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s\Documents\"/>
    </mc:Choice>
  </mc:AlternateContent>
  <bookViews>
    <workbookView xWindow="0" yWindow="0" windowWidth="19200" windowHeight="6930" activeTab="6"/>
  </bookViews>
  <sheets>
    <sheet name="WEEKLY REPORT" sheetId="1" r:id="rId1"/>
    <sheet name="production" sheetId="2" r:id="rId2"/>
    <sheet name="Regions" sheetId="3" r:id="rId3"/>
    <sheet name="Karate" sheetId="4" r:id="rId4"/>
    <sheet name="DTI" sheetId="5" r:id="rId5"/>
    <sheet name="Kwh" sheetId="6" r:id="rId6"/>
    <sheet name="Supply" sheetId="7" r:id="rId7"/>
    <sheet name="Solar(Kwh)" sheetId="8" r:id="rId8"/>
    <sheet name="Eff" sheetId="9" r:id="rId9"/>
    <sheet name="Wws=-pro&amp;sup " sheetId="10" r:id="rId10"/>
    <sheet name="Sheet1" sheetId="11" state="hidden" r:id="rId11"/>
    <sheet name="Explanation" sheetId="12" r:id="rId12"/>
    <sheet name="Sheet2" sheetId="13" r:id="rId13"/>
  </sheets>
  <externalReferences>
    <externalReference r:id="rId14"/>
    <externalReference r:id="rId15"/>
    <externalReference r:id="rId16"/>
    <externalReference r:id="rId17"/>
    <externalReference r:id="rId1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59" i="3" l="1"/>
  <c r="M1352" i="3"/>
  <c r="M1358" i="3"/>
  <c r="M1209" i="2"/>
  <c r="L1345" i="3" l="1"/>
  <c r="L1358" i="3"/>
  <c r="L1209" i="2"/>
  <c r="I1347" i="3" l="1"/>
  <c r="I1348" i="3"/>
  <c r="I1349" i="3"/>
  <c r="I1350" i="3"/>
  <c r="I1351" i="3"/>
  <c r="I1345" i="3"/>
  <c r="K1287" i="5" l="1"/>
  <c r="K288" i="4"/>
  <c r="K287" i="4"/>
  <c r="N944" i="9" l="1"/>
  <c r="O944" i="9"/>
  <c r="P944" i="9"/>
  <c r="J944" i="9"/>
  <c r="N943" i="9"/>
  <c r="O943" i="9"/>
  <c r="P943" i="9"/>
  <c r="J943" i="9"/>
  <c r="K942" i="9"/>
  <c r="L942" i="9"/>
  <c r="M942" i="9"/>
  <c r="N942" i="9"/>
  <c r="O942" i="9"/>
  <c r="P942" i="9"/>
  <c r="J942" i="9"/>
  <c r="K941" i="9"/>
  <c r="L941" i="9"/>
  <c r="M941" i="9"/>
  <c r="N941" i="9"/>
  <c r="O941" i="9"/>
  <c r="P941" i="9"/>
  <c r="J941" i="9"/>
  <c r="K940" i="9"/>
  <c r="L940" i="9"/>
  <c r="M940" i="9"/>
  <c r="N940" i="9"/>
  <c r="O940" i="9"/>
  <c r="P940" i="9"/>
  <c r="J940" i="9"/>
  <c r="N939" i="9"/>
  <c r="O939" i="9"/>
  <c r="P939" i="9"/>
  <c r="J939" i="9"/>
  <c r="Q938" i="9"/>
  <c r="P938" i="9"/>
  <c r="Q1017" i="6"/>
  <c r="K937" i="9"/>
  <c r="L937" i="9"/>
  <c r="M937" i="9"/>
  <c r="N937" i="9"/>
  <c r="O937" i="9"/>
  <c r="P937" i="9"/>
  <c r="J937" i="9"/>
  <c r="K936" i="9"/>
  <c r="L936" i="9"/>
  <c r="M936" i="9"/>
  <c r="N936" i="9"/>
  <c r="O936" i="9"/>
  <c r="P936" i="9"/>
  <c r="J936" i="9"/>
  <c r="N935" i="9"/>
  <c r="O935" i="9"/>
  <c r="P935" i="9"/>
  <c r="J935" i="9"/>
  <c r="K934" i="9"/>
  <c r="L934" i="9"/>
  <c r="M934" i="9"/>
  <c r="N934" i="9"/>
  <c r="O934" i="9"/>
  <c r="P934" i="9"/>
  <c r="J934" i="9"/>
  <c r="K933" i="9"/>
  <c r="L933" i="9"/>
  <c r="M933" i="9"/>
  <c r="N933" i="9"/>
  <c r="O933" i="9"/>
  <c r="P933" i="9"/>
  <c r="J933" i="9"/>
  <c r="K932" i="9"/>
  <c r="L932" i="9"/>
  <c r="M932" i="9"/>
  <c r="N932" i="9"/>
  <c r="O932" i="9"/>
  <c r="P932" i="9"/>
  <c r="J932" i="9"/>
  <c r="K931" i="9"/>
  <c r="L931" i="9"/>
  <c r="M931" i="9"/>
  <c r="N931" i="9"/>
  <c r="O931" i="9"/>
  <c r="P931" i="9"/>
  <c r="J931" i="9"/>
  <c r="J4345" i="8"/>
  <c r="J1288" i="5"/>
  <c r="J1287" i="5"/>
  <c r="J288" i="4"/>
  <c r="J287" i="4"/>
  <c r="O1361" i="3"/>
  <c r="N1361" i="3"/>
  <c r="J1361" i="3"/>
  <c r="R274" i="10" l="1"/>
  <c r="I275" i="10"/>
  <c r="O276" i="10" s="1"/>
  <c r="AJ274" i="10"/>
  <c r="AI274" i="10"/>
  <c r="AH274" i="10"/>
  <c r="AG274" i="10"/>
  <c r="AF274" i="10"/>
  <c r="AE274" i="10"/>
  <c r="AD274" i="10"/>
  <c r="AC274" i="10"/>
  <c r="AB274" i="10"/>
  <c r="AA274" i="10"/>
  <c r="Z274" i="10"/>
  <c r="L274" i="10"/>
  <c r="AJ272" i="10"/>
  <c r="AJ275" i="10" s="1"/>
  <c r="AI272" i="10"/>
  <c r="AI275" i="10" s="1"/>
  <c r="AH272" i="10"/>
  <c r="AH275" i="10" s="1"/>
  <c r="AG272" i="10"/>
  <c r="AG275" i="10" s="1"/>
  <c r="AF272" i="10"/>
  <c r="AF275" i="10" s="1"/>
  <c r="AE272" i="10"/>
  <c r="AE275" i="10" s="1"/>
  <c r="AD272" i="10"/>
  <c r="AD275" i="10" s="1"/>
  <c r="AC272" i="10"/>
  <c r="AC275" i="10" s="1"/>
  <c r="AB272" i="10"/>
  <c r="AB275" i="10" s="1"/>
  <c r="AA272" i="10"/>
  <c r="AA275" i="10" s="1"/>
  <c r="Z272" i="10"/>
  <c r="Z275" i="10" s="1"/>
  <c r="AC276" i="10" s="1"/>
  <c r="Y272" i="10"/>
  <c r="Q272" i="10"/>
  <c r="Q274" i="10" s="1"/>
  <c r="P272" i="10"/>
  <c r="P275" i="10" s="1"/>
  <c r="O272" i="10"/>
  <c r="O274" i="10" s="1"/>
  <c r="N272" i="10"/>
  <c r="N274" i="10" s="1"/>
  <c r="M272" i="10"/>
  <c r="M275" i="10" s="1"/>
  <c r="L272" i="10"/>
  <c r="L275" i="10" s="1"/>
  <c r="K272" i="10"/>
  <c r="K274" i="10" s="1"/>
  <c r="J272" i="10"/>
  <c r="J274" i="10" s="1"/>
  <c r="I272" i="10"/>
  <c r="I274" i="10" s="1"/>
  <c r="H272" i="10"/>
  <c r="H275" i="10" s="1"/>
  <c r="G272" i="10"/>
  <c r="G274" i="10" s="1"/>
  <c r="F272" i="10"/>
  <c r="F275" i="10" s="1"/>
  <c r="E272" i="10"/>
  <c r="E275" i="10" s="1"/>
  <c r="D272" i="10"/>
  <c r="D275" i="10" s="1"/>
  <c r="C272" i="10"/>
  <c r="C274" i="10" s="1"/>
  <c r="B272" i="10"/>
  <c r="B275" i="10" s="1"/>
  <c r="H276" i="10" s="1"/>
  <c r="J263" i="10"/>
  <c r="D274" i="10" l="1"/>
  <c r="E274" i="10"/>
  <c r="M274" i="10"/>
  <c r="V276" i="10"/>
  <c r="H274" i="10"/>
  <c r="P274" i="10"/>
  <c r="Q275" i="10"/>
  <c r="J275" i="10"/>
  <c r="O273" i="10"/>
  <c r="N275" i="10"/>
  <c r="B274" i="10"/>
  <c r="F274" i="10"/>
  <c r="C275" i="10"/>
  <c r="G275" i="10"/>
  <c r="K275" i="10"/>
  <c r="O275" i="10"/>
  <c r="H273" i="10"/>
  <c r="H1288" i="5"/>
  <c r="H1287" i="5"/>
  <c r="H288" i="4"/>
  <c r="H287" i="4"/>
  <c r="G1288" i="5" l="1"/>
  <c r="G1287" i="5"/>
  <c r="G288" i="4"/>
  <c r="G287" i="4"/>
  <c r="F1288" i="5" l="1"/>
  <c r="F1287" i="5"/>
  <c r="F288" i="4"/>
  <c r="F287" i="4"/>
  <c r="E289" i="4"/>
  <c r="E1288" i="5" l="1"/>
  <c r="E1287" i="5"/>
  <c r="E288" i="4"/>
  <c r="E287" i="4"/>
  <c r="D1288" i="5" l="1"/>
  <c r="D1287" i="5"/>
  <c r="D288" i="4"/>
  <c r="D287" i="4"/>
  <c r="C2854" i="7" l="1"/>
  <c r="C2855" i="7"/>
  <c r="C2856" i="7"/>
  <c r="C2857" i="7"/>
  <c r="E2857" i="7" s="1"/>
  <c r="C2858" i="7"/>
  <c r="C2859" i="7"/>
  <c r="C2860" i="7"/>
  <c r="C2861" i="7"/>
  <c r="E2861" i="7" s="1"/>
  <c r="C2862" i="7"/>
  <c r="C2863" i="7"/>
  <c r="C2864" i="7"/>
  <c r="E2864" i="7" s="1"/>
  <c r="C2865" i="7"/>
  <c r="E2865" i="7" s="1"/>
  <c r="C2866" i="7"/>
  <c r="C2867" i="7"/>
  <c r="C2868" i="7"/>
  <c r="C2869" i="7"/>
  <c r="E2869" i="7" s="1"/>
  <c r="C2870" i="7"/>
  <c r="C2871" i="7"/>
  <c r="C2872" i="7"/>
  <c r="E2872" i="7" s="1"/>
  <c r="C2873" i="7"/>
  <c r="E2873" i="7" s="1"/>
  <c r="C2874" i="7"/>
  <c r="C2875" i="7"/>
  <c r="C2853" i="7"/>
  <c r="AS2874" i="7"/>
  <c r="AS2873" i="7"/>
  <c r="AS2868" i="7"/>
  <c r="AS2864" i="7"/>
  <c r="AS2861" i="7"/>
  <c r="AS2860" i="7"/>
  <c r="AS2859" i="7"/>
  <c r="AS2856" i="7"/>
  <c r="AS2855" i="7"/>
  <c r="AQ2854" i="7"/>
  <c r="AQ2855" i="7"/>
  <c r="AQ2856" i="7"/>
  <c r="AQ2857" i="7"/>
  <c r="AQ2858" i="7"/>
  <c r="AQ2859" i="7"/>
  <c r="AQ2860" i="7"/>
  <c r="AQ2861" i="7"/>
  <c r="AQ2862" i="7"/>
  <c r="AQ2863" i="7"/>
  <c r="AQ2864" i="7"/>
  <c r="AQ2865" i="7"/>
  <c r="AS2865" i="7" s="1"/>
  <c r="AQ2866" i="7"/>
  <c r="AQ2867" i="7"/>
  <c r="AQ2868" i="7"/>
  <c r="AQ2869" i="7"/>
  <c r="AS2869" i="7" s="1"/>
  <c r="AQ2870" i="7"/>
  <c r="AQ2871" i="7"/>
  <c r="AQ2872" i="7"/>
  <c r="AQ2873" i="7"/>
  <c r="AQ2874" i="7"/>
  <c r="AQ2875" i="7"/>
  <c r="AQ2853" i="7"/>
  <c r="AS2853" i="7" s="1"/>
  <c r="AN2859" i="7"/>
  <c r="R2868" i="7"/>
  <c r="T2868" i="7" s="1"/>
  <c r="AM2877" i="7"/>
  <c r="AQ2877" i="7" s="1"/>
  <c r="AL2877" i="7"/>
  <c r="AG2877" i="7"/>
  <c r="W2877" i="7"/>
  <c r="R2877" i="7"/>
  <c r="M2877" i="7"/>
  <c r="H2877" i="7"/>
  <c r="AQ2876" i="7"/>
  <c r="AL2876" i="7"/>
  <c r="AN2876" i="7" s="1"/>
  <c r="AG2876" i="7"/>
  <c r="AB2876" i="7"/>
  <c r="W2876" i="7"/>
  <c r="R2876" i="7"/>
  <c r="M2876" i="7"/>
  <c r="H2876" i="7"/>
  <c r="AS2875" i="7"/>
  <c r="AN2875" i="7"/>
  <c r="AL2875" i="7"/>
  <c r="AG2875" i="7"/>
  <c r="AI2875" i="7" s="1"/>
  <c r="AB2875" i="7"/>
  <c r="AD2875" i="7" s="1"/>
  <c r="W2875" i="7"/>
  <c r="Y2875" i="7" s="1"/>
  <c r="R2875" i="7"/>
  <c r="T2875" i="7" s="1"/>
  <c r="M2875" i="7"/>
  <c r="O2875" i="7" s="1"/>
  <c r="H2875" i="7"/>
  <c r="J2875" i="7" s="1"/>
  <c r="E2875" i="7"/>
  <c r="AN2874" i="7"/>
  <c r="AL2874" i="7"/>
  <c r="AG2874" i="7"/>
  <c r="AB2874" i="7"/>
  <c r="W2874" i="7"/>
  <c r="Y2874" i="7" s="1"/>
  <c r="T2874" i="7"/>
  <c r="R2874" i="7"/>
  <c r="M2874" i="7"/>
  <c r="H2874" i="7"/>
  <c r="AN2873" i="7"/>
  <c r="AL2873" i="7"/>
  <c r="AG2873" i="7"/>
  <c r="AI2873" i="7" s="1"/>
  <c r="AD2873" i="7"/>
  <c r="AB2873" i="7"/>
  <c r="W2873" i="7"/>
  <c r="Y2873" i="7" s="1"/>
  <c r="R2873" i="7"/>
  <c r="T2873" i="7" s="1"/>
  <c r="M2873" i="7"/>
  <c r="O2873" i="7" s="1"/>
  <c r="H2873" i="7"/>
  <c r="J2873" i="7" s="1"/>
  <c r="AL2872" i="7"/>
  <c r="AN2872" i="7" s="1"/>
  <c r="AG2872" i="7"/>
  <c r="AI2872" i="7" s="1"/>
  <c r="AB2872" i="7"/>
  <c r="AD2872" i="7" s="1"/>
  <c r="W2872" i="7"/>
  <c r="Y2872" i="7" s="1"/>
  <c r="R2872" i="7"/>
  <c r="T2872" i="7" s="1"/>
  <c r="M2872" i="7"/>
  <c r="O2872" i="7" s="1"/>
  <c r="H2872" i="7"/>
  <c r="J2872" i="7" s="1"/>
  <c r="AL2871" i="7"/>
  <c r="AN2871" i="7" s="1"/>
  <c r="AG2871" i="7"/>
  <c r="AI2871" i="7" s="1"/>
  <c r="AB2871" i="7"/>
  <c r="AD2871" i="7" s="1"/>
  <c r="W2871" i="7"/>
  <c r="Y2871" i="7" s="1"/>
  <c r="R2871" i="7"/>
  <c r="T2871" i="7" s="1"/>
  <c r="M2871" i="7"/>
  <c r="O2871" i="7" s="1"/>
  <c r="H2871" i="7"/>
  <c r="J2871" i="7" s="1"/>
  <c r="E2871" i="7"/>
  <c r="AN2870" i="7"/>
  <c r="AL2870" i="7"/>
  <c r="AG2870" i="7"/>
  <c r="AI2870" i="7" s="1"/>
  <c r="AB2870" i="7"/>
  <c r="AD2870" i="7" s="1"/>
  <c r="W2870" i="7"/>
  <c r="Y2870" i="7" s="1"/>
  <c r="R2870" i="7"/>
  <c r="T2870" i="7" s="1"/>
  <c r="M2870" i="7"/>
  <c r="O2870" i="7" s="1"/>
  <c r="J2870" i="7"/>
  <c r="H2870" i="7"/>
  <c r="E2870" i="7"/>
  <c r="AL2869" i="7"/>
  <c r="AN2869" i="7" s="1"/>
  <c r="AG2869" i="7"/>
  <c r="AI2869" i="7" s="1"/>
  <c r="AB2869" i="7"/>
  <c r="AD2869" i="7" s="1"/>
  <c r="W2869" i="7"/>
  <c r="Y2869" i="7" s="1"/>
  <c r="R2869" i="7"/>
  <c r="T2869" i="7" s="1"/>
  <c r="M2869" i="7"/>
  <c r="O2869" i="7" s="1"/>
  <c r="H2869" i="7"/>
  <c r="J2869" i="7" s="1"/>
  <c r="AL2868" i="7"/>
  <c r="AN2868" i="7" s="1"/>
  <c r="AG2868" i="7"/>
  <c r="AI2868" i="7" s="1"/>
  <c r="AB2868" i="7"/>
  <c r="AD2868" i="7" s="1"/>
  <c r="W2868" i="7"/>
  <c r="Y2868" i="7" s="1"/>
  <c r="M2868" i="7"/>
  <c r="O2868" i="7" s="1"/>
  <c r="H2868" i="7"/>
  <c r="J2868" i="7" s="1"/>
  <c r="E2868" i="7"/>
  <c r="AS2867" i="7"/>
  <c r="AL2867" i="7"/>
  <c r="AN2867" i="7" s="1"/>
  <c r="AG2867" i="7"/>
  <c r="AI2867" i="7" s="1"/>
  <c r="AB2867" i="7"/>
  <c r="AD2867" i="7" s="1"/>
  <c r="Y2867" i="7"/>
  <c r="W2867" i="7"/>
  <c r="R2867" i="7"/>
  <c r="T2867" i="7" s="1"/>
  <c r="O2867" i="7"/>
  <c r="M2867" i="7"/>
  <c r="H2867" i="7"/>
  <c r="J2867" i="7" s="1"/>
  <c r="E2867" i="7"/>
  <c r="AL2866" i="7"/>
  <c r="AG2866" i="7"/>
  <c r="AB2866" i="7"/>
  <c r="W2866" i="7"/>
  <c r="R2866" i="7"/>
  <c r="M2866" i="7"/>
  <c r="H2866" i="7"/>
  <c r="AL2865" i="7"/>
  <c r="AN2865" i="7" s="1"/>
  <c r="AG2865" i="7"/>
  <c r="AI2865" i="7" s="1"/>
  <c r="AB2865" i="7"/>
  <c r="AD2865" i="7" s="1"/>
  <c r="W2865" i="7"/>
  <c r="Y2865" i="7" s="1"/>
  <c r="R2865" i="7"/>
  <c r="T2865" i="7" s="1"/>
  <c r="M2865" i="7"/>
  <c r="O2865" i="7" s="1"/>
  <c r="H2865" i="7"/>
  <c r="J2865" i="7" s="1"/>
  <c r="AL2864" i="7"/>
  <c r="AN2864" i="7" s="1"/>
  <c r="AG2864" i="7"/>
  <c r="AI2864" i="7" s="1"/>
  <c r="AB2864" i="7"/>
  <c r="AD2864" i="7" s="1"/>
  <c r="Y2864" i="7"/>
  <c r="W2864" i="7"/>
  <c r="R2864" i="7"/>
  <c r="T2864" i="7" s="1"/>
  <c r="O2864" i="7"/>
  <c r="M2864" i="7"/>
  <c r="H2864" i="7"/>
  <c r="J2864" i="7" s="1"/>
  <c r="AS2863" i="7"/>
  <c r="AL2863" i="7"/>
  <c r="AN2863" i="7" s="1"/>
  <c r="AG2863" i="7"/>
  <c r="AI2863" i="7" s="1"/>
  <c r="AB2863" i="7"/>
  <c r="AD2863" i="7" s="1"/>
  <c r="W2863" i="7"/>
  <c r="Y2863" i="7" s="1"/>
  <c r="R2863" i="7"/>
  <c r="T2863" i="7" s="1"/>
  <c r="M2863" i="7"/>
  <c r="O2863" i="7" s="1"/>
  <c r="H2863" i="7"/>
  <c r="J2863" i="7" s="1"/>
  <c r="E2863" i="7"/>
  <c r="AS2862" i="7"/>
  <c r="AN2862" i="7"/>
  <c r="AL2862" i="7"/>
  <c r="AG2862" i="7"/>
  <c r="AI2862" i="7" s="1"/>
  <c r="AB2862" i="7"/>
  <c r="AD2862" i="7" s="1"/>
  <c r="W2862" i="7"/>
  <c r="Y2862" i="7" s="1"/>
  <c r="R2862" i="7"/>
  <c r="T2862" i="7" s="1"/>
  <c r="M2862" i="7"/>
  <c r="O2862" i="7" s="1"/>
  <c r="H2862" i="7"/>
  <c r="J2862" i="7" s="1"/>
  <c r="E2862" i="7"/>
  <c r="AN2861" i="7"/>
  <c r="AL2861" i="7"/>
  <c r="AG2861" i="7"/>
  <c r="AI2861" i="7" s="1"/>
  <c r="AB2861" i="7"/>
  <c r="AD2861" i="7" s="1"/>
  <c r="W2861" i="7"/>
  <c r="Y2861" i="7" s="1"/>
  <c r="R2861" i="7"/>
  <c r="T2861" i="7" s="1"/>
  <c r="M2861" i="7"/>
  <c r="O2861" i="7" s="1"/>
  <c r="H2861" i="7"/>
  <c r="J2861" i="7" s="1"/>
  <c r="AL2860" i="7"/>
  <c r="AN2860" i="7" s="1"/>
  <c r="AG2860" i="7"/>
  <c r="AI2860" i="7" s="1"/>
  <c r="AB2860" i="7"/>
  <c r="AD2860" i="7" s="1"/>
  <c r="W2860" i="7"/>
  <c r="Y2860" i="7" s="1"/>
  <c r="R2860" i="7"/>
  <c r="T2860" i="7" s="1"/>
  <c r="M2860" i="7"/>
  <c r="H2860" i="7"/>
  <c r="J2860" i="7" s="1"/>
  <c r="E2860" i="7"/>
  <c r="AL2859" i="7"/>
  <c r="AG2859" i="7"/>
  <c r="AI2859" i="7" s="1"/>
  <c r="AB2859" i="7"/>
  <c r="W2859" i="7"/>
  <c r="Y2859" i="7" s="1"/>
  <c r="R2859" i="7"/>
  <c r="T2859" i="7" s="1"/>
  <c r="M2859" i="7"/>
  <c r="O2859" i="7" s="1"/>
  <c r="H2859" i="7"/>
  <c r="J2859" i="7" s="1"/>
  <c r="E2859" i="7"/>
  <c r="AL2858" i="7"/>
  <c r="AN2858" i="7" s="1"/>
  <c r="AG2858" i="7"/>
  <c r="AI2858" i="7" s="1"/>
  <c r="AB2858" i="7"/>
  <c r="AD2858" i="7" s="1"/>
  <c r="W2858" i="7"/>
  <c r="Y2858" i="7" s="1"/>
  <c r="R2858" i="7"/>
  <c r="T2858" i="7" s="1"/>
  <c r="O2858" i="7"/>
  <c r="M2858" i="7"/>
  <c r="H2858" i="7"/>
  <c r="J2858" i="7" s="1"/>
  <c r="E2858" i="7"/>
  <c r="AL2857" i="7"/>
  <c r="AN2857" i="7" s="1"/>
  <c r="AG2857" i="7"/>
  <c r="AI2857" i="7" s="1"/>
  <c r="AB2857" i="7"/>
  <c r="AD2857" i="7" s="1"/>
  <c r="W2857" i="7"/>
  <c r="Y2857" i="7" s="1"/>
  <c r="R2857" i="7"/>
  <c r="T2857" i="7" s="1"/>
  <c r="M2857" i="7"/>
  <c r="O2857" i="7" s="1"/>
  <c r="H2857" i="7"/>
  <c r="J2857" i="7" s="1"/>
  <c r="AL2856" i="7"/>
  <c r="AN2856" i="7" s="1"/>
  <c r="AG2856" i="7"/>
  <c r="AI2856" i="7" s="1"/>
  <c r="AB2856" i="7"/>
  <c r="W2856" i="7"/>
  <c r="Y2856" i="7" s="1"/>
  <c r="R2856" i="7"/>
  <c r="T2856" i="7" s="1"/>
  <c r="M2856" i="7"/>
  <c r="O2856" i="7" s="1"/>
  <c r="H2856" i="7"/>
  <c r="J2856" i="7" s="1"/>
  <c r="E2856" i="7"/>
  <c r="AL2855" i="7"/>
  <c r="AN2855" i="7" s="1"/>
  <c r="AG2855" i="7"/>
  <c r="AI2855" i="7" s="1"/>
  <c r="AB2855" i="7"/>
  <c r="AD2855" i="7" s="1"/>
  <c r="W2855" i="7"/>
  <c r="Y2855" i="7" s="1"/>
  <c r="T2855" i="7"/>
  <c r="R2855" i="7"/>
  <c r="M2855" i="7"/>
  <c r="O2855" i="7" s="1"/>
  <c r="H2855" i="7"/>
  <c r="J2855" i="7" s="1"/>
  <c r="E2855" i="7"/>
  <c r="AS2854" i="7"/>
  <c r="AL2854" i="7"/>
  <c r="AN2854" i="7" s="1"/>
  <c r="AG2854" i="7"/>
  <c r="AI2854" i="7" s="1"/>
  <c r="AB2854" i="7"/>
  <c r="AD2854" i="7" s="1"/>
  <c r="W2854" i="7"/>
  <c r="Y2854" i="7" s="1"/>
  <c r="R2854" i="7"/>
  <c r="T2854" i="7" s="1"/>
  <c r="M2854" i="7"/>
  <c r="O2854" i="7" s="1"/>
  <c r="H2854" i="7"/>
  <c r="J2854" i="7" s="1"/>
  <c r="E2854" i="7"/>
  <c r="AL2853" i="7"/>
  <c r="AN2853" i="7" s="1"/>
  <c r="AG2853" i="7"/>
  <c r="AI2853" i="7" s="1"/>
  <c r="AB2853" i="7"/>
  <c r="AD2853" i="7" s="1"/>
  <c r="W2853" i="7"/>
  <c r="Y2853" i="7" s="1"/>
  <c r="R2853" i="7"/>
  <c r="T2853" i="7" s="1"/>
  <c r="M2853" i="7"/>
  <c r="O2853" i="7" s="1"/>
  <c r="H2853" i="7"/>
  <c r="B1288" i="5"/>
  <c r="I1288" i="5" s="1"/>
  <c r="C1288" i="5"/>
  <c r="C1287" i="5"/>
  <c r="B1287" i="5"/>
  <c r="J1289" i="5"/>
  <c r="Q1288" i="5"/>
  <c r="N1289" i="5"/>
  <c r="P1289" i="5"/>
  <c r="O1289" i="5"/>
  <c r="M1289" i="5"/>
  <c r="L1289" i="5"/>
  <c r="K1289" i="5"/>
  <c r="G1289" i="5"/>
  <c r="F1289" i="5"/>
  <c r="E1289" i="5"/>
  <c r="D1289" i="5"/>
  <c r="C288" i="4"/>
  <c r="I288" i="4" s="1"/>
  <c r="C287" i="4"/>
  <c r="B288" i="4"/>
  <c r="B287" i="4"/>
  <c r="H289" i="4"/>
  <c r="K289" i="4"/>
  <c r="J289" i="4"/>
  <c r="Q288" i="4"/>
  <c r="Q287" i="4"/>
  <c r="O289" i="4"/>
  <c r="N289" i="4"/>
  <c r="M289" i="4"/>
  <c r="L289" i="4"/>
  <c r="G289" i="4"/>
  <c r="F289" i="4"/>
  <c r="D289" i="4"/>
  <c r="E2874" i="7" l="1"/>
  <c r="J2874" i="7"/>
  <c r="E2866" i="7"/>
  <c r="AI2866" i="7"/>
  <c r="O2866" i="7"/>
  <c r="AD2866" i="7"/>
  <c r="J2866" i="7"/>
  <c r="J2876" i="7" s="1"/>
  <c r="J2877" i="7" s="1"/>
  <c r="AS2876" i="7"/>
  <c r="Y2866" i="7"/>
  <c r="Y2876" i="7" s="1"/>
  <c r="Y2877" i="7" s="1"/>
  <c r="AI2874" i="7"/>
  <c r="T2866" i="7"/>
  <c r="T2876" i="7" s="1"/>
  <c r="T2877" i="7" s="1"/>
  <c r="O2874" i="7"/>
  <c r="AD2874" i="7"/>
  <c r="AN2877" i="7"/>
  <c r="C1289" i="5"/>
  <c r="B1289" i="5"/>
  <c r="I1287" i="5"/>
  <c r="Q1289" i="5"/>
  <c r="Q1287" i="5"/>
  <c r="H1289" i="5"/>
  <c r="I1289" i="5" s="1"/>
  <c r="C289" i="4"/>
  <c r="B289" i="4"/>
  <c r="I289" i="4"/>
  <c r="I287" i="4"/>
  <c r="P289" i="4"/>
  <c r="Q289" i="4" s="1"/>
  <c r="E1531" i="12"/>
  <c r="R1530" i="12"/>
  <c r="P1530" i="12"/>
  <c r="J1530" i="12"/>
  <c r="J1531" i="12" s="1"/>
  <c r="I1530" i="12"/>
  <c r="I1531" i="12" s="1"/>
  <c r="H1530" i="12"/>
  <c r="H1531" i="12" s="1"/>
  <c r="G1530" i="12"/>
  <c r="G1531" i="12" s="1"/>
  <c r="E1530" i="12"/>
  <c r="D1530" i="12"/>
  <c r="D1531" i="12" s="1"/>
  <c r="C1530" i="12"/>
  <c r="C1531" i="12" s="1"/>
  <c r="F1531" i="12" s="1"/>
  <c r="K1529" i="12"/>
  <c r="K1530" i="12" s="1"/>
  <c r="F1529" i="12"/>
  <c r="S1528" i="12"/>
  <c r="S1527" i="12"/>
  <c r="S1526" i="12"/>
  <c r="S1525" i="12"/>
  <c r="S1524" i="12"/>
  <c r="S1523" i="12"/>
  <c r="K1522" i="12"/>
  <c r="S1522" i="12" s="1"/>
  <c r="F1522" i="12"/>
  <c r="K1521" i="12"/>
  <c r="C1521" i="12"/>
  <c r="C1519" i="12" s="1"/>
  <c r="F1519" i="12" s="1"/>
  <c r="J1519" i="12"/>
  <c r="I1519" i="12"/>
  <c r="H1519" i="12"/>
  <c r="G1519" i="12"/>
  <c r="K1519" i="12" s="1"/>
  <c r="S1519" i="12" s="1"/>
  <c r="E1519" i="12"/>
  <c r="D1519" i="12"/>
  <c r="E1516" i="12"/>
  <c r="R1515" i="12"/>
  <c r="P1515" i="12"/>
  <c r="J1515" i="12"/>
  <c r="J1516" i="12" s="1"/>
  <c r="I1515" i="12"/>
  <c r="I1516" i="12" s="1"/>
  <c r="H1515" i="12"/>
  <c r="H1516" i="12" s="1"/>
  <c r="G1515" i="12"/>
  <c r="G1516" i="12" s="1"/>
  <c r="E1515" i="12"/>
  <c r="D1515" i="12"/>
  <c r="D1516" i="12" s="1"/>
  <c r="C1515" i="12"/>
  <c r="C1516" i="12" s="1"/>
  <c r="K1514" i="12"/>
  <c r="K1515" i="12" s="1"/>
  <c r="F1514" i="12"/>
  <c r="S1514" i="12" s="1"/>
  <c r="S1513" i="12"/>
  <c r="S1512" i="12"/>
  <c r="S1511" i="12"/>
  <c r="S1510" i="12"/>
  <c r="S1509" i="12"/>
  <c r="S1508" i="12"/>
  <c r="K1507" i="12"/>
  <c r="S1507" i="12" s="1"/>
  <c r="F1507" i="12"/>
  <c r="K1506" i="12"/>
  <c r="C1506" i="12"/>
  <c r="C1504" i="12" s="1"/>
  <c r="F1504" i="12" s="1"/>
  <c r="J1504" i="12"/>
  <c r="I1504" i="12"/>
  <c r="H1504" i="12"/>
  <c r="G1504" i="12"/>
  <c r="K1504" i="12" s="1"/>
  <c r="S1504" i="12" s="1"/>
  <c r="E1504" i="12"/>
  <c r="D1504" i="12"/>
  <c r="D1573" i="1"/>
  <c r="E1573" i="1" s="1"/>
  <c r="D1571" i="1"/>
  <c r="E1571" i="1" s="1"/>
  <c r="C1577" i="1"/>
  <c r="E1576" i="1"/>
  <c r="C1576" i="1"/>
  <c r="E1572" i="1"/>
  <c r="C1562" i="1"/>
  <c r="C1561" i="1"/>
  <c r="E1561" i="1" s="1"/>
  <c r="E1558" i="1"/>
  <c r="E1557" i="1"/>
  <c r="E1556" i="1"/>
  <c r="D1555" i="1"/>
  <c r="E1555" i="1" s="1"/>
  <c r="E1554" i="1"/>
  <c r="D1554" i="1"/>
  <c r="D1553" i="1"/>
  <c r="E1553" i="1" s="1"/>
  <c r="E1552" i="1"/>
  <c r="D1552" i="1"/>
  <c r="D1551" i="1"/>
  <c r="E1551" i="1" s="1"/>
  <c r="E1550" i="1"/>
  <c r="D1550" i="1"/>
  <c r="T2836" i="7"/>
  <c r="C942" i="9"/>
  <c r="D942" i="9"/>
  <c r="E942" i="9"/>
  <c r="F942" i="9"/>
  <c r="G942" i="9"/>
  <c r="H942" i="9"/>
  <c r="B942" i="9"/>
  <c r="C941" i="9"/>
  <c r="D941" i="9"/>
  <c r="E941" i="9"/>
  <c r="F941" i="9"/>
  <c r="G941" i="9"/>
  <c r="H941" i="9"/>
  <c r="B941" i="9"/>
  <c r="C940" i="9"/>
  <c r="D940" i="9"/>
  <c r="E940" i="9"/>
  <c r="F940" i="9"/>
  <c r="G940" i="9"/>
  <c r="H940" i="9"/>
  <c r="B940" i="9"/>
  <c r="H938" i="9"/>
  <c r="C937" i="9"/>
  <c r="D937" i="9"/>
  <c r="E937" i="9"/>
  <c r="F937" i="9"/>
  <c r="G937" i="9"/>
  <c r="H937" i="9"/>
  <c r="B937" i="9"/>
  <c r="C936" i="9"/>
  <c r="D936" i="9"/>
  <c r="E936" i="9"/>
  <c r="F936" i="9"/>
  <c r="G936" i="9"/>
  <c r="H936" i="9"/>
  <c r="B936" i="9"/>
  <c r="C934" i="9"/>
  <c r="D934" i="9"/>
  <c r="E934" i="9"/>
  <c r="F934" i="9"/>
  <c r="G934" i="9"/>
  <c r="H934" i="9"/>
  <c r="B934" i="9"/>
  <c r="C933" i="9"/>
  <c r="D933" i="9"/>
  <c r="E933" i="9"/>
  <c r="F933" i="9"/>
  <c r="G933" i="9"/>
  <c r="H933" i="9"/>
  <c r="B933" i="9"/>
  <c r="C932" i="9"/>
  <c r="D932" i="9"/>
  <c r="E932" i="9"/>
  <c r="F932" i="9"/>
  <c r="G932" i="9"/>
  <c r="H932" i="9"/>
  <c r="B932" i="9"/>
  <c r="C931" i="9"/>
  <c r="D931" i="9"/>
  <c r="E931" i="9"/>
  <c r="F931" i="9"/>
  <c r="G931" i="9"/>
  <c r="H931" i="9"/>
  <c r="B931" i="9"/>
  <c r="M4411" i="8"/>
  <c r="M4412" i="8" s="1"/>
  <c r="I4358" i="8"/>
  <c r="E4418" i="8" s="1"/>
  <c r="M4414" i="8"/>
  <c r="J4414" i="8"/>
  <c r="P4411" i="8"/>
  <c r="P4412" i="8" s="1"/>
  <c r="O4411" i="8"/>
  <c r="O4412" i="8" s="1"/>
  <c r="N4411" i="8"/>
  <c r="N4412" i="8" s="1"/>
  <c r="L4411" i="8"/>
  <c r="K4411" i="8"/>
  <c r="K4412" i="8" s="1"/>
  <c r="J4411" i="8"/>
  <c r="J4412" i="8" s="1"/>
  <c r="H4411" i="8"/>
  <c r="G4411" i="8"/>
  <c r="G4414" i="8" s="1"/>
  <c r="F4411" i="8"/>
  <c r="F4414" i="8" s="1"/>
  <c r="E4411" i="8"/>
  <c r="E4414" i="8" s="1"/>
  <c r="D4411" i="8"/>
  <c r="C4411" i="8"/>
  <c r="C4414" i="8" s="1"/>
  <c r="B4411" i="8"/>
  <c r="B4414" i="8" s="1"/>
  <c r="Q4410" i="8"/>
  <c r="I4410" i="8"/>
  <c r="N4417" i="8" s="1"/>
  <c r="Q4409" i="8"/>
  <c r="I4409" i="8"/>
  <c r="O4408" i="8"/>
  <c r="K4408" i="8"/>
  <c r="F4408" i="8"/>
  <c r="B4408" i="8"/>
  <c r="O4406" i="8"/>
  <c r="N4406" i="8"/>
  <c r="K4406" i="8"/>
  <c r="J4406" i="8"/>
  <c r="G4406" i="8"/>
  <c r="F4406" i="8"/>
  <c r="C4406" i="8"/>
  <c r="B4406" i="8"/>
  <c r="P4405" i="8"/>
  <c r="P4406" i="8" s="1"/>
  <c r="N4405" i="8"/>
  <c r="N4408" i="8" s="1"/>
  <c r="M4405" i="8"/>
  <c r="L4405" i="8"/>
  <c r="L4406" i="8" s="1"/>
  <c r="K4405" i="8"/>
  <c r="J4405" i="8"/>
  <c r="J4408" i="8" s="1"/>
  <c r="H4405" i="8"/>
  <c r="H4408" i="8" s="1"/>
  <c r="G4405" i="8"/>
  <c r="G4408" i="8" s="1"/>
  <c r="F4405" i="8"/>
  <c r="E4405" i="8"/>
  <c r="D4405" i="8"/>
  <c r="D4408" i="8" s="1"/>
  <c r="C4405" i="8"/>
  <c r="C4408" i="8" s="1"/>
  <c r="B4405" i="8"/>
  <c r="Q4404" i="8"/>
  <c r="I4404" i="8"/>
  <c r="Q4403" i="8"/>
  <c r="I4403" i="8"/>
  <c r="L4402" i="8"/>
  <c r="O4400" i="8"/>
  <c r="P4399" i="8"/>
  <c r="P4400" i="8" s="1"/>
  <c r="O4399" i="8"/>
  <c r="O4402" i="8" s="1"/>
  <c r="N4399" i="8"/>
  <c r="N4400" i="8" s="1"/>
  <c r="M4399" i="8"/>
  <c r="M4400" i="8" s="1"/>
  <c r="L4399" i="8"/>
  <c r="L4400" i="8" s="1"/>
  <c r="K4399" i="8"/>
  <c r="K4402" i="8" s="1"/>
  <c r="J4399" i="8"/>
  <c r="J4400" i="8" s="1"/>
  <c r="H4399" i="8"/>
  <c r="H4402" i="8" s="1"/>
  <c r="G4399" i="8"/>
  <c r="G4402" i="8" s="1"/>
  <c r="F4399" i="8"/>
  <c r="F4402" i="8" s="1"/>
  <c r="E4399" i="8"/>
  <c r="E4402" i="8" s="1"/>
  <c r="D4399" i="8"/>
  <c r="D4402" i="8" s="1"/>
  <c r="C4399" i="8"/>
  <c r="C4402" i="8" s="1"/>
  <c r="B4399" i="8"/>
  <c r="B4402" i="8" s="1"/>
  <c r="Q4398" i="8"/>
  <c r="L4417" i="8" s="1"/>
  <c r="I4398" i="8"/>
  <c r="Q4397" i="8"/>
  <c r="I4397" i="8"/>
  <c r="N4396" i="8"/>
  <c r="P4393" i="8"/>
  <c r="P4396" i="8" s="1"/>
  <c r="O4393" i="8"/>
  <c r="O4396" i="8" s="1"/>
  <c r="N4393" i="8"/>
  <c r="N4394" i="8" s="1"/>
  <c r="M4393" i="8"/>
  <c r="M4394" i="8" s="1"/>
  <c r="L4393" i="8"/>
  <c r="L4396" i="8" s="1"/>
  <c r="K4393" i="8"/>
  <c r="K4396" i="8" s="1"/>
  <c r="J4393" i="8"/>
  <c r="J4394" i="8" s="1"/>
  <c r="H4393" i="8"/>
  <c r="H4394" i="8" s="1"/>
  <c r="G4393" i="8"/>
  <c r="G4396" i="8" s="1"/>
  <c r="F4393" i="8"/>
  <c r="F4396" i="8" s="1"/>
  <c r="E4393" i="8"/>
  <c r="E4396" i="8" s="1"/>
  <c r="D4393" i="8"/>
  <c r="D4396" i="8" s="1"/>
  <c r="C4393" i="8"/>
  <c r="C4396" i="8" s="1"/>
  <c r="B4393" i="8"/>
  <c r="B4396" i="8" s="1"/>
  <c r="Q4392" i="8"/>
  <c r="K4417" i="8" s="1"/>
  <c r="I4392" i="8"/>
  <c r="Q4391" i="8"/>
  <c r="I4391" i="8"/>
  <c r="P4387" i="8"/>
  <c r="P4388" i="8" s="1"/>
  <c r="O4387" i="8"/>
  <c r="O4388" i="8" s="1"/>
  <c r="N4387" i="8"/>
  <c r="N4388" i="8" s="1"/>
  <c r="M4387" i="8"/>
  <c r="M4390" i="8" s="1"/>
  <c r="L4387" i="8"/>
  <c r="L4388" i="8" s="1"/>
  <c r="K4387" i="8"/>
  <c r="K4388" i="8" s="1"/>
  <c r="J4387" i="8"/>
  <c r="J4388" i="8" s="1"/>
  <c r="H4387" i="8"/>
  <c r="H4390" i="8" s="1"/>
  <c r="G4387" i="8"/>
  <c r="G4390" i="8" s="1"/>
  <c r="F4387" i="8"/>
  <c r="F4390" i="8" s="1"/>
  <c r="E4387" i="8"/>
  <c r="E4390" i="8" s="1"/>
  <c r="D4387" i="8"/>
  <c r="D4390" i="8" s="1"/>
  <c r="C4387" i="8"/>
  <c r="C4390" i="8" s="1"/>
  <c r="B4387" i="8"/>
  <c r="B4390" i="8" s="1"/>
  <c r="Q4386" i="8"/>
  <c r="J4417" i="8" s="1"/>
  <c r="I4386" i="8"/>
  <c r="Q4385" i="8"/>
  <c r="I4385" i="8"/>
  <c r="P4381" i="8"/>
  <c r="P4382" i="8" s="1"/>
  <c r="O4381" i="8"/>
  <c r="O4384" i="8" s="1"/>
  <c r="N4381" i="8"/>
  <c r="N4382" i="8" s="1"/>
  <c r="M4381" i="8"/>
  <c r="M4382" i="8" s="1"/>
  <c r="L4381" i="8"/>
  <c r="L4382" i="8" s="1"/>
  <c r="K4381" i="8"/>
  <c r="K4384" i="8" s="1"/>
  <c r="J4381" i="8"/>
  <c r="J4382" i="8" s="1"/>
  <c r="H4381" i="8"/>
  <c r="H4384" i="8" s="1"/>
  <c r="G4381" i="8"/>
  <c r="G4382" i="8" s="1"/>
  <c r="F4381" i="8"/>
  <c r="F4384" i="8" s="1"/>
  <c r="E4381" i="8"/>
  <c r="E4384" i="8" s="1"/>
  <c r="D4381" i="8"/>
  <c r="D4384" i="8" s="1"/>
  <c r="C4381" i="8"/>
  <c r="C4384" i="8" s="1"/>
  <c r="B4381" i="8"/>
  <c r="B4384" i="8" s="1"/>
  <c r="Q4380" i="8"/>
  <c r="I4417" i="8" s="1"/>
  <c r="I4380" i="8"/>
  <c r="Q4379" i="8"/>
  <c r="I4379" i="8"/>
  <c r="P4375" i="8"/>
  <c r="P4378" i="8" s="1"/>
  <c r="O4375" i="8"/>
  <c r="O4376" i="8" s="1"/>
  <c r="N4375" i="8"/>
  <c r="N4376" i="8" s="1"/>
  <c r="M4375" i="8"/>
  <c r="M4378" i="8" s="1"/>
  <c r="L4375" i="8"/>
  <c r="L4378" i="8" s="1"/>
  <c r="K4375" i="8"/>
  <c r="K4376" i="8" s="1"/>
  <c r="J4375" i="8"/>
  <c r="J4376" i="8" s="1"/>
  <c r="H4375" i="8"/>
  <c r="H4378" i="8" s="1"/>
  <c r="G4375" i="8"/>
  <c r="G4376" i="8" s="1"/>
  <c r="F4375" i="8"/>
  <c r="F4378" i="8" s="1"/>
  <c r="E4375" i="8"/>
  <c r="E4378" i="8" s="1"/>
  <c r="D4375" i="8"/>
  <c r="D4378" i="8" s="1"/>
  <c r="C4375" i="8"/>
  <c r="C4378" i="8" s="1"/>
  <c r="B4375" i="8"/>
  <c r="B4378" i="8" s="1"/>
  <c r="Q4374" i="8"/>
  <c r="H4417" i="8" s="1"/>
  <c r="I4374" i="8"/>
  <c r="Q4373" i="8"/>
  <c r="I4373" i="8"/>
  <c r="P4369" i="8"/>
  <c r="P4370" i="8" s="1"/>
  <c r="O4369" i="8"/>
  <c r="O4370" i="8" s="1"/>
  <c r="N4369" i="8"/>
  <c r="N4372" i="8" s="1"/>
  <c r="M4369" i="8"/>
  <c r="M4370" i="8" s="1"/>
  <c r="L4369" i="8"/>
  <c r="L4370" i="8" s="1"/>
  <c r="K4369" i="8"/>
  <c r="K4370" i="8" s="1"/>
  <c r="J4369" i="8"/>
  <c r="J4370" i="8" s="1"/>
  <c r="H4369" i="8"/>
  <c r="H4372" i="8" s="1"/>
  <c r="G4369" i="8"/>
  <c r="G4372" i="8" s="1"/>
  <c r="F4369" i="8"/>
  <c r="F4372" i="8" s="1"/>
  <c r="E4369" i="8"/>
  <c r="E4372" i="8" s="1"/>
  <c r="D4369" i="8"/>
  <c r="D4372" i="8" s="1"/>
  <c r="C4369" i="8"/>
  <c r="C4372" i="8" s="1"/>
  <c r="B4369" i="8"/>
  <c r="Q4368" i="8"/>
  <c r="I4368" i="8"/>
  <c r="Q4367" i="8"/>
  <c r="I4367" i="8"/>
  <c r="P4363" i="8"/>
  <c r="P4366" i="8" s="1"/>
  <c r="O4363" i="8"/>
  <c r="O4364" i="8" s="1"/>
  <c r="N4363" i="8"/>
  <c r="N4364" i="8" s="1"/>
  <c r="M4363" i="8"/>
  <c r="M4364" i="8" s="1"/>
  <c r="L4363" i="8"/>
  <c r="L4366" i="8" s="1"/>
  <c r="K4363" i="8"/>
  <c r="K4364" i="8" s="1"/>
  <c r="J4363" i="8"/>
  <c r="J4364" i="8" s="1"/>
  <c r="H4363" i="8"/>
  <c r="H4364" i="8" s="1"/>
  <c r="G4363" i="8"/>
  <c r="G4366" i="8" s="1"/>
  <c r="F4363" i="8"/>
  <c r="F4366" i="8" s="1"/>
  <c r="E4363" i="8"/>
  <c r="E4366" i="8" s="1"/>
  <c r="D4363" i="8"/>
  <c r="D4366" i="8" s="1"/>
  <c r="C4363" i="8"/>
  <c r="C4366" i="8" s="1"/>
  <c r="B4363" i="8"/>
  <c r="B4366" i="8" s="1"/>
  <c r="Q4362" i="8"/>
  <c r="F4417" i="8" s="1"/>
  <c r="I4362" i="8"/>
  <c r="Q4361" i="8"/>
  <c r="I4361" i="8"/>
  <c r="O4360" i="8"/>
  <c r="K4360" i="8"/>
  <c r="E4358" i="8"/>
  <c r="C4358" i="8"/>
  <c r="P4357" i="8"/>
  <c r="O4357" i="8"/>
  <c r="O4358" i="8" s="1"/>
  <c r="N4357" i="8"/>
  <c r="N4360" i="8" s="1"/>
  <c r="M4357" i="8"/>
  <c r="L4357" i="8"/>
  <c r="K4357" i="8"/>
  <c r="K4358" i="8" s="1"/>
  <c r="J4357" i="8"/>
  <c r="J4360" i="8" s="1"/>
  <c r="H4357" i="8"/>
  <c r="G4357" i="8"/>
  <c r="F4357" i="8"/>
  <c r="F4358" i="8" s="1"/>
  <c r="E4357" i="8"/>
  <c r="E4360" i="8" s="1"/>
  <c r="D4357" i="8"/>
  <c r="D4360" i="8" s="1"/>
  <c r="C4357" i="8"/>
  <c r="C4360" i="8" s="1"/>
  <c r="B4357" i="8"/>
  <c r="B4358" i="8" s="1"/>
  <c r="Q4356" i="8"/>
  <c r="I4356" i="8"/>
  <c r="K4354" i="8"/>
  <c r="P4351" i="8"/>
  <c r="P4352" i="8" s="1"/>
  <c r="O4351" i="8"/>
  <c r="O4352" i="8" s="1"/>
  <c r="N4351" i="8"/>
  <c r="N4354" i="8" s="1"/>
  <c r="M4351" i="8"/>
  <c r="M4352" i="8" s="1"/>
  <c r="L4351" i="8"/>
  <c r="L4352" i="8" s="1"/>
  <c r="K4351" i="8"/>
  <c r="K4352" i="8" s="1"/>
  <c r="J4351" i="8"/>
  <c r="J4354" i="8" s="1"/>
  <c r="H4351" i="8"/>
  <c r="H4354" i="8" s="1"/>
  <c r="G4351" i="8"/>
  <c r="G4354" i="8" s="1"/>
  <c r="F4351" i="8"/>
  <c r="F4352" i="8" s="1"/>
  <c r="E4351" i="8"/>
  <c r="E4354" i="8" s="1"/>
  <c r="D4351" i="8"/>
  <c r="D4354" i="8" s="1"/>
  <c r="C4351" i="8"/>
  <c r="C4354" i="8" s="1"/>
  <c r="B4351" i="8"/>
  <c r="Q4350" i="8"/>
  <c r="D4417" i="8" s="1"/>
  <c r="I4350" i="8"/>
  <c r="Q4349" i="8"/>
  <c r="I4349" i="8"/>
  <c r="M4348" i="8"/>
  <c r="P4348" i="8"/>
  <c r="O4346" i="8"/>
  <c r="N4346" i="8"/>
  <c r="M4346" i="8"/>
  <c r="L4348" i="8"/>
  <c r="K4346" i="8"/>
  <c r="J4346" i="8"/>
  <c r="H4345" i="8"/>
  <c r="H4348" i="8" s="1"/>
  <c r="G4345" i="8"/>
  <c r="G4348" i="8" s="1"/>
  <c r="F4345" i="8"/>
  <c r="F4348" i="8" s="1"/>
  <c r="E4345" i="8"/>
  <c r="E4348" i="8" s="1"/>
  <c r="D4345" i="8"/>
  <c r="D4346" i="8" s="1"/>
  <c r="C4345" i="8"/>
  <c r="C4348" i="8" s="1"/>
  <c r="B4345" i="8"/>
  <c r="B4348" i="8" s="1"/>
  <c r="Q4344" i="8"/>
  <c r="C4417" i="8" s="1"/>
  <c r="I4344" i="8"/>
  <c r="Q4343" i="8"/>
  <c r="I4343" i="8"/>
  <c r="Q1022" i="6"/>
  <c r="Q1021" i="6"/>
  <c r="Q1020" i="6"/>
  <c r="J1023" i="6"/>
  <c r="Q1016" i="6"/>
  <c r="J1019" i="6"/>
  <c r="Q1014" i="6"/>
  <c r="Q1012" i="6"/>
  <c r="Q1011" i="6"/>
  <c r="Q1010" i="6"/>
  <c r="J1015" i="6"/>
  <c r="I1022" i="6"/>
  <c r="I1021" i="6"/>
  <c r="I1020" i="6"/>
  <c r="F1024" i="6"/>
  <c r="H1023" i="6"/>
  <c r="G1023" i="6"/>
  <c r="G943" i="9" s="1"/>
  <c r="F1023" i="6"/>
  <c r="E1023" i="6"/>
  <c r="D1023" i="6"/>
  <c r="D943" i="9" s="1"/>
  <c r="C1023" i="6"/>
  <c r="B1023" i="6"/>
  <c r="H1019" i="6"/>
  <c r="G1019" i="6"/>
  <c r="F1019" i="6"/>
  <c r="E1019" i="6"/>
  <c r="D1019" i="6"/>
  <c r="C1019" i="6"/>
  <c r="B1019" i="6"/>
  <c r="I1018" i="6"/>
  <c r="I1017" i="6"/>
  <c r="I1016" i="6"/>
  <c r="I936" i="9" s="1"/>
  <c r="I1014" i="6"/>
  <c r="I1012" i="6"/>
  <c r="I1011" i="6"/>
  <c r="H1015" i="6"/>
  <c r="G1015" i="6"/>
  <c r="F1015" i="6"/>
  <c r="E1015" i="6"/>
  <c r="D1015" i="6"/>
  <c r="D935" i="9" s="1"/>
  <c r="C1015" i="6"/>
  <c r="B1015" i="6"/>
  <c r="P1023" i="6"/>
  <c r="O1023" i="6"/>
  <c r="N1023" i="6"/>
  <c r="M1023" i="6"/>
  <c r="M1024" i="6" s="1"/>
  <c r="L1023" i="6"/>
  <c r="K1023" i="6"/>
  <c r="K943" i="9" s="1"/>
  <c r="P1019" i="6"/>
  <c r="O1019" i="6"/>
  <c r="N1019" i="6"/>
  <c r="M1019" i="6"/>
  <c r="L1019" i="6"/>
  <c r="K1019" i="6"/>
  <c r="P1015" i="6"/>
  <c r="O1015" i="6"/>
  <c r="N1015" i="6"/>
  <c r="M1015" i="6"/>
  <c r="L1015" i="6"/>
  <c r="K1015" i="6"/>
  <c r="K935" i="9" s="1"/>
  <c r="I1010" i="6"/>
  <c r="J1359" i="3"/>
  <c r="J1360" i="3" s="1"/>
  <c r="J1352" i="3"/>
  <c r="J1344" i="3"/>
  <c r="H1352" i="3"/>
  <c r="P1359" i="3"/>
  <c r="O1359" i="3"/>
  <c r="N1359" i="3"/>
  <c r="L1359" i="3"/>
  <c r="K1359" i="3"/>
  <c r="H1359" i="3"/>
  <c r="D1359" i="3"/>
  <c r="B1359" i="3"/>
  <c r="Q1358" i="3"/>
  <c r="G1359" i="3"/>
  <c r="F1359" i="3"/>
  <c r="I1358" i="3"/>
  <c r="C1359" i="3"/>
  <c r="Q1357" i="3"/>
  <c r="I1357" i="3"/>
  <c r="I1356" i="3"/>
  <c r="Q1355" i="3"/>
  <c r="I1355" i="3"/>
  <c r="Q1354" i="3"/>
  <c r="I1354" i="3"/>
  <c r="Q1353" i="3"/>
  <c r="I1353" i="3"/>
  <c r="P1352" i="3"/>
  <c r="O1352" i="3"/>
  <c r="N1352" i="3"/>
  <c r="L1352" i="3"/>
  <c r="L1360" i="3" s="1"/>
  <c r="K1352" i="3"/>
  <c r="G1352" i="3"/>
  <c r="F1352" i="3"/>
  <c r="E1352" i="3"/>
  <c r="D1352" i="3"/>
  <c r="C1352" i="3"/>
  <c r="B1352" i="3"/>
  <c r="Q1351" i="3"/>
  <c r="Q1350" i="3"/>
  <c r="Q1349" i="3"/>
  <c r="Q1348" i="3"/>
  <c r="Q1347" i="3"/>
  <c r="Q1345" i="3"/>
  <c r="P1344" i="3"/>
  <c r="O1344" i="3"/>
  <c r="N1344" i="3"/>
  <c r="N1360" i="3" s="1"/>
  <c r="M1344" i="3"/>
  <c r="L1344" i="3"/>
  <c r="K1344" i="3"/>
  <c r="H1344" i="3"/>
  <c r="G1344" i="3"/>
  <c r="F1344" i="3"/>
  <c r="E1344" i="3"/>
  <c r="D1344" i="3"/>
  <c r="C1344" i="3"/>
  <c r="B1344" i="3"/>
  <c r="Q1343" i="3"/>
  <c r="I1343" i="3"/>
  <c r="Q1342" i="3"/>
  <c r="I1342" i="3"/>
  <c r="Q1341" i="3"/>
  <c r="I1341" i="3"/>
  <c r="Q1340" i="3"/>
  <c r="I1340" i="3"/>
  <c r="I1339" i="3"/>
  <c r="J1225" i="2"/>
  <c r="J1219" i="2"/>
  <c r="J1213" i="2"/>
  <c r="P1225" i="2"/>
  <c r="O1225" i="2"/>
  <c r="N1225" i="2"/>
  <c r="M1225" i="2"/>
  <c r="M943" i="9" s="1"/>
  <c r="L1225" i="2"/>
  <c r="L943" i="9" s="1"/>
  <c r="K1225" i="2"/>
  <c r="H1225" i="2"/>
  <c r="G1225" i="2"/>
  <c r="F1225" i="2"/>
  <c r="F943" i="9" s="1"/>
  <c r="E1225" i="2"/>
  <c r="D1225" i="2"/>
  <c r="C1225" i="2"/>
  <c r="C943" i="9" s="1"/>
  <c r="B1225" i="2"/>
  <c r="Q1224" i="2"/>
  <c r="Q1223" i="2"/>
  <c r="Q1222" i="2"/>
  <c r="I1222" i="2"/>
  <c r="D1570" i="1" s="1"/>
  <c r="E1570" i="1" s="1"/>
  <c r="Q1221" i="2"/>
  <c r="I1221" i="2"/>
  <c r="Q1220" i="2"/>
  <c r="I1220" i="2"/>
  <c r="P1219" i="2"/>
  <c r="O1219" i="2"/>
  <c r="N1219" i="2"/>
  <c r="M1219" i="2"/>
  <c r="M939" i="9" s="1"/>
  <c r="L1219" i="2"/>
  <c r="L939" i="9" s="1"/>
  <c r="K1219" i="2"/>
  <c r="H1219" i="2"/>
  <c r="H939" i="9" s="1"/>
  <c r="G1219" i="2"/>
  <c r="G939" i="9" s="1"/>
  <c r="F1219" i="2"/>
  <c r="F939" i="9" s="1"/>
  <c r="E1219" i="2"/>
  <c r="D1219" i="2"/>
  <c r="C1219" i="2"/>
  <c r="C939" i="9" s="1"/>
  <c r="B1219" i="2"/>
  <c r="Q1218" i="2"/>
  <c r="I1218" i="2"/>
  <c r="D1575" i="1" s="1"/>
  <c r="E1575" i="1" s="1"/>
  <c r="Q1217" i="2"/>
  <c r="I1217" i="2"/>
  <c r="D1574" i="1" s="1"/>
  <c r="E1574" i="1" s="1"/>
  <c r="Q1216" i="2"/>
  <c r="Q937" i="9" s="1"/>
  <c r="I1216" i="2"/>
  <c r="I937" i="9" s="1"/>
  <c r="Q1215" i="2"/>
  <c r="Q1214" i="2"/>
  <c r="I1214" i="2"/>
  <c r="P1213" i="2"/>
  <c r="O1213" i="2"/>
  <c r="N1213" i="2"/>
  <c r="M1213" i="2"/>
  <c r="M935" i="9" s="1"/>
  <c r="L1213" i="2"/>
  <c r="L935" i="9" s="1"/>
  <c r="K1213" i="2"/>
  <c r="G1213" i="2"/>
  <c r="C1213" i="2"/>
  <c r="B1213" i="2"/>
  <c r="Q1212" i="2"/>
  <c r="I1212" i="2"/>
  <c r="D1569" i="1" s="1"/>
  <c r="E1569" i="1" s="1"/>
  <c r="Q1211" i="2"/>
  <c r="I1211" i="2"/>
  <c r="D1560" i="1" s="1"/>
  <c r="E1560" i="1" s="1"/>
  <c r="Q1210" i="2"/>
  <c r="I1210" i="2"/>
  <c r="D1559" i="1" s="1"/>
  <c r="E1559" i="1" s="1"/>
  <c r="Q1209" i="2"/>
  <c r="I1209" i="2"/>
  <c r="D1566" i="1" s="1"/>
  <c r="E1566" i="1" s="1"/>
  <c r="F1213" i="2"/>
  <c r="E1213" i="2"/>
  <c r="D1213" i="2"/>
  <c r="Q1208" i="2"/>
  <c r="I1208" i="2"/>
  <c r="D1565" i="1" s="1"/>
  <c r="E1565" i="1" s="1"/>
  <c r="AB2847" i="7"/>
  <c r="AD2847" i="7" s="1"/>
  <c r="AB2849" i="7"/>
  <c r="W2849" i="7"/>
  <c r="AB2848" i="7"/>
  <c r="W2848" i="7"/>
  <c r="Y2847" i="7"/>
  <c r="W2847" i="7"/>
  <c r="AB2846" i="7"/>
  <c r="AD2846" i="7" s="1"/>
  <c r="Y2846" i="7"/>
  <c r="W2846" i="7"/>
  <c r="AB2845" i="7"/>
  <c r="AD2845" i="7" s="1"/>
  <c r="W2845" i="7"/>
  <c r="Y2845" i="7" s="1"/>
  <c r="AB2844" i="7"/>
  <c r="AD2844" i="7" s="1"/>
  <c r="W2844" i="7"/>
  <c r="Y2844" i="7" s="1"/>
  <c r="AB2843" i="7"/>
  <c r="AD2843" i="7" s="1"/>
  <c r="Y2843" i="7"/>
  <c r="W2843" i="7"/>
  <c r="AB2842" i="7"/>
  <c r="AD2842" i="7" s="1"/>
  <c r="W2842" i="7"/>
  <c r="Y2842" i="7" s="1"/>
  <c r="AB2841" i="7"/>
  <c r="AD2841" i="7" s="1"/>
  <c r="W2841" i="7"/>
  <c r="Y2841" i="7" s="1"/>
  <c r="AB2840" i="7"/>
  <c r="AD2840" i="7" s="1"/>
  <c r="W2840" i="7"/>
  <c r="Y2840" i="7" s="1"/>
  <c r="AB2839" i="7"/>
  <c r="AD2839" i="7" s="1"/>
  <c r="Y2839" i="7"/>
  <c r="W2839" i="7"/>
  <c r="AB2838" i="7"/>
  <c r="W2838" i="7"/>
  <c r="AB2837" i="7"/>
  <c r="AD2837" i="7" s="1"/>
  <c r="W2837" i="7"/>
  <c r="Y2837" i="7" s="1"/>
  <c r="AB2836" i="7"/>
  <c r="AD2836" i="7" s="1"/>
  <c r="W2836" i="7"/>
  <c r="Y2836" i="7" s="1"/>
  <c r="AB2835" i="7"/>
  <c r="AD2835" i="7" s="1"/>
  <c r="W2835" i="7"/>
  <c r="Y2835" i="7" s="1"/>
  <c r="AD2834" i="7"/>
  <c r="AB2834" i="7"/>
  <c r="W2834" i="7"/>
  <c r="Y2834" i="7" s="1"/>
  <c r="AB2833" i="7"/>
  <c r="AD2833" i="7" s="1"/>
  <c r="W2833" i="7"/>
  <c r="Y2833" i="7" s="1"/>
  <c r="AB2832" i="7"/>
  <c r="AD2832" i="7" s="1"/>
  <c r="W2832" i="7"/>
  <c r="Y2832" i="7" s="1"/>
  <c r="AB2831" i="7"/>
  <c r="AD2831" i="7" s="1"/>
  <c r="W2831" i="7"/>
  <c r="Y2831" i="7" s="1"/>
  <c r="AB2830" i="7"/>
  <c r="AD2830" i="7" s="1"/>
  <c r="W2830" i="7"/>
  <c r="Y2830" i="7" s="1"/>
  <c r="AB2829" i="7"/>
  <c r="AD2829" i="7" s="1"/>
  <c r="W2829" i="7"/>
  <c r="Y2829" i="7" s="1"/>
  <c r="AB2828" i="7"/>
  <c r="AD2828" i="7" s="1"/>
  <c r="W2828" i="7"/>
  <c r="Y2828" i="7" s="1"/>
  <c r="AB2827" i="7"/>
  <c r="AD2827" i="7" s="1"/>
  <c r="W2827" i="7"/>
  <c r="Y2827" i="7" s="1"/>
  <c r="AB2826" i="7"/>
  <c r="AD2826" i="7" s="1"/>
  <c r="W2826" i="7"/>
  <c r="Y2826" i="7" s="1"/>
  <c r="AB2825" i="7"/>
  <c r="AD2825" i="7" s="1"/>
  <c r="W2825" i="7"/>
  <c r="Y2825" i="7" s="1"/>
  <c r="Q940" i="9" l="1"/>
  <c r="Q934" i="9"/>
  <c r="Q933" i="9"/>
  <c r="D1568" i="1"/>
  <c r="E1568" i="1" s="1"/>
  <c r="I938" i="9"/>
  <c r="Q942" i="9"/>
  <c r="Q941" i="9"/>
  <c r="K939" i="9"/>
  <c r="Q932" i="9"/>
  <c r="Q931" i="9"/>
  <c r="Q1019" i="6"/>
  <c r="Q936" i="9"/>
  <c r="AI2876" i="7"/>
  <c r="AI2877" i="7" s="1"/>
  <c r="AD2876" i="7"/>
  <c r="AD2877" i="7" s="1"/>
  <c r="Q1344" i="3"/>
  <c r="J1362" i="3"/>
  <c r="Q1219" i="2"/>
  <c r="Q1023" i="6"/>
  <c r="J1024" i="6"/>
  <c r="H1024" i="6"/>
  <c r="G1024" i="6"/>
  <c r="G935" i="9"/>
  <c r="G4384" i="8"/>
  <c r="F935" i="9"/>
  <c r="I932" i="9"/>
  <c r="E943" i="9"/>
  <c r="E939" i="9"/>
  <c r="E1024" i="6"/>
  <c r="E935" i="9"/>
  <c r="D939" i="9"/>
  <c r="I933" i="9"/>
  <c r="D1024" i="6"/>
  <c r="E2876" i="7"/>
  <c r="E2877" i="7" s="1"/>
  <c r="I940" i="9"/>
  <c r="C1024" i="6"/>
  <c r="C935" i="9"/>
  <c r="O2876" i="7"/>
  <c r="O2877" i="7" s="1"/>
  <c r="I934" i="9"/>
  <c r="D1567" i="1"/>
  <c r="E1567" i="1" s="1"/>
  <c r="I4369" i="8"/>
  <c r="I4370" i="8" s="1"/>
  <c r="G4418" i="8" s="1"/>
  <c r="I931" i="9"/>
  <c r="K1531" i="12"/>
  <c r="S1531" i="12"/>
  <c r="F1521" i="12"/>
  <c r="S1529" i="12"/>
  <c r="S1530" i="12" s="1"/>
  <c r="K1516" i="12"/>
  <c r="S1515" i="12"/>
  <c r="F1516" i="12"/>
  <c r="S1516" i="12" s="1"/>
  <c r="F1506" i="12"/>
  <c r="I942" i="9"/>
  <c r="I941" i="9"/>
  <c r="B943" i="9"/>
  <c r="B939" i="9"/>
  <c r="B1024" i="6"/>
  <c r="B935" i="9"/>
  <c r="N4414" i="8"/>
  <c r="E4412" i="8"/>
  <c r="E4415" i="8" s="1"/>
  <c r="M4402" i="8"/>
  <c r="P4402" i="8"/>
  <c r="C4394" i="8"/>
  <c r="J4390" i="8"/>
  <c r="N4390" i="8"/>
  <c r="L4384" i="8"/>
  <c r="P4384" i="8"/>
  <c r="O4382" i="8"/>
  <c r="L4376" i="8"/>
  <c r="J4378" i="8"/>
  <c r="N4378" i="8"/>
  <c r="N4370" i="8"/>
  <c r="K4372" i="8"/>
  <c r="O4372" i="8"/>
  <c r="B4372" i="8"/>
  <c r="B4370" i="8"/>
  <c r="M4366" i="8"/>
  <c r="H4366" i="8"/>
  <c r="O4354" i="8"/>
  <c r="I4351" i="8"/>
  <c r="I4352" i="8" s="1"/>
  <c r="H4346" i="8"/>
  <c r="D4348" i="8"/>
  <c r="B4352" i="8"/>
  <c r="N4352" i="8"/>
  <c r="F4354" i="8"/>
  <c r="M4415" i="8"/>
  <c r="I4345" i="8"/>
  <c r="I4346" i="8" s="1"/>
  <c r="C4418" i="8" s="1"/>
  <c r="Q4345" i="8"/>
  <c r="Q4346" i="8" s="1"/>
  <c r="E4346" i="8"/>
  <c r="J4348" i="8"/>
  <c r="N4348" i="8"/>
  <c r="C4352" i="8"/>
  <c r="G4352" i="8"/>
  <c r="L4354" i="8"/>
  <c r="P4354" i="8"/>
  <c r="G4358" i="8"/>
  <c r="G4360" i="8"/>
  <c r="D4358" i="8"/>
  <c r="B4360" i="8"/>
  <c r="L4364" i="8"/>
  <c r="J4372" i="8"/>
  <c r="Q4369" i="8"/>
  <c r="Q4370" i="8" s="1"/>
  <c r="F4370" i="8"/>
  <c r="P4376" i="8"/>
  <c r="K4382" i="8"/>
  <c r="M4388" i="8"/>
  <c r="G4394" i="8"/>
  <c r="C4400" i="8"/>
  <c r="E4408" i="8"/>
  <c r="E4406" i="8"/>
  <c r="I4405" i="8"/>
  <c r="I4406" i="8" s="1"/>
  <c r="M4406" i="8"/>
  <c r="M4408" i="8"/>
  <c r="L4412" i="8"/>
  <c r="L4414" i="8"/>
  <c r="Q4411" i="8"/>
  <c r="Q4412" i="8" s="1"/>
  <c r="L4346" i="8"/>
  <c r="J4352" i="8"/>
  <c r="B4346" i="8"/>
  <c r="F4346" i="8"/>
  <c r="K4348" i="8"/>
  <c r="O4348" i="8"/>
  <c r="D4352" i="8"/>
  <c r="H4352" i="8"/>
  <c r="M4354" i="8"/>
  <c r="H4358" i="8"/>
  <c r="H4360" i="8"/>
  <c r="L4358" i="8"/>
  <c r="L4360" i="8"/>
  <c r="P4358" i="8"/>
  <c r="P4360" i="8"/>
  <c r="F4360" i="8"/>
  <c r="P4364" i="8"/>
  <c r="D4376" i="8"/>
  <c r="I4387" i="8"/>
  <c r="I4388" i="8" s="1"/>
  <c r="Q4387" i="8"/>
  <c r="Q4388" i="8" s="1"/>
  <c r="J4418" i="8" s="1"/>
  <c r="K4394" i="8"/>
  <c r="G4400" i="8"/>
  <c r="D4414" i="8"/>
  <c r="D4412" i="8"/>
  <c r="I4411" i="8"/>
  <c r="I4412" i="8" s="1"/>
  <c r="N4418" i="8" s="1"/>
  <c r="H4412" i="8"/>
  <c r="P4346" i="8"/>
  <c r="B4354" i="8"/>
  <c r="N4358" i="8"/>
  <c r="C4346" i="8"/>
  <c r="G4346" i="8"/>
  <c r="Q4351" i="8"/>
  <c r="Q4352" i="8" s="1"/>
  <c r="E4352" i="8"/>
  <c r="I4357" i="8"/>
  <c r="M4358" i="8"/>
  <c r="M4360" i="8"/>
  <c r="Q4357" i="8"/>
  <c r="Q4358" i="8" s="1"/>
  <c r="J4358" i="8"/>
  <c r="D4364" i="8"/>
  <c r="H4376" i="8"/>
  <c r="C4382" i="8"/>
  <c r="E4388" i="8"/>
  <c r="O4394" i="8"/>
  <c r="K4400" i="8"/>
  <c r="I4363" i="8"/>
  <c r="I4364" i="8" s="1"/>
  <c r="F4418" i="8" s="1"/>
  <c r="Q4363" i="8"/>
  <c r="Q4364" i="8" s="1"/>
  <c r="E4364" i="8"/>
  <c r="J4366" i="8"/>
  <c r="N4366" i="8"/>
  <c r="C4370" i="8"/>
  <c r="G4370" i="8"/>
  <c r="L4372" i="8"/>
  <c r="P4372" i="8"/>
  <c r="I4375" i="8"/>
  <c r="I4376" i="8" s="1"/>
  <c r="Q4375" i="8"/>
  <c r="Q4376" i="8" s="1"/>
  <c r="H4418" i="8" s="1"/>
  <c r="E4376" i="8"/>
  <c r="M4376" i="8"/>
  <c r="K4378" i="8"/>
  <c r="O4378" i="8"/>
  <c r="D4382" i="8"/>
  <c r="H4382" i="8"/>
  <c r="M4384" i="8"/>
  <c r="B4388" i="8"/>
  <c r="F4388" i="8"/>
  <c r="K4390" i="8"/>
  <c r="O4390" i="8"/>
  <c r="D4394" i="8"/>
  <c r="L4394" i="8"/>
  <c r="P4394" i="8"/>
  <c r="J4396" i="8"/>
  <c r="D4400" i="8"/>
  <c r="H4400" i="8"/>
  <c r="L4408" i="8"/>
  <c r="P4408" i="8"/>
  <c r="B4412" i="8"/>
  <c r="F4412" i="8"/>
  <c r="K4414" i="8"/>
  <c r="O4414" i="8"/>
  <c r="B4364" i="8"/>
  <c r="F4364" i="8"/>
  <c r="K4366" i="8"/>
  <c r="O4366" i="8"/>
  <c r="D4370" i="8"/>
  <c r="H4370" i="8"/>
  <c r="M4372" i="8"/>
  <c r="B4376" i="8"/>
  <c r="F4376" i="8"/>
  <c r="I4381" i="8"/>
  <c r="I4382" i="8" s="1"/>
  <c r="Q4381" i="8"/>
  <c r="Q4382" i="8" s="1"/>
  <c r="I4418" i="8" s="1"/>
  <c r="E4382" i="8"/>
  <c r="J4384" i="8"/>
  <c r="N4384" i="8"/>
  <c r="C4388" i="8"/>
  <c r="G4388" i="8"/>
  <c r="L4390" i="8"/>
  <c r="P4390" i="8"/>
  <c r="I4393" i="8"/>
  <c r="I4394" i="8" s="1"/>
  <c r="Q4393" i="8"/>
  <c r="Q4394" i="8" s="1"/>
  <c r="K4418" i="8" s="1"/>
  <c r="E4394" i="8"/>
  <c r="I4399" i="8"/>
  <c r="I4400" i="8" s="1"/>
  <c r="Q4399" i="8"/>
  <c r="Q4400" i="8" s="1"/>
  <c r="L4418" i="8" s="1"/>
  <c r="E4400" i="8"/>
  <c r="J4402" i="8"/>
  <c r="N4402" i="8"/>
  <c r="D4406" i="8"/>
  <c r="H4406" i="8"/>
  <c r="C4412" i="8"/>
  <c r="G4412" i="8"/>
  <c r="P4414" i="8"/>
  <c r="G4417" i="8"/>
  <c r="C4364" i="8"/>
  <c r="G4364" i="8"/>
  <c r="E4370" i="8"/>
  <c r="C4376" i="8"/>
  <c r="B4382" i="8"/>
  <c r="F4382" i="8"/>
  <c r="D4388" i="8"/>
  <c r="H4388" i="8"/>
  <c r="B4394" i="8"/>
  <c r="F4394" i="8"/>
  <c r="B4400" i="8"/>
  <c r="F4400" i="8"/>
  <c r="Q4405" i="8"/>
  <c r="Q4406" i="8" s="1"/>
  <c r="M4418" i="8" s="1"/>
  <c r="N1024" i="6"/>
  <c r="Q1015" i="6"/>
  <c r="K1024" i="6"/>
  <c r="O1024" i="6"/>
  <c r="L1024" i="6"/>
  <c r="P1024" i="6"/>
  <c r="I1023" i="6"/>
  <c r="I1019" i="6"/>
  <c r="I1015" i="6"/>
  <c r="Q1359" i="3"/>
  <c r="Q1352" i="3"/>
  <c r="P1360" i="3"/>
  <c r="M1360" i="3"/>
  <c r="N1362" i="3"/>
  <c r="K1360" i="3"/>
  <c r="O1360" i="3"/>
  <c r="O1362" i="3" s="1"/>
  <c r="I1359" i="3"/>
  <c r="I1352" i="3"/>
  <c r="I1344" i="3"/>
  <c r="F1360" i="3"/>
  <c r="B1360" i="3"/>
  <c r="H1360" i="3"/>
  <c r="C1360" i="3"/>
  <c r="G1360" i="3"/>
  <c r="D1360" i="3"/>
  <c r="E1359" i="3"/>
  <c r="E1360" i="3" s="1"/>
  <c r="Q1225" i="2"/>
  <c r="N1226" i="2"/>
  <c r="K1226" i="2"/>
  <c r="O1226" i="2"/>
  <c r="Q1213" i="2"/>
  <c r="L1226" i="2"/>
  <c r="L1361" i="3" s="1"/>
  <c r="P1226" i="2"/>
  <c r="P1361" i="3" s="1"/>
  <c r="M1226" i="2"/>
  <c r="I1225" i="2"/>
  <c r="E1226" i="2"/>
  <c r="E1361" i="3" s="1"/>
  <c r="I1219" i="2"/>
  <c r="D1226" i="2"/>
  <c r="D1361" i="3" s="1"/>
  <c r="B1226" i="2"/>
  <c r="B1361" i="3" s="1"/>
  <c r="C1226" i="2"/>
  <c r="G1226" i="2"/>
  <c r="G1361" i="3" s="1"/>
  <c r="I1213" i="2"/>
  <c r="F1226" i="2"/>
  <c r="F1361" i="3" s="1"/>
  <c r="H1213" i="2"/>
  <c r="H1226" i="2" s="1"/>
  <c r="H1361" i="3" s="1"/>
  <c r="AD2838" i="7"/>
  <c r="AD2848" i="7" s="1"/>
  <c r="AD2849" i="7" s="1"/>
  <c r="Y2838" i="7"/>
  <c r="Y2848" i="7" s="1"/>
  <c r="Y2849" i="7" s="1"/>
  <c r="AD261" i="10"/>
  <c r="O2839" i="7"/>
  <c r="O2841" i="7"/>
  <c r="O2840" i="7"/>
  <c r="O2832" i="7"/>
  <c r="O2836" i="7"/>
  <c r="P284" i="4"/>
  <c r="P1284" i="5"/>
  <c r="P1191" i="2"/>
  <c r="M944" i="9" l="1"/>
  <c r="M1361" i="3"/>
  <c r="M1362" i="3" s="1"/>
  <c r="L944" i="9"/>
  <c r="L1362" i="3"/>
  <c r="Q939" i="9"/>
  <c r="Q943" i="9"/>
  <c r="K944" i="9"/>
  <c r="K1361" i="3"/>
  <c r="K1362" i="3" s="1"/>
  <c r="Q1024" i="6"/>
  <c r="Q935" i="9"/>
  <c r="P1362" i="3"/>
  <c r="Q1226" i="2"/>
  <c r="Q1361" i="3" s="1"/>
  <c r="H944" i="9"/>
  <c r="H1362" i="3"/>
  <c r="H935" i="9"/>
  <c r="G1362" i="3"/>
  <c r="G944" i="9"/>
  <c r="F1362" i="3"/>
  <c r="F944" i="9"/>
  <c r="E1362" i="3"/>
  <c r="E944" i="9"/>
  <c r="D1362" i="3"/>
  <c r="D944" i="9"/>
  <c r="C1361" i="3"/>
  <c r="C1362" i="3" s="1"/>
  <c r="C944" i="9"/>
  <c r="I1360" i="3"/>
  <c r="B1362" i="3"/>
  <c r="I939" i="9"/>
  <c r="I935" i="9"/>
  <c r="B944" i="9"/>
  <c r="I1024" i="6"/>
  <c r="H943" i="9"/>
  <c r="I943" i="9"/>
  <c r="L4415" i="8"/>
  <c r="D4418" i="8"/>
  <c r="D4415" i="8"/>
  <c r="Q1360" i="3"/>
  <c r="I1226" i="2"/>
  <c r="I1361" i="3" s="1"/>
  <c r="O1333" i="3"/>
  <c r="R2849" i="7"/>
  <c r="R2848" i="7"/>
  <c r="R2847" i="7"/>
  <c r="T2847" i="7" s="1"/>
  <c r="R2846" i="7"/>
  <c r="T2846" i="7" s="1"/>
  <c r="R2845" i="7"/>
  <c r="T2845" i="7" s="1"/>
  <c r="R2844" i="7"/>
  <c r="T2844" i="7" s="1"/>
  <c r="R2843" i="7"/>
  <c r="T2843" i="7" s="1"/>
  <c r="R2842" i="7"/>
  <c r="T2842" i="7" s="1"/>
  <c r="R2841" i="7"/>
  <c r="T2841" i="7" s="1"/>
  <c r="R2840" i="7"/>
  <c r="T2840" i="7" s="1"/>
  <c r="R2839" i="7"/>
  <c r="T2839" i="7" s="1"/>
  <c r="R2838" i="7"/>
  <c r="R2837" i="7"/>
  <c r="T2837" i="7" s="1"/>
  <c r="R2836" i="7"/>
  <c r="R2835" i="7"/>
  <c r="T2835" i="7" s="1"/>
  <c r="R2834" i="7"/>
  <c r="T2834" i="7" s="1"/>
  <c r="R2833" i="7"/>
  <c r="T2833" i="7" s="1"/>
  <c r="R2832" i="7"/>
  <c r="T2832" i="7" s="1"/>
  <c r="R2831" i="7"/>
  <c r="T2831" i="7" s="1"/>
  <c r="T2830" i="7"/>
  <c r="R2829" i="7"/>
  <c r="T2829" i="7" s="1"/>
  <c r="R2828" i="7"/>
  <c r="T2828" i="7" s="1"/>
  <c r="R2827" i="7"/>
  <c r="T2827" i="7" s="1"/>
  <c r="R2826" i="7"/>
  <c r="T2826" i="7" s="1"/>
  <c r="R2825" i="7"/>
  <c r="T2825" i="7" s="1"/>
  <c r="Q1362" i="3" l="1"/>
  <c r="Q944" i="9"/>
  <c r="I1362" i="3"/>
  <c r="I1364" i="3" s="1"/>
  <c r="I944" i="9"/>
  <c r="T2838" i="7"/>
  <c r="T2848" i="7" s="1"/>
  <c r="T2849" i="7" s="1"/>
  <c r="G927" i="9"/>
  <c r="M2849" i="7" l="1"/>
  <c r="M2848" i="7"/>
  <c r="M2847" i="7"/>
  <c r="O2847" i="7" s="1"/>
  <c r="M2846" i="7"/>
  <c r="O2846" i="7" s="1"/>
  <c r="M2845" i="7"/>
  <c r="O2845" i="7" s="1"/>
  <c r="M2844" i="7"/>
  <c r="O2844" i="7" s="1"/>
  <c r="M2843" i="7"/>
  <c r="O2843" i="7" s="1"/>
  <c r="M2842" i="7"/>
  <c r="O2842" i="7" s="1"/>
  <c r="M2841" i="7"/>
  <c r="M2840" i="7"/>
  <c r="M2839" i="7"/>
  <c r="M2838" i="7"/>
  <c r="M2837" i="7"/>
  <c r="O2837" i="7" s="1"/>
  <c r="M2836" i="7"/>
  <c r="M2835" i="7"/>
  <c r="O2835" i="7" s="1"/>
  <c r="M2834" i="7"/>
  <c r="O2834" i="7" s="1"/>
  <c r="M2833" i="7"/>
  <c r="O2833" i="7" s="1"/>
  <c r="M2832" i="7"/>
  <c r="M2831" i="7"/>
  <c r="O2831" i="7" s="1"/>
  <c r="M2830" i="7"/>
  <c r="O2830" i="7" s="1"/>
  <c r="M2829" i="7"/>
  <c r="O2829" i="7" s="1"/>
  <c r="M2828" i="7"/>
  <c r="O2828" i="7" s="1"/>
  <c r="M2827" i="7"/>
  <c r="O2827" i="7" s="1"/>
  <c r="M2826" i="7"/>
  <c r="O2826" i="7" s="1"/>
  <c r="M2825" i="7"/>
  <c r="O2825" i="7" s="1"/>
  <c r="H2826" i="7"/>
  <c r="H2827" i="7"/>
  <c r="J2827" i="7" s="1"/>
  <c r="H2828" i="7"/>
  <c r="J2828" i="7" s="1"/>
  <c r="H2829" i="7"/>
  <c r="J2829" i="7" s="1"/>
  <c r="H2830" i="7"/>
  <c r="J2830" i="7" s="1"/>
  <c r="H2831" i="7"/>
  <c r="J2831" i="7" s="1"/>
  <c r="H2832" i="7"/>
  <c r="J2832" i="7" s="1"/>
  <c r="H2833" i="7"/>
  <c r="J2833" i="7" s="1"/>
  <c r="H2834" i="7"/>
  <c r="J2834" i="7" s="1"/>
  <c r="H2835" i="7"/>
  <c r="J2835" i="7" s="1"/>
  <c r="H2836" i="7"/>
  <c r="J2836" i="7" s="1"/>
  <c r="H2837" i="7"/>
  <c r="J2837" i="7" s="1"/>
  <c r="H2838" i="7"/>
  <c r="H2839" i="7"/>
  <c r="J2839" i="7" s="1"/>
  <c r="H2840" i="7"/>
  <c r="H2841" i="7"/>
  <c r="J2841" i="7" s="1"/>
  <c r="H2842" i="7"/>
  <c r="J2842" i="7" s="1"/>
  <c r="H2843" i="7"/>
  <c r="H2844" i="7"/>
  <c r="J2844" i="7" s="1"/>
  <c r="H2845" i="7"/>
  <c r="J2845" i="7" s="1"/>
  <c r="H2846" i="7"/>
  <c r="J2846" i="7" s="1"/>
  <c r="H2847" i="7"/>
  <c r="J2847" i="7" s="1"/>
  <c r="H2848" i="7"/>
  <c r="H2849" i="7"/>
  <c r="H2825" i="7"/>
  <c r="J2825" i="7" s="1"/>
  <c r="AB2797" i="7"/>
  <c r="H2821" i="5"/>
  <c r="J2843" i="7"/>
  <c r="J2840" i="7"/>
  <c r="J2826" i="7"/>
  <c r="O2838" i="7" l="1"/>
  <c r="O2848" i="7" s="1"/>
  <c r="O2849" i="7" s="1"/>
  <c r="J2838" i="7"/>
  <c r="J2848" i="7" s="1"/>
  <c r="J2849" i="7" s="1"/>
  <c r="E2825" i="7"/>
  <c r="K926" i="9" l="1"/>
  <c r="L926" i="9"/>
  <c r="M926" i="9"/>
  <c r="N926" i="9"/>
  <c r="O926" i="9"/>
  <c r="P926" i="9"/>
  <c r="J926" i="9"/>
  <c r="K925" i="9"/>
  <c r="L925" i="9"/>
  <c r="M925" i="9"/>
  <c r="N925" i="9"/>
  <c r="O925" i="9"/>
  <c r="P925" i="9"/>
  <c r="J925" i="9"/>
  <c r="K924" i="9"/>
  <c r="L924" i="9"/>
  <c r="M924" i="9"/>
  <c r="N924" i="9"/>
  <c r="O924" i="9"/>
  <c r="P924" i="9"/>
  <c r="J924" i="9"/>
  <c r="K918" i="9"/>
  <c r="L918" i="9"/>
  <c r="M918" i="9"/>
  <c r="N918" i="9"/>
  <c r="O918" i="9"/>
  <c r="P918" i="9"/>
  <c r="Q918" i="9"/>
  <c r="K917" i="9"/>
  <c r="L917" i="9"/>
  <c r="M917" i="9"/>
  <c r="N917" i="9"/>
  <c r="O917" i="9"/>
  <c r="P917" i="9"/>
  <c r="Q917" i="9"/>
  <c r="K916" i="9"/>
  <c r="L916" i="9"/>
  <c r="M916" i="9"/>
  <c r="N916" i="9"/>
  <c r="O916" i="9"/>
  <c r="P916" i="9"/>
  <c r="Q916" i="9"/>
  <c r="K915" i="9"/>
  <c r="L915" i="9"/>
  <c r="M915" i="9"/>
  <c r="N915" i="9"/>
  <c r="O915" i="9"/>
  <c r="P915" i="9"/>
  <c r="Q915" i="9"/>
  <c r="J918" i="9"/>
  <c r="J916" i="9"/>
  <c r="J917" i="9"/>
  <c r="J915" i="9"/>
  <c r="J919" i="9"/>
  <c r="Q4335" i="8"/>
  <c r="J4335" i="8"/>
  <c r="Q4333" i="8"/>
  <c r="J4333" i="8"/>
  <c r="K4332" i="8"/>
  <c r="K4335" i="8" s="1"/>
  <c r="L4332" i="8"/>
  <c r="L4335" i="8" s="1"/>
  <c r="M4332" i="8"/>
  <c r="M4333" i="8" s="1"/>
  <c r="N4332" i="8"/>
  <c r="N4333" i="8" s="1"/>
  <c r="O4332" i="8"/>
  <c r="O4333" i="8" s="1"/>
  <c r="P4332" i="8"/>
  <c r="P4333" i="8" s="1"/>
  <c r="Q4332" i="8"/>
  <c r="J4332" i="8"/>
  <c r="K4326" i="8"/>
  <c r="K4327" i="8" s="1"/>
  <c r="L4326" i="8"/>
  <c r="L4329" i="8" s="1"/>
  <c r="M4326" i="8"/>
  <c r="N4326" i="8"/>
  <c r="N4329" i="8" s="1"/>
  <c r="O4326" i="8"/>
  <c r="O4329" i="8" s="1"/>
  <c r="P4326" i="8"/>
  <c r="P4327" i="8" s="1"/>
  <c r="Q4326" i="8"/>
  <c r="J4326" i="8"/>
  <c r="M4327" i="8"/>
  <c r="O4327" i="8"/>
  <c r="Q4327" i="8"/>
  <c r="J4327" i="8"/>
  <c r="M4329" i="8"/>
  <c r="P4329" i="8"/>
  <c r="Q4329" i="8"/>
  <c r="J4329" i="8"/>
  <c r="K4320" i="8"/>
  <c r="K4323" i="8" s="1"/>
  <c r="L4320" i="8"/>
  <c r="L4323" i="8" s="1"/>
  <c r="M4320" i="8"/>
  <c r="M4321" i="8" s="1"/>
  <c r="N4320" i="8"/>
  <c r="N4323" i="8" s="1"/>
  <c r="O4320" i="8"/>
  <c r="P4320" i="8"/>
  <c r="P4321" i="8" s="1"/>
  <c r="Q4320" i="8"/>
  <c r="J4320" i="8"/>
  <c r="J4321" i="8" s="1"/>
  <c r="O4323" i="8"/>
  <c r="Q4323" i="8"/>
  <c r="J4323" i="8"/>
  <c r="L4321" i="8"/>
  <c r="O4321" i="8"/>
  <c r="Q4321" i="8"/>
  <c r="K4314" i="8"/>
  <c r="K4317" i="8" s="1"/>
  <c r="L4314" i="8"/>
  <c r="L4317" i="8" s="1"/>
  <c r="M4314" i="8"/>
  <c r="M4315" i="8" s="1"/>
  <c r="N4314" i="8"/>
  <c r="N4317" i="8" s="1"/>
  <c r="O4314" i="8"/>
  <c r="P4314" i="8"/>
  <c r="P4315" i="8" s="1"/>
  <c r="Q4314" i="8"/>
  <c r="J4314" i="8"/>
  <c r="J4317" i="8" s="1"/>
  <c r="K4315" i="8"/>
  <c r="L4315" i="8"/>
  <c r="O4315" i="8"/>
  <c r="Q4315" i="8"/>
  <c r="J4315" i="8"/>
  <c r="O4317" i="8"/>
  <c r="Q4317" i="8"/>
  <c r="J4308" i="8"/>
  <c r="Q4309" i="8"/>
  <c r="J4309" i="8"/>
  <c r="K4308" i="8"/>
  <c r="K4311" i="8" s="1"/>
  <c r="L4308" i="8"/>
  <c r="L4311" i="8" s="1"/>
  <c r="M4308" i="8"/>
  <c r="M4309" i="8" s="1"/>
  <c r="N4308" i="8"/>
  <c r="N4309" i="8" s="1"/>
  <c r="O4308" i="8"/>
  <c r="O4309" i="8" s="1"/>
  <c r="P4308" i="8"/>
  <c r="P4309" i="8" s="1"/>
  <c r="Q4308" i="8"/>
  <c r="K4302" i="8"/>
  <c r="K4305" i="8" s="1"/>
  <c r="L4302" i="8"/>
  <c r="L4305" i="8" s="1"/>
  <c r="M4302" i="8"/>
  <c r="M4303" i="8" s="1"/>
  <c r="N4302" i="8"/>
  <c r="N4303" i="8" s="1"/>
  <c r="O4302" i="8"/>
  <c r="P4302" i="8"/>
  <c r="P4303" i="8" s="1"/>
  <c r="Q4302" i="8"/>
  <c r="J4302" i="8"/>
  <c r="N4311" i="8"/>
  <c r="J4311" i="8"/>
  <c r="O4303" i="8"/>
  <c r="Q4303" i="8"/>
  <c r="J4303" i="8"/>
  <c r="O4305" i="8"/>
  <c r="Q4305" i="8"/>
  <c r="J4305" i="8"/>
  <c r="Q4297" i="8"/>
  <c r="J4297" i="8"/>
  <c r="K4296" i="8"/>
  <c r="K4297" i="8" s="1"/>
  <c r="L4296" i="8"/>
  <c r="L4299" i="8" s="1"/>
  <c r="M4296" i="8"/>
  <c r="M4297" i="8" s="1"/>
  <c r="N4296" i="8"/>
  <c r="N4297" i="8" s="1"/>
  <c r="O4296" i="8"/>
  <c r="O4297" i="8" s="1"/>
  <c r="P4296" i="8"/>
  <c r="P4299" i="8" s="1"/>
  <c r="Q4296" i="8"/>
  <c r="J4296" i="8"/>
  <c r="N4299" i="8"/>
  <c r="O4299" i="8"/>
  <c r="Q4299" i="8"/>
  <c r="J4299" i="8"/>
  <c r="J4290" i="8"/>
  <c r="N4291" i="8"/>
  <c r="Q4291" i="8"/>
  <c r="J4291" i="8"/>
  <c r="K4287" i="8"/>
  <c r="N4287" i="8"/>
  <c r="Q4287" i="8"/>
  <c r="J4287" i="8"/>
  <c r="K4290" i="8"/>
  <c r="K4291" i="8" s="1"/>
  <c r="L4290" i="8"/>
  <c r="L4291" i="8" s="1"/>
  <c r="M4290" i="8"/>
  <c r="M4293" i="8" s="1"/>
  <c r="N4290" i="8"/>
  <c r="N4293" i="8" s="1"/>
  <c r="O4290" i="8"/>
  <c r="O4291" i="8" s="1"/>
  <c r="P4290" i="8"/>
  <c r="P4291" i="8" s="1"/>
  <c r="Q4290" i="8"/>
  <c r="K4293" i="8"/>
  <c r="L4293" i="8"/>
  <c r="O4293" i="8"/>
  <c r="Q4293" i="8"/>
  <c r="J4293" i="8"/>
  <c r="K4285" i="8"/>
  <c r="Q4285" i="8"/>
  <c r="J4285" i="8"/>
  <c r="K4284" i="8"/>
  <c r="L4284" i="8"/>
  <c r="L4287" i="8" s="1"/>
  <c r="M4284" i="8"/>
  <c r="M4287" i="8" s="1"/>
  <c r="N4284" i="8"/>
  <c r="N4285" i="8" s="1"/>
  <c r="O4284" i="8"/>
  <c r="O4285" i="8" s="1"/>
  <c r="P4284" i="8"/>
  <c r="P4287" i="8" s="1"/>
  <c r="Q4284" i="8"/>
  <c r="J4284" i="8"/>
  <c r="J4281" i="8"/>
  <c r="K4278" i="8"/>
  <c r="L4278" i="8"/>
  <c r="M4278" i="8"/>
  <c r="N4278" i="8"/>
  <c r="N4279" i="8" s="1"/>
  <c r="O4278" i="8"/>
  <c r="P4278" i="8"/>
  <c r="Q4278" i="8"/>
  <c r="J4278" i="8"/>
  <c r="K4281" i="8"/>
  <c r="L4281" i="8"/>
  <c r="M4281" i="8"/>
  <c r="N4281" i="8"/>
  <c r="O4281" i="8"/>
  <c r="P4281" i="8"/>
  <c r="Q4281" i="8"/>
  <c r="K4279" i="8"/>
  <c r="L4279" i="8"/>
  <c r="M4279" i="8"/>
  <c r="O4279" i="8"/>
  <c r="P4279" i="8"/>
  <c r="Q4279" i="8"/>
  <c r="J4279" i="8"/>
  <c r="K4272" i="8"/>
  <c r="L4272" i="8"/>
  <c r="M4272" i="8"/>
  <c r="M4275" i="8" s="1"/>
  <c r="N4272" i="8"/>
  <c r="N4275" i="8" s="1"/>
  <c r="O4272" i="8"/>
  <c r="O4275" i="8" s="1"/>
  <c r="P4272" i="8"/>
  <c r="P4275" i="8" s="1"/>
  <c r="Q4272" i="8"/>
  <c r="J4272" i="8"/>
  <c r="K4266" i="8"/>
  <c r="L4266" i="8"/>
  <c r="L4267" i="8" s="1"/>
  <c r="M4266" i="8"/>
  <c r="M4267" i="8" s="1"/>
  <c r="N4266" i="8"/>
  <c r="N4269" i="8" s="1"/>
  <c r="O4266" i="8"/>
  <c r="O4267" i="8" s="1"/>
  <c r="P4266" i="8"/>
  <c r="P4267" i="8" s="1"/>
  <c r="Q4266" i="8"/>
  <c r="J4266" i="8"/>
  <c r="J4267" i="8" s="1"/>
  <c r="B4253" i="8"/>
  <c r="K4275" i="8"/>
  <c r="L4275" i="8"/>
  <c r="Q4275" i="8"/>
  <c r="J4275" i="8"/>
  <c r="K4273" i="8"/>
  <c r="L4273" i="8"/>
  <c r="M4273" i="8"/>
  <c r="P4273" i="8"/>
  <c r="Q4273" i="8"/>
  <c r="J4273" i="8"/>
  <c r="K4269" i="8"/>
  <c r="M4269" i="8"/>
  <c r="P4269" i="8"/>
  <c r="Q4269" i="8"/>
  <c r="J4269" i="8"/>
  <c r="B4256" i="8"/>
  <c r="K4267" i="8"/>
  <c r="Q4267" i="8"/>
  <c r="Z261" i="10"/>
  <c r="AA261" i="10"/>
  <c r="AB261" i="10"/>
  <c r="AC261" i="10"/>
  <c r="AE261" i="10"/>
  <c r="AF261" i="10"/>
  <c r="AG261" i="10"/>
  <c r="AH261" i="10"/>
  <c r="AI261" i="10"/>
  <c r="AJ261" i="10"/>
  <c r="Y261" i="10"/>
  <c r="O2797" i="7"/>
  <c r="Y2797" i="7"/>
  <c r="T2803" i="7"/>
  <c r="T2810" i="7" s="1"/>
  <c r="O2810" i="7"/>
  <c r="T2797" i="7"/>
  <c r="T2799" i="7"/>
  <c r="T2800" i="7"/>
  <c r="T2801" i="7"/>
  <c r="T2802" i="7"/>
  <c r="T2804" i="7"/>
  <c r="T2805" i="7"/>
  <c r="T2806" i="7"/>
  <c r="T2807" i="7"/>
  <c r="T2808" i="7"/>
  <c r="T2809" i="7"/>
  <c r="T2811" i="7"/>
  <c r="T2812" i="7"/>
  <c r="T2813" i="7"/>
  <c r="T2814" i="7"/>
  <c r="T2815" i="7"/>
  <c r="T2816" i="7"/>
  <c r="T2817" i="7"/>
  <c r="T2818" i="7"/>
  <c r="T2819" i="7"/>
  <c r="T2820" i="7"/>
  <c r="T2821" i="7"/>
  <c r="T2798" i="7"/>
  <c r="Q1007" i="6"/>
  <c r="K1007" i="6"/>
  <c r="K990" i="6"/>
  <c r="L1006" i="6"/>
  <c r="M1006" i="6"/>
  <c r="N1006" i="6"/>
  <c r="O1006" i="6"/>
  <c r="P1006" i="6"/>
  <c r="Q1006" i="6"/>
  <c r="K1006" i="6"/>
  <c r="K989" i="6"/>
  <c r="L1002" i="6"/>
  <c r="M1002" i="6"/>
  <c r="N1002" i="6"/>
  <c r="O1002" i="6"/>
  <c r="P1002" i="6"/>
  <c r="Q1002" i="6"/>
  <c r="K1002" i="6"/>
  <c r="L998" i="6"/>
  <c r="M998" i="6"/>
  <c r="N998" i="6"/>
  <c r="O998" i="6"/>
  <c r="P998" i="6"/>
  <c r="Q998" i="6"/>
  <c r="K998" i="6"/>
  <c r="J981" i="6"/>
  <c r="L1319" i="3"/>
  <c r="K1326" i="3"/>
  <c r="P4335" i="8" l="1"/>
  <c r="P4323" i="8"/>
  <c r="P4317" i="8"/>
  <c r="P4311" i="8"/>
  <c r="P4305" i="8"/>
  <c r="P4297" i="8"/>
  <c r="P4293" i="8"/>
  <c r="P4285" i="8"/>
  <c r="P1007" i="6"/>
  <c r="O4335" i="8"/>
  <c r="O4311" i="8"/>
  <c r="O4287" i="8"/>
  <c r="O4273" i="8"/>
  <c r="O4269" i="8"/>
  <c r="O1007" i="6"/>
  <c r="N4335" i="8"/>
  <c r="N4327" i="8"/>
  <c r="N4321" i="8"/>
  <c r="N1007" i="6"/>
  <c r="M4335" i="8"/>
  <c r="M4323" i="8"/>
  <c r="M4317" i="8"/>
  <c r="M4311" i="8"/>
  <c r="M4305" i="8"/>
  <c r="M4299" i="8"/>
  <c r="M4291" i="8"/>
  <c r="M4285" i="8"/>
  <c r="M1007" i="6"/>
  <c r="L4333" i="8"/>
  <c r="L4327" i="8"/>
  <c r="K4329" i="8"/>
  <c r="L4309" i="8"/>
  <c r="L4303" i="8"/>
  <c r="L4297" i="8"/>
  <c r="L4285" i="8"/>
  <c r="L4269" i="8"/>
  <c r="K4333" i="8"/>
  <c r="K4321" i="8"/>
  <c r="K4309" i="8"/>
  <c r="K4303" i="8"/>
  <c r="K4299" i="8"/>
  <c r="N4315" i="8"/>
  <c r="N4305" i="8"/>
  <c r="N4273" i="8"/>
  <c r="N4267" i="8"/>
  <c r="L1007" i="6"/>
  <c r="E2847" i="7"/>
  <c r="E2846" i="7"/>
  <c r="E2845" i="7"/>
  <c r="E2844" i="7"/>
  <c r="E2843" i="7"/>
  <c r="E2842" i="7"/>
  <c r="E2841" i="7"/>
  <c r="E2840" i="7"/>
  <c r="E2839" i="7"/>
  <c r="E2837" i="7"/>
  <c r="E2836" i="7"/>
  <c r="E2835" i="7"/>
  <c r="E2834" i="7"/>
  <c r="E2833" i="7"/>
  <c r="E2832" i="7"/>
  <c r="E2831" i="7"/>
  <c r="E2830" i="7"/>
  <c r="E2829" i="7"/>
  <c r="E2828" i="7"/>
  <c r="E2827" i="7"/>
  <c r="E2826" i="7"/>
  <c r="AB2821" i="7"/>
  <c r="AB2820" i="7"/>
  <c r="AD2819" i="7"/>
  <c r="AB2818" i="7"/>
  <c r="AD2818" i="7" s="1"/>
  <c r="AB2817" i="7"/>
  <c r="AD2817" i="7" s="1"/>
  <c r="AB2816" i="7"/>
  <c r="AD2816" i="7" s="1"/>
  <c r="AB2815" i="7"/>
  <c r="AD2815" i="7" s="1"/>
  <c r="AB2814" i="7"/>
  <c r="AD2814" i="7" s="1"/>
  <c r="AB2813" i="7"/>
  <c r="AD2813" i="7" s="1"/>
  <c r="AB2812" i="7"/>
  <c r="AD2812" i="7" s="1"/>
  <c r="AB2811" i="7"/>
  <c r="AD2811" i="7" s="1"/>
  <c r="AB2810" i="7"/>
  <c r="AB2809" i="7"/>
  <c r="AD2809" i="7" s="1"/>
  <c r="AB2808" i="7"/>
  <c r="AD2808" i="7" s="1"/>
  <c r="AB2807" i="7"/>
  <c r="AD2807" i="7" s="1"/>
  <c r="AB2806" i="7"/>
  <c r="AD2806" i="7" s="1"/>
  <c r="AB2805" i="7"/>
  <c r="AD2805" i="7" s="1"/>
  <c r="AB2804" i="7"/>
  <c r="AD2804" i="7" s="1"/>
  <c r="AB2803" i="7"/>
  <c r="AD2803" i="7" s="1"/>
  <c r="AB2802" i="7"/>
  <c r="AD2802" i="7" s="1"/>
  <c r="AB2801" i="7"/>
  <c r="AD2801" i="7" s="1"/>
  <c r="AB2800" i="7"/>
  <c r="AD2800" i="7" s="1"/>
  <c r="AB2799" i="7"/>
  <c r="AD2799" i="7" s="1"/>
  <c r="AB2798" i="7"/>
  <c r="AD2798" i="7" s="1"/>
  <c r="AD2797" i="7"/>
  <c r="W2800" i="7"/>
  <c r="Y2800" i="7" s="1"/>
  <c r="W2798" i="7"/>
  <c r="W2821" i="7"/>
  <c r="W2820" i="7"/>
  <c r="W2819" i="7"/>
  <c r="Y2819" i="7" s="1"/>
  <c r="W2818" i="7"/>
  <c r="Y2818" i="7" s="1"/>
  <c r="W2817" i="7"/>
  <c r="Y2817" i="7" s="1"/>
  <c r="W2816" i="7"/>
  <c r="Y2816" i="7" s="1"/>
  <c r="W2815" i="7"/>
  <c r="Y2815" i="7" s="1"/>
  <c r="W2814" i="7"/>
  <c r="Y2814" i="7" s="1"/>
  <c r="W2813" i="7"/>
  <c r="Y2813" i="7" s="1"/>
  <c r="W2812" i="7"/>
  <c r="Y2812" i="7" s="1"/>
  <c r="W2811" i="7"/>
  <c r="Y2811" i="7" s="1"/>
  <c r="W2810" i="7"/>
  <c r="W2809" i="7"/>
  <c r="Y2809" i="7" s="1"/>
  <c r="W2808" i="7"/>
  <c r="Y2808" i="7" s="1"/>
  <c r="W2807" i="7"/>
  <c r="Y2807" i="7" s="1"/>
  <c r="W2806" i="7"/>
  <c r="Y2806" i="7" s="1"/>
  <c r="W2805" i="7"/>
  <c r="Y2805" i="7" s="1"/>
  <c r="W2804" i="7"/>
  <c r="Y2804" i="7" s="1"/>
  <c r="W2803" i="7"/>
  <c r="Y2803" i="7" s="1"/>
  <c r="W2802" i="7"/>
  <c r="Y2802" i="7" s="1"/>
  <c r="W2801" i="7"/>
  <c r="Y2801" i="7" s="1"/>
  <c r="W2799" i="7"/>
  <c r="Y2799" i="7" s="1"/>
  <c r="Y2798" i="7"/>
  <c r="W2797" i="7"/>
  <c r="S1501" i="12"/>
  <c r="K1501" i="12"/>
  <c r="J1501" i="12"/>
  <c r="I1501" i="12"/>
  <c r="H1501" i="12"/>
  <c r="G1501" i="12"/>
  <c r="F1501" i="12"/>
  <c r="E1501" i="12"/>
  <c r="D1501" i="12"/>
  <c r="C1501" i="12"/>
  <c r="S1500" i="12"/>
  <c r="R1500" i="12"/>
  <c r="P1500" i="12"/>
  <c r="K1500" i="12"/>
  <c r="J1500" i="12"/>
  <c r="I1500" i="12"/>
  <c r="H1500" i="12"/>
  <c r="G1500" i="12"/>
  <c r="E1500" i="12"/>
  <c r="D1500" i="12"/>
  <c r="C1500" i="12"/>
  <c r="S1499" i="12"/>
  <c r="K1499" i="12"/>
  <c r="F1499" i="12"/>
  <c r="S1498" i="12"/>
  <c r="S1497" i="12"/>
  <c r="S1496" i="12"/>
  <c r="S1495" i="12"/>
  <c r="S1494" i="12"/>
  <c r="S1493" i="12"/>
  <c r="S1492" i="12"/>
  <c r="K1492" i="12"/>
  <c r="F1492" i="12"/>
  <c r="K1491" i="12"/>
  <c r="F1491" i="12"/>
  <c r="C1491" i="12"/>
  <c r="S1489" i="12"/>
  <c r="K1489" i="12"/>
  <c r="J1489" i="12"/>
  <c r="I1489" i="12"/>
  <c r="H1489" i="12"/>
  <c r="G1489" i="12"/>
  <c r="F1489" i="12"/>
  <c r="E1489" i="12"/>
  <c r="D1489" i="12"/>
  <c r="C1489" i="12"/>
  <c r="S1486" i="12"/>
  <c r="K1486" i="12"/>
  <c r="J1486" i="12"/>
  <c r="I1486" i="12"/>
  <c r="H1486" i="12"/>
  <c r="G1486" i="12"/>
  <c r="F1486" i="12"/>
  <c r="E1486" i="12"/>
  <c r="D1486" i="12"/>
  <c r="C1486" i="12"/>
  <c r="S1485" i="12"/>
  <c r="R1485" i="12"/>
  <c r="P1485" i="12"/>
  <c r="K1485" i="12"/>
  <c r="J1485" i="12"/>
  <c r="I1485" i="12"/>
  <c r="H1485" i="12"/>
  <c r="G1485" i="12"/>
  <c r="E1485" i="12"/>
  <c r="D1485" i="12"/>
  <c r="C1485" i="12"/>
  <c r="S1484" i="12"/>
  <c r="K1484" i="12"/>
  <c r="F1484" i="12"/>
  <c r="S1483" i="12"/>
  <c r="S1482" i="12"/>
  <c r="S1481" i="12"/>
  <c r="S1480" i="12"/>
  <c r="S1479" i="12"/>
  <c r="S1478" i="12"/>
  <c r="S1477" i="12"/>
  <c r="K1477" i="12"/>
  <c r="F1477" i="12"/>
  <c r="K1476" i="12"/>
  <c r="F1476" i="12"/>
  <c r="C1476" i="12"/>
  <c r="S1474" i="12"/>
  <c r="K1474" i="12"/>
  <c r="J1474" i="12"/>
  <c r="I1474" i="12"/>
  <c r="H1474" i="12"/>
  <c r="G1474" i="12"/>
  <c r="F1474" i="12"/>
  <c r="E1474" i="12"/>
  <c r="D1474" i="12"/>
  <c r="C1474" i="12"/>
  <c r="S1471" i="12"/>
  <c r="K1471" i="12"/>
  <c r="J1471" i="12"/>
  <c r="I1471" i="12"/>
  <c r="H1471" i="12"/>
  <c r="G1471" i="12"/>
  <c r="F1471" i="12"/>
  <c r="E1471" i="12"/>
  <c r="D1471" i="12"/>
  <c r="C1471" i="12"/>
  <c r="S1470" i="12"/>
  <c r="R1470" i="12"/>
  <c r="P1470" i="12"/>
  <c r="K1470" i="12"/>
  <c r="J1470" i="12"/>
  <c r="I1470" i="12"/>
  <c r="H1470" i="12"/>
  <c r="G1470" i="12"/>
  <c r="E1470" i="12"/>
  <c r="D1470" i="12"/>
  <c r="C1470" i="12"/>
  <c r="S1469" i="12"/>
  <c r="K1469" i="12"/>
  <c r="F1469" i="12"/>
  <c r="S1468" i="12"/>
  <c r="S1467" i="12"/>
  <c r="S1466" i="12"/>
  <c r="S1465" i="12"/>
  <c r="S1464" i="12"/>
  <c r="S1463" i="12"/>
  <c r="S1462" i="12"/>
  <c r="K1462" i="12"/>
  <c r="F1462" i="12"/>
  <c r="K1461" i="12"/>
  <c r="F1461" i="12"/>
  <c r="C1461" i="12"/>
  <c r="S1459" i="12"/>
  <c r="K1459" i="12"/>
  <c r="J1459" i="12"/>
  <c r="I1459" i="12"/>
  <c r="H1459" i="12"/>
  <c r="G1459" i="12"/>
  <c r="F1459" i="12"/>
  <c r="E1459" i="12"/>
  <c r="D1459" i="12"/>
  <c r="C1459" i="12"/>
  <c r="S1456" i="12"/>
  <c r="K1456" i="12"/>
  <c r="J1456" i="12"/>
  <c r="I1456" i="12"/>
  <c r="H1456" i="12"/>
  <c r="G1456" i="12"/>
  <c r="F1456" i="12"/>
  <c r="E1456" i="12"/>
  <c r="D1456" i="12"/>
  <c r="C1456" i="12"/>
  <c r="S1455" i="12"/>
  <c r="R1455" i="12"/>
  <c r="P1455" i="12"/>
  <c r="K1455" i="12"/>
  <c r="J1455" i="12"/>
  <c r="I1455" i="12"/>
  <c r="H1455" i="12"/>
  <c r="G1455" i="12"/>
  <c r="E1455" i="12"/>
  <c r="D1455" i="12"/>
  <c r="C1455" i="12"/>
  <c r="S1454" i="12"/>
  <c r="K1454" i="12"/>
  <c r="F1454" i="12"/>
  <c r="S1453" i="12"/>
  <c r="S1452" i="12"/>
  <c r="S1451" i="12"/>
  <c r="S1450" i="12"/>
  <c r="S1449" i="12"/>
  <c r="S1448" i="12"/>
  <c r="S1447" i="12"/>
  <c r="K1447" i="12"/>
  <c r="F1447" i="12"/>
  <c r="K1446" i="12"/>
  <c r="F1446" i="12"/>
  <c r="C1446" i="12"/>
  <c r="S1444" i="12"/>
  <c r="K1444" i="12"/>
  <c r="J1444" i="12"/>
  <c r="I1444" i="12"/>
  <c r="H1444" i="12"/>
  <c r="G1444" i="12"/>
  <c r="F1444" i="12"/>
  <c r="E1444" i="12"/>
  <c r="D1444" i="12"/>
  <c r="C1444" i="12"/>
  <c r="S1441" i="12"/>
  <c r="K1441" i="12"/>
  <c r="J1441" i="12"/>
  <c r="I1441" i="12"/>
  <c r="H1441" i="12"/>
  <c r="G1441" i="12"/>
  <c r="F1441" i="12"/>
  <c r="E1441" i="12"/>
  <c r="D1441" i="12"/>
  <c r="C1441" i="12"/>
  <c r="S1440" i="12"/>
  <c r="R1440" i="12"/>
  <c r="P1440" i="12"/>
  <c r="K1440" i="12"/>
  <c r="J1440" i="12"/>
  <c r="I1440" i="12"/>
  <c r="H1440" i="12"/>
  <c r="G1440" i="12"/>
  <c r="E1440" i="12"/>
  <c r="D1440" i="12"/>
  <c r="C1440" i="12"/>
  <c r="S1439" i="12"/>
  <c r="K1439" i="12"/>
  <c r="F1439" i="12"/>
  <c r="S1438" i="12"/>
  <c r="S1437" i="12"/>
  <c r="S1436" i="12"/>
  <c r="S1435" i="12"/>
  <c r="S1434" i="12"/>
  <c r="S1433" i="12"/>
  <c r="S1432" i="12"/>
  <c r="K1432" i="12"/>
  <c r="F1432" i="12"/>
  <c r="K1431" i="12"/>
  <c r="F1431" i="12"/>
  <c r="C1431" i="12"/>
  <c r="S1429" i="12"/>
  <c r="K1429" i="12"/>
  <c r="J1429" i="12"/>
  <c r="I1429" i="12"/>
  <c r="H1429" i="12"/>
  <c r="G1429" i="12"/>
  <c r="F1429" i="12"/>
  <c r="E1429" i="12"/>
  <c r="D1429" i="12"/>
  <c r="C1429" i="12"/>
  <c r="S1426" i="12"/>
  <c r="K1426" i="12"/>
  <c r="J1426" i="12"/>
  <c r="I1426" i="12"/>
  <c r="H1426" i="12"/>
  <c r="G1426" i="12"/>
  <c r="F1426" i="12"/>
  <c r="E1426" i="12"/>
  <c r="D1426" i="12"/>
  <c r="C1426" i="12"/>
  <c r="S1425" i="12"/>
  <c r="R1425" i="12"/>
  <c r="P1425" i="12"/>
  <c r="K1425" i="12"/>
  <c r="J1425" i="12"/>
  <c r="I1425" i="12"/>
  <c r="H1425" i="12"/>
  <c r="G1425" i="12"/>
  <c r="E1425" i="12"/>
  <c r="D1425" i="12"/>
  <c r="C1425" i="12"/>
  <c r="S1424" i="12"/>
  <c r="K1424" i="12"/>
  <c r="F1424" i="12"/>
  <c r="S1423" i="12"/>
  <c r="S1422" i="12"/>
  <c r="S1421" i="12"/>
  <c r="S1420" i="12"/>
  <c r="S1419" i="12"/>
  <c r="S1418" i="12"/>
  <c r="S1417" i="12"/>
  <c r="K1417" i="12"/>
  <c r="F1417" i="12"/>
  <c r="K1416" i="12"/>
  <c r="F1416" i="12"/>
  <c r="C1416" i="12"/>
  <c r="S1414" i="12"/>
  <c r="K1414" i="12"/>
  <c r="J1414" i="12"/>
  <c r="I1414" i="12"/>
  <c r="H1414" i="12"/>
  <c r="G1414" i="12"/>
  <c r="F1414" i="12"/>
  <c r="E1414" i="12"/>
  <c r="D1414" i="12"/>
  <c r="C1414" i="12"/>
  <c r="S1411" i="12"/>
  <c r="K1411" i="12"/>
  <c r="J1411" i="12"/>
  <c r="I1411" i="12"/>
  <c r="H1411" i="12"/>
  <c r="G1411" i="12"/>
  <c r="F1411" i="12"/>
  <c r="E1411" i="12"/>
  <c r="D1411" i="12"/>
  <c r="C1411" i="12"/>
  <c r="S1410" i="12"/>
  <c r="R1410" i="12"/>
  <c r="P1410" i="12"/>
  <c r="K1410" i="12"/>
  <c r="J1410" i="12"/>
  <c r="I1410" i="12"/>
  <c r="H1410" i="12"/>
  <c r="G1410" i="12"/>
  <c r="E1410" i="12"/>
  <c r="D1410" i="12"/>
  <c r="C1410" i="12"/>
  <c r="S1409" i="12"/>
  <c r="K1409" i="12"/>
  <c r="F1409" i="12"/>
  <c r="S1408" i="12"/>
  <c r="S1407" i="12"/>
  <c r="S1406" i="12"/>
  <c r="S1405" i="12"/>
  <c r="S1404" i="12"/>
  <c r="S1403" i="12"/>
  <c r="S1402" i="12"/>
  <c r="K1402" i="12"/>
  <c r="F1402" i="12"/>
  <c r="K1401" i="12"/>
  <c r="F1401" i="12"/>
  <c r="C1401" i="12"/>
  <c r="S1399" i="12"/>
  <c r="K1399" i="12"/>
  <c r="J1399" i="12"/>
  <c r="I1399" i="12"/>
  <c r="H1399" i="12"/>
  <c r="G1399" i="12"/>
  <c r="F1399" i="12"/>
  <c r="E1399" i="12"/>
  <c r="D1399" i="12"/>
  <c r="C1399" i="12"/>
  <c r="S1396" i="12"/>
  <c r="K1396" i="12"/>
  <c r="J1396" i="12"/>
  <c r="I1396" i="12"/>
  <c r="H1396" i="12"/>
  <c r="G1396" i="12"/>
  <c r="F1396" i="12"/>
  <c r="E1396" i="12"/>
  <c r="D1396" i="12"/>
  <c r="C1396" i="12"/>
  <c r="S1395" i="12"/>
  <c r="R1395" i="12"/>
  <c r="P1395" i="12"/>
  <c r="J1395" i="12"/>
  <c r="I1395" i="12"/>
  <c r="H1395" i="12"/>
  <c r="D1395" i="12"/>
  <c r="S1394" i="12"/>
  <c r="K1394" i="12"/>
  <c r="F1394" i="12"/>
  <c r="S1393" i="12"/>
  <c r="S1392" i="12"/>
  <c r="S1391" i="12"/>
  <c r="S1390" i="12"/>
  <c r="S1389" i="12"/>
  <c r="S1388" i="12"/>
  <c r="S1387" i="12"/>
  <c r="K1387" i="12"/>
  <c r="F1387" i="12"/>
  <c r="K1386" i="12"/>
  <c r="F1386" i="12"/>
  <c r="C1386" i="12"/>
  <c r="S1384" i="12"/>
  <c r="K1384" i="12"/>
  <c r="J1384" i="12"/>
  <c r="I1384" i="12"/>
  <c r="H1384" i="12"/>
  <c r="G1384" i="12"/>
  <c r="F1384" i="12"/>
  <c r="E1384" i="12"/>
  <c r="D1384" i="12"/>
  <c r="C1384" i="12"/>
  <c r="S1381" i="12"/>
  <c r="K1381" i="12"/>
  <c r="J1381" i="12"/>
  <c r="I1381" i="12"/>
  <c r="H1381" i="12"/>
  <c r="G1381" i="12"/>
  <c r="F1381" i="12"/>
  <c r="E1381" i="12"/>
  <c r="D1381" i="12"/>
  <c r="C1381" i="12"/>
  <c r="S1380" i="12"/>
  <c r="R1380" i="12"/>
  <c r="P1380" i="12"/>
  <c r="K1380" i="12"/>
  <c r="J1380" i="12"/>
  <c r="I1380" i="12"/>
  <c r="H1380" i="12"/>
  <c r="G1380" i="12"/>
  <c r="E1380" i="12"/>
  <c r="D1380" i="12"/>
  <c r="C1380" i="12"/>
  <c r="S1379" i="12"/>
  <c r="K1379" i="12"/>
  <c r="F1379" i="12"/>
  <c r="S1378" i="12"/>
  <c r="S1377" i="12"/>
  <c r="S1376" i="12"/>
  <c r="S1375" i="12"/>
  <c r="S1374" i="12"/>
  <c r="S1373" i="12"/>
  <c r="S1372" i="12"/>
  <c r="K1372" i="12"/>
  <c r="F1372" i="12"/>
  <c r="K1371" i="12"/>
  <c r="F1371" i="12"/>
  <c r="C1371" i="12"/>
  <c r="S1369" i="12"/>
  <c r="K1369" i="12"/>
  <c r="J1369" i="12"/>
  <c r="I1369" i="12"/>
  <c r="H1369" i="12"/>
  <c r="G1369" i="12"/>
  <c r="F1369" i="12"/>
  <c r="E1369" i="12"/>
  <c r="D1369" i="12"/>
  <c r="C1369" i="12"/>
  <c r="S1365" i="12"/>
  <c r="K1365" i="12"/>
  <c r="J1365" i="12"/>
  <c r="I1365" i="12"/>
  <c r="H1365" i="12"/>
  <c r="G1365" i="12"/>
  <c r="F1365" i="12"/>
  <c r="E1365" i="12"/>
  <c r="D1365" i="12"/>
  <c r="C1365" i="12"/>
  <c r="S1364" i="12"/>
  <c r="R1364" i="12"/>
  <c r="P1364" i="12"/>
  <c r="K1364" i="12"/>
  <c r="J1364" i="12"/>
  <c r="I1364" i="12"/>
  <c r="H1364" i="12"/>
  <c r="G1364" i="12"/>
  <c r="E1364" i="12"/>
  <c r="D1364" i="12"/>
  <c r="C1364" i="12"/>
  <c r="S1363" i="12"/>
  <c r="K1363" i="12"/>
  <c r="F1363" i="12"/>
  <c r="S1362" i="12"/>
  <c r="S1361" i="12"/>
  <c r="S1360" i="12"/>
  <c r="S1359" i="12"/>
  <c r="S1358" i="12"/>
  <c r="S1357" i="12"/>
  <c r="S1356" i="12"/>
  <c r="K1356" i="12"/>
  <c r="F1356" i="12"/>
  <c r="K1355" i="12"/>
  <c r="F1355" i="12"/>
  <c r="C1355" i="12"/>
  <c r="S1353" i="12"/>
  <c r="K1353" i="12"/>
  <c r="J1353" i="12"/>
  <c r="I1353" i="12"/>
  <c r="H1353" i="12"/>
  <c r="G1353" i="12"/>
  <c r="F1353" i="12"/>
  <c r="E1353" i="12"/>
  <c r="D1353" i="12"/>
  <c r="C1353" i="12"/>
  <c r="S1350" i="12"/>
  <c r="K1350" i="12"/>
  <c r="J1350" i="12"/>
  <c r="I1350" i="12"/>
  <c r="H1350" i="12"/>
  <c r="G1350" i="12"/>
  <c r="F1350" i="12"/>
  <c r="E1350" i="12"/>
  <c r="D1350" i="12"/>
  <c r="C1350" i="12"/>
  <c r="S1349" i="12"/>
  <c r="R1349" i="12"/>
  <c r="P1349" i="12"/>
  <c r="K1349" i="12"/>
  <c r="J1349" i="12"/>
  <c r="I1349" i="12"/>
  <c r="H1349" i="12"/>
  <c r="G1349" i="12"/>
  <c r="E1349" i="12"/>
  <c r="D1349" i="12"/>
  <c r="C1349" i="12"/>
  <c r="S1348" i="12"/>
  <c r="K1348" i="12"/>
  <c r="F1348" i="12"/>
  <c r="S1347" i="12"/>
  <c r="S1346" i="12"/>
  <c r="S1345" i="12"/>
  <c r="S1344" i="12"/>
  <c r="S1343" i="12"/>
  <c r="S1342" i="12"/>
  <c r="S1341" i="12"/>
  <c r="K1341" i="12"/>
  <c r="F1341" i="12"/>
  <c r="K1340" i="12"/>
  <c r="F1340" i="12"/>
  <c r="C1340" i="12"/>
  <c r="S1338" i="12"/>
  <c r="K1338" i="12"/>
  <c r="J1338" i="12"/>
  <c r="I1338" i="12"/>
  <c r="H1338" i="12"/>
  <c r="G1338" i="12"/>
  <c r="F1338" i="12"/>
  <c r="E1338" i="12"/>
  <c r="D1338" i="12"/>
  <c r="C1338" i="12"/>
  <c r="S1335" i="12"/>
  <c r="K1335" i="12"/>
  <c r="J1335" i="12"/>
  <c r="I1335" i="12"/>
  <c r="H1335" i="12"/>
  <c r="G1335" i="12"/>
  <c r="F1335" i="12"/>
  <c r="E1335" i="12"/>
  <c r="D1335" i="12"/>
  <c r="C1335" i="12"/>
  <c r="S1334" i="12"/>
  <c r="R1334" i="12"/>
  <c r="P1334" i="12"/>
  <c r="K1334" i="12"/>
  <c r="J1334" i="12"/>
  <c r="I1334" i="12"/>
  <c r="H1334" i="12"/>
  <c r="G1334" i="12"/>
  <c r="E1334" i="12"/>
  <c r="D1334" i="12"/>
  <c r="C1334" i="12"/>
  <c r="S1333" i="12"/>
  <c r="K1333" i="12"/>
  <c r="F1333" i="12"/>
  <c r="S1332" i="12"/>
  <c r="S1331" i="12"/>
  <c r="S1330" i="12"/>
  <c r="S1329" i="12"/>
  <c r="S1328" i="12"/>
  <c r="S1327" i="12"/>
  <c r="S1326" i="12"/>
  <c r="K1326" i="12"/>
  <c r="F1326" i="12"/>
  <c r="K1325" i="12"/>
  <c r="F1325" i="12"/>
  <c r="C1325" i="12"/>
  <c r="S1323" i="12"/>
  <c r="K1323" i="12"/>
  <c r="J1323" i="12"/>
  <c r="I1323" i="12"/>
  <c r="H1323" i="12"/>
  <c r="G1323" i="12"/>
  <c r="F1323" i="12"/>
  <c r="E1323" i="12"/>
  <c r="D1323" i="12"/>
  <c r="C1323" i="12"/>
  <c r="S1320" i="12"/>
  <c r="K1320" i="12"/>
  <c r="J1320" i="12"/>
  <c r="I1320" i="12"/>
  <c r="H1320" i="12"/>
  <c r="G1320" i="12"/>
  <c r="F1320" i="12"/>
  <c r="E1320" i="12"/>
  <c r="D1320" i="12"/>
  <c r="C1320" i="12"/>
  <c r="S1319" i="12"/>
  <c r="R1319" i="12"/>
  <c r="P1319" i="12"/>
  <c r="J1319" i="12"/>
  <c r="I1319" i="12"/>
  <c r="H1319" i="12"/>
  <c r="G1319" i="12"/>
  <c r="E1319" i="12"/>
  <c r="D1319" i="12"/>
  <c r="C1319" i="12"/>
  <c r="S1318" i="12"/>
  <c r="K1318" i="12"/>
  <c r="F1318" i="12"/>
  <c r="S1317" i="12"/>
  <c r="S1316" i="12"/>
  <c r="S1315" i="12"/>
  <c r="S1314" i="12"/>
  <c r="S1313" i="12"/>
  <c r="S1312" i="12"/>
  <c r="S1311" i="12"/>
  <c r="K1311" i="12"/>
  <c r="F1311" i="12"/>
  <c r="K1310" i="12"/>
  <c r="F1310" i="12"/>
  <c r="C1310" i="12"/>
  <c r="S1308" i="12"/>
  <c r="K1308" i="12"/>
  <c r="J1308" i="12"/>
  <c r="I1308" i="12"/>
  <c r="H1308" i="12"/>
  <c r="G1308" i="12"/>
  <c r="F1308" i="12"/>
  <c r="E1308" i="12"/>
  <c r="D1308" i="12"/>
  <c r="C1308" i="12"/>
  <c r="S1305" i="12"/>
  <c r="K1305" i="12"/>
  <c r="J1305" i="12"/>
  <c r="I1305" i="12"/>
  <c r="H1305" i="12"/>
  <c r="G1305" i="12"/>
  <c r="F1305" i="12"/>
  <c r="E1305" i="12"/>
  <c r="D1305" i="12"/>
  <c r="C1305" i="12"/>
  <c r="S1304" i="12"/>
  <c r="R1304" i="12"/>
  <c r="Q1304" i="12"/>
  <c r="P1304" i="12"/>
  <c r="J1304" i="12"/>
  <c r="I1304" i="12"/>
  <c r="H1304" i="12"/>
  <c r="G1304" i="12"/>
  <c r="E1304" i="12"/>
  <c r="D1304" i="12"/>
  <c r="C1304" i="12"/>
  <c r="S1303" i="12"/>
  <c r="K1303" i="12"/>
  <c r="F1303" i="12"/>
  <c r="S1302" i="12"/>
  <c r="S1301" i="12"/>
  <c r="S1300" i="12"/>
  <c r="S1299" i="12"/>
  <c r="S1298" i="12"/>
  <c r="S1297" i="12"/>
  <c r="S1296" i="12"/>
  <c r="K1296" i="12"/>
  <c r="F1296" i="12"/>
  <c r="K1295" i="12"/>
  <c r="F1295" i="12"/>
  <c r="C1295" i="12"/>
  <c r="S1293" i="12"/>
  <c r="K1293" i="12"/>
  <c r="J1293" i="12"/>
  <c r="I1293" i="12"/>
  <c r="H1293" i="12"/>
  <c r="G1293" i="12"/>
  <c r="F1293" i="12"/>
  <c r="E1293" i="12"/>
  <c r="D1293" i="12"/>
  <c r="C1293" i="12"/>
  <c r="S1290" i="12"/>
  <c r="K1290" i="12"/>
  <c r="J1290" i="12"/>
  <c r="I1290" i="12"/>
  <c r="H1290" i="12"/>
  <c r="G1290" i="12"/>
  <c r="F1290" i="12"/>
  <c r="E1290" i="12"/>
  <c r="D1290" i="12"/>
  <c r="C1290" i="12"/>
  <c r="S1289" i="12"/>
  <c r="R1289" i="12"/>
  <c r="P1289" i="12"/>
  <c r="J1289" i="12"/>
  <c r="I1289" i="12"/>
  <c r="H1289" i="12"/>
  <c r="G1289" i="12"/>
  <c r="E1289" i="12"/>
  <c r="D1289" i="12"/>
  <c r="C1289" i="12"/>
  <c r="S1288" i="12"/>
  <c r="K1288" i="12"/>
  <c r="F1288" i="12"/>
  <c r="S1287" i="12"/>
  <c r="S1286" i="12"/>
  <c r="S1285" i="12"/>
  <c r="S1284" i="12"/>
  <c r="S1283" i="12"/>
  <c r="S1282" i="12"/>
  <c r="S1281" i="12"/>
  <c r="K1281" i="12"/>
  <c r="F1281" i="12"/>
  <c r="K1280" i="12"/>
  <c r="F1280" i="12"/>
  <c r="C1280" i="12"/>
  <c r="S1278" i="12"/>
  <c r="K1278" i="12"/>
  <c r="J1278" i="12"/>
  <c r="I1278" i="12"/>
  <c r="H1278" i="12"/>
  <c r="G1278" i="12"/>
  <c r="F1278" i="12"/>
  <c r="E1278" i="12"/>
  <c r="D1278" i="12"/>
  <c r="C1278" i="12"/>
  <c r="S1275" i="12"/>
  <c r="K1275" i="12"/>
  <c r="J1275" i="12"/>
  <c r="I1275" i="12"/>
  <c r="H1275" i="12"/>
  <c r="G1275" i="12"/>
  <c r="F1275" i="12"/>
  <c r="E1275" i="12"/>
  <c r="D1275" i="12"/>
  <c r="C1275" i="12"/>
  <c r="S1274" i="12"/>
  <c r="R1274" i="12"/>
  <c r="P1274" i="12"/>
  <c r="J1274" i="12"/>
  <c r="I1274" i="12"/>
  <c r="H1274" i="12"/>
  <c r="G1274" i="12"/>
  <c r="E1274" i="12"/>
  <c r="D1274" i="12"/>
  <c r="C1274" i="12"/>
  <c r="S1273" i="12"/>
  <c r="K1273" i="12"/>
  <c r="F1273" i="12"/>
  <c r="S1272" i="12"/>
  <c r="S1271" i="12"/>
  <c r="S1270" i="12"/>
  <c r="S1269" i="12"/>
  <c r="S1268" i="12"/>
  <c r="S1267" i="12"/>
  <c r="S1266" i="12"/>
  <c r="K1266" i="12"/>
  <c r="F1266" i="12"/>
  <c r="K1265" i="12"/>
  <c r="F1265" i="12"/>
  <c r="C1265" i="12"/>
  <c r="S1263" i="12"/>
  <c r="K1263" i="12"/>
  <c r="J1263" i="12"/>
  <c r="I1263" i="12"/>
  <c r="H1263" i="12"/>
  <c r="G1263" i="12"/>
  <c r="F1263" i="12"/>
  <c r="E1263" i="12"/>
  <c r="D1263" i="12"/>
  <c r="C1263" i="12"/>
  <c r="S1260" i="12"/>
  <c r="K1260" i="12"/>
  <c r="J1260" i="12"/>
  <c r="I1260" i="12"/>
  <c r="H1260" i="12"/>
  <c r="G1260" i="12"/>
  <c r="F1260" i="12"/>
  <c r="E1260" i="12"/>
  <c r="D1260" i="12"/>
  <c r="C1260" i="12"/>
  <c r="S1259" i="12"/>
  <c r="R1259" i="12"/>
  <c r="P1259" i="12"/>
  <c r="J1259" i="12"/>
  <c r="I1259" i="12"/>
  <c r="H1259" i="12"/>
  <c r="G1259" i="12"/>
  <c r="E1259" i="12"/>
  <c r="D1259" i="12"/>
  <c r="C1259" i="12"/>
  <c r="S1258" i="12"/>
  <c r="K1258" i="12"/>
  <c r="F1258" i="12"/>
  <c r="S1257" i="12"/>
  <c r="S1256" i="12"/>
  <c r="S1255" i="12"/>
  <c r="S1254" i="12"/>
  <c r="S1253" i="12"/>
  <c r="S1252" i="12"/>
  <c r="S1251" i="12"/>
  <c r="K1251" i="12"/>
  <c r="F1251" i="12"/>
  <c r="K1250" i="12"/>
  <c r="F1250" i="12"/>
  <c r="C1250" i="12"/>
  <c r="S1248" i="12"/>
  <c r="K1248" i="12"/>
  <c r="J1248" i="12"/>
  <c r="I1248" i="12"/>
  <c r="H1248" i="12"/>
  <c r="G1248" i="12"/>
  <c r="F1248" i="12"/>
  <c r="E1248" i="12"/>
  <c r="D1248" i="12"/>
  <c r="C1248" i="12"/>
  <c r="S1245" i="12"/>
  <c r="K1245" i="12"/>
  <c r="J1245" i="12"/>
  <c r="I1245" i="12"/>
  <c r="H1245" i="12"/>
  <c r="G1245" i="12"/>
  <c r="F1245" i="12"/>
  <c r="E1245" i="12"/>
  <c r="D1245" i="12"/>
  <c r="C1245" i="12"/>
  <c r="S1244" i="12"/>
  <c r="R1244" i="12"/>
  <c r="P1244" i="12"/>
  <c r="J1244" i="12"/>
  <c r="I1244" i="12"/>
  <c r="H1244" i="12"/>
  <c r="G1244" i="12"/>
  <c r="E1244" i="12"/>
  <c r="D1244" i="12"/>
  <c r="C1244" i="12"/>
  <c r="S1243" i="12"/>
  <c r="K1243" i="12"/>
  <c r="F1243" i="12"/>
  <c r="S1242" i="12"/>
  <c r="S1241" i="12"/>
  <c r="S1240" i="12"/>
  <c r="S1239" i="12"/>
  <c r="S1238" i="12"/>
  <c r="S1237" i="12"/>
  <c r="S1236" i="12"/>
  <c r="K1236" i="12"/>
  <c r="F1236" i="12"/>
  <c r="K1235" i="12"/>
  <c r="F1235" i="12"/>
  <c r="C1235" i="12"/>
  <c r="S1233" i="12"/>
  <c r="K1233" i="12"/>
  <c r="J1233" i="12"/>
  <c r="I1233" i="12"/>
  <c r="H1233" i="12"/>
  <c r="G1233" i="12"/>
  <c r="F1233" i="12"/>
  <c r="E1233" i="12"/>
  <c r="D1233" i="12"/>
  <c r="C1233" i="12"/>
  <c r="S1230" i="12"/>
  <c r="K1230" i="12"/>
  <c r="J1230" i="12"/>
  <c r="I1230" i="12"/>
  <c r="H1230" i="12"/>
  <c r="G1230" i="12"/>
  <c r="F1230" i="12"/>
  <c r="E1230" i="12"/>
  <c r="D1230" i="12"/>
  <c r="C1230" i="12"/>
  <c r="S1229" i="12"/>
  <c r="R1229" i="12"/>
  <c r="P1229" i="12"/>
  <c r="J1229" i="12"/>
  <c r="I1229" i="12"/>
  <c r="H1229" i="12"/>
  <c r="G1229" i="12"/>
  <c r="E1229" i="12"/>
  <c r="D1229" i="12"/>
  <c r="C1229" i="12"/>
  <c r="S1228" i="12"/>
  <c r="K1228" i="12"/>
  <c r="F1228" i="12"/>
  <c r="S1227" i="12"/>
  <c r="S1226" i="12"/>
  <c r="S1225" i="12"/>
  <c r="S1224" i="12"/>
  <c r="S1223" i="12"/>
  <c r="S1222" i="12"/>
  <c r="S1221" i="12"/>
  <c r="K1221" i="12"/>
  <c r="F1221" i="12"/>
  <c r="K1220" i="12"/>
  <c r="F1220" i="12"/>
  <c r="C1220" i="12"/>
  <c r="S1218" i="12"/>
  <c r="K1218" i="12"/>
  <c r="J1218" i="12"/>
  <c r="I1218" i="12"/>
  <c r="H1218" i="12"/>
  <c r="G1218" i="12"/>
  <c r="F1218" i="12"/>
  <c r="E1218" i="12"/>
  <c r="D1218" i="12"/>
  <c r="C1218" i="12"/>
  <c r="S1215" i="12"/>
  <c r="K1215" i="12"/>
  <c r="J1215" i="12"/>
  <c r="I1215" i="12"/>
  <c r="H1215" i="12"/>
  <c r="G1215" i="12"/>
  <c r="F1215" i="12"/>
  <c r="E1215" i="12"/>
  <c r="D1215" i="12"/>
  <c r="C1215" i="12"/>
  <c r="S1214" i="12"/>
  <c r="R1214" i="12"/>
  <c r="P1214" i="12"/>
  <c r="J1214" i="12"/>
  <c r="I1214" i="12"/>
  <c r="H1214" i="12"/>
  <c r="G1214" i="12"/>
  <c r="E1214" i="12"/>
  <c r="D1214" i="12"/>
  <c r="C1214" i="12"/>
  <c r="S1213" i="12"/>
  <c r="K1213" i="12"/>
  <c r="F1213" i="12"/>
  <c r="S1212" i="12"/>
  <c r="S1211" i="12"/>
  <c r="S1210" i="12"/>
  <c r="S1209" i="12"/>
  <c r="S1208" i="12"/>
  <c r="S1207" i="12"/>
  <c r="S1206" i="12"/>
  <c r="K1206" i="12"/>
  <c r="F1206" i="12"/>
  <c r="K1205" i="12"/>
  <c r="F1205" i="12"/>
  <c r="C1205" i="12"/>
  <c r="S1203" i="12"/>
  <c r="K1203" i="12"/>
  <c r="J1203" i="12"/>
  <c r="I1203" i="12"/>
  <c r="H1203" i="12"/>
  <c r="G1203" i="12"/>
  <c r="F1203" i="12"/>
  <c r="E1203" i="12"/>
  <c r="D1203" i="12"/>
  <c r="C1203" i="12"/>
  <c r="S1200" i="12"/>
  <c r="K1200" i="12"/>
  <c r="J1200" i="12"/>
  <c r="I1200" i="12"/>
  <c r="H1200" i="12"/>
  <c r="G1200" i="12"/>
  <c r="F1200" i="12"/>
  <c r="E1200" i="12"/>
  <c r="D1200" i="12"/>
  <c r="C1200" i="12"/>
  <c r="S1199" i="12"/>
  <c r="R1199" i="12"/>
  <c r="J1199" i="12"/>
  <c r="I1199" i="12"/>
  <c r="H1199" i="12"/>
  <c r="G1199" i="12"/>
  <c r="E1199" i="12"/>
  <c r="D1199" i="12"/>
  <c r="C1199" i="12"/>
  <c r="S1198" i="12"/>
  <c r="K1198" i="12"/>
  <c r="F1198" i="12"/>
  <c r="S1197" i="12"/>
  <c r="S1196" i="12"/>
  <c r="S1195" i="12"/>
  <c r="S1194" i="12"/>
  <c r="S1193" i="12"/>
  <c r="S1192" i="12"/>
  <c r="S1191" i="12"/>
  <c r="K1191" i="12"/>
  <c r="F1191" i="12"/>
  <c r="K1190" i="12"/>
  <c r="F1190" i="12"/>
  <c r="C1190" i="12"/>
  <c r="S1188" i="12"/>
  <c r="K1188" i="12"/>
  <c r="J1188" i="12"/>
  <c r="I1188" i="12"/>
  <c r="H1188" i="12"/>
  <c r="G1188" i="12"/>
  <c r="F1188" i="12"/>
  <c r="E1188" i="12"/>
  <c r="D1188" i="12"/>
  <c r="C1188" i="12"/>
  <c r="S1185" i="12"/>
  <c r="K1185" i="12"/>
  <c r="J1185" i="12"/>
  <c r="I1185" i="12"/>
  <c r="H1185" i="12"/>
  <c r="G1185" i="12"/>
  <c r="F1185" i="12"/>
  <c r="E1185" i="12"/>
  <c r="D1185" i="12"/>
  <c r="C1185" i="12"/>
  <c r="S1184" i="12"/>
  <c r="R1184" i="12"/>
  <c r="J1184" i="12"/>
  <c r="I1184" i="12"/>
  <c r="H1184" i="12"/>
  <c r="G1184" i="12"/>
  <c r="E1184" i="12"/>
  <c r="D1184" i="12"/>
  <c r="C1184" i="12"/>
  <c r="S1183" i="12"/>
  <c r="K1183" i="12"/>
  <c r="F1183" i="12"/>
  <c r="S1182" i="12"/>
  <c r="S1181" i="12"/>
  <c r="S1180" i="12"/>
  <c r="S1179" i="12"/>
  <c r="S1178" i="12"/>
  <c r="S1177" i="12"/>
  <c r="S1176" i="12"/>
  <c r="K1176" i="12"/>
  <c r="F1176" i="12"/>
  <c r="K1175" i="12"/>
  <c r="F1175" i="12"/>
  <c r="C1175" i="12"/>
  <c r="S1173" i="12"/>
  <c r="K1173" i="12"/>
  <c r="J1173" i="12"/>
  <c r="I1173" i="12"/>
  <c r="H1173" i="12"/>
  <c r="G1173" i="12"/>
  <c r="F1173" i="12"/>
  <c r="E1173" i="12"/>
  <c r="D1173" i="12"/>
  <c r="C1173" i="12"/>
  <c r="S1170" i="12"/>
  <c r="K1170" i="12"/>
  <c r="J1170" i="12"/>
  <c r="I1170" i="12"/>
  <c r="H1170" i="12"/>
  <c r="G1170" i="12"/>
  <c r="F1170" i="12"/>
  <c r="E1170" i="12"/>
  <c r="D1170" i="12"/>
  <c r="C1170" i="12"/>
  <c r="S1169" i="12"/>
  <c r="R1169" i="12"/>
  <c r="J1169" i="12"/>
  <c r="I1169" i="12"/>
  <c r="H1169" i="12"/>
  <c r="G1169" i="12"/>
  <c r="E1169" i="12"/>
  <c r="D1169" i="12"/>
  <c r="C1169" i="12"/>
  <c r="S1168" i="12"/>
  <c r="K1168" i="12"/>
  <c r="F1168" i="12"/>
  <c r="S1167" i="12"/>
  <c r="S1166" i="12"/>
  <c r="S1165" i="12"/>
  <c r="S1164" i="12"/>
  <c r="S1163" i="12"/>
  <c r="S1162" i="12"/>
  <c r="S1161" i="12"/>
  <c r="K1161" i="12"/>
  <c r="F1161" i="12"/>
  <c r="K1160" i="12"/>
  <c r="F1160" i="12"/>
  <c r="C1160" i="12"/>
  <c r="S1158" i="12"/>
  <c r="K1158" i="12"/>
  <c r="J1158" i="12"/>
  <c r="I1158" i="12"/>
  <c r="H1158" i="12"/>
  <c r="G1158" i="12"/>
  <c r="F1158" i="12"/>
  <c r="E1158" i="12"/>
  <c r="D1158" i="12"/>
  <c r="C1158" i="12"/>
  <c r="S1155" i="12"/>
  <c r="K1155" i="12"/>
  <c r="J1155" i="12"/>
  <c r="I1155" i="12"/>
  <c r="H1155" i="12"/>
  <c r="G1155" i="12"/>
  <c r="F1155" i="12"/>
  <c r="E1155" i="12"/>
  <c r="D1155" i="12"/>
  <c r="C1155" i="12"/>
  <c r="S1154" i="12"/>
  <c r="R1154" i="12"/>
  <c r="J1154" i="12"/>
  <c r="I1154" i="12"/>
  <c r="H1154" i="12"/>
  <c r="G1154" i="12"/>
  <c r="E1154" i="12"/>
  <c r="D1154" i="12"/>
  <c r="C1154" i="12"/>
  <c r="S1153" i="12"/>
  <c r="K1153" i="12"/>
  <c r="F1153" i="12"/>
  <c r="S1152" i="12"/>
  <c r="S1151" i="12"/>
  <c r="S1150" i="12"/>
  <c r="S1149" i="12"/>
  <c r="S1148" i="12"/>
  <c r="S1147" i="12"/>
  <c r="S1146" i="12"/>
  <c r="K1146" i="12"/>
  <c r="F1146" i="12"/>
  <c r="K1145" i="12"/>
  <c r="F1145" i="12"/>
  <c r="C1145" i="12"/>
  <c r="S1143" i="12"/>
  <c r="K1143" i="12"/>
  <c r="J1143" i="12"/>
  <c r="I1143" i="12"/>
  <c r="H1143" i="12"/>
  <c r="G1143" i="12"/>
  <c r="F1143" i="12"/>
  <c r="E1143" i="12"/>
  <c r="D1143" i="12"/>
  <c r="C1143" i="12"/>
  <c r="S1140" i="12"/>
  <c r="K1140" i="12"/>
  <c r="J1140" i="12"/>
  <c r="I1140" i="12"/>
  <c r="H1140" i="12"/>
  <c r="G1140" i="12"/>
  <c r="F1140" i="12"/>
  <c r="E1140" i="12"/>
  <c r="D1140" i="12"/>
  <c r="C1140" i="12"/>
  <c r="S1139" i="12"/>
  <c r="R1139" i="12"/>
  <c r="J1139" i="12"/>
  <c r="I1139" i="12"/>
  <c r="H1139" i="12"/>
  <c r="G1139" i="12"/>
  <c r="E1139" i="12"/>
  <c r="D1139" i="12"/>
  <c r="C1139" i="12"/>
  <c r="S1138" i="12"/>
  <c r="K1138" i="12"/>
  <c r="F1138" i="12"/>
  <c r="S1137" i="12"/>
  <c r="S1136" i="12"/>
  <c r="S1135" i="12"/>
  <c r="S1134" i="12"/>
  <c r="S1133" i="12"/>
  <c r="S1132" i="12"/>
  <c r="S1131" i="12"/>
  <c r="K1131" i="12"/>
  <c r="F1131" i="12"/>
  <c r="K1130" i="12"/>
  <c r="F1130" i="12"/>
  <c r="C1130" i="12"/>
  <c r="S1128" i="12"/>
  <c r="K1128" i="12"/>
  <c r="J1128" i="12"/>
  <c r="I1128" i="12"/>
  <c r="H1128" i="12"/>
  <c r="G1128" i="12"/>
  <c r="F1128" i="12"/>
  <c r="E1128" i="12"/>
  <c r="D1128" i="12"/>
  <c r="C1128" i="12"/>
  <c r="S1125" i="12"/>
  <c r="K1125" i="12"/>
  <c r="J1125" i="12"/>
  <c r="I1125" i="12"/>
  <c r="H1125" i="12"/>
  <c r="G1125" i="12"/>
  <c r="F1125" i="12"/>
  <c r="E1125" i="12"/>
  <c r="D1125" i="12"/>
  <c r="C1125" i="12"/>
  <c r="S1124" i="12"/>
  <c r="R1124" i="12"/>
  <c r="J1124" i="12"/>
  <c r="I1124" i="12"/>
  <c r="H1124" i="12"/>
  <c r="G1124" i="12"/>
  <c r="E1124" i="12"/>
  <c r="D1124" i="12"/>
  <c r="C1124" i="12"/>
  <c r="S1123" i="12"/>
  <c r="K1123" i="12"/>
  <c r="F1123" i="12"/>
  <c r="S1122" i="12"/>
  <c r="S1121" i="12"/>
  <c r="S1120" i="12"/>
  <c r="S1119" i="12"/>
  <c r="S1118" i="12"/>
  <c r="S1117" i="12"/>
  <c r="S1116" i="12"/>
  <c r="K1116" i="12"/>
  <c r="F1116" i="12"/>
  <c r="K1115" i="12"/>
  <c r="F1115" i="12"/>
  <c r="C1115" i="12"/>
  <c r="S1113" i="12"/>
  <c r="K1113" i="12"/>
  <c r="J1113" i="12"/>
  <c r="I1113" i="12"/>
  <c r="H1113" i="12"/>
  <c r="G1113" i="12"/>
  <c r="F1113" i="12"/>
  <c r="E1113" i="12"/>
  <c r="D1113" i="12"/>
  <c r="C1113" i="12"/>
  <c r="S1110" i="12"/>
  <c r="K1110" i="12"/>
  <c r="J1110" i="12"/>
  <c r="I1110" i="12"/>
  <c r="H1110" i="12"/>
  <c r="G1110" i="12"/>
  <c r="F1110" i="12"/>
  <c r="E1110" i="12"/>
  <c r="D1110" i="12"/>
  <c r="C1110" i="12"/>
  <c r="S1109" i="12"/>
  <c r="R1109" i="12"/>
  <c r="J1109" i="12"/>
  <c r="I1109" i="12"/>
  <c r="H1109" i="12"/>
  <c r="G1109" i="12"/>
  <c r="E1109" i="12"/>
  <c r="D1109" i="12"/>
  <c r="C1109" i="12"/>
  <c r="S1108" i="12"/>
  <c r="K1108" i="12"/>
  <c r="F1108" i="12"/>
  <c r="S1107" i="12"/>
  <c r="S1106" i="12"/>
  <c r="S1105" i="12"/>
  <c r="S1104" i="12"/>
  <c r="S1103" i="12"/>
  <c r="S1102" i="12"/>
  <c r="S1101" i="12"/>
  <c r="K1101" i="12"/>
  <c r="F1101" i="12"/>
  <c r="K1100" i="12"/>
  <c r="F1100" i="12"/>
  <c r="C1100" i="12"/>
  <c r="S1098" i="12"/>
  <c r="K1098" i="12"/>
  <c r="J1098" i="12"/>
  <c r="I1098" i="12"/>
  <c r="H1098" i="12"/>
  <c r="G1098" i="12"/>
  <c r="F1098" i="12"/>
  <c r="E1098" i="12"/>
  <c r="D1098" i="12"/>
  <c r="C1098" i="12"/>
  <c r="S1095" i="12"/>
  <c r="K1095" i="12"/>
  <c r="J1095" i="12"/>
  <c r="I1095" i="12"/>
  <c r="H1095" i="12"/>
  <c r="G1095" i="12"/>
  <c r="F1095" i="12"/>
  <c r="E1095" i="12"/>
  <c r="D1095" i="12"/>
  <c r="C1095" i="12"/>
  <c r="S1094" i="12"/>
  <c r="R1094" i="12"/>
  <c r="J1094" i="12"/>
  <c r="I1094" i="12"/>
  <c r="H1094" i="12"/>
  <c r="G1094" i="12"/>
  <c r="E1094" i="12"/>
  <c r="D1094" i="12"/>
  <c r="C1094" i="12"/>
  <c r="S1093" i="12"/>
  <c r="K1093" i="12"/>
  <c r="F1093" i="12"/>
  <c r="S1092" i="12"/>
  <c r="S1091" i="12"/>
  <c r="S1090" i="12"/>
  <c r="S1089" i="12"/>
  <c r="S1088" i="12"/>
  <c r="S1087" i="12"/>
  <c r="S1086" i="12"/>
  <c r="K1086" i="12"/>
  <c r="F1086" i="12"/>
  <c r="K1085" i="12"/>
  <c r="F1085" i="12"/>
  <c r="C1085" i="12"/>
  <c r="S1083" i="12"/>
  <c r="K1083" i="12"/>
  <c r="J1083" i="12"/>
  <c r="I1083" i="12"/>
  <c r="H1083" i="12"/>
  <c r="G1083" i="12"/>
  <c r="F1083" i="12"/>
  <c r="E1083" i="12"/>
  <c r="D1083" i="12"/>
  <c r="C1083" i="12"/>
  <c r="S1080" i="12"/>
  <c r="K1080" i="12"/>
  <c r="J1080" i="12"/>
  <c r="I1080" i="12"/>
  <c r="H1080" i="12"/>
  <c r="G1080" i="12"/>
  <c r="F1080" i="12"/>
  <c r="E1080" i="12"/>
  <c r="D1080" i="12"/>
  <c r="C1080" i="12"/>
  <c r="S1079" i="12"/>
  <c r="R1079" i="12"/>
  <c r="J1079" i="12"/>
  <c r="I1079" i="12"/>
  <c r="H1079" i="12"/>
  <c r="G1079" i="12"/>
  <c r="E1079" i="12"/>
  <c r="D1079" i="12"/>
  <c r="C1079" i="12"/>
  <c r="S1078" i="12"/>
  <c r="K1078" i="12"/>
  <c r="F1078" i="12"/>
  <c r="S1077" i="12"/>
  <c r="S1076" i="12"/>
  <c r="S1075" i="12"/>
  <c r="S1074" i="12"/>
  <c r="S1073" i="12"/>
  <c r="S1072" i="12"/>
  <c r="S1071" i="12"/>
  <c r="K1071" i="12"/>
  <c r="F1071" i="12"/>
  <c r="K1070" i="12"/>
  <c r="F1070" i="12"/>
  <c r="C1070" i="12"/>
  <c r="S1068" i="12"/>
  <c r="K1068" i="12"/>
  <c r="J1068" i="12"/>
  <c r="I1068" i="12"/>
  <c r="H1068" i="12"/>
  <c r="G1068" i="12"/>
  <c r="F1068" i="12"/>
  <c r="E1068" i="12"/>
  <c r="D1068" i="12"/>
  <c r="C1068" i="12"/>
  <c r="S1065" i="12"/>
  <c r="K1065" i="12"/>
  <c r="J1065" i="12"/>
  <c r="I1065" i="12"/>
  <c r="H1065" i="12"/>
  <c r="G1065" i="12"/>
  <c r="F1065" i="12"/>
  <c r="E1065" i="12"/>
  <c r="D1065" i="12"/>
  <c r="C1065" i="12"/>
  <c r="S1064" i="12"/>
  <c r="R1064" i="12"/>
  <c r="J1064" i="12"/>
  <c r="I1064" i="12"/>
  <c r="H1064" i="12"/>
  <c r="G1064" i="12"/>
  <c r="E1064" i="12"/>
  <c r="D1064" i="12"/>
  <c r="C1064" i="12"/>
  <c r="S1063" i="12"/>
  <c r="K1063" i="12"/>
  <c r="F1063" i="12"/>
  <c r="S1062" i="12"/>
  <c r="S1061" i="12"/>
  <c r="S1060" i="12"/>
  <c r="S1059" i="12"/>
  <c r="S1058" i="12"/>
  <c r="S1057" i="12"/>
  <c r="S1056" i="12"/>
  <c r="K1056" i="12"/>
  <c r="F1056" i="12"/>
  <c r="K1055" i="12"/>
  <c r="F1055" i="12"/>
  <c r="C1055" i="12"/>
  <c r="S1053" i="12"/>
  <c r="K1053" i="12"/>
  <c r="J1053" i="12"/>
  <c r="I1053" i="12"/>
  <c r="H1053" i="12"/>
  <c r="G1053" i="12"/>
  <c r="F1053" i="12"/>
  <c r="E1053" i="12"/>
  <c r="D1053" i="12"/>
  <c r="C1053" i="12"/>
  <c r="S1050" i="12"/>
  <c r="K1050" i="12"/>
  <c r="J1050" i="12"/>
  <c r="I1050" i="12"/>
  <c r="H1050" i="12"/>
  <c r="G1050" i="12"/>
  <c r="F1050" i="12"/>
  <c r="E1050" i="12"/>
  <c r="D1050" i="12"/>
  <c r="C1050" i="12"/>
  <c r="S1049" i="12"/>
  <c r="R1049" i="12"/>
  <c r="J1049" i="12"/>
  <c r="I1049" i="12"/>
  <c r="H1049" i="12"/>
  <c r="G1049" i="12"/>
  <c r="E1049" i="12"/>
  <c r="D1049" i="12"/>
  <c r="C1049" i="12"/>
  <c r="S1048" i="12"/>
  <c r="K1048" i="12"/>
  <c r="F1048" i="12"/>
  <c r="S1047" i="12"/>
  <c r="S1046" i="12"/>
  <c r="S1045" i="12"/>
  <c r="S1044" i="12"/>
  <c r="S1043" i="12"/>
  <c r="S1042" i="12"/>
  <c r="S1041" i="12"/>
  <c r="K1041" i="12"/>
  <c r="F1041" i="12"/>
  <c r="K1040" i="12"/>
  <c r="F1040" i="12"/>
  <c r="C1040" i="12"/>
  <c r="S1038" i="12"/>
  <c r="K1038" i="12"/>
  <c r="J1038" i="12"/>
  <c r="I1038" i="12"/>
  <c r="H1038" i="12"/>
  <c r="G1038" i="12"/>
  <c r="F1038" i="12"/>
  <c r="E1038" i="12"/>
  <c r="D1038" i="12"/>
  <c r="C1038" i="12"/>
  <c r="S1034" i="12"/>
  <c r="K1034" i="12"/>
  <c r="J1034" i="12"/>
  <c r="I1034" i="12"/>
  <c r="H1034" i="12"/>
  <c r="G1034" i="12"/>
  <c r="F1034" i="12"/>
  <c r="E1034" i="12"/>
  <c r="D1034" i="12"/>
  <c r="C1034" i="12"/>
  <c r="S1033" i="12"/>
  <c r="R1033" i="12"/>
  <c r="J1033" i="12"/>
  <c r="I1033" i="12"/>
  <c r="H1033" i="12"/>
  <c r="G1033" i="12"/>
  <c r="E1033" i="12"/>
  <c r="D1033" i="12"/>
  <c r="C1033" i="12"/>
  <c r="S1032" i="12"/>
  <c r="K1032" i="12"/>
  <c r="F1032" i="12"/>
  <c r="S1031" i="12"/>
  <c r="S1030" i="12"/>
  <c r="S1029" i="12"/>
  <c r="S1028" i="12"/>
  <c r="S1027" i="12"/>
  <c r="S1026" i="12"/>
  <c r="S1025" i="12"/>
  <c r="K1025" i="12"/>
  <c r="F1025" i="12"/>
  <c r="K1024" i="12"/>
  <c r="F1024" i="12"/>
  <c r="C1024" i="12"/>
  <c r="S1022" i="12"/>
  <c r="K1022" i="12"/>
  <c r="J1022" i="12"/>
  <c r="I1022" i="12"/>
  <c r="H1022" i="12"/>
  <c r="G1022" i="12"/>
  <c r="F1022" i="12"/>
  <c r="E1022" i="12"/>
  <c r="D1022" i="12"/>
  <c r="C1022" i="12"/>
  <c r="S1019" i="12"/>
  <c r="K1019" i="12"/>
  <c r="J1019" i="12"/>
  <c r="I1019" i="12"/>
  <c r="H1019" i="12"/>
  <c r="G1019" i="12"/>
  <c r="F1019" i="12"/>
  <c r="E1019" i="12"/>
  <c r="D1019" i="12"/>
  <c r="C1019" i="12"/>
  <c r="S1018" i="12"/>
  <c r="R1018" i="12"/>
  <c r="J1018" i="12"/>
  <c r="I1018" i="12"/>
  <c r="H1018" i="12"/>
  <c r="G1018" i="12"/>
  <c r="E1018" i="12"/>
  <c r="D1018" i="12"/>
  <c r="C1018" i="12"/>
  <c r="S1017" i="12"/>
  <c r="K1017" i="12"/>
  <c r="F1017" i="12"/>
  <c r="S1016" i="12"/>
  <c r="S1015" i="12"/>
  <c r="S1014" i="12"/>
  <c r="S1013" i="12"/>
  <c r="S1012" i="12"/>
  <c r="S1011" i="12"/>
  <c r="S1010" i="12"/>
  <c r="K1010" i="12"/>
  <c r="F1010" i="12"/>
  <c r="K1009" i="12"/>
  <c r="F1009" i="12"/>
  <c r="C1009" i="12"/>
  <c r="S1007" i="12"/>
  <c r="K1007" i="12"/>
  <c r="J1007" i="12"/>
  <c r="I1007" i="12"/>
  <c r="H1007" i="12"/>
  <c r="G1007" i="12"/>
  <c r="F1007" i="12"/>
  <c r="E1007" i="12"/>
  <c r="D1007" i="12"/>
  <c r="C1007" i="12"/>
  <c r="S1004" i="12"/>
  <c r="K1004" i="12"/>
  <c r="J1004" i="12"/>
  <c r="I1004" i="12"/>
  <c r="H1004" i="12"/>
  <c r="G1004" i="12"/>
  <c r="F1004" i="12"/>
  <c r="E1004" i="12"/>
  <c r="D1004" i="12"/>
  <c r="C1004" i="12"/>
  <c r="S1003" i="12"/>
  <c r="R1003" i="12"/>
  <c r="J1003" i="12"/>
  <c r="I1003" i="12"/>
  <c r="H1003" i="12"/>
  <c r="G1003" i="12"/>
  <c r="E1003" i="12"/>
  <c r="D1003" i="12"/>
  <c r="C1003" i="12"/>
  <c r="S1002" i="12"/>
  <c r="K1002" i="12"/>
  <c r="F1002" i="12"/>
  <c r="S1001" i="12"/>
  <c r="S1000" i="12"/>
  <c r="S999" i="12"/>
  <c r="S998" i="12"/>
  <c r="S997" i="12"/>
  <c r="S996" i="12"/>
  <c r="S995" i="12"/>
  <c r="K995" i="12"/>
  <c r="F995" i="12"/>
  <c r="K994" i="12"/>
  <c r="F994" i="12"/>
  <c r="C994" i="12"/>
  <c r="S992" i="12"/>
  <c r="K992" i="12"/>
  <c r="J992" i="12"/>
  <c r="I992" i="12"/>
  <c r="H992" i="12"/>
  <c r="G992" i="12"/>
  <c r="F992" i="12"/>
  <c r="E992" i="12"/>
  <c r="D992" i="12"/>
  <c r="C992" i="12"/>
  <c r="S989" i="12"/>
  <c r="K989" i="12"/>
  <c r="J989" i="12"/>
  <c r="I989" i="12"/>
  <c r="H989" i="12"/>
  <c r="G989" i="12"/>
  <c r="F989" i="12"/>
  <c r="E989" i="12"/>
  <c r="D989" i="12"/>
  <c r="C989" i="12"/>
  <c r="S988" i="12"/>
  <c r="R988" i="12"/>
  <c r="J988" i="12"/>
  <c r="I988" i="12"/>
  <c r="H988" i="12"/>
  <c r="G988" i="12"/>
  <c r="E988" i="12"/>
  <c r="D988" i="12"/>
  <c r="C988" i="12"/>
  <c r="S987" i="12"/>
  <c r="K987" i="12"/>
  <c r="F987" i="12"/>
  <c r="S986" i="12"/>
  <c r="S985" i="12"/>
  <c r="S984" i="12"/>
  <c r="S983" i="12"/>
  <c r="S982" i="12"/>
  <c r="S981" i="12"/>
  <c r="S980" i="12"/>
  <c r="K980" i="12"/>
  <c r="F980" i="12"/>
  <c r="K979" i="12"/>
  <c r="F979" i="12"/>
  <c r="C979" i="12"/>
  <c r="S977" i="12"/>
  <c r="K977" i="12"/>
  <c r="J977" i="12"/>
  <c r="I977" i="12"/>
  <c r="H977" i="12"/>
  <c r="G977" i="12"/>
  <c r="F977" i="12"/>
  <c r="E977" i="12"/>
  <c r="D977" i="12"/>
  <c r="C977" i="12"/>
  <c r="S974" i="12"/>
  <c r="K974" i="12"/>
  <c r="J974" i="12"/>
  <c r="I974" i="12"/>
  <c r="H974" i="12"/>
  <c r="G974" i="12"/>
  <c r="F974" i="12"/>
  <c r="E974" i="12"/>
  <c r="D974" i="12"/>
  <c r="C974" i="12"/>
  <c r="S973" i="12"/>
  <c r="R973" i="12"/>
  <c r="J973" i="12"/>
  <c r="I973" i="12"/>
  <c r="H973" i="12"/>
  <c r="G973" i="12"/>
  <c r="E973" i="12"/>
  <c r="D973" i="12"/>
  <c r="C973" i="12"/>
  <c r="S972" i="12"/>
  <c r="K972" i="12"/>
  <c r="F972" i="12"/>
  <c r="S971" i="12"/>
  <c r="S970" i="12"/>
  <c r="S969" i="12"/>
  <c r="S968" i="12"/>
  <c r="S967" i="12"/>
  <c r="S966" i="12"/>
  <c r="S965" i="12"/>
  <c r="K965" i="12"/>
  <c r="F965" i="12"/>
  <c r="K964" i="12"/>
  <c r="F964" i="12"/>
  <c r="C964" i="12"/>
  <c r="S962" i="12"/>
  <c r="K962" i="12"/>
  <c r="J962" i="12"/>
  <c r="I962" i="12"/>
  <c r="H962" i="12"/>
  <c r="G962" i="12"/>
  <c r="F962" i="12"/>
  <c r="E962" i="12"/>
  <c r="D962" i="12"/>
  <c r="C962" i="12"/>
  <c r="S958" i="12"/>
  <c r="K958" i="12"/>
  <c r="J958" i="12"/>
  <c r="I958" i="12"/>
  <c r="H958" i="12"/>
  <c r="G958" i="12"/>
  <c r="F958" i="12"/>
  <c r="E958" i="12"/>
  <c r="D958" i="12"/>
  <c r="C958" i="12"/>
  <c r="S957" i="12"/>
  <c r="R957" i="12"/>
  <c r="J957" i="12"/>
  <c r="I957" i="12"/>
  <c r="H957" i="12"/>
  <c r="G957" i="12"/>
  <c r="E957" i="12"/>
  <c r="D957" i="12"/>
  <c r="C957" i="12"/>
  <c r="S956" i="12"/>
  <c r="K956" i="12"/>
  <c r="F956" i="12"/>
  <c r="S955" i="12"/>
  <c r="S954" i="12"/>
  <c r="S953" i="12"/>
  <c r="S952" i="12"/>
  <c r="S951" i="12"/>
  <c r="S950" i="12"/>
  <c r="S949" i="12"/>
  <c r="K949" i="12"/>
  <c r="F949" i="12"/>
  <c r="K948" i="12"/>
  <c r="F948" i="12"/>
  <c r="C948" i="12"/>
  <c r="S946" i="12"/>
  <c r="K946" i="12"/>
  <c r="J946" i="12"/>
  <c r="I946" i="12"/>
  <c r="H946" i="12"/>
  <c r="G946" i="12"/>
  <c r="F946" i="12"/>
  <c r="E946" i="12"/>
  <c r="D946" i="12"/>
  <c r="C946" i="12"/>
  <c r="S943" i="12"/>
  <c r="K943" i="12"/>
  <c r="J943" i="12"/>
  <c r="I943" i="12"/>
  <c r="H943" i="12"/>
  <c r="G943" i="12"/>
  <c r="F943" i="12"/>
  <c r="E943" i="12"/>
  <c r="D943" i="12"/>
  <c r="C943" i="12"/>
  <c r="S942" i="12"/>
  <c r="R942" i="12"/>
  <c r="J942" i="12"/>
  <c r="I942" i="12"/>
  <c r="H942" i="12"/>
  <c r="G942" i="12"/>
  <c r="E942" i="12"/>
  <c r="D942" i="12"/>
  <c r="C942" i="12"/>
  <c r="S941" i="12"/>
  <c r="K941" i="12"/>
  <c r="F941" i="12"/>
  <c r="S940" i="12"/>
  <c r="S939" i="12"/>
  <c r="S938" i="12"/>
  <c r="S937" i="12"/>
  <c r="S936" i="12"/>
  <c r="S935" i="12"/>
  <c r="S934" i="12"/>
  <c r="K934" i="12"/>
  <c r="F934" i="12"/>
  <c r="K933" i="12"/>
  <c r="F933" i="12"/>
  <c r="C933" i="12"/>
  <c r="S931" i="12"/>
  <c r="K931" i="12"/>
  <c r="J931" i="12"/>
  <c r="I931" i="12"/>
  <c r="H931" i="12"/>
  <c r="G931" i="12"/>
  <c r="F931" i="12"/>
  <c r="E931" i="12"/>
  <c r="D931" i="12"/>
  <c r="C931" i="12"/>
  <c r="S928" i="12"/>
  <c r="K928" i="12"/>
  <c r="J928" i="12"/>
  <c r="I928" i="12"/>
  <c r="H928" i="12"/>
  <c r="G928" i="12"/>
  <c r="F928" i="12"/>
  <c r="E928" i="12"/>
  <c r="D928" i="12"/>
  <c r="C928" i="12"/>
  <c r="S927" i="12"/>
  <c r="R927" i="12"/>
  <c r="J927" i="12"/>
  <c r="I927" i="12"/>
  <c r="H927" i="12"/>
  <c r="G927" i="12"/>
  <c r="E927" i="12"/>
  <c r="D927" i="12"/>
  <c r="C927" i="12"/>
  <c r="S926" i="12"/>
  <c r="K926" i="12"/>
  <c r="F926" i="12"/>
  <c r="S925" i="12"/>
  <c r="S924" i="12"/>
  <c r="S923" i="12"/>
  <c r="S922" i="12"/>
  <c r="S921" i="12"/>
  <c r="S920" i="12"/>
  <c r="S919" i="12"/>
  <c r="K919" i="12"/>
  <c r="F919" i="12"/>
  <c r="K918" i="12"/>
  <c r="F918" i="12"/>
  <c r="C918" i="12"/>
  <c r="S916" i="12"/>
  <c r="K916" i="12"/>
  <c r="J916" i="12"/>
  <c r="I916" i="12"/>
  <c r="H916" i="12"/>
  <c r="G916" i="12"/>
  <c r="F916" i="12"/>
  <c r="E916" i="12"/>
  <c r="D916" i="12"/>
  <c r="C916" i="12"/>
  <c r="S913" i="12"/>
  <c r="K913" i="12"/>
  <c r="J913" i="12"/>
  <c r="I913" i="12"/>
  <c r="H913" i="12"/>
  <c r="G913" i="12"/>
  <c r="F913" i="12"/>
  <c r="E913" i="12"/>
  <c r="D913" i="12"/>
  <c r="C913" i="12"/>
  <c r="S912" i="12"/>
  <c r="R912" i="12"/>
  <c r="J912" i="12"/>
  <c r="I912" i="12"/>
  <c r="H912" i="12"/>
  <c r="G912" i="12"/>
  <c r="E912" i="12"/>
  <c r="D912" i="12"/>
  <c r="C912" i="12"/>
  <c r="S911" i="12"/>
  <c r="K911" i="12"/>
  <c r="F911" i="12"/>
  <c r="S910" i="12"/>
  <c r="S909" i="12"/>
  <c r="S908" i="12"/>
  <c r="S907" i="12"/>
  <c r="S906" i="12"/>
  <c r="S905" i="12"/>
  <c r="S904" i="12"/>
  <c r="K904" i="12"/>
  <c r="F904" i="12"/>
  <c r="K903" i="12"/>
  <c r="F903" i="12"/>
  <c r="C903" i="12"/>
  <c r="S901" i="12"/>
  <c r="K901" i="12"/>
  <c r="J901" i="12"/>
  <c r="I901" i="12"/>
  <c r="H901" i="12"/>
  <c r="G901" i="12"/>
  <c r="F901" i="12"/>
  <c r="E901" i="12"/>
  <c r="D901" i="12"/>
  <c r="C901" i="12"/>
  <c r="S898" i="12"/>
  <c r="K898" i="12"/>
  <c r="J898" i="12"/>
  <c r="I898" i="12"/>
  <c r="H898" i="12"/>
  <c r="G898" i="12"/>
  <c r="F898" i="12"/>
  <c r="E898" i="12"/>
  <c r="D898" i="12"/>
  <c r="C898" i="12"/>
  <c r="S897" i="12"/>
  <c r="R897" i="12"/>
  <c r="J897" i="12"/>
  <c r="I897" i="12"/>
  <c r="H897" i="12"/>
  <c r="G897" i="12"/>
  <c r="E897" i="12"/>
  <c r="D897" i="12"/>
  <c r="C897" i="12"/>
  <c r="S896" i="12"/>
  <c r="K896" i="12"/>
  <c r="F896" i="12"/>
  <c r="S895" i="12"/>
  <c r="S894" i="12"/>
  <c r="S893" i="12"/>
  <c r="S892" i="12"/>
  <c r="S891" i="12"/>
  <c r="S890" i="12"/>
  <c r="S889" i="12"/>
  <c r="K889" i="12"/>
  <c r="F889" i="12"/>
  <c r="K888" i="12"/>
  <c r="F888" i="12"/>
  <c r="C888" i="12"/>
  <c r="S886" i="12"/>
  <c r="K886" i="12"/>
  <c r="J886" i="12"/>
  <c r="I886" i="12"/>
  <c r="H886" i="12"/>
  <c r="G886" i="12"/>
  <c r="F886" i="12"/>
  <c r="E886" i="12"/>
  <c r="D886" i="12"/>
  <c r="C886" i="12"/>
  <c r="S883" i="12"/>
  <c r="K883" i="12"/>
  <c r="J883" i="12"/>
  <c r="I883" i="12"/>
  <c r="H883" i="12"/>
  <c r="G883" i="12"/>
  <c r="F883" i="12"/>
  <c r="E883" i="12"/>
  <c r="D883" i="12"/>
  <c r="C883" i="12"/>
  <c r="S882" i="12"/>
  <c r="R882" i="12"/>
  <c r="J882" i="12"/>
  <c r="I882" i="12"/>
  <c r="H882" i="12"/>
  <c r="G882" i="12"/>
  <c r="E882" i="12"/>
  <c r="D882" i="12"/>
  <c r="C882" i="12"/>
  <c r="S881" i="12"/>
  <c r="K881" i="12"/>
  <c r="F881" i="12"/>
  <c r="S880" i="12"/>
  <c r="S879" i="12"/>
  <c r="S878" i="12"/>
  <c r="S877" i="12"/>
  <c r="S876" i="12"/>
  <c r="S875" i="12"/>
  <c r="S874" i="12"/>
  <c r="K874" i="12"/>
  <c r="F874" i="12"/>
  <c r="K873" i="12"/>
  <c r="F873" i="12"/>
  <c r="C873" i="12"/>
  <c r="S871" i="12"/>
  <c r="K871" i="12"/>
  <c r="J871" i="12"/>
  <c r="I871" i="12"/>
  <c r="H871" i="12"/>
  <c r="G871" i="12"/>
  <c r="F871" i="12"/>
  <c r="E871" i="12"/>
  <c r="D871" i="12"/>
  <c r="C871" i="12"/>
  <c r="S868" i="12"/>
  <c r="K868" i="12"/>
  <c r="J868" i="12"/>
  <c r="I868" i="12"/>
  <c r="H868" i="12"/>
  <c r="G868" i="12"/>
  <c r="F868" i="12"/>
  <c r="E868" i="12"/>
  <c r="D868" i="12"/>
  <c r="C868" i="12"/>
  <c r="S867" i="12"/>
  <c r="R867" i="12"/>
  <c r="J867" i="12"/>
  <c r="I867" i="12"/>
  <c r="H867" i="12"/>
  <c r="G867" i="12"/>
  <c r="E867" i="12"/>
  <c r="D867" i="12"/>
  <c r="C867" i="12"/>
  <c r="S866" i="12"/>
  <c r="K866" i="12"/>
  <c r="F866" i="12"/>
  <c r="S865" i="12"/>
  <c r="S864" i="12"/>
  <c r="S863" i="12"/>
  <c r="S862" i="12"/>
  <c r="S861" i="12"/>
  <c r="S860" i="12"/>
  <c r="S859" i="12"/>
  <c r="K859" i="12"/>
  <c r="F859" i="12"/>
  <c r="K858" i="12"/>
  <c r="F858" i="12"/>
  <c r="C858" i="12"/>
  <c r="S856" i="12"/>
  <c r="K856" i="12"/>
  <c r="J856" i="12"/>
  <c r="I856" i="12"/>
  <c r="H856" i="12"/>
  <c r="G856" i="12"/>
  <c r="F856" i="12"/>
  <c r="E856" i="12"/>
  <c r="D856" i="12"/>
  <c r="C856" i="12"/>
  <c r="S853" i="12"/>
  <c r="K853" i="12"/>
  <c r="J853" i="12"/>
  <c r="I853" i="12"/>
  <c r="H853" i="12"/>
  <c r="G853" i="12"/>
  <c r="F853" i="12"/>
  <c r="E853" i="12"/>
  <c r="D853" i="12"/>
  <c r="C853" i="12"/>
  <c r="S852" i="12"/>
  <c r="R852" i="12"/>
  <c r="J852" i="12"/>
  <c r="I852" i="12"/>
  <c r="H852" i="12"/>
  <c r="G852" i="12"/>
  <c r="E852" i="12"/>
  <c r="D852" i="12"/>
  <c r="C852" i="12"/>
  <c r="S851" i="12"/>
  <c r="K851" i="12"/>
  <c r="F851" i="12"/>
  <c r="S850" i="12"/>
  <c r="S849" i="12"/>
  <c r="S848" i="12"/>
  <c r="S847" i="12"/>
  <c r="S846" i="12"/>
  <c r="S845" i="12"/>
  <c r="S844" i="12"/>
  <c r="K844" i="12"/>
  <c r="F844" i="12"/>
  <c r="K843" i="12"/>
  <c r="F843" i="12"/>
  <c r="C843" i="12"/>
  <c r="S841" i="12"/>
  <c r="K841" i="12"/>
  <c r="J841" i="12"/>
  <c r="I841" i="12"/>
  <c r="H841" i="12"/>
  <c r="G841" i="12"/>
  <c r="F841" i="12"/>
  <c r="E841" i="12"/>
  <c r="D841" i="12"/>
  <c r="C841" i="12"/>
  <c r="S837" i="12"/>
  <c r="K837" i="12"/>
  <c r="J837" i="12"/>
  <c r="I837" i="12"/>
  <c r="H837" i="12"/>
  <c r="G837" i="12"/>
  <c r="F837" i="12"/>
  <c r="E837" i="12"/>
  <c r="D837" i="12"/>
  <c r="C837" i="12"/>
  <c r="S836" i="12"/>
  <c r="R836" i="12"/>
  <c r="J836" i="12"/>
  <c r="I836" i="12"/>
  <c r="H836" i="12"/>
  <c r="G836" i="12"/>
  <c r="E836" i="12"/>
  <c r="D836" i="12"/>
  <c r="C836" i="12"/>
  <c r="S835" i="12"/>
  <c r="K835" i="12"/>
  <c r="F835" i="12"/>
  <c r="S834" i="12"/>
  <c r="S833" i="12"/>
  <c r="S832" i="12"/>
  <c r="S831" i="12"/>
  <c r="S830" i="12"/>
  <c r="S829" i="12"/>
  <c r="S828" i="12"/>
  <c r="K828" i="12"/>
  <c r="F828" i="12"/>
  <c r="K827" i="12"/>
  <c r="F827" i="12"/>
  <c r="C827" i="12"/>
  <c r="S825" i="12"/>
  <c r="K825" i="12"/>
  <c r="J825" i="12"/>
  <c r="I825" i="12"/>
  <c r="H825" i="12"/>
  <c r="G825" i="12"/>
  <c r="F825" i="12"/>
  <c r="E825" i="12"/>
  <c r="D825" i="12"/>
  <c r="C825" i="12"/>
  <c r="S822" i="12"/>
  <c r="K822" i="12"/>
  <c r="J822" i="12"/>
  <c r="I822" i="12"/>
  <c r="H822" i="12"/>
  <c r="G822" i="12"/>
  <c r="F822" i="12"/>
  <c r="E822" i="12"/>
  <c r="D822" i="12"/>
  <c r="C822" i="12"/>
  <c r="S821" i="12"/>
  <c r="R821" i="12"/>
  <c r="J821" i="12"/>
  <c r="I821" i="12"/>
  <c r="H821" i="12"/>
  <c r="G821" i="12"/>
  <c r="E821" i="12"/>
  <c r="D821" i="12"/>
  <c r="C821" i="12"/>
  <c r="S820" i="12"/>
  <c r="K820" i="12"/>
  <c r="F820" i="12"/>
  <c r="S819" i="12"/>
  <c r="S818" i="12"/>
  <c r="S817" i="12"/>
  <c r="S816" i="12"/>
  <c r="S815" i="12"/>
  <c r="S814" i="12"/>
  <c r="S813" i="12"/>
  <c r="K813" i="12"/>
  <c r="F813" i="12"/>
  <c r="K812" i="12"/>
  <c r="F812" i="12"/>
  <c r="C812" i="12"/>
  <c r="S810" i="12"/>
  <c r="K810" i="12"/>
  <c r="J810" i="12"/>
  <c r="I810" i="12"/>
  <c r="H810" i="12"/>
  <c r="G810" i="12"/>
  <c r="F810" i="12"/>
  <c r="E810" i="12"/>
  <c r="D810" i="12"/>
  <c r="C810" i="12"/>
  <c r="S807" i="12"/>
  <c r="K807" i="12"/>
  <c r="J807" i="12"/>
  <c r="I807" i="12"/>
  <c r="H807" i="12"/>
  <c r="G807" i="12"/>
  <c r="F807" i="12"/>
  <c r="E807" i="12"/>
  <c r="D807" i="12"/>
  <c r="C807" i="12"/>
  <c r="S806" i="12"/>
  <c r="R806" i="12"/>
  <c r="J806" i="12"/>
  <c r="I806" i="12"/>
  <c r="H806" i="12"/>
  <c r="G806" i="12"/>
  <c r="E806" i="12"/>
  <c r="D806" i="12"/>
  <c r="C806" i="12"/>
  <c r="S805" i="12"/>
  <c r="K805" i="12"/>
  <c r="F805" i="12"/>
  <c r="S804" i="12"/>
  <c r="S803" i="12"/>
  <c r="S802" i="12"/>
  <c r="S801" i="12"/>
  <c r="S800" i="12"/>
  <c r="S798" i="12"/>
  <c r="K798" i="12"/>
  <c r="F798" i="12"/>
  <c r="K797" i="12"/>
  <c r="F797" i="12"/>
  <c r="C797" i="12"/>
  <c r="S795" i="12"/>
  <c r="K795" i="12"/>
  <c r="J795" i="12"/>
  <c r="I795" i="12"/>
  <c r="H795" i="12"/>
  <c r="G795" i="12"/>
  <c r="F795" i="12"/>
  <c r="E795" i="12"/>
  <c r="D795" i="12"/>
  <c r="C795" i="12"/>
  <c r="S792" i="12"/>
  <c r="K792" i="12"/>
  <c r="J792" i="12"/>
  <c r="I792" i="12"/>
  <c r="H792" i="12"/>
  <c r="G792" i="12"/>
  <c r="F792" i="12"/>
  <c r="E792" i="12"/>
  <c r="D792" i="12"/>
  <c r="C792" i="12"/>
  <c r="S791" i="12"/>
  <c r="R791" i="12"/>
  <c r="J791" i="12"/>
  <c r="I791" i="12"/>
  <c r="H791" i="12"/>
  <c r="G791" i="12"/>
  <c r="E791" i="12"/>
  <c r="D791" i="12"/>
  <c r="C791" i="12"/>
  <c r="S790" i="12"/>
  <c r="K790" i="12"/>
  <c r="F790" i="12"/>
  <c r="S789" i="12"/>
  <c r="S788" i="12"/>
  <c r="S787" i="12"/>
  <c r="S786" i="12"/>
  <c r="S785" i="12"/>
  <c r="S783" i="12"/>
  <c r="K783" i="12"/>
  <c r="F783" i="12"/>
  <c r="K782" i="12"/>
  <c r="F782" i="12"/>
  <c r="C782" i="12"/>
  <c r="S780" i="12"/>
  <c r="K780" i="12"/>
  <c r="J780" i="12"/>
  <c r="I780" i="12"/>
  <c r="H780" i="12"/>
  <c r="G780" i="12"/>
  <c r="F780" i="12"/>
  <c r="E780" i="12"/>
  <c r="D780" i="12"/>
  <c r="C780" i="12"/>
  <c r="S777" i="12"/>
  <c r="K777" i="12"/>
  <c r="J777" i="12"/>
  <c r="I777" i="12"/>
  <c r="H777" i="12"/>
  <c r="G777" i="12"/>
  <c r="F777" i="12"/>
  <c r="E777" i="12"/>
  <c r="D777" i="12"/>
  <c r="C777" i="12"/>
  <c r="S776" i="12"/>
  <c r="R776" i="12"/>
  <c r="J776" i="12"/>
  <c r="I776" i="12"/>
  <c r="H776" i="12"/>
  <c r="G776" i="12"/>
  <c r="E776" i="12"/>
  <c r="D776" i="12"/>
  <c r="C776" i="12"/>
  <c r="S775" i="12"/>
  <c r="K775" i="12"/>
  <c r="F775" i="12"/>
  <c r="S774" i="12"/>
  <c r="S773" i="12"/>
  <c r="S772" i="12"/>
  <c r="S771" i="12"/>
  <c r="S770" i="12"/>
  <c r="S768" i="12"/>
  <c r="K768" i="12"/>
  <c r="F768" i="12"/>
  <c r="K767" i="12"/>
  <c r="F767" i="12"/>
  <c r="C767" i="12"/>
  <c r="S765" i="12"/>
  <c r="K765" i="12"/>
  <c r="J765" i="12"/>
  <c r="I765" i="12"/>
  <c r="H765" i="12"/>
  <c r="G765" i="12"/>
  <c r="F765" i="12"/>
  <c r="E765" i="12"/>
  <c r="D765" i="12"/>
  <c r="C765" i="12"/>
  <c r="S762" i="12"/>
  <c r="K762" i="12"/>
  <c r="J762" i="12"/>
  <c r="I762" i="12"/>
  <c r="H762" i="12"/>
  <c r="G762" i="12"/>
  <c r="F762" i="12"/>
  <c r="E762" i="12"/>
  <c r="D762" i="12"/>
  <c r="C762" i="12"/>
  <c r="S761" i="12"/>
  <c r="R761" i="12"/>
  <c r="J761" i="12"/>
  <c r="I761" i="12"/>
  <c r="H761" i="12"/>
  <c r="G761" i="12"/>
  <c r="E761" i="12"/>
  <c r="D761" i="12"/>
  <c r="C761" i="12"/>
  <c r="S760" i="12"/>
  <c r="K760" i="12"/>
  <c r="F760" i="12"/>
  <c r="S759" i="12"/>
  <c r="S758" i="12"/>
  <c r="S757" i="12"/>
  <c r="S756" i="12"/>
  <c r="S755" i="12"/>
  <c r="S753" i="12"/>
  <c r="K753" i="12"/>
  <c r="F753" i="12"/>
  <c r="K752" i="12"/>
  <c r="F752" i="12"/>
  <c r="C752" i="12"/>
  <c r="S750" i="12"/>
  <c r="K750" i="12"/>
  <c r="J750" i="12"/>
  <c r="I750" i="12"/>
  <c r="H750" i="12"/>
  <c r="G750" i="12"/>
  <c r="F750" i="12"/>
  <c r="E750" i="12"/>
  <c r="D750" i="12"/>
  <c r="C750" i="12"/>
  <c r="S747" i="12"/>
  <c r="K747" i="12"/>
  <c r="J747" i="12"/>
  <c r="I747" i="12"/>
  <c r="H747" i="12"/>
  <c r="G747" i="12"/>
  <c r="F747" i="12"/>
  <c r="E747" i="12"/>
  <c r="D747" i="12"/>
  <c r="C747" i="12"/>
  <c r="S746" i="12"/>
  <c r="R746" i="12"/>
  <c r="J746" i="12"/>
  <c r="I746" i="12"/>
  <c r="H746" i="12"/>
  <c r="G746" i="12"/>
  <c r="E746" i="12"/>
  <c r="D746" i="12"/>
  <c r="C746" i="12"/>
  <c r="S745" i="12"/>
  <c r="K745" i="12"/>
  <c r="F745" i="12"/>
  <c r="S744" i="12"/>
  <c r="S743" i="12"/>
  <c r="S742" i="12"/>
  <c r="F742" i="12"/>
  <c r="S741" i="12"/>
  <c r="S740" i="12"/>
  <c r="S738" i="12"/>
  <c r="K738" i="12"/>
  <c r="F738" i="12"/>
  <c r="K737" i="12"/>
  <c r="F737" i="12"/>
  <c r="C737" i="12"/>
  <c r="S735" i="12"/>
  <c r="K735" i="12"/>
  <c r="J735" i="12"/>
  <c r="I735" i="12"/>
  <c r="H735" i="12"/>
  <c r="G735" i="12"/>
  <c r="F735" i="12"/>
  <c r="E735" i="12"/>
  <c r="D735" i="12"/>
  <c r="C735" i="12"/>
  <c r="S732" i="12"/>
  <c r="K732" i="12"/>
  <c r="J732" i="12"/>
  <c r="I732" i="12"/>
  <c r="H732" i="12"/>
  <c r="G732" i="12"/>
  <c r="F732" i="12"/>
  <c r="E732" i="12"/>
  <c r="D732" i="12"/>
  <c r="C732" i="12"/>
  <c r="S731" i="12"/>
  <c r="R731" i="12"/>
  <c r="J731" i="12"/>
  <c r="I731" i="12"/>
  <c r="H731" i="12"/>
  <c r="G731" i="12"/>
  <c r="D731" i="12"/>
  <c r="C731" i="12"/>
  <c r="S730" i="12"/>
  <c r="K730" i="12"/>
  <c r="F730" i="12"/>
  <c r="S729" i="12"/>
  <c r="F729" i="12"/>
  <c r="S728" i="12"/>
  <c r="S727" i="12"/>
  <c r="F727" i="12"/>
  <c r="S726" i="12"/>
  <c r="S725" i="12"/>
  <c r="S723" i="12"/>
  <c r="K723" i="12"/>
  <c r="F723" i="12"/>
  <c r="K722" i="12"/>
  <c r="F722" i="12"/>
  <c r="C722" i="12"/>
  <c r="S720" i="12"/>
  <c r="K720" i="12"/>
  <c r="J720" i="12"/>
  <c r="I720" i="12"/>
  <c r="H720" i="12"/>
  <c r="G720" i="12"/>
  <c r="F720" i="12"/>
  <c r="E720" i="12"/>
  <c r="D720" i="12"/>
  <c r="C720" i="12"/>
  <c r="S717" i="12"/>
  <c r="K717" i="12"/>
  <c r="J717" i="12"/>
  <c r="I717" i="12"/>
  <c r="H717" i="12"/>
  <c r="G717" i="12"/>
  <c r="F717" i="12"/>
  <c r="E717" i="12"/>
  <c r="D717" i="12"/>
  <c r="C717" i="12"/>
  <c r="S716" i="12"/>
  <c r="R716" i="12"/>
  <c r="J716" i="12"/>
  <c r="I716" i="12"/>
  <c r="H716" i="12"/>
  <c r="G716" i="12"/>
  <c r="D716" i="12"/>
  <c r="C716" i="12"/>
  <c r="S715" i="12"/>
  <c r="K715" i="12"/>
  <c r="F715" i="12"/>
  <c r="S714" i="12"/>
  <c r="F714" i="12"/>
  <c r="S713" i="12"/>
  <c r="S712" i="12"/>
  <c r="F712" i="12"/>
  <c r="S711" i="12"/>
  <c r="S710" i="12"/>
  <c r="S708" i="12"/>
  <c r="K708" i="12"/>
  <c r="F708" i="12"/>
  <c r="K707" i="12"/>
  <c r="F707" i="12"/>
  <c r="C707" i="12"/>
  <c r="S705" i="12"/>
  <c r="K705" i="12"/>
  <c r="J705" i="12"/>
  <c r="I705" i="12"/>
  <c r="H705" i="12"/>
  <c r="G705" i="12"/>
  <c r="F705" i="12"/>
  <c r="E705" i="12"/>
  <c r="D705" i="12"/>
  <c r="C705" i="12"/>
  <c r="S702" i="12"/>
  <c r="K702" i="12"/>
  <c r="J702" i="12"/>
  <c r="I702" i="12"/>
  <c r="H702" i="12"/>
  <c r="G702" i="12"/>
  <c r="F702" i="12"/>
  <c r="E702" i="12"/>
  <c r="D702" i="12"/>
  <c r="C702" i="12"/>
  <c r="R701" i="12"/>
  <c r="J701" i="12"/>
  <c r="I701" i="12"/>
  <c r="H701" i="12"/>
  <c r="G701" i="12"/>
  <c r="C701" i="12"/>
  <c r="S700" i="12"/>
  <c r="K700" i="12"/>
  <c r="F700" i="12"/>
  <c r="S699" i="12"/>
  <c r="F699" i="12"/>
  <c r="S698" i="12"/>
  <c r="S697" i="12"/>
  <c r="F697" i="12"/>
  <c r="S696" i="12"/>
  <c r="S695" i="12"/>
  <c r="S693" i="12"/>
  <c r="K693" i="12"/>
  <c r="F693" i="12"/>
  <c r="K692" i="12"/>
  <c r="F692" i="12"/>
  <c r="C692" i="12"/>
  <c r="S690" i="12"/>
  <c r="K690" i="12"/>
  <c r="J690" i="12"/>
  <c r="I690" i="12"/>
  <c r="H690" i="12"/>
  <c r="G690" i="12"/>
  <c r="F690" i="12"/>
  <c r="E690" i="12"/>
  <c r="D690" i="12"/>
  <c r="C690" i="12"/>
  <c r="S687" i="12"/>
  <c r="K687" i="12"/>
  <c r="J687" i="12"/>
  <c r="I687" i="12"/>
  <c r="H687" i="12"/>
  <c r="G687" i="12"/>
  <c r="F687" i="12"/>
  <c r="E687" i="12"/>
  <c r="D687" i="12"/>
  <c r="C687" i="12"/>
  <c r="R686" i="12"/>
  <c r="J686" i="12"/>
  <c r="I686" i="12"/>
  <c r="H686" i="12"/>
  <c r="G686" i="12"/>
  <c r="C686" i="12"/>
  <c r="S685" i="12"/>
  <c r="K685" i="12"/>
  <c r="F685" i="12"/>
  <c r="S684" i="12"/>
  <c r="F684" i="12"/>
  <c r="S683" i="12"/>
  <c r="S682" i="12"/>
  <c r="F682" i="12"/>
  <c r="S681" i="12"/>
  <c r="S680" i="12"/>
  <c r="S678" i="12"/>
  <c r="K678" i="12"/>
  <c r="F678" i="12"/>
  <c r="K677" i="12"/>
  <c r="F677" i="12"/>
  <c r="C677" i="12"/>
  <c r="S675" i="12"/>
  <c r="K675" i="12"/>
  <c r="J675" i="12"/>
  <c r="I675" i="12"/>
  <c r="H675" i="12"/>
  <c r="G675" i="12"/>
  <c r="F675" i="12"/>
  <c r="E675" i="12"/>
  <c r="D675" i="12"/>
  <c r="C675" i="12"/>
  <c r="S672" i="12"/>
  <c r="K672" i="12"/>
  <c r="J672" i="12"/>
  <c r="I672" i="12"/>
  <c r="H672" i="12"/>
  <c r="G672" i="12"/>
  <c r="F672" i="12"/>
  <c r="E672" i="12"/>
  <c r="D672" i="12"/>
  <c r="C672" i="12"/>
  <c r="J671" i="12"/>
  <c r="I671" i="12"/>
  <c r="G671" i="12"/>
  <c r="C671" i="12"/>
  <c r="S670" i="12"/>
  <c r="K670" i="12"/>
  <c r="F670" i="12"/>
  <c r="S669" i="12"/>
  <c r="F669" i="12"/>
  <c r="S668" i="12"/>
  <c r="S667" i="12"/>
  <c r="F667" i="12"/>
  <c r="S666" i="12"/>
  <c r="S665" i="12"/>
  <c r="S663" i="12"/>
  <c r="K663" i="12"/>
  <c r="F663" i="12"/>
  <c r="K662" i="12"/>
  <c r="F662" i="12"/>
  <c r="C662" i="12"/>
  <c r="S660" i="12"/>
  <c r="K660" i="12"/>
  <c r="J660" i="12"/>
  <c r="I660" i="12"/>
  <c r="H660" i="12"/>
  <c r="G660" i="12"/>
  <c r="F660" i="12"/>
  <c r="E660" i="12"/>
  <c r="D660" i="12"/>
  <c r="C660" i="12"/>
  <c r="S657" i="12"/>
  <c r="K657" i="12"/>
  <c r="J657" i="12"/>
  <c r="I657" i="12"/>
  <c r="H657" i="12"/>
  <c r="G657" i="12"/>
  <c r="F657" i="12"/>
  <c r="E657" i="12"/>
  <c r="D657" i="12"/>
  <c r="C657" i="12"/>
  <c r="S656" i="12"/>
  <c r="J656" i="12"/>
  <c r="I656" i="12"/>
  <c r="G656" i="12"/>
  <c r="E656" i="12"/>
  <c r="D656" i="12"/>
  <c r="C656" i="12"/>
  <c r="S655" i="12"/>
  <c r="K655" i="12"/>
  <c r="F655" i="12"/>
  <c r="S654" i="12"/>
  <c r="F654" i="12"/>
  <c r="S653" i="12"/>
  <c r="S652" i="12"/>
  <c r="F652" i="12"/>
  <c r="S651" i="12"/>
  <c r="S650" i="12"/>
  <c r="S649" i="12"/>
  <c r="S648" i="12"/>
  <c r="K648" i="12"/>
  <c r="F648" i="12"/>
  <c r="K647" i="12"/>
  <c r="F647" i="12"/>
  <c r="C647" i="12"/>
  <c r="S645" i="12"/>
  <c r="K645" i="12"/>
  <c r="J645" i="12"/>
  <c r="I645" i="12"/>
  <c r="H645" i="12"/>
  <c r="G645" i="12"/>
  <c r="F645" i="12"/>
  <c r="E645" i="12"/>
  <c r="D645" i="12"/>
  <c r="C645" i="12"/>
  <c r="S642" i="12"/>
  <c r="K642" i="12"/>
  <c r="J642" i="12"/>
  <c r="I642" i="12"/>
  <c r="H642" i="12"/>
  <c r="G642" i="12"/>
  <c r="F642" i="12"/>
  <c r="E642" i="12"/>
  <c r="D642" i="12"/>
  <c r="C642" i="12"/>
  <c r="S641" i="12"/>
  <c r="J641" i="12"/>
  <c r="I641" i="12"/>
  <c r="G641" i="12"/>
  <c r="E641" i="12"/>
  <c r="D641" i="12"/>
  <c r="C641" i="12"/>
  <c r="S640" i="12"/>
  <c r="K640" i="12"/>
  <c r="F640" i="12"/>
  <c r="S639" i="12"/>
  <c r="F639" i="12"/>
  <c r="S638" i="12"/>
  <c r="S637" i="12"/>
  <c r="F637" i="12"/>
  <c r="S636" i="12"/>
  <c r="S635" i="12"/>
  <c r="S634" i="12"/>
  <c r="S633" i="12"/>
  <c r="K633" i="12"/>
  <c r="F633" i="12"/>
  <c r="K632" i="12"/>
  <c r="F632" i="12"/>
  <c r="C632" i="12"/>
  <c r="S630" i="12"/>
  <c r="K630" i="12"/>
  <c r="J630" i="12"/>
  <c r="I630" i="12"/>
  <c r="H630" i="12"/>
  <c r="G630" i="12"/>
  <c r="F630" i="12"/>
  <c r="E630" i="12"/>
  <c r="D630" i="12"/>
  <c r="C630" i="12"/>
  <c r="S627" i="12"/>
  <c r="K627" i="12"/>
  <c r="J627" i="12"/>
  <c r="I627" i="12"/>
  <c r="H627" i="12"/>
  <c r="G627" i="12"/>
  <c r="F627" i="12"/>
  <c r="E627" i="12"/>
  <c r="D627" i="12"/>
  <c r="C627" i="12"/>
  <c r="S626" i="12"/>
  <c r="J626" i="12"/>
  <c r="I626" i="12"/>
  <c r="G626" i="12"/>
  <c r="E626" i="12"/>
  <c r="D626" i="12"/>
  <c r="C626" i="12"/>
  <c r="S625" i="12"/>
  <c r="K625" i="12"/>
  <c r="F625" i="12"/>
  <c r="S624" i="12"/>
  <c r="F624" i="12"/>
  <c r="S623" i="12"/>
  <c r="S622" i="12"/>
  <c r="F622" i="12"/>
  <c r="S621" i="12"/>
  <c r="S620" i="12"/>
  <c r="S619" i="12"/>
  <c r="S618" i="12"/>
  <c r="K618" i="12"/>
  <c r="F618" i="12"/>
  <c r="K617" i="12"/>
  <c r="F617" i="12"/>
  <c r="C617" i="12"/>
  <c r="S615" i="12"/>
  <c r="K615" i="12"/>
  <c r="J615" i="12"/>
  <c r="I615" i="12"/>
  <c r="H615" i="12"/>
  <c r="G615" i="12"/>
  <c r="F615" i="12"/>
  <c r="E615" i="12"/>
  <c r="D615" i="12"/>
  <c r="C615" i="12"/>
  <c r="S612" i="12"/>
  <c r="K612" i="12"/>
  <c r="J612" i="12"/>
  <c r="I612" i="12"/>
  <c r="H612" i="12"/>
  <c r="G612" i="12"/>
  <c r="F612" i="12"/>
  <c r="E612" i="12"/>
  <c r="D612" i="12"/>
  <c r="C612" i="12"/>
  <c r="S611" i="12"/>
  <c r="J611" i="12"/>
  <c r="I611" i="12"/>
  <c r="G611" i="12"/>
  <c r="E611" i="12"/>
  <c r="D611" i="12"/>
  <c r="C611" i="12"/>
  <c r="S610" i="12"/>
  <c r="K610" i="12"/>
  <c r="F610" i="12"/>
  <c r="S609" i="12"/>
  <c r="F609" i="12"/>
  <c r="S608" i="12"/>
  <c r="S607" i="12"/>
  <c r="F607" i="12"/>
  <c r="S606" i="12"/>
  <c r="S605" i="12"/>
  <c r="S604" i="12"/>
  <c r="S603" i="12"/>
  <c r="K603" i="12"/>
  <c r="F603" i="12"/>
  <c r="K602" i="12"/>
  <c r="F602" i="12"/>
  <c r="C602" i="12"/>
  <c r="S600" i="12"/>
  <c r="K600" i="12"/>
  <c r="J600" i="12"/>
  <c r="I600" i="12"/>
  <c r="H600" i="12"/>
  <c r="G600" i="12"/>
  <c r="F600" i="12"/>
  <c r="E600" i="12"/>
  <c r="D600" i="12"/>
  <c r="C600" i="12"/>
  <c r="S597" i="12"/>
  <c r="K597" i="12"/>
  <c r="J597" i="12"/>
  <c r="I597" i="12"/>
  <c r="H597" i="12"/>
  <c r="G597" i="12"/>
  <c r="F597" i="12"/>
  <c r="E597" i="12"/>
  <c r="D597" i="12"/>
  <c r="C597" i="12"/>
  <c r="S596" i="12"/>
  <c r="J596" i="12"/>
  <c r="I596" i="12"/>
  <c r="G596" i="12"/>
  <c r="E596" i="12"/>
  <c r="D596" i="12"/>
  <c r="C596" i="12"/>
  <c r="S595" i="12"/>
  <c r="K595" i="12"/>
  <c r="F595" i="12"/>
  <c r="S594" i="12"/>
  <c r="F594" i="12"/>
  <c r="S593" i="12"/>
  <c r="S592" i="12"/>
  <c r="F592" i="12"/>
  <c r="S591" i="12"/>
  <c r="S590" i="12"/>
  <c r="S589" i="12"/>
  <c r="F589" i="12"/>
  <c r="S588" i="12"/>
  <c r="K588" i="12"/>
  <c r="F588" i="12"/>
  <c r="K587" i="12"/>
  <c r="F587" i="12"/>
  <c r="C587" i="12"/>
  <c r="S585" i="12"/>
  <c r="K585" i="12"/>
  <c r="J585" i="12"/>
  <c r="I585" i="12"/>
  <c r="H585" i="12"/>
  <c r="G585" i="12"/>
  <c r="F585" i="12"/>
  <c r="E585" i="12"/>
  <c r="D585" i="12"/>
  <c r="C585" i="12"/>
  <c r="S582" i="12"/>
  <c r="K582" i="12"/>
  <c r="J582" i="12"/>
  <c r="I582" i="12"/>
  <c r="H582" i="12"/>
  <c r="G582" i="12"/>
  <c r="F582" i="12"/>
  <c r="E582" i="12"/>
  <c r="D582" i="12"/>
  <c r="C582" i="12"/>
  <c r="S581" i="12"/>
  <c r="J581" i="12"/>
  <c r="I581" i="12"/>
  <c r="G581" i="12"/>
  <c r="E581" i="12"/>
  <c r="D581" i="12"/>
  <c r="C581" i="12"/>
  <c r="S580" i="12"/>
  <c r="K580" i="12"/>
  <c r="F580" i="12"/>
  <c r="S579" i="12"/>
  <c r="F579" i="12"/>
  <c r="S578" i="12"/>
  <c r="S577" i="12"/>
  <c r="F577" i="12"/>
  <c r="S576" i="12"/>
  <c r="S575" i="12"/>
  <c r="S574" i="12"/>
  <c r="F574" i="12"/>
  <c r="S573" i="12"/>
  <c r="K573" i="12"/>
  <c r="F573" i="12"/>
  <c r="K572" i="12"/>
  <c r="F572" i="12"/>
  <c r="C572" i="12"/>
  <c r="S570" i="12"/>
  <c r="K570" i="12"/>
  <c r="J570" i="12"/>
  <c r="I570" i="12"/>
  <c r="H570" i="12"/>
  <c r="G570" i="12"/>
  <c r="F570" i="12"/>
  <c r="E570" i="12"/>
  <c r="D570" i="12"/>
  <c r="C570" i="12"/>
  <c r="S567" i="12"/>
  <c r="K567" i="12"/>
  <c r="J567" i="12"/>
  <c r="I567" i="12"/>
  <c r="H567" i="12"/>
  <c r="G567" i="12"/>
  <c r="F567" i="12"/>
  <c r="E567" i="12"/>
  <c r="D567" i="12"/>
  <c r="C567" i="12"/>
  <c r="S566" i="12"/>
  <c r="J566" i="12"/>
  <c r="I566" i="12"/>
  <c r="G566" i="12"/>
  <c r="E566" i="12"/>
  <c r="D566" i="12"/>
  <c r="C566" i="12"/>
  <c r="S565" i="12"/>
  <c r="K565" i="12"/>
  <c r="F565" i="12"/>
  <c r="S564" i="12"/>
  <c r="F564" i="12"/>
  <c r="S563" i="12"/>
  <c r="S562" i="12"/>
  <c r="F562" i="12"/>
  <c r="S561" i="12"/>
  <c r="S560" i="12"/>
  <c r="S559" i="12"/>
  <c r="F559" i="12"/>
  <c r="S558" i="12"/>
  <c r="K558" i="12"/>
  <c r="F558" i="12"/>
  <c r="K557" i="12"/>
  <c r="F557" i="12"/>
  <c r="C557" i="12"/>
  <c r="S555" i="12"/>
  <c r="K555" i="12"/>
  <c r="J555" i="12"/>
  <c r="I555" i="12"/>
  <c r="H555" i="12"/>
  <c r="G555" i="12"/>
  <c r="F555" i="12"/>
  <c r="E555" i="12"/>
  <c r="D555" i="12"/>
  <c r="C555" i="12"/>
  <c r="S552" i="12"/>
  <c r="K552" i="12"/>
  <c r="J552" i="12"/>
  <c r="I552" i="12"/>
  <c r="H552" i="12"/>
  <c r="G552" i="12"/>
  <c r="F552" i="12"/>
  <c r="E552" i="12"/>
  <c r="D552" i="12"/>
  <c r="C552" i="12"/>
  <c r="S551" i="12"/>
  <c r="J551" i="12"/>
  <c r="I551" i="12"/>
  <c r="G551" i="12"/>
  <c r="E551" i="12"/>
  <c r="D551" i="12"/>
  <c r="C551" i="12"/>
  <c r="S550" i="12"/>
  <c r="K550" i="12"/>
  <c r="F550" i="12"/>
  <c r="S549" i="12"/>
  <c r="F549" i="12"/>
  <c r="S548" i="12"/>
  <c r="S547" i="12"/>
  <c r="F547" i="12"/>
  <c r="S546" i="12"/>
  <c r="S545" i="12"/>
  <c r="K545" i="12"/>
  <c r="S544" i="12"/>
  <c r="F544" i="12"/>
  <c r="S543" i="12"/>
  <c r="K543" i="12"/>
  <c r="F543" i="12"/>
  <c r="K542" i="12"/>
  <c r="F542" i="12"/>
  <c r="C542" i="12"/>
  <c r="S540" i="12"/>
  <c r="K540" i="12"/>
  <c r="J540" i="12"/>
  <c r="I540" i="12"/>
  <c r="H540" i="12"/>
  <c r="G540" i="12"/>
  <c r="F540" i="12"/>
  <c r="E540" i="12"/>
  <c r="D540" i="12"/>
  <c r="C540" i="12"/>
  <c r="S537" i="12"/>
  <c r="K537" i="12"/>
  <c r="J537" i="12"/>
  <c r="I537" i="12"/>
  <c r="H537" i="12"/>
  <c r="G537" i="12"/>
  <c r="F537" i="12"/>
  <c r="E537" i="12"/>
  <c r="D537" i="12"/>
  <c r="C537" i="12"/>
  <c r="S536" i="12"/>
  <c r="J536" i="12"/>
  <c r="I536" i="12"/>
  <c r="H536" i="12"/>
  <c r="G536" i="12"/>
  <c r="E536" i="12"/>
  <c r="D536" i="12"/>
  <c r="C536" i="12"/>
  <c r="S535" i="12"/>
  <c r="K535" i="12"/>
  <c r="F535" i="12"/>
  <c r="S534" i="12"/>
  <c r="H534" i="12"/>
  <c r="F534" i="12"/>
  <c r="S533" i="12"/>
  <c r="S532" i="12"/>
  <c r="F532" i="12"/>
  <c r="S531" i="12"/>
  <c r="S530" i="12"/>
  <c r="K530" i="12"/>
  <c r="S529" i="12"/>
  <c r="K529" i="12"/>
  <c r="F529" i="12"/>
  <c r="S528" i="12"/>
  <c r="K528" i="12"/>
  <c r="F528" i="12"/>
  <c r="K527" i="12"/>
  <c r="F527" i="12"/>
  <c r="C527" i="12"/>
  <c r="S525" i="12"/>
  <c r="K525" i="12"/>
  <c r="J525" i="12"/>
  <c r="I525" i="12"/>
  <c r="H525" i="12"/>
  <c r="G525" i="12"/>
  <c r="F525" i="12"/>
  <c r="E525" i="12"/>
  <c r="D525" i="12"/>
  <c r="C525" i="12"/>
  <c r="S522" i="12"/>
  <c r="K522" i="12"/>
  <c r="J522" i="12"/>
  <c r="I522" i="12"/>
  <c r="H522" i="12"/>
  <c r="G522" i="12"/>
  <c r="F522" i="12"/>
  <c r="E522" i="12"/>
  <c r="D522" i="12"/>
  <c r="C522" i="12"/>
  <c r="S521" i="12"/>
  <c r="J521" i="12"/>
  <c r="I521" i="12"/>
  <c r="H521" i="12"/>
  <c r="G521" i="12"/>
  <c r="E521" i="12"/>
  <c r="D521" i="12"/>
  <c r="C521" i="12"/>
  <c r="S520" i="12"/>
  <c r="K520" i="12"/>
  <c r="F520" i="12"/>
  <c r="S519" i="12"/>
  <c r="H519" i="12"/>
  <c r="F519" i="12"/>
  <c r="S518" i="12"/>
  <c r="S517" i="12"/>
  <c r="F517" i="12"/>
  <c r="S516" i="12"/>
  <c r="S515" i="12"/>
  <c r="K515" i="12"/>
  <c r="S514" i="12"/>
  <c r="K514" i="12"/>
  <c r="F514" i="12"/>
  <c r="S513" i="12"/>
  <c r="K513" i="12"/>
  <c r="F513" i="12"/>
  <c r="K512" i="12"/>
  <c r="F512" i="12"/>
  <c r="C512" i="12"/>
  <c r="S510" i="12"/>
  <c r="K510" i="12"/>
  <c r="J510" i="12"/>
  <c r="I510" i="12"/>
  <c r="H510" i="12"/>
  <c r="G510" i="12"/>
  <c r="F510" i="12"/>
  <c r="E510" i="12"/>
  <c r="D510" i="12"/>
  <c r="C510" i="12"/>
  <c r="S507" i="12"/>
  <c r="K507" i="12"/>
  <c r="J507" i="12"/>
  <c r="I507" i="12"/>
  <c r="H507" i="12"/>
  <c r="G507" i="12"/>
  <c r="F507" i="12"/>
  <c r="E507" i="12"/>
  <c r="D507" i="12"/>
  <c r="C507" i="12"/>
  <c r="S506" i="12"/>
  <c r="J506" i="12"/>
  <c r="I506" i="12"/>
  <c r="H506" i="12"/>
  <c r="G506" i="12"/>
  <c r="E506" i="12"/>
  <c r="D506" i="12"/>
  <c r="C506" i="12"/>
  <c r="S505" i="12"/>
  <c r="K505" i="12"/>
  <c r="F505" i="12"/>
  <c r="S504" i="12"/>
  <c r="F504" i="12"/>
  <c r="S503" i="12"/>
  <c r="S502" i="12"/>
  <c r="F502" i="12"/>
  <c r="S501" i="12"/>
  <c r="S500" i="12"/>
  <c r="K500" i="12"/>
  <c r="S499" i="12"/>
  <c r="K499" i="12"/>
  <c r="F499" i="12"/>
  <c r="S498" i="12"/>
  <c r="K498" i="12"/>
  <c r="F498" i="12"/>
  <c r="K497" i="12"/>
  <c r="F497" i="12"/>
  <c r="C497" i="12"/>
  <c r="S495" i="12"/>
  <c r="K495" i="12"/>
  <c r="J495" i="12"/>
  <c r="I495" i="12"/>
  <c r="H495" i="12"/>
  <c r="G495" i="12"/>
  <c r="F495" i="12"/>
  <c r="E495" i="12"/>
  <c r="D495" i="12"/>
  <c r="C495" i="12"/>
  <c r="S492" i="12"/>
  <c r="K492" i="12"/>
  <c r="J492" i="12"/>
  <c r="I492" i="12"/>
  <c r="H492" i="12"/>
  <c r="G492" i="12"/>
  <c r="F492" i="12"/>
  <c r="E492" i="12"/>
  <c r="D492" i="12"/>
  <c r="C492" i="12"/>
  <c r="S491" i="12"/>
  <c r="J491" i="12"/>
  <c r="I491" i="12"/>
  <c r="H491" i="12"/>
  <c r="G491" i="12"/>
  <c r="E491" i="12"/>
  <c r="D491" i="12"/>
  <c r="C491" i="12"/>
  <c r="S490" i="12"/>
  <c r="K490" i="12"/>
  <c r="F490" i="12"/>
  <c r="S489" i="12"/>
  <c r="F489" i="12"/>
  <c r="S488" i="12"/>
  <c r="S487" i="12"/>
  <c r="F487" i="12"/>
  <c r="S486" i="12"/>
  <c r="S485" i="12"/>
  <c r="K485" i="12"/>
  <c r="S484" i="12"/>
  <c r="K484" i="12"/>
  <c r="F484" i="12"/>
  <c r="S483" i="12"/>
  <c r="K483" i="12"/>
  <c r="F483" i="12"/>
  <c r="K482" i="12"/>
  <c r="F482" i="12"/>
  <c r="C482" i="12"/>
  <c r="S480" i="12"/>
  <c r="K480" i="12"/>
  <c r="J480" i="12"/>
  <c r="I480" i="12"/>
  <c r="H480" i="12"/>
  <c r="G480" i="12"/>
  <c r="F480" i="12"/>
  <c r="E480" i="12"/>
  <c r="D480" i="12"/>
  <c r="C480" i="12"/>
  <c r="S477" i="12"/>
  <c r="K477" i="12"/>
  <c r="J477" i="12"/>
  <c r="I477" i="12"/>
  <c r="H477" i="12"/>
  <c r="G477" i="12"/>
  <c r="F477" i="12"/>
  <c r="E477" i="12"/>
  <c r="D477" i="12"/>
  <c r="C477" i="12"/>
  <c r="S476" i="12"/>
  <c r="J476" i="12"/>
  <c r="I476" i="12"/>
  <c r="H476" i="12"/>
  <c r="G476" i="12"/>
  <c r="E476" i="12"/>
  <c r="D476" i="12"/>
  <c r="C476" i="12"/>
  <c r="S475" i="12"/>
  <c r="K475" i="12"/>
  <c r="F475" i="12"/>
  <c r="S474" i="12"/>
  <c r="F474" i="12"/>
  <c r="S473" i="12"/>
  <c r="S472" i="12"/>
  <c r="F472" i="12"/>
  <c r="S471" i="12"/>
  <c r="S470" i="12"/>
  <c r="K470" i="12"/>
  <c r="S469" i="12"/>
  <c r="K469" i="12"/>
  <c r="F469" i="12"/>
  <c r="S468" i="12"/>
  <c r="K468" i="12"/>
  <c r="F468" i="12"/>
  <c r="K467" i="12"/>
  <c r="F467" i="12"/>
  <c r="C467" i="12"/>
  <c r="S465" i="12"/>
  <c r="K465" i="12"/>
  <c r="J465" i="12"/>
  <c r="I465" i="12"/>
  <c r="H465" i="12"/>
  <c r="G465" i="12"/>
  <c r="F465" i="12"/>
  <c r="E465" i="12"/>
  <c r="D465" i="12"/>
  <c r="C465" i="12"/>
  <c r="S462" i="12"/>
  <c r="K462" i="12"/>
  <c r="J462" i="12"/>
  <c r="I462" i="12"/>
  <c r="H462" i="12"/>
  <c r="G462" i="12"/>
  <c r="F462" i="12"/>
  <c r="E462" i="12"/>
  <c r="D462" i="12"/>
  <c r="C462" i="12"/>
  <c r="S461" i="12"/>
  <c r="K461" i="12"/>
  <c r="J461" i="12"/>
  <c r="I461" i="12"/>
  <c r="H461" i="12"/>
  <c r="G461" i="12"/>
  <c r="F461" i="12"/>
  <c r="E461" i="12"/>
  <c r="D461" i="12"/>
  <c r="C461" i="12"/>
  <c r="S460" i="12"/>
  <c r="K460" i="12"/>
  <c r="F460" i="12"/>
  <c r="S459" i="12"/>
  <c r="F459" i="12"/>
  <c r="S458" i="12"/>
  <c r="K458" i="12"/>
  <c r="S457" i="12"/>
  <c r="K457" i="12"/>
  <c r="F457" i="12"/>
  <c r="S456" i="12"/>
  <c r="K456" i="12"/>
  <c r="S455" i="12"/>
  <c r="K455" i="12"/>
  <c r="F455" i="12"/>
  <c r="S454" i="12"/>
  <c r="K454" i="12"/>
  <c r="F454" i="12"/>
  <c r="S453" i="12"/>
  <c r="K453" i="12"/>
  <c r="F453" i="12"/>
  <c r="K452" i="12"/>
  <c r="F452" i="12"/>
  <c r="C452" i="12"/>
  <c r="S450" i="12"/>
  <c r="K450" i="12"/>
  <c r="J450" i="12"/>
  <c r="I450" i="12"/>
  <c r="H450" i="12"/>
  <c r="G450" i="12"/>
  <c r="F450" i="12"/>
  <c r="E450" i="12"/>
  <c r="D450" i="12"/>
  <c r="C450" i="12"/>
  <c r="S447" i="12"/>
  <c r="K447" i="12"/>
  <c r="J447" i="12"/>
  <c r="I447" i="12"/>
  <c r="H447" i="12"/>
  <c r="G447" i="12"/>
  <c r="F447" i="12"/>
  <c r="E447" i="12"/>
  <c r="D447" i="12"/>
  <c r="C447" i="12"/>
  <c r="S446" i="12"/>
  <c r="K446" i="12"/>
  <c r="I446" i="12"/>
  <c r="H446" i="12"/>
  <c r="G446" i="12"/>
  <c r="F446" i="12"/>
  <c r="E446" i="12"/>
  <c r="D446" i="12"/>
  <c r="C446" i="12"/>
  <c r="S445" i="12"/>
  <c r="F445" i="12"/>
  <c r="S443" i="12"/>
  <c r="S442" i="12"/>
  <c r="K442" i="12"/>
  <c r="F442" i="12"/>
  <c r="S441" i="12"/>
  <c r="K441" i="12"/>
  <c r="F441" i="12"/>
  <c r="S440" i="12"/>
  <c r="F440" i="12"/>
  <c r="S439" i="12"/>
  <c r="K439" i="12"/>
  <c r="F439" i="12"/>
  <c r="S438" i="12"/>
  <c r="K438" i="12"/>
  <c r="F438" i="12"/>
  <c r="K437" i="12"/>
  <c r="F437" i="12"/>
  <c r="C437" i="12"/>
  <c r="S435" i="12"/>
  <c r="K435" i="12"/>
  <c r="J435" i="12"/>
  <c r="I435" i="12"/>
  <c r="H435" i="12"/>
  <c r="G435" i="12"/>
  <c r="F435" i="12"/>
  <c r="E435" i="12"/>
  <c r="D435" i="12"/>
  <c r="C435" i="12"/>
  <c r="S432" i="12"/>
  <c r="K432" i="12"/>
  <c r="J432" i="12"/>
  <c r="I432" i="12"/>
  <c r="H432" i="12"/>
  <c r="G432" i="12"/>
  <c r="F432" i="12"/>
  <c r="E432" i="12"/>
  <c r="D432" i="12"/>
  <c r="C432" i="12"/>
  <c r="S431" i="12"/>
  <c r="K431" i="12"/>
  <c r="I431" i="12"/>
  <c r="H431" i="12"/>
  <c r="G431" i="12"/>
  <c r="F431" i="12"/>
  <c r="E431" i="12"/>
  <c r="D431" i="12"/>
  <c r="C431" i="12"/>
  <c r="S430" i="12"/>
  <c r="F430" i="12"/>
  <c r="S428" i="12"/>
  <c r="K428" i="12"/>
  <c r="S427" i="12"/>
  <c r="K427" i="12"/>
  <c r="F427" i="12"/>
  <c r="S426" i="12"/>
  <c r="K426" i="12"/>
  <c r="F426" i="12"/>
  <c r="S425" i="12"/>
  <c r="F425" i="12"/>
  <c r="S424" i="12"/>
  <c r="K424" i="12"/>
  <c r="F424" i="12"/>
  <c r="S423" i="12"/>
  <c r="K423" i="12"/>
  <c r="F423" i="12"/>
  <c r="K422" i="12"/>
  <c r="F422" i="12"/>
  <c r="C422" i="12"/>
  <c r="S420" i="12"/>
  <c r="K420" i="12"/>
  <c r="J420" i="12"/>
  <c r="I420" i="12"/>
  <c r="H420" i="12"/>
  <c r="G420" i="12"/>
  <c r="F420" i="12"/>
  <c r="E420" i="12"/>
  <c r="D420" i="12"/>
  <c r="C420" i="12"/>
  <c r="S417" i="12"/>
  <c r="K417" i="12"/>
  <c r="J417" i="12"/>
  <c r="I417" i="12"/>
  <c r="H417" i="12"/>
  <c r="G417" i="12"/>
  <c r="F417" i="12"/>
  <c r="E417" i="12"/>
  <c r="D417" i="12"/>
  <c r="C417" i="12"/>
  <c r="S416" i="12"/>
  <c r="K416" i="12"/>
  <c r="I416" i="12"/>
  <c r="H416" i="12"/>
  <c r="G416" i="12"/>
  <c r="F416" i="12"/>
  <c r="E416" i="12"/>
  <c r="D416" i="12"/>
  <c r="C416" i="12"/>
  <c r="S415" i="12"/>
  <c r="F415" i="12"/>
  <c r="S413" i="12"/>
  <c r="K413" i="12"/>
  <c r="S412" i="12"/>
  <c r="K412" i="12"/>
  <c r="F412" i="12"/>
  <c r="S411" i="12"/>
  <c r="K411" i="12"/>
  <c r="F411" i="12"/>
  <c r="S410" i="12"/>
  <c r="F410" i="12"/>
  <c r="S409" i="12"/>
  <c r="K409" i="12"/>
  <c r="F409" i="12"/>
  <c r="S408" i="12"/>
  <c r="K408" i="12"/>
  <c r="F408" i="12"/>
  <c r="K407" i="12"/>
  <c r="F407" i="12"/>
  <c r="C407" i="12"/>
  <c r="S405" i="12"/>
  <c r="K405" i="12"/>
  <c r="J405" i="12"/>
  <c r="I405" i="12"/>
  <c r="H405" i="12"/>
  <c r="G405" i="12"/>
  <c r="F405" i="12"/>
  <c r="E405" i="12"/>
  <c r="D405" i="12"/>
  <c r="C405" i="12"/>
  <c r="S402" i="12"/>
  <c r="K402" i="12"/>
  <c r="J402" i="12"/>
  <c r="I402" i="12"/>
  <c r="H402" i="12"/>
  <c r="G402" i="12"/>
  <c r="F402" i="12"/>
  <c r="E402" i="12"/>
  <c r="D402" i="12"/>
  <c r="C402" i="12"/>
  <c r="S401" i="12"/>
  <c r="K401" i="12"/>
  <c r="I401" i="12"/>
  <c r="H401" i="12"/>
  <c r="G401" i="12"/>
  <c r="F401" i="12"/>
  <c r="E401" i="12"/>
  <c r="D401" i="12"/>
  <c r="C401" i="12"/>
  <c r="S400" i="12"/>
  <c r="F400" i="12"/>
  <c r="F399" i="12"/>
  <c r="S398" i="12"/>
  <c r="K398" i="12"/>
  <c r="S397" i="12"/>
  <c r="K397" i="12"/>
  <c r="F397" i="12"/>
  <c r="S396" i="12"/>
  <c r="K396" i="12"/>
  <c r="F396" i="12"/>
  <c r="S395" i="12"/>
  <c r="F395" i="12"/>
  <c r="S394" i="12"/>
  <c r="K394" i="12"/>
  <c r="F394" i="12"/>
  <c r="S393" i="12"/>
  <c r="K393" i="12"/>
  <c r="F393" i="12"/>
  <c r="K392" i="12"/>
  <c r="F392" i="12"/>
  <c r="C392" i="12"/>
  <c r="S390" i="12"/>
  <c r="K390" i="12"/>
  <c r="J390" i="12"/>
  <c r="I390" i="12"/>
  <c r="H390" i="12"/>
  <c r="G390" i="12"/>
  <c r="F390" i="12"/>
  <c r="E390" i="12"/>
  <c r="D390" i="12"/>
  <c r="C390" i="12"/>
  <c r="S387" i="12"/>
  <c r="K387" i="12"/>
  <c r="J387" i="12"/>
  <c r="I387" i="12"/>
  <c r="H387" i="12"/>
  <c r="G387" i="12"/>
  <c r="F387" i="12"/>
  <c r="E387" i="12"/>
  <c r="D387" i="12"/>
  <c r="C387" i="12"/>
  <c r="S386" i="12"/>
  <c r="K386" i="12"/>
  <c r="J386" i="12"/>
  <c r="I386" i="12"/>
  <c r="H386" i="12"/>
  <c r="G386" i="12"/>
  <c r="F386" i="12"/>
  <c r="E386" i="12"/>
  <c r="D386" i="12"/>
  <c r="C386" i="12"/>
  <c r="S385" i="12"/>
  <c r="F385" i="12"/>
  <c r="F384" i="12"/>
  <c r="S383" i="12"/>
  <c r="K383" i="12"/>
  <c r="S382" i="12"/>
  <c r="K382" i="12"/>
  <c r="F382" i="12"/>
  <c r="S381" i="12"/>
  <c r="K381" i="12"/>
  <c r="F381" i="12"/>
  <c r="S380" i="12"/>
  <c r="F380" i="12"/>
  <c r="S379" i="12"/>
  <c r="K379" i="12"/>
  <c r="F379" i="12"/>
  <c r="S378" i="12"/>
  <c r="K378" i="12"/>
  <c r="F378" i="12"/>
  <c r="K377" i="12"/>
  <c r="F377" i="12"/>
  <c r="C377" i="12"/>
  <c r="S375" i="12"/>
  <c r="K375" i="12"/>
  <c r="J375" i="12"/>
  <c r="I375" i="12"/>
  <c r="H375" i="12"/>
  <c r="G375" i="12"/>
  <c r="F375" i="12"/>
  <c r="E375" i="12"/>
  <c r="D375" i="12"/>
  <c r="C375" i="12"/>
  <c r="S372" i="12"/>
  <c r="K372" i="12"/>
  <c r="J372" i="12"/>
  <c r="I372" i="12"/>
  <c r="H372" i="12"/>
  <c r="G372" i="12"/>
  <c r="F372" i="12"/>
  <c r="E372" i="12"/>
  <c r="D372" i="12"/>
  <c r="C372" i="12"/>
  <c r="S371" i="12"/>
  <c r="K371" i="12"/>
  <c r="J371" i="12"/>
  <c r="I371" i="12"/>
  <c r="H371" i="12"/>
  <c r="G371" i="12"/>
  <c r="F371" i="12"/>
  <c r="E371" i="12"/>
  <c r="D371" i="12"/>
  <c r="C371" i="12"/>
  <c r="S370" i="12"/>
  <c r="F370" i="12"/>
  <c r="F369" i="12"/>
  <c r="S368" i="12"/>
  <c r="K368" i="12"/>
  <c r="S367" i="12"/>
  <c r="K367" i="12"/>
  <c r="F367" i="12"/>
  <c r="S366" i="12"/>
  <c r="K366" i="12"/>
  <c r="F366" i="12"/>
  <c r="S365" i="12"/>
  <c r="F365" i="12"/>
  <c r="S364" i="12"/>
  <c r="K364" i="12"/>
  <c r="F364" i="12"/>
  <c r="S363" i="12"/>
  <c r="K363" i="12"/>
  <c r="F363" i="12"/>
  <c r="K362" i="12"/>
  <c r="F362" i="12"/>
  <c r="C362" i="12"/>
  <c r="S360" i="12"/>
  <c r="K360" i="12"/>
  <c r="J360" i="12"/>
  <c r="I360" i="12"/>
  <c r="H360" i="12"/>
  <c r="G360" i="12"/>
  <c r="F360" i="12"/>
  <c r="E360" i="12"/>
  <c r="D360" i="12"/>
  <c r="C360" i="12"/>
  <c r="S357" i="12"/>
  <c r="K357" i="12"/>
  <c r="J357" i="12"/>
  <c r="I357" i="12"/>
  <c r="H357" i="12"/>
  <c r="G357" i="12"/>
  <c r="F357" i="12"/>
  <c r="E357" i="12"/>
  <c r="D357" i="12"/>
  <c r="C357" i="12"/>
  <c r="S356" i="12"/>
  <c r="K356" i="12"/>
  <c r="J356" i="12"/>
  <c r="I356" i="12"/>
  <c r="H356" i="12"/>
  <c r="G356" i="12"/>
  <c r="F356" i="12"/>
  <c r="E356" i="12"/>
  <c r="D356" i="12"/>
  <c r="C356" i="12"/>
  <c r="S355" i="12"/>
  <c r="F355" i="12"/>
  <c r="F354" i="12"/>
  <c r="S353" i="12"/>
  <c r="K353" i="12"/>
  <c r="S352" i="12"/>
  <c r="K352" i="12"/>
  <c r="F352" i="12"/>
  <c r="S351" i="12"/>
  <c r="K351" i="12"/>
  <c r="F351" i="12"/>
  <c r="S350" i="12"/>
  <c r="F350" i="12"/>
  <c r="S349" i="12"/>
  <c r="K349" i="12"/>
  <c r="F349" i="12"/>
  <c r="S348" i="12"/>
  <c r="K348" i="12"/>
  <c r="F348" i="12"/>
  <c r="K347" i="12"/>
  <c r="F347" i="12"/>
  <c r="C347" i="12"/>
  <c r="S345" i="12"/>
  <c r="K345" i="12"/>
  <c r="J345" i="12"/>
  <c r="I345" i="12"/>
  <c r="H345" i="12"/>
  <c r="G345" i="12"/>
  <c r="F345" i="12"/>
  <c r="E345" i="12"/>
  <c r="D345" i="12"/>
  <c r="C345" i="12"/>
  <c r="S342" i="12"/>
  <c r="K342" i="12"/>
  <c r="J342" i="12"/>
  <c r="I342" i="12"/>
  <c r="H342" i="12"/>
  <c r="G342" i="12"/>
  <c r="F342" i="12"/>
  <c r="E342" i="12"/>
  <c r="D342" i="12"/>
  <c r="C342" i="12"/>
  <c r="S341" i="12"/>
  <c r="K341" i="12"/>
  <c r="J341" i="12"/>
  <c r="I341" i="12"/>
  <c r="H341" i="12"/>
  <c r="G341" i="12"/>
  <c r="F341" i="12"/>
  <c r="E341" i="12"/>
  <c r="D341" i="12"/>
  <c r="C341" i="12"/>
  <c r="S340" i="12"/>
  <c r="F340" i="12"/>
  <c r="F339" i="12"/>
  <c r="S338" i="12"/>
  <c r="K338" i="12"/>
  <c r="S337" i="12"/>
  <c r="K337" i="12"/>
  <c r="F337" i="12"/>
  <c r="S336" i="12"/>
  <c r="K336" i="12"/>
  <c r="F336" i="12"/>
  <c r="S335" i="12"/>
  <c r="F335" i="12"/>
  <c r="S334" i="12"/>
  <c r="K334" i="12"/>
  <c r="F334" i="12"/>
  <c r="S333" i="12"/>
  <c r="K333" i="12"/>
  <c r="F333" i="12"/>
  <c r="K332" i="12"/>
  <c r="F332" i="12"/>
  <c r="C332" i="12"/>
  <c r="S330" i="12"/>
  <c r="K330" i="12"/>
  <c r="J330" i="12"/>
  <c r="I330" i="12"/>
  <c r="H330" i="12"/>
  <c r="G330" i="12"/>
  <c r="F330" i="12"/>
  <c r="E330" i="12"/>
  <c r="D330" i="12"/>
  <c r="C330" i="12"/>
  <c r="S327" i="12"/>
  <c r="K327" i="12"/>
  <c r="J327" i="12"/>
  <c r="I327" i="12"/>
  <c r="H327" i="12"/>
  <c r="G327" i="12"/>
  <c r="F327" i="12"/>
  <c r="E327" i="12"/>
  <c r="D327" i="12"/>
  <c r="C327" i="12"/>
  <c r="S326" i="12"/>
  <c r="K326" i="12"/>
  <c r="J326" i="12"/>
  <c r="I326" i="12"/>
  <c r="H326" i="12"/>
  <c r="G326" i="12"/>
  <c r="F326" i="12"/>
  <c r="E326" i="12"/>
  <c r="D326" i="12"/>
  <c r="C326" i="12"/>
  <c r="S325" i="12"/>
  <c r="F325" i="12"/>
  <c r="F324" i="12"/>
  <c r="S323" i="12"/>
  <c r="K323" i="12"/>
  <c r="S322" i="12"/>
  <c r="K322" i="12"/>
  <c r="F322" i="12"/>
  <c r="S321" i="12"/>
  <c r="K321" i="12"/>
  <c r="F321" i="12"/>
  <c r="S320" i="12"/>
  <c r="F320" i="12"/>
  <c r="S319" i="12"/>
  <c r="K319" i="12"/>
  <c r="F319" i="12"/>
  <c r="S318" i="12"/>
  <c r="K318" i="12"/>
  <c r="F318" i="12"/>
  <c r="K317" i="12"/>
  <c r="F317" i="12"/>
  <c r="C317" i="12"/>
  <c r="S315" i="12"/>
  <c r="K315" i="12"/>
  <c r="J315" i="12"/>
  <c r="I315" i="12"/>
  <c r="H315" i="12"/>
  <c r="G315" i="12"/>
  <c r="F315" i="12"/>
  <c r="E315" i="12"/>
  <c r="D315" i="12"/>
  <c r="C315" i="12"/>
  <c r="S312" i="12"/>
  <c r="K312" i="12"/>
  <c r="J312" i="12"/>
  <c r="I312" i="12"/>
  <c r="H312" i="12"/>
  <c r="G312" i="12"/>
  <c r="F312" i="12"/>
  <c r="E312" i="12"/>
  <c r="D312" i="12"/>
  <c r="C312" i="12"/>
  <c r="S311" i="12"/>
  <c r="K311" i="12"/>
  <c r="J311" i="12"/>
  <c r="I311" i="12"/>
  <c r="H311" i="12"/>
  <c r="G311" i="12"/>
  <c r="F311" i="12"/>
  <c r="E311" i="12"/>
  <c r="D311" i="12"/>
  <c r="C311" i="12"/>
  <c r="S310" i="12"/>
  <c r="F310" i="12"/>
  <c r="F309" i="12"/>
  <c r="S308" i="12"/>
  <c r="K308" i="12"/>
  <c r="S307" i="12"/>
  <c r="K307" i="12"/>
  <c r="F307" i="12"/>
  <c r="S306" i="12"/>
  <c r="K306" i="12"/>
  <c r="F306" i="12"/>
  <c r="S305" i="12"/>
  <c r="F305" i="12"/>
  <c r="S304" i="12"/>
  <c r="K304" i="12"/>
  <c r="F304" i="12"/>
  <c r="S303" i="12"/>
  <c r="K303" i="12"/>
  <c r="F303" i="12"/>
  <c r="K302" i="12"/>
  <c r="F302" i="12"/>
  <c r="C302" i="12"/>
  <c r="S300" i="12"/>
  <c r="K300" i="12"/>
  <c r="J300" i="12"/>
  <c r="I300" i="12"/>
  <c r="H300" i="12"/>
  <c r="G300" i="12"/>
  <c r="F300" i="12"/>
  <c r="E300" i="12"/>
  <c r="D300" i="12"/>
  <c r="C300" i="12"/>
  <c r="S297" i="12"/>
  <c r="K297" i="12"/>
  <c r="J297" i="12"/>
  <c r="I297" i="12"/>
  <c r="H297" i="12"/>
  <c r="G297" i="12"/>
  <c r="F297" i="12"/>
  <c r="E297" i="12"/>
  <c r="D297" i="12"/>
  <c r="C297" i="12"/>
  <c r="S296" i="12"/>
  <c r="K296" i="12"/>
  <c r="J296" i="12"/>
  <c r="I296" i="12"/>
  <c r="H296" i="12"/>
  <c r="G296" i="12"/>
  <c r="F296" i="12"/>
  <c r="E296" i="12"/>
  <c r="D296" i="12"/>
  <c r="C296" i="12"/>
  <c r="S295" i="12"/>
  <c r="F295" i="12"/>
  <c r="F294" i="12"/>
  <c r="S293" i="12"/>
  <c r="K293" i="12"/>
  <c r="F293" i="12"/>
  <c r="S292" i="12"/>
  <c r="K292" i="12"/>
  <c r="F292" i="12"/>
  <c r="S291" i="12"/>
  <c r="K291" i="12"/>
  <c r="F291" i="12"/>
  <c r="S290" i="12"/>
  <c r="F290" i="12"/>
  <c r="S289" i="12"/>
  <c r="K289" i="12"/>
  <c r="F289" i="12"/>
  <c r="S288" i="12"/>
  <c r="K288" i="12"/>
  <c r="F288" i="12"/>
  <c r="K287" i="12"/>
  <c r="F287" i="12"/>
  <c r="C287" i="12"/>
  <c r="S285" i="12"/>
  <c r="K285" i="12"/>
  <c r="J285" i="12"/>
  <c r="I285" i="12"/>
  <c r="H285" i="12"/>
  <c r="G285" i="12"/>
  <c r="F285" i="12"/>
  <c r="E285" i="12"/>
  <c r="D285" i="12"/>
  <c r="C285" i="12"/>
  <c r="S282" i="12"/>
  <c r="K282" i="12"/>
  <c r="J282" i="12"/>
  <c r="I282" i="12"/>
  <c r="H282" i="12"/>
  <c r="G282" i="12"/>
  <c r="F282" i="12"/>
  <c r="E282" i="12"/>
  <c r="D282" i="12"/>
  <c r="C282" i="12"/>
  <c r="S281" i="12"/>
  <c r="K281" i="12"/>
  <c r="J281" i="12"/>
  <c r="I281" i="12"/>
  <c r="H281" i="12"/>
  <c r="G281" i="12"/>
  <c r="F281" i="12"/>
  <c r="E281" i="12"/>
  <c r="D281" i="12"/>
  <c r="C281" i="12"/>
  <c r="S280" i="12"/>
  <c r="K280" i="12"/>
  <c r="F280" i="12"/>
  <c r="F279" i="12"/>
  <c r="S278" i="12"/>
  <c r="K278" i="12"/>
  <c r="F278" i="12"/>
  <c r="S277" i="12"/>
  <c r="K277" i="12"/>
  <c r="F277" i="12"/>
  <c r="S276" i="12"/>
  <c r="K276" i="12"/>
  <c r="F276" i="12"/>
  <c r="S275" i="12"/>
  <c r="K275" i="12"/>
  <c r="F275" i="12"/>
  <c r="S274" i="12"/>
  <c r="K274" i="12"/>
  <c r="F274" i="12"/>
  <c r="S273" i="12"/>
  <c r="K273" i="12"/>
  <c r="F273" i="12"/>
  <c r="K272" i="12"/>
  <c r="F272" i="12"/>
  <c r="C272" i="12"/>
  <c r="S270" i="12"/>
  <c r="K270" i="12"/>
  <c r="J270" i="12"/>
  <c r="I270" i="12"/>
  <c r="H270" i="12"/>
  <c r="G270" i="12"/>
  <c r="F270" i="12"/>
  <c r="E270" i="12"/>
  <c r="D270" i="12"/>
  <c r="C270" i="12"/>
  <c r="S267" i="12"/>
  <c r="K267" i="12"/>
  <c r="J267" i="12"/>
  <c r="I267" i="12"/>
  <c r="H267" i="12"/>
  <c r="G267" i="12"/>
  <c r="F267" i="12"/>
  <c r="E267" i="12"/>
  <c r="D267" i="12"/>
  <c r="C267" i="12"/>
  <c r="S266" i="12"/>
  <c r="K266" i="12"/>
  <c r="J266" i="12"/>
  <c r="I266" i="12"/>
  <c r="H266" i="12"/>
  <c r="G266" i="12"/>
  <c r="F266" i="12"/>
  <c r="E266" i="12"/>
  <c r="D266" i="12"/>
  <c r="C266" i="12"/>
  <c r="S265" i="12"/>
  <c r="K265" i="12"/>
  <c r="F265" i="12"/>
  <c r="F264" i="12"/>
  <c r="S263" i="12"/>
  <c r="K263" i="12"/>
  <c r="F263" i="12"/>
  <c r="S262" i="12"/>
  <c r="K262" i="12"/>
  <c r="F262" i="12"/>
  <c r="S261" i="12"/>
  <c r="K261" i="12"/>
  <c r="F261" i="12"/>
  <c r="S260" i="12"/>
  <c r="K260" i="12"/>
  <c r="F260" i="12"/>
  <c r="S259" i="12"/>
  <c r="K259" i="12"/>
  <c r="F259" i="12"/>
  <c r="S258" i="12"/>
  <c r="K258" i="12"/>
  <c r="F258" i="12"/>
  <c r="K257" i="12"/>
  <c r="F257" i="12"/>
  <c r="C257" i="12"/>
  <c r="S255" i="12"/>
  <c r="K255" i="12"/>
  <c r="J255" i="12"/>
  <c r="I255" i="12"/>
  <c r="H255" i="12"/>
  <c r="G255" i="12"/>
  <c r="F255" i="12"/>
  <c r="E255" i="12"/>
  <c r="D255" i="12"/>
  <c r="C255" i="12"/>
  <c r="S252" i="12"/>
  <c r="K252" i="12"/>
  <c r="J252" i="12"/>
  <c r="I252" i="12"/>
  <c r="H252" i="12"/>
  <c r="G252" i="12"/>
  <c r="F252" i="12"/>
  <c r="E252" i="12"/>
  <c r="D252" i="12"/>
  <c r="C252" i="12"/>
  <c r="S251" i="12"/>
  <c r="K251" i="12"/>
  <c r="J251" i="12"/>
  <c r="I251" i="12"/>
  <c r="H251" i="12"/>
  <c r="G251" i="12"/>
  <c r="F251" i="12"/>
  <c r="E251" i="12"/>
  <c r="D251" i="12"/>
  <c r="C251" i="12"/>
  <c r="S250" i="12"/>
  <c r="K250" i="12"/>
  <c r="F250" i="12"/>
  <c r="F249" i="12"/>
  <c r="S248" i="12"/>
  <c r="K248" i="12"/>
  <c r="F248" i="12"/>
  <c r="S247" i="12"/>
  <c r="K247" i="12"/>
  <c r="F247" i="12"/>
  <c r="S246" i="12"/>
  <c r="K246" i="12"/>
  <c r="F246" i="12"/>
  <c r="S245" i="12"/>
  <c r="K245" i="12"/>
  <c r="F245" i="12"/>
  <c r="S244" i="12"/>
  <c r="K244" i="12"/>
  <c r="F244" i="12"/>
  <c r="S243" i="12"/>
  <c r="K243" i="12"/>
  <c r="F243" i="12"/>
  <c r="K242" i="12"/>
  <c r="F242" i="12"/>
  <c r="C242" i="12"/>
  <c r="S240" i="12"/>
  <c r="K240" i="12"/>
  <c r="J240" i="12"/>
  <c r="I240" i="12"/>
  <c r="H240" i="12"/>
  <c r="G240" i="12"/>
  <c r="F240" i="12"/>
  <c r="E240" i="12"/>
  <c r="D240" i="12"/>
  <c r="C240" i="12"/>
  <c r="S237" i="12"/>
  <c r="K237" i="12"/>
  <c r="J237" i="12"/>
  <c r="I237" i="12"/>
  <c r="H237" i="12"/>
  <c r="G237" i="12"/>
  <c r="F237" i="12"/>
  <c r="E237" i="12"/>
  <c r="D237" i="12"/>
  <c r="C237" i="12"/>
  <c r="S236" i="12"/>
  <c r="K236" i="12"/>
  <c r="J236" i="12"/>
  <c r="I236" i="12"/>
  <c r="H236" i="12"/>
  <c r="G236" i="12"/>
  <c r="F236" i="12"/>
  <c r="E236" i="12"/>
  <c r="D236" i="12"/>
  <c r="C236" i="12"/>
  <c r="S235" i="12"/>
  <c r="K235" i="12"/>
  <c r="F235" i="12"/>
  <c r="F234" i="12"/>
  <c r="S233" i="12"/>
  <c r="K233" i="12"/>
  <c r="F233" i="12"/>
  <c r="S232" i="12"/>
  <c r="K232" i="12"/>
  <c r="F232" i="12"/>
  <c r="S231" i="12"/>
  <c r="K231" i="12"/>
  <c r="F231" i="12"/>
  <c r="S230" i="12"/>
  <c r="K230" i="12"/>
  <c r="F230" i="12"/>
  <c r="S229" i="12"/>
  <c r="K229" i="12"/>
  <c r="F229" i="12"/>
  <c r="S228" i="12"/>
  <c r="K228" i="12"/>
  <c r="F228" i="12"/>
  <c r="K227" i="12"/>
  <c r="F227" i="12"/>
  <c r="C227" i="12"/>
  <c r="S225" i="12"/>
  <c r="K225" i="12"/>
  <c r="J225" i="12"/>
  <c r="I225" i="12"/>
  <c r="H225" i="12"/>
  <c r="G225" i="12"/>
  <c r="F225" i="12"/>
  <c r="E225" i="12"/>
  <c r="D225" i="12"/>
  <c r="C225" i="12"/>
  <c r="S222" i="12"/>
  <c r="K222" i="12"/>
  <c r="J222" i="12"/>
  <c r="I222" i="12"/>
  <c r="H222" i="12"/>
  <c r="G222" i="12"/>
  <c r="F222" i="12"/>
  <c r="E222" i="12"/>
  <c r="D222" i="12"/>
  <c r="C222" i="12"/>
  <c r="S221" i="12"/>
  <c r="K221" i="12"/>
  <c r="J221" i="12"/>
  <c r="I221" i="12"/>
  <c r="H221" i="12"/>
  <c r="G221" i="12"/>
  <c r="F221" i="12"/>
  <c r="E221" i="12"/>
  <c r="D221" i="12"/>
  <c r="C221" i="12"/>
  <c r="S220" i="12"/>
  <c r="K220" i="12"/>
  <c r="F220" i="12"/>
  <c r="F219" i="12"/>
  <c r="S218" i="12"/>
  <c r="K218" i="12"/>
  <c r="F218" i="12"/>
  <c r="S217" i="12"/>
  <c r="K217" i="12"/>
  <c r="F217" i="12"/>
  <c r="S216" i="12"/>
  <c r="K216" i="12"/>
  <c r="F216" i="12"/>
  <c r="S215" i="12"/>
  <c r="K215" i="12"/>
  <c r="F215" i="12"/>
  <c r="S214" i="12"/>
  <c r="K214" i="12"/>
  <c r="F214" i="12"/>
  <c r="S213" i="12"/>
  <c r="K213" i="12"/>
  <c r="F213" i="12"/>
  <c r="K212" i="12"/>
  <c r="F212" i="12"/>
  <c r="C212" i="12"/>
  <c r="S210" i="12"/>
  <c r="K210" i="12"/>
  <c r="J210" i="12"/>
  <c r="I210" i="12"/>
  <c r="H210" i="12"/>
  <c r="G210" i="12"/>
  <c r="F210" i="12"/>
  <c r="E210" i="12"/>
  <c r="D210" i="12"/>
  <c r="C210" i="12"/>
  <c r="S207" i="12"/>
  <c r="K207" i="12"/>
  <c r="J207" i="12"/>
  <c r="I207" i="12"/>
  <c r="H207" i="12"/>
  <c r="G207" i="12"/>
  <c r="F207" i="12"/>
  <c r="E207" i="12"/>
  <c r="D207" i="12"/>
  <c r="C207" i="12"/>
  <c r="S206" i="12"/>
  <c r="K206" i="12"/>
  <c r="J206" i="12"/>
  <c r="I206" i="12"/>
  <c r="H206" i="12"/>
  <c r="G206" i="12"/>
  <c r="F206" i="12"/>
  <c r="E206" i="12"/>
  <c r="D206" i="12"/>
  <c r="C206" i="12"/>
  <c r="S205" i="12"/>
  <c r="K205" i="12"/>
  <c r="F205" i="12"/>
  <c r="F204" i="12"/>
  <c r="S203" i="12"/>
  <c r="K203" i="12"/>
  <c r="F203" i="12"/>
  <c r="S202" i="12"/>
  <c r="K202" i="12"/>
  <c r="F202" i="12"/>
  <c r="S201" i="12"/>
  <c r="K201" i="12"/>
  <c r="F201" i="12"/>
  <c r="S200" i="12"/>
  <c r="K200" i="12"/>
  <c r="F200" i="12"/>
  <c r="S199" i="12"/>
  <c r="K199" i="12"/>
  <c r="F199" i="12"/>
  <c r="S198" i="12"/>
  <c r="K198" i="12"/>
  <c r="F198" i="12"/>
  <c r="K197" i="12"/>
  <c r="F197" i="12"/>
  <c r="C197" i="12"/>
  <c r="S195" i="12"/>
  <c r="K195" i="12"/>
  <c r="J195" i="12"/>
  <c r="I195" i="12"/>
  <c r="H195" i="12"/>
  <c r="G195" i="12"/>
  <c r="F195" i="12"/>
  <c r="E195" i="12"/>
  <c r="D195" i="12"/>
  <c r="C195" i="12"/>
  <c r="S192" i="12"/>
  <c r="K192" i="12"/>
  <c r="J192" i="12"/>
  <c r="I192" i="12"/>
  <c r="H192" i="12"/>
  <c r="G192" i="12"/>
  <c r="F192" i="12"/>
  <c r="E192" i="12"/>
  <c r="D192" i="12"/>
  <c r="C192" i="12"/>
  <c r="S191" i="12"/>
  <c r="K191" i="12"/>
  <c r="J191" i="12"/>
  <c r="I191" i="12"/>
  <c r="H191" i="12"/>
  <c r="G191" i="12"/>
  <c r="F191" i="12"/>
  <c r="E191" i="12"/>
  <c r="D191" i="12"/>
  <c r="C191" i="12"/>
  <c r="S190" i="12"/>
  <c r="K190" i="12"/>
  <c r="F190" i="12"/>
  <c r="F189" i="12"/>
  <c r="S188" i="12"/>
  <c r="K188" i="12"/>
  <c r="F188" i="12"/>
  <c r="S187" i="12"/>
  <c r="K187" i="12"/>
  <c r="F187" i="12"/>
  <c r="S186" i="12"/>
  <c r="K186" i="12"/>
  <c r="F186" i="12"/>
  <c r="S185" i="12"/>
  <c r="K185" i="12"/>
  <c r="F185" i="12"/>
  <c r="S184" i="12"/>
  <c r="K184" i="12"/>
  <c r="F184" i="12"/>
  <c r="S183" i="12"/>
  <c r="K183" i="12"/>
  <c r="F183" i="12"/>
  <c r="K182" i="12"/>
  <c r="F182" i="12"/>
  <c r="C182" i="12"/>
  <c r="S180" i="12"/>
  <c r="K180" i="12"/>
  <c r="J180" i="12"/>
  <c r="I180" i="12"/>
  <c r="H180" i="12"/>
  <c r="G180" i="12"/>
  <c r="F180" i="12"/>
  <c r="E180" i="12"/>
  <c r="D180" i="12"/>
  <c r="C180" i="12"/>
  <c r="S177" i="12"/>
  <c r="R177" i="12"/>
  <c r="O177" i="12"/>
  <c r="N177" i="12"/>
  <c r="L177" i="12"/>
  <c r="K177" i="12"/>
  <c r="J177" i="12"/>
  <c r="I177" i="12"/>
  <c r="H177" i="12"/>
  <c r="G177" i="12"/>
  <c r="F177" i="12"/>
  <c r="E177" i="12"/>
  <c r="D177" i="12"/>
  <c r="C177" i="12"/>
  <c r="S176" i="12"/>
  <c r="K176" i="12"/>
  <c r="J176" i="12"/>
  <c r="I176" i="12"/>
  <c r="H176" i="12"/>
  <c r="G176" i="12"/>
  <c r="F176" i="12"/>
  <c r="E176" i="12"/>
  <c r="D176" i="12"/>
  <c r="C176" i="12"/>
  <c r="S175" i="12"/>
  <c r="K175" i="12"/>
  <c r="F175" i="12"/>
  <c r="F174" i="12"/>
  <c r="S173" i="12"/>
  <c r="K173" i="12"/>
  <c r="F173" i="12"/>
  <c r="S172" i="12"/>
  <c r="K172" i="12"/>
  <c r="F172" i="12"/>
  <c r="S171" i="12"/>
  <c r="K171" i="12"/>
  <c r="F171" i="12"/>
  <c r="S170" i="12"/>
  <c r="K170" i="12"/>
  <c r="F170" i="12"/>
  <c r="S169" i="12"/>
  <c r="K169" i="12"/>
  <c r="F169" i="12"/>
  <c r="S168" i="12"/>
  <c r="K168" i="12"/>
  <c r="F168" i="12"/>
  <c r="K167" i="12"/>
  <c r="F167" i="12"/>
  <c r="C167" i="12"/>
  <c r="S165" i="12"/>
  <c r="K165" i="12"/>
  <c r="J165" i="12"/>
  <c r="I165" i="12"/>
  <c r="H165" i="12"/>
  <c r="G165" i="12"/>
  <c r="F165" i="12"/>
  <c r="E165" i="12"/>
  <c r="D165" i="12"/>
  <c r="C165" i="12"/>
  <c r="S162" i="12"/>
  <c r="R162" i="12"/>
  <c r="O162" i="12"/>
  <c r="N162" i="12"/>
  <c r="L162" i="12"/>
  <c r="K162" i="12"/>
  <c r="J162" i="12"/>
  <c r="I162" i="12"/>
  <c r="H162" i="12"/>
  <c r="G162" i="12"/>
  <c r="F162" i="12"/>
  <c r="E162" i="12"/>
  <c r="D162" i="12"/>
  <c r="C162" i="12"/>
  <c r="S161" i="12"/>
  <c r="K161" i="12"/>
  <c r="J161" i="12"/>
  <c r="I161" i="12"/>
  <c r="H161" i="12"/>
  <c r="G161" i="12"/>
  <c r="F161" i="12"/>
  <c r="E161" i="12"/>
  <c r="D161" i="12"/>
  <c r="C161" i="12"/>
  <c r="S160" i="12"/>
  <c r="K160" i="12"/>
  <c r="F160" i="12"/>
  <c r="F159" i="12"/>
  <c r="S158" i="12"/>
  <c r="K158" i="12"/>
  <c r="F158" i="12"/>
  <c r="S157" i="12"/>
  <c r="K157" i="12"/>
  <c r="F157" i="12"/>
  <c r="S156" i="12"/>
  <c r="K156" i="12"/>
  <c r="F156" i="12"/>
  <c r="S155" i="12"/>
  <c r="K155" i="12"/>
  <c r="F155" i="12"/>
  <c r="S154" i="12"/>
  <c r="K154" i="12"/>
  <c r="F154" i="12"/>
  <c r="S153" i="12"/>
  <c r="K153" i="12"/>
  <c r="F153" i="12"/>
  <c r="K152" i="12"/>
  <c r="F152" i="12"/>
  <c r="C152" i="12"/>
  <c r="S150" i="12"/>
  <c r="K150" i="12"/>
  <c r="J150" i="12"/>
  <c r="I150" i="12"/>
  <c r="H150" i="12"/>
  <c r="G150" i="12"/>
  <c r="F150" i="12"/>
  <c r="E150" i="12"/>
  <c r="D150" i="12"/>
  <c r="C150" i="12"/>
  <c r="S147" i="12"/>
  <c r="O147" i="12"/>
  <c r="N147" i="12"/>
  <c r="L147" i="12"/>
  <c r="K147" i="12"/>
  <c r="J147" i="12"/>
  <c r="I147" i="12"/>
  <c r="H147" i="12"/>
  <c r="G147" i="12"/>
  <c r="F147" i="12"/>
  <c r="E147" i="12"/>
  <c r="D147" i="12"/>
  <c r="C147" i="12"/>
  <c r="S146" i="12"/>
  <c r="K146" i="12"/>
  <c r="J146" i="12"/>
  <c r="I146" i="12"/>
  <c r="H146" i="12"/>
  <c r="G146" i="12"/>
  <c r="F146" i="12"/>
  <c r="E146" i="12"/>
  <c r="D146" i="12"/>
  <c r="C146" i="12"/>
  <c r="S145" i="12"/>
  <c r="K145" i="12"/>
  <c r="F145" i="12"/>
  <c r="F144" i="12"/>
  <c r="S143" i="12"/>
  <c r="K143" i="12"/>
  <c r="F143" i="12"/>
  <c r="S142" i="12"/>
  <c r="K142" i="12"/>
  <c r="F142" i="12"/>
  <c r="S141" i="12"/>
  <c r="K141" i="12"/>
  <c r="F141" i="12"/>
  <c r="S140" i="12"/>
  <c r="K140" i="12"/>
  <c r="F140" i="12"/>
  <c r="S139" i="12"/>
  <c r="K139" i="12"/>
  <c r="F139" i="12"/>
  <c r="S138" i="12"/>
  <c r="K138" i="12"/>
  <c r="F138" i="12"/>
  <c r="K137" i="12"/>
  <c r="F137" i="12"/>
  <c r="C137" i="12"/>
  <c r="S135" i="12"/>
  <c r="K135" i="12"/>
  <c r="J135" i="12"/>
  <c r="I135" i="12"/>
  <c r="H135" i="12"/>
  <c r="G135" i="12"/>
  <c r="F135" i="12"/>
  <c r="E135" i="12"/>
  <c r="D135" i="12"/>
  <c r="C135" i="12"/>
  <c r="S132" i="12"/>
  <c r="R132" i="12"/>
  <c r="O132" i="12"/>
  <c r="N132" i="12"/>
  <c r="L132" i="12"/>
  <c r="K132" i="12"/>
  <c r="J132" i="12"/>
  <c r="I132" i="12"/>
  <c r="H132" i="12"/>
  <c r="G132" i="12"/>
  <c r="F132" i="12"/>
  <c r="E132" i="12"/>
  <c r="D132" i="12"/>
  <c r="C132" i="12"/>
  <c r="S131" i="12"/>
  <c r="K131" i="12"/>
  <c r="J131" i="12"/>
  <c r="I131" i="12"/>
  <c r="H131" i="12"/>
  <c r="G131" i="12"/>
  <c r="F131" i="12"/>
  <c r="E131" i="12"/>
  <c r="D131" i="12"/>
  <c r="C131" i="12"/>
  <c r="S130" i="12"/>
  <c r="K130" i="12"/>
  <c r="F130" i="12"/>
  <c r="F129" i="12"/>
  <c r="S128" i="12"/>
  <c r="K128" i="12"/>
  <c r="F128" i="12"/>
  <c r="S127" i="12"/>
  <c r="K127" i="12"/>
  <c r="F127" i="12"/>
  <c r="S126" i="12"/>
  <c r="K126" i="12"/>
  <c r="F126" i="12"/>
  <c r="S125" i="12"/>
  <c r="K125" i="12"/>
  <c r="F125" i="12"/>
  <c r="S124" i="12"/>
  <c r="K124" i="12"/>
  <c r="F124" i="12"/>
  <c r="S123" i="12"/>
  <c r="K123" i="12"/>
  <c r="F123" i="12"/>
  <c r="K122" i="12"/>
  <c r="F122" i="12"/>
  <c r="C122" i="12"/>
  <c r="S120" i="12"/>
  <c r="K120" i="12"/>
  <c r="J120" i="12"/>
  <c r="I120" i="12"/>
  <c r="H120" i="12"/>
  <c r="G120" i="12"/>
  <c r="F120" i="12"/>
  <c r="E120" i="12"/>
  <c r="D120" i="12"/>
  <c r="C120" i="12"/>
  <c r="S117" i="12"/>
  <c r="R117" i="12"/>
  <c r="O117" i="12"/>
  <c r="N117" i="12"/>
  <c r="L117" i="12"/>
  <c r="K117" i="12"/>
  <c r="J117" i="12"/>
  <c r="I117" i="12"/>
  <c r="H117" i="12"/>
  <c r="G117" i="12"/>
  <c r="F117" i="12"/>
  <c r="E117" i="12"/>
  <c r="D117" i="12"/>
  <c r="C117" i="12"/>
  <c r="S116" i="12"/>
  <c r="K116" i="12"/>
  <c r="J116" i="12"/>
  <c r="I116" i="12"/>
  <c r="H116" i="12"/>
  <c r="G116" i="12"/>
  <c r="F116" i="12"/>
  <c r="E116" i="12"/>
  <c r="D116" i="12"/>
  <c r="C116" i="12"/>
  <c r="S115" i="12"/>
  <c r="K115" i="12"/>
  <c r="F115" i="12"/>
  <c r="F114" i="12"/>
  <c r="S113" i="12"/>
  <c r="K113" i="12"/>
  <c r="F113" i="12"/>
  <c r="S112" i="12"/>
  <c r="K112" i="12"/>
  <c r="F112" i="12"/>
  <c r="S111" i="12"/>
  <c r="K111" i="12"/>
  <c r="F111" i="12"/>
  <c r="S110" i="12"/>
  <c r="K110" i="12"/>
  <c r="F110" i="12"/>
  <c r="S109" i="12"/>
  <c r="K109" i="12"/>
  <c r="F109" i="12"/>
  <c r="S108" i="12"/>
  <c r="K108" i="12"/>
  <c r="F108" i="12"/>
  <c r="K107" i="12"/>
  <c r="F107" i="12"/>
  <c r="C107" i="12"/>
  <c r="S105" i="12"/>
  <c r="K105" i="12"/>
  <c r="J105" i="12"/>
  <c r="I105" i="12"/>
  <c r="H105" i="12"/>
  <c r="G105" i="12"/>
  <c r="F105" i="12"/>
  <c r="E105" i="12"/>
  <c r="D105" i="12"/>
  <c r="C105" i="12"/>
  <c r="S102" i="12"/>
  <c r="R102" i="12"/>
  <c r="O102" i="12"/>
  <c r="N102" i="12"/>
  <c r="L102" i="12"/>
  <c r="K102" i="12"/>
  <c r="J102" i="12"/>
  <c r="I102" i="12"/>
  <c r="H102" i="12"/>
  <c r="G102" i="12"/>
  <c r="F102" i="12"/>
  <c r="E102" i="12"/>
  <c r="D102" i="12"/>
  <c r="C102" i="12"/>
  <c r="S101" i="12"/>
  <c r="K101" i="12"/>
  <c r="J101" i="12"/>
  <c r="I101" i="12"/>
  <c r="H101" i="12"/>
  <c r="G101" i="12"/>
  <c r="F101" i="12"/>
  <c r="E101" i="12"/>
  <c r="D101" i="12"/>
  <c r="C101" i="12"/>
  <c r="S100" i="12"/>
  <c r="K100" i="12"/>
  <c r="F100" i="12"/>
  <c r="F99" i="12"/>
  <c r="S98" i="12"/>
  <c r="K98" i="12"/>
  <c r="F98" i="12"/>
  <c r="S97" i="12"/>
  <c r="K97" i="12"/>
  <c r="F97" i="12"/>
  <c r="S96" i="12"/>
  <c r="K96" i="12"/>
  <c r="F96" i="12"/>
  <c r="S95" i="12"/>
  <c r="K95" i="12"/>
  <c r="F95" i="12"/>
  <c r="S94" i="12"/>
  <c r="K94" i="12"/>
  <c r="F94" i="12"/>
  <c r="S93" i="12"/>
  <c r="K93" i="12"/>
  <c r="F93" i="12"/>
  <c r="K92" i="12"/>
  <c r="F92" i="12"/>
  <c r="C92" i="12"/>
  <c r="S90" i="12"/>
  <c r="K90" i="12"/>
  <c r="J90" i="12"/>
  <c r="I90" i="12"/>
  <c r="H90" i="12"/>
  <c r="G90" i="12"/>
  <c r="F90" i="12"/>
  <c r="E90" i="12"/>
  <c r="D90" i="12"/>
  <c r="C90" i="12"/>
  <c r="S87" i="12"/>
  <c r="O87" i="12"/>
  <c r="N87" i="12"/>
  <c r="L87" i="12"/>
  <c r="K87" i="12"/>
  <c r="J87" i="12"/>
  <c r="I87" i="12"/>
  <c r="H87" i="12"/>
  <c r="G87" i="12"/>
  <c r="F87" i="12"/>
  <c r="E87" i="12"/>
  <c r="D87" i="12"/>
  <c r="C87" i="12"/>
  <c r="S86" i="12"/>
  <c r="K86" i="12"/>
  <c r="J86" i="12"/>
  <c r="I86" i="12"/>
  <c r="H86" i="12"/>
  <c r="G86" i="12"/>
  <c r="F86" i="12"/>
  <c r="E86" i="12"/>
  <c r="D86" i="12"/>
  <c r="C86" i="12"/>
  <c r="S85" i="12"/>
  <c r="K85" i="12"/>
  <c r="F85" i="12"/>
  <c r="F84" i="12"/>
  <c r="S83" i="12"/>
  <c r="K83" i="12"/>
  <c r="F83" i="12"/>
  <c r="S82" i="12"/>
  <c r="K82" i="12"/>
  <c r="F82" i="12"/>
  <c r="S81" i="12"/>
  <c r="K81" i="12"/>
  <c r="F81" i="12"/>
  <c r="S80" i="12"/>
  <c r="K80" i="12"/>
  <c r="F80" i="12"/>
  <c r="S79" i="12"/>
  <c r="K79" i="12"/>
  <c r="F79" i="12"/>
  <c r="S78" i="12"/>
  <c r="K78" i="12"/>
  <c r="F78" i="12"/>
  <c r="K77" i="12"/>
  <c r="F77" i="12"/>
  <c r="C77" i="12"/>
  <c r="S75" i="12"/>
  <c r="K75" i="12"/>
  <c r="J75" i="12"/>
  <c r="I75" i="12"/>
  <c r="H75" i="12"/>
  <c r="G75" i="12"/>
  <c r="F75" i="12"/>
  <c r="E75" i="12"/>
  <c r="D75" i="12"/>
  <c r="C75" i="12"/>
  <c r="S72" i="12"/>
  <c r="R72" i="12"/>
  <c r="O72" i="12"/>
  <c r="N72" i="12"/>
  <c r="L72" i="12"/>
  <c r="K72" i="12"/>
  <c r="J72" i="12"/>
  <c r="I72" i="12"/>
  <c r="H72" i="12"/>
  <c r="G72" i="12"/>
  <c r="F72" i="12"/>
  <c r="E72" i="12"/>
  <c r="D72" i="12"/>
  <c r="C72" i="12"/>
  <c r="S71" i="12"/>
  <c r="K71" i="12"/>
  <c r="J71" i="12"/>
  <c r="I71" i="12"/>
  <c r="H71" i="12"/>
  <c r="G71" i="12"/>
  <c r="F71" i="12"/>
  <c r="E71" i="12"/>
  <c r="D71" i="12"/>
  <c r="C71" i="12"/>
  <c r="S70" i="12"/>
  <c r="K70" i="12"/>
  <c r="F70" i="12"/>
  <c r="F69" i="12"/>
  <c r="S68" i="12"/>
  <c r="K68" i="12"/>
  <c r="F68" i="12"/>
  <c r="S67" i="12"/>
  <c r="K67" i="12"/>
  <c r="F67" i="12"/>
  <c r="S66" i="12"/>
  <c r="K66" i="12"/>
  <c r="F66" i="12"/>
  <c r="S65" i="12"/>
  <c r="K65" i="12"/>
  <c r="F65" i="12"/>
  <c r="S64" i="12"/>
  <c r="K64" i="12"/>
  <c r="F64" i="12"/>
  <c r="S63" i="12"/>
  <c r="K63" i="12"/>
  <c r="F63" i="12"/>
  <c r="K62" i="12"/>
  <c r="F62" i="12"/>
  <c r="C62" i="12"/>
  <c r="S60" i="12"/>
  <c r="K60" i="12"/>
  <c r="J60" i="12"/>
  <c r="I60" i="12"/>
  <c r="H60" i="12"/>
  <c r="G60" i="12"/>
  <c r="F60" i="12"/>
  <c r="E60" i="12"/>
  <c r="D60" i="12"/>
  <c r="C60" i="12"/>
  <c r="S57" i="12"/>
  <c r="F57" i="12"/>
  <c r="T56" i="12"/>
  <c r="S56" i="12"/>
  <c r="K56" i="12"/>
  <c r="F56" i="12"/>
  <c r="T55" i="12"/>
  <c r="S55" i="12"/>
  <c r="K55" i="12"/>
  <c r="F55" i="12"/>
  <c r="T54" i="12"/>
  <c r="S54" i="12"/>
  <c r="K54" i="12"/>
  <c r="F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S26" i="12"/>
  <c r="R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T25" i="12"/>
  <c r="S25" i="12"/>
  <c r="K25" i="12"/>
  <c r="F25" i="12"/>
  <c r="T24" i="12"/>
  <c r="S24" i="12"/>
  <c r="R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T23" i="12"/>
  <c r="S23" i="12"/>
  <c r="R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T22" i="12"/>
  <c r="S22" i="12"/>
  <c r="R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T21" i="12"/>
  <c r="S21" i="12"/>
  <c r="R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T20" i="12"/>
  <c r="S20" i="12"/>
  <c r="K20" i="12"/>
  <c r="F20" i="12"/>
  <c r="T19" i="12"/>
  <c r="S19" i="12"/>
  <c r="K19" i="12"/>
  <c r="F19" i="12"/>
  <c r="T18" i="12"/>
  <c r="S18" i="12"/>
  <c r="R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T17" i="12"/>
  <c r="S17" i="12"/>
  <c r="R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T16" i="12"/>
  <c r="S16" i="12"/>
  <c r="R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T15" i="12"/>
  <c r="S15" i="12"/>
  <c r="R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T14" i="12"/>
  <c r="S14" i="12"/>
  <c r="R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T13" i="12"/>
  <c r="S13" i="12"/>
  <c r="R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T12" i="12"/>
  <c r="S12" i="12"/>
  <c r="R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T11" i="12"/>
  <c r="S11" i="12"/>
  <c r="R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T10" i="12"/>
  <c r="S10" i="12"/>
  <c r="R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T9" i="12"/>
  <c r="S9" i="12"/>
  <c r="R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T8" i="12"/>
  <c r="S8" i="12"/>
  <c r="R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T7" i="12"/>
  <c r="S7" i="12"/>
  <c r="R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T6" i="12"/>
  <c r="S6" i="12"/>
  <c r="R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T5" i="12"/>
  <c r="S5" i="12"/>
  <c r="R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T3" i="12"/>
  <c r="S3" i="12"/>
  <c r="K3" i="12"/>
  <c r="J3" i="12"/>
  <c r="I3" i="12"/>
  <c r="H3" i="12"/>
  <c r="G3" i="12"/>
  <c r="F3" i="12"/>
  <c r="D3" i="12"/>
  <c r="C3" i="12"/>
  <c r="AJ264" i="10"/>
  <c r="AI264" i="10"/>
  <c r="AH264" i="10"/>
  <c r="AG264" i="10"/>
  <c r="AF264" i="10"/>
  <c r="AE264" i="10"/>
  <c r="AD264" i="10"/>
  <c r="AC264" i="10"/>
  <c r="AB264" i="10"/>
  <c r="AA264" i="10"/>
  <c r="Z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Q261" i="10"/>
  <c r="Q263" i="10" s="1"/>
  <c r="P261" i="10"/>
  <c r="P264" i="10" s="1"/>
  <c r="O261" i="10"/>
  <c r="O264" i="10" s="1"/>
  <c r="N261" i="10"/>
  <c r="M261" i="10"/>
  <c r="M263" i="10" s="1"/>
  <c r="L261" i="10"/>
  <c r="L264" i="10" s="1"/>
  <c r="K261" i="10"/>
  <c r="K264" i="10" s="1"/>
  <c r="J261" i="10"/>
  <c r="I261" i="10"/>
  <c r="H261" i="10"/>
  <c r="H263" i="10" s="1"/>
  <c r="G261" i="10"/>
  <c r="G264" i="10" s="1"/>
  <c r="F261" i="10"/>
  <c r="E261" i="10"/>
  <c r="E263" i="10" s="1"/>
  <c r="D261" i="10"/>
  <c r="D264" i="10" s="1"/>
  <c r="C261" i="10"/>
  <c r="C264" i="10" s="1"/>
  <c r="B261" i="10"/>
  <c r="AJ250" i="10"/>
  <c r="AJ253" i="10" s="1"/>
  <c r="AI250" i="10"/>
  <c r="AI252" i="10" s="1"/>
  <c r="AH250" i="10"/>
  <c r="AH252" i="10" s="1"/>
  <c r="AG250" i="10"/>
  <c r="AG253" i="10" s="1"/>
  <c r="AF250" i="10"/>
  <c r="AF253" i="10" s="1"/>
  <c r="AE250" i="10"/>
  <c r="AE252" i="10" s="1"/>
  <c r="AD250" i="10"/>
  <c r="AD252" i="10" s="1"/>
  <c r="AC250" i="10"/>
  <c r="AC252" i="10" s="1"/>
  <c r="AB250" i="10"/>
  <c r="AB253" i="10" s="1"/>
  <c r="AA250" i="10"/>
  <c r="AA252" i="10" s="1"/>
  <c r="Z250" i="10"/>
  <c r="Z252" i="10" s="1"/>
  <c r="Y250" i="10"/>
  <c r="Y253" i="10" s="1"/>
  <c r="X250" i="10"/>
  <c r="X253" i="10" s="1"/>
  <c r="W250" i="10"/>
  <c r="W252" i="10" s="1"/>
  <c r="V250" i="10"/>
  <c r="V252" i="10" s="1"/>
  <c r="U250" i="10"/>
  <c r="U252" i="10" s="1"/>
  <c r="T250" i="10"/>
  <c r="T253" i="10" s="1"/>
  <c r="S250" i="10"/>
  <c r="S252" i="10" s="1"/>
  <c r="R250" i="10"/>
  <c r="R252" i="10" s="1"/>
  <c r="Q250" i="10"/>
  <c r="Q253" i="10" s="1"/>
  <c r="P250" i="10"/>
  <c r="P252" i="10" s="1"/>
  <c r="O250" i="10"/>
  <c r="O252" i="10" s="1"/>
  <c r="N250" i="10"/>
  <c r="N252" i="10" s="1"/>
  <c r="M250" i="10"/>
  <c r="M252" i="10" s="1"/>
  <c r="L250" i="10"/>
  <c r="L253" i="10" s="1"/>
  <c r="K250" i="10"/>
  <c r="K252" i="10" s="1"/>
  <c r="J250" i="10"/>
  <c r="J252" i="10" s="1"/>
  <c r="I250" i="10"/>
  <c r="H250" i="10"/>
  <c r="H253" i="10" s="1"/>
  <c r="G250" i="10"/>
  <c r="G252" i="10" s="1"/>
  <c r="F250" i="10"/>
  <c r="F252" i="10" s="1"/>
  <c r="E250" i="10"/>
  <c r="E252" i="10" s="1"/>
  <c r="D250" i="10"/>
  <c r="D253" i="10" s="1"/>
  <c r="C250" i="10"/>
  <c r="C252" i="10" s="1"/>
  <c r="B250" i="10"/>
  <c r="B252" i="10" s="1"/>
  <c r="AJ244" i="10"/>
  <c r="AC244" i="10"/>
  <c r="V244" i="10"/>
  <c r="O244" i="10"/>
  <c r="H244" i="10"/>
  <c r="X242" i="10"/>
  <c r="AJ240" i="10"/>
  <c r="AJ242" i="10" s="1"/>
  <c r="AI240" i="10"/>
  <c r="AI242" i="10" s="1"/>
  <c r="AH240" i="10"/>
  <c r="AH242" i="10" s="1"/>
  <c r="AG240" i="10"/>
  <c r="AG242" i="10" s="1"/>
  <c r="AF240" i="10"/>
  <c r="AF242" i="10" s="1"/>
  <c r="AE240" i="10"/>
  <c r="AE242" i="10" s="1"/>
  <c r="AD240" i="10"/>
  <c r="AD242" i="10" s="1"/>
  <c r="AC240" i="10"/>
  <c r="AC242" i="10" s="1"/>
  <c r="AB240" i="10"/>
  <c r="AB242" i="10" s="1"/>
  <c r="AA240" i="10"/>
  <c r="AA242" i="10" s="1"/>
  <c r="Z240" i="10"/>
  <c r="Z242" i="10" s="1"/>
  <c r="Y240" i="10"/>
  <c r="Y242" i="10" s="1"/>
  <c r="X240" i="10"/>
  <c r="W240" i="10"/>
  <c r="W242" i="10" s="1"/>
  <c r="V240" i="10"/>
  <c r="V242" i="10" s="1"/>
  <c r="U240" i="10"/>
  <c r="U242" i="10" s="1"/>
  <c r="T240" i="10"/>
  <c r="T242" i="10" s="1"/>
  <c r="S240" i="10"/>
  <c r="S242" i="10" s="1"/>
  <c r="R240" i="10"/>
  <c r="R242" i="10" s="1"/>
  <c r="Q240" i="10"/>
  <c r="Q242" i="10" s="1"/>
  <c r="P240" i="10"/>
  <c r="P242" i="10" s="1"/>
  <c r="O240" i="10"/>
  <c r="O242" i="10" s="1"/>
  <c r="N240" i="10"/>
  <c r="N242" i="10" s="1"/>
  <c r="M240" i="10"/>
  <c r="M242" i="10" s="1"/>
  <c r="L240" i="10"/>
  <c r="L242" i="10" s="1"/>
  <c r="K240" i="10"/>
  <c r="K242" i="10" s="1"/>
  <c r="J240" i="10"/>
  <c r="J242" i="10" s="1"/>
  <c r="I240" i="10"/>
  <c r="I242" i="10" s="1"/>
  <c r="H240" i="10"/>
  <c r="H242" i="10" s="1"/>
  <c r="G240" i="10"/>
  <c r="G242" i="10" s="1"/>
  <c r="F240" i="10"/>
  <c r="F242" i="10" s="1"/>
  <c r="E240" i="10"/>
  <c r="E242" i="10" s="1"/>
  <c r="D240" i="10"/>
  <c r="D242" i="10" s="1"/>
  <c r="C240" i="10"/>
  <c r="C242" i="10" s="1"/>
  <c r="B240" i="10"/>
  <c r="B242" i="10" s="1"/>
  <c r="AJ229" i="10"/>
  <c r="AJ231" i="10" s="1"/>
  <c r="AI229" i="10"/>
  <c r="AI232" i="10" s="1"/>
  <c r="AH229" i="10"/>
  <c r="AH231" i="10" s="1"/>
  <c r="AG229" i="10"/>
  <c r="AG231" i="10" s="1"/>
  <c r="AF229" i="10"/>
  <c r="AF232" i="10" s="1"/>
  <c r="AE229" i="10"/>
  <c r="AE232" i="10" s="1"/>
  <c r="AD229" i="10"/>
  <c r="AD231" i="10" s="1"/>
  <c r="AC229" i="10"/>
  <c r="AC231" i="10" s="1"/>
  <c r="AB229" i="10"/>
  <c r="AB231" i="10" s="1"/>
  <c r="AA229" i="10"/>
  <c r="AA232" i="10" s="1"/>
  <c r="Z229" i="10"/>
  <c r="Z231" i="10" s="1"/>
  <c r="Y229" i="10"/>
  <c r="Y231" i="10" s="1"/>
  <c r="X229" i="10"/>
  <c r="X232" i="10" s="1"/>
  <c r="W229" i="10"/>
  <c r="W232" i="10" s="1"/>
  <c r="V229" i="10"/>
  <c r="V231" i="10" s="1"/>
  <c r="U229" i="10"/>
  <c r="U231" i="10" s="1"/>
  <c r="T229" i="10"/>
  <c r="T231" i="10" s="1"/>
  <c r="S229" i="10"/>
  <c r="S232" i="10" s="1"/>
  <c r="R229" i="10"/>
  <c r="R231" i="10" s="1"/>
  <c r="Q229" i="10"/>
  <c r="Q231" i="10" s="1"/>
  <c r="P229" i="10"/>
  <c r="P232" i="10" s="1"/>
  <c r="O229" i="10"/>
  <c r="O232" i="10" s="1"/>
  <c r="N229" i="10"/>
  <c r="N231" i="10" s="1"/>
  <c r="M229" i="10"/>
  <c r="M231" i="10" s="1"/>
  <c r="L229" i="10"/>
  <c r="L231" i="10" s="1"/>
  <c r="K229" i="10"/>
  <c r="K232" i="10" s="1"/>
  <c r="J229" i="10"/>
  <c r="J231" i="10" s="1"/>
  <c r="I229" i="10"/>
  <c r="H229" i="10"/>
  <c r="H232" i="10" s="1"/>
  <c r="G229" i="10"/>
  <c r="G232" i="10" s="1"/>
  <c r="F229" i="10"/>
  <c r="F231" i="10" s="1"/>
  <c r="E229" i="10"/>
  <c r="E231" i="10" s="1"/>
  <c r="D229" i="10"/>
  <c r="D231" i="10" s="1"/>
  <c r="C229" i="10"/>
  <c r="C232" i="10" s="1"/>
  <c r="B229" i="10"/>
  <c r="B231" i="10" s="1"/>
  <c r="AJ218" i="10"/>
  <c r="AJ220" i="10" s="1"/>
  <c r="AI218" i="10"/>
  <c r="AI221" i="10" s="1"/>
  <c r="AH218" i="10"/>
  <c r="AH221" i="10" s="1"/>
  <c r="AG218" i="10"/>
  <c r="AG220" i="10" s="1"/>
  <c r="AF218" i="10"/>
  <c r="AF220" i="10" s="1"/>
  <c r="AE218" i="10"/>
  <c r="AE221" i="10" s="1"/>
  <c r="AD218" i="10"/>
  <c r="AD220" i="10" s="1"/>
  <c r="AC218" i="10"/>
  <c r="AC220" i="10" s="1"/>
  <c r="AB218" i="10"/>
  <c r="AB220" i="10" s="1"/>
  <c r="AA218" i="10"/>
  <c r="AA221" i="10" s="1"/>
  <c r="Z218" i="10"/>
  <c r="Z221" i="10" s="1"/>
  <c r="Y218" i="10"/>
  <c r="Y220" i="10" s="1"/>
  <c r="X218" i="10"/>
  <c r="X220" i="10" s="1"/>
  <c r="W218" i="10"/>
  <c r="V218" i="10"/>
  <c r="V221" i="10" s="1"/>
  <c r="U218" i="10"/>
  <c r="U220" i="10" s="1"/>
  <c r="T218" i="10"/>
  <c r="T220" i="10" s="1"/>
  <c r="S218" i="10"/>
  <c r="S220" i="10" s="1"/>
  <c r="R218" i="10"/>
  <c r="R221" i="10" s="1"/>
  <c r="Q218" i="10"/>
  <c r="Q220" i="10" s="1"/>
  <c r="P218" i="10"/>
  <c r="P220" i="10" s="1"/>
  <c r="O218" i="10"/>
  <c r="O221" i="10" s="1"/>
  <c r="N218" i="10"/>
  <c r="N221" i="10" s="1"/>
  <c r="M218" i="10"/>
  <c r="M220" i="10" s="1"/>
  <c r="L218" i="10"/>
  <c r="L220" i="10" s="1"/>
  <c r="K218" i="10"/>
  <c r="K221" i="10" s="1"/>
  <c r="J218" i="10"/>
  <c r="J221" i="10" s="1"/>
  <c r="I218" i="10"/>
  <c r="I220" i="10" s="1"/>
  <c r="H218" i="10"/>
  <c r="H220" i="10" s="1"/>
  <c r="G218" i="10"/>
  <c r="G221" i="10" s="1"/>
  <c r="F218" i="10"/>
  <c r="F221" i="10" s="1"/>
  <c r="E218" i="10"/>
  <c r="E220" i="10" s="1"/>
  <c r="D218" i="10"/>
  <c r="D220" i="10" s="1"/>
  <c r="C218" i="10"/>
  <c r="C221" i="10" s="1"/>
  <c r="B218" i="10"/>
  <c r="AJ207" i="10"/>
  <c r="AJ210" i="10" s="1"/>
  <c r="AI207" i="10"/>
  <c r="AI210" i="10" s="1"/>
  <c r="AH207" i="10"/>
  <c r="AH210" i="10" s="1"/>
  <c r="AG207" i="10"/>
  <c r="AG210" i="10" s="1"/>
  <c r="AF207" i="10"/>
  <c r="AF210" i="10" s="1"/>
  <c r="AE207" i="10"/>
  <c r="AD207" i="10"/>
  <c r="AD210" i="10" s="1"/>
  <c r="AC207" i="10"/>
  <c r="AC210" i="10" s="1"/>
  <c r="AB207" i="10"/>
  <c r="AB210" i="10" s="1"/>
  <c r="AA207" i="10"/>
  <c r="AA210" i="10" s="1"/>
  <c r="Z207" i="10"/>
  <c r="Z210" i="10" s="1"/>
  <c r="Y207" i="10"/>
  <c r="Y210" i="10" s="1"/>
  <c r="X207" i="10"/>
  <c r="X209" i="10" s="1"/>
  <c r="W207" i="10"/>
  <c r="W210" i="10" s="1"/>
  <c r="V207" i="10"/>
  <c r="V210" i="10" s="1"/>
  <c r="U207" i="10"/>
  <c r="U209" i="10" s="1"/>
  <c r="T207" i="10"/>
  <c r="T209" i="10" s="1"/>
  <c r="S207" i="10"/>
  <c r="S210" i="10" s="1"/>
  <c r="R207" i="10"/>
  <c r="R210" i="10" s="1"/>
  <c r="Q207" i="10"/>
  <c r="Q209" i="10" s="1"/>
  <c r="P207" i="10"/>
  <c r="P209" i="10" s="1"/>
  <c r="O207" i="10"/>
  <c r="O209" i="10" s="1"/>
  <c r="N207" i="10"/>
  <c r="N210" i="10" s="1"/>
  <c r="M207" i="10"/>
  <c r="M209" i="10" s="1"/>
  <c r="L207" i="10"/>
  <c r="L209" i="10" s="1"/>
  <c r="K207" i="10"/>
  <c r="K210" i="10" s="1"/>
  <c r="J207" i="10"/>
  <c r="J210" i="10" s="1"/>
  <c r="I207" i="10"/>
  <c r="I209" i="10" s="1"/>
  <c r="H207" i="10"/>
  <c r="H209" i="10" s="1"/>
  <c r="G207" i="10"/>
  <c r="G209" i="10" s="1"/>
  <c r="F207" i="10"/>
  <c r="F210" i="10" s="1"/>
  <c r="E207" i="10"/>
  <c r="E209" i="10" s="1"/>
  <c r="D207" i="10"/>
  <c r="D209" i="10" s="1"/>
  <c r="C207" i="10"/>
  <c r="C210" i="10" s="1"/>
  <c r="B207" i="10"/>
  <c r="B209" i="10" s="1"/>
  <c r="AJ196" i="10"/>
  <c r="AI196" i="10"/>
  <c r="AI198" i="10" s="1"/>
  <c r="AH196" i="10"/>
  <c r="AH199" i="10" s="1"/>
  <c r="AG196" i="10"/>
  <c r="AG199" i="10" s="1"/>
  <c r="AF196" i="10"/>
  <c r="AE196" i="10"/>
  <c r="AE198" i="10" s="1"/>
  <c r="AD196" i="10"/>
  <c r="AD199" i="10" s="1"/>
  <c r="AC196" i="10"/>
  <c r="AC199" i="10" s="1"/>
  <c r="AB196" i="10"/>
  <c r="AA196" i="10"/>
  <c r="AA198" i="10" s="1"/>
  <c r="Z196" i="10"/>
  <c r="Z198" i="10" s="1"/>
  <c r="Y196" i="10"/>
  <c r="Y199" i="10" s="1"/>
  <c r="X196" i="10"/>
  <c r="W196" i="10"/>
  <c r="W198" i="10" s="1"/>
  <c r="V196" i="10"/>
  <c r="V199" i="10" s="1"/>
  <c r="U196" i="10"/>
  <c r="U199" i="10" s="1"/>
  <c r="T196" i="10"/>
  <c r="T199" i="10" s="1"/>
  <c r="S196" i="10"/>
  <c r="S198" i="10" s="1"/>
  <c r="R196" i="10"/>
  <c r="R198" i="10" s="1"/>
  <c r="Q196" i="10"/>
  <c r="Q199" i="10" s="1"/>
  <c r="P196" i="10"/>
  <c r="P199" i="10" s="1"/>
  <c r="O196" i="10"/>
  <c r="O198" i="10" s="1"/>
  <c r="N196" i="10"/>
  <c r="N198" i="10" s="1"/>
  <c r="M196" i="10"/>
  <c r="M199" i="10" s="1"/>
  <c r="L196" i="10"/>
  <c r="K196" i="10"/>
  <c r="K198" i="10" s="1"/>
  <c r="J196" i="10"/>
  <c r="J198" i="10" s="1"/>
  <c r="I196" i="10"/>
  <c r="I199" i="10" s="1"/>
  <c r="H196" i="10"/>
  <c r="H199" i="10" s="1"/>
  <c r="G196" i="10"/>
  <c r="G199" i="10" s="1"/>
  <c r="F196" i="10"/>
  <c r="F198" i="10" s="1"/>
  <c r="E196" i="10"/>
  <c r="E199" i="10" s="1"/>
  <c r="D196" i="10"/>
  <c r="D199" i="10" s="1"/>
  <c r="C196" i="10"/>
  <c r="C198" i="10" s="1"/>
  <c r="B196" i="10"/>
  <c r="B198" i="10" s="1"/>
  <c r="AJ185" i="10"/>
  <c r="AJ187" i="10" s="1"/>
  <c r="AI185" i="10"/>
  <c r="AI188" i="10" s="1"/>
  <c r="AH185" i="10"/>
  <c r="AH188" i="10" s="1"/>
  <c r="AG185" i="10"/>
  <c r="AF185" i="10"/>
  <c r="AF187" i="10" s="1"/>
  <c r="AE185" i="10"/>
  <c r="AE187" i="10" s="1"/>
  <c r="AD185" i="10"/>
  <c r="AC185" i="10"/>
  <c r="AB185" i="10"/>
  <c r="AB187" i="10" s="1"/>
  <c r="AA185" i="10"/>
  <c r="AA188" i="10" s="1"/>
  <c r="Z185" i="10"/>
  <c r="Z188" i="10" s="1"/>
  <c r="Y185" i="10"/>
  <c r="X185" i="10"/>
  <c r="X187" i="10" s="1"/>
  <c r="W185" i="10"/>
  <c r="V185" i="10"/>
  <c r="U185" i="10"/>
  <c r="T185" i="10"/>
  <c r="T188" i="10" s="1"/>
  <c r="S185" i="10"/>
  <c r="R185" i="10"/>
  <c r="R188" i="10" s="1"/>
  <c r="Q185" i="10"/>
  <c r="Q188" i="10" s="1"/>
  <c r="P185" i="10"/>
  <c r="P187" i="10" s="1"/>
  <c r="O185" i="10"/>
  <c r="O187" i="10" s="1"/>
  <c r="N185" i="10"/>
  <c r="M185" i="10"/>
  <c r="M188" i="10" s="1"/>
  <c r="L185" i="10"/>
  <c r="L187" i="10" s="1"/>
  <c r="K185" i="10"/>
  <c r="J185" i="10"/>
  <c r="J188" i="10" s="1"/>
  <c r="H185" i="10"/>
  <c r="H188" i="10" s="1"/>
  <c r="G185" i="10"/>
  <c r="G187" i="10" s="1"/>
  <c r="F185" i="10"/>
  <c r="E185" i="10"/>
  <c r="E188" i="10" s="1"/>
  <c r="D185" i="10"/>
  <c r="D187" i="10" s="1"/>
  <c r="C185" i="10"/>
  <c r="C188" i="10" s="1"/>
  <c r="B185" i="10"/>
  <c r="I181" i="10"/>
  <c r="I185" i="10" s="1"/>
  <c r="I188" i="10" s="1"/>
  <c r="AJ174" i="10"/>
  <c r="AJ176" i="10" s="1"/>
  <c r="AI174" i="10"/>
  <c r="AI177" i="10" s="1"/>
  <c r="AH174" i="10"/>
  <c r="AH177" i="10" s="1"/>
  <c r="AG174" i="10"/>
  <c r="AF174" i="10"/>
  <c r="AF176" i="10" s="1"/>
  <c r="AE174" i="10"/>
  <c r="AE177" i="10" s="1"/>
  <c r="AD174" i="10"/>
  <c r="AD177" i="10" s="1"/>
  <c r="AC174" i="10"/>
  <c r="AB174" i="10"/>
  <c r="AB176" i="10" s="1"/>
  <c r="AA174" i="10"/>
  <c r="AA177" i="10" s="1"/>
  <c r="Z174" i="10"/>
  <c r="Z177" i="10" s="1"/>
  <c r="Y174" i="10"/>
  <c r="X174" i="10"/>
  <c r="X176" i="10" s="1"/>
  <c r="W174" i="10"/>
  <c r="W177" i="10" s="1"/>
  <c r="V174" i="10"/>
  <c r="V177" i="10" s="1"/>
  <c r="U174" i="10"/>
  <c r="T174" i="10"/>
  <c r="T177" i="10" s="1"/>
  <c r="S174" i="10"/>
  <c r="S176" i="10" s="1"/>
  <c r="R174" i="10"/>
  <c r="R176" i="10" s="1"/>
  <c r="Q174" i="10"/>
  <c r="Q177" i="10" s="1"/>
  <c r="P174" i="10"/>
  <c r="P177" i="10" s="1"/>
  <c r="O174" i="10"/>
  <c r="O176" i="10" s="1"/>
  <c r="N174" i="10"/>
  <c r="N177" i="10" s="1"/>
  <c r="M174" i="10"/>
  <c r="M177" i="10" s="1"/>
  <c r="L174" i="10"/>
  <c r="L176" i="10" s="1"/>
  <c r="K174" i="10"/>
  <c r="K176" i="10" s="1"/>
  <c r="J174" i="10"/>
  <c r="J176" i="10" s="1"/>
  <c r="I174" i="10"/>
  <c r="I176" i="10" s="1"/>
  <c r="H174" i="10"/>
  <c r="H177" i="10" s="1"/>
  <c r="G174" i="10"/>
  <c r="G176" i="10" s="1"/>
  <c r="F174" i="10"/>
  <c r="F176" i="10" s="1"/>
  <c r="E174" i="10"/>
  <c r="E177" i="10" s="1"/>
  <c r="D174" i="10"/>
  <c r="D176" i="10" s="1"/>
  <c r="C174" i="10"/>
  <c r="C176" i="10" s="1"/>
  <c r="B174" i="10"/>
  <c r="B176" i="10" s="1"/>
  <c r="AI166" i="10"/>
  <c r="AH166" i="10"/>
  <c r="AG166" i="10"/>
  <c r="AF166" i="10"/>
  <c r="AE166" i="10"/>
  <c r="AD166" i="10"/>
  <c r="AB166" i="10"/>
  <c r="AA166" i="10"/>
  <c r="Z166" i="10"/>
  <c r="Y166" i="10"/>
  <c r="X166" i="10"/>
  <c r="W166" i="10"/>
  <c r="AI165" i="10"/>
  <c r="AH165" i="10"/>
  <c r="AG165" i="10"/>
  <c r="AF165" i="10"/>
  <c r="AE165" i="10"/>
  <c r="AD165" i="10"/>
  <c r="AB165" i="10"/>
  <c r="AA165" i="10"/>
  <c r="Z165" i="10"/>
  <c r="Y165" i="10"/>
  <c r="X165" i="10"/>
  <c r="W165" i="10"/>
  <c r="AJ162" i="10"/>
  <c r="AJ164" i="10" s="1"/>
  <c r="AI162" i="10"/>
  <c r="AI164" i="10" s="1"/>
  <c r="AH162" i="10"/>
  <c r="AH164" i="10" s="1"/>
  <c r="AG162" i="10"/>
  <c r="AG164" i="10" s="1"/>
  <c r="AF162" i="10"/>
  <c r="AF164" i="10" s="1"/>
  <c r="AE162" i="10"/>
  <c r="AE164" i="10" s="1"/>
  <c r="AD162" i="10"/>
  <c r="AD164" i="10" s="1"/>
  <c r="AC162" i="10"/>
  <c r="AC164" i="10" s="1"/>
  <c r="AB162" i="10"/>
  <c r="AB164" i="10" s="1"/>
  <c r="AA162" i="10"/>
  <c r="AA164" i="10" s="1"/>
  <c r="Z162" i="10"/>
  <c r="Z164" i="10" s="1"/>
  <c r="Y162" i="10"/>
  <c r="Y164" i="10" s="1"/>
  <c r="X162" i="10"/>
  <c r="X164" i="10" s="1"/>
  <c r="W162" i="10"/>
  <c r="W164" i="10" s="1"/>
  <c r="AJ151" i="10"/>
  <c r="AJ153" i="10" s="1"/>
  <c r="AI151" i="10"/>
  <c r="AI154" i="10" s="1"/>
  <c r="AH151" i="10"/>
  <c r="AG151" i="10"/>
  <c r="AG153" i="10" s="1"/>
  <c r="AF151" i="10"/>
  <c r="AF154" i="10" s="1"/>
  <c r="AE151" i="10"/>
  <c r="AE154" i="10" s="1"/>
  <c r="AD151" i="10"/>
  <c r="AC151" i="10"/>
  <c r="AC153" i="10" s="1"/>
  <c r="AB151" i="10"/>
  <c r="AB153" i="10" s="1"/>
  <c r="AA151" i="10"/>
  <c r="AA154" i="10" s="1"/>
  <c r="Z151" i="10"/>
  <c r="Y151" i="10"/>
  <c r="Y153" i="10" s="1"/>
  <c r="X151" i="10"/>
  <c r="X154" i="10" s="1"/>
  <c r="W151" i="10"/>
  <c r="V151" i="10"/>
  <c r="U151" i="10"/>
  <c r="U153" i="10" s="1"/>
  <c r="T151" i="10"/>
  <c r="T153" i="10" s="1"/>
  <c r="S151" i="10"/>
  <c r="S154" i="10" s="1"/>
  <c r="R151" i="10"/>
  <c r="Q151" i="10"/>
  <c r="Q153" i="10" s="1"/>
  <c r="P151" i="10"/>
  <c r="P154" i="10" s="1"/>
  <c r="O151" i="10"/>
  <c r="O154" i="10" s="1"/>
  <c r="N151" i="10"/>
  <c r="M151" i="10"/>
  <c r="M153" i="10" s="1"/>
  <c r="L151" i="10"/>
  <c r="L154" i="10" s="1"/>
  <c r="K151" i="10"/>
  <c r="K154" i="10" s="1"/>
  <c r="J151" i="10"/>
  <c r="I151" i="10"/>
  <c r="I153" i="10" s="1"/>
  <c r="H151" i="10"/>
  <c r="H154" i="10" s="1"/>
  <c r="G151" i="10"/>
  <c r="G154" i="10" s="1"/>
  <c r="F151" i="10"/>
  <c r="F154" i="10" s="1"/>
  <c r="E151" i="10"/>
  <c r="E153" i="10" s="1"/>
  <c r="D151" i="10"/>
  <c r="D153" i="10" s="1"/>
  <c r="C151" i="10"/>
  <c r="C154" i="10" s="1"/>
  <c r="B151" i="10"/>
  <c r="B153" i="10" s="1"/>
  <c r="AJ140" i="10"/>
  <c r="AI140" i="10"/>
  <c r="AI142" i="10" s="1"/>
  <c r="AH140" i="10"/>
  <c r="AH143" i="10" s="1"/>
  <c r="AG140" i="10"/>
  <c r="AG143" i="10" s="1"/>
  <c r="AF140" i="10"/>
  <c r="AE140" i="10"/>
  <c r="AE142" i="10" s="1"/>
  <c r="AD140" i="10"/>
  <c r="AD143" i="10" s="1"/>
  <c r="AC140" i="10"/>
  <c r="AC143" i="10" s="1"/>
  <c r="AB140" i="10"/>
  <c r="AA140" i="10"/>
  <c r="AA142" i="10" s="1"/>
  <c r="Z140" i="10"/>
  <c r="Z142" i="10" s="1"/>
  <c r="Y140" i="10"/>
  <c r="Y143" i="10" s="1"/>
  <c r="X140" i="10"/>
  <c r="W140" i="10"/>
  <c r="W142" i="10" s="1"/>
  <c r="V140" i="10"/>
  <c r="V143" i="10" s="1"/>
  <c r="U140" i="10"/>
  <c r="U143" i="10" s="1"/>
  <c r="T140" i="10"/>
  <c r="S140" i="10"/>
  <c r="S143" i="10" s="1"/>
  <c r="R140" i="10"/>
  <c r="R143" i="10" s="1"/>
  <c r="Q140" i="10"/>
  <c r="Q143" i="10" s="1"/>
  <c r="P140" i="10"/>
  <c r="O140" i="10"/>
  <c r="O142" i="10" s="1"/>
  <c r="N140" i="10"/>
  <c r="N143" i="10" s="1"/>
  <c r="M140" i="10"/>
  <c r="M143" i="10" s="1"/>
  <c r="L140" i="10"/>
  <c r="K140" i="10"/>
  <c r="K142" i="10" s="1"/>
  <c r="J140" i="10"/>
  <c r="J142" i="10" s="1"/>
  <c r="I140" i="10"/>
  <c r="H140" i="10"/>
  <c r="H143" i="10" s="1"/>
  <c r="G140" i="10"/>
  <c r="G142" i="10" s="1"/>
  <c r="F140" i="10"/>
  <c r="F142" i="10" s="1"/>
  <c r="E140" i="10"/>
  <c r="E143" i="10" s="1"/>
  <c r="D140" i="10"/>
  <c r="D143" i="10" s="1"/>
  <c r="O144" i="10" s="1"/>
  <c r="C140" i="10"/>
  <c r="C142" i="10" s="1"/>
  <c r="B140" i="10"/>
  <c r="B142" i="10" s="1"/>
  <c r="AJ129" i="10"/>
  <c r="AJ132" i="10" s="1"/>
  <c r="AI129" i="10"/>
  <c r="AI131" i="10" s="1"/>
  <c r="AH129" i="10"/>
  <c r="AG129" i="10"/>
  <c r="AG131" i="10" s="1"/>
  <c r="AF129" i="10"/>
  <c r="AF131" i="10" s="1"/>
  <c r="AE129" i="10"/>
  <c r="AE132" i="10" s="1"/>
  <c r="AD129" i="10"/>
  <c r="AC129" i="10"/>
  <c r="AC131" i="10" s="1"/>
  <c r="AB129" i="10"/>
  <c r="AB132" i="10" s="1"/>
  <c r="AA129" i="10"/>
  <c r="AA131" i="10" s="1"/>
  <c r="Z129" i="10"/>
  <c r="Y129" i="10"/>
  <c r="Y131" i="10" s="1"/>
  <c r="X129" i="10"/>
  <c r="X131" i="10" s="1"/>
  <c r="W129" i="10"/>
  <c r="W132" i="10" s="1"/>
  <c r="V129" i="10"/>
  <c r="U129" i="10"/>
  <c r="T129" i="10"/>
  <c r="T132" i="10" s="1"/>
  <c r="S129" i="10"/>
  <c r="S132" i="10" s="1"/>
  <c r="R129" i="10"/>
  <c r="R132" i="10" s="1"/>
  <c r="Q129" i="10"/>
  <c r="P129" i="10"/>
  <c r="P131" i="10" s="1"/>
  <c r="O129" i="10"/>
  <c r="O132" i="10" s="1"/>
  <c r="N129" i="10"/>
  <c r="N132" i="10" s="1"/>
  <c r="M129" i="10"/>
  <c r="L129" i="10"/>
  <c r="L131" i="10" s="1"/>
  <c r="K129" i="10"/>
  <c r="K132" i="10" s="1"/>
  <c r="I129" i="10"/>
  <c r="H129" i="10"/>
  <c r="H132" i="10" s="1"/>
  <c r="G129" i="10"/>
  <c r="G131" i="10" s="1"/>
  <c r="F129" i="10"/>
  <c r="F132" i="10" s="1"/>
  <c r="E129" i="10"/>
  <c r="D129" i="10"/>
  <c r="D131" i="10" s="1"/>
  <c r="C129" i="10"/>
  <c r="C131" i="10" s="1"/>
  <c r="B129" i="10"/>
  <c r="B132" i="10" s="1"/>
  <c r="O119" i="10"/>
  <c r="AJ116" i="10"/>
  <c r="AI116" i="10"/>
  <c r="AI118" i="10" s="1"/>
  <c r="AH116" i="10"/>
  <c r="AH119" i="10" s="1"/>
  <c r="AG116" i="10"/>
  <c r="AG119" i="10" s="1"/>
  <c r="AF116" i="10"/>
  <c r="AE116" i="10"/>
  <c r="AE118" i="10" s="1"/>
  <c r="AD116" i="10"/>
  <c r="AD119" i="10" s="1"/>
  <c r="AC116" i="10"/>
  <c r="AC119" i="10" s="1"/>
  <c r="AB116" i="10"/>
  <c r="AA116" i="10"/>
  <c r="AA118" i="10" s="1"/>
  <c r="Z116" i="10"/>
  <c r="Z119" i="10" s="1"/>
  <c r="Y116" i="10"/>
  <c r="Y119" i="10" s="1"/>
  <c r="X116" i="10"/>
  <c r="W116" i="10"/>
  <c r="W118" i="10" s="1"/>
  <c r="V116" i="10"/>
  <c r="V119" i="10" s="1"/>
  <c r="U116" i="10"/>
  <c r="U119" i="10" s="1"/>
  <c r="T116" i="10"/>
  <c r="T119" i="10" s="1"/>
  <c r="S116" i="10"/>
  <c r="S118" i="10" s="1"/>
  <c r="R116" i="10"/>
  <c r="R118" i="10" s="1"/>
  <c r="Q116" i="10"/>
  <c r="Q119" i="10" s="1"/>
  <c r="P116" i="10"/>
  <c r="O116" i="10"/>
  <c r="O118" i="10" s="1"/>
  <c r="N116" i="10"/>
  <c r="N118" i="10" s="1"/>
  <c r="M116" i="10"/>
  <c r="M119" i="10" s="1"/>
  <c r="L116" i="10"/>
  <c r="L119" i="10" s="1"/>
  <c r="K116" i="10"/>
  <c r="K118" i="10" s="1"/>
  <c r="J116" i="10"/>
  <c r="J118" i="10" s="1"/>
  <c r="I116" i="10"/>
  <c r="I118" i="10" s="1"/>
  <c r="H116" i="10"/>
  <c r="G116" i="10"/>
  <c r="G118" i="10" s="1"/>
  <c r="F116" i="10"/>
  <c r="F118" i="10" s="1"/>
  <c r="E116" i="10"/>
  <c r="E119" i="10" s="1"/>
  <c r="D116" i="10"/>
  <c r="C116" i="10"/>
  <c r="C118" i="10" s="1"/>
  <c r="B116" i="10"/>
  <c r="B118" i="10" s="1"/>
  <c r="L108" i="10"/>
  <c r="AJ105" i="10"/>
  <c r="AJ107" i="10" s="1"/>
  <c r="AI105" i="10"/>
  <c r="AI108" i="10" s="1"/>
  <c r="AH105" i="10"/>
  <c r="AH107" i="10" s="1"/>
  <c r="AG105" i="10"/>
  <c r="AF105" i="10"/>
  <c r="AF108" i="10" s="1"/>
  <c r="AE105" i="10"/>
  <c r="AD105" i="10"/>
  <c r="AD107" i="10" s="1"/>
  <c r="AC105" i="10"/>
  <c r="AC107" i="10" s="1"/>
  <c r="AB105" i="10"/>
  <c r="AB107" i="10" s="1"/>
  <c r="AA105" i="10"/>
  <c r="AA108" i="10" s="1"/>
  <c r="Z105" i="10"/>
  <c r="Z107" i="10" s="1"/>
  <c r="Y105" i="10"/>
  <c r="X105" i="10"/>
  <c r="X108" i="10" s="1"/>
  <c r="W105" i="10"/>
  <c r="V105" i="10"/>
  <c r="V107" i="10" s="1"/>
  <c r="U105" i="10"/>
  <c r="U107" i="10" s="1"/>
  <c r="T105" i="10"/>
  <c r="T107" i="10" s="1"/>
  <c r="S105" i="10"/>
  <c r="S107" i="10" s="1"/>
  <c r="R105" i="10"/>
  <c r="R107" i="10" s="1"/>
  <c r="Q105" i="10"/>
  <c r="P105" i="10"/>
  <c r="P108" i="10" s="1"/>
  <c r="O105" i="10"/>
  <c r="N105" i="10"/>
  <c r="N107" i="10" s="1"/>
  <c r="M105" i="10"/>
  <c r="M107" i="10" s="1"/>
  <c r="L105" i="10"/>
  <c r="L107" i="10" s="1"/>
  <c r="K105" i="10"/>
  <c r="K108" i="10" s="1"/>
  <c r="J105" i="10"/>
  <c r="J107" i="10" s="1"/>
  <c r="I105" i="10"/>
  <c r="I108" i="10" s="1"/>
  <c r="H105" i="10"/>
  <c r="H108" i="10" s="1"/>
  <c r="G105" i="10"/>
  <c r="F105" i="10"/>
  <c r="F107" i="10" s="1"/>
  <c r="E105" i="10"/>
  <c r="E107" i="10" s="1"/>
  <c r="D105" i="10"/>
  <c r="D107" i="10" s="1"/>
  <c r="C105" i="10"/>
  <c r="C108" i="10" s="1"/>
  <c r="B105" i="10"/>
  <c r="B107" i="10" s="1"/>
  <c r="AJ94" i="10"/>
  <c r="AJ96" i="10" s="1"/>
  <c r="AI94" i="10"/>
  <c r="AI96" i="10" s="1"/>
  <c r="AH94" i="10"/>
  <c r="AG94" i="10"/>
  <c r="AF94" i="10"/>
  <c r="AF96" i="10" s="1"/>
  <c r="AE94" i="10"/>
  <c r="AE97" i="10" s="1"/>
  <c r="AD94" i="10"/>
  <c r="AC94" i="10"/>
  <c r="AB94" i="10"/>
  <c r="AA94" i="10"/>
  <c r="AA97" i="10" s="1"/>
  <c r="Z94" i="10"/>
  <c r="Y94" i="10"/>
  <c r="X94" i="10"/>
  <c r="X96" i="10" s="1"/>
  <c r="W94" i="10"/>
  <c r="W96" i="10" s="1"/>
  <c r="V94" i="10"/>
  <c r="U94" i="10"/>
  <c r="T94" i="10"/>
  <c r="T96" i="10" s="1"/>
  <c r="S94" i="10"/>
  <c r="S96" i="10" s="1"/>
  <c r="R94" i="10"/>
  <c r="Q94" i="10"/>
  <c r="P94" i="10"/>
  <c r="P96" i="10" s="1"/>
  <c r="O94" i="10"/>
  <c r="O97" i="10" s="1"/>
  <c r="N94" i="10"/>
  <c r="M94" i="10"/>
  <c r="L94" i="10"/>
  <c r="K94" i="10"/>
  <c r="K97" i="10" s="1"/>
  <c r="J94" i="10"/>
  <c r="I94" i="10"/>
  <c r="H94" i="10"/>
  <c r="H96" i="10" s="1"/>
  <c r="H299" i="9" s="1"/>
  <c r="G94" i="10"/>
  <c r="G97" i="10" s="1"/>
  <c r="F94" i="10"/>
  <c r="E94" i="10"/>
  <c r="D94" i="10"/>
  <c r="D96" i="10" s="1"/>
  <c r="D299" i="9" s="1"/>
  <c r="C94" i="10"/>
  <c r="C97" i="10" s="1"/>
  <c r="B94" i="10"/>
  <c r="AJ83" i="10"/>
  <c r="AJ86" i="10" s="1"/>
  <c r="AI83" i="10"/>
  <c r="AI85" i="10" s="1"/>
  <c r="AH83" i="10"/>
  <c r="AH85" i="10" s="1"/>
  <c r="N283" i="9" s="1"/>
  <c r="AG83" i="10"/>
  <c r="AG86" i="10" s="1"/>
  <c r="AF83" i="10"/>
  <c r="AF86" i="10" s="1"/>
  <c r="AE83" i="10"/>
  <c r="AE85" i="10" s="1"/>
  <c r="K283" i="9" s="1"/>
  <c r="AD83" i="10"/>
  <c r="AD85" i="10" s="1"/>
  <c r="J283" i="9" s="1"/>
  <c r="AC83" i="10"/>
  <c r="AC86" i="10" s="1"/>
  <c r="AB83" i="10"/>
  <c r="AB86" i="10" s="1"/>
  <c r="AA83" i="10"/>
  <c r="AA85" i="10" s="1"/>
  <c r="F283" i="9" s="1"/>
  <c r="Z83" i="10"/>
  <c r="Z85" i="10" s="1"/>
  <c r="E283" i="9" s="1"/>
  <c r="Y83" i="10"/>
  <c r="Y86" i="10" s="1"/>
  <c r="X83" i="10"/>
  <c r="X86" i="10" s="1"/>
  <c r="W83" i="10"/>
  <c r="W85" i="10" s="1"/>
  <c r="B283" i="9" s="1"/>
  <c r="V83" i="10"/>
  <c r="V85" i="10" s="1"/>
  <c r="P267" i="9" s="1"/>
  <c r="U83" i="10"/>
  <c r="U86" i="10" s="1"/>
  <c r="T83" i="10"/>
  <c r="T86" i="10" s="1"/>
  <c r="S83" i="10"/>
  <c r="S85" i="10" s="1"/>
  <c r="M267" i="9" s="1"/>
  <c r="R83" i="10"/>
  <c r="R85" i="10" s="1"/>
  <c r="L267" i="9" s="1"/>
  <c r="Q83" i="10"/>
  <c r="Q85" i="10" s="1"/>
  <c r="K267" i="9" s="1"/>
  <c r="P83" i="10"/>
  <c r="P86" i="10" s="1"/>
  <c r="O83" i="10"/>
  <c r="O85" i="10" s="1"/>
  <c r="H267" i="9" s="1"/>
  <c r="N83" i="10"/>
  <c r="N85" i="10" s="1"/>
  <c r="G267" i="9" s="1"/>
  <c r="M83" i="10"/>
  <c r="M86" i="10" s="1"/>
  <c r="L83" i="10"/>
  <c r="L86" i="10" s="1"/>
  <c r="K83" i="10"/>
  <c r="K85" i="10" s="1"/>
  <c r="D267" i="9" s="1"/>
  <c r="J83" i="10"/>
  <c r="J85" i="10" s="1"/>
  <c r="C267" i="9" s="1"/>
  <c r="I83" i="10"/>
  <c r="I85" i="10" s="1"/>
  <c r="B267" i="9" s="1"/>
  <c r="H83" i="10"/>
  <c r="H86" i="10" s="1"/>
  <c r="G83" i="10"/>
  <c r="G85" i="10" s="1"/>
  <c r="O251" i="9" s="1"/>
  <c r="F83" i="10"/>
  <c r="F85" i="10" s="1"/>
  <c r="N251" i="9" s="1"/>
  <c r="E83" i="10"/>
  <c r="E86" i="10" s="1"/>
  <c r="D83" i="10"/>
  <c r="D86" i="10" s="1"/>
  <c r="L254" i="9" s="1"/>
  <c r="C83" i="10"/>
  <c r="C85" i="10" s="1"/>
  <c r="B83" i="10"/>
  <c r="B85" i="10" s="1"/>
  <c r="J251" i="9" s="1"/>
  <c r="AJ72" i="10"/>
  <c r="AJ75" i="10" s="1"/>
  <c r="H254" i="9" s="1"/>
  <c r="AI72" i="10"/>
  <c r="AI74" i="10" s="1"/>
  <c r="AH72" i="10"/>
  <c r="AH75" i="10" s="1"/>
  <c r="F254" i="9" s="1"/>
  <c r="AG72" i="10"/>
  <c r="AG74" i="10" s="1"/>
  <c r="AF72" i="10"/>
  <c r="AF75" i="10" s="1"/>
  <c r="AE72" i="10"/>
  <c r="AE74" i="10" s="1"/>
  <c r="AD72" i="10"/>
  <c r="AD74" i="10" s="1"/>
  <c r="B251" i="9" s="1"/>
  <c r="AC72" i="10"/>
  <c r="AC74" i="10" s="1"/>
  <c r="AB72" i="10"/>
  <c r="AB75" i="10" s="1"/>
  <c r="O238" i="9" s="1"/>
  <c r="AA72" i="10"/>
  <c r="AA74" i="10" s="1"/>
  <c r="Z72" i="10"/>
  <c r="Z75" i="10" s="1"/>
  <c r="M238" i="9" s="1"/>
  <c r="Y72" i="10"/>
  <c r="Y74" i="10" s="1"/>
  <c r="X72" i="10"/>
  <c r="X75" i="10" s="1"/>
  <c r="W72" i="10"/>
  <c r="W74" i="10" s="1"/>
  <c r="V72" i="10"/>
  <c r="V75" i="10" s="1"/>
  <c r="U72" i="10"/>
  <c r="U74" i="10" s="1"/>
  <c r="G235" i="9" s="1"/>
  <c r="T72" i="10"/>
  <c r="T75" i="10" s="1"/>
  <c r="S72" i="10"/>
  <c r="S74" i="10" s="1"/>
  <c r="R72" i="10"/>
  <c r="R75" i="10" s="1"/>
  <c r="Q72" i="10"/>
  <c r="Q74" i="10" s="1"/>
  <c r="C235" i="9" s="1"/>
  <c r="P72" i="10"/>
  <c r="P75" i="10" s="1"/>
  <c r="B238" i="9" s="1"/>
  <c r="O72" i="10"/>
  <c r="O74" i="10" s="1"/>
  <c r="N72" i="10"/>
  <c r="N75" i="10" s="1"/>
  <c r="O222" i="9" s="1"/>
  <c r="M72" i="10"/>
  <c r="M74" i="10" s="1"/>
  <c r="N219" i="9" s="1"/>
  <c r="L72" i="10"/>
  <c r="L75" i="10" s="1"/>
  <c r="M222" i="9" s="1"/>
  <c r="K72" i="10"/>
  <c r="K74" i="10" s="1"/>
  <c r="J72" i="10"/>
  <c r="J75" i="10" s="1"/>
  <c r="K222" i="9" s="1"/>
  <c r="I72" i="10"/>
  <c r="I74" i="10" s="1"/>
  <c r="H72" i="10"/>
  <c r="H75" i="10" s="1"/>
  <c r="G72" i="10"/>
  <c r="G74" i="10" s="1"/>
  <c r="F72" i="10"/>
  <c r="F75" i="10" s="1"/>
  <c r="F222" i="9" s="1"/>
  <c r="E72" i="10"/>
  <c r="E74" i="10" s="1"/>
  <c r="D72" i="10"/>
  <c r="D75" i="10" s="1"/>
  <c r="D222" i="9" s="1"/>
  <c r="C72" i="10"/>
  <c r="C75" i="10" s="1"/>
  <c r="B72" i="10"/>
  <c r="B74" i="10" s="1"/>
  <c r="B219" i="9" s="1"/>
  <c r="AC61" i="10"/>
  <c r="AC64" i="10" s="1"/>
  <c r="AB61" i="10"/>
  <c r="AB63" i="10" s="1"/>
  <c r="AA61" i="10"/>
  <c r="AA63" i="10" s="1"/>
  <c r="Z61" i="10"/>
  <c r="Z63" i="10" s="1"/>
  <c r="Y61" i="10"/>
  <c r="Y64" i="10" s="1"/>
  <c r="X61" i="10"/>
  <c r="X64" i="10" s="1"/>
  <c r="W61" i="10"/>
  <c r="W64" i="10" s="1"/>
  <c r="V61" i="10"/>
  <c r="V64" i="10" s="1"/>
  <c r="U61" i="10"/>
  <c r="U64" i="10" s="1"/>
  <c r="T61" i="10"/>
  <c r="T64" i="10" s="1"/>
  <c r="S61" i="10"/>
  <c r="S64" i="10" s="1"/>
  <c r="R61" i="10"/>
  <c r="R64" i="10" s="1"/>
  <c r="Q61" i="10"/>
  <c r="Q64" i="10" s="1"/>
  <c r="P61" i="10"/>
  <c r="P64" i="10" s="1"/>
  <c r="O61" i="10"/>
  <c r="O64" i="10" s="1"/>
  <c r="O190" i="9" s="1"/>
  <c r="N61" i="10"/>
  <c r="N64" i="10" s="1"/>
  <c r="M61" i="10"/>
  <c r="M64" i="10" s="1"/>
  <c r="M190" i="9" s="1"/>
  <c r="L61" i="10"/>
  <c r="L64" i="10" s="1"/>
  <c r="K61" i="10"/>
  <c r="K64" i="10" s="1"/>
  <c r="K190" i="9" s="1"/>
  <c r="J61" i="10"/>
  <c r="J64" i="10" s="1"/>
  <c r="J190" i="9" s="1"/>
  <c r="I61" i="10"/>
  <c r="H61" i="10"/>
  <c r="H64" i="10" s="1"/>
  <c r="G61" i="10"/>
  <c r="G64" i="10" s="1"/>
  <c r="G190" i="9" s="1"/>
  <c r="F61" i="10"/>
  <c r="F64" i="10" s="1"/>
  <c r="E61" i="10"/>
  <c r="E64" i="10" s="1"/>
  <c r="E190" i="9" s="1"/>
  <c r="D61" i="10"/>
  <c r="D64" i="10" s="1"/>
  <c r="C61" i="10"/>
  <c r="C64" i="10" s="1"/>
  <c r="C190" i="9" s="1"/>
  <c r="B61" i="10"/>
  <c r="B64" i="10" s="1"/>
  <c r="B190" i="9" s="1"/>
  <c r="AC50" i="10"/>
  <c r="AC53" i="10" s="1"/>
  <c r="AB50" i="10"/>
  <c r="AB52" i="10" s="1"/>
  <c r="AA50" i="10"/>
  <c r="AA53" i="10" s="1"/>
  <c r="Z50" i="10"/>
  <c r="Z53" i="10" s="1"/>
  <c r="Y50" i="10"/>
  <c r="Y53" i="10" s="1"/>
  <c r="X50" i="10"/>
  <c r="W50" i="10"/>
  <c r="W53" i="10" s="1"/>
  <c r="V50" i="10"/>
  <c r="V53" i="10" s="1"/>
  <c r="U50" i="10"/>
  <c r="U53" i="10" s="1"/>
  <c r="T50" i="10"/>
  <c r="T52" i="10" s="1"/>
  <c r="S50" i="10"/>
  <c r="S53" i="10" s="1"/>
  <c r="R50" i="10"/>
  <c r="R53" i="10" s="1"/>
  <c r="Q50" i="10"/>
  <c r="Q53" i="10" s="1"/>
  <c r="P50" i="10"/>
  <c r="P52" i="10" s="1"/>
  <c r="O50" i="10"/>
  <c r="O53" i="10" s="1"/>
  <c r="N50" i="10"/>
  <c r="N53" i="10" s="1"/>
  <c r="P158" i="9" s="1"/>
  <c r="M50" i="10"/>
  <c r="M53" i="10" s="1"/>
  <c r="O158" i="9" s="1"/>
  <c r="L50" i="10"/>
  <c r="L52" i="10" s="1"/>
  <c r="M155" i="9" s="1"/>
  <c r="K50" i="10"/>
  <c r="K53" i="10" s="1"/>
  <c r="J50" i="10"/>
  <c r="J53" i="10" s="1"/>
  <c r="L158" i="9" s="1"/>
  <c r="I50" i="10"/>
  <c r="H50" i="10"/>
  <c r="H53" i="10" s="1"/>
  <c r="G50" i="10"/>
  <c r="G53" i="10" s="1"/>
  <c r="G158" i="9" s="1"/>
  <c r="F50" i="10"/>
  <c r="F53" i="10" s="1"/>
  <c r="F158" i="9" s="1"/>
  <c r="E50" i="10"/>
  <c r="E53" i="10" s="1"/>
  <c r="E158" i="9" s="1"/>
  <c r="D50" i="10"/>
  <c r="D52" i="10" s="1"/>
  <c r="D155" i="9" s="1"/>
  <c r="C50" i="10"/>
  <c r="C53" i="10" s="1"/>
  <c r="C158" i="9" s="1"/>
  <c r="B50" i="10"/>
  <c r="B53" i="10" s="1"/>
  <c r="B158" i="9" s="1"/>
  <c r="AC39" i="10"/>
  <c r="AC42" i="10" s="1"/>
  <c r="AB39" i="10"/>
  <c r="AB41" i="10" s="1"/>
  <c r="AA39" i="10"/>
  <c r="AA42" i="10" s="1"/>
  <c r="Z39" i="10"/>
  <c r="Z42" i="10" s="1"/>
  <c r="Y39" i="10"/>
  <c r="Y42" i="10" s="1"/>
  <c r="X39" i="10"/>
  <c r="W39" i="10"/>
  <c r="W42" i="10" s="1"/>
  <c r="V39" i="10"/>
  <c r="V42" i="10" s="1"/>
  <c r="U39" i="10"/>
  <c r="U42" i="10" s="1"/>
  <c r="T39" i="10"/>
  <c r="T41" i="10" s="1"/>
  <c r="S39" i="10"/>
  <c r="S42" i="10" s="1"/>
  <c r="R39" i="10"/>
  <c r="R42" i="10" s="1"/>
  <c r="Q39" i="10"/>
  <c r="Q42" i="10" s="1"/>
  <c r="P39" i="10"/>
  <c r="P41" i="10" s="1"/>
  <c r="O39" i="10"/>
  <c r="O42" i="10" s="1"/>
  <c r="N39" i="10"/>
  <c r="N42" i="10" s="1"/>
  <c r="O126" i="9" s="1"/>
  <c r="M39" i="10"/>
  <c r="M42" i="10" s="1"/>
  <c r="L39" i="10"/>
  <c r="L41" i="10" s="1"/>
  <c r="M123" i="9" s="1"/>
  <c r="K39" i="10"/>
  <c r="K42" i="10" s="1"/>
  <c r="L126" i="9" s="1"/>
  <c r="J39" i="10"/>
  <c r="J42" i="10" s="1"/>
  <c r="K126" i="9" s="1"/>
  <c r="I39" i="10"/>
  <c r="I42" i="10" s="1"/>
  <c r="J126" i="9" s="1"/>
  <c r="H39" i="10"/>
  <c r="H42" i="10" s="1"/>
  <c r="H126" i="9" s="1"/>
  <c r="G39" i="10"/>
  <c r="G42" i="10" s="1"/>
  <c r="F39" i="10"/>
  <c r="F42" i="10" s="1"/>
  <c r="F126" i="9" s="1"/>
  <c r="E39" i="10"/>
  <c r="D39" i="10"/>
  <c r="D41" i="10" s="1"/>
  <c r="D123" i="9" s="1"/>
  <c r="C39" i="10"/>
  <c r="C42" i="10" s="1"/>
  <c r="C126" i="9" s="1"/>
  <c r="B39" i="10"/>
  <c r="B42" i="10" s="1"/>
  <c r="B126" i="9" s="1"/>
  <c r="AJ28" i="10"/>
  <c r="AJ30" i="10" s="1"/>
  <c r="P106" i="9" s="1"/>
  <c r="AI28" i="10"/>
  <c r="AI31" i="10" s="1"/>
  <c r="O109" i="9" s="1"/>
  <c r="AH28" i="10"/>
  <c r="AH30" i="10" s="1"/>
  <c r="AG28" i="10"/>
  <c r="AG30" i="10" s="1"/>
  <c r="M106" i="9" s="1"/>
  <c r="AF28" i="10"/>
  <c r="AF30" i="10" s="1"/>
  <c r="AE28" i="10"/>
  <c r="AE30" i="10" s="1"/>
  <c r="K106" i="9" s="1"/>
  <c r="AD28" i="10"/>
  <c r="AD30" i="10" s="1"/>
  <c r="J106" i="9" s="1"/>
  <c r="AC28" i="10"/>
  <c r="AC30" i="10" s="1"/>
  <c r="H106" i="9" s="1"/>
  <c r="AB28" i="10"/>
  <c r="AB30" i="10" s="1"/>
  <c r="AA28" i="10"/>
  <c r="AA31" i="10" s="1"/>
  <c r="Z28" i="10"/>
  <c r="Z30" i="10" s="1"/>
  <c r="E106" i="9" s="1"/>
  <c r="Y28" i="10"/>
  <c r="Y30" i="10" s="1"/>
  <c r="D106" i="9" s="1"/>
  <c r="X28" i="10"/>
  <c r="X30" i="10" s="1"/>
  <c r="W28" i="10"/>
  <c r="V28" i="10"/>
  <c r="V30" i="10" s="1"/>
  <c r="P89" i="9" s="1"/>
  <c r="U28" i="10"/>
  <c r="U30" i="10" s="1"/>
  <c r="O89" i="9" s="1"/>
  <c r="T28" i="10"/>
  <c r="T30" i="10" s="1"/>
  <c r="N89" i="9" s="1"/>
  <c r="S28" i="10"/>
  <c r="S31" i="10" s="1"/>
  <c r="R28" i="10"/>
  <c r="R30" i="10" s="1"/>
  <c r="L89" i="9" s="1"/>
  <c r="Q28" i="10"/>
  <c r="Q30" i="10" s="1"/>
  <c r="K89" i="9" s="1"/>
  <c r="P28" i="10"/>
  <c r="P30" i="10" s="1"/>
  <c r="J89" i="9" s="1"/>
  <c r="O28" i="10"/>
  <c r="O31" i="10" s="1"/>
  <c r="H92" i="9" s="1"/>
  <c r="N28" i="10"/>
  <c r="N30" i="10" s="1"/>
  <c r="M28" i="10"/>
  <c r="M30" i="10" s="1"/>
  <c r="F89" i="9" s="1"/>
  <c r="L28" i="10"/>
  <c r="L30" i="10" s="1"/>
  <c r="K28" i="10"/>
  <c r="K31" i="10" s="1"/>
  <c r="J28" i="10"/>
  <c r="J30" i="10" s="1"/>
  <c r="C89" i="9" s="1"/>
  <c r="I28" i="10"/>
  <c r="H28" i="10"/>
  <c r="H30" i="10" s="1"/>
  <c r="G28" i="10"/>
  <c r="G31" i="10" s="1"/>
  <c r="O75" i="9" s="1"/>
  <c r="F28" i="10"/>
  <c r="F30" i="10" s="1"/>
  <c r="N72" i="9" s="1"/>
  <c r="E28" i="10"/>
  <c r="E30" i="10" s="1"/>
  <c r="M72" i="9" s="1"/>
  <c r="D28" i="10"/>
  <c r="D30" i="10" s="1"/>
  <c r="C28" i="10"/>
  <c r="C30" i="10" s="1"/>
  <c r="K72" i="9" s="1"/>
  <c r="B28" i="10"/>
  <c r="B30" i="10" s="1"/>
  <c r="J72" i="9" s="1"/>
  <c r="AB17" i="10"/>
  <c r="AA17" i="10"/>
  <c r="AA20" i="10" s="1"/>
  <c r="G75" i="9" s="1"/>
  <c r="Z17" i="10"/>
  <c r="Z19" i="10" s="1"/>
  <c r="F72" i="9" s="1"/>
  <c r="Y17" i="10"/>
  <c r="Y20" i="10" s="1"/>
  <c r="E75" i="9" s="1"/>
  <c r="X17" i="10"/>
  <c r="W17" i="10"/>
  <c r="W20" i="10" s="1"/>
  <c r="C75" i="9" s="1"/>
  <c r="V17" i="10"/>
  <c r="V20" i="10" s="1"/>
  <c r="U17" i="10"/>
  <c r="U20" i="10" s="1"/>
  <c r="T17" i="10"/>
  <c r="S17" i="10"/>
  <c r="S20" i="10" s="1"/>
  <c r="O58" i="9" s="1"/>
  <c r="R17" i="10"/>
  <c r="R19" i="10" s="1"/>
  <c r="M55" i="9" s="1"/>
  <c r="Q17" i="10"/>
  <c r="Q20" i="10" s="1"/>
  <c r="M58" i="9" s="1"/>
  <c r="P17" i="10"/>
  <c r="O17" i="10"/>
  <c r="O20" i="10" s="1"/>
  <c r="K58" i="9" s="1"/>
  <c r="N17" i="10"/>
  <c r="N19" i="10" s="1"/>
  <c r="H55" i="9" s="1"/>
  <c r="M17" i="10"/>
  <c r="M20" i="10" s="1"/>
  <c r="L17" i="10"/>
  <c r="K17" i="10"/>
  <c r="K20" i="10" s="1"/>
  <c r="E58" i="9" s="1"/>
  <c r="J17" i="10"/>
  <c r="J19" i="10" s="1"/>
  <c r="D55" i="9" s="1"/>
  <c r="I17" i="10"/>
  <c r="I20" i="10" s="1"/>
  <c r="C58" i="9" s="1"/>
  <c r="H17" i="10"/>
  <c r="G17" i="10"/>
  <c r="G20" i="10" s="1"/>
  <c r="P41" i="9" s="1"/>
  <c r="F17" i="10"/>
  <c r="F20" i="10" s="1"/>
  <c r="O41" i="9" s="1"/>
  <c r="E17" i="10"/>
  <c r="E20" i="10" s="1"/>
  <c r="N41" i="9" s="1"/>
  <c r="D17" i="10"/>
  <c r="C17" i="10"/>
  <c r="C20" i="10" s="1"/>
  <c r="L41" i="9" s="1"/>
  <c r="B17" i="10"/>
  <c r="B19" i="10" s="1"/>
  <c r="K38" i="9" s="1"/>
  <c r="A17" i="10"/>
  <c r="A20" i="10" s="1"/>
  <c r="AF6" i="10"/>
  <c r="AE6" i="10"/>
  <c r="AE9" i="10" s="1"/>
  <c r="G41" i="9" s="1"/>
  <c r="AD6" i="10"/>
  <c r="AC6" i="10"/>
  <c r="AC9" i="10" s="1"/>
  <c r="E41" i="9" s="1"/>
  <c r="AB6" i="10"/>
  <c r="AA6" i="10"/>
  <c r="AA9" i="10" s="1"/>
  <c r="C41" i="9" s="1"/>
  <c r="Z6" i="10"/>
  <c r="Y6" i="10"/>
  <c r="Y9" i="10" s="1"/>
  <c r="X6" i="10"/>
  <c r="W6" i="10"/>
  <c r="W9" i="10" s="1"/>
  <c r="V6" i="10"/>
  <c r="U6" i="10"/>
  <c r="U9" i="10" s="1"/>
  <c r="T6" i="10"/>
  <c r="S6" i="10"/>
  <c r="S9" i="10" s="1"/>
  <c r="J22" i="9" s="1"/>
  <c r="R6" i="10"/>
  <c r="Q6" i="10"/>
  <c r="Q9" i="10" s="1"/>
  <c r="G24" i="9" s="1"/>
  <c r="P6" i="10"/>
  <c r="O6" i="10"/>
  <c r="O9" i="10" s="1"/>
  <c r="E24" i="9" s="1"/>
  <c r="N6" i="10"/>
  <c r="M6" i="10"/>
  <c r="M9" i="10" s="1"/>
  <c r="C24" i="9" s="1"/>
  <c r="L6" i="10"/>
  <c r="K6" i="10"/>
  <c r="K9" i="10" s="1"/>
  <c r="J6" i="10"/>
  <c r="I6" i="10"/>
  <c r="I9" i="10" s="1"/>
  <c r="H6" i="10"/>
  <c r="G6" i="10"/>
  <c r="G9" i="10" s="1"/>
  <c r="F6" i="10"/>
  <c r="E6" i="10"/>
  <c r="E9" i="10" s="1"/>
  <c r="D6" i="10"/>
  <c r="C6" i="10"/>
  <c r="C9" i="10" s="1"/>
  <c r="B6" i="10"/>
  <c r="A6" i="10"/>
  <c r="A9" i="10" s="1"/>
  <c r="Q928" i="9"/>
  <c r="P928" i="9"/>
  <c r="O928" i="9"/>
  <c r="N928" i="9"/>
  <c r="M928" i="9"/>
  <c r="L928" i="9"/>
  <c r="K928" i="9"/>
  <c r="J928" i="9"/>
  <c r="I928" i="9"/>
  <c r="H928" i="9"/>
  <c r="G928" i="9"/>
  <c r="F928" i="9"/>
  <c r="E928" i="9"/>
  <c r="D928" i="9"/>
  <c r="C928" i="9"/>
  <c r="B928" i="9"/>
  <c r="Q927" i="9"/>
  <c r="P927" i="9"/>
  <c r="O927" i="9"/>
  <c r="N927" i="9"/>
  <c r="M927" i="9"/>
  <c r="L927" i="9"/>
  <c r="K927" i="9"/>
  <c r="J927" i="9"/>
  <c r="I927" i="9"/>
  <c r="H927" i="9"/>
  <c r="F927" i="9"/>
  <c r="E927" i="9"/>
  <c r="D927" i="9"/>
  <c r="C927" i="9"/>
  <c r="B927" i="9"/>
  <c r="I926" i="9"/>
  <c r="H926" i="9"/>
  <c r="G926" i="9"/>
  <c r="F926" i="9"/>
  <c r="E926" i="9"/>
  <c r="D926" i="9"/>
  <c r="C926" i="9"/>
  <c r="B926" i="9"/>
  <c r="I925" i="9"/>
  <c r="H925" i="9"/>
  <c r="G925" i="9"/>
  <c r="F925" i="9"/>
  <c r="E925" i="9"/>
  <c r="D925" i="9"/>
  <c r="C925" i="9"/>
  <c r="B925" i="9"/>
  <c r="I924" i="9"/>
  <c r="H924" i="9"/>
  <c r="G924" i="9"/>
  <c r="F924" i="9"/>
  <c r="E924" i="9"/>
  <c r="D924" i="9"/>
  <c r="C924" i="9"/>
  <c r="B924" i="9"/>
  <c r="Q923" i="9"/>
  <c r="P923" i="9"/>
  <c r="O923" i="9"/>
  <c r="N923" i="9"/>
  <c r="M923" i="9"/>
  <c r="L923" i="9"/>
  <c r="K923" i="9"/>
  <c r="J923" i="9"/>
  <c r="I923" i="9"/>
  <c r="H923" i="9"/>
  <c r="G923" i="9"/>
  <c r="F923" i="9"/>
  <c r="E923" i="9"/>
  <c r="D923" i="9"/>
  <c r="C923" i="9"/>
  <c r="B923" i="9"/>
  <c r="Q922" i="9"/>
  <c r="P922" i="9"/>
  <c r="I922" i="9"/>
  <c r="Q921" i="9"/>
  <c r="P921" i="9"/>
  <c r="I921" i="9"/>
  <c r="H921" i="9"/>
  <c r="Q920" i="9"/>
  <c r="P920" i="9"/>
  <c r="O920" i="9"/>
  <c r="N920" i="9"/>
  <c r="M920" i="9"/>
  <c r="L920" i="9"/>
  <c r="K920" i="9"/>
  <c r="J920" i="9"/>
  <c r="I920" i="9"/>
  <c r="H920" i="9"/>
  <c r="G920" i="9"/>
  <c r="F920" i="9"/>
  <c r="E920" i="9"/>
  <c r="D920" i="9"/>
  <c r="C920" i="9"/>
  <c r="B920" i="9"/>
  <c r="Q919" i="9"/>
  <c r="P919" i="9"/>
  <c r="O919" i="9"/>
  <c r="N919" i="9"/>
  <c r="M919" i="9"/>
  <c r="L919" i="9"/>
  <c r="K919" i="9"/>
  <c r="I919" i="9"/>
  <c r="H919" i="9"/>
  <c r="G919" i="9"/>
  <c r="F919" i="9"/>
  <c r="E919" i="9"/>
  <c r="D919" i="9"/>
  <c r="C919" i="9"/>
  <c r="B919" i="9"/>
  <c r="I918" i="9"/>
  <c r="H918" i="9"/>
  <c r="G918" i="9"/>
  <c r="F918" i="9"/>
  <c r="E918" i="9"/>
  <c r="D918" i="9"/>
  <c r="C918" i="9"/>
  <c r="B918" i="9"/>
  <c r="I917" i="9"/>
  <c r="H917" i="9"/>
  <c r="G917" i="9"/>
  <c r="F917" i="9"/>
  <c r="E917" i="9"/>
  <c r="D917" i="9"/>
  <c r="C917" i="9"/>
  <c r="B917" i="9"/>
  <c r="I916" i="9"/>
  <c r="H916" i="9"/>
  <c r="G916" i="9"/>
  <c r="F916" i="9"/>
  <c r="E916" i="9"/>
  <c r="D916" i="9"/>
  <c r="C916" i="9"/>
  <c r="B916" i="9"/>
  <c r="I915" i="9"/>
  <c r="H915" i="9"/>
  <c r="G915" i="9"/>
  <c r="F915" i="9"/>
  <c r="E915" i="9"/>
  <c r="D915" i="9"/>
  <c r="C915" i="9"/>
  <c r="B915" i="9"/>
  <c r="Q910" i="9"/>
  <c r="P910" i="9"/>
  <c r="O910" i="9"/>
  <c r="N910" i="9"/>
  <c r="M910" i="9"/>
  <c r="L910" i="9"/>
  <c r="K910" i="9"/>
  <c r="J910" i="9"/>
  <c r="I910" i="9"/>
  <c r="H910" i="9"/>
  <c r="G910" i="9"/>
  <c r="F910" i="9"/>
  <c r="E910" i="9"/>
  <c r="D910" i="9"/>
  <c r="C910" i="9"/>
  <c r="B910" i="9"/>
  <c r="Q909" i="9"/>
  <c r="P909" i="9"/>
  <c r="O909" i="9"/>
  <c r="N909" i="9"/>
  <c r="M909" i="9"/>
  <c r="L909" i="9"/>
  <c r="K909" i="9"/>
  <c r="J909" i="9"/>
  <c r="I909" i="9"/>
  <c r="H909" i="9"/>
  <c r="G909" i="9"/>
  <c r="F909" i="9"/>
  <c r="E909" i="9"/>
  <c r="D909" i="9"/>
  <c r="C909" i="9"/>
  <c r="B909" i="9"/>
  <c r="Q908" i="9"/>
  <c r="P908" i="9"/>
  <c r="O908" i="9"/>
  <c r="N908" i="9"/>
  <c r="M908" i="9"/>
  <c r="L908" i="9"/>
  <c r="K908" i="9"/>
  <c r="J908" i="9"/>
  <c r="I908" i="9"/>
  <c r="H908" i="9"/>
  <c r="G908" i="9"/>
  <c r="F908" i="9"/>
  <c r="E908" i="9"/>
  <c r="D908" i="9"/>
  <c r="C908" i="9"/>
  <c r="B908" i="9"/>
  <c r="Q907" i="9"/>
  <c r="P907" i="9"/>
  <c r="O907" i="9"/>
  <c r="N907" i="9"/>
  <c r="M907" i="9"/>
  <c r="L907" i="9"/>
  <c r="K907" i="9"/>
  <c r="J907" i="9"/>
  <c r="I907" i="9"/>
  <c r="H907" i="9"/>
  <c r="G907" i="9"/>
  <c r="F907" i="9"/>
  <c r="E907" i="9"/>
  <c r="D907" i="9"/>
  <c r="C907" i="9"/>
  <c r="B907" i="9"/>
  <c r="Q906" i="9"/>
  <c r="P906" i="9"/>
  <c r="O906" i="9"/>
  <c r="N906" i="9"/>
  <c r="M906" i="9"/>
  <c r="L906" i="9"/>
  <c r="K906" i="9"/>
  <c r="J906" i="9"/>
  <c r="I906" i="9"/>
  <c r="Q905" i="9"/>
  <c r="P905" i="9"/>
  <c r="O905" i="9"/>
  <c r="N905" i="9"/>
  <c r="M905" i="9"/>
  <c r="L905" i="9"/>
  <c r="K905" i="9"/>
  <c r="J905" i="9"/>
  <c r="I905" i="9"/>
  <c r="D905" i="9"/>
  <c r="C905" i="9"/>
  <c r="Q904" i="9"/>
  <c r="P904" i="9"/>
  <c r="O904" i="9"/>
  <c r="N904" i="9"/>
  <c r="M904" i="9"/>
  <c r="L904" i="9"/>
  <c r="K904" i="9"/>
  <c r="J904" i="9"/>
  <c r="I904" i="9"/>
  <c r="H904" i="9"/>
  <c r="G904" i="9"/>
  <c r="F904" i="9"/>
  <c r="E904" i="9"/>
  <c r="D904" i="9"/>
  <c r="C904" i="9"/>
  <c r="B904" i="9"/>
  <c r="Q903" i="9"/>
  <c r="P903" i="9"/>
  <c r="O903" i="9"/>
  <c r="N903" i="9"/>
  <c r="M903" i="9"/>
  <c r="L903" i="9"/>
  <c r="K903" i="9"/>
  <c r="J903" i="9"/>
  <c r="I903" i="9"/>
  <c r="H903" i="9"/>
  <c r="G903" i="9"/>
  <c r="F903" i="9"/>
  <c r="E903" i="9"/>
  <c r="D903" i="9"/>
  <c r="C903" i="9"/>
  <c r="B903" i="9"/>
  <c r="Q902" i="9"/>
  <c r="P902" i="9"/>
  <c r="O902" i="9"/>
  <c r="N902" i="9"/>
  <c r="M902" i="9"/>
  <c r="L902" i="9"/>
  <c r="K902" i="9"/>
  <c r="J902" i="9"/>
  <c r="I902" i="9"/>
  <c r="H902" i="9"/>
  <c r="G902" i="9"/>
  <c r="F902" i="9"/>
  <c r="E902" i="9"/>
  <c r="D902" i="9"/>
  <c r="C902" i="9"/>
  <c r="B902" i="9"/>
  <c r="Q901" i="9"/>
  <c r="P901" i="9"/>
  <c r="O901" i="9"/>
  <c r="N901" i="9"/>
  <c r="M901" i="9"/>
  <c r="L901" i="9"/>
  <c r="K901" i="9"/>
  <c r="J901" i="9"/>
  <c r="I901" i="9"/>
  <c r="H901" i="9"/>
  <c r="G901" i="9"/>
  <c r="F901" i="9"/>
  <c r="E901" i="9"/>
  <c r="D901" i="9"/>
  <c r="C901" i="9"/>
  <c r="B901" i="9"/>
  <c r="Q900" i="9"/>
  <c r="P900" i="9"/>
  <c r="O900" i="9"/>
  <c r="N900" i="9"/>
  <c r="M900" i="9"/>
  <c r="L900" i="9"/>
  <c r="K900" i="9"/>
  <c r="J900" i="9"/>
  <c r="I900" i="9"/>
  <c r="H900" i="9"/>
  <c r="G900" i="9"/>
  <c r="F900" i="9"/>
  <c r="E900" i="9"/>
  <c r="D900" i="9"/>
  <c r="C900" i="9"/>
  <c r="B900" i="9"/>
  <c r="Q899" i="9"/>
  <c r="P899" i="9"/>
  <c r="O899" i="9"/>
  <c r="N899" i="9"/>
  <c r="M899" i="9"/>
  <c r="L899" i="9"/>
  <c r="K899" i="9"/>
  <c r="J899" i="9"/>
  <c r="I899" i="9"/>
  <c r="H899" i="9"/>
  <c r="G899" i="9"/>
  <c r="F899" i="9"/>
  <c r="E899" i="9"/>
  <c r="D899" i="9"/>
  <c r="C899" i="9"/>
  <c r="B899" i="9"/>
  <c r="Q898" i="9"/>
  <c r="P898" i="9"/>
  <c r="O898" i="9"/>
  <c r="N898" i="9"/>
  <c r="M898" i="9"/>
  <c r="L898" i="9"/>
  <c r="K898" i="9"/>
  <c r="J898" i="9"/>
  <c r="I898" i="9"/>
  <c r="H898" i="9"/>
  <c r="G898" i="9"/>
  <c r="F898" i="9"/>
  <c r="E898" i="9"/>
  <c r="D898" i="9"/>
  <c r="C898" i="9"/>
  <c r="B898" i="9"/>
  <c r="Q878" i="9"/>
  <c r="P878" i="9"/>
  <c r="O878" i="9"/>
  <c r="N878" i="9"/>
  <c r="M878" i="9"/>
  <c r="L878" i="9"/>
  <c r="K878" i="9"/>
  <c r="J878" i="9"/>
  <c r="I878" i="9"/>
  <c r="H878" i="9"/>
  <c r="G878" i="9"/>
  <c r="F878" i="9"/>
  <c r="E878" i="9"/>
  <c r="D878" i="9"/>
  <c r="C878" i="9"/>
  <c r="B878" i="9"/>
  <c r="Q877" i="9"/>
  <c r="P877" i="9"/>
  <c r="O877" i="9"/>
  <c r="N877" i="9"/>
  <c r="M877" i="9"/>
  <c r="L877" i="9"/>
  <c r="K877" i="9"/>
  <c r="J877" i="9"/>
  <c r="I877" i="9"/>
  <c r="H877" i="9"/>
  <c r="G877" i="9"/>
  <c r="F877" i="9"/>
  <c r="E877" i="9"/>
  <c r="D877" i="9"/>
  <c r="C877" i="9"/>
  <c r="B877" i="9"/>
  <c r="Q876" i="9"/>
  <c r="P876" i="9"/>
  <c r="O876" i="9"/>
  <c r="N876" i="9"/>
  <c r="M876" i="9"/>
  <c r="L876" i="9"/>
  <c r="K876" i="9"/>
  <c r="J876" i="9"/>
  <c r="I876" i="9"/>
  <c r="H876" i="9"/>
  <c r="G876" i="9"/>
  <c r="F876" i="9"/>
  <c r="E876" i="9"/>
  <c r="D876" i="9"/>
  <c r="C876" i="9"/>
  <c r="B876" i="9"/>
  <c r="Q875" i="9"/>
  <c r="P875" i="9"/>
  <c r="O875" i="9"/>
  <c r="N875" i="9"/>
  <c r="M875" i="9"/>
  <c r="L875" i="9"/>
  <c r="K875" i="9"/>
  <c r="J875" i="9"/>
  <c r="I875" i="9"/>
  <c r="H875" i="9"/>
  <c r="G875" i="9"/>
  <c r="F875" i="9"/>
  <c r="E875" i="9"/>
  <c r="D875" i="9"/>
  <c r="C875" i="9"/>
  <c r="B875" i="9"/>
  <c r="Q874" i="9"/>
  <c r="P874" i="9"/>
  <c r="O874" i="9"/>
  <c r="N874" i="9"/>
  <c r="M874" i="9"/>
  <c r="L874" i="9"/>
  <c r="K874" i="9"/>
  <c r="J874" i="9"/>
  <c r="I874" i="9"/>
  <c r="H874" i="9"/>
  <c r="G874" i="9"/>
  <c r="F874" i="9"/>
  <c r="E874" i="9"/>
  <c r="D874" i="9"/>
  <c r="C874" i="9"/>
  <c r="B874" i="9"/>
  <c r="Q873" i="9"/>
  <c r="P873" i="9"/>
  <c r="O873" i="9"/>
  <c r="N873" i="9"/>
  <c r="M873" i="9"/>
  <c r="L873" i="9"/>
  <c r="K873" i="9"/>
  <c r="J873" i="9"/>
  <c r="I873" i="9"/>
  <c r="H873" i="9"/>
  <c r="G873" i="9"/>
  <c r="F873" i="9"/>
  <c r="E873" i="9"/>
  <c r="D873" i="9"/>
  <c r="C873" i="9"/>
  <c r="B873" i="9"/>
  <c r="Q872" i="9"/>
  <c r="P872" i="9"/>
  <c r="I872" i="9"/>
  <c r="H872" i="9"/>
  <c r="Q871" i="9"/>
  <c r="P871" i="9"/>
  <c r="O871" i="9"/>
  <c r="N871" i="9"/>
  <c r="M871" i="9"/>
  <c r="L871" i="9"/>
  <c r="K871" i="9"/>
  <c r="J871" i="9"/>
  <c r="I871" i="9"/>
  <c r="H871" i="9"/>
  <c r="G871" i="9"/>
  <c r="F871" i="9"/>
  <c r="E871" i="9"/>
  <c r="D871" i="9"/>
  <c r="C871" i="9"/>
  <c r="B871" i="9"/>
  <c r="Q869" i="9"/>
  <c r="P869" i="9"/>
  <c r="O869" i="9"/>
  <c r="N869" i="9"/>
  <c r="M869" i="9"/>
  <c r="L869" i="9"/>
  <c r="K869" i="9"/>
  <c r="J869" i="9"/>
  <c r="I869" i="9"/>
  <c r="H869" i="9"/>
  <c r="G869" i="9"/>
  <c r="F869" i="9"/>
  <c r="E869" i="9"/>
  <c r="D869" i="9"/>
  <c r="C869" i="9"/>
  <c r="B869" i="9"/>
  <c r="Q868" i="9"/>
  <c r="P868" i="9"/>
  <c r="O868" i="9"/>
  <c r="N868" i="9"/>
  <c r="M868" i="9"/>
  <c r="L868" i="9"/>
  <c r="K868" i="9"/>
  <c r="J868" i="9"/>
  <c r="I868" i="9"/>
  <c r="H868" i="9"/>
  <c r="G868" i="9"/>
  <c r="F868" i="9"/>
  <c r="E868" i="9"/>
  <c r="D868" i="9"/>
  <c r="C868" i="9"/>
  <c r="B868" i="9"/>
  <c r="Q867" i="9"/>
  <c r="P867" i="9"/>
  <c r="O867" i="9"/>
  <c r="N867" i="9"/>
  <c r="M867" i="9"/>
  <c r="L867" i="9"/>
  <c r="K867" i="9"/>
  <c r="J867" i="9"/>
  <c r="I867" i="9"/>
  <c r="H867" i="9"/>
  <c r="G867" i="9"/>
  <c r="F867" i="9"/>
  <c r="E867" i="9"/>
  <c r="D867" i="9"/>
  <c r="C867" i="9"/>
  <c r="B867" i="9"/>
  <c r="Q866" i="9"/>
  <c r="P866" i="9"/>
  <c r="O866" i="9"/>
  <c r="N866" i="9"/>
  <c r="M866" i="9"/>
  <c r="L866" i="9"/>
  <c r="K866" i="9"/>
  <c r="J866" i="9"/>
  <c r="I866" i="9"/>
  <c r="H866" i="9"/>
  <c r="G866" i="9"/>
  <c r="F866" i="9"/>
  <c r="E866" i="9"/>
  <c r="D866" i="9"/>
  <c r="C866" i="9"/>
  <c r="B866" i="9"/>
  <c r="Q865" i="9"/>
  <c r="P865" i="9"/>
  <c r="O865" i="9"/>
  <c r="N865" i="9"/>
  <c r="M865" i="9"/>
  <c r="L865" i="9"/>
  <c r="K865" i="9"/>
  <c r="J865" i="9"/>
  <c r="I865" i="9"/>
  <c r="H865" i="9"/>
  <c r="G865" i="9"/>
  <c r="F865" i="9"/>
  <c r="E865" i="9"/>
  <c r="D865" i="9"/>
  <c r="C865" i="9"/>
  <c r="B865" i="9"/>
  <c r="Q864" i="9"/>
  <c r="P864" i="9"/>
  <c r="O864" i="9"/>
  <c r="N864" i="9"/>
  <c r="M864" i="9"/>
  <c r="L864" i="9"/>
  <c r="K864" i="9"/>
  <c r="J864" i="9"/>
  <c r="I864" i="9"/>
  <c r="H864" i="9"/>
  <c r="G864" i="9"/>
  <c r="F864" i="9"/>
  <c r="E864" i="9"/>
  <c r="D864" i="9"/>
  <c r="C864" i="9"/>
  <c r="B864" i="9"/>
  <c r="Q861" i="9"/>
  <c r="P861" i="9"/>
  <c r="O861" i="9"/>
  <c r="N861" i="9"/>
  <c r="M861" i="9"/>
  <c r="L861" i="9"/>
  <c r="K861" i="9"/>
  <c r="J861" i="9"/>
  <c r="I861" i="9"/>
  <c r="H861" i="9"/>
  <c r="G861" i="9"/>
  <c r="F861" i="9"/>
  <c r="E861" i="9"/>
  <c r="D861" i="9"/>
  <c r="C861" i="9"/>
  <c r="B861" i="9"/>
  <c r="Q860" i="9"/>
  <c r="P860" i="9"/>
  <c r="O860" i="9"/>
  <c r="N860" i="9"/>
  <c r="M860" i="9"/>
  <c r="L860" i="9"/>
  <c r="K860" i="9"/>
  <c r="J860" i="9"/>
  <c r="I860" i="9"/>
  <c r="H860" i="9"/>
  <c r="G860" i="9"/>
  <c r="F860" i="9"/>
  <c r="E860" i="9"/>
  <c r="D860" i="9"/>
  <c r="C860" i="9"/>
  <c r="B860" i="9"/>
  <c r="Q859" i="9"/>
  <c r="P859" i="9"/>
  <c r="O859" i="9"/>
  <c r="N859" i="9"/>
  <c r="M859" i="9"/>
  <c r="L859" i="9"/>
  <c r="K859" i="9"/>
  <c r="J859" i="9"/>
  <c r="I859" i="9"/>
  <c r="H859" i="9"/>
  <c r="G859" i="9"/>
  <c r="F859" i="9"/>
  <c r="E859" i="9"/>
  <c r="D859" i="9"/>
  <c r="C859" i="9"/>
  <c r="B859" i="9"/>
  <c r="Q858" i="9"/>
  <c r="P858" i="9"/>
  <c r="O858" i="9"/>
  <c r="N858" i="9"/>
  <c r="M858" i="9"/>
  <c r="L858" i="9"/>
  <c r="K858" i="9"/>
  <c r="J858" i="9"/>
  <c r="I858" i="9"/>
  <c r="H858" i="9"/>
  <c r="G858" i="9"/>
  <c r="F858" i="9"/>
  <c r="E858" i="9"/>
  <c r="D858" i="9"/>
  <c r="C858" i="9"/>
  <c r="B858" i="9"/>
  <c r="Q857" i="9"/>
  <c r="P857" i="9"/>
  <c r="O857" i="9"/>
  <c r="N857" i="9"/>
  <c r="M857" i="9"/>
  <c r="L857" i="9"/>
  <c r="K857" i="9"/>
  <c r="J857" i="9"/>
  <c r="I857" i="9"/>
  <c r="H857" i="9"/>
  <c r="G857" i="9"/>
  <c r="F857" i="9"/>
  <c r="E857" i="9"/>
  <c r="D857" i="9"/>
  <c r="C857" i="9"/>
  <c r="B857" i="9"/>
  <c r="Q856" i="9"/>
  <c r="P856" i="9"/>
  <c r="O856" i="9"/>
  <c r="N856" i="9"/>
  <c r="M856" i="9"/>
  <c r="L856" i="9"/>
  <c r="K856" i="9"/>
  <c r="J856" i="9"/>
  <c r="I856" i="9"/>
  <c r="H856" i="9"/>
  <c r="G856" i="9"/>
  <c r="F856" i="9"/>
  <c r="E856" i="9"/>
  <c r="D856" i="9"/>
  <c r="C856" i="9"/>
  <c r="B856" i="9"/>
  <c r="Q855" i="9"/>
  <c r="P855" i="9"/>
  <c r="I855" i="9"/>
  <c r="H855" i="9"/>
  <c r="Q854" i="9"/>
  <c r="P854" i="9"/>
  <c r="O854" i="9"/>
  <c r="N854" i="9"/>
  <c r="M854" i="9"/>
  <c r="L854" i="9"/>
  <c r="K854" i="9"/>
  <c r="J854" i="9"/>
  <c r="I854" i="9"/>
  <c r="H854" i="9"/>
  <c r="G854" i="9"/>
  <c r="F854" i="9"/>
  <c r="E854" i="9"/>
  <c r="D854" i="9"/>
  <c r="C854" i="9"/>
  <c r="B854" i="9"/>
  <c r="Q852" i="9"/>
  <c r="P852" i="9"/>
  <c r="O852" i="9"/>
  <c r="N852" i="9"/>
  <c r="M852" i="9"/>
  <c r="L852" i="9"/>
  <c r="K852" i="9"/>
  <c r="J852" i="9"/>
  <c r="I852" i="9"/>
  <c r="H852" i="9"/>
  <c r="G852" i="9"/>
  <c r="F852" i="9"/>
  <c r="E852" i="9"/>
  <c r="D852" i="9"/>
  <c r="C852" i="9"/>
  <c r="B852" i="9"/>
  <c r="Q851" i="9"/>
  <c r="P851" i="9"/>
  <c r="O851" i="9"/>
  <c r="N851" i="9"/>
  <c r="M851" i="9"/>
  <c r="L851" i="9"/>
  <c r="K851" i="9"/>
  <c r="J851" i="9"/>
  <c r="I851" i="9"/>
  <c r="H851" i="9"/>
  <c r="G851" i="9"/>
  <c r="F851" i="9"/>
  <c r="E851" i="9"/>
  <c r="D851" i="9"/>
  <c r="C851" i="9"/>
  <c r="B851" i="9"/>
  <c r="Q850" i="9"/>
  <c r="P850" i="9"/>
  <c r="O850" i="9"/>
  <c r="N850" i="9"/>
  <c r="M850" i="9"/>
  <c r="L850" i="9"/>
  <c r="K850" i="9"/>
  <c r="J850" i="9"/>
  <c r="I850" i="9"/>
  <c r="H850" i="9"/>
  <c r="G850" i="9"/>
  <c r="F850" i="9"/>
  <c r="E850" i="9"/>
  <c r="D850" i="9"/>
  <c r="C850" i="9"/>
  <c r="B850" i="9"/>
  <c r="Q849" i="9"/>
  <c r="P849" i="9"/>
  <c r="O849" i="9"/>
  <c r="N849" i="9"/>
  <c r="M849" i="9"/>
  <c r="L849" i="9"/>
  <c r="K849" i="9"/>
  <c r="J849" i="9"/>
  <c r="I849" i="9"/>
  <c r="H849" i="9"/>
  <c r="G849" i="9"/>
  <c r="F849" i="9"/>
  <c r="E849" i="9"/>
  <c r="D849" i="9"/>
  <c r="C849" i="9"/>
  <c r="B849" i="9"/>
  <c r="Q848" i="9"/>
  <c r="P848" i="9"/>
  <c r="O848" i="9"/>
  <c r="N848" i="9"/>
  <c r="M848" i="9"/>
  <c r="L848" i="9"/>
  <c r="K848" i="9"/>
  <c r="J848" i="9"/>
  <c r="I848" i="9"/>
  <c r="H848" i="9"/>
  <c r="G848" i="9"/>
  <c r="F848" i="9"/>
  <c r="E848" i="9"/>
  <c r="D848" i="9"/>
  <c r="C848" i="9"/>
  <c r="B848" i="9"/>
  <c r="Q847" i="9"/>
  <c r="P847" i="9"/>
  <c r="O847" i="9"/>
  <c r="N847" i="9"/>
  <c r="M847" i="9"/>
  <c r="L847" i="9"/>
  <c r="K847" i="9"/>
  <c r="J847" i="9"/>
  <c r="I847" i="9"/>
  <c r="H847" i="9"/>
  <c r="G847" i="9"/>
  <c r="F847" i="9"/>
  <c r="E847" i="9"/>
  <c r="D847" i="9"/>
  <c r="C847" i="9"/>
  <c r="B847" i="9"/>
  <c r="Q844" i="9"/>
  <c r="P844" i="9"/>
  <c r="O844" i="9"/>
  <c r="N844" i="9"/>
  <c r="M844" i="9"/>
  <c r="L844" i="9"/>
  <c r="K844" i="9"/>
  <c r="J844" i="9"/>
  <c r="I844" i="9"/>
  <c r="H844" i="9"/>
  <c r="G844" i="9"/>
  <c r="F844" i="9"/>
  <c r="E844" i="9"/>
  <c r="D844" i="9"/>
  <c r="C844" i="9"/>
  <c r="B844" i="9"/>
  <c r="Q843" i="9"/>
  <c r="P843" i="9"/>
  <c r="O843" i="9"/>
  <c r="N843" i="9"/>
  <c r="M843" i="9"/>
  <c r="L843" i="9"/>
  <c r="K843" i="9"/>
  <c r="J843" i="9"/>
  <c r="I843" i="9"/>
  <c r="H843" i="9"/>
  <c r="G843" i="9"/>
  <c r="F843" i="9"/>
  <c r="E843" i="9"/>
  <c r="D843" i="9"/>
  <c r="C843" i="9"/>
  <c r="B843" i="9"/>
  <c r="Q842" i="9"/>
  <c r="P842" i="9"/>
  <c r="O842" i="9"/>
  <c r="N842" i="9"/>
  <c r="M842" i="9"/>
  <c r="L842" i="9"/>
  <c r="K842" i="9"/>
  <c r="J842" i="9"/>
  <c r="I842" i="9"/>
  <c r="H842" i="9"/>
  <c r="G842" i="9"/>
  <c r="F842" i="9"/>
  <c r="E842" i="9"/>
  <c r="D842" i="9"/>
  <c r="C842" i="9"/>
  <c r="B842" i="9"/>
  <c r="Q841" i="9"/>
  <c r="P841" i="9"/>
  <c r="O841" i="9"/>
  <c r="N841" i="9"/>
  <c r="M841" i="9"/>
  <c r="L841" i="9"/>
  <c r="K841" i="9"/>
  <c r="J841" i="9"/>
  <c r="I841" i="9"/>
  <c r="H841" i="9"/>
  <c r="G841" i="9"/>
  <c r="F841" i="9"/>
  <c r="E841" i="9"/>
  <c r="D841" i="9"/>
  <c r="C841" i="9"/>
  <c r="B841" i="9"/>
  <c r="Q840" i="9"/>
  <c r="P840" i="9"/>
  <c r="O840" i="9"/>
  <c r="N840" i="9"/>
  <c r="M840" i="9"/>
  <c r="L840" i="9"/>
  <c r="K840" i="9"/>
  <c r="J840" i="9"/>
  <c r="I840" i="9"/>
  <c r="H840" i="9"/>
  <c r="G840" i="9"/>
  <c r="F840" i="9"/>
  <c r="E840" i="9"/>
  <c r="D840" i="9"/>
  <c r="C840" i="9"/>
  <c r="B840" i="9"/>
  <c r="Q839" i="9"/>
  <c r="P839" i="9"/>
  <c r="O839" i="9"/>
  <c r="N839" i="9"/>
  <c r="M839" i="9"/>
  <c r="L839" i="9"/>
  <c r="K839" i="9"/>
  <c r="J839" i="9"/>
  <c r="I839" i="9"/>
  <c r="H839" i="9"/>
  <c r="G839" i="9"/>
  <c r="F839" i="9"/>
  <c r="E839" i="9"/>
  <c r="D839" i="9"/>
  <c r="C839" i="9"/>
  <c r="B839" i="9"/>
  <c r="Q838" i="9"/>
  <c r="P838" i="9"/>
  <c r="I838" i="9"/>
  <c r="H838" i="9"/>
  <c r="Q837" i="9"/>
  <c r="P837" i="9"/>
  <c r="O837" i="9"/>
  <c r="N837" i="9"/>
  <c r="M837" i="9"/>
  <c r="L837" i="9"/>
  <c r="K837" i="9"/>
  <c r="J837" i="9"/>
  <c r="I837" i="9"/>
  <c r="H837" i="9"/>
  <c r="G837" i="9"/>
  <c r="F837" i="9"/>
  <c r="E837" i="9"/>
  <c r="D837" i="9"/>
  <c r="C837" i="9"/>
  <c r="Q835" i="9"/>
  <c r="P835" i="9"/>
  <c r="O835" i="9"/>
  <c r="N835" i="9"/>
  <c r="M835" i="9"/>
  <c r="L835" i="9"/>
  <c r="K835" i="9"/>
  <c r="J835" i="9"/>
  <c r="I835" i="9"/>
  <c r="H835" i="9"/>
  <c r="G835" i="9"/>
  <c r="F835" i="9"/>
  <c r="E835" i="9"/>
  <c r="D835" i="9"/>
  <c r="C835" i="9"/>
  <c r="B835" i="9"/>
  <c r="Q834" i="9"/>
  <c r="P834" i="9"/>
  <c r="O834" i="9"/>
  <c r="N834" i="9"/>
  <c r="M834" i="9"/>
  <c r="L834" i="9"/>
  <c r="K834" i="9"/>
  <c r="J834" i="9"/>
  <c r="I834" i="9"/>
  <c r="H834" i="9"/>
  <c r="G834" i="9"/>
  <c r="F834" i="9"/>
  <c r="E834" i="9"/>
  <c r="D834" i="9"/>
  <c r="C834" i="9"/>
  <c r="B834" i="9"/>
  <c r="Q833" i="9"/>
  <c r="P833" i="9"/>
  <c r="O833" i="9"/>
  <c r="N833" i="9"/>
  <c r="M833" i="9"/>
  <c r="L833" i="9"/>
  <c r="K833" i="9"/>
  <c r="J833" i="9"/>
  <c r="I833" i="9"/>
  <c r="H833" i="9"/>
  <c r="G833" i="9"/>
  <c r="F833" i="9"/>
  <c r="E833" i="9"/>
  <c r="D833" i="9"/>
  <c r="C833" i="9"/>
  <c r="B833" i="9"/>
  <c r="Q832" i="9"/>
  <c r="P832" i="9"/>
  <c r="O832" i="9"/>
  <c r="N832" i="9"/>
  <c r="M832" i="9"/>
  <c r="L832" i="9"/>
  <c r="K832" i="9"/>
  <c r="J832" i="9"/>
  <c r="I832" i="9"/>
  <c r="H832" i="9"/>
  <c r="G832" i="9"/>
  <c r="F832" i="9"/>
  <c r="E832" i="9"/>
  <c r="D832" i="9"/>
  <c r="C832" i="9"/>
  <c r="B832" i="9"/>
  <c r="Q831" i="9"/>
  <c r="P831" i="9"/>
  <c r="O831" i="9"/>
  <c r="N831" i="9"/>
  <c r="M831" i="9"/>
  <c r="L831" i="9"/>
  <c r="K831" i="9"/>
  <c r="J831" i="9"/>
  <c r="I831" i="9"/>
  <c r="H831" i="9"/>
  <c r="G831" i="9"/>
  <c r="F831" i="9"/>
  <c r="E831" i="9"/>
  <c r="D831" i="9"/>
  <c r="C831" i="9"/>
  <c r="B831" i="9"/>
  <c r="Q830" i="9"/>
  <c r="P830" i="9"/>
  <c r="O830" i="9"/>
  <c r="N830" i="9"/>
  <c r="M830" i="9"/>
  <c r="L830" i="9"/>
  <c r="K830" i="9"/>
  <c r="J830" i="9"/>
  <c r="I830" i="9"/>
  <c r="H830" i="9"/>
  <c r="G830" i="9"/>
  <c r="F830" i="9"/>
  <c r="E830" i="9"/>
  <c r="D830" i="9"/>
  <c r="C830" i="9"/>
  <c r="B830" i="9"/>
  <c r="Q827" i="9"/>
  <c r="P827" i="9"/>
  <c r="O827" i="9"/>
  <c r="N827" i="9"/>
  <c r="M827" i="9"/>
  <c r="L827" i="9"/>
  <c r="K827" i="9"/>
  <c r="J827" i="9"/>
  <c r="I827" i="9"/>
  <c r="H827" i="9"/>
  <c r="G827" i="9"/>
  <c r="F827" i="9"/>
  <c r="E827" i="9"/>
  <c r="D827" i="9"/>
  <c r="C827" i="9"/>
  <c r="B827" i="9"/>
  <c r="Q826" i="9"/>
  <c r="P826" i="9"/>
  <c r="O826" i="9"/>
  <c r="N826" i="9"/>
  <c r="M826" i="9"/>
  <c r="L826" i="9"/>
  <c r="K826" i="9"/>
  <c r="J826" i="9"/>
  <c r="I826" i="9"/>
  <c r="H826" i="9"/>
  <c r="G826" i="9"/>
  <c r="F826" i="9"/>
  <c r="E826" i="9"/>
  <c r="D826" i="9"/>
  <c r="C826" i="9"/>
  <c r="B826" i="9"/>
  <c r="Q825" i="9"/>
  <c r="P825" i="9"/>
  <c r="O825" i="9"/>
  <c r="N825" i="9"/>
  <c r="M825" i="9"/>
  <c r="L825" i="9"/>
  <c r="K825" i="9"/>
  <c r="J825" i="9"/>
  <c r="I825" i="9"/>
  <c r="H825" i="9"/>
  <c r="G825" i="9"/>
  <c r="F825" i="9"/>
  <c r="E825" i="9"/>
  <c r="D825" i="9"/>
  <c r="C825" i="9"/>
  <c r="B825" i="9"/>
  <c r="Q824" i="9"/>
  <c r="P824" i="9"/>
  <c r="O824" i="9"/>
  <c r="N824" i="9"/>
  <c r="M824" i="9"/>
  <c r="L824" i="9"/>
  <c r="K824" i="9"/>
  <c r="J824" i="9"/>
  <c r="I824" i="9"/>
  <c r="Q823" i="9"/>
  <c r="P823" i="9"/>
  <c r="O823" i="9"/>
  <c r="N823" i="9"/>
  <c r="M823" i="9"/>
  <c r="L823" i="9"/>
  <c r="K823" i="9"/>
  <c r="J823" i="9"/>
  <c r="Q822" i="9"/>
  <c r="P822" i="9"/>
  <c r="O822" i="9"/>
  <c r="N822" i="9"/>
  <c r="M822" i="9"/>
  <c r="L822" i="9"/>
  <c r="K822" i="9"/>
  <c r="J822" i="9"/>
  <c r="I822" i="9"/>
  <c r="H822" i="9"/>
  <c r="G822" i="9"/>
  <c r="F822" i="9"/>
  <c r="E822" i="9"/>
  <c r="D822" i="9"/>
  <c r="C822" i="9"/>
  <c r="B822" i="9"/>
  <c r="Q821" i="9"/>
  <c r="P821" i="9"/>
  <c r="I821" i="9"/>
  <c r="H821" i="9"/>
  <c r="G821" i="9"/>
  <c r="F821" i="9"/>
  <c r="E821" i="9"/>
  <c r="D821" i="9"/>
  <c r="C821" i="9"/>
  <c r="B821" i="9"/>
  <c r="Q820" i="9"/>
  <c r="P820" i="9"/>
  <c r="O820" i="9"/>
  <c r="N820" i="9"/>
  <c r="M820" i="9"/>
  <c r="L820" i="9"/>
  <c r="K820" i="9"/>
  <c r="J820" i="9"/>
  <c r="I820" i="9"/>
  <c r="H820" i="9"/>
  <c r="G820" i="9"/>
  <c r="F820" i="9"/>
  <c r="E820" i="9"/>
  <c r="D820" i="9"/>
  <c r="C820" i="9"/>
  <c r="B820" i="9"/>
  <c r="I819" i="9"/>
  <c r="H819" i="9"/>
  <c r="G819" i="9"/>
  <c r="F819" i="9"/>
  <c r="E819" i="9"/>
  <c r="D819" i="9"/>
  <c r="C819" i="9"/>
  <c r="B819" i="9"/>
  <c r="Q818" i="9"/>
  <c r="P818" i="9"/>
  <c r="O818" i="9"/>
  <c r="N818" i="9"/>
  <c r="M818" i="9"/>
  <c r="L818" i="9"/>
  <c r="K818" i="9"/>
  <c r="J818" i="9"/>
  <c r="I818" i="9"/>
  <c r="H818" i="9"/>
  <c r="G818" i="9"/>
  <c r="F818" i="9"/>
  <c r="E818" i="9"/>
  <c r="D818" i="9"/>
  <c r="C818" i="9"/>
  <c r="B818" i="9"/>
  <c r="Q817" i="9"/>
  <c r="P817" i="9"/>
  <c r="O817" i="9"/>
  <c r="N817" i="9"/>
  <c r="M817" i="9"/>
  <c r="L817" i="9"/>
  <c r="K817" i="9"/>
  <c r="J817" i="9"/>
  <c r="I817" i="9"/>
  <c r="H817" i="9"/>
  <c r="G817" i="9"/>
  <c r="F817" i="9"/>
  <c r="E817" i="9"/>
  <c r="D817" i="9"/>
  <c r="C817" i="9"/>
  <c r="B817" i="9"/>
  <c r="Q816" i="9"/>
  <c r="P816" i="9"/>
  <c r="O816" i="9"/>
  <c r="N816" i="9"/>
  <c r="M816" i="9"/>
  <c r="L816" i="9"/>
  <c r="K816" i="9"/>
  <c r="J816" i="9"/>
  <c r="I816" i="9"/>
  <c r="H816" i="9"/>
  <c r="G816" i="9"/>
  <c r="F816" i="9"/>
  <c r="E816" i="9"/>
  <c r="D816" i="9"/>
  <c r="C816" i="9"/>
  <c r="B816" i="9"/>
  <c r="Q815" i="9"/>
  <c r="P815" i="9"/>
  <c r="O815" i="9"/>
  <c r="N815" i="9"/>
  <c r="M815" i="9"/>
  <c r="L815" i="9"/>
  <c r="K815" i="9"/>
  <c r="J815" i="9"/>
  <c r="I815" i="9"/>
  <c r="H815" i="9"/>
  <c r="G815" i="9"/>
  <c r="F815" i="9"/>
  <c r="E815" i="9"/>
  <c r="D815" i="9"/>
  <c r="C815" i="9"/>
  <c r="B815" i="9"/>
  <c r="Q814" i="9"/>
  <c r="P814" i="9"/>
  <c r="O814" i="9"/>
  <c r="N814" i="9"/>
  <c r="M814" i="9"/>
  <c r="L814" i="9"/>
  <c r="K814" i="9"/>
  <c r="J814" i="9"/>
  <c r="I814" i="9"/>
  <c r="H814" i="9"/>
  <c r="G814" i="9"/>
  <c r="F814" i="9"/>
  <c r="E814" i="9"/>
  <c r="D814" i="9"/>
  <c r="C814" i="9"/>
  <c r="B814" i="9"/>
  <c r="Q813" i="9"/>
  <c r="P813" i="9"/>
  <c r="O813" i="9"/>
  <c r="N813" i="9"/>
  <c r="M813" i="9"/>
  <c r="L813" i="9"/>
  <c r="K813" i="9"/>
  <c r="J813" i="9"/>
  <c r="I813" i="9"/>
  <c r="H813" i="9"/>
  <c r="G813" i="9"/>
  <c r="F813" i="9"/>
  <c r="E813" i="9"/>
  <c r="D813" i="9"/>
  <c r="C813" i="9"/>
  <c r="B813" i="9"/>
  <c r="Q809" i="9"/>
  <c r="P809" i="9"/>
  <c r="O809" i="9"/>
  <c r="N809" i="9"/>
  <c r="M809" i="9"/>
  <c r="L809" i="9"/>
  <c r="K809" i="9"/>
  <c r="J809" i="9"/>
  <c r="I809" i="9"/>
  <c r="H809" i="9"/>
  <c r="G809" i="9"/>
  <c r="F809" i="9"/>
  <c r="E809" i="9"/>
  <c r="D809" i="9"/>
  <c r="C809" i="9"/>
  <c r="B809" i="9"/>
  <c r="Q808" i="9"/>
  <c r="P808" i="9"/>
  <c r="O808" i="9"/>
  <c r="N808" i="9"/>
  <c r="M808" i="9"/>
  <c r="L808" i="9"/>
  <c r="K808" i="9"/>
  <c r="J808" i="9"/>
  <c r="I808" i="9"/>
  <c r="H808" i="9"/>
  <c r="G808" i="9"/>
  <c r="F808" i="9"/>
  <c r="E808" i="9"/>
  <c r="D808" i="9"/>
  <c r="C808" i="9"/>
  <c r="B808" i="9"/>
  <c r="Q807" i="9"/>
  <c r="P807" i="9"/>
  <c r="O807" i="9"/>
  <c r="M807" i="9"/>
  <c r="L807" i="9"/>
  <c r="I807" i="9"/>
  <c r="H807" i="9"/>
  <c r="G807" i="9"/>
  <c r="F807" i="9"/>
  <c r="E807" i="9"/>
  <c r="D807" i="9"/>
  <c r="C807" i="9"/>
  <c r="B807" i="9"/>
  <c r="Q806" i="9"/>
  <c r="P806" i="9"/>
  <c r="O806" i="9"/>
  <c r="M806" i="9"/>
  <c r="L806" i="9"/>
  <c r="I806" i="9"/>
  <c r="Q805" i="9"/>
  <c r="I805" i="9"/>
  <c r="Q804" i="9"/>
  <c r="P804" i="9"/>
  <c r="O804" i="9"/>
  <c r="N804" i="9"/>
  <c r="M804" i="9"/>
  <c r="L804" i="9"/>
  <c r="K804" i="9"/>
  <c r="J804" i="9"/>
  <c r="I804" i="9"/>
  <c r="Q803" i="9"/>
  <c r="P803" i="9"/>
  <c r="O803" i="9"/>
  <c r="N803" i="9"/>
  <c r="M803" i="9"/>
  <c r="L803" i="9"/>
  <c r="K803" i="9"/>
  <c r="J803" i="9"/>
  <c r="I803" i="9"/>
  <c r="Q802" i="9"/>
  <c r="P802" i="9"/>
  <c r="O802" i="9"/>
  <c r="N802" i="9"/>
  <c r="M802" i="9"/>
  <c r="L802" i="9"/>
  <c r="K802" i="9"/>
  <c r="J802" i="9"/>
  <c r="I802" i="9"/>
  <c r="H802" i="9"/>
  <c r="G802" i="9"/>
  <c r="F802" i="9"/>
  <c r="E802" i="9"/>
  <c r="D802" i="9"/>
  <c r="C802" i="9"/>
  <c r="B802" i="9"/>
  <c r="Q801" i="9"/>
  <c r="Q800" i="9"/>
  <c r="P800" i="9"/>
  <c r="O800" i="9"/>
  <c r="N800" i="9"/>
  <c r="M800" i="9"/>
  <c r="L800" i="9"/>
  <c r="K800" i="9"/>
  <c r="J800" i="9"/>
  <c r="I800" i="9"/>
  <c r="Q799" i="9"/>
  <c r="P799" i="9"/>
  <c r="O799" i="9"/>
  <c r="N799" i="9"/>
  <c r="M799" i="9"/>
  <c r="L799" i="9"/>
  <c r="K799" i="9"/>
  <c r="J799" i="9"/>
  <c r="I799" i="9"/>
  <c r="Q798" i="9"/>
  <c r="P798" i="9"/>
  <c r="O798" i="9"/>
  <c r="N798" i="9"/>
  <c r="M798" i="9"/>
  <c r="L798" i="9"/>
  <c r="K798" i="9"/>
  <c r="J798" i="9"/>
  <c r="I798" i="9"/>
  <c r="Q797" i="9"/>
  <c r="I797" i="9"/>
  <c r="Q796" i="9"/>
  <c r="P796" i="9"/>
  <c r="O796" i="9"/>
  <c r="N796" i="9"/>
  <c r="M796" i="9"/>
  <c r="L796" i="9"/>
  <c r="K796" i="9"/>
  <c r="J796" i="9"/>
  <c r="I796" i="9"/>
  <c r="Q795" i="9"/>
  <c r="P795" i="9"/>
  <c r="O795" i="9"/>
  <c r="N795" i="9"/>
  <c r="M795" i="9"/>
  <c r="L795" i="9"/>
  <c r="K795" i="9"/>
  <c r="J795" i="9"/>
  <c r="I795" i="9"/>
  <c r="Q792" i="9"/>
  <c r="P792" i="9"/>
  <c r="O792" i="9"/>
  <c r="N792" i="9"/>
  <c r="M792" i="9"/>
  <c r="L792" i="9"/>
  <c r="K792" i="9"/>
  <c r="J792" i="9"/>
  <c r="I792" i="9"/>
  <c r="H792" i="9"/>
  <c r="G792" i="9"/>
  <c r="F792" i="9"/>
  <c r="E792" i="9"/>
  <c r="D792" i="9"/>
  <c r="C792" i="9"/>
  <c r="B792" i="9"/>
  <c r="Q791" i="9"/>
  <c r="P791" i="9"/>
  <c r="O791" i="9"/>
  <c r="N791" i="9"/>
  <c r="M791" i="9"/>
  <c r="L791" i="9"/>
  <c r="K791" i="9"/>
  <c r="J791" i="9"/>
  <c r="I791" i="9"/>
  <c r="H791" i="9"/>
  <c r="G791" i="9"/>
  <c r="F791" i="9"/>
  <c r="E791" i="9"/>
  <c r="D791" i="9"/>
  <c r="C791" i="9"/>
  <c r="B791" i="9"/>
  <c r="Q790" i="9"/>
  <c r="P790" i="9"/>
  <c r="O790" i="9"/>
  <c r="N790" i="9"/>
  <c r="M790" i="9"/>
  <c r="L790" i="9"/>
  <c r="K790" i="9"/>
  <c r="J790" i="9"/>
  <c r="I790" i="9"/>
  <c r="H790" i="9"/>
  <c r="G790" i="9"/>
  <c r="F790" i="9"/>
  <c r="E790" i="9"/>
  <c r="D790" i="9"/>
  <c r="C790" i="9"/>
  <c r="B790" i="9"/>
  <c r="Q789" i="9"/>
  <c r="P789" i="9"/>
  <c r="O789" i="9"/>
  <c r="N789" i="9"/>
  <c r="M789" i="9"/>
  <c r="L789" i="9"/>
  <c r="K789" i="9"/>
  <c r="J789" i="9"/>
  <c r="I789" i="9"/>
  <c r="H789" i="9"/>
  <c r="G789" i="9"/>
  <c r="F789" i="9"/>
  <c r="E789" i="9"/>
  <c r="D789" i="9"/>
  <c r="C789" i="9"/>
  <c r="B789" i="9"/>
  <c r="Q788" i="9"/>
  <c r="P788" i="9"/>
  <c r="O788" i="9"/>
  <c r="N788" i="9"/>
  <c r="M788" i="9"/>
  <c r="L788" i="9"/>
  <c r="K788" i="9"/>
  <c r="J788" i="9"/>
  <c r="I788" i="9"/>
  <c r="H788" i="9"/>
  <c r="G788" i="9"/>
  <c r="F788" i="9"/>
  <c r="E788" i="9"/>
  <c r="D788" i="9"/>
  <c r="C788" i="9"/>
  <c r="B788" i="9"/>
  <c r="Q787" i="9"/>
  <c r="P787" i="9"/>
  <c r="O787" i="9"/>
  <c r="N787" i="9"/>
  <c r="M787" i="9"/>
  <c r="L787" i="9"/>
  <c r="K787" i="9"/>
  <c r="J787" i="9"/>
  <c r="I787" i="9"/>
  <c r="H787" i="9"/>
  <c r="G787" i="9"/>
  <c r="F787" i="9"/>
  <c r="E787" i="9"/>
  <c r="D787" i="9"/>
  <c r="C787" i="9"/>
  <c r="B787" i="9"/>
  <c r="Q786" i="9"/>
  <c r="P786" i="9"/>
  <c r="I786" i="9"/>
  <c r="H786" i="9"/>
  <c r="Q785" i="9"/>
  <c r="P785" i="9"/>
  <c r="O785" i="9"/>
  <c r="N785" i="9"/>
  <c r="M785" i="9"/>
  <c r="L785" i="9"/>
  <c r="K785" i="9"/>
  <c r="J785" i="9"/>
  <c r="I785" i="9"/>
  <c r="H785" i="9"/>
  <c r="G785" i="9"/>
  <c r="F785" i="9"/>
  <c r="E785" i="9"/>
  <c r="D785" i="9"/>
  <c r="C785" i="9"/>
  <c r="B785" i="9"/>
  <c r="Q784" i="9"/>
  <c r="P784" i="9"/>
  <c r="O784" i="9"/>
  <c r="N784" i="9"/>
  <c r="M784" i="9"/>
  <c r="L784" i="9"/>
  <c r="K784" i="9"/>
  <c r="J784" i="9"/>
  <c r="I784" i="9"/>
  <c r="H784" i="9"/>
  <c r="G784" i="9"/>
  <c r="F784" i="9"/>
  <c r="E784" i="9"/>
  <c r="D784" i="9"/>
  <c r="C784" i="9"/>
  <c r="B784" i="9"/>
  <c r="Q783" i="9"/>
  <c r="P783" i="9"/>
  <c r="O783" i="9"/>
  <c r="N783" i="9"/>
  <c r="M783" i="9"/>
  <c r="L783" i="9"/>
  <c r="K783" i="9"/>
  <c r="J783" i="9"/>
  <c r="I783" i="9"/>
  <c r="H783" i="9"/>
  <c r="G783" i="9"/>
  <c r="F783" i="9"/>
  <c r="E783" i="9"/>
  <c r="D783" i="9"/>
  <c r="C783" i="9"/>
  <c r="B783" i="9"/>
  <c r="Q782" i="9"/>
  <c r="P782" i="9"/>
  <c r="O782" i="9"/>
  <c r="N782" i="9"/>
  <c r="M782" i="9"/>
  <c r="L782" i="9"/>
  <c r="K782" i="9"/>
  <c r="J782" i="9"/>
  <c r="I782" i="9"/>
  <c r="H782" i="9"/>
  <c r="G782" i="9"/>
  <c r="F782" i="9"/>
  <c r="E782" i="9"/>
  <c r="D782" i="9"/>
  <c r="C782" i="9"/>
  <c r="B782" i="9"/>
  <c r="Q781" i="9"/>
  <c r="P781" i="9"/>
  <c r="O781" i="9"/>
  <c r="N781" i="9"/>
  <c r="M781" i="9"/>
  <c r="L781" i="9"/>
  <c r="K781" i="9"/>
  <c r="J781" i="9"/>
  <c r="I781" i="9"/>
  <c r="H781" i="9"/>
  <c r="G781" i="9"/>
  <c r="F781" i="9"/>
  <c r="E781" i="9"/>
  <c r="D781" i="9"/>
  <c r="C781" i="9"/>
  <c r="B781" i="9"/>
  <c r="Q780" i="9"/>
  <c r="P780" i="9"/>
  <c r="O780" i="9"/>
  <c r="N780" i="9"/>
  <c r="M780" i="9"/>
  <c r="L780" i="9"/>
  <c r="K780" i="9"/>
  <c r="J780" i="9"/>
  <c r="I780" i="9"/>
  <c r="H780" i="9"/>
  <c r="G780" i="9"/>
  <c r="F780" i="9"/>
  <c r="E780" i="9"/>
  <c r="D780" i="9"/>
  <c r="C780" i="9"/>
  <c r="B780" i="9"/>
  <c r="Q779" i="9"/>
  <c r="P779" i="9"/>
  <c r="O779" i="9"/>
  <c r="N779" i="9"/>
  <c r="M779" i="9"/>
  <c r="L779" i="9"/>
  <c r="K779" i="9"/>
  <c r="J779" i="9"/>
  <c r="I779" i="9"/>
  <c r="H779" i="9"/>
  <c r="G779" i="9"/>
  <c r="F779" i="9"/>
  <c r="E779" i="9"/>
  <c r="D779" i="9"/>
  <c r="C779" i="9"/>
  <c r="B779" i="9"/>
  <c r="Q778" i="9"/>
  <c r="P778" i="9"/>
  <c r="O778" i="9"/>
  <c r="N778" i="9"/>
  <c r="M778" i="9"/>
  <c r="L778" i="9"/>
  <c r="K778" i="9"/>
  <c r="J778" i="9"/>
  <c r="I778" i="9"/>
  <c r="H778" i="9"/>
  <c r="G778" i="9"/>
  <c r="F778" i="9"/>
  <c r="E778" i="9"/>
  <c r="D778" i="9"/>
  <c r="C778" i="9"/>
  <c r="B778" i="9"/>
  <c r="Q775" i="9"/>
  <c r="P775" i="9"/>
  <c r="O775" i="9"/>
  <c r="N775" i="9"/>
  <c r="M775" i="9"/>
  <c r="L775" i="9"/>
  <c r="K775" i="9"/>
  <c r="J775" i="9"/>
  <c r="I775" i="9"/>
  <c r="H775" i="9"/>
  <c r="G775" i="9"/>
  <c r="F775" i="9"/>
  <c r="E775" i="9"/>
  <c r="D775" i="9"/>
  <c r="C775" i="9"/>
  <c r="B775" i="9"/>
  <c r="Q774" i="9"/>
  <c r="P774" i="9"/>
  <c r="O774" i="9"/>
  <c r="N774" i="9"/>
  <c r="M774" i="9"/>
  <c r="L774" i="9"/>
  <c r="K774" i="9"/>
  <c r="J774" i="9"/>
  <c r="I774" i="9"/>
  <c r="H774" i="9"/>
  <c r="G774" i="9"/>
  <c r="F774" i="9"/>
  <c r="E774" i="9"/>
  <c r="D774" i="9"/>
  <c r="C774" i="9"/>
  <c r="B774" i="9"/>
  <c r="Q773" i="9"/>
  <c r="P773" i="9"/>
  <c r="O773" i="9"/>
  <c r="N773" i="9"/>
  <c r="M773" i="9"/>
  <c r="L773" i="9"/>
  <c r="K773" i="9"/>
  <c r="J773" i="9"/>
  <c r="I773" i="9"/>
  <c r="H773" i="9"/>
  <c r="G773" i="9"/>
  <c r="F773" i="9"/>
  <c r="E773" i="9"/>
  <c r="D773" i="9"/>
  <c r="C773" i="9"/>
  <c r="B773" i="9"/>
  <c r="Q772" i="9"/>
  <c r="P772" i="9"/>
  <c r="O772" i="9"/>
  <c r="N772" i="9"/>
  <c r="M772" i="9"/>
  <c r="L772" i="9"/>
  <c r="K772" i="9"/>
  <c r="J772" i="9"/>
  <c r="I772" i="9"/>
  <c r="H772" i="9"/>
  <c r="G772" i="9"/>
  <c r="F772" i="9"/>
  <c r="E772" i="9"/>
  <c r="D772" i="9"/>
  <c r="C772" i="9"/>
  <c r="B772" i="9"/>
  <c r="Q771" i="9"/>
  <c r="P771" i="9"/>
  <c r="O771" i="9"/>
  <c r="N771" i="9"/>
  <c r="M771" i="9"/>
  <c r="L771" i="9"/>
  <c r="K771" i="9"/>
  <c r="J771" i="9"/>
  <c r="I771" i="9"/>
  <c r="H771" i="9"/>
  <c r="G771" i="9"/>
  <c r="F771" i="9"/>
  <c r="E771" i="9"/>
  <c r="D771" i="9"/>
  <c r="C771" i="9"/>
  <c r="B771" i="9"/>
  <c r="Q770" i="9"/>
  <c r="P770" i="9"/>
  <c r="O770" i="9"/>
  <c r="N770" i="9"/>
  <c r="M770" i="9"/>
  <c r="L770" i="9"/>
  <c r="K770" i="9"/>
  <c r="J770" i="9"/>
  <c r="I770" i="9"/>
  <c r="H770" i="9"/>
  <c r="G770" i="9"/>
  <c r="F770" i="9"/>
  <c r="E770" i="9"/>
  <c r="D770" i="9"/>
  <c r="C770" i="9"/>
  <c r="B770" i="9"/>
  <c r="Q769" i="9"/>
  <c r="P769" i="9"/>
  <c r="I769" i="9"/>
  <c r="H769" i="9"/>
  <c r="Q768" i="9"/>
  <c r="P768" i="9"/>
  <c r="I768" i="9"/>
  <c r="H768" i="9"/>
  <c r="Q767" i="9"/>
  <c r="P767" i="9"/>
  <c r="O767" i="9"/>
  <c r="N767" i="9"/>
  <c r="M767" i="9"/>
  <c r="L767" i="9"/>
  <c r="K767" i="9"/>
  <c r="J767" i="9"/>
  <c r="I767" i="9"/>
  <c r="H767" i="9"/>
  <c r="G767" i="9"/>
  <c r="F767" i="9"/>
  <c r="E767" i="9"/>
  <c r="D767" i="9"/>
  <c r="C767" i="9"/>
  <c r="B767" i="9"/>
  <c r="Q766" i="9"/>
  <c r="P766" i="9"/>
  <c r="O766" i="9"/>
  <c r="N766" i="9"/>
  <c r="M766" i="9"/>
  <c r="L766" i="9"/>
  <c r="K766" i="9"/>
  <c r="J766" i="9"/>
  <c r="I766" i="9"/>
  <c r="H766" i="9"/>
  <c r="G766" i="9"/>
  <c r="F766" i="9"/>
  <c r="E766" i="9"/>
  <c r="D766" i="9"/>
  <c r="C766" i="9"/>
  <c r="B766" i="9"/>
  <c r="Q765" i="9"/>
  <c r="P765" i="9"/>
  <c r="O765" i="9"/>
  <c r="N765" i="9"/>
  <c r="M765" i="9"/>
  <c r="L765" i="9"/>
  <c r="K765" i="9"/>
  <c r="J765" i="9"/>
  <c r="I765" i="9"/>
  <c r="H765" i="9"/>
  <c r="G765" i="9"/>
  <c r="F765" i="9"/>
  <c r="E765" i="9"/>
  <c r="D765" i="9"/>
  <c r="C765" i="9"/>
  <c r="B765" i="9"/>
  <c r="Q764" i="9"/>
  <c r="P764" i="9"/>
  <c r="O764" i="9"/>
  <c r="N764" i="9"/>
  <c r="M764" i="9"/>
  <c r="L764" i="9"/>
  <c r="K764" i="9"/>
  <c r="J764" i="9"/>
  <c r="I764" i="9"/>
  <c r="H764" i="9"/>
  <c r="G764" i="9"/>
  <c r="F764" i="9"/>
  <c r="E764" i="9"/>
  <c r="D764" i="9"/>
  <c r="C764" i="9"/>
  <c r="B764" i="9"/>
  <c r="Q763" i="9"/>
  <c r="P763" i="9"/>
  <c r="O763" i="9"/>
  <c r="N763" i="9"/>
  <c r="M763" i="9"/>
  <c r="L763" i="9"/>
  <c r="K763" i="9"/>
  <c r="J763" i="9"/>
  <c r="I763" i="9"/>
  <c r="H763" i="9"/>
  <c r="G763" i="9"/>
  <c r="F763" i="9"/>
  <c r="E763" i="9"/>
  <c r="D763" i="9"/>
  <c r="C763" i="9"/>
  <c r="B763" i="9"/>
  <c r="Q762" i="9"/>
  <c r="P762" i="9"/>
  <c r="O762" i="9"/>
  <c r="N762" i="9"/>
  <c r="M762" i="9"/>
  <c r="L762" i="9"/>
  <c r="K762" i="9"/>
  <c r="J762" i="9"/>
  <c r="I762" i="9"/>
  <c r="H762" i="9"/>
  <c r="G762" i="9"/>
  <c r="F762" i="9"/>
  <c r="E762" i="9"/>
  <c r="D762" i="9"/>
  <c r="C762" i="9"/>
  <c r="B762" i="9"/>
  <c r="Q759" i="9"/>
  <c r="P759" i="9"/>
  <c r="O759" i="9"/>
  <c r="N759" i="9"/>
  <c r="M759" i="9"/>
  <c r="L759" i="9"/>
  <c r="K759" i="9"/>
  <c r="J759" i="9"/>
  <c r="I759" i="9"/>
  <c r="H759" i="9"/>
  <c r="G759" i="9"/>
  <c r="F759" i="9"/>
  <c r="E759" i="9"/>
  <c r="D759" i="9"/>
  <c r="C759" i="9"/>
  <c r="B759" i="9"/>
  <c r="Q758" i="9"/>
  <c r="P758" i="9"/>
  <c r="O758" i="9"/>
  <c r="N758" i="9"/>
  <c r="M758" i="9"/>
  <c r="L758" i="9"/>
  <c r="K758" i="9"/>
  <c r="J758" i="9"/>
  <c r="I758" i="9"/>
  <c r="H758" i="9"/>
  <c r="G758" i="9"/>
  <c r="F758" i="9"/>
  <c r="E758" i="9"/>
  <c r="D758" i="9"/>
  <c r="C758" i="9"/>
  <c r="B758" i="9"/>
  <c r="Q757" i="9"/>
  <c r="P757" i="9"/>
  <c r="O757" i="9"/>
  <c r="N757" i="9"/>
  <c r="M757" i="9"/>
  <c r="L757" i="9"/>
  <c r="K757" i="9"/>
  <c r="J757" i="9"/>
  <c r="I757" i="9"/>
  <c r="H757" i="9"/>
  <c r="G757" i="9"/>
  <c r="F757" i="9"/>
  <c r="E757" i="9"/>
  <c r="D757" i="9"/>
  <c r="C757" i="9"/>
  <c r="B757" i="9"/>
  <c r="Q756" i="9"/>
  <c r="P756" i="9"/>
  <c r="O756" i="9"/>
  <c r="N756" i="9"/>
  <c r="M756" i="9"/>
  <c r="L756" i="9"/>
  <c r="K756" i="9"/>
  <c r="J756" i="9"/>
  <c r="I756" i="9"/>
  <c r="H756" i="9"/>
  <c r="G756" i="9"/>
  <c r="F756" i="9"/>
  <c r="E756" i="9"/>
  <c r="D756" i="9"/>
  <c r="C756" i="9"/>
  <c r="B756" i="9"/>
  <c r="Q755" i="9"/>
  <c r="P755" i="9"/>
  <c r="O755" i="9"/>
  <c r="N755" i="9"/>
  <c r="M755" i="9"/>
  <c r="L755" i="9"/>
  <c r="K755" i="9"/>
  <c r="J755" i="9"/>
  <c r="I755" i="9"/>
  <c r="H755" i="9"/>
  <c r="G755" i="9"/>
  <c r="F755" i="9"/>
  <c r="E755" i="9"/>
  <c r="D755" i="9"/>
  <c r="C755" i="9"/>
  <c r="B755" i="9"/>
  <c r="Q754" i="9"/>
  <c r="P754" i="9"/>
  <c r="O754" i="9"/>
  <c r="N754" i="9"/>
  <c r="M754" i="9"/>
  <c r="L754" i="9"/>
  <c r="K754" i="9"/>
  <c r="J754" i="9"/>
  <c r="I754" i="9"/>
  <c r="H754" i="9"/>
  <c r="G754" i="9"/>
  <c r="F754" i="9"/>
  <c r="E754" i="9"/>
  <c r="D754" i="9"/>
  <c r="C754" i="9"/>
  <c r="B754" i="9"/>
  <c r="Q753" i="9"/>
  <c r="P753" i="9"/>
  <c r="I753" i="9"/>
  <c r="H753" i="9"/>
  <c r="Q752" i="9"/>
  <c r="P752" i="9"/>
  <c r="I752" i="9"/>
  <c r="H752" i="9"/>
  <c r="Q751" i="9"/>
  <c r="P751" i="9"/>
  <c r="O751" i="9"/>
  <c r="N751" i="9"/>
  <c r="M751" i="9"/>
  <c r="L751" i="9"/>
  <c r="K751" i="9"/>
  <c r="J751" i="9"/>
  <c r="I751" i="9"/>
  <c r="H751" i="9"/>
  <c r="G751" i="9"/>
  <c r="F751" i="9"/>
  <c r="E751" i="9"/>
  <c r="D751" i="9"/>
  <c r="C751" i="9"/>
  <c r="B751" i="9"/>
  <c r="Q750" i="9"/>
  <c r="P750" i="9"/>
  <c r="O750" i="9"/>
  <c r="N750" i="9"/>
  <c r="M750" i="9"/>
  <c r="L750" i="9"/>
  <c r="K750" i="9"/>
  <c r="J750" i="9"/>
  <c r="I750" i="9"/>
  <c r="H750" i="9"/>
  <c r="G750" i="9"/>
  <c r="F750" i="9"/>
  <c r="E750" i="9"/>
  <c r="D750" i="9"/>
  <c r="C750" i="9"/>
  <c r="B750" i="9"/>
  <c r="Q749" i="9"/>
  <c r="P749" i="9"/>
  <c r="O749" i="9"/>
  <c r="N749" i="9"/>
  <c r="M749" i="9"/>
  <c r="L749" i="9"/>
  <c r="K749" i="9"/>
  <c r="J749" i="9"/>
  <c r="I749" i="9"/>
  <c r="H749" i="9"/>
  <c r="G749" i="9"/>
  <c r="F749" i="9"/>
  <c r="E749" i="9"/>
  <c r="D749" i="9"/>
  <c r="C749" i="9"/>
  <c r="B749" i="9"/>
  <c r="Q748" i="9"/>
  <c r="P748" i="9"/>
  <c r="O748" i="9"/>
  <c r="N748" i="9"/>
  <c r="M748" i="9"/>
  <c r="L748" i="9"/>
  <c r="K748" i="9"/>
  <c r="J748" i="9"/>
  <c r="I748" i="9"/>
  <c r="H748" i="9"/>
  <c r="G748" i="9"/>
  <c r="F748" i="9"/>
  <c r="E748" i="9"/>
  <c r="D748" i="9"/>
  <c r="C748" i="9"/>
  <c r="B748" i="9"/>
  <c r="Q747" i="9"/>
  <c r="P747" i="9"/>
  <c r="O747" i="9"/>
  <c r="N747" i="9"/>
  <c r="M747" i="9"/>
  <c r="L747" i="9"/>
  <c r="K747" i="9"/>
  <c r="J747" i="9"/>
  <c r="I747" i="9"/>
  <c r="H747" i="9"/>
  <c r="G747" i="9"/>
  <c r="F747" i="9"/>
  <c r="E747" i="9"/>
  <c r="D747" i="9"/>
  <c r="C747" i="9"/>
  <c r="B747" i="9"/>
  <c r="Q746" i="9"/>
  <c r="P746" i="9"/>
  <c r="O746" i="9"/>
  <c r="N746" i="9"/>
  <c r="M746" i="9"/>
  <c r="L746" i="9"/>
  <c r="K746" i="9"/>
  <c r="J746" i="9"/>
  <c r="I746" i="9"/>
  <c r="H746" i="9"/>
  <c r="G746" i="9"/>
  <c r="F746" i="9"/>
  <c r="E746" i="9"/>
  <c r="D746" i="9"/>
  <c r="C746" i="9"/>
  <c r="B746" i="9"/>
  <c r="Q743" i="9"/>
  <c r="P743" i="9"/>
  <c r="O743" i="9"/>
  <c r="N743" i="9"/>
  <c r="M743" i="9"/>
  <c r="L743" i="9"/>
  <c r="K743" i="9"/>
  <c r="J743" i="9"/>
  <c r="I743" i="9"/>
  <c r="H743" i="9"/>
  <c r="G743" i="9"/>
  <c r="F743" i="9"/>
  <c r="E743" i="9"/>
  <c r="D743" i="9"/>
  <c r="C743" i="9"/>
  <c r="B743" i="9"/>
  <c r="Q742" i="9"/>
  <c r="P742" i="9"/>
  <c r="O742" i="9"/>
  <c r="N742" i="9"/>
  <c r="M742" i="9"/>
  <c r="L742" i="9"/>
  <c r="K742" i="9"/>
  <c r="J742" i="9"/>
  <c r="I742" i="9"/>
  <c r="H742" i="9"/>
  <c r="G742" i="9"/>
  <c r="F742" i="9"/>
  <c r="E742" i="9"/>
  <c r="D742" i="9"/>
  <c r="C742" i="9"/>
  <c r="B742" i="9"/>
  <c r="Q741" i="9"/>
  <c r="P741" i="9"/>
  <c r="O741" i="9"/>
  <c r="N741" i="9"/>
  <c r="M741" i="9"/>
  <c r="L741" i="9"/>
  <c r="K741" i="9"/>
  <c r="J741" i="9"/>
  <c r="I741" i="9"/>
  <c r="H741" i="9"/>
  <c r="G741" i="9"/>
  <c r="F741" i="9"/>
  <c r="E741" i="9"/>
  <c r="D741" i="9"/>
  <c r="C741" i="9"/>
  <c r="B741" i="9"/>
  <c r="Q740" i="9"/>
  <c r="P740" i="9"/>
  <c r="O740" i="9"/>
  <c r="N740" i="9"/>
  <c r="M740" i="9"/>
  <c r="L740" i="9"/>
  <c r="K740" i="9"/>
  <c r="J740" i="9"/>
  <c r="I740" i="9"/>
  <c r="H740" i="9"/>
  <c r="G740" i="9"/>
  <c r="F740" i="9"/>
  <c r="E740" i="9"/>
  <c r="D740" i="9"/>
  <c r="C740" i="9"/>
  <c r="B740" i="9"/>
  <c r="Q739" i="9"/>
  <c r="P739" i="9"/>
  <c r="O739" i="9"/>
  <c r="N739" i="9"/>
  <c r="M739" i="9"/>
  <c r="L739" i="9"/>
  <c r="K739" i="9"/>
  <c r="J739" i="9"/>
  <c r="I739" i="9"/>
  <c r="H739" i="9"/>
  <c r="G739" i="9"/>
  <c r="F739" i="9"/>
  <c r="E739" i="9"/>
  <c r="D739" i="9"/>
  <c r="C739" i="9"/>
  <c r="B739" i="9"/>
  <c r="Q738" i="9"/>
  <c r="P738" i="9"/>
  <c r="O738" i="9"/>
  <c r="N738" i="9"/>
  <c r="M738" i="9"/>
  <c r="L738" i="9"/>
  <c r="K738" i="9"/>
  <c r="J738" i="9"/>
  <c r="I738" i="9"/>
  <c r="H738" i="9"/>
  <c r="G738" i="9"/>
  <c r="F738" i="9"/>
  <c r="E738" i="9"/>
  <c r="D738" i="9"/>
  <c r="C738" i="9"/>
  <c r="B738" i="9"/>
  <c r="Q737" i="9"/>
  <c r="P737" i="9"/>
  <c r="I737" i="9"/>
  <c r="H737" i="9"/>
  <c r="Q736" i="9"/>
  <c r="P736" i="9"/>
  <c r="I736" i="9"/>
  <c r="H736" i="9"/>
  <c r="Q735" i="9"/>
  <c r="P735" i="9"/>
  <c r="O735" i="9"/>
  <c r="N735" i="9"/>
  <c r="M735" i="9"/>
  <c r="L735" i="9"/>
  <c r="K735" i="9"/>
  <c r="J735" i="9"/>
  <c r="I735" i="9"/>
  <c r="H735" i="9"/>
  <c r="G735" i="9"/>
  <c r="F735" i="9"/>
  <c r="E735" i="9"/>
  <c r="D735" i="9"/>
  <c r="C735" i="9"/>
  <c r="B735" i="9"/>
  <c r="Q734" i="9"/>
  <c r="P734" i="9"/>
  <c r="O734" i="9"/>
  <c r="N734" i="9"/>
  <c r="M734" i="9"/>
  <c r="L734" i="9"/>
  <c r="K734" i="9"/>
  <c r="J734" i="9"/>
  <c r="I734" i="9"/>
  <c r="H734" i="9"/>
  <c r="G734" i="9"/>
  <c r="F734" i="9"/>
  <c r="E734" i="9"/>
  <c r="D734" i="9"/>
  <c r="C734" i="9"/>
  <c r="B734" i="9"/>
  <c r="Q733" i="9"/>
  <c r="P733" i="9"/>
  <c r="O733" i="9"/>
  <c r="N733" i="9"/>
  <c r="M733" i="9"/>
  <c r="L733" i="9"/>
  <c r="K733" i="9"/>
  <c r="J733" i="9"/>
  <c r="I733" i="9"/>
  <c r="H733" i="9"/>
  <c r="G733" i="9"/>
  <c r="F733" i="9"/>
  <c r="E733" i="9"/>
  <c r="D733" i="9"/>
  <c r="C733" i="9"/>
  <c r="B733" i="9"/>
  <c r="Q732" i="9"/>
  <c r="P732" i="9"/>
  <c r="O732" i="9"/>
  <c r="N732" i="9"/>
  <c r="M732" i="9"/>
  <c r="L732" i="9"/>
  <c r="K732" i="9"/>
  <c r="J732" i="9"/>
  <c r="I732" i="9"/>
  <c r="H732" i="9"/>
  <c r="G732" i="9"/>
  <c r="F732" i="9"/>
  <c r="E732" i="9"/>
  <c r="D732" i="9"/>
  <c r="C732" i="9"/>
  <c r="B732" i="9"/>
  <c r="Q731" i="9"/>
  <c r="P731" i="9"/>
  <c r="O731" i="9"/>
  <c r="N731" i="9"/>
  <c r="M731" i="9"/>
  <c r="L731" i="9"/>
  <c r="K731" i="9"/>
  <c r="J731" i="9"/>
  <c r="I731" i="9"/>
  <c r="H731" i="9"/>
  <c r="G731" i="9"/>
  <c r="F731" i="9"/>
  <c r="E731" i="9"/>
  <c r="D731" i="9"/>
  <c r="C731" i="9"/>
  <c r="B731" i="9"/>
  <c r="Q730" i="9"/>
  <c r="P730" i="9"/>
  <c r="O730" i="9"/>
  <c r="N730" i="9"/>
  <c r="M730" i="9"/>
  <c r="L730" i="9"/>
  <c r="K730" i="9"/>
  <c r="J730" i="9"/>
  <c r="I730" i="9"/>
  <c r="H730" i="9"/>
  <c r="G730" i="9"/>
  <c r="F730" i="9"/>
  <c r="E730" i="9"/>
  <c r="D730" i="9"/>
  <c r="C730" i="9"/>
  <c r="B730" i="9"/>
  <c r="Q727" i="9"/>
  <c r="P727" i="9"/>
  <c r="O727" i="9"/>
  <c r="N727" i="9"/>
  <c r="M727" i="9"/>
  <c r="L727" i="9"/>
  <c r="K727" i="9"/>
  <c r="J727" i="9"/>
  <c r="I727" i="9"/>
  <c r="H727" i="9"/>
  <c r="G727" i="9"/>
  <c r="F727" i="9"/>
  <c r="E727" i="9"/>
  <c r="D727" i="9"/>
  <c r="C727" i="9"/>
  <c r="B727" i="9"/>
  <c r="Q726" i="9"/>
  <c r="P726" i="9"/>
  <c r="O726" i="9"/>
  <c r="N726" i="9"/>
  <c r="M726" i="9"/>
  <c r="L726" i="9"/>
  <c r="K726" i="9"/>
  <c r="J726" i="9"/>
  <c r="I726" i="9"/>
  <c r="H726" i="9"/>
  <c r="G726" i="9"/>
  <c r="F726" i="9"/>
  <c r="E726" i="9"/>
  <c r="D726" i="9"/>
  <c r="C726" i="9"/>
  <c r="B726" i="9"/>
  <c r="Q725" i="9"/>
  <c r="P725" i="9"/>
  <c r="O725" i="9"/>
  <c r="N725" i="9"/>
  <c r="M725" i="9"/>
  <c r="L725" i="9"/>
  <c r="K725" i="9"/>
  <c r="J725" i="9"/>
  <c r="I725" i="9"/>
  <c r="H725" i="9"/>
  <c r="G725" i="9"/>
  <c r="F725" i="9"/>
  <c r="E725" i="9"/>
  <c r="D725" i="9"/>
  <c r="C725" i="9"/>
  <c r="B725" i="9"/>
  <c r="Q724" i="9"/>
  <c r="P724" i="9"/>
  <c r="O724" i="9"/>
  <c r="N724" i="9"/>
  <c r="M724" i="9"/>
  <c r="L724" i="9"/>
  <c r="K724" i="9"/>
  <c r="J724" i="9"/>
  <c r="I724" i="9"/>
  <c r="H724" i="9"/>
  <c r="G724" i="9"/>
  <c r="F724" i="9"/>
  <c r="E724" i="9"/>
  <c r="D724" i="9"/>
  <c r="C724" i="9"/>
  <c r="B724" i="9"/>
  <c r="Q723" i="9"/>
  <c r="P723" i="9"/>
  <c r="O723" i="9"/>
  <c r="N723" i="9"/>
  <c r="M723" i="9"/>
  <c r="L723" i="9"/>
  <c r="K723" i="9"/>
  <c r="J723" i="9"/>
  <c r="I723" i="9"/>
  <c r="H723" i="9"/>
  <c r="G723" i="9"/>
  <c r="F723" i="9"/>
  <c r="E723" i="9"/>
  <c r="D723" i="9"/>
  <c r="C723" i="9"/>
  <c r="B723" i="9"/>
  <c r="Q722" i="9"/>
  <c r="P722" i="9"/>
  <c r="O722" i="9"/>
  <c r="N722" i="9"/>
  <c r="M722" i="9"/>
  <c r="L722" i="9"/>
  <c r="K722" i="9"/>
  <c r="J722" i="9"/>
  <c r="I722" i="9"/>
  <c r="H722" i="9"/>
  <c r="G722" i="9"/>
  <c r="F722" i="9"/>
  <c r="E722" i="9"/>
  <c r="D722" i="9"/>
  <c r="C722" i="9"/>
  <c r="B722" i="9"/>
  <c r="Q721" i="9"/>
  <c r="P721" i="9"/>
  <c r="I721" i="9"/>
  <c r="H721" i="9"/>
  <c r="Q720" i="9"/>
  <c r="P720" i="9"/>
  <c r="I720" i="9"/>
  <c r="H720" i="9"/>
  <c r="Q719" i="9"/>
  <c r="P719" i="9"/>
  <c r="O719" i="9"/>
  <c r="N719" i="9"/>
  <c r="M719" i="9"/>
  <c r="L719" i="9"/>
  <c r="K719" i="9"/>
  <c r="J719" i="9"/>
  <c r="I719" i="9"/>
  <c r="H719" i="9"/>
  <c r="G719" i="9"/>
  <c r="F719" i="9"/>
  <c r="E719" i="9"/>
  <c r="D719" i="9"/>
  <c r="C719" i="9"/>
  <c r="B719" i="9"/>
  <c r="Q718" i="9"/>
  <c r="P718" i="9"/>
  <c r="O718" i="9"/>
  <c r="N718" i="9"/>
  <c r="M718" i="9"/>
  <c r="L718" i="9"/>
  <c r="K718" i="9"/>
  <c r="J718" i="9"/>
  <c r="I718" i="9"/>
  <c r="H718" i="9"/>
  <c r="G718" i="9"/>
  <c r="F718" i="9"/>
  <c r="E718" i="9"/>
  <c r="D718" i="9"/>
  <c r="C718" i="9"/>
  <c r="B718" i="9"/>
  <c r="Q717" i="9"/>
  <c r="P717" i="9"/>
  <c r="O717" i="9"/>
  <c r="N717" i="9"/>
  <c r="M717" i="9"/>
  <c r="L717" i="9"/>
  <c r="K717" i="9"/>
  <c r="J717" i="9"/>
  <c r="I717" i="9"/>
  <c r="H717" i="9"/>
  <c r="G717" i="9"/>
  <c r="F717" i="9"/>
  <c r="E717" i="9"/>
  <c r="D717" i="9"/>
  <c r="C717" i="9"/>
  <c r="B717" i="9"/>
  <c r="Q716" i="9"/>
  <c r="P716" i="9"/>
  <c r="O716" i="9"/>
  <c r="N716" i="9"/>
  <c r="M716" i="9"/>
  <c r="L716" i="9"/>
  <c r="K716" i="9"/>
  <c r="J716" i="9"/>
  <c r="I716" i="9"/>
  <c r="H716" i="9"/>
  <c r="G716" i="9"/>
  <c r="F716" i="9"/>
  <c r="E716" i="9"/>
  <c r="D716" i="9"/>
  <c r="C716" i="9"/>
  <c r="B716" i="9"/>
  <c r="Q715" i="9"/>
  <c r="P715" i="9"/>
  <c r="O715" i="9"/>
  <c r="N715" i="9"/>
  <c r="M715" i="9"/>
  <c r="L715" i="9"/>
  <c r="K715" i="9"/>
  <c r="J715" i="9"/>
  <c r="I715" i="9"/>
  <c r="H715" i="9"/>
  <c r="G715" i="9"/>
  <c r="F715" i="9"/>
  <c r="E715" i="9"/>
  <c r="D715" i="9"/>
  <c r="C715" i="9"/>
  <c r="B715" i="9"/>
  <c r="Q714" i="9"/>
  <c r="P714" i="9"/>
  <c r="O714" i="9"/>
  <c r="N714" i="9"/>
  <c r="M714" i="9"/>
  <c r="L714" i="9"/>
  <c r="K714" i="9"/>
  <c r="J714" i="9"/>
  <c r="I714" i="9"/>
  <c r="H714" i="9"/>
  <c r="G714" i="9"/>
  <c r="F714" i="9"/>
  <c r="E714" i="9"/>
  <c r="D714" i="9"/>
  <c r="C714" i="9"/>
  <c r="B714" i="9"/>
  <c r="Q711" i="9"/>
  <c r="P711" i="9"/>
  <c r="O711" i="9"/>
  <c r="N711" i="9"/>
  <c r="M711" i="9"/>
  <c r="L711" i="9"/>
  <c r="K711" i="9"/>
  <c r="J711" i="9"/>
  <c r="I711" i="9"/>
  <c r="H711" i="9"/>
  <c r="G711" i="9"/>
  <c r="F711" i="9"/>
  <c r="E711" i="9"/>
  <c r="D711" i="9"/>
  <c r="C711" i="9"/>
  <c r="B711" i="9"/>
  <c r="Q710" i="9"/>
  <c r="P710" i="9"/>
  <c r="O710" i="9"/>
  <c r="N710" i="9"/>
  <c r="M710" i="9"/>
  <c r="L710" i="9"/>
  <c r="K710" i="9"/>
  <c r="J710" i="9"/>
  <c r="I710" i="9"/>
  <c r="H710" i="9"/>
  <c r="G710" i="9"/>
  <c r="F710" i="9"/>
  <c r="E710" i="9"/>
  <c r="D710" i="9"/>
  <c r="C710" i="9"/>
  <c r="B710" i="9"/>
  <c r="Q709" i="9"/>
  <c r="P709" i="9"/>
  <c r="O709" i="9"/>
  <c r="N709" i="9"/>
  <c r="M709" i="9"/>
  <c r="L709" i="9"/>
  <c r="K709" i="9"/>
  <c r="J709" i="9"/>
  <c r="I709" i="9"/>
  <c r="H709" i="9"/>
  <c r="G709" i="9"/>
  <c r="F709" i="9"/>
  <c r="E709" i="9"/>
  <c r="D709" i="9"/>
  <c r="C709" i="9"/>
  <c r="B709" i="9"/>
  <c r="Q708" i="9"/>
  <c r="P708" i="9"/>
  <c r="O708" i="9"/>
  <c r="N708" i="9"/>
  <c r="M708" i="9"/>
  <c r="L708" i="9"/>
  <c r="K708" i="9"/>
  <c r="J708" i="9"/>
  <c r="I708" i="9"/>
  <c r="H708" i="9"/>
  <c r="G708" i="9"/>
  <c r="F708" i="9"/>
  <c r="E708" i="9"/>
  <c r="D708" i="9"/>
  <c r="C708" i="9"/>
  <c r="B708" i="9"/>
  <c r="Q707" i="9"/>
  <c r="P707" i="9"/>
  <c r="O707" i="9"/>
  <c r="N707" i="9"/>
  <c r="M707" i="9"/>
  <c r="L707" i="9"/>
  <c r="K707" i="9"/>
  <c r="J707" i="9"/>
  <c r="I707" i="9"/>
  <c r="H707" i="9"/>
  <c r="G707" i="9"/>
  <c r="F707" i="9"/>
  <c r="E707" i="9"/>
  <c r="D707" i="9"/>
  <c r="C707" i="9"/>
  <c r="B707" i="9"/>
  <c r="Q706" i="9"/>
  <c r="P706" i="9"/>
  <c r="O706" i="9"/>
  <c r="N706" i="9"/>
  <c r="M706" i="9"/>
  <c r="L706" i="9"/>
  <c r="K706" i="9"/>
  <c r="J706" i="9"/>
  <c r="I706" i="9"/>
  <c r="H706" i="9"/>
  <c r="G706" i="9"/>
  <c r="F706" i="9"/>
  <c r="E706" i="9"/>
  <c r="D706" i="9"/>
  <c r="C706" i="9"/>
  <c r="B706" i="9"/>
  <c r="Q705" i="9"/>
  <c r="P705" i="9"/>
  <c r="I705" i="9"/>
  <c r="H705" i="9"/>
  <c r="Q704" i="9"/>
  <c r="P704" i="9"/>
  <c r="I704" i="9"/>
  <c r="H704" i="9"/>
  <c r="Q703" i="9"/>
  <c r="P703" i="9"/>
  <c r="O703" i="9"/>
  <c r="N703" i="9"/>
  <c r="M703" i="9"/>
  <c r="L703" i="9"/>
  <c r="K703" i="9"/>
  <c r="J703" i="9"/>
  <c r="I703" i="9"/>
  <c r="H703" i="9"/>
  <c r="G703" i="9"/>
  <c r="F703" i="9"/>
  <c r="E703" i="9"/>
  <c r="D703" i="9"/>
  <c r="C703" i="9"/>
  <c r="B703" i="9"/>
  <c r="Q702" i="9"/>
  <c r="P702" i="9"/>
  <c r="O702" i="9"/>
  <c r="N702" i="9"/>
  <c r="M702" i="9"/>
  <c r="L702" i="9"/>
  <c r="K702" i="9"/>
  <c r="J702" i="9"/>
  <c r="I702" i="9"/>
  <c r="H702" i="9"/>
  <c r="G702" i="9"/>
  <c r="F702" i="9"/>
  <c r="E702" i="9"/>
  <c r="D702" i="9"/>
  <c r="C702" i="9"/>
  <c r="B702" i="9"/>
  <c r="Q701" i="9"/>
  <c r="P701" i="9"/>
  <c r="O701" i="9"/>
  <c r="N701" i="9"/>
  <c r="M701" i="9"/>
  <c r="L701" i="9"/>
  <c r="K701" i="9"/>
  <c r="J701" i="9"/>
  <c r="I701" i="9"/>
  <c r="H701" i="9"/>
  <c r="G701" i="9"/>
  <c r="F701" i="9"/>
  <c r="E701" i="9"/>
  <c r="D701" i="9"/>
  <c r="C701" i="9"/>
  <c r="B701" i="9"/>
  <c r="Q700" i="9"/>
  <c r="P700" i="9"/>
  <c r="O700" i="9"/>
  <c r="N700" i="9"/>
  <c r="M700" i="9"/>
  <c r="L700" i="9"/>
  <c r="K700" i="9"/>
  <c r="J700" i="9"/>
  <c r="I700" i="9"/>
  <c r="H700" i="9"/>
  <c r="G700" i="9"/>
  <c r="F700" i="9"/>
  <c r="E700" i="9"/>
  <c r="D700" i="9"/>
  <c r="C700" i="9"/>
  <c r="B700" i="9"/>
  <c r="Q699" i="9"/>
  <c r="P699" i="9"/>
  <c r="O699" i="9"/>
  <c r="N699" i="9"/>
  <c r="M699" i="9"/>
  <c r="L699" i="9"/>
  <c r="K699" i="9"/>
  <c r="J699" i="9"/>
  <c r="I699" i="9"/>
  <c r="H699" i="9"/>
  <c r="G699" i="9"/>
  <c r="F699" i="9"/>
  <c r="E699" i="9"/>
  <c r="D699" i="9"/>
  <c r="C699" i="9"/>
  <c r="B699" i="9"/>
  <c r="Q698" i="9"/>
  <c r="P698" i="9"/>
  <c r="O698" i="9"/>
  <c r="N698" i="9"/>
  <c r="M698" i="9"/>
  <c r="L698" i="9"/>
  <c r="K698" i="9"/>
  <c r="J698" i="9"/>
  <c r="I698" i="9"/>
  <c r="H698" i="9"/>
  <c r="G698" i="9"/>
  <c r="F698" i="9"/>
  <c r="E698" i="9"/>
  <c r="D698" i="9"/>
  <c r="C698" i="9"/>
  <c r="B698" i="9"/>
  <c r="Q695" i="9"/>
  <c r="P695" i="9"/>
  <c r="O695" i="9"/>
  <c r="N695" i="9"/>
  <c r="M695" i="9"/>
  <c r="L695" i="9"/>
  <c r="K695" i="9"/>
  <c r="J695" i="9"/>
  <c r="I695" i="9"/>
  <c r="H695" i="9"/>
  <c r="G695" i="9"/>
  <c r="F695" i="9"/>
  <c r="E695" i="9"/>
  <c r="D695" i="9"/>
  <c r="C695" i="9"/>
  <c r="B695" i="9"/>
  <c r="Q694" i="9"/>
  <c r="P694" i="9"/>
  <c r="O694" i="9"/>
  <c r="N694" i="9"/>
  <c r="M694" i="9"/>
  <c r="L694" i="9"/>
  <c r="K694" i="9"/>
  <c r="J694" i="9"/>
  <c r="I694" i="9"/>
  <c r="H694" i="9"/>
  <c r="G694" i="9"/>
  <c r="F694" i="9"/>
  <c r="E694" i="9"/>
  <c r="D694" i="9"/>
  <c r="C694" i="9"/>
  <c r="B694" i="9"/>
  <c r="Q693" i="9"/>
  <c r="P693" i="9"/>
  <c r="O693" i="9"/>
  <c r="N693" i="9"/>
  <c r="M693" i="9"/>
  <c r="L693" i="9"/>
  <c r="K693" i="9"/>
  <c r="J693" i="9"/>
  <c r="I693" i="9"/>
  <c r="H693" i="9"/>
  <c r="G693" i="9"/>
  <c r="F693" i="9"/>
  <c r="E693" i="9"/>
  <c r="D693" i="9"/>
  <c r="C693" i="9"/>
  <c r="B693" i="9"/>
  <c r="Q692" i="9"/>
  <c r="P692" i="9"/>
  <c r="O692" i="9"/>
  <c r="N692" i="9"/>
  <c r="M692" i="9"/>
  <c r="L692" i="9"/>
  <c r="K692" i="9"/>
  <c r="J692" i="9"/>
  <c r="I692" i="9"/>
  <c r="H692" i="9"/>
  <c r="G692" i="9"/>
  <c r="F692" i="9"/>
  <c r="E692" i="9"/>
  <c r="D692" i="9"/>
  <c r="C692" i="9"/>
  <c r="B692" i="9"/>
  <c r="Q691" i="9"/>
  <c r="P691" i="9"/>
  <c r="O691" i="9"/>
  <c r="N691" i="9"/>
  <c r="M691" i="9"/>
  <c r="L691" i="9"/>
  <c r="K691" i="9"/>
  <c r="J691" i="9"/>
  <c r="I691" i="9"/>
  <c r="H691" i="9"/>
  <c r="G691" i="9"/>
  <c r="F691" i="9"/>
  <c r="E691" i="9"/>
  <c r="D691" i="9"/>
  <c r="C691" i="9"/>
  <c r="B691" i="9"/>
  <c r="Q690" i="9"/>
  <c r="P690" i="9"/>
  <c r="O690" i="9"/>
  <c r="N690" i="9"/>
  <c r="M690" i="9"/>
  <c r="L690" i="9"/>
  <c r="K690" i="9"/>
  <c r="J690" i="9"/>
  <c r="I690" i="9"/>
  <c r="H690" i="9"/>
  <c r="G690" i="9"/>
  <c r="F690" i="9"/>
  <c r="E690" i="9"/>
  <c r="D690" i="9"/>
  <c r="C690" i="9"/>
  <c r="B690" i="9"/>
  <c r="Q689" i="9"/>
  <c r="P689" i="9"/>
  <c r="I689" i="9"/>
  <c r="H689" i="9"/>
  <c r="Q688" i="9"/>
  <c r="P688" i="9"/>
  <c r="I688" i="9"/>
  <c r="H688" i="9"/>
  <c r="Q687" i="9"/>
  <c r="P687" i="9"/>
  <c r="O687" i="9"/>
  <c r="N687" i="9"/>
  <c r="M687" i="9"/>
  <c r="L687" i="9"/>
  <c r="K687" i="9"/>
  <c r="J687" i="9"/>
  <c r="I687" i="9"/>
  <c r="H687" i="9"/>
  <c r="G687" i="9"/>
  <c r="F687" i="9"/>
  <c r="E687" i="9"/>
  <c r="D687" i="9"/>
  <c r="C687" i="9"/>
  <c r="B687" i="9"/>
  <c r="Q686" i="9"/>
  <c r="P686" i="9"/>
  <c r="O686" i="9"/>
  <c r="N686" i="9"/>
  <c r="M686" i="9"/>
  <c r="L686" i="9"/>
  <c r="K686" i="9"/>
  <c r="J686" i="9"/>
  <c r="I686" i="9"/>
  <c r="H686" i="9"/>
  <c r="G686" i="9"/>
  <c r="F686" i="9"/>
  <c r="E686" i="9"/>
  <c r="D686" i="9"/>
  <c r="C686" i="9"/>
  <c r="B686" i="9"/>
  <c r="Q685" i="9"/>
  <c r="P685" i="9"/>
  <c r="O685" i="9"/>
  <c r="N685" i="9"/>
  <c r="M685" i="9"/>
  <c r="L685" i="9"/>
  <c r="K685" i="9"/>
  <c r="J685" i="9"/>
  <c r="I685" i="9"/>
  <c r="H685" i="9"/>
  <c r="G685" i="9"/>
  <c r="F685" i="9"/>
  <c r="E685" i="9"/>
  <c r="D685" i="9"/>
  <c r="C685" i="9"/>
  <c r="B685" i="9"/>
  <c r="Q684" i="9"/>
  <c r="P684" i="9"/>
  <c r="O684" i="9"/>
  <c r="N684" i="9"/>
  <c r="M684" i="9"/>
  <c r="L684" i="9"/>
  <c r="K684" i="9"/>
  <c r="J684" i="9"/>
  <c r="I684" i="9"/>
  <c r="H684" i="9"/>
  <c r="G684" i="9"/>
  <c r="F684" i="9"/>
  <c r="E684" i="9"/>
  <c r="D684" i="9"/>
  <c r="C684" i="9"/>
  <c r="B684" i="9"/>
  <c r="Q683" i="9"/>
  <c r="P683" i="9"/>
  <c r="O683" i="9"/>
  <c r="N683" i="9"/>
  <c r="M683" i="9"/>
  <c r="L683" i="9"/>
  <c r="K683" i="9"/>
  <c r="J683" i="9"/>
  <c r="I683" i="9"/>
  <c r="H683" i="9"/>
  <c r="G683" i="9"/>
  <c r="F683" i="9"/>
  <c r="E683" i="9"/>
  <c r="D683" i="9"/>
  <c r="C683" i="9"/>
  <c r="B683" i="9"/>
  <c r="Q682" i="9"/>
  <c r="P682" i="9"/>
  <c r="O682" i="9"/>
  <c r="N682" i="9"/>
  <c r="M682" i="9"/>
  <c r="L682" i="9"/>
  <c r="K682" i="9"/>
  <c r="J682" i="9"/>
  <c r="I682" i="9"/>
  <c r="H682" i="9"/>
  <c r="G682" i="9"/>
  <c r="F682" i="9"/>
  <c r="E682" i="9"/>
  <c r="D682" i="9"/>
  <c r="C682" i="9"/>
  <c r="B682" i="9"/>
  <c r="Q679" i="9"/>
  <c r="P679" i="9"/>
  <c r="O679" i="9"/>
  <c r="N679" i="9"/>
  <c r="M679" i="9"/>
  <c r="L679" i="9"/>
  <c r="K679" i="9"/>
  <c r="J679" i="9"/>
  <c r="I679" i="9"/>
  <c r="H679" i="9"/>
  <c r="G679" i="9"/>
  <c r="F679" i="9"/>
  <c r="E679" i="9"/>
  <c r="D679" i="9"/>
  <c r="C679" i="9"/>
  <c r="B679" i="9"/>
  <c r="Q678" i="9"/>
  <c r="P678" i="9"/>
  <c r="O678" i="9"/>
  <c r="N678" i="9"/>
  <c r="M678" i="9"/>
  <c r="L678" i="9"/>
  <c r="K678" i="9"/>
  <c r="J678" i="9"/>
  <c r="I678" i="9"/>
  <c r="H678" i="9"/>
  <c r="G678" i="9"/>
  <c r="F678" i="9"/>
  <c r="E678" i="9"/>
  <c r="D678" i="9"/>
  <c r="C678" i="9"/>
  <c r="B678" i="9"/>
  <c r="Q677" i="9"/>
  <c r="P677" i="9"/>
  <c r="O677" i="9"/>
  <c r="N677" i="9"/>
  <c r="M677" i="9"/>
  <c r="L677" i="9"/>
  <c r="K677" i="9"/>
  <c r="J677" i="9"/>
  <c r="I677" i="9"/>
  <c r="H677" i="9"/>
  <c r="G677" i="9"/>
  <c r="F677" i="9"/>
  <c r="E677" i="9"/>
  <c r="D677" i="9"/>
  <c r="C677" i="9"/>
  <c r="B677" i="9"/>
  <c r="Q676" i="9"/>
  <c r="P676" i="9"/>
  <c r="O676" i="9"/>
  <c r="N676" i="9"/>
  <c r="M676" i="9"/>
  <c r="L676" i="9"/>
  <c r="K676" i="9"/>
  <c r="J676" i="9"/>
  <c r="I676" i="9"/>
  <c r="H676" i="9"/>
  <c r="G676" i="9"/>
  <c r="F676" i="9"/>
  <c r="E676" i="9"/>
  <c r="D676" i="9"/>
  <c r="C676" i="9"/>
  <c r="B676" i="9"/>
  <c r="Q675" i="9"/>
  <c r="P675" i="9"/>
  <c r="O675" i="9"/>
  <c r="N675" i="9"/>
  <c r="M675" i="9"/>
  <c r="L675" i="9"/>
  <c r="K675" i="9"/>
  <c r="J675" i="9"/>
  <c r="I675" i="9"/>
  <c r="H675" i="9"/>
  <c r="G675" i="9"/>
  <c r="F675" i="9"/>
  <c r="E675" i="9"/>
  <c r="D675" i="9"/>
  <c r="C675" i="9"/>
  <c r="B675" i="9"/>
  <c r="Q674" i="9"/>
  <c r="P674" i="9"/>
  <c r="O674" i="9"/>
  <c r="N674" i="9"/>
  <c r="M674" i="9"/>
  <c r="L674" i="9"/>
  <c r="K674" i="9"/>
  <c r="J674" i="9"/>
  <c r="I674" i="9"/>
  <c r="H674" i="9"/>
  <c r="G674" i="9"/>
  <c r="F674" i="9"/>
  <c r="E674" i="9"/>
  <c r="D674" i="9"/>
  <c r="C674" i="9"/>
  <c r="B674" i="9"/>
  <c r="Q673" i="9"/>
  <c r="P673" i="9"/>
  <c r="I673" i="9"/>
  <c r="H673" i="9"/>
  <c r="Q671" i="9"/>
  <c r="P671" i="9"/>
  <c r="O671" i="9"/>
  <c r="N671" i="9"/>
  <c r="M671" i="9"/>
  <c r="L671" i="9"/>
  <c r="K671" i="9"/>
  <c r="J671" i="9"/>
  <c r="I671" i="9"/>
  <c r="H671" i="9"/>
  <c r="G671" i="9"/>
  <c r="F671" i="9"/>
  <c r="E671" i="9"/>
  <c r="D671" i="9"/>
  <c r="C671" i="9"/>
  <c r="B671" i="9"/>
  <c r="Q670" i="9"/>
  <c r="P670" i="9"/>
  <c r="O670" i="9"/>
  <c r="N670" i="9"/>
  <c r="M670" i="9"/>
  <c r="L670" i="9"/>
  <c r="K670" i="9"/>
  <c r="J670" i="9"/>
  <c r="I670" i="9"/>
  <c r="H670" i="9"/>
  <c r="G670" i="9"/>
  <c r="F670" i="9"/>
  <c r="E670" i="9"/>
  <c r="D670" i="9"/>
  <c r="C670" i="9"/>
  <c r="B670" i="9"/>
  <c r="Q669" i="9"/>
  <c r="P669" i="9"/>
  <c r="O669" i="9"/>
  <c r="N669" i="9"/>
  <c r="M669" i="9"/>
  <c r="L669" i="9"/>
  <c r="K669" i="9"/>
  <c r="J669" i="9"/>
  <c r="I669" i="9"/>
  <c r="H669" i="9"/>
  <c r="G669" i="9"/>
  <c r="F669" i="9"/>
  <c r="E669" i="9"/>
  <c r="D669" i="9"/>
  <c r="C669" i="9"/>
  <c r="B669" i="9"/>
  <c r="Q668" i="9"/>
  <c r="P668" i="9"/>
  <c r="O668" i="9"/>
  <c r="N668" i="9"/>
  <c r="M668" i="9"/>
  <c r="L668" i="9"/>
  <c r="K668" i="9"/>
  <c r="J668" i="9"/>
  <c r="I668" i="9"/>
  <c r="H668" i="9"/>
  <c r="G668" i="9"/>
  <c r="F668" i="9"/>
  <c r="E668" i="9"/>
  <c r="D668" i="9"/>
  <c r="C668" i="9"/>
  <c r="B668" i="9"/>
  <c r="Q667" i="9"/>
  <c r="P667" i="9"/>
  <c r="O667" i="9"/>
  <c r="N667" i="9"/>
  <c r="M667" i="9"/>
  <c r="L667" i="9"/>
  <c r="K667" i="9"/>
  <c r="J667" i="9"/>
  <c r="I667" i="9"/>
  <c r="H667" i="9"/>
  <c r="G667" i="9"/>
  <c r="F667" i="9"/>
  <c r="E667" i="9"/>
  <c r="D667" i="9"/>
  <c r="C667" i="9"/>
  <c r="B667" i="9"/>
  <c r="Q666" i="9"/>
  <c r="P666" i="9"/>
  <c r="O666" i="9"/>
  <c r="N666" i="9"/>
  <c r="M666" i="9"/>
  <c r="L666" i="9"/>
  <c r="K666" i="9"/>
  <c r="J666" i="9"/>
  <c r="I666" i="9"/>
  <c r="H666" i="9"/>
  <c r="G666" i="9"/>
  <c r="F666" i="9"/>
  <c r="E666" i="9"/>
  <c r="D666" i="9"/>
  <c r="C666" i="9"/>
  <c r="B666" i="9"/>
  <c r="Q663" i="9"/>
  <c r="P663" i="9"/>
  <c r="O663" i="9"/>
  <c r="N663" i="9"/>
  <c r="M663" i="9"/>
  <c r="L663" i="9"/>
  <c r="K663" i="9"/>
  <c r="J663" i="9"/>
  <c r="I663" i="9"/>
  <c r="H663" i="9"/>
  <c r="G663" i="9"/>
  <c r="F663" i="9"/>
  <c r="E663" i="9"/>
  <c r="D663" i="9"/>
  <c r="C663" i="9"/>
  <c r="B663" i="9"/>
  <c r="Q662" i="9"/>
  <c r="P662" i="9"/>
  <c r="O662" i="9"/>
  <c r="N662" i="9"/>
  <c r="M662" i="9"/>
  <c r="L662" i="9"/>
  <c r="K662" i="9"/>
  <c r="J662" i="9"/>
  <c r="I662" i="9"/>
  <c r="H662" i="9"/>
  <c r="G662" i="9"/>
  <c r="F662" i="9"/>
  <c r="E662" i="9"/>
  <c r="D662" i="9"/>
  <c r="C662" i="9"/>
  <c r="B662" i="9"/>
  <c r="Q661" i="9"/>
  <c r="P661" i="9"/>
  <c r="O661" i="9"/>
  <c r="N661" i="9"/>
  <c r="M661" i="9"/>
  <c r="L661" i="9"/>
  <c r="K661" i="9"/>
  <c r="J661" i="9"/>
  <c r="I661" i="9"/>
  <c r="H661" i="9"/>
  <c r="G661" i="9"/>
  <c r="F661" i="9"/>
  <c r="E661" i="9"/>
  <c r="D661" i="9"/>
  <c r="C661" i="9"/>
  <c r="B661" i="9"/>
  <c r="Q660" i="9"/>
  <c r="P660" i="9"/>
  <c r="O660" i="9"/>
  <c r="N660" i="9"/>
  <c r="M660" i="9"/>
  <c r="L660" i="9"/>
  <c r="K660" i="9"/>
  <c r="J660" i="9"/>
  <c r="I660" i="9"/>
  <c r="H660" i="9"/>
  <c r="G660" i="9"/>
  <c r="F660" i="9"/>
  <c r="E660" i="9"/>
  <c r="D660" i="9"/>
  <c r="C660" i="9"/>
  <c r="B660" i="9"/>
  <c r="Q659" i="9"/>
  <c r="P659" i="9"/>
  <c r="O659" i="9"/>
  <c r="N659" i="9"/>
  <c r="M659" i="9"/>
  <c r="L659" i="9"/>
  <c r="K659" i="9"/>
  <c r="J659" i="9"/>
  <c r="I659" i="9"/>
  <c r="H659" i="9"/>
  <c r="G659" i="9"/>
  <c r="F659" i="9"/>
  <c r="E659" i="9"/>
  <c r="D659" i="9"/>
  <c r="C659" i="9"/>
  <c r="B659" i="9"/>
  <c r="Q658" i="9"/>
  <c r="P658" i="9"/>
  <c r="O658" i="9"/>
  <c r="N658" i="9"/>
  <c r="M658" i="9"/>
  <c r="L658" i="9"/>
  <c r="K658" i="9"/>
  <c r="J658" i="9"/>
  <c r="I658" i="9"/>
  <c r="H658" i="9"/>
  <c r="G658" i="9"/>
  <c r="F658" i="9"/>
  <c r="E658" i="9"/>
  <c r="D658" i="9"/>
  <c r="C658" i="9"/>
  <c r="B658" i="9"/>
  <c r="Q657" i="9"/>
  <c r="P657" i="9"/>
  <c r="I657" i="9"/>
  <c r="H657" i="9"/>
  <c r="Q655" i="9"/>
  <c r="P655" i="9"/>
  <c r="O655" i="9"/>
  <c r="N655" i="9"/>
  <c r="M655" i="9"/>
  <c r="L655" i="9"/>
  <c r="K655" i="9"/>
  <c r="J655" i="9"/>
  <c r="I655" i="9"/>
  <c r="H655" i="9"/>
  <c r="G655" i="9"/>
  <c r="F655" i="9"/>
  <c r="E655" i="9"/>
  <c r="D655" i="9"/>
  <c r="C655" i="9"/>
  <c r="B655" i="9"/>
  <c r="Q654" i="9"/>
  <c r="P654" i="9"/>
  <c r="O654" i="9"/>
  <c r="N654" i="9"/>
  <c r="M654" i="9"/>
  <c r="L654" i="9"/>
  <c r="K654" i="9"/>
  <c r="J654" i="9"/>
  <c r="I654" i="9"/>
  <c r="H654" i="9"/>
  <c r="G654" i="9"/>
  <c r="F654" i="9"/>
  <c r="E654" i="9"/>
  <c r="D654" i="9"/>
  <c r="C654" i="9"/>
  <c r="B654" i="9"/>
  <c r="Q653" i="9"/>
  <c r="P653" i="9"/>
  <c r="O653" i="9"/>
  <c r="N653" i="9"/>
  <c r="M653" i="9"/>
  <c r="L653" i="9"/>
  <c r="K653" i="9"/>
  <c r="J653" i="9"/>
  <c r="I653" i="9"/>
  <c r="H653" i="9"/>
  <c r="G653" i="9"/>
  <c r="F653" i="9"/>
  <c r="E653" i="9"/>
  <c r="D653" i="9"/>
  <c r="C653" i="9"/>
  <c r="B653" i="9"/>
  <c r="Q652" i="9"/>
  <c r="P652" i="9"/>
  <c r="O652" i="9"/>
  <c r="N652" i="9"/>
  <c r="M652" i="9"/>
  <c r="L652" i="9"/>
  <c r="K652" i="9"/>
  <c r="J652" i="9"/>
  <c r="I652" i="9"/>
  <c r="H652" i="9"/>
  <c r="G652" i="9"/>
  <c r="F652" i="9"/>
  <c r="E652" i="9"/>
  <c r="D652" i="9"/>
  <c r="C652" i="9"/>
  <c r="B652" i="9"/>
  <c r="Q651" i="9"/>
  <c r="P651" i="9"/>
  <c r="O651" i="9"/>
  <c r="N651" i="9"/>
  <c r="M651" i="9"/>
  <c r="L651" i="9"/>
  <c r="K651" i="9"/>
  <c r="J651" i="9"/>
  <c r="I651" i="9"/>
  <c r="H651" i="9"/>
  <c r="G651" i="9"/>
  <c r="F651" i="9"/>
  <c r="E651" i="9"/>
  <c r="D651" i="9"/>
  <c r="C651" i="9"/>
  <c r="B651" i="9"/>
  <c r="Q650" i="9"/>
  <c r="P650" i="9"/>
  <c r="O650" i="9"/>
  <c r="N650" i="9"/>
  <c r="M650" i="9"/>
  <c r="L650" i="9"/>
  <c r="K650" i="9"/>
  <c r="J650" i="9"/>
  <c r="I650" i="9"/>
  <c r="H650" i="9"/>
  <c r="G650" i="9"/>
  <c r="F650" i="9"/>
  <c r="E650" i="9"/>
  <c r="D650" i="9"/>
  <c r="C650" i="9"/>
  <c r="B650" i="9"/>
  <c r="Q647" i="9"/>
  <c r="P647" i="9"/>
  <c r="O647" i="9"/>
  <c r="N647" i="9"/>
  <c r="M647" i="9"/>
  <c r="L647" i="9"/>
  <c r="K647" i="9"/>
  <c r="J647" i="9"/>
  <c r="I647" i="9"/>
  <c r="H647" i="9"/>
  <c r="G647" i="9"/>
  <c r="F647" i="9"/>
  <c r="E647" i="9"/>
  <c r="D647" i="9"/>
  <c r="C647" i="9"/>
  <c r="B647" i="9"/>
  <c r="Q646" i="9"/>
  <c r="P646" i="9"/>
  <c r="O646" i="9"/>
  <c r="N646" i="9"/>
  <c r="M646" i="9"/>
  <c r="L646" i="9"/>
  <c r="K646" i="9"/>
  <c r="J646" i="9"/>
  <c r="I646" i="9"/>
  <c r="H646" i="9"/>
  <c r="G646" i="9"/>
  <c r="F646" i="9"/>
  <c r="E646" i="9"/>
  <c r="D646" i="9"/>
  <c r="C646" i="9"/>
  <c r="B646" i="9"/>
  <c r="Q645" i="9"/>
  <c r="P645" i="9"/>
  <c r="O645" i="9"/>
  <c r="N645" i="9"/>
  <c r="M645" i="9"/>
  <c r="L645" i="9"/>
  <c r="K645" i="9"/>
  <c r="J645" i="9"/>
  <c r="I645" i="9"/>
  <c r="H645" i="9"/>
  <c r="G645" i="9"/>
  <c r="F645" i="9"/>
  <c r="E645" i="9"/>
  <c r="D645" i="9"/>
  <c r="C645" i="9"/>
  <c r="B645" i="9"/>
  <c r="Q644" i="9"/>
  <c r="P644" i="9"/>
  <c r="O644" i="9"/>
  <c r="N644" i="9"/>
  <c r="M644" i="9"/>
  <c r="L644" i="9"/>
  <c r="K644" i="9"/>
  <c r="J644" i="9"/>
  <c r="I644" i="9"/>
  <c r="H644" i="9"/>
  <c r="G644" i="9"/>
  <c r="F644" i="9"/>
  <c r="E644" i="9"/>
  <c r="D644" i="9"/>
  <c r="C644" i="9"/>
  <c r="B644" i="9"/>
  <c r="Q643" i="9"/>
  <c r="P643" i="9"/>
  <c r="O643" i="9"/>
  <c r="N643" i="9"/>
  <c r="M643" i="9"/>
  <c r="L643" i="9"/>
  <c r="K643" i="9"/>
  <c r="J643" i="9"/>
  <c r="I643" i="9"/>
  <c r="H643" i="9"/>
  <c r="G643" i="9"/>
  <c r="F643" i="9"/>
  <c r="E643" i="9"/>
  <c r="D643" i="9"/>
  <c r="C643" i="9"/>
  <c r="B643" i="9"/>
  <c r="Q642" i="9"/>
  <c r="P642" i="9"/>
  <c r="O642" i="9"/>
  <c r="N642" i="9"/>
  <c r="M642" i="9"/>
  <c r="L642" i="9"/>
  <c r="K642" i="9"/>
  <c r="J642" i="9"/>
  <c r="I642" i="9"/>
  <c r="H642" i="9"/>
  <c r="G642" i="9"/>
  <c r="F642" i="9"/>
  <c r="E642" i="9"/>
  <c r="D642" i="9"/>
  <c r="C642" i="9"/>
  <c r="B642" i="9"/>
  <c r="Q641" i="9"/>
  <c r="P641" i="9"/>
  <c r="I641" i="9"/>
  <c r="H641" i="9"/>
  <c r="Q639" i="9"/>
  <c r="P639" i="9"/>
  <c r="O639" i="9"/>
  <c r="N639" i="9"/>
  <c r="M639" i="9"/>
  <c r="L639" i="9"/>
  <c r="K639" i="9"/>
  <c r="J639" i="9"/>
  <c r="I639" i="9"/>
  <c r="H639" i="9"/>
  <c r="G639" i="9"/>
  <c r="F639" i="9"/>
  <c r="E639" i="9"/>
  <c r="D639" i="9"/>
  <c r="C639" i="9"/>
  <c r="B639" i="9"/>
  <c r="Q638" i="9"/>
  <c r="P638" i="9"/>
  <c r="O638" i="9"/>
  <c r="N638" i="9"/>
  <c r="M638" i="9"/>
  <c r="L638" i="9"/>
  <c r="K638" i="9"/>
  <c r="J638" i="9"/>
  <c r="I638" i="9"/>
  <c r="H638" i="9"/>
  <c r="G638" i="9"/>
  <c r="F638" i="9"/>
  <c r="E638" i="9"/>
  <c r="D638" i="9"/>
  <c r="C638" i="9"/>
  <c r="B638" i="9"/>
  <c r="Q637" i="9"/>
  <c r="P637" i="9"/>
  <c r="O637" i="9"/>
  <c r="N637" i="9"/>
  <c r="M637" i="9"/>
  <c r="L637" i="9"/>
  <c r="K637" i="9"/>
  <c r="J637" i="9"/>
  <c r="I637" i="9"/>
  <c r="H637" i="9"/>
  <c r="G637" i="9"/>
  <c r="F637" i="9"/>
  <c r="E637" i="9"/>
  <c r="D637" i="9"/>
  <c r="C637" i="9"/>
  <c r="B637" i="9"/>
  <c r="Q636" i="9"/>
  <c r="P636" i="9"/>
  <c r="O636" i="9"/>
  <c r="N636" i="9"/>
  <c r="M636" i="9"/>
  <c r="L636" i="9"/>
  <c r="K636" i="9"/>
  <c r="J636" i="9"/>
  <c r="I636" i="9"/>
  <c r="H636" i="9"/>
  <c r="G636" i="9"/>
  <c r="F636" i="9"/>
  <c r="E636" i="9"/>
  <c r="D636" i="9"/>
  <c r="C636" i="9"/>
  <c r="B636" i="9"/>
  <c r="Q635" i="9"/>
  <c r="P635" i="9"/>
  <c r="O635" i="9"/>
  <c r="N635" i="9"/>
  <c r="M635" i="9"/>
  <c r="L635" i="9"/>
  <c r="K635" i="9"/>
  <c r="J635" i="9"/>
  <c r="I635" i="9"/>
  <c r="H635" i="9"/>
  <c r="G635" i="9"/>
  <c r="F635" i="9"/>
  <c r="E635" i="9"/>
  <c r="D635" i="9"/>
  <c r="C635" i="9"/>
  <c r="B635" i="9"/>
  <c r="Q634" i="9"/>
  <c r="P634" i="9"/>
  <c r="O634" i="9"/>
  <c r="N634" i="9"/>
  <c r="M634" i="9"/>
  <c r="L634" i="9"/>
  <c r="K634" i="9"/>
  <c r="J634" i="9"/>
  <c r="I634" i="9"/>
  <c r="H634" i="9"/>
  <c r="G634" i="9"/>
  <c r="F634" i="9"/>
  <c r="E634" i="9"/>
  <c r="D634" i="9"/>
  <c r="C634" i="9"/>
  <c r="B634" i="9"/>
  <c r="Q631" i="9"/>
  <c r="P631" i="9"/>
  <c r="O631" i="9"/>
  <c r="N631" i="9"/>
  <c r="M631" i="9"/>
  <c r="L631" i="9"/>
  <c r="K631" i="9"/>
  <c r="J631" i="9"/>
  <c r="I631" i="9"/>
  <c r="H631" i="9"/>
  <c r="G631" i="9"/>
  <c r="F631" i="9"/>
  <c r="E631" i="9"/>
  <c r="D631" i="9"/>
  <c r="C631" i="9"/>
  <c r="B631" i="9"/>
  <c r="Q630" i="9"/>
  <c r="P630" i="9"/>
  <c r="O630" i="9"/>
  <c r="N630" i="9"/>
  <c r="M630" i="9"/>
  <c r="L630" i="9"/>
  <c r="K630" i="9"/>
  <c r="J630" i="9"/>
  <c r="I630" i="9"/>
  <c r="H630" i="9"/>
  <c r="G630" i="9"/>
  <c r="F630" i="9"/>
  <c r="E630" i="9"/>
  <c r="D630" i="9"/>
  <c r="C630" i="9"/>
  <c r="B630" i="9"/>
  <c r="Q629" i="9"/>
  <c r="P629" i="9"/>
  <c r="O629" i="9"/>
  <c r="N629" i="9"/>
  <c r="M629" i="9"/>
  <c r="L629" i="9"/>
  <c r="K629" i="9"/>
  <c r="J629" i="9"/>
  <c r="I629" i="9"/>
  <c r="H629" i="9"/>
  <c r="G629" i="9"/>
  <c r="F629" i="9"/>
  <c r="E629" i="9"/>
  <c r="D629" i="9"/>
  <c r="C629" i="9"/>
  <c r="B629" i="9"/>
  <c r="Q628" i="9"/>
  <c r="P628" i="9"/>
  <c r="O628" i="9"/>
  <c r="N628" i="9"/>
  <c r="M628" i="9"/>
  <c r="L628" i="9"/>
  <c r="K628" i="9"/>
  <c r="J628" i="9"/>
  <c r="I628" i="9"/>
  <c r="H628" i="9"/>
  <c r="G628" i="9"/>
  <c r="F628" i="9"/>
  <c r="E628" i="9"/>
  <c r="D628" i="9"/>
  <c r="C628" i="9"/>
  <c r="B628" i="9"/>
  <c r="Q627" i="9"/>
  <c r="P627" i="9"/>
  <c r="O627" i="9"/>
  <c r="N627" i="9"/>
  <c r="M627" i="9"/>
  <c r="L627" i="9"/>
  <c r="K627" i="9"/>
  <c r="J627" i="9"/>
  <c r="I627" i="9"/>
  <c r="H627" i="9"/>
  <c r="G627" i="9"/>
  <c r="F627" i="9"/>
  <c r="E627" i="9"/>
  <c r="D627" i="9"/>
  <c r="C627" i="9"/>
  <c r="B627" i="9"/>
  <c r="Q626" i="9"/>
  <c r="P626" i="9"/>
  <c r="O626" i="9"/>
  <c r="N626" i="9"/>
  <c r="M626" i="9"/>
  <c r="L626" i="9"/>
  <c r="K626" i="9"/>
  <c r="J626" i="9"/>
  <c r="I626" i="9"/>
  <c r="H626" i="9"/>
  <c r="G626" i="9"/>
  <c r="F626" i="9"/>
  <c r="E626" i="9"/>
  <c r="D626" i="9"/>
  <c r="C626" i="9"/>
  <c r="B626" i="9"/>
  <c r="Q625" i="9"/>
  <c r="P625" i="9"/>
  <c r="I625" i="9"/>
  <c r="H625" i="9"/>
  <c r="Q623" i="9"/>
  <c r="P623" i="9"/>
  <c r="O623" i="9"/>
  <c r="N623" i="9"/>
  <c r="M623" i="9"/>
  <c r="L623" i="9"/>
  <c r="K623" i="9"/>
  <c r="J623" i="9"/>
  <c r="I623" i="9"/>
  <c r="H623" i="9"/>
  <c r="G623" i="9"/>
  <c r="F623" i="9"/>
  <c r="E623" i="9"/>
  <c r="D623" i="9"/>
  <c r="C623" i="9"/>
  <c r="B623" i="9"/>
  <c r="Q622" i="9"/>
  <c r="P622" i="9"/>
  <c r="O622" i="9"/>
  <c r="N622" i="9"/>
  <c r="M622" i="9"/>
  <c r="L622" i="9"/>
  <c r="K622" i="9"/>
  <c r="J622" i="9"/>
  <c r="I622" i="9"/>
  <c r="H622" i="9"/>
  <c r="G622" i="9"/>
  <c r="F622" i="9"/>
  <c r="E622" i="9"/>
  <c r="D622" i="9"/>
  <c r="C622" i="9"/>
  <c r="B622" i="9"/>
  <c r="Q621" i="9"/>
  <c r="P621" i="9"/>
  <c r="O621" i="9"/>
  <c r="N621" i="9"/>
  <c r="M621" i="9"/>
  <c r="L621" i="9"/>
  <c r="K621" i="9"/>
  <c r="J621" i="9"/>
  <c r="I621" i="9"/>
  <c r="H621" i="9"/>
  <c r="G621" i="9"/>
  <c r="F621" i="9"/>
  <c r="E621" i="9"/>
  <c r="D621" i="9"/>
  <c r="C621" i="9"/>
  <c r="B621" i="9"/>
  <c r="Q620" i="9"/>
  <c r="P620" i="9"/>
  <c r="O620" i="9"/>
  <c r="N620" i="9"/>
  <c r="M620" i="9"/>
  <c r="L620" i="9"/>
  <c r="K620" i="9"/>
  <c r="J620" i="9"/>
  <c r="I620" i="9"/>
  <c r="H620" i="9"/>
  <c r="G620" i="9"/>
  <c r="F620" i="9"/>
  <c r="E620" i="9"/>
  <c r="D620" i="9"/>
  <c r="C620" i="9"/>
  <c r="B620" i="9"/>
  <c r="Q619" i="9"/>
  <c r="P619" i="9"/>
  <c r="O619" i="9"/>
  <c r="N619" i="9"/>
  <c r="M619" i="9"/>
  <c r="L619" i="9"/>
  <c r="K619" i="9"/>
  <c r="J619" i="9"/>
  <c r="I619" i="9"/>
  <c r="H619" i="9"/>
  <c r="G619" i="9"/>
  <c r="F619" i="9"/>
  <c r="E619" i="9"/>
  <c r="D619" i="9"/>
  <c r="C619" i="9"/>
  <c r="B619" i="9"/>
  <c r="Q618" i="9"/>
  <c r="P618" i="9"/>
  <c r="O618" i="9"/>
  <c r="N618" i="9"/>
  <c r="M618" i="9"/>
  <c r="L618" i="9"/>
  <c r="K618" i="9"/>
  <c r="J618" i="9"/>
  <c r="I618" i="9"/>
  <c r="H618" i="9"/>
  <c r="G618" i="9"/>
  <c r="F618" i="9"/>
  <c r="E618" i="9"/>
  <c r="D618" i="9"/>
  <c r="C618" i="9"/>
  <c r="B618" i="9"/>
  <c r="Q615" i="9"/>
  <c r="P615" i="9"/>
  <c r="O615" i="9"/>
  <c r="N615" i="9"/>
  <c r="M615" i="9"/>
  <c r="L615" i="9"/>
  <c r="K615" i="9"/>
  <c r="J615" i="9"/>
  <c r="I615" i="9"/>
  <c r="H615" i="9"/>
  <c r="G615" i="9"/>
  <c r="F615" i="9"/>
  <c r="E615" i="9"/>
  <c r="D615" i="9"/>
  <c r="C615" i="9"/>
  <c r="B615" i="9"/>
  <c r="Q614" i="9"/>
  <c r="P614" i="9"/>
  <c r="O614" i="9"/>
  <c r="N614" i="9"/>
  <c r="M614" i="9"/>
  <c r="L614" i="9"/>
  <c r="K614" i="9"/>
  <c r="J614" i="9"/>
  <c r="I614" i="9"/>
  <c r="H614" i="9"/>
  <c r="G614" i="9"/>
  <c r="F614" i="9"/>
  <c r="E614" i="9"/>
  <c r="D614" i="9"/>
  <c r="C614" i="9"/>
  <c r="B614" i="9"/>
  <c r="Q613" i="9"/>
  <c r="P613" i="9"/>
  <c r="O613" i="9"/>
  <c r="N613" i="9"/>
  <c r="M613" i="9"/>
  <c r="L613" i="9"/>
  <c r="K613" i="9"/>
  <c r="J613" i="9"/>
  <c r="I613" i="9"/>
  <c r="H613" i="9"/>
  <c r="G613" i="9"/>
  <c r="F613" i="9"/>
  <c r="E613" i="9"/>
  <c r="D613" i="9"/>
  <c r="C613" i="9"/>
  <c r="B613" i="9"/>
  <c r="Q612" i="9"/>
  <c r="P612" i="9"/>
  <c r="O612" i="9"/>
  <c r="N612" i="9"/>
  <c r="M612" i="9"/>
  <c r="L612" i="9"/>
  <c r="K612" i="9"/>
  <c r="J612" i="9"/>
  <c r="I612" i="9"/>
  <c r="H612" i="9"/>
  <c r="G612" i="9"/>
  <c r="F612" i="9"/>
  <c r="E612" i="9"/>
  <c r="D612" i="9"/>
  <c r="C612" i="9"/>
  <c r="B612" i="9"/>
  <c r="Q611" i="9"/>
  <c r="P611" i="9"/>
  <c r="O611" i="9"/>
  <c r="N611" i="9"/>
  <c r="M611" i="9"/>
  <c r="L611" i="9"/>
  <c r="K611" i="9"/>
  <c r="J611" i="9"/>
  <c r="I611" i="9"/>
  <c r="H611" i="9"/>
  <c r="G611" i="9"/>
  <c r="F611" i="9"/>
  <c r="E611" i="9"/>
  <c r="D611" i="9"/>
  <c r="C611" i="9"/>
  <c r="B611" i="9"/>
  <c r="Q610" i="9"/>
  <c r="P610" i="9"/>
  <c r="O610" i="9"/>
  <c r="N610" i="9"/>
  <c r="M610" i="9"/>
  <c r="L610" i="9"/>
  <c r="K610" i="9"/>
  <c r="J610" i="9"/>
  <c r="I610" i="9"/>
  <c r="H610" i="9"/>
  <c r="G610" i="9"/>
  <c r="F610" i="9"/>
  <c r="E610" i="9"/>
  <c r="D610" i="9"/>
  <c r="C610" i="9"/>
  <c r="B610" i="9"/>
  <c r="Q609" i="9"/>
  <c r="P609" i="9"/>
  <c r="I609" i="9"/>
  <c r="H609" i="9"/>
  <c r="Q607" i="9"/>
  <c r="P607" i="9"/>
  <c r="O607" i="9"/>
  <c r="N607" i="9"/>
  <c r="M607" i="9"/>
  <c r="L607" i="9"/>
  <c r="K607" i="9"/>
  <c r="J607" i="9"/>
  <c r="I607" i="9"/>
  <c r="H607" i="9"/>
  <c r="G607" i="9"/>
  <c r="F607" i="9"/>
  <c r="E607" i="9"/>
  <c r="D607" i="9"/>
  <c r="C607" i="9"/>
  <c r="B607" i="9"/>
  <c r="Q606" i="9"/>
  <c r="P606" i="9"/>
  <c r="O606" i="9"/>
  <c r="N606" i="9"/>
  <c r="M606" i="9"/>
  <c r="L606" i="9"/>
  <c r="K606" i="9"/>
  <c r="J606" i="9"/>
  <c r="I606" i="9"/>
  <c r="H606" i="9"/>
  <c r="G606" i="9"/>
  <c r="F606" i="9"/>
  <c r="E606" i="9"/>
  <c r="D606" i="9"/>
  <c r="C606" i="9"/>
  <c r="B606" i="9"/>
  <c r="Q605" i="9"/>
  <c r="P605" i="9"/>
  <c r="O605" i="9"/>
  <c r="N605" i="9"/>
  <c r="M605" i="9"/>
  <c r="L605" i="9"/>
  <c r="K605" i="9"/>
  <c r="J605" i="9"/>
  <c r="I605" i="9"/>
  <c r="H605" i="9"/>
  <c r="G605" i="9"/>
  <c r="F605" i="9"/>
  <c r="E605" i="9"/>
  <c r="D605" i="9"/>
  <c r="C605" i="9"/>
  <c r="B605" i="9"/>
  <c r="Q604" i="9"/>
  <c r="P604" i="9"/>
  <c r="O604" i="9"/>
  <c r="N604" i="9"/>
  <c r="M604" i="9"/>
  <c r="L604" i="9"/>
  <c r="K604" i="9"/>
  <c r="J604" i="9"/>
  <c r="I604" i="9"/>
  <c r="H604" i="9"/>
  <c r="G604" i="9"/>
  <c r="F604" i="9"/>
  <c r="E604" i="9"/>
  <c r="D604" i="9"/>
  <c r="C604" i="9"/>
  <c r="B604" i="9"/>
  <c r="Q603" i="9"/>
  <c r="P603" i="9"/>
  <c r="O603" i="9"/>
  <c r="N603" i="9"/>
  <c r="M603" i="9"/>
  <c r="L603" i="9"/>
  <c r="K603" i="9"/>
  <c r="J603" i="9"/>
  <c r="I603" i="9"/>
  <c r="H603" i="9"/>
  <c r="G603" i="9"/>
  <c r="F603" i="9"/>
  <c r="E603" i="9"/>
  <c r="D603" i="9"/>
  <c r="C603" i="9"/>
  <c r="B603" i="9"/>
  <c r="Q602" i="9"/>
  <c r="P602" i="9"/>
  <c r="O602" i="9"/>
  <c r="N602" i="9"/>
  <c r="M602" i="9"/>
  <c r="L602" i="9"/>
  <c r="K602" i="9"/>
  <c r="J602" i="9"/>
  <c r="I602" i="9"/>
  <c r="H602" i="9"/>
  <c r="G602" i="9"/>
  <c r="F602" i="9"/>
  <c r="E602" i="9"/>
  <c r="D602" i="9"/>
  <c r="C602" i="9"/>
  <c r="B602" i="9"/>
  <c r="Q599" i="9"/>
  <c r="P599" i="9"/>
  <c r="O599" i="9"/>
  <c r="N599" i="9"/>
  <c r="M599" i="9"/>
  <c r="L599" i="9"/>
  <c r="K599" i="9"/>
  <c r="J599" i="9"/>
  <c r="I599" i="9"/>
  <c r="H599" i="9"/>
  <c r="G599" i="9"/>
  <c r="F599" i="9"/>
  <c r="E599" i="9"/>
  <c r="D599" i="9"/>
  <c r="C599" i="9"/>
  <c r="B599" i="9"/>
  <c r="Q598" i="9"/>
  <c r="P598" i="9"/>
  <c r="O598" i="9"/>
  <c r="N598" i="9"/>
  <c r="M598" i="9"/>
  <c r="L598" i="9"/>
  <c r="K598" i="9"/>
  <c r="J598" i="9"/>
  <c r="I598" i="9"/>
  <c r="H598" i="9"/>
  <c r="G598" i="9"/>
  <c r="F598" i="9"/>
  <c r="E598" i="9"/>
  <c r="D598" i="9"/>
  <c r="C598" i="9"/>
  <c r="B598" i="9"/>
  <c r="Q597" i="9"/>
  <c r="P597" i="9"/>
  <c r="O597" i="9"/>
  <c r="N597" i="9"/>
  <c r="M597" i="9"/>
  <c r="L597" i="9"/>
  <c r="K597" i="9"/>
  <c r="J597" i="9"/>
  <c r="I597" i="9"/>
  <c r="H597" i="9"/>
  <c r="G597" i="9"/>
  <c r="F597" i="9"/>
  <c r="E597" i="9"/>
  <c r="D597" i="9"/>
  <c r="C597" i="9"/>
  <c r="B597" i="9"/>
  <c r="Q596" i="9"/>
  <c r="P596" i="9"/>
  <c r="O596" i="9"/>
  <c r="N596" i="9"/>
  <c r="M596" i="9"/>
  <c r="L596" i="9"/>
  <c r="K596" i="9"/>
  <c r="J596" i="9"/>
  <c r="I596" i="9"/>
  <c r="H596" i="9"/>
  <c r="G596" i="9"/>
  <c r="F596" i="9"/>
  <c r="E596" i="9"/>
  <c r="D596" i="9"/>
  <c r="C596" i="9"/>
  <c r="B596" i="9"/>
  <c r="Q595" i="9"/>
  <c r="P595" i="9"/>
  <c r="O595" i="9"/>
  <c r="N595" i="9"/>
  <c r="M595" i="9"/>
  <c r="L595" i="9"/>
  <c r="K595" i="9"/>
  <c r="J595" i="9"/>
  <c r="I595" i="9"/>
  <c r="H595" i="9"/>
  <c r="G595" i="9"/>
  <c r="F595" i="9"/>
  <c r="E595" i="9"/>
  <c r="D595" i="9"/>
  <c r="C595" i="9"/>
  <c r="B595" i="9"/>
  <c r="Q594" i="9"/>
  <c r="P594" i="9"/>
  <c r="O594" i="9"/>
  <c r="N594" i="9"/>
  <c r="M594" i="9"/>
  <c r="L594" i="9"/>
  <c r="K594" i="9"/>
  <c r="J594" i="9"/>
  <c r="I594" i="9"/>
  <c r="H594" i="9"/>
  <c r="G594" i="9"/>
  <c r="F594" i="9"/>
  <c r="E594" i="9"/>
  <c r="D594" i="9"/>
  <c r="C594" i="9"/>
  <c r="B594" i="9"/>
  <c r="Q593" i="9"/>
  <c r="P593" i="9"/>
  <c r="I593" i="9"/>
  <c r="H593" i="9"/>
  <c r="Q591" i="9"/>
  <c r="P591" i="9"/>
  <c r="O591" i="9"/>
  <c r="N591" i="9"/>
  <c r="M591" i="9"/>
  <c r="L591" i="9"/>
  <c r="K591" i="9"/>
  <c r="J591" i="9"/>
  <c r="I591" i="9"/>
  <c r="H591" i="9"/>
  <c r="G591" i="9"/>
  <c r="F591" i="9"/>
  <c r="E591" i="9"/>
  <c r="D591" i="9"/>
  <c r="C591" i="9"/>
  <c r="B591" i="9"/>
  <c r="Q590" i="9"/>
  <c r="P590" i="9"/>
  <c r="O590" i="9"/>
  <c r="N590" i="9"/>
  <c r="M590" i="9"/>
  <c r="L590" i="9"/>
  <c r="K590" i="9"/>
  <c r="J590" i="9"/>
  <c r="I590" i="9"/>
  <c r="H590" i="9"/>
  <c r="G590" i="9"/>
  <c r="F590" i="9"/>
  <c r="E590" i="9"/>
  <c r="D590" i="9"/>
  <c r="C590" i="9"/>
  <c r="B590" i="9"/>
  <c r="Q589" i="9"/>
  <c r="P589" i="9"/>
  <c r="O589" i="9"/>
  <c r="N589" i="9"/>
  <c r="M589" i="9"/>
  <c r="L589" i="9"/>
  <c r="K589" i="9"/>
  <c r="J589" i="9"/>
  <c r="I589" i="9"/>
  <c r="H589" i="9"/>
  <c r="G589" i="9"/>
  <c r="F589" i="9"/>
  <c r="E589" i="9"/>
  <c r="D589" i="9"/>
  <c r="C589" i="9"/>
  <c r="B589" i="9"/>
  <c r="Q588" i="9"/>
  <c r="P588" i="9"/>
  <c r="O588" i="9"/>
  <c r="N588" i="9"/>
  <c r="M588" i="9"/>
  <c r="L588" i="9"/>
  <c r="K588" i="9"/>
  <c r="J588" i="9"/>
  <c r="I588" i="9"/>
  <c r="H588" i="9"/>
  <c r="G588" i="9"/>
  <c r="F588" i="9"/>
  <c r="E588" i="9"/>
  <c r="D588" i="9"/>
  <c r="C588" i="9"/>
  <c r="B588" i="9"/>
  <c r="Q587" i="9"/>
  <c r="P587" i="9"/>
  <c r="O587" i="9"/>
  <c r="N587" i="9"/>
  <c r="M587" i="9"/>
  <c r="L587" i="9"/>
  <c r="K587" i="9"/>
  <c r="J587" i="9"/>
  <c r="I587" i="9"/>
  <c r="H587" i="9"/>
  <c r="G587" i="9"/>
  <c r="F587" i="9"/>
  <c r="E587" i="9"/>
  <c r="D587" i="9"/>
  <c r="C587" i="9"/>
  <c r="B587" i="9"/>
  <c r="Q586" i="9"/>
  <c r="P586" i="9"/>
  <c r="O586" i="9"/>
  <c r="N586" i="9"/>
  <c r="M586" i="9"/>
  <c r="L586" i="9"/>
  <c r="K586" i="9"/>
  <c r="J586" i="9"/>
  <c r="I586" i="9"/>
  <c r="H586" i="9"/>
  <c r="G586" i="9"/>
  <c r="F586" i="9"/>
  <c r="E586" i="9"/>
  <c r="D586" i="9"/>
  <c r="C586" i="9"/>
  <c r="B586" i="9"/>
  <c r="Q583" i="9"/>
  <c r="P583" i="9"/>
  <c r="O583" i="9"/>
  <c r="N583" i="9"/>
  <c r="M583" i="9"/>
  <c r="L583" i="9"/>
  <c r="K583" i="9"/>
  <c r="J583" i="9"/>
  <c r="I583" i="9"/>
  <c r="H583" i="9"/>
  <c r="G583" i="9"/>
  <c r="F583" i="9"/>
  <c r="E583" i="9"/>
  <c r="D583" i="9"/>
  <c r="C583" i="9"/>
  <c r="B583" i="9"/>
  <c r="Q582" i="9"/>
  <c r="P582" i="9"/>
  <c r="O582" i="9"/>
  <c r="N582" i="9"/>
  <c r="M582" i="9"/>
  <c r="L582" i="9"/>
  <c r="K582" i="9"/>
  <c r="J582" i="9"/>
  <c r="I582" i="9"/>
  <c r="H582" i="9"/>
  <c r="G582" i="9"/>
  <c r="F582" i="9"/>
  <c r="E582" i="9"/>
  <c r="D582" i="9"/>
  <c r="C582" i="9"/>
  <c r="B582" i="9"/>
  <c r="Q581" i="9"/>
  <c r="P581" i="9"/>
  <c r="O581" i="9"/>
  <c r="N581" i="9"/>
  <c r="M581" i="9"/>
  <c r="L581" i="9"/>
  <c r="K581" i="9"/>
  <c r="J581" i="9"/>
  <c r="I581" i="9"/>
  <c r="H581" i="9"/>
  <c r="G581" i="9"/>
  <c r="F581" i="9"/>
  <c r="E581" i="9"/>
  <c r="D581" i="9"/>
  <c r="C581" i="9"/>
  <c r="B581" i="9"/>
  <c r="Q580" i="9"/>
  <c r="P580" i="9"/>
  <c r="O580" i="9"/>
  <c r="N580" i="9"/>
  <c r="M580" i="9"/>
  <c r="L580" i="9"/>
  <c r="K580" i="9"/>
  <c r="J580" i="9"/>
  <c r="I580" i="9"/>
  <c r="H580" i="9"/>
  <c r="G580" i="9"/>
  <c r="F580" i="9"/>
  <c r="E580" i="9"/>
  <c r="D580" i="9"/>
  <c r="C580" i="9"/>
  <c r="B580" i="9"/>
  <c r="Q579" i="9"/>
  <c r="P579" i="9"/>
  <c r="O579" i="9"/>
  <c r="N579" i="9"/>
  <c r="M579" i="9"/>
  <c r="L579" i="9"/>
  <c r="K579" i="9"/>
  <c r="J579" i="9"/>
  <c r="I579" i="9"/>
  <c r="H579" i="9"/>
  <c r="G579" i="9"/>
  <c r="F579" i="9"/>
  <c r="E579" i="9"/>
  <c r="D579" i="9"/>
  <c r="C579" i="9"/>
  <c r="B579" i="9"/>
  <c r="Q578" i="9"/>
  <c r="P578" i="9"/>
  <c r="O578" i="9"/>
  <c r="N578" i="9"/>
  <c r="M578" i="9"/>
  <c r="L578" i="9"/>
  <c r="K578" i="9"/>
  <c r="J578" i="9"/>
  <c r="I578" i="9"/>
  <c r="H578" i="9"/>
  <c r="G578" i="9"/>
  <c r="F578" i="9"/>
  <c r="E578" i="9"/>
  <c r="D578" i="9"/>
  <c r="C578" i="9"/>
  <c r="B578" i="9"/>
  <c r="Q577" i="9"/>
  <c r="P577" i="9"/>
  <c r="I577" i="9"/>
  <c r="H577" i="9"/>
  <c r="Q575" i="9"/>
  <c r="P575" i="9"/>
  <c r="O575" i="9"/>
  <c r="N575" i="9"/>
  <c r="M575" i="9"/>
  <c r="L575" i="9"/>
  <c r="K575" i="9"/>
  <c r="J575" i="9"/>
  <c r="I575" i="9"/>
  <c r="H575" i="9"/>
  <c r="G575" i="9"/>
  <c r="F575" i="9"/>
  <c r="E575" i="9"/>
  <c r="D575" i="9"/>
  <c r="C575" i="9"/>
  <c r="B575" i="9"/>
  <c r="Q574" i="9"/>
  <c r="P574" i="9"/>
  <c r="O574" i="9"/>
  <c r="N574" i="9"/>
  <c r="M574" i="9"/>
  <c r="L574" i="9"/>
  <c r="K574" i="9"/>
  <c r="J574" i="9"/>
  <c r="I574" i="9"/>
  <c r="H574" i="9"/>
  <c r="G574" i="9"/>
  <c r="F574" i="9"/>
  <c r="E574" i="9"/>
  <c r="D574" i="9"/>
  <c r="C574" i="9"/>
  <c r="B574" i="9"/>
  <c r="Q573" i="9"/>
  <c r="P573" i="9"/>
  <c r="O573" i="9"/>
  <c r="N573" i="9"/>
  <c r="M573" i="9"/>
  <c r="L573" i="9"/>
  <c r="K573" i="9"/>
  <c r="J573" i="9"/>
  <c r="I573" i="9"/>
  <c r="H573" i="9"/>
  <c r="G573" i="9"/>
  <c r="F573" i="9"/>
  <c r="E573" i="9"/>
  <c r="D573" i="9"/>
  <c r="C573" i="9"/>
  <c r="B573" i="9"/>
  <c r="Q572" i="9"/>
  <c r="P572" i="9"/>
  <c r="O572" i="9"/>
  <c r="N572" i="9"/>
  <c r="M572" i="9"/>
  <c r="L572" i="9"/>
  <c r="K572" i="9"/>
  <c r="J572" i="9"/>
  <c r="I572" i="9"/>
  <c r="H572" i="9"/>
  <c r="G572" i="9"/>
  <c r="F572" i="9"/>
  <c r="E572" i="9"/>
  <c r="D572" i="9"/>
  <c r="C572" i="9"/>
  <c r="B572" i="9"/>
  <c r="Q571" i="9"/>
  <c r="P571" i="9"/>
  <c r="O571" i="9"/>
  <c r="N571" i="9"/>
  <c r="M571" i="9"/>
  <c r="L571" i="9"/>
  <c r="K571" i="9"/>
  <c r="J571" i="9"/>
  <c r="I571" i="9"/>
  <c r="H571" i="9"/>
  <c r="G571" i="9"/>
  <c r="F571" i="9"/>
  <c r="E571" i="9"/>
  <c r="D571" i="9"/>
  <c r="C571" i="9"/>
  <c r="B571" i="9"/>
  <c r="Q570" i="9"/>
  <c r="P570" i="9"/>
  <c r="O570" i="9"/>
  <c r="N570" i="9"/>
  <c r="M570" i="9"/>
  <c r="L570" i="9"/>
  <c r="K570" i="9"/>
  <c r="J570" i="9"/>
  <c r="I570" i="9"/>
  <c r="H570" i="9"/>
  <c r="G570" i="9"/>
  <c r="F570" i="9"/>
  <c r="E570" i="9"/>
  <c r="D570" i="9"/>
  <c r="C570" i="9"/>
  <c r="B570" i="9"/>
  <c r="B568" i="9"/>
  <c r="Q567" i="9"/>
  <c r="P567" i="9"/>
  <c r="O567" i="9"/>
  <c r="N567" i="9"/>
  <c r="M567" i="9"/>
  <c r="L567" i="9"/>
  <c r="K567" i="9"/>
  <c r="J567" i="9"/>
  <c r="I567" i="9"/>
  <c r="H567" i="9"/>
  <c r="G567" i="9"/>
  <c r="F567" i="9"/>
  <c r="E567" i="9"/>
  <c r="D567" i="9"/>
  <c r="C567" i="9"/>
  <c r="B567" i="9"/>
  <c r="Q566" i="9"/>
  <c r="P566" i="9"/>
  <c r="O566" i="9"/>
  <c r="N566" i="9"/>
  <c r="M566" i="9"/>
  <c r="L566" i="9"/>
  <c r="K566" i="9"/>
  <c r="J566" i="9"/>
  <c r="I566" i="9"/>
  <c r="H566" i="9"/>
  <c r="G566" i="9"/>
  <c r="F566" i="9"/>
  <c r="E566" i="9"/>
  <c r="D566" i="9"/>
  <c r="C566" i="9"/>
  <c r="B566" i="9"/>
  <c r="Q565" i="9"/>
  <c r="P565" i="9"/>
  <c r="O565" i="9"/>
  <c r="N565" i="9"/>
  <c r="M565" i="9"/>
  <c r="L565" i="9"/>
  <c r="K565" i="9"/>
  <c r="J565" i="9"/>
  <c r="I565" i="9"/>
  <c r="H565" i="9"/>
  <c r="G565" i="9"/>
  <c r="F565" i="9"/>
  <c r="E565" i="9"/>
  <c r="D565" i="9"/>
  <c r="C565" i="9"/>
  <c r="B565" i="9"/>
  <c r="Q564" i="9"/>
  <c r="P564" i="9"/>
  <c r="O564" i="9"/>
  <c r="N564" i="9"/>
  <c r="M564" i="9"/>
  <c r="L564" i="9"/>
  <c r="K564" i="9"/>
  <c r="J564" i="9"/>
  <c r="I564" i="9"/>
  <c r="H564" i="9"/>
  <c r="G564" i="9"/>
  <c r="F564" i="9"/>
  <c r="E564" i="9"/>
  <c r="D564" i="9"/>
  <c r="C564" i="9"/>
  <c r="B564" i="9"/>
  <c r="Q563" i="9"/>
  <c r="P563" i="9"/>
  <c r="O563" i="9"/>
  <c r="N563" i="9"/>
  <c r="M563" i="9"/>
  <c r="L563" i="9"/>
  <c r="K563" i="9"/>
  <c r="J563" i="9"/>
  <c r="I563" i="9"/>
  <c r="H563" i="9"/>
  <c r="G563" i="9"/>
  <c r="F563" i="9"/>
  <c r="E563" i="9"/>
  <c r="D563" i="9"/>
  <c r="C563" i="9"/>
  <c r="B563" i="9"/>
  <c r="Q562" i="9"/>
  <c r="P562" i="9"/>
  <c r="O562" i="9"/>
  <c r="N562" i="9"/>
  <c r="M562" i="9"/>
  <c r="L562" i="9"/>
  <c r="K562" i="9"/>
  <c r="J562" i="9"/>
  <c r="I562" i="9"/>
  <c r="H562" i="9"/>
  <c r="G562" i="9"/>
  <c r="F562" i="9"/>
  <c r="E562" i="9"/>
  <c r="D562" i="9"/>
  <c r="C562" i="9"/>
  <c r="B562" i="9"/>
  <c r="Q561" i="9"/>
  <c r="P561" i="9"/>
  <c r="I561" i="9"/>
  <c r="H561" i="9"/>
  <c r="Q559" i="9"/>
  <c r="P559" i="9"/>
  <c r="O559" i="9"/>
  <c r="N559" i="9"/>
  <c r="M559" i="9"/>
  <c r="L559" i="9"/>
  <c r="K559" i="9"/>
  <c r="J559" i="9"/>
  <c r="I559" i="9"/>
  <c r="H559" i="9"/>
  <c r="G559" i="9"/>
  <c r="F559" i="9"/>
  <c r="E559" i="9"/>
  <c r="D559" i="9"/>
  <c r="C559" i="9"/>
  <c r="B559" i="9"/>
  <c r="Q558" i="9"/>
  <c r="P558" i="9"/>
  <c r="O558" i="9"/>
  <c r="N558" i="9"/>
  <c r="M558" i="9"/>
  <c r="L558" i="9"/>
  <c r="K558" i="9"/>
  <c r="J558" i="9"/>
  <c r="I558" i="9"/>
  <c r="H558" i="9"/>
  <c r="G558" i="9"/>
  <c r="F558" i="9"/>
  <c r="E558" i="9"/>
  <c r="D558" i="9"/>
  <c r="C558" i="9"/>
  <c r="B558" i="9"/>
  <c r="Q557" i="9"/>
  <c r="P557" i="9"/>
  <c r="O557" i="9"/>
  <c r="N557" i="9"/>
  <c r="M557" i="9"/>
  <c r="L557" i="9"/>
  <c r="K557" i="9"/>
  <c r="J557" i="9"/>
  <c r="I557" i="9"/>
  <c r="H557" i="9"/>
  <c r="G557" i="9"/>
  <c r="F557" i="9"/>
  <c r="E557" i="9"/>
  <c r="D557" i="9"/>
  <c r="C557" i="9"/>
  <c r="B557" i="9"/>
  <c r="Q556" i="9"/>
  <c r="P556" i="9"/>
  <c r="O556" i="9"/>
  <c r="N556" i="9"/>
  <c r="M556" i="9"/>
  <c r="L556" i="9"/>
  <c r="K556" i="9"/>
  <c r="J556" i="9"/>
  <c r="I556" i="9"/>
  <c r="H556" i="9"/>
  <c r="G556" i="9"/>
  <c r="F556" i="9"/>
  <c r="E556" i="9"/>
  <c r="D556" i="9"/>
  <c r="C556" i="9"/>
  <c r="B556" i="9"/>
  <c r="Q555" i="9"/>
  <c r="P555" i="9"/>
  <c r="O555" i="9"/>
  <c r="N555" i="9"/>
  <c r="M555" i="9"/>
  <c r="L555" i="9"/>
  <c r="K555" i="9"/>
  <c r="J555" i="9"/>
  <c r="I555" i="9"/>
  <c r="H555" i="9"/>
  <c r="G555" i="9"/>
  <c r="F555" i="9"/>
  <c r="E555" i="9"/>
  <c r="D555" i="9"/>
  <c r="C555" i="9"/>
  <c r="B555" i="9"/>
  <c r="Q554" i="9"/>
  <c r="P554" i="9"/>
  <c r="O554" i="9"/>
  <c r="N554" i="9"/>
  <c r="M554" i="9"/>
  <c r="L554" i="9"/>
  <c r="K554" i="9"/>
  <c r="J554" i="9"/>
  <c r="I554" i="9"/>
  <c r="H554" i="9"/>
  <c r="G554" i="9"/>
  <c r="F554" i="9"/>
  <c r="E554" i="9"/>
  <c r="D554" i="9"/>
  <c r="C554" i="9"/>
  <c r="B554" i="9"/>
  <c r="I551" i="9"/>
  <c r="H551" i="9"/>
  <c r="G551" i="9"/>
  <c r="F551" i="9"/>
  <c r="E551" i="9"/>
  <c r="D551" i="9"/>
  <c r="C551" i="9"/>
  <c r="B551" i="9"/>
  <c r="Q550" i="9"/>
  <c r="P550" i="9"/>
  <c r="O550" i="9"/>
  <c r="N550" i="9"/>
  <c r="M550" i="9"/>
  <c r="L550" i="9"/>
  <c r="K550" i="9"/>
  <c r="J550" i="9"/>
  <c r="I550" i="9"/>
  <c r="H550" i="9"/>
  <c r="G550" i="9"/>
  <c r="F550" i="9"/>
  <c r="E550" i="9"/>
  <c r="D550" i="9"/>
  <c r="C550" i="9"/>
  <c r="B550" i="9"/>
  <c r="Q549" i="9"/>
  <c r="P549" i="9"/>
  <c r="O549" i="9"/>
  <c r="N549" i="9"/>
  <c r="M549" i="9"/>
  <c r="L549" i="9"/>
  <c r="K549" i="9"/>
  <c r="J549" i="9"/>
  <c r="I549" i="9"/>
  <c r="H549" i="9"/>
  <c r="G549" i="9"/>
  <c r="F549" i="9"/>
  <c r="E549" i="9"/>
  <c r="D549" i="9"/>
  <c r="C549" i="9"/>
  <c r="B549" i="9"/>
  <c r="Q548" i="9"/>
  <c r="P548" i="9"/>
  <c r="O548" i="9"/>
  <c r="N548" i="9"/>
  <c r="M548" i="9"/>
  <c r="L548" i="9"/>
  <c r="K548" i="9"/>
  <c r="J548" i="9"/>
  <c r="I548" i="9"/>
  <c r="H548" i="9"/>
  <c r="G548" i="9"/>
  <c r="F548" i="9"/>
  <c r="E548" i="9"/>
  <c r="D548" i="9"/>
  <c r="C548" i="9"/>
  <c r="B548" i="9"/>
  <c r="Q547" i="9"/>
  <c r="P547" i="9"/>
  <c r="O547" i="9"/>
  <c r="N547" i="9"/>
  <c r="M547" i="9"/>
  <c r="L547" i="9"/>
  <c r="K547" i="9"/>
  <c r="J547" i="9"/>
  <c r="I547" i="9"/>
  <c r="H547" i="9"/>
  <c r="G547" i="9"/>
  <c r="F547" i="9"/>
  <c r="E547" i="9"/>
  <c r="D547" i="9"/>
  <c r="C547" i="9"/>
  <c r="B547" i="9"/>
  <c r="I546" i="9"/>
  <c r="H546" i="9"/>
  <c r="G546" i="9"/>
  <c r="F546" i="9"/>
  <c r="E546" i="9"/>
  <c r="D546" i="9"/>
  <c r="C546" i="9"/>
  <c r="B546" i="9"/>
  <c r="P545" i="9"/>
  <c r="I545" i="9"/>
  <c r="H545" i="9"/>
  <c r="I543" i="9"/>
  <c r="H543" i="9"/>
  <c r="G543" i="9"/>
  <c r="F543" i="9"/>
  <c r="E543" i="9"/>
  <c r="D543" i="9"/>
  <c r="C543" i="9"/>
  <c r="B543" i="9"/>
  <c r="Q542" i="9"/>
  <c r="P542" i="9"/>
  <c r="O542" i="9"/>
  <c r="N542" i="9"/>
  <c r="M542" i="9"/>
  <c r="L542" i="9"/>
  <c r="K542" i="9"/>
  <c r="J542" i="9"/>
  <c r="I542" i="9"/>
  <c r="H542" i="9"/>
  <c r="G542" i="9"/>
  <c r="F542" i="9"/>
  <c r="E542" i="9"/>
  <c r="D542" i="9"/>
  <c r="C542" i="9"/>
  <c r="B542" i="9"/>
  <c r="Q541" i="9"/>
  <c r="P541" i="9"/>
  <c r="O541" i="9"/>
  <c r="N541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Q540" i="9"/>
  <c r="P540" i="9"/>
  <c r="O540" i="9"/>
  <c r="N540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Q539" i="9"/>
  <c r="P539" i="9"/>
  <c r="O539" i="9"/>
  <c r="N539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Q538" i="9"/>
  <c r="P538" i="9"/>
  <c r="O538" i="9"/>
  <c r="N538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Q535" i="9"/>
  <c r="P535" i="9"/>
  <c r="O535" i="9"/>
  <c r="N535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Q534" i="9"/>
  <c r="P534" i="9"/>
  <c r="O534" i="9"/>
  <c r="N534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Q533" i="9"/>
  <c r="P533" i="9"/>
  <c r="O533" i="9"/>
  <c r="N533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Q532" i="9"/>
  <c r="P532" i="9"/>
  <c r="O532" i="9"/>
  <c r="N532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Q531" i="9"/>
  <c r="P531" i="9"/>
  <c r="O531" i="9"/>
  <c r="N531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Q530" i="9"/>
  <c r="P530" i="9"/>
  <c r="O530" i="9"/>
  <c r="N530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Q529" i="9"/>
  <c r="P529" i="9"/>
  <c r="I529" i="9"/>
  <c r="H529" i="9"/>
  <c r="Q527" i="9"/>
  <c r="P527" i="9"/>
  <c r="O527" i="9"/>
  <c r="N527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Q526" i="9"/>
  <c r="P526" i="9"/>
  <c r="O526" i="9"/>
  <c r="N526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Q525" i="9"/>
  <c r="P525" i="9"/>
  <c r="O525" i="9"/>
  <c r="N525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Q524" i="9"/>
  <c r="P524" i="9"/>
  <c r="O524" i="9"/>
  <c r="N524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Q523" i="9"/>
  <c r="P523" i="9"/>
  <c r="O523" i="9"/>
  <c r="N523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Q522" i="9"/>
  <c r="P522" i="9"/>
  <c r="O522" i="9"/>
  <c r="N522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Q519" i="9"/>
  <c r="P519" i="9"/>
  <c r="O519" i="9"/>
  <c r="N519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Q518" i="9"/>
  <c r="P518" i="9"/>
  <c r="O518" i="9"/>
  <c r="N518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Q517" i="9"/>
  <c r="P517" i="9"/>
  <c r="O517" i="9"/>
  <c r="N517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Q516" i="9"/>
  <c r="P516" i="9"/>
  <c r="O516" i="9"/>
  <c r="N516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Q515" i="9"/>
  <c r="P515" i="9"/>
  <c r="O515" i="9"/>
  <c r="N515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Q514" i="9"/>
  <c r="P514" i="9"/>
  <c r="O514" i="9"/>
  <c r="N514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Q513" i="9"/>
  <c r="P513" i="9"/>
  <c r="I513" i="9"/>
  <c r="H513" i="9"/>
  <c r="Q511" i="9"/>
  <c r="P511" i="9"/>
  <c r="O511" i="9"/>
  <c r="N511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Q510" i="9"/>
  <c r="P510" i="9"/>
  <c r="O510" i="9"/>
  <c r="N510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Q509" i="9"/>
  <c r="P509" i="9"/>
  <c r="O509" i="9"/>
  <c r="N509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Q508" i="9"/>
  <c r="P508" i="9"/>
  <c r="O508" i="9"/>
  <c r="N508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Q507" i="9"/>
  <c r="P507" i="9"/>
  <c r="O507" i="9"/>
  <c r="N507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Q506" i="9"/>
  <c r="P506" i="9"/>
  <c r="O506" i="9"/>
  <c r="N506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Q503" i="9"/>
  <c r="P503" i="9"/>
  <c r="O503" i="9"/>
  <c r="N503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Q502" i="9"/>
  <c r="P502" i="9"/>
  <c r="O502" i="9"/>
  <c r="N502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Q501" i="9"/>
  <c r="P501" i="9"/>
  <c r="O501" i="9"/>
  <c r="N501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Q500" i="9"/>
  <c r="P500" i="9"/>
  <c r="O500" i="9"/>
  <c r="N500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Q499" i="9"/>
  <c r="P499" i="9"/>
  <c r="O499" i="9"/>
  <c r="N499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Q498" i="9"/>
  <c r="P498" i="9"/>
  <c r="O498" i="9"/>
  <c r="N498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Q497" i="9"/>
  <c r="P497" i="9"/>
  <c r="I497" i="9"/>
  <c r="H497" i="9"/>
  <c r="Q495" i="9"/>
  <c r="P495" i="9"/>
  <c r="O495" i="9"/>
  <c r="N495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Q494" i="9"/>
  <c r="P494" i="9"/>
  <c r="O494" i="9"/>
  <c r="N494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Q493" i="9"/>
  <c r="P493" i="9"/>
  <c r="O493" i="9"/>
  <c r="N493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Q492" i="9"/>
  <c r="P492" i="9"/>
  <c r="O492" i="9"/>
  <c r="N492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Q491" i="9"/>
  <c r="P491" i="9"/>
  <c r="O491" i="9"/>
  <c r="N491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Q490" i="9"/>
  <c r="P490" i="9"/>
  <c r="O490" i="9"/>
  <c r="N490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Q487" i="9"/>
  <c r="P487" i="9"/>
  <c r="O487" i="9"/>
  <c r="N487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Q486" i="9"/>
  <c r="P486" i="9"/>
  <c r="O486" i="9"/>
  <c r="N486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Q485" i="9"/>
  <c r="P485" i="9"/>
  <c r="O485" i="9"/>
  <c r="N485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Q484" i="9"/>
  <c r="P484" i="9"/>
  <c r="O484" i="9"/>
  <c r="N484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Q483" i="9"/>
  <c r="P483" i="9"/>
  <c r="O483" i="9"/>
  <c r="N483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Q482" i="9"/>
  <c r="P482" i="9"/>
  <c r="O482" i="9"/>
  <c r="N482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Q481" i="9"/>
  <c r="P481" i="9"/>
  <c r="I481" i="9"/>
  <c r="H481" i="9"/>
  <c r="Q479" i="9"/>
  <c r="P479" i="9"/>
  <c r="O479" i="9"/>
  <c r="N479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Q478" i="9"/>
  <c r="P478" i="9"/>
  <c r="O478" i="9"/>
  <c r="N478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Q477" i="9"/>
  <c r="P477" i="9"/>
  <c r="O477" i="9"/>
  <c r="N477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Q476" i="9"/>
  <c r="P476" i="9"/>
  <c r="O476" i="9"/>
  <c r="N476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Q475" i="9"/>
  <c r="P475" i="9"/>
  <c r="O475" i="9"/>
  <c r="N475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Q474" i="9"/>
  <c r="P474" i="9"/>
  <c r="O474" i="9"/>
  <c r="N474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Q471" i="9"/>
  <c r="P471" i="9"/>
  <c r="O471" i="9"/>
  <c r="N471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Q470" i="9"/>
  <c r="P470" i="9"/>
  <c r="O470" i="9"/>
  <c r="N470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Q469" i="9"/>
  <c r="P469" i="9"/>
  <c r="O469" i="9"/>
  <c r="N469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Q468" i="9"/>
  <c r="P468" i="9"/>
  <c r="O468" i="9"/>
  <c r="N468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Q467" i="9"/>
  <c r="P467" i="9"/>
  <c r="O467" i="9"/>
  <c r="N467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Q466" i="9"/>
  <c r="P466" i="9"/>
  <c r="O466" i="9"/>
  <c r="N466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Q465" i="9"/>
  <c r="P465" i="9"/>
  <c r="I465" i="9"/>
  <c r="H465" i="9"/>
  <c r="Q463" i="9"/>
  <c r="P463" i="9"/>
  <c r="O463" i="9"/>
  <c r="N463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Q462" i="9"/>
  <c r="P462" i="9"/>
  <c r="O462" i="9"/>
  <c r="N462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Q461" i="9"/>
  <c r="P461" i="9"/>
  <c r="O461" i="9"/>
  <c r="N461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Q460" i="9"/>
  <c r="P460" i="9"/>
  <c r="O460" i="9"/>
  <c r="N460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Q459" i="9"/>
  <c r="P459" i="9"/>
  <c r="O459" i="9"/>
  <c r="N459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Q458" i="9"/>
  <c r="P458" i="9"/>
  <c r="O458" i="9"/>
  <c r="N458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Q455" i="9"/>
  <c r="P455" i="9"/>
  <c r="O455" i="9"/>
  <c r="N455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Q454" i="9"/>
  <c r="P454" i="9"/>
  <c r="O454" i="9"/>
  <c r="N454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Q453" i="9"/>
  <c r="P453" i="9"/>
  <c r="O453" i="9"/>
  <c r="N453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Q452" i="9"/>
  <c r="P452" i="9"/>
  <c r="O452" i="9"/>
  <c r="N452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Q451" i="9"/>
  <c r="P451" i="9"/>
  <c r="O451" i="9"/>
  <c r="N451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Q450" i="9"/>
  <c r="P450" i="9"/>
  <c r="O450" i="9"/>
  <c r="N450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Q449" i="9"/>
  <c r="P449" i="9"/>
  <c r="I449" i="9"/>
  <c r="H449" i="9"/>
  <c r="Q447" i="9"/>
  <c r="P447" i="9"/>
  <c r="O447" i="9"/>
  <c r="N447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Q446" i="9"/>
  <c r="P446" i="9"/>
  <c r="O446" i="9"/>
  <c r="N446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Q445" i="9"/>
  <c r="P445" i="9"/>
  <c r="O445" i="9"/>
  <c r="N445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Q444" i="9"/>
  <c r="P444" i="9"/>
  <c r="O444" i="9"/>
  <c r="N444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Q443" i="9"/>
  <c r="P443" i="9"/>
  <c r="O443" i="9"/>
  <c r="N443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Q442" i="9"/>
  <c r="P442" i="9"/>
  <c r="O442" i="9"/>
  <c r="N442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Q439" i="9"/>
  <c r="P439" i="9"/>
  <c r="O439" i="9"/>
  <c r="N439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Q438" i="9"/>
  <c r="P438" i="9"/>
  <c r="O438" i="9"/>
  <c r="N438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Q437" i="9"/>
  <c r="P437" i="9"/>
  <c r="O437" i="9"/>
  <c r="N437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Q436" i="9"/>
  <c r="P436" i="9"/>
  <c r="O436" i="9"/>
  <c r="N436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Q435" i="9"/>
  <c r="P435" i="9"/>
  <c r="O435" i="9"/>
  <c r="N435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Q434" i="9"/>
  <c r="P434" i="9"/>
  <c r="O434" i="9"/>
  <c r="N434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Q433" i="9"/>
  <c r="P433" i="9"/>
  <c r="I433" i="9"/>
  <c r="H433" i="9"/>
  <c r="Q431" i="9"/>
  <c r="P431" i="9"/>
  <c r="O431" i="9"/>
  <c r="N431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Q430" i="9"/>
  <c r="P430" i="9"/>
  <c r="O430" i="9"/>
  <c r="N430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Q429" i="9"/>
  <c r="P429" i="9"/>
  <c r="O429" i="9"/>
  <c r="N429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Q428" i="9"/>
  <c r="P428" i="9"/>
  <c r="O428" i="9"/>
  <c r="N428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Q427" i="9"/>
  <c r="P427" i="9"/>
  <c r="O427" i="9"/>
  <c r="N427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Q426" i="9"/>
  <c r="P426" i="9"/>
  <c r="O426" i="9"/>
  <c r="N426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Q423" i="9"/>
  <c r="P423" i="9"/>
  <c r="O423" i="9"/>
  <c r="N423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Q422" i="9"/>
  <c r="P422" i="9"/>
  <c r="O422" i="9"/>
  <c r="N422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Q421" i="9"/>
  <c r="P421" i="9"/>
  <c r="O421" i="9"/>
  <c r="N421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Q420" i="9"/>
  <c r="P420" i="9"/>
  <c r="O420" i="9"/>
  <c r="N420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Q419" i="9"/>
  <c r="P419" i="9"/>
  <c r="O419" i="9"/>
  <c r="N419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Q418" i="9"/>
  <c r="P418" i="9"/>
  <c r="O418" i="9"/>
  <c r="N418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Q417" i="9"/>
  <c r="P417" i="9"/>
  <c r="I417" i="9"/>
  <c r="H417" i="9"/>
  <c r="Q415" i="9"/>
  <c r="P415" i="9"/>
  <c r="O415" i="9"/>
  <c r="N415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Q414" i="9"/>
  <c r="P414" i="9"/>
  <c r="O414" i="9"/>
  <c r="N414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Q413" i="9"/>
  <c r="P413" i="9"/>
  <c r="O413" i="9"/>
  <c r="N413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Q412" i="9"/>
  <c r="P412" i="9"/>
  <c r="O412" i="9"/>
  <c r="N412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Q411" i="9"/>
  <c r="P411" i="9"/>
  <c r="O411" i="9"/>
  <c r="N411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Q410" i="9"/>
  <c r="P410" i="9"/>
  <c r="O410" i="9"/>
  <c r="N410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Q407" i="9"/>
  <c r="P407" i="9"/>
  <c r="O407" i="9"/>
  <c r="N407" i="9"/>
  <c r="I407" i="9"/>
  <c r="H407" i="9"/>
  <c r="G407" i="9"/>
  <c r="F407" i="9"/>
  <c r="E407" i="9"/>
  <c r="D407" i="9"/>
  <c r="C407" i="9"/>
  <c r="B407" i="9"/>
  <c r="Q406" i="9"/>
  <c r="P406" i="9"/>
  <c r="O406" i="9"/>
  <c r="N406" i="9"/>
  <c r="M406" i="9"/>
  <c r="I406" i="9"/>
  <c r="H406" i="9"/>
  <c r="G406" i="9"/>
  <c r="F406" i="9"/>
  <c r="E406" i="9"/>
  <c r="D406" i="9"/>
  <c r="C406" i="9"/>
  <c r="B406" i="9"/>
  <c r="Q405" i="9"/>
  <c r="P405" i="9"/>
  <c r="O405" i="9"/>
  <c r="N405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Q404" i="9"/>
  <c r="P404" i="9"/>
  <c r="O404" i="9"/>
  <c r="N404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Q403" i="9"/>
  <c r="P403" i="9"/>
  <c r="O403" i="9"/>
  <c r="N403" i="9"/>
  <c r="M403" i="9"/>
  <c r="L403" i="9"/>
  <c r="K403" i="9"/>
  <c r="J403" i="9"/>
  <c r="I403" i="9"/>
  <c r="H403" i="9"/>
  <c r="G403" i="9"/>
  <c r="F403" i="9"/>
  <c r="E403" i="9"/>
  <c r="D403" i="9"/>
  <c r="C403" i="9"/>
  <c r="Q402" i="9"/>
  <c r="P402" i="9"/>
  <c r="O402" i="9"/>
  <c r="N402" i="9"/>
  <c r="M402" i="9"/>
  <c r="J402" i="9"/>
  <c r="I402" i="9"/>
  <c r="H402" i="9"/>
  <c r="G402" i="9"/>
  <c r="F402" i="9"/>
  <c r="E402" i="9"/>
  <c r="D402" i="9"/>
  <c r="C402" i="9"/>
  <c r="B402" i="9"/>
  <c r="Q401" i="9"/>
  <c r="P401" i="9"/>
  <c r="I401" i="9"/>
  <c r="H401" i="9"/>
  <c r="Q399" i="9"/>
  <c r="P399" i="9"/>
  <c r="O399" i="9"/>
  <c r="N399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P398" i="9"/>
  <c r="O398" i="9"/>
  <c r="N398" i="9"/>
  <c r="M398" i="9"/>
  <c r="I398" i="9"/>
  <c r="H398" i="9"/>
  <c r="G398" i="9"/>
  <c r="F398" i="9"/>
  <c r="E398" i="9"/>
  <c r="D398" i="9"/>
  <c r="C398" i="9"/>
  <c r="B398" i="9"/>
  <c r="Q397" i="9"/>
  <c r="P397" i="9"/>
  <c r="O397" i="9"/>
  <c r="N397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Q396" i="9"/>
  <c r="P396" i="9"/>
  <c r="O396" i="9"/>
  <c r="N396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Q395" i="9"/>
  <c r="P395" i="9"/>
  <c r="O395" i="9"/>
  <c r="N395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Q394" i="9"/>
  <c r="P394" i="9"/>
  <c r="O394" i="9"/>
  <c r="N394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Q391" i="9"/>
  <c r="P391" i="9"/>
  <c r="O391" i="9"/>
  <c r="N391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Q390" i="9"/>
  <c r="P390" i="9"/>
  <c r="O390" i="9"/>
  <c r="N390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Q389" i="9"/>
  <c r="P389" i="9"/>
  <c r="O389" i="9"/>
  <c r="N389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Q388" i="9"/>
  <c r="P388" i="9"/>
  <c r="O388" i="9"/>
  <c r="N388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Q387" i="9"/>
  <c r="P387" i="9"/>
  <c r="O387" i="9"/>
  <c r="N387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Q386" i="9"/>
  <c r="P386" i="9"/>
  <c r="O386" i="9"/>
  <c r="N386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Q385" i="9"/>
  <c r="P385" i="9"/>
  <c r="I385" i="9"/>
  <c r="H385" i="9"/>
  <c r="Q383" i="9"/>
  <c r="P383" i="9"/>
  <c r="O383" i="9"/>
  <c r="N383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Q382" i="9"/>
  <c r="P382" i="9"/>
  <c r="O382" i="9"/>
  <c r="N382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Q381" i="9"/>
  <c r="P381" i="9"/>
  <c r="O381" i="9"/>
  <c r="N381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Q380" i="9"/>
  <c r="P380" i="9"/>
  <c r="O380" i="9"/>
  <c r="N380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Q379" i="9"/>
  <c r="P379" i="9"/>
  <c r="O379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Q378" i="9"/>
  <c r="P378" i="9"/>
  <c r="O378" i="9"/>
  <c r="N378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Q375" i="9"/>
  <c r="P375" i="9"/>
  <c r="O375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Q374" i="9"/>
  <c r="P374" i="9"/>
  <c r="O374" i="9"/>
  <c r="N374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Q373" i="9"/>
  <c r="P373" i="9"/>
  <c r="O373" i="9"/>
  <c r="N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Q372" i="9"/>
  <c r="P372" i="9"/>
  <c r="O372" i="9"/>
  <c r="N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Q371" i="9"/>
  <c r="P371" i="9"/>
  <c r="O371" i="9"/>
  <c r="N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Q370" i="9"/>
  <c r="P370" i="9"/>
  <c r="O370" i="9"/>
  <c r="N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Q369" i="9"/>
  <c r="P369" i="9"/>
  <c r="I369" i="9"/>
  <c r="H369" i="9"/>
  <c r="Q367" i="9"/>
  <c r="P367" i="9"/>
  <c r="O367" i="9"/>
  <c r="N367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Q366" i="9"/>
  <c r="P366" i="9"/>
  <c r="O366" i="9"/>
  <c r="N366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Q365" i="9"/>
  <c r="P365" i="9"/>
  <c r="O365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Q364" i="9"/>
  <c r="P364" i="9"/>
  <c r="O364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Q363" i="9"/>
  <c r="P363" i="9"/>
  <c r="O363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Q362" i="9"/>
  <c r="P362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Q359" i="9"/>
  <c r="P359" i="9"/>
  <c r="O359" i="9"/>
  <c r="N359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Q358" i="9"/>
  <c r="P358" i="9"/>
  <c r="O358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Q357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Q356" i="9"/>
  <c r="P356" i="9"/>
  <c r="O356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Q355" i="9"/>
  <c r="P355" i="9"/>
  <c r="O355" i="9"/>
  <c r="N355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Q354" i="9"/>
  <c r="P354" i="9"/>
  <c r="O354" i="9"/>
  <c r="N354" i="9"/>
  <c r="M354" i="9"/>
  <c r="L354" i="9"/>
  <c r="K354" i="9"/>
  <c r="J354" i="9"/>
  <c r="I354" i="9"/>
  <c r="H354" i="9"/>
  <c r="Q353" i="9"/>
  <c r="P353" i="9"/>
  <c r="I353" i="9"/>
  <c r="H353" i="9"/>
  <c r="Q351" i="9"/>
  <c r="P351" i="9"/>
  <c r="O351" i="9"/>
  <c r="N351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Q350" i="9"/>
  <c r="P350" i="9"/>
  <c r="O350" i="9"/>
  <c r="N350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Q349" i="9"/>
  <c r="P349" i="9"/>
  <c r="O349" i="9"/>
  <c r="N349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Q348" i="9"/>
  <c r="P348" i="9"/>
  <c r="O348" i="9"/>
  <c r="N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Q347" i="9"/>
  <c r="P347" i="9"/>
  <c r="O347" i="9"/>
  <c r="N347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Q346" i="9"/>
  <c r="P346" i="9"/>
  <c r="O346" i="9"/>
  <c r="N346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Q343" i="9"/>
  <c r="P343" i="9"/>
  <c r="O343" i="9"/>
  <c r="N343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Q342" i="9"/>
  <c r="P342" i="9"/>
  <c r="O342" i="9"/>
  <c r="N342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Q341" i="9"/>
  <c r="P341" i="9"/>
  <c r="O341" i="9"/>
  <c r="N341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Q340" i="9"/>
  <c r="P340" i="9"/>
  <c r="O340" i="9"/>
  <c r="N340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Q339" i="9"/>
  <c r="P339" i="9"/>
  <c r="O339" i="9"/>
  <c r="N339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Q338" i="9"/>
  <c r="P338" i="9"/>
  <c r="O338" i="9"/>
  <c r="N338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Q337" i="9"/>
  <c r="P337" i="9"/>
  <c r="I337" i="9"/>
  <c r="H337" i="9"/>
  <c r="Q335" i="9"/>
  <c r="P335" i="9"/>
  <c r="O335" i="9"/>
  <c r="N335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Q334" i="9"/>
  <c r="P334" i="9"/>
  <c r="O334" i="9"/>
  <c r="N334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Q333" i="9"/>
  <c r="P333" i="9"/>
  <c r="O333" i="9"/>
  <c r="N333" i="9"/>
  <c r="M333" i="9"/>
  <c r="L333" i="9"/>
  <c r="K333" i="9"/>
  <c r="J333" i="9"/>
  <c r="I333" i="9"/>
  <c r="H333" i="9"/>
  <c r="G333" i="9"/>
  <c r="F333" i="9"/>
  <c r="E333" i="9"/>
  <c r="D333" i="9"/>
  <c r="C333" i="9"/>
  <c r="Q332" i="9"/>
  <c r="P332" i="9"/>
  <c r="O332" i="9"/>
  <c r="N332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Q331" i="9"/>
  <c r="P331" i="9"/>
  <c r="O331" i="9"/>
  <c r="N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Q330" i="9"/>
  <c r="P330" i="9"/>
  <c r="O330" i="9"/>
  <c r="N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Q327" i="9"/>
  <c r="P327" i="9"/>
  <c r="O327" i="9"/>
  <c r="N327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P326" i="9"/>
  <c r="O326" i="9"/>
  <c r="N326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Q325" i="9"/>
  <c r="P325" i="9"/>
  <c r="O325" i="9"/>
  <c r="N325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Q324" i="9"/>
  <c r="P324" i="9"/>
  <c r="O324" i="9"/>
  <c r="N324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Q323" i="9"/>
  <c r="P323" i="9"/>
  <c r="O323" i="9"/>
  <c r="N323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Q322" i="9"/>
  <c r="P322" i="9"/>
  <c r="O322" i="9"/>
  <c r="N322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Q321" i="9"/>
  <c r="P321" i="9"/>
  <c r="I321" i="9"/>
  <c r="H321" i="9"/>
  <c r="Q319" i="9"/>
  <c r="P319" i="9"/>
  <c r="O319" i="9"/>
  <c r="N319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Q318" i="9"/>
  <c r="P318" i="9"/>
  <c r="O318" i="9"/>
  <c r="N318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Q317" i="9"/>
  <c r="P317" i="9"/>
  <c r="O317" i="9"/>
  <c r="N317" i="9"/>
  <c r="M317" i="9"/>
  <c r="K317" i="9"/>
  <c r="J317" i="9"/>
  <c r="I317" i="9"/>
  <c r="H317" i="9"/>
  <c r="G317" i="9"/>
  <c r="F317" i="9"/>
  <c r="E317" i="9"/>
  <c r="D317" i="9"/>
  <c r="C317" i="9"/>
  <c r="Q316" i="9"/>
  <c r="P316" i="9"/>
  <c r="O316" i="9"/>
  <c r="N316" i="9"/>
  <c r="M316" i="9"/>
  <c r="J316" i="9"/>
  <c r="I316" i="9"/>
  <c r="H316" i="9"/>
  <c r="G316" i="9"/>
  <c r="F316" i="9"/>
  <c r="E316" i="9"/>
  <c r="D316" i="9"/>
  <c r="C316" i="9"/>
  <c r="B316" i="9"/>
  <c r="Q315" i="9"/>
  <c r="P315" i="9"/>
  <c r="O315" i="9"/>
  <c r="N315" i="9"/>
  <c r="M315" i="9"/>
  <c r="L315" i="9"/>
  <c r="K315" i="9"/>
  <c r="J315" i="9"/>
  <c r="H315" i="9"/>
  <c r="G315" i="9"/>
  <c r="F315" i="9"/>
  <c r="E315" i="9"/>
  <c r="D315" i="9"/>
  <c r="C315" i="9"/>
  <c r="Q314" i="9"/>
  <c r="P314" i="9"/>
  <c r="O314" i="9"/>
  <c r="N314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Q311" i="9"/>
  <c r="P311" i="9"/>
  <c r="O311" i="9"/>
  <c r="N311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Q310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Q309" i="9"/>
  <c r="P309" i="9"/>
  <c r="O309" i="9"/>
  <c r="N309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Q308" i="9"/>
  <c r="P308" i="9"/>
  <c r="O308" i="9"/>
  <c r="N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Q307" i="9"/>
  <c r="P307" i="9"/>
  <c r="O307" i="9"/>
  <c r="N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Q306" i="9"/>
  <c r="P306" i="9"/>
  <c r="O306" i="9"/>
  <c r="N306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Q305" i="9"/>
  <c r="P305" i="9"/>
  <c r="I305" i="9"/>
  <c r="H305" i="9"/>
  <c r="Q303" i="9"/>
  <c r="P303" i="9"/>
  <c r="O303" i="9"/>
  <c r="N303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Q302" i="9"/>
  <c r="P302" i="9"/>
  <c r="O302" i="9"/>
  <c r="N302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Q301" i="9"/>
  <c r="P301" i="9"/>
  <c r="O301" i="9"/>
  <c r="N301" i="9"/>
  <c r="M301" i="9"/>
  <c r="L301" i="9"/>
  <c r="K301" i="9"/>
  <c r="I301" i="9"/>
  <c r="G301" i="9"/>
  <c r="F301" i="9"/>
  <c r="Q300" i="9"/>
  <c r="P300" i="9"/>
  <c r="O300" i="9"/>
  <c r="N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Q299" i="9"/>
  <c r="Q298" i="9"/>
  <c r="P298" i="9"/>
  <c r="O298" i="9"/>
  <c r="N298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Q295" i="9"/>
  <c r="P295" i="9"/>
  <c r="O295" i="9"/>
  <c r="N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Q294" i="9"/>
  <c r="P294" i="9"/>
  <c r="O294" i="9"/>
  <c r="N294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Q289" i="9"/>
  <c r="P289" i="9"/>
  <c r="I289" i="9"/>
  <c r="H289" i="9"/>
  <c r="Q287" i="9"/>
  <c r="P287" i="9"/>
  <c r="O287" i="9"/>
  <c r="N287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Q286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Q285" i="9"/>
  <c r="P285" i="9"/>
  <c r="O285" i="9"/>
  <c r="N285" i="9"/>
  <c r="M285" i="9"/>
  <c r="I285" i="9"/>
  <c r="H285" i="9"/>
  <c r="G285" i="9"/>
  <c r="F285" i="9"/>
  <c r="E285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O283" i="9"/>
  <c r="Q282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Q279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Q278" i="9"/>
  <c r="P278" i="9"/>
  <c r="O278" i="9"/>
  <c r="N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Q277" i="9"/>
  <c r="P277" i="9"/>
  <c r="O277" i="9"/>
  <c r="N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Q276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Q275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Q273" i="9"/>
  <c r="P273" i="9"/>
  <c r="I273" i="9"/>
  <c r="H273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Q270" i="9"/>
  <c r="P270" i="9"/>
  <c r="O270" i="9"/>
  <c r="N270" i="9"/>
  <c r="M270" i="9"/>
  <c r="L270" i="9"/>
  <c r="K270" i="9"/>
  <c r="J270" i="9"/>
  <c r="F270" i="9"/>
  <c r="E270" i="9"/>
  <c r="Q269" i="9"/>
  <c r="P269" i="9"/>
  <c r="O269" i="9"/>
  <c r="N269" i="9"/>
  <c r="M269" i="9"/>
  <c r="I269" i="9"/>
  <c r="G269" i="9"/>
  <c r="F269" i="9"/>
  <c r="E269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Q262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Q257" i="9"/>
  <c r="P257" i="9"/>
  <c r="I257" i="9"/>
  <c r="H257" i="9"/>
  <c r="Q255" i="9"/>
  <c r="P255" i="9"/>
  <c r="O255" i="9"/>
  <c r="N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P254" i="9"/>
  <c r="M254" i="9"/>
  <c r="D254" i="9"/>
  <c r="Q253" i="9"/>
  <c r="P253" i="9"/>
  <c r="N253" i="9"/>
  <c r="M253" i="9"/>
  <c r="K253" i="9"/>
  <c r="J253" i="9"/>
  <c r="I253" i="9"/>
  <c r="G253" i="9"/>
  <c r="F253" i="9"/>
  <c r="Q252" i="9"/>
  <c r="P252" i="9"/>
  <c r="O252" i="9"/>
  <c r="N252" i="9"/>
  <c r="M252" i="9"/>
  <c r="L252" i="9"/>
  <c r="K252" i="9"/>
  <c r="J252" i="9"/>
  <c r="K251" i="9"/>
  <c r="G251" i="9"/>
  <c r="E251" i="9"/>
  <c r="C251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Q246" i="9"/>
  <c r="P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Q245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Q243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Q242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Q241" i="9"/>
  <c r="P241" i="9"/>
  <c r="I241" i="9"/>
  <c r="H241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K238" i="9"/>
  <c r="H238" i="9"/>
  <c r="G238" i="9"/>
  <c r="F238" i="9"/>
  <c r="E238" i="9"/>
  <c r="D238" i="9"/>
  <c r="C238" i="9"/>
  <c r="Q237" i="9"/>
  <c r="P237" i="9"/>
  <c r="O237" i="9"/>
  <c r="N237" i="9"/>
  <c r="M237" i="9"/>
  <c r="I237" i="9"/>
  <c r="G237" i="9"/>
  <c r="F237" i="9"/>
  <c r="E237" i="9"/>
  <c r="Q236" i="9"/>
  <c r="P236" i="9"/>
  <c r="O236" i="9"/>
  <c r="P235" i="9"/>
  <c r="N235" i="9"/>
  <c r="L235" i="9"/>
  <c r="J235" i="9"/>
  <c r="E235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Q230" i="9"/>
  <c r="P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Q229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Q228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Q225" i="9"/>
  <c r="P225" i="9"/>
  <c r="I225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H222" i="9"/>
  <c r="C222" i="9"/>
  <c r="Q221" i="9"/>
  <c r="P221" i="9"/>
  <c r="O221" i="9"/>
  <c r="N221" i="9"/>
  <c r="M221" i="9"/>
  <c r="L221" i="9"/>
  <c r="K221" i="9"/>
  <c r="J221" i="9"/>
  <c r="I221" i="9"/>
  <c r="G221" i="9"/>
  <c r="F221" i="9"/>
  <c r="E221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P219" i="9"/>
  <c r="L219" i="9"/>
  <c r="J219" i="9"/>
  <c r="G219" i="9"/>
  <c r="E219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Q209" i="9"/>
  <c r="P209" i="9"/>
  <c r="O209" i="9"/>
  <c r="N209" i="9"/>
  <c r="M209" i="9"/>
  <c r="L209" i="9"/>
  <c r="K209" i="9"/>
  <c r="J209" i="9"/>
  <c r="I209" i="9"/>
  <c r="H209" i="9"/>
  <c r="P208" i="9"/>
  <c r="O208" i="9"/>
  <c r="N208" i="9"/>
  <c r="M208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Q205" i="9"/>
  <c r="P205" i="9"/>
  <c r="O205" i="9"/>
  <c r="N205" i="9"/>
  <c r="M205" i="9"/>
  <c r="L205" i="9"/>
  <c r="K205" i="9"/>
  <c r="J205" i="9"/>
  <c r="I205" i="9"/>
  <c r="H205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P193" i="9"/>
  <c r="O193" i="9"/>
  <c r="N193" i="9"/>
  <c r="M193" i="9"/>
  <c r="I193" i="9"/>
  <c r="H193" i="9"/>
  <c r="G193" i="9"/>
  <c r="F193" i="9"/>
  <c r="E193" i="9"/>
  <c r="P192" i="9"/>
  <c r="O192" i="9"/>
  <c r="N192" i="9"/>
  <c r="M192" i="9"/>
  <c r="I192" i="9"/>
  <c r="H192" i="9"/>
  <c r="G192" i="9"/>
  <c r="F192" i="9"/>
  <c r="E192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P190" i="9"/>
  <c r="N190" i="9"/>
  <c r="L190" i="9"/>
  <c r="H190" i="9"/>
  <c r="F190" i="9"/>
  <c r="D190" i="9"/>
  <c r="P189" i="9"/>
  <c r="O189" i="9"/>
  <c r="N189" i="9"/>
  <c r="M189" i="9"/>
  <c r="I189" i="9"/>
  <c r="H189" i="9"/>
  <c r="G189" i="9"/>
  <c r="F189" i="9"/>
  <c r="E189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C180" i="9"/>
  <c r="B180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I177" i="9"/>
  <c r="H177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Q173" i="9"/>
  <c r="P173" i="9"/>
  <c r="O173" i="9"/>
  <c r="J173" i="9"/>
  <c r="I173" i="9"/>
  <c r="H173" i="9"/>
  <c r="Q172" i="9"/>
  <c r="P172" i="9"/>
  <c r="O172" i="9"/>
  <c r="N172" i="9"/>
  <c r="M172" i="9"/>
  <c r="L172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C164" i="9"/>
  <c r="B164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I161" i="9"/>
  <c r="H161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M158" i="9"/>
  <c r="Q157" i="9"/>
  <c r="P157" i="9"/>
  <c r="O157" i="9"/>
  <c r="J157" i="9"/>
  <c r="I157" i="9"/>
  <c r="H157" i="9"/>
  <c r="Q156" i="9"/>
  <c r="P156" i="9"/>
  <c r="O156" i="9"/>
  <c r="N156" i="9"/>
  <c r="M156" i="9"/>
  <c r="L156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I145" i="9"/>
  <c r="H145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I129" i="9"/>
  <c r="H129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P126" i="9"/>
  <c r="N126" i="9"/>
  <c r="G126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Q123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Q112" i="9"/>
  <c r="P112" i="9"/>
  <c r="I112" i="9"/>
  <c r="H112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F109" i="9"/>
  <c r="Q108" i="9"/>
  <c r="P108" i="9"/>
  <c r="O108" i="9"/>
  <c r="I108" i="9"/>
  <c r="G108" i="9"/>
  <c r="I107" i="9"/>
  <c r="E107" i="9"/>
  <c r="D107" i="9"/>
  <c r="C107" i="9"/>
  <c r="B107" i="9"/>
  <c r="N106" i="9"/>
  <c r="L106" i="9"/>
  <c r="G106" i="9"/>
  <c r="C106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I95" i="9"/>
  <c r="H95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M92" i="9"/>
  <c r="D92" i="9"/>
  <c r="Q91" i="9"/>
  <c r="K91" i="9"/>
  <c r="J91" i="9"/>
  <c r="I91" i="9"/>
  <c r="B91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G89" i="9"/>
  <c r="E89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I78" i="9"/>
  <c r="H78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Q74" i="9"/>
  <c r="P74" i="9"/>
  <c r="O74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P72" i="9"/>
  <c r="L72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I61" i="9"/>
  <c r="H61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G58" i="9"/>
  <c r="Q57" i="9"/>
  <c r="P57" i="9"/>
  <c r="O57" i="9"/>
  <c r="N57" i="9"/>
  <c r="M57" i="9"/>
  <c r="I57" i="9"/>
  <c r="F57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I44" i="9"/>
  <c r="H44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J41" i="9"/>
  <c r="Q40" i="9"/>
  <c r="I40" i="9"/>
  <c r="F40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I27" i="9"/>
  <c r="H27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Q24" i="9"/>
  <c r="P24" i="9"/>
  <c r="O24" i="9"/>
  <c r="N24" i="9"/>
  <c r="M24" i="9"/>
  <c r="L24" i="9"/>
  <c r="K24" i="9"/>
  <c r="J24" i="9"/>
  <c r="I23" i="9"/>
  <c r="H23" i="9"/>
  <c r="G23" i="9"/>
  <c r="F23" i="9"/>
  <c r="Q22" i="9"/>
  <c r="P22" i="9"/>
  <c r="O22" i="9"/>
  <c r="N22" i="9"/>
  <c r="M22" i="9"/>
  <c r="L22" i="9"/>
  <c r="K22" i="9"/>
  <c r="I22" i="9"/>
  <c r="H22" i="9"/>
  <c r="G22" i="9"/>
  <c r="F22" i="9"/>
  <c r="E22" i="9"/>
  <c r="D22" i="9"/>
  <c r="C22" i="9"/>
  <c r="B22" i="9"/>
  <c r="Q21" i="9"/>
  <c r="P21" i="9"/>
  <c r="O21" i="9"/>
  <c r="N21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I10" i="9"/>
  <c r="H10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Q7" i="9"/>
  <c r="P7" i="9"/>
  <c r="O7" i="9"/>
  <c r="N7" i="9"/>
  <c r="M7" i="9"/>
  <c r="L7" i="9"/>
  <c r="K7" i="9"/>
  <c r="J7" i="9"/>
  <c r="I7" i="9"/>
  <c r="H7" i="9"/>
  <c r="G7" i="9"/>
  <c r="F7" i="9"/>
  <c r="D7" i="9"/>
  <c r="C7" i="9"/>
  <c r="B7" i="9"/>
  <c r="I6" i="9"/>
  <c r="G6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Q4" i="9"/>
  <c r="P4" i="9"/>
  <c r="O4" i="9"/>
  <c r="N4" i="9"/>
  <c r="M4" i="9"/>
  <c r="L4" i="9"/>
  <c r="K4" i="9"/>
  <c r="J4" i="9"/>
  <c r="H4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M4338" i="8"/>
  <c r="L4338" i="8"/>
  <c r="H4338" i="8"/>
  <c r="F4338" i="8"/>
  <c r="D4338" i="8"/>
  <c r="C4338" i="8"/>
  <c r="N4260" i="8"/>
  <c r="L4260" i="8"/>
  <c r="H4260" i="8"/>
  <c r="F4260" i="8"/>
  <c r="C4260" i="8"/>
  <c r="L4259" i="8"/>
  <c r="K4259" i="8"/>
  <c r="H4259" i="8"/>
  <c r="G4259" i="8"/>
  <c r="F4259" i="8"/>
  <c r="D4259" i="8"/>
  <c r="C4259" i="8"/>
  <c r="Q4256" i="8"/>
  <c r="P4256" i="8"/>
  <c r="O4256" i="8"/>
  <c r="N4256" i="8"/>
  <c r="M4256" i="8"/>
  <c r="L4256" i="8"/>
  <c r="K4256" i="8"/>
  <c r="J4256" i="8"/>
  <c r="I4256" i="8"/>
  <c r="H4256" i="8"/>
  <c r="G4256" i="8"/>
  <c r="F4256" i="8"/>
  <c r="E4256" i="8"/>
  <c r="D4256" i="8"/>
  <c r="C4256" i="8"/>
  <c r="Q4255" i="8"/>
  <c r="I4255" i="8"/>
  <c r="Q4254" i="8"/>
  <c r="P4254" i="8"/>
  <c r="O4254" i="8"/>
  <c r="N4254" i="8"/>
  <c r="M4254" i="8"/>
  <c r="L4254" i="8"/>
  <c r="K4254" i="8"/>
  <c r="J4254" i="8"/>
  <c r="I4254" i="8"/>
  <c r="H4254" i="8"/>
  <c r="G4254" i="8"/>
  <c r="F4254" i="8"/>
  <c r="E4254" i="8"/>
  <c r="D4254" i="8"/>
  <c r="C4254" i="8"/>
  <c r="B4254" i="8"/>
  <c r="Q4253" i="8"/>
  <c r="P4253" i="8"/>
  <c r="O4253" i="8"/>
  <c r="N4253" i="8"/>
  <c r="M4253" i="8"/>
  <c r="L4253" i="8"/>
  <c r="K4253" i="8"/>
  <c r="J4253" i="8"/>
  <c r="I4253" i="8"/>
  <c r="H4253" i="8"/>
  <c r="G4253" i="8"/>
  <c r="F4253" i="8"/>
  <c r="E4253" i="8"/>
  <c r="D4253" i="8"/>
  <c r="C4253" i="8"/>
  <c r="Q4252" i="8"/>
  <c r="I4252" i="8"/>
  <c r="Q4251" i="8"/>
  <c r="I4251" i="8"/>
  <c r="Q4250" i="8"/>
  <c r="P4250" i="8"/>
  <c r="O4250" i="8"/>
  <c r="N4250" i="8"/>
  <c r="M4250" i="8"/>
  <c r="L4250" i="8"/>
  <c r="K4250" i="8"/>
  <c r="J4250" i="8"/>
  <c r="I4250" i="8"/>
  <c r="H4250" i="8"/>
  <c r="G4250" i="8"/>
  <c r="F4250" i="8"/>
  <c r="E4250" i="8"/>
  <c r="D4250" i="8"/>
  <c r="C4250" i="8"/>
  <c r="B4250" i="8"/>
  <c r="Q4249" i="8"/>
  <c r="I4249" i="8"/>
  <c r="Q4248" i="8"/>
  <c r="I4248" i="8"/>
  <c r="Q4247" i="8"/>
  <c r="I4247" i="8"/>
  <c r="Q4246" i="8"/>
  <c r="I4246" i="8"/>
  <c r="Q4245" i="8"/>
  <c r="I4245" i="8"/>
  <c r="Q4244" i="8"/>
  <c r="P4244" i="8"/>
  <c r="O4244" i="8"/>
  <c r="N4244" i="8"/>
  <c r="M4244" i="8"/>
  <c r="L4244" i="8"/>
  <c r="K4244" i="8"/>
  <c r="J4244" i="8"/>
  <c r="I4244" i="8"/>
  <c r="H4244" i="8"/>
  <c r="G4244" i="8"/>
  <c r="F4244" i="8"/>
  <c r="E4244" i="8"/>
  <c r="D4244" i="8"/>
  <c r="C4244" i="8"/>
  <c r="B4244" i="8"/>
  <c r="Q4243" i="8"/>
  <c r="I4243" i="8"/>
  <c r="Q4242" i="8"/>
  <c r="P4242" i="8"/>
  <c r="O4242" i="8"/>
  <c r="N4242" i="8"/>
  <c r="M4242" i="8"/>
  <c r="L4242" i="8"/>
  <c r="K4242" i="8"/>
  <c r="J4242" i="8"/>
  <c r="I4242" i="8"/>
  <c r="H4242" i="8"/>
  <c r="G4242" i="8"/>
  <c r="F4242" i="8"/>
  <c r="E4242" i="8"/>
  <c r="D4242" i="8"/>
  <c r="C4242" i="8"/>
  <c r="B4242" i="8"/>
  <c r="Q4241" i="8"/>
  <c r="P4241" i="8"/>
  <c r="O4241" i="8"/>
  <c r="N4241" i="8"/>
  <c r="M4241" i="8"/>
  <c r="L4241" i="8"/>
  <c r="K4241" i="8"/>
  <c r="J4241" i="8"/>
  <c r="I4241" i="8"/>
  <c r="H4241" i="8"/>
  <c r="G4241" i="8"/>
  <c r="F4241" i="8"/>
  <c r="E4241" i="8"/>
  <c r="D4241" i="8"/>
  <c r="C4241" i="8"/>
  <c r="B4241" i="8"/>
  <c r="Q4240" i="8"/>
  <c r="I4240" i="8"/>
  <c r="Q4239" i="8"/>
  <c r="I4239" i="8"/>
  <c r="Q4238" i="8"/>
  <c r="P4238" i="8"/>
  <c r="O4238" i="8"/>
  <c r="N4238" i="8"/>
  <c r="M4238" i="8"/>
  <c r="L4238" i="8"/>
  <c r="K4238" i="8"/>
  <c r="J4238" i="8"/>
  <c r="I4238" i="8"/>
  <c r="H4238" i="8"/>
  <c r="G4238" i="8"/>
  <c r="F4238" i="8"/>
  <c r="E4238" i="8"/>
  <c r="D4238" i="8"/>
  <c r="C4238" i="8"/>
  <c r="B4238" i="8"/>
  <c r="Q4237" i="8"/>
  <c r="I4237" i="8"/>
  <c r="Q4236" i="8"/>
  <c r="P4236" i="8"/>
  <c r="O4236" i="8"/>
  <c r="N4236" i="8"/>
  <c r="M4236" i="8"/>
  <c r="L4236" i="8"/>
  <c r="K4236" i="8"/>
  <c r="J4236" i="8"/>
  <c r="I4236" i="8"/>
  <c r="H4236" i="8"/>
  <c r="G4236" i="8"/>
  <c r="F4236" i="8"/>
  <c r="E4236" i="8"/>
  <c r="D4236" i="8"/>
  <c r="C4236" i="8"/>
  <c r="B4236" i="8"/>
  <c r="Q4235" i="8"/>
  <c r="P4235" i="8"/>
  <c r="O4235" i="8"/>
  <c r="N4235" i="8"/>
  <c r="M4235" i="8"/>
  <c r="L4235" i="8"/>
  <c r="K4235" i="8"/>
  <c r="J4235" i="8"/>
  <c r="I4235" i="8"/>
  <c r="H4235" i="8"/>
  <c r="G4235" i="8"/>
  <c r="F4235" i="8"/>
  <c r="E4235" i="8"/>
  <c r="D4235" i="8"/>
  <c r="C4235" i="8"/>
  <c r="B4235" i="8"/>
  <c r="Q4234" i="8"/>
  <c r="I4234" i="8"/>
  <c r="Q4233" i="8"/>
  <c r="I4233" i="8"/>
  <c r="Q4232" i="8"/>
  <c r="P4232" i="8"/>
  <c r="O4232" i="8"/>
  <c r="N4232" i="8"/>
  <c r="M4232" i="8"/>
  <c r="L4232" i="8"/>
  <c r="K4232" i="8"/>
  <c r="J4232" i="8"/>
  <c r="I4232" i="8"/>
  <c r="H4232" i="8"/>
  <c r="G4232" i="8"/>
  <c r="F4232" i="8"/>
  <c r="E4232" i="8"/>
  <c r="D4232" i="8"/>
  <c r="C4232" i="8"/>
  <c r="B4232" i="8"/>
  <c r="Q4231" i="8"/>
  <c r="I4231" i="8"/>
  <c r="Q4230" i="8"/>
  <c r="P4230" i="8"/>
  <c r="O4230" i="8"/>
  <c r="N4230" i="8"/>
  <c r="M4230" i="8"/>
  <c r="L4230" i="8"/>
  <c r="K4230" i="8"/>
  <c r="J4230" i="8"/>
  <c r="I4230" i="8"/>
  <c r="H4230" i="8"/>
  <c r="G4230" i="8"/>
  <c r="F4230" i="8"/>
  <c r="E4230" i="8"/>
  <c r="D4230" i="8"/>
  <c r="C4230" i="8"/>
  <c r="B4230" i="8"/>
  <c r="Q4229" i="8"/>
  <c r="P4229" i="8"/>
  <c r="O4229" i="8"/>
  <c r="N4229" i="8"/>
  <c r="M4229" i="8"/>
  <c r="L4229" i="8"/>
  <c r="K4229" i="8"/>
  <c r="J4229" i="8"/>
  <c r="I4229" i="8"/>
  <c r="H4229" i="8"/>
  <c r="G4229" i="8"/>
  <c r="F4229" i="8"/>
  <c r="E4229" i="8"/>
  <c r="D4229" i="8"/>
  <c r="C4229" i="8"/>
  <c r="B4229" i="8"/>
  <c r="Q4228" i="8"/>
  <c r="I4228" i="8"/>
  <c r="Q4227" i="8"/>
  <c r="I4227" i="8"/>
  <c r="Q4226" i="8"/>
  <c r="P4226" i="8"/>
  <c r="O4226" i="8"/>
  <c r="N4226" i="8"/>
  <c r="M4226" i="8"/>
  <c r="L4226" i="8"/>
  <c r="K4226" i="8"/>
  <c r="J4226" i="8"/>
  <c r="I4226" i="8"/>
  <c r="H4226" i="8"/>
  <c r="G4226" i="8"/>
  <c r="F4226" i="8"/>
  <c r="E4226" i="8"/>
  <c r="D4226" i="8"/>
  <c r="C4226" i="8"/>
  <c r="B4226" i="8"/>
  <c r="Q4225" i="8"/>
  <c r="I4225" i="8"/>
  <c r="Q4224" i="8"/>
  <c r="P4224" i="8"/>
  <c r="O4224" i="8"/>
  <c r="N4224" i="8"/>
  <c r="M4224" i="8"/>
  <c r="L4224" i="8"/>
  <c r="K4224" i="8"/>
  <c r="J4224" i="8"/>
  <c r="I4224" i="8"/>
  <c r="H4224" i="8"/>
  <c r="G4224" i="8"/>
  <c r="F4224" i="8"/>
  <c r="E4224" i="8"/>
  <c r="D4224" i="8"/>
  <c r="C4224" i="8"/>
  <c r="B4224" i="8"/>
  <c r="Q4223" i="8"/>
  <c r="P4223" i="8"/>
  <c r="O4223" i="8"/>
  <c r="N4223" i="8"/>
  <c r="M4223" i="8"/>
  <c r="L4223" i="8"/>
  <c r="K4223" i="8"/>
  <c r="J4223" i="8"/>
  <c r="I4223" i="8"/>
  <c r="H4223" i="8"/>
  <c r="G4223" i="8"/>
  <c r="F4223" i="8"/>
  <c r="E4223" i="8"/>
  <c r="D4223" i="8"/>
  <c r="C4223" i="8"/>
  <c r="B4223" i="8"/>
  <c r="Q4222" i="8"/>
  <c r="I4222" i="8"/>
  <c r="Q4221" i="8"/>
  <c r="I4221" i="8"/>
  <c r="Q4220" i="8"/>
  <c r="P4220" i="8"/>
  <c r="O4220" i="8"/>
  <c r="N4220" i="8"/>
  <c r="M4220" i="8"/>
  <c r="L4220" i="8"/>
  <c r="K4220" i="8"/>
  <c r="J4220" i="8"/>
  <c r="I4220" i="8"/>
  <c r="H4220" i="8"/>
  <c r="G4220" i="8"/>
  <c r="F4220" i="8"/>
  <c r="E4220" i="8"/>
  <c r="D4220" i="8"/>
  <c r="C4220" i="8"/>
  <c r="B4220" i="8"/>
  <c r="Q4219" i="8"/>
  <c r="I4219" i="8"/>
  <c r="Q4218" i="8"/>
  <c r="P4218" i="8"/>
  <c r="O4218" i="8"/>
  <c r="N4218" i="8"/>
  <c r="M4218" i="8"/>
  <c r="L4218" i="8"/>
  <c r="K4218" i="8"/>
  <c r="J4218" i="8"/>
  <c r="I4218" i="8"/>
  <c r="H4218" i="8"/>
  <c r="G4218" i="8"/>
  <c r="F4218" i="8"/>
  <c r="E4218" i="8"/>
  <c r="D4218" i="8"/>
  <c r="C4218" i="8"/>
  <c r="B4218" i="8"/>
  <c r="Q4217" i="8"/>
  <c r="P4217" i="8"/>
  <c r="O4217" i="8"/>
  <c r="N4217" i="8"/>
  <c r="M4217" i="8"/>
  <c r="L4217" i="8"/>
  <c r="K4217" i="8"/>
  <c r="J4217" i="8"/>
  <c r="I4217" i="8"/>
  <c r="H4217" i="8"/>
  <c r="G4217" i="8"/>
  <c r="F4217" i="8"/>
  <c r="E4217" i="8"/>
  <c r="D4217" i="8"/>
  <c r="C4217" i="8"/>
  <c r="B4217" i="8"/>
  <c r="Q4216" i="8"/>
  <c r="I4216" i="8"/>
  <c r="Q4215" i="8"/>
  <c r="I4215" i="8"/>
  <c r="Q4214" i="8"/>
  <c r="P4214" i="8"/>
  <c r="O4214" i="8"/>
  <c r="N4214" i="8"/>
  <c r="M4214" i="8"/>
  <c r="L4214" i="8"/>
  <c r="K4214" i="8"/>
  <c r="J4214" i="8"/>
  <c r="I4214" i="8"/>
  <c r="H4214" i="8"/>
  <c r="G4214" i="8"/>
  <c r="F4214" i="8"/>
  <c r="E4214" i="8"/>
  <c r="D4214" i="8"/>
  <c r="C4214" i="8"/>
  <c r="B4214" i="8"/>
  <c r="Q4213" i="8"/>
  <c r="I4213" i="8"/>
  <c r="Q4212" i="8"/>
  <c r="P4212" i="8"/>
  <c r="O4212" i="8"/>
  <c r="N4212" i="8"/>
  <c r="M4212" i="8"/>
  <c r="L4212" i="8"/>
  <c r="K4212" i="8"/>
  <c r="J4212" i="8"/>
  <c r="I4212" i="8"/>
  <c r="H4212" i="8"/>
  <c r="G4212" i="8"/>
  <c r="F4212" i="8"/>
  <c r="E4212" i="8"/>
  <c r="D4212" i="8"/>
  <c r="C4212" i="8"/>
  <c r="B4212" i="8"/>
  <c r="Q4211" i="8"/>
  <c r="P4211" i="8"/>
  <c r="O4211" i="8"/>
  <c r="N4211" i="8"/>
  <c r="M4211" i="8"/>
  <c r="L4211" i="8"/>
  <c r="K4211" i="8"/>
  <c r="J4211" i="8"/>
  <c r="I4211" i="8"/>
  <c r="H4211" i="8"/>
  <c r="G4211" i="8"/>
  <c r="F4211" i="8"/>
  <c r="E4211" i="8"/>
  <c r="D4211" i="8"/>
  <c r="C4211" i="8"/>
  <c r="B4211" i="8"/>
  <c r="Q4210" i="8"/>
  <c r="I4210" i="8"/>
  <c r="Q4209" i="8"/>
  <c r="I4209" i="8"/>
  <c r="Q4208" i="8"/>
  <c r="P4208" i="8"/>
  <c r="O4208" i="8"/>
  <c r="N4208" i="8"/>
  <c r="M4208" i="8"/>
  <c r="L4208" i="8"/>
  <c r="K4208" i="8"/>
  <c r="J4208" i="8"/>
  <c r="I4208" i="8"/>
  <c r="H4208" i="8"/>
  <c r="G4208" i="8"/>
  <c r="F4208" i="8"/>
  <c r="E4208" i="8"/>
  <c r="D4208" i="8"/>
  <c r="C4208" i="8"/>
  <c r="B4208" i="8"/>
  <c r="Q4207" i="8"/>
  <c r="I4207" i="8"/>
  <c r="Q4206" i="8"/>
  <c r="P4206" i="8"/>
  <c r="O4206" i="8"/>
  <c r="N4206" i="8"/>
  <c r="M4206" i="8"/>
  <c r="L4206" i="8"/>
  <c r="K4206" i="8"/>
  <c r="J4206" i="8"/>
  <c r="I4206" i="8"/>
  <c r="H4206" i="8"/>
  <c r="G4206" i="8"/>
  <c r="F4206" i="8"/>
  <c r="E4206" i="8"/>
  <c r="D4206" i="8"/>
  <c r="C4206" i="8"/>
  <c r="B4206" i="8"/>
  <c r="Q4205" i="8"/>
  <c r="P4205" i="8"/>
  <c r="O4205" i="8"/>
  <c r="N4205" i="8"/>
  <c r="M4205" i="8"/>
  <c r="L4205" i="8"/>
  <c r="K4205" i="8"/>
  <c r="J4205" i="8"/>
  <c r="I4205" i="8"/>
  <c r="H4205" i="8"/>
  <c r="G4205" i="8"/>
  <c r="F4205" i="8"/>
  <c r="E4205" i="8"/>
  <c r="D4205" i="8"/>
  <c r="C4205" i="8"/>
  <c r="B4205" i="8"/>
  <c r="Q4204" i="8"/>
  <c r="I4204" i="8"/>
  <c r="Q4203" i="8"/>
  <c r="I4203" i="8"/>
  <c r="Q4202" i="8"/>
  <c r="P4202" i="8"/>
  <c r="O4202" i="8"/>
  <c r="N4202" i="8"/>
  <c r="M4202" i="8"/>
  <c r="L4202" i="8"/>
  <c r="K4202" i="8"/>
  <c r="J4202" i="8"/>
  <c r="I4202" i="8"/>
  <c r="H4202" i="8"/>
  <c r="G4202" i="8"/>
  <c r="F4202" i="8"/>
  <c r="E4202" i="8"/>
  <c r="D4202" i="8"/>
  <c r="C4202" i="8"/>
  <c r="B4202" i="8"/>
  <c r="Q4201" i="8"/>
  <c r="I4201" i="8"/>
  <c r="Q4200" i="8"/>
  <c r="P4200" i="8"/>
  <c r="O4200" i="8"/>
  <c r="N4200" i="8"/>
  <c r="M4200" i="8"/>
  <c r="L4200" i="8"/>
  <c r="K4200" i="8"/>
  <c r="J4200" i="8"/>
  <c r="I4200" i="8"/>
  <c r="H4200" i="8"/>
  <c r="G4200" i="8"/>
  <c r="F4200" i="8"/>
  <c r="E4200" i="8"/>
  <c r="D4200" i="8"/>
  <c r="C4200" i="8"/>
  <c r="B4200" i="8"/>
  <c r="Q4199" i="8"/>
  <c r="P4199" i="8"/>
  <c r="O4199" i="8"/>
  <c r="N4199" i="8"/>
  <c r="M4199" i="8"/>
  <c r="L4199" i="8"/>
  <c r="K4199" i="8"/>
  <c r="J4199" i="8"/>
  <c r="I4199" i="8"/>
  <c r="H4199" i="8"/>
  <c r="G4199" i="8"/>
  <c r="F4199" i="8"/>
  <c r="E4199" i="8"/>
  <c r="D4199" i="8"/>
  <c r="C4199" i="8"/>
  <c r="B4199" i="8"/>
  <c r="Q4198" i="8"/>
  <c r="I4198" i="8"/>
  <c r="Q4197" i="8"/>
  <c r="I4197" i="8"/>
  <c r="Q4196" i="8"/>
  <c r="P4196" i="8"/>
  <c r="O4196" i="8"/>
  <c r="N4196" i="8"/>
  <c r="M4196" i="8"/>
  <c r="L4196" i="8"/>
  <c r="K4196" i="8"/>
  <c r="J4196" i="8"/>
  <c r="I4196" i="8"/>
  <c r="H4196" i="8"/>
  <c r="G4196" i="8"/>
  <c r="F4196" i="8"/>
  <c r="E4196" i="8"/>
  <c r="D4196" i="8"/>
  <c r="C4196" i="8"/>
  <c r="B4196" i="8"/>
  <c r="Q4195" i="8"/>
  <c r="I4195" i="8"/>
  <c r="Q4194" i="8"/>
  <c r="P4194" i="8"/>
  <c r="O4194" i="8"/>
  <c r="N4194" i="8"/>
  <c r="M4194" i="8"/>
  <c r="L4194" i="8"/>
  <c r="K4194" i="8"/>
  <c r="J4194" i="8"/>
  <c r="I4194" i="8"/>
  <c r="H4194" i="8"/>
  <c r="G4194" i="8"/>
  <c r="F4194" i="8"/>
  <c r="E4194" i="8"/>
  <c r="D4194" i="8"/>
  <c r="C4194" i="8"/>
  <c r="B4194" i="8"/>
  <c r="Q4193" i="8"/>
  <c r="P4193" i="8"/>
  <c r="O4193" i="8"/>
  <c r="N4193" i="8"/>
  <c r="M4193" i="8"/>
  <c r="L4193" i="8"/>
  <c r="K4193" i="8"/>
  <c r="J4193" i="8"/>
  <c r="I4193" i="8"/>
  <c r="H4193" i="8"/>
  <c r="G4193" i="8"/>
  <c r="F4193" i="8"/>
  <c r="E4193" i="8"/>
  <c r="D4193" i="8"/>
  <c r="C4193" i="8"/>
  <c r="B4193" i="8"/>
  <c r="Q4192" i="8"/>
  <c r="I4192" i="8"/>
  <c r="Q4191" i="8"/>
  <c r="I4191" i="8"/>
  <c r="Q4190" i="8"/>
  <c r="P4190" i="8"/>
  <c r="O4190" i="8"/>
  <c r="N4190" i="8"/>
  <c r="M4190" i="8"/>
  <c r="L4190" i="8"/>
  <c r="K4190" i="8"/>
  <c r="J4190" i="8"/>
  <c r="I4190" i="8"/>
  <c r="H4190" i="8"/>
  <c r="G4190" i="8"/>
  <c r="F4190" i="8"/>
  <c r="E4190" i="8"/>
  <c r="D4190" i="8"/>
  <c r="C4190" i="8"/>
  <c r="B4190" i="8"/>
  <c r="Q4189" i="8"/>
  <c r="I4189" i="8"/>
  <c r="Q4188" i="8"/>
  <c r="P4188" i="8"/>
  <c r="O4188" i="8"/>
  <c r="N4188" i="8"/>
  <c r="M4188" i="8"/>
  <c r="L4188" i="8"/>
  <c r="K4188" i="8"/>
  <c r="J4188" i="8"/>
  <c r="I4188" i="8"/>
  <c r="H4188" i="8"/>
  <c r="G4188" i="8"/>
  <c r="F4188" i="8"/>
  <c r="E4188" i="8"/>
  <c r="D4188" i="8"/>
  <c r="C4188" i="8"/>
  <c r="B4188" i="8"/>
  <c r="Q4187" i="8"/>
  <c r="P4187" i="8"/>
  <c r="O4187" i="8"/>
  <c r="N4187" i="8"/>
  <c r="M4187" i="8"/>
  <c r="L4187" i="8"/>
  <c r="K4187" i="8"/>
  <c r="J4187" i="8"/>
  <c r="I4187" i="8"/>
  <c r="H4187" i="8"/>
  <c r="G4187" i="8"/>
  <c r="F4187" i="8"/>
  <c r="E4187" i="8"/>
  <c r="D4187" i="8"/>
  <c r="C4187" i="8"/>
  <c r="B4187" i="8"/>
  <c r="Q4186" i="8"/>
  <c r="I4186" i="8"/>
  <c r="Q4185" i="8"/>
  <c r="I4185" i="8"/>
  <c r="Q4182" i="8"/>
  <c r="I4182" i="8"/>
  <c r="Q4181" i="8"/>
  <c r="I4181" i="8"/>
  <c r="H4181" i="8"/>
  <c r="G4181" i="8"/>
  <c r="F4181" i="8"/>
  <c r="D4181" i="8"/>
  <c r="C4181" i="8"/>
  <c r="Q4180" i="8"/>
  <c r="H4180" i="8"/>
  <c r="G4180" i="8"/>
  <c r="F4180" i="8"/>
  <c r="D4180" i="8"/>
  <c r="C4180" i="8"/>
  <c r="Q4179" i="8"/>
  <c r="Q4178" i="8"/>
  <c r="E4178" i="8"/>
  <c r="D4178" i="8"/>
  <c r="Q4177" i="8"/>
  <c r="P4177" i="8"/>
  <c r="O4177" i="8"/>
  <c r="N4177" i="8"/>
  <c r="M4177" i="8"/>
  <c r="L4177" i="8"/>
  <c r="K4177" i="8"/>
  <c r="J4177" i="8"/>
  <c r="I4177" i="8"/>
  <c r="H4177" i="8"/>
  <c r="G4177" i="8"/>
  <c r="F4177" i="8"/>
  <c r="E4177" i="8"/>
  <c r="D4177" i="8"/>
  <c r="C4177" i="8"/>
  <c r="B4177" i="8"/>
  <c r="Q4176" i="8"/>
  <c r="I4176" i="8"/>
  <c r="Q4175" i="8"/>
  <c r="P4175" i="8"/>
  <c r="O4175" i="8"/>
  <c r="N4175" i="8"/>
  <c r="M4175" i="8"/>
  <c r="L4175" i="8"/>
  <c r="K4175" i="8"/>
  <c r="J4175" i="8"/>
  <c r="I4175" i="8"/>
  <c r="H4175" i="8"/>
  <c r="G4175" i="8"/>
  <c r="F4175" i="8"/>
  <c r="E4175" i="8"/>
  <c r="D4175" i="8"/>
  <c r="C4175" i="8"/>
  <c r="B4175" i="8"/>
  <c r="Q4174" i="8"/>
  <c r="P4174" i="8"/>
  <c r="O4174" i="8"/>
  <c r="N4174" i="8"/>
  <c r="M4174" i="8"/>
  <c r="L4174" i="8"/>
  <c r="K4174" i="8"/>
  <c r="J4174" i="8"/>
  <c r="I4174" i="8"/>
  <c r="H4174" i="8"/>
  <c r="G4174" i="8"/>
  <c r="F4174" i="8"/>
  <c r="E4174" i="8"/>
  <c r="D4174" i="8"/>
  <c r="C4174" i="8"/>
  <c r="B4174" i="8"/>
  <c r="Q4173" i="8"/>
  <c r="I4173" i="8"/>
  <c r="Q4172" i="8"/>
  <c r="I4172" i="8"/>
  <c r="Q4171" i="8"/>
  <c r="P4171" i="8"/>
  <c r="O4171" i="8"/>
  <c r="N4171" i="8"/>
  <c r="M4171" i="8"/>
  <c r="L4171" i="8"/>
  <c r="K4171" i="8"/>
  <c r="J4171" i="8"/>
  <c r="I4171" i="8"/>
  <c r="H4171" i="8"/>
  <c r="G4171" i="8"/>
  <c r="F4171" i="8"/>
  <c r="E4171" i="8"/>
  <c r="D4171" i="8"/>
  <c r="C4171" i="8"/>
  <c r="B4171" i="8"/>
  <c r="Q4170" i="8"/>
  <c r="I4170" i="8"/>
  <c r="Q4169" i="8"/>
  <c r="P4169" i="8"/>
  <c r="O4169" i="8"/>
  <c r="N4169" i="8"/>
  <c r="M4169" i="8"/>
  <c r="L4169" i="8"/>
  <c r="K4169" i="8"/>
  <c r="J4169" i="8"/>
  <c r="I4169" i="8"/>
  <c r="H4169" i="8"/>
  <c r="G4169" i="8"/>
  <c r="F4169" i="8"/>
  <c r="E4169" i="8"/>
  <c r="D4169" i="8"/>
  <c r="C4169" i="8"/>
  <c r="B4169" i="8"/>
  <c r="Q4168" i="8"/>
  <c r="P4168" i="8"/>
  <c r="O4168" i="8"/>
  <c r="N4168" i="8"/>
  <c r="M4168" i="8"/>
  <c r="L4168" i="8"/>
  <c r="K4168" i="8"/>
  <c r="J4168" i="8"/>
  <c r="I4168" i="8"/>
  <c r="H4168" i="8"/>
  <c r="G4168" i="8"/>
  <c r="F4168" i="8"/>
  <c r="E4168" i="8"/>
  <c r="D4168" i="8"/>
  <c r="C4168" i="8"/>
  <c r="B4168" i="8"/>
  <c r="Q4167" i="8"/>
  <c r="I4167" i="8"/>
  <c r="Q4166" i="8"/>
  <c r="I4166" i="8"/>
  <c r="Q4165" i="8"/>
  <c r="P4165" i="8"/>
  <c r="O4165" i="8"/>
  <c r="N4165" i="8"/>
  <c r="M4165" i="8"/>
  <c r="L4165" i="8"/>
  <c r="K4165" i="8"/>
  <c r="J4165" i="8"/>
  <c r="I4165" i="8"/>
  <c r="H4165" i="8"/>
  <c r="G4165" i="8"/>
  <c r="F4165" i="8"/>
  <c r="E4165" i="8"/>
  <c r="D4165" i="8"/>
  <c r="C4165" i="8"/>
  <c r="B4165" i="8"/>
  <c r="Q4164" i="8"/>
  <c r="I4164" i="8"/>
  <c r="Q4163" i="8"/>
  <c r="P4163" i="8"/>
  <c r="O4163" i="8"/>
  <c r="N4163" i="8"/>
  <c r="M4163" i="8"/>
  <c r="L4163" i="8"/>
  <c r="K4163" i="8"/>
  <c r="J4163" i="8"/>
  <c r="I4163" i="8"/>
  <c r="H4163" i="8"/>
  <c r="G4163" i="8"/>
  <c r="F4163" i="8"/>
  <c r="E4163" i="8"/>
  <c r="D4163" i="8"/>
  <c r="C4163" i="8"/>
  <c r="B4163" i="8"/>
  <c r="Q4162" i="8"/>
  <c r="P4162" i="8"/>
  <c r="O4162" i="8"/>
  <c r="N4162" i="8"/>
  <c r="M4162" i="8"/>
  <c r="L4162" i="8"/>
  <c r="K4162" i="8"/>
  <c r="J4162" i="8"/>
  <c r="I4162" i="8"/>
  <c r="H4162" i="8"/>
  <c r="G4162" i="8"/>
  <c r="F4162" i="8"/>
  <c r="E4162" i="8"/>
  <c r="D4162" i="8"/>
  <c r="C4162" i="8"/>
  <c r="B4162" i="8"/>
  <c r="Q4161" i="8"/>
  <c r="I4161" i="8"/>
  <c r="Q4160" i="8"/>
  <c r="I4160" i="8"/>
  <c r="Q4159" i="8"/>
  <c r="P4159" i="8"/>
  <c r="O4159" i="8"/>
  <c r="N4159" i="8"/>
  <c r="M4159" i="8"/>
  <c r="L4159" i="8"/>
  <c r="K4159" i="8"/>
  <c r="J4159" i="8"/>
  <c r="I4159" i="8"/>
  <c r="G4159" i="8"/>
  <c r="F4159" i="8"/>
  <c r="E4159" i="8"/>
  <c r="D4159" i="8"/>
  <c r="C4159" i="8"/>
  <c r="B4159" i="8"/>
  <c r="Q4158" i="8"/>
  <c r="I4158" i="8"/>
  <c r="Q4157" i="8"/>
  <c r="P4157" i="8"/>
  <c r="O4157" i="8"/>
  <c r="N4157" i="8"/>
  <c r="M4157" i="8"/>
  <c r="L4157" i="8"/>
  <c r="K4157" i="8"/>
  <c r="J4157" i="8"/>
  <c r="I4157" i="8"/>
  <c r="H4157" i="8"/>
  <c r="G4157" i="8"/>
  <c r="F4157" i="8"/>
  <c r="E4157" i="8"/>
  <c r="D4157" i="8"/>
  <c r="C4157" i="8"/>
  <c r="B4157" i="8"/>
  <c r="Q4156" i="8"/>
  <c r="P4156" i="8"/>
  <c r="O4156" i="8"/>
  <c r="N4156" i="8"/>
  <c r="M4156" i="8"/>
  <c r="L4156" i="8"/>
  <c r="K4156" i="8"/>
  <c r="J4156" i="8"/>
  <c r="I4156" i="8"/>
  <c r="H4156" i="8"/>
  <c r="G4156" i="8"/>
  <c r="F4156" i="8"/>
  <c r="E4156" i="8"/>
  <c r="D4156" i="8"/>
  <c r="C4156" i="8"/>
  <c r="B4156" i="8"/>
  <c r="Q4155" i="8"/>
  <c r="I4155" i="8"/>
  <c r="Q4154" i="8"/>
  <c r="I4154" i="8"/>
  <c r="Q4153" i="8"/>
  <c r="P4153" i="8"/>
  <c r="O4153" i="8"/>
  <c r="N4153" i="8"/>
  <c r="M4153" i="8"/>
  <c r="L4153" i="8"/>
  <c r="K4153" i="8"/>
  <c r="J4153" i="8"/>
  <c r="I4153" i="8"/>
  <c r="H4153" i="8"/>
  <c r="G4153" i="8"/>
  <c r="F4153" i="8"/>
  <c r="E4153" i="8"/>
  <c r="D4153" i="8"/>
  <c r="C4153" i="8"/>
  <c r="B4153" i="8"/>
  <c r="Q4152" i="8"/>
  <c r="I4152" i="8"/>
  <c r="Q4151" i="8"/>
  <c r="P4151" i="8"/>
  <c r="O4151" i="8"/>
  <c r="N4151" i="8"/>
  <c r="M4151" i="8"/>
  <c r="L4151" i="8"/>
  <c r="K4151" i="8"/>
  <c r="J4151" i="8"/>
  <c r="I4151" i="8"/>
  <c r="H4151" i="8"/>
  <c r="G4151" i="8"/>
  <c r="F4151" i="8"/>
  <c r="E4151" i="8"/>
  <c r="D4151" i="8"/>
  <c r="C4151" i="8"/>
  <c r="B4151" i="8"/>
  <c r="Q4150" i="8"/>
  <c r="P4150" i="8"/>
  <c r="O4150" i="8"/>
  <c r="N4150" i="8"/>
  <c r="M4150" i="8"/>
  <c r="L4150" i="8"/>
  <c r="K4150" i="8"/>
  <c r="J4150" i="8"/>
  <c r="I4150" i="8"/>
  <c r="H4150" i="8"/>
  <c r="G4150" i="8"/>
  <c r="F4150" i="8"/>
  <c r="E4150" i="8"/>
  <c r="D4150" i="8"/>
  <c r="C4150" i="8"/>
  <c r="B4150" i="8"/>
  <c r="Q4149" i="8"/>
  <c r="I4149" i="8"/>
  <c r="Q4148" i="8"/>
  <c r="I4148" i="8"/>
  <c r="Q4147" i="8"/>
  <c r="P4147" i="8"/>
  <c r="O4147" i="8"/>
  <c r="N4147" i="8"/>
  <c r="M4147" i="8"/>
  <c r="L4147" i="8"/>
  <c r="K4147" i="8"/>
  <c r="J4147" i="8"/>
  <c r="I4147" i="8"/>
  <c r="H4147" i="8"/>
  <c r="G4147" i="8"/>
  <c r="F4147" i="8"/>
  <c r="E4147" i="8"/>
  <c r="D4147" i="8"/>
  <c r="C4147" i="8"/>
  <c r="B4147" i="8"/>
  <c r="Q4146" i="8"/>
  <c r="I4146" i="8"/>
  <c r="Q4145" i="8"/>
  <c r="P4145" i="8"/>
  <c r="O4145" i="8"/>
  <c r="N4145" i="8"/>
  <c r="M4145" i="8"/>
  <c r="L4145" i="8"/>
  <c r="K4145" i="8"/>
  <c r="J4145" i="8"/>
  <c r="I4145" i="8"/>
  <c r="H4145" i="8"/>
  <c r="G4145" i="8"/>
  <c r="F4145" i="8"/>
  <c r="E4145" i="8"/>
  <c r="D4145" i="8"/>
  <c r="C4145" i="8"/>
  <c r="B4145" i="8"/>
  <c r="Q4144" i="8"/>
  <c r="P4144" i="8"/>
  <c r="O4144" i="8"/>
  <c r="N4144" i="8"/>
  <c r="M4144" i="8"/>
  <c r="L4144" i="8"/>
  <c r="K4144" i="8"/>
  <c r="J4144" i="8"/>
  <c r="I4144" i="8"/>
  <c r="H4144" i="8"/>
  <c r="G4144" i="8"/>
  <c r="F4144" i="8"/>
  <c r="E4144" i="8"/>
  <c r="D4144" i="8"/>
  <c r="C4144" i="8"/>
  <c r="B4144" i="8"/>
  <c r="Q4143" i="8"/>
  <c r="I4143" i="8"/>
  <c r="Q4142" i="8"/>
  <c r="I4142" i="8"/>
  <c r="Q4141" i="8"/>
  <c r="P4141" i="8"/>
  <c r="O4141" i="8"/>
  <c r="N4141" i="8"/>
  <c r="M4141" i="8"/>
  <c r="L4141" i="8"/>
  <c r="K4141" i="8"/>
  <c r="J4141" i="8"/>
  <c r="I4141" i="8"/>
  <c r="H4141" i="8"/>
  <c r="F4141" i="8"/>
  <c r="E4141" i="8"/>
  <c r="D4141" i="8"/>
  <c r="C4141" i="8"/>
  <c r="B4141" i="8"/>
  <c r="I4140" i="8"/>
  <c r="Q4139" i="8"/>
  <c r="P4139" i="8"/>
  <c r="O4139" i="8"/>
  <c r="N4139" i="8"/>
  <c r="M4139" i="8"/>
  <c r="L4139" i="8"/>
  <c r="K4139" i="8"/>
  <c r="J4139" i="8"/>
  <c r="I4139" i="8"/>
  <c r="H4139" i="8"/>
  <c r="G4139" i="8"/>
  <c r="F4139" i="8"/>
  <c r="E4139" i="8"/>
  <c r="D4139" i="8"/>
  <c r="C4139" i="8"/>
  <c r="B4139" i="8"/>
  <c r="Q4138" i="8"/>
  <c r="P4138" i="8"/>
  <c r="O4138" i="8"/>
  <c r="N4138" i="8"/>
  <c r="M4138" i="8"/>
  <c r="L4138" i="8"/>
  <c r="K4138" i="8"/>
  <c r="J4138" i="8"/>
  <c r="I4138" i="8"/>
  <c r="H4138" i="8"/>
  <c r="G4138" i="8"/>
  <c r="F4138" i="8"/>
  <c r="E4138" i="8"/>
  <c r="D4138" i="8"/>
  <c r="C4138" i="8"/>
  <c r="B4138" i="8"/>
  <c r="I4137" i="8"/>
  <c r="I4136" i="8"/>
  <c r="Q4135" i="8"/>
  <c r="P4135" i="8"/>
  <c r="O4135" i="8"/>
  <c r="N4135" i="8"/>
  <c r="M4135" i="8"/>
  <c r="L4135" i="8"/>
  <c r="K4135" i="8"/>
  <c r="J4135" i="8"/>
  <c r="I4135" i="8"/>
  <c r="H4135" i="8"/>
  <c r="G4135" i="8"/>
  <c r="F4135" i="8"/>
  <c r="E4135" i="8"/>
  <c r="D4135" i="8"/>
  <c r="C4135" i="8"/>
  <c r="B4135" i="8"/>
  <c r="Q4134" i="8"/>
  <c r="I4134" i="8"/>
  <c r="Q4133" i="8"/>
  <c r="P4133" i="8"/>
  <c r="O4133" i="8"/>
  <c r="N4133" i="8"/>
  <c r="M4133" i="8"/>
  <c r="L4133" i="8"/>
  <c r="K4133" i="8"/>
  <c r="J4133" i="8"/>
  <c r="I4133" i="8"/>
  <c r="H4133" i="8"/>
  <c r="G4133" i="8"/>
  <c r="F4133" i="8"/>
  <c r="E4133" i="8"/>
  <c r="D4133" i="8"/>
  <c r="C4133" i="8"/>
  <c r="B4133" i="8"/>
  <c r="Q4132" i="8"/>
  <c r="P4132" i="8"/>
  <c r="O4132" i="8"/>
  <c r="N4132" i="8"/>
  <c r="M4132" i="8"/>
  <c r="L4132" i="8"/>
  <c r="K4132" i="8"/>
  <c r="J4132" i="8"/>
  <c r="I4132" i="8"/>
  <c r="Q4131" i="8"/>
  <c r="I4131" i="8"/>
  <c r="Q4130" i="8"/>
  <c r="I4130" i="8"/>
  <c r="Q4129" i="8"/>
  <c r="P4129" i="8"/>
  <c r="O4129" i="8"/>
  <c r="N4129" i="8"/>
  <c r="M4129" i="8"/>
  <c r="L4129" i="8"/>
  <c r="K4129" i="8"/>
  <c r="J4129" i="8"/>
  <c r="I4129" i="8"/>
  <c r="H4129" i="8"/>
  <c r="G4129" i="8"/>
  <c r="F4129" i="8"/>
  <c r="E4129" i="8"/>
  <c r="D4129" i="8"/>
  <c r="C4129" i="8"/>
  <c r="B4129" i="8"/>
  <c r="Q4128" i="8"/>
  <c r="I4128" i="8"/>
  <c r="Q4127" i="8"/>
  <c r="N4127" i="8"/>
  <c r="M4127" i="8"/>
  <c r="L4127" i="8"/>
  <c r="K4127" i="8"/>
  <c r="J4127" i="8"/>
  <c r="I4127" i="8"/>
  <c r="H4127" i="8"/>
  <c r="G4127" i="8"/>
  <c r="F4127" i="8"/>
  <c r="E4127" i="8"/>
  <c r="D4127" i="8"/>
  <c r="C4127" i="8"/>
  <c r="B4127" i="8"/>
  <c r="Q4126" i="8"/>
  <c r="P4126" i="8"/>
  <c r="O4126" i="8"/>
  <c r="N4126" i="8"/>
  <c r="M4126" i="8"/>
  <c r="L4126" i="8"/>
  <c r="K4126" i="8"/>
  <c r="J4126" i="8"/>
  <c r="I4126" i="8"/>
  <c r="H4126" i="8"/>
  <c r="G4126" i="8"/>
  <c r="F4126" i="8"/>
  <c r="E4126" i="8"/>
  <c r="D4126" i="8"/>
  <c r="C4126" i="8"/>
  <c r="B4126" i="8"/>
  <c r="Q4125" i="8"/>
  <c r="I4125" i="8"/>
  <c r="Q4124" i="8"/>
  <c r="I4124" i="8"/>
  <c r="Q4123" i="8"/>
  <c r="P4123" i="8"/>
  <c r="O4123" i="8"/>
  <c r="N4123" i="8"/>
  <c r="M4123" i="8"/>
  <c r="L4123" i="8"/>
  <c r="K4123" i="8"/>
  <c r="J4123" i="8"/>
  <c r="I4123" i="8"/>
  <c r="H4123" i="8"/>
  <c r="G4123" i="8"/>
  <c r="F4123" i="8"/>
  <c r="E4123" i="8"/>
  <c r="D4123" i="8"/>
  <c r="C4123" i="8"/>
  <c r="B4123" i="8"/>
  <c r="Q4122" i="8"/>
  <c r="I4122" i="8"/>
  <c r="Q4121" i="8"/>
  <c r="P4121" i="8"/>
  <c r="O4121" i="8"/>
  <c r="N4121" i="8"/>
  <c r="L4121" i="8"/>
  <c r="K4121" i="8"/>
  <c r="J4121" i="8"/>
  <c r="I4121" i="8"/>
  <c r="H4121" i="8"/>
  <c r="G4121" i="8"/>
  <c r="F4121" i="8"/>
  <c r="E4121" i="8"/>
  <c r="D4121" i="8"/>
  <c r="C4121" i="8"/>
  <c r="B4121" i="8"/>
  <c r="Q4120" i="8"/>
  <c r="O4120" i="8"/>
  <c r="L4120" i="8"/>
  <c r="K4120" i="8"/>
  <c r="J4120" i="8"/>
  <c r="I4120" i="8"/>
  <c r="H4120" i="8"/>
  <c r="G4120" i="8"/>
  <c r="F4120" i="8"/>
  <c r="E4120" i="8"/>
  <c r="D4120" i="8"/>
  <c r="C4120" i="8"/>
  <c r="B4120" i="8"/>
  <c r="Q4119" i="8"/>
  <c r="I4119" i="8"/>
  <c r="Q4118" i="8"/>
  <c r="I4118" i="8"/>
  <c r="Q4117" i="8"/>
  <c r="P4117" i="8"/>
  <c r="O4117" i="8"/>
  <c r="N4117" i="8"/>
  <c r="M4117" i="8"/>
  <c r="L4117" i="8"/>
  <c r="K4117" i="8"/>
  <c r="J4117" i="8"/>
  <c r="I4117" i="8"/>
  <c r="H4117" i="8"/>
  <c r="G4117" i="8"/>
  <c r="F4117" i="8"/>
  <c r="E4117" i="8"/>
  <c r="D4117" i="8"/>
  <c r="C4117" i="8"/>
  <c r="B4117" i="8"/>
  <c r="Q4116" i="8"/>
  <c r="Q4115" i="8"/>
  <c r="P4115" i="8"/>
  <c r="O4115" i="8"/>
  <c r="N4115" i="8"/>
  <c r="M4115" i="8"/>
  <c r="L4115" i="8"/>
  <c r="K4115" i="8"/>
  <c r="J4115" i="8"/>
  <c r="I4115" i="8"/>
  <c r="H4115" i="8"/>
  <c r="G4115" i="8"/>
  <c r="F4115" i="8"/>
  <c r="E4115" i="8"/>
  <c r="D4115" i="8"/>
  <c r="C4115" i="8"/>
  <c r="B4115" i="8"/>
  <c r="Q4114" i="8"/>
  <c r="P4114" i="8"/>
  <c r="O4114" i="8"/>
  <c r="N4114" i="8"/>
  <c r="M4114" i="8"/>
  <c r="L4114" i="8"/>
  <c r="K4114" i="8"/>
  <c r="J4114" i="8"/>
  <c r="I4114" i="8"/>
  <c r="H4114" i="8"/>
  <c r="G4114" i="8"/>
  <c r="F4114" i="8"/>
  <c r="E4114" i="8"/>
  <c r="D4114" i="8"/>
  <c r="C4114" i="8"/>
  <c r="B4114" i="8"/>
  <c r="Q4113" i="8"/>
  <c r="I4113" i="8"/>
  <c r="Q4112" i="8"/>
  <c r="I4112" i="8"/>
  <c r="Q4111" i="8"/>
  <c r="P4111" i="8"/>
  <c r="O4111" i="8"/>
  <c r="N4111" i="8"/>
  <c r="M4111" i="8"/>
  <c r="L4111" i="8"/>
  <c r="K4111" i="8"/>
  <c r="J4111" i="8"/>
  <c r="H4111" i="8"/>
  <c r="G4111" i="8"/>
  <c r="F4111" i="8"/>
  <c r="E4111" i="8"/>
  <c r="D4111" i="8"/>
  <c r="C4111" i="8"/>
  <c r="B4111" i="8"/>
  <c r="Q4110" i="8"/>
  <c r="J4110" i="8"/>
  <c r="Q4109" i="8"/>
  <c r="P4109" i="8"/>
  <c r="O4109" i="8"/>
  <c r="N4109" i="8"/>
  <c r="M4109" i="8"/>
  <c r="L4109" i="8"/>
  <c r="K4109" i="8"/>
  <c r="J4109" i="8"/>
  <c r="I4109" i="8"/>
  <c r="H4109" i="8"/>
  <c r="G4109" i="8"/>
  <c r="E4109" i="8"/>
  <c r="D4109" i="8"/>
  <c r="C4109" i="8"/>
  <c r="B4109" i="8"/>
  <c r="Q4108" i="8"/>
  <c r="P4108" i="8"/>
  <c r="O4108" i="8"/>
  <c r="N4108" i="8"/>
  <c r="M4108" i="8"/>
  <c r="L4108" i="8"/>
  <c r="K4108" i="8"/>
  <c r="J4108" i="8"/>
  <c r="I4108" i="8"/>
  <c r="H4108" i="8"/>
  <c r="G4108" i="8"/>
  <c r="E4108" i="8"/>
  <c r="D4108" i="8"/>
  <c r="C4108" i="8"/>
  <c r="B4108" i="8"/>
  <c r="Q4107" i="8"/>
  <c r="I4107" i="8"/>
  <c r="Q4106" i="8"/>
  <c r="I4106" i="8"/>
  <c r="N4103" i="8"/>
  <c r="M4103" i="8"/>
  <c r="L4103" i="8"/>
  <c r="K4103" i="8"/>
  <c r="J4103" i="8"/>
  <c r="I4103" i="8"/>
  <c r="H4103" i="8"/>
  <c r="G4103" i="8"/>
  <c r="F4103" i="8"/>
  <c r="D4103" i="8"/>
  <c r="C4103" i="8"/>
  <c r="N4102" i="8"/>
  <c r="L4102" i="8"/>
  <c r="K4102" i="8"/>
  <c r="J4102" i="8"/>
  <c r="I4102" i="8"/>
  <c r="H4102" i="8"/>
  <c r="G4102" i="8"/>
  <c r="F4102" i="8"/>
  <c r="D4102" i="8"/>
  <c r="C4102" i="8"/>
  <c r="M4100" i="8"/>
  <c r="L4100" i="8"/>
  <c r="E4100" i="8"/>
  <c r="D4100" i="8"/>
  <c r="P4099" i="8"/>
  <c r="O4099" i="8"/>
  <c r="N4099" i="8"/>
  <c r="M4099" i="8"/>
  <c r="L4099" i="8"/>
  <c r="K4099" i="8"/>
  <c r="J4099" i="8"/>
  <c r="H4099" i="8"/>
  <c r="G4099" i="8"/>
  <c r="F4099" i="8"/>
  <c r="E4099" i="8"/>
  <c r="D4099" i="8"/>
  <c r="C4099" i="8"/>
  <c r="B4099" i="8"/>
  <c r="Q4097" i="8"/>
  <c r="P4097" i="8"/>
  <c r="O4097" i="8"/>
  <c r="N4097" i="8"/>
  <c r="M4097" i="8"/>
  <c r="L4097" i="8"/>
  <c r="K4097" i="8"/>
  <c r="J4097" i="8"/>
  <c r="I4097" i="8"/>
  <c r="H4097" i="8"/>
  <c r="G4097" i="8"/>
  <c r="F4097" i="8"/>
  <c r="E4097" i="8"/>
  <c r="D4097" i="8"/>
  <c r="C4097" i="8"/>
  <c r="B4097" i="8"/>
  <c r="Q4096" i="8"/>
  <c r="P4096" i="8"/>
  <c r="O4096" i="8"/>
  <c r="N4096" i="8"/>
  <c r="L4096" i="8"/>
  <c r="K4096" i="8"/>
  <c r="J4096" i="8"/>
  <c r="I4096" i="8"/>
  <c r="H4096" i="8"/>
  <c r="G4096" i="8"/>
  <c r="F4096" i="8"/>
  <c r="E4096" i="8"/>
  <c r="D4096" i="8"/>
  <c r="C4096" i="8"/>
  <c r="B4096" i="8"/>
  <c r="Q4095" i="8"/>
  <c r="I4095" i="8"/>
  <c r="Q4094" i="8"/>
  <c r="I4094" i="8"/>
  <c r="P4093" i="8"/>
  <c r="O4093" i="8"/>
  <c r="N4093" i="8"/>
  <c r="M4093" i="8"/>
  <c r="L4093" i="8"/>
  <c r="K4093" i="8"/>
  <c r="J4093" i="8"/>
  <c r="H4093" i="8"/>
  <c r="G4093" i="8"/>
  <c r="F4093" i="8"/>
  <c r="E4093" i="8"/>
  <c r="D4093" i="8"/>
  <c r="C4093" i="8"/>
  <c r="B4093" i="8"/>
  <c r="Q4091" i="8"/>
  <c r="P4091" i="8"/>
  <c r="O4091" i="8"/>
  <c r="N4091" i="8"/>
  <c r="M4091" i="8"/>
  <c r="L4091" i="8"/>
  <c r="K4091" i="8"/>
  <c r="J4091" i="8"/>
  <c r="I4091" i="8"/>
  <c r="H4091" i="8"/>
  <c r="G4091" i="8"/>
  <c r="F4091" i="8"/>
  <c r="E4091" i="8"/>
  <c r="D4091" i="8"/>
  <c r="C4091" i="8"/>
  <c r="B4091" i="8"/>
  <c r="Q4090" i="8"/>
  <c r="P4090" i="8"/>
  <c r="N4090" i="8"/>
  <c r="M4090" i="8"/>
  <c r="L4090" i="8"/>
  <c r="K4090" i="8"/>
  <c r="J4090" i="8"/>
  <c r="I4090" i="8"/>
  <c r="H4090" i="8"/>
  <c r="G4090" i="8"/>
  <c r="F4090" i="8"/>
  <c r="E4090" i="8"/>
  <c r="D4090" i="8"/>
  <c r="C4090" i="8"/>
  <c r="B4090" i="8"/>
  <c r="Q4089" i="8"/>
  <c r="I4089" i="8"/>
  <c r="Q4088" i="8"/>
  <c r="I4088" i="8"/>
  <c r="P4087" i="8"/>
  <c r="O4087" i="8"/>
  <c r="N4087" i="8"/>
  <c r="M4087" i="8"/>
  <c r="L4087" i="8"/>
  <c r="K4087" i="8"/>
  <c r="J4087" i="8"/>
  <c r="H4087" i="8"/>
  <c r="G4087" i="8"/>
  <c r="F4087" i="8"/>
  <c r="E4087" i="8"/>
  <c r="D4087" i="8"/>
  <c r="C4087" i="8"/>
  <c r="B4087" i="8"/>
  <c r="Q4085" i="8"/>
  <c r="P4085" i="8"/>
  <c r="O4085" i="8"/>
  <c r="N4085" i="8"/>
  <c r="M4085" i="8"/>
  <c r="L4085" i="8"/>
  <c r="K4085" i="8"/>
  <c r="J4085" i="8"/>
  <c r="I4085" i="8"/>
  <c r="H4085" i="8"/>
  <c r="G4085" i="8"/>
  <c r="F4085" i="8"/>
  <c r="E4085" i="8"/>
  <c r="D4085" i="8"/>
  <c r="C4085" i="8"/>
  <c r="B4085" i="8"/>
  <c r="Q4084" i="8"/>
  <c r="P4084" i="8"/>
  <c r="O4084" i="8"/>
  <c r="N4084" i="8"/>
  <c r="M4084" i="8"/>
  <c r="L4084" i="8"/>
  <c r="K4084" i="8"/>
  <c r="J4084" i="8"/>
  <c r="I4084" i="8"/>
  <c r="H4084" i="8"/>
  <c r="G4084" i="8"/>
  <c r="F4084" i="8"/>
  <c r="E4084" i="8"/>
  <c r="D4084" i="8"/>
  <c r="C4084" i="8"/>
  <c r="B4084" i="8"/>
  <c r="Q4083" i="8"/>
  <c r="I4083" i="8"/>
  <c r="Q4082" i="8"/>
  <c r="I4082" i="8"/>
  <c r="P4081" i="8"/>
  <c r="O4081" i="8"/>
  <c r="N4081" i="8"/>
  <c r="L4081" i="8"/>
  <c r="K4081" i="8"/>
  <c r="J4081" i="8"/>
  <c r="G4081" i="8"/>
  <c r="F4081" i="8"/>
  <c r="E4081" i="8"/>
  <c r="D4081" i="8"/>
  <c r="C4081" i="8"/>
  <c r="B4081" i="8"/>
  <c r="Q4079" i="8"/>
  <c r="P4079" i="8"/>
  <c r="O4079" i="8"/>
  <c r="N4079" i="8"/>
  <c r="M4079" i="8"/>
  <c r="L4079" i="8"/>
  <c r="K4079" i="8"/>
  <c r="J4079" i="8"/>
  <c r="I4079" i="8"/>
  <c r="H4079" i="8"/>
  <c r="G4079" i="8"/>
  <c r="F4079" i="8"/>
  <c r="E4079" i="8"/>
  <c r="D4079" i="8"/>
  <c r="C4079" i="8"/>
  <c r="B4079" i="8"/>
  <c r="Q4078" i="8"/>
  <c r="P4078" i="8"/>
  <c r="O4078" i="8"/>
  <c r="N4078" i="8"/>
  <c r="M4078" i="8"/>
  <c r="L4078" i="8"/>
  <c r="K4078" i="8"/>
  <c r="J4078" i="8"/>
  <c r="I4078" i="8"/>
  <c r="H4078" i="8"/>
  <c r="G4078" i="8"/>
  <c r="F4078" i="8"/>
  <c r="E4078" i="8"/>
  <c r="D4078" i="8"/>
  <c r="C4078" i="8"/>
  <c r="B4078" i="8"/>
  <c r="Q4077" i="8"/>
  <c r="I4077" i="8"/>
  <c r="Q4076" i="8"/>
  <c r="I4076" i="8"/>
  <c r="P4075" i="8"/>
  <c r="O4075" i="8"/>
  <c r="N4075" i="8"/>
  <c r="M4075" i="8"/>
  <c r="L4075" i="8"/>
  <c r="K4075" i="8"/>
  <c r="J4075" i="8"/>
  <c r="H4075" i="8"/>
  <c r="G4075" i="8"/>
  <c r="F4075" i="8"/>
  <c r="E4075" i="8"/>
  <c r="D4075" i="8"/>
  <c r="C4075" i="8"/>
  <c r="B4075" i="8"/>
  <c r="Q4073" i="8"/>
  <c r="P4073" i="8"/>
  <c r="O4073" i="8"/>
  <c r="N4073" i="8"/>
  <c r="M4073" i="8"/>
  <c r="L4073" i="8"/>
  <c r="K4073" i="8"/>
  <c r="J4073" i="8"/>
  <c r="I4073" i="8"/>
  <c r="H4073" i="8"/>
  <c r="G4073" i="8"/>
  <c r="F4073" i="8"/>
  <c r="E4073" i="8"/>
  <c r="D4073" i="8"/>
  <c r="C4073" i="8"/>
  <c r="B4073" i="8"/>
  <c r="Q4072" i="8"/>
  <c r="P4072" i="8"/>
  <c r="O4072" i="8"/>
  <c r="N4072" i="8"/>
  <c r="M4072" i="8"/>
  <c r="L4072" i="8"/>
  <c r="K4072" i="8"/>
  <c r="J4072" i="8"/>
  <c r="I4072" i="8"/>
  <c r="H4072" i="8"/>
  <c r="G4072" i="8"/>
  <c r="F4072" i="8"/>
  <c r="E4072" i="8"/>
  <c r="D4072" i="8"/>
  <c r="C4072" i="8"/>
  <c r="B4072" i="8"/>
  <c r="Q4071" i="8"/>
  <c r="I4071" i="8"/>
  <c r="Q4070" i="8"/>
  <c r="I4070" i="8"/>
  <c r="P4069" i="8"/>
  <c r="O4069" i="8"/>
  <c r="N4069" i="8"/>
  <c r="M4069" i="8"/>
  <c r="L4069" i="8"/>
  <c r="K4069" i="8"/>
  <c r="J4069" i="8"/>
  <c r="H4069" i="8"/>
  <c r="G4069" i="8"/>
  <c r="F4069" i="8"/>
  <c r="E4069" i="8"/>
  <c r="D4069" i="8"/>
  <c r="C4069" i="8"/>
  <c r="B4069" i="8"/>
  <c r="Q4067" i="8"/>
  <c r="P4067" i="8"/>
  <c r="O4067" i="8"/>
  <c r="N4067" i="8"/>
  <c r="M4067" i="8"/>
  <c r="L4067" i="8"/>
  <c r="K4067" i="8"/>
  <c r="J4067" i="8"/>
  <c r="I4067" i="8"/>
  <c r="H4067" i="8"/>
  <c r="G4067" i="8"/>
  <c r="F4067" i="8"/>
  <c r="E4067" i="8"/>
  <c r="D4067" i="8"/>
  <c r="C4067" i="8"/>
  <c r="B4067" i="8"/>
  <c r="Q4066" i="8"/>
  <c r="P4066" i="8"/>
  <c r="O4066" i="8"/>
  <c r="N4066" i="8"/>
  <c r="M4066" i="8"/>
  <c r="L4066" i="8"/>
  <c r="K4066" i="8"/>
  <c r="J4066" i="8"/>
  <c r="I4066" i="8"/>
  <c r="H4066" i="8"/>
  <c r="G4066" i="8"/>
  <c r="F4066" i="8"/>
  <c r="E4066" i="8"/>
  <c r="D4066" i="8"/>
  <c r="C4066" i="8"/>
  <c r="B4066" i="8"/>
  <c r="Q4065" i="8"/>
  <c r="I4065" i="8"/>
  <c r="Q4064" i="8"/>
  <c r="I4064" i="8"/>
  <c r="P4063" i="8"/>
  <c r="O4063" i="8"/>
  <c r="N4063" i="8"/>
  <c r="M4063" i="8"/>
  <c r="L4063" i="8"/>
  <c r="K4063" i="8"/>
  <c r="J4063" i="8"/>
  <c r="H4063" i="8"/>
  <c r="F4063" i="8"/>
  <c r="E4063" i="8"/>
  <c r="D4063" i="8"/>
  <c r="C4063" i="8"/>
  <c r="B4063" i="8"/>
  <c r="Q4061" i="8"/>
  <c r="P4061" i="8"/>
  <c r="O4061" i="8"/>
  <c r="N4061" i="8"/>
  <c r="M4061" i="8"/>
  <c r="L4061" i="8"/>
  <c r="K4061" i="8"/>
  <c r="J4061" i="8"/>
  <c r="I4061" i="8"/>
  <c r="H4061" i="8"/>
  <c r="G4061" i="8"/>
  <c r="F4061" i="8"/>
  <c r="E4061" i="8"/>
  <c r="D4061" i="8"/>
  <c r="C4061" i="8"/>
  <c r="B4061" i="8"/>
  <c r="Q4060" i="8"/>
  <c r="P4060" i="8"/>
  <c r="O4060" i="8"/>
  <c r="N4060" i="8"/>
  <c r="M4060" i="8"/>
  <c r="L4060" i="8"/>
  <c r="K4060" i="8"/>
  <c r="J4060" i="8"/>
  <c r="I4060" i="8"/>
  <c r="H4060" i="8"/>
  <c r="G4060" i="8"/>
  <c r="F4060" i="8"/>
  <c r="E4060" i="8"/>
  <c r="D4060" i="8"/>
  <c r="C4060" i="8"/>
  <c r="B4060" i="8"/>
  <c r="Q4059" i="8"/>
  <c r="I4059" i="8"/>
  <c r="Q4058" i="8"/>
  <c r="I4058" i="8"/>
  <c r="P4057" i="8"/>
  <c r="O4057" i="8"/>
  <c r="N4057" i="8"/>
  <c r="M4057" i="8"/>
  <c r="L4057" i="8"/>
  <c r="K4057" i="8"/>
  <c r="J4057" i="8"/>
  <c r="H4057" i="8"/>
  <c r="G4057" i="8"/>
  <c r="F4057" i="8"/>
  <c r="E4057" i="8"/>
  <c r="D4057" i="8"/>
  <c r="C4057" i="8"/>
  <c r="B4057" i="8"/>
  <c r="Q4055" i="8"/>
  <c r="P4055" i="8"/>
  <c r="O4055" i="8"/>
  <c r="N4055" i="8"/>
  <c r="M4055" i="8"/>
  <c r="L4055" i="8"/>
  <c r="K4055" i="8"/>
  <c r="J4055" i="8"/>
  <c r="I4055" i="8"/>
  <c r="H4055" i="8"/>
  <c r="G4055" i="8"/>
  <c r="F4055" i="8"/>
  <c r="E4055" i="8"/>
  <c r="D4055" i="8"/>
  <c r="C4055" i="8"/>
  <c r="B4055" i="8"/>
  <c r="Q4054" i="8"/>
  <c r="P4054" i="8"/>
  <c r="O4054" i="8"/>
  <c r="N4054" i="8"/>
  <c r="M4054" i="8"/>
  <c r="L4054" i="8"/>
  <c r="K4054" i="8"/>
  <c r="J4054" i="8"/>
  <c r="I4054" i="8"/>
  <c r="H4054" i="8"/>
  <c r="G4054" i="8"/>
  <c r="F4054" i="8"/>
  <c r="E4054" i="8"/>
  <c r="D4054" i="8"/>
  <c r="C4054" i="8"/>
  <c r="B4054" i="8"/>
  <c r="Q4053" i="8"/>
  <c r="I4053" i="8"/>
  <c r="Q4052" i="8"/>
  <c r="I4052" i="8"/>
  <c r="P4051" i="8"/>
  <c r="O4051" i="8"/>
  <c r="N4051" i="8"/>
  <c r="M4051" i="8"/>
  <c r="L4051" i="8"/>
  <c r="K4051" i="8"/>
  <c r="J4051" i="8"/>
  <c r="H4051" i="8"/>
  <c r="G4051" i="8"/>
  <c r="F4051" i="8"/>
  <c r="E4051" i="8"/>
  <c r="D4051" i="8"/>
  <c r="C4051" i="8"/>
  <c r="B4051" i="8"/>
  <c r="Q4049" i="8"/>
  <c r="P4049" i="8"/>
  <c r="O4049" i="8"/>
  <c r="N4049" i="8"/>
  <c r="M4049" i="8"/>
  <c r="L4049" i="8"/>
  <c r="K4049" i="8"/>
  <c r="J4049" i="8"/>
  <c r="I4049" i="8"/>
  <c r="H4049" i="8"/>
  <c r="G4049" i="8"/>
  <c r="F4049" i="8"/>
  <c r="E4049" i="8"/>
  <c r="D4049" i="8"/>
  <c r="C4049" i="8"/>
  <c r="B4049" i="8"/>
  <c r="Q4048" i="8"/>
  <c r="P4048" i="8"/>
  <c r="O4048" i="8"/>
  <c r="N4048" i="8"/>
  <c r="M4048" i="8"/>
  <c r="L4048" i="8"/>
  <c r="K4048" i="8"/>
  <c r="J4048" i="8"/>
  <c r="I4048" i="8"/>
  <c r="H4048" i="8"/>
  <c r="G4048" i="8"/>
  <c r="F4048" i="8"/>
  <c r="E4048" i="8"/>
  <c r="D4048" i="8"/>
  <c r="C4048" i="8"/>
  <c r="B4048" i="8"/>
  <c r="Q4047" i="8"/>
  <c r="I4047" i="8"/>
  <c r="Q4046" i="8"/>
  <c r="I4046" i="8"/>
  <c r="P4045" i="8"/>
  <c r="O4045" i="8"/>
  <c r="N4045" i="8"/>
  <c r="M4045" i="8"/>
  <c r="L4045" i="8"/>
  <c r="K4045" i="8"/>
  <c r="J4045" i="8"/>
  <c r="H4045" i="8"/>
  <c r="G4045" i="8"/>
  <c r="F4045" i="8"/>
  <c r="E4045" i="8"/>
  <c r="D4045" i="8"/>
  <c r="C4045" i="8"/>
  <c r="B4045" i="8"/>
  <c r="Q4043" i="8"/>
  <c r="P4043" i="8"/>
  <c r="O4043" i="8"/>
  <c r="N4043" i="8"/>
  <c r="M4043" i="8"/>
  <c r="L4043" i="8"/>
  <c r="K4043" i="8"/>
  <c r="J4043" i="8"/>
  <c r="H4043" i="8"/>
  <c r="G4043" i="8"/>
  <c r="F4043" i="8"/>
  <c r="E4043" i="8"/>
  <c r="D4043" i="8"/>
  <c r="C4043" i="8"/>
  <c r="B4043" i="8"/>
  <c r="Q4042" i="8"/>
  <c r="P4042" i="8"/>
  <c r="O4042" i="8"/>
  <c r="N4042" i="8"/>
  <c r="M4042" i="8"/>
  <c r="L4042" i="8"/>
  <c r="K4042" i="8"/>
  <c r="J4042" i="8"/>
  <c r="I4042" i="8"/>
  <c r="H4042" i="8"/>
  <c r="G4042" i="8"/>
  <c r="F4042" i="8"/>
  <c r="E4042" i="8"/>
  <c r="D4042" i="8"/>
  <c r="C4042" i="8"/>
  <c r="B4042" i="8"/>
  <c r="Q4041" i="8"/>
  <c r="I4041" i="8"/>
  <c r="P4039" i="8"/>
  <c r="O4039" i="8"/>
  <c r="N4039" i="8"/>
  <c r="M4039" i="8"/>
  <c r="L4039" i="8"/>
  <c r="K4039" i="8"/>
  <c r="J4039" i="8"/>
  <c r="H4039" i="8"/>
  <c r="G4039" i="8"/>
  <c r="F4039" i="8"/>
  <c r="E4039" i="8"/>
  <c r="D4039" i="8"/>
  <c r="C4039" i="8"/>
  <c r="B4039" i="8"/>
  <c r="Q4037" i="8"/>
  <c r="P4037" i="8"/>
  <c r="O4037" i="8"/>
  <c r="N4037" i="8"/>
  <c r="M4037" i="8"/>
  <c r="L4037" i="8"/>
  <c r="K4037" i="8"/>
  <c r="J4037" i="8"/>
  <c r="I4037" i="8"/>
  <c r="H4037" i="8"/>
  <c r="G4037" i="8"/>
  <c r="F4037" i="8"/>
  <c r="E4037" i="8"/>
  <c r="D4037" i="8"/>
  <c r="C4037" i="8"/>
  <c r="B4037" i="8"/>
  <c r="Q4036" i="8"/>
  <c r="P4036" i="8"/>
  <c r="O4036" i="8"/>
  <c r="N4036" i="8"/>
  <c r="M4036" i="8"/>
  <c r="L4036" i="8"/>
  <c r="K4036" i="8"/>
  <c r="J4036" i="8"/>
  <c r="I4036" i="8"/>
  <c r="H4036" i="8"/>
  <c r="G4036" i="8"/>
  <c r="F4036" i="8"/>
  <c r="E4036" i="8"/>
  <c r="D4036" i="8"/>
  <c r="C4036" i="8"/>
  <c r="B4036" i="8"/>
  <c r="Q4035" i="8"/>
  <c r="I4035" i="8"/>
  <c r="Q4034" i="8"/>
  <c r="I4034" i="8"/>
  <c r="P4033" i="8"/>
  <c r="O4033" i="8"/>
  <c r="N4033" i="8"/>
  <c r="M4033" i="8"/>
  <c r="L4033" i="8"/>
  <c r="K4033" i="8"/>
  <c r="J4033" i="8"/>
  <c r="H4033" i="8"/>
  <c r="G4033" i="8"/>
  <c r="F4033" i="8"/>
  <c r="E4033" i="8"/>
  <c r="D4033" i="8"/>
  <c r="C4033" i="8"/>
  <c r="B4033" i="8"/>
  <c r="Q4031" i="8"/>
  <c r="P4031" i="8"/>
  <c r="O4031" i="8"/>
  <c r="N4031" i="8"/>
  <c r="M4031" i="8"/>
  <c r="L4031" i="8"/>
  <c r="K4031" i="8"/>
  <c r="J4031" i="8"/>
  <c r="I4031" i="8"/>
  <c r="H4031" i="8"/>
  <c r="G4031" i="8"/>
  <c r="F4031" i="8"/>
  <c r="E4031" i="8"/>
  <c r="D4031" i="8"/>
  <c r="C4031" i="8"/>
  <c r="B4031" i="8"/>
  <c r="Q4030" i="8"/>
  <c r="P4030" i="8"/>
  <c r="O4030" i="8"/>
  <c r="N4030" i="8"/>
  <c r="M4030" i="8"/>
  <c r="L4030" i="8"/>
  <c r="K4030" i="8"/>
  <c r="J4030" i="8"/>
  <c r="I4030" i="8"/>
  <c r="H4030" i="8"/>
  <c r="G4030" i="8"/>
  <c r="F4030" i="8"/>
  <c r="E4030" i="8"/>
  <c r="D4030" i="8"/>
  <c r="C4030" i="8"/>
  <c r="B4030" i="8"/>
  <c r="Q4029" i="8"/>
  <c r="I4029" i="8"/>
  <c r="Q4028" i="8"/>
  <c r="I4028" i="8"/>
  <c r="N4024" i="8"/>
  <c r="M4024" i="8"/>
  <c r="L4024" i="8"/>
  <c r="K4024" i="8"/>
  <c r="J4024" i="8"/>
  <c r="I4024" i="8"/>
  <c r="H4024" i="8"/>
  <c r="G4024" i="8"/>
  <c r="F4024" i="8"/>
  <c r="D4024" i="8"/>
  <c r="C4024" i="8"/>
  <c r="N4023" i="8"/>
  <c r="L4023" i="8"/>
  <c r="K4023" i="8"/>
  <c r="J4023" i="8"/>
  <c r="I4023" i="8"/>
  <c r="H4023" i="8"/>
  <c r="G4023" i="8"/>
  <c r="F4023" i="8"/>
  <c r="D4023" i="8"/>
  <c r="C4023" i="8"/>
  <c r="M4021" i="8"/>
  <c r="L4021" i="8"/>
  <c r="E4021" i="8"/>
  <c r="D4021" i="8"/>
  <c r="P4020" i="8"/>
  <c r="O4020" i="8"/>
  <c r="N4020" i="8"/>
  <c r="M4020" i="8"/>
  <c r="L4020" i="8"/>
  <c r="K4020" i="8"/>
  <c r="J4020" i="8"/>
  <c r="H4020" i="8"/>
  <c r="G4020" i="8"/>
  <c r="F4020" i="8"/>
  <c r="E4020" i="8"/>
  <c r="D4020" i="8"/>
  <c r="C4020" i="8"/>
  <c r="B4020" i="8"/>
  <c r="Q4018" i="8"/>
  <c r="P4018" i="8"/>
  <c r="O4018" i="8"/>
  <c r="N4018" i="8"/>
  <c r="M4018" i="8"/>
  <c r="L4018" i="8"/>
  <c r="K4018" i="8"/>
  <c r="J4018" i="8"/>
  <c r="I4018" i="8"/>
  <c r="H4018" i="8"/>
  <c r="G4018" i="8"/>
  <c r="F4018" i="8"/>
  <c r="E4018" i="8"/>
  <c r="D4018" i="8"/>
  <c r="C4018" i="8"/>
  <c r="B4018" i="8"/>
  <c r="Q4017" i="8"/>
  <c r="P4017" i="8"/>
  <c r="O4017" i="8"/>
  <c r="N4017" i="8"/>
  <c r="L4017" i="8"/>
  <c r="K4017" i="8"/>
  <c r="J4017" i="8"/>
  <c r="I4017" i="8"/>
  <c r="H4017" i="8"/>
  <c r="G4017" i="8"/>
  <c r="F4017" i="8"/>
  <c r="E4017" i="8"/>
  <c r="D4017" i="8"/>
  <c r="C4017" i="8"/>
  <c r="B4017" i="8"/>
  <c r="Q4016" i="8"/>
  <c r="I4016" i="8"/>
  <c r="Q4015" i="8"/>
  <c r="I4015" i="8"/>
  <c r="P4014" i="8"/>
  <c r="O4014" i="8"/>
  <c r="N4014" i="8"/>
  <c r="M4014" i="8"/>
  <c r="L4014" i="8"/>
  <c r="K4014" i="8"/>
  <c r="J4014" i="8"/>
  <c r="H4014" i="8"/>
  <c r="G4014" i="8"/>
  <c r="F4014" i="8"/>
  <c r="E4014" i="8"/>
  <c r="D4014" i="8"/>
  <c r="C4014" i="8"/>
  <c r="B4014" i="8"/>
  <c r="Q4012" i="8"/>
  <c r="P4012" i="8"/>
  <c r="O4012" i="8"/>
  <c r="N4012" i="8"/>
  <c r="M4012" i="8"/>
  <c r="L4012" i="8"/>
  <c r="K4012" i="8"/>
  <c r="J4012" i="8"/>
  <c r="I4012" i="8"/>
  <c r="H4012" i="8"/>
  <c r="G4012" i="8"/>
  <c r="F4012" i="8"/>
  <c r="E4012" i="8"/>
  <c r="D4012" i="8"/>
  <c r="C4012" i="8"/>
  <c r="B4012" i="8"/>
  <c r="Q4011" i="8"/>
  <c r="P4011" i="8"/>
  <c r="N4011" i="8"/>
  <c r="M4011" i="8"/>
  <c r="L4011" i="8"/>
  <c r="K4011" i="8"/>
  <c r="J4011" i="8"/>
  <c r="I4011" i="8"/>
  <c r="H4011" i="8"/>
  <c r="G4011" i="8"/>
  <c r="F4011" i="8"/>
  <c r="E4011" i="8"/>
  <c r="D4011" i="8"/>
  <c r="C4011" i="8"/>
  <c r="B4011" i="8"/>
  <c r="Q4010" i="8"/>
  <c r="I4010" i="8"/>
  <c r="Q4009" i="8"/>
  <c r="I4009" i="8"/>
  <c r="P4008" i="8"/>
  <c r="O4008" i="8"/>
  <c r="N4008" i="8"/>
  <c r="M4008" i="8"/>
  <c r="L4008" i="8"/>
  <c r="K4008" i="8"/>
  <c r="J4008" i="8"/>
  <c r="H4008" i="8"/>
  <c r="G4008" i="8"/>
  <c r="F4008" i="8"/>
  <c r="E4008" i="8"/>
  <c r="D4008" i="8"/>
  <c r="C4008" i="8"/>
  <c r="B4008" i="8"/>
  <c r="Q4006" i="8"/>
  <c r="P4006" i="8"/>
  <c r="O4006" i="8"/>
  <c r="N4006" i="8"/>
  <c r="M4006" i="8"/>
  <c r="L4006" i="8"/>
  <c r="K4006" i="8"/>
  <c r="J4006" i="8"/>
  <c r="I4006" i="8"/>
  <c r="H4006" i="8"/>
  <c r="G4006" i="8"/>
  <c r="F4006" i="8"/>
  <c r="E4006" i="8"/>
  <c r="D4006" i="8"/>
  <c r="C4006" i="8"/>
  <c r="B4006" i="8"/>
  <c r="Q4005" i="8"/>
  <c r="P4005" i="8"/>
  <c r="O4005" i="8"/>
  <c r="N4005" i="8"/>
  <c r="M4005" i="8"/>
  <c r="L4005" i="8"/>
  <c r="K4005" i="8"/>
  <c r="J4005" i="8"/>
  <c r="I4005" i="8"/>
  <c r="H4005" i="8"/>
  <c r="G4005" i="8"/>
  <c r="F4005" i="8"/>
  <c r="E4005" i="8"/>
  <c r="D4005" i="8"/>
  <c r="C4005" i="8"/>
  <c r="B4005" i="8"/>
  <c r="Q4004" i="8"/>
  <c r="I4004" i="8"/>
  <c r="Q4003" i="8"/>
  <c r="I4003" i="8"/>
  <c r="P4002" i="8"/>
  <c r="O4002" i="8"/>
  <c r="N4002" i="8"/>
  <c r="L4002" i="8"/>
  <c r="K4002" i="8"/>
  <c r="J4002" i="8"/>
  <c r="G4002" i="8"/>
  <c r="F4002" i="8"/>
  <c r="E4002" i="8"/>
  <c r="D4002" i="8"/>
  <c r="C4002" i="8"/>
  <c r="B4002" i="8"/>
  <c r="Q4000" i="8"/>
  <c r="P4000" i="8"/>
  <c r="O4000" i="8"/>
  <c r="N4000" i="8"/>
  <c r="M4000" i="8"/>
  <c r="L4000" i="8"/>
  <c r="K4000" i="8"/>
  <c r="J4000" i="8"/>
  <c r="I4000" i="8"/>
  <c r="H4000" i="8"/>
  <c r="G4000" i="8"/>
  <c r="F4000" i="8"/>
  <c r="E4000" i="8"/>
  <c r="D4000" i="8"/>
  <c r="C4000" i="8"/>
  <c r="B4000" i="8"/>
  <c r="Q3999" i="8"/>
  <c r="P3999" i="8"/>
  <c r="O3999" i="8"/>
  <c r="N3999" i="8"/>
  <c r="M3999" i="8"/>
  <c r="L3999" i="8"/>
  <c r="K3999" i="8"/>
  <c r="J3999" i="8"/>
  <c r="I3999" i="8"/>
  <c r="H3999" i="8"/>
  <c r="G3999" i="8"/>
  <c r="F3999" i="8"/>
  <c r="E3999" i="8"/>
  <c r="D3999" i="8"/>
  <c r="C3999" i="8"/>
  <c r="B3999" i="8"/>
  <c r="Q3998" i="8"/>
  <c r="I3998" i="8"/>
  <c r="Q3997" i="8"/>
  <c r="I3997" i="8"/>
  <c r="P3996" i="8"/>
  <c r="O3996" i="8"/>
  <c r="N3996" i="8"/>
  <c r="M3996" i="8"/>
  <c r="L3996" i="8"/>
  <c r="K3996" i="8"/>
  <c r="J3996" i="8"/>
  <c r="H3996" i="8"/>
  <c r="G3996" i="8"/>
  <c r="F3996" i="8"/>
  <c r="E3996" i="8"/>
  <c r="D3996" i="8"/>
  <c r="C3996" i="8"/>
  <c r="B3996" i="8"/>
  <c r="Q3994" i="8"/>
  <c r="P3994" i="8"/>
  <c r="O3994" i="8"/>
  <c r="N3994" i="8"/>
  <c r="M3994" i="8"/>
  <c r="L3994" i="8"/>
  <c r="K3994" i="8"/>
  <c r="J3994" i="8"/>
  <c r="I3994" i="8"/>
  <c r="H3994" i="8"/>
  <c r="G3994" i="8"/>
  <c r="F3994" i="8"/>
  <c r="E3994" i="8"/>
  <c r="D3994" i="8"/>
  <c r="C3994" i="8"/>
  <c r="B3994" i="8"/>
  <c r="Q3993" i="8"/>
  <c r="P3993" i="8"/>
  <c r="O3993" i="8"/>
  <c r="N3993" i="8"/>
  <c r="M3993" i="8"/>
  <c r="L3993" i="8"/>
  <c r="K3993" i="8"/>
  <c r="J3993" i="8"/>
  <c r="I3993" i="8"/>
  <c r="H3993" i="8"/>
  <c r="G3993" i="8"/>
  <c r="F3993" i="8"/>
  <c r="E3993" i="8"/>
  <c r="D3993" i="8"/>
  <c r="C3993" i="8"/>
  <c r="B3993" i="8"/>
  <c r="Q3992" i="8"/>
  <c r="I3992" i="8"/>
  <c r="Q3991" i="8"/>
  <c r="I3991" i="8"/>
  <c r="P3990" i="8"/>
  <c r="O3990" i="8"/>
  <c r="N3990" i="8"/>
  <c r="M3990" i="8"/>
  <c r="L3990" i="8"/>
  <c r="K3990" i="8"/>
  <c r="J3990" i="8"/>
  <c r="H3990" i="8"/>
  <c r="G3990" i="8"/>
  <c r="F3990" i="8"/>
  <c r="E3990" i="8"/>
  <c r="D3990" i="8"/>
  <c r="C3990" i="8"/>
  <c r="B3990" i="8"/>
  <c r="Q3988" i="8"/>
  <c r="P3988" i="8"/>
  <c r="O3988" i="8"/>
  <c r="N3988" i="8"/>
  <c r="M3988" i="8"/>
  <c r="L3988" i="8"/>
  <c r="K3988" i="8"/>
  <c r="J3988" i="8"/>
  <c r="I3988" i="8"/>
  <c r="H3988" i="8"/>
  <c r="G3988" i="8"/>
  <c r="F3988" i="8"/>
  <c r="E3988" i="8"/>
  <c r="D3988" i="8"/>
  <c r="C3988" i="8"/>
  <c r="B3988" i="8"/>
  <c r="Q3987" i="8"/>
  <c r="P3987" i="8"/>
  <c r="O3987" i="8"/>
  <c r="N3987" i="8"/>
  <c r="M3987" i="8"/>
  <c r="L3987" i="8"/>
  <c r="K3987" i="8"/>
  <c r="J3987" i="8"/>
  <c r="I3987" i="8"/>
  <c r="H3987" i="8"/>
  <c r="G3987" i="8"/>
  <c r="F3987" i="8"/>
  <c r="E3987" i="8"/>
  <c r="D3987" i="8"/>
  <c r="C3987" i="8"/>
  <c r="B3987" i="8"/>
  <c r="Q3986" i="8"/>
  <c r="I3986" i="8"/>
  <c r="Q3985" i="8"/>
  <c r="I3985" i="8"/>
  <c r="P3984" i="8"/>
  <c r="O3984" i="8"/>
  <c r="N3984" i="8"/>
  <c r="M3984" i="8"/>
  <c r="L3984" i="8"/>
  <c r="K3984" i="8"/>
  <c r="J3984" i="8"/>
  <c r="H3984" i="8"/>
  <c r="F3984" i="8"/>
  <c r="E3984" i="8"/>
  <c r="D3984" i="8"/>
  <c r="C3984" i="8"/>
  <c r="B3984" i="8"/>
  <c r="Q3982" i="8"/>
  <c r="P3982" i="8"/>
  <c r="O3982" i="8"/>
  <c r="N3982" i="8"/>
  <c r="M3982" i="8"/>
  <c r="L3982" i="8"/>
  <c r="K3982" i="8"/>
  <c r="J3982" i="8"/>
  <c r="I3982" i="8"/>
  <c r="H3982" i="8"/>
  <c r="G3982" i="8"/>
  <c r="F3982" i="8"/>
  <c r="E3982" i="8"/>
  <c r="D3982" i="8"/>
  <c r="C3982" i="8"/>
  <c r="B3982" i="8"/>
  <c r="Q3981" i="8"/>
  <c r="P3981" i="8"/>
  <c r="O3981" i="8"/>
  <c r="N3981" i="8"/>
  <c r="M3981" i="8"/>
  <c r="L3981" i="8"/>
  <c r="K3981" i="8"/>
  <c r="J3981" i="8"/>
  <c r="I3981" i="8"/>
  <c r="H3981" i="8"/>
  <c r="G3981" i="8"/>
  <c r="F3981" i="8"/>
  <c r="E3981" i="8"/>
  <c r="D3981" i="8"/>
  <c r="C3981" i="8"/>
  <c r="B3981" i="8"/>
  <c r="Q3980" i="8"/>
  <c r="I3980" i="8"/>
  <c r="Q3979" i="8"/>
  <c r="I3979" i="8"/>
  <c r="P3978" i="8"/>
  <c r="O3978" i="8"/>
  <c r="N3978" i="8"/>
  <c r="M3978" i="8"/>
  <c r="L3978" i="8"/>
  <c r="K3978" i="8"/>
  <c r="J3978" i="8"/>
  <c r="H3978" i="8"/>
  <c r="G3978" i="8"/>
  <c r="F3978" i="8"/>
  <c r="E3978" i="8"/>
  <c r="D3978" i="8"/>
  <c r="C3978" i="8"/>
  <c r="B3978" i="8"/>
  <c r="Q3976" i="8"/>
  <c r="P3976" i="8"/>
  <c r="O3976" i="8"/>
  <c r="N3976" i="8"/>
  <c r="M3976" i="8"/>
  <c r="L3976" i="8"/>
  <c r="K3976" i="8"/>
  <c r="J3976" i="8"/>
  <c r="I3976" i="8"/>
  <c r="H3976" i="8"/>
  <c r="G3976" i="8"/>
  <c r="F3976" i="8"/>
  <c r="E3976" i="8"/>
  <c r="D3976" i="8"/>
  <c r="C3976" i="8"/>
  <c r="B3976" i="8"/>
  <c r="Q3975" i="8"/>
  <c r="P3975" i="8"/>
  <c r="O3975" i="8"/>
  <c r="N3975" i="8"/>
  <c r="M3975" i="8"/>
  <c r="L3975" i="8"/>
  <c r="K3975" i="8"/>
  <c r="J3975" i="8"/>
  <c r="I3975" i="8"/>
  <c r="H3975" i="8"/>
  <c r="G3975" i="8"/>
  <c r="F3975" i="8"/>
  <c r="E3975" i="8"/>
  <c r="D3975" i="8"/>
  <c r="C3975" i="8"/>
  <c r="B3975" i="8"/>
  <c r="Q3974" i="8"/>
  <c r="I3974" i="8"/>
  <c r="Q3973" i="8"/>
  <c r="I3973" i="8"/>
  <c r="P3972" i="8"/>
  <c r="O3972" i="8"/>
  <c r="N3972" i="8"/>
  <c r="M3972" i="8"/>
  <c r="L3972" i="8"/>
  <c r="K3972" i="8"/>
  <c r="J3972" i="8"/>
  <c r="H3972" i="8"/>
  <c r="G3972" i="8"/>
  <c r="F3972" i="8"/>
  <c r="E3972" i="8"/>
  <c r="D3972" i="8"/>
  <c r="C3972" i="8"/>
  <c r="B3972" i="8"/>
  <c r="Q3970" i="8"/>
  <c r="P3970" i="8"/>
  <c r="O3970" i="8"/>
  <c r="N3970" i="8"/>
  <c r="M3970" i="8"/>
  <c r="L3970" i="8"/>
  <c r="K3970" i="8"/>
  <c r="J3970" i="8"/>
  <c r="I3970" i="8"/>
  <c r="H3970" i="8"/>
  <c r="G3970" i="8"/>
  <c r="F3970" i="8"/>
  <c r="E3970" i="8"/>
  <c r="D3970" i="8"/>
  <c r="C3970" i="8"/>
  <c r="B3970" i="8"/>
  <c r="Q3969" i="8"/>
  <c r="P3969" i="8"/>
  <c r="O3969" i="8"/>
  <c r="N3969" i="8"/>
  <c r="M3969" i="8"/>
  <c r="L3969" i="8"/>
  <c r="K3969" i="8"/>
  <c r="J3969" i="8"/>
  <c r="I3969" i="8"/>
  <c r="H3969" i="8"/>
  <c r="G3969" i="8"/>
  <c r="F3969" i="8"/>
  <c r="E3969" i="8"/>
  <c r="D3969" i="8"/>
  <c r="C3969" i="8"/>
  <c r="B3969" i="8"/>
  <c r="Q3968" i="8"/>
  <c r="I3968" i="8"/>
  <c r="Q3967" i="8"/>
  <c r="I3967" i="8"/>
  <c r="P3966" i="8"/>
  <c r="O3966" i="8"/>
  <c r="N3966" i="8"/>
  <c r="M3966" i="8"/>
  <c r="L3966" i="8"/>
  <c r="K3966" i="8"/>
  <c r="J3966" i="8"/>
  <c r="H3966" i="8"/>
  <c r="G3966" i="8"/>
  <c r="F3966" i="8"/>
  <c r="E3966" i="8"/>
  <c r="D3966" i="8"/>
  <c r="C3966" i="8"/>
  <c r="B3966" i="8"/>
  <c r="Q3964" i="8"/>
  <c r="P3964" i="8"/>
  <c r="O3964" i="8"/>
  <c r="N3964" i="8"/>
  <c r="M3964" i="8"/>
  <c r="L3964" i="8"/>
  <c r="K3964" i="8"/>
  <c r="J3964" i="8"/>
  <c r="H3964" i="8"/>
  <c r="G3964" i="8"/>
  <c r="F3964" i="8"/>
  <c r="E3964" i="8"/>
  <c r="D3964" i="8"/>
  <c r="C3964" i="8"/>
  <c r="B3964" i="8"/>
  <c r="Q3963" i="8"/>
  <c r="P3963" i="8"/>
  <c r="O3963" i="8"/>
  <c r="N3963" i="8"/>
  <c r="M3963" i="8"/>
  <c r="L3963" i="8"/>
  <c r="K3963" i="8"/>
  <c r="J3963" i="8"/>
  <c r="I3963" i="8"/>
  <c r="H3963" i="8"/>
  <c r="G3963" i="8"/>
  <c r="F3963" i="8"/>
  <c r="E3963" i="8"/>
  <c r="D3963" i="8"/>
  <c r="C3963" i="8"/>
  <c r="B3963" i="8"/>
  <c r="Q3962" i="8"/>
  <c r="I3962" i="8"/>
  <c r="P3960" i="8"/>
  <c r="O3960" i="8"/>
  <c r="N3960" i="8"/>
  <c r="M3960" i="8"/>
  <c r="L3960" i="8"/>
  <c r="K3960" i="8"/>
  <c r="J3960" i="8"/>
  <c r="H3960" i="8"/>
  <c r="G3960" i="8"/>
  <c r="F3960" i="8"/>
  <c r="E3960" i="8"/>
  <c r="D3960" i="8"/>
  <c r="C3960" i="8"/>
  <c r="B3960" i="8"/>
  <c r="Q3958" i="8"/>
  <c r="P3958" i="8"/>
  <c r="O3958" i="8"/>
  <c r="N3958" i="8"/>
  <c r="M3958" i="8"/>
  <c r="L3958" i="8"/>
  <c r="K3958" i="8"/>
  <c r="J3958" i="8"/>
  <c r="I3958" i="8"/>
  <c r="H3958" i="8"/>
  <c r="G3958" i="8"/>
  <c r="F3958" i="8"/>
  <c r="E3958" i="8"/>
  <c r="D3958" i="8"/>
  <c r="C3958" i="8"/>
  <c r="B3958" i="8"/>
  <c r="Q3957" i="8"/>
  <c r="P3957" i="8"/>
  <c r="O3957" i="8"/>
  <c r="N3957" i="8"/>
  <c r="M3957" i="8"/>
  <c r="L3957" i="8"/>
  <c r="K3957" i="8"/>
  <c r="J3957" i="8"/>
  <c r="I3957" i="8"/>
  <c r="H3957" i="8"/>
  <c r="G3957" i="8"/>
  <c r="F3957" i="8"/>
  <c r="E3957" i="8"/>
  <c r="D3957" i="8"/>
  <c r="C3957" i="8"/>
  <c r="B3957" i="8"/>
  <c r="Q3956" i="8"/>
  <c r="I3956" i="8"/>
  <c r="Q3955" i="8"/>
  <c r="I3955" i="8"/>
  <c r="P3954" i="8"/>
  <c r="O3954" i="8"/>
  <c r="N3954" i="8"/>
  <c r="M3954" i="8"/>
  <c r="L3954" i="8"/>
  <c r="K3954" i="8"/>
  <c r="J3954" i="8"/>
  <c r="H3954" i="8"/>
  <c r="G3954" i="8"/>
  <c r="F3954" i="8"/>
  <c r="E3954" i="8"/>
  <c r="D3954" i="8"/>
  <c r="C3954" i="8"/>
  <c r="B3954" i="8"/>
  <c r="Q3952" i="8"/>
  <c r="P3952" i="8"/>
  <c r="O3952" i="8"/>
  <c r="N3952" i="8"/>
  <c r="M3952" i="8"/>
  <c r="L3952" i="8"/>
  <c r="K3952" i="8"/>
  <c r="J3952" i="8"/>
  <c r="I3952" i="8"/>
  <c r="H3952" i="8"/>
  <c r="G3952" i="8"/>
  <c r="F3952" i="8"/>
  <c r="E3952" i="8"/>
  <c r="D3952" i="8"/>
  <c r="C3952" i="8"/>
  <c r="B3952" i="8"/>
  <c r="Q3951" i="8"/>
  <c r="P3951" i="8"/>
  <c r="O3951" i="8"/>
  <c r="N3951" i="8"/>
  <c r="M3951" i="8"/>
  <c r="L3951" i="8"/>
  <c r="K3951" i="8"/>
  <c r="J3951" i="8"/>
  <c r="I3951" i="8"/>
  <c r="H3951" i="8"/>
  <c r="G3951" i="8"/>
  <c r="F3951" i="8"/>
  <c r="E3951" i="8"/>
  <c r="D3951" i="8"/>
  <c r="C3951" i="8"/>
  <c r="B3951" i="8"/>
  <c r="Q3950" i="8"/>
  <c r="I3950" i="8"/>
  <c r="Q3949" i="8"/>
  <c r="I3949" i="8"/>
  <c r="N3945" i="8"/>
  <c r="M3945" i="8"/>
  <c r="L3945" i="8"/>
  <c r="K3945" i="8"/>
  <c r="J3945" i="8"/>
  <c r="I3945" i="8"/>
  <c r="H3945" i="8"/>
  <c r="G3945" i="8"/>
  <c r="F3945" i="8"/>
  <c r="D3945" i="8"/>
  <c r="C3945" i="8"/>
  <c r="N3944" i="8"/>
  <c r="L3944" i="8"/>
  <c r="K3944" i="8"/>
  <c r="J3944" i="8"/>
  <c r="I3944" i="8"/>
  <c r="H3944" i="8"/>
  <c r="G3944" i="8"/>
  <c r="F3944" i="8"/>
  <c r="D3944" i="8"/>
  <c r="C3944" i="8"/>
  <c r="M3942" i="8"/>
  <c r="L3942" i="8"/>
  <c r="E3942" i="8"/>
  <c r="D3942" i="8"/>
  <c r="P3941" i="8"/>
  <c r="O3941" i="8"/>
  <c r="N3941" i="8"/>
  <c r="M3941" i="8"/>
  <c r="L3941" i="8"/>
  <c r="K3941" i="8"/>
  <c r="J3941" i="8"/>
  <c r="H3941" i="8"/>
  <c r="G3941" i="8"/>
  <c r="F3941" i="8"/>
  <c r="E3941" i="8"/>
  <c r="D3941" i="8"/>
  <c r="C3941" i="8"/>
  <c r="B3941" i="8"/>
  <c r="Q3939" i="8"/>
  <c r="P3939" i="8"/>
  <c r="O3939" i="8"/>
  <c r="N3939" i="8"/>
  <c r="M3939" i="8"/>
  <c r="L3939" i="8"/>
  <c r="K3939" i="8"/>
  <c r="J3939" i="8"/>
  <c r="I3939" i="8"/>
  <c r="H3939" i="8"/>
  <c r="G3939" i="8"/>
  <c r="F3939" i="8"/>
  <c r="E3939" i="8"/>
  <c r="D3939" i="8"/>
  <c r="C3939" i="8"/>
  <c r="B3939" i="8"/>
  <c r="Q3938" i="8"/>
  <c r="P3938" i="8"/>
  <c r="O3938" i="8"/>
  <c r="N3938" i="8"/>
  <c r="L3938" i="8"/>
  <c r="K3938" i="8"/>
  <c r="J3938" i="8"/>
  <c r="I3938" i="8"/>
  <c r="H3938" i="8"/>
  <c r="G3938" i="8"/>
  <c r="F3938" i="8"/>
  <c r="E3938" i="8"/>
  <c r="D3938" i="8"/>
  <c r="C3938" i="8"/>
  <c r="B3938" i="8"/>
  <c r="Q3937" i="8"/>
  <c r="I3937" i="8"/>
  <c r="Q3936" i="8"/>
  <c r="I3936" i="8"/>
  <c r="P3935" i="8"/>
  <c r="O3935" i="8"/>
  <c r="N3935" i="8"/>
  <c r="M3935" i="8"/>
  <c r="L3935" i="8"/>
  <c r="K3935" i="8"/>
  <c r="J3935" i="8"/>
  <c r="H3935" i="8"/>
  <c r="G3935" i="8"/>
  <c r="F3935" i="8"/>
  <c r="E3935" i="8"/>
  <c r="D3935" i="8"/>
  <c r="C3935" i="8"/>
  <c r="B3935" i="8"/>
  <c r="Q3933" i="8"/>
  <c r="P3933" i="8"/>
  <c r="O3933" i="8"/>
  <c r="N3933" i="8"/>
  <c r="M3933" i="8"/>
  <c r="L3933" i="8"/>
  <c r="K3933" i="8"/>
  <c r="J3933" i="8"/>
  <c r="I3933" i="8"/>
  <c r="H3933" i="8"/>
  <c r="G3933" i="8"/>
  <c r="F3933" i="8"/>
  <c r="E3933" i="8"/>
  <c r="D3933" i="8"/>
  <c r="C3933" i="8"/>
  <c r="B3933" i="8"/>
  <c r="Q3932" i="8"/>
  <c r="P3932" i="8"/>
  <c r="N3932" i="8"/>
  <c r="M3932" i="8"/>
  <c r="L3932" i="8"/>
  <c r="K3932" i="8"/>
  <c r="J3932" i="8"/>
  <c r="I3932" i="8"/>
  <c r="H3932" i="8"/>
  <c r="G3932" i="8"/>
  <c r="F3932" i="8"/>
  <c r="E3932" i="8"/>
  <c r="D3932" i="8"/>
  <c r="C3932" i="8"/>
  <c r="B3932" i="8"/>
  <c r="Q3931" i="8"/>
  <c r="I3931" i="8"/>
  <c r="Q3930" i="8"/>
  <c r="I3930" i="8"/>
  <c r="P3929" i="8"/>
  <c r="O3929" i="8"/>
  <c r="N3929" i="8"/>
  <c r="M3929" i="8"/>
  <c r="L3929" i="8"/>
  <c r="K3929" i="8"/>
  <c r="J3929" i="8"/>
  <c r="H3929" i="8"/>
  <c r="G3929" i="8"/>
  <c r="F3929" i="8"/>
  <c r="E3929" i="8"/>
  <c r="D3929" i="8"/>
  <c r="C3929" i="8"/>
  <c r="B3929" i="8"/>
  <c r="Q3927" i="8"/>
  <c r="P3927" i="8"/>
  <c r="O3927" i="8"/>
  <c r="N3927" i="8"/>
  <c r="M3927" i="8"/>
  <c r="L3927" i="8"/>
  <c r="K3927" i="8"/>
  <c r="J3927" i="8"/>
  <c r="I3927" i="8"/>
  <c r="H3927" i="8"/>
  <c r="G3927" i="8"/>
  <c r="F3927" i="8"/>
  <c r="E3927" i="8"/>
  <c r="D3927" i="8"/>
  <c r="C3927" i="8"/>
  <c r="B3927" i="8"/>
  <c r="Q3926" i="8"/>
  <c r="P3926" i="8"/>
  <c r="O3926" i="8"/>
  <c r="N3926" i="8"/>
  <c r="M3926" i="8"/>
  <c r="L3926" i="8"/>
  <c r="K3926" i="8"/>
  <c r="J3926" i="8"/>
  <c r="I3926" i="8"/>
  <c r="H3926" i="8"/>
  <c r="G3926" i="8"/>
  <c r="F3926" i="8"/>
  <c r="E3926" i="8"/>
  <c r="D3926" i="8"/>
  <c r="C3926" i="8"/>
  <c r="B3926" i="8"/>
  <c r="Q3925" i="8"/>
  <c r="I3925" i="8"/>
  <c r="Q3924" i="8"/>
  <c r="I3924" i="8"/>
  <c r="P3923" i="8"/>
  <c r="O3923" i="8"/>
  <c r="N3923" i="8"/>
  <c r="L3923" i="8"/>
  <c r="K3923" i="8"/>
  <c r="J3923" i="8"/>
  <c r="G3923" i="8"/>
  <c r="F3923" i="8"/>
  <c r="E3923" i="8"/>
  <c r="D3923" i="8"/>
  <c r="C3923" i="8"/>
  <c r="B3923" i="8"/>
  <c r="Q3921" i="8"/>
  <c r="P3921" i="8"/>
  <c r="O3921" i="8"/>
  <c r="N3921" i="8"/>
  <c r="M3921" i="8"/>
  <c r="L3921" i="8"/>
  <c r="K3921" i="8"/>
  <c r="J3921" i="8"/>
  <c r="I3921" i="8"/>
  <c r="H3921" i="8"/>
  <c r="G3921" i="8"/>
  <c r="F3921" i="8"/>
  <c r="E3921" i="8"/>
  <c r="D3921" i="8"/>
  <c r="C3921" i="8"/>
  <c r="B3921" i="8"/>
  <c r="Q3920" i="8"/>
  <c r="P3920" i="8"/>
  <c r="O3920" i="8"/>
  <c r="N3920" i="8"/>
  <c r="M3920" i="8"/>
  <c r="L3920" i="8"/>
  <c r="K3920" i="8"/>
  <c r="J3920" i="8"/>
  <c r="I3920" i="8"/>
  <c r="H3920" i="8"/>
  <c r="G3920" i="8"/>
  <c r="F3920" i="8"/>
  <c r="E3920" i="8"/>
  <c r="D3920" i="8"/>
  <c r="C3920" i="8"/>
  <c r="B3920" i="8"/>
  <c r="Q3919" i="8"/>
  <c r="I3919" i="8"/>
  <c r="Q3918" i="8"/>
  <c r="I3918" i="8"/>
  <c r="P3917" i="8"/>
  <c r="O3917" i="8"/>
  <c r="N3917" i="8"/>
  <c r="M3917" i="8"/>
  <c r="L3917" i="8"/>
  <c r="K3917" i="8"/>
  <c r="J3917" i="8"/>
  <c r="H3917" i="8"/>
  <c r="G3917" i="8"/>
  <c r="F3917" i="8"/>
  <c r="E3917" i="8"/>
  <c r="D3917" i="8"/>
  <c r="C3917" i="8"/>
  <c r="B3917" i="8"/>
  <c r="Q3915" i="8"/>
  <c r="P3915" i="8"/>
  <c r="O3915" i="8"/>
  <c r="N3915" i="8"/>
  <c r="M3915" i="8"/>
  <c r="L3915" i="8"/>
  <c r="K3915" i="8"/>
  <c r="J3915" i="8"/>
  <c r="I3915" i="8"/>
  <c r="H3915" i="8"/>
  <c r="G3915" i="8"/>
  <c r="F3915" i="8"/>
  <c r="E3915" i="8"/>
  <c r="D3915" i="8"/>
  <c r="C3915" i="8"/>
  <c r="B3915" i="8"/>
  <c r="Q3914" i="8"/>
  <c r="P3914" i="8"/>
  <c r="O3914" i="8"/>
  <c r="N3914" i="8"/>
  <c r="M3914" i="8"/>
  <c r="L3914" i="8"/>
  <c r="K3914" i="8"/>
  <c r="J3914" i="8"/>
  <c r="I3914" i="8"/>
  <c r="H3914" i="8"/>
  <c r="G3914" i="8"/>
  <c r="F3914" i="8"/>
  <c r="E3914" i="8"/>
  <c r="D3914" i="8"/>
  <c r="C3914" i="8"/>
  <c r="B3914" i="8"/>
  <c r="Q3913" i="8"/>
  <c r="I3913" i="8"/>
  <c r="Q3912" i="8"/>
  <c r="I3912" i="8"/>
  <c r="P3911" i="8"/>
  <c r="O3911" i="8"/>
  <c r="N3911" i="8"/>
  <c r="M3911" i="8"/>
  <c r="L3911" i="8"/>
  <c r="K3911" i="8"/>
  <c r="J3911" i="8"/>
  <c r="H3911" i="8"/>
  <c r="G3911" i="8"/>
  <c r="F3911" i="8"/>
  <c r="E3911" i="8"/>
  <c r="D3911" i="8"/>
  <c r="C3911" i="8"/>
  <c r="B3911" i="8"/>
  <c r="Q3909" i="8"/>
  <c r="P3909" i="8"/>
  <c r="O3909" i="8"/>
  <c r="N3909" i="8"/>
  <c r="M3909" i="8"/>
  <c r="L3909" i="8"/>
  <c r="K3909" i="8"/>
  <c r="J3909" i="8"/>
  <c r="I3909" i="8"/>
  <c r="H3909" i="8"/>
  <c r="G3909" i="8"/>
  <c r="F3909" i="8"/>
  <c r="E3909" i="8"/>
  <c r="D3909" i="8"/>
  <c r="C3909" i="8"/>
  <c r="B3909" i="8"/>
  <c r="Q3908" i="8"/>
  <c r="P3908" i="8"/>
  <c r="O3908" i="8"/>
  <c r="N3908" i="8"/>
  <c r="M3908" i="8"/>
  <c r="L3908" i="8"/>
  <c r="K3908" i="8"/>
  <c r="J3908" i="8"/>
  <c r="I3908" i="8"/>
  <c r="H3908" i="8"/>
  <c r="G3908" i="8"/>
  <c r="F3908" i="8"/>
  <c r="E3908" i="8"/>
  <c r="D3908" i="8"/>
  <c r="C3908" i="8"/>
  <c r="B3908" i="8"/>
  <c r="Q3907" i="8"/>
  <c r="I3907" i="8"/>
  <c r="Q3906" i="8"/>
  <c r="I3906" i="8"/>
  <c r="P3905" i="8"/>
  <c r="O3905" i="8"/>
  <c r="N3905" i="8"/>
  <c r="M3905" i="8"/>
  <c r="L3905" i="8"/>
  <c r="K3905" i="8"/>
  <c r="J3905" i="8"/>
  <c r="H3905" i="8"/>
  <c r="F3905" i="8"/>
  <c r="E3905" i="8"/>
  <c r="D3905" i="8"/>
  <c r="C3905" i="8"/>
  <c r="B3905" i="8"/>
  <c r="Q3903" i="8"/>
  <c r="P3903" i="8"/>
  <c r="O3903" i="8"/>
  <c r="N3903" i="8"/>
  <c r="M3903" i="8"/>
  <c r="L3903" i="8"/>
  <c r="K3903" i="8"/>
  <c r="J3903" i="8"/>
  <c r="I3903" i="8"/>
  <c r="H3903" i="8"/>
  <c r="G3903" i="8"/>
  <c r="F3903" i="8"/>
  <c r="E3903" i="8"/>
  <c r="D3903" i="8"/>
  <c r="C3903" i="8"/>
  <c r="B3903" i="8"/>
  <c r="Q3902" i="8"/>
  <c r="P3902" i="8"/>
  <c r="O3902" i="8"/>
  <c r="N3902" i="8"/>
  <c r="M3902" i="8"/>
  <c r="L3902" i="8"/>
  <c r="K3902" i="8"/>
  <c r="J3902" i="8"/>
  <c r="I3902" i="8"/>
  <c r="H3902" i="8"/>
  <c r="G3902" i="8"/>
  <c r="F3902" i="8"/>
  <c r="E3902" i="8"/>
  <c r="D3902" i="8"/>
  <c r="C3902" i="8"/>
  <c r="B3902" i="8"/>
  <c r="Q3901" i="8"/>
  <c r="I3901" i="8"/>
  <c r="Q3900" i="8"/>
  <c r="I3900" i="8"/>
  <c r="P3899" i="8"/>
  <c r="O3899" i="8"/>
  <c r="N3899" i="8"/>
  <c r="M3899" i="8"/>
  <c r="L3899" i="8"/>
  <c r="K3899" i="8"/>
  <c r="J3899" i="8"/>
  <c r="H3899" i="8"/>
  <c r="G3899" i="8"/>
  <c r="F3899" i="8"/>
  <c r="E3899" i="8"/>
  <c r="D3899" i="8"/>
  <c r="C3899" i="8"/>
  <c r="B3899" i="8"/>
  <c r="Q3897" i="8"/>
  <c r="P3897" i="8"/>
  <c r="O3897" i="8"/>
  <c r="N3897" i="8"/>
  <c r="M3897" i="8"/>
  <c r="L3897" i="8"/>
  <c r="K3897" i="8"/>
  <c r="J3897" i="8"/>
  <c r="I3897" i="8"/>
  <c r="H3897" i="8"/>
  <c r="G3897" i="8"/>
  <c r="F3897" i="8"/>
  <c r="E3897" i="8"/>
  <c r="D3897" i="8"/>
  <c r="C3897" i="8"/>
  <c r="B3897" i="8"/>
  <c r="Q3896" i="8"/>
  <c r="P3896" i="8"/>
  <c r="O3896" i="8"/>
  <c r="N3896" i="8"/>
  <c r="M3896" i="8"/>
  <c r="L3896" i="8"/>
  <c r="K3896" i="8"/>
  <c r="J3896" i="8"/>
  <c r="I3896" i="8"/>
  <c r="H3896" i="8"/>
  <c r="G3896" i="8"/>
  <c r="F3896" i="8"/>
  <c r="E3896" i="8"/>
  <c r="D3896" i="8"/>
  <c r="C3896" i="8"/>
  <c r="B3896" i="8"/>
  <c r="Q3895" i="8"/>
  <c r="I3895" i="8"/>
  <c r="Q3894" i="8"/>
  <c r="I3894" i="8"/>
  <c r="P3893" i="8"/>
  <c r="O3893" i="8"/>
  <c r="N3893" i="8"/>
  <c r="M3893" i="8"/>
  <c r="L3893" i="8"/>
  <c r="K3893" i="8"/>
  <c r="J3893" i="8"/>
  <c r="H3893" i="8"/>
  <c r="G3893" i="8"/>
  <c r="F3893" i="8"/>
  <c r="E3893" i="8"/>
  <c r="D3893" i="8"/>
  <c r="C3893" i="8"/>
  <c r="B3893" i="8"/>
  <c r="Q3891" i="8"/>
  <c r="P3891" i="8"/>
  <c r="O3891" i="8"/>
  <c r="N3891" i="8"/>
  <c r="M3891" i="8"/>
  <c r="L3891" i="8"/>
  <c r="K3891" i="8"/>
  <c r="J3891" i="8"/>
  <c r="I3891" i="8"/>
  <c r="H3891" i="8"/>
  <c r="G3891" i="8"/>
  <c r="F3891" i="8"/>
  <c r="E3891" i="8"/>
  <c r="D3891" i="8"/>
  <c r="C3891" i="8"/>
  <c r="B3891" i="8"/>
  <c r="Q3890" i="8"/>
  <c r="P3890" i="8"/>
  <c r="O3890" i="8"/>
  <c r="N3890" i="8"/>
  <c r="M3890" i="8"/>
  <c r="L3890" i="8"/>
  <c r="K3890" i="8"/>
  <c r="J3890" i="8"/>
  <c r="I3890" i="8"/>
  <c r="H3890" i="8"/>
  <c r="G3890" i="8"/>
  <c r="F3890" i="8"/>
  <c r="E3890" i="8"/>
  <c r="D3890" i="8"/>
  <c r="C3890" i="8"/>
  <c r="B3890" i="8"/>
  <c r="Q3889" i="8"/>
  <c r="I3889" i="8"/>
  <c r="Q3888" i="8"/>
  <c r="I3888" i="8"/>
  <c r="P3887" i="8"/>
  <c r="O3887" i="8"/>
  <c r="N3887" i="8"/>
  <c r="M3887" i="8"/>
  <c r="L3887" i="8"/>
  <c r="K3887" i="8"/>
  <c r="J3887" i="8"/>
  <c r="H3887" i="8"/>
  <c r="G3887" i="8"/>
  <c r="F3887" i="8"/>
  <c r="E3887" i="8"/>
  <c r="D3887" i="8"/>
  <c r="C3887" i="8"/>
  <c r="B3887" i="8"/>
  <c r="Q3885" i="8"/>
  <c r="P3885" i="8"/>
  <c r="O3885" i="8"/>
  <c r="N3885" i="8"/>
  <c r="M3885" i="8"/>
  <c r="L3885" i="8"/>
  <c r="K3885" i="8"/>
  <c r="J3885" i="8"/>
  <c r="H3885" i="8"/>
  <c r="G3885" i="8"/>
  <c r="F3885" i="8"/>
  <c r="E3885" i="8"/>
  <c r="D3885" i="8"/>
  <c r="C3885" i="8"/>
  <c r="B3885" i="8"/>
  <c r="Q3884" i="8"/>
  <c r="P3884" i="8"/>
  <c r="O3884" i="8"/>
  <c r="N3884" i="8"/>
  <c r="M3884" i="8"/>
  <c r="L3884" i="8"/>
  <c r="K3884" i="8"/>
  <c r="J3884" i="8"/>
  <c r="I3884" i="8"/>
  <c r="H3884" i="8"/>
  <c r="G3884" i="8"/>
  <c r="F3884" i="8"/>
  <c r="E3884" i="8"/>
  <c r="D3884" i="8"/>
  <c r="C3884" i="8"/>
  <c r="B3884" i="8"/>
  <c r="Q3883" i="8"/>
  <c r="I3883" i="8"/>
  <c r="P3881" i="8"/>
  <c r="O3881" i="8"/>
  <c r="N3881" i="8"/>
  <c r="M3881" i="8"/>
  <c r="L3881" i="8"/>
  <c r="K3881" i="8"/>
  <c r="J3881" i="8"/>
  <c r="H3881" i="8"/>
  <c r="G3881" i="8"/>
  <c r="F3881" i="8"/>
  <c r="E3881" i="8"/>
  <c r="D3881" i="8"/>
  <c r="C3881" i="8"/>
  <c r="B3881" i="8"/>
  <c r="Q3879" i="8"/>
  <c r="P3879" i="8"/>
  <c r="O3879" i="8"/>
  <c r="N3879" i="8"/>
  <c r="M3879" i="8"/>
  <c r="L3879" i="8"/>
  <c r="K3879" i="8"/>
  <c r="J3879" i="8"/>
  <c r="I3879" i="8"/>
  <c r="H3879" i="8"/>
  <c r="G3879" i="8"/>
  <c r="F3879" i="8"/>
  <c r="E3879" i="8"/>
  <c r="D3879" i="8"/>
  <c r="C3879" i="8"/>
  <c r="B3879" i="8"/>
  <c r="Q3878" i="8"/>
  <c r="P3878" i="8"/>
  <c r="O3878" i="8"/>
  <c r="N3878" i="8"/>
  <c r="M3878" i="8"/>
  <c r="L3878" i="8"/>
  <c r="K3878" i="8"/>
  <c r="J3878" i="8"/>
  <c r="I3878" i="8"/>
  <c r="H3878" i="8"/>
  <c r="G3878" i="8"/>
  <c r="F3878" i="8"/>
  <c r="E3878" i="8"/>
  <c r="D3878" i="8"/>
  <c r="C3878" i="8"/>
  <c r="B3878" i="8"/>
  <c r="Q3877" i="8"/>
  <c r="I3877" i="8"/>
  <c r="Q3876" i="8"/>
  <c r="I3876" i="8"/>
  <c r="P3875" i="8"/>
  <c r="O3875" i="8"/>
  <c r="N3875" i="8"/>
  <c r="M3875" i="8"/>
  <c r="L3875" i="8"/>
  <c r="K3875" i="8"/>
  <c r="J3875" i="8"/>
  <c r="H3875" i="8"/>
  <c r="G3875" i="8"/>
  <c r="F3875" i="8"/>
  <c r="E3875" i="8"/>
  <c r="D3875" i="8"/>
  <c r="C3875" i="8"/>
  <c r="B3875" i="8"/>
  <c r="Q3873" i="8"/>
  <c r="P3873" i="8"/>
  <c r="O3873" i="8"/>
  <c r="N3873" i="8"/>
  <c r="M3873" i="8"/>
  <c r="L3873" i="8"/>
  <c r="K3873" i="8"/>
  <c r="J3873" i="8"/>
  <c r="I3873" i="8"/>
  <c r="H3873" i="8"/>
  <c r="G3873" i="8"/>
  <c r="F3873" i="8"/>
  <c r="E3873" i="8"/>
  <c r="D3873" i="8"/>
  <c r="C3873" i="8"/>
  <c r="B3873" i="8"/>
  <c r="Q3872" i="8"/>
  <c r="P3872" i="8"/>
  <c r="O3872" i="8"/>
  <c r="N3872" i="8"/>
  <c r="M3872" i="8"/>
  <c r="L3872" i="8"/>
  <c r="K3872" i="8"/>
  <c r="J3872" i="8"/>
  <c r="I3872" i="8"/>
  <c r="H3872" i="8"/>
  <c r="G3872" i="8"/>
  <c r="F3872" i="8"/>
  <c r="E3872" i="8"/>
  <c r="D3872" i="8"/>
  <c r="C3872" i="8"/>
  <c r="B3872" i="8"/>
  <c r="Q3871" i="8"/>
  <c r="I3871" i="8"/>
  <c r="Q3870" i="8"/>
  <c r="I3870" i="8"/>
  <c r="N3866" i="8"/>
  <c r="L3866" i="8"/>
  <c r="K3866" i="8"/>
  <c r="J3866" i="8"/>
  <c r="I3866" i="8"/>
  <c r="H3866" i="8"/>
  <c r="F3866" i="8"/>
  <c r="D3866" i="8"/>
  <c r="C3866" i="8"/>
  <c r="N3865" i="8"/>
  <c r="L3865" i="8"/>
  <c r="K3865" i="8"/>
  <c r="J3865" i="8"/>
  <c r="I3865" i="8"/>
  <c r="H3865" i="8"/>
  <c r="F3865" i="8"/>
  <c r="D3865" i="8"/>
  <c r="C3865" i="8"/>
  <c r="M3863" i="8"/>
  <c r="L3863" i="8"/>
  <c r="E3863" i="8"/>
  <c r="D3863" i="8"/>
  <c r="P3862" i="8"/>
  <c r="O3862" i="8"/>
  <c r="N3862" i="8"/>
  <c r="M3862" i="8"/>
  <c r="L3862" i="8"/>
  <c r="K3862" i="8"/>
  <c r="J3862" i="8"/>
  <c r="H3862" i="8"/>
  <c r="G3862" i="8"/>
  <c r="F3862" i="8"/>
  <c r="E3862" i="8"/>
  <c r="D3862" i="8"/>
  <c r="C3862" i="8"/>
  <c r="B3862" i="8"/>
  <c r="Q3860" i="8"/>
  <c r="P3860" i="8"/>
  <c r="O3860" i="8"/>
  <c r="N3860" i="8"/>
  <c r="M3860" i="8"/>
  <c r="L3860" i="8"/>
  <c r="K3860" i="8"/>
  <c r="J3860" i="8"/>
  <c r="I3860" i="8"/>
  <c r="H3860" i="8"/>
  <c r="G3860" i="8"/>
  <c r="F3860" i="8"/>
  <c r="E3860" i="8"/>
  <c r="D3860" i="8"/>
  <c r="C3860" i="8"/>
  <c r="B3860" i="8"/>
  <c r="Q3859" i="8"/>
  <c r="P3859" i="8"/>
  <c r="O3859" i="8"/>
  <c r="N3859" i="8"/>
  <c r="L3859" i="8"/>
  <c r="K3859" i="8"/>
  <c r="J3859" i="8"/>
  <c r="I3859" i="8"/>
  <c r="H3859" i="8"/>
  <c r="G3859" i="8"/>
  <c r="F3859" i="8"/>
  <c r="E3859" i="8"/>
  <c r="D3859" i="8"/>
  <c r="C3859" i="8"/>
  <c r="B3859" i="8"/>
  <c r="Q3858" i="8"/>
  <c r="I3858" i="8"/>
  <c r="Q3857" i="8"/>
  <c r="I3857" i="8"/>
  <c r="P3856" i="8"/>
  <c r="O3856" i="8"/>
  <c r="N3856" i="8"/>
  <c r="M3856" i="8"/>
  <c r="L3856" i="8"/>
  <c r="K3856" i="8"/>
  <c r="J3856" i="8"/>
  <c r="H3856" i="8"/>
  <c r="G3856" i="8"/>
  <c r="F3856" i="8"/>
  <c r="E3856" i="8"/>
  <c r="D3856" i="8"/>
  <c r="C3856" i="8"/>
  <c r="B3856" i="8"/>
  <c r="Q3854" i="8"/>
  <c r="P3854" i="8"/>
  <c r="O3854" i="8"/>
  <c r="N3854" i="8"/>
  <c r="M3854" i="8"/>
  <c r="L3854" i="8"/>
  <c r="K3854" i="8"/>
  <c r="J3854" i="8"/>
  <c r="I3854" i="8"/>
  <c r="H3854" i="8"/>
  <c r="G3854" i="8"/>
  <c r="F3854" i="8"/>
  <c r="E3854" i="8"/>
  <c r="D3854" i="8"/>
  <c r="C3854" i="8"/>
  <c r="B3854" i="8"/>
  <c r="Q3853" i="8"/>
  <c r="P3853" i="8"/>
  <c r="N3853" i="8"/>
  <c r="M3853" i="8"/>
  <c r="L3853" i="8"/>
  <c r="K3853" i="8"/>
  <c r="J3853" i="8"/>
  <c r="I3853" i="8"/>
  <c r="H3853" i="8"/>
  <c r="G3853" i="8"/>
  <c r="F3853" i="8"/>
  <c r="E3853" i="8"/>
  <c r="D3853" i="8"/>
  <c r="C3853" i="8"/>
  <c r="B3853" i="8"/>
  <c r="Q3852" i="8"/>
  <c r="I3852" i="8"/>
  <c r="Q3851" i="8"/>
  <c r="I3851" i="8"/>
  <c r="P3850" i="8"/>
  <c r="O3850" i="8"/>
  <c r="N3850" i="8"/>
  <c r="M3850" i="8"/>
  <c r="L3850" i="8"/>
  <c r="K3850" i="8"/>
  <c r="J3850" i="8"/>
  <c r="H3850" i="8"/>
  <c r="G3850" i="8"/>
  <c r="F3850" i="8"/>
  <c r="E3850" i="8"/>
  <c r="D3850" i="8"/>
  <c r="C3850" i="8"/>
  <c r="B3850" i="8"/>
  <c r="Q3848" i="8"/>
  <c r="P3848" i="8"/>
  <c r="O3848" i="8"/>
  <c r="N3848" i="8"/>
  <c r="M3848" i="8"/>
  <c r="L3848" i="8"/>
  <c r="K3848" i="8"/>
  <c r="J3848" i="8"/>
  <c r="I3848" i="8"/>
  <c r="H3848" i="8"/>
  <c r="G3848" i="8"/>
  <c r="F3848" i="8"/>
  <c r="E3848" i="8"/>
  <c r="D3848" i="8"/>
  <c r="C3848" i="8"/>
  <c r="B3848" i="8"/>
  <c r="Q3847" i="8"/>
  <c r="P3847" i="8"/>
  <c r="O3847" i="8"/>
  <c r="N3847" i="8"/>
  <c r="M3847" i="8"/>
  <c r="L3847" i="8"/>
  <c r="K3847" i="8"/>
  <c r="J3847" i="8"/>
  <c r="I3847" i="8"/>
  <c r="H3847" i="8"/>
  <c r="G3847" i="8"/>
  <c r="F3847" i="8"/>
  <c r="E3847" i="8"/>
  <c r="D3847" i="8"/>
  <c r="C3847" i="8"/>
  <c r="B3847" i="8"/>
  <c r="Q3846" i="8"/>
  <c r="I3846" i="8"/>
  <c r="Q3845" i="8"/>
  <c r="I3845" i="8"/>
  <c r="P3844" i="8"/>
  <c r="O3844" i="8"/>
  <c r="N3844" i="8"/>
  <c r="L3844" i="8"/>
  <c r="K3844" i="8"/>
  <c r="J3844" i="8"/>
  <c r="G3844" i="8"/>
  <c r="F3844" i="8"/>
  <c r="E3844" i="8"/>
  <c r="D3844" i="8"/>
  <c r="C3844" i="8"/>
  <c r="B3844" i="8"/>
  <c r="Q3842" i="8"/>
  <c r="P3842" i="8"/>
  <c r="O3842" i="8"/>
  <c r="N3842" i="8"/>
  <c r="M3842" i="8"/>
  <c r="L3842" i="8"/>
  <c r="K3842" i="8"/>
  <c r="J3842" i="8"/>
  <c r="I3842" i="8"/>
  <c r="H3842" i="8"/>
  <c r="G3842" i="8"/>
  <c r="F3842" i="8"/>
  <c r="E3842" i="8"/>
  <c r="D3842" i="8"/>
  <c r="C3842" i="8"/>
  <c r="B3842" i="8"/>
  <c r="Q3841" i="8"/>
  <c r="P3841" i="8"/>
  <c r="O3841" i="8"/>
  <c r="N3841" i="8"/>
  <c r="M3841" i="8"/>
  <c r="L3841" i="8"/>
  <c r="K3841" i="8"/>
  <c r="J3841" i="8"/>
  <c r="I3841" i="8"/>
  <c r="H3841" i="8"/>
  <c r="G3841" i="8"/>
  <c r="F3841" i="8"/>
  <c r="E3841" i="8"/>
  <c r="D3841" i="8"/>
  <c r="C3841" i="8"/>
  <c r="B3841" i="8"/>
  <c r="Q3840" i="8"/>
  <c r="I3840" i="8"/>
  <c r="Q3839" i="8"/>
  <c r="I3839" i="8"/>
  <c r="P3838" i="8"/>
  <c r="O3838" i="8"/>
  <c r="N3838" i="8"/>
  <c r="M3838" i="8"/>
  <c r="L3838" i="8"/>
  <c r="K3838" i="8"/>
  <c r="J3838" i="8"/>
  <c r="H3838" i="8"/>
  <c r="G3838" i="8"/>
  <c r="F3838" i="8"/>
  <c r="E3838" i="8"/>
  <c r="D3838" i="8"/>
  <c r="C3838" i="8"/>
  <c r="B3838" i="8"/>
  <c r="Q3836" i="8"/>
  <c r="P3836" i="8"/>
  <c r="O3836" i="8"/>
  <c r="N3836" i="8"/>
  <c r="M3836" i="8"/>
  <c r="L3836" i="8"/>
  <c r="K3836" i="8"/>
  <c r="J3836" i="8"/>
  <c r="I3836" i="8"/>
  <c r="H3836" i="8"/>
  <c r="G3836" i="8"/>
  <c r="F3836" i="8"/>
  <c r="E3836" i="8"/>
  <c r="D3836" i="8"/>
  <c r="C3836" i="8"/>
  <c r="B3836" i="8"/>
  <c r="Q3835" i="8"/>
  <c r="P3835" i="8"/>
  <c r="O3835" i="8"/>
  <c r="N3835" i="8"/>
  <c r="M3835" i="8"/>
  <c r="L3835" i="8"/>
  <c r="K3835" i="8"/>
  <c r="J3835" i="8"/>
  <c r="I3835" i="8"/>
  <c r="H3835" i="8"/>
  <c r="G3835" i="8"/>
  <c r="F3835" i="8"/>
  <c r="E3835" i="8"/>
  <c r="D3835" i="8"/>
  <c r="C3835" i="8"/>
  <c r="B3835" i="8"/>
  <c r="Q3834" i="8"/>
  <c r="I3834" i="8"/>
  <c r="Q3833" i="8"/>
  <c r="I3833" i="8"/>
  <c r="P3832" i="8"/>
  <c r="O3832" i="8"/>
  <c r="N3832" i="8"/>
  <c r="M3832" i="8"/>
  <c r="L3832" i="8"/>
  <c r="K3832" i="8"/>
  <c r="J3832" i="8"/>
  <c r="H3832" i="8"/>
  <c r="G3832" i="8"/>
  <c r="F3832" i="8"/>
  <c r="E3832" i="8"/>
  <c r="D3832" i="8"/>
  <c r="C3832" i="8"/>
  <c r="B3832" i="8"/>
  <c r="Q3830" i="8"/>
  <c r="P3830" i="8"/>
  <c r="O3830" i="8"/>
  <c r="N3830" i="8"/>
  <c r="M3830" i="8"/>
  <c r="L3830" i="8"/>
  <c r="K3830" i="8"/>
  <c r="J3830" i="8"/>
  <c r="I3830" i="8"/>
  <c r="H3830" i="8"/>
  <c r="G3830" i="8"/>
  <c r="F3830" i="8"/>
  <c r="E3830" i="8"/>
  <c r="D3830" i="8"/>
  <c r="C3830" i="8"/>
  <c r="B3830" i="8"/>
  <c r="Q3829" i="8"/>
  <c r="P3829" i="8"/>
  <c r="O3829" i="8"/>
  <c r="N3829" i="8"/>
  <c r="M3829" i="8"/>
  <c r="L3829" i="8"/>
  <c r="K3829" i="8"/>
  <c r="J3829" i="8"/>
  <c r="I3829" i="8"/>
  <c r="H3829" i="8"/>
  <c r="G3829" i="8"/>
  <c r="F3829" i="8"/>
  <c r="E3829" i="8"/>
  <c r="D3829" i="8"/>
  <c r="C3829" i="8"/>
  <c r="B3829" i="8"/>
  <c r="Q3828" i="8"/>
  <c r="I3828" i="8"/>
  <c r="Q3827" i="8"/>
  <c r="I3827" i="8"/>
  <c r="P3826" i="8"/>
  <c r="O3826" i="8"/>
  <c r="N3826" i="8"/>
  <c r="M3826" i="8"/>
  <c r="L3826" i="8"/>
  <c r="K3826" i="8"/>
  <c r="J3826" i="8"/>
  <c r="H3826" i="8"/>
  <c r="F3826" i="8"/>
  <c r="E3826" i="8"/>
  <c r="D3826" i="8"/>
  <c r="C3826" i="8"/>
  <c r="B3826" i="8"/>
  <c r="Q3824" i="8"/>
  <c r="P3824" i="8"/>
  <c r="O3824" i="8"/>
  <c r="N3824" i="8"/>
  <c r="M3824" i="8"/>
  <c r="L3824" i="8"/>
  <c r="K3824" i="8"/>
  <c r="J3824" i="8"/>
  <c r="I3824" i="8"/>
  <c r="H3824" i="8"/>
  <c r="G3824" i="8"/>
  <c r="F3824" i="8"/>
  <c r="E3824" i="8"/>
  <c r="D3824" i="8"/>
  <c r="C3824" i="8"/>
  <c r="B3824" i="8"/>
  <c r="Q3823" i="8"/>
  <c r="P3823" i="8"/>
  <c r="O3823" i="8"/>
  <c r="N3823" i="8"/>
  <c r="M3823" i="8"/>
  <c r="L3823" i="8"/>
  <c r="K3823" i="8"/>
  <c r="J3823" i="8"/>
  <c r="I3823" i="8"/>
  <c r="H3823" i="8"/>
  <c r="F3823" i="8"/>
  <c r="E3823" i="8"/>
  <c r="D3823" i="8"/>
  <c r="C3823" i="8"/>
  <c r="B3823" i="8"/>
  <c r="Q3822" i="8"/>
  <c r="I3822" i="8"/>
  <c r="Q3821" i="8"/>
  <c r="I3821" i="8"/>
  <c r="P3820" i="8"/>
  <c r="O3820" i="8"/>
  <c r="N3820" i="8"/>
  <c r="M3820" i="8"/>
  <c r="L3820" i="8"/>
  <c r="K3820" i="8"/>
  <c r="J3820" i="8"/>
  <c r="H3820" i="8"/>
  <c r="G3820" i="8"/>
  <c r="F3820" i="8"/>
  <c r="E3820" i="8"/>
  <c r="D3820" i="8"/>
  <c r="C3820" i="8"/>
  <c r="B3820" i="8"/>
  <c r="Q3818" i="8"/>
  <c r="P3818" i="8"/>
  <c r="O3818" i="8"/>
  <c r="N3818" i="8"/>
  <c r="M3818" i="8"/>
  <c r="L3818" i="8"/>
  <c r="K3818" i="8"/>
  <c r="J3818" i="8"/>
  <c r="I3818" i="8"/>
  <c r="H3818" i="8"/>
  <c r="G3818" i="8"/>
  <c r="F3818" i="8"/>
  <c r="E3818" i="8"/>
  <c r="D3818" i="8"/>
  <c r="C3818" i="8"/>
  <c r="B3818" i="8"/>
  <c r="Q3817" i="8"/>
  <c r="P3817" i="8"/>
  <c r="O3817" i="8"/>
  <c r="N3817" i="8"/>
  <c r="M3817" i="8"/>
  <c r="L3817" i="8"/>
  <c r="K3817" i="8"/>
  <c r="J3817" i="8"/>
  <c r="I3817" i="8"/>
  <c r="H3817" i="8"/>
  <c r="G3817" i="8"/>
  <c r="F3817" i="8"/>
  <c r="E3817" i="8"/>
  <c r="D3817" i="8"/>
  <c r="C3817" i="8"/>
  <c r="B3817" i="8"/>
  <c r="Q3816" i="8"/>
  <c r="I3816" i="8"/>
  <c r="Q3815" i="8"/>
  <c r="I3815" i="8"/>
  <c r="P3814" i="8"/>
  <c r="O3814" i="8"/>
  <c r="N3814" i="8"/>
  <c r="M3814" i="8"/>
  <c r="L3814" i="8"/>
  <c r="K3814" i="8"/>
  <c r="J3814" i="8"/>
  <c r="H3814" i="8"/>
  <c r="G3814" i="8"/>
  <c r="F3814" i="8"/>
  <c r="E3814" i="8"/>
  <c r="D3814" i="8"/>
  <c r="C3814" i="8"/>
  <c r="B3814" i="8"/>
  <c r="Q3812" i="8"/>
  <c r="P3812" i="8"/>
  <c r="O3812" i="8"/>
  <c r="N3812" i="8"/>
  <c r="M3812" i="8"/>
  <c r="L3812" i="8"/>
  <c r="K3812" i="8"/>
  <c r="J3812" i="8"/>
  <c r="I3812" i="8"/>
  <c r="H3812" i="8"/>
  <c r="G3812" i="8"/>
  <c r="F3812" i="8"/>
  <c r="E3812" i="8"/>
  <c r="D3812" i="8"/>
  <c r="C3812" i="8"/>
  <c r="B3812" i="8"/>
  <c r="Q3811" i="8"/>
  <c r="P3811" i="8"/>
  <c r="O3811" i="8"/>
  <c r="N3811" i="8"/>
  <c r="M3811" i="8"/>
  <c r="L3811" i="8"/>
  <c r="K3811" i="8"/>
  <c r="J3811" i="8"/>
  <c r="I3811" i="8"/>
  <c r="H3811" i="8"/>
  <c r="G3811" i="8"/>
  <c r="F3811" i="8"/>
  <c r="E3811" i="8"/>
  <c r="D3811" i="8"/>
  <c r="C3811" i="8"/>
  <c r="B3811" i="8"/>
  <c r="Q3810" i="8"/>
  <c r="I3810" i="8"/>
  <c r="Q3809" i="8"/>
  <c r="I3809" i="8"/>
  <c r="P3808" i="8"/>
  <c r="O3808" i="8"/>
  <c r="N3808" i="8"/>
  <c r="M3808" i="8"/>
  <c r="L3808" i="8"/>
  <c r="K3808" i="8"/>
  <c r="J3808" i="8"/>
  <c r="H3808" i="8"/>
  <c r="G3808" i="8"/>
  <c r="F3808" i="8"/>
  <c r="E3808" i="8"/>
  <c r="D3808" i="8"/>
  <c r="C3808" i="8"/>
  <c r="B3808" i="8"/>
  <c r="Q3806" i="8"/>
  <c r="P3806" i="8"/>
  <c r="O3806" i="8"/>
  <c r="N3806" i="8"/>
  <c r="M3806" i="8"/>
  <c r="L3806" i="8"/>
  <c r="K3806" i="8"/>
  <c r="J3806" i="8"/>
  <c r="H3806" i="8"/>
  <c r="G3806" i="8"/>
  <c r="F3806" i="8"/>
  <c r="E3806" i="8"/>
  <c r="D3806" i="8"/>
  <c r="C3806" i="8"/>
  <c r="B3806" i="8"/>
  <c r="Q3805" i="8"/>
  <c r="P3805" i="8"/>
  <c r="O3805" i="8"/>
  <c r="N3805" i="8"/>
  <c r="M3805" i="8"/>
  <c r="L3805" i="8"/>
  <c r="K3805" i="8"/>
  <c r="J3805" i="8"/>
  <c r="I3805" i="8"/>
  <c r="H3805" i="8"/>
  <c r="G3805" i="8"/>
  <c r="F3805" i="8"/>
  <c r="E3805" i="8"/>
  <c r="D3805" i="8"/>
  <c r="C3805" i="8"/>
  <c r="B3805" i="8"/>
  <c r="Q3804" i="8"/>
  <c r="I3804" i="8"/>
  <c r="P3802" i="8"/>
  <c r="O3802" i="8"/>
  <c r="N3802" i="8"/>
  <c r="M3802" i="8"/>
  <c r="L3802" i="8"/>
  <c r="K3802" i="8"/>
  <c r="J3802" i="8"/>
  <c r="H3802" i="8"/>
  <c r="G3802" i="8"/>
  <c r="F3802" i="8"/>
  <c r="E3802" i="8"/>
  <c r="D3802" i="8"/>
  <c r="C3802" i="8"/>
  <c r="B3802" i="8"/>
  <c r="Q3800" i="8"/>
  <c r="P3800" i="8"/>
  <c r="O3800" i="8"/>
  <c r="N3800" i="8"/>
  <c r="M3800" i="8"/>
  <c r="L3800" i="8"/>
  <c r="K3800" i="8"/>
  <c r="J3800" i="8"/>
  <c r="I3800" i="8"/>
  <c r="H3800" i="8"/>
  <c r="G3800" i="8"/>
  <c r="F3800" i="8"/>
  <c r="E3800" i="8"/>
  <c r="D3800" i="8"/>
  <c r="C3800" i="8"/>
  <c r="B3800" i="8"/>
  <c r="Q3799" i="8"/>
  <c r="P3799" i="8"/>
  <c r="O3799" i="8"/>
  <c r="N3799" i="8"/>
  <c r="M3799" i="8"/>
  <c r="L3799" i="8"/>
  <c r="K3799" i="8"/>
  <c r="J3799" i="8"/>
  <c r="I3799" i="8"/>
  <c r="H3799" i="8"/>
  <c r="G3799" i="8"/>
  <c r="F3799" i="8"/>
  <c r="E3799" i="8"/>
  <c r="D3799" i="8"/>
  <c r="C3799" i="8"/>
  <c r="B3799" i="8"/>
  <c r="Q3798" i="8"/>
  <c r="I3798" i="8"/>
  <c r="Q3797" i="8"/>
  <c r="I3797" i="8"/>
  <c r="P3796" i="8"/>
  <c r="O3796" i="8"/>
  <c r="N3796" i="8"/>
  <c r="M3796" i="8"/>
  <c r="L3796" i="8"/>
  <c r="K3796" i="8"/>
  <c r="J3796" i="8"/>
  <c r="H3796" i="8"/>
  <c r="G3796" i="8"/>
  <c r="F3796" i="8"/>
  <c r="E3796" i="8"/>
  <c r="D3796" i="8"/>
  <c r="C3796" i="8"/>
  <c r="B3796" i="8"/>
  <c r="Q3794" i="8"/>
  <c r="P3794" i="8"/>
  <c r="O3794" i="8"/>
  <c r="N3794" i="8"/>
  <c r="M3794" i="8"/>
  <c r="L3794" i="8"/>
  <c r="K3794" i="8"/>
  <c r="J3794" i="8"/>
  <c r="I3794" i="8"/>
  <c r="G3794" i="8"/>
  <c r="F3794" i="8"/>
  <c r="E3794" i="8"/>
  <c r="D3794" i="8"/>
  <c r="C3794" i="8"/>
  <c r="B3794" i="8"/>
  <c r="Q3793" i="8"/>
  <c r="P3793" i="8"/>
  <c r="O3793" i="8"/>
  <c r="N3793" i="8"/>
  <c r="M3793" i="8"/>
  <c r="L3793" i="8"/>
  <c r="K3793" i="8"/>
  <c r="J3793" i="8"/>
  <c r="I3793" i="8"/>
  <c r="H3793" i="8"/>
  <c r="G3793" i="8"/>
  <c r="F3793" i="8"/>
  <c r="E3793" i="8"/>
  <c r="D3793" i="8"/>
  <c r="C3793" i="8"/>
  <c r="B3793" i="8"/>
  <c r="Q3792" i="8"/>
  <c r="I3792" i="8"/>
  <c r="Q3791" i="8"/>
  <c r="I3791" i="8"/>
  <c r="M3784" i="8"/>
  <c r="L3784" i="8"/>
  <c r="E3784" i="8"/>
  <c r="D3784" i="8"/>
  <c r="P3783" i="8"/>
  <c r="O3783" i="8"/>
  <c r="N3783" i="8"/>
  <c r="M3783" i="8"/>
  <c r="L3783" i="8"/>
  <c r="K3783" i="8"/>
  <c r="J3783" i="8"/>
  <c r="H3783" i="8"/>
  <c r="G3783" i="8"/>
  <c r="F3783" i="8"/>
  <c r="E3783" i="8"/>
  <c r="D3783" i="8"/>
  <c r="C3783" i="8"/>
  <c r="B3783" i="8"/>
  <c r="Q3781" i="8"/>
  <c r="P3781" i="8"/>
  <c r="O3781" i="8"/>
  <c r="N3781" i="8"/>
  <c r="M3781" i="8"/>
  <c r="L3781" i="8"/>
  <c r="K3781" i="8"/>
  <c r="J3781" i="8"/>
  <c r="I3781" i="8"/>
  <c r="H3781" i="8"/>
  <c r="G3781" i="8"/>
  <c r="F3781" i="8"/>
  <c r="E3781" i="8"/>
  <c r="D3781" i="8"/>
  <c r="C3781" i="8"/>
  <c r="B3781" i="8"/>
  <c r="Q3780" i="8"/>
  <c r="P3780" i="8"/>
  <c r="O3780" i="8"/>
  <c r="N3780" i="8"/>
  <c r="L3780" i="8"/>
  <c r="K3780" i="8"/>
  <c r="J3780" i="8"/>
  <c r="I3780" i="8"/>
  <c r="H3780" i="8"/>
  <c r="G3780" i="8"/>
  <c r="F3780" i="8"/>
  <c r="E3780" i="8"/>
  <c r="D3780" i="8"/>
  <c r="C3780" i="8"/>
  <c r="B3780" i="8"/>
  <c r="Q3779" i="8"/>
  <c r="I3779" i="8"/>
  <c r="Q3778" i="8"/>
  <c r="I3778" i="8"/>
  <c r="P3777" i="8"/>
  <c r="O3777" i="8"/>
  <c r="N3777" i="8"/>
  <c r="M3777" i="8"/>
  <c r="L3777" i="8"/>
  <c r="K3777" i="8"/>
  <c r="J3777" i="8"/>
  <c r="H3777" i="8"/>
  <c r="G3777" i="8"/>
  <c r="F3777" i="8"/>
  <c r="E3777" i="8"/>
  <c r="D3777" i="8"/>
  <c r="C3777" i="8"/>
  <c r="B3777" i="8"/>
  <c r="Q3775" i="8"/>
  <c r="P3775" i="8"/>
  <c r="O3775" i="8"/>
  <c r="N3775" i="8"/>
  <c r="M3775" i="8"/>
  <c r="L3775" i="8"/>
  <c r="K3775" i="8"/>
  <c r="J3775" i="8"/>
  <c r="I3775" i="8"/>
  <c r="H3775" i="8"/>
  <c r="G3775" i="8"/>
  <c r="F3775" i="8"/>
  <c r="E3775" i="8"/>
  <c r="D3775" i="8"/>
  <c r="C3775" i="8"/>
  <c r="B3775" i="8"/>
  <c r="Q3774" i="8"/>
  <c r="P3774" i="8"/>
  <c r="N3774" i="8"/>
  <c r="M3774" i="8"/>
  <c r="L3774" i="8"/>
  <c r="K3774" i="8"/>
  <c r="J3774" i="8"/>
  <c r="I3774" i="8"/>
  <c r="H3774" i="8"/>
  <c r="G3774" i="8"/>
  <c r="F3774" i="8"/>
  <c r="E3774" i="8"/>
  <c r="D3774" i="8"/>
  <c r="C3774" i="8"/>
  <c r="B3774" i="8"/>
  <c r="Q3773" i="8"/>
  <c r="I3773" i="8"/>
  <c r="Q3772" i="8"/>
  <c r="I3772" i="8"/>
  <c r="P3771" i="8"/>
  <c r="O3771" i="8"/>
  <c r="N3771" i="8"/>
  <c r="M3771" i="8"/>
  <c r="L3771" i="8"/>
  <c r="K3771" i="8"/>
  <c r="J3771" i="8"/>
  <c r="H3771" i="8"/>
  <c r="G3771" i="8"/>
  <c r="F3771" i="8"/>
  <c r="E3771" i="8"/>
  <c r="D3771" i="8"/>
  <c r="C3771" i="8"/>
  <c r="B3771" i="8"/>
  <c r="Q3769" i="8"/>
  <c r="P3769" i="8"/>
  <c r="O3769" i="8"/>
  <c r="N3769" i="8"/>
  <c r="M3769" i="8"/>
  <c r="L3769" i="8"/>
  <c r="K3769" i="8"/>
  <c r="J3769" i="8"/>
  <c r="I3769" i="8"/>
  <c r="H3769" i="8"/>
  <c r="G3769" i="8"/>
  <c r="F3769" i="8"/>
  <c r="E3769" i="8"/>
  <c r="D3769" i="8"/>
  <c r="C3769" i="8"/>
  <c r="B3769" i="8"/>
  <c r="Q3768" i="8"/>
  <c r="P3768" i="8"/>
  <c r="O3768" i="8"/>
  <c r="N3768" i="8"/>
  <c r="M3768" i="8"/>
  <c r="L3768" i="8"/>
  <c r="K3768" i="8"/>
  <c r="J3768" i="8"/>
  <c r="I3768" i="8"/>
  <c r="H3768" i="8"/>
  <c r="G3768" i="8"/>
  <c r="F3768" i="8"/>
  <c r="E3768" i="8"/>
  <c r="D3768" i="8"/>
  <c r="C3768" i="8"/>
  <c r="B3768" i="8"/>
  <c r="Q3767" i="8"/>
  <c r="I3767" i="8"/>
  <c r="Q3766" i="8"/>
  <c r="I3766" i="8"/>
  <c r="P3765" i="8"/>
  <c r="O3765" i="8"/>
  <c r="N3765" i="8"/>
  <c r="L3765" i="8"/>
  <c r="K3765" i="8"/>
  <c r="J3765" i="8"/>
  <c r="G3765" i="8"/>
  <c r="F3765" i="8"/>
  <c r="E3765" i="8"/>
  <c r="D3765" i="8"/>
  <c r="C3765" i="8"/>
  <c r="B3765" i="8"/>
  <c r="Q3763" i="8"/>
  <c r="P3763" i="8"/>
  <c r="O3763" i="8"/>
  <c r="N3763" i="8"/>
  <c r="M3763" i="8"/>
  <c r="L3763" i="8"/>
  <c r="K3763" i="8"/>
  <c r="J3763" i="8"/>
  <c r="I3763" i="8"/>
  <c r="H3763" i="8"/>
  <c r="G3763" i="8"/>
  <c r="F3763" i="8"/>
  <c r="E3763" i="8"/>
  <c r="D3763" i="8"/>
  <c r="C3763" i="8"/>
  <c r="B3763" i="8"/>
  <c r="Q3762" i="8"/>
  <c r="P3762" i="8"/>
  <c r="O3762" i="8"/>
  <c r="N3762" i="8"/>
  <c r="M3762" i="8"/>
  <c r="L3762" i="8"/>
  <c r="K3762" i="8"/>
  <c r="J3762" i="8"/>
  <c r="I3762" i="8"/>
  <c r="H3762" i="8"/>
  <c r="G3762" i="8"/>
  <c r="F3762" i="8"/>
  <c r="E3762" i="8"/>
  <c r="D3762" i="8"/>
  <c r="C3762" i="8"/>
  <c r="B3762" i="8"/>
  <c r="Q3761" i="8"/>
  <c r="I3761" i="8"/>
  <c r="Q3760" i="8"/>
  <c r="I3760" i="8"/>
  <c r="P3759" i="8"/>
  <c r="O3759" i="8"/>
  <c r="N3759" i="8"/>
  <c r="M3759" i="8"/>
  <c r="L3759" i="8"/>
  <c r="K3759" i="8"/>
  <c r="J3759" i="8"/>
  <c r="H3759" i="8"/>
  <c r="G3759" i="8"/>
  <c r="F3759" i="8"/>
  <c r="E3759" i="8"/>
  <c r="D3759" i="8"/>
  <c r="C3759" i="8"/>
  <c r="B3759" i="8"/>
  <c r="Q3757" i="8"/>
  <c r="P3757" i="8"/>
  <c r="O3757" i="8"/>
  <c r="N3757" i="8"/>
  <c r="M3757" i="8"/>
  <c r="L3757" i="8"/>
  <c r="K3757" i="8"/>
  <c r="J3757" i="8"/>
  <c r="I3757" i="8"/>
  <c r="H3757" i="8"/>
  <c r="G3757" i="8"/>
  <c r="F3757" i="8"/>
  <c r="E3757" i="8"/>
  <c r="D3757" i="8"/>
  <c r="C3757" i="8"/>
  <c r="B3757" i="8"/>
  <c r="Q3756" i="8"/>
  <c r="P3756" i="8"/>
  <c r="O3756" i="8"/>
  <c r="N3756" i="8"/>
  <c r="M3756" i="8"/>
  <c r="L3756" i="8"/>
  <c r="K3756" i="8"/>
  <c r="J3756" i="8"/>
  <c r="I3756" i="8"/>
  <c r="H3756" i="8"/>
  <c r="G3756" i="8"/>
  <c r="F3756" i="8"/>
  <c r="E3756" i="8"/>
  <c r="D3756" i="8"/>
  <c r="C3756" i="8"/>
  <c r="B3756" i="8"/>
  <c r="Q3755" i="8"/>
  <c r="I3755" i="8"/>
  <c r="Q3754" i="8"/>
  <c r="I3754" i="8"/>
  <c r="P3753" i="8"/>
  <c r="O3753" i="8"/>
  <c r="N3753" i="8"/>
  <c r="M3753" i="8"/>
  <c r="L3753" i="8"/>
  <c r="K3753" i="8"/>
  <c r="J3753" i="8"/>
  <c r="H3753" i="8"/>
  <c r="G3753" i="8"/>
  <c r="F3753" i="8"/>
  <c r="E3753" i="8"/>
  <c r="D3753" i="8"/>
  <c r="C3753" i="8"/>
  <c r="B3753" i="8"/>
  <c r="Q3751" i="8"/>
  <c r="P3751" i="8"/>
  <c r="O3751" i="8"/>
  <c r="N3751" i="8"/>
  <c r="M3751" i="8"/>
  <c r="L3751" i="8"/>
  <c r="K3751" i="8"/>
  <c r="J3751" i="8"/>
  <c r="I3751" i="8"/>
  <c r="H3751" i="8"/>
  <c r="G3751" i="8"/>
  <c r="F3751" i="8"/>
  <c r="E3751" i="8"/>
  <c r="D3751" i="8"/>
  <c r="C3751" i="8"/>
  <c r="B3751" i="8"/>
  <c r="Q3750" i="8"/>
  <c r="P3750" i="8"/>
  <c r="O3750" i="8"/>
  <c r="N3750" i="8"/>
  <c r="M3750" i="8"/>
  <c r="L3750" i="8"/>
  <c r="K3750" i="8"/>
  <c r="J3750" i="8"/>
  <c r="I3750" i="8"/>
  <c r="H3750" i="8"/>
  <c r="G3750" i="8"/>
  <c r="F3750" i="8"/>
  <c r="E3750" i="8"/>
  <c r="D3750" i="8"/>
  <c r="C3750" i="8"/>
  <c r="B3750" i="8"/>
  <c r="Q3749" i="8"/>
  <c r="I3749" i="8"/>
  <c r="Q3748" i="8"/>
  <c r="I3748" i="8"/>
  <c r="P3747" i="8"/>
  <c r="O3747" i="8"/>
  <c r="N3747" i="8"/>
  <c r="M3747" i="8"/>
  <c r="L3747" i="8"/>
  <c r="K3747" i="8"/>
  <c r="J3747" i="8"/>
  <c r="H3747" i="8"/>
  <c r="F3747" i="8"/>
  <c r="E3747" i="8"/>
  <c r="D3747" i="8"/>
  <c r="C3747" i="8"/>
  <c r="B3747" i="8"/>
  <c r="Q3745" i="8"/>
  <c r="P3745" i="8"/>
  <c r="O3745" i="8"/>
  <c r="N3745" i="8"/>
  <c r="M3745" i="8"/>
  <c r="L3745" i="8"/>
  <c r="K3745" i="8"/>
  <c r="J3745" i="8"/>
  <c r="I3745" i="8"/>
  <c r="H3745" i="8"/>
  <c r="G3745" i="8"/>
  <c r="F3745" i="8"/>
  <c r="E3745" i="8"/>
  <c r="D3745" i="8"/>
  <c r="C3745" i="8"/>
  <c r="B3745" i="8"/>
  <c r="Q3744" i="8"/>
  <c r="P3744" i="8"/>
  <c r="O3744" i="8"/>
  <c r="N3744" i="8"/>
  <c r="M3744" i="8"/>
  <c r="L3744" i="8"/>
  <c r="K3744" i="8"/>
  <c r="J3744" i="8"/>
  <c r="I3744" i="8"/>
  <c r="H3744" i="8"/>
  <c r="F3744" i="8"/>
  <c r="E3744" i="8"/>
  <c r="D3744" i="8"/>
  <c r="C3744" i="8"/>
  <c r="B3744" i="8"/>
  <c r="Q3743" i="8"/>
  <c r="I3743" i="8"/>
  <c r="Q3742" i="8"/>
  <c r="I3742" i="8"/>
  <c r="P3741" i="8"/>
  <c r="O3741" i="8"/>
  <c r="N3741" i="8"/>
  <c r="M3741" i="8"/>
  <c r="L3741" i="8"/>
  <c r="K3741" i="8"/>
  <c r="J3741" i="8"/>
  <c r="H3741" i="8"/>
  <c r="G3741" i="8"/>
  <c r="F3741" i="8"/>
  <c r="E3741" i="8"/>
  <c r="D3741" i="8"/>
  <c r="C3741" i="8"/>
  <c r="B3741" i="8"/>
  <c r="Q3739" i="8"/>
  <c r="P3739" i="8"/>
  <c r="O3739" i="8"/>
  <c r="N3739" i="8"/>
  <c r="M3739" i="8"/>
  <c r="L3739" i="8"/>
  <c r="K3739" i="8"/>
  <c r="J3739" i="8"/>
  <c r="I3739" i="8"/>
  <c r="H3739" i="8"/>
  <c r="G3739" i="8"/>
  <c r="F3739" i="8"/>
  <c r="E3739" i="8"/>
  <c r="D3739" i="8"/>
  <c r="C3739" i="8"/>
  <c r="B3739" i="8"/>
  <c r="Q3738" i="8"/>
  <c r="P3738" i="8"/>
  <c r="O3738" i="8"/>
  <c r="N3738" i="8"/>
  <c r="M3738" i="8"/>
  <c r="L3738" i="8"/>
  <c r="K3738" i="8"/>
  <c r="J3738" i="8"/>
  <c r="I3738" i="8"/>
  <c r="H3738" i="8"/>
  <c r="G3738" i="8"/>
  <c r="F3738" i="8"/>
  <c r="E3738" i="8"/>
  <c r="D3738" i="8"/>
  <c r="C3738" i="8"/>
  <c r="B3738" i="8"/>
  <c r="Q3737" i="8"/>
  <c r="I3737" i="8"/>
  <c r="Q3736" i="8"/>
  <c r="I3736" i="8"/>
  <c r="P3735" i="8"/>
  <c r="O3735" i="8"/>
  <c r="N3735" i="8"/>
  <c r="M3735" i="8"/>
  <c r="L3735" i="8"/>
  <c r="K3735" i="8"/>
  <c r="J3735" i="8"/>
  <c r="H3735" i="8"/>
  <c r="G3735" i="8"/>
  <c r="F3735" i="8"/>
  <c r="E3735" i="8"/>
  <c r="D3735" i="8"/>
  <c r="C3735" i="8"/>
  <c r="B3735" i="8"/>
  <c r="Q3733" i="8"/>
  <c r="P3733" i="8"/>
  <c r="O3733" i="8"/>
  <c r="N3733" i="8"/>
  <c r="M3733" i="8"/>
  <c r="L3733" i="8"/>
  <c r="K3733" i="8"/>
  <c r="J3733" i="8"/>
  <c r="I3733" i="8"/>
  <c r="H3733" i="8"/>
  <c r="G3733" i="8"/>
  <c r="F3733" i="8"/>
  <c r="E3733" i="8"/>
  <c r="D3733" i="8"/>
  <c r="C3733" i="8"/>
  <c r="B3733" i="8"/>
  <c r="Q3732" i="8"/>
  <c r="P3732" i="8"/>
  <c r="O3732" i="8"/>
  <c r="N3732" i="8"/>
  <c r="M3732" i="8"/>
  <c r="L3732" i="8"/>
  <c r="K3732" i="8"/>
  <c r="J3732" i="8"/>
  <c r="I3732" i="8"/>
  <c r="H3732" i="8"/>
  <c r="G3732" i="8"/>
  <c r="F3732" i="8"/>
  <c r="E3732" i="8"/>
  <c r="D3732" i="8"/>
  <c r="C3732" i="8"/>
  <c r="B3732" i="8"/>
  <c r="Q3731" i="8"/>
  <c r="I3731" i="8"/>
  <c r="Q3730" i="8"/>
  <c r="I3730" i="8"/>
  <c r="P3729" i="8"/>
  <c r="O3729" i="8"/>
  <c r="N3729" i="8"/>
  <c r="M3729" i="8"/>
  <c r="L3729" i="8"/>
  <c r="K3729" i="8"/>
  <c r="J3729" i="8"/>
  <c r="H3729" i="8"/>
  <c r="G3729" i="8"/>
  <c r="F3729" i="8"/>
  <c r="E3729" i="8"/>
  <c r="D3729" i="8"/>
  <c r="C3729" i="8"/>
  <c r="B3729" i="8"/>
  <c r="Q3727" i="8"/>
  <c r="P3727" i="8"/>
  <c r="O3727" i="8"/>
  <c r="N3727" i="8"/>
  <c r="M3727" i="8"/>
  <c r="L3727" i="8"/>
  <c r="K3727" i="8"/>
  <c r="J3727" i="8"/>
  <c r="H3727" i="8"/>
  <c r="G3727" i="8"/>
  <c r="F3727" i="8"/>
  <c r="E3727" i="8"/>
  <c r="D3727" i="8"/>
  <c r="C3727" i="8"/>
  <c r="B3727" i="8"/>
  <c r="Q3726" i="8"/>
  <c r="P3726" i="8"/>
  <c r="O3726" i="8"/>
  <c r="N3726" i="8"/>
  <c r="M3726" i="8"/>
  <c r="L3726" i="8"/>
  <c r="K3726" i="8"/>
  <c r="J3726" i="8"/>
  <c r="I3726" i="8"/>
  <c r="H3726" i="8"/>
  <c r="G3726" i="8"/>
  <c r="F3726" i="8"/>
  <c r="E3726" i="8"/>
  <c r="D3726" i="8"/>
  <c r="C3726" i="8"/>
  <c r="B3726" i="8"/>
  <c r="Q3725" i="8"/>
  <c r="I3725" i="8"/>
  <c r="P3723" i="8"/>
  <c r="O3723" i="8"/>
  <c r="N3723" i="8"/>
  <c r="M3723" i="8"/>
  <c r="L3723" i="8"/>
  <c r="K3723" i="8"/>
  <c r="J3723" i="8"/>
  <c r="H3723" i="8"/>
  <c r="G3723" i="8"/>
  <c r="F3723" i="8"/>
  <c r="E3723" i="8"/>
  <c r="D3723" i="8"/>
  <c r="C3723" i="8"/>
  <c r="B3723" i="8"/>
  <c r="Q3721" i="8"/>
  <c r="P3721" i="8"/>
  <c r="O3721" i="8"/>
  <c r="N3721" i="8"/>
  <c r="M3721" i="8"/>
  <c r="L3721" i="8"/>
  <c r="K3721" i="8"/>
  <c r="J3721" i="8"/>
  <c r="I3721" i="8"/>
  <c r="H3721" i="8"/>
  <c r="G3721" i="8"/>
  <c r="F3721" i="8"/>
  <c r="E3721" i="8"/>
  <c r="D3721" i="8"/>
  <c r="C3721" i="8"/>
  <c r="B3721" i="8"/>
  <c r="Q3720" i="8"/>
  <c r="P3720" i="8"/>
  <c r="O3720" i="8"/>
  <c r="N3720" i="8"/>
  <c r="M3720" i="8"/>
  <c r="L3720" i="8"/>
  <c r="K3720" i="8"/>
  <c r="J3720" i="8"/>
  <c r="I3720" i="8"/>
  <c r="H3720" i="8"/>
  <c r="G3720" i="8"/>
  <c r="F3720" i="8"/>
  <c r="E3720" i="8"/>
  <c r="D3720" i="8"/>
  <c r="C3720" i="8"/>
  <c r="B3720" i="8"/>
  <c r="Q3719" i="8"/>
  <c r="I3719" i="8"/>
  <c r="Q3718" i="8"/>
  <c r="I3718" i="8"/>
  <c r="P3717" i="8"/>
  <c r="O3717" i="8"/>
  <c r="N3717" i="8"/>
  <c r="M3717" i="8"/>
  <c r="L3717" i="8"/>
  <c r="K3717" i="8"/>
  <c r="J3717" i="8"/>
  <c r="H3717" i="8"/>
  <c r="G3717" i="8"/>
  <c r="F3717" i="8"/>
  <c r="E3717" i="8"/>
  <c r="D3717" i="8"/>
  <c r="C3717" i="8"/>
  <c r="B3717" i="8"/>
  <c r="Q3715" i="8"/>
  <c r="P3715" i="8"/>
  <c r="O3715" i="8"/>
  <c r="N3715" i="8"/>
  <c r="M3715" i="8"/>
  <c r="L3715" i="8"/>
  <c r="K3715" i="8"/>
  <c r="J3715" i="8"/>
  <c r="I3715" i="8"/>
  <c r="G3715" i="8"/>
  <c r="F3715" i="8"/>
  <c r="E3715" i="8"/>
  <c r="D3715" i="8"/>
  <c r="C3715" i="8"/>
  <c r="B3715" i="8"/>
  <c r="Q3714" i="8"/>
  <c r="P3714" i="8"/>
  <c r="O3714" i="8"/>
  <c r="N3714" i="8"/>
  <c r="M3714" i="8"/>
  <c r="L3714" i="8"/>
  <c r="K3714" i="8"/>
  <c r="J3714" i="8"/>
  <c r="I3714" i="8"/>
  <c r="H3714" i="8"/>
  <c r="G3714" i="8"/>
  <c r="F3714" i="8"/>
  <c r="E3714" i="8"/>
  <c r="D3714" i="8"/>
  <c r="C3714" i="8"/>
  <c r="B3714" i="8"/>
  <c r="Q3713" i="8"/>
  <c r="I3713" i="8"/>
  <c r="Q3712" i="8"/>
  <c r="I3712" i="8"/>
  <c r="N3708" i="8"/>
  <c r="M3708" i="8"/>
  <c r="L3708" i="8"/>
  <c r="K3708" i="8"/>
  <c r="J3708" i="8"/>
  <c r="I3708" i="8"/>
  <c r="H3708" i="8"/>
  <c r="G3708" i="8"/>
  <c r="F3708" i="8"/>
  <c r="E3708" i="8"/>
  <c r="D3708" i="8"/>
  <c r="C3708" i="8"/>
  <c r="N3707" i="8"/>
  <c r="M3707" i="8"/>
  <c r="L3707" i="8"/>
  <c r="K3707" i="8"/>
  <c r="J3707" i="8"/>
  <c r="I3707" i="8"/>
  <c r="H3707" i="8"/>
  <c r="G3707" i="8"/>
  <c r="F3707" i="8"/>
  <c r="E3707" i="8"/>
  <c r="D3707" i="8"/>
  <c r="C3707" i="8"/>
  <c r="D3705" i="8"/>
  <c r="P3704" i="8"/>
  <c r="O3704" i="8"/>
  <c r="N3704" i="8"/>
  <c r="M3704" i="8"/>
  <c r="L3704" i="8"/>
  <c r="K3704" i="8"/>
  <c r="J3704" i="8"/>
  <c r="H3704" i="8"/>
  <c r="G3704" i="8"/>
  <c r="F3704" i="8"/>
  <c r="E3704" i="8"/>
  <c r="D3704" i="8"/>
  <c r="B3704" i="8"/>
  <c r="Q3702" i="8"/>
  <c r="P3702" i="8"/>
  <c r="O3702" i="8"/>
  <c r="N3702" i="8"/>
  <c r="M3702" i="8"/>
  <c r="L3702" i="8"/>
  <c r="K3702" i="8"/>
  <c r="J3702" i="8"/>
  <c r="I3702" i="8"/>
  <c r="H3702" i="8"/>
  <c r="G3702" i="8"/>
  <c r="F3702" i="8"/>
  <c r="E3702" i="8"/>
  <c r="D3702" i="8"/>
  <c r="C3702" i="8"/>
  <c r="B3702" i="8"/>
  <c r="Q3701" i="8"/>
  <c r="P3701" i="8"/>
  <c r="O3701" i="8"/>
  <c r="N3701" i="8"/>
  <c r="M3701" i="8"/>
  <c r="L3701" i="8"/>
  <c r="K3701" i="8"/>
  <c r="J3701" i="8"/>
  <c r="I3701" i="8"/>
  <c r="H3701" i="8"/>
  <c r="G3701" i="8"/>
  <c r="F3701" i="8"/>
  <c r="E3701" i="8"/>
  <c r="D3701" i="8"/>
  <c r="C3701" i="8"/>
  <c r="B3701" i="8"/>
  <c r="Q3700" i="8"/>
  <c r="I3700" i="8"/>
  <c r="Q3699" i="8"/>
  <c r="I3699" i="8"/>
  <c r="P3698" i="8"/>
  <c r="O3698" i="8"/>
  <c r="N3698" i="8"/>
  <c r="M3698" i="8"/>
  <c r="L3698" i="8"/>
  <c r="K3698" i="8"/>
  <c r="J3698" i="8"/>
  <c r="H3698" i="8"/>
  <c r="G3698" i="8"/>
  <c r="F3698" i="8"/>
  <c r="E3698" i="8"/>
  <c r="D3698" i="8"/>
  <c r="C3698" i="8"/>
  <c r="B3698" i="8"/>
  <c r="Q3696" i="8"/>
  <c r="P3696" i="8"/>
  <c r="O3696" i="8"/>
  <c r="N3696" i="8"/>
  <c r="M3696" i="8"/>
  <c r="L3696" i="8"/>
  <c r="K3696" i="8"/>
  <c r="J3696" i="8"/>
  <c r="I3696" i="8"/>
  <c r="H3696" i="8"/>
  <c r="G3696" i="8"/>
  <c r="F3696" i="8"/>
  <c r="E3696" i="8"/>
  <c r="D3696" i="8"/>
  <c r="C3696" i="8"/>
  <c r="B3696" i="8"/>
  <c r="Q3695" i="8"/>
  <c r="P3695" i="8"/>
  <c r="O3695" i="8"/>
  <c r="N3695" i="8"/>
  <c r="M3695" i="8"/>
  <c r="L3695" i="8"/>
  <c r="K3695" i="8"/>
  <c r="J3695" i="8"/>
  <c r="I3695" i="8"/>
  <c r="H3695" i="8"/>
  <c r="G3695" i="8"/>
  <c r="F3695" i="8"/>
  <c r="E3695" i="8"/>
  <c r="D3695" i="8"/>
  <c r="C3695" i="8"/>
  <c r="B3695" i="8"/>
  <c r="Q3694" i="8"/>
  <c r="I3694" i="8"/>
  <c r="Q3693" i="8"/>
  <c r="I3693" i="8"/>
  <c r="P3692" i="8"/>
  <c r="O3692" i="8"/>
  <c r="N3692" i="8"/>
  <c r="M3692" i="8"/>
  <c r="L3692" i="8"/>
  <c r="K3692" i="8"/>
  <c r="J3692" i="8"/>
  <c r="H3692" i="8"/>
  <c r="G3692" i="8"/>
  <c r="F3692" i="8"/>
  <c r="E3692" i="8"/>
  <c r="D3692" i="8"/>
  <c r="C3692" i="8"/>
  <c r="B3692" i="8"/>
  <c r="Q3690" i="8"/>
  <c r="P3690" i="8"/>
  <c r="O3690" i="8"/>
  <c r="N3690" i="8"/>
  <c r="M3690" i="8"/>
  <c r="L3690" i="8"/>
  <c r="K3690" i="8"/>
  <c r="J3690" i="8"/>
  <c r="I3690" i="8"/>
  <c r="H3690" i="8"/>
  <c r="G3690" i="8"/>
  <c r="F3690" i="8"/>
  <c r="E3690" i="8"/>
  <c r="D3690" i="8"/>
  <c r="C3690" i="8"/>
  <c r="B3690" i="8"/>
  <c r="Q3689" i="8"/>
  <c r="P3689" i="8"/>
  <c r="O3689" i="8"/>
  <c r="N3689" i="8"/>
  <c r="M3689" i="8"/>
  <c r="L3689" i="8"/>
  <c r="K3689" i="8"/>
  <c r="J3689" i="8"/>
  <c r="I3689" i="8"/>
  <c r="G3689" i="8"/>
  <c r="F3689" i="8"/>
  <c r="E3689" i="8"/>
  <c r="D3689" i="8"/>
  <c r="C3689" i="8"/>
  <c r="B3689" i="8"/>
  <c r="Q3688" i="8"/>
  <c r="I3688" i="8"/>
  <c r="Q3687" i="8"/>
  <c r="I3687" i="8"/>
  <c r="P3686" i="8"/>
  <c r="O3686" i="8"/>
  <c r="N3686" i="8"/>
  <c r="L3686" i="8"/>
  <c r="K3686" i="8"/>
  <c r="J3686" i="8"/>
  <c r="G3686" i="8"/>
  <c r="F3686" i="8"/>
  <c r="E3686" i="8"/>
  <c r="D3686" i="8"/>
  <c r="C3686" i="8"/>
  <c r="B3686" i="8"/>
  <c r="Q3684" i="8"/>
  <c r="P3684" i="8"/>
  <c r="O3684" i="8"/>
  <c r="N3684" i="8"/>
  <c r="M3684" i="8"/>
  <c r="L3684" i="8"/>
  <c r="K3684" i="8"/>
  <c r="J3684" i="8"/>
  <c r="I3684" i="8"/>
  <c r="H3684" i="8"/>
  <c r="G3684" i="8"/>
  <c r="F3684" i="8"/>
  <c r="E3684" i="8"/>
  <c r="D3684" i="8"/>
  <c r="C3684" i="8"/>
  <c r="B3684" i="8"/>
  <c r="Q3683" i="8"/>
  <c r="P3683" i="8"/>
  <c r="O3683" i="8"/>
  <c r="N3683" i="8"/>
  <c r="M3683" i="8"/>
  <c r="L3683" i="8"/>
  <c r="K3683" i="8"/>
  <c r="J3683" i="8"/>
  <c r="I3683" i="8"/>
  <c r="H3683" i="8"/>
  <c r="G3683" i="8"/>
  <c r="F3683" i="8"/>
  <c r="E3683" i="8"/>
  <c r="D3683" i="8"/>
  <c r="C3683" i="8"/>
  <c r="B3683" i="8"/>
  <c r="Q3682" i="8"/>
  <c r="I3682" i="8"/>
  <c r="Q3681" i="8"/>
  <c r="I3681" i="8"/>
  <c r="P3680" i="8"/>
  <c r="O3680" i="8"/>
  <c r="N3680" i="8"/>
  <c r="M3680" i="8"/>
  <c r="L3680" i="8"/>
  <c r="K3680" i="8"/>
  <c r="J3680" i="8"/>
  <c r="H3680" i="8"/>
  <c r="G3680" i="8"/>
  <c r="F3680" i="8"/>
  <c r="E3680" i="8"/>
  <c r="D3680" i="8"/>
  <c r="C3680" i="8"/>
  <c r="B3680" i="8"/>
  <c r="Q3678" i="8"/>
  <c r="P3678" i="8"/>
  <c r="O3678" i="8"/>
  <c r="N3678" i="8"/>
  <c r="M3678" i="8"/>
  <c r="L3678" i="8"/>
  <c r="K3678" i="8"/>
  <c r="J3678" i="8"/>
  <c r="I3678" i="8"/>
  <c r="H3678" i="8"/>
  <c r="G3678" i="8"/>
  <c r="F3678" i="8"/>
  <c r="E3678" i="8"/>
  <c r="D3678" i="8"/>
  <c r="C3678" i="8"/>
  <c r="B3678" i="8"/>
  <c r="Q3677" i="8"/>
  <c r="P3677" i="8"/>
  <c r="O3677" i="8"/>
  <c r="N3677" i="8"/>
  <c r="M3677" i="8"/>
  <c r="L3677" i="8"/>
  <c r="K3677" i="8"/>
  <c r="J3677" i="8"/>
  <c r="I3677" i="8"/>
  <c r="H3677" i="8"/>
  <c r="G3677" i="8"/>
  <c r="F3677" i="8"/>
  <c r="E3677" i="8"/>
  <c r="D3677" i="8"/>
  <c r="C3677" i="8"/>
  <c r="B3677" i="8"/>
  <c r="Q3676" i="8"/>
  <c r="I3676" i="8"/>
  <c r="Q3675" i="8"/>
  <c r="I3675" i="8"/>
  <c r="P3674" i="8"/>
  <c r="O3674" i="8"/>
  <c r="N3674" i="8"/>
  <c r="M3674" i="8"/>
  <c r="L3674" i="8"/>
  <c r="K3674" i="8"/>
  <c r="J3674" i="8"/>
  <c r="H3674" i="8"/>
  <c r="G3674" i="8"/>
  <c r="F3674" i="8"/>
  <c r="E3674" i="8"/>
  <c r="D3674" i="8"/>
  <c r="C3674" i="8"/>
  <c r="B3674" i="8"/>
  <c r="Q3672" i="8"/>
  <c r="P3672" i="8"/>
  <c r="O3672" i="8"/>
  <c r="N3672" i="8"/>
  <c r="M3672" i="8"/>
  <c r="L3672" i="8"/>
  <c r="K3672" i="8"/>
  <c r="J3672" i="8"/>
  <c r="I3672" i="8"/>
  <c r="H3672" i="8"/>
  <c r="G3672" i="8"/>
  <c r="F3672" i="8"/>
  <c r="E3672" i="8"/>
  <c r="D3672" i="8"/>
  <c r="C3672" i="8"/>
  <c r="B3672" i="8"/>
  <c r="Q3671" i="8"/>
  <c r="P3671" i="8"/>
  <c r="O3671" i="8"/>
  <c r="N3671" i="8"/>
  <c r="M3671" i="8"/>
  <c r="L3671" i="8"/>
  <c r="K3671" i="8"/>
  <c r="J3671" i="8"/>
  <c r="I3671" i="8"/>
  <c r="H3671" i="8"/>
  <c r="G3671" i="8"/>
  <c r="F3671" i="8"/>
  <c r="E3671" i="8"/>
  <c r="D3671" i="8"/>
  <c r="C3671" i="8"/>
  <c r="B3671" i="8"/>
  <c r="Q3670" i="8"/>
  <c r="I3670" i="8"/>
  <c r="Q3669" i="8"/>
  <c r="I3669" i="8"/>
  <c r="P3668" i="8"/>
  <c r="O3668" i="8"/>
  <c r="N3668" i="8"/>
  <c r="M3668" i="8"/>
  <c r="L3668" i="8"/>
  <c r="K3668" i="8"/>
  <c r="J3668" i="8"/>
  <c r="H3668" i="8"/>
  <c r="F3668" i="8"/>
  <c r="E3668" i="8"/>
  <c r="D3668" i="8"/>
  <c r="C3668" i="8"/>
  <c r="B3668" i="8"/>
  <c r="Q3666" i="8"/>
  <c r="P3666" i="8"/>
  <c r="O3666" i="8"/>
  <c r="N3666" i="8"/>
  <c r="M3666" i="8"/>
  <c r="L3666" i="8"/>
  <c r="K3666" i="8"/>
  <c r="J3666" i="8"/>
  <c r="I3666" i="8"/>
  <c r="H3666" i="8"/>
  <c r="G3666" i="8"/>
  <c r="F3666" i="8"/>
  <c r="E3666" i="8"/>
  <c r="D3666" i="8"/>
  <c r="C3666" i="8"/>
  <c r="B3666" i="8"/>
  <c r="Q3665" i="8"/>
  <c r="P3665" i="8"/>
  <c r="O3665" i="8"/>
  <c r="M3665" i="8"/>
  <c r="L3665" i="8"/>
  <c r="K3665" i="8"/>
  <c r="J3665" i="8"/>
  <c r="I3665" i="8"/>
  <c r="H3665" i="8"/>
  <c r="G3665" i="8"/>
  <c r="F3665" i="8"/>
  <c r="E3665" i="8"/>
  <c r="D3665" i="8"/>
  <c r="C3665" i="8"/>
  <c r="B3665" i="8"/>
  <c r="Q3664" i="8"/>
  <c r="I3664" i="8"/>
  <c r="Q3663" i="8"/>
  <c r="I3663" i="8"/>
  <c r="P3662" i="8"/>
  <c r="O3662" i="8"/>
  <c r="N3662" i="8"/>
  <c r="M3662" i="8"/>
  <c r="L3662" i="8"/>
  <c r="K3662" i="8"/>
  <c r="J3662" i="8"/>
  <c r="H3662" i="8"/>
  <c r="G3662" i="8"/>
  <c r="F3662" i="8"/>
  <c r="E3662" i="8"/>
  <c r="D3662" i="8"/>
  <c r="C3662" i="8"/>
  <c r="B3662" i="8"/>
  <c r="Q3660" i="8"/>
  <c r="P3660" i="8"/>
  <c r="O3660" i="8"/>
  <c r="N3660" i="8"/>
  <c r="M3660" i="8"/>
  <c r="L3660" i="8"/>
  <c r="K3660" i="8"/>
  <c r="J3660" i="8"/>
  <c r="I3660" i="8"/>
  <c r="H3660" i="8"/>
  <c r="G3660" i="8"/>
  <c r="F3660" i="8"/>
  <c r="E3660" i="8"/>
  <c r="D3660" i="8"/>
  <c r="C3660" i="8"/>
  <c r="B3660" i="8"/>
  <c r="Q3659" i="8"/>
  <c r="P3659" i="8"/>
  <c r="O3659" i="8"/>
  <c r="N3659" i="8"/>
  <c r="M3659" i="8"/>
  <c r="L3659" i="8"/>
  <c r="K3659" i="8"/>
  <c r="J3659" i="8"/>
  <c r="I3659" i="8"/>
  <c r="H3659" i="8"/>
  <c r="G3659" i="8"/>
  <c r="F3659" i="8"/>
  <c r="E3659" i="8"/>
  <c r="D3659" i="8"/>
  <c r="C3659" i="8"/>
  <c r="B3659" i="8"/>
  <c r="Q3658" i="8"/>
  <c r="I3658" i="8"/>
  <c r="Q3657" i="8"/>
  <c r="I3657" i="8"/>
  <c r="P3656" i="8"/>
  <c r="O3656" i="8"/>
  <c r="N3656" i="8"/>
  <c r="M3656" i="8"/>
  <c r="L3656" i="8"/>
  <c r="K3656" i="8"/>
  <c r="J3656" i="8"/>
  <c r="H3656" i="8"/>
  <c r="G3656" i="8"/>
  <c r="E3656" i="8"/>
  <c r="D3656" i="8"/>
  <c r="C3656" i="8"/>
  <c r="B3656" i="8"/>
  <c r="Q3654" i="8"/>
  <c r="P3654" i="8"/>
  <c r="O3654" i="8"/>
  <c r="N3654" i="8"/>
  <c r="M3654" i="8"/>
  <c r="L3654" i="8"/>
  <c r="K3654" i="8"/>
  <c r="J3654" i="8"/>
  <c r="I3654" i="8"/>
  <c r="H3654" i="8"/>
  <c r="G3654" i="8"/>
  <c r="F3654" i="8"/>
  <c r="E3654" i="8"/>
  <c r="D3654" i="8"/>
  <c r="C3654" i="8"/>
  <c r="B3654" i="8"/>
  <c r="Q3653" i="8"/>
  <c r="P3653" i="8"/>
  <c r="O3653" i="8"/>
  <c r="N3653" i="8"/>
  <c r="M3653" i="8"/>
  <c r="L3653" i="8"/>
  <c r="K3653" i="8"/>
  <c r="J3653" i="8"/>
  <c r="I3653" i="8"/>
  <c r="H3653" i="8"/>
  <c r="G3653" i="8"/>
  <c r="F3653" i="8"/>
  <c r="E3653" i="8"/>
  <c r="D3653" i="8"/>
  <c r="C3653" i="8"/>
  <c r="B3653" i="8"/>
  <c r="Q3652" i="8"/>
  <c r="I3652" i="8"/>
  <c r="Q3651" i="8"/>
  <c r="I3651" i="8"/>
  <c r="P3650" i="8"/>
  <c r="O3650" i="8"/>
  <c r="N3650" i="8"/>
  <c r="M3650" i="8"/>
  <c r="L3650" i="8"/>
  <c r="K3650" i="8"/>
  <c r="J3650" i="8"/>
  <c r="H3650" i="8"/>
  <c r="G3650" i="8"/>
  <c r="F3650" i="8"/>
  <c r="E3650" i="8"/>
  <c r="D3650" i="8"/>
  <c r="C3650" i="8"/>
  <c r="B3650" i="8"/>
  <c r="P3648" i="8"/>
  <c r="O3648" i="8"/>
  <c r="N3648" i="8"/>
  <c r="M3648" i="8"/>
  <c r="L3648" i="8"/>
  <c r="K3648" i="8"/>
  <c r="J3648" i="8"/>
  <c r="H3648" i="8"/>
  <c r="G3648" i="8"/>
  <c r="F3648" i="8"/>
  <c r="E3648" i="8"/>
  <c r="D3648" i="8"/>
  <c r="C3648" i="8"/>
  <c r="B3648" i="8"/>
  <c r="Q3647" i="8"/>
  <c r="P3647" i="8"/>
  <c r="O3647" i="8"/>
  <c r="N3647" i="8"/>
  <c r="M3647" i="8"/>
  <c r="L3647" i="8"/>
  <c r="K3647" i="8"/>
  <c r="J3647" i="8"/>
  <c r="I3647" i="8"/>
  <c r="H3647" i="8"/>
  <c r="G3647" i="8"/>
  <c r="F3647" i="8"/>
  <c r="E3647" i="8"/>
  <c r="D3647" i="8"/>
  <c r="C3647" i="8"/>
  <c r="B3647" i="8"/>
  <c r="Q3646" i="8"/>
  <c r="I3646" i="8"/>
  <c r="P3644" i="8"/>
  <c r="O3644" i="8"/>
  <c r="N3644" i="8"/>
  <c r="M3644" i="8"/>
  <c r="L3644" i="8"/>
  <c r="K3644" i="8"/>
  <c r="J3644" i="8"/>
  <c r="H3644" i="8"/>
  <c r="G3644" i="8"/>
  <c r="F3644" i="8"/>
  <c r="E3644" i="8"/>
  <c r="D3644" i="8"/>
  <c r="C3644" i="8"/>
  <c r="B3644" i="8"/>
  <c r="Q3642" i="8"/>
  <c r="P3642" i="8"/>
  <c r="O3642" i="8"/>
  <c r="N3642" i="8"/>
  <c r="M3642" i="8"/>
  <c r="L3642" i="8"/>
  <c r="K3642" i="8"/>
  <c r="J3642" i="8"/>
  <c r="I3642" i="8"/>
  <c r="H3642" i="8"/>
  <c r="G3642" i="8"/>
  <c r="F3642" i="8"/>
  <c r="E3642" i="8"/>
  <c r="D3642" i="8"/>
  <c r="C3642" i="8"/>
  <c r="B3642" i="8"/>
  <c r="Q3641" i="8"/>
  <c r="P3641" i="8"/>
  <c r="O3641" i="8"/>
  <c r="N3641" i="8"/>
  <c r="M3641" i="8"/>
  <c r="L3641" i="8"/>
  <c r="K3641" i="8"/>
  <c r="J3641" i="8"/>
  <c r="I3641" i="8"/>
  <c r="H3641" i="8"/>
  <c r="G3641" i="8"/>
  <c r="F3641" i="8"/>
  <c r="E3641" i="8"/>
  <c r="D3641" i="8"/>
  <c r="C3641" i="8"/>
  <c r="B3641" i="8"/>
  <c r="Q3640" i="8"/>
  <c r="I3640" i="8"/>
  <c r="Q3639" i="8"/>
  <c r="I3639" i="8"/>
  <c r="P3638" i="8"/>
  <c r="O3638" i="8"/>
  <c r="N3638" i="8"/>
  <c r="M3638" i="8"/>
  <c r="L3638" i="8"/>
  <c r="K3638" i="8"/>
  <c r="J3638" i="8"/>
  <c r="H3638" i="8"/>
  <c r="G3638" i="8"/>
  <c r="F3638" i="8"/>
  <c r="E3638" i="8"/>
  <c r="D3638" i="8"/>
  <c r="C3638" i="8"/>
  <c r="B3638" i="8"/>
  <c r="Q3636" i="8"/>
  <c r="P3636" i="8"/>
  <c r="O3636" i="8"/>
  <c r="N3636" i="8"/>
  <c r="M3636" i="8"/>
  <c r="L3636" i="8"/>
  <c r="K3636" i="8"/>
  <c r="J3636" i="8"/>
  <c r="I3636" i="8"/>
  <c r="H3636" i="8"/>
  <c r="G3636" i="8"/>
  <c r="F3636" i="8"/>
  <c r="E3636" i="8"/>
  <c r="D3636" i="8"/>
  <c r="C3636" i="8"/>
  <c r="B3636" i="8"/>
  <c r="Q3635" i="8"/>
  <c r="P3635" i="8"/>
  <c r="O3635" i="8"/>
  <c r="N3635" i="8"/>
  <c r="M3635" i="8"/>
  <c r="K3635" i="8"/>
  <c r="J3635" i="8"/>
  <c r="I3635" i="8"/>
  <c r="H3635" i="8"/>
  <c r="G3635" i="8"/>
  <c r="F3635" i="8"/>
  <c r="E3635" i="8"/>
  <c r="D3635" i="8"/>
  <c r="C3635" i="8"/>
  <c r="B3635" i="8"/>
  <c r="Q3634" i="8"/>
  <c r="I3634" i="8"/>
  <c r="Q3633" i="8"/>
  <c r="I3633" i="8"/>
  <c r="N3629" i="8"/>
  <c r="M3629" i="8"/>
  <c r="L3629" i="8"/>
  <c r="K3629" i="8"/>
  <c r="J3629" i="8"/>
  <c r="I3629" i="8"/>
  <c r="H3629" i="8"/>
  <c r="G3629" i="8"/>
  <c r="F3629" i="8"/>
  <c r="E3629" i="8"/>
  <c r="D3629" i="8"/>
  <c r="C3629" i="8"/>
  <c r="N3628" i="8"/>
  <c r="M3628" i="8"/>
  <c r="L3628" i="8"/>
  <c r="K3628" i="8"/>
  <c r="J3628" i="8"/>
  <c r="I3628" i="8"/>
  <c r="H3628" i="8"/>
  <c r="G3628" i="8"/>
  <c r="F3628" i="8"/>
  <c r="E3628" i="8"/>
  <c r="D3628" i="8"/>
  <c r="C3628" i="8"/>
  <c r="D3626" i="8"/>
  <c r="P3625" i="8"/>
  <c r="O3625" i="8"/>
  <c r="N3625" i="8"/>
  <c r="M3625" i="8"/>
  <c r="L3625" i="8"/>
  <c r="K3625" i="8"/>
  <c r="J3625" i="8"/>
  <c r="H3625" i="8"/>
  <c r="G3625" i="8"/>
  <c r="F3625" i="8"/>
  <c r="E3625" i="8"/>
  <c r="D3625" i="8"/>
  <c r="B3625" i="8"/>
  <c r="Q3623" i="8"/>
  <c r="P3623" i="8"/>
  <c r="O3623" i="8"/>
  <c r="N3623" i="8"/>
  <c r="M3623" i="8"/>
  <c r="L3623" i="8"/>
  <c r="K3623" i="8"/>
  <c r="J3623" i="8"/>
  <c r="I3623" i="8"/>
  <c r="H3623" i="8"/>
  <c r="G3623" i="8"/>
  <c r="F3623" i="8"/>
  <c r="E3623" i="8"/>
  <c r="D3623" i="8"/>
  <c r="C3623" i="8"/>
  <c r="B3623" i="8"/>
  <c r="Q3622" i="8"/>
  <c r="P3622" i="8"/>
  <c r="O3622" i="8"/>
  <c r="N3622" i="8"/>
  <c r="M3622" i="8"/>
  <c r="L3622" i="8"/>
  <c r="K3622" i="8"/>
  <c r="J3622" i="8"/>
  <c r="I3622" i="8"/>
  <c r="H3622" i="8"/>
  <c r="G3622" i="8"/>
  <c r="F3622" i="8"/>
  <c r="E3622" i="8"/>
  <c r="D3622" i="8"/>
  <c r="C3622" i="8"/>
  <c r="B3622" i="8"/>
  <c r="Q3621" i="8"/>
  <c r="I3621" i="8"/>
  <c r="Q3620" i="8"/>
  <c r="I3620" i="8"/>
  <c r="P3619" i="8"/>
  <c r="O3619" i="8"/>
  <c r="N3619" i="8"/>
  <c r="M3619" i="8"/>
  <c r="L3619" i="8"/>
  <c r="K3619" i="8"/>
  <c r="J3619" i="8"/>
  <c r="H3619" i="8"/>
  <c r="G3619" i="8"/>
  <c r="F3619" i="8"/>
  <c r="E3619" i="8"/>
  <c r="D3619" i="8"/>
  <c r="C3619" i="8"/>
  <c r="B3619" i="8"/>
  <c r="Q3617" i="8"/>
  <c r="P3617" i="8"/>
  <c r="O3617" i="8"/>
  <c r="N3617" i="8"/>
  <c r="M3617" i="8"/>
  <c r="L3617" i="8"/>
  <c r="K3617" i="8"/>
  <c r="J3617" i="8"/>
  <c r="I3617" i="8"/>
  <c r="H3617" i="8"/>
  <c r="G3617" i="8"/>
  <c r="F3617" i="8"/>
  <c r="E3617" i="8"/>
  <c r="D3617" i="8"/>
  <c r="C3617" i="8"/>
  <c r="B3617" i="8"/>
  <c r="Q3616" i="8"/>
  <c r="P3616" i="8"/>
  <c r="O3616" i="8"/>
  <c r="N3616" i="8"/>
  <c r="M3616" i="8"/>
  <c r="L3616" i="8"/>
  <c r="K3616" i="8"/>
  <c r="J3616" i="8"/>
  <c r="I3616" i="8"/>
  <c r="H3616" i="8"/>
  <c r="G3616" i="8"/>
  <c r="F3616" i="8"/>
  <c r="E3616" i="8"/>
  <c r="D3616" i="8"/>
  <c r="C3616" i="8"/>
  <c r="B3616" i="8"/>
  <c r="Q3615" i="8"/>
  <c r="I3615" i="8"/>
  <c r="Q3614" i="8"/>
  <c r="I3614" i="8"/>
  <c r="P3613" i="8"/>
  <c r="O3613" i="8"/>
  <c r="N3613" i="8"/>
  <c r="M3613" i="8"/>
  <c r="L3613" i="8"/>
  <c r="K3613" i="8"/>
  <c r="J3613" i="8"/>
  <c r="H3613" i="8"/>
  <c r="G3613" i="8"/>
  <c r="F3613" i="8"/>
  <c r="E3613" i="8"/>
  <c r="D3613" i="8"/>
  <c r="C3613" i="8"/>
  <c r="B3613" i="8"/>
  <c r="Q3611" i="8"/>
  <c r="P3611" i="8"/>
  <c r="O3611" i="8"/>
  <c r="N3611" i="8"/>
  <c r="M3611" i="8"/>
  <c r="L3611" i="8"/>
  <c r="K3611" i="8"/>
  <c r="J3611" i="8"/>
  <c r="I3611" i="8"/>
  <c r="H3611" i="8"/>
  <c r="G3611" i="8"/>
  <c r="F3611" i="8"/>
  <c r="E3611" i="8"/>
  <c r="D3611" i="8"/>
  <c r="C3611" i="8"/>
  <c r="B3611" i="8"/>
  <c r="Q3610" i="8"/>
  <c r="P3610" i="8"/>
  <c r="O3610" i="8"/>
  <c r="N3610" i="8"/>
  <c r="M3610" i="8"/>
  <c r="L3610" i="8"/>
  <c r="K3610" i="8"/>
  <c r="J3610" i="8"/>
  <c r="I3610" i="8"/>
  <c r="G3610" i="8"/>
  <c r="F3610" i="8"/>
  <c r="E3610" i="8"/>
  <c r="D3610" i="8"/>
  <c r="C3610" i="8"/>
  <c r="B3610" i="8"/>
  <c r="Q3609" i="8"/>
  <c r="I3609" i="8"/>
  <c r="Q3608" i="8"/>
  <c r="I3608" i="8"/>
  <c r="P3607" i="8"/>
  <c r="O3607" i="8"/>
  <c r="N3607" i="8"/>
  <c r="L3607" i="8"/>
  <c r="K3607" i="8"/>
  <c r="J3607" i="8"/>
  <c r="G3607" i="8"/>
  <c r="F3607" i="8"/>
  <c r="E3607" i="8"/>
  <c r="D3607" i="8"/>
  <c r="C3607" i="8"/>
  <c r="B3607" i="8"/>
  <c r="Q3605" i="8"/>
  <c r="P3605" i="8"/>
  <c r="O3605" i="8"/>
  <c r="N3605" i="8"/>
  <c r="M3605" i="8"/>
  <c r="L3605" i="8"/>
  <c r="K3605" i="8"/>
  <c r="J3605" i="8"/>
  <c r="I3605" i="8"/>
  <c r="H3605" i="8"/>
  <c r="G3605" i="8"/>
  <c r="F3605" i="8"/>
  <c r="E3605" i="8"/>
  <c r="D3605" i="8"/>
  <c r="C3605" i="8"/>
  <c r="B3605" i="8"/>
  <c r="Q3604" i="8"/>
  <c r="P3604" i="8"/>
  <c r="O3604" i="8"/>
  <c r="N3604" i="8"/>
  <c r="M3604" i="8"/>
  <c r="L3604" i="8"/>
  <c r="K3604" i="8"/>
  <c r="J3604" i="8"/>
  <c r="I3604" i="8"/>
  <c r="H3604" i="8"/>
  <c r="G3604" i="8"/>
  <c r="F3604" i="8"/>
  <c r="E3604" i="8"/>
  <c r="D3604" i="8"/>
  <c r="C3604" i="8"/>
  <c r="B3604" i="8"/>
  <c r="Q3603" i="8"/>
  <c r="I3603" i="8"/>
  <c r="Q3602" i="8"/>
  <c r="I3602" i="8"/>
  <c r="P3601" i="8"/>
  <c r="O3601" i="8"/>
  <c r="N3601" i="8"/>
  <c r="M3601" i="8"/>
  <c r="L3601" i="8"/>
  <c r="K3601" i="8"/>
  <c r="J3601" i="8"/>
  <c r="H3601" i="8"/>
  <c r="G3601" i="8"/>
  <c r="F3601" i="8"/>
  <c r="E3601" i="8"/>
  <c r="D3601" i="8"/>
  <c r="C3601" i="8"/>
  <c r="B3601" i="8"/>
  <c r="Q3599" i="8"/>
  <c r="P3599" i="8"/>
  <c r="O3599" i="8"/>
  <c r="N3599" i="8"/>
  <c r="M3599" i="8"/>
  <c r="L3599" i="8"/>
  <c r="K3599" i="8"/>
  <c r="J3599" i="8"/>
  <c r="I3599" i="8"/>
  <c r="H3599" i="8"/>
  <c r="G3599" i="8"/>
  <c r="F3599" i="8"/>
  <c r="E3599" i="8"/>
  <c r="D3599" i="8"/>
  <c r="C3599" i="8"/>
  <c r="B3599" i="8"/>
  <c r="Q3598" i="8"/>
  <c r="P3598" i="8"/>
  <c r="O3598" i="8"/>
  <c r="N3598" i="8"/>
  <c r="M3598" i="8"/>
  <c r="L3598" i="8"/>
  <c r="K3598" i="8"/>
  <c r="J3598" i="8"/>
  <c r="I3598" i="8"/>
  <c r="H3598" i="8"/>
  <c r="G3598" i="8"/>
  <c r="F3598" i="8"/>
  <c r="E3598" i="8"/>
  <c r="D3598" i="8"/>
  <c r="C3598" i="8"/>
  <c r="B3598" i="8"/>
  <c r="Q3597" i="8"/>
  <c r="I3597" i="8"/>
  <c r="Q3596" i="8"/>
  <c r="I3596" i="8"/>
  <c r="P3595" i="8"/>
  <c r="O3595" i="8"/>
  <c r="N3595" i="8"/>
  <c r="M3595" i="8"/>
  <c r="L3595" i="8"/>
  <c r="K3595" i="8"/>
  <c r="J3595" i="8"/>
  <c r="H3595" i="8"/>
  <c r="G3595" i="8"/>
  <c r="F3595" i="8"/>
  <c r="E3595" i="8"/>
  <c r="D3595" i="8"/>
  <c r="C3595" i="8"/>
  <c r="B3595" i="8"/>
  <c r="Q3593" i="8"/>
  <c r="P3593" i="8"/>
  <c r="O3593" i="8"/>
  <c r="N3593" i="8"/>
  <c r="M3593" i="8"/>
  <c r="L3593" i="8"/>
  <c r="K3593" i="8"/>
  <c r="J3593" i="8"/>
  <c r="I3593" i="8"/>
  <c r="H3593" i="8"/>
  <c r="G3593" i="8"/>
  <c r="F3593" i="8"/>
  <c r="E3593" i="8"/>
  <c r="D3593" i="8"/>
  <c r="C3593" i="8"/>
  <c r="B3593" i="8"/>
  <c r="Q3592" i="8"/>
  <c r="P3592" i="8"/>
  <c r="O3592" i="8"/>
  <c r="N3592" i="8"/>
  <c r="M3592" i="8"/>
  <c r="L3592" i="8"/>
  <c r="K3592" i="8"/>
  <c r="J3592" i="8"/>
  <c r="I3592" i="8"/>
  <c r="H3592" i="8"/>
  <c r="G3592" i="8"/>
  <c r="F3592" i="8"/>
  <c r="E3592" i="8"/>
  <c r="D3592" i="8"/>
  <c r="C3592" i="8"/>
  <c r="B3592" i="8"/>
  <c r="Q3591" i="8"/>
  <c r="I3591" i="8"/>
  <c r="Q3590" i="8"/>
  <c r="I3590" i="8"/>
  <c r="P3589" i="8"/>
  <c r="O3589" i="8"/>
  <c r="N3589" i="8"/>
  <c r="M3589" i="8"/>
  <c r="L3589" i="8"/>
  <c r="K3589" i="8"/>
  <c r="J3589" i="8"/>
  <c r="H3589" i="8"/>
  <c r="F3589" i="8"/>
  <c r="E3589" i="8"/>
  <c r="D3589" i="8"/>
  <c r="C3589" i="8"/>
  <c r="B3589" i="8"/>
  <c r="Q3587" i="8"/>
  <c r="P3587" i="8"/>
  <c r="O3587" i="8"/>
  <c r="N3587" i="8"/>
  <c r="M3587" i="8"/>
  <c r="L3587" i="8"/>
  <c r="K3587" i="8"/>
  <c r="J3587" i="8"/>
  <c r="I3587" i="8"/>
  <c r="H3587" i="8"/>
  <c r="G3587" i="8"/>
  <c r="F3587" i="8"/>
  <c r="E3587" i="8"/>
  <c r="D3587" i="8"/>
  <c r="C3587" i="8"/>
  <c r="B3587" i="8"/>
  <c r="Q3586" i="8"/>
  <c r="P3586" i="8"/>
  <c r="O3586" i="8"/>
  <c r="M3586" i="8"/>
  <c r="L3586" i="8"/>
  <c r="K3586" i="8"/>
  <c r="J3586" i="8"/>
  <c r="I3586" i="8"/>
  <c r="H3586" i="8"/>
  <c r="G3586" i="8"/>
  <c r="F3586" i="8"/>
  <c r="E3586" i="8"/>
  <c r="D3586" i="8"/>
  <c r="C3586" i="8"/>
  <c r="B3586" i="8"/>
  <c r="Q3585" i="8"/>
  <c r="I3585" i="8"/>
  <c r="Q3584" i="8"/>
  <c r="I3584" i="8"/>
  <c r="P3583" i="8"/>
  <c r="O3583" i="8"/>
  <c r="N3583" i="8"/>
  <c r="M3583" i="8"/>
  <c r="L3583" i="8"/>
  <c r="K3583" i="8"/>
  <c r="J3583" i="8"/>
  <c r="H3583" i="8"/>
  <c r="G3583" i="8"/>
  <c r="F3583" i="8"/>
  <c r="E3583" i="8"/>
  <c r="D3583" i="8"/>
  <c r="C3583" i="8"/>
  <c r="B3583" i="8"/>
  <c r="Q3581" i="8"/>
  <c r="P3581" i="8"/>
  <c r="O3581" i="8"/>
  <c r="N3581" i="8"/>
  <c r="M3581" i="8"/>
  <c r="L3581" i="8"/>
  <c r="K3581" i="8"/>
  <c r="J3581" i="8"/>
  <c r="I3581" i="8"/>
  <c r="H3581" i="8"/>
  <c r="G3581" i="8"/>
  <c r="F3581" i="8"/>
  <c r="E3581" i="8"/>
  <c r="D3581" i="8"/>
  <c r="C3581" i="8"/>
  <c r="B3581" i="8"/>
  <c r="Q3580" i="8"/>
  <c r="P3580" i="8"/>
  <c r="O3580" i="8"/>
  <c r="N3580" i="8"/>
  <c r="M3580" i="8"/>
  <c r="L3580" i="8"/>
  <c r="K3580" i="8"/>
  <c r="J3580" i="8"/>
  <c r="I3580" i="8"/>
  <c r="H3580" i="8"/>
  <c r="G3580" i="8"/>
  <c r="F3580" i="8"/>
  <c r="E3580" i="8"/>
  <c r="D3580" i="8"/>
  <c r="C3580" i="8"/>
  <c r="B3580" i="8"/>
  <c r="Q3579" i="8"/>
  <c r="I3579" i="8"/>
  <c r="Q3578" i="8"/>
  <c r="I3578" i="8"/>
  <c r="P3577" i="8"/>
  <c r="O3577" i="8"/>
  <c r="N3577" i="8"/>
  <c r="M3577" i="8"/>
  <c r="L3577" i="8"/>
  <c r="K3577" i="8"/>
  <c r="J3577" i="8"/>
  <c r="H3577" i="8"/>
  <c r="G3577" i="8"/>
  <c r="E3577" i="8"/>
  <c r="D3577" i="8"/>
  <c r="C3577" i="8"/>
  <c r="B3577" i="8"/>
  <c r="Q3575" i="8"/>
  <c r="P3575" i="8"/>
  <c r="O3575" i="8"/>
  <c r="N3575" i="8"/>
  <c r="M3575" i="8"/>
  <c r="L3575" i="8"/>
  <c r="K3575" i="8"/>
  <c r="J3575" i="8"/>
  <c r="I3575" i="8"/>
  <c r="H3575" i="8"/>
  <c r="G3575" i="8"/>
  <c r="F3575" i="8"/>
  <c r="E3575" i="8"/>
  <c r="D3575" i="8"/>
  <c r="C3575" i="8"/>
  <c r="B3575" i="8"/>
  <c r="Q3574" i="8"/>
  <c r="P3574" i="8"/>
  <c r="O3574" i="8"/>
  <c r="N3574" i="8"/>
  <c r="M3574" i="8"/>
  <c r="L3574" i="8"/>
  <c r="K3574" i="8"/>
  <c r="J3574" i="8"/>
  <c r="I3574" i="8"/>
  <c r="H3574" i="8"/>
  <c r="G3574" i="8"/>
  <c r="F3574" i="8"/>
  <c r="E3574" i="8"/>
  <c r="D3574" i="8"/>
  <c r="C3574" i="8"/>
  <c r="B3574" i="8"/>
  <c r="Q3573" i="8"/>
  <c r="I3573" i="8"/>
  <c r="Q3572" i="8"/>
  <c r="I3572" i="8"/>
  <c r="P3571" i="8"/>
  <c r="O3571" i="8"/>
  <c r="N3571" i="8"/>
  <c r="M3571" i="8"/>
  <c r="L3571" i="8"/>
  <c r="K3571" i="8"/>
  <c r="J3571" i="8"/>
  <c r="H3571" i="8"/>
  <c r="G3571" i="8"/>
  <c r="F3571" i="8"/>
  <c r="E3571" i="8"/>
  <c r="D3571" i="8"/>
  <c r="C3571" i="8"/>
  <c r="B3571" i="8"/>
  <c r="P3569" i="8"/>
  <c r="O3569" i="8"/>
  <c r="N3569" i="8"/>
  <c r="M3569" i="8"/>
  <c r="L3569" i="8"/>
  <c r="K3569" i="8"/>
  <c r="J3569" i="8"/>
  <c r="H3569" i="8"/>
  <c r="G3569" i="8"/>
  <c r="F3569" i="8"/>
  <c r="E3569" i="8"/>
  <c r="D3569" i="8"/>
  <c r="C3569" i="8"/>
  <c r="B3569" i="8"/>
  <c r="Q3568" i="8"/>
  <c r="P3568" i="8"/>
  <c r="O3568" i="8"/>
  <c r="N3568" i="8"/>
  <c r="M3568" i="8"/>
  <c r="L3568" i="8"/>
  <c r="K3568" i="8"/>
  <c r="J3568" i="8"/>
  <c r="I3568" i="8"/>
  <c r="H3568" i="8"/>
  <c r="G3568" i="8"/>
  <c r="F3568" i="8"/>
  <c r="E3568" i="8"/>
  <c r="D3568" i="8"/>
  <c r="C3568" i="8"/>
  <c r="B3568" i="8"/>
  <c r="Q3567" i="8"/>
  <c r="I3567" i="8"/>
  <c r="P3565" i="8"/>
  <c r="O3565" i="8"/>
  <c r="N3565" i="8"/>
  <c r="M3565" i="8"/>
  <c r="L3565" i="8"/>
  <c r="K3565" i="8"/>
  <c r="J3565" i="8"/>
  <c r="H3565" i="8"/>
  <c r="G3565" i="8"/>
  <c r="F3565" i="8"/>
  <c r="E3565" i="8"/>
  <c r="D3565" i="8"/>
  <c r="C3565" i="8"/>
  <c r="B3565" i="8"/>
  <c r="Q3563" i="8"/>
  <c r="P3563" i="8"/>
  <c r="O3563" i="8"/>
  <c r="N3563" i="8"/>
  <c r="M3563" i="8"/>
  <c r="L3563" i="8"/>
  <c r="K3563" i="8"/>
  <c r="J3563" i="8"/>
  <c r="I3563" i="8"/>
  <c r="H3563" i="8"/>
  <c r="G3563" i="8"/>
  <c r="F3563" i="8"/>
  <c r="E3563" i="8"/>
  <c r="D3563" i="8"/>
  <c r="C3563" i="8"/>
  <c r="B3563" i="8"/>
  <c r="Q3562" i="8"/>
  <c r="P3562" i="8"/>
  <c r="O3562" i="8"/>
  <c r="N3562" i="8"/>
  <c r="M3562" i="8"/>
  <c r="L3562" i="8"/>
  <c r="K3562" i="8"/>
  <c r="J3562" i="8"/>
  <c r="I3562" i="8"/>
  <c r="H3562" i="8"/>
  <c r="G3562" i="8"/>
  <c r="F3562" i="8"/>
  <c r="E3562" i="8"/>
  <c r="D3562" i="8"/>
  <c r="C3562" i="8"/>
  <c r="B3562" i="8"/>
  <c r="Q3561" i="8"/>
  <c r="I3561" i="8"/>
  <c r="Q3560" i="8"/>
  <c r="I3560" i="8"/>
  <c r="P3559" i="8"/>
  <c r="O3559" i="8"/>
  <c r="N3559" i="8"/>
  <c r="M3559" i="8"/>
  <c r="L3559" i="8"/>
  <c r="K3559" i="8"/>
  <c r="J3559" i="8"/>
  <c r="H3559" i="8"/>
  <c r="G3559" i="8"/>
  <c r="F3559" i="8"/>
  <c r="E3559" i="8"/>
  <c r="D3559" i="8"/>
  <c r="C3559" i="8"/>
  <c r="B3559" i="8"/>
  <c r="Q3557" i="8"/>
  <c r="P3557" i="8"/>
  <c r="O3557" i="8"/>
  <c r="N3557" i="8"/>
  <c r="M3557" i="8"/>
  <c r="L3557" i="8"/>
  <c r="K3557" i="8"/>
  <c r="J3557" i="8"/>
  <c r="I3557" i="8"/>
  <c r="H3557" i="8"/>
  <c r="G3557" i="8"/>
  <c r="F3557" i="8"/>
  <c r="E3557" i="8"/>
  <c r="D3557" i="8"/>
  <c r="C3557" i="8"/>
  <c r="B3557" i="8"/>
  <c r="Q3556" i="8"/>
  <c r="P3556" i="8"/>
  <c r="O3556" i="8"/>
  <c r="N3556" i="8"/>
  <c r="M3556" i="8"/>
  <c r="K3556" i="8"/>
  <c r="J3556" i="8"/>
  <c r="I3556" i="8"/>
  <c r="H3556" i="8"/>
  <c r="G3556" i="8"/>
  <c r="F3556" i="8"/>
  <c r="E3556" i="8"/>
  <c r="D3556" i="8"/>
  <c r="C3556" i="8"/>
  <c r="B3556" i="8"/>
  <c r="Q3555" i="8"/>
  <c r="I3555" i="8"/>
  <c r="Q3554" i="8"/>
  <c r="I3554" i="8"/>
  <c r="N3550" i="8"/>
  <c r="M3550" i="8"/>
  <c r="L3550" i="8"/>
  <c r="K3550" i="8"/>
  <c r="J3550" i="8"/>
  <c r="I3550" i="8"/>
  <c r="H3550" i="8"/>
  <c r="G3550" i="8"/>
  <c r="F3550" i="8"/>
  <c r="E3550" i="8"/>
  <c r="D3550" i="8"/>
  <c r="C3550" i="8"/>
  <c r="N3549" i="8"/>
  <c r="M3549" i="8"/>
  <c r="L3549" i="8"/>
  <c r="K3549" i="8"/>
  <c r="J3549" i="8"/>
  <c r="I3549" i="8"/>
  <c r="H3549" i="8"/>
  <c r="G3549" i="8"/>
  <c r="F3549" i="8"/>
  <c r="E3549" i="8"/>
  <c r="D3549" i="8"/>
  <c r="C3549" i="8"/>
  <c r="D3547" i="8"/>
  <c r="P3546" i="8"/>
  <c r="O3546" i="8"/>
  <c r="N3546" i="8"/>
  <c r="M3546" i="8"/>
  <c r="L3546" i="8"/>
  <c r="K3546" i="8"/>
  <c r="J3546" i="8"/>
  <c r="H3546" i="8"/>
  <c r="G3546" i="8"/>
  <c r="F3546" i="8"/>
  <c r="E3546" i="8"/>
  <c r="D3546" i="8"/>
  <c r="B3546" i="8"/>
  <c r="Q3544" i="8"/>
  <c r="P3544" i="8"/>
  <c r="O3544" i="8"/>
  <c r="N3544" i="8"/>
  <c r="M3544" i="8"/>
  <c r="L3544" i="8"/>
  <c r="K3544" i="8"/>
  <c r="J3544" i="8"/>
  <c r="I3544" i="8"/>
  <c r="H3544" i="8"/>
  <c r="G3544" i="8"/>
  <c r="F3544" i="8"/>
  <c r="E3544" i="8"/>
  <c r="D3544" i="8"/>
  <c r="C3544" i="8"/>
  <c r="B3544" i="8"/>
  <c r="Q3543" i="8"/>
  <c r="P3543" i="8"/>
  <c r="O3543" i="8"/>
  <c r="N3543" i="8"/>
  <c r="M3543" i="8"/>
  <c r="L3543" i="8"/>
  <c r="K3543" i="8"/>
  <c r="J3543" i="8"/>
  <c r="I3543" i="8"/>
  <c r="H3543" i="8"/>
  <c r="G3543" i="8"/>
  <c r="F3543" i="8"/>
  <c r="E3543" i="8"/>
  <c r="D3543" i="8"/>
  <c r="C3543" i="8"/>
  <c r="B3543" i="8"/>
  <c r="Q3542" i="8"/>
  <c r="I3542" i="8"/>
  <c r="Q3541" i="8"/>
  <c r="I3541" i="8"/>
  <c r="P3540" i="8"/>
  <c r="O3540" i="8"/>
  <c r="N3540" i="8"/>
  <c r="M3540" i="8"/>
  <c r="L3540" i="8"/>
  <c r="K3540" i="8"/>
  <c r="J3540" i="8"/>
  <c r="H3540" i="8"/>
  <c r="G3540" i="8"/>
  <c r="F3540" i="8"/>
  <c r="E3540" i="8"/>
  <c r="D3540" i="8"/>
  <c r="C3540" i="8"/>
  <c r="B3540" i="8"/>
  <c r="Q3538" i="8"/>
  <c r="P3538" i="8"/>
  <c r="O3538" i="8"/>
  <c r="N3538" i="8"/>
  <c r="M3538" i="8"/>
  <c r="L3538" i="8"/>
  <c r="K3538" i="8"/>
  <c r="J3538" i="8"/>
  <c r="I3538" i="8"/>
  <c r="H3538" i="8"/>
  <c r="G3538" i="8"/>
  <c r="F3538" i="8"/>
  <c r="E3538" i="8"/>
  <c r="D3538" i="8"/>
  <c r="C3538" i="8"/>
  <c r="B3538" i="8"/>
  <c r="Q3537" i="8"/>
  <c r="P3537" i="8"/>
  <c r="O3537" i="8"/>
  <c r="N3537" i="8"/>
  <c r="M3537" i="8"/>
  <c r="L3537" i="8"/>
  <c r="K3537" i="8"/>
  <c r="J3537" i="8"/>
  <c r="I3537" i="8"/>
  <c r="H3537" i="8"/>
  <c r="G3537" i="8"/>
  <c r="F3537" i="8"/>
  <c r="E3537" i="8"/>
  <c r="D3537" i="8"/>
  <c r="C3537" i="8"/>
  <c r="B3537" i="8"/>
  <c r="Q3536" i="8"/>
  <c r="I3536" i="8"/>
  <c r="Q3535" i="8"/>
  <c r="I3535" i="8"/>
  <c r="P3534" i="8"/>
  <c r="O3534" i="8"/>
  <c r="N3534" i="8"/>
  <c r="M3534" i="8"/>
  <c r="L3534" i="8"/>
  <c r="K3534" i="8"/>
  <c r="J3534" i="8"/>
  <c r="H3534" i="8"/>
  <c r="G3534" i="8"/>
  <c r="F3534" i="8"/>
  <c r="E3534" i="8"/>
  <c r="D3534" i="8"/>
  <c r="C3534" i="8"/>
  <c r="B3534" i="8"/>
  <c r="Q3532" i="8"/>
  <c r="P3532" i="8"/>
  <c r="O3532" i="8"/>
  <c r="N3532" i="8"/>
  <c r="M3532" i="8"/>
  <c r="L3532" i="8"/>
  <c r="K3532" i="8"/>
  <c r="J3532" i="8"/>
  <c r="I3532" i="8"/>
  <c r="H3532" i="8"/>
  <c r="G3532" i="8"/>
  <c r="F3532" i="8"/>
  <c r="E3532" i="8"/>
  <c r="D3532" i="8"/>
  <c r="C3532" i="8"/>
  <c r="B3532" i="8"/>
  <c r="Q3531" i="8"/>
  <c r="P3531" i="8"/>
  <c r="O3531" i="8"/>
  <c r="N3531" i="8"/>
  <c r="M3531" i="8"/>
  <c r="L3531" i="8"/>
  <c r="K3531" i="8"/>
  <c r="J3531" i="8"/>
  <c r="I3531" i="8"/>
  <c r="G3531" i="8"/>
  <c r="F3531" i="8"/>
  <c r="E3531" i="8"/>
  <c r="D3531" i="8"/>
  <c r="C3531" i="8"/>
  <c r="B3531" i="8"/>
  <c r="Q3530" i="8"/>
  <c r="I3530" i="8"/>
  <c r="Q3529" i="8"/>
  <c r="I3529" i="8"/>
  <c r="P3528" i="8"/>
  <c r="O3528" i="8"/>
  <c r="N3528" i="8"/>
  <c r="L3528" i="8"/>
  <c r="K3528" i="8"/>
  <c r="J3528" i="8"/>
  <c r="G3528" i="8"/>
  <c r="F3528" i="8"/>
  <c r="E3528" i="8"/>
  <c r="D3528" i="8"/>
  <c r="C3528" i="8"/>
  <c r="B3528" i="8"/>
  <c r="Q3526" i="8"/>
  <c r="P3526" i="8"/>
  <c r="O3526" i="8"/>
  <c r="N3526" i="8"/>
  <c r="M3526" i="8"/>
  <c r="L3526" i="8"/>
  <c r="K3526" i="8"/>
  <c r="J3526" i="8"/>
  <c r="I3526" i="8"/>
  <c r="H3526" i="8"/>
  <c r="G3526" i="8"/>
  <c r="F3526" i="8"/>
  <c r="E3526" i="8"/>
  <c r="D3526" i="8"/>
  <c r="C3526" i="8"/>
  <c r="B3526" i="8"/>
  <c r="Q3525" i="8"/>
  <c r="P3525" i="8"/>
  <c r="O3525" i="8"/>
  <c r="N3525" i="8"/>
  <c r="M3525" i="8"/>
  <c r="L3525" i="8"/>
  <c r="K3525" i="8"/>
  <c r="J3525" i="8"/>
  <c r="I3525" i="8"/>
  <c r="H3525" i="8"/>
  <c r="G3525" i="8"/>
  <c r="F3525" i="8"/>
  <c r="E3525" i="8"/>
  <c r="D3525" i="8"/>
  <c r="C3525" i="8"/>
  <c r="B3525" i="8"/>
  <c r="Q3524" i="8"/>
  <c r="I3524" i="8"/>
  <c r="Q3523" i="8"/>
  <c r="I3523" i="8"/>
  <c r="P3522" i="8"/>
  <c r="O3522" i="8"/>
  <c r="N3522" i="8"/>
  <c r="M3522" i="8"/>
  <c r="L3522" i="8"/>
  <c r="K3522" i="8"/>
  <c r="J3522" i="8"/>
  <c r="H3522" i="8"/>
  <c r="G3522" i="8"/>
  <c r="F3522" i="8"/>
  <c r="E3522" i="8"/>
  <c r="D3522" i="8"/>
  <c r="C3522" i="8"/>
  <c r="B3522" i="8"/>
  <c r="Q3520" i="8"/>
  <c r="P3520" i="8"/>
  <c r="O3520" i="8"/>
  <c r="N3520" i="8"/>
  <c r="M3520" i="8"/>
  <c r="L3520" i="8"/>
  <c r="K3520" i="8"/>
  <c r="J3520" i="8"/>
  <c r="I3520" i="8"/>
  <c r="H3520" i="8"/>
  <c r="G3520" i="8"/>
  <c r="F3520" i="8"/>
  <c r="E3520" i="8"/>
  <c r="D3520" i="8"/>
  <c r="C3520" i="8"/>
  <c r="B3520" i="8"/>
  <c r="Q3519" i="8"/>
  <c r="P3519" i="8"/>
  <c r="O3519" i="8"/>
  <c r="N3519" i="8"/>
  <c r="M3519" i="8"/>
  <c r="L3519" i="8"/>
  <c r="K3519" i="8"/>
  <c r="J3519" i="8"/>
  <c r="I3519" i="8"/>
  <c r="H3519" i="8"/>
  <c r="G3519" i="8"/>
  <c r="F3519" i="8"/>
  <c r="E3519" i="8"/>
  <c r="D3519" i="8"/>
  <c r="C3519" i="8"/>
  <c r="B3519" i="8"/>
  <c r="Q3518" i="8"/>
  <c r="I3518" i="8"/>
  <c r="Q3517" i="8"/>
  <c r="I3517" i="8"/>
  <c r="P3516" i="8"/>
  <c r="O3516" i="8"/>
  <c r="N3516" i="8"/>
  <c r="M3516" i="8"/>
  <c r="L3516" i="8"/>
  <c r="K3516" i="8"/>
  <c r="J3516" i="8"/>
  <c r="H3516" i="8"/>
  <c r="G3516" i="8"/>
  <c r="F3516" i="8"/>
  <c r="E3516" i="8"/>
  <c r="D3516" i="8"/>
  <c r="C3516" i="8"/>
  <c r="B3516" i="8"/>
  <c r="Q3514" i="8"/>
  <c r="P3514" i="8"/>
  <c r="O3514" i="8"/>
  <c r="N3514" i="8"/>
  <c r="M3514" i="8"/>
  <c r="L3514" i="8"/>
  <c r="K3514" i="8"/>
  <c r="J3514" i="8"/>
  <c r="I3514" i="8"/>
  <c r="H3514" i="8"/>
  <c r="G3514" i="8"/>
  <c r="F3514" i="8"/>
  <c r="E3514" i="8"/>
  <c r="D3514" i="8"/>
  <c r="C3514" i="8"/>
  <c r="B3514" i="8"/>
  <c r="Q3513" i="8"/>
  <c r="P3513" i="8"/>
  <c r="O3513" i="8"/>
  <c r="N3513" i="8"/>
  <c r="M3513" i="8"/>
  <c r="L3513" i="8"/>
  <c r="K3513" i="8"/>
  <c r="J3513" i="8"/>
  <c r="I3513" i="8"/>
  <c r="H3513" i="8"/>
  <c r="G3513" i="8"/>
  <c r="F3513" i="8"/>
  <c r="E3513" i="8"/>
  <c r="D3513" i="8"/>
  <c r="C3513" i="8"/>
  <c r="B3513" i="8"/>
  <c r="Q3512" i="8"/>
  <c r="I3512" i="8"/>
  <c r="Q3511" i="8"/>
  <c r="I3511" i="8"/>
  <c r="P3510" i="8"/>
  <c r="O3510" i="8"/>
  <c r="N3510" i="8"/>
  <c r="M3510" i="8"/>
  <c r="L3510" i="8"/>
  <c r="K3510" i="8"/>
  <c r="J3510" i="8"/>
  <c r="H3510" i="8"/>
  <c r="F3510" i="8"/>
  <c r="E3510" i="8"/>
  <c r="D3510" i="8"/>
  <c r="C3510" i="8"/>
  <c r="B3510" i="8"/>
  <c r="Q3508" i="8"/>
  <c r="P3508" i="8"/>
  <c r="O3508" i="8"/>
  <c r="N3508" i="8"/>
  <c r="M3508" i="8"/>
  <c r="L3508" i="8"/>
  <c r="K3508" i="8"/>
  <c r="J3508" i="8"/>
  <c r="I3508" i="8"/>
  <c r="H3508" i="8"/>
  <c r="G3508" i="8"/>
  <c r="F3508" i="8"/>
  <c r="E3508" i="8"/>
  <c r="D3508" i="8"/>
  <c r="C3508" i="8"/>
  <c r="B3508" i="8"/>
  <c r="Q3507" i="8"/>
  <c r="P3507" i="8"/>
  <c r="O3507" i="8"/>
  <c r="M3507" i="8"/>
  <c r="L3507" i="8"/>
  <c r="K3507" i="8"/>
  <c r="J3507" i="8"/>
  <c r="I3507" i="8"/>
  <c r="H3507" i="8"/>
  <c r="G3507" i="8"/>
  <c r="F3507" i="8"/>
  <c r="E3507" i="8"/>
  <c r="D3507" i="8"/>
  <c r="C3507" i="8"/>
  <c r="B3507" i="8"/>
  <c r="Q3506" i="8"/>
  <c r="I3506" i="8"/>
  <c r="Q3505" i="8"/>
  <c r="I3505" i="8"/>
  <c r="P3504" i="8"/>
  <c r="O3504" i="8"/>
  <c r="N3504" i="8"/>
  <c r="M3504" i="8"/>
  <c r="L3504" i="8"/>
  <c r="K3504" i="8"/>
  <c r="J3504" i="8"/>
  <c r="H3504" i="8"/>
  <c r="G3504" i="8"/>
  <c r="F3504" i="8"/>
  <c r="E3504" i="8"/>
  <c r="D3504" i="8"/>
  <c r="C3504" i="8"/>
  <c r="B3504" i="8"/>
  <c r="Q3502" i="8"/>
  <c r="P3502" i="8"/>
  <c r="O3502" i="8"/>
  <c r="N3502" i="8"/>
  <c r="M3502" i="8"/>
  <c r="L3502" i="8"/>
  <c r="K3502" i="8"/>
  <c r="J3502" i="8"/>
  <c r="I3502" i="8"/>
  <c r="H3502" i="8"/>
  <c r="G3502" i="8"/>
  <c r="F3502" i="8"/>
  <c r="E3502" i="8"/>
  <c r="D3502" i="8"/>
  <c r="C3502" i="8"/>
  <c r="B3502" i="8"/>
  <c r="Q3501" i="8"/>
  <c r="P3501" i="8"/>
  <c r="O3501" i="8"/>
  <c r="N3501" i="8"/>
  <c r="M3501" i="8"/>
  <c r="L3501" i="8"/>
  <c r="K3501" i="8"/>
  <c r="J3501" i="8"/>
  <c r="I3501" i="8"/>
  <c r="H3501" i="8"/>
  <c r="G3501" i="8"/>
  <c r="F3501" i="8"/>
  <c r="E3501" i="8"/>
  <c r="D3501" i="8"/>
  <c r="C3501" i="8"/>
  <c r="B3501" i="8"/>
  <c r="Q3500" i="8"/>
  <c r="I3500" i="8"/>
  <c r="Q3499" i="8"/>
  <c r="I3499" i="8"/>
  <c r="P3498" i="8"/>
  <c r="O3498" i="8"/>
  <c r="N3498" i="8"/>
  <c r="M3498" i="8"/>
  <c r="L3498" i="8"/>
  <c r="K3498" i="8"/>
  <c r="J3498" i="8"/>
  <c r="H3498" i="8"/>
  <c r="G3498" i="8"/>
  <c r="E3498" i="8"/>
  <c r="D3498" i="8"/>
  <c r="C3498" i="8"/>
  <c r="B3498" i="8"/>
  <c r="Q3496" i="8"/>
  <c r="P3496" i="8"/>
  <c r="O3496" i="8"/>
  <c r="N3496" i="8"/>
  <c r="M3496" i="8"/>
  <c r="L3496" i="8"/>
  <c r="K3496" i="8"/>
  <c r="J3496" i="8"/>
  <c r="I3496" i="8"/>
  <c r="H3496" i="8"/>
  <c r="G3496" i="8"/>
  <c r="F3496" i="8"/>
  <c r="E3496" i="8"/>
  <c r="D3496" i="8"/>
  <c r="C3496" i="8"/>
  <c r="B3496" i="8"/>
  <c r="Q3495" i="8"/>
  <c r="P3495" i="8"/>
  <c r="O3495" i="8"/>
  <c r="N3495" i="8"/>
  <c r="M3495" i="8"/>
  <c r="L3495" i="8"/>
  <c r="K3495" i="8"/>
  <c r="J3495" i="8"/>
  <c r="I3495" i="8"/>
  <c r="H3495" i="8"/>
  <c r="G3495" i="8"/>
  <c r="F3495" i="8"/>
  <c r="E3495" i="8"/>
  <c r="D3495" i="8"/>
  <c r="C3495" i="8"/>
  <c r="B3495" i="8"/>
  <c r="Q3494" i="8"/>
  <c r="I3494" i="8"/>
  <c r="Q3493" i="8"/>
  <c r="I3493" i="8"/>
  <c r="P3492" i="8"/>
  <c r="O3492" i="8"/>
  <c r="N3492" i="8"/>
  <c r="M3492" i="8"/>
  <c r="L3492" i="8"/>
  <c r="K3492" i="8"/>
  <c r="J3492" i="8"/>
  <c r="H3492" i="8"/>
  <c r="G3492" i="8"/>
  <c r="F3492" i="8"/>
  <c r="E3492" i="8"/>
  <c r="D3492" i="8"/>
  <c r="C3492" i="8"/>
  <c r="B3492" i="8"/>
  <c r="P3490" i="8"/>
  <c r="O3490" i="8"/>
  <c r="N3490" i="8"/>
  <c r="M3490" i="8"/>
  <c r="L3490" i="8"/>
  <c r="K3490" i="8"/>
  <c r="J3490" i="8"/>
  <c r="H3490" i="8"/>
  <c r="G3490" i="8"/>
  <c r="F3490" i="8"/>
  <c r="E3490" i="8"/>
  <c r="D3490" i="8"/>
  <c r="C3490" i="8"/>
  <c r="B3490" i="8"/>
  <c r="Q3489" i="8"/>
  <c r="P3489" i="8"/>
  <c r="O3489" i="8"/>
  <c r="N3489" i="8"/>
  <c r="M3489" i="8"/>
  <c r="L3489" i="8"/>
  <c r="K3489" i="8"/>
  <c r="J3489" i="8"/>
  <c r="I3489" i="8"/>
  <c r="H3489" i="8"/>
  <c r="G3489" i="8"/>
  <c r="F3489" i="8"/>
  <c r="E3489" i="8"/>
  <c r="D3489" i="8"/>
  <c r="C3489" i="8"/>
  <c r="B3489" i="8"/>
  <c r="Q3488" i="8"/>
  <c r="I3488" i="8"/>
  <c r="P3486" i="8"/>
  <c r="O3486" i="8"/>
  <c r="N3486" i="8"/>
  <c r="M3486" i="8"/>
  <c r="L3486" i="8"/>
  <c r="K3486" i="8"/>
  <c r="J3486" i="8"/>
  <c r="H3486" i="8"/>
  <c r="G3486" i="8"/>
  <c r="F3486" i="8"/>
  <c r="E3486" i="8"/>
  <c r="D3486" i="8"/>
  <c r="C3486" i="8"/>
  <c r="B3486" i="8"/>
  <c r="Q3484" i="8"/>
  <c r="P3484" i="8"/>
  <c r="O3484" i="8"/>
  <c r="N3484" i="8"/>
  <c r="M3484" i="8"/>
  <c r="L3484" i="8"/>
  <c r="K3484" i="8"/>
  <c r="J3484" i="8"/>
  <c r="I3484" i="8"/>
  <c r="H3484" i="8"/>
  <c r="G3484" i="8"/>
  <c r="F3484" i="8"/>
  <c r="E3484" i="8"/>
  <c r="D3484" i="8"/>
  <c r="C3484" i="8"/>
  <c r="B3484" i="8"/>
  <c r="Q3483" i="8"/>
  <c r="P3483" i="8"/>
  <c r="O3483" i="8"/>
  <c r="N3483" i="8"/>
  <c r="M3483" i="8"/>
  <c r="L3483" i="8"/>
  <c r="K3483" i="8"/>
  <c r="J3483" i="8"/>
  <c r="I3483" i="8"/>
  <c r="H3483" i="8"/>
  <c r="G3483" i="8"/>
  <c r="F3483" i="8"/>
  <c r="E3483" i="8"/>
  <c r="D3483" i="8"/>
  <c r="C3483" i="8"/>
  <c r="B3483" i="8"/>
  <c r="Q3482" i="8"/>
  <c r="I3482" i="8"/>
  <c r="Q3481" i="8"/>
  <c r="I3481" i="8"/>
  <c r="P3480" i="8"/>
  <c r="O3480" i="8"/>
  <c r="N3480" i="8"/>
  <c r="M3480" i="8"/>
  <c r="L3480" i="8"/>
  <c r="K3480" i="8"/>
  <c r="J3480" i="8"/>
  <c r="H3480" i="8"/>
  <c r="G3480" i="8"/>
  <c r="F3480" i="8"/>
  <c r="E3480" i="8"/>
  <c r="D3480" i="8"/>
  <c r="C3480" i="8"/>
  <c r="B3480" i="8"/>
  <c r="Q3478" i="8"/>
  <c r="P3478" i="8"/>
  <c r="O3478" i="8"/>
  <c r="N3478" i="8"/>
  <c r="M3478" i="8"/>
  <c r="L3478" i="8"/>
  <c r="K3478" i="8"/>
  <c r="J3478" i="8"/>
  <c r="I3478" i="8"/>
  <c r="H3478" i="8"/>
  <c r="G3478" i="8"/>
  <c r="F3478" i="8"/>
  <c r="E3478" i="8"/>
  <c r="D3478" i="8"/>
  <c r="C3478" i="8"/>
  <c r="B3478" i="8"/>
  <c r="Q3477" i="8"/>
  <c r="P3477" i="8"/>
  <c r="O3477" i="8"/>
  <c r="N3477" i="8"/>
  <c r="M3477" i="8"/>
  <c r="K3477" i="8"/>
  <c r="J3477" i="8"/>
  <c r="I3477" i="8"/>
  <c r="H3477" i="8"/>
  <c r="G3477" i="8"/>
  <c r="F3477" i="8"/>
  <c r="E3477" i="8"/>
  <c r="D3477" i="8"/>
  <c r="C3477" i="8"/>
  <c r="B3477" i="8"/>
  <c r="Q3476" i="8"/>
  <c r="I3476" i="8"/>
  <c r="Q3475" i="8"/>
  <c r="I3475" i="8"/>
  <c r="N3471" i="8"/>
  <c r="M3471" i="8"/>
  <c r="L3471" i="8"/>
  <c r="K3471" i="8"/>
  <c r="J3471" i="8"/>
  <c r="I3471" i="8"/>
  <c r="H3471" i="8"/>
  <c r="G3471" i="8"/>
  <c r="F3471" i="8"/>
  <c r="E3471" i="8"/>
  <c r="D3471" i="8"/>
  <c r="C3471" i="8"/>
  <c r="N3470" i="8"/>
  <c r="M3470" i="8"/>
  <c r="L3470" i="8"/>
  <c r="K3470" i="8"/>
  <c r="J3470" i="8"/>
  <c r="I3470" i="8"/>
  <c r="H3470" i="8"/>
  <c r="G3470" i="8"/>
  <c r="F3470" i="8"/>
  <c r="E3470" i="8"/>
  <c r="D3470" i="8"/>
  <c r="C3470" i="8"/>
  <c r="D3468" i="8"/>
  <c r="P3467" i="8"/>
  <c r="O3467" i="8"/>
  <c r="N3467" i="8"/>
  <c r="M3467" i="8"/>
  <c r="L3467" i="8"/>
  <c r="K3467" i="8"/>
  <c r="J3467" i="8"/>
  <c r="H3467" i="8"/>
  <c r="G3467" i="8"/>
  <c r="F3467" i="8"/>
  <c r="E3467" i="8"/>
  <c r="D3467" i="8"/>
  <c r="C3467" i="8"/>
  <c r="B3467" i="8"/>
  <c r="Q3465" i="8"/>
  <c r="P3465" i="8"/>
  <c r="O3465" i="8"/>
  <c r="N3465" i="8"/>
  <c r="M3465" i="8"/>
  <c r="L3465" i="8"/>
  <c r="K3465" i="8"/>
  <c r="J3465" i="8"/>
  <c r="I3465" i="8"/>
  <c r="H3465" i="8"/>
  <c r="G3465" i="8"/>
  <c r="F3465" i="8"/>
  <c r="E3465" i="8"/>
  <c r="D3465" i="8"/>
  <c r="C3465" i="8"/>
  <c r="B3465" i="8"/>
  <c r="Q3464" i="8"/>
  <c r="P3464" i="8"/>
  <c r="O3464" i="8"/>
  <c r="N3464" i="8"/>
  <c r="M3464" i="8"/>
  <c r="L3464" i="8"/>
  <c r="K3464" i="8"/>
  <c r="J3464" i="8"/>
  <c r="I3464" i="8"/>
  <c r="H3464" i="8"/>
  <c r="G3464" i="8"/>
  <c r="F3464" i="8"/>
  <c r="E3464" i="8"/>
  <c r="D3464" i="8"/>
  <c r="C3464" i="8"/>
  <c r="B3464" i="8"/>
  <c r="Q3463" i="8"/>
  <c r="I3463" i="8"/>
  <c r="Q3462" i="8"/>
  <c r="I3462" i="8"/>
  <c r="P3461" i="8"/>
  <c r="O3461" i="8"/>
  <c r="N3461" i="8"/>
  <c r="M3461" i="8"/>
  <c r="L3461" i="8"/>
  <c r="K3461" i="8"/>
  <c r="J3461" i="8"/>
  <c r="H3461" i="8"/>
  <c r="G3461" i="8"/>
  <c r="F3461" i="8"/>
  <c r="E3461" i="8"/>
  <c r="D3461" i="8"/>
  <c r="C3461" i="8"/>
  <c r="B3461" i="8"/>
  <c r="Q3459" i="8"/>
  <c r="P3459" i="8"/>
  <c r="O3459" i="8"/>
  <c r="N3459" i="8"/>
  <c r="M3459" i="8"/>
  <c r="L3459" i="8"/>
  <c r="K3459" i="8"/>
  <c r="J3459" i="8"/>
  <c r="I3459" i="8"/>
  <c r="H3459" i="8"/>
  <c r="G3459" i="8"/>
  <c r="F3459" i="8"/>
  <c r="E3459" i="8"/>
  <c r="D3459" i="8"/>
  <c r="C3459" i="8"/>
  <c r="B3459" i="8"/>
  <c r="Q3458" i="8"/>
  <c r="P3458" i="8"/>
  <c r="O3458" i="8"/>
  <c r="N3458" i="8"/>
  <c r="M3458" i="8"/>
  <c r="L3458" i="8"/>
  <c r="K3458" i="8"/>
  <c r="J3458" i="8"/>
  <c r="I3458" i="8"/>
  <c r="H3458" i="8"/>
  <c r="G3458" i="8"/>
  <c r="F3458" i="8"/>
  <c r="E3458" i="8"/>
  <c r="D3458" i="8"/>
  <c r="C3458" i="8"/>
  <c r="B3458" i="8"/>
  <c r="Q3457" i="8"/>
  <c r="I3457" i="8"/>
  <c r="Q3456" i="8"/>
  <c r="I3456" i="8"/>
  <c r="P3455" i="8"/>
  <c r="O3455" i="8"/>
  <c r="N3455" i="8"/>
  <c r="M3455" i="8"/>
  <c r="L3455" i="8"/>
  <c r="K3455" i="8"/>
  <c r="J3455" i="8"/>
  <c r="H3455" i="8"/>
  <c r="G3455" i="8"/>
  <c r="F3455" i="8"/>
  <c r="E3455" i="8"/>
  <c r="D3455" i="8"/>
  <c r="C3455" i="8"/>
  <c r="B3455" i="8"/>
  <c r="Q3453" i="8"/>
  <c r="P3453" i="8"/>
  <c r="O3453" i="8"/>
  <c r="N3453" i="8"/>
  <c r="M3453" i="8"/>
  <c r="L3453" i="8"/>
  <c r="K3453" i="8"/>
  <c r="J3453" i="8"/>
  <c r="I3453" i="8"/>
  <c r="H3453" i="8"/>
  <c r="G3453" i="8"/>
  <c r="F3453" i="8"/>
  <c r="E3453" i="8"/>
  <c r="D3453" i="8"/>
  <c r="C3453" i="8"/>
  <c r="B3453" i="8"/>
  <c r="Q3452" i="8"/>
  <c r="P3452" i="8"/>
  <c r="O3452" i="8"/>
  <c r="N3452" i="8"/>
  <c r="M3452" i="8"/>
  <c r="L3452" i="8"/>
  <c r="K3452" i="8"/>
  <c r="J3452" i="8"/>
  <c r="I3452" i="8"/>
  <c r="G3452" i="8"/>
  <c r="F3452" i="8"/>
  <c r="E3452" i="8"/>
  <c r="D3452" i="8"/>
  <c r="C3452" i="8"/>
  <c r="B3452" i="8"/>
  <c r="Q3451" i="8"/>
  <c r="I3451" i="8"/>
  <c r="Q3450" i="8"/>
  <c r="I3450" i="8"/>
  <c r="P3449" i="8"/>
  <c r="O3449" i="8"/>
  <c r="N3449" i="8"/>
  <c r="L3449" i="8"/>
  <c r="K3449" i="8"/>
  <c r="J3449" i="8"/>
  <c r="G3449" i="8"/>
  <c r="F3449" i="8"/>
  <c r="E3449" i="8"/>
  <c r="D3449" i="8"/>
  <c r="C3449" i="8"/>
  <c r="B3449" i="8"/>
  <c r="Q3447" i="8"/>
  <c r="P3447" i="8"/>
  <c r="O3447" i="8"/>
  <c r="N3447" i="8"/>
  <c r="M3447" i="8"/>
  <c r="L3447" i="8"/>
  <c r="K3447" i="8"/>
  <c r="J3447" i="8"/>
  <c r="I3447" i="8"/>
  <c r="H3447" i="8"/>
  <c r="G3447" i="8"/>
  <c r="F3447" i="8"/>
  <c r="E3447" i="8"/>
  <c r="D3447" i="8"/>
  <c r="C3447" i="8"/>
  <c r="B3447" i="8"/>
  <c r="Q3446" i="8"/>
  <c r="P3446" i="8"/>
  <c r="O3446" i="8"/>
  <c r="N3446" i="8"/>
  <c r="M3446" i="8"/>
  <c r="L3446" i="8"/>
  <c r="K3446" i="8"/>
  <c r="J3446" i="8"/>
  <c r="I3446" i="8"/>
  <c r="H3446" i="8"/>
  <c r="G3446" i="8"/>
  <c r="F3446" i="8"/>
  <c r="E3446" i="8"/>
  <c r="D3446" i="8"/>
  <c r="C3446" i="8"/>
  <c r="B3446" i="8"/>
  <c r="Q3445" i="8"/>
  <c r="I3445" i="8"/>
  <c r="Q3444" i="8"/>
  <c r="I3444" i="8"/>
  <c r="P3443" i="8"/>
  <c r="O3443" i="8"/>
  <c r="N3443" i="8"/>
  <c r="M3443" i="8"/>
  <c r="L3443" i="8"/>
  <c r="K3443" i="8"/>
  <c r="J3443" i="8"/>
  <c r="H3443" i="8"/>
  <c r="G3443" i="8"/>
  <c r="F3443" i="8"/>
  <c r="E3443" i="8"/>
  <c r="D3443" i="8"/>
  <c r="C3443" i="8"/>
  <c r="B3443" i="8"/>
  <c r="Q3441" i="8"/>
  <c r="P3441" i="8"/>
  <c r="O3441" i="8"/>
  <c r="N3441" i="8"/>
  <c r="M3441" i="8"/>
  <c r="L3441" i="8"/>
  <c r="K3441" i="8"/>
  <c r="J3441" i="8"/>
  <c r="I3441" i="8"/>
  <c r="H3441" i="8"/>
  <c r="G3441" i="8"/>
  <c r="F3441" i="8"/>
  <c r="E3441" i="8"/>
  <c r="D3441" i="8"/>
  <c r="C3441" i="8"/>
  <c r="B3441" i="8"/>
  <c r="Q3440" i="8"/>
  <c r="P3440" i="8"/>
  <c r="O3440" i="8"/>
  <c r="N3440" i="8"/>
  <c r="M3440" i="8"/>
  <c r="L3440" i="8"/>
  <c r="K3440" i="8"/>
  <c r="J3440" i="8"/>
  <c r="I3440" i="8"/>
  <c r="H3440" i="8"/>
  <c r="G3440" i="8"/>
  <c r="F3440" i="8"/>
  <c r="E3440" i="8"/>
  <c r="D3440" i="8"/>
  <c r="C3440" i="8"/>
  <c r="B3440" i="8"/>
  <c r="Q3439" i="8"/>
  <c r="I3439" i="8"/>
  <c r="Q3438" i="8"/>
  <c r="I3438" i="8"/>
  <c r="P3437" i="8"/>
  <c r="O3437" i="8"/>
  <c r="N3437" i="8"/>
  <c r="M3437" i="8"/>
  <c r="L3437" i="8"/>
  <c r="K3437" i="8"/>
  <c r="J3437" i="8"/>
  <c r="H3437" i="8"/>
  <c r="G3437" i="8"/>
  <c r="F3437" i="8"/>
  <c r="E3437" i="8"/>
  <c r="D3437" i="8"/>
  <c r="C3437" i="8"/>
  <c r="B3437" i="8"/>
  <c r="Q3435" i="8"/>
  <c r="P3435" i="8"/>
  <c r="O3435" i="8"/>
  <c r="N3435" i="8"/>
  <c r="M3435" i="8"/>
  <c r="L3435" i="8"/>
  <c r="K3435" i="8"/>
  <c r="J3435" i="8"/>
  <c r="I3435" i="8"/>
  <c r="H3435" i="8"/>
  <c r="G3435" i="8"/>
  <c r="F3435" i="8"/>
  <c r="E3435" i="8"/>
  <c r="D3435" i="8"/>
  <c r="C3435" i="8"/>
  <c r="B3435" i="8"/>
  <c r="Q3434" i="8"/>
  <c r="P3434" i="8"/>
  <c r="O3434" i="8"/>
  <c r="N3434" i="8"/>
  <c r="M3434" i="8"/>
  <c r="L3434" i="8"/>
  <c r="K3434" i="8"/>
  <c r="J3434" i="8"/>
  <c r="I3434" i="8"/>
  <c r="H3434" i="8"/>
  <c r="G3434" i="8"/>
  <c r="F3434" i="8"/>
  <c r="E3434" i="8"/>
  <c r="D3434" i="8"/>
  <c r="C3434" i="8"/>
  <c r="B3434" i="8"/>
  <c r="Q3433" i="8"/>
  <c r="I3433" i="8"/>
  <c r="Q3432" i="8"/>
  <c r="I3432" i="8"/>
  <c r="P3431" i="8"/>
  <c r="O3431" i="8"/>
  <c r="N3431" i="8"/>
  <c r="M3431" i="8"/>
  <c r="L3431" i="8"/>
  <c r="K3431" i="8"/>
  <c r="J3431" i="8"/>
  <c r="H3431" i="8"/>
  <c r="F3431" i="8"/>
  <c r="E3431" i="8"/>
  <c r="D3431" i="8"/>
  <c r="C3431" i="8"/>
  <c r="B3431" i="8"/>
  <c r="Q3429" i="8"/>
  <c r="P3429" i="8"/>
  <c r="O3429" i="8"/>
  <c r="N3429" i="8"/>
  <c r="M3429" i="8"/>
  <c r="L3429" i="8"/>
  <c r="K3429" i="8"/>
  <c r="J3429" i="8"/>
  <c r="I3429" i="8"/>
  <c r="H3429" i="8"/>
  <c r="G3429" i="8"/>
  <c r="F3429" i="8"/>
  <c r="E3429" i="8"/>
  <c r="D3429" i="8"/>
  <c r="C3429" i="8"/>
  <c r="B3429" i="8"/>
  <c r="Q3428" i="8"/>
  <c r="P3428" i="8"/>
  <c r="O3428" i="8"/>
  <c r="M3428" i="8"/>
  <c r="L3428" i="8"/>
  <c r="K3428" i="8"/>
  <c r="J3428" i="8"/>
  <c r="I3428" i="8"/>
  <c r="H3428" i="8"/>
  <c r="G3428" i="8"/>
  <c r="F3428" i="8"/>
  <c r="E3428" i="8"/>
  <c r="D3428" i="8"/>
  <c r="C3428" i="8"/>
  <c r="B3428" i="8"/>
  <c r="Q3427" i="8"/>
  <c r="I3427" i="8"/>
  <c r="Q3426" i="8"/>
  <c r="I3426" i="8"/>
  <c r="P3425" i="8"/>
  <c r="O3425" i="8"/>
  <c r="N3425" i="8"/>
  <c r="M3425" i="8"/>
  <c r="L3425" i="8"/>
  <c r="K3425" i="8"/>
  <c r="J3425" i="8"/>
  <c r="H3425" i="8"/>
  <c r="G3425" i="8"/>
  <c r="F3425" i="8"/>
  <c r="E3425" i="8"/>
  <c r="D3425" i="8"/>
  <c r="C3425" i="8"/>
  <c r="B3425" i="8"/>
  <c r="Q3423" i="8"/>
  <c r="P3423" i="8"/>
  <c r="O3423" i="8"/>
  <c r="N3423" i="8"/>
  <c r="M3423" i="8"/>
  <c r="L3423" i="8"/>
  <c r="K3423" i="8"/>
  <c r="J3423" i="8"/>
  <c r="I3423" i="8"/>
  <c r="H3423" i="8"/>
  <c r="G3423" i="8"/>
  <c r="F3423" i="8"/>
  <c r="E3423" i="8"/>
  <c r="D3423" i="8"/>
  <c r="C3423" i="8"/>
  <c r="B3423" i="8"/>
  <c r="Q3422" i="8"/>
  <c r="P3422" i="8"/>
  <c r="O3422" i="8"/>
  <c r="N3422" i="8"/>
  <c r="M3422" i="8"/>
  <c r="L3422" i="8"/>
  <c r="K3422" i="8"/>
  <c r="J3422" i="8"/>
  <c r="I3422" i="8"/>
  <c r="H3422" i="8"/>
  <c r="G3422" i="8"/>
  <c r="F3422" i="8"/>
  <c r="E3422" i="8"/>
  <c r="D3422" i="8"/>
  <c r="C3422" i="8"/>
  <c r="B3422" i="8"/>
  <c r="Q3421" i="8"/>
  <c r="I3421" i="8"/>
  <c r="Q3420" i="8"/>
  <c r="I3420" i="8"/>
  <c r="P3419" i="8"/>
  <c r="O3419" i="8"/>
  <c r="N3419" i="8"/>
  <c r="M3419" i="8"/>
  <c r="L3419" i="8"/>
  <c r="K3419" i="8"/>
  <c r="J3419" i="8"/>
  <c r="H3419" i="8"/>
  <c r="G3419" i="8"/>
  <c r="E3419" i="8"/>
  <c r="D3419" i="8"/>
  <c r="C3419" i="8"/>
  <c r="B3419" i="8"/>
  <c r="Q3417" i="8"/>
  <c r="P3417" i="8"/>
  <c r="O3417" i="8"/>
  <c r="N3417" i="8"/>
  <c r="M3417" i="8"/>
  <c r="L3417" i="8"/>
  <c r="K3417" i="8"/>
  <c r="J3417" i="8"/>
  <c r="I3417" i="8"/>
  <c r="H3417" i="8"/>
  <c r="G3417" i="8"/>
  <c r="F3417" i="8"/>
  <c r="E3417" i="8"/>
  <c r="D3417" i="8"/>
  <c r="C3417" i="8"/>
  <c r="B3417" i="8"/>
  <c r="Q3416" i="8"/>
  <c r="P3416" i="8"/>
  <c r="O3416" i="8"/>
  <c r="N3416" i="8"/>
  <c r="M3416" i="8"/>
  <c r="L3416" i="8"/>
  <c r="K3416" i="8"/>
  <c r="J3416" i="8"/>
  <c r="I3416" i="8"/>
  <c r="H3416" i="8"/>
  <c r="G3416" i="8"/>
  <c r="F3416" i="8"/>
  <c r="E3416" i="8"/>
  <c r="D3416" i="8"/>
  <c r="C3416" i="8"/>
  <c r="B3416" i="8"/>
  <c r="Q3415" i="8"/>
  <c r="I3415" i="8"/>
  <c r="Q3414" i="8"/>
  <c r="I3414" i="8"/>
  <c r="P3413" i="8"/>
  <c r="O3413" i="8"/>
  <c r="N3413" i="8"/>
  <c r="M3413" i="8"/>
  <c r="L3413" i="8"/>
  <c r="K3413" i="8"/>
  <c r="J3413" i="8"/>
  <c r="H3413" i="8"/>
  <c r="G3413" i="8"/>
  <c r="F3413" i="8"/>
  <c r="E3413" i="8"/>
  <c r="D3413" i="8"/>
  <c r="C3413" i="8"/>
  <c r="B3413" i="8"/>
  <c r="P3411" i="8"/>
  <c r="O3411" i="8"/>
  <c r="N3411" i="8"/>
  <c r="M3411" i="8"/>
  <c r="L3411" i="8"/>
  <c r="K3411" i="8"/>
  <c r="J3411" i="8"/>
  <c r="H3411" i="8"/>
  <c r="G3411" i="8"/>
  <c r="F3411" i="8"/>
  <c r="E3411" i="8"/>
  <c r="D3411" i="8"/>
  <c r="C3411" i="8"/>
  <c r="B3411" i="8"/>
  <c r="Q3410" i="8"/>
  <c r="P3410" i="8"/>
  <c r="O3410" i="8"/>
  <c r="N3410" i="8"/>
  <c r="M3410" i="8"/>
  <c r="L3410" i="8"/>
  <c r="K3410" i="8"/>
  <c r="J3410" i="8"/>
  <c r="I3410" i="8"/>
  <c r="H3410" i="8"/>
  <c r="G3410" i="8"/>
  <c r="F3410" i="8"/>
  <c r="E3410" i="8"/>
  <c r="D3410" i="8"/>
  <c r="C3410" i="8"/>
  <c r="B3410" i="8"/>
  <c r="Q3409" i="8"/>
  <c r="I3409" i="8"/>
  <c r="P3407" i="8"/>
  <c r="O3407" i="8"/>
  <c r="N3407" i="8"/>
  <c r="M3407" i="8"/>
  <c r="L3407" i="8"/>
  <c r="K3407" i="8"/>
  <c r="J3407" i="8"/>
  <c r="H3407" i="8"/>
  <c r="G3407" i="8"/>
  <c r="F3407" i="8"/>
  <c r="E3407" i="8"/>
  <c r="D3407" i="8"/>
  <c r="C3407" i="8"/>
  <c r="B3407" i="8"/>
  <c r="Q3405" i="8"/>
  <c r="P3405" i="8"/>
  <c r="O3405" i="8"/>
  <c r="N3405" i="8"/>
  <c r="M3405" i="8"/>
  <c r="L3405" i="8"/>
  <c r="K3405" i="8"/>
  <c r="J3405" i="8"/>
  <c r="I3405" i="8"/>
  <c r="H3405" i="8"/>
  <c r="G3405" i="8"/>
  <c r="F3405" i="8"/>
  <c r="E3405" i="8"/>
  <c r="D3405" i="8"/>
  <c r="C3405" i="8"/>
  <c r="B3405" i="8"/>
  <c r="Q3404" i="8"/>
  <c r="P3404" i="8"/>
  <c r="O3404" i="8"/>
  <c r="N3404" i="8"/>
  <c r="M3404" i="8"/>
  <c r="L3404" i="8"/>
  <c r="K3404" i="8"/>
  <c r="J3404" i="8"/>
  <c r="I3404" i="8"/>
  <c r="H3404" i="8"/>
  <c r="G3404" i="8"/>
  <c r="F3404" i="8"/>
  <c r="E3404" i="8"/>
  <c r="D3404" i="8"/>
  <c r="C3404" i="8"/>
  <c r="B3404" i="8"/>
  <c r="Q3403" i="8"/>
  <c r="I3403" i="8"/>
  <c r="Q3402" i="8"/>
  <c r="I3402" i="8"/>
  <c r="P3401" i="8"/>
  <c r="O3401" i="8"/>
  <c r="N3401" i="8"/>
  <c r="M3401" i="8"/>
  <c r="L3401" i="8"/>
  <c r="K3401" i="8"/>
  <c r="J3401" i="8"/>
  <c r="H3401" i="8"/>
  <c r="G3401" i="8"/>
  <c r="F3401" i="8"/>
  <c r="E3401" i="8"/>
  <c r="D3401" i="8"/>
  <c r="C3401" i="8"/>
  <c r="B3401" i="8"/>
  <c r="Q3399" i="8"/>
  <c r="P3399" i="8"/>
  <c r="O3399" i="8"/>
  <c r="N3399" i="8"/>
  <c r="M3399" i="8"/>
  <c r="L3399" i="8"/>
  <c r="K3399" i="8"/>
  <c r="J3399" i="8"/>
  <c r="I3399" i="8"/>
  <c r="H3399" i="8"/>
  <c r="G3399" i="8"/>
  <c r="F3399" i="8"/>
  <c r="E3399" i="8"/>
  <c r="D3399" i="8"/>
  <c r="C3399" i="8"/>
  <c r="B3399" i="8"/>
  <c r="Q3398" i="8"/>
  <c r="P3398" i="8"/>
  <c r="O3398" i="8"/>
  <c r="N3398" i="8"/>
  <c r="M3398" i="8"/>
  <c r="L3398" i="8"/>
  <c r="K3398" i="8"/>
  <c r="J3398" i="8"/>
  <c r="I3398" i="8"/>
  <c r="H3398" i="8"/>
  <c r="G3398" i="8"/>
  <c r="F3398" i="8"/>
  <c r="E3398" i="8"/>
  <c r="D3398" i="8"/>
  <c r="C3398" i="8"/>
  <c r="B3398" i="8"/>
  <c r="Q3397" i="8"/>
  <c r="I3397" i="8"/>
  <c r="Q3396" i="8"/>
  <c r="I3396" i="8"/>
  <c r="N3392" i="8"/>
  <c r="M3392" i="8"/>
  <c r="L3392" i="8"/>
  <c r="K3392" i="8"/>
  <c r="J3392" i="8"/>
  <c r="I3392" i="8"/>
  <c r="H3392" i="8"/>
  <c r="G3392" i="8"/>
  <c r="F3392" i="8"/>
  <c r="E3392" i="8"/>
  <c r="D3392" i="8"/>
  <c r="C3392" i="8"/>
  <c r="N3391" i="8"/>
  <c r="M3391" i="8"/>
  <c r="L3391" i="8"/>
  <c r="K3391" i="8"/>
  <c r="J3391" i="8"/>
  <c r="I3391" i="8"/>
  <c r="H3391" i="8"/>
  <c r="G3391" i="8"/>
  <c r="F3391" i="8"/>
  <c r="E3391" i="8"/>
  <c r="D3391" i="8"/>
  <c r="C3391" i="8"/>
  <c r="D3389" i="8"/>
  <c r="P3388" i="8"/>
  <c r="O3388" i="8"/>
  <c r="N3388" i="8"/>
  <c r="M3388" i="8"/>
  <c r="L3388" i="8"/>
  <c r="K3388" i="8"/>
  <c r="J3388" i="8"/>
  <c r="H3388" i="8"/>
  <c r="G3388" i="8"/>
  <c r="F3388" i="8"/>
  <c r="E3388" i="8"/>
  <c r="D3388" i="8"/>
  <c r="C3388" i="8"/>
  <c r="B3388" i="8"/>
  <c r="Q3386" i="8"/>
  <c r="P3386" i="8"/>
  <c r="O3386" i="8"/>
  <c r="N3386" i="8"/>
  <c r="M3386" i="8"/>
  <c r="L3386" i="8"/>
  <c r="K3386" i="8"/>
  <c r="J3386" i="8"/>
  <c r="I3386" i="8"/>
  <c r="H3386" i="8"/>
  <c r="G3386" i="8"/>
  <c r="F3386" i="8"/>
  <c r="E3386" i="8"/>
  <c r="D3386" i="8"/>
  <c r="C3386" i="8"/>
  <c r="B3386" i="8"/>
  <c r="Q3385" i="8"/>
  <c r="P3385" i="8"/>
  <c r="O3385" i="8"/>
  <c r="N3385" i="8"/>
  <c r="M3385" i="8"/>
  <c r="L3385" i="8"/>
  <c r="K3385" i="8"/>
  <c r="J3385" i="8"/>
  <c r="I3385" i="8"/>
  <c r="H3385" i="8"/>
  <c r="G3385" i="8"/>
  <c r="F3385" i="8"/>
  <c r="E3385" i="8"/>
  <c r="D3385" i="8"/>
  <c r="C3385" i="8"/>
  <c r="B3385" i="8"/>
  <c r="Q3384" i="8"/>
  <c r="I3384" i="8"/>
  <c r="Q3383" i="8"/>
  <c r="I3383" i="8"/>
  <c r="P3382" i="8"/>
  <c r="O3382" i="8"/>
  <c r="N3382" i="8"/>
  <c r="M3382" i="8"/>
  <c r="L3382" i="8"/>
  <c r="K3382" i="8"/>
  <c r="J3382" i="8"/>
  <c r="H3382" i="8"/>
  <c r="G3382" i="8"/>
  <c r="F3382" i="8"/>
  <c r="E3382" i="8"/>
  <c r="D3382" i="8"/>
  <c r="C3382" i="8"/>
  <c r="B3382" i="8"/>
  <c r="Q3380" i="8"/>
  <c r="P3380" i="8"/>
  <c r="O3380" i="8"/>
  <c r="N3380" i="8"/>
  <c r="M3380" i="8"/>
  <c r="L3380" i="8"/>
  <c r="K3380" i="8"/>
  <c r="J3380" i="8"/>
  <c r="I3380" i="8"/>
  <c r="H3380" i="8"/>
  <c r="G3380" i="8"/>
  <c r="F3380" i="8"/>
  <c r="E3380" i="8"/>
  <c r="D3380" i="8"/>
  <c r="C3380" i="8"/>
  <c r="B3380" i="8"/>
  <c r="Q3379" i="8"/>
  <c r="P3379" i="8"/>
  <c r="O3379" i="8"/>
  <c r="N3379" i="8"/>
  <c r="M3379" i="8"/>
  <c r="L3379" i="8"/>
  <c r="K3379" i="8"/>
  <c r="J3379" i="8"/>
  <c r="I3379" i="8"/>
  <c r="H3379" i="8"/>
  <c r="G3379" i="8"/>
  <c r="F3379" i="8"/>
  <c r="E3379" i="8"/>
  <c r="D3379" i="8"/>
  <c r="C3379" i="8"/>
  <c r="B3379" i="8"/>
  <c r="Q3378" i="8"/>
  <c r="I3378" i="8"/>
  <c r="Q3377" i="8"/>
  <c r="I3377" i="8"/>
  <c r="P3376" i="8"/>
  <c r="O3376" i="8"/>
  <c r="N3376" i="8"/>
  <c r="M3376" i="8"/>
  <c r="L3376" i="8"/>
  <c r="K3376" i="8"/>
  <c r="J3376" i="8"/>
  <c r="H3376" i="8"/>
  <c r="G3376" i="8"/>
  <c r="F3376" i="8"/>
  <c r="E3376" i="8"/>
  <c r="D3376" i="8"/>
  <c r="C3376" i="8"/>
  <c r="B3376" i="8"/>
  <c r="Q3374" i="8"/>
  <c r="P3374" i="8"/>
  <c r="O3374" i="8"/>
  <c r="N3374" i="8"/>
  <c r="M3374" i="8"/>
  <c r="L3374" i="8"/>
  <c r="K3374" i="8"/>
  <c r="J3374" i="8"/>
  <c r="I3374" i="8"/>
  <c r="H3374" i="8"/>
  <c r="G3374" i="8"/>
  <c r="F3374" i="8"/>
  <c r="E3374" i="8"/>
  <c r="D3374" i="8"/>
  <c r="C3374" i="8"/>
  <c r="B3374" i="8"/>
  <c r="Q3373" i="8"/>
  <c r="P3373" i="8"/>
  <c r="O3373" i="8"/>
  <c r="N3373" i="8"/>
  <c r="M3373" i="8"/>
  <c r="L3373" i="8"/>
  <c r="K3373" i="8"/>
  <c r="J3373" i="8"/>
  <c r="I3373" i="8"/>
  <c r="G3373" i="8"/>
  <c r="F3373" i="8"/>
  <c r="E3373" i="8"/>
  <c r="D3373" i="8"/>
  <c r="C3373" i="8"/>
  <c r="B3373" i="8"/>
  <c r="Q3372" i="8"/>
  <c r="I3372" i="8"/>
  <c r="Q3371" i="8"/>
  <c r="I3371" i="8"/>
  <c r="P3370" i="8"/>
  <c r="O3370" i="8"/>
  <c r="N3370" i="8"/>
  <c r="L3370" i="8"/>
  <c r="K3370" i="8"/>
  <c r="J3370" i="8"/>
  <c r="G3370" i="8"/>
  <c r="F3370" i="8"/>
  <c r="E3370" i="8"/>
  <c r="D3370" i="8"/>
  <c r="C3370" i="8"/>
  <c r="B3370" i="8"/>
  <c r="Q3368" i="8"/>
  <c r="P3368" i="8"/>
  <c r="O3368" i="8"/>
  <c r="N3368" i="8"/>
  <c r="M3368" i="8"/>
  <c r="L3368" i="8"/>
  <c r="K3368" i="8"/>
  <c r="J3368" i="8"/>
  <c r="I3368" i="8"/>
  <c r="H3368" i="8"/>
  <c r="G3368" i="8"/>
  <c r="F3368" i="8"/>
  <c r="E3368" i="8"/>
  <c r="D3368" i="8"/>
  <c r="C3368" i="8"/>
  <c r="B3368" i="8"/>
  <c r="Q3367" i="8"/>
  <c r="P3367" i="8"/>
  <c r="O3367" i="8"/>
  <c r="N3367" i="8"/>
  <c r="M3367" i="8"/>
  <c r="L3367" i="8"/>
  <c r="K3367" i="8"/>
  <c r="J3367" i="8"/>
  <c r="I3367" i="8"/>
  <c r="H3367" i="8"/>
  <c r="G3367" i="8"/>
  <c r="F3367" i="8"/>
  <c r="E3367" i="8"/>
  <c r="D3367" i="8"/>
  <c r="C3367" i="8"/>
  <c r="B3367" i="8"/>
  <c r="Q3366" i="8"/>
  <c r="I3366" i="8"/>
  <c r="Q3365" i="8"/>
  <c r="I3365" i="8"/>
  <c r="P3364" i="8"/>
  <c r="O3364" i="8"/>
  <c r="N3364" i="8"/>
  <c r="M3364" i="8"/>
  <c r="L3364" i="8"/>
  <c r="K3364" i="8"/>
  <c r="J3364" i="8"/>
  <c r="H3364" i="8"/>
  <c r="G3364" i="8"/>
  <c r="F3364" i="8"/>
  <c r="E3364" i="8"/>
  <c r="D3364" i="8"/>
  <c r="C3364" i="8"/>
  <c r="B3364" i="8"/>
  <c r="Q3362" i="8"/>
  <c r="P3362" i="8"/>
  <c r="O3362" i="8"/>
  <c r="N3362" i="8"/>
  <c r="M3362" i="8"/>
  <c r="L3362" i="8"/>
  <c r="K3362" i="8"/>
  <c r="J3362" i="8"/>
  <c r="I3362" i="8"/>
  <c r="H3362" i="8"/>
  <c r="G3362" i="8"/>
  <c r="F3362" i="8"/>
  <c r="E3362" i="8"/>
  <c r="D3362" i="8"/>
  <c r="C3362" i="8"/>
  <c r="B3362" i="8"/>
  <c r="Q3361" i="8"/>
  <c r="P3361" i="8"/>
  <c r="O3361" i="8"/>
  <c r="N3361" i="8"/>
  <c r="M3361" i="8"/>
  <c r="L3361" i="8"/>
  <c r="K3361" i="8"/>
  <c r="J3361" i="8"/>
  <c r="I3361" i="8"/>
  <c r="H3361" i="8"/>
  <c r="G3361" i="8"/>
  <c r="F3361" i="8"/>
  <c r="E3361" i="8"/>
  <c r="D3361" i="8"/>
  <c r="C3361" i="8"/>
  <c r="B3361" i="8"/>
  <c r="Q3360" i="8"/>
  <c r="I3360" i="8"/>
  <c r="Q3359" i="8"/>
  <c r="I3359" i="8"/>
  <c r="P3358" i="8"/>
  <c r="O3358" i="8"/>
  <c r="N3358" i="8"/>
  <c r="M3358" i="8"/>
  <c r="L3358" i="8"/>
  <c r="K3358" i="8"/>
  <c r="J3358" i="8"/>
  <c r="H3358" i="8"/>
  <c r="G3358" i="8"/>
  <c r="F3358" i="8"/>
  <c r="E3358" i="8"/>
  <c r="D3358" i="8"/>
  <c r="C3358" i="8"/>
  <c r="B3358" i="8"/>
  <c r="Q3356" i="8"/>
  <c r="P3356" i="8"/>
  <c r="O3356" i="8"/>
  <c r="N3356" i="8"/>
  <c r="M3356" i="8"/>
  <c r="L3356" i="8"/>
  <c r="K3356" i="8"/>
  <c r="J3356" i="8"/>
  <c r="I3356" i="8"/>
  <c r="H3356" i="8"/>
  <c r="G3356" i="8"/>
  <c r="F3356" i="8"/>
  <c r="E3356" i="8"/>
  <c r="D3356" i="8"/>
  <c r="C3356" i="8"/>
  <c r="B3356" i="8"/>
  <c r="Q3355" i="8"/>
  <c r="P3355" i="8"/>
  <c r="O3355" i="8"/>
  <c r="N3355" i="8"/>
  <c r="M3355" i="8"/>
  <c r="L3355" i="8"/>
  <c r="K3355" i="8"/>
  <c r="J3355" i="8"/>
  <c r="I3355" i="8"/>
  <c r="H3355" i="8"/>
  <c r="G3355" i="8"/>
  <c r="F3355" i="8"/>
  <c r="E3355" i="8"/>
  <c r="D3355" i="8"/>
  <c r="C3355" i="8"/>
  <c r="B3355" i="8"/>
  <c r="Q3354" i="8"/>
  <c r="I3354" i="8"/>
  <c r="Q3353" i="8"/>
  <c r="I3353" i="8"/>
  <c r="P3352" i="8"/>
  <c r="O3352" i="8"/>
  <c r="N3352" i="8"/>
  <c r="M3352" i="8"/>
  <c r="L3352" i="8"/>
  <c r="K3352" i="8"/>
  <c r="J3352" i="8"/>
  <c r="H3352" i="8"/>
  <c r="F3352" i="8"/>
  <c r="E3352" i="8"/>
  <c r="D3352" i="8"/>
  <c r="C3352" i="8"/>
  <c r="B3352" i="8"/>
  <c r="Q3350" i="8"/>
  <c r="P3350" i="8"/>
  <c r="O3350" i="8"/>
  <c r="N3350" i="8"/>
  <c r="M3350" i="8"/>
  <c r="L3350" i="8"/>
  <c r="K3350" i="8"/>
  <c r="J3350" i="8"/>
  <c r="I3350" i="8"/>
  <c r="H3350" i="8"/>
  <c r="G3350" i="8"/>
  <c r="F3350" i="8"/>
  <c r="E3350" i="8"/>
  <c r="D3350" i="8"/>
  <c r="C3350" i="8"/>
  <c r="B3350" i="8"/>
  <c r="Q3349" i="8"/>
  <c r="P3349" i="8"/>
  <c r="O3349" i="8"/>
  <c r="M3349" i="8"/>
  <c r="L3349" i="8"/>
  <c r="K3349" i="8"/>
  <c r="J3349" i="8"/>
  <c r="I3349" i="8"/>
  <c r="H3349" i="8"/>
  <c r="G3349" i="8"/>
  <c r="F3349" i="8"/>
  <c r="E3349" i="8"/>
  <c r="D3349" i="8"/>
  <c r="C3349" i="8"/>
  <c r="B3349" i="8"/>
  <c r="Q3348" i="8"/>
  <c r="I3348" i="8"/>
  <c r="Q3347" i="8"/>
  <c r="I3347" i="8"/>
  <c r="P3346" i="8"/>
  <c r="O3346" i="8"/>
  <c r="N3346" i="8"/>
  <c r="M3346" i="8"/>
  <c r="L3346" i="8"/>
  <c r="K3346" i="8"/>
  <c r="J3346" i="8"/>
  <c r="H3346" i="8"/>
  <c r="G3346" i="8"/>
  <c r="F3346" i="8"/>
  <c r="E3346" i="8"/>
  <c r="D3346" i="8"/>
  <c r="C3346" i="8"/>
  <c r="B3346" i="8"/>
  <c r="Q3344" i="8"/>
  <c r="P3344" i="8"/>
  <c r="O3344" i="8"/>
  <c r="N3344" i="8"/>
  <c r="M3344" i="8"/>
  <c r="L3344" i="8"/>
  <c r="K3344" i="8"/>
  <c r="J3344" i="8"/>
  <c r="I3344" i="8"/>
  <c r="H3344" i="8"/>
  <c r="G3344" i="8"/>
  <c r="F3344" i="8"/>
  <c r="E3344" i="8"/>
  <c r="D3344" i="8"/>
  <c r="C3344" i="8"/>
  <c r="B3344" i="8"/>
  <c r="Q3343" i="8"/>
  <c r="P3343" i="8"/>
  <c r="O3343" i="8"/>
  <c r="N3343" i="8"/>
  <c r="M3343" i="8"/>
  <c r="L3343" i="8"/>
  <c r="K3343" i="8"/>
  <c r="J3343" i="8"/>
  <c r="I3343" i="8"/>
  <c r="H3343" i="8"/>
  <c r="G3343" i="8"/>
  <c r="F3343" i="8"/>
  <c r="E3343" i="8"/>
  <c r="D3343" i="8"/>
  <c r="C3343" i="8"/>
  <c r="B3343" i="8"/>
  <c r="Q3342" i="8"/>
  <c r="I3342" i="8"/>
  <c r="Q3341" i="8"/>
  <c r="I3341" i="8"/>
  <c r="P3340" i="8"/>
  <c r="O3340" i="8"/>
  <c r="N3340" i="8"/>
  <c r="M3340" i="8"/>
  <c r="L3340" i="8"/>
  <c r="K3340" i="8"/>
  <c r="J3340" i="8"/>
  <c r="H3340" i="8"/>
  <c r="G3340" i="8"/>
  <c r="E3340" i="8"/>
  <c r="D3340" i="8"/>
  <c r="C3340" i="8"/>
  <c r="B3340" i="8"/>
  <c r="Q3338" i="8"/>
  <c r="P3338" i="8"/>
  <c r="O3338" i="8"/>
  <c r="N3338" i="8"/>
  <c r="M3338" i="8"/>
  <c r="L3338" i="8"/>
  <c r="K3338" i="8"/>
  <c r="J3338" i="8"/>
  <c r="I3338" i="8"/>
  <c r="H3338" i="8"/>
  <c r="G3338" i="8"/>
  <c r="F3338" i="8"/>
  <c r="E3338" i="8"/>
  <c r="D3338" i="8"/>
  <c r="C3338" i="8"/>
  <c r="B3338" i="8"/>
  <c r="Q3337" i="8"/>
  <c r="P3337" i="8"/>
  <c r="O3337" i="8"/>
  <c r="N3337" i="8"/>
  <c r="M3337" i="8"/>
  <c r="L3337" i="8"/>
  <c r="K3337" i="8"/>
  <c r="J3337" i="8"/>
  <c r="I3337" i="8"/>
  <c r="H3337" i="8"/>
  <c r="G3337" i="8"/>
  <c r="F3337" i="8"/>
  <c r="E3337" i="8"/>
  <c r="D3337" i="8"/>
  <c r="C3337" i="8"/>
  <c r="B3337" i="8"/>
  <c r="Q3336" i="8"/>
  <c r="I3336" i="8"/>
  <c r="Q3335" i="8"/>
  <c r="I3335" i="8"/>
  <c r="P3334" i="8"/>
  <c r="O3334" i="8"/>
  <c r="N3334" i="8"/>
  <c r="M3334" i="8"/>
  <c r="L3334" i="8"/>
  <c r="K3334" i="8"/>
  <c r="J3334" i="8"/>
  <c r="H3334" i="8"/>
  <c r="G3334" i="8"/>
  <c r="F3334" i="8"/>
  <c r="E3334" i="8"/>
  <c r="D3334" i="8"/>
  <c r="C3334" i="8"/>
  <c r="B3334" i="8"/>
  <c r="P3332" i="8"/>
  <c r="O3332" i="8"/>
  <c r="N3332" i="8"/>
  <c r="M3332" i="8"/>
  <c r="L3332" i="8"/>
  <c r="K3332" i="8"/>
  <c r="J3332" i="8"/>
  <c r="H3332" i="8"/>
  <c r="G3332" i="8"/>
  <c r="F3332" i="8"/>
  <c r="E3332" i="8"/>
  <c r="D3332" i="8"/>
  <c r="C3332" i="8"/>
  <c r="B3332" i="8"/>
  <c r="Q3331" i="8"/>
  <c r="P3331" i="8"/>
  <c r="O3331" i="8"/>
  <c r="N3331" i="8"/>
  <c r="M3331" i="8"/>
  <c r="L3331" i="8"/>
  <c r="K3331" i="8"/>
  <c r="J3331" i="8"/>
  <c r="I3331" i="8"/>
  <c r="H3331" i="8"/>
  <c r="G3331" i="8"/>
  <c r="F3331" i="8"/>
  <c r="E3331" i="8"/>
  <c r="D3331" i="8"/>
  <c r="C3331" i="8"/>
  <c r="B3331" i="8"/>
  <c r="Q3330" i="8"/>
  <c r="I3330" i="8"/>
  <c r="P3328" i="8"/>
  <c r="O3328" i="8"/>
  <c r="N3328" i="8"/>
  <c r="M3328" i="8"/>
  <c r="L3328" i="8"/>
  <c r="K3328" i="8"/>
  <c r="J3328" i="8"/>
  <c r="H3328" i="8"/>
  <c r="G3328" i="8"/>
  <c r="F3328" i="8"/>
  <c r="E3328" i="8"/>
  <c r="D3328" i="8"/>
  <c r="C3328" i="8"/>
  <c r="B3328" i="8"/>
  <c r="Q3326" i="8"/>
  <c r="P3326" i="8"/>
  <c r="O3326" i="8"/>
  <c r="N3326" i="8"/>
  <c r="M3326" i="8"/>
  <c r="L3326" i="8"/>
  <c r="K3326" i="8"/>
  <c r="J3326" i="8"/>
  <c r="I3326" i="8"/>
  <c r="H3326" i="8"/>
  <c r="G3326" i="8"/>
  <c r="F3326" i="8"/>
  <c r="E3326" i="8"/>
  <c r="D3326" i="8"/>
  <c r="C3326" i="8"/>
  <c r="B3326" i="8"/>
  <c r="Q3325" i="8"/>
  <c r="P3325" i="8"/>
  <c r="O3325" i="8"/>
  <c r="N3325" i="8"/>
  <c r="M3325" i="8"/>
  <c r="L3325" i="8"/>
  <c r="K3325" i="8"/>
  <c r="J3325" i="8"/>
  <c r="I3325" i="8"/>
  <c r="H3325" i="8"/>
  <c r="G3325" i="8"/>
  <c r="F3325" i="8"/>
  <c r="E3325" i="8"/>
  <c r="D3325" i="8"/>
  <c r="C3325" i="8"/>
  <c r="B3325" i="8"/>
  <c r="Q3324" i="8"/>
  <c r="I3324" i="8"/>
  <c r="Q3323" i="8"/>
  <c r="I3323" i="8"/>
  <c r="P3322" i="8"/>
  <c r="O3322" i="8"/>
  <c r="N3322" i="8"/>
  <c r="M3322" i="8"/>
  <c r="L3322" i="8"/>
  <c r="K3322" i="8"/>
  <c r="J3322" i="8"/>
  <c r="H3322" i="8"/>
  <c r="G3322" i="8"/>
  <c r="F3322" i="8"/>
  <c r="E3322" i="8"/>
  <c r="D3322" i="8"/>
  <c r="C3322" i="8"/>
  <c r="B3322" i="8"/>
  <c r="Q3320" i="8"/>
  <c r="P3320" i="8"/>
  <c r="O3320" i="8"/>
  <c r="N3320" i="8"/>
  <c r="M3320" i="8"/>
  <c r="L3320" i="8"/>
  <c r="K3320" i="8"/>
  <c r="J3320" i="8"/>
  <c r="I3320" i="8"/>
  <c r="H3320" i="8"/>
  <c r="G3320" i="8"/>
  <c r="F3320" i="8"/>
  <c r="E3320" i="8"/>
  <c r="D3320" i="8"/>
  <c r="C3320" i="8"/>
  <c r="B3320" i="8"/>
  <c r="Q3319" i="8"/>
  <c r="P3319" i="8"/>
  <c r="O3319" i="8"/>
  <c r="N3319" i="8"/>
  <c r="M3319" i="8"/>
  <c r="L3319" i="8"/>
  <c r="K3319" i="8"/>
  <c r="J3319" i="8"/>
  <c r="I3319" i="8"/>
  <c r="H3319" i="8"/>
  <c r="G3319" i="8"/>
  <c r="F3319" i="8"/>
  <c r="E3319" i="8"/>
  <c r="D3319" i="8"/>
  <c r="C3319" i="8"/>
  <c r="B3319" i="8"/>
  <c r="Q3318" i="8"/>
  <c r="I3318" i="8"/>
  <c r="Q3317" i="8"/>
  <c r="I3317" i="8"/>
  <c r="N3313" i="8"/>
  <c r="M3313" i="8"/>
  <c r="L3313" i="8"/>
  <c r="K3313" i="8"/>
  <c r="J3313" i="8"/>
  <c r="I3313" i="8"/>
  <c r="H3313" i="8"/>
  <c r="G3313" i="8"/>
  <c r="F3313" i="8"/>
  <c r="E3313" i="8"/>
  <c r="D3313" i="8"/>
  <c r="C3313" i="8"/>
  <c r="N3312" i="8"/>
  <c r="M3312" i="8"/>
  <c r="L3312" i="8"/>
  <c r="K3312" i="8"/>
  <c r="J3312" i="8"/>
  <c r="I3312" i="8"/>
  <c r="H3312" i="8"/>
  <c r="G3312" i="8"/>
  <c r="F3312" i="8"/>
  <c r="E3312" i="8"/>
  <c r="D3312" i="8"/>
  <c r="C3312" i="8"/>
  <c r="D3310" i="8"/>
  <c r="P3309" i="8"/>
  <c r="O3309" i="8"/>
  <c r="N3309" i="8"/>
  <c r="M3309" i="8"/>
  <c r="L3309" i="8"/>
  <c r="K3309" i="8"/>
  <c r="J3309" i="8"/>
  <c r="H3309" i="8"/>
  <c r="G3309" i="8"/>
  <c r="F3309" i="8"/>
  <c r="E3309" i="8"/>
  <c r="D3309" i="8"/>
  <c r="C3309" i="8"/>
  <c r="B3309" i="8"/>
  <c r="Q3307" i="8"/>
  <c r="P3307" i="8"/>
  <c r="O3307" i="8"/>
  <c r="N3307" i="8"/>
  <c r="M3307" i="8"/>
  <c r="L3307" i="8"/>
  <c r="K3307" i="8"/>
  <c r="J3307" i="8"/>
  <c r="I3307" i="8"/>
  <c r="H3307" i="8"/>
  <c r="G3307" i="8"/>
  <c r="F3307" i="8"/>
  <c r="E3307" i="8"/>
  <c r="D3307" i="8"/>
  <c r="C3307" i="8"/>
  <c r="B3307" i="8"/>
  <c r="Q3306" i="8"/>
  <c r="P3306" i="8"/>
  <c r="O3306" i="8"/>
  <c r="N3306" i="8"/>
  <c r="M3306" i="8"/>
  <c r="L3306" i="8"/>
  <c r="K3306" i="8"/>
  <c r="J3306" i="8"/>
  <c r="I3306" i="8"/>
  <c r="H3306" i="8"/>
  <c r="G3306" i="8"/>
  <c r="F3306" i="8"/>
  <c r="E3306" i="8"/>
  <c r="D3306" i="8"/>
  <c r="C3306" i="8"/>
  <c r="B3306" i="8"/>
  <c r="Q3305" i="8"/>
  <c r="I3305" i="8"/>
  <c r="Q3304" i="8"/>
  <c r="I3304" i="8"/>
  <c r="P3303" i="8"/>
  <c r="O3303" i="8"/>
  <c r="N3303" i="8"/>
  <c r="M3303" i="8"/>
  <c r="L3303" i="8"/>
  <c r="K3303" i="8"/>
  <c r="J3303" i="8"/>
  <c r="H3303" i="8"/>
  <c r="G3303" i="8"/>
  <c r="F3303" i="8"/>
  <c r="E3303" i="8"/>
  <c r="D3303" i="8"/>
  <c r="C3303" i="8"/>
  <c r="B3303" i="8"/>
  <c r="Q3301" i="8"/>
  <c r="P3301" i="8"/>
  <c r="O3301" i="8"/>
  <c r="N3301" i="8"/>
  <c r="M3301" i="8"/>
  <c r="L3301" i="8"/>
  <c r="K3301" i="8"/>
  <c r="J3301" i="8"/>
  <c r="I3301" i="8"/>
  <c r="H3301" i="8"/>
  <c r="G3301" i="8"/>
  <c r="F3301" i="8"/>
  <c r="E3301" i="8"/>
  <c r="D3301" i="8"/>
  <c r="C3301" i="8"/>
  <c r="B3301" i="8"/>
  <c r="Q3300" i="8"/>
  <c r="P3300" i="8"/>
  <c r="O3300" i="8"/>
  <c r="N3300" i="8"/>
  <c r="M3300" i="8"/>
  <c r="L3300" i="8"/>
  <c r="K3300" i="8"/>
  <c r="J3300" i="8"/>
  <c r="I3300" i="8"/>
  <c r="H3300" i="8"/>
  <c r="G3300" i="8"/>
  <c r="F3300" i="8"/>
  <c r="E3300" i="8"/>
  <c r="D3300" i="8"/>
  <c r="C3300" i="8"/>
  <c r="B3300" i="8"/>
  <c r="Q3299" i="8"/>
  <c r="I3299" i="8"/>
  <c r="Q3298" i="8"/>
  <c r="I3298" i="8"/>
  <c r="P3297" i="8"/>
  <c r="O3297" i="8"/>
  <c r="N3297" i="8"/>
  <c r="M3297" i="8"/>
  <c r="L3297" i="8"/>
  <c r="K3297" i="8"/>
  <c r="J3297" i="8"/>
  <c r="H3297" i="8"/>
  <c r="G3297" i="8"/>
  <c r="F3297" i="8"/>
  <c r="E3297" i="8"/>
  <c r="D3297" i="8"/>
  <c r="C3297" i="8"/>
  <c r="B3297" i="8"/>
  <c r="Q3295" i="8"/>
  <c r="P3295" i="8"/>
  <c r="O3295" i="8"/>
  <c r="N3295" i="8"/>
  <c r="M3295" i="8"/>
  <c r="L3295" i="8"/>
  <c r="K3295" i="8"/>
  <c r="J3295" i="8"/>
  <c r="I3295" i="8"/>
  <c r="H3295" i="8"/>
  <c r="G3295" i="8"/>
  <c r="F3295" i="8"/>
  <c r="E3295" i="8"/>
  <c r="D3295" i="8"/>
  <c r="C3295" i="8"/>
  <c r="B3295" i="8"/>
  <c r="Q3294" i="8"/>
  <c r="P3294" i="8"/>
  <c r="O3294" i="8"/>
  <c r="N3294" i="8"/>
  <c r="M3294" i="8"/>
  <c r="L3294" i="8"/>
  <c r="K3294" i="8"/>
  <c r="J3294" i="8"/>
  <c r="I3294" i="8"/>
  <c r="G3294" i="8"/>
  <c r="F3294" i="8"/>
  <c r="E3294" i="8"/>
  <c r="D3294" i="8"/>
  <c r="C3294" i="8"/>
  <c r="B3294" i="8"/>
  <c r="Q3293" i="8"/>
  <c r="I3293" i="8"/>
  <c r="Q3292" i="8"/>
  <c r="I3292" i="8"/>
  <c r="P3291" i="8"/>
  <c r="O3291" i="8"/>
  <c r="N3291" i="8"/>
  <c r="L3291" i="8"/>
  <c r="K3291" i="8"/>
  <c r="J3291" i="8"/>
  <c r="G3291" i="8"/>
  <c r="F3291" i="8"/>
  <c r="E3291" i="8"/>
  <c r="D3291" i="8"/>
  <c r="C3291" i="8"/>
  <c r="B3291" i="8"/>
  <c r="Q3289" i="8"/>
  <c r="P3289" i="8"/>
  <c r="O3289" i="8"/>
  <c r="N3289" i="8"/>
  <c r="M3289" i="8"/>
  <c r="L3289" i="8"/>
  <c r="K3289" i="8"/>
  <c r="J3289" i="8"/>
  <c r="I3289" i="8"/>
  <c r="H3289" i="8"/>
  <c r="G3289" i="8"/>
  <c r="F3289" i="8"/>
  <c r="E3289" i="8"/>
  <c r="D3289" i="8"/>
  <c r="C3289" i="8"/>
  <c r="B3289" i="8"/>
  <c r="Q3288" i="8"/>
  <c r="P3288" i="8"/>
  <c r="O3288" i="8"/>
  <c r="N3288" i="8"/>
  <c r="M3288" i="8"/>
  <c r="L3288" i="8"/>
  <c r="K3288" i="8"/>
  <c r="J3288" i="8"/>
  <c r="I3288" i="8"/>
  <c r="H3288" i="8"/>
  <c r="G3288" i="8"/>
  <c r="F3288" i="8"/>
  <c r="E3288" i="8"/>
  <c r="D3288" i="8"/>
  <c r="C3288" i="8"/>
  <c r="B3288" i="8"/>
  <c r="Q3287" i="8"/>
  <c r="I3287" i="8"/>
  <c r="Q3286" i="8"/>
  <c r="I3286" i="8"/>
  <c r="P3285" i="8"/>
  <c r="O3285" i="8"/>
  <c r="N3285" i="8"/>
  <c r="M3285" i="8"/>
  <c r="L3285" i="8"/>
  <c r="K3285" i="8"/>
  <c r="J3285" i="8"/>
  <c r="H3285" i="8"/>
  <c r="G3285" i="8"/>
  <c r="F3285" i="8"/>
  <c r="E3285" i="8"/>
  <c r="D3285" i="8"/>
  <c r="C3285" i="8"/>
  <c r="B3285" i="8"/>
  <c r="Q3283" i="8"/>
  <c r="P3283" i="8"/>
  <c r="O3283" i="8"/>
  <c r="N3283" i="8"/>
  <c r="M3283" i="8"/>
  <c r="L3283" i="8"/>
  <c r="K3283" i="8"/>
  <c r="J3283" i="8"/>
  <c r="I3283" i="8"/>
  <c r="H3283" i="8"/>
  <c r="G3283" i="8"/>
  <c r="F3283" i="8"/>
  <c r="E3283" i="8"/>
  <c r="D3283" i="8"/>
  <c r="C3283" i="8"/>
  <c r="B3283" i="8"/>
  <c r="Q3282" i="8"/>
  <c r="P3282" i="8"/>
  <c r="O3282" i="8"/>
  <c r="N3282" i="8"/>
  <c r="M3282" i="8"/>
  <c r="L3282" i="8"/>
  <c r="K3282" i="8"/>
  <c r="J3282" i="8"/>
  <c r="I3282" i="8"/>
  <c r="H3282" i="8"/>
  <c r="G3282" i="8"/>
  <c r="F3282" i="8"/>
  <c r="E3282" i="8"/>
  <c r="D3282" i="8"/>
  <c r="C3282" i="8"/>
  <c r="B3282" i="8"/>
  <c r="Q3281" i="8"/>
  <c r="I3281" i="8"/>
  <c r="Q3280" i="8"/>
  <c r="I3280" i="8"/>
  <c r="P3279" i="8"/>
  <c r="O3279" i="8"/>
  <c r="N3279" i="8"/>
  <c r="M3279" i="8"/>
  <c r="L3279" i="8"/>
  <c r="K3279" i="8"/>
  <c r="J3279" i="8"/>
  <c r="H3279" i="8"/>
  <c r="G3279" i="8"/>
  <c r="F3279" i="8"/>
  <c r="E3279" i="8"/>
  <c r="D3279" i="8"/>
  <c r="C3279" i="8"/>
  <c r="B3279" i="8"/>
  <c r="Q3277" i="8"/>
  <c r="P3277" i="8"/>
  <c r="O3277" i="8"/>
  <c r="N3277" i="8"/>
  <c r="M3277" i="8"/>
  <c r="L3277" i="8"/>
  <c r="K3277" i="8"/>
  <c r="J3277" i="8"/>
  <c r="I3277" i="8"/>
  <c r="H3277" i="8"/>
  <c r="G3277" i="8"/>
  <c r="F3277" i="8"/>
  <c r="E3277" i="8"/>
  <c r="D3277" i="8"/>
  <c r="C3277" i="8"/>
  <c r="B3277" i="8"/>
  <c r="Q3276" i="8"/>
  <c r="P3276" i="8"/>
  <c r="O3276" i="8"/>
  <c r="N3276" i="8"/>
  <c r="M3276" i="8"/>
  <c r="L3276" i="8"/>
  <c r="K3276" i="8"/>
  <c r="J3276" i="8"/>
  <c r="I3276" i="8"/>
  <c r="H3276" i="8"/>
  <c r="G3276" i="8"/>
  <c r="F3276" i="8"/>
  <c r="E3276" i="8"/>
  <c r="D3276" i="8"/>
  <c r="C3276" i="8"/>
  <c r="B3276" i="8"/>
  <c r="Q3275" i="8"/>
  <c r="I3275" i="8"/>
  <c r="Q3274" i="8"/>
  <c r="I3274" i="8"/>
  <c r="P3273" i="8"/>
  <c r="O3273" i="8"/>
  <c r="N3273" i="8"/>
  <c r="M3273" i="8"/>
  <c r="L3273" i="8"/>
  <c r="K3273" i="8"/>
  <c r="J3273" i="8"/>
  <c r="H3273" i="8"/>
  <c r="F3273" i="8"/>
  <c r="E3273" i="8"/>
  <c r="D3273" i="8"/>
  <c r="C3273" i="8"/>
  <c r="B3273" i="8"/>
  <c r="Q3271" i="8"/>
  <c r="P3271" i="8"/>
  <c r="O3271" i="8"/>
  <c r="N3271" i="8"/>
  <c r="M3271" i="8"/>
  <c r="L3271" i="8"/>
  <c r="K3271" i="8"/>
  <c r="J3271" i="8"/>
  <c r="I3271" i="8"/>
  <c r="H3271" i="8"/>
  <c r="G3271" i="8"/>
  <c r="F3271" i="8"/>
  <c r="E3271" i="8"/>
  <c r="D3271" i="8"/>
  <c r="C3271" i="8"/>
  <c r="B3271" i="8"/>
  <c r="Q3270" i="8"/>
  <c r="P3270" i="8"/>
  <c r="O3270" i="8"/>
  <c r="M3270" i="8"/>
  <c r="L3270" i="8"/>
  <c r="K3270" i="8"/>
  <c r="J3270" i="8"/>
  <c r="I3270" i="8"/>
  <c r="H3270" i="8"/>
  <c r="G3270" i="8"/>
  <c r="F3270" i="8"/>
  <c r="E3270" i="8"/>
  <c r="D3270" i="8"/>
  <c r="C3270" i="8"/>
  <c r="B3270" i="8"/>
  <c r="Q3269" i="8"/>
  <c r="I3269" i="8"/>
  <c r="Q3268" i="8"/>
  <c r="I3268" i="8"/>
  <c r="P3267" i="8"/>
  <c r="O3267" i="8"/>
  <c r="N3267" i="8"/>
  <c r="M3267" i="8"/>
  <c r="L3267" i="8"/>
  <c r="K3267" i="8"/>
  <c r="J3267" i="8"/>
  <c r="H3267" i="8"/>
  <c r="G3267" i="8"/>
  <c r="F3267" i="8"/>
  <c r="E3267" i="8"/>
  <c r="D3267" i="8"/>
  <c r="C3267" i="8"/>
  <c r="B3267" i="8"/>
  <c r="Q3265" i="8"/>
  <c r="P3265" i="8"/>
  <c r="O3265" i="8"/>
  <c r="N3265" i="8"/>
  <c r="M3265" i="8"/>
  <c r="L3265" i="8"/>
  <c r="K3265" i="8"/>
  <c r="J3265" i="8"/>
  <c r="I3265" i="8"/>
  <c r="H3265" i="8"/>
  <c r="G3265" i="8"/>
  <c r="F3265" i="8"/>
  <c r="E3265" i="8"/>
  <c r="D3265" i="8"/>
  <c r="C3265" i="8"/>
  <c r="B3265" i="8"/>
  <c r="Q3264" i="8"/>
  <c r="P3264" i="8"/>
  <c r="O3264" i="8"/>
  <c r="N3264" i="8"/>
  <c r="M3264" i="8"/>
  <c r="L3264" i="8"/>
  <c r="K3264" i="8"/>
  <c r="J3264" i="8"/>
  <c r="I3264" i="8"/>
  <c r="H3264" i="8"/>
  <c r="G3264" i="8"/>
  <c r="F3264" i="8"/>
  <c r="E3264" i="8"/>
  <c r="D3264" i="8"/>
  <c r="C3264" i="8"/>
  <c r="B3264" i="8"/>
  <c r="Q3263" i="8"/>
  <c r="I3263" i="8"/>
  <c r="Q3262" i="8"/>
  <c r="I3262" i="8"/>
  <c r="P3261" i="8"/>
  <c r="O3261" i="8"/>
  <c r="N3261" i="8"/>
  <c r="M3261" i="8"/>
  <c r="L3261" i="8"/>
  <c r="K3261" i="8"/>
  <c r="J3261" i="8"/>
  <c r="H3261" i="8"/>
  <c r="G3261" i="8"/>
  <c r="E3261" i="8"/>
  <c r="D3261" i="8"/>
  <c r="C3261" i="8"/>
  <c r="B3261" i="8"/>
  <c r="Q3259" i="8"/>
  <c r="P3259" i="8"/>
  <c r="O3259" i="8"/>
  <c r="N3259" i="8"/>
  <c r="M3259" i="8"/>
  <c r="L3259" i="8"/>
  <c r="K3259" i="8"/>
  <c r="J3259" i="8"/>
  <c r="I3259" i="8"/>
  <c r="H3259" i="8"/>
  <c r="G3259" i="8"/>
  <c r="F3259" i="8"/>
  <c r="E3259" i="8"/>
  <c r="D3259" i="8"/>
  <c r="C3259" i="8"/>
  <c r="B3259" i="8"/>
  <c r="Q3258" i="8"/>
  <c r="P3258" i="8"/>
  <c r="O3258" i="8"/>
  <c r="N3258" i="8"/>
  <c r="M3258" i="8"/>
  <c r="L3258" i="8"/>
  <c r="K3258" i="8"/>
  <c r="J3258" i="8"/>
  <c r="I3258" i="8"/>
  <c r="H3258" i="8"/>
  <c r="G3258" i="8"/>
  <c r="F3258" i="8"/>
  <c r="E3258" i="8"/>
  <c r="D3258" i="8"/>
  <c r="C3258" i="8"/>
  <c r="B3258" i="8"/>
  <c r="Q3257" i="8"/>
  <c r="I3257" i="8"/>
  <c r="Q3256" i="8"/>
  <c r="I3256" i="8"/>
  <c r="P3255" i="8"/>
  <c r="O3255" i="8"/>
  <c r="N3255" i="8"/>
  <c r="M3255" i="8"/>
  <c r="L3255" i="8"/>
  <c r="K3255" i="8"/>
  <c r="J3255" i="8"/>
  <c r="H3255" i="8"/>
  <c r="G3255" i="8"/>
  <c r="F3255" i="8"/>
  <c r="E3255" i="8"/>
  <c r="D3255" i="8"/>
  <c r="C3255" i="8"/>
  <c r="B3255" i="8"/>
  <c r="P3253" i="8"/>
  <c r="O3253" i="8"/>
  <c r="N3253" i="8"/>
  <c r="M3253" i="8"/>
  <c r="L3253" i="8"/>
  <c r="K3253" i="8"/>
  <c r="J3253" i="8"/>
  <c r="H3253" i="8"/>
  <c r="G3253" i="8"/>
  <c r="F3253" i="8"/>
  <c r="E3253" i="8"/>
  <c r="D3253" i="8"/>
  <c r="C3253" i="8"/>
  <c r="B3253" i="8"/>
  <c r="Q3252" i="8"/>
  <c r="P3252" i="8"/>
  <c r="O3252" i="8"/>
  <c r="N3252" i="8"/>
  <c r="M3252" i="8"/>
  <c r="L3252" i="8"/>
  <c r="K3252" i="8"/>
  <c r="J3252" i="8"/>
  <c r="I3252" i="8"/>
  <c r="H3252" i="8"/>
  <c r="G3252" i="8"/>
  <c r="F3252" i="8"/>
  <c r="E3252" i="8"/>
  <c r="D3252" i="8"/>
  <c r="C3252" i="8"/>
  <c r="B3252" i="8"/>
  <c r="Q3251" i="8"/>
  <c r="I3251" i="8"/>
  <c r="P3249" i="8"/>
  <c r="O3249" i="8"/>
  <c r="N3249" i="8"/>
  <c r="M3249" i="8"/>
  <c r="L3249" i="8"/>
  <c r="K3249" i="8"/>
  <c r="J3249" i="8"/>
  <c r="H3249" i="8"/>
  <c r="G3249" i="8"/>
  <c r="F3249" i="8"/>
  <c r="E3249" i="8"/>
  <c r="D3249" i="8"/>
  <c r="C3249" i="8"/>
  <c r="B3249" i="8"/>
  <c r="Q3247" i="8"/>
  <c r="P3247" i="8"/>
  <c r="O3247" i="8"/>
  <c r="N3247" i="8"/>
  <c r="M3247" i="8"/>
  <c r="L3247" i="8"/>
  <c r="K3247" i="8"/>
  <c r="J3247" i="8"/>
  <c r="I3247" i="8"/>
  <c r="H3247" i="8"/>
  <c r="G3247" i="8"/>
  <c r="F3247" i="8"/>
  <c r="E3247" i="8"/>
  <c r="D3247" i="8"/>
  <c r="C3247" i="8"/>
  <c r="B3247" i="8"/>
  <c r="Q3246" i="8"/>
  <c r="P3246" i="8"/>
  <c r="O3246" i="8"/>
  <c r="N3246" i="8"/>
  <c r="M3246" i="8"/>
  <c r="L3246" i="8"/>
  <c r="K3246" i="8"/>
  <c r="J3246" i="8"/>
  <c r="I3246" i="8"/>
  <c r="H3246" i="8"/>
  <c r="G3246" i="8"/>
  <c r="F3246" i="8"/>
  <c r="E3246" i="8"/>
  <c r="D3246" i="8"/>
  <c r="C3246" i="8"/>
  <c r="B3246" i="8"/>
  <c r="Q3245" i="8"/>
  <c r="I3245" i="8"/>
  <c r="Q3244" i="8"/>
  <c r="I3244" i="8"/>
  <c r="P3243" i="8"/>
  <c r="O3243" i="8"/>
  <c r="N3243" i="8"/>
  <c r="M3243" i="8"/>
  <c r="L3243" i="8"/>
  <c r="K3243" i="8"/>
  <c r="J3243" i="8"/>
  <c r="H3243" i="8"/>
  <c r="G3243" i="8"/>
  <c r="F3243" i="8"/>
  <c r="E3243" i="8"/>
  <c r="D3243" i="8"/>
  <c r="C3243" i="8"/>
  <c r="B3243" i="8"/>
  <c r="Q3241" i="8"/>
  <c r="P3241" i="8"/>
  <c r="O3241" i="8"/>
  <c r="N3241" i="8"/>
  <c r="M3241" i="8"/>
  <c r="L3241" i="8"/>
  <c r="K3241" i="8"/>
  <c r="J3241" i="8"/>
  <c r="I3241" i="8"/>
  <c r="H3241" i="8"/>
  <c r="G3241" i="8"/>
  <c r="F3241" i="8"/>
  <c r="E3241" i="8"/>
  <c r="D3241" i="8"/>
  <c r="C3241" i="8"/>
  <c r="B3241" i="8"/>
  <c r="Q3240" i="8"/>
  <c r="P3240" i="8"/>
  <c r="O3240" i="8"/>
  <c r="N3240" i="8"/>
  <c r="M3240" i="8"/>
  <c r="L3240" i="8"/>
  <c r="K3240" i="8"/>
  <c r="J3240" i="8"/>
  <c r="I3240" i="8"/>
  <c r="H3240" i="8"/>
  <c r="G3240" i="8"/>
  <c r="F3240" i="8"/>
  <c r="E3240" i="8"/>
  <c r="D3240" i="8"/>
  <c r="C3240" i="8"/>
  <c r="B3240" i="8"/>
  <c r="Q3239" i="8"/>
  <c r="I3239" i="8"/>
  <c r="Q3238" i="8"/>
  <c r="I3238" i="8"/>
  <c r="N3234" i="8"/>
  <c r="M3234" i="8"/>
  <c r="L3234" i="8"/>
  <c r="K3234" i="8"/>
  <c r="J3234" i="8"/>
  <c r="I3234" i="8"/>
  <c r="H3234" i="8"/>
  <c r="G3234" i="8"/>
  <c r="F3234" i="8"/>
  <c r="E3234" i="8"/>
  <c r="D3234" i="8"/>
  <c r="C3234" i="8"/>
  <c r="N3233" i="8"/>
  <c r="M3233" i="8"/>
  <c r="L3233" i="8"/>
  <c r="K3233" i="8"/>
  <c r="J3233" i="8"/>
  <c r="I3233" i="8"/>
  <c r="H3233" i="8"/>
  <c r="G3233" i="8"/>
  <c r="F3233" i="8"/>
  <c r="E3233" i="8"/>
  <c r="D3233" i="8"/>
  <c r="C3233" i="8"/>
  <c r="D3231" i="8"/>
  <c r="P3230" i="8"/>
  <c r="O3230" i="8"/>
  <c r="N3230" i="8"/>
  <c r="M3230" i="8"/>
  <c r="L3230" i="8"/>
  <c r="K3230" i="8"/>
  <c r="J3230" i="8"/>
  <c r="H3230" i="8"/>
  <c r="G3230" i="8"/>
  <c r="F3230" i="8"/>
  <c r="E3230" i="8"/>
  <c r="D3230" i="8"/>
  <c r="C3230" i="8"/>
  <c r="B3230" i="8"/>
  <c r="Q3228" i="8"/>
  <c r="P3228" i="8"/>
  <c r="O3228" i="8"/>
  <c r="N3228" i="8"/>
  <c r="M3228" i="8"/>
  <c r="L3228" i="8"/>
  <c r="K3228" i="8"/>
  <c r="J3228" i="8"/>
  <c r="I3228" i="8"/>
  <c r="H3228" i="8"/>
  <c r="G3228" i="8"/>
  <c r="F3228" i="8"/>
  <c r="E3228" i="8"/>
  <c r="D3228" i="8"/>
  <c r="C3228" i="8"/>
  <c r="B3228" i="8"/>
  <c r="Q3227" i="8"/>
  <c r="P3227" i="8"/>
  <c r="O3227" i="8"/>
  <c r="N3227" i="8"/>
  <c r="M3227" i="8"/>
  <c r="L3227" i="8"/>
  <c r="K3227" i="8"/>
  <c r="J3227" i="8"/>
  <c r="I3227" i="8"/>
  <c r="H3227" i="8"/>
  <c r="G3227" i="8"/>
  <c r="F3227" i="8"/>
  <c r="E3227" i="8"/>
  <c r="D3227" i="8"/>
  <c r="C3227" i="8"/>
  <c r="B3227" i="8"/>
  <c r="I3226" i="8"/>
  <c r="Q3225" i="8"/>
  <c r="I3225" i="8"/>
  <c r="P3224" i="8"/>
  <c r="O3224" i="8"/>
  <c r="N3224" i="8"/>
  <c r="M3224" i="8"/>
  <c r="L3224" i="8"/>
  <c r="K3224" i="8"/>
  <c r="J3224" i="8"/>
  <c r="H3224" i="8"/>
  <c r="G3224" i="8"/>
  <c r="F3224" i="8"/>
  <c r="E3224" i="8"/>
  <c r="D3224" i="8"/>
  <c r="C3224" i="8"/>
  <c r="B3224" i="8"/>
  <c r="Q3222" i="8"/>
  <c r="P3222" i="8"/>
  <c r="O3222" i="8"/>
  <c r="N3222" i="8"/>
  <c r="M3222" i="8"/>
  <c r="L3222" i="8"/>
  <c r="K3222" i="8"/>
  <c r="J3222" i="8"/>
  <c r="I3222" i="8"/>
  <c r="H3222" i="8"/>
  <c r="G3222" i="8"/>
  <c r="F3222" i="8"/>
  <c r="E3222" i="8"/>
  <c r="D3222" i="8"/>
  <c r="C3222" i="8"/>
  <c r="B3222" i="8"/>
  <c r="Q3221" i="8"/>
  <c r="P3221" i="8"/>
  <c r="O3221" i="8"/>
  <c r="N3221" i="8"/>
  <c r="M3221" i="8"/>
  <c r="L3221" i="8"/>
  <c r="K3221" i="8"/>
  <c r="J3221" i="8"/>
  <c r="I3221" i="8"/>
  <c r="H3221" i="8"/>
  <c r="G3221" i="8"/>
  <c r="F3221" i="8"/>
  <c r="E3221" i="8"/>
  <c r="D3221" i="8"/>
  <c r="C3221" i="8"/>
  <c r="B3221" i="8"/>
  <c r="Q3220" i="8"/>
  <c r="I3220" i="8"/>
  <c r="Q3219" i="8"/>
  <c r="I3219" i="8"/>
  <c r="P3218" i="8"/>
  <c r="O3218" i="8"/>
  <c r="N3218" i="8"/>
  <c r="M3218" i="8"/>
  <c r="L3218" i="8"/>
  <c r="K3218" i="8"/>
  <c r="J3218" i="8"/>
  <c r="H3218" i="8"/>
  <c r="G3218" i="8"/>
  <c r="F3218" i="8"/>
  <c r="E3218" i="8"/>
  <c r="D3218" i="8"/>
  <c r="C3218" i="8"/>
  <c r="B3218" i="8"/>
  <c r="Q3216" i="8"/>
  <c r="P3216" i="8"/>
  <c r="O3216" i="8"/>
  <c r="N3216" i="8"/>
  <c r="M3216" i="8"/>
  <c r="L3216" i="8"/>
  <c r="K3216" i="8"/>
  <c r="J3216" i="8"/>
  <c r="I3216" i="8"/>
  <c r="H3216" i="8"/>
  <c r="G3216" i="8"/>
  <c r="F3216" i="8"/>
  <c r="E3216" i="8"/>
  <c r="D3216" i="8"/>
  <c r="C3216" i="8"/>
  <c r="B3216" i="8"/>
  <c r="Q3215" i="8"/>
  <c r="P3215" i="8"/>
  <c r="O3215" i="8"/>
  <c r="N3215" i="8"/>
  <c r="M3215" i="8"/>
  <c r="L3215" i="8"/>
  <c r="K3215" i="8"/>
  <c r="J3215" i="8"/>
  <c r="I3215" i="8"/>
  <c r="G3215" i="8"/>
  <c r="F3215" i="8"/>
  <c r="E3215" i="8"/>
  <c r="D3215" i="8"/>
  <c r="C3215" i="8"/>
  <c r="B3215" i="8"/>
  <c r="Q3214" i="8"/>
  <c r="I3214" i="8"/>
  <c r="Q3213" i="8"/>
  <c r="I3213" i="8"/>
  <c r="P3212" i="8"/>
  <c r="O3212" i="8"/>
  <c r="N3212" i="8"/>
  <c r="L3212" i="8"/>
  <c r="K3212" i="8"/>
  <c r="J3212" i="8"/>
  <c r="G3212" i="8"/>
  <c r="F3212" i="8"/>
  <c r="E3212" i="8"/>
  <c r="D3212" i="8"/>
  <c r="C3212" i="8"/>
  <c r="B3212" i="8"/>
  <c r="Q3210" i="8"/>
  <c r="P3210" i="8"/>
  <c r="O3210" i="8"/>
  <c r="N3210" i="8"/>
  <c r="M3210" i="8"/>
  <c r="L3210" i="8"/>
  <c r="K3210" i="8"/>
  <c r="J3210" i="8"/>
  <c r="I3210" i="8"/>
  <c r="H3210" i="8"/>
  <c r="G3210" i="8"/>
  <c r="F3210" i="8"/>
  <c r="E3210" i="8"/>
  <c r="D3210" i="8"/>
  <c r="C3210" i="8"/>
  <c r="B3210" i="8"/>
  <c r="Q3209" i="8"/>
  <c r="P3209" i="8"/>
  <c r="O3209" i="8"/>
  <c r="N3209" i="8"/>
  <c r="M3209" i="8"/>
  <c r="L3209" i="8"/>
  <c r="K3209" i="8"/>
  <c r="J3209" i="8"/>
  <c r="I3209" i="8"/>
  <c r="H3209" i="8"/>
  <c r="G3209" i="8"/>
  <c r="F3209" i="8"/>
  <c r="E3209" i="8"/>
  <c r="D3209" i="8"/>
  <c r="C3209" i="8"/>
  <c r="B3209" i="8"/>
  <c r="Q3208" i="8"/>
  <c r="I3208" i="8"/>
  <c r="Q3207" i="8"/>
  <c r="I3207" i="8"/>
  <c r="P3206" i="8"/>
  <c r="O3206" i="8"/>
  <c r="N3206" i="8"/>
  <c r="M3206" i="8"/>
  <c r="L3206" i="8"/>
  <c r="K3206" i="8"/>
  <c r="J3206" i="8"/>
  <c r="H3206" i="8"/>
  <c r="G3206" i="8"/>
  <c r="F3206" i="8"/>
  <c r="E3206" i="8"/>
  <c r="D3206" i="8"/>
  <c r="C3206" i="8"/>
  <c r="B3206" i="8"/>
  <c r="Q3204" i="8"/>
  <c r="P3204" i="8"/>
  <c r="O3204" i="8"/>
  <c r="N3204" i="8"/>
  <c r="M3204" i="8"/>
  <c r="L3204" i="8"/>
  <c r="K3204" i="8"/>
  <c r="J3204" i="8"/>
  <c r="I3204" i="8"/>
  <c r="H3204" i="8"/>
  <c r="G3204" i="8"/>
  <c r="F3204" i="8"/>
  <c r="E3204" i="8"/>
  <c r="D3204" i="8"/>
  <c r="C3204" i="8"/>
  <c r="B3204" i="8"/>
  <c r="Q3203" i="8"/>
  <c r="P3203" i="8"/>
  <c r="O3203" i="8"/>
  <c r="N3203" i="8"/>
  <c r="M3203" i="8"/>
  <c r="L3203" i="8"/>
  <c r="K3203" i="8"/>
  <c r="J3203" i="8"/>
  <c r="I3203" i="8"/>
  <c r="H3203" i="8"/>
  <c r="G3203" i="8"/>
  <c r="F3203" i="8"/>
  <c r="E3203" i="8"/>
  <c r="D3203" i="8"/>
  <c r="C3203" i="8"/>
  <c r="B3203" i="8"/>
  <c r="Q3202" i="8"/>
  <c r="I3202" i="8"/>
  <c r="Q3201" i="8"/>
  <c r="I3201" i="8"/>
  <c r="P3200" i="8"/>
  <c r="O3200" i="8"/>
  <c r="N3200" i="8"/>
  <c r="M3200" i="8"/>
  <c r="L3200" i="8"/>
  <c r="K3200" i="8"/>
  <c r="J3200" i="8"/>
  <c r="H3200" i="8"/>
  <c r="G3200" i="8"/>
  <c r="F3200" i="8"/>
  <c r="E3200" i="8"/>
  <c r="D3200" i="8"/>
  <c r="C3200" i="8"/>
  <c r="B3200" i="8"/>
  <c r="Q3198" i="8"/>
  <c r="P3198" i="8"/>
  <c r="O3198" i="8"/>
  <c r="N3198" i="8"/>
  <c r="M3198" i="8"/>
  <c r="L3198" i="8"/>
  <c r="K3198" i="8"/>
  <c r="J3198" i="8"/>
  <c r="I3198" i="8"/>
  <c r="H3198" i="8"/>
  <c r="G3198" i="8"/>
  <c r="F3198" i="8"/>
  <c r="E3198" i="8"/>
  <c r="D3198" i="8"/>
  <c r="C3198" i="8"/>
  <c r="B3198" i="8"/>
  <c r="Q3197" i="8"/>
  <c r="P3197" i="8"/>
  <c r="O3197" i="8"/>
  <c r="N3197" i="8"/>
  <c r="M3197" i="8"/>
  <c r="L3197" i="8"/>
  <c r="K3197" i="8"/>
  <c r="J3197" i="8"/>
  <c r="I3197" i="8"/>
  <c r="H3197" i="8"/>
  <c r="G3197" i="8"/>
  <c r="F3197" i="8"/>
  <c r="E3197" i="8"/>
  <c r="D3197" i="8"/>
  <c r="C3197" i="8"/>
  <c r="B3197" i="8"/>
  <c r="Q3196" i="8"/>
  <c r="I3196" i="8"/>
  <c r="Q3195" i="8"/>
  <c r="I3195" i="8"/>
  <c r="P3194" i="8"/>
  <c r="O3194" i="8"/>
  <c r="N3194" i="8"/>
  <c r="M3194" i="8"/>
  <c r="L3194" i="8"/>
  <c r="K3194" i="8"/>
  <c r="J3194" i="8"/>
  <c r="H3194" i="8"/>
  <c r="F3194" i="8"/>
  <c r="E3194" i="8"/>
  <c r="D3194" i="8"/>
  <c r="C3194" i="8"/>
  <c r="B3194" i="8"/>
  <c r="Q3192" i="8"/>
  <c r="P3192" i="8"/>
  <c r="O3192" i="8"/>
  <c r="N3192" i="8"/>
  <c r="M3192" i="8"/>
  <c r="L3192" i="8"/>
  <c r="K3192" i="8"/>
  <c r="J3192" i="8"/>
  <c r="I3192" i="8"/>
  <c r="H3192" i="8"/>
  <c r="G3192" i="8"/>
  <c r="F3192" i="8"/>
  <c r="E3192" i="8"/>
  <c r="D3192" i="8"/>
  <c r="C3192" i="8"/>
  <c r="B3192" i="8"/>
  <c r="Q3191" i="8"/>
  <c r="P3191" i="8"/>
  <c r="O3191" i="8"/>
  <c r="N3191" i="8"/>
  <c r="M3191" i="8"/>
  <c r="L3191" i="8"/>
  <c r="K3191" i="8"/>
  <c r="J3191" i="8"/>
  <c r="I3191" i="8"/>
  <c r="H3191" i="8"/>
  <c r="G3191" i="8"/>
  <c r="F3191" i="8"/>
  <c r="E3191" i="8"/>
  <c r="D3191" i="8"/>
  <c r="C3191" i="8"/>
  <c r="B3191" i="8"/>
  <c r="Q3190" i="8"/>
  <c r="I3190" i="8"/>
  <c r="Q3189" i="8"/>
  <c r="I3189" i="8"/>
  <c r="P3188" i="8"/>
  <c r="O3188" i="8"/>
  <c r="N3188" i="8"/>
  <c r="M3188" i="8"/>
  <c r="L3188" i="8"/>
  <c r="K3188" i="8"/>
  <c r="J3188" i="8"/>
  <c r="H3188" i="8"/>
  <c r="G3188" i="8"/>
  <c r="F3188" i="8"/>
  <c r="E3188" i="8"/>
  <c r="D3188" i="8"/>
  <c r="C3188" i="8"/>
  <c r="B3188" i="8"/>
  <c r="Q3186" i="8"/>
  <c r="P3186" i="8"/>
  <c r="O3186" i="8"/>
  <c r="N3186" i="8"/>
  <c r="M3186" i="8"/>
  <c r="L3186" i="8"/>
  <c r="K3186" i="8"/>
  <c r="J3186" i="8"/>
  <c r="I3186" i="8"/>
  <c r="H3186" i="8"/>
  <c r="G3186" i="8"/>
  <c r="F3186" i="8"/>
  <c r="E3186" i="8"/>
  <c r="D3186" i="8"/>
  <c r="C3186" i="8"/>
  <c r="B3186" i="8"/>
  <c r="Q3185" i="8"/>
  <c r="P3185" i="8"/>
  <c r="O3185" i="8"/>
  <c r="N3185" i="8"/>
  <c r="M3185" i="8"/>
  <c r="L3185" i="8"/>
  <c r="K3185" i="8"/>
  <c r="J3185" i="8"/>
  <c r="I3185" i="8"/>
  <c r="H3185" i="8"/>
  <c r="G3185" i="8"/>
  <c r="F3185" i="8"/>
  <c r="E3185" i="8"/>
  <c r="D3185" i="8"/>
  <c r="C3185" i="8"/>
  <c r="B3185" i="8"/>
  <c r="Q3184" i="8"/>
  <c r="I3184" i="8"/>
  <c r="Q3183" i="8"/>
  <c r="I3183" i="8"/>
  <c r="P3182" i="8"/>
  <c r="O3182" i="8"/>
  <c r="N3182" i="8"/>
  <c r="M3182" i="8"/>
  <c r="L3182" i="8"/>
  <c r="K3182" i="8"/>
  <c r="J3182" i="8"/>
  <c r="H3182" i="8"/>
  <c r="G3182" i="8"/>
  <c r="E3182" i="8"/>
  <c r="D3182" i="8"/>
  <c r="C3182" i="8"/>
  <c r="B3182" i="8"/>
  <c r="Q3180" i="8"/>
  <c r="P3180" i="8"/>
  <c r="O3180" i="8"/>
  <c r="N3180" i="8"/>
  <c r="M3180" i="8"/>
  <c r="L3180" i="8"/>
  <c r="K3180" i="8"/>
  <c r="J3180" i="8"/>
  <c r="I3180" i="8"/>
  <c r="H3180" i="8"/>
  <c r="G3180" i="8"/>
  <c r="F3180" i="8"/>
  <c r="E3180" i="8"/>
  <c r="D3180" i="8"/>
  <c r="C3180" i="8"/>
  <c r="B3180" i="8"/>
  <c r="Q3179" i="8"/>
  <c r="P3179" i="8"/>
  <c r="O3179" i="8"/>
  <c r="N3179" i="8"/>
  <c r="M3179" i="8"/>
  <c r="L3179" i="8"/>
  <c r="K3179" i="8"/>
  <c r="J3179" i="8"/>
  <c r="I3179" i="8"/>
  <c r="H3179" i="8"/>
  <c r="G3179" i="8"/>
  <c r="F3179" i="8"/>
  <c r="E3179" i="8"/>
  <c r="D3179" i="8"/>
  <c r="C3179" i="8"/>
  <c r="B3179" i="8"/>
  <c r="Q3178" i="8"/>
  <c r="I3178" i="8"/>
  <c r="Q3177" i="8"/>
  <c r="I3177" i="8"/>
  <c r="P3176" i="8"/>
  <c r="O3176" i="8"/>
  <c r="N3176" i="8"/>
  <c r="M3176" i="8"/>
  <c r="L3176" i="8"/>
  <c r="K3176" i="8"/>
  <c r="J3176" i="8"/>
  <c r="H3176" i="8"/>
  <c r="G3176" i="8"/>
  <c r="F3176" i="8"/>
  <c r="E3176" i="8"/>
  <c r="D3176" i="8"/>
  <c r="C3176" i="8"/>
  <c r="B3176" i="8"/>
  <c r="P3174" i="8"/>
  <c r="O3174" i="8"/>
  <c r="N3174" i="8"/>
  <c r="M3174" i="8"/>
  <c r="L3174" i="8"/>
  <c r="K3174" i="8"/>
  <c r="J3174" i="8"/>
  <c r="H3174" i="8"/>
  <c r="G3174" i="8"/>
  <c r="F3174" i="8"/>
  <c r="E3174" i="8"/>
  <c r="D3174" i="8"/>
  <c r="C3174" i="8"/>
  <c r="B3174" i="8"/>
  <c r="Q3173" i="8"/>
  <c r="P3173" i="8"/>
  <c r="O3173" i="8"/>
  <c r="N3173" i="8"/>
  <c r="M3173" i="8"/>
  <c r="L3173" i="8"/>
  <c r="K3173" i="8"/>
  <c r="J3173" i="8"/>
  <c r="I3173" i="8"/>
  <c r="H3173" i="8"/>
  <c r="G3173" i="8"/>
  <c r="F3173" i="8"/>
  <c r="E3173" i="8"/>
  <c r="D3173" i="8"/>
  <c r="C3173" i="8"/>
  <c r="B3173" i="8"/>
  <c r="Q3172" i="8"/>
  <c r="I3172" i="8"/>
  <c r="P3170" i="8"/>
  <c r="O3170" i="8"/>
  <c r="N3170" i="8"/>
  <c r="M3170" i="8"/>
  <c r="L3170" i="8"/>
  <c r="K3170" i="8"/>
  <c r="J3170" i="8"/>
  <c r="H3170" i="8"/>
  <c r="G3170" i="8"/>
  <c r="F3170" i="8"/>
  <c r="E3170" i="8"/>
  <c r="D3170" i="8"/>
  <c r="C3170" i="8"/>
  <c r="B3170" i="8"/>
  <c r="Q3168" i="8"/>
  <c r="P3168" i="8"/>
  <c r="O3168" i="8"/>
  <c r="N3168" i="8"/>
  <c r="M3168" i="8"/>
  <c r="L3168" i="8"/>
  <c r="K3168" i="8"/>
  <c r="J3168" i="8"/>
  <c r="I3168" i="8"/>
  <c r="H3168" i="8"/>
  <c r="G3168" i="8"/>
  <c r="F3168" i="8"/>
  <c r="E3168" i="8"/>
  <c r="D3168" i="8"/>
  <c r="C3168" i="8"/>
  <c r="B3168" i="8"/>
  <c r="Q3167" i="8"/>
  <c r="P3167" i="8"/>
  <c r="O3167" i="8"/>
  <c r="N3167" i="8"/>
  <c r="M3167" i="8"/>
  <c r="L3167" i="8"/>
  <c r="K3167" i="8"/>
  <c r="J3167" i="8"/>
  <c r="I3167" i="8"/>
  <c r="H3167" i="8"/>
  <c r="G3167" i="8"/>
  <c r="F3167" i="8"/>
  <c r="E3167" i="8"/>
  <c r="D3167" i="8"/>
  <c r="C3167" i="8"/>
  <c r="B3167" i="8"/>
  <c r="Q3166" i="8"/>
  <c r="I3166" i="8"/>
  <c r="Q3165" i="8"/>
  <c r="I3165" i="8"/>
  <c r="P3164" i="8"/>
  <c r="O3164" i="8"/>
  <c r="N3164" i="8"/>
  <c r="M3164" i="8"/>
  <c r="L3164" i="8"/>
  <c r="K3164" i="8"/>
  <c r="J3164" i="8"/>
  <c r="H3164" i="8"/>
  <c r="G3164" i="8"/>
  <c r="F3164" i="8"/>
  <c r="E3164" i="8"/>
  <c r="D3164" i="8"/>
  <c r="C3164" i="8"/>
  <c r="B3164" i="8"/>
  <c r="Q3162" i="8"/>
  <c r="P3162" i="8"/>
  <c r="O3162" i="8"/>
  <c r="N3162" i="8"/>
  <c r="M3162" i="8"/>
  <c r="L3162" i="8"/>
  <c r="K3162" i="8"/>
  <c r="J3162" i="8"/>
  <c r="I3162" i="8"/>
  <c r="H3162" i="8"/>
  <c r="G3162" i="8"/>
  <c r="F3162" i="8"/>
  <c r="E3162" i="8"/>
  <c r="D3162" i="8"/>
  <c r="C3162" i="8"/>
  <c r="B3162" i="8"/>
  <c r="Q3161" i="8"/>
  <c r="P3161" i="8"/>
  <c r="O3161" i="8"/>
  <c r="N3161" i="8"/>
  <c r="M3161" i="8"/>
  <c r="L3161" i="8"/>
  <c r="K3161" i="8"/>
  <c r="J3161" i="8"/>
  <c r="I3161" i="8"/>
  <c r="H3161" i="8"/>
  <c r="G3161" i="8"/>
  <c r="F3161" i="8"/>
  <c r="E3161" i="8"/>
  <c r="D3161" i="8"/>
  <c r="C3161" i="8"/>
  <c r="B3161" i="8"/>
  <c r="Q3160" i="8"/>
  <c r="I3160" i="8"/>
  <c r="Q3159" i="8"/>
  <c r="I3159" i="8"/>
  <c r="N3155" i="8"/>
  <c r="L3155" i="8"/>
  <c r="K3155" i="8"/>
  <c r="J3155" i="8"/>
  <c r="I3155" i="8"/>
  <c r="H3155" i="8"/>
  <c r="F3155" i="8"/>
  <c r="E3155" i="8"/>
  <c r="D3155" i="8"/>
  <c r="C3155" i="8"/>
  <c r="N3154" i="8"/>
  <c r="M3154" i="8"/>
  <c r="L3154" i="8"/>
  <c r="K3154" i="8"/>
  <c r="J3154" i="8"/>
  <c r="I3154" i="8"/>
  <c r="H3154" i="8"/>
  <c r="G3154" i="8"/>
  <c r="F3154" i="8"/>
  <c r="E3154" i="8"/>
  <c r="D3154" i="8"/>
  <c r="C3154" i="8"/>
  <c r="D3152" i="8"/>
  <c r="P3151" i="8"/>
  <c r="O3151" i="8"/>
  <c r="N3151" i="8"/>
  <c r="M3151" i="8"/>
  <c r="L3151" i="8"/>
  <c r="K3151" i="8"/>
  <c r="J3151" i="8"/>
  <c r="H3151" i="8"/>
  <c r="G3151" i="8"/>
  <c r="F3151" i="8"/>
  <c r="E3151" i="8"/>
  <c r="D3151" i="8"/>
  <c r="C3151" i="8"/>
  <c r="B3151" i="8"/>
  <c r="Q3149" i="8"/>
  <c r="P3149" i="8"/>
  <c r="O3149" i="8"/>
  <c r="N3149" i="8"/>
  <c r="M3149" i="8"/>
  <c r="L3149" i="8"/>
  <c r="K3149" i="8"/>
  <c r="J3149" i="8"/>
  <c r="I3149" i="8"/>
  <c r="H3149" i="8"/>
  <c r="G3149" i="8"/>
  <c r="F3149" i="8"/>
  <c r="E3149" i="8"/>
  <c r="D3149" i="8"/>
  <c r="C3149" i="8"/>
  <c r="B3149" i="8"/>
  <c r="Q3148" i="8"/>
  <c r="P3148" i="8"/>
  <c r="O3148" i="8"/>
  <c r="N3148" i="8"/>
  <c r="M3148" i="8"/>
  <c r="K3148" i="8"/>
  <c r="J3148" i="8"/>
  <c r="I3148" i="8"/>
  <c r="H3148" i="8"/>
  <c r="G3148" i="8"/>
  <c r="F3148" i="8"/>
  <c r="E3148" i="8"/>
  <c r="D3148" i="8"/>
  <c r="C3148" i="8"/>
  <c r="B3148" i="8"/>
  <c r="Q3147" i="8"/>
  <c r="I3147" i="8"/>
  <c r="Q3146" i="8"/>
  <c r="I3146" i="8"/>
  <c r="P3145" i="8"/>
  <c r="O3145" i="8"/>
  <c r="N3145" i="8"/>
  <c r="M3145" i="8"/>
  <c r="L3145" i="8"/>
  <c r="K3145" i="8"/>
  <c r="J3145" i="8"/>
  <c r="H3145" i="8"/>
  <c r="G3145" i="8"/>
  <c r="F3145" i="8"/>
  <c r="E3145" i="8"/>
  <c r="D3145" i="8"/>
  <c r="C3145" i="8"/>
  <c r="B3145" i="8"/>
  <c r="Q3143" i="8"/>
  <c r="P3143" i="8"/>
  <c r="O3143" i="8"/>
  <c r="N3143" i="8"/>
  <c r="M3143" i="8"/>
  <c r="L3143" i="8"/>
  <c r="K3143" i="8"/>
  <c r="J3143" i="8"/>
  <c r="I3143" i="8"/>
  <c r="H3143" i="8"/>
  <c r="G3143" i="8"/>
  <c r="F3143" i="8"/>
  <c r="E3143" i="8"/>
  <c r="D3143" i="8"/>
  <c r="C3143" i="8"/>
  <c r="B3143" i="8"/>
  <c r="Q3142" i="8"/>
  <c r="P3142" i="8"/>
  <c r="O3142" i="8"/>
  <c r="N3142" i="8"/>
  <c r="M3142" i="8"/>
  <c r="L3142" i="8"/>
  <c r="K3142" i="8"/>
  <c r="J3142" i="8"/>
  <c r="I3142" i="8"/>
  <c r="H3142" i="8"/>
  <c r="G3142" i="8"/>
  <c r="F3142" i="8"/>
  <c r="E3142" i="8"/>
  <c r="D3142" i="8"/>
  <c r="C3142" i="8"/>
  <c r="B3142" i="8"/>
  <c r="Q3141" i="8"/>
  <c r="I3141" i="8"/>
  <c r="Q3140" i="8"/>
  <c r="I3140" i="8"/>
  <c r="P3139" i="8"/>
  <c r="O3139" i="8"/>
  <c r="N3139" i="8"/>
  <c r="M3139" i="8"/>
  <c r="L3139" i="8"/>
  <c r="K3139" i="8"/>
  <c r="J3139" i="8"/>
  <c r="H3139" i="8"/>
  <c r="G3139" i="8"/>
  <c r="F3139" i="8"/>
  <c r="E3139" i="8"/>
  <c r="D3139" i="8"/>
  <c r="C3139" i="8"/>
  <c r="B3139" i="8"/>
  <c r="Q3137" i="8"/>
  <c r="P3137" i="8"/>
  <c r="O3137" i="8"/>
  <c r="N3137" i="8"/>
  <c r="M3137" i="8"/>
  <c r="L3137" i="8"/>
  <c r="K3137" i="8"/>
  <c r="J3137" i="8"/>
  <c r="I3137" i="8"/>
  <c r="H3137" i="8"/>
  <c r="G3137" i="8"/>
  <c r="F3137" i="8"/>
  <c r="E3137" i="8"/>
  <c r="D3137" i="8"/>
  <c r="C3137" i="8"/>
  <c r="B3137" i="8"/>
  <c r="Q3136" i="8"/>
  <c r="P3136" i="8"/>
  <c r="O3136" i="8"/>
  <c r="N3136" i="8"/>
  <c r="M3136" i="8"/>
  <c r="L3136" i="8"/>
  <c r="K3136" i="8"/>
  <c r="J3136" i="8"/>
  <c r="I3136" i="8"/>
  <c r="G3136" i="8"/>
  <c r="F3136" i="8"/>
  <c r="E3136" i="8"/>
  <c r="D3136" i="8"/>
  <c r="C3136" i="8"/>
  <c r="B3136" i="8"/>
  <c r="Q3135" i="8"/>
  <c r="I3135" i="8"/>
  <c r="Q3134" i="8"/>
  <c r="I3134" i="8"/>
  <c r="P3133" i="8"/>
  <c r="O3133" i="8"/>
  <c r="N3133" i="8"/>
  <c r="L3133" i="8"/>
  <c r="K3133" i="8"/>
  <c r="J3133" i="8"/>
  <c r="G3133" i="8"/>
  <c r="F3133" i="8"/>
  <c r="E3133" i="8"/>
  <c r="D3133" i="8"/>
  <c r="C3133" i="8"/>
  <c r="B3133" i="8"/>
  <c r="Q3131" i="8"/>
  <c r="P3131" i="8"/>
  <c r="O3131" i="8"/>
  <c r="N3131" i="8"/>
  <c r="M3131" i="8"/>
  <c r="L3131" i="8"/>
  <c r="K3131" i="8"/>
  <c r="J3131" i="8"/>
  <c r="I3131" i="8"/>
  <c r="H3131" i="8"/>
  <c r="G3131" i="8"/>
  <c r="F3131" i="8"/>
  <c r="E3131" i="8"/>
  <c r="D3131" i="8"/>
  <c r="C3131" i="8"/>
  <c r="B3131" i="8"/>
  <c r="Q3130" i="8"/>
  <c r="P3130" i="8"/>
  <c r="O3130" i="8"/>
  <c r="N3130" i="8"/>
  <c r="M3130" i="8"/>
  <c r="L3130" i="8"/>
  <c r="K3130" i="8"/>
  <c r="J3130" i="8"/>
  <c r="I3130" i="8"/>
  <c r="H3130" i="8"/>
  <c r="G3130" i="8"/>
  <c r="F3130" i="8"/>
  <c r="E3130" i="8"/>
  <c r="D3130" i="8"/>
  <c r="C3130" i="8"/>
  <c r="B3130" i="8"/>
  <c r="Q3129" i="8"/>
  <c r="I3129" i="8"/>
  <c r="Q3128" i="8"/>
  <c r="I3128" i="8"/>
  <c r="P3127" i="8"/>
  <c r="O3127" i="8"/>
  <c r="N3127" i="8"/>
  <c r="M3127" i="8"/>
  <c r="L3127" i="8"/>
  <c r="K3127" i="8"/>
  <c r="J3127" i="8"/>
  <c r="H3127" i="8"/>
  <c r="G3127" i="8"/>
  <c r="F3127" i="8"/>
  <c r="E3127" i="8"/>
  <c r="D3127" i="8"/>
  <c r="C3127" i="8"/>
  <c r="B3127" i="8"/>
  <c r="Q3125" i="8"/>
  <c r="P3125" i="8"/>
  <c r="O3125" i="8"/>
  <c r="N3125" i="8"/>
  <c r="M3125" i="8"/>
  <c r="L3125" i="8"/>
  <c r="K3125" i="8"/>
  <c r="J3125" i="8"/>
  <c r="I3125" i="8"/>
  <c r="H3125" i="8"/>
  <c r="G3125" i="8"/>
  <c r="F3125" i="8"/>
  <c r="E3125" i="8"/>
  <c r="D3125" i="8"/>
  <c r="C3125" i="8"/>
  <c r="B3125" i="8"/>
  <c r="Q3124" i="8"/>
  <c r="P3124" i="8"/>
  <c r="O3124" i="8"/>
  <c r="N3124" i="8"/>
  <c r="M3124" i="8"/>
  <c r="L3124" i="8"/>
  <c r="K3124" i="8"/>
  <c r="J3124" i="8"/>
  <c r="I3124" i="8"/>
  <c r="H3124" i="8"/>
  <c r="G3124" i="8"/>
  <c r="F3124" i="8"/>
  <c r="E3124" i="8"/>
  <c r="D3124" i="8"/>
  <c r="C3124" i="8"/>
  <c r="B3124" i="8"/>
  <c r="Q3123" i="8"/>
  <c r="I3123" i="8"/>
  <c r="Q3122" i="8"/>
  <c r="I3122" i="8"/>
  <c r="P3121" i="8"/>
  <c r="O3121" i="8"/>
  <c r="N3121" i="8"/>
  <c r="M3121" i="8"/>
  <c r="L3121" i="8"/>
  <c r="K3121" i="8"/>
  <c r="J3121" i="8"/>
  <c r="H3121" i="8"/>
  <c r="G3121" i="8"/>
  <c r="F3121" i="8"/>
  <c r="E3121" i="8"/>
  <c r="D3121" i="8"/>
  <c r="C3121" i="8"/>
  <c r="B3121" i="8"/>
  <c r="Q3119" i="8"/>
  <c r="P3119" i="8"/>
  <c r="O3119" i="8"/>
  <c r="N3119" i="8"/>
  <c r="M3119" i="8"/>
  <c r="L3119" i="8"/>
  <c r="K3119" i="8"/>
  <c r="J3119" i="8"/>
  <c r="I3119" i="8"/>
  <c r="H3119" i="8"/>
  <c r="G3119" i="8"/>
  <c r="F3119" i="8"/>
  <c r="E3119" i="8"/>
  <c r="D3119" i="8"/>
  <c r="C3119" i="8"/>
  <c r="B3119" i="8"/>
  <c r="Q3118" i="8"/>
  <c r="P3118" i="8"/>
  <c r="O3118" i="8"/>
  <c r="N3118" i="8"/>
  <c r="M3118" i="8"/>
  <c r="L3118" i="8"/>
  <c r="K3118" i="8"/>
  <c r="J3118" i="8"/>
  <c r="I3118" i="8"/>
  <c r="H3118" i="8"/>
  <c r="G3118" i="8"/>
  <c r="F3118" i="8"/>
  <c r="E3118" i="8"/>
  <c r="D3118" i="8"/>
  <c r="C3118" i="8"/>
  <c r="B3118" i="8"/>
  <c r="Q3117" i="8"/>
  <c r="I3117" i="8"/>
  <c r="Q3116" i="8"/>
  <c r="I3116" i="8"/>
  <c r="P3115" i="8"/>
  <c r="O3115" i="8"/>
  <c r="N3115" i="8"/>
  <c r="M3115" i="8"/>
  <c r="L3115" i="8"/>
  <c r="K3115" i="8"/>
  <c r="J3115" i="8"/>
  <c r="H3115" i="8"/>
  <c r="F3115" i="8"/>
  <c r="E3115" i="8"/>
  <c r="D3115" i="8"/>
  <c r="C3115" i="8"/>
  <c r="B3115" i="8"/>
  <c r="Q3113" i="8"/>
  <c r="P3113" i="8"/>
  <c r="O3113" i="8"/>
  <c r="N3113" i="8"/>
  <c r="M3113" i="8"/>
  <c r="L3113" i="8"/>
  <c r="K3113" i="8"/>
  <c r="J3113" i="8"/>
  <c r="I3113" i="8"/>
  <c r="H3113" i="8"/>
  <c r="G3113" i="8"/>
  <c r="F3113" i="8"/>
  <c r="E3113" i="8"/>
  <c r="D3113" i="8"/>
  <c r="C3113" i="8"/>
  <c r="B3113" i="8"/>
  <c r="Q3112" i="8"/>
  <c r="P3112" i="8"/>
  <c r="O3112" i="8"/>
  <c r="N3112" i="8"/>
  <c r="M3112" i="8"/>
  <c r="L3112" i="8"/>
  <c r="K3112" i="8"/>
  <c r="J3112" i="8"/>
  <c r="I3112" i="8"/>
  <c r="H3112" i="8"/>
  <c r="G3112" i="8"/>
  <c r="F3112" i="8"/>
  <c r="E3112" i="8"/>
  <c r="D3112" i="8"/>
  <c r="C3112" i="8"/>
  <c r="B3112" i="8"/>
  <c r="Q3111" i="8"/>
  <c r="I3111" i="8"/>
  <c r="Q3110" i="8"/>
  <c r="I3110" i="8"/>
  <c r="P3109" i="8"/>
  <c r="O3109" i="8"/>
  <c r="N3109" i="8"/>
  <c r="M3109" i="8"/>
  <c r="L3109" i="8"/>
  <c r="K3109" i="8"/>
  <c r="J3109" i="8"/>
  <c r="H3109" i="8"/>
  <c r="G3109" i="8"/>
  <c r="F3109" i="8"/>
  <c r="E3109" i="8"/>
  <c r="D3109" i="8"/>
  <c r="C3109" i="8"/>
  <c r="B3109" i="8"/>
  <c r="Q3107" i="8"/>
  <c r="P3107" i="8"/>
  <c r="O3107" i="8"/>
  <c r="N3107" i="8"/>
  <c r="M3107" i="8"/>
  <c r="L3107" i="8"/>
  <c r="K3107" i="8"/>
  <c r="J3107" i="8"/>
  <c r="I3107" i="8"/>
  <c r="H3107" i="8"/>
  <c r="G3107" i="8"/>
  <c r="F3107" i="8"/>
  <c r="E3107" i="8"/>
  <c r="D3107" i="8"/>
  <c r="C3107" i="8"/>
  <c r="B3107" i="8"/>
  <c r="Q3106" i="8"/>
  <c r="P3106" i="8"/>
  <c r="O3106" i="8"/>
  <c r="N3106" i="8"/>
  <c r="M3106" i="8"/>
  <c r="L3106" i="8"/>
  <c r="K3106" i="8"/>
  <c r="J3106" i="8"/>
  <c r="I3106" i="8"/>
  <c r="H3106" i="8"/>
  <c r="G3106" i="8"/>
  <c r="F3106" i="8"/>
  <c r="E3106" i="8"/>
  <c r="D3106" i="8"/>
  <c r="C3106" i="8"/>
  <c r="B3106" i="8"/>
  <c r="Q3105" i="8"/>
  <c r="I3105" i="8"/>
  <c r="Q3104" i="8"/>
  <c r="I3104" i="8"/>
  <c r="P3103" i="8"/>
  <c r="O3103" i="8"/>
  <c r="N3103" i="8"/>
  <c r="M3103" i="8"/>
  <c r="L3103" i="8"/>
  <c r="K3103" i="8"/>
  <c r="J3103" i="8"/>
  <c r="H3103" i="8"/>
  <c r="G3103" i="8"/>
  <c r="E3103" i="8"/>
  <c r="D3103" i="8"/>
  <c r="C3103" i="8"/>
  <c r="B3103" i="8"/>
  <c r="Q3101" i="8"/>
  <c r="P3101" i="8"/>
  <c r="O3101" i="8"/>
  <c r="N3101" i="8"/>
  <c r="M3101" i="8"/>
  <c r="L3101" i="8"/>
  <c r="K3101" i="8"/>
  <c r="J3101" i="8"/>
  <c r="I3101" i="8"/>
  <c r="H3101" i="8"/>
  <c r="G3101" i="8"/>
  <c r="F3101" i="8"/>
  <c r="E3101" i="8"/>
  <c r="D3101" i="8"/>
  <c r="C3101" i="8"/>
  <c r="B3101" i="8"/>
  <c r="Q3100" i="8"/>
  <c r="P3100" i="8"/>
  <c r="O3100" i="8"/>
  <c r="N3100" i="8"/>
  <c r="M3100" i="8"/>
  <c r="L3100" i="8"/>
  <c r="K3100" i="8"/>
  <c r="J3100" i="8"/>
  <c r="I3100" i="8"/>
  <c r="H3100" i="8"/>
  <c r="G3100" i="8"/>
  <c r="F3100" i="8"/>
  <c r="E3100" i="8"/>
  <c r="D3100" i="8"/>
  <c r="C3100" i="8"/>
  <c r="B3100" i="8"/>
  <c r="Q3099" i="8"/>
  <c r="I3099" i="8"/>
  <c r="Q3098" i="8"/>
  <c r="I3098" i="8"/>
  <c r="P3097" i="8"/>
  <c r="O3097" i="8"/>
  <c r="N3097" i="8"/>
  <c r="M3097" i="8"/>
  <c r="L3097" i="8"/>
  <c r="K3097" i="8"/>
  <c r="J3097" i="8"/>
  <c r="H3097" i="8"/>
  <c r="G3097" i="8"/>
  <c r="F3097" i="8"/>
  <c r="E3097" i="8"/>
  <c r="D3097" i="8"/>
  <c r="C3097" i="8"/>
  <c r="B3097" i="8"/>
  <c r="P3095" i="8"/>
  <c r="O3095" i="8"/>
  <c r="N3095" i="8"/>
  <c r="M3095" i="8"/>
  <c r="L3095" i="8"/>
  <c r="K3095" i="8"/>
  <c r="J3095" i="8"/>
  <c r="H3095" i="8"/>
  <c r="G3095" i="8"/>
  <c r="F3095" i="8"/>
  <c r="E3095" i="8"/>
  <c r="D3095" i="8"/>
  <c r="C3095" i="8"/>
  <c r="B3095" i="8"/>
  <c r="Q3094" i="8"/>
  <c r="P3094" i="8"/>
  <c r="O3094" i="8"/>
  <c r="N3094" i="8"/>
  <c r="M3094" i="8"/>
  <c r="L3094" i="8"/>
  <c r="K3094" i="8"/>
  <c r="J3094" i="8"/>
  <c r="I3094" i="8"/>
  <c r="H3094" i="8"/>
  <c r="G3094" i="8"/>
  <c r="F3094" i="8"/>
  <c r="E3094" i="8"/>
  <c r="D3094" i="8"/>
  <c r="C3094" i="8"/>
  <c r="B3094" i="8"/>
  <c r="Q3093" i="8"/>
  <c r="I3093" i="8"/>
  <c r="P3091" i="8"/>
  <c r="O3091" i="8"/>
  <c r="N3091" i="8"/>
  <c r="M3091" i="8"/>
  <c r="L3091" i="8"/>
  <c r="K3091" i="8"/>
  <c r="J3091" i="8"/>
  <c r="H3091" i="8"/>
  <c r="G3091" i="8"/>
  <c r="F3091" i="8"/>
  <c r="E3091" i="8"/>
  <c r="D3091" i="8"/>
  <c r="C3091" i="8"/>
  <c r="B3091" i="8"/>
  <c r="Q3089" i="8"/>
  <c r="P3089" i="8"/>
  <c r="O3089" i="8"/>
  <c r="N3089" i="8"/>
  <c r="M3089" i="8"/>
  <c r="L3089" i="8"/>
  <c r="K3089" i="8"/>
  <c r="J3089" i="8"/>
  <c r="I3089" i="8"/>
  <c r="H3089" i="8"/>
  <c r="G3089" i="8"/>
  <c r="F3089" i="8"/>
  <c r="E3089" i="8"/>
  <c r="D3089" i="8"/>
  <c r="C3089" i="8"/>
  <c r="B3089" i="8"/>
  <c r="Q3088" i="8"/>
  <c r="P3088" i="8"/>
  <c r="O3088" i="8"/>
  <c r="N3088" i="8"/>
  <c r="M3088" i="8"/>
  <c r="L3088" i="8"/>
  <c r="K3088" i="8"/>
  <c r="J3088" i="8"/>
  <c r="I3088" i="8"/>
  <c r="H3088" i="8"/>
  <c r="G3088" i="8"/>
  <c r="F3088" i="8"/>
  <c r="E3088" i="8"/>
  <c r="D3088" i="8"/>
  <c r="C3088" i="8"/>
  <c r="B3088" i="8"/>
  <c r="Q3087" i="8"/>
  <c r="I3087" i="8"/>
  <c r="Q3086" i="8"/>
  <c r="I3086" i="8"/>
  <c r="P3085" i="8"/>
  <c r="O3085" i="8"/>
  <c r="N3085" i="8"/>
  <c r="M3085" i="8"/>
  <c r="L3085" i="8"/>
  <c r="K3085" i="8"/>
  <c r="J3085" i="8"/>
  <c r="H3085" i="8"/>
  <c r="G3085" i="8"/>
  <c r="F3085" i="8"/>
  <c r="E3085" i="8"/>
  <c r="D3085" i="8"/>
  <c r="C3085" i="8"/>
  <c r="B3085" i="8"/>
  <c r="Q3083" i="8"/>
  <c r="P3083" i="8"/>
  <c r="O3083" i="8"/>
  <c r="N3083" i="8"/>
  <c r="M3083" i="8"/>
  <c r="L3083" i="8"/>
  <c r="K3083" i="8"/>
  <c r="J3083" i="8"/>
  <c r="I3083" i="8"/>
  <c r="H3083" i="8"/>
  <c r="G3083" i="8"/>
  <c r="F3083" i="8"/>
  <c r="E3083" i="8"/>
  <c r="D3083" i="8"/>
  <c r="C3083" i="8"/>
  <c r="B3083" i="8"/>
  <c r="Q3082" i="8"/>
  <c r="P3082" i="8"/>
  <c r="O3082" i="8"/>
  <c r="N3082" i="8"/>
  <c r="M3082" i="8"/>
  <c r="L3082" i="8"/>
  <c r="K3082" i="8"/>
  <c r="J3082" i="8"/>
  <c r="I3082" i="8"/>
  <c r="H3082" i="8"/>
  <c r="G3082" i="8"/>
  <c r="F3082" i="8"/>
  <c r="E3082" i="8"/>
  <c r="D3082" i="8"/>
  <c r="C3082" i="8"/>
  <c r="B3082" i="8"/>
  <c r="Q3081" i="8"/>
  <c r="I3081" i="8"/>
  <c r="Q3080" i="8"/>
  <c r="I3080" i="8"/>
  <c r="N3076" i="8"/>
  <c r="L3076" i="8"/>
  <c r="K3076" i="8"/>
  <c r="J3076" i="8"/>
  <c r="I3076" i="8"/>
  <c r="H3076" i="8"/>
  <c r="F3076" i="8"/>
  <c r="E3076" i="8"/>
  <c r="D3076" i="8"/>
  <c r="C3076" i="8"/>
  <c r="N3075" i="8"/>
  <c r="M3075" i="8"/>
  <c r="L3075" i="8"/>
  <c r="K3075" i="8"/>
  <c r="J3075" i="8"/>
  <c r="I3075" i="8"/>
  <c r="H3075" i="8"/>
  <c r="G3075" i="8"/>
  <c r="F3075" i="8"/>
  <c r="E3075" i="8"/>
  <c r="D3075" i="8"/>
  <c r="C3075" i="8"/>
  <c r="M3073" i="8"/>
  <c r="L3073" i="8"/>
  <c r="D3073" i="8"/>
  <c r="P3072" i="8"/>
  <c r="O3072" i="8"/>
  <c r="N3072" i="8"/>
  <c r="M3072" i="8"/>
  <c r="L3072" i="8"/>
  <c r="K3072" i="8"/>
  <c r="J3072" i="8"/>
  <c r="H3072" i="8"/>
  <c r="G3072" i="8"/>
  <c r="F3072" i="8"/>
  <c r="E3072" i="8"/>
  <c r="D3072" i="8"/>
  <c r="C3072" i="8"/>
  <c r="B3072" i="8"/>
  <c r="Q3070" i="8"/>
  <c r="P3070" i="8"/>
  <c r="O3070" i="8"/>
  <c r="N3070" i="8"/>
  <c r="M3070" i="8"/>
  <c r="L3070" i="8"/>
  <c r="K3070" i="8"/>
  <c r="J3070" i="8"/>
  <c r="I3070" i="8"/>
  <c r="H3070" i="8"/>
  <c r="G3070" i="8"/>
  <c r="F3070" i="8"/>
  <c r="E3070" i="8"/>
  <c r="D3070" i="8"/>
  <c r="C3070" i="8"/>
  <c r="B3070" i="8"/>
  <c r="Q3069" i="8"/>
  <c r="P3069" i="8"/>
  <c r="O3069" i="8"/>
  <c r="N3069" i="8"/>
  <c r="L3069" i="8"/>
  <c r="K3069" i="8"/>
  <c r="J3069" i="8"/>
  <c r="I3069" i="8"/>
  <c r="H3069" i="8"/>
  <c r="G3069" i="8"/>
  <c r="F3069" i="8"/>
  <c r="E3069" i="8"/>
  <c r="D3069" i="8"/>
  <c r="C3069" i="8"/>
  <c r="B3069" i="8"/>
  <c r="Q3068" i="8"/>
  <c r="I3068" i="8"/>
  <c r="Q3067" i="8"/>
  <c r="I3067" i="8"/>
  <c r="P3066" i="8"/>
  <c r="O3066" i="8"/>
  <c r="N3066" i="8"/>
  <c r="M3066" i="8"/>
  <c r="L3066" i="8"/>
  <c r="K3066" i="8"/>
  <c r="J3066" i="8"/>
  <c r="H3066" i="8"/>
  <c r="G3066" i="8"/>
  <c r="F3066" i="8"/>
  <c r="E3066" i="8"/>
  <c r="D3066" i="8"/>
  <c r="C3066" i="8"/>
  <c r="B3066" i="8"/>
  <c r="Q3064" i="8"/>
  <c r="P3064" i="8"/>
  <c r="O3064" i="8"/>
  <c r="N3064" i="8"/>
  <c r="M3064" i="8"/>
  <c r="L3064" i="8"/>
  <c r="K3064" i="8"/>
  <c r="J3064" i="8"/>
  <c r="I3064" i="8"/>
  <c r="H3064" i="8"/>
  <c r="G3064" i="8"/>
  <c r="F3064" i="8"/>
  <c r="E3064" i="8"/>
  <c r="D3064" i="8"/>
  <c r="C3064" i="8"/>
  <c r="B3064" i="8"/>
  <c r="Q3063" i="8"/>
  <c r="P3063" i="8"/>
  <c r="O3063" i="8"/>
  <c r="N3063" i="8"/>
  <c r="M3063" i="8"/>
  <c r="L3063" i="8"/>
  <c r="K3063" i="8"/>
  <c r="J3063" i="8"/>
  <c r="I3063" i="8"/>
  <c r="H3063" i="8"/>
  <c r="G3063" i="8"/>
  <c r="F3063" i="8"/>
  <c r="E3063" i="8"/>
  <c r="D3063" i="8"/>
  <c r="C3063" i="8"/>
  <c r="B3063" i="8"/>
  <c r="Q3062" i="8"/>
  <c r="I3062" i="8"/>
  <c r="Q3061" i="8"/>
  <c r="I3061" i="8"/>
  <c r="P3060" i="8"/>
  <c r="O3060" i="8"/>
  <c r="N3060" i="8"/>
  <c r="M3060" i="8"/>
  <c r="L3060" i="8"/>
  <c r="K3060" i="8"/>
  <c r="J3060" i="8"/>
  <c r="H3060" i="8"/>
  <c r="G3060" i="8"/>
  <c r="F3060" i="8"/>
  <c r="E3060" i="8"/>
  <c r="D3060" i="8"/>
  <c r="C3060" i="8"/>
  <c r="B3060" i="8"/>
  <c r="Q3058" i="8"/>
  <c r="P3058" i="8"/>
  <c r="O3058" i="8"/>
  <c r="N3058" i="8"/>
  <c r="M3058" i="8"/>
  <c r="L3058" i="8"/>
  <c r="K3058" i="8"/>
  <c r="J3058" i="8"/>
  <c r="I3058" i="8"/>
  <c r="H3058" i="8"/>
  <c r="G3058" i="8"/>
  <c r="F3058" i="8"/>
  <c r="E3058" i="8"/>
  <c r="D3058" i="8"/>
  <c r="C3058" i="8"/>
  <c r="B3058" i="8"/>
  <c r="Q3057" i="8"/>
  <c r="P3057" i="8"/>
  <c r="O3057" i="8"/>
  <c r="N3057" i="8"/>
  <c r="M3057" i="8"/>
  <c r="L3057" i="8"/>
  <c r="K3057" i="8"/>
  <c r="J3057" i="8"/>
  <c r="I3057" i="8"/>
  <c r="G3057" i="8"/>
  <c r="F3057" i="8"/>
  <c r="E3057" i="8"/>
  <c r="D3057" i="8"/>
  <c r="C3057" i="8"/>
  <c r="B3057" i="8"/>
  <c r="Q3056" i="8"/>
  <c r="I3056" i="8"/>
  <c r="Q3055" i="8"/>
  <c r="I3055" i="8"/>
  <c r="P3054" i="8"/>
  <c r="O3054" i="8"/>
  <c r="N3054" i="8"/>
  <c r="M3054" i="8"/>
  <c r="L3054" i="8"/>
  <c r="K3054" i="8"/>
  <c r="J3054" i="8"/>
  <c r="G3054" i="8"/>
  <c r="F3054" i="8"/>
  <c r="E3054" i="8"/>
  <c r="D3054" i="8"/>
  <c r="C3054" i="8"/>
  <c r="B3054" i="8"/>
  <c r="Q3052" i="8"/>
  <c r="P3052" i="8"/>
  <c r="O3052" i="8"/>
  <c r="N3052" i="8"/>
  <c r="M3052" i="8"/>
  <c r="L3052" i="8"/>
  <c r="K3052" i="8"/>
  <c r="J3052" i="8"/>
  <c r="I3052" i="8"/>
  <c r="H3052" i="8"/>
  <c r="G3052" i="8"/>
  <c r="F3052" i="8"/>
  <c r="E3052" i="8"/>
  <c r="D3052" i="8"/>
  <c r="C3052" i="8"/>
  <c r="B3052" i="8"/>
  <c r="Q3051" i="8"/>
  <c r="P3051" i="8"/>
  <c r="O3051" i="8"/>
  <c r="N3051" i="8"/>
  <c r="M3051" i="8"/>
  <c r="L3051" i="8"/>
  <c r="K3051" i="8"/>
  <c r="J3051" i="8"/>
  <c r="I3051" i="8"/>
  <c r="H3051" i="8"/>
  <c r="G3051" i="8"/>
  <c r="F3051" i="8"/>
  <c r="E3051" i="8"/>
  <c r="D3051" i="8"/>
  <c r="C3051" i="8"/>
  <c r="B3051" i="8"/>
  <c r="Q3050" i="8"/>
  <c r="I3050" i="8"/>
  <c r="Q3049" i="8"/>
  <c r="I3049" i="8"/>
  <c r="P3048" i="8"/>
  <c r="O3048" i="8"/>
  <c r="N3048" i="8"/>
  <c r="M3048" i="8"/>
  <c r="L3048" i="8"/>
  <c r="K3048" i="8"/>
  <c r="J3048" i="8"/>
  <c r="H3048" i="8"/>
  <c r="G3048" i="8"/>
  <c r="F3048" i="8"/>
  <c r="E3048" i="8"/>
  <c r="D3048" i="8"/>
  <c r="C3048" i="8"/>
  <c r="B3048" i="8"/>
  <c r="Q3046" i="8"/>
  <c r="P3046" i="8"/>
  <c r="O3046" i="8"/>
  <c r="N3046" i="8"/>
  <c r="M3046" i="8"/>
  <c r="L3046" i="8"/>
  <c r="K3046" i="8"/>
  <c r="J3046" i="8"/>
  <c r="I3046" i="8"/>
  <c r="H3046" i="8"/>
  <c r="G3046" i="8"/>
  <c r="F3046" i="8"/>
  <c r="E3046" i="8"/>
  <c r="D3046" i="8"/>
  <c r="C3046" i="8"/>
  <c r="B3046" i="8"/>
  <c r="Q3045" i="8"/>
  <c r="P3045" i="8"/>
  <c r="O3045" i="8"/>
  <c r="N3045" i="8"/>
  <c r="L3045" i="8"/>
  <c r="K3045" i="8"/>
  <c r="J3045" i="8"/>
  <c r="I3045" i="8"/>
  <c r="H3045" i="8"/>
  <c r="G3045" i="8"/>
  <c r="F3045" i="8"/>
  <c r="E3045" i="8"/>
  <c r="D3045" i="8"/>
  <c r="C3045" i="8"/>
  <c r="B3045" i="8"/>
  <c r="Q3044" i="8"/>
  <c r="I3044" i="8"/>
  <c r="Q3043" i="8"/>
  <c r="I3043" i="8"/>
  <c r="P3042" i="8"/>
  <c r="O3042" i="8"/>
  <c r="N3042" i="8"/>
  <c r="M3042" i="8"/>
  <c r="L3042" i="8"/>
  <c r="K3042" i="8"/>
  <c r="J3042" i="8"/>
  <c r="H3042" i="8"/>
  <c r="G3042" i="8"/>
  <c r="F3042" i="8"/>
  <c r="E3042" i="8"/>
  <c r="D3042" i="8"/>
  <c r="C3042" i="8"/>
  <c r="B3042" i="8"/>
  <c r="Q3040" i="8"/>
  <c r="P3040" i="8"/>
  <c r="O3040" i="8"/>
  <c r="N3040" i="8"/>
  <c r="M3040" i="8"/>
  <c r="L3040" i="8"/>
  <c r="K3040" i="8"/>
  <c r="J3040" i="8"/>
  <c r="I3040" i="8"/>
  <c r="H3040" i="8"/>
  <c r="G3040" i="8"/>
  <c r="F3040" i="8"/>
  <c r="E3040" i="8"/>
  <c r="D3040" i="8"/>
  <c r="C3040" i="8"/>
  <c r="B3040" i="8"/>
  <c r="Q3039" i="8"/>
  <c r="P3039" i="8"/>
  <c r="O3039" i="8"/>
  <c r="N3039" i="8"/>
  <c r="M3039" i="8"/>
  <c r="L3039" i="8"/>
  <c r="K3039" i="8"/>
  <c r="J3039" i="8"/>
  <c r="I3039" i="8"/>
  <c r="H3039" i="8"/>
  <c r="G3039" i="8"/>
  <c r="F3039" i="8"/>
  <c r="E3039" i="8"/>
  <c r="D3039" i="8"/>
  <c r="C3039" i="8"/>
  <c r="B3039" i="8"/>
  <c r="Q3038" i="8"/>
  <c r="I3038" i="8"/>
  <c r="Q3037" i="8"/>
  <c r="I3037" i="8"/>
  <c r="P3036" i="8"/>
  <c r="O3036" i="8"/>
  <c r="N3036" i="8"/>
  <c r="M3036" i="8"/>
  <c r="L3036" i="8"/>
  <c r="K3036" i="8"/>
  <c r="J3036" i="8"/>
  <c r="H3036" i="8"/>
  <c r="F3036" i="8"/>
  <c r="E3036" i="8"/>
  <c r="D3036" i="8"/>
  <c r="C3036" i="8"/>
  <c r="B3036" i="8"/>
  <c r="Q3034" i="8"/>
  <c r="P3034" i="8"/>
  <c r="O3034" i="8"/>
  <c r="N3034" i="8"/>
  <c r="M3034" i="8"/>
  <c r="L3034" i="8"/>
  <c r="K3034" i="8"/>
  <c r="J3034" i="8"/>
  <c r="I3034" i="8"/>
  <c r="H3034" i="8"/>
  <c r="G3034" i="8"/>
  <c r="F3034" i="8"/>
  <c r="E3034" i="8"/>
  <c r="D3034" i="8"/>
  <c r="C3034" i="8"/>
  <c r="B3034" i="8"/>
  <c r="Q3033" i="8"/>
  <c r="P3033" i="8"/>
  <c r="O3033" i="8"/>
  <c r="N3033" i="8"/>
  <c r="M3033" i="8"/>
  <c r="L3033" i="8"/>
  <c r="K3033" i="8"/>
  <c r="J3033" i="8"/>
  <c r="I3033" i="8"/>
  <c r="H3033" i="8"/>
  <c r="F3033" i="8"/>
  <c r="E3033" i="8"/>
  <c r="D3033" i="8"/>
  <c r="C3033" i="8"/>
  <c r="B3033" i="8"/>
  <c r="Q3032" i="8"/>
  <c r="I3032" i="8"/>
  <c r="Q3031" i="8"/>
  <c r="I3031" i="8"/>
  <c r="P3030" i="8"/>
  <c r="O3030" i="8"/>
  <c r="N3030" i="8"/>
  <c r="M3030" i="8"/>
  <c r="L3030" i="8"/>
  <c r="K3030" i="8"/>
  <c r="J3030" i="8"/>
  <c r="H3030" i="8"/>
  <c r="G3030" i="8"/>
  <c r="F3030" i="8"/>
  <c r="E3030" i="8"/>
  <c r="D3030" i="8"/>
  <c r="C3030" i="8"/>
  <c r="B3030" i="8"/>
  <c r="Q3028" i="8"/>
  <c r="P3028" i="8"/>
  <c r="O3028" i="8"/>
  <c r="N3028" i="8"/>
  <c r="M3028" i="8"/>
  <c r="L3028" i="8"/>
  <c r="K3028" i="8"/>
  <c r="J3028" i="8"/>
  <c r="I3028" i="8"/>
  <c r="H3028" i="8"/>
  <c r="G3028" i="8"/>
  <c r="F3028" i="8"/>
  <c r="E3028" i="8"/>
  <c r="D3028" i="8"/>
  <c r="C3028" i="8"/>
  <c r="B3028" i="8"/>
  <c r="Q3027" i="8"/>
  <c r="P3027" i="8"/>
  <c r="O3027" i="8"/>
  <c r="N3027" i="8"/>
  <c r="M3027" i="8"/>
  <c r="L3027" i="8"/>
  <c r="K3027" i="8"/>
  <c r="J3027" i="8"/>
  <c r="I3027" i="8"/>
  <c r="H3027" i="8"/>
  <c r="G3027" i="8"/>
  <c r="F3027" i="8"/>
  <c r="E3027" i="8"/>
  <c r="D3027" i="8"/>
  <c r="C3027" i="8"/>
  <c r="B3027" i="8"/>
  <c r="Q3026" i="8"/>
  <c r="I3026" i="8"/>
  <c r="Q3025" i="8"/>
  <c r="I3025" i="8"/>
  <c r="P3024" i="8"/>
  <c r="O3024" i="8"/>
  <c r="N3024" i="8"/>
  <c r="M3024" i="8"/>
  <c r="L3024" i="8"/>
  <c r="K3024" i="8"/>
  <c r="J3024" i="8"/>
  <c r="H3024" i="8"/>
  <c r="G3024" i="8"/>
  <c r="F3024" i="8"/>
  <c r="E3024" i="8"/>
  <c r="D3024" i="8"/>
  <c r="C3024" i="8"/>
  <c r="B3024" i="8"/>
  <c r="Q3022" i="8"/>
  <c r="P3022" i="8"/>
  <c r="O3022" i="8"/>
  <c r="N3022" i="8"/>
  <c r="M3022" i="8"/>
  <c r="L3022" i="8"/>
  <c r="K3022" i="8"/>
  <c r="J3022" i="8"/>
  <c r="I3022" i="8"/>
  <c r="H3022" i="8"/>
  <c r="G3022" i="8"/>
  <c r="F3022" i="8"/>
  <c r="E3022" i="8"/>
  <c r="D3022" i="8"/>
  <c r="C3022" i="8"/>
  <c r="B3022" i="8"/>
  <c r="Q3021" i="8"/>
  <c r="P3021" i="8"/>
  <c r="O3021" i="8"/>
  <c r="N3021" i="8"/>
  <c r="M3021" i="8"/>
  <c r="L3021" i="8"/>
  <c r="K3021" i="8"/>
  <c r="J3021" i="8"/>
  <c r="I3021" i="8"/>
  <c r="H3021" i="8"/>
  <c r="G3021" i="8"/>
  <c r="F3021" i="8"/>
  <c r="E3021" i="8"/>
  <c r="D3021" i="8"/>
  <c r="C3021" i="8"/>
  <c r="B3021" i="8"/>
  <c r="Q3020" i="8"/>
  <c r="I3020" i="8"/>
  <c r="Q3019" i="8"/>
  <c r="I3019" i="8"/>
  <c r="P3018" i="8"/>
  <c r="O3018" i="8"/>
  <c r="N3018" i="8"/>
  <c r="M3018" i="8"/>
  <c r="L3018" i="8"/>
  <c r="K3018" i="8"/>
  <c r="J3018" i="8"/>
  <c r="H3018" i="8"/>
  <c r="G3018" i="8"/>
  <c r="F3018" i="8"/>
  <c r="E3018" i="8"/>
  <c r="D3018" i="8"/>
  <c r="C3018" i="8"/>
  <c r="B3018" i="8"/>
  <c r="P3016" i="8"/>
  <c r="O3016" i="8"/>
  <c r="N3016" i="8"/>
  <c r="M3016" i="8"/>
  <c r="L3016" i="8"/>
  <c r="K3016" i="8"/>
  <c r="J3016" i="8"/>
  <c r="H3016" i="8"/>
  <c r="G3016" i="8"/>
  <c r="F3016" i="8"/>
  <c r="E3016" i="8"/>
  <c r="D3016" i="8"/>
  <c r="C3016" i="8"/>
  <c r="B3016" i="8"/>
  <c r="Q3015" i="8"/>
  <c r="P3015" i="8"/>
  <c r="O3015" i="8"/>
  <c r="N3015" i="8"/>
  <c r="M3015" i="8"/>
  <c r="L3015" i="8"/>
  <c r="K3015" i="8"/>
  <c r="J3015" i="8"/>
  <c r="I3015" i="8"/>
  <c r="H3015" i="8"/>
  <c r="G3015" i="8"/>
  <c r="F3015" i="8"/>
  <c r="E3015" i="8"/>
  <c r="D3015" i="8"/>
  <c r="C3015" i="8"/>
  <c r="B3015" i="8"/>
  <c r="Q3014" i="8"/>
  <c r="I3014" i="8"/>
  <c r="P3012" i="8"/>
  <c r="O3012" i="8"/>
  <c r="N3012" i="8"/>
  <c r="M3012" i="8"/>
  <c r="L3012" i="8"/>
  <c r="K3012" i="8"/>
  <c r="J3012" i="8"/>
  <c r="H3012" i="8"/>
  <c r="G3012" i="8"/>
  <c r="F3012" i="8"/>
  <c r="E3012" i="8"/>
  <c r="D3012" i="8"/>
  <c r="C3012" i="8"/>
  <c r="B3012" i="8"/>
  <c r="Q3010" i="8"/>
  <c r="P3010" i="8"/>
  <c r="O3010" i="8"/>
  <c r="N3010" i="8"/>
  <c r="M3010" i="8"/>
  <c r="L3010" i="8"/>
  <c r="K3010" i="8"/>
  <c r="J3010" i="8"/>
  <c r="I3010" i="8"/>
  <c r="H3010" i="8"/>
  <c r="G3010" i="8"/>
  <c r="F3010" i="8"/>
  <c r="E3010" i="8"/>
  <c r="D3010" i="8"/>
  <c r="C3010" i="8"/>
  <c r="B3010" i="8"/>
  <c r="Q3009" i="8"/>
  <c r="P3009" i="8"/>
  <c r="O3009" i="8"/>
  <c r="N3009" i="8"/>
  <c r="M3009" i="8"/>
  <c r="L3009" i="8"/>
  <c r="K3009" i="8"/>
  <c r="J3009" i="8"/>
  <c r="I3009" i="8"/>
  <c r="H3009" i="8"/>
  <c r="G3009" i="8"/>
  <c r="F3009" i="8"/>
  <c r="E3009" i="8"/>
  <c r="D3009" i="8"/>
  <c r="C3009" i="8"/>
  <c r="B3009" i="8"/>
  <c r="Q3008" i="8"/>
  <c r="I3008" i="8"/>
  <c r="Q3007" i="8"/>
  <c r="I3007" i="8"/>
  <c r="P3006" i="8"/>
  <c r="O3006" i="8"/>
  <c r="N3006" i="8"/>
  <c r="M3006" i="8"/>
  <c r="L3006" i="8"/>
  <c r="K3006" i="8"/>
  <c r="J3006" i="8"/>
  <c r="H3006" i="8"/>
  <c r="G3006" i="8"/>
  <c r="F3006" i="8"/>
  <c r="E3006" i="8"/>
  <c r="D3006" i="8"/>
  <c r="C3006" i="8"/>
  <c r="B3006" i="8"/>
  <c r="Q3004" i="8"/>
  <c r="P3004" i="8"/>
  <c r="O3004" i="8"/>
  <c r="N3004" i="8"/>
  <c r="M3004" i="8"/>
  <c r="L3004" i="8"/>
  <c r="K3004" i="8"/>
  <c r="J3004" i="8"/>
  <c r="I3004" i="8"/>
  <c r="H3004" i="8"/>
  <c r="G3004" i="8"/>
  <c r="F3004" i="8"/>
  <c r="E3004" i="8"/>
  <c r="D3004" i="8"/>
  <c r="C3004" i="8"/>
  <c r="B3004" i="8"/>
  <c r="Q3003" i="8"/>
  <c r="P3003" i="8"/>
  <c r="O3003" i="8"/>
  <c r="N3003" i="8"/>
  <c r="M3003" i="8"/>
  <c r="L3003" i="8"/>
  <c r="K3003" i="8"/>
  <c r="J3003" i="8"/>
  <c r="I3003" i="8"/>
  <c r="H3003" i="8"/>
  <c r="G3003" i="8"/>
  <c r="F3003" i="8"/>
  <c r="E3003" i="8"/>
  <c r="D3003" i="8"/>
  <c r="C3003" i="8"/>
  <c r="B3003" i="8"/>
  <c r="Q3002" i="8"/>
  <c r="I3002" i="8"/>
  <c r="Q3001" i="8"/>
  <c r="I3001" i="8"/>
  <c r="N2997" i="8"/>
  <c r="L2997" i="8"/>
  <c r="K2997" i="8"/>
  <c r="J2997" i="8"/>
  <c r="I2997" i="8"/>
  <c r="H2997" i="8"/>
  <c r="F2997" i="8"/>
  <c r="E2997" i="8"/>
  <c r="D2997" i="8"/>
  <c r="C2997" i="8"/>
  <c r="N2996" i="8"/>
  <c r="M2996" i="8"/>
  <c r="L2996" i="8"/>
  <c r="K2996" i="8"/>
  <c r="J2996" i="8"/>
  <c r="I2996" i="8"/>
  <c r="H2996" i="8"/>
  <c r="G2996" i="8"/>
  <c r="F2996" i="8"/>
  <c r="E2996" i="8"/>
  <c r="D2996" i="8"/>
  <c r="C2996" i="8"/>
  <c r="M2994" i="8"/>
  <c r="L2994" i="8"/>
  <c r="D2994" i="8"/>
  <c r="P2993" i="8"/>
  <c r="O2993" i="8"/>
  <c r="N2993" i="8"/>
  <c r="M2993" i="8"/>
  <c r="L2993" i="8"/>
  <c r="K2993" i="8"/>
  <c r="J2993" i="8"/>
  <c r="H2993" i="8"/>
  <c r="G2993" i="8"/>
  <c r="F2993" i="8"/>
  <c r="E2993" i="8"/>
  <c r="D2993" i="8"/>
  <c r="C2993" i="8"/>
  <c r="B2993" i="8"/>
  <c r="Q2991" i="8"/>
  <c r="P2991" i="8"/>
  <c r="O2991" i="8"/>
  <c r="N2991" i="8"/>
  <c r="M2991" i="8"/>
  <c r="L2991" i="8"/>
  <c r="K2991" i="8"/>
  <c r="J2991" i="8"/>
  <c r="I2991" i="8"/>
  <c r="H2991" i="8"/>
  <c r="G2991" i="8"/>
  <c r="F2991" i="8"/>
  <c r="E2991" i="8"/>
  <c r="D2991" i="8"/>
  <c r="C2991" i="8"/>
  <c r="B2991" i="8"/>
  <c r="Q2990" i="8"/>
  <c r="P2990" i="8"/>
  <c r="O2990" i="8"/>
  <c r="N2990" i="8"/>
  <c r="L2990" i="8"/>
  <c r="K2990" i="8"/>
  <c r="J2990" i="8"/>
  <c r="I2990" i="8"/>
  <c r="H2990" i="8"/>
  <c r="G2990" i="8"/>
  <c r="F2990" i="8"/>
  <c r="E2990" i="8"/>
  <c r="D2990" i="8"/>
  <c r="C2990" i="8"/>
  <c r="B2990" i="8"/>
  <c r="Q2989" i="8"/>
  <c r="I2989" i="8"/>
  <c r="Q2988" i="8"/>
  <c r="I2988" i="8"/>
  <c r="P2987" i="8"/>
  <c r="O2987" i="8"/>
  <c r="N2987" i="8"/>
  <c r="M2987" i="8"/>
  <c r="L2987" i="8"/>
  <c r="K2987" i="8"/>
  <c r="J2987" i="8"/>
  <c r="H2987" i="8"/>
  <c r="G2987" i="8"/>
  <c r="F2987" i="8"/>
  <c r="E2987" i="8"/>
  <c r="D2987" i="8"/>
  <c r="C2987" i="8"/>
  <c r="B2987" i="8"/>
  <c r="Q2985" i="8"/>
  <c r="P2985" i="8"/>
  <c r="O2985" i="8"/>
  <c r="N2985" i="8"/>
  <c r="M2985" i="8"/>
  <c r="L2985" i="8"/>
  <c r="K2985" i="8"/>
  <c r="J2985" i="8"/>
  <c r="I2985" i="8"/>
  <c r="H2985" i="8"/>
  <c r="G2985" i="8"/>
  <c r="F2985" i="8"/>
  <c r="E2985" i="8"/>
  <c r="D2985" i="8"/>
  <c r="C2985" i="8"/>
  <c r="B2985" i="8"/>
  <c r="Q2984" i="8"/>
  <c r="P2984" i="8"/>
  <c r="O2984" i="8"/>
  <c r="N2984" i="8"/>
  <c r="M2984" i="8"/>
  <c r="L2984" i="8"/>
  <c r="K2984" i="8"/>
  <c r="J2984" i="8"/>
  <c r="I2984" i="8"/>
  <c r="H2984" i="8"/>
  <c r="G2984" i="8"/>
  <c r="F2984" i="8"/>
  <c r="E2984" i="8"/>
  <c r="D2984" i="8"/>
  <c r="C2984" i="8"/>
  <c r="B2984" i="8"/>
  <c r="Q2983" i="8"/>
  <c r="I2983" i="8"/>
  <c r="Q2982" i="8"/>
  <c r="I2982" i="8"/>
  <c r="P2981" i="8"/>
  <c r="O2981" i="8"/>
  <c r="N2981" i="8"/>
  <c r="M2981" i="8"/>
  <c r="L2981" i="8"/>
  <c r="K2981" i="8"/>
  <c r="J2981" i="8"/>
  <c r="H2981" i="8"/>
  <c r="G2981" i="8"/>
  <c r="F2981" i="8"/>
  <c r="E2981" i="8"/>
  <c r="D2981" i="8"/>
  <c r="C2981" i="8"/>
  <c r="B2981" i="8"/>
  <c r="Q2979" i="8"/>
  <c r="P2979" i="8"/>
  <c r="O2979" i="8"/>
  <c r="N2979" i="8"/>
  <c r="M2979" i="8"/>
  <c r="L2979" i="8"/>
  <c r="K2979" i="8"/>
  <c r="J2979" i="8"/>
  <c r="I2979" i="8"/>
  <c r="H2979" i="8"/>
  <c r="G2979" i="8"/>
  <c r="F2979" i="8"/>
  <c r="E2979" i="8"/>
  <c r="D2979" i="8"/>
  <c r="C2979" i="8"/>
  <c r="B2979" i="8"/>
  <c r="Q2978" i="8"/>
  <c r="P2978" i="8"/>
  <c r="O2978" i="8"/>
  <c r="N2978" i="8"/>
  <c r="M2978" i="8"/>
  <c r="L2978" i="8"/>
  <c r="K2978" i="8"/>
  <c r="J2978" i="8"/>
  <c r="I2978" i="8"/>
  <c r="G2978" i="8"/>
  <c r="F2978" i="8"/>
  <c r="E2978" i="8"/>
  <c r="D2978" i="8"/>
  <c r="C2978" i="8"/>
  <c r="B2978" i="8"/>
  <c r="Q2977" i="8"/>
  <c r="I2977" i="8"/>
  <c r="Q2976" i="8"/>
  <c r="I2976" i="8"/>
  <c r="P2975" i="8"/>
  <c r="O2975" i="8"/>
  <c r="N2975" i="8"/>
  <c r="M2975" i="8"/>
  <c r="L2975" i="8"/>
  <c r="K2975" i="8"/>
  <c r="J2975" i="8"/>
  <c r="G2975" i="8"/>
  <c r="F2975" i="8"/>
  <c r="E2975" i="8"/>
  <c r="D2975" i="8"/>
  <c r="C2975" i="8"/>
  <c r="B2975" i="8"/>
  <c r="Q2973" i="8"/>
  <c r="P2973" i="8"/>
  <c r="O2973" i="8"/>
  <c r="N2973" i="8"/>
  <c r="M2973" i="8"/>
  <c r="L2973" i="8"/>
  <c r="K2973" i="8"/>
  <c r="J2973" i="8"/>
  <c r="I2973" i="8"/>
  <c r="H2973" i="8"/>
  <c r="G2973" i="8"/>
  <c r="F2973" i="8"/>
  <c r="E2973" i="8"/>
  <c r="D2973" i="8"/>
  <c r="C2973" i="8"/>
  <c r="B2973" i="8"/>
  <c r="Q2972" i="8"/>
  <c r="P2972" i="8"/>
  <c r="O2972" i="8"/>
  <c r="N2972" i="8"/>
  <c r="M2972" i="8"/>
  <c r="L2972" i="8"/>
  <c r="K2972" i="8"/>
  <c r="J2972" i="8"/>
  <c r="I2972" i="8"/>
  <c r="H2972" i="8"/>
  <c r="G2972" i="8"/>
  <c r="F2972" i="8"/>
  <c r="E2972" i="8"/>
  <c r="D2972" i="8"/>
  <c r="C2972" i="8"/>
  <c r="B2972" i="8"/>
  <c r="Q2971" i="8"/>
  <c r="I2971" i="8"/>
  <c r="Q2970" i="8"/>
  <c r="I2970" i="8"/>
  <c r="P2969" i="8"/>
  <c r="O2969" i="8"/>
  <c r="N2969" i="8"/>
  <c r="M2969" i="8"/>
  <c r="L2969" i="8"/>
  <c r="K2969" i="8"/>
  <c r="J2969" i="8"/>
  <c r="H2969" i="8"/>
  <c r="G2969" i="8"/>
  <c r="F2969" i="8"/>
  <c r="E2969" i="8"/>
  <c r="D2969" i="8"/>
  <c r="C2969" i="8"/>
  <c r="B2969" i="8"/>
  <c r="Q2967" i="8"/>
  <c r="P2967" i="8"/>
  <c r="O2967" i="8"/>
  <c r="N2967" i="8"/>
  <c r="M2967" i="8"/>
  <c r="L2967" i="8"/>
  <c r="K2967" i="8"/>
  <c r="J2967" i="8"/>
  <c r="I2967" i="8"/>
  <c r="H2967" i="8"/>
  <c r="G2967" i="8"/>
  <c r="F2967" i="8"/>
  <c r="E2967" i="8"/>
  <c r="D2967" i="8"/>
  <c r="C2967" i="8"/>
  <c r="B2967" i="8"/>
  <c r="Q2966" i="8"/>
  <c r="P2966" i="8"/>
  <c r="O2966" i="8"/>
  <c r="N2966" i="8"/>
  <c r="L2966" i="8"/>
  <c r="K2966" i="8"/>
  <c r="J2966" i="8"/>
  <c r="I2966" i="8"/>
  <c r="H2966" i="8"/>
  <c r="G2966" i="8"/>
  <c r="F2966" i="8"/>
  <c r="E2966" i="8"/>
  <c r="D2966" i="8"/>
  <c r="C2966" i="8"/>
  <c r="B2966" i="8"/>
  <c r="Q2965" i="8"/>
  <c r="I2965" i="8"/>
  <c r="Q2964" i="8"/>
  <c r="I2964" i="8"/>
  <c r="P2963" i="8"/>
  <c r="O2963" i="8"/>
  <c r="N2963" i="8"/>
  <c r="M2963" i="8"/>
  <c r="L2963" i="8"/>
  <c r="K2963" i="8"/>
  <c r="J2963" i="8"/>
  <c r="H2963" i="8"/>
  <c r="G2963" i="8"/>
  <c r="F2963" i="8"/>
  <c r="E2963" i="8"/>
  <c r="D2963" i="8"/>
  <c r="C2963" i="8"/>
  <c r="B2963" i="8"/>
  <c r="Q2961" i="8"/>
  <c r="P2961" i="8"/>
  <c r="O2961" i="8"/>
  <c r="N2961" i="8"/>
  <c r="M2961" i="8"/>
  <c r="L2961" i="8"/>
  <c r="K2961" i="8"/>
  <c r="J2961" i="8"/>
  <c r="I2961" i="8"/>
  <c r="H2961" i="8"/>
  <c r="G2961" i="8"/>
  <c r="F2961" i="8"/>
  <c r="E2961" i="8"/>
  <c r="D2961" i="8"/>
  <c r="C2961" i="8"/>
  <c r="B2961" i="8"/>
  <c r="Q2960" i="8"/>
  <c r="P2960" i="8"/>
  <c r="O2960" i="8"/>
  <c r="N2960" i="8"/>
  <c r="M2960" i="8"/>
  <c r="L2960" i="8"/>
  <c r="K2960" i="8"/>
  <c r="J2960" i="8"/>
  <c r="I2960" i="8"/>
  <c r="H2960" i="8"/>
  <c r="G2960" i="8"/>
  <c r="F2960" i="8"/>
  <c r="E2960" i="8"/>
  <c r="D2960" i="8"/>
  <c r="C2960" i="8"/>
  <c r="B2960" i="8"/>
  <c r="Q2959" i="8"/>
  <c r="I2959" i="8"/>
  <c r="Q2958" i="8"/>
  <c r="I2958" i="8"/>
  <c r="P2957" i="8"/>
  <c r="O2957" i="8"/>
  <c r="N2957" i="8"/>
  <c r="M2957" i="8"/>
  <c r="L2957" i="8"/>
  <c r="K2957" i="8"/>
  <c r="J2957" i="8"/>
  <c r="H2957" i="8"/>
  <c r="F2957" i="8"/>
  <c r="E2957" i="8"/>
  <c r="D2957" i="8"/>
  <c r="C2957" i="8"/>
  <c r="B2957" i="8"/>
  <c r="Q2955" i="8"/>
  <c r="P2955" i="8"/>
  <c r="O2955" i="8"/>
  <c r="N2955" i="8"/>
  <c r="M2955" i="8"/>
  <c r="L2955" i="8"/>
  <c r="K2955" i="8"/>
  <c r="J2955" i="8"/>
  <c r="I2955" i="8"/>
  <c r="H2955" i="8"/>
  <c r="G2955" i="8"/>
  <c r="F2955" i="8"/>
  <c r="E2955" i="8"/>
  <c r="D2955" i="8"/>
  <c r="C2955" i="8"/>
  <c r="B2955" i="8"/>
  <c r="Q2954" i="8"/>
  <c r="P2954" i="8"/>
  <c r="O2954" i="8"/>
  <c r="N2954" i="8"/>
  <c r="M2954" i="8"/>
  <c r="L2954" i="8"/>
  <c r="K2954" i="8"/>
  <c r="J2954" i="8"/>
  <c r="I2954" i="8"/>
  <c r="H2954" i="8"/>
  <c r="F2954" i="8"/>
  <c r="E2954" i="8"/>
  <c r="D2954" i="8"/>
  <c r="C2954" i="8"/>
  <c r="B2954" i="8"/>
  <c r="Q2953" i="8"/>
  <c r="I2953" i="8"/>
  <c r="Q2952" i="8"/>
  <c r="I2952" i="8"/>
  <c r="P2951" i="8"/>
  <c r="O2951" i="8"/>
  <c r="N2951" i="8"/>
  <c r="M2951" i="8"/>
  <c r="L2951" i="8"/>
  <c r="K2951" i="8"/>
  <c r="J2951" i="8"/>
  <c r="H2951" i="8"/>
  <c r="G2951" i="8"/>
  <c r="F2951" i="8"/>
  <c r="E2951" i="8"/>
  <c r="D2951" i="8"/>
  <c r="C2951" i="8"/>
  <c r="B2951" i="8"/>
  <c r="Q2949" i="8"/>
  <c r="P2949" i="8"/>
  <c r="O2949" i="8"/>
  <c r="N2949" i="8"/>
  <c r="M2949" i="8"/>
  <c r="L2949" i="8"/>
  <c r="K2949" i="8"/>
  <c r="J2949" i="8"/>
  <c r="I2949" i="8"/>
  <c r="H2949" i="8"/>
  <c r="G2949" i="8"/>
  <c r="F2949" i="8"/>
  <c r="E2949" i="8"/>
  <c r="D2949" i="8"/>
  <c r="C2949" i="8"/>
  <c r="B2949" i="8"/>
  <c r="Q2948" i="8"/>
  <c r="P2948" i="8"/>
  <c r="O2948" i="8"/>
  <c r="N2948" i="8"/>
  <c r="M2948" i="8"/>
  <c r="L2948" i="8"/>
  <c r="K2948" i="8"/>
  <c r="J2948" i="8"/>
  <c r="I2948" i="8"/>
  <c r="H2948" i="8"/>
  <c r="G2948" i="8"/>
  <c r="F2948" i="8"/>
  <c r="E2948" i="8"/>
  <c r="D2948" i="8"/>
  <c r="C2948" i="8"/>
  <c r="B2948" i="8"/>
  <c r="Q2947" i="8"/>
  <c r="I2947" i="8"/>
  <c r="Q2946" i="8"/>
  <c r="I2946" i="8"/>
  <c r="P2945" i="8"/>
  <c r="O2945" i="8"/>
  <c r="N2945" i="8"/>
  <c r="M2945" i="8"/>
  <c r="L2945" i="8"/>
  <c r="K2945" i="8"/>
  <c r="J2945" i="8"/>
  <c r="H2945" i="8"/>
  <c r="G2945" i="8"/>
  <c r="F2945" i="8"/>
  <c r="E2945" i="8"/>
  <c r="D2945" i="8"/>
  <c r="C2945" i="8"/>
  <c r="B2945" i="8"/>
  <c r="Q2943" i="8"/>
  <c r="P2943" i="8"/>
  <c r="O2943" i="8"/>
  <c r="N2943" i="8"/>
  <c r="M2943" i="8"/>
  <c r="L2943" i="8"/>
  <c r="K2943" i="8"/>
  <c r="J2943" i="8"/>
  <c r="I2943" i="8"/>
  <c r="H2943" i="8"/>
  <c r="G2943" i="8"/>
  <c r="F2943" i="8"/>
  <c r="E2943" i="8"/>
  <c r="D2943" i="8"/>
  <c r="C2943" i="8"/>
  <c r="B2943" i="8"/>
  <c r="Q2942" i="8"/>
  <c r="P2942" i="8"/>
  <c r="O2942" i="8"/>
  <c r="N2942" i="8"/>
  <c r="M2942" i="8"/>
  <c r="L2942" i="8"/>
  <c r="K2942" i="8"/>
  <c r="J2942" i="8"/>
  <c r="I2942" i="8"/>
  <c r="H2942" i="8"/>
  <c r="G2942" i="8"/>
  <c r="F2942" i="8"/>
  <c r="E2942" i="8"/>
  <c r="D2942" i="8"/>
  <c r="C2942" i="8"/>
  <c r="B2942" i="8"/>
  <c r="Q2941" i="8"/>
  <c r="I2941" i="8"/>
  <c r="Q2940" i="8"/>
  <c r="I2940" i="8"/>
  <c r="P2939" i="8"/>
  <c r="O2939" i="8"/>
  <c r="N2939" i="8"/>
  <c r="M2939" i="8"/>
  <c r="L2939" i="8"/>
  <c r="K2939" i="8"/>
  <c r="J2939" i="8"/>
  <c r="H2939" i="8"/>
  <c r="G2939" i="8"/>
  <c r="F2939" i="8"/>
  <c r="E2939" i="8"/>
  <c r="D2939" i="8"/>
  <c r="C2939" i="8"/>
  <c r="B2939" i="8"/>
  <c r="P2937" i="8"/>
  <c r="O2937" i="8"/>
  <c r="N2937" i="8"/>
  <c r="M2937" i="8"/>
  <c r="L2937" i="8"/>
  <c r="K2937" i="8"/>
  <c r="J2937" i="8"/>
  <c r="H2937" i="8"/>
  <c r="G2937" i="8"/>
  <c r="F2937" i="8"/>
  <c r="E2937" i="8"/>
  <c r="D2937" i="8"/>
  <c r="C2937" i="8"/>
  <c r="B2937" i="8"/>
  <c r="Q2936" i="8"/>
  <c r="P2936" i="8"/>
  <c r="O2936" i="8"/>
  <c r="N2936" i="8"/>
  <c r="M2936" i="8"/>
  <c r="L2936" i="8"/>
  <c r="K2936" i="8"/>
  <c r="J2936" i="8"/>
  <c r="I2936" i="8"/>
  <c r="H2936" i="8"/>
  <c r="G2936" i="8"/>
  <c r="F2936" i="8"/>
  <c r="E2936" i="8"/>
  <c r="D2936" i="8"/>
  <c r="C2936" i="8"/>
  <c r="B2936" i="8"/>
  <c r="Q2935" i="8"/>
  <c r="I2935" i="8"/>
  <c r="P2933" i="8"/>
  <c r="O2933" i="8"/>
  <c r="N2933" i="8"/>
  <c r="M2933" i="8"/>
  <c r="L2933" i="8"/>
  <c r="K2933" i="8"/>
  <c r="J2933" i="8"/>
  <c r="H2933" i="8"/>
  <c r="G2933" i="8"/>
  <c r="F2933" i="8"/>
  <c r="E2933" i="8"/>
  <c r="D2933" i="8"/>
  <c r="C2933" i="8"/>
  <c r="B2933" i="8"/>
  <c r="Q2931" i="8"/>
  <c r="P2931" i="8"/>
  <c r="O2931" i="8"/>
  <c r="N2931" i="8"/>
  <c r="M2931" i="8"/>
  <c r="L2931" i="8"/>
  <c r="K2931" i="8"/>
  <c r="J2931" i="8"/>
  <c r="I2931" i="8"/>
  <c r="H2931" i="8"/>
  <c r="G2931" i="8"/>
  <c r="F2931" i="8"/>
  <c r="E2931" i="8"/>
  <c r="D2931" i="8"/>
  <c r="C2931" i="8"/>
  <c r="B2931" i="8"/>
  <c r="Q2930" i="8"/>
  <c r="P2930" i="8"/>
  <c r="O2930" i="8"/>
  <c r="N2930" i="8"/>
  <c r="M2930" i="8"/>
  <c r="L2930" i="8"/>
  <c r="K2930" i="8"/>
  <c r="J2930" i="8"/>
  <c r="I2930" i="8"/>
  <c r="H2930" i="8"/>
  <c r="G2930" i="8"/>
  <c r="F2930" i="8"/>
  <c r="E2930" i="8"/>
  <c r="D2930" i="8"/>
  <c r="C2930" i="8"/>
  <c r="B2930" i="8"/>
  <c r="Q2929" i="8"/>
  <c r="I2929" i="8"/>
  <c r="Q2928" i="8"/>
  <c r="I2928" i="8"/>
  <c r="P2927" i="8"/>
  <c r="O2927" i="8"/>
  <c r="N2927" i="8"/>
  <c r="M2927" i="8"/>
  <c r="L2927" i="8"/>
  <c r="K2927" i="8"/>
  <c r="J2927" i="8"/>
  <c r="H2927" i="8"/>
  <c r="G2927" i="8"/>
  <c r="F2927" i="8"/>
  <c r="E2927" i="8"/>
  <c r="D2927" i="8"/>
  <c r="C2927" i="8"/>
  <c r="B2927" i="8"/>
  <c r="Q2925" i="8"/>
  <c r="P2925" i="8"/>
  <c r="O2925" i="8"/>
  <c r="N2925" i="8"/>
  <c r="M2925" i="8"/>
  <c r="L2925" i="8"/>
  <c r="K2925" i="8"/>
  <c r="J2925" i="8"/>
  <c r="I2925" i="8"/>
  <c r="H2925" i="8"/>
  <c r="G2925" i="8"/>
  <c r="F2925" i="8"/>
  <c r="E2925" i="8"/>
  <c r="D2925" i="8"/>
  <c r="C2925" i="8"/>
  <c r="B2925" i="8"/>
  <c r="Q2924" i="8"/>
  <c r="P2924" i="8"/>
  <c r="O2924" i="8"/>
  <c r="N2924" i="8"/>
  <c r="M2924" i="8"/>
  <c r="L2924" i="8"/>
  <c r="K2924" i="8"/>
  <c r="J2924" i="8"/>
  <c r="I2924" i="8"/>
  <c r="H2924" i="8"/>
  <c r="G2924" i="8"/>
  <c r="F2924" i="8"/>
  <c r="E2924" i="8"/>
  <c r="D2924" i="8"/>
  <c r="C2924" i="8"/>
  <c r="B2924" i="8"/>
  <c r="Q2923" i="8"/>
  <c r="I2923" i="8"/>
  <c r="Q2922" i="8"/>
  <c r="I2922" i="8"/>
  <c r="N2918" i="8"/>
  <c r="L2918" i="8"/>
  <c r="K2918" i="8"/>
  <c r="J2918" i="8"/>
  <c r="I2918" i="8"/>
  <c r="H2918" i="8"/>
  <c r="F2918" i="8"/>
  <c r="E2918" i="8"/>
  <c r="D2918" i="8"/>
  <c r="C2918" i="8"/>
  <c r="N2917" i="8"/>
  <c r="M2917" i="8"/>
  <c r="L2917" i="8"/>
  <c r="K2917" i="8"/>
  <c r="J2917" i="8"/>
  <c r="I2917" i="8"/>
  <c r="H2917" i="8"/>
  <c r="G2917" i="8"/>
  <c r="F2917" i="8"/>
  <c r="E2917" i="8"/>
  <c r="D2917" i="8"/>
  <c r="C2917" i="8"/>
  <c r="M2915" i="8"/>
  <c r="L2915" i="8"/>
  <c r="E2915" i="8"/>
  <c r="D2915" i="8"/>
  <c r="P2914" i="8"/>
  <c r="O2914" i="8"/>
  <c r="N2914" i="8"/>
  <c r="M2914" i="8"/>
  <c r="L2914" i="8"/>
  <c r="K2914" i="8"/>
  <c r="J2914" i="8"/>
  <c r="H2914" i="8"/>
  <c r="G2914" i="8"/>
  <c r="F2914" i="8"/>
  <c r="E2914" i="8"/>
  <c r="D2914" i="8"/>
  <c r="C2914" i="8"/>
  <c r="B2914" i="8"/>
  <c r="Q2912" i="8"/>
  <c r="P2912" i="8"/>
  <c r="O2912" i="8"/>
  <c r="N2912" i="8"/>
  <c r="M2912" i="8"/>
  <c r="L2912" i="8"/>
  <c r="K2912" i="8"/>
  <c r="J2912" i="8"/>
  <c r="I2912" i="8"/>
  <c r="H2912" i="8"/>
  <c r="G2912" i="8"/>
  <c r="F2912" i="8"/>
  <c r="E2912" i="8"/>
  <c r="D2912" i="8"/>
  <c r="C2912" i="8"/>
  <c r="B2912" i="8"/>
  <c r="Q2911" i="8"/>
  <c r="P2911" i="8"/>
  <c r="O2911" i="8"/>
  <c r="N2911" i="8"/>
  <c r="L2911" i="8"/>
  <c r="K2911" i="8"/>
  <c r="J2911" i="8"/>
  <c r="I2911" i="8"/>
  <c r="H2911" i="8"/>
  <c r="G2911" i="8"/>
  <c r="F2911" i="8"/>
  <c r="E2911" i="8"/>
  <c r="D2911" i="8"/>
  <c r="C2911" i="8"/>
  <c r="B2911" i="8"/>
  <c r="Q2910" i="8"/>
  <c r="I2910" i="8"/>
  <c r="Q2909" i="8"/>
  <c r="I2909" i="8"/>
  <c r="P2908" i="8"/>
  <c r="O2908" i="8"/>
  <c r="N2908" i="8"/>
  <c r="M2908" i="8"/>
  <c r="L2908" i="8"/>
  <c r="K2908" i="8"/>
  <c r="J2908" i="8"/>
  <c r="H2908" i="8"/>
  <c r="G2908" i="8"/>
  <c r="F2908" i="8"/>
  <c r="E2908" i="8"/>
  <c r="D2908" i="8"/>
  <c r="C2908" i="8"/>
  <c r="B2908" i="8"/>
  <c r="Q2906" i="8"/>
  <c r="P2906" i="8"/>
  <c r="O2906" i="8"/>
  <c r="N2906" i="8"/>
  <c r="M2906" i="8"/>
  <c r="L2906" i="8"/>
  <c r="K2906" i="8"/>
  <c r="J2906" i="8"/>
  <c r="I2906" i="8"/>
  <c r="H2906" i="8"/>
  <c r="G2906" i="8"/>
  <c r="F2906" i="8"/>
  <c r="E2906" i="8"/>
  <c r="D2906" i="8"/>
  <c r="C2906" i="8"/>
  <c r="B2906" i="8"/>
  <c r="Q2905" i="8"/>
  <c r="P2905" i="8"/>
  <c r="O2905" i="8"/>
  <c r="N2905" i="8"/>
  <c r="M2905" i="8"/>
  <c r="L2905" i="8"/>
  <c r="K2905" i="8"/>
  <c r="J2905" i="8"/>
  <c r="I2905" i="8"/>
  <c r="H2905" i="8"/>
  <c r="G2905" i="8"/>
  <c r="F2905" i="8"/>
  <c r="E2905" i="8"/>
  <c r="D2905" i="8"/>
  <c r="C2905" i="8"/>
  <c r="B2905" i="8"/>
  <c r="Q2904" i="8"/>
  <c r="I2904" i="8"/>
  <c r="Q2903" i="8"/>
  <c r="I2903" i="8"/>
  <c r="P2902" i="8"/>
  <c r="O2902" i="8"/>
  <c r="N2902" i="8"/>
  <c r="M2902" i="8"/>
  <c r="L2902" i="8"/>
  <c r="K2902" i="8"/>
  <c r="J2902" i="8"/>
  <c r="H2902" i="8"/>
  <c r="G2902" i="8"/>
  <c r="F2902" i="8"/>
  <c r="E2902" i="8"/>
  <c r="D2902" i="8"/>
  <c r="C2902" i="8"/>
  <c r="B2902" i="8"/>
  <c r="Q2900" i="8"/>
  <c r="P2900" i="8"/>
  <c r="O2900" i="8"/>
  <c r="N2900" i="8"/>
  <c r="M2900" i="8"/>
  <c r="L2900" i="8"/>
  <c r="K2900" i="8"/>
  <c r="J2900" i="8"/>
  <c r="I2900" i="8"/>
  <c r="H2900" i="8"/>
  <c r="G2900" i="8"/>
  <c r="F2900" i="8"/>
  <c r="E2900" i="8"/>
  <c r="D2900" i="8"/>
  <c r="C2900" i="8"/>
  <c r="B2900" i="8"/>
  <c r="Q2899" i="8"/>
  <c r="P2899" i="8"/>
  <c r="O2899" i="8"/>
  <c r="N2899" i="8"/>
  <c r="M2899" i="8"/>
  <c r="L2899" i="8"/>
  <c r="K2899" i="8"/>
  <c r="J2899" i="8"/>
  <c r="I2899" i="8"/>
  <c r="G2899" i="8"/>
  <c r="F2899" i="8"/>
  <c r="E2899" i="8"/>
  <c r="D2899" i="8"/>
  <c r="C2899" i="8"/>
  <c r="B2899" i="8"/>
  <c r="Q2898" i="8"/>
  <c r="I2898" i="8"/>
  <c r="Q2897" i="8"/>
  <c r="I2897" i="8"/>
  <c r="P2896" i="8"/>
  <c r="O2896" i="8"/>
  <c r="N2896" i="8"/>
  <c r="M2896" i="8"/>
  <c r="L2896" i="8"/>
  <c r="K2896" i="8"/>
  <c r="J2896" i="8"/>
  <c r="G2896" i="8"/>
  <c r="F2896" i="8"/>
  <c r="E2896" i="8"/>
  <c r="D2896" i="8"/>
  <c r="C2896" i="8"/>
  <c r="B2896" i="8"/>
  <c r="Q2894" i="8"/>
  <c r="P2894" i="8"/>
  <c r="O2894" i="8"/>
  <c r="N2894" i="8"/>
  <c r="M2894" i="8"/>
  <c r="L2894" i="8"/>
  <c r="K2894" i="8"/>
  <c r="J2894" i="8"/>
  <c r="I2894" i="8"/>
  <c r="H2894" i="8"/>
  <c r="G2894" i="8"/>
  <c r="F2894" i="8"/>
  <c r="E2894" i="8"/>
  <c r="D2894" i="8"/>
  <c r="C2894" i="8"/>
  <c r="B2894" i="8"/>
  <c r="Q2893" i="8"/>
  <c r="P2893" i="8"/>
  <c r="O2893" i="8"/>
  <c r="N2893" i="8"/>
  <c r="M2893" i="8"/>
  <c r="L2893" i="8"/>
  <c r="K2893" i="8"/>
  <c r="J2893" i="8"/>
  <c r="I2893" i="8"/>
  <c r="H2893" i="8"/>
  <c r="G2893" i="8"/>
  <c r="F2893" i="8"/>
  <c r="E2893" i="8"/>
  <c r="D2893" i="8"/>
  <c r="C2893" i="8"/>
  <c r="B2893" i="8"/>
  <c r="Q2892" i="8"/>
  <c r="I2892" i="8"/>
  <c r="Q2891" i="8"/>
  <c r="I2891" i="8"/>
  <c r="P2890" i="8"/>
  <c r="O2890" i="8"/>
  <c r="N2890" i="8"/>
  <c r="M2890" i="8"/>
  <c r="L2890" i="8"/>
  <c r="K2890" i="8"/>
  <c r="J2890" i="8"/>
  <c r="H2890" i="8"/>
  <c r="G2890" i="8"/>
  <c r="F2890" i="8"/>
  <c r="E2890" i="8"/>
  <c r="D2890" i="8"/>
  <c r="C2890" i="8"/>
  <c r="B2890" i="8"/>
  <c r="Q2888" i="8"/>
  <c r="P2888" i="8"/>
  <c r="O2888" i="8"/>
  <c r="N2888" i="8"/>
  <c r="M2888" i="8"/>
  <c r="L2888" i="8"/>
  <c r="K2888" i="8"/>
  <c r="J2888" i="8"/>
  <c r="I2888" i="8"/>
  <c r="H2888" i="8"/>
  <c r="G2888" i="8"/>
  <c r="F2888" i="8"/>
  <c r="E2888" i="8"/>
  <c r="D2888" i="8"/>
  <c r="C2888" i="8"/>
  <c r="B2888" i="8"/>
  <c r="Q2887" i="8"/>
  <c r="P2887" i="8"/>
  <c r="O2887" i="8"/>
  <c r="N2887" i="8"/>
  <c r="L2887" i="8"/>
  <c r="K2887" i="8"/>
  <c r="J2887" i="8"/>
  <c r="I2887" i="8"/>
  <c r="H2887" i="8"/>
  <c r="G2887" i="8"/>
  <c r="F2887" i="8"/>
  <c r="E2887" i="8"/>
  <c r="D2887" i="8"/>
  <c r="C2887" i="8"/>
  <c r="B2887" i="8"/>
  <c r="Q2886" i="8"/>
  <c r="I2886" i="8"/>
  <c r="Q2885" i="8"/>
  <c r="I2885" i="8"/>
  <c r="P2884" i="8"/>
  <c r="O2884" i="8"/>
  <c r="N2884" i="8"/>
  <c r="M2884" i="8"/>
  <c r="L2884" i="8"/>
  <c r="K2884" i="8"/>
  <c r="J2884" i="8"/>
  <c r="H2884" i="8"/>
  <c r="G2884" i="8"/>
  <c r="F2884" i="8"/>
  <c r="E2884" i="8"/>
  <c r="D2884" i="8"/>
  <c r="C2884" i="8"/>
  <c r="B2884" i="8"/>
  <c r="Q2882" i="8"/>
  <c r="P2882" i="8"/>
  <c r="O2882" i="8"/>
  <c r="N2882" i="8"/>
  <c r="M2882" i="8"/>
  <c r="L2882" i="8"/>
  <c r="K2882" i="8"/>
  <c r="J2882" i="8"/>
  <c r="I2882" i="8"/>
  <c r="H2882" i="8"/>
  <c r="G2882" i="8"/>
  <c r="F2882" i="8"/>
  <c r="E2882" i="8"/>
  <c r="D2882" i="8"/>
  <c r="C2882" i="8"/>
  <c r="B2882" i="8"/>
  <c r="Q2881" i="8"/>
  <c r="P2881" i="8"/>
  <c r="O2881" i="8"/>
  <c r="N2881" i="8"/>
  <c r="M2881" i="8"/>
  <c r="L2881" i="8"/>
  <c r="K2881" i="8"/>
  <c r="J2881" i="8"/>
  <c r="I2881" i="8"/>
  <c r="H2881" i="8"/>
  <c r="G2881" i="8"/>
  <c r="F2881" i="8"/>
  <c r="E2881" i="8"/>
  <c r="D2881" i="8"/>
  <c r="C2881" i="8"/>
  <c r="B2881" i="8"/>
  <c r="Q2880" i="8"/>
  <c r="I2880" i="8"/>
  <c r="Q2879" i="8"/>
  <c r="I2879" i="8"/>
  <c r="P2878" i="8"/>
  <c r="O2878" i="8"/>
  <c r="N2878" i="8"/>
  <c r="M2878" i="8"/>
  <c r="L2878" i="8"/>
  <c r="K2878" i="8"/>
  <c r="J2878" i="8"/>
  <c r="H2878" i="8"/>
  <c r="F2878" i="8"/>
  <c r="E2878" i="8"/>
  <c r="D2878" i="8"/>
  <c r="C2878" i="8"/>
  <c r="B2878" i="8"/>
  <c r="Q2876" i="8"/>
  <c r="P2876" i="8"/>
  <c r="O2876" i="8"/>
  <c r="N2876" i="8"/>
  <c r="M2876" i="8"/>
  <c r="L2876" i="8"/>
  <c r="K2876" i="8"/>
  <c r="J2876" i="8"/>
  <c r="I2876" i="8"/>
  <c r="H2876" i="8"/>
  <c r="G2876" i="8"/>
  <c r="F2876" i="8"/>
  <c r="E2876" i="8"/>
  <c r="D2876" i="8"/>
  <c r="C2876" i="8"/>
  <c r="B2876" i="8"/>
  <c r="Q2875" i="8"/>
  <c r="P2875" i="8"/>
  <c r="O2875" i="8"/>
  <c r="N2875" i="8"/>
  <c r="M2875" i="8"/>
  <c r="L2875" i="8"/>
  <c r="K2875" i="8"/>
  <c r="J2875" i="8"/>
  <c r="I2875" i="8"/>
  <c r="H2875" i="8"/>
  <c r="F2875" i="8"/>
  <c r="E2875" i="8"/>
  <c r="D2875" i="8"/>
  <c r="C2875" i="8"/>
  <c r="B2875" i="8"/>
  <c r="Q2874" i="8"/>
  <c r="I2874" i="8"/>
  <c r="Q2873" i="8"/>
  <c r="I2873" i="8"/>
  <c r="P2872" i="8"/>
  <c r="O2872" i="8"/>
  <c r="N2872" i="8"/>
  <c r="M2872" i="8"/>
  <c r="L2872" i="8"/>
  <c r="K2872" i="8"/>
  <c r="J2872" i="8"/>
  <c r="H2872" i="8"/>
  <c r="G2872" i="8"/>
  <c r="F2872" i="8"/>
  <c r="E2872" i="8"/>
  <c r="D2872" i="8"/>
  <c r="C2872" i="8"/>
  <c r="B2872" i="8"/>
  <c r="Q2870" i="8"/>
  <c r="P2870" i="8"/>
  <c r="O2870" i="8"/>
  <c r="N2870" i="8"/>
  <c r="M2870" i="8"/>
  <c r="L2870" i="8"/>
  <c r="K2870" i="8"/>
  <c r="J2870" i="8"/>
  <c r="I2870" i="8"/>
  <c r="H2870" i="8"/>
  <c r="G2870" i="8"/>
  <c r="F2870" i="8"/>
  <c r="E2870" i="8"/>
  <c r="D2870" i="8"/>
  <c r="C2870" i="8"/>
  <c r="B2870" i="8"/>
  <c r="Q2869" i="8"/>
  <c r="P2869" i="8"/>
  <c r="O2869" i="8"/>
  <c r="N2869" i="8"/>
  <c r="M2869" i="8"/>
  <c r="L2869" i="8"/>
  <c r="K2869" i="8"/>
  <c r="J2869" i="8"/>
  <c r="I2869" i="8"/>
  <c r="H2869" i="8"/>
  <c r="G2869" i="8"/>
  <c r="F2869" i="8"/>
  <c r="E2869" i="8"/>
  <c r="D2869" i="8"/>
  <c r="C2869" i="8"/>
  <c r="B2869" i="8"/>
  <c r="Q2868" i="8"/>
  <c r="I2868" i="8"/>
  <c r="Q2867" i="8"/>
  <c r="I2867" i="8"/>
  <c r="P2866" i="8"/>
  <c r="O2866" i="8"/>
  <c r="N2866" i="8"/>
  <c r="M2866" i="8"/>
  <c r="L2866" i="8"/>
  <c r="K2866" i="8"/>
  <c r="J2866" i="8"/>
  <c r="H2866" i="8"/>
  <c r="G2866" i="8"/>
  <c r="F2866" i="8"/>
  <c r="E2866" i="8"/>
  <c r="D2866" i="8"/>
  <c r="C2866" i="8"/>
  <c r="B2866" i="8"/>
  <c r="Q2864" i="8"/>
  <c r="P2864" i="8"/>
  <c r="O2864" i="8"/>
  <c r="N2864" i="8"/>
  <c r="M2864" i="8"/>
  <c r="L2864" i="8"/>
  <c r="K2864" i="8"/>
  <c r="J2864" i="8"/>
  <c r="I2864" i="8"/>
  <c r="H2864" i="8"/>
  <c r="G2864" i="8"/>
  <c r="F2864" i="8"/>
  <c r="E2864" i="8"/>
  <c r="D2864" i="8"/>
  <c r="C2864" i="8"/>
  <c r="B2864" i="8"/>
  <c r="Q2863" i="8"/>
  <c r="P2863" i="8"/>
  <c r="O2863" i="8"/>
  <c r="N2863" i="8"/>
  <c r="M2863" i="8"/>
  <c r="L2863" i="8"/>
  <c r="K2863" i="8"/>
  <c r="J2863" i="8"/>
  <c r="I2863" i="8"/>
  <c r="H2863" i="8"/>
  <c r="G2863" i="8"/>
  <c r="F2863" i="8"/>
  <c r="E2863" i="8"/>
  <c r="D2863" i="8"/>
  <c r="C2863" i="8"/>
  <c r="B2863" i="8"/>
  <c r="Q2862" i="8"/>
  <c r="I2862" i="8"/>
  <c r="Q2861" i="8"/>
  <c r="I2861" i="8"/>
  <c r="P2860" i="8"/>
  <c r="O2860" i="8"/>
  <c r="N2860" i="8"/>
  <c r="M2860" i="8"/>
  <c r="L2860" i="8"/>
  <c r="K2860" i="8"/>
  <c r="J2860" i="8"/>
  <c r="H2860" i="8"/>
  <c r="G2860" i="8"/>
  <c r="F2860" i="8"/>
  <c r="E2860" i="8"/>
  <c r="D2860" i="8"/>
  <c r="C2860" i="8"/>
  <c r="B2860" i="8"/>
  <c r="P2858" i="8"/>
  <c r="O2858" i="8"/>
  <c r="N2858" i="8"/>
  <c r="M2858" i="8"/>
  <c r="L2858" i="8"/>
  <c r="K2858" i="8"/>
  <c r="J2858" i="8"/>
  <c r="H2858" i="8"/>
  <c r="G2858" i="8"/>
  <c r="F2858" i="8"/>
  <c r="E2858" i="8"/>
  <c r="D2858" i="8"/>
  <c r="C2858" i="8"/>
  <c r="B2858" i="8"/>
  <c r="Q2857" i="8"/>
  <c r="P2857" i="8"/>
  <c r="O2857" i="8"/>
  <c r="N2857" i="8"/>
  <c r="M2857" i="8"/>
  <c r="L2857" i="8"/>
  <c r="K2857" i="8"/>
  <c r="J2857" i="8"/>
  <c r="I2857" i="8"/>
  <c r="H2857" i="8"/>
  <c r="G2857" i="8"/>
  <c r="F2857" i="8"/>
  <c r="E2857" i="8"/>
  <c r="D2857" i="8"/>
  <c r="C2857" i="8"/>
  <c r="B2857" i="8"/>
  <c r="Q2856" i="8"/>
  <c r="I2856" i="8"/>
  <c r="P2854" i="8"/>
  <c r="O2854" i="8"/>
  <c r="N2854" i="8"/>
  <c r="M2854" i="8"/>
  <c r="L2854" i="8"/>
  <c r="K2854" i="8"/>
  <c r="J2854" i="8"/>
  <c r="H2854" i="8"/>
  <c r="G2854" i="8"/>
  <c r="F2854" i="8"/>
  <c r="E2854" i="8"/>
  <c r="D2854" i="8"/>
  <c r="C2854" i="8"/>
  <c r="B2854" i="8"/>
  <c r="Q2852" i="8"/>
  <c r="P2852" i="8"/>
  <c r="O2852" i="8"/>
  <c r="N2852" i="8"/>
  <c r="M2852" i="8"/>
  <c r="L2852" i="8"/>
  <c r="K2852" i="8"/>
  <c r="J2852" i="8"/>
  <c r="I2852" i="8"/>
  <c r="H2852" i="8"/>
  <c r="G2852" i="8"/>
  <c r="F2852" i="8"/>
  <c r="E2852" i="8"/>
  <c r="D2852" i="8"/>
  <c r="C2852" i="8"/>
  <c r="B2852" i="8"/>
  <c r="Q2851" i="8"/>
  <c r="P2851" i="8"/>
  <c r="O2851" i="8"/>
  <c r="N2851" i="8"/>
  <c r="M2851" i="8"/>
  <c r="L2851" i="8"/>
  <c r="K2851" i="8"/>
  <c r="J2851" i="8"/>
  <c r="I2851" i="8"/>
  <c r="H2851" i="8"/>
  <c r="G2851" i="8"/>
  <c r="F2851" i="8"/>
  <c r="E2851" i="8"/>
  <c r="D2851" i="8"/>
  <c r="C2851" i="8"/>
  <c r="B2851" i="8"/>
  <c r="Q2850" i="8"/>
  <c r="I2850" i="8"/>
  <c r="Q2849" i="8"/>
  <c r="I2849" i="8"/>
  <c r="P2848" i="8"/>
  <c r="O2848" i="8"/>
  <c r="N2848" i="8"/>
  <c r="M2848" i="8"/>
  <c r="L2848" i="8"/>
  <c r="K2848" i="8"/>
  <c r="J2848" i="8"/>
  <c r="H2848" i="8"/>
  <c r="G2848" i="8"/>
  <c r="F2848" i="8"/>
  <c r="E2848" i="8"/>
  <c r="D2848" i="8"/>
  <c r="C2848" i="8"/>
  <c r="B2848" i="8"/>
  <c r="Q2846" i="8"/>
  <c r="P2846" i="8"/>
  <c r="O2846" i="8"/>
  <c r="N2846" i="8"/>
  <c r="M2846" i="8"/>
  <c r="L2846" i="8"/>
  <c r="K2846" i="8"/>
  <c r="J2846" i="8"/>
  <c r="I2846" i="8"/>
  <c r="H2846" i="8"/>
  <c r="G2846" i="8"/>
  <c r="F2846" i="8"/>
  <c r="E2846" i="8"/>
  <c r="D2846" i="8"/>
  <c r="C2846" i="8"/>
  <c r="B2846" i="8"/>
  <c r="Q2845" i="8"/>
  <c r="P2845" i="8"/>
  <c r="O2845" i="8"/>
  <c r="N2845" i="8"/>
  <c r="M2845" i="8"/>
  <c r="L2845" i="8"/>
  <c r="K2845" i="8"/>
  <c r="J2845" i="8"/>
  <c r="I2845" i="8"/>
  <c r="H2845" i="8"/>
  <c r="G2845" i="8"/>
  <c r="F2845" i="8"/>
  <c r="E2845" i="8"/>
  <c r="D2845" i="8"/>
  <c r="C2845" i="8"/>
  <c r="B2845" i="8"/>
  <c r="Q2844" i="8"/>
  <c r="I2844" i="8"/>
  <c r="Q2843" i="8"/>
  <c r="I2843" i="8"/>
  <c r="N2839" i="8"/>
  <c r="L2839" i="8"/>
  <c r="K2839" i="8"/>
  <c r="J2839" i="8"/>
  <c r="I2839" i="8"/>
  <c r="H2839" i="8"/>
  <c r="F2839" i="8"/>
  <c r="E2839" i="8"/>
  <c r="D2839" i="8"/>
  <c r="C2839" i="8"/>
  <c r="N2838" i="8"/>
  <c r="M2838" i="8"/>
  <c r="L2838" i="8"/>
  <c r="K2838" i="8"/>
  <c r="J2838" i="8"/>
  <c r="I2838" i="8"/>
  <c r="H2838" i="8"/>
  <c r="G2838" i="8"/>
  <c r="F2838" i="8"/>
  <c r="E2838" i="8"/>
  <c r="D2838" i="8"/>
  <c r="C2838" i="8"/>
  <c r="M2836" i="8"/>
  <c r="L2836" i="8"/>
  <c r="E2836" i="8"/>
  <c r="D2836" i="8"/>
  <c r="P2835" i="8"/>
  <c r="O2835" i="8"/>
  <c r="N2835" i="8"/>
  <c r="M2835" i="8"/>
  <c r="L2835" i="8"/>
  <c r="K2835" i="8"/>
  <c r="J2835" i="8"/>
  <c r="H2835" i="8"/>
  <c r="G2835" i="8"/>
  <c r="F2835" i="8"/>
  <c r="E2835" i="8"/>
  <c r="D2835" i="8"/>
  <c r="C2835" i="8"/>
  <c r="B2835" i="8"/>
  <c r="Q2833" i="8"/>
  <c r="P2833" i="8"/>
  <c r="O2833" i="8"/>
  <c r="N2833" i="8"/>
  <c r="M2833" i="8"/>
  <c r="L2833" i="8"/>
  <c r="K2833" i="8"/>
  <c r="J2833" i="8"/>
  <c r="I2833" i="8"/>
  <c r="H2833" i="8"/>
  <c r="G2833" i="8"/>
  <c r="F2833" i="8"/>
  <c r="E2833" i="8"/>
  <c r="D2833" i="8"/>
  <c r="C2833" i="8"/>
  <c r="B2833" i="8"/>
  <c r="Q2832" i="8"/>
  <c r="P2832" i="8"/>
  <c r="O2832" i="8"/>
  <c r="N2832" i="8"/>
  <c r="L2832" i="8"/>
  <c r="K2832" i="8"/>
  <c r="J2832" i="8"/>
  <c r="I2832" i="8"/>
  <c r="H2832" i="8"/>
  <c r="G2832" i="8"/>
  <c r="F2832" i="8"/>
  <c r="E2832" i="8"/>
  <c r="D2832" i="8"/>
  <c r="C2832" i="8"/>
  <c r="B2832" i="8"/>
  <c r="Q2831" i="8"/>
  <c r="I2831" i="8"/>
  <c r="Q2830" i="8"/>
  <c r="I2830" i="8"/>
  <c r="P2829" i="8"/>
  <c r="O2829" i="8"/>
  <c r="N2829" i="8"/>
  <c r="M2829" i="8"/>
  <c r="L2829" i="8"/>
  <c r="K2829" i="8"/>
  <c r="J2829" i="8"/>
  <c r="H2829" i="8"/>
  <c r="G2829" i="8"/>
  <c r="F2829" i="8"/>
  <c r="E2829" i="8"/>
  <c r="D2829" i="8"/>
  <c r="C2829" i="8"/>
  <c r="B2829" i="8"/>
  <c r="Q2827" i="8"/>
  <c r="P2827" i="8"/>
  <c r="O2827" i="8"/>
  <c r="N2827" i="8"/>
  <c r="M2827" i="8"/>
  <c r="L2827" i="8"/>
  <c r="K2827" i="8"/>
  <c r="J2827" i="8"/>
  <c r="I2827" i="8"/>
  <c r="H2827" i="8"/>
  <c r="G2827" i="8"/>
  <c r="F2827" i="8"/>
  <c r="E2827" i="8"/>
  <c r="D2827" i="8"/>
  <c r="C2827" i="8"/>
  <c r="B2827" i="8"/>
  <c r="Q2826" i="8"/>
  <c r="P2826" i="8"/>
  <c r="O2826" i="8"/>
  <c r="N2826" i="8"/>
  <c r="M2826" i="8"/>
  <c r="L2826" i="8"/>
  <c r="K2826" i="8"/>
  <c r="J2826" i="8"/>
  <c r="I2826" i="8"/>
  <c r="H2826" i="8"/>
  <c r="G2826" i="8"/>
  <c r="F2826" i="8"/>
  <c r="E2826" i="8"/>
  <c r="D2826" i="8"/>
  <c r="C2826" i="8"/>
  <c r="B2826" i="8"/>
  <c r="Q2825" i="8"/>
  <c r="I2825" i="8"/>
  <c r="Q2824" i="8"/>
  <c r="I2824" i="8"/>
  <c r="P2823" i="8"/>
  <c r="O2823" i="8"/>
  <c r="N2823" i="8"/>
  <c r="M2823" i="8"/>
  <c r="L2823" i="8"/>
  <c r="K2823" i="8"/>
  <c r="J2823" i="8"/>
  <c r="H2823" i="8"/>
  <c r="F2823" i="8"/>
  <c r="E2823" i="8"/>
  <c r="D2823" i="8"/>
  <c r="C2823" i="8"/>
  <c r="B2823" i="8"/>
  <c r="Q2821" i="8"/>
  <c r="P2821" i="8"/>
  <c r="O2821" i="8"/>
  <c r="N2821" i="8"/>
  <c r="M2821" i="8"/>
  <c r="L2821" i="8"/>
  <c r="K2821" i="8"/>
  <c r="J2821" i="8"/>
  <c r="I2821" i="8"/>
  <c r="H2821" i="8"/>
  <c r="G2821" i="8"/>
  <c r="F2821" i="8"/>
  <c r="E2821" i="8"/>
  <c r="D2821" i="8"/>
  <c r="C2821" i="8"/>
  <c r="B2821" i="8"/>
  <c r="Q2820" i="8"/>
  <c r="P2820" i="8"/>
  <c r="O2820" i="8"/>
  <c r="N2820" i="8"/>
  <c r="M2820" i="8"/>
  <c r="L2820" i="8"/>
  <c r="K2820" i="8"/>
  <c r="J2820" i="8"/>
  <c r="I2820" i="8"/>
  <c r="G2820" i="8"/>
  <c r="F2820" i="8"/>
  <c r="E2820" i="8"/>
  <c r="D2820" i="8"/>
  <c r="C2820" i="8"/>
  <c r="B2820" i="8"/>
  <c r="Q2819" i="8"/>
  <c r="I2819" i="8"/>
  <c r="Q2818" i="8"/>
  <c r="I2818" i="8"/>
  <c r="P2817" i="8"/>
  <c r="O2817" i="8"/>
  <c r="N2817" i="8"/>
  <c r="M2817" i="8"/>
  <c r="L2817" i="8"/>
  <c r="K2817" i="8"/>
  <c r="J2817" i="8"/>
  <c r="G2817" i="8"/>
  <c r="F2817" i="8"/>
  <c r="E2817" i="8"/>
  <c r="D2817" i="8"/>
  <c r="C2817" i="8"/>
  <c r="B2817" i="8"/>
  <c r="Q2815" i="8"/>
  <c r="P2815" i="8"/>
  <c r="O2815" i="8"/>
  <c r="N2815" i="8"/>
  <c r="M2815" i="8"/>
  <c r="L2815" i="8"/>
  <c r="K2815" i="8"/>
  <c r="J2815" i="8"/>
  <c r="I2815" i="8"/>
  <c r="H2815" i="8"/>
  <c r="G2815" i="8"/>
  <c r="F2815" i="8"/>
  <c r="E2815" i="8"/>
  <c r="D2815" i="8"/>
  <c r="C2815" i="8"/>
  <c r="B2815" i="8"/>
  <c r="Q2814" i="8"/>
  <c r="P2814" i="8"/>
  <c r="O2814" i="8"/>
  <c r="N2814" i="8"/>
  <c r="M2814" i="8"/>
  <c r="L2814" i="8"/>
  <c r="K2814" i="8"/>
  <c r="J2814" i="8"/>
  <c r="I2814" i="8"/>
  <c r="H2814" i="8"/>
  <c r="G2814" i="8"/>
  <c r="F2814" i="8"/>
  <c r="E2814" i="8"/>
  <c r="D2814" i="8"/>
  <c r="C2814" i="8"/>
  <c r="B2814" i="8"/>
  <c r="Q2813" i="8"/>
  <c r="I2813" i="8"/>
  <c r="Q2812" i="8"/>
  <c r="I2812" i="8"/>
  <c r="P2811" i="8"/>
  <c r="O2811" i="8"/>
  <c r="N2811" i="8"/>
  <c r="M2811" i="8"/>
  <c r="L2811" i="8"/>
  <c r="K2811" i="8"/>
  <c r="J2811" i="8"/>
  <c r="H2811" i="8"/>
  <c r="G2811" i="8"/>
  <c r="F2811" i="8"/>
  <c r="E2811" i="8"/>
  <c r="D2811" i="8"/>
  <c r="C2811" i="8"/>
  <c r="B2811" i="8"/>
  <c r="Q2809" i="8"/>
  <c r="P2809" i="8"/>
  <c r="O2809" i="8"/>
  <c r="N2809" i="8"/>
  <c r="M2809" i="8"/>
  <c r="L2809" i="8"/>
  <c r="K2809" i="8"/>
  <c r="J2809" i="8"/>
  <c r="I2809" i="8"/>
  <c r="H2809" i="8"/>
  <c r="G2809" i="8"/>
  <c r="F2809" i="8"/>
  <c r="E2809" i="8"/>
  <c r="D2809" i="8"/>
  <c r="C2809" i="8"/>
  <c r="B2809" i="8"/>
  <c r="Q2808" i="8"/>
  <c r="P2808" i="8"/>
  <c r="O2808" i="8"/>
  <c r="N2808" i="8"/>
  <c r="L2808" i="8"/>
  <c r="K2808" i="8"/>
  <c r="J2808" i="8"/>
  <c r="I2808" i="8"/>
  <c r="H2808" i="8"/>
  <c r="G2808" i="8"/>
  <c r="F2808" i="8"/>
  <c r="E2808" i="8"/>
  <c r="D2808" i="8"/>
  <c r="C2808" i="8"/>
  <c r="B2808" i="8"/>
  <c r="Q2807" i="8"/>
  <c r="I2807" i="8"/>
  <c r="Q2806" i="8"/>
  <c r="I2806" i="8"/>
  <c r="P2805" i="8"/>
  <c r="O2805" i="8"/>
  <c r="N2805" i="8"/>
  <c r="M2805" i="8"/>
  <c r="L2805" i="8"/>
  <c r="K2805" i="8"/>
  <c r="J2805" i="8"/>
  <c r="H2805" i="8"/>
  <c r="G2805" i="8"/>
  <c r="F2805" i="8"/>
  <c r="E2805" i="8"/>
  <c r="D2805" i="8"/>
  <c r="C2805" i="8"/>
  <c r="B2805" i="8"/>
  <c r="Q2803" i="8"/>
  <c r="P2803" i="8"/>
  <c r="O2803" i="8"/>
  <c r="N2803" i="8"/>
  <c r="M2803" i="8"/>
  <c r="L2803" i="8"/>
  <c r="K2803" i="8"/>
  <c r="J2803" i="8"/>
  <c r="I2803" i="8"/>
  <c r="H2803" i="8"/>
  <c r="G2803" i="8"/>
  <c r="F2803" i="8"/>
  <c r="E2803" i="8"/>
  <c r="D2803" i="8"/>
  <c r="C2803" i="8"/>
  <c r="B2803" i="8"/>
  <c r="Q2802" i="8"/>
  <c r="P2802" i="8"/>
  <c r="O2802" i="8"/>
  <c r="N2802" i="8"/>
  <c r="M2802" i="8"/>
  <c r="L2802" i="8"/>
  <c r="K2802" i="8"/>
  <c r="J2802" i="8"/>
  <c r="I2802" i="8"/>
  <c r="H2802" i="8"/>
  <c r="G2802" i="8"/>
  <c r="F2802" i="8"/>
  <c r="E2802" i="8"/>
  <c r="D2802" i="8"/>
  <c r="C2802" i="8"/>
  <c r="B2802" i="8"/>
  <c r="Q2801" i="8"/>
  <c r="I2801" i="8"/>
  <c r="Q2800" i="8"/>
  <c r="I2800" i="8"/>
  <c r="P2799" i="8"/>
  <c r="O2799" i="8"/>
  <c r="N2799" i="8"/>
  <c r="M2799" i="8"/>
  <c r="L2799" i="8"/>
  <c r="K2799" i="8"/>
  <c r="J2799" i="8"/>
  <c r="H2799" i="8"/>
  <c r="F2799" i="8"/>
  <c r="E2799" i="8"/>
  <c r="D2799" i="8"/>
  <c r="C2799" i="8"/>
  <c r="B2799" i="8"/>
  <c r="Q2797" i="8"/>
  <c r="P2797" i="8"/>
  <c r="O2797" i="8"/>
  <c r="N2797" i="8"/>
  <c r="M2797" i="8"/>
  <c r="L2797" i="8"/>
  <c r="K2797" i="8"/>
  <c r="J2797" i="8"/>
  <c r="I2797" i="8"/>
  <c r="H2797" i="8"/>
  <c r="G2797" i="8"/>
  <c r="F2797" i="8"/>
  <c r="E2797" i="8"/>
  <c r="D2797" i="8"/>
  <c r="C2797" i="8"/>
  <c r="B2797" i="8"/>
  <c r="Q2796" i="8"/>
  <c r="P2796" i="8"/>
  <c r="O2796" i="8"/>
  <c r="N2796" i="8"/>
  <c r="M2796" i="8"/>
  <c r="L2796" i="8"/>
  <c r="K2796" i="8"/>
  <c r="J2796" i="8"/>
  <c r="I2796" i="8"/>
  <c r="H2796" i="8"/>
  <c r="F2796" i="8"/>
  <c r="E2796" i="8"/>
  <c r="D2796" i="8"/>
  <c r="C2796" i="8"/>
  <c r="B2796" i="8"/>
  <c r="Q2795" i="8"/>
  <c r="I2795" i="8"/>
  <c r="Q2794" i="8"/>
  <c r="I2794" i="8"/>
  <c r="P2793" i="8"/>
  <c r="O2793" i="8"/>
  <c r="N2793" i="8"/>
  <c r="M2793" i="8"/>
  <c r="L2793" i="8"/>
  <c r="K2793" i="8"/>
  <c r="J2793" i="8"/>
  <c r="H2793" i="8"/>
  <c r="G2793" i="8"/>
  <c r="F2793" i="8"/>
  <c r="E2793" i="8"/>
  <c r="D2793" i="8"/>
  <c r="C2793" i="8"/>
  <c r="B2793" i="8"/>
  <c r="Q2791" i="8"/>
  <c r="P2791" i="8"/>
  <c r="O2791" i="8"/>
  <c r="N2791" i="8"/>
  <c r="M2791" i="8"/>
  <c r="L2791" i="8"/>
  <c r="K2791" i="8"/>
  <c r="J2791" i="8"/>
  <c r="I2791" i="8"/>
  <c r="H2791" i="8"/>
  <c r="G2791" i="8"/>
  <c r="F2791" i="8"/>
  <c r="E2791" i="8"/>
  <c r="D2791" i="8"/>
  <c r="C2791" i="8"/>
  <c r="B2791" i="8"/>
  <c r="Q2790" i="8"/>
  <c r="P2790" i="8"/>
  <c r="O2790" i="8"/>
  <c r="N2790" i="8"/>
  <c r="M2790" i="8"/>
  <c r="L2790" i="8"/>
  <c r="K2790" i="8"/>
  <c r="J2790" i="8"/>
  <c r="I2790" i="8"/>
  <c r="H2790" i="8"/>
  <c r="G2790" i="8"/>
  <c r="F2790" i="8"/>
  <c r="E2790" i="8"/>
  <c r="D2790" i="8"/>
  <c r="C2790" i="8"/>
  <c r="B2790" i="8"/>
  <c r="Q2789" i="8"/>
  <c r="I2789" i="8"/>
  <c r="Q2788" i="8"/>
  <c r="I2788" i="8"/>
  <c r="P2787" i="8"/>
  <c r="O2787" i="8"/>
  <c r="N2787" i="8"/>
  <c r="M2787" i="8"/>
  <c r="L2787" i="8"/>
  <c r="K2787" i="8"/>
  <c r="J2787" i="8"/>
  <c r="H2787" i="8"/>
  <c r="G2787" i="8"/>
  <c r="F2787" i="8"/>
  <c r="E2787" i="8"/>
  <c r="D2787" i="8"/>
  <c r="C2787" i="8"/>
  <c r="B2787" i="8"/>
  <c r="Q2785" i="8"/>
  <c r="P2785" i="8"/>
  <c r="O2785" i="8"/>
  <c r="N2785" i="8"/>
  <c r="M2785" i="8"/>
  <c r="L2785" i="8"/>
  <c r="K2785" i="8"/>
  <c r="J2785" i="8"/>
  <c r="I2785" i="8"/>
  <c r="H2785" i="8"/>
  <c r="G2785" i="8"/>
  <c r="F2785" i="8"/>
  <c r="E2785" i="8"/>
  <c r="D2785" i="8"/>
  <c r="C2785" i="8"/>
  <c r="B2785" i="8"/>
  <c r="Q2784" i="8"/>
  <c r="P2784" i="8"/>
  <c r="O2784" i="8"/>
  <c r="N2784" i="8"/>
  <c r="M2784" i="8"/>
  <c r="L2784" i="8"/>
  <c r="K2784" i="8"/>
  <c r="J2784" i="8"/>
  <c r="I2784" i="8"/>
  <c r="H2784" i="8"/>
  <c r="G2784" i="8"/>
  <c r="F2784" i="8"/>
  <c r="E2784" i="8"/>
  <c r="D2784" i="8"/>
  <c r="C2784" i="8"/>
  <c r="B2784" i="8"/>
  <c r="Q2783" i="8"/>
  <c r="I2783" i="8"/>
  <c r="Q2782" i="8"/>
  <c r="I2782" i="8"/>
  <c r="P2781" i="8"/>
  <c r="O2781" i="8"/>
  <c r="N2781" i="8"/>
  <c r="M2781" i="8"/>
  <c r="L2781" i="8"/>
  <c r="K2781" i="8"/>
  <c r="J2781" i="8"/>
  <c r="H2781" i="8"/>
  <c r="G2781" i="8"/>
  <c r="F2781" i="8"/>
  <c r="E2781" i="8"/>
  <c r="D2781" i="8"/>
  <c r="C2781" i="8"/>
  <c r="B2781" i="8"/>
  <c r="P2779" i="8"/>
  <c r="O2779" i="8"/>
  <c r="N2779" i="8"/>
  <c r="M2779" i="8"/>
  <c r="L2779" i="8"/>
  <c r="K2779" i="8"/>
  <c r="J2779" i="8"/>
  <c r="H2779" i="8"/>
  <c r="G2779" i="8"/>
  <c r="F2779" i="8"/>
  <c r="E2779" i="8"/>
  <c r="D2779" i="8"/>
  <c r="C2779" i="8"/>
  <c r="B2779" i="8"/>
  <c r="Q2778" i="8"/>
  <c r="P2778" i="8"/>
  <c r="O2778" i="8"/>
  <c r="N2778" i="8"/>
  <c r="M2778" i="8"/>
  <c r="L2778" i="8"/>
  <c r="K2778" i="8"/>
  <c r="J2778" i="8"/>
  <c r="I2778" i="8"/>
  <c r="H2778" i="8"/>
  <c r="G2778" i="8"/>
  <c r="F2778" i="8"/>
  <c r="E2778" i="8"/>
  <c r="D2778" i="8"/>
  <c r="C2778" i="8"/>
  <c r="B2778" i="8"/>
  <c r="Q2777" i="8"/>
  <c r="I2777" i="8"/>
  <c r="P2775" i="8"/>
  <c r="O2775" i="8"/>
  <c r="N2775" i="8"/>
  <c r="M2775" i="8"/>
  <c r="L2775" i="8"/>
  <c r="K2775" i="8"/>
  <c r="J2775" i="8"/>
  <c r="H2775" i="8"/>
  <c r="G2775" i="8"/>
  <c r="F2775" i="8"/>
  <c r="E2775" i="8"/>
  <c r="D2775" i="8"/>
  <c r="C2775" i="8"/>
  <c r="B2775" i="8"/>
  <c r="Q2773" i="8"/>
  <c r="P2773" i="8"/>
  <c r="O2773" i="8"/>
  <c r="N2773" i="8"/>
  <c r="M2773" i="8"/>
  <c r="L2773" i="8"/>
  <c r="K2773" i="8"/>
  <c r="J2773" i="8"/>
  <c r="I2773" i="8"/>
  <c r="H2773" i="8"/>
  <c r="G2773" i="8"/>
  <c r="F2773" i="8"/>
  <c r="E2773" i="8"/>
  <c r="D2773" i="8"/>
  <c r="C2773" i="8"/>
  <c r="B2773" i="8"/>
  <c r="Q2772" i="8"/>
  <c r="P2772" i="8"/>
  <c r="O2772" i="8"/>
  <c r="N2772" i="8"/>
  <c r="M2772" i="8"/>
  <c r="L2772" i="8"/>
  <c r="K2772" i="8"/>
  <c r="J2772" i="8"/>
  <c r="I2772" i="8"/>
  <c r="H2772" i="8"/>
  <c r="G2772" i="8"/>
  <c r="F2772" i="8"/>
  <c r="E2772" i="8"/>
  <c r="D2772" i="8"/>
  <c r="C2772" i="8"/>
  <c r="B2772" i="8"/>
  <c r="Q2771" i="8"/>
  <c r="I2771" i="8"/>
  <c r="Q2770" i="8"/>
  <c r="I2770" i="8"/>
  <c r="P2769" i="8"/>
  <c r="O2769" i="8"/>
  <c r="N2769" i="8"/>
  <c r="M2769" i="8"/>
  <c r="L2769" i="8"/>
  <c r="K2769" i="8"/>
  <c r="J2769" i="8"/>
  <c r="H2769" i="8"/>
  <c r="G2769" i="8"/>
  <c r="F2769" i="8"/>
  <c r="E2769" i="8"/>
  <c r="D2769" i="8"/>
  <c r="C2769" i="8"/>
  <c r="B2769" i="8"/>
  <c r="Q2767" i="8"/>
  <c r="P2767" i="8"/>
  <c r="O2767" i="8"/>
  <c r="N2767" i="8"/>
  <c r="M2767" i="8"/>
  <c r="L2767" i="8"/>
  <c r="K2767" i="8"/>
  <c r="J2767" i="8"/>
  <c r="I2767" i="8"/>
  <c r="H2767" i="8"/>
  <c r="G2767" i="8"/>
  <c r="F2767" i="8"/>
  <c r="E2767" i="8"/>
  <c r="D2767" i="8"/>
  <c r="C2767" i="8"/>
  <c r="B2767" i="8"/>
  <c r="Q2766" i="8"/>
  <c r="P2766" i="8"/>
  <c r="O2766" i="8"/>
  <c r="N2766" i="8"/>
  <c r="M2766" i="8"/>
  <c r="L2766" i="8"/>
  <c r="K2766" i="8"/>
  <c r="J2766" i="8"/>
  <c r="I2766" i="8"/>
  <c r="H2766" i="8"/>
  <c r="G2766" i="8"/>
  <c r="F2766" i="8"/>
  <c r="E2766" i="8"/>
  <c r="D2766" i="8"/>
  <c r="C2766" i="8"/>
  <c r="B2766" i="8"/>
  <c r="Q2765" i="8"/>
  <c r="I2765" i="8"/>
  <c r="Q2764" i="8"/>
  <c r="I2764" i="8"/>
  <c r="N2760" i="8"/>
  <c r="L2760" i="8"/>
  <c r="K2760" i="8"/>
  <c r="J2760" i="8"/>
  <c r="I2760" i="8"/>
  <c r="H2760" i="8"/>
  <c r="F2760" i="8"/>
  <c r="E2760" i="8"/>
  <c r="D2760" i="8"/>
  <c r="C2760" i="8"/>
  <c r="N2759" i="8"/>
  <c r="M2759" i="8"/>
  <c r="L2759" i="8"/>
  <c r="K2759" i="8"/>
  <c r="J2759" i="8"/>
  <c r="I2759" i="8"/>
  <c r="H2759" i="8"/>
  <c r="G2759" i="8"/>
  <c r="F2759" i="8"/>
  <c r="E2759" i="8"/>
  <c r="D2759" i="8"/>
  <c r="C2759" i="8"/>
  <c r="M2757" i="8"/>
  <c r="L2757" i="8"/>
  <c r="E2757" i="8"/>
  <c r="D2757" i="8"/>
  <c r="P2756" i="8"/>
  <c r="O2756" i="8"/>
  <c r="N2756" i="8"/>
  <c r="M2756" i="8"/>
  <c r="L2756" i="8"/>
  <c r="K2756" i="8"/>
  <c r="J2756" i="8"/>
  <c r="H2756" i="8"/>
  <c r="G2756" i="8"/>
  <c r="F2756" i="8"/>
  <c r="E2756" i="8"/>
  <c r="D2756" i="8"/>
  <c r="C2756" i="8"/>
  <c r="B2756" i="8"/>
  <c r="Q2754" i="8"/>
  <c r="P2754" i="8"/>
  <c r="O2754" i="8"/>
  <c r="N2754" i="8"/>
  <c r="M2754" i="8"/>
  <c r="L2754" i="8"/>
  <c r="K2754" i="8"/>
  <c r="J2754" i="8"/>
  <c r="I2754" i="8"/>
  <c r="H2754" i="8"/>
  <c r="G2754" i="8"/>
  <c r="F2754" i="8"/>
  <c r="E2754" i="8"/>
  <c r="D2754" i="8"/>
  <c r="C2754" i="8"/>
  <c r="B2754" i="8"/>
  <c r="Q2753" i="8"/>
  <c r="P2753" i="8"/>
  <c r="O2753" i="8"/>
  <c r="N2753" i="8"/>
  <c r="L2753" i="8"/>
  <c r="K2753" i="8"/>
  <c r="J2753" i="8"/>
  <c r="I2753" i="8"/>
  <c r="H2753" i="8"/>
  <c r="G2753" i="8"/>
  <c r="F2753" i="8"/>
  <c r="E2753" i="8"/>
  <c r="D2753" i="8"/>
  <c r="C2753" i="8"/>
  <c r="B2753" i="8"/>
  <c r="Q2752" i="8"/>
  <c r="I2752" i="8"/>
  <c r="Q2751" i="8"/>
  <c r="I2751" i="8"/>
  <c r="P2750" i="8"/>
  <c r="O2750" i="8"/>
  <c r="N2750" i="8"/>
  <c r="M2750" i="8"/>
  <c r="L2750" i="8"/>
  <c r="K2750" i="8"/>
  <c r="J2750" i="8"/>
  <c r="H2750" i="8"/>
  <c r="G2750" i="8"/>
  <c r="F2750" i="8"/>
  <c r="E2750" i="8"/>
  <c r="D2750" i="8"/>
  <c r="C2750" i="8"/>
  <c r="B2750" i="8"/>
  <c r="Q2748" i="8"/>
  <c r="P2748" i="8"/>
  <c r="O2748" i="8"/>
  <c r="N2748" i="8"/>
  <c r="M2748" i="8"/>
  <c r="L2748" i="8"/>
  <c r="K2748" i="8"/>
  <c r="J2748" i="8"/>
  <c r="I2748" i="8"/>
  <c r="H2748" i="8"/>
  <c r="G2748" i="8"/>
  <c r="F2748" i="8"/>
  <c r="E2748" i="8"/>
  <c r="D2748" i="8"/>
  <c r="C2748" i="8"/>
  <c r="B2748" i="8"/>
  <c r="Q2747" i="8"/>
  <c r="P2747" i="8"/>
  <c r="O2747" i="8"/>
  <c r="N2747" i="8"/>
  <c r="M2747" i="8"/>
  <c r="L2747" i="8"/>
  <c r="K2747" i="8"/>
  <c r="J2747" i="8"/>
  <c r="I2747" i="8"/>
  <c r="H2747" i="8"/>
  <c r="G2747" i="8"/>
  <c r="F2747" i="8"/>
  <c r="E2747" i="8"/>
  <c r="D2747" i="8"/>
  <c r="C2747" i="8"/>
  <c r="B2747" i="8"/>
  <c r="Q2746" i="8"/>
  <c r="I2746" i="8"/>
  <c r="Q2745" i="8"/>
  <c r="I2745" i="8"/>
  <c r="P2744" i="8"/>
  <c r="O2744" i="8"/>
  <c r="N2744" i="8"/>
  <c r="M2744" i="8"/>
  <c r="L2744" i="8"/>
  <c r="K2744" i="8"/>
  <c r="J2744" i="8"/>
  <c r="H2744" i="8"/>
  <c r="F2744" i="8"/>
  <c r="E2744" i="8"/>
  <c r="D2744" i="8"/>
  <c r="C2744" i="8"/>
  <c r="B2744" i="8"/>
  <c r="Q2742" i="8"/>
  <c r="P2742" i="8"/>
  <c r="O2742" i="8"/>
  <c r="N2742" i="8"/>
  <c r="M2742" i="8"/>
  <c r="L2742" i="8"/>
  <c r="K2742" i="8"/>
  <c r="J2742" i="8"/>
  <c r="I2742" i="8"/>
  <c r="H2742" i="8"/>
  <c r="G2742" i="8"/>
  <c r="F2742" i="8"/>
  <c r="E2742" i="8"/>
  <c r="D2742" i="8"/>
  <c r="C2742" i="8"/>
  <c r="B2742" i="8"/>
  <c r="Q2741" i="8"/>
  <c r="P2741" i="8"/>
  <c r="O2741" i="8"/>
  <c r="N2741" i="8"/>
  <c r="M2741" i="8"/>
  <c r="L2741" i="8"/>
  <c r="K2741" i="8"/>
  <c r="J2741" i="8"/>
  <c r="I2741" i="8"/>
  <c r="G2741" i="8"/>
  <c r="F2741" i="8"/>
  <c r="E2741" i="8"/>
  <c r="D2741" i="8"/>
  <c r="C2741" i="8"/>
  <c r="B2741" i="8"/>
  <c r="Q2740" i="8"/>
  <c r="I2740" i="8"/>
  <c r="Q2739" i="8"/>
  <c r="I2739" i="8"/>
  <c r="P2738" i="8"/>
  <c r="O2738" i="8"/>
  <c r="N2738" i="8"/>
  <c r="M2738" i="8"/>
  <c r="L2738" i="8"/>
  <c r="K2738" i="8"/>
  <c r="J2738" i="8"/>
  <c r="G2738" i="8"/>
  <c r="F2738" i="8"/>
  <c r="E2738" i="8"/>
  <c r="D2738" i="8"/>
  <c r="C2738" i="8"/>
  <c r="B2738" i="8"/>
  <c r="Q2736" i="8"/>
  <c r="P2736" i="8"/>
  <c r="O2736" i="8"/>
  <c r="N2736" i="8"/>
  <c r="M2736" i="8"/>
  <c r="L2736" i="8"/>
  <c r="K2736" i="8"/>
  <c r="J2736" i="8"/>
  <c r="I2736" i="8"/>
  <c r="H2736" i="8"/>
  <c r="G2736" i="8"/>
  <c r="F2736" i="8"/>
  <c r="E2736" i="8"/>
  <c r="D2736" i="8"/>
  <c r="C2736" i="8"/>
  <c r="B2736" i="8"/>
  <c r="Q2735" i="8"/>
  <c r="P2735" i="8"/>
  <c r="O2735" i="8"/>
  <c r="N2735" i="8"/>
  <c r="M2735" i="8"/>
  <c r="L2735" i="8"/>
  <c r="K2735" i="8"/>
  <c r="J2735" i="8"/>
  <c r="I2735" i="8"/>
  <c r="H2735" i="8"/>
  <c r="G2735" i="8"/>
  <c r="F2735" i="8"/>
  <c r="E2735" i="8"/>
  <c r="D2735" i="8"/>
  <c r="C2735" i="8"/>
  <c r="B2735" i="8"/>
  <c r="Q2734" i="8"/>
  <c r="I2734" i="8"/>
  <c r="Q2733" i="8"/>
  <c r="I2733" i="8"/>
  <c r="P2732" i="8"/>
  <c r="O2732" i="8"/>
  <c r="N2732" i="8"/>
  <c r="M2732" i="8"/>
  <c r="L2732" i="8"/>
  <c r="K2732" i="8"/>
  <c r="J2732" i="8"/>
  <c r="H2732" i="8"/>
  <c r="G2732" i="8"/>
  <c r="F2732" i="8"/>
  <c r="E2732" i="8"/>
  <c r="D2732" i="8"/>
  <c r="C2732" i="8"/>
  <c r="B2732" i="8"/>
  <c r="Q2730" i="8"/>
  <c r="P2730" i="8"/>
  <c r="O2730" i="8"/>
  <c r="N2730" i="8"/>
  <c r="M2730" i="8"/>
  <c r="L2730" i="8"/>
  <c r="K2730" i="8"/>
  <c r="J2730" i="8"/>
  <c r="I2730" i="8"/>
  <c r="H2730" i="8"/>
  <c r="G2730" i="8"/>
  <c r="F2730" i="8"/>
  <c r="E2730" i="8"/>
  <c r="D2730" i="8"/>
  <c r="C2730" i="8"/>
  <c r="B2730" i="8"/>
  <c r="Q2729" i="8"/>
  <c r="P2729" i="8"/>
  <c r="O2729" i="8"/>
  <c r="N2729" i="8"/>
  <c r="L2729" i="8"/>
  <c r="K2729" i="8"/>
  <c r="J2729" i="8"/>
  <c r="I2729" i="8"/>
  <c r="H2729" i="8"/>
  <c r="G2729" i="8"/>
  <c r="F2729" i="8"/>
  <c r="E2729" i="8"/>
  <c r="D2729" i="8"/>
  <c r="C2729" i="8"/>
  <c r="B2729" i="8"/>
  <c r="Q2728" i="8"/>
  <c r="I2728" i="8"/>
  <c r="Q2727" i="8"/>
  <c r="I2727" i="8"/>
  <c r="P2726" i="8"/>
  <c r="O2726" i="8"/>
  <c r="N2726" i="8"/>
  <c r="M2726" i="8"/>
  <c r="L2726" i="8"/>
  <c r="K2726" i="8"/>
  <c r="J2726" i="8"/>
  <c r="H2726" i="8"/>
  <c r="G2726" i="8"/>
  <c r="F2726" i="8"/>
  <c r="E2726" i="8"/>
  <c r="D2726" i="8"/>
  <c r="C2726" i="8"/>
  <c r="B2726" i="8"/>
  <c r="Q2724" i="8"/>
  <c r="P2724" i="8"/>
  <c r="O2724" i="8"/>
  <c r="N2724" i="8"/>
  <c r="M2724" i="8"/>
  <c r="L2724" i="8"/>
  <c r="K2724" i="8"/>
  <c r="J2724" i="8"/>
  <c r="I2724" i="8"/>
  <c r="H2724" i="8"/>
  <c r="G2724" i="8"/>
  <c r="F2724" i="8"/>
  <c r="E2724" i="8"/>
  <c r="D2724" i="8"/>
  <c r="C2724" i="8"/>
  <c r="B2724" i="8"/>
  <c r="Q2723" i="8"/>
  <c r="P2723" i="8"/>
  <c r="O2723" i="8"/>
  <c r="N2723" i="8"/>
  <c r="M2723" i="8"/>
  <c r="L2723" i="8"/>
  <c r="K2723" i="8"/>
  <c r="J2723" i="8"/>
  <c r="I2723" i="8"/>
  <c r="H2723" i="8"/>
  <c r="G2723" i="8"/>
  <c r="F2723" i="8"/>
  <c r="E2723" i="8"/>
  <c r="D2723" i="8"/>
  <c r="C2723" i="8"/>
  <c r="B2723" i="8"/>
  <c r="Q2722" i="8"/>
  <c r="I2722" i="8"/>
  <c r="Q2721" i="8"/>
  <c r="I2721" i="8"/>
  <c r="P2720" i="8"/>
  <c r="O2720" i="8"/>
  <c r="N2720" i="8"/>
  <c r="M2720" i="8"/>
  <c r="L2720" i="8"/>
  <c r="K2720" i="8"/>
  <c r="J2720" i="8"/>
  <c r="H2720" i="8"/>
  <c r="F2720" i="8"/>
  <c r="E2720" i="8"/>
  <c r="D2720" i="8"/>
  <c r="C2720" i="8"/>
  <c r="B2720" i="8"/>
  <c r="Q2718" i="8"/>
  <c r="P2718" i="8"/>
  <c r="O2718" i="8"/>
  <c r="N2718" i="8"/>
  <c r="M2718" i="8"/>
  <c r="L2718" i="8"/>
  <c r="K2718" i="8"/>
  <c r="J2718" i="8"/>
  <c r="I2718" i="8"/>
  <c r="H2718" i="8"/>
  <c r="G2718" i="8"/>
  <c r="F2718" i="8"/>
  <c r="E2718" i="8"/>
  <c r="D2718" i="8"/>
  <c r="C2718" i="8"/>
  <c r="B2718" i="8"/>
  <c r="Q2717" i="8"/>
  <c r="P2717" i="8"/>
  <c r="O2717" i="8"/>
  <c r="N2717" i="8"/>
  <c r="M2717" i="8"/>
  <c r="L2717" i="8"/>
  <c r="K2717" i="8"/>
  <c r="J2717" i="8"/>
  <c r="I2717" i="8"/>
  <c r="H2717" i="8"/>
  <c r="F2717" i="8"/>
  <c r="E2717" i="8"/>
  <c r="D2717" i="8"/>
  <c r="C2717" i="8"/>
  <c r="B2717" i="8"/>
  <c r="Q2716" i="8"/>
  <c r="I2716" i="8"/>
  <c r="Q2715" i="8"/>
  <c r="I2715" i="8"/>
  <c r="P2714" i="8"/>
  <c r="O2714" i="8"/>
  <c r="N2714" i="8"/>
  <c r="M2714" i="8"/>
  <c r="L2714" i="8"/>
  <c r="K2714" i="8"/>
  <c r="J2714" i="8"/>
  <c r="H2714" i="8"/>
  <c r="G2714" i="8"/>
  <c r="F2714" i="8"/>
  <c r="E2714" i="8"/>
  <c r="D2714" i="8"/>
  <c r="C2714" i="8"/>
  <c r="B2714" i="8"/>
  <c r="Q2712" i="8"/>
  <c r="P2712" i="8"/>
  <c r="O2712" i="8"/>
  <c r="N2712" i="8"/>
  <c r="M2712" i="8"/>
  <c r="L2712" i="8"/>
  <c r="K2712" i="8"/>
  <c r="J2712" i="8"/>
  <c r="I2712" i="8"/>
  <c r="H2712" i="8"/>
  <c r="G2712" i="8"/>
  <c r="F2712" i="8"/>
  <c r="E2712" i="8"/>
  <c r="D2712" i="8"/>
  <c r="C2712" i="8"/>
  <c r="B2712" i="8"/>
  <c r="Q2711" i="8"/>
  <c r="P2711" i="8"/>
  <c r="O2711" i="8"/>
  <c r="N2711" i="8"/>
  <c r="M2711" i="8"/>
  <c r="L2711" i="8"/>
  <c r="K2711" i="8"/>
  <c r="J2711" i="8"/>
  <c r="I2711" i="8"/>
  <c r="H2711" i="8"/>
  <c r="G2711" i="8"/>
  <c r="F2711" i="8"/>
  <c r="E2711" i="8"/>
  <c r="D2711" i="8"/>
  <c r="C2711" i="8"/>
  <c r="B2711" i="8"/>
  <c r="Q2710" i="8"/>
  <c r="I2710" i="8"/>
  <c r="Q2709" i="8"/>
  <c r="I2709" i="8"/>
  <c r="P2708" i="8"/>
  <c r="O2708" i="8"/>
  <c r="N2708" i="8"/>
  <c r="M2708" i="8"/>
  <c r="L2708" i="8"/>
  <c r="K2708" i="8"/>
  <c r="J2708" i="8"/>
  <c r="H2708" i="8"/>
  <c r="G2708" i="8"/>
  <c r="F2708" i="8"/>
  <c r="E2708" i="8"/>
  <c r="D2708" i="8"/>
  <c r="C2708" i="8"/>
  <c r="B2708" i="8"/>
  <c r="Q2706" i="8"/>
  <c r="P2706" i="8"/>
  <c r="O2706" i="8"/>
  <c r="N2706" i="8"/>
  <c r="M2706" i="8"/>
  <c r="L2706" i="8"/>
  <c r="K2706" i="8"/>
  <c r="J2706" i="8"/>
  <c r="I2706" i="8"/>
  <c r="H2706" i="8"/>
  <c r="G2706" i="8"/>
  <c r="F2706" i="8"/>
  <c r="E2706" i="8"/>
  <c r="D2706" i="8"/>
  <c r="C2706" i="8"/>
  <c r="B2706" i="8"/>
  <c r="Q2705" i="8"/>
  <c r="P2705" i="8"/>
  <c r="O2705" i="8"/>
  <c r="N2705" i="8"/>
  <c r="M2705" i="8"/>
  <c r="L2705" i="8"/>
  <c r="K2705" i="8"/>
  <c r="J2705" i="8"/>
  <c r="I2705" i="8"/>
  <c r="H2705" i="8"/>
  <c r="G2705" i="8"/>
  <c r="F2705" i="8"/>
  <c r="E2705" i="8"/>
  <c r="D2705" i="8"/>
  <c r="C2705" i="8"/>
  <c r="B2705" i="8"/>
  <c r="Q2704" i="8"/>
  <c r="I2704" i="8"/>
  <c r="Q2703" i="8"/>
  <c r="I2703" i="8"/>
  <c r="P2702" i="8"/>
  <c r="O2702" i="8"/>
  <c r="N2702" i="8"/>
  <c r="M2702" i="8"/>
  <c r="L2702" i="8"/>
  <c r="K2702" i="8"/>
  <c r="J2702" i="8"/>
  <c r="H2702" i="8"/>
  <c r="G2702" i="8"/>
  <c r="F2702" i="8"/>
  <c r="E2702" i="8"/>
  <c r="D2702" i="8"/>
  <c r="C2702" i="8"/>
  <c r="B2702" i="8"/>
  <c r="P2700" i="8"/>
  <c r="O2700" i="8"/>
  <c r="N2700" i="8"/>
  <c r="M2700" i="8"/>
  <c r="L2700" i="8"/>
  <c r="K2700" i="8"/>
  <c r="J2700" i="8"/>
  <c r="H2700" i="8"/>
  <c r="G2700" i="8"/>
  <c r="F2700" i="8"/>
  <c r="E2700" i="8"/>
  <c r="D2700" i="8"/>
  <c r="C2700" i="8"/>
  <c r="B2700" i="8"/>
  <c r="Q2699" i="8"/>
  <c r="K2699" i="8"/>
  <c r="J2699" i="8"/>
  <c r="I2699" i="8"/>
  <c r="H2699" i="8"/>
  <c r="G2699" i="8"/>
  <c r="F2699" i="8"/>
  <c r="E2699" i="8"/>
  <c r="D2699" i="8"/>
  <c r="C2699" i="8"/>
  <c r="B2699" i="8"/>
  <c r="Q2698" i="8"/>
  <c r="I2698" i="8"/>
  <c r="P2696" i="8"/>
  <c r="O2696" i="8"/>
  <c r="N2696" i="8"/>
  <c r="M2696" i="8"/>
  <c r="L2696" i="8"/>
  <c r="K2696" i="8"/>
  <c r="J2696" i="8"/>
  <c r="H2696" i="8"/>
  <c r="G2696" i="8"/>
  <c r="F2696" i="8"/>
  <c r="E2696" i="8"/>
  <c r="D2696" i="8"/>
  <c r="C2696" i="8"/>
  <c r="B2696" i="8"/>
  <c r="Q2694" i="8"/>
  <c r="P2694" i="8"/>
  <c r="O2694" i="8"/>
  <c r="N2694" i="8"/>
  <c r="M2694" i="8"/>
  <c r="L2694" i="8"/>
  <c r="K2694" i="8"/>
  <c r="J2694" i="8"/>
  <c r="I2694" i="8"/>
  <c r="H2694" i="8"/>
  <c r="G2694" i="8"/>
  <c r="F2694" i="8"/>
  <c r="E2694" i="8"/>
  <c r="D2694" i="8"/>
  <c r="C2694" i="8"/>
  <c r="B2694" i="8"/>
  <c r="Q2693" i="8"/>
  <c r="P2693" i="8"/>
  <c r="O2693" i="8"/>
  <c r="N2693" i="8"/>
  <c r="M2693" i="8"/>
  <c r="L2693" i="8"/>
  <c r="K2693" i="8"/>
  <c r="J2693" i="8"/>
  <c r="I2693" i="8"/>
  <c r="H2693" i="8"/>
  <c r="G2693" i="8"/>
  <c r="F2693" i="8"/>
  <c r="E2693" i="8"/>
  <c r="D2693" i="8"/>
  <c r="C2693" i="8"/>
  <c r="B2693" i="8"/>
  <c r="Q2692" i="8"/>
  <c r="I2692" i="8"/>
  <c r="Q2691" i="8"/>
  <c r="I2691" i="8"/>
  <c r="P2690" i="8"/>
  <c r="O2690" i="8"/>
  <c r="N2690" i="8"/>
  <c r="M2690" i="8"/>
  <c r="L2690" i="8"/>
  <c r="K2690" i="8"/>
  <c r="J2690" i="8"/>
  <c r="H2690" i="8"/>
  <c r="G2690" i="8"/>
  <c r="F2690" i="8"/>
  <c r="E2690" i="8"/>
  <c r="D2690" i="8"/>
  <c r="C2690" i="8"/>
  <c r="B2690" i="8"/>
  <c r="Q2688" i="8"/>
  <c r="P2688" i="8"/>
  <c r="O2688" i="8"/>
  <c r="N2688" i="8"/>
  <c r="M2688" i="8"/>
  <c r="L2688" i="8"/>
  <c r="K2688" i="8"/>
  <c r="J2688" i="8"/>
  <c r="I2688" i="8"/>
  <c r="H2688" i="8"/>
  <c r="G2688" i="8"/>
  <c r="F2688" i="8"/>
  <c r="E2688" i="8"/>
  <c r="D2688" i="8"/>
  <c r="C2688" i="8"/>
  <c r="B2688" i="8"/>
  <c r="Q2687" i="8"/>
  <c r="P2687" i="8"/>
  <c r="O2687" i="8"/>
  <c r="N2687" i="8"/>
  <c r="M2687" i="8"/>
  <c r="L2687" i="8"/>
  <c r="K2687" i="8"/>
  <c r="J2687" i="8"/>
  <c r="I2687" i="8"/>
  <c r="H2687" i="8"/>
  <c r="G2687" i="8"/>
  <c r="F2687" i="8"/>
  <c r="E2687" i="8"/>
  <c r="D2687" i="8"/>
  <c r="C2687" i="8"/>
  <c r="B2687" i="8"/>
  <c r="Q2686" i="8"/>
  <c r="I2686" i="8"/>
  <c r="Q2685" i="8"/>
  <c r="I2685" i="8"/>
  <c r="N2681" i="8"/>
  <c r="L2681" i="8"/>
  <c r="K2681" i="8"/>
  <c r="J2681" i="8"/>
  <c r="I2681" i="8"/>
  <c r="H2681" i="8"/>
  <c r="F2681" i="8"/>
  <c r="E2681" i="8"/>
  <c r="D2681" i="8"/>
  <c r="C2681" i="8"/>
  <c r="N2680" i="8"/>
  <c r="M2680" i="8"/>
  <c r="L2680" i="8"/>
  <c r="K2680" i="8"/>
  <c r="J2680" i="8"/>
  <c r="I2680" i="8"/>
  <c r="H2680" i="8"/>
  <c r="G2680" i="8"/>
  <c r="F2680" i="8"/>
  <c r="E2680" i="8"/>
  <c r="D2680" i="8"/>
  <c r="C2680" i="8"/>
  <c r="M2678" i="8"/>
  <c r="L2678" i="8"/>
  <c r="E2678" i="8"/>
  <c r="D2678" i="8"/>
  <c r="P2677" i="8"/>
  <c r="O2677" i="8"/>
  <c r="N2677" i="8"/>
  <c r="M2677" i="8"/>
  <c r="L2677" i="8"/>
  <c r="K2677" i="8"/>
  <c r="J2677" i="8"/>
  <c r="H2677" i="8"/>
  <c r="G2677" i="8"/>
  <c r="F2677" i="8"/>
  <c r="E2677" i="8"/>
  <c r="D2677" i="8"/>
  <c r="C2677" i="8"/>
  <c r="B2677" i="8"/>
  <c r="Q2675" i="8"/>
  <c r="P2675" i="8"/>
  <c r="O2675" i="8"/>
  <c r="N2675" i="8"/>
  <c r="M2675" i="8"/>
  <c r="L2675" i="8"/>
  <c r="K2675" i="8"/>
  <c r="J2675" i="8"/>
  <c r="I2675" i="8"/>
  <c r="H2675" i="8"/>
  <c r="G2675" i="8"/>
  <c r="F2675" i="8"/>
  <c r="E2675" i="8"/>
  <c r="D2675" i="8"/>
  <c r="C2675" i="8"/>
  <c r="B2675" i="8"/>
  <c r="Q2674" i="8"/>
  <c r="P2674" i="8"/>
  <c r="O2674" i="8"/>
  <c r="N2674" i="8"/>
  <c r="L2674" i="8"/>
  <c r="K2674" i="8"/>
  <c r="J2674" i="8"/>
  <c r="I2674" i="8"/>
  <c r="H2674" i="8"/>
  <c r="G2674" i="8"/>
  <c r="F2674" i="8"/>
  <c r="E2674" i="8"/>
  <c r="D2674" i="8"/>
  <c r="C2674" i="8"/>
  <c r="B2674" i="8"/>
  <c r="Q2673" i="8"/>
  <c r="I2673" i="8"/>
  <c r="Q2672" i="8"/>
  <c r="I2672" i="8"/>
  <c r="P2671" i="8"/>
  <c r="O2671" i="8"/>
  <c r="N2671" i="8"/>
  <c r="M2671" i="8"/>
  <c r="L2671" i="8"/>
  <c r="K2671" i="8"/>
  <c r="J2671" i="8"/>
  <c r="H2671" i="8"/>
  <c r="G2671" i="8"/>
  <c r="F2671" i="8"/>
  <c r="E2671" i="8"/>
  <c r="D2671" i="8"/>
  <c r="C2671" i="8"/>
  <c r="B2671" i="8"/>
  <c r="Q2669" i="8"/>
  <c r="P2669" i="8"/>
  <c r="O2669" i="8"/>
  <c r="N2669" i="8"/>
  <c r="M2669" i="8"/>
  <c r="L2669" i="8"/>
  <c r="K2669" i="8"/>
  <c r="J2669" i="8"/>
  <c r="I2669" i="8"/>
  <c r="H2669" i="8"/>
  <c r="G2669" i="8"/>
  <c r="F2669" i="8"/>
  <c r="E2669" i="8"/>
  <c r="D2669" i="8"/>
  <c r="C2669" i="8"/>
  <c r="B2669" i="8"/>
  <c r="Q2668" i="8"/>
  <c r="P2668" i="8"/>
  <c r="O2668" i="8"/>
  <c r="N2668" i="8"/>
  <c r="M2668" i="8"/>
  <c r="L2668" i="8"/>
  <c r="K2668" i="8"/>
  <c r="J2668" i="8"/>
  <c r="I2668" i="8"/>
  <c r="H2668" i="8"/>
  <c r="G2668" i="8"/>
  <c r="F2668" i="8"/>
  <c r="E2668" i="8"/>
  <c r="D2668" i="8"/>
  <c r="C2668" i="8"/>
  <c r="B2668" i="8"/>
  <c r="Q2667" i="8"/>
  <c r="I2667" i="8"/>
  <c r="Q2666" i="8"/>
  <c r="I2666" i="8"/>
  <c r="P2665" i="8"/>
  <c r="O2665" i="8"/>
  <c r="N2665" i="8"/>
  <c r="M2665" i="8"/>
  <c r="L2665" i="8"/>
  <c r="K2665" i="8"/>
  <c r="J2665" i="8"/>
  <c r="H2665" i="8"/>
  <c r="G2665" i="8"/>
  <c r="F2665" i="8"/>
  <c r="E2665" i="8"/>
  <c r="D2665" i="8"/>
  <c r="C2665" i="8"/>
  <c r="B2665" i="8"/>
  <c r="Q2663" i="8"/>
  <c r="P2663" i="8"/>
  <c r="O2663" i="8"/>
  <c r="N2663" i="8"/>
  <c r="M2663" i="8"/>
  <c r="L2663" i="8"/>
  <c r="K2663" i="8"/>
  <c r="J2663" i="8"/>
  <c r="I2663" i="8"/>
  <c r="H2663" i="8"/>
  <c r="G2663" i="8"/>
  <c r="F2663" i="8"/>
  <c r="E2663" i="8"/>
  <c r="D2663" i="8"/>
  <c r="C2663" i="8"/>
  <c r="B2663" i="8"/>
  <c r="Q2662" i="8"/>
  <c r="P2662" i="8"/>
  <c r="O2662" i="8"/>
  <c r="N2662" i="8"/>
  <c r="M2662" i="8"/>
  <c r="L2662" i="8"/>
  <c r="K2662" i="8"/>
  <c r="J2662" i="8"/>
  <c r="I2662" i="8"/>
  <c r="G2662" i="8"/>
  <c r="F2662" i="8"/>
  <c r="E2662" i="8"/>
  <c r="D2662" i="8"/>
  <c r="C2662" i="8"/>
  <c r="B2662" i="8"/>
  <c r="Q2661" i="8"/>
  <c r="I2661" i="8"/>
  <c r="Q2660" i="8"/>
  <c r="I2660" i="8"/>
  <c r="P2659" i="8"/>
  <c r="O2659" i="8"/>
  <c r="N2659" i="8"/>
  <c r="M2659" i="8"/>
  <c r="L2659" i="8"/>
  <c r="K2659" i="8"/>
  <c r="J2659" i="8"/>
  <c r="G2659" i="8"/>
  <c r="F2659" i="8"/>
  <c r="E2659" i="8"/>
  <c r="D2659" i="8"/>
  <c r="C2659" i="8"/>
  <c r="B2659" i="8"/>
  <c r="Q2657" i="8"/>
  <c r="P2657" i="8"/>
  <c r="O2657" i="8"/>
  <c r="N2657" i="8"/>
  <c r="M2657" i="8"/>
  <c r="L2657" i="8"/>
  <c r="K2657" i="8"/>
  <c r="J2657" i="8"/>
  <c r="I2657" i="8"/>
  <c r="H2657" i="8"/>
  <c r="G2657" i="8"/>
  <c r="F2657" i="8"/>
  <c r="E2657" i="8"/>
  <c r="D2657" i="8"/>
  <c r="C2657" i="8"/>
  <c r="B2657" i="8"/>
  <c r="Q2656" i="8"/>
  <c r="P2656" i="8"/>
  <c r="O2656" i="8"/>
  <c r="N2656" i="8"/>
  <c r="M2656" i="8"/>
  <c r="L2656" i="8"/>
  <c r="K2656" i="8"/>
  <c r="J2656" i="8"/>
  <c r="I2656" i="8"/>
  <c r="H2656" i="8"/>
  <c r="G2656" i="8"/>
  <c r="F2656" i="8"/>
  <c r="E2656" i="8"/>
  <c r="D2656" i="8"/>
  <c r="C2656" i="8"/>
  <c r="B2656" i="8"/>
  <c r="Q2655" i="8"/>
  <c r="I2655" i="8"/>
  <c r="Q2654" i="8"/>
  <c r="I2654" i="8"/>
  <c r="P2653" i="8"/>
  <c r="O2653" i="8"/>
  <c r="N2653" i="8"/>
  <c r="M2653" i="8"/>
  <c r="L2653" i="8"/>
  <c r="K2653" i="8"/>
  <c r="J2653" i="8"/>
  <c r="H2653" i="8"/>
  <c r="G2653" i="8"/>
  <c r="F2653" i="8"/>
  <c r="E2653" i="8"/>
  <c r="D2653" i="8"/>
  <c r="C2653" i="8"/>
  <c r="B2653" i="8"/>
  <c r="Q2651" i="8"/>
  <c r="P2651" i="8"/>
  <c r="O2651" i="8"/>
  <c r="N2651" i="8"/>
  <c r="M2651" i="8"/>
  <c r="L2651" i="8"/>
  <c r="K2651" i="8"/>
  <c r="J2651" i="8"/>
  <c r="I2651" i="8"/>
  <c r="H2651" i="8"/>
  <c r="G2651" i="8"/>
  <c r="F2651" i="8"/>
  <c r="E2651" i="8"/>
  <c r="D2651" i="8"/>
  <c r="C2651" i="8"/>
  <c r="B2651" i="8"/>
  <c r="Q2650" i="8"/>
  <c r="P2650" i="8"/>
  <c r="O2650" i="8"/>
  <c r="N2650" i="8"/>
  <c r="L2650" i="8"/>
  <c r="K2650" i="8"/>
  <c r="J2650" i="8"/>
  <c r="I2650" i="8"/>
  <c r="H2650" i="8"/>
  <c r="G2650" i="8"/>
  <c r="F2650" i="8"/>
  <c r="E2650" i="8"/>
  <c r="D2650" i="8"/>
  <c r="C2650" i="8"/>
  <c r="B2650" i="8"/>
  <c r="Q2649" i="8"/>
  <c r="I2649" i="8"/>
  <c r="Q2648" i="8"/>
  <c r="I2648" i="8"/>
  <c r="P2647" i="8"/>
  <c r="O2647" i="8"/>
  <c r="N2647" i="8"/>
  <c r="M2647" i="8"/>
  <c r="L2647" i="8"/>
  <c r="K2647" i="8"/>
  <c r="J2647" i="8"/>
  <c r="H2647" i="8"/>
  <c r="G2647" i="8"/>
  <c r="F2647" i="8"/>
  <c r="E2647" i="8"/>
  <c r="D2647" i="8"/>
  <c r="C2647" i="8"/>
  <c r="B2647" i="8"/>
  <c r="Q2645" i="8"/>
  <c r="P2645" i="8"/>
  <c r="O2645" i="8"/>
  <c r="N2645" i="8"/>
  <c r="M2645" i="8"/>
  <c r="L2645" i="8"/>
  <c r="K2645" i="8"/>
  <c r="J2645" i="8"/>
  <c r="I2645" i="8"/>
  <c r="H2645" i="8"/>
  <c r="G2645" i="8"/>
  <c r="F2645" i="8"/>
  <c r="E2645" i="8"/>
  <c r="D2645" i="8"/>
  <c r="C2645" i="8"/>
  <c r="B2645" i="8"/>
  <c r="Q2644" i="8"/>
  <c r="P2644" i="8"/>
  <c r="O2644" i="8"/>
  <c r="N2644" i="8"/>
  <c r="M2644" i="8"/>
  <c r="L2644" i="8"/>
  <c r="K2644" i="8"/>
  <c r="J2644" i="8"/>
  <c r="I2644" i="8"/>
  <c r="H2644" i="8"/>
  <c r="G2644" i="8"/>
  <c r="F2644" i="8"/>
  <c r="E2644" i="8"/>
  <c r="D2644" i="8"/>
  <c r="C2644" i="8"/>
  <c r="B2644" i="8"/>
  <c r="Q2643" i="8"/>
  <c r="I2643" i="8"/>
  <c r="Q2642" i="8"/>
  <c r="I2642" i="8"/>
  <c r="P2641" i="8"/>
  <c r="O2641" i="8"/>
  <c r="N2641" i="8"/>
  <c r="M2641" i="8"/>
  <c r="L2641" i="8"/>
  <c r="K2641" i="8"/>
  <c r="J2641" i="8"/>
  <c r="H2641" i="8"/>
  <c r="F2641" i="8"/>
  <c r="E2641" i="8"/>
  <c r="D2641" i="8"/>
  <c r="C2641" i="8"/>
  <c r="B2641" i="8"/>
  <c r="Q2639" i="8"/>
  <c r="P2639" i="8"/>
  <c r="O2639" i="8"/>
  <c r="N2639" i="8"/>
  <c r="M2639" i="8"/>
  <c r="L2639" i="8"/>
  <c r="K2639" i="8"/>
  <c r="J2639" i="8"/>
  <c r="I2639" i="8"/>
  <c r="H2639" i="8"/>
  <c r="G2639" i="8"/>
  <c r="F2639" i="8"/>
  <c r="E2639" i="8"/>
  <c r="D2639" i="8"/>
  <c r="C2639" i="8"/>
  <c r="B2639" i="8"/>
  <c r="Q2638" i="8"/>
  <c r="P2638" i="8"/>
  <c r="O2638" i="8"/>
  <c r="N2638" i="8"/>
  <c r="M2638" i="8"/>
  <c r="L2638" i="8"/>
  <c r="K2638" i="8"/>
  <c r="J2638" i="8"/>
  <c r="I2638" i="8"/>
  <c r="H2638" i="8"/>
  <c r="F2638" i="8"/>
  <c r="E2638" i="8"/>
  <c r="D2638" i="8"/>
  <c r="C2638" i="8"/>
  <c r="B2638" i="8"/>
  <c r="Q2637" i="8"/>
  <c r="I2637" i="8"/>
  <c r="Q2636" i="8"/>
  <c r="I2636" i="8"/>
  <c r="P2635" i="8"/>
  <c r="O2635" i="8"/>
  <c r="N2635" i="8"/>
  <c r="M2635" i="8"/>
  <c r="L2635" i="8"/>
  <c r="K2635" i="8"/>
  <c r="J2635" i="8"/>
  <c r="H2635" i="8"/>
  <c r="G2635" i="8"/>
  <c r="F2635" i="8"/>
  <c r="E2635" i="8"/>
  <c r="D2635" i="8"/>
  <c r="C2635" i="8"/>
  <c r="B2635" i="8"/>
  <c r="Q2633" i="8"/>
  <c r="P2633" i="8"/>
  <c r="O2633" i="8"/>
  <c r="N2633" i="8"/>
  <c r="M2633" i="8"/>
  <c r="L2633" i="8"/>
  <c r="K2633" i="8"/>
  <c r="J2633" i="8"/>
  <c r="I2633" i="8"/>
  <c r="H2633" i="8"/>
  <c r="G2633" i="8"/>
  <c r="F2633" i="8"/>
  <c r="E2633" i="8"/>
  <c r="D2633" i="8"/>
  <c r="C2633" i="8"/>
  <c r="B2633" i="8"/>
  <c r="Q2632" i="8"/>
  <c r="P2632" i="8"/>
  <c r="O2632" i="8"/>
  <c r="N2632" i="8"/>
  <c r="M2632" i="8"/>
  <c r="L2632" i="8"/>
  <c r="K2632" i="8"/>
  <c r="J2632" i="8"/>
  <c r="I2632" i="8"/>
  <c r="H2632" i="8"/>
  <c r="G2632" i="8"/>
  <c r="F2632" i="8"/>
  <c r="E2632" i="8"/>
  <c r="D2632" i="8"/>
  <c r="C2632" i="8"/>
  <c r="B2632" i="8"/>
  <c r="Q2631" i="8"/>
  <c r="I2631" i="8"/>
  <c r="Q2630" i="8"/>
  <c r="I2630" i="8"/>
  <c r="P2629" i="8"/>
  <c r="O2629" i="8"/>
  <c r="N2629" i="8"/>
  <c r="M2629" i="8"/>
  <c r="L2629" i="8"/>
  <c r="K2629" i="8"/>
  <c r="J2629" i="8"/>
  <c r="H2629" i="8"/>
  <c r="G2629" i="8"/>
  <c r="F2629" i="8"/>
  <c r="E2629" i="8"/>
  <c r="D2629" i="8"/>
  <c r="C2629" i="8"/>
  <c r="B2629" i="8"/>
  <c r="Q2627" i="8"/>
  <c r="P2627" i="8"/>
  <c r="O2627" i="8"/>
  <c r="N2627" i="8"/>
  <c r="M2627" i="8"/>
  <c r="L2627" i="8"/>
  <c r="K2627" i="8"/>
  <c r="J2627" i="8"/>
  <c r="I2627" i="8"/>
  <c r="H2627" i="8"/>
  <c r="G2627" i="8"/>
  <c r="F2627" i="8"/>
  <c r="E2627" i="8"/>
  <c r="D2627" i="8"/>
  <c r="C2627" i="8"/>
  <c r="B2627" i="8"/>
  <c r="Q2626" i="8"/>
  <c r="P2626" i="8"/>
  <c r="O2626" i="8"/>
  <c r="N2626" i="8"/>
  <c r="M2626" i="8"/>
  <c r="L2626" i="8"/>
  <c r="K2626" i="8"/>
  <c r="J2626" i="8"/>
  <c r="I2626" i="8"/>
  <c r="H2626" i="8"/>
  <c r="G2626" i="8"/>
  <c r="F2626" i="8"/>
  <c r="E2626" i="8"/>
  <c r="D2626" i="8"/>
  <c r="C2626" i="8"/>
  <c r="B2626" i="8"/>
  <c r="Q2625" i="8"/>
  <c r="I2625" i="8"/>
  <c r="Q2624" i="8"/>
  <c r="I2624" i="8"/>
  <c r="P2623" i="8"/>
  <c r="O2623" i="8"/>
  <c r="N2623" i="8"/>
  <c r="M2623" i="8"/>
  <c r="L2623" i="8"/>
  <c r="K2623" i="8"/>
  <c r="J2623" i="8"/>
  <c r="H2623" i="8"/>
  <c r="G2623" i="8"/>
  <c r="F2623" i="8"/>
  <c r="E2623" i="8"/>
  <c r="D2623" i="8"/>
  <c r="C2623" i="8"/>
  <c r="B2623" i="8"/>
  <c r="P2621" i="8"/>
  <c r="O2621" i="8"/>
  <c r="N2621" i="8"/>
  <c r="M2621" i="8"/>
  <c r="L2621" i="8"/>
  <c r="K2621" i="8"/>
  <c r="J2621" i="8"/>
  <c r="H2621" i="8"/>
  <c r="G2621" i="8"/>
  <c r="F2621" i="8"/>
  <c r="E2621" i="8"/>
  <c r="D2621" i="8"/>
  <c r="C2621" i="8"/>
  <c r="B2621" i="8"/>
  <c r="Q2620" i="8"/>
  <c r="P2620" i="8"/>
  <c r="K2620" i="8"/>
  <c r="J2620" i="8"/>
  <c r="I2620" i="8"/>
  <c r="H2620" i="8"/>
  <c r="G2620" i="8"/>
  <c r="F2620" i="8"/>
  <c r="E2620" i="8"/>
  <c r="D2620" i="8"/>
  <c r="C2620" i="8"/>
  <c r="B2620" i="8"/>
  <c r="Q2619" i="8"/>
  <c r="I2619" i="8"/>
  <c r="P2617" i="8"/>
  <c r="O2617" i="8"/>
  <c r="N2617" i="8"/>
  <c r="M2617" i="8"/>
  <c r="L2617" i="8"/>
  <c r="K2617" i="8"/>
  <c r="J2617" i="8"/>
  <c r="H2617" i="8"/>
  <c r="G2617" i="8"/>
  <c r="F2617" i="8"/>
  <c r="E2617" i="8"/>
  <c r="D2617" i="8"/>
  <c r="C2617" i="8"/>
  <c r="B2617" i="8"/>
  <c r="Q2615" i="8"/>
  <c r="P2615" i="8"/>
  <c r="O2615" i="8"/>
  <c r="N2615" i="8"/>
  <c r="M2615" i="8"/>
  <c r="L2615" i="8"/>
  <c r="K2615" i="8"/>
  <c r="J2615" i="8"/>
  <c r="I2615" i="8"/>
  <c r="H2615" i="8"/>
  <c r="G2615" i="8"/>
  <c r="F2615" i="8"/>
  <c r="E2615" i="8"/>
  <c r="D2615" i="8"/>
  <c r="C2615" i="8"/>
  <c r="B2615" i="8"/>
  <c r="Q2614" i="8"/>
  <c r="P2614" i="8"/>
  <c r="O2614" i="8"/>
  <c r="N2614" i="8"/>
  <c r="M2614" i="8"/>
  <c r="L2614" i="8"/>
  <c r="K2614" i="8"/>
  <c r="J2614" i="8"/>
  <c r="I2614" i="8"/>
  <c r="H2614" i="8"/>
  <c r="G2614" i="8"/>
  <c r="F2614" i="8"/>
  <c r="E2614" i="8"/>
  <c r="D2614" i="8"/>
  <c r="C2614" i="8"/>
  <c r="B2614" i="8"/>
  <c r="Q2613" i="8"/>
  <c r="I2613" i="8"/>
  <c r="Q2612" i="8"/>
  <c r="I2612" i="8"/>
  <c r="P2611" i="8"/>
  <c r="O2611" i="8"/>
  <c r="N2611" i="8"/>
  <c r="M2611" i="8"/>
  <c r="L2611" i="8"/>
  <c r="K2611" i="8"/>
  <c r="J2611" i="8"/>
  <c r="H2611" i="8"/>
  <c r="G2611" i="8"/>
  <c r="F2611" i="8"/>
  <c r="E2611" i="8"/>
  <c r="D2611" i="8"/>
  <c r="C2611" i="8"/>
  <c r="B2611" i="8"/>
  <c r="Q2609" i="8"/>
  <c r="P2609" i="8"/>
  <c r="O2609" i="8"/>
  <c r="N2609" i="8"/>
  <c r="M2609" i="8"/>
  <c r="L2609" i="8"/>
  <c r="K2609" i="8"/>
  <c r="J2609" i="8"/>
  <c r="I2609" i="8"/>
  <c r="H2609" i="8"/>
  <c r="G2609" i="8"/>
  <c r="F2609" i="8"/>
  <c r="E2609" i="8"/>
  <c r="D2609" i="8"/>
  <c r="C2609" i="8"/>
  <c r="B2609" i="8"/>
  <c r="Q2608" i="8"/>
  <c r="P2608" i="8"/>
  <c r="O2608" i="8"/>
  <c r="N2608" i="8"/>
  <c r="M2608" i="8"/>
  <c r="L2608" i="8"/>
  <c r="K2608" i="8"/>
  <c r="J2608" i="8"/>
  <c r="I2608" i="8"/>
  <c r="H2608" i="8"/>
  <c r="G2608" i="8"/>
  <c r="F2608" i="8"/>
  <c r="E2608" i="8"/>
  <c r="D2608" i="8"/>
  <c r="C2608" i="8"/>
  <c r="B2608" i="8"/>
  <c r="Q2607" i="8"/>
  <c r="I2607" i="8"/>
  <c r="Q2606" i="8"/>
  <c r="I2606" i="8"/>
  <c r="H2580" i="8"/>
  <c r="G2580" i="8"/>
  <c r="F2580" i="8"/>
  <c r="E2580" i="8"/>
  <c r="D2580" i="8"/>
  <c r="C2580" i="8"/>
  <c r="B2580" i="8"/>
  <c r="I2578" i="8"/>
  <c r="H2578" i="8"/>
  <c r="G2578" i="8"/>
  <c r="F2578" i="8"/>
  <c r="E2578" i="8"/>
  <c r="D2578" i="8"/>
  <c r="C2578" i="8"/>
  <c r="B2578" i="8"/>
  <c r="I2577" i="8"/>
  <c r="H2577" i="8"/>
  <c r="G2577" i="8"/>
  <c r="F2577" i="8"/>
  <c r="E2577" i="8"/>
  <c r="D2577" i="8"/>
  <c r="C2577" i="8"/>
  <c r="B2577" i="8"/>
  <c r="I2576" i="8"/>
  <c r="I2575" i="8"/>
  <c r="H2574" i="8"/>
  <c r="G2574" i="8"/>
  <c r="F2574" i="8"/>
  <c r="E2574" i="8"/>
  <c r="D2574" i="8"/>
  <c r="C2574" i="8"/>
  <c r="B2574" i="8"/>
  <c r="I2572" i="8"/>
  <c r="G2572" i="8"/>
  <c r="F2572" i="8"/>
  <c r="E2572" i="8"/>
  <c r="D2572" i="8"/>
  <c r="C2572" i="8"/>
  <c r="B2572" i="8"/>
  <c r="I2571" i="8"/>
  <c r="H2571" i="8"/>
  <c r="G2571" i="8"/>
  <c r="F2571" i="8"/>
  <c r="E2571" i="8"/>
  <c r="D2571" i="8"/>
  <c r="C2571" i="8"/>
  <c r="B2571" i="8"/>
  <c r="I2570" i="8"/>
  <c r="I2569" i="8"/>
  <c r="H2568" i="8"/>
  <c r="G2568" i="8"/>
  <c r="F2568" i="8"/>
  <c r="E2568" i="8"/>
  <c r="D2568" i="8"/>
  <c r="C2568" i="8"/>
  <c r="B2568" i="8"/>
  <c r="I2566" i="8"/>
  <c r="H2566" i="8"/>
  <c r="G2566" i="8"/>
  <c r="F2566" i="8"/>
  <c r="E2566" i="8"/>
  <c r="D2566" i="8"/>
  <c r="C2566" i="8"/>
  <c r="B2566" i="8"/>
  <c r="I2565" i="8"/>
  <c r="H2565" i="8"/>
  <c r="G2565" i="8"/>
  <c r="F2565" i="8"/>
  <c r="E2565" i="8"/>
  <c r="D2565" i="8"/>
  <c r="C2565" i="8"/>
  <c r="B2565" i="8"/>
  <c r="I2564" i="8"/>
  <c r="I2563" i="8"/>
  <c r="H2562" i="8"/>
  <c r="G2562" i="8"/>
  <c r="F2562" i="8"/>
  <c r="E2562" i="8"/>
  <c r="D2562" i="8"/>
  <c r="C2562" i="8"/>
  <c r="B2562" i="8"/>
  <c r="N2523" i="8"/>
  <c r="L2523" i="8"/>
  <c r="K2523" i="8"/>
  <c r="J2523" i="8"/>
  <c r="I2523" i="8"/>
  <c r="H2523" i="8"/>
  <c r="F2523" i="8"/>
  <c r="E2523" i="8"/>
  <c r="D2523" i="8"/>
  <c r="C2523" i="8"/>
  <c r="N2522" i="8"/>
  <c r="M2522" i="8"/>
  <c r="L2522" i="8"/>
  <c r="K2522" i="8"/>
  <c r="J2522" i="8"/>
  <c r="I2522" i="8"/>
  <c r="H2522" i="8"/>
  <c r="G2522" i="8"/>
  <c r="F2522" i="8"/>
  <c r="E2522" i="8"/>
  <c r="D2522" i="8"/>
  <c r="C2522" i="8"/>
  <c r="M2520" i="8"/>
  <c r="L2520" i="8"/>
  <c r="E2520" i="8"/>
  <c r="D2520" i="8"/>
  <c r="P2519" i="8"/>
  <c r="O2519" i="8"/>
  <c r="N2519" i="8"/>
  <c r="M2519" i="8"/>
  <c r="L2519" i="8"/>
  <c r="K2519" i="8"/>
  <c r="J2519" i="8"/>
  <c r="H2519" i="8"/>
  <c r="G2519" i="8"/>
  <c r="F2519" i="8"/>
  <c r="E2519" i="8"/>
  <c r="D2519" i="8"/>
  <c r="C2519" i="8"/>
  <c r="B2519" i="8"/>
  <c r="Q2517" i="8"/>
  <c r="P2517" i="8"/>
  <c r="O2517" i="8"/>
  <c r="N2517" i="8"/>
  <c r="M2517" i="8"/>
  <c r="L2517" i="8"/>
  <c r="K2517" i="8"/>
  <c r="J2517" i="8"/>
  <c r="I2517" i="8"/>
  <c r="H2517" i="8"/>
  <c r="G2517" i="8"/>
  <c r="F2517" i="8"/>
  <c r="E2517" i="8"/>
  <c r="D2517" i="8"/>
  <c r="C2517" i="8"/>
  <c r="B2517" i="8"/>
  <c r="Q2516" i="8"/>
  <c r="P2516" i="8"/>
  <c r="O2516" i="8"/>
  <c r="N2516" i="8"/>
  <c r="L2516" i="8"/>
  <c r="K2516" i="8"/>
  <c r="J2516" i="8"/>
  <c r="I2516" i="8"/>
  <c r="H2516" i="8"/>
  <c r="G2516" i="8"/>
  <c r="F2516" i="8"/>
  <c r="E2516" i="8"/>
  <c r="D2516" i="8"/>
  <c r="C2516" i="8"/>
  <c r="B2516" i="8"/>
  <c r="Q2515" i="8"/>
  <c r="I2515" i="8"/>
  <c r="Q2514" i="8"/>
  <c r="I2514" i="8"/>
  <c r="P2513" i="8"/>
  <c r="O2513" i="8"/>
  <c r="N2513" i="8"/>
  <c r="M2513" i="8"/>
  <c r="L2513" i="8"/>
  <c r="K2513" i="8"/>
  <c r="J2513" i="8"/>
  <c r="H2513" i="8"/>
  <c r="G2513" i="8"/>
  <c r="F2513" i="8"/>
  <c r="E2513" i="8"/>
  <c r="D2513" i="8"/>
  <c r="C2513" i="8"/>
  <c r="B2513" i="8"/>
  <c r="Q2511" i="8"/>
  <c r="P2511" i="8"/>
  <c r="O2511" i="8"/>
  <c r="N2511" i="8"/>
  <c r="M2511" i="8"/>
  <c r="L2511" i="8"/>
  <c r="K2511" i="8"/>
  <c r="J2511" i="8"/>
  <c r="I2511" i="8"/>
  <c r="H2511" i="8"/>
  <c r="G2511" i="8"/>
  <c r="F2511" i="8"/>
  <c r="E2511" i="8"/>
  <c r="D2511" i="8"/>
  <c r="C2511" i="8"/>
  <c r="B2511" i="8"/>
  <c r="Q2510" i="8"/>
  <c r="P2510" i="8"/>
  <c r="O2510" i="8"/>
  <c r="N2510" i="8"/>
  <c r="M2510" i="8"/>
  <c r="L2510" i="8"/>
  <c r="K2510" i="8"/>
  <c r="J2510" i="8"/>
  <c r="I2510" i="8"/>
  <c r="H2510" i="8"/>
  <c r="G2510" i="8"/>
  <c r="F2510" i="8"/>
  <c r="E2510" i="8"/>
  <c r="D2510" i="8"/>
  <c r="C2510" i="8"/>
  <c r="B2510" i="8"/>
  <c r="Q2509" i="8"/>
  <c r="I2509" i="8"/>
  <c r="Q2508" i="8"/>
  <c r="I2508" i="8"/>
  <c r="P2507" i="8"/>
  <c r="O2507" i="8"/>
  <c r="N2507" i="8"/>
  <c r="M2507" i="8"/>
  <c r="L2507" i="8"/>
  <c r="K2507" i="8"/>
  <c r="J2507" i="8"/>
  <c r="H2507" i="8"/>
  <c r="G2507" i="8"/>
  <c r="F2507" i="8"/>
  <c r="E2507" i="8"/>
  <c r="D2507" i="8"/>
  <c r="C2507" i="8"/>
  <c r="B2507" i="8"/>
  <c r="Q2505" i="8"/>
  <c r="P2505" i="8"/>
  <c r="O2505" i="8"/>
  <c r="N2505" i="8"/>
  <c r="M2505" i="8"/>
  <c r="L2505" i="8"/>
  <c r="K2505" i="8"/>
  <c r="J2505" i="8"/>
  <c r="I2505" i="8"/>
  <c r="H2505" i="8"/>
  <c r="G2505" i="8"/>
  <c r="F2505" i="8"/>
  <c r="E2505" i="8"/>
  <c r="D2505" i="8"/>
  <c r="C2505" i="8"/>
  <c r="B2505" i="8"/>
  <c r="Q2504" i="8"/>
  <c r="P2504" i="8"/>
  <c r="O2504" i="8"/>
  <c r="N2504" i="8"/>
  <c r="M2504" i="8"/>
  <c r="L2504" i="8"/>
  <c r="K2504" i="8"/>
  <c r="J2504" i="8"/>
  <c r="I2504" i="8"/>
  <c r="H2504" i="8"/>
  <c r="G2504" i="8"/>
  <c r="F2504" i="8"/>
  <c r="E2504" i="8"/>
  <c r="D2504" i="8"/>
  <c r="C2504" i="8"/>
  <c r="B2504" i="8"/>
  <c r="Q2503" i="8"/>
  <c r="I2503" i="8"/>
  <c r="Q2502" i="8"/>
  <c r="I2502" i="8"/>
  <c r="P2501" i="8"/>
  <c r="O2501" i="8"/>
  <c r="N2501" i="8"/>
  <c r="L2501" i="8"/>
  <c r="K2501" i="8"/>
  <c r="J2501" i="8"/>
  <c r="G2501" i="8"/>
  <c r="F2501" i="8"/>
  <c r="E2501" i="8"/>
  <c r="D2501" i="8"/>
  <c r="C2501" i="8"/>
  <c r="B2501" i="8"/>
  <c r="Q2499" i="8"/>
  <c r="P2499" i="8"/>
  <c r="O2499" i="8"/>
  <c r="N2499" i="8"/>
  <c r="M2499" i="8"/>
  <c r="L2499" i="8"/>
  <c r="K2499" i="8"/>
  <c r="J2499" i="8"/>
  <c r="I2499" i="8"/>
  <c r="H2499" i="8"/>
  <c r="G2499" i="8"/>
  <c r="F2499" i="8"/>
  <c r="E2499" i="8"/>
  <c r="D2499" i="8"/>
  <c r="C2499" i="8"/>
  <c r="B2499" i="8"/>
  <c r="Q2498" i="8"/>
  <c r="P2498" i="8"/>
  <c r="O2498" i="8"/>
  <c r="N2498" i="8"/>
  <c r="M2498" i="8"/>
  <c r="L2498" i="8"/>
  <c r="K2498" i="8"/>
  <c r="J2498" i="8"/>
  <c r="I2498" i="8"/>
  <c r="H2498" i="8"/>
  <c r="G2498" i="8"/>
  <c r="F2498" i="8"/>
  <c r="E2498" i="8"/>
  <c r="D2498" i="8"/>
  <c r="C2498" i="8"/>
  <c r="B2498" i="8"/>
  <c r="Q2497" i="8"/>
  <c r="I2497" i="8"/>
  <c r="Q2496" i="8"/>
  <c r="I2496" i="8"/>
  <c r="P2495" i="8"/>
  <c r="O2495" i="8"/>
  <c r="N2495" i="8"/>
  <c r="M2495" i="8"/>
  <c r="L2495" i="8"/>
  <c r="K2495" i="8"/>
  <c r="J2495" i="8"/>
  <c r="H2495" i="8"/>
  <c r="G2495" i="8"/>
  <c r="F2495" i="8"/>
  <c r="E2495" i="8"/>
  <c r="D2495" i="8"/>
  <c r="C2495" i="8"/>
  <c r="B2495" i="8"/>
  <c r="Q2493" i="8"/>
  <c r="P2493" i="8"/>
  <c r="O2493" i="8"/>
  <c r="N2493" i="8"/>
  <c r="M2493" i="8"/>
  <c r="L2493" i="8"/>
  <c r="K2493" i="8"/>
  <c r="J2493" i="8"/>
  <c r="I2493" i="8"/>
  <c r="H2493" i="8"/>
  <c r="G2493" i="8"/>
  <c r="F2493" i="8"/>
  <c r="E2493" i="8"/>
  <c r="D2493" i="8"/>
  <c r="C2493" i="8"/>
  <c r="B2493" i="8"/>
  <c r="Q2492" i="8"/>
  <c r="P2492" i="8"/>
  <c r="O2492" i="8"/>
  <c r="N2492" i="8"/>
  <c r="L2492" i="8"/>
  <c r="K2492" i="8"/>
  <c r="J2492" i="8"/>
  <c r="I2492" i="8"/>
  <c r="H2492" i="8"/>
  <c r="G2492" i="8"/>
  <c r="F2492" i="8"/>
  <c r="E2492" i="8"/>
  <c r="D2492" i="8"/>
  <c r="C2492" i="8"/>
  <c r="B2492" i="8"/>
  <c r="Q2491" i="8"/>
  <c r="I2491" i="8"/>
  <c r="Q2490" i="8"/>
  <c r="I2490" i="8"/>
  <c r="P2489" i="8"/>
  <c r="O2489" i="8"/>
  <c r="N2489" i="8"/>
  <c r="M2489" i="8"/>
  <c r="L2489" i="8"/>
  <c r="K2489" i="8"/>
  <c r="J2489" i="8"/>
  <c r="H2489" i="8"/>
  <c r="G2489" i="8"/>
  <c r="F2489" i="8"/>
  <c r="E2489" i="8"/>
  <c r="D2489" i="8"/>
  <c r="C2489" i="8"/>
  <c r="B2489" i="8"/>
  <c r="Q2487" i="8"/>
  <c r="P2487" i="8"/>
  <c r="O2487" i="8"/>
  <c r="N2487" i="8"/>
  <c r="M2487" i="8"/>
  <c r="L2487" i="8"/>
  <c r="K2487" i="8"/>
  <c r="J2487" i="8"/>
  <c r="I2487" i="8"/>
  <c r="H2487" i="8"/>
  <c r="G2487" i="8"/>
  <c r="F2487" i="8"/>
  <c r="E2487" i="8"/>
  <c r="D2487" i="8"/>
  <c r="C2487" i="8"/>
  <c r="B2487" i="8"/>
  <c r="Q2486" i="8"/>
  <c r="P2486" i="8"/>
  <c r="O2486" i="8"/>
  <c r="N2486" i="8"/>
  <c r="M2486" i="8"/>
  <c r="L2486" i="8"/>
  <c r="K2486" i="8"/>
  <c r="J2486" i="8"/>
  <c r="I2486" i="8"/>
  <c r="H2486" i="8"/>
  <c r="G2486" i="8"/>
  <c r="F2486" i="8"/>
  <c r="E2486" i="8"/>
  <c r="D2486" i="8"/>
  <c r="C2486" i="8"/>
  <c r="B2486" i="8"/>
  <c r="Q2485" i="8"/>
  <c r="I2485" i="8"/>
  <c r="Q2484" i="8"/>
  <c r="I2484" i="8"/>
  <c r="P2483" i="8"/>
  <c r="O2483" i="8"/>
  <c r="N2483" i="8"/>
  <c r="M2483" i="8"/>
  <c r="L2483" i="8"/>
  <c r="K2483" i="8"/>
  <c r="J2483" i="8"/>
  <c r="H2483" i="8"/>
  <c r="F2483" i="8"/>
  <c r="E2483" i="8"/>
  <c r="D2483" i="8"/>
  <c r="C2483" i="8"/>
  <c r="B2483" i="8"/>
  <c r="Q2481" i="8"/>
  <c r="P2481" i="8"/>
  <c r="O2481" i="8"/>
  <c r="N2481" i="8"/>
  <c r="M2481" i="8"/>
  <c r="L2481" i="8"/>
  <c r="K2481" i="8"/>
  <c r="J2481" i="8"/>
  <c r="I2481" i="8"/>
  <c r="H2481" i="8"/>
  <c r="G2481" i="8"/>
  <c r="F2481" i="8"/>
  <c r="E2481" i="8"/>
  <c r="D2481" i="8"/>
  <c r="C2481" i="8"/>
  <c r="B2481" i="8"/>
  <c r="Q2480" i="8"/>
  <c r="P2480" i="8"/>
  <c r="O2480" i="8"/>
  <c r="N2480" i="8"/>
  <c r="M2480" i="8"/>
  <c r="L2480" i="8"/>
  <c r="K2480" i="8"/>
  <c r="J2480" i="8"/>
  <c r="I2480" i="8"/>
  <c r="H2480" i="8"/>
  <c r="F2480" i="8"/>
  <c r="E2480" i="8"/>
  <c r="D2480" i="8"/>
  <c r="C2480" i="8"/>
  <c r="B2480" i="8"/>
  <c r="Q2479" i="8"/>
  <c r="I2479" i="8"/>
  <c r="Q2478" i="8"/>
  <c r="I2478" i="8"/>
  <c r="P2477" i="8"/>
  <c r="O2477" i="8"/>
  <c r="N2477" i="8"/>
  <c r="M2477" i="8"/>
  <c r="L2477" i="8"/>
  <c r="K2477" i="8"/>
  <c r="J2477" i="8"/>
  <c r="H2477" i="8"/>
  <c r="G2477" i="8"/>
  <c r="F2477" i="8"/>
  <c r="E2477" i="8"/>
  <c r="D2477" i="8"/>
  <c r="C2477" i="8"/>
  <c r="B2477" i="8"/>
  <c r="Q2475" i="8"/>
  <c r="P2475" i="8"/>
  <c r="O2475" i="8"/>
  <c r="N2475" i="8"/>
  <c r="M2475" i="8"/>
  <c r="L2475" i="8"/>
  <c r="K2475" i="8"/>
  <c r="J2475" i="8"/>
  <c r="I2475" i="8"/>
  <c r="H2475" i="8"/>
  <c r="G2475" i="8"/>
  <c r="F2475" i="8"/>
  <c r="E2475" i="8"/>
  <c r="D2475" i="8"/>
  <c r="C2475" i="8"/>
  <c r="B2475" i="8"/>
  <c r="Q2474" i="8"/>
  <c r="P2474" i="8"/>
  <c r="O2474" i="8"/>
  <c r="N2474" i="8"/>
  <c r="M2474" i="8"/>
  <c r="L2474" i="8"/>
  <c r="K2474" i="8"/>
  <c r="J2474" i="8"/>
  <c r="I2474" i="8"/>
  <c r="H2474" i="8"/>
  <c r="G2474" i="8"/>
  <c r="F2474" i="8"/>
  <c r="E2474" i="8"/>
  <c r="D2474" i="8"/>
  <c r="C2474" i="8"/>
  <c r="B2474" i="8"/>
  <c r="Q2473" i="8"/>
  <c r="I2473" i="8"/>
  <c r="Q2472" i="8"/>
  <c r="I2472" i="8"/>
  <c r="P2471" i="8"/>
  <c r="O2471" i="8"/>
  <c r="N2471" i="8"/>
  <c r="M2471" i="8"/>
  <c r="L2471" i="8"/>
  <c r="K2471" i="8"/>
  <c r="J2471" i="8"/>
  <c r="H2471" i="8"/>
  <c r="G2471" i="8"/>
  <c r="F2471" i="8"/>
  <c r="E2471" i="8"/>
  <c r="D2471" i="8"/>
  <c r="C2471" i="8"/>
  <c r="B2471" i="8"/>
  <c r="Q2469" i="8"/>
  <c r="P2469" i="8"/>
  <c r="O2469" i="8"/>
  <c r="N2469" i="8"/>
  <c r="M2469" i="8"/>
  <c r="L2469" i="8"/>
  <c r="K2469" i="8"/>
  <c r="J2469" i="8"/>
  <c r="I2469" i="8"/>
  <c r="H2469" i="8"/>
  <c r="G2469" i="8"/>
  <c r="F2469" i="8"/>
  <c r="E2469" i="8"/>
  <c r="D2469" i="8"/>
  <c r="C2469" i="8"/>
  <c r="B2469" i="8"/>
  <c r="Q2468" i="8"/>
  <c r="P2468" i="8"/>
  <c r="O2468" i="8"/>
  <c r="N2468" i="8"/>
  <c r="M2468" i="8"/>
  <c r="L2468" i="8"/>
  <c r="K2468" i="8"/>
  <c r="J2468" i="8"/>
  <c r="I2468" i="8"/>
  <c r="H2468" i="8"/>
  <c r="G2468" i="8"/>
  <c r="F2468" i="8"/>
  <c r="E2468" i="8"/>
  <c r="D2468" i="8"/>
  <c r="C2468" i="8"/>
  <c r="B2468" i="8"/>
  <c r="Q2467" i="8"/>
  <c r="I2467" i="8"/>
  <c r="Q2466" i="8"/>
  <c r="I2466" i="8"/>
  <c r="P2465" i="8"/>
  <c r="O2465" i="8"/>
  <c r="N2465" i="8"/>
  <c r="M2465" i="8"/>
  <c r="L2465" i="8"/>
  <c r="K2465" i="8"/>
  <c r="J2465" i="8"/>
  <c r="H2465" i="8"/>
  <c r="G2465" i="8"/>
  <c r="F2465" i="8"/>
  <c r="E2465" i="8"/>
  <c r="D2465" i="8"/>
  <c r="C2465" i="8"/>
  <c r="B2465" i="8"/>
  <c r="P2463" i="8"/>
  <c r="O2463" i="8"/>
  <c r="N2463" i="8"/>
  <c r="M2463" i="8"/>
  <c r="L2463" i="8"/>
  <c r="K2463" i="8"/>
  <c r="J2463" i="8"/>
  <c r="H2463" i="8"/>
  <c r="G2463" i="8"/>
  <c r="F2463" i="8"/>
  <c r="E2463" i="8"/>
  <c r="D2463" i="8"/>
  <c r="C2463" i="8"/>
  <c r="B2463" i="8"/>
  <c r="Q2462" i="8"/>
  <c r="P2462" i="8"/>
  <c r="O2462" i="8"/>
  <c r="N2462" i="8"/>
  <c r="M2462" i="8"/>
  <c r="L2462" i="8"/>
  <c r="K2462" i="8"/>
  <c r="J2462" i="8"/>
  <c r="I2462" i="8"/>
  <c r="H2462" i="8"/>
  <c r="G2462" i="8"/>
  <c r="F2462" i="8"/>
  <c r="E2462" i="8"/>
  <c r="D2462" i="8"/>
  <c r="C2462" i="8"/>
  <c r="B2462" i="8"/>
  <c r="Q2461" i="8"/>
  <c r="I2461" i="8"/>
  <c r="P2459" i="8"/>
  <c r="O2459" i="8"/>
  <c r="N2459" i="8"/>
  <c r="M2459" i="8"/>
  <c r="L2459" i="8"/>
  <c r="K2459" i="8"/>
  <c r="J2459" i="8"/>
  <c r="H2459" i="8"/>
  <c r="G2459" i="8"/>
  <c r="F2459" i="8"/>
  <c r="E2459" i="8"/>
  <c r="D2459" i="8"/>
  <c r="C2459" i="8"/>
  <c r="B2459" i="8"/>
  <c r="Q2457" i="8"/>
  <c r="P2457" i="8"/>
  <c r="O2457" i="8"/>
  <c r="N2457" i="8"/>
  <c r="M2457" i="8"/>
  <c r="L2457" i="8"/>
  <c r="K2457" i="8"/>
  <c r="J2457" i="8"/>
  <c r="I2457" i="8"/>
  <c r="H2457" i="8"/>
  <c r="G2457" i="8"/>
  <c r="F2457" i="8"/>
  <c r="E2457" i="8"/>
  <c r="D2457" i="8"/>
  <c r="C2457" i="8"/>
  <c r="B2457" i="8"/>
  <c r="Q2456" i="8"/>
  <c r="P2456" i="8"/>
  <c r="O2456" i="8"/>
  <c r="N2456" i="8"/>
  <c r="M2456" i="8"/>
  <c r="L2456" i="8"/>
  <c r="K2456" i="8"/>
  <c r="J2456" i="8"/>
  <c r="I2456" i="8"/>
  <c r="H2456" i="8"/>
  <c r="G2456" i="8"/>
  <c r="F2456" i="8"/>
  <c r="E2456" i="8"/>
  <c r="D2456" i="8"/>
  <c r="C2456" i="8"/>
  <c r="B2456" i="8"/>
  <c r="Q2455" i="8"/>
  <c r="I2455" i="8"/>
  <c r="Q2454" i="8"/>
  <c r="I2454" i="8"/>
  <c r="P2453" i="8"/>
  <c r="O2453" i="8"/>
  <c r="N2453" i="8"/>
  <c r="M2453" i="8"/>
  <c r="L2453" i="8"/>
  <c r="K2453" i="8"/>
  <c r="J2453" i="8"/>
  <c r="H2453" i="8"/>
  <c r="G2453" i="8"/>
  <c r="F2453" i="8"/>
  <c r="E2453" i="8"/>
  <c r="D2453" i="8"/>
  <c r="C2453" i="8"/>
  <c r="B2453" i="8"/>
  <c r="Q2451" i="8"/>
  <c r="P2451" i="8"/>
  <c r="O2451" i="8"/>
  <c r="N2451" i="8"/>
  <c r="M2451" i="8"/>
  <c r="L2451" i="8"/>
  <c r="K2451" i="8"/>
  <c r="J2451" i="8"/>
  <c r="I2451" i="8"/>
  <c r="H2451" i="8"/>
  <c r="G2451" i="8"/>
  <c r="F2451" i="8"/>
  <c r="E2451" i="8"/>
  <c r="D2451" i="8"/>
  <c r="C2451" i="8"/>
  <c r="B2451" i="8"/>
  <c r="Q2450" i="8"/>
  <c r="P2450" i="8"/>
  <c r="O2450" i="8"/>
  <c r="N2450" i="8"/>
  <c r="M2450" i="8"/>
  <c r="L2450" i="8"/>
  <c r="K2450" i="8"/>
  <c r="J2450" i="8"/>
  <c r="I2450" i="8"/>
  <c r="H2450" i="8"/>
  <c r="G2450" i="8"/>
  <c r="F2450" i="8"/>
  <c r="E2450" i="8"/>
  <c r="D2450" i="8"/>
  <c r="C2450" i="8"/>
  <c r="B2450" i="8"/>
  <c r="Q2449" i="8"/>
  <c r="I2449" i="8"/>
  <c r="Q2448" i="8"/>
  <c r="I2448" i="8"/>
  <c r="N2444" i="8"/>
  <c r="L2444" i="8"/>
  <c r="K2444" i="8"/>
  <c r="J2444" i="8"/>
  <c r="I2444" i="8"/>
  <c r="H2444" i="8"/>
  <c r="G2444" i="8"/>
  <c r="F2444" i="8"/>
  <c r="E2444" i="8"/>
  <c r="D2444" i="8"/>
  <c r="C2444" i="8"/>
  <c r="N2443" i="8"/>
  <c r="M2443" i="8"/>
  <c r="L2443" i="8"/>
  <c r="K2443" i="8"/>
  <c r="J2443" i="8"/>
  <c r="I2443" i="8"/>
  <c r="H2443" i="8"/>
  <c r="G2443" i="8"/>
  <c r="F2443" i="8"/>
  <c r="E2443" i="8"/>
  <c r="D2443" i="8"/>
  <c r="C2443" i="8"/>
  <c r="M2441" i="8"/>
  <c r="L2441" i="8"/>
  <c r="E2441" i="8"/>
  <c r="D2441" i="8"/>
  <c r="P2440" i="8"/>
  <c r="O2440" i="8"/>
  <c r="N2440" i="8"/>
  <c r="M2440" i="8"/>
  <c r="L2440" i="8"/>
  <c r="K2440" i="8"/>
  <c r="J2440" i="8"/>
  <c r="H2440" i="8"/>
  <c r="G2440" i="8"/>
  <c r="F2440" i="8"/>
  <c r="E2440" i="8"/>
  <c r="D2440" i="8"/>
  <c r="C2440" i="8"/>
  <c r="B2440" i="8"/>
  <c r="Q2438" i="8"/>
  <c r="P2438" i="8"/>
  <c r="O2438" i="8"/>
  <c r="N2438" i="8"/>
  <c r="M2438" i="8"/>
  <c r="L2438" i="8"/>
  <c r="K2438" i="8"/>
  <c r="J2438" i="8"/>
  <c r="I2438" i="8"/>
  <c r="H2438" i="8"/>
  <c r="G2438" i="8"/>
  <c r="F2438" i="8"/>
  <c r="E2438" i="8"/>
  <c r="D2438" i="8"/>
  <c r="C2438" i="8"/>
  <c r="B2438" i="8"/>
  <c r="Q2437" i="8"/>
  <c r="P2437" i="8"/>
  <c r="O2437" i="8"/>
  <c r="N2437" i="8"/>
  <c r="L2437" i="8"/>
  <c r="K2437" i="8"/>
  <c r="J2437" i="8"/>
  <c r="I2437" i="8"/>
  <c r="H2437" i="8"/>
  <c r="G2437" i="8"/>
  <c r="F2437" i="8"/>
  <c r="E2437" i="8"/>
  <c r="D2437" i="8"/>
  <c r="C2437" i="8"/>
  <c r="B2437" i="8"/>
  <c r="Q2436" i="8"/>
  <c r="I2436" i="8"/>
  <c r="Q2435" i="8"/>
  <c r="I2435" i="8"/>
  <c r="P2434" i="8"/>
  <c r="O2434" i="8"/>
  <c r="N2434" i="8"/>
  <c r="M2434" i="8"/>
  <c r="L2434" i="8"/>
  <c r="K2434" i="8"/>
  <c r="J2434" i="8"/>
  <c r="H2434" i="8"/>
  <c r="G2434" i="8"/>
  <c r="F2434" i="8"/>
  <c r="E2434" i="8"/>
  <c r="D2434" i="8"/>
  <c r="C2434" i="8"/>
  <c r="B2434" i="8"/>
  <c r="Q2432" i="8"/>
  <c r="P2432" i="8"/>
  <c r="O2432" i="8"/>
  <c r="N2432" i="8"/>
  <c r="M2432" i="8"/>
  <c r="L2432" i="8"/>
  <c r="K2432" i="8"/>
  <c r="J2432" i="8"/>
  <c r="I2432" i="8"/>
  <c r="H2432" i="8"/>
  <c r="G2432" i="8"/>
  <c r="F2432" i="8"/>
  <c r="E2432" i="8"/>
  <c r="D2432" i="8"/>
  <c r="C2432" i="8"/>
  <c r="B2432" i="8"/>
  <c r="Q2431" i="8"/>
  <c r="P2431" i="8"/>
  <c r="O2431" i="8"/>
  <c r="N2431" i="8"/>
  <c r="M2431" i="8"/>
  <c r="L2431" i="8"/>
  <c r="K2431" i="8"/>
  <c r="J2431" i="8"/>
  <c r="I2431" i="8"/>
  <c r="H2431" i="8"/>
  <c r="G2431" i="8"/>
  <c r="F2431" i="8"/>
  <c r="E2431" i="8"/>
  <c r="D2431" i="8"/>
  <c r="C2431" i="8"/>
  <c r="B2431" i="8"/>
  <c r="Q2430" i="8"/>
  <c r="I2430" i="8"/>
  <c r="Q2429" i="8"/>
  <c r="I2429" i="8"/>
  <c r="P2428" i="8"/>
  <c r="O2428" i="8"/>
  <c r="N2428" i="8"/>
  <c r="M2428" i="8"/>
  <c r="L2428" i="8"/>
  <c r="K2428" i="8"/>
  <c r="J2428" i="8"/>
  <c r="H2428" i="8"/>
  <c r="G2428" i="8"/>
  <c r="F2428" i="8"/>
  <c r="E2428" i="8"/>
  <c r="D2428" i="8"/>
  <c r="C2428" i="8"/>
  <c r="B2428" i="8"/>
  <c r="Q2426" i="8"/>
  <c r="P2426" i="8"/>
  <c r="O2426" i="8"/>
  <c r="N2426" i="8"/>
  <c r="M2426" i="8"/>
  <c r="L2426" i="8"/>
  <c r="K2426" i="8"/>
  <c r="J2426" i="8"/>
  <c r="I2426" i="8"/>
  <c r="H2426" i="8"/>
  <c r="G2426" i="8"/>
  <c r="F2426" i="8"/>
  <c r="E2426" i="8"/>
  <c r="D2426" i="8"/>
  <c r="C2426" i="8"/>
  <c r="B2426" i="8"/>
  <c r="Q2425" i="8"/>
  <c r="P2425" i="8"/>
  <c r="O2425" i="8"/>
  <c r="N2425" i="8"/>
  <c r="M2425" i="8"/>
  <c r="L2425" i="8"/>
  <c r="K2425" i="8"/>
  <c r="J2425" i="8"/>
  <c r="I2425" i="8"/>
  <c r="H2425" i="8"/>
  <c r="G2425" i="8"/>
  <c r="F2425" i="8"/>
  <c r="E2425" i="8"/>
  <c r="D2425" i="8"/>
  <c r="C2425" i="8"/>
  <c r="B2425" i="8"/>
  <c r="Q2424" i="8"/>
  <c r="I2424" i="8"/>
  <c r="Q2423" i="8"/>
  <c r="I2423" i="8"/>
  <c r="P2422" i="8"/>
  <c r="O2422" i="8"/>
  <c r="N2422" i="8"/>
  <c r="L2422" i="8"/>
  <c r="K2422" i="8"/>
  <c r="J2422" i="8"/>
  <c r="G2422" i="8"/>
  <c r="F2422" i="8"/>
  <c r="E2422" i="8"/>
  <c r="D2422" i="8"/>
  <c r="C2422" i="8"/>
  <c r="B2422" i="8"/>
  <c r="Q2420" i="8"/>
  <c r="P2420" i="8"/>
  <c r="O2420" i="8"/>
  <c r="N2420" i="8"/>
  <c r="M2420" i="8"/>
  <c r="L2420" i="8"/>
  <c r="K2420" i="8"/>
  <c r="J2420" i="8"/>
  <c r="I2420" i="8"/>
  <c r="H2420" i="8"/>
  <c r="G2420" i="8"/>
  <c r="F2420" i="8"/>
  <c r="E2420" i="8"/>
  <c r="D2420" i="8"/>
  <c r="C2420" i="8"/>
  <c r="B2420" i="8"/>
  <c r="Q2419" i="8"/>
  <c r="P2419" i="8"/>
  <c r="O2419" i="8"/>
  <c r="N2419" i="8"/>
  <c r="M2419" i="8"/>
  <c r="L2419" i="8"/>
  <c r="K2419" i="8"/>
  <c r="J2419" i="8"/>
  <c r="I2419" i="8"/>
  <c r="H2419" i="8"/>
  <c r="G2419" i="8"/>
  <c r="F2419" i="8"/>
  <c r="E2419" i="8"/>
  <c r="D2419" i="8"/>
  <c r="C2419" i="8"/>
  <c r="B2419" i="8"/>
  <c r="Q2418" i="8"/>
  <c r="I2418" i="8"/>
  <c r="Q2417" i="8"/>
  <c r="I2417" i="8"/>
  <c r="P2416" i="8"/>
  <c r="O2416" i="8"/>
  <c r="N2416" i="8"/>
  <c r="M2416" i="8"/>
  <c r="L2416" i="8"/>
  <c r="K2416" i="8"/>
  <c r="J2416" i="8"/>
  <c r="H2416" i="8"/>
  <c r="G2416" i="8"/>
  <c r="F2416" i="8"/>
  <c r="E2416" i="8"/>
  <c r="D2416" i="8"/>
  <c r="C2416" i="8"/>
  <c r="B2416" i="8"/>
  <c r="Q2414" i="8"/>
  <c r="P2414" i="8"/>
  <c r="O2414" i="8"/>
  <c r="N2414" i="8"/>
  <c r="M2414" i="8"/>
  <c r="L2414" i="8"/>
  <c r="K2414" i="8"/>
  <c r="J2414" i="8"/>
  <c r="I2414" i="8"/>
  <c r="H2414" i="8"/>
  <c r="G2414" i="8"/>
  <c r="F2414" i="8"/>
  <c r="E2414" i="8"/>
  <c r="D2414" i="8"/>
  <c r="C2414" i="8"/>
  <c r="B2414" i="8"/>
  <c r="Q2413" i="8"/>
  <c r="P2413" i="8"/>
  <c r="O2413" i="8"/>
  <c r="N2413" i="8"/>
  <c r="L2413" i="8"/>
  <c r="K2413" i="8"/>
  <c r="J2413" i="8"/>
  <c r="I2413" i="8"/>
  <c r="H2413" i="8"/>
  <c r="G2413" i="8"/>
  <c r="F2413" i="8"/>
  <c r="E2413" i="8"/>
  <c r="D2413" i="8"/>
  <c r="C2413" i="8"/>
  <c r="B2413" i="8"/>
  <c r="Q2412" i="8"/>
  <c r="I2412" i="8"/>
  <c r="Q2411" i="8"/>
  <c r="I2411" i="8"/>
  <c r="P2410" i="8"/>
  <c r="O2410" i="8"/>
  <c r="N2410" i="8"/>
  <c r="M2410" i="8"/>
  <c r="L2410" i="8"/>
  <c r="K2410" i="8"/>
  <c r="J2410" i="8"/>
  <c r="H2410" i="8"/>
  <c r="G2410" i="8"/>
  <c r="F2410" i="8"/>
  <c r="E2410" i="8"/>
  <c r="D2410" i="8"/>
  <c r="C2410" i="8"/>
  <c r="B2410" i="8"/>
  <c r="Q2408" i="8"/>
  <c r="P2408" i="8"/>
  <c r="O2408" i="8"/>
  <c r="N2408" i="8"/>
  <c r="M2408" i="8"/>
  <c r="L2408" i="8"/>
  <c r="K2408" i="8"/>
  <c r="J2408" i="8"/>
  <c r="I2408" i="8"/>
  <c r="H2408" i="8"/>
  <c r="G2408" i="8"/>
  <c r="F2408" i="8"/>
  <c r="E2408" i="8"/>
  <c r="D2408" i="8"/>
  <c r="C2408" i="8"/>
  <c r="B2408" i="8"/>
  <c r="Q2407" i="8"/>
  <c r="P2407" i="8"/>
  <c r="O2407" i="8"/>
  <c r="N2407" i="8"/>
  <c r="M2407" i="8"/>
  <c r="L2407" i="8"/>
  <c r="K2407" i="8"/>
  <c r="J2407" i="8"/>
  <c r="I2407" i="8"/>
  <c r="H2407" i="8"/>
  <c r="G2407" i="8"/>
  <c r="F2407" i="8"/>
  <c r="E2407" i="8"/>
  <c r="D2407" i="8"/>
  <c r="C2407" i="8"/>
  <c r="B2407" i="8"/>
  <c r="Q2406" i="8"/>
  <c r="I2406" i="8"/>
  <c r="Q2405" i="8"/>
  <c r="I2405" i="8"/>
  <c r="P2404" i="8"/>
  <c r="O2404" i="8"/>
  <c r="N2404" i="8"/>
  <c r="M2404" i="8"/>
  <c r="L2404" i="8"/>
  <c r="K2404" i="8"/>
  <c r="J2404" i="8"/>
  <c r="H2404" i="8"/>
  <c r="F2404" i="8"/>
  <c r="E2404" i="8"/>
  <c r="D2404" i="8"/>
  <c r="C2404" i="8"/>
  <c r="B2404" i="8"/>
  <c r="Q2402" i="8"/>
  <c r="P2402" i="8"/>
  <c r="O2402" i="8"/>
  <c r="N2402" i="8"/>
  <c r="M2402" i="8"/>
  <c r="L2402" i="8"/>
  <c r="K2402" i="8"/>
  <c r="J2402" i="8"/>
  <c r="I2402" i="8"/>
  <c r="H2402" i="8"/>
  <c r="G2402" i="8"/>
  <c r="F2402" i="8"/>
  <c r="E2402" i="8"/>
  <c r="D2402" i="8"/>
  <c r="C2402" i="8"/>
  <c r="B2402" i="8"/>
  <c r="Q2401" i="8"/>
  <c r="P2401" i="8"/>
  <c r="O2401" i="8"/>
  <c r="N2401" i="8"/>
  <c r="M2401" i="8"/>
  <c r="L2401" i="8"/>
  <c r="K2401" i="8"/>
  <c r="J2401" i="8"/>
  <c r="I2401" i="8"/>
  <c r="H2401" i="8"/>
  <c r="F2401" i="8"/>
  <c r="E2401" i="8"/>
  <c r="D2401" i="8"/>
  <c r="C2401" i="8"/>
  <c r="B2401" i="8"/>
  <c r="Q2400" i="8"/>
  <c r="I2400" i="8"/>
  <c r="Q2399" i="8"/>
  <c r="I2399" i="8"/>
  <c r="P2398" i="8"/>
  <c r="O2398" i="8"/>
  <c r="N2398" i="8"/>
  <c r="M2398" i="8"/>
  <c r="L2398" i="8"/>
  <c r="K2398" i="8"/>
  <c r="J2398" i="8"/>
  <c r="H2398" i="8"/>
  <c r="G2398" i="8"/>
  <c r="F2398" i="8"/>
  <c r="E2398" i="8"/>
  <c r="D2398" i="8"/>
  <c r="C2398" i="8"/>
  <c r="B2398" i="8"/>
  <c r="Q2396" i="8"/>
  <c r="P2396" i="8"/>
  <c r="O2396" i="8"/>
  <c r="N2396" i="8"/>
  <c r="M2396" i="8"/>
  <c r="L2396" i="8"/>
  <c r="K2396" i="8"/>
  <c r="J2396" i="8"/>
  <c r="I2396" i="8"/>
  <c r="H2396" i="8"/>
  <c r="G2396" i="8"/>
  <c r="F2396" i="8"/>
  <c r="E2396" i="8"/>
  <c r="D2396" i="8"/>
  <c r="C2396" i="8"/>
  <c r="B2396" i="8"/>
  <c r="Q2395" i="8"/>
  <c r="P2395" i="8"/>
  <c r="O2395" i="8"/>
  <c r="N2395" i="8"/>
  <c r="M2395" i="8"/>
  <c r="L2395" i="8"/>
  <c r="K2395" i="8"/>
  <c r="J2395" i="8"/>
  <c r="I2395" i="8"/>
  <c r="H2395" i="8"/>
  <c r="G2395" i="8"/>
  <c r="F2395" i="8"/>
  <c r="E2395" i="8"/>
  <c r="D2395" i="8"/>
  <c r="C2395" i="8"/>
  <c r="B2395" i="8"/>
  <c r="Q2394" i="8"/>
  <c r="I2394" i="8"/>
  <c r="Q2393" i="8"/>
  <c r="I2393" i="8"/>
  <c r="P2392" i="8"/>
  <c r="O2392" i="8"/>
  <c r="N2392" i="8"/>
  <c r="M2392" i="8"/>
  <c r="L2392" i="8"/>
  <c r="K2392" i="8"/>
  <c r="J2392" i="8"/>
  <c r="H2392" i="8"/>
  <c r="G2392" i="8"/>
  <c r="F2392" i="8"/>
  <c r="E2392" i="8"/>
  <c r="D2392" i="8"/>
  <c r="C2392" i="8"/>
  <c r="B2392" i="8"/>
  <c r="Q2390" i="8"/>
  <c r="P2390" i="8"/>
  <c r="O2390" i="8"/>
  <c r="N2390" i="8"/>
  <c r="M2390" i="8"/>
  <c r="L2390" i="8"/>
  <c r="K2390" i="8"/>
  <c r="J2390" i="8"/>
  <c r="I2390" i="8"/>
  <c r="H2390" i="8"/>
  <c r="G2390" i="8"/>
  <c r="F2390" i="8"/>
  <c r="E2390" i="8"/>
  <c r="D2390" i="8"/>
  <c r="C2390" i="8"/>
  <c r="B2390" i="8"/>
  <c r="Q2389" i="8"/>
  <c r="P2389" i="8"/>
  <c r="O2389" i="8"/>
  <c r="N2389" i="8"/>
  <c r="M2389" i="8"/>
  <c r="L2389" i="8"/>
  <c r="K2389" i="8"/>
  <c r="J2389" i="8"/>
  <c r="I2389" i="8"/>
  <c r="H2389" i="8"/>
  <c r="G2389" i="8"/>
  <c r="F2389" i="8"/>
  <c r="E2389" i="8"/>
  <c r="D2389" i="8"/>
  <c r="C2389" i="8"/>
  <c r="B2389" i="8"/>
  <c r="Q2388" i="8"/>
  <c r="I2388" i="8"/>
  <c r="Q2387" i="8"/>
  <c r="I2387" i="8"/>
  <c r="P2386" i="8"/>
  <c r="O2386" i="8"/>
  <c r="N2386" i="8"/>
  <c r="M2386" i="8"/>
  <c r="L2386" i="8"/>
  <c r="K2386" i="8"/>
  <c r="J2386" i="8"/>
  <c r="H2386" i="8"/>
  <c r="G2386" i="8"/>
  <c r="F2386" i="8"/>
  <c r="E2386" i="8"/>
  <c r="D2386" i="8"/>
  <c r="C2386" i="8"/>
  <c r="B2386" i="8"/>
  <c r="P2384" i="8"/>
  <c r="O2384" i="8"/>
  <c r="N2384" i="8"/>
  <c r="M2384" i="8"/>
  <c r="L2384" i="8"/>
  <c r="K2384" i="8"/>
  <c r="J2384" i="8"/>
  <c r="H2384" i="8"/>
  <c r="G2384" i="8"/>
  <c r="F2384" i="8"/>
  <c r="E2384" i="8"/>
  <c r="D2384" i="8"/>
  <c r="C2384" i="8"/>
  <c r="B2384" i="8"/>
  <c r="Q2383" i="8"/>
  <c r="P2383" i="8"/>
  <c r="K2383" i="8"/>
  <c r="J2383" i="8"/>
  <c r="I2383" i="8"/>
  <c r="H2383" i="8"/>
  <c r="G2383" i="8"/>
  <c r="F2383" i="8"/>
  <c r="E2383" i="8"/>
  <c r="D2383" i="8"/>
  <c r="C2383" i="8"/>
  <c r="B2383" i="8"/>
  <c r="Q2382" i="8"/>
  <c r="I2382" i="8"/>
  <c r="P2380" i="8"/>
  <c r="O2380" i="8"/>
  <c r="N2380" i="8"/>
  <c r="M2380" i="8"/>
  <c r="L2380" i="8"/>
  <c r="K2380" i="8"/>
  <c r="J2380" i="8"/>
  <c r="H2380" i="8"/>
  <c r="G2380" i="8"/>
  <c r="F2380" i="8"/>
  <c r="E2380" i="8"/>
  <c r="D2380" i="8"/>
  <c r="C2380" i="8"/>
  <c r="B2380" i="8"/>
  <c r="Q2378" i="8"/>
  <c r="P2378" i="8"/>
  <c r="O2378" i="8"/>
  <c r="N2378" i="8"/>
  <c r="M2378" i="8"/>
  <c r="L2378" i="8"/>
  <c r="K2378" i="8"/>
  <c r="J2378" i="8"/>
  <c r="I2378" i="8"/>
  <c r="H2378" i="8"/>
  <c r="G2378" i="8"/>
  <c r="F2378" i="8"/>
  <c r="E2378" i="8"/>
  <c r="D2378" i="8"/>
  <c r="C2378" i="8"/>
  <c r="B2378" i="8"/>
  <c r="Q2377" i="8"/>
  <c r="P2377" i="8"/>
  <c r="O2377" i="8"/>
  <c r="N2377" i="8"/>
  <c r="M2377" i="8"/>
  <c r="L2377" i="8"/>
  <c r="K2377" i="8"/>
  <c r="J2377" i="8"/>
  <c r="I2377" i="8"/>
  <c r="H2377" i="8"/>
  <c r="G2377" i="8"/>
  <c r="F2377" i="8"/>
  <c r="E2377" i="8"/>
  <c r="D2377" i="8"/>
  <c r="C2377" i="8"/>
  <c r="B2377" i="8"/>
  <c r="Q2376" i="8"/>
  <c r="I2376" i="8"/>
  <c r="Q2375" i="8"/>
  <c r="I2375" i="8"/>
  <c r="P2374" i="8"/>
  <c r="O2374" i="8"/>
  <c r="N2374" i="8"/>
  <c r="M2374" i="8"/>
  <c r="L2374" i="8"/>
  <c r="K2374" i="8"/>
  <c r="J2374" i="8"/>
  <c r="H2374" i="8"/>
  <c r="G2374" i="8"/>
  <c r="F2374" i="8"/>
  <c r="E2374" i="8"/>
  <c r="D2374" i="8"/>
  <c r="C2374" i="8"/>
  <c r="B2374" i="8"/>
  <c r="Q2372" i="8"/>
  <c r="P2372" i="8"/>
  <c r="O2372" i="8"/>
  <c r="N2372" i="8"/>
  <c r="M2372" i="8"/>
  <c r="L2372" i="8"/>
  <c r="K2372" i="8"/>
  <c r="J2372" i="8"/>
  <c r="I2372" i="8"/>
  <c r="H2372" i="8"/>
  <c r="G2372" i="8"/>
  <c r="F2372" i="8"/>
  <c r="E2372" i="8"/>
  <c r="D2372" i="8"/>
  <c r="C2372" i="8"/>
  <c r="B2372" i="8"/>
  <c r="Q2371" i="8"/>
  <c r="P2371" i="8"/>
  <c r="O2371" i="8"/>
  <c r="N2371" i="8"/>
  <c r="M2371" i="8"/>
  <c r="L2371" i="8"/>
  <c r="K2371" i="8"/>
  <c r="J2371" i="8"/>
  <c r="I2371" i="8"/>
  <c r="H2371" i="8"/>
  <c r="G2371" i="8"/>
  <c r="F2371" i="8"/>
  <c r="E2371" i="8"/>
  <c r="D2371" i="8"/>
  <c r="C2371" i="8"/>
  <c r="B2371" i="8"/>
  <c r="Q2370" i="8"/>
  <c r="I2370" i="8"/>
  <c r="Q2369" i="8"/>
  <c r="I2369" i="8"/>
  <c r="N2365" i="8"/>
  <c r="L2365" i="8"/>
  <c r="K2365" i="8"/>
  <c r="J2365" i="8"/>
  <c r="I2365" i="8"/>
  <c r="H2365" i="8"/>
  <c r="G2365" i="8"/>
  <c r="F2365" i="8"/>
  <c r="E2365" i="8"/>
  <c r="D2365" i="8"/>
  <c r="C2365" i="8"/>
  <c r="N2364" i="8"/>
  <c r="M2364" i="8"/>
  <c r="L2364" i="8"/>
  <c r="K2364" i="8"/>
  <c r="J2364" i="8"/>
  <c r="I2364" i="8"/>
  <c r="H2364" i="8"/>
  <c r="G2364" i="8"/>
  <c r="F2364" i="8"/>
  <c r="E2364" i="8"/>
  <c r="D2364" i="8"/>
  <c r="C2364" i="8"/>
  <c r="M2362" i="8"/>
  <c r="L2362" i="8"/>
  <c r="E2362" i="8"/>
  <c r="D2362" i="8"/>
  <c r="P2361" i="8"/>
  <c r="O2361" i="8"/>
  <c r="N2361" i="8"/>
  <c r="M2361" i="8"/>
  <c r="L2361" i="8"/>
  <c r="K2361" i="8"/>
  <c r="J2361" i="8"/>
  <c r="H2361" i="8"/>
  <c r="G2361" i="8"/>
  <c r="F2361" i="8"/>
  <c r="E2361" i="8"/>
  <c r="D2361" i="8"/>
  <c r="C2361" i="8"/>
  <c r="B2361" i="8"/>
  <c r="Q2359" i="8"/>
  <c r="P2359" i="8"/>
  <c r="O2359" i="8"/>
  <c r="N2359" i="8"/>
  <c r="M2359" i="8"/>
  <c r="L2359" i="8"/>
  <c r="K2359" i="8"/>
  <c r="J2359" i="8"/>
  <c r="I2359" i="8"/>
  <c r="H2359" i="8"/>
  <c r="G2359" i="8"/>
  <c r="F2359" i="8"/>
  <c r="E2359" i="8"/>
  <c r="D2359" i="8"/>
  <c r="C2359" i="8"/>
  <c r="B2359" i="8"/>
  <c r="Q2358" i="8"/>
  <c r="P2358" i="8"/>
  <c r="O2358" i="8"/>
  <c r="N2358" i="8"/>
  <c r="L2358" i="8"/>
  <c r="K2358" i="8"/>
  <c r="J2358" i="8"/>
  <c r="I2358" i="8"/>
  <c r="H2358" i="8"/>
  <c r="G2358" i="8"/>
  <c r="F2358" i="8"/>
  <c r="E2358" i="8"/>
  <c r="D2358" i="8"/>
  <c r="C2358" i="8"/>
  <c r="B2358" i="8"/>
  <c r="Q2357" i="8"/>
  <c r="I2357" i="8"/>
  <c r="Q2356" i="8"/>
  <c r="I2356" i="8"/>
  <c r="P2355" i="8"/>
  <c r="O2355" i="8"/>
  <c r="N2355" i="8"/>
  <c r="M2355" i="8"/>
  <c r="L2355" i="8"/>
  <c r="K2355" i="8"/>
  <c r="J2355" i="8"/>
  <c r="H2355" i="8"/>
  <c r="G2355" i="8"/>
  <c r="F2355" i="8"/>
  <c r="E2355" i="8"/>
  <c r="D2355" i="8"/>
  <c r="C2355" i="8"/>
  <c r="B2355" i="8"/>
  <c r="Q2353" i="8"/>
  <c r="P2353" i="8"/>
  <c r="O2353" i="8"/>
  <c r="N2353" i="8"/>
  <c r="M2353" i="8"/>
  <c r="L2353" i="8"/>
  <c r="K2353" i="8"/>
  <c r="J2353" i="8"/>
  <c r="I2353" i="8"/>
  <c r="H2353" i="8"/>
  <c r="G2353" i="8"/>
  <c r="F2353" i="8"/>
  <c r="E2353" i="8"/>
  <c r="D2353" i="8"/>
  <c r="C2353" i="8"/>
  <c r="B2353" i="8"/>
  <c r="Q2352" i="8"/>
  <c r="P2352" i="8"/>
  <c r="O2352" i="8"/>
  <c r="N2352" i="8"/>
  <c r="M2352" i="8"/>
  <c r="L2352" i="8"/>
  <c r="K2352" i="8"/>
  <c r="J2352" i="8"/>
  <c r="I2352" i="8"/>
  <c r="H2352" i="8"/>
  <c r="G2352" i="8"/>
  <c r="F2352" i="8"/>
  <c r="E2352" i="8"/>
  <c r="D2352" i="8"/>
  <c r="C2352" i="8"/>
  <c r="B2352" i="8"/>
  <c r="Q2351" i="8"/>
  <c r="I2351" i="8"/>
  <c r="Q2350" i="8"/>
  <c r="I2350" i="8"/>
  <c r="P2349" i="8"/>
  <c r="O2349" i="8"/>
  <c r="N2349" i="8"/>
  <c r="M2349" i="8"/>
  <c r="L2349" i="8"/>
  <c r="K2349" i="8"/>
  <c r="J2349" i="8"/>
  <c r="H2349" i="8"/>
  <c r="G2349" i="8"/>
  <c r="F2349" i="8"/>
  <c r="E2349" i="8"/>
  <c r="D2349" i="8"/>
  <c r="C2349" i="8"/>
  <c r="B2349" i="8"/>
  <c r="Q2347" i="8"/>
  <c r="P2347" i="8"/>
  <c r="O2347" i="8"/>
  <c r="N2347" i="8"/>
  <c r="M2347" i="8"/>
  <c r="L2347" i="8"/>
  <c r="K2347" i="8"/>
  <c r="J2347" i="8"/>
  <c r="I2347" i="8"/>
  <c r="H2347" i="8"/>
  <c r="G2347" i="8"/>
  <c r="F2347" i="8"/>
  <c r="E2347" i="8"/>
  <c r="D2347" i="8"/>
  <c r="C2347" i="8"/>
  <c r="B2347" i="8"/>
  <c r="Q2346" i="8"/>
  <c r="P2346" i="8"/>
  <c r="O2346" i="8"/>
  <c r="N2346" i="8"/>
  <c r="M2346" i="8"/>
  <c r="L2346" i="8"/>
  <c r="K2346" i="8"/>
  <c r="J2346" i="8"/>
  <c r="I2346" i="8"/>
  <c r="H2346" i="8"/>
  <c r="G2346" i="8"/>
  <c r="F2346" i="8"/>
  <c r="E2346" i="8"/>
  <c r="D2346" i="8"/>
  <c r="C2346" i="8"/>
  <c r="B2346" i="8"/>
  <c r="Q2345" i="8"/>
  <c r="I2345" i="8"/>
  <c r="Q2344" i="8"/>
  <c r="I2344" i="8"/>
  <c r="P2343" i="8"/>
  <c r="O2343" i="8"/>
  <c r="N2343" i="8"/>
  <c r="L2343" i="8"/>
  <c r="K2343" i="8"/>
  <c r="J2343" i="8"/>
  <c r="G2343" i="8"/>
  <c r="F2343" i="8"/>
  <c r="E2343" i="8"/>
  <c r="D2343" i="8"/>
  <c r="C2343" i="8"/>
  <c r="B2343" i="8"/>
  <c r="Q2341" i="8"/>
  <c r="P2341" i="8"/>
  <c r="O2341" i="8"/>
  <c r="N2341" i="8"/>
  <c r="M2341" i="8"/>
  <c r="L2341" i="8"/>
  <c r="K2341" i="8"/>
  <c r="J2341" i="8"/>
  <c r="I2341" i="8"/>
  <c r="H2341" i="8"/>
  <c r="G2341" i="8"/>
  <c r="F2341" i="8"/>
  <c r="E2341" i="8"/>
  <c r="D2341" i="8"/>
  <c r="C2341" i="8"/>
  <c r="B2341" i="8"/>
  <c r="Q2340" i="8"/>
  <c r="P2340" i="8"/>
  <c r="O2340" i="8"/>
  <c r="N2340" i="8"/>
  <c r="M2340" i="8"/>
  <c r="L2340" i="8"/>
  <c r="K2340" i="8"/>
  <c r="J2340" i="8"/>
  <c r="I2340" i="8"/>
  <c r="H2340" i="8"/>
  <c r="G2340" i="8"/>
  <c r="F2340" i="8"/>
  <c r="E2340" i="8"/>
  <c r="D2340" i="8"/>
  <c r="C2340" i="8"/>
  <c r="B2340" i="8"/>
  <c r="Q2339" i="8"/>
  <c r="I2339" i="8"/>
  <c r="Q2338" i="8"/>
  <c r="I2338" i="8"/>
  <c r="P2337" i="8"/>
  <c r="O2337" i="8"/>
  <c r="N2337" i="8"/>
  <c r="M2337" i="8"/>
  <c r="L2337" i="8"/>
  <c r="K2337" i="8"/>
  <c r="J2337" i="8"/>
  <c r="H2337" i="8"/>
  <c r="G2337" i="8"/>
  <c r="F2337" i="8"/>
  <c r="E2337" i="8"/>
  <c r="D2337" i="8"/>
  <c r="C2337" i="8"/>
  <c r="B2337" i="8"/>
  <c r="Q2335" i="8"/>
  <c r="P2335" i="8"/>
  <c r="O2335" i="8"/>
  <c r="N2335" i="8"/>
  <c r="M2335" i="8"/>
  <c r="L2335" i="8"/>
  <c r="K2335" i="8"/>
  <c r="J2335" i="8"/>
  <c r="I2335" i="8"/>
  <c r="H2335" i="8"/>
  <c r="G2335" i="8"/>
  <c r="F2335" i="8"/>
  <c r="E2335" i="8"/>
  <c r="D2335" i="8"/>
  <c r="C2335" i="8"/>
  <c r="B2335" i="8"/>
  <c r="Q2334" i="8"/>
  <c r="P2334" i="8"/>
  <c r="O2334" i="8"/>
  <c r="N2334" i="8"/>
  <c r="M2334" i="8"/>
  <c r="L2334" i="8"/>
  <c r="K2334" i="8"/>
  <c r="J2334" i="8"/>
  <c r="I2334" i="8"/>
  <c r="H2334" i="8"/>
  <c r="G2334" i="8"/>
  <c r="F2334" i="8"/>
  <c r="E2334" i="8"/>
  <c r="D2334" i="8"/>
  <c r="C2334" i="8"/>
  <c r="B2334" i="8"/>
  <c r="Q2333" i="8"/>
  <c r="I2333" i="8"/>
  <c r="Q2332" i="8"/>
  <c r="I2332" i="8"/>
  <c r="P2331" i="8"/>
  <c r="O2331" i="8"/>
  <c r="N2331" i="8"/>
  <c r="M2331" i="8"/>
  <c r="L2331" i="8"/>
  <c r="K2331" i="8"/>
  <c r="J2331" i="8"/>
  <c r="H2331" i="8"/>
  <c r="G2331" i="8"/>
  <c r="F2331" i="8"/>
  <c r="E2331" i="8"/>
  <c r="D2331" i="8"/>
  <c r="C2331" i="8"/>
  <c r="B2331" i="8"/>
  <c r="Q2329" i="8"/>
  <c r="P2329" i="8"/>
  <c r="O2329" i="8"/>
  <c r="N2329" i="8"/>
  <c r="M2329" i="8"/>
  <c r="L2329" i="8"/>
  <c r="K2329" i="8"/>
  <c r="J2329" i="8"/>
  <c r="I2329" i="8"/>
  <c r="H2329" i="8"/>
  <c r="G2329" i="8"/>
  <c r="F2329" i="8"/>
  <c r="E2329" i="8"/>
  <c r="D2329" i="8"/>
  <c r="C2329" i="8"/>
  <c r="B2329" i="8"/>
  <c r="Q2328" i="8"/>
  <c r="P2328" i="8"/>
  <c r="O2328" i="8"/>
  <c r="N2328" i="8"/>
  <c r="M2328" i="8"/>
  <c r="L2328" i="8"/>
  <c r="K2328" i="8"/>
  <c r="J2328" i="8"/>
  <c r="I2328" i="8"/>
  <c r="H2328" i="8"/>
  <c r="G2328" i="8"/>
  <c r="F2328" i="8"/>
  <c r="E2328" i="8"/>
  <c r="D2328" i="8"/>
  <c r="C2328" i="8"/>
  <c r="B2328" i="8"/>
  <c r="Q2327" i="8"/>
  <c r="I2327" i="8"/>
  <c r="Q2326" i="8"/>
  <c r="I2326" i="8"/>
  <c r="P2325" i="8"/>
  <c r="O2325" i="8"/>
  <c r="N2325" i="8"/>
  <c r="M2325" i="8"/>
  <c r="L2325" i="8"/>
  <c r="K2325" i="8"/>
  <c r="J2325" i="8"/>
  <c r="H2325" i="8"/>
  <c r="F2325" i="8"/>
  <c r="E2325" i="8"/>
  <c r="D2325" i="8"/>
  <c r="C2325" i="8"/>
  <c r="B2325" i="8"/>
  <c r="Q2323" i="8"/>
  <c r="P2323" i="8"/>
  <c r="O2323" i="8"/>
  <c r="N2323" i="8"/>
  <c r="M2323" i="8"/>
  <c r="L2323" i="8"/>
  <c r="K2323" i="8"/>
  <c r="J2323" i="8"/>
  <c r="I2323" i="8"/>
  <c r="H2323" i="8"/>
  <c r="G2323" i="8"/>
  <c r="F2323" i="8"/>
  <c r="E2323" i="8"/>
  <c r="D2323" i="8"/>
  <c r="C2323" i="8"/>
  <c r="B2323" i="8"/>
  <c r="Q2322" i="8"/>
  <c r="P2322" i="8"/>
  <c r="O2322" i="8"/>
  <c r="N2322" i="8"/>
  <c r="M2322" i="8"/>
  <c r="L2322" i="8"/>
  <c r="K2322" i="8"/>
  <c r="J2322" i="8"/>
  <c r="I2322" i="8"/>
  <c r="H2322" i="8"/>
  <c r="F2322" i="8"/>
  <c r="E2322" i="8"/>
  <c r="D2322" i="8"/>
  <c r="C2322" i="8"/>
  <c r="B2322" i="8"/>
  <c r="Q2321" i="8"/>
  <c r="I2321" i="8"/>
  <c r="Q2320" i="8"/>
  <c r="I2320" i="8"/>
  <c r="P2319" i="8"/>
  <c r="O2319" i="8"/>
  <c r="N2319" i="8"/>
  <c r="M2319" i="8"/>
  <c r="L2319" i="8"/>
  <c r="K2319" i="8"/>
  <c r="J2319" i="8"/>
  <c r="H2319" i="8"/>
  <c r="G2319" i="8"/>
  <c r="F2319" i="8"/>
  <c r="E2319" i="8"/>
  <c r="D2319" i="8"/>
  <c r="C2319" i="8"/>
  <c r="B2319" i="8"/>
  <c r="Q2317" i="8"/>
  <c r="P2317" i="8"/>
  <c r="O2317" i="8"/>
  <c r="N2317" i="8"/>
  <c r="M2317" i="8"/>
  <c r="L2317" i="8"/>
  <c r="K2317" i="8"/>
  <c r="J2317" i="8"/>
  <c r="I2317" i="8"/>
  <c r="H2317" i="8"/>
  <c r="G2317" i="8"/>
  <c r="F2317" i="8"/>
  <c r="E2317" i="8"/>
  <c r="D2317" i="8"/>
  <c r="C2317" i="8"/>
  <c r="B2317" i="8"/>
  <c r="Q2316" i="8"/>
  <c r="P2316" i="8"/>
  <c r="O2316" i="8"/>
  <c r="N2316" i="8"/>
  <c r="M2316" i="8"/>
  <c r="L2316" i="8"/>
  <c r="K2316" i="8"/>
  <c r="J2316" i="8"/>
  <c r="I2316" i="8"/>
  <c r="H2316" i="8"/>
  <c r="G2316" i="8"/>
  <c r="F2316" i="8"/>
  <c r="E2316" i="8"/>
  <c r="D2316" i="8"/>
  <c r="C2316" i="8"/>
  <c r="B2316" i="8"/>
  <c r="Q2315" i="8"/>
  <c r="I2315" i="8"/>
  <c r="Q2314" i="8"/>
  <c r="I2314" i="8"/>
  <c r="P2313" i="8"/>
  <c r="O2313" i="8"/>
  <c r="N2313" i="8"/>
  <c r="M2313" i="8"/>
  <c r="L2313" i="8"/>
  <c r="K2313" i="8"/>
  <c r="J2313" i="8"/>
  <c r="H2313" i="8"/>
  <c r="G2313" i="8"/>
  <c r="F2313" i="8"/>
  <c r="E2313" i="8"/>
  <c r="D2313" i="8"/>
  <c r="C2313" i="8"/>
  <c r="B2313" i="8"/>
  <c r="Q2311" i="8"/>
  <c r="P2311" i="8"/>
  <c r="O2311" i="8"/>
  <c r="N2311" i="8"/>
  <c r="M2311" i="8"/>
  <c r="L2311" i="8"/>
  <c r="K2311" i="8"/>
  <c r="J2311" i="8"/>
  <c r="I2311" i="8"/>
  <c r="H2311" i="8"/>
  <c r="G2311" i="8"/>
  <c r="F2311" i="8"/>
  <c r="E2311" i="8"/>
  <c r="D2311" i="8"/>
  <c r="C2311" i="8"/>
  <c r="B2311" i="8"/>
  <c r="Q2310" i="8"/>
  <c r="P2310" i="8"/>
  <c r="O2310" i="8"/>
  <c r="N2310" i="8"/>
  <c r="M2310" i="8"/>
  <c r="L2310" i="8"/>
  <c r="K2310" i="8"/>
  <c r="J2310" i="8"/>
  <c r="I2310" i="8"/>
  <c r="H2310" i="8"/>
  <c r="G2310" i="8"/>
  <c r="F2310" i="8"/>
  <c r="E2310" i="8"/>
  <c r="D2310" i="8"/>
  <c r="C2310" i="8"/>
  <c r="B2310" i="8"/>
  <c r="Q2309" i="8"/>
  <c r="I2309" i="8"/>
  <c r="Q2308" i="8"/>
  <c r="I2308" i="8"/>
  <c r="P2307" i="8"/>
  <c r="O2307" i="8"/>
  <c r="N2307" i="8"/>
  <c r="M2307" i="8"/>
  <c r="L2307" i="8"/>
  <c r="K2307" i="8"/>
  <c r="J2307" i="8"/>
  <c r="H2307" i="8"/>
  <c r="G2307" i="8"/>
  <c r="F2307" i="8"/>
  <c r="E2307" i="8"/>
  <c r="D2307" i="8"/>
  <c r="C2307" i="8"/>
  <c r="B2307" i="8"/>
  <c r="P2305" i="8"/>
  <c r="O2305" i="8"/>
  <c r="N2305" i="8"/>
  <c r="M2305" i="8"/>
  <c r="L2305" i="8"/>
  <c r="K2305" i="8"/>
  <c r="J2305" i="8"/>
  <c r="H2305" i="8"/>
  <c r="G2305" i="8"/>
  <c r="F2305" i="8"/>
  <c r="E2305" i="8"/>
  <c r="D2305" i="8"/>
  <c r="C2305" i="8"/>
  <c r="B2305" i="8"/>
  <c r="Q2304" i="8"/>
  <c r="P2304" i="8"/>
  <c r="O2304" i="8"/>
  <c r="N2304" i="8"/>
  <c r="M2304" i="8"/>
  <c r="L2304" i="8"/>
  <c r="K2304" i="8"/>
  <c r="J2304" i="8"/>
  <c r="I2304" i="8"/>
  <c r="H2304" i="8"/>
  <c r="G2304" i="8"/>
  <c r="F2304" i="8"/>
  <c r="E2304" i="8"/>
  <c r="D2304" i="8"/>
  <c r="C2304" i="8"/>
  <c r="B2304" i="8"/>
  <c r="Q2303" i="8"/>
  <c r="I2303" i="8"/>
  <c r="P2301" i="8"/>
  <c r="O2301" i="8"/>
  <c r="N2301" i="8"/>
  <c r="M2301" i="8"/>
  <c r="L2301" i="8"/>
  <c r="K2301" i="8"/>
  <c r="J2301" i="8"/>
  <c r="H2301" i="8"/>
  <c r="G2301" i="8"/>
  <c r="F2301" i="8"/>
  <c r="E2301" i="8"/>
  <c r="D2301" i="8"/>
  <c r="C2301" i="8"/>
  <c r="B2301" i="8"/>
  <c r="Q2299" i="8"/>
  <c r="P2299" i="8"/>
  <c r="O2299" i="8"/>
  <c r="N2299" i="8"/>
  <c r="M2299" i="8"/>
  <c r="L2299" i="8"/>
  <c r="K2299" i="8"/>
  <c r="J2299" i="8"/>
  <c r="I2299" i="8"/>
  <c r="H2299" i="8"/>
  <c r="G2299" i="8"/>
  <c r="F2299" i="8"/>
  <c r="E2299" i="8"/>
  <c r="D2299" i="8"/>
  <c r="C2299" i="8"/>
  <c r="B2299" i="8"/>
  <c r="Q2298" i="8"/>
  <c r="P2298" i="8"/>
  <c r="O2298" i="8"/>
  <c r="N2298" i="8"/>
  <c r="M2298" i="8"/>
  <c r="L2298" i="8"/>
  <c r="K2298" i="8"/>
  <c r="J2298" i="8"/>
  <c r="I2298" i="8"/>
  <c r="H2298" i="8"/>
  <c r="G2298" i="8"/>
  <c r="F2298" i="8"/>
  <c r="E2298" i="8"/>
  <c r="D2298" i="8"/>
  <c r="C2298" i="8"/>
  <c r="B2298" i="8"/>
  <c r="Q2297" i="8"/>
  <c r="I2297" i="8"/>
  <c r="Q2296" i="8"/>
  <c r="I2296" i="8"/>
  <c r="P2295" i="8"/>
  <c r="O2295" i="8"/>
  <c r="N2295" i="8"/>
  <c r="M2295" i="8"/>
  <c r="L2295" i="8"/>
  <c r="K2295" i="8"/>
  <c r="J2295" i="8"/>
  <c r="H2295" i="8"/>
  <c r="G2295" i="8"/>
  <c r="F2295" i="8"/>
  <c r="E2295" i="8"/>
  <c r="D2295" i="8"/>
  <c r="C2295" i="8"/>
  <c r="B2295" i="8"/>
  <c r="Q2293" i="8"/>
  <c r="P2293" i="8"/>
  <c r="O2293" i="8"/>
  <c r="N2293" i="8"/>
  <c r="M2293" i="8"/>
  <c r="L2293" i="8"/>
  <c r="K2293" i="8"/>
  <c r="J2293" i="8"/>
  <c r="I2293" i="8"/>
  <c r="H2293" i="8"/>
  <c r="G2293" i="8"/>
  <c r="F2293" i="8"/>
  <c r="E2293" i="8"/>
  <c r="D2293" i="8"/>
  <c r="C2293" i="8"/>
  <c r="B2293" i="8"/>
  <c r="Q2292" i="8"/>
  <c r="P2292" i="8"/>
  <c r="O2292" i="8"/>
  <c r="N2292" i="8"/>
  <c r="L2292" i="8"/>
  <c r="K2292" i="8"/>
  <c r="J2292" i="8"/>
  <c r="I2292" i="8"/>
  <c r="H2292" i="8"/>
  <c r="G2292" i="8"/>
  <c r="F2292" i="8"/>
  <c r="E2292" i="8"/>
  <c r="D2292" i="8"/>
  <c r="C2292" i="8"/>
  <c r="B2292" i="8"/>
  <c r="Q2291" i="8"/>
  <c r="I2291" i="8"/>
  <c r="Q2290" i="8"/>
  <c r="I2290" i="8"/>
  <c r="N2286" i="8"/>
  <c r="L2286" i="8"/>
  <c r="K2286" i="8"/>
  <c r="J2286" i="8"/>
  <c r="I2286" i="8"/>
  <c r="H2286" i="8"/>
  <c r="G2286" i="8"/>
  <c r="F2286" i="8"/>
  <c r="E2286" i="8"/>
  <c r="D2286" i="8"/>
  <c r="C2286" i="8"/>
  <c r="N2285" i="8"/>
  <c r="M2285" i="8"/>
  <c r="L2285" i="8"/>
  <c r="K2285" i="8"/>
  <c r="J2285" i="8"/>
  <c r="I2285" i="8"/>
  <c r="H2285" i="8"/>
  <c r="G2285" i="8"/>
  <c r="F2285" i="8"/>
  <c r="E2285" i="8"/>
  <c r="D2285" i="8"/>
  <c r="C2285" i="8"/>
  <c r="M2283" i="8"/>
  <c r="L2283" i="8"/>
  <c r="E2283" i="8"/>
  <c r="D2283" i="8"/>
  <c r="P2282" i="8"/>
  <c r="O2282" i="8"/>
  <c r="N2282" i="8"/>
  <c r="M2282" i="8"/>
  <c r="L2282" i="8"/>
  <c r="K2282" i="8"/>
  <c r="J2282" i="8"/>
  <c r="H2282" i="8"/>
  <c r="G2282" i="8"/>
  <c r="F2282" i="8"/>
  <c r="E2282" i="8"/>
  <c r="D2282" i="8"/>
  <c r="C2282" i="8"/>
  <c r="B2282" i="8"/>
  <c r="Q2280" i="8"/>
  <c r="P2280" i="8"/>
  <c r="O2280" i="8"/>
  <c r="N2280" i="8"/>
  <c r="M2280" i="8"/>
  <c r="L2280" i="8"/>
  <c r="K2280" i="8"/>
  <c r="J2280" i="8"/>
  <c r="I2280" i="8"/>
  <c r="H2280" i="8"/>
  <c r="G2280" i="8"/>
  <c r="F2280" i="8"/>
  <c r="E2280" i="8"/>
  <c r="D2280" i="8"/>
  <c r="C2280" i="8"/>
  <c r="B2280" i="8"/>
  <c r="Q2279" i="8"/>
  <c r="P2279" i="8"/>
  <c r="O2279" i="8"/>
  <c r="N2279" i="8"/>
  <c r="L2279" i="8"/>
  <c r="K2279" i="8"/>
  <c r="J2279" i="8"/>
  <c r="I2279" i="8"/>
  <c r="H2279" i="8"/>
  <c r="G2279" i="8"/>
  <c r="F2279" i="8"/>
  <c r="E2279" i="8"/>
  <c r="D2279" i="8"/>
  <c r="C2279" i="8"/>
  <c r="B2279" i="8"/>
  <c r="Q2278" i="8"/>
  <c r="I2278" i="8"/>
  <c r="Q2277" i="8"/>
  <c r="I2277" i="8"/>
  <c r="P2276" i="8"/>
  <c r="O2276" i="8"/>
  <c r="N2276" i="8"/>
  <c r="M2276" i="8"/>
  <c r="L2276" i="8"/>
  <c r="K2276" i="8"/>
  <c r="J2276" i="8"/>
  <c r="H2276" i="8"/>
  <c r="G2276" i="8"/>
  <c r="F2276" i="8"/>
  <c r="E2276" i="8"/>
  <c r="D2276" i="8"/>
  <c r="C2276" i="8"/>
  <c r="B2276" i="8"/>
  <c r="Q2274" i="8"/>
  <c r="P2274" i="8"/>
  <c r="O2274" i="8"/>
  <c r="N2274" i="8"/>
  <c r="M2274" i="8"/>
  <c r="L2274" i="8"/>
  <c r="K2274" i="8"/>
  <c r="J2274" i="8"/>
  <c r="I2274" i="8"/>
  <c r="H2274" i="8"/>
  <c r="G2274" i="8"/>
  <c r="F2274" i="8"/>
  <c r="E2274" i="8"/>
  <c r="D2274" i="8"/>
  <c r="C2274" i="8"/>
  <c r="B2274" i="8"/>
  <c r="Q2273" i="8"/>
  <c r="P2273" i="8"/>
  <c r="N2273" i="8"/>
  <c r="M2273" i="8"/>
  <c r="L2273" i="8"/>
  <c r="K2273" i="8"/>
  <c r="J2273" i="8"/>
  <c r="I2273" i="8"/>
  <c r="H2273" i="8"/>
  <c r="G2273" i="8"/>
  <c r="F2273" i="8"/>
  <c r="E2273" i="8"/>
  <c r="D2273" i="8"/>
  <c r="C2273" i="8"/>
  <c r="B2273" i="8"/>
  <c r="Q2272" i="8"/>
  <c r="I2272" i="8"/>
  <c r="Q2271" i="8"/>
  <c r="I2271" i="8"/>
  <c r="P2270" i="8"/>
  <c r="O2270" i="8"/>
  <c r="N2270" i="8"/>
  <c r="M2270" i="8"/>
  <c r="L2270" i="8"/>
  <c r="K2270" i="8"/>
  <c r="J2270" i="8"/>
  <c r="H2270" i="8"/>
  <c r="G2270" i="8"/>
  <c r="F2270" i="8"/>
  <c r="E2270" i="8"/>
  <c r="D2270" i="8"/>
  <c r="C2270" i="8"/>
  <c r="B2270" i="8"/>
  <c r="Q2268" i="8"/>
  <c r="P2268" i="8"/>
  <c r="O2268" i="8"/>
  <c r="N2268" i="8"/>
  <c r="M2268" i="8"/>
  <c r="L2268" i="8"/>
  <c r="K2268" i="8"/>
  <c r="J2268" i="8"/>
  <c r="I2268" i="8"/>
  <c r="H2268" i="8"/>
  <c r="G2268" i="8"/>
  <c r="F2268" i="8"/>
  <c r="E2268" i="8"/>
  <c r="D2268" i="8"/>
  <c r="C2268" i="8"/>
  <c r="B2268" i="8"/>
  <c r="Q2267" i="8"/>
  <c r="P2267" i="8"/>
  <c r="O2267" i="8"/>
  <c r="N2267" i="8"/>
  <c r="M2267" i="8"/>
  <c r="L2267" i="8"/>
  <c r="K2267" i="8"/>
  <c r="J2267" i="8"/>
  <c r="I2267" i="8"/>
  <c r="H2267" i="8"/>
  <c r="G2267" i="8"/>
  <c r="F2267" i="8"/>
  <c r="E2267" i="8"/>
  <c r="D2267" i="8"/>
  <c r="C2267" i="8"/>
  <c r="B2267" i="8"/>
  <c r="Q2266" i="8"/>
  <c r="I2266" i="8"/>
  <c r="Q2265" i="8"/>
  <c r="I2265" i="8"/>
  <c r="P2264" i="8"/>
  <c r="O2264" i="8"/>
  <c r="N2264" i="8"/>
  <c r="L2264" i="8"/>
  <c r="K2264" i="8"/>
  <c r="J2264" i="8"/>
  <c r="G2264" i="8"/>
  <c r="F2264" i="8"/>
  <c r="E2264" i="8"/>
  <c r="D2264" i="8"/>
  <c r="C2264" i="8"/>
  <c r="B2264" i="8"/>
  <c r="Q2262" i="8"/>
  <c r="P2262" i="8"/>
  <c r="O2262" i="8"/>
  <c r="N2262" i="8"/>
  <c r="M2262" i="8"/>
  <c r="L2262" i="8"/>
  <c r="K2262" i="8"/>
  <c r="J2262" i="8"/>
  <c r="I2262" i="8"/>
  <c r="H2262" i="8"/>
  <c r="G2262" i="8"/>
  <c r="F2262" i="8"/>
  <c r="E2262" i="8"/>
  <c r="D2262" i="8"/>
  <c r="C2262" i="8"/>
  <c r="B2262" i="8"/>
  <c r="Q2261" i="8"/>
  <c r="P2261" i="8"/>
  <c r="O2261" i="8"/>
  <c r="N2261" i="8"/>
  <c r="M2261" i="8"/>
  <c r="L2261" i="8"/>
  <c r="K2261" i="8"/>
  <c r="J2261" i="8"/>
  <c r="I2261" i="8"/>
  <c r="H2261" i="8"/>
  <c r="G2261" i="8"/>
  <c r="F2261" i="8"/>
  <c r="E2261" i="8"/>
  <c r="D2261" i="8"/>
  <c r="C2261" i="8"/>
  <c r="B2261" i="8"/>
  <c r="Q2260" i="8"/>
  <c r="I2260" i="8"/>
  <c r="Q2259" i="8"/>
  <c r="I2259" i="8"/>
  <c r="P2258" i="8"/>
  <c r="O2258" i="8"/>
  <c r="N2258" i="8"/>
  <c r="M2258" i="8"/>
  <c r="L2258" i="8"/>
  <c r="K2258" i="8"/>
  <c r="J2258" i="8"/>
  <c r="H2258" i="8"/>
  <c r="G2258" i="8"/>
  <c r="F2258" i="8"/>
  <c r="E2258" i="8"/>
  <c r="D2258" i="8"/>
  <c r="C2258" i="8"/>
  <c r="B2258" i="8"/>
  <c r="Q2256" i="8"/>
  <c r="P2256" i="8"/>
  <c r="O2256" i="8"/>
  <c r="N2256" i="8"/>
  <c r="M2256" i="8"/>
  <c r="L2256" i="8"/>
  <c r="K2256" i="8"/>
  <c r="J2256" i="8"/>
  <c r="I2256" i="8"/>
  <c r="H2256" i="8"/>
  <c r="G2256" i="8"/>
  <c r="F2256" i="8"/>
  <c r="E2256" i="8"/>
  <c r="D2256" i="8"/>
  <c r="C2256" i="8"/>
  <c r="B2256" i="8"/>
  <c r="Q2255" i="8"/>
  <c r="P2255" i="8"/>
  <c r="O2255" i="8"/>
  <c r="N2255" i="8"/>
  <c r="M2255" i="8"/>
  <c r="L2255" i="8"/>
  <c r="K2255" i="8"/>
  <c r="J2255" i="8"/>
  <c r="I2255" i="8"/>
  <c r="H2255" i="8"/>
  <c r="G2255" i="8"/>
  <c r="F2255" i="8"/>
  <c r="E2255" i="8"/>
  <c r="D2255" i="8"/>
  <c r="C2255" i="8"/>
  <c r="B2255" i="8"/>
  <c r="Q2254" i="8"/>
  <c r="I2254" i="8"/>
  <c r="Q2253" i="8"/>
  <c r="I2253" i="8"/>
  <c r="P2252" i="8"/>
  <c r="O2252" i="8"/>
  <c r="N2252" i="8"/>
  <c r="M2252" i="8"/>
  <c r="L2252" i="8"/>
  <c r="K2252" i="8"/>
  <c r="J2252" i="8"/>
  <c r="H2252" i="8"/>
  <c r="G2252" i="8"/>
  <c r="F2252" i="8"/>
  <c r="E2252" i="8"/>
  <c r="D2252" i="8"/>
  <c r="C2252" i="8"/>
  <c r="B2252" i="8"/>
  <c r="Q2250" i="8"/>
  <c r="P2250" i="8"/>
  <c r="O2250" i="8"/>
  <c r="N2250" i="8"/>
  <c r="M2250" i="8"/>
  <c r="L2250" i="8"/>
  <c r="K2250" i="8"/>
  <c r="J2250" i="8"/>
  <c r="I2250" i="8"/>
  <c r="H2250" i="8"/>
  <c r="G2250" i="8"/>
  <c r="F2250" i="8"/>
  <c r="E2250" i="8"/>
  <c r="D2250" i="8"/>
  <c r="C2250" i="8"/>
  <c r="B2250" i="8"/>
  <c r="Q2249" i="8"/>
  <c r="P2249" i="8"/>
  <c r="O2249" i="8"/>
  <c r="N2249" i="8"/>
  <c r="M2249" i="8"/>
  <c r="L2249" i="8"/>
  <c r="K2249" i="8"/>
  <c r="J2249" i="8"/>
  <c r="I2249" i="8"/>
  <c r="H2249" i="8"/>
  <c r="G2249" i="8"/>
  <c r="F2249" i="8"/>
  <c r="E2249" i="8"/>
  <c r="D2249" i="8"/>
  <c r="C2249" i="8"/>
  <c r="B2249" i="8"/>
  <c r="Q2248" i="8"/>
  <c r="I2248" i="8"/>
  <c r="Q2247" i="8"/>
  <c r="I2247" i="8"/>
  <c r="P2246" i="8"/>
  <c r="O2246" i="8"/>
  <c r="N2246" i="8"/>
  <c r="M2246" i="8"/>
  <c r="L2246" i="8"/>
  <c r="K2246" i="8"/>
  <c r="J2246" i="8"/>
  <c r="H2246" i="8"/>
  <c r="F2246" i="8"/>
  <c r="E2246" i="8"/>
  <c r="D2246" i="8"/>
  <c r="C2246" i="8"/>
  <c r="B2246" i="8"/>
  <c r="Q2244" i="8"/>
  <c r="P2244" i="8"/>
  <c r="O2244" i="8"/>
  <c r="N2244" i="8"/>
  <c r="M2244" i="8"/>
  <c r="L2244" i="8"/>
  <c r="K2244" i="8"/>
  <c r="J2244" i="8"/>
  <c r="I2244" i="8"/>
  <c r="H2244" i="8"/>
  <c r="G2244" i="8"/>
  <c r="F2244" i="8"/>
  <c r="E2244" i="8"/>
  <c r="D2244" i="8"/>
  <c r="C2244" i="8"/>
  <c r="B2244" i="8"/>
  <c r="Q2243" i="8"/>
  <c r="P2243" i="8"/>
  <c r="O2243" i="8"/>
  <c r="N2243" i="8"/>
  <c r="M2243" i="8"/>
  <c r="L2243" i="8"/>
  <c r="K2243" i="8"/>
  <c r="J2243" i="8"/>
  <c r="I2243" i="8"/>
  <c r="H2243" i="8"/>
  <c r="F2243" i="8"/>
  <c r="E2243" i="8"/>
  <c r="D2243" i="8"/>
  <c r="C2243" i="8"/>
  <c r="B2243" i="8"/>
  <c r="Q2242" i="8"/>
  <c r="I2242" i="8"/>
  <c r="Q2241" i="8"/>
  <c r="I2241" i="8"/>
  <c r="P2240" i="8"/>
  <c r="O2240" i="8"/>
  <c r="N2240" i="8"/>
  <c r="M2240" i="8"/>
  <c r="L2240" i="8"/>
  <c r="K2240" i="8"/>
  <c r="J2240" i="8"/>
  <c r="H2240" i="8"/>
  <c r="G2240" i="8"/>
  <c r="F2240" i="8"/>
  <c r="E2240" i="8"/>
  <c r="D2240" i="8"/>
  <c r="C2240" i="8"/>
  <c r="B2240" i="8"/>
  <c r="Q2238" i="8"/>
  <c r="P2238" i="8"/>
  <c r="O2238" i="8"/>
  <c r="N2238" i="8"/>
  <c r="M2238" i="8"/>
  <c r="L2238" i="8"/>
  <c r="K2238" i="8"/>
  <c r="J2238" i="8"/>
  <c r="I2238" i="8"/>
  <c r="H2238" i="8"/>
  <c r="G2238" i="8"/>
  <c r="F2238" i="8"/>
  <c r="E2238" i="8"/>
  <c r="D2238" i="8"/>
  <c r="C2238" i="8"/>
  <c r="B2238" i="8"/>
  <c r="Q2237" i="8"/>
  <c r="P2237" i="8"/>
  <c r="O2237" i="8"/>
  <c r="N2237" i="8"/>
  <c r="M2237" i="8"/>
  <c r="L2237" i="8"/>
  <c r="K2237" i="8"/>
  <c r="J2237" i="8"/>
  <c r="I2237" i="8"/>
  <c r="H2237" i="8"/>
  <c r="G2237" i="8"/>
  <c r="F2237" i="8"/>
  <c r="E2237" i="8"/>
  <c r="D2237" i="8"/>
  <c r="C2237" i="8"/>
  <c r="B2237" i="8"/>
  <c r="Q2236" i="8"/>
  <c r="I2236" i="8"/>
  <c r="Q2235" i="8"/>
  <c r="I2235" i="8"/>
  <c r="P2234" i="8"/>
  <c r="O2234" i="8"/>
  <c r="N2234" i="8"/>
  <c r="M2234" i="8"/>
  <c r="L2234" i="8"/>
  <c r="K2234" i="8"/>
  <c r="J2234" i="8"/>
  <c r="H2234" i="8"/>
  <c r="G2234" i="8"/>
  <c r="F2234" i="8"/>
  <c r="E2234" i="8"/>
  <c r="D2234" i="8"/>
  <c r="C2234" i="8"/>
  <c r="B2234" i="8"/>
  <c r="Q2232" i="8"/>
  <c r="P2232" i="8"/>
  <c r="O2232" i="8"/>
  <c r="N2232" i="8"/>
  <c r="M2232" i="8"/>
  <c r="L2232" i="8"/>
  <c r="K2232" i="8"/>
  <c r="J2232" i="8"/>
  <c r="I2232" i="8"/>
  <c r="H2232" i="8"/>
  <c r="G2232" i="8"/>
  <c r="F2232" i="8"/>
  <c r="E2232" i="8"/>
  <c r="D2232" i="8"/>
  <c r="C2232" i="8"/>
  <c r="B2232" i="8"/>
  <c r="Q2231" i="8"/>
  <c r="P2231" i="8"/>
  <c r="O2231" i="8"/>
  <c r="N2231" i="8"/>
  <c r="M2231" i="8"/>
  <c r="L2231" i="8"/>
  <c r="K2231" i="8"/>
  <c r="J2231" i="8"/>
  <c r="I2231" i="8"/>
  <c r="H2231" i="8"/>
  <c r="G2231" i="8"/>
  <c r="F2231" i="8"/>
  <c r="E2231" i="8"/>
  <c r="D2231" i="8"/>
  <c r="C2231" i="8"/>
  <c r="B2231" i="8"/>
  <c r="Q2230" i="8"/>
  <c r="I2230" i="8"/>
  <c r="Q2229" i="8"/>
  <c r="I2229" i="8"/>
  <c r="P2228" i="8"/>
  <c r="O2228" i="8"/>
  <c r="N2228" i="8"/>
  <c r="M2228" i="8"/>
  <c r="L2228" i="8"/>
  <c r="K2228" i="8"/>
  <c r="J2228" i="8"/>
  <c r="H2228" i="8"/>
  <c r="G2228" i="8"/>
  <c r="F2228" i="8"/>
  <c r="E2228" i="8"/>
  <c r="D2228" i="8"/>
  <c r="C2228" i="8"/>
  <c r="B2228" i="8"/>
  <c r="P2226" i="8"/>
  <c r="O2226" i="8"/>
  <c r="N2226" i="8"/>
  <c r="M2226" i="8"/>
  <c r="L2226" i="8"/>
  <c r="K2226" i="8"/>
  <c r="J2226" i="8"/>
  <c r="H2226" i="8"/>
  <c r="G2226" i="8"/>
  <c r="F2226" i="8"/>
  <c r="E2226" i="8"/>
  <c r="D2226" i="8"/>
  <c r="C2226" i="8"/>
  <c r="B2226" i="8"/>
  <c r="Q2225" i="8"/>
  <c r="P2225" i="8"/>
  <c r="O2225" i="8"/>
  <c r="N2225" i="8"/>
  <c r="M2225" i="8"/>
  <c r="L2225" i="8"/>
  <c r="K2225" i="8"/>
  <c r="J2225" i="8"/>
  <c r="I2225" i="8"/>
  <c r="H2225" i="8"/>
  <c r="G2225" i="8"/>
  <c r="F2225" i="8"/>
  <c r="E2225" i="8"/>
  <c r="D2225" i="8"/>
  <c r="C2225" i="8"/>
  <c r="B2225" i="8"/>
  <c r="Q2224" i="8"/>
  <c r="I2224" i="8"/>
  <c r="P2222" i="8"/>
  <c r="O2222" i="8"/>
  <c r="N2222" i="8"/>
  <c r="M2222" i="8"/>
  <c r="L2222" i="8"/>
  <c r="K2222" i="8"/>
  <c r="J2222" i="8"/>
  <c r="H2222" i="8"/>
  <c r="G2222" i="8"/>
  <c r="F2222" i="8"/>
  <c r="E2222" i="8"/>
  <c r="D2222" i="8"/>
  <c r="C2222" i="8"/>
  <c r="B2222" i="8"/>
  <c r="Q2220" i="8"/>
  <c r="P2220" i="8"/>
  <c r="O2220" i="8"/>
  <c r="N2220" i="8"/>
  <c r="M2220" i="8"/>
  <c r="L2220" i="8"/>
  <c r="K2220" i="8"/>
  <c r="J2220" i="8"/>
  <c r="I2220" i="8"/>
  <c r="H2220" i="8"/>
  <c r="G2220" i="8"/>
  <c r="F2220" i="8"/>
  <c r="E2220" i="8"/>
  <c r="D2220" i="8"/>
  <c r="C2220" i="8"/>
  <c r="B2220" i="8"/>
  <c r="Q2219" i="8"/>
  <c r="P2219" i="8"/>
  <c r="O2219" i="8"/>
  <c r="N2219" i="8"/>
  <c r="M2219" i="8"/>
  <c r="L2219" i="8"/>
  <c r="K2219" i="8"/>
  <c r="J2219" i="8"/>
  <c r="I2219" i="8"/>
  <c r="H2219" i="8"/>
  <c r="G2219" i="8"/>
  <c r="F2219" i="8"/>
  <c r="E2219" i="8"/>
  <c r="D2219" i="8"/>
  <c r="C2219" i="8"/>
  <c r="B2219" i="8"/>
  <c r="Q2218" i="8"/>
  <c r="I2218" i="8"/>
  <c r="Q2217" i="8"/>
  <c r="I2217" i="8"/>
  <c r="P2216" i="8"/>
  <c r="O2216" i="8"/>
  <c r="N2216" i="8"/>
  <c r="M2216" i="8"/>
  <c r="L2216" i="8"/>
  <c r="K2216" i="8"/>
  <c r="J2216" i="8"/>
  <c r="H2216" i="8"/>
  <c r="G2216" i="8"/>
  <c r="F2216" i="8"/>
  <c r="E2216" i="8"/>
  <c r="D2216" i="8"/>
  <c r="C2216" i="8"/>
  <c r="B2216" i="8"/>
  <c r="Q2214" i="8"/>
  <c r="P2214" i="8"/>
  <c r="O2214" i="8"/>
  <c r="N2214" i="8"/>
  <c r="M2214" i="8"/>
  <c r="L2214" i="8"/>
  <c r="K2214" i="8"/>
  <c r="J2214" i="8"/>
  <c r="I2214" i="8"/>
  <c r="H2214" i="8"/>
  <c r="G2214" i="8"/>
  <c r="F2214" i="8"/>
  <c r="E2214" i="8"/>
  <c r="D2214" i="8"/>
  <c r="C2214" i="8"/>
  <c r="B2214" i="8"/>
  <c r="Q2213" i="8"/>
  <c r="P2213" i="8"/>
  <c r="O2213" i="8"/>
  <c r="N2213" i="8"/>
  <c r="M2213" i="8"/>
  <c r="L2213" i="8"/>
  <c r="K2213" i="8"/>
  <c r="J2213" i="8"/>
  <c r="I2213" i="8"/>
  <c r="H2213" i="8"/>
  <c r="G2213" i="8"/>
  <c r="F2213" i="8"/>
  <c r="E2213" i="8"/>
  <c r="D2213" i="8"/>
  <c r="C2213" i="8"/>
  <c r="B2213" i="8"/>
  <c r="Q2212" i="8"/>
  <c r="I2212" i="8"/>
  <c r="Q2211" i="8"/>
  <c r="I2211" i="8"/>
  <c r="N2207" i="8"/>
  <c r="L2207" i="8"/>
  <c r="K2207" i="8"/>
  <c r="J2207" i="8"/>
  <c r="I2207" i="8"/>
  <c r="H2207" i="8"/>
  <c r="G2207" i="8"/>
  <c r="F2207" i="8"/>
  <c r="E2207" i="8"/>
  <c r="D2207" i="8"/>
  <c r="C2207" i="8"/>
  <c r="N2206" i="8"/>
  <c r="M2206" i="8"/>
  <c r="L2206" i="8"/>
  <c r="K2206" i="8"/>
  <c r="J2206" i="8"/>
  <c r="I2206" i="8"/>
  <c r="H2206" i="8"/>
  <c r="G2206" i="8"/>
  <c r="F2206" i="8"/>
  <c r="E2206" i="8"/>
  <c r="D2206" i="8"/>
  <c r="C2206" i="8"/>
  <c r="M2204" i="8"/>
  <c r="L2204" i="8"/>
  <c r="E2204" i="8"/>
  <c r="D2204" i="8"/>
  <c r="P2203" i="8"/>
  <c r="O2203" i="8"/>
  <c r="N2203" i="8"/>
  <c r="M2203" i="8"/>
  <c r="L2203" i="8"/>
  <c r="K2203" i="8"/>
  <c r="J2203" i="8"/>
  <c r="H2203" i="8"/>
  <c r="G2203" i="8"/>
  <c r="F2203" i="8"/>
  <c r="E2203" i="8"/>
  <c r="D2203" i="8"/>
  <c r="C2203" i="8"/>
  <c r="B2203" i="8"/>
  <c r="Q2201" i="8"/>
  <c r="P2201" i="8"/>
  <c r="O2201" i="8"/>
  <c r="N2201" i="8"/>
  <c r="M2201" i="8"/>
  <c r="L2201" i="8"/>
  <c r="K2201" i="8"/>
  <c r="J2201" i="8"/>
  <c r="I2201" i="8"/>
  <c r="H2201" i="8"/>
  <c r="G2201" i="8"/>
  <c r="F2201" i="8"/>
  <c r="E2201" i="8"/>
  <c r="D2201" i="8"/>
  <c r="C2201" i="8"/>
  <c r="B2201" i="8"/>
  <c r="Q2200" i="8"/>
  <c r="P2200" i="8"/>
  <c r="O2200" i="8"/>
  <c r="N2200" i="8"/>
  <c r="L2200" i="8"/>
  <c r="K2200" i="8"/>
  <c r="J2200" i="8"/>
  <c r="I2200" i="8"/>
  <c r="H2200" i="8"/>
  <c r="G2200" i="8"/>
  <c r="F2200" i="8"/>
  <c r="E2200" i="8"/>
  <c r="D2200" i="8"/>
  <c r="C2200" i="8"/>
  <c r="B2200" i="8"/>
  <c r="Q2199" i="8"/>
  <c r="I2199" i="8"/>
  <c r="Q2198" i="8"/>
  <c r="I2198" i="8"/>
  <c r="P2197" i="8"/>
  <c r="O2197" i="8"/>
  <c r="N2197" i="8"/>
  <c r="M2197" i="8"/>
  <c r="L2197" i="8"/>
  <c r="K2197" i="8"/>
  <c r="J2197" i="8"/>
  <c r="H2197" i="8"/>
  <c r="G2197" i="8"/>
  <c r="F2197" i="8"/>
  <c r="E2197" i="8"/>
  <c r="D2197" i="8"/>
  <c r="C2197" i="8"/>
  <c r="B2197" i="8"/>
  <c r="Q2195" i="8"/>
  <c r="P2195" i="8"/>
  <c r="O2195" i="8"/>
  <c r="N2195" i="8"/>
  <c r="M2195" i="8"/>
  <c r="L2195" i="8"/>
  <c r="K2195" i="8"/>
  <c r="J2195" i="8"/>
  <c r="I2195" i="8"/>
  <c r="H2195" i="8"/>
  <c r="G2195" i="8"/>
  <c r="F2195" i="8"/>
  <c r="E2195" i="8"/>
  <c r="D2195" i="8"/>
  <c r="C2195" i="8"/>
  <c r="B2195" i="8"/>
  <c r="Q2194" i="8"/>
  <c r="P2194" i="8"/>
  <c r="N2194" i="8"/>
  <c r="M2194" i="8"/>
  <c r="L2194" i="8"/>
  <c r="K2194" i="8"/>
  <c r="J2194" i="8"/>
  <c r="I2194" i="8"/>
  <c r="H2194" i="8"/>
  <c r="G2194" i="8"/>
  <c r="F2194" i="8"/>
  <c r="E2194" i="8"/>
  <c r="D2194" i="8"/>
  <c r="C2194" i="8"/>
  <c r="B2194" i="8"/>
  <c r="Q2193" i="8"/>
  <c r="I2193" i="8"/>
  <c r="Q2192" i="8"/>
  <c r="I2192" i="8"/>
  <c r="P2191" i="8"/>
  <c r="O2191" i="8"/>
  <c r="N2191" i="8"/>
  <c r="M2191" i="8"/>
  <c r="L2191" i="8"/>
  <c r="K2191" i="8"/>
  <c r="J2191" i="8"/>
  <c r="H2191" i="8"/>
  <c r="G2191" i="8"/>
  <c r="F2191" i="8"/>
  <c r="E2191" i="8"/>
  <c r="D2191" i="8"/>
  <c r="C2191" i="8"/>
  <c r="B2191" i="8"/>
  <c r="Q2189" i="8"/>
  <c r="P2189" i="8"/>
  <c r="O2189" i="8"/>
  <c r="N2189" i="8"/>
  <c r="M2189" i="8"/>
  <c r="L2189" i="8"/>
  <c r="K2189" i="8"/>
  <c r="J2189" i="8"/>
  <c r="I2189" i="8"/>
  <c r="H2189" i="8"/>
  <c r="G2189" i="8"/>
  <c r="F2189" i="8"/>
  <c r="E2189" i="8"/>
  <c r="D2189" i="8"/>
  <c r="C2189" i="8"/>
  <c r="B2189" i="8"/>
  <c r="Q2188" i="8"/>
  <c r="P2188" i="8"/>
  <c r="O2188" i="8"/>
  <c r="N2188" i="8"/>
  <c r="M2188" i="8"/>
  <c r="L2188" i="8"/>
  <c r="K2188" i="8"/>
  <c r="J2188" i="8"/>
  <c r="I2188" i="8"/>
  <c r="H2188" i="8"/>
  <c r="G2188" i="8"/>
  <c r="F2188" i="8"/>
  <c r="E2188" i="8"/>
  <c r="D2188" i="8"/>
  <c r="C2188" i="8"/>
  <c r="B2188" i="8"/>
  <c r="Q2187" i="8"/>
  <c r="I2187" i="8"/>
  <c r="Q2186" i="8"/>
  <c r="I2186" i="8"/>
  <c r="P2185" i="8"/>
  <c r="O2185" i="8"/>
  <c r="N2185" i="8"/>
  <c r="L2185" i="8"/>
  <c r="K2185" i="8"/>
  <c r="J2185" i="8"/>
  <c r="G2185" i="8"/>
  <c r="F2185" i="8"/>
  <c r="E2185" i="8"/>
  <c r="D2185" i="8"/>
  <c r="C2185" i="8"/>
  <c r="B2185" i="8"/>
  <c r="Q2183" i="8"/>
  <c r="P2183" i="8"/>
  <c r="O2183" i="8"/>
  <c r="N2183" i="8"/>
  <c r="M2183" i="8"/>
  <c r="L2183" i="8"/>
  <c r="K2183" i="8"/>
  <c r="J2183" i="8"/>
  <c r="I2183" i="8"/>
  <c r="H2183" i="8"/>
  <c r="G2183" i="8"/>
  <c r="F2183" i="8"/>
  <c r="E2183" i="8"/>
  <c r="D2183" i="8"/>
  <c r="C2183" i="8"/>
  <c r="B2183" i="8"/>
  <c r="Q2182" i="8"/>
  <c r="P2182" i="8"/>
  <c r="O2182" i="8"/>
  <c r="N2182" i="8"/>
  <c r="M2182" i="8"/>
  <c r="L2182" i="8"/>
  <c r="K2182" i="8"/>
  <c r="J2182" i="8"/>
  <c r="I2182" i="8"/>
  <c r="H2182" i="8"/>
  <c r="G2182" i="8"/>
  <c r="F2182" i="8"/>
  <c r="E2182" i="8"/>
  <c r="D2182" i="8"/>
  <c r="C2182" i="8"/>
  <c r="B2182" i="8"/>
  <c r="Q2181" i="8"/>
  <c r="I2181" i="8"/>
  <c r="Q2180" i="8"/>
  <c r="I2180" i="8"/>
  <c r="P2179" i="8"/>
  <c r="O2179" i="8"/>
  <c r="N2179" i="8"/>
  <c r="M2179" i="8"/>
  <c r="L2179" i="8"/>
  <c r="K2179" i="8"/>
  <c r="J2179" i="8"/>
  <c r="H2179" i="8"/>
  <c r="G2179" i="8"/>
  <c r="F2179" i="8"/>
  <c r="E2179" i="8"/>
  <c r="D2179" i="8"/>
  <c r="C2179" i="8"/>
  <c r="B2179" i="8"/>
  <c r="Q2177" i="8"/>
  <c r="P2177" i="8"/>
  <c r="O2177" i="8"/>
  <c r="N2177" i="8"/>
  <c r="M2177" i="8"/>
  <c r="L2177" i="8"/>
  <c r="K2177" i="8"/>
  <c r="J2177" i="8"/>
  <c r="I2177" i="8"/>
  <c r="H2177" i="8"/>
  <c r="G2177" i="8"/>
  <c r="F2177" i="8"/>
  <c r="E2177" i="8"/>
  <c r="D2177" i="8"/>
  <c r="C2177" i="8"/>
  <c r="B2177" i="8"/>
  <c r="Q2176" i="8"/>
  <c r="P2176" i="8"/>
  <c r="O2176" i="8"/>
  <c r="N2176" i="8"/>
  <c r="M2176" i="8"/>
  <c r="L2176" i="8"/>
  <c r="K2176" i="8"/>
  <c r="J2176" i="8"/>
  <c r="I2176" i="8"/>
  <c r="H2176" i="8"/>
  <c r="G2176" i="8"/>
  <c r="F2176" i="8"/>
  <c r="E2176" i="8"/>
  <c r="D2176" i="8"/>
  <c r="C2176" i="8"/>
  <c r="B2176" i="8"/>
  <c r="Q2175" i="8"/>
  <c r="I2175" i="8"/>
  <c r="Q2174" i="8"/>
  <c r="I2174" i="8"/>
  <c r="P2173" i="8"/>
  <c r="O2173" i="8"/>
  <c r="N2173" i="8"/>
  <c r="M2173" i="8"/>
  <c r="L2173" i="8"/>
  <c r="K2173" i="8"/>
  <c r="J2173" i="8"/>
  <c r="H2173" i="8"/>
  <c r="G2173" i="8"/>
  <c r="F2173" i="8"/>
  <c r="E2173" i="8"/>
  <c r="D2173" i="8"/>
  <c r="C2173" i="8"/>
  <c r="B2173" i="8"/>
  <c r="Q2171" i="8"/>
  <c r="P2171" i="8"/>
  <c r="O2171" i="8"/>
  <c r="N2171" i="8"/>
  <c r="M2171" i="8"/>
  <c r="L2171" i="8"/>
  <c r="K2171" i="8"/>
  <c r="J2171" i="8"/>
  <c r="I2171" i="8"/>
  <c r="H2171" i="8"/>
  <c r="G2171" i="8"/>
  <c r="F2171" i="8"/>
  <c r="E2171" i="8"/>
  <c r="D2171" i="8"/>
  <c r="C2171" i="8"/>
  <c r="B2171" i="8"/>
  <c r="Q2170" i="8"/>
  <c r="P2170" i="8"/>
  <c r="O2170" i="8"/>
  <c r="N2170" i="8"/>
  <c r="M2170" i="8"/>
  <c r="L2170" i="8"/>
  <c r="K2170" i="8"/>
  <c r="J2170" i="8"/>
  <c r="I2170" i="8"/>
  <c r="H2170" i="8"/>
  <c r="G2170" i="8"/>
  <c r="F2170" i="8"/>
  <c r="E2170" i="8"/>
  <c r="D2170" i="8"/>
  <c r="C2170" i="8"/>
  <c r="B2170" i="8"/>
  <c r="Q2169" i="8"/>
  <c r="I2169" i="8"/>
  <c r="Q2168" i="8"/>
  <c r="I2168" i="8"/>
  <c r="P2167" i="8"/>
  <c r="O2167" i="8"/>
  <c r="N2167" i="8"/>
  <c r="M2167" i="8"/>
  <c r="L2167" i="8"/>
  <c r="K2167" i="8"/>
  <c r="J2167" i="8"/>
  <c r="H2167" i="8"/>
  <c r="F2167" i="8"/>
  <c r="E2167" i="8"/>
  <c r="D2167" i="8"/>
  <c r="C2167" i="8"/>
  <c r="B2167" i="8"/>
  <c r="Q2165" i="8"/>
  <c r="P2165" i="8"/>
  <c r="O2165" i="8"/>
  <c r="N2165" i="8"/>
  <c r="M2165" i="8"/>
  <c r="L2165" i="8"/>
  <c r="K2165" i="8"/>
  <c r="J2165" i="8"/>
  <c r="I2165" i="8"/>
  <c r="H2165" i="8"/>
  <c r="G2165" i="8"/>
  <c r="F2165" i="8"/>
  <c r="E2165" i="8"/>
  <c r="D2165" i="8"/>
  <c r="C2165" i="8"/>
  <c r="B2165" i="8"/>
  <c r="Q2164" i="8"/>
  <c r="P2164" i="8"/>
  <c r="O2164" i="8"/>
  <c r="N2164" i="8"/>
  <c r="M2164" i="8"/>
  <c r="L2164" i="8"/>
  <c r="K2164" i="8"/>
  <c r="J2164" i="8"/>
  <c r="I2164" i="8"/>
  <c r="H2164" i="8"/>
  <c r="F2164" i="8"/>
  <c r="E2164" i="8"/>
  <c r="D2164" i="8"/>
  <c r="C2164" i="8"/>
  <c r="B2164" i="8"/>
  <c r="Q2163" i="8"/>
  <c r="I2163" i="8"/>
  <c r="Q2162" i="8"/>
  <c r="I2162" i="8"/>
  <c r="P2161" i="8"/>
  <c r="O2161" i="8"/>
  <c r="N2161" i="8"/>
  <c r="M2161" i="8"/>
  <c r="L2161" i="8"/>
  <c r="K2161" i="8"/>
  <c r="J2161" i="8"/>
  <c r="H2161" i="8"/>
  <c r="G2161" i="8"/>
  <c r="F2161" i="8"/>
  <c r="E2161" i="8"/>
  <c r="D2161" i="8"/>
  <c r="C2161" i="8"/>
  <c r="B2161" i="8"/>
  <c r="Q2159" i="8"/>
  <c r="P2159" i="8"/>
  <c r="O2159" i="8"/>
  <c r="N2159" i="8"/>
  <c r="M2159" i="8"/>
  <c r="L2159" i="8"/>
  <c r="K2159" i="8"/>
  <c r="J2159" i="8"/>
  <c r="I2159" i="8"/>
  <c r="H2159" i="8"/>
  <c r="G2159" i="8"/>
  <c r="F2159" i="8"/>
  <c r="E2159" i="8"/>
  <c r="D2159" i="8"/>
  <c r="C2159" i="8"/>
  <c r="B2159" i="8"/>
  <c r="Q2158" i="8"/>
  <c r="P2158" i="8"/>
  <c r="O2158" i="8"/>
  <c r="N2158" i="8"/>
  <c r="M2158" i="8"/>
  <c r="L2158" i="8"/>
  <c r="K2158" i="8"/>
  <c r="J2158" i="8"/>
  <c r="I2158" i="8"/>
  <c r="H2158" i="8"/>
  <c r="G2158" i="8"/>
  <c r="F2158" i="8"/>
  <c r="E2158" i="8"/>
  <c r="D2158" i="8"/>
  <c r="C2158" i="8"/>
  <c r="B2158" i="8"/>
  <c r="Q2157" i="8"/>
  <c r="I2157" i="8"/>
  <c r="Q2156" i="8"/>
  <c r="I2156" i="8"/>
  <c r="P2155" i="8"/>
  <c r="O2155" i="8"/>
  <c r="N2155" i="8"/>
  <c r="M2155" i="8"/>
  <c r="L2155" i="8"/>
  <c r="K2155" i="8"/>
  <c r="J2155" i="8"/>
  <c r="H2155" i="8"/>
  <c r="G2155" i="8"/>
  <c r="F2155" i="8"/>
  <c r="E2155" i="8"/>
  <c r="D2155" i="8"/>
  <c r="C2155" i="8"/>
  <c r="B2155" i="8"/>
  <c r="Q2153" i="8"/>
  <c r="P2153" i="8"/>
  <c r="O2153" i="8"/>
  <c r="N2153" i="8"/>
  <c r="M2153" i="8"/>
  <c r="L2153" i="8"/>
  <c r="K2153" i="8"/>
  <c r="J2153" i="8"/>
  <c r="I2153" i="8"/>
  <c r="H2153" i="8"/>
  <c r="G2153" i="8"/>
  <c r="F2153" i="8"/>
  <c r="E2153" i="8"/>
  <c r="D2153" i="8"/>
  <c r="C2153" i="8"/>
  <c r="B2153" i="8"/>
  <c r="Q2152" i="8"/>
  <c r="P2152" i="8"/>
  <c r="O2152" i="8"/>
  <c r="N2152" i="8"/>
  <c r="M2152" i="8"/>
  <c r="L2152" i="8"/>
  <c r="K2152" i="8"/>
  <c r="J2152" i="8"/>
  <c r="I2152" i="8"/>
  <c r="H2152" i="8"/>
  <c r="G2152" i="8"/>
  <c r="F2152" i="8"/>
  <c r="E2152" i="8"/>
  <c r="D2152" i="8"/>
  <c r="C2152" i="8"/>
  <c r="B2152" i="8"/>
  <c r="Q2151" i="8"/>
  <c r="I2151" i="8"/>
  <c r="Q2150" i="8"/>
  <c r="I2150" i="8"/>
  <c r="P2149" i="8"/>
  <c r="O2149" i="8"/>
  <c r="N2149" i="8"/>
  <c r="M2149" i="8"/>
  <c r="L2149" i="8"/>
  <c r="K2149" i="8"/>
  <c r="J2149" i="8"/>
  <c r="H2149" i="8"/>
  <c r="G2149" i="8"/>
  <c r="F2149" i="8"/>
  <c r="E2149" i="8"/>
  <c r="D2149" i="8"/>
  <c r="C2149" i="8"/>
  <c r="B2149" i="8"/>
  <c r="P2147" i="8"/>
  <c r="O2147" i="8"/>
  <c r="N2147" i="8"/>
  <c r="M2147" i="8"/>
  <c r="L2147" i="8"/>
  <c r="K2147" i="8"/>
  <c r="J2147" i="8"/>
  <c r="H2147" i="8"/>
  <c r="G2147" i="8"/>
  <c r="F2147" i="8"/>
  <c r="E2147" i="8"/>
  <c r="D2147" i="8"/>
  <c r="C2147" i="8"/>
  <c r="B2147" i="8"/>
  <c r="Q2146" i="8"/>
  <c r="P2146" i="8"/>
  <c r="O2146" i="8"/>
  <c r="N2146" i="8"/>
  <c r="M2146" i="8"/>
  <c r="L2146" i="8"/>
  <c r="K2146" i="8"/>
  <c r="J2146" i="8"/>
  <c r="I2146" i="8"/>
  <c r="H2146" i="8"/>
  <c r="G2146" i="8"/>
  <c r="F2146" i="8"/>
  <c r="E2146" i="8"/>
  <c r="D2146" i="8"/>
  <c r="C2146" i="8"/>
  <c r="B2146" i="8"/>
  <c r="Q2145" i="8"/>
  <c r="I2145" i="8"/>
  <c r="P2143" i="8"/>
  <c r="O2143" i="8"/>
  <c r="N2143" i="8"/>
  <c r="M2143" i="8"/>
  <c r="L2143" i="8"/>
  <c r="K2143" i="8"/>
  <c r="J2143" i="8"/>
  <c r="H2143" i="8"/>
  <c r="G2143" i="8"/>
  <c r="F2143" i="8"/>
  <c r="E2143" i="8"/>
  <c r="D2143" i="8"/>
  <c r="C2143" i="8"/>
  <c r="B2143" i="8"/>
  <c r="Q2141" i="8"/>
  <c r="P2141" i="8"/>
  <c r="O2141" i="8"/>
  <c r="N2141" i="8"/>
  <c r="M2141" i="8"/>
  <c r="L2141" i="8"/>
  <c r="K2141" i="8"/>
  <c r="J2141" i="8"/>
  <c r="I2141" i="8"/>
  <c r="H2141" i="8"/>
  <c r="G2141" i="8"/>
  <c r="F2141" i="8"/>
  <c r="E2141" i="8"/>
  <c r="D2141" i="8"/>
  <c r="C2141" i="8"/>
  <c r="B2141" i="8"/>
  <c r="Q2140" i="8"/>
  <c r="P2140" i="8"/>
  <c r="O2140" i="8"/>
  <c r="N2140" i="8"/>
  <c r="M2140" i="8"/>
  <c r="L2140" i="8"/>
  <c r="K2140" i="8"/>
  <c r="J2140" i="8"/>
  <c r="I2140" i="8"/>
  <c r="H2140" i="8"/>
  <c r="G2140" i="8"/>
  <c r="F2140" i="8"/>
  <c r="E2140" i="8"/>
  <c r="D2140" i="8"/>
  <c r="C2140" i="8"/>
  <c r="B2140" i="8"/>
  <c r="Q2139" i="8"/>
  <c r="I2139" i="8"/>
  <c r="Q2138" i="8"/>
  <c r="I2138" i="8"/>
  <c r="P2137" i="8"/>
  <c r="O2137" i="8"/>
  <c r="N2137" i="8"/>
  <c r="M2137" i="8"/>
  <c r="L2137" i="8"/>
  <c r="K2137" i="8"/>
  <c r="J2137" i="8"/>
  <c r="H2137" i="8"/>
  <c r="G2137" i="8"/>
  <c r="F2137" i="8"/>
  <c r="E2137" i="8"/>
  <c r="D2137" i="8"/>
  <c r="C2137" i="8"/>
  <c r="B2137" i="8"/>
  <c r="Q2135" i="8"/>
  <c r="P2135" i="8"/>
  <c r="O2135" i="8"/>
  <c r="N2135" i="8"/>
  <c r="M2135" i="8"/>
  <c r="L2135" i="8"/>
  <c r="K2135" i="8"/>
  <c r="J2135" i="8"/>
  <c r="I2135" i="8"/>
  <c r="G2135" i="8"/>
  <c r="F2135" i="8"/>
  <c r="E2135" i="8"/>
  <c r="D2135" i="8"/>
  <c r="C2135" i="8"/>
  <c r="B2135" i="8"/>
  <c r="Q2134" i="8"/>
  <c r="P2134" i="8"/>
  <c r="O2134" i="8"/>
  <c r="N2134" i="8"/>
  <c r="M2134" i="8"/>
  <c r="L2134" i="8"/>
  <c r="K2134" i="8"/>
  <c r="J2134" i="8"/>
  <c r="I2134" i="8"/>
  <c r="H2134" i="8"/>
  <c r="G2134" i="8"/>
  <c r="F2134" i="8"/>
  <c r="E2134" i="8"/>
  <c r="D2134" i="8"/>
  <c r="C2134" i="8"/>
  <c r="B2134" i="8"/>
  <c r="Q2133" i="8"/>
  <c r="I2133" i="8"/>
  <c r="Q2132" i="8"/>
  <c r="I2132" i="8"/>
  <c r="N2128" i="8"/>
  <c r="L2128" i="8"/>
  <c r="K2128" i="8"/>
  <c r="J2128" i="8"/>
  <c r="I2128" i="8"/>
  <c r="H2128" i="8"/>
  <c r="G2128" i="8"/>
  <c r="F2128" i="8"/>
  <c r="E2128" i="8"/>
  <c r="D2128" i="8"/>
  <c r="C2128" i="8"/>
  <c r="N2127" i="8"/>
  <c r="M2127" i="8"/>
  <c r="L2127" i="8"/>
  <c r="K2127" i="8"/>
  <c r="J2127" i="8"/>
  <c r="I2127" i="8"/>
  <c r="H2127" i="8"/>
  <c r="G2127" i="8"/>
  <c r="F2127" i="8"/>
  <c r="E2127" i="8"/>
  <c r="D2127" i="8"/>
  <c r="C2127" i="8"/>
  <c r="M2125" i="8"/>
  <c r="L2125" i="8"/>
  <c r="E2125" i="8"/>
  <c r="D2125" i="8"/>
  <c r="P2124" i="8"/>
  <c r="N2124" i="8"/>
  <c r="M2124" i="8"/>
  <c r="L2124" i="8"/>
  <c r="K2124" i="8"/>
  <c r="J2124" i="8"/>
  <c r="H2124" i="8"/>
  <c r="G2124" i="8"/>
  <c r="F2124" i="8"/>
  <c r="E2124" i="8"/>
  <c r="D2124" i="8"/>
  <c r="C2124" i="8"/>
  <c r="B2124" i="8"/>
  <c r="Q2122" i="8"/>
  <c r="P2122" i="8"/>
  <c r="O2122" i="8"/>
  <c r="N2122" i="8"/>
  <c r="M2122" i="8"/>
  <c r="L2122" i="8"/>
  <c r="K2122" i="8"/>
  <c r="J2122" i="8"/>
  <c r="I2122" i="8"/>
  <c r="H2122" i="8"/>
  <c r="G2122" i="8"/>
  <c r="F2122" i="8"/>
  <c r="E2122" i="8"/>
  <c r="D2122" i="8"/>
  <c r="C2122" i="8"/>
  <c r="B2122" i="8"/>
  <c r="Q2121" i="8"/>
  <c r="P2121" i="8"/>
  <c r="O2121" i="8"/>
  <c r="N2121" i="8"/>
  <c r="L2121" i="8"/>
  <c r="K2121" i="8"/>
  <c r="J2121" i="8"/>
  <c r="I2121" i="8"/>
  <c r="H2121" i="8"/>
  <c r="G2121" i="8"/>
  <c r="F2121" i="8"/>
  <c r="E2121" i="8"/>
  <c r="D2121" i="8"/>
  <c r="C2121" i="8"/>
  <c r="B2121" i="8"/>
  <c r="Q2120" i="8"/>
  <c r="I2120" i="8"/>
  <c r="Q2119" i="8"/>
  <c r="I2119" i="8"/>
  <c r="P2118" i="8"/>
  <c r="O2118" i="8"/>
  <c r="N2118" i="8"/>
  <c r="M2118" i="8"/>
  <c r="L2118" i="8"/>
  <c r="K2118" i="8"/>
  <c r="J2118" i="8"/>
  <c r="H2118" i="8"/>
  <c r="G2118" i="8"/>
  <c r="F2118" i="8"/>
  <c r="E2118" i="8"/>
  <c r="D2118" i="8"/>
  <c r="C2118" i="8"/>
  <c r="B2118" i="8"/>
  <c r="Q2116" i="8"/>
  <c r="P2116" i="8"/>
  <c r="O2116" i="8"/>
  <c r="N2116" i="8"/>
  <c r="M2116" i="8"/>
  <c r="L2116" i="8"/>
  <c r="K2116" i="8"/>
  <c r="J2116" i="8"/>
  <c r="I2116" i="8"/>
  <c r="H2116" i="8"/>
  <c r="G2116" i="8"/>
  <c r="F2116" i="8"/>
  <c r="E2116" i="8"/>
  <c r="D2116" i="8"/>
  <c r="C2116" i="8"/>
  <c r="B2116" i="8"/>
  <c r="Q2115" i="8"/>
  <c r="P2115" i="8"/>
  <c r="N2115" i="8"/>
  <c r="M2115" i="8"/>
  <c r="L2115" i="8"/>
  <c r="K2115" i="8"/>
  <c r="J2115" i="8"/>
  <c r="I2115" i="8"/>
  <c r="H2115" i="8"/>
  <c r="G2115" i="8"/>
  <c r="F2115" i="8"/>
  <c r="E2115" i="8"/>
  <c r="D2115" i="8"/>
  <c r="C2115" i="8"/>
  <c r="B2115" i="8"/>
  <c r="Q2114" i="8"/>
  <c r="I2114" i="8"/>
  <c r="Q2113" i="8"/>
  <c r="I2113" i="8"/>
  <c r="P2112" i="8"/>
  <c r="O2112" i="8"/>
  <c r="N2112" i="8"/>
  <c r="M2112" i="8"/>
  <c r="L2112" i="8"/>
  <c r="K2112" i="8"/>
  <c r="J2112" i="8"/>
  <c r="H2112" i="8"/>
  <c r="G2112" i="8"/>
  <c r="F2112" i="8"/>
  <c r="E2112" i="8"/>
  <c r="D2112" i="8"/>
  <c r="C2112" i="8"/>
  <c r="B2112" i="8"/>
  <c r="Q2110" i="8"/>
  <c r="P2110" i="8"/>
  <c r="O2110" i="8"/>
  <c r="N2110" i="8"/>
  <c r="M2110" i="8"/>
  <c r="L2110" i="8"/>
  <c r="K2110" i="8"/>
  <c r="J2110" i="8"/>
  <c r="I2110" i="8"/>
  <c r="H2110" i="8"/>
  <c r="G2110" i="8"/>
  <c r="F2110" i="8"/>
  <c r="E2110" i="8"/>
  <c r="D2110" i="8"/>
  <c r="C2110" i="8"/>
  <c r="B2110" i="8"/>
  <c r="Q2109" i="8"/>
  <c r="P2109" i="8"/>
  <c r="O2109" i="8"/>
  <c r="N2109" i="8"/>
  <c r="M2109" i="8"/>
  <c r="L2109" i="8"/>
  <c r="K2109" i="8"/>
  <c r="J2109" i="8"/>
  <c r="I2109" i="8"/>
  <c r="H2109" i="8"/>
  <c r="G2109" i="8"/>
  <c r="F2109" i="8"/>
  <c r="E2109" i="8"/>
  <c r="D2109" i="8"/>
  <c r="C2109" i="8"/>
  <c r="B2109" i="8"/>
  <c r="Q2108" i="8"/>
  <c r="I2108" i="8"/>
  <c r="Q2107" i="8"/>
  <c r="I2107" i="8"/>
  <c r="P2106" i="8"/>
  <c r="O2106" i="8"/>
  <c r="N2106" i="8"/>
  <c r="M2106" i="8"/>
  <c r="L2106" i="8"/>
  <c r="K2106" i="8"/>
  <c r="J2106" i="8"/>
  <c r="G2106" i="8"/>
  <c r="F2106" i="8"/>
  <c r="E2106" i="8"/>
  <c r="D2106" i="8"/>
  <c r="C2106" i="8"/>
  <c r="B2106" i="8"/>
  <c r="Q2104" i="8"/>
  <c r="P2104" i="8"/>
  <c r="O2104" i="8"/>
  <c r="N2104" i="8"/>
  <c r="M2104" i="8"/>
  <c r="L2104" i="8"/>
  <c r="K2104" i="8"/>
  <c r="J2104" i="8"/>
  <c r="I2104" i="8"/>
  <c r="H2104" i="8"/>
  <c r="G2104" i="8"/>
  <c r="F2104" i="8"/>
  <c r="E2104" i="8"/>
  <c r="D2104" i="8"/>
  <c r="C2104" i="8"/>
  <c r="B2104" i="8"/>
  <c r="Q2103" i="8"/>
  <c r="P2103" i="8"/>
  <c r="O2103" i="8"/>
  <c r="N2103" i="8"/>
  <c r="M2103" i="8"/>
  <c r="L2103" i="8"/>
  <c r="K2103" i="8"/>
  <c r="J2103" i="8"/>
  <c r="I2103" i="8"/>
  <c r="H2103" i="8"/>
  <c r="G2103" i="8"/>
  <c r="F2103" i="8"/>
  <c r="E2103" i="8"/>
  <c r="D2103" i="8"/>
  <c r="C2103" i="8"/>
  <c r="B2103" i="8"/>
  <c r="Q2102" i="8"/>
  <c r="I2102" i="8"/>
  <c r="Q2101" i="8"/>
  <c r="I2101" i="8"/>
  <c r="O2100" i="8"/>
  <c r="N2100" i="8"/>
  <c r="M2100" i="8"/>
  <c r="L2100" i="8"/>
  <c r="K2100" i="8"/>
  <c r="J2100" i="8"/>
  <c r="H2100" i="8"/>
  <c r="G2100" i="8"/>
  <c r="F2100" i="8"/>
  <c r="E2100" i="8"/>
  <c r="D2100" i="8"/>
  <c r="C2100" i="8"/>
  <c r="B2100" i="8"/>
  <c r="Q2098" i="8"/>
  <c r="P2098" i="8"/>
  <c r="O2098" i="8"/>
  <c r="N2098" i="8"/>
  <c r="M2098" i="8"/>
  <c r="L2098" i="8"/>
  <c r="K2098" i="8"/>
  <c r="J2098" i="8"/>
  <c r="I2098" i="8"/>
  <c r="H2098" i="8"/>
  <c r="G2098" i="8"/>
  <c r="F2098" i="8"/>
  <c r="E2098" i="8"/>
  <c r="D2098" i="8"/>
  <c r="C2098" i="8"/>
  <c r="B2098" i="8"/>
  <c r="Q2097" i="8"/>
  <c r="P2097" i="8"/>
  <c r="O2097" i="8"/>
  <c r="N2097" i="8"/>
  <c r="M2097" i="8"/>
  <c r="L2097" i="8"/>
  <c r="K2097" i="8"/>
  <c r="J2097" i="8"/>
  <c r="I2097" i="8"/>
  <c r="H2097" i="8"/>
  <c r="G2097" i="8"/>
  <c r="F2097" i="8"/>
  <c r="E2097" i="8"/>
  <c r="D2097" i="8"/>
  <c r="C2097" i="8"/>
  <c r="B2097" i="8"/>
  <c r="Q2096" i="8"/>
  <c r="I2096" i="8"/>
  <c r="Q2095" i="8"/>
  <c r="I2095" i="8"/>
  <c r="P2094" i="8"/>
  <c r="O2094" i="8"/>
  <c r="N2094" i="8"/>
  <c r="M2094" i="8"/>
  <c r="L2094" i="8"/>
  <c r="K2094" i="8"/>
  <c r="J2094" i="8"/>
  <c r="H2094" i="8"/>
  <c r="G2094" i="8"/>
  <c r="F2094" i="8"/>
  <c r="E2094" i="8"/>
  <c r="D2094" i="8"/>
  <c r="C2094" i="8"/>
  <c r="B2094" i="8"/>
  <c r="Q2092" i="8"/>
  <c r="P2092" i="8"/>
  <c r="O2092" i="8"/>
  <c r="N2092" i="8"/>
  <c r="M2092" i="8"/>
  <c r="L2092" i="8"/>
  <c r="K2092" i="8"/>
  <c r="J2092" i="8"/>
  <c r="I2092" i="8"/>
  <c r="H2092" i="8"/>
  <c r="G2092" i="8"/>
  <c r="F2092" i="8"/>
  <c r="E2092" i="8"/>
  <c r="D2092" i="8"/>
  <c r="C2092" i="8"/>
  <c r="B2092" i="8"/>
  <c r="Q2091" i="8"/>
  <c r="P2091" i="8"/>
  <c r="O2091" i="8"/>
  <c r="N2091" i="8"/>
  <c r="M2091" i="8"/>
  <c r="L2091" i="8"/>
  <c r="K2091" i="8"/>
  <c r="J2091" i="8"/>
  <c r="I2091" i="8"/>
  <c r="H2091" i="8"/>
  <c r="G2091" i="8"/>
  <c r="F2091" i="8"/>
  <c r="E2091" i="8"/>
  <c r="D2091" i="8"/>
  <c r="C2091" i="8"/>
  <c r="B2091" i="8"/>
  <c r="Q2090" i="8"/>
  <c r="I2090" i="8"/>
  <c r="Q2089" i="8"/>
  <c r="I2089" i="8"/>
  <c r="P2088" i="8"/>
  <c r="O2088" i="8"/>
  <c r="N2088" i="8"/>
  <c r="M2088" i="8"/>
  <c r="L2088" i="8"/>
  <c r="K2088" i="8"/>
  <c r="J2088" i="8"/>
  <c r="H2088" i="8"/>
  <c r="F2088" i="8"/>
  <c r="E2088" i="8"/>
  <c r="D2088" i="8"/>
  <c r="C2088" i="8"/>
  <c r="B2088" i="8"/>
  <c r="Q2086" i="8"/>
  <c r="P2086" i="8"/>
  <c r="O2086" i="8"/>
  <c r="N2086" i="8"/>
  <c r="M2086" i="8"/>
  <c r="L2086" i="8"/>
  <c r="K2086" i="8"/>
  <c r="J2086" i="8"/>
  <c r="I2086" i="8"/>
  <c r="H2086" i="8"/>
  <c r="G2086" i="8"/>
  <c r="F2086" i="8"/>
  <c r="E2086" i="8"/>
  <c r="D2086" i="8"/>
  <c r="C2086" i="8"/>
  <c r="B2086" i="8"/>
  <c r="Q2085" i="8"/>
  <c r="P2085" i="8"/>
  <c r="O2085" i="8"/>
  <c r="N2085" i="8"/>
  <c r="M2085" i="8"/>
  <c r="L2085" i="8"/>
  <c r="K2085" i="8"/>
  <c r="J2085" i="8"/>
  <c r="I2085" i="8"/>
  <c r="H2085" i="8"/>
  <c r="F2085" i="8"/>
  <c r="E2085" i="8"/>
  <c r="D2085" i="8"/>
  <c r="C2085" i="8"/>
  <c r="B2085" i="8"/>
  <c r="Q2084" i="8"/>
  <c r="I2084" i="8"/>
  <c r="Q2083" i="8"/>
  <c r="I2083" i="8"/>
  <c r="P2082" i="8"/>
  <c r="O2082" i="8"/>
  <c r="N2082" i="8"/>
  <c r="M2082" i="8"/>
  <c r="L2082" i="8"/>
  <c r="K2082" i="8"/>
  <c r="J2082" i="8"/>
  <c r="H2082" i="8"/>
  <c r="G2082" i="8"/>
  <c r="F2082" i="8"/>
  <c r="E2082" i="8"/>
  <c r="D2082" i="8"/>
  <c r="C2082" i="8"/>
  <c r="B2082" i="8"/>
  <c r="Q2080" i="8"/>
  <c r="P2080" i="8"/>
  <c r="O2080" i="8"/>
  <c r="N2080" i="8"/>
  <c r="M2080" i="8"/>
  <c r="L2080" i="8"/>
  <c r="K2080" i="8"/>
  <c r="J2080" i="8"/>
  <c r="I2080" i="8"/>
  <c r="H2080" i="8"/>
  <c r="G2080" i="8"/>
  <c r="F2080" i="8"/>
  <c r="E2080" i="8"/>
  <c r="D2080" i="8"/>
  <c r="C2080" i="8"/>
  <c r="B2080" i="8"/>
  <c r="Q2079" i="8"/>
  <c r="P2079" i="8"/>
  <c r="O2079" i="8"/>
  <c r="N2079" i="8"/>
  <c r="M2079" i="8"/>
  <c r="L2079" i="8"/>
  <c r="K2079" i="8"/>
  <c r="J2079" i="8"/>
  <c r="I2079" i="8"/>
  <c r="H2079" i="8"/>
  <c r="G2079" i="8"/>
  <c r="F2079" i="8"/>
  <c r="E2079" i="8"/>
  <c r="D2079" i="8"/>
  <c r="C2079" i="8"/>
  <c r="B2079" i="8"/>
  <c r="Q2078" i="8"/>
  <c r="I2078" i="8"/>
  <c r="Q2077" i="8"/>
  <c r="I2077" i="8"/>
  <c r="P2076" i="8"/>
  <c r="O2076" i="8"/>
  <c r="N2076" i="8"/>
  <c r="M2076" i="8"/>
  <c r="L2076" i="8"/>
  <c r="K2076" i="8"/>
  <c r="J2076" i="8"/>
  <c r="H2076" i="8"/>
  <c r="G2076" i="8"/>
  <c r="F2076" i="8"/>
  <c r="E2076" i="8"/>
  <c r="D2076" i="8"/>
  <c r="C2076" i="8"/>
  <c r="B2076" i="8"/>
  <c r="Q2074" i="8"/>
  <c r="P2074" i="8"/>
  <c r="O2074" i="8"/>
  <c r="N2074" i="8"/>
  <c r="M2074" i="8"/>
  <c r="L2074" i="8"/>
  <c r="K2074" i="8"/>
  <c r="J2074" i="8"/>
  <c r="I2074" i="8"/>
  <c r="H2074" i="8"/>
  <c r="G2074" i="8"/>
  <c r="F2074" i="8"/>
  <c r="E2074" i="8"/>
  <c r="D2074" i="8"/>
  <c r="C2074" i="8"/>
  <c r="B2074" i="8"/>
  <c r="Q2073" i="8"/>
  <c r="P2073" i="8"/>
  <c r="O2073" i="8"/>
  <c r="N2073" i="8"/>
  <c r="M2073" i="8"/>
  <c r="L2073" i="8"/>
  <c r="K2073" i="8"/>
  <c r="J2073" i="8"/>
  <c r="I2073" i="8"/>
  <c r="H2073" i="8"/>
  <c r="G2073" i="8"/>
  <c r="F2073" i="8"/>
  <c r="E2073" i="8"/>
  <c r="D2073" i="8"/>
  <c r="C2073" i="8"/>
  <c r="B2073" i="8"/>
  <c r="Q2072" i="8"/>
  <c r="I2072" i="8"/>
  <c r="Q2071" i="8"/>
  <c r="I2071" i="8"/>
  <c r="P2070" i="8"/>
  <c r="O2070" i="8"/>
  <c r="N2070" i="8"/>
  <c r="M2070" i="8"/>
  <c r="L2070" i="8"/>
  <c r="K2070" i="8"/>
  <c r="J2070" i="8"/>
  <c r="H2070" i="8"/>
  <c r="G2070" i="8"/>
  <c r="F2070" i="8"/>
  <c r="E2070" i="8"/>
  <c r="D2070" i="8"/>
  <c r="C2070" i="8"/>
  <c r="B2070" i="8"/>
  <c r="P2068" i="8"/>
  <c r="O2068" i="8"/>
  <c r="N2068" i="8"/>
  <c r="M2068" i="8"/>
  <c r="L2068" i="8"/>
  <c r="K2068" i="8"/>
  <c r="J2068" i="8"/>
  <c r="H2068" i="8"/>
  <c r="G2068" i="8"/>
  <c r="F2068" i="8"/>
  <c r="E2068" i="8"/>
  <c r="D2068" i="8"/>
  <c r="C2068" i="8"/>
  <c r="B2068" i="8"/>
  <c r="Q2067" i="8"/>
  <c r="P2067" i="8"/>
  <c r="O2067" i="8"/>
  <c r="N2067" i="8"/>
  <c r="M2067" i="8"/>
  <c r="L2067" i="8"/>
  <c r="K2067" i="8"/>
  <c r="J2067" i="8"/>
  <c r="I2067" i="8"/>
  <c r="H2067" i="8"/>
  <c r="G2067" i="8"/>
  <c r="F2067" i="8"/>
  <c r="E2067" i="8"/>
  <c r="D2067" i="8"/>
  <c r="C2067" i="8"/>
  <c r="B2067" i="8"/>
  <c r="Q2066" i="8"/>
  <c r="I2066" i="8"/>
  <c r="P2064" i="8"/>
  <c r="O2064" i="8"/>
  <c r="N2064" i="8"/>
  <c r="M2064" i="8"/>
  <c r="L2064" i="8"/>
  <c r="K2064" i="8"/>
  <c r="J2064" i="8"/>
  <c r="H2064" i="8"/>
  <c r="G2064" i="8"/>
  <c r="F2064" i="8"/>
  <c r="E2064" i="8"/>
  <c r="D2064" i="8"/>
  <c r="C2064" i="8"/>
  <c r="B2064" i="8"/>
  <c r="Q2062" i="8"/>
  <c r="P2062" i="8"/>
  <c r="O2062" i="8"/>
  <c r="N2062" i="8"/>
  <c r="M2062" i="8"/>
  <c r="L2062" i="8"/>
  <c r="K2062" i="8"/>
  <c r="J2062" i="8"/>
  <c r="I2062" i="8"/>
  <c r="H2062" i="8"/>
  <c r="G2062" i="8"/>
  <c r="F2062" i="8"/>
  <c r="E2062" i="8"/>
  <c r="D2062" i="8"/>
  <c r="C2062" i="8"/>
  <c r="B2062" i="8"/>
  <c r="Q2061" i="8"/>
  <c r="P2061" i="8"/>
  <c r="O2061" i="8"/>
  <c r="N2061" i="8"/>
  <c r="M2061" i="8"/>
  <c r="L2061" i="8"/>
  <c r="K2061" i="8"/>
  <c r="J2061" i="8"/>
  <c r="I2061" i="8"/>
  <c r="H2061" i="8"/>
  <c r="G2061" i="8"/>
  <c r="F2061" i="8"/>
  <c r="E2061" i="8"/>
  <c r="D2061" i="8"/>
  <c r="C2061" i="8"/>
  <c r="B2061" i="8"/>
  <c r="Q2060" i="8"/>
  <c r="I2060" i="8"/>
  <c r="Q2059" i="8"/>
  <c r="I2059" i="8"/>
  <c r="P2058" i="8"/>
  <c r="O2058" i="8"/>
  <c r="N2058" i="8"/>
  <c r="M2058" i="8"/>
  <c r="L2058" i="8"/>
  <c r="K2058" i="8"/>
  <c r="J2058" i="8"/>
  <c r="H2058" i="8"/>
  <c r="G2058" i="8"/>
  <c r="F2058" i="8"/>
  <c r="E2058" i="8"/>
  <c r="D2058" i="8"/>
  <c r="C2058" i="8"/>
  <c r="B2058" i="8"/>
  <c r="Q2056" i="8"/>
  <c r="P2056" i="8"/>
  <c r="O2056" i="8"/>
  <c r="N2056" i="8"/>
  <c r="M2056" i="8"/>
  <c r="L2056" i="8"/>
  <c r="K2056" i="8"/>
  <c r="J2056" i="8"/>
  <c r="I2056" i="8"/>
  <c r="H2056" i="8"/>
  <c r="G2056" i="8"/>
  <c r="F2056" i="8"/>
  <c r="E2056" i="8"/>
  <c r="D2056" i="8"/>
  <c r="C2056" i="8"/>
  <c r="B2056" i="8"/>
  <c r="Q2055" i="8"/>
  <c r="P2055" i="8"/>
  <c r="O2055" i="8"/>
  <c r="N2055" i="8"/>
  <c r="M2055" i="8"/>
  <c r="L2055" i="8"/>
  <c r="K2055" i="8"/>
  <c r="J2055" i="8"/>
  <c r="I2055" i="8"/>
  <c r="H2055" i="8"/>
  <c r="G2055" i="8"/>
  <c r="F2055" i="8"/>
  <c r="E2055" i="8"/>
  <c r="D2055" i="8"/>
  <c r="C2055" i="8"/>
  <c r="B2055" i="8"/>
  <c r="Q2054" i="8"/>
  <c r="I2054" i="8"/>
  <c r="Q2053" i="8"/>
  <c r="I2053" i="8"/>
  <c r="N2049" i="8"/>
  <c r="L2049" i="8"/>
  <c r="K2049" i="8"/>
  <c r="J2049" i="8"/>
  <c r="I2049" i="8"/>
  <c r="H2049" i="8"/>
  <c r="G2049" i="8"/>
  <c r="F2049" i="8"/>
  <c r="E2049" i="8"/>
  <c r="D2049" i="8"/>
  <c r="C2049" i="8"/>
  <c r="N2048" i="8"/>
  <c r="M2048" i="8"/>
  <c r="L2048" i="8"/>
  <c r="K2048" i="8"/>
  <c r="J2048" i="8"/>
  <c r="I2048" i="8"/>
  <c r="H2048" i="8"/>
  <c r="G2048" i="8"/>
  <c r="F2048" i="8"/>
  <c r="E2048" i="8"/>
  <c r="D2048" i="8"/>
  <c r="C2048" i="8"/>
  <c r="M2046" i="8"/>
  <c r="L2046" i="8"/>
  <c r="E2046" i="8"/>
  <c r="D2046" i="8"/>
  <c r="P2045" i="8"/>
  <c r="N2045" i="8"/>
  <c r="M2045" i="8"/>
  <c r="L2045" i="8"/>
  <c r="K2045" i="8"/>
  <c r="J2045" i="8"/>
  <c r="H2045" i="8"/>
  <c r="G2045" i="8"/>
  <c r="F2045" i="8"/>
  <c r="E2045" i="8"/>
  <c r="D2045" i="8"/>
  <c r="C2045" i="8"/>
  <c r="B2045" i="8"/>
  <c r="Q2043" i="8"/>
  <c r="P2043" i="8"/>
  <c r="O2043" i="8"/>
  <c r="N2043" i="8"/>
  <c r="M2043" i="8"/>
  <c r="L2043" i="8"/>
  <c r="K2043" i="8"/>
  <c r="J2043" i="8"/>
  <c r="I2043" i="8"/>
  <c r="H2043" i="8"/>
  <c r="G2043" i="8"/>
  <c r="F2043" i="8"/>
  <c r="E2043" i="8"/>
  <c r="D2043" i="8"/>
  <c r="C2043" i="8"/>
  <c r="B2043" i="8"/>
  <c r="Q2042" i="8"/>
  <c r="P2042" i="8"/>
  <c r="O2042" i="8"/>
  <c r="N2042" i="8"/>
  <c r="M2042" i="8"/>
  <c r="L2042" i="8"/>
  <c r="K2042" i="8"/>
  <c r="J2042" i="8"/>
  <c r="I2042" i="8"/>
  <c r="H2042" i="8"/>
  <c r="G2042" i="8"/>
  <c r="F2042" i="8"/>
  <c r="E2042" i="8"/>
  <c r="D2042" i="8"/>
  <c r="C2042" i="8"/>
  <c r="B2042" i="8"/>
  <c r="Q2041" i="8"/>
  <c r="I2041" i="8"/>
  <c r="Q2040" i="8"/>
  <c r="I2040" i="8"/>
  <c r="P2039" i="8"/>
  <c r="O2039" i="8"/>
  <c r="N2039" i="8"/>
  <c r="M2039" i="8"/>
  <c r="L2039" i="8"/>
  <c r="K2039" i="8"/>
  <c r="J2039" i="8"/>
  <c r="H2039" i="8"/>
  <c r="G2039" i="8"/>
  <c r="F2039" i="8"/>
  <c r="E2039" i="8"/>
  <c r="D2039" i="8"/>
  <c r="C2039" i="8"/>
  <c r="B2039" i="8"/>
  <c r="Q2037" i="8"/>
  <c r="P2037" i="8"/>
  <c r="O2037" i="8"/>
  <c r="N2037" i="8"/>
  <c r="M2037" i="8"/>
  <c r="L2037" i="8"/>
  <c r="K2037" i="8"/>
  <c r="J2037" i="8"/>
  <c r="I2037" i="8"/>
  <c r="H2037" i="8"/>
  <c r="G2037" i="8"/>
  <c r="F2037" i="8"/>
  <c r="E2037" i="8"/>
  <c r="D2037" i="8"/>
  <c r="C2037" i="8"/>
  <c r="B2037" i="8"/>
  <c r="Q2036" i="8"/>
  <c r="P2036" i="8"/>
  <c r="N2036" i="8"/>
  <c r="M2036" i="8"/>
  <c r="L2036" i="8"/>
  <c r="K2036" i="8"/>
  <c r="J2036" i="8"/>
  <c r="I2036" i="8"/>
  <c r="H2036" i="8"/>
  <c r="G2036" i="8"/>
  <c r="F2036" i="8"/>
  <c r="E2036" i="8"/>
  <c r="D2036" i="8"/>
  <c r="C2036" i="8"/>
  <c r="B2036" i="8"/>
  <c r="Q2035" i="8"/>
  <c r="I2035" i="8"/>
  <c r="Q2034" i="8"/>
  <c r="I2034" i="8"/>
  <c r="P2033" i="8"/>
  <c r="O2033" i="8"/>
  <c r="N2033" i="8"/>
  <c r="M2033" i="8"/>
  <c r="L2033" i="8"/>
  <c r="K2033" i="8"/>
  <c r="J2033" i="8"/>
  <c r="H2033" i="8"/>
  <c r="G2033" i="8"/>
  <c r="F2033" i="8"/>
  <c r="E2033" i="8"/>
  <c r="D2033" i="8"/>
  <c r="C2033" i="8"/>
  <c r="B2033" i="8"/>
  <c r="Q2031" i="8"/>
  <c r="P2031" i="8"/>
  <c r="O2031" i="8"/>
  <c r="N2031" i="8"/>
  <c r="M2031" i="8"/>
  <c r="L2031" i="8"/>
  <c r="K2031" i="8"/>
  <c r="J2031" i="8"/>
  <c r="I2031" i="8"/>
  <c r="H2031" i="8"/>
  <c r="G2031" i="8"/>
  <c r="F2031" i="8"/>
  <c r="E2031" i="8"/>
  <c r="D2031" i="8"/>
  <c r="C2031" i="8"/>
  <c r="B2031" i="8"/>
  <c r="Q2030" i="8"/>
  <c r="P2030" i="8"/>
  <c r="O2030" i="8"/>
  <c r="N2030" i="8"/>
  <c r="M2030" i="8"/>
  <c r="L2030" i="8"/>
  <c r="K2030" i="8"/>
  <c r="J2030" i="8"/>
  <c r="I2030" i="8"/>
  <c r="H2030" i="8"/>
  <c r="G2030" i="8"/>
  <c r="F2030" i="8"/>
  <c r="E2030" i="8"/>
  <c r="D2030" i="8"/>
  <c r="C2030" i="8"/>
  <c r="B2030" i="8"/>
  <c r="Q2029" i="8"/>
  <c r="I2029" i="8"/>
  <c r="Q2028" i="8"/>
  <c r="I2028" i="8"/>
  <c r="P2027" i="8"/>
  <c r="O2027" i="8"/>
  <c r="N2027" i="8"/>
  <c r="M2027" i="8"/>
  <c r="L2027" i="8"/>
  <c r="K2027" i="8"/>
  <c r="J2027" i="8"/>
  <c r="G2027" i="8"/>
  <c r="F2027" i="8"/>
  <c r="E2027" i="8"/>
  <c r="D2027" i="8"/>
  <c r="C2027" i="8"/>
  <c r="B2027" i="8"/>
  <c r="Q2025" i="8"/>
  <c r="P2025" i="8"/>
  <c r="O2025" i="8"/>
  <c r="N2025" i="8"/>
  <c r="M2025" i="8"/>
  <c r="L2025" i="8"/>
  <c r="K2025" i="8"/>
  <c r="J2025" i="8"/>
  <c r="I2025" i="8"/>
  <c r="H2025" i="8"/>
  <c r="G2025" i="8"/>
  <c r="F2025" i="8"/>
  <c r="E2025" i="8"/>
  <c r="D2025" i="8"/>
  <c r="C2025" i="8"/>
  <c r="B2025" i="8"/>
  <c r="Q2024" i="8"/>
  <c r="P2024" i="8"/>
  <c r="O2024" i="8"/>
  <c r="N2024" i="8"/>
  <c r="M2024" i="8"/>
  <c r="L2024" i="8"/>
  <c r="K2024" i="8"/>
  <c r="J2024" i="8"/>
  <c r="I2024" i="8"/>
  <c r="H2024" i="8"/>
  <c r="G2024" i="8"/>
  <c r="F2024" i="8"/>
  <c r="E2024" i="8"/>
  <c r="D2024" i="8"/>
  <c r="C2024" i="8"/>
  <c r="B2024" i="8"/>
  <c r="Q2023" i="8"/>
  <c r="I2023" i="8"/>
  <c r="Q2022" i="8"/>
  <c r="I2022" i="8"/>
  <c r="P2021" i="8"/>
  <c r="O2021" i="8"/>
  <c r="N2021" i="8"/>
  <c r="M2021" i="8"/>
  <c r="L2021" i="8"/>
  <c r="K2021" i="8"/>
  <c r="J2021" i="8"/>
  <c r="H2021" i="8"/>
  <c r="G2021" i="8"/>
  <c r="F2021" i="8"/>
  <c r="E2021" i="8"/>
  <c r="D2021" i="8"/>
  <c r="C2021" i="8"/>
  <c r="B2021" i="8"/>
  <c r="Q2019" i="8"/>
  <c r="P2019" i="8"/>
  <c r="O2019" i="8"/>
  <c r="N2019" i="8"/>
  <c r="M2019" i="8"/>
  <c r="L2019" i="8"/>
  <c r="K2019" i="8"/>
  <c r="J2019" i="8"/>
  <c r="I2019" i="8"/>
  <c r="H2019" i="8"/>
  <c r="G2019" i="8"/>
  <c r="F2019" i="8"/>
  <c r="E2019" i="8"/>
  <c r="D2019" i="8"/>
  <c r="C2019" i="8"/>
  <c r="B2019" i="8"/>
  <c r="Q2018" i="8"/>
  <c r="P2018" i="8"/>
  <c r="O2018" i="8"/>
  <c r="N2018" i="8"/>
  <c r="M2018" i="8"/>
  <c r="L2018" i="8"/>
  <c r="K2018" i="8"/>
  <c r="J2018" i="8"/>
  <c r="I2018" i="8"/>
  <c r="H2018" i="8"/>
  <c r="G2018" i="8"/>
  <c r="F2018" i="8"/>
  <c r="E2018" i="8"/>
  <c r="D2018" i="8"/>
  <c r="C2018" i="8"/>
  <c r="B2018" i="8"/>
  <c r="Q2017" i="8"/>
  <c r="I2017" i="8"/>
  <c r="Q2016" i="8"/>
  <c r="I2016" i="8"/>
  <c r="P2015" i="8"/>
  <c r="O2015" i="8"/>
  <c r="N2015" i="8"/>
  <c r="M2015" i="8"/>
  <c r="L2015" i="8"/>
  <c r="K2015" i="8"/>
  <c r="J2015" i="8"/>
  <c r="H2015" i="8"/>
  <c r="G2015" i="8"/>
  <c r="F2015" i="8"/>
  <c r="E2015" i="8"/>
  <c r="D2015" i="8"/>
  <c r="C2015" i="8"/>
  <c r="B2015" i="8"/>
  <c r="Q2013" i="8"/>
  <c r="P2013" i="8"/>
  <c r="O2013" i="8"/>
  <c r="N2013" i="8"/>
  <c r="M2013" i="8"/>
  <c r="L2013" i="8"/>
  <c r="K2013" i="8"/>
  <c r="J2013" i="8"/>
  <c r="I2013" i="8"/>
  <c r="H2013" i="8"/>
  <c r="G2013" i="8"/>
  <c r="F2013" i="8"/>
  <c r="E2013" i="8"/>
  <c r="D2013" i="8"/>
  <c r="C2013" i="8"/>
  <c r="B2013" i="8"/>
  <c r="Q2012" i="8"/>
  <c r="P2012" i="8"/>
  <c r="O2012" i="8"/>
  <c r="N2012" i="8"/>
  <c r="M2012" i="8"/>
  <c r="L2012" i="8"/>
  <c r="K2012" i="8"/>
  <c r="J2012" i="8"/>
  <c r="I2012" i="8"/>
  <c r="H2012" i="8"/>
  <c r="G2012" i="8"/>
  <c r="F2012" i="8"/>
  <c r="E2012" i="8"/>
  <c r="D2012" i="8"/>
  <c r="C2012" i="8"/>
  <c r="B2012" i="8"/>
  <c r="Q2011" i="8"/>
  <c r="I2011" i="8"/>
  <c r="Q2010" i="8"/>
  <c r="I2010" i="8"/>
  <c r="P2009" i="8"/>
  <c r="O2009" i="8"/>
  <c r="N2009" i="8"/>
  <c r="M2009" i="8"/>
  <c r="L2009" i="8"/>
  <c r="K2009" i="8"/>
  <c r="J2009" i="8"/>
  <c r="H2009" i="8"/>
  <c r="F2009" i="8"/>
  <c r="E2009" i="8"/>
  <c r="D2009" i="8"/>
  <c r="C2009" i="8"/>
  <c r="B2009" i="8"/>
  <c r="Q2007" i="8"/>
  <c r="P2007" i="8"/>
  <c r="O2007" i="8"/>
  <c r="N2007" i="8"/>
  <c r="M2007" i="8"/>
  <c r="L2007" i="8"/>
  <c r="K2007" i="8"/>
  <c r="J2007" i="8"/>
  <c r="I2007" i="8"/>
  <c r="H2007" i="8"/>
  <c r="G2007" i="8"/>
  <c r="F2007" i="8"/>
  <c r="E2007" i="8"/>
  <c r="D2007" i="8"/>
  <c r="C2007" i="8"/>
  <c r="B2007" i="8"/>
  <c r="Q2006" i="8"/>
  <c r="P2006" i="8"/>
  <c r="O2006" i="8"/>
  <c r="N2006" i="8"/>
  <c r="M2006" i="8"/>
  <c r="L2006" i="8"/>
  <c r="K2006" i="8"/>
  <c r="J2006" i="8"/>
  <c r="I2006" i="8"/>
  <c r="H2006" i="8"/>
  <c r="G2006" i="8"/>
  <c r="F2006" i="8"/>
  <c r="E2006" i="8"/>
  <c r="D2006" i="8"/>
  <c r="C2006" i="8"/>
  <c r="B2006" i="8"/>
  <c r="Q2005" i="8"/>
  <c r="I2005" i="8"/>
  <c r="Q2004" i="8"/>
  <c r="I2004" i="8"/>
  <c r="P2003" i="8"/>
  <c r="O2003" i="8"/>
  <c r="N2003" i="8"/>
  <c r="M2003" i="8"/>
  <c r="L2003" i="8"/>
  <c r="K2003" i="8"/>
  <c r="J2003" i="8"/>
  <c r="H2003" i="8"/>
  <c r="G2003" i="8"/>
  <c r="F2003" i="8"/>
  <c r="E2003" i="8"/>
  <c r="D2003" i="8"/>
  <c r="C2003" i="8"/>
  <c r="B2003" i="8"/>
  <c r="Q2001" i="8"/>
  <c r="P2001" i="8"/>
  <c r="O2001" i="8"/>
  <c r="N2001" i="8"/>
  <c r="M2001" i="8"/>
  <c r="L2001" i="8"/>
  <c r="K2001" i="8"/>
  <c r="J2001" i="8"/>
  <c r="I2001" i="8"/>
  <c r="H2001" i="8"/>
  <c r="G2001" i="8"/>
  <c r="F2001" i="8"/>
  <c r="E2001" i="8"/>
  <c r="D2001" i="8"/>
  <c r="C2001" i="8"/>
  <c r="B2001" i="8"/>
  <c r="Q2000" i="8"/>
  <c r="P2000" i="8"/>
  <c r="O2000" i="8"/>
  <c r="N2000" i="8"/>
  <c r="M2000" i="8"/>
  <c r="L2000" i="8"/>
  <c r="K2000" i="8"/>
  <c r="J2000" i="8"/>
  <c r="I2000" i="8"/>
  <c r="H2000" i="8"/>
  <c r="G2000" i="8"/>
  <c r="F2000" i="8"/>
  <c r="E2000" i="8"/>
  <c r="D2000" i="8"/>
  <c r="C2000" i="8"/>
  <c r="B2000" i="8"/>
  <c r="Q1999" i="8"/>
  <c r="I1999" i="8"/>
  <c r="Q1998" i="8"/>
  <c r="I1998" i="8"/>
  <c r="P1997" i="8"/>
  <c r="O1997" i="8"/>
  <c r="N1997" i="8"/>
  <c r="M1997" i="8"/>
  <c r="L1997" i="8"/>
  <c r="K1997" i="8"/>
  <c r="J1997" i="8"/>
  <c r="H1997" i="8"/>
  <c r="G1997" i="8"/>
  <c r="F1997" i="8"/>
  <c r="E1997" i="8"/>
  <c r="D1997" i="8"/>
  <c r="C1997" i="8"/>
  <c r="B1997" i="8"/>
  <c r="Q1995" i="8"/>
  <c r="P1995" i="8"/>
  <c r="O1995" i="8"/>
  <c r="N1995" i="8"/>
  <c r="M1995" i="8"/>
  <c r="L1995" i="8"/>
  <c r="K1995" i="8"/>
  <c r="J1995" i="8"/>
  <c r="I1995" i="8"/>
  <c r="H1995" i="8"/>
  <c r="G1995" i="8"/>
  <c r="F1995" i="8"/>
  <c r="E1995" i="8"/>
  <c r="D1995" i="8"/>
  <c r="C1995" i="8"/>
  <c r="B1995" i="8"/>
  <c r="Q1994" i="8"/>
  <c r="P1994" i="8"/>
  <c r="O1994" i="8"/>
  <c r="N1994" i="8"/>
  <c r="M1994" i="8"/>
  <c r="L1994" i="8"/>
  <c r="K1994" i="8"/>
  <c r="J1994" i="8"/>
  <c r="I1994" i="8"/>
  <c r="H1994" i="8"/>
  <c r="G1994" i="8"/>
  <c r="F1994" i="8"/>
  <c r="E1994" i="8"/>
  <c r="D1994" i="8"/>
  <c r="C1994" i="8"/>
  <c r="B1994" i="8"/>
  <c r="Q1993" i="8"/>
  <c r="I1993" i="8"/>
  <c r="Q1992" i="8"/>
  <c r="I1992" i="8"/>
  <c r="P1991" i="8"/>
  <c r="O1991" i="8"/>
  <c r="N1991" i="8"/>
  <c r="M1991" i="8"/>
  <c r="L1991" i="8"/>
  <c r="K1991" i="8"/>
  <c r="J1991" i="8"/>
  <c r="H1991" i="8"/>
  <c r="G1991" i="8"/>
  <c r="F1991" i="8"/>
  <c r="E1991" i="8"/>
  <c r="D1991" i="8"/>
  <c r="C1991" i="8"/>
  <c r="B1991" i="8"/>
  <c r="P1989" i="8"/>
  <c r="O1989" i="8"/>
  <c r="N1989" i="8"/>
  <c r="M1989" i="8"/>
  <c r="L1989" i="8"/>
  <c r="K1989" i="8"/>
  <c r="J1989" i="8"/>
  <c r="H1989" i="8"/>
  <c r="G1989" i="8"/>
  <c r="F1989" i="8"/>
  <c r="E1989" i="8"/>
  <c r="D1989" i="8"/>
  <c r="C1989" i="8"/>
  <c r="B1989" i="8"/>
  <c r="Q1988" i="8"/>
  <c r="P1988" i="8"/>
  <c r="O1988" i="8"/>
  <c r="N1988" i="8"/>
  <c r="M1988" i="8"/>
  <c r="L1988" i="8"/>
  <c r="K1988" i="8"/>
  <c r="J1988" i="8"/>
  <c r="I1988" i="8"/>
  <c r="H1988" i="8"/>
  <c r="G1988" i="8"/>
  <c r="F1988" i="8"/>
  <c r="E1988" i="8"/>
  <c r="D1988" i="8"/>
  <c r="C1988" i="8"/>
  <c r="B1988" i="8"/>
  <c r="Q1987" i="8"/>
  <c r="I1987" i="8"/>
  <c r="P1985" i="8"/>
  <c r="O1985" i="8"/>
  <c r="N1985" i="8"/>
  <c r="M1985" i="8"/>
  <c r="L1985" i="8"/>
  <c r="K1985" i="8"/>
  <c r="J1985" i="8"/>
  <c r="H1985" i="8"/>
  <c r="G1985" i="8"/>
  <c r="F1985" i="8"/>
  <c r="E1985" i="8"/>
  <c r="D1985" i="8"/>
  <c r="C1985" i="8"/>
  <c r="B1985" i="8"/>
  <c r="Q1983" i="8"/>
  <c r="P1983" i="8"/>
  <c r="O1983" i="8"/>
  <c r="N1983" i="8"/>
  <c r="M1983" i="8"/>
  <c r="L1983" i="8"/>
  <c r="K1983" i="8"/>
  <c r="J1983" i="8"/>
  <c r="I1983" i="8"/>
  <c r="H1983" i="8"/>
  <c r="G1983" i="8"/>
  <c r="F1983" i="8"/>
  <c r="E1983" i="8"/>
  <c r="D1983" i="8"/>
  <c r="C1983" i="8"/>
  <c r="B1983" i="8"/>
  <c r="Q1982" i="8"/>
  <c r="P1982" i="8"/>
  <c r="O1982" i="8"/>
  <c r="N1982" i="8"/>
  <c r="M1982" i="8"/>
  <c r="L1982" i="8"/>
  <c r="K1982" i="8"/>
  <c r="J1982" i="8"/>
  <c r="I1982" i="8"/>
  <c r="H1982" i="8"/>
  <c r="G1982" i="8"/>
  <c r="F1982" i="8"/>
  <c r="E1982" i="8"/>
  <c r="D1982" i="8"/>
  <c r="C1982" i="8"/>
  <c r="B1982" i="8"/>
  <c r="Q1981" i="8"/>
  <c r="I1981" i="8"/>
  <c r="Q1980" i="8"/>
  <c r="I1980" i="8"/>
  <c r="P1979" i="8"/>
  <c r="O1979" i="8"/>
  <c r="N1979" i="8"/>
  <c r="M1979" i="8"/>
  <c r="L1979" i="8"/>
  <c r="K1979" i="8"/>
  <c r="J1979" i="8"/>
  <c r="H1979" i="8"/>
  <c r="G1979" i="8"/>
  <c r="F1979" i="8"/>
  <c r="E1979" i="8"/>
  <c r="D1979" i="8"/>
  <c r="C1979" i="8"/>
  <c r="B1979" i="8"/>
  <c r="Q1977" i="8"/>
  <c r="P1977" i="8"/>
  <c r="O1977" i="8"/>
  <c r="N1977" i="8"/>
  <c r="M1977" i="8"/>
  <c r="L1977" i="8"/>
  <c r="K1977" i="8"/>
  <c r="J1977" i="8"/>
  <c r="I1977" i="8"/>
  <c r="H1977" i="8"/>
  <c r="G1977" i="8"/>
  <c r="F1977" i="8"/>
  <c r="E1977" i="8"/>
  <c r="D1977" i="8"/>
  <c r="C1977" i="8"/>
  <c r="B1977" i="8"/>
  <c r="Q1976" i="8"/>
  <c r="P1976" i="8"/>
  <c r="O1976" i="8"/>
  <c r="N1976" i="8"/>
  <c r="M1976" i="8"/>
  <c r="L1976" i="8"/>
  <c r="K1976" i="8"/>
  <c r="J1976" i="8"/>
  <c r="I1976" i="8"/>
  <c r="H1976" i="8"/>
  <c r="G1976" i="8"/>
  <c r="F1976" i="8"/>
  <c r="E1976" i="8"/>
  <c r="D1976" i="8"/>
  <c r="C1976" i="8"/>
  <c r="B1976" i="8"/>
  <c r="Q1975" i="8"/>
  <c r="I1975" i="8"/>
  <c r="Q1974" i="8"/>
  <c r="I1974" i="8"/>
  <c r="M1970" i="8"/>
  <c r="L1970" i="8"/>
  <c r="K1970" i="8"/>
  <c r="J1970" i="8"/>
  <c r="I1970" i="8"/>
  <c r="H1970" i="8"/>
  <c r="F1970" i="8"/>
  <c r="E1970" i="8"/>
  <c r="D1970" i="8"/>
  <c r="N1969" i="8"/>
  <c r="M1969" i="8"/>
  <c r="L1969" i="8"/>
  <c r="K1969" i="8"/>
  <c r="J1969" i="8"/>
  <c r="I1969" i="8"/>
  <c r="H1969" i="8"/>
  <c r="G1969" i="8"/>
  <c r="F1969" i="8"/>
  <c r="E1969" i="8"/>
  <c r="D1969" i="8"/>
  <c r="M1967" i="8"/>
  <c r="L1967" i="8"/>
  <c r="E1967" i="8"/>
  <c r="D1967" i="8"/>
  <c r="P1966" i="8"/>
  <c r="O1966" i="8"/>
  <c r="N1966" i="8"/>
  <c r="M1966" i="8"/>
  <c r="L1966" i="8"/>
  <c r="K1966" i="8"/>
  <c r="J1966" i="8"/>
  <c r="H1966" i="8"/>
  <c r="G1966" i="8"/>
  <c r="F1966" i="8"/>
  <c r="E1966" i="8"/>
  <c r="D1966" i="8"/>
  <c r="C1966" i="8"/>
  <c r="B1966" i="8"/>
  <c r="Q1964" i="8"/>
  <c r="P1964" i="8"/>
  <c r="O1964" i="8"/>
  <c r="N1964" i="8"/>
  <c r="M1964" i="8"/>
  <c r="L1964" i="8"/>
  <c r="K1964" i="8"/>
  <c r="J1964" i="8"/>
  <c r="I1964" i="8"/>
  <c r="H1964" i="8"/>
  <c r="G1964" i="8"/>
  <c r="F1964" i="8"/>
  <c r="E1964" i="8"/>
  <c r="D1964" i="8"/>
  <c r="C1964" i="8"/>
  <c r="B1964" i="8"/>
  <c r="Q1963" i="8"/>
  <c r="P1963" i="8"/>
  <c r="O1963" i="8"/>
  <c r="N1963" i="8"/>
  <c r="M1963" i="8"/>
  <c r="L1963" i="8"/>
  <c r="K1963" i="8"/>
  <c r="J1963" i="8"/>
  <c r="I1963" i="8"/>
  <c r="H1963" i="8"/>
  <c r="G1963" i="8"/>
  <c r="F1963" i="8"/>
  <c r="E1963" i="8"/>
  <c r="D1963" i="8"/>
  <c r="C1963" i="8"/>
  <c r="B1963" i="8"/>
  <c r="Q1962" i="8"/>
  <c r="I1962" i="8"/>
  <c r="Q1961" i="8"/>
  <c r="I1961" i="8"/>
  <c r="P1960" i="8"/>
  <c r="O1960" i="8"/>
  <c r="N1960" i="8"/>
  <c r="M1960" i="8"/>
  <c r="L1960" i="8"/>
  <c r="K1960" i="8"/>
  <c r="J1960" i="8"/>
  <c r="H1960" i="8"/>
  <c r="G1960" i="8"/>
  <c r="F1960" i="8"/>
  <c r="E1960" i="8"/>
  <c r="D1960" i="8"/>
  <c r="C1960" i="8"/>
  <c r="B1960" i="8"/>
  <c r="Q1958" i="8"/>
  <c r="P1958" i="8"/>
  <c r="O1958" i="8"/>
  <c r="N1958" i="8"/>
  <c r="M1958" i="8"/>
  <c r="L1958" i="8"/>
  <c r="K1958" i="8"/>
  <c r="J1958" i="8"/>
  <c r="I1958" i="8"/>
  <c r="H1958" i="8"/>
  <c r="G1958" i="8"/>
  <c r="F1958" i="8"/>
  <c r="E1958" i="8"/>
  <c r="D1958" i="8"/>
  <c r="C1958" i="8"/>
  <c r="B1958" i="8"/>
  <c r="Q1957" i="8"/>
  <c r="P1957" i="8"/>
  <c r="N1957" i="8"/>
  <c r="M1957" i="8"/>
  <c r="L1957" i="8"/>
  <c r="K1957" i="8"/>
  <c r="J1957" i="8"/>
  <c r="I1957" i="8"/>
  <c r="H1957" i="8"/>
  <c r="G1957" i="8"/>
  <c r="F1957" i="8"/>
  <c r="E1957" i="8"/>
  <c r="D1957" i="8"/>
  <c r="C1957" i="8"/>
  <c r="B1957" i="8"/>
  <c r="Q1956" i="8"/>
  <c r="I1956" i="8"/>
  <c r="Q1955" i="8"/>
  <c r="I1955" i="8"/>
  <c r="P1954" i="8"/>
  <c r="O1954" i="8"/>
  <c r="N1954" i="8"/>
  <c r="M1954" i="8"/>
  <c r="L1954" i="8"/>
  <c r="K1954" i="8"/>
  <c r="J1954" i="8"/>
  <c r="H1954" i="8"/>
  <c r="G1954" i="8"/>
  <c r="F1954" i="8"/>
  <c r="E1954" i="8"/>
  <c r="D1954" i="8"/>
  <c r="C1954" i="8"/>
  <c r="B1954" i="8"/>
  <c r="Q1952" i="8"/>
  <c r="P1952" i="8"/>
  <c r="O1952" i="8"/>
  <c r="N1952" i="8"/>
  <c r="M1952" i="8"/>
  <c r="L1952" i="8"/>
  <c r="K1952" i="8"/>
  <c r="J1952" i="8"/>
  <c r="I1952" i="8"/>
  <c r="H1952" i="8"/>
  <c r="G1952" i="8"/>
  <c r="F1952" i="8"/>
  <c r="E1952" i="8"/>
  <c r="D1952" i="8"/>
  <c r="C1952" i="8"/>
  <c r="B1952" i="8"/>
  <c r="Q1951" i="8"/>
  <c r="P1951" i="8"/>
  <c r="O1951" i="8"/>
  <c r="N1951" i="8"/>
  <c r="M1951" i="8"/>
  <c r="L1951" i="8"/>
  <c r="K1951" i="8"/>
  <c r="J1951" i="8"/>
  <c r="I1951" i="8"/>
  <c r="H1951" i="8"/>
  <c r="G1951" i="8"/>
  <c r="F1951" i="8"/>
  <c r="E1951" i="8"/>
  <c r="D1951" i="8"/>
  <c r="C1951" i="8"/>
  <c r="B1951" i="8"/>
  <c r="Q1950" i="8"/>
  <c r="I1950" i="8"/>
  <c r="Q1949" i="8"/>
  <c r="I1949" i="8"/>
  <c r="P1948" i="8"/>
  <c r="O1948" i="8"/>
  <c r="N1948" i="8"/>
  <c r="M1948" i="8"/>
  <c r="L1948" i="8"/>
  <c r="K1948" i="8"/>
  <c r="J1948" i="8"/>
  <c r="G1948" i="8"/>
  <c r="F1948" i="8"/>
  <c r="E1948" i="8"/>
  <c r="D1948" i="8"/>
  <c r="C1948" i="8"/>
  <c r="B1948" i="8"/>
  <c r="Q1946" i="8"/>
  <c r="P1946" i="8"/>
  <c r="O1946" i="8"/>
  <c r="N1946" i="8"/>
  <c r="M1946" i="8"/>
  <c r="L1946" i="8"/>
  <c r="K1946" i="8"/>
  <c r="J1946" i="8"/>
  <c r="I1946" i="8"/>
  <c r="H1946" i="8"/>
  <c r="G1946" i="8"/>
  <c r="F1946" i="8"/>
  <c r="E1946" i="8"/>
  <c r="D1946" i="8"/>
  <c r="C1946" i="8"/>
  <c r="B1946" i="8"/>
  <c r="Q1945" i="8"/>
  <c r="P1945" i="8"/>
  <c r="O1945" i="8"/>
  <c r="N1945" i="8"/>
  <c r="M1945" i="8"/>
  <c r="L1945" i="8"/>
  <c r="K1945" i="8"/>
  <c r="J1945" i="8"/>
  <c r="I1945" i="8"/>
  <c r="H1945" i="8"/>
  <c r="G1945" i="8"/>
  <c r="F1945" i="8"/>
  <c r="E1945" i="8"/>
  <c r="D1945" i="8"/>
  <c r="C1945" i="8"/>
  <c r="B1945" i="8"/>
  <c r="Q1944" i="8"/>
  <c r="I1944" i="8"/>
  <c r="Q1943" i="8"/>
  <c r="I1943" i="8"/>
  <c r="P1942" i="8"/>
  <c r="O1942" i="8"/>
  <c r="N1942" i="8"/>
  <c r="M1942" i="8"/>
  <c r="L1942" i="8"/>
  <c r="K1942" i="8"/>
  <c r="J1942" i="8"/>
  <c r="H1942" i="8"/>
  <c r="G1942" i="8"/>
  <c r="F1942" i="8"/>
  <c r="E1942" i="8"/>
  <c r="D1942" i="8"/>
  <c r="C1942" i="8"/>
  <c r="B1942" i="8"/>
  <c r="Q1940" i="8"/>
  <c r="P1940" i="8"/>
  <c r="O1940" i="8"/>
  <c r="N1940" i="8"/>
  <c r="M1940" i="8"/>
  <c r="L1940" i="8"/>
  <c r="K1940" i="8"/>
  <c r="J1940" i="8"/>
  <c r="I1940" i="8"/>
  <c r="H1940" i="8"/>
  <c r="G1940" i="8"/>
  <c r="F1940" i="8"/>
  <c r="E1940" i="8"/>
  <c r="D1940" i="8"/>
  <c r="C1940" i="8"/>
  <c r="B1940" i="8"/>
  <c r="Q1939" i="8"/>
  <c r="P1939" i="8"/>
  <c r="O1939" i="8"/>
  <c r="N1939" i="8"/>
  <c r="M1939" i="8"/>
  <c r="L1939" i="8"/>
  <c r="K1939" i="8"/>
  <c r="J1939" i="8"/>
  <c r="I1939" i="8"/>
  <c r="H1939" i="8"/>
  <c r="G1939" i="8"/>
  <c r="F1939" i="8"/>
  <c r="E1939" i="8"/>
  <c r="D1939" i="8"/>
  <c r="C1939" i="8"/>
  <c r="B1939" i="8"/>
  <c r="Q1938" i="8"/>
  <c r="I1938" i="8"/>
  <c r="Q1937" i="8"/>
  <c r="I1937" i="8"/>
  <c r="P1936" i="8"/>
  <c r="O1936" i="8"/>
  <c r="N1936" i="8"/>
  <c r="M1936" i="8"/>
  <c r="L1936" i="8"/>
  <c r="K1936" i="8"/>
  <c r="J1936" i="8"/>
  <c r="H1936" i="8"/>
  <c r="G1936" i="8"/>
  <c r="F1936" i="8"/>
  <c r="E1936" i="8"/>
  <c r="D1936" i="8"/>
  <c r="C1936" i="8"/>
  <c r="B1936" i="8"/>
  <c r="Q1934" i="8"/>
  <c r="P1934" i="8"/>
  <c r="O1934" i="8"/>
  <c r="N1934" i="8"/>
  <c r="M1934" i="8"/>
  <c r="L1934" i="8"/>
  <c r="K1934" i="8"/>
  <c r="J1934" i="8"/>
  <c r="I1934" i="8"/>
  <c r="H1934" i="8"/>
  <c r="G1934" i="8"/>
  <c r="F1934" i="8"/>
  <c r="E1934" i="8"/>
  <c r="D1934" i="8"/>
  <c r="C1934" i="8"/>
  <c r="B1934" i="8"/>
  <c r="Q1933" i="8"/>
  <c r="P1933" i="8"/>
  <c r="O1933" i="8"/>
  <c r="N1933" i="8"/>
  <c r="M1933" i="8"/>
  <c r="L1933" i="8"/>
  <c r="K1933" i="8"/>
  <c r="J1933" i="8"/>
  <c r="I1933" i="8"/>
  <c r="H1933" i="8"/>
  <c r="G1933" i="8"/>
  <c r="F1933" i="8"/>
  <c r="E1933" i="8"/>
  <c r="D1933" i="8"/>
  <c r="C1933" i="8"/>
  <c r="B1933" i="8"/>
  <c r="Q1932" i="8"/>
  <c r="I1932" i="8"/>
  <c r="Q1931" i="8"/>
  <c r="I1931" i="8"/>
  <c r="P1930" i="8"/>
  <c r="O1930" i="8"/>
  <c r="N1930" i="8"/>
  <c r="M1930" i="8"/>
  <c r="L1930" i="8"/>
  <c r="K1930" i="8"/>
  <c r="J1930" i="8"/>
  <c r="H1930" i="8"/>
  <c r="G1930" i="8"/>
  <c r="F1930" i="8"/>
  <c r="E1930" i="8"/>
  <c r="D1930" i="8"/>
  <c r="C1930" i="8"/>
  <c r="B1930" i="8"/>
  <c r="Q1928" i="8"/>
  <c r="P1928" i="8"/>
  <c r="O1928" i="8"/>
  <c r="N1928" i="8"/>
  <c r="M1928" i="8"/>
  <c r="L1928" i="8"/>
  <c r="K1928" i="8"/>
  <c r="J1928" i="8"/>
  <c r="I1928" i="8"/>
  <c r="H1928" i="8"/>
  <c r="G1928" i="8"/>
  <c r="F1928" i="8"/>
  <c r="E1928" i="8"/>
  <c r="D1928" i="8"/>
  <c r="C1928" i="8"/>
  <c r="B1928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E1927" i="8"/>
  <c r="D1927" i="8"/>
  <c r="C1927" i="8"/>
  <c r="B1927" i="8"/>
  <c r="Q1926" i="8"/>
  <c r="I1926" i="8"/>
  <c r="Q1925" i="8"/>
  <c r="I1925" i="8"/>
  <c r="P1924" i="8"/>
  <c r="O1924" i="8"/>
  <c r="N1924" i="8"/>
  <c r="M1924" i="8"/>
  <c r="L1924" i="8"/>
  <c r="K1924" i="8"/>
  <c r="J1924" i="8"/>
  <c r="H1924" i="8"/>
  <c r="G1924" i="8"/>
  <c r="F1924" i="8"/>
  <c r="E1924" i="8"/>
  <c r="D1924" i="8"/>
  <c r="C1924" i="8"/>
  <c r="B1924" i="8"/>
  <c r="Q1922" i="8"/>
  <c r="P1922" i="8"/>
  <c r="O1922" i="8"/>
  <c r="N1922" i="8"/>
  <c r="M1922" i="8"/>
  <c r="L1922" i="8"/>
  <c r="K1922" i="8"/>
  <c r="J1922" i="8"/>
  <c r="I1922" i="8"/>
  <c r="H1922" i="8"/>
  <c r="G1922" i="8"/>
  <c r="F1922" i="8"/>
  <c r="E1922" i="8"/>
  <c r="D1922" i="8"/>
  <c r="C1922" i="8"/>
  <c r="B1922" i="8"/>
  <c r="Q1921" i="8"/>
  <c r="P1921" i="8"/>
  <c r="O1921" i="8"/>
  <c r="N1921" i="8"/>
  <c r="M1921" i="8"/>
  <c r="L1921" i="8"/>
  <c r="K1921" i="8"/>
  <c r="J1921" i="8"/>
  <c r="I1921" i="8"/>
  <c r="H1921" i="8"/>
  <c r="G1921" i="8"/>
  <c r="F1921" i="8"/>
  <c r="E1921" i="8"/>
  <c r="D1921" i="8"/>
  <c r="C1921" i="8"/>
  <c r="B1921" i="8"/>
  <c r="Q1920" i="8"/>
  <c r="I1920" i="8"/>
  <c r="Q1919" i="8"/>
  <c r="I1919" i="8"/>
  <c r="P1918" i="8"/>
  <c r="O1918" i="8"/>
  <c r="N1918" i="8"/>
  <c r="M1918" i="8"/>
  <c r="L1918" i="8"/>
  <c r="K1918" i="8"/>
  <c r="J1918" i="8"/>
  <c r="H1918" i="8"/>
  <c r="G1918" i="8"/>
  <c r="F1918" i="8"/>
  <c r="E1918" i="8"/>
  <c r="D1918" i="8"/>
  <c r="C1918" i="8"/>
  <c r="B1918" i="8"/>
  <c r="Q1916" i="8"/>
  <c r="P1916" i="8"/>
  <c r="O1916" i="8"/>
  <c r="N1916" i="8"/>
  <c r="M1916" i="8"/>
  <c r="L1916" i="8"/>
  <c r="K1916" i="8"/>
  <c r="J1916" i="8"/>
  <c r="I1916" i="8"/>
  <c r="H1916" i="8"/>
  <c r="G1916" i="8"/>
  <c r="F1916" i="8"/>
  <c r="E1916" i="8"/>
  <c r="D1916" i="8"/>
  <c r="C1916" i="8"/>
  <c r="B1916" i="8"/>
  <c r="Q1915" i="8"/>
  <c r="P1915" i="8"/>
  <c r="O1915" i="8"/>
  <c r="N1915" i="8"/>
  <c r="M1915" i="8"/>
  <c r="L1915" i="8"/>
  <c r="K1915" i="8"/>
  <c r="J1915" i="8"/>
  <c r="I1915" i="8"/>
  <c r="H1915" i="8"/>
  <c r="G1915" i="8"/>
  <c r="F1915" i="8"/>
  <c r="E1915" i="8"/>
  <c r="D1915" i="8"/>
  <c r="C1915" i="8"/>
  <c r="B1915" i="8"/>
  <c r="Q1914" i="8"/>
  <c r="I1914" i="8"/>
  <c r="Q1913" i="8"/>
  <c r="I1913" i="8"/>
  <c r="P1912" i="8"/>
  <c r="O1912" i="8"/>
  <c r="N1912" i="8"/>
  <c r="M1912" i="8"/>
  <c r="L1912" i="8"/>
  <c r="K1912" i="8"/>
  <c r="J1912" i="8"/>
  <c r="H1912" i="8"/>
  <c r="G1912" i="8"/>
  <c r="F1912" i="8"/>
  <c r="E1912" i="8"/>
  <c r="D1912" i="8"/>
  <c r="C1912" i="8"/>
  <c r="B1912" i="8"/>
  <c r="P1910" i="8"/>
  <c r="O1910" i="8"/>
  <c r="N1910" i="8"/>
  <c r="M1910" i="8"/>
  <c r="L1910" i="8"/>
  <c r="K1910" i="8"/>
  <c r="J1910" i="8"/>
  <c r="H1910" i="8"/>
  <c r="G1910" i="8"/>
  <c r="F1910" i="8"/>
  <c r="E1910" i="8"/>
  <c r="D1910" i="8"/>
  <c r="C1910" i="8"/>
  <c r="B1910" i="8"/>
  <c r="Q1909" i="8"/>
  <c r="P1909" i="8"/>
  <c r="O1909" i="8"/>
  <c r="M1909" i="8"/>
  <c r="L1909" i="8"/>
  <c r="K1909" i="8"/>
  <c r="J1909" i="8"/>
  <c r="I1909" i="8"/>
  <c r="H1909" i="8"/>
  <c r="G1909" i="8"/>
  <c r="F1909" i="8"/>
  <c r="E1909" i="8"/>
  <c r="D1909" i="8"/>
  <c r="C1909" i="8"/>
  <c r="B1909" i="8"/>
  <c r="Q1908" i="8"/>
  <c r="I1908" i="8"/>
  <c r="P1906" i="8"/>
  <c r="O1906" i="8"/>
  <c r="N1906" i="8"/>
  <c r="M1906" i="8"/>
  <c r="L1906" i="8"/>
  <c r="K1906" i="8"/>
  <c r="J1906" i="8"/>
  <c r="H1906" i="8"/>
  <c r="G1906" i="8"/>
  <c r="F1906" i="8"/>
  <c r="E1906" i="8"/>
  <c r="D1906" i="8"/>
  <c r="C1906" i="8"/>
  <c r="B1906" i="8"/>
  <c r="Q1904" i="8"/>
  <c r="P1904" i="8"/>
  <c r="O1904" i="8"/>
  <c r="N1904" i="8"/>
  <c r="M1904" i="8"/>
  <c r="L1904" i="8"/>
  <c r="K1904" i="8"/>
  <c r="J1904" i="8"/>
  <c r="I1904" i="8"/>
  <c r="H1904" i="8"/>
  <c r="G1904" i="8"/>
  <c r="F1904" i="8"/>
  <c r="E1904" i="8"/>
  <c r="D1904" i="8"/>
  <c r="C1904" i="8"/>
  <c r="B1904" i="8"/>
  <c r="Q1903" i="8"/>
  <c r="P1903" i="8"/>
  <c r="O1903" i="8"/>
  <c r="N1903" i="8"/>
  <c r="M1903" i="8"/>
  <c r="L1903" i="8"/>
  <c r="K1903" i="8"/>
  <c r="J1903" i="8"/>
  <c r="I1903" i="8"/>
  <c r="H1903" i="8"/>
  <c r="G1903" i="8"/>
  <c r="F1903" i="8"/>
  <c r="E1903" i="8"/>
  <c r="D1903" i="8"/>
  <c r="C1903" i="8"/>
  <c r="B1903" i="8"/>
  <c r="Q1902" i="8"/>
  <c r="I1902" i="8"/>
  <c r="Q1901" i="8"/>
  <c r="I1901" i="8"/>
  <c r="M1897" i="8"/>
  <c r="L1897" i="8"/>
  <c r="K1897" i="8"/>
  <c r="J1897" i="8"/>
  <c r="I1897" i="8"/>
  <c r="H1897" i="8"/>
  <c r="F1897" i="8"/>
  <c r="E1897" i="8"/>
  <c r="D1897" i="8"/>
  <c r="N1896" i="8"/>
  <c r="M1896" i="8"/>
  <c r="L1896" i="8"/>
  <c r="K1896" i="8"/>
  <c r="J1896" i="8"/>
  <c r="I1896" i="8"/>
  <c r="H1896" i="8"/>
  <c r="G1896" i="8"/>
  <c r="F1896" i="8"/>
  <c r="E1896" i="8"/>
  <c r="D1896" i="8"/>
  <c r="M1894" i="8"/>
  <c r="L1894" i="8"/>
  <c r="E1894" i="8"/>
  <c r="D1894" i="8"/>
  <c r="P1893" i="8"/>
  <c r="O1893" i="8"/>
  <c r="N1893" i="8"/>
  <c r="M1893" i="8"/>
  <c r="L1893" i="8"/>
  <c r="K1893" i="8"/>
  <c r="J1893" i="8"/>
  <c r="H1893" i="8"/>
  <c r="G1893" i="8"/>
  <c r="F1893" i="8"/>
  <c r="E1893" i="8"/>
  <c r="D1893" i="8"/>
  <c r="C1893" i="8"/>
  <c r="B1893" i="8"/>
  <c r="P1892" i="8"/>
  <c r="O1892" i="8"/>
  <c r="N1892" i="8"/>
  <c r="Q1891" i="8"/>
  <c r="P1891" i="8"/>
  <c r="O1891" i="8"/>
  <c r="N1891" i="8"/>
  <c r="M1891" i="8"/>
  <c r="L1891" i="8"/>
  <c r="K1891" i="8"/>
  <c r="J1891" i="8"/>
  <c r="I1891" i="8"/>
  <c r="H1891" i="8"/>
  <c r="G1891" i="8"/>
  <c r="F1891" i="8"/>
  <c r="E1891" i="8"/>
  <c r="D1891" i="8"/>
  <c r="C1891" i="8"/>
  <c r="B1891" i="8"/>
  <c r="Q1890" i="8"/>
  <c r="P1890" i="8"/>
  <c r="O1890" i="8"/>
  <c r="N1890" i="8"/>
  <c r="M1890" i="8"/>
  <c r="L1890" i="8"/>
  <c r="K1890" i="8"/>
  <c r="J1890" i="8"/>
  <c r="I1890" i="8"/>
  <c r="H1890" i="8"/>
  <c r="G1890" i="8"/>
  <c r="F1890" i="8"/>
  <c r="E1890" i="8"/>
  <c r="D1890" i="8"/>
  <c r="C1890" i="8"/>
  <c r="B1890" i="8"/>
  <c r="Q1889" i="8"/>
  <c r="I1889" i="8"/>
  <c r="Q1888" i="8"/>
  <c r="I1888" i="8"/>
  <c r="P1887" i="8"/>
  <c r="O1887" i="8"/>
  <c r="N1887" i="8"/>
  <c r="M1887" i="8"/>
  <c r="L1887" i="8"/>
  <c r="K1887" i="8"/>
  <c r="J1887" i="8"/>
  <c r="H1887" i="8"/>
  <c r="G1887" i="8"/>
  <c r="F1887" i="8"/>
  <c r="E1887" i="8"/>
  <c r="D1887" i="8"/>
  <c r="C1887" i="8"/>
  <c r="B1887" i="8"/>
  <c r="Q1885" i="8"/>
  <c r="P1885" i="8"/>
  <c r="O1885" i="8"/>
  <c r="N1885" i="8"/>
  <c r="M1885" i="8"/>
  <c r="L1885" i="8"/>
  <c r="K1885" i="8"/>
  <c r="J1885" i="8"/>
  <c r="I1885" i="8"/>
  <c r="H1885" i="8"/>
  <c r="G1885" i="8"/>
  <c r="F1885" i="8"/>
  <c r="E1885" i="8"/>
  <c r="D1885" i="8"/>
  <c r="C1885" i="8"/>
  <c r="B1885" i="8"/>
  <c r="Q1884" i="8"/>
  <c r="P1884" i="8"/>
  <c r="O1884" i="8"/>
  <c r="N1884" i="8"/>
  <c r="M1884" i="8"/>
  <c r="L1884" i="8"/>
  <c r="K1884" i="8"/>
  <c r="J1884" i="8"/>
  <c r="I1884" i="8"/>
  <c r="H1884" i="8"/>
  <c r="G1884" i="8"/>
  <c r="F1884" i="8"/>
  <c r="E1884" i="8"/>
  <c r="D1884" i="8"/>
  <c r="C1884" i="8"/>
  <c r="B1884" i="8"/>
  <c r="Q1883" i="8"/>
  <c r="I1883" i="8"/>
  <c r="Q1882" i="8"/>
  <c r="I1882" i="8"/>
  <c r="P1881" i="8"/>
  <c r="O1881" i="8"/>
  <c r="N1881" i="8"/>
  <c r="M1881" i="8"/>
  <c r="L1881" i="8"/>
  <c r="K1881" i="8"/>
  <c r="J1881" i="8"/>
  <c r="H1881" i="8"/>
  <c r="G1881" i="8"/>
  <c r="F1881" i="8"/>
  <c r="E1881" i="8"/>
  <c r="D1881" i="8"/>
  <c r="C1881" i="8"/>
  <c r="B1881" i="8"/>
  <c r="P1880" i="8"/>
  <c r="O1880" i="8"/>
  <c r="N1880" i="8"/>
  <c r="Q1879" i="8"/>
  <c r="P1879" i="8"/>
  <c r="O1879" i="8"/>
  <c r="N1879" i="8"/>
  <c r="M1879" i="8"/>
  <c r="L1879" i="8"/>
  <c r="K1879" i="8"/>
  <c r="J1879" i="8"/>
  <c r="I1879" i="8"/>
  <c r="H1879" i="8"/>
  <c r="G1879" i="8"/>
  <c r="F1879" i="8"/>
  <c r="E1879" i="8"/>
  <c r="D1879" i="8"/>
  <c r="C1879" i="8"/>
  <c r="B1879" i="8"/>
  <c r="Q1878" i="8"/>
  <c r="P1878" i="8"/>
  <c r="O1878" i="8"/>
  <c r="N1878" i="8"/>
  <c r="M1878" i="8"/>
  <c r="L1878" i="8"/>
  <c r="K1878" i="8"/>
  <c r="J1878" i="8"/>
  <c r="I1878" i="8"/>
  <c r="H1878" i="8"/>
  <c r="G1878" i="8"/>
  <c r="F1878" i="8"/>
  <c r="E1878" i="8"/>
  <c r="D1878" i="8"/>
  <c r="C1878" i="8"/>
  <c r="B1878" i="8"/>
  <c r="Q1877" i="8"/>
  <c r="I1877" i="8"/>
  <c r="Q1876" i="8"/>
  <c r="I1876" i="8"/>
  <c r="P1875" i="8"/>
  <c r="O1875" i="8"/>
  <c r="N1875" i="8"/>
  <c r="M1875" i="8"/>
  <c r="L1875" i="8"/>
  <c r="K1875" i="8"/>
  <c r="J1875" i="8"/>
  <c r="H1875" i="8"/>
  <c r="G1875" i="8"/>
  <c r="F1875" i="8"/>
  <c r="E1875" i="8"/>
  <c r="D1875" i="8"/>
  <c r="C1875" i="8"/>
  <c r="B1875" i="8"/>
  <c r="Q1873" i="8"/>
  <c r="P1873" i="8"/>
  <c r="O1873" i="8"/>
  <c r="N1873" i="8"/>
  <c r="M1873" i="8"/>
  <c r="L1873" i="8"/>
  <c r="K1873" i="8"/>
  <c r="J1873" i="8"/>
  <c r="I1873" i="8"/>
  <c r="H1873" i="8"/>
  <c r="G1873" i="8"/>
  <c r="F1873" i="8"/>
  <c r="E1873" i="8"/>
  <c r="D1873" i="8"/>
  <c r="C1873" i="8"/>
  <c r="B1873" i="8"/>
  <c r="Q1872" i="8"/>
  <c r="P1872" i="8"/>
  <c r="O1872" i="8"/>
  <c r="N1872" i="8"/>
  <c r="M1872" i="8"/>
  <c r="L1872" i="8"/>
  <c r="K1872" i="8"/>
  <c r="J1872" i="8"/>
  <c r="I1872" i="8"/>
  <c r="H1872" i="8"/>
  <c r="G1872" i="8"/>
  <c r="F1872" i="8"/>
  <c r="E1872" i="8"/>
  <c r="D1872" i="8"/>
  <c r="C1872" i="8"/>
  <c r="B1872" i="8"/>
  <c r="Q1871" i="8"/>
  <c r="I1871" i="8"/>
  <c r="Q1870" i="8"/>
  <c r="I1870" i="8"/>
  <c r="P1869" i="8"/>
  <c r="O1869" i="8"/>
  <c r="N1869" i="8"/>
  <c r="M1869" i="8"/>
  <c r="L1869" i="8"/>
  <c r="K1869" i="8"/>
  <c r="J1869" i="8"/>
  <c r="H1869" i="8"/>
  <c r="G1869" i="8"/>
  <c r="F1869" i="8"/>
  <c r="E1869" i="8"/>
  <c r="D1869" i="8"/>
  <c r="C1869" i="8"/>
  <c r="B1869" i="8"/>
  <c r="Q1867" i="8"/>
  <c r="P1867" i="8"/>
  <c r="O1867" i="8"/>
  <c r="N1867" i="8"/>
  <c r="M1867" i="8"/>
  <c r="L1867" i="8"/>
  <c r="K1867" i="8"/>
  <c r="J1867" i="8"/>
  <c r="I1867" i="8"/>
  <c r="H1867" i="8"/>
  <c r="G1867" i="8"/>
  <c r="F1867" i="8"/>
  <c r="E1867" i="8"/>
  <c r="D1867" i="8"/>
  <c r="C1867" i="8"/>
  <c r="B1867" i="8"/>
  <c r="Q1866" i="8"/>
  <c r="P1866" i="8"/>
  <c r="O1866" i="8"/>
  <c r="N1866" i="8"/>
  <c r="M1866" i="8"/>
  <c r="L1866" i="8"/>
  <c r="K1866" i="8"/>
  <c r="J1866" i="8"/>
  <c r="I1866" i="8"/>
  <c r="H1866" i="8"/>
  <c r="G1866" i="8"/>
  <c r="F1866" i="8"/>
  <c r="E1866" i="8"/>
  <c r="D1866" i="8"/>
  <c r="C1866" i="8"/>
  <c r="B1866" i="8"/>
  <c r="Q1865" i="8"/>
  <c r="I1865" i="8"/>
  <c r="Q1864" i="8"/>
  <c r="I1864" i="8"/>
  <c r="P1863" i="8"/>
  <c r="O1863" i="8"/>
  <c r="N1863" i="8"/>
  <c r="M1863" i="8"/>
  <c r="L1863" i="8"/>
  <c r="K1863" i="8"/>
  <c r="J1863" i="8"/>
  <c r="H1863" i="8"/>
  <c r="G1863" i="8"/>
  <c r="F1863" i="8"/>
  <c r="E1863" i="8"/>
  <c r="D1863" i="8"/>
  <c r="C1863" i="8"/>
  <c r="B1863" i="8"/>
  <c r="Q1861" i="8"/>
  <c r="P1861" i="8"/>
  <c r="O1861" i="8"/>
  <c r="N1861" i="8"/>
  <c r="M1861" i="8"/>
  <c r="L1861" i="8"/>
  <c r="K1861" i="8"/>
  <c r="J1861" i="8"/>
  <c r="I1861" i="8"/>
  <c r="H1861" i="8"/>
  <c r="G1861" i="8"/>
  <c r="F1861" i="8"/>
  <c r="E1861" i="8"/>
  <c r="D1861" i="8"/>
  <c r="C1861" i="8"/>
  <c r="B1861" i="8"/>
  <c r="Q1860" i="8"/>
  <c r="P1860" i="8"/>
  <c r="O1860" i="8"/>
  <c r="N1860" i="8"/>
  <c r="M1860" i="8"/>
  <c r="L1860" i="8"/>
  <c r="K1860" i="8"/>
  <c r="J1860" i="8"/>
  <c r="I1860" i="8"/>
  <c r="H1860" i="8"/>
  <c r="G1860" i="8"/>
  <c r="F1860" i="8"/>
  <c r="E1860" i="8"/>
  <c r="D1860" i="8"/>
  <c r="C1860" i="8"/>
  <c r="B1860" i="8"/>
  <c r="Q1859" i="8"/>
  <c r="I1859" i="8"/>
  <c r="Q1858" i="8"/>
  <c r="I1858" i="8"/>
  <c r="P1857" i="8"/>
  <c r="O1857" i="8"/>
  <c r="N1857" i="8"/>
  <c r="M1857" i="8"/>
  <c r="L1857" i="8"/>
  <c r="K1857" i="8"/>
  <c r="J1857" i="8"/>
  <c r="H1857" i="8"/>
  <c r="G1857" i="8"/>
  <c r="F1857" i="8"/>
  <c r="E1857" i="8"/>
  <c r="D1857" i="8"/>
  <c r="C1857" i="8"/>
  <c r="B1857" i="8"/>
  <c r="Q1855" i="8"/>
  <c r="P1855" i="8"/>
  <c r="O1855" i="8"/>
  <c r="N1855" i="8"/>
  <c r="M1855" i="8"/>
  <c r="L1855" i="8"/>
  <c r="K1855" i="8"/>
  <c r="J1855" i="8"/>
  <c r="I1855" i="8"/>
  <c r="H1855" i="8"/>
  <c r="G1855" i="8"/>
  <c r="F1855" i="8"/>
  <c r="E1855" i="8"/>
  <c r="D1855" i="8"/>
  <c r="C1855" i="8"/>
  <c r="B1855" i="8"/>
  <c r="Q1854" i="8"/>
  <c r="P1854" i="8"/>
  <c r="O1854" i="8"/>
  <c r="N1854" i="8"/>
  <c r="M1854" i="8"/>
  <c r="L1854" i="8"/>
  <c r="K1854" i="8"/>
  <c r="J1854" i="8"/>
  <c r="I1854" i="8"/>
  <c r="H1854" i="8"/>
  <c r="G1854" i="8"/>
  <c r="F1854" i="8"/>
  <c r="E1854" i="8"/>
  <c r="D1854" i="8"/>
  <c r="C1854" i="8"/>
  <c r="B1854" i="8"/>
  <c r="Q1853" i="8"/>
  <c r="I1853" i="8"/>
  <c r="Q1852" i="8"/>
  <c r="I1852" i="8"/>
  <c r="P1851" i="8"/>
  <c r="O1851" i="8"/>
  <c r="N1851" i="8"/>
  <c r="M1851" i="8"/>
  <c r="L1851" i="8"/>
  <c r="K1851" i="8"/>
  <c r="J1851" i="8"/>
  <c r="H1851" i="8"/>
  <c r="G1851" i="8"/>
  <c r="F1851" i="8"/>
  <c r="E1851" i="8"/>
  <c r="D1851" i="8"/>
  <c r="C1851" i="8"/>
  <c r="B1851" i="8"/>
  <c r="Q1849" i="8"/>
  <c r="P1849" i="8"/>
  <c r="O1849" i="8"/>
  <c r="N1849" i="8"/>
  <c r="M1849" i="8"/>
  <c r="L1849" i="8"/>
  <c r="K1849" i="8"/>
  <c r="J1849" i="8"/>
  <c r="I1849" i="8"/>
  <c r="H1849" i="8"/>
  <c r="G1849" i="8"/>
  <c r="F1849" i="8"/>
  <c r="E1849" i="8"/>
  <c r="D1849" i="8"/>
  <c r="C1849" i="8"/>
  <c r="B1849" i="8"/>
  <c r="Q1848" i="8"/>
  <c r="P1848" i="8"/>
  <c r="O1848" i="8"/>
  <c r="M1848" i="8"/>
  <c r="L1848" i="8"/>
  <c r="K1848" i="8"/>
  <c r="J1848" i="8"/>
  <c r="I1848" i="8"/>
  <c r="H1848" i="8"/>
  <c r="G1848" i="8"/>
  <c r="F1848" i="8"/>
  <c r="E1848" i="8"/>
  <c r="D1848" i="8"/>
  <c r="C1848" i="8"/>
  <c r="B1848" i="8"/>
  <c r="Q1847" i="8"/>
  <c r="I1847" i="8"/>
  <c r="Q1846" i="8"/>
  <c r="I1846" i="8"/>
  <c r="P1845" i="8"/>
  <c r="O1845" i="8"/>
  <c r="N1845" i="8"/>
  <c r="M1845" i="8"/>
  <c r="L1845" i="8"/>
  <c r="K1845" i="8"/>
  <c r="J1845" i="8"/>
  <c r="H1845" i="8"/>
  <c r="G1845" i="8"/>
  <c r="F1845" i="8"/>
  <c r="E1845" i="8"/>
  <c r="D1845" i="8"/>
  <c r="C1845" i="8"/>
  <c r="B1845" i="8"/>
  <c r="P1844" i="8"/>
  <c r="O1844" i="8"/>
  <c r="Q1843" i="8"/>
  <c r="P1843" i="8"/>
  <c r="O1843" i="8"/>
  <c r="N1843" i="8"/>
  <c r="M1843" i="8"/>
  <c r="L1843" i="8"/>
  <c r="K1843" i="8"/>
  <c r="J1843" i="8"/>
  <c r="I1843" i="8"/>
  <c r="H1843" i="8"/>
  <c r="G1843" i="8"/>
  <c r="F1843" i="8"/>
  <c r="E1843" i="8"/>
  <c r="D1843" i="8"/>
  <c r="C1843" i="8"/>
  <c r="B1843" i="8"/>
  <c r="Q1842" i="8"/>
  <c r="P1842" i="8"/>
  <c r="O1842" i="8"/>
  <c r="N1842" i="8"/>
  <c r="M1842" i="8"/>
  <c r="L1842" i="8"/>
  <c r="K1842" i="8"/>
  <c r="J1842" i="8"/>
  <c r="I1842" i="8"/>
  <c r="H1842" i="8"/>
  <c r="G1842" i="8"/>
  <c r="F1842" i="8"/>
  <c r="E1842" i="8"/>
  <c r="D1842" i="8"/>
  <c r="C1842" i="8"/>
  <c r="B1842" i="8"/>
  <c r="Q1841" i="8"/>
  <c r="I1841" i="8"/>
  <c r="Q1840" i="8"/>
  <c r="I1840" i="8"/>
  <c r="P1839" i="8"/>
  <c r="O1839" i="8"/>
  <c r="N1839" i="8"/>
  <c r="M1839" i="8"/>
  <c r="L1839" i="8"/>
  <c r="K1839" i="8"/>
  <c r="J1839" i="8"/>
  <c r="H1839" i="8"/>
  <c r="G1839" i="8"/>
  <c r="F1839" i="8"/>
  <c r="E1839" i="8"/>
  <c r="D1839" i="8"/>
  <c r="C1839" i="8"/>
  <c r="B1839" i="8"/>
  <c r="P1838" i="8"/>
  <c r="O1838" i="8"/>
  <c r="N1838" i="8"/>
  <c r="P1837" i="8"/>
  <c r="O1837" i="8"/>
  <c r="N1837" i="8"/>
  <c r="M1837" i="8"/>
  <c r="L1837" i="8"/>
  <c r="K1837" i="8"/>
  <c r="J1837" i="8"/>
  <c r="H1837" i="8"/>
  <c r="G1837" i="8"/>
  <c r="F1837" i="8"/>
  <c r="E1837" i="8"/>
  <c r="D1837" i="8"/>
  <c r="C1837" i="8"/>
  <c r="B1837" i="8"/>
  <c r="Q1836" i="8"/>
  <c r="P1836" i="8"/>
  <c r="O1836" i="8"/>
  <c r="M1836" i="8"/>
  <c r="L1836" i="8"/>
  <c r="K1836" i="8"/>
  <c r="J1836" i="8"/>
  <c r="I1836" i="8"/>
  <c r="H1836" i="8"/>
  <c r="G1836" i="8"/>
  <c r="F1836" i="8"/>
  <c r="E1836" i="8"/>
  <c r="D1836" i="8"/>
  <c r="C1836" i="8"/>
  <c r="B1836" i="8"/>
  <c r="Q1835" i="8"/>
  <c r="I1835" i="8"/>
  <c r="P1833" i="8"/>
  <c r="O1833" i="8"/>
  <c r="N1833" i="8"/>
  <c r="M1833" i="8"/>
  <c r="L1833" i="8"/>
  <c r="K1833" i="8"/>
  <c r="J1833" i="8"/>
  <c r="H1833" i="8"/>
  <c r="G1833" i="8"/>
  <c r="F1833" i="8"/>
  <c r="E1833" i="8"/>
  <c r="D1833" i="8"/>
  <c r="C1833" i="8"/>
  <c r="B1833" i="8"/>
  <c r="P1832" i="8"/>
  <c r="O1832" i="8"/>
  <c r="Q1831" i="8"/>
  <c r="P1831" i="8"/>
  <c r="O1831" i="8"/>
  <c r="N1831" i="8"/>
  <c r="M1831" i="8"/>
  <c r="L1831" i="8"/>
  <c r="K1831" i="8"/>
  <c r="J1831" i="8"/>
  <c r="I1831" i="8"/>
  <c r="H1831" i="8"/>
  <c r="G1831" i="8"/>
  <c r="F1831" i="8"/>
  <c r="E1831" i="8"/>
  <c r="D1831" i="8"/>
  <c r="C1831" i="8"/>
  <c r="B1831" i="8"/>
  <c r="Q1830" i="8"/>
  <c r="P1830" i="8"/>
  <c r="O1830" i="8"/>
  <c r="M1830" i="8"/>
  <c r="L1830" i="8"/>
  <c r="K1830" i="8"/>
  <c r="J1830" i="8"/>
  <c r="I1830" i="8"/>
  <c r="H1830" i="8"/>
  <c r="G1830" i="8"/>
  <c r="F1830" i="8"/>
  <c r="E1830" i="8"/>
  <c r="D1830" i="8"/>
  <c r="C1830" i="8"/>
  <c r="B1830" i="8"/>
  <c r="Q1829" i="8"/>
  <c r="I1829" i="8"/>
  <c r="Q1828" i="8"/>
  <c r="I1828" i="8"/>
  <c r="M1824" i="8"/>
  <c r="L1824" i="8"/>
  <c r="K1824" i="8"/>
  <c r="J1824" i="8"/>
  <c r="I1824" i="8"/>
  <c r="H1824" i="8"/>
  <c r="F1824" i="8"/>
  <c r="E1824" i="8"/>
  <c r="D1824" i="8"/>
  <c r="N1823" i="8"/>
  <c r="M1823" i="8"/>
  <c r="L1823" i="8"/>
  <c r="K1823" i="8"/>
  <c r="J1823" i="8"/>
  <c r="I1823" i="8"/>
  <c r="H1823" i="8"/>
  <c r="G1823" i="8"/>
  <c r="F1823" i="8"/>
  <c r="E1823" i="8"/>
  <c r="D1823" i="8"/>
  <c r="E1821" i="8"/>
  <c r="D1821" i="8"/>
  <c r="P1820" i="8"/>
  <c r="O1820" i="8"/>
  <c r="N1820" i="8"/>
  <c r="M1820" i="8"/>
  <c r="L1820" i="8"/>
  <c r="K1820" i="8"/>
  <c r="J1820" i="8"/>
  <c r="H1820" i="8"/>
  <c r="G1820" i="8"/>
  <c r="F1820" i="8"/>
  <c r="E1820" i="8"/>
  <c r="D1820" i="8"/>
  <c r="C1820" i="8"/>
  <c r="B1820" i="8"/>
  <c r="Q1818" i="8"/>
  <c r="P1818" i="8"/>
  <c r="O1818" i="8"/>
  <c r="N1818" i="8"/>
  <c r="M1818" i="8"/>
  <c r="L1818" i="8"/>
  <c r="K1818" i="8"/>
  <c r="J1818" i="8"/>
  <c r="I1818" i="8"/>
  <c r="H1818" i="8"/>
  <c r="G1818" i="8"/>
  <c r="F1818" i="8"/>
  <c r="E1818" i="8"/>
  <c r="D1818" i="8"/>
  <c r="C1818" i="8"/>
  <c r="B1818" i="8"/>
  <c r="Q1817" i="8"/>
  <c r="P1817" i="8"/>
  <c r="O1817" i="8"/>
  <c r="N1817" i="8"/>
  <c r="M1817" i="8"/>
  <c r="L1817" i="8"/>
  <c r="K1817" i="8"/>
  <c r="J1817" i="8"/>
  <c r="I1817" i="8"/>
  <c r="H1817" i="8"/>
  <c r="G1817" i="8"/>
  <c r="F1817" i="8"/>
  <c r="E1817" i="8"/>
  <c r="D1817" i="8"/>
  <c r="C1817" i="8"/>
  <c r="B1817" i="8"/>
  <c r="Q1816" i="8"/>
  <c r="I1816" i="8"/>
  <c r="Q1815" i="8"/>
  <c r="I1815" i="8"/>
  <c r="P1814" i="8"/>
  <c r="O1814" i="8"/>
  <c r="N1814" i="8"/>
  <c r="M1814" i="8"/>
  <c r="L1814" i="8"/>
  <c r="K1814" i="8"/>
  <c r="J1814" i="8"/>
  <c r="H1814" i="8"/>
  <c r="G1814" i="8"/>
  <c r="F1814" i="8"/>
  <c r="E1814" i="8"/>
  <c r="D1814" i="8"/>
  <c r="C1814" i="8"/>
  <c r="B1814" i="8"/>
  <c r="Q1812" i="8"/>
  <c r="P1812" i="8"/>
  <c r="O1812" i="8"/>
  <c r="N1812" i="8"/>
  <c r="M1812" i="8"/>
  <c r="L1812" i="8"/>
  <c r="K1812" i="8"/>
  <c r="J1812" i="8"/>
  <c r="I1812" i="8"/>
  <c r="H1812" i="8"/>
  <c r="G1812" i="8"/>
  <c r="F1812" i="8"/>
  <c r="E1812" i="8"/>
  <c r="D1812" i="8"/>
  <c r="C1812" i="8"/>
  <c r="B1812" i="8"/>
  <c r="Q1811" i="8"/>
  <c r="P1811" i="8"/>
  <c r="O1811" i="8"/>
  <c r="N1811" i="8"/>
  <c r="M1811" i="8"/>
  <c r="L1811" i="8"/>
  <c r="K1811" i="8"/>
  <c r="J1811" i="8"/>
  <c r="I1811" i="8"/>
  <c r="H1811" i="8"/>
  <c r="G1811" i="8"/>
  <c r="F1811" i="8"/>
  <c r="E1811" i="8"/>
  <c r="D1811" i="8"/>
  <c r="C1811" i="8"/>
  <c r="B1811" i="8"/>
  <c r="Q1810" i="8"/>
  <c r="I1810" i="8"/>
  <c r="Q1809" i="8"/>
  <c r="I1809" i="8"/>
  <c r="P1808" i="8"/>
  <c r="O1808" i="8"/>
  <c r="N1808" i="8"/>
  <c r="M1808" i="8"/>
  <c r="L1808" i="8"/>
  <c r="K1808" i="8"/>
  <c r="J1808" i="8"/>
  <c r="H1808" i="8"/>
  <c r="G1808" i="8"/>
  <c r="F1808" i="8"/>
  <c r="E1808" i="8"/>
  <c r="D1808" i="8"/>
  <c r="C1808" i="8"/>
  <c r="B1808" i="8"/>
  <c r="Q1806" i="8"/>
  <c r="P1806" i="8"/>
  <c r="O1806" i="8"/>
  <c r="N1806" i="8"/>
  <c r="M1806" i="8"/>
  <c r="L1806" i="8"/>
  <c r="K1806" i="8"/>
  <c r="J1806" i="8"/>
  <c r="I1806" i="8"/>
  <c r="H1806" i="8"/>
  <c r="G1806" i="8"/>
  <c r="F1806" i="8"/>
  <c r="E1806" i="8"/>
  <c r="D1806" i="8"/>
  <c r="C1806" i="8"/>
  <c r="B1806" i="8"/>
  <c r="Q1805" i="8"/>
  <c r="P1805" i="8"/>
  <c r="O1805" i="8"/>
  <c r="N1805" i="8"/>
  <c r="M1805" i="8"/>
  <c r="L1805" i="8"/>
  <c r="K1805" i="8"/>
  <c r="J1805" i="8"/>
  <c r="I1805" i="8"/>
  <c r="H1805" i="8"/>
  <c r="G1805" i="8"/>
  <c r="F1805" i="8"/>
  <c r="E1805" i="8"/>
  <c r="D1805" i="8"/>
  <c r="C1805" i="8"/>
  <c r="B1805" i="8"/>
  <c r="Q1804" i="8"/>
  <c r="I1804" i="8"/>
  <c r="Q1803" i="8"/>
  <c r="I1803" i="8"/>
  <c r="P1802" i="8"/>
  <c r="O1802" i="8"/>
  <c r="N1802" i="8"/>
  <c r="M1802" i="8"/>
  <c r="L1802" i="8"/>
  <c r="K1802" i="8"/>
  <c r="J1802" i="8"/>
  <c r="H1802" i="8"/>
  <c r="G1802" i="8"/>
  <c r="F1802" i="8"/>
  <c r="E1802" i="8"/>
  <c r="D1802" i="8"/>
  <c r="C1802" i="8"/>
  <c r="B1802" i="8"/>
  <c r="Q1800" i="8"/>
  <c r="P1800" i="8"/>
  <c r="O1800" i="8"/>
  <c r="N1800" i="8"/>
  <c r="M1800" i="8"/>
  <c r="L1800" i="8"/>
  <c r="K1800" i="8"/>
  <c r="J1800" i="8"/>
  <c r="I1800" i="8"/>
  <c r="H1800" i="8"/>
  <c r="G1800" i="8"/>
  <c r="F1800" i="8"/>
  <c r="E1800" i="8"/>
  <c r="D1800" i="8"/>
  <c r="C1800" i="8"/>
  <c r="B1800" i="8"/>
  <c r="Q1799" i="8"/>
  <c r="P1799" i="8"/>
  <c r="O1799" i="8"/>
  <c r="N1799" i="8"/>
  <c r="M1799" i="8"/>
  <c r="L1799" i="8"/>
  <c r="K1799" i="8"/>
  <c r="J1799" i="8"/>
  <c r="I1799" i="8"/>
  <c r="H1799" i="8"/>
  <c r="G1799" i="8"/>
  <c r="F1799" i="8"/>
  <c r="E1799" i="8"/>
  <c r="D1799" i="8"/>
  <c r="C1799" i="8"/>
  <c r="B1799" i="8"/>
  <c r="Q1798" i="8"/>
  <c r="I1798" i="8"/>
  <c r="Q1797" i="8"/>
  <c r="P1796" i="8"/>
  <c r="O1796" i="8"/>
  <c r="N1796" i="8"/>
  <c r="M1796" i="8"/>
  <c r="L1796" i="8"/>
  <c r="K1796" i="8"/>
  <c r="J1796" i="8"/>
  <c r="H1796" i="8"/>
  <c r="G1796" i="8"/>
  <c r="F1796" i="8"/>
  <c r="E1796" i="8"/>
  <c r="D1796" i="8"/>
  <c r="C1796" i="8"/>
  <c r="B1796" i="8"/>
  <c r="Q1794" i="8"/>
  <c r="P1794" i="8"/>
  <c r="O1794" i="8"/>
  <c r="N1794" i="8"/>
  <c r="M1794" i="8"/>
  <c r="L1794" i="8"/>
  <c r="K1794" i="8"/>
  <c r="J1794" i="8"/>
  <c r="I1794" i="8"/>
  <c r="H1794" i="8"/>
  <c r="G1794" i="8"/>
  <c r="F1794" i="8"/>
  <c r="E1794" i="8"/>
  <c r="D1794" i="8"/>
  <c r="C1794" i="8"/>
  <c r="B1794" i="8"/>
  <c r="Q1793" i="8"/>
  <c r="P1793" i="8"/>
  <c r="O1793" i="8"/>
  <c r="N1793" i="8"/>
  <c r="M1793" i="8"/>
  <c r="L1793" i="8"/>
  <c r="K1793" i="8"/>
  <c r="J1793" i="8"/>
  <c r="I1793" i="8"/>
  <c r="H1793" i="8"/>
  <c r="G1793" i="8"/>
  <c r="F1793" i="8"/>
  <c r="E1793" i="8"/>
  <c r="D1793" i="8"/>
  <c r="C1793" i="8"/>
  <c r="B1793" i="8"/>
  <c r="Q1792" i="8"/>
  <c r="I1792" i="8"/>
  <c r="Q1791" i="8"/>
  <c r="P1790" i="8"/>
  <c r="O1790" i="8"/>
  <c r="N1790" i="8"/>
  <c r="M1790" i="8"/>
  <c r="L1790" i="8"/>
  <c r="K1790" i="8"/>
  <c r="J1790" i="8"/>
  <c r="H1790" i="8"/>
  <c r="G1790" i="8"/>
  <c r="F1790" i="8"/>
  <c r="E1790" i="8"/>
  <c r="D1790" i="8"/>
  <c r="C1790" i="8"/>
  <c r="B1790" i="8"/>
  <c r="Q1788" i="8"/>
  <c r="P1788" i="8"/>
  <c r="O1788" i="8"/>
  <c r="N1788" i="8"/>
  <c r="M1788" i="8"/>
  <c r="L1788" i="8"/>
  <c r="K1788" i="8"/>
  <c r="J1788" i="8"/>
  <c r="I1788" i="8"/>
  <c r="H1788" i="8"/>
  <c r="G1788" i="8"/>
  <c r="F1788" i="8"/>
  <c r="E1788" i="8"/>
  <c r="D1788" i="8"/>
  <c r="C1788" i="8"/>
  <c r="B1788" i="8"/>
  <c r="Q1787" i="8"/>
  <c r="P1787" i="8"/>
  <c r="O1787" i="8"/>
  <c r="N1787" i="8"/>
  <c r="M1787" i="8"/>
  <c r="L1787" i="8"/>
  <c r="K1787" i="8"/>
  <c r="J1787" i="8"/>
  <c r="I1787" i="8"/>
  <c r="H1787" i="8"/>
  <c r="G1787" i="8"/>
  <c r="F1787" i="8"/>
  <c r="E1787" i="8"/>
  <c r="D1787" i="8"/>
  <c r="C1787" i="8"/>
  <c r="B1787" i="8"/>
  <c r="Q1786" i="8"/>
  <c r="I1786" i="8"/>
  <c r="Q1785" i="8"/>
  <c r="P1784" i="8"/>
  <c r="O1784" i="8"/>
  <c r="N1784" i="8"/>
  <c r="M1784" i="8"/>
  <c r="L1784" i="8"/>
  <c r="K1784" i="8"/>
  <c r="J1784" i="8"/>
  <c r="H1784" i="8"/>
  <c r="G1784" i="8"/>
  <c r="F1784" i="8"/>
  <c r="E1784" i="8"/>
  <c r="D1784" i="8"/>
  <c r="C1784" i="8"/>
  <c r="B1784" i="8"/>
  <c r="Q1782" i="8"/>
  <c r="P1782" i="8"/>
  <c r="O1782" i="8"/>
  <c r="N1782" i="8"/>
  <c r="M1782" i="8"/>
  <c r="L1782" i="8"/>
  <c r="K1782" i="8"/>
  <c r="J1782" i="8"/>
  <c r="I1782" i="8"/>
  <c r="H1782" i="8"/>
  <c r="G1782" i="8"/>
  <c r="F1782" i="8"/>
  <c r="E1782" i="8"/>
  <c r="D1782" i="8"/>
  <c r="C1782" i="8"/>
  <c r="B1782" i="8"/>
  <c r="Q1781" i="8"/>
  <c r="P1781" i="8"/>
  <c r="O1781" i="8"/>
  <c r="N1781" i="8"/>
  <c r="M1781" i="8"/>
  <c r="L1781" i="8"/>
  <c r="K1781" i="8"/>
  <c r="J1781" i="8"/>
  <c r="I1781" i="8"/>
  <c r="H1781" i="8"/>
  <c r="G1781" i="8"/>
  <c r="F1781" i="8"/>
  <c r="E1781" i="8"/>
  <c r="D1781" i="8"/>
  <c r="C1781" i="8"/>
  <c r="B1781" i="8"/>
  <c r="Q1780" i="8"/>
  <c r="I1780" i="8"/>
  <c r="Q1779" i="8"/>
  <c r="I1779" i="8"/>
  <c r="P1778" i="8"/>
  <c r="O1778" i="8"/>
  <c r="N1778" i="8"/>
  <c r="M1778" i="8"/>
  <c r="L1778" i="8"/>
  <c r="K1778" i="8"/>
  <c r="J1778" i="8"/>
  <c r="H1778" i="8"/>
  <c r="G1778" i="8"/>
  <c r="F1778" i="8"/>
  <c r="E1778" i="8"/>
  <c r="D1778" i="8"/>
  <c r="C1778" i="8"/>
  <c r="B1778" i="8"/>
  <c r="Q1776" i="8"/>
  <c r="P1776" i="8"/>
  <c r="O1776" i="8"/>
  <c r="N1776" i="8"/>
  <c r="M1776" i="8"/>
  <c r="L1776" i="8"/>
  <c r="K1776" i="8"/>
  <c r="J1776" i="8"/>
  <c r="I1776" i="8"/>
  <c r="H1776" i="8"/>
  <c r="G1776" i="8"/>
  <c r="F1776" i="8"/>
  <c r="E1776" i="8"/>
  <c r="D1776" i="8"/>
  <c r="C1776" i="8"/>
  <c r="B1776" i="8"/>
  <c r="Q1775" i="8"/>
  <c r="P1775" i="8"/>
  <c r="O1775" i="8"/>
  <c r="N1775" i="8"/>
  <c r="M1775" i="8"/>
  <c r="L1775" i="8"/>
  <c r="K1775" i="8"/>
  <c r="J1775" i="8"/>
  <c r="I1775" i="8"/>
  <c r="H1775" i="8"/>
  <c r="G1775" i="8"/>
  <c r="F1775" i="8"/>
  <c r="E1775" i="8"/>
  <c r="D1775" i="8"/>
  <c r="C1775" i="8"/>
  <c r="B1775" i="8"/>
  <c r="Q1774" i="8"/>
  <c r="I1774" i="8"/>
  <c r="Q1773" i="8"/>
  <c r="P1772" i="8"/>
  <c r="O1772" i="8"/>
  <c r="N1772" i="8"/>
  <c r="M1772" i="8"/>
  <c r="L1772" i="8"/>
  <c r="K1772" i="8"/>
  <c r="J1772" i="8"/>
  <c r="H1772" i="8"/>
  <c r="G1772" i="8"/>
  <c r="F1772" i="8"/>
  <c r="E1772" i="8"/>
  <c r="D1772" i="8"/>
  <c r="C1772" i="8"/>
  <c r="B1772" i="8"/>
  <c r="Q1770" i="8"/>
  <c r="P1770" i="8"/>
  <c r="O1770" i="8"/>
  <c r="N1770" i="8"/>
  <c r="M1770" i="8"/>
  <c r="L1770" i="8"/>
  <c r="K1770" i="8"/>
  <c r="J1770" i="8"/>
  <c r="I1770" i="8"/>
  <c r="H1770" i="8"/>
  <c r="G1770" i="8"/>
  <c r="F1770" i="8"/>
  <c r="E1770" i="8"/>
  <c r="C1770" i="8"/>
  <c r="B1770" i="8"/>
  <c r="Q1769" i="8"/>
  <c r="P1769" i="8"/>
  <c r="O1769" i="8"/>
  <c r="N1769" i="8"/>
  <c r="M1769" i="8"/>
  <c r="L1769" i="8"/>
  <c r="K1769" i="8"/>
  <c r="J1769" i="8"/>
  <c r="I1769" i="8"/>
  <c r="H1769" i="8"/>
  <c r="G1769" i="8"/>
  <c r="F1769" i="8"/>
  <c r="E1769" i="8"/>
  <c r="D1769" i="8"/>
  <c r="C1769" i="8"/>
  <c r="B1769" i="8"/>
  <c r="Q1768" i="8"/>
  <c r="I1768" i="8"/>
  <c r="Q1767" i="8"/>
  <c r="P1766" i="8"/>
  <c r="O1766" i="8"/>
  <c r="N1766" i="8"/>
  <c r="M1766" i="8"/>
  <c r="L1766" i="8"/>
  <c r="K1766" i="8"/>
  <c r="J1766" i="8"/>
  <c r="H1766" i="8"/>
  <c r="G1766" i="8"/>
  <c r="F1766" i="8"/>
  <c r="E1766" i="8"/>
  <c r="D1766" i="8"/>
  <c r="C1766" i="8"/>
  <c r="B1766" i="8"/>
  <c r="P1764" i="8"/>
  <c r="O1764" i="8"/>
  <c r="N1764" i="8"/>
  <c r="M1764" i="8"/>
  <c r="L1764" i="8"/>
  <c r="K1764" i="8"/>
  <c r="J1764" i="8"/>
  <c r="I1764" i="8"/>
  <c r="H1764" i="8"/>
  <c r="G1764" i="8"/>
  <c r="F1764" i="8"/>
  <c r="E1764" i="8"/>
  <c r="D1764" i="8"/>
  <c r="C1764" i="8"/>
  <c r="B1764" i="8"/>
  <c r="Q1763" i="8"/>
  <c r="P1763" i="8"/>
  <c r="O1763" i="8"/>
  <c r="N1763" i="8"/>
  <c r="M1763" i="8"/>
  <c r="L1763" i="8"/>
  <c r="K1763" i="8"/>
  <c r="J1763" i="8"/>
  <c r="I1763" i="8"/>
  <c r="H1763" i="8"/>
  <c r="F1763" i="8"/>
  <c r="E1763" i="8"/>
  <c r="D1763" i="8"/>
  <c r="C1763" i="8"/>
  <c r="B1763" i="8"/>
  <c r="Q1762" i="8"/>
  <c r="I1762" i="8"/>
  <c r="I1761" i="8"/>
  <c r="O1760" i="8"/>
  <c r="N1760" i="8"/>
  <c r="M1760" i="8"/>
  <c r="L1760" i="8"/>
  <c r="K1760" i="8"/>
  <c r="J1760" i="8"/>
  <c r="I1760" i="8"/>
  <c r="H1760" i="8"/>
  <c r="G1760" i="8"/>
  <c r="F1760" i="8"/>
  <c r="E1760" i="8"/>
  <c r="D1760" i="8"/>
  <c r="C1760" i="8"/>
  <c r="B1760" i="8"/>
  <c r="P1759" i="8"/>
  <c r="G1759" i="8"/>
  <c r="Q1758" i="8"/>
  <c r="P1758" i="8"/>
  <c r="O1758" i="8"/>
  <c r="N1758" i="8"/>
  <c r="M1758" i="8"/>
  <c r="L1758" i="8"/>
  <c r="K1758" i="8"/>
  <c r="J1758" i="8"/>
  <c r="I1758" i="8"/>
  <c r="H1758" i="8"/>
  <c r="G1758" i="8"/>
  <c r="F1758" i="8"/>
  <c r="E1758" i="8"/>
  <c r="D1758" i="8"/>
  <c r="C1758" i="8"/>
  <c r="B1758" i="8"/>
  <c r="Q1757" i="8"/>
  <c r="P1757" i="8"/>
  <c r="O1757" i="8"/>
  <c r="N1757" i="8"/>
  <c r="M1757" i="8"/>
  <c r="L1757" i="8"/>
  <c r="K1757" i="8"/>
  <c r="J1757" i="8"/>
  <c r="I1757" i="8"/>
  <c r="H1757" i="8"/>
  <c r="F1757" i="8"/>
  <c r="E1757" i="8"/>
  <c r="C1757" i="8"/>
  <c r="B1757" i="8"/>
  <c r="Q1756" i="8"/>
  <c r="I1756" i="8"/>
  <c r="Q1755" i="8"/>
  <c r="I1755" i="8"/>
  <c r="M1751" i="8"/>
  <c r="L1751" i="8"/>
  <c r="K1751" i="8"/>
  <c r="J1751" i="8"/>
  <c r="I1751" i="8"/>
  <c r="H1751" i="8"/>
  <c r="F1751" i="8"/>
  <c r="E1751" i="8"/>
  <c r="D1751" i="8"/>
  <c r="N1750" i="8"/>
  <c r="M1750" i="8"/>
  <c r="L1750" i="8"/>
  <c r="K1750" i="8"/>
  <c r="J1750" i="8"/>
  <c r="I1750" i="8"/>
  <c r="H1750" i="8"/>
  <c r="G1750" i="8"/>
  <c r="F1750" i="8"/>
  <c r="E1750" i="8"/>
  <c r="D1750" i="8"/>
  <c r="E1748" i="8"/>
  <c r="D1748" i="8"/>
  <c r="P1747" i="8"/>
  <c r="O1747" i="8"/>
  <c r="N1747" i="8"/>
  <c r="M1747" i="8"/>
  <c r="L1747" i="8"/>
  <c r="K1747" i="8"/>
  <c r="J1747" i="8"/>
  <c r="H1747" i="8"/>
  <c r="G1747" i="8"/>
  <c r="F1747" i="8"/>
  <c r="E1747" i="8"/>
  <c r="C1747" i="8"/>
  <c r="B1747" i="8"/>
  <c r="Q1745" i="8"/>
  <c r="P1745" i="8"/>
  <c r="O1745" i="8"/>
  <c r="N1745" i="8"/>
  <c r="M1745" i="8"/>
  <c r="L1745" i="8"/>
  <c r="K1745" i="8"/>
  <c r="J1745" i="8"/>
  <c r="I1745" i="8"/>
  <c r="H1745" i="8"/>
  <c r="G1745" i="8"/>
  <c r="F1745" i="8"/>
  <c r="E1745" i="8"/>
  <c r="D1745" i="8"/>
  <c r="C1745" i="8"/>
  <c r="B1745" i="8"/>
  <c r="Q1744" i="8"/>
  <c r="P1744" i="8"/>
  <c r="O1744" i="8"/>
  <c r="N1744" i="8"/>
  <c r="M1744" i="8"/>
  <c r="L1744" i="8"/>
  <c r="K1744" i="8"/>
  <c r="J1744" i="8"/>
  <c r="I1744" i="8"/>
  <c r="H1744" i="8"/>
  <c r="G1744" i="8"/>
  <c r="F1744" i="8"/>
  <c r="E1744" i="8"/>
  <c r="D1744" i="8"/>
  <c r="C1744" i="8"/>
  <c r="B1744" i="8"/>
  <c r="Q1743" i="8"/>
  <c r="I1743" i="8"/>
  <c r="Q1742" i="8"/>
  <c r="I1742" i="8"/>
  <c r="P1741" i="8"/>
  <c r="O1741" i="8"/>
  <c r="N1741" i="8"/>
  <c r="M1741" i="8"/>
  <c r="L1741" i="8"/>
  <c r="K1741" i="8"/>
  <c r="J1741" i="8"/>
  <c r="H1741" i="8"/>
  <c r="G1741" i="8"/>
  <c r="F1741" i="8"/>
  <c r="E1741" i="8"/>
  <c r="D1741" i="8"/>
  <c r="C1741" i="8"/>
  <c r="B1741" i="8"/>
  <c r="Q1739" i="8"/>
  <c r="P1739" i="8"/>
  <c r="O1739" i="8"/>
  <c r="N1739" i="8"/>
  <c r="M1739" i="8"/>
  <c r="L1739" i="8"/>
  <c r="K1739" i="8"/>
  <c r="J1739" i="8"/>
  <c r="I1739" i="8"/>
  <c r="H1739" i="8"/>
  <c r="G1739" i="8"/>
  <c r="F1739" i="8"/>
  <c r="E1739" i="8"/>
  <c r="D1739" i="8"/>
  <c r="C1739" i="8"/>
  <c r="B1739" i="8"/>
  <c r="Q1738" i="8"/>
  <c r="P1738" i="8"/>
  <c r="O1738" i="8"/>
  <c r="N1738" i="8"/>
  <c r="M1738" i="8"/>
  <c r="L1738" i="8"/>
  <c r="K1738" i="8"/>
  <c r="J1738" i="8"/>
  <c r="I1738" i="8"/>
  <c r="H1738" i="8"/>
  <c r="G1738" i="8"/>
  <c r="F1738" i="8"/>
  <c r="E1738" i="8"/>
  <c r="D1738" i="8"/>
  <c r="C1738" i="8"/>
  <c r="B1738" i="8"/>
  <c r="Q1737" i="8"/>
  <c r="I1737" i="8"/>
  <c r="Q1736" i="8"/>
  <c r="I1736" i="8"/>
  <c r="P1735" i="8"/>
  <c r="O1735" i="8"/>
  <c r="N1735" i="8"/>
  <c r="M1735" i="8"/>
  <c r="L1735" i="8"/>
  <c r="K1735" i="8"/>
  <c r="J1735" i="8"/>
  <c r="H1735" i="8"/>
  <c r="G1735" i="8"/>
  <c r="F1735" i="8"/>
  <c r="E1735" i="8"/>
  <c r="D1735" i="8"/>
  <c r="C1735" i="8"/>
  <c r="B1735" i="8"/>
  <c r="Q1733" i="8"/>
  <c r="P1733" i="8"/>
  <c r="O1733" i="8"/>
  <c r="N1733" i="8"/>
  <c r="M1733" i="8"/>
  <c r="L1733" i="8"/>
  <c r="K1733" i="8"/>
  <c r="J1733" i="8"/>
  <c r="I1733" i="8"/>
  <c r="H1733" i="8"/>
  <c r="G1733" i="8"/>
  <c r="F1733" i="8"/>
  <c r="E1733" i="8"/>
  <c r="D1733" i="8"/>
  <c r="C1733" i="8"/>
  <c r="B1733" i="8"/>
  <c r="Q1732" i="8"/>
  <c r="P1732" i="8"/>
  <c r="O1732" i="8"/>
  <c r="N1732" i="8"/>
  <c r="M1732" i="8"/>
  <c r="L1732" i="8"/>
  <c r="K1732" i="8"/>
  <c r="J1732" i="8"/>
  <c r="I1732" i="8"/>
  <c r="H1732" i="8"/>
  <c r="G1732" i="8"/>
  <c r="F1732" i="8"/>
  <c r="E1732" i="8"/>
  <c r="D1732" i="8"/>
  <c r="C1732" i="8"/>
  <c r="B1732" i="8"/>
  <c r="Q1731" i="8"/>
  <c r="I1731" i="8"/>
  <c r="Q1730" i="8"/>
  <c r="I1730" i="8"/>
  <c r="P1729" i="8"/>
  <c r="O1729" i="8"/>
  <c r="N1729" i="8"/>
  <c r="M1729" i="8"/>
  <c r="L1729" i="8"/>
  <c r="K1729" i="8"/>
  <c r="J1729" i="8"/>
  <c r="H1729" i="8"/>
  <c r="G1729" i="8"/>
  <c r="F1729" i="8"/>
  <c r="E1729" i="8"/>
  <c r="D1729" i="8"/>
  <c r="C1729" i="8"/>
  <c r="B1729" i="8"/>
  <c r="Q1727" i="8"/>
  <c r="P1727" i="8"/>
  <c r="O1727" i="8"/>
  <c r="N1727" i="8"/>
  <c r="M1727" i="8"/>
  <c r="L1727" i="8"/>
  <c r="K1727" i="8"/>
  <c r="J1727" i="8"/>
  <c r="I1727" i="8"/>
  <c r="H1727" i="8"/>
  <c r="G1727" i="8"/>
  <c r="F1727" i="8"/>
  <c r="E1727" i="8"/>
  <c r="D1727" i="8"/>
  <c r="C1727" i="8"/>
  <c r="B1727" i="8"/>
  <c r="Q1726" i="8"/>
  <c r="P1726" i="8"/>
  <c r="O1726" i="8"/>
  <c r="N1726" i="8"/>
  <c r="M1726" i="8"/>
  <c r="L1726" i="8"/>
  <c r="K1726" i="8"/>
  <c r="J1726" i="8"/>
  <c r="I1726" i="8"/>
  <c r="H1726" i="8"/>
  <c r="G1726" i="8"/>
  <c r="F1726" i="8"/>
  <c r="E1726" i="8"/>
  <c r="D1726" i="8"/>
  <c r="C1726" i="8"/>
  <c r="B1726" i="8"/>
  <c r="Q1725" i="8"/>
  <c r="I1725" i="8"/>
  <c r="Q1724" i="8"/>
  <c r="P1723" i="8"/>
  <c r="O1723" i="8"/>
  <c r="N1723" i="8"/>
  <c r="M1723" i="8"/>
  <c r="L1723" i="8"/>
  <c r="K1723" i="8"/>
  <c r="J1723" i="8"/>
  <c r="H1723" i="8"/>
  <c r="G1723" i="8"/>
  <c r="F1723" i="8"/>
  <c r="E1723" i="8"/>
  <c r="D1723" i="8"/>
  <c r="C1723" i="8"/>
  <c r="B1723" i="8"/>
  <c r="Q1721" i="8"/>
  <c r="P1721" i="8"/>
  <c r="O1721" i="8"/>
  <c r="N1721" i="8"/>
  <c r="M1721" i="8"/>
  <c r="L1721" i="8"/>
  <c r="K1721" i="8"/>
  <c r="J1721" i="8"/>
  <c r="I1721" i="8"/>
  <c r="H1721" i="8"/>
  <c r="G1721" i="8"/>
  <c r="F1721" i="8"/>
  <c r="E1721" i="8"/>
  <c r="D1721" i="8"/>
  <c r="C1721" i="8"/>
  <c r="B1721" i="8"/>
  <c r="Q1720" i="8"/>
  <c r="P1720" i="8"/>
  <c r="O1720" i="8"/>
  <c r="N1720" i="8"/>
  <c r="M1720" i="8"/>
  <c r="L1720" i="8"/>
  <c r="K1720" i="8"/>
  <c r="J1720" i="8"/>
  <c r="I1720" i="8"/>
  <c r="H1720" i="8"/>
  <c r="G1720" i="8"/>
  <c r="F1720" i="8"/>
  <c r="E1720" i="8"/>
  <c r="D1720" i="8"/>
  <c r="C1720" i="8"/>
  <c r="B1720" i="8"/>
  <c r="Q1719" i="8"/>
  <c r="I1719" i="8"/>
  <c r="Q1718" i="8"/>
  <c r="P1717" i="8"/>
  <c r="O1717" i="8"/>
  <c r="N1717" i="8"/>
  <c r="M1717" i="8"/>
  <c r="L1717" i="8"/>
  <c r="K1717" i="8"/>
  <c r="J1717" i="8"/>
  <c r="H1717" i="8"/>
  <c r="G1717" i="8"/>
  <c r="F1717" i="8"/>
  <c r="D1717" i="8"/>
  <c r="C1717" i="8"/>
  <c r="B1717" i="8"/>
  <c r="Q1715" i="8"/>
  <c r="P1715" i="8"/>
  <c r="O1715" i="8"/>
  <c r="N1715" i="8"/>
  <c r="M1715" i="8"/>
  <c r="L1715" i="8"/>
  <c r="K1715" i="8"/>
  <c r="J1715" i="8"/>
  <c r="I1715" i="8"/>
  <c r="H1715" i="8"/>
  <c r="G1715" i="8"/>
  <c r="F1715" i="8"/>
  <c r="E1715" i="8"/>
  <c r="D1715" i="8"/>
  <c r="C1715" i="8"/>
  <c r="B1715" i="8"/>
  <c r="Q1714" i="8"/>
  <c r="P1714" i="8"/>
  <c r="O1714" i="8"/>
  <c r="N1714" i="8"/>
  <c r="M1714" i="8"/>
  <c r="L1714" i="8"/>
  <c r="K1714" i="8"/>
  <c r="J1714" i="8"/>
  <c r="I1714" i="8"/>
  <c r="H1714" i="8"/>
  <c r="G1714" i="8"/>
  <c r="F1714" i="8"/>
  <c r="E1714" i="8"/>
  <c r="D1714" i="8"/>
  <c r="C1714" i="8"/>
  <c r="B1714" i="8"/>
  <c r="Q1713" i="8"/>
  <c r="I1713" i="8"/>
  <c r="Q1712" i="8"/>
  <c r="P1711" i="8"/>
  <c r="O1711" i="8"/>
  <c r="N1711" i="8"/>
  <c r="M1711" i="8"/>
  <c r="L1711" i="8"/>
  <c r="K1711" i="8"/>
  <c r="J1711" i="8"/>
  <c r="H1711" i="8"/>
  <c r="G1711" i="8"/>
  <c r="F1711" i="8"/>
  <c r="E1711" i="8"/>
  <c r="D1711" i="8"/>
  <c r="C1711" i="8"/>
  <c r="B1711" i="8"/>
  <c r="Q1709" i="8"/>
  <c r="P1709" i="8"/>
  <c r="O1709" i="8"/>
  <c r="N1709" i="8"/>
  <c r="M1709" i="8"/>
  <c r="L1709" i="8"/>
  <c r="K1709" i="8"/>
  <c r="J1709" i="8"/>
  <c r="I1709" i="8"/>
  <c r="H1709" i="8"/>
  <c r="G1709" i="8"/>
  <c r="F1709" i="8"/>
  <c r="E1709" i="8"/>
  <c r="D1709" i="8"/>
  <c r="C1709" i="8"/>
  <c r="B1709" i="8"/>
  <c r="Q1708" i="8"/>
  <c r="P1708" i="8"/>
  <c r="O1708" i="8"/>
  <c r="N1708" i="8"/>
  <c r="M1708" i="8"/>
  <c r="L1708" i="8"/>
  <c r="K1708" i="8"/>
  <c r="J1708" i="8"/>
  <c r="I1708" i="8"/>
  <c r="H1708" i="8"/>
  <c r="G1708" i="8"/>
  <c r="F1708" i="8"/>
  <c r="E1708" i="8"/>
  <c r="D1708" i="8"/>
  <c r="C1708" i="8"/>
  <c r="B1708" i="8"/>
  <c r="Q1707" i="8"/>
  <c r="I1707" i="8"/>
  <c r="Q1706" i="8"/>
  <c r="I1706" i="8"/>
  <c r="P1705" i="8"/>
  <c r="O1705" i="8"/>
  <c r="N1705" i="8"/>
  <c r="M1705" i="8"/>
  <c r="L1705" i="8"/>
  <c r="K1705" i="8"/>
  <c r="J1705" i="8"/>
  <c r="H1705" i="8"/>
  <c r="G1705" i="8"/>
  <c r="F1705" i="8"/>
  <c r="E1705" i="8"/>
  <c r="D1705" i="8"/>
  <c r="C1705" i="8"/>
  <c r="B1705" i="8"/>
  <c r="Q1703" i="8"/>
  <c r="P1703" i="8"/>
  <c r="O1703" i="8"/>
  <c r="N1703" i="8"/>
  <c r="M1703" i="8"/>
  <c r="L1703" i="8"/>
  <c r="K1703" i="8"/>
  <c r="J1703" i="8"/>
  <c r="I1703" i="8"/>
  <c r="H1703" i="8"/>
  <c r="G1703" i="8"/>
  <c r="F1703" i="8"/>
  <c r="E1703" i="8"/>
  <c r="D1703" i="8"/>
  <c r="C1703" i="8"/>
  <c r="B1703" i="8"/>
  <c r="Q1702" i="8"/>
  <c r="P1702" i="8"/>
  <c r="O1702" i="8"/>
  <c r="N1702" i="8"/>
  <c r="M1702" i="8"/>
  <c r="L1702" i="8"/>
  <c r="K1702" i="8"/>
  <c r="J1702" i="8"/>
  <c r="I1702" i="8"/>
  <c r="H1702" i="8"/>
  <c r="G1702" i="8"/>
  <c r="F1702" i="8"/>
  <c r="E1702" i="8"/>
  <c r="D1702" i="8"/>
  <c r="C1702" i="8"/>
  <c r="B1702" i="8"/>
  <c r="Q1701" i="8"/>
  <c r="I1701" i="8"/>
  <c r="Q1700" i="8"/>
  <c r="P1699" i="8"/>
  <c r="O1699" i="8"/>
  <c r="N1699" i="8"/>
  <c r="M1699" i="8"/>
  <c r="L1699" i="8"/>
  <c r="K1699" i="8"/>
  <c r="J1699" i="8"/>
  <c r="H1699" i="8"/>
  <c r="G1699" i="8"/>
  <c r="F1699" i="8"/>
  <c r="E1699" i="8"/>
  <c r="D1699" i="8"/>
  <c r="C1699" i="8"/>
  <c r="B1699" i="8"/>
  <c r="Q1697" i="8"/>
  <c r="P1697" i="8"/>
  <c r="O1697" i="8"/>
  <c r="N1697" i="8"/>
  <c r="M1697" i="8"/>
  <c r="L1697" i="8"/>
  <c r="K1697" i="8"/>
  <c r="J1697" i="8"/>
  <c r="I1697" i="8"/>
  <c r="H1697" i="8"/>
  <c r="G1697" i="8"/>
  <c r="F1697" i="8"/>
  <c r="E1697" i="8"/>
  <c r="C1697" i="8"/>
  <c r="B1697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E1696" i="8"/>
  <c r="D1696" i="8"/>
  <c r="C1696" i="8"/>
  <c r="B1696" i="8"/>
  <c r="Q1695" i="8"/>
  <c r="I1695" i="8"/>
  <c r="Q1694" i="8"/>
  <c r="P1693" i="8"/>
  <c r="O1693" i="8"/>
  <c r="N1693" i="8"/>
  <c r="M1693" i="8"/>
  <c r="L1693" i="8"/>
  <c r="K1693" i="8"/>
  <c r="J1693" i="8"/>
  <c r="H1693" i="8"/>
  <c r="G1693" i="8"/>
  <c r="F1693" i="8"/>
  <c r="E1693" i="8"/>
  <c r="D1693" i="8"/>
  <c r="C1693" i="8"/>
  <c r="B1693" i="8"/>
  <c r="P1691" i="8"/>
  <c r="O1691" i="8"/>
  <c r="N1691" i="8"/>
  <c r="M1691" i="8"/>
  <c r="L1691" i="8"/>
  <c r="K1691" i="8"/>
  <c r="J1691" i="8"/>
  <c r="I1691" i="8"/>
  <c r="H1691" i="8"/>
  <c r="G1691" i="8"/>
  <c r="F1691" i="8"/>
  <c r="E1691" i="8"/>
  <c r="D1691" i="8"/>
  <c r="C1691" i="8"/>
  <c r="B1691" i="8"/>
  <c r="Q1690" i="8"/>
  <c r="P1690" i="8"/>
  <c r="O1690" i="8"/>
  <c r="N1690" i="8"/>
  <c r="M1690" i="8"/>
  <c r="L1690" i="8"/>
  <c r="K1690" i="8"/>
  <c r="J1690" i="8"/>
  <c r="I1690" i="8"/>
  <c r="H1690" i="8"/>
  <c r="G1690" i="8"/>
  <c r="F1690" i="8"/>
  <c r="E1690" i="8"/>
  <c r="D1690" i="8"/>
  <c r="C1690" i="8"/>
  <c r="B1690" i="8"/>
  <c r="Q1689" i="8"/>
  <c r="I1689" i="8"/>
  <c r="I1688" i="8"/>
  <c r="P1687" i="8"/>
  <c r="O1687" i="8"/>
  <c r="N1687" i="8"/>
  <c r="M1687" i="8"/>
  <c r="L1687" i="8"/>
  <c r="K1687" i="8"/>
  <c r="J1687" i="8"/>
  <c r="I1687" i="8"/>
  <c r="H1687" i="8"/>
  <c r="G1687" i="8"/>
  <c r="F1687" i="8"/>
  <c r="E1687" i="8"/>
  <c r="D1687" i="8"/>
  <c r="C1687" i="8"/>
  <c r="B1687" i="8"/>
  <c r="Q1685" i="8"/>
  <c r="P1685" i="8"/>
  <c r="O1685" i="8"/>
  <c r="N1685" i="8"/>
  <c r="M1685" i="8"/>
  <c r="L1685" i="8"/>
  <c r="K1685" i="8"/>
  <c r="J1685" i="8"/>
  <c r="I1685" i="8"/>
  <c r="H1685" i="8"/>
  <c r="G1685" i="8"/>
  <c r="F1685" i="8"/>
  <c r="E1685" i="8"/>
  <c r="D1685" i="8"/>
  <c r="C1685" i="8"/>
  <c r="B1685" i="8"/>
  <c r="Q1684" i="8"/>
  <c r="P1684" i="8"/>
  <c r="O1684" i="8"/>
  <c r="N1684" i="8"/>
  <c r="M1684" i="8"/>
  <c r="L1684" i="8"/>
  <c r="K1684" i="8"/>
  <c r="J1684" i="8"/>
  <c r="I1684" i="8"/>
  <c r="H1684" i="8"/>
  <c r="G1684" i="8"/>
  <c r="F1684" i="8"/>
  <c r="E1684" i="8"/>
  <c r="D1684" i="8"/>
  <c r="C1684" i="8"/>
  <c r="B1684" i="8"/>
  <c r="Q1683" i="8"/>
  <c r="I1683" i="8"/>
  <c r="Q1682" i="8"/>
  <c r="I1682" i="8"/>
  <c r="M1678" i="8"/>
  <c r="L1678" i="8"/>
  <c r="K1678" i="8"/>
  <c r="J1678" i="8"/>
  <c r="I1678" i="8"/>
  <c r="H1678" i="8"/>
  <c r="F1678" i="8"/>
  <c r="E1678" i="8"/>
  <c r="D1678" i="8"/>
  <c r="N1677" i="8"/>
  <c r="M1677" i="8"/>
  <c r="L1677" i="8"/>
  <c r="K1677" i="8"/>
  <c r="J1677" i="8"/>
  <c r="I1677" i="8"/>
  <c r="H1677" i="8"/>
  <c r="G1677" i="8"/>
  <c r="F1677" i="8"/>
  <c r="E1677" i="8"/>
  <c r="D1677" i="8"/>
  <c r="E1675" i="8"/>
  <c r="D1675" i="8"/>
  <c r="P1674" i="8"/>
  <c r="O1674" i="8"/>
  <c r="N1674" i="8"/>
  <c r="M1674" i="8"/>
  <c r="L1674" i="8"/>
  <c r="K1674" i="8"/>
  <c r="J1674" i="8"/>
  <c r="H1674" i="8"/>
  <c r="G1674" i="8"/>
  <c r="F1674" i="8"/>
  <c r="E1674" i="8"/>
  <c r="C1674" i="8"/>
  <c r="B1674" i="8"/>
  <c r="Q1672" i="8"/>
  <c r="P1672" i="8"/>
  <c r="O1672" i="8"/>
  <c r="N1672" i="8"/>
  <c r="M1672" i="8"/>
  <c r="L1672" i="8"/>
  <c r="K1672" i="8"/>
  <c r="J1672" i="8"/>
  <c r="I1672" i="8"/>
  <c r="H1672" i="8"/>
  <c r="G1672" i="8"/>
  <c r="F1672" i="8"/>
  <c r="E1672" i="8"/>
  <c r="D1672" i="8"/>
  <c r="C1672" i="8"/>
  <c r="B1672" i="8"/>
  <c r="Q1671" i="8"/>
  <c r="P1671" i="8"/>
  <c r="O1671" i="8"/>
  <c r="N1671" i="8"/>
  <c r="M1671" i="8"/>
  <c r="L1671" i="8"/>
  <c r="K1671" i="8"/>
  <c r="J1671" i="8"/>
  <c r="I1671" i="8"/>
  <c r="H1671" i="8"/>
  <c r="G1671" i="8"/>
  <c r="F1671" i="8"/>
  <c r="E1671" i="8"/>
  <c r="D1671" i="8"/>
  <c r="C1671" i="8"/>
  <c r="B1671" i="8"/>
  <c r="Q1670" i="8"/>
  <c r="I1670" i="8"/>
  <c r="Q1669" i="8"/>
  <c r="I1669" i="8"/>
  <c r="P1668" i="8"/>
  <c r="O1668" i="8"/>
  <c r="N1668" i="8"/>
  <c r="M1668" i="8"/>
  <c r="L1668" i="8"/>
  <c r="K1668" i="8"/>
  <c r="J1668" i="8"/>
  <c r="H1668" i="8"/>
  <c r="G1668" i="8"/>
  <c r="F1668" i="8"/>
  <c r="E1668" i="8"/>
  <c r="D1668" i="8"/>
  <c r="C1668" i="8"/>
  <c r="B1668" i="8"/>
  <c r="Q1666" i="8"/>
  <c r="P1666" i="8"/>
  <c r="O1666" i="8"/>
  <c r="N1666" i="8"/>
  <c r="M1666" i="8"/>
  <c r="L1666" i="8"/>
  <c r="K1666" i="8"/>
  <c r="J1666" i="8"/>
  <c r="I1666" i="8"/>
  <c r="H1666" i="8"/>
  <c r="G1666" i="8"/>
  <c r="F1666" i="8"/>
  <c r="E1666" i="8"/>
  <c r="D1666" i="8"/>
  <c r="C1666" i="8"/>
  <c r="B1666" i="8"/>
  <c r="Q1665" i="8"/>
  <c r="P1665" i="8"/>
  <c r="O1665" i="8"/>
  <c r="N1665" i="8"/>
  <c r="M1665" i="8"/>
  <c r="L1665" i="8"/>
  <c r="K1665" i="8"/>
  <c r="J1665" i="8"/>
  <c r="I1665" i="8"/>
  <c r="H1665" i="8"/>
  <c r="G1665" i="8"/>
  <c r="F1665" i="8"/>
  <c r="E1665" i="8"/>
  <c r="D1665" i="8"/>
  <c r="C1665" i="8"/>
  <c r="B1665" i="8"/>
  <c r="Q1664" i="8"/>
  <c r="I1664" i="8"/>
  <c r="Q1663" i="8"/>
  <c r="I1663" i="8"/>
  <c r="P1662" i="8"/>
  <c r="O1662" i="8"/>
  <c r="N1662" i="8"/>
  <c r="M1662" i="8"/>
  <c r="L1662" i="8"/>
  <c r="K1662" i="8"/>
  <c r="J1662" i="8"/>
  <c r="H1662" i="8"/>
  <c r="G1662" i="8"/>
  <c r="F1662" i="8"/>
  <c r="E1662" i="8"/>
  <c r="D1662" i="8"/>
  <c r="C1662" i="8"/>
  <c r="B1662" i="8"/>
  <c r="Q1660" i="8"/>
  <c r="P1660" i="8"/>
  <c r="O1660" i="8"/>
  <c r="N1660" i="8"/>
  <c r="M1660" i="8"/>
  <c r="L1660" i="8"/>
  <c r="K1660" i="8"/>
  <c r="J1660" i="8"/>
  <c r="I1660" i="8"/>
  <c r="H1660" i="8"/>
  <c r="G1660" i="8"/>
  <c r="F1660" i="8"/>
  <c r="E1660" i="8"/>
  <c r="D1660" i="8"/>
  <c r="C1660" i="8"/>
  <c r="B1660" i="8"/>
  <c r="Q1659" i="8"/>
  <c r="P1659" i="8"/>
  <c r="O1659" i="8"/>
  <c r="N1659" i="8"/>
  <c r="M1659" i="8"/>
  <c r="L1659" i="8"/>
  <c r="K1659" i="8"/>
  <c r="J1659" i="8"/>
  <c r="I1659" i="8"/>
  <c r="H1659" i="8"/>
  <c r="G1659" i="8"/>
  <c r="F1659" i="8"/>
  <c r="E1659" i="8"/>
  <c r="D1659" i="8"/>
  <c r="C1659" i="8"/>
  <c r="B1659" i="8"/>
  <c r="Q1658" i="8"/>
  <c r="I1658" i="8"/>
  <c r="Q1657" i="8"/>
  <c r="I1657" i="8"/>
  <c r="P1656" i="8"/>
  <c r="O1656" i="8"/>
  <c r="N1656" i="8"/>
  <c r="M1656" i="8"/>
  <c r="K1656" i="8"/>
  <c r="J1656" i="8"/>
  <c r="G1656" i="8"/>
  <c r="F1656" i="8"/>
  <c r="E1656" i="8"/>
  <c r="C1656" i="8"/>
  <c r="B1656" i="8"/>
  <c r="Q1654" i="8"/>
  <c r="P1654" i="8"/>
  <c r="O1654" i="8"/>
  <c r="N1654" i="8"/>
  <c r="M1654" i="8"/>
  <c r="L1654" i="8"/>
  <c r="K1654" i="8"/>
  <c r="J1654" i="8"/>
  <c r="I1654" i="8"/>
  <c r="H1654" i="8"/>
  <c r="G1654" i="8"/>
  <c r="F1654" i="8"/>
  <c r="E1654" i="8"/>
  <c r="D1654" i="8"/>
  <c r="C1654" i="8"/>
  <c r="B1654" i="8"/>
  <c r="Q1653" i="8"/>
  <c r="P1653" i="8"/>
  <c r="O1653" i="8"/>
  <c r="N1653" i="8"/>
  <c r="M1653" i="8"/>
  <c r="L1653" i="8"/>
  <c r="K1653" i="8"/>
  <c r="J1653" i="8"/>
  <c r="I1653" i="8"/>
  <c r="H1653" i="8"/>
  <c r="G1653" i="8"/>
  <c r="F1653" i="8"/>
  <c r="E1653" i="8"/>
  <c r="D1653" i="8"/>
  <c r="C1653" i="8"/>
  <c r="B1653" i="8"/>
  <c r="Q1652" i="8"/>
  <c r="I1652" i="8"/>
  <c r="Q1651" i="8"/>
  <c r="P1650" i="8"/>
  <c r="O1650" i="8"/>
  <c r="N1650" i="8"/>
  <c r="M1650" i="8"/>
  <c r="L1650" i="8"/>
  <c r="K1650" i="8"/>
  <c r="J1650" i="8"/>
  <c r="H1650" i="8"/>
  <c r="G1650" i="8"/>
  <c r="F1650" i="8"/>
  <c r="E1650" i="8"/>
  <c r="D1650" i="8"/>
  <c r="C1650" i="8"/>
  <c r="B1650" i="8"/>
  <c r="Q1648" i="8"/>
  <c r="P1648" i="8"/>
  <c r="O1648" i="8"/>
  <c r="N1648" i="8"/>
  <c r="M1648" i="8"/>
  <c r="L1648" i="8"/>
  <c r="K1648" i="8"/>
  <c r="J1648" i="8"/>
  <c r="I1648" i="8"/>
  <c r="H1648" i="8"/>
  <c r="G1648" i="8"/>
  <c r="F1648" i="8"/>
  <c r="E1648" i="8"/>
  <c r="D1648" i="8"/>
  <c r="C1648" i="8"/>
  <c r="B1648" i="8"/>
  <c r="Q1647" i="8"/>
  <c r="P1647" i="8"/>
  <c r="O1647" i="8"/>
  <c r="N1647" i="8"/>
  <c r="M1647" i="8"/>
  <c r="L1647" i="8"/>
  <c r="K1647" i="8"/>
  <c r="J1647" i="8"/>
  <c r="I1647" i="8"/>
  <c r="H1647" i="8"/>
  <c r="G1647" i="8"/>
  <c r="F1647" i="8"/>
  <c r="E1647" i="8"/>
  <c r="D1647" i="8"/>
  <c r="C1647" i="8"/>
  <c r="B1647" i="8"/>
  <c r="Q1646" i="8"/>
  <c r="I1646" i="8"/>
  <c r="Q1645" i="8"/>
  <c r="P1644" i="8"/>
  <c r="O1644" i="8"/>
  <c r="N1644" i="8"/>
  <c r="M1644" i="8"/>
  <c r="L1644" i="8"/>
  <c r="K1644" i="8"/>
  <c r="J1644" i="8"/>
  <c r="H1644" i="8"/>
  <c r="G1644" i="8"/>
  <c r="F1644" i="8"/>
  <c r="E1644" i="8"/>
  <c r="D1644" i="8"/>
  <c r="C1644" i="8"/>
  <c r="B1644" i="8"/>
  <c r="Q1642" i="8"/>
  <c r="P1642" i="8"/>
  <c r="O1642" i="8"/>
  <c r="N1642" i="8"/>
  <c r="M1642" i="8"/>
  <c r="L1642" i="8"/>
  <c r="K1642" i="8"/>
  <c r="J1642" i="8"/>
  <c r="I1642" i="8"/>
  <c r="H1642" i="8"/>
  <c r="G1642" i="8"/>
  <c r="F1642" i="8"/>
  <c r="E1642" i="8"/>
  <c r="D1642" i="8"/>
  <c r="C1642" i="8"/>
  <c r="B1642" i="8"/>
  <c r="Q1641" i="8"/>
  <c r="P1641" i="8"/>
  <c r="O1641" i="8"/>
  <c r="N1641" i="8"/>
  <c r="M1641" i="8"/>
  <c r="L1641" i="8"/>
  <c r="K1641" i="8"/>
  <c r="J1641" i="8"/>
  <c r="I1641" i="8"/>
  <c r="H1641" i="8"/>
  <c r="G1641" i="8"/>
  <c r="F1641" i="8"/>
  <c r="E1641" i="8"/>
  <c r="D1641" i="8"/>
  <c r="C1641" i="8"/>
  <c r="B1641" i="8"/>
  <c r="Q1640" i="8"/>
  <c r="I1640" i="8"/>
  <c r="Q1639" i="8"/>
  <c r="P1638" i="8"/>
  <c r="O1638" i="8"/>
  <c r="N1638" i="8"/>
  <c r="M1638" i="8"/>
  <c r="L1638" i="8"/>
  <c r="K1638" i="8"/>
  <c r="J1638" i="8"/>
  <c r="H1638" i="8"/>
  <c r="G1638" i="8"/>
  <c r="F1638" i="8"/>
  <c r="E1638" i="8"/>
  <c r="D1638" i="8"/>
  <c r="C1638" i="8"/>
  <c r="B1638" i="8"/>
  <c r="Q1636" i="8"/>
  <c r="P1636" i="8"/>
  <c r="O1636" i="8"/>
  <c r="N1636" i="8"/>
  <c r="M1636" i="8"/>
  <c r="L1636" i="8"/>
  <c r="K1636" i="8"/>
  <c r="J1636" i="8"/>
  <c r="I1636" i="8"/>
  <c r="H1636" i="8"/>
  <c r="G1636" i="8"/>
  <c r="F1636" i="8"/>
  <c r="E1636" i="8"/>
  <c r="D1636" i="8"/>
  <c r="C1636" i="8"/>
  <c r="B1636" i="8"/>
  <c r="Q1635" i="8"/>
  <c r="P1635" i="8"/>
  <c r="O1635" i="8"/>
  <c r="N1635" i="8"/>
  <c r="M1635" i="8"/>
  <c r="L1635" i="8"/>
  <c r="K1635" i="8"/>
  <c r="J1635" i="8"/>
  <c r="I1635" i="8"/>
  <c r="H1635" i="8"/>
  <c r="G1635" i="8"/>
  <c r="F1635" i="8"/>
  <c r="E1635" i="8"/>
  <c r="D1635" i="8"/>
  <c r="C1635" i="8"/>
  <c r="B1635" i="8"/>
  <c r="Q1634" i="8"/>
  <c r="I1634" i="8"/>
  <c r="Q1633" i="8"/>
  <c r="I1633" i="8"/>
  <c r="P1632" i="8"/>
  <c r="O1632" i="8"/>
  <c r="N1632" i="8"/>
  <c r="M1632" i="8"/>
  <c r="L1632" i="8"/>
  <c r="K1632" i="8"/>
  <c r="J1632" i="8"/>
  <c r="H1632" i="8"/>
  <c r="G1632" i="8"/>
  <c r="F1632" i="8"/>
  <c r="E1632" i="8"/>
  <c r="D1632" i="8"/>
  <c r="C1632" i="8"/>
  <c r="B1632" i="8"/>
  <c r="Q1630" i="8"/>
  <c r="P1630" i="8"/>
  <c r="O1630" i="8"/>
  <c r="N1630" i="8"/>
  <c r="M1630" i="8"/>
  <c r="L1630" i="8"/>
  <c r="K1630" i="8"/>
  <c r="J1630" i="8"/>
  <c r="I1630" i="8"/>
  <c r="H1630" i="8"/>
  <c r="G1630" i="8"/>
  <c r="F1630" i="8"/>
  <c r="E1630" i="8"/>
  <c r="D1630" i="8"/>
  <c r="C1630" i="8"/>
  <c r="B1630" i="8"/>
  <c r="Q1629" i="8"/>
  <c r="P1629" i="8"/>
  <c r="O1629" i="8"/>
  <c r="N1629" i="8"/>
  <c r="M1629" i="8"/>
  <c r="L1629" i="8"/>
  <c r="K1629" i="8"/>
  <c r="J1629" i="8"/>
  <c r="I1629" i="8"/>
  <c r="H1629" i="8"/>
  <c r="G1629" i="8"/>
  <c r="F1629" i="8"/>
  <c r="E1629" i="8"/>
  <c r="D1629" i="8"/>
  <c r="C1629" i="8"/>
  <c r="B1629" i="8"/>
  <c r="Q1628" i="8"/>
  <c r="I1628" i="8"/>
  <c r="Q1627" i="8"/>
  <c r="P1626" i="8"/>
  <c r="O1626" i="8"/>
  <c r="N1626" i="8"/>
  <c r="M1626" i="8"/>
  <c r="L1626" i="8"/>
  <c r="K1626" i="8"/>
  <c r="J1626" i="8"/>
  <c r="H1626" i="8"/>
  <c r="G1626" i="8"/>
  <c r="F1626" i="8"/>
  <c r="E1626" i="8"/>
  <c r="D1626" i="8"/>
  <c r="C1626" i="8"/>
  <c r="B1626" i="8"/>
  <c r="Q1624" i="8"/>
  <c r="P1624" i="8"/>
  <c r="O1624" i="8"/>
  <c r="N1624" i="8"/>
  <c r="M1624" i="8"/>
  <c r="L1624" i="8"/>
  <c r="K1624" i="8"/>
  <c r="J1624" i="8"/>
  <c r="I1624" i="8"/>
  <c r="H1624" i="8"/>
  <c r="G1624" i="8"/>
  <c r="F1624" i="8"/>
  <c r="E1624" i="8"/>
  <c r="D1624" i="8"/>
  <c r="C1624" i="8"/>
  <c r="B1624" i="8"/>
  <c r="Q1623" i="8"/>
  <c r="P1623" i="8"/>
  <c r="O1623" i="8"/>
  <c r="N1623" i="8"/>
  <c r="M1623" i="8"/>
  <c r="L1623" i="8"/>
  <c r="K1623" i="8"/>
  <c r="J1623" i="8"/>
  <c r="I1623" i="8"/>
  <c r="H1623" i="8"/>
  <c r="G1623" i="8"/>
  <c r="F1623" i="8"/>
  <c r="E1623" i="8"/>
  <c r="D1623" i="8"/>
  <c r="C1623" i="8"/>
  <c r="B1623" i="8"/>
  <c r="Q1622" i="8"/>
  <c r="I1622" i="8"/>
  <c r="Q1621" i="8"/>
  <c r="P1620" i="8"/>
  <c r="O1620" i="8"/>
  <c r="N1620" i="8"/>
  <c r="M1620" i="8"/>
  <c r="L1620" i="8"/>
  <c r="K1620" i="8"/>
  <c r="J1620" i="8"/>
  <c r="H1620" i="8"/>
  <c r="G1620" i="8"/>
  <c r="F1620" i="8"/>
  <c r="E1620" i="8"/>
  <c r="D1620" i="8"/>
  <c r="C1620" i="8"/>
  <c r="B1620" i="8"/>
  <c r="P1618" i="8"/>
  <c r="O1618" i="8"/>
  <c r="N1618" i="8"/>
  <c r="M1618" i="8"/>
  <c r="L1618" i="8"/>
  <c r="K1618" i="8"/>
  <c r="J1618" i="8"/>
  <c r="I1618" i="8"/>
  <c r="H1618" i="8"/>
  <c r="G1618" i="8"/>
  <c r="F1618" i="8"/>
  <c r="E1618" i="8"/>
  <c r="D1618" i="8"/>
  <c r="C1618" i="8"/>
  <c r="B1618" i="8"/>
  <c r="Q1617" i="8"/>
  <c r="P1617" i="8"/>
  <c r="O1617" i="8"/>
  <c r="N1617" i="8"/>
  <c r="M1617" i="8"/>
  <c r="L1617" i="8"/>
  <c r="K1617" i="8"/>
  <c r="J1617" i="8"/>
  <c r="I1617" i="8"/>
  <c r="H1617" i="8"/>
  <c r="G1617" i="8"/>
  <c r="F1617" i="8"/>
  <c r="E1617" i="8"/>
  <c r="D1617" i="8"/>
  <c r="C1617" i="8"/>
  <c r="B1617" i="8"/>
  <c r="Q1616" i="8"/>
  <c r="I1616" i="8"/>
  <c r="I1615" i="8"/>
  <c r="P1614" i="8"/>
  <c r="O1614" i="8"/>
  <c r="N1614" i="8"/>
  <c r="M1614" i="8"/>
  <c r="L1614" i="8"/>
  <c r="K1614" i="8"/>
  <c r="J1614" i="8"/>
  <c r="I1614" i="8"/>
  <c r="H1614" i="8"/>
  <c r="G1614" i="8"/>
  <c r="F1614" i="8"/>
  <c r="E1614" i="8"/>
  <c r="D1614" i="8"/>
  <c r="C1614" i="8"/>
  <c r="B1614" i="8"/>
  <c r="Q1612" i="8"/>
  <c r="P1612" i="8"/>
  <c r="O1612" i="8"/>
  <c r="N1612" i="8"/>
  <c r="M1612" i="8"/>
  <c r="L1612" i="8"/>
  <c r="K1612" i="8"/>
  <c r="J1612" i="8"/>
  <c r="I1612" i="8"/>
  <c r="H1612" i="8"/>
  <c r="G1612" i="8"/>
  <c r="F1612" i="8"/>
  <c r="E1612" i="8"/>
  <c r="D1612" i="8"/>
  <c r="C1612" i="8"/>
  <c r="B1612" i="8"/>
  <c r="Q1611" i="8"/>
  <c r="P1611" i="8"/>
  <c r="O1611" i="8"/>
  <c r="N1611" i="8"/>
  <c r="M1611" i="8"/>
  <c r="L1611" i="8"/>
  <c r="K1611" i="8"/>
  <c r="J1611" i="8"/>
  <c r="I1611" i="8"/>
  <c r="H1611" i="8"/>
  <c r="G1611" i="8"/>
  <c r="F1611" i="8"/>
  <c r="E1611" i="8"/>
  <c r="D1611" i="8"/>
  <c r="C1611" i="8"/>
  <c r="B1611" i="8"/>
  <c r="Q1610" i="8"/>
  <c r="I1610" i="8"/>
  <c r="Q1609" i="8"/>
  <c r="I1609" i="8"/>
  <c r="M1605" i="8"/>
  <c r="L1605" i="8"/>
  <c r="K1605" i="8"/>
  <c r="J1605" i="8"/>
  <c r="I1605" i="8"/>
  <c r="H1605" i="8"/>
  <c r="F1605" i="8"/>
  <c r="E1605" i="8"/>
  <c r="D1605" i="8"/>
  <c r="N1604" i="8"/>
  <c r="M1604" i="8"/>
  <c r="L1604" i="8"/>
  <c r="K1604" i="8"/>
  <c r="J1604" i="8"/>
  <c r="I1604" i="8"/>
  <c r="H1604" i="8"/>
  <c r="G1604" i="8"/>
  <c r="F1604" i="8"/>
  <c r="E1604" i="8"/>
  <c r="D1604" i="8"/>
  <c r="E1602" i="8"/>
  <c r="D1602" i="8"/>
  <c r="P1601" i="8"/>
  <c r="O1601" i="8"/>
  <c r="N1601" i="8"/>
  <c r="M1601" i="8"/>
  <c r="L1601" i="8"/>
  <c r="K1601" i="8"/>
  <c r="J1601" i="8"/>
  <c r="H1601" i="8"/>
  <c r="G1601" i="8"/>
  <c r="F1601" i="8"/>
  <c r="E1601" i="8"/>
  <c r="C1601" i="8"/>
  <c r="B1601" i="8"/>
  <c r="Q1599" i="8"/>
  <c r="P1599" i="8"/>
  <c r="O1599" i="8"/>
  <c r="N1599" i="8"/>
  <c r="M1599" i="8"/>
  <c r="L1599" i="8"/>
  <c r="K1599" i="8"/>
  <c r="J1599" i="8"/>
  <c r="I1599" i="8"/>
  <c r="H1599" i="8"/>
  <c r="G1599" i="8"/>
  <c r="F1599" i="8"/>
  <c r="E1599" i="8"/>
  <c r="D1599" i="8"/>
  <c r="C1599" i="8"/>
  <c r="B1599" i="8"/>
  <c r="Q1598" i="8"/>
  <c r="P1598" i="8"/>
  <c r="O1598" i="8"/>
  <c r="N1598" i="8"/>
  <c r="M1598" i="8"/>
  <c r="L1598" i="8"/>
  <c r="K1598" i="8"/>
  <c r="J1598" i="8"/>
  <c r="I1598" i="8"/>
  <c r="H1598" i="8"/>
  <c r="G1598" i="8"/>
  <c r="F1598" i="8"/>
  <c r="E1598" i="8"/>
  <c r="D1598" i="8"/>
  <c r="C1598" i="8"/>
  <c r="B1598" i="8"/>
  <c r="Q1597" i="8"/>
  <c r="I1597" i="8"/>
  <c r="Q1596" i="8"/>
  <c r="I1596" i="8"/>
  <c r="P1595" i="8"/>
  <c r="O1595" i="8"/>
  <c r="N1595" i="8"/>
  <c r="M1595" i="8"/>
  <c r="L1595" i="8"/>
  <c r="K1595" i="8"/>
  <c r="J1595" i="8"/>
  <c r="H1595" i="8"/>
  <c r="G1595" i="8"/>
  <c r="F1595" i="8"/>
  <c r="E1595" i="8"/>
  <c r="D1595" i="8"/>
  <c r="C1595" i="8"/>
  <c r="B1595" i="8"/>
  <c r="Q1593" i="8"/>
  <c r="P1593" i="8"/>
  <c r="O1593" i="8"/>
  <c r="N1593" i="8"/>
  <c r="M1593" i="8"/>
  <c r="L1593" i="8"/>
  <c r="K1593" i="8"/>
  <c r="J1593" i="8"/>
  <c r="I1593" i="8"/>
  <c r="H1593" i="8"/>
  <c r="G1593" i="8"/>
  <c r="F1593" i="8"/>
  <c r="E1593" i="8"/>
  <c r="D1593" i="8"/>
  <c r="C1593" i="8"/>
  <c r="B1593" i="8"/>
  <c r="Q1592" i="8"/>
  <c r="P1592" i="8"/>
  <c r="O1592" i="8"/>
  <c r="N1592" i="8"/>
  <c r="M1592" i="8"/>
  <c r="L1592" i="8"/>
  <c r="K1592" i="8"/>
  <c r="J1592" i="8"/>
  <c r="I1592" i="8"/>
  <c r="H1592" i="8"/>
  <c r="G1592" i="8"/>
  <c r="F1592" i="8"/>
  <c r="E1592" i="8"/>
  <c r="D1592" i="8"/>
  <c r="C1592" i="8"/>
  <c r="B1592" i="8"/>
  <c r="Q1591" i="8"/>
  <c r="I1591" i="8"/>
  <c r="Q1590" i="8"/>
  <c r="I1590" i="8"/>
  <c r="P1589" i="8"/>
  <c r="O1589" i="8"/>
  <c r="N1589" i="8"/>
  <c r="M1589" i="8"/>
  <c r="L1589" i="8"/>
  <c r="K1589" i="8"/>
  <c r="J1589" i="8"/>
  <c r="H1589" i="8"/>
  <c r="G1589" i="8"/>
  <c r="F1589" i="8"/>
  <c r="E1589" i="8"/>
  <c r="D1589" i="8"/>
  <c r="C1589" i="8"/>
  <c r="B1589" i="8"/>
  <c r="Q1587" i="8"/>
  <c r="P1587" i="8"/>
  <c r="O1587" i="8"/>
  <c r="N1587" i="8"/>
  <c r="M1587" i="8"/>
  <c r="L1587" i="8"/>
  <c r="K1587" i="8"/>
  <c r="J1587" i="8"/>
  <c r="I1587" i="8"/>
  <c r="H1587" i="8"/>
  <c r="G1587" i="8"/>
  <c r="F1587" i="8"/>
  <c r="E1587" i="8"/>
  <c r="D1587" i="8"/>
  <c r="C1587" i="8"/>
  <c r="B1587" i="8"/>
  <c r="Q1586" i="8"/>
  <c r="P1586" i="8"/>
  <c r="O1586" i="8"/>
  <c r="N1586" i="8"/>
  <c r="M1586" i="8"/>
  <c r="L1586" i="8"/>
  <c r="K1586" i="8"/>
  <c r="J1586" i="8"/>
  <c r="I1586" i="8"/>
  <c r="H1586" i="8"/>
  <c r="G1586" i="8"/>
  <c r="F1586" i="8"/>
  <c r="E1586" i="8"/>
  <c r="D1586" i="8"/>
  <c r="C1586" i="8"/>
  <c r="B1586" i="8"/>
  <c r="Q1585" i="8"/>
  <c r="I1585" i="8"/>
  <c r="Q1584" i="8"/>
  <c r="I1584" i="8"/>
  <c r="P1583" i="8"/>
  <c r="O1583" i="8"/>
  <c r="N1583" i="8"/>
  <c r="M1583" i="8"/>
  <c r="K1583" i="8"/>
  <c r="J1583" i="8"/>
  <c r="H1583" i="8"/>
  <c r="G1583" i="8"/>
  <c r="F1583" i="8"/>
  <c r="E1583" i="8"/>
  <c r="D1583" i="8"/>
  <c r="C1583" i="8"/>
  <c r="B1583" i="8"/>
  <c r="Q1581" i="8"/>
  <c r="P1581" i="8"/>
  <c r="O1581" i="8"/>
  <c r="N1581" i="8"/>
  <c r="M1581" i="8"/>
  <c r="L1581" i="8"/>
  <c r="K1581" i="8"/>
  <c r="J1581" i="8"/>
  <c r="I1581" i="8"/>
  <c r="H1581" i="8"/>
  <c r="G1581" i="8"/>
  <c r="F1581" i="8"/>
  <c r="E1581" i="8"/>
  <c r="D1581" i="8"/>
  <c r="C1581" i="8"/>
  <c r="B1581" i="8"/>
  <c r="Q1580" i="8"/>
  <c r="P1580" i="8"/>
  <c r="O1580" i="8"/>
  <c r="N1580" i="8"/>
  <c r="M1580" i="8"/>
  <c r="L1580" i="8"/>
  <c r="K1580" i="8"/>
  <c r="J1580" i="8"/>
  <c r="I1580" i="8"/>
  <c r="H1580" i="8"/>
  <c r="G1580" i="8"/>
  <c r="F1580" i="8"/>
  <c r="E1580" i="8"/>
  <c r="D1580" i="8"/>
  <c r="C1580" i="8"/>
  <c r="B1580" i="8"/>
  <c r="Q1579" i="8"/>
  <c r="I1579" i="8"/>
  <c r="Q1578" i="8"/>
  <c r="P1577" i="8"/>
  <c r="O1577" i="8"/>
  <c r="N1577" i="8"/>
  <c r="M1577" i="8"/>
  <c r="L1577" i="8"/>
  <c r="K1577" i="8"/>
  <c r="J1577" i="8"/>
  <c r="H1577" i="8"/>
  <c r="G1577" i="8"/>
  <c r="F1577" i="8"/>
  <c r="E1577" i="8"/>
  <c r="D1577" i="8"/>
  <c r="C1577" i="8"/>
  <c r="B1577" i="8"/>
  <c r="Q1575" i="8"/>
  <c r="P1575" i="8"/>
  <c r="O1575" i="8"/>
  <c r="N1575" i="8"/>
  <c r="M1575" i="8"/>
  <c r="L1575" i="8"/>
  <c r="K1575" i="8"/>
  <c r="J1575" i="8"/>
  <c r="I1575" i="8"/>
  <c r="H1575" i="8"/>
  <c r="G1575" i="8"/>
  <c r="F1575" i="8"/>
  <c r="E1575" i="8"/>
  <c r="D1575" i="8"/>
  <c r="C1575" i="8"/>
  <c r="B1575" i="8"/>
  <c r="Q1574" i="8"/>
  <c r="P1574" i="8"/>
  <c r="O1574" i="8"/>
  <c r="N1574" i="8"/>
  <c r="M1574" i="8"/>
  <c r="L1574" i="8"/>
  <c r="K1574" i="8"/>
  <c r="J1574" i="8"/>
  <c r="I1574" i="8"/>
  <c r="H1574" i="8"/>
  <c r="G1574" i="8"/>
  <c r="F1574" i="8"/>
  <c r="E1574" i="8"/>
  <c r="D1574" i="8"/>
  <c r="C1574" i="8"/>
  <c r="B1574" i="8"/>
  <c r="Q1573" i="8"/>
  <c r="I1573" i="8"/>
  <c r="Q1572" i="8"/>
  <c r="P1571" i="8"/>
  <c r="O1571" i="8"/>
  <c r="N1571" i="8"/>
  <c r="M1571" i="8"/>
  <c r="L1571" i="8"/>
  <c r="K1571" i="8"/>
  <c r="J1571" i="8"/>
  <c r="H1571" i="8"/>
  <c r="G1571" i="8"/>
  <c r="F1571" i="8"/>
  <c r="E1571" i="8"/>
  <c r="D1571" i="8"/>
  <c r="C1571" i="8"/>
  <c r="B1571" i="8"/>
  <c r="Q1569" i="8"/>
  <c r="P1569" i="8"/>
  <c r="O1569" i="8"/>
  <c r="N1569" i="8"/>
  <c r="M1569" i="8"/>
  <c r="L1569" i="8"/>
  <c r="K1569" i="8"/>
  <c r="J1569" i="8"/>
  <c r="I1569" i="8"/>
  <c r="H1569" i="8"/>
  <c r="G1569" i="8"/>
  <c r="F1569" i="8"/>
  <c r="E1569" i="8"/>
  <c r="D1569" i="8"/>
  <c r="C1569" i="8"/>
  <c r="B1569" i="8"/>
  <c r="Q1568" i="8"/>
  <c r="O1568" i="8"/>
  <c r="N1568" i="8"/>
  <c r="M1568" i="8"/>
  <c r="L1568" i="8"/>
  <c r="K1568" i="8"/>
  <c r="J1568" i="8"/>
  <c r="I1568" i="8"/>
  <c r="H1568" i="8"/>
  <c r="G1568" i="8"/>
  <c r="F1568" i="8"/>
  <c r="E1568" i="8"/>
  <c r="C1568" i="8"/>
  <c r="B1568" i="8"/>
  <c r="Q1567" i="8"/>
  <c r="I1567" i="8"/>
  <c r="Q1566" i="8"/>
  <c r="P1565" i="8"/>
  <c r="O1565" i="8"/>
  <c r="N1565" i="8"/>
  <c r="M1565" i="8"/>
  <c r="L1565" i="8"/>
  <c r="K1565" i="8"/>
  <c r="J1565" i="8"/>
  <c r="H1565" i="8"/>
  <c r="G1565" i="8"/>
  <c r="F1565" i="8"/>
  <c r="E1565" i="8"/>
  <c r="C1565" i="8"/>
  <c r="Q1563" i="8"/>
  <c r="P1563" i="8"/>
  <c r="O1563" i="8"/>
  <c r="N1563" i="8"/>
  <c r="M1563" i="8"/>
  <c r="L1563" i="8"/>
  <c r="K1563" i="8"/>
  <c r="J1563" i="8"/>
  <c r="I1563" i="8"/>
  <c r="H1563" i="8"/>
  <c r="G1563" i="8"/>
  <c r="F1563" i="8"/>
  <c r="E1563" i="8"/>
  <c r="D1563" i="8"/>
  <c r="C1563" i="8"/>
  <c r="B1563" i="8"/>
  <c r="Q1562" i="8"/>
  <c r="P1562" i="8"/>
  <c r="O1562" i="8"/>
  <c r="N1562" i="8"/>
  <c r="M1562" i="8"/>
  <c r="L1562" i="8"/>
  <c r="K1562" i="8"/>
  <c r="J1562" i="8"/>
  <c r="I1562" i="8"/>
  <c r="H1562" i="8"/>
  <c r="G1562" i="8"/>
  <c r="F1562" i="8"/>
  <c r="E1562" i="8"/>
  <c r="D1562" i="8"/>
  <c r="C1562" i="8"/>
  <c r="B1562" i="8"/>
  <c r="Q1561" i="8"/>
  <c r="I1561" i="8"/>
  <c r="Q1560" i="8"/>
  <c r="I1560" i="8"/>
  <c r="P1559" i="8"/>
  <c r="O1559" i="8"/>
  <c r="N1559" i="8"/>
  <c r="M1559" i="8"/>
  <c r="L1559" i="8"/>
  <c r="K1559" i="8"/>
  <c r="J1559" i="8"/>
  <c r="H1559" i="8"/>
  <c r="G1559" i="8"/>
  <c r="F1559" i="8"/>
  <c r="E1559" i="8"/>
  <c r="D1559" i="8"/>
  <c r="C1559" i="8"/>
  <c r="B1559" i="8"/>
  <c r="Q1557" i="8"/>
  <c r="P1557" i="8"/>
  <c r="O1557" i="8"/>
  <c r="N1557" i="8"/>
  <c r="M1557" i="8"/>
  <c r="L1557" i="8"/>
  <c r="K1557" i="8"/>
  <c r="J1557" i="8"/>
  <c r="I1557" i="8"/>
  <c r="H1557" i="8"/>
  <c r="G1557" i="8"/>
  <c r="F1557" i="8"/>
  <c r="E1557" i="8"/>
  <c r="D1557" i="8"/>
  <c r="C1557" i="8"/>
  <c r="B1557" i="8"/>
  <c r="Q1556" i="8"/>
  <c r="P1556" i="8"/>
  <c r="O1556" i="8"/>
  <c r="N1556" i="8"/>
  <c r="M1556" i="8"/>
  <c r="L1556" i="8"/>
  <c r="K1556" i="8"/>
  <c r="J1556" i="8"/>
  <c r="I1556" i="8"/>
  <c r="H1556" i="8"/>
  <c r="G1556" i="8"/>
  <c r="F1556" i="8"/>
  <c r="E1556" i="8"/>
  <c r="D1556" i="8"/>
  <c r="C1556" i="8"/>
  <c r="B1556" i="8"/>
  <c r="Q1555" i="8"/>
  <c r="I1555" i="8"/>
  <c r="Q1554" i="8"/>
  <c r="P1553" i="8"/>
  <c r="O1553" i="8"/>
  <c r="N1553" i="8"/>
  <c r="M1553" i="8"/>
  <c r="L1553" i="8"/>
  <c r="K1553" i="8"/>
  <c r="J1553" i="8"/>
  <c r="H1553" i="8"/>
  <c r="G1553" i="8"/>
  <c r="F1553" i="8"/>
  <c r="E1553" i="8"/>
  <c r="D1553" i="8"/>
  <c r="C1553" i="8"/>
  <c r="B1553" i="8"/>
  <c r="Q1551" i="8"/>
  <c r="P1551" i="8"/>
  <c r="O1551" i="8"/>
  <c r="N1551" i="8"/>
  <c r="M1551" i="8"/>
  <c r="L1551" i="8"/>
  <c r="K1551" i="8"/>
  <c r="J1551" i="8"/>
  <c r="I1551" i="8"/>
  <c r="H1551" i="8"/>
  <c r="G1551" i="8"/>
  <c r="F1551" i="8"/>
  <c r="E1551" i="8"/>
  <c r="D1551" i="8"/>
  <c r="C1551" i="8"/>
  <c r="B1551" i="8"/>
  <c r="Q1550" i="8"/>
  <c r="P1550" i="8"/>
  <c r="O1550" i="8"/>
  <c r="N1550" i="8"/>
  <c r="M1550" i="8"/>
  <c r="L1550" i="8"/>
  <c r="K1550" i="8"/>
  <c r="J1550" i="8"/>
  <c r="I1550" i="8"/>
  <c r="H1550" i="8"/>
  <c r="G1550" i="8"/>
  <c r="F1550" i="8"/>
  <c r="E1550" i="8"/>
  <c r="D1550" i="8"/>
  <c r="C1550" i="8"/>
  <c r="B1550" i="8"/>
  <c r="Q1549" i="8"/>
  <c r="I1549" i="8"/>
  <c r="Q1548" i="8"/>
  <c r="P1547" i="8"/>
  <c r="O1547" i="8"/>
  <c r="N1547" i="8"/>
  <c r="M1547" i="8"/>
  <c r="L1547" i="8"/>
  <c r="K1547" i="8"/>
  <c r="J1547" i="8"/>
  <c r="H1547" i="8"/>
  <c r="G1547" i="8"/>
  <c r="F1547" i="8"/>
  <c r="E1547" i="8"/>
  <c r="D1547" i="8"/>
  <c r="C1547" i="8"/>
  <c r="B1547" i="8"/>
  <c r="P1545" i="8"/>
  <c r="O1545" i="8"/>
  <c r="N1545" i="8"/>
  <c r="M1545" i="8"/>
  <c r="L1545" i="8"/>
  <c r="K1545" i="8"/>
  <c r="J1545" i="8"/>
  <c r="I1545" i="8"/>
  <c r="H1545" i="8"/>
  <c r="G1545" i="8"/>
  <c r="F1545" i="8"/>
  <c r="E1545" i="8"/>
  <c r="D1545" i="8"/>
  <c r="C1545" i="8"/>
  <c r="B1545" i="8"/>
  <c r="Q1544" i="8"/>
  <c r="P1544" i="8"/>
  <c r="O1544" i="8"/>
  <c r="N1544" i="8"/>
  <c r="M1544" i="8"/>
  <c r="L1544" i="8"/>
  <c r="K1544" i="8"/>
  <c r="J1544" i="8"/>
  <c r="I1544" i="8"/>
  <c r="H1544" i="8"/>
  <c r="G1544" i="8"/>
  <c r="F1544" i="8"/>
  <c r="E1544" i="8"/>
  <c r="D1544" i="8"/>
  <c r="C1544" i="8"/>
  <c r="B1544" i="8"/>
  <c r="Q1543" i="8"/>
  <c r="I1543" i="8"/>
  <c r="I1542" i="8"/>
  <c r="P1541" i="8"/>
  <c r="O1541" i="8"/>
  <c r="N1541" i="8"/>
  <c r="M1541" i="8"/>
  <c r="L1541" i="8"/>
  <c r="K1541" i="8"/>
  <c r="J1541" i="8"/>
  <c r="I1541" i="8"/>
  <c r="H1541" i="8"/>
  <c r="G1541" i="8"/>
  <c r="F1541" i="8"/>
  <c r="E1541" i="8"/>
  <c r="D1541" i="8"/>
  <c r="C1541" i="8"/>
  <c r="B1541" i="8"/>
  <c r="Q1539" i="8"/>
  <c r="P1539" i="8"/>
  <c r="O1539" i="8"/>
  <c r="N1539" i="8"/>
  <c r="M1539" i="8"/>
  <c r="L1539" i="8"/>
  <c r="K1539" i="8"/>
  <c r="J1539" i="8"/>
  <c r="I1539" i="8"/>
  <c r="H1539" i="8"/>
  <c r="G1539" i="8"/>
  <c r="F1539" i="8"/>
  <c r="E1539" i="8"/>
  <c r="D1539" i="8"/>
  <c r="C1539" i="8"/>
  <c r="B1539" i="8"/>
  <c r="Q1538" i="8"/>
  <c r="P1538" i="8"/>
  <c r="O1538" i="8"/>
  <c r="N1538" i="8"/>
  <c r="M1538" i="8"/>
  <c r="L1538" i="8"/>
  <c r="K1538" i="8"/>
  <c r="J1538" i="8"/>
  <c r="I1538" i="8"/>
  <c r="H1538" i="8"/>
  <c r="G1538" i="8"/>
  <c r="F1538" i="8"/>
  <c r="E1538" i="8"/>
  <c r="D1538" i="8"/>
  <c r="C1538" i="8"/>
  <c r="B1538" i="8"/>
  <c r="Q1537" i="8"/>
  <c r="I1537" i="8"/>
  <c r="Q1536" i="8"/>
  <c r="I1536" i="8"/>
  <c r="M1532" i="8"/>
  <c r="L1532" i="8"/>
  <c r="K1532" i="8"/>
  <c r="J1532" i="8"/>
  <c r="I1532" i="8"/>
  <c r="H1532" i="8"/>
  <c r="G1532" i="8"/>
  <c r="F1532" i="8"/>
  <c r="E1532" i="8"/>
  <c r="D1532" i="8"/>
  <c r="N1531" i="8"/>
  <c r="M1531" i="8"/>
  <c r="L1531" i="8"/>
  <c r="K1531" i="8"/>
  <c r="J1531" i="8"/>
  <c r="I1531" i="8"/>
  <c r="H1531" i="8"/>
  <c r="G1531" i="8"/>
  <c r="F1531" i="8"/>
  <c r="E1531" i="8"/>
  <c r="D1531" i="8"/>
  <c r="E1529" i="8"/>
  <c r="D1529" i="8"/>
  <c r="P1528" i="8"/>
  <c r="O1528" i="8"/>
  <c r="N1528" i="8"/>
  <c r="M1528" i="8"/>
  <c r="L1528" i="8"/>
  <c r="K1528" i="8"/>
  <c r="J1528" i="8"/>
  <c r="H1528" i="8"/>
  <c r="G1528" i="8"/>
  <c r="F1528" i="8"/>
  <c r="E1528" i="8"/>
  <c r="C1528" i="8"/>
  <c r="B1528" i="8"/>
  <c r="Q1526" i="8"/>
  <c r="P1526" i="8"/>
  <c r="O1526" i="8"/>
  <c r="N1526" i="8"/>
  <c r="M1526" i="8"/>
  <c r="L1526" i="8"/>
  <c r="K1526" i="8"/>
  <c r="J1526" i="8"/>
  <c r="I1526" i="8"/>
  <c r="H1526" i="8"/>
  <c r="G1526" i="8"/>
  <c r="F1526" i="8"/>
  <c r="E1526" i="8"/>
  <c r="D1526" i="8"/>
  <c r="C1526" i="8"/>
  <c r="B1526" i="8"/>
  <c r="Q1525" i="8"/>
  <c r="P1525" i="8"/>
  <c r="O1525" i="8"/>
  <c r="N1525" i="8"/>
  <c r="M1525" i="8"/>
  <c r="L1525" i="8"/>
  <c r="K1525" i="8"/>
  <c r="J1525" i="8"/>
  <c r="I1525" i="8"/>
  <c r="H1525" i="8"/>
  <c r="G1525" i="8"/>
  <c r="F1525" i="8"/>
  <c r="E1525" i="8"/>
  <c r="D1525" i="8"/>
  <c r="C1525" i="8"/>
  <c r="B1525" i="8"/>
  <c r="Q1524" i="8"/>
  <c r="I1524" i="8"/>
  <c r="Q1523" i="8"/>
  <c r="I1523" i="8"/>
  <c r="P1522" i="8"/>
  <c r="O1522" i="8"/>
  <c r="N1522" i="8"/>
  <c r="M1522" i="8"/>
  <c r="L1522" i="8"/>
  <c r="K1522" i="8"/>
  <c r="J1522" i="8"/>
  <c r="H1522" i="8"/>
  <c r="G1522" i="8"/>
  <c r="F1522" i="8"/>
  <c r="E1522" i="8"/>
  <c r="D1522" i="8"/>
  <c r="C1522" i="8"/>
  <c r="B1522" i="8"/>
  <c r="Q1520" i="8"/>
  <c r="P1520" i="8"/>
  <c r="O1520" i="8"/>
  <c r="N1520" i="8"/>
  <c r="M1520" i="8"/>
  <c r="L1520" i="8"/>
  <c r="K1520" i="8"/>
  <c r="J1520" i="8"/>
  <c r="I1520" i="8"/>
  <c r="H1520" i="8"/>
  <c r="G1520" i="8"/>
  <c r="F1520" i="8"/>
  <c r="E1520" i="8"/>
  <c r="D1520" i="8"/>
  <c r="C1520" i="8"/>
  <c r="B1520" i="8"/>
  <c r="Q1519" i="8"/>
  <c r="P1519" i="8"/>
  <c r="O1519" i="8"/>
  <c r="N1519" i="8"/>
  <c r="M1519" i="8"/>
  <c r="L1519" i="8"/>
  <c r="K1519" i="8"/>
  <c r="J1519" i="8"/>
  <c r="I1519" i="8"/>
  <c r="H1519" i="8"/>
  <c r="G1519" i="8"/>
  <c r="F1519" i="8"/>
  <c r="E1519" i="8"/>
  <c r="D1519" i="8"/>
  <c r="C1519" i="8"/>
  <c r="B1519" i="8"/>
  <c r="Q1518" i="8"/>
  <c r="I1518" i="8"/>
  <c r="Q1517" i="8"/>
  <c r="I1517" i="8"/>
  <c r="P1516" i="8"/>
  <c r="O1516" i="8"/>
  <c r="N1516" i="8"/>
  <c r="M1516" i="8"/>
  <c r="L1516" i="8"/>
  <c r="K1516" i="8"/>
  <c r="J1516" i="8"/>
  <c r="H1516" i="8"/>
  <c r="G1516" i="8"/>
  <c r="F1516" i="8"/>
  <c r="E1516" i="8"/>
  <c r="D1516" i="8"/>
  <c r="C1516" i="8"/>
  <c r="B1516" i="8"/>
  <c r="Q1514" i="8"/>
  <c r="P1514" i="8"/>
  <c r="O1514" i="8"/>
  <c r="N1514" i="8"/>
  <c r="M1514" i="8"/>
  <c r="L1514" i="8"/>
  <c r="K1514" i="8"/>
  <c r="J1514" i="8"/>
  <c r="I1514" i="8"/>
  <c r="H1514" i="8"/>
  <c r="G1514" i="8"/>
  <c r="F1514" i="8"/>
  <c r="E1514" i="8"/>
  <c r="D1514" i="8"/>
  <c r="C1514" i="8"/>
  <c r="B1514" i="8"/>
  <c r="Q1513" i="8"/>
  <c r="P1513" i="8"/>
  <c r="O1513" i="8"/>
  <c r="N1513" i="8"/>
  <c r="M1513" i="8"/>
  <c r="L1513" i="8"/>
  <c r="K1513" i="8"/>
  <c r="J1513" i="8"/>
  <c r="I1513" i="8"/>
  <c r="H1513" i="8"/>
  <c r="G1513" i="8"/>
  <c r="F1513" i="8"/>
  <c r="E1513" i="8"/>
  <c r="D1513" i="8"/>
  <c r="C1513" i="8"/>
  <c r="B1513" i="8"/>
  <c r="Q1512" i="8"/>
  <c r="I1512" i="8"/>
  <c r="Q1511" i="8"/>
  <c r="I1511" i="8"/>
  <c r="P1510" i="8"/>
  <c r="O1510" i="8"/>
  <c r="N1510" i="8"/>
  <c r="M1510" i="8"/>
  <c r="K1510" i="8"/>
  <c r="J1510" i="8"/>
  <c r="H1510" i="8"/>
  <c r="G1510" i="8"/>
  <c r="F1510" i="8"/>
  <c r="D1510" i="8"/>
  <c r="C1510" i="8"/>
  <c r="B1510" i="8"/>
  <c r="Q1508" i="8"/>
  <c r="P1508" i="8"/>
  <c r="O1508" i="8"/>
  <c r="N1508" i="8"/>
  <c r="M1508" i="8"/>
  <c r="L1508" i="8"/>
  <c r="K1508" i="8"/>
  <c r="J1508" i="8"/>
  <c r="I1508" i="8"/>
  <c r="H1508" i="8"/>
  <c r="G1508" i="8"/>
  <c r="F1508" i="8"/>
  <c r="E1508" i="8"/>
  <c r="D1508" i="8"/>
  <c r="C1508" i="8"/>
  <c r="B1508" i="8"/>
  <c r="Q1507" i="8"/>
  <c r="P1507" i="8"/>
  <c r="O1507" i="8"/>
  <c r="N1507" i="8"/>
  <c r="M1507" i="8"/>
  <c r="L1507" i="8"/>
  <c r="K1507" i="8"/>
  <c r="J1507" i="8"/>
  <c r="I1507" i="8"/>
  <c r="H1507" i="8"/>
  <c r="G1507" i="8"/>
  <c r="F1507" i="8"/>
  <c r="E1507" i="8"/>
  <c r="D1507" i="8"/>
  <c r="C1507" i="8"/>
  <c r="B1507" i="8"/>
  <c r="Q1506" i="8"/>
  <c r="I1506" i="8"/>
  <c r="Q1505" i="8"/>
  <c r="P1504" i="8"/>
  <c r="O1504" i="8"/>
  <c r="N1504" i="8"/>
  <c r="M1504" i="8"/>
  <c r="L1504" i="8"/>
  <c r="K1504" i="8"/>
  <c r="J1504" i="8"/>
  <c r="H1504" i="8"/>
  <c r="G1504" i="8"/>
  <c r="F1504" i="8"/>
  <c r="D1504" i="8"/>
  <c r="C1504" i="8"/>
  <c r="B1504" i="8"/>
  <c r="Q1502" i="8"/>
  <c r="P1502" i="8"/>
  <c r="O1502" i="8"/>
  <c r="N1502" i="8"/>
  <c r="M1502" i="8"/>
  <c r="L1502" i="8"/>
  <c r="K1502" i="8"/>
  <c r="J1502" i="8"/>
  <c r="I1502" i="8"/>
  <c r="H1502" i="8"/>
  <c r="G1502" i="8"/>
  <c r="F1502" i="8"/>
  <c r="E1502" i="8"/>
  <c r="D1502" i="8"/>
  <c r="C1502" i="8"/>
  <c r="B1502" i="8"/>
  <c r="Q1501" i="8"/>
  <c r="P1501" i="8"/>
  <c r="O1501" i="8"/>
  <c r="N1501" i="8"/>
  <c r="M1501" i="8"/>
  <c r="L1501" i="8"/>
  <c r="K1501" i="8"/>
  <c r="J1501" i="8"/>
  <c r="I1501" i="8"/>
  <c r="H1501" i="8"/>
  <c r="G1501" i="8"/>
  <c r="F1501" i="8"/>
  <c r="E1501" i="8"/>
  <c r="D1501" i="8"/>
  <c r="C1501" i="8"/>
  <c r="B1501" i="8"/>
  <c r="Q1500" i="8"/>
  <c r="I1500" i="8"/>
  <c r="Q1499" i="8"/>
  <c r="P1498" i="8"/>
  <c r="O1498" i="8"/>
  <c r="N1498" i="8"/>
  <c r="M1498" i="8"/>
  <c r="L1498" i="8"/>
  <c r="K1498" i="8"/>
  <c r="J1498" i="8"/>
  <c r="H1498" i="8"/>
  <c r="G1498" i="8"/>
  <c r="F1498" i="8"/>
  <c r="E1498" i="8"/>
  <c r="D1498" i="8"/>
  <c r="C1498" i="8"/>
  <c r="B1498" i="8"/>
  <c r="Q1496" i="8"/>
  <c r="P1496" i="8"/>
  <c r="O1496" i="8"/>
  <c r="N1496" i="8"/>
  <c r="M1496" i="8"/>
  <c r="L1496" i="8"/>
  <c r="K1496" i="8"/>
  <c r="J1496" i="8"/>
  <c r="I1496" i="8"/>
  <c r="H1496" i="8"/>
  <c r="G1496" i="8"/>
  <c r="F1496" i="8"/>
  <c r="E1496" i="8"/>
  <c r="D1496" i="8"/>
  <c r="C1496" i="8"/>
  <c r="B1496" i="8"/>
  <c r="Q1495" i="8"/>
  <c r="P1495" i="8"/>
  <c r="O1495" i="8"/>
  <c r="N1495" i="8"/>
  <c r="M1495" i="8"/>
  <c r="L1495" i="8"/>
  <c r="K1495" i="8"/>
  <c r="J1495" i="8"/>
  <c r="I1495" i="8"/>
  <c r="H1495" i="8"/>
  <c r="G1495" i="8"/>
  <c r="F1495" i="8"/>
  <c r="E1495" i="8"/>
  <c r="C1495" i="8"/>
  <c r="B1495" i="8"/>
  <c r="Q1494" i="8"/>
  <c r="I1494" i="8"/>
  <c r="Q1493" i="8"/>
  <c r="P1492" i="8"/>
  <c r="O1492" i="8"/>
  <c r="N1492" i="8"/>
  <c r="M1492" i="8"/>
  <c r="L1492" i="8"/>
  <c r="K1492" i="8"/>
  <c r="J1492" i="8"/>
  <c r="H1492" i="8"/>
  <c r="G1492" i="8"/>
  <c r="F1492" i="8"/>
  <c r="E1492" i="8"/>
  <c r="C1492" i="8"/>
  <c r="Q1490" i="8"/>
  <c r="P1490" i="8"/>
  <c r="O1490" i="8"/>
  <c r="N1490" i="8"/>
  <c r="M1490" i="8"/>
  <c r="L1490" i="8"/>
  <c r="K1490" i="8"/>
  <c r="J1490" i="8"/>
  <c r="I1490" i="8"/>
  <c r="H1490" i="8"/>
  <c r="G1490" i="8"/>
  <c r="F1490" i="8"/>
  <c r="E1490" i="8"/>
  <c r="D1490" i="8"/>
  <c r="C1490" i="8"/>
  <c r="B1490" i="8"/>
  <c r="Q1489" i="8"/>
  <c r="P1489" i="8"/>
  <c r="O1489" i="8"/>
  <c r="N1489" i="8"/>
  <c r="M1489" i="8"/>
  <c r="L1489" i="8"/>
  <c r="K1489" i="8"/>
  <c r="J1489" i="8"/>
  <c r="I1489" i="8"/>
  <c r="H1489" i="8"/>
  <c r="G1489" i="8"/>
  <c r="F1489" i="8"/>
  <c r="E1489" i="8"/>
  <c r="D1489" i="8"/>
  <c r="C1489" i="8"/>
  <c r="B1489" i="8"/>
  <c r="Q1488" i="8"/>
  <c r="I1488" i="8"/>
  <c r="Q1487" i="8"/>
  <c r="I1487" i="8"/>
  <c r="P1486" i="8"/>
  <c r="O1486" i="8"/>
  <c r="N1486" i="8"/>
  <c r="M1486" i="8"/>
  <c r="L1486" i="8"/>
  <c r="K1486" i="8"/>
  <c r="J1486" i="8"/>
  <c r="H1486" i="8"/>
  <c r="G1486" i="8"/>
  <c r="F1486" i="8"/>
  <c r="E1486" i="8"/>
  <c r="D1486" i="8"/>
  <c r="C1486" i="8"/>
  <c r="B1486" i="8"/>
  <c r="Q1484" i="8"/>
  <c r="P1484" i="8"/>
  <c r="O1484" i="8"/>
  <c r="N1484" i="8"/>
  <c r="M1484" i="8"/>
  <c r="L1484" i="8"/>
  <c r="K1484" i="8"/>
  <c r="J1484" i="8"/>
  <c r="I1484" i="8"/>
  <c r="H1484" i="8"/>
  <c r="G1484" i="8"/>
  <c r="F1484" i="8"/>
  <c r="E1484" i="8"/>
  <c r="D1484" i="8"/>
  <c r="C1484" i="8"/>
  <c r="B1484" i="8"/>
  <c r="Q1483" i="8"/>
  <c r="P1483" i="8"/>
  <c r="O1483" i="8"/>
  <c r="N1483" i="8"/>
  <c r="M1483" i="8"/>
  <c r="L1483" i="8"/>
  <c r="K1483" i="8"/>
  <c r="J1483" i="8"/>
  <c r="I1483" i="8"/>
  <c r="H1483" i="8"/>
  <c r="G1483" i="8"/>
  <c r="F1483" i="8"/>
  <c r="E1483" i="8"/>
  <c r="D1483" i="8"/>
  <c r="C1483" i="8"/>
  <c r="B1483" i="8"/>
  <c r="Q1482" i="8"/>
  <c r="I1482" i="8"/>
  <c r="Q1481" i="8"/>
  <c r="P1480" i="8"/>
  <c r="O1480" i="8"/>
  <c r="N1480" i="8"/>
  <c r="M1480" i="8"/>
  <c r="L1480" i="8"/>
  <c r="K1480" i="8"/>
  <c r="J1480" i="8"/>
  <c r="H1480" i="8"/>
  <c r="G1480" i="8"/>
  <c r="F1480" i="8"/>
  <c r="E1480" i="8"/>
  <c r="D1480" i="8"/>
  <c r="C1480" i="8"/>
  <c r="B1480" i="8"/>
  <c r="Q1478" i="8"/>
  <c r="P1478" i="8"/>
  <c r="O1478" i="8"/>
  <c r="N1478" i="8"/>
  <c r="M1478" i="8"/>
  <c r="L1478" i="8"/>
  <c r="K1478" i="8"/>
  <c r="J1478" i="8"/>
  <c r="I1478" i="8"/>
  <c r="H1478" i="8"/>
  <c r="G1478" i="8"/>
  <c r="F1478" i="8"/>
  <c r="E1478" i="8"/>
  <c r="D1478" i="8"/>
  <c r="C1478" i="8"/>
  <c r="B1478" i="8"/>
  <c r="Q1477" i="8"/>
  <c r="P1477" i="8"/>
  <c r="O1477" i="8"/>
  <c r="N1477" i="8"/>
  <c r="M1477" i="8"/>
  <c r="L1477" i="8"/>
  <c r="K1477" i="8"/>
  <c r="J1477" i="8"/>
  <c r="I1477" i="8"/>
  <c r="H1477" i="8"/>
  <c r="G1477" i="8"/>
  <c r="F1477" i="8"/>
  <c r="E1477" i="8"/>
  <c r="D1477" i="8"/>
  <c r="C1477" i="8"/>
  <c r="B1477" i="8"/>
  <c r="Q1476" i="8"/>
  <c r="I1476" i="8"/>
  <c r="Q1475" i="8"/>
  <c r="P1474" i="8"/>
  <c r="O1474" i="8"/>
  <c r="N1474" i="8"/>
  <c r="M1474" i="8"/>
  <c r="L1474" i="8"/>
  <c r="K1474" i="8"/>
  <c r="J1474" i="8"/>
  <c r="H1474" i="8"/>
  <c r="G1474" i="8"/>
  <c r="F1474" i="8"/>
  <c r="E1474" i="8"/>
  <c r="D1474" i="8"/>
  <c r="C1474" i="8"/>
  <c r="B1474" i="8"/>
  <c r="P1472" i="8"/>
  <c r="O1472" i="8"/>
  <c r="N1472" i="8"/>
  <c r="M1472" i="8"/>
  <c r="L1472" i="8"/>
  <c r="K1472" i="8"/>
  <c r="J1472" i="8"/>
  <c r="I1472" i="8"/>
  <c r="H1472" i="8"/>
  <c r="G1472" i="8"/>
  <c r="F1472" i="8"/>
  <c r="E1472" i="8"/>
  <c r="D1472" i="8"/>
  <c r="C1472" i="8"/>
  <c r="B1472" i="8"/>
  <c r="Q1471" i="8"/>
  <c r="P1471" i="8"/>
  <c r="O1471" i="8"/>
  <c r="N1471" i="8"/>
  <c r="M1471" i="8"/>
  <c r="L1471" i="8"/>
  <c r="K1471" i="8"/>
  <c r="J1471" i="8"/>
  <c r="I1471" i="8"/>
  <c r="H1471" i="8"/>
  <c r="G1471" i="8"/>
  <c r="F1471" i="8"/>
  <c r="E1471" i="8"/>
  <c r="D1471" i="8"/>
  <c r="C1471" i="8"/>
  <c r="B1471" i="8"/>
  <c r="Q1470" i="8"/>
  <c r="I1470" i="8"/>
  <c r="I1469" i="8"/>
  <c r="P1468" i="8"/>
  <c r="O1468" i="8"/>
  <c r="N1468" i="8"/>
  <c r="M1468" i="8"/>
  <c r="L1468" i="8"/>
  <c r="K1468" i="8"/>
  <c r="J1468" i="8"/>
  <c r="I1468" i="8"/>
  <c r="H1468" i="8"/>
  <c r="G1468" i="8"/>
  <c r="F1468" i="8"/>
  <c r="E1468" i="8"/>
  <c r="D1468" i="8"/>
  <c r="C1468" i="8"/>
  <c r="B1468" i="8"/>
  <c r="Q1466" i="8"/>
  <c r="P1466" i="8"/>
  <c r="O1466" i="8"/>
  <c r="N1466" i="8"/>
  <c r="M1466" i="8"/>
  <c r="L1466" i="8"/>
  <c r="K1466" i="8"/>
  <c r="J1466" i="8"/>
  <c r="I1466" i="8"/>
  <c r="H1466" i="8"/>
  <c r="G1466" i="8"/>
  <c r="F1466" i="8"/>
  <c r="E1466" i="8"/>
  <c r="D1466" i="8"/>
  <c r="C1466" i="8"/>
  <c r="B1466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D1465" i="8"/>
  <c r="C1465" i="8"/>
  <c r="B1465" i="8"/>
  <c r="Q1464" i="8"/>
  <c r="I1464" i="8"/>
  <c r="Q1463" i="8"/>
  <c r="I1463" i="8"/>
  <c r="M1459" i="8"/>
  <c r="L1459" i="8"/>
  <c r="K1459" i="8"/>
  <c r="J1459" i="8"/>
  <c r="I1459" i="8"/>
  <c r="H1459" i="8"/>
  <c r="F1459" i="8"/>
  <c r="E1459" i="8"/>
  <c r="D1459" i="8"/>
  <c r="N1458" i="8"/>
  <c r="M1458" i="8"/>
  <c r="L1458" i="8"/>
  <c r="K1458" i="8"/>
  <c r="J1458" i="8"/>
  <c r="I1458" i="8"/>
  <c r="H1458" i="8"/>
  <c r="G1458" i="8"/>
  <c r="F1458" i="8"/>
  <c r="E1458" i="8"/>
  <c r="D1458" i="8"/>
  <c r="E1456" i="8"/>
  <c r="D1456" i="8"/>
  <c r="P1455" i="8"/>
  <c r="O1455" i="8"/>
  <c r="N1455" i="8"/>
  <c r="M1455" i="8"/>
  <c r="L1455" i="8"/>
  <c r="K1455" i="8"/>
  <c r="J1455" i="8"/>
  <c r="H1455" i="8"/>
  <c r="G1455" i="8"/>
  <c r="F1455" i="8"/>
  <c r="E1455" i="8"/>
  <c r="C1455" i="8"/>
  <c r="B1455" i="8"/>
  <c r="Q1453" i="8"/>
  <c r="P1453" i="8"/>
  <c r="O1453" i="8"/>
  <c r="N1453" i="8"/>
  <c r="M1453" i="8"/>
  <c r="L1453" i="8"/>
  <c r="K1453" i="8"/>
  <c r="J1453" i="8"/>
  <c r="I1453" i="8"/>
  <c r="H1453" i="8"/>
  <c r="G1453" i="8"/>
  <c r="F1453" i="8"/>
  <c r="E1453" i="8"/>
  <c r="D1453" i="8"/>
  <c r="C1453" i="8"/>
  <c r="B1453" i="8"/>
  <c r="Q1452" i="8"/>
  <c r="P1452" i="8"/>
  <c r="O1452" i="8"/>
  <c r="N1452" i="8"/>
  <c r="M1452" i="8"/>
  <c r="L1452" i="8"/>
  <c r="K1452" i="8"/>
  <c r="J1452" i="8"/>
  <c r="I1452" i="8"/>
  <c r="H1452" i="8"/>
  <c r="G1452" i="8"/>
  <c r="F1452" i="8"/>
  <c r="E1452" i="8"/>
  <c r="D1452" i="8"/>
  <c r="C1452" i="8"/>
  <c r="B1452" i="8"/>
  <c r="Q1451" i="8"/>
  <c r="I1451" i="8"/>
  <c r="Q1450" i="8"/>
  <c r="I1450" i="8"/>
  <c r="P1449" i="8"/>
  <c r="O1449" i="8"/>
  <c r="N1449" i="8"/>
  <c r="M1449" i="8"/>
  <c r="L1449" i="8"/>
  <c r="K1449" i="8"/>
  <c r="J1449" i="8"/>
  <c r="H1449" i="8"/>
  <c r="G1449" i="8"/>
  <c r="E1449" i="8"/>
  <c r="C1449" i="8"/>
  <c r="B1449" i="8"/>
  <c r="Q1447" i="8"/>
  <c r="P1447" i="8"/>
  <c r="O1447" i="8"/>
  <c r="N1447" i="8"/>
  <c r="M1447" i="8"/>
  <c r="L1447" i="8"/>
  <c r="K1447" i="8"/>
  <c r="J1447" i="8"/>
  <c r="I1447" i="8"/>
  <c r="H1447" i="8"/>
  <c r="G1447" i="8"/>
  <c r="F1447" i="8"/>
  <c r="E1447" i="8"/>
  <c r="D1447" i="8"/>
  <c r="C1447" i="8"/>
  <c r="B1447" i="8"/>
  <c r="Q1446" i="8"/>
  <c r="P1446" i="8"/>
  <c r="O1446" i="8"/>
  <c r="N1446" i="8"/>
  <c r="M1446" i="8"/>
  <c r="L1446" i="8"/>
  <c r="K1446" i="8"/>
  <c r="J1446" i="8"/>
  <c r="I1446" i="8"/>
  <c r="H1446" i="8"/>
  <c r="G1446" i="8"/>
  <c r="F1446" i="8"/>
  <c r="E1446" i="8"/>
  <c r="D1446" i="8"/>
  <c r="C1446" i="8"/>
  <c r="B1446" i="8"/>
  <c r="Q1445" i="8"/>
  <c r="I1445" i="8"/>
  <c r="Q1444" i="8"/>
  <c r="I1444" i="8"/>
  <c r="P1443" i="8"/>
  <c r="O1443" i="8"/>
  <c r="N1443" i="8"/>
  <c r="L1443" i="8"/>
  <c r="K1443" i="8"/>
  <c r="J1443" i="8"/>
  <c r="H1443" i="8"/>
  <c r="G1443" i="8"/>
  <c r="F1443" i="8"/>
  <c r="E1443" i="8"/>
  <c r="D1443" i="8"/>
  <c r="C1443" i="8"/>
  <c r="B1443" i="8"/>
  <c r="Q1441" i="8"/>
  <c r="P1441" i="8"/>
  <c r="O1441" i="8"/>
  <c r="N1441" i="8"/>
  <c r="M1441" i="8"/>
  <c r="L1441" i="8"/>
  <c r="K1441" i="8"/>
  <c r="J1441" i="8"/>
  <c r="I1441" i="8"/>
  <c r="H1441" i="8"/>
  <c r="G1441" i="8"/>
  <c r="F1441" i="8"/>
  <c r="E1441" i="8"/>
  <c r="D1441" i="8"/>
  <c r="C1441" i="8"/>
  <c r="B1441" i="8"/>
  <c r="Q1440" i="8"/>
  <c r="P1440" i="8"/>
  <c r="O1440" i="8"/>
  <c r="N1440" i="8"/>
  <c r="M1440" i="8"/>
  <c r="L1440" i="8"/>
  <c r="K1440" i="8"/>
  <c r="J1440" i="8"/>
  <c r="I1440" i="8"/>
  <c r="H1440" i="8"/>
  <c r="G1440" i="8"/>
  <c r="F1440" i="8"/>
  <c r="E1440" i="8"/>
  <c r="D1440" i="8"/>
  <c r="C1440" i="8"/>
  <c r="B1440" i="8"/>
  <c r="Q1439" i="8"/>
  <c r="I1439" i="8"/>
  <c r="Q1438" i="8"/>
  <c r="I1438" i="8"/>
  <c r="P1437" i="8"/>
  <c r="O1437" i="8"/>
  <c r="N1437" i="8"/>
  <c r="M1437" i="8"/>
  <c r="K1437" i="8"/>
  <c r="J1437" i="8"/>
  <c r="H1437" i="8"/>
  <c r="G1437" i="8"/>
  <c r="F1437" i="8"/>
  <c r="E1437" i="8"/>
  <c r="D1437" i="8"/>
  <c r="C1437" i="8"/>
  <c r="B1437" i="8"/>
  <c r="Q1435" i="8"/>
  <c r="P1435" i="8"/>
  <c r="O1435" i="8"/>
  <c r="N1435" i="8"/>
  <c r="M1435" i="8"/>
  <c r="L1435" i="8"/>
  <c r="K1435" i="8"/>
  <c r="J1435" i="8"/>
  <c r="I1435" i="8"/>
  <c r="H1435" i="8"/>
  <c r="G1435" i="8"/>
  <c r="F1435" i="8"/>
  <c r="E1435" i="8"/>
  <c r="D1435" i="8"/>
  <c r="C1435" i="8"/>
  <c r="B1435" i="8"/>
  <c r="Q1434" i="8"/>
  <c r="P1434" i="8"/>
  <c r="O1434" i="8"/>
  <c r="N1434" i="8"/>
  <c r="M1434" i="8"/>
  <c r="L1434" i="8"/>
  <c r="K1434" i="8"/>
  <c r="J1434" i="8"/>
  <c r="I1434" i="8"/>
  <c r="H1434" i="8"/>
  <c r="G1434" i="8"/>
  <c r="F1434" i="8"/>
  <c r="E1434" i="8"/>
  <c r="D1434" i="8"/>
  <c r="C1434" i="8"/>
  <c r="B1434" i="8"/>
  <c r="Q1433" i="8"/>
  <c r="I1433" i="8"/>
  <c r="Q1432" i="8"/>
  <c r="P1431" i="8"/>
  <c r="O1431" i="8"/>
  <c r="N1431" i="8"/>
  <c r="M1431" i="8"/>
  <c r="L1431" i="8"/>
  <c r="K1431" i="8"/>
  <c r="J1431" i="8"/>
  <c r="H1431" i="8"/>
  <c r="G1431" i="8"/>
  <c r="F1431" i="8"/>
  <c r="D1431" i="8"/>
  <c r="C1431" i="8"/>
  <c r="B1431" i="8"/>
  <c r="Q1429" i="8"/>
  <c r="P1429" i="8"/>
  <c r="O1429" i="8"/>
  <c r="N1429" i="8"/>
  <c r="M1429" i="8"/>
  <c r="L1429" i="8"/>
  <c r="K1429" i="8"/>
  <c r="J1429" i="8"/>
  <c r="I1429" i="8"/>
  <c r="H1429" i="8"/>
  <c r="G1429" i="8"/>
  <c r="F1429" i="8"/>
  <c r="E1429" i="8"/>
  <c r="D1429" i="8"/>
  <c r="C1429" i="8"/>
  <c r="B1429" i="8"/>
  <c r="Q1428" i="8"/>
  <c r="P1428" i="8"/>
  <c r="O1428" i="8"/>
  <c r="N1428" i="8"/>
  <c r="M1428" i="8"/>
  <c r="L1428" i="8"/>
  <c r="K1428" i="8"/>
  <c r="J1428" i="8"/>
  <c r="I1428" i="8"/>
  <c r="H1428" i="8"/>
  <c r="G1428" i="8"/>
  <c r="F1428" i="8"/>
  <c r="E1428" i="8"/>
  <c r="D1428" i="8"/>
  <c r="C1428" i="8"/>
  <c r="B1428" i="8"/>
  <c r="Q1427" i="8"/>
  <c r="I1427" i="8"/>
  <c r="Q1426" i="8"/>
  <c r="P1425" i="8"/>
  <c r="O1425" i="8"/>
  <c r="N1425" i="8"/>
  <c r="M1425" i="8"/>
  <c r="L1425" i="8"/>
  <c r="K1425" i="8"/>
  <c r="J1425" i="8"/>
  <c r="H1425" i="8"/>
  <c r="G1425" i="8"/>
  <c r="F1425" i="8"/>
  <c r="E1425" i="8"/>
  <c r="D1425" i="8"/>
  <c r="C1425" i="8"/>
  <c r="B1425" i="8"/>
  <c r="Q1423" i="8"/>
  <c r="P1423" i="8"/>
  <c r="O1423" i="8"/>
  <c r="N1423" i="8"/>
  <c r="M1423" i="8"/>
  <c r="L1423" i="8"/>
  <c r="K1423" i="8"/>
  <c r="J1423" i="8"/>
  <c r="I1423" i="8"/>
  <c r="H1423" i="8"/>
  <c r="G1423" i="8"/>
  <c r="F1423" i="8"/>
  <c r="E1423" i="8"/>
  <c r="D1423" i="8"/>
  <c r="C1423" i="8"/>
  <c r="B1423" i="8"/>
  <c r="Q1422" i="8"/>
  <c r="P1422" i="8"/>
  <c r="O1422" i="8"/>
  <c r="N1422" i="8"/>
  <c r="M1422" i="8"/>
  <c r="L1422" i="8"/>
  <c r="K1422" i="8"/>
  <c r="J1422" i="8"/>
  <c r="I1422" i="8"/>
  <c r="H1422" i="8"/>
  <c r="G1422" i="8"/>
  <c r="F1422" i="8"/>
  <c r="E1422" i="8"/>
  <c r="C1422" i="8"/>
  <c r="B1422" i="8"/>
  <c r="Q1421" i="8"/>
  <c r="I1421" i="8"/>
  <c r="Q1420" i="8"/>
  <c r="P1419" i="8"/>
  <c r="O1419" i="8"/>
  <c r="N1419" i="8"/>
  <c r="M1419" i="8"/>
  <c r="L1419" i="8"/>
  <c r="K1419" i="8"/>
  <c r="J1419" i="8"/>
  <c r="H1419" i="8"/>
  <c r="G1419" i="8"/>
  <c r="F1419" i="8"/>
  <c r="E1419" i="8"/>
  <c r="C1419" i="8"/>
  <c r="B1419" i="8"/>
  <c r="Q1417" i="8"/>
  <c r="P1417" i="8"/>
  <c r="O1417" i="8"/>
  <c r="N1417" i="8"/>
  <c r="M1417" i="8"/>
  <c r="L1417" i="8"/>
  <c r="K1417" i="8"/>
  <c r="J1417" i="8"/>
  <c r="I1417" i="8"/>
  <c r="H1417" i="8"/>
  <c r="G1417" i="8"/>
  <c r="F1417" i="8"/>
  <c r="E1417" i="8"/>
  <c r="D1417" i="8"/>
  <c r="C1417" i="8"/>
  <c r="B1417" i="8"/>
  <c r="Q1416" i="8"/>
  <c r="P1416" i="8"/>
  <c r="O1416" i="8"/>
  <c r="N1416" i="8"/>
  <c r="M1416" i="8"/>
  <c r="L1416" i="8"/>
  <c r="K1416" i="8"/>
  <c r="J1416" i="8"/>
  <c r="I1416" i="8"/>
  <c r="H1416" i="8"/>
  <c r="G1416" i="8"/>
  <c r="F1416" i="8"/>
  <c r="E1416" i="8"/>
  <c r="D1416" i="8"/>
  <c r="C1416" i="8"/>
  <c r="B1416" i="8"/>
  <c r="Q1415" i="8"/>
  <c r="I1415" i="8"/>
  <c r="Q1414" i="8"/>
  <c r="I1414" i="8"/>
  <c r="P1413" i="8"/>
  <c r="O1413" i="8"/>
  <c r="N1413" i="8"/>
  <c r="M1413" i="8"/>
  <c r="L1413" i="8"/>
  <c r="K1413" i="8"/>
  <c r="J1413" i="8"/>
  <c r="H1413" i="8"/>
  <c r="G1413" i="8"/>
  <c r="F1413" i="8"/>
  <c r="E1413" i="8"/>
  <c r="D1413" i="8"/>
  <c r="C1413" i="8"/>
  <c r="B1413" i="8"/>
  <c r="Q1411" i="8"/>
  <c r="P1411" i="8"/>
  <c r="O1411" i="8"/>
  <c r="N1411" i="8"/>
  <c r="M1411" i="8"/>
  <c r="L1411" i="8"/>
  <c r="K1411" i="8"/>
  <c r="J1411" i="8"/>
  <c r="I1411" i="8"/>
  <c r="H1411" i="8"/>
  <c r="G1411" i="8"/>
  <c r="F1411" i="8"/>
  <c r="E1411" i="8"/>
  <c r="D1411" i="8"/>
  <c r="C1411" i="8"/>
  <c r="B1411" i="8"/>
  <c r="Q1410" i="8"/>
  <c r="P1410" i="8"/>
  <c r="O1410" i="8"/>
  <c r="N1410" i="8"/>
  <c r="M1410" i="8"/>
  <c r="L1410" i="8"/>
  <c r="K1410" i="8"/>
  <c r="J1410" i="8"/>
  <c r="I1410" i="8"/>
  <c r="H1410" i="8"/>
  <c r="G1410" i="8"/>
  <c r="F1410" i="8"/>
  <c r="E1410" i="8"/>
  <c r="D1410" i="8"/>
  <c r="C1410" i="8"/>
  <c r="B1410" i="8"/>
  <c r="Q1409" i="8"/>
  <c r="I1409" i="8"/>
  <c r="Q1408" i="8"/>
  <c r="P1407" i="8"/>
  <c r="O1407" i="8"/>
  <c r="N1407" i="8"/>
  <c r="M1407" i="8"/>
  <c r="L1407" i="8"/>
  <c r="K1407" i="8"/>
  <c r="J1407" i="8"/>
  <c r="H1407" i="8"/>
  <c r="G1407" i="8"/>
  <c r="F1407" i="8"/>
  <c r="E1407" i="8"/>
  <c r="D1407" i="8"/>
  <c r="C1407" i="8"/>
  <c r="B1407" i="8"/>
  <c r="Q1405" i="8"/>
  <c r="P1405" i="8"/>
  <c r="O1405" i="8"/>
  <c r="N1405" i="8"/>
  <c r="M1405" i="8"/>
  <c r="L1405" i="8"/>
  <c r="K1405" i="8"/>
  <c r="J1405" i="8"/>
  <c r="I1405" i="8"/>
  <c r="H1405" i="8"/>
  <c r="G1405" i="8"/>
  <c r="F1405" i="8"/>
  <c r="E1405" i="8"/>
  <c r="D1405" i="8"/>
  <c r="C1405" i="8"/>
  <c r="B1405" i="8"/>
  <c r="Q1404" i="8"/>
  <c r="P1404" i="8"/>
  <c r="O1404" i="8"/>
  <c r="N1404" i="8"/>
  <c r="M1404" i="8"/>
  <c r="L1404" i="8"/>
  <c r="K1404" i="8"/>
  <c r="J1404" i="8"/>
  <c r="I1404" i="8"/>
  <c r="H1404" i="8"/>
  <c r="G1404" i="8"/>
  <c r="F1404" i="8"/>
  <c r="E1404" i="8"/>
  <c r="D1404" i="8"/>
  <c r="C1404" i="8"/>
  <c r="B1404" i="8"/>
  <c r="Q1403" i="8"/>
  <c r="I1403" i="8"/>
  <c r="Q1402" i="8"/>
  <c r="P1401" i="8"/>
  <c r="O1401" i="8"/>
  <c r="N1401" i="8"/>
  <c r="M1401" i="8"/>
  <c r="L1401" i="8"/>
  <c r="K1401" i="8"/>
  <c r="J1401" i="8"/>
  <c r="H1401" i="8"/>
  <c r="G1401" i="8"/>
  <c r="F1401" i="8"/>
  <c r="E1401" i="8"/>
  <c r="D1401" i="8"/>
  <c r="C1401" i="8"/>
  <c r="B1401" i="8"/>
  <c r="P1399" i="8"/>
  <c r="O1399" i="8"/>
  <c r="N1399" i="8"/>
  <c r="M1399" i="8"/>
  <c r="L1399" i="8"/>
  <c r="K1399" i="8"/>
  <c r="J1399" i="8"/>
  <c r="I1399" i="8"/>
  <c r="H1399" i="8"/>
  <c r="G1399" i="8"/>
  <c r="F1399" i="8"/>
  <c r="E1399" i="8"/>
  <c r="D1399" i="8"/>
  <c r="C1399" i="8"/>
  <c r="B1399" i="8"/>
  <c r="Q1398" i="8"/>
  <c r="P1398" i="8"/>
  <c r="O1398" i="8"/>
  <c r="N1398" i="8"/>
  <c r="M1398" i="8"/>
  <c r="L1398" i="8"/>
  <c r="K1398" i="8"/>
  <c r="J1398" i="8"/>
  <c r="I1398" i="8"/>
  <c r="H1398" i="8"/>
  <c r="G1398" i="8"/>
  <c r="F1398" i="8"/>
  <c r="E1398" i="8"/>
  <c r="D1398" i="8"/>
  <c r="C1398" i="8"/>
  <c r="B1398" i="8"/>
  <c r="Q1397" i="8"/>
  <c r="I1397" i="8"/>
  <c r="I1396" i="8"/>
  <c r="P1395" i="8"/>
  <c r="O1395" i="8"/>
  <c r="N1395" i="8"/>
  <c r="M1395" i="8"/>
  <c r="L1395" i="8"/>
  <c r="K1395" i="8"/>
  <c r="J1395" i="8"/>
  <c r="I1395" i="8"/>
  <c r="H1395" i="8"/>
  <c r="G1395" i="8"/>
  <c r="F1395" i="8"/>
  <c r="E1395" i="8"/>
  <c r="D1395" i="8"/>
  <c r="C1395" i="8"/>
  <c r="B1395" i="8"/>
  <c r="Q1393" i="8"/>
  <c r="P1393" i="8"/>
  <c r="O1393" i="8"/>
  <c r="N1393" i="8"/>
  <c r="M1393" i="8"/>
  <c r="L1393" i="8"/>
  <c r="K1393" i="8"/>
  <c r="J1393" i="8"/>
  <c r="I1393" i="8"/>
  <c r="H1393" i="8"/>
  <c r="G1393" i="8"/>
  <c r="F1393" i="8"/>
  <c r="E1393" i="8"/>
  <c r="D1393" i="8"/>
  <c r="C1393" i="8"/>
  <c r="B1393" i="8"/>
  <c r="Q1392" i="8"/>
  <c r="P1392" i="8"/>
  <c r="O1392" i="8"/>
  <c r="N1392" i="8"/>
  <c r="M1392" i="8"/>
  <c r="L1392" i="8"/>
  <c r="K1392" i="8"/>
  <c r="J1392" i="8"/>
  <c r="I1392" i="8"/>
  <c r="H1392" i="8"/>
  <c r="G1392" i="8"/>
  <c r="F1392" i="8"/>
  <c r="E1392" i="8"/>
  <c r="D1392" i="8"/>
  <c r="C1392" i="8"/>
  <c r="B1392" i="8"/>
  <c r="Q1391" i="8"/>
  <c r="I1391" i="8"/>
  <c r="Q1390" i="8"/>
  <c r="I1390" i="8"/>
  <c r="N1386" i="8"/>
  <c r="M1386" i="8"/>
  <c r="L1386" i="8"/>
  <c r="K1386" i="8"/>
  <c r="J1386" i="8"/>
  <c r="I1386" i="8"/>
  <c r="H1386" i="8"/>
  <c r="G1386" i="8"/>
  <c r="F1386" i="8"/>
  <c r="E1386" i="8"/>
  <c r="D1386" i="8"/>
  <c r="N1385" i="8"/>
  <c r="M1385" i="8"/>
  <c r="L1385" i="8"/>
  <c r="K1385" i="8"/>
  <c r="J1385" i="8"/>
  <c r="I1385" i="8"/>
  <c r="H1385" i="8"/>
  <c r="G1385" i="8"/>
  <c r="F1385" i="8"/>
  <c r="E1385" i="8"/>
  <c r="D1385" i="8"/>
  <c r="E1383" i="8"/>
  <c r="D1383" i="8"/>
  <c r="P1382" i="8"/>
  <c r="O1382" i="8"/>
  <c r="N1382" i="8"/>
  <c r="M1382" i="8"/>
  <c r="L1382" i="8"/>
  <c r="K1382" i="8"/>
  <c r="J1382" i="8"/>
  <c r="H1382" i="8"/>
  <c r="G1382" i="8"/>
  <c r="F1382" i="8"/>
  <c r="E1382" i="8"/>
  <c r="C1382" i="8"/>
  <c r="B1382" i="8"/>
  <c r="Q1380" i="8"/>
  <c r="P1380" i="8"/>
  <c r="O1380" i="8"/>
  <c r="N1380" i="8"/>
  <c r="M1380" i="8"/>
  <c r="L1380" i="8"/>
  <c r="K1380" i="8"/>
  <c r="J1380" i="8"/>
  <c r="I1380" i="8"/>
  <c r="H1380" i="8"/>
  <c r="G1380" i="8"/>
  <c r="F1380" i="8"/>
  <c r="E1380" i="8"/>
  <c r="D1380" i="8"/>
  <c r="C1380" i="8"/>
  <c r="B1380" i="8"/>
  <c r="Q1379" i="8"/>
  <c r="P1379" i="8"/>
  <c r="O1379" i="8"/>
  <c r="N1379" i="8"/>
  <c r="M1379" i="8"/>
  <c r="L1379" i="8"/>
  <c r="K1379" i="8"/>
  <c r="J1379" i="8"/>
  <c r="I1379" i="8"/>
  <c r="H1379" i="8"/>
  <c r="G1379" i="8"/>
  <c r="F1379" i="8"/>
  <c r="E1379" i="8"/>
  <c r="D1379" i="8"/>
  <c r="C1379" i="8"/>
  <c r="B1379" i="8"/>
  <c r="Q1378" i="8"/>
  <c r="I1378" i="8"/>
  <c r="Q1377" i="8"/>
  <c r="I1377" i="8"/>
  <c r="P1376" i="8"/>
  <c r="O1376" i="8"/>
  <c r="N1376" i="8"/>
  <c r="M1376" i="8"/>
  <c r="L1376" i="8"/>
  <c r="K1376" i="8"/>
  <c r="J1376" i="8"/>
  <c r="H1376" i="8"/>
  <c r="G1376" i="8"/>
  <c r="E1376" i="8"/>
  <c r="C1376" i="8"/>
  <c r="B1376" i="8"/>
  <c r="Q1374" i="8"/>
  <c r="P1374" i="8"/>
  <c r="O1374" i="8"/>
  <c r="N1374" i="8"/>
  <c r="M1374" i="8"/>
  <c r="L1374" i="8"/>
  <c r="K1374" i="8"/>
  <c r="J1374" i="8"/>
  <c r="I1374" i="8"/>
  <c r="H1374" i="8"/>
  <c r="G1374" i="8"/>
  <c r="F1374" i="8"/>
  <c r="E1374" i="8"/>
  <c r="D1374" i="8"/>
  <c r="C1374" i="8"/>
  <c r="B1374" i="8"/>
  <c r="Q1373" i="8"/>
  <c r="P1373" i="8"/>
  <c r="O1373" i="8"/>
  <c r="N1373" i="8"/>
  <c r="M1373" i="8"/>
  <c r="L1373" i="8"/>
  <c r="K1373" i="8"/>
  <c r="J1373" i="8"/>
  <c r="I1373" i="8"/>
  <c r="H1373" i="8"/>
  <c r="G1373" i="8"/>
  <c r="F1373" i="8"/>
  <c r="E1373" i="8"/>
  <c r="D1373" i="8"/>
  <c r="C1373" i="8"/>
  <c r="B1373" i="8"/>
  <c r="Q1372" i="8"/>
  <c r="I1372" i="8"/>
  <c r="Q1371" i="8"/>
  <c r="I1371" i="8"/>
  <c r="P1370" i="8"/>
  <c r="O1370" i="8"/>
  <c r="N1370" i="8"/>
  <c r="L1370" i="8"/>
  <c r="K1370" i="8"/>
  <c r="J1370" i="8"/>
  <c r="H1370" i="8"/>
  <c r="G1370" i="8"/>
  <c r="F1370" i="8"/>
  <c r="E1370" i="8"/>
  <c r="D1370" i="8"/>
  <c r="C1370" i="8"/>
  <c r="B1370" i="8"/>
  <c r="Q1368" i="8"/>
  <c r="P1368" i="8"/>
  <c r="O1368" i="8"/>
  <c r="N1368" i="8"/>
  <c r="M1368" i="8"/>
  <c r="L1368" i="8"/>
  <c r="K1368" i="8"/>
  <c r="J1368" i="8"/>
  <c r="I1368" i="8"/>
  <c r="H1368" i="8"/>
  <c r="G1368" i="8"/>
  <c r="F1368" i="8"/>
  <c r="E1368" i="8"/>
  <c r="D1368" i="8"/>
  <c r="C1368" i="8"/>
  <c r="B1368" i="8"/>
  <c r="Q1367" i="8"/>
  <c r="P1367" i="8"/>
  <c r="O1367" i="8"/>
  <c r="N1367" i="8"/>
  <c r="M1367" i="8"/>
  <c r="L1367" i="8"/>
  <c r="K1367" i="8"/>
  <c r="J1367" i="8"/>
  <c r="I1367" i="8"/>
  <c r="H1367" i="8"/>
  <c r="G1367" i="8"/>
  <c r="F1367" i="8"/>
  <c r="E1367" i="8"/>
  <c r="D1367" i="8"/>
  <c r="C1367" i="8"/>
  <c r="B1367" i="8"/>
  <c r="Q1366" i="8"/>
  <c r="I1366" i="8"/>
  <c r="Q1365" i="8"/>
  <c r="I1365" i="8"/>
  <c r="P1364" i="8"/>
  <c r="O1364" i="8"/>
  <c r="N1364" i="8"/>
  <c r="M1364" i="8"/>
  <c r="K1364" i="8"/>
  <c r="J1364" i="8"/>
  <c r="H1364" i="8"/>
  <c r="G1364" i="8"/>
  <c r="F1364" i="8"/>
  <c r="E1364" i="8"/>
  <c r="D1364" i="8"/>
  <c r="C1364" i="8"/>
  <c r="B1364" i="8"/>
  <c r="Q1362" i="8"/>
  <c r="P1362" i="8"/>
  <c r="O1362" i="8"/>
  <c r="N1362" i="8"/>
  <c r="M1362" i="8"/>
  <c r="L1362" i="8"/>
  <c r="K1362" i="8"/>
  <c r="J1362" i="8"/>
  <c r="I1362" i="8"/>
  <c r="H1362" i="8"/>
  <c r="G1362" i="8"/>
  <c r="F1362" i="8"/>
  <c r="E1362" i="8"/>
  <c r="D1362" i="8"/>
  <c r="C1362" i="8"/>
  <c r="B1362" i="8"/>
  <c r="Q1361" i="8"/>
  <c r="P1361" i="8"/>
  <c r="O1361" i="8"/>
  <c r="N1361" i="8"/>
  <c r="M1361" i="8"/>
  <c r="L1361" i="8"/>
  <c r="K1361" i="8"/>
  <c r="J1361" i="8"/>
  <c r="I1361" i="8"/>
  <c r="H1361" i="8"/>
  <c r="G1361" i="8"/>
  <c r="F1361" i="8"/>
  <c r="E1361" i="8"/>
  <c r="D1361" i="8"/>
  <c r="C1361" i="8"/>
  <c r="B1361" i="8"/>
  <c r="Q1360" i="8"/>
  <c r="I1360" i="8"/>
  <c r="Q1359" i="8"/>
  <c r="P1358" i="8"/>
  <c r="O1358" i="8"/>
  <c r="N1358" i="8"/>
  <c r="M1358" i="8"/>
  <c r="L1358" i="8"/>
  <c r="K1358" i="8"/>
  <c r="J1358" i="8"/>
  <c r="H1358" i="8"/>
  <c r="G1358" i="8"/>
  <c r="F1358" i="8"/>
  <c r="D1358" i="8"/>
  <c r="C1358" i="8"/>
  <c r="B1358" i="8"/>
  <c r="Q1356" i="8"/>
  <c r="P1356" i="8"/>
  <c r="O1356" i="8"/>
  <c r="N1356" i="8"/>
  <c r="M1356" i="8"/>
  <c r="L1356" i="8"/>
  <c r="K1356" i="8"/>
  <c r="J1356" i="8"/>
  <c r="I1356" i="8"/>
  <c r="H1356" i="8"/>
  <c r="G1356" i="8"/>
  <c r="F1356" i="8"/>
  <c r="E1356" i="8"/>
  <c r="D1356" i="8"/>
  <c r="C1356" i="8"/>
  <c r="B1356" i="8"/>
  <c r="Q1355" i="8"/>
  <c r="P1355" i="8"/>
  <c r="O1355" i="8"/>
  <c r="N1355" i="8"/>
  <c r="M1355" i="8"/>
  <c r="L1355" i="8"/>
  <c r="K1355" i="8"/>
  <c r="J1355" i="8"/>
  <c r="I1355" i="8"/>
  <c r="H1355" i="8"/>
  <c r="G1355" i="8"/>
  <c r="F1355" i="8"/>
  <c r="E1355" i="8"/>
  <c r="D1355" i="8"/>
  <c r="C1355" i="8"/>
  <c r="B1355" i="8"/>
  <c r="Q1354" i="8"/>
  <c r="I1354" i="8"/>
  <c r="Q1353" i="8"/>
  <c r="P1352" i="8"/>
  <c r="O1352" i="8"/>
  <c r="N1352" i="8"/>
  <c r="M1352" i="8"/>
  <c r="L1352" i="8"/>
  <c r="K1352" i="8"/>
  <c r="J1352" i="8"/>
  <c r="H1352" i="8"/>
  <c r="G1352" i="8"/>
  <c r="F1352" i="8"/>
  <c r="E1352" i="8"/>
  <c r="D1352" i="8"/>
  <c r="C1352" i="8"/>
  <c r="B1352" i="8"/>
  <c r="Q1350" i="8"/>
  <c r="P1350" i="8"/>
  <c r="O1350" i="8"/>
  <c r="N1350" i="8"/>
  <c r="M1350" i="8"/>
  <c r="L1350" i="8"/>
  <c r="K1350" i="8"/>
  <c r="J1350" i="8"/>
  <c r="I1350" i="8"/>
  <c r="H1350" i="8"/>
  <c r="G1350" i="8"/>
  <c r="F1350" i="8"/>
  <c r="E1350" i="8"/>
  <c r="D1350" i="8"/>
  <c r="C1350" i="8"/>
  <c r="B1350" i="8"/>
  <c r="Q1349" i="8"/>
  <c r="P1349" i="8"/>
  <c r="O1349" i="8"/>
  <c r="N1349" i="8"/>
  <c r="M1349" i="8"/>
  <c r="L1349" i="8"/>
  <c r="K1349" i="8"/>
  <c r="J1349" i="8"/>
  <c r="I1349" i="8"/>
  <c r="H1349" i="8"/>
  <c r="G1349" i="8"/>
  <c r="F1349" i="8"/>
  <c r="E1349" i="8"/>
  <c r="D1349" i="8"/>
  <c r="C1349" i="8"/>
  <c r="B1349" i="8"/>
  <c r="Q1348" i="8"/>
  <c r="I1348" i="8"/>
  <c r="Q1347" i="8"/>
  <c r="P1346" i="8"/>
  <c r="O1346" i="8"/>
  <c r="N1346" i="8"/>
  <c r="M1346" i="8"/>
  <c r="L1346" i="8"/>
  <c r="K1346" i="8"/>
  <c r="J1346" i="8"/>
  <c r="H1346" i="8"/>
  <c r="G1346" i="8"/>
  <c r="F1346" i="8"/>
  <c r="E1346" i="8"/>
  <c r="C1346" i="8"/>
  <c r="B1346" i="8"/>
  <c r="Q1344" i="8"/>
  <c r="P1344" i="8"/>
  <c r="O1344" i="8"/>
  <c r="N1344" i="8"/>
  <c r="M1344" i="8"/>
  <c r="L1344" i="8"/>
  <c r="K1344" i="8"/>
  <c r="J1344" i="8"/>
  <c r="I1344" i="8"/>
  <c r="H1344" i="8"/>
  <c r="G1344" i="8"/>
  <c r="F1344" i="8"/>
  <c r="E1344" i="8"/>
  <c r="D1344" i="8"/>
  <c r="C1344" i="8"/>
  <c r="B1344" i="8"/>
  <c r="Q1343" i="8"/>
  <c r="P1343" i="8"/>
  <c r="O1343" i="8"/>
  <c r="N1343" i="8"/>
  <c r="M1343" i="8"/>
  <c r="L1343" i="8"/>
  <c r="K1343" i="8"/>
  <c r="J1343" i="8"/>
  <c r="I1343" i="8"/>
  <c r="H1343" i="8"/>
  <c r="G1343" i="8"/>
  <c r="F1343" i="8"/>
  <c r="E1343" i="8"/>
  <c r="D1343" i="8"/>
  <c r="C1343" i="8"/>
  <c r="B1343" i="8"/>
  <c r="Q1342" i="8"/>
  <c r="I1342" i="8"/>
  <c r="Q1341" i="8"/>
  <c r="I1341" i="8"/>
  <c r="P1340" i="8"/>
  <c r="O1340" i="8"/>
  <c r="N1340" i="8"/>
  <c r="M1340" i="8"/>
  <c r="L1340" i="8"/>
  <c r="K1340" i="8"/>
  <c r="J1340" i="8"/>
  <c r="H1340" i="8"/>
  <c r="G1340" i="8"/>
  <c r="F1340" i="8"/>
  <c r="E1340" i="8"/>
  <c r="D1340" i="8"/>
  <c r="C1340" i="8"/>
  <c r="B1340" i="8"/>
  <c r="Q1338" i="8"/>
  <c r="P1338" i="8"/>
  <c r="O1338" i="8"/>
  <c r="N1338" i="8"/>
  <c r="M1338" i="8"/>
  <c r="L1338" i="8"/>
  <c r="K1338" i="8"/>
  <c r="J1338" i="8"/>
  <c r="I1338" i="8"/>
  <c r="H1338" i="8"/>
  <c r="G1338" i="8"/>
  <c r="F1338" i="8"/>
  <c r="E1338" i="8"/>
  <c r="D1338" i="8"/>
  <c r="C1338" i="8"/>
  <c r="B1338" i="8"/>
  <c r="Q1337" i="8"/>
  <c r="P1337" i="8"/>
  <c r="O1337" i="8"/>
  <c r="N1337" i="8"/>
  <c r="M1337" i="8"/>
  <c r="L1337" i="8"/>
  <c r="K1337" i="8"/>
  <c r="J1337" i="8"/>
  <c r="I1337" i="8"/>
  <c r="H1337" i="8"/>
  <c r="G1337" i="8"/>
  <c r="F1337" i="8"/>
  <c r="E1337" i="8"/>
  <c r="D1337" i="8"/>
  <c r="C1337" i="8"/>
  <c r="B1337" i="8"/>
  <c r="Q1336" i="8"/>
  <c r="I1336" i="8"/>
  <c r="Q1335" i="8"/>
  <c r="P1334" i="8"/>
  <c r="O1334" i="8"/>
  <c r="N1334" i="8"/>
  <c r="M1334" i="8"/>
  <c r="L1334" i="8"/>
  <c r="K1334" i="8"/>
  <c r="J1334" i="8"/>
  <c r="H1334" i="8"/>
  <c r="G1334" i="8"/>
  <c r="F1334" i="8"/>
  <c r="E1334" i="8"/>
  <c r="D1334" i="8"/>
  <c r="C1334" i="8"/>
  <c r="B1334" i="8"/>
  <c r="Q1332" i="8"/>
  <c r="P1332" i="8"/>
  <c r="O1332" i="8"/>
  <c r="N1332" i="8"/>
  <c r="M1332" i="8"/>
  <c r="L1332" i="8"/>
  <c r="K1332" i="8"/>
  <c r="J1332" i="8"/>
  <c r="I1332" i="8"/>
  <c r="H1332" i="8"/>
  <c r="G1332" i="8"/>
  <c r="F1332" i="8"/>
  <c r="E1332" i="8"/>
  <c r="D1332" i="8"/>
  <c r="C1332" i="8"/>
  <c r="B1332" i="8"/>
  <c r="Q1331" i="8"/>
  <c r="P1331" i="8"/>
  <c r="O1331" i="8"/>
  <c r="N1331" i="8"/>
  <c r="M1331" i="8"/>
  <c r="L1331" i="8"/>
  <c r="K1331" i="8"/>
  <c r="J1331" i="8"/>
  <c r="I1331" i="8"/>
  <c r="H1331" i="8"/>
  <c r="G1331" i="8"/>
  <c r="F1331" i="8"/>
  <c r="E1331" i="8"/>
  <c r="D1331" i="8"/>
  <c r="C1331" i="8"/>
  <c r="B1331" i="8"/>
  <c r="Q1330" i="8"/>
  <c r="I1330" i="8"/>
  <c r="Q1329" i="8"/>
  <c r="P1328" i="8"/>
  <c r="O1328" i="8"/>
  <c r="N1328" i="8"/>
  <c r="M1328" i="8"/>
  <c r="L1328" i="8"/>
  <c r="K1328" i="8"/>
  <c r="J1328" i="8"/>
  <c r="H1328" i="8"/>
  <c r="G1328" i="8"/>
  <c r="F1328" i="8"/>
  <c r="E1328" i="8"/>
  <c r="D1328" i="8"/>
  <c r="C1328" i="8"/>
  <c r="B1328" i="8"/>
  <c r="P1326" i="8"/>
  <c r="O1326" i="8"/>
  <c r="N1326" i="8"/>
  <c r="M1326" i="8"/>
  <c r="L1326" i="8"/>
  <c r="K1326" i="8"/>
  <c r="J1326" i="8"/>
  <c r="I1326" i="8"/>
  <c r="H1326" i="8"/>
  <c r="G1326" i="8"/>
  <c r="F1326" i="8"/>
  <c r="E1326" i="8"/>
  <c r="D1326" i="8"/>
  <c r="C1326" i="8"/>
  <c r="B1326" i="8"/>
  <c r="Q1325" i="8"/>
  <c r="P1325" i="8"/>
  <c r="O1325" i="8"/>
  <c r="N1325" i="8"/>
  <c r="M1325" i="8"/>
  <c r="L1325" i="8"/>
  <c r="K1325" i="8"/>
  <c r="J1325" i="8"/>
  <c r="I1325" i="8"/>
  <c r="H1325" i="8"/>
  <c r="G1325" i="8"/>
  <c r="F1325" i="8"/>
  <c r="E1325" i="8"/>
  <c r="D1325" i="8"/>
  <c r="C1325" i="8"/>
  <c r="B1325" i="8"/>
  <c r="Q1324" i="8"/>
  <c r="I1324" i="8"/>
  <c r="I1323" i="8"/>
  <c r="P1322" i="8"/>
  <c r="O1322" i="8"/>
  <c r="N1322" i="8"/>
  <c r="M1322" i="8"/>
  <c r="L1322" i="8"/>
  <c r="K1322" i="8"/>
  <c r="J1322" i="8"/>
  <c r="I1322" i="8"/>
  <c r="H1322" i="8"/>
  <c r="G1322" i="8"/>
  <c r="F1322" i="8"/>
  <c r="E1322" i="8"/>
  <c r="D1322" i="8"/>
  <c r="C1322" i="8"/>
  <c r="B1322" i="8"/>
  <c r="Q1320" i="8"/>
  <c r="P1320" i="8"/>
  <c r="O1320" i="8"/>
  <c r="N1320" i="8"/>
  <c r="M1320" i="8"/>
  <c r="L1320" i="8"/>
  <c r="K1320" i="8"/>
  <c r="J1320" i="8"/>
  <c r="I1320" i="8"/>
  <c r="H1320" i="8"/>
  <c r="G1320" i="8"/>
  <c r="F1320" i="8"/>
  <c r="E1320" i="8"/>
  <c r="D1320" i="8"/>
  <c r="C1320" i="8"/>
  <c r="B1320" i="8"/>
  <c r="Q1319" i="8"/>
  <c r="P1319" i="8"/>
  <c r="O1319" i="8"/>
  <c r="N1319" i="8"/>
  <c r="M1319" i="8"/>
  <c r="L1319" i="8"/>
  <c r="K1319" i="8"/>
  <c r="J1319" i="8"/>
  <c r="I1319" i="8"/>
  <c r="H1319" i="8"/>
  <c r="G1319" i="8"/>
  <c r="F1319" i="8"/>
  <c r="E1319" i="8"/>
  <c r="D1319" i="8"/>
  <c r="C1319" i="8"/>
  <c r="B1319" i="8"/>
  <c r="Q1318" i="8"/>
  <c r="I1318" i="8"/>
  <c r="Q1317" i="8"/>
  <c r="I1317" i="8"/>
  <c r="N1313" i="8"/>
  <c r="M1313" i="8"/>
  <c r="L1313" i="8"/>
  <c r="K1313" i="8"/>
  <c r="J1313" i="8"/>
  <c r="I1313" i="8"/>
  <c r="H1313" i="8"/>
  <c r="G1313" i="8"/>
  <c r="F1313" i="8"/>
  <c r="E1313" i="8"/>
  <c r="D1313" i="8"/>
  <c r="N1312" i="8"/>
  <c r="M1312" i="8"/>
  <c r="L1312" i="8"/>
  <c r="K1312" i="8"/>
  <c r="J1312" i="8"/>
  <c r="I1312" i="8"/>
  <c r="H1312" i="8"/>
  <c r="G1312" i="8"/>
  <c r="F1312" i="8"/>
  <c r="E1312" i="8"/>
  <c r="D1312" i="8"/>
  <c r="E1310" i="8"/>
  <c r="D1310" i="8"/>
  <c r="P1309" i="8"/>
  <c r="O1309" i="8"/>
  <c r="N1309" i="8"/>
  <c r="M1309" i="8"/>
  <c r="L1309" i="8"/>
  <c r="K1309" i="8"/>
  <c r="J1309" i="8"/>
  <c r="H1309" i="8"/>
  <c r="G1309" i="8"/>
  <c r="F1309" i="8"/>
  <c r="E1309" i="8"/>
  <c r="C1309" i="8"/>
  <c r="B1309" i="8"/>
  <c r="Q1307" i="8"/>
  <c r="P1307" i="8"/>
  <c r="O1307" i="8"/>
  <c r="N1307" i="8"/>
  <c r="M1307" i="8"/>
  <c r="L1307" i="8"/>
  <c r="K1307" i="8"/>
  <c r="J1307" i="8"/>
  <c r="I1307" i="8"/>
  <c r="H1307" i="8"/>
  <c r="G1307" i="8"/>
  <c r="F1307" i="8"/>
  <c r="E1307" i="8"/>
  <c r="D1307" i="8"/>
  <c r="C1307" i="8"/>
  <c r="B1307" i="8"/>
  <c r="Q1306" i="8"/>
  <c r="P1306" i="8"/>
  <c r="O1306" i="8"/>
  <c r="N1306" i="8"/>
  <c r="M1306" i="8"/>
  <c r="L1306" i="8"/>
  <c r="K1306" i="8"/>
  <c r="J1306" i="8"/>
  <c r="I1306" i="8"/>
  <c r="H1306" i="8"/>
  <c r="G1306" i="8"/>
  <c r="F1306" i="8"/>
  <c r="E1306" i="8"/>
  <c r="D1306" i="8"/>
  <c r="C1306" i="8"/>
  <c r="B1306" i="8"/>
  <c r="Q1305" i="8"/>
  <c r="I1305" i="8"/>
  <c r="Q1304" i="8"/>
  <c r="I1304" i="8"/>
  <c r="P1303" i="8"/>
  <c r="O1303" i="8"/>
  <c r="N1303" i="8"/>
  <c r="M1303" i="8"/>
  <c r="L1303" i="8"/>
  <c r="K1303" i="8"/>
  <c r="J1303" i="8"/>
  <c r="H1303" i="8"/>
  <c r="G1303" i="8"/>
  <c r="E1303" i="8"/>
  <c r="C1303" i="8"/>
  <c r="B1303" i="8"/>
  <c r="Q1301" i="8"/>
  <c r="P1301" i="8"/>
  <c r="O1301" i="8"/>
  <c r="N1301" i="8"/>
  <c r="M1301" i="8"/>
  <c r="L1301" i="8"/>
  <c r="K1301" i="8"/>
  <c r="J1301" i="8"/>
  <c r="I1301" i="8"/>
  <c r="H1301" i="8"/>
  <c r="G1301" i="8"/>
  <c r="F1301" i="8"/>
  <c r="E1301" i="8"/>
  <c r="D1301" i="8"/>
  <c r="C1301" i="8"/>
  <c r="B1301" i="8"/>
  <c r="Q1300" i="8"/>
  <c r="P1300" i="8"/>
  <c r="O1300" i="8"/>
  <c r="N1300" i="8"/>
  <c r="M1300" i="8"/>
  <c r="L1300" i="8"/>
  <c r="K1300" i="8"/>
  <c r="J1300" i="8"/>
  <c r="I1300" i="8"/>
  <c r="H1300" i="8"/>
  <c r="G1300" i="8"/>
  <c r="F1300" i="8"/>
  <c r="E1300" i="8"/>
  <c r="D1300" i="8"/>
  <c r="C1300" i="8"/>
  <c r="B1300" i="8"/>
  <c r="Q1299" i="8"/>
  <c r="I1299" i="8"/>
  <c r="Q1298" i="8"/>
  <c r="I1298" i="8"/>
  <c r="P1297" i="8"/>
  <c r="O1297" i="8"/>
  <c r="N1297" i="8"/>
  <c r="L1297" i="8"/>
  <c r="K1297" i="8"/>
  <c r="J1297" i="8"/>
  <c r="H1297" i="8"/>
  <c r="G1297" i="8"/>
  <c r="F1297" i="8"/>
  <c r="E1297" i="8"/>
  <c r="D1297" i="8"/>
  <c r="C1297" i="8"/>
  <c r="B1297" i="8"/>
  <c r="Q1295" i="8"/>
  <c r="P1295" i="8"/>
  <c r="O1295" i="8"/>
  <c r="N1295" i="8"/>
  <c r="M1295" i="8"/>
  <c r="L1295" i="8"/>
  <c r="K1295" i="8"/>
  <c r="J1295" i="8"/>
  <c r="I1295" i="8"/>
  <c r="H1295" i="8"/>
  <c r="G1295" i="8"/>
  <c r="F1295" i="8"/>
  <c r="E1295" i="8"/>
  <c r="D1295" i="8"/>
  <c r="C1295" i="8"/>
  <c r="B1295" i="8"/>
  <c r="Q1294" i="8"/>
  <c r="P1294" i="8"/>
  <c r="O1294" i="8"/>
  <c r="N1294" i="8"/>
  <c r="M1294" i="8"/>
  <c r="L1294" i="8"/>
  <c r="K1294" i="8"/>
  <c r="J1294" i="8"/>
  <c r="I1294" i="8"/>
  <c r="H1294" i="8"/>
  <c r="G1294" i="8"/>
  <c r="F1294" i="8"/>
  <c r="E1294" i="8"/>
  <c r="D1294" i="8"/>
  <c r="C1294" i="8"/>
  <c r="B1294" i="8"/>
  <c r="Q1293" i="8"/>
  <c r="I1293" i="8"/>
  <c r="Q1292" i="8"/>
  <c r="I1292" i="8"/>
  <c r="P1291" i="8"/>
  <c r="O1291" i="8"/>
  <c r="N1291" i="8"/>
  <c r="M1291" i="8"/>
  <c r="K1291" i="8"/>
  <c r="J1291" i="8"/>
  <c r="H1291" i="8"/>
  <c r="G1291" i="8"/>
  <c r="F1291" i="8"/>
  <c r="E1291" i="8"/>
  <c r="D1291" i="8"/>
  <c r="C1291" i="8"/>
  <c r="B1291" i="8"/>
  <c r="Q1289" i="8"/>
  <c r="P1289" i="8"/>
  <c r="O1289" i="8"/>
  <c r="N1289" i="8"/>
  <c r="M1289" i="8"/>
  <c r="L1289" i="8"/>
  <c r="K1289" i="8"/>
  <c r="J1289" i="8"/>
  <c r="I1289" i="8"/>
  <c r="H1289" i="8"/>
  <c r="G1289" i="8"/>
  <c r="F1289" i="8"/>
  <c r="E1289" i="8"/>
  <c r="D1289" i="8"/>
  <c r="C1289" i="8"/>
  <c r="B1289" i="8"/>
  <c r="Q1288" i="8"/>
  <c r="P1288" i="8"/>
  <c r="O1288" i="8"/>
  <c r="N1288" i="8"/>
  <c r="M1288" i="8"/>
  <c r="L1288" i="8"/>
  <c r="K1288" i="8"/>
  <c r="J1288" i="8"/>
  <c r="I1288" i="8"/>
  <c r="H1288" i="8"/>
  <c r="G1288" i="8"/>
  <c r="F1288" i="8"/>
  <c r="E1288" i="8"/>
  <c r="D1288" i="8"/>
  <c r="C1288" i="8"/>
  <c r="B1288" i="8"/>
  <c r="Q1287" i="8"/>
  <c r="I1287" i="8"/>
  <c r="Q1286" i="8"/>
  <c r="P1285" i="8"/>
  <c r="O1285" i="8"/>
  <c r="N1285" i="8"/>
  <c r="M1285" i="8"/>
  <c r="L1285" i="8"/>
  <c r="K1285" i="8"/>
  <c r="J1285" i="8"/>
  <c r="H1285" i="8"/>
  <c r="G1285" i="8"/>
  <c r="F1285" i="8"/>
  <c r="D1285" i="8"/>
  <c r="C1285" i="8"/>
  <c r="B1285" i="8"/>
  <c r="Q1283" i="8"/>
  <c r="P1283" i="8"/>
  <c r="O1283" i="8"/>
  <c r="N1283" i="8"/>
  <c r="M1283" i="8"/>
  <c r="L1283" i="8"/>
  <c r="K1283" i="8"/>
  <c r="J1283" i="8"/>
  <c r="I1283" i="8"/>
  <c r="H1283" i="8"/>
  <c r="G1283" i="8"/>
  <c r="F1283" i="8"/>
  <c r="E1283" i="8"/>
  <c r="D1283" i="8"/>
  <c r="C1283" i="8"/>
  <c r="B1283" i="8"/>
  <c r="Q1282" i="8"/>
  <c r="P1282" i="8"/>
  <c r="O1282" i="8"/>
  <c r="N1282" i="8"/>
  <c r="M1282" i="8"/>
  <c r="L1282" i="8"/>
  <c r="K1282" i="8"/>
  <c r="J1282" i="8"/>
  <c r="I1282" i="8"/>
  <c r="H1282" i="8"/>
  <c r="G1282" i="8"/>
  <c r="F1282" i="8"/>
  <c r="E1282" i="8"/>
  <c r="D1282" i="8"/>
  <c r="C1282" i="8"/>
  <c r="B1282" i="8"/>
  <c r="Q1281" i="8"/>
  <c r="I1281" i="8"/>
  <c r="Q1280" i="8"/>
  <c r="P1279" i="8"/>
  <c r="O1279" i="8"/>
  <c r="N1279" i="8"/>
  <c r="M1279" i="8"/>
  <c r="L1279" i="8"/>
  <c r="K1279" i="8"/>
  <c r="J1279" i="8"/>
  <c r="H1279" i="8"/>
  <c r="G1279" i="8"/>
  <c r="F1279" i="8"/>
  <c r="E1279" i="8"/>
  <c r="D1279" i="8"/>
  <c r="C1279" i="8"/>
  <c r="B1279" i="8"/>
  <c r="Q1277" i="8"/>
  <c r="P1277" i="8"/>
  <c r="O1277" i="8"/>
  <c r="N1277" i="8"/>
  <c r="M1277" i="8"/>
  <c r="L1277" i="8"/>
  <c r="K1277" i="8"/>
  <c r="J1277" i="8"/>
  <c r="I1277" i="8"/>
  <c r="H1277" i="8"/>
  <c r="G1277" i="8"/>
  <c r="F1277" i="8"/>
  <c r="E1277" i="8"/>
  <c r="D1277" i="8"/>
  <c r="C1277" i="8"/>
  <c r="B1277" i="8"/>
  <c r="Q1276" i="8"/>
  <c r="P1276" i="8"/>
  <c r="O1276" i="8"/>
  <c r="N1276" i="8"/>
  <c r="M1276" i="8"/>
  <c r="L1276" i="8"/>
  <c r="K1276" i="8"/>
  <c r="J1276" i="8"/>
  <c r="I1276" i="8"/>
  <c r="H1276" i="8"/>
  <c r="G1276" i="8"/>
  <c r="F1276" i="8"/>
  <c r="E1276" i="8"/>
  <c r="D1276" i="8"/>
  <c r="C1276" i="8"/>
  <c r="B1276" i="8"/>
  <c r="Q1275" i="8"/>
  <c r="I1275" i="8"/>
  <c r="Q1274" i="8"/>
  <c r="P1273" i="8"/>
  <c r="O1273" i="8"/>
  <c r="N1273" i="8"/>
  <c r="M1273" i="8"/>
  <c r="L1273" i="8"/>
  <c r="K1273" i="8"/>
  <c r="J1273" i="8"/>
  <c r="H1273" i="8"/>
  <c r="G1273" i="8"/>
  <c r="F1273" i="8"/>
  <c r="E1273" i="8"/>
  <c r="C1273" i="8"/>
  <c r="B1273" i="8"/>
  <c r="Q1271" i="8"/>
  <c r="P1271" i="8"/>
  <c r="O1271" i="8"/>
  <c r="N1271" i="8"/>
  <c r="M1271" i="8"/>
  <c r="L1271" i="8"/>
  <c r="K1271" i="8"/>
  <c r="J1271" i="8"/>
  <c r="I1271" i="8"/>
  <c r="H1271" i="8"/>
  <c r="G1271" i="8"/>
  <c r="F1271" i="8"/>
  <c r="E1271" i="8"/>
  <c r="D1271" i="8"/>
  <c r="C1271" i="8"/>
  <c r="B1271" i="8"/>
  <c r="Q1270" i="8"/>
  <c r="P1270" i="8"/>
  <c r="O1270" i="8"/>
  <c r="N1270" i="8"/>
  <c r="M1270" i="8"/>
  <c r="L1270" i="8"/>
  <c r="K1270" i="8"/>
  <c r="J1270" i="8"/>
  <c r="I1270" i="8"/>
  <c r="H1270" i="8"/>
  <c r="G1270" i="8"/>
  <c r="F1270" i="8"/>
  <c r="E1270" i="8"/>
  <c r="D1270" i="8"/>
  <c r="C1270" i="8"/>
  <c r="B1270" i="8"/>
  <c r="Q1269" i="8"/>
  <c r="I1269" i="8"/>
  <c r="Q1268" i="8"/>
  <c r="I1268" i="8"/>
  <c r="P1267" i="8"/>
  <c r="O1267" i="8"/>
  <c r="N1267" i="8"/>
  <c r="M1267" i="8"/>
  <c r="L1267" i="8"/>
  <c r="K1267" i="8"/>
  <c r="J1267" i="8"/>
  <c r="H1267" i="8"/>
  <c r="G1267" i="8"/>
  <c r="F1267" i="8"/>
  <c r="E1267" i="8"/>
  <c r="D1267" i="8"/>
  <c r="C1267" i="8"/>
  <c r="B1267" i="8"/>
  <c r="Q1265" i="8"/>
  <c r="P1265" i="8"/>
  <c r="O1265" i="8"/>
  <c r="N1265" i="8"/>
  <c r="M1265" i="8"/>
  <c r="L1265" i="8"/>
  <c r="K1265" i="8"/>
  <c r="J1265" i="8"/>
  <c r="I1265" i="8"/>
  <c r="H1265" i="8"/>
  <c r="G1265" i="8"/>
  <c r="F1265" i="8"/>
  <c r="E1265" i="8"/>
  <c r="D1265" i="8"/>
  <c r="C1265" i="8"/>
  <c r="B1265" i="8"/>
  <c r="Q1264" i="8"/>
  <c r="P1264" i="8"/>
  <c r="O1264" i="8"/>
  <c r="N1264" i="8"/>
  <c r="M1264" i="8"/>
  <c r="L1264" i="8"/>
  <c r="K1264" i="8"/>
  <c r="J1264" i="8"/>
  <c r="I1264" i="8"/>
  <c r="H1264" i="8"/>
  <c r="G1264" i="8"/>
  <c r="F1264" i="8"/>
  <c r="E1264" i="8"/>
  <c r="D1264" i="8"/>
  <c r="C1264" i="8"/>
  <c r="B1264" i="8"/>
  <c r="Q1263" i="8"/>
  <c r="I1263" i="8"/>
  <c r="Q1262" i="8"/>
  <c r="P1261" i="8"/>
  <c r="O1261" i="8"/>
  <c r="N1261" i="8"/>
  <c r="M1261" i="8"/>
  <c r="L1261" i="8"/>
  <c r="K1261" i="8"/>
  <c r="J1261" i="8"/>
  <c r="H1261" i="8"/>
  <c r="G1261" i="8"/>
  <c r="F1261" i="8"/>
  <c r="E1261" i="8"/>
  <c r="D1261" i="8"/>
  <c r="C1261" i="8"/>
  <c r="B1261" i="8"/>
  <c r="Q1259" i="8"/>
  <c r="P1259" i="8"/>
  <c r="O1259" i="8"/>
  <c r="N1259" i="8"/>
  <c r="M1259" i="8"/>
  <c r="L1259" i="8"/>
  <c r="K1259" i="8"/>
  <c r="J1259" i="8"/>
  <c r="I1259" i="8"/>
  <c r="H1259" i="8"/>
  <c r="G1259" i="8"/>
  <c r="F1259" i="8"/>
  <c r="E1259" i="8"/>
  <c r="D1259" i="8"/>
  <c r="C1259" i="8"/>
  <c r="B1259" i="8"/>
  <c r="Q1258" i="8"/>
  <c r="P1258" i="8"/>
  <c r="O1258" i="8"/>
  <c r="N1258" i="8"/>
  <c r="M1258" i="8"/>
  <c r="L1258" i="8"/>
  <c r="K1258" i="8"/>
  <c r="J1258" i="8"/>
  <c r="I1258" i="8"/>
  <c r="H1258" i="8"/>
  <c r="G1258" i="8"/>
  <c r="F1258" i="8"/>
  <c r="E1258" i="8"/>
  <c r="D1258" i="8"/>
  <c r="C1258" i="8"/>
  <c r="B1258" i="8"/>
  <c r="Q1257" i="8"/>
  <c r="I1257" i="8"/>
  <c r="Q1256" i="8"/>
  <c r="P1255" i="8"/>
  <c r="O1255" i="8"/>
  <c r="N1255" i="8"/>
  <c r="M1255" i="8"/>
  <c r="L1255" i="8"/>
  <c r="K1255" i="8"/>
  <c r="J1255" i="8"/>
  <c r="H1255" i="8"/>
  <c r="G1255" i="8"/>
  <c r="F1255" i="8"/>
  <c r="E1255" i="8"/>
  <c r="D1255" i="8"/>
  <c r="C1255" i="8"/>
  <c r="B1255" i="8"/>
  <c r="P1253" i="8"/>
  <c r="O1253" i="8"/>
  <c r="N1253" i="8"/>
  <c r="M1253" i="8"/>
  <c r="L1253" i="8"/>
  <c r="K1253" i="8"/>
  <c r="J1253" i="8"/>
  <c r="I1253" i="8"/>
  <c r="H1253" i="8"/>
  <c r="G1253" i="8"/>
  <c r="F1253" i="8"/>
  <c r="E1253" i="8"/>
  <c r="D1253" i="8"/>
  <c r="C1253" i="8"/>
  <c r="B1253" i="8"/>
  <c r="Q1252" i="8"/>
  <c r="P1252" i="8"/>
  <c r="O1252" i="8"/>
  <c r="N1252" i="8"/>
  <c r="M1252" i="8"/>
  <c r="L1252" i="8"/>
  <c r="K1252" i="8"/>
  <c r="J1252" i="8"/>
  <c r="I1252" i="8"/>
  <c r="H1252" i="8"/>
  <c r="G1252" i="8"/>
  <c r="F1252" i="8"/>
  <c r="E1252" i="8"/>
  <c r="D1252" i="8"/>
  <c r="C1252" i="8"/>
  <c r="B1252" i="8"/>
  <c r="Q1251" i="8"/>
  <c r="I1251" i="8"/>
  <c r="I1250" i="8"/>
  <c r="P1249" i="8"/>
  <c r="O1249" i="8"/>
  <c r="N1249" i="8"/>
  <c r="M1249" i="8"/>
  <c r="L1249" i="8"/>
  <c r="K1249" i="8"/>
  <c r="J1249" i="8"/>
  <c r="I1249" i="8"/>
  <c r="H1249" i="8"/>
  <c r="G1249" i="8"/>
  <c r="F1249" i="8"/>
  <c r="E1249" i="8"/>
  <c r="D1249" i="8"/>
  <c r="C1249" i="8"/>
  <c r="B1249" i="8"/>
  <c r="Q1247" i="8"/>
  <c r="P1247" i="8"/>
  <c r="O1247" i="8"/>
  <c r="N1247" i="8"/>
  <c r="M1247" i="8"/>
  <c r="L1247" i="8"/>
  <c r="K1247" i="8"/>
  <c r="J1247" i="8"/>
  <c r="I1247" i="8"/>
  <c r="H1247" i="8"/>
  <c r="G1247" i="8"/>
  <c r="F1247" i="8"/>
  <c r="E1247" i="8"/>
  <c r="D1247" i="8"/>
  <c r="C1247" i="8"/>
  <c r="B1247" i="8"/>
  <c r="Q1246" i="8"/>
  <c r="P1246" i="8"/>
  <c r="O1246" i="8"/>
  <c r="N1246" i="8"/>
  <c r="M1246" i="8"/>
  <c r="L1246" i="8"/>
  <c r="K1246" i="8"/>
  <c r="J1246" i="8"/>
  <c r="I1246" i="8"/>
  <c r="H1246" i="8"/>
  <c r="G1246" i="8"/>
  <c r="F1246" i="8"/>
  <c r="E1246" i="8"/>
  <c r="D1246" i="8"/>
  <c r="C1246" i="8"/>
  <c r="B1246" i="8"/>
  <c r="Q1245" i="8"/>
  <c r="I1245" i="8"/>
  <c r="Q1244" i="8"/>
  <c r="I1244" i="8"/>
  <c r="N1240" i="8"/>
  <c r="M1240" i="8"/>
  <c r="L1240" i="8"/>
  <c r="K1240" i="8"/>
  <c r="J1240" i="8"/>
  <c r="I1240" i="8"/>
  <c r="H1240" i="8"/>
  <c r="F1240" i="8"/>
  <c r="E1240" i="8"/>
  <c r="D1240" i="8"/>
  <c r="N1239" i="8"/>
  <c r="M1239" i="8"/>
  <c r="L1239" i="8"/>
  <c r="K1239" i="8"/>
  <c r="J1239" i="8"/>
  <c r="I1239" i="8"/>
  <c r="H1239" i="8"/>
  <c r="G1239" i="8"/>
  <c r="F1239" i="8"/>
  <c r="E1239" i="8"/>
  <c r="D1239" i="8"/>
  <c r="E1237" i="8"/>
  <c r="D1237" i="8"/>
  <c r="P1236" i="8"/>
  <c r="O1236" i="8"/>
  <c r="N1236" i="8"/>
  <c r="M1236" i="8"/>
  <c r="L1236" i="8"/>
  <c r="K1236" i="8"/>
  <c r="J1236" i="8"/>
  <c r="H1236" i="8"/>
  <c r="G1236" i="8"/>
  <c r="F1236" i="8"/>
  <c r="E1236" i="8"/>
  <c r="C1236" i="8"/>
  <c r="B1236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D1234" i="8"/>
  <c r="C1234" i="8"/>
  <c r="B1234" i="8"/>
  <c r="Q1233" i="8"/>
  <c r="P1233" i="8"/>
  <c r="O1233" i="8"/>
  <c r="N1233" i="8"/>
  <c r="M1233" i="8"/>
  <c r="L1233" i="8"/>
  <c r="K1233" i="8"/>
  <c r="J1233" i="8"/>
  <c r="I1233" i="8"/>
  <c r="H1233" i="8"/>
  <c r="G1233" i="8"/>
  <c r="F1233" i="8"/>
  <c r="E1233" i="8"/>
  <c r="D1233" i="8"/>
  <c r="C1233" i="8"/>
  <c r="B1233" i="8"/>
  <c r="Q1232" i="8"/>
  <c r="I1232" i="8"/>
  <c r="Q1231" i="8"/>
  <c r="I1231" i="8"/>
  <c r="P1230" i="8"/>
  <c r="O1230" i="8"/>
  <c r="N1230" i="8"/>
  <c r="M1230" i="8"/>
  <c r="L1230" i="8"/>
  <c r="K1230" i="8"/>
  <c r="J1230" i="8"/>
  <c r="H1230" i="8"/>
  <c r="G1230" i="8"/>
  <c r="E1230" i="8"/>
  <c r="C1230" i="8"/>
  <c r="B1230" i="8"/>
  <c r="Q1228" i="8"/>
  <c r="P1228" i="8"/>
  <c r="O1228" i="8"/>
  <c r="N1228" i="8"/>
  <c r="M1228" i="8"/>
  <c r="L1228" i="8"/>
  <c r="K1228" i="8"/>
  <c r="J1228" i="8"/>
  <c r="I1228" i="8"/>
  <c r="H1228" i="8"/>
  <c r="G1228" i="8"/>
  <c r="F1228" i="8"/>
  <c r="E1228" i="8"/>
  <c r="D1228" i="8"/>
  <c r="C1228" i="8"/>
  <c r="B1228" i="8"/>
  <c r="Q1227" i="8"/>
  <c r="P1227" i="8"/>
  <c r="O1227" i="8"/>
  <c r="N1227" i="8"/>
  <c r="M1227" i="8"/>
  <c r="L1227" i="8"/>
  <c r="K1227" i="8"/>
  <c r="J1227" i="8"/>
  <c r="I1227" i="8"/>
  <c r="H1227" i="8"/>
  <c r="G1227" i="8"/>
  <c r="F1227" i="8"/>
  <c r="E1227" i="8"/>
  <c r="D1227" i="8"/>
  <c r="C1227" i="8"/>
  <c r="B1227" i="8"/>
  <c r="Q1226" i="8"/>
  <c r="I1226" i="8"/>
  <c r="Q1225" i="8"/>
  <c r="I1225" i="8"/>
  <c r="P1224" i="8"/>
  <c r="O1224" i="8"/>
  <c r="N1224" i="8"/>
  <c r="L1224" i="8"/>
  <c r="K1224" i="8"/>
  <c r="J1224" i="8"/>
  <c r="H1224" i="8"/>
  <c r="G1224" i="8"/>
  <c r="F1224" i="8"/>
  <c r="E1224" i="8"/>
  <c r="D1224" i="8"/>
  <c r="C1224" i="8"/>
  <c r="B1224" i="8"/>
  <c r="Q1222" i="8"/>
  <c r="P1222" i="8"/>
  <c r="O1222" i="8"/>
  <c r="N1222" i="8"/>
  <c r="M1222" i="8"/>
  <c r="L1222" i="8"/>
  <c r="K1222" i="8"/>
  <c r="J1222" i="8"/>
  <c r="I1222" i="8"/>
  <c r="H1222" i="8"/>
  <c r="G1222" i="8"/>
  <c r="F1222" i="8"/>
  <c r="E1222" i="8"/>
  <c r="D1222" i="8"/>
  <c r="C1222" i="8"/>
  <c r="B1222" i="8"/>
  <c r="Q1221" i="8"/>
  <c r="P1221" i="8"/>
  <c r="O1221" i="8"/>
  <c r="N1221" i="8"/>
  <c r="M1221" i="8"/>
  <c r="L1221" i="8"/>
  <c r="K1221" i="8"/>
  <c r="J1221" i="8"/>
  <c r="I1221" i="8"/>
  <c r="H1221" i="8"/>
  <c r="G1221" i="8"/>
  <c r="F1221" i="8"/>
  <c r="E1221" i="8"/>
  <c r="D1221" i="8"/>
  <c r="C1221" i="8"/>
  <c r="B1221" i="8"/>
  <c r="Q1220" i="8"/>
  <c r="I1220" i="8"/>
  <c r="Q1219" i="8"/>
  <c r="I1219" i="8"/>
  <c r="P1218" i="8"/>
  <c r="O1218" i="8"/>
  <c r="N1218" i="8"/>
  <c r="M1218" i="8"/>
  <c r="K1218" i="8"/>
  <c r="J1218" i="8"/>
  <c r="H1218" i="8"/>
  <c r="G1218" i="8"/>
  <c r="F1218" i="8"/>
  <c r="E1218" i="8"/>
  <c r="D1218" i="8"/>
  <c r="C1218" i="8"/>
  <c r="B1218" i="8"/>
  <c r="Q1216" i="8"/>
  <c r="P1216" i="8"/>
  <c r="O1216" i="8"/>
  <c r="N1216" i="8"/>
  <c r="M1216" i="8"/>
  <c r="L1216" i="8"/>
  <c r="K1216" i="8"/>
  <c r="J1216" i="8"/>
  <c r="I1216" i="8"/>
  <c r="H1216" i="8"/>
  <c r="G1216" i="8"/>
  <c r="F1216" i="8"/>
  <c r="E1216" i="8"/>
  <c r="D1216" i="8"/>
  <c r="C1216" i="8"/>
  <c r="B1216" i="8"/>
  <c r="Q1215" i="8"/>
  <c r="P1215" i="8"/>
  <c r="O1215" i="8"/>
  <c r="N1215" i="8"/>
  <c r="M1215" i="8"/>
  <c r="L1215" i="8"/>
  <c r="K1215" i="8"/>
  <c r="J1215" i="8"/>
  <c r="I1215" i="8"/>
  <c r="H1215" i="8"/>
  <c r="G1215" i="8"/>
  <c r="F1215" i="8"/>
  <c r="E1215" i="8"/>
  <c r="D1215" i="8"/>
  <c r="C1215" i="8"/>
  <c r="B1215" i="8"/>
  <c r="Q1214" i="8"/>
  <c r="I1214" i="8"/>
  <c r="Q1213" i="8"/>
  <c r="P1212" i="8"/>
  <c r="O1212" i="8"/>
  <c r="N1212" i="8"/>
  <c r="M1212" i="8"/>
  <c r="L1212" i="8"/>
  <c r="K1212" i="8"/>
  <c r="J1212" i="8"/>
  <c r="H1212" i="8"/>
  <c r="G1212" i="8"/>
  <c r="F1212" i="8"/>
  <c r="D1212" i="8"/>
  <c r="C1212" i="8"/>
  <c r="B1212" i="8"/>
  <c r="Q1210" i="8"/>
  <c r="P1210" i="8"/>
  <c r="O1210" i="8"/>
  <c r="N1210" i="8"/>
  <c r="M1210" i="8"/>
  <c r="L1210" i="8"/>
  <c r="K1210" i="8"/>
  <c r="J1210" i="8"/>
  <c r="I1210" i="8"/>
  <c r="H1210" i="8"/>
  <c r="G1210" i="8"/>
  <c r="F1210" i="8"/>
  <c r="E1210" i="8"/>
  <c r="D1210" i="8"/>
  <c r="C1210" i="8"/>
  <c r="B1210" i="8"/>
  <c r="Q1209" i="8"/>
  <c r="P1209" i="8"/>
  <c r="O1209" i="8"/>
  <c r="N1209" i="8"/>
  <c r="M1209" i="8"/>
  <c r="L1209" i="8"/>
  <c r="K1209" i="8"/>
  <c r="J1209" i="8"/>
  <c r="I1209" i="8"/>
  <c r="H1209" i="8"/>
  <c r="G1209" i="8"/>
  <c r="F1209" i="8"/>
  <c r="E1209" i="8"/>
  <c r="D1209" i="8"/>
  <c r="C1209" i="8"/>
  <c r="B1209" i="8"/>
  <c r="Q1208" i="8"/>
  <c r="I1208" i="8"/>
  <c r="Q1207" i="8"/>
  <c r="P1206" i="8"/>
  <c r="O1206" i="8"/>
  <c r="N1206" i="8"/>
  <c r="M1206" i="8"/>
  <c r="L1206" i="8"/>
  <c r="K1206" i="8"/>
  <c r="J1206" i="8"/>
  <c r="H1206" i="8"/>
  <c r="G1206" i="8"/>
  <c r="F1206" i="8"/>
  <c r="E1206" i="8"/>
  <c r="D1206" i="8"/>
  <c r="C1206" i="8"/>
  <c r="B1206" i="8"/>
  <c r="Q1204" i="8"/>
  <c r="P1204" i="8"/>
  <c r="O1204" i="8"/>
  <c r="N1204" i="8"/>
  <c r="M1204" i="8"/>
  <c r="L1204" i="8"/>
  <c r="K1204" i="8"/>
  <c r="J1204" i="8"/>
  <c r="I1204" i="8"/>
  <c r="H1204" i="8"/>
  <c r="G1204" i="8"/>
  <c r="F1204" i="8"/>
  <c r="E1204" i="8"/>
  <c r="D1204" i="8"/>
  <c r="C1204" i="8"/>
  <c r="B1204" i="8"/>
  <c r="Q1203" i="8"/>
  <c r="P1203" i="8"/>
  <c r="O1203" i="8"/>
  <c r="N1203" i="8"/>
  <c r="M1203" i="8"/>
  <c r="L1203" i="8"/>
  <c r="K1203" i="8"/>
  <c r="J1203" i="8"/>
  <c r="I1203" i="8"/>
  <c r="H1203" i="8"/>
  <c r="G1203" i="8"/>
  <c r="F1203" i="8"/>
  <c r="E1203" i="8"/>
  <c r="D1203" i="8"/>
  <c r="C1203" i="8"/>
  <c r="B1203" i="8"/>
  <c r="Q1202" i="8"/>
  <c r="I1202" i="8"/>
  <c r="Q1201" i="8"/>
  <c r="P1200" i="8"/>
  <c r="O1200" i="8"/>
  <c r="N1200" i="8"/>
  <c r="M1200" i="8"/>
  <c r="L1200" i="8"/>
  <c r="K1200" i="8"/>
  <c r="J1200" i="8"/>
  <c r="H1200" i="8"/>
  <c r="G1200" i="8"/>
  <c r="F1200" i="8"/>
  <c r="E1200" i="8"/>
  <c r="C1200" i="8"/>
  <c r="B1200" i="8"/>
  <c r="Q1198" i="8"/>
  <c r="P1198" i="8"/>
  <c r="O1198" i="8"/>
  <c r="N1198" i="8"/>
  <c r="M1198" i="8"/>
  <c r="L1198" i="8"/>
  <c r="K1198" i="8"/>
  <c r="J1198" i="8"/>
  <c r="I1198" i="8"/>
  <c r="H1198" i="8"/>
  <c r="G1198" i="8"/>
  <c r="F1198" i="8"/>
  <c r="E1198" i="8"/>
  <c r="D1198" i="8"/>
  <c r="C1198" i="8"/>
  <c r="B1198" i="8"/>
  <c r="Q1197" i="8"/>
  <c r="P1197" i="8"/>
  <c r="O1197" i="8"/>
  <c r="N1197" i="8"/>
  <c r="M1197" i="8"/>
  <c r="L1197" i="8"/>
  <c r="K1197" i="8"/>
  <c r="J1197" i="8"/>
  <c r="I1197" i="8"/>
  <c r="H1197" i="8"/>
  <c r="G1197" i="8"/>
  <c r="F1197" i="8"/>
  <c r="E1197" i="8"/>
  <c r="D1197" i="8"/>
  <c r="C1197" i="8"/>
  <c r="B1197" i="8"/>
  <c r="Q1196" i="8"/>
  <c r="I1196" i="8"/>
  <c r="Q1195" i="8"/>
  <c r="I1195" i="8"/>
  <c r="P1194" i="8"/>
  <c r="O1194" i="8"/>
  <c r="N1194" i="8"/>
  <c r="M1194" i="8"/>
  <c r="L1194" i="8"/>
  <c r="K1194" i="8"/>
  <c r="J1194" i="8"/>
  <c r="H1194" i="8"/>
  <c r="G1194" i="8"/>
  <c r="F1194" i="8"/>
  <c r="E1194" i="8"/>
  <c r="D1194" i="8"/>
  <c r="C1194" i="8"/>
  <c r="B1194" i="8"/>
  <c r="Q1192" i="8"/>
  <c r="P1192" i="8"/>
  <c r="O1192" i="8"/>
  <c r="N1192" i="8"/>
  <c r="M1192" i="8"/>
  <c r="L1192" i="8"/>
  <c r="K1192" i="8"/>
  <c r="J1192" i="8"/>
  <c r="I1192" i="8"/>
  <c r="H1192" i="8"/>
  <c r="G1192" i="8"/>
  <c r="F1192" i="8"/>
  <c r="E1192" i="8"/>
  <c r="D1192" i="8"/>
  <c r="C1192" i="8"/>
  <c r="B1192" i="8"/>
  <c r="Q1191" i="8"/>
  <c r="P1191" i="8"/>
  <c r="O1191" i="8"/>
  <c r="N1191" i="8"/>
  <c r="M1191" i="8"/>
  <c r="L1191" i="8"/>
  <c r="K1191" i="8"/>
  <c r="J1191" i="8"/>
  <c r="I1191" i="8"/>
  <c r="H1191" i="8"/>
  <c r="G1191" i="8"/>
  <c r="F1191" i="8"/>
  <c r="E1191" i="8"/>
  <c r="D1191" i="8"/>
  <c r="C1191" i="8"/>
  <c r="B1191" i="8"/>
  <c r="Q1190" i="8"/>
  <c r="I1190" i="8"/>
  <c r="Q1189" i="8"/>
  <c r="P1188" i="8"/>
  <c r="O1188" i="8"/>
  <c r="N1188" i="8"/>
  <c r="M1188" i="8"/>
  <c r="L1188" i="8"/>
  <c r="K1188" i="8"/>
  <c r="J1188" i="8"/>
  <c r="H1188" i="8"/>
  <c r="G1188" i="8"/>
  <c r="F1188" i="8"/>
  <c r="E1188" i="8"/>
  <c r="D1188" i="8"/>
  <c r="C1188" i="8"/>
  <c r="B1188" i="8"/>
  <c r="Q1186" i="8"/>
  <c r="P1186" i="8"/>
  <c r="O1186" i="8"/>
  <c r="N1186" i="8"/>
  <c r="M1186" i="8"/>
  <c r="L1186" i="8"/>
  <c r="K1186" i="8"/>
  <c r="J1186" i="8"/>
  <c r="I1186" i="8"/>
  <c r="H1186" i="8"/>
  <c r="G1186" i="8"/>
  <c r="F1186" i="8"/>
  <c r="E1186" i="8"/>
  <c r="D1186" i="8"/>
  <c r="C1186" i="8"/>
  <c r="B1186" i="8"/>
  <c r="Q1185" i="8"/>
  <c r="P1185" i="8"/>
  <c r="O1185" i="8"/>
  <c r="N1185" i="8"/>
  <c r="M1185" i="8"/>
  <c r="L1185" i="8"/>
  <c r="K1185" i="8"/>
  <c r="J1185" i="8"/>
  <c r="I1185" i="8"/>
  <c r="H1185" i="8"/>
  <c r="G1185" i="8"/>
  <c r="F1185" i="8"/>
  <c r="E1185" i="8"/>
  <c r="D1185" i="8"/>
  <c r="C1185" i="8"/>
  <c r="B1185" i="8"/>
  <c r="Q1184" i="8"/>
  <c r="I1184" i="8"/>
  <c r="Q1183" i="8"/>
  <c r="P1182" i="8"/>
  <c r="O1182" i="8"/>
  <c r="N1182" i="8"/>
  <c r="M1182" i="8"/>
  <c r="L1182" i="8"/>
  <c r="K1182" i="8"/>
  <c r="J1182" i="8"/>
  <c r="H1182" i="8"/>
  <c r="G1182" i="8"/>
  <c r="F1182" i="8"/>
  <c r="E1182" i="8"/>
  <c r="D1182" i="8"/>
  <c r="C1182" i="8"/>
  <c r="B1182" i="8"/>
  <c r="P1180" i="8"/>
  <c r="O1180" i="8"/>
  <c r="N1180" i="8"/>
  <c r="M1180" i="8"/>
  <c r="L1180" i="8"/>
  <c r="K1180" i="8"/>
  <c r="J1180" i="8"/>
  <c r="I1180" i="8"/>
  <c r="H1180" i="8"/>
  <c r="G1180" i="8"/>
  <c r="F1180" i="8"/>
  <c r="E1180" i="8"/>
  <c r="D1180" i="8"/>
  <c r="C1180" i="8"/>
  <c r="B1180" i="8"/>
  <c r="Q1179" i="8"/>
  <c r="P1179" i="8"/>
  <c r="O1179" i="8"/>
  <c r="N1179" i="8"/>
  <c r="M1179" i="8"/>
  <c r="L1179" i="8"/>
  <c r="K1179" i="8"/>
  <c r="J1179" i="8"/>
  <c r="I1179" i="8"/>
  <c r="H1179" i="8"/>
  <c r="G1179" i="8"/>
  <c r="F1179" i="8"/>
  <c r="E1179" i="8"/>
  <c r="D1179" i="8"/>
  <c r="C1179" i="8"/>
  <c r="B1179" i="8"/>
  <c r="Q1178" i="8"/>
  <c r="I1178" i="8"/>
  <c r="I1177" i="8"/>
  <c r="P1176" i="8"/>
  <c r="O1176" i="8"/>
  <c r="N1176" i="8"/>
  <c r="M1176" i="8"/>
  <c r="L1176" i="8"/>
  <c r="K1176" i="8"/>
  <c r="J1176" i="8"/>
  <c r="I1176" i="8"/>
  <c r="H1176" i="8"/>
  <c r="G1176" i="8"/>
  <c r="F1176" i="8"/>
  <c r="E1176" i="8"/>
  <c r="D1176" i="8"/>
  <c r="C1176" i="8"/>
  <c r="B1176" i="8"/>
  <c r="Q1174" i="8"/>
  <c r="P1174" i="8"/>
  <c r="O1174" i="8"/>
  <c r="N1174" i="8"/>
  <c r="M1174" i="8"/>
  <c r="L1174" i="8"/>
  <c r="K1174" i="8"/>
  <c r="J1174" i="8"/>
  <c r="I1174" i="8"/>
  <c r="H1174" i="8"/>
  <c r="G1174" i="8"/>
  <c r="F1174" i="8"/>
  <c r="E1174" i="8"/>
  <c r="D1174" i="8"/>
  <c r="C1174" i="8"/>
  <c r="B1174" i="8"/>
  <c r="Q1173" i="8"/>
  <c r="P1173" i="8"/>
  <c r="O1173" i="8"/>
  <c r="N1173" i="8"/>
  <c r="M1173" i="8"/>
  <c r="L1173" i="8"/>
  <c r="K1173" i="8"/>
  <c r="J1173" i="8"/>
  <c r="I1173" i="8"/>
  <c r="H1173" i="8"/>
  <c r="G1173" i="8"/>
  <c r="F1173" i="8"/>
  <c r="E1173" i="8"/>
  <c r="D1173" i="8"/>
  <c r="C1173" i="8"/>
  <c r="B1173" i="8"/>
  <c r="Q1172" i="8"/>
  <c r="I1172" i="8"/>
  <c r="Q1171" i="8"/>
  <c r="I1171" i="8"/>
  <c r="N1167" i="8"/>
  <c r="M1167" i="8"/>
  <c r="K1167" i="8"/>
  <c r="J1167" i="8"/>
  <c r="I1167" i="8"/>
  <c r="H1167" i="8"/>
  <c r="F1167" i="8"/>
  <c r="E1167" i="8"/>
  <c r="D1167" i="8"/>
  <c r="N1166" i="8"/>
  <c r="M1166" i="8"/>
  <c r="L1166" i="8"/>
  <c r="K1166" i="8"/>
  <c r="J1166" i="8"/>
  <c r="I1166" i="8"/>
  <c r="H1166" i="8"/>
  <c r="G1166" i="8"/>
  <c r="F1166" i="8"/>
  <c r="E1166" i="8"/>
  <c r="D1166" i="8"/>
  <c r="E1164" i="8"/>
  <c r="D1164" i="8"/>
  <c r="P1163" i="8"/>
  <c r="O1163" i="8"/>
  <c r="N1163" i="8"/>
  <c r="M1163" i="8"/>
  <c r="L1163" i="8"/>
  <c r="K1163" i="8"/>
  <c r="J1163" i="8"/>
  <c r="H1163" i="8"/>
  <c r="G1163" i="8"/>
  <c r="F1163" i="8"/>
  <c r="E1163" i="8"/>
  <c r="C1163" i="8"/>
  <c r="B1163" i="8"/>
  <c r="Q1161" i="8"/>
  <c r="P1161" i="8"/>
  <c r="O1161" i="8"/>
  <c r="N1161" i="8"/>
  <c r="M1161" i="8"/>
  <c r="L1161" i="8"/>
  <c r="K1161" i="8"/>
  <c r="J1161" i="8"/>
  <c r="I1161" i="8"/>
  <c r="H1161" i="8"/>
  <c r="G1161" i="8"/>
  <c r="F1161" i="8"/>
  <c r="E1161" i="8"/>
  <c r="D1161" i="8"/>
  <c r="C1161" i="8"/>
  <c r="B1161" i="8"/>
  <c r="Q1160" i="8"/>
  <c r="P1160" i="8"/>
  <c r="O1160" i="8"/>
  <c r="N1160" i="8"/>
  <c r="M1160" i="8"/>
  <c r="L1160" i="8"/>
  <c r="K1160" i="8"/>
  <c r="J1160" i="8"/>
  <c r="I1160" i="8"/>
  <c r="H1160" i="8"/>
  <c r="G1160" i="8"/>
  <c r="F1160" i="8"/>
  <c r="E1160" i="8"/>
  <c r="D1160" i="8"/>
  <c r="C1160" i="8"/>
  <c r="B1160" i="8"/>
  <c r="Q1159" i="8"/>
  <c r="I1159" i="8"/>
  <c r="Q1158" i="8"/>
  <c r="P1157" i="8"/>
  <c r="O1157" i="8"/>
  <c r="N1157" i="8"/>
  <c r="M1157" i="8"/>
  <c r="L1157" i="8"/>
  <c r="K1157" i="8"/>
  <c r="J1157" i="8"/>
  <c r="H1157" i="8"/>
  <c r="G1157" i="8"/>
  <c r="E1157" i="8"/>
  <c r="C1157" i="8"/>
  <c r="B1157" i="8"/>
  <c r="Q1155" i="8"/>
  <c r="P1155" i="8"/>
  <c r="O1155" i="8"/>
  <c r="N1155" i="8"/>
  <c r="M1155" i="8"/>
  <c r="L1155" i="8"/>
  <c r="K1155" i="8"/>
  <c r="J1155" i="8"/>
  <c r="I1155" i="8"/>
  <c r="H1155" i="8"/>
  <c r="G1155" i="8"/>
  <c r="F1155" i="8"/>
  <c r="E1155" i="8"/>
  <c r="D1155" i="8"/>
  <c r="C1155" i="8"/>
  <c r="B1155" i="8"/>
  <c r="Q1154" i="8"/>
  <c r="P1154" i="8"/>
  <c r="O1154" i="8"/>
  <c r="N1154" i="8"/>
  <c r="M1154" i="8"/>
  <c r="L1154" i="8"/>
  <c r="K1154" i="8"/>
  <c r="J1154" i="8"/>
  <c r="I1154" i="8"/>
  <c r="H1154" i="8"/>
  <c r="G1154" i="8"/>
  <c r="F1154" i="8"/>
  <c r="E1154" i="8"/>
  <c r="D1154" i="8"/>
  <c r="C1154" i="8"/>
  <c r="B1154" i="8"/>
  <c r="Q1153" i="8"/>
  <c r="I1153" i="8"/>
  <c r="Q1152" i="8"/>
  <c r="I1152" i="8"/>
  <c r="P1151" i="8"/>
  <c r="O1151" i="8"/>
  <c r="N1151" i="8"/>
  <c r="L1151" i="8"/>
  <c r="K1151" i="8"/>
  <c r="J1151" i="8"/>
  <c r="H1151" i="8"/>
  <c r="G1151" i="8"/>
  <c r="F1151" i="8"/>
  <c r="E1151" i="8"/>
  <c r="D1151" i="8"/>
  <c r="C1151" i="8"/>
  <c r="B1151" i="8"/>
  <c r="Q1149" i="8"/>
  <c r="P1149" i="8"/>
  <c r="O1149" i="8"/>
  <c r="N1149" i="8"/>
  <c r="M1149" i="8"/>
  <c r="L1149" i="8"/>
  <c r="K1149" i="8"/>
  <c r="J1149" i="8"/>
  <c r="I1149" i="8"/>
  <c r="H1149" i="8"/>
  <c r="G1149" i="8"/>
  <c r="F1149" i="8"/>
  <c r="E1149" i="8"/>
  <c r="D1149" i="8"/>
  <c r="C1149" i="8"/>
  <c r="B1149" i="8"/>
  <c r="Q1148" i="8"/>
  <c r="P1148" i="8"/>
  <c r="O1148" i="8"/>
  <c r="N1148" i="8"/>
  <c r="M1148" i="8"/>
  <c r="L1148" i="8"/>
  <c r="K1148" i="8"/>
  <c r="J1148" i="8"/>
  <c r="I1148" i="8"/>
  <c r="H1148" i="8"/>
  <c r="G1148" i="8"/>
  <c r="F1148" i="8"/>
  <c r="E1148" i="8"/>
  <c r="D1148" i="8"/>
  <c r="C1148" i="8"/>
  <c r="B1148" i="8"/>
  <c r="Q1147" i="8"/>
  <c r="I1147" i="8"/>
  <c r="Q1146" i="8"/>
  <c r="I1146" i="8"/>
  <c r="P1145" i="8"/>
  <c r="O1145" i="8"/>
  <c r="N1145" i="8"/>
  <c r="M1145" i="8"/>
  <c r="K1145" i="8"/>
  <c r="J1145" i="8"/>
  <c r="H1145" i="8"/>
  <c r="G1145" i="8"/>
  <c r="F1145" i="8"/>
  <c r="E1145" i="8"/>
  <c r="D1145" i="8"/>
  <c r="C1145" i="8"/>
  <c r="B1145" i="8"/>
  <c r="Q1143" i="8"/>
  <c r="P1143" i="8"/>
  <c r="O1143" i="8"/>
  <c r="N1143" i="8"/>
  <c r="M1143" i="8"/>
  <c r="L1143" i="8"/>
  <c r="K1143" i="8"/>
  <c r="J1143" i="8"/>
  <c r="I1143" i="8"/>
  <c r="H1143" i="8"/>
  <c r="G1143" i="8"/>
  <c r="F1143" i="8"/>
  <c r="E1143" i="8"/>
  <c r="D1143" i="8"/>
  <c r="C1143" i="8"/>
  <c r="B1143" i="8"/>
  <c r="Q1142" i="8"/>
  <c r="P1142" i="8"/>
  <c r="O1142" i="8"/>
  <c r="N1142" i="8"/>
  <c r="M1142" i="8"/>
  <c r="L1142" i="8"/>
  <c r="K1142" i="8"/>
  <c r="J1142" i="8"/>
  <c r="I1142" i="8"/>
  <c r="H1142" i="8"/>
  <c r="G1142" i="8"/>
  <c r="F1142" i="8"/>
  <c r="E1142" i="8"/>
  <c r="D1142" i="8"/>
  <c r="C1142" i="8"/>
  <c r="B1142" i="8"/>
  <c r="Q1141" i="8"/>
  <c r="I1141" i="8"/>
  <c r="Q1140" i="8"/>
  <c r="P1139" i="8"/>
  <c r="O1139" i="8"/>
  <c r="N1139" i="8"/>
  <c r="M1139" i="8"/>
  <c r="L1139" i="8"/>
  <c r="K1139" i="8"/>
  <c r="J1139" i="8"/>
  <c r="H1139" i="8"/>
  <c r="G1139" i="8"/>
  <c r="F1139" i="8"/>
  <c r="D1139" i="8"/>
  <c r="C1139" i="8"/>
  <c r="B1139" i="8"/>
  <c r="Q1137" i="8"/>
  <c r="P1137" i="8"/>
  <c r="O1137" i="8"/>
  <c r="N1137" i="8"/>
  <c r="M1137" i="8"/>
  <c r="L1137" i="8"/>
  <c r="K1137" i="8"/>
  <c r="J1137" i="8"/>
  <c r="I1137" i="8"/>
  <c r="H1137" i="8"/>
  <c r="G1137" i="8"/>
  <c r="F1137" i="8"/>
  <c r="E1137" i="8"/>
  <c r="D1137" i="8"/>
  <c r="C1137" i="8"/>
  <c r="B1137" i="8"/>
  <c r="Q1136" i="8"/>
  <c r="P1136" i="8"/>
  <c r="O1136" i="8"/>
  <c r="N1136" i="8"/>
  <c r="M1136" i="8"/>
  <c r="L1136" i="8"/>
  <c r="K1136" i="8"/>
  <c r="J1136" i="8"/>
  <c r="I1136" i="8"/>
  <c r="H1136" i="8"/>
  <c r="G1136" i="8"/>
  <c r="F1136" i="8"/>
  <c r="E1136" i="8"/>
  <c r="D1136" i="8"/>
  <c r="C1136" i="8"/>
  <c r="B1136" i="8"/>
  <c r="Q1135" i="8"/>
  <c r="I1135" i="8"/>
  <c r="Q1134" i="8"/>
  <c r="P1133" i="8"/>
  <c r="O1133" i="8"/>
  <c r="N1133" i="8"/>
  <c r="M1133" i="8"/>
  <c r="L1133" i="8"/>
  <c r="K1133" i="8"/>
  <c r="J1133" i="8"/>
  <c r="H1133" i="8"/>
  <c r="G1133" i="8"/>
  <c r="F1133" i="8"/>
  <c r="E1133" i="8"/>
  <c r="D1133" i="8"/>
  <c r="C1133" i="8"/>
  <c r="B1133" i="8"/>
  <c r="Q1131" i="8"/>
  <c r="P1131" i="8"/>
  <c r="O1131" i="8"/>
  <c r="N1131" i="8"/>
  <c r="M1131" i="8"/>
  <c r="L1131" i="8"/>
  <c r="K1131" i="8"/>
  <c r="J1131" i="8"/>
  <c r="I1131" i="8"/>
  <c r="H1131" i="8"/>
  <c r="G1131" i="8"/>
  <c r="F1131" i="8"/>
  <c r="E1131" i="8"/>
  <c r="D1131" i="8"/>
  <c r="C1131" i="8"/>
  <c r="B1131" i="8"/>
  <c r="Q1130" i="8"/>
  <c r="P1130" i="8"/>
  <c r="O1130" i="8"/>
  <c r="N1130" i="8"/>
  <c r="M1130" i="8"/>
  <c r="L1130" i="8"/>
  <c r="K1130" i="8"/>
  <c r="J1130" i="8"/>
  <c r="I1130" i="8"/>
  <c r="H1130" i="8"/>
  <c r="G1130" i="8"/>
  <c r="F1130" i="8"/>
  <c r="E1130" i="8"/>
  <c r="D1130" i="8"/>
  <c r="C1130" i="8"/>
  <c r="B1130" i="8"/>
  <c r="Q1129" i="8"/>
  <c r="I1129" i="8"/>
  <c r="Q1128" i="8"/>
  <c r="P1127" i="8"/>
  <c r="O1127" i="8"/>
  <c r="N1127" i="8"/>
  <c r="M1127" i="8"/>
  <c r="L1127" i="8"/>
  <c r="K1127" i="8"/>
  <c r="J1127" i="8"/>
  <c r="H1127" i="8"/>
  <c r="G1127" i="8"/>
  <c r="F1127" i="8"/>
  <c r="E1127" i="8"/>
  <c r="D1127" i="8"/>
  <c r="C1127" i="8"/>
  <c r="B1127" i="8"/>
  <c r="Q1125" i="8"/>
  <c r="P1125" i="8"/>
  <c r="O1125" i="8"/>
  <c r="N1125" i="8"/>
  <c r="M1125" i="8"/>
  <c r="L1125" i="8"/>
  <c r="K1125" i="8"/>
  <c r="J1125" i="8"/>
  <c r="I1125" i="8"/>
  <c r="H1125" i="8"/>
  <c r="G1125" i="8"/>
  <c r="F1125" i="8"/>
  <c r="E1125" i="8"/>
  <c r="D1125" i="8"/>
  <c r="C1125" i="8"/>
  <c r="B1125" i="8"/>
  <c r="Q1124" i="8"/>
  <c r="P1124" i="8"/>
  <c r="O1124" i="8"/>
  <c r="N1124" i="8"/>
  <c r="M1124" i="8"/>
  <c r="L1124" i="8"/>
  <c r="K1124" i="8"/>
  <c r="J1124" i="8"/>
  <c r="I1124" i="8"/>
  <c r="H1124" i="8"/>
  <c r="G1124" i="8"/>
  <c r="F1124" i="8"/>
  <c r="E1124" i="8"/>
  <c r="D1124" i="8"/>
  <c r="C1124" i="8"/>
  <c r="B1124" i="8"/>
  <c r="Q1123" i="8"/>
  <c r="I1123" i="8"/>
  <c r="Q1122" i="8"/>
  <c r="I1122" i="8"/>
  <c r="P1121" i="8"/>
  <c r="O1121" i="8"/>
  <c r="N1121" i="8"/>
  <c r="M1121" i="8"/>
  <c r="L1121" i="8"/>
  <c r="K1121" i="8"/>
  <c r="J1121" i="8"/>
  <c r="H1121" i="8"/>
  <c r="G1121" i="8"/>
  <c r="F1121" i="8"/>
  <c r="E1121" i="8"/>
  <c r="D1121" i="8"/>
  <c r="C1121" i="8"/>
  <c r="B1121" i="8"/>
  <c r="Q1119" i="8"/>
  <c r="P1119" i="8"/>
  <c r="O1119" i="8"/>
  <c r="N1119" i="8"/>
  <c r="M1119" i="8"/>
  <c r="L1119" i="8"/>
  <c r="K1119" i="8"/>
  <c r="J1119" i="8"/>
  <c r="I1119" i="8"/>
  <c r="H1119" i="8"/>
  <c r="G1119" i="8"/>
  <c r="F1119" i="8"/>
  <c r="E1119" i="8"/>
  <c r="D1119" i="8"/>
  <c r="C1119" i="8"/>
  <c r="B1119" i="8"/>
  <c r="Q1118" i="8"/>
  <c r="P1118" i="8"/>
  <c r="O1118" i="8"/>
  <c r="N1118" i="8"/>
  <c r="M1118" i="8"/>
  <c r="L1118" i="8"/>
  <c r="K1118" i="8"/>
  <c r="J1118" i="8"/>
  <c r="I1118" i="8"/>
  <c r="H1118" i="8"/>
  <c r="G1118" i="8"/>
  <c r="F1118" i="8"/>
  <c r="E1118" i="8"/>
  <c r="D1118" i="8"/>
  <c r="C1118" i="8"/>
  <c r="B1118" i="8"/>
  <c r="Q1117" i="8"/>
  <c r="I1117" i="8"/>
  <c r="Q1116" i="8"/>
  <c r="P1115" i="8"/>
  <c r="O1115" i="8"/>
  <c r="N1115" i="8"/>
  <c r="M1115" i="8"/>
  <c r="L1115" i="8"/>
  <c r="K1115" i="8"/>
  <c r="J1115" i="8"/>
  <c r="H1115" i="8"/>
  <c r="G1115" i="8"/>
  <c r="F1115" i="8"/>
  <c r="E1115" i="8"/>
  <c r="D1115" i="8"/>
  <c r="C1115" i="8"/>
  <c r="B1115" i="8"/>
  <c r="Q1113" i="8"/>
  <c r="P1113" i="8"/>
  <c r="O1113" i="8"/>
  <c r="N1113" i="8"/>
  <c r="M1113" i="8"/>
  <c r="L1113" i="8"/>
  <c r="K1113" i="8"/>
  <c r="J1113" i="8"/>
  <c r="I1113" i="8"/>
  <c r="H1113" i="8"/>
  <c r="G1113" i="8"/>
  <c r="F1113" i="8"/>
  <c r="E1113" i="8"/>
  <c r="D1113" i="8"/>
  <c r="C1113" i="8"/>
  <c r="B1113" i="8"/>
  <c r="Q1112" i="8"/>
  <c r="P1112" i="8"/>
  <c r="O1112" i="8"/>
  <c r="N1112" i="8"/>
  <c r="M1112" i="8"/>
  <c r="L1112" i="8"/>
  <c r="K1112" i="8"/>
  <c r="J1112" i="8"/>
  <c r="I1112" i="8"/>
  <c r="H1112" i="8"/>
  <c r="G1112" i="8"/>
  <c r="F1112" i="8"/>
  <c r="E1112" i="8"/>
  <c r="D1112" i="8"/>
  <c r="C1112" i="8"/>
  <c r="B1112" i="8"/>
  <c r="Q1111" i="8"/>
  <c r="I1111" i="8"/>
  <c r="Q1110" i="8"/>
  <c r="P1109" i="8"/>
  <c r="O1109" i="8"/>
  <c r="N1109" i="8"/>
  <c r="M1109" i="8"/>
  <c r="L1109" i="8"/>
  <c r="K1109" i="8"/>
  <c r="J1109" i="8"/>
  <c r="H1109" i="8"/>
  <c r="G1109" i="8"/>
  <c r="F1109" i="8"/>
  <c r="E1109" i="8"/>
  <c r="D1109" i="8"/>
  <c r="C1109" i="8"/>
  <c r="B1109" i="8"/>
  <c r="P1107" i="8"/>
  <c r="O1107" i="8"/>
  <c r="N1107" i="8"/>
  <c r="M1107" i="8"/>
  <c r="L1107" i="8"/>
  <c r="K1107" i="8"/>
  <c r="J1107" i="8"/>
  <c r="I1107" i="8"/>
  <c r="H1107" i="8"/>
  <c r="G1107" i="8"/>
  <c r="F1107" i="8"/>
  <c r="E1107" i="8"/>
  <c r="D1107" i="8"/>
  <c r="C1107" i="8"/>
  <c r="B1107" i="8"/>
  <c r="Q1106" i="8"/>
  <c r="P1106" i="8"/>
  <c r="O1106" i="8"/>
  <c r="N1106" i="8"/>
  <c r="M1106" i="8"/>
  <c r="L1106" i="8"/>
  <c r="K1106" i="8"/>
  <c r="J1106" i="8"/>
  <c r="I1106" i="8"/>
  <c r="H1106" i="8"/>
  <c r="G1106" i="8"/>
  <c r="F1106" i="8"/>
  <c r="E1106" i="8"/>
  <c r="D1106" i="8"/>
  <c r="C1106" i="8"/>
  <c r="B1106" i="8"/>
  <c r="Q1105" i="8"/>
  <c r="I1105" i="8"/>
  <c r="I1104" i="8"/>
  <c r="P1103" i="8"/>
  <c r="O1103" i="8"/>
  <c r="N1103" i="8"/>
  <c r="M1103" i="8"/>
  <c r="L1103" i="8"/>
  <c r="K1103" i="8"/>
  <c r="J1103" i="8"/>
  <c r="I1103" i="8"/>
  <c r="H1103" i="8"/>
  <c r="G1103" i="8"/>
  <c r="F1103" i="8"/>
  <c r="E1103" i="8"/>
  <c r="D1103" i="8"/>
  <c r="C1103" i="8"/>
  <c r="B1103" i="8"/>
  <c r="Q1101" i="8"/>
  <c r="P1101" i="8"/>
  <c r="O1101" i="8"/>
  <c r="N1101" i="8"/>
  <c r="M1101" i="8"/>
  <c r="L1101" i="8"/>
  <c r="K1101" i="8"/>
  <c r="J1101" i="8"/>
  <c r="I1101" i="8"/>
  <c r="H1101" i="8"/>
  <c r="G1101" i="8"/>
  <c r="F1101" i="8"/>
  <c r="E1101" i="8"/>
  <c r="D1101" i="8"/>
  <c r="C1101" i="8"/>
  <c r="B1101" i="8"/>
  <c r="Q1100" i="8"/>
  <c r="O1100" i="8"/>
  <c r="N1100" i="8"/>
  <c r="M1100" i="8"/>
  <c r="L1100" i="8"/>
  <c r="K1100" i="8"/>
  <c r="J1100" i="8"/>
  <c r="I1100" i="8"/>
  <c r="H1100" i="8"/>
  <c r="G1100" i="8"/>
  <c r="F1100" i="8"/>
  <c r="E1100" i="8"/>
  <c r="D1100" i="8"/>
  <c r="C1100" i="8"/>
  <c r="B1100" i="8"/>
  <c r="Q1099" i="8"/>
  <c r="I1099" i="8"/>
  <c r="Q1098" i="8"/>
  <c r="I1098" i="8"/>
  <c r="M1094" i="8"/>
  <c r="K1094" i="8"/>
  <c r="J1094" i="8"/>
  <c r="I1094" i="8"/>
  <c r="H1094" i="8"/>
  <c r="E1094" i="8"/>
  <c r="D1094" i="8"/>
  <c r="N1093" i="8"/>
  <c r="M1093" i="8"/>
  <c r="L1093" i="8"/>
  <c r="K1093" i="8"/>
  <c r="J1093" i="8"/>
  <c r="I1093" i="8"/>
  <c r="H1093" i="8"/>
  <c r="G1093" i="8"/>
  <c r="F1093" i="8"/>
  <c r="E1093" i="8"/>
  <c r="D1093" i="8"/>
  <c r="E1091" i="8"/>
  <c r="D1091" i="8"/>
  <c r="P1090" i="8"/>
  <c r="O1090" i="8"/>
  <c r="N1090" i="8"/>
  <c r="M1090" i="8"/>
  <c r="L1090" i="8"/>
  <c r="K1090" i="8"/>
  <c r="J1090" i="8"/>
  <c r="H1090" i="8"/>
  <c r="G1090" i="8"/>
  <c r="F1090" i="8"/>
  <c r="E1090" i="8"/>
  <c r="C1090" i="8"/>
  <c r="B1090" i="8"/>
  <c r="Q1088" i="8"/>
  <c r="P1088" i="8"/>
  <c r="O1088" i="8"/>
  <c r="N1088" i="8"/>
  <c r="M1088" i="8"/>
  <c r="L1088" i="8"/>
  <c r="K1088" i="8"/>
  <c r="J1088" i="8"/>
  <c r="I1088" i="8"/>
  <c r="H1088" i="8"/>
  <c r="G1088" i="8"/>
  <c r="F1088" i="8"/>
  <c r="E1088" i="8"/>
  <c r="D1088" i="8"/>
  <c r="C1088" i="8"/>
  <c r="B1088" i="8"/>
  <c r="Q1087" i="8"/>
  <c r="P1087" i="8"/>
  <c r="O1087" i="8"/>
  <c r="N1087" i="8"/>
  <c r="M1087" i="8"/>
  <c r="L1087" i="8"/>
  <c r="K1087" i="8"/>
  <c r="J1087" i="8"/>
  <c r="I1087" i="8"/>
  <c r="H1087" i="8"/>
  <c r="G1087" i="8"/>
  <c r="F1087" i="8"/>
  <c r="E1087" i="8"/>
  <c r="D1087" i="8"/>
  <c r="C1087" i="8"/>
  <c r="B1087" i="8"/>
  <c r="Q1086" i="8"/>
  <c r="I1086" i="8"/>
  <c r="Q1085" i="8"/>
  <c r="P1084" i="8"/>
  <c r="O1084" i="8"/>
  <c r="N1084" i="8"/>
  <c r="M1084" i="8"/>
  <c r="L1084" i="8"/>
  <c r="K1084" i="8"/>
  <c r="J1084" i="8"/>
  <c r="H1084" i="8"/>
  <c r="G1084" i="8"/>
  <c r="E1084" i="8"/>
  <c r="C1084" i="8"/>
  <c r="B1084" i="8"/>
  <c r="Q1082" i="8"/>
  <c r="P1082" i="8"/>
  <c r="O1082" i="8"/>
  <c r="N1082" i="8"/>
  <c r="M1082" i="8"/>
  <c r="L1082" i="8"/>
  <c r="K1082" i="8"/>
  <c r="J1082" i="8"/>
  <c r="I1082" i="8"/>
  <c r="H1082" i="8"/>
  <c r="G1082" i="8"/>
  <c r="F1082" i="8"/>
  <c r="E1082" i="8"/>
  <c r="D1082" i="8"/>
  <c r="C1082" i="8"/>
  <c r="B1082" i="8"/>
  <c r="Q1081" i="8"/>
  <c r="P1081" i="8"/>
  <c r="O1081" i="8"/>
  <c r="N1081" i="8"/>
  <c r="M1081" i="8"/>
  <c r="L1081" i="8"/>
  <c r="K1081" i="8"/>
  <c r="J1081" i="8"/>
  <c r="I1081" i="8"/>
  <c r="H1081" i="8"/>
  <c r="G1081" i="8"/>
  <c r="F1081" i="8"/>
  <c r="E1081" i="8"/>
  <c r="D1081" i="8"/>
  <c r="C1081" i="8"/>
  <c r="B1081" i="8"/>
  <c r="Q1080" i="8"/>
  <c r="I1080" i="8"/>
  <c r="Q1079" i="8"/>
  <c r="I1079" i="8"/>
  <c r="P1078" i="8"/>
  <c r="O1078" i="8"/>
  <c r="N1078" i="8"/>
  <c r="L1078" i="8"/>
  <c r="K1078" i="8"/>
  <c r="J1078" i="8"/>
  <c r="H1078" i="8"/>
  <c r="G1078" i="8"/>
  <c r="F1078" i="8"/>
  <c r="E1078" i="8"/>
  <c r="D1078" i="8"/>
  <c r="C1078" i="8"/>
  <c r="B1078" i="8"/>
  <c r="Q1076" i="8"/>
  <c r="P1076" i="8"/>
  <c r="O1076" i="8"/>
  <c r="N1076" i="8"/>
  <c r="M1076" i="8"/>
  <c r="L1076" i="8"/>
  <c r="K1076" i="8"/>
  <c r="J1076" i="8"/>
  <c r="I1076" i="8"/>
  <c r="H1076" i="8"/>
  <c r="G1076" i="8"/>
  <c r="F1076" i="8"/>
  <c r="E1076" i="8"/>
  <c r="D1076" i="8"/>
  <c r="C1076" i="8"/>
  <c r="B1076" i="8"/>
  <c r="Q1075" i="8"/>
  <c r="P1075" i="8"/>
  <c r="O1075" i="8"/>
  <c r="N1075" i="8"/>
  <c r="M1075" i="8"/>
  <c r="L1075" i="8"/>
  <c r="K1075" i="8"/>
  <c r="J1075" i="8"/>
  <c r="I1075" i="8"/>
  <c r="H1075" i="8"/>
  <c r="G1075" i="8"/>
  <c r="F1075" i="8"/>
  <c r="E1075" i="8"/>
  <c r="D1075" i="8"/>
  <c r="C1075" i="8"/>
  <c r="B1075" i="8"/>
  <c r="Q1074" i="8"/>
  <c r="I1074" i="8"/>
  <c r="Q1073" i="8"/>
  <c r="I1073" i="8"/>
  <c r="P1072" i="8"/>
  <c r="O1072" i="8"/>
  <c r="N1072" i="8"/>
  <c r="M1072" i="8"/>
  <c r="K1072" i="8"/>
  <c r="J1072" i="8"/>
  <c r="H1072" i="8"/>
  <c r="G1072" i="8"/>
  <c r="F1072" i="8"/>
  <c r="E1072" i="8"/>
  <c r="D1072" i="8"/>
  <c r="C1072" i="8"/>
  <c r="B1072" i="8"/>
  <c r="Q1070" i="8"/>
  <c r="P1070" i="8"/>
  <c r="O1070" i="8"/>
  <c r="N1070" i="8"/>
  <c r="M1070" i="8"/>
  <c r="L1070" i="8"/>
  <c r="K1070" i="8"/>
  <c r="J1070" i="8"/>
  <c r="I1070" i="8"/>
  <c r="H1070" i="8"/>
  <c r="G1070" i="8"/>
  <c r="F1070" i="8"/>
  <c r="E1070" i="8"/>
  <c r="D1070" i="8"/>
  <c r="C1070" i="8"/>
  <c r="B1070" i="8"/>
  <c r="Q1069" i="8"/>
  <c r="P1069" i="8"/>
  <c r="O1069" i="8"/>
  <c r="N1069" i="8"/>
  <c r="M1069" i="8"/>
  <c r="L1069" i="8"/>
  <c r="K1069" i="8"/>
  <c r="J1069" i="8"/>
  <c r="I1069" i="8"/>
  <c r="H1069" i="8"/>
  <c r="G1069" i="8"/>
  <c r="F1069" i="8"/>
  <c r="E1069" i="8"/>
  <c r="D1069" i="8"/>
  <c r="C1069" i="8"/>
  <c r="B1069" i="8"/>
  <c r="Q1068" i="8"/>
  <c r="I1068" i="8"/>
  <c r="Q1067" i="8"/>
  <c r="P1066" i="8"/>
  <c r="O1066" i="8"/>
  <c r="N1066" i="8"/>
  <c r="M1066" i="8"/>
  <c r="L1066" i="8"/>
  <c r="K1066" i="8"/>
  <c r="J1066" i="8"/>
  <c r="H1066" i="8"/>
  <c r="G1066" i="8"/>
  <c r="F1066" i="8"/>
  <c r="D1066" i="8"/>
  <c r="C1066" i="8"/>
  <c r="B1066" i="8"/>
  <c r="Q1064" i="8"/>
  <c r="P1064" i="8"/>
  <c r="O1064" i="8"/>
  <c r="N1064" i="8"/>
  <c r="M1064" i="8"/>
  <c r="L1064" i="8"/>
  <c r="K1064" i="8"/>
  <c r="J1064" i="8"/>
  <c r="I1064" i="8"/>
  <c r="H1064" i="8"/>
  <c r="G1064" i="8"/>
  <c r="F1064" i="8"/>
  <c r="E1064" i="8"/>
  <c r="D1064" i="8"/>
  <c r="C1064" i="8"/>
  <c r="B1064" i="8"/>
  <c r="Q1063" i="8"/>
  <c r="P1063" i="8"/>
  <c r="O1063" i="8"/>
  <c r="N1063" i="8"/>
  <c r="M1063" i="8"/>
  <c r="L1063" i="8"/>
  <c r="K1063" i="8"/>
  <c r="J1063" i="8"/>
  <c r="I1063" i="8"/>
  <c r="H1063" i="8"/>
  <c r="G1063" i="8"/>
  <c r="F1063" i="8"/>
  <c r="E1063" i="8"/>
  <c r="D1063" i="8"/>
  <c r="C1063" i="8"/>
  <c r="B1063" i="8"/>
  <c r="Q1062" i="8"/>
  <c r="I1062" i="8"/>
  <c r="Q1061" i="8"/>
  <c r="P1060" i="8"/>
  <c r="O1060" i="8"/>
  <c r="N1060" i="8"/>
  <c r="M1060" i="8"/>
  <c r="L1060" i="8"/>
  <c r="K1060" i="8"/>
  <c r="J1060" i="8"/>
  <c r="H1060" i="8"/>
  <c r="G1060" i="8"/>
  <c r="F1060" i="8"/>
  <c r="E1060" i="8"/>
  <c r="D1060" i="8"/>
  <c r="C1060" i="8"/>
  <c r="B1060" i="8"/>
  <c r="Q1058" i="8"/>
  <c r="P1058" i="8"/>
  <c r="O1058" i="8"/>
  <c r="N1058" i="8"/>
  <c r="M1058" i="8"/>
  <c r="L1058" i="8"/>
  <c r="K1058" i="8"/>
  <c r="J1058" i="8"/>
  <c r="I1058" i="8"/>
  <c r="H1058" i="8"/>
  <c r="G1058" i="8"/>
  <c r="F1058" i="8"/>
  <c r="E1058" i="8"/>
  <c r="D1058" i="8"/>
  <c r="C1058" i="8"/>
  <c r="B1058" i="8"/>
  <c r="Q1057" i="8"/>
  <c r="P1057" i="8"/>
  <c r="O1057" i="8"/>
  <c r="N1057" i="8"/>
  <c r="M1057" i="8"/>
  <c r="L1057" i="8"/>
  <c r="K1057" i="8"/>
  <c r="J1057" i="8"/>
  <c r="I1057" i="8"/>
  <c r="H1057" i="8"/>
  <c r="G1057" i="8"/>
  <c r="F1057" i="8"/>
  <c r="E1057" i="8"/>
  <c r="D1057" i="8"/>
  <c r="C1057" i="8"/>
  <c r="B1057" i="8"/>
  <c r="Q1056" i="8"/>
  <c r="I1056" i="8"/>
  <c r="Q1055" i="8"/>
  <c r="P1054" i="8"/>
  <c r="O1054" i="8"/>
  <c r="N1054" i="8"/>
  <c r="M1054" i="8"/>
  <c r="L1054" i="8"/>
  <c r="K1054" i="8"/>
  <c r="J1054" i="8"/>
  <c r="H1054" i="8"/>
  <c r="G1054" i="8"/>
  <c r="F1054" i="8"/>
  <c r="E1054" i="8"/>
  <c r="D1054" i="8"/>
  <c r="C1054" i="8"/>
  <c r="B1054" i="8"/>
  <c r="Q1052" i="8"/>
  <c r="P1052" i="8"/>
  <c r="O1052" i="8"/>
  <c r="N1052" i="8"/>
  <c r="M1052" i="8"/>
  <c r="L1052" i="8"/>
  <c r="K1052" i="8"/>
  <c r="J1052" i="8"/>
  <c r="I1052" i="8"/>
  <c r="H1052" i="8"/>
  <c r="G1052" i="8"/>
  <c r="F1052" i="8"/>
  <c r="E1052" i="8"/>
  <c r="D1052" i="8"/>
  <c r="C1052" i="8"/>
  <c r="B1052" i="8"/>
  <c r="Q1051" i="8"/>
  <c r="P1051" i="8"/>
  <c r="O1051" i="8"/>
  <c r="N1051" i="8"/>
  <c r="M1051" i="8"/>
  <c r="L1051" i="8"/>
  <c r="K1051" i="8"/>
  <c r="J1051" i="8"/>
  <c r="I1051" i="8"/>
  <c r="H1051" i="8"/>
  <c r="G1051" i="8"/>
  <c r="F1051" i="8"/>
  <c r="E1051" i="8"/>
  <c r="D1051" i="8"/>
  <c r="C1051" i="8"/>
  <c r="B1051" i="8"/>
  <c r="Q1050" i="8"/>
  <c r="I1050" i="8"/>
  <c r="Q1049" i="8"/>
  <c r="I1049" i="8"/>
  <c r="P1048" i="8"/>
  <c r="O1048" i="8"/>
  <c r="N1048" i="8"/>
  <c r="M1048" i="8"/>
  <c r="L1048" i="8"/>
  <c r="K1048" i="8"/>
  <c r="J1048" i="8"/>
  <c r="H1048" i="8"/>
  <c r="G1048" i="8"/>
  <c r="F1048" i="8"/>
  <c r="E1048" i="8"/>
  <c r="D1048" i="8"/>
  <c r="C1048" i="8"/>
  <c r="B1048" i="8"/>
  <c r="Q1046" i="8"/>
  <c r="P1046" i="8"/>
  <c r="O1046" i="8"/>
  <c r="N1046" i="8"/>
  <c r="M1046" i="8"/>
  <c r="L1046" i="8"/>
  <c r="K1046" i="8"/>
  <c r="J1046" i="8"/>
  <c r="I1046" i="8"/>
  <c r="H1046" i="8"/>
  <c r="G1046" i="8"/>
  <c r="F1046" i="8"/>
  <c r="E1046" i="8"/>
  <c r="D1046" i="8"/>
  <c r="C1046" i="8"/>
  <c r="B1046" i="8"/>
  <c r="Q1045" i="8"/>
  <c r="P1045" i="8"/>
  <c r="O1045" i="8"/>
  <c r="N1045" i="8"/>
  <c r="M1045" i="8"/>
  <c r="L1045" i="8"/>
  <c r="K1045" i="8"/>
  <c r="J1045" i="8"/>
  <c r="I1045" i="8"/>
  <c r="H1045" i="8"/>
  <c r="G1045" i="8"/>
  <c r="F1045" i="8"/>
  <c r="E1045" i="8"/>
  <c r="D1045" i="8"/>
  <c r="C1045" i="8"/>
  <c r="B1045" i="8"/>
  <c r="Q1044" i="8"/>
  <c r="I1044" i="8"/>
  <c r="Q1043" i="8"/>
  <c r="P1042" i="8"/>
  <c r="O1042" i="8"/>
  <c r="N1042" i="8"/>
  <c r="M1042" i="8"/>
  <c r="L1042" i="8"/>
  <c r="K1042" i="8"/>
  <c r="J1042" i="8"/>
  <c r="H1042" i="8"/>
  <c r="G1042" i="8"/>
  <c r="F1042" i="8"/>
  <c r="E1042" i="8"/>
  <c r="D1042" i="8"/>
  <c r="C1042" i="8"/>
  <c r="B1042" i="8"/>
  <c r="Q1040" i="8"/>
  <c r="P1040" i="8"/>
  <c r="O1040" i="8"/>
  <c r="N1040" i="8"/>
  <c r="M1040" i="8"/>
  <c r="L1040" i="8"/>
  <c r="K1040" i="8"/>
  <c r="J1040" i="8"/>
  <c r="I1040" i="8"/>
  <c r="H1040" i="8"/>
  <c r="G1040" i="8"/>
  <c r="F1040" i="8"/>
  <c r="E1040" i="8"/>
  <c r="D1040" i="8"/>
  <c r="C1040" i="8"/>
  <c r="B1040" i="8"/>
  <c r="Q1039" i="8"/>
  <c r="P1039" i="8"/>
  <c r="O1039" i="8"/>
  <c r="N1039" i="8"/>
  <c r="M1039" i="8"/>
  <c r="L1039" i="8"/>
  <c r="K1039" i="8"/>
  <c r="J1039" i="8"/>
  <c r="I1039" i="8"/>
  <c r="H1039" i="8"/>
  <c r="G1039" i="8"/>
  <c r="E1039" i="8"/>
  <c r="D1039" i="8"/>
  <c r="C1039" i="8"/>
  <c r="B1039" i="8"/>
  <c r="Q1038" i="8"/>
  <c r="I1038" i="8"/>
  <c r="Q1037" i="8"/>
  <c r="P1036" i="8"/>
  <c r="O1036" i="8"/>
  <c r="N1036" i="8"/>
  <c r="M1036" i="8"/>
  <c r="L1036" i="8"/>
  <c r="K1036" i="8"/>
  <c r="J1036" i="8"/>
  <c r="H1036" i="8"/>
  <c r="G1036" i="8"/>
  <c r="F1036" i="8"/>
  <c r="E1036" i="8"/>
  <c r="D1036" i="8"/>
  <c r="C1036" i="8"/>
  <c r="B1036" i="8"/>
  <c r="P1034" i="8"/>
  <c r="O1034" i="8"/>
  <c r="N1034" i="8"/>
  <c r="M1034" i="8"/>
  <c r="L1034" i="8"/>
  <c r="K1034" i="8"/>
  <c r="J1034" i="8"/>
  <c r="I1034" i="8"/>
  <c r="H1034" i="8"/>
  <c r="G1034" i="8"/>
  <c r="F1034" i="8"/>
  <c r="E1034" i="8"/>
  <c r="D1034" i="8"/>
  <c r="C1034" i="8"/>
  <c r="B1034" i="8"/>
  <c r="Q1033" i="8"/>
  <c r="P1033" i="8"/>
  <c r="O1033" i="8"/>
  <c r="N1033" i="8"/>
  <c r="M1033" i="8"/>
  <c r="L1033" i="8"/>
  <c r="K1033" i="8"/>
  <c r="J1033" i="8"/>
  <c r="I1033" i="8"/>
  <c r="H1033" i="8"/>
  <c r="G1033" i="8"/>
  <c r="F1033" i="8"/>
  <c r="E1033" i="8"/>
  <c r="D1033" i="8"/>
  <c r="C1033" i="8"/>
  <c r="B1033" i="8"/>
  <c r="Q1032" i="8"/>
  <c r="I1032" i="8"/>
  <c r="I1031" i="8"/>
  <c r="P1030" i="8"/>
  <c r="O1030" i="8"/>
  <c r="N1030" i="8"/>
  <c r="M1030" i="8"/>
  <c r="L1030" i="8"/>
  <c r="K1030" i="8"/>
  <c r="J1030" i="8"/>
  <c r="I1030" i="8"/>
  <c r="H1030" i="8"/>
  <c r="G1030" i="8"/>
  <c r="F1030" i="8"/>
  <c r="E1030" i="8"/>
  <c r="D1030" i="8"/>
  <c r="C1030" i="8"/>
  <c r="B1030" i="8"/>
  <c r="Q1028" i="8"/>
  <c r="P1028" i="8"/>
  <c r="O1028" i="8"/>
  <c r="N1028" i="8"/>
  <c r="M1028" i="8"/>
  <c r="L1028" i="8"/>
  <c r="K1028" i="8"/>
  <c r="J1028" i="8"/>
  <c r="I1028" i="8"/>
  <c r="H1028" i="8"/>
  <c r="G1028" i="8"/>
  <c r="F1028" i="8"/>
  <c r="E1028" i="8"/>
  <c r="D1028" i="8"/>
  <c r="C1028" i="8"/>
  <c r="B1028" i="8"/>
  <c r="Q1027" i="8"/>
  <c r="O1027" i="8"/>
  <c r="N1027" i="8"/>
  <c r="M1027" i="8"/>
  <c r="L1027" i="8"/>
  <c r="K1027" i="8"/>
  <c r="J1027" i="8"/>
  <c r="I1027" i="8"/>
  <c r="H1027" i="8"/>
  <c r="G1027" i="8"/>
  <c r="F1027" i="8"/>
  <c r="E1027" i="8"/>
  <c r="D1027" i="8"/>
  <c r="C1027" i="8"/>
  <c r="B1027" i="8"/>
  <c r="Q1026" i="8"/>
  <c r="I1026" i="8"/>
  <c r="Q1025" i="8"/>
  <c r="I1025" i="8"/>
  <c r="M1021" i="8"/>
  <c r="K1021" i="8"/>
  <c r="J1021" i="8"/>
  <c r="I1021" i="8"/>
  <c r="H1021" i="8"/>
  <c r="D1021" i="8"/>
  <c r="N1020" i="8"/>
  <c r="M1020" i="8"/>
  <c r="L1020" i="8"/>
  <c r="K1020" i="8"/>
  <c r="J1020" i="8"/>
  <c r="I1020" i="8"/>
  <c r="H1020" i="8"/>
  <c r="G1020" i="8"/>
  <c r="F1020" i="8"/>
  <c r="E1020" i="8"/>
  <c r="D1020" i="8"/>
  <c r="E1018" i="8"/>
  <c r="D1018" i="8"/>
  <c r="P1017" i="8"/>
  <c r="O1017" i="8"/>
  <c r="N1017" i="8"/>
  <c r="M1017" i="8"/>
  <c r="L1017" i="8"/>
  <c r="K1017" i="8"/>
  <c r="J1017" i="8"/>
  <c r="H1017" i="8"/>
  <c r="G1017" i="8"/>
  <c r="F1017" i="8"/>
  <c r="E1017" i="8"/>
  <c r="C1017" i="8"/>
  <c r="B1017" i="8"/>
  <c r="Q1015" i="8"/>
  <c r="P1015" i="8"/>
  <c r="O1015" i="8"/>
  <c r="N1015" i="8"/>
  <c r="M1015" i="8"/>
  <c r="L1015" i="8"/>
  <c r="K1015" i="8"/>
  <c r="J1015" i="8"/>
  <c r="I1015" i="8"/>
  <c r="H1015" i="8"/>
  <c r="G1015" i="8"/>
  <c r="F1015" i="8"/>
  <c r="E1015" i="8"/>
  <c r="D1015" i="8"/>
  <c r="C1015" i="8"/>
  <c r="B1015" i="8"/>
  <c r="Q1014" i="8"/>
  <c r="P1014" i="8"/>
  <c r="O1014" i="8"/>
  <c r="N1014" i="8"/>
  <c r="M1014" i="8"/>
  <c r="L1014" i="8"/>
  <c r="K1014" i="8"/>
  <c r="J1014" i="8"/>
  <c r="I1014" i="8"/>
  <c r="H1014" i="8"/>
  <c r="G1014" i="8"/>
  <c r="F1014" i="8"/>
  <c r="E1014" i="8"/>
  <c r="D1014" i="8"/>
  <c r="C1014" i="8"/>
  <c r="B1014" i="8"/>
  <c r="Q1013" i="8"/>
  <c r="I1013" i="8"/>
  <c r="Q1012" i="8"/>
  <c r="P1011" i="8"/>
  <c r="O1011" i="8"/>
  <c r="N1011" i="8"/>
  <c r="M1011" i="8"/>
  <c r="L1011" i="8"/>
  <c r="K1011" i="8"/>
  <c r="J1011" i="8"/>
  <c r="H1011" i="8"/>
  <c r="G1011" i="8"/>
  <c r="E1011" i="8"/>
  <c r="C1011" i="8"/>
  <c r="B1011" i="8"/>
  <c r="Q1009" i="8"/>
  <c r="P1009" i="8"/>
  <c r="O1009" i="8"/>
  <c r="N1009" i="8"/>
  <c r="M1009" i="8"/>
  <c r="L1009" i="8"/>
  <c r="K1009" i="8"/>
  <c r="J1009" i="8"/>
  <c r="I1009" i="8"/>
  <c r="H1009" i="8"/>
  <c r="G1009" i="8"/>
  <c r="F1009" i="8"/>
  <c r="E1009" i="8"/>
  <c r="D1009" i="8"/>
  <c r="C1009" i="8"/>
  <c r="B1009" i="8"/>
  <c r="Q1008" i="8"/>
  <c r="P1008" i="8"/>
  <c r="O1008" i="8"/>
  <c r="N1008" i="8"/>
  <c r="M1008" i="8"/>
  <c r="L1008" i="8"/>
  <c r="K1008" i="8"/>
  <c r="J1008" i="8"/>
  <c r="I1008" i="8"/>
  <c r="H1008" i="8"/>
  <c r="G1008" i="8"/>
  <c r="F1008" i="8"/>
  <c r="E1008" i="8"/>
  <c r="D1008" i="8"/>
  <c r="C1008" i="8"/>
  <c r="B1008" i="8"/>
  <c r="Q1007" i="8"/>
  <c r="I1007" i="8"/>
  <c r="Q1006" i="8"/>
  <c r="I1006" i="8"/>
  <c r="P1005" i="8"/>
  <c r="O1005" i="8"/>
  <c r="N1005" i="8"/>
  <c r="L1005" i="8"/>
  <c r="K1005" i="8"/>
  <c r="J1005" i="8"/>
  <c r="H1005" i="8"/>
  <c r="G1005" i="8"/>
  <c r="F1005" i="8"/>
  <c r="E1005" i="8"/>
  <c r="D1005" i="8"/>
  <c r="C1005" i="8"/>
  <c r="B1005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D1003" i="8"/>
  <c r="C1003" i="8"/>
  <c r="B1003" i="8"/>
  <c r="Q1002" i="8"/>
  <c r="P1002" i="8"/>
  <c r="O1002" i="8"/>
  <c r="N1002" i="8"/>
  <c r="M1002" i="8"/>
  <c r="L1002" i="8"/>
  <c r="K1002" i="8"/>
  <c r="J1002" i="8"/>
  <c r="I1002" i="8"/>
  <c r="H1002" i="8"/>
  <c r="G1002" i="8"/>
  <c r="F1002" i="8"/>
  <c r="E1002" i="8"/>
  <c r="D1002" i="8"/>
  <c r="C1002" i="8"/>
  <c r="B1002" i="8"/>
  <c r="Q1001" i="8"/>
  <c r="I1001" i="8"/>
  <c r="Q1000" i="8"/>
  <c r="I1000" i="8"/>
  <c r="P999" i="8"/>
  <c r="O999" i="8"/>
  <c r="N999" i="8"/>
  <c r="M999" i="8"/>
  <c r="K999" i="8"/>
  <c r="J999" i="8"/>
  <c r="H999" i="8"/>
  <c r="G999" i="8"/>
  <c r="F999" i="8"/>
  <c r="E999" i="8"/>
  <c r="D999" i="8"/>
  <c r="C999" i="8"/>
  <c r="B999" i="8"/>
  <c r="Q997" i="8"/>
  <c r="P997" i="8"/>
  <c r="O997" i="8"/>
  <c r="N997" i="8"/>
  <c r="M997" i="8"/>
  <c r="L997" i="8"/>
  <c r="K997" i="8"/>
  <c r="J997" i="8"/>
  <c r="I997" i="8"/>
  <c r="H997" i="8"/>
  <c r="G997" i="8"/>
  <c r="F997" i="8"/>
  <c r="E997" i="8"/>
  <c r="D997" i="8"/>
  <c r="C997" i="8"/>
  <c r="B997" i="8"/>
  <c r="Q996" i="8"/>
  <c r="P996" i="8"/>
  <c r="O996" i="8"/>
  <c r="N996" i="8"/>
  <c r="M996" i="8"/>
  <c r="L996" i="8"/>
  <c r="K996" i="8"/>
  <c r="J996" i="8"/>
  <c r="I996" i="8"/>
  <c r="H996" i="8"/>
  <c r="G996" i="8"/>
  <c r="F996" i="8"/>
  <c r="E996" i="8"/>
  <c r="D996" i="8"/>
  <c r="C996" i="8"/>
  <c r="B996" i="8"/>
  <c r="Q995" i="8"/>
  <c r="I995" i="8"/>
  <c r="Q994" i="8"/>
  <c r="P993" i="8"/>
  <c r="O993" i="8"/>
  <c r="N993" i="8"/>
  <c r="M993" i="8"/>
  <c r="L993" i="8"/>
  <c r="K993" i="8"/>
  <c r="J993" i="8"/>
  <c r="H993" i="8"/>
  <c r="G993" i="8"/>
  <c r="F993" i="8"/>
  <c r="D993" i="8"/>
  <c r="C993" i="8"/>
  <c r="B993" i="8"/>
  <c r="Q991" i="8"/>
  <c r="P991" i="8"/>
  <c r="O991" i="8"/>
  <c r="N991" i="8"/>
  <c r="M991" i="8"/>
  <c r="L991" i="8"/>
  <c r="K991" i="8"/>
  <c r="J991" i="8"/>
  <c r="I991" i="8"/>
  <c r="H991" i="8"/>
  <c r="G991" i="8"/>
  <c r="F991" i="8"/>
  <c r="E991" i="8"/>
  <c r="D991" i="8"/>
  <c r="C991" i="8"/>
  <c r="B991" i="8"/>
  <c r="Q990" i="8"/>
  <c r="P990" i="8"/>
  <c r="O990" i="8"/>
  <c r="N990" i="8"/>
  <c r="M990" i="8"/>
  <c r="L990" i="8"/>
  <c r="K990" i="8"/>
  <c r="J990" i="8"/>
  <c r="I990" i="8"/>
  <c r="H990" i="8"/>
  <c r="G990" i="8"/>
  <c r="F990" i="8"/>
  <c r="E990" i="8"/>
  <c r="D990" i="8"/>
  <c r="C990" i="8"/>
  <c r="B990" i="8"/>
  <c r="Q989" i="8"/>
  <c r="I989" i="8"/>
  <c r="Q988" i="8"/>
  <c r="P987" i="8"/>
  <c r="O987" i="8"/>
  <c r="N987" i="8"/>
  <c r="M987" i="8"/>
  <c r="L987" i="8"/>
  <c r="K987" i="8"/>
  <c r="J987" i="8"/>
  <c r="H987" i="8"/>
  <c r="G987" i="8"/>
  <c r="F987" i="8"/>
  <c r="E987" i="8"/>
  <c r="D987" i="8"/>
  <c r="C987" i="8"/>
  <c r="B987" i="8"/>
  <c r="Q985" i="8"/>
  <c r="P985" i="8"/>
  <c r="O985" i="8"/>
  <c r="N985" i="8"/>
  <c r="M985" i="8"/>
  <c r="L985" i="8"/>
  <c r="K985" i="8"/>
  <c r="J985" i="8"/>
  <c r="I985" i="8"/>
  <c r="H985" i="8"/>
  <c r="G985" i="8"/>
  <c r="F985" i="8"/>
  <c r="E985" i="8"/>
  <c r="D985" i="8"/>
  <c r="C985" i="8"/>
  <c r="B985" i="8"/>
  <c r="Q984" i="8"/>
  <c r="P984" i="8"/>
  <c r="O984" i="8"/>
  <c r="N984" i="8"/>
  <c r="M984" i="8"/>
  <c r="L984" i="8"/>
  <c r="K984" i="8"/>
  <c r="J984" i="8"/>
  <c r="I984" i="8"/>
  <c r="H984" i="8"/>
  <c r="G984" i="8"/>
  <c r="F984" i="8"/>
  <c r="E984" i="8"/>
  <c r="D984" i="8"/>
  <c r="C984" i="8"/>
  <c r="B984" i="8"/>
  <c r="Q983" i="8"/>
  <c r="I983" i="8"/>
  <c r="Q982" i="8"/>
  <c r="P981" i="8"/>
  <c r="O981" i="8"/>
  <c r="N981" i="8"/>
  <c r="M981" i="8"/>
  <c r="L981" i="8"/>
  <c r="K981" i="8"/>
  <c r="J981" i="8"/>
  <c r="H981" i="8"/>
  <c r="G981" i="8"/>
  <c r="F981" i="8"/>
  <c r="E981" i="8"/>
  <c r="D981" i="8"/>
  <c r="C981" i="8"/>
  <c r="B981" i="8"/>
  <c r="Q979" i="8"/>
  <c r="P979" i="8"/>
  <c r="O979" i="8"/>
  <c r="N979" i="8"/>
  <c r="M979" i="8"/>
  <c r="L979" i="8"/>
  <c r="K979" i="8"/>
  <c r="J979" i="8"/>
  <c r="I979" i="8"/>
  <c r="H979" i="8"/>
  <c r="G979" i="8"/>
  <c r="F979" i="8"/>
  <c r="E979" i="8"/>
  <c r="D979" i="8"/>
  <c r="C979" i="8"/>
  <c r="B979" i="8"/>
  <c r="Q978" i="8"/>
  <c r="P978" i="8"/>
  <c r="O978" i="8"/>
  <c r="N978" i="8"/>
  <c r="M978" i="8"/>
  <c r="L978" i="8"/>
  <c r="K978" i="8"/>
  <c r="J978" i="8"/>
  <c r="I978" i="8"/>
  <c r="H978" i="8"/>
  <c r="G978" i="8"/>
  <c r="F978" i="8"/>
  <c r="E978" i="8"/>
  <c r="D978" i="8"/>
  <c r="C978" i="8"/>
  <c r="B978" i="8"/>
  <c r="Q977" i="8"/>
  <c r="I977" i="8"/>
  <c r="Q976" i="8"/>
  <c r="I976" i="8"/>
  <c r="P975" i="8"/>
  <c r="O975" i="8"/>
  <c r="N975" i="8"/>
  <c r="M975" i="8"/>
  <c r="L975" i="8"/>
  <c r="K975" i="8"/>
  <c r="J975" i="8"/>
  <c r="H975" i="8"/>
  <c r="G975" i="8"/>
  <c r="F975" i="8"/>
  <c r="E975" i="8"/>
  <c r="D975" i="8"/>
  <c r="C975" i="8"/>
  <c r="B975" i="8"/>
  <c r="Q973" i="8"/>
  <c r="P973" i="8"/>
  <c r="O973" i="8"/>
  <c r="N973" i="8"/>
  <c r="M973" i="8"/>
  <c r="L973" i="8"/>
  <c r="K973" i="8"/>
  <c r="J973" i="8"/>
  <c r="I973" i="8"/>
  <c r="H973" i="8"/>
  <c r="G973" i="8"/>
  <c r="F973" i="8"/>
  <c r="E973" i="8"/>
  <c r="D973" i="8"/>
  <c r="C973" i="8"/>
  <c r="B973" i="8"/>
  <c r="Q972" i="8"/>
  <c r="P972" i="8"/>
  <c r="O972" i="8"/>
  <c r="N972" i="8"/>
  <c r="M972" i="8"/>
  <c r="L972" i="8"/>
  <c r="K972" i="8"/>
  <c r="J972" i="8"/>
  <c r="I972" i="8"/>
  <c r="H972" i="8"/>
  <c r="G972" i="8"/>
  <c r="F972" i="8"/>
  <c r="E972" i="8"/>
  <c r="D972" i="8"/>
  <c r="C972" i="8"/>
  <c r="B972" i="8"/>
  <c r="Q971" i="8"/>
  <c r="I971" i="8"/>
  <c r="Q970" i="8"/>
  <c r="P969" i="8"/>
  <c r="O969" i="8"/>
  <c r="N969" i="8"/>
  <c r="M969" i="8"/>
  <c r="L969" i="8"/>
  <c r="K969" i="8"/>
  <c r="J969" i="8"/>
  <c r="H969" i="8"/>
  <c r="G969" i="8"/>
  <c r="F969" i="8"/>
  <c r="E969" i="8"/>
  <c r="D969" i="8"/>
  <c r="C969" i="8"/>
  <c r="B969" i="8"/>
  <c r="Q967" i="8"/>
  <c r="P967" i="8"/>
  <c r="O967" i="8"/>
  <c r="N967" i="8"/>
  <c r="M967" i="8"/>
  <c r="L967" i="8"/>
  <c r="K967" i="8"/>
  <c r="J967" i="8"/>
  <c r="I967" i="8"/>
  <c r="H967" i="8"/>
  <c r="G967" i="8"/>
  <c r="F967" i="8"/>
  <c r="E967" i="8"/>
  <c r="D967" i="8"/>
  <c r="C967" i="8"/>
  <c r="B967" i="8"/>
  <c r="Q966" i="8"/>
  <c r="P966" i="8"/>
  <c r="O966" i="8"/>
  <c r="N966" i="8"/>
  <c r="M966" i="8"/>
  <c r="L966" i="8"/>
  <c r="K966" i="8"/>
  <c r="J966" i="8"/>
  <c r="I966" i="8"/>
  <c r="H966" i="8"/>
  <c r="G966" i="8"/>
  <c r="E966" i="8"/>
  <c r="D966" i="8"/>
  <c r="C966" i="8"/>
  <c r="B966" i="8"/>
  <c r="Q965" i="8"/>
  <c r="I965" i="8"/>
  <c r="Q964" i="8"/>
  <c r="P963" i="8"/>
  <c r="O963" i="8"/>
  <c r="N963" i="8"/>
  <c r="M963" i="8"/>
  <c r="L963" i="8"/>
  <c r="K963" i="8"/>
  <c r="J963" i="8"/>
  <c r="H963" i="8"/>
  <c r="G963" i="8"/>
  <c r="F963" i="8"/>
  <c r="E963" i="8"/>
  <c r="D963" i="8"/>
  <c r="C963" i="8"/>
  <c r="B963" i="8"/>
  <c r="P961" i="8"/>
  <c r="O961" i="8"/>
  <c r="N961" i="8"/>
  <c r="M961" i="8"/>
  <c r="L961" i="8"/>
  <c r="K961" i="8"/>
  <c r="J961" i="8"/>
  <c r="I961" i="8"/>
  <c r="H961" i="8"/>
  <c r="G961" i="8"/>
  <c r="F961" i="8"/>
  <c r="E961" i="8"/>
  <c r="D961" i="8"/>
  <c r="C961" i="8"/>
  <c r="B961" i="8"/>
  <c r="Q960" i="8"/>
  <c r="P960" i="8"/>
  <c r="O960" i="8"/>
  <c r="N960" i="8"/>
  <c r="M960" i="8"/>
  <c r="L960" i="8"/>
  <c r="K960" i="8"/>
  <c r="J960" i="8"/>
  <c r="I960" i="8"/>
  <c r="H960" i="8"/>
  <c r="G960" i="8"/>
  <c r="F960" i="8"/>
  <c r="E960" i="8"/>
  <c r="D960" i="8"/>
  <c r="C960" i="8"/>
  <c r="B960" i="8"/>
  <c r="Q959" i="8"/>
  <c r="I959" i="8"/>
  <c r="I958" i="8"/>
  <c r="P957" i="8"/>
  <c r="O957" i="8"/>
  <c r="N957" i="8"/>
  <c r="M957" i="8"/>
  <c r="L957" i="8"/>
  <c r="K957" i="8"/>
  <c r="J957" i="8"/>
  <c r="I957" i="8"/>
  <c r="H957" i="8"/>
  <c r="G957" i="8"/>
  <c r="F957" i="8"/>
  <c r="E957" i="8"/>
  <c r="D957" i="8"/>
  <c r="C957" i="8"/>
  <c r="B957" i="8"/>
  <c r="Q955" i="8"/>
  <c r="P955" i="8"/>
  <c r="O955" i="8"/>
  <c r="N955" i="8"/>
  <c r="M955" i="8"/>
  <c r="L955" i="8"/>
  <c r="K955" i="8"/>
  <c r="J955" i="8"/>
  <c r="I955" i="8"/>
  <c r="H955" i="8"/>
  <c r="G955" i="8"/>
  <c r="F955" i="8"/>
  <c r="E955" i="8"/>
  <c r="D955" i="8"/>
  <c r="C955" i="8"/>
  <c r="B955" i="8"/>
  <c r="Q954" i="8"/>
  <c r="O954" i="8"/>
  <c r="N954" i="8"/>
  <c r="M954" i="8"/>
  <c r="L954" i="8"/>
  <c r="K954" i="8"/>
  <c r="J954" i="8"/>
  <c r="I954" i="8"/>
  <c r="H954" i="8"/>
  <c r="G954" i="8"/>
  <c r="F954" i="8"/>
  <c r="E954" i="8"/>
  <c r="D954" i="8"/>
  <c r="C954" i="8"/>
  <c r="B954" i="8"/>
  <c r="Q953" i="8"/>
  <c r="I953" i="8"/>
  <c r="Q952" i="8"/>
  <c r="I952" i="8"/>
  <c r="M948" i="8"/>
  <c r="K948" i="8"/>
  <c r="J948" i="8"/>
  <c r="I948" i="8"/>
  <c r="H948" i="8"/>
  <c r="D948" i="8"/>
  <c r="N947" i="8"/>
  <c r="M947" i="8"/>
  <c r="L947" i="8"/>
  <c r="K947" i="8"/>
  <c r="J947" i="8"/>
  <c r="I947" i="8"/>
  <c r="H947" i="8"/>
  <c r="E947" i="8"/>
  <c r="D947" i="8"/>
  <c r="E945" i="8"/>
  <c r="D945" i="8"/>
  <c r="P944" i="8"/>
  <c r="O944" i="8"/>
  <c r="N944" i="8"/>
  <c r="M944" i="8"/>
  <c r="L944" i="8"/>
  <c r="K944" i="8"/>
  <c r="J944" i="8"/>
  <c r="H944" i="8"/>
  <c r="G944" i="8"/>
  <c r="F944" i="8"/>
  <c r="E944" i="8"/>
  <c r="C944" i="8"/>
  <c r="B944" i="8"/>
  <c r="Q942" i="8"/>
  <c r="P942" i="8"/>
  <c r="O942" i="8"/>
  <c r="N942" i="8"/>
  <c r="M942" i="8"/>
  <c r="L942" i="8"/>
  <c r="K942" i="8"/>
  <c r="J942" i="8"/>
  <c r="I942" i="8"/>
  <c r="H942" i="8"/>
  <c r="G942" i="8"/>
  <c r="F942" i="8"/>
  <c r="E942" i="8"/>
  <c r="D942" i="8"/>
  <c r="C942" i="8"/>
  <c r="B942" i="8"/>
  <c r="Q941" i="8"/>
  <c r="P941" i="8"/>
  <c r="O941" i="8"/>
  <c r="N941" i="8"/>
  <c r="M941" i="8"/>
  <c r="L941" i="8"/>
  <c r="K941" i="8"/>
  <c r="J941" i="8"/>
  <c r="I941" i="8"/>
  <c r="H941" i="8"/>
  <c r="G941" i="8"/>
  <c r="F941" i="8"/>
  <c r="E941" i="8"/>
  <c r="D941" i="8"/>
  <c r="C941" i="8"/>
  <c r="B941" i="8"/>
  <c r="Q940" i="8"/>
  <c r="I940" i="8"/>
  <c r="Q939" i="8"/>
  <c r="P938" i="8"/>
  <c r="O938" i="8"/>
  <c r="N938" i="8"/>
  <c r="M938" i="8"/>
  <c r="L938" i="8"/>
  <c r="K938" i="8"/>
  <c r="J938" i="8"/>
  <c r="H938" i="8"/>
  <c r="G938" i="8"/>
  <c r="E938" i="8"/>
  <c r="C938" i="8"/>
  <c r="B938" i="8"/>
  <c r="Q936" i="8"/>
  <c r="P936" i="8"/>
  <c r="O936" i="8"/>
  <c r="N936" i="8"/>
  <c r="M936" i="8"/>
  <c r="L936" i="8"/>
  <c r="K936" i="8"/>
  <c r="J936" i="8"/>
  <c r="I936" i="8"/>
  <c r="H936" i="8"/>
  <c r="G936" i="8"/>
  <c r="F936" i="8"/>
  <c r="E936" i="8"/>
  <c r="D936" i="8"/>
  <c r="C936" i="8"/>
  <c r="B936" i="8"/>
  <c r="Q935" i="8"/>
  <c r="P935" i="8"/>
  <c r="O935" i="8"/>
  <c r="N935" i="8"/>
  <c r="M935" i="8"/>
  <c r="L935" i="8"/>
  <c r="K935" i="8"/>
  <c r="J935" i="8"/>
  <c r="I935" i="8"/>
  <c r="H935" i="8"/>
  <c r="G935" i="8"/>
  <c r="F935" i="8"/>
  <c r="E935" i="8"/>
  <c r="D935" i="8"/>
  <c r="C935" i="8"/>
  <c r="B935" i="8"/>
  <c r="Q934" i="8"/>
  <c r="I934" i="8"/>
  <c r="Q933" i="8"/>
  <c r="I933" i="8"/>
  <c r="P932" i="8"/>
  <c r="O932" i="8"/>
  <c r="N932" i="8"/>
  <c r="L932" i="8"/>
  <c r="K932" i="8"/>
  <c r="J932" i="8"/>
  <c r="H932" i="8"/>
  <c r="G932" i="8"/>
  <c r="F932" i="8"/>
  <c r="E932" i="8"/>
  <c r="D932" i="8"/>
  <c r="C932" i="8"/>
  <c r="B932" i="8"/>
  <c r="Q930" i="8"/>
  <c r="P930" i="8"/>
  <c r="O930" i="8"/>
  <c r="N930" i="8"/>
  <c r="M930" i="8"/>
  <c r="L930" i="8"/>
  <c r="K930" i="8"/>
  <c r="J930" i="8"/>
  <c r="I930" i="8"/>
  <c r="H930" i="8"/>
  <c r="G930" i="8"/>
  <c r="F930" i="8"/>
  <c r="E930" i="8"/>
  <c r="D930" i="8"/>
  <c r="C930" i="8"/>
  <c r="B930" i="8"/>
  <c r="Q929" i="8"/>
  <c r="P929" i="8"/>
  <c r="O929" i="8"/>
  <c r="N929" i="8"/>
  <c r="M929" i="8"/>
  <c r="L929" i="8"/>
  <c r="K929" i="8"/>
  <c r="J929" i="8"/>
  <c r="I929" i="8"/>
  <c r="H929" i="8"/>
  <c r="G929" i="8"/>
  <c r="F929" i="8"/>
  <c r="E929" i="8"/>
  <c r="D929" i="8"/>
  <c r="C929" i="8"/>
  <c r="B929" i="8"/>
  <c r="Q928" i="8"/>
  <c r="I928" i="8"/>
  <c r="Q927" i="8"/>
  <c r="I927" i="8"/>
  <c r="P926" i="8"/>
  <c r="O926" i="8"/>
  <c r="N926" i="8"/>
  <c r="M926" i="8"/>
  <c r="K926" i="8"/>
  <c r="J926" i="8"/>
  <c r="H926" i="8"/>
  <c r="G926" i="8"/>
  <c r="F926" i="8"/>
  <c r="E926" i="8"/>
  <c r="D926" i="8"/>
  <c r="C926" i="8"/>
  <c r="B926" i="8"/>
  <c r="Q924" i="8"/>
  <c r="P924" i="8"/>
  <c r="O924" i="8"/>
  <c r="N924" i="8"/>
  <c r="M924" i="8"/>
  <c r="L924" i="8"/>
  <c r="K924" i="8"/>
  <c r="J924" i="8"/>
  <c r="I924" i="8"/>
  <c r="H924" i="8"/>
  <c r="G924" i="8"/>
  <c r="F924" i="8"/>
  <c r="E924" i="8"/>
  <c r="D924" i="8"/>
  <c r="C924" i="8"/>
  <c r="B924" i="8"/>
  <c r="Q923" i="8"/>
  <c r="P923" i="8"/>
  <c r="O923" i="8"/>
  <c r="N923" i="8"/>
  <c r="M923" i="8"/>
  <c r="L923" i="8"/>
  <c r="K923" i="8"/>
  <c r="J923" i="8"/>
  <c r="I923" i="8"/>
  <c r="H923" i="8"/>
  <c r="G923" i="8"/>
  <c r="F923" i="8"/>
  <c r="E923" i="8"/>
  <c r="D923" i="8"/>
  <c r="C923" i="8"/>
  <c r="B923" i="8"/>
  <c r="Q922" i="8"/>
  <c r="I922" i="8"/>
  <c r="Q921" i="8"/>
  <c r="P920" i="8"/>
  <c r="O920" i="8"/>
  <c r="N920" i="8"/>
  <c r="M920" i="8"/>
  <c r="L920" i="8"/>
  <c r="K920" i="8"/>
  <c r="J920" i="8"/>
  <c r="H920" i="8"/>
  <c r="G920" i="8"/>
  <c r="F920" i="8"/>
  <c r="D920" i="8"/>
  <c r="C920" i="8"/>
  <c r="B920" i="8"/>
  <c r="Q918" i="8"/>
  <c r="P918" i="8"/>
  <c r="O918" i="8"/>
  <c r="N918" i="8"/>
  <c r="M918" i="8"/>
  <c r="L918" i="8"/>
  <c r="K918" i="8"/>
  <c r="J918" i="8"/>
  <c r="I918" i="8"/>
  <c r="H918" i="8"/>
  <c r="G918" i="8"/>
  <c r="F918" i="8"/>
  <c r="E918" i="8"/>
  <c r="D918" i="8"/>
  <c r="C918" i="8"/>
  <c r="B918" i="8"/>
  <c r="Q917" i="8"/>
  <c r="P917" i="8"/>
  <c r="O917" i="8"/>
  <c r="N917" i="8"/>
  <c r="M917" i="8"/>
  <c r="L917" i="8"/>
  <c r="K917" i="8"/>
  <c r="J917" i="8"/>
  <c r="I917" i="8"/>
  <c r="H917" i="8"/>
  <c r="G917" i="8"/>
  <c r="F917" i="8"/>
  <c r="E917" i="8"/>
  <c r="D917" i="8"/>
  <c r="C917" i="8"/>
  <c r="B917" i="8"/>
  <c r="Q916" i="8"/>
  <c r="I916" i="8"/>
  <c r="Q915" i="8"/>
  <c r="P914" i="8"/>
  <c r="O914" i="8"/>
  <c r="N914" i="8"/>
  <c r="M914" i="8"/>
  <c r="L914" i="8"/>
  <c r="K914" i="8"/>
  <c r="J914" i="8"/>
  <c r="H914" i="8"/>
  <c r="G914" i="8"/>
  <c r="F914" i="8"/>
  <c r="E914" i="8"/>
  <c r="D914" i="8"/>
  <c r="C914" i="8"/>
  <c r="B914" i="8"/>
  <c r="Q912" i="8"/>
  <c r="P912" i="8"/>
  <c r="O912" i="8"/>
  <c r="N912" i="8"/>
  <c r="M912" i="8"/>
  <c r="L912" i="8"/>
  <c r="K912" i="8"/>
  <c r="J912" i="8"/>
  <c r="I912" i="8"/>
  <c r="H912" i="8"/>
  <c r="G912" i="8"/>
  <c r="F912" i="8"/>
  <c r="E912" i="8"/>
  <c r="D912" i="8"/>
  <c r="C912" i="8"/>
  <c r="B912" i="8"/>
  <c r="Q911" i="8"/>
  <c r="P911" i="8"/>
  <c r="O911" i="8"/>
  <c r="N911" i="8"/>
  <c r="M911" i="8"/>
  <c r="L911" i="8"/>
  <c r="K911" i="8"/>
  <c r="J911" i="8"/>
  <c r="I911" i="8"/>
  <c r="H911" i="8"/>
  <c r="G911" i="8"/>
  <c r="F911" i="8"/>
  <c r="E911" i="8"/>
  <c r="D911" i="8"/>
  <c r="C911" i="8"/>
  <c r="B911" i="8"/>
  <c r="Q910" i="8"/>
  <c r="I910" i="8"/>
  <c r="Q909" i="8"/>
  <c r="P908" i="8"/>
  <c r="O908" i="8"/>
  <c r="N908" i="8"/>
  <c r="M908" i="8"/>
  <c r="L908" i="8"/>
  <c r="K908" i="8"/>
  <c r="J908" i="8"/>
  <c r="H908" i="8"/>
  <c r="G908" i="8"/>
  <c r="F908" i="8"/>
  <c r="E908" i="8"/>
  <c r="D908" i="8"/>
  <c r="C908" i="8"/>
  <c r="B908" i="8"/>
  <c r="Q906" i="8"/>
  <c r="P906" i="8"/>
  <c r="O906" i="8"/>
  <c r="N906" i="8"/>
  <c r="M906" i="8"/>
  <c r="L906" i="8"/>
  <c r="K906" i="8"/>
  <c r="J906" i="8"/>
  <c r="I906" i="8"/>
  <c r="H906" i="8"/>
  <c r="G906" i="8"/>
  <c r="F906" i="8"/>
  <c r="E906" i="8"/>
  <c r="D906" i="8"/>
  <c r="C906" i="8"/>
  <c r="B906" i="8"/>
  <c r="Q905" i="8"/>
  <c r="P905" i="8"/>
  <c r="O905" i="8"/>
  <c r="N905" i="8"/>
  <c r="M905" i="8"/>
  <c r="L905" i="8"/>
  <c r="K905" i="8"/>
  <c r="J905" i="8"/>
  <c r="I905" i="8"/>
  <c r="H905" i="8"/>
  <c r="G905" i="8"/>
  <c r="F905" i="8"/>
  <c r="E905" i="8"/>
  <c r="D905" i="8"/>
  <c r="C905" i="8"/>
  <c r="B905" i="8"/>
  <c r="Q904" i="8"/>
  <c r="I904" i="8"/>
  <c r="Q903" i="8"/>
  <c r="I903" i="8"/>
  <c r="P902" i="8"/>
  <c r="O902" i="8"/>
  <c r="N902" i="8"/>
  <c r="M902" i="8"/>
  <c r="L902" i="8"/>
  <c r="K902" i="8"/>
  <c r="J902" i="8"/>
  <c r="H902" i="8"/>
  <c r="G902" i="8"/>
  <c r="F902" i="8"/>
  <c r="E902" i="8"/>
  <c r="D902" i="8"/>
  <c r="C902" i="8"/>
  <c r="B902" i="8"/>
  <c r="Q900" i="8"/>
  <c r="P900" i="8"/>
  <c r="O900" i="8"/>
  <c r="N900" i="8"/>
  <c r="M900" i="8"/>
  <c r="L900" i="8"/>
  <c r="K900" i="8"/>
  <c r="J900" i="8"/>
  <c r="I900" i="8"/>
  <c r="H900" i="8"/>
  <c r="G900" i="8"/>
  <c r="F900" i="8"/>
  <c r="E900" i="8"/>
  <c r="D900" i="8"/>
  <c r="C900" i="8"/>
  <c r="B900" i="8"/>
  <c r="Q899" i="8"/>
  <c r="P899" i="8"/>
  <c r="O899" i="8"/>
  <c r="N899" i="8"/>
  <c r="M899" i="8"/>
  <c r="L899" i="8"/>
  <c r="K899" i="8"/>
  <c r="J899" i="8"/>
  <c r="I899" i="8"/>
  <c r="H899" i="8"/>
  <c r="G899" i="8"/>
  <c r="F899" i="8"/>
  <c r="E899" i="8"/>
  <c r="D899" i="8"/>
  <c r="C899" i="8"/>
  <c r="B899" i="8"/>
  <c r="Q898" i="8"/>
  <c r="I898" i="8"/>
  <c r="Q897" i="8"/>
  <c r="P896" i="8"/>
  <c r="O896" i="8"/>
  <c r="N896" i="8"/>
  <c r="M896" i="8"/>
  <c r="L896" i="8"/>
  <c r="K896" i="8"/>
  <c r="J896" i="8"/>
  <c r="H896" i="8"/>
  <c r="G896" i="8"/>
  <c r="F896" i="8"/>
  <c r="E896" i="8"/>
  <c r="D896" i="8"/>
  <c r="C896" i="8"/>
  <c r="B896" i="8"/>
  <c r="Q894" i="8"/>
  <c r="P894" i="8"/>
  <c r="O894" i="8"/>
  <c r="N894" i="8"/>
  <c r="M894" i="8"/>
  <c r="L894" i="8"/>
  <c r="K894" i="8"/>
  <c r="J894" i="8"/>
  <c r="I894" i="8"/>
  <c r="H894" i="8"/>
  <c r="G894" i="8"/>
  <c r="F894" i="8"/>
  <c r="E894" i="8"/>
  <c r="D894" i="8"/>
  <c r="C894" i="8"/>
  <c r="B894" i="8"/>
  <c r="Q893" i="8"/>
  <c r="P893" i="8"/>
  <c r="O893" i="8"/>
  <c r="N893" i="8"/>
  <c r="M893" i="8"/>
  <c r="L893" i="8"/>
  <c r="K893" i="8"/>
  <c r="J893" i="8"/>
  <c r="I893" i="8"/>
  <c r="H893" i="8"/>
  <c r="G893" i="8"/>
  <c r="E893" i="8"/>
  <c r="D893" i="8"/>
  <c r="C893" i="8"/>
  <c r="B893" i="8"/>
  <c r="Q892" i="8"/>
  <c r="I892" i="8"/>
  <c r="Q891" i="8"/>
  <c r="P890" i="8"/>
  <c r="O890" i="8"/>
  <c r="N890" i="8"/>
  <c r="M890" i="8"/>
  <c r="L890" i="8"/>
  <c r="K890" i="8"/>
  <c r="J890" i="8"/>
  <c r="H890" i="8"/>
  <c r="G890" i="8"/>
  <c r="F890" i="8"/>
  <c r="E890" i="8"/>
  <c r="D890" i="8"/>
  <c r="C890" i="8"/>
  <c r="B890" i="8"/>
  <c r="P888" i="8"/>
  <c r="O888" i="8"/>
  <c r="N888" i="8"/>
  <c r="M888" i="8"/>
  <c r="L888" i="8"/>
  <c r="K888" i="8"/>
  <c r="J888" i="8"/>
  <c r="I888" i="8"/>
  <c r="H888" i="8"/>
  <c r="G888" i="8"/>
  <c r="F888" i="8"/>
  <c r="E888" i="8"/>
  <c r="D888" i="8"/>
  <c r="C888" i="8"/>
  <c r="B888" i="8"/>
  <c r="Q887" i="8"/>
  <c r="P887" i="8"/>
  <c r="O887" i="8"/>
  <c r="N887" i="8"/>
  <c r="M887" i="8"/>
  <c r="L887" i="8"/>
  <c r="K887" i="8"/>
  <c r="J887" i="8"/>
  <c r="I887" i="8"/>
  <c r="H887" i="8"/>
  <c r="G887" i="8"/>
  <c r="F887" i="8"/>
  <c r="E887" i="8"/>
  <c r="D887" i="8"/>
  <c r="C887" i="8"/>
  <c r="B887" i="8"/>
  <c r="Q886" i="8"/>
  <c r="I886" i="8"/>
  <c r="I885" i="8"/>
  <c r="P884" i="8"/>
  <c r="O884" i="8"/>
  <c r="N884" i="8"/>
  <c r="M884" i="8"/>
  <c r="L884" i="8"/>
  <c r="K884" i="8"/>
  <c r="J884" i="8"/>
  <c r="I884" i="8"/>
  <c r="H884" i="8"/>
  <c r="G884" i="8"/>
  <c r="F884" i="8"/>
  <c r="E884" i="8"/>
  <c r="D884" i="8"/>
  <c r="C884" i="8"/>
  <c r="B884" i="8"/>
  <c r="Q882" i="8"/>
  <c r="P882" i="8"/>
  <c r="O882" i="8"/>
  <c r="N882" i="8"/>
  <c r="M882" i="8"/>
  <c r="L882" i="8"/>
  <c r="K882" i="8"/>
  <c r="J882" i="8"/>
  <c r="I882" i="8"/>
  <c r="H882" i="8"/>
  <c r="G882" i="8"/>
  <c r="F882" i="8"/>
  <c r="E882" i="8"/>
  <c r="D882" i="8"/>
  <c r="C882" i="8"/>
  <c r="B882" i="8"/>
  <c r="Q881" i="8"/>
  <c r="O881" i="8"/>
  <c r="N881" i="8"/>
  <c r="M881" i="8"/>
  <c r="L881" i="8"/>
  <c r="K881" i="8"/>
  <c r="J881" i="8"/>
  <c r="I881" i="8"/>
  <c r="H881" i="8"/>
  <c r="G881" i="8"/>
  <c r="F881" i="8"/>
  <c r="E881" i="8"/>
  <c r="D881" i="8"/>
  <c r="C881" i="8"/>
  <c r="B881" i="8"/>
  <c r="Q880" i="8"/>
  <c r="I880" i="8"/>
  <c r="Q879" i="8"/>
  <c r="I879" i="8"/>
  <c r="M875" i="8"/>
  <c r="K875" i="8"/>
  <c r="J875" i="8"/>
  <c r="I875" i="8"/>
  <c r="H875" i="8"/>
  <c r="D875" i="8"/>
  <c r="N874" i="8"/>
  <c r="M874" i="8"/>
  <c r="L874" i="8"/>
  <c r="K874" i="8"/>
  <c r="J874" i="8"/>
  <c r="I874" i="8"/>
  <c r="H874" i="8"/>
  <c r="E874" i="8"/>
  <c r="D874" i="8"/>
  <c r="E872" i="8"/>
  <c r="D872" i="8"/>
  <c r="P871" i="8"/>
  <c r="O871" i="8"/>
  <c r="N871" i="8"/>
  <c r="M871" i="8"/>
  <c r="L871" i="8"/>
  <c r="K871" i="8"/>
  <c r="J871" i="8"/>
  <c r="H871" i="8"/>
  <c r="G871" i="8"/>
  <c r="F871" i="8"/>
  <c r="E871" i="8"/>
  <c r="C871" i="8"/>
  <c r="B871" i="8"/>
  <c r="Q869" i="8"/>
  <c r="P869" i="8"/>
  <c r="O869" i="8"/>
  <c r="N869" i="8"/>
  <c r="M869" i="8"/>
  <c r="L869" i="8"/>
  <c r="K869" i="8"/>
  <c r="J869" i="8"/>
  <c r="I869" i="8"/>
  <c r="H869" i="8"/>
  <c r="G869" i="8"/>
  <c r="F869" i="8"/>
  <c r="E869" i="8"/>
  <c r="D869" i="8"/>
  <c r="C869" i="8"/>
  <c r="B869" i="8"/>
  <c r="Q868" i="8"/>
  <c r="P868" i="8"/>
  <c r="O868" i="8"/>
  <c r="N868" i="8"/>
  <c r="M868" i="8"/>
  <c r="L868" i="8"/>
  <c r="K868" i="8"/>
  <c r="J868" i="8"/>
  <c r="I868" i="8"/>
  <c r="H868" i="8"/>
  <c r="G868" i="8"/>
  <c r="F868" i="8"/>
  <c r="E868" i="8"/>
  <c r="D868" i="8"/>
  <c r="C868" i="8"/>
  <c r="B868" i="8"/>
  <c r="Q867" i="8"/>
  <c r="I867" i="8"/>
  <c r="Q866" i="8"/>
  <c r="P865" i="8"/>
  <c r="O865" i="8"/>
  <c r="N865" i="8"/>
  <c r="M865" i="8"/>
  <c r="L865" i="8"/>
  <c r="K865" i="8"/>
  <c r="J865" i="8"/>
  <c r="H865" i="8"/>
  <c r="G865" i="8"/>
  <c r="E865" i="8"/>
  <c r="C865" i="8"/>
  <c r="B865" i="8"/>
  <c r="Q863" i="8"/>
  <c r="P863" i="8"/>
  <c r="O863" i="8"/>
  <c r="N863" i="8"/>
  <c r="M863" i="8"/>
  <c r="L863" i="8"/>
  <c r="K863" i="8"/>
  <c r="J863" i="8"/>
  <c r="I863" i="8"/>
  <c r="H863" i="8"/>
  <c r="G863" i="8"/>
  <c r="F863" i="8"/>
  <c r="E863" i="8"/>
  <c r="D863" i="8"/>
  <c r="C863" i="8"/>
  <c r="B863" i="8"/>
  <c r="Q862" i="8"/>
  <c r="P862" i="8"/>
  <c r="O862" i="8"/>
  <c r="N862" i="8"/>
  <c r="M862" i="8"/>
  <c r="L862" i="8"/>
  <c r="K862" i="8"/>
  <c r="J862" i="8"/>
  <c r="I862" i="8"/>
  <c r="H862" i="8"/>
  <c r="G862" i="8"/>
  <c r="F862" i="8"/>
  <c r="E862" i="8"/>
  <c r="D862" i="8"/>
  <c r="C862" i="8"/>
  <c r="B862" i="8"/>
  <c r="Q861" i="8"/>
  <c r="I861" i="8"/>
  <c r="Q860" i="8"/>
  <c r="I860" i="8"/>
  <c r="P859" i="8"/>
  <c r="O859" i="8"/>
  <c r="N859" i="8"/>
  <c r="L859" i="8"/>
  <c r="K859" i="8"/>
  <c r="J859" i="8"/>
  <c r="H859" i="8"/>
  <c r="G859" i="8"/>
  <c r="F859" i="8"/>
  <c r="E859" i="8"/>
  <c r="D859" i="8"/>
  <c r="C859" i="8"/>
  <c r="B859" i="8"/>
  <c r="Q857" i="8"/>
  <c r="P857" i="8"/>
  <c r="O857" i="8"/>
  <c r="N857" i="8"/>
  <c r="M857" i="8"/>
  <c r="L857" i="8"/>
  <c r="K857" i="8"/>
  <c r="J857" i="8"/>
  <c r="I857" i="8"/>
  <c r="H857" i="8"/>
  <c r="G857" i="8"/>
  <c r="E857" i="8"/>
  <c r="D857" i="8"/>
  <c r="C857" i="8"/>
  <c r="B857" i="8"/>
  <c r="Q856" i="8"/>
  <c r="P856" i="8"/>
  <c r="O856" i="8"/>
  <c r="N856" i="8"/>
  <c r="M856" i="8"/>
  <c r="L856" i="8"/>
  <c r="K856" i="8"/>
  <c r="J856" i="8"/>
  <c r="I856" i="8"/>
  <c r="H856" i="8"/>
  <c r="G856" i="8"/>
  <c r="F856" i="8"/>
  <c r="E856" i="8"/>
  <c r="D856" i="8"/>
  <c r="C856" i="8"/>
  <c r="B856" i="8"/>
  <c r="Q855" i="8"/>
  <c r="I855" i="8"/>
  <c r="Q854" i="8"/>
  <c r="I854" i="8"/>
  <c r="P853" i="8"/>
  <c r="O853" i="8"/>
  <c r="N853" i="8"/>
  <c r="M853" i="8"/>
  <c r="K853" i="8"/>
  <c r="J853" i="8"/>
  <c r="H853" i="8"/>
  <c r="G853" i="8"/>
  <c r="F853" i="8"/>
  <c r="E853" i="8"/>
  <c r="D853" i="8"/>
  <c r="C853" i="8"/>
  <c r="B853" i="8"/>
  <c r="Q851" i="8"/>
  <c r="P851" i="8"/>
  <c r="O851" i="8"/>
  <c r="N851" i="8"/>
  <c r="M851" i="8"/>
  <c r="L851" i="8"/>
  <c r="K851" i="8"/>
  <c r="J851" i="8"/>
  <c r="I851" i="8"/>
  <c r="H851" i="8"/>
  <c r="G851" i="8"/>
  <c r="F851" i="8"/>
  <c r="E851" i="8"/>
  <c r="D851" i="8"/>
  <c r="C851" i="8"/>
  <c r="B851" i="8"/>
  <c r="Q850" i="8"/>
  <c r="P850" i="8"/>
  <c r="O850" i="8"/>
  <c r="N850" i="8"/>
  <c r="M850" i="8"/>
  <c r="L850" i="8"/>
  <c r="K850" i="8"/>
  <c r="J850" i="8"/>
  <c r="I850" i="8"/>
  <c r="H850" i="8"/>
  <c r="G850" i="8"/>
  <c r="F850" i="8"/>
  <c r="E850" i="8"/>
  <c r="D850" i="8"/>
  <c r="C850" i="8"/>
  <c r="B850" i="8"/>
  <c r="Q849" i="8"/>
  <c r="I849" i="8"/>
  <c r="Q848" i="8"/>
  <c r="P847" i="8"/>
  <c r="O847" i="8"/>
  <c r="N847" i="8"/>
  <c r="M847" i="8"/>
  <c r="L847" i="8"/>
  <c r="K847" i="8"/>
  <c r="J847" i="8"/>
  <c r="H847" i="8"/>
  <c r="G847" i="8"/>
  <c r="F847" i="8"/>
  <c r="D847" i="8"/>
  <c r="C847" i="8"/>
  <c r="B847" i="8"/>
  <c r="Q845" i="8"/>
  <c r="P845" i="8"/>
  <c r="O845" i="8"/>
  <c r="N845" i="8"/>
  <c r="M845" i="8"/>
  <c r="L845" i="8"/>
  <c r="K845" i="8"/>
  <c r="J845" i="8"/>
  <c r="I845" i="8"/>
  <c r="H845" i="8"/>
  <c r="G845" i="8"/>
  <c r="F845" i="8"/>
  <c r="E845" i="8"/>
  <c r="D845" i="8"/>
  <c r="C845" i="8"/>
  <c r="B845" i="8"/>
  <c r="Q844" i="8"/>
  <c r="P844" i="8"/>
  <c r="O844" i="8"/>
  <c r="N844" i="8"/>
  <c r="M844" i="8"/>
  <c r="L844" i="8"/>
  <c r="K844" i="8"/>
  <c r="J844" i="8"/>
  <c r="I844" i="8"/>
  <c r="H844" i="8"/>
  <c r="G844" i="8"/>
  <c r="F844" i="8"/>
  <c r="E844" i="8"/>
  <c r="D844" i="8"/>
  <c r="C844" i="8"/>
  <c r="B844" i="8"/>
  <c r="Q843" i="8"/>
  <c r="I843" i="8"/>
  <c r="Q842" i="8"/>
  <c r="P841" i="8"/>
  <c r="O841" i="8"/>
  <c r="N841" i="8"/>
  <c r="M841" i="8"/>
  <c r="L841" i="8"/>
  <c r="K841" i="8"/>
  <c r="J841" i="8"/>
  <c r="H841" i="8"/>
  <c r="G841" i="8"/>
  <c r="F841" i="8"/>
  <c r="E841" i="8"/>
  <c r="D841" i="8"/>
  <c r="C841" i="8"/>
  <c r="B841" i="8"/>
  <c r="Q839" i="8"/>
  <c r="P839" i="8"/>
  <c r="O839" i="8"/>
  <c r="N839" i="8"/>
  <c r="M839" i="8"/>
  <c r="L839" i="8"/>
  <c r="K839" i="8"/>
  <c r="J839" i="8"/>
  <c r="I839" i="8"/>
  <c r="H839" i="8"/>
  <c r="G839" i="8"/>
  <c r="F839" i="8"/>
  <c r="E839" i="8"/>
  <c r="D839" i="8"/>
  <c r="C839" i="8"/>
  <c r="B839" i="8"/>
  <c r="Q838" i="8"/>
  <c r="P838" i="8"/>
  <c r="O838" i="8"/>
  <c r="N838" i="8"/>
  <c r="M838" i="8"/>
  <c r="L838" i="8"/>
  <c r="K838" i="8"/>
  <c r="J838" i="8"/>
  <c r="I838" i="8"/>
  <c r="H838" i="8"/>
  <c r="G838" i="8"/>
  <c r="F838" i="8"/>
  <c r="E838" i="8"/>
  <c r="D838" i="8"/>
  <c r="C838" i="8"/>
  <c r="B838" i="8"/>
  <c r="Q837" i="8"/>
  <c r="I837" i="8"/>
  <c r="Q836" i="8"/>
  <c r="P835" i="8"/>
  <c r="O835" i="8"/>
  <c r="N835" i="8"/>
  <c r="M835" i="8"/>
  <c r="L835" i="8"/>
  <c r="K835" i="8"/>
  <c r="J835" i="8"/>
  <c r="H835" i="8"/>
  <c r="G835" i="8"/>
  <c r="F835" i="8"/>
  <c r="E835" i="8"/>
  <c r="D835" i="8"/>
  <c r="C835" i="8"/>
  <c r="B835" i="8"/>
  <c r="Q833" i="8"/>
  <c r="P833" i="8"/>
  <c r="O833" i="8"/>
  <c r="N833" i="8"/>
  <c r="M833" i="8"/>
  <c r="L833" i="8"/>
  <c r="K833" i="8"/>
  <c r="J833" i="8"/>
  <c r="I833" i="8"/>
  <c r="H833" i="8"/>
  <c r="G833" i="8"/>
  <c r="F833" i="8"/>
  <c r="E833" i="8"/>
  <c r="D833" i="8"/>
  <c r="C833" i="8"/>
  <c r="B833" i="8"/>
  <c r="Q832" i="8"/>
  <c r="P832" i="8"/>
  <c r="O832" i="8"/>
  <c r="N832" i="8"/>
  <c r="M832" i="8"/>
  <c r="L832" i="8"/>
  <c r="K832" i="8"/>
  <c r="J832" i="8"/>
  <c r="I832" i="8"/>
  <c r="H832" i="8"/>
  <c r="G832" i="8"/>
  <c r="F832" i="8"/>
  <c r="E832" i="8"/>
  <c r="D832" i="8"/>
  <c r="C832" i="8"/>
  <c r="B832" i="8"/>
  <c r="Q831" i="8"/>
  <c r="I831" i="8"/>
  <c r="Q830" i="8"/>
  <c r="I830" i="8"/>
  <c r="P829" i="8"/>
  <c r="O829" i="8"/>
  <c r="N829" i="8"/>
  <c r="M829" i="8"/>
  <c r="L829" i="8"/>
  <c r="K829" i="8"/>
  <c r="J829" i="8"/>
  <c r="H829" i="8"/>
  <c r="G829" i="8"/>
  <c r="F829" i="8"/>
  <c r="E829" i="8"/>
  <c r="D829" i="8"/>
  <c r="C829" i="8"/>
  <c r="B829" i="8"/>
  <c r="Q827" i="8"/>
  <c r="P827" i="8"/>
  <c r="O827" i="8"/>
  <c r="N827" i="8"/>
  <c r="M827" i="8"/>
  <c r="L827" i="8"/>
  <c r="K827" i="8"/>
  <c r="J827" i="8"/>
  <c r="I827" i="8"/>
  <c r="H827" i="8"/>
  <c r="G827" i="8"/>
  <c r="F827" i="8"/>
  <c r="E827" i="8"/>
  <c r="D827" i="8"/>
  <c r="C827" i="8"/>
  <c r="B827" i="8"/>
  <c r="Q826" i="8"/>
  <c r="P826" i="8"/>
  <c r="O826" i="8"/>
  <c r="N826" i="8"/>
  <c r="M826" i="8"/>
  <c r="L826" i="8"/>
  <c r="K826" i="8"/>
  <c r="J826" i="8"/>
  <c r="I826" i="8"/>
  <c r="H826" i="8"/>
  <c r="G826" i="8"/>
  <c r="F826" i="8"/>
  <c r="E826" i="8"/>
  <c r="D826" i="8"/>
  <c r="C826" i="8"/>
  <c r="B826" i="8"/>
  <c r="Q825" i="8"/>
  <c r="I825" i="8"/>
  <c r="Q824" i="8"/>
  <c r="P823" i="8"/>
  <c r="O823" i="8"/>
  <c r="N823" i="8"/>
  <c r="M823" i="8"/>
  <c r="L823" i="8"/>
  <c r="K823" i="8"/>
  <c r="J823" i="8"/>
  <c r="H823" i="8"/>
  <c r="G823" i="8"/>
  <c r="F823" i="8"/>
  <c r="E823" i="8"/>
  <c r="D823" i="8"/>
  <c r="C823" i="8"/>
  <c r="B823" i="8"/>
  <c r="Q821" i="8"/>
  <c r="P821" i="8"/>
  <c r="O821" i="8"/>
  <c r="N821" i="8"/>
  <c r="M821" i="8"/>
  <c r="L821" i="8"/>
  <c r="K821" i="8"/>
  <c r="J821" i="8"/>
  <c r="I821" i="8"/>
  <c r="H821" i="8"/>
  <c r="G821" i="8"/>
  <c r="F821" i="8"/>
  <c r="E821" i="8"/>
  <c r="D821" i="8"/>
  <c r="C821" i="8"/>
  <c r="B821" i="8"/>
  <c r="Q820" i="8"/>
  <c r="P820" i="8"/>
  <c r="O820" i="8"/>
  <c r="N820" i="8"/>
  <c r="M820" i="8"/>
  <c r="L820" i="8"/>
  <c r="K820" i="8"/>
  <c r="J820" i="8"/>
  <c r="I820" i="8"/>
  <c r="H820" i="8"/>
  <c r="G820" i="8"/>
  <c r="E820" i="8"/>
  <c r="D820" i="8"/>
  <c r="C820" i="8"/>
  <c r="B820" i="8"/>
  <c r="Q819" i="8"/>
  <c r="I819" i="8"/>
  <c r="Q818" i="8"/>
  <c r="P817" i="8"/>
  <c r="O817" i="8"/>
  <c r="N817" i="8"/>
  <c r="M817" i="8"/>
  <c r="L817" i="8"/>
  <c r="K817" i="8"/>
  <c r="J817" i="8"/>
  <c r="H817" i="8"/>
  <c r="G817" i="8"/>
  <c r="F817" i="8"/>
  <c r="E817" i="8"/>
  <c r="D817" i="8"/>
  <c r="C817" i="8"/>
  <c r="B817" i="8"/>
  <c r="P815" i="8"/>
  <c r="O815" i="8"/>
  <c r="N815" i="8"/>
  <c r="M815" i="8"/>
  <c r="L815" i="8"/>
  <c r="K815" i="8"/>
  <c r="J815" i="8"/>
  <c r="I815" i="8"/>
  <c r="H815" i="8"/>
  <c r="G815" i="8"/>
  <c r="F815" i="8"/>
  <c r="E815" i="8"/>
  <c r="D815" i="8"/>
  <c r="C815" i="8"/>
  <c r="B815" i="8"/>
  <c r="Q814" i="8"/>
  <c r="P814" i="8"/>
  <c r="O814" i="8"/>
  <c r="N814" i="8"/>
  <c r="M814" i="8"/>
  <c r="L814" i="8"/>
  <c r="K814" i="8"/>
  <c r="J814" i="8"/>
  <c r="I814" i="8"/>
  <c r="H814" i="8"/>
  <c r="G814" i="8"/>
  <c r="F814" i="8"/>
  <c r="E814" i="8"/>
  <c r="D814" i="8"/>
  <c r="C814" i="8"/>
  <c r="B814" i="8"/>
  <c r="Q813" i="8"/>
  <c r="I813" i="8"/>
  <c r="I812" i="8"/>
  <c r="P811" i="8"/>
  <c r="O811" i="8"/>
  <c r="N811" i="8"/>
  <c r="M811" i="8"/>
  <c r="L811" i="8"/>
  <c r="K811" i="8"/>
  <c r="J811" i="8"/>
  <c r="I811" i="8"/>
  <c r="H811" i="8"/>
  <c r="G811" i="8"/>
  <c r="F811" i="8"/>
  <c r="E811" i="8"/>
  <c r="D811" i="8"/>
  <c r="C811" i="8"/>
  <c r="B811" i="8"/>
  <c r="Q809" i="8"/>
  <c r="P809" i="8"/>
  <c r="O809" i="8"/>
  <c r="N809" i="8"/>
  <c r="M809" i="8"/>
  <c r="L809" i="8"/>
  <c r="K809" i="8"/>
  <c r="J809" i="8"/>
  <c r="I809" i="8"/>
  <c r="H809" i="8"/>
  <c r="G809" i="8"/>
  <c r="F809" i="8"/>
  <c r="E809" i="8"/>
  <c r="D809" i="8"/>
  <c r="C809" i="8"/>
  <c r="B809" i="8"/>
  <c r="Q808" i="8"/>
  <c r="O808" i="8"/>
  <c r="N808" i="8"/>
  <c r="M808" i="8"/>
  <c r="L808" i="8"/>
  <c r="K808" i="8"/>
  <c r="J808" i="8"/>
  <c r="I808" i="8"/>
  <c r="H808" i="8"/>
  <c r="G808" i="8"/>
  <c r="F808" i="8"/>
  <c r="E808" i="8"/>
  <c r="D808" i="8"/>
  <c r="C808" i="8"/>
  <c r="B808" i="8"/>
  <c r="Q807" i="8"/>
  <c r="I807" i="8"/>
  <c r="Q806" i="8"/>
  <c r="I806" i="8"/>
  <c r="M802" i="8"/>
  <c r="K802" i="8"/>
  <c r="J802" i="8"/>
  <c r="I802" i="8"/>
  <c r="H802" i="8"/>
  <c r="D802" i="8"/>
  <c r="N801" i="8"/>
  <c r="M801" i="8"/>
  <c r="L801" i="8"/>
  <c r="K801" i="8"/>
  <c r="J801" i="8"/>
  <c r="I801" i="8"/>
  <c r="H801" i="8"/>
  <c r="E801" i="8"/>
  <c r="D801" i="8"/>
  <c r="E799" i="8"/>
  <c r="D799" i="8"/>
  <c r="P798" i="8"/>
  <c r="O798" i="8"/>
  <c r="N798" i="8"/>
  <c r="M798" i="8"/>
  <c r="L798" i="8"/>
  <c r="K798" i="8"/>
  <c r="J798" i="8"/>
  <c r="H798" i="8"/>
  <c r="G798" i="8"/>
  <c r="F798" i="8"/>
  <c r="E798" i="8"/>
  <c r="C798" i="8"/>
  <c r="B798" i="8"/>
  <c r="Q796" i="8"/>
  <c r="P796" i="8"/>
  <c r="O796" i="8"/>
  <c r="N796" i="8"/>
  <c r="M796" i="8"/>
  <c r="L796" i="8"/>
  <c r="K796" i="8"/>
  <c r="J796" i="8"/>
  <c r="I796" i="8"/>
  <c r="H796" i="8"/>
  <c r="G796" i="8"/>
  <c r="F796" i="8"/>
  <c r="E796" i="8"/>
  <c r="D796" i="8"/>
  <c r="C796" i="8"/>
  <c r="B796" i="8"/>
  <c r="Q795" i="8"/>
  <c r="P795" i="8"/>
  <c r="O795" i="8"/>
  <c r="N795" i="8"/>
  <c r="M795" i="8"/>
  <c r="L795" i="8"/>
  <c r="K795" i="8"/>
  <c r="J795" i="8"/>
  <c r="I795" i="8"/>
  <c r="H795" i="8"/>
  <c r="G795" i="8"/>
  <c r="F795" i="8"/>
  <c r="E795" i="8"/>
  <c r="D795" i="8"/>
  <c r="C795" i="8"/>
  <c r="B795" i="8"/>
  <c r="Q794" i="8"/>
  <c r="I794" i="8"/>
  <c r="Q793" i="8"/>
  <c r="P792" i="8"/>
  <c r="O792" i="8"/>
  <c r="N792" i="8"/>
  <c r="M792" i="8"/>
  <c r="L792" i="8"/>
  <c r="K792" i="8"/>
  <c r="J792" i="8"/>
  <c r="H792" i="8"/>
  <c r="G792" i="8"/>
  <c r="E792" i="8"/>
  <c r="C792" i="8"/>
  <c r="B792" i="8"/>
  <c r="Q790" i="8"/>
  <c r="P790" i="8"/>
  <c r="O790" i="8"/>
  <c r="N790" i="8"/>
  <c r="M790" i="8"/>
  <c r="L790" i="8"/>
  <c r="K790" i="8"/>
  <c r="J790" i="8"/>
  <c r="I790" i="8"/>
  <c r="H790" i="8"/>
  <c r="G790" i="8"/>
  <c r="F790" i="8"/>
  <c r="E790" i="8"/>
  <c r="D790" i="8"/>
  <c r="C790" i="8"/>
  <c r="B790" i="8"/>
  <c r="Q789" i="8"/>
  <c r="P789" i="8"/>
  <c r="O789" i="8"/>
  <c r="N789" i="8"/>
  <c r="M789" i="8"/>
  <c r="L789" i="8"/>
  <c r="K789" i="8"/>
  <c r="J789" i="8"/>
  <c r="I789" i="8"/>
  <c r="H789" i="8"/>
  <c r="G789" i="8"/>
  <c r="F789" i="8"/>
  <c r="E789" i="8"/>
  <c r="D789" i="8"/>
  <c r="C789" i="8"/>
  <c r="B789" i="8"/>
  <c r="Q788" i="8"/>
  <c r="I788" i="8"/>
  <c r="Q787" i="8"/>
  <c r="I787" i="8"/>
  <c r="P786" i="8"/>
  <c r="O786" i="8"/>
  <c r="N786" i="8"/>
  <c r="L786" i="8"/>
  <c r="K786" i="8"/>
  <c r="J786" i="8"/>
  <c r="H786" i="8"/>
  <c r="G786" i="8"/>
  <c r="F786" i="8"/>
  <c r="E786" i="8"/>
  <c r="D786" i="8"/>
  <c r="C786" i="8"/>
  <c r="B786" i="8"/>
  <c r="Q784" i="8"/>
  <c r="P784" i="8"/>
  <c r="O784" i="8"/>
  <c r="N784" i="8"/>
  <c r="M784" i="8"/>
  <c r="L784" i="8"/>
  <c r="K784" i="8"/>
  <c r="J784" i="8"/>
  <c r="I784" i="8"/>
  <c r="H784" i="8"/>
  <c r="G784" i="8"/>
  <c r="E784" i="8"/>
  <c r="D784" i="8"/>
  <c r="C784" i="8"/>
  <c r="B784" i="8"/>
  <c r="Q783" i="8"/>
  <c r="P783" i="8"/>
  <c r="O783" i="8"/>
  <c r="N783" i="8"/>
  <c r="M783" i="8"/>
  <c r="L783" i="8"/>
  <c r="K783" i="8"/>
  <c r="J783" i="8"/>
  <c r="I783" i="8"/>
  <c r="H783" i="8"/>
  <c r="G783" i="8"/>
  <c r="F783" i="8"/>
  <c r="E783" i="8"/>
  <c r="D783" i="8"/>
  <c r="C783" i="8"/>
  <c r="B783" i="8"/>
  <c r="Q782" i="8"/>
  <c r="I782" i="8"/>
  <c r="Q781" i="8"/>
  <c r="I781" i="8"/>
  <c r="P780" i="8"/>
  <c r="O780" i="8"/>
  <c r="N780" i="8"/>
  <c r="M780" i="8"/>
  <c r="K780" i="8"/>
  <c r="J780" i="8"/>
  <c r="H780" i="8"/>
  <c r="G780" i="8"/>
  <c r="F780" i="8"/>
  <c r="E780" i="8"/>
  <c r="D780" i="8"/>
  <c r="C780" i="8"/>
  <c r="B780" i="8"/>
  <c r="Q778" i="8"/>
  <c r="P778" i="8"/>
  <c r="O778" i="8"/>
  <c r="N778" i="8"/>
  <c r="M778" i="8"/>
  <c r="L778" i="8"/>
  <c r="K778" i="8"/>
  <c r="J778" i="8"/>
  <c r="I778" i="8"/>
  <c r="H778" i="8"/>
  <c r="G778" i="8"/>
  <c r="F778" i="8"/>
  <c r="E778" i="8"/>
  <c r="D778" i="8"/>
  <c r="C778" i="8"/>
  <c r="B778" i="8"/>
  <c r="Q777" i="8"/>
  <c r="P777" i="8"/>
  <c r="O777" i="8"/>
  <c r="N777" i="8"/>
  <c r="M777" i="8"/>
  <c r="L777" i="8"/>
  <c r="K777" i="8"/>
  <c r="J777" i="8"/>
  <c r="I777" i="8"/>
  <c r="H777" i="8"/>
  <c r="G777" i="8"/>
  <c r="F777" i="8"/>
  <c r="E777" i="8"/>
  <c r="D777" i="8"/>
  <c r="C777" i="8"/>
  <c r="B777" i="8"/>
  <c r="Q776" i="8"/>
  <c r="I776" i="8"/>
  <c r="Q775" i="8"/>
  <c r="P774" i="8"/>
  <c r="O774" i="8"/>
  <c r="N774" i="8"/>
  <c r="M774" i="8"/>
  <c r="L774" i="8"/>
  <c r="K774" i="8"/>
  <c r="J774" i="8"/>
  <c r="H774" i="8"/>
  <c r="G774" i="8"/>
  <c r="F774" i="8"/>
  <c r="D774" i="8"/>
  <c r="C774" i="8"/>
  <c r="B774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D772" i="8"/>
  <c r="C772" i="8"/>
  <c r="B772" i="8"/>
  <c r="Q771" i="8"/>
  <c r="P771" i="8"/>
  <c r="O771" i="8"/>
  <c r="N771" i="8"/>
  <c r="M771" i="8"/>
  <c r="L771" i="8"/>
  <c r="K771" i="8"/>
  <c r="J771" i="8"/>
  <c r="I771" i="8"/>
  <c r="H771" i="8"/>
  <c r="G771" i="8"/>
  <c r="F771" i="8"/>
  <c r="E771" i="8"/>
  <c r="D771" i="8"/>
  <c r="C771" i="8"/>
  <c r="B771" i="8"/>
  <c r="Q770" i="8"/>
  <c r="I770" i="8"/>
  <c r="Q769" i="8"/>
  <c r="P768" i="8"/>
  <c r="O768" i="8"/>
  <c r="N768" i="8"/>
  <c r="M768" i="8"/>
  <c r="L768" i="8"/>
  <c r="K768" i="8"/>
  <c r="J768" i="8"/>
  <c r="H768" i="8"/>
  <c r="G768" i="8"/>
  <c r="F768" i="8"/>
  <c r="E768" i="8"/>
  <c r="D768" i="8"/>
  <c r="C768" i="8"/>
  <c r="B768" i="8"/>
  <c r="Q766" i="8"/>
  <c r="P766" i="8"/>
  <c r="O766" i="8"/>
  <c r="N766" i="8"/>
  <c r="M766" i="8"/>
  <c r="L766" i="8"/>
  <c r="K766" i="8"/>
  <c r="J766" i="8"/>
  <c r="I766" i="8"/>
  <c r="H766" i="8"/>
  <c r="G766" i="8"/>
  <c r="F766" i="8"/>
  <c r="E766" i="8"/>
  <c r="D766" i="8"/>
  <c r="C766" i="8"/>
  <c r="B766" i="8"/>
  <c r="Q765" i="8"/>
  <c r="P765" i="8"/>
  <c r="O765" i="8"/>
  <c r="N765" i="8"/>
  <c r="M765" i="8"/>
  <c r="L765" i="8"/>
  <c r="K765" i="8"/>
  <c r="J765" i="8"/>
  <c r="I765" i="8"/>
  <c r="H765" i="8"/>
  <c r="G765" i="8"/>
  <c r="F765" i="8"/>
  <c r="E765" i="8"/>
  <c r="D765" i="8"/>
  <c r="C765" i="8"/>
  <c r="B765" i="8"/>
  <c r="Q764" i="8"/>
  <c r="I764" i="8"/>
  <c r="Q763" i="8"/>
  <c r="P762" i="8"/>
  <c r="O762" i="8"/>
  <c r="N762" i="8"/>
  <c r="M762" i="8"/>
  <c r="L762" i="8"/>
  <c r="K762" i="8"/>
  <c r="J762" i="8"/>
  <c r="H762" i="8"/>
  <c r="G762" i="8"/>
  <c r="F762" i="8"/>
  <c r="E762" i="8"/>
  <c r="D762" i="8"/>
  <c r="C762" i="8"/>
  <c r="B762" i="8"/>
  <c r="Q760" i="8"/>
  <c r="P760" i="8"/>
  <c r="O760" i="8"/>
  <c r="N760" i="8"/>
  <c r="M760" i="8"/>
  <c r="L760" i="8"/>
  <c r="K760" i="8"/>
  <c r="J760" i="8"/>
  <c r="I760" i="8"/>
  <c r="H760" i="8"/>
  <c r="G760" i="8"/>
  <c r="F760" i="8"/>
  <c r="E760" i="8"/>
  <c r="D760" i="8"/>
  <c r="C760" i="8"/>
  <c r="B760" i="8"/>
  <c r="Q759" i="8"/>
  <c r="P759" i="8"/>
  <c r="O759" i="8"/>
  <c r="N759" i="8"/>
  <c r="M759" i="8"/>
  <c r="L759" i="8"/>
  <c r="K759" i="8"/>
  <c r="J759" i="8"/>
  <c r="I759" i="8"/>
  <c r="H759" i="8"/>
  <c r="G759" i="8"/>
  <c r="F759" i="8"/>
  <c r="E759" i="8"/>
  <c r="D759" i="8"/>
  <c r="C759" i="8"/>
  <c r="B759" i="8"/>
  <c r="Q758" i="8"/>
  <c r="I758" i="8"/>
  <c r="Q757" i="8"/>
  <c r="I757" i="8"/>
  <c r="P756" i="8"/>
  <c r="O756" i="8"/>
  <c r="N756" i="8"/>
  <c r="M756" i="8"/>
  <c r="L756" i="8"/>
  <c r="K756" i="8"/>
  <c r="J756" i="8"/>
  <c r="H756" i="8"/>
  <c r="G756" i="8"/>
  <c r="F756" i="8"/>
  <c r="E756" i="8"/>
  <c r="D756" i="8"/>
  <c r="C756" i="8"/>
  <c r="B756" i="8"/>
  <c r="Q754" i="8"/>
  <c r="P754" i="8"/>
  <c r="O754" i="8"/>
  <c r="N754" i="8"/>
  <c r="M754" i="8"/>
  <c r="L754" i="8"/>
  <c r="K754" i="8"/>
  <c r="J754" i="8"/>
  <c r="I754" i="8"/>
  <c r="H754" i="8"/>
  <c r="G754" i="8"/>
  <c r="F754" i="8"/>
  <c r="E754" i="8"/>
  <c r="D754" i="8"/>
  <c r="C754" i="8"/>
  <c r="B754" i="8"/>
  <c r="Q753" i="8"/>
  <c r="P753" i="8"/>
  <c r="O753" i="8"/>
  <c r="N753" i="8"/>
  <c r="M753" i="8"/>
  <c r="L753" i="8"/>
  <c r="K753" i="8"/>
  <c r="J753" i="8"/>
  <c r="I753" i="8"/>
  <c r="H753" i="8"/>
  <c r="G753" i="8"/>
  <c r="F753" i="8"/>
  <c r="E753" i="8"/>
  <c r="D753" i="8"/>
  <c r="C753" i="8"/>
  <c r="B753" i="8"/>
  <c r="Q752" i="8"/>
  <c r="I752" i="8"/>
  <c r="Q751" i="8"/>
  <c r="P750" i="8"/>
  <c r="O750" i="8"/>
  <c r="N750" i="8"/>
  <c r="M750" i="8"/>
  <c r="L750" i="8"/>
  <c r="K750" i="8"/>
  <c r="J750" i="8"/>
  <c r="H750" i="8"/>
  <c r="G750" i="8"/>
  <c r="F750" i="8"/>
  <c r="E750" i="8"/>
  <c r="D750" i="8"/>
  <c r="C750" i="8"/>
  <c r="B750" i="8"/>
  <c r="Q748" i="8"/>
  <c r="P748" i="8"/>
  <c r="O748" i="8"/>
  <c r="N748" i="8"/>
  <c r="M748" i="8"/>
  <c r="L748" i="8"/>
  <c r="K748" i="8"/>
  <c r="J748" i="8"/>
  <c r="I748" i="8"/>
  <c r="H748" i="8"/>
  <c r="G748" i="8"/>
  <c r="F748" i="8"/>
  <c r="E748" i="8"/>
  <c r="D748" i="8"/>
  <c r="C748" i="8"/>
  <c r="B748" i="8"/>
  <c r="Q747" i="8"/>
  <c r="P747" i="8"/>
  <c r="O747" i="8"/>
  <c r="M747" i="8"/>
  <c r="L747" i="8"/>
  <c r="K747" i="8"/>
  <c r="J747" i="8"/>
  <c r="I747" i="8"/>
  <c r="H747" i="8"/>
  <c r="G747" i="8"/>
  <c r="E747" i="8"/>
  <c r="D747" i="8"/>
  <c r="C747" i="8"/>
  <c r="B747" i="8"/>
  <c r="Q746" i="8"/>
  <c r="I746" i="8"/>
  <c r="Q745" i="8"/>
  <c r="P744" i="8"/>
  <c r="O744" i="8"/>
  <c r="N744" i="8"/>
  <c r="M744" i="8"/>
  <c r="L744" i="8"/>
  <c r="K744" i="8"/>
  <c r="J744" i="8"/>
  <c r="H744" i="8"/>
  <c r="G744" i="8"/>
  <c r="F744" i="8"/>
  <c r="E744" i="8"/>
  <c r="D744" i="8"/>
  <c r="C744" i="8"/>
  <c r="B744" i="8"/>
  <c r="P742" i="8"/>
  <c r="O742" i="8"/>
  <c r="N742" i="8"/>
  <c r="M742" i="8"/>
  <c r="L742" i="8"/>
  <c r="K742" i="8"/>
  <c r="J742" i="8"/>
  <c r="I742" i="8"/>
  <c r="H742" i="8"/>
  <c r="G742" i="8"/>
  <c r="F742" i="8"/>
  <c r="E742" i="8"/>
  <c r="D742" i="8"/>
  <c r="C742" i="8"/>
  <c r="B742" i="8"/>
  <c r="Q741" i="8"/>
  <c r="P741" i="8"/>
  <c r="O741" i="8"/>
  <c r="N741" i="8"/>
  <c r="M741" i="8"/>
  <c r="L741" i="8"/>
  <c r="K741" i="8"/>
  <c r="J741" i="8"/>
  <c r="I741" i="8"/>
  <c r="H741" i="8"/>
  <c r="G741" i="8"/>
  <c r="F741" i="8"/>
  <c r="E741" i="8"/>
  <c r="D741" i="8"/>
  <c r="C741" i="8"/>
  <c r="B741" i="8"/>
  <c r="Q740" i="8"/>
  <c r="I740" i="8"/>
  <c r="I739" i="8"/>
  <c r="P738" i="8"/>
  <c r="O738" i="8"/>
  <c r="N738" i="8"/>
  <c r="M738" i="8"/>
  <c r="L738" i="8"/>
  <c r="K738" i="8"/>
  <c r="J738" i="8"/>
  <c r="I738" i="8"/>
  <c r="H738" i="8"/>
  <c r="G738" i="8"/>
  <c r="F738" i="8"/>
  <c r="E738" i="8"/>
  <c r="D738" i="8"/>
  <c r="C738" i="8"/>
  <c r="B738" i="8"/>
  <c r="Q736" i="8"/>
  <c r="P736" i="8"/>
  <c r="O736" i="8"/>
  <c r="N736" i="8"/>
  <c r="M736" i="8"/>
  <c r="L736" i="8"/>
  <c r="K736" i="8"/>
  <c r="J736" i="8"/>
  <c r="I736" i="8"/>
  <c r="H736" i="8"/>
  <c r="G736" i="8"/>
  <c r="F736" i="8"/>
  <c r="E736" i="8"/>
  <c r="D736" i="8"/>
  <c r="C736" i="8"/>
  <c r="B736" i="8"/>
  <c r="Q735" i="8"/>
  <c r="O735" i="8"/>
  <c r="N735" i="8"/>
  <c r="M735" i="8"/>
  <c r="L735" i="8"/>
  <c r="K735" i="8"/>
  <c r="J735" i="8"/>
  <c r="I735" i="8"/>
  <c r="H735" i="8"/>
  <c r="G735" i="8"/>
  <c r="F735" i="8"/>
  <c r="E735" i="8"/>
  <c r="D735" i="8"/>
  <c r="C735" i="8"/>
  <c r="B735" i="8"/>
  <c r="Q734" i="8"/>
  <c r="I734" i="8"/>
  <c r="Q733" i="8"/>
  <c r="I733" i="8"/>
  <c r="M729" i="8"/>
  <c r="K729" i="8"/>
  <c r="J729" i="8"/>
  <c r="I729" i="8"/>
  <c r="H729" i="8"/>
  <c r="D729" i="8"/>
  <c r="N728" i="8"/>
  <c r="M728" i="8"/>
  <c r="L728" i="8"/>
  <c r="K728" i="8"/>
  <c r="J728" i="8"/>
  <c r="I728" i="8"/>
  <c r="H728" i="8"/>
  <c r="E728" i="8"/>
  <c r="D728" i="8"/>
  <c r="E726" i="8"/>
  <c r="D726" i="8"/>
  <c r="P725" i="8"/>
  <c r="O725" i="8"/>
  <c r="N725" i="8"/>
  <c r="M725" i="8"/>
  <c r="L725" i="8"/>
  <c r="K725" i="8"/>
  <c r="J725" i="8"/>
  <c r="H725" i="8"/>
  <c r="G725" i="8"/>
  <c r="F725" i="8"/>
  <c r="E725" i="8"/>
  <c r="C725" i="8"/>
  <c r="B725" i="8"/>
  <c r="Q723" i="8"/>
  <c r="P723" i="8"/>
  <c r="O723" i="8"/>
  <c r="N723" i="8"/>
  <c r="M723" i="8"/>
  <c r="L723" i="8"/>
  <c r="K723" i="8"/>
  <c r="J723" i="8"/>
  <c r="I723" i="8"/>
  <c r="H723" i="8"/>
  <c r="G723" i="8"/>
  <c r="F723" i="8"/>
  <c r="E723" i="8"/>
  <c r="D723" i="8"/>
  <c r="C723" i="8"/>
  <c r="B723" i="8"/>
  <c r="Q722" i="8"/>
  <c r="P722" i="8"/>
  <c r="O722" i="8"/>
  <c r="N722" i="8"/>
  <c r="M722" i="8"/>
  <c r="L722" i="8"/>
  <c r="K722" i="8"/>
  <c r="J722" i="8"/>
  <c r="I722" i="8"/>
  <c r="H722" i="8"/>
  <c r="G722" i="8"/>
  <c r="F722" i="8"/>
  <c r="E722" i="8"/>
  <c r="D722" i="8"/>
  <c r="C722" i="8"/>
  <c r="B722" i="8"/>
  <c r="Q721" i="8"/>
  <c r="I721" i="8"/>
  <c r="Q720" i="8"/>
  <c r="P719" i="8"/>
  <c r="O719" i="8"/>
  <c r="N719" i="8"/>
  <c r="M719" i="8"/>
  <c r="L719" i="8"/>
  <c r="K719" i="8"/>
  <c r="J719" i="8"/>
  <c r="H719" i="8"/>
  <c r="G719" i="8"/>
  <c r="E719" i="8"/>
  <c r="C719" i="8"/>
  <c r="B719" i="8"/>
  <c r="Q717" i="8"/>
  <c r="P717" i="8"/>
  <c r="O717" i="8"/>
  <c r="N717" i="8"/>
  <c r="M717" i="8"/>
  <c r="L717" i="8"/>
  <c r="K717" i="8"/>
  <c r="J717" i="8"/>
  <c r="I717" i="8"/>
  <c r="H717" i="8"/>
  <c r="G717" i="8"/>
  <c r="F717" i="8"/>
  <c r="E717" i="8"/>
  <c r="D717" i="8"/>
  <c r="C717" i="8"/>
  <c r="B717" i="8"/>
  <c r="Q716" i="8"/>
  <c r="P716" i="8"/>
  <c r="O716" i="8"/>
  <c r="N716" i="8"/>
  <c r="M716" i="8"/>
  <c r="L716" i="8"/>
  <c r="K716" i="8"/>
  <c r="J716" i="8"/>
  <c r="I716" i="8"/>
  <c r="H716" i="8"/>
  <c r="G716" i="8"/>
  <c r="F716" i="8"/>
  <c r="E716" i="8"/>
  <c r="D716" i="8"/>
  <c r="C716" i="8"/>
  <c r="B716" i="8"/>
  <c r="Q715" i="8"/>
  <c r="I715" i="8"/>
  <c r="Q714" i="8"/>
  <c r="I714" i="8"/>
  <c r="P713" i="8"/>
  <c r="O713" i="8"/>
  <c r="N713" i="8"/>
  <c r="L713" i="8"/>
  <c r="K713" i="8"/>
  <c r="J713" i="8"/>
  <c r="H713" i="8"/>
  <c r="G713" i="8"/>
  <c r="F713" i="8"/>
  <c r="E713" i="8"/>
  <c r="D713" i="8"/>
  <c r="C713" i="8"/>
  <c r="B713" i="8"/>
  <c r="Q711" i="8"/>
  <c r="P711" i="8"/>
  <c r="O711" i="8"/>
  <c r="N711" i="8"/>
  <c r="M711" i="8"/>
  <c r="L711" i="8"/>
  <c r="K711" i="8"/>
  <c r="J711" i="8"/>
  <c r="I711" i="8"/>
  <c r="H711" i="8"/>
  <c r="G711" i="8"/>
  <c r="F711" i="8"/>
  <c r="E711" i="8"/>
  <c r="D711" i="8"/>
  <c r="C711" i="8"/>
  <c r="B711" i="8"/>
  <c r="Q710" i="8"/>
  <c r="P710" i="8"/>
  <c r="O710" i="8"/>
  <c r="N710" i="8"/>
  <c r="M710" i="8"/>
  <c r="L710" i="8"/>
  <c r="K710" i="8"/>
  <c r="J710" i="8"/>
  <c r="I710" i="8"/>
  <c r="H710" i="8"/>
  <c r="G710" i="8"/>
  <c r="F710" i="8"/>
  <c r="E710" i="8"/>
  <c r="D710" i="8"/>
  <c r="C710" i="8"/>
  <c r="B710" i="8"/>
  <c r="Q709" i="8"/>
  <c r="I709" i="8"/>
  <c r="Q708" i="8"/>
  <c r="I708" i="8"/>
  <c r="P707" i="8"/>
  <c r="O707" i="8"/>
  <c r="N707" i="8"/>
  <c r="M707" i="8"/>
  <c r="K707" i="8"/>
  <c r="J707" i="8"/>
  <c r="H707" i="8"/>
  <c r="G707" i="8"/>
  <c r="F707" i="8"/>
  <c r="E707" i="8"/>
  <c r="D707" i="8"/>
  <c r="C707" i="8"/>
  <c r="B707" i="8"/>
  <c r="Q705" i="8"/>
  <c r="P705" i="8"/>
  <c r="O705" i="8"/>
  <c r="N705" i="8"/>
  <c r="M705" i="8"/>
  <c r="L705" i="8"/>
  <c r="K705" i="8"/>
  <c r="J705" i="8"/>
  <c r="I705" i="8"/>
  <c r="H705" i="8"/>
  <c r="G705" i="8"/>
  <c r="F705" i="8"/>
  <c r="E705" i="8"/>
  <c r="D705" i="8"/>
  <c r="C705" i="8"/>
  <c r="B705" i="8"/>
  <c r="Q704" i="8"/>
  <c r="P704" i="8"/>
  <c r="O704" i="8"/>
  <c r="N704" i="8"/>
  <c r="M704" i="8"/>
  <c r="L704" i="8"/>
  <c r="K704" i="8"/>
  <c r="J704" i="8"/>
  <c r="I704" i="8"/>
  <c r="H704" i="8"/>
  <c r="G704" i="8"/>
  <c r="F704" i="8"/>
  <c r="E704" i="8"/>
  <c r="D704" i="8"/>
  <c r="C704" i="8"/>
  <c r="B704" i="8"/>
  <c r="Q703" i="8"/>
  <c r="I703" i="8"/>
  <c r="Q702" i="8"/>
  <c r="P701" i="8"/>
  <c r="O701" i="8"/>
  <c r="N701" i="8"/>
  <c r="M701" i="8"/>
  <c r="L701" i="8"/>
  <c r="K701" i="8"/>
  <c r="J701" i="8"/>
  <c r="H701" i="8"/>
  <c r="G701" i="8"/>
  <c r="F701" i="8"/>
  <c r="D701" i="8"/>
  <c r="C701" i="8"/>
  <c r="B701" i="8"/>
  <c r="Q699" i="8"/>
  <c r="P699" i="8"/>
  <c r="O699" i="8"/>
  <c r="N699" i="8"/>
  <c r="M699" i="8"/>
  <c r="L699" i="8"/>
  <c r="K699" i="8"/>
  <c r="J699" i="8"/>
  <c r="I699" i="8"/>
  <c r="H699" i="8"/>
  <c r="G699" i="8"/>
  <c r="F699" i="8"/>
  <c r="E699" i="8"/>
  <c r="D699" i="8"/>
  <c r="C699" i="8"/>
  <c r="B699" i="8"/>
  <c r="Q698" i="8"/>
  <c r="P698" i="8"/>
  <c r="O698" i="8"/>
  <c r="N698" i="8"/>
  <c r="M698" i="8"/>
  <c r="L698" i="8"/>
  <c r="K698" i="8"/>
  <c r="J698" i="8"/>
  <c r="I698" i="8"/>
  <c r="H698" i="8"/>
  <c r="G698" i="8"/>
  <c r="F698" i="8"/>
  <c r="E698" i="8"/>
  <c r="D698" i="8"/>
  <c r="C698" i="8"/>
  <c r="B698" i="8"/>
  <c r="Q697" i="8"/>
  <c r="I697" i="8"/>
  <c r="Q696" i="8"/>
  <c r="P695" i="8"/>
  <c r="O695" i="8"/>
  <c r="N695" i="8"/>
  <c r="M695" i="8"/>
  <c r="L695" i="8"/>
  <c r="K695" i="8"/>
  <c r="J695" i="8"/>
  <c r="H695" i="8"/>
  <c r="G695" i="8"/>
  <c r="F695" i="8"/>
  <c r="E695" i="8"/>
  <c r="D695" i="8"/>
  <c r="C695" i="8"/>
  <c r="B695" i="8"/>
  <c r="Q693" i="8"/>
  <c r="P693" i="8"/>
  <c r="O693" i="8"/>
  <c r="N693" i="8"/>
  <c r="M693" i="8"/>
  <c r="L693" i="8"/>
  <c r="K693" i="8"/>
  <c r="J693" i="8"/>
  <c r="I693" i="8"/>
  <c r="H693" i="8"/>
  <c r="G693" i="8"/>
  <c r="F693" i="8"/>
  <c r="E693" i="8"/>
  <c r="D693" i="8"/>
  <c r="C693" i="8"/>
  <c r="B693" i="8"/>
  <c r="Q692" i="8"/>
  <c r="P692" i="8"/>
  <c r="O692" i="8"/>
  <c r="N692" i="8"/>
  <c r="M692" i="8"/>
  <c r="L692" i="8"/>
  <c r="K692" i="8"/>
  <c r="J692" i="8"/>
  <c r="I692" i="8"/>
  <c r="H692" i="8"/>
  <c r="G692" i="8"/>
  <c r="F692" i="8"/>
  <c r="E692" i="8"/>
  <c r="D692" i="8"/>
  <c r="C692" i="8"/>
  <c r="B692" i="8"/>
  <c r="Q691" i="8"/>
  <c r="I691" i="8"/>
  <c r="Q690" i="8"/>
  <c r="P689" i="8"/>
  <c r="O689" i="8"/>
  <c r="N689" i="8"/>
  <c r="M689" i="8"/>
  <c r="L689" i="8"/>
  <c r="K689" i="8"/>
  <c r="J689" i="8"/>
  <c r="H689" i="8"/>
  <c r="G689" i="8"/>
  <c r="F689" i="8"/>
  <c r="E689" i="8"/>
  <c r="D689" i="8"/>
  <c r="C689" i="8"/>
  <c r="B689" i="8"/>
  <c r="Q687" i="8"/>
  <c r="P687" i="8"/>
  <c r="O687" i="8"/>
  <c r="N687" i="8"/>
  <c r="M687" i="8"/>
  <c r="L687" i="8"/>
  <c r="K687" i="8"/>
  <c r="J687" i="8"/>
  <c r="I687" i="8"/>
  <c r="H687" i="8"/>
  <c r="G687" i="8"/>
  <c r="F687" i="8"/>
  <c r="E687" i="8"/>
  <c r="D687" i="8"/>
  <c r="C687" i="8"/>
  <c r="B687" i="8"/>
  <c r="Q686" i="8"/>
  <c r="P686" i="8"/>
  <c r="O686" i="8"/>
  <c r="N686" i="8"/>
  <c r="M686" i="8"/>
  <c r="L686" i="8"/>
  <c r="K686" i="8"/>
  <c r="J686" i="8"/>
  <c r="I686" i="8"/>
  <c r="H686" i="8"/>
  <c r="G686" i="8"/>
  <c r="F686" i="8"/>
  <c r="E686" i="8"/>
  <c r="D686" i="8"/>
  <c r="C686" i="8"/>
  <c r="B686" i="8"/>
  <c r="Q685" i="8"/>
  <c r="I685" i="8"/>
  <c r="Q684" i="8"/>
  <c r="I684" i="8"/>
  <c r="P683" i="8"/>
  <c r="O683" i="8"/>
  <c r="N683" i="8"/>
  <c r="M683" i="8"/>
  <c r="L683" i="8"/>
  <c r="K683" i="8"/>
  <c r="J683" i="8"/>
  <c r="H683" i="8"/>
  <c r="G683" i="8"/>
  <c r="F683" i="8"/>
  <c r="E683" i="8"/>
  <c r="D683" i="8"/>
  <c r="C683" i="8"/>
  <c r="B683" i="8"/>
  <c r="Q681" i="8"/>
  <c r="P681" i="8"/>
  <c r="O681" i="8"/>
  <c r="N681" i="8"/>
  <c r="M681" i="8"/>
  <c r="L681" i="8"/>
  <c r="K681" i="8"/>
  <c r="J681" i="8"/>
  <c r="I681" i="8"/>
  <c r="H681" i="8"/>
  <c r="G681" i="8"/>
  <c r="F681" i="8"/>
  <c r="E681" i="8"/>
  <c r="D681" i="8"/>
  <c r="C681" i="8"/>
  <c r="B681" i="8"/>
  <c r="Q680" i="8"/>
  <c r="P680" i="8"/>
  <c r="O680" i="8"/>
  <c r="N680" i="8"/>
  <c r="M680" i="8"/>
  <c r="L680" i="8"/>
  <c r="K680" i="8"/>
  <c r="J680" i="8"/>
  <c r="I680" i="8"/>
  <c r="H680" i="8"/>
  <c r="G680" i="8"/>
  <c r="F680" i="8"/>
  <c r="E680" i="8"/>
  <c r="D680" i="8"/>
  <c r="C680" i="8"/>
  <c r="B680" i="8"/>
  <c r="Q679" i="8"/>
  <c r="I679" i="8"/>
  <c r="Q678" i="8"/>
  <c r="P677" i="8"/>
  <c r="O677" i="8"/>
  <c r="N677" i="8"/>
  <c r="M677" i="8"/>
  <c r="L677" i="8"/>
  <c r="K677" i="8"/>
  <c r="J677" i="8"/>
  <c r="H677" i="8"/>
  <c r="G677" i="8"/>
  <c r="F677" i="8"/>
  <c r="E677" i="8"/>
  <c r="D677" i="8"/>
  <c r="C677" i="8"/>
  <c r="B677" i="8"/>
  <c r="Q675" i="8"/>
  <c r="P675" i="8"/>
  <c r="O675" i="8"/>
  <c r="N675" i="8"/>
  <c r="M675" i="8"/>
  <c r="L675" i="8"/>
  <c r="K675" i="8"/>
  <c r="J675" i="8"/>
  <c r="I675" i="8"/>
  <c r="H675" i="8"/>
  <c r="G675" i="8"/>
  <c r="F675" i="8"/>
  <c r="E675" i="8"/>
  <c r="D675" i="8"/>
  <c r="C675" i="8"/>
  <c r="B675" i="8"/>
  <c r="Q674" i="8"/>
  <c r="P674" i="8"/>
  <c r="O674" i="8"/>
  <c r="M674" i="8"/>
  <c r="L674" i="8"/>
  <c r="K674" i="8"/>
  <c r="J674" i="8"/>
  <c r="I674" i="8"/>
  <c r="H674" i="8"/>
  <c r="G674" i="8"/>
  <c r="E674" i="8"/>
  <c r="D674" i="8"/>
  <c r="C674" i="8"/>
  <c r="B674" i="8"/>
  <c r="Q673" i="8"/>
  <c r="I673" i="8"/>
  <c r="Q672" i="8"/>
  <c r="P671" i="8"/>
  <c r="O671" i="8"/>
  <c r="N671" i="8"/>
  <c r="M671" i="8"/>
  <c r="L671" i="8"/>
  <c r="K671" i="8"/>
  <c r="J671" i="8"/>
  <c r="H671" i="8"/>
  <c r="G671" i="8"/>
  <c r="F671" i="8"/>
  <c r="E671" i="8"/>
  <c r="D671" i="8"/>
  <c r="C671" i="8"/>
  <c r="B671" i="8"/>
  <c r="P669" i="8"/>
  <c r="O669" i="8"/>
  <c r="N669" i="8"/>
  <c r="M669" i="8"/>
  <c r="L669" i="8"/>
  <c r="K669" i="8"/>
  <c r="J669" i="8"/>
  <c r="I669" i="8"/>
  <c r="H669" i="8"/>
  <c r="G669" i="8"/>
  <c r="F669" i="8"/>
  <c r="E669" i="8"/>
  <c r="D669" i="8"/>
  <c r="C669" i="8"/>
  <c r="B669" i="8"/>
  <c r="Q668" i="8"/>
  <c r="P668" i="8"/>
  <c r="O668" i="8"/>
  <c r="N668" i="8"/>
  <c r="M668" i="8"/>
  <c r="L668" i="8"/>
  <c r="K668" i="8"/>
  <c r="J668" i="8"/>
  <c r="I668" i="8"/>
  <c r="H668" i="8"/>
  <c r="G668" i="8"/>
  <c r="F668" i="8"/>
  <c r="E668" i="8"/>
  <c r="D668" i="8"/>
  <c r="C668" i="8"/>
  <c r="B668" i="8"/>
  <c r="Q667" i="8"/>
  <c r="I667" i="8"/>
  <c r="I666" i="8"/>
  <c r="P665" i="8"/>
  <c r="O665" i="8"/>
  <c r="N665" i="8"/>
  <c r="M665" i="8"/>
  <c r="L665" i="8"/>
  <c r="K665" i="8"/>
  <c r="J665" i="8"/>
  <c r="I665" i="8"/>
  <c r="H665" i="8"/>
  <c r="G665" i="8"/>
  <c r="F665" i="8"/>
  <c r="E665" i="8"/>
  <c r="D665" i="8"/>
  <c r="C665" i="8"/>
  <c r="B665" i="8"/>
  <c r="Q663" i="8"/>
  <c r="P663" i="8"/>
  <c r="O663" i="8"/>
  <c r="N663" i="8"/>
  <c r="M663" i="8"/>
  <c r="L663" i="8"/>
  <c r="K663" i="8"/>
  <c r="J663" i="8"/>
  <c r="I663" i="8"/>
  <c r="H663" i="8"/>
  <c r="G663" i="8"/>
  <c r="F663" i="8"/>
  <c r="E663" i="8"/>
  <c r="D663" i="8"/>
  <c r="C663" i="8"/>
  <c r="B663" i="8"/>
  <c r="Q662" i="8"/>
  <c r="P662" i="8"/>
  <c r="O662" i="8"/>
  <c r="N662" i="8"/>
  <c r="M662" i="8"/>
  <c r="L662" i="8"/>
  <c r="K662" i="8"/>
  <c r="J662" i="8"/>
  <c r="I662" i="8"/>
  <c r="H662" i="8"/>
  <c r="G662" i="8"/>
  <c r="F662" i="8"/>
  <c r="E662" i="8"/>
  <c r="D662" i="8"/>
  <c r="C662" i="8"/>
  <c r="B662" i="8"/>
  <c r="Q661" i="8"/>
  <c r="I661" i="8"/>
  <c r="Q660" i="8"/>
  <c r="I660" i="8"/>
  <c r="M656" i="8"/>
  <c r="K656" i="8"/>
  <c r="J656" i="8"/>
  <c r="I656" i="8"/>
  <c r="H656" i="8"/>
  <c r="D656" i="8"/>
  <c r="N655" i="8"/>
  <c r="M655" i="8"/>
  <c r="L655" i="8"/>
  <c r="K655" i="8"/>
  <c r="J655" i="8"/>
  <c r="I655" i="8"/>
  <c r="H655" i="8"/>
  <c r="E655" i="8"/>
  <c r="D655" i="8"/>
  <c r="E653" i="8"/>
  <c r="D653" i="8"/>
  <c r="P652" i="8"/>
  <c r="O652" i="8"/>
  <c r="N652" i="8"/>
  <c r="M652" i="8"/>
  <c r="L652" i="8"/>
  <c r="K652" i="8"/>
  <c r="J652" i="8"/>
  <c r="H652" i="8"/>
  <c r="G652" i="8"/>
  <c r="F652" i="8"/>
  <c r="E652" i="8"/>
  <c r="D652" i="8"/>
  <c r="C652" i="8"/>
  <c r="B652" i="8"/>
  <c r="Q650" i="8"/>
  <c r="P650" i="8"/>
  <c r="O650" i="8"/>
  <c r="N650" i="8"/>
  <c r="M650" i="8"/>
  <c r="L650" i="8"/>
  <c r="K650" i="8"/>
  <c r="J650" i="8"/>
  <c r="I650" i="8"/>
  <c r="H650" i="8"/>
  <c r="G650" i="8"/>
  <c r="F650" i="8"/>
  <c r="E650" i="8"/>
  <c r="D650" i="8"/>
  <c r="C650" i="8"/>
  <c r="B650" i="8"/>
  <c r="Q649" i="8"/>
  <c r="P649" i="8"/>
  <c r="O649" i="8"/>
  <c r="N649" i="8"/>
  <c r="M649" i="8"/>
  <c r="L649" i="8"/>
  <c r="K649" i="8"/>
  <c r="J649" i="8"/>
  <c r="I649" i="8"/>
  <c r="H649" i="8"/>
  <c r="G649" i="8"/>
  <c r="F649" i="8"/>
  <c r="E649" i="8"/>
  <c r="D649" i="8"/>
  <c r="C649" i="8"/>
  <c r="B649" i="8"/>
  <c r="Q648" i="8"/>
  <c r="I648" i="8"/>
  <c r="Q647" i="8"/>
  <c r="P646" i="8"/>
  <c r="O646" i="8"/>
  <c r="N646" i="8"/>
  <c r="M646" i="8"/>
  <c r="L646" i="8"/>
  <c r="K646" i="8"/>
  <c r="J646" i="8"/>
  <c r="H646" i="8"/>
  <c r="G646" i="8"/>
  <c r="E646" i="8"/>
  <c r="C646" i="8"/>
  <c r="B646" i="8"/>
  <c r="Q644" i="8"/>
  <c r="P644" i="8"/>
  <c r="O644" i="8"/>
  <c r="N644" i="8"/>
  <c r="M644" i="8"/>
  <c r="L644" i="8"/>
  <c r="K644" i="8"/>
  <c r="J644" i="8"/>
  <c r="I644" i="8"/>
  <c r="H644" i="8"/>
  <c r="G644" i="8"/>
  <c r="F644" i="8"/>
  <c r="E644" i="8"/>
  <c r="D644" i="8"/>
  <c r="C644" i="8"/>
  <c r="B644" i="8"/>
  <c r="Q643" i="8"/>
  <c r="P643" i="8"/>
  <c r="O643" i="8"/>
  <c r="N643" i="8"/>
  <c r="M643" i="8"/>
  <c r="L643" i="8"/>
  <c r="K643" i="8"/>
  <c r="J643" i="8"/>
  <c r="I643" i="8"/>
  <c r="H643" i="8"/>
  <c r="G643" i="8"/>
  <c r="F643" i="8"/>
  <c r="E643" i="8"/>
  <c r="D643" i="8"/>
  <c r="C643" i="8"/>
  <c r="B643" i="8"/>
  <c r="Q642" i="8"/>
  <c r="I642" i="8"/>
  <c r="Q641" i="8"/>
  <c r="I641" i="8"/>
  <c r="P640" i="8"/>
  <c r="O640" i="8"/>
  <c r="N640" i="8"/>
  <c r="L640" i="8"/>
  <c r="K640" i="8"/>
  <c r="J640" i="8"/>
  <c r="H640" i="8"/>
  <c r="G640" i="8"/>
  <c r="F640" i="8"/>
  <c r="E640" i="8"/>
  <c r="D640" i="8"/>
  <c r="C640" i="8"/>
  <c r="B640" i="8"/>
  <c r="Q638" i="8"/>
  <c r="P638" i="8"/>
  <c r="O638" i="8"/>
  <c r="N638" i="8"/>
  <c r="M638" i="8"/>
  <c r="L638" i="8"/>
  <c r="K638" i="8"/>
  <c r="J638" i="8"/>
  <c r="I638" i="8"/>
  <c r="H638" i="8"/>
  <c r="G638" i="8"/>
  <c r="F638" i="8"/>
  <c r="E638" i="8"/>
  <c r="D638" i="8"/>
  <c r="C638" i="8"/>
  <c r="B638" i="8"/>
  <c r="Q637" i="8"/>
  <c r="P637" i="8"/>
  <c r="O637" i="8"/>
  <c r="N637" i="8"/>
  <c r="M637" i="8"/>
  <c r="L637" i="8"/>
  <c r="K637" i="8"/>
  <c r="J637" i="8"/>
  <c r="I637" i="8"/>
  <c r="H637" i="8"/>
  <c r="G637" i="8"/>
  <c r="F637" i="8"/>
  <c r="E637" i="8"/>
  <c r="D637" i="8"/>
  <c r="C637" i="8"/>
  <c r="B637" i="8"/>
  <c r="Q636" i="8"/>
  <c r="I636" i="8"/>
  <c r="Q635" i="8"/>
  <c r="I635" i="8"/>
  <c r="P634" i="8"/>
  <c r="O634" i="8"/>
  <c r="N634" i="8"/>
  <c r="M634" i="8"/>
  <c r="L634" i="8"/>
  <c r="K634" i="8"/>
  <c r="J634" i="8"/>
  <c r="H634" i="8"/>
  <c r="G634" i="8"/>
  <c r="F634" i="8"/>
  <c r="E634" i="8"/>
  <c r="D634" i="8"/>
  <c r="C634" i="8"/>
  <c r="B634" i="8"/>
  <c r="Q632" i="8"/>
  <c r="P632" i="8"/>
  <c r="O632" i="8"/>
  <c r="N632" i="8"/>
  <c r="M632" i="8"/>
  <c r="L632" i="8"/>
  <c r="K632" i="8"/>
  <c r="J632" i="8"/>
  <c r="I632" i="8"/>
  <c r="H632" i="8"/>
  <c r="G632" i="8"/>
  <c r="F632" i="8"/>
  <c r="E632" i="8"/>
  <c r="D632" i="8"/>
  <c r="C632" i="8"/>
  <c r="B632" i="8"/>
  <c r="Q631" i="8"/>
  <c r="P631" i="8"/>
  <c r="O631" i="8"/>
  <c r="N631" i="8"/>
  <c r="M631" i="8"/>
  <c r="L631" i="8"/>
  <c r="K631" i="8"/>
  <c r="J631" i="8"/>
  <c r="I631" i="8"/>
  <c r="H631" i="8"/>
  <c r="G631" i="8"/>
  <c r="F631" i="8"/>
  <c r="E631" i="8"/>
  <c r="D631" i="8"/>
  <c r="C631" i="8"/>
  <c r="B631" i="8"/>
  <c r="Q630" i="8"/>
  <c r="I630" i="8"/>
  <c r="Q629" i="8"/>
  <c r="P628" i="8"/>
  <c r="O628" i="8"/>
  <c r="N628" i="8"/>
  <c r="M628" i="8"/>
  <c r="L628" i="8"/>
  <c r="K628" i="8"/>
  <c r="J628" i="8"/>
  <c r="H628" i="8"/>
  <c r="G628" i="8"/>
  <c r="F628" i="8"/>
  <c r="D628" i="8"/>
  <c r="C628" i="8"/>
  <c r="B628" i="8"/>
  <c r="Q626" i="8"/>
  <c r="P626" i="8"/>
  <c r="O626" i="8"/>
  <c r="N626" i="8"/>
  <c r="M626" i="8"/>
  <c r="L626" i="8"/>
  <c r="K626" i="8"/>
  <c r="J626" i="8"/>
  <c r="I626" i="8"/>
  <c r="H626" i="8"/>
  <c r="G626" i="8"/>
  <c r="F626" i="8"/>
  <c r="E626" i="8"/>
  <c r="D626" i="8"/>
  <c r="C626" i="8"/>
  <c r="B626" i="8"/>
  <c r="Q625" i="8"/>
  <c r="P625" i="8"/>
  <c r="O625" i="8"/>
  <c r="N625" i="8"/>
  <c r="M625" i="8"/>
  <c r="L625" i="8"/>
  <c r="K625" i="8"/>
  <c r="J625" i="8"/>
  <c r="I625" i="8"/>
  <c r="H625" i="8"/>
  <c r="G625" i="8"/>
  <c r="F625" i="8"/>
  <c r="E625" i="8"/>
  <c r="D625" i="8"/>
  <c r="C625" i="8"/>
  <c r="B625" i="8"/>
  <c r="Q624" i="8"/>
  <c r="I624" i="8"/>
  <c r="Q623" i="8"/>
  <c r="P622" i="8"/>
  <c r="O622" i="8"/>
  <c r="N622" i="8"/>
  <c r="M622" i="8"/>
  <c r="L622" i="8"/>
  <c r="K622" i="8"/>
  <c r="J622" i="8"/>
  <c r="H622" i="8"/>
  <c r="G622" i="8"/>
  <c r="F622" i="8"/>
  <c r="E622" i="8"/>
  <c r="D622" i="8"/>
  <c r="C622" i="8"/>
  <c r="B622" i="8"/>
  <c r="Q620" i="8"/>
  <c r="P620" i="8"/>
  <c r="O620" i="8"/>
  <c r="N620" i="8"/>
  <c r="M620" i="8"/>
  <c r="L620" i="8"/>
  <c r="K620" i="8"/>
  <c r="J620" i="8"/>
  <c r="I620" i="8"/>
  <c r="H620" i="8"/>
  <c r="G620" i="8"/>
  <c r="F620" i="8"/>
  <c r="E620" i="8"/>
  <c r="D620" i="8"/>
  <c r="C620" i="8"/>
  <c r="B620" i="8"/>
  <c r="Q619" i="8"/>
  <c r="P619" i="8"/>
  <c r="O619" i="8"/>
  <c r="N619" i="8"/>
  <c r="M619" i="8"/>
  <c r="L619" i="8"/>
  <c r="K619" i="8"/>
  <c r="J619" i="8"/>
  <c r="I619" i="8"/>
  <c r="H619" i="8"/>
  <c r="G619" i="8"/>
  <c r="F619" i="8"/>
  <c r="E619" i="8"/>
  <c r="D619" i="8"/>
  <c r="C619" i="8"/>
  <c r="B619" i="8"/>
  <c r="Q618" i="8"/>
  <c r="I618" i="8"/>
  <c r="Q617" i="8"/>
  <c r="P616" i="8"/>
  <c r="O616" i="8"/>
  <c r="N616" i="8"/>
  <c r="M616" i="8"/>
  <c r="L616" i="8"/>
  <c r="K616" i="8"/>
  <c r="J616" i="8"/>
  <c r="H616" i="8"/>
  <c r="G616" i="8"/>
  <c r="F616" i="8"/>
  <c r="E616" i="8"/>
  <c r="D616" i="8"/>
  <c r="C616" i="8"/>
  <c r="B616" i="8"/>
  <c r="Q614" i="8"/>
  <c r="P614" i="8"/>
  <c r="O614" i="8"/>
  <c r="N614" i="8"/>
  <c r="M614" i="8"/>
  <c r="L614" i="8"/>
  <c r="K614" i="8"/>
  <c r="J614" i="8"/>
  <c r="I614" i="8"/>
  <c r="H614" i="8"/>
  <c r="G614" i="8"/>
  <c r="F614" i="8"/>
  <c r="E614" i="8"/>
  <c r="D614" i="8"/>
  <c r="C614" i="8"/>
  <c r="B614" i="8"/>
  <c r="Q613" i="8"/>
  <c r="P613" i="8"/>
  <c r="O613" i="8"/>
  <c r="N613" i="8"/>
  <c r="M613" i="8"/>
  <c r="L613" i="8"/>
  <c r="K613" i="8"/>
  <c r="J613" i="8"/>
  <c r="I613" i="8"/>
  <c r="H613" i="8"/>
  <c r="G613" i="8"/>
  <c r="F613" i="8"/>
  <c r="E613" i="8"/>
  <c r="D613" i="8"/>
  <c r="C613" i="8"/>
  <c r="B613" i="8"/>
  <c r="Q612" i="8"/>
  <c r="I612" i="8"/>
  <c r="Q611" i="8"/>
  <c r="I611" i="8"/>
  <c r="P610" i="8"/>
  <c r="O610" i="8"/>
  <c r="N610" i="8"/>
  <c r="M610" i="8"/>
  <c r="L610" i="8"/>
  <c r="K610" i="8"/>
  <c r="J610" i="8"/>
  <c r="H610" i="8"/>
  <c r="G610" i="8"/>
  <c r="F610" i="8"/>
  <c r="E610" i="8"/>
  <c r="D610" i="8"/>
  <c r="C610" i="8"/>
  <c r="B610" i="8"/>
  <c r="Q608" i="8"/>
  <c r="P608" i="8"/>
  <c r="O608" i="8"/>
  <c r="N608" i="8"/>
  <c r="M608" i="8"/>
  <c r="L608" i="8"/>
  <c r="K608" i="8"/>
  <c r="J608" i="8"/>
  <c r="I608" i="8"/>
  <c r="H608" i="8"/>
  <c r="G608" i="8"/>
  <c r="F608" i="8"/>
  <c r="E608" i="8"/>
  <c r="D608" i="8"/>
  <c r="C608" i="8"/>
  <c r="B608" i="8"/>
  <c r="Q607" i="8"/>
  <c r="P607" i="8"/>
  <c r="O607" i="8"/>
  <c r="N607" i="8"/>
  <c r="M607" i="8"/>
  <c r="L607" i="8"/>
  <c r="J607" i="8"/>
  <c r="I607" i="8"/>
  <c r="H607" i="8"/>
  <c r="G607" i="8"/>
  <c r="F607" i="8"/>
  <c r="E607" i="8"/>
  <c r="D607" i="8"/>
  <c r="C607" i="8"/>
  <c r="B607" i="8"/>
  <c r="Q606" i="8"/>
  <c r="I606" i="8"/>
  <c r="Q605" i="8"/>
  <c r="P604" i="8"/>
  <c r="O604" i="8"/>
  <c r="N604" i="8"/>
  <c r="M604" i="8"/>
  <c r="L604" i="8"/>
  <c r="K604" i="8"/>
  <c r="J604" i="8"/>
  <c r="H604" i="8"/>
  <c r="G604" i="8"/>
  <c r="F604" i="8"/>
  <c r="E604" i="8"/>
  <c r="D604" i="8"/>
  <c r="C604" i="8"/>
  <c r="B604" i="8"/>
  <c r="Q602" i="8"/>
  <c r="P602" i="8"/>
  <c r="O602" i="8"/>
  <c r="N602" i="8"/>
  <c r="M602" i="8"/>
  <c r="L602" i="8"/>
  <c r="K602" i="8"/>
  <c r="J602" i="8"/>
  <c r="I602" i="8"/>
  <c r="H602" i="8"/>
  <c r="G602" i="8"/>
  <c r="F602" i="8"/>
  <c r="E602" i="8"/>
  <c r="D602" i="8"/>
  <c r="C602" i="8"/>
  <c r="B602" i="8"/>
  <c r="Q601" i="8"/>
  <c r="P601" i="8"/>
  <c r="O601" i="8"/>
  <c r="N601" i="8"/>
  <c r="M601" i="8"/>
  <c r="L601" i="8"/>
  <c r="K601" i="8"/>
  <c r="J601" i="8"/>
  <c r="I601" i="8"/>
  <c r="H601" i="8"/>
  <c r="G601" i="8"/>
  <c r="E601" i="8"/>
  <c r="D601" i="8"/>
  <c r="C601" i="8"/>
  <c r="B601" i="8"/>
  <c r="Q600" i="8"/>
  <c r="I600" i="8"/>
  <c r="Q599" i="8"/>
  <c r="P598" i="8"/>
  <c r="O598" i="8"/>
  <c r="N598" i="8"/>
  <c r="M598" i="8"/>
  <c r="L598" i="8"/>
  <c r="K598" i="8"/>
  <c r="J598" i="8"/>
  <c r="H598" i="8"/>
  <c r="G598" i="8"/>
  <c r="F598" i="8"/>
  <c r="E598" i="8"/>
  <c r="D598" i="8"/>
  <c r="C598" i="8"/>
  <c r="B598" i="8"/>
  <c r="P596" i="8"/>
  <c r="O596" i="8"/>
  <c r="N596" i="8"/>
  <c r="M596" i="8"/>
  <c r="L596" i="8"/>
  <c r="K596" i="8"/>
  <c r="J596" i="8"/>
  <c r="I596" i="8"/>
  <c r="H596" i="8"/>
  <c r="G596" i="8"/>
  <c r="F596" i="8"/>
  <c r="E596" i="8"/>
  <c r="D596" i="8"/>
  <c r="C596" i="8"/>
  <c r="B596" i="8"/>
  <c r="Q595" i="8"/>
  <c r="P595" i="8"/>
  <c r="O595" i="8"/>
  <c r="N595" i="8"/>
  <c r="M595" i="8"/>
  <c r="L595" i="8"/>
  <c r="K595" i="8"/>
  <c r="J595" i="8"/>
  <c r="I595" i="8"/>
  <c r="H595" i="8"/>
  <c r="G595" i="8"/>
  <c r="F595" i="8"/>
  <c r="E595" i="8"/>
  <c r="D595" i="8"/>
  <c r="C595" i="8"/>
  <c r="B595" i="8"/>
  <c r="Q594" i="8"/>
  <c r="I594" i="8"/>
  <c r="I593" i="8"/>
  <c r="P592" i="8"/>
  <c r="O592" i="8"/>
  <c r="N592" i="8"/>
  <c r="M592" i="8"/>
  <c r="L592" i="8"/>
  <c r="K592" i="8"/>
  <c r="J592" i="8"/>
  <c r="I592" i="8"/>
  <c r="H592" i="8"/>
  <c r="G592" i="8"/>
  <c r="F592" i="8"/>
  <c r="E592" i="8"/>
  <c r="D592" i="8"/>
  <c r="C592" i="8"/>
  <c r="B592" i="8"/>
  <c r="Q590" i="8"/>
  <c r="P590" i="8"/>
  <c r="O590" i="8"/>
  <c r="N590" i="8"/>
  <c r="M590" i="8"/>
  <c r="L590" i="8"/>
  <c r="K590" i="8"/>
  <c r="J590" i="8"/>
  <c r="I590" i="8"/>
  <c r="H590" i="8"/>
  <c r="G590" i="8"/>
  <c r="F590" i="8"/>
  <c r="E590" i="8"/>
  <c r="D590" i="8"/>
  <c r="C590" i="8"/>
  <c r="B590" i="8"/>
  <c r="Q589" i="8"/>
  <c r="P589" i="8"/>
  <c r="O589" i="8"/>
  <c r="N589" i="8"/>
  <c r="M589" i="8"/>
  <c r="L589" i="8"/>
  <c r="K589" i="8"/>
  <c r="J589" i="8"/>
  <c r="I589" i="8"/>
  <c r="H589" i="8"/>
  <c r="G589" i="8"/>
  <c r="F589" i="8"/>
  <c r="E589" i="8"/>
  <c r="D589" i="8"/>
  <c r="C589" i="8"/>
  <c r="B589" i="8"/>
  <c r="Q588" i="8"/>
  <c r="I588" i="8"/>
  <c r="Q587" i="8"/>
  <c r="I587" i="8"/>
  <c r="M583" i="8"/>
  <c r="K583" i="8"/>
  <c r="J583" i="8"/>
  <c r="I583" i="8"/>
  <c r="H583" i="8"/>
  <c r="D583" i="8"/>
  <c r="N582" i="8"/>
  <c r="M582" i="8"/>
  <c r="K582" i="8"/>
  <c r="J582" i="8"/>
  <c r="I582" i="8"/>
  <c r="H582" i="8"/>
  <c r="E582" i="8"/>
  <c r="D582" i="8"/>
  <c r="E580" i="8"/>
  <c r="D580" i="8"/>
  <c r="P579" i="8"/>
  <c r="O579" i="8"/>
  <c r="N579" i="8"/>
  <c r="M579" i="8"/>
  <c r="L579" i="8"/>
  <c r="K579" i="8"/>
  <c r="J579" i="8"/>
  <c r="H579" i="8"/>
  <c r="G579" i="8"/>
  <c r="F579" i="8"/>
  <c r="E579" i="8"/>
  <c r="D579" i="8"/>
  <c r="C579" i="8"/>
  <c r="B579" i="8"/>
  <c r="Q577" i="8"/>
  <c r="P577" i="8"/>
  <c r="O577" i="8"/>
  <c r="N577" i="8"/>
  <c r="M577" i="8"/>
  <c r="L577" i="8"/>
  <c r="K577" i="8"/>
  <c r="J577" i="8"/>
  <c r="I577" i="8"/>
  <c r="H577" i="8"/>
  <c r="G577" i="8"/>
  <c r="F577" i="8"/>
  <c r="E577" i="8"/>
  <c r="D577" i="8"/>
  <c r="C577" i="8"/>
  <c r="B577" i="8"/>
  <c r="Q576" i="8"/>
  <c r="P576" i="8"/>
  <c r="O576" i="8"/>
  <c r="N576" i="8"/>
  <c r="M576" i="8"/>
  <c r="L576" i="8"/>
  <c r="K576" i="8"/>
  <c r="J576" i="8"/>
  <c r="I576" i="8"/>
  <c r="H576" i="8"/>
  <c r="G576" i="8"/>
  <c r="F576" i="8"/>
  <c r="E576" i="8"/>
  <c r="D576" i="8"/>
  <c r="C576" i="8"/>
  <c r="B576" i="8"/>
  <c r="Q575" i="8"/>
  <c r="I575" i="8"/>
  <c r="Q574" i="8"/>
  <c r="P573" i="8"/>
  <c r="O573" i="8"/>
  <c r="N573" i="8"/>
  <c r="M573" i="8"/>
  <c r="L573" i="8"/>
  <c r="K573" i="8"/>
  <c r="J573" i="8"/>
  <c r="H573" i="8"/>
  <c r="G573" i="8"/>
  <c r="E573" i="8"/>
  <c r="C573" i="8"/>
  <c r="B573" i="8"/>
  <c r="Q571" i="8"/>
  <c r="P571" i="8"/>
  <c r="O571" i="8"/>
  <c r="N571" i="8"/>
  <c r="M571" i="8"/>
  <c r="L571" i="8"/>
  <c r="K571" i="8"/>
  <c r="J571" i="8"/>
  <c r="I571" i="8"/>
  <c r="H571" i="8"/>
  <c r="G571" i="8"/>
  <c r="F571" i="8"/>
  <c r="E571" i="8"/>
  <c r="D571" i="8"/>
  <c r="C571" i="8"/>
  <c r="B571" i="8"/>
  <c r="Q570" i="8"/>
  <c r="P570" i="8"/>
  <c r="O570" i="8"/>
  <c r="N570" i="8"/>
  <c r="M570" i="8"/>
  <c r="L570" i="8"/>
  <c r="K570" i="8"/>
  <c r="J570" i="8"/>
  <c r="I570" i="8"/>
  <c r="H570" i="8"/>
  <c r="G570" i="8"/>
  <c r="F570" i="8"/>
  <c r="E570" i="8"/>
  <c r="D570" i="8"/>
  <c r="C570" i="8"/>
  <c r="B570" i="8"/>
  <c r="Q569" i="8"/>
  <c r="I569" i="8"/>
  <c r="Q568" i="8"/>
  <c r="I568" i="8"/>
  <c r="P567" i="8"/>
  <c r="O567" i="8"/>
  <c r="N567" i="8"/>
  <c r="L567" i="8"/>
  <c r="K567" i="8"/>
  <c r="J567" i="8"/>
  <c r="H567" i="8"/>
  <c r="G567" i="8"/>
  <c r="F567" i="8"/>
  <c r="E567" i="8"/>
  <c r="D567" i="8"/>
  <c r="C567" i="8"/>
  <c r="B567" i="8"/>
  <c r="Q565" i="8"/>
  <c r="P565" i="8"/>
  <c r="O565" i="8"/>
  <c r="N565" i="8"/>
  <c r="M565" i="8"/>
  <c r="L565" i="8"/>
  <c r="K565" i="8"/>
  <c r="J565" i="8"/>
  <c r="I565" i="8"/>
  <c r="H565" i="8"/>
  <c r="G565" i="8"/>
  <c r="F565" i="8"/>
  <c r="E565" i="8"/>
  <c r="D565" i="8"/>
  <c r="C565" i="8"/>
  <c r="B565" i="8"/>
  <c r="Q564" i="8"/>
  <c r="P564" i="8"/>
  <c r="O564" i="8"/>
  <c r="N564" i="8"/>
  <c r="M564" i="8"/>
  <c r="L564" i="8"/>
  <c r="K564" i="8"/>
  <c r="J564" i="8"/>
  <c r="I564" i="8"/>
  <c r="H564" i="8"/>
  <c r="G564" i="8"/>
  <c r="F564" i="8"/>
  <c r="E564" i="8"/>
  <c r="D564" i="8"/>
  <c r="C564" i="8"/>
  <c r="B564" i="8"/>
  <c r="Q563" i="8"/>
  <c r="I563" i="8"/>
  <c r="Q562" i="8"/>
  <c r="I562" i="8"/>
  <c r="P561" i="8"/>
  <c r="O561" i="8"/>
  <c r="N561" i="8"/>
  <c r="M561" i="8"/>
  <c r="L561" i="8"/>
  <c r="K561" i="8"/>
  <c r="J561" i="8"/>
  <c r="H561" i="8"/>
  <c r="G561" i="8"/>
  <c r="F561" i="8"/>
  <c r="E561" i="8"/>
  <c r="D561" i="8"/>
  <c r="C561" i="8"/>
  <c r="B561" i="8"/>
  <c r="Q559" i="8"/>
  <c r="P559" i="8"/>
  <c r="O559" i="8"/>
  <c r="N559" i="8"/>
  <c r="M559" i="8"/>
  <c r="L559" i="8"/>
  <c r="K559" i="8"/>
  <c r="J559" i="8"/>
  <c r="I559" i="8"/>
  <c r="H559" i="8"/>
  <c r="G559" i="8"/>
  <c r="F559" i="8"/>
  <c r="E559" i="8"/>
  <c r="D559" i="8"/>
  <c r="C559" i="8"/>
  <c r="B559" i="8"/>
  <c r="Q558" i="8"/>
  <c r="P558" i="8"/>
  <c r="O558" i="8"/>
  <c r="N558" i="8"/>
  <c r="M558" i="8"/>
  <c r="L558" i="8"/>
  <c r="K558" i="8"/>
  <c r="J558" i="8"/>
  <c r="I558" i="8"/>
  <c r="H558" i="8"/>
  <c r="G558" i="8"/>
  <c r="F558" i="8"/>
  <c r="E558" i="8"/>
  <c r="D558" i="8"/>
  <c r="C558" i="8"/>
  <c r="B558" i="8"/>
  <c r="Q557" i="8"/>
  <c r="I557" i="8"/>
  <c r="Q556" i="8"/>
  <c r="P555" i="8"/>
  <c r="O555" i="8"/>
  <c r="N555" i="8"/>
  <c r="M555" i="8"/>
  <c r="L555" i="8"/>
  <c r="K555" i="8"/>
  <c r="J555" i="8"/>
  <c r="H555" i="8"/>
  <c r="G555" i="8"/>
  <c r="F555" i="8"/>
  <c r="D555" i="8"/>
  <c r="C555" i="8"/>
  <c r="B555" i="8"/>
  <c r="Q553" i="8"/>
  <c r="P553" i="8"/>
  <c r="O553" i="8"/>
  <c r="N553" i="8"/>
  <c r="M553" i="8"/>
  <c r="L553" i="8"/>
  <c r="K553" i="8"/>
  <c r="J553" i="8"/>
  <c r="I553" i="8"/>
  <c r="H553" i="8"/>
  <c r="G553" i="8"/>
  <c r="F553" i="8"/>
  <c r="E553" i="8"/>
  <c r="D553" i="8"/>
  <c r="C553" i="8"/>
  <c r="B553" i="8"/>
  <c r="Q552" i="8"/>
  <c r="P552" i="8"/>
  <c r="O552" i="8"/>
  <c r="N552" i="8"/>
  <c r="M552" i="8"/>
  <c r="L552" i="8"/>
  <c r="K552" i="8"/>
  <c r="J552" i="8"/>
  <c r="I552" i="8"/>
  <c r="H552" i="8"/>
  <c r="G552" i="8"/>
  <c r="F552" i="8"/>
  <c r="E552" i="8"/>
  <c r="D552" i="8"/>
  <c r="C552" i="8"/>
  <c r="B552" i="8"/>
  <c r="Q551" i="8"/>
  <c r="I551" i="8"/>
  <c r="Q550" i="8"/>
  <c r="P549" i="8"/>
  <c r="O549" i="8"/>
  <c r="N549" i="8"/>
  <c r="M549" i="8"/>
  <c r="L549" i="8"/>
  <c r="K549" i="8"/>
  <c r="J549" i="8"/>
  <c r="H549" i="8"/>
  <c r="G549" i="8"/>
  <c r="F549" i="8"/>
  <c r="E549" i="8"/>
  <c r="D549" i="8"/>
  <c r="C549" i="8"/>
  <c r="B549" i="8"/>
  <c r="Q547" i="8"/>
  <c r="P547" i="8"/>
  <c r="O547" i="8"/>
  <c r="N547" i="8"/>
  <c r="M547" i="8"/>
  <c r="L547" i="8"/>
  <c r="K547" i="8"/>
  <c r="J547" i="8"/>
  <c r="I547" i="8"/>
  <c r="H547" i="8"/>
  <c r="G547" i="8"/>
  <c r="F547" i="8"/>
  <c r="E547" i="8"/>
  <c r="D547" i="8"/>
  <c r="C547" i="8"/>
  <c r="B547" i="8"/>
  <c r="Q546" i="8"/>
  <c r="P546" i="8"/>
  <c r="O546" i="8"/>
  <c r="N546" i="8"/>
  <c r="M546" i="8"/>
  <c r="L546" i="8"/>
  <c r="K546" i="8"/>
  <c r="J546" i="8"/>
  <c r="I546" i="8"/>
  <c r="H546" i="8"/>
  <c r="G546" i="8"/>
  <c r="F546" i="8"/>
  <c r="E546" i="8"/>
  <c r="D546" i="8"/>
  <c r="C546" i="8"/>
  <c r="B546" i="8"/>
  <c r="Q545" i="8"/>
  <c r="I545" i="8"/>
  <c r="Q544" i="8"/>
  <c r="P543" i="8"/>
  <c r="O543" i="8"/>
  <c r="N543" i="8"/>
  <c r="M543" i="8"/>
  <c r="L543" i="8"/>
  <c r="K543" i="8"/>
  <c r="J543" i="8"/>
  <c r="H543" i="8"/>
  <c r="G543" i="8"/>
  <c r="F543" i="8"/>
  <c r="E543" i="8"/>
  <c r="D543" i="8"/>
  <c r="C543" i="8"/>
  <c r="B543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D541" i="8"/>
  <c r="C541" i="8"/>
  <c r="B541" i="8"/>
  <c r="Q540" i="8"/>
  <c r="P540" i="8"/>
  <c r="O540" i="8"/>
  <c r="N540" i="8"/>
  <c r="M540" i="8"/>
  <c r="L540" i="8"/>
  <c r="K540" i="8"/>
  <c r="J540" i="8"/>
  <c r="I540" i="8"/>
  <c r="H540" i="8"/>
  <c r="G540" i="8"/>
  <c r="F540" i="8"/>
  <c r="E540" i="8"/>
  <c r="D540" i="8"/>
  <c r="C540" i="8"/>
  <c r="B540" i="8"/>
  <c r="Q539" i="8"/>
  <c r="I539" i="8"/>
  <c r="Q538" i="8"/>
  <c r="I538" i="8"/>
  <c r="P537" i="8"/>
  <c r="O537" i="8"/>
  <c r="N537" i="8"/>
  <c r="M537" i="8"/>
  <c r="L537" i="8"/>
  <c r="K537" i="8"/>
  <c r="J537" i="8"/>
  <c r="H537" i="8"/>
  <c r="G537" i="8"/>
  <c r="F537" i="8"/>
  <c r="E537" i="8"/>
  <c r="D537" i="8"/>
  <c r="C537" i="8"/>
  <c r="B537" i="8"/>
  <c r="Q535" i="8"/>
  <c r="P535" i="8"/>
  <c r="O535" i="8"/>
  <c r="N535" i="8"/>
  <c r="M535" i="8"/>
  <c r="L535" i="8"/>
  <c r="K535" i="8"/>
  <c r="J535" i="8"/>
  <c r="I535" i="8"/>
  <c r="H535" i="8"/>
  <c r="G535" i="8"/>
  <c r="F535" i="8"/>
  <c r="E535" i="8"/>
  <c r="D535" i="8"/>
  <c r="C535" i="8"/>
  <c r="B535" i="8"/>
  <c r="Q534" i="8"/>
  <c r="P534" i="8"/>
  <c r="O534" i="8"/>
  <c r="N534" i="8"/>
  <c r="M534" i="8"/>
  <c r="L534" i="8"/>
  <c r="J534" i="8"/>
  <c r="I534" i="8"/>
  <c r="H534" i="8"/>
  <c r="G534" i="8"/>
  <c r="F534" i="8"/>
  <c r="E534" i="8"/>
  <c r="D534" i="8"/>
  <c r="C534" i="8"/>
  <c r="B534" i="8"/>
  <c r="Q533" i="8"/>
  <c r="I533" i="8"/>
  <c r="Q532" i="8"/>
  <c r="P531" i="8"/>
  <c r="O531" i="8"/>
  <c r="N531" i="8"/>
  <c r="M531" i="8"/>
  <c r="L531" i="8"/>
  <c r="K531" i="8"/>
  <c r="J531" i="8"/>
  <c r="H531" i="8"/>
  <c r="G531" i="8"/>
  <c r="F531" i="8"/>
  <c r="E531" i="8"/>
  <c r="D531" i="8"/>
  <c r="C531" i="8"/>
  <c r="B531" i="8"/>
  <c r="Q529" i="8"/>
  <c r="P529" i="8"/>
  <c r="O529" i="8"/>
  <c r="N529" i="8"/>
  <c r="M529" i="8"/>
  <c r="L529" i="8"/>
  <c r="K529" i="8"/>
  <c r="J529" i="8"/>
  <c r="I529" i="8"/>
  <c r="H529" i="8"/>
  <c r="G529" i="8"/>
  <c r="F529" i="8"/>
  <c r="E529" i="8"/>
  <c r="D529" i="8"/>
  <c r="C529" i="8"/>
  <c r="B529" i="8"/>
  <c r="Q528" i="8"/>
  <c r="P528" i="8"/>
  <c r="O528" i="8"/>
  <c r="N528" i="8"/>
  <c r="M528" i="8"/>
  <c r="L528" i="8"/>
  <c r="K528" i="8"/>
  <c r="J528" i="8"/>
  <c r="I528" i="8"/>
  <c r="H528" i="8"/>
  <c r="G528" i="8"/>
  <c r="E528" i="8"/>
  <c r="D528" i="8"/>
  <c r="C528" i="8"/>
  <c r="B528" i="8"/>
  <c r="Q527" i="8"/>
  <c r="I527" i="8"/>
  <c r="Q526" i="8"/>
  <c r="P525" i="8"/>
  <c r="O525" i="8"/>
  <c r="N525" i="8"/>
  <c r="M525" i="8"/>
  <c r="L525" i="8"/>
  <c r="K525" i="8"/>
  <c r="J525" i="8"/>
  <c r="H525" i="8"/>
  <c r="G525" i="8"/>
  <c r="F525" i="8"/>
  <c r="E525" i="8"/>
  <c r="D525" i="8"/>
  <c r="C525" i="8"/>
  <c r="B525" i="8"/>
  <c r="P523" i="8"/>
  <c r="O523" i="8"/>
  <c r="N523" i="8"/>
  <c r="M523" i="8"/>
  <c r="L523" i="8"/>
  <c r="K523" i="8"/>
  <c r="J523" i="8"/>
  <c r="I523" i="8"/>
  <c r="H523" i="8"/>
  <c r="G523" i="8"/>
  <c r="F523" i="8"/>
  <c r="E523" i="8"/>
  <c r="D523" i="8"/>
  <c r="C523" i="8"/>
  <c r="B523" i="8"/>
  <c r="Q522" i="8"/>
  <c r="P522" i="8"/>
  <c r="O522" i="8"/>
  <c r="N522" i="8"/>
  <c r="M522" i="8"/>
  <c r="L522" i="8"/>
  <c r="K522" i="8"/>
  <c r="J522" i="8"/>
  <c r="I522" i="8"/>
  <c r="H522" i="8"/>
  <c r="G522" i="8"/>
  <c r="F522" i="8"/>
  <c r="E522" i="8"/>
  <c r="D522" i="8"/>
  <c r="C522" i="8"/>
  <c r="B522" i="8"/>
  <c r="Q521" i="8"/>
  <c r="I521" i="8"/>
  <c r="I520" i="8"/>
  <c r="P519" i="8"/>
  <c r="O519" i="8"/>
  <c r="N519" i="8"/>
  <c r="M519" i="8"/>
  <c r="L519" i="8"/>
  <c r="K519" i="8"/>
  <c r="J519" i="8"/>
  <c r="I519" i="8"/>
  <c r="H519" i="8"/>
  <c r="G519" i="8"/>
  <c r="F519" i="8"/>
  <c r="E519" i="8"/>
  <c r="D519" i="8"/>
  <c r="C519" i="8"/>
  <c r="B519" i="8"/>
  <c r="Q517" i="8"/>
  <c r="P517" i="8"/>
  <c r="O517" i="8"/>
  <c r="N517" i="8"/>
  <c r="M517" i="8"/>
  <c r="L517" i="8"/>
  <c r="K517" i="8"/>
  <c r="J517" i="8"/>
  <c r="I517" i="8"/>
  <c r="H517" i="8"/>
  <c r="G517" i="8"/>
  <c r="F517" i="8"/>
  <c r="E517" i="8"/>
  <c r="D517" i="8"/>
  <c r="C517" i="8"/>
  <c r="B517" i="8"/>
  <c r="Q516" i="8"/>
  <c r="P516" i="8"/>
  <c r="O516" i="8"/>
  <c r="N516" i="8"/>
  <c r="M516" i="8"/>
  <c r="L516" i="8"/>
  <c r="K516" i="8"/>
  <c r="J516" i="8"/>
  <c r="I516" i="8"/>
  <c r="H516" i="8"/>
  <c r="G516" i="8"/>
  <c r="F516" i="8"/>
  <c r="E516" i="8"/>
  <c r="D516" i="8"/>
  <c r="C516" i="8"/>
  <c r="B516" i="8"/>
  <c r="Q515" i="8"/>
  <c r="I515" i="8"/>
  <c r="Q514" i="8"/>
  <c r="I514" i="8"/>
  <c r="M510" i="8"/>
  <c r="K510" i="8"/>
  <c r="J510" i="8"/>
  <c r="I510" i="8"/>
  <c r="H510" i="8"/>
  <c r="D510" i="8"/>
  <c r="M509" i="8"/>
  <c r="K509" i="8"/>
  <c r="J509" i="8"/>
  <c r="I509" i="8"/>
  <c r="H509" i="8"/>
  <c r="E509" i="8"/>
  <c r="D509" i="8"/>
  <c r="E507" i="8"/>
  <c r="D507" i="8"/>
  <c r="P506" i="8"/>
  <c r="O506" i="8"/>
  <c r="N506" i="8"/>
  <c r="M506" i="8"/>
  <c r="L506" i="8"/>
  <c r="K506" i="8"/>
  <c r="J506" i="8"/>
  <c r="H506" i="8"/>
  <c r="G506" i="8"/>
  <c r="F506" i="8"/>
  <c r="E506" i="8"/>
  <c r="D506" i="8"/>
  <c r="C506" i="8"/>
  <c r="B506" i="8"/>
  <c r="Q504" i="8"/>
  <c r="P504" i="8"/>
  <c r="O504" i="8"/>
  <c r="N504" i="8"/>
  <c r="M504" i="8"/>
  <c r="L504" i="8"/>
  <c r="K504" i="8"/>
  <c r="J504" i="8"/>
  <c r="I504" i="8"/>
  <c r="H504" i="8"/>
  <c r="G504" i="8"/>
  <c r="F504" i="8"/>
  <c r="E504" i="8"/>
  <c r="D504" i="8"/>
  <c r="C504" i="8"/>
  <c r="B504" i="8"/>
  <c r="Q503" i="8"/>
  <c r="P503" i="8"/>
  <c r="O503" i="8"/>
  <c r="N503" i="8"/>
  <c r="M503" i="8"/>
  <c r="L503" i="8"/>
  <c r="K503" i="8"/>
  <c r="J503" i="8"/>
  <c r="I503" i="8"/>
  <c r="H503" i="8"/>
  <c r="G503" i="8"/>
  <c r="F503" i="8"/>
  <c r="E503" i="8"/>
  <c r="D503" i="8"/>
  <c r="C503" i="8"/>
  <c r="B503" i="8"/>
  <c r="Q502" i="8"/>
  <c r="I502" i="8"/>
  <c r="Q501" i="8"/>
  <c r="P500" i="8"/>
  <c r="O500" i="8"/>
  <c r="N500" i="8"/>
  <c r="M500" i="8"/>
  <c r="L500" i="8"/>
  <c r="K500" i="8"/>
  <c r="J500" i="8"/>
  <c r="H500" i="8"/>
  <c r="G500" i="8"/>
  <c r="E500" i="8"/>
  <c r="C500" i="8"/>
  <c r="B500" i="8"/>
  <c r="Q498" i="8"/>
  <c r="P498" i="8"/>
  <c r="O498" i="8"/>
  <c r="N498" i="8"/>
  <c r="M498" i="8"/>
  <c r="L498" i="8"/>
  <c r="K498" i="8"/>
  <c r="J498" i="8"/>
  <c r="I498" i="8"/>
  <c r="H498" i="8"/>
  <c r="G498" i="8"/>
  <c r="F498" i="8"/>
  <c r="E498" i="8"/>
  <c r="D498" i="8"/>
  <c r="C498" i="8"/>
  <c r="B498" i="8"/>
  <c r="Q497" i="8"/>
  <c r="P497" i="8"/>
  <c r="O497" i="8"/>
  <c r="N497" i="8"/>
  <c r="M497" i="8"/>
  <c r="L497" i="8"/>
  <c r="K497" i="8"/>
  <c r="J497" i="8"/>
  <c r="I497" i="8"/>
  <c r="H497" i="8"/>
  <c r="G497" i="8"/>
  <c r="F497" i="8"/>
  <c r="E497" i="8"/>
  <c r="D497" i="8"/>
  <c r="C497" i="8"/>
  <c r="B497" i="8"/>
  <c r="Q496" i="8"/>
  <c r="I496" i="8"/>
  <c r="Q495" i="8"/>
  <c r="I495" i="8"/>
  <c r="P494" i="8"/>
  <c r="O494" i="8"/>
  <c r="N494" i="8"/>
  <c r="L494" i="8"/>
  <c r="K494" i="8"/>
  <c r="J494" i="8"/>
  <c r="H494" i="8"/>
  <c r="G494" i="8"/>
  <c r="F494" i="8"/>
  <c r="E494" i="8"/>
  <c r="D494" i="8"/>
  <c r="C494" i="8"/>
  <c r="B494" i="8"/>
  <c r="Q492" i="8"/>
  <c r="P492" i="8"/>
  <c r="O492" i="8"/>
  <c r="N492" i="8"/>
  <c r="M492" i="8"/>
  <c r="L492" i="8"/>
  <c r="K492" i="8"/>
  <c r="J492" i="8"/>
  <c r="I492" i="8"/>
  <c r="H492" i="8"/>
  <c r="G492" i="8"/>
  <c r="F492" i="8"/>
  <c r="E492" i="8"/>
  <c r="D492" i="8"/>
  <c r="C492" i="8"/>
  <c r="B492" i="8"/>
  <c r="Q491" i="8"/>
  <c r="P491" i="8"/>
  <c r="O491" i="8"/>
  <c r="N491" i="8"/>
  <c r="M491" i="8"/>
  <c r="L491" i="8"/>
  <c r="K491" i="8"/>
  <c r="J491" i="8"/>
  <c r="I491" i="8"/>
  <c r="H491" i="8"/>
  <c r="G491" i="8"/>
  <c r="F491" i="8"/>
  <c r="E491" i="8"/>
  <c r="D491" i="8"/>
  <c r="C491" i="8"/>
  <c r="B491" i="8"/>
  <c r="Q490" i="8"/>
  <c r="I490" i="8"/>
  <c r="Q489" i="8"/>
  <c r="I489" i="8"/>
  <c r="P488" i="8"/>
  <c r="O488" i="8"/>
  <c r="N488" i="8"/>
  <c r="M488" i="8"/>
  <c r="L488" i="8"/>
  <c r="K488" i="8"/>
  <c r="J488" i="8"/>
  <c r="H488" i="8"/>
  <c r="G488" i="8"/>
  <c r="F488" i="8"/>
  <c r="E488" i="8"/>
  <c r="D488" i="8"/>
  <c r="C488" i="8"/>
  <c r="B488" i="8"/>
  <c r="Q486" i="8"/>
  <c r="P486" i="8"/>
  <c r="O486" i="8"/>
  <c r="N486" i="8"/>
  <c r="M486" i="8"/>
  <c r="L486" i="8"/>
  <c r="K486" i="8"/>
  <c r="J486" i="8"/>
  <c r="I486" i="8"/>
  <c r="H486" i="8"/>
  <c r="G486" i="8"/>
  <c r="F486" i="8"/>
  <c r="E486" i="8"/>
  <c r="D486" i="8"/>
  <c r="C486" i="8"/>
  <c r="B486" i="8"/>
  <c r="Q485" i="8"/>
  <c r="P485" i="8"/>
  <c r="O485" i="8"/>
  <c r="N485" i="8"/>
  <c r="M485" i="8"/>
  <c r="L485" i="8"/>
  <c r="K485" i="8"/>
  <c r="J485" i="8"/>
  <c r="I485" i="8"/>
  <c r="H485" i="8"/>
  <c r="G485" i="8"/>
  <c r="F485" i="8"/>
  <c r="E485" i="8"/>
  <c r="D485" i="8"/>
  <c r="C485" i="8"/>
  <c r="B485" i="8"/>
  <c r="Q484" i="8"/>
  <c r="I484" i="8"/>
  <c r="Q483" i="8"/>
  <c r="P482" i="8"/>
  <c r="O482" i="8"/>
  <c r="N482" i="8"/>
  <c r="M482" i="8"/>
  <c r="L482" i="8"/>
  <c r="K482" i="8"/>
  <c r="J482" i="8"/>
  <c r="H482" i="8"/>
  <c r="G482" i="8"/>
  <c r="F482" i="8"/>
  <c r="D482" i="8"/>
  <c r="C482" i="8"/>
  <c r="B482" i="8"/>
  <c r="Q480" i="8"/>
  <c r="P480" i="8"/>
  <c r="O480" i="8"/>
  <c r="N480" i="8"/>
  <c r="M480" i="8"/>
  <c r="L480" i="8"/>
  <c r="K480" i="8"/>
  <c r="J480" i="8"/>
  <c r="I480" i="8"/>
  <c r="H480" i="8"/>
  <c r="G480" i="8"/>
  <c r="F480" i="8"/>
  <c r="E480" i="8"/>
  <c r="D480" i="8"/>
  <c r="C480" i="8"/>
  <c r="B480" i="8"/>
  <c r="Q479" i="8"/>
  <c r="P479" i="8"/>
  <c r="O479" i="8"/>
  <c r="N479" i="8"/>
  <c r="M479" i="8"/>
  <c r="L479" i="8"/>
  <c r="K479" i="8"/>
  <c r="J479" i="8"/>
  <c r="I479" i="8"/>
  <c r="H479" i="8"/>
  <c r="G479" i="8"/>
  <c r="F479" i="8"/>
  <c r="E479" i="8"/>
  <c r="D479" i="8"/>
  <c r="C479" i="8"/>
  <c r="B479" i="8"/>
  <c r="Q478" i="8"/>
  <c r="I478" i="8"/>
  <c r="Q477" i="8"/>
  <c r="P476" i="8"/>
  <c r="O476" i="8"/>
  <c r="N476" i="8"/>
  <c r="M476" i="8"/>
  <c r="L476" i="8"/>
  <c r="K476" i="8"/>
  <c r="J476" i="8"/>
  <c r="H476" i="8"/>
  <c r="G476" i="8"/>
  <c r="F476" i="8"/>
  <c r="E476" i="8"/>
  <c r="D476" i="8"/>
  <c r="C476" i="8"/>
  <c r="B476" i="8"/>
  <c r="Q474" i="8"/>
  <c r="P474" i="8"/>
  <c r="O474" i="8"/>
  <c r="N474" i="8"/>
  <c r="M474" i="8"/>
  <c r="L474" i="8"/>
  <c r="K474" i="8"/>
  <c r="J474" i="8"/>
  <c r="I474" i="8"/>
  <c r="H474" i="8"/>
  <c r="G474" i="8"/>
  <c r="F474" i="8"/>
  <c r="E474" i="8"/>
  <c r="D474" i="8"/>
  <c r="C474" i="8"/>
  <c r="B474" i="8"/>
  <c r="Q473" i="8"/>
  <c r="P473" i="8"/>
  <c r="O473" i="8"/>
  <c r="N473" i="8"/>
  <c r="M473" i="8"/>
  <c r="L473" i="8"/>
  <c r="K473" i="8"/>
  <c r="J473" i="8"/>
  <c r="I473" i="8"/>
  <c r="H473" i="8"/>
  <c r="G473" i="8"/>
  <c r="F473" i="8"/>
  <c r="E473" i="8"/>
  <c r="D473" i="8"/>
  <c r="C473" i="8"/>
  <c r="B473" i="8"/>
  <c r="Q472" i="8"/>
  <c r="I472" i="8"/>
  <c r="Q471" i="8"/>
  <c r="P470" i="8"/>
  <c r="O470" i="8"/>
  <c r="N470" i="8"/>
  <c r="M470" i="8"/>
  <c r="L470" i="8"/>
  <c r="K470" i="8"/>
  <c r="J470" i="8"/>
  <c r="H470" i="8"/>
  <c r="G470" i="8"/>
  <c r="F470" i="8"/>
  <c r="E470" i="8"/>
  <c r="D470" i="8"/>
  <c r="C470" i="8"/>
  <c r="B470" i="8"/>
  <c r="Q468" i="8"/>
  <c r="P468" i="8"/>
  <c r="O468" i="8"/>
  <c r="N468" i="8"/>
  <c r="M468" i="8"/>
  <c r="L468" i="8"/>
  <c r="K468" i="8"/>
  <c r="J468" i="8"/>
  <c r="I468" i="8"/>
  <c r="H468" i="8"/>
  <c r="G468" i="8"/>
  <c r="F468" i="8"/>
  <c r="E468" i="8"/>
  <c r="D468" i="8"/>
  <c r="C468" i="8"/>
  <c r="B468" i="8"/>
  <c r="Q467" i="8"/>
  <c r="P467" i="8"/>
  <c r="O467" i="8"/>
  <c r="N467" i="8"/>
  <c r="M467" i="8"/>
  <c r="L467" i="8"/>
  <c r="K467" i="8"/>
  <c r="J467" i="8"/>
  <c r="I467" i="8"/>
  <c r="H467" i="8"/>
  <c r="G467" i="8"/>
  <c r="F467" i="8"/>
  <c r="E467" i="8"/>
  <c r="D467" i="8"/>
  <c r="C467" i="8"/>
  <c r="B467" i="8"/>
  <c r="Q466" i="8"/>
  <c r="I466" i="8"/>
  <c r="Q465" i="8"/>
  <c r="I465" i="8"/>
  <c r="P464" i="8"/>
  <c r="O464" i="8"/>
  <c r="N464" i="8"/>
  <c r="M464" i="8"/>
  <c r="L464" i="8"/>
  <c r="K464" i="8"/>
  <c r="J464" i="8"/>
  <c r="H464" i="8"/>
  <c r="G464" i="8"/>
  <c r="F464" i="8"/>
  <c r="E464" i="8"/>
  <c r="D464" i="8"/>
  <c r="C464" i="8"/>
  <c r="B464" i="8"/>
  <c r="Q462" i="8"/>
  <c r="P462" i="8"/>
  <c r="O462" i="8"/>
  <c r="N462" i="8"/>
  <c r="M462" i="8"/>
  <c r="L462" i="8"/>
  <c r="K462" i="8"/>
  <c r="J462" i="8"/>
  <c r="I462" i="8"/>
  <c r="H462" i="8"/>
  <c r="G462" i="8"/>
  <c r="F462" i="8"/>
  <c r="E462" i="8"/>
  <c r="D462" i="8"/>
  <c r="C462" i="8"/>
  <c r="B462" i="8"/>
  <c r="Q461" i="8"/>
  <c r="P461" i="8"/>
  <c r="O461" i="8"/>
  <c r="N461" i="8"/>
  <c r="M461" i="8"/>
  <c r="L461" i="8"/>
  <c r="J461" i="8"/>
  <c r="I461" i="8"/>
  <c r="H461" i="8"/>
  <c r="G461" i="8"/>
  <c r="F461" i="8"/>
  <c r="E461" i="8"/>
  <c r="D461" i="8"/>
  <c r="C461" i="8"/>
  <c r="B461" i="8"/>
  <c r="Q460" i="8"/>
  <c r="I460" i="8"/>
  <c r="Q459" i="8"/>
  <c r="P458" i="8"/>
  <c r="O458" i="8"/>
  <c r="N458" i="8"/>
  <c r="M458" i="8"/>
  <c r="L458" i="8"/>
  <c r="K458" i="8"/>
  <c r="J458" i="8"/>
  <c r="H458" i="8"/>
  <c r="G458" i="8"/>
  <c r="F458" i="8"/>
  <c r="E458" i="8"/>
  <c r="D458" i="8"/>
  <c r="C458" i="8"/>
  <c r="B458" i="8"/>
  <c r="Q456" i="8"/>
  <c r="P456" i="8"/>
  <c r="O456" i="8"/>
  <c r="N456" i="8"/>
  <c r="M456" i="8"/>
  <c r="L456" i="8"/>
  <c r="K456" i="8"/>
  <c r="J456" i="8"/>
  <c r="I456" i="8"/>
  <c r="H456" i="8"/>
  <c r="G456" i="8"/>
  <c r="F456" i="8"/>
  <c r="E456" i="8"/>
  <c r="D456" i="8"/>
  <c r="C456" i="8"/>
  <c r="B456" i="8"/>
  <c r="Q455" i="8"/>
  <c r="P455" i="8"/>
  <c r="O455" i="8"/>
  <c r="N455" i="8"/>
  <c r="M455" i="8"/>
  <c r="L455" i="8"/>
  <c r="K455" i="8"/>
  <c r="J455" i="8"/>
  <c r="I455" i="8"/>
  <c r="H455" i="8"/>
  <c r="G455" i="8"/>
  <c r="E455" i="8"/>
  <c r="D455" i="8"/>
  <c r="C455" i="8"/>
  <c r="B455" i="8"/>
  <c r="Q454" i="8"/>
  <c r="I454" i="8"/>
  <c r="Q453" i="8"/>
  <c r="P452" i="8"/>
  <c r="O452" i="8"/>
  <c r="N452" i="8"/>
  <c r="M452" i="8"/>
  <c r="L452" i="8"/>
  <c r="K452" i="8"/>
  <c r="J452" i="8"/>
  <c r="G452" i="8"/>
  <c r="F452" i="8"/>
  <c r="E452" i="8"/>
  <c r="D452" i="8"/>
  <c r="C452" i="8"/>
  <c r="B452" i="8"/>
  <c r="P450" i="8"/>
  <c r="O450" i="8"/>
  <c r="N450" i="8"/>
  <c r="M450" i="8"/>
  <c r="L450" i="8"/>
  <c r="K450" i="8"/>
  <c r="J450" i="8"/>
  <c r="I450" i="8"/>
  <c r="H450" i="8"/>
  <c r="G450" i="8"/>
  <c r="F450" i="8"/>
  <c r="E450" i="8"/>
  <c r="D450" i="8"/>
  <c r="C450" i="8"/>
  <c r="B450" i="8"/>
  <c r="Q449" i="8"/>
  <c r="P449" i="8"/>
  <c r="O449" i="8"/>
  <c r="N449" i="8"/>
  <c r="M449" i="8"/>
  <c r="L449" i="8"/>
  <c r="K449" i="8"/>
  <c r="J449" i="8"/>
  <c r="I449" i="8"/>
  <c r="H449" i="8"/>
  <c r="G449" i="8"/>
  <c r="F449" i="8"/>
  <c r="E449" i="8"/>
  <c r="D449" i="8"/>
  <c r="C449" i="8"/>
  <c r="B449" i="8"/>
  <c r="Q448" i="8"/>
  <c r="I448" i="8"/>
  <c r="I447" i="8"/>
  <c r="P446" i="8"/>
  <c r="O446" i="8"/>
  <c r="N446" i="8"/>
  <c r="M446" i="8"/>
  <c r="L446" i="8"/>
  <c r="K446" i="8"/>
  <c r="J446" i="8"/>
  <c r="I446" i="8"/>
  <c r="H446" i="8"/>
  <c r="G446" i="8"/>
  <c r="F446" i="8"/>
  <c r="E446" i="8"/>
  <c r="D446" i="8"/>
  <c r="C446" i="8"/>
  <c r="B446" i="8"/>
  <c r="Q444" i="8"/>
  <c r="P444" i="8"/>
  <c r="O444" i="8"/>
  <c r="N444" i="8"/>
  <c r="M444" i="8"/>
  <c r="L444" i="8"/>
  <c r="K444" i="8"/>
  <c r="J444" i="8"/>
  <c r="I444" i="8"/>
  <c r="H444" i="8"/>
  <c r="G444" i="8"/>
  <c r="F444" i="8"/>
  <c r="E444" i="8"/>
  <c r="D444" i="8"/>
  <c r="C444" i="8"/>
  <c r="B444" i="8"/>
  <c r="Q443" i="8"/>
  <c r="P443" i="8"/>
  <c r="O443" i="8"/>
  <c r="N443" i="8"/>
  <c r="M443" i="8"/>
  <c r="L443" i="8"/>
  <c r="K443" i="8"/>
  <c r="J443" i="8"/>
  <c r="I443" i="8"/>
  <c r="H443" i="8"/>
  <c r="G443" i="8"/>
  <c r="F443" i="8"/>
  <c r="E443" i="8"/>
  <c r="D443" i="8"/>
  <c r="C443" i="8"/>
  <c r="B443" i="8"/>
  <c r="Q442" i="8"/>
  <c r="I442" i="8"/>
  <c r="Q441" i="8"/>
  <c r="I441" i="8"/>
  <c r="M437" i="8"/>
  <c r="L437" i="8"/>
  <c r="K437" i="8"/>
  <c r="J437" i="8"/>
  <c r="I437" i="8"/>
  <c r="H437" i="8"/>
  <c r="D437" i="8"/>
  <c r="M436" i="8"/>
  <c r="L436" i="8"/>
  <c r="K436" i="8"/>
  <c r="J436" i="8"/>
  <c r="I436" i="8"/>
  <c r="H436" i="8"/>
  <c r="E436" i="8"/>
  <c r="D436" i="8"/>
  <c r="E434" i="8"/>
  <c r="D434" i="8"/>
  <c r="P433" i="8"/>
  <c r="O433" i="8"/>
  <c r="N433" i="8"/>
  <c r="M433" i="8"/>
  <c r="L433" i="8"/>
  <c r="K433" i="8"/>
  <c r="J433" i="8"/>
  <c r="H433" i="8"/>
  <c r="G433" i="8"/>
  <c r="F433" i="8"/>
  <c r="E433" i="8"/>
  <c r="D433" i="8"/>
  <c r="C433" i="8"/>
  <c r="B433" i="8"/>
  <c r="Q431" i="8"/>
  <c r="P431" i="8"/>
  <c r="O431" i="8"/>
  <c r="N431" i="8"/>
  <c r="M431" i="8"/>
  <c r="L431" i="8"/>
  <c r="K431" i="8"/>
  <c r="J431" i="8"/>
  <c r="I431" i="8"/>
  <c r="H431" i="8"/>
  <c r="G431" i="8"/>
  <c r="F431" i="8"/>
  <c r="E431" i="8"/>
  <c r="D431" i="8"/>
  <c r="C431" i="8"/>
  <c r="B431" i="8"/>
  <c r="Q430" i="8"/>
  <c r="P430" i="8"/>
  <c r="O430" i="8"/>
  <c r="N430" i="8"/>
  <c r="M430" i="8"/>
  <c r="L430" i="8"/>
  <c r="K430" i="8"/>
  <c r="J430" i="8"/>
  <c r="I430" i="8"/>
  <c r="H430" i="8"/>
  <c r="G430" i="8"/>
  <c r="F430" i="8"/>
  <c r="E430" i="8"/>
  <c r="D430" i="8"/>
  <c r="C430" i="8"/>
  <c r="B430" i="8"/>
  <c r="Q429" i="8"/>
  <c r="I429" i="8"/>
  <c r="Q428" i="8"/>
  <c r="P427" i="8"/>
  <c r="O427" i="8"/>
  <c r="N427" i="8"/>
  <c r="M427" i="8"/>
  <c r="L427" i="8"/>
  <c r="K427" i="8"/>
  <c r="J427" i="8"/>
  <c r="H427" i="8"/>
  <c r="G427" i="8"/>
  <c r="E427" i="8"/>
  <c r="C427" i="8"/>
  <c r="B427" i="8"/>
  <c r="Q425" i="8"/>
  <c r="P425" i="8"/>
  <c r="O425" i="8"/>
  <c r="N425" i="8"/>
  <c r="M425" i="8"/>
  <c r="L425" i="8"/>
  <c r="K425" i="8"/>
  <c r="J425" i="8"/>
  <c r="I425" i="8"/>
  <c r="H425" i="8"/>
  <c r="G425" i="8"/>
  <c r="F425" i="8"/>
  <c r="E425" i="8"/>
  <c r="D425" i="8"/>
  <c r="C425" i="8"/>
  <c r="B425" i="8"/>
  <c r="Q424" i="8"/>
  <c r="P424" i="8"/>
  <c r="O424" i="8"/>
  <c r="N424" i="8"/>
  <c r="M424" i="8"/>
  <c r="L424" i="8"/>
  <c r="K424" i="8"/>
  <c r="J424" i="8"/>
  <c r="I424" i="8"/>
  <c r="H424" i="8"/>
  <c r="G424" i="8"/>
  <c r="F424" i="8"/>
  <c r="E424" i="8"/>
  <c r="D424" i="8"/>
  <c r="C424" i="8"/>
  <c r="B424" i="8"/>
  <c r="Q423" i="8"/>
  <c r="I423" i="8"/>
  <c r="Q422" i="8"/>
  <c r="I422" i="8"/>
  <c r="P421" i="8"/>
  <c r="O421" i="8"/>
  <c r="N421" i="8"/>
  <c r="L421" i="8"/>
  <c r="K421" i="8"/>
  <c r="J421" i="8"/>
  <c r="H421" i="8"/>
  <c r="G421" i="8"/>
  <c r="F421" i="8"/>
  <c r="E421" i="8"/>
  <c r="D421" i="8"/>
  <c r="C421" i="8"/>
  <c r="B421" i="8"/>
  <c r="Q419" i="8"/>
  <c r="P419" i="8"/>
  <c r="O419" i="8"/>
  <c r="N419" i="8"/>
  <c r="M419" i="8"/>
  <c r="L419" i="8"/>
  <c r="K419" i="8"/>
  <c r="J419" i="8"/>
  <c r="I419" i="8"/>
  <c r="H419" i="8"/>
  <c r="G419" i="8"/>
  <c r="F419" i="8"/>
  <c r="E419" i="8"/>
  <c r="D419" i="8"/>
  <c r="C419" i="8"/>
  <c r="B419" i="8"/>
  <c r="Q418" i="8"/>
  <c r="P418" i="8"/>
  <c r="O418" i="8"/>
  <c r="N418" i="8"/>
  <c r="M418" i="8"/>
  <c r="L418" i="8"/>
  <c r="K418" i="8"/>
  <c r="J418" i="8"/>
  <c r="I418" i="8"/>
  <c r="H418" i="8"/>
  <c r="G418" i="8"/>
  <c r="F418" i="8"/>
  <c r="E418" i="8"/>
  <c r="D418" i="8"/>
  <c r="C418" i="8"/>
  <c r="B418" i="8"/>
  <c r="Q417" i="8"/>
  <c r="I417" i="8"/>
  <c r="Q416" i="8"/>
  <c r="I416" i="8"/>
  <c r="P415" i="8"/>
  <c r="O415" i="8"/>
  <c r="N415" i="8"/>
  <c r="M415" i="8"/>
  <c r="L415" i="8"/>
  <c r="K415" i="8"/>
  <c r="J415" i="8"/>
  <c r="H415" i="8"/>
  <c r="G415" i="8"/>
  <c r="F415" i="8"/>
  <c r="E415" i="8"/>
  <c r="D415" i="8"/>
  <c r="C415" i="8"/>
  <c r="B415" i="8"/>
  <c r="Q413" i="8"/>
  <c r="P413" i="8"/>
  <c r="O413" i="8"/>
  <c r="N413" i="8"/>
  <c r="M413" i="8"/>
  <c r="L413" i="8"/>
  <c r="K413" i="8"/>
  <c r="J413" i="8"/>
  <c r="I413" i="8"/>
  <c r="H413" i="8"/>
  <c r="G413" i="8"/>
  <c r="F413" i="8"/>
  <c r="E413" i="8"/>
  <c r="D413" i="8"/>
  <c r="C413" i="8"/>
  <c r="B413" i="8"/>
  <c r="Q412" i="8"/>
  <c r="P412" i="8"/>
  <c r="O412" i="8"/>
  <c r="N412" i="8"/>
  <c r="M412" i="8"/>
  <c r="L412" i="8"/>
  <c r="K412" i="8"/>
  <c r="J412" i="8"/>
  <c r="I412" i="8"/>
  <c r="H412" i="8"/>
  <c r="G412" i="8"/>
  <c r="F412" i="8"/>
  <c r="E412" i="8"/>
  <c r="D412" i="8"/>
  <c r="C412" i="8"/>
  <c r="B412" i="8"/>
  <c r="Q411" i="8"/>
  <c r="I411" i="8"/>
  <c r="Q410" i="8"/>
  <c r="P409" i="8"/>
  <c r="O409" i="8"/>
  <c r="N409" i="8"/>
  <c r="M409" i="8"/>
  <c r="L409" i="8"/>
  <c r="K409" i="8"/>
  <c r="J409" i="8"/>
  <c r="H409" i="8"/>
  <c r="G409" i="8"/>
  <c r="F409" i="8"/>
  <c r="D409" i="8"/>
  <c r="C409" i="8"/>
  <c r="B409" i="8"/>
  <c r="Q407" i="8"/>
  <c r="P407" i="8"/>
  <c r="O407" i="8"/>
  <c r="N407" i="8"/>
  <c r="M407" i="8"/>
  <c r="L407" i="8"/>
  <c r="K407" i="8"/>
  <c r="J407" i="8"/>
  <c r="I407" i="8"/>
  <c r="H407" i="8"/>
  <c r="G407" i="8"/>
  <c r="F407" i="8"/>
  <c r="E407" i="8"/>
  <c r="D407" i="8"/>
  <c r="C407" i="8"/>
  <c r="B407" i="8"/>
  <c r="Q406" i="8"/>
  <c r="P406" i="8"/>
  <c r="O406" i="8"/>
  <c r="N406" i="8"/>
  <c r="M406" i="8"/>
  <c r="L406" i="8"/>
  <c r="K406" i="8"/>
  <c r="J406" i="8"/>
  <c r="I406" i="8"/>
  <c r="H406" i="8"/>
  <c r="G406" i="8"/>
  <c r="F406" i="8"/>
  <c r="E406" i="8"/>
  <c r="D406" i="8"/>
  <c r="C406" i="8"/>
  <c r="B406" i="8"/>
  <c r="Q405" i="8"/>
  <c r="I405" i="8"/>
  <c r="Q404" i="8"/>
  <c r="P403" i="8"/>
  <c r="O403" i="8"/>
  <c r="N403" i="8"/>
  <c r="M403" i="8"/>
  <c r="L403" i="8"/>
  <c r="K403" i="8"/>
  <c r="J403" i="8"/>
  <c r="H403" i="8"/>
  <c r="G403" i="8"/>
  <c r="F403" i="8"/>
  <c r="E403" i="8"/>
  <c r="D403" i="8"/>
  <c r="C403" i="8"/>
  <c r="B403" i="8"/>
  <c r="Q401" i="8"/>
  <c r="P401" i="8"/>
  <c r="O401" i="8"/>
  <c r="N401" i="8"/>
  <c r="M401" i="8"/>
  <c r="L401" i="8"/>
  <c r="K401" i="8"/>
  <c r="J401" i="8"/>
  <c r="I401" i="8"/>
  <c r="H401" i="8"/>
  <c r="G401" i="8"/>
  <c r="F401" i="8"/>
  <c r="E401" i="8"/>
  <c r="D401" i="8"/>
  <c r="C401" i="8"/>
  <c r="B401" i="8"/>
  <c r="Q400" i="8"/>
  <c r="P400" i="8"/>
  <c r="O400" i="8"/>
  <c r="N400" i="8"/>
  <c r="M400" i="8"/>
  <c r="L400" i="8"/>
  <c r="K400" i="8"/>
  <c r="J400" i="8"/>
  <c r="I400" i="8"/>
  <c r="H400" i="8"/>
  <c r="G400" i="8"/>
  <c r="F400" i="8"/>
  <c r="E400" i="8"/>
  <c r="D400" i="8"/>
  <c r="C400" i="8"/>
  <c r="B400" i="8"/>
  <c r="Q399" i="8"/>
  <c r="I399" i="8"/>
  <c r="Q398" i="8"/>
  <c r="P397" i="8"/>
  <c r="O397" i="8"/>
  <c r="N397" i="8"/>
  <c r="M397" i="8"/>
  <c r="L397" i="8"/>
  <c r="K397" i="8"/>
  <c r="J397" i="8"/>
  <c r="H397" i="8"/>
  <c r="G397" i="8"/>
  <c r="F397" i="8"/>
  <c r="E397" i="8"/>
  <c r="D397" i="8"/>
  <c r="C397" i="8"/>
  <c r="B397" i="8"/>
  <c r="Q395" i="8"/>
  <c r="P395" i="8"/>
  <c r="O395" i="8"/>
  <c r="N395" i="8"/>
  <c r="M395" i="8"/>
  <c r="L395" i="8"/>
  <c r="K395" i="8"/>
  <c r="J395" i="8"/>
  <c r="I395" i="8"/>
  <c r="H395" i="8"/>
  <c r="G395" i="8"/>
  <c r="F395" i="8"/>
  <c r="E395" i="8"/>
  <c r="D395" i="8"/>
  <c r="C395" i="8"/>
  <c r="B395" i="8"/>
  <c r="Q394" i="8"/>
  <c r="P394" i="8"/>
  <c r="O394" i="8"/>
  <c r="N394" i="8"/>
  <c r="M394" i="8"/>
  <c r="L394" i="8"/>
  <c r="K394" i="8"/>
  <c r="J394" i="8"/>
  <c r="I394" i="8"/>
  <c r="H394" i="8"/>
  <c r="G394" i="8"/>
  <c r="F394" i="8"/>
  <c r="E394" i="8"/>
  <c r="D394" i="8"/>
  <c r="C394" i="8"/>
  <c r="B394" i="8"/>
  <c r="Q393" i="8"/>
  <c r="I393" i="8"/>
  <c r="Q392" i="8"/>
  <c r="I392" i="8"/>
  <c r="P391" i="8"/>
  <c r="O391" i="8"/>
  <c r="N391" i="8"/>
  <c r="M391" i="8"/>
  <c r="L391" i="8"/>
  <c r="K391" i="8"/>
  <c r="J391" i="8"/>
  <c r="H391" i="8"/>
  <c r="G391" i="8"/>
  <c r="F391" i="8"/>
  <c r="E391" i="8"/>
  <c r="D391" i="8"/>
  <c r="C391" i="8"/>
  <c r="B391" i="8"/>
  <c r="Q389" i="8"/>
  <c r="P389" i="8"/>
  <c r="O389" i="8"/>
  <c r="N389" i="8"/>
  <c r="M389" i="8"/>
  <c r="L389" i="8"/>
  <c r="K389" i="8"/>
  <c r="J389" i="8"/>
  <c r="I389" i="8"/>
  <c r="H389" i="8"/>
  <c r="G389" i="8"/>
  <c r="F389" i="8"/>
  <c r="E389" i="8"/>
  <c r="D389" i="8"/>
  <c r="C389" i="8"/>
  <c r="B389" i="8"/>
  <c r="Q388" i="8"/>
  <c r="P388" i="8"/>
  <c r="O388" i="8"/>
  <c r="N388" i="8"/>
  <c r="M388" i="8"/>
  <c r="L388" i="8"/>
  <c r="J388" i="8"/>
  <c r="I388" i="8"/>
  <c r="H388" i="8"/>
  <c r="G388" i="8"/>
  <c r="F388" i="8"/>
  <c r="E388" i="8"/>
  <c r="D388" i="8"/>
  <c r="C388" i="8"/>
  <c r="B388" i="8"/>
  <c r="Q387" i="8"/>
  <c r="I387" i="8"/>
  <c r="Q386" i="8"/>
  <c r="P385" i="8"/>
  <c r="O385" i="8"/>
  <c r="N385" i="8"/>
  <c r="M385" i="8"/>
  <c r="L385" i="8"/>
  <c r="K385" i="8"/>
  <c r="J385" i="8"/>
  <c r="H385" i="8"/>
  <c r="G385" i="8"/>
  <c r="F385" i="8"/>
  <c r="E385" i="8"/>
  <c r="D385" i="8"/>
  <c r="C385" i="8"/>
  <c r="B385" i="8"/>
  <c r="Q383" i="8"/>
  <c r="P383" i="8"/>
  <c r="O383" i="8"/>
  <c r="N383" i="8"/>
  <c r="M383" i="8"/>
  <c r="L383" i="8"/>
  <c r="K383" i="8"/>
  <c r="J383" i="8"/>
  <c r="I383" i="8"/>
  <c r="H383" i="8"/>
  <c r="G383" i="8"/>
  <c r="F383" i="8"/>
  <c r="E383" i="8"/>
  <c r="D383" i="8"/>
  <c r="C383" i="8"/>
  <c r="B383" i="8"/>
  <c r="Q382" i="8"/>
  <c r="P382" i="8"/>
  <c r="O382" i="8"/>
  <c r="N382" i="8"/>
  <c r="M382" i="8"/>
  <c r="L382" i="8"/>
  <c r="K382" i="8"/>
  <c r="J382" i="8"/>
  <c r="I382" i="8"/>
  <c r="H382" i="8"/>
  <c r="G382" i="8"/>
  <c r="E382" i="8"/>
  <c r="D382" i="8"/>
  <c r="C382" i="8"/>
  <c r="B382" i="8"/>
  <c r="Q381" i="8"/>
  <c r="I381" i="8"/>
  <c r="Q380" i="8"/>
  <c r="P379" i="8"/>
  <c r="O379" i="8"/>
  <c r="N379" i="8"/>
  <c r="M379" i="8"/>
  <c r="L379" i="8"/>
  <c r="K379" i="8"/>
  <c r="J379" i="8"/>
  <c r="G379" i="8"/>
  <c r="F379" i="8"/>
  <c r="E379" i="8"/>
  <c r="D379" i="8"/>
  <c r="C379" i="8"/>
  <c r="B379" i="8"/>
  <c r="P377" i="8"/>
  <c r="O377" i="8"/>
  <c r="N377" i="8"/>
  <c r="M377" i="8"/>
  <c r="L377" i="8"/>
  <c r="K377" i="8"/>
  <c r="J377" i="8"/>
  <c r="I377" i="8"/>
  <c r="H377" i="8"/>
  <c r="G377" i="8"/>
  <c r="F377" i="8"/>
  <c r="E377" i="8"/>
  <c r="D377" i="8"/>
  <c r="C377" i="8"/>
  <c r="B377" i="8"/>
  <c r="Q376" i="8"/>
  <c r="P376" i="8"/>
  <c r="O376" i="8"/>
  <c r="N376" i="8"/>
  <c r="M376" i="8"/>
  <c r="L376" i="8"/>
  <c r="K376" i="8"/>
  <c r="J376" i="8"/>
  <c r="I376" i="8"/>
  <c r="H376" i="8"/>
  <c r="G376" i="8"/>
  <c r="F376" i="8"/>
  <c r="E376" i="8"/>
  <c r="D376" i="8"/>
  <c r="C376" i="8"/>
  <c r="B376" i="8"/>
  <c r="Q375" i="8"/>
  <c r="I375" i="8"/>
  <c r="I374" i="8"/>
  <c r="P373" i="8"/>
  <c r="O373" i="8"/>
  <c r="N373" i="8"/>
  <c r="M373" i="8"/>
  <c r="L373" i="8"/>
  <c r="K373" i="8"/>
  <c r="J373" i="8"/>
  <c r="I373" i="8"/>
  <c r="H373" i="8"/>
  <c r="G373" i="8"/>
  <c r="F373" i="8"/>
  <c r="E373" i="8"/>
  <c r="D373" i="8"/>
  <c r="C373" i="8"/>
  <c r="B373" i="8"/>
  <c r="Q371" i="8"/>
  <c r="P371" i="8"/>
  <c r="O371" i="8"/>
  <c r="N371" i="8"/>
  <c r="M371" i="8"/>
  <c r="L371" i="8"/>
  <c r="K371" i="8"/>
  <c r="J371" i="8"/>
  <c r="I371" i="8"/>
  <c r="H371" i="8"/>
  <c r="G371" i="8"/>
  <c r="F371" i="8"/>
  <c r="E371" i="8"/>
  <c r="D371" i="8"/>
  <c r="C371" i="8"/>
  <c r="B371" i="8"/>
  <c r="Q370" i="8"/>
  <c r="P370" i="8"/>
  <c r="O370" i="8"/>
  <c r="N370" i="8"/>
  <c r="M370" i="8"/>
  <c r="L370" i="8"/>
  <c r="K370" i="8"/>
  <c r="J370" i="8"/>
  <c r="I370" i="8"/>
  <c r="H370" i="8"/>
  <c r="G370" i="8"/>
  <c r="F370" i="8"/>
  <c r="E370" i="8"/>
  <c r="D370" i="8"/>
  <c r="C370" i="8"/>
  <c r="B370" i="8"/>
  <c r="Q369" i="8"/>
  <c r="I369" i="8"/>
  <c r="Q368" i="8"/>
  <c r="I368" i="8"/>
  <c r="M364" i="8"/>
  <c r="L364" i="8"/>
  <c r="K364" i="8"/>
  <c r="J364" i="8"/>
  <c r="I364" i="8"/>
  <c r="H364" i="8"/>
  <c r="D364" i="8"/>
  <c r="M363" i="8"/>
  <c r="L363" i="8"/>
  <c r="K363" i="8"/>
  <c r="J363" i="8"/>
  <c r="I363" i="8"/>
  <c r="H363" i="8"/>
  <c r="E363" i="8"/>
  <c r="D363" i="8"/>
  <c r="E361" i="8"/>
  <c r="D361" i="8"/>
  <c r="P360" i="8"/>
  <c r="O360" i="8"/>
  <c r="N360" i="8"/>
  <c r="M360" i="8"/>
  <c r="L360" i="8"/>
  <c r="K360" i="8"/>
  <c r="J360" i="8"/>
  <c r="H360" i="8"/>
  <c r="G360" i="8"/>
  <c r="F360" i="8"/>
  <c r="E360" i="8"/>
  <c r="D360" i="8"/>
  <c r="Q358" i="8"/>
  <c r="P358" i="8"/>
  <c r="O358" i="8"/>
  <c r="N358" i="8"/>
  <c r="M358" i="8"/>
  <c r="L358" i="8"/>
  <c r="K358" i="8"/>
  <c r="J358" i="8"/>
  <c r="I358" i="8"/>
  <c r="H358" i="8"/>
  <c r="G358" i="8"/>
  <c r="F358" i="8"/>
  <c r="E358" i="8"/>
  <c r="D358" i="8"/>
  <c r="C358" i="8"/>
  <c r="B358" i="8"/>
  <c r="Q357" i="8"/>
  <c r="P357" i="8"/>
  <c r="O357" i="8"/>
  <c r="N357" i="8"/>
  <c r="M357" i="8"/>
  <c r="L357" i="8"/>
  <c r="K357" i="8"/>
  <c r="J357" i="8"/>
  <c r="I357" i="8"/>
  <c r="H357" i="8"/>
  <c r="G357" i="8"/>
  <c r="F357" i="8"/>
  <c r="E357" i="8"/>
  <c r="D357" i="8"/>
  <c r="C357" i="8"/>
  <c r="B357" i="8"/>
  <c r="Q356" i="8"/>
  <c r="I356" i="8"/>
  <c r="Q355" i="8"/>
  <c r="P354" i="8"/>
  <c r="O354" i="8"/>
  <c r="N354" i="8"/>
  <c r="M354" i="8"/>
  <c r="L354" i="8"/>
  <c r="K354" i="8"/>
  <c r="J354" i="8"/>
  <c r="H354" i="8"/>
  <c r="G354" i="8"/>
  <c r="E354" i="8"/>
  <c r="C354" i="8"/>
  <c r="B354" i="8"/>
  <c r="Q352" i="8"/>
  <c r="P352" i="8"/>
  <c r="O352" i="8"/>
  <c r="N352" i="8"/>
  <c r="M352" i="8"/>
  <c r="L352" i="8"/>
  <c r="K352" i="8"/>
  <c r="J352" i="8"/>
  <c r="I352" i="8"/>
  <c r="H352" i="8"/>
  <c r="G352" i="8"/>
  <c r="F352" i="8"/>
  <c r="E352" i="8"/>
  <c r="D352" i="8"/>
  <c r="C352" i="8"/>
  <c r="B352" i="8"/>
  <c r="Q351" i="8"/>
  <c r="P351" i="8"/>
  <c r="O351" i="8"/>
  <c r="N351" i="8"/>
  <c r="M351" i="8"/>
  <c r="L351" i="8"/>
  <c r="K351" i="8"/>
  <c r="J351" i="8"/>
  <c r="I351" i="8"/>
  <c r="H351" i="8"/>
  <c r="G351" i="8"/>
  <c r="F351" i="8"/>
  <c r="E351" i="8"/>
  <c r="D351" i="8"/>
  <c r="C351" i="8"/>
  <c r="B351" i="8"/>
  <c r="Q350" i="8"/>
  <c r="I350" i="8"/>
  <c r="Q349" i="8"/>
  <c r="I349" i="8"/>
  <c r="P348" i="8"/>
  <c r="O348" i="8"/>
  <c r="N348" i="8"/>
  <c r="L348" i="8"/>
  <c r="K348" i="8"/>
  <c r="J348" i="8"/>
  <c r="H348" i="8"/>
  <c r="G348" i="8"/>
  <c r="F348" i="8"/>
  <c r="E348" i="8"/>
  <c r="D348" i="8"/>
  <c r="C348" i="8"/>
  <c r="B348" i="8"/>
  <c r="Q346" i="8"/>
  <c r="P346" i="8"/>
  <c r="O346" i="8"/>
  <c r="N346" i="8"/>
  <c r="M346" i="8"/>
  <c r="L346" i="8"/>
  <c r="K346" i="8"/>
  <c r="J346" i="8"/>
  <c r="I346" i="8"/>
  <c r="H346" i="8"/>
  <c r="G346" i="8"/>
  <c r="F346" i="8"/>
  <c r="E346" i="8"/>
  <c r="D346" i="8"/>
  <c r="C346" i="8"/>
  <c r="B346" i="8"/>
  <c r="Q345" i="8"/>
  <c r="P345" i="8"/>
  <c r="O345" i="8"/>
  <c r="N345" i="8"/>
  <c r="M345" i="8"/>
  <c r="L345" i="8"/>
  <c r="K345" i="8"/>
  <c r="J345" i="8"/>
  <c r="I345" i="8"/>
  <c r="H345" i="8"/>
  <c r="G345" i="8"/>
  <c r="F345" i="8"/>
  <c r="E345" i="8"/>
  <c r="D345" i="8"/>
  <c r="C345" i="8"/>
  <c r="B345" i="8"/>
  <c r="Q344" i="8"/>
  <c r="I344" i="8"/>
  <c r="Q343" i="8"/>
  <c r="I343" i="8"/>
  <c r="P342" i="8"/>
  <c r="O342" i="8"/>
  <c r="N342" i="8"/>
  <c r="M342" i="8"/>
  <c r="L342" i="8"/>
  <c r="K342" i="8"/>
  <c r="J342" i="8"/>
  <c r="H342" i="8"/>
  <c r="G342" i="8"/>
  <c r="F342" i="8"/>
  <c r="E342" i="8"/>
  <c r="D342" i="8"/>
  <c r="C342" i="8"/>
  <c r="B342" i="8"/>
  <c r="Q340" i="8"/>
  <c r="P340" i="8"/>
  <c r="O340" i="8"/>
  <c r="N340" i="8"/>
  <c r="M340" i="8"/>
  <c r="L340" i="8"/>
  <c r="K340" i="8"/>
  <c r="J340" i="8"/>
  <c r="I340" i="8"/>
  <c r="H340" i="8"/>
  <c r="G340" i="8"/>
  <c r="F340" i="8"/>
  <c r="E340" i="8"/>
  <c r="D340" i="8"/>
  <c r="C340" i="8"/>
  <c r="B340" i="8"/>
  <c r="Q339" i="8"/>
  <c r="P339" i="8"/>
  <c r="O339" i="8"/>
  <c r="N339" i="8"/>
  <c r="M339" i="8"/>
  <c r="L339" i="8"/>
  <c r="K339" i="8"/>
  <c r="J339" i="8"/>
  <c r="I339" i="8"/>
  <c r="H339" i="8"/>
  <c r="G339" i="8"/>
  <c r="F339" i="8"/>
  <c r="E339" i="8"/>
  <c r="D339" i="8"/>
  <c r="C339" i="8"/>
  <c r="B339" i="8"/>
  <c r="Q338" i="8"/>
  <c r="I338" i="8"/>
  <c r="Q337" i="8"/>
  <c r="P336" i="8"/>
  <c r="O336" i="8"/>
  <c r="N336" i="8"/>
  <c r="M336" i="8"/>
  <c r="L336" i="8"/>
  <c r="K336" i="8"/>
  <c r="J336" i="8"/>
  <c r="H336" i="8"/>
  <c r="G336" i="8"/>
  <c r="F336" i="8"/>
  <c r="D336" i="8"/>
  <c r="C336" i="8"/>
  <c r="B336" i="8"/>
  <c r="Q334" i="8"/>
  <c r="O334" i="8"/>
  <c r="N334" i="8"/>
  <c r="M334" i="8"/>
  <c r="L334" i="8"/>
  <c r="K334" i="8"/>
  <c r="J334" i="8"/>
  <c r="I334" i="8"/>
  <c r="H334" i="8"/>
  <c r="G334" i="8"/>
  <c r="F334" i="8"/>
  <c r="E334" i="8"/>
  <c r="D334" i="8"/>
  <c r="C334" i="8"/>
  <c r="B334" i="8"/>
  <c r="Q333" i="8"/>
  <c r="P333" i="8"/>
  <c r="O333" i="8"/>
  <c r="N333" i="8"/>
  <c r="M333" i="8"/>
  <c r="L333" i="8"/>
  <c r="K333" i="8"/>
  <c r="J333" i="8"/>
  <c r="I333" i="8"/>
  <c r="H333" i="8"/>
  <c r="G333" i="8"/>
  <c r="F333" i="8"/>
  <c r="E333" i="8"/>
  <c r="D333" i="8"/>
  <c r="C333" i="8"/>
  <c r="B333" i="8"/>
  <c r="Q332" i="8"/>
  <c r="I332" i="8"/>
  <c r="Q331" i="8"/>
  <c r="P330" i="8"/>
  <c r="O330" i="8"/>
  <c r="N330" i="8"/>
  <c r="M330" i="8"/>
  <c r="L330" i="8"/>
  <c r="K330" i="8"/>
  <c r="J330" i="8"/>
  <c r="H330" i="8"/>
  <c r="G330" i="8"/>
  <c r="F330" i="8"/>
  <c r="E330" i="8"/>
  <c r="D330" i="8"/>
  <c r="C330" i="8"/>
  <c r="B330" i="8"/>
  <c r="Q328" i="8"/>
  <c r="P328" i="8"/>
  <c r="O328" i="8"/>
  <c r="N328" i="8"/>
  <c r="M328" i="8"/>
  <c r="L328" i="8"/>
  <c r="K328" i="8"/>
  <c r="J328" i="8"/>
  <c r="I328" i="8"/>
  <c r="H328" i="8"/>
  <c r="G328" i="8"/>
  <c r="F328" i="8"/>
  <c r="E328" i="8"/>
  <c r="D328" i="8"/>
  <c r="C328" i="8"/>
  <c r="B328" i="8"/>
  <c r="Q327" i="8"/>
  <c r="P327" i="8"/>
  <c r="O327" i="8"/>
  <c r="N327" i="8"/>
  <c r="M327" i="8"/>
  <c r="L327" i="8"/>
  <c r="K327" i="8"/>
  <c r="J327" i="8"/>
  <c r="I327" i="8"/>
  <c r="H327" i="8"/>
  <c r="G327" i="8"/>
  <c r="F327" i="8"/>
  <c r="E327" i="8"/>
  <c r="D327" i="8"/>
  <c r="C327" i="8"/>
  <c r="B327" i="8"/>
  <c r="Q326" i="8"/>
  <c r="I326" i="8"/>
  <c r="Q325" i="8"/>
  <c r="P324" i="8"/>
  <c r="O324" i="8"/>
  <c r="N324" i="8"/>
  <c r="M324" i="8"/>
  <c r="L324" i="8"/>
  <c r="K324" i="8"/>
  <c r="J324" i="8"/>
  <c r="H324" i="8"/>
  <c r="G324" i="8"/>
  <c r="F324" i="8"/>
  <c r="E324" i="8"/>
  <c r="D324" i="8"/>
  <c r="C324" i="8"/>
  <c r="B324" i="8"/>
  <c r="Q322" i="8"/>
  <c r="P322" i="8"/>
  <c r="O322" i="8"/>
  <c r="N322" i="8"/>
  <c r="M322" i="8"/>
  <c r="L322" i="8"/>
  <c r="K322" i="8"/>
  <c r="J322" i="8"/>
  <c r="I322" i="8"/>
  <c r="H322" i="8"/>
  <c r="G322" i="8"/>
  <c r="F322" i="8"/>
  <c r="E322" i="8"/>
  <c r="D322" i="8"/>
  <c r="C322" i="8"/>
  <c r="B322" i="8"/>
  <c r="Q321" i="8"/>
  <c r="P321" i="8"/>
  <c r="O321" i="8"/>
  <c r="N321" i="8"/>
  <c r="M321" i="8"/>
  <c r="L321" i="8"/>
  <c r="K321" i="8"/>
  <c r="J321" i="8"/>
  <c r="I321" i="8"/>
  <c r="H321" i="8"/>
  <c r="G321" i="8"/>
  <c r="F321" i="8"/>
  <c r="E321" i="8"/>
  <c r="D321" i="8"/>
  <c r="C321" i="8"/>
  <c r="B321" i="8"/>
  <c r="Q320" i="8"/>
  <c r="I320" i="8"/>
  <c r="Q319" i="8"/>
  <c r="I319" i="8"/>
  <c r="P318" i="8"/>
  <c r="O318" i="8"/>
  <c r="N318" i="8"/>
  <c r="M318" i="8"/>
  <c r="L318" i="8"/>
  <c r="K318" i="8"/>
  <c r="J318" i="8"/>
  <c r="H318" i="8"/>
  <c r="G318" i="8"/>
  <c r="F318" i="8"/>
  <c r="E318" i="8"/>
  <c r="D318" i="8"/>
  <c r="C318" i="8"/>
  <c r="B318" i="8"/>
  <c r="Q316" i="8"/>
  <c r="P316" i="8"/>
  <c r="O316" i="8"/>
  <c r="N316" i="8"/>
  <c r="M316" i="8"/>
  <c r="L316" i="8"/>
  <c r="K316" i="8"/>
  <c r="J316" i="8"/>
  <c r="I316" i="8"/>
  <c r="H316" i="8"/>
  <c r="G316" i="8"/>
  <c r="F316" i="8"/>
  <c r="E316" i="8"/>
  <c r="D316" i="8"/>
  <c r="C316" i="8"/>
  <c r="B316" i="8"/>
  <c r="Q315" i="8"/>
  <c r="P315" i="8"/>
  <c r="O315" i="8"/>
  <c r="N315" i="8"/>
  <c r="M315" i="8"/>
  <c r="L315" i="8"/>
  <c r="K315" i="8"/>
  <c r="J315" i="8"/>
  <c r="I315" i="8"/>
  <c r="H315" i="8"/>
  <c r="G315" i="8"/>
  <c r="E315" i="8"/>
  <c r="D315" i="8"/>
  <c r="C315" i="8"/>
  <c r="B315" i="8"/>
  <c r="Q314" i="8"/>
  <c r="I314" i="8"/>
  <c r="Q313" i="8"/>
  <c r="P312" i="8"/>
  <c r="O312" i="8"/>
  <c r="N312" i="8"/>
  <c r="M312" i="8"/>
  <c r="L312" i="8"/>
  <c r="K312" i="8"/>
  <c r="J312" i="8"/>
  <c r="H312" i="8"/>
  <c r="G312" i="8"/>
  <c r="F312" i="8"/>
  <c r="E312" i="8"/>
  <c r="D312" i="8"/>
  <c r="C312" i="8"/>
  <c r="B312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D310" i="8"/>
  <c r="C310" i="8"/>
  <c r="B310" i="8"/>
  <c r="Q309" i="8"/>
  <c r="P309" i="8"/>
  <c r="O309" i="8"/>
  <c r="N309" i="8"/>
  <c r="M309" i="8"/>
  <c r="L309" i="8"/>
  <c r="K309" i="8"/>
  <c r="J309" i="8"/>
  <c r="I309" i="8"/>
  <c r="H309" i="8"/>
  <c r="G309" i="8"/>
  <c r="E309" i="8"/>
  <c r="D309" i="8"/>
  <c r="C309" i="8"/>
  <c r="B309" i="8"/>
  <c r="Q308" i="8"/>
  <c r="I308" i="8"/>
  <c r="Q307" i="8"/>
  <c r="P306" i="8"/>
  <c r="O306" i="8"/>
  <c r="N306" i="8"/>
  <c r="M306" i="8"/>
  <c r="L306" i="8"/>
  <c r="K306" i="8"/>
  <c r="J306" i="8"/>
  <c r="G306" i="8"/>
  <c r="F306" i="8"/>
  <c r="E306" i="8"/>
  <c r="D306" i="8"/>
  <c r="C306" i="8"/>
  <c r="B306" i="8"/>
  <c r="P304" i="8"/>
  <c r="O304" i="8"/>
  <c r="N304" i="8"/>
  <c r="M304" i="8"/>
  <c r="L304" i="8"/>
  <c r="K304" i="8"/>
  <c r="J304" i="8"/>
  <c r="I304" i="8"/>
  <c r="H304" i="8"/>
  <c r="G304" i="8"/>
  <c r="F304" i="8"/>
  <c r="E304" i="8"/>
  <c r="D304" i="8"/>
  <c r="C304" i="8"/>
  <c r="B304" i="8"/>
  <c r="Q303" i="8"/>
  <c r="P303" i="8"/>
  <c r="O303" i="8"/>
  <c r="N303" i="8"/>
  <c r="M303" i="8"/>
  <c r="L303" i="8"/>
  <c r="K303" i="8"/>
  <c r="J303" i="8"/>
  <c r="I303" i="8"/>
  <c r="H303" i="8"/>
  <c r="G303" i="8"/>
  <c r="F303" i="8"/>
  <c r="E303" i="8"/>
  <c r="D303" i="8"/>
  <c r="C303" i="8"/>
  <c r="B303" i="8"/>
  <c r="Q302" i="8"/>
  <c r="I302" i="8"/>
  <c r="I301" i="8"/>
  <c r="P300" i="8"/>
  <c r="O300" i="8"/>
  <c r="N300" i="8"/>
  <c r="M300" i="8"/>
  <c r="L300" i="8"/>
  <c r="K300" i="8"/>
  <c r="J300" i="8"/>
  <c r="I300" i="8"/>
  <c r="H300" i="8"/>
  <c r="G300" i="8"/>
  <c r="F300" i="8"/>
  <c r="E300" i="8"/>
  <c r="D300" i="8"/>
  <c r="C300" i="8"/>
  <c r="B300" i="8"/>
  <c r="Q298" i="8"/>
  <c r="P298" i="8"/>
  <c r="O298" i="8"/>
  <c r="N298" i="8"/>
  <c r="M298" i="8"/>
  <c r="L298" i="8"/>
  <c r="K298" i="8"/>
  <c r="J298" i="8"/>
  <c r="I298" i="8"/>
  <c r="H298" i="8"/>
  <c r="G298" i="8"/>
  <c r="F298" i="8"/>
  <c r="E298" i="8"/>
  <c r="D298" i="8"/>
  <c r="C298" i="8"/>
  <c r="B298" i="8"/>
  <c r="Q297" i="8"/>
  <c r="P297" i="8"/>
  <c r="O297" i="8"/>
  <c r="N297" i="8"/>
  <c r="M297" i="8"/>
  <c r="L297" i="8"/>
  <c r="K297" i="8"/>
  <c r="J297" i="8"/>
  <c r="I297" i="8"/>
  <c r="H297" i="8"/>
  <c r="G297" i="8"/>
  <c r="F297" i="8"/>
  <c r="E297" i="8"/>
  <c r="D297" i="8"/>
  <c r="C297" i="8"/>
  <c r="B297" i="8"/>
  <c r="Q296" i="8"/>
  <c r="I296" i="8"/>
  <c r="Q295" i="8"/>
  <c r="I295" i="8"/>
  <c r="M291" i="8"/>
  <c r="L291" i="8"/>
  <c r="K291" i="8"/>
  <c r="J291" i="8"/>
  <c r="I291" i="8"/>
  <c r="H291" i="8"/>
  <c r="D291" i="8"/>
  <c r="M290" i="8"/>
  <c r="L290" i="8"/>
  <c r="K290" i="8"/>
  <c r="J290" i="8"/>
  <c r="I290" i="8"/>
  <c r="H290" i="8"/>
  <c r="E290" i="8"/>
  <c r="D290" i="8"/>
  <c r="P287" i="8"/>
  <c r="O287" i="8"/>
  <c r="N287" i="8"/>
  <c r="M287" i="8"/>
  <c r="L287" i="8"/>
  <c r="K287" i="8"/>
  <c r="J287" i="8"/>
  <c r="H287" i="8"/>
  <c r="G287" i="8"/>
  <c r="E287" i="8"/>
  <c r="D287" i="8"/>
  <c r="C287" i="8"/>
  <c r="B287" i="8"/>
  <c r="Q285" i="8"/>
  <c r="P285" i="8"/>
  <c r="O285" i="8"/>
  <c r="N285" i="8"/>
  <c r="M285" i="8"/>
  <c r="L285" i="8"/>
  <c r="K285" i="8"/>
  <c r="J285" i="8"/>
  <c r="I285" i="8"/>
  <c r="H285" i="8"/>
  <c r="G285" i="8"/>
  <c r="F285" i="8"/>
  <c r="E285" i="8"/>
  <c r="D285" i="8"/>
  <c r="C285" i="8"/>
  <c r="B285" i="8"/>
  <c r="Q284" i="8"/>
  <c r="P284" i="8"/>
  <c r="O284" i="8"/>
  <c r="N284" i="8"/>
  <c r="M284" i="8"/>
  <c r="L284" i="8"/>
  <c r="K284" i="8"/>
  <c r="J284" i="8"/>
  <c r="I284" i="8"/>
  <c r="H284" i="8"/>
  <c r="G284" i="8"/>
  <c r="F284" i="8"/>
  <c r="E284" i="8"/>
  <c r="D284" i="8"/>
  <c r="C284" i="8"/>
  <c r="B284" i="8"/>
  <c r="Q283" i="8"/>
  <c r="I283" i="8"/>
  <c r="Q282" i="8"/>
  <c r="P281" i="8"/>
  <c r="O281" i="8"/>
  <c r="N281" i="8"/>
  <c r="M281" i="8"/>
  <c r="L281" i="8"/>
  <c r="K281" i="8"/>
  <c r="J281" i="8"/>
  <c r="H281" i="8"/>
  <c r="G281" i="8"/>
  <c r="E281" i="8"/>
  <c r="C281" i="8"/>
  <c r="B281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D279" i="8"/>
  <c r="C279" i="8"/>
  <c r="B279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D278" i="8"/>
  <c r="C278" i="8"/>
  <c r="B278" i="8"/>
  <c r="Q277" i="8"/>
  <c r="I277" i="8"/>
  <c r="Q276" i="8"/>
  <c r="I276" i="8"/>
  <c r="P275" i="8"/>
  <c r="O275" i="8"/>
  <c r="N275" i="8"/>
  <c r="L275" i="8"/>
  <c r="K275" i="8"/>
  <c r="J275" i="8"/>
  <c r="H275" i="8"/>
  <c r="G275" i="8"/>
  <c r="F275" i="8"/>
  <c r="E275" i="8"/>
  <c r="D275" i="8"/>
  <c r="C275" i="8"/>
  <c r="B275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B273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B272" i="8"/>
  <c r="Q271" i="8"/>
  <c r="I271" i="8"/>
  <c r="Q270" i="8"/>
  <c r="I270" i="8"/>
  <c r="P269" i="8"/>
  <c r="O269" i="8"/>
  <c r="N269" i="8"/>
  <c r="M269" i="8"/>
  <c r="L269" i="8"/>
  <c r="K269" i="8"/>
  <c r="J269" i="8"/>
  <c r="H269" i="8"/>
  <c r="G269" i="8"/>
  <c r="F269" i="8"/>
  <c r="E269" i="8"/>
  <c r="D269" i="8"/>
  <c r="C269" i="8"/>
  <c r="B269" i="8"/>
  <c r="Q267" i="8"/>
  <c r="P267" i="8"/>
  <c r="O267" i="8"/>
  <c r="N267" i="8"/>
  <c r="M267" i="8"/>
  <c r="L267" i="8"/>
  <c r="K267" i="8"/>
  <c r="J267" i="8"/>
  <c r="I267" i="8"/>
  <c r="H267" i="8"/>
  <c r="G267" i="8"/>
  <c r="F267" i="8"/>
  <c r="E267" i="8"/>
  <c r="D267" i="8"/>
  <c r="C267" i="8"/>
  <c r="B267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B266" i="8"/>
  <c r="Q265" i="8"/>
  <c r="I265" i="8"/>
  <c r="Q264" i="8"/>
  <c r="P263" i="8"/>
  <c r="O263" i="8"/>
  <c r="N263" i="8"/>
  <c r="M263" i="8"/>
  <c r="L263" i="8"/>
  <c r="K263" i="8"/>
  <c r="J263" i="8"/>
  <c r="H263" i="8"/>
  <c r="G263" i="8"/>
  <c r="F263" i="8"/>
  <c r="D263" i="8"/>
  <c r="C263" i="8"/>
  <c r="B263" i="8"/>
  <c r="Q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B261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B260" i="8"/>
  <c r="Q259" i="8"/>
  <c r="I259" i="8"/>
  <c r="Q258" i="8"/>
  <c r="P257" i="8"/>
  <c r="O257" i="8"/>
  <c r="N257" i="8"/>
  <c r="M257" i="8"/>
  <c r="L257" i="8"/>
  <c r="K257" i="8"/>
  <c r="J257" i="8"/>
  <c r="H257" i="8"/>
  <c r="G257" i="8"/>
  <c r="F257" i="8"/>
  <c r="E257" i="8"/>
  <c r="D257" i="8"/>
  <c r="C257" i="8"/>
  <c r="B257" i="8"/>
  <c r="Q255" i="8"/>
  <c r="P255" i="8"/>
  <c r="O255" i="8"/>
  <c r="N255" i="8"/>
  <c r="M255" i="8"/>
  <c r="L255" i="8"/>
  <c r="K255" i="8"/>
  <c r="J255" i="8"/>
  <c r="I255" i="8"/>
  <c r="H255" i="8"/>
  <c r="G255" i="8"/>
  <c r="F255" i="8"/>
  <c r="E255" i="8"/>
  <c r="D255" i="8"/>
  <c r="C255" i="8"/>
  <c r="B255" i="8"/>
  <c r="Q254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D254" i="8"/>
  <c r="C254" i="8"/>
  <c r="B254" i="8"/>
  <c r="Q253" i="8"/>
  <c r="I253" i="8"/>
  <c r="Q252" i="8"/>
  <c r="P251" i="8"/>
  <c r="O251" i="8"/>
  <c r="N251" i="8"/>
  <c r="M251" i="8"/>
  <c r="L251" i="8"/>
  <c r="K251" i="8"/>
  <c r="J251" i="8"/>
  <c r="H251" i="8"/>
  <c r="G251" i="8"/>
  <c r="F251" i="8"/>
  <c r="E251" i="8"/>
  <c r="D251" i="8"/>
  <c r="C251" i="8"/>
  <c r="B251" i="8"/>
  <c r="Q249" i="8"/>
  <c r="P249" i="8"/>
  <c r="O249" i="8"/>
  <c r="N249" i="8"/>
  <c r="M249" i="8"/>
  <c r="L249" i="8"/>
  <c r="K249" i="8"/>
  <c r="J249" i="8"/>
  <c r="I249" i="8"/>
  <c r="H249" i="8"/>
  <c r="G249" i="8"/>
  <c r="F249" i="8"/>
  <c r="E249" i="8"/>
  <c r="D249" i="8"/>
  <c r="C249" i="8"/>
  <c r="B249" i="8"/>
  <c r="Q248" i="8"/>
  <c r="P248" i="8"/>
  <c r="O248" i="8"/>
  <c r="N248" i="8"/>
  <c r="M248" i="8"/>
  <c r="L248" i="8"/>
  <c r="K248" i="8"/>
  <c r="J248" i="8"/>
  <c r="I248" i="8"/>
  <c r="H248" i="8"/>
  <c r="G248" i="8"/>
  <c r="F248" i="8"/>
  <c r="E248" i="8"/>
  <c r="D248" i="8"/>
  <c r="C248" i="8"/>
  <c r="B248" i="8"/>
  <c r="Q247" i="8"/>
  <c r="I247" i="8"/>
  <c r="Q246" i="8"/>
  <c r="I246" i="8"/>
  <c r="P245" i="8"/>
  <c r="O245" i="8"/>
  <c r="N245" i="8"/>
  <c r="M245" i="8"/>
  <c r="L245" i="8"/>
  <c r="K245" i="8"/>
  <c r="J245" i="8"/>
  <c r="H245" i="8"/>
  <c r="G245" i="8"/>
  <c r="F245" i="8"/>
  <c r="E245" i="8"/>
  <c r="D245" i="8"/>
  <c r="C245" i="8"/>
  <c r="B245" i="8"/>
  <c r="Q243" i="8"/>
  <c r="P243" i="8"/>
  <c r="O243" i="8"/>
  <c r="N243" i="8"/>
  <c r="M243" i="8"/>
  <c r="L243" i="8"/>
  <c r="K243" i="8"/>
  <c r="J243" i="8"/>
  <c r="I243" i="8"/>
  <c r="H243" i="8"/>
  <c r="G243" i="8"/>
  <c r="F243" i="8"/>
  <c r="E243" i="8"/>
  <c r="D243" i="8"/>
  <c r="C243" i="8"/>
  <c r="B243" i="8"/>
  <c r="Q242" i="8"/>
  <c r="P242" i="8"/>
  <c r="O242" i="8"/>
  <c r="N242" i="8"/>
  <c r="M242" i="8"/>
  <c r="L242" i="8"/>
  <c r="K242" i="8"/>
  <c r="J242" i="8"/>
  <c r="I242" i="8"/>
  <c r="H242" i="8"/>
  <c r="G242" i="8"/>
  <c r="E242" i="8"/>
  <c r="D242" i="8"/>
  <c r="C242" i="8"/>
  <c r="B242" i="8"/>
  <c r="Q241" i="8"/>
  <c r="I241" i="8"/>
  <c r="Q240" i="8"/>
  <c r="P239" i="8"/>
  <c r="O239" i="8"/>
  <c r="N239" i="8"/>
  <c r="M239" i="8"/>
  <c r="L239" i="8"/>
  <c r="K239" i="8"/>
  <c r="J239" i="8"/>
  <c r="H239" i="8"/>
  <c r="G239" i="8"/>
  <c r="F239" i="8"/>
  <c r="E239" i="8"/>
  <c r="D239" i="8"/>
  <c r="C239" i="8"/>
  <c r="B239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Q236" i="8"/>
  <c r="P236" i="8"/>
  <c r="O236" i="8"/>
  <c r="N236" i="8"/>
  <c r="M236" i="8"/>
  <c r="L236" i="8"/>
  <c r="K236" i="8"/>
  <c r="J236" i="8"/>
  <c r="I236" i="8"/>
  <c r="H236" i="8"/>
  <c r="G236" i="8"/>
  <c r="E236" i="8"/>
  <c r="D236" i="8"/>
  <c r="C236" i="8"/>
  <c r="B236" i="8"/>
  <c r="Q235" i="8"/>
  <c r="I235" i="8"/>
  <c r="Q234" i="8"/>
  <c r="P233" i="8"/>
  <c r="O233" i="8"/>
  <c r="N233" i="8"/>
  <c r="M233" i="8"/>
  <c r="L233" i="8"/>
  <c r="K233" i="8"/>
  <c r="J233" i="8"/>
  <c r="G233" i="8"/>
  <c r="F233" i="8"/>
  <c r="E233" i="8"/>
  <c r="D233" i="8"/>
  <c r="C233" i="8"/>
  <c r="B233" i="8"/>
  <c r="P231" i="8"/>
  <c r="O231" i="8"/>
  <c r="N231" i="8"/>
  <c r="M231" i="8"/>
  <c r="L231" i="8"/>
  <c r="K231" i="8"/>
  <c r="J231" i="8"/>
  <c r="I231" i="8"/>
  <c r="H231" i="8"/>
  <c r="G231" i="8"/>
  <c r="F231" i="8"/>
  <c r="E231" i="8"/>
  <c r="D231" i="8"/>
  <c r="C231" i="8"/>
  <c r="B231" i="8"/>
  <c r="Q230" i="8"/>
  <c r="P230" i="8"/>
  <c r="O230" i="8"/>
  <c r="N230" i="8"/>
  <c r="M230" i="8"/>
  <c r="L230" i="8"/>
  <c r="K230" i="8"/>
  <c r="J230" i="8"/>
  <c r="I230" i="8"/>
  <c r="H230" i="8"/>
  <c r="G230" i="8"/>
  <c r="F230" i="8"/>
  <c r="E230" i="8"/>
  <c r="D230" i="8"/>
  <c r="C230" i="8"/>
  <c r="B230" i="8"/>
  <c r="Q229" i="8"/>
  <c r="I229" i="8"/>
  <c r="I228" i="8"/>
  <c r="P227" i="8"/>
  <c r="O227" i="8"/>
  <c r="N227" i="8"/>
  <c r="M227" i="8"/>
  <c r="L227" i="8"/>
  <c r="K227" i="8"/>
  <c r="J227" i="8"/>
  <c r="I227" i="8"/>
  <c r="H227" i="8"/>
  <c r="G227" i="8"/>
  <c r="F227" i="8"/>
  <c r="E227" i="8"/>
  <c r="D227" i="8"/>
  <c r="C227" i="8"/>
  <c r="B227" i="8"/>
  <c r="Q225" i="8"/>
  <c r="P225" i="8"/>
  <c r="O225" i="8"/>
  <c r="N225" i="8"/>
  <c r="M225" i="8"/>
  <c r="L225" i="8"/>
  <c r="K225" i="8"/>
  <c r="J225" i="8"/>
  <c r="I225" i="8"/>
  <c r="H225" i="8"/>
  <c r="G225" i="8"/>
  <c r="F225" i="8"/>
  <c r="E225" i="8"/>
  <c r="D225" i="8"/>
  <c r="C225" i="8"/>
  <c r="B225" i="8"/>
  <c r="Q224" i="8"/>
  <c r="P224" i="8"/>
  <c r="O224" i="8"/>
  <c r="N224" i="8"/>
  <c r="M224" i="8"/>
  <c r="L224" i="8"/>
  <c r="K224" i="8"/>
  <c r="J224" i="8"/>
  <c r="I224" i="8"/>
  <c r="H224" i="8"/>
  <c r="G224" i="8"/>
  <c r="F224" i="8"/>
  <c r="E224" i="8"/>
  <c r="D224" i="8"/>
  <c r="C224" i="8"/>
  <c r="B224" i="8"/>
  <c r="Q223" i="8"/>
  <c r="I223" i="8"/>
  <c r="Q222" i="8"/>
  <c r="I222" i="8"/>
  <c r="M218" i="8"/>
  <c r="L218" i="8"/>
  <c r="K218" i="8"/>
  <c r="J218" i="8"/>
  <c r="I218" i="8"/>
  <c r="H218" i="8"/>
  <c r="E218" i="8"/>
  <c r="D218" i="8"/>
  <c r="M217" i="8"/>
  <c r="L217" i="8"/>
  <c r="K217" i="8"/>
  <c r="J217" i="8"/>
  <c r="I217" i="8"/>
  <c r="H217" i="8"/>
  <c r="E217" i="8"/>
  <c r="D217" i="8"/>
  <c r="P214" i="8"/>
  <c r="O214" i="8"/>
  <c r="N214" i="8"/>
  <c r="M214" i="8"/>
  <c r="L214" i="8"/>
  <c r="K214" i="8"/>
  <c r="J214" i="8"/>
  <c r="H214" i="8"/>
  <c r="G214" i="8"/>
  <c r="E214" i="8"/>
  <c r="D214" i="8"/>
  <c r="C214" i="8"/>
  <c r="B214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C212" i="8"/>
  <c r="B212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D211" i="8"/>
  <c r="C211" i="8"/>
  <c r="B211" i="8"/>
  <c r="Q210" i="8"/>
  <c r="I210" i="8"/>
  <c r="Q209" i="8"/>
  <c r="P208" i="8"/>
  <c r="O208" i="8"/>
  <c r="N208" i="8"/>
  <c r="M208" i="8"/>
  <c r="L208" i="8"/>
  <c r="K208" i="8"/>
  <c r="J208" i="8"/>
  <c r="H208" i="8"/>
  <c r="G208" i="8"/>
  <c r="E208" i="8"/>
  <c r="C208" i="8"/>
  <c r="B208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C206" i="8"/>
  <c r="B206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C205" i="8"/>
  <c r="B205" i="8"/>
  <c r="Q204" i="8"/>
  <c r="I204" i="8"/>
  <c r="Q203" i="8"/>
  <c r="I203" i="8"/>
  <c r="P202" i="8"/>
  <c r="O202" i="8"/>
  <c r="N202" i="8"/>
  <c r="M202" i="8"/>
  <c r="L202" i="8"/>
  <c r="K202" i="8"/>
  <c r="J202" i="8"/>
  <c r="H202" i="8"/>
  <c r="G202" i="8"/>
  <c r="F202" i="8"/>
  <c r="E202" i="8"/>
  <c r="D202" i="8"/>
  <c r="C202" i="8"/>
  <c r="B202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B200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B199" i="8"/>
  <c r="Q198" i="8"/>
  <c r="I198" i="8"/>
  <c r="Q197" i="8"/>
  <c r="I197" i="8"/>
  <c r="P196" i="8"/>
  <c r="O196" i="8"/>
  <c r="N196" i="8"/>
  <c r="M196" i="8"/>
  <c r="L196" i="8"/>
  <c r="K196" i="8"/>
  <c r="J196" i="8"/>
  <c r="H196" i="8"/>
  <c r="G196" i="8"/>
  <c r="F196" i="8"/>
  <c r="E196" i="8"/>
  <c r="D196" i="8"/>
  <c r="C196" i="8"/>
  <c r="B196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B194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B193" i="8"/>
  <c r="Q192" i="8"/>
  <c r="I192" i="8"/>
  <c r="Q191" i="8"/>
  <c r="P190" i="8"/>
  <c r="O190" i="8"/>
  <c r="N190" i="8"/>
  <c r="M190" i="8"/>
  <c r="L190" i="8"/>
  <c r="K190" i="8"/>
  <c r="J190" i="8"/>
  <c r="H190" i="8"/>
  <c r="G190" i="8"/>
  <c r="F190" i="8"/>
  <c r="D190" i="8"/>
  <c r="C190" i="8"/>
  <c r="B190" i="8"/>
  <c r="Q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B188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B187" i="8"/>
  <c r="Q186" i="8"/>
  <c r="I186" i="8"/>
  <c r="Q185" i="8"/>
  <c r="P184" i="8"/>
  <c r="O184" i="8"/>
  <c r="N184" i="8"/>
  <c r="M184" i="8"/>
  <c r="L184" i="8"/>
  <c r="K184" i="8"/>
  <c r="J184" i="8"/>
  <c r="H184" i="8"/>
  <c r="G184" i="8"/>
  <c r="F184" i="8"/>
  <c r="E184" i="8"/>
  <c r="D184" i="8"/>
  <c r="C184" i="8"/>
  <c r="B184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B182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B181" i="8"/>
  <c r="Q180" i="8"/>
  <c r="I180" i="8"/>
  <c r="Q179" i="8"/>
  <c r="P178" i="8"/>
  <c r="O178" i="8"/>
  <c r="N178" i="8"/>
  <c r="M178" i="8"/>
  <c r="L178" i="8"/>
  <c r="K178" i="8"/>
  <c r="J178" i="8"/>
  <c r="H178" i="8"/>
  <c r="G178" i="8"/>
  <c r="F178" i="8"/>
  <c r="E178" i="8"/>
  <c r="D178" i="8"/>
  <c r="C178" i="8"/>
  <c r="B178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B176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Q174" i="8"/>
  <c r="I174" i="8"/>
  <c r="Q173" i="8"/>
  <c r="I173" i="8"/>
  <c r="P172" i="8"/>
  <c r="O172" i="8"/>
  <c r="N172" i="8"/>
  <c r="M172" i="8"/>
  <c r="L172" i="8"/>
  <c r="K172" i="8"/>
  <c r="J172" i="8"/>
  <c r="H172" i="8"/>
  <c r="G172" i="8"/>
  <c r="F172" i="8"/>
  <c r="E172" i="8"/>
  <c r="D172" i="8"/>
  <c r="C172" i="8"/>
  <c r="B172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B170" i="8"/>
  <c r="Q169" i="8"/>
  <c r="P169" i="8"/>
  <c r="O169" i="8"/>
  <c r="N169" i="8"/>
  <c r="M169" i="8"/>
  <c r="L169" i="8"/>
  <c r="K169" i="8"/>
  <c r="J169" i="8"/>
  <c r="I169" i="8"/>
  <c r="H169" i="8"/>
  <c r="G169" i="8"/>
  <c r="E169" i="8"/>
  <c r="D169" i="8"/>
  <c r="C169" i="8"/>
  <c r="B169" i="8"/>
  <c r="Q168" i="8"/>
  <c r="I168" i="8"/>
  <c r="Q167" i="8"/>
  <c r="P166" i="8"/>
  <c r="O166" i="8"/>
  <c r="N166" i="8"/>
  <c r="M166" i="8"/>
  <c r="L166" i="8"/>
  <c r="K166" i="8"/>
  <c r="J166" i="8"/>
  <c r="H166" i="8"/>
  <c r="G166" i="8"/>
  <c r="F166" i="8"/>
  <c r="E166" i="8"/>
  <c r="D166" i="8"/>
  <c r="C166" i="8"/>
  <c r="B166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Q163" i="8"/>
  <c r="P163" i="8"/>
  <c r="O163" i="8"/>
  <c r="N163" i="8"/>
  <c r="M163" i="8"/>
  <c r="L163" i="8"/>
  <c r="K163" i="8"/>
  <c r="J163" i="8"/>
  <c r="I163" i="8"/>
  <c r="H163" i="8"/>
  <c r="G163" i="8"/>
  <c r="E163" i="8"/>
  <c r="D163" i="8"/>
  <c r="C163" i="8"/>
  <c r="B163" i="8"/>
  <c r="Q162" i="8"/>
  <c r="I162" i="8"/>
  <c r="Q161" i="8"/>
  <c r="P160" i="8"/>
  <c r="O160" i="8"/>
  <c r="N160" i="8"/>
  <c r="M160" i="8"/>
  <c r="L160" i="8"/>
  <c r="K160" i="8"/>
  <c r="J160" i="8"/>
  <c r="H160" i="8"/>
  <c r="G160" i="8"/>
  <c r="F160" i="8"/>
  <c r="E160" i="8"/>
  <c r="D160" i="8"/>
  <c r="C160" i="8"/>
  <c r="B160" i="8"/>
  <c r="P158" i="8"/>
  <c r="O158" i="8"/>
  <c r="N158" i="8"/>
  <c r="M158" i="8"/>
  <c r="L158" i="8"/>
  <c r="K158" i="8"/>
  <c r="J158" i="8"/>
  <c r="H158" i="8"/>
  <c r="G158" i="8"/>
  <c r="F158" i="8"/>
  <c r="E158" i="8"/>
  <c r="D158" i="8"/>
  <c r="C158" i="8"/>
  <c r="B158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Q156" i="8"/>
  <c r="I155" i="8"/>
  <c r="P154" i="8"/>
  <c r="O154" i="8"/>
  <c r="N154" i="8"/>
  <c r="M154" i="8"/>
  <c r="L154" i="8"/>
  <c r="K154" i="8"/>
  <c r="J154" i="8"/>
  <c r="H154" i="8"/>
  <c r="G154" i="8"/>
  <c r="F154" i="8"/>
  <c r="E154" i="8"/>
  <c r="D154" i="8"/>
  <c r="C154" i="8"/>
  <c r="B154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Q150" i="8"/>
  <c r="I150" i="8"/>
  <c r="Q149" i="8"/>
  <c r="I149" i="8"/>
  <c r="M145" i="8"/>
  <c r="L145" i="8"/>
  <c r="K145" i="8"/>
  <c r="J145" i="8"/>
  <c r="I145" i="8"/>
  <c r="H145" i="8"/>
  <c r="D145" i="8"/>
  <c r="M144" i="8"/>
  <c r="L144" i="8"/>
  <c r="K144" i="8"/>
  <c r="J144" i="8"/>
  <c r="I144" i="8"/>
  <c r="H144" i="8"/>
  <c r="D144" i="8"/>
  <c r="P141" i="8"/>
  <c r="O141" i="8"/>
  <c r="N141" i="8"/>
  <c r="M141" i="8"/>
  <c r="L141" i="8"/>
  <c r="K141" i="8"/>
  <c r="J141" i="8"/>
  <c r="H141" i="8"/>
  <c r="G141" i="8"/>
  <c r="E141" i="8"/>
  <c r="D141" i="8"/>
  <c r="C141" i="8"/>
  <c r="B141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Q137" i="8"/>
  <c r="I137" i="8"/>
  <c r="Q136" i="8"/>
  <c r="P135" i="8"/>
  <c r="O135" i="8"/>
  <c r="N135" i="8"/>
  <c r="M135" i="8"/>
  <c r="L135" i="8"/>
  <c r="K135" i="8"/>
  <c r="J135" i="8"/>
  <c r="H135" i="8"/>
  <c r="G135" i="8"/>
  <c r="E135" i="8"/>
  <c r="C135" i="8"/>
  <c r="B135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Q131" i="8"/>
  <c r="I131" i="8"/>
  <c r="Q130" i="8"/>
  <c r="P129" i="8"/>
  <c r="O129" i="8"/>
  <c r="N129" i="8"/>
  <c r="M129" i="8"/>
  <c r="L129" i="8"/>
  <c r="K129" i="8"/>
  <c r="J129" i="8"/>
  <c r="H129" i="8"/>
  <c r="G129" i="8"/>
  <c r="F129" i="8"/>
  <c r="E129" i="8"/>
  <c r="D129" i="8"/>
  <c r="C129" i="8"/>
  <c r="B129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Q126" i="8"/>
  <c r="P126" i="8"/>
  <c r="O126" i="8"/>
  <c r="N126" i="8"/>
  <c r="M126" i="8"/>
  <c r="L126" i="8"/>
  <c r="J126" i="8"/>
  <c r="I126" i="8"/>
  <c r="H126" i="8"/>
  <c r="G126" i="8"/>
  <c r="F126" i="8"/>
  <c r="E126" i="8"/>
  <c r="D126" i="8"/>
  <c r="C126" i="8"/>
  <c r="B126" i="8"/>
  <c r="Q125" i="8"/>
  <c r="I125" i="8"/>
  <c r="Q124" i="8"/>
  <c r="P123" i="8"/>
  <c r="O123" i="8"/>
  <c r="N123" i="8"/>
  <c r="M123" i="8"/>
  <c r="L123" i="8"/>
  <c r="K123" i="8"/>
  <c r="J123" i="8"/>
  <c r="H123" i="8"/>
  <c r="G123" i="8"/>
  <c r="F123" i="8"/>
  <c r="E123" i="8"/>
  <c r="D123" i="8"/>
  <c r="C123" i="8"/>
  <c r="B123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Q119" i="8"/>
  <c r="I119" i="8"/>
  <c r="Q118" i="8"/>
  <c r="P117" i="8"/>
  <c r="O117" i="8"/>
  <c r="N117" i="8"/>
  <c r="M117" i="8"/>
  <c r="L117" i="8"/>
  <c r="K117" i="8"/>
  <c r="J117" i="8"/>
  <c r="H117" i="8"/>
  <c r="G117" i="8"/>
  <c r="F117" i="8"/>
  <c r="D117" i="8"/>
  <c r="C117" i="8"/>
  <c r="B117" i="8"/>
  <c r="Q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Q113" i="8"/>
  <c r="I113" i="8"/>
  <c r="Q112" i="8"/>
  <c r="P111" i="8"/>
  <c r="O111" i="8"/>
  <c r="N111" i="8"/>
  <c r="M111" i="8"/>
  <c r="L111" i="8"/>
  <c r="K111" i="8"/>
  <c r="J111" i="8"/>
  <c r="H111" i="8"/>
  <c r="G111" i="8"/>
  <c r="F111" i="8"/>
  <c r="E111" i="8"/>
  <c r="D111" i="8"/>
  <c r="C111" i="8"/>
  <c r="B111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Q107" i="8"/>
  <c r="I107" i="8"/>
  <c r="Q106" i="8"/>
  <c r="P105" i="8"/>
  <c r="O105" i="8"/>
  <c r="N105" i="8"/>
  <c r="M105" i="8"/>
  <c r="L105" i="8"/>
  <c r="K105" i="8"/>
  <c r="J105" i="8"/>
  <c r="H105" i="8"/>
  <c r="G105" i="8"/>
  <c r="F105" i="8"/>
  <c r="E105" i="8"/>
  <c r="D105" i="8"/>
  <c r="C105" i="8"/>
  <c r="B105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Q101" i="8"/>
  <c r="I101" i="8"/>
  <c r="Q100" i="8"/>
  <c r="I100" i="8"/>
  <c r="P99" i="8"/>
  <c r="O99" i="8"/>
  <c r="N99" i="8"/>
  <c r="M99" i="8"/>
  <c r="L99" i="8"/>
  <c r="K99" i="8"/>
  <c r="J99" i="8"/>
  <c r="H99" i="8"/>
  <c r="G99" i="8"/>
  <c r="F99" i="8"/>
  <c r="E99" i="8"/>
  <c r="D99" i="8"/>
  <c r="C99" i="8"/>
  <c r="B99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Q96" i="8"/>
  <c r="P96" i="8"/>
  <c r="O96" i="8"/>
  <c r="N96" i="8"/>
  <c r="M96" i="8"/>
  <c r="L96" i="8"/>
  <c r="K96" i="8"/>
  <c r="J96" i="8"/>
  <c r="I96" i="8"/>
  <c r="H96" i="8"/>
  <c r="G96" i="8"/>
  <c r="E96" i="8"/>
  <c r="D96" i="8"/>
  <c r="C96" i="8"/>
  <c r="B96" i="8"/>
  <c r="Q95" i="8"/>
  <c r="I95" i="8"/>
  <c r="Q94" i="8"/>
  <c r="P93" i="8"/>
  <c r="O93" i="8"/>
  <c r="N93" i="8"/>
  <c r="M93" i="8"/>
  <c r="L93" i="8"/>
  <c r="K93" i="8"/>
  <c r="J93" i="8"/>
  <c r="H93" i="8"/>
  <c r="G93" i="8"/>
  <c r="F93" i="8"/>
  <c r="E93" i="8"/>
  <c r="D93" i="8"/>
  <c r="C93" i="8"/>
  <c r="B93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Q90" i="8"/>
  <c r="P90" i="8"/>
  <c r="O90" i="8"/>
  <c r="N90" i="8"/>
  <c r="M90" i="8"/>
  <c r="L90" i="8"/>
  <c r="K90" i="8"/>
  <c r="J90" i="8"/>
  <c r="I90" i="8"/>
  <c r="H90" i="8"/>
  <c r="G90" i="8"/>
  <c r="E90" i="8"/>
  <c r="D90" i="8"/>
  <c r="C90" i="8"/>
  <c r="B90" i="8"/>
  <c r="Q89" i="8"/>
  <c r="I89" i="8"/>
  <c r="Q88" i="8"/>
  <c r="P87" i="8"/>
  <c r="O87" i="8"/>
  <c r="N87" i="8"/>
  <c r="M87" i="8"/>
  <c r="L87" i="8"/>
  <c r="K87" i="8"/>
  <c r="J87" i="8"/>
  <c r="H87" i="8"/>
  <c r="G87" i="8"/>
  <c r="F87" i="8"/>
  <c r="E87" i="8"/>
  <c r="D87" i="8"/>
  <c r="C87" i="8"/>
  <c r="B87" i="8"/>
  <c r="P85" i="8"/>
  <c r="O85" i="8"/>
  <c r="N85" i="8"/>
  <c r="M85" i="8"/>
  <c r="L85" i="8"/>
  <c r="K85" i="8"/>
  <c r="J85" i="8"/>
  <c r="H85" i="8"/>
  <c r="G85" i="8"/>
  <c r="F85" i="8"/>
  <c r="E85" i="8"/>
  <c r="D85" i="8"/>
  <c r="C85" i="8"/>
  <c r="B85" i="8"/>
  <c r="Q84" i="8"/>
  <c r="P84" i="8"/>
  <c r="O84" i="8"/>
  <c r="N84" i="8"/>
  <c r="M84" i="8"/>
  <c r="L84" i="8"/>
  <c r="K84" i="8"/>
  <c r="J84" i="8"/>
  <c r="H84" i="8"/>
  <c r="G84" i="8"/>
  <c r="F84" i="8"/>
  <c r="E84" i="8"/>
  <c r="D84" i="8"/>
  <c r="C84" i="8"/>
  <c r="B84" i="8"/>
  <c r="Q83" i="8"/>
  <c r="I82" i="8"/>
  <c r="P81" i="8"/>
  <c r="O81" i="8"/>
  <c r="N81" i="8"/>
  <c r="M81" i="8"/>
  <c r="L81" i="8"/>
  <c r="K81" i="8"/>
  <c r="J81" i="8"/>
  <c r="H81" i="8"/>
  <c r="G81" i="8"/>
  <c r="F81" i="8"/>
  <c r="E81" i="8"/>
  <c r="D81" i="8"/>
  <c r="C81" i="8"/>
  <c r="B81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Q77" i="8"/>
  <c r="I77" i="8"/>
  <c r="Q76" i="8"/>
  <c r="I76" i="8"/>
  <c r="M71" i="8"/>
  <c r="L71" i="8"/>
  <c r="K71" i="8"/>
  <c r="J71" i="8"/>
  <c r="I71" i="8"/>
  <c r="H71" i="8"/>
  <c r="D71" i="8"/>
  <c r="P68" i="8"/>
  <c r="O68" i="8"/>
  <c r="N68" i="8"/>
  <c r="M68" i="8"/>
  <c r="L68" i="8"/>
  <c r="K68" i="8"/>
  <c r="J68" i="8"/>
  <c r="H68" i="8"/>
  <c r="G68" i="8"/>
  <c r="E68" i="8"/>
  <c r="D68" i="8"/>
  <c r="C68" i="8"/>
  <c r="B68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Q64" i="8"/>
  <c r="I64" i="8"/>
  <c r="Q63" i="8"/>
  <c r="P62" i="8"/>
  <c r="O62" i="8"/>
  <c r="N62" i="8"/>
  <c r="M62" i="8"/>
  <c r="L62" i="8"/>
  <c r="K62" i="8"/>
  <c r="J62" i="8"/>
  <c r="H62" i="8"/>
  <c r="G62" i="8"/>
  <c r="E62" i="8"/>
  <c r="C62" i="8"/>
  <c r="B62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Q58" i="8"/>
  <c r="I58" i="8"/>
  <c r="Q57" i="8"/>
  <c r="P56" i="8"/>
  <c r="O56" i="8"/>
  <c r="N56" i="8"/>
  <c r="M56" i="8"/>
  <c r="L56" i="8"/>
  <c r="K56" i="8"/>
  <c r="J56" i="8"/>
  <c r="H56" i="8"/>
  <c r="G56" i="8"/>
  <c r="F56" i="8"/>
  <c r="E56" i="8"/>
  <c r="D56" i="8"/>
  <c r="C56" i="8"/>
  <c r="B56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Q52" i="8"/>
  <c r="I52" i="8"/>
  <c r="Q51" i="8"/>
  <c r="P50" i="8"/>
  <c r="O50" i="8"/>
  <c r="N50" i="8"/>
  <c r="M50" i="8"/>
  <c r="L50" i="8"/>
  <c r="K50" i="8"/>
  <c r="J50" i="8"/>
  <c r="H50" i="8"/>
  <c r="G50" i="8"/>
  <c r="F50" i="8"/>
  <c r="E50" i="8"/>
  <c r="D50" i="8"/>
  <c r="C50" i="8"/>
  <c r="B50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Q46" i="8"/>
  <c r="I46" i="8"/>
  <c r="Q45" i="8"/>
  <c r="P44" i="8"/>
  <c r="O44" i="8"/>
  <c r="N44" i="8"/>
  <c r="M44" i="8"/>
  <c r="L44" i="8"/>
  <c r="K44" i="8"/>
  <c r="J44" i="8"/>
  <c r="H44" i="8"/>
  <c r="G44" i="8"/>
  <c r="F44" i="8"/>
  <c r="D44" i="8"/>
  <c r="C44" i="8"/>
  <c r="B44" i="8"/>
  <c r="Q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Q40" i="8"/>
  <c r="I40" i="8"/>
  <c r="Q39" i="8"/>
  <c r="P38" i="8"/>
  <c r="O38" i="8"/>
  <c r="N38" i="8"/>
  <c r="M38" i="8"/>
  <c r="L38" i="8"/>
  <c r="K38" i="8"/>
  <c r="J38" i="8"/>
  <c r="H38" i="8"/>
  <c r="G38" i="8"/>
  <c r="F38" i="8"/>
  <c r="E38" i="8"/>
  <c r="D38" i="8"/>
  <c r="C38" i="8"/>
  <c r="B38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I34" i="8"/>
  <c r="Q33" i="8"/>
  <c r="P32" i="8"/>
  <c r="O32" i="8"/>
  <c r="N32" i="8"/>
  <c r="M32" i="8"/>
  <c r="L32" i="8"/>
  <c r="K32" i="8"/>
  <c r="J32" i="8"/>
  <c r="H32" i="8"/>
  <c r="G32" i="8"/>
  <c r="F32" i="8"/>
  <c r="E32" i="8"/>
  <c r="D32" i="8"/>
  <c r="C32" i="8"/>
  <c r="B32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Q28" i="8"/>
  <c r="I28" i="8"/>
  <c r="Q27" i="8"/>
  <c r="P26" i="8"/>
  <c r="O26" i="8"/>
  <c r="N26" i="8"/>
  <c r="M26" i="8"/>
  <c r="L26" i="8"/>
  <c r="K26" i="8"/>
  <c r="J26" i="8"/>
  <c r="H26" i="8"/>
  <c r="G26" i="8"/>
  <c r="F26" i="8"/>
  <c r="E26" i="8"/>
  <c r="D26" i="8"/>
  <c r="C26" i="8"/>
  <c r="B26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Q23" i="8"/>
  <c r="P23" i="8"/>
  <c r="O23" i="8"/>
  <c r="N23" i="8"/>
  <c r="M23" i="8"/>
  <c r="L23" i="8"/>
  <c r="K23" i="8"/>
  <c r="J23" i="8"/>
  <c r="I23" i="8"/>
  <c r="H23" i="8"/>
  <c r="G23" i="8"/>
  <c r="E23" i="8"/>
  <c r="D23" i="8"/>
  <c r="C23" i="8"/>
  <c r="B23" i="8"/>
  <c r="Q22" i="8"/>
  <c r="I22" i="8"/>
  <c r="Q21" i="8"/>
  <c r="P20" i="8"/>
  <c r="O20" i="8"/>
  <c r="N20" i="8"/>
  <c r="M20" i="8"/>
  <c r="L20" i="8"/>
  <c r="K20" i="8"/>
  <c r="J20" i="8"/>
  <c r="H20" i="8"/>
  <c r="G20" i="8"/>
  <c r="F20" i="8"/>
  <c r="E20" i="8"/>
  <c r="D20" i="8"/>
  <c r="C20" i="8"/>
  <c r="B20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Q17" i="8"/>
  <c r="P17" i="8"/>
  <c r="O17" i="8"/>
  <c r="N17" i="8"/>
  <c r="M17" i="8"/>
  <c r="L17" i="8"/>
  <c r="K17" i="8"/>
  <c r="J17" i="8"/>
  <c r="I17" i="8"/>
  <c r="H17" i="8"/>
  <c r="G17" i="8"/>
  <c r="E17" i="8"/>
  <c r="D17" i="8"/>
  <c r="C17" i="8"/>
  <c r="B17" i="8"/>
  <c r="Q16" i="8"/>
  <c r="I16" i="8"/>
  <c r="Q15" i="8"/>
  <c r="P14" i="8"/>
  <c r="O14" i="8"/>
  <c r="N14" i="8"/>
  <c r="M14" i="8"/>
  <c r="L14" i="8"/>
  <c r="K14" i="8"/>
  <c r="J14" i="8"/>
  <c r="H14" i="8"/>
  <c r="G14" i="8"/>
  <c r="F14" i="8"/>
  <c r="E14" i="8"/>
  <c r="D14" i="8"/>
  <c r="C14" i="8"/>
  <c r="B14" i="8"/>
  <c r="P12" i="8"/>
  <c r="O12" i="8"/>
  <c r="N12" i="8"/>
  <c r="M12" i="8"/>
  <c r="L12" i="8"/>
  <c r="K12" i="8"/>
  <c r="J12" i="8"/>
  <c r="H12" i="8"/>
  <c r="G12" i="8"/>
  <c r="F12" i="8"/>
  <c r="E12" i="8"/>
  <c r="D12" i="8"/>
  <c r="C12" i="8"/>
  <c r="B12" i="8"/>
  <c r="Q11" i="8"/>
  <c r="P11" i="8"/>
  <c r="O11" i="8"/>
  <c r="N11" i="8"/>
  <c r="M11" i="8"/>
  <c r="L11" i="8"/>
  <c r="K11" i="8"/>
  <c r="J11" i="8"/>
  <c r="H11" i="8"/>
  <c r="G11" i="8"/>
  <c r="F11" i="8"/>
  <c r="E11" i="8"/>
  <c r="D11" i="8"/>
  <c r="C11" i="8"/>
  <c r="B11" i="8"/>
  <c r="Q10" i="8"/>
  <c r="I9" i="8"/>
  <c r="P8" i="8"/>
  <c r="O8" i="8"/>
  <c r="N8" i="8"/>
  <c r="M8" i="8"/>
  <c r="L8" i="8"/>
  <c r="K8" i="8"/>
  <c r="J8" i="8"/>
  <c r="H8" i="8"/>
  <c r="G8" i="8"/>
  <c r="F8" i="8"/>
  <c r="E8" i="8"/>
  <c r="D8" i="8"/>
  <c r="C8" i="8"/>
  <c r="B8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Q4" i="8"/>
  <c r="I4" i="8"/>
  <c r="Q3" i="8"/>
  <c r="I3" i="8"/>
  <c r="H2792" i="7"/>
  <c r="H2791" i="7"/>
  <c r="H2790" i="7"/>
  <c r="J2790" i="7" s="1"/>
  <c r="E2790" i="7"/>
  <c r="E2791" i="7" s="1"/>
  <c r="E2792" i="7" s="1"/>
  <c r="H2789" i="7"/>
  <c r="J2788" i="7"/>
  <c r="H2788" i="7"/>
  <c r="E2788" i="7"/>
  <c r="H2787" i="7"/>
  <c r="J2787" i="7" s="1"/>
  <c r="E2787" i="7"/>
  <c r="H2786" i="7"/>
  <c r="E2786" i="7"/>
  <c r="J2785" i="7"/>
  <c r="H2785" i="7"/>
  <c r="E2785" i="7"/>
  <c r="H2784" i="7"/>
  <c r="J2784" i="7" s="1"/>
  <c r="E2784" i="7"/>
  <c r="J2783" i="7"/>
  <c r="H2783" i="7"/>
  <c r="E2783" i="7"/>
  <c r="H2782" i="7"/>
  <c r="J2782" i="7" s="1"/>
  <c r="E2782" i="7"/>
  <c r="H2781" i="7"/>
  <c r="H2779" i="7"/>
  <c r="J2779" i="7" s="1"/>
  <c r="J2781" i="7" s="1"/>
  <c r="E2779" i="7"/>
  <c r="J2778" i="7"/>
  <c r="H2778" i="7"/>
  <c r="E2778" i="7"/>
  <c r="E2781" i="7" s="1"/>
  <c r="H2777" i="7"/>
  <c r="J2777" i="7" s="1"/>
  <c r="E2777" i="7"/>
  <c r="J2776" i="7"/>
  <c r="H2776" i="7"/>
  <c r="E2776" i="7"/>
  <c r="H2775" i="7"/>
  <c r="J2774" i="7"/>
  <c r="H2774" i="7"/>
  <c r="E2774" i="7"/>
  <c r="H2773" i="7"/>
  <c r="J2773" i="7" s="1"/>
  <c r="E2773" i="7"/>
  <c r="J2772" i="7"/>
  <c r="H2772" i="7"/>
  <c r="E2772" i="7"/>
  <c r="H2771" i="7"/>
  <c r="J2771" i="7" s="1"/>
  <c r="E2771" i="7"/>
  <c r="J2770" i="7"/>
  <c r="H2770" i="7"/>
  <c r="E2770" i="7"/>
  <c r="H2769" i="7"/>
  <c r="J2769" i="7" s="1"/>
  <c r="E2769" i="7"/>
  <c r="J2768" i="7"/>
  <c r="H2768" i="7"/>
  <c r="E2768" i="7"/>
  <c r="M2763" i="7"/>
  <c r="O2763" i="7" s="1"/>
  <c r="AD2762" i="7"/>
  <c r="Y2762" i="7"/>
  <c r="T2762" i="7"/>
  <c r="O2762" i="7"/>
  <c r="M2762" i="7"/>
  <c r="H2762" i="7"/>
  <c r="J2762" i="7" s="1"/>
  <c r="E2762" i="7"/>
  <c r="O2761" i="7"/>
  <c r="M2761" i="7"/>
  <c r="H2761" i="7"/>
  <c r="AD2760" i="7"/>
  <c r="Y2760" i="7"/>
  <c r="T2760" i="7"/>
  <c r="M2760" i="7"/>
  <c r="O2760" i="7" s="1"/>
  <c r="J2760" i="7"/>
  <c r="H2760" i="7"/>
  <c r="E2760" i="7"/>
  <c r="AD2759" i="7"/>
  <c r="Y2759" i="7"/>
  <c r="T2759" i="7"/>
  <c r="M2759" i="7"/>
  <c r="O2759" i="7" s="1"/>
  <c r="J2759" i="7"/>
  <c r="H2759" i="7"/>
  <c r="E2759" i="7"/>
  <c r="AD2758" i="7"/>
  <c r="Y2758" i="7"/>
  <c r="T2758" i="7"/>
  <c r="M2758" i="7"/>
  <c r="O2758" i="7" s="1"/>
  <c r="J2758" i="7"/>
  <c r="H2758" i="7"/>
  <c r="E2758" i="7"/>
  <c r="AD2757" i="7"/>
  <c r="Y2757" i="7"/>
  <c r="T2757" i="7"/>
  <c r="M2757" i="7"/>
  <c r="O2757" i="7" s="1"/>
  <c r="J2757" i="7"/>
  <c r="H2757" i="7"/>
  <c r="E2757" i="7"/>
  <c r="AD2756" i="7"/>
  <c r="Y2756" i="7"/>
  <c r="T2756" i="7"/>
  <c r="M2756" i="7"/>
  <c r="O2756" i="7" s="1"/>
  <c r="J2756" i="7"/>
  <c r="H2756" i="7"/>
  <c r="E2756" i="7"/>
  <c r="AD2755" i="7"/>
  <c r="Y2755" i="7"/>
  <c r="T2755" i="7"/>
  <c r="M2755" i="7"/>
  <c r="O2755" i="7" s="1"/>
  <c r="J2755" i="7"/>
  <c r="H2755" i="7"/>
  <c r="E2755" i="7"/>
  <c r="AD2754" i="7"/>
  <c r="AD2761" i="7" s="1"/>
  <c r="Y2754" i="7"/>
  <c r="T2754" i="7"/>
  <c r="T2761" i="7" s="1"/>
  <c r="M2754" i="7"/>
  <c r="O2754" i="7" s="1"/>
  <c r="J2754" i="7"/>
  <c r="H2754" i="7"/>
  <c r="E2754" i="7"/>
  <c r="M2753" i="7"/>
  <c r="O2753" i="7" s="1"/>
  <c r="J2753" i="7"/>
  <c r="H2753" i="7"/>
  <c r="E2753" i="7"/>
  <c r="AD2752" i="7"/>
  <c r="AD2753" i="7" s="1"/>
  <c r="Y2752" i="7"/>
  <c r="Y2753" i="7" s="1"/>
  <c r="T2752" i="7"/>
  <c r="T2753" i="7" s="1"/>
  <c r="M2752" i="7"/>
  <c r="O2752" i="7" s="1"/>
  <c r="H2752" i="7"/>
  <c r="AD2751" i="7"/>
  <c r="Y2751" i="7"/>
  <c r="T2751" i="7"/>
  <c r="M2751" i="7"/>
  <c r="O2751" i="7" s="1"/>
  <c r="J2751" i="7"/>
  <c r="H2751" i="7"/>
  <c r="E2751" i="7"/>
  <c r="E2752" i="7" s="1"/>
  <c r="AD2750" i="7"/>
  <c r="Y2750" i="7"/>
  <c r="T2750" i="7"/>
  <c r="M2750" i="7"/>
  <c r="O2750" i="7" s="1"/>
  <c r="J2750" i="7"/>
  <c r="H2750" i="7"/>
  <c r="E2750" i="7"/>
  <c r="AD2749" i="7"/>
  <c r="Y2749" i="7"/>
  <c r="T2749" i="7"/>
  <c r="M2749" i="7"/>
  <c r="O2749" i="7" s="1"/>
  <c r="J2749" i="7"/>
  <c r="J2752" i="7" s="1"/>
  <c r="H2749" i="7"/>
  <c r="E2749" i="7"/>
  <c r="AD2748" i="7"/>
  <c r="Y2748" i="7"/>
  <c r="T2748" i="7"/>
  <c r="M2748" i="7"/>
  <c r="O2748" i="7" s="1"/>
  <c r="J2748" i="7"/>
  <c r="H2748" i="7"/>
  <c r="E2748" i="7"/>
  <c r="AD2747" i="7"/>
  <c r="Y2747" i="7"/>
  <c r="T2747" i="7"/>
  <c r="M2747" i="7"/>
  <c r="O2747" i="7" s="1"/>
  <c r="J2747" i="7"/>
  <c r="H2747" i="7"/>
  <c r="E2747" i="7"/>
  <c r="AD2746" i="7"/>
  <c r="Y2746" i="7"/>
  <c r="T2746" i="7"/>
  <c r="M2746" i="7"/>
  <c r="H2746" i="7"/>
  <c r="AD2745" i="7"/>
  <c r="Y2745" i="7"/>
  <c r="T2745" i="7"/>
  <c r="M2745" i="7"/>
  <c r="O2745" i="7" s="1"/>
  <c r="H2745" i="7"/>
  <c r="J2745" i="7" s="1"/>
  <c r="E2745" i="7"/>
  <c r="AD2744" i="7"/>
  <c r="Y2744" i="7"/>
  <c r="T2744" i="7"/>
  <c r="M2744" i="7"/>
  <c r="O2744" i="7" s="1"/>
  <c r="J2744" i="7"/>
  <c r="H2744" i="7"/>
  <c r="E2744" i="7"/>
  <c r="AD2743" i="7"/>
  <c r="Y2743" i="7"/>
  <c r="T2743" i="7"/>
  <c r="M2743" i="7"/>
  <c r="O2743" i="7" s="1"/>
  <c r="J2743" i="7"/>
  <c r="H2743" i="7"/>
  <c r="E2743" i="7"/>
  <c r="AD2742" i="7"/>
  <c r="Y2742" i="7"/>
  <c r="T2742" i="7"/>
  <c r="M2742" i="7"/>
  <c r="O2742" i="7" s="1"/>
  <c r="J2742" i="7"/>
  <c r="H2742" i="7"/>
  <c r="E2742" i="7"/>
  <c r="AD2741" i="7"/>
  <c r="Y2741" i="7"/>
  <c r="T2741" i="7"/>
  <c r="M2741" i="7"/>
  <c r="O2741" i="7" s="1"/>
  <c r="J2741" i="7"/>
  <c r="H2741" i="7"/>
  <c r="E2741" i="7"/>
  <c r="M2740" i="7"/>
  <c r="J2740" i="7"/>
  <c r="H2740" i="7"/>
  <c r="E2740" i="7"/>
  <c r="J2739" i="7"/>
  <c r="H2739" i="7"/>
  <c r="E2739" i="7"/>
  <c r="AV2733" i="7"/>
  <c r="AX2733" i="7" s="1"/>
  <c r="AQ2733" i="7"/>
  <c r="AS2733" i="7" s="1"/>
  <c r="AL2733" i="7"/>
  <c r="AN2733" i="7" s="1"/>
  <c r="AI2733" i="7"/>
  <c r="AG2733" i="7"/>
  <c r="AD2733" i="7"/>
  <c r="Y2733" i="7"/>
  <c r="T2733" i="7"/>
  <c r="AV2732" i="7"/>
  <c r="AX2732" i="7" s="1"/>
  <c r="AS2732" i="7"/>
  <c r="AQ2732" i="7"/>
  <c r="AL2732" i="7"/>
  <c r="AN2732" i="7" s="1"/>
  <c r="AI2732" i="7"/>
  <c r="AD2732" i="7"/>
  <c r="Y2732" i="7"/>
  <c r="T2732" i="7"/>
  <c r="AX2731" i="7"/>
  <c r="AV2731" i="7"/>
  <c r="AQ2731" i="7"/>
  <c r="AS2731" i="7" s="1"/>
  <c r="AN2731" i="7"/>
  <c r="AL2731" i="7"/>
  <c r="AG2731" i="7"/>
  <c r="AI2731" i="7" s="1"/>
  <c r="AD2731" i="7"/>
  <c r="Y2731" i="7"/>
  <c r="T2731" i="7"/>
  <c r="AV2730" i="7"/>
  <c r="AX2730" i="7" s="1"/>
  <c r="AQ2730" i="7"/>
  <c r="AS2730" i="7" s="1"/>
  <c r="AL2730" i="7"/>
  <c r="AN2730" i="7" s="1"/>
  <c r="AG2730" i="7"/>
  <c r="AI2730" i="7" s="1"/>
  <c r="AD2730" i="7"/>
  <c r="Y2730" i="7"/>
  <c r="T2730" i="7"/>
  <c r="AV2729" i="7"/>
  <c r="AX2729" i="7" s="1"/>
  <c r="AS2729" i="7"/>
  <c r="AQ2729" i="7"/>
  <c r="AL2729" i="7"/>
  <c r="AN2729" i="7" s="1"/>
  <c r="AI2729" i="7"/>
  <c r="AG2729" i="7"/>
  <c r="AD2729" i="7"/>
  <c r="Y2729" i="7"/>
  <c r="T2729" i="7"/>
  <c r="AV2728" i="7"/>
  <c r="AX2728" i="7" s="1"/>
  <c r="AQ2728" i="7"/>
  <c r="AS2728" i="7" s="1"/>
  <c r="AL2728" i="7"/>
  <c r="AN2728" i="7" s="1"/>
  <c r="AG2728" i="7"/>
  <c r="AI2728" i="7" s="1"/>
  <c r="AD2728" i="7"/>
  <c r="Y2728" i="7"/>
  <c r="T2728" i="7"/>
  <c r="AX2727" i="7"/>
  <c r="AV2727" i="7"/>
  <c r="AQ2727" i="7"/>
  <c r="AS2727" i="7" s="1"/>
  <c r="AN2727" i="7"/>
  <c r="AL2727" i="7"/>
  <c r="AG2727" i="7"/>
  <c r="AI2727" i="7" s="1"/>
  <c r="AD2727" i="7"/>
  <c r="Y2727" i="7"/>
  <c r="T2727" i="7"/>
  <c r="AV2726" i="7"/>
  <c r="AX2726" i="7" s="1"/>
  <c r="AQ2726" i="7"/>
  <c r="AS2726" i="7" s="1"/>
  <c r="AL2726" i="7"/>
  <c r="AN2726" i="7" s="1"/>
  <c r="AG2726" i="7"/>
  <c r="AI2726" i="7" s="1"/>
  <c r="AD2726" i="7"/>
  <c r="Y2726" i="7"/>
  <c r="T2726" i="7"/>
  <c r="AV2725" i="7"/>
  <c r="AX2725" i="7" s="1"/>
  <c r="AS2725" i="7"/>
  <c r="AQ2725" i="7"/>
  <c r="AL2725" i="7"/>
  <c r="AN2725" i="7" s="1"/>
  <c r="AI2725" i="7"/>
  <c r="AG2725" i="7"/>
  <c r="AD2725" i="7"/>
  <c r="Y2725" i="7"/>
  <c r="T2725" i="7"/>
  <c r="AV2724" i="7"/>
  <c r="AX2724" i="7" s="1"/>
  <c r="AQ2724" i="7"/>
  <c r="AS2724" i="7" s="1"/>
  <c r="AL2724" i="7"/>
  <c r="AN2724" i="7" s="1"/>
  <c r="AG2724" i="7"/>
  <c r="AI2724" i="7" s="1"/>
  <c r="AD2724" i="7"/>
  <c r="Y2724" i="7"/>
  <c r="T2724" i="7"/>
  <c r="AV2723" i="7"/>
  <c r="AQ2723" i="7"/>
  <c r="AL2723" i="7"/>
  <c r="AG2723" i="7"/>
  <c r="T2723" i="7"/>
  <c r="AV2722" i="7"/>
  <c r="AX2722" i="7" s="1"/>
  <c r="AX2723" i="7" s="1"/>
  <c r="AQ2722" i="7"/>
  <c r="AN2722" i="7"/>
  <c r="AL2722" i="7"/>
  <c r="AI2722" i="7"/>
  <c r="AG2722" i="7"/>
  <c r="AD2722" i="7"/>
  <c r="Y2722" i="7"/>
  <c r="T2722" i="7"/>
  <c r="AV2721" i="7"/>
  <c r="AX2721" i="7" s="1"/>
  <c r="AQ2721" i="7"/>
  <c r="AS2721" i="7" s="1"/>
  <c r="AS2723" i="7" s="1"/>
  <c r="AL2721" i="7"/>
  <c r="AN2721" i="7" s="1"/>
  <c r="AN2723" i="7" s="1"/>
  <c r="AG2721" i="7"/>
  <c r="AI2721" i="7" s="1"/>
  <c r="AD2721" i="7"/>
  <c r="Y2721" i="7"/>
  <c r="T2721" i="7"/>
  <c r="AX2720" i="7"/>
  <c r="AV2720" i="7"/>
  <c r="AS2720" i="7"/>
  <c r="AQ2720" i="7"/>
  <c r="AN2720" i="7"/>
  <c r="AL2720" i="7"/>
  <c r="AI2720" i="7"/>
  <c r="AG2720" i="7"/>
  <c r="AD2720" i="7"/>
  <c r="Y2720" i="7"/>
  <c r="T2720" i="7"/>
  <c r="AV2719" i="7"/>
  <c r="AX2719" i="7" s="1"/>
  <c r="AQ2719" i="7"/>
  <c r="AS2719" i="7" s="1"/>
  <c r="AL2719" i="7"/>
  <c r="AN2719" i="7" s="1"/>
  <c r="AG2719" i="7"/>
  <c r="AI2719" i="7" s="1"/>
  <c r="AD2719" i="7"/>
  <c r="Y2719" i="7"/>
  <c r="T2719" i="7"/>
  <c r="AV2718" i="7"/>
  <c r="AX2718" i="7" s="1"/>
  <c r="AS2718" i="7"/>
  <c r="AQ2718" i="7"/>
  <c r="AL2718" i="7"/>
  <c r="AN2718" i="7" s="1"/>
  <c r="AI2718" i="7"/>
  <c r="AG2718" i="7"/>
  <c r="AD2718" i="7"/>
  <c r="Y2718" i="7"/>
  <c r="T2718" i="7"/>
  <c r="AV2717" i="7"/>
  <c r="AX2717" i="7" s="1"/>
  <c r="AQ2717" i="7"/>
  <c r="AS2717" i="7" s="1"/>
  <c r="AL2717" i="7"/>
  <c r="AN2717" i="7" s="1"/>
  <c r="AG2717" i="7"/>
  <c r="AI2717" i="7" s="1"/>
  <c r="AD2717" i="7"/>
  <c r="Y2717" i="7"/>
  <c r="T2717" i="7"/>
  <c r="AX2716" i="7"/>
  <c r="AV2716" i="7"/>
  <c r="AQ2716" i="7"/>
  <c r="AS2716" i="7" s="1"/>
  <c r="AN2716" i="7"/>
  <c r="AL2716" i="7"/>
  <c r="AG2716" i="7"/>
  <c r="AI2716" i="7" s="1"/>
  <c r="AD2716" i="7"/>
  <c r="AD2723" i="7" s="1"/>
  <c r="Y2716" i="7"/>
  <c r="T2716" i="7"/>
  <c r="AV2715" i="7"/>
  <c r="AX2715" i="7" s="1"/>
  <c r="AQ2715" i="7"/>
  <c r="AS2715" i="7" s="1"/>
  <c r="AL2715" i="7"/>
  <c r="AN2715" i="7" s="1"/>
  <c r="AG2715" i="7"/>
  <c r="AI2715" i="7" s="1"/>
  <c r="AD2715" i="7"/>
  <c r="Y2715" i="7"/>
  <c r="T2715" i="7"/>
  <c r="AV2714" i="7"/>
  <c r="AX2714" i="7" s="1"/>
  <c r="AS2714" i="7"/>
  <c r="AQ2714" i="7"/>
  <c r="AL2714" i="7"/>
  <c r="AN2714" i="7" s="1"/>
  <c r="AI2714" i="7"/>
  <c r="AG2714" i="7"/>
  <c r="AD2714" i="7"/>
  <c r="Y2714" i="7"/>
  <c r="T2714" i="7"/>
  <c r="AV2713" i="7"/>
  <c r="AX2713" i="7" s="1"/>
  <c r="AQ2713" i="7"/>
  <c r="AS2713" i="7" s="1"/>
  <c r="AL2713" i="7"/>
  <c r="AN2713" i="7" s="1"/>
  <c r="AG2713" i="7"/>
  <c r="AI2713" i="7" s="1"/>
  <c r="AD2713" i="7"/>
  <c r="Y2713" i="7"/>
  <c r="T2713" i="7"/>
  <c r="AX2712" i="7"/>
  <c r="AV2712" i="7"/>
  <c r="AQ2712" i="7"/>
  <c r="AS2712" i="7" s="1"/>
  <c r="AN2712" i="7"/>
  <c r="AL2712" i="7"/>
  <c r="AG2712" i="7"/>
  <c r="AI2712" i="7" s="1"/>
  <c r="AD2712" i="7"/>
  <c r="Y2712" i="7"/>
  <c r="T2712" i="7"/>
  <c r="AV2711" i="7"/>
  <c r="AX2711" i="7" s="1"/>
  <c r="AQ2711" i="7"/>
  <c r="AS2711" i="7" s="1"/>
  <c r="AL2711" i="7"/>
  <c r="AN2711" i="7" s="1"/>
  <c r="AG2711" i="7"/>
  <c r="AI2711" i="7" s="1"/>
  <c r="AD2711" i="7"/>
  <c r="Y2711" i="7"/>
  <c r="T2711" i="7"/>
  <c r="AV2710" i="7"/>
  <c r="AX2710" i="7" s="1"/>
  <c r="AS2710" i="7"/>
  <c r="AQ2710" i="7"/>
  <c r="AL2710" i="7"/>
  <c r="AN2710" i="7" s="1"/>
  <c r="AI2710" i="7"/>
  <c r="AG2710" i="7"/>
  <c r="AD2710" i="7"/>
  <c r="Y2710" i="7"/>
  <c r="AQ2706" i="7"/>
  <c r="AM2706" i="7"/>
  <c r="AN2706" i="7" s="1"/>
  <c r="AL2706" i="7"/>
  <c r="AG2706" i="7"/>
  <c r="W2706" i="7"/>
  <c r="R2706" i="7"/>
  <c r="M2706" i="7"/>
  <c r="H2706" i="7"/>
  <c r="AQ2705" i="7"/>
  <c r="AN2705" i="7"/>
  <c r="AL2705" i="7"/>
  <c r="AG2705" i="7"/>
  <c r="AB2705" i="7"/>
  <c r="W2705" i="7"/>
  <c r="R2705" i="7"/>
  <c r="M2705" i="7"/>
  <c r="H2705" i="7"/>
  <c r="AQ2704" i="7"/>
  <c r="AS2704" i="7" s="1"/>
  <c r="AS2705" i="7" s="1"/>
  <c r="AL2704" i="7"/>
  <c r="AN2704" i="7" s="1"/>
  <c r="AG2704" i="7"/>
  <c r="AI2704" i="7" s="1"/>
  <c r="AB2704" i="7"/>
  <c r="AD2704" i="7" s="1"/>
  <c r="W2704" i="7"/>
  <c r="Y2704" i="7" s="1"/>
  <c r="R2704" i="7"/>
  <c r="T2704" i="7" s="1"/>
  <c r="M2704" i="7"/>
  <c r="O2704" i="7" s="1"/>
  <c r="H2704" i="7"/>
  <c r="J2704" i="7" s="1"/>
  <c r="E2704" i="7"/>
  <c r="AQ2703" i="7"/>
  <c r="AN2703" i="7"/>
  <c r="AL2703" i="7"/>
  <c r="AG2703" i="7"/>
  <c r="AB2703" i="7"/>
  <c r="Y2703" i="7"/>
  <c r="W2703" i="7"/>
  <c r="T2703" i="7"/>
  <c r="R2703" i="7"/>
  <c r="M2703" i="7"/>
  <c r="J2703" i="7"/>
  <c r="H2703" i="7"/>
  <c r="AQ2702" i="7"/>
  <c r="AN2702" i="7"/>
  <c r="AL2702" i="7"/>
  <c r="AI2702" i="7"/>
  <c r="AG2702" i="7"/>
  <c r="AD2702" i="7"/>
  <c r="AB2702" i="7"/>
  <c r="Y2702" i="7"/>
  <c r="W2702" i="7"/>
  <c r="T2702" i="7"/>
  <c r="R2702" i="7"/>
  <c r="O2702" i="7"/>
  <c r="M2702" i="7"/>
  <c r="J2702" i="7"/>
  <c r="H2702" i="7"/>
  <c r="E2702" i="7"/>
  <c r="AQ2701" i="7"/>
  <c r="AN2701" i="7"/>
  <c r="AL2701" i="7"/>
  <c r="AI2701" i="7"/>
  <c r="AG2701" i="7"/>
  <c r="AD2701" i="7"/>
  <c r="AB2701" i="7"/>
  <c r="Y2701" i="7"/>
  <c r="W2701" i="7"/>
  <c r="T2701" i="7"/>
  <c r="R2701" i="7"/>
  <c r="O2701" i="7"/>
  <c r="M2701" i="7"/>
  <c r="J2701" i="7"/>
  <c r="H2701" i="7"/>
  <c r="E2701" i="7"/>
  <c r="AQ2700" i="7"/>
  <c r="AN2700" i="7"/>
  <c r="AL2700" i="7"/>
  <c r="AI2700" i="7"/>
  <c r="AG2700" i="7"/>
  <c r="AD2700" i="7"/>
  <c r="AB2700" i="7"/>
  <c r="Y2700" i="7"/>
  <c r="W2700" i="7"/>
  <c r="T2700" i="7"/>
  <c r="R2700" i="7"/>
  <c r="O2700" i="7"/>
  <c r="M2700" i="7"/>
  <c r="J2700" i="7"/>
  <c r="H2700" i="7"/>
  <c r="E2700" i="7"/>
  <c r="AQ2699" i="7"/>
  <c r="AN2699" i="7"/>
  <c r="AL2699" i="7"/>
  <c r="AI2699" i="7"/>
  <c r="AG2699" i="7"/>
  <c r="AD2699" i="7"/>
  <c r="AB2699" i="7"/>
  <c r="Y2699" i="7"/>
  <c r="W2699" i="7"/>
  <c r="T2699" i="7"/>
  <c r="R2699" i="7"/>
  <c r="O2699" i="7"/>
  <c r="M2699" i="7"/>
  <c r="J2699" i="7"/>
  <c r="H2699" i="7"/>
  <c r="E2699" i="7"/>
  <c r="AQ2698" i="7"/>
  <c r="AS2698" i="7" s="1"/>
  <c r="AL2698" i="7"/>
  <c r="AN2698" i="7" s="1"/>
  <c r="AG2698" i="7"/>
  <c r="AI2698" i="7" s="1"/>
  <c r="AB2698" i="7"/>
  <c r="AD2698" i="7" s="1"/>
  <c r="W2698" i="7"/>
  <c r="Y2698" i="7" s="1"/>
  <c r="R2698" i="7"/>
  <c r="T2698" i="7" s="1"/>
  <c r="M2698" i="7"/>
  <c r="O2698" i="7" s="1"/>
  <c r="H2698" i="7"/>
  <c r="J2698" i="7" s="1"/>
  <c r="E2698" i="7"/>
  <c r="AQ2697" i="7"/>
  <c r="AL2697" i="7"/>
  <c r="AN2697" i="7" s="1"/>
  <c r="AG2697" i="7"/>
  <c r="AI2697" i="7" s="1"/>
  <c r="AB2697" i="7"/>
  <c r="AD2697" i="7" s="1"/>
  <c r="W2697" i="7"/>
  <c r="Y2697" i="7" s="1"/>
  <c r="T2697" i="7"/>
  <c r="O2697" i="7"/>
  <c r="M2697" i="7"/>
  <c r="J2697" i="7"/>
  <c r="H2697" i="7"/>
  <c r="E2697" i="7"/>
  <c r="AQ2696" i="7"/>
  <c r="AS2696" i="7" s="1"/>
  <c r="AS2703" i="7" s="1"/>
  <c r="AL2696" i="7"/>
  <c r="AN2696" i="7" s="1"/>
  <c r="AG2696" i="7"/>
  <c r="AI2696" i="7" s="1"/>
  <c r="AI2703" i="7" s="1"/>
  <c r="AB2696" i="7"/>
  <c r="AD2696" i="7" s="1"/>
  <c r="AD2703" i="7" s="1"/>
  <c r="W2696" i="7"/>
  <c r="Y2696" i="7" s="1"/>
  <c r="R2696" i="7"/>
  <c r="T2696" i="7" s="1"/>
  <c r="M2696" i="7"/>
  <c r="O2696" i="7" s="1"/>
  <c r="O2703" i="7" s="1"/>
  <c r="H2696" i="7"/>
  <c r="J2696" i="7" s="1"/>
  <c r="E2696" i="7"/>
  <c r="E2703" i="7" s="1"/>
  <c r="AQ2695" i="7"/>
  <c r="AL2695" i="7"/>
  <c r="AG2695" i="7"/>
  <c r="AB2695" i="7"/>
  <c r="W2695" i="7"/>
  <c r="R2695" i="7"/>
  <c r="M2695" i="7"/>
  <c r="H2695" i="7"/>
  <c r="AQ2694" i="7"/>
  <c r="AS2694" i="7" s="1"/>
  <c r="AL2694" i="7"/>
  <c r="AN2694" i="7" s="1"/>
  <c r="AG2694" i="7"/>
  <c r="AI2694" i="7" s="1"/>
  <c r="AB2694" i="7"/>
  <c r="AD2694" i="7" s="1"/>
  <c r="AD2695" i="7" s="1"/>
  <c r="W2694" i="7"/>
  <c r="Y2694" i="7" s="1"/>
  <c r="R2694" i="7"/>
  <c r="T2694" i="7" s="1"/>
  <c r="M2694" i="7"/>
  <c r="O2694" i="7" s="1"/>
  <c r="H2694" i="7"/>
  <c r="J2694" i="7" s="1"/>
  <c r="E2694" i="7"/>
  <c r="AQ2693" i="7"/>
  <c r="AL2693" i="7"/>
  <c r="AN2693" i="7" s="1"/>
  <c r="AG2693" i="7"/>
  <c r="AI2693" i="7" s="1"/>
  <c r="AB2693" i="7"/>
  <c r="AD2693" i="7" s="1"/>
  <c r="W2693" i="7"/>
  <c r="Y2693" i="7" s="1"/>
  <c r="R2693" i="7"/>
  <c r="T2693" i="7" s="1"/>
  <c r="M2693" i="7"/>
  <c r="O2693" i="7" s="1"/>
  <c r="H2693" i="7"/>
  <c r="J2693" i="7" s="1"/>
  <c r="E2693" i="7"/>
  <c r="AS2692" i="7"/>
  <c r="AQ2692" i="7"/>
  <c r="AN2692" i="7"/>
  <c r="AL2692" i="7"/>
  <c r="AI2692" i="7"/>
  <c r="AG2692" i="7"/>
  <c r="AD2692" i="7"/>
  <c r="AB2692" i="7"/>
  <c r="Y2692" i="7"/>
  <c r="W2692" i="7"/>
  <c r="T2692" i="7"/>
  <c r="R2692" i="7"/>
  <c r="O2692" i="7"/>
  <c r="M2692" i="7"/>
  <c r="J2692" i="7"/>
  <c r="H2692" i="7"/>
  <c r="E2692" i="7"/>
  <c r="AQ2691" i="7"/>
  <c r="AS2691" i="7" s="1"/>
  <c r="AL2691" i="7"/>
  <c r="AN2691" i="7" s="1"/>
  <c r="AG2691" i="7"/>
  <c r="AI2691" i="7" s="1"/>
  <c r="AB2691" i="7"/>
  <c r="AD2691" i="7" s="1"/>
  <c r="W2691" i="7"/>
  <c r="Y2691" i="7" s="1"/>
  <c r="R2691" i="7"/>
  <c r="T2691" i="7" s="1"/>
  <c r="M2691" i="7"/>
  <c r="O2691" i="7" s="1"/>
  <c r="H2691" i="7"/>
  <c r="J2691" i="7" s="1"/>
  <c r="J2695" i="7" s="1"/>
  <c r="E2691" i="7"/>
  <c r="AQ2690" i="7"/>
  <c r="AL2690" i="7"/>
  <c r="AN2690" i="7" s="1"/>
  <c r="AG2690" i="7"/>
  <c r="AI2690" i="7" s="1"/>
  <c r="AB2690" i="7"/>
  <c r="AD2690" i="7" s="1"/>
  <c r="W2690" i="7"/>
  <c r="Y2690" i="7" s="1"/>
  <c r="R2690" i="7"/>
  <c r="T2690" i="7" s="1"/>
  <c r="M2690" i="7"/>
  <c r="O2690" i="7" s="1"/>
  <c r="H2690" i="7"/>
  <c r="J2690" i="7" s="1"/>
  <c r="E2690" i="7"/>
  <c r="AQ2689" i="7"/>
  <c r="AL2689" i="7"/>
  <c r="AN2689" i="7" s="1"/>
  <c r="AG2689" i="7"/>
  <c r="AI2689" i="7" s="1"/>
  <c r="AB2689" i="7"/>
  <c r="AD2689" i="7" s="1"/>
  <c r="W2689" i="7"/>
  <c r="Y2689" i="7" s="1"/>
  <c r="R2689" i="7"/>
  <c r="T2689" i="7" s="1"/>
  <c r="M2689" i="7"/>
  <c r="J2689" i="7"/>
  <c r="H2689" i="7"/>
  <c r="E2689" i="7"/>
  <c r="AQ2688" i="7"/>
  <c r="AL2688" i="7"/>
  <c r="AG2688" i="7"/>
  <c r="AI2688" i="7" s="1"/>
  <c r="AB2688" i="7"/>
  <c r="AD2688" i="7" s="1"/>
  <c r="W2688" i="7"/>
  <c r="Y2688" i="7" s="1"/>
  <c r="R2688" i="7"/>
  <c r="T2688" i="7" s="1"/>
  <c r="M2688" i="7"/>
  <c r="O2688" i="7" s="1"/>
  <c r="H2688" i="7"/>
  <c r="J2688" i="7" s="1"/>
  <c r="E2688" i="7"/>
  <c r="AQ2687" i="7"/>
  <c r="AL2687" i="7"/>
  <c r="AN2687" i="7" s="1"/>
  <c r="AG2687" i="7"/>
  <c r="AI2687" i="7" s="1"/>
  <c r="AB2687" i="7"/>
  <c r="AD2687" i="7" s="1"/>
  <c r="W2687" i="7"/>
  <c r="Y2687" i="7" s="1"/>
  <c r="R2687" i="7"/>
  <c r="T2687" i="7" s="1"/>
  <c r="O2687" i="7"/>
  <c r="M2687" i="7"/>
  <c r="H2687" i="7"/>
  <c r="J2687" i="7" s="1"/>
  <c r="E2687" i="7"/>
  <c r="AQ2686" i="7"/>
  <c r="AL2686" i="7"/>
  <c r="AN2686" i="7" s="1"/>
  <c r="AI2686" i="7"/>
  <c r="AG2686" i="7"/>
  <c r="AB2686" i="7"/>
  <c r="AD2686" i="7" s="1"/>
  <c r="Y2686" i="7"/>
  <c r="W2686" i="7"/>
  <c r="R2686" i="7"/>
  <c r="T2686" i="7" s="1"/>
  <c r="O2686" i="7"/>
  <c r="M2686" i="7"/>
  <c r="H2686" i="7"/>
  <c r="J2686" i="7" s="1"/>
  <c r="E2686" i="7"/>
  <c r="AQ2685" i="7"/>
  <c r="AL2685" i="7"/>
  <c r="AN2685" i="7" s="1"/>
  <c r="AI2685" i="7"/>
  <c r="AG2685" i="7"/>
  <c r="AB2685" i="7"/>
  <c r="AD2685" i="7" s="1"/>
  <c r="Y2685" i="7"/>
  <c r="W2685" i="7"/>
  <c r="R2685" i="7"/>
  <c r="T2685" i="7" s="1"/>
  <c r="O2685" i="7"/>
  <c r="M2685" i="7"/>
  <c r="H2685" i="7"/>
  <c r="J2685" i="7" s="1"/>
  <c r="E2685" i="7"/>
  <c r="AQ2684" i="7"/>
  <c r="AL2684" i="7"/>
  <c r="AN2684" i="7" s="1"/>
  <c r="AI2684" i="7"/>
  <c r="AG2684" i="7"/>
  <c r="AB2684" i="7"/>
  <c r="AD2684" i="7" s="1"/>
  <c r="Y2684" i="7"/>
  <c r="W2684" i="7"/>
  <c r="T2684" i="7"/>
  <c r="R2684" i="7"/>
  <c r="O2684" i="7"/>
  <c r="M2684" i="7"/>
  <c r="J2684" i="7"/>
  <c r="H2684" i="7"/>
  <c r="E2684" i="7"/>
  <c r="AS2683" i="7"/>
  <c r="AQ2683" i="7"/>
  <c r="AL2683" i="7"/>
  <c r="AN2683" i="7" s="1"/>
  <c r="AI2683" i="7"/>
  <c r="AG2683" i="7"/>
  <c r="AB2683" i="7"/>
  <c r="AD2683" i="7" s="1"/>
  <c r="W2683" i="7"/>
  <c r="Y2683" i="7" s="1"/>
  <c r="T2683" i="7"/>
  <c r="R2683" i="7"/>
  <c r="O2683" i="7"/>
  <c r="M2683" i="7"/>
  <c r="J2683" i="7"/>
  <c r="H2683" i="7"/>
  <c r="E2683" i="7"/>
  <c r="AS2682" i="7"/>
  <c r="AN2682" i="7"/>
  <c r="AL2682" i="7"/>
  <c r="AI2682" i="7"/>
  <c r="AG2682" i="7"/>
  <c r="AD2682" i="7"/>
  <c r="AB2682" i="7"/>
  <c r="W2682" i="7"/>
  <c r="Y2682" i="7" s="1"/>
  <c r="T2682" i="7"/>
  <c r="R2682" i="7"/>
  <c r="M2682" i="7"/>
  <c r="O2682" i="7" s="1"/>
  <c r="H2682" i="7"/>
  <c r="AG2678" i="7"/>
  <c r="W2678" i="7"/>
  <c r="R2678" i="7"/>
  <c r="M2678" i="7"/>
  <c r="H2678" i="7"/>
  <c r="AG2677" i="7"/>
  <c r="AB2677" i="7"/>
  <c r="W2677" i="7"/>
  <c r="R2677" i="7"/>
  <c r="M2677" i="7"/>
  <c r="H2677" i="7"/>
  <c r="AG2676" i="7"/>
  <c r="AI2676" i="7" s="1"/>
  <c r="AD2676" i="7"/>
  <c r="AB2676" i="7"/>
  <c r="W2676" i="7"/>
  <c r="Y2676" i="7" s="1"/>
  <c r="T2676" i="7"/>
  <c r="R2676" i="7"/>
  <c r="M2676" i="7"/>
  <c r="O2676" i="7" s="1"/>
  <c r="J2676" i="7"/>
  <c r="H2676" i="7"/>
  <c r="E2676" i="7"/>
  <c r="AG2675" i="7"/>
  <c r="AB2675" i="7"/>
  <c r="Y2675" i="7"/>
  <c r="W2675" i="7"/>
  <c r="T2675" i="7"/>
  <c r="R2675" i="7"/>
  <c r="M2675" i="7"/>
  <c r="H2675" i="7"/>
  <c r="AI2674" i="7"/>
  <c r="AG2674" i="7"/>
  <c r="AB2674" i="7"/>
  <c r="AD2674" i="7" s="1"/>
  <c r="Y2674" i="7"/>
  <c r="W2674" i="7"/>
  <c r="R2674" i="7"/>
  <c r="T2674" i="7" s="1"/>
  <c r="O2674" i="7"/>
  <c r="M2674" i="7"/>
  <c r="H2674" i="7"/>
  <c r="J2674" i="7" s="1"/>
  <c r="E2674" i="7"/>
  <c r="AI2673" i="7"/>
  <c r="AG2673" i="7"/>
  <c r="AD2673" i="7"/>
  <c r="AB2673" i="7"/>
  <c r="Y2673" i="7"/>
  <c r="R2673" i="7"/>
  <c r="T2673" i="7" s="1"/>
  <c r="O2673" i="7"/>
  <c r="M2673" i="7"/>
  <c r="H2673" i="7"/>
  <c r="J2673" i="7" s="1"/>
  <c r="E2673" i="7"/>
  <c r="AI2672" i="7"/>
  <c r="AG2672" i="7"/>
  <c r="AD2672" i="7"/>
  <c r="AB2672" i="7"/>
  <c r="Y2672" i="7"/>
  <c r="W2672" i="7"/>
  <c r="T2672" i="7"/>
  <c r="R2672" i="7"/>
  <c r="O2672" i="7"/>
  <c r="M2672" i="7"/>
  <c r="J2672" i="7"/>
  <c r="H2672" i="7"/>
  <c r="E2672" i="7"/>
  <c r="AG2671" i="7"/>
  <c r="AI2671" i="7" s="1"/>
  <c r="AI2675" i="7" s="1"/>
  <c r="AD2671" i="7"/>
  <c r="AB2671" i="7"/>
  <c r="W2671" i="7"/>
  <c r="Y2671" i="7" s="1"/>
  <c r="T2671" i="7"/>
  <c r="R2671" i="7"/>
  <c r="M2671" i="7"/>
  <c r="O2671" i="7" s="1"/>
  <c r="J2671" i="7"/>
  <c r="H2671" i="7"/>
  <c r="E2671" i="7"/>
  <c r="AI2670" i="7"/>
  <c r="AG2670" i="7"/>
  <c r="AD2670" i="7"/>
  <c r="AB2670" i="7"/>
  <c r="Y2670" i="7"/>
  <c r="W2670" i="7"/>
  <c r="T2670" i="7"/>
  <c r="R2670" i="7"/>
  <c r="O2670" i="7"/>
  <c r="O2675" i="7" s="1"/>
  <c r="M2670" i="7"/>
  <c r="J2670" i="7"/>
  <c r="H2670" i="7"/>
  <c r="E2670" i="7"/>
  <c r="E2675" i="7" s="1"/>
  <c r="AI2669" i="7"/>
  <c r="AG2669" i="7"/>
  <c r="AB2669" i="7"/>
  <c r="AD2669" i="7" s="1"/>
  <c r="Y2669" i="7"/>
  <c r="W2669" i="7"/>
  <c r="R2669" i="7"/>
  <c r="T2669" i="7" s="1"/>
  <c r="O2669" i="7"/>
  <c r="M2669" i="7"/>
  <c r="H2669" i="7"/>
  <c r="J2669" i="7" s="1"/>
  <c r="E2669" i="7"/>
  <c r="AI2668" i="7"/>
  <c r="AG2668" i="7"/>
  <c r="AD2668" i="7"/>
  <c r="AD2675" i="7" s="1"/>
  <c r="AB2668" i="7"/>
  <c r="Y2668" i="7"/>
  <c r="W2668" i="7"/>
  <c r="T2668" i="7"/>
  <c r="R2668" i="7"/>
  <c r="O2668" i="7"/>
  <c r="M2668" i="7"/>
  <c r="J2668" i="7"/>
  <c r="J2675" i="7" s="1"/>
  <c r="H2668" i="7"/>
  <c r="E2668" i="7"/>
  <c r="AG2667" i="7"/>
  <c r="AB2667" i="7"/>
  <c r="W2667" i="7"/>
  <c r="R2667" i="7"/>
  <c r="M2667" i="7"/>
  <c r="H2667" i="7"/>
  <c r="AI2666" i="7"/>
  <c r="AG2666" i="7"/>
  <c r="AD2666" i="7"/>
  <c r="AB2666" i="7"/>
  <c r="Y2666" i="7"/>
  <c r="W2666" i="7"/>
  <c r="T2666" i="7"/>
  <c r="R2666" i="7"/>
  <c r="O2666" i="7"/>
  <c r="M2666" i="7"/>
  <c r="J2666" i="7"/>
  <c r="H2666" i="7"/>
  <c r="E2666" i="7"/>
  <c r="AG2665" i="7"/>
  <c r="AI2665" i="7" s="1"/>
  <c r="AB2665" i="7"/>
  <c r="AD2665" i="7" s="1"/>
  <c r="W2665" i="7"/>
  <c r="Y2665" i="7" s="1"/>
  <c r="R2665" i="7"/>
  <c r="T2665" i="7" s="1"/>
  <c r="O2665" i="7"/>
  <c r="M2665" i="7"/>
  <c r="H2665" i="7"/>
  <c r="J2665" i="7" s="1"/>
  <c r="E2665" i="7"/>
  <c r="AI2664" i="7"/>
  <c r="AG2664" i="7"/>
  <c r="AD2664" i="7"/>
  <c r="Y2664" i="7"/>
  <c r="W2664" i="7"/>
  <c r="R2664" i="7"/>
  <c r="T2664" i="7" s="1"/>
  <c r="O2664" i="7"/>
  <c r="J2664" i="7"/>
  <c r="H2664" i="7"/>
  <c r="E2664" i="7"/>
  <c r="AI2663" i="7"/>
  <c r="AG2663" i="7"/>
  <c r="AB2663" i="7"/>
  <c r="AD2663" i="7" s="1"/>
  <c r="Y2663" i="7"/>
  <c r="W2663" i="7"/>
  <c r="R2663" i="7"/>
  <c r="T2663" i="7" s="1"/>
  <c r="O2663" i="7"/>
  <c r="M2663" i="7"/>
  <c r="H2663" i="7"/>
  <c r="J2663" i="7" s="1"/>
  <c r="E2663" i="7"/>
  <c r="AI2662" i="7"/>
  <c r="AG2662" i="7"/>
  <c r="AD2662" i="7"/>
  <c r="AB2662" i="7"/>
  <c r="Y2662" i="7"/>
  <c r="W2662" i="7"/>
  <c r="T2662" i="7"/>
  <c r="R2662" i="7"/>
  <c r="O2662" i="7"/>
  <c r="M2662" i="7"/>
  <c r="J2662" i="7"/>
  <c r="H2662" i="7"/>
  <c r="E2662" i="7"/>
  <c r="AG2661" i="7"/>
  <c r="AI2661" i="7" s="1"/>
  <c r="AD2661" i="7"/>
  <c r="AB2661" i="7"/>
  <c r="W2661" i="7"/>
  <c r="Y2661" i="7" s="1"/>
  <c r="T2661" i="7"/>
  <c r="R2661" i="7"/>
  <c r="M2661" i="7"/>
  <c r="O2661" i="7" s="1"/>
  <c r="J2661" i="7"/>
  <c r="H2661" i="7"/>
  <c r="E2661" i="7"/>
  <c r="AI2660" i="7"/>
  <c r="AG2660" i="7"/>
  <c r="AD2660" i="7"/>
  <c r="AB2660" i="7"/>
  <c r="Y2660" i="7"/>
  <c r="W2660" i="7"/>
  <c r="T2660" i="7"/>
  <c r="R2660" i="7"/>
  <c r="O2660" i="7"/>
  <c r="M2660" i="7"/>
  <c r="J2660" i="7"/>
  <c r="H2660" i="7"/>
  <c r="E2660" i="7"/>
  <c r="AI2659" i="7"/>
  <c r="AG2659" i="7"/>
  <c r="AB2659" i="7"/>
  <c r="AD2659" i="7" s="1"/>
  <c r="Y2659" i="7"/>
  <c r="W2659" i="7"/>
  <c r="R2659" i="7"/>
  <c r="T2659" i="7" s="1"/>
  <c r="O2659" i="7"/>
  <c r="M2659" i="7"/>
  <c r="H2659" i="7"/>
  <c r="J2659" i="7" s="1"/>
  <c r="E2659" i="7"/>
  <c r="AI2658" i="7"/>
  <c r="AG2658" i="7"/>
  <c r="AD2658" i="7"/>
  <c r="AB2658" i="7"/>
  <c r="Y2658" i="7"/>
  <c r="W2658" i="7"/>
  <c r="T2658" i="7"/>
  <c r="R2658" i="7"/>
  <c r="O2658" i="7"/>
  <c r="M2658" i="7"/>
  <c r="J2658" i="7"/>
  <c r="H2658" i="7"/>
  <c r="E2658" i="7"/>
  <c r="AG2657" i="7"/>
  <c r="AI2657" i="7" s="1"/>
  <c r="AD2657" i="7"/>
  <c r="AB2657" i="7"/>
  <c r="W2657" i="7"/>
  <c r="Y2657" i="7" s="1"/>
  <c r="T2657" i="7"/>
  <c r="R2657" i="7"/>
  <c r="M2657" i="7"/>
  <c r="O2657" i="7" s="1"/>
  <c r="J2657" i="7"/>
  <c r="H2657" i="7"/>
  <c r="E2657" i="7"/>
  <c r="AI2656" i="7"/>
  <c r="AG2656" i="7"/>
  <c r="AB2656" i="7"/>
  <c r="AD2656" i="7" s="1"/>
  <c r="Y2656" i="7"/>
  <c r="W2656" i="7"/>
  <c r="R2656" i="7"/>
  <c r="T2656" i="7" s="1"/>
  <c r="O2656" i="7"/>
  <c r="M2656" i="7"/>
  <c r="H2656" i="7"/>
  <c r="J2656" i="7" s="1"/>
  <c r="E2656" i="7"/>
  <c r="AI2655" i="7"/>
  <c r="AG2655" i="7"/>
  <c r="AB2655" i="7"/>
  <c r="AD2655" i="7" s="1"/>
  <c r="Y2655" i="7"/>
  <c r="W2655" i="7"/>
  <c r="R2655" i="7"/>
  <c r="T2655" i="7" s="1"/>
  <c r="O2655" i="7"/>
  <c r="M2655" i="7"/>
  <c r="H2655" i="7"/>
  <c r="J2655" i="7" s="1"/>
  <c r="E2655" i="7"/>
  <c r="AG2654" i="7"/>
  <c r="AI2654" i="7" s="1"/>
  <c r="AD2654" i="7"/>
  <c r="AB2654" i="7"/>
  <c r="W2654" i="7"/>
  <c r="Y2654" i="7" s="1"/>
  <c r="T2654" i="7"/>
  <c r="R2654" i="7"/>
  <c r="M2654" i="7"/>
  <c r="O2654" i="7" s="1"/>
  <c r="H2654" i="7"/>
  <c r="AG2650" i="7"/>
  <c r="W2650" i="7"/>
  <c r="R2650" i="7"/>
  <c r="M2650" i="7"/>
  <c r="H2650" i="7"/>
  <c r="AG2649" i="7"/>
  <c r="AB2649" i="7"/>
  <c r="W2649" i="7"/>
  <c r="R2649" i="7"/>
  <c r="M2649" i="7"/>
  <c r="H2649" i="7"/>
  <c r="AG2648" i="7"/>
  <c r="AI2648" i="7" s="1"/>
  <c r="AD2648" i="7"/>
  <c r="AB2648" i="7"/>
  <c r="W2648" i="7"/>
  <c r="Y2648" i="7" s="1"/>
  <c r="T2648" i="7"/>
  <c r="R2648" i="7"/>
  <c r="M2648" i="7"/>
  <c r="O2648" i="7" s="1"/>
  <c r="J2648" i="7"/>
  <c r="H2648" i="7"/>
  <c r="E2648" i="7"/>
  <c r="AG2647" i="7"/>
  <c r="AB2647" i="7"/>
  <c r="W2647" i="7"/>
  <c r="Y2647" i="7" s="1"/>
  <c r="T2647" i="7"/>
  <c r="R2647" i="7"/>
  <c r="M2647" i="7"/>
  <c r="H2647" i="7"/>
  <c r="AI2646" i="7"/>
  <c r="AG2646" i="7"/>
  <c r="AB2646" i="7"/>
  <c r="AD2646" i="7" s="1"/>
  <c r="Y2646" i="7"/>
  <c r="W2646" i="7"/>
  <c r="R2646" i="7"/>
  <c r="T2646" i="7" s="1"/>
  <c r="O2646" i="7"/>
  <c r="M2646" i="7"/>
  <c r="H2646" i="7"/>
  <c r="J2646" i="7" s="1"/>
  <c r="E2646" i="7"/>
  <c r="AI2645" i="7"/>
  <c r="AG2645" i="7"/>
  <c r="AB2645" i="7"/>
  <c r="AD2645" i="7" s="1"/>
  <c r="Y2645" i="7"/>
  <c r="W2645" i="7"/>
  <c r="R2645" i="7"/>
  <c r="T2645" i="7" s="1"/>
  <c r="O2645" i="7"/>
  <c r="M2645" i="7"/>
  <c r="H2645" i="7"/>
  <c r="J2645" i="7" s="1"/>
  <c r="E2645" i="7"/>
  <c r="AG2644" i="7"/>
  <c r="AI2644" i="7" s="1"/>
  <c r="AD2644" i="7"/>
  <c r="AB2644" i="7"/>
  <c r="W2644" i="7"/>
  <c r="Y2644" i="7" s="1"/>
  <c r="T2644" i="7"/>
  <c r="R2644" i="7"/>
  <c r="M2644" i="7"/>
  <c r="O2644" i="7" s="1"/>
  <c r="J2644" i="7"/>
  <c r="H2644" i="7"/>
  <c r="E2644" i="7"/>
  <c r="AG2643" i="7"/>
  <c r="AI2643" i="7" s="1"/>
  <c r="AD2643" i="7"/>
  <c r="AB2643" i="7"/>
  <c r="W2643" i="7"/>
  <c r="Y2643" i="7" s="1"/>
  <c r="T2643" i="7"/>
  <c r="R2643" i="7"/>
  <c r="M2643" i="7"/>
  <c r="O2643" i="7" s="1"/>
  <c r="J2643" i="7"/>
  <c r="H2643" i="7"/>
  <c r="E2643" i="7"/>
  <c r="AI2642" i="7"/>
  <c r="AG2642" i="7"/>
  <c r="AD2642" i="7"/>
  <c r="AB2642" i="7"/>
  <c r="Y2642" i="7"/>
  <c r="W2642" i="7"/>
  <c r="T2642" i="7"/>
  <c r="R2642" i="7"/>
  <c r="O2642" i="7"/>
  <c r="M2642" i="7"/>
  <c r="J2642" i="7"/>
  <c r="H2642" i="7"/>
  <c r="E2642" i="7"/>
  <c r="AI2641" i="7"/>
  <c r="AG2641" i="7"/>
  <c r="AB2641" i="7"/>
  <c r="AD2641" i="7" s="1"/>
  <c r="Y2641" i="7"/>
  <c r="W2641" i="7"/>
  <c r="T2641" i="7"/>
  <c r="O2641" i="7"/>
  <c r="M2641" i="7"/>
  <c r="J2641" i="7"/>
  <c r="H2641" i="7"/>
  <c r="E2641" i="7"/>
  <c r="AI2640" i="7"/>
  <c r="AI2647" i="7" s="1"/>
  <c r="AG2640" i="7"/>
  <c r="AB2640" i="7"/>
  <c r="AD2640" i="7" s="1"/>
  <c r="Y2640" i="7"/>
  <c r="W2640" i="7"/>
  <c r="R2640" i="7"/>
  <c r="T2640" i="7" s="1"/>
  <c r="O2640" i="7"/>
  <c r="M2640" i="7"/>
  <c r="H2640" i="7"/>
  <c r="J2640" i="7" s="1"/>
  <c r="E2640" i="7"/>
  <c r="AG2639" i="7"/>
  <c r="AB2639" i="7"/>
  <c r="W2639" i="7"/>
  <c r="R2639" i="7"/>
  <c r="M2639" i="7"/>
  <c r="H2639" i="7"/>
  <c r="AG2638" i="7"/>
  <c r="AI2638" i="7" s="1"/>
  <c r="AD2638" i="7"/>
  <c r="AB2638" i="7"/>
  <c r="W2638" i="7"/>
  <c r="Y2638" i="7" s="1"/>
  <c r="T2638" i="7"/>
  <c r="R2638" i="7"/>
  <c r="M2638" i="7"/>
  <c r="O2638" i="7" s="1"/>
  <c r="J2638" i="7"/>
  <c r="H2638" i="7"/>
  <c r="E2638" i="7"/>
  <c r="AI2637" i="7"/>
  <c r="AG2637" i="7"/>
  <c r="AB2637" i="7"/>
  <c r="AD2637" i="7" s="1"/>
  <c r="Y2637" i="7"/>
  <c r="W2637" i="7"/>
  <c r="R2637" i="7"/>
  <c r="T2637" i="7" s="1"/>
  <c r="T2639" i="7" s="1"/>
  <c r="O2637" i="7"/>
  <c r="M2637" i="7"/>
  <c r="H2637" i="7"/>
  <c r="J2637" i="7" s="1"/>
  <c r="E2637" i="7"/>
  <c r="AI2636" i="7"/>
  <c r="AG2636" i="7"/>
  <c r="AB2636" i="7"/>
  <c r="AD2636" i="7" s="1"/>
  <c r="Y2636" i="7"/>
  <c r="W2636" i="7"/>
  <c r="R2636" i="7"/>
  <c r="T2636" i="7" s="1"/>
  <c r="O2636" i="7"/>
  <c r="M2636" i="7"/>
  <c r="H2636" i="7"/>
  <c r="J2636" i="7" s="1"/>
  <c r="E2636" i="7"/>
  <c r="AG2635" i="7"/>
  <c r="AI2635" i="7" s="1"/>
  <c r="AD2635" i="7"/>
  <c r="AB2635" i="7"/>
  <c r="W2635" i="7"/>
  <c r="Y2635" i="7" s="1"/>
  <c r="T2635" i="7"/>
  <c r="R2635" i="7"/>
  <c r="M2635" i="7"/>
  <c r="O2635" i="7" s="1"/>
  <c r="J2635" i="7"/>
  <c r="H2635" i="7"/>
  <c r="E2635" i="7"/>
  <c r="AG2634" i="7"/>
  <c r="AI2634" i="7" s="1"/>
  <c r="AD2634" i="7"/>
  <c r="AB2634" i="7"/>
  <c r="W2634" i="7"/>
  <c r="Y2634" i="7" s="1"/>
  <c r="T2634" i="7"/>
  <c r="R2634" i="7"/>
  <c r="M2634" i="7"/>
  <c r="O2634" i="7" s="1"/>
  <c r="J2634" i="7"/>
  <c r="H2634" i="7"/>
  <c r="E2634" i="7"/>
  <c r="AI2633" i="7"/>
  <c r="AG2633" i="7"/>
  <c r="AB2633" i="7"/>
  <c r="AD2633" i="7" s="1"/>
  <c r="AD2639" i="7" s="1"/>
  <c r="Y2633" i="7"/>
  <c r="W2633" i="7"/>
  <c r="R2633" i="7"/>
  <c r="T2633" i="7" s="1"/>
  <c r="O2633" i="7"/>
  <c r="M2633" i="7"/>
  <c r="H2633" i="7"/>
  <c r="J2633" i="7" s="1"/>
  <c r="E2633" i="7"/>
  <c r="AI2632" i="7"/>
  <c r="AG2632" i="7"/>
  <c r="AB2632" i="7"/>
  <c r="AD2632" i="7" s="1"/>
  <c r="Y2632" i="7"/>
  <c r="W2632" i="7"/>
  <c r="R2632" i="7"/>
  <c r="T2632" i="7" s="1"/>
  <c r="O2632" i="7"/>
  <c r="M2632" i="7"/>
  <c r="H2632" i="7"/>
  <c r="J2632" i="7" s="1"/>
  <c r="E2632" i="7"/>
  <c r="AG2631" i="7"/>
  <c r="AI2631" i="7" s="1"/>
  <c r="AB2631" i="7"/>
  <c r="AD2631" i="7" s="1"/>
  <c r="W2631" i="7"/>
  <c r="Y2631" i="7" s="1"/>
  <c r="T2631" i="7"/>
  <c r="R2631" i="7"/>
  <c r="M2631" i="7"/>
  <c r="O2631" i="7" s="1"/>
  <c r="H2631" i="7"/>
  <c r="J2631" i="7" s="1"/>
  <c r="E2631" i="7"/>
  <c r="AG2630" i="7"/>
  <c r="AI2630" i="7" s="1"/>
  <c r="AD2630" i="7"/>
  <c r="AB2630" i="7"/>
  <c r="W2630" i="7"/>
  <c r="Y2630" i="7" s="1"/>
  <c r="T2630" i="7"/>
  <c r="R2630" i="7"/>
  <c r="M2630" i="7"/>
  <c r="O2630" i="7" s="1"/>
  <c r="J2630" i="7"/>
  <c r="H2630" i="7"/>
  <c r="E2630" i="7"/>
  <c r="AI2629" i="7"/>
  <c r="AG2629" i="7"/>
  <c r="AB2629" i="7"/>
  <c r="AD2629" i="7" s="1"/>
  <c r="W2629" i="7"/>
  <c r="Y2629" i="7" s="1"/>
  <c r="R2629" i="7"/>
  <c r="T2629" i="7" s="1"/>
  <c r="O2629" i="7"/>
  <c r="M2629" i="7"/>
  <c r="H2629" i="7"/>
  <c r="J2629" i="7" s="1"/>
  <c r="E2629" i="7"/>
  <c r="AI2628" i="7"/>
  <c r="AG2628" i="7"/>
  <c r="AB2628" i="7"/>
  <c r="AD2628" i="7" s="1"/>
  <c r="Y2628" i="7"/>
  <c r="W2628" i="7"/>
  <c r="R2628" i="7"/>
  <c r="T2628" i="7" s="1"/>
  <c r="O2628" i="7"/>
  <c r="M2628" i="7"/>
  <c r="H2628" i="7"/>
  <c r="J2628" i="7" s="1"/>
  <c r="E2628" i="7"/>
  <c r="AG2627" i="7"/>
  <c r="AI2627" i="7" s="1"/>
  <c r="AB2627" i="7"/>
  <c r="AD2627" i="7" s="1"/>
  <c r="W2627" i="7"/>
  <c r="Y2627" i="7" s="1"/>
  <c r="R2627" i="7"/>
  <c r="T2627" i="7" s="1"/>
  <c r="M2627" i="7"/>
  <c r="O2627" i="7" s="1"/>
  <c r="H2627" i="7"/>
  <c r="J2627" i="7" s="1"/>
  <c r="E2627" i="7"/>
  <c r="AI2626" i="7"/>
  <c r="AG2626" i="7"/>
  <c r="AD2626" i="7"/>
  <c r="AB2626" i="7"/>
  <c r="Y2626" i="7"/>
  <c r="W2626" i="7"/>
  <c r="T2626" i="7"/>
  <c r="R2626" i="7"/>
  <c r="O2626" i="7"/>
  <c r="M2626" i="7"/>
  <c r="AG2622" i="7"/>
  <c r="W2622" i="7"/>
  <c r="R2622" i="7"/>
  <c r="M2622" i="7"/>
  <c r="H2622" i="7"/>
  <c r="AG2621" i="7"/>
  <c r="AB2621" i="7"/>
  <c r="W2621" i="7"/>
  <c r="R2621" i="7"/>
  <c r="M2621" i="7"/>
  <c r="H2621" i="7"/>
  <c r="AG2620" i="7"/>
  <c r="AI2620" i="7" s="1"/>
  <c r="AB2620" i="7"/>
  <c r="AD2620" i="7" s="1"/>
  <c r="W2620" i="7"/>
  <c r="Y2620" i="7" s="1"/>
  <c r="R2620" i="7"/>
  <c r="T2620" i="7" s="1"/>
  <c r="M2620" i="7"/>
  <c r="O2620" i="7" s="1"/>
  <c r="H2620" i="7"/>
  <c r="J2620" i="7" s="1"/>
  <c r="E2620" i="7"/>
  <c r="AG2619" i="7"/>
  <c r="AB2619" i="7"/>
  <c r="W2619" i="7"/>
  <c r="R2619" i="7"/>
  <c r="M2619" i="7"/>
  <c r="H2619" i="7"/>
  <c r="AG2618" i="7"/>
  <c r="AI2618" i="7" s="1"/>
  <c r="AB2618" i="7"/>
  <c r="AD2618" i="7" s="1"/>
  <c r="W2618" i="7"/>
  <c r="Y2618" i="7" s="1"/>
  <c r="R2618" i="7"/>
  <c r="T2618" i="7" s="1"/>
  <c r="M2618" i="7"/>
  <c r="O2618" i="7" s="1"/>
  <c r="H2618" i="7"/>
  <c r="J2618" i="7" s="1"/>
  <c r="E2618" i="7"/>
  <c r="AI2617" i="7"/>
  <c r="AG2617" i="7"/>
  <c r="AD2617" i="7"/>
  <c r="AB2617" i="7"/>
  <c r="Y2617" i="7"/>
  <c r="W2617" i="7"/>
  <c r="T2617" i="7"/>
  <c r="R2617" i="7"/>
  <c r="O2617" i="7"/>
  <c r="M2617" i="7"/>
  <c r="J2617" i="7"/>
  <c r="H2617" i="7"/>
  <c r="E2617" i="7"/>
  <c r="AG2616" i="7"/>
  <c r="AI2616" i="7" s="1"/>
  <c r="AB2616" i="7"/>
  <c r="AD2616" i="7" s="1"/>
  <c r="W2616" i="7"/>
  <c r="Y2616" i="7" s="1"/>
  <c r="R2616" i="7"/>
  <c r="T2616" i="7" s="1"/>
  <c r="M2616" i="7"/>
  <c r="O2616" i="7" s="1"/>
  <c r="H2616" i="7"/>
  <c r="J2616" i="7" s="1"/>
  <c r="E2616" i="7"/>
  <c r="AI2615" i="7"/>
  <c r="AG2615" i="7"/>
  <c r="AD2615" i="7"/>
  <c r="AB2615" i="7"/>
  <c r="Y2615" i="7"/>
  <c r="W2615" i="7"/>
  <c r="T2615" i="7"/>
  <c r="R2615" i="7"/>
  <c r="O2615" i="7"/>
  <c r="J2615" i="7"/>
  <c r="E2615" i="7"/>
  <c r="AG2614" i="7"/>
  <c r="AI2614" i="7" s="1"/>
  <c r="AB2614" i="7"/>
  <c r="AD2614" i="7" s="1"/>
  <c r="W2614" i="7"/>
  <c r="Y2614" i="7" s="1"/>
  <c r="R2614" i="7"/>
  <c r="T2614" i="7" s="1"/>
  <c r="M2614" i="7"/>
  <c r="O2614" i="7" s="1"/>
  <c r="H2614" i="7"/>
  <c r="J2614" i="7" s="1"/>
  <c r="E2614" i="7"/>
  <c r="AI2613" i="7"/>
  <c r="AG2613" i="7"/>
  <c r="AD2613" i="7"/>
  <c r="AB2613" i="7"/>
  <c r="W2613" i="7"/>
  <c r="T2613" i="7"/>
  <c r="O2613" i="7"/>
  <c r="M2613" i="7"/>
  <c r="J2613" i="7"/>
  <c r="H2613" i="7"/>
  <c r="E2613" i="7"/>
  <c r="AG2612" i="7"/>
  <c r="AI2612" i="7" s="1"/>
  <c r="AI2619" i="7" s="1"/>
  <c r="AB2612" i="7"/>
  <c r="AD2612" i="7" s="1"/>
  <c r="AD2619" i="7" s="1"/>
  <c r="W2612" i="7"/>
  <c r="Y2612" i="7" s="1"/>
  <c r="Y2619" i="7" s="1"/>
  <c r="R2612" i="7"/>
  <c r="T2612" i="7" s="1"/>
  <c r="M2612" i="7"/>
  <c r="O2612" i="7" s="1"/>
  <c r="H2612" i="7"/>
  <c r="J2612" i="7" s="1"/>
  <c r="J2619" i="7" s="1"/>
  <c r="E2612" i="7"/>
  <c r="AG2611" i="7"/>
  <c r="AB2611" i="7"/>
  <c r="W2611" i="7"/>
  <c r="R2611" i="7"/>
  <c r="M2611" i="7"/>
  <c r="H2611" i="7"/>
  <c r="AG2610" i="7"/>
  <c r="AI2610" i="7" s="1"/>
  <c r="AB2610" i="7"/>
  <c r="AD2610" i="7" s="1"/>
  <c r="W2610" i="7"/>
  <c r="Y2610" i="7" s="1"/>
  <c r="R2610" i="7"/>
  <c r="T2610" i="7" s="1"/>
  <c r="T2611" i="7" s="1"/>
  <c r="M2610" i="7"/>
  <c r="O2610" i="7" s="1"/>
  <c r="H2610" i="7"/>
  <c r="J2610" i="7" s="1"/>
  <c r="E2610" i="7"/>
  <c r="AI2609" i="7"/>
  <c r="AG2609" i="7"/>
  <c r="AD2609" i="7"/>
  <c r="AB2609" i="7"/>
  <c r="Y2609" i="7"/>
  <c r="W2609" i="7"/>
  <c r="T2609" i="7"/>
  <c r="R2609" i="7"/>
  <c r="O2609" i="7"/>
  <c r="M2609" i="7"/>
  <c r="J2609" i="7"/>
  <c r="H2609" i="7"/>
  <c r="E2609" i="7"/>
  <c r="AG2608" i="7"/>
  <c r="AI2608" i="7" s="1"/>
  <c r="AB2608" i="7"/>
  <c r="AD2608" i="7" s="1"/>
  <c r="W2608" i="7"/>
  <c r="Y2608" i="7" s="1"/>
  <c r="R2608" i="7"/>
  <c r="T2608" i="7" s="1"/>
  <c r="M2608" i="7"/>
  <c r="O2608" i="7" s="1"/>
  <c r="H2608" i="7"/>
  <c r="J2608" i="7" s="1"/>
  <c r="E2608" i="7"/>
  <c r="AI2607" i="7"/>
  <c r="AG2607" i="7"/>
  <c r="AD2607" i="7"/>
  <c r="AB2607" i="7"/>
  <c r="Y2607" i="7"/>
  <c r="W2607" i="7"/>
  <c r="T2607" i="7"/>
  <c r="R2607" i="7"/>
  <c r="O2607" i="7"/>
  <c r="M2607" i="7"/>
  <c r="J2607" i="7"/>
  <c r="H2607" i="7"/>
  <c r="E2607" i="7"/>
  <c r="AG2606" i="7"/>
  <c r="AI2606" i="7" s="1"/>
  <c r="AB2606" i="7"/>
  <c r="AD2606" i="7" s="1"/>
  <c r="W2606" i="7"/>
  <c r="Y2606" i="7" s="1"/>
  <c r="R2606" i="7"/>
  <c r="T2606" i="7" s="1"/>
  <c r="M2606" i="7"/>
  <c r="O2606" i="7" s="1"/>
  <c r="H2606" i="7"/>
  <c r="J2606" i="7" s="1"/>
  <c r="E2606" i="7"/>
  <c r="AI2605" i="7"/>
  <c r="AG2605" i="7"/>
  <c r="AD2605" i="7"/>
  <c r="AB2605" i="7"/>
  <c r="Y2605" i="7"/>
  <c r="W2605" i="7"/>
  <c r="T2605" i="7"/>
  <c r="R2605" i="7"/>
  <c r="O2605" i="7"/>
  <c r="M2605" i="7"/>
  <c r="J2605" i="7"/>
  <c r="H2605" i="7"/>
  <c r="E2605" i="7"/>
  <c r="AG2604" i="7"/>
  <c r="AI2604" i="7" s="1"/>
  <c r="AB2604" i="7"/>
  <c r="AD2604" i="7" s="1"/>
  <c r="W2604" i="7"/>
  <c r="Y2604" i="7" s="1"/>
  <c r="R2604" i="7"/>
  <c r="T2604" i="7" s="1"/>
  <c r="M2604" i="7"/>
  <c r="O2604" i="7" s="1"/>
  <c r="H2604" i="7"/>
  <c r="J2604" i="7" s="1"/>
  <c r="E2604" i="7"/>
  <c r="AI2603" i="7"/>
  <c r="AG2603" i="7"/>
  <c r="AD2603" i="7"/>
  <c r="AB2603" i="7"/>
  <c r="Y2603" i="7"/>
  <c r="W2603" i="7"/>
  <c r="T2603" i="7"/>
  <c r="R2603" i="7"/>
  <c r="O2603" i="7"/>
  <c r="M2603" i="7"/>
  <c r="J2603" i="7"/>
  <c r="H2603" i="7"/>
  <c r="E2603" i="7"/>
  <c r="AG2602" i="7"/>
  <c r="AI2602" i="7" s="1"/>
  <c r="AB2602" i="7"/>
  <c r="AD2602" i="7" s="1"/>
  <c r="W2602" i="7"/>
  <c r="Y2602" i="7" s="1"/>
  <c r="R2602" i="7"/>
  <c r="T2602" i="7" s="1"/>
  <c r="M2602" i="7"/>
  <c r="O2602" i="7" s="1"/>
  <c r="H2602" i="7"/>
  <c r="J2602" i="7" s="1"/>
  <c r="E2602" i="7"/>
  <c r="AI2601" i="7"/>
  <c r="AG2601" i="7"/>
  <c r="AD2601" i="7"/>
  <c r="AB2601" i="7"/>
  <c r="Y2601" i="7"/>
  <c r="W2601" i="7"/>
  <c r="T2601" i="7"/>
  <c r="R2601" i="7"/>
  <c r="O2601" i="7"/>
  <c r="M2601" i="7"/>
  <c r="J2601" i="7"/>
  <c r="H2601" i="7"/>
  <c r="E2601" i="7"/>
  <c r="AG2600" i="7"/>
  <c r="AI2600" i="7" s="1"/>
  <c r="AB2600" i="7"/>
  <c r="AD2600" i="7" s="1"/>
  <c r="W2600" i="7"/>
  <c r="Y2600" i="7" s="1"/>
  <c r="R2600" i="7"/>
  <c r="T2600" i="7" s="1"/>
  <c r="M2600" i="7"/>
  <c r="O2600" i="7" s="1"/>
  <c r="H2600" i="7"/>
  <c r="J2600" i="7" s="1"/>
  <c r="E2600" i="7"/>
  <c r="AI2599" i="7"/>
  <c r="AG2599" i="7"/>
  <c r="AD2599" i="7"/>
  <c r="AB2599" i="7"/>
  <c r="Y2599" i="7"/>
  <c r="W2599" i="7"/>
  <c r="T2599" i="7"/>
  <c r="R2599" i="7"/>
  <c r="O2599" i="7"/>
  <c r="M2599" i="7"/>
  <c r="J2599" i="7"/>
  <c r="H2599" i="7"/>
  <c r="E2599" i="7"/>
  <c r="AG2598" i="7"/>
  <c r="AI2598" i="7" s="1"/>
  <c r="AB2598" i="7"/>
  <c r="AD2598" i="7" s="1"/>
  <c r="W2598" i="7"/>
  <c r="Y2598" i="7" s="1"/>
  <c r="R2598" i="7"/>
  <c r="T2598" i="7" s="1"/>
  <c r="M2598" i="7"/>
  <c r="O2598" i="7" s="1"/>
  <c r="H2598" i="7"/>
  <c r="J2598" i="7" s="1"/>
  <c r="E2598" i="7"/>
  <c r="AG2594" i="7"/>
  <c r="W2594" i="7"/>
  <c r="R2594" i="7"/>
  <c r="M2594" i="7"/>
  <c r="H2594" i="7"/>
  <c r="C2594" i="7"/>
  <c r="AG2593" i="7"/>
  <c r="AB2593" i="7"/>
  <c r="W2593" i="7"/>
  <c r="R2593" i="7"/>
  <c r="M2593" i="7"/>
  <c r="H2593" i="7"/>
  <c r="AI2592" i="7"/>
  <c r="AG2592" i="7"/>
  <c r="AD2592" i="7"/>
  <c r="AB2592" i="7"/>
  <c r="Y2592" i="7"/>
  <c r="W2592" i="7"/>
  <c r="T2592" i="7"/>
  <c r="R2592" i="7"/>
  <c r="O2592" i="7"/>
  <c r="M2592" i="7"/>
  <c r="J2592" i="7"/>
  <c r="H2592" i="7"/>
  <c r="E2592" i="7"/>
  <c r="AG2591" i="7"/>
  <c r="AB2591" i="7"/>
  <c r="W2591" i="7"/>
  <c r="R2591" i="7"/>
  <c r="M2591" i="7"/>
  <c r="H2591" i="7"/>
  <c r="AI2590" i="7"/>
  <c r="AG2590" i="7"/>
  <c r="AD2590" i="7"/>
  <c r="AB2590" i="7"/>
  <c r="Y2590" i="7"/>
  <c r="W2590" i="7"/>
  <c r="T2590" i="7"/>
  <c r="R2590" i="7"/>
  <c r="O2590" i="7"/>
  <c r="M2590" i="7"/>
  <c r="J2590" i="7"/>
  <c r="H2590" i="7"/>
  <c r="E2590" i="7"/>
  <c r="AG2589" i="7"/>
  <c r="AI2589" i="7" s="1"/>
  <c r="AB2589" i="7"/>
  <c r="AD2589" i="7" s="1"/>
  <c r="W2589" i="7"/>
  <c r="Y2589" i="7" s="1"/>
  <c r="R2589" i="7"/>
  <c r="T2589" i="7" s="1"/>
  <c r="M2589" i="7"/>
  <c r="O2589" i="7" s="1"/>
  <c r="H2589" i="7"/>
  <c r="J2589" i="7" s="1"/>
  <c r="E2589" i="7"/>
  <c r="AI2588" i="7"/>
  <c r="AG2588" i="7"/>
  <c r="AD2588" i="7"/>
  <c r="AB2588" i="7"/>
  <c r="Y2588" i="7"/>
  <c r="W2588" i="7"/>
  <c r="T2588" i="7"/>
  <c r="R2588" i="7"/>
  <c r="O2588" i="7"/>
  <c r="M2588" i="7"/>
  <c r="J2588" i="7"/>
  <c r="H2588" i="7"/>
  <c r="E2588" i="7"/>
  <c r="AG2587" i="7"/>
  <c r="AI2587" i="7" s="1"/>
  <c r="AB2587" i="7"/>
  <c r="AD2587" i="7" s="1"/>
  <c r="W2587" i="7"/>
  <c r="Y2587" i="7" s="1"/>
  <c r="R2587" i="7"/>
  <c r="T2587" i="7" s="1"/>
  <c r="M2587" i="7"/>
  <c r="O2587" i="7" s="1"/>
  <c r="H2587" i="7"/>
  <c r="J2587" i="7" s="1"/>
  <c r="E2587" i="7"/>
  <c r="AI2586" i="7"/>
  <c r="AG2586" i="7"/>
  <c r="AD2586" i="7"/>
  <c r="AB2586" i="7"/>
  <c r="Y2586" i="7"/>
  <c r="W2586" i="7"/>
  <c r="T2586" i="7"/>
  <c r="R2586" i="7"/>
  <c r="O2586" i="7"/>
  <c r="M2586" i="7"/>
  <c r="J2586" i="7"/>
  <c r="H2586" i="7"/>
  <c r="E2586" i="7"/>
  <c r="AG2585" i="7"/>
  <c r="AI2585" i="7" s="1"/>
  <c r="AB2585" i="7"/>
  <c r="AD2585" i="7" s="1"/>
  <c r="W2585" i="7"/>
  <c r="Y2585" i="7" s="1"/>
  <c r="R2585" i="7"/>
  <c r="T2585" i="7" s="1"/>
  <c r="M2585" i="7"/>
  <c r="O2585" i="7" s="1"/>
  <c r="H2585" i="7"/>
  <c r="J2585" i="7" s="1"/>
  <c r="E2585" i="7"/>
  <c r="AI2584" i="7"/>
  <c r="AI2591" i="7" s="1"/>
  <c r="AG2584" i="7"/>
  <c r="AD2584" i="7"/>
  <c r="AD2591" i="7" s="1"/>
  <c r="AB2584" i="7"/>
  <c r="Y2584" i="7"/>
  <c r="Y2591" i="7" s="1"/>
  <c r="W2584" i="7"/>
  <c r="T2584" i="7"/>
  <c r="T2591" i="7" s="1"/>
  <c r="R2584" i="7"/>
  <c r="O2584" i="7"/>
  <c r="O2591" i="7" s="1"/>
  <c r="M2584" i="7"/>
  <c r="J2584" i="7"/>
  <c r="J2591" i="7" s="1"/>
  <c r="H2584" i="7"/>
  <c r="E2584" i="7"/>
  <c r="E2591" i="7" s="1"/>
  <c r="AG2583" i="7"/>
  <c r="AB2583" i="7"/>
  <c r="W2583" i="7"/>
  <c r="R2583" i="7"/>
  <c r="M2583" i="7"/>
  <c r="H2583" i="7"/>
  <c r="AI2582" i="7"/>
  <c r="AG2582" i="7"/>
  <c r="AD2582" i="7"/>
  <c r="AB2582" i="7"/>
  <c r="Y2582" i="7"/>
  <c r="W2582" i="7"/>
  <c r="T2582" i="7"/>
  <c r="R2582" i="7"/>
  <c r="O2582" i="7"/>
  <c r="M2582" i="7"/>
  <c r="J2582" i="7"/>
  <c r="H2582" i="7"/>
  <c r="E2582" i="7"/>
  <c r="AG2581" i="7"/>
  <c r="AI2581" i="7" s="1"/>
  <c r="AB2581" i="7"/>
  <c r="AD2581" i="7" s="1"/>
  <c r="W2581" i="7"/>
  <c r="Y2581" i="7" s="1"/>
  <c r="R2581" i="7"/>
  <c r="T2581" i="7" s="1"/>
  <c r="M2581" i="7"/>
  <c r="O2581" i="7" s="1"/>
  <c r="H2581" i="7"/>
  <c r="J2581" i="7" s="1"/>
  <c r="E2581" i="7"/>
  <c r="AI2580" i="7"/>
  <c r="AG2580" i="7"/>
  <c r="AD2580" i="7"/>
  <c r="AB2580" i="7"/>
  <c r="Y2580" i="7"/>
  <c r="W2580" i="7"/>
  <c r="T2580" i="7"/>
  <c r="R2580" i="7"/>
  <c r="O2580" i="7"/>
  <c r="M2580" i="7"/>
  <c r="J2580" i="7"/>
  <c r="H2580" i="7"/>
  <c r="E2580" i="7"/>
  <c r="AG2579" i="7"/>
  <c r="AI2579" i="7" s="1"/>
  <c r="AB2579" i="7"/>
  <c r="AD2579" i="7" s="1"/>
  <c r="W2579" i="7"/>
  <c r="Y2579" i="7" s="1"/>
  <c r="R2579" i="7"/>
  <c r="T2579" i="7" s="1"/>
  <c r="M2579" i="7"/>
  <c r="O2579" i="7" s="1"/>
  <c r="H2579" i="7"/>
  <c r="J2579" i="7" s="1"/>
  <c r="E2579" i="7"/>
  <c r="AI2578" i="7"/>
  <c r="AG2578" i="7"/>
  <c r="AD2578" i="7"/>
  <c r="AB2578" i="7"/>
  <c r="Y2578" i="7"/>
  <c r="W2578" i="7"/>
  <c r="T2578" i="7"/>
  <c r="R2578" i="7"/>
  <c r="O2578" i="7"/>
  <c r="M2578" i="7"/>
  <c r="J2578" i="7"/>
  <c r="H2578" i="7"/>
  <c r="E2578" i="7"/>
  <c r="AG2577" i="7"/>
  <c r="AI2577" i="7" s="1"/>
  <c r="AB2577" i="7"/>
  <c r="AD2577" i="7" s="1"/>
  <c r="W2577" i="7"/>
  <c r="Y2577" i="7" s="1"/>
  <c r="R2577" i="7"/>
  <c r="T2577" i="7" s="1"/>
  <c r="M2577" i="7"/>
  <c r="O2577" i="7" s="1"/>
  <c r="H2577" i="7"/>
  <c r="J2577" i="7" s="1"/>
  <c r="E2577" i="7"/>
  <c r="AI2576" i="7"/>
  <c r="AG2576" i="7"/>
  <c r="AD2576" i="7"/>
  <c r="AB2576" i="7"/>
  <c r="Y2576" i="7"/>
  <c r="W2576" i="7"/>
  <c r="T2576" i="7"/>
  <c r="R2576" i="7"/>
  <c r="O2576" i="7"/>
  <c r="M2576" i="7"/>
  <c r="J2576" i="7"/>
  <c r="H2576" i="7"/>
  <c r="E2576" i="7"/>
  <c r="AG2575" i="7"/>
  <c r="AI2575" i="7" s="1"/>
  <c r="AB2575" i="7"/>
  <c r="AD2575" i="7" s="1"/>
  <c r="W2575" i="7"/>
  <c r="Y2575" i="7" s="1"/>
  <c r="R2575" i="7"/>
  <c r="T2575" i="7" s="1"/>
  <c r="M2575" i="7"/>
  <c r="O2575" i="7" s="1"/>
  <c r="H2575" i="7"/>
  <c r="J2575" i="7" s="1"/>
  <c r="E2575" i="7"/>
  <c r="AI2574" i="7"/>
  <c r="AG2574" i="7"/>
  <c r="AD2574" i="7"/>
  <c r="AB2574" i="7"/>
  <c r="Y2574" i="7"/>
  <c r="W2574" i="7"/>
  <c r="T2574" i="7"/>
  <c r="R2574" i="7"/>
  <c r="O2574" i="7"/>
  <c r="M2574" i="7"/>
  <c r="J2574" i="7"/>
  <c r="H2574" i="7"/>
  <c r="E2574" i="7"/>
  <c r="AG2573" i="7"/>
  <c r="AI2573" i="7" s="1"/>
  <c r="AB2573" i="7"/>
  <c r="AD2573" i="7" s="1"/>
  <c r="W2573" i="7"/>
  <c r="Y2573" i="7" s="1"/>
  <c r="R2573" i="7"/>
  <c r="T2573" i="7" s="1"/>
  <c r="M2573" i="7"/>
  <c r="O2573" i="7" s="1"/>
  <c r="H2573" i="7"/>
  <c r="J2573" i="7" s="1"/>
  <c r="E2573" i="7"/>
  <c r="AG2572" i="7"/>
  <c r="AI2572" i="7" s="1"/>
  <c r="AD2572" i="7"/>
  <c r="AB2572" i="7"/>
  <c r="W2572" i="7"/>
  <c r="Y2572" i="7" s="1"/>
  <c r="T2572" i="7"/>
  <c r="R2572" i="7"/>
  <c r="M2572" i="7"/>
  <c r="O2572" i="7" s="1"/>
  <c r="J2572" i="7"/>
  <c r="H2572" i="7"/>
  <c r="E2572" i="7"/>
  <c r="AG2571" i="7"/>
  <c r="AI2571" i="7" s="1"/>
  <c r="AD2571" i="7"/>
  <c r="AB2571" i="7"/>
  <c r="W2571" i="7"/>
  <c r="Y2571" i="7" s="1"/>
  <c r="T2571" i="7"/>
  <c r="R2571" i="7"/>
  <c r="M2571" i="7"/>
  <c r="O2571" i="7" s="1"/>
  <c r="J2571" i="7"/>
  <c r="H2571" i="7"/>
  <c r="E2571" i="7"/>
  <c r="AI2570" i="7"/>
  <c r="AG2570" i="7"/>
  <c r="AB2570" i="7"/>
  <c r="AD2570" i="7" s="1"/>
  <c r="Y2570" i="7"/>
  <c r="W2570" i="7"/>
  <c r="R2570" i="7"/>
  <c r="T2570" i="7" s="1"/>
  <c r="O2570" i="7"/>
  <c r="M2570" i="7"/>
  <c r="H2570" i="7"/>
  <c r="J2570" i="7" s="1"/>
  <c r="AG2566" i="7"/>
  <c r="W2566" i="7"/>
  <c r="R2566" i="7"/>
  <c r="M2566" i="7"/>
  <c r="H2566" i="7"/>
  <c r="C2566" i="7"/>
  <c r="AG2565" i="7"/>
  <c r="AB2565" i="7"/>
  <c r="W2565" i="7"/>
  <c r="R2565" i="7"/>
  <c r="M2565" i="7"/>
  <c r="H2565" i="7"/>
  <c r="AI2564" i="7"/>
  <c r="AG2564" i="7"/>
  <c r="AD2564" i="7"/>
  <c r="AB2564" i="7"/>
  <c r="Y2564" i="7"/>
  <c r="W2564" i="7"/>
  <c r="T2564" i="7"/>
  <c r="R2564" i="7"/>
  <c r="O2564" i="7"/>
  <c r="M2564" i="7"/>
  <c r="J2564" i="7"/>
  <c r="H2564" i="7"/>
  <c r="E2564" i="7"/>
  <c r="AG2563" i="7"/>
  <c r="AB2563" i="7"/>
  <c r="W2563" i="7"/>
  <c r="R2563" i="7"/>
  <c r="M2563" i="7"/>
  <c r="H2563" i="7"/>
  <c r="AI2562" i="7"/>
  <c r="AG2562" i="7"/>
  <c r="AD2562" i="7"/>
  <c r="AB2562" i="7"/>
  <c r="Y2562" i="7"/>
  <c r="W2562" i="7"/>
  <c r="T2562" i="7"/>
  <c r="R2562" i="7"/>
  <c r="O2562" i="7"/>
  <c r="M2562" i="7"/>
  <c r="J2562" i="7"/>
  <c r="H2562" i="7"/>
  <c r="E2562" i="7"/>
  <c r="AG2561" i="7"/>
  <c r="AI2561" i="7" s="1"/>
  <c r="AB2561" i="7"/>
  <c r="AD2561" i="7" s="1"/>
  <c r="W2561" i="7"/>
  <c r="Y2561" i="7" s="1"/>
  <c r="R2561" i="7"/>
  <c r="T2561" i="7" s="1"/>
  <c r="M2561" i="7"/>
  <c r="O2561" i="7" s="1"/>
  <c r="H2561" i="7"/>
  <c r="J2561" i="7" s="1"/>
  <c r="E2561" i="7"/>
  <c r="AI2560" i="7"/>
  <c r="AG2560" i="7"/>
  <c r="AD2560" i="7"/>
  <c r="AB2560" i="7"/>
  <c r="Y2560" i="7"/>
  <c r="W2560" i="7"/>
  <c r="T2560" i="7"/>
  <c r="R2560" i="7"/>
  <c r="O2560" i="7"/>
  <c r="M2560" i="7"/>
  <c r="J2560" i="7"/>
  <c r="H2560" i="7"/>
  <c r="E2560" i="7"/>
  <c r="AG2559" i="7"/>
  <c r="AI2559" i="7" s="1"/>
  <c r="AB2559" i="7"/>
  <c r="AD2559" i="7" s="1"/>
  <c r="W2559" i="7"/>
  <c r="Y2559" i="7" s="1"/>
  <c r="R2559" i="7"/>
  <c r="T2559" i="7" s="1"/>
  <c r="M2559" i="7"/>
  <c r="O2559" i="7" s="1"/>
  <c r="H2559" i="7"/>
  <c r="J2559" i="7" s="1"/>
  <c r="E2559" i="7"/>
  <c r="AI2558" i="7"/>
  <c r="AG2558" i="7"/>
  <c r="AD2558" i="7"/>
  <c r="AB2558" i="7"/>
  <c r="Y2558" i="7"/>
  <c r="W2558" i="7"/>
  <c r="T2558" i="7"/>
  <c r="R2558" i="7"/>
  <c r="O2558" i="7"/>
  <c r="M2558" i="7"/>
  <c r="J2558" i="7"/>
  <c r="H2558" i="7"/>
  <c r="E2558" i="7"/>
  <c r="AG2557" i="7"/>
  <c r="AI2557" i="7" s="1"/>
  <c r="AB2557" i="7"/>
  <c r="AD2557" i="7" s="1"/>
  <c r="W2557" i="7"/>
  <c r="Y2557" i="7" s="1"/>
  <c r="R2557" i="7"/>
  <c r="T2557" i="7" s="1"/>
  <c r="M2557" i="7"/>
  <c r="O2557" i="7" s="1"/>
  <c r="H2557" i="7"/>
  <c r="J2557" i="7" s="1"/>
  <c r="E2557" i="7"/>
  <c r="AI2556" i="7"/>
  <c r="AI2563" i="7" s="1"/>
  <c r="AG2556" i="7"/>
  <c r="AD2556" i="7"/>
  <c r="AD2563" i="7" s="1"/>
  <c r="AB2556" i="7"/>
  <c r="Y2556" i="7"/>
  <c r="Y2563" i="7" s="1"/>
  <c r="W2556" i="7"/>
  <c r="T2556" i="7"/>
  <c r="T2563" i="7" s="1"/>
  <c r="R2556" i="7"/>
  <c r="O2556" i="7"/>
  <c r="O2563" i="7" s="1"/>
  <c r="M2556" i="7"/>
  <c r="J2556" i="7"/>
  <c r="J2563" i="7" s="1"/>
  <c r="H2556" i="7"/>
  <c r="E2556" i="7"/>
  <c r="E2563" i="7" s="1"/>
  <c r="AG2555" i="7"/>
  <c r="AB2555" i="7"/>
  <c r="W2555" i="7"/>
  <c r="R2555" i="7"/>
  <c r="M2555" i="7"/>
  <c r="H2555" i="7"/>
  <c r="AI2554" i="7"/>
  <c r="AG2554" i="7"/>
  <c r="AD2554" i="7"/>
  <c r="AB2554" i="7"/>
  <c r="Y2554" i="7"/>
  <c r="W2554" i="7"/>
  <c r="T2554" i="7"/>
  <c r="R2554" i="7"/>
  <c r="O2554" i="7"/>
  <c r="M2554" i="7"/>
  <c r="J2554" i="7"/>
  <c r="H2554" i="7"/>
  <c r="E2554" i="7"/>
  <c r="AG2553" i="7"/>
  <c r="AI2553" i="7" s="1"/>
  <c r="AB2553" i="7"/>
  <c r="AD2553" i="7" s="1"/>
  <c r="W2553" i="7"/>
  <c r="Y2553" i="7" s="1"/>
  <c r="R2553" i="7"/>
  <c r="T2553" i="7" s="1"/>
  <c r="M2553" i="7"/>
  <c r="O2553" i="7" s="1"/>
  <c r="H2553" i="7"/>
  <c r="J2553" i="7" s="1"/>
  <c r="E2553" i="7"/>
  <c r="AI2552" i="7"/>
  <c r="AG2552" i="7"/>
  <c r="AD2552" i="7"/>
  <c r="AB2552" i="7"/>
  <c r="Y2552" i="7"/>
  <c r="W2552" i="7"/>
  <c r="T2552" i="7"/>
  <c r="R2552" i="7"/>
  <c r="O2552" i="7"/>
  <c r="M2552" i="7"/>
  <c r="J2552" i="7"/>
  <c r="H2552" i="7"/>
  <c r="E2552" i="7"/>
  <c r="AG2551" i="7"/>
  <c r="AI2551" i="7" s="1"/>
  <c r="AB2551" i="7"/>
  <c r="AD2551" i="7" s="1"/>
  <c r="W2551" i="7"/>
  <c r="Y2551" i="7" s="1"/>
  <c r="R2551" i="7"/>
  <c r="T2551" i="7" s="1"/>
  <c r="M2551" i="7"/>
  <c r="O2551" i="7" s="1"/>
  <c r="H2551" i="7"/>
  <c r="J2551" i="7" s="1"/>
  <c r="E2551" i="7"/>
  <c r="AI2550" i="7"/>
  <c r="AG2550" i="7"/>
  <c r="AD2550" i="7"/>
  <c r="AB2550" i="7"/>
  <c r="Y2550" i="7"/>
  <c r="W2550" i="7"/>
  <c r="T2550" i="7"/>
  <c r="R2550" i="7"/>
  <c r="O2550" i="7"/>
  <c r="M2550" i="7"/>
  <c r="J2550" i="7"/>
  <c r="H2550" i="7"/>
  <c r="E2550" i="7"/>
  <c r="AG2549" i="7"/>
  <c r="AI2549" i="7" s="1"/>
  <c r="AB2549" i="7"/>
  <c r="AD2549" i="7" s="1"/>
  <c r="W2549" i="7"/>
  <c r="Y2549" i="7" s="1"/>
  <c r="R2549" i="7"/>
  <c r="T2549" i="7" s="1"/>
  <c r="M2549" i="7"/>
  <c r="O2549" i="7" s="1"/>
  <c r="H2549" i="7"/>
  <c r="J2549" i="7" s="1"/>
  <c r="E2549" i="7"/>
  <c r="AI2548" i="7"/>
  <c r="AG2548" i="7"/>
  <c r="AD2548" i="7"/>
  <c r="AB2548" i="7"/>
  <c r="Y2548" i="7"/>
  <c r="W2548" i="7"/>
  <c r="T2548" i="7"/>
  <c r="R2548" i="7"/>
  <c r="O2548" i="7"/>
  <c r="M2548" i="7"/>
  <c r="J2548" i="7"/>
  <c r="H2548" i="7"/>
  <c r="E2548" i="7"/>
  <c r="AG2547" i="7"/>
  <c r="AI2547" i="7" s="1"/>
  <c r="AB2547" i="7"/>
  <c r="AD2547" i="7" s="1"/>
  <c r="W2547" i="7"/>
  <c r="Y2547" i="7" s="1"/>
  <c r="R2547" i="7"/>
  <c r="T2547" i="7" s="1"/>
  <c r="M2547" i="7"/>
  <c r="O2547" i="7" s="1"/>
  <c r="H2547" i="7"/>
  <c r="J2547" i="7" s="1"/>
  <c r="E2547" i="7"/>
  <c r="AI2546" i="7"/>
  <c r="AG2546" i="7"/>
  <c r="AD2546" i="7"/>
  <c r="AB2546" i="7"/>
  <c r="Y2546" i="7"/>
  <c r="W2546" i="7"/>
  <c r="T2546" i="7"/>
  <c r="R2546" i="7"/>
  <c r="O2546" i="7"/>
  <c r="M2546" i="7"/>
  <c r="J2546" i="7"/>
  <c r="H2546" i="7"/>
  <c r="E2546" i="7"/>
  <c r="AG2545" i="7"/>
  <c r="AI2545" i="7" s="1"/>
  <c r="AB2545" i="7"/>
  <c r="AD2545" i="7" s="1"/>
  <c r="W2545" i="7"/>
  <c r="Y2545" i="7" s="1"/>
  <c r="R2545" i="7"/>
  <c r="T2545" i="7" s="1"/>
  <c r="M2545" i="7"/>
  <c r="O2545" i="7" s="1"/>
  <c r="H2545" i="7"/>
  <c r="J2545" i="7" s="1"/>
  <c r="E2545" i="7"/>
  <c r="AI2544" i="7"/>
  <c r="AG2544" i="7"/>
  <c r="AD2544" i="7"/>
  <c r="AB2544" i="7"/>
  <c r="Y2544" i="7"/>
  <c r="W2544" i="7"/>
  <c r="T2544" i="7"/>
  <c r="R2544" i="7"/>
  <c r="O2544" i="7"/>
  <c r="M2544" i="7"/>
  <c r="J2544" i="7"/>
  <c r="H2544" i="7"/>
  <c r="E2544" i="7"/>
  <c r="AG2543" i="7"/>
  <c r="AI2543" i="7" s="1"/>
  <c r="AB2543" i="7"/>
  <c r="AD2543" i="7" s="1"/>
  <c r="W2543" i="7"/>
  <c r="Y2543" i="7" s="1"/>
  <c r="R2543" i="7"/>
  <c r="T2543" i="7" s="1"/>
  <c r="M2543" i="7"/>
  <c r="O2543" i="7" s="1"/>
  <c r="H2543" i="7"/>
  <c r="J2543" i="7" s="1"/>
  <c r="E2543" i="7"/>
  <c r="AI2542" i="7"/>
  <c r="AG2542" i="7"/>
  <c r="AD2542" i="7"/>
  <c r="AB2542" i="7"/>
  <c r="Y2542" i="7"/>
  <c r="W2542" i="7"/>
  <c r="T2542" i="7"/>
  <c r="R2542" i="7"/>
  <c r="O2542" i="7"/>
  <c r="M2542" i="7"/>
  <c r="H2542" i="7"/>
  <c r="AG2538" i="7"/>
  <c r="W2538" i="7"/>
  <c r="R2538" i="7"/>
  <c r="M2538" i="7"/>
  <c r="H2538" i="7"/>
  <c r="C2538" i="7"/>
  <c r="AG2537" i="7"/>
  <c r="AB2537" i="7"/>
  <c r="W2537" i="7"/>
  <c r="R2537" i="7"/>
  <c r="M2537" i="7"/>
  <c r="H2537" i="7"/>
  <c r="AI2536" i="7"/>
  <c r="AG2536" i="7"/>
  <c r="AD2536" i="7"/>
  <c r="AB2536" i="7"/>
  <c r="Y2536" i="7"/>
  <c r="W2536" i="7"/>
  <c r="T2536" i="7"/>
  <c r="R2536" i="7"/>
  <c r="O2536" i="7"/>
  <c r="M2536" i="7"/>
  <c r="J2536" i="7"/>
  <c r="H2536" i="7"/>
  <c r="E2536" i="7"/>
  <c r="AG2535" i="7"/>
  <c r="AB2535" i="7"/>
  <c r="W2535" i="7"/>
  <c r="R2535" i="7"/>
  <c r="M2535" i="7"/>
  <c r="H2535" i="7"/>
  <c r="AI2534" i="7"/>
  <c r="AG2534" i="7"/>
  <c r="AD2534" i="7"/>
  <c r="AB2534" i="7"/>
  <c r="Y2534" i="7"/>
  <c r="W2534" i="7"/>
  <c r="T2534" i="7"/>
  <c r="R2534" i="7"/>
  <c r="O2534" i="7"/>
  <c r="M2534" i="7"/>
  <c r="J2534" i="7"/>
  <c r="H2534" i="7"/>
  <c r="E2534" i="7"/>
  <c r="AG2533" i="7"/>
  <c r="AI2533" i="7" s="1"/>
  <c r="AB2533" i="7"/>
  <c r="AD2533" i="7" s="1"/>
  <c r="W2533" i="7"/>
  <c r="Y2533" i="7" s="1"/>
  <c r="R2533" i="7"/>
  <c r="T2533" i="7" s="1"/>
  <c r="M2533" i="7"/>
  <c r="O2533" i="7" s="1"/>
  <c r="H2533" i="7"/>
  <c r="J2533" i="7" s="1"/>
  <c r="E2533" i="7"/>
  <c r="AI2532" i="7"/>
  <c r="AG2532" i="7"/>
  <c r="AD2532" i="7"/>
  <c r="AB2532" i="7"/>
  <c r="Y2532" i="7"/>
  <c r="W2532" i="7"/>
  <c r="T2532" i="7"/>
  <c r="R2532" i="7"/>
  <c r="O2532" i="7"/>
  <c r="M2532" i="7"/>
  <c r="J2532" i="7"/>
  <c r="H2532" i="7"/>
  <c r="E2532" i="7"/>
  <c r="AG2531" i="7"/>
  <c r="AI2531" i="7" s="1"/>
  <c r="AB2531" i="7"/>
  <c r="AD2531" i="7" s="1"/>
  <c r="W2531" i="7"/>
  <c r="Y2531" i="7" s="1"/>
  <c r="R2531" i="7"/>
  <c r="T2531" i="7" s="1"/>
  <c r="M2531" i="7"/>
  <c r="O2531" i="7" s="1"/>
  <c r="H2531" i="7"/>
  <c r="J2531" i="7" s="1"/>
  <c r="E2531" i="7"/>
  <c r="AI2530" i="7"/>
  <c r="AG2530" i="7"/>
  <c r="AD2530" i="7"/>
  <c r="AB2530" i="7"/>
  <c r="Y2530" i="7"/>
  <c r="W2530" i="7"/>
  <c r="T2530" i="7"/>
  <c r="R2530" i="7"/>
  <c r="O2530" i="7"/>
  <c r="M2530" i="7"/>
  <c r="J2530" i="7"/>
  <c r="H2530" i="7"/>
  <c r="E2530" i="7"/>
  <c r="AG2529" i="7"/>
  <c r="AI2529" i="7" s="1"/>
  <c r="AB2529" i="7"/>
  <c r="AD2529" i="7" s="1"/>
  <c r="W2529" i="7"/>
  <c r="Y2529" i="7" s="1"/>
  <c r="R2529" i="7"/>
  <c r="T2529" i="7" s="1"/>
  <c r="M2529" i="7"/>
  <c r="O2529" i="7" s="1"/>
  <c r="H2529" i="7"/>
  <c r="J2529" i="7" s="1"/>
  <c r="E2529" i="7"/>
  <c r="AI2528" i="7"/>
  <c r="AI2535" i="7" s="1"/>
  <c r="AG2528" i="7"/>
  <c r="AD2528" i="7"/>
  <c r="AD2535" i="7" s="1"/>
  <c r="AB2528" i="7"/>
  <c r="Y2528" i="7"/>
  <c r="Y2535" i="7" s="1"/>
  <c r="W2528" i="7"/>
  <c r="T2528" i="7"/>
  <c r="T2535" i="7" s="1"/>
  <c r="R2528" i="7"/>
  <c r="O2528" i="7"/>
  <c r="O2535" i="7" s="1"/>
  <c r="M2528" i="7"/>
  <c r="J2528" i="7"/>
  <c r="J2535" i="7" s="1"/>
  <c r="H2528" i="7"/>
  <c r="E2528" i="7"/>
  <c r="E2535" i="7" s="1"/>
  <c r="AG2527" i="7"/>
  <c r="AB2527" i="7"/>
  <c r="W2527" i="7"/>
  <c r="R2527" i="7"/>
  <c r="M2527" i="7"/>
  <c r="H2527" i="7"/>
  <c r="AI2526" i="7"/>
  <c r="AG2526" i="7"/>
  <c r="AD2526" i="7"/>
  <c r="AB2526" i="7"/>
  <c r="Y2526" i="7"/>
  <c r="W2526" i="7"/>
  <c r="T2526" i="7"/>
  <c r="R2526" i="7"/>
  <c r="M2526" i="7"/>
  <c r="H2526" i="7"/>
  <c r="J2526" i="7" s="1"/>
  <c r="E2526" i="7"/>
  <c r="AI2525" i="7"/>
  <c r="AG2525" i="7"/>
  <c r="AD2525" i="7"/>
  <c r="AB2525" i="7"/>
  <c r="Y2525" i="7"/>
  <c r="W2525" i="7"/>
  <c r="T2525" i="7"/>
  <c r="R2525" i="7"/>
  <c r="O2525" i="7"/>
  <c r="M2525" i="7"/>
  <c r="J2525" i="7"/>
  <c r="H2525" i="7"/>
  <c r="E2525" i="7"/>
  <c r="AG2524" i="7"/>
  <c r="AI2524" i="7" s="1"/>
  <c r="AB2524" i="7"/>
  <c r="AD2524" i="7" s="1"/>
  <c r="W2524" i="7"/>
  <c r="Y2524" i="7" s="1"/>
  <c r="R2524" i="7"/>
  <c r="T2524" i="7" s="1"/>
  <c r="M2524" i="7"/>
  <c r="O2524" i="7" s="1"/>
  <c r="H2524" i="7"/>
  <c r="J2524" i="7" s="1"/>
  <c r="E2524" i="7"/>
  <c r="AI2523" i="7"/>
  <c r="AG2523" i="7"/>
  <c r="AD2523" i="7"/>
  <c r="AB2523" i="7"/>
  <c r="Y2523" i="7"/>
  <c r="W2523" i="7"/>
  <c r="T2523" i="7"/>
  <c r="R2523" i="7"/>
  <c r="O2523" i="7"/>
  <c r="M2523" i="7"/>
  <c r="J2523" i="7"/>
  <c r="H2523" i="7"/>
  <c r="E2523" i="7"/>
  <c r="AG2522" i="7"/>
  <c r="AI2522" i="7" s="1"/>
  <c r="AB2522" i="7"/>
  <c r="AD2522" i="7" s="1"/>
  <c r="W2522" i="7"/>
  <c r="Y2522" i="7" s="1"/>
  <c r="R2522" i="7"/>
  <c r="T2522" i="7" s="1"/>
  <c r="M2522" i="7"/>
  <c r="O2522" i="7" s="1"/>
  <c r="H2522" i="7"/>
  <c r="J2522" i="7" s="1"/>
  <c r="E2522" i="7"/>
  <c r="AI2521" i="7"/>
  <c r="AG2521" i="7"/>
  <c r="AD2521" i="7"/>
  <c r="AB2521" i="7"/>
  <c r="Y2521" i="7"/>
  <c r="W2521" i="7"/>
  <c r="T2521" i="7"/>
  <c r="R2521" i="7"/>
  <c r="M2521" i="7"/>
  <c r="H2521" i="7"/>
  <c r="J2521" i="7" s="1"/>
  <c r="E2521" i="7"/>
  <c r="AI2520" i="7"/>
  <c r="AG2520" i="7"/>
  <c r="AD2520" i="7"/>
  <c r="AB2520" i="7"/>
  <c r="Y2520" i="7"/>
  <c r="W2520" i="7"/>
  <c r="T2520" i="7"/>
  <c r="R2520" i="7"/>
  <c r="O2520" i="7"/>
  <c r="M2520" i="7"/>
  <c r="J2520" i="7"/>
  <c r="H2520" i="7"/>
  <c r="E2520" i="7"/>
  <c r="AG2519" i="7"/>
  <c r="AI2519" i="7" s="1"/>
  <c r="AB2519" i="7"/>
  <c r="AD2519" i="7" s="1"/>
  <c r="W2519" i="7"/>
  <c r="Y2519" i="7" s="1"/>
  <c r="R2519" i="7"/>
  <c r="T2519" i="7" s="1"/>
  <c r="M2519" i="7"/>
  <c r="O2519" i="7" s="1"/>
  <c r="H2519" i="7"/>
  <c r="J2519" i="7" s="1"/>
  <c r="E2519" i="7"/>
  <c r="AI2518" i="7"/>
  <c r="AG2518" i="7"/>
  <c r="AD2518" i="7"/>
  <c r="AB2518" i="7"/>
  <c r="Y2518" i="7"/>
  <c r="W2518" i="7"/>
  <c r="T2518" i="7"/>
  <c r="R2518" i="7"/>
  <c r="O2518" i="7"/>
  <c r="M2518" i="7"/>
  <c r="J2518" i="7"/>
  <c r="H2518" i="7"/>
  <c r="E2518" i="7"/>
  <c r="AG2517" i="7"/>
  <c r="AI2517" i="7" s="1"/>
  <c r="AB2517" i="7"/>
  <c r="AD2517" i="7" s="1"/>
  <c r="W2517" i="7"/>
  <c r="Y2517" i="7" s="1"/>
  <c r="R2517" i="7"/>
  <c r="T2517" i="7" s="1"/>
  <c r="M2517" i="7"/>
  <c r="O2517" i="7" s="1"/>
  <c r="H2517" i="7"/>
  <c r="J2517" i="7" s="1"/>
  <c r="E2517" i="7"/>
  <c r="AI2516" i="7"/>
  <c r="AG2516" i="7"/>
  <c r="AD2516" i="7"/>
  <c r="AB2516" i="7"/>
  <c r="Y2516" i="7"/>
  <c r="W2516" i="7"/>
  <c r="T2516" i="7"/>
  <c r="R2516" i="7"/>
  <c r="O2516" i="7"/>
  <c r="M2516" i="7"/>
  <c r="J2516" i="7"/>
  <c r="H2516" i="7"/>
  <c r="E2516" i="7"/>
  <c r="AG2515" i="7"/>
  <c r="AI2515" i="7" s="1"/>
  <c r="AB2515" i="7"/>
  <c r="AD2515" i="7" s="1"/>
  <c r="W2515" i="7"/>
  <c r="Y2515" i="7" s="1"/>
  <c r="R2515" i="7"/>
  <c r="T2515" i="7" s="1"/>
  <c r="M2515" i="7"/>
  <c r="O2515" i="7" s="1"/>
  <c r="H2515" i="7"/>
  <c r="J2515" i="7" s="1"/>
  <c r="E2515" i="7"/>
  <c r="AI2514" i="7"/>
  <c r="AG2514" i="7"/>
  <c r="AD2514" i="7"/>
  <c r="AB2514" i="7"/>
  <c r="Y2514" i="7"/>
  <c r="W2514" i="7"/>
  <c r="T2514" i="7"/>
  <c r="R2514" i="7"/>
  <c r="O2514" i="7"/>
  <c r="M2514" i="7"/>
  <c r="H2514" i="7"/>
  <c r="AG2510" i="7"/>
  <c r="W2510" i="7"/>
  <c r="R2510" i="7"/>
  <c r="M2510" i="7"/>
  <c r="H2510" i="7"/>
  <c r="C2510" i="7"/>
  <c r="AG2509" i="7"/>
  <c r="AB2509" i="7"/>
  <c r="W2509" i="7"/>
  <c r="R2509" i="7"/>
  <c r="M2509" i="7"/>
  <c r="H2509" i="7"/>
  <c r="C2509" i="7"/>
  <c r="AI2508" i="7"/>
  <c r="AG2508" i="7"/>
  <c r="AD2508" i="7"/>
  <c r="AB2508" i="7"/>
  <c r="Y2508" i="7"/>
  <c r="W2508" i="7"/>
  <c r="T2508" i="7"/>
  <c r="M2508" i="7"/>
  <c r="O2508" i="7" s="1"/>
  <c r="H2508" i="7"/>
  <c r="J2508" i="7" s="1"/>
  <c r="C2508" i="7"/>
  <c r="E2508" i="7" s="1"/>
  <c r="AG2507" i="7"/>
  <c r="AB2507" i="7"/>
  <c r="W2507" i="7"/>
  <c r="M2507" i="7"/>
  <c r="H2507" i="7"/>
  <c r="C2507" i="7"/>
  <c r="AI2506" i="7"/>
  <c r="AG2506" i="7"/>
  <c r="AD2506" i="7"/>
  <c r="AB2506" i="7"/>
  <c r="Y2506" i="7"/>
  <c r="W2506" i="7"/>
  <c r="T2506" i="7"/>
  <c r="M2506" i="7"/>
  <c r="O2506" i="7" s="1"/>
  <c r="H2506" i="7"/>
  <c r="J2506" i="7" s="1"/>
  <c r="C2506" i="7"/>
  <c r="E2506" i="7" s="1"/>
  <c r="AG2505" i="7"/>
  <c r="AI2505" i="7" s="1"/>
  <c r="AB2505" i="7"/>
  <c r="AD2505" i="7" s="1"/>
  <c r="W2505" i="7"/>
  <c r="Y2505" i="7" s="1"/>
  <c r="T2505" i="7"/>
  <c r="O2505" i="7"/>
  <c r="M2505" i="7"/>
  <c r="J2505" i="7"/>
  <c r="H2505" i="7"/>
  <c r="E2505" i="7"/>
  <c r="C2505" i="7"/>
  <c r="AI2504" i="7"/>
  <c r="AG2504" i="7"/>
  <c r="AD2504" i="7"/>
  <c r="AB2504" i="7"/>
  <c r="Y2504" i="7"/>
  <c r="W2504" i="7"/>
  <c r="T2504" i="7"/>
  <c r="M2504" i="7"/>
  <c r="O2504" i="7" s="1"/>
  <c r="H2504" i="7"/>
  <c r="J2504" i="7" s="1"/>
  <c r="C2504" i="7"/>
  <c r="E2504" i="7" s="1"/>
  <c r="AG2503" i="7"/>
  <c r="AI2503" i="7" s="1"/>
  <c r="AB2503" i="7"/>
  <c r="AD2503" i="7" s="1"/>
  <c r="W2503" i="7"/>
  <c r="Y2503" i="7" s="1"/>
  <c r="T2503" i="7"/>
  <c r="O2503" i="7"/>
  <c r="M2503" i="7"/>
  <c r="J2503" i="7"/>
  <c r="H2503" i="7"/>
  <c r="E2503" i="7"/>
  <c r="C2503" i="7"/>
  <c r="AI2502" i="7"/>
  <c r="AG2502" i="7"/>
  <c r="AD2502" i="7"/>
  <c r="AB2502" i="7"/>
  <c r="Y2502" i="7"/>
  <c r="W2502" i="7"/>
  <c r="T2502" i="7"/>
  <c r="M2502" i="7"/>
  <c r="O2502" i="7" s="1"/>
  <c r="H2502" i="7"/>
  <c r="J2502" i="7" s="1"/>
  <c r="C2502" i="7"/>
  <c r="E2502" i="7" s="1"/>
  <c r="AG2501" i="7"/>
  <c r="AI2501" i="7" s="1"/>
  <c r="AB2501" i="7"/>
  <c r="AD2501" i="7" s="1"/>
  <c r="W2501" i="7"/>
  <c r="Y2501" i="7" s="1"/>
  <c r="T2501" i="7"/>
  <c r="O2501" i="7"/>
  <c r="M2501" i="7"/>
  <c r="J2501" i="7"/>
  <c r="H2501" i="7"/>
  <c r="E2501" i="7"/>
  <c r="C2501" i="7"/>
  <c r="AI2500" i="7"/>
  <c r="AI2507" i="7" s="1"/>
  <c r="AG2500" i="7"/>
  <c r="AD2500" i="7"/>
  <c r="AD2507" i="7" s="1"/>
  <c r="AB2500" i="7"/>
  <c r="Y2500" i="7"/>
  <c r="Y2507" i="7" s="1"/>
  <c r="W2500" i="7"/>
  <c r="T2500" i="7"/>
  <c r="T2507" i="7" s="1"/>
  <c r="M2500" i="7"/>
  <c r="O2500" i="7" s="1"/>
  <c r="H2500" i="7"/>
  <c r="J2500" i="7" s="1"/>
  <c r="J2507" i="7" s="1"/>
  <c r="C2500" i="7"/>
  <c r="E2500" i="7" s="1"/>
  <c r="AG2499" i="7"/>
  <c r="AB2499" i="7"/>
  <c r="W2499" i="7"/>
  <c r="M2499" i="7"/>
  <c r="J2499" i="7"/>
  <c r="H2499" i="7"/>
  <c r="C2499" i="7"/>
  <c r="AI2498" i="7"/>
  <c r="AG2498" i="7"/>
  <c r="AD2498" i="7"/>
  <c r="AB2498" i="7"/>
  <c r="Y2498" i="7"/>
  <c r="W2498" i="7"/>
  <c r="T2498" i="7"/>
  <c r="M2498" i="7"/>
  <c r="O2498" i="7" s="1"/>
  <c r="H2498" i="7"/>
  <c r="J2498" i="7" s="1"/>
  <c r="C2498" i="7"/>
  <c r="E2498" i="7" s="1"/>
  <c r="AG2497" i="7"/>
  <c r="AI2497" i="7" s="1"/>
  <c r="AB2497" i="7"/>
  <c r="AD2497" i="7" s="1"/>
  <c r="W2497" i="7"/>
  <c r="Y2497" i="7" s="1"/>
  <c r="T2497" i="7"/>
  <c r="O2497" i="7"/>
  <c r="M2497" i="7"/>
  <c r="J2497" i="7"/>
  <c r="H2497" i="7"/>
  <c r="E2497" i="7"/>
  <c r="C2497" i="7"/>
  <c r="AI2496" i="7"/>
  <c r="AG2496" i="7"/>
  <c r="AD2496" i="7"/>
  <c r="AB2496" i="7"/>
  <c r="Y2496" i="7"/>
  <c r="W2496" i="7"/>
  <c r="T2496" i="7"/>
  <c r="M2496" i="7"/>
  <c r="O2496" i="7" s="1"/>
  <c r="H2496" i="7"/>
  <c r="J2496" i="7" s="1"/>
  <c r="C2496" i="7"/>
  <c r="E2496" i="7" s="1"/>
  <c r="AG2495" i="7"/>
  <c r="AI2495" i="7" s="1"/>
  <c r="AB2495" i="7"/>
  <c r="AD2495" i="7" s="1"/>
  <c r="W2495" i="7"/>
  <c r="Y2495" i="7" s="1"/>
  <c r="T2495" i="7"/>
  <c r="O2495" i="7"/>
  <c r="M2495" i="7"/>
  <c r="J2495" i="7"/>
  <c r="H2495" i="7"/>
  <c r="E2495" i="7"/>
  <c r="C2495" i="7"/>
  <c r="AI2494" i="7"/>
  <c r="AG2494" i="7"/>
  <c r="AD2494" i="7"/>
  <c r="AB2494" i="7"/>
  <c r="Y2494" i="7"/>
  <c r="W2494" i="7"/>
  <c r="T2494" i="7"/>
  <c r="M2494" i="7"/>
  <c r="H2494" i="7"/>
  <c r="C2494" i="7"/>
  <c r="AI2493" i="7"/>
  <c r="AG2493" i="7"/>
  <c r="AD2493" i="7"/>
  <c r="AB2493" i="7"/>
  <c r="Y2493" i="7"/>
  <c r="W2493" i="7"/>
  <c r="T2493" i="7"/>
  <c r="M2493" i="7"/>
  <c r="H2493" i="7"/>
  <c r="C2493" i="7"/>
  <c r="AI2492" i="7"/>
  <c r="AG2492" i="7"/>
  <c r="AD2492" i="7"/>
  <c r="AB2492" i="7"/>
  <c r="Y2492" i="7"/>
  <c r="W2492" i="7"/>
  <c r="T2492" i="7"/>
  <c r="M2492" i="7"/>
  <c r="O2492" i="7" s="1"/>
  <c r="H2492" i="7"/>
  <c r="J2492" i="7" s="1"/>
  <c r="C2492" i="7"/>
  <c r="E2492" i="7" s="1"/>
  <c r="AG2491" i="7"/>
  <c r="AI2491" i="7" s="1"/>
  <c r="AB2491" i="7"/>
  <c r="AD2491" i="7" s="1"/>
  <c r="W2491" i="7"/>
  <c r="Y2491" i="7" s="1"/>
  <c r="T2491" i="7"/>
  <c r="O2491" i="7"/>
  <c r="M2491" i="7"/>
  <c r="J2491" i="7"/>
  <c r="H2491" i="7"/>
  <c r="E2491" i="7"/>
  <c r="C2491" i="7"/>
  <c r="AI2490" i="7"/>
  <c r="AG2490" i="7"/>
  <c r="AD2490" i="7"/>
  <c r="AB2490" i="7"/>
  <c r="Y2490" i="7"/>
  <c r="W2490" i="7"/>
  <c r="T2490" i="7"/>
  <c r="M2490" i="7"/>
  <c r="O2490" i="7" s="1"/>
  <c r="H2490" i="7"/>
  <c r="J2490" i="7" s="1"/>
  <c r="C2490" i="7"/>
  <c r="E2490" i="7" s="1"/>
  <c r="AG2489" i="7"/>
  <c r="AI2489" i="7" s="1"/>
  <c r="AB2489" i="7"/>
  <c r="AD2489" i="7" s="1"/>
  <c r="W2489" i="7"/>
  <c r="Y2489" i="7" s="1"/>
  <c r="T2489" i="7"/>
  <c r="O2489" i="7"/>
  <c r="M2489" i="7"/>
  <c r="J2489" i="7"/>
  <c r="H2489" i="7"/>
  <c r="E2489" i="7"/>
  <c r="C2489" i="7"/>
  <c r="AI2488" i="7"/>
  <c r="AG2488" i="7"/>
  <c r="AD2488" i="7"/>
  <c r="AB2488" i="7"/>
  <c r="Y2488" i="7"/>
  <c r="W2488" i="7"/>
  <c r="T2488" i="7"/>
  <c r="M2488" i="7"/>
  <c r="O2488" i="7" s="1"/>
  <c r="H2488" i="7"/>
  <c r="J2488" i="7" s="1"/>
  <c r="C2488" i="7"/>
  <c r="E2488" i="7" s="1"/>
  <c r="AG2487" i="7"/>
  <c r="AI2487" i="7" s="1"/>
  <c r="AB2487" i="7"/>
  <c r="AD2487" i="7" s="1"/>
  <c r="W2487" i="7"/>
  <c r="Y2487" i="7" s="1"/>
  <c r="T2487" i="7"/>
  <c r="O2487" i="7"/>
  <c r="M2487" i="7"/>
  <c r="J2487" i="7"/>
  <c r="H2487" i="7"/>
  <c r="E2487" i="7"/>
  <c r="C2487" i="7"/>
  <c r="AI2486" i="7"/>
  <c r="AG2486" i="7"/>
  <c r="AD2486" i="7"/>
  <c r="AB2486" i="7"/>
  <c r="Y2486" i="7"/>
  <c r="W2486" i="7"/>
  <c r="T2486" i="7"/>
  <c r="M2486" i="7"/>
  <c r="O2486" i="7" s="1"/>
  <c r="H2486" i="7"/>
  <c r="W2482" i="7"/>
  <c r="AG2481" i="7"/>
  <c r="AB2481" i="7"/>
  <c r="W2481" i="7"/>
  <c r="R2481" i="7"/>
  <c r="AG2480" i="7"/>
  <c r="AI2480" i="7" s="1"/>
  <c r="AB2480" i="7"/>
  <c r="AD2480" i="7" s="1"/>
  <c r="W2480" i="7"/>
  <c r="Y2480" i="7" s="1"/>
  <c r="R2480" i="7"/>
  <c r="T2480" i="7" s="1"/>
  <c r="M2480" i="7"/>
  <c r="O2480" i="7" s="1"/>
  <c r="H2480" i="7"/>
  <c r="J2480" i="7" s="1"/>
  <c r="E2480" i="7"/>
  <c r="AG2479" i="7"/>
  <c r="AB2479" i="7"/>
  <c r="Y2479" i="7"/>
  <c r="W2479" i="7"/>
  <c r="R2479" i="7"/>
  <c r="M2479" i="7"/>
  <c r="H2479" i="7"/>
  <c r="AG2478" i="7"/>
  <c r="AI2478" i="7" s="1"/>
  <c r="AB2478" i="7"/>
  <c r="AD2478" i="7" s="1"/>
  <c r="W2478" i="7"/>
  <c r="Y2478" i="7" s="1"/>
  <c r="R2478" i="7"/>
  <c r="T2478" i="7" s="1"/>
  <c r="M2478" i="7"/>
  <c r="O2478" i="7" s="1"/>
  <c r="H2478" i="7"/>
  <c r="J2478" i="7" s="1"/>
  <c r="E2478" i="7"/>
  <c r="AI2477" i="7"/>
  <c r="AG2477" i="7"/>
  <c r="AD2477" i="7"/>
  <c r="AB2477" i="7"/>
  <c r="Y2477" i="7"/>
  <c r="W2477" i="7"/>
  <c r="T2477" i="7"/>
  <c r="R2477" i="7"/>
  <c r="O2477" i="7"/>
  <c r="M2477" i="7"/>
  <c r="J2477" i="7"/>
  <c r="H2477" i="7"/>
  <c r="E2477" i="7"/>
  <c r="AG2476" i="7"/>
  <c r="AI2476" i="7" s="1"/>
  <c r="AB2476" i="7"/>
  <c r="AD2476" i="7" s="1"/>
  <c r="W2476" i="7"/>
  <c r="Y2476" i="7" s="1"/>
  <c r="R2476" i="7"/>
  <c r="T2476" i="7" s="1"/>
  <c r="M2476" i="7"/>
  <c r="O2476" i="7" s="1"/>
  <c r="H2476" i="7"/>
  <c r="J2476" i="7" s="1"/>
  <c r="E2476" i="7"/>
  <c r="AI2475" i="7"/>
  <c r="AG2475" i="7"/>
  <c r="AD2475" i="7"/>
  <c r="AB2475" i="7"/>
  <c r="Y2475" i="7"/>
  <c r="W2475" i="7"/>
  <c r="T2475" i="7"/>
  <c r="R2475" i="7"/>
  <c r="O2475" i="7"/>
  <c r="M2475" i="7"/>
  <c r="J2475" i="7"/>
  <c r="H2475" i="7"/>
  <c r="E2475" i="7"/>
  <c r="E2479" i="7" s="1"/>
  <c r="E2481" i="7" s="1"/>
  <c r="E2482" i="7" s="1"/>
  <c r="AG2474" i="7"/>
  <c r="AI2474" i="7" s="1"/>
  <c r="AB2474" i="7"/>
  <c r="AD2474" i="7" s="1"/>
  <c r="W2474" i="7"/>
  <c r="Y2474" i="7" s="1"/>
  <c r="R2474" i="7"/>
  <c r="T2474" i="7" s="1"/>
  <c r="M2474" i="7"/>
  <c r="O2474" i="7" s="1"/>
  <c r="H2474" i="7"/>
  <c r="J2474" i="7" s="1"/>
  <c r="E2474" i="7"/>
  <c r="AI2473" i="7"/>
  <c r="AG2473" i="7"/>
  <c r="AD2473" i="7"/>
  <c r="AB2473" i="7"/>
  <c r="Y2473" i="7"/>
  <c r="W2473" i="7"/>
  <c r="T2473" i="7"/>
  <c r="R2473" i="7"/>
  <c r="O2473" i="7"/>
  <c r="M2473" i="7"/>
  <c r="J2473" i="7"/>
  <c r="H2473" i="7"/>
  <c r="E2473" i="7"/>
  <c r="AG2472" i="7"/>
  <c r="AI2472" i="7" s="1"/>
  <c r="AB2472" i="7"/>
  <c r="AD2472" i="7" s="1"/>
  <c r="AD2479" i="7" s="1"/>
  <c r="W2472" i="7"/>
  <c r="Y2472" i="7" s="1"/>
  <c r="R2472" i="7"/>
  <c r="T2472" i="7" s="1"/>
  <c r="T2479" i="7" s="1"/>
  <c r="M2472" i="7"/>
  <c r="O2472" i="7" s="1"/>
  <c r="H2472" i="7"/>
  <c r="J2472" i="7" s="1"/>
  <c r="J2479" i="7" s="1"/>
  <c r="E2472" i="7"/>
  <c r="AG2471" i="7"/>
  <c r="AB2471" i="7"/>
  <c r="W2471" i="7"/>
  <c r="R2471" i="7"/>
  <c r="M2471" i="7"/>
  <c r="H2471" i="7"/>
  <c r="AG2470" i="7"/>
  <c r="AI2470" i="7" s="1"/>
  <c r="AI2471" i="7" s="1"/>
  <c r="AB2470" i="7"/>
  <c r="AD2470" i="7" s="1"/>
  <c r="W2470" i="7"/>
  <c r="Y2470" i="7" s="1"/>
  <c r="R2470" i="7"/>
  <c r="T2470" i="7" s="1"/>
  <c r="M2470" i="7"/>
  <c r="O2470" i="7" s="1"/>
  <c r="O2471" i="7" s="1"/>
  <c r="H2470" i="7"/>
  <c r="J2470" i="7" s="1"/>
  <c r="E2470" i="7"/>
  <c r="AI2469" i="7"/>
  <c r="AG2469" i="7"/>
  <c r="AD2469" i="7"/>
  <c r="AB2469" i="7"/>
  <c r="Y2469" i="7"/>
  <c r="W2469" i="7"/>
  <c r="T2469" i="7"/>
  <c r="R2469" i="7"/>
  <c r="O2469" i="7"/>
  <c r="M2469" i="7"/>
  <c r="J2469" i="7"/>
  <c r="H2469" i="7"/>
  <c r="E2469" i="7"/>
  <c r="AG2468" i="7"/>
  <c r="AI2468" i="7" s="1"/>
  <c r="AB2468" i="7"/>
  <c r="AD2468" i="7" s="1"/>
  <c r="W2468" i="7"/>
  <c r="Y2468" i="7" s="1"/>
  <c r="R2468" i="7"/>
  <c r="T2468" i="7" s="1"/>
  <c r="M2468" i="7"/>
  <c r="O2468" i="7" s="1"/>
  <c r="H2468" i="7"/>
  <c r="J2468" i="7" s="1"/>
  <c r="E2468" i="7"/>
  <c r="AI2467" i="7"/>
  <c r="AG2467" i="7"/>
  <c r="AD2467" i="7"/>
  <c r="AB2467" i="7"/>
  <c r="W2467" i="7"/>
  <c r="R2467" i="7"/>
  <c r="T2467" i="7" s="1"/>
  <c r="M2467" i="7"/>
  <c r="O2467" i="7" s="1"/>
  <c r="H2467" i="7"/>
  <c r="J2467" i="7" s="1"/>
  <c r="E2467" i="7"/>
  <c r="AG2466" i="7"/>
  <c r="AB2466" i="7"/>
  <c r="W2466" i="7"/>
  <c r="R2466" i="7"/>
  <c r="T2466" i="7" s="1"/>
  <c r="O2466" i="7"/>
  <c r="M2466" i="7"/>
  <c r="J2466" i="7"/>
  <c r="H2466" i="7"/>
  <c r="E2466" i="7"/>
  <c r="AG2465" i="7"/>
  <c r="AB2465" i="7"/>
  <c r="W2465" i="7"/>
  <c r="T2465" i="7"/>
  <c r="R2465" i="7"/>
  <c r="O2465" i="7"/>
  <c r="M2465" i="7"/>
  <c r="J2465" i="7"/>
  <c r="H2465" i="7"/>
  <c r="E2465" i="7"/>
  <c r="AI2464" i="7"/>
  <c r="AG2464" i="7"/>
  <c r="AD2464" i="7"/>
  <c r="AB2464" i="7"/>
  <c r="Y2464" i="7"/>
  <c r="W2464" i="7"/>
  <c r="T2464" i="7"/>
  <c r="R2464" i="7"/>
  <c r="O2464" i="7"/>
  <c r="M2464" i="7"/>
  <c r="J2464" i="7"/>
  <c r="H2464" i="7"/>
  <c r="E2464" i="7"/>
  <c r="E2471" i="7" s="1"/>
  <c r="AG2463" i="7"/>
  <c r="AI2463" i="7" s="1"/>
  <c r="AB2463" i="7"/>
  <c r="AD2463" i="7" s="1"/>
  <c r="W2463" i="7"/>
  <c r="Y2463" i="7" s="1"/>
  <c r="R2463" i="7"/>
  <c r="T2463" i="7" s="1"/>
  <c r="M2463" i="7"/>
  <c r="O2463" i="7" s="1"/>
  <c r="H2463" i="7"/>
  <c r="J2463" i="7" s="1"/>
  <c r="E2463" i="7"/>
  <c r="AI2462" i="7"/>
  <c r="AG2462" i="7"/>
  <c r="AD2462" i="7"/>
  <c r="AB2462" i="7"/>
  <c r="Y2462" i="7"/>
  <c r="W2462" i="7"/>
  <c r="T2462" i="7"/>
  <c r="R2462" i="7"/>
  <c r="O2462" i="7"/>
  <c r="M2462" i="7"/>
  <c r="J2462" i="7"/>
  <c r="H2462" i="7"/>
  <c r="E2462" i="7"/>
  <c r="AG2461" i="7"/>
  <c r="AI2461" i="7" s="1"/>
  <c r="AB2461" i="7"/>
  <c r="AD2461" i="7" s="1"/>
  <c r="W2461" i="7"/>
  <c r="Y2461" i="7" s="1"/>
  <c r="R2461" i="7"/>
  <c r="T2461" i="7" s="1"/>
  <c r="M2461" i="7"/>
  <c r="O2461" i="7" s="1"/>
  <c r="H2461" i="7"/>
  <c r="J2461" i="7" s="1"/>
  <c r="E2461" i="7"/>
  <c r="AI2460" i="7"/>
  <c r="AG2460" i="7"/>
  <c r="AD2460" i="7"/>
  <c r="AB2460" i="7"/>
  <c r="Y2460" i="7"/>
  <c r="W2460" i="7"/>
  <c r="T2460" i="7"/>
  <c r="R2460" i="7"/>
  <c r="O2460" i="7"/>
  <c r="M2460" i="7"/>
  <c r="J2460" i="7"/>
  <c r="H2460" i="7"/>
  <c r="E2460" i="7"/>
  <c r="AG2459" i="7"/>
  <c r="AI2459" i="7" s="1"/>
  <c r="AB2459" i="7"/>
  <c r="AD2459" i="7" s="1"/>
  <c r="W2459" i="7"/>
  <c r="Y2459" i="7" s="1"/>
  <c r="T2459" i="7"/>
  <c r="O2459" i="7"/>
  <c r="M2459" i="7"/>
  <c r="J2459" i="7"/>
  <c r="H2459" i="7"/>
  <c r="E2459" i="7"/>
  <c r="AG2458" i="7"/>
  <c r="AI2458" i="7" s="1"/>
  <c r="AB2458" i="7"/>
  <c r="AD2458" i="7" s="1"/>
  <c r="W2458" i="7"/>
  <c r="Y2458" i="7" s="1"/>
  <c r="T2458" i="7"/>
  <c r="O2458" i="7"/>
  <c r="M2458" i="7"/>
  <c r="H2458" i="7"/>
  <c r="AG2454" i="7"/>
  <c r="AB2454" i="7"/>
  <c r="W2454" i="7"/>
  <c r="R2454" i="7"/>
  <c r="M2454" i="7"/>
  <c r="H2454" i="7"/>
  <c r="AG2453" i="7"/>
  <c r="AB2453" i="7"/>
  <c r="W2453" i="7"/>
  <c r="R2453" i="7"/>
  <c r="M2453" i="7"/>
  <c r="H2453" i="7"/>
  <c r="AG2452" i="7"/>
  <c r="AI2452" i="7" s="1"/>
  <c r="AD2452" i="7"/>
  <c r="AB2452" i="7"/>
  <c r="W2452" i="7"/>
  <c r="Y2452" i="7" s="1"/>
  <c r="R2452" i="7"/>
  <c r="T2452" i="7" s="1"/>
  <c r="M2452" i="7"/>
  <c r="O2452" i="7" s="1"/>
  <c r="J2452" i="7"/>
  <c r="H2452" i="7"/>
  <c r="E2452" i="7"/>
  <c r="AG2451" i="7"/>
  <c r="AB2451" i="7"/>
  <c r="W2451" i="7"/>
  <c r="R2451" i="7"/>
  <c r="M2451" i="7"/>
  <c r="H2451" i="7"/>
  <c r="AI2450" i="7"/>
  <c r="AG2450" i="7"/>
  <c r="AB2450" i="7"/>
  <c r="AD2450" i="7" s="1"/>
  <c r="W2450" i="7"/>
  <c r="Y2450" i="7" s="1"/>
  <c r="R2450" i="7"/>
  <c r="T2450" i="7" s="1"/>
  <c r="M2450" i="7"/>
  <c r="O2450" i="7" s="1"/>
  <c r="H2450" i="7"/>
  <c r="J2450" i="7" s="1"/>
  <c r="E2450" i="7"/>
  <c r="AI2449" i="7"/>
  <c r="AG2449" i="7"/>
  <c r="AD2449" i="7"/>
  <c r="AB2449" i="7"/>
  <c r="Y2449" i="7"/>
  <c r="W2449" i="7"/>
  <c r="T2449" i="7"/>
  <c r="R2449" i="7"/>
  <c r="O2449" i="7"/>
  <c r="M2449" i="7"/>
  <c r="J2449" i="7"/>
  <c r="H2449" i="7"/>
  <c r="E2449" i="7"/>
  <c r="AG2448" i="7"/>
  <c r="AI2448" i="7" s="1"/>
  <c r="AB2448" i="7"/>
  <c r="AD2448" i="7" s="1"/>
  <c r="W2448" i="7"/>
  <c r="Y2448" i="7" s="1"/>
  <c r="R2448" i="7"/>
  <c r="T2448" i="7" s="1"/>
  <c r="M2448" i="7"/>
  <c r="O2448" i="7" s="1"/>
  <c r="H2448" i="7"/>
  <c r="J2448" i="7" s="1"/>
  <c r="E2448" i="7"/>
  <c r="AI2447" i="7"/>
  <c r="AG2447" i="7"/>
  <c r="AD2447" i="7"/>
  <c r="AB2447" i="7"/>
  <c r="Y2447" i="7"/>
  <c r="W2447" i="7"/>
  <c r="T2447" i="7"/>
  <c r="R2447" i="7"/>
  <c r="O2447" i="7"/>
  <c r="M2447" i="7"/>
  <c r="J2447" i="7"/>
  <c r="H2447" i="7"/>
  <c r="E2447" i="7"/>
  <c r="AG2446" i="7"/>
  <c r="AI2446" i="7" s="1"/>
  <c r="AB2446" i="7"/>
  <c r="AD2446" i="7" s="1"/>
  <c r="W2446" i="7"/>
  <c r="Y2446" i="7" s="1"/>
  <c r="R2446" i="7"/>
  <c r="T2446" i="7" s="1"/>
  <c r="M2446" i="7"/>
  <c r="O2446" i="7" s="1"/>
  <c r="H2446" i="7"/>
  <c r="J2446" i="7" s="1"/>
  <c r="E2446" i="7"/>
  <c r="AI2445" i="7"/>
  <c r="AG2445" i="7"/>
  <c r="AD2445" i="7"/>
  <c r="AB2445" i="7"/>
  <c r="Y2445" i="7"/>
  <c r="W2445" i="7"/>
  <c r="T2445" i="7"/>
  <c r="R2445" i="7"/>
  <c r="O2445" i="7"/>
  <c r="M2445" i="7"/>
  <c r="J2445" i="7"/>
  <c r="H2445" i="7"/>
  <c r="E2445" i="7"/>
  <c r="E2451" i="7" s="1"/>
  <c r="AG2444" i="7"/>
  <c r="AI2444" i="7" s="1"/>
  <c r="AI2451" i="7" s="1"/>
  <c r="AB2444" i="7"/>
  <c r="AD2444" i="7" s="1"/>
  <c r="AD2451" i="7" s="1"/>
  <c r="W2444" i="7"/>
  <c r="Y2444" i="7" s="1"/>
  <c r="R2444" i="7"/>
  <c r="T2444" i="7" s="1"/>
  <c r="T2451" i="7" s="1"/>
  <c r="M2444" i="7"/>
  <c r="O2444" i="7" s="1"/>
  <c r="O2451" i="7" s="1"/>
  <c r="H2444" i="7"/>
  <c r="J2444" i="7" s="1"/>
  <c r="J2451" i="7" s="1"/>
  <c r="E2444" i="7"/>
  <c r="AG2443" i="7"/>
  <c r="AB2443" i="7"/>
  <c r="W2443" i="7"/>
  <c r="R2443" i="7"/>
  <c r="M2443" i="7"/>
  <c r="H2443" i="7"/>
  <c r="AG2442" i="7"/>
  <c r="AI2442" i="7" s="1"/>
  <c r="AB2442" i="7"/>
  <c r="AD2442" i="7" s="1"/>
  <c r="AD2443" i="7" s="1"/>
  <c r="W2442" i="7"/>
  <c r="Y2442" i="7" s="1"/>
  <c r="R2442" i="7"/>
  <c r="T2442" i="7" s="1"/>
  <c r="T2443" i="7" s="1"/>
  <c r="M2442" i="7"/>
  <c r="O2442" i="7" s="1"/>
  <c r="H2442" i="7"/>
  <c r="J2442" i="7" s="1"/>
  <c r="J2443" i="7" s="1"/>
  <c r="E2442" i="7"/>
  <c r="AI2441" i="7"/>
  <c r="AG2441" i="7"/>
  <c r="AD2441" i="7"/>
  <c r="AB2441" i="7"/>
  <c r="Y2441" i="7"/>
  <c r="Y2443" i="7" s="1"/>
  <c r="W2441" i="7"/>
  <c r="T2441" i="7"/>
  <c r="R2441" i="7"/>
  <c r="O2441" i="7"/>
  <c r="M2441" i="7"/>
  <c r="J2441" i="7"/>
  <c r="H2441" i="7"/>
  <c r="E2441" i="7"/>
  <c r="E2443" i="7" s="1"/>
  <c r="AG2440" i="7"/>
  <c r="AI2440" i="7" s="1"/>
  <c r="AB2440" i="7"/>
  <c r="AD2440" i="7" s="1"/>
  <c r="W2440" i="7"/>
  <c r="Y2440" i="7" s="1"/>
  <c r="R2440" i="7"/>
  <c r="T2440" i="7" s="1"/>
  <c r="M2440" i="7"/>
  <c r="O2440" i="7" s="1"/>
  <c r="H2440" i="7"/>
  <c r="J2440" i="7" s="1"/>
  <c r="E2440" i="7"/>
  <c r="AI2439" i="7"/>
  <c r="AG2439" i="7"/>
  <c r="AD2439" i="7"/>
  <c r="AB2439" i="7"/>
  <c r="Y2439" i="7"/>
  <c r="W2439" i="7"/>
  <c r="T2439" i="7"/>
  <c r="R2439" i="7"/>
  <c r="O2439" i="7"/>
  <c r="M2439" i="7"/>
  <c r="J2439" i="7"/>
  <c r="H2439" i="7"/>
  <c r="E2439" i="7"/>
  <c r="AG2438" i="7"/>
  <c r="AI2438" i="7" s="1"/>
  <c r="AB2438" i="7"/>
  <c r="AD2438" i="7" s="1"/>
  <c r="W2438" i="7"/>
  <c r="Y2438" i="7" s="1"/>
  <c r="R2438" i="7"/>
  <c r="T2438" i="7" s="1"/>
  <c r="M2438" i="7"/>
  <c r="O2438" i="7" s="1"/>
  <c r="H2438" i="7"/>
  <c r="J2438" i="7" s="1"/>
  <c r="E2438" i="7"/>
  <c r="AI2437" i="7"/>
  <c r="AG2437" i="7"/>
  <c r="AD2437" i="7"/>
  <c r="AB2437" i="7"/>
  <c r="Y2437" i="7"/>
  <c r="W2437" i="7"/>
  <c r="T2437" i="7"/>
  <c r="R2437" i="7"/>
  <c r="O2437" i="7"/>
  <c r="M2437" i="7"/>
  <c r="J2437" i="7"/>
  <c r="H2437" i="7"/>
  <c r="E2437" i="7"/>
  <c r="AG2436" i="7"/>
  <c r="AI2436" i="7" s="1"/>
  <c r="AB2436" i="7"/>
  <c r="AD2436" i="7" s="1"/>
  <c r="W2436" i="7"/>
  <c r="Y2436" i="7" s="1"/>
  <c r="R2436" i="7"/>
  <c r="T2436" i="7" s="1"/>
  <c r="M2436" i="7"/>
  <c r="O2436" i="7" s="1"/>
  <c r="H2436" i="7"/>
  <c r="J2436" i="7" s="1"/>
  <c r="E2436" i="7"/>
  <c r="AI2435" i="7"/>
  <c r="AG2435" i="7"/>
  <c r="AD2435" i="7"/>
  <c r="AB2435" i="7"/>
  <c r="Y2435" i="7"/>
  <c r="W2435" i="7"/>
  <c r="T2435" i="7"/>
  <c r="R2435" i="7"/>
  <c r="O2435" i="7"/>
  <c r="M2435" i="7"/>
  <c r="J2435" i="7"/>
  <c r="H2435" i="7"/>
  <c r="E2435" i="7"/>
  <c r="AG2434" i="7"/>
  <c r="AI2434" i="7" s="1"/>
  <c r="AB2434" i="7"/>
  <c r="AD2434" i="7" s="1"/>
  <c r="W2434" i="7"/>
  <c r="Y2434" i="7" s="1"/>
  <c r="R2434" i="7"/>
  <c r="T2434" i="7" s="1"/>
  <c r="M2434" i="7"/>
  <c r="O2434" i="7" s="1"/>
  <c r="H2434" i="7"/>
  <c r="J2434" i="7" s="1"/>
  <c r="E2434" i="7"/>
  <c r="AI2433" i="7"/>
  <c r="AG2433" i="7"/>
  <c r="AD2433" i="7"/>
  <c r="AB2433" i="7"/>
  <c r="Y2433" i="7"/>
  <c r="W2433" i="7"/>
  <c r="T2433" i="7"/>
  <c r="R2433" i="7"/>
  <c r="O2433" i="7"/>
  <c r="M2433" i="7"/>
  <c r="J2433" i="7"/>
  <c r="H2433" i="7"/>
  <c r="E2433" i="7"/>
  <c r="AG2432" i="7"/>
  <c r="AI2432" i="7" s="1"/>
  <c r="AB2432" i="7"/>
  <c r="AD2432" i="7" s="1"/>
  <c r="W2432" i="7"/>
  <c r="Y2432" i="7" s="1"/>
  <c r="R2432" i="7"/>
  <c r="T2432" i="7" s="1"/>
  <c r="M2432" i="7"/>
  <c r="O2432" i="7" s="1"/>
  <c r="H2432" i="7"/>
  <c r="J2432" i="7" s="1"/>
  <c r="E2432" i="7"/>
  <c r="AI2431" i="7"/>
  <c r="AG2431" i="7"/>
  <c r="AD2431" i="7"/>
  <c r="AB2431" i="7"/>
  <c r="Y2431" i="7"/>
  <c r="W2431" i="7"/>
  <c r="T2431" i="7"/>
  <c r="R2431" i="7"/>
  <c r="O2431" i="7"/>
  <c r="M2431" i="7"/>
  <c r="J2431" i="7"/>
  <c r="H2431" i="7"/>
  <c r="E2431" i="7"/>
  <c r="AG2430" i="7"/>
  <c r="AI2430" i="7" s="1"/>
  <c r="AB2430" i="7"/>
  <c r="AD2430" i="7" s="1"/>
  <c r="W2430" i="7"/>
  <c r="Y2430" i="7" s="1"/>
  <c r="R2430" i="7"/>
  <c r="T2430" i="7" s="1"/>
  <c r="M2430" i="7"/>
  <c r="O2430" i="7" s="1"/>
  <c r="H2430" i="7"/>
  <c r="J2430" i="7" s="1"/>
  <c r="E2430" i="7"/>
  <c r="W2426" i="7"/>
  <c r="AG2425" i="7"/>
  <c r="AB2425" i="7"/>
  <c r="W2425" i="7"/>
  <c r="R2425" i="7"/>
  <c r="O2425" i="7"/>
  <c r="O2426" i="7" s="1"/>
  <c r="AG2424" i="7"/>
  <c r="AI2424" i="7" s="1"/>
  <c r="AB2424" i="7"/>
  <c r="AD2424" i="7" s="1"/>
  <c r="W2424" i="7"/>
  <c r="Y2424" i="7" s="1"/>
  <c r="R2424" i="7"/>
  <c r="T2424" i="7" s="1"/>
  <c r="M2424" i="7"/>
  <c r="O2424" i="7" s="1"/>
  <c r="H2424" i="7"/>
  <c r="J2424" i="7" s="1"/>
  <c r="E2424" i="7"/>
  <c r="AG2423" i="7"/>
  <c r="AB2423" i="7"/>
  <c r="W2423" i="7"/>
  <c r="R2423" i="7"/>
  <c r="M2423" i="7"/>
  <c r="H2423" i="7"/>
  <c r="AG2422" i="7"/>
  <c r="AI2422" i="7" s="1"/>
  <c r="AB2422" i="7"/>
  <c r="AD2422" i="7" s="1"/>
  <c r="W2422" i="7"/>
  <c r="Y2422" i="7" s="1"/>
  <c r="R2422" i="7"/>
  <c r="T2422" i="7" s="1"/>
  <c r="M2422" i="7"/>
  <c r="O2422" i="7" s="1"/>
  <c r="H2422" i="7"/>
  <c r="J2422" i="7" s="1"/>
  <c r="E2422" i="7"/>
  <c r="AI2421" i="7"/>
  <c r="AG2421" i="7"/>
  <c r="AD2421" i="7"/>
  <c r="AB2421" i="7"/>
  <c r="Y2421" i="7"/>
  <c r="W2421" i="7"/>
  <c r="T2421" i="7"/>
  <c r="R2421" i="7"/>
  <c r="O2421" i="7"/>
  <c r="M2421" i="7"/>
  <c r="J2421" i="7"/>
  <c r="H2421" i="7"/>
  <c r="E2421" i="7"/>
  <c r="AG2420" i="7"/>
  <c r="AI2420" i="7" s="1"/>
  <c r="AB2420" i="7"/>
  <c r="AD2420" i="7" s="1"/>
  <c r="W2420" i="7"/>
  <c r="Y2420" i="7" s="1"/>
  <c r="R2420" i="7"/>
  <c r="T2420" i="7" s="1"/>
  <c r="M2420" i="7"/>
  <c r="O2420" i="7" s="1"/>
  <c r="H2420" i="7"/>
  <c r="J2420" i="7" s="1"/>
  <c r="E2420" i="7"/>
  <c r="AI2419" i="7"/>
  <c r="AG2419" i="7"/>
  <c r="AD2419" i="7"/>
  <c r="AB2419" i="7"/>
  <c r="Y2419" i="7"/>
  <c r="W2419" i="7"/>
  <c r="T2419" i="7"/>
  <c r="R2419" i="7"/>
  <c r="O2419" i="7"/>
  <c r="M2419" i="7"/>
  <c r="J2419" i="7"/>
  <c r="H2419" i="7"/>
  <c r="E2419" i="7"/>
  <c r="AG2418" i="7"/>
  <c r="AI2418" i="7" s="1"/>
  <c r="AB2418" i="7"/>
  <c r="AD2418" i="7" s="1"/>
  <c r="W2418" i="7"/>
  <c r="Y2418" i="7" s="1"/>
  <c r="R2418" i="7"/>
  <c r="T2418" i="7" s="1"/>
  <c r="M2418" i="7"/>
  <c r="O2418" i="7" s="1"/>
  <c r="H2418" i="7"/>
  <c r="J2418" i="7" s="1"/>
  <c r="E2418" i="7"/>
  <c r="AI2417" i="7"/>
  <c r="AI2423" i="7" s="1"/>
  <c r="AI2425" i="7" s="1"/>
  <c r="AI2426" i="7" s="1"/>
  <c r="AG2417" i="7"/>
  <c r="AD2417" i="7"/>
  <c r="AB2417" i="7"/>
  <c r="Y2417" i="7"/>
  <c r="W2417" i="7"/>
  <c r="T2417" i="7"/>
  <c r="R2417" i="7"/>
  <c r="O2417" i="7"/>
  <c r="O2423" i="7" s="1"/>
  <c r="M2417" i="7"/>
  <c r="J2417" i="7"/>
  <c r="H2417" i="7"/>
  <c r="E2417" i="7"/>
  <c r="E2423" i="7" s="1"/>
  <c r="E2425" i="7" s="1"/>
  <c r="E2426" i="7" s="1"/>
  <c r="AG2416" i="7"/>
  <c r="AI2416" i="7" s="1"/>
  <c r="AB2416" i="7"/>
  <c r="AD2416" i="7" s="1"/>
  <c r="AD2423" i="7" s="1"/>
  <c r="W2416" i="7"/>
  <c r="Y2416" i="7" s="1"/>
  <c r="Y2423" i="7" s="1"/>
  <c r="Y2425" i="7" s="1"/>
  <c r="Y2426" i="7" s="1"/>
  <c r="R2416" i="7"/>
  <c r="T2416" i="7" s="1"/>
  <c r="T2423" i="7" s="1"/>
  <c r="M2416" i="7"/>
  <c r="O2416" i="7" s="1"/>
  <c r="H2416" i="7"/>
  <c r="J2416" i="7" s="1"/>
  <c r="J2423" i="7" s="1"/>
  <c r="E2416" i="7"/>
  <c r="AG2415" i="7"/>
  <c r="AB2415" i="7"/>
  <c r="W2415" i="7"/>
  <c r="R2415" i="7"/>
  <c r="M2415" i="7"/>
  <c r="H2415" i="7"/>
  <c r="E2415" i="7"/>
  <c r="AG2414" i="7"/>
  <c r="AI2414" i="7" s="1"/>
  <c r="AB2414" i="7"/>
  <c r="AD2414" i="7" s="1"/>
  <c r="W2414" i="7"/>
  <c r="Y2414" i="7" s="1"/>
  <c r="Y2415" i="7" s="1"/>
  <c r="R2414" i="7"/>
  <c r="O2414" i="7"/>
  <c r="M2414" i="7"/>
  <c r="H2414" i="7"/>
  <c r="E2414" i="7"/>
  <c r="AI2413" i="7"/>
  <c r="AG2413" i="7"/>
  <c r="AD2413" i="7"/>
  <c r="AB2413" i="7"/>
  <c r="Y2413" i="7"/>
  <c r="W2413" i="7"/>
  <c r="T2413" i="7"/>
  <c r="R2413" i="7"/>
  <c r="O2413" i="7"/>
  <c r="M2413" i="7"/>
  <c r="J2413" i="7"/>
  <c r="H2413" i="7"/>
  <c r="E2413" i="7"/>
  <c r="AG2412" i="7"/>
  <c r="AI2412" i="7" s="1"/>
  <c r="AI2415" i="7" s="1"/>
  <c r="AB2412" i="7"/>
  <c r="AD2412" i="7" s="1"/>
  <c r="W2412" i="7"/>
  <c r="Y2412" i="7" s="1"/>
  <c r="R2412" i="7"/>
  <c r="T2412" i="7" s="1"/>
  <c r="M2412" i="7"/>
  <c r="O2412" i="7" s="1"/>
  <c r="O2415" i="7" s="1"/>
  <c r="H2412" i="7"/>
  <c r="J2412" i="7" s="1"/>
  <c r="E2412" i="7"/>
  <c r="AI2411" i="7"/>
  <c r="AG2411" i="7"/>
  <c r="AD2411" i="7"/>
  <c r="AB2411" i="7"/>
  <c r="Y2411" i="7"/>
  <c r="W2411" i="7"/>
  <c r="T2411" i="7"/>
  <c r="R2411" i="7"/>
  <c r="O2411" i="7"/>
  <c r="M2411" i="7"/>
  <c r="J2411" i="7"/>
  <c r="H2411" i="7"/>
  <c r="E2411" i="7"/>
  <c r="AG2410" i="7"/>
  <c r="AI2410" i="7" s="1"/>
  <c r="AB2410" i="7"/>
  <c r="AD2410" i="7" s="1"/>
  <c r="W2410" i="7"/>
  <c r="Y2410" i="7" s="1"/>
  <c r="R2410" i="7"/>
  <c r="T2410" i="7" s="1"/>
  <c r="M2410" i="7"/>
  <c r="O2410" i="7" s="1"/>
  <c r="H2410" i="7"/>
  <c r="J2410" i="7" s="1"/>
  <c r="E2410" i="7"/>
  <c r="AI2409" i="7"/>
  <c r="AG2409" i="7"/>
  <c r="AD2409" i="7"/>
  <c r="AB2409" i="7"/>
  <c r="Y2409" i="7"/>
  <c r="W2409" i="7"/>
  <c r="T2409" i="7"/>
  <c r="R2409" i="7"/>
  <c r="O2409" i="7"/>
  <c r="M2409" i="7"/>
  <c r="J2409" i="7"/>
  <c r="H2409" i="7"/>
  <c r="E2409" i="7"/>
  <c r="AG2408" i="7"/>
  <c r="AI2408" i="7" s="1"/>
  <c r="AB2408" i="7"/>
  <c r="AD2408" i="7" s="1"/>
  <c r="W2408" i="7"/>
  <c r="Y2408" i="7" s="1"/>
  <c r="R2408" i="7"/>
  <c r="T2408" i="7" s="1"/>
  <c r="M2408" i="7"/>
  <c r="O2408" i="7" s="1"/>
  <c r="H2408" i="7"/>
  <c r="J2408" i="7" s="1"/>
  <c r="E2408" i="7"/>
  <c r="AI2407" i="7"/>
  <c r="AG2407" i="7"/>
  <c r="AD2407" i="7"/>
  <c r="AB2407" i="7"/>
  <c r="Y2407" i="7"/>
  <c r="W2407" i="7"/>
  <c r="T2407" i="7"/>
  <c r="R2407" i="7"/>
  <c r="O2407" i="7"/>
  <c r="M2407" i="7"/>
  <c r="J2407" i="7"/>
  <c r="H2407" i="7"/>
  <c r="E2407" i="7"/>
  <c r="AG2406" i="7"/>
  <c r="AI2406" i="7" s="1"/>
  <c r="AB2406" i="7"/>
  <c r="AD2406" i="7" s="1"/>
  <c r="W2406" i="7"/>
  <c r="Y2406" i="7" s="1"/>
  <c r="R2406" i="7"/>
  <c r="T2406" i="7" s="1"/>
  <c r="M2406" i="7"/>
  <c r="O2406" i="7" s="1"/>
  <c r="H2406" i="7"/>
  <c r="J2406" i="7" s="1"/>
  <c r="E2406" i="7"/>
  <c r="AI2405" i="7"/>
  <c r="AG2405" i="7"/>
  <c r="AD2405" i="7"/>
  <c r="AB2405" i="7"/>
  <c r="Y2405" i="7"/>
  <c r="W2405" i="7"/>
  <c r="T2405" i="7"/>
  <c r="R2405" i="7"/>
  <c r="O2405" i="7"/>
  <c r="M2405" i="7"/>
  <c r="J2405" i="7"/>
  <c r="H2405" i="7"/>
  <c r="E2405" i="7"/>
  <c r="AG2404" i="7"/>
  <c r="AI2404" i="7" s="1"/>
  <c r="AB2404" i="7"/>
  <c r="AD2404" i="7" s="1"/>
  <c r="W2404" i="7"/>
  <c r="Y2404" i="7" s="1"/>
  <c r="R2404" i="7"/>
  <c r="T2404" i="7" s="1"/>
  <c r="M2404" i="7"/>
  <c r="O2404" i="7" s="1"/>
  <c r="H2404" i="7"/>
  <c r="J2404" i="7" s="1"/>
  <c r="E2404" i="7"/>
  <c r="AI2403" i="7"/>
  <c r="AG2403" i="7"/>
  <c r="AD2403" i="7"/>
  <c r="AB2403" i="7"/>
  <c r="Y2403" i="7"/>
  <c r="W2403" i="7"/>
  <c r="T2403" i="7"/>
  <c r="R2403" i="7"/>
  <c r="O2403" i="7"/>
  <c r="M2403" i="7"/>
  <c r="J2403" i="7"/>
  <c r="H2403" i="7"/>
  <c r="E2403" i="7"/>
  <c r="AG2402" i="7"/>
  <c r="AI2402" i="7" s="1"/>
  <c r="AB2402" i="7"/>
  <c r="AD2402" i="7" s="1"/>
  <c r="W2402" i="7"/>
  <c r="Y2402" i="7" s="1"/>
  <c r="R2402" i="7"/>
  <c r="T2402" i="7" s="1"/>
  <c r="M2402" i="7"/>
  <c r="O2402" i="7" s="1"/>
  <c r="H2402" i="7"/>
  <c r="J2402" i="7" s="1"/>
  <c r="W2398" i="7"/>
  <c r="AG2397" i="7"/>
  <c r="AB2397" i="7"/>
  <c r="W2397" i="7"/>
  <c r="R2397" i="7"/>
  <c r="AI2396" i="7"/>
  <c r="AG2396" i="7"/>
  <c r="AD2396" i="7"/>
  <c r="AB2396" i="7"/>
  <c r="Y2396" i="7"/>
  <c r="W2396" i="7"/>
  <c r="T2396" i="7"/>
  <c r="R2396" i="7"/>
  <c r="O2396" i="7"/>
  <c r="M2396" i="7"/>
  <c r="J2396" i="7"/>
  <c r="H2396" i="7"/>
  <c r="E2396" i="7"/>
  <c r="AG2395" i="7"/>
  <c r="AB2395" i="7"/>
  <c r="W2395" i="7"/>
  <c r="R2395" i="7"/>
  <c r="M2395" i="7"/>
  <c r="H2395" i="7"/>
  <c r="AI2394" i="7"/>
  <c r="AG2394" i="7"/>
  <c r="AD2394" i="7"/>
  <c r="AB2394" i="7"/>
  <c r="Y2394" i="7"/>
  <c r="W2394" i="7"/>
  <c r="T2394" i="7"/>
  <c r="R2394" i="7"/>
  <c r="O2394" i="7"/>
  <c r="M2394" i="7"/>
  <c r="J2394" i="7"/>
  <c r="H2394" i="7"/>
  <c r="E2394" i="7"/>
  <c r="AG2393" i="7"/>
  <c r="AI2393" i="7" s="1"/>
  <c r="AB2393" i="7"/>
  <c r="AD2393" i="7" s="1"/>
  <c r="W2393" i="7"/>
  <c r="Y2393" i="7" s="1"/>
  <c r="R2393" i="7"/>
  <c r="T2393" i="7" s="1"/>
  <c r="M2393" i="7"/>
  <c r="O2393" i="7" s="1"/>
  <c r="H2393" i="7"/>
  <c r="J2393" i="7" s="1"/>
  <c r="E2393" i="7"/>
  <c r="AI2392" i="7"/>
  <c r="AG2392" i="7"/>
  <c r="AD2392" i="7"/>
  <c r="AB2392" i="7"/>
  <c r="Y2392" i="7"/>
  <c r="W2392" i="7"/>
  <c r="T2392" i="7"/>
  <c r="R2392" i="7"/>
  <c r="O2392" i="7"/>
  <c r="M2392" i="7"/>
  <c r="J2392" i="7"/>
  <c r="H2392" i="7"/>
  <c r="E2392" i="7"/>
  <c r="AG2391" i="7"/>
  <c r="AI2391" i="7" s="1"/>
  <c r="AB2391" i="7"/>
  <c r="AD2391" i="7" s="1"/>
  <c r="W2391" i="7"/>
  <c r="Y2391" i="7" s="1"/>
  <c r="R2391" i="7"/>
  <c r="T2391" i="7" s="1"/>
  <c r="M2391" i="7"/>
  <c r="O2391" i="7" s="1"/>
  <c r="H2391" i="7"/>
  <c r="J2391" i="7" s="1"/>
  <c r="E2391" i="7"/>
  <c r="AI2390" i="7"/>
  <c r="AG2390" i="7"/>
  <c r="AD2390" i="7"/>
  <c r="AB2390" i="7"/>
  <c r="Y2390" i="7"/>
  <c r="W2390" i="7"/>
  <c r="T2390" i="7"/>
  <c r="R2390" i="7"/>
  <c r="O2390" i="7"/>
  <c r="M2390" i="7"/>
  <c r="J2390" i="7"/>
  <c r="H2390" i="7"/>
  <c r="E2390" i="7"/>
  <c r="AG2389" i="7"/>
  <c r="AI2389" i="7" s="1"/>
  <c r="AB2389" i="7"/>
  <c r="AD2389" i="7" s="1"/>
  <c r="W2389" i="7"/>
  <c r="Y2389" i="7" s="1"/>
  <c r="R2389" i="7"/>
  <c r="T2389" i="7" s="1"/>
  <c r="M2389" i="7"/>
  <c r="O2389" i="7" s="1"/>
  <c r="H2389" i="7"/>
  <c r="J2389" i="7" s="1"/>
  <c r="E2389" i="7"/>
  <c r="AI2388" i="7"/>
  <c r="AI2395" i="7" s="1"/>
  <c r="AG2388" i="7"/>
  <c r="AD2388" i="7"/>
  <c r="AD2395" i="7" s="1"/>
  <c r="AB2388" i="7"/>
  <c r="Y2388" i="7"/>
  <c r="W2388" i="7"/>
  <c r="T2388" i="7"/>
  <c r="T2395" i="7" s="1"/>
  <c r="R2388" i="7"/>
  <c r="O2388" i="7"/>
  <c r="O2395" i="7" s="1"/>
  <c r="M2388" i="7"/>
  <c r="J2388" i="7"/>
  <c r="J2395" i="7" s="1"/>
  <c r="H2388" i="7"/>
  <c r="E2388" i="7"/>
  <c r="E2395" i="7" s="1"/>
  <c r="AG2387" i="7"/>
  <c r="AB2387" i="7"/>
  <c r="W2387" i="7"/>
  <c r="R2387" i="7"/>
  <c r="M2387" i="7"/>
  <c r="H2387" i="7"/>
  <c r="AI2386" i="7"/>
  <c r="AI2387" i="7" s="1"/>
  <c r="AG2386" i="7"/>
  <c r="AD2386" i="7"/>
  <c r="AB2386" i="7"/>
  <c r="Y2386" i="7"/>
  <c r="W2386" i="7"/>
  <c r="T2386" i="7"/>
  <c r="R2386" i="7"/>
  <c r="O2386" i="7"/>
  <c r="O2387" i="7" s="1"/>
  <c r="M2386" i="7"/>
  <c r="J2386" i="7"/>
  <c r="H2386" i="7"/>
  <c r="E2386" i="7"/>
  <c r="E2387" i="7" s="1"/>
  <c r="AG2385" i="7"/>
  <c r="AI2385" i="7" s="1"/>
  <c r="AB2385" i="7"/>
  <c r="AD2385" i="7" s="1"/>
  <c r="W2385" i="7"/>
  <c r="Y2385" i="7" s="1"/>
  <c r="R2385" i="7"/>
  <c r="O2385" i="7"/>
  <c r="M2385" i="7"/>
  <c r="J2385" i="7"/>
  <c r="H2385" i="7"/>
  <c r="E2385" i="7"/>
  <c r="AG2384" i="7"/>
  <c r="AI2384" i="7" s="1"/>
  <c r="AB2384" i="7"/>
  <c r="AD2384" i="7" s="1"/>
  <c r="W2384" i="7"/>
  <c r="Y2384" i="7" s="1"/>
  <c r="R2384" i="7"/>
  <c r="T2384" i="7" s="1"/>
  <c r="M2384" i="7"/>
  <c r="O2384" i="7" s="1"/>
  <c r="H2384" i="7"/>
  <c r="J2384" i="7" s="1"/>
  <c r="E2384" i="7"/>
  <c r="AI2383" i="7"/>
  <c r="AG2383" i="7"/>
  <c r="AD2383" i="7"/>
  <c r="AB2383" i="7"/>
  <c r="Y2383" i="7"/>
  <c r="W2383" i="7"/>
  <c r="T2383" i="7"/>
  <c r="R2383" i="7"/>
  <c r="O2383" i="7"/>
  <c r="M2383" i="7"/>
  <c r="J2383" i="7"/>
  <c r="H2383" i="7"/>
  <c r="E2383" i="7"/>
  <c r="AG2382" i="7"/>
  <c r="AI2382" i="7" s="1"/>
  <c r="AB2382" i="7"/>
  <c r="AD2382" i="7" s="1"/>
  <c r="W2382" i="7"/>
  <c r="Y2382" i="7" s="1"/>
  <c r="T2382" i="7"/>
  <c r="O2382" i="7"/>
  <c r="M2382" i="7"/>
  <c r="J2382" i="7"/>
  <c r="H2382" i="7"/>
  <c r="E2382" i="7"/>
  <c r="AG2381" i="7"/>
  <c r="AI2381" i="7" s="1"/>
  <c r="AB2381" i="7"/>
  <c r="AD2381" i="7" s="1"/>
  <c r="W2381" i="7"/>
  <c r="Y2381" i="7" s="1"/>
  <c r="R2381" i="7"/>
  <c r="T2381" i="7" s="1"/>
  <c r="M2381" i="7"/>
  <c r="O2381" i="7" s="1"/>
  <c r="H2381" i="7"/>
  <c r="J2381" i="7" s="1"/>
  <c r="E2381" i="7"/>
  <c r="AI2380" i="7"/>
  <c r="AG2380" i="7"/>
  <c r="AD2380" i="7"/>
  <c r="AB2380" i="7"/>
  <c r="Y2380" i="7"/>
  <c r="W2380" i="7"/>
  <c r="T2380" i="7"/>
  <c r="R2380" i="7"/>
  <c r="O2380" i="7"/>
  <c r="M2380" i="7"/>
  <c r="J2380" i="7"/>
  <c r="H2380" i="7"/>
  <c r="E2380" i="7"/>
  <c r="AG2379" i="7"/>
  <c r="AI2379" i="7" s="1"/>
  <c r="AB2379" i="7"/>
  <c r="AD2379" i="7" s="1"/>
  <c r="W2379" i="7"/>
  <c r="Y2379" i="7" s="1"/>
  <c r="R2379" i="7"/>
  <c r="T2379" i="7" s="1"/>
  <c r="M2379" i="7"/>
  <c r="O2379" i="7" s="1"/>
  <c r="H2379" i="7"/>
  <c r="J2379" i="7" s="1"/>
  <c r="E2379" i="7"/>
  <c r="AI2378" i="7"/>
  <c r="AG2378" i="7"/>
  <c r="AD2378" i="7"/>
  <c r="AB2378" i="7"/>
  <c r="Y2378" i="7"/>
  <c r="W2378" i="7"/>
  <c r="T2378" i="7"/>
  <c r="R2378" i="7"/>
  <c r="O2378" i="7"/>
  <c r="M2378" i="7"/>
  <c r="J2378" i="7"/>
  <c r="H2378" i="7"/>
  <c r="E2378" i="7"/>
  <c r="AG2377" i="7"/>
  <c r="AI2377" i="7" s="1"/>
  <c r="AB2377" i="7"/>
  <c r="AD2377" i="7" s="1"/>
  <c r="W2377" i="7"/>
  <c r="Y2377" i="7" s="1"/>
  <c r="R2377" i="7"/>
  <c r="T2377" i="7" s="1"/>
  <c r="M2377" i="7"/>
  <c r="O2377" i="7" s="1"/>
  <c r="H2377" i="7"/>
  <c r="J2377" i="7" s="1"/>
  <c r="E2377" i="7"/>
  <c r="AI2376" i="7"/>
  <c r="AG2376" i="7"/>
  <c r="AD2376" i="7"/>
  <c r="AB2376" i="7"/>
  <c r="Y2376" i="7"/>
  <c r="W2376" i="7"/>
  <c r="T2376" i="7"/>
  <c r="R2376" i="7"/>
  <c r="O2376" i="7"/>
  <c r="M2376" i="7"/>
  <c r="J2376" i="7"/>
  <c r="H2376" i="7"/>
  <c r="E2376" i="7"/>
  <c r="AG2375" i="7"/>
  <c r="AI2375" i="7" s="1"/>
  <c r="AB2375" i="7"/>
  <c r="AD2375" i="7" s="1"/>
  <c r="W2375" i="7"/>
  <c r="Y2375" i="7" s="1"/>
  <c r="R2375" i="7"/>
  <c r="T2375" i="7" s="1"/>
  <c r="M2375" i="7"/>
  <c r="O2375" i="7" s="1"/>
  <c r="H2375" i="7"/>
  <c r="J2375" i="7" s="1"/>
  <c r="E2375" i="7"/>
  <c r="AI2374" i="7"/>
  <c r="AG2374" i="7"/>
  <c r="AD2374" i="7"/>
  <c r="AB2374" i="7"/>
  <c r="Y2374" i="7"/>
  <c r="W2374" i="7"/>
  <c r="T2374" i="7"/>
  <c r="R2374" i="7"/>
  <c r="O2374" i="7"/>
  <c r="M2374" i="7"/>
  <c r="J2374" i="7"/>
  <c r="H2374" i="7"/>
  <c r="E2374" i="7"/>
  <c r="W2370" i="7"/>
  <c r="AG2369" i="7"/>
  <c r="AB2369" i="7"/>
  <c r="W2369" i="7"/>
  <c r="AG2368" i="7"/>
  <c r="AI2368" i="7" s="1"/>
  <c r="AB2368" i="7"/>
  <c r="AD2368" i="7" s="1"/>
  <c r="W2368" i="7"/>
  <c r="Y2368" i="7" s="1"/>
  <c r="T2368" i="7"/>
  <c r="O2368" i="7"/>
  <c r="J2368" i="7"/>
  <c r="E2368" i="7"/>
  <c r="AG2367" i="7"/>
  <c r="AB2367" i="7"/>
  <c r="W2367" i="7"/>
  <c r="AG2366" i="7"/>
  <c r="AI2366" i="7" s="1"/>
  <c r="AB2366" i="7"/>
  <c r="AD2366" i="7" s="1"/>
  <c r="W2366" i="7"/>
  <c r="Y2366" i="7" s="1"/>
  <c r="T2366" i="7"/>
  <c r="O2366" i="7"/>
  <c r="J2366" i="7"/>
  <c r="E2366" i="7"/>
  <c r="AG2365" i="7"/>
  <c r="AI2365" i="7" s="1"/>
  <c r="AB2365" i="7"/>
  <c r="AD2365" i="7" s="1"/>
  <c r="W2365" i="7"/>
  <c r="Y2365" i="7" s="1"/>
  <c r="T2365" i="7"/>
  <c r="O2365" i="7"/>
  <c r="J2365" i="7"/>
  <c r="E2365" i="7"/>
  <c r="AG2364" i="7"/>
  <c r="AI2364" i="7" s="1"/>
  <c r="AB2364" i="7"/>
  <c r="AD2364" i="7" s="1"/>
  <c r="W2364" i="7"/>
  <c r="Y2364" i="7" s="1"/>
  <c r="T2364" i="7"/>
  <c r="O2364" i="7"/>
  <c r="J2364" i="7"/>
  <c r="E2364" i="7"/>
  <c r="AG2363" i="7"/>
  <c r="AI2363" i="7" s="1"/>
  <c r="AB2363" i="7"/>
  <c r="AD2363" i="7" s="1"/>
  <c r="W2363" i="7"/>
  <c r="Y2363" i="7" s="1"/>
  <c r="T2363" i="7"/>
  <c r="O2363" i="7"/>
  <c r="J2363" i="7"/>
  <c r="E2363" i="7"/>
  <c r="AG2362" i="7"/>
  <c r="AI2362" i="7" s="1"/>
  <c r="AB2362" i="7"/>
  <c r="AD2362" i="7" s="1"/>
  <c r="W2362" i="7"/>
  <c r="Y2362" i="7" s="1"/>
  <c r="T2362" i="7"/>
  <c r="O2362" i="7"/>
  <c r="J2362" i="7"/>
  <c r="E2362" i="7"/>
  <c r="AG2361" i="7"/>
  <c r="AI2361" i="7" s="1"/>
  <c r="AB2361" i="7"/>
  <c r="AD2361" i="7" s="1"/>
  <c r="W2361" i="7"/>
  <c r="Y2361" i="7" s="1"/>
  <c r="T2361" i="7"/>
  <c r="O2361" i="7"/>
  <c r="O2367" i="7" s="1"/>
  <c r="J2361" i="7"/>
  <c r="E2361" i="7"/>
  <c r="AG2360" i="7"/>
  <c r="AI2360" i="7" s="1"/>
  <c r="AB2360" i="7"/>
  <c r="AD2360" i="7" s="1"/>
  <c r="W2360" i="7"/>
  <c r="T2360" i="7"/>
  <c r="T2367" i="7" s="1"/>
  <c r="O2360" i="7"/>
  <c r="J2360" i="7"/>
  <c r="J2367" i="7" s="1"/>
  <c r="E2360" i="7"/>
  <c r="AG2359" i="7"/>
  <c r="AB2359" i="7"/>
  <c r="W2359" i="7"/>
  <c r="J2359" i="7"/>
  <c r="AI2358" i="7"/>
  <c r="AI2359" i="7" s="1"/>
  <c r="AG2358" i="7"/>
  <c r="AD2358" i="7"/>
  <c r="AD2359" i="7" s="1"/>
  <c r="AB2358" i="7"/>
  <c r="Y2358" i="7"/>
  <c r="W2358" i="7"/>
  <c r="T2358" i="7"/>
  <c r="T2359" i="7" s="1"/>
  <c r="O2358" i="7"/>
  <c r="O2359" i="7" s="1"/>
  <c r="J2358" i="7"/>
  <c r="E2358" i="7"/>
  <c r="AI2357" i="7"/>
  <c r="AG2357" i="7"/>
  <c r="AD2357" i="7"/>
  <c r="AB2357" i="7"/>
  <c r="Y2357" i="7"/>
  <c r="W2357" i="7"/>
  <c r="T2357" i="7"/>
  <c r="O2357" i="7"/>
  <c r="J2357" i="7"/>
  <c r="E2357" i="7"/>
  <c r="AI2356" i="7"/>
  <c r="AG2356" i="7"/>
  <c r="AD2356" i="7"/>
  <c r="AB2356" i="7"/>
  <c r="Y2356" i="7"/>
  <c r="W2356" i="7"/>
  <c r="T2356" i="7"/>
  <c r="O2356" i="7"/>
  <c r="J2356" i="7"/>
  <c r="E2356" i="7"/>
  <c r="AI2355" i="7"/>
  <c r="AG2355" i="7"/>
  <c r="AD2355" i="7"/>
  <c r="AB2355" i="7"/>
  <c r="Y2355" i="7"/>
  <c r="W2355" i="7"/>
  <c r="T2355" i="7"/>
  <c r="O2355" i="7"/>
  <c r="J2355" i="7"/>
  <c r="E2355" i="7"/>
  <c r="AI2354" i="7"/>
  <c r="AG2354" i="7"/>
  <c r="AD2354" i="7"/>
  <c r="AB2354" i="7"/>
  <c r="Y2354" i="7"/>
  <c r="T2354" i="7"/>
  <c r="O2354" i="7"/>
  <c r="J2354" i="7"/>
  <c r="E2354" i="7"/>
  <c r="AG2353" i="7"/>
  <c r="AI2353" i="7" s="1"/>
  <c r="AB2353" i="7"/>
  <c r="AD2353" i="7" s="1"/>
  <c r="W2353" i="7"/>
  <c r="Y2353" i="7" s="1"/>
  <c r="T2353" i="7"/>
  <c r="O2353" i="7"/>
  <c r="J2353" i="7"/>
  <c r="E2353" i="7"/>
  <c r="AG2352" i="7"/>
  <c r="AI2352" i="7" s="1"/>
  <c r="AB2352" i="7"/>
  <c r="AD2352" i="7" s="1"/>
  <c r="W2352" i="7"/>
  <c r="Y2352" i="7" s="1"/>
  <c r="T2352" i="7"/>
  <c r="O2352" i="7"/>
  <c r="J2352" i="7"/>
  <c r="E2352" i="7"/>
  <c r="AG2351" i="7"/>
  <c r="AI2351" i="7" s="1"/>
  <c r="AB2351" i="7"/>
  <c r="AD2351" i="7" s="1"/>
  <c r="W2351" i="7"/>
  <c r="Y2351" i="7" s="1"/>
  <c r="T2351" i="7"/>
  <c r="O2351" i="7"/>
  <c r="J2351" i="7"/>
  <c r="E2351" i="7"/>
  <c r="AG2350" i="7"/>
  <c r="AI2350" i="7" s="1"/>
  <c r="AB2350" i="7"/>
  <c r="AD2350" i="7" s="1"/>
  <c r="W2350" i="7"/>
  <c r="Y2350" i="7" s="1"/>
  <c r="T2350" i="7"/>
  <c r="O2350" i="7"/>
  <c r="J2350" i="7"/>
  <c r="E2350" i="7"/>
  <c r="AG2349" i="7"/>
  <c r="AI2349" i="7" s="1"/>
  <c r="AB2349" i="7"/>
  <c r="AD2349" i="7" s="1"/>
  <c r="W2349" i="7"/>
  <c r="Y2349" i="7" s="1"/>
  <c r="T2349" i="7"/>
  <c r="O2349" i="7"/>
  <c r="J2349" i="7"/>
  <c r="E2349" i="7"/>
  <c r="AG2348" i="7"/>
  <c r="AI2348" i="7" s="1"/>
  <c r="AB2348" i="7"/>
  <c r="AD2348" i="7" s="1"/>
  <c r="Y2348" i="7"/>
  <c r="W2348" i="7"/>
  <c r="T2348" i="7"/>
  <c r="O2348" i="7"/>
  <c r="J2348" i="7"/>
  <c r="E2348" i="7"/>
  <c r="AG2347" i="7"/>
  <c r="AI2347" i="7" s="1"/>
  <c r="AD2347" i="7"/>
  <c r="AB2347" i="7"/>
  <c r="W2347" i="7"/>
  <c r="Y2347" i="7" s="1"/>
  <c r="T2347" i="7"/>
  <c r="O2347" i="7"/>
  <c r="J2347" i="7"/>
  <c r="E2347" i="7"/>
  <c r="AI2346" i="7"/>
  <c r="AG2346" i="7"/>
  <c r="AB2346" i="7"/>
  <c r="AD2346" i="7" s="1"/>
  <c r="Y2346" i="7"/>
  <c r="W2346" i="7"/>
  <c r="T2346" i="7"/>
  <c r="O2346" i="7"/>
  <c r="J2346" i="7"/>
  <c r="E2346" i="7"/>
  <c r="AG2341" i="7"/>
  <c r="AB2341" i="7"/>
  <c r="W2341" i="7"/>
  <c r="R2341" i="7"/>
  <c r="M2341" i="7"/>
  <c r="H2341" i="7"/>
  <c r="AI2340" i="7"/>
  <c r="AG2340" i="7"/>
  <c r="AB2340" i="7"/>
  <c r="AD2340" i="7" s="1"/>
  <c r="Y2340" i="7"/>
  <c r="W2340" i="7"/>
  <c r="R2340" i="7"/>
  <c r="T2340" i="7" s="1"/>
  <c r="O2340" i="7"/>
  <c r="M2340" i="7"/>
  <c r="H2340" i="7"/>
  <c r="J2340" i="7" s="1"/>
  <c r="E2340" i="7"/>
  <c r="AG2339" i="7"/>
  <c r="AB2339" i="7"/>
  <c r="W2339" i="7"/>
  <c r="Y2339" i="7" s="1"/>
  <c r="R2339" i="7"/>
  <c r="M2339" i="7"/>
  <c r="H2339" i="7"/>
  <c r="AG2338" i="7"/>
  <c r="AI2338" i="7" s="1"/>
  <c r="AD2338" i="7"/>
  <c r="AB2338" i="7"/>
  <c r="W2338" i="7"/>
  <c r="Y2338" i="7" s="1"/>
  <c r="T2338" i="7"/>
  <c r="R2338" i="7"/>
  <c r="M2338" i="7"/>
  <c r="O2338" i="7" s="1"/>
  <c r="J2338" i="7"/>
  <c r="H2338" i="7"/>
  <c r="E2338" i="7"/>
  <c r="AI2337" i="7"/>
  <c r="AG2337" i="7"/>
  <c r="AB2337" i="7"/>
  <c r="AD2337" i="7" s="1"/>
  <c r="Y2337" i="7"/>
  <c r="W2337" i="7"/>
  <c r="R2337" i="7"/>
  <c r="T2337" i="7" s="1"/>
  <c r="O2337" i="7"/>
  <c r="M2337" i="7"/>
  <c r="H2337" i="7"/>
  <c r="J2337" i="7" s="1"/>
  <c r="E2337" i="7"/>
  <c r="AI2336" i="7"/>
  <c r="AG2336" i="7"/>
  <c r="AB2336" i="7"/>
  <c r="AD2336" i="7" s="1"/>
  <c r="Y2336" i="7"/>
  <c r="W2336" i="7"/>
  <c r="R2336" i="7"/>
  <c r="T2336" i="7" s="1"/>
  <c r="O2336" i="7"/>
  <c r="M2336" i="7"/>
  <c r="H2336" i="7"/>
  <c r="J2336" i="7" s="1"/>
  <c r="E2336" i="7"/>
  <c r="AG2335" i="7"/>
  <c r="AI2335" i="7" s="1"/>
  <c r="AD2335" i="7"/>
  <c r="AB2335" i="7"/>
  <c r="W2335" i="7"/>
  <c r="Y2335" i="7" s="1"/>
  <c r="T2335" i="7"/>
  <c r="R2335" i="7"/>
  <c r="M2335" i="7"/>
  <c r="O2335" i="7" s="1"/>
  <c r="J2335" i="7"/>
  <c r="H2335" i="7"/>
  <c r="E2335" i="7"/>
  <c r="AG2334" i="7"/>
  <c r="AI2334" i="7" s="1"/>
  <c r="AD2334" i="7"/>
  <c r="AB2334" i="7"/>
  <c r="W2334" i="7"/>
  <c r="Y2334" i="7" s="1"/>
  <c r="T2334" i="7"/>
  <c r="R2334" i="7"/>
  <c r="M2334" i="7"/>
  <c r="O2334" i="7" s="1"/>
  <c r="J2334" i="7"/>
  <c r="H2334" i="7"/>
  <c r="E2334" i="7"/>
  <c r="AI2333" i="7"/>
  <c r="AG2333" i="7"/>
  <c r="AB2333" i="7"/>
  <c r="AD2333" i="7" s="1"/>
  <c r="AD2339" i="7" s="1"/>
  <c r="Y2333" i="7"/>
  <c r="W2333" i="7"/>
  <c r="R2333" i="7"/>
  <c r="T2333" i="7" s="1"/>
  <c r="O2333" i="7"/>
  <c r="M2333" i="7"/>
  <c r="H2333" i="7"/>
  <c r="J2333" i="7" s="1"/>
  <c r="E2333" i="7"/>
  <c r="AI2332" i="7"/>
  <c r="AI2339" i="7" s="1"/>
  <c r="AG2332" i="7"/>
  <c r="AB2332" i="7"/>
  <c r="Y2332" i="7"/>
  <c r="W2332" i="7"/>
  <c r="R2332" i="7"/>
  <c r="T2332" i="7" s="1"/>
  <c r="T2339" i="7" s="1"/>
  <c r="O2332" i="7"/>
  <c r="M2332" i="7"/>
  <c r="H2332" i="7"/>
  <c r="J2332" i="7" s="1"/>
  <c r="J2339" i="7" s="1"/>
  <c r="E2332" i="7"/>
  <c r="E2339" i="7" s="1"/>
  <c r="AG2331" i="7"/>
  <c r="AB2331" i="7"/>
  <c r="W2331" i="7"/>
  <c r="R2331" i="7"/>
  <c r="M2331" i="7"/>
  <c r="H2331" i="7"/>
  <c r="AG2330" i="7"/>
  <c r="AI2330" i="7" s="1"/>
  <c r="AD2330" i="7"/>
  <c r="AB2330" i="7"/>
  <c r="W2330" i="7"/>
  <c r="Y2330" i="7" s="1"/>
  <c r="T2330" i="7"/>
  <c r="R2330" i="7"/>
  <c r="M2330" i="7"/>
  <c r="O2330" i="7" s="1"/>
  <c r="J2330" i="7"/>
  <c r="H2330" i="7"/>
  <c r="E2330" i="7"/>
  <c r="AG2329" i="7"/>
  <c r="AI2329" i="7" s="1"/>
  <c r="AD2329" i="7"/>
  <c r="AB2329" i="7"/>
  <c r="W2329" i="7"/>
  <c r="Y2329" i="7" s="1"/>
  <c r="T2329" i="7"/>
  <c r="R2329" i="7"/>
  <c r="M2329" i="7"/>
  <c r="O2329" i="7" s="1"/>
  <c r="J2329" i="7"/>
  <c r="H2329" i="7"/>
  <c r="E2329" i="7"/>
  <c r="AI2328" i="7"/>
  <c r="AG2328" i="7"/>
  <c r="AB2328" i="7"/>
  <c r="W2328" i="7"/>
  <c r="Y2328" i="7" s="1"/>
  <c r="T2328" i="7"/>
  <c r="R2328" i="7"/>
  <c r="M2328" i="7"/>
  <c r="O2328" i="7" s="1"/>
  <c r="J2328" i="7"/>
  <c r="H2328" i="7"/>
  <c r="E2328" i="7"/>
  <c r="AI2327" i="7"/>
  <c r="AG2327" i="7"/>
  <c r="AB2327" i="7"/>
  <c r="AD2327" i="7" s="1"/>
  <c r="Y2327" i="7"/>
  <c r="W2327" i="7"/>
  <c r="R2327" i="7"/>
  <c r="T2327" i="7" s="1"/>
  <c r="O2327" i="7"/>
  <c r="M2327" i="7"/>
  <c r="H2327" i="7"/>
  <c r="J2327" i="7" s="1"/>
  <c r="E2327" i="7"/>
  <c r="AI2326" i="7"/>
  <c r="AG2326" i="7"/>
  <c r="AB2326" i="7"/>
  <c r="AD2326" i="7" s="1"/>
  <c r="Y2326" i="7"/>
  <c r="W2326" i="7"/>
  <c r="R2326" i="7"/>
  <c r="T2326" i="7" s="1"/>
  <c r="O2326" i="7"/>
  <c r="M2326" i="7"/>
  <c r="H2326" i="7"/>
  <c r="J2326" i="7" s="1"/>
  <c r="E2326" i="7"/>
  <c r="AG2325" i="7"/>
  <c r="AI2325" i="7" s="1"/>
  <c r="AD2325" i="7"/>
  <c r="AB2325" i="7"/>
  <c r="W2325" i="7"/>
  <c r="Y2325" i="7" s="1"/>
  <c r="Y2342" i="7" s="1"/>
  <c r="T2325" i="7"/>
  <c r="R2325" i="7"/>
  <c r="M2325" i="7"/>
  <c r="O2325" i="7" s="1"/>
  <c r="H2325" i="7"/>
  <c r="E2325" i="7"/>
  <c r="AG2324" i="7"/>
  <c r="AI2324" i="7" s="1"/>
  <c r="AD2324" i="7"/>
  <c r="AB2324" i="7"/>
  <c r="W2324" i="7"/>
  <c r="Y2324" i="7" s="1"/>
  <c r="T2324" i="7"/>
  <c r="R2324" i="7"/>
  <c r="M2324" i="7"/>
  <c r="O2324" i="7" s="1"/>
  <c r="J2324" i="7"/>
  <c r="H2324" i="7"/>
  <c r="E2324" i="7"/>
  <c r="AG2323" i="7"/>
  <c r="AI2323" i="7" s="1"/>
  <c r="AD2323" i="7"/>
  <c r="AB2323" i="7"/>
  <c r="W2323" i="7"/>
  <c r="Y2323" i="7" s="1"/>
  <c r="T2323" i="7"/>
  <c r="R2323" i="7"/>
  <c r="M2323" i="7"/>
  <c r="O2323" i="7" s="1"/>
  <c r="J2323" i="7"/>
  <c r="H2323" i="7"/>
  <c r="E2323" i="7"/>
  <c r="AI2322" i="7"/>
  <c r="AG2322" i="7"/>
  <c r="AB2322" i="7"/>
  <c r="AD2322" i="7" s="1"/>
  <c r="Y2322" i="7"/>
  <c r="W2322" i="7"/>
  <c r="R2322" i="7"/>
  <c r="T2322" i="7" s="1"/>
  <c r="O2322" i="7"/>
  <c r="M2322" i="7"/>
  <c r="H2322" i="7"/>
  <c r="J2322" i="7" s="1"/>
  <c r="E2322" i="7"/>
  <c r="AI2321" i="7"/>
  <c r="AG2321" i="7"/>
  <c r="AB2321" i="7"/>
  <c r="AD2321" i="7" s="1"/>
  <c r="Y2321" i="7"/>
  <c r="W2321" i="7"/>
  <c r="R2321" i="7"/>
  <c r="T2321" i="7" s="1"/>
  <c r="O2321" i="7"/>
  <c r="M2321" i="7"/>
  <c r="H2321" i="7"/>
  <c r="J2321" i="7" s="1"/>
  <c r="E2321" i="7"/>
  <c r="AG2320" i="7"/>
  <c r="AI2320" i="7" s="1"/>
  <c r="AD2320" i="7"/>
  <c r="AB2320" i="7"/>
  <c r="W2320" i="7"/>
  <c r="Y2320" i="7" s="1"/>
  <c r="T2320" i="7"/>
  <c r="R2320" i="7"/>
  <c r="M2320" i="7"/>
  <c r="O2320" i="7" s="1"/>
  <c r="J2320" i="7"/>
  <c r="H2320" i="7"/>
  <c r="E2320" i="7"/>
  <c r="AG2319" i="7"/>
  <c r="AD2319" i="7"/>
  <c r="AB2319" i="7"/>
  <c r="W2319" i="7"/>
  <c r="Y2319" i="7" s="1"/>
  <c r="R2319" i="7"/>
  <c r="M2319" i="7"/>
  <c r="H2319" i="7"/>
  <c r="E2319" i="7"/>
  <c r="AG2314" i="7"/>
  <c r="AB2314" i="7"/>
  <c r="W2314" i="7"/>
  <c r="R2314" i="7"/>
  <c r="M2314" i="7"/>
  <c r="H2314" i="7"/>
  <c r="AG2313" i="7"/>
  <c r="AI2313" i="7" s="1"/>
  <c r="AD2313" i="7"/>
  <c r="AB2313" i="7"/>
  <c r="W2313" i="7"/>
  <c r="Y2313" i="7" s="1"/>
  <c r="T2313" i="7"/>
  <c r="R2313" i="7"/>
  <c r="M2313" i="7"/>
  <c r="O2313" i="7" s="1"/>
  <c r="J2313" i="7"/>
  <c r="H2313" i="7"/>
  <c r="E2313" i="7"/>
  <c r="AG2312" i="7"/>
  <c r="AB2312" i="7"/>
  <c r="Y2312" i="7"/>
  <c r="W2312" i="7"/>
  <c r="R2312" i="7"/>
  <c r="M2312" i="7"/>
  <c r="H2312" i="7"/>
  <c r="AI2311" i="7"/>
  <c r="AG2311" i="7"/>
  <c r="AB2311" i="7"/>
  <c r="AD2311" i="7" s="1"/>
  <c r="Y2311" i="7"/>
  <c r="W2311" i="7"/>
  <c r="R2311" i="7"/>
  <c r="T2311" i="7" s="1"/>
  <c r="O2311" i="7"/>
  <c r="M2311" i="7"/>
  <c r="H2311" i="7"/>
  <c r="J2311" i="7" s="1"/>
  <c r="E2311" i="7"/>
  <c r="AG2310" i="7"/>
  <c r="AI2310" i="7" s="1"/>
  <c r="AB2310" i="7"/>
  <c r="AD2310" i="7" s="1"/>
  <c r="W2310" i="7"/>
  <c r="Y2310" i="7" s="1"/>
  <c r="T2310" i="7"/>
  <c r="R2310" i="7"/>
  <c r="M2310" i="7"/>
  <c r="O2310" i="7" s="1"/>
  <c r="H2310" i="7"/>
  <c r="J2310" i="7" s="1"/>
  <c r="E2310" i="7"/>
  <c r="AG2309" i="7"/>
  <c r="AI2309" i="7" s="1"/>
  <c r="AD2309" i="7"/>
  <c r="AB2309" i="7"/>
  <c r="W2309" i="7"/>
  <c r="Y2309" i="7" s="1"/>
  <c r="T2309" i="7"/>
  <c r="R2309" i="7"/>
  <c r="M2309" i="7"/>
  <c r="O2309" i="7" s="1"/>
  <c r="J2309" i="7"/>
  <c r="H2309" i="7"/>
  <c r="E2309" i="7"/>
  <c r="AI2308" i="7"/>
  <c r="AG2308" i="7"/>
  <c r="AB2308" i="7"/>
  <c r="AD2308" i="7" s="1"/>
  <c r="W2308" i="7"/>
  <c r="Y2308" i="7" s="1"/>
  <c r="R2308" i="7"/>
  <c r="T2308" i="7" s="1"/>
  <c r="M2308" i="7"/>
  <c r="O2308" i="7" s="1"/>
  <c r="H2308" i="7"/>
  <c r="J2308" i="7" s="1"/>
  <c r="E2308" i="7"/>
  <c r="AI2307" i="7"/>
  <c r="AG2307" i="7"/>
  <c r="AD2307" i="7"/>
  <c r="AB2307" i="7"/>
  <c r="Y2307" i="7"/>
  <c r="W2307" i="7"/>
  <c r="T2307" i="7"/>
  <c r="R2307" i="7"/>
  <c r="O2307" i="7"/>
  <c r="M2307" i="7"/>
  <c r="J2307" i="7"/>
  <c r="H2307" i="7"/>
  <c r="E2307" i="7"/>
  <c r="AG2306" i="7"/>
  <c r="AI2306" i="7" s="1"/>
  <c r="AI2312" i="7" s="1"/>
  <c r="AD2306" i="7"/>
  <c r="AB2306" i="7"/>
  <c r="W2306" i="7"/>
  <c r="R2306" i="7"/>
  <c r="T2306" i="7" s="1"/>
  <c r="O2306" i="7"/>
  <c r="M2306" i="7"/>
  <c r="H2306" i="7"/>
  <c r="J2306" i="7" s="1"/>
  <c r="E2306" i="7"/>
  <c r="AG2305" i="7"/>
  <c r="AI2305" i="7" s="1"/>
  <c r="AB2305" i="7"/>
  <c r="Y2305" i="7"/>
  <c r="W2305" i="7"/>
  <c r="R2305" i="7"/>
  <c r="T2305" i="7" s="1"/>
  <c r="O2305" i="7"/>
  <c r="M2305" i="7"/>
  <c r="H2305" i="7"/>
  <c r="J2305" i="7" s="1"/>
  <c r="J2312" i="7" s="1"/>
  <c r="E2305" i="7"/>
  <c r="E2312" i="7" s="1"/>
  <c r="AG2304" i="7"/>
  <c r="AB2304" i="7"/>
  <c r="W2304" i="7"/>
  <c r="R2304" i="7"/>
  <c r="M2304" i="7"/>
  <c r="H2304" i="7"/>
  <c r="AG2303" i="7"/>
  <c r="AI2303" i="7" s="1"/>
  <c r="AB2303" i="7"/>
  <c r="Y2303" i="7"/>
  <c r="W2303" i="7"/>
  <c r="R2303" i="7"/>
  <c r="T2303" i="7" s="1"/>
  <c r="O2303" i="7"/>
  <c r="M2303" i="7"/>
  <c r="H2303" i="7"/>
  <c r="J2303" i="7" s="1"/>
  <c r="E2303" i="7"/>
  <c r="E2304" i="7" s="1"/>
  <c r="AG2302" i="7"/>
  <c r="AI2302" i="7" s="1"/>
  <c r="AB2302" i="7"/>
  <c r="AD2302" i="7" s="1"/>
  <c r="W2302" i="7"/>
  <c r="Y2302" i="7" s="1"/>
  <c r="R2302" i="7"/>
  <c r="T2302" i="7" s="1"/>
  <c r="O2302" i="7"/>
  <c r="M2302" i="7"/>
  <c r="H2302" i="7"/>
  <c r="J2302" i="7" s="1"/>
  <c r="E2302" i="7"/>
  <c r="AG2301" i="7"/>
  <c r="AI2301" i="7" s="1"/>
  <c r="AB2301" i="7"/>
  <c r="Y2301" i="7"/>
  <c r="W2301" i="7"/>
  <c r="R2301" i="7"/>
  <c r="T2301" i="7" s="1"/>
  <c r="O2301" i="7"/>
  <c r="M2301" i="7"/>
  <c r="H2301" i="7"/>
  <c r="J2301" i="7" s="1"/>
  <c r="E2301" i="7"/>
  <c r="AG2300" i="7"/>
  <c r="AI2300" i="7" s="1"/>
  <c r="AD2300" i="7"/>
  <c r="AB2300" i="7"/>
  <c r="W2300" i="7"/>
  <c r="R2300" i="7"/>
  <c r="T2300" i="7" s="1"/>
  <c r="O2300" i="7"/>
  <c r="M2300" i="7"/>
  <c r="H2300" i="7"/>
  <c r="J2300" i="7" s="1"/>
  <c r="E2300" i="7"/>
  <c r="AG2299" i="7"/>
  <c r="AI2299" i="7" s="1"/>
  <c r="AD2299" i="7"/>
  <c r="AB2299" i="7"/>
  <c r="W2299" i="7"/>
  <c r="Y2299" i="7" s="1"/>
  <c r="T2299" i="7"/>
  <c r="R2299" i="7"/>
  <c r="M2299" i="7"/>
  <c r="O2299" i="7" s="1"/>
  <c r="J2299" i="7"/>
  <c r="H2299" i="7"/>
  <c r="E2299" i="7"/>
  <c r="AG2298" i="7"/>
  <c r="AI2298" i="7" s="1"/>
  <c r="AD2298" i="7"/>
  <c r="AB2298" i="7"/>
  <c r="W2298" i="7"/>
  <c r="Y2298" i="7" s="1"/>
  <c r="Y2315" i="7" s="1"/>
  <c r="T2298" i="7"/>
  <c r="R2298" i="7"/>
  <c r="M2298" i="7"/>
  <c r="O2298" i="7" s="1"/>
  <c r="H2298" i="7"/>
  <c r="E2298" i="7"/>
  <c r="AG2297" i="7"/>
  <c r="AI2297" i="7" s="1"/>
  <c r="AD2297" i="7"/>
  <c r="AB2297" i="7"/>
  <c r="W2297" i="7"/>
  <c r="Y2297" i="7" s="1"/>
  <c r="T2297" i="7"/>
  <c r="R2297" i="7"/>
  <c r="M2297" i="7"/>
  <c r="O2297" i="7" s="1"/>
  <c r="J2297" i="7"/>
  <c r="H2297" i="7"/>
  <c r="E2297" i="7"/>
  <c r="AI2296" i="7"/>
  <c r="AG2296" i="7"/>
  <c r="AB2296" i="7"/>
  <c r="AD2296" i="7" s="1"/>
  <c r="Y2296" i="7"/>
  <c r="W2296" i="7"/>
  <c r="R2296" i="7"/>
  <c r="T2296" i="7" s="1"/>
  <c r="O2296" i="7"/>
  <c r="M2296" i="7"/>
  <c r="H2296" i="7"/>
  <c r="J2296" i="7" s="1"/>
  <c r="E2296" i="7"/>
  <c r="AI2295" i="7"/>
  <c r="AG2295" i="7"/>
  <c r="AB2295" i="7"/>
  <c r="AD2295" i="7" s="1"/>
  <c r="Y2295" i="7"/>
  <c r="W2295" i="7"/>
  <c r="R2295" i="7"/>
  <c r="T2295" i="7" s="1"/>
  <c r="O2295" i="7"/>
  <c r="M2295" i="7"/>
  <c r="H2295" i="7"/>
  <c r="J2295" i="7" s="1"/>
  <c r="E2295" i="7"/>
  <c r="AG2294" i="7"/>
  <c r="AI2294" i="7" s="1"/>
  <c r="AD2294" i="7"/>
  <c r="AB2294" i="7"/>
  <c r="W2294" i="7"/>
  <c r="Y2294" i="7" s="1"/>
  <c r="T2294" i="7"/>
  <c r="R2294" i="7"/>
  <c r="M2294" i="7"/>
  <c r="O2294" i="7" s="1"/>
  <c r="J2294" i="7"/>
  <c r="H2294" i="7"/>
  <c r="E2294" i="7"/>
  <c r="AG2293" i="7"/>
  <c r="AI2293" i="7" s="1"/>
  <c r="AD2293" i="7"/>
  <c r="AB2293" i="7"/>
  <c r="W2293" i="7"/>
  <c r="Y2293" i="7" s="1"/>
  <c r="T2293" i="7"/>
  <c r="R2293" i="7"/>
  <c r="M2293" i="7"/>
  <c r="O2293" i="7" s="1"/>
  <c r="J2293" i="7"/>
  <c r="H2293" i="7"/>
  <c r="E2293" i="7"/>
  <c r="AI2292" i="7"/>
  <c r="AG2292" i="7"/>
  <c r="AB2292" i="7"/>
  <c r="AD2292" i="7" s="1"/>
  <c r="Y2292" i="7"/>
  <c r="W2292" i="7"/>
  <c r="R2292" i="7"/>
  <c r="T2292" i="7" s="1"/>
  <c r="M2292" i="7"/>
  <c r="H2292" i="7"/>
  <c r="E2292" i="7"/>
  <c r="AG2287" i="7"/>
  <c r="AB2287" i="7"/>
  <c r="W2287" i="7"/>
  <c r="R2287" i="7"/>
  <c r="M2287" i="7"/>
  <c r="H2287" i="7"/>
  <c r="AG2286" i="7"/>
  <c r="AI2286" i="7" s="1"/>
  <c r="AD2286" i="7"/>
  <c r="AB2286" i="7"/>
  <c r="W2286" i="7"/>
  <c r="Y2286" i="7" s="1"/>
  <c r="T2286" i="7"/>
  <c r="R2286" i="7"/>
  <c r="M2286" i="7"/>
  <c r="O2286" i="7" s="1"/>
  <c r="J2286" i="7"/>
  <c r="H2286" i="7"/>
  <c r="E2286" i="7"/>
  <c r="AG2285" i="7"/>
  <c r="AB2285" i="7"/>
  <c r="W2285" i="7"/>
  <c r="R2285" i="7"/>
  <c r="M2285" i="7"/>
  <c r="H2285" i="7"/>
  <c r="AI2284" i="7"/>
  <c r="AG2284" i="7"/>
  <c r="AB2284" i="7"/>
  <c r="AD2284" i="7" s="1"/>
  <c r="Y2284" i="7"/>
  <c r="W2284" i="7"/>
  <c r="R2284" i="7"/>
  <c r="T2284" i="7" s="1"/>
  <c r="O2284" i="7"/>
  <c r="M2284" i="7"/>
  <c r="H2284" i="7"/>
  <c r="J2284" i="7" s="1"/>
  <c r="E2284" i="7"/>
  <c r="AI2283" i="7"/>
  <c r="AG2283" i="7"/>
  <c r="AB2283" i="7"/>
  <c r="AD2283" i="7" s="1"/>
  <c r="Y2283" i="7"/>
  <c r="W2283" i="7"/>
  <c r="R2283" i="7"/>
  <c r="T2283" i="7" s="1"/>
  <c r="O2283" i="7"/>
  <c r="M2283" i="7"/>
  <c r="H2283" i="7"/>
  <c r="J2283" i="7" s="1"/>
  <c r="E2283" i="7"/>
  <c r="AG2282" i="7"/>
  <c r="AI2282" i="7" s="1"/>
  <c r="AD2282" i="7"/>
  <c r="AB2282" i="7"/>
  <c r="W2282" i="7"/>
  <c r="Y2282" i="7" s="1"/>
  <c r="T2282" i="7"/>
  <c r="R2282" i="7"/>
  <c r="M2282" i="7"/>
  <c r="O2282" i="7" s="1"/>
  <c r="J2282" i="7"/>
  <c r="H2282" i="7"/>
  <c r="E2282" i="7"/>
  <c r="AG2281" i="7"/>
  <c r="AI2281" i="7" s="1"/>
  <c r="AD2281" i="7"/>
  <c r="AB2281" i="7"/>
  <c r="W2281" i="7"/>
  <c r="Y2281" i="7" s="1"/>
  <c r="T2281" i="7"/>
  <c r="R2281" i="7"/>
  <c r="M2281" i="7"/>
  <c r="O2281" i="7" s="1"/>
  <c r="J2281" i="7"/>
  <c r="H2281" i="7"/>
  <c r="E2281" i="7"/>
  <c r="AI2280" i="7"/>
  <c r="AG2280" i="7"/>
  <c r="AB2280" i="7"/>
  <c r="AD2280" i="7" s="1"/>
  <c r="Y2280" i="7"/>
  <c r="W2280" i="7"/>
  <c r="R2280" i="7"/>
  <c r="T2280" i="7" s="1"/>
  <c r="O2280" i="7"/>
  <c r="M2280" i="7"/>
  <c r="H2280" i="7"/>
  <c r="J2280" i="7" s="1"/>
  <c r="E2280" i="7"/>
  <c r="AI2279" i="7"/>
  <c r="AG2279" i="7"/>
  <c r="AB2279" i="7"/>
  <c r="AD2279" i="7" s="1"/>
  <c r="AD2285" i="7" s="1"/>
  <c r="W2279" i="7"/>
  <c r="R2279" i="7"/>
  <c r="T2279" i="7" s="1"/>
  <c r="O2279" i="7"/>
  <c r="M2279" i="7"/>
  <c r="H2279" i="7"/>
  <c r="J2279" i="7" s="1"/>
  <c r="E2279" i="7"/>
  <c r="AI2278" i="7"/>
  <c r="AG2278" i="7"/>
  <c r="AB2278" i="7"/>
  <c r="Y2278" i="7"/>
  <c r="Y2285" i="7" s="1"/>
  <c r="W2278" i="7"/>
  <c r="R2278" i="7"/>
  <c r="T2278" i="7" s="1"/>
  <c r="T2285" i="7" s="1"/>
  <c r="O2278" i="7"/>
  <c r="O2285" i="7" s="1"/>
  <c r="M2278" i="7"/>
  <c r="H2278" i="7"/>
  <c r="J2278" i="7" s="1"/>
  <c r="E2278" i="7"/>
  <c r="E2285" i="7" s="1"/>
  <c r="E2287" i="7" s="1"/>
  <c r="E2288" i="7" s="1"/>
  <c r="AG2277" i="7"/>
  <c r="AB2277" i="7"/>
  <c r="W2277" i="7"/>
  <c r="R2277" i="7"/>
  <c r="M2277" i="7"/>
  <c r="H2277" i="7"/>
  <c r="E2277" i="7"/>
  <c r="AI2276" i="7"/>
  <c r="AG2276" i="7"/>
  <c r="AB2276" i="7"/>
  <c r="AD2276" i="7" s="1"/>
  <c r="AD2277" i="7" s="1"/>
  <c r="Y2276" i="7"/>
  <c r="W2276" i="7"/>
  <c r="R2276" i="7"/>
  <c r="T2276" i="7" s="1"/>
  <c r="O2276" i="7"/>
  <c r="M2276" i="7"/>
  <c r="H2276" i="7"/>
  <c r="J2276" i="7" s="1"/>
  <c r="J2277" i="7" s="1"/>
  <c r="E2276" i="7"/>
  <c r="AG2275" i="7"/>
  <c r="AI2275" i="7" s="1"/>
  <c r="AD2275" i="7"/>
  <c r="AB2275" i="7"/>
  <c r="W2275" i="7"/>
  <c r="Y2275" i="7" s="1"/>
  <c r="T2275" i="7"/>
  <c r="R2275" i="7"/>
  <c r="M2275" i="7"/>
  <c r="O2275" i="7" s="1"/>
  <c r="O2277" i="7" s="1"/>
  <c r="J2275" i="7"/>
  <c r="H2275" i="7"/>
  <c r="E2275" i="7"/>
  <c r="AG2274" i="7"/>
  <c r="AI2274" i="7" s="1"/>
  <c r="AB2274" i="7"/>
  <c r="W2274" i="7"/>
  <c r="Y2274" i="7" s="1"/>
  <c r="T2274" i="7"/>
  <c r="R2274" i="7"/>
  <c r="M2274" i="7"/>
  <c r="O2274" i="7" s="1"/>
  <c r="J2274" i="7"/>
  <c r="H2274" i="7"/>
  <c r="E2274" i="7"/>
  <c r="AG2273" i="7"/>
  <c r="AI2273" i="7" s="1"/>
  <c r="AD2273" i="7"/>
  <c r="AB2273" i="7"/>
  <c r="W2273" i="7"/>
  <c r="T2273" i="7"/>
  <c r="R2273" i="7"/>
  <c r="M2273" i="7"/>
  <c r="O2273" i="7" s="1"/>
  <c r="J2273" i="7"/>
  <c r="H2273" i="7"/>
  <c r="E2273" i="7"/>
  <c r="AG2272" i="7"/>
  <c r="AI2272" i="7" s="1"/>
  <c r="AD2272" i="7"/>
  <c r="AB2272" i="7"/>
  <c r="W2272" i="7"/>
  <c r="Y2272" i="7" s="1"/>
  <c r="T2272" i="7"/>
  <c r="R2272" i="7"/>
  <c r="M2272" i="7"/>
  <c r="O2272" i="7" s="1"/>
  <c r="J2272" i="7"/>
  <c r="H2272" i="7"/>
  <c r="E2272" i="7"/>
  <c r="AI2271" i="7"/>
  <c r="AG2271" i="7"/>
  <c r="AB2271" i="7"/>
  <c r="AD2271" i="7" s="1"/>
  <c r="Y2271" i="7"/>
  <c r="Y2288" i="7" s="1"/>
  <c r="W2271" i="7"/>
  <c r="R2271" i="7"/>
  <c r="T2271" i="7" s="1"/>
  <c r="O2271" i="7"/>
  <c r="M2271" i="7"/>
  <c r="H2271" i="7"/>
  <c r="E2271" i="7"/>
  <c r="AI2270" i="7"/>
  <c r="AG2270" i="7"/>
  <c r="AB2270" i="7"/>
  <c r="AD2270" i="7" s="1"/>
  <c r="Y2270" i="7"/>
  <c r="W2270" i="7"/>
  <c r="R2270" i="7"/>
  <c r="T2270" i="7" s="1"/>
  <c r="O2270" i="7"/>
  <c r="M2270" i="7"/>
  <c r="H2270" i="7"/>
  <c r="J2270" i="7" s="1"/>
  <c r="E2270" i="7"/>
  <c r="AI2269" i="7"/>
  <c r="AG2269" i="7"/>
  <c r="AB2269" i="7"/>
  <c r="AD2269" i="7" s="1"/>
  <c r="Y2269" i="7"/>
  <c r="W2269" i="7"/>
  <c r="R2269" i="7"/>
  <c r="T2269" i="7" s="1"/>
  <c r="O2269" i="7"/>
  <c r="M2269" i="7"/>
  <c r="H2269" i="7"/>
  <c r="J2269" i="7" s="1"/>
  <c r="E2269" i="7"/>
  <c r="AG2268" i="7"/>
  <c r="AI2268" i="7" s="1"/>
  <c r="AD2268" i="7"/>
  <c r="AB2268" i="7"/>
  <c r="W2268" i="7"/>
  <c r="Y2268" i="7" s="1"/>
  <c r="T2268" i="7"/>
  <c r="R2268" i="7"/>
  <c r="M2268" i="7"/>
  <c r="O2268" i="7" s="1"/>
  <c r="J2268" i="7"/>
  <c r="H2268" i="7"/>
  <c r="E2268" i="7"/>
  <c r="AG2267" i="7"/>
  <c r="AI2267" i="7" s="1"/>
  <c r="AB2267" i="7"/>
  <c r="AD2267" i="7" s="1"/>
  <c r="W2267" i="7"/>
  <c r="Y2267" i="7" s="1"/>
  <c r="T2267" i="7"/>
  <c r="R2267" i="7"/>
  <c r="M2267" i="7"/>
  <c r="O2267" i="7" s="1"/>
  <c r="J2267" i="7"/>
  <c r="H2267" i="7"/>
  <c r="E2267" i="7"/>
  <c r="AI2266" i="7"/>
  <c r="AG2266" i="7"/>
  <c r="AB2266" i="7"/>
  <c r="AD2266" i="7" s="1"/>
  <c r="Y2266" i="7"/>
  <c r="W2266" i="7"/>
  <c r="R2266" i="7"/>
  <c r="T2266" i="7" s="1"/>
  <c r="O2266" i="7"/>
  <c r="M2266" i="7"/>
  <c r="H2266" i="7"/>
  <c r="J2266" i="7" s="1"/>
  <c r="E2266" i="7"/>
  <c r="AG2265" i="7"/>
  <c r="AB2265" i="7"/>
  <c r="AD2265" i="7" s="1"/>
  <c r="Y2265" i="7"/>
  <c r="W2265" i="7"/>
  <c r="R2265" i="7"/>
  <c r="T2265" i="7" s="1"/>
  <c r="O2265" i="7"/>
  <c r="M2265" i="7"/>
  <c r="H2265" i="7"/>
  <c r="E2265" i="7"/>
  <c r="AG2260" i="7"/>
  <c r="AB2260" i="7"/>
  <c r="W2260" i="7"/>
  <c r="R2260" i="7"/>
  <c r="M2260" i="7"/>
  <c r="H2260" i="7"/>
  <c r="AG2259" i="7"/>
  <c r="AI2259" i="7" s="1"/>
  <c r="AB2259" i="7"/>
  <c r="AD2259" i="7" s="1"/>
  <c r="W2259" i="7"/>
  <c r="Y2259" i="7" s="1"/>
  <c r="T2259" i="7"/>
  <c r="R2259" i="7"/>
  <c r="M2259" i="7"/>
  <c r="O2259" i="7" s="1"/>
  <c r="J2259" i="7"/>
  <c r="H2259" i="7"/>
  <c r="E2259" i="7"/>
  <c r="AG2258" i="7"/>
  <c r="AB2258" i="7"/>
  <c r="W2258" i="7"/>
  <c r="R2258" i="7"/>
  <c r="M2258" i="7"/>
  <c r="H2258" i="7"/>
  <c r="AG2257" i="7"/>
  <c r="AI2257" i="7" s="1"/>
  <c r="AB2257" i="7"/>
  <c r="AD2257" i="7" s="1"/>
  <c r="W2257" i="7"/>
  <c r="Y2257" i="7" s="1"/>
  <c r="R2257" i="7"/>
  <c r="T2257" i="7" s="1"/>
  <c r="M2257" i="7"/>
  <c r="O2257" i="7" s="1"/>
  <c r="H2257" i="7"/>
  <c r="J2257" i="7" s="1"/>
  <c r="E2257" i="7"/>
  <c r="AG2256" i="7"/>
  <c r="AI2256" i="7" s="1"/>
  <c r="AD2256" i="7"/>
  <c r="AB2256" i="7"/>
  <c r="W2256" i="7"/>
  <c r="Y2256" i="7" s="1"/>
  <c r="T2256" i="7"/>
  <c r="R2256" i="7"/>
  <c r="M2256" i="7"/>
  <c r="O2256" i="7" s="1"/>
  <c r="J2256" i="7"/>
  <c r="H2256" i="7"/>
  <c r="E2256" i="7"/>
  <c r="AG2255" i="7"/>
  <c r="AI2255" i="7" s="1"/>
  <c r="AB2255" i="7"/>
  <c r="AD2255" i="7" s="1"/>
  <c r="W2255" i="7"/>
  <c r="Y2255" i="7" s="1"/>
  <c r="R2255" i="7"/>
  <c r="T2255" i="7" s="1"/>
  <c r="M2255" i="7"/>
  <c r="O2255" i="7" s="1"/>
  <c r="J2255" i="7"/>
  <c r="H2255" i="7"/>
  <c r="E2255" i="7"/>
  <c r="AI2254" i="7"/>
  <c r="AG2254" i="7"/>
  <c r="AB2254" i="7"/>
  <c r="AD2254" i="7" s="1"/>
  <c r="Y2254" i="7"/>
  <c r="W2254" i="7"/>
  <c r="R2254" i="7"/>
  <c r="T2254" i="7" s="1"/>
  <c r="O2254" i="7"/>
  <c r="M2254" i="7"/>
  <c r="H2254" i="7"/>
  <c r="J2254" i="7" s="1"/>
  <c r="E2254" i="7"/>
  <c r="E2258" i="7" s="1"/>
  <c r="AG2253" i="7"/>
  <c r="AI2253" i="7" s="1"/>
  <c r="AB2253" i="7"/>
  <c r="AD2253" i="7" s="1"/>
  <c r="W2253" i="7"/>
  <c r="Y2253" i="7" s="1"/>
  <c r="R2253" i="7"/>
  <c r="T2253" i="7" s="1"/>
  <c r="O2253" i="7"/>
  <c r="M2253" i="7"/>
  <c r="H2253" i="7"/>
  <c r="J2253" i="7" s="1"/>
  <c r="E2253" i="7"/>
  <c r="AG2252" i="7"/>
  <c r="AI2252" i="7" s="1"/>
  <c r="AD2252" i="7"/>
  <c r="AB2252" i="7"/>
  <c r="W2252" i="7"/>
  <c r="Y2252" i="7" s="1"/>
  <c r="T2252" i="7"/>
  <c r="R2252" i="7"/>
  <c r="M2252" i="7"/>
  <c r="O2252" i="7" s="1"/>
  <c r="J2252" i="7"/>
  <c r="H2252" i="7"/>
  <c r="E2252" i="7"/>
  <c r="AG2251" i="7"/>
  <c r="AI2251" i="7" s="1"/>
  <c r="AI2258" i="7" s="1"/>
  <c r="AB2251" i="7"/>
  <c r="W2251" i="7"/>
  <c r="Y2251" i="7" s="1"/>
  <c r="T2251" i="7"/>
  <c r="R2251" i="7"/>
  <c r="M2251" i="7"/>
  <c r="O2251" i="7" s="1"/>
  <c r="O2258" i="7" s="1"/>
  <c r="J2251" i="7"/>
  <c r="J2258" i="7" s="1"/>
  <c r="H2251" i="7"/>
  <c r="E2251" i="7"/>
  <c r="AG2250" i="7"/>
  <c r="AB2250" i="7"/>
  <c r="W2250" i="7"/>
  <c r="R2250" i="7"/>
  <c r="M2250" i="7"/>
  <c r="H2250" i="7"/>
  <c r="AG2249" i="7"/>
  <c r="AI2249" i="7" s="1"/>
  <c r="AB2249" i="7"/>
  <c r="AD2249" i="7" s="1"/>
  <c r="W2249" i="7"/>
  <c r="Y2249" i="7" s="1"/>
  <c r="R2249" i="7"/>
  <c r="T2249" i="7" s="1"/>
  <c r="M2249" i="7"/>
  <c r="O2249" i="7" s="1"/>
  <c r="H2249" i="7"/>
  <c r="J2249" i="7" s="1"/>
  <c r="E2249" i="7"/>
  <c r="E2250" i="7" s="1"/>
  <c r="AI2248" i="7"/>
  <c r="AG2248" i="7"/>
  <c r="AB2248" i="7"/>
  <c r="AD2248" i="7" s="1"/>
  <c r="Y2248" i="7"/>
  <c r="W2248" i="7"/>
  <c r="R2248" i="7"/>
  <c r="T2248" i="7" s="1"/>
  <c r="O2248" i="7"/>
  <c r="M2248" i="7"/>
  <c r="H2248" i="7"/>
  <c r="J2248" i="7" s="1"/>
  <c r="E2248" i="7"/>
  <c r="AG2247" i="7"/>
  <c r="AI2247" i="7" s="1"/>
  <c r="AB2247" i="7"/>
  <c r="Y2247" i="7"/>
  <c r="W2247" i="7"/>
  <c r="R2247" i="7"/>
  <c r="T2247" i="7" s="1"/>
  <c r="O2247" i="7"/>
  <c r="M2247" i="7"/>
  <c r="H2247" i="7"/>
  <c r="J2247" i="7" s="1"/>
  <c r="E2247" i="7"/>
  <c r="AG2246" i="7"/>
  <c r="AI2246" i="7" s="1"/>
  <c r="AB2246" i="7"/>
  <c r="AD2246" i="7" s="1"/>
  <c r="W2246" i="7"/>
  <c r="R2246" i="7"/>
  <c r="T2246" i="7" s="1"/>
  <c r="O2246" i="7"/>
  <c r="M2246" i="7"/>
  <c r="H2246" i="7"/>
  <c r="J2246" i="7" s="1"/>
  <c r="E2246" i="7"/>
  <c r="AG2245" i="7"/>
  <c r="AI2245" i="7" s="1"/>
  <c r="AB2245" i="7"/>
  <c r="AD2245" i="7" s="1"/>
  <c r="W2245" i="7"/>
  <c r="Y2245" i="7" s="1"/>
  <c r="R2245" i="7"/>
  <c r="T2245" i="7" s="1"/>
  <c r="M2245" i="7"/>
  <c r="O2245" i="7" s="1"/>
  <c r="H2245" i="7"/>
  <c r="J2245" i="7" s="1"/>
  <c r="E2245" i="7"/>
  <c r="AG2244" i="7"/>
  <c r="AI2244" i="7" s="1"/>
  <c r="AD2244" i="7"/>
  <c r="AB2244" i="7"/>
  <c r="W2244" i="7"/>
  <c r="Y2244" i="7" s="1"/>
  <c r="Y2261" i="7" s="1"/>
  <c r="T2244" i="7"/>
  <c r="R2244" i="7"/>
  <c r="M2244" i="7"/>
  <c r="O2244" i="7" s="1"/>
  <c r="H2244" i="7"/>
  <c r="E2244" i="7"/>
  <c r="AG2243" i="7"/>
  <c r="AI2243" i="7" s="1"/>
  <c r="AD2243" i="7"/>
  <c r="AB2243" i="7"/>
  <c r="W2243" i="7"/>
  <c r="Y2243" i="7" s="1"/>
  <c r="T2243" i="7"/>
  <c r="R2243" i="7"/>
  <c r="M2243" i="7"/>
  <c r="O2243" i="7" s="1"/>
  <c r="J2243" i="7"/>
  <c r="H2243" i="7"/>
  <c r="E2243" i="7"/>
  <c r="AG2242" i="7"/>
  <c r="AI2242" i="7" s="1"/>
  <c r="AB2242" i="7"/>
  <c r="AD2242" i="7" s="1"/>
  <c r="W2242" i="7"/>
  <c r="Y2242" i="7" s="1"/>
  <c r="R2242" i="7"/>
  <c r="T2242" i="7" s="1"/>
  <c r="M2242" i="7"/>
  <c r="O2242" i="7" s="1"/>
  <c r="H2242" i="7"/>
  <c r="J2242" i="7" s="1"/>
  <c r="E2242" i="7"/>
  <c r="AI2241" i="7"/>
  <c r="AG2241" i="7"/>
  <c r="AB2241" i="7"/>
  <c r="AD2241" i="7" s="1"/>
  <c r="Y2241" i="7"/>
  <c r="W2241" i="7"/>
  <c r="R2241" i="7"/>
  <c r="T2241" i="7" s="1"/>
  <c r="O2241" i="7"/>
  <c r="M2241" i="7"/>
  <c r="H2241" i="7"/>
  <c r="J2241" i="7" s="1"/>
  <c r="E2241" i="7"/>
  <c r="AG2240" i="7"/>
  <c r="AI2240" i="7" s="1"/>
  <c r="AB2240" i="7"/>
  <c r="AD2240" i="7" s="1"/>
  <c r="W2240" i="7"/>
  <c r="Y2240" i="7" s="1"/>
  <c r="R2240" i="7"/>
  <c r="T2240" i="7" s="1"/>
  <c r="M2240" i="7"/>
  <c r="O2240" i="7" s="1"/>
  <c r="H2240" i="7"/>
  <c r="J2240" i="7" s="1"/>
  <c r="E2240" i="7"/>
  <c r="AG2239" i="7"/>
  <c r="AI2239" i="7" s="1"/>
  <c r="AD2239" i="7"/>
  <c r="AB2239" i="7"/>
  <c r="W2239" i="7"/>
  <c r="Y2239" i="7" s="1"/>
  <c r="T2239" i="7"/>
  <c r="R2239" i="7"/>
  <c r="M2239" i="7"/>
  <c r="O2239" i="7" s="1"/>
  <c r="J2239" i="7"/>
  <c r="H2239" i="7"/>
  <c r="E2239" i="7"/>
  <c r="AG2238" i="7"/>
  <c r="AD2238" i="7"/>
  <c r="AB2238" i="7"/>
  <c r="W2238" i="7"/>
  <c r="Y2238" i="7" s="1"/>
  <c r="R2238" i="7"/>
  <c r="M2238" i="7"/>
  <c r="H2238" i="7"/>
  <c r="E2238" i="7"/>
  <c r="AG2233" i="7"/>
  <c r="AB2233" i="7"/>
  <c r="W2233" i="7"/>
  <c r="R2233" i="7"/>
  <c r="M2233" i="7"/>
  <c r="H2233" i="7"/>
  <c r="AG2232" i="7"/>
  <c r="AI2232" i="7" s="1"/>
  <c r="AB2232" i="7"/>
  <c r="AD2232" i="7" s="1"/>
  <c r="W2232" i="7"/>
  <c r="Y2232" i="7" s="1"/>
  <c r="R2232" i="7"/>
  <c r="T2232" i="7" s="1"/>
  <c r="M2232" i="7"/>
  <c r="O2232" i="7" s="1"/>
  <c r="H2232" i="7"/>
  <c r="J2232" i="7" s="1"/>
  <c r="E2232" i="7"/>
  <c r="AG2231" i="7"/>
  <c r="AB2231" i="7"/>
  <c r="W2231" i="7"/>
  <c r="R2231" i="7"/>
  <c r="M2231" i="7"/>
  <c r="H2231" i="7"/>
  <c r="AG2230" i="7"/>
  <c r="AI2230" i="7" s="1"/>
  <c r="AB2230" i="7"/>
  <c r="AD2230" i="7" s="1"/>
  <c r="W2230" i="7"/>
  <c r="Y2230" i="7" s="1"/>
  <c r="R2230" i="7"/>
  <c r="T2230" i="7" s="1"/>
  <c r="M2230" i="7"/>
  <c r="O2230" i="7" s="1"/>
  <c r="H2230" i="7"/>
  <c r="J2230" i="7" s="1"/>
  <c r="E2230" i="7"/>
  <c r="AI2229" i="7"/>
  <c r="AG2229" i="7"/>
  <c r="AD2229" i="7"/>
  <c r="AB2229" i="7"/>
  <c r="Y2229" i="7"/>
  <c r="W2229" i="7"/>
  <c r="T2229" i="7"/>
  <c r="R2229" i="7"/>
  <c r="O2229" i="7"/>
  <c r="M2229" i="7"/>
  <c r="J2229" i="7"/>
  <c r="H2229" i="7"/>
  <c r="E2229" i="7"/>
  <c r="AG2228" i="7"/>
  <c r="AI2228" i="7" s="1"/>
  <c r="AB2228" i="7"/>
  <c r="AD2228" i="7" s="1"/>
  <c r="W2228" i="7"/>
  <c r="Y2228" i="7" s="1"/>
  <c r="R2228" i="7"/>
  <c r="T2228" i="7" s="1"/>
  <c r="M2228" i="7"/>
  <c r="O2228" i="7" s="1"/>
  <c r="H2228" i="7"/>
  <c r="J2228" i="7" s="1"/>
  <c r="E2228" i="7"/>
  <c r="AI2227" i="7"/>
  <c r="AG2227" i="7"/>
  <c r="AD2227" i="7"/>
  <c r="AB2227" i="7"/>
  <c r="Y2227" i="7"/>
  <c r="W2227" i="7"/>
  <c r="T2227" i="7"/>
  <c r="R2227" i="7"/>
  <c r="O2227" i="7"/>
  <c r="M2227" i="7"/>
  <c r="J2227" i="7"/>
  <c r="H2227" i="7"/>
  <c r="E2227" i="7"/>
  <c r="E2231" i="7" s="1"/>
  <c r="AG2226" i="7"/>
  <c r="AI2226" i="7" s="1"/>
  <c r="AI2231" i="7" s="1"/>
  <c r="AB2226" i="7"/>
  <c r="AD2226" i="7" s="1"/>
  <c r="W2226" i="7"/>
  <c r="Y2226" i="7" s="1"/>
  <c r="R2226" i="7"/>
  <c r="T2226" i="7" s="1"/>
  <c r="M2226" i="7"/>
  <c r="O2226" i="7" s="1"/>
  <c r="H2226" i="7"/>
  <c r="J2226" i="7" s="1"/>
  <c r="E2226" i="7"/>
  <c r="AI2225" i="7"/>
  <c r="AG2225" i="7"/>
  <c r="AD2225" i="7"/>
  <c r="AD2231" i="7" s="1"/>
  <c r="AB2225" i="7"/>
  <c r="W2225" i="7"/>
  <c r="R2225" i="7"/>
  <c r="T2225" i="7" s="1"/>
  <c r="M2225" i="7"/>
  <c r="O2225" i="7" s="1"/>
  <c r="H2225" i="7"/>
  <c r="J2225" i="7" s="1"/>
  <c r="E2225" i="7"/>
  <c r="AI2224" i="7"/>
  <c r="AG2224" i="7"/>
  <c r="AB2224" i="7"/>
  <c r="W2224" i="7"/>
  <c r="Y2224" i="7" s="1"/>
  <c r="Y2231" i="7" s="1"/>
  <c r="R2224" i="7"/>
  <c r="T2224" i="7" s="1"/>
  <c r="T2231" i="7" s="1"/>
  <c r="M2224" i="7"/>
  <c r="O2224" i="7" s="1"/>
  <c r="O2231" i="7" s="1"/>
  <c r="H2224" i="7"/>
  <c r="J2224" i="7" s="1"/>
  <c r="E2224" i="7"/>
  <c r="AG2223" i="7"/>
  <c r="AB2223" i="7"/>
  <c r="W2223" i="7"/>
  <c r="R2223" i="7"/>
  <c r="M2223" i="7"/>
  <c r="H2223" i="7"/>
  <c r="AG2222" i="7"/>
  <c r="AI2222" i="7" s="1"/>
  <c r="W2222" i="7"/>
  <c r="Y2222" i="7" s="1"/>
  <c r="R2222" i="7"/>
  <c r="T2222" i="7" s="1"/>
  <c r="M2222" i="7"/>
  <c r="O2222" i="7" s="1"/>
  <c r="H2222" i="7"/>
  <c r="J2222" i="7" s="1"/>
  <c r="J2223" i="7" s="1"/>
  <c r="E2222" i="7"/>
  <c r="AI2221" i="7"/>
  <c r="AG2221" i="7"/>
  <c r="AD2221" i="7"/>
  <c r="AB2221" i="7"/>
  <c r="Y2221" i="7"/>
  <c r="W2221" i="7"/>
  <c r="T2221" i="7"/>
  <c r="R2221" i="7"/>
  <c r="O2221" i="7"/>
  <c r="M2221" i="7"/>
  <c r="J2221" i="7"/>
  <c r="H2221" i="7"/>
  <c r="E2221" i="7"/>
  <c r="E2223" i="7" s="1"/>
  <c r="AG2220" i="7"/>
  <c r="AI2220" i="7" s="1"/>
  <c r="AB2220" i="7"/>
  <c r="Y2220" i="7"/>
  <c r="W2220" i="7"/>
  <c r="T2220" i="7"/>
  <c r="R2220" i="7"/>
  <c r="O2220" i="7"/>
  <c r="M2220" i="7"/>
  <c r="J2220" i="7"/>
  <c r="H2220" i="7"/>
  <c r="E2220" i="7"/>
  <c r="AG2219" i="7"/>
  <c r="AI2219" i="7" s="1"/>
  <c r="AB2219" i="7"/>
  <c r="AD2219" i="7" s="1"/>
  <c r="W2219" i="7"/>
  <c r="T2219" i="7"/>
  <c r="R2219" i="7"/>
  <c r="O2219" i="7"/>
  <c r="M2219" i="7"/>
  <c r="J2219" i="7"/>
  <c r="E2219" i="7"/>
  <c r="AI2218" i="7"/>
  <c r="AG2218" i="7"/>
  <c r="AD2218" i="7"/>
  <c r="AB2218" i="7"/>
  <c r="Y2218" i="7"/>
  <c r="W2218" i="7"/>
  <c r="T2218" i="7"/>
  <c r="R2218" i="7"/>
  <c r="O2218" i="7"/>
  <c r="M2218" i="7"/>
  <c r="J2218" i="7"/>
  <c r="H2218" i="7"/>
  <c r="E2218" i="7"/>
  <c r="AG2217" i="7"/>
  <c r="AI2217" i="7" s="1"/>
  <c r="AB2217" i="7"/>
  <c r="AD2217" i="7" s="1"/>
  <c r="W2217" i="7"/>
  <c r="Y2217" i="7" s="1"/>
  <c r="Y2234" i="7" s="1"/>
  <c r="R2217" i="7"/>
  <c r="T2217" i="7" s="1"/>
  <c r="M2217" i="7"/>
  <c r="O2217" i="7" s="1"/>
  <c r="H2217" i="7"/>
  <c r="E2217" i="7"/>
  <c r="AG2216" i="7"/>
  <c r="AI2216" i="7" s="1"/>
  <c r="AB2216" i="7"/>
  <c r="AD2216" i="7" s="1"/>
  <c r="W2216" i="7"/>
  <c r="Y2216" i="7" s="1"/>
  <c r="R2216" i="7"/>
  <c r="T2216" i="7" s="1"/>
  <c r="M2216" i="7"/>
  <c r="O2216" i="7" s="1"/>
  <c r="H2216" i="7"/>
  <c r="J2216" i="7" s="1"/>
  <c r="E2216" i="7"/>
  <c r="AI2215" i="7"/>
  <c r="AG2215" i="7"/>
  <c r="AD2215" i="7"/>
  <c r="AB2215" i="7"/>
  <c r="Y2215" i="7"/>
  <c r="W2215" i="7"/>
  <c r="T2215" i="7"/>
  <c r="R2215" i="7"/>
  <c r="O2215" i="7"/>
  <c r="M2215" i="7"/>
  <c r="J2215" i="7"/>
  <c r="H2215" i="7"/>
  <c r="E2215" i="7"/>
  <c r="AG2214" i="7"/>
  <c r="AI2214" i="7" s="1"/>
  <c r="AB2214" i="7"/>
  <c r="AD2214" i="7" s="1"/>
  <c r="W2214" i="7"/>
  <c r="Y2214" i="7" s="1"/>
  <c r="R2214" i="7"/>
  <c r="T2214" i="7" s="1"/>
  <c r="M2214" i="7"/>
  <c r="O2214" i="7" s="1"/>
  <c r="H2214" i="7"/>
  <c r="J2214" i="7" s="1"/>
  <c r="E2214" i="7"/>
  <c r="AI2213" i="7"/>
  <c r="AG2213" i="7"/>
  <c r="AD2213" i="7"/>
  <c r="AB2213" i="7"/>
  <c r="Y2213" i="7"/>
  <c r="W2213" i="7"/>
  <c r="T2213" i="7"/>
  <c r="R2213" i="7"/>
  <c r="O2213" i="7"/>
  <c r="M2213" i="7"/>
  <c r="J2213" i="7"/>
  <c r="H2213" i="7"/>
  <c r="E2213" i="7"/>
  <c r="AG2212" i="7"/>
  <c r="AI2212" i="7" s="1"/>
  <c r="AB2212" i="7"/>
  <c r="AD2212" i="7" s="1"/>
  <c r="W2212" i="7"/>
  <c r="Y2212" i="7" s="1"/>
  <c r="R2212" i="7"/>
  <c r="T2212" i="7" s="1"/>
  <c r="M2212" i="7"/>
  <c r="O2212" i="7" s="1"/>
  <c r="H2212" i="7"/>
  <c r="J2212" i="7" s="1"/>
  <c r="E2212" i="7"/>
  <c r="AG2211" i="7"/>
  <c r="AB2211" i="7"/>
  <c r="AD2211" i="7" s="1"/>
  <c r="W2211" i="7"/>
  <c r="Y2211" i="7" s="1"/>
  <c r="R2211" i="7"/>
  <c r="M2211" i="7"/>
  <c r="H2211" i="7"/>
  <c r="E2211" i="7"/>
  <c r="AG2206" i="7"/>
  <c r="AB2206" i="7"/>
  <c r="W2206" i="7"/>
  <c r="R2206" i="7"/>
  <c r="M2206" i="7"/>
  <c r="H2206" i="7"/>
  <c r="AG2205" i="7"/>
  <c r="AI2205" i="7" s="1"/>
  <c r="AB2205" i="7"/>
  <c r="AD2205" i="7" s="1"/>
  <c r="W2205" i="7"/>
  <c r="Y2205" i="7" s="1"/>
  <c r="R2205" i="7"/>
  <c r="T2205" i="7" s="1"/>
  <c r="M2205" i="7"/>
  <c r="O2205" i="7" s="1"/>
  <c r="H2205" i="7"/>
  <c r="J2205" i="7" s="1"/>
  <c r="E2205" i="7"/>
  <c r="AG2204" i="7"/>
  <c r="AB2204" i="7"/>
  <c r="W2204" i="7"/>
  <c r="R2204" i="7"/>
  <c r="M2204" i="7"/>
  <c r="H2204" i="7"/>
  <c r="AG2203" i="7"/>
  <c r="AI2203" i="7" s="1"/>
  <c r="AB2203" i="7"/>
  <c r="AD2203" i="7" s="1"/>
  <c r="W2203" i="7"/>
  <c r="Y2203" i="7" s="1"/>
  <c r="R2203" i="7"/>
  <c r="T2203" i="7" s="1"/>
  <c r="M2203" i="7"/>
  <c r="O2203" i="7" s="1"/>
  <c r="H2203" i="7"/>
  <c r="J2203" i="7" s="1"/>
  <c r="E2203" i="7"/>
  <c r="AI2202" i="7"/>
  <c r="AG2202" i="7"/>
  <c r="AD2202" i="7"/>
  <c r="AB2202" i="7"/>
  <c r="Y2202" i="7"/>
  <c r="W2202" i="7"/>
  <c r="T2202" i="7"/>
  <c r="R2202" i="7"/>
  <c r="O2202" i="7"/>
  <c r="M2202" i="7"/>
  <c r="J2202" i="7"/>
  <c r="H2202" i="7"/>
  <c r="E2202" i="7"/>
  <c r="AG2201" i="7"/>
  <c r="AI2201" i="7" s="1"/>
  <c r="AB2201" i="7"/>
  <c r="AD2201" i="7" s="1"/>
  <c r="W2201" i="7"/>
  <c r="Y2201" i="7" s="1"/>
  <c r="R2201" i="7"/>
  <c r="T2201" i="7" s="1"/>
  <c r="M2201" i="7"/>
  <c r="O2201" i="7" s="1"/>
  <c r="H2201" i="7"/>
  <c r="J2201" i="7" s="1"/>
  <c r="E2201" i="7"/>
  <c r="AI2200" i="7"/>
  <c r="AG2200" i="7"/>
  <c r="AD2200" i="7"/>
  <c r="AB2200" i="7"/>
  <c r="Y2200" i="7"/>
  <c r="W2200" i="7"/>
  <c r="T2200" i="7"/>
  <c r="R2200" i="7"/>
  <c r="O2200" i="7"/>
  <c r="M2200" i="7"/>
  <c r="J2200" i="7"/>
  <c r="H2200" i="7"/>
  <c r="E2200" i="7"/>
  <c r="AG2199" i="7"/>
  <c r="AI2199" i="7" s="1"/>
  <c r="AB2199" i="7"/>
  <c r="AD2199" i="7" s="1"/>
  <c r="AD2204" i="7" s="1"/>
  <c r="W2199" i="7"/>
  <c r="Y2199" i="7" s="1"/>
  <c r="R2199" i="7"/>
  <c r="T2199" i="7" s="1"/>
  <c r="T2204" i="7" s="1"/>
  <c r="M2199" i="7"/>
  <c r="O2199" i="7" s="1"/>
  <c r="H2199" i="7"/>
  <c r="J2199" i="7" s="1"/>
  <c r="J2204" i="7" s="1"/>
  <c r="E2199" i="7"/>
  <c r="AI2198" i="7"/>
  <c r="AG2198" i="7"/>
  <c r="AD2198" i="7"/>
  <c r="AB2198" i="7"/>
  <c r="Y2198" i="7"/>
  <c r="W2198" i="7"/>
  <c r="T2198" i="7"/>
  <c r="R2198" i="7"/>
  <c r="O2198" i="7"/>
  <c r="M2198" i="7"/>
  <c r="J2198" i="7"/>
  <c r="H2198" i="7"/>
  <c r="E2198" i="7"/>
  <c r="AG2197" i="7"/>
  <c r="AI2197" i="7" s="1"/>
  <c r="AI2204" i="7" s="1"/>
  <c r="AB2197" i="7"/>
  <c r="Y2197" i="7"/>
  <c r="Y2204" i="7" s="1"/>
  <c r="W2197" i="7"/>
  <c r="T2197" i="7"/>
  <c r="R2197" i="7"/>
  <c r="O2197" i="7"/>
  <c r="M2197" i="7"/>
  <c r="J2197" i="7"/>
  <c r="H2197" i="7"/>
  <c r="E2197" i="7"/>
  <c r="E2204" i="7" s="1"/>
  <c r="AG2196" i="7"/>
  <c r="AB2196" i="7"/>
  <c r="W2196" i="7"/>
  <c r="R2196" i="7"/>
  <c r="M2196" i="7"/>
  <c r="H2196" i="7"/>
  <c r="AI2195" i="7"/>
  <c r="AG2195" i="7"/>
  <c r="AD2195" i="7"/>
  <c r="AB2195" i="7"/>
  <c r="Y2195" i="7"/>
  <c r="W2195" i="7"/>
  <c r="T2195" i="7"/>
  <c r="R2195" i="7"/>
  <c r="O2195" i="7"/>
  <c r="M2195" i="7"/>
  <c r="J2195" i="7"/>
  <c r="H2195" i="7"/>
  <c r="E2195" i="7"/>
  <c r="E2196" i="7" s="1"/>
  <c r="AG2194" i="7"/>
  <c r="AI2194" i="7" s="1"/>
  <c r="AB2194" i="7"/>
  <c r="AD2194" i="7" s="1"/>
  <c r="W2194" i="7"/>
  <c r="Y2194" i="7" s="1"/>
  <c r="R2194" i="7"/>
  <c r="T2194" i="7" s="1"/>
  <c r="M2194" i="7"/>
  <c r="O2194" i="7" s="1"/>
  <c r="H2194" i="7"/>
  <c r="J2194" i="7" s="1"/>
  <c r="E2194" i="7"/>
  <c r="AI2193" i="7"/>
  <c r="AG2193" i="7"/>
  <c r="AB2193" i="7"/>
  <c r="W2193" i="7"/>
  <c r="Y2193" i="7" s="1"/>
  <c r="R2193" i="7"/>
  <c r="T2193" i="7" s="1"/>
  <c r="M2193" i="7"/>
  <c r="O2193" i="7" s="1"/>
  <c r="H2193" i="7"/>
  <c r="J2193" i="7" s="1"/>
  <c r="E2193" i="7"/>
  <c r="AI2192" i="7"/>
  <c r="AG2192" i="7"/>
  <c r="AD2192" i="7"/>
  <c r="AB2192" i="7"/>
  <c r="W2192" i="7"/>
  <c r="R2192" i="7"/>
  <c r="T2192" i="7" s="1"/>
  <c r="O2192" i="7"/>
  <c r="J2192" i="7"/>
  <c r="H2192" i="7"/>
  <c r="AI2191" i="7"/>
  <c r="AG2191" i="7"/>
  <c r="AD2191" i="7"/>
  <c r="AB2191" i="7"/>
  <c r="Y2191" i="7"/>
  <c r="W2191" i="7"/>
  <c r="T2191" i="7"/>
  <c r="R2191" i="7"/>
  <c r="O2191" i="7"/>
  <c r="M2191" i="7"/>
  <c r="J2191" i="7"/>
  <c r="H2191" i="7"/>
  <c r="E2191" i="7"/>
  <c r="AG2190" i="7"/>
  <c r="AI2190" i="7" s="1"/>
  <c r="AB2190" i="7"/>
  <c r="AD2190" i="7" s="1"/>
  <c r="W2190" i="7"/>
  <c r="Y2190" i="7" s="1"/>
  <c r="R2190" i="7"/>
  <c r="T2190" i="7" s="1"/>
  <c r="M2190" i="7"/>
  <c r="O2190" i="7" s="1"/>
  <c r="J2190" i="7"/>
  <c r="E2190" i="7"/>
  <c r="AG2189" i="7"/>
  <c r="AI2189" i="7" s="1"/>
  <c r="AB2189" i="7"/>
  <c r="AD2189" i="7" s="1"/>
  <c r="W2189" i="7"/>
  <c r="Y2189" i="7" s="1"/>
  <c r="R2189" i="7"/>
  <c r="T2189" i="7" s="1"/>
  <c r="M2189" i="7"/>
  <c r="O2189" i="7" s="1"/>
  <c r="H2189" i="7"/>
  <c r="J2189" i="7" s="1"/>
  <c r="E2189" i="7"/>
  <c r="AI2188" i="7"/>
  <c r="AG2188" i="7"/>
  <c r="AD2188" i="7"/>
  <c r="AB2188" i="7"/>
  <c r="Y2188" i="7"/>
  <c r="W2188" i="7"/>
  <c r="T2188" i="7"/>
  <c r="R2188" i="7"/>
  <c r="O2188" i="7"/>
  <c r="M2188" i="7"/>
  <c r="J2188" i="7"/>
  <c r="H2188" i="7"/>
  <c r="E2188" i="7"/>
  <c r="AG2187" i="7"/>
  <c r="AI2187" i="7" s="1"/>
  <c r="AB2187" i="7"/>
  <c r="AD2187" i="7" s="1"/>
  <c r="W2187" i="7"/>
  <c r="Y2187" i="7" s="1"/>
  <c r="R2187" i="7"/>
  <c r="T2187" i="7" s="1"/>
  <c r="M2187" i="7"/>
  <c r="O2187" i="7" s="1"/>
  <c r="H2187" i="7"/>
  <c r="J2187" i="7" s="1"/>
  <c r="E2187" i="7"/>
  <c r="AI2186" i="7"/>
  <c r="AG2186" i="7"/>
  <c r="AD2186" i="7"/>
  <c r="AB2186" i="7"/>
  <c r="Y2186" i="7"/>
  <c r="W2186" i="7"/>
  <c r="T2186" i="7"/>
  <c r="R2186" i="7"/>
  <c r="O2186" i="7"/>
  <c r="M2186" i="7"/>
  <c r="J2186" i="7"/>
  <c r="H2186" i="7"/>
  <c r="E2186" i="7"/>
  <c r="AG2185" i="7"/>
  <c r="AI2185" i="7" s="1"/>
  <c r="AB2185" i="7"/>
  <c r="AD2185" i="7" s="1"/>
  <c r="W2185" i="7"/>
  <c r="Y2185" i="7" s="1"/>
  <c r="R2185" i="7"/>
  <c r="T2185" i="7" s="1"/>
  <c r="M2185" i="7"/>
  <c r="O2185" i="7" s="1"/>
  <c r="H2185" i="7"/>
  <c r="J2185" i="7" s="1"/>
  <c r="E2185" i="7"/>
  <c r="AG2184" i="7"/>
  <c r="AB2184" i="7"/>
  <c r="AD2184" i="7" s="1"/>
  <c r="W2184" i="7"/>
  <c r="Y2184" i="7" s="1"/>
  <c r="R2184" i="7"/>
  <c r="M2184" i="7"/>
  <c r="H2184" i="7"/>
  <c r="E2184" i="7"/>
  <c r="AG2179" i="7"/>
  <c r="AB2179" i="7"/>
  <c r="W2179" i="7"/>
  <c r="R2179" i="7"/>
  <c r="M2179" i="7"/>
  <c r="H2179" i="7"/>
  <c r="AG2178" i="7"/>
  <c r="AI2178" i="7" s="1"/>
  <c r="AB2178" i="7"/>
  <c r="AD2178" i="7" s="1"/>
  <c r="W2178" i="7"/>
  <c r="Y2178" i="7" s="1"/>
  <c r="R2178" i="7"/>
  <c r="T2178" i="7" s="1"/>
  <c r="M2178" i="7"/>
  <c r="O2178" i="7" s="1"/>
  <c r="H2178" i="7"/>
  <c r="J2178" i="7" s="1"/>
  <c r="E2178" i="7"/>
  <c r="AG2177" i="7"/>
  <c r="AB2177" i="7"/>
  <c r="W2177" i="7"/>
  <c r="R2177" i="7"/>
  <c r="M2177" i="7"/>
  <c r="H2177" i="7"/>
  <c r="AG2176" i="7"/>
  <c r="AI2176" i="7" s="1"/>
  <c r="AB2176" i="7"/>
  <c r="AD2176" i="7" s="1"/>
  <c r="W2176" i="7"/>
  <c r="Y2176" i="7" s="1"/>
  <c r="R2176" i="7"/>
  <c r="T2176" i="7" s="1"/>
  <c r="M2176" i="7"/>
  <c r="O2176" i="7" s="1"/>
  <c r="H2176" i="7"/>
  <c r="J2176" i="7" s="1"/>
  <c r="E2176" i="7"/>
  <c r="AI2175" i="7"/>
  <c r="AG2175" i="7"/>
  <c r="AD2175" i="7"/>
  <c r="AB2175" i="7"/>
  <c r="Y2175" i="7"/>
  <c r="W2175" i="7"/>
  <c r="T2175" i="7"/>
  <c r="R2175" i="7"/>
  <c r="O2175" i="7"/>
  <c r="M2175" i="7"/>
  <c r="J2175" i="7"/>
  <c r="H2175" i="7"/>
  <c r="E2175" i="7"/>
  <c r="AG2174" i="7"/>
  <c r="AI2174" i="7" s="1"/>
  <c r="AB2174" i="7"/>
  <c r="AD2174" i="7" s="1"/>
  <c r="W2174" i="7"/>
  <c r="Y2174" i="7" s="1"/>
  <c r="R2174" i="7"/>
  <c r="T2174" i="7" s="1"/>
  <c r="M2174" i="7"/>
  <c r="O2174" i="7" s="1"/>
  <c r="H2174" i="7"/>
  <c r="J2174" i="7" s="1"/>
  <c r="E2174" i="7"/>
  <c r="AI2173" i="7"/>
  <c r="AG2173" i="7"/>
  <c r="AD2173" i="7"/>
  <c r="AB2173" i="7"/>
  <c r="Y2173" i="7"/>
  <c r="W2173" i="7"/>
  <c r="T2173" i="7"/>
  <c r="R2173" i="7"/>
  <c r="O2173" i="7"/>
  <c r="M2173" i="7"/>
  <c r="J2173" i="7"/>
  <c r="H2173" i="7"/>
  <c r="E2173" i="7"/>
  <c r="AG2172" i="7"/>
  <c r="AI2172" i="7" s="1"/>
  <c r="AB2172" i="7"/>
  <c r="AD2172" i="7" s="1"/>
  <c r="AD2177" i="7" s="1"/>
  <c r="W2172" i="7"/>
  <c r="Y2172" i="7" s="1"/>
  <c r="R2172" i="7"/>
  <c r="T2172" i="7" s="1"/>
  <c r="T2177" i="7" s="1"/>
  <c r="M2172" i="7"/>
  <c r="O2172" i="7" s="1"/>
  <c r="H2172" i="7"/>
  <c r="J2172" i="7" s="1"/>
  <c r="J2177" i="7" s="1"/>
  <c r="E2172" i="7"/>
  <c r="AI2171" i="7"/>
  <c r="AG2171" i="7"/>
  <c r="AD2171" i="7"/>
  <c r="AB2171" i="7"/>
  <c r="Y2171" i="7"/>
  <c r="W2171" i="7"/>
  <c r="T2171" i="7"/>
  <c r="R2171" i="7"/>
  <c r="O2171" i="7"/>
  <c r="M2171" i="7"/>
  <c r="J2171" i="7"/>
  <c r="H2171" i="7"/>
  <c r="E2171" i="7"/>
  <c r="AG2170" i="7"/>
  <c r="AI2170" i="7" s="1"/>
  <c r="AI2177" i="7" s="1"/>
  <c r="AB2170" i="7"/>
  <c r="Y2170" i="7"/>
  <c r="Y2177" i="7" s="1"/>
  <c r="W2170" i="7"/>
  <c r="T2170" i="7"/>
  <c r="R2170" i="7"/>
  <c r="O2170" i="7"/>
  <c r="M2170" i="7"/>
  <c r="J2170" i="7"/>
  <c r="H2170" i="7"/>
  <c r="E2170" i="7"/>
  <c r="E2177" i="7" s="1"/>
  <c r="AG2169" i="7"/>
  <c r="AB2169" i="7"/>
  <c r="W2169" i="7"/>
  <c r="R2169" i="7"/>
  <c r="M2169" i="7"/>
  <c r="H2169" i="7"/>
  <c r="AI2168" i="7"/>
  <c r="AG2168" i="7"/>
  <c r="AD2168" i="7"/>
  <c r="AB2168" i="7"/>
  <c r="Y2168" i="7"/>
  <c r="W2168" i="7"/>
  <c r="T2168" i="7"/>
  <c r="R2168" i="7"/>
  <c r="O2168" i="7"/>
  <c r="M2168" i="7"/>
  <c r="J2168" i="7"/>
  <c r="H2168" i="7"/>
  <c r="E2168" i="7"/>
  <c r="E2169" i="7" s="1"/>
  <c r="AG2167" i="7"/>
  <c r="AI2167" i="7" s="1"/>
  <c r="AB2167" i="7"/>
  <c r="AD2167" i="7" s="1"/>
  <c r="W2167" i="7"/>
  <c r="Y2167" i="7" s="1"/>
  <c r="R2167" i="7"/>
  <c r="T2167" i="7" s="1"/>
  <c r="M2167" i="7"/>
  <c r="O2167" i="7" s="1"/>
  <c r="H2167" i="7"/>
  <c r="J2167" i="7" s="1"/>
  <c r="E2167" i="7"/>
  <c r="AI2166" i="7"/>
  <c r="AG2166" i="7"/>
  <c r="AB2166" i="7"/>
  <c r="W2166" i="7"/>
  <c r="Y2166" i="7" s="1"/>
  <c r="R2166" i="7"/>
  <c r="T2166" i="7" s="1"/>
  <c r="M2166" i="7"/>
  <c r="O2166" i="7" s="1"/>
  <c r="H2166" i="7"/>
  <c r="J2166" i="7" s="1"/>
  <c r="E2166" i="7"/>
  <c r="AI2165" i="7"/>
  <c r="AG2165" i="7"/>
  <c r="AD2165" i="7"/>
  <c r="AB2165" i="7"/>
  <c r="Y2165" i="7"/>
  <c r="W2165" i="7"/>
  <c r="T2165" i="7"/>
  <c r="R2165" i="7"/>
  <c r="O2165" i="7"/>
  <c r="M2165" i="7"/>
  <c r="J2165" i="7"/>
  <c r="H2165" i="7"/>
  <c r="E2165" i="7"/>
  <c r="AG2164" i="7"/>
  <c r="AI2164" i="7" s="1"/>
  <c r="AB2164" i="7"/>
  <c r="AD2164" i="7" s="1"/>
  <c r="W2164" i="7"/>
  <c r="Y2164" i="7" s="1"/>
  <c r="R2164" i="7"/>
  <c r="T2164" i="7" s="1"/>
  <c r="M2164" i="7"/>
  <c r="O2164" i="7" s="1"/>
  <c r="H2164" i="7"/>
  <c r="J2164" i="7" s="1"/>
  <c r="E2164" i="7"/>
  <c r="AI2163" i="7"/>
  <c r="AG2163" i="7"/>
  <c r="AD2163" i="7"/>
  <c r="AB2163" i="7"/>
  <c r="Y2163" i="7"/>
  <c r="W2163" i="7"/>
  <c r="T2163" i="7"/>
  <c r="R2163" i="7"/>
  <c r="O2163" i="7"/>
  <c r="M2163" i="7"/>
  <c r="J2163" i="7"/>
  <c r="H2163" i="7"/>
  <c r="E2163" i="7"/>
  <c r="AG2162" i="7"/>
  <c r="AI2162" i="7" s="1"/>
  <c r="AB2162" i="7"/>
  <c r="AD2162" i="7" s="1"/>
  <c r="W2162" i="7"/>
  <c r="Y2162" i="7" s="1"/>
  <c r="R2162" i="7"/>
  <c r="T2162" i="7" s="1"/>
  <c r="M2162" i="7"/>
  <c r="O2162" i="7" s="1"/>
  <c r="H2162" i="7"/>
  <c r="J2162" i="7" s="1"/>
  <c r="E2162" i="7"/>
  <c r="AI2161" i="7"/>
  <c r="AG2161" i="7"/>
  <c r="AD2161" i="7"/>
  <c r="AB2161" i="7"/>
  <c r="Y2161" i="7"/>
  <c r="W2161" i="7"/>
  <c r="T2161" i="7"/>
  <c r="R2161" i="7"/>
  <c r="O2161" i="7"/>
  <c r="M2161" i="7"/>
  <c r="J2161" i="7"/>
  <c r="H2161" i="7"/>
  <c r="E2161" i="7"/>
  <c r="AG2160" i="7"/>
  <c r="AI2160" i="7" s="1"/>
  <c r="AB2160" i="7"/>
  <c r="AD2160" i="7" s="1"/>
  <c r="W2160" i="7"/>
  <c r="Y2160" i="7" s="1"/>
  <c r="R2160" i="7"/>
  <c r="T2160" i="7" s="1"/>
  <c r="M2160" i="7"/>
  <c r="O2160" i="7" s="1"/>
  <c r="H2160" i="7"/>
  <c r="J2160" i="7" s="1"/>
  <c r="E2160" i="7"/>
  <c r="AI2159" i="7"/>
  <c r="AG2159" i="7"/>
  <c r="AD2159" i="7"/>
  <c r="AB2159" i="7"/>
  <c r="Y2159" i="7"/>
  <c r="W2159" i="7"/>
  <c r="T2159" i="7"/>
  <c r="R2159" i="7"/>
  <c r="O2159" i="7"/>
  <c r="M2159" i="7"/>
  <c r="J2159" i="7"/>
  <c r="H2159" i="7"/>
  <c r="E2159" i="7"/>
  <c r="AG2158" i="7"/>
  <c r="AI2158" i="7" s="1"/>
  <c r="AB2158" i="7"/>
  <c r="AD2158" i="7" s="1"/>
  <c r="W2158" i="7"/>
  <c r="Y2158" i="7" s="1"/>
  <c r="R2158" i="7"/>
  <c r="T2158" i="7" s="1"/>
  <c r="M2158" i="7"/>
  <c r="O2158" i="7" s="1"/>
  <c r="H2158" i="7"/>
  <c r="J2158" i="7" s="1"/>
  <c r="E2158" i="7"/>
  <c r="AG2157" i="7"/>
  <c r="AB2157" i="7"/>
  <c r="W2157" i="7"/>
  <c r="R2157" i="7"/>
  <c r="M2157" i="7"/>
  <c r="H2157" i="7"/>
  <c r="E2157" i="7"/>
  <c r="AG2152" i="7"/>
  <c r="AB2152" i="7"/>
  <c r="W2152" i="7"/>
  <c r="R2152" i="7"/>
  <c r="M2152" i="7"/>
  <c r="H2152" i="7"/>
  <c r="AG2151" i="7"/>
  <c r="AI2151" i="7" s="1"/>
  <c r="AB2151" i="7"/>
  <c r="AD2151" i="7" s="1"/>
  <c r="W2151" i="7"/>
  <c r="Y2151" i="7" s="1"/>
  <c r="R2151" i="7"/>
  <c r="T2151" i="7" s="1"/>
  <c r="M2151" i="7"/>
  <c r="O2151" i="7" s="1"/>
  <c r="H2151" i="7"/>
  <c r="J2151" i="7" s="1"/>
  <c r="E2151" i="7"/>
  <c r="AG2150" i="7"/>
  <c r="AB2150" i="7"/>
  <c r="W2150" i="7"/>
  <c r="R2150" i="7"/>
  <c r="M2150" i="7"/>
  <c r="H2150" i="7"/>
  <c r="AG2149" i="7"/>
  <c r="AI2149" i="7" s="1"/>
  <c r="AB2149" i="7"/>
  <c r="AD2149" i="7" s="1"/>
  <c r="W2149" i="7"/>
  <c r="Y2149" i="7" s="1"/>
  <c r="R2149" i="7"/>
  <c r="T2149" i="7" s="1"/>
  <c r="M2149" i="7"/>
  <c r="O2149" i="7" s="1"/>
  <c r="H2149" i="7"/>
  <c r="J2149" i="7" s="1"/>
  <c r="E2149" i="7"/>
  <c r="AI2148" i="7"/>
  <c r="AG2148" i="7"/>
  <c r="AD2148" i="7"/>
  <c r="AB2148" i="7"/>
  <c r="Y2148" i="7"/>
  <c r="W2148" i="7"/>
  <c r="T2148" i="7"/>
  <c r="R2148" i="7"/>
  <c r="O2148" i="7"/>
  <c r="M2148" i="7"/>
  <c r="J2148" i="7"/>
  <c r="H2148" i="7"/>
  <c r="E2148" i="7"/>
  <c r="AG2147" i="7"/>
  <c r="AI2147" i="7" s="1"/>
  <c r="AB2147" i="7"/>
  <c r="AD2147" i="7" s="1"/>
  <c r="W2147" i="7"/>
  <c r="Y2147" i="7" s="1"/>
  <c r="R2147" i="7"/>
  <c r="T2147" i="7" s="1"/>
  <c r="M2147" i="7"/>
  <c r="O2147" i="7" s="1"/>
  <c r="H2147" i="7"/>
  <c r="J2147" i="7" s="1"/>
  <c r="E2147" i="7"/>
  <c r="AI2146" i="7"/>
  <c r="AG2146" i="7"/>
  <c r="AD2146" i="7"/>
  <c r="AB2146" i="7"/>
  <c r="Y2146" i="7"/>
  <c r="W2146" i="7"/>
  <c r="T2146" i="7"/>
  <c r="R2146" i="7"/>
  <c r="O2146" i="7"/>
  <c r="M2146" i="7"/>
  <c r="J2146" i="7"/>
  <c r="H2146" i="7"/>
  <c r="E2146" i="7"/>
  <c r="E2150" i="7" s="1"/>
  <c r="AG2145" i="7"/>
  <c r="AI2145" i="7" s="1"/>
  <c r="AB2145" i="7"/>
  <c r="AD2145" i="7" s="1"/>
  <c r="W2145" i="7"/>
  <c r="Y2145" i="7" s="1"/>
  <c r="Y2150" i="7" s="1"/>
  <c r="R2145" i="7"/>
  <c r="T2145" i="7" s="1"/>
  <c r="M2145" i="7"/>
  <c r="O2145" i="7" s="1"/>
  <c r="O2150" i="7" s="1"/>
  <c r="H2145" i="7"/>
  <c r="J2145" i="7" s="1"/>
  <c r="E2145" i="7"/>
  <c r="AI2144" i="7"/>
  <c r="AG2144" i="7"/>
  <c r="AD2144" i="7"/>
  <c r="AD2150" i="7" s="1"/>
  <c r="AB2144" i="7"/>
  <c r="Y2144" i="7"/>
  <c r="W2144" i="7"/>
  <c r="T2144" i="7"/>
  <c r="R2144" i="7"/>
  <c r="O2144" i="7"/>
  <c r="M2144" i="7"/>
  <c r="J2144" i="7"/>
  <c r="H2144" i="7"/>
  <c r="E2144" i="7"/>
  <c r="AG2143" i="7"/>
  <c r="AI2143" i="7" s="1"/>
  <c r="AI2150" i="7" s="1"/>
  <c r="AB2143" i="7"/>
  <c r="Y2143" i="7"/>
  <c r="W2143" i="7"/>
  <c r="T2143" i="7"/>
  <c r="T2150" i="7" s="1"/>
  <c r="R2143" i="7"/>
  <c r="O2143" i="7"/>
  <c r="M2143" i="7"/>
  <c r="J2143" i="7"/>
  <c r="J2150" i="7" s="1"/>
  <c r="H2143" i="7"/>
  <c r="E2143" i="7"/>
  <c r="AG2142" i="7"/>
  <c r="AB2142" i="7"/>
  <c r="W2142" i="7"/>
  <c r="R2142" i="7"/>
  <c r="M2142" i="7"/>
  <c r="H2142" i="7"/>
  <c r="AI2141" i="7"/>
  <c r="AG2141" i="7"/>
  <c r="AD2141" i="7"/>
  <c r="AB2141" i="7"/>
  <c r="Y2141" i="7"/>
  <c r="W2141" i="7"/>
  <c r="T2141" i="7"/>
  <c r="R2141" i="7"/>
  <c r="O2141" i="7"/>
  <c r="M2141" i="7"/>
  <c r="J2141" i="7"/>
  <c r="H2141" i="7"/>
  <c r="E2141" i="7"/>
  <c r="E2142" i="7" s="1"/>
  <c r="AG2140" i="7"/>
  <c r="AI2140" i="7" s="1"/>
  <c r="AB2140" i="7"/>
  <c r="AD2140" i="7" s="1"/>
  <c r="W2140" i="7"/>
  <c r="Y2140" i="7" s="1"/>
  <c r="R2140" i="7"/>
  <c r="T2140" i="7" s="1"/>
  <c r="M2140" i="7"/>
  <c r="O2140" i="7" s="1"/>
  <c r="H2140" i="7"/>
  <c r="J2140" i="7" s="1"/>
  <c r="E2140" i="7"/>
  <c r="AI2139" i="7"/>
  <c r="AG2139" i="7"/>
  <c r="AB2139" i="7"/>
  <c r="W2139" i="7"/>
  <c r="Y2139" i="7" s="1"/>
  <c r="R2139" i="7"/>
  <c r="T2139" i="7" s="1"/>
  <c r="M2139" i="7"/>
  <c r="O2139" i="7" s="1"/>
  <c r="H2139" i="7"/>
  <c r="J2139" i="7" s="1"/>
  <c r="E2139" i="7"/>
  <c r="AI2138" i="7"/>
  <c r="AG2138" i="7"/>
  <c r="AD2138" i="7"/>
  <c r="AB2138" i="7"/>
  <c r="Y2138" i="7"/>
  <c r="W2138" i="7"/>
  <c r="R2138" i="7"/>
  <c r="M2138" i="7"/>
  <c r="O2138" i="7" s="1"/>
  <c r="H2138" i="7"/>
  <c r="J2138" i="7" s="1"/>
  <c r="E2138" i="7"/>
  <c r="AI2137" i="7"/>
  <c r="AG2137" i="7"/>
  <c r="AD2137" i="7"/>
  <c r="AB2137" i="7"/>
  <c r="Y2137" i="7"/>
  <c r="W2137" i="7"/>
  <c r="T2137" i="7"/>
  <c r="R2137" i="7"/>
  <c r="O2137" i="7"/>
  <c r="M2137" i="7"/>
  <c r="J2137" i="7"/>
  <c r="H2137" i="7"/>
  <c r="E2137" i="7"/>
  <c r="AG2136" i="7"/>
  <c r="AI2136" i="7" s="1"/>
  <c r="AB2136" i="7"/>
  <c r="AD2136" i="7" s="1"/>
  <c r="W2136" i="7"/>
  <c r="Y2136" i="7" s="1"/>
  <c r="R2136" i="7"/>
  <c r="T2136" i="7" s="1"/>
  <c r="M2136" i="7"/>
  <c r="O2136" i="7" s="1"/>
  <c r="H2136" i="7"/>
  <c r="J2136" i="7" s="1"/>
  <c r="E2136" i="7"/>
  <c r="AI2135" i="7"/>
  <c r="AG2135" i="7"/>
  <c r="AD2135" i="7"/>
  <c r="AB2135" i="7"/>
  <c r="Y2135" i="7"/>
  <c r="W2135" i="7"/>
  <c r="T2135" i="7"/>
  <c r="R2135" i="7"/>
  <c r="O2135" i="7"/>
  <c r="M2135" i="7"/>
  <c r="J2135" i="7"/>
  <c r="H2135" i="7"/>
  <c r="E2135" i="7"/>
  <c r="AG2134" i="7"/>
  <c r="AI2134" i="7" s="1"/>
  <c r="AB2134" i="7"/>
  <c r="AD2134" i="7" s="1"/>
  <c r="W2134" i="7"/>
  <c r="Y2134" i="7" s="1"/>
  <c r="R2134" i="7"/>
  <c r="T2134" i="7" s="1"/>
  <c r="M2134" i="7"/>
  <c r="O2134" i="7" s="1"/>
  <c r="H2134" i="7"/>
  <c r="J2134" i="7" s="1"/>
  <c r="E2134" i="7"/>
  <c r="AI2133" i="7"/>
  <c r="AG2133" i="7"/>
  <c r="AD2133" i="7"/>
  <c r="AB2133" i="7"/>
  <c r="Y2133" i="7"/>
  <c r="W2133" i="7"/>
  <c r="T2133" i="7"/>
  <c r="R2133" i="7"/>
  <c r="O2133" i="7"/>
  <c r="M2133" i="7"/>
  <c r="J2133" i="7"/>
  <c r="H2133" i="7"/>
  <c r="E2133" i="7"/>
  <c r="AG2132" i="7"/>
  <c r="AI2132" i="7" s="1"/>
  <c r="AB2132" i="7"/>
  <c r="AD2132" i="7" s="1"/>
  <c r="W2132" i="7"/>
  <c r="Y2132" i="7" s="1"/>
  <c r="R2132" i="7"/>
  <c r="T2132" i="7" s="1"/>
  <c r="M2132" i="7"/>
  <c r="O2132" i="7" s="1"/>
  <c r="H2132" i="7"/>
  <c r="J2132" i="7" s="1"/>
  <c r="E2132" i="7"/>
  <c r="AI2131" i="7"/>
  <c r="AG2131" i="7"/>
  <c r="AD2131" i="7"/>
  <c r="AB2131" i="7"/>
  <c r="Y2131" i="7"/>
  <c r="W2131" i="7"/>
  <c r="T2131" i="7"/>
  <c r="R2131" i="7"/>
  <c r="O2131" i="7"/>
  <c r="M2131" i="7"/>
  <c r="J2131" i="7"/>
  <c r="H2131" i="7"/>
  <c r="E2131" i="7"/>
  <c r="AG2130" i="7"/>
  <c r="AB2130" i="7"/>
  <c r="W2130" i="7"/>
  <c r="R2130" i="7"/>
  <c r="M2130" i="7"/>
  <c r="H2130" i="7"/>
  <c r="E2130" i="7"/>
  <c r="AG2125" i="7"/>
  <c r="AB2125" i="7"/>
  <c r="W2125" i="7"/>
  <c r="R2125" i="7"/>
  <c r="M2125" i="7"/>
  <c r="H2125" i="7"/>
  <c r="AI2124" i="7"/>
  <c r="AG2124" i="7"/>
  <c r="AD2124" i="7"/>
  <c r="AB2124" i="7"/>
  <c r="Y2124" i="7"/>
  <c r="W2124" i="7"/>
  <c r="T2124" i="7"/>
  <c r="R2124" i="7"/>
  <c r="O2124" i="7"/>
  <c r="M2124" i="7"/>
  <c r="J2124" i="7"/>
  <c r="H2124" i="7"/>
  <c r="E2124" i="7"/>
  <c r="AG2123" i="7"/>
  <c r="AB2123" i="7"/>
  <c r="W2123" i="7"/>
  <c r="R2123" i="7"/>
  <c r="M2123" i="7"/>
  <c r="H2123" i="7"/>
  <c r="AI2122" i="7"/>
  <c r="AG2122" i="7"/>
  <c r="AD2122" i="7"/>
  <c r="AB2122" i="7"/>
  <c r="Y2122" i="7"/>
  <c r="W2122" i="7"/>
  <c r="T2122" i="7"/>
  <c r="R2122" i="7"/>
  <c r="O2122" i="7"/>
  <c r="M2122" i="7"/>
  <c r="J2122" i="7"/>
  <c r="H2122" i="7"/>
  <c r="E2122" i="7"/>
  <c r="AG2121" i="7"/>
  <c r="AI2121" i="7" s="1"/>
  <c r="AB2121" i="7"/>
  <c r="AD2121" i="7" s="1"/>
  <c r="W2121" i="7"/>
  <c r="Y2121" i="7" s="1"/>
  <c r="R2121" i="7"/>
  <c r="T2121" i="7" s="1"/>
  <c r="M2121" i="7"/>
  <c r="O2121" i="7" s="1"/>
  <c r="H2121" i="7"/>
  <c r="J2121" i="7" s="1"/>
  <c r="E2121" i="7"/>
  <c r="AI2120" i="7"/>
  <c r="AG2120" i="7"/>
  <c r="AD2120" i="7"/>
  <c r="AB2120" i="7"/>
  <c r="Y2120" i="7"/>
  <c r="W2120" i="7"/>
  <c r="T2120" i="7"/>
  <c r="R2120" i="7"/>
  <c r="O2120" i="7"/>
  <c r="M2120" i="7"/>
  <c r="J2120" i="7"/>
  <c r="H2120" i="7"/>
  <c r="E2120" i="7"/>
  <c r="AG2119" i="7"/>
  <c r="AI2119" i="7" s="1"/>
  <c r="AB2119" i="7"/>
  <c r="AD2119" i="7" s="1"/>
  <c r="W2119" i="7"/>
  <c r="Y2119" i="7" s="1"/>
  <c r="R2119" i="7"/>
  <c r="T2119" i="7" s="1"/>
  <c r="M2119" i="7"/>
  <c r="O2119" i="7" s="1"/>
  <c r="H2119" i="7"/>
  <c r="J2119" i="7" s="1"/>
  <c r="E2119" i="7"/>
  <c r="AI2118" i="7"/>
  <c r="AG2118" i="7"/>
  <c r="AD2118" i="7"/>
  <c r="AB2118" i="7"/>
  <c r="Y2118" i="7"/>
  <c r="W2118" i="7"/>
  <c r="T2118" i="7"/>
  <c r="R2118" i="7"/>
  <c r="O2118" i="7"/>
  <c r="M2118" i="7"/>
  <c r="J2118" i="7"/>
  <c r="H2118" i="7"/>
  <c r="E2118" i="7"/>
  <c r="AG2117" i="7"/>
  <c r="AI2117" i="7" s="1"/>
  <c r="AB2117" i="7"/>
  <c r="AD2117" i="7" s="1"/>
  <c r="AD2123" i="7" s="1"/>
  <c r="W2117" i="7"/>
  <c r="Y2117" i="7" s="1"/>
  <c r="R2117" i="7"/>
  <c r="T2117" i="7" s="1"/>
  <c r="M2117" i="7"/>
  <c r="O2117" i="7" s="1"/>
  <c r="H2117" i="7"/>
  <c r="J2117" i="7" s="1"/>
  <c r="E2117" i="7"/>
  <c r="AI2116" i="7"/>
  <c r="AG2116" i="7"/>
  <c r="AB2116" i="7"/>
  <c r="W2116" i="7"/>
  <c r="Y2116" i="7" s="1"/>
  <c r="Y2123" i="7" s="1"/>
  <c r="R2116" i="7"/>
  <c r="T2116" i="7" s="1"/>
  <c r="T2123" i="7" s="1"/>
  <c r="M2116" i="7"/>
  <c r="O2116" i="7" s="1"/>
  <c r="O2123" i="7" s="1"/>
  <c r="H2116" i="7"/>
  <c r="J2116" i="7" s="1"/>
  <c r="J2123" i="7" s="1"/>
  <c r="E2116" i="7"/>
  <c r="E2123" i="7" s="1"/>
  <c r="AG2115" i="7"/>
  <c r="AB2115" i="7"/>
  <c r="W2115" i="7"/>
  <c r="R2115" i="7"/>
  <c r="M2115" i="7"/>
  <c r="H2115" i="7"/>
  <c r="AI2114" i="7"/>
  <c r="AG2114" i="7"/>
  <c r="AD2114" i="7"/>
  <c r="AB2114" i="7"/>
  <c r="Y2114" i="7"/>
  <c r="W2114" i="7"/>
  <c r="T2114" i="7"/>
  <c r="R2114" i="7"/>
  <c r="O2114" i="7"/>
  <c r="M2114" i="7"/>
  <c r="J2114" i="7"/>
  <c r="H2114" i="7"/>
  <c r="E2114" i="7"/>
  <c r="E2115" i="7" s="1"/>
  <c r="AG2113" i="7"/>
  <c r="AI2113" i="7" s="1"/>
  <c r="AB2113" i="7"/>
  <c r="AD2113" i="7" s="1"/>
  <c r="W2113" i="7"/>
  <c r="Y2113" i="7" s="1"/>
  <c r="R2113" i="7"/>
  <c r="T2113" i="7" s="1"/>
  <c r="M2113" i="7"/>
  <c r="O2113" i="7" s="1"/>
  <c r="H2113" i="7"/>
  <c r="J2113" i="7" s="1"/>
  <c r="E2113" i="7"/>
  <c r="AI2112" i="7"/>
  <c r="AG2112" i="7"/>
  <c r="AB2112" i="7"/>
  <c r="W2112" i="7"/>
  <c r="Y2112" i="7" s="1"/>
  <c r="R2112" i="7"/>
  <c r="T2112" i="7" s="1"/>
  <c r="M2112" i="7"/>
  <c r="O2112" i="7" s="1"/>
  <c r="H2112" i="7"/>
  <c r="J2112" i="7" s="1"/>
  <c r="E2112" i="7"/>
  <c r="AI2111" i="7"/>
  <c r="AG2111" i="7"/>
  <c r="AD2111" i="7"/>
  <c r="AB2111" i="7"/>
  <c r="Y2111" i="7"/>
  <c r="W2111" i="7"/>
  <c r="T2111" i="7"/>
  <c r="R2111" i="7"/>
  <c r="O2111" i="7"/>
  <c r="M2111" i="7"/>
  <c r="J2111" i="7"/>
  <c r="H2111" i="7"/>
  <c r="E2111" i="7"/>
  <c r="AG2110" i="7"/>
  <c r="AI2110" i="7" s="1"/>
  <c r="AB2110" i="7"/>
  <c r="AD2110" i="7" s="1"/>
  <c r="W2110" i="7"/>
  <c r="Y2110" i="7" s="1"/>
  <c r="R2110" i="7"/>
  <c r="T2110" i="7" s="1"/>
  <c r="M2110" i="7"/>
  <c r="O2110" i="7" s="1"/>
  <c r="H2110" i="7"/>
  <c r="J2110" i="7" s="1"/>
  <c r="E2110" i="7"/>
  <c r="AI2109" i="7"/>
  <c r="AG2109" i="7"/>
  <c r="AD2109" i="7"/>
  <c r="AB2109" i="7"/>
  <c r="Y2109" i="7"/>
  <c r="W2109" i="7"/>
  <c r="T2109" i="7"/>
  <c r="R2109" i="7"/>
  <c r="O2109" i="7"/>
  <c r="M2109" i="7"/>
  <c r="J2109" i="7"/>
  <c r="H2109" i="7"/>
  <c r="E2109" i="7"/>
  <c r="AG2108" i="7"/>
  <c r="AI2108" i="7" s="1"/>
  <c r="AB2108" i="7"/>
  <c r="AD2108" i="7" s="1"/>
  <c r="W2108" i="7"/>
  <c r="Y2108" i="7" s="1"/>
  <c r="R2108" i="7"/>
  <c r="T2108" i="7" s="1"/>
  <c r="M2108" i="7"/>
  <c r="O2108" i="7" s="1"/>
  <c r="H2108" i="7"/>
  <c r="J2108" i="7" s="1"/>
  <c r="E2108" i="7"/>
  <c r="AI2107" i="7"/>
  <c r="AG2107" i="7"/>
  <c r="AD2107" i="7"/>
  <c r="AB2107" i="7"/>
  <c r="Y2107" i="7"/>
  <c r="W2107" i="7"/>
  <c r="T2107" i="7"/>
  <c r="R2107" i="7"/>
  <c r="O2107" i="7"/>
  <c r="M2107" i="7"/>
  <c r="J2107" i="7"/>
  <c r="H2107" i="7"/>
  <c r="E2107" i="7"/>
  <c r="AG2106" i="7"/>
  <c r="AI2106" i="7" s="1"/>
  <c r="AB2106" i="7"/>
  <c r="AD2106" i="7" s="1"/>
  <c r="W2106" i="7"/>
  <c r="Y2106" i="7" s="1"/>
  <c r="R2106" i="7"/>
  <c r="T2106" i="7" s="1"/>
  <c r="M2106" i="7"/>
  <c r="O2106" i="7" s="1"/>
  <c r="H2106" i="7"/>
  <c r="J2106" i="7" s="1"/>
  <c r="E2106" i="7"/>
  <c r="AI2105" i="7"/>
  <c r="AG2105" i="7"/>
  <c r="AD2105" i="7"/>
  <c r="AB2105" i="7"/>
  <c r="Y2105" i="7"/>
  <c r="W2105" i="7"/>
  <c r="T2105" i="7"/>
  <c r="R2105" i="7"/>
  <c r="O2105" i="7"/>
  <c r="M2105" i="7"/>
  <c r="J2105" i="7"/>
  <c r="H2105" i="7"/>
  <c r="E2105" i="7"/>
  <c r="AG2104" i="7"/>
  <c r="AI2104" i="7" s="1"/>
  <c r="AB2104" i="7"/>
  <c r="AD2104" i="7" s="1"/>
  <c r="W2104" i="7"/>
  <c r="Y2104" i="7" s="1"/>
  <c r="R2104" i="7"/>
  <c r="T2104" i="7" s="1"/>
  <c r="M2104" i="7"/>
  <c r="O2104" i="7" s="1"/>
  <c r="H2104" i="7"/>
  <c r="J2104" i="7" s="1"/>
  <c r="E2104" i="7"/>
  <c r="AG2103" i="7"/>
  <c r="AB2103" i="7"/>
  <c r="AD2103" i="7" s="1"/>
  <c r="W2103" i="7"/>
  <c r="Y2103" i="7" s="1"/>
  <c r="R2103" i="7"/>
  <c r="M2103" i="7"/>
  <c r="H2103" i="7"/>
  <c r="E2103" i="7"/>
  <c r="AG2098" i="7"/>
  <c r="AB2098" i="7"/>
  <c r="W2098" i="7"/>
  <c r="R2098" i="7"/>
  <c r="M2098" i="7"/>
  <c r="H2098" i="7"/>
  <c r="AG2097" i="7"/>
  <c r="AI2097" i="7" s="1"/>
  <c r="AB2097" i="7"/>
  <c r="AD2097" i="7" s="1"/>
  <c r="W2097" i="7"/>
  <c r="Y2097" i="7" s="1"/>
  <c r="R2097" i="7"/>
  <c r="T2097" i="7" s="1"/>
  <c r="M2097" i="7"/>
  <c r="O2097" i="7" s="1"/>
  <c r="H2097" i="7"/>
  <c r="J2097" i="7" s="1"/>
  <c r="C2097" i="7"/>
  <c r="E2097" i="7" s="1"/>
  <c r="AG2096" i="7"/>
  <c r="AB2096" i="7"/>
  <c r="W2096" i="7"/>
  <c r="R2096" i="7"/>
  <c r="M2096" i="7"/>
  <c r="H2096" i="7"/>
  <c r="C2096" i="7"/>
  <c r="AG2095" i="7"/>
  <c r="AI2095" i="7" s="1"/>
  <c r="AB2095" i="7"/>
  <c r="AD2095" i="7" s="1"/>
  <c r="W2095" i="7"/>
  <c r="Y2095" i="7" s="1"/>
  <c r="R2095" i="7"/>
  <c r="T2095" i="7" s="1"/>
  <c r="M2095" i="7"/>
  <c r="O2095" i="7" s="1"/>
  <c r="H2095" i="7"/>
  <c r="J2095" i="7" s="1"/>
  <c r="C2095" i="7"/>
  <c r="E2095" i="7" s="1"/>
  <c r="AG2094" i="7"/>
  <c r="AI2094" i="7" s="1"/>
  <c r="AB2094" i="7"/>
  <c r="AD2094" i="7" s="1"/>
  <c r="W2094" i="7"/>
  <c r="Y2094" i="7" s="1"/>
  <c r="R2094" i="7"/>
  <c r="T2094" i="7" s="1"/>
  <c r="M2094" i="7"/>
  <c r="O2094" i="7" s="1"/>
  <c r="H2094" i="7"/>
  <c r="J2094" i="7" s="1"/>
  <c r="C2094" i="7"/>
  <c r="E2094" i="7" s="1"/>
  <c r="AG2093" i="7"/>
  <c r="AI2093" i="7" s="1"/>
  <c r="AB2093" i="7"/>
  <c r="AD2093" i="7" s="1"/>
  <c r="W2093" i="7"/>
  <c r="Y2093" i="7" s="1"/>
  <c r="R2093" i="7"/>
  <c r="T2093" i="7" s="1"/>
  <c r="M2093" i="7"/>
  <c r="O2093" i="7" s="1"/>
  <c r="H2093" i="7"/>
  <c r="J2093" i="7" s="1"/>
  <c r="C2093" i="7"/>
  <c r="E2093" i="7" s="1"/>
  <c r="AG2092" i="7"/>
  <c r="AI2092" i="7" s="1"/>
  <c r="AB2092" i="7"/>
  <c r="AD2092" i="7" s="1"/>
  <c r="W2092" i="7"/>
  <c r="Y2092" i="7" s="1"/>
  <c r="R2092" i="7"/>
  <c r="T2092" i="7" s="1"/>
  <c r="M2092" i="7"/>
  <c r="O2092" i="7" s="1"/>
  <c r="H2092" i="7"/>
  <c r="J2092" i="7" s="1"/>
  <c r="C2092" i="7"/>
  <c r="E2092" i="7" s="1"/>
  <c r="AG2091" i="7"/>
  <c r="AI2091" i="7" s="1"/>
  <c r="AB2091" i="7"/>
  <c r="AD2091" i="7" s="1"/>
  <c r="W2091" i="7"/>
  <c r="Y2091" i="7" s="1"/>
  <c r="R2091" i="7"/>
  <c r="T2091" i="7" s="1"/>
  <c r="M2091" i="7"/>
  <c r="O2091" i="7" s="1"/>
  <c r="H2091" i="7"/>
  <c r="J2091" i="7" s="1"/>
  <c r="C2091" i="7"/>
  <c r="E2091" i="7" s="1"/>
  <c r="AG2090" i="7"/>
  <c r="AI2090" i="7" s="1"/>
  <c r="AB2090" i="7"/>
  <c r="AD2090" i="7" s="1"/>
  <c r="AD2096" i="7" s="1"/>
  <c r="W2090" i="7"/>
  <c r="Y2090" i="7" s="1"/>
  <c r="R2090" i="7"/>
  <c r="T2090" i="7" s="1"/>
  <c r="M2090" i="7"/>
  <c r="O2090" i="7" s="1"/>
  <c r="H2090" i="7"/>
  <c r="J2090" i="7" s="1"/>
  <c r="C2090" i="7"/>
  <c r="E2090" i="7" s="1"/>
  <c r="AG2089" i="7"/>
  <c r="AI2089" i="7" s="1"/>
  <c r="AI2096" i="7" s="1"/>
  <c r="AB2089" i="7"/>
  <c r="Y2089" i="7"/>
  <c r="Y2096" i="7" s="1"/>
  <c r="W2089" i="7"/>
  <c r="T2089" i="7"/>
  <c r="T2096" i="7" s="1"/>
  <c r="R2089" i="7"/>
  <c r="O2089" i="7"/>
  <c r="O2096" i="7" s="1"/>
  <c r="M2089" i="7"/>
  <c r="J2089" i="7"/>
  <c r="J2096" i="7" s="1"/>
  <c r="H2089" i="7"/>
  <c r="E2089" i="7"/>
  <c r="E2096" i="7" s="1"/>
  <c r="C2089" i="7"/>
  <c r="AG2088" i="7"/>
  <c r="AB2088" i="7"/>
  <c r="W2088" i="7"/>
  <c r="R2088" i="7"/>
  <c r="M2088" i="7"/>
  <c r="H2088" i="7"/>
  <c r="C2088" i="7"/>
  <c r="AI2087" i="7"/>
  <c r="AG2087" i="7"/>
  <c r="AD2087" i="7"/>
  <c r="AB2087" i="7"/>
  <c r="W2087" i="7"/>
  <c r="R2087" i="7"/>
  <c r="T2087" i="7" s="1"/>
  <c r="T2088" i="7" s="1"/>
  <c r="M2087" i="7"/>
  <c r="O2087" i="7" s="1"/>
  <c r="H2087" i="7"/>
  <c r="J2087" i="7" s="1"/>
  <c r="J2088" i="7" s="1"/>
  <c r="C2087" i="7"/>
  <c r="E2087" i="7" s="1"/>
  <c r="AG2086" i="7"/>
  <c r="AI2086" i="7" s="1"/>
  <c r="AI2088" i="7" s="1"/>
  <c r="AB2086" i="7"/>
  <c r="AD2086" i="7" s="1"/>
  <c r="W2086" i="7"/>
  <c r="Y2086" i="7" s="1"/>
  <c r="Y2088" i="7" s="1"/>
  <c r="R2086" i="7"/>
  <c r="T2086" i="7" s="1"/>
  <c r="M2086" i="7"/>
  <c r="O2086" i="7" s="1"/>
  <c r="H2086" i="7"/>
  <c r="J2086" i="7" s="1"/>
  <c r="C2086" i="7"/>
  <c r="E2086" i="7" s="1"/>
  <c r="AG2085" i="7"/>
  <c r="AI2085" i="7" s="1"/>
  <c r="AB2085" i="7"/>
  <c r="Y2085" i="7"/>
  <c r="W2085" i="7"/>
  <c r="T2085" i="7"/>
  <c r="R2085" i="7"/>
  <c r="O2085" i="7"/>
  <c r="M2085" i="7"/>
  <c r="J2085" i="7"/>
  <c r="H2085" i="7"/>
  <c r="E2085" i="7"/>
  <c r="C2085" i="7"/>
  <c r="AI2084" i="7"/>
  <c r="AG2084" i="7"/>
  <c r="AD2084" i="7"/>
  <c r="AB2084" i="7"/>
  <c r="Y2084" i="7"/>
  <c r="W2084" i="7"/>
  <c r="T2084" i="7"/>
  <c r="R2084" i="7"/>
  <c r="O2084" i="7"/>
  <c r="M2084" i="7"/>
  <c r="J2084" i="7"/>
  <c r="H2084" i="7"/>
  <c r="E2084" i="7"/>
  <c r="C2084" i="7"/>
  <c r="AI2083" i="7"/>
  <c r="AG2083" i="7"/>
  <c r="AD2083" i="7"/>
  <c r="AB2083" i="7"/>
  <c r="Y2083" i="7"/>
  <c r="W2083" i="7"/>
  <c r="T2083" i="7"/>
  <c r="R2083" i="7"/>
  <c r="O2083" i="7"/>
  <c r="M2083" i="7"/>
  <c r="J2083" i="7"/>
  <c r="H2083" i="7"/>
  <c r="E2083" i="7"/>
  <c r="C2083" i="7"/>
  <c r="AI2082" i="7"/>
  <c r="AG2082" i="7"/>
  <c r="AD2082" i="7"/>
  <c r="AB2082" i="7"/>
  <c r="Y2082" i="7"/>
  <c r="W2082" i="7"/>
  <c r="T2082" i="7"/>
  <c r="R2082" i="7"/>
  <c r="O2082" i="7"/>
  <c r="M2082" i="7"/>
  <c r="J2082" i="7"/>
  <c r="H2082" i="7"/>
  <c r="E2082" i="7"/>
  <c r="C2082" i="7"/>
  <c r="AI2081" i="7"/>
  <c r="AG2081" i="7"/>
  <c r="AD2081" i="7"/>
  <c r="AB2081" i="7"/>
  <c r="Y2081" i="7"/>
  <c r="W2081" i="7"/>
  <c r="T2081" i="7"/>
  <c r="R2081" i="7"/>
  <c r="O2081" i="7"/>
  <c r="M2081" i="7"/>
  <c r="J2081" i="7"/>
  <c r="H2081" i="7"/>
  <c r="E2081" i="7"/>
  <c r="C2081" i="7"/>
  <c r="AI2080" i="7"/>
  <c r="AG2080" i="7"/>
  <c r="AD2080" i="7"/>
  <c r="AB2080" i="7"/>
  <c r="Y2080" i="7"/>
  <c r="W2080" i="7"/>
  <c r="T2080" i="7"/>
  <c r="R2080" i="7"/>
  <c r="O2080" i="7"/>
  <c r="M2080" i="7"/>
  <c r="J2080" i="7"/>
  <c r="H2080" i="7"/>
  <c r="E2080" i="7"/>
  <c r="C2080" i="7"/>
  <c r="AI2079" i="7"/>
  <c r="AG2079" i="7"/>
  <c r="AD2079" i="7"/>
  <c r="AB2079" i="7"/>
  <c r="Y2079" i="7"/>
  <c r="W2079" i="7"/>
  <c r="T2079" i="7"/>
  <c r="R2079" i="7"/>
  <c r="O2079" i="7"/>
  <c r="M2079" i="7"/>
  <c r="J2079" i="7"/>
  <c r="H2079" i="7"/>
  <c r="E2079" i="7"/>
  <c r="C2079" i="7"/>
  <c r="AI2078" i="7"/>
  <c r="AG2078" i="7"/>
  <c r="AD2078" i="7"/>
  <c r="AB2078" i="7"/>
  <c r="Y2078" i="7"/>
  <c r="W2078" i="7"/>
  <c r="T2078" i="7"/>
  <c r="R2078" i="7"/>
  <c r="O2078" i="7"/>
  <c r="M2078" i="7"/>
  <c r="J2078" i="7"/>
  <c r="H2078" i="7"/>
  <c r="E2078" i="7"/>
  <c r="C2078" i="7"/>
  <c r="AI2077" i="7"/>
  <c r="AG2077" i="7"/>
  <c r="AD2077" i="7"/>
  <c r="AB2077" i="7"/>
  <c r="Y2077" i="7"/>
  <c r="W2077" i="7"/>
  <c r="T2077" i="7"/>
  <c r="R2077" i="7"/>
  <c r="O2077" i="7"/>
  <c r="M2077" i="7"/>
  <c r="J2077" i="7"/>
  <c r="H2077" i="7"/>
  <c r="E2077" i="7"/>
  <c r="C2077" i="7"/>
  <c r="AG2076" i="7"/>
  <c r="AB2076" i="7"/>
  <c r="AD2076" i="7" s="1"/>
  <c r="W2076" i="7"/>
  <c r="Y2076" i="7" s="1"/>
  <c r="R2076" i="7"/>
  <c r="M2076" i="7"/>
  <c r="H2076" i="7"/>
  <c r="E2076" i="7"/>
  <c r="C2076" i="7"/>
  <c r="AG2071" i="7"/>
  <c r="AB2071" i="7"/>
  <c r="W2071" i="7"/>
  <c r="R2071" i="7"/>
  <c r="M2071" i="7"/>
  <c r="H2071" i="7"/>
  <c r="AI2070" i="7"/>
  <c r="AG2070" i="7"/>
  <c r="AD2070" i="7"/>
  <c r="AB2070" i="7"/>
  <c r="Y2070" i="7"/>
  <c r="W2070" i="7"/>
  <c r="T2070" i="7"/>
  <c r="R2070" i="7"/>
  <c r="O2070" i="7"/>
  <c r="M2070" i="7"/>
  <c r="J2070" i="7"/>
  <c r="H2070" i="7"/>
  <c r="E2070" i="7"/>
  <c r="C2070" i="7"/>
  <c r="AG2069" i="7"/>
  <c r="AB2069" i="7"/>
  <c r="W2069" i="7"/>
  <c r="R2069" i="7"/>
  <c r="M2069" i="7"/>
  <c r="H2069" i="7"/>
  <c r="C2069" i="7"/>
  <c r="AI2068" i="7"/>
  <c r="AG2068" i="7"/>
  <c r="AD2068" i="7"/>
  <c r="AB2068" i="7"/>
  <c r="Y2068" i="7"/>
  <c r="W2068" i="7"/>
  <c r="T2068" i="7"/>
  <c r="R2068" i="7"/>
  <c r="O2068" i="7"/>
  <c r="M2068" i="7"/>
  <c r="J2068" i="7"/>
  <c r="H2068" i="7"/>
  <c r="E2068" i="7"/>
  <c r="C2068" i="7"/>
  <c r="AI2067" i="7"/>
  <c r="AG2067" i="7"/>
  <c r="AD2067" i="7"/>
  <c r="AB2067" i="7"/>
  <c r="Y2067" i="7"/>
  <c r="W2067" i="7"/>
  <c r="T2067" i="7"/>
  <c r="R2067" i="7"/>
  <c r="O2067" i="7"/>
  <c r="M2067" i="7"/>
  <c r="J2067" i="7"/>
  <c r="H2067" i="7"/>
  <c r="E2067" i="7"/>
  <c r="C2067" i="7"/>
  <c r="AI2066" i="7"/>
  <c r="AG2066" i="7"/>
  <c r="AD2066" i="7"/>
  <c r="AB2066" i="7"/>
  <c r="Y2066" i="7"/>
  <c r="W2066" i="7"/>
  <c r="T2066" i="7"/>
  <c r="R2066" i="7"/>
  <c r="O2066" i="7"/>
  <c r="M2066" i="7"/>
  <c r="J2066" i="7"/>
  <c r="H2066" i="7"/>
  <c r="E2066" i="7"/>
  <c r="C2066" i="7"/>
  <c r="AI2065" i="7"/>
  <c r="AG2065" i="7"/>
  <c r="AD2065" i="7"/>
  <c r="AB2065" i="7"/>
  <c r="Y2065" i="7"/>
  <c r="W2065" i="7"/>
  <c r="T2065" i="7"/>
  <c r="R2065" i="7"/>
  <c r="O2065" i="7"/>
  <c r="M2065" i="7"/>
  <c r="J2065" i="7"/>
  <c r="H2065" i="7"/>
  <c r="E2065" i="7"/>
  <c r="C2065" i="7"/>
  <c r="AI2064" i="7"/>
  <c r="AG2064" i="7"/>
  <c r="AD2064" i="7"/>
  <c r="AB2064" i="7"/>
  <c r="Y2064" i="7"/>
  <c r="W2064" i="7"/>
  <c r="T2064" i="7"/>
  <c r="R2064" i="7"/>
  <c r="O2064" i="7"/>
  <c r="M2064" i="7"/>
  <c r="J2064" i="7"/>
  <c r="H2064" i="7"/>
  <c r="E2064" i="7"/>
  <c r="C2064" i="7"/>
  <c r="AI2063" i="7"/>
  <c r="AG2063" i="7"/>
  <c r="AD2063" i="7"/>
  <c r="AD2069" i="7" s="1"/>
  <c r="AB2063" i="7"/>
  <c r="Y2063" i="7"/>
  <c r="W2063" i="7"/>
  <c r="T2063" i="7"/>
  <c r="R2063" i="7"/>
  <c r="O2063" i="7"/>
  <c r="M2063" i="7"/>
  <c r="J2063" i="7"/>
  <c r="H2063" i="7"/>
  <c r="E2063" i="7"/>
  <c r="C2063" i="7"/>
  <c r="AI2062" i="7"/>
  <c r="AI2069" i="7" s="1"/>
  <c r="AG2062" i="7"/>
  <c r="Y2062" i="7"/>
  <c r="Y2069" i="7" s="1"/>
  <c r="W2062" i="7"/>
  <c r="T2062" i="7"/>
  <c r="T2069" i="7" s="1"/>
  <c r="R2062" i="7"/>
  <c r="O2062" i="7"/>
  <c r="O2069" i="7" s="1"/>
  <c r="M2062" i="7"/>
  <c r="J2062" i="7"/>
  <c r="J2069" i="7" s="1"/>
  <c r="H2062" i="7"/>
  <c r="E2062" i="7"/>
  <c r="E2069" i="7" s="1"/>
  <c r="C2062" i="7"/>
  <c r="AI2061" i="7"/>
  <c r="AG2061" i="7"/>
  <c r="AB2061" i="7"/>
  <c r="W2061" i="7"/>
  <c r="R2061" i="7"/>
  <c r="M2061" i="7"/>
  <c r="H2061" i="7"/>
  <c r="C2061" i="7"/>
  <c r="AI2060" i="7"/>
  <c r="AG2060" i="7"/>
  <c r="AD2060" i="7"/>
  <c r="AB2060" i="7"/>
  <c r="Y2060" i="7"/>
  <c r="W2060" i="7"/>
  <c r="T2060" i="7"/>
  <c r="R2060" i="7"/>
  <c r="O2060" i="7"/>
  <c r="M2060" i="7"/>
  <c r="J2060" i="7"/>
  <c r="H2060" i="7"/>
  <c r="E2060" i="7"/>
  <c r="C2060" i="7"/>
  <c r="AI2059" i="7"/>
  <c r="AG2059" i="7"/>
  <c r="AD2059" i="7"/>
  <c r="AB2059" i="7"/>
  <c r="Y2059" i="7"/>
  <c r="Y2061" i="7" s="1"/>
  <c r="W2059" i="7"/>
  <c r="T2059" i="7"/>
  <c r="R2059" i="7"/>
  <c r="O2059" i="7"/>
  <c r="O2061" i="7" s="1"/>
  <c r="M2059" i="7"/>
  <c r="J2059" i="7"/>
  <c r="H2059" i="7"/>
  <c r="E2059" i="7"/>
  <c r="E2061" i="7" s="1"/>
  <c r="C2059" i="7"/>
  <c r="AI2058" i="7"/>
  <c r="AG2058" i="7"/>
  <c r="AB2058" i="7"/>
  <c r="W2058" i="7"/>
  <c r="Y2058" i="7" s="1"/>
  <c r="R2058" i="7"/>
  <c r="T2058" i="7" s="1"/>
  <c r="M2058" i="7"/>
  <c r="O2058" i="7" s="1"/>
  <c r="H2058" i="7"/>
  <c r="J2058" i="7" s="1"/>
  <c r="C2058" i="7"/>
  <c r="E2058" i="7" s="1"/>
  <c r="AG2057" i="7"/>
  <c r="AI2057" i="7" s="1"/>
  <c r="AB2057" i="7"/>
  <c r="AD2057" i="7" s="1"/>
  <c r="W2057" i="7"/>
  <c r="Y2057" i="7" s="1"/>
  <c r="R2057" i="7"/>
  <c r="T2057" i="7" s="1"/>
  <c r="M2057" i="7"/>
  <c r="O2057" i="7" s="1"/>
  <c r="H2057" i="7"/>
  <c r="J2057" i="7" s="1"/>
  <c r="E2057" i="7"/>
  <c r="AI2056" i="7"/>
  <c r="AG2056" i="7"/>
  <c r="AD2056" i="7"/>
  <c r="AB2056" i="7"/>
  <c r="Y2056" i="7"/>
  <c r="W2056" i="7"/>
  <c r="T2056" i="7"/>
  <c r="R2056" i="7"/>
  <c r="O2056" i="7"/>
  <c r="M2056" i="7"/>
  <c r="J2056" i="7"/>
  <c r="H2056" i="7"/>
  <c r="E2056" i="7"/>
  <c r="C2056" i="7"/>
  <c r="AI2055" i="7"/>
  <c r="AG2055" i="7"/>
  <c r="AD2055" i="7"/>
  <c r="AB2055" i="7"/>
  <c r="Y2055" i="7"/>
  <c r="W2055" i="7"/>
  <c r="T2055" i="7"/>
  <c r="R2055" i="7"/>
  <c r="O2055" i="7"/>
  <c r="M2055" i="7"/>
  <c r="J2055" i="7"/>
  <c r="H2055" i="7"/>
  <c r="E2055" i="7"/>
  <c r="C2055" i="7"/>
  <c r="AI2054" i="7"/>
  <c r="AG2054" i="7"/>
  <c r="AD2054" i="7"/>
  <c r="AB2054" i="7"/>
  <c r="Y2054" i="7"/>
  <c r="W2054" i="7"/>
  <c r="T2054" i="7"/>
  <c r="R2054" i="7"/>
  <c r="O2054" i="7"/>
  <c r="M2054" i="7"/>
  <c r="J2054" i="7"/>
  <c r="H2054" i="7"/>
  <c r="E2054" i="7"/>
  <c r="C2054" i="7"/>
  <c r="AI2053" i="7"/>
  <c r="AG2053" i="7"/>
  <c r="AD2053" i="7"/>
  <c r="AB2053" i="7"/>
  <c r="Y2053" i="7"/>
  <c r="W2053" i="7"/>
  <c r="T2053" i="7"/>
  <c r="R2053" i="7"/>
  <c r="O2053" i="7"/>
  <c r="M2053" i="7"/>
  <c r="J2053" i="7"/>
  <c r="H2053" i="7"/>
  <c r="E2053" i="7"/>
  <c r="C2053" i="7"/>
  <c r="AI2052" i="7"/>
  <c r="AG2052" i="7"/>
  <c r="AD2052" i="7"/>
  <c r="AB2052" i="7"/>
  <c r="Y2052" i="7"/>
  <c r="W2052" i="7"/>
  <c r="T2052" i="7"/>
  <c r="R2052" i="7"/>
  <c r="O2052" i="7"/>
  <c r="M2052" i="7"/>
  <c r="J2052" i="7"/>
  <c r="H2052" i="7"/>
  <c r="E2052" i="7"/>
  <c r="C2052" i="7"/>
  <c r="AI2051" i="7"/>
  <c r="AG2051" i="7"/>
  <c r="AD2051" i="7"/>
  <c r="AB2051" i="7"/>
  <c r="Y2051" i="7"/>
  <c r="W2051" i="7"/>
  <c r="T2051" i="7"/>
  <c r="R2051" i="7"/>
  <c r="O2051" i="7"/>
  <c r="M2051" i="7"/>
  <c r="J2051" i="7"/>
  <c r="H2051" i="7"/>
  <c r="E2051" i="7"/>
  <c r="C2051" i="7"/>
  <c r="AI2050" i="7"/>
  <c r="AG2050" i="7"/>
  <c r="AD2050" i="7"/>
  <c r="AB2050" i="7"/>
  <c r="Y2050" i="7"/>
  <c r="W2050" i="7"/>
  <c r="T2050" i="7"/>
  <c r="R2050" i="7"/>
  <c r="O2050" i="7"/>
  <c r="M2050" i="7"/>
  <c r="J2050" i="7"/>
  <c r="H2050" i="7"/>
  <c r="E2050" i="7"/>
  <c r="C2050" i="7"/>
  <c r="AG2049" i="7"/>
  <c r="AB2049" i="7"/>
  <c r="Y2049" i="7"/>
  <c r="W2049" i="7"/>
  <c r="R2049" i="7"/>
  <c r="M2049" i="7"/>
  <c r="O2049" i="7" s="1"/>
  <c r="H2049" i="7"/>
  <c r="J2049" i="7" s="1"/>
  <c r="C2049" i="7"/>
  <c r="E2049" i="7" s="1"/>
  <c r="AG2044" i="7"/>
  <c r="AB2044" i="7"/>
  <c r="W2044" i="7"/>
  <c r="R2044" i="7"/>
  <c r="M2044" i="7"/>
  <c r="H2044" i="7"/>
  <c r="AG2043" i="7"/>
  <c r="AI2043" i="7" s="1"/>
  <c r="AB2043" i="7"/>
  <c r="AD2043" i="7" s="1"/>
  <c r="W2043" i="7"/>
  <c r="Y2043" i="7" s="1"/>
  <c r="R2043" i="7"/>
  <c r="T2043" i="7" s="1"/>
  <c r="M2043" i="7"/>
  <c r="O2043" i="7" s="1"/>
  <c r="H2043" i="7"/>
  <c r="J2043" i="7" s="1"/>
  <c r="E2043" i="7"/>
  <c r="AG2042" i="7"/>
  <c r="AB2042" i="7"/>
  <c r="W2042" i="7"/>
  <c r="R2042" i="7"/>
  <c r="M2042" i="7"/>
  <c r="H2042" i="7"/>
  <c r="AG2041" i="7"/>
  <c r="AI2041" i="7" s="1"/>
  <c r="AB2041" i="7"/>
  <c r="AD2041" i="7" s="1"/>
  <c r="W2041" i="7"/>
  <c r="Y2041" i="7" s="1"/>
  <c r="R2041" i="7"/>
  <c r="T2041" i="7" s="1"/>
  <c r="M2041" i="7"/>
  <c r="O2041" i="7" s="1"/>
  <c r="H2041" i="7"/>
  <c r="J2041" i="7" s="1"/>
  <c r="E2041" i="7"/>
  <c r="AI2040" i="7"/>
  <c r="AG2040" i="7"/>
  <c r="AD2040" i="7"/>
  <c r="AB2040" i="7"/>
  <c r="Y2040" i="7"/>
  <c r="W2040" i="7"/>
  <c r="T2040" i="7"/>
  <c r="R2040" i="7"/>
  <c r="O2040" i="7"/>
  <c r="M2040" i="7"/>
  <c r="J2040" i="7"/>
  <c r="H2040" i="7"/>
  <c r="E2040" i="7"/>
  <c r="AG2039" i="7"/>
  <c r="AI2039" i="7" s="1"/>
  <c r="AB2039" i="7"/>
  <c r="AD2039" i="7" s="1"/>
  <c r="W2039" i="7"/>
  <c r="Y2039" i="7" s="1"/>
  <c r="R2039" i="7"/>
  <c r="T2039" i="7" s="1"/>
  <c r="M2039" i="7"/>
  <c r="O2039" i="7" s="1"/>
  <c r="H2039" i="7"/>
  <c r="J2039" i="7" s="1"/>
  <c r="E2039" i="7"/>
  <c r="AI2038" i="7"/>
  <c r="AG2038" i="7"/>
  <c r="AD2038" i="7"/>
  <c r="AB2038" i="7"/>
  <c r="Y2038" i="7"/>
  <c r="W2038" i="7"/>
  <c r="T2038" i="7"/>
  <c r="R2038" i="7"/>
  <c r="O2038" i="7"/>
  <c r="M2038" i="7"/>
  <c r="J2038" i="7"/>
  <c r="H2038" i="7"/>
  <c r="E2038" i="7"/>
  <c r="AG2037" i="7"/>
  <c r="AI2037" i="7" s="1"/>
  <c r="AB2037" i="7"/>
  <c r="AD2037" i="7" s="1"/>
  <c r="W2037" i="7"/>
  <c r="Y2037" i="7" s="1"/>
  <c r="R2037" i="7"/>
  <c r="T2037" i="7" s="1"/>
  <c r="M2037" i="7"/>
  <c r="O2037" i="7" s="1"/>
  <c r="H2037" i="7"/>
  <c r="J2037" i="7" s="1"/>
  <c r="E2037" i="7"/>
  <c r="AI2036" i="7"/>
  <c r="AG2036" i="7"/>
  <c r="AD2036" i="7"/>
  <c r="AD2042" i="7" s="1"/>
  <c r="AB2036" i="7"/>
  <c r="Y2036" i="7"/>
  <c r="W2036" i="7"/>
  <c r="T2036" i="7"/>
  <c r="R2036" i="7"/>
  <c r="O2036" i="7"/>
  <c r="M2036" i="7"/>
  <c r="J2036" i="7"/>
  <c r="H2036" i="7"/>
  <c r="E2036" i="7"/>
  <c r="E2042" i="7" s="1"/>
  <c r="AG2035" i="7"/>
  <c r="AI2035" i="7" s="1"/>
  <c r="AI2042" i="7" s="1"/>
  <c r="W2035" i="7"/>
  <c r="Y2035" i="7" s="1"/>
  <c r="Y2042" i="7" s="1"/>
  <c r="R2035" i="7"/>
  <c r="T2035" i="7" s="1"/>
  <c r="T2042" i="7" s="1"/>
  <c r="M2035" i="7"/>
  <c r="O2035" i="7" s="1"/>
  <c r="O2042" i="7" s="1"/>
  <c r="H2035" i="7"/>
  <c r="J2035" i="7" s="1"/>
  <c r="J2042" i="7" s="1"/>
  <c r="E2035" i="7"/>
  <c r="AG2034" i="7"/>
  <c r="AB2034" i="7"/>
  <c r="W2034" i="7"/>
  <c r="R2034" i="7"/>
  <c r="M2034" i="7"/>
  <c r="H2034" i="7"/>
  <c r="AG2033" i="7"/>
  <c r="AI2033" i="7" s="1"/>
  <c r="AB2033" i="7"/>
  <c r="AD2033" i="7" s="1"/>
  <c r="W2033" i="7"/>
  <c r="Y2033" i="7" s="1"/>
  <c r="R2033" i="7"/>
  <c r="T2033" i="7" s="1"/>
  <c r="M2033" i="7"/>
  <c r="O2033" i="7" s="1"/>
  <c r="J2033" i="7"/>
  <c r="H2033" i="7"/>
  <c r="E2033" i="7"/>
  <c r="AG2032" i="7"/>
  <c r="AI2032" i="7" s="1"/>
  <c r="AB2032" i="7"/>
  <c r="AD2032" i="7" s="1"/>
  <c r="W2032" i="7"/>
  <c r="Y2032" i="7" s="1"/>
  <c r="R2032" i="7"/>
  <c r="T2032" i="7" s="1"/>
  <c r="M2032" i="7"/>
  <c r="O2032" i="7" s="1"/>
  <c r="H2032" i="7"/>
  <c r="J2032" i="7" s="1"/>
  <c r="E2032" i="7"/>
  <c r="E2034" i="7" s="1"/>
  <c r="AI2031" i="7"/>
  <c r="AG2031" i="7"/>
  <c r="AB2031" i="7"/>
  <c r="W2031" i="7"/>
  <c r="Y2031" i="7" s="1"/>
  <c r="R2031" i="7"/>
  <c r="T2031" i="7" s="1"/>
  <c r="M2031" i="7"/>
  <c r="O2031" i="7" s="1"/>
  <c r="H2031" i="7"/>
  <c r="J2031" i="7" s="1"/>
  <c r="E2031" i="7"/>
  <c r="AI2030" i="7"/>
  <c r="AG2030" i="7"/>
  <c r="AD2030" i="7"/>
  <c r="AB2030" i="7"/>
  <c r="Y2030" i="7"/>
  <c r="W2030" i="7"/>
  <c r="T2030" i="7"/>
  <c r="R2030" i="7"/>
  <c r="O2030" i="7"/>
  <c r="M2030" i="7"/>
  <c r="J2030" i="7"/>
  <c r="H2030" i="7"/>
  <c r="E2030" i="7"/>
  <c r="AG2029" i="7"/>
  <c r="AI2029" i="7" s="1"/>
  <c r="AB2029" i="7"/>
  <c r="AD2029" i="7" s="1"/>
  <c r="W2029" i="7"/>
  <c r="Y2029" i="7" s="1"/>
  <c r="R2029" i="7"/>
  <c r="T2029" i="7" s="1"/>
  <c r="M2029" i="7"/>
  <c r="O2029" i="7" s="1"/>
  <c r="H2029" i="7"/>
  <c r="J2029" i="7" s="1"/>
  <c r="E2029" i="7"/>
  <c r="AI2028" i="7"/>
  <c r="AG2028" i="7"/>
  <c r="AD2028" i="7"/>
  <c r="AB2028" i="7"/>
  <c r="Y2028" i="7"/>
  <c r="W2028" i="7"/>
  <c r="T2028" i="7"/>
  <c r="R2028" i="7"/>
  <c r="O2028" i="7"/>
  <c r="M2028" i="7"/>
  <c r="J2028" i="7"/>
  <c r="H2028" i="7"/>
  <c r="E2028" i="7"/>
  <c r="AG2027" i="7"/>
  <c r="AI2027" i="7" s="1"/>
  <c r="AB2027" i="7"/>
  <c r="AD2027" i="7" s="1"/>
  <c r="W2027" i="7"/>
  <c r="Y2027" i="7" s="1"/>
  <c r="R2027" i="7"/>
  <c r="T2027" i="7" s="1"/>
  <c r="M2027" i="7"/>
  <c r="O2027" i="7" s="1"/>
  <c r="H2027" i="7"/>
  <c r="J2027" i="7" s="1"/>
  <c r="E2027" i="7"/>
  <c r="AI2026" i="7"/>
  <c r="AG2026" i="7"/>
  <c r="AD2026" i="7"/>
  <c r="AB2026" i="7"/>
  <c r="Y2026" i="7"/>
  <c r="W2026" i="7"/>
  <c r="T2026" i="7"/>
  <c r="R2026" i="7"/>
  <c r="O2026" i="7"/>
  <c r="M2026" i="7"/>
  <c r="J2026" i="7"/>
  <c r="H2026" i="7"/>
  <c r="E2026" i="7"/>
  <c r="AG2025" i="7"/>
  <c r="AI2025" i="7" s="1"/>
  <c r="AB2025" i="7"/>
  <c r="AD2025" i="7" s="1"/>
  <c r="W2025" i="7"/>
  <c r="Y2025" i="7" s="1"/>
  <c r="R2025" i="7"/>
  <c r="T2025" i="7" s="1"/>
  <c r="M2025" i="7"/>
  <c r="O2025" i="7" s="1"/>
  <c r="H2025" i="7"/>
  <c r="J2025" i="7" s="1"/>
  <c r="E2025" i="7"/>
  <c r="AI2024" i="7"/>
  <c r="AG2024" i="7"/>
  <c r="AD2024" i="7"/>
  <c r="AB2024" i="7"/>
  <c r="Y2024" i="7"/>
  <c r="W2024" i="7"/>
  <c r="T2024" i="7"/>
  <c r="R2024" i="7"/>
  <c r="O2024" i="7"/>
  <c r="M2024" i="7"/>
  <c r="J2024" i="7"/>
  <c r="H2024" i="7"/>
  <c r="E2024" i="7"/>
  <c r="AG2023" i="7"/>
  <c r="AI2023" i="7" s="1"/>
  <c r="AB2023" i="7"/>
  <c r="AD2023" i="7" s="1"/>
  <c r="W2023" i="7"/>
  <c r="Y2023" i="7" s="1"/>
  <c r="R2023" i="7"/>
  <c r="T2023" i="7" s="1"/>
  <c r="M2023" i="7"/>
  <c r="O2023" i="7" s="1"/>
  <c r="H2023" i="7"/>
  <c r="J2023" i="7" s="1"/>
  <c r="E2023" i="7"/>
  <c r="AG2022" i="7"/>
  <c r="AB2022" i="7"/>
  <c r="W2022" i="7"/>
  <c r="R2022" i="7"/>
  <c r="O2022" i="7"/>
  <c r="M2022" i="7"/>
  <c r="J2022" i="7"/>
  <c r="H2022" i="7"/>
  <c r="E2022" i="7"/>
  <c r="AG2017" i="7"/>
  <c r="AB2017" i="7"/>
  <c r="W2017" i="7"/>
  <c r="R2017" i="7"/>
  <c r="M2017" i="7"/>
  <c r="H2017" i="7"/>
  <c r="AG2016" i="7"/>
  <c r="AI2016" i="7" s="1"/>
  <c r="AB2016" i="7"/>
  <c r="AD2016" i="7" s="1"/>
  <c r="W2016" i="7"/>
  <c r="Y2016" i="7" s="1"/>
  <c r="R2016" i="7"/>
  <c r="T2016" i="7" s="1"/>
  <c r="M2016" i="7"/>
  <c r="O2016" i="7" s="1"/>
  <c r="H2016" i="7"/>
  <c r="J2016" i="7" s="1"/>
  <c r="C2016" i="7"/>
  <c r="E2016" i="7" s="1"/>
  <c r="AG2015" i="7"/>
  <c r="AB2015" i="7"/>
  <c r="W2015" i="7"/>
  <c r="R2015" i="7"/>
  <c r="M2015" i="7"/>
  <c r="H2015" i="7"/>
  <c r="C2015" i="7"/>
  <c r="AG2014" i="7"/>
  <c r="AI2014" i="7" s="1"/>
  <c r="AB2014" i="7"/>
  <c r="AD2014" i="7" s="1"/>
  <c r="W2014" i="7"/>
  <c r="Y2014" i="7" s="1"/>
  <c r="R2014" i="7"/>
  <c r="T2014" i="7" s="1"/>
  <c r="M2014" i="7"/>
  <c r="O2014" i="7" s="1"/>
  <c r="H2014" i="7"/>
  <c r="J2014" i="7" s="1"/>
  <c r="C2014" i="7"/>
  <c r="E2014" i="7" s="1"/>
  <c r="AG2013" i="7"/>
  <c r="AI2013" i="7" s="1"/>
  <c r="AB2013" i="7"/>
  <c r="AD2013" i="7" s="1"/>
  <c r="W2013" i="7"/>
  <c r="Y2013" i="7" s="1"/>
  <c r="R2013" i="7"/>
  <c r="T2013" i="7" s="1"/>
  <c r="M2013" i="7"/>
  <c r="O2013" i="7" s="1"/>
  <c r="H2013" i="7"/>
  <c r="J2013" i="7" s="1"/>
  <c r="C2013" i="7"/>
  <c r="E2013" i="7" s="1"/>
  <c r="AG2012" i="7"/>
  <c r="AI2012" i="7" s="1"/>
  <c r="AB2012" i="7"/>
  <c r="AD2012" i="7" s="1"/>
  <c r="W2012" i="7"/>
  <c r="Y2012" i="7" s="1"/>
  <c r="R2012" i="7"/>
  <c r="T2012" i="7" s="1"/>
  <c r="M2012" i="7"/>
  <c r="O2012" i="7" s="1"/>
  <c r="H2012" i="7"/>
  <c r="J2012" i="7" s="1"/>
  <c r="C2012" i="7"/>
  <c r="E2012" i="7" s="1"/>
  <c r="AG2011" i="7"/>
  <c r="AI2011" i="7" s="1"/>
  <c r="AB2011" i="7"/>
  <c r="AD2011" i="7" s="1"/>
  <c r="W2011" i="7"/>
  <c r="Y2011" i="7" s="1"/>
  <c r="R2011" i="7"/>
  <c r="T2011" i="7" s="1"/>
  <c r="M2011" i="7"/>
  <c r="O2011" i="7" s="1"/>
  <c r="H2011" i="7"/>
  <c r="J2011" i="7" s="1"/>
  <c r="C2011" i="7"/>
  <c r="E2011" i="7" s="1"/>
  <c r="AG2010" i="7"/>
  <c r="AI2010" i="7" s="1"/>
  <c r="AB2010" i="7"/>
  <c r="AD2010" i="7" s="1"/>
  <c r="W2010" i="7"/>
  <c r="Y2010" i="7" s="1"/>
  <c r="R2010" i="7"/>
  <c r="T2010" i="7" s="1"/>
  <c r="M2010" i="7"/>
  <c r="O2010" i="7" s="1"/>
  <c r="H2010" i="7"/>
  <c r="J2010" i="7" s="1"/>
  <c r="C2010" i="7"/>
  <c r="E2010" i="7" s="1"/>
  <c r="AG2009" i="7"/>
  <c r="AI2009" i="7" s="1"/>
  <c r="AB2009" i="7"/>
  <c r="AD2009" i="7" s="1"/>
  <c r="AD2015" i="7" s="1"/>
  <c r="W2009" i="7"/>
  <c r="Y2009" i="7" s="1"/>
  <c r="R2009" i="7"/>
  <c r="T2009" i="7" s="1"/>
  <c r="M2009" i="7"/>
  <c r="O2009" i="7" s="1"/>
  <c r="H2009" i="7"/>
  <c r="J2009" i="7" s="1"/>
  <c r="C2009" i="7"/>
  <c r="E2009" i="7" s="1"/>
  <c r="AG2008" i="7"/>
  <c r="AI2008" i="7" s="1"/>
  <c r="AI2015" i="7" s="1"/>
  <c r="W2008" i="7"/>
  <c r="Y2008" i="7" s="1"/>
  <c r="Y2015" i="7" s="1"/>
  <c r="R2008" i="7"/>
  <c r="T2008" i="7" s="1"/>
  <c r="T2015" i="7" s="1"/>
  <c r="M2008" i="7"/>
  <c r="O2008" i="7" s="1"/>
  <c r="O2015" i="7" s="1"/>
  <c r="H2008" i="7"/>
  <c r="J2008" i="7" s="1"/>
  <c r="J2015" i="7" s="1"/>
  <c r="C2008" i="7"/>
  <c r="E2008" i="7" s="1"/>
  <c r="E2015" i="7" s="1"/>
  <c r="AG2007" i="7"/>
  <c r="AB2007" i="7"/>
  <c r="W2007" i="7"/>
  <c r="R2007" i="7"/>
  <c r="M2007" i="7"/>
  <c r="H2007" i="7"/>
  <c r="C2007" i="7"/>
  <c r="AG2006" i="7"/>
  <c r="AI2006" i="7" s="1"/>
  <c r="AB2006" i="7"/>
  <c r="AD2006" i="7" s="1"/>
  <c r="W2006" i="7"/>
  <c r="Y2006" i="7" s="1"/>
  <c r="T2006" i="7"/>
  <c r="R2006" i="7"/>
  <c r="M2006" i="7"/>
  <c r="O2006" i="7" s="1"/>
  <c r="J2006" i="7"/>
  <c r="H2006" i="7"/>
  <c r="C2006" i="7"/>
  <c r="E2006" i="7" s="1"/>
  <c r="AI2005" i="7"/>
  <c r="AG2005" i="7"/>
  <c r="AB2005" i="7"/>
  <c r="AD2005" i="7" s="1"/>
  <c r="Y2005" i="7"/>
  <c r="W2005" i="7"/>
  <c r="R2005" i="7"/>
  <c r="T2005" i="7" s="1"/>
  <c r="O2005" i="7"/>
  <c r="M2005" i="7"/>
  <c r="H2005" i="7"/>
  <c r="J2005" i="7" s="1"/>
  <c r="E2005" i="7"/>
  <c r="C2005" i="7"/>
  <c r="AG2004" i="7"/>
  <c r="AI2004" i="7" s="1"/>
  <c r="AB2004" i="7"/>
  <c r="Y2004" i="7"/>
  <c r="W2004" i="7"/>
  <c r="R2004" i="7"/>
  <c r="T2004" i="7" s="1"/>
  <c r="O2004" i="7"/>
  <c r="M2004" i="7"/>
  <c r="H2004" i="7"/>
  <c r="J2004" i="7" s="1"/>
  <c r="E2004" i="7"/>
  <c r="C2004" i="7"/>
  <c r="AG2003" i="7"/>
  <c r="AI2003" i="7" s="1"/>
  <c r="AD2003" i="7"/>
  <c r="AB2003" i="7"/>
  <c r="W2003" i="7"/>
  <c r="Y2003" i="7" s="1"/>
  <c r="T2003" i="7"/>
  <c r="R2003" i="7"/>
  <c r="M2003" i="7"/>
  <c r="O2003" i="7" s="1"/>
  <c r="J2003" i="7"/>
  <c r="H2003" i="7"/>
  <c r="C2003" i="7"/>
  <c r="E2003" i="7" s="1"/>
  <c r="AI2002" i="7"/>
  <c r="AG2002" i="7"/>
  <c r="AB2002" i="7"/>
  <c r="AD2002" i="7" s="1"/>
  <c r="Y2002" i="7"/>
  <c r="W2002" i="7"/>
  <c r="R2002" i="7"/>
  <c r="T2002" i="7" s="1"/>
  <c r="O2002" i="7"/>
  <c r="M2002" i="7"/>
  <c r="H2002" i="7"/>
  <c r="J2002" i="7" s="1"/>
  <c r="E2002" i="7"/>
  <c r="C2002" i="7"/>
  <c r="AG2001" i="7"/>
  <c r="AI2001" i="7" s="1"/>
  <c r="AD2001" i="7"/>
  <c r="AB2001" i="7"/>
  <c r="W2001" i="7"/>
  <c r="Y2001" i="7" s="1"/>
  <c r="T2001" i="7"/>
  <c r="R2001" i="7"/>
  <c r="M2001" i="7"/>
  <c r="O2001" i="7" s="1"/>
  <c r="J2001" i="7"/>
  <c r="H2001" i="7"/>
  <c r="C2001" i="7"/>
  <c r="E2001" i="7" s="1"/>
  <c r="AI2000" i="7"/>
  <c r="AG2000" i="7"/>
  <c r="AB2000" i="7"/>
  <c r="AD2000" i="7" s="1"/>
  <c r="Y2000" i="7"/>
  <c r="W2000" i="7"/>
  <c r="R2000" i="7"/>
  <c r="T2000" i="7" s="1"/>
  <c r="O2000" i="7"/>
  <c r="M2000" i="7"/>
  <c r="H2000" i="7"/>
  <c r="J2000" i="7" s="1"/>
  <c r="E2000" i="7"/>
  <c r="C2000" i="7"/>
  <c r="AG1999" i="7"/>
  <c r="AI1999" i="7" s="1"/>
  <c r="AD1999" i="7"/>
  <c r="AB1999" i="7"/>
  <c r="W1999" i="7"/>
  <c r="Y1999" i="7" s="1"/>
  <c r="T1999" i="7"/>
  <c r="R1999" i="7"/>
  <c r="M1999" i="7"/>
  <c r="O1999" i="7" s="1"/>
  <c r="J1999" i="7"/>
  <c r="H1999" i="7"/>
  <c r="C1999" i="7"/>
  <c r="E1999" i="7" s="1"/>
  <c r="AI1998" i="7"/>
  <c r="AG1998" i="7"/>
  <c r="AB1998" i="7"/>
  <c r="AD1998" i="7" s="1"/>
  <c r="Y1998" i="7"/>
  <c r="W1998" i="7"/>
  <c r="R1998" i="7"/>
  <c r="T1998" i="7" s="1"/>
  <c r="O1998" i="7"/>
  <c r="M1998" i="7"/>
  <c r="H1998" i="7"/>
  <c r="J1998" i="7" s="1"/>
  <c r="E1998" i="7"/>
  <c r="C1998" i="7"/>
  <c r="AG1997" i="7"/>
  <c r="AI1997" i="7" s="1"/>
  <c r="AD1997" i="7"/>
  <c r="AB1997" i="7"/>
  <c r="W1997" i="7"/>
  <c r="Y1997" i="7" s="1"/>
  <c r="T1997" i="7"/>
  <c r="R1997" i="7"/>
  <c r="O1997" i="7"/>
  <c r="M1997" i="7"/>
  <c r="J1997" i="7"/>
  <c r="H1997" i="7"/>
  <c r="E1997" i="7"/>
  <c r="C1997" i="7"/>
  <c r="AI1996" i="7"/>
  <c r="AG1996" i="7"/>
  <c r="AD1996" i="7"/>
  <c r="AB1996" i="7"/>
  <c r="Y1996" i="7"/>
  <c r="W1996" i="7"/>
  <c r="T1996" i="7"/>
  <c r="R1996" i="7"/>
  <c r="O1996" i="7"/>
  <c r="M1996" i="7"/>
  <c r="J1996" i="7"/>
  <c r="H1996" i="7"/>
  <c r="E1996" i="7"/>
  <c r="C1996" i="7"/>
  <c r="AG1995" i="7"/>
  <c r="AB1995" i="7"/>
  <c r="W1995" i="7"/>
  <c r="R1995" i="7"/>
  <c r="O1995" i="7"/>
  <c r="M1995" i="7"/>
  <c r="J1995" i="7"/>
  <c r="H1995" i="7"/>
  <c r="E1995" i="7"/>
  <c r="C1995" i="7"/>
  <c r="AG1990" i="7"/>
  <c r="AB1990" i="7"/>
  <c r="W1990" i="7"/>
  <c r="R1990" i="7"/>
  <c r="M1990" i="7"/>
  <c r="H1990" i="7"/>
  <c r="AI1989" i="7"/>
  <c r="AG1989" i="7"/>
  <c r="AD1989" i="7"/>
  <c r="AB1989" i="7"/>
  <c r="Y1989" i="7"/>
  <c r="W1989" i="7"/>
  <c r="T1989" i="7"/>
  <c r="R1989" i="7"/>
  <c r="O1989" i="7"/>
  <c r="M1989" i="7"/>
  <c r="J1989" i="7"/>
  <c r="H1989" i="7"/>
  <c r="E1989" i="7"/>
  <c r="AG1988" i="7"/>
  <c r="AB1988" i="7"/>
  <c r="W1988" i="7"/>
  <c r="R1988" i="7"/>
  <c r="M1988" i="7"/>
  <c r="H1988" i="7"/>
  <c r="AI1987" i="7"/>
  <c r="AG1987" i="7"/>
  <c r="AD1987" i="7"/>
  <c r="AB1987" i="7"/>
  <c r="Y1987" i="7"/>
  <c r="W1987" i="7"/>
  <c r="T1987" i="7"/>
  <c r="R1987" i="7"/>
  <c r="O1987" i="7"/>
  <c r="M1987" i="7"/>
  <c r="J1987" i="7"/>
  <c r="H1987" i="7"/>
  <c r="E1987" i="7"/>
  <c r="AG1986" i="7"/>
  <c r="AI1986" i="7" s="1"/>
  <c r="AB1986" i="7"/>
  <c r="AD1986" i="7" s="1"/>
  <c r="W1986" i="7"/>
  <c r="Y1986" i="7" s="1"/>
  <c r="R1986" i="7"/>
  <c r="T1986" i="7" s="1"/>
  <c r="M1986" i="7"/>
  <c r="O1986" i="7" s="1"/>
  <c r="H1986" i="7"/>
  <c r="J1986" i="7" s="1"/>
  <c r="E1986" i="7"/>
  <c r="AI1985" i="7"/>
  <c r="AG1985" i="7"/>
  <c r="AD1985" i="7"/>
  <c r="AB1985" i="7"/>
  <c r="Y1985" i="7"/>
  <c r="W1985" i="7"/>
  <c r="T1985" i="7"/>
  <c r="R1985" i="7"/>
  <c r="O1985" i="7"/>
  <c r="M1985" i="7"/>
  <c r="J1985" i="7"/>
  <c r="H1985" i="7"/>
  <c r="E1985" i="7"/>
  <c r="AG1984" i="7"/>
  <c r="AI1984" i="7" s="1"/>
  <c r="AB1984" i="7"/>
  <c r="AD1984" i="7" s="1"/>
  <c r="W1984" i="7"/>
  <c r="Y1984" i="7" s="1"/>
  <c r="R1984" i="7"/>
  <c r="T1984" i="7" s="1"/>
  <c r="M1984" i="7"/>
  <c r="O1984" i="7" s="1"/>
  <c r="H1984" i="7"/>
  <c r="J1984" i="7" s="1"/>
  <c r="E1984" i="7"/>
  <c r="AI1983" i="7"/>
  <c r="AG1983" i="7"/>
  <c r="AD1983" i="7"/>
  <c r="AB1983" i="7"/>
  <c r="Y1983" i="7"/>
  <c r="W1983" i="7"/>
  <c r="T1983" i="7"/>
  <c r="R1983" i="7"/>
  <c r="O1983" i="7"/>
  <c r="M1983" i="7"/>
  <c r="J1983" i="7"/>
  <c r="H1983" i="7"/>
  <c r="E1983" i="7"/>
  <c r="AG1982" i="7"/>
  <c r="AI1982" i="7" s="1"/>
  <c r="AB1982" i="7"/>
  <c r="AD1982" i="7" s="1"/>
  <c r="AD1988" i="7" s="1"/>
  <c r="W1982" i="7"/>
  <c r="Y1982" i="7" s="1"/>
  <c r="R1982" i="7"/>
  <c r="T1982" i="7" s="1"/>
  <c r="M1982" i="7"/>
  <c r="O1982" i="7" s="1"/>
  <c r="H1982" i="7"/>
  <c r="J1982" i="7" s="1"/>
  <c r="E1982" i="7"/>
  <c r="AI1981" i="7"/>
  <c r="AG1981" i="7"/>
  <c r="Y1981" i="7"/>
  <c r="Y1988" i="7" s="1"/>
  <c r="W1981" i="7"/>
  <c r="T1981" i="7"/>
  <c r="T1988" i="7" s="1"/>
  <c r="R1981" i="7"/>
  <c r="O1981" i="7"/>
  <c r="O1988" i="7" s="1"/>
  <c r="M1981" i="7"/>
  <c r="J1981" i="7"/>
  <c r="J1988" i="7" s="1"/>
  <c r="H1981" i="7"/>
  <c r="E1981" i="7"/>
  <c r="E1988" i="7" s="1"/>
  <c r="AG1980" i="7"/>
  <c r="AB1980" i="7"/>
  <c r="W1980" i="7"/>
  <c r="R1980" i="7"/>
  <c r="M1980" i="7"/>
  <c r="H1980" i="7"/>
  <c r="AI1979" i="7"/>
  <c r="AG1979" i="7"/>
  <c r="AD1979" i="7"/>
  <c r="AB1979" i="7"/>
  <c r="Y1979" i="7"/>
  <c r="W1979" i="7"/>
  <c r="T1979" i="7"/>
  <c r="R1979" i="7"/>
  <c r="O1979" i="7"/>
  <c r="M1979" i="7"/>
  <c r="J1979" i="7"/>
  <c r="H1979" i="7"/>
  <c r="E1979" i="7"/>
  <c r="E1980" i="7" s="1"/>
  <c r="AG1978" i="7"/>
  <c r="AI1978" i="7" s="1"/>
  <c r="AB1978" i="7"/>
  <c r="AD1978" i="7" s="1"/>
  <c r="W1978" i="7"/>
  <c r="Y1978" i="7" s="1"/>
  <c r="R1978" i="7"/>
  <c r="T1978" i="7" s="1"/>
  <c r="M1978" i="7"/>
  <c r="O1978" i="7" s="1"/>
  <c r="H1978" i="7"/>
  <c r="J1978" i="7" s="1"/>
  <c r="E1978" i="7"/>
  <c r="AI1977" i="7"/>
  <c r="AG1977" i="7"/>
  <c r="AD1977" i="7"/>
  <c r="AB1977" i="7"/>
  <c r="Y1977" i="7"/>
  <c r="W1977" i="7"/>
  <c r="T1977" i="7"/>
  <c r="R1977" i="7"/>
  <c r="O1977" i="7"/>
  <c r="M1977" i="7"/>
  <c r="J1977" i="7"/>
  <c r="H1977" i="7"/>
  <c r="E1977" i="7"/>
  <c r="AG1976" i="7"/>
  <c r="AI1976" i="7" s="1"/>
  <c r="AB1976" i="7"/>
  <c r="AD1976" i="7" s="1"/>
  <c r="Y1976" i="7"/>
  <c r="T1976" i="7"/>
  <c r="R1976" i="7"/>
  <c r="O1976" i="7"/>
  <c r="M1976" i="7"/>
  <c r="J1976" i="7"/>
  <c r="H1976" i="7"/>
  <c r="E1976" i="7"/>
  <c r="AG1975" i="7"/>
  <c r="AI1975" i="7" s="1"/>
  <c r="AB1975" i="7"/>
  <c r="AD1975" i="7" s="1"/>
  <c r="W1975" i="7"/>
  <c r="Y1975" i="7" s="1"/>
  <c r="R1975" i="7"/>
  <c r="T1975" i="7" s="1"/>
  <c r="M1975" i="7"/>
  <c r="O1975" i="7" s="1"/>
  <c r="H1975" i="7"/>
  <c r="J1975" i="7" s="1"/>
  <c r="E1975" i="7"/>
  <c r="AI1974" i="7"/>
  <c r="AG1974" i="7"/>
  <c r="AD1974" i="7"/>
  <c r="AB1974" i="7"/>
  <c r="Y1974" i="7"/>
  <c r="W1974" i="7"/>
  <c r="T1974" i="7"/>
  <c r="R1974" i="7"/>
  <c r="O1974" i="7"/>
  <c r="M1974" i="7"/>
  <c r="J1974" i="7"/>
  <c r="H1974" i="7"/>
  <c r="E1974" i="7"/>
  <c r="AG1973" i="7"/>
  <c r="AI1973" i="7" s="1"/>
  <c r="AB1973" i="7"/>
  <c r="AD1973" i="7" s="1"/>
  <c r="W1973" i="7"/>
  <c r="Y1973" i="7" s="1"/>
  <c r="R1973" i="7"/>
  <c r="T1973" i="7" s="1"/>
  <c r="M1973" i="7"/>
  <c r="O1973" i="7" s="1"/>
  <c r="H1973" i="7"/>
  <c r="J1973" i="7" s="1"/>
  <c r="E1973" i="7"/>
  <c r="AI1972" i="7"/>
  <c r="AG1972" i="7"/>
  <c r="AD1972" i="7"/>
  <c r="AB1972" i="7"/>
  <c r="Y1972" i="7"/>
  <c r="W1972" i="7"/>
  <c r="T1972" i="7"/>
  <c r="R1972" i="7"/>
  <c r="O1972" i="7"/>
  <c r="M1972" i="7"/>
  <c r="J1972" i="7"/>
  <c r="H1972" i="7"/>
  <c r="E1972" i="7"/>
  <c r="AG1971" i="7"/>
  <c r="AI1971" i="7" s="1"/>
  <c r="AB1971" i="7"/>
  <c r="AD1971" i="7" s="1"/>
  <c r="W1971" i="7"/>
  <c r="Y1971" i="7" s="1"/>
  <c r="R1971" i="7"/>
  <c r="T1971" i="7" s="1"/>
  <c r="M1971" i="7"/>
  <c r="O1971" i="7" s="1"/>
  <c r="H1971" i="7"/>
  <c r="J1971" i="7" s="1"/>
  <c r="E1971" i="7"/>
  <c r="AI1970" i="7"/>
  <c r="AG1970" i="7"/>
  <c r="AD1970" i="7"/>
  <c r="AB1970" i="7"/>
  <c r="Y1970" i="7"/>
  <c r="W1970" i="7"/>
  <c r="T1970" i="7"/>
  <c r="R1970" i="7"/>
  <c r="O1970" i="7"/>
  <c r="M1970" i="7"/>
  <c r="J1970" i="7"/>
  <c r="H1970" i="7"/>
  <c r="E1970" i="7"/>
  <c r="AG1969" i="7"/>
  <c r="AI1969" i="7" s="1"/>
  <c r="AB1969" i="7"/>
  <c r="AD1969" i="7" s="1"/>
  <c r="W1969" i="7"/>
  <c r="Y1969" i="7" s="1"/>
  <c r="R1969" i="7"/>
  <c r="T1969" i="7" s="1"/>
  <c r="M1969" i="7"/>
  <c r="O1969" i="7" s="1"/>
  <c r="H1969" i="7"/>
  <c r="J1969" i="7" s="1"/>
  <c r="E1969" i="7"/>
  <c r="AG1968" i="7"/>
  <c r="AB1968" i="7"/>
  <c r="AD1968" i="7" s="1"/>
  <c r="W1968" i="7"/>
  <c r="R1968" i="7"/>
  <c r="M1968" i="7"/>
  <c r="O1968" i="7" s="1"/>
  <c r="H1968" i="7"/>
  <c r="J1968" i="7" s="1"/>
  <c r="E1968" i="7"/>
  <c r="AG1963" i="7"/>
  <c r="AB1963" i="7"/>
  <c r="W1963" i="7"/>
  <c r="R1963" i="7"/>
  <c r="M1963" i="7"/>
  <c r="H1963" i="7"/>
  <c r="AI1962" i="7"/>
  <c r="AG1962" i="7"/>
  <c r="AD1962" i="7"/>
  <c r="AB1962" i="7"/>
  <c r="Y1962" i="7"/>
  <c r="W1962" i="7"/>
  <c r="T1962" i="7"/>
  <c r="R1962" i="7"/>
  <c r="O1962" i="7"/>
  <c r="M1962" i="7"/>
  <c r="J1962" i="7"/>
  <c r="H1962" i="7"/>
  <c r="E1962" i="7"/>
  <c r="AG1961" i="7"/>
  <c r="AB1961" i="7"/>
  <c r="W1961" i="7"/>
  <c r="R1961" i="7"/>
  <c r="M1961" i="7"/>
  <c r="H1961" i="7"/>
  <c r="AI1960" i="7"/>
  <c r="AG1960" i="7"/>
  <c r="AD1960" i="7"/>
  <c r="AB1960" i="7"/>
  <c r="Y1960" i="7"/>
  <c r="W1960" i="7"/>
  <c r="T1960" i="7"/>
  <c r="R1960" i="7"/>
  <c r="O1960" i="7"/>
  <c r="M1960" i="7"/>
  <c r="J1960" i="7"/>
  <c r="H1960" i="7"/>
  <c r="E1960" i="7"/>
  <c r="AG1959" i="7"/>
  <c r="AI1959" i="7" s="1"/>
  <c r="AB1959" i="7"/>
  <c r="AD1959" i="7" s="1"/>
  <c r="W1959" i="7"/>
  <c r="Y1959" i="7" s="1"/>
  <c r="R1959" i="7"/>
  <c r="T1959" i="7" s="1"/>
  <c r="M1959" i="7"/>
  <c r="O1959" i="7" s="1"/>
  <c r="H1959" i="7"/>
  <c r="J1959" i="7" s="1"/>
  <c r="E1959" i="7"/>
  <c r="AI1958" i="7"/>
  <c r="AG1958" i="7"/>
  <c r="AD1958" i="7"/>
  <c r="AB1958" i="7"/>
  <c r="Y1958" i="7"/>
  <c r="W1958" i="7"/>
  <c r="T1958" i="7"/>
  <c r="R1958" i="7"/>
  <c r="O1958" i="7"/>
  <c r="M1958" i="7"/>
  <c r="J1958" i="7"/>
  <c r="H1958" i="7"/>
  <c r="E1958" i="7"/>
  <c r="AG1957" i="7"/>
  <c r="AI1957" i="7" s="1"/>
  <c r="AB1957" i="7"/>
  <c r="AD1957" i="7" s="1"/>
  <c r="W1957" i="7"/>
  <c r="Y1957" i="7" s="1"/>
  <c r="R1957" i="7"/>
  <c r="T1957" i="7" s="1"/>
  <c r="M1957" i="7"/>
  <c r="O1957" i="7" s="1"/>
  <c r="H1957" i="7"/>
  <c r="J1957" i="7" s="1"/>
  <c r="E1957" i="7"/>
  <c r="AI1956" i="7"/>
  <c r="AG1956" i="7"/>
  <c r="AD1956" i="7"/>
  <c r="AB1956" i="7"/>
  <c r="Y1956" i="7"/>
  <c r="W1956" i="7"/>
  <c r="T1956" i="7"/>
  <c r="R1956" i="7"/>
  <c r="O1956" i="7"/>
  <c r="M1956" i="7"/>
  <c r="J1956" i="7"/>
  <c r="H1956" i="7"/>
  <c r="E1956" i="7"/>
  <c r="AG1955" i="7"/>
  <c r="AI1955" i="7" s="1"/>
  <c r="AB1955" i="7"/>
  <c r="AD1955" i="7" s="1"/>
  <c r="AD1961" i="7" s="1"/>
  <c r="W1955" i="7"/>
  <c r="Y1955" i="7" s="1"/>
  <c r="R1955" i="7"/>
  <c r="T1955" i="7" s="1"/>
  <c r="M1955" i="7"/>
  <c r="O1955" i="7" s="1"/>
  <c r="H1955" i="7"/>
  <c r="J1955" i="7" s="1"/>
  <c r="E1955" i="7"/>
  <c r="AI1954" i="7"/>
  <c r="AG1954" i="7"/>
  <c r="Y1954" i="7"/>
  <c r="Y1961" i="7" s="1"/>
  <c r="W1954" i="7"/>
  <c r="T1954" i="7"/>
  <c r="T1961" i="7" s="1"/>
  <c r="R1954" i="7"/>
  <c r="O1954" i="7"/>
  <c r="M1954" i="7"/>
  <c r="J1954" i="7"/>
  <c r="J1961" i="7" s="1"/>
  <c r="H1954" i="7"/>
  <c r="E1954" i="7"/>
  <c r="E1961" i="7" s="1"/>
  <c r="AG1953" i="7"/>
  <c r="AB1953" i="7"/>
  <c r="W1953" i="7"/>
  <c r="R1953" i="7"/>
  <c r="M1953" i="7"/>
  <c r="H1953" i="7"/>
  <c r="AI1952" i="7"/>
  <c r="AG1952" i="7"/>
  <c r="AD1952" i="7"/>
  <c r="AB1952" i="7"/>
  <c r="Y1952" i="7"/>
  <c r="W1952" i="7"/>
  <c r="T1952" i="7"/>
  <c r="R1952" i="7"/>
  <c r="O1952" i="7"/>
  <c r="M1952" i="7"/>
  <c r="J1952" i="7"/>
  <c r="H1952" i="7"/>
  <c r="E1952" i="7"/>
  <c r="AG1951" i="7"/>
  <c r="AI1951" i="7" s="1"/>
  <c r="AB1951" i="7"/>
  <c r="AD1951" i="7" s="1"/>
  <c r="W1951" i="7"/>
  <c r="Y1951" i="7" s="1"/>
  <c r="R1951" i="7"/>
  <c r="T1951" i="7" s="1"/>
  <c r="M1951" i="7"/>
  <c r="O1951" i="7" s="1"/>
  <c r="H1951" i="7"/>
  <c r="J1951" i="7" s="1"/>
  <c r="E1951" i="7"/>
  <c r="AI1950" i="7"/>
  <c r="AG1950" i="7"/>
  <c r="AD1950" i="7"/>
  <c r="AB1950" i="7"/>
  <c r="Y1950" i="7"/>
  <c r="W1950" i="7"/>
  <c r="T1950" i="7"/>
  <c r="R1950" i="7"/>
  <c r="O1950" i="7"/>
  <c r="M1950" i="7"/>
  <c r="J1950" i="7"/>
  <c r="H1950" i="7"/>
  <c r="E1950" i="7"/>
  <c r="AG1949" i="7"/>
  <c r="AI1949" i="7" s="1"/>
  <c r="AB1949" i="7"/>
  <c r="AD1949" i="7" s="1"/>
  <c r="W1949" i="7"/>
  <c r="Y1949" i="7" s="1"/>
  <c r="R1949" i="7"/>
  <c r="T1949" i="7" s="1"/>
  <c r="M1949" i="7"/>
  <c r="O1949" i="7" s="1"/>
  <c r="J1949" i="7"/>
  <c r="E1949" i="7"/>
  <c r="AG1948" i="7"/>
  <c r="AI1948" i="7" s="1"/>
  <c r="AB1948" i="7"/>
  <c r="AD1948" i="7" s="1"/>
  <c r="W1948" i="7"/>
  <c r="Y1948" i="7" s="1"/>
  <c r="R1948" i="7"/>
  <c r="T1948" i="7" s="1"/>
  <c r="M1948" i="7"/>
  <c r="O1948" i="7" s="1"/>
  <c r="H1948" i="7"/>
  <c r="J1948" i="7" s="1"/>
  <c r="E1948" i="7"/>
  <c r="AG1947" i="7"/>
  <c r="AI1947" i="7" s="1"/>
  <c r="AD1947" i="7"/>
  <c r="AB1947" i="7"/>
  <c r="W1947" i="7"/>
  <c r="Y1947" i="7" s="1"/>
  <c r="T1947" i="7"/>
  <c r="R1947" i="7"/>
  <c r="M1947" i="7"/>
  <c r="O1947" i="7" s="1"/>
  <c r="J1947" i="7"/>
  <c r="H1947" i="7"/>
  <c r="E1947" i="7"/>
  <c r="AI1946" i="7"/>
  <c r="AG1946" i="7"/>
  <c r="AB1946" i="7"/>
  <c r="AD1946" i="7" s="1"/>
  <c r="Y1946" i="7"/>
  <c r="W1946" i="7"/>
  <c r="R1946" i="7"/>
  <c r="T1946" i="7" s="1"/>
  <c r="O1946" i="7"/>
  <c r="M1946" i="7"/>
  <c r="H1946" i="7"/>
  <c r="J1946" i="7" s="1"/>
  <c r="E1946" i="7"/>
  <c r="AI1945" i="7"/>
  <c r="AG1945" i="7"/>
  <c r="AB1945" i="7"/>
  <c r="AD1945" i="7" s="1"/>
  <c r="Y1945" i="7"/>
  <c r="W1945" i="7"/>
  <c r="R1945" i="7"/>
  <c r="T1945" i="7" s="1"/>
  <c r="O1945" i="7"/>
  <c r="M1945" i="7"/>
  <c r="H1945" i="7"/>
  <c r="J1945" i="7" s="1"/>
  <c r="E1945" i="7"/>
  <c r="AG1944" i="7"/>
  <c r="AI1944" i="7" s="1"/>
  <c r="AD1944" i="7"/>
  <c r="AB1944" i="7"/>
  <c r="W1944" i="7"/>
  <c r="Y1944" i="7" s="1"/>
  <c r="T1944" i="7"/>
  <c r="R1944" i="7"/>
  <c r="M1944" i="7"/>
  <c r="O1944" i="7" s="1"/>
  <c r="J1944" i="7"/>
  <c r="H1944" i="7"/>
  <c r="E1944" i="7"/>
  <c r="AG1943" i="7"/>
  <c r="AI1943" i="7" s="1"/>
  <c r="AD1943" i="7"/>
  <c r="AB1943" i="7"/>
  <c r="W1943" i="7"/>
  <c r="Y1943" i="7" s="1"/>
  <c r="T1943" i="7"/>
  <c r="R1943" i="7"/>
  <c r="M1943" i="7"/>
  <c r="O1943" i="7" s="1"/>
  <c r="J1943" i="7"/>
  <c r="H1943" i="7"/>
  <c r="E1943" i="7"/>
  <c r="AI1942" i="7"/>
  <c r="AG1942" i="7"/>
  <c r="AB1942" i="7"/>
  <c r="AD1942" i="7" s="1"/>
  <c r="Y1942" i="7"/>
  <c r="W1942" i="7"/>
  <c r="R1942" i="7"/>
  <c r="T1942" i="7" s="1"/>
  <c r="O1942" i="7"/>
  <c r="M1942" i="7"/>
  <c r="H1942" i="7"/>
  <c r="J1942" i="7" s="1"/>
  <c r="E1942" i="7"/>
  <c r="AG1941" i="7"/>
  <c r="AB1941" i="7"/>
  <c r="W1941" i="7"/>
  <c r="Y1941" i="7" s="1"/>
  <c r="R1941" i="7"/>
  <c r="M1941" i="7"/>
  <c r="O1941" i="7" s="1"/>
  <c r="J1941" i="7"/>
  <c r="H1941" i="7"/>
  <c r="E1941" i="7"/>
  <c r="AG1936" i="7"/>
  <c r="AB1936" i="7"/>
  <c r="W1936" i="7"/>
  <c r="R1936" i="7"/>
  <c r="M1936" i="7"/>
  <c r="H1936" i="7"/>
  <c r="AG1935" i="7"/>
  <c r="AI1935" i="7" s="1"/>
  <c r="AD1935" i="7"/>
  <c r="AB1935" i="7"/>
  <c r="W1935" i="7"/>
  <c r="Y1935" i="7" s="1"/>
  <c r="T1935" i="7"/>
  <c r="R1935" i="7"/>
  <c r="M1935" i="7"/>
  <c r="O1935" i="7" s="1"/>
  <c r="J1935" i="7"/>
  <c r="H1935" i="7"/>
  <c r="E1935" i="7"/>
  <c r="E1936" i="7" s="1"/>
  <c r="E1937" i="7" s="1"/>
  <c r="AG1934" i="7"/>
  <c r="AB1934" i="7"/>
  <c r="W1934" i="7"/>
  <c r="R1934" i="7"/>
  <c r="M1934" i="7"/>
  <c r="H1934" i="7"/>
  <c r="AG1933" i="7"/>
  <c r="AI1933" i="7" s="1"/>
  <c r="AB1933" i="7"/>
  <c r="AD1933" i="7" s="1"/>
  <c r="Y1933" i="7"/>
  <c r="W1933" i="7"/>
  <c r="R1933" i="7"/>
  <c r="T1933" i="7" s="1"/>
  <c r="O1933" i="7"/>
  <c r="M1933" i="7"/>
  <c r="H1933" i="7"/>
  <c r="J1933" i="7" s="1"/>
  <c r="E1933" i="7"/>
  <c r="AG1932" i="7"/>
  <c r="AI1932" i="7" s="1"/>
  <c r="AD1932" i="7"/>
  <c r="AB1932" i="7"/>
  <c r="W1932" i="7"/>
  <c r="Y1932" i="7" s="1"/>
  <c r="T1932" i="7"/>
  <c r="R1932" i="7"/>
  <c r="M1932" i="7"/>
  <c r="O1932" i="7" s="1"/>
  <c r="J1932" i="7"/>
  <c r="H1932" i="7"/>
  <c r="E1932" i="7"/>
  <c r="AG1931" i="7"/>
  <c r="AI1931" i="7" s="1"/>
  <c r="AD1931" i="7"/>
  <c r="AB1931" i="7"/>
  <c r="W1931" i="7"/>
  <c r="Y1931" i="7" s="1"/>
  <c r="T1931" i="7"/>
  <c r="R1931" i="7"/>
  <c r="M1931" i="7"/>
  <c r="O1931" i="7" s="1"/>
  <c r="J1931" i="7"/>
  <c r="H1931" i="7"/>
  <c r="E1931" i="7"/>
  <c r="AI1930" i="7"/>
  <c r="AG1930" i="7"/>
  <c r="AB1930" i="7"/>
  <c r="AD1930" i="7" s="1"/>
  <c r="Y1930" i="7"/>
  <c r="W1930" i="7"/>
  <c r="R1930" i="7"/>
  <c r="T1930" i="7" s="1"/>
  <c r="O1930" i="7"/>
  <c r="M1930" i="7"/>
  <c r="H1930" i="7"/>
  <c r="J1930" i="7" s="1"/>
  <c r="E1930" i="7"/>
  <c r="AI1929" i="7"/>
  <c r="AG1929" i="7"/>
  <c r="AB1929" i="7"/>
  <c r="AD1929" i="7" s="1"/>
  <c r="Y1929" i="7"/>
  <c r="W1929" i="7"/>
  <c r="R1929" i="7"/>
  <c r="T1929" i="7" s="1"/>
  <c r="O1929" i="7"/>
  <c r="M1929" i="7"/>
  <c r="H1929" i="7"/>
  <c r="J1929" i="7" s="1"/>
  <c r="E1929" i="7"/>
  <c r="AG1928" i="7"/>
  <c r="AI1928" i="7" s="1"/>
  <c r="AD1928" i="7"/>
  <c r="AB1928" i="7"/>
  <c r="W1928" i="7"/>
  <c r="Y1928" i="7" s="1"/>
  <c r="T1928" i="7"/>
  <c r="R1928" i="7"/>
  <c r="M1928" i="7"/>
  <c r="O1928" i="7" s="1"/>
  <c r="J1928" i="7"/>
  <c r="H1928" i="7"/>
  <c r="E1928" i="7"/>
  <c r="AG1927" i="7"/>
  <c r="AI1927" i="7" s="1"/>
  <c r="AI1934" i="7" s="1"/>
  <c r="Y1927" i="7"/>
  <c r="Y1934" i="7" s="1"/>
  <c r="W1927" i="7"/>
  <c r="R1927" i="7"/>
  <c r="T1927" i="7" s="1"/>
  <c r="O1927" i="7"/>
  <c r="O1934" i="7" s="1"/>
  <c r="M1927" i="7"/>
  <c r="H1927" i="7"/>
  <c r="J1927" i="7" s="1"/>
  <c r="E1927" i="7"/>
  <c r="E1934" i="7" s="1"/>
  <c r="AG1926" i="7"/>
  <c r="AB1926" i="7"/>
  <c r="W1926" i="7"/>
  <c r="R1926" i="7"/>
  <c r="M1926" i="7"/>
  <c r="H1926" i="7"/>
  <c r="AG1925" i="7"/>
  <c r="AI1925" i="7" s="1"/>
  <c r="AD1925" i="7"/>
  <c r="AB1925" i="7"/>
  <c r="W1925" i="7"/>
  <c r="Y1925" i="7" s="1"/>
  <c r="T1925" i="7"/>
  <c r="T1926" i="7" s="1"/>
  <c r="R1925" i="7"/>
  <c r="M1925" i="7"/>
  <c r="O1925" i="7" s="1"/>
  <c r="O1926" i="7" s="1"/>
  <c r="J1925" i="7"/>
  <c r="H1925" i="7"/>
  <c r="E1925" i="7"/>
  <c r="E1926" i="7" s="1"/>
  <c r="AI1924" i="7"/>
  <c r="AG1924" i="7"/>
  <c r="AB1924" i="7"/>
  <c r="AD1924" i="7" s="1"/>
  <c r="Y1924" i="7"/>
  <c r="W1924" i="7"/>
  <c r="R1924" i="7"/>
  <c r="T1924" i="7" s="1"/>
  <c r="O1924" i="7"/>
  <c r="M1924" i="7"/>
  <c r="H1924" i="7"/>
  <c r="J1924" i="7" s="1"/>
  <c r="E1924" i="7"/>
  <c r="AI1923" i="7"/>
  <c r="AG1923" i="7"/>
  <c r="AB1923" i="7"/>
  <c r="AD1923" i="7" s="1"/>
  <c r="Y1923" i="7"/>
  <c r="W1923" i="7"/>
  <c r="R1923" i="7"/>
  <c r="T1923" i="7" s="1"/>
  <c r="O1923" i="7"/>
  <c r="M1923" i="7"/>
  <c r="H1923" i="7"/>
  <c r="J1923" i="7" s="1"/>
  <c r="E1923" i="7"/>
  <c r="AG1922" i="7"/>
  <c r="AI1922" i="7" s="1"/>
  <c r="AD1922" i="7"/>
  <c r="AB1922" i="7"/>
  <c r="W1922" i="7"/>
  <c r="Y1922" i="7" s="1"/>
  <c r="T1922" i="7"/>
  <c r="O1922" i="7"/>
  <c r="M1922" i="7"/>
  <c r="H1922" i="7"/>
  <c r="J1922" i="7" s="1"/>
  <c r="E1922" i="7"/>
  <c r="AG1921" i="7"/>
  <c r="AI1921" i="7" s="1"/>
  <c r="AD1921" i="7"/>
  <c r="AB1921" i="7"/>
  <c r="W1921" i="7"/>
  <c r="Y1921" i="7" s="1"/>
  <c r="T1921" i="7"/>
  <c r="R1921" i="7"/>
  <c r="O1921" i="7"/>
  <c r="M1921" i="7"/>
  <c r="J1921" i="7"/>
  <c r="H1921" i="7"/>
  <c r="E1921" i="7"/>
  <c r="AG1920" i="7"/>
  <c r="AI1920" i="7" s="1"/>
  <c r="AD1920" i="7"/>
  <c r="AB1920" i="7"/>
  <c r="W1920" i="7"/>
  <c r="Y1920" i="7" s="1"/>
  <c r="T1920" i="7"/>
  <c r="R1920" i="7"/>
  <c r="M1920" i="7"/>
  <c r="O1920" i="7" s="1"/>
  <c r="J1920" i="7"/>
  <c r="H1920" i="7"/>
  <c r="E1920" i="7"/>
  <c r="AI1919" i="7"/>
  <c r="AG1919" i="7"/>
  <c r="AD1919" i="7"/>
  <c r="AB1919" i="7"/>
  <c r="Y1919" i="7"/>
  <c r="W1919" i="7"/>
  <c r="T1919" i="7"/>
  <c r="R1919" i="7"/>
  <c r="O1919" i="7"/>
  <c r="M1919" i="7"/>
  <c r="J1919" i="7"/>
  <c r="H1919" i="7"/>
  <c r="E1919" i="7"/>
  <c r="AG1918" i="7"/>
  <c r="AI1918" i="7" s="1"/>
  <c r="AB1918" i="7"/>
  <c r="AD1918" i="7" s="1"/>
  <c r="W1918" i="7"/>
  <c r="Y1918" i="7" s="1"/>
  <c r="R1918" i="7"/>
  <c r="T1918" i="7" s="1"/>
  <c r="M1918" i="7"/>
  <c r="O1918" i="7" s="1"/>
  <c r="H1918" i="7"/>
  <c r="J1918" i="7" s="1"/>
  <c r="E1918" i="7"/>
  <c r="AI1917" i="7"/>
  <c r="AG1917" i="7"/>
  <c r="AD1917" i="7"/>
  <c r="AB1917" i="7"/>
  <c r="Y1917" i="7"/>
  <c r="W1917" i="7"/>
  <c r="T1917" i="7"/>
  <c r="R1917" i="7"/>
  <c r="O1917" i="7"/>
  <c r="M1917" i="7"/>
  <c r="J1917" i="7"/>
  <c r="H1917" i="7"/>
  <c r="E1917" i="7"/>
  <c r="AG1916" i="7"/>
  <c r="AI1916" i="7" s="1"/>
  <c r="AB1916" i="7"/>
  <c r="AD1916" i="7" s="1"/>
  <c r="W1916" i="7"/>
  <c r="Y1916" i="7" s="1"/>
  <c r="R1916" i="7"/>
  <c r="T1916" i="7" s="1"/>
  <c r="M1916" i="7"/>
  <c r="O1916" i="7" s="1"/>
  <c r="H1916" i="7"/>
  <c r="J1916" i="7" s="1"/>
  <c r="E1916" i="7"/>
  <c r="AI1915" i="7"/>
  <c r="AG1915" i="7"/>
  <c r="AD1915" i="7"/>
  <c r="AB1915" i="7"/>
  <c r="Y1915" i="7"/>
  <c r="W1915" i="7"/>
  <c r="T1915" i="7"/>
  <c r="R1915" i="7"/>
  <c r="O1915" i="7"/>
  <c r="M1915" i="7"/>
  <c r="J1915" i="7"/>
  <c r="H1915" i="7"/>
  <c r="E1915" i="7"/>
  <c r="AG1914" i="7"/>
  <c r="AB1914" i="7"/>
  <c r="W1914" i="7"/>
  <c r="Y1914" i="7" s="1"/>
  <c r="R1914" i="7"/>
  <c r="O1914" i="7"/>
  <c r="M1914" i="7"/>
  <c r="J1914" i="7"/>
  <c r="H1914" i="7"/>
  <c r="E1914" i="7"/>
  <c r="AG1909" i="7"/>
  <c r="AB1909" i="7"/>
  <c r="W1909" i="7"/>
  <c r="R1909" i="7"/>
  <c r="M1909" i="7"/>
  <c r="H1909" i="7"/>
  <c r="AG1908" i="7"/>
  <c r="AI1908" i="7" s="1"/>
  <c r="AB1908" i="7"/>
  <c r="AD1908" i="7" s="1"/>
  <c r="W1908" i="7"/>
  <c r="Y1908" i="7" s="1"/>
  <c r="R1908" i="7"/>
  <c r="T1908" i="7" s="1"/>
  <c r="M1908" i="7"/>
  <c r="O1908" i="7" s="1"/>
  <c r="H1908" i="7"/>
  <c r="J1908" i="7" s="1"/>
  <c r="E1908" i="7"/>
  <c r="AG1907" i="7"/>
  <c r="AB1907" i="7"/>
  <c r="W1907" i="7"/>
  <c r="R1907" i="7"/>
  <c r="M1907" i="7"/>
  <c r="H1907" i="7"/>
  <c r="AG1906" i="7"/>
  <c r="AI1906" i="7" s="1"/>
  <c r="AB1906" i="7"/>
  <c r="AD1906" i="7" s="1"/>
  <c r="W1906" i="7"/>
  <c r="Y1906" i="7" s="1"/>
  <c r="R1906" i="7"/>
  <c r="T1906" i="7" s="1"/>
  <c r="M1906" i="7"/>
  <c r="O1906" i="7" s="1"/>
  <c r="H1906" i="7"/>
  <c r="J1906" i="7" s="1"/>
  <c r="E1906" i="7"/>
  <c r="AI1905" i="7"/>
  <c r="AG1905" i="7"/>
  <c r="AD1905" i="7"/>
  <c r="AB1905" i="7"/>
  <c r="Y1905" i="7"/>
  <c r="W1905" i="7"/>
  <c r="T1905" i="7"/>
  <c r="R1905" i="7"/>
  <c r="O1905" i="7"/>
  <c r="M1905" i="7"/>
  <c r="J1905" i="7"/>
  <c r="H1905" i="7"/>
  <c r="E1905" i="7"/>
  <c r="AG1904" i="7"/>
  <c r="AI1904" i="7" s="1"/>
  <c r="AB1904" i="7"/>
  <c r="AD1904" i="7" s="1"/>
  <c r="W1904" i="7"/>
  <c r="Y1904" i="7" s="1"/>
  <c r="R1904" i="7"/>
  <c r="T1904" i="7" s="1"/>
  <c r="M1904" i="7"/>
  <c r="O1904" i="7" s="1"/>
  <c r="H1904" i="7"/>
  <c r="J1904" i="7" s="1"/>
  <c r="E1904" i="7"/>
  <c r="AI1903" i="7"/>
  <c r="AG1903" i="7"/>
  <c r="AD1903" i="7"/>
  <c r="AB1903" i="7"/>
  <c r="Y1903" i="7"/>
  <c r="W1903" i="7"/>
  <c r="T1903" i="7"/>
  <c r="R1903" i="7"/>
  <c r="O1903" i="7"/>
  <c r="M1903" i="7"/>
  <c r="J1903" i="7"/>
  <c r="H1903" i="7"/>
  <c r="E1903" i="7"/>
  <c r="AG1902" i="7"/>
  <c r="AI1902" i="7" s="1"/>
  <c r="AB1902" i="7"/>
  <c r="AD1902" i="7" s="1"/>
  <c r="W1902" i="7"/>
  <c r="Y1902" i="7" s="1"/>
  <c r="R1902" i="7"/>
  <c r="T1902" i="7" s="1"/>
  <c r="M1902" i="7"/>
  <c r="O1902" i="7" s="1"/>
  <c r="H1902" i="7"/>
  <c r="J1902" i="7" s="1"/>
  <c r="E1902" i="7"/>
  <c r="AI1901" i="7"/>
  <c r="AG1901" i="7"/>
  <c r="AD1901" i="7"/>
  <c r="AB1901" i="7"/>
  <c r="Y1901" i="7"/>
  <c r="W1901" i="7"/>
  <c r="T1901" i="7"/>
  <c r="R1901" i="7"/>
  <c r="O1901" i="7"/>
  <c r="M1901" i="7"/>
  <c r="J1901" i="7"/>
  <c r="H1901" i="7"/>
  <c r="E1901" i="7"/>
  <c r="AG1900" i="7"/>
  <c r="AI1900" i="7" s="1"/>
  <c r="AI1907" i="7" s="1"/>
  <c r="AB1900" i="7"/>
  <c r="AD1900" i="7" s="1"/>
  <c r="AD1907" i="7" s="1"/>
  <c r="W1900" i="7"/>
  <c r="Y1900" i="7" s="1"/>
  <c r="Y1907" i="7" s="1"/>
  <c r="R1900" i="7"/>
  <c r="T1900" i="7" s="1"/>
  <c r="T1907" i="7" s="1"/>
  <c r="M1900" i="7"/>
  <c r="O1900" i="7" s="1"/>
  <c r="O1907" i="7" s="1"/>
  <c r="H1900" i="7"/>
  <c r="J1900" i="7" s="1"/>
  <c r="J1907" i="7" s="1"/>
  <c r="E1900" i="7"/>
  <c r="E1907" i="7" s="1"/>
  <c r="E1909" i="7" s="1"/>
  <c r="E1910" i="7" s="1"/>
  <c r="AG1899" i="7"/>
  <c r="AB1899" i="7"/>
  <c r="W1899" i="7"/>
  <c r="R1899" i="7"/>
  <c r="M1899" i="7"/>
  <c r="H1899" i="7"/>
  <c r="AG1898" i="7"/>
  <c r="AI1898" i="7" s="1"/>
  <c r="AB1898" i="7"/>
  <c r="AD1898" i="7" s="1"/>
  <c r="W1898" i="7"/>
  <c r="Y1898" i="7" s="1"/>
  <c r="R1898" i="7"/>
  <c r="T1898" i="7" s="1"/>
  <c r="M1898" i="7"/>
  <c r="O1898" i="7" s="1"/>
  <c r="H1898" i="7"/>
  <c r="J1898" i="7" s="1"/>
  <c r="E1898" i="7"/>
  <c r="AI1897" i="7"/>
  <c r="AG1897" i="7"/>
  <c r="AD1897" i="7"/>
  <c r="AB1897" i="7"/>
  <c r="Y1897" i="7"/>
  <c r="W1897" i="7"/>
  <c r="T1897" i="7"/>
  <c r="R1897" i="7"/>
  <c r="O1897" i="7"/>
  <c r="M1897" i="7"/>
  <c r="J1897" i="7"/>
  <c r="H1897" i="7"/>
  <c r="E1897" i="7"/>
  <c r="E1899" i="7" s="1"/>
  <c r="AG1896" i="7"/>
  <c r="AI1896" i="7" s="1"/>
  <c r="AB1896" i="7"/>
  <c r="AD1896" i="7" s="1"/>
  <c r="W1896" i="7"/>
  <c r="Y1896" i="7" s="1"/>
  <c r="R1896" i="7"/>
  <c r="T1896" i="7" s="1"/>
  <c r="M1896" i="7"/>
  <c r="O1896" i="7" s="1"/>
  <c r="H1896" i="7"/>
  <c r="J1896" i="7" s="1"/>
  <c r="E1896" i="7"/>
  <c r="AI1895" i="7"/>
  <c r="AG1895" i="7"/>
  <c r="AD1895" i="7"/>
  <c r="AB1895" i="7"/>
  <c r="Y1895" i="7"/>
  <c r="W1895" i="7"/>
  <c r="T1895" i="7"/>
  <c r="R1895" i="7"/>
  <c r="O1895" i="7"/>
  <c r="M1895" i="7"/>
  <c r="J1895" i="7"/>
  <c r="H1895" i="7"/>
  <c r="E1895" i="7"/>
  <c r="AG1894" i="7"/>
  <c r="AI1894" i="7" s="1"/>
  <c r="AB1894" i="7"/>
  <c r="AD1894" i="7" s="1"/>
  <c r="W1894" i="7"/>
  <c r="Y1894" i="7" s="1"/>
  <c r="R1894" i="7"/>
  <c r="T1894" i="7" s="1"/>
  <c r="M1894" i="7"/>
  <c r="O1894" i="7" s="1"/>
  <c r="H1894" i="7"/>
  <c r="J1894" i="7" s="1"/>
  <c r="E1894" i="7"/>
  <c r="AI1893" i="7"/>
  <c r="AG1893" i="7"/>
  <c r="AD1893" i="7"/>
  <c r="AB1893" i="7"/>
  <c r="Y1893" i="7"/>
  <c r="W1893" i="7"/>
  <c r="T1893" i="7"/>
  <c r="R1893" i="7"/>
  <c r="O1893" i="7"/>
  <c r="M1893" i="7"/>
  <c r="J1893" i="7"/>
  <c r="H1893" i="7"/>
  <c r="E1893" i="7"/>
  <c r="AG1892" i="7"/>
  <c r="AI1892" i="7" s="1"/>
  <c r="AB1892" i="7"/>
  <c r="AD1892" i="7" s="1"/>
  <c r="W1892" i="7"/>
  <c r="Y1892" i="7" s="1"/>
  <c r="R1892" i="7"/>
  <c r="T1892" i="7" s="1"/>
  <c r="M1892" i="7"/>
  <c r="O1892" i="7" s="1"/>
  <c r="H1892" i="7"/>
  <c r="J1892" i="7" s="1"/>
  <c r="E1892" i="7"/>
  <c r="AI1891" i="7"/>
  <c r="AG1891" i="7"/>
  <c r="AD1891" i="7"/>
  <c r="AB1891" i="7"/>
  <c r="Y1891" i="7"/>
  <c r="W1891" i="7"/>
  <c r="T1891" i="7"/>
  <c r="R1891" i="7"/>
  <c r="O1891" i="7"/>
  <c r="M1891" i="7"/>
  <c r="J1891" i="7"/>
  <c r="H1891" i="7"/>
  <c r="E1891" i="7"/>
  <c r="AG1890" i="7"/>
  <c r="AI1890" i="7" s="1"/>
  <c r="AB1890" i="7"/>
  <c r="AD1890" i="7" s="1"/>
  <c r="W1890" i="7"/>
  <c r="Y1890" i="7" s="1"/>
  <c r="R1890" i="7"/>
  <c r="T1890" i="7" s="1"/>
  <c r="M1890" i="7"/>
  <c r="O1890" i="7" s="1"/>
  <c r="H1890" i="7"/>
  <c r="J1890" i="7" s="1"/>
  <c r="E1890" i="7"/>
  <c r="AI1889" i="7"/>
  <c r="AG1889" i="7"/>
  <c r="AD1889" i="7"/>
  <c r="AB1889" i="7"/>
  <c r="Y1889" i="7"/>
  <c r="W1889" i="7"/>
  <c r="T1889" i="7"/>
  <c r="R1889" i="7"/>
  <c r="O1889" i="7"/>
  <c r="M1889" i="7"/>
  <c r="J1889" i="7"/>
  <c r="H1889" i="7"/>
  <c r="E1889" i="7"/>
  <c r="AG1888" i="7"/>
  <c r="AI1888" i="7" s="1"/>
  <c r="AB1888" i="7"/>
  <c r="AD1888" i="7" s="1"/>
  <c r="W1888" i="7"/>
  <c r="Y1888" i="7" s="1"/>
  <c r="R1888" i="7"/>
  <c r="T1888" i="7" s="1"/>
  <c r="M1888" i="7"/>
  <c r="O1888" i="7" s="1"/>
  <c r="H1888" i="7"/>
  <c r="J1888" i="7" s="1"/>
  <c r="E1888" i="7"/>
  <c r="AG1887" i="7"/>
  <c r="AB1887" i="7"/>
  <c r="AD1887" i="7" s="1"/>
  <c r="W1887" i="7"/>
  <c r="Y1887" i="7" s="1"/>
  <c r="M1887" i="7"/>
  <c r="O1887" i="7" s="1"/>
  <c r="H1887" i="7"/>
  <c r="J1887" i="7" s="1"/>
  <c r="E1887" i="7"/>
  <c r="AG1882" i="7"/>
  <c r="AB1882" i="7"/>
  <c r="W1882" i="7"/>
  <c r="R1882" i="7"/>
  <c r="M1882" i="7"/>
  <c r="H1882" i="7"/>
  <c r="AI1881" i="7"/>
  <c r="AG1881" i="7"/>
  <c r="AD1881" i="7"/>
  <c r="AB1881" i="7"/>
  <c r="Y1881" i="7"/>
  <c r="W1881" i="7"/>
  <c r="T1881" i="7"/>
  <c r="R1881" i="7"/>
  <c r="O1881" i="7"/>
  <c r="M1881" i="7"/>
  <c r="J1881" i="7"/>
  <c r="H1881" i="7"/>
  <c r="E1881" i="7"/>
  <c r="AG1880" i="7"/>
  <c r="AB1880" i="7"/>
  <c r="W1880" i="7"/>
  <c r="R1880" i="7"/>
  <c r="M1880" i="7"/>
  <c r="H1880" i="7"/>
  <c r="AI1879" i="7"/>
  <c r="AG1879" i="7"/>
  <c r="AD1879" i="7"/>
  <c r="AB1879" i="7"/>
  <c r="Y1879" i="7"/>
  <c r="W1879" i="7"/>
  <c r="T1879" i="7"/>
  <c r="R1879" i="7"/>
  <c r="O1879" i="7"/>
  <c r="M1879" i="7"/>
  <c r="J1879" i="7"/>
  <c r="H1879" i="7"/>
  <c r="E1879" i="7"/>
  <c r="AG1878" i="7"/>
  <c r="AI1878" i="7" s="1"/>
  <c r="AB1878" i="7"/>
  <c r="AD1878" i="7" s="1"/>
  <c r="W1878" i="7"/>
  <c r="Y1878" i="7" s="1"/>
  <c r="R1878" i="7"/>
  <c r="T1878" i="7" s="1"/>
  <c r="M1878" i="7"/>
  <c r="O1878" i="7" s="1"/>
  <c r="H1878" i="7"/>
  <c r="J1878" i="7" s="1"/>
  <c r="E1878" i="7"/>
  <c r="AI1877" i="7"/>
  <c r="AG1877" i="7"/>
  <c r="AD1877" i="7"/>
  <c r="AB1877" i="7"/>
  <c r="Y1877" i="7"/>
  <c r="W1877" i="7"/>
  <c r="T1877" i="7"/>
  <c r="R1877" i="7"/>
  <c r="O1877" i="7"/>
  <c r="M1877" i="7"/>
  <c r="J1877" i="7"/>
  <c r="H1877" i="7"/>
  <c r="E1877" i="7"/>
  <c r="AG1876" i="7"/>
  <c r="AI1876" i="7" s="1"/>
  <c r="AB1876" i="7"/>
  <c r="AD1876" i="7" s="1"/>
  <c r="W1876" i="7"/>
  <c r="Y1876" i="7" s="1"/>
  <c r="R1876" i="7"/>
  <c r="T1876" i="7" s="1"/>
  <c r="M1876" i="7"/>
  <c r="O1876" i="7" s="1"/>
  <c r="H1876" i="7"/>
  <c r="J1876" i="7" s="1"/>
  <c r="E1876" i="7"/>
  <c r="AI1875" i="7"/>
  <c r="AG1875" i="7"/>
  <c r="AD1875" i="7"/>
  <c r="AB1875" i="7"/>
  <c r="Y1875" i="7"/>
  <c r="W1875" i="7"/>
  <c r="T1875" i="7"/>
  <c r="R1875" i="7"/>
  <c r="O1875" i="7"/>
  <c r="M1875" i="7"/>
  <c r="J1875" i="7"/>
  <c r="H1875" i="7"/>
  <c r="E1875" i="7"/>
  <c r="AG1874" i="7"/>
  <c r="AI1874" i="7" s="1"/>
  <c r="AB1874" i="7"/>
  <c r="AD1874" i="7" s="1"/>
  <c r="W1874" i="7"/>
  <c r="Y1874" i="7" s="1"/>
  <c r="R1874" i="7"/>
  <c r="T1874" i="7" s="1"/>
  <c r="M1874" i="7"/>
  <c r="O1874" i="7" s="1"/>
  <c r="H1874" i="7"/>
  <c r="J1874" i="7" s="1"/>
  <c r="E1874" i="7"/>
  <c r="AI1873" i="7"/>
  <c r="AI1880" i="7" s="1"/>
  <c r="AG1873" i="7"/>
  <c r="AD1873" i="7"/>
  <c r="AD1880" i="7" s="1"/>
  <c r="AB1873" i="7"/>
  <c r="Y1873" i="7"/>
  <c r="Y1880" i="7" s="1"/>
  <c r="W1873" i="7"/>
  <c r="T1873" i="7"/>
  <c r="T1880" i="7" s="1"/>
  <c r="R1873" i="7"/>
  <c r="O1873" i="7"/>
  <c r="O1880" i="7" s="1"/>
  <c r="M1873" i="7"/>
  <c r="J1873" i="7"/>
  <c r="J1880" i="7" s="1"/>
  <c r="H1873" i="7"/>
  <c r="E1873" i="7"/>
  <c r="E1880" i="7" s="1"/>
  <c r="AG1872" i="7"/>
  <c r="AB1872" i="7"/>
  <c r="W1872" i="7"/>
  <c r="R1872" i="7"/>
  <c r="M1872" i="7"/>
  <c r="H1872" i="7"/>
  <c r="AI1871" i="7"/>
  <c r="AG1871" i="7"/>
  <c r="AD1871" i="7"/>
  <c r="AB1871" i="7"/>
  <c r="Y1871" i="7"/>
  <c r="W1871" i="7"/>
  <c r="T1871" i="7"/>
  <c r="R1871" i="7"/>
  <c r="O1871" i="7"/>
  <c r="M1871" i="7"/>
  <c r="J1871" i="7"/>
  <c r="H1871" i="7"/>
  <c r="E1871" i="7"/>
  <c r="E1872" i="7" s="1"/>
  <c r="AG1870" i="7"/>
  <c r="AI1870" i="7" s="1"/>
  <c r="AB1870" i="7"/>
  <c r="AD1870" i="7" s="1"/>
  <c r="W1870" i="7"/>
  <c r="Y1870" i="7" s="1"/>
  <c r="R1870" i="7"/>
  <c r="T1870" i="7" s="1"/>
  <c r="M1870" i="7"/>
  <c r="O1870" i="7" s="1"/>
  <c r="H1870" i="7"/>
  <c r="J1870" i="7" s="1"/>
  <c r="E1870" i="7"/>
  <c r="AI1869" i="7"/>
  <c r="AG1869" i="7"/>
  <c r="AD1869" i="7"/>
  <c r="AB1869" i="7"/>
  <c r="Y1869" i="7"/>
  <c r="W1869" i="7"/>
  <c r="T1869" i="7"/>
  <c r="R1869" i="7"/>
  <c r="O1869" i="7"/>
  <c r="M1869" i="7"/>
  <c r="J1869" i="7"/>
  <c r="H1869" i="7"/>
  <c r="E1869" i="7"/>
  <c r="AG1868" i="7"/>
  <c r="AI1868" i="7" s="1"/>
  <c r="AB1868" i="7"/>
  <c r="AD1868" i="7" s="1"/>
  <c r="W1868" i="7"/>
  <c r="Y1868" i="7" s="1"/>
  <c r="R1868" i="7"/>
  <c r="T1868" i="7" s="1"/>
  <c r="M1868" i="7"/>
  <c r="O1868" i="7" s="1"/>
  <c r="H1868" i="7"/>
  <c r="J1868" i="7" s="1"/>
  <c r="E1868" i="7"/>
  <c r="AI1867" i="7"/>
  <c r="AG1867" i="7"/>
  <c r="AD1867" i="7"/>
  <c r="AB1867" i="7"/>
  <c r="Y1867" i="7"/>
  <c r="W1867" i="7"/>
  <c r="T1867" i="7"/>
  <c r="R1867" i="7"/>
  <c r="O1867" i="7"/>
  <c r="M1867" i="7"/>
  <c r="J1867" i="7"/>
  <c r="H1867" i="7"/>
  <c r="E1867" i="7"/>
  <c r="AG1866" i="7"/>
  <c r="AI1866" i="7" s="1"/>
  <c r="AB1866" i="7"/>
  <c r="AD1866" i="7" s="1"/>
  <c r="W1866" i="7"/>
  <c r="Y1866" i="7" s="1"/>
  <c r="R1866" i="7"/>
  <c r="T1866" i="7" s="1"/>
  <c r="M1866" i="7"/>
  <c r="O1866" i="7" s="1"/>
  <c r="H1866" i="7"/>
  <c r="J1866" i="7" s="1"/>
  <c r="E1866" i="7"/>
  <c r="AI1865" i="7"/>
  <c r="AG1865" i="7"/>
  <c r="AD1865" i="7"/>
  <c r="AB1865" i="7"/>
  <c r="Y1865" i="7"/>
  <c r="W1865" i="7"/>
  <c r="T1865" i="7"/>
  <c r="R1865" i="7"/>
  <c r="O1865" i="7"/>
  <c r="M1865" i="7"/>
  <c r="J1865" i="7"/>
  <c r="H1865" i="7"/>
  <c r="E1865" i="7"/>
  <c r="AG1864" i="7"/>
  <c r="AI1864" i="7" s="1"/>
  <c r="AB1864" i="7"/>
  <c r="AD1864" i="7" s="1"/>
  <c r="W1864" i="7"/>
  <c r="Y1864" i="7" s="1"/>
  <c r="R1864" i="7"/>
  <c r="T1864" i="7" s="1"/>
  <c r="M1864" i="7"/>
  <c r="O1864" i="7" s="1"/>
  <c r="H1864" i="7"/>
  <c r="J1864" i="7" s="1"/>
  <c r="E1864" i="7"/>
  <c r="AI1863" i="7"/>
  <c r="AG1863" i="7"/>
  <c r="AD1863" i="7"/>
  <c r="AB1863" i="7"/>
  <c r="Y1863" i="7"/>
  <c r="W1863" i="7"/>
  <c r="T1863" i="7"/>
  <c r="R1863" i="7"/>
  <c r="O1863" i="7"/>
  <c r="M1863" i="7"/>
  <c r="J1863" i="7"/>
  <c r="H1863" i="7"/>
  <c r="E1863" i="7"/>
  <c r="AG1862" i="7"/>
  <c r="AI1862" i="7" s="1"/>
  <c r="AB1862" i="7"/>
  <c r="AD1862" i="7" s="1"/>
  <c r="W1862" i="7"/>
  <c r="Y1862" i="7" s="1"/>
  <c r="R1862" i="7"/>
  <c r="T1862" i="7" s="1"/>
  <c r="M1862" i="7"/>
  <c r="O1862" i="7" s="1"/>
  <c r="H1862" i="7"/>
  <c r="J1862" i="7" s="1"/>
  <c r="E1862" i="7"/>
  <c r="AI1861" i="7"/>
  <c r="AG1861" i="7"/>
  <c r="AD1861" i="7"/>
  <c r="AB1861" i="7"/>
  <c r="Y1861" i="7"/>
  <c r="W1861" i="7"/>
  <c r="T1861" i="7"/>
  <c r="R1861" i="7"/>
  <c r="O1861" i="7"/>
  <c r="M1861" i="7"/>
  <c r="J1861" i="7"/>
  <c r="H1861" i="7"/>
  <c r="E1861" i="7"/>
  <c r="AI1860" i="7"/>
  <c r="O1860" i="7"/>
  <c r="M1860" i="7"/>
  <c r="J1860" i="7"/>
  <c r="H1860" i="7"/>
  <c r="E1860" i="7"/>
  <c r="AG1855" i="7"/>
  <c r="AB1855" i="7"/>
  <c r="W1855" i="7"/>
  <c r="R1855" i="7"/>
  <c r="M1855" i="7"/>
  <c r="H1855" i="7"/>
  <c r="AG1854" i="7"/>
  <c r="AI1854" i="7" s="1"/>
  <c r="AB1854" i="7"/>
  <c r="AD1854" i="7" s="1"/>
  <c r="W1854" i="7"/>
  <c r="Y1854" i="7" s="1"/>
  <c r="R1854" i="7"/>
  <c r="T1854" i="7" s="1"/>
  <c r="M1854" i="7"/>
  <c r="O1854" i="7" s="1"/>
  <c r="H1854" i="7"/>
  <c r="J1854" i="7" s="1"/>
  <c r="C1854" i="7"/>
  <c r="E1854" i="7" s="1"/>
  <c r="AG1853" i="7"/>
  <c r="AB1853" i="7"/>
  <c r="W1853" i="7"/>
  <c r="R1853" i="7"/>
  <c r="M1853" i="7"/>
  <c r="H1853" i="7"/>
  <c r="C1853" i="7"/>
  <c r="AG1852" i="7"/>
  <c r="AI1852" i="7" s="1"/>
  <c r="AB1852" i="7"/>
  <c r="AD1852" i="7" s="1"/>
  <c r="W1852" i="7"/>
  <c r="Y1852" i="7" s="1"/>
  <c r="R1852" i="7"/>
  <c r="T1852" i="7" s="1"/>
  <c r="M1852" i="7"/>
  <c r="O1852" i="7" s="1"/>
  <c r="H1852" i="7"/>
  <c r="J1852" i="7" s="1"/>
  <c r="C1852" i="7"/>
  <c r="E1852" i="7" s="1"/>
  <c r="AG1851" i="7"/>
  <c r="AI1851" i="7" s="1"/>
  <c r="AB1851" i="7"/>
  <c r="AD1851" i="7" s="1"/>
  <c r="W1851" i="7"/>
  <c r="Y1851" i="7" s="1"/>
  <c r="R1851" i="7"/>
  <c r="T1851" i="7" s="1"/>
  <c r="M1851" i="7"/>
  <c r="O1851" i="7" s="1"/>
  <c r="H1851" i="7"/>
  <c r="J1851" i="7" s="1"/>
  <c r="C1851" i="7"/>
  <c r="E1851" i="7" s="1"/>
  <c r="AG1850" i="7"/>
  <c r="AI1850" i="7" s="1"/>
  <c r="AB1850" i="7"/>
  <c r="AD1850" i="7" s="1"/>
  <c r="W1850" i="7"/>
  <c r="Y1850" i="7" s="1"/>
  <c r="R1850" i="7"/>
  <c r="T1850" i="7" s="1"/>
  <c r="M1850" i="7"/>
  <c r="O1850" i="7" s="1"/>
  <c r="H1850" i="7"/>
  <c r="J1850" i="7" s="1"/>
  <c r="C1850" i="7"/>
  <c r="E1850" i="7" s="1"/>
  <c r="AG1849" i="7"/>
  <c r="AI1849" i="7" s="1"/>
  <c r="AB1849" i="7"/>
  <c r="AD1849" i="7" s="1"/>
  <c r="W1849" i="7"/>
  <c r="Y1849" i="7" s="1"/>
  <c r="R1849" i="7"/>
  <c r="T1849" i="7" s="1"/>
  <c r="M1849" i="7"/>
  <c r="O1849" i="7" s="1"/>
  <c r="H1849" i="7"/>
  <c r="J1849" i="7" s="1"/>
  <c r="C1849" i="7"/>
  <c r="E1849" i="7" s="1"/>
  <c r="AG1848" i="7"/>
  <c r="AI1848" i="7" s="1"/>
  <c r="AB1848" i="7"/>
  <c r="AD1848" i="7" s="1"/>
  <c r="W1848" i="7"/>
  <c r="Y1848" i="7" s="1"/>
  <c r="R1848" i="7"/>
  <c r="T1848" i="7" s="1"/>
  <c r="M1848" i="7"/>
  <c r="O1848" i="7" s="1"/>
  <c r="H1848" i="7"/>
  <c r="J1848" i="7" s="1"/>
  <c r="C1848" i="7"/>
  <c r="E1848" i="7" s="1"/>
  <c r="AG1847" i="7"/>
  <c r="AI1847" i="7" s="1"/>
  <c r="AB1847" i="7"/>
  <c r="AD1847" i="7" s="1"/>
  <c r="W1847" i="7"/>
  <c r="Y1847" i="7" s="1"/>
  <c r="R1847" i="7"/>
  <c r="T1847" i="7" s="1"/>
  <c r="M1847" i="7"/>
  <c r="O1847" i="7" s="1"/>
  <c r="H1847" i="7"/>
  <c r="J1847" i="7" s="1"/>
  <c r="C1847" i="7"/>
  <c r="E1847" i="7" s="1"/>
  <c r="AG1846" i="7"/>
  <c r="AI1846" i="7" s="1"/>
  <c r="AB1846" i="7"/>
  <c r="AD1846" i="7" s="1"/>
  <c r="W1846" i="7"/>
  <c r="Y1846" i="7" s="1"/>
  <c r="Y1853" i="7" s="1"/>
  <c r="R1846" i="7"/>
  <c r="T1846" i="7" s="1"/>
  <c r="M1846" i="7"/>
  <c r="O1846" i="7" s="1"/>
  <c r="H1846" i="7"/>
  <c r="J1846" i="7" s="1"/>
  <c r="E1846" i="7"/>
  <c r="E1853" i="7" s="1"/>
  <c r="AG1845" i="7"/>
  <c r="AB1845" i="7"/>
  <c r="W1845" i="7"/>
  <c r="R1845" i="7"/>
  <c r="M1845" i="7"/>
  <c r="H1845" i="7"/>
  <c r="C1845" i="7"/>
  <c r="AI1844" i="7"/>
  <c r="AI1845" i="7" s="1"/>
  <c r="AG1844" i="7"/>
  <c r="AD1844" i="7"/>
  <c r="AB1844" i="7"/>
  <c r="Y1844" i="7"/>
  <c r="W1844" i="7"/>
  <c r="T1844" i="7"/>
  <c r="R1844" i="7"/>
  <c r="O1844" i="7"/>
  <c r="O1845" i="7" s="1"/>
  <c r="M1844" i="7"/>
  <c r="J1844" i="7"/>
  <c r="H1844" i="7"/>
  <c r="E1844" i="7"/>
  <c r="C1844" i="7"/>
  <c r="AI1843" i="7"/>
  <c r="AG1843" i="7"/>
  <c r="AD1843" i="7"/>
  <c r="AB1843" i="7"/>
  <c r="Y1843" i="7"/>
  <c r="W1843" i="7"/>
  <c r="T1843" i="7"/>
  <c r="T1845" i="7" s="1"/>
  <c r="R1843" i="7"/>
  <c r="O1843" i="7"/>
  <c r="M1843" i="7"/>
  <c r="J1843" i="7"/>
  <c r="H1843" i="7"/>
  <c r="E1843" i="7"/>
  <c r="C1843" i="7"/>
  <c r="AI1842" i="7"/>
  <c r="AG1842" i="7"/>
  <c r="AD1842" i="7"/>
  <c r="AB1842" i="7"/>
  <c r="Y1842" i="7"/>
  <c r="W1842" i="7"/>
  <c r="T1842" i="7"/>
  <c r="R1842" i="7"/>
  <c r="O1842" i="7"/>
  <c r="M1842" i="7"/>
  <c r="J1842" i="7"/>
  <c r="H1842" i="7"/>
  <c r="E1842" i="7"/>
  <c r="C1842" i="7"/>
  <c r="AI1841" i="7"/>
  <c r="AG1841" i="7"/>
  <c r="AD1841" i="7"/>
  <c r="AB1841" i="7"/>
  <c r="Y1841" i="7"/>
  <c r="W1841" i="7"/>
  <c r="T1841" i="7"/>
  <c r="R1841" i="7"/>
  <c r="O1841" i="7"/>
  <c r="M1841" i="7"/>
  <c r="J1841" i="7"/>
  <c r="H1841" i="7"/>
  <c r="C1841" i="7"/>
  <c r="AG1840" i="7"/>
  <c r="AI1840" i="7" s="1"/>
  <c r="AB1840" i="7"/>
  <c r="AD1840" i="7" s="1"/>
  <c r="W1840" i="7"/>
  <c r="Y1840" i="7" s="1"/>
  <c r="R1840" i="7"/>
  <c r="T1840" i="7" s="1"/>
  <c r="M1840" i="7"/>
  <c r="O1840" i="7" s="1"/>
  <c r="H1840" i="7"/>
  <c r="J1840" i="7" s="1"/>
  <c r="C1840" i="7"/>
  <c r="E1840" i="7" s="1"/>
  <c r="AG1839" i="7"/>
  <c r="AI1839" i="7" s="1"/>
  <c r="AB1839" i="7"/>
  <c r="AD1839" i="7" s="1"/>
  <c r="W1839" i="7"/>
  <c r="Y1839" i="7" s="1"/>
  <c r="R1839" i="7"/>
  <c r="T1839" i="7" s="1"/>
  <c r="M1839" i="7"/>
  <c r="O1839" i="7" s="1"/>
  <c r="H1839" i="7"/>
  <c r="J1839" i="7" s="1"/>
  <c r="C1839" i="7"/>
  <c r="E1839" i="7" s="1"/>
  <c r="AG1838" i="7"/>
  <c r="AI1838" i="7" s="1"/>
  <c r="AB1838" i="7"/>
  <c r="AD1838" i="7" s="1"/>
  <c r="W1838" i="7"/>
  <c r="Y1838" i="7" s="1"/>
  <c r="R1838" i="7"/>
  <c r="T1838" i="7" s="1"/>
  <c r="M1838" i="7"/>
  <c r="O1838" i="7" s="1"/>
  <c r="H1838" i="7"/>
  <c r="J1838" i="7" s="1"/>
  <c r="C1838" i="7"/>
  <c r="E1838" i="7" s="1"/>
  <c r="AG1837" i="7"/>
  <c r="AI1837" i="7" s="1"/>
  <c r="AB1837" i="7"/>
  <c r="AD1837" i="7" s="1"/>
  <c r="W1837" i="7"/>
  <c r="Y1837" i="7" s="1"/>
  <c r="R1837" i="7"/>
  <c r="T1837" i="7" s="1"/>
  <c r="M1837" i="7"/>
  <c r="O1837" i="7" s="1"/>
  <c r="H1837" i="7"/>
  <c r="J1837" i="7" s="1"/>
  <c r="C1837" i="7"/>
  <c r="E1837" i="7" s="1"/>
  <c r="AG1836" i="7"/>
  <c r="AI1836" i="7" s="1"/>
  <c r="AB1836" i="7"/>
  <c r="AD1836" i="7" s="1"/>
  <c r="W1836" i="7"/>
  <c r="Y1836" i="7" s="1"/>
  <c r="R1836" i="7"/>
  <c r="T1836" i="7" s="1"/>
  <c r="M1836" i="7"/>
  <c r="O1836" i="7" s="1"/>
  <c r="H1836" i="7"/>
  <c r="J1836" i="7" s="1"/>
  <c r="C1836" i="7"/>
  <c r="E1836" i="7" s="1"/>
  <c r="AG1835" i="7"/>
  <c r="AI1835" i="7" s="1"/>
  <c r="AB1835" i="7"/>
  <c r="AD1835" i="7" s="1"/>
  <c r="W1835" i="7"/>
  <c r="Y1835" i="7" s="1"/>
  <c r="R1835" i="7"/>
  <c r="T1835" i="7" s="1"/>
  <c r="M1835" i="7"/>
  <c r="O1835" i="7" s="1"/>
  <c r="H1835" i="7"/>
  <c r="J1835" i="7" s="1"/>
  <c r="C1835" i="7"/>
  <c r="E1835" i="7" s="1"/>
  <c r="AG1834" i="7"/>
  <c r="AI1834" i="7" s="1"/>
  <c r="AB1834" i="7"/>
  <c r="AD1834" i="7" s="1"/>
  <c r="W1834" i="7"/>
  <c r="Y1834" i="7" s="1"/>
  <c r="R1834" i="7"/>
  <c r="T1834" i="7" s="1"/>
  <c r="M1834" i="7"/>
  <c r="O1834" i="7" s="1"/>
  <c r="H1834" i="7"/>
  <c r="J1834" i="7" s="1"/>
  <c r="C1834" i="7"/>
  <c r="E1834" i="7" s="1"/>
  <c r="AG1833" i="7"/>
  <c r="AI1833" i="7" s="1"/>
  <c r="AB1833" i="7"/>
  <c r="AD1833" i="7" s="1"/>
  <c r="W1833" i="7"/>
  <c r="Y1833" i="7" s="1"/>
  <c r="R1833" i="7"/>
  <c r="T1833" i="7" s="1"/>
  <c r="M1833" i="7"/>
  <c r="O1833" i="7" s="1"/>
  <c r="H1833" i="7"/>
  <c r="J1833" i="7" s="1"/>
  <c r="C1833" i="7"/>
  <c r="E1833" i="7" s="1"/>
  <c r="AG1828" i="7"/>
  <c r="AB1828" i="7"/>
  <c r="W1828" i="7"/>
  <c r="R1828" i="7"/>
  <c r="M1828" i="7"/>
  <c r="H1828" i="7"/>
  <c r="AG1827" i="7"/>
  <c r="AI1827" i="7" s="1"/>
  <c r="AB1827" i="7"/>
  <c r="AD1827" i="7" s="1"/>
  <c r="W1827" i="7"/>
  <c r="Y1827" i="7" s="1"/>
  <c r="R1827" i="7"/>
  <c r="T1827" i="7" s="1"/>
  <c r="M1827" i="7"/>
  <c r="O1827" i="7" s="1"/>
  <c r="H1827" i="7"/>
  <c r="J1827" i="7" s="1"/>
  <c r="E1827" i="7"/>
  <c r="AG1826" i="7"/>
  <c r="AB1826" i="7"/>
  <c r="W1826" i="7"/>
  <c r="R1826" i="7"/>
  <c r="M1826" i="7"/>
  <c r="H1826" i="7"/>
  <c r="AG1825" i="7"/>
  <c r="AI1825" i="7" s="1"/>
  <c r="AB1825" i="7"/>
  <c r="AD1825" i="7" s="1"/>
  <c r="W1825" i="7"/>
  <c r="Y1825" i="7" s="1"/>
  <c r="R1825" i="7"/>
  <c r="T1825" i="7" s="1"/>
  <c r="M1825" i="7"/>
  <c r="O1825" i="7" s="1"/>
  <c r="H1825" i="7"/>
  <c r="J1825" i="7" s="1"/>
  <c r="E1825" i="7"/>
  <c r="AI1824" i="7"/>
  <c r="AG1824" i="7"/>
  <c r="AD1824" i="7"/>
  <c r="AB1824" i="7"/>
  <c r="Y1824" i="7"/>
  <c r="W1824" i="7"/>
  <c r="T1824" i="7"/>
  <c r="R1824" i="7"/>
  <c r="O1824" i="7"/>
  <c r="M1824" i="7"/>
  <c r="J1824" i="7"/>
  <c r="H1824" i="7"/>
  <c r="E1824" i="7"/>
  <c r="AG1823" i="7"/>
  <c r="AI1823" i="7" s="1"/>
  <c r="AB1823" i="7"/>
  <c r="AD1823" i="7" s="1"/>
  <c r="W1823" i="7"/>
  <c r="Y1823" i="7" s="1"/>
  <c r="R1823" i="7"/>
  <c r="T1823" i="7" s="1"/>
  <c r="M1823" i="7"/>
  <c r="O1823" i="7" s="1"/>
  <c r="H1823" i="7"/>
  <c r="J1823" i="7" s="1"/>
  <c r="E1823" i="7"/>
  <c r="AI1822" i="7"/>
  <c r="AG1822" i="7"/>
  <c r="AD1822" i="7"/>
  <c r="AB1822" i="7"/>
  <c r="Y1822" i="7"/>
  <c r="W1822" i="7"/>
  <c r="T1822" i="7"/>
  <c r="R1822" i="7"/>
  <c r="O1822" i="7"/>
  <c r="M1822" i="7"/>
  <c r="J1822" i="7"/>
  <c r="H1822" i="7"/>
  <c r="E1822" i="7"/>
  <c r="AG1821" i="7"/>
  <c r="AI1821" i="7" s="1"/>
  <c r="AB1821" i="7"/>
  <c r="AD1821" i="7" s="1"/>
  <c r="W1821" i="7"/>
  <c r="Y1821" i="7" s="1"/>
  <c r="R1821" i="7"/>
  <c r="T1821" i="7" s="1"/>
  <c r="M1821" i="7"/>
  <c r="O1821" i="7" s="1"/>
  <c r="H1821" i="7"/>
  <c r="J1821" i="7" s="1"/>
  <c r="E1821" i="7"/>
  <c r="AI1820" i="7"/>
  <c r="AG1820" i="7"/>
  <c r="AD1820" i="7"/>
  <c r="AB1820" i="7"/>
  <c r="Y1820" i="7"/>
  <c r="W1820" i="7"/>
  <c r="T1820" i="7"/>
  <c r="R1820" i="7"/>
  <c r="O1820" i="7"/>
  <c r="M1820" i="7"/>
  <c r="J1820" i="7"/>
  <c r="H1820" i="7"/>
  <c r="E1820" i="7"/>
  <c r="AG1819" i="7"/>
  <c r="AI1819" i="7" s="1"/>
  <c r="AI1826" i="7" s="1"/>
  <c r="AB1819" i="7"/>
  <c r="AD1819" i="7" s="1"/>
  <c r="AD1826" i="7" s="1"/>
  <c r="W1819" i="7"/>
  <c r="Y1819" i="7" s="1"/>
  <c r="Y1826" i="7" s="1"/>
  <c r="R1819" i="7"/>
  <c r="T1819" i="7" s="1"/>
  <c r="T1826" i="7" s="1"/>
  <c r="M1819" i="7"/>
  <c r="O1819" i="7" s="1"/>
  <c r="O1826" i="7" s="1"/>
  <c r="H1819" i="7"/>
  <c r="J1819" i="7" s="1"/>
  <c r="J1826" i="7" s="1"/>
  <c r="E1819" i="7"/>
  <c r="E1826" i="7" s="1"/>
  <c r="E1828" i="7" s="1"/>
  <c r="E1829" i="7" s="1"/>
  <c r="AG1818" i="7"/>
  <c r="AB1818" i="7"/>
  <c r="W1818" i="7"/>
  <c r="R1818" i="7"/>
  <c r="M1818" i="7"/>
  <c r="H1818" i="7"/>
  <c r="AI1817" i="7"/>
  <c r="AD1817" i="7"/>
  <c r="AB1817" i="7"/>
  <c r="Y1817" i="7"/>
  <c r="Y1818" i="7" s="1"/>
  <c r="W1817" i="7"/>
  <c r="T1817" i="7"/>
  <c r="T1818" i="7" s="1"/>
  <c r="R1817" i="7"/>
  <c r="O1817" i="7"/>
  <c r="O1818" i="7" s="1"/>
  <c r="M1817" i="7"/>
  <c r="J1817" i="7"/>
  <c r="H1817" i="7"/>
  <c r="E1817" i="7"/>
  <c r="E1818" i="7" s="1"/>
  <c r="AG1816" i="7"/>
  <c r="AI1816" i="7" s="1"/>
  <c r="AB1816" i="7"/>
  <c r="AD1816" i="7" s="1"/>
  <c r="W1816" i="7"/>
  <c r="Y1816" i="7" s="1"/>
  <c r="R1816" i="7"/>
  <c r="T1816" i="7" s="1"/>
  <c r="M1816" i="7"/>
  <c r="O1816" i="7" s="1"/>
  <c r="H1816" i="7"/>
  <c r="J1816" i="7" s="1"/>
  <c r="E1816" i="7"/>
  <c r="AI1815" i="7"/>
  <c r="AG1815" i="7"/>
  <c r="AD1815" i="7"/>
  <c r="AB1815" i="7"/>
  <c r="Y1815" i="7"/>
  <c r="W1815" i="7"/>
  <c r="T1815" i="7"/>
  <c r="R1815" i="7"/>
  <c r="O1815" i="7"/>
  <c r="M1815" i="7"/>
  <c r="J1815" i="7"/>
  <c r="H1815" i="7"/>
  <c r="E1815" i="7"/>
  <c r="AG1814" i="7"/>
  <c r="AI1814" i="7" s="1"/>
  <c r="AB1814" i="7"/>
  <c r="AD1814" i="7" s="1"/>
  <c r="W1814" i="7"/>
  <c r="Y1814" i="7" s="1"/>
  <c r="R1814" i="7"/>
  <c r="T1814" i="7" s="1"/>
  <c r="M1814" i="7"/>
  <c r="O1814" i="7" s="1"/>
  <c r="H1814" i="7"/>
  <c r="J1814" i="7" s="1"/>
  <c r="E1814" i="7"/>
  <c r="AI1813" i="7"/>
  <c r="AG1813" i="7"/>
  <c r="AD1813" i="7"/>
  <c r="AB1813" i="7"/>
  <c r="Y1813" i="7"/>
  <c r="W1813" i="7"/>
  <c r="T1813" i="7"/>
  <c r="R1813" i="7"/>
  <c r="O1813" i="7"/>
  <c r="M1813" i="7"/>
  <c r="J1813" i="7"/>
  <c r="H1813" i="7"/>
  <c r="E1813" i="7"/>
  <c r="AG1812" i="7"/>
  <c r="AI1812" i="7" s="1"/>
  <c r="AB1812" i="7"/>
  <c r="AD1812" i="7" s="1"/>
  <c r="W1812" i="7"/>
  <c r="Y1812" i="7" s="1"/>
  <c r="R1812" i="7"/>
  <c r="T1812" i="7" s="1"/>
  <c r="M1812" i="7"/>
  <c r="O1812" i="7" s="1"/>
  <c r="H1812" i="7"/>
  <c r="J1812" i="7" s="1"/>
  <c r="E1812" i="7"/>
  <c r="AI1811" i="7"/>
  <c r="AG1811" i="7"/>
  <c r="AD1811" i="7"/>
  <c r="AB1811" i="7"/>
  <c r="Y1811" i="7"/>
  <c r="W1811" i="7"/>
  <c r="T1811" i="7"/>
  <c r="R1811" i="7"/>
  <c r="O1811" i="7"/>
  <c r="M1811" i="7"/>
  <c r="J1811" i="7"/>
  <c r="H1811" i="7"/>
  <c r="E1811" i="7"/>
  <c r="AG1810" i="7"/>
  <c r="AI1810" i="7" s="1"/>
  <c r="AB1810" i="7"/>
  <c r="AD1810" i="7" s="1"/>
  <c r="W1810" i="7"/>
  <c r="Y1810" i="7" s="1"/>
  <c r="R1810" i="7"/>
  <c r="T1810" i="7" s="1"/>
  <c r="M1810" i="7"/>
  <c r="O1810" i="7" s="1"/>
  <c r="H1810" i="7"/>
  <c r="J1810" i="7" s="1"/>
  <c r="E1810" i="7"/>
  <c r="AI1809" i="7"/>
  <c r="AG1809" i="7"/>
  <c r="AD1809" i="7"/>
  <c r="AB1809" i="7"/>
  <c r="Y1809" i="7"/>
  <c r="W1809" i="7"/>
  <c r="T1809" i="7"/>
  <c r="R1809" i="7"/>
  <c r="O1809" i="7"/>
  <c r="M1809" i="7"/>
  <c r="J1809" i="7"/>
  <c r="H1809" i="7"/>
  <c r="E1809" i="7"/>
  <c r="AG1808" i="7"/>
  <c r="AI1808" i="7" s="1"/>
  <c r="AB1808" i="7"/>
  <c r="AD1808" i="7" s="1"/>
  <c r="W1808" i="7"/>
  <c r="Y1808" i="7" s="1"/>
  <c r="R1808" i="7"/>
  <c r="T1808" i="7" s="1"/>
  <c r="M1808" i="7"/>
  <c r="O1808" i="7" s="1"/>
  <c r="H1808" i="7"/>
  <c r="J1808" i="7" s="1"/>
  <c r="E1808" i="7"/>
  <c r="AI1807" i="7"/>
  <c r="AG1807" i="7"/>
  <c r="AD1807" i="7"/>
  <c r="AB1807" i="7"/>
  <c r="Y1807" i="7"/>
  <c r="W1807" i="7"/>
  <c r="T1807" i="7"/>
  <c r="R1807" i="7"/>
  <c r="O1807" i="7"/>
  <c r="M1807" i="7"/>
  <c r="J1807" i="7"/>
  <c r="H1807" i="7"/>
  <c r="E1807" i="7"/>
  <c r="AG1806" i="7"/>
  <c r="AD1806" i="7"/>
  <c r="AB1806" i="7"/>
  <c r="Y1806" i="7"/>
  <c r="R1806" i="7"/>
  <c r="T1806" i="7" s="1"/>
  <c r="M1806" i="7"/>
  <c r="O1806" i="7" s="1"/>
  <c r="H1806" i="7"/>
  <c r="J1806" i="7" s="1"/>
  <c r="E1806" i="7"/>
  <c r="AG1801" i="7"/>
  <c r="AB1801" i="7"/>
  <c r="W1801" i="7"/>
  <c r="R1801" i="7"/>
  <c r="M1801" i="7"/>
  <c r="H1801" i="7"/>
  <c r="AI1800" i="7"/>
  <c r="AG1800" i="7"/>
  <c r="AD1800" i="7"/>
  <c r="AB1800" i="7"/>
  <c r="Y1800" i="7"/>
  <c r="W1800" i="7"/>
  <c r="T1800" i="7"/>
  <c r="R1800" i="7"/>
  <c r="O1800" i="7"/>
  <c r="M1800" i="7"/>
  <c r="J1800" i="7"/>
  <c r="H1800" i="7"/>
  <c r="E1800" i="7"/>
  <c r="AG1799" i="7"/>
  <c r="AB1799" i="7"/>
  <c r="W1799" i="7"/>
  <c r="R1799" i="7"/>
  <c r="M1799" i="7"/>
  <c r="H1799" i="7"/>
  <c r="AI1798" i="7"/>
  <c r="AG1798" i="7"/>
  <c r="AD1798" i="7"/>
  <c r="AB1798" i="7"/>
  <c r="Y1798" i="7"/>
  <c r="W1798" i="7"/>
  <c r="T1798" i="7"/>
  <c r="R1798" i="7"/>
  <c r="O1798" i="7"/>
  <c r="M1798" i="7"/>
  <c r="J1798" i="7"/>
  <c r="H1798" i="7"/>
  <c r="E1798" i="7"/>
  <c r="AG1797" i="7"/>
  <c r="AI1797" i="7" s="1"/>
  <c r="AB1797" i="7"/>
  <c r="AD1797" i="7" s="1"/>
  <c r="W1797" i="7"/>
  <c r="Y1797" i="7" s="1"/>
  <c r="R1797" i="7"/>
  <c r="T1797" i="7" s="1"/>
  <c r="M1797" i="7"/>
  <c r="O1797" i="7" s="1"/>
  <c r="H1797" i="7"/>
  <c r="J1797" i="7" s="1"/>
  <c r="E1797" i="7"/>
  <c r="AI1796" i="7"/>
  <c r="AG1796" i="7"/>
  <c r="AD1796" i="7"/>
  <c r="AB1796" i="7"/>
  <c r="Y1796" i="7"/>
  <c r="W1796" i="7"/>
  <c r="T1796" i="7"/>
  <c r="R1796" i="7"/>
  <c r="O1796" i="7"/>
  <c r="M1796" i="7"/>
  <c r="J1796" i="7"/>
  <c r="H1796" i="7"/>
  <c r="E1796" i="7"/>
  <c r="AG1795" i="7"/>
  <c r="AI1795" i="7" s="1"/>
  <c r="AB1795" i="7"/>
  <c r="AD1795" i="7" s="1"/>
  <c r="W1795" i="7"/>
  <c r="Y1795" i="7" s="1"/>
  <c r="R1795" i="7"/>
  <c r="T1795" i="7" s="1"/>
  <c r="M1795" i="7"/>
  <c r="O1795" i="7" s="1"/>
  <c r="H1795" i="7"/>
  <c r="J1795" i="7" s="1"/>
  <c r="E1795" i="7"/>
  <c r="AI1794" i="7"/>
  <c r="AG1794" i="7"/>
  <c r="AD1794" i="7"/>
  <c r="AB1794" i="7"/>
  <c r="Y1794" i="7"/>
  <c r="W1794" i="7"/>
  <c r="T1794" i="7"/>
  <c r="R1794" i="7"/>
  <c r="O1794" i="7"/>
  <c r="M1794" i="7"/>
  <c r="J1794" i="7"/>
  <c r="H1794" i="7"/>
  <c r="E1794" i="7"/>
  <c r="AG1793" i="7"/>
  <c r="AI1793" i="7" s="1"/>
  <c r="AB1793" i="7"/>
  <c r="AD1793" i="7" s="1"/>
  <c r="W1793" i="7"/>
  <c r="Y1793" i="7" s="1"/>
  <c r="R1793" i="7"/>
  <c r="T1793" i="7" s="1"/>
  <c r="M1793" i="7"/>
  <c r="O1793" i="7" s="1"/>
  <c r="H1793" i="7"/>
  <c r="J1793" i="7" s="1"/>
  <c r="E1793" i="7"/>
  <c r="AI1792" i="7"/>
  <c r="AI1799" i="7" s="1"/>
  <c r="AG1792" i="7"/>
  <c r="AD1792" i="7"/>
  <c r="AD1799" i="7" s="1"/>
  <c r="AB1792" i="7"/>
  <c r="Y1792" i="7"/>
  <c r="Y1799" i="7" s="1"/>
  <c r="W1792" i="7"/>
  <c r="T1792" i="7"/>
  <c r="R1792" i="7"/>
  <c r="O1792" i="7"/>
  <c r="O1799" i="7" s="1"/>
  <c r="M1792" i="7"/>
  <c r="J1792" i="7"/>
  <c r="J1799" i="7" s="1"/>
  <c r="H1792" i="7"/>
  <c r="E1792" i="7"/>
  <c r="E1799" i="7" s="1"/>
  <c r="AG1791" i="7"/>
  <c r="AB1791" i="7"/>
  <c r="W1791" i="7"/>
  <c r="R1791" i="7"/>
  <c r="M1791" i="7"/>
  <c r="H1791" i="7"/>
  <c r="AI1790" i="7"/>
  <c r="AG1790" i="7"/>
  <c r="AD1790" i="7"/>
  <c r="AB1790" i="7"/>
  <c r="Y1790" i="7"/>
  <c r="W1790" i="7"/>
  <c r="T1790" i="7"/>
  <c r="T1791" i="7" s="1"/>
  <c r="R1790" i="7"/>
  <c r="O1790" i="7"/>
  <c r="M1790" i="7"/>
  <c r="J1790" i="7"/>
  <c r="H1790" i="7"/>
  <c r="E1790" i="7"/>
  <c r="E1791" i="7" s="1"/>
  <c r="AG1789" i="7"/>
  <c r="AI1789" i="7" s="1"/>
  <c r="AB1789" i="7"/>
  <c r="AD1789" i="7" s="1"/>
  <c r="W1789" i="7"/>
  <c r="Y1789" i="7" s="1"/>
  <c r="R1789" i="7"/>
  <c r="T1789" i="7" s="1"/>
  <c r="M1789" i="7"/>
  <c r="O1789" i="7" s="1"/>
  <c r="H1789" i="7"/>
  <c r="J1789" i="7" s="1"/>
  <c r="E1789" i="7"/>
  <c r="AI1788" i="7"/>
  <c r="AG1788" i="7"/>
  <c r="AD1788" i="7"/>
  <c r="AB1788" i="7"/>
  <c r="Y1788" i="7"/>
  <c r="W1788" i="7"/>
  <c r="T1788" i="7"/>
  <c r="R1788" i="7"/>
  <c r="O1788" i="7"/>
  <c r="M1788" i="7"/>
  <c r="J1788" i="7"/>
  <c r="H1788" i="7"/>
  <c r="E1788" i="7"/>
  <c r="AG1787" i="7"/>
  <c r="AI1787" i="7" s="1"/>
  <c r="AB1787" i="7"/>
  <c r="AD1787" i="7" s="1"/>
  <c r="W1787" i="7"/>
  <c r="Y1787" i="7" s="1"/>
  <c r="R1787" i="7"/>
  <c r="T1787" i="7" s="1"/>
  <c r="M1787" i="7"/>
  <c r="O1787" i="7" s="1"/>
  <c r="H1787" i="7"/>
  <c r="J1787" i="7" s="1"/>
  <c r="E1787" i="7"/>
  <c r="AI1786" i="7"/>
  <c r="AG1786" i="7"/>
  <c r="AD1786" i="7"/>
  <c r="AB1786" i="7"/>
  <c r="Y1786" i="7"/>
  <c r="W1786" i="7"/>
  <c r="T1786" i="7"/>
  <c r="R1786" i="7"/>
  <c r="O1786" i="7"/>
  <c r="M1786" i="7"/>
  <c r="J1786" i="7"/>
  <c r="H1786" i="7"/>
  <c r="E1786" i="7"/>
  <c r="AG1785" i="7"/>
  <c r="AI1785" i="7" s="1"/>
  <c r="AB1785" i="7"/>
  <c r="AD1785" i="7" s="1"/>
  <c r="W1785" i="7"/>
  <c r="Y1785" i="7" s="1"/>
  <c r="R1785" i="7"/>
  <c r="T1785" i="7" s="1"/>
  <c r="M1785" i="7"/>
  <c r="O1785" i="7" s="1"/>
  <c r="H1785" i="7"/>
  <c r="J1785" i="7" s="1"/>
  <c r="E1785" i="7"/>
  <c r="AI1784" i="7"/>
  <c r="AG1784" i="7"/>
  <c r="AD1784" i="7"/>
  <c r="AB1784" i="7"/>
  <c r="Y1784" i="7"/>
  <c r="W1784" i="7"/>
  <c r="T1784" i="7"/>
  <c r="R1784" i="7"/>
  <c r="O1784" i="7"/>
  <c r="M1784" i="7"/>
  <c r="J1784" i="7"/>
  <c r="H1784" i="7"/>
  <c r="E1784" i="7"/>
  <c r="AG1783" i="7"/>
  <c r="AI1783" i="7" s="1"/>
  <c r="AB1783" i="7"/>
  <c r="AD1783" i="7" s="1"/>
  <c r="W1783" i="7"/>
  <c r="Y1783" i="7" s="1"/>
  <c r="R1783" i="7"/>
  <c r="T1783" i="7" s="1"/>
  <c r="M1783" i="7"/>
  <c r="O1783" i="7" s="1"/>
  <c r="H1783" i="7"/>
  <c r="J1783" i="7" s="1"/>
  <c r="E1783" i="7"/>
  <c r="AI1782" i="7"/>
  <c r="AG1782" i="7"/>
  <c r="AD1782" i="7"/>
  <c r="AB1782" i="7"/>
  <c r="Y1782" i="7"/>
  <c r="W1782" i="7"/>
  <c r="T1782" i="7"/>
  <c r="R1782" i="7"/>
  <c r="O1782" i="7"/>
  <c r="M1782" i="7"/>
  <c r="J1782" i="7"/>
  <c r="H1782" i="7"/>
  <c r="E1782" i="7"/>
  <c r="AG1781" i="7"/>
  <c r="AI1781" i="7" s="1"/>
  <c r="AB1781" i="7"/>
  <c r="AD1781" i="7" s="1"/>
  <c r="W1781" i="7"/>
  <c r="Y1781" i="7" s="1"/>
  <c r="R1781" i="7"/>
  <c r="T1781" i="7" s="1"/>
  <c r="M1781" i="7"/>
  <c r="O1781" i="7" s="1"/>
  <c r="H1781" i="7"/>
  <c r="J1781" i="7" s="1"/>
  <c r="E1781" i="7"/>
  <c r="AI1780" i="7"/>
  <c r="AG1780" i="7"/>
  <c r="AD1780" i="7"/>
  <c r="AB1780" i="7"/>
  <c r="Y1780" i="7"/>
  <c r="W1780" i="7"/>
  <c r="T1780" i="7"/>
  <c r="R1780" i="7"/>
  <c r="O1780" i="7"/>
  <c r="M1780" i="7"/>
  <c r="J1780" i="7"/>
  <c r="H1780" i="7"/>
  <c r="E1780" i="7"/>
  <c r="AG1779" i="7"/>
  <c r="AI1779" i="7" s="1"/>
  <c r="AB1779" i="7"/>
  <c r="AD1779" i="7" s="1"/>
  <c r="Y1779" i="7"/>
  <c r="T1779" i="7"/>
  <c r="R1779" i="7"/>
  <c r="O1779" i="7"/>
  <c r="M1779" i="7"/>
  <c r="J1779" i="7"/>
  <c r="H1779" i="7"/>
  <c r="E1779" i="7"/>
  <c r="AG1774" i="7"/>
  <c r="AB1774" i="7"/>
  <c r="W1774" i="7"/>
  <c r="R1774" i="7"/>
  <c r="M1774" i="7"/>
  <c r="H1774" i="7"/>
  <c r="AG1773" i="7"/>
  <c r="AI1773" i="7" s="1"/>
  <c r="AB1773" i="7"/>
  <c r="AD1773" i="7" s="1"/>
  <c r="W1773" i="7"/>
  <c r="Y1773" i="7" s="1"/>
  <c r="R1773" i="7"/>
  <c r="T1773" i="7" s="1"/>
  <c r="M1773" i="7"/>
  <c r="O1773" i="7" s="1"/>
  <c r="H1773" i="7"/>
  <c r="J1773" i="7" s="1"/>
  <c r="E1773" i="7"/>
  <c r="AG1772" i="7"/>
  <c r="AB1772" i="7"/>
  <c r="W1772" i="7"/>
  <c r="R1772" i="7"/>
  <c r="M1772" i="7"/>
  <c r="H1772" i="7"/>
  <c r="AG1771" i="7"/>
  <c r="AI1771" i="7" s="1"/>
  <c r="AB1771" i="7"/>
  <c r="AD1771" i="7" s="1"/>
  <c r="W1771" i="7"/>
  <c r="Y1771" i="7" s="1"/>
  <c r="R1771" i="7"/>
  <c r="T1771" i="7" s="1"/>
  <c r="M1771" i="7"/>
  <c r="O1771" i="7" s="1"/>
  <c r="H1771" i="7"/>
  <c r="J1771" i="7" s="1"/>
  <c r="E1771" i="7"/>
  <c r="AI1770" i="7"/>
  <c r="AG1770" i="7"/>
  <c r="AD1770" i="7"/>
  <c r="AB1770" i="7"/>
  <c r="Y1770" i="7"/>
  <c r="W1770" i="7"/>
  <c r="T1770" i="7"/>
  <c r="R1770" i="7"/>
  <c r="O1770" i="7"/>
  <c r="M1770" i="7"/>
  <c r="J1770" i="7"/>
  <c r="H1770" i="7"/>
  <c r="E1770" i="7"/>
  <c r="AG1769" i="7"/>
  <c r="AI1769" i="7" s="1"/>
  <c r="AB1769" i="7"/>
  <c r="AD1769" i="7" s="1"/>
  <c r="W1769" i="7"/>
  <c r="Y1769" i="7" s="1"/>
  <c r="R1769" i="7"/>
  <c r="T1769" i="7" s="1"/>
  <c r="M1769" i="7"/>
  <c r="O1769" i="7" s="1"/>
  <c r="H1769" i="7"/>
  <c r="J1769" i="7" s="1"/>
  <c r="E1769" i="7"/>
  <c r="AI1768" i="7"/>
  <c r="AG1768" i="7"/>
  <c r="AD1768" i="7"/>
  <c r="AB1768" i="7"/>
  <c r="Y1768" i="7"/>
  <c r="W1768" i="7"/>
  <c r="T1768" i="7"/>
  <c r="R1768" i="7"/>
  <c r="O1768" i="7"/>
  <c r="M1768" i="7"/>
  <c r="J1768" i="7"/>
  <c r="H1768" i="7"/>
  <c r="E1768" i="7"/>
  <c r="AG1767" i="7"/>
  <c r="AI1767" i="7" s="1"/>
  <c r="AB1767" i="7"/>
  <c r="AD1767" i="7" s="1"/>
  <c r="W1767" i="7"/>
  <c r="Y1767" i="7" s="1"/>
  <c r="R1767" i="7"/>
  <c r="T1767" i="7" s="1"/>
  <c r="M1767" i="7"/>
  <c r="O1767" i="7" s="1"/>
  <c r="H1767" i="7"/>
  <c r="J1767" i="7" s="1"/>
  <c r="E1767" i="7"/>
  <c r="AI1766" i="7"/>
  <c r="AG1766" i="7"/>
  <c r="AD1766" i="7"/>
  <c r="AB1766" i="7"/>
  <c r="Y1766" i="7"/>
  <c r="W1766" i="7"/>
  <c r="T1766" i="7"/>
  <c r="R1766" i="7"/>
  <c r="O1766" i="7"/>
  <c r="M1766" i="7"/>
  <c r="J1766" i="7"/>
  <c r="H1766" i="7"/>
  <c r="E1766" i="7"/>
  <c r="AG1765" i="7"/>
  <c r="AI1765" i="7" s="1"/>
  <c r="AI1772" i="7" s="1"/>
  <c r="AB1765" i="7"/>
  <c r="AD1765" i="7" s="1"/>
  <c r="AD1772" i="7" s="1"/>
  <c r="W1765" i="7"/>
  <c r="Y1765" i="7" s="1"/>
  <c r="Y1772" i="7" s="1"/>
  <c r="R1765" i="7"/>
  <c r="T1765" i="7" s="1"/>
  <c r="T1772" i="7" s="1"/>
  <c r="M1765" i="7"/>
  <c r="O1765" i="7" s="1"/>
  <c r="O1772" i="7" s="1"/>
  <c r="H1765" i="7"/>
  <c r="J1765" i="7" s="1"/>
  <c r="J1772" i="7" s="1"/>
  <c r="E1765" i="7"/>
  <c r="E1772" i="7" s="1"/>
  <c r="AG1764" i="7"/>
  <c r="AB1764" i="7"/>
  <c r="W1764" i="7"/>
  <c r="R1764" i="7"/>
  <c r="M1764" i="7"/>
  <c r="H1764" i="7"/>
  <c r="AG1763" i="7"/>
  <c r="AI1763" i="7" s="1"/>
  <c r="AB1763" i="7"/>
  <c r="AD1763" i="7" s="1"/>
  <c r="W1763" i="7"/>
  <c r="Y1763" i="7" s="1"/>
  <c r="R1763" i="7"/>
  <c r="T1763" i="7" s="1"/>
  <c r="M1763" i="7"/>
  <c r="O1763" i="7" s="1"/>
  <c r="H1763" i="7"/>
  <c r="J1763" i="7" s="1"/>
  <c r="E1763" i="7"/>
  <c r="AI1762" i="7"/>
  <c r="AG1762" i="7"/>
  <c r="AD1762" i="7"/>
  <c r="AB1762" i="7"/>
  <c r="Y1762" i="7"/>
  <c r="W1762" i="7"/>
  <c r="T1762" i="7"/>
  <c r="R1762" i="7"/>
  <c r="O1762" i="7"/>
  <c r="M1762" i="7"/>
  <c r="J1762" i="7"/>
  <c r="H1762" i="7"/>
  <c r="E1762" i="7"/>
  <c r="E1764" i="7" s="1"/>
  <c r="AG1761" i="7"/>
  <c r="AI1761" i="7" s="1"/>
  <c r="AB1761" i="7"/>
  <c r="AD1761" i="7" s="1"/>
  <c r="W1761" i="7"/>
  <c r="Y1761" i="7" s="1"/>
  <c r="R1761" i="7"/>
  <c r="T1761" i="7" s="1"/>
  <c r="M1761" i="7"/>
  <c r="O1761" i="7" s="1"/>
  <c r="H1761" i="7"/>
  <c r="J1761" i="7" s="1"/>
  <c r="E1761" i="7"/>
  <c r="AI1760" i="7"/>
  <c r="AG1760" i="7"/>
  <c r="AD1760" i="7"/>
  <c r="AB1760" i="7"/>
  <c r="Y1760" i="7"/>
  <c r="W1760" i="7"/>
  <c r="T1760" i="7"/>
  <c r="R1760" i="7"/>
  <c r="O1760" i="7"/>
  <c r="M1760" i="7"/>
  <c r="J1760" i="7"/>
  <c r="H1760" i="7"/>
  <c r="E1760" i="7"/>
  <c r="AG1759" i="7"/>
  <c r="AI1759" i="7" s="1"/>
  <c r="AB1759" i="7"/>
  <c r="AD1759" i="7" s="1"/>
  <c r="W1759" i="7"/>
  <c r="Y1759" i="7" s="1"/>
  <c r="R1759" i="7"/>
  <c r="T1759" i="7" s="1"/>
  <c r="M1759" i="7"/>
  <c r="O1759" i="7" s="1"/>
  <c r="H1759" i="7"/>
  <c r="J1759" i="7" s="1"/>
  <c r="E1759" i="7"/>
  <c r="AI1758" i="7"/>
  <c r="AG1758" i="7"/>
  <c r="AD1758" i="7"/>
  <c r="AB1758" i="7"/>
  <c r="Y1758" i="7"/>
  <c r="W1758" i="7"/>
  <c r="T1758" i="7"/>
  <c r="R1758" i="7"/>
  <c r="O1758" i="7"/>
  <c r="M1758" i="7"/>
  <c r="J1758" i="7"/>
  <c r="H1758" i="7"/>
  <c r="E1758" i="7"/>
  <c r="AG1757" i="7"/>
  <c r="AI1757" i="7" s="1"/>
  <c r="AB1757" i="7"/>
  <c r="AD1757" i="7" s="1"/>
  <c r="W1757" i="7"/>
  <c r="Y1757" i="7" s="1"/>
  <c r="R1757" i="7"/>
  <c r="T1757" i="7" s="1"/>
  <c r="M1757" i="7"/>
  <c r="O1757" i="7" s="1"/>
  <c r="H1757" i="7"/>
  <c r="J1757" i="7" s="1"/>
  <c r="E1757" i="7"/>
  <c r="AI1756" i="7"/>
  <c r="AG1756" i="7"/>
  <c r="AD1756" i="7"/>
  <c r="AB1756" i="7"/>
  <c r="Y1756" i="7"/>
  <c r="W1756" i="7"/>
  <c r="T1756" i="7"/>
  <c r="R1756" i="7"/>
  <c r="O1756" i="7"/>
  <c r="M1756" i="7"/>
  <c r="J1756" i="7"/>
  <c r="H1756" i="7"/>
  <c r="E1756" i="7"/>
  <c r="AG1755" i="7"/>
  <c r="AI1755" i="7" s="1"/>
  <c r="AB1755" i="7"/>
  <c r="AD1755" i="7" s="1"/>
  <c r="W1755" i="7"/>
  <c r="Y1755" i="7" s="1"/>
  <c r="R1755" i="7"/>
  <c r="T1755" i="7" s="1"/>
  <c r="M1755" i="7"/>
  <c r="O1755" i="7" s="1"/>
  <c r="H1755" i="7"/>
  <c r="J1755" i="7" s="1"/>
  <c r="E1755" i="7"/>
  <c r="AI1754" i="7"/>
  <c r="AG1754" i="7"/>
  <c r="AD1754" i="7"/>
  <c r="AB1754" i="7"/>
  <c r="Y1754" i="7"/>
  <c r="W1754" i="7"/>
  <c r="T1754" i="7"/>
  <c r="R1754" i="7"/>
  <c r="O1754" i="7"/>
  <c r="M1754" i="7"/>
  <c r="J1754" i="7"/>
  <c r="H1754" i="7"/>
  <c r="E1754" i="7"/>
  <c r="AG1753" i="7"/>
  <c r="AI1753" i="7" s="1"/>
  <c r="AB1753" i="7"/>
  <c r="AD1753" i="7" s="1"/>
  <c r="W1753" i="7"/>
  <c r="Y1753" i="7" s="1"/>
  <c r="R1753" i="7"/>
  <c r="T1753" i="7" s="1"/>
  <c r="M1753" i="7"/>
  <c r="O1753" i="7" s="1"/>
  <c r="H1753" i="7"/>
  <c r="J1753" i="7" s="1"/>
  <c r="E1753" i="7"/>
  <c r="AI1752" i="7"/>
  <c r="AG1752" i="7"/>
  <c r="AD1752" i="7"/>
  <c r="AB1752" i="7"/>
  <c r="Y1752" i="7"/>
  <c r="R1752" i="7"/>
  <c r="T1752" i="7" s="1"/>
  <c r="M1752" i="7"/>
  <c r="O1752" i="7" s="1"/>
  <c r="H1752" i="7"/>
  <c r="J1752" i="7" s="1"/>
  <c r="E1752" i="7"/>
  <c r="AG1747" i="7"/>
  <c r="AB1747" i="7"/>
  <c r="W1747" i="7"/>
  <c r="R1747" i="7"/>
  <c r="M1747" i="7"/>
  <c r="H1747" i="7"/>
  <c r="AI1746" i="7"/>
  <c r="AG1746" i="7"/>
  <c r="AD1746" i="7"/>
  <c r="AB1746" i="7"/>
  <c r="Y1746" i="7"/>
  <c r="W1746" i="7"/>
  <c r="T1746" i="7"/>
  <c r="R1746" i="7"/>
  <c r="O1746" i="7"/>
  <c r="M1746" i="7"/>
  <c r="J1746" i="7"/>
  <c r="H1746" i="7"/>
  <c r="E1746" i="7"/>
  <c r="AG1745" i="7"/>
  <c r="AB1745" i="7"/>
  <c r="W1745" i="7"/>
  <c r="R1745" i="7"/>
  <c r="M1745" i="7"/>
  <c r="H1745" i="7"/>
  <c r="AI1744" i="7"/>
  <c r="AG1744" i="7"/>
  <c r="AD1744" i="7"/>
  <c r="AB1744" i="7"/>
  <c r="Y1744" i="7"/>
  <c r="W1744" i="7"/>
  <c r="T1744" i="7"/>
  <c r="R1744" i="7"/>
  <c r="O1744" i="7"/>
  <c r="M1744" i="7"/>
  <c r="J1744" i="7"/>
  <c r="H1744" i="7"/>
  <c r="E1744" i="7"/>
  <c r="AG1743" i="7"/>
  <c r="AI1743" i="7" s="1"/>
  <c r="AB1743" i="7"/>
  <c r="AD1743" i="7" s="1"/>
  <c r="W1743" i="7"/>
  <c r="Y1743" i="7" s="1"/>
  <c r="R1743" i="7"/>
  <c r="T1743" i="7" s="1"/>
  <c r="M1743" i="7"/>
  <c r="O1743" i="7" s="1"/>
  <c r="H1743" i="7"/>
  <c r="J1743" i="7" s="1"/>
  <c r="E1743" i="7"/>
  <c r="AI1742" i="7"/>
  <c r="AG1742" i="7"/>
  <c r="AD1742" i="7"/>
  <c r="AB1742" i="7"/>
  <c r="Y1742" i="7"/>
  <c r="W1742" i="7"/>
  <c r="T1742" i="7"/>
  <c r="R1742" i="7"/>
  <c r="O1742" i="7"/>
  <c r="M1742" i="7"/>
  <c r="J1742" i="7"/>
  <c r="H1742" i="7"/>
  <c r="E1742" i="7"/>
  <c r="AG1741" i="7"/>
  <c r="AI1741" i="7" s="1"/>
  <c r="AB1741" i="7"/>
  <c r="AD1741" i="7" s="1"/>
  <c r="W1741" i="7"/>
  <c r="Y1741" i="7" s="1"/>
  <c r="R1741" i="7"/>
  <c r="T1741" i="7" s="1"/>
  <c r="M1741" i="7"/>
  <c r="O1741" i="7" s="1"/>
  <c r="H1741" i="7"/>
  <c r="J1741" i="7" s="1"/>
  <c r="E1741" i="7"/>
  <c r="AI1740" i="7"/>
  <c r="AG1740" i="7"/>
  <c r="AD1740" i="7"/>
  <c r="AB1740" i="7"/>
  <c r="Y1740" i="7"/>
  <c r="W1740" i="7"/>
  <c r="T1740" i="7"/>
  <c r="R1740" i="7"/>
  <c r="O1740" i="7"/>
  <c r="M1740" i="7"/>
  <c r="J1740" i="7"/>
  <c r="H1740" i="7"/>
  <c r="E1740" i="7"/>
  <c r="AG1739" i="7"/>
  <c r="AI1739" i="7" s="1"/>
  <c r="AB1739" i="7"/>
  <c r="AD1739" i="7" s="1"/>
  <c r="W1739" i="7"/>
  <c r="Y1739" i="7" s="1"/>
  <c r="R1739" i="7"/>
  <c r="T1739" i="7" s="1"/>
  <c r="M1739" i="7"/>
  <c r="O1739" i="7" s="1"/>
  <c r="H1739" i="7"/>
  <c r="J1739" i="7" s="1"/>
  <c r="E1739" i="7"/>
  <c r="AI1738" i="7"/>
  <c r="AG1738" i="7"/>
  <c r="AD1738" i="7"/>
  <c r="AD1745" i="7" s="1"/>
  <c r="AB1738" i="7"/>
  <c r="Y1738" i="7"/>
  <c r="W1738" i="7"/>
  <c r="T1738" i="7"/>
  <c r="R1738" i="7"/>
  <c r="O1738" i="7"/>
  <c r="M1738" i="7"/>
  <c r="J1738" i="7"/>
  <c r="J1745" i="7" s="1"/>
  <c r="E1738" i="7"/>
  <c r="E1745" i="7" s="1"/>
  <c r="AG1737" i="7"/>
  <c r="AB1737" i="7"/>
  <c r="W1737" i="7"/>
  <c r="R1737" i="7"/>
  <c r="M1737" i="7"/>
  <c r="H1737" i="7"/>
  <c r="AG1736" i="7"/>
  <c r="AI1736" i="7" s="1"/>
  <c r="AD1736" i="7"/>
  <c r="Y1736" i="7"/>
  <c r="W1736" i="7"/>
  <c r="T1736" i="7"/>
  <c r="R1736" i="7"/>
  <c r="O1736" i="7"/>
  <c r="M1736" i="7"/>
  <c r="J1736" i="7"/>
  <c r="H1736" i="7"/>
  <c r="E1736" i="7"/>
  <c r="AG1735" i="7"/>
  <c r="AI1735" i="7" s="1"/>
  <c r="AB1735" i="7"/>
  <c r="AD1735" i="7" s="1"/>
  <c r="W1735" i="7"/>
  <c r="Y1735" i="7" s="1"/>
  <c r="R1735" i="7"/>
  <c r="T1735" i="7" s="1"/>
  <c r="M1735" i="7"/>
  <c r="O1735" i="7" s="1"/>
  <c r="H1735" i="7"/>
  <c r="J1735" i="7" s="1"/>
  <c r="E1735" i="7"/>
  <c r="AI1734" i="7"/>
  <c r="AG1734" i="7"/>
  <c r="AD1734" i="7"/>
  <c r="AB1734" i="7"/>
  <c r="Y1734" i="7"/>
  <c r="W1734" i="7"/>
  <c r="T1734" i="7"/>
  <c r="R1734" i="7"/>
  <c r="O1734" i="7"/>
  <c r="M1734" i="7"/>
  <c r="J1734" i="7"/>
  <c r="H1734" i="7"/>
  <c r="E1734" i="7"/>
  <c r="AG1733" i="7"/>
  <c r="AI1733" i="7" s="1"/>
  <c r="AB1733" i="7"/>
  <c r="AD1733" i="7" s="1"/>
  <c r="W1733" i="7"/>
  <c r="Y1733" i="7" s="1"/>
  <c r="R1733" i="7"/>
  <c r="T1733" i="7" s="1"/>
  <c r="M1733" i="7"/>
  <c r="O1733" i="7" s="1"/>
  <c r="H1733" i="7"/>
  <c r="J1733" i="7" s="1"/>
  <c r="E1733" i="7"/>
  <c r="AI1732" i="7"/>
  <c r="AG1732" i="7"/>
  <c r="AD1732" i="7"/>
  <c r="AB1732" i="7"/>
  <c r="Y1732" i="7"/>
  <c r="W1732" i="7"/>
  <c r="T1732" i="7"/>
  <c r="R1732" i="7"/>
  <c r="O1732" i="7"/>
  <c r="M1732" i="7"/>
  <c r="J1732" i="7"/>
  <c r="H1732" i="7"/>
  <c r="E1732" i="7"/>
  <c r="AG1731" i="7"/>
  <c r="AI1731" i="7" s="1"/>
  <c r="AB1731" i="7"/>
  <c r="AD1731" i="7" s="1"/>
  <c r="W1731" i="7"/>
  <c r="Y1731" i="7" s="1"/>
  <c r="R1731" i="7"/>
  <c r="T1731" i="7" s="1"/>
  <c r="O1731" i="7"/>
  <c r="M1731" i="7"/>
  <c r="H1731" i="7"/>
  <c r="J1731" i="7" s="1"/>
  <c r="E1731" i="7"/>
  <c r="AI1730" i="7"/>
  <c r="AG1730" i="7"/>
  <c r="AB1730" i="7"/>
  <c r="AD1730" i="7" s="1"/>
  <c r="Y1730" i="7"/>
  <c r="W1730" i="7"/>
  <c r="R1730" i="7"/>
  <c r="T1730" i="7" s="1"/>
  <c r="O1730" i="7"/>
  <c r="M1730" i="7"/>
  <c r="H1730" i="7"/>
  <c r="J1730" i="7" s="1"/>
  <c r="E1730" i="7"/>
  <c r="AG1729" i="7"/>
  <c r="AI1729" i="7" s="1"/>
  <c r="AB1729" i="7"/>
  <c r="AD1729" i="7" s="1"/>
  <c r="W1729" i="7"/>
  <c r="Y1729" i="7" s="1"/>
  <c r="T1729" i="7"/>
  <c r="R1729" i="7"/>
  <c r="M1729" i="7"/>
  <c r="O1729" i="7" s="1"/>
  <c r="H1729" i="7"/>
  <c r="J1729" i="7" s="1"/>
  <c r="E1729" i="7"/>
  <c r="AI1728" i="7"/>
  <c r="AG1728" i="7"/>
  <c r="AD1728" i="7"/>
  <c r="AB1728" i="7"/>
  <c r="Y1728" i="7"/>
  <c r="W1728" i="7"/>
  <c r="T1728" i="7"/>
  <c r="R1728" i="7"/>
  <c r="O1728" i="7"/>
  <c r="M1728" i="7"/>
  <c r="J1728" i="7"/>
  <c r="H1728" i="7"/>
  <c r="E1728" i="7"/>
  <c r="AG1727" i="7"/>
  <c r="AI1727" i="7" s="1"/>
  <c r="AB1727" i="7"/>
  <c r="AD1727" i="7" s="1"/>
  <c r="Y1727" i="7"/>
  <c r="W1727" i="7"/>
  <c r="R1727" i="7"/>
  <c r="T1727" i="7" s="1"/>
  <c r="M1727" i="7"/>
  <c r="O1727" i="7" s="1"/>
  <c r="H1727" i="7"/>
  <c r="J1727" i="7" s="1"/>
  <c r="E1727" i="7"/>
  <c r="AI1726" i="7"/>
  <c r="AG1726" i="7"/>
  <c r="AB1726" i="7"/>
  <c r="AD1726" i="7" s="1"/>
  <c r="Y1726" i="7"/>
  <c r="W1726" i="7"/>
  <c r="R1726" i="7"/>
  <c r="T1726" i="7" s="1"/>
  <c r="O1726" i="7"/>
  <c r="M1726" i="7"/>
  <c r="H1726" i="7"/>
  <c r="J1726" i="7" s="1"/>
  <c r="E1726" i="7"/>
  <c r="AG1725" i="7"/>
  <c r="AI1725" i="7" s="1"/>
  <c r="AB1725" i="7"/>
  <c r="AD1725" i="7" s="1"/>
  <c r="Y1725" i="7"/>
  <c r="T1725" i="7"/>
  <c r="R1725" i="7"/>
  <c r="O1725" i="7"/>
  <c r="M1725" i="7"/>
  <c r="J1725" i="7"/>
  <c r="E1725" i="7"/>
  <c r="AG1720" i="7"/>
  <c r="AB1720" i="7"/>
  <c r="W1720" i="7"/>
  <c r="R1720" i="7"/>
  <c r="M1720" i="7"/>
  <c r="H1720" i="7"/>
  <c r="C1720" i="7"/>
  <c r="AG1719" i="7"/>
  <c r="AI1719" i="7" s="1"/>
  <c r="AB1719" i="7"/>
  <c r="AD1719" i="7" s="1"/>
  <c r="W1719" i="7"/>
  <c r="Y1719" i="7" s="1"/>
  <c r="R1719" i="7"/>
  <c r="T1719" i="7" s="1"/>
  <c r="M1719" i="7"/>
  <c r="O1719" i="7" s="1"/>
  <c r="H1719" i="7"/>
  <c r="J1719" i="7" s="1"/>
  <c r="E1719" i="7"/>
  <c r="AG1718" i="7"/>
  <c r="AB1718" i="7"/>
  <c r="W1718" i="7"/>
  <c r="R1718" i="7"/>
  <c r="M1718" i="7"/>
  <c r="H1718" i="7"/>
  <c r="AG1717" i="7"/>
  <c r="AI1717" i="7" s="1"/>
  <c r="AB1717" i="7"/>
  <c r="AD1717" i="7" s="1"/>
  <c r="W1717" i="7"/>
  <c r="Y1717" i="7" s="1"/>
  <c r="R1717" i="7"/>
  <c r="T1717" i="7" s="1"/>
  <c r="O1717" i="7"/>
  <c r="M1717" i="7"/>
  <c r="J1717" i="7"/>
  <c r="H1717" i="7"/>
  <c r="E1717" i="7"/>
  <c r="AG1716" i="7"/>
  <c r="AI1716" i="7" s="1"/>
  <c r="AB1716" i="7"/>
  <c r="AD1716" i="7" s="1"/>
  <c r="W1716" i="7"/>
  <c r="Y1716" i="7" s="1"/>
  <c r="R1716" i="7"/>
  <c r="T1716" i="7" s="1"/>
  <c r="O1716" i="7"/>
  <c r="M1716" i="7"/>
  <c r="J1716" i="7"/>
  <c r="H1716" i="7"/>
  <c r="E1716" i="7"/>
  <c r="AG1715" i="7"/>
  <c r="AI1715" i="7" s="1"/>
  <c r="AB1715" i="7"/>
  <c r="AD1715" i="7" s="1"/>
  <c r="W1715" i="7"/>
  <c r="Y1715" i="7" s="1"/>
  <c r="R1715" i="7"/>
  <c r="T1715" i="7" s="1"/>
  <c r="M1715" i="7"/>
  <c r="O1715" i="7" s="1"/>
  <c r="H1715" i="7"/>
  <c r="J1715" i="7" s="1"/>
  <c r="E1715" i="7"/>
  <c r="AI1714" i="7"/>
  <c r="AG1714" i="7"/>
  <c r="AD1714" i="7"/>
  <c r="AB1714" i="7"/>
  <c r="Y1714" i="7"/>
  <c r="W1714" i="7"/>
  <c r="T1714" i="7"/>
  <c r="R1714" i="7"/>
  <c r="O1714" i="7"/>
  <c r="M1714" i="7"/>
  <c r="J1714" i="7"/>
  <c r="H1714" i="7"/>
  <c r="E1714" i="7"/>
  <c r="E1718" i="7" s="1"/>
  <c r="AG1713" i="7"/>
  <c r="AI1713" i="7" s="1"/>
  <c r="AB1713" i="7"/>
  <c r="AD1713" i="7" s="1"/>
  <c r="W1713" i="7"/>
  <c r="Y1713" i="7" s="1"/>
  <c r="R1713" i="7"/>
  <c r="T1713" i="7" s="1"/>
  <c r="M1713" i="7"/>
  <c r="O1713" i="7" s="1"/>
  <c r="H1713" i="7"/>
  <c r="J1713" i="7" s="1"/>
  <c r="E1713" i="7"/>
  <c r="AI1712" i="7"/>
  <c r="AG1712" i="7"/>
  <c r="AD1712" i="7"/>
  <c r="AB1712" i="7"/>
  <c r="Y1712" i="7"/>
  <c r="W1712" i="7"/>
  <c r="U1712" i="7"/>
  <c r="R1712" i="7"/>
  <c r="T1712" i="7" s="1"/>
  <c r="M1712" i="7"/>
  <c r="O1712" i="7" s="1"/>
  <c r="H1712" i="7"/>
  <c r="J1712" i="7" s="1"/>
  <c r="E1712" i="7"/>
  <c r="AI1711" i="7"/>
  <c r="AI1718" i="7" s="1"/>
  <c r="AG1711" i="7"/>
  <c r="AD1711" i="7"/>
  <c r="AB1711" i="7"/>
  <c r="Z1711" i="7"/>
  <c r="W1711" i="7"/>
  <c r="Y1711" i="7" s="1"/>
  <c r="R1711" i="7"/>
  <c r="T1711" i="7" s="1"/>
  <c r="P1711" i="7"/>
  <c r="O1711" i="7"/>
  <c r="P1716" i="7" s="1"/>
  <c r="P1717" i="7" s="1"/>
  <c r="M1711" i="7"/>
  <c r="J1711" i="7"/>
  <c r="J1718" i="7" s="1"/>
  <c r="E1711" i="7"/>
  <c r="AG1710" i="7"/>
  <c r="AB1710" i="7"/>
  <c r="W1710" i="7"/>
  <c r="R1710" i="7"/>
  <c r="M1710" i="7"/>
  <c r="H1710" i="7"/>
  <c r="AG1709" i="7"/>
  <c r="AI1709" i="7" s="1"/>
  <c r="AB1709" i="7"/>
  <c r="AD1709" i="7" s="1"/>
  <c r="W1709" i="7"/>
  <c r="Y1709" i="7" s="1"/>
  <c r="R1709" i="7"/>
  <c r="T1709" i="7" s="1"/>
  <c r="M1709" i="7"/>
  <c r="O1709" i="7" s="1"/>
  <c r="H1709" i="7"/>
  <c r="J1709" i="7" s="1"/>
  <c r="E1709" i="7"/>
  <c r="AI1708" i="7"/>
  <c r="AG1708" i="7"/>
  <c r="AD1708" i="7"/>
  <c r="AB1708" i="7"/>
  <c r="Y1708" i="7"/>
  <c r="W1708" i="7"/>
  <c r="T1708" i="7"/>
  <c r="R1708" i="7"/>
  <c r="O1708" i="7"/>
  <c r="M1708" i="7"/>
  <c r="J1708" i="7"/>
  <c r="H1708" i="7"/>
  <c r="E1708" i="7"/>
  <c r="E1710" i="7" s="1"/>
  <c r="AG1707" i="7"/>
  <c r="AI1707" i="7" s="1"/>
  <c r="AB1707" i="7"/>
  <c r="AD1707" i="7" s="1"/>
  <c r="W1707" i="7"/>
  <c r="Y1707" i="7" s="1"/>
  <c r="R1707" i="7"/>
  <c r="T1707" i="7" s="1"/>
  <c r="M1707" i="7"/>
  <c r="O1707" i="7" s="1"/>
  <c r="H1707" i="7"/>
  <c r="J1707" i="7" s="1"/>
  <c r="E1707" i="7"/>
  <c r="AI1706" i="7"/>
  <c r="AG1706" i="7"/>
  <c r="AD1706" i="7"/>
  <c r="AB1706" i="7"/>
  <c r="Y1706" i="7"/>
  <c r="W1706" i="7"/>
  <c r="T1706" i="7"/>
  <c r="R1706" i="7"/>
  <c r="O1706" i="7"/>
  <c r="M1706" i="7"/>
  <c r="J1706" i="7"/>
  <c r="H1706" i="7"/>
  <c r="E1706" i="7"/>
  <c r="AG1705" i="7"/>
  <c r="AI1705" i="7" s="1"/>
  <c r="AB1705" i="7"/>
  <c r="AD1705" i="7" s="1"/>
  <c r="W1705" i="7"/>
  <c r="Y1705" i="7" s="1"/>
  <c r="R1705" i="7"/>
  <c r="T1705" i="7" s="1"/>
  <c r="M1705" i="7"/>
  <c r="O1705" i="7" s="1"/>
  <c r="H1705" i="7"/>
  <c r="J1705" i="7" s="1"/>
  <c r="E1705" i="7"/>
  <c r="AI1704" i="7"/>
  <c r="AG1704" i="7"/>
  <c r="AD1704" i="7"/>
  <c r="AB1704" i="7"/>
  <c r="W1704" i="7"/>
  <c r="R1704" i="7"/>
  <c r="O1704" i="7"/>
  <c r="M1704" i="7"/>
  <c r="J1704" i="7"/>
  <c r="H1704" i="7"/>
  <c r="E1704" i="7"/>
  <c r="AG1703" i="7"/>
  <c r="AI1703" i="7" s="1"/>
  <c r="AB1703" i="7"/>
  <c r="AD1703" i="7" s="1"/>
  <c r="W1703" i="7"/>
  <c r="Y1703" i="7" s="1"/>
  <c r="R1703" i="7"/>
  <c r="T1703" i="7" s="1"/>
  <c r="M1703" i="7"/>
  <c r="O1703" i="7" s="1"/>
  <c r="H1703" i="7"/>
  <c r="J1703" i="7" s="1"/>
  <c r="E1703" i="7"/>
  <c r="AI1702" i="7"/>
  <c r="AG1702" i="7"/>
  <c r="AD1702" i="7"/>
  <c r="AB1702" i="7"/>
  <c r="Y1702" i="7"/>
  <c r="W1702" i="7"/>
  <c r="T1702" i="7"/>
  <c r="R1702" i="7"/>
  <c r="O1702" i="7"/>
  <c r="M1702" i="7"/>
  <c r="J1702" i="7"/>
  <c r="H1702" i="7"/>
  <c r="E1702" i="7"/>
  <c r="AG1701" i="7"/>
  <c r="AI1701" i="7" s="1"/>
  <c r="AB1701" i="7"/>
  <c r="AD1701" i="7" s="1"/>
  <c r="W1701" i="7"/>
  <c r="Y1701" i="7" s="1"/>
  <c r="R1701" i="7"/>
  <c r="T1701" i="7" s="1"/>
  <c r="M1701" i="7"/>
  <c r="O1701" i="7" s="1"/>
  <c r="H1701" i="7"/>
  <c r="J1701" i="7" s="1"/>
  <c r="E1701" i="7"/>
  <c r="AI1700" i="7"/>
  <c r="AG1700" i="7"/>
  <c r="AD1700" i="7"/>
  <c r="AB1700" i="7"/>
  <c r="Y1700" i="7"/>
  <c r="W1700" i="7"/>
  <c r="T1700" i="7"/>
  <c r="R1700" i="7"/>
  <c r="O1700" i="7"/>
  <c r="M1700" i="7"/>
  <c r="J1700" i="7"/>
  <c r="H1700" i="7"/>
  <c r="E1700" i="7"/>
  <c r="AG1699" i="7"/>
  <c r="AI1699" i="7" s="1"/>
  <c r="AB1699" i="7"/>
  <c r="AD1699" i="7" s="1"/>
  <c r="W1699" i="7"/>
  <c r="Y1699" i="7" s="1"/>
  <c r="R1699" i="7"/>
  <c r="T1699" i="7" s="1"/>
  <c r="M1699" i="7"/>
  <c r="O1699" i="7" s="1"/>
  <c r="H1699" i="7"/>
  <c r="J1699" i="7" s="1"/>
  <c r="E1699" i="7"/>
  <c r="AI1698" i="7"/>
  <c r="AG1698" i="7"/>
  <c r="AD1698" i="7"/>
  <c r="AB1698" i="7"/>
  <c r="Y1698" i="7"/>
  <c r="W1698" i="7"/>
  <c r="T1698" i="7"/>
  <c r="R1698" i="7"/>
  <c r="O1698" i="7"/>
  <c r="M1698" i="7"/>
  <c r="J1698" i="7"/>
  <c r="E1698" i="7"/>
  <c r="AG1693" i="7"/>
  <c r="AB1693" i="7"/>
  <c r="W1693" i="7"/>
  <c r="R1693" i="7"/>
  <c r="M1693" i="7"/>
  <c r="H1693" i="7"/>
  <c r="C1693" i="7"/>
  <c r="AG1692" i="7"/>
  <c r="AI1692" i="7" s="1"/>
  <c r="AB1692" i="7"/>
  <c r="AD1692" i="7" s="1"/>
  <c r="W1692" i="7"/>
  <c r="Y1692" i="7" s="1"/>
  <c r="R1692" i="7"/>
  <c r="T1692" i="7" s="1"/>
  <c r="M1692" i="7"/>
  <c r="O1692" i="7" s="1"/>
  <c r="H1692" i="7"/>
  <c r="J1692" i="7" s="1"/>
  <c r="E1692" i="7"/>
  <c r="AG1691" i="7"/>
  <c r="AB1691" i="7"/>
  <c r="W1691" i="7"/>
  <c r="R1691" i="7"/>
  <c r="M1691" i="7"/>
  <c r="H1691" i="7"/>
  <c r="AG1690" i="7"/>
  <c r="AI1690" i="7" s="1"/>
  <c r="AB1690" i="7"/>
  <c r="AD1690" i="7" s="1"/>
  <c r="W1690" i="7"/>
  <c r="Y1690" i="7" s="1"/>
  <c r="R1690" i="7"/>
  <c r="T1690" i="7" s="1"/>
  <c r="O1690" i="7"/>
  <c r="M1690" i="7"/>
  <c r="J1690" i="7"/>
  <c r="H1690" i="7"/>
  <c r="E1690" i="7"/>
  <c r="AG1689" i="7"/>
  <c r="AI1689" i="7" s="1"/>
  <c r="AB1689" i="7"/>
  <c r="AD1689" i="7" s="1"/>
  <c r="W1689" i="7"/>
  <c r="Y1689" i="7" s="1"/>
  <c r="R1689" i="7"/>
  <c r="T1689" i="7" s="1"/>
  <c r="O1689" i="7"/>
  <c r="M1689" i="7"/>
  <c r="J1689" i="7"/>
  <c r="H1689" i="7"/>
  <c r="E1689" i="7"/>
  <c r="AG1688" i="7"/>
  <c r="AI1688" i="7" s="1"/>
  <c r="AB1688" i="7"/>
  <c r="AD1688" i="7" s="1"/>
  <c r="W1688" i="7"/>
  <c r="Y1688" i="7" s="1"/>
  <c r="R1688" i="7"/>
  <c r="T1688" i="7" s="1"/>
  <c r="M1688" i="7"/>
  <c r="O1688" i="7" s="1"/>
  <c r="H1688" i="7"/>
  <c r="J1688" i="7" s="1"/>
  <c r="E1688" i="7"/>
  <c r="AI1687" i="7"/>
  <c r="AG1687" i="7"/>
  <c r="AE1687" i="7"/>
  <c r="AB1687" i="7"/>
  <c r="AD1687" i="7" s="1"/>
  <c r="W1687" i="7"/>
  <c r="Y1687" i="7" s="1"/>
  <c r="R1687" i="7"/>
  <c r="T1687" i="7" s="1"/>
  <c r="M1687" i="7"/>
  <c r="O1687" i="7" s="1"/>
  <c r="H1687" i="7"/>
  <c r="J1687" i="7" s="1"/>
  <c r="E1687" i="7"/>
  <c r="AI1686" i="7"/>
  <c r="AG1686" i="7"/>
  <c r="AD1686" i="7"/>
  <c r="AB1686" i="7"/>
  <c r="Y1686" i="7"/>
  <c r="W1686" i="7"/>
  <c r="T1686" i="7"/>
  <c r="R1686" i="7"/>
  <c r="O1686" i="7"/>
  <c r="M1686" i="7"/>
  <c r="J1686" i="7"/>
  <c r="H1686" i="7"/>
  <c r="E1686" i="7"/>
  <c r="AG1685" i="7"/>
  <c r="AI1685" i="7" s="1"/>
  <c r="AB1685" i="7"/>
  <c r="AD1685" i="7" s="1"/>
  <c r="W1685" i="7"/>
  <c r="Y1685" i="7" s="1"/>
  <c r="U1685" i="7"/>
  <c r="T1685" i="7"/>
  <c r="R1685" i="7"/>
  <c r="O1685" i="7"/>
  <c r="M1685" i="7"/>
  <c r="J1685" i="7"/>
  <c r="H1685" i="7"/>
  <c r="E1685" i="7"/>
  <c r="AG1684" i="7"/>
  <c r="AI1684" i="7" s="1"/>
  <c r="AB1684" i="7"/>
  <c r="AD1684" i="7" s="1"/>
  <c r="Z1684" i="7"/>
  <c r="Y1684" i="7"/>
  <c r="Y1691" i="7" s="1"/>
  <c r="W1684" i="7"/>
  <c r="T1684" i="7"/>
  <c r="R1684" i="7"/>
  <c r="P1684" i="7"/>
  <c r="M1684" i="7"/>
  <c r="O1684" i="7" s="1"/>
  <c r="J1684" i="7"/>
  <c r="E1684" i="7"/>
  <c r="E1691" i="7" s="1"/>
  <c r="AG1683" i="7"/>
  <c r="AB1683" i="7"/>
  <c r="W1683" i="7"/>
  <c r="R1683" i="7"/>
  <c r="M1683" i="7"/>
  <c r="H1683" i="7"/>
  <c r="AI1682" i="7"/>
  <c r="AI1683" i="7" s="1"/>
  <c r="AG1682" i="7"/>
  <c r="AD1682" i="7"/>
  <c r="AB1682" i="7"/>
  <c r="Y1682" i="7"/>
  <c r="Y1683" i="7" s="1"/>
  <c r="W1682" i="7"/>
  <c r="T1682" i="7"/>
  <c r="T1683" i="7" s="1"/>
  <c r="R1682" i="7"/>
  <c r="O1682" i="7"/>
  <c r="O1683" i="7" s="1"/>
  <c r="M1682" i="7"/>
  <c r="J1682" i="7"/>
  <c r="H1682" i="7"/>
  <c r="E1682" i="7"/>
  <c r="E1683" i="7" s="1"/>
  <c r="AG1681" i="7"/>
  <c r="AI1681" i="7" s="1"/>
  <c r="AB1681" i="7"/>
  <c r="AD1681" i="7" s="1"/>
  <c r="W1681" i="7"/>
  <c r="Y1681" i="7" s="1"/>
  <c r="R1681" i="7"/>
  <c r="T1681" i="7" s="1"/>
  <c r="M1681" i="7"/>
  <c r="O1681" i="7" s="1"/>
  <c r="H1681" i="7"/>
  <c r="J1681" i="7" s="1"/>
  <c r="E1681" i="7"/>
  <c r="AI1680" i="7"/>
  <c r="AG1680" i="7"/>
  <c r="AD1680" i="7"/>
  <c r="AB1680" i="7"/>
  <c r="Y1680" i="7"/>
  <c r="W1680" i="7"/>
  <c r="T1680" i="7"/>
  <c r="R1680" i="7"/>
  <c r="O1680" i="7"/>
  <c r="M1680" i="7"/>
  <c r="J1680" i="7"/>
  <c r="H1680" i="7"/>
  <c r="E1680" i="7"/>
  <c r="AG1679" i="7"/>
  <c r="AI1679" i="7" s="1"/>
  <c r="AB1679" i="7"/>
  <c r="AD1679" i="7" s="1"/>
  <c r="W1679" i="7"/>
  <c r="Y1679" i="7" s="1"/>
  <c r="R1679" i="7"/>
  <c r="T1679" i="7" s="1"/>
  <c r="M1679" i="7"/>
  <c r="O1679" i="7" s="1"/>
  <c r="H1679" i="7"/>
  <c r="J1679" i="7" s="1"/>
  <c r="E1679" i="7"/>
  <c r="AI1678" i="7"/>
  <c r="AG1678" i="7"/>
  <c r="AD1678" i="7"/>
  <c r="AB1678" i="7"/>
  <c r="Y1678" i="7"/>
  <c r="W1678" i="7"/>
  <c r="T1678" i="7"/>
  <c r="R1678" i="7"/>
  <c r="O1678" i="7"/>
  <c r="M1678" i="7"/>
  <c r="J1678" i="7"/>
  <c r="H1678" i="7"/>
  <c r="E1678" i="7"/>
  <c r="AG1677" i="7"/>
  <c r="AI1677" i="7" s="1"/>
  <c r="AB1677" i="7"/>
  <c r="AD1677" i="7" s="1"/>
  <c r="W1677" i="7"/>
  <c r="R1677" i="7"/>
  <c r="M1677" i="7"/>
  <c r="O1677" i="7" s="1"/>
  <c r="H1677" i="7"/>
  <c r="J1677" i="7" s="1"/>
  <c r="E1677" i="7"/>
  <c r="AI1676" i="7"/>
  <c r="AG1676" i="7"/>
  <c r="AD1676" i="7"/>
  <c r="AB1676" i="7"/>
  <c r="Y1676" i="7"/>
  <c r="W1676" i="7"/>
  <c r="T1676" i="7"/>
  <c r="R1676" i="7"/>
  <c r="O1676" i="7"/>
  <c r="M1676" i="7"/>
  <c r="J1676" i="7"/>
  <c r="E1676" i="7"/>
  <c r="AI1675" i="7"/>
  <c r="AG1675" i="7"/>
  <c r="AD1675" i="7"/>
  <c r="AB1675" i="7"/>
  <c r="Y1675" i="7"/>
  <c r="W1675" i="7"/>
  <c r="T1675" i="7"/>
  <c r="R1675" i="7"/>
  <c r="O1675" i="7"/>
  <c r="M1675" i="7"/>
  <c r="J1675" i="7"/>
  <c r="E1675" i="7"/>
  <c r="AI1674" i="7"/>
  <c r="AG1674" i="7"/>
  <c r="AD1674" i="7"/>
  <c r="AB1674" i="7"/>
  <c r="Y1674" i="7"/>
  <c r="W1674" i="7"/>
  <c r="T1674" i="7"/>
  <c r="R1674" i="7"/>
  <c r="O1674" i="7"/>
  <c r="M1674" i="7"/>
  <c r="J1674" i="7"/>
  <c r="E1674" i="7"/>
  <c r="AI1673" i="7"/>
  <c r="AG1673" i="7"/>
  <c r="AD1673" i="7"/>
  <c r="AB1673" i="7"/>
  <c r="Y1673" i="7"/>
  <c r="W1673" i="7"/>
  <c r="T1673" i="7"/>
  <c r="R1673" i="7"/>
  <c r="O1673" i="7"/>
  <c r="M1673" i="7"/>
  <c r="J1673" i="7"/>
  <c r="H1673" i="7"/>
  <c r="E1673" i="7"/>
  <c r="AG1672" i="7"/>
  <c r="AI1672" i="7" s="1"/>
  <c r="AB1672" i="7"/>
  <c r="AD1672" i="7" s="1"/>
  <c r="W1672" i="7"/>
  <c r="Y1672" i="7" s="1"/>
  <c r="R1672" i="7"/>
  <c r="T1672" i="7" s="1"/>
  <c r="M1672" i="7"/>
  <c r="O1672" i="7" s="1"/>
  <c r="H1672" i="7"/>
  <c r="J1672" i="7" s="1"/>
  <c r="E1672" i="7"/>
  <c r="AI1671" i="7"/>
  <c r="AG1671" i="7"/>
  <c r="AD1671" i="7"/>
  <c r="AB1671" i="7"/>
  <c r="Y1671" i="7"/>
  <c r="W1671" i="7"/>
  <c r="T1671" i="7"/>
  <c r="R1671" i="7"/>
  <c r="O1671" i="7"/>
  <c r="M1671" i="7"/>
  <c r="J1671" i="7"/>
  <c r="E1671" i="7"/>
  <c r="AG1666" i="7"/>
  <c r="AB1666" i="7"/>
  <c r="W1666" i="7"/>
  <c r="R1666" i="7"/>
  <c r="M1666" i="7"/>
  <c r="H1666" i="7"/>
  <c r="C1666" i="7"/>
  <c r="AG1665" i="7"/>
  <c r="AI1665" i="7" s="1"/>
  <c r="AB1665" i="7"/>
  <c r="AD1665" i="7" s="1"/>
  <c r="W1665" i="7"/>
  <c r="Y1665" i="7" s="1"/>
  <c r="R1665" i="7"/>
  <c r="T1665" i="7" s="1"/>
  <c r="M1665" i="7"/>
  <c r="O1665" i="7" s="1"/>
  <c r="H1665" i="7"/>
  <c r="J1665" i="7" s="1"/>
  <c r="C1665" i="7"/>
  <c r="E1665" i="7" s="1"/>
  <c r="AG1664" i="7"/>
  <c r="AB1664" i="7"/>
  <c r="W1664" i="7"/>
  <c r="R1664" i="7"/>
  <c r="M1664" i="7"/>
  <c r="H1664" i="7"/>
  <c r="C1664" i="7"/>
  <c r="AG1663" i="7"/>
  <c r="AI1663" i="7" s="1"/>
  <c r="AB1663" i="7"/>
  <c r="AD1663" i="7" s="1"/>
  <c r="W1663" i="7"/>
  <c r="Y1663" i="7" s="1"/>
  <c r="R1663" i="7"/>
  <c r="T1663" i="7" s="1"/>
  <c r="O1663" i="7"/>
  <c r="M1663" i="7"/>
  <c r="J1663" i="7"/>
  <c r="H1663" i="7"/>
  <c r="E1663" i="7"/>
  <c r="C1663" i="7"/>
  <c r="AI1662" i="7"/>
  <c r="AG1662" i="7"/>
  <c r="AD1662" i="7"/>
  <c r="AB1662" i="7"/>
  <c r="Y1662" i="7"/>
  <c r="W1662" i="7"/>
  <c r="T1662" i="7"/>
  <c r="R1662" i="7"/>
  <c r="M1662" i="7"/>
  <c r="O1662" i="7" s="1"/>
  <c r="H1662" i="7"/>
  <c r="J1662" i="7" s="1"/>
  <c r="C1662" i="7"/>
  <c r="E1662" i="7" s="1"/>
  <c r="AG1661" i="7"/>
  <c r="AI1661" i="7" s="1"/>
  <c r="AB1661" i="7"/>
  <c r="AD1661" i="7" s="1"/>
  <c r="W1661" i="7"/>
  <c r="Y1661" i="7" s="1"/>
  <c r="R1661" i="7"/>
  <c r="T1661" i="7" s="1"/>
  <c r="M1661" i="7"/>
  <c r="O1661" i="7" s="1"/>
  <c r="H1661" i="7"/>
  <c r="J1661" i="7" s="1"/>
  <c r="C1661" i="7"/>
  <c r="E1661" i="7" s="1"/>
  <c r="AG1660" i="7"/>
  <c r="AI1660" i="7" s="1"/>
  <c r="AE1660" i="7"/>
  <c r="AD1660" i="7"/>
  <c r="AB1660" i="7"/>
  <c r="Y1660" i="7"/>
  <c r="W1660" i="7"/>
  <c r="T1660" i="7"/>
  <c r="R1660" i="7"/>
  <c r="O1660" i="7"/>
  <c r="M1660" i="7"/>
  <c r="J1660" i="7"/>
  <c r="H1660" i="7"/>
  <c r="E1660" i="7"/>
  <c r="C1660" i="7"/>
  <c r="AI1659" i="7"/>
  <c r="AG1659" i="7"/>
  <c r="AD1659" i="7"/>
  <c r="AB1659" i="7"/>
  <c r="Y1659" i="7"/>
  <c r="W1659" i="7"/>
  <c r="T1659" i="7"/>
  <c r="R1659" i="7"/>
  <c r="O1659" i="7"/>
  <c r="M1659" i="7"/>
  <c r="J1659" i="7"/>
  <c r="H1659" i="7"/>
  <c r="E1659" i="7"/>
  <c r="C1659" i="7"/>
  <c r="AB1658" i="7"/>
  <c r="AC1658" i="7" s="1"/>
  <c r="X1658" i="7"/>
  <c r="Y1658" i="7" s="1"/>
  <c r="W1658" i="7"/>
  <c r="U1658" i="7"/>
  <c r="R1658" i="7"/>
  <c r="T1658" i="7" s="1"/>
  <c r="M1658" i="7"/>
  <c r="O1658" i="7" s="1"/>
  <c r="H1658" i="7"/>
  <c r="J1658" i="7" s="1"/>
  <c r="C1658" i="7"/>
  <c r="E1658" i="7" s="1"/>
  <c r="AG1657" i="7"/>
  <c r="AI1657" i="7" s="1"/>
  <c r="AB1657" i="7"/>
  <c r="AD1657" i="7" s="1"/>
  <c r="Z1657" i="7"/>
  <c r="Y1657" i="7"/>
  <c r="W1657" i="7"/>
  <c r="T1657" i="7"/>
  <c r="T1664" i="7" s="1"/>
  <c r="R1657" i="7"/>
  <c r="P1657" i="7"/>
  <c r="M1657" i="7"/>
  <c r="O1657" i="7" s="1"/>
  <c r="J1657" i="7"/>
  <c r="E1657" i="7"/>
  <c r="E1664" i="7" s="1"/>
  <c r="C1657" i="7"/>
  <c r="AG1656" i="7"/>
  <c r="AB1656" i="7"/>
  <c r="W1656" i="7"/>
  <c r="R1656" i="7"/>
  <c r="M1656" i="7"/>
  <c r="H1656" i="7"/>
  <c r="C1656" i="7"/>
  <c r="AI1655" i="7"/>
  <c r="AG1655" i="7"/>
  <c r="AD1655" i="7"/>
  <c r="AD1656" i="7" s="1"/>
  <c r="AB1655" i="7"/>
  <c r="Y1655" i="7"/>
  <c r="W1655" i="7"/>
  <c r="T1655" i="7"/>
  <c r="R1655" i="7"/>
  <c r="O1655" i="7"/>
  <c r="M1655" i="7"/>
  <c r="J1655" i="7"/>
  <c r="H1655" i="7"/>
  <c r="E1655" i="7"/>
  <c r="C1655" i="7"/>
  <c r="AI1654" i="7"/>
  <c r="AG1654" i="7"/>
  <c r="AD1654" i="7"/>
  <c r="AB1654" i="7"/>
  <c r="Y1654" i="7"/>
  <c r="W1654" i="7"/>
  <c r="T1654" i="7"/>
  <c r="R1654" i="7"/>
  <c r="O1654" i="7"/>
  <c r="O1656" i="7" s="1"/>
  <c r="M1654" i="7"/>
  <c r="J1654" i="7"/>
  <c r="H1654" i="7"/>
  <c r="E1654" i="7"/>
  <c r="C1654" i="7"/>
  <c r="AI1653" i="7"/>
  <c r="AG1653" i="7"/>
  <c r="AD1653" i="7"/>
  <c r="W1653" i="7"/>
  <c r="Y1653" i="7" s="1"/>
  <c r="R1653" i="7"/>
  <c r="T1653" i="7" s="1"/>
  <c r="M1653" i="7"/>
  <c r="O1653" i="7" s="1"/>
  <c r="H1653" i="7"/>
  <c r="J1653" i="7" s="1"/>
  <c r="C1653" i="7"/>
  <c r="E1653" i="7" s="1"/>
  <c r="AG1652" i="7"/>
  <c r="AI1652" i="7" s="1"/>
  <c r="AB1652" i="7"/>
  <c r="AD1652" i="7" s="1"/>
  <c r="W1652" i="7"/>
  <c r="Y1652" i="7" s="1"/>
  <c r="R1652" i="7"/>
  <c r="T1652" i="7" s="1"/>
  <c r="M1652" i="7"/>
  <c r="O1652" i="7" s="1"/>
  <c r="H1652" i="7"/>
  <c r="J1652" i="7" s="1"/>
  <c r="C1652" i="7"/>
  <c r="E1652" i="7" s="1"/>
  <c r="AG1651" i="7"/>
  <c r="AI1651" i="7" s="1"/>
  <c r="AB1651" i="7"/>
  <c r="AD1651" i="7" s="1"/>
  <c r="W1651" i="7"/>
  <c r="Y1651" i="7" s="1"/>
  <c r="R1651" i="7"/>
  <c r="T1651" i="7" s="1"/>
  <c r="M1651" i="7"/>
  <c r="O1651" i="7" s="1"/>
  <c r="H1651" i="7"/>
  <c r="J1651" i="7" s="1"/>
  <c r="C1651" i="7"/>
  <c r="E1651" i="7" s="1"/>
  <c r="AG1650" i="7"/>
  <c r="AI1650" i="7" s="1"/>
  <c r="AB1650" i="7"/>
  <c r="AD1650" i="7" s="1"/>
  <c r="W1650" i="7"/>
  <c r="T1650" i="7"/>
  <c r="R1650" i="7"/>
  <c r="O1650" i="7"/>
  <c r="M1650" i="7"/>
  <c r="J1650" i="7"/>
  <c r="H1650" i="7"/>
  <c r="E1650" i="7"/>
  <c r="C1650" i="7"/>
  <c r="AI1649" i="7"/>
  <c r="AG1649" i="7"/>
  <c r="AD1649" i="7"/>
  <c r="AB1649" i="7"/>
  <c r="Y1649" i="7"/>
  <c r="W1649" i="7"/>
  <c r="T1649" i="7"/>
  <c r="R1649" i="7"/>
  <c r="O1649" i="7"/>
  <c r="M1649" i="7"/>
  <c r="J1649" i="7"/>
  <c r="C1649" i="7"/>
  <c r="E1649" i="7" s="1"/>
  <c r="AG1648" i="7"/>
  <c r="AI1648" i="7" s="1"/>
  <c r="AB1648" i="7"/>
  <c r="AD1648" i="7" s="1"/>
  <c r="W1648" i="7"/>
  <c r="Y1648" i="7" s="1"/>
  <c r="R1648" i="7"/>
  <c r="T1648" i="7" s="1"/>
  <c r="M1648" i="7"/>
  <c r="O1648" i="7" s="1"/>
  <c r="J1648" i="7"/>
  <c r="E1648" i="7"/>
  <c r="C1648" i="7"/>
  <c r="AI1647" i="7"/>
  <c r="AG1647" i="7"/>
  <c r="AD1647" i="7"/>
  <c r="AB1647" i="7"/>
  <c r="Y1647" i="7"/>
  <c r="W1647" i="7"/>
  <c r="T1647" i="7"/>
  <c r="R1647" i="7"/>
  <c r="O1647" i="7"/>
  <c r="M1647" i="7"/>
  <c r="J1647" i="7"/>
  <c r="C1647" i="7"/>
  <c r="E1647" i="7" s="1"/>
  <c r="AG1646" i="7"/>
  <c r="AI1646" i="7" s="1"/>
  <c r="AB1646" i="7"/>
  <c r="AD1646" i="7" s="1"/>
  <c r="W1646" i="7"/>
  <c r="Y1646" i="7" s="1"/>
  <c r="R1646" i="7"/>
  <c r="T1646" i="7" s="1"/>
  <c r="M1646" i="7"/>
  <c r="O1646" i="7" s="1"/>
  <c r="H1646" i="7"/>
  <c r="J1646" i="7" s="1"/>
  <c r="C1646" i="7"/>
  <c r="E1646" i="7" s="1"/>
  <c r="AG1645" i="7"/>
  <c r="AI1645" i="7" s="1"/>
  <c r="AB1645" i="7"/>
  <c r="AD1645" i="7" s="1"/>
  <c r="W1645" i="7"/>
  <c r="Y1645" i="7" s="1"/>
  <c r="R1645" i="7"/>
  <c r="T1645" i="7" s="1"/>
  <c r="M1645" i="7"/>
  <c r="O1645" i="7" s="1"/>
  <c r="H1645" i="7"/>
  <c r="J1645" i="7" s="1"/>
  <c r="C1645" i="7"/>
  <c r="E1645" i="7" s="1"/>
  <c r="AG1644" i="7"/>
  <c r="AI1644" i="7" s="1"/>
  <c r="AB1644" i="7"/>
  <c r="AD1644" i="7" s="1"/>
  <c r="W1644" i="7"/>
  <c r="Y1644" i="7" s="1"/>
  <c r="R1644" i="7"/>
  <c r="T1644" i="7" s="1"/>
  <c r="M1644" i="7"/>
  <c r="O1644" i="7" s="1"/>
  <c r="J1644" i="7"/>
  <c r="E1644" i="7"/>
  <c r="C1644" i="7"/>
  <c r="AG1639" i="7"/>
  <c r="AB1639" i="7"/>
  <c r="W1639" i="7"/>
  <c r="R1639" i="7"/>
  <c r="M1639" i="7"/>
  <c r="H1639" i="7"/>
  <c r="AB1638" i="7"/>
  <c r="AC1638" i="7" s="1"/>
  <c r="W1638" i="7"/>
  <c r="Y1638" i="7" s="1"/>
  <c r="H1638" i="7"/>
  <c r="I1638" i="7" s="1"/>
  <c r="E1638" i="7"/>
  <c r="E1639" i="7" s="1"/>
  <c r="E1640" i="7" s="1"/>
  <c r="AG1637" i="7"/>
  <c r="AB1637" i="7"/>
  <c r="W1637" i="7"/>
  <c r="R1637" i="7"/>
  <c r="M1637" i="7"/>
  <c r="H1637" i="7"/>
  <c r="AG1636" i="7"/>
  <c r="AI1636" i="7" s="1"/>
  <c r="AB1636" i="7"/>
  <c r="AD1636" i="7" s="1"/>
  <c r="W1636" i="7"/>
  <c r="Y1636" i="7" s="1"/>
  <c r="R1636" i="7"/>
  <c r="T1636" i="7" s="1"/>
  <c r="O1636" i="7"/>
  <c r="M1636" i="7"/>
  <c r="J1636" i="7"/>
  <c r="H1636" i="7"/>
  <c r="E1636" i="7"/>
  <c r="AG1635" i="7"/>
  <c r="AI1635" i="7" s="1"/>
  <c r="AB1635" i="7"/>
  <c r="AD1635" i="7" s="1"/>
  <c r="W1635" i="7"/>
  <c r="Y1635" i="7" s="1"/>
  <c r="R1635" i="7"/>
  <c r="T1635" i="7" s="1"/>
  <c r="O1635" i="7"/>
  <c r="M1635" i="7"/>
  <c r="J1635" i="7"/>
  <c r="H1635" i="7"/>
  <c r="E1635" i="7"/>
  <c r="AG1634" i="7"/>
  <c r="AI1634" i="7" s="1"/>
  <c r="AB1634" i="7"/>
  <c r="AD1634" i="7" s="1"/>
  <c r="W1634" i="7"/>
  <c r="Y1634" i="7" s="1"/>
  <c r="R1634" i="7"/>
  <c r="T1634" i="7" s="1"/>
  <c r="M1634" i="7"/>
  <c r="O1634" i="7" s="1"/>
  <c r="H1634" i="7"/>
  <c r="J1634" i="7" s="1"/>
  <c r="E1634" i="7"/>
  <c r="AI1633" i="7"/>
  <c r="AG1633" i="7"/>
  <c r="AE1633" i="7"/>
  <c r="AB1633" i="7"/>
  <c r="AD1633" i="7" s="1"/>
  <c r="W1633" i="7"/>
  <c r="Y1633" i="7" s="1"/>
  <c r="R1633" i="7"/>
  <c r="T1633" i="7" s="1"/>
  <c r="M1633" i="7"/>
  <c r="O1633" i="7" s="1"/>
  <c r="H1633" i="7"/>
  <c r="J1633" i="7" s="1"/>
  <c r="E1633" i="7"/>
  <c r="AI1632" i="7"/>
  <c r="AG1632" i="7"/>
  <c r="AD1632" i="7"/>
  <c r="AB1632" i="7"/>
  <c r="Y1632" i="7"/>
  <c r="W1632" i="7"/>
  <c r="T1632" i="7"/>
  <c r="R1632" i="7"/>
  <c r="O1632" i="7"/>
  <c r="M1632" i="7"/>
  <c r="J1632" i="7"/>
  <c r="H1632" i="7"/>
  <c r="E1632" i="7"/>
  <c r="E1637" i="7" s="1"/>
  <c r="AG1631" i="7"/>
  <c r="AI1631" i="7" s="1"/>
  <c r="AB1631" i="7"/>
  <c r="AD1631" i="7" s="1"/>
  <c r="W1631" i="7"/>
  <c r="Y1631" i="7" s="1"/>
  <c r="U1631" i="7"/>
  <c r="T1631" i="7"/>
  <c r="R1631" i="7"/>
  <c r="O1631" i="7"/>
  <c r="M1631" i="7"/>
  <c r="J1631" i="7"/>
  <c r="H1631" i="7"/>
  <c r="E1631" i="7"/>
  <c r="AG1630" i="7"/>
  <c r="AI1630" i="7" s="1"/>
  <c r="AB1630" i="7"/>
  <c r="AD1630" i="7" s="1"/>
  <c r="AD1637" i="7" s="1"/>
  <c r="Z1630" i="7"/>
  <c r="Y1630" i="7"/>
  <c r="W1630" i="7"/>
  <c r="T1630" i="7"/>
  <c r="T1637" i="7" s="1"/>
  <c r="R1630" i="7"/>
  <c r="P1630" i="7"/>
  <c r="M1630" i="7"/>
  <c r="O1630" i="7" s="1"/>
  <c r="H1630" i="7"/>
  <c r="J1630" i="7" s="1"/>
  <c r="J1637" i="7" s="1"/>
  <c r="E1630" i="7"/>
  <c r="AG1629" i="7"/>
  <c r="AB1629" i="7"/>
  <c r="W1629" i="7"/>
  <c r="R1629" i="7"/>
  <c r="M1629" i="7"/>
  <c r="H1629" i="7"/>
  <c r="AG1628" i="7"/>
  <c r="AI1628" i="7" s="1"/>
  <c r="AB1628" i="7"/>
  <c r="AD1628" i="7" s="1"/>
  <c r="W1628" i="7"/>
  <c r="Y1628" i="7" s="1"/>
  <c r="R1628" i="7"/>
  <c r="T1628" i="7" s="1"/>
  <c r="M1628" i="7"/>
  <c r="O1628" i="7" s="1"/>
  <c r="H1628" i="7"/>
  <c r="J1628" i="7" s="1"/>
  <c r="E1628" i="7"/>
  <c r="AI1627" i="7"/>
  <c r="AG1627" i="7"/>
  <c r="AD1627" i="7"/>
  <c r="AB1627" i="7"/>
  <c r="Y1627" i="7"/>
  <c r="W1627" i="7"/>
  <c r="T1627" i="7"/>
  <c r="R1627" i="7"/>
  <c r="O1627" i="7"/>
  <c r="M1627" i="7"/>
  <c r="J1627" i="7"/>
  <c r="H1627" i="7"/>
  <c r="E1627" i="7"/>
  <c r="E1629" i="7" s="1"/>
  <c r="AG1626" i="7"/>
  <c r="AI1626" i="7" s="1"/>
  <c r="AB1626" i="7"/>
  <c r="AD1626" i="7" s="1"/>
  <c r="W1626" i="7"/>
  <c r="Y1626" i="7" s="1"/>
  <c r="R1626" i="7"/>
  <c r="T1626" i="7" s="1"/>
  <c r="M1626" i="7"/>
  <c r="O1626" i="7" s="1"/>
  <c r="H1626" i="7"/>
  <c r="J1626" i="7" s="1"/>
  <c r="E1626" i="7"/>
  <c r="AI1625" i="7"/>
  <c r="AG1625" i="7"/>
  <c r="AD1625" i="7"/>
  <c r="AB1625" i="7"/>
  <c r="Y1625" i="7"/>
  <c r="W1625" i="7"/>
  <c r="T1625" i="7"/>
  <c r="R1625" i="7"/>
  <c r="O1625" i="7"/>
  <c r="M1625" i="7"/>
  <c r="J1625" i="7"/>
  <c r="H1625" i="7"/>
  <c r="E1625" i="7"/>
  <c r="AG1624" i="7"/>
  <c r="AI1624" i="7" s="1"/>
  <c r="AB1624" i="7"/>
  <c r="AD1624" i="7" s="1"/>
  <c r="W1624" i="7"/>
  <c r="Y1624" i="7" s="1"/>
  <c r="R1624" i="7"/>
  <c r="T1624" i="7" s="1"/>
  <c r="M1624" i="7"/>
  <c r="O1624" i="7" s="1"/>
  <c r="H1624" i="7"/>
  <c r="J1624" i="7" s="1"/>
  <c r="E1624" i="7"/>
  <c r="AI1623" i="7"/>
  <c r="AG1623" i="7"/>
  <c r="AD1623" i="7"/>
  <c r="AB1623" i="7"/>
  <c r="Y1623" i="7"/>
  <c r="W1623" i="7"/>
  <c r="T1623" i="7"/>
  <c r="R1623" i="7"/>
  <c r="O1623" i="7"/>
  <c r="M1623" i="7"/>
  <c r="J1623" i="7"/>
  <c r="H1623" i="7"/>
  <c r="E1623" i="7"/>
  <c r="AG1622" i="7"/>
  <c r="AI1622" i="7" s="1"/>
  <c r="AB1622" i="7"/>
  <c r="AD1622" i="7" s="1"/>
  <c r="W1622" i="7"/>
  <c r="Y1622" i="7" s="1"/>
  <c r="R1622" i="7"/>
  <c r="T1622" i="7" s="1"/>
  <c r="M1622" i="7"/>
  <c r="O1622" i="7" s="1"/>
  <c r="H1622" i="7"/>
  <c r="J1622" i="7" s="1"/>
  <c r="E1622" i="7"/>
  <c r="AI1621" i="7"/>
  <c r="AG1621" i="7"/>
  <c r="AD1621" i="7"/>
  <c r="AB1621" i="7"/>
  <c r="Y1621" i="7"/>
  <c r="W1621" i="7"/>
  <c r="T1621" i="7"/>
  <c r="R1621" i="7"/>
  <c r="O1621" i="7"/>
  <c r="M1621" i="7"/>
  <c r="J1621" i="7"/>
  <c r="H1621" i="7"/>
  <c r="E1621" i="7"/>
  <c r="AG1620" i="7"/>
  <c r="AI1620" i="7" s="1"/>
  <c r="AB1620" i="7"/>
  <c r="AD1620" i="7" s="1"/>
  <c r="W1620" i="7"/>
  <c r="Y1620" i="7" s="1"/>
  <c r="H1620" i="7"/>
  <c r="I1620" i="7" s="1"/>
  <c r="E1620" i="7"/>
  <c r="AI1619" i="7"/>
  <c r="AG1619" i="7"/>
  <c r="AD1619" i="7"/>
  <c r="AB1619" i="7"/>
  <c r="Y1619" i="7"/>
  <c r="W1619" i="7"/>
  <c r="T1619" i="7"/>
  <c r="R1619" i="7"/>
  <c r="O1619" i="7"/>
  <c r="M1619" i="7"/>
  <c r="J1619" i="7"/>
  <c r="H1619" i="7"/>
  <c r="E1619" i="7"/>
  <c r="AG1618" i="7"/>
  <c r="AI1618" i="7" s="1"/>
  <c r="AB1618" i="7"/>
  <c r="AD1618" i="7" s="1"/>
  <c r="W1618" i="7"/>
  <c r="Y1618" i="7" s="1"/>
  <c r="R1618" i="7"/>
  <c r="T1618" i="7" s="1"/>
  <c r="M1618" i="7"/>
  <c r="O1618" i="7" s="1"/>
  <c r="H1618" i="7"/>
  <c r="J1618" i="7" s="1"/>
  <c r="E1618" i="7"/>
  <c r="AI1617" i="7"/>
  <c r="AG1617" i="7"/>
  <c r="AD1617" i="7"/>
  <c r="AB1617" i="7"/>
  <c r="Y1617" i="7"/>
  <c r="W1617" i="7"/>
  <c r="T1617" i="7"/>
  <c r="R1617" i="7"/>
  <c r="O1617" i="7"/>
  <c r="M1617" i="7"/>
  <c r="J1617" i="7"/>
  <c r="H1617" i="7"/>
  <c r="E1617" i="7"/>
  <c r="AG1611" i="7"/>
  <c r="AB1611" i="7"/>
  <c r="W1611" i="7"/>
  <c r="R1611" i="7"/>
  <c r="M1611" i="7"/>
  <c r="AI1610" i="7"/>
  <c r="AG1610" i="7"/>
  <c r="AD1610" i="7"/>
  <c r="AB1610" i="7"/>
  <c r="Y1610" i="7"/>
  <c r="W1610" i="7"/>
  <c r="T1610" i="7"/>
  <c r="R1610" i="7"/>
  <c r="O1610" i="7"/>
  <c r="M1610" i="7"/>
  <c r="J1610" i="7"/>
  <c r="E1610" i="7"/>
  <c r="AG1609" i="7"/>
  <c r="AB1609" i="7"/>
  <c r="W1609" i="7"/>
  <c r="R1609" i="7"/>
  <c r="M1609" i="7"/>
  <c r="AI1608" i="7"/>
  <c r="AG1608" i="7"/>
  <c r="AD1608" i="7"/>
  <c r="AB1608" i="7"/>
  <c r="Y1608" i="7"/>
  <c r="W1608" i="7"/>
  <c r="N1608" i="7"/>
  <c r="R1608" i="7" s="1"/>
  <c r="T1608" i="7" s="1"/>
  <c r="M1608" i="7"/>
  <c r="J1608" i="7"/>
  <c r="E1608" i="7"/>
  <c r="AI1607" i="7"/>
  <c r="AG1607" i="7"/>
  <c r="AD1607" i="7"/>
  <c r="AB1607" i="7"/>
  <c r="Y1607" i="7"/>
  <c r="W1607" i="7"/>
  <c r="N1607" i="7"/>
  <c r="M1607" i="7"/>
  <c r="J1607" i="7"/>
  <c r="E1607" i="7"/>
  <c r="AG1606" i="7"/>
  <c r="AI1606" i="7" s="1"/>
  <c r="AB1606" i="7"/>
  <c r="AD1606" i="7" s="1"/>
  <c r="W1606" i="7"/>
  <c r="Y1606" i="7" s="1"/>
  <c r="R1606" i="7"/>
  <c r="T1606" i="7" s="1"/>
  <c r="N1606" i="7"/>
  <c r="O1606" i="7" s="1"/>
  <c r="M1606" i="7"/>
  <c r="J1606" i="7"/>
  <c r="E1606" i="7"/>
  <c r="AG1605" i="7"/>
  <c r="AI1605" i="7" s="1"/>
  <c r="AB1605" i="7"/>
  <c r="AD1605" i="7" s="1"/>
  <c r="W1605" i="7"/>
  <c r="Y1605" i="7" s="1"/>
  <c r="N1605" i="7"/>
  <c r="M1605" i="7"/>
  <c r="J1605" i="7"/>
  <c r="E1605" i="7"/>
  <c r="AG1604" i="7"/>
  <c r="AI1604" i="7" s="1"/>
  <c r="AB1604" i="7"/>
  <c r="AD1604" i="7" s="1"/>
  <c r="W1604" i="7"/>
  <c r="Y1604" i="7" s="1"/>
  <c r="T1604" i="7"/>
  <c r="R1604" i="7"/>
  <c r="O1604" i="7"/>
  <c r="M1604" i="7"/>
  <c r="J1604" i="7"/>
  <c r="K1606" i="7" s="1"/>
  <c r="E1604" i="7"/>
  <c r="AI1603" i="7"/>
  <c r="AG1603" i="7"/>
  <c r="AD1603" i="7"/>
  <c r="AB1603" i="7"/>
  <c r="Y1603" i="7"/>
  <c r="W1603" i="7"/>
  <c r="N1603" i="7"/>
  <c r="M1603" i="7"/>
  <c r="J1603" i="7"/>
  <c r="E1603" i="7"/>
  <c r="O1602" i="7"/>
  <c r="M1602" i="7"/>
  <c r="N1602" i="7" s="1"/>
  <c r="R1602" i="7" s="1"/>
  <c r="S1602" i="7" s="1"/>
  <c r="T1602" i="7" s="1"/>
  <c r="J1602" i="7"/>
  <c r="E1602" i="7"/>
  <c r="AG1601" i="7"/>
  <c r="AB1601" i="7"/>
  <c r="W1601" i="7"/>
  <c r="R1601" i="7"/>
  <c r="M1601" i="7"/>
  <c r="AI1600" i="7"/>
  <c r="AG1600" i="7"/>
  <c r="AB1600" i="7"/>
  <c r="AD1600" i="7" s="1"/>
  <c r="W1600" i="7"/>
  <c r="Y1600" i="7" s="1"/>
  <c r="R1600" i="7"/>
  <c r="T1600" i="7" s="1"/>
  <c r="M1600" i="7"/>
  <c r="O1600" i="7" s="1"/>
  <c r="J1600" i="7"/>
  <c r="E1600" i="7"/>
  <c r="E1601" i="7" s="1"/>
  <c r="AH1599" i="7"/>
  <c r="AI1599" i="7" s="1"/>
  <c r="AG1599" i="7"/>
  <c r="AD1599" i="7"/>
  <c r="AB1599" i="7"/>
  <c r="Y1599" i="7"/>
  <c r="W1599" i="7"/>
  <c r="T1599" i="7"/>
  <c r="R1599" i="7"/>
  <c r="O1599" i="7"/>
  <c r="M1599" i="7"/>
  <c r="J1599" i="7"/>
  <c r="E1599" i="7"/>
  <c r="I1598" i="7"/>
  <c r="E1598" i="7"/>
  <c r="AI1597" i="7"/>
  <c r="AG1597" i="7"/>
  <c r="AD1597" i="7"/>
  <c r="AB1597" i="7"/>
  <c r="Y1597" i="7"/>
  <c r="W1597" i="7"/>
  <c r="T1597" i="7"/>
  <c r="R1597" i="7"/>
  <c r="O1597" i="7"/>
  <c r="M1597" i="7"/>
  <c r="J1597" i="7"/>
  <c r="E1597" i="7"/>
  <c r="AI1596" i="7"/>
  <c r="AG1596" i="7"/>
  <c r="AB1596" i="7"/>
  <c r="AD1596" i="7" s="1"/>
  <c r="W1596" i="7"/>
  <c r="Y1596" i="7" s="1"/>
  <c r="T1596" i="7"/>
  <c r="U1596" i="7" s="1"/>
  <c r="R1596" i="7"/>
  <c r="O1596" i="7"/>
  <c r="M1596" i="7"/>
  <c r="J1596" i="7"/>
  <c r="E1596" i="7"/>
  <c r="AI1595" i="7"/>
  <c r="AG1595" i="7"/>
  <c r="AD1595" i="7"/>
  <c r="AB1595" i="7"/>
  <c r="Y1595" i="7"/>
  <c r="W1595" i="7"/>
  <c r="T1595" i="7"/>
  <c r="R1595" i="7"/>
  <c r="O1595" i="7"/>
  <c r="M1595" i="7"/>
  <c r="J1595" i="7"/>
  <c r="E1595" i="7"/>
  <c r="W1594" i="7"/>
  <c r="X1594" i="7" s="1"/>
  <c r="M1594" i="7"/>
  <c r="N1594" i="7" s="1"/>
  <c r="R1594" i="7" s="1"/>
  <c r="S1594" i="7" s="1"/>
  <c r="T1594" i="7" s="1"/>
  <c r="J1594" i="7"/>
  <c r="E1594" i="7"/>
  <c r="R1593" i="7"/>
  <c r="S1593" i="7" s="1"/>
  <c r="N1593" i="7"/>
  <c r="O1593" i="7" s="1"/>
  <c r="M1593" i="7"/>
  <c r="J1593" i="7"/>
  <c r="E1593" i="7"/>
  <c r="M1592" i="7"/>
  <c r="N1592" i="7" s="1"/>
  <c r="I1592" i="7"/>
  <c r="J1592" i="7" s="1"/>
  <c r="E1592" i="7"/>
  <c r="AI1591" i="7"/>
  <c r="AG1591" i="7"/>
  <c r="AD1591" i="7"/>
  <c r="AB1591" i="7"/>
  <c r="R1591" i="7"/>
  <c r="S1591" i="7" s="1"/>
  <c r="N1591" i="7"/>
  <c r="O1591" i="7" s="1"/>
  <c r="M1591" i="7"/>
  <c r="J1591" i="7"/>
  <c r="E1591" i="7"/>
  <c r="AI1590" i="7"/>
  <c r="AG1590" i="7"/>
  <c r="AD1590" i="7"/>
  <c r="AB1590" i="7"/>
  <c r="N1590" i="7"/>
  <c r="M1590" i="7"/>
  <c r="J1590" i="7"/>
  <c r="E1590" i="7"/>
  <c r="AI1589" i="7"/>
  <c r="AG1589" i="7"/>
  <c r="AD1589" i="7"/>
  <c r="AB1589" i="7"/>
  <c r="Y1589" i="7"/>
  <c r="W1589" i="7"/>
  <c r="T1589" i="7"/>
  <c r="R1589" i="7"/>
  <c r="O1589" i="7"/>
  <c r="M1589" i="7"/>
  <c r="J1589" i="7"/>
  <c r="E1589" i="7"/>
  <c r="AG1584" i="7"/>
  <c r="AB1584" i="7"/>
  <c r="W1584" i="7"/>
  <c r="R1584" i="7"/>
  <c r="M1584" i="7"/>
  <c r="H1584" i="7"/>
  <c r="AI1583" i="7"/>
  <c r="AG1583" i="7"/>
  <c r="AD1583" i="7"/>
  <c r="AB1583" i="7"/>
  <c r="Y1583" i="7"/>
  <c r="W1583" i="7"/>
  <c r="T1583" i="7"/>
  <c r="R1583" i="7"/>
  <c r="O1583" i="7"/>
  <c r="M1583" i="7"/>
  <c r="J1583" i="7"/>
  <c r="H1583" i="7"/>
  <c r="E1583" i="7"/>
  <c r="AG1582" i="7"/>
  <c r="AB1582" i="7"/>
  <c r="W1582" i="7"/>
  <c r="R1582" i="7"/>
  <c r="M1582" i="7"/>
  <c r="H1582" i="7"/>
  <c r="AI1581" i="7"/>
  <c r="AG1581" i="7"/>
  <c r="AD1581" i="7"/>
  <c r="AB1581" i="7"/>
  <c r="Y1581" i="7"/>
  <c r="W1581" i="7"/>
  <c r="T1581" i="7"/>
  <c r="R1581" i="7"/>
  <c r="O1581" i="7"/>
  <c r="M1581" i="7"/>
  <c r="J1581" i="7"/>
  <c r="H1581" i="7"/>
  <c r="E1581" i="7"/>
  <c r="AG1580" i="7"/>
  <c r="AI1580" i="7" s="1"/>
  <c r="AB1580" i="7"/>
  <c r="AD1580" i="7" s="1"/>
  <c r="W1580" i="7"/>
  <c r="Y1580" i="7" s="1"/>
  <c r="R1580" i="7"/>
  <c r="T1580" i="7" s="1"/>
  <c r="M1580" i="7"/>
  <c r="O1580" i="7" s="1"/>
  <c r="H1580" i="7"/>
  <c r="J1580" i="7" s="1"/>
  <c r="E1580" i="7"/>
  <c r="AI1579" i="7"/>
  <c r="AG1579" i="7"/>
  <c r="AD1579" i="7"/>
  <c r="AB1579" i="7"/>
  <c r="Y1579" i="7"/>
  <c r="W1579" i="7"/>
  <c r="T1579" i="7"/>
  <c r="R1579" i="7"/>
  <c r="O1579" i="7"/>
  <c r="M1579" i="7"/>
  <c r="J1579" i="7"/>
  <c r="H1579" i="7"/>
  <c r="E1579" i="7"/>
  <c r="AG1578" i="7"/>
  <c r="AI1578" i="7" s="1"/>
  <c r="AB1578" i="7"/>
  <c r="AD1578" i="7" s="1"/>
  <c r="W1578" i="7"/>
  <c r="Y1578" i="7" s="1"/>
  <c r="R1578" i="7"/>
  <c r="T1578" i="7" s="1"/>
  <c r="M1578" i="7"/>
  <c r="O1578" i="7" s="1"/>
  <c r="H1578" i="7"/>
  <c r="J1578" i="7" s="1"/>
  <c r="E1578" i="7"/>
  <c r="AI1577" i="7"/>
  <c r="AG1577" i="7"/>
  <c r="AD1577" i="7"/>
  <c r="AB1577" i="7"/>
  <c r="Y1577" i="7"/>
  <c r="W1577" i="7"/>
  <c r="T1577" i="7"/>
  <c r="R1577" i="7"/>
  <c r="O1577" i="7"/>
  <c r="M1577" i="7"/>
  <c r="J1577" i="7"/>
  <c r="H1577" i="7"/>
  <c r="E1577" i="7"/>
  <c r="AG1576" i="7"/>
  <c r="AI1576" i="7" s="1"/>
  <c r="AB1576" i="7"/>
  <c r="AD1576" i="7" s="1"/>
  <c r="W1576" i="7"/>
  <c r="Y1576" i="7" s="1"/>
  <c r="R1576" i="7"/>
  <c r="T1576" i="7" s="1"/>
  <c r="M1576" i="7"/>
  <c r="O1576" i="7" s="1"/>
  <c r="H1576" i="7"/>
  <c r="J1576" i="7" s="1"/>
  <c r="E1576" i="7"/>
  <c r="AI1575" i="7"/>
  <c r="AI1582" i="7" s="1"/>
  <c r="AG1575" i="7"/>
  <c r="AD1575" i="7"/>
  <c r="AD1582" i="7" s="1"/>
  <c r="AB1575" i="7"/>
  <c r="Y1575" i="7"/>
  <c r="Y1582" i="7" s="1"/>
  <c r="W1575" i="7"/>
  <c r="T1575" i="7"/>
  <c r="R1575" i="7"/>
  <c r="O1575" i="7"/>
  <c r="O1582" i="7" s="1"/>
  <c r="M1575" i="7"/>
  <c r="J1575" i="7"/>
  <c r="J1582" i="7" s="1"/>
  <c r="H1575" i="7"/>
  <c r="E1575" i="7"/>
  <c r="E1582" i="7" s="1"/>
  <c r="AG1574" i="7"/>
  <c r="AB1574" i="7"/>
  <c r="W1574" i="7"/>
  <c r="R1574" i="7"/>
  <c r="M1574" i="7"/>
  <c r="H1574" i="7"/>
  <c r="AI1573" i="7"/>
  <c r="AG1573" i="7"/>
  <c r="AD1573" i="7"/>
  <c r="AB1573" i="7"/>
  <c r="Y1573" i="7"/>
  <c r="W1573" i="7"/>
  <c r="T1573" i="7"/>
  <c r="R1573" i="7"/>
  <c r="O1573" i="7"/>
  <c r="M1573" i="7"/>
  <c r="J1573" i="7"/>
  <c r="H1573" i="7"/>
  <c r="E1573" i="7"/>
  <c r="AG1572" i="7"/>
  <c r="AI1572" i="7" s="1"/>
  <c r="AB1572" i="7"/>
  <c r="AD1572" i="7" s="1"/>
  <c r="W1572" i="7"/>
  <c r="Y1572" i="7" s="1"/>
  <c r="R1572" i="7"/>
  <c r="T1572" i="7" s="1"/>
  <c r="M1572" i="7"/>
  <c r="O1572" i="7" s="1"/>
  <c r="H1572" i="7"/>
  <c r="J1572" i="7" s="1"/>
  <c r="E1572" i="7"/>
  <c r="AI1571" i="7"/>
  <c r="AG1571" i="7"/>
  <c r="AD1571" i="7"/>
  <c r="AB1571" i="7"/>
  <c r="Y1571" i="7"/>
  <c r="W1571" i="7"/>
  <c r="T1571" i="7"/>
  <c r="R1571" i="7"/>
  <c r="O1571" i="7"/>
  <c r="M1571" i="7"/>
  <c r="J1571" i="7"/>
  <c r="H1571" i="7"/>
  <c r="E1571" i="7"/>
  <c r="AG1570" i="7"/>
  <c r="AI1570" i="7" s="1"/>
  <c r="AB1570" i="7"/>
  <c r="AD1570" i="7" s="1"/>
  <c r="W1570" i="7"/>
  <c r="Y1570" i="7" s="1"/>
  <c r="R1570" i="7"/>
  <c r="T1570" i="7" s="1"/>
  <c r="M1570" i="7"/>
  <c r="O1570" i="7" s="1"/>
  <c r="H1570" i="7"/>
  <c r="J1570" i="7" s="1"/>
  <c r="E1570" i="7"/>
  <c r="AI1569" i="7"/>
  <c r="AG1569" i="7"/>
  <c r="AD1569" i="7"/>
  <c r="AB1569" i="7"/>
  <c r="Y1569" i="7"/>
  <c r="W1569" i="7"/>
  <c r="T1569" i="7"/>
  <c r="R1569" i="7"/>
  <c r="O1569" i="7"/>
  <c r="M1569" i="7"/>
  <c r="J1569" i="7"/>
  <c r="H1569" i="7"/>
  <c r="E1569" i="7"/>
  <c r="AG1568" i="7"/>
  <c r="AI1568" i="7" s="1"/>
  <c r="AB1568" i="7"/>
  <c r="AD1568" i="7" s="1"/>
  <c r="W1568" i="7"/>
  <c r="R1568" i="7"/>
  <c r="M1568" i="7"/>
  <c r="O1568" i="7" s="1"/>
  <c r="H1568" i="7"/>
  <c r="J1568" i="7" s="1"/>
  <c r="E1568" i="7"/>
  <c r="AI1567" i="7"/>
  <c r="AG1567" i="7"/>
  <c r="AD1567" i="7"/>
  <c r="AB1567" i="7"/>
  <c r="Y1567" i="7"/>
  <c r="W1567" i="7"/>
  <c r="T1567" i="7"/>
  <c r="R1567" i="7"/>
  <c r="O1567" i="7"/>
  <c r="M1567" i="7"/>
  <c r="J1567" i="7"/>
  <c r="H1567" i="7"/>
  <c r="E1567" i="7"/>
  <c r="AG1566" i="7"/>
  <c r="AI1566" i="7" s="1"/>
  <c r="AB1566" i="7"/>
  <c r="AD1566" i="7" s="1"/>
  <c r="W1566" i="7"/>
  <c r="Y1566" i="7" s="1"/>
  <c r="R1566" i="7"/>
  <c r="T1566" i="7" s="1"/>
  <c r="M1566" i="7"/>
  <c r="O1566" i="7" s="1"/>
  <c r="H1566" i="7"/>
  <c r="J1566" i="7" s="1"/>
  <c r="E1566" i="7"/>
  <c r="AI1565" i="7"/>
  <c r="AG1565" i="7"/>
  <c r="AD1565" i="7"/>
  <c r="AB1565" i="7"/>
  <c r="Y1565" i="7"/>
  <c r="W1565" i="7"/>
  <c r="T1565" i="7"/>
  <c r="R1565" i="7"/>
  <c r="O1565" i="7"/>
  <c r="M1565" i="7"/>
  <c r="J1565" i="7"/>
  <c r="H1565" i="7"/>
  <c r="E1565" i="7"/>
  <c r="AG1564" i="7"/>
  <c r="AI1564" i="7" s="1"/>
  <c r="AB1564" i="7"/>
  <c r="AD1564" i="7" s="1"/>
  <c r="W1564" i="7"/>
  <c r="Y1564" i="7" s="1"/>
  <c r="R1564" i="7"/>
  <c r="T1564" i="7" s="1"/>
  <c r="M1564" i="7"/>
  <c r="O1564" i="7" s="1"/>
  <c r="J1564" i="7"/>
  <c r="E1564" i="7"/>
  <c r="AG1563" i="7"/>
  <c r="AI1563" i="7" s="1"/>
  <c r="AB1563" i="7"/>
  <c r="AD1563" i="7" s="1"/>
  <c r="W1563" i="7"/>
  <c r="Y1563" i="7" s="1"/>
  <c r="R1563" i="7"/>
  <c r="T1563" i="7" s="1"/>
  <c r="M1563" i="7"/>
  <c r="O1563" i="7" s="1"/>
  <c r="H1563" i="7"/>
  <c r="J1563" i="7" s="1"/>
  <c r="E1563" i="7"/>
  <c r="AI1562" i="7"/>
  <c r="AG1562" i="7"/>
  <c r="AB1562" i="7"/>
  <c r="W1562" i="7"/>
  <c r="R1562" i="7"/>
  <c r="M1562" i="7"/>
  <c r="H1562" i="7"/>
  <c r="E1562" i="7"/>
  <c r="AG1557" i="7"/>
  <c r="AB1557" i="7"/>
  <c r="W1557" i="7"/>
  <c r="R1557" i="7"/>
  <c r="M1557" i="7"/>
  <c r="H1557" i="7"/>
  <c r="AI1556" i="7"/>
  <c r="AG1556" i="7"/>
  <c r="AD1556" i="7"/>
  <c r="AB1556" i="7"/>
  <c r="Y1556" i="7"/>
  <c r="W1556" i="7"/>
  <c r="T1556" i="7"/>
  <c r="R1556" i="7"/>
  <c r="O1556" i="7"/>
  <c r="M1556" i="7"/>
  <c r="J1556" i="7"/>
  <c r="H1556" i="7"/>
  <c r="E1556" i="7"/>
  <c r="AG1555" i="7"/>
  <c r="AB1555" i="7"/>
  <c r="W1555" i="7"/>
  <c r="R1555" i="7"/>
  <c r="M1555" i="7"/>
  <c r="H1555" i="7"/>
  <c r="AI1554" i="7"/>
  <c r="AG1554" i="7"/>
  <c r="AD1554" i="7"/>
  <c r="AB1554" i="7"/>
  <c r="Y1554" i="7"/>
  <c r="W1554" i="7"/>
  <c r="T1554" i="7"/>
  <c r="R1554" i="7"/>
  <c r="O1554" i="7"/>
  <c r="M1554" i="7"/>
  <c r="J1554" i="7"/>
  <c r="H1554" i="7"/>
  <c r="E1554" i="7"/>
  <c r="AG1553" i="7"/>
  <c r="AI1553" i="7" s="1"/>
  <c r="AB1553" i="7"/>
  <c r="AD1553" i="7" s="1"/>
  <c r="W1553" i="7"/>
  <c r="Y1553" i="7" s="1"/>
  <c r="R1553" i="7"/>
  <c r="T1553" i="7" s="1"/>
  <c r="M1553" i="7"/>
  <c r="O1553" i="7" s="1"/>
  <c r="H1553" i="7"/>
  <c r="J1553" i="7" s="1"/>
  <c r="E1553" i="7"/>
  <c r="AI1552" i="7"/>
  <c r="AG1552" i="7"/>
  <c r="AD1552" i="7"/>
  <c r="AB1552" i="7"/>
  <c r="Y1552" i="7"/>
  <c r="W1552" i="7"/>
  <c r="T1552" i="7"/>
  <c r="R1552" i="7"/>
  <c r="O1552" i="7"/>
  <c r="M1552" i="7"/>
  <c r="J1552" i="7"/>
  <c r="H1552" i="7"/>
  <c r="E1552" i="7"/>
  <c r="AG1551" i="7"/>
  <c r="AI1551" i="7" s="1"/>
  <c r="AB1551" i="7"/>
  <c r="AD1551" i="7" s="1"/>
  <c r="W1551" i="7"/>
  <c r="Y1551" i="7" s="1"/>
  <c r="R1551" i="7"/>
  <c r="T1551" i="7" s="1"/>
  <c r="M1551" i="7"/>
  <c r="O1551" i="7" s="1"/>
  <c r="H1551" i="7"/>
  <c r="J1551" i="7" s="1"/>
  <c r="E1551" i="7"/>
  <c r="AI1550" i="7"/>
  <c r="AG1550" i="7"/>
  <c r="AD1550" i="7"/>
  <c r="AB1550" i="7"/>
  <c r="Y1550" i="7"/>
  <c r="W1550" i="7"/>
  <c r="T1550" i="7"/>
  <c r="R1550" i="7"/>
  <c r="O1550" i="7"/>
  <c r="M1550" i="7"/>
  <c r="J1550" i="7"/>
  <c r="H1550" i="7"/>
  <c r="E1550" i="7"/>
  <c r="AG1549" i="7"/>
  <c r="AI1549" i="7" s="1"/>
  <c r="AB1549" i="7"/>
  <c r="AD1549" i="7" s="1"/>
  <c r="W1549" i="7"/>
  <c r="Y1549" i="7" s="1"/>
  <c r="R1549" i="7"/>
  <c r="T1549" i="7" s="1"/>
  <c r="M1549" i="7"/>
  <c r="O1549" i="7" s="1"/>
  <c r="H1549" i="7"/>
  <c r="J1549" i="7" s="1"/>
  <c r="E1549" i="7"/>
  <c r="AI1548" i="7"/>
  <c r="AG1548" i="7"/>
  <c r="AD1548" i="7"/>
  <c r="AD1555" i="7" s="1"/>
  <c r="AB1548" i="7"/>
  <c r="Y1548" i="7"/>
  <c r="W1548" i="7"/>
  <c r="T1548" i="7"/>
  <c r="T1555" i="7" s="1"/>
  <c r="R1548" i="7"/>
  <c r="O1548" i="7"/>
  <c r="M1548" i="7"/>
  <c r="J1548" i="7"/>
  <c r="J1555" i="7" s="1"/>
  <c r="H1548" i="7"/>
  <c r="E1548" i="7"/>
  <c r="E1555" i="7" s="1"/>
  <c r="AG1547" i="7"/>
  <c r="AB1547" i="7"/>
  <c r="W1547" i="7"/>
  <c r="R1547" i="7"/>
  <c r="M1547" i="7"/>
  <c r="H1547" i="7"/>
  <c r="AI1546" i="7"/>
  <c r="AG1546" i="7"/>
  <c r="AD1546" i="7"/>
  <c r="AB1546" i="7"/>
  <c r="Y1546" i="7"/>
  <c r="W1546" i="7"/>
  <c r="T1546" i="7"/>
  <c r="R1546" i="7"/>
  <c r="O1546" i="7"/>
  <c r="M1546" i="7"/>
  <c r="J1546" i="7"/>
  <c r="H1546" i="7"/>
  <c r="E1546" i="7"/>
  <c r="AG1545" i="7"/>
  <c r="AI1545" i="7" s="1"/>
  <c r="AB1545" i="7"/>
  <c r="AD1545" i="7" s="1"/>
  <c r="W1545" i="7"/>
  <c r="Y1545" i="7" s="1"/>
  <c r="R1545" i="7"/>
  <c r="T1545" i="7" s="1"/>
  <c r="M1545" i="7"/>
  <c r="O1545" i="7" s="1"/>
  <c r="H1545" i="7"/>
  <c r="J1545" i="7" s="1"/>
  <c r="E1545" i="7"/>
  <c r="AI1544" i="7"/>
  <c r="AG1544" i="7"/>
  <c r="AD1544" i="7"/>
  <c r="AB1544" i="7"/>
  <c r="Y1544" i="7"/>
  <c r="W1544" i="7"/>
  <c r="T1544" i="7"/>
  <c r="R1544" i="7"/>
  <c r="O1544" i="7"/>
  <c r="M1544" i="7"/>
  <c r="J1544" i="7"/>
  <c r="H1544" i="7"/>
  <c r="E1544" i="7"/>
  <c r="AG1543" i="7"/>
  <c r="AI1543" i="7" s="1"/>
  <c r="AB1543" i="7"/>
  <c r="AD1543" i="7" s="1"/>
  <c r="W1543" i="7"/>
  <c r="Y1543" i="7" s="1"/>
  <c r="R1543" i="7"/>
  <c r="T1543" i="7" s="1"/>
  <c r="M1543" i="7"/>
  <c r="O1543" i="7" s="1"/>
  <c r="H1543" i="7"/>
  <c r="J1543" i="7" s="1"/>
  <c r="E1543" i="7"/>
  <c r="AI1542" i="7"/>
  <c r="AG1542" i="7"/>
  <c r="AD1542" i="7"/>
  <c r="AB1542" i="7"/>
  <c r="Y1542" i="7"/>
  <c r="W1542" i="7"/>
  <c r="T1542" i="7"/>
  <c r="R1542" i="7"/>
  <c r="O1542" i="7"/>
  <c r="M1542" i="7"/>
  <c r="J1542" i="7"/>
  <c r="H1542" i="7"/>
  <c r="E1542" i="7"/>
  <c r="AG1541" i="7"/>
  <c r="AI1541" i="7" s="1"/>
  <c r="AB1541" i="7"/>
  <c r="AD1541" i="7" s="1"/>
  <c r="W1541" i="7"/>
  <c r="Y1541" i="7" s="1"/>
  <c r="R1541" i="7"/>
  <c r="O1541" i="7"/>
  <c r="M1541" i="7"/>
  <c r="J1541" i="7"/>
  <c r="H1541" i="7"/>
  <c r="E1541" i="7"/>
  <c r="AG1540" i="7"/>
  <c r="AI1540" i="7" s="1"/>
  <c r="AB1540" i="7"/>
  <c r="AD1540" i="7" s="1"/>
  <c r="W1540" i="7"/>
  <c r="Y1540" i="7" s="1"/>
  <c r="R1540" i="7"/>
  <c r="T1540" i="7" s="1"/>
  <c r="M1540" i="7"/>
  <c r="O1540" i="7" s="1"/>
  <c r="H1540" i="7"/>
  <c r="J1540" i="7" s="1"/>
  <c r="E1540" i="7"/>
  <c r="AI1539" i="7"/>
  <c r="AG1539" i="7"/>
  <c r="AD1539" i="7"/>
  <c r="AB1539" i="7"/>
  <c r="Y1539" i="7"/>
  <c r="W1539" i="7"/>
  <c r="T1539" i="7"/>
  <c r="R1539" i="7"/>
  <c r="O1539" i="7"/>
  <c r="M1539" i="7"/>
  <c r="J1539" i="7"/>
  <c r="H1539" i="7"/>
  <c r="E1539" i="7"/>
  <c r="AG1538" i="7"/>
  <c r="AI1538" i="7" s="1"/>
  <c r="AB1538" i="7"/>
  <c r="AD1538" i="7" s="1"/>
  <c r="W1538" i="7"/>
  <c r="Y1538" i="7" s="1"/>
  <c r="R1538" i="7"/>
  <c r="T1538" i="7" s="1"/>
  <c r="M1538" i="7"/>
  <c r="O1538" i="7" s="1"/>
  <c r="H1538" i="7"/>
  <c r="J1538" i="7" s="1"/>
  <c r="E1538" i="7"/>
  <c r="AI1537" i="7"/>
  <c r="AG1537" i="7"/>
  <c r="AD1537" i="7"/>
  <c r="AB1537" i="7"/>
  <c r="Y1537" i="7"/>
  <c r="W1537" i="7"/>
  <c r="T1537" i="7"/>
  <c r="R1537" i="7"/>
  <c r="O1537" i="7"/>
  <c r="M1537" i="7"/>
  <c r="J1537" i="7"/>
  <c r="E1537" i="7"/>
  <c r="AI1536" i="7"/>
  <c r="AG1536" i="7"/>
  <c r="AD1536" i="7"/>
  <c r="AB1536" i="7"/>
  <c r="Y1536" i="7"/>
  <c r="W1536" i="7"/>
  <c r="T1536" i="7"/>
  <c r="R1536" i="7"/>
  <c r="O1536" i="7"/>
  <c r="M1536" i="7"/>
  <c r="J1536" i="7"/>
  <c r="H1536" i="7"/>
  <c r="E1536" i="7"/>
  <c r="AG1535" i="7"/>
  <c r="AI1535" i="7" s="1"/>
  <c r="AB1535" i="7"/>
  <c r="W1535" i="7"/>
  <c r="R1535" i="7"/>
  <c r="M1535" i="7"/>
  <c r="H1535" i="7"/>
  <c r="E1535" i="7"/>
  <c r="AG1530" i="7"/>
  <c r="AB1530" i="7"/>
  <c r="W1530" i="7"/>
  <c r="R1530" i="7"/>
  <c r="M1530" i="7"/>
  <c r="H1530" i="7"/>
  <c r="AG1529" i="7"/>
  <c r="AI1529" i="7" s="1"/>
  <c r="AB1529" i="7"/>
  <c r="AD1529" i="7" s="1"/>
  <c r="W1529" i="7"/>
  <c r="Y1529" i="7" s="1"/>
  <c r="R1529" i="7"/>
  <c r="T1529" i="7" s="1"/>
  <c r="M1529" i="7"/>
  <c r="O1529" i="7" s="1"/>
  <c r="H1529" i="7"/>
  <c r="J1529" i="7" s="1"/>
  <c r="E1529" i="7"/>
  <c r="AG1528" i="7"/>
  <c r="AD1528" i="7"/>
  <c r="AB1528" i="7"/>
  <c r="W1528" i="7"/>
  <c r="R1528" i="7"/>
  <c r="M1528" i="7"/>
  <c r="J1528" i="7"/>
  <c r="H1528" i="7"/>
  <c r="AG1527" i="7"/>
  <c r="AI1527" i="7" s="1"/>
  <c r="AB1527" i="7"/>
  <c r="AD1527" i="7" s="1"/>
  <c r="W1527" i="7"/>
  <c r="Y1527" i="7" s="1"/>
  <c r="R1527" i="7"/>
  <c r="T1527" i="7" s="1"/>
  <c r="M1527" i="7"/>
  <c r="O1527" i="7" s="1"/>
  <c r="H1527" i="7"/>
  <c r="J1527" i="7" s="1"/>
  <c r="E1527" i="7"/>
  <c r="AI1526" i="7"/>
  <c r="AG1526" i="7"/>
  <c r="AD1526" i="7"/>
  <c r="AB1526" i="7"/>
  <c r="Y1526" i="7"/>
  <c r="W1526" i="7"/>
  <c r="T1526" i="7"/>
  <c r="R1526" i="7"/>
  <c r="O1526" i="7"/>
  <c r="M1526" i="7"/>
  <c r="J1526" i="7"/>
  <c r="H1526" i="7"/>
  <c r="E1526" i="7"/>
  <c r="AG1525" i="7"/>
  <c r="AI1525" i="7" s="1"/>
  <c r="AB1525" i="7"/>
  <c r="AD1525" i="7" s="1"/>
  <c r="W1525" i="7"/>
  <c r="Y1525" i="7" s="1"/>
  <c r="R1525" i="7"/>
  <c r="T1525" i="7" s="1"/>
  <c r="M1525" i="7"/>
  <c r="O1525" i="7" s="1"/>
  <c r="H1525" i="7"/>
  <c r="J1525" i="7" s="1"/>
  <c r="E1525" i="7"/>
  <c r="AI1524" i="7"/>
  <c r="AG1524" i="7"/>
  <c r="AD1524" i="7"/>
  <c r="AB1524" i="7"/>
  <c r="Y1524" i="7"/>
  <c r="W1524" i="7"/>
  <c r="T1524" i="7"/>
  <c r="R1524" i="7"/>
  <c r="O1524" i="7"/>
  <c r="M1524" i="7"/>
  <c r="J1524" i="7"/>
  <c r="H1524" i="7"/>
  <c r="E1524" i="7"/>
  <c r="AG1523" i="7"/>
  <c r="AI1523" i="7" s="1"/>
  <c r="AB1523" i="7"/>
  <c r="AD1523" i="7" s="1"/>
  <c r="W1523" i="7"/>
  <c r="Y1523" i="7" s="1"/>
  <c r="R1523" i="7"/>
  <c r="T1523" i="7" s="1"/>
  <c r="M1523" i="7"/>
  <c r="O1523" i="7" s="1"/>
  <c r="H1523" i="7"/>
  <c r="J1523" i="7" s="1"/>
  <c r="E1523" i="7"/>
  <c r="AI1522" i="7"/>
  <c r="AG1522" i="7"/>
  <c r="AD1522" i="7"/>
  <c r="AB1522" i="7"/>
  <c r="Y1522" i="7"/>
  <c r="W1522" i="7"/>
  <c r="T1522" i="7"/>
  <c r="R1522" i="7"/>
  <c r="O1522" i="7"/>
  <c r="M1522" i="7"/>
  <c r="J1522" i="7"/>
  <c r="H1522" i="7"/>
  <c r="E1522" i="7"/>
  <c r="E1528" i="7" s="1"/>
  <c r="E1530" i="7" s="1"/>
  <c r="E1531" i="7" s="1"/>
  <c r="AG1521" i="7"/>
  <c r="AI1521" i="7" s="1"/>
  <c r="AI1528" i="7" s="1"/>
  <c r="AB1521" i="7"/>
  <c r="AD1521" i="7" s="1"/>
  <c r="W1521" i="7"/>
  <c r="Y1521" i="7" s="1"/>
  <c r="Y1528" i="7" s="1"/>
  <c r="R1521" i="7"/>
  <c r="T1521" i="7" s="1"/>
  <c r="T1528" i="7" s="1"/>
  <c r="M1521" i="7"/>
  <c r="O1521" i="7" s="1"/>
  <c r="O1528" i="7" s="1"/>
  <c r="H1521" i="7"/>
  <c r="J1521" i="7" s="1"/>
  <c r="E1521" i="7"/>
  <c r="AG1520" i="7"/>
  <c r="AD1520" i="7"/>
  <c r="AB1520" i="7"/>
  <c r="W1520" i="7"/>
  <c r="R1520" i="7"/>
  <c r="M1520" i="7"/>
  <c r="J1520" i="7"/>
  <c r="H1520" i="7"/>
  <c r="AG1519" i="7"/>
  <c r="AI1519" i="7" s="1"/>
  <c r="AB1519" i="7"/>
  <c r="AD1519" i="7" s="1"/>
  <c r="W1519" i="7"/>
  <c r="Y1519" i="7" s="1"/>
  <c r="R1519" i="7"/>
  <c r="T1519" i="7" s="1"/>
  <c r="T1520" i="7" s="1"/>
  <c r="M1519" i="7"/>
  <c r="O1519" i="7" s="1"/>
  <c r="H1519" i="7"/>
  <c r="J1519" i="7" s="1"/>
  <c r="E1519" i="7"/>
  <c r="AI1518" i="7"/>
  <c r="AG1518" i="7"/>
  <c r="AD1518" i="7"/>
  <c r="AB1518" i="7"/>
  <c r="Y1518" i="7"/>
  <c r="W1518" i="7"/>
  <c r="T1518" i="7"/>
  <c r="R1518" i="7"/>
  <c r="O1518" i="7"/>
  <c r="M1518" i="7"/>
  <c r="J1518" i="7"/>
  <c r="H1518" i="7"/>
  <c r="E1518" i="7"/>
  <c r="E1520" i="7" s="1"/>
  <c r="AG1517" i="7"/>
  <c r="AI1517" i="7" s="1"/>
  <c r="AB1517" i="7"/>
  <c r="AD1517" i="7" s="1"/>
  <c r="W1517" i="7"/>
  <c r="Y1517" i="7" s="1"/>
  <c r="R1517" i="7"/>
  <c r="T1517" i="7" s="1"/>
  <c r="M1517" i="7"/>
  <c r="O1517" i="7" s="1"/>
  <c r="H1517" i="7"/>
  <c r="J1517" i="7" s="1"/>
  <c r="E1517" i="7"/>
  <c r="AI1516" i="7"/>
  <c r="AG1516" i="7"/>
  <c r="AD1516" i="7"/>
  <c r="AB1516" i="7"/>
  <c r="Y1516" i="7"/>
  <c r="W1516" i="7"/>
  <c r="T1516" i="7"/>
  <c r="R1516" i="7"/>
  <c r="O1516" i="7"/>
  <c r="M1516" i="7"/>
  <c r="J1516" i="7"/>
  <c r="H1516" i="7"/>
  <c r="E1516" i="7"/>
  <c r="AG1515" i="7"/>
  <c r="AI1515" i="7" s="1"/>
  <c r="AB1515" i="7"/>
  <c r="AD1515" i="7" s="1"/>
  <c r="W1515" i="7"/>
  <c r="Y1515" i="7" s="1"/>
  <c r="R1515" i="7"/>
  <c r="T1515" i="7" s="1"/>
  <c r="M1515" i="7"/>
  <c r="O1515" i="7" s="1"/>
  <c r="H1515" i="7"/>
  <c r="J1515" i="7" s="1"/>
  <c r="E1515" i="7"/>
  <c r="AI1514" i="7"/>
  <c r="AG1514" i="7"/>
  <c r="AD1514" i="7"/>
  <c r="AB1514" i="7"/>
  <c r="W1514" i="7"/>
  <c r="R1514" i="7"/>
  <c r="O1514" i="7"/>
  <c r="M1514" i="7"/>
  <c r="J1514" i="7"/>
  <c r="H1514" i="7"/>
  <c r="E1514" i="7"/>
  <c r="AG1513" i="7"/>
  <c r="AI1513" i="7" s="1"/>
  <c r="AB1513" i="7"/>
  <c r="AD1513" i="7" s="1"/>
  <c r="W1513" i="7"/>
  <c r="Y1513" i="7" s="1"/>
  <c r="R1513" i="7"/>
  <c r="T1513" i="7" s="1"/>
  <c r="M1513" i="7"/>
  <c r="O1513" i="7" s="1"/>
  <c r="H1513" i="7"/>
  <c r="J1513" i="7" s="1"/>
  <c r="E1513" i="7"/>
  <c r="AI1512" i="7"/>
  <c r="AG1512" i="7"/>
  <c r="AD1512" i="7"/>
  <c r="AB1512" i="7"/>
  <c r="Y1512" i="7"/>
  <c r="W1512" i="7"/>
  <c r="T1512" i="7"/>
  <c r="R1512" i="7"/>
  <c r="O1512" i="7"/>
  <c r="M1512" i="7"/>
  <c r="J1512" i="7"/>
  <c r="H1512" i="7"/>
  <c r="E1512" i="7"/>
  <c r="AG1511" i="7"/>
  <c r="AI1511" i="7" s="1"/>
  <c r="AB1511" i="7"/>
  <c r="AD1511" i="7" s="1"/>
  <c r="W1511" i="7"/>
  <c r="Y1511" i="7" s="1"/>
  <c r="R1511" i="7"/>
  <c r="T1511" i="7" s="1"/>
  <c r="M1511" i="7"/>
  <c r="O1511" i="7" s="1"/>
  <c r="H1511" i="7"/>
  <c r="J1511" i="7" s="1"/>
  <c r="E1511" i="7"/>
  <c r="AI1510" i="7"/>
  <c r="AG1510" i="7"/>
  <c r="AD1510" i="7"/>
  <c r="AB1510" i="7"/>
  <c r="Y1510" i="7"/>
  <c r="W1510" i="7"/>
  <c r="T1510" i="7"/>
  <c r="R1510" i="7"/>
  <c r="O1510" i="7"/>
  <c r="J1510" i="7"/>
  <c r="E1510" i="7"/>
  <c r="AG1509" i="7"/>
  <c r="AI1509" i="7" s="1"/>
  <c r="AB1509" i="7"/>
  <c r="AD1509" i="7" s="1"/>
  <c r="W1509" i="7"/>
  <c r="Y1509" i="7" s="1"/>
  <c r="R1509" i="7"/>
  <c r="T1509" i="7" s="1"/>
  <c r="O1509" i="7"/>
  <c r="J1509" i="7"/>
  <c r="H1509" i="7"/>
  <c r="E1509" i="7"/>
  <c r="AG1508" i="7"/>
  <c r="AI1508" i="7" s="1"/>
  <c r="AB1508" i="7"/>
  <c r="W1508" i="7"/>
  <c r="R1508" i="7"/>
  <c r="M1508" i="7"/>
  <c r="H1508" i="7"/>
  <c r="E1508" i="7"/>
  <c r="AG1503" i="7"/>
  <c r="AB1503" i="7"/>
  <c r="W1503" i="7"/>
  <c r="R1503" i="7"/>
  <c r="M1503" i="7"/>
  <c r="H1503" i="7"/>
  <c r="AG1502" i="7"/>
  <c r="AI1502" i="7" s="1"/>
  <c r="AB1502" i="7"/>
  <c r="AD1502" i="7" s="1"/>
  <c r="W1502" i="7"/>
  <c r="Y1502" i="7" s="1"/>
  <c r="R1502" i="7"/>
  <c r="T1502" i="7" s="1"/>
  <c r="M1502" i="7"/>
  <c r="O1502" i="7" s="1"/>
  <c r="H1502" i="7"/>
  <c r="J1502" i="7" s="1"/>
  <c r="E1502" i="7"/>
  <c r="AG1501" i="7"/>
  <c r="AB1501" i="7"/>
  <c r="W1501" i="7"/>
  <c r="R1501" i="7"/>
  <c r="M1501" i="7"/>
  <c r="H1501" i="7"/>
  <c r="AG1500" i="7"/>
  <c r="AI1500" i="7" s="1"/>
  <c r="AB1500" i="7"/>
  <c r="AD1500" i="7" s="1"/>
  <c r="W1500" i="7"/>
  <c r="Y1500" i="7" s="1"/>
  <c r="R1500" i="7"/>
  <c r="T1500" i="7" s="1"/>
  <c r="M1500" i="7"/>
  <c r="O1500" i="7" s="1"/>
  <c r="H1500" i="7"/>
  <c r="J1500" i="7" s="1"/>
  <c r="E1500" i="7"/>
  <c r="AI1499" i="7"/>
  <c r="AG1499" i="7"/>
  <c r="AB1499" i="7"/>
  <c r="AD1499" i="7" s="1"/>
  <c r="Y1499" i="7"/>
  <c r="W1499" i="7"/>
  <c r="R1499" i="7"/>
  <c r="T1499" i="7" s="1"/>
  <c r="O1499" i="7"/>
  <c r="M1499" i="7"/>
  <c r="H1499" i="7"/>
  <c r="J1499" i="7" s="1"/>
  <c r="E1499" i="7"/>
  <c r="AG1498" i="7"/>
  <c r="AI1498" i="7" s="1"/>
  <c r="AD1498" i="7"/>
  <c r="AB1498" i="7"/>
  <c r="W1498" i="7"/>
  <c r="Y1498" i="7" s="1"/>
  <c r="R1498" i="7"/>
  <c r="T1498" i="7" s="1"/>
  <c r="M1498" i="7"/>
  <c r="O1498" i="7" s="1"/>
  <c r="J1498" i="7"/>
  <c r="H1498" i="7"/>
  <c r="E1498" i="7"/>
  <c r="AG1497" i="7"/>
  <c r="AI1497" i="7" s="1"/>
  <c r="AD1497" i="7"/>
  <c r="AB1497" i="7"/>
  <c r="W1497" i="7"/>
  <c r="Y1497" i="7" s="1"/>
  <c r="T1497" i="7"/>
  <c r="R1497" i="7"/>
  <c r="M1497" i="7"/>
  <c r="O1497" i="7" s="1"/>
  <c r="J1497" i="7"/>
  <c r="J1501" i="7" s="1"/>
  <c r="H1497" i="7"/>
  <c r="E1497" i="7"/>
  <c r="AG1496" i="7"/>
  <c r="AI1496" i="7" s="1"/>
  <c r="AB1496" i="7"/>
  <c r="AD1496" i="7" s="1"/>
  <c r="Y1496" i="7"/>
  <c r="W1496" i="7"/>
  <c r="R1496" i="7"/>
  <c r="T1496" i="7" s="1"/>
  <c r="M1496" i="7"/>
  <c r="O1496" i="7" s="1"/>
  <c r="H1496" i="7"/>
  <c r="J1496" i="7" s="1"/>
  <c r="E1496" i="7"/>
  <c r="AI1495" i="7"/>
  <c r="AG1495" i="7"/>
  <c r="AB1495" i="7"/>
  <c r="AD1495" i="7" s="1"/>
  <c r="Y1495" i="7"/>
  <c r="W1495" i="7"/>
  <c r="R1495" i="7"/>
  <c r="T1495" i="7" s="1"/>
  <c r="O1495" i="7"/>
  <c r="M1495" i="7"/>
  <c r="H1495" i="7"/>
  <c r="J1495" i="7" s="1"/>
  <c r="E1495" i="7"/>
  <c r="AG1494" i="7"/>
  <c r="AI1494" i="7" s="1"/>
  <c r="AD1494" i="7"/>
  <c r="AD1501" i="7" s="1"/>
  <c r="AB1494" i="7"/>
  <c r="W1494" i="7"/>
  <c r="Y1494" i="7" s="1"/>
  <c r="R1494" i="7"/>
  <c r="T1494" i="7" s="1"/>
  <c r="M1494" i="7"/>
  <c r="O1494" i="7" s="1"/>
  <c r="J1494" i="7"/>
  <c r="H1494" i="7"/>
  <c r="E1494" i="7"/>
  <c r="AG1493" i="7"/>
  <c r="AB1493" i="7"/>
  <c r="W1493" i="7"/>
  <c r="R1493" i="7"/>
  <c r="M1493" i="7"/>
  <c r="H1493" i="7"/>
  <c r="AI1492" i="7"/>
  <c r="AG1492" i="7"/>
  <c r="AB1492" i="7"/>
  <c r="AD1492" i="7" s="1"/>
  <c r="W1492" i="7"/>
  <c r="Y1492" i="7" s="1"/>
  <c r="Y1493" i="7" s="1"/>
  <c r="R1492" i="7"/>
  <c r="T1492" i="7" s="1"/>
  <c r="O1492" i="7"/>
  <c r="O1493" i="7" s="1"/>
  <c r="M1492" i="7"/>
  <c r="H1492" i="7"/>
  <c r="J1492" i="7" s="1"/>
  <c r="E1492" i="7"/>
  <c r="AI1491" i="7"/>
  <c r="AG1491" i="7"/>
  <c r="AB1491" i="7"/>
  <c r="AD1491" i="7" s="1"/>
  <c r="Y1491" i="7"/>
  <c r="W1491" i="7"/>
  <c r="R1491" i="7"/>
  <c r="T1491" i="7" s="1"/>
  <c r="O1491" i="7"/>
  <c r="M1491" i="7"/>
  <c r="H1491" i="7"/>
  <c r="J1491" i="7" s="1"/>
  <c r="J1493" i="7" s="1"/>
  <c r="E1491" i="7"/>
  <c r="AG1490" i="7"/>
  <c r="AI1490" i="7" s="1"/>
  <c r="AB1490" i="7"/>
  <c r="AD1490" i="7" s="1"/>
  <c r="W1490" i="7"/>
  <c r="Y1490" i="7" s="1"/>
  <c r="T1490" i="7"/>
  <c r="R1490" i="7"/>
  <c r="M1490" i="7"/>
  <c r="O1490" i="7" s="1"/>
  <c r="H1490" i="7"/>
  <c r="J1490" i="7" s="1"/>
  <c r="E1490" i="7"/>
  <c r="AG1489" i="7"/>
  <c r="AI1489" i="7" s="1"/>
  <c r="AD1489" i="7"/>
  <c r="AB1489" i="7"/>
  <c r="W1489" i="7"/>
  <c r="Y1489" i="7" s="1"/>
  <c r="T1489" i="7"/>
  <c r="R1489" i="7"/>
  <c r="M1489" i="7"/>
  <c r="O1489" i="7" s="1"/>
  <c r="J1489" i="7"/>
  <c r="H1489" i="7"/>
  <c r="E1489" i="7"/>
  <c r="AI1488" i="7"/>
  <c r="AG1488" i="7"/>
  <c r="AB1488" i="7"/>
  <c r="AD1488" i="7" s="1"/>
  <c r="W1488" i="7"/>
  <c r="Y1488" i="7" s="1"/>
  <c r="R1488" i="7"/>
  <c r="T1488" i="7" s="1"/>
  <c r="O1488" i="7"/>
  <c r="M1488" i="7"/>
  <c r="H1488" i="7"/>
  <c r="J1488" i="7" s="1"/>
  <c r="E1488" i="7"/>
  <c r="AI1487" i="7"/>
  <c r="AG1487" i="7"/>
  <c r="AB1487" i="7"/>
  <c r="AD1487" i="7" s="1"/>
  <c r="W1487" i="7"/>
  <c r="R1487" i="7"/>
  <c r="M1487" i="7"/>
  <c r="O1487" i="7" s="1"/>
  <c r="J1487" i="7"/>
  <c r="H1487" i="7"/>
  <c r="E1487" i="7"/>
  <c r="AG1486" i="7"/>
  <c r="AI1486" i="7" s="1"/>
  <c r="AB1486" i="7"/>
  <c r="AD1486" i="7" s="1"/>
  <c r="Y1486" i="7"/>
  <c r="W1486" i="7"/>
  <c r="R1486" i="7"/>
  <c r="T1486" i="7" s="1"/>
  <c r="M1486" i="7"/>
  <c r="O1486" i="7" s="1"/>
  <c r="H1486" i="7"/>
  <c r="J1486" i="7" s="1"/>
  <c r="E1486" i="7"/>
  <c r="AI1485" i="7"/>
  <c r="AG1485" i="7"/>
  <c r="AB1485" i="7"/>
  <c r="AD1485" i="7" s="1"/>
  <c r="Y1485" i="7"/>
  <c r="W1485" i="7"/>
  <c r="R1485" i="7"/>
  <c r="T1485" i="7" s="1"/>
  <c r="O1485" i="7"/>
  <c r="M1485" i="7"/>
  <c r="H1485" i="7"/>
  <c r="J1485" i="7" s="1"/>
  <c r="E1485" i="7"/>
  <c r="AG1484" i="7"/>
  <c r="AI1484" i="7" s="1"/>
  <c r="AD1484" i="7"/>
  <c r="AB1484" i="7"/>
  <c r="W1484" i="7"/>
  <c r="Y1484" i="7" s="1"/>
  <c r="R1484" i="7"/>
  <c r="T1484" i="7" s="1"/>
  <c r="M1484" i="7"/>
  <c r="O1484" i="7" s="1"/>
  <c r="J1484" i="7"/>
  <c r="H1484" i="7"/>
  <c r="E1484" i="7"/>
  <c r="AG1483" i="7"/>
  <c r="AI1483" i="7" s="1"/>
  <c r="AD1483" i="7"/>
  <c r="AB1483" i="7"/>
  <c r="W1483" i="7"/>
  <c r="Y1483" i="7" s="1"/>
  <c r="T1483" i="7"/>
  <c r="R1483" i="7"/>
  <c r="M1483" i="7"/>
  <c r="O1483" i="7" s="1"/>
  <c r="J1483" i="7"/>
  <c r="E1483" i="7"/>
  <c r="AG1482" i="7"/>
  <c r="AI1482" i="7" s="1"/>
  <c r="AD1482" i="7"/>
  <c r="AB1482" i="7"/>
  <c r="W1482" i="7"/>
  <c r="Y1482" i="7" s="1"/>
  <c r="T1482" i="7"/>
  <c r="R1482" i="7"/>
  <c r="M1482" i="7"/>
  <c r="O1482" i="7" s="1"/>
  <c r="J1482" i="7"/>
  <c r="H1482" i="7"/>
  <c r="E1482" i="7"/>
  <c r="AI1481" i="7"/>
  <c r="AG1481" i="7"/>
  <c r="AB1481" i="7"/>
  <c r="W1481" i="7"/>
  <c r="R1481" i="7"/>
  <c r="M1481" i="7"/>
  <c r="H1481" i="7"/>
  <c r="E1481" i="7"/>
  <c r="AG1476" i="7"/>
  <c r="AB1476" i="7"/>
  <c r="W1476" i="7"/>
  <c r="R1476" i="7"/>
  <c r="AG1475" i="7"/>
  <c r="AI1475" i="7" s="1"/>
  <c r="AB1475" i="7"/>
  <c r="AD1475" i="7" s="1"/>
  <c r="W1475" i="7"/>
  <c r="Y1475" i="7" s="1"/>
  <c r="T1475" i="7"/>
  <c r="R1475" i="7"/>
  <c r="O1475" i="7"/>
  <c r="J1475" i="7"/>
  <c r="E1475" i="7"/>
  <c r="AG1474" i="7"/>
  <c r="AB1474" i="7"/>
  <c r="W1474" i="7"/>
  <c r="R1474" i="7"/>
  <c r="AG1473" i="7"/>
  <c r="AD1473" i="7"/>
  <c r="AB1473" i="7"/>
  <c r="W1473" i="7"/>
  <c r="Y1473" i="7" s="1"/>
  <c r="T1473" i="7"/>
  <c r="R1473" i="7"/>
  <c r="O1473" i="7"/>
  <c r="J1473" i="7"/>
  <c r="E1473" i="7"/>
  <c r="AG1472" i="7"/>
  <c r="AI1472" i="7" s="1"/>
  <c r="AD1472" i="7"/>
  <c r="AB1472" i="7"/>
  <c r="W1472" i="7"/>
  <c r="Y1472" i="7" s="1"/>
  <c r="R1472" i="7"/>
  <c r="T1472" i="7" s="1"/>
  <c r="O1472" i="7"/>
  <c r="J1472" i="7"/>
  <c r="E1472" i="7"/>
  <c r="AI1471" i="7"/>
  <c r="AG1471" i="7"/>
  <c r="AB1471" i="7"/>
  <c r="AD1471" i="7" s="1"/>
  <c r="Y1471" i="7"/>
  <c r="W1471" i="7"/>
  <c r="R1471" i="7"/>
  <c r="T1471" i="7" s="1"/>
  <c r="O1471" i="7"/>
  <c r="J1471" i="7"/>
  <c r="E1471" i="7"/>
  <c r="AG1470" i="7"/>
  <c r="AI1470" i="7" s="1"/>
  <c r="AB1470" i="7"/>
  <c r="AD1470" i="7" s="1"/>
  <c r="Y1470" i="7"/>
  <c r="W1470" i="7"/>
  <c r="R1470" i="7"/>
  <c r="T1470" i="7" s="1"/>
  <c r="O1470" i="7"/>
  <c r="J1470" i="7"/>
  <c r="E1470" i="7"/>
  <c r="AG1469" i="7"/>
  <c r="AI1469" i="7" s="1"/>
  <c r="AD1469" i="7"/>
  <c r="AB1469" i="7"/>
  <c r="W1469" i="7"/>
  <c r="Y1469" i="7" s="1"/>
  <c r="T1469" i="7"/>
  <c r="R1469" i="7"/>
  <c r="O1469" i="7"/>
  <c r="J1469" i="7"/>
  <c r="E1469" i="7"/>
  <c r="AG1468" i="7"/>
  <c r="AI1468" i="7" s="1"/>
  <c r="AD1468" i="7"/>
  <c r="AB1468" i="7"/>
  <c r="W1468" i="7"/>
  <c r="Y1468" i="7" s="1"/>
  <c r="R1468" i="7"/>
  <c r="T1468" i="7" s="1"/>
  <c r="O1468" i="7"/>
  <c r="J1468" i="7"/>
  <c r="E1468" i="7"/>
  <c r="AI1467" i="7"/>
  <c r="AG1467" i="7"/>
  <c r="AB1467" i="7"/>
  <c r="AD1467" i="7" s="1"/>
  <c r="Y1467" i="7"/>
  <c r="W1467" i="7"/>
  <c r="R1467" i="7"/>
  <c r="T1467" i="7" s="1"/>
  <c r="O1467" i="7"/>
  <c r="O1474" i="7" s="1"/>
  <c r="J1467" i="7"/>
  <c r="E1467" i="7"/>
  <c r="E1474" i="7" s="1"/>
  <c r="AG1466" i="7"/>
  <c r="AB1466" i="7"/>
  <c r="Y1466" i="7"/>
  <c r="W1466" i="7"/>
  <c r="R1466" i="7"/>
  <c r="AG1465" i="7"/>
  <c r="AI1465" i="7" s="1"/>
  <c r="AD1465" i="7"/>
  <c r="AB1465" i="7"/>
  <c r="W1465" i="7"/>
  <c r="Y1465" i="7" s="1"/>
  <c r="T1465" i="7"/>
  <c r="R1465" i="7"/>
  <c r="O1465" i="7"/>
  <c r="J1465" i="7"/>
  <c r="J1466" i="7" s="1"/>
  <c r="E1465" i="7"/>
  <c r="AG1464" i="7"/>
  <c r="AI1464" i="7" s="1"/>
  <c r="AB1464" i="7"/>
  <c r="AD1464" i="7" s="1"/>
  <c r="W1464" i="7"/>
  <c r="Y1464" i="7" s="1"/>
  <c r="T1464" i="7"/>
  <c r="R1464" i="7"/>
  <c r="O1464" i="7"/>
  <c r="J1464" i="7"/>
  <c r="E1464" i="7"/>
  <c r="AI1463" i="7"/>
  <c r="AG1463" i="7"/>
  <c r="AB1463" i="7"/>
  <c r="AD1463" i="7" s="1"/>
  <c r="Y1463" i="7"/>
  <c r="W1463" i="7"/>
  <c r="R1463" i="7"/>
  <c r="T1463" i="7" s="1"/>
  <c r="O1463" i="7"/>
  <c r="O1466" i="7" s="1"/>
  <c r="J1463" i="7"/>
  <c r="E1463" i="7"/>
  <c r="AI1462" i="7"/>
  <c r="AG1462" i="7"/>
  <c r="AB1462" i="7"/>
  <c r="AD1462" i="7" s="1"/>
  <c r="W1462" i="7"/>
  <c r="Y1462" i="7" s="1"/>
  <c r="R1462" i="7"/>
  <c r="T1462" i="7" s="1"/>
  <c r="O1462" i="7"/>
  <c r="J1462" i="7"/>
  <c r="E1462" i="7"/>
  <c r="AG1461" i="7"/>
  <c r="AI1461" i="7" s="1"/>
  <c r="AD1461" i="7"/>
  <c r="AB1461" i="7"/>
  <c r="W1461" i="7"/>
  <c r="Y1461" i="7" s="1"/>
  <c r="T1461" i="7"/>
  <c r="R1461" i="7"/>
  <c r="O1461" i="7"/>
  <c r="J1461" i="7"/>
  <c r="E1461" i="7"/>
  <c r="AG1460" i="7"/>
  <c r="AI1460" i="7" s="1"/>
  <c r="AB1460" i="7"/>
  <c r="AD1460" i="7" s="1"/>
  <c r="W1460" i="7"/>
  <c r="R1460" i="7"/>
  <c r="O1460" i="7"/>
  <c r="J1460" i="7"/>
  <c r="E1460" i="7"/>
  <c r="AG1459" i="7"/>
  <c r="AI1459" i="7" s="1"/>
  <c r="AD1459" i="7"/>
  <c r="AB1459" i="7"/>
  <c r="W1459" i="7"/>
  <c r="Y1459" i="7" s="1"/>
  <c r="T1459" i="7"/>
  <c r="R1459" i="7"/>
  <c r="O1459" i="7"/>
  <c r="J1459" i="7"/>
  <c r="E1459" i="7"/>
  <c r="AG1458" i="7"/>
  <c r="AI1458" i="7" s="1"/>
  <c r="AD1458" i="7"/>
  <c r="AB1458" i="7"/>
  <c r="W1458" i="7"/>
  <c r="Y1458" i="7" s="1"/>
  <c r="R1458" i="7"/>
  <c r="T1458" i="7" s="1"/>
  <c r="O1458" i="7"/>
  <c r="J1458" i="7"/>
  <c r="E1458" i="7"/>
  <c r="AI1457" i="7"/>
  <c r="AG1457" i="7"/>
  <c r="AB1457" i="7"/>
  <c r="AD1457" i="7" s="1"/>
  <c r="Y1457" i="7"/>
  <c r="W1457" i="7"/>
  <c r="R1457" i="7"/>
  <c r="T1457" i="7" s="1"/>
  <c r="O1457" i="7"/>
  <c r="J1457" i="7"/>
  <c r="E1457" i="7"/>
  <c r="AG1456" i="7"/>
  <c r="AI1456" i="7" s="1"/>
  <c r="AB1456" i="7"/>
  <c r="AD1456" i="7" s="1"/>
  <c r="Y1456" i="7"/>
  <c r="W1456" i="7"/>
  <c r="R1456" i="7"/>
  <c r="T1456" i="7" s="1"/>
  <c r="O1456" i="7"/>
  <c r="J1456" i="7"/>
  <c r="E1456" i="7"/>
  <c r="AG1455" i="7"/>
  <c r="AI1455" i="7" s="1"/>
  <c r="AD1455" i="7"/>
  <c r="AB1455" i="7"/>
  <c r="W1455" i="7"/>
  <c r="Y1455" i="7" s="1"/>
  <c r="T1455" i="7"/>
  <c r="R1455" i="7"/>
  <c r="O1455" i="7"/>
  <c r="J1455" i="7"/>
  <c r="E1455" i="7"/>
  <c r="AI1454" i="7"/>
  <c r="AB1454" i="7"/>
  <c r="W1454" i="7"/>
  <c r="R1454" i="7"/>
  <c r="E1454" i="7"/>
  <c r="AG1449" i="7"/>
  <c r="AB1449" i="7"/>
  <c r="W1449" i="7"/>
  <c r="R1449" i="7"/>
  <c r="M1449" i="7"/>
  <c r="W1448" i="7"/>
  <c r="X1448" i="7" s="1"/>
  <c r="R1448" i="7"/>
  <c r="S1448" i="7" s="1"/>
  <c r="T1448" i="7" s="1"/>
  <c r="O1448" i="7"/>
  <c r="N1448" i="7"/>
  <c r="J1448" i="7"/>
  <c r="E1448" i="7"/>
  <c r="AG1447" i="7"/>
  <c r="AB1447" i="7"/>
  <c r="W1447" i="7"/>
  <c r="R1447" i="7"/>
  <c r="M1447" i="7"/>
  <c r="AI1446" i="7"/>
  <c r="AG1446" i="7"/>
  <c r="AB1446" i="7"/>
  <c r="AD1446" i="7" s="1"/>
  <c r="Y1446" i="7"/>
  <c r="W1446" i="7"/>
  <c r="R1446" i="7"/>
  <c r="T1446" i="7" s="1"/>
  <c r="O1446" i="7"/>
  <c r="J1446" i="7"/>
  <c r="E1446" i="7"/>
  <c r="AI1445" i="7"/>
  <c r="AG1445" i="7"/>
  <c r="AB1445" i="7"/>
  <c r="AD1445" i="7" s="1"/>
  <c r="W1445" i="7"/>
  <c r="Y1445" i="7" s="1"/>
  <c r="R1445" i="7"/>
  <c r="T1445" i="7" s="1"/>
  <c r="O1445" i="7"/>
  <c r="J1445" i="7"/>
  <c r="E1445" i="7"/>
  <c r="AG1444" i="7"/>
  <c r="AI1444" i="7" s="1"/>
  <c r="AD1444" i="7"/>
  <c r="AB1444" i="7"/>
  <c r="W1444" i="7"/>
  <c r="Y1444" i="7" s="1"/>
  <c r="T1444" i="7"/>
  <c r="R1444" i="7"/>
  <c r="O1444" i="7"/>
  <c r="J1444" i="7"/>
  <c r="E1444" i="7"/>
  <c r="AG1443" i="7"/>
  <c r="AI1443" i="7" s="1"/>
  <c r="AB1443" i="7"/>
  <c r="AD1443" i="7" s="1"/>
  <c r="W1443" i="7"/>
  <c r="Y1443" i="7" s="1"/>
  <c r="T1443" i="7"/>
  <c r="R1443" i="7"/>
  <c r="O1443" i="7"/>
  <c r="J1443" i="7"/>
  <c r="E1443" i="7"/>
  <c r="AI1442" i="7"/>
  <c r="AG1442" i="7"/>
  <c r="AB1442" i="7"/>
  <c r="AD1442" i="7" s="1"/>
  <c r="Y1442" i="7"/>
  <c r="W1442" i="7"/>
  <c r="R1442" i="7"/>
  <c r="T1442" i="7" s="1"/>
  <c r="O1442" i="7"/>
  <c r="M1442" i="7"/>
  <c r="J1442" i="7"/>
  <c r="E1442" i="7"/>
  <c r="E1447" i="7" s="1"/>
  <c r="AI1441" i="7"/>
  <c r="AG1441" i="7"/>
  <c r="AB1441" i="7"/>
  <c r="AD1441" i="7" s="1"/>
  <c r="Y1441" i="7"/>
  <c r="W1441" i="7"/>
  <c r="R1441" i="7"/>
  <c r="T1441" i="7" s="1"/>
  <c r="O1441" i="7"/>
  <c r="J1441" i="7"/>
  <c r="E1441" i="7"/>
  <c r="AI1440" i="7"/>
  <c r="AI1447" i="7" s="1"/>
  <c r="AG1440" i="7"/>
  <c r="AB1440" i="7"/>
  <c r="AD1440" i="7" s="1"/>
  <c r="AD1447" i="7" s="1"/>
  <c r="W1440" i="7"/>
  <c r="Y1440" i="7" s="1"/>
  <c r="Y1447" i="7" s="1"/>
  <c r="R1440" i="7"/>
  <c r="T1440" i="7" s="1"/>
  <c r="O1440" i="7"/>
  <c r="O1447" i="7" s="1"/>
  <c r="J1440" i="7"/>
  <c r="E1440" i="7"/>
  <c r="AG1439" i="7"/>
  <c r="AB1439" i="7"/>
  <c r="W1439" i="7"/>
  <c r="R1439" i="7"/>
  <c r="M1439" i="7"/>
  <c r="AG1438" i="7"/>
  <c r="AI1438" i="7" s="1"/>
  <c r="AD1438" i="7"/>
  <c r="AD1439" i="7" s="1"/>
  <c r="AB1438" i="7"/>
  <c r="W1438" i="7"/>
  <c r="Y1438" i="7" s="1"/>
  <c r="T1438" i="7"/>
  <c r="R1438" i="7"/>
  <c r="O1438" i="7"/>
  <c r="J1438" i="7"/>
  <c r="J1439" i="7" s="1"/>
  <c r="E1438" i="7"/>
  <c r="AG1437" i="7"/>
  <c r="AI1437" i="7" s="1"/>
  <c r="AB1437" i="7"/>
  <c r="AD1437" i="7" s="1"/>
  <c r="W1437" i="7"/>
  <c r="Y1437" i="7" s="1"/>
  <c r="T1437" i="7"/>
  <c r="R1437" i="7"/>
  <c r="O1437" i="7"/>
  <c r="J1437" i="7"/>
  <c r="E1437" i="7"/>
  <c r="AI1436" i="7"/>
  <c r="AG1436" i="7"/>
  <c r="AB1436" i="7"/>
  <c r="AD1436" i="7" s="1"/>
  <c r="Y1436" i="7"/>
  <c r="W1436" i="7"/>
  <c r="R1436" i="7"/>
  <c r="T1436" i="7" s="1"/>
  <c r="O1436" i="7"/>
  <c r="J1436" i="7"/>
  <c r="E1436" i="7"/>
  <c r="AI1435" i="7"/>
  <c r="AG1435" i="7"/>
  <c r="AB1435" i="7"/>
  <c r="AD1435" i="7" s="1"/>
  <c r="W1435" i="7"/>
  <c r="Y1435" i="7" s="1"/>
  <c r="R1435" i="7"/>
  <c r="T1435" i="7" s="1"/>
  <c r="O1435" i="7"/>
  <c r="J1435" i="7"/>
  <c r="E1435" i="7"/>
  <c r="AG1434" i="7"/>
  <c r="AI1434" i="7" s="1"/>
  <c r="AD1434" i="7"/>
  <c r="AB1434" i="7"/>
  <c r="W1434" i="7"/>
  <c r="Y1434" i="7" s="1"/>
  <c r="T1434" i="7"/>
  <c r="R1434" i="7"/>
  <c r="O1434" i="7"/>
  <c r="J1434" i="7"/>
  <c r="E1434" i="7"/>
  <c r="AG1433" i="7"/>
  <c r="AI1433" i="7" s="1"/>
  <c r="AB1433" i="7"/>
  <c r="AD1433" i="7" s="1"/>
  <c r="R1433" i="7"/>
  <c r="O1433" i="7"/>
  <c r="J1433" i="7"/>
  <c r="E1433" i="7"/>
  <c r="AG1432" i="7"/>
  <c r="AI1432" i="7" s="1"/>
  <c r="AD1432" i="7"/>
  <c r="AB1432" i="7"/>
  <c r="W1432" i="7"/>
  <c r="Y1432" i="7" s="1"/>
  <c r="R1432" i="7"/>
  <c r="T1432" i="7" s="1"/>
  <c r="O1432" i="7"/>
  <c r="J1432" i="7"/>
  <c r="E1432" i="7"/>
  <c r="AI1431" i="7"/>
  <c r="AG1431" i="7"/>
  <c r="AB1431" i="7"/>
  <c r="AD1431" i="7" s="1"/>
  <c r="Y1431" i="7"/>
  <c r="W1431" i="7"/>
  <c r="R1431" i="7"/>
  <c r="T1431" i="7" s="1"/>
  <c r="O1431" i="7"/>
  <c r="J1431" i="7"/>
  <c r="E1431" i="7"/>
  <c r="N1430" i="7"/>
  <c r="J1430" i="7"/>
  <c r="E1430" i="7"/>
  <c r="N1429" i="7"/>
  <c r="J1429" i="7"/>
  <c r="E1429" i="7"/>
  <c r="S1428" i="7"/>
  <c r="R1428" i="7"/>
  <c r="N1428" i="7"/>
  <c r="O1428" i="7" s="1"/>
  <c r="J1428" i="7"/>
  <c r="E1428" i="7"/>
  <c r="AI1427" i="7"/>
  <c r="J1427" i="7"/>
  <c r="E1427" i="7"/>
  <c r="AG1422" i="7"/>
  <c r="AB1422" i="7"/>
  <c r="W1422" i="7"/>
  <c r="R1422" i="7"/>
  <c r="M1422" i="7"/>
  <c r="H1422" i="7"/>
  <c r="AI1421" i="7"/>
  <c r="AG1421" i="7"/>
  <c r="AB1421" i="7"/>
  <c r="AD1421" i="7" s="1"/>
  <c r="Y1421" i="7"/>
  <c r="W1421" i="7"/>
  <c r="R1421" i="7"/>
  <c r="T1421" i="7" s="1"/>
  <c r="O1421" i="7"/>
  <c r="M1421" i="7"/>
  <c r="H1421" i="7"/>
  <c r="J1421" i="7" s="1"/>
  <c r="E1421" i="7"/>
  <c r="AG1420" i="7"/>
  <c r="AB1420" i="7"/>
  <c r="W1420" i="7"/>
  <c r="R1420" i="7"/>
  <c r="M1420" i="7"/>
  <c r="H1420" i="7"/>
  <c r="AG1419" i="7"/>
  <c r="AI1419" i="7" s="1"/>
  <c r="AD1419" i="7"/>
  <c r="AB1419" i="7"/>
  <c r="W1419" i="7"/>
  <c r="Y1419" i="7" s="1"/>
  <c r="T1419" i="7"/>
  <c r="R1419" i="7"/>
  <c r="M1419" i="7"/>
  <c r="O1419" i="7" s="1"/>
  <c r="J1419" i="7"/>
  <c r="H1419" i="7"/>
  <c r="E1419" i="7"/>
  <c r="AI1418" i="7"/>
  <c r="AG1418" i="7"/>
  <c r="AB1418" i="7"/>
  <c r="AD1418" i="7" s="1"/>
  <c r="W1418" i="7"/>
  <c r="Y1418" i="7" s="1"/>
  <c r="R1418" i="7"/>
  <c r="T1418" i="7" s="1"/>
  <c r="O1418" i="7"/>
  <c r="M1418" i="7"/>
  <c r="H1418" i="7"/>
  <c r="J1418" i="7" s="1"/>
  <c r="E1418" i="7"/>
  <c r="AI1417" i="7"/>
  <c r="AG1417" i="7"/>
  <c r="AB1417" i="7"/>
  <c r="AD1417" i="7" s="1"/>
  <c r="Y1417" i="7"/>
  <c r="W1417" i="7"/>
  <c r="R1417" i="7"/>
  <c r="T1417" i="7" s="1"/>
  <c r="O1417" i="7"/>
  <c r="M1417" i="7"/>
  <c r="H1417" i="7"/>
  <c r="J1417" i="7" s="1"/>
  <c r="E1417" i="7"/>
  <c r="AG1416" i="7"/>
  <c r="AI1416" i="7" s="1"/>
  <c r="AB1416" i="7"/>
  <c r="AD1416" i="7" s="1"/>
  <c r="AD1420" i="7" s="1"/>
  <c r="W1416" i="7"/>
  <c r="Y1416" i="7" s="1"/>
  <c r="T1416" i="7"/>
  <c r="R1416" i="7"/>
  <c r="M1416" i="7"/>
  <c r="O1416" i="7" s="1"/>
  <c r="H1416" i="7"/>
  <c r="J1416" i="7" s="1"/>
  <c r="E1416" i="7"/>
  <c r="AG1415" i="7"/>
  <c r="AI1415" i="7" s="1"/>
  <c r="AD1415" i="7"/>
  <c r="AB1415" i="7"/>
  <c r="W1415" i="7"/>
  <c r="Y1415" i="7" s="1"/>
  <c r="T1415" i="7"/>
  <c r="R1415" i="7"/>
  <c r="M1415" i="7"/>
  <c r="O1415" i="7" s="1"/>
  <c r="J1415" i="7"/>
  <c r="H1415" i="7"/>
  <c r="E1415" i="7"/>
  <c r="AI1414" i="7"/>
  <c r="AG1414" i="7"/>
  <c r="AB1414" i="7"/>
  <c r="AD1414" i="7" s="1"/>
  <c r="W1414" i="7"/>
  <c r="Y1414" i="7" s="1"/>
  <c r="R1414" i="7"/>
  <c r="T1414" i="7" s="1"/>
  <c r="O1414" i="7"/>
  <c r="M1414" i="7"/>
  <c r="H1414" i="7"/>
  <c r="J1414" i="7" s="1"/>
  <c r="E1414" i="7"/>
  <c r="AI1413" i="7"/>
  <c r="AI1420" i="7" s="1"/>
  <c r="AG1413" i="7"/>
  <c r="AB1413" i="7"/>
  <c r="AD1413" i="7" s="1"/>
  <c r="Y1413" i="7"/>
  <c r="W1413" i="7"/>
  <c r="R1413" i="7"/>
  <c r="T1413" i="7" s="1"/>
  <c r="O1413" i="7"/>
  <c r="M1413" i="7"/>
  <c r="H1413" i="7"/>
  <c r="J1413" i="7" s="1"/>
  <c r="J1420" i="7" s="1"/>
  <c r="E1413" i="7"/>
  <c r="AG1412" i="7"/>
  <c r="AB1412" i="7"/>
  <c r="W1412" i="7"/>
  <c r="R1412" i="7"/>
  <c r="M1412" i="7"/>
  <c r="H1412" i="7"/>
  <c r="AG1411" i="7"/>
  <c r="AI1411" i="7" s="1"/>
  <c r="AD1411" i="7"/>
  <c r="AB1411" i="7"/>
  <c r="W1411" i="7"/>
  <c r="Y1411" i="7" s="1"/>
  <c r="T1411" i="7"/>
  <c r="R1411" i="7"/>
  <c r="M1411" i="7"/>
  <c r="O1411" i="7" s="1"/>
  <c r="J1411" i="7"/>
  <c r="H1411" i="7"/>
  <c r="E1411" i="7"/>
  <c r="AG1410" i="7"/>
  <c r="AI1410" i="7" s="1"/>
  <c r="AB1410" i="7"/>
  <c r="AD1410" i="7" s="1"/>
  <c r="Y1410" i="7"/>
  <c r="W1410" i="7"/>
  <c r="R1410" i="7"/>
  <c r="T1410" i="7" s="1"/>
  <c r="M1410" i="7"/>
  <c r="O1410" i="7" s="1"/>
  <c r="H1410" i="7"/>
  <c r="J1410" i="7" s="1"/>
  <c r="E1410" i="7"/>
  <c r="AI1409" i="7"/>
  <c r="AG1409" i="7"/>
  <c r="AB1409" i="7"/>
  <c r="AD1409" i="7" s="1"/>
  <c r="Y1409" i="7"/>
  <c r="W1409" i="7"/>
  <c r="R1409" i="7"/>
  <c r="T1409" i="7" s="1"/>
  <c r="O1409" i="7"/>
  <c r="M1409" i="7"/>
  <c r="H1409" i="7"/>
  <c r="J1409" i="7" s="1"/>
  <c r="E1409" i="7"/>
  <c r="AG1408" i="7"/>
  <c r="AI1408" i="7" s="1"/>
  <c r="AD1408" i="7"/>
  <c r="AB1408" i="7"/>
  <c r="W1408" i="7"/>
  <c r="Y1408" i="7" s="1"/>
  <c r="R1408" i="7"/>
  <c r="T1408" i="7" s="1"/>
  <c r="M1408" i="7"/>
  <c r="O1408" i="7" s="1"/>
  <c r="J1408" i="7"/>
  <c r="H1408" i="7"/>
  <c r="E1408" i="7"/>
  <c r="AG1407" i="7"/>
  <c r="AI1407" i="7" s="1"/>
  <c r="AD1407" i="7"/>
  <c r="AB1407" i="7"/>
  <c r="W1407" i="7"/>
  <c r="Y1407" i="7" s="1"/>
  <c r="T1407" i="7"/>
  <c r="R1407" i="7"/>
  <c r="M1407" i="7"/>
  <c r="O1407" i="7" s="1"/>
  <c r="J1407" i="7"/>
  <c r="H1407" i="7"/>
  <c r="E1407" i="7"/>
  <c r="AG1406" i="7"/>
  <c r="AI1406" i="7" s="1"/>
  <c r="AB1406" i="7"/>
  <c r="AD1406" i="7" s="1"/>
  <c r="Y1406" i="7"/>
  <c r="W1406" i="7"/>
  <c r="R1406" i="7"/>
  <c r="T1406" i="7" s="1"/>
  <c r="M1406" i="7"/>
  <c r="O1406" i="7" s="1"/>
  <c r="H1406" i="7"/>
  <c r="J1406" i="7" s="1"/>
  <c r="E1406" i="7"/>
  <c r="AI1405" i="7"/>
  <c r="AG1405" i="7"/>
  <c r="AB1405" i="7"/>
  <c r="AD1405" i="7" s="1"/>
  <c r="Y1405" i="7"/>
  <c r="W1405" i="7"/>
  <c r="R1405" i="7"/>
  <c r="T1405" i="7" s="1"/>
  <c r="O1405" i="7"/>
  <c r="M1405" i="7"/>
  <c r="H1405" i="7"/>
  <c r="J1405" i="7" s="1"/>
  <c r="E1405" i="7"/>
  <c r="AG1404" i="7"/>
  <c r="AI1404" i="7" s="1"/>
  <c r="AD1404" i="7"/>
  <c r="AB1404" i="7"/>
  <c r="W1404" i="7"/>
  <c r="Y1404" i="7" s="1"/>
  <c r="R1404" i="7"/>
  <c r="T1404" i="7" s="1"/>
  <c r="M1404" i="7"/>
  <c r="O1404" i="7" s="1"/>
  <c r="J1404" i="7"/>
  <c r="H1404" i="7"/>
  <c r="E1404" i="7"/>
  <c r="AG1403" i="7"/>
  <c r="AI1403" i="7" s="1"/>
  <c r="AD1403" i="7"/>
  <c r="AB1403" i="7"/>
  <c r="W1403" i="7"/>
  <c r="Y1403" i="7" s="1"/>
  <c r="T1403" i="7"/>
  <c r="R1403" i="7"/>
  <c r="M1403" i="7"/>
  <c r="O1403" i="7" s="1"/>
  <c r="J1403" i="7"/>
  <c r="H1403" i="7"/>
  <c r="E1403" i="7"/>
  <c r="AG1402" i="7"/>
  <c r="AI1402" i="7" s="1"/>
  <c r="AB1402" i="7"/>
  <c r="AD1402" i="7" s="1"/>
  <c r="Y1402" i="7"/>
  <c r="W1402" i="7"/>
  <c r="R1402" i="7"/>
  <c r="T1402" i="7" s="1"/>
  <c r="M1402" i="7"/>
  <c r="O1402" i="7" s="1"/>
  <c r="H1402" i="7"/>
  <c r="J1402" i="7" s="1"/>
  <c r="E1402" i="7"/>
  <c r="AI1401" i="7"/>
  <c r="AG1401" i="7"/>
  <c r="AB1401" i="7"/>
  <c r="AD1401" i="7" s="1"/>
  <c r="Y1401" i="7"/>
  <c r="W1401" i="7"/>
  <c r="R1401" i="7"/>
  <c r="T1401" i="7" s="1"/>
  <c r="O1401" i="7"/>
  <c r="M1401" i="7"/>
  <c r="H1401" i="7"/>
  <c r="J1401" i="7" s="1"/>
  <c r="E1401" i="7"/>
  <c r="AG1400" i="7"/>
  <c r="AI1400" i="7" s="1"/>
  <c r="AD1400" i="7"/>
  <c r="AB1400" i="7"/>
  <c r="W1400" i="7"/>
  <c r="Y1400" i="7" s="1"/>
  <c r="R1400" i="7"/>
  <c r="T1400" i="7" s="1"/>
  <c r="M1400" i="7"/>
  <c r="H1400" i="7"/>
  <c r="J1400" i="7" s="1"/>
  <c r="E1400" i="7"/>
  <c r="AG1395" i="7"/>
  <c r="AB1395" i="7"/>
  <c r="W1395" i="7"/>
  <c r="R1395" i="7"/>
  <c r="M1395" i="7"/>
  <c r="H1395" i="7"/>
  <c r="AG1394" i="7"/>
  <c r="AI1394" i="7" s="1"/>
  <c r="AD1394" i="7"/>
  <c r="AB1394" i="7"/>
  <c r="W1394" i="7"/>
  <c r="Y1394" i="7" s="1"/>
  <c r="R1394" i="7"/>
  <c r="T1394" i="7" s="1"/>
  <c r="M1394" i="7"/>
  <c r="O1394" i="7" s="1"/>
  <c r="J1394" i="7"/>
  <c r="H1394" i="7"/>
  <c r="E1394" i="7"/>
  <c r="AG1393" i="7"/>
  <c r="AB1393" i="7"/>
  <c r="W1393" i="7"/>
  <c r="R1393" i="7"/>
  <c r="M1393" i="7"/>
  <c r="H1393" i="7"/>
  <c r="AG1392" i="7"/>
  <c r="AI1392" i="7" s="1"/>
  <c r="AD1392" i="7"/>
  <c r="AB1392" i="7"/>
  <c r="W1392" i="7"/>
  <c r="Y1392" i="7" s="1"/>
  <c r="T1392" i="7"/>
  <c r="R1392" i="7"/>
  <c r="M1392" i="7"/>
  <c r="O1392" i="7" s="1"/>
  <c r="J1392" i="7"/>
  <c r="H1392" i="7"/>
  <c r="E1392" i="7"/>
  <c r="AG1391" i="7"/>
  <c r="AI1391" i="7" s="1"/>
  <c r="AB1391" i="7"/>
  <c r="AD1391" i="7" s="1"/>
  <c r="Y1391" i="7"/>
  <c r="W1391" i="7"/>
  <c r="R1391" i="7"/>
  <c r="T1391" i="7" s="1"/>
  <c r="M1391" i="7"/>
  <c r="O1391" i="7" s="1"/>
  <c r="H1391" i="7"/>
  <c r="J1391" i="7" s="1"/>
  <c r="E1391" i="7"/>
  <c r="AI1390" i="7"/>
  <c r="AG1390" i="7"/>
  <c r="AB1390" i="7"/>
  <c r="AD1390" i="7" s="1"/>
  <c r="Y1390" i="7"/>
  <c r="W1390" i="7"/>
  <c r="R1390" i="7"/>
  <c r="T1390" i="7" s="1"/>
  <c r="O1390" i="7"/>
  <c r="M1390" i="7"/>
  <c r="H1390" i="7"/>
  <c r="J1390" i="7" s="1"/>
  <c r="E1390" i="7"/>
  <c r="AG1389" i="7"/>
  <c r="AI1389" i="7" s="1"/>
  <c r="AD1389" i="7"/>
  <c r="AB1389" i="7"/>
  <c r="W1389" i="7"/>
  <c r="Y1389" i="7" s="1"/>
  <c r="R1389" i="7"/>
  <c r="T1389" i="7" s="1"/>
  <c r="M1389" i="7"/>
  <c r="O1389" i="7" s="1"/>
  <c r="J1389" i="7"/>
  <c r="H1389" i="7"/>
  <c r="E1389" i="7"/>
  <c r="AG1388" i="7"/>
  <c r="AI1388" i="7" s="1"/>
  <c r="AD1388" i="7"/>
  <c r="AB1388" i="7"/>
  <c r="W1388" i="7"/>
  <c r="Y1388" i="7" s="1"/>
  <c r="T1388" i="7"/>
  <c r="R1388" i="7"/>
  <c r="M1388" i="7"/>
  <c r="O1388" i="7" s="1"/>
  <c r="J1388" i="7"/>
  <c r="H1388" i="7"/>
  <c r="E1388" i="7"/>
  <c r="AG1387" i="7"/>
  <c r="AI1387" i="7" s="1"/>
  <c r="AB1387" i="7"/>
  <c r="AD1387" i="7" s="1"/>
  <c r="Y1387" i="7"/>
  <c r="W1387" i="7"/>
  <c r="R1387" i="7"/>
  <c r="T1387" i="7" s="1"/>
  <c r="M1387" i="7"/>
  <c r="O1387" i="7" s="1"/>
  <c r="H1387" i="7"/>
  <c r="J1387" i="7" s="1"/>
  <c r="E1387" i="7"/>
  <c r="AI1386" i="7"/>
  <c r="AG1386" i="7"/>
  <c r="AB1386" i="7"/>
  <c r="AD1386" i="7" s="1"/>
  <c r="Y1386" i="7"/>
  <c r="W1386" i="7"/>
  <c r="R1386" i="7"/>
  <c r="T1386" i="7" s="1"/>
  <c r="O1386" i="7"/>
  <c r="H1386" i="7"/>
  <c r="J1386" i="7" s="1"/>
  <c r="E1386" i="7"/>
  <c r="AG1385" i="7"/>
  <c r="AB1385" i="7"/>
  <c r="W1385" i="7"/>
  <c r="R1385" i="7"/>
  <c r="M1385" i="7"/>
  <c r="H1385" i="7"/>
  <c r="AG1384" i="7"/>
  <c r="AI1384" i="7" s="1"/>
  <c r="AI1385" i="7" s="1"/>
  <c r="AB1384" i="7"/>
  <c r="AD1384" i="7" s="1"/>
  <c r="W1384" i="7"/>
  <c r="Y1384" i="7" s="1"/>
  <c r="Y1385" i="7" s="1"/>
  <c r="T1384" i="7"/>
  <c r="R1384" i="7"/>
  <c r="M1384" i="7"/>
  <c r="O1384" i="7" s="1"/>
  <c r="H1384" i="7"/>
  <c r="J1384" i="7" s="1"/>
  <c r="J1385" i="7" s="1"/>
  <c r="E1384" i="7"/>
  <c r="AG1383" i="7"/>
  <c r="AI1383" i="7" s="1"/>
  <c r="AD1383" i="7"/>
  <c r="AB1383" i="7"/>
  <c r="W1383" i="7"/>
  <c r="Y1383" i="7" s="1"/>
  <c r="T1383" i="7"/>
  <c r="R1383" i="7"/>
  <c r="M1383" i="7"/>
  <c r="O1383" i="7" s="1"/>
  <c r="O1385" i="7" s="1"/>
  <c r="J1383" i="7"/>
  <c r="H1383" i="7"/>
  <c r="E1383" i="7"/>
  <c r="AI1382" i="7"/>
  <c r="AG1382" i="7"/>
  <c r="AB1382" i="7"/>
  <c r="AD1382" i="7" s="1"/>
  <c r="W1382" i="7"/>
  <c r="Y1382" i="7" s="1"/>
  <c r="R1382" i="7"/>
  <c r="T1382" i="7" s="1"/>
  <c r="O1382" i="7"/>
  <c r="M1382" i="7"/>
  <c r="H1382" i="7"/>
  <c r="J1382" i="7" s="1"/>
  <c r="E1382" i="7"/>
  <c r="E1385" i="7" s="1"/>
  <c r="AI1381" i="7"/>
  <c r="AG1381" i="7"/>
  <c r="AB1381" i="7"/>
  <c r="AD1381" i="7" s="1"/>
  <c r="Y1381" i="7"/>
  <c r="W1381" i="7"/>
  <c r="R1381" i="7"/>
  <c r="T1381" i="7" s="1"/>
  <c r="O1381" i="7"/>
  <c r="M1381" i="7"/>
  <c r="H1381" i="7"/>
  <c r="J1381" i="7" s="1"/>
  <c r="E1381" i="7"/>
  <c r="AG1380" i="7"/>
  <c r="AI1380" i="7" s="1"/>
  <c r="AB1380" i="7"/>
  <c r="AD1380" i="7" s="1"/>
  <c r="W1380" i="7"/>
  <c r="Y1380" i="7" s="1"/>
  <c r="T1380" i="7"/>
  <c r="R1380" i="7"/>
  <c r="M1380" i="7"/>
  <c r="O1380" i="7" s="1"/>
  <c r="H1380" i="7"/>
  <c r="J1380" i="7" s="1"/>
  <c r="E1380" i="7"/>
  <c r="AG1379" i="7"/>
  <c r="AI1379" i="7" s="1"/>
  <c r="AD1379" i="7"/>
  <c r="AB1379" i="7"/>
  <c r="W1379" i="7"/>
  <c r="Y1379" i="7" s="1"/>
  <c r="T1379" i="7"/>
  <c r="R1379" i="7"/>
  <c r="M1379" i="7"/>
  <c r="O1379" i="7" s="1"/>
  <c r="H1379" i="7"/>
  <c r="E1379" i="7"/>
  <c r="AG1378" i="7"/>
  <c r="AI1378" i="7" s="1"/>
  <c r="AD1378" i="7"/>
  <c r="AB1378" i="7"/>
  <c r="W1378" i="7"/>
  <c r="Y1378" i="7" s="1"/>
  <c r="T1378" i="7"/>
  <c r="R1378" i="7"/>
  <c r="M1378" i="7"/>
  <c r="O1378" i="7" s="1"/>
  <c r="J1378" i="7"/>
  <c r="H1378" i="7"/>
  <c r="E1378" i="7"/>
  <c r="AG1377" i="7"/>
  <c r="AI1377" i="7" s="1"/>
  <c r="AB1377" i="7"/>
  <c r="AD1377" i="7" s="1"/>
  <c r="Y1377" i="7"/>
  <c r="W1377" i="7"/>
  <c r="R1377" i="7"/>
  <c r="T1377" i="7" s="1"/>
  <c r="M1377" i="7"/>
  <c r="O1377" i="7" s="1"/>
  <c r="H1377" i="7"/>
  <c r="J1377" i="7" s="1"/>
  <c r="E1377" i="7"/>
  <c r="AI1376" i="7"/>
  <c r="AG1376" i="7"/>
  <c r="AB1376" i="7"/>
  <c r="AD1376" i="7" s="1"/>
  <c r="Y1376" i="7"/>
  <c r="W1376" i="7"/>
  <c r="R1376" i="7"/>
  <c r="T1376" i="7" s="1"/>
  <c r="O1376" i="7"/>
  <c r="M1376" i="7"/>
  <c r="H1376" i="7"/>
  <c r="J1376" i="7" s="1"/>
  <c r="E1376" i="7"/>
  <c r="AG1375" i="7"/>
  <c r="AI1375" i="7" s="1"/>
  <c r="AD1375" i="7"/>
  <c r="AB1375" i="7"/>
  <c r="W1375" i="7"/>
  <c r="Y1375" i="7" s="1"/>
  <c r="R1375" i="7"/>
  <c r="T1375" i="7" s="1"/>
  <c r="M1375" i="7"/>
  <c r="O1375" i="7" s="1"/>
  <c r="J1375" i="7"/>
  <c r="H1375" i="7"/>
  <c r="E1375" i="7"/>
  <c r="AG1374" i="7"/>
  <c r="AI1374" i="7" s="1"/>
  <c r="AD1374" i="7"/>
  <c r="AB1374" i="7"/>
  <c r="W1374" i="7"/>
  <c r="Y1374" i="7" s="1"/>
  <c r="T1374" i="7"/>
  <c r="R1374" i="7"/>
  <c r="M1374" i="7"/>
  <c r="O1374" i="7" s="1"/>
  <c r="J1374" i="7"/>
  <c r="H1374" i="7"/>
  <c r="E1374" i="7"/>
  <c r="AG1373" i="7"/>
  <c r="AI1373" i="7" s="1"/>
  <c r="AB1373" i="7"/>
  <c r="AD1373" i="7" s="1"/>
  <c r="Y1373" i="7"/>
  <c r="W1373" i="7"/>
  <c r="R1373" i="7"/>
  <c r="T1373" i="7" s="1"/>
  <c r="O1373" i="7"/>
  <c r="H1373" i="7"/>
  <c r="E1373" i="7"/>
  <c r="AG1368" i="7"/>
  <c r="AB1368" i="7"/>
  <c r="W1368" i="7"/>
  <c r="R1368" i="7"/>
  <c r="M1368" i="7"/>
  <c r="H1368" i="7"/>
  <c r="AG1367" i="7"/>
  <c r="AI1367" i="7" s="1"/>
  <c r="AD1367" i="7"/>
  <c r="AB1367" i="7"/>
  <c r="W1367" i="7"/>
  <c r="Y1367" i="7" s="1"/>
  <c r="T1367" i="7"/>
  <c r="R1367" i="7"/>
  <c r="M1367" i="7"/>
  <c r="O1367" i="7" s="1"/>
  <c r="J1367" i="7"/>
  <c r="H1367" i="7"/>
  <c r="E1367" i="7"/>
  <c r="AG1366" i="7"/>
  <c r="AB1366" i="7"/>
  <c r="W1366" i="7"/>
  <c r="R1366" i="7"/>
  <c r="M1366" i="7"/>
  <c r="H1366" i="7"/>
  <c r="AI1365" i="7"/>
  <c r="AG1365" i="7"/>
  <c r="AB1365" i="7"/>
  <c r="AD1365" i="7" s="1"/>
  <c r="Y1365" i="7"/>
  <c r="W1365" i="7"/>
  <c r="R1365" i="7"/>
  <c r="T1365" i="7" s="1"/>
  <c r="O1365" i="7"/>
  <c r="M1365" i="7"/>
  <c r="H1365" i="7"/>
  <c r="J1365" i="7" s="1"/>
  <c r="E1365" i="7"/>
  <c r="AG1364" i="7"/>
  <c r="AI1364" i="7" s="1"/>
  <c r="AD1364" i="7"/>
  <c r="AB1364" i="7"/>
  <c r="W1364" i="7"/>
  <c r="Y1364" i="7" s="1"/>
  <c r="R1364" i="7"/>
  <c r="T1364" i="7" s="1"/>
  <c r="M1364" i="7"/>
  <c r="O1364" i="7" s="1"/>
  <c r="J1364" i="7"/>
  <c r="H1364" i="7"/>
  <c r="E1364" i="7"/>
  <c r="AG1363" i="7"/>
  <c r="AI1363" i="7" s="1"/>
  <c r="AD1363" i="7"/>
  <c r="AB1363" i="7"/>
  <c r="W1363" i="7"/>
  <c r="Y1363" i="7" s="1"/>
  <c r="T1363" i="7"/>
  <c r="R1363" i="7"/>
  <c r="M1363" i="7"/>
  <c r="O1363" i="7" s="1"/>
  <c r="J1363" i="7"/>
  <c r="H1363" i="7"/>
  <c r="E1363" i="7"/>
  <c r="AG1362" i="7"/>
  <c r="AI1362" i="7" s="1"/>
  <c r="AB1362" i="7"/>
  <c r="AD1362" i="7" s="1"/>
  <c r="Y1362" i="7"/>
  <c r="Y1366" i="7" s="1"/>
  <c r="W1362" i="7"/>
  <c r="R1362" i="7"/>
  <c r="T1362" i="7" s="1"/>
  <c r="M1362" i="7"/>
  <c r="O1362" i="7" s="1"/>
  <c r="H1362" i="7"/>
  <c r="J1362" i="7" s="1"/>
  <c r="E1362" i="7"/>
  <c r="AI1361" i="7"/>
  <c r="AG1361" i="7"/>
  <c r="AB1361" i="7"/>
  <c r="AD1361" i="7" s="1"/>
  <c r="Y1361" i="7"/>
  <c r="W1361" i="7"/>
  <c r="R1361" i="7"/>
  <c r="T1361" i="7" s="1"/>
  <c r="O1361" i="7"/>
  <c r="M1361" i="7"/>
  <c r="H1361" i="7"/>
  <c r="J1361" i="7" s="1"/>
  <c r="E1361" i="7"/>
  <c r="AG1360" i="7"/>
  <c r="AI1360" i="7" s="1"/>
  <c r="AD1360" i="7"/>
  <c r="AB1360" i="7"/>
  <c r="W1360" i="7"/>
  <c r="Y1360" i="7" s="1"/>
  <c r="R1360" i="7"/>
  <c r="T1360" i="7" s="1"/>
  <c r="M1360" i="7"/>
  <c r="O1360" i="7" s="1"/>
  <c r="J1360" i="7"/>
  <c r="H1360" i="7"/>
  <c r="E1360" i="7"/>
  <c r="AG1359" i="7"/>
  <c r="AI1359" i="7" s="1"/>
  <c r="AD1359" i="7"/>
  <c r="AD1366" i="7" s="1"/>
  <c r="AB1359" i="7"/>
  <c r="W1359" i="7"/>
  <c r="Y1359" i="7" s="1"/>
  <c r="T1359" i="7"/>
  <c r="R1359" i="7"/>
  <c r="M1359" i="7"/>
  <c r="O1359" i="7" s="1"/>
  <c r="O1366" i="7" s="1"/>
  <c r="J1359" i="7"/>
  <c r="H1359" i="7"/>
  <c r="E1359" i="7"/>
  <c r="AG1358" i="7"/>
  <c r="AB1358" i="7"/>
  <c r="W1358" i="7"/>
  <c r="R1358" i="7"/>
  <c r="M1358" i="7"/>
  <c r="H1358" i="7"/>
  <c r="AI1357" i="7"/>
  <c r="AG1357" i="7"/>
  <c r="AB1357" i="7"/>
  <c r="AD1357" i="7" s="1"/>
  <c r="Y1357" i="7"/>
  <c r="W1357" i="7"/>
  <c r="R1357" i="7"/>
  <c r="T1357" i="7" s="1"/>
  <c r="O1357" i="7"/>
  <c r="M1357" i="7"/>
  <c r="H1357" i="7"/>
  <c r="J1357" i="7" s="1"/>
  <c r="E1357" i="7"/>
  <c r="AG1356" i="7"/>
  <c r="AI1356" i="7" s="1"/>
  <c r="AD1356" i="7"/>
  <c r="AB1356" i="7"/>
  <c r="W1356" i="7"/>
  <c r="Y1356" i="7" s="1"/>
  <c r="Y1358" i="7" s="1"/>
  <c r="R1356" i="7"/>
  <c r="T1356" i="7" s="1"/>
  <c r="M1356" i="7"/>
  <c r="O1356" i="7" s="1"/>
  <c r="J1356" i="7"/>
  <c r="H1356" i="7"/>
  <c r="E1356" i="7"/>
  <c r="AG1355" i="7"/>
  <c r="AI1355" i="7" s="1"/>
  <c r="AD1355" i="7"/>
  <c r="AB1355" i="7"/>
  <c r="W1355" i="7"/>
  <c r="Y1355" i="7" s="1"/>
  <c r="T1355" i="7"/>
  <c r="R1355" i="7"/>
  <c r="M1355" i="7"/>
  <c r="O1355" i="7" s="1"/>
  <c r="J1355" i="7"/>
  <c r="H1355" i="7"/>
  <c r="E1355" i="7"/>
  <c r="AI1354" i="7"/>
  <c r="AG1354" i="7"/>
  <c r="AB1354" i="7"/>
  <c r="AD1354" i="7" s="1"/>
  <c r="W1354" i="7"/>
  <c r="Y1354" i="7" s="1"/>
  <c r="R1354" i="7"/>
  <c r="T1354" i="7" s="1"/>
  <c r="O1354" i="7"/>
  <c r="M1354" i="7"/>
  <c r="H1354" i="7"/>
  <c r="J1354" i="7" s="1"/>
  <c r="E1354" i="7"/>
  <c r="AI1353" i="7"/>
  <c r="AG1353" i="7"/>
  <c r="AD1353" i="7"/>
  <c r="AB1353" i="7"/>
  <c r="Y1353" i="7"/>
  <c r="W1353" i="7"/>
  <c r="T1353" i="7"/>
  <c r="R1353" i="7"/>
  <c r="O1353" i="7"/>
  <c r="M1353" i="7"/>
  <c r="J1353" i="7"/>
  <c r="H1353" i="7"/>
  <c r="E1353" i="7"/>
  <c r="AG1352" i="7"/>
  <c r="AI1352" i="7" s="1"/>
  <c r="AD1352" i="7"/>
  <c r="AB1352" i="7"/>
  <c r="W1352" i="7"/>
  <c r="Y1352" i="7" s="1"/>
  <c r="R1352" i="7"/>
  <c r="T1352" i="7" s="1"/>
  <c r="M1352" i="7"/>
  <c r="O1352" i="7" s="1"/>
  <c r="J1352" i="7"/>
  <c r="H1352" i="7"/>
  <c r="E1352" i="7"/>
  <c r="AG1351" i="7"/>
  <c r="AI1351" i="7" s="1"/>
  <c r="AD1351" i="7"/>
  <c r="AB1351" i="7"/>
  <c r="W1351" i="7"/>
  <c r="Y1351" i="7" s="1"/>
  <c r="T1351" i="7"/>
  <c r="R1351" i="7"/>
  <c r="M1351" i="7"/>
  <c r="O1351" i="7" s="1"/>
  <c r="J1351" i="7"/>
  <c r="H1351" i="7"/>
  <c r="E1351" i="7"/>
  <c r="AI1350" i="7"/>
  <c r="AG1350" i="7"/>
  <c r="AB1350" i="7"/>
  <c r="AD1350" i="7" s="1"/>
  <c r="W1350" i="7"/>
  <c r="Y1350" i="7" s="1"/>
  <c r="R1350" i="7"/>
  <c r="T1350" i="7" s="1"/>
  <c r="O1350" i="7"/>
  <c r="M1350" i="7"/>
  <c r="H1350" i="7"/>
  <c r="J1350" i="7" s="1"/>
  <c r="E1350" i="7"/>
  <c r="AI1349" i="7"/>
  <c r="AG1349" i="7"/>
  <c r="AD1349" i="7"/>
  <c r="AB1349" i="7"/>
  <c r="Y1349" i="7"/>
  <c r="W1349" i="7"/>
  <c r="T1349" i="7"/>
  <c r="R1349" i="7"/>
  <c r="O1349" i="7"/>
  <c r="M1349" i="7"/>
  <c r="J1349" i="7"/>
  <c r="H1349" i="7"/>
  <c r="E1349" i="7"/>
  <c r="AG1348" i="7"/>
  <c r="AI1348" i="7" s="1"/>
  <c r="AD1348" i="7"/>
  <c r="AB1348" i="7"/>
  <c r="W1348" i="7"/>
  <c r="Y1348" i="7" s="1"/>
  <c r="R1348" i="7"/>
  <c r="T1348" i="7" s="1"/>
  <c r="M1348" i="7"/>
  <c r="O1348" i="7" s="1"/>
  <c r="J1348" i="7"/>
  <c r="H1348" i="7"/>
  <c r="E1348" i="7"/>
  <c r="AG1347" i="7"/>
  <c r="AI1347" i="7" s="1"/>
  <c r="AD1347" i="7"/>
  <c r="AB1347" i="7"/>
  <c r="W1347" i="7"/>
  <c r="Y1347" i="7" s="1"/>
  <c r="T1347" i="7"/>
  <c r="R1347" i="7"/>
  <c r="M1347" i="7"/>
  <c r="O1347" i="7" s="1"/>
  <c r="J1347" i="7"/>
  <c r="H1347" i="7"/>
  <c r="E1347" i="7"/>
  <c r="AI1346" i="7"/>
  <c r="AG1346" i="7"/>
  <c r="AB1346" i="7"/>
  <c r="AD1346" i="7" s="1"/>
  <c r="W1346" i="7"/>
  <c r="Y1346" i="7" s="1"/>
  <c r="R1346" i="7"/>
  <c r="T1346" i="7" s="1"/>
  <c r="O1346" i="7"/>
  <c r="M1346" i="7"/>
  <c r="H1346" i="7"/>
  <c r="J1346" i="7" s="1"/>
  <c r="AG1341" i="7"/>
  <c r="AB1341" i="7"/>
  <c r="W1341" i="7"/>
  <c r="R1341" i="7"/>
  <c r="M1341" i="7"/>
  <c r="AG1340" i="7"/>
  <c r="AI1340" i="7" s="1"/>
  <c r="AD1340" i="7"/>
  <c r="AB1340" i="7"/>
  <c r="W1340" i="7"/>
  <c r="Y1340" i="7" s="1"/>
  <c r="T1340" i="7"/>
  <c r="R1340" i="7"/>
  <c r="M1340" i="7"/>
  <c r="O1340" i="7" s="1"/>
  <c r="J1340" i="7"/>
  <c r="E1340" i="7"/>
  <c r="AG1339" i="7"/>
  <c r="AB1339" i="7"/>
  <c r="W1339" i="7"/>
  <c r="R1339" i="7"/>
  <c r="M1339" i="7"/>
  <c r="AI1338" i="7"/>
  <c r="AG1338" i="7"/>
  <c r="AD1338" i="7"/>
  <c r="AB1338" i="7"/>
  <c r="Y1338" i="7"/>
  <c r="W1338" i="7"/>
  <c r="T1338" i="7"/>
  <c r="R1338" i="7"/>
  <c r="O1338" i="7"/>
  <c r="M1338" i="7"/>
  <c r="J1338" i="7"/>
  <c r="E1338" i="7"/>
  <c r="AI1337" i="7"/>
  <c r="AG1337" i="7"/>
  <c r="AD1337" i="7"/>
  <c r="AB1337" i="7"/>
  <c r="Y1337" i="7"/>
  <c r="W1337" i="7"/>
  <c r="T1337" i="7"/>
  <c r="R1337" i="7"/>
  <c r="O1337" i="7"/>
  <c r="M1337" i="7"/>
  <c r="J1337" i="7"/>
  <c r="E1337" i="7"/>
  <c r="AI1336" i="7"/>
  <c r="AG1336" i="7"/>
  <c r="AD1336" i="7"/>
  <c r="AB1336" i="7"/>
  <c r="Y1336" i="7"/>
  <c r="W1336" i="7"/>
  <c r="T1336" i="7"/>
  <c r="R1336" i="7"/>
  <c r="O1336" i="7"/>
  <c r="M1336" i="7"/>
  <c r="J1336" i="7"/>
  <c r="E1336" i="7"/>
  <c r="AI1335" i="7"/>
  <c r="AG1335" i="7"/>
  <c r="AD1335" i="7"/>
  <c r="AB1335" i="7"/>
  <c r="Y1335" i="7"/>
  <c r="W1335" i="7"/>
  <c r="T1335" i="7"/>
  <c r="R1335" i="7"/>
  <c r="O1335" i="7"/>
  <c r="M1335" i="7"/>
  <c r="J1335" i="7"/>
  <c r="E1335" i="7"/>
  <c r="AI1334" i="7"/>
  <c r="AG1334" i="7"/>
  <c r="AD1334" i="7"/>
  <c r="AB1334" i="7"/>
  <c r="Y1334" i="7"/>
  <c r="W1334" i="7"/>
  <c r="T1334" i="7"/>
  <c r="R1334" i="7"/>
  <c r="O1334" i="7"/>
  <c r="M1334" i="7"/>
  <c r="J1334" i="7"/>
  <c r="E1334" i="7"/>
  <c r="AI1333" i="7"/>
  <c r="AG1333" i="7"/>
  <c r="AD1333" i="7"/>
  <c r="AB1333" i="7"/>
  <c r="Y1333" i="7"/>
  <c r="W1333" i="7"/>
  <c r="T1333" i="7"/>
  <c r="R1333" i="7"/>
  <c r="O1333" i="7"/>
  <c r="M1333" i="7"/>
  <c r="J1333" i="7"/>
  <c r="E1333" i="7"/>
  <c r="AI1332" i="7"/>
  <c r="AI1339" i="7" s="1"/>
  <c r="AG1332" i="7"/>
  <c r="AD1332" i="7"/>
  <c r="AD1339" i="7" s="1"/>
  <c r="AD1341" i="7" s="1"/>
  <c r="AD1342" i="7" s="1"/>
  <c r="AB1332" i="7"/>
  <c r="Y1332" i="7"/>
  <c r="Y1339" i="7" s="1"/>
  <c r="W1332" i="7"/>
  <c r="T1332" i="7"/>
  <c r="T1339" i="7" s="1"/>
  <c r="R1332" i="7"/>
  <c r="O1332" i="7"/>
  <c r="O1339" i="7" s="1"/>
  <c r="M1332" i="7"/>
  <c r="J1332" i="7"/>
  <c r="J1339" i="7" s="1"/>
  <c r="J1341" i="7" s="1"/>
  <c r="J1342" i="7" s="1"/>
  <c r="E1332" i="7"/>
  <c r="E1339" i="7" s="1"/>
  <c r="AG1331" i="7"/>
  <c r="AD1331" i="7"/>
  <c r="AB1331" i="7"/>
  <c r="W1331" i="7"/>
  <c r="T1331" i="7"/>
  <c r="R1331" i="7"/>
  <c r="M1331" i="7"/>
  <c r="J1331" i="7"/>
  <c r="AG1330" i="7"/>
  <c r="AI1330" i="7" s="1"/>
  <c r="AD1330" i="7"/>
  <c r="AB1330" i="7"/>
  <c r="W1330" i="7"/>
  <c r="Y1330" i="7" s="1"/>
  <c r="T1330" i="7"/>
  <c r="R1330" i="7"/>
  <c r="M1330" i="7"/>
  <c r="O1330" i="7" s="1"/>
  <c r="J1330" i="7"/>
  <c r="E1330" i="7"/>
  <c r="E1331" i="7" s="1"/>
  <c r="AG1329" i="7"/>
  <c r="AI1329" i="7" s="1"/>
  <c r="AD1329" i="7"/>
  <c r="AB1329" i="7"/>
  <c r="W1329" i="7"/>
  <c r="Y1329" i="7" s="1"/>
  <c r="T1329" i="7"/>
  <c r="R1329" i="7"/>
  <c r="M1329" i="7"/>
  <c r="O1329" i="7" s="1"/>
  <c r="J1329" i="7"/>
  <c r="E1329" i="7"/>
  <c r="AG1328" i="7"/>
  <c r="AI1328" i="7" s="1"/>
  <c r="AD1328" i="7"/>
  <c r="AB1328" i="7"/>
  <c r="W1328" i="7"/>
  <c r="Y1328" i="7" s="1"/>
  <c r="T1328" i="7"/>
  <c r="R1328" i="7"/>
  <c r="M1328" i="7"/>
  <c r="O1328" i="7" s="1"/>
  <c r="J1328" i="7"/>
  <c r="E1328" i="7"/>
  <c r="AG1327" i="7"/>
  <c r="AI1327" i="7" s="1"/>
  <c r="AD1327" i="7"/>
  <c r="AB1327" i="7"/>
  <c r="W1327" i="7"/>
  <c r="Y1327" i="7" s="1"/>
  <c r="T1327" i="7"/>
  <c r="R1327" i="7"/>
  <c r="M1327" i="7"/>
  <c r="O1327" i="7" s="1"/>
  <c r="J1327" i="7"/>
  <c r="E1327" i="7"/>
  <c r="AG1326" i="7"/>
  <c r="AI1326" i="7" s="1"/>
  <c r="AD1326" i="7"/>
  <c r="AB1326" i="7"/>
  <c r="W1326" i="7"/>
  <c r="Y1326" i="7" s="1"/>
  <c r="T1326" i="7"/>
  <c r="R1326" i="7"/>
  <c r="M1326" i="7"/>
  <c r="O1326" i="7" s="1"/>
  <c r="J1326" i="7"/>
  <c r="E1326" i="7"/>
  <c r="AG1325" i="7"/>
  <c r="AI1325" i="7" s="1"/>
  <c r="AD1325" i="7"/>
  <c r="AB1325" i="7"/>
  <c r="W1325" i="7"/>
  <c r="Y1325" i="7" s="1"/>
  <c r="T1325" i="7"/>
  <c r="R1325" i="7"/>
  <c r="M1325" i="7"/>
  <c r="O1325" i="7" s="1"/>
  <c r="J1325" i="7"/>
  <c r="E1325" i="7"/>
  <c r="AG1324" i="7"/>
  <c r="AI1324" i="7" s="1"/>
  <c r="AD1324" i="7"/>
  <c r="AB1324" i="7"/>
  <c r="W1324" i="7"/>
  <c r="Y1324" i="7" s="1"/>
  <c r="T1324" i="7"/>
  <c r="R1324" i="7"/>
  <c r="M1324" i="7"/>
  <c r="O1324" i="7" s="1"/>
  <c r="J1324" i="7"/>
  <c r="E1324" i="7"/>
  <c r="AG1323" i="7"/>
  <c r="AI1323" i="7" s="1"/>
  <c r="AD1323" i="7"/>
  <c r="AB1323" i="7"/>
  <c r="W1323" i="7"/>
  <c r="Y1323" i="7" s="1"/>
  <c r="T1323" i="7"/>
  <c r="R1323" i="7"/>
  <c r="M1323" i="7"/>
  <c r="O1323" i="7" s="1"/>
  <c r="J1323" i="7"/>
  <c r="E1323" i="7"/>
  <c r="AG1322" i="7"/>
  <c r="AI1322" i="7" s="1"/>
  <c r="AD1322" i="7"/>
  <c r="AB1322" i="7"/>
  <c r="W1322" i="7"/>
  <c r="Y1322" i="7" s="1"/>
  <c r="T1322" i="7"/>
  <c r="R1322" i="7"/>
  <c r="M1322" i="7"/>
  <c r="O1322" i="7" s="1"/>
  <c r="J1322" i="7"/>
  <c r="E1322" i="7"/>
  <c r="AG1321" i="7"/>
  <c r="AI1321" i="7" s="1"/>
  <c r="AD1321" i="7"/>
  <c r="AB1321" i="7"/>
  <c r="W1321" i="7"/>
  <c r="Y1321" i="7" s="1"/>
  <c r="T1321" i="7"/>
  <c r="R1321" i="7"/>
  <c r="M1321" i="7"/>
  <c r="O1321" i="7" s="1"/>
  <c r="J1321" i="7"/>
  <c r="E1321" i="7"/>
  <c r="AG1320" i="7"/>
  <c r="AI1320" i="7" s="1"/>
  <c r="AD1320" i="7"/>
  <c r="AB1320" i="7"/>
  <c r="W1320" i="7"/>
  <c r="Y1320" i="7" s="1"/>
  <c r="T1320" i="7"/>
  <c r="R1320" i="7"/>
  <c r="M1320" i="7"/>
  <c r="O1320" i="7" s="1"/>
  <c r="J1320" i="7"/>
  <c r="E1320" i="7"/>
  <c r="AG1319" i="7"/>
  <c r="AI1319" i="7" s="1"/>
  <c r="AD1319" i="7"/>
  <c r="AB1319" i="7"/>
  <c r="W1319" i="7"/>
  <c r="Y1319" i="7" s="1"/>
  <c r="T1319" i="7"/>
  <c r="R1319" i="7"/>
  <c r="M1319" i="7"/>
  <c r="O1319" i="7" s="1"/>
  <c r="J1319" i="7"/>
  <c r="E1319" i="7"/>
  <c r="AG1314" i="7"/>
  <c r="AB1314" i="7"/>
  <c r="W1314" i="7"/>
  <c r="R1314" i="7"/>
  <c r="M1314" i="7"/>
  <c r="AG1313" i="7"/>
  <c r="AI1313" i="7" s="1"/>
  <c r="AB1313" i="7"/>
  <c r="AD1313" i="7" s="1"/>
  <c r="W1313" i="7"/>
  <c r="Y1313" i="7" s="1"/>
  <c r="T1313" i="7"/>
  <c r="R1313" i="7"/>
  <c r="M1313" i="7"/>
  <c r="O1313" i="7" s="1"/>
  <c r="J1313" i="7"/>
  <c r="E1313" i="7"/>
  <c r="AG1312" i="7"/>
  <c r="AB1312" i="7"/>
  <c r="W1312" i="7"/>
  <c r="R1312" i="7"/>
  <c r="M1312" i="7"/>
  <c r="J1312" i="7"/>
  <c r="J1314" i="7" s="1"/>
  <c r="J1315" i="7" s="1"/>
  <c r="AG1311" i="7"/>
  <c r="AI1311" i="7" s="1"/>
  <c r="AB1311" i="7"/>
  <c r="AD1311" i="7" s="1"/>
  <c r="W1311" i="7"/>
  <c r="Y1311" i="7" s="1"/>
  <c r="T1311" i="7"/>
  <c r="R1311" i="7"/>
  <c r="M1311" i="7"/>
  <c r="O1311" i="7" s="1"/>
  <c r="J1311" i="7"/>
  <c r="E1311" i="7"/>
  <c r="AG1310" i="7"/>
  <c r="AI1310" i="7" s="1"/>
  <c r="AD1310" i="7"/>
  <c r="AB1310" i="7"/>
  <c r="W1310" i="7"/>
  <c r="Y1310" i="7" s="1"/>
  <c r="R1310" i="7"/>
  <c r="T1310" i="7" s="1"/>
  <c r="M1310" i="7"/>
  <c r="O1310" i="7" s="1"/>
  <c r="J1310" i="7"/>
  <c r="E1310" i="7"/>
  <c r="AG1309" i="7"/>
  <c r="AI1309" i="7" s="1"/>
  <c r="AB1309" i="7"/>
  <c r="AD1309" i="7" s="1"/>
  <c r="W1309" i="7"/>
  <c r="Y1309" i="7" s="1"/>
  <c r="T1309" i="7"/>
  <c r="R1309" i="7"/>
  <c r="M1309" i="7"/>
  <c r="O1309" i="7" s="1"/>
  <c r="J1309" i="7"/>
  <c r="E1309" i="7"/>
  <c r="AG1308" i="7"/>
  <c r="AI1308" i="7" s="1"/>
  <c r="AD1308" i="7"/>
  <c r="AB1308" i="7"/>
  <c r="W1308" i="7"/>
  <c r="Y1308" i="7" s="1"/>
  <c r="R1308" i="7"/>
  <c r="T1308" i="7" s="1"/>
  <c r="M1308" i="7"/>
  <c r="O1308" i="7" s="1"/>
  <c r="J1308" i="7"/>
  <c r="E1308" i="7"/>
  <c r="AG1307" i="7"/>
  <c r="AI1307" i="7" s="1"/>
  <c r="AB1307" i="7"/>
  <c r="AD1307" i="7" s="1"/>
  <c r="W1307" i="7"/>
  <c r="Y1307" i="7" s="1"/>
  <c r="T1307" i="7"/>
  <c r="R1307" i="7"/>
  <c r="M1307" i="7"/>
  <c r="O1307" i="7" s="1"/>
  <c r="J1307" i="7"/>
  <c r="E1307" i="7"/>
  <c r="AG1306" i="7"/>
  <c r="AI1306" i="7" s="1"/>
  <c r="AD1306" i="7"/>
  <c r="AB1306" i="7"/>
  <c r="W1306" i="7"/>
  <c r="Y1306" i="7" s="1"/>
  <c r="R1306" i="7"/>
  <c r="T1306" i="7" s="1"/>
  <c r="M1306" i="7"/>
  <c r="O1306" i="7" s="1"/>
  <c r="J1306" i="7"/>
  <c r="E1306" i="7"/>
  <c r="AG1305" i="7"/>
  <c r="AI1305" i="7" s="1"/>
  <c r="AI1312" i="7" s="1"/>
  <c r="AB1305" i="7"/>
  <c r="AD1305" i="7" s="1"/>
  <c r="AD1312" i="7" s="1"/>
  <c r="W1305" i="7"/>
  <c r="Y1305" i="7" s="1"/>
  <c r="T1305" i="7"/>
  <c r="T1312" i="7" s="1"/>
  <c r="R1305" i="7"/>
  <c r="M1305" i="7"/>
  <c r="O1305" i="7" s="1"/>
  <c r="J1305" i="7"/>
  <c r="E1305" i="7"/>
  <c r="E1312" i="7" s="1"/>
  <c r="AG1304" i="7"/>
  <c r="AB1304" i="7"/>
  <c r="W1304" i="7"/>
  <c r="R1304" i="7"/>
  <c r="M1304" i="7"/>
  <c r="J1304" i="7"/>
  <c r="AG1303" i="7"/>
  <c r="AI1303" i="7" s="1"/>
  <c r="AB1303" i="7"/>
  <c r="AD1303" i="7" s="1"/>
  <c r="W1303" i="7"/>
  <c r="Y1303" i="7" s="1"/>
  <c r="T1303" i="7"/>
  <c r="R1303" i="7"/>
  <c r="M1303" i="7"/>
  <c r="O1303" i="7" s="1"/>
  <c r="J1303" i="7"/>
  <c r="E1303" i="7"/>
  <c r="AG1302" i="7"/>
  <c r="AI1302" i="7" s="1"/>
  <c r="AD1302" i="7"/>
  <c r="AB1302" i="7"/>
  <c r="W1302" i="7"/>
  <c r="Y1302" i="7" s="1"/>
  <c r="R1302" i="7"/>
  <c r="T1302" i="7" s="1"/>
  <c r="M1302" i="7"/>
  <c r="O1302" i="7" s="1"/>
  <c r="J1302" i="7"/>
  <c r="E1302" i="7"/>
  <c r="AG1301" i="7"/>
  <c r="AI1301" i="7" s="1"/>
  <c r="AB1301" i="7"/>
  <c r="AD1301" i="7" s="1"/>
  <c r="W1301" i="7"/>
  <c r="Y1301" i="7" s="1"/>
  <c r="T1301" i="7"/>
  <c r="R1301" i="7"/>
  <c r="M1301" i="7"/>
  <c r="O1301" i="7" s="1"/>
  <c r="J1301" i="7"/>
  <c r="E1301" i="7"/>
  <c r="AG1300" i="7"/>
  <c r="AI1300" i="7" s="1"/>
  <c r="AD1300" i="7"/>
  <c r="AB1300" i="7"/>
  <c r="W1300" i="7"/>
  <c r="Y1300" i="7" s="1"/>
  <c r="R1300" i="7"/>
  <c r="T1300" i="7" s="1"/>
  <c r="M1300" i="7"/>
  <c r="O1300" i="7" s="1"/>
  <c r="J1300" i="7"/>
  <c r="E1300" i="7"/>
  <c r="AG1299" i="7"/>
  <c r="AI1299" i="7" s="1"/>
  <c r="AB1299" i="7"/>
  <c r="AD1299" i="7" s="1"/>
  <c r="W1299" i="7"/>
  <c r="Y1299" i="7" s="1"/>
  <c r="T1299" i="7"/>
  <c r="R1299" i="7"/>
  <c r="M1299" i="7"/>
  <c r="O1299" i="7" s="1"/>
  <c r="J1299" i="7"/>
  <c r="E1299" i="7"/>
  <c r="AG1298" i="7"/>
  <c r="AI1298" i="7" s="1"/>
  <c r="AD1298" i="7"/>
  <c r="AB1298" i="7"/>
  <c r="W1298" i="7"/>
  <c r="Y1298" i="7" s="1"/>
  <c r="R1298" i="7"/>
  <c r="T1298" i="7" s="1"/>
  <c r="M1298" i="7"/>
  <c r="O1298" i="7" s="1"/>
  <c r="J1298" i="7"/>
  <c r="E1298" i="7"/>
  <c r="AG1297" i="7"/>
  <c r="AI1297" i="7" s="1"/>
  <c r="AB1297" i="7"/>
  <c r="AD1297" i="7" s="1"/>
  <c r="W1297" i="7"/>
  <c r="Y1297" i="7" s="1"/>
  <c r="T1297" i="7"/>
  <c r="R1297" i="7"/>
  <c r="M1297" i="7"/>
  <c r="O1297" i="7" s="1"/>
  <c r="J1297" i="7"/>
  <c r="E1297" i="7"/>
  <c r="AG1296" i="7"/>
  <c r="AI1296" i="7" s="1"/>
  <c r="AD1296" i="7"/>
  <c r="AB1296" i="7"/>
  <c r="W1296" i="7"/>
  <c r="Y1296" i="7" s="1"/>
  <c r="R1296" i="7"/>
  <c r="T1296" i="7" s="1"/>
  <c r="M1296" i="7"/>
  <c r="O1296" i="7" s="1"/>
  <c r="J1296" i="7"/>
  <c r="E1296" i="7"/>
  <c r="AG1295" i="7"/>
  <c r="AI1295" i="7" s="1"/>
  <c r="AB1295" i="7"/>
  <c r="AD1295" i="7" s="1"/>
  <c r="W1295" i="7"/>
  <c r="Y1295" i="7" s="1"/>
  <c r="T1295" i="7"/>
  <c r="R1295" i="7"/>
  <c r="M1295" i="7"/>
  <c r="O1295" i="7" s="1"/>
  <c r="J1295" i="7"/>
  <c r="E1295" i="7"/>
  <c r="AG1294" i="7"/>
  <c r="AI1294" i="7" s="1"/>
  <c r="AD1294" i="7"/>
  <c r="AB1294" i="7"/>
  <c r="W1294" i="7"/>
  <c r="Y1294" i="7" s="1"/>
  <c r="R1294" i="7"/>
  <c r="T1294" i="7" s="1"/>
  <c r="M1294" i="7"/>
  <c r="O1294" i="7" s="1"/>
  <c r="J1294" i="7"/>
  <c r="E1294" i="7"/>
  <c r="AG1293" i="7"/>
  <c r="AI1293" i="7" s="1"/>
  <c r="AB1293" i="7"/>
  <c r="AD1293" i="7" s="1"/>
  <c r="W1293" i="7"/>
  <c r="Y1293" i="7" s="1"/>
  <c r="T1293" i="7"/>
  <c r="R1293" i="7"/>
  <c r="M1293" i="7"/>
  <c r="O1293" i="7" s="1"/>
  <c r="J1293" i="7"/>
  <c r="E1293" i="7"/>
  <c r="AG1292" i="7"/>
  <c r="AI1292" i="7" s="1"/>
  <c r="AD1292" i="7"/>
  <c r="AB1292" i="7"/>
  <c r="W1292" i="7"/>
  <c r="Y1292" i="7" s="1"/>
  <c r="R1292" i="7"/>
  <c r="T1292" i="7" s="1"/>
  <c r="M1292" i="7"/>
  <c r="O1292" i="7" s="1"/>
  <c r="J1292" i="7"/>
  <c r="E1292" i="7"/>
  <c r="AG1287" i="7"/>
  <c r="AB1287" i="7"/>
  <c r="W1287" i="7"/>
  <c r="R1287" i="7"/>
  <c r="M1287" i="7"/>
  <c r="H1287" i="7"/>
  <c r="AG1286" i="7"/>
  <c r="AI1286" i="7" s="1"/>
  <c r="AB1286" i="7"/>
  <c r="AD1286" i="7" s="1"/>
  <c r="W1286" i="7"/>
  <c r="Y1286" i="7" s="1"/>
  <c r="T1286" i="7"/>
  <c r="R1286" i="7"/>
  <c r="M1286" i="7"/>
  <c r="O1286" i="7" s="1"/>
  <c r="H1286" i="7"/>
  <c r="J1286" i="7" s="1"/>
  <c r="E1286" i="7"/>
  <c r="AG1285" i="7"/>
  <c r="AB1285" i="7"/>
  <c r="W1285" i="7"/>
  <c r="R1285" i="7"/>
  <c r="M1285" i="7"/>
  <c r="H1285" i="7"/>
  <c r="AG1284" i="7"/>
  <c r="AI1284" i="7" s="1"/>
  <c r="AB1284" i="7"/>
  <c r="AD1284" i="7" s="1"/>
  <c r="Y1284" i="7"/>
  <c r="W1284" i="7"/>
  <c r="R1284" i="7"/>
  <c r="T1284" i="7" s="1"/>
  <c r="M1284" i="7"/>
  <c r="O1284" i="7" s="1"/>
  <c r="H1284" i="7"/>
  <c r="J1284" i="7" s="1"/>
  <c r="E1284" i="7"/>
  <c r="AI1283" i="7"/>
  <c r="AG1283" i="7"/>
  <c r="AB1283" i="7"/>
  <c r="AD1283" i="7" s="1"/>
  <c r="Y1283" i="7"/>
  <c r="W1283" i="7"/>
  <c r="R1283" i="7"/>
  <c r="T1283" i="7" s="1"/>
  <c r="T1285" i="7" s="1"/>
  <c r="O1283" i="7"/>
  <c r="M1283" i="7"/>
  <c r="H1283" i="7"/>
  <c r="J1283" i="7" s="1"/>
  <c r="E1283" i="7"/>
  <c r="AG1282" i="7"/>
  <c r="AI1282" i="7" s="1"/>
  <c r="AB1282" i="7"/>
  <c r="AD1282" i="7" s="1"/>
  <c r="W1282" i="7"/>
  <c r="Y1282" i="7" s="1"/>
  <c r="T1282" i="7"/>
  <c r="R1282" i="7"/>
  <c r="M1282" i="7"/>
  <c r="O1282" i="7" s="1"/>
  <c r="H1282" i="7"/>
  <c r="J1282" i="7" s="1"/>
  <c r="E1282" i="7"/>
  <c r="AI1281" i="7"/>
  <c r="AG1281" i="7"/>
  <c r="AD1281" i="7"/>
  <c r="AB1281" i="7"/>
  <c r="Y1281" i="7"/>
  <c r="W1281" i="7"/>
  <c r="T1281" i="7"/>
  <c r="R1281" i="7"/>
  <c r="O1281" i="7"/>
  <c r="M1281" i="7"/>
  <c r="J1281" i="7"/>
  <c r="H1281" i="7"/>
  <c r="E1281" i="7"/>
  <c r="AG1280" i="7"/>
  <c r="AI1280" i="7" s="1"/>
  <c r="AB1280" i="7"/>
  <c r="AD1280" i="7" s="1"/>
  <c r="Y1280" i="7"/>
  <c r="Y1285" i="7" s="1"/>
  <c r="W1280" i="7"/>
  <c r="R1280" i="7"/>
  <c r="T1280" i="7" s="1"/>
  <c r="M1280" i="7"/>
  <c r="O1280" i="7" s="1"/>
  <c r="H1280" i="7"/>
  <c r="J1280" i="7" s="1"/>
  <c r="E1280" i="7"/>
  <c r="AI1279" i="7"/>
  <c r="AG1279" i="7"/>
  <c r="AB1279" i="7"/>
  <c r="AD1279" i="7" s="1"/>
  <c r="Y1279" i="7"/>
  <c r="W1279" i="7"/>
  <c r="R1279" i="7"/>
  <c r="T1279" i="7" s="1"/>
  <c r="O1279" i="7"/>
  <c r="M1279" i="7"/>
  <c r="H1279" i="7"/>
  <c r="J1279" i="7" s="1"/>
  <c r="E1279" i="7"/>
  <c r="AG1278" i="7"/>
  <c r="AI1278" i="7" s="1"/>
  <c r="AI1285" i="7" s="1"/>
  <c r="AB1278" i="7"/>
  <c r="AD1278" i="7" s="1"/>
  <c r="W1278" i="7"/>
  <c r="Y1278" i="7" s="1"/>
  <c r="T1278" i="7"/>
  <c r="R1278" i="7"/>
  <c r="M1278" i="7"/>
  <c r="O1278" i="7" s="1"/>
  <c r="H1278" i="7"/>
  <c r="J1278" i="7" s="1"/>
  <c r="J1285" i="7" s="1"/>
  <c r="E1278" i="7"/>
  <c r="AG1277" i="7"/>
  <c r="AB1277" i="7"/>
  <c r="W1277" i="7"/>
  <c r="T1277" i="7"/>
  <c r="R1277" i="7"/>
  <c r="M1277" i="7"/>
  <c r="H1277" i="7"/>
  <c r="AG1276" i="7"/>
  <c r="AI1276" i="7" s="1"/>
  <c r="AB1276" i="7"/>
  <c r="AD1276" i="7" s="1"/>
  <c r="Y1276" i="7"/>
  <c r="W1276" i="7"/>
  <c r="R1276" i="7"/>
  <c r="T1276" i="7" s="1"/>
  <c r="M1276" i="7"/>
  <c r="O1276" i="7" s="1"/>
  <c r="H1276" i="7"/>
  <c r="J1276" i="7" s="1"/>
  <c r="E1276" i="7"/>
  <c r="E1277" i="7" s="1"/>
  <c r="AI1275" i="7"/>
  <c r="AG1275" i="7"/>
  <c r="AB1275" i="7"/>
  <c r="AD1275" i="7" s="1"/>
  <c r="Y1275" i="7"/>
  <c r="W1275" i="7"/>
  <c r="R1275" i="7"/>
  <c r="T1275" i="7" s="1"/>
  <c r="O1275" i="7"/>
  <c r="M1275" i="7"/>
  <c r="H1275" i="7"/>
  <c r="J1275" i="7" s="1"/>
  <c r="J1277" i="7" s="1"/>
  <c r="E1275" i="7"/>
  <c r="AG1274" i="7"/>
  <c r="AI1274" i="7" s="1"/>
  <c r="AB1274" i="7"/>
  <c r="AD1274" i="7" s="1"/>
  <c r="W1274" i="7"/>
  <c r="Y1274" i="7" s="1"/>
  <c r="T1274" i="7"/>
  <c r="R1274" i="7"/>
  <c r="M1274" i="7"/>
  <c r="O1274" i="7" s="1"/>
  <c r="H1274" i="7"/>
  <c r="J1274" i="7" s="1"/>
  <c r="E1274" i="7"/>
  <c r="AI1273" i="7"/>
  <c r="AG1273" i="7"/>
  <c r="AD1273" i="7"/>
  <c r="AB1273" i="7"/>
  <c r="Y1273" i="7"/>
  <c r="W1273" i="7"/>
  <c r="T1273" i="7"/>
  <c r="R1273" i="7"/>
  <c r="O1273" i="7"/>
  <c r="M1273" i="7"/>
  <c r="J1273" i="7"/>
  <c r="H1273" i="7"/>
  <c r="E1273" i="7"/>
  <c r="AG1272" i="7"/>
  <c r="AI1272" i="7" s="1"/>
  <c r="AB1272" i="7"/>
  <c r="AD1272" i="7" s="1"/>
  <c r="Y1272" i="7"/>
  <c r="W1272" i="7"/>
  <c r="R1272" i="7"/>
  <c r="T1272" i="7" s="1"/>
  <c r="M1272" i="7"/>
  <c r="O1272" i="7" s="1"/>
  <c r="H1272" i="7"/>
  <c r="J1272" i="7" s="1"/>
  <c r="E1272" i="7"/>
  <c r="AI1271" i="7"/>
  <c r="AG1271" i="7"/>
  <c r="AB1271" i="7"/>
  <c r="AD1271" i="7" s="1"/>
  <c r="Y1271" i="7"/>
  <c r="W1271" i="7"/>
  <c r="R1271" i="7"/>
  <c r="T1271" i="7" s="1"/>
  <c r="O1271" i="7"/>
  <c r="M1271" i="7"/>
  <c r="H1271" i="7"/>
  <c r="J1271" i="7" s="1"/>
  <c r="E1271" i="7"/>
  <c r="AG1270" i="7"/>
  <c r="AI1270" i="7" s="1"/>
  <c r="AB1270" i="7"/>
  <c r="AD1270" i="7" s="1"/>
  <c r="W1270" i="7"/>
  <c r="Y1270" i="7" s="1"/>
  <c r="T1270" i="7"/>
  <c r="R1270" i="7"/>
  <c r="M1270" i="7"/>
  <c r="O1270" i="7" s="1"/>
  <c r="H1270" i="7"/>
  <c r="J1270" i="7" s="1"/>
  <c r="E1270" i="7"/>
  <c r="AI1269" i="7"/>
  <c r="AG1269" i="7"/>
  <c r="AD1269" i="7"/>
  <c r="AB1269" i="7"/>
  <c r="Y1269" i="7"/>
  <c r="W1269" i="7"/>
  <c r="T1269" i="7"/>
  <c r="R1269" i="7"/>
  <c r="O1269" i="7"/>
  <c r="M1269" i="7"/>
  <c r="J1269" i="7"/>
  <c r="H1269" i="7"/>
  <c r="E1269" i="7"/>
  <c r="AG1268" i="7"/>
  <c r="AI1268" i="7" s="1"/>
  <c r="AB1268" i="7"/>
  <c r="AD1268" i="7" s="1"/>
  <c r="Y1268" i="7"/>
  <c r="W1268" i="7"/>
  <c r="R1268" i="7"/>
  <c r="T1268" i="7" s="1"/>
  <c r="M1268" i="7"/>
  <c r="O1268" i="7" s="1"/>
  <c r="H1268" i="7"/>
  <c r="J1268" i="7" s="1"/>
  <c r="E1268" i="7"/>
  <c r="AI1267" i="7"/>
  <c r="AG1267" i="7"/>
  <c r="AB1267" i="7"/>
  <c r="AD1267" i="7" s="1"/>
  <c r="Y1267" i="7"/>
  <c r="W1267" i="7"/>
  <c r="R1267" i="7"/>
  <c r="T1267" i="7" s="1"/>
  <c r="O1267" i="7"/>
  <c r="M1267" i="7"/>
  <c r="H1267" i="7"/>
  <c r="J1267" i="7" s="1"/>
  <c r="E1267" i="7"/>
  <c r="AG1266" i="7"/>
  <c r="AI1266" i="7" s="1"/>
  <c r="AB1266" i="7"/>
  <c r="AD1266" i="7" s="1"/>
  <c r="W1266" i="7"/>
  <c r="Y1266" i="7" s="1"/>
  <c r="T1266" i="7"/>
  <c r="R1266" i="7"/>
  <c r="M1266" i="7"/>
  <c r="O1266" i="7" s="1"/>
  <c r="H1266" i="7"/>
  <c r="J1266" i="7" s="1"/>
  <c r="E1266" i="7"/>
  <c r="AI1265" i="7"/>
  <c r="AG1265" i="7"/>
  <c r="AD1265" i="7"/>
  <c r="AB1265" i="7"/>
  <c r="Y1265" i="7"/>
  <c r="W1265" i="7"/>
  <c r="T1265" i="7"/>
  <c r="R1265" i="7"/>
  <c r="O1265" i="7"/>
  <c r="M1265" i="7"/>
  <c r="J1265" i="7"/>
  <c r="H1265" i="7"/>
  <c r="AG1260" i="7"/>
  <c r="AB1260" i="7"/>
  <c r="W1260" i="7"/>
  <c r="R1260" i="7"/>
  <c r="M1260" i="7"/>
  <c r="H1260" i="7"/>
  <c r="AG1259" i="7"/>
  <c r="AI1259" i="7" s="1"/>
  <c r="AD1259" i="7"/>
  <c r="AB1259" i="7"/>
  <c r="W1259" i="7"/>
  <c r="Y1259" i="7" s="1"/>
  <c r="T1259" i="7"/>
  <c r="R1259" i="7"/>
  <c r="M1259" i="7"/>
  <c r="O1259" i="7" s="1"/>
  <c r="J1259" i="7"/>
  <c r="H1259" i="7"/>
  <c r="E1259" i="7"/>
  <c r="AG1258" i="7"/>
  <c r="AB1258" i="7"/>
  <c r="W1258" i="7"/>
  <c r="R1258" i="7"/>
  <c r="M1258" i="7"/>
  <c r="H1258" i="7"/>
  <c r="AI1257" i="7"/>
  <c r="AG1257" i="7"/>
  <c r="AD1257" i="7"/>
  <c r="AB1257" i="7"/>
  <c r="Y1257" i="7"/>
  <c r="W1257" i="7"/>
  <c r="T1257" i="7"/>
  <c r="R1257" i="7"/>
  <c r="O1257" i="7"/>
  <c r="M1257" i="7"/>
  <c r="J1257" i="7"/>
  <c r="H1257" i="7"/>
  <c r="E1257" i="7"/>
  <c r="AG1256" i="7"/>
  <c r="AI1256" i="7" s="1"/>
  <c r="AD1256" i="7"/>
  <c r="AB1256" i="7"/>
  <c r="W1256" i="7"/>
  <c r="Y1256" i="7" s="1"/>
  <c r="R1256" i="7"/>
  <c r="T1256" i="7" s="1"/>
  <c r="M1256" i="7"/>
  <c r="O1256" i="7" s="1"/>
  <c r="J1256" i="7"/>
  <c r="H1256" i="7"/>
  <c r="E1256" i="7"/>
  <c r="AG1255" i="7"/>
  <c r="AI1255" i="7" s="1"/>
  <c r="AD1255" i="7"/>
  <c r="AB1255" i="7"/>
  <c r="W1255" i="7"/>
  <c r="Y1255" i="7" s="1"/>
  <c r="T1255" i="7"/>
  <c r="R1255" i="7"/>
  <c r="M1255" i="7"/>
  <c r="O1255" i="7" s="1"/>
  <c r="J1255" i="7"/>
  <c r="H1255" i="7"/>
  <c r="E1255" i="7"/>
  <c r="AI1254" i="7"/>
  <c r="AG1254" i="7"/>
  <c r="AB1254" i="7"/>
  <c r="AD1254" i="7" s="1"/>
  <c r="W1254" i="7"/>
  <c r="Y1254" i="7" s="1"/>
  <c r="R1254" i="7"/>
  <c r="T1254" i="7" s="1"/>
  <c r="O1254" i="7"/>
  <c r="M1254" i="7"/>
  <c r="H1254" i="7"/>
  <c r="J1254" i="7" s="1"/>
  <c r="E1254" i="7"/>
  <c r="AI1253" i="7"/>
  <c r="AG1253" i="7"/>
  <c r="AD1253" i="7"/>
  <c r="AB1253" i="7"/>
  <c r="Y1253" i="7"/>
  <c r="W1253" i="7"/>
  <c r="T1253" i="7"/>
  <c r="R1253" i="7"/>
  <c r="O1253" i="7"/>
  <c r="M1253" i="7"/>
  <c r="J1253" i="7"/>
  <c r="H1253" i="7"/>
  <c r="E1253" i="7"/>
  <c r="AG1252" i="7"/>
  <c r="AI1252" i="7" s="1"/>
  <c r="AD1252" i="7"/>
  <c r="AB1252" i="7"/>
  <c r="W1252" i="7"/>
  <c r="Y1252" i="7" s="1"/>
  <c r="R1252" i="7"/>
  <c r="T1252" i="7" s="1"/>
  <c r="M1252" i="7"/>
  <c r="O1252" i="7" s="1"/>
  <c r="J1252" i="7"/>
  <c r="H1252" i="7"/>
  <c r="E1252" i="7"/>
  <c r="AG1251" i="7"/>
  <c r="AI1251" i="7" s="1"/>
  <c r="AD1251" i="7"/>
  <c r="AB1251" i="7"/>
  <c r="W1251" i="7"/>
  <c r="Y1251" i="7" s="1"/>
  <c r="Y1258" i="7" s="1"/>
  <c r="T1251" i="7"/>
  <c r="R1251" i="7"/>
  <c r="M1251" i="7"/>
  <c r="O1251" i="7" s="1"/>
  <c r="J1251" i="7"/>
  <c r="H1251" i="7"/>
  <c r="E1251" i="7"/>
  <c r="E1258" i="7" s="1"/>
  <c r="AG1250" i="7"/>
  <c r="AB1250" i="7"/>
  <c r="W1250" i="7"/>
  <c r="R1250" i="7"/>
  <c r="M1250" i="7"/>
  <c r="H1250" i="7"/>
  <c r="AI1249" i="7"/>
  <c r="AG1249" i="7"/>
  <c r="AD1249" i="7"/>
  <c r="AB1249" i="7"/>
  <c r="Y1249" i="7"/>
  <c r="Y1250" i="7" s="1"/>
  <c r="W1249" i="7"/>
  <c r="T1249" i="7"/>
  <c r="R1249" i="7"/>
  <c r="O1249" i="7"/>
  <c r="M1249" i="7"/>
  <c r="J1249" i="7"/>
  <c r="J1250" i="7" s="1"/>
  <c r="H1249" i="7"/>
  <c r="E1249" i="7"/>
  <c r="E1250" i="7" s="1"/>
  <c r="AG1248" i="7"/>
  <c r="AI1248" i="7" s="1"/>
  <c r="AD1248" i="7"/>
  <c r="AB1248" i="7"/>
  <c r="W1248" i="7"/>
  <c r="Y1248" i="7" s="1"/>
  <c r="R1248" i="7"/>
  <c r="T1248" i="7" s="1"/>
  <c r="M1248" i="7"/>
  <c r="O1248" i="7" s="1"/>
  <c r="J1248" i="7"/>
  <c r="H1248" i="7"/>
  <c r="E1248" i="7"/>
  <c r="AG1247" i="7"/>
  <c r="AI1247" i="7" s="1"/>
  <c r="AI1250" i="7" s="1"/>
  <c r="AD1247" i="7"/>
  <c r="AB1247" i="7"/>
  <c r="W1247" i="7"/>
  <c r="Y1247" i="7" s="1"/>
  <c r="T1247" i="7"/>
  <c r="R1247" i="7"/>
  <c r="M1247" i="7"/>
  <c r="O1247" i="7" s="1"/>
  <c r="J1247" i="7"/>
  <c r="H1247" i="7"/>
  <c r="E1247" i="7"/>
  <c r="AI1246" i="7"/>
  <c r="AG1246" i="7"/>
  <c r="AB1246" i="7"/>
  <c r="AD1246" i="7" s="1"/>
  <c r="W1246" i="7"/>
  <c r="Y1246" i="7" s="1"/>
  <c r="R1246" i="7"/>
  <c r="T1246" i="7" s="1"/>
  <c r="O1246" i="7"/>
  <c r="M1246" i="7"/>
  <c r="H1246" i="7"/>
  <c r="J1246" i="7" s="1"/>
  <c r="E1246" i="7"/>
  <c r="AI1245" i="7"/>
  <c r="AG1245" i="7"/>
  <c r="AD1245" i="7"/>
  <c r="AB1245" i="7"/>
  <c r="Y1245" i="7"/>
  <c r="W1245" i="7"/>
  <c r="T1245" i="7"/>
  <c r="R1245" i="7"/>
  <c r="O1245" i="7"/>
  <c r="M1245" i="7"/>
  <c r="J1245" i="7"/>
  <c r="H1245" i="7"/>
  <c r="E1245" i="7"/>
  <c r="AG1244" i="7"/>
  <c r="AI1244" i="7" s="1"/>
  <c r="AD1244" i="7"/>
  <c r="AB1244" i="7"/>
  <c r="W1244" i="7"/>
  <c r="Y1244" i="7" s="1"/>
  <c r="R1244" i="7"/>
  <c r="T1244" i="7" s="1"/>
  <c r="M1244" i="7"/>
  <c r="O1244" i="7" s="1"/>
  <c r="J1244" i="7"/>
  <c r="H1244" i="7"/>
  <c r="E1244" i="7"/>
  <c r="AG1243" i="7"/>
  <c r="AI1243" i="7" s="1"/>
  <c r="AD1243" i="7"/>
  <c r="AB1243" i="7"/>
  <c r="W1243" i="7"/>
  <c r="Y1243" i="7" s="1"/>
  <c r="T1243" i="7"/>
  <c r="R1243" i="7"/>
  <c r="M1243" i="7"/>
  <c r="O1243" i="7" s="1"/>
  <c r="J1243" i="7"/>
  <c r="H1243" i="7"/>
  <c r="E1243" i="7"/>
  <c r="AI1242" i="7"/>
  <c r="AG1242" i="7"/>
  <c r="AB1242" i="7"/>
  <c r="AD1242" i="7" s="1"/>
  <c r="W1242" i="7"/>
  <c r="Y1242" i="7" s="1"/>
  <c r="R1242" i="7"/>
  <c r="T1242" i="7" s="1"/>
  <c r="O1242" i="7"/>
  <c r="M1242" i="7"/>
  <c r="J1242" i="7"/>
  <c r="H1242" i="7"/>
  <c r="E1242" i="7"/>
  <c r="AG1241" i="7"/>
  <c r="AI1241" i="7" s="1"/>
  <c r="AB1241" i="7"/>
  <c r="AD1241" i="7" s="1"/>
  <c r="W1241" i="7"/>
  <c r="Y1241" i="7" s="1"/>
  <c r="R1241" i="7"/>
  <c r="T1241" i="7" s="1"/>
  <c r="M1241" i="7"/>
  <c r="O1241" i="7" s="1"/>
  <c r="H1241" i="7"/>
  <c r="J1241" i="7" s="1"/>
  <c r="E1241" i="7"/>
  <c r="AI1240" i="7"/>
  <c r="AG1240" i="7"/>
  <c r="AD1240" i="7"/>
  <c r="AB1240" i="7"/>
  <c r="Y1240" i="7"/>
  <c r="W1240" i="7"/>
  <c r="T1240" i="7"/>
  <c r="R1240" i="7"/>
  <c r="O1240" i="7"/>
  <c r="M1240" i="7"/>
  <c r="J1240" i="7"/>
  <c r="H1240" i="7"/>
  <c r="E1240" i="7"/>
  <c r="AG1239" i="7"/>
  <c r="AI1239" i="7" s="1"/>
  <c r="AB1239" i="7"/>
  <c r="AD1239" i="7" s="1"/>
  <c r="W1239" i="7"/>
  <c r="Y1239" i="7" s="1"/>
  <c r="R1239" i="7"/>
  <c r="T1239" i="7" s="1"/>
  <c r="M1239" i="7"/>
  <c r="O1239" i="7" s="1"/>
  <c r="H1239" i="7"/>
  <c r="J1239" i="7" s="1"/>
  <c r="E1239" i="7"/>
  <c r="AI1238" i="7"/>
  <c r="AG1238" i="7"/>
  <c r="AD1238" i="7"/>
  <c r="AB1238" i="7"/>
  <c r="Y1238" i="7"/>
  <c r="W1238" i="7"/>
  <c r="T1238" i="7"/>
  <c r="R1238" i="7"/>
  <c r="O1238" i="7"/>
  <c r="M1238" i="7"/>
  <c r="J1238" i="7"/>
  <c r="H1238" i="7"/>
  <c r="AG1233" i="7"/>
  <c r="AB1233" i="7"/>
  <c r="W1233" i="7"/>
  <c r="R1233" i="7"/>
  <c r="M1233" i="7"/>
  <c r="H1233" i="7"/>
  <c r="AI1232" i="7"/>
  <c r="AG1232" i="7"/>
  <c r="AD1232" i="7"/>
  <c r="AB1232" i="7"/>
  <c r="Y1232" i="7"/>
  <c r="W1232" i="7"/>
  <c r="T1232" i="7"/>
  <c r="R1232" i="7"/>
  <c r="O1232" i="7"/>
  <c r="M1232" i="7"/>
  <c r="J1232" i="7"/>
  <c r="H1232" i="7"/>
  <c r="E1232" i="7"/>
  <c r="AG1231" i="7"/>
  <c r="AB1231" i="7"/>
  <c r="W1231" i="7"/>
  <c r="R1231" i="7"/>
  <c r="M1231" i="7"/>
  <c r="H1231" i="7"/>
  <c r="AI1230" i="7"/>
  <c r="AG1230" i="7"/>
  <c r="AD1230" i="7"/>
  <c r="AB1230" i="7"/>
  <c r="Y1230" i="7"/>
  <c r="W1230" i="7"/>
  <c r="T1230" i="7"/>
  <c r="R1230" i="7"/>
  <c r="O1230" i="7"/>
  <c r="M1230" i="7"/>
  <c r="J1230" i="7"/>
  <c r="H1230" i="7"/>
  <c r="E1230" i="7"/>
  <c r="AG1229" i="7"/>
  <c r="AI1229" i="7" s="1"/>
  <c r="AB1229" i="7"/>
  <c r="AD1229" i="7" s="1"/>
  <c r="W1229" i="7"/>
  <c r="Y1229" i="7" s="1"/>
  <c r="R1229" i="7"/>
  <c r="T1229" i="7" s="1"/>
  <c r="M1229" i="7"/>
  <c r="O1229" i="7" s="1"/>
  <c r="H1229" i="7"/>
  <c r="J1229" i="7" s="1"/>
  <c r="E1229" i="7"/>
  <c r="AI1228" i="7"/>
  <c r="AG1228" i="7"/>
  <c r="AD1228" i="7"/>
  <c r="AB1228" i="7"/>
  <c r="Y1228" i="7"/>
  <c r="W1228" i="7"/>
  <c r="T1228" i="7"/>
  <c r="R1228" i="7"/>
  <c r="O1228" i="7"/>
  <c r="M1228" i="7"/>
  <c r="J1228" i="7"/>
  <c r="H1228" i="7"/>
  <c r="E1228" i="7"/>
  <c r="AG1227" i="7"/>
  <c r="AI1227" i="7" s="1"/>
  <c r="AB1227" i="7"/>
  <c r="AD1227" i="7" s="1"/>
  <c r="W1227" i="7"/>
  <c r="Y1227" i="7" s="1"/>
  <c r="R1227" i="7"/>
  <c r="T1227" i="7" s="1"/>
  <c r="M1227" i="7"/>
  <c r="O1227" i="7" s="1"/>
  <c r="H1227" i="7"/>
  <c r="J1227" i="7" s="1"/>
  <c r="E1227" i="7"/>
  <c r="AI1226" i="7"/>
  <c r="AG1226" i="7"/>
  <c r="AD1226" i="7"/>
  <c r="AB1226" i="7"/>
  <c r="Y1226" i="7"/>
  <c r="W1226" i="7"/>
  <c r="T1226" i="7"/>
  <c r="R1226" i="7"/>
  <c r="O1226" i="7"/>
  <c r="M1226" i="7"/>
  <c r="J1226" i="7"/>
  <c r="H1226" i="7"/>
  <c r="E1226" i="7"/>
  <c r="AG1225" i="7"/>
  <c r="AI1225" i="7" s="1"/>
  <c r="AB1225" i="7"/>
  <c r="AD1225" i="7" s="1"/>
  <c r="W1225" i="7"/>
  <c r="Y1225" i="7" s="1"/>
  <c r="R1225" i="7"/>
  <c r="T1225" i="7" s="1"/>
  <c r="M1225" i="7"/>
  <c r="O1225" i="7" s="1"/>
  <c r="H1225" i="7"/>
  <c r="J1225" i="7" s="1"/>
  <c r="E1225" i="7"/>
  <c r="AI1224" i="7"/>
  <c r="AG1224" i="7"/>
  <c r="AD1224" i="7"/>
  <c r="AD1231" i="7" s="1"/>
  <c r="AB1224" i="7"/>
  <c r="Y1224" i="7"/>
  <c r="W1224" i="7"/>
  <c r="T1224" i="7"/>
  <c r="T1231" i="7" s="1"/>
  <c r="R1224" i="7"/>
  <c r="O1224" i="7"/>
  <c r="M1224" i="7"/>
  <c r="J1224" i="7"/>
  <c r="J1231" i="7" s="1"/>
  <c r="H1224" i="7"/>
  <c r="E1224" i="7"/>
  <c r="E1231" i="7" s="1"/>
  <c r="AG1223" i="7"/>
  <c r="AB1223" i="7"/>
  <c r="W1223" i="7"/>
  <c r="R1223" i="7"/>
  <c r="M1223" i="7"/>
  <c r="H1223" i="7"/>
  <c r="AI1222" i="7"/>
  <c r="AG1222" i="7"/>
  <c r="AD1222" i="7"/>
  <c r="AB1222" i="7"/>
  <c r="Y1222" i="7"/>
  <c r="W1222" i="7"/>
  <c r="T1222" i="7"/>
  <c r="R1222" i="7"/>
  <c r="O1222" i="7"/>
  <c r="M1222" i="7"/>
  <c r="J1222" i="7"/>
  <c r="H1222" i="7"/>
  <c r="E1222" i="7"/>
  <c r="AG1221" i="7"/>
  <c r="AI1221" i="7" s="1"/>
  <c r="AB1221" i="7"/>
  <c r="AD1221" i="7" s="1"/>
  <c r="W1221" i="7"/>
  <c r="Y1221" i="7" s="1"/>
  <c r="R1221" i="7"/>
  <c r="T1221" i="7" s="1"/>
  <c r="M1221" i="7"/>
  <c r="O1221" i="7" s="1"/>
  <c r="H1221" i="7"/>
  <c r="J1221" i="7" s="1"/>
  <c r="E1221" i="7"/>
  <c r="AI1220" i="7"/>
  <c r="AG1220" i="7"/>
  <c r="AD1220" i="7"/>
  <c r="AB1220" i="7"/>
  <c r="Y1220" i="7"/>
  <c r="W1220" i="7"/>
  <c r="T1220" i="7"/>
  <c r="R1220" i="7"/>
  <c r="O1220" i="7"/>
  <c r="M1220" i="7"/>
  <c r="J1220" i="7"/>
  <c r="H1220" i="7"/>
  <c r="E1220" i="7"/>
  <c r="AG1219" i="7"/>
  <c r="AI1219" i="7" s="1"/>
  <c r="AB1219" i="7"/>
  <c r="AD1219" i="7" s="1"/>
  <c r="W1219" i="7"/>
  <c r="Y1219" i="7" s="1"/>
  <c r="R1219" i="7"/>
  <c r="T1219" i="7" s="1"/>
  <c r="M1219" i="7"/>
  <c r="O1219" i="7" s="1"/>
  <c r="H1219" i="7"/>
  <c r="J1219" i="7" s="1"/>
  <c r="E1219" i="7"/>
  <c r="AI1218" i="7"/>
  <c r="AG1218" i="7"/>
  <c r="AD1218" i="7"/>
  <c r="AB1218" i="7"/>
  <c r="Y1218" i="7"/>
  <c r="W1218" i="7"/>
  <c r="T1218" i="7"/>
  <c r="R1218" i="7"/>
  <c r="O1218" i="7"/>
  <c r="M1218" i="7"/>
  <c r="J1218" i="7"/>
  <c r="H1218" i="7"/>
  <c r="E1218" i="7"/>
  <c r="AG1217" i="7"/>
  <c r="AI1217" i="7" s="1"/>
  <c r="AB1217" i="7"/>
  <c r="AD1217" i="7" s="1"/>
  <c r="W1217" i="7"/>
  <c r="Y1217" i="7" s="1"/>
  <c r="R1217" i="7"/>
  <c r="T1217" i="7" s="1"/>
  <c r="M1217" i="7"/>
  <c r="O1217" i="7" s="1"/>
  <c r="H1217" i="7"/>
  <c r="J1217" i="7" s="1"/>
  <c r="E1217" i="7"/>
  <c r="AI1216" i="7"/>
  <c r="AG1216" i="7"/>
  <c r="AD1216" i="7"/>
  <c r="AB1216" i="7"/>
  <c r="Y1216" i="7"/>
  <c r="W1216" i="7"/>
  <c r="T1216" i="7"/>
  <c r="R1216" i="7"/>
  <c r="O1216" i="7"/>
  <c r="M1216" i="7"/>
  <c r="J1216" i="7"/>
  <c r="H1216" i="7"/>
  <c r="E1216" i="7"/>
  <c r="AG1215" i="7"/>
  <c r="AI1215" i="7" s="1"/>
  <c r="AB1215" i="7"/>
  <c r="AD1215" i="7" s="1"/>
  <c r="W1215" i="7"/>
  <c r="Y1215" i="7" s="1"/>
  <c r="R1215" i="7"/>
  <c r="T1215" i="7" s="1"/>
  <c r="M1215" i="7"/>
  <c r="O1215" i="7" s="1"/>
  <c r="H1215" i="7"/>
  <c r="J1215" i="7" s="1"/>
  <c r="E1215" i="7"/>
  <c r="AI1214" i="7"/>
  <c r="AG1214" i="7"/>
  <c r="AD1214" i="7"/>
  <c r="AB1214" i="7"/>
  <c r="Y1214" i="7"/>
  <c r="W1214" i="7"/>
  <c r="T1214" i="7"/>
  <c r="R1214" i="7"/>
  <c r="O1214" i="7"/>
  <c r="M1214" i="7"/>
  <c r="J1214" i="7"/>
  <c r="H1214" i="7"/>
  <c r="E1214" i="7"/>
  <c r="AG1213" i="7"/>
  <c r="AI1213" i="7" s="1"/>
  <c r="AB1213" i="7"/>
  <c r="AD1213" i="7" s="1"/>
  <c r="W1213" i="7"/>
  <c r="Y1213" i="7" s="1"/>
  <c r="R1213" i="7"/>
  <c r="T1213" i="7" s="1"/>
  <c r="M1213" i="7"/>
  <c r="O1213" i="7" s="1"/>
  <c r="H1213" i="7"/>
  <c r="J1213" i="7" s="1"/>
  <c r="E1213" i="7"/>
  <c r="AI1212" i="7"/>
  <c r="AG1212" i="7"/>
  <c r="AD1212" i="7"/>
  <c r="AB1212" i="7"/>
  <c r="Y1212" i="7"/>
  <c r="W1212" i="7"/>
  <c r="T1212" i="7"/>
  <c r="R1212" i="7"/>
  <c r="O1212" i="7"/>
  <c r="M1212" i="7"/>
  <c r="J1212" i="7"/>
  <c r="H1212" i="7"/>
  <c r="E1212" i="7"/>
  <c r="AG1211" i="7"/>
  <c r="AI1211" i="7" s="1"/>
  <c r="AB1211" i="7"/>
  <c r="AD1211" i="7" s="1"/>
  <c r="W1211" i="7"/>
  <c r="Y1211" i="7" s="1"/>
  <c r="R1211" i="7"/>
  <c r="T1211" i="7" s="1"/>
  <c r="M1211" i="7"/>
  <c r="O1211" i="7" s="1"/>
  <c r="H1211" i="7"/>
  <c r="J1211" i="7" s="1"/>
  <c r="AG1206" i="7"/>
  <c r="AB1206" i="7"/>
  <c r="W1206" i="7"/>
  <c r="R1206" i="7"/>
  <c r="M1206" i="7"/>
  <c r="H1206" i="7"/>
  <c r="AG1205" i="7"/>
  <c r="AI1205" i="7" s="1"/>
  <c r="AB1205" i="7"/>
  <c r="AD1205" i="7" s="1"/>
  <c r="W1205" i="7"/>
  <c r="Y1205" i="7" s="1"/>
  <c r="R1205" i="7"/>
  <c r="T1205" i="7" s="1"/>
  <c r="M1205" i="7"/>
  <c r="O1205" i="7" s="1"/>
  <c r="H1205" i="7"/>
  <c r="J1205" i="7" s="1"/>
  <c r="E1205" i="7"/>
  <c r="AI1204" i="7"/>
  <c r="AI1206" i="7" s="1"/>
  <c r="AI1207" i="7" s="1"/>
  <c r="AG1204" i="7"/>
  <c r="AB1204" i="7"/>
  <c r="W1204" i="7"/>
  <c r="R1204" i="7"/>
  <c r="M1204" i="7"/>
  <c r="H1204" i="7"/>
  <c r="AG1203" i="7"/>
  <c r="AI1203" i="7" s="1"/>
  <c r="AB1203" i="7"/>
  <c r="AD1203" i="7" s="1"/>
  <c r="W1203" i="7"/>
  <c r="Y1203" i="7" s="1"/>
  <c r="R1203" i="7"/>
  <c r="T1203" i="7" s="1"/>
  <c r="M1203" i="7"/>
  <c r="O1203" i="7" s="1"/>
  <c r="H1203" i="7"/>
  <c r="J1203" i="7" s="1"/>
  <c r="E1203" i="7"/>
  <c r="AI1202" i="7"/>
  <c r="AG1202" i="7"/>
  <c r="AD1202" i="7"/>
  <c r="AB1202" i="7"/>
  <c r="Y1202" i="7"/>
  <c r="W1202" i="7"/>
  <c r="T1202" i="7"/>
  <c r="R1202" i="7"/>
  <c r="O1202" i="7"/>
  <c r="M1202" i="7"/>
  <c r="J1202" i="7"/>
  <c r="H1202" i="7"/>
  <c r="E1202" i="7"/>
  <c r="AG1201" i="7"/>
  <c r="AI1201" i="7" s="1"/>
  <c r="AB1201" i="7"/>
  <c r="AD1201" i="7" s="1"/>
  <c r="W1201" i="7"/>
  <c r="Y1201" i="7" s="1"/>
  <c r="R1201" i="7"/>
  <c r="T1201" i="7" s="1"/>
  <c r="M1201" i="7"/>
  <c r="O1201" i="7" s="1"/>
  <c r="H1201" i="7"/>
  <c r="J1201" i="7" s="1"/>
  <c r="E1201" i="7"/>
  <c r="AI1200" i="7"/>
  <c r="AG1200" i="7"/>
  <c r="AD1200" i="7"/>
  <c r="AB1200" i="7"/>
  <c r="Y1200" i="7"/>
  <c r="W1200" i="7"/>
  <c r="T1200" i="7"/>
  <c r="R1200" i="7"/>
  <c r="O1200" i="7"/>
  <c r="M1200" i="7"/>
  <c r="J1200" i="7"/>
  <c r="H1200" i="7"/>
  <c r="E1200" i="7"/>
  <c r="AG1199" i="7"/>
  <c r="AI1199" i="7" s="1"/>
  <c r="AB1199" i="7"/>
  <c r="AD1199" i="7" s="1"/>
  <c r="W1199" i="7"/>
  <c r="Y1199" i="7" s="1"/>
  <c r="R1199" i="7"/>
  <c r="T1199" i="7" s="1"/>
  <c r="M1199" i="7"/>
  <c r="O1199" i="7" s="1"/>
  <c r="H1199" i="7"/>
  <c r="J1199" i="7" s="1"/>
  <c r="E1199" i="7"/>
  <c r="AI1198" i="7"/>
  <c r="AG1198" i="7"/>
  <c r="AD1198" i="7"/>
  <c r="AB1198" i="7"/>
  <c r="Y1198" i="7"/>
  <c r="Y1204" i="7" s="1"/>
  <c r="Y1206" i="7" s="1"/>
  <c r="Y1207" i="7" s="1"/>
  <c r="W1198" i="7"/>
  <c r="T1198" i="7"/>
  <c r="R1198" i="7"/>
  <c r="O1198" i="7"/>
  <c r="O1204" i="7" s="1"/>
  <c r="O1206" i="7" s="1"/>
  <c r="O1207" i="7" s="1"/>
  <c r="M1198" i="7"/>
  <c r="J1198" i="7"/>
  <c r="H1198" i="7"/>
  <c r="E1198" i="7"/>
  <c r="E1204" i="7" s="1"/>
  <c r="E1206" i="7" s="1"/>
  <c r="E1207" i="7" s="1"/>
  <c r="AG1197" i="7"/>
  <c r="AI1197" i="7" s="1"/>
  <c r="AB1197" i="7"/>
  <c r="AD1197" i="7" s="1"/>
  <c r="AD1204" i="7" s="1"/>
  <c r="W1197" i="7"/>
  <c r="Y1197" i="7" s="1"/>
  <c r="R1197" i="7"/>
  <c r="T1197" i="7" s="1"/>
  <c r="T1204" i="7" s="1"/>
  <c r="M1197" i="7"/>
  <c r="O1197" i="7" s="1"/>
  <c r="H1197" i="7"/>
  <c r="J1197" i="7" s="1"/>
  <c r="J1204" i="7" s="1"/>
  <c r="E1197" i="7"/>
  <c r="AI1196" i="7"/>
  <c r="AG1196" i="7"/>
  <c r="AB1196" i="7"/>
  <c r="Y1196" i="7"/>
  <c r="W1196" i="7"/>
  <c r="R1196" i="7"/>
  <c r="M1196" i="7"/>
  <c r="H1196" i="7"/>
  <c r="AG1195" i="7"/>
  <c r="AI1195" i="7" s="1"/>
  <c r="AB1195" i="7"/>
  <c r="AD1195" i="7" s="1"/>
  <c r="AD1196" i="7" s="1"/>
  <c r="W1195" i="7"/>
  <c r="Y1195" i="7" s="1"/>
  <c r="R1195" i="7"/>
  <c r="T1195" i="7" s="1"/>
  <c r="M1195" i="7"/>
  <c r="O1195" i="7" s="1"/>
  <c r="H1195" i="7"/>
  <c r="J1195" i="7" s="1"/>
  <c r="J1196" i="7" s="1"/>
  <c r="E1195" i="7"/>
  <c r="AI1194" i="7"/>
  <c r="AG1194" i="7"/>
  <c r="AD1194" i="7"/>
  <c r="AB1194" i="7"/>
  <c r="Y1194" i="7"/>
  <c r="W1194" i="7"/>
  <c r="T1194" i="7"/>
  <c r="R1194" i="7"/>
  <c r="O1194" i="7"/>
  <c r="O1196" i="7" s="1"/>
  <c r="M1194" i="7"/>
  <c r="J1194" i="7"/>
  <c r="H1194" i="7"/>
  <c r="E1194" i="7"/>
  <c r="E1196" i="7" s="1"/>
  <c r="AG1193" i="7"/>
  <c r="AI1193" i="7" s="1"/>
  <c r="AB1193" i="7"/>
  <c r="AD1193" i="7" s="1"/>
  <c r="W1193" i="7"/>
  <c r="Y1193" i="7" s="1"/>
  <c r="R1193" i="7"/>
  <c r="T1193" i="7" s="1"/>
  <c r="M1193" i="7"/>
  <c r="O1193" i="7" s="1"/>
  <c r="H1193" i="7"/>
  <c r="J1193" i="7" s="1"/>
  <c r="E1193" i="7"/>
  <c r="AI1192" i="7"/>
  <c r="AG1192" i="7"/>
  <c r="AD1192" i="7"/>
  <c r="AB1192" i="7"/>
  <c r="Y1192" i="7"/>
  <c r="W1192" i="7"/>
  <c r="T1192" i="7"/>
  <c r="R1192" i="7"/>
  <c r="O1192" i="7"/>
  <c r="M1192" i="7"/>
  <c r="J1192" i="7"/>
  <c r="H1192" i="7"/>
  <c r="E1192" i="7"/>
  <c r="AG1191" i="7"/>
  <c r="AI1191" i="7" s="1"/>
  <c r="AB1191" i="7"/>
  <c r="AD1191" i="7" s="1"/>
  <c r="W1191" i="7"/>
  <c r="Y1191" i="7" s="1"/>
  <c r="R1191" i="7"/>
  <c r="T1191" i="7" s="1"/>
  <c r="M1191" i="7"/>
  <c r="O1191" i="7" s="1"/>
  <c r="H1191" i="7"/>
  <c r="J1191" i="7" s="1"/>
  <c r="E1191" i="7"/>
  <c r="AI1190" i="7"/>
  <c r="AG1190" i="7"/>
  <c r="AD1190" i="7"/>
  <c r="AB1190" i="7"/>
  <c r="Y1190" i="7"/>
  <c r="W1190" i="7"/>
  <c r="T1190" i="7"/>
  <c r="R1190" i="7"/>
  <c r="O1190" i="7"/>
  <c r="M1190" i="7"/>
  <c r="J1190" i="7"/>
  <c r="H1190" i="7"/>
  <c r="E1190" i="7"/>
  <c r="AG1189" i="7"/>
  <c r="AI1189" i="7" s="1"/>
  <c r="AB1189" i="7"/>
  <c r="AD1189" i="7" s="1"/>
  <c r="W1189" i="7"/>
  <c r="Y1189" i="7" s="1"/>
  <c r="R1189" i="7"/>
  <c r="T1189" i="7" s="1"/>
  <c r="M1189" i="7"/>
  <c r="O1189" i="7" s="1"/>
  <c r="H1189" i="7"/>
  <c r="J1189" i="7" s="1"/>
  <c r="E1189" i="7"/>
  <c r="AI1188" i="7"/>
  <c r="AG1188" i="7"/>
  <c r="AD1188" i="7"/>
  <c r="AB1188" i="7"/>
  <c r="Y1188" i="7"/>
  <c r="W1188" i="7"/>
  <c r="T1188" i="7"/>
  <c r="R1188" i="7"/>
  <c r="O1188" i="7"/>
  <c r="M1188" i="7"/>
  <c r="J1188" i="7"/>
  <c r="H1188" i="7"/>
  <c r="E1188" i="7"/>
  <c r="AG1187" i="7"/>
  <c r="AI1187" i="7" s="1"/>
  <c r="AB1187" i="7"/>
  <c r="AD1187" i="7" s="1"/>
  <c r="W1187" i="7"/>
  <c r="Y1187" i="7" s="1"/>
  <c r="R1187" i="7"/>
  <c r="T1187" i="7" s="1"/>
  <c r="M1187" i="7"/>
  <c r="O1187" i="7" s="1"/>
  <c r="H1187" i="7"/>
  <c r="J1187" i="7" s="1"/>
  <c r="E1187" i="7"/>
  <c r="AI1186" i="7"/>
  <c r="AG1186" i="7"/>
  <c r="AD1186" i="7"/>
  <c r="AB1186" i="7"/>
  <c r="Y1186" i="7"/>
  <c r="W1186" i="7"/>
  <c r="T1186" i="7"/>
  <c r="R1186" i="7"/>
  <c r="O1186" i="7"/>
  <c r="M1186" i="7"/>
  <c r="J1186" i="7"/>
  <c r="H1186" i="7"/>
  <c r="E1186" i="7"/>
  <c r="AG1185" i="7"/>
  <c r="AI1185" i="7" s="1"/>
  <c r="AB1185" i="7"/>
  <c r="AD1185" i="7" s="1"/>
  <c r="W1185" i="7"/>
  <c r="Y1185" i="7" s="1"/>
  <c r="R1185" i="7"/>
  <c r="T1185" i="7" s="1"/>
  <c r="M1185" i="7"/>
  <c r="O1185" i="7" s="1"/>
  <c r="H1185" i="7"/>
  <c r="J1185" i="7" s="1"/>
  <c r="E1185" i="7"/>
  <c r="AI1184" i="7"/>
  <c r="AG1184" i="7"/>
  <c r="AD1184" i="7"/>
  <c r="AB1184" i="7"/>
  <c r="Y1184" i="7"/>
  <c r="W1184" i="7"/>
  <c r="T1184" i="7"/>
  <c r="R1184" i="7"/>
  <c r="O1184" i="7"/>
  <c r="M1184" i="7"/>
  <c r="J1184" i="7"/>
  <c r="H1184" i="7"/>
  <c r="E1184" i="7"/>
  <c r="AG1179" i="7"/>
  <c r="AB1179" i="7"/>
  <c r="W1179" i="7"/>
  <c r="R1179" i="7"/>
  <c r="M1179" i="7"/>
  <c r="H1179" i="7"/>
  <c r="AG1178" i="7"/>
  <c r="AI1178" i="7" s="1"/>
  <c r="AB1178" i="7"/>
  <c r="AD1178" i="7" s="1"/>
  <c r="W1178" i="7"/>
  <c r="Y1178" i="7" s="1"/>
  <c r="R1178" i="7"/>
  <c r="T1178" i="7" s="1"/>
  <c r="M1178" i="7"/>
  <c r="O1178" i="7" s="1"/>
  <c r="H1178" i="7"/>
  <c r="J1178" i="7" s="1"/>
  <c r="E1178" i="7"/>
  <c r="AG1177" i="7"/>
  <c r="AD1177" i="7"/>
  <c r="AD1179" i="7" s="1"/>
  <c r="AD1180" i="7" s="1"/>
  <c r="AB1177" i="7"/>
  <c r="W1177" i="7"/>
  <c r="R1177" i="7"/>
  <c r="M1177" i="7"/>
  <c r="H1177" i="7"/>
  <c r="AI1176" i="7"/>
  <c r="AG1176" i="7"/>
  <c r="AD1176" i="7"/>
  <c r="AB1176" i="7"/>
  <c r="Y1176" i="7"/>
  <c r="W1176" i="7"/>
  <c r="T1176" i="7"/>
  <c r="R1176" i="7"/>
  <c r="O1176" i="7"/>
  <c r="M1176" i="7"/>
  <c r="J1176" i="7"/>
  <c r="H1176" i="7"/>
  <c r="E1176" i="7"/>
  <c r="E1179" i="7" s="1"/>
  <c r="E1180" i="7" s="1"/>
  <c r="AG1175" i="7"/>
  <c r="AI1175" i="7" s="1"/>
  <c r="AB1175" i="7"/>
  <c r="AD1175" i="7" s="1"/>
  <c r="W1175" i="7"/>
  <c r="Y1175" i="7" s="1"/>
  <c r="R1175" i="7"/>
  <c r="T1175" i="7" s="1"/>
  <c r="M1175" i="7"/>
  <c r="O1175" i="7" s="1"/>
  <c r="H1175" i="7"/>
  <c r="J1175" i="7" s="1"/>
  <c r="E1175" i="7"/>
  <c r="AI1174" i="7"/>
  <c r="AG1174" i="7"/>
  <c r="AD1174" i="7"/>
  <c r="AB1174" i="7"/>
  <c r="Y1174" i="7"/>
  <c r="W1174" i="7"/>
  <c r="T1174" i="7"/>
  <c r="R1174" i="7"/>
  <c r="O1174" i="7"/>
  <c r="M1174" i="7"/>
  <c r="J1174" i="7"/>
  <c r="H1174" i="7"/>
  <c r="E1174" i="7"/>
  <c r="AG1173" i="7"/>
  <c r="AI1173" i="7" s="1"/>
  <c r="AB1173" i="7"/>
  <c r="AD1173" i="7" s="1"/>
  <c r="W1173" i="7"/>
  <c r="Y1173" i="7" s="1"/>
  <c r="R1173" i="7"/>
  <c r="T1173" i="7" s="1"/>
  <c r="M1173" i="7"/>
  <c r="O1173" i="7" s="1"/>
  <c r="H1173" i="7"/>
  <c r="J1173" i="7" s="1"/>
  <c r="E1173" i="7"/>
  <c r="AI1172" i="7"/>
  <c r="AG1172" i="7"/>
  <c r="AD1172" i="7"/>
  <c r="AB1172" i="7"/>
  <c r="Y1172" i="7"/>
  <c r="W1172" i="7"/>
  <c r="T1172" i="7"/>
  <c r="R1172" i="7"/>
  <c r="O1172" i="7"/>
  <c r="M1172" i="7"/>
  <c r="J1172" i="7"/>
  <c r="H1172" i="7"/>
  <c r="AI1171" i="7"/>
  <c r="AI1177" i="7" s="1"/>
  <c r="AI1179" i="7" s="1"/>
  <c r="AI1180" i="7" s="1"/>
  <c r="AG1171" i="7"/>
  <c r="AD1171" i="7"/>
  <c r="AB1171" i="7"/>
  <c r="Y1171" i="7"/>
  <c r="Y1177" i="7" s="1"/>
  <c r="Y1179" i="7" s="1"/>
  <c r="Y1180" i="7" s="1"/>
  <c r="W1171" i="7"/>
  <c r="T1171" i="7"/>
  <c r="T1177" i="7" s="1"/>
  <c r="T1179" i="7" s="1"/>
  <c r="T1180" i="7" s="1"/>
  <c r="R1171" i="7"/>
  <c r="O1171" i="7"/>
  <c r="O1177" i="7" s="1"/>
  <c r="O1179" i="7" s="1"/>
  <c r="O1180" i="7" s="1"/>
  <c r="M1171" i="7"/>
  <c r="J1171" i="7"/>
  <c r="H1171" i="7"/>
  <c r="E1171" i="7"/>
  <c r="AG1170" i="7"/>
  <c r="AI1170" i="7" s="1"/>
  <c r="AB1170" i="7"/>
  <c r="AD1170" i="7" s="1"/>
  <c r="W1170" i="7"/>
  <c r="Y1170" i="7" s="1"/>
  <c r="R1170" i="7"/>
  <c r="T1170" i="7" s="1"/>
  <c r="M1170" i="7"/>
  <c r="O1170" i="7" s="1"/>
  <c r="H1170" i="7"/>
  <c r="J1170" i="7" s="1"/>
  <c r="J1177" i="7" s="1"/>
  <c r="E1170" i="7"/>
  <c r="AG1169" i="7"/>
  <c r="AD1169" i="7"/>
  <c r="AB1169" i="7"/>
  <c r="W1169" i="7"/>
  <c r="T1169" i="7"/>
  <c r="R1169" i="7"/>
  <c r="M1169" i="7"/>
  <c r="H1169" i="7"/>
  <c r="AI1168" i="7"/>
  <c r="AI1169" i="7" s="1"/>
  <c r="AG1168" i="7"/>
  <c r="AD1168" i="7"/>
  <c r="AB1168" i="7"/>
  <c r="Y1168" i="7"/>
  <c r="Y1169" i="7" s="1"/>
  <c r="W1168" i="7"/>
  <c r="T1168" i="7"/>
  <c r="R1168" i="7"/>
  <c r="O1168" i="7"/>
  <c r="O1169" i="7" s="1"/>
  <c r="M1168" i="7"/>
  <c r="J1168" i="7"/>
  <c r="J1169" i="7" s="1"/>
  <c r="H1168" i="7"/>
  <c r="E1168" i="7"/>
  <c r="AG1167" i="7"/>
  <c r="AI1167" i="7" s="1"/>
  <c r="AB1167" i="7"/>
  <c r="AD1167" i="7" s="1"/>
  <c r="W1167" i="7"/>
  <c r="Y1167" i="7" s="1"/>
  <c r="R1167" i="7"/>
  <c r="T1167" i="7" s="1"/>
  <c r="M1167" i="7"/>
  <c r="O1167" i="7" s="1"/>
  <c r="H1167" i="7"/>
  <c r="J1167" i="7" s="1"/>
  <c r="E1167" i="7"/>
  <c r="AI1166" i="7"/>
  <c r="AG1166" i="7"/>
  <c r="AD1166" i="7"/>
  <c r="AB1166" i="7"/>
  <c r="Y1166" i="7"/>
  <c r="W1166" i="7"/>
  <c r="T1166" i="7"/>
  <c r="R1166" i="7"/>
  <c r="O1166" i="7"/>
  <c r="M1166" i="7"/>
  <c r="J1166" i="7"/>
  <c r="H1166" i="7"/>
  <c r="E1166" i="7"/>
  <c r="AG1165" i="7"/>
  <c r="AI1165" i="7" s="1"/>
  <c r="AB1165" i="7"/>
  <c r="AD1165" i="7" s="1"/>
  <c r="W1165" i="7"/>
  <c r="Y1165" i="7" s="1"/>
  <c r="R1165" i="7"/>
  <c r="T1165" i="7" s="1"/>
  <c r="M1165" i="7"/>
  <c r="O1165" i="7" s="1"/>
  <c r="H1165" i="7"/>
  <c r="J1165" i="7" s="1"/>
  <c r="E1165" i="7"/>
  <c r="AI1164" i="7"/>
  <c r="AG1164" i="7"/>
  <c r="AD1164" i="7"/>
  <c r="AB1164" i="7"/>
  <c r="Y1164" i="7"/>
  <c r="W1164" i="7"/>
  <c r="T1164" i="7"/>
  <c r="R1164" i="7"/>
  <c r="O1164" i="7"/>
  <c r="M1164" i="7"/>
  <c r="J1164" i="7"/>
  <c r="H1164" i="7"/>
  <c r="E1164" i="7"/>
  <c r="AG1163" i="7"/>
  <c r="AI1163" i="7" s="1"/>
  <c r="AB1163" i="7"/>
  <c r="AD1163" i="7" s="1"/>
  <c r="W1163" i="7"/>
  <c r="Y1163" i="7" s="1"/>
  <c r="R1163" i="7"/>
  <c r="T1163" i="7" s="1"/>
  <c r="M1163" i="7"/>
  <c r="O1163" i="7" s="1"/>
  <c r="H1163" i="7"/>
  <c r="J1163" i="7" s="1"/>
  <c r="AG1162" i="7"/>
  <c r="AI1162" i="7" s="1"/>
  <c r="AB1162" i="7"/>
  <c r="AD1162" i="7" s="1"/>
  <c r="W1162" i="7"/>
  <c r="Y1162" i="7" s="1"/>
  <c r="R1162" i="7"/>
  <c r="T1162" i="7" s="1"/>
  <c r="M1162" i="7"/>
  <c r="O1162" i="7" s="1"/>
  <c r="H1162" i="7"/>
  <c r="J1162" i="7" s="1"/>
  <c r="E1162" i="7"/>
  <c r="AI1161" i="7"/>
  <c r="AG1161" i="7"/>
  <c r="AD1161" i="7"/>
  <c r="AB1161" i="7"/>
  <c r="Y1161" i="7"/>
  <c r="W1161" i="7"/>
  <c r="T1161" i="7"/>
  <c r="R1161" i="7"/>
  <c r="O1161" i="7"/>
  <c r="M1161" i="7"/>
  <c r="J1161" i="7"/>
  <c r="H1161" i="7"/>
  <c r="E1161" i="7"/>
  <c r="AG1160" i="7"/>
  <c r="AI1160" i="7" s="1"/>
  <c r="AB1160" i="7"/>
  <c r="AD1160" i="7" s="1"/>
  <c r="W1160" i="7"/>
  <c r="Y1160" i="7" s="1"/>
  <c r="R1160" i="7"/>
  <c r="T1160" i="7" s="1"/>
  <c r="M1160" i="7"/>
  <c r="O1160" i="7" s="1"/>
  <c r="H1160" i="7"/>
  <c r="J1160" i="7" s="1"/>
  <c r="E1160" i="7"/>
  <c r="AI1159" i="7"/>
  <c r="AG1159" i="7"/>
  <c r="AD1159" i="7"/>
  <c r="AB1159" i="7"/>
  <c r="Y1159" i="7"/>
  <c r="W1159" i="7"/>
  <c r="T1159" i="7"/>
  <c r="R1159" i="7"/>
  <c r="O1159" i="7"/>
  <c r="M1159" i="7"/>
  <c r="J1159" i="7"/>
  <c r="H1159" i="7"/>
  <c r="E1159" i="7"/>
  <c r="AG1158" i="7"/>
  <c r="AI1158" i="7" s="1"/>
  <c r="AB1158" i="7"/>
  <c r="AD1158" i="7" s="1"/>
  <c r="W1158" i="7"/>
  <c r="Y1158" i="7" s="1"/>
  <c r="R1158" i="7"/>
  <c r="T1158" i="7" s="1"/>
  <c r="M1158" i="7"/>
  <c r="O1158" i="7" s="1"/>
  <c r="H1158" i="7"/>
  <c r="J1158" i="7" s="1"/>
  <c r="E1158" i="7"/>
  <c r="AI1157" i="7"/>
  <c r="AG1157" i="7"/>
  <c r="AD1157" i="7"/>
  <c r="AB1157" i="7"/>
  <c r="Y1157" i="7"/>
  <c r="W1157" i="7"/>
  <c r="T1157" i="7"/>
  <c r="R1157" i="7"/>
  <c r="O1157" i="7"/>
  <c r="M1157" i="7"/>
  <c r="J1157" i="7"/>
  <c r="H1157" i="7"/>
  <c r="AI1153" i="7"/>
  <c r="AG1152" i="7"/>
  <c r="W1152" i="7"/>
  <c r="R1152" i="7"/>
  <c r="M1152" i="7"/>
  <c r="H1152" i="7"/>
  <c r="AI1151" i="7"/>
  <c r="AI1152" i="7" s="1"/>
  <c r="AD1151" i="7"/>
  <c r="W1151" i="7"/>
  <c r="Y1151" i="7" s="1"/>
  <c r="R1151" i="7"/>
  <c r="T1151" i="7" s="1"/>
  <c r="M1151" i="7"/>
  <c r="O1151" i="7" s="1"/>
  <c r="H1151" i="7"/>
  <c r="J1151" i="7" s="1"/>
  <c r="E1151" i="7"/>
  <c r="W1150" i="7"/>
  <c r="R1150" i="7"/>
  <c r="M1150" i="7"/>
  <c r="H1150" i="7"/>
  <c r="AI1149" i="7"/>
  <c r="AD1149" i="7"/>
  <c r="Y1149" i="7"/>
  <c r="W1149" i="7"/>
  <c r="T1149" i="7"/>
  <c r="R1149" i="7"/>
  <c r="O1149" i="7"/>
  <c r="M1149" i="7"/>
  <c r="H1149" i="7"/>
  <c r="AI1148" i="7"/>
  <c r="AD1148" i="7"/>
  <c r="W1148" i="7"/>
  <c r="Y1148" i="7" s="1"/>
  <c r="R1148" i="7"/>
  <c r="T1148" i="7" s="1"/>
  <c r="M1148" i="7"/>
  <c r="O1148" i="7" s="1"/>
  <c r="H1148" i="7"/>
  <c r="J1148" i="7" s="1"/>
  <c r="E1148" i="7"/>
  <c r="AI1147" i="7"/>
  <c r="AD1147" i="7"/>
  <c r="Y1147" i="7"/>
  <c r="W1147" i="7"/>
  <c r="T1147" i="7"/>
  <c r="R1147" i="7"/>
  <c r="O1147" i="7"/>
  <c r="M1147" i="7"/>
  <c r="J1147" i="7"/>
  <c r="H1147" i="7"/>
  <c r="E1147" i="7"/>
  <c r="AI1146" i="7"/>
  <c r="AD1146" i="7"/>
  <c r="W1146" i="7"/>
  <c r="Y1146" i="7" s="1"/>
  <c r="R1146" i="7"/>
  <c r="T1146" i="7" s="1"/>
  <c r="M1146" i="7"/>
  <c r="O1146" i="7" s="1"/>
  <c r="H1146" i="7"/>
  <c r="J1146" i="7" s="1"/>
  <c r="E1146" i="7"/>
  <c r="Y1145" i="7"/>
  <c r="W1145" i="7"/>
  <c r="T1145" i="7"/>
  <c r="R1145" i="7"/>
  <c r="O1145" i="7"/>
  <c r="M1145" i="7"/>
  <c r="J1145" i="7"/>
  <c r="H1145" i="7"/>
  <c r="E1145" i="7"/>
  <c r="AI1144" i="7"/>
  <c r="AD1144" i="7"/>
  <c r="W1144" i="7"/>
  <c r="Y1144" i="7" s="1"/>
  <c r="R1144" i="7"/>
  <c r="T1144" i="7" s="1"/>
  <c r="M1144" i="7"/>
  <c r="O1144" i="7" s="1"/>
  <c r="H1144" i="7"/>
  <c r="J1144" i="7" s="1"/>
  <c r="E1144" i="7"/>
  <c r="AI1143" i="7"/>
  <c r="AD1143" i="7"/>
  <c r="Y1143" i="7"/>
  <c r="W1143" i="7"/>
  <c r="T1143" i="7"/>
  <c r="R1143" i="7"/>
  <c r="O1143" i="7"/>
  <c r="M1143" i="7"/>
  <c r="J1143" i="7"/>
  <c r="H1143" i="7"/>
  <c r="E1143" i="7"/>
  <c r="W1142" i="7"/>
  <c r="R1142" i="7"/>
  <c r="M1142" i="7"/>
  <c r="H1142" i="7"/>
  <c r="AI1141" i="7"/>
  <c r="AD1141" i="7"/>
  <c r="Y1141" i="7"/>
  <c r="W1141" i="7"/>
  <c r="T1141" i="7"/>
  <c r="R1141" i="7"/>
  <c r="O1141" i="7"/>
  <c r="M1141" i="7"/>
  <c r="J1141" i="7"/>
  <c r="H1141" i="7"/>
  <c r="E1141" i="7"/>
  <c r="AI1140" i="7"/>
  <c r="AD1140" i="7"/>
  <c r="W1140" i="7"/>
  <c r="Y1140" i="7" s="1"/>
  <c r="R1140" i="7"/>
  <c r="T1140" i="7" s="1"/>
  <c r="M1140" i="7"/>
  <c r="O1140" i="7" s="1"/>
  <c r="H1140" i="7"/>
  <c r="J1140" i="7" s="1"/>
  <c r="E1140" i="7"/>
  <c r="AI1139" i="7"/>
  <c r="AD1139" i="7"/>
  <c r="Y1139" i="7"/>
  <c r="W1139" i="7"/>
  <c r="T1139" i="7"/>
  <c r="R1139" i="7"/>
  <c r="O1139" i="7"/>
  <c r="M1139" i="7"/>
  <c r="J1139" i="7"/>
  <c r="H1139" i="7"/>
  <c r="E1139" i="7"/>
  <c r="AI1138" i="7"/>
  <c r="AD1138" i="7"/>
  <c r="W1138" i="7"/>
  <c r="Y1138" i="7" s="1"/>
  <c r="R1138" i="7"/>
  <c r="T1138" i="7" s="1"/>
  <c r="M1138" i="7"/>
  <c r="O1138" i="7" s="1"/>
  <c r="H1138" i="7"/>
  <c r="J1138" i="7" s="1"/>
  <c r="E1138" i="7"/>
  <c r="AI1137" i="7"/>
  <c r="AD1137" i="7"/>
  <c r="Y1137" i="7"/>
  <c r="W1137" i="7"/>
  <c r="T1137" i="7"/>
  <c r="R1137" i="7"/>
  <c r="O1137" i="7"/>
  <c r="M1137" i="7"/>
  <c r="J1137" i="7"/>
  <c r="H1137" i="7"/>
  <c r="E1137" i="7"/>
  <c r="AI1136" i="7"/>
  <c r="Y1136" i="7"/>
  <c r="W1136" i="7"/>
  <c r="T1136" i="7"/>
  <c r="R1136" i="7"/>
  <c r="O1136" i="7"/>
  <c r="M1136" i="7"/>
  <c r="J1136" i="7"/>
  <c r="H1136" i="7"/>
  <c r="E1136" i="7"/>
  <c r="AI1135" i="7"/>
  <c r="AD1135" i="7"/>
  <c r="W1135" i="7"/>
  <c r="Y1135" i="7" s="1"/>
  <c r="R1135" i="7"/>
  <c r="T1135" i="7" s="1"/>
  <c r="M1135" i="7"/>
  <c r="O1135" i="7" s="1"/>
  <c r="H1135" i="7"/>
  <c r="J1135" i="7" s="1"/>
  <c r="E1135" i="7"/>
  <c r="AI1134" i="7"/>
  <c r="AD1134" i="7"/>
  <c r="Y1134" i="7"/>
  <c r="W1134" i="7"/>
  <c r="T1134" i="7"/>
  <c r="R1134" i="7"/>
  <c r="O1134" i="7"/>
  <c r="M1134" i="7"/>
  <c r="J1134" i="7"/>
  <c r="H1134" i="7"/>
  <c r="E1134" i="7"/>
  <c r="AI1133" i="7"/>
  <c r="AD1133" i="7"/>
  <c r="W1133" i="7"/>
  <c r="Y1133" i="7" s="1"/>
  <c r="R1133" i="7"/>
  <c r="T1133" i="7" s="1"/>
  <c r="M1133" i="7"/>
  <c r="O1133" i="7" s="1"/>
  <c r="H1133" i="7"/>
  <c r="J1133" i="7" s="1"/>
  <c r="E1133" i="7"/>
  <c r="AI1132" i="7"/>
  <c r="AD1132" i="7"/>
  <c r="Y1132" i="7"/>
  <c r="W1132" i="7"/>
  <c r="T1132" i="7"/>
  <c r="R1132" i="7"/>
  <c r="O1132" i="7"/>
  <c r="M1132" i="7"/>
  <c r="J1132" i="7"/>
  <c r="H1132" i="7"/>
  <c r="E1132" i="7"/>
  <c r="AI1131" i="7"/>
  <c r="AD1131" i="7"/>
  <c r="W1131" i="7"/>
  <c r="Y1131" i="7" s="1"/>
  <c r="R1131" i="7"/>
  <c r="T1131" i="7" s="1"/>
  <c r="M1131" i="7"/>
  <c r="O1131" i="7" s="1"/>
  <c r="H1131" i="7"/>
  <c r="J1131" i="7" s="1"/>
  <c r="E1131" i="7"/>
  <c r="W1130" i="7"/>
  <c r="R1130" i="7"/>
  <c r="O1130" i="7"/>
  <c r="M1130" i="7"/>
  <c r="J1130" i="7"/>
  <c r="H1130" i="7"/>
  <c r="E1130" i="7"/>
  <c r="AG1125" i="7"/>
  <c r="AB1125" i="7"/>
  <c r="H1125" i="7"/>
  <c r="AI1124" i="7"/>
  <c r="AG1124" i="7"/>
  <c r="AD1124" i="7"/>
  <c r="AB1124" i="7"/>
  <c r="Y1124" i="7"/>
  <c r="Y1125" i="7" s="1"/>
  <c r="Y1126" i="7" s="1"/>
  <c r="T1124" i="7"/>
  <c r="O1124" i="7"/>
  <c r="M1124" i="7"/>
  <c r="J1124" i="7"/>
  <c r="J1125" i="7" s="1"/>
  <c r="J1126" i="7" s="1"/>
  <c r="H1124" i="7"/>
  <c r="E1124" i="7"/>
  <c r="AG1123" i="7"/>
  <c r="AB1123" i="7"/>
  <c r="M1123" i="7"/>
  <c r="H1123" i="7"/>
  <c r="AI1122" i="7"/>
  <c r="AG1122" i="7"/>
  <c r="AD1122" i="7"/>
  <c r="AB1122" i="7"/>
  <c r="Y1122" i="7"/>
  <c r="T1122" i="7"/>
  <c r="O1122" i="7"/>
  <c r="M1122" i="7"/>
  <c r="J1122" i="7"/>
  <c r="H1122" i="7"/>
  <c r="E1122" i="7"/>
  <c r="AG1121" i="7"/>
  <c r="AI1121" i="7" s="1"/>
  <c r="AB1121" i="7"/>
  <c r="AD1121" i="7" s="1"/>
  <c r="Y1121" i="7"/>
  <c r="T1121" i="7"/>
  <c r="M1121" i="7"/>
  <c r="O1121" i="7" s="1"/>
  <c r="H1121" i="7"/>
  <c r="J1121" i="7" s="1"/>
  <c r="E1121" i="7"/>
  <c r="AI1120" i="7"/>
  <c r="AG1120" i="7"/>
  <c r="AD1120" i="7"/>
  <c r="AB1120" i="7"/>
  <c r="Y1120" i="7"/>
  <c r="T1120" i="7"/>
  <c r="O1120" i="7"/>
  <c r="M1120" i="7"/>
  <c r="J1120" i="7"/>
  <c r="H1120" i="7"/>
  <c r="E1120" i="7"/>
  <c r="AG1119" i="7"/>
  <c r="AI1119" i="7" s="1"/>
  <c r="AB1119" i="7"/>
  <c r="AD1119" i="7" s="1"/>
  <c r="Y1119" i="7"/>
  <c r="T1119" i="7"/>
  <c r="M1119" i="7"/>
  <c r="O1119" i="7" s="1"/>
  <c r="H1119" i="7"/>
  <c r="J1119" i="7" s="1"/>
  <c r="E1119" i="7"/>
  <c r="AI1118" i="7"/>
  <c r="AG1118" i="7"/>
  <c r="AD1118" i="7"/>
  <c r="AB1118" i="7"/>
  <c r="Y1118" i="7"/>
  <c r="T1118" i="7"/>
  <c r="O1118" i="7"/>
  <c r="M1118" i="7"/>
  <c r="J1118" i="7"/>
  <c r="H1118" i="7"/>
  <c r="E1118" i="7"/>
  <c r="AG1117" i="7"/>
  <c r="AI1117" i="7" s="1"/>
  <c r="AB1117" i="7"/>
  <c r="AD1117" i="7" s="1"/>
  <c r="Y1117" i="7"/>
  <c r="T1117" i="7"/>
  <c r="M1117" i="7"/>
  <c r="O1117" i="7" s="1"/>
  <c r="H1117" i="7"/>
  <c r="J1117" i="7" s="1"/>
  <c r="E1117" i="7"/>
  <c r="AI1116" i="7"/>
  <c r="AI1123" i="7" s="1"/>
  <c r="AG1116" i="7"/>
  <c r="AD1116" i="7"/>
  <c r="AB1116" i="7"/>
  <c r="Y1116" i="7"/>
  <c r="Y1123" i="7" s="1"/>
  <c r="T1116" i="7"/>
  <c r="O1116" i="7"/>
  <c r="M1116" i="7"/>
  <c r="J1116" i="7"/>
  <c r="J1123" i="7" s="1"/>
  <c r="H1116" i="7"/>
  <c r="E1116" i="7"/>
  <c r="AG1115" i="7"/>
  <c r="Y1115" i="7"/>
  <c r="M1115" i="7"/>
  <c r="H1115" i="7"/>
  <c r="C1115" i="7"/>
  <c r="AI1114" i="7"/>
  <c r="AG1114" i="7"/>
  <c r="AD1114" i="7"/>
  <c r="AB1114" i="7"/>
  <c r="Y1114" i="7"/>
  <c r="T1114" i="7"/>
  <c r="T1115" i="7" s="1"/>
  <c r="O1114" i="7"/>
  <c r="M1114" i="7"/>
  <c r="J1114" i="7"/>
  <c r="J1115" i="7" s="1"/>
  <c r="H1114" i="7"/>
  <c r="E1114" i="7"/>
  <c r="E1115" i="7" s="1"/>
  <c r="AG1113" i="7"/>
  <c r="AI1113" i="7" s="1"/>
  <c r="AB1113" i="7"/>
  <c r="AD1113" i="7" s="1"/>
  <c r="Y1113" i="7"/>
  <c r="T1113" i="7"/>
  <c r="M1113" i="7"/>
  <c r="O1113" i="7" s="1"/>
  <c r="H1113" i="7"/>
  <c r="J1113" i="7" s="1"/>
  <c r="E1113" i="7"/>
  <c r="AI1112" i="7"/>
  <c r="AG1112" i="7"/>
  <c r="AD1112" i="7"/>
  <c r="AB1112" i="7"/>
  <c r="Y1112" i="7"/>
  <c r="T1112" i="7"/>
  <c r="O1112" i="7"/>
  <c r="M1112" i="7"/>
  <c r="J1112" i="7"/>
  <c r="H1112" i="7"/>
  <c r="E1112" i="7"/>
  <c r="AG1111" i="7"/>
  <c r="AI1111" i="7" s="1"/>
  <c r="AB1111" i="7"/>
  <c r="AD1111" i="7" s="1"/>
  <c r="Y1111" i="7"/>
  <c r="T1111" i="7"/>
  <c r="M1111" i="7"/>
  <c r="O1111" i="7" s="1"/>
  <c r="H1111" i="7"/>
  <c r="J1111" i="7" s="1"/>
  <c r="E1111" i="7"/>
  <c r="AI1110" i="7"/>
  <c r="AG1110" i="7"/>
  <c r="AD1110" i="7"/>
  <c r="AB1110" i="7"/>
  <c r="Y1110" i="7"/>
  <c r="T1110" i="7"/>
  <c r="O1110" i="7"/>
  <c r="M1110" i="7"/>
  <c r="J1110" i="7"/>
  <c r="H1110" i="7"/>
  <c r="E1110" i="7"/>
  <c r="AG1109" i="7"/>
  <c r="AI1109" i="7" s="1"/>
  <c r="AB1109" i="7"/>
  <c r="AD1109" i="7" s="1"/>
  <c r="Y1109" i="7"/>
  <c r="O1109" i="7"/>
  <c r="M1109" i="7"/>
  <c r="J1109" i="7"/>
  <c r="H1109" i="7"/>
  <c r="E1109" i="7"/>
  <c r="AG1108" i="7"/>
  <c r="AI1108" i="7" s="1"/>
  <c r="AB1108" i="7"/>
  <c r="AD1108" i="7" s="1"/>
  <c r="Y1108" i="7"/>
  <c r="T1108" i="7"/>
  <c r="M1108" i="7"/>
  <c r="O1108" i="7" s="1"/>
  <c r="H1108" i="7"/>
  <c r="J1108" i="7" s="1"/>
  <c r="E1108" i="7"/>
  <c r="AI1107" i="7"/>
  <c r="AG1107" i="7"/>
  <c r="AD1107" i="7"/>
  <c r="AB1107" i="7"/>
  <c r="Y1107" i="7"/>
  <c r="T1107" i="7"/>
  <c r="O1107" i="7"/>
  <c r="M1107" i="7"/>
  <c r="J1107" i="7"/>
  <c r="H1107" i="7"/>
  <c r="E1107" i="7"/>
  <c r="AG1106" i="7"/>
  <c r="AI1106" i="7" s="1"/>
  <c r="AB1106" i="7"/>
  <c r="AD1106" i="7" s="1"/>
  <c r="Y1106" i="7"/>
  <c r="T1106" i="7"/>
  <c r="M1106" i="7"/>
  <c r="O1106" i="7" s="1"/>
  <c r="H1106" i="7"/>
  <c r="J1106" i="7" s="1"/>
  <c r="E1106" i="7"/>
  <c r="AI1105" i="7"/>
  <c r="AG1105" i="7"/>
  <c r="AD1105" i="7"/>
  <c r="AB1105" i="7"/>
  <c r="Y1105" i="7"/>
  <c r="T1105" i="7"/>
  <c r="O1105" i="7"/>
  <c r="M1105" i="7"/>
  <c r="J1105" i="7"/>
  <c r="H1105" i="7"/>
  <c r="E1105" i="7"/>
  <c r="AG1104" i="7"/>
  <c r="AI1104" i="7" s="1"/>
  <c r="AB1104" i="7"/>
  <c r="AD1104" i="7" s="1"/>
  <c r="Y1104" i="7"/>
  <c r="T1104" i="7"/>
  <c r="M1104" i="7"/>
  <c r="O1104" i="7" s="1"/>
  <c r="H1104" i="7"/>
  <c r="J1104" i="7" s="1"/>
  <c r="E1104" i="7"/>
  <c r="AI1103" i="7"/>
  <c r="AG1103" i="7"/>
  <c r="AD1103" i="7"/>
  <c r="AB1103" i="7"/>
  <c r="Y1103" i="7"/>
  <c r="M1103" i="7"/>
  <c r="O1103" i="7" s="1"/>
  <c r="H1103" i="7"/>
  <c r="J1103" i="7" s="1"/>
  <c r="E1103" i="7"/>
  <c r="AL1097" i="7"/>
  <c r="AG1097" i="7"/>
  <c r="AB1097" i="7"/>
  <c r="W1097" i="7"/>
  <c r="AN1096" i="7"/>
  <c r="AL1096" i="7"/>
  <c r="AI1096" i="7"/>
  <c r="AB1096" i="7"/>
  <c r="AD1096" i="7" s="1"/>
  <c r="W1096" i="7"/>
  <c r="Y1096" i="7" s="1"/>
  <c r="T1096" i="7"/>
  <c r="O1096" i="7"/>
  <c r="J1096" i="7"/>
  <c r="E1096" i="7"/>
  <c r="AM1095" i="7"/>
  <c r="AL1095" i="7"/>
  <c r="AI1095" i="7"/>
  <c r="AG1095" i="7"/>
  <c r="AB1095" i="7"/>
  <c r="Y1095" i="7"/>
  <c r="W1095" i="7"/>
  <c r="AN1094" i="7"/>
  <c r="AL1094" i="7"/>
  <c r="AI1094" i="7"/>
  <c r="AG1094" i="7"/>
  <c r="AD1094" i="7"/>
  <c r="AB1094" i="7"/>
  <c r="Y1094" i="7"/>
  <c r="W1094" i="7"/>
  <c r="T1094" i="7"/>
  <c r="O1094" i="7"/>
  <c r="J1094" i="7"/>
  <c r="E1094" i="7"/>
  <c r="AN1093" i="7"/>
  <c r="AL1093" i="7"/>
  <c r="AI1093" i="7"/>
  <c r="AG1093" i="7"/>
  <c r="AD1093" i="7"/>
  <c r="AB1093" i="7"/>
  <c r="Y1093" i="7"/>
  <c r="W1093" i="7"/>
  <c r="T1093" i="7"/>
  <c r="O1093" i="7"/>
  <c r="J1093" i="7"/>
  <c r="E1093" i="7"/>
  <c r="AN1092" i="7"/>
  <c r="AL1092" i="7"/>
  <c r="AI1092" i="7"/>
  <c r="AG1092" i="7"/>
  <c r="AD1092" i="7"/>
  <c r="AB1092" i="7"/>
  <c r="Y1092" i="7"/>
  <c r="W1092" i="7"/>
  <c r="T1092" i="7"/>
  <c r="O1092" i="7"/>
  <c r="J1092" i="7"/>
  <c r="E1092" i="7"/>
  <c r="AN1091" i="7"/>
  <c r="AL1091" i="7"/>
  <c r="AI1091" i="7"/>
  <c r="AG1091" i="7"/>
  <c r="AD1091" i="7"/>
  <c r="AB1091" i="7"/>
  <c r="Y1091" i="7"/>
  <c r="W1091" i="7"/>
  <c r="T1091" i="7"/>
  <c r="T1095" i="7" s="1"/>
  <c r="T1097" i="7" s="1"/>
  <c r="T1098" i="7" s="1"/>
  <c r="O1091" i="7"/>
  <c r="J1091" i="7"/>
  <c r="E1091" i="7"/>
  <c r="AN1090" i="7"/>
  <c r="AM1090" i="7"/>
  <c r="AL1090" i="7"/>
  <c r="AG1090" i="7"/>
  <c r="AI1090" i="7" s="1"/>
  <c r="AB1090" i="7"/>
  <c r="AD1090" i="7" s="1"/>
  <c r="W1090" i="7"/>
  <c r="Y1090" i="7" s="1"/>
  <c r="T1090" i="7"/>
  <c r="O1090" i="7"/>
  <c r="AL1089" i="7"/>
  <c r="AN1089" i="7" s="1"/>
  <c r="AG1089" i="7"/>
  <c r="AI1089" i="7" s="1"/>
  <c r="AB1089" i="7"/>
  <c r="AD1089" i="7" s="1"/>
  <c r="W1089" i="7"/>
  <c r="Y1089" i="7" s="1"/>
  <c r="T1089" i="7"/>
  <c r="O1089" i="7"/>
  <c r="J1089" i="7"/>
  <c r="E1089" i="7"/>
  <c r="AN1088" i="7"/>
  <c r="AN1095" i="7" s="1"/>
  <c r="AI1088" i="7"/>
  <c r="AG1088" i="7"/>
  <c r="AD1088" i="7"/>
  <c r="AB1088" i="7"/>
  <c r="Y1088" i="7"/>
  <c r="W1088" i="7"/>
  <c r="T1088" i="7"/>
  <c r="O1088" i="7"/>
  <c r="O1095" i="7" s="1"/>
  <c r="J1088" i="7"/>
  <c r="E1088" i="7"/>
  <c r="AM1087" i="7"/>
  <c r="AL1087" i="7"/>
  <c r="AG1087" i="7"/>
  <c r="AB1087" i="7"/>
  <c r="W1087" i="7"/>
  <c r="AL1086" i="7"/>
  <c r="AN1086" i="7" s="1"/>
  <c r="AN1087" i="7" s="1"/>
  <c r="AG1086" i="7"/>
  <c r="AI1086" i="7" s="1"/>
  <c r="AB1086" i="7"/>
  <c r="AD1086" i="7" s="1"/>
  <c r="W1086" i="7"/>
  <c r="Y1086" i="7" s="1"/>
  <c r="T1086" i="7"/>
  <c r="T1087" i="7" s="1"/>
  <c r="O1086" i="7"/>
  <c r="J1086" i="7"/>
  <c r="J1087" i="7" s="1"/>
  <c r="E1086" i="7"/>
  <c r="E1087" i="7" s="1"/>
  <c r="AL1085" i="7"/>
  <c r="AN1085" i="7" s="1"/>
  <c r="AG1085" i="7"/>
  <c r="AI1085" i="7" s="1"/>
  <c r="AB1085" i="7"/>
  <c r="AD1085" i="7" s="1"/>
  <c r="W1085" i="7"/>
  <c r="Y1085" i="7" s="1"/>
  <c r="T1085" i="7"/>
  <c r="O1085" i="7"/>
  <c r="AL1084" i="7"/>
  <c r="AN1084" i="7" s="1"/>
  <c r="AG1084" i="7"/>
  <c r="AI1084" i="7" s="1"/>
  <c r="AB1084" i="7"/>
  <c r="AD1084" i="7" s="1"/>
  <c r="W1084" i="7"/>
  <c r="Y1084" i="7" s="1"/>
  <c r="T1084" i="7"/>
  <c r="O1084" i="7"/>
  <c r="J1084" i="7"/>
  <c r="E1084" i="7"/>
  <c r="AL1083" i="7"/>
  <c r="AN1083" i="7" s="1"/>
  <c r="AG1083" i="7"/>
  <c r="AI1083" i="7" s="1"/>
  <c r="AB1083" i="7"/>
  <c r="AD1083" i="7" s="1"/>
  <c r="W1083" i="7"/>
  <c r="Y1083" i="7" s="1"/>
  <c r="T1083" i="7"/>
  <c r="O1083" i="7"/>
  <c r="J1083" i="7"/>
  <c r="E1083" i="7"/>
  <c r="AL1082" i="7"/>
  <c r="AN1082" i="7" s="1"/>
  <c r="AG1082" i="7"/>
  <c r="AI1082" i="7" s="1"/>
  <c r="AB1082" i="7"/>
  <c r="AD1082" i="7" s="1"/>
  <c r="W1082" i="7"/>
  <c r="Y1082" i="7" s="1"/>
  <c r="T1082" i="7"/>
  <c r="O1082" i="7"/>
  <c r="J1082" i="7"/>
  <c r="E1082" i="7"/>
  <c r="AL1081" i="7"/>
  <c r="AN1081" i="7" s="1"/>
  <c r="AG1081" i="7"/>
  <c r="AB1081" i="7"/>
  <c r="W1081" i="7"/>
  <c r="O1081" i="7"/>
  <c r="AL1080" i="7"/>
  <c r="AN1080" i="7" s="1"/>
  <c r="AG1080" i="7"/>
  <c r="AI1080" i="7" s="1"/>
  <c r="AB1080" i="7"/>
  <c r="AD1080" i="7" s="1"/>
  <c r="W1080" i="7"/>
  <c r="Y1080" i="7" s="1"/>
  <c r="T1080" i="7"/>
  <c r="O1080" i="7"/>
  <c r="J1080" i="7"/>
  <c r="E1080" i="7"/>
  <c r="AL1079" i="7"/>
  <c r="AN1079" i="7" s="1"/>
  <c r="AG1079" i="7"/>
  <c r="AI1079" i="7" s="1"/>
  <c r="AB1079" i="7"/>
  <c r="AD1079" i="7" s="1"/>
  <c r="W1079" i="7"/>
  <c r="Y1079" i="7" s="1"/>
  <c r="T1079" i="7"/>
  <c r="O1079" i="7"/>
  <c r="J1079" i="7"/>
  <c r="AN1078" i="7"/>
  <c r="AL1078" i="7"/>
  <c r="AI1078" i="7"/>
  <c r="AG1078" i="7"/>
  <c r="AD1078" i="7"/>
  <c r="AB1078" i="7"/>
  <c r="Y1078" i="7"/>
  <c r="W1078" i="7"/>
  <c r="T1078" i="7"/>
  <c r="O1078" i="7"/>
  <c r="J1078" i="7"/>
  <c r="E1078" i="7"/>
  <c r="AN1077" i="7"/>
  <c r="AL1077" i="7"/>
  <c r="AI1077" i="7"/>
  <c r="AG1077" i="7"/>
  <c r="AD1077" i="7"/>
  <c r="AB1077" i="7"/>
  <c r="Y1077" i="7"/>
  <c r="W1077" i="7"/>
  <c r="T1077" i="7"/>
  <c r="O1077" i="7"/>
  <c r="J1077" i="7"/>
  <c r="E1077" i="7"/>
  <c r="AN1076" i="7"/>
  <c r="AL1076" i="7"/>
  <c r="AI1076" i="7"/>
  <c r="AG1076" i="7"/>
  <c r="AD1076" i="7"/>
  <c r="AB1076" i="7"/>
  <c r="Y1076" i="7"/>
  <c r="W1076" i="7"/>
  <c r="T1076" i="7"/>
  <c r="O1076" i="7"/>
  <c r="J1076" i="7"/>
  <c r="E1076" i="7"/>
  <c r="AL1075" i="7"/>
  <c r="AG1075" i="7"/>
  <c r="AB1075" i="7"/>
  <c r="W1075" i="7"/>
  <c r="Y1075" i="7" s="1"/>
  <c r="T1075" i="7"/>
  <c r="O1075" i="7"/>
  <c r="AB1070" i="7"/>
  <c r="W1070" i="7"/>
  <c r="R1070" i="7"/>
  <c r="M1070" i="7"/>
  <c r="H1070" i="7"/>
  <c r="AN1069" i="7"/>
  <c r="AI1069" i="7"/>
  <c r="AD1069" i="7"/>
  <c r="AB1069" i="7"/>
  <c r="Y1069" i="7"/>
  <c r="W1069" i="7"/>
  <c r="T1069" i="7"/>
  <c r="R1069" i="7"/>
  <c r="O1069" i="7"/>
  <c r="M1069" i="7"/>
  <c r="J1069" i="7"/>
  <c r="H1069" i="7"/>
  <c r="E1069" i="7"/>
  <c r="AB1068" i="7"/>
  <c r="W1068" i="7"/>
  <c r="R1068" i="7"/>
  <c r="M1068" i="7"/>
  <c r="H1068" i="7"/>
  <c r="AN1067" i="7"/>
  <c r="AN1068" i="7" s="1"/>
  <c r="AI1067" i="7"/>
  <c r="AD1067" i="7"/>
  <c r="AB1067" i="7"/>
  <c r="Y1067" i="7"/>
  <c r="W1067" i="7"/>
  <c r="T1067" i="7"/>
  <c r="R1067" i="7"/>
  <c r="O1067" i="7"/>
  <c r="M1067" i="7"/>
  <c r="J1067" i="7"/>
  <c r="H1067" i="7"/>
  <c r="E1067" i="7"/>
  <c r="AN1066" i="7"/>
  <c r="AI1066" i="7"/>
  <c r="AI1068" i="7" s="1"/>
  <c r="AB1066" i="7"/>
  <c r="AD1066" i="7" s="1"/>
  <c r="W1066" i="7"/>
  <c r="Y1066" i="7" s="1"/>
  <c r="R1066" i="7"/>
  <c r="T1066" i="7" s="1"/>
  <c r="M1066" i="7"/>
  <c r="O1066" i="7" s="1"/>
  <c r="H1066" i="7"/>
  <c r="J1066" i="7" s="1"/>
  <c r="E1066" i="7"/>
  <c r="AN1065" i="7"/>
  <c r="AI1065" i="7"/>
  <c r="AD1065" i="7"/>
  <c r="AB1065" i="7"/>
  <c r="Y1065" i="7"/>
  <c r="W1065" i="7"/>
  <c r="T1065" i="7"/>
  <c r="R1065" i="7"/>
  <c r="O1065" i="7"/>
  <c r="M1065" i="7"/>
  <c r="J1065" i="7"/>
  <c r="H1065" i="7"/>
  <c r="E1065" i="7"/>
  <c r="AN1064" i="7"/>
  <c r="AI1064" i="7"/>
  <c r="AB1064" i="7"/>
  <c r="AD1064" i="7" s="1"/>
  <c r="W1064" i="7"/>
  <c r="Y1064" i="7" s="1"/>
  <c r="R1064" i="7"/>
  <c r="T1064" i="7" s="1"/>
  <c r="M1064" i="7"/>
  <c r="O1064" i="7" s="1"/>
  <c r="H1064" i="7"/>
  <c r="J1064" i="7" s="1"/>
  <c r="E1064" i="7"/>
  <c r="AD1063" i="7"/>
  <c r="AB1063" i="7"/>
  <c r="W1063" i="7"/>
  <c r="R1063" i="7"/>
  <c r="T1063" i="7" s="1"/>
  <c r="M1063" i="7"/>
  <c r="O1063" i="7" s="1"/>
  <c r="H1063" i="7"/>
  <c r="J1063" i="7" s="1"/>
  <c r="E1063" i="7"/>
  <c r="AN1062" i="7"/>
  <c r="AI1062" i="7"/>
  <c r="AD1062" i="7"/>
  <c r="AB1062" i="7"/>
  <c r="Y1062" i="7"/>
  <c r="W1062" i="7"/>
  <c r="T1062" i="7"/>
  <c r="R1062" i="7"/>
  <c r="O1062" i="7"/>
  <c r="M1062" i="7"/>
  <c r="J1062" i="7"/>
  <c r="H1062" i="7"/>
  <c r="E1062" i="7"/>
  <c r="AN1061" i="7"/>
  <c r="AI1061" i="7"/>
  <c r="AB1061" i="7"/>
  <c r="AD1061" i="7" s="1"/>
  <c r="W1061" i="7"/>
  <c r="Y1061" i="7" s="1"/>
  <c r="R1061" i="7"/>
  <c r="T1061" i="7" s="1"/>
  <c r="T1068" i="7" s="1"/>
  <c r="M1061" i="7"/>
  <c r="O1061" i="7" s="1"/>
  <c r="H1061" i="7"/>
  <c r="J1061" i="7" s="1"/>
  <c r="E1061" i="7"/>
  <c r="AN1060" i="7"/>
  <c r="AB1060" i="7"/>
  <c r="W1060" i="7"/>
  <c r="R1060" i="7"/>
  <c r="M1060" i="7"/>
  <c r="H1060" i="7"/>
  <c r="AN1059" i="7"/>
  <c r="AI1059" i="7"/>
  <c r="AB1059" i="7"/>
  <c r="AD1059" i="7" s="1"/>
  <c r="W1059" i="7"/>
  <c r="Y1059" i="7" s="1"/>
  <c r="Y1060" i="7" s="1"/>
  <c r="R1059" i="7"/>
  <c r="T1059" i="7" s="1"/>
  <c r="M1059" i="7"/>
  <c r="O1059" i="7" s="1"/>
  <c r="O1060" i="7" s="1"/>
  <c r="H1059" i="7"/>
  <c r="J1059" i="7" s="1"/>
  <c r="E1059" i="7"/>
  <c r="AN1058" i="7"/>
  <c r="AI1058" i="7"/>
  <c r="AD1058" i="7"/>
  <c r="AB1058" i="7"/>
  <c r="Y1058" i="7"/>
  <c r="W1058" i="7"/>
  <c r="T1058" i="7"/>
  <c r="R1058" i="7"/>
  <c r="O1058" i="7"/>
  <c r="M1058" i="7"/>
  <c r="J1058" i="7"/>
  <c r="H1058" i="7"/>
  <c r="E1058" i="7"/>
  <c r="E1060" i="7" s="1"/>
  <c r="AN1057" i="7"/>
  <c r="AI1057" i="7"/>
  <c r="AB1057" i="7"/>
  <c r="AD1057" i="7" s="1"/>
  <c r="W1057" i="7"/>
  <c r="Y1057" i="7" s="1"/>
  <c r="R1057" i="7"/>
  <c r="T1057" i="7" s="1"/>
  <c r="M1057" i="7"/>
  <c r="O1057" i="7" s="1"/>
  <c r="H1057" i="7"/>
  <c r="J1057" i="7" s="1"/>
  <c r="E1057" i="7"/>
  <c r="AN1056" i="7"/>
  <c r="AI1056" i="7"/>
  <c r="AD1056" i="7"/>
  <c r="AB1056" i="7"/>
  <c r="Y1056" i="7"/>
  <c r="W1056" i="7"/>
  <c r="T1056" i="7"/>
  <c r="R1056" i="7"/>
  <c r="O1056" i="7"/>
  <c r="M1056" i="7"/>
  <c r="J1056" i="7"/>
  <c r="H1056" i="7"/>
  <c r="E1056" i="7"/>
  <c r="AN1055" i="7"/>
  <c r="AI1055" i="7"/>
  <c r="AB1055" i="7"/>
  <c r="AD1055" i="7" s="1"/>
  <c r="W1055" i="7"/>
  <c r="Y1055" i="7" s="1"/>
  <c r="R1055" i="7"/>
  <c r="T1055" i="7" s="1"/>
  <c r="M1055" i="7"/>
  <c r="O1055" i="7" s="1"/>
  <c r="H1055" i="7"/>
  <c r="J1055" i="7" s="1"/>
  <c r="E1055" i="7"/>
  <c r="AD1054" i="7"/>
  <c r="AB1054" i="7"/>
  <c r="Y1054" i="7"/>
  <c r="W1054" i="7"/>
  <c r="T1054" i="7"/>
  <c r="R1054" i="7"/>
  <c r="O1054" i="7"/>
  <c r="M1054" i="7"/>
  <c r="J1054" i="7"/>
  <c r="H1054" i="7"/>
  <c r="AN1053" i="7"/>
  <c r="AI1053" i="7"/>
  <c r="AD1053" i="7"/>
  <c r="AB1053" i="7"/>
  <c r="Y1053" i="7"/>
  <c r="W1053" i="7"/>
  <c r="T1053" i="7"/>
  <c r="R1053" i="7"/>
  <c r="O1053" i="7"/>
  <c r="M1053" i="7"/>
  <c r="J1053" i="7"/>
  <c r="H1053" i="7"/>
  <c r="E1053" i="7"/>
  <c r="AN1052" i="7"/>
  <c r="AI1052" i="7"/>
  <c r="AB1052" i="7"/>
  <c r="AD1052" i="7" s="1"/>
  <c r="W1052" i="7"/>
  <c r="Y1052" i="7" s="1"/>
  <c r="R1052" i="7"/>
  <c r="T1052" i="7" s="1"/>
  <c r="M1052" i="7"/>
  <c r="O1052" i="7" s="1"/>
  <c r="H1052" i="7"/>
  <c r="J1052" i="7" s="1"/>
  <c r="E1052" i="7"/>
  <c r="AN1051" i="7"/>
  <c r="AI1051" i="7"/>
  <c r="AD1051" i="7"/>
  <c r="AB1051" i="7"/>
  <c r="Y1051" i="7"/>
  <c r="W1051" i="7"/>
  <c r="T1051" i="7"/>
  <c r="R1051" i="7"/>
  <c r="O1051" i="7"/>
  <c r="M1051" i="7"/>
  <c r="J1051" i="7"/>
  <c r="H1051" i="7"/>
  <c r="E1051" i="7"/>
  <c r="AN1050" i="7"/>
  <c r="AI1050" i="7"/>
  <c r="AB1050" i="7"/>
  <c r="AD1050" i="7" s="1"/>
  <c r="W1050" i="7"/>
  <c r="Y1050" i="7" s="1"/>
  <c r="R1050" i="7"/>
  <c r="T1050" i="7" s="1"/>
  <c r="M1050" i="7"/>
  <c r="O1050" i="7" s="1"/>
  <c r="H1050" i="7"/>
  <c r="J1050" i="7" s="1"/>
  <c r="E1050" i="7"/>
  <c r="AN1049" i="7"/>
  <c r="AI1049" i="7"/>
  <c r="AD1049" i="7"/>
  <c r="AB1049" i="7"/>
  <c r="Y1049" i="7"/>
  <c r="W1049" i="7"/>
  <c r="T1049" i="7"/>
  <c r="R1049" i="7"/>
  <c r="O1049" i="7"/>
  <c r="M1049" i="7"/>
  <c r="J1049" i="7"/>
  <c r="H1049" i="7"/>
  <c r="E1049" i="7"/>
  <c r="AB1048" i="7"/>
  <c r="Y1048" i="7"/>
  <c r="W1048" i="7"/>
  <c r="T1048" i="7"/>
  <c r="R1048" i="7"/>
  <c r="O1048" i="7"/>
  <c r="M1048" i="7"/>
  <c r="J1048" i="7"/>
  <c r="H1048" i="7"/>
  <c r="E1048" i="7"/>
  <c r="AL1043" i="7"/>
  <c r="AG1043" i="7"/>
  <c r="AB1043" i="7"/>
  <c r="W1043" i="7"/>
  <c r="R1043" i="7"/>
  <c r="M1043" i="7"/>
  <c r="H1043" i="7"/>
  <c r="AN1042" i="7"/>
  <c r="AL1042" i="7"/>
  <c r="AI1042" i="7"/>
  <c r="AG1042" i="7"/>
  <c r="AB1042" i="7"/>
  <c r="W1042" i="7"/>
  <c r="Y1042" i="7" s="1"/>
  <c r="R1042" i="7"/>
  <c r="T1042" i="7" s="1"/>
  <c r="M1042" i="7"/>
  <c r="O1042" i="7" s="1"/>
  <c r="H1042" i="7"/>
  <c r="J1042" i="7" s="1"/>
  <c r="E1042" i="7"/>
  <c r="AL1041" i="7"/>
  <c r="AG1041" i="7"/>
  <c r="AD1041" i="7"/>
  <c r="AB1041" i="7"/>
  <c r="W1041" i="7"/>
  <c r="R1041" i="7"/>
  <c r="M1041" i="7"/>
  <c r="H1041" i="7"/>
  <c r="AL1040" i="7"/>
  <c r="AN1040" i="7" s="1"/>
  <c r="AG1040" i="7"/>
  <c r="AI1040" i="7" s="1"/>
  <c r="AB1040" i="7"/>
  <c r="AD1040" i="7" s="1"/>
  <c r="W1040" i="7"/>
  <c r="Y1040" i="7" s="1"/>
  <c r="Y1041" i="7" s="1"/>
  <c r="R1040" i="7"/>
  <c r="T1040" i="7" s="1"/>
  <c r="M1040" i="7"/>
  <c r="O1040" i="7" s="1"/>
  <c r="H1040" i="7"/>
  <c r="J1040" i="7" s="1"/>
  <c r="E1040" i="7"/>
  <c r="AN1039" i="7"/>
  <c r="AL1039" i="7"/>
  <c r="AI1039" i="7"/>
  <c r="AG1039" i="7"/>
  <c r="AD1039" i="7"/>
  <c r="AB1039" i="7"/>
  <c r="Y1039" i="7"/>
  <c r="W1039" i="7"/>
  <c r="T1039" i="7"/>
  <c r="R1039" i="7"/>
  <c r="O1039" i="7"/>
  <c r="M1039" i="7"/>
  <c r="J1039" i="7"/>
  <c r="H1039" i="7"/>
  <c r="E1039" i="7"/>
  <c r="AL1038" i="7"/>
  <c r="AN1038" i="7" s="1"/>
  <c r="AG1038" i="7"/>
  <c r="AI1038" i="7" s="1"/>
  <c r="AB1038" i="7"/>
  <c r="AD1038" i="7" s="1"/>
  <c r="W1038" i="7"/>
  <c r="Y1038" i="7" s="1"/>
  <c r="R1038" i="7"/>
  <c r="T1038" i="7" s="1"/>
  <c r="M1038" i="7"/>
  <c r="O1038" i="7" s="1"/>
  <c r="H1038" i="7"/>
  <c r="J1038" i="7" s="1"/>
  <c r="E1038" i="7"/>
  <c r="AN1037" i="7"/>
  <c r="AL1037" i="7"/>
  <c r="AI1037" i="7"/>
  <c r="AG1037" i="7"/>
  <c r="AD1037" i="7"/>
  <c r="AB1037" i="7"/>
  <c r="Y1037" i="7"/>
  <c r="W1037" i="7"/>
  <c r="T1037" i="7"/>
  <c r="R1037" i="7"/>
  <c r="O1037" i="7"/>
  <c r="M1037" i="7"/>
  <c r="J1037" i="7"/>
  <c r="H1037" i="7"/>
  <c r="E1037" i="7"/>
  <c r="AL1036" i="7"/>
  <c r="AN1036" i="7" s="1"/>
  <c r="AG1036" i="7"/>
  <c r="AI1036" i="7" s="1"/>
  <c r="AB1036" i="7"/>
  <c r="AD1036" i="7" s="1"/>
  <c r="W1036" i="7"/>
  <c r="T1036" i="7"/>
  <c r="R1036" i="7"/>
  <c r="O1036" i="7"/>
  <c r="M1036" i="7"/>
  <c r="J1036" i="7"/>
  <c r="H1036" i="7"/>
  <c r="E1036" i="7"/>
  <c r="AL1035" i="7"/>
  <c r="AN1035" i="7" s="1"/>
  <c r="AG1035" i="7"/>
  <c r="AI1035" i="7" s="1"/>
  <c r="AB1035" i="7"/>
  <c r="AD1035" i="7" s="1"/>
  <c r="W1035" i="7"/>
  <c r="Y1035" i="7" s="1"/>
  <c r="R1035" i="7"/>
  <c r="T1035" i="7" s="1"/>
  <c r="M1035" i="7"/>
  <c r="O1035" i="7" s="1"/>
  <c r="H1035" i="7"/>
  <c r="J1035" i="7" s="1"/>
  <c r="E1035" i="7"/>
  <c r="AN1034" i="7"/>
  <c r="AN1041" i="7" s="1"/>
  <c r="AL1034" i="7"/>
  <c r="AI1034" i="7"/>
  <c r="AI1041" i="7" s="1"/>
  <c r="AG1034" i="7"/>
  <c r="AD1034" i="7"/>
  <c r="AB1034" i="7"/>
  <c r="Y1034" i="7"/>
  <c r="W1034" i="7"/>
  <c r="T1034" i="7"/>
  <c r="T1041" i="7" s="1"/>
  <c r="R1034" i="7"/>
  <c r="O1034" i="7"/>
  <c r="O1041" i="7" s="1"/>
  <c r="M1034" i="7"/>
  <c r="J1034" i="7"/>
  <c r="J1041" i="7" s="1"/>
  <c r="H1034" i="7"/>
  <c r="E1034" i="7"/>
  <c r="E1041" i="7" s="1"/>
  <c r="AL1033" i="7"/>
  <c r="AG1033" i="7"/>
  <c r="AB1033" i="7"/>
  <c r="W1033" i="7"/>
  <c r="R1033" i="7"/>
  <c r="M1033" i="7"/>
  <c r="H1033" i="7"/>
  <c r="AN1032" i="7"/>
  <c r="AN1033" i="7" s="1"/>
  <c r="AL1032" i="7"/>
  <c r="AI1032" i="7"/>
  <c r="AG1032" i="7"/>
  <c r="AD1032" i="7"/>
  <c r="AB1032" i="7"/>
  <c r="Y1032" i="7"/>
  <c r="W1032" i="7"/>
  <c r="T1032" i="7"/>
  <c r="T1033" i="7" s="1"/>
  <c r="R1032" i="7"/>
  <c r="O1032" i="7"/>
  <c r="M1032" i="7"/>
  <c r="J1032" i="7"/>
  <c r="H1032" i="7"/>
  <c r="E1032" i="7"/>
  <c r="AL1031" i="7"/>
  <c r="AN1031" i="7" s="1"/>
  <c r="AG1031" i="7"/>
  <c r="AI1031" i="7" s="1"/>
  <c r="AB1031" i="7"/>
  <c r="AD1031" i="7" s="1"/>
  <c r="W1031" i="7"/>
  <c r="Y1031" i="7" s="1"/>
  <c r="R1031" i="7"/>
  <c r="T1031" i="7" s="1"/>
  <c r="M1031" i="7"/>
  <c r="O1031" i="7" s="1"/>
  <c r="H1031" i="7"/>
  <c r="J1031" i="7" s="1"/>
  <c r="E1031" i="7"/>
  <c r="AN1030" i="7"/>
  <c r="AL1030" i="7"/>
  <c r="AI1030" i="7"/>
  <c r="AG1030" i="7"/>
  <c r="AD1030" i="7"/>
  <c r="AB1030" i="7"/>
  <c r="Y1030" i="7"/>
  <c r="W1030" i="7"/>
  <c r="T1030" i="7"/>
  <c r="R1030" i="7"/>
  <c r="O1030" i="7"/>
  <c r="M1030" i="7"/>
  <c r="J1030" i="7"/>
  <c r="H1030" i="7"/>
  <c r="E1030" i="7"/>
  <c r="AL1029" i="7"/>
  <c r="AN1029" i="7" s="1"/>
  <c r="AG1029" i="7"/>
  <c r="AI1029" i="7" s="1"/>
  <c r="AB1029" i="7"/>
  <c r="AD1029" i="7" s="1"/>
  <c r="W1029" i="7"/>
  <c r="Y1029" i="7" s="1"/>
  <c r="R1029" i="7"/>
  <c r="T1029" i="7" s="1"/>
  <c r="M1029" i="7"/>
  <c r="O1029" i="7" s="1"/>
  <c r="H1029" i="7"/>
  <c r="J1029" i="7" s="1"/>
  <c r="E1029" i="7"/>
  <c r="AN1028" i="7"/>
  <c r="AL1028" i="7"/>
  <c r="AI1028" i="7"/>
  <c r="AG1028" i="7"/>
  <c r="AD1028" i="7"/>
  <c r="AB1028" i="7"/>
  <c r="Y1028" i="7"/>
  <c r="W1028" i="7"/>
  <c r="T1028" i="7"/>
  <c r="R1028" i="7"/>
  <c r="O1028" i="7"/>
  <c r="M1028" i="7"/>
  <c r="J1028" i="7"/>
  <c r="H1028" i="7"/>
  <c r="E1028" i="7"/>
  <c r="AL1027" i="7"/>
  <c r="AN1027" i="7" s="1"/>
  <c r="AG1027" i="7"/>
  <c r="AI1027" i="7" s="1"/>
  <c r="AB1027" i="7"/>
  <c r="AD1027" i="7" s="1"/>
  <c r="W1027" i="7"/>
  <c r="Y1027" i="7" s="1"/>
  <c r="R1027" i="7"/>
  <c r="T1027" i="7" s="1"/>
  <c r="M1027" i="7"/>
  <c r="O1027" i="7" s="1"/>
  <c r="H1027" i="7"/>
  <c r="J1027" i="7" s="1"/>
  <c r="AL1026" i="7"/>
  <c r="AN1026" i="7" s="1"/>
  <c r="AG1026" i="7"/>
  <c r="AI1026" i="7" s="1"/>
  <c r="AB1026" i="7"/>
  <c r="AD1026" i="7" s="1"/>
  <c r="W1026" i="7"/>
  <c r="Y1026" i="7" s="1"/>
  <c r="R1026" i="7"/>
  <c r="T1026" i="7" s="1"/>
  <c r="M1026" i="7"/>
  <c r="O1026" i="7" s="1"/>
  <c r="H1026" i="7"/>
  <c r="J1026" i="7" s="1"/>
  <c r="E1026" i="7"/>
  <c r="AN1025" i="7"/>
  <c r="AL1025" i="7"/>
  <c r="AI1025" i="7"/>
  <c r="AG1025" i="7"/>
  <c r="AD1025" i="7"/>
  <c r="AB1025" i="7"/>
  <c r="Y1025" i="7"/>
  <c r="W1025" i="7"/>
  <c r="T1025" i="7"/>
  <c r="R1025" i="7"/>
  <c r="O1025" i="7"/>
  <c r="M1025" i="7"/>
  <c r="J1025" i="7"/>
  <c r="H1025" i="7"/>
  <c r="E1025" i="7"/>
  <c r="AL1024" i="7"/>
  <c r="AN1024" i="7" s="1"/>
  <c r="AG1024" i="7"/>
  <c r="AI1024" i="7" s="1"/>
  <c r="AB1024" i="7"/>
  <c r="AD1024" i="7" s="1"/>
  <c r="W1024" i="7"/>
  <c r="Y1024" i="7" s="1"/>
  <c r="R1024" i="7"/>
  <c r="T1024" i="7" s="1"/>
  <c r="M1024" i="7"/>
  <c r="O1024" i="7" s="1"/>
  <c r="H1024" i="7"/>
  <c r="J1024" i="7" s="1"/>
  <c r="E1024" i="7"/>
  <c r="AN1023" i="7"/>
  <c r="AL1023" i="7"/>
  <c r="AI1023" i="7"/>
  <c r="AG1023" i="7"/>
  <c r="AD1023" i="7"/>
  <c r="AB1023" i="7"/>
  <c r="Y1023" i="7"/>
  <c r="W1023" i="7"/>
  <c r="T1023" i="7"/>
  <c r="R1023" i="7"/>
  <c r="O1023" i="7"/>
  <c r="M1023" i="7"/>
  <c r="J1023" i="7"/>
  <c r="H1023" i="7"/>
  <c r="E1023" i="7"/>
  <c r="AN1022" i="7"/>
  <c r="AI1022" i="7"/>
  <c r="AG1022" i="7"/>
  <c r="AD1022" i="7"/>
  <c r="AB1022" i="7"/>
  <c r="Y1022" i="7"/>
  <c r="W1022" i="7"/>
  <c r="T1022" i="7"/>
  <c r="R1022" i="7"/>
  <c r="O1022" i="7"/>
  <c r="M1022" i="7"/>
  <c r="J1022" i="7"/>
  <c r="H1022" i="7"/>
  <c r="E1022" i="7"/>
  <c r="AL1021" i="7"/>
  <c r="AN1021" i="7" s="1"/>
  <c r="AG1021" i="7"/>
  <c r="AI1021" i="7" s="1"/>
  <c r="AB1021" i="7"/>
  <c r="AD1021" i="7" s="1"/>
  <c r="W1021" i="7"/>
  <c r="Y1021" i="7" s="1"/>
  <c r="R1021" i="7"/>
  <c r="T1021" i="7" s="1"/>
  <c r="M1021" i="7"/>
  <c r="O1021" i="7" s="1"/>
  <c r="H1021" i="7"/>
  <c r="J1021" i="7" s="1"/>
  <c r="E1021" i="7"/>
  <c r="AL1016" i="7"/>
  <c r="AG1016" i="7"/>
  <c r="AB1016" i="7"/>
  <c r="W1016" i="7"/>
  <c r="R1016" i="7"/>
  <c r="M1016" i="7"/>
  <c r="H1016" i="7"/>
  <c r="AL1015" i="7"/>
  <c r="AN1015" i="7" s="1"/>
  <c r="AG1015" i="7"/>
  <c r="AI1015" i="7" s="1"/>
  <c r="AB1015" i="7"/>
  <c r="AD1015" i="7" s="1"/>
  <c r="W1015" i="7"/>
  <c r="Y1015" i="7" s="1"/>
  <c r="R1015" i="7"/>
  <c r="T1015" i="7" s="1"/>
  <c r="M1015" i="7"/>
  <c r="O1015" i="7" s="1"/>
  <c r="H1015" i="7"/>
  <c r="J1015" i="7" s="1"/>
  <c r="E1015" i="7"/>
  <c r="AL1014" i="7"/>
  <c r="AG1014" i="7"/>
  <c r="AB1014" i="7"/>
  <c r="W1014" i="7"/>
  <c r="R1014" i="7"/>
  <c r="M1014" i="7"/>
  <c r="H1014" i="7"/>
  <c r="AL1013" i="7"/>
  <c r="AN1013" i="7" s="1"/>
  <c r="AG1013" i="7"/>
  <c r="AI1013" i="7" s="1"/>
  <c r="AB1013" i="7"/>
  <c r="AD1013" i="7" s="1"/>
  <c r="W1013" i="7"/>
  <c r="Y1013" i="7" s="1"/>
  <c r="Y1014" i="7" s="1"/>
  <c r="R1013" i="7"/>
  <c r="T1013" i="7" s="1"/>
  <c r="M1013" i="7"/>
  <c r="O1013" i="7" s="1"/>
  <c r="H1013" i="7"/>
  <c r="J1013" i="7" s="1"/>
  <c r="E1013" i="7"/>
  <c r="AN1012" i="7"/>
  <c r="AL1012" i="7"/>
  <c r="AI1012" i="7"/>
  <c r="AG1012" i="7"/>
  <c r="AD1012" i="7"/>
  <c r="AB1012" i="7"/>
  <c r="Y1012" i="7"/>
  <c r="W1012" i="7"/>
  <c r="T1012" i="7"/>
  <c r="R1012" i="7"/>
  <c r="O1012" i="7"/>
  <c r="M1012" i="7"/>
  <c r="J1012" i="7"/>
  <c r="H1012" i="7"/>
  <c r="E1012" i="7"/>
  <c r="AL1011" i="7"/>
  <c r="AN1011" i="7" s="1"/>
  <c r="AG1011" i="7"/>
  <c r="AI1011" i="7" s="1"/>
  <c r="AB1011" i="7"/>
  <c r="AD1011" i="7" s="1"/>
  <c r="W1011" i="7"/>
  <c r="Y1011" i="7" s="1"/>
  <c r="R1011" i="7"/>
  <c r="T1011" i="7" s="1"/>
  <c r="M1011" i="7"/>
  <c r="O1011" i="7" s="1"/>
  <c r="H1011" i="7"/>
  <c r="J1011" i="7" s="1"/>
  <c r="E1011" i="7"/>
  <c r="AN1010" i="7"/>
  <c r="AL1010" i="7"/>
  <c r="AI1010" i="7"/>
  <c r="AG1010" i="7"/>
  <c r="AD1010" i="7"/>
  <c r="AB1010" i="7"/>
  <c r="Y1010" i="7"/>
  <c r="W1010" i="7"/>
  <c r="T1010" i="7"/>
  <c r="R1010" i="7"/>
  <c r="O1010" i="7"/>
  <c r="M1010" i="7"/>
  <c r="J1010" i="7"/>
  <c r="H1010" i="7"/>
  <c r="E1010" i="7"/>
  <c r="AL1009" i="7"/>
  <c r="AN1009" i="7" s="1"/>
  <c r="AG1009" i="7"/>
  <c r="AI1009" i="7" s="1"/>
  <c r="AB1009" i="7"/>
  <c r="AD1009" i="7" s="1"/>
  <c r="W1009" i="7"/>
  <c r="T1009" i="7"/>
  <c r="R1009" i="7"/>
  <c r="O1009" i="7"/>
  <c r="M1009" i="7"/>
  <c r="J1009" i="7"/>
  <c r="H1009" i="7"/>
  <c r="E1009" i="7"/>
  <c r="AL1008" i="7"/>
  <c r="AN1008" i="7" s="1"/>
  <c r="AG1008" i="7"/>
  <c r="AI1008" i="7" s="1"/>
  <c r="AB1008" i="7"/>
  <c r="AD1008" i="7" s="1"/>
  <c r="W1008" i="7"/>
  <c r="Y1008" i="7" s="1"/>
  <c r="R1008" i="7"/>
  <c r="T1008" i="7" s="1"/>
  <c r="M1008" i="7"/>
  <c r="O1008" i="7" s="1"/>
  <c r="H1008" i="7"/>
  <c r="J1008" i="7" s="1"/>
  <c r="E1008" i="7"/>
  <c r="AN1007" i="7"/>
  <c r="AL1007" i="7"/>
  <c r="AI1007" i="7"/>
  <c r="AI1014" i="7" s="1"/>
  <c r="AG1007" i="7"/>
  <c r="AD1007" i="7"/>
  <c r="AB1007" i="7"/>
  <c r="Y1007" i="7"/>
  <c r="W1007" i="7"/>
  <c r="T1007" i="7"/>
  <c r="R1007" i="7"/>
  <c r="O1007" i="7"/>
  <c r="O1014" i="7" s="1"/>
  <c r="M1007" i="7"/>
  <c r="J1007" i="7"/>
  <c r="H1007" i="7"/>
  <c r="E1007" i="7"/>
  <c r="E1014" i="7" s="1"/>
  <c r="AL1006" i="7"/>
  <c r="AG1006" i="7"/>
  <c r="AB1006" i="7"/>
  <c r="W1006" i="7"/>
  <c r="R1006" i="7"/>
  <c r="M1006" i="7"/>
  <c r="H1006" i="7"/>
  <c r="AN1005" i="7"/>
  <c r="AL1005" i="7"/>
  <c r="AI1005" i="7"/>
  <c r="AG1005" i="7"/>
  <c r="AD1005" i="7"/>
  <c r="AB1005" i="7"/>
  <c r="Y1005" i="7"/>
  <c r="W1005" i="7"/>
  <c r="T1005" i="7"/>
  <c r="R1005" i="7"/>
  <c r="O1005" i="7"/>
  <c r="M1005" i="7"/>
  <c r="J1005" i="7"/>
  <c r="H1005" i="7"/>
  <c r="E1005" i="7"/>
  <c r="AL1004" i="7"/>
  <c r="AN1004" i="7" s="1"/>
  <c r="AG1004" i="7"/>
  <c r="AI1004" i="7" s="1"/>
  <c r="AB1004" i="7"/>
  <c r="AD1004" i="7" s="1"/>
  <c r="W1004" i="7"/>
  <c r="Y1004" i="7" s="1"/>
  <c r="R1004" i="7"/>
  <c r="T1004" i="7" s="1"/>
  <c r="M1004" i="7"/>
  <c r="O1004" i="7" s="1"/>
  <c r="H1004" i="7"/>
  <c r="J1004" i="7" s="1"/>
  <c r="E1004" i="7"/>
  <c r="AN1003" i="7"/>
  <c r="AL1003" i="7"/>
  <c r="AI1003" i="7"/>
  <c r="AG1003" i="7"/>
  <c r="AD1003" i="7"/>
  <c r="AB1003" i="7"/>
  <c r="Y1003" i="7"/>
  <c r="W1003" i="7"/>
  <c r="T1003" i="7"/>
  <c r="R1003" i="7"/>
  <c r="O1003" i="7"/>
  <c r="M1003" i="7"/>
  <c r="J1003" i="7"/>
  <c r="H1003" i="7"/>
  <c r="E1003" i="7"/>
  <c r="AL1002" i="7"/>
  <c r="AN1002" i="7" s="1"/>
  <c r="AG1002" i="7"/>
  <c r="AI1002" i="7" s="1"/>
  <c r="AB1002" i="7"/>
  <c r="AD1002" i="7" s="1"/>
  <c r="W1002" i="7"/>
  <c r="Y1002" i="7" s="1"/>
  <c r="R1002" i="7"/>
  <c r="T1002" i="7" s="1"/>
  <c r="M1002" i="7"/>
  <c r="O1002" i="7" s="1"/>
  <c r="H1002" i="7"/>
  <c r="J1002" i="7" s="1"/>
  <c r="E1002" i="7"/>
  <c r="AN1001" i="7"/>
  <c r="AL1001" i="7"/>
  <c r="AI1001" i="7"/>
  <c r="AG1001" i="7"/>
  <c r="AD1001" i="7"/>
  <c r="AB1001" i="7"/>
  <c r="Y1001" i="7"/>
  <c r="W1001" i="7"/>
  <c r="T1001" i="7"/>
  <c r="R1001" i="7"/>
  <c r="O1001" i="7"/>
  <c r="M1001" i="7"/>
  <c r="J1001" i="7"/>
  <c r="H1001" i="7"/>
  <c r="E1001" i="7"/>
  <c r="AL1000" i="7"/>
  <c r="AN1000" i="7" s="1"/>
  <c r="AG1000" i="7"/>
  <c r="AI1000" i="7" s="1"/>
  <c r="AB1000" i="7"/>
  <c r="AD1000" i="7" s="1"/>
  <c r="W1000" i="7"/>
  <c r="Y1000" i="7" s="1"/>
  <c r="R1000" i="7"/>
  <c r="T1000" i="7" s="1"/>
  <c r="M1000" i="7"/>
  <c r="O1000" i="7" s="1"/>
  <c r="H1000" i="7"/>
  <c r="J1000" i="7" s="1"/>
  <c r="AL999" i="7"/>
  <c r="AN999" i="7" s="1"/>
  <c r="AG999" i="7"/>
  <c r="AI999" i="7" s="1"/>
  <c r="AB999" i="7"/>
  <c r="AD999" i="7" s="1"/>
  <c r="W999" i="7"/>
  <c r="Y999" i="7" s="1"/>
  <c r="R999" i="7"/>
  <c r="T999" i="7" s="1"/>
  <c r="M999" i="7"/>
  <c r="O999" i="7" s="1"/>
  <c r="H999" i="7"/>
  <c r="J999" i="7" s="1"/>
  <c r="E999" i="7"/>
  <c r="AN998" i="7"/>
  <c r="AL998" i="7"/>
  <c r="AI998" i="7"/>
  <c r="AG998" i="7"/>
  <c r="AD998" i="7"/>
  <c r="AB998" i="7"/>
  <c r="Y998" i="7"/>
  <c r="W998" i="7"/>
  <c r="T998" i="7"/>
  <c r="R998" i="7"/>
  <c r="O998" i="7"/>
  <c r="M998" i="7"/>
  <c r="J998" i="7"/>
  <c r="H998" i="7"/>
  <c r="E998" i="7"/>
  <c r="AL997" i="7"/>
  <c r="AN997" i="7" s="1"/>
  <c r="AG997" i="7"/>
  <c r="AI997" i="7" s="1"/>
  <c r="AB997" i="7"/>
  <c r="AD997" i="7" s="1"/>
  <c r="W997" i="7"/>
  <c r="Y997" i="7" s="1"/>
  <c r="R997" i="7"/>
  <c r="T997" i="7" s="1"/>
  <c r="M997" i="7"/>
  <c r="O997" i="7" s="1"/>
  <c r="H997" i="7"/>
  <c r="J997" i="7" s="1"/>
  <c r="E997" i="7"/>
  <c r="AN996" i="7"/>
  <c r="AL996" i="7"/>
  <c r="AI996" i="7"/>
  <c r="AG996" i="7"/>
  <c r="AD996" i="7"/>
  <c r="AB996" i="7"/>
  <c r="Y996" i="7"/>
  <c r="W996" i="7"/>
  <c r="T996" i="7"/>
  <c r="R996" i="7"/>
  <c r="O996" i="7"/>
  <c r="M996" i="7"/>
  <c r="J996" i="7"/>
  <c r="E996" i="7"/>
  <c r="AN995" i="7"/>
  <c r="AL995" i="7"/>
  <c r="AI995" i="7"/>
  <c r="AG995" i="7"/>
  <c r="AD995" i="7"/>
  <c r="AB995" i="7"/>
  <c r="Y995" i="7"/>
  <c r="W995" i="7"/>
  <c r="T995" i="7"/>
  <c r="R995" i="7"/>
  <c r="O995" i="7"/>
  <c r="M995" i="7"/>
  <c r="J995" i="7"/>
  <c r="H995" i="7"/>
  <c r="E995" i="7"/>
  <c r="AL994" i="7"/>
  <c r="AN994" i="7" s="1"/>
  <c r="AG994" i="7"/>
  <c r="AI994" i="7" s="1"/>
  <c r="AB994" i="7"/>
  <c r="AD994" i="7" s="1"/>
  <c r="W994" i="7"/>
  <c r="Y994" i="7" s="1"/>
  <c r="R994" i="7"/>
  <c r="T994" i="7" s="1"/>
  <c r="M994" i="7"/>
  <c r="O994" i="7" s="1"/>
  <c r="H994" i="7"/>
  <c r="J994" i="7" s="1"/>
  <c r="E994" i="7"/>
  <c r="AL989" i="7"/>
  <c r="AG989" i="7"/>
  <c r="AB989" i="7"/>
  <c r="W989" i="7"/>
  <c r="R989" i="7"/>
  <c r="M989" i="7"/>
  <c r="H989" i="7"/>
  <c r="AL988" i="7"/>
  <c r="AN988" i="7" s="1"/>
  <c r="AG988" i="7"/>
  <c r="AI988" i="7" s="1"/>
  <c r="AB988" i="7"/>
  <c r="AD988" i="7" s="1"/>
  <c r="W988" i="7"/>
  <c r="Y988" i="7" s="1"/>
  <c r="R988" i="7"/>
  <c r="T988" i="7" s="1"/>
  <c r="M988" i="7"/>
  <c r="O988" i="7" s="1"/>
  <c r="H988" i="7"/>
  <c r="J988" i="7" s="1"/>
  <c r="E988" i="7"/>
  <c r="AL987" i="7"/>
  <c r="AG987" i="7"/>
  <c r="AB987" i="7"/>
  <c r="W987" i="7"/>
  <c r="R987" i="7"/>
  <c r="M987" i="7"/>
  <c r="H987" i="7"/>
  <c r="AL986" i="7"/>
  <c r="AN986" i="7" s="1"/>
  <c r="AG986" i="7"/>
  <c r="AI986" i="7" s="1"/>
  <c r="AB986" i="7"/>
  <c r="AD986" i="7" s="1"/>
  <c r="W986" i="7"/>
  <c r="Y986" i="7" s="1"/>
  <c r="R986" i="7"/>
  <c r="T986" i="7" s="1"/>
  <c r="M986" i="7"/>
  <c r="O986" i="7" s="1"/>
  <c r="H986" i="7"/>
  <c r="J986" i="7" s="1"/>
  <c r="E986" i="7"/>
  <c r="AN985" i="7"/>
  <c r="AL985" i="7"/>
  <c r="AI985" i="7"/>
  <c r="AG985" i="7"/>
  <c r="AD985" i="7"/>
  <c r="AB985" i="7"/>
  <c r="Y985" i="7"/>
  <c r="W985" i="7"/>
  <c r="T985" i="7"/>
  <c r="R985" i="7"/>
  <c r="O985" i="7"/>
  <c r="M985" i="7"/>
  <c r="J985" i="7"/>
  <c r="H985" i="7"/>
  <c r="E985" i="7"/>
  <c r="AL984" i="7"/>
  <c r="AN984" i="7" s="1"/>
  <c r="AG984" i="7"/>
  <c r="AI984" i="7" s="1"/>
  <c r="AB984" i="7"/>
  <c r="AD984" i="7" s="1"/>
  <c r="AD987" i="7" s="1"/>
  <c r="W984" i="7"/>
  <c r="Y984" i="7" s="1"/>
  <c r="R984" i="7"/>
  <c r="T984" i="7" s="1"/>
  <c r="M984" i="7"/>
  <c r="O984" i="7" s="1"/>
  <c r="H984" i="7"/>
  <c r="J984" i="7" s="1"/>
  <c r="J987" i="7" s="1"/>
  <c r="E984" i="7"/>
  <c r="AN983" i="7"/>
  <c r="AL983" i="7"/>
  <c r="AI983" i="7"/>
  <c r="AG983" i="7"/>
  <c r="AD983" i="7"/>
  <c r="AB983" i="7"/>
  <c r="Y983" i="7"/>
  <c r="W983" i="7"/>
  <c r="T983" i="7"/>
  <c r="R983" i="7"/>
  <c r="O983" i="7"/>
  <c r="M983" i="7"/>
  <c r="J983" i="7"/>
  <c r="H983" i="7"/>
  <c r="E983" i="7"/>
  <c r="E987" i="7" s="1"/>
  <c r="AL982" i="7"/>
  <c r="AN982" i="7" s="1"/>
  <c r="AG982" i="7"/>
  <c r="AI982" i="7" s="1"/>
  <c r="AI987" i="7" s="1"/>
  <c r="AB982" i="7"/>
  <c r="AD982" i="7" s="1"/>
  <c r="W982" i="7"/>
  <c r="Y982" i="7" s="1"/>
  <c r="Y987" i="7" s="1"/>
  <c r="R982" i="7"/>
  <c r="T982" i="7" s="1"/>
  <c r="M982" i="7"/>
  <c r="O982" i="7" s="1"/>
  <c r="O987" i="7" s="1"/>
  <c r="H982" i="7"/>
  <c r="J982" i="7" s="1"/>
  <c r="E982" i="7"/>
  <c r="AN981" i="7"/>
  <c r="AL981" i="7"/>
  <c r="AI981" i="7"/>
  <c r="AG981" i="7"/>
  <c r="AD981" i="7"/>
  <c r="AB981" i="7"/>
  <c r="Y981" i="7"/>
  <c r="W981" i="7"/>
  <c r="T981" i="7"/>
  <c r="R981" i="7"/>
  <c r="O981" i="7"/>
  <c r="M981" i="7"/>
  <c r="J981" i="7"/>
  <c r="H981" i="7"/>
  <c r="E981" i="7"/>
  <c r="AL980" i="7"/>
  <c r="AN980" i="7" s="1"/>
  <c r="AN987" i="7" s="1"/>
  <c r="AG980" i="7"/>
  <c r="AI980" i="7" s="1"/>
  <c r="AB980" i="7"/>
  <c r="AD980" i="7" s="1"/>
  <c r="W980" i="7"/>
  <c r="Y980" i="7" s="1"/>
  <c r="R980" i="7"/>
  <c r="T980" i="7" s="1"/>
  <c r="T987" i="7" s="1"/>
  <c r="M980" i="7"/>
  <c r="O980" i="7" s="1"/>
  <c r="H980" i="7"/>
  <c r="J980" i="7" s="1"/>
  <c r="E980" i="7"/>
  <c r="AN979" i="7"/>
  <c r="AL979" i="7"/>
  <c r="AG979" i="7"/>
  <c r="AB979" i="7"/>
  <c r="W979" i="7"/>
  <c r="T979" i="7"/>
  <c r="R979" i="7"/>
  <c r="M979" i="7"/>
  <c r="H979" i="7"/>
  <c r="AL978" i="7"/>
  <c r="AN978" i="7" s="1"/>
  <c r="AG978" i="7"/>
  <c r="AI978" i="7" s="1"/>
  <c r="AI979" i="7" s="1"/>
  <c r="AB978" i="7"/>
  <c r="AD978" i="7" s="1"/>
  <c r="W978" i="7"/>
  <c r="Y978" i="7" s="1"/>
  <c r="R978" i="7"/>
  <c r="T978" i="7" s="1"/>
  <c r="M978" i="7"/>
  <c r="O978" i="7" s="1"/>
  <c r="O979" i="7" s="1"/>
  <c r="H978" i="7"/>
  <c r="J978" i="7" s="1"/>
  <c r="E978" i="7"/>
  <c r="AN977" i="7"/>
  <c r="AL977" i="7"/>
  <c r="AI977" i="7"/>
  <c r="AG977" i="7"/>
  <c r="AD977" i="7"/>
  <c r="AB977" i="7"/>
  <c r="Y977" i="7"/>
  <c r="W977" i="7"/>
  <c r="T977" i="7"/>
  <c r="R977" i="7"/>
  <c r="O977" i="7"/>
  <c r="M977" i="7"/>
  <c r="J977" i="7"/>
  <c r="H977" i="7"/>
  <c r="E977" i="7"/>
  <c r="AL976" i="7"/>
  <c r="AN976" i="7" s="1"/>
  <c r="AG976" i="7"/>
  <c r="AI976" i="7" s="1"/>
  <c r="AB976" i="7"/>
  <c r="AD976" i="7" s="1"/>
  <c r="AD979" i="7" s="1"/>
  <c r="W976" i="7"/>
  <c r="Y976" i="7" s="1"/>
  <c r="R976" i="7"/>
  <c r="T976" i="7" s="1"/>
  <c r="M976" i="7"/>
  <c r="O976" i="7" s="1"/>
  <c r="H976" i="7"/>
  <c r="J976" i="7" s="1"/>
  <c r="J979" i="7" s="1"/>
  <c r="E976" i="7"/>
  <c r="AN975" i="7"/>
  <c r="AL975" i="7"/>
  <c r="AI975" i="7"/>
  <c r="AG975" i="7"/>
  <c r="AD975" i="7"/>
  <c r="AB975" i="7"/>
  <c r="Y975" i="7"/>
  <c r="Y979" i="7" s="1"/>
  <c r="W975" i="7"/>
  <c r="T975" i="7"/>
  <c r="R975" i="7"/>
  <c r="O975" i="7"/>
  <c r="M975" i="7"/>
  <c r="J975" i="7"/>
  <c r="H975" i="7"/>
  <c r="E975" i="7"/>
  <c r="E979" i="7" s="1"/>
  <c r="AL974" i="7"/>
  <c r="AN974" i="7" s="1"/>
  <c r="AG974" i="7"/>
  <c r="AI974" i="7" s="1"/>
  <c r="AB974" i="7"/>
  <c r="AD974" i="7" s="1"/>
  <c r="W974" i="7"/>
  <c r="Y974" i="7" s="1"/>
  <c r="R974" i="7"/>
  <c r="T974" i="7" s="1"/>
  <c r="M974" i="7"/>
  <c r="O974" i="7" s="1"/>
  <c r="H974" i="7"/>
  <c r="J974" i="7" s="1"/>
  <c r="E974" i="7"/>
  <c r="AN973" i="7"/>
  <c r="AL973" i="7"/>
  <c r="AI973" i="7"/>
  <c r="AG973" i="7"/>
  <c r="AD973" i="7"/>
  <c r="AB973" i="7"/>
  <c r="Y973" i="7"/>
  <c r="W973" i="7"/>
  <c r="T973" i="7"/>
  <c r="R973" i="7"/>
  <c r="O973" i="7"/>
  <c r="M973" i="7"/>
  <c r="J973" i="7"/>
  <c r="H973" i="7"/>
  <c r="AN972" i="7"/>
  <c r="AL972" i="7"/>
  <c r="AI972" i="7"/>
  <c r="AG972" i="7"/>
  <c r="AD972" i="7"/>
  <c r="AB972" i="7"/>
  <c r="Y972" i="7"/>
  <c r="W972" i="7"/>
  <c r="T972" i="7"/>
  <c r="R972" i="7"/>
  <c r="O972" i="7"/>
  <c r="M972" i="7"/>
  <c r="J972" i="7"/>
  <c r="H972" i="7"/>
  <c r="E972" i="7"/>
  <c r="AL971" i="7"/>
  <c r="AN971" i="7" s="1"/>
  <c r="AG971" i="7"/>
  <c r="AI971" i="7" s="1"/>
  <c r="AB971" i="7"/>
  <c r="AD971" i="7" s="1"/>
  <c r="W971" i="7"/>
  <c r="Y971" i="7" s="1"/>
  <c r="R971" i="7"/>
  <c r="T971" i="7" s="1"/>
  <c r="M971" i="7"/>
  <c r="O971" i="7" s="1"/>
  <c r="H971" i="7"/>
  <c r="J971" i="7" s="1"/>
  <c r="E971" i="7"/>
  <c r="AN970" i="7"/>
  <c r="AL970" i="7"/>
  <c r="AI970" i="7"/>
  <c r="AG970" i="7"/>
  <c r="AD970" i="7"/>
  <c r="AB970" i="7"/>
  <c r="Y970" i="7"/>
  <c r="W970" i="7"/>
  <c r="T970" i="7"/>
  <c r="R970" i="7"/>
  <c r="O970" i="7"/>
  <c r="M970" i="7"/>
  <c r="J970" i="7"/>
  <c r="H970" i="7"/>
  <c r="E970" i="7"/>
  <c r="AL969" i="7"/>
  <c r="AN969" i="7" s="1"/>
  <c r="AG969" i="7"/>
  <c r="AI969" i="7" s="1"/>
  <c r="AB969" i="7"/>
  <c r="AD969" i="7" s="1"/>
  <c r="W969" i="7"/>
  <c r="Y969" i="7" s="1"/>
  <c r="R969" i="7"/>
  <c r="T969" i="7" s="1"/>
  <c r="M969" i="7"/>
  <c r="O969" i="7" s="1"/>
  <c r="H969" i="7"/>
  <c r="J969" i="7" s="1"/>
  <c r="E969" i="7"/>
  <c r="AN968" i="7"/>
  <c r="AG968" i="7"/>
  <c r="AI968" i="7" s="1"/>
  <c r="AB968" i="7"/>
  <c r="AD968" i="7" s="1"/>
  <c r="W968" i="7"/>
  <c r="Y968" i="7" s="1"/>
  <c r="R968" i="7"/>
  <c r="T968" i="7" s="1"/>
  <c r="M968" i="7"/>
  <c r="O968" i="7" s="1"/>
  <c r="H968" i="7"/>
  <c r="J968" i="7" s="1"/>
  <c r="E968" i="7"/>
  <c r="AN967" i="7"/>
  <c r="AL967" i="7"/>
  <c r="AI967" i="7"/>
  <c r="AG967" i="7"/>
  <c r="AD967" i="7"/>
  <c r="AB967" i="7"/>
  <c r="Y967" i="7"/>
  <c r="W967" i="7"/>
  <c r="T967" i="7"/>
  <c r="R967" i="7"/>
  <c r="O967" i="7"/>
  <c r="M967" i="7"/>
  <c r="J967" i="7"/>
  <c r="H967" i="7"/>
  <c r="E967" i="7"/>
  <c r="AL962" i="7"/>
  <c r="AG962" i="7"/>
  <c r="AB962" i="7"/>
  <c r="W962" i="7"/>
  <c r="R962" i="7"/>
  <c r="M962" i="7"/>
  <c r="H962" i="7"/>
  <c r="AN961" i="7"/>
  <c r="AL961" i="7"/>
  <c r="AI961" i="7"/>
  <c r="AG961" i="7"/>
  <c r="AD961" i="7"/>
  <c r="AB961" i="7"/>
  <c r="Y961" i="7"/>
  <c r="W961" i="7"/>
  <c r="T961" i="7"/>
  <c r="R961" i="7"/>
  <c r="O961" i="7"/>
  <c r="M961" i="7"/>
  <c r="J961" i="7"/>
  <c r="H961" i="7"/>
  <c r="E961" i="7"/>
  <c r="AL960" i="7"/>
  <c r="AG960" i="7"/>
  <c r="AB960" i="7"/>
  <c r="W960" i="7"/>
  <c r="R960" i="7"/>
  <c r="M960" i="7"/>
  <c r="H960" i="7"/>
  <c r="AN959" i="7"/>
  <c r="AL959" i="7"/>
  <c r="AI959" i="7"/>
  <c r="AG959" i="7"/>
  <c r="AD959" i="7"/>
  <c r="AB959" i="7"/>
  <c r="Y959" i="7"/>
  <c r="W959" i="7"/>
  <c r="T959" i="7"/>
  <c r="R959" i="7"/>
  <c r="O959" i="7"/>
  <c r="M959" i="7"/>
  <c r="J959" i="7"/>
  <c r="H959" i="7"/>
  <c r="E959" i="7"/>
  <c r="AL958" i="7"/>
  <c r="AN958" i="7" s="1"/>
  <c r="AG958" i="7"/>
  <c r="AI958" i="7" s="1"/>
  <c r="AB958" i="7"/>
  <c r="AD958" i="7" s="1"/>
  <c r="W958" i="7"/>
  <c r="Y958" i="7" s="1"/>
  <c r="R958" i="7"/>
  <c r="T958" i="7" s="1"/>
  <c r="M958" i="7"/>
  <c r="O958" i="7" s="1"/>
  <c r="H958" i="7"/>
  <c r="J958" i="7" s="1"/>
  <c r="E958" i="7"/>
  <c r="AN957" i="7"/>
  <c r="AL957" i="7"/>
  <c r="AI957" i="7"/>
  <c r="AG957" i="7"/>
  <c r="AD957" i="7"/>
  <c r="AB957" i="7"/>
  <c r="Y957" i="7"/>
  <c r="W957" i="7"/>
  <c r="T957" i="7"/>
  <c r="R957" i="7"/>
  <c r="O957" i="7"/>
  <c r="M957" i="7"/>
  <c r="J957" i="7"/>
  <c r="H957" i="7"/>
  <c r="E957" i="7"/>
  <c r="AL956" i="7"/>
  <c r="AN956" i="7" s="1"/>
  <c r="AG956" i="7"/>
  <c r="AI956" i="7" s="1"/>
  <c r="AB956" i="7"/>
  <c r="AD956" i="7" s="1"/>
  <c r="W956" i="7"/>
  <c r="Y956" i="7" s="1"/>
  <c r="R956" i="7"/>
  <c r="T956" i="7" s="1"/>
  <c r="M956" i="7"/>
  <c r="O956" i="7" s="1"/>
  <c r="H956" i="7"/>
  <c r="J956" i="7" s="1"/>
  <c r="E956" i="7"/>
  <c r="AN955" i="7"/>
  <c r="AL955" i="7"/>
  <c r="AI955" i="7"/>
  <c r="AG955" i="7"/>
  <c r="AD955" i="7"/>
  <c r="AB955" i="7"/>
  <c r="Y955" i="7"/>
  <c r="W955" i="7"/>
  <c r="T955" i="7"/>
  <c r="R955" i="7"/>
  <c r="O955" i="7"/>
  <c r="M955" i="7"/>
  <c r="J955" i="7"/>
  <c r="H955" i="7"/>
  <c r="E955" i="7"/>
  <c r="AL954" i="7"/>
  <c r="AN954" i="7" s="1"/>
  <c r="AG954" i="7"/>
  <c r="AI954" i="7" s="1"/>
  <c r="AB954" i="7"/>
  <c r="AD954" i="7" s="1"/>
  <c r="W954" i="7"/>
  <c r="Y954" i="7" s="1"/>
  <c r="R954" i="7"/>
  <c r="T954" i="7" s="1"/>
  <c r="M954" i="7"/>
  <c r="O954" i="7" s="1"/>
  <c r="H954" i="7"/>
  <c r="J954" i="7" s="1"/>
  <c r="E954" i="7"/>
  <c r="AN953" i="7"/>
  <c r="AN960" i="7" s="1"/>
  <c r="AL953" i="7"/>
  <c r="AI953" i="7"/>
  <c r="AG953" i="7"/>
  <c r="AD953" i="7"/>
  <c r="AD960" i="7" s="1"/>
  <c r="AB953" i="7"/>
  <c r="Y953" i="7"/>
  <c r="W953" i="7"/>
  <c r="T953" i="7"/>
  <c r="T960" i="7" s="1"/>
  <c r="R953" i="7"/>
  <c r="O953" i="7"/>
  <c r="M953" i="7"/>
  <c r="J953" i="7"/>
  <c r="J960" i="7" s="1"/>
  <c r="H953" i="7"/>
  <c r="E953" i="7"/>
  <c r="AL952" i="7"/>
  <c r="AG952" i="7"/>
  <c r="AB952" i="7"/>
  <c r="W952" i="7"/>
  <c r="R952" i="7"/>
  <c r="M952" i="7"/>
  <c r="H952" i="7"/>
  <c r="AN951" i="7"/>
  <c r="AL951" i="7"/>
  <c r="AI951" i="7"/>
  <c r="AG951" i="7"/>
  <c r="AD951" i="7"/>
  <c r="AB951" i="7"/>
  <c r="Y951" i="7"/>
  <c r="W951" i="7"/>
  <c r="T951" i="7"/>
  <c r="R951" i="7"/>
  <c r="O951" i="7"/>
  <c r="M951" i="7"/>
  <c r="J951" i="7"/>
  <c r="H951" i="7"/>
  <c r="E951" i="7"/>
  <c r="E952" i="7" s="1"/>
  <c r="AL950" i="7"/>
  <c r="AN950" i="7" s="1"/>
  <c r="AG950" i="7"/>
  <c r="AI950" i="7" s="1"/>
  <c r="AB950" i="7"/>
  <c r="AD950" i="7" s="1"/>
  <c r="W950" i="7"/>
  <c r="Y950" i="7" s="1"/>
  <c r="Y952" i="7" s="1"/>
  <c r="R950" i="7"/>
  <c r="T950" i="7" s="1"/>
  <c r="M950" i="7"/>
  <c r="O950" i="7" s="1"/>
  <c r="H950" i="7"/>
  <c r="J950" i="7" s="1"/>
  <c r="E950" i="7"/>
  <c r="AN949" i="7"/>
  <c r="AL949" i="7"/>
  <c r="AI949" i="7"/>
  <c r="AG949" i="7"/>
  <c r="AD949" i="7"/>
  <c r="AB949" i="7"/>
  <c r="Y949" i="7"/>
  <c r="W949" i="7"/>
  <c r="T949" i="7"/>
  <c r="R949" i="7"/>
  <c r="O949" i="7"/>
  <c r="M949" i="7"/>
  <c r="J949" i="7"/>
  <c r="H949" i="7"/>
  <c r="E949" i="7"/>
  <c r="AL948" i="7"/>
  <c r="AN948" i="7" s="1"/>
  <c r="AG948" i="7"/>
  <c r="AI948" i="7" s="1"/>
  <c r="AB948" i="7"/>
  <c r="AD948" i="7" s="1"/>
  <c r="W948" i="7"/>
  <c r="Y948" i="7" s="1"/>
  <c r="R948" i="7"/>
  <c r="T948" i="7" s="1"/>
  <c r="M948" i="7"/>
  <c r="O948" i="7" s="1"/>
  <c r="H948" i="7"/>
  <c r="J948" i="7" s="1"/>
  <c r="E948" i="7"/>
  <c r="AN947" i="7"/>
  <c r="AL947" i="7"/>
  <c r="AI947" i="7"/>
  <c r="AG947" i="7"/>
  <c r="AD947" i="7"/>
  <c r="AB947" i="7"/>
  <c r="Y947" i="7"/>
  <c r="W947" i="7"/>
  <c r="T947" i="7"/>
  <c r="R947" i="7"/>
  <c r="O947" i="7"/>
  <c r="M947" i="7"/>
  <c r="J947" i="7"/>
  <c r="H947" i="7"/>
  <c r="E947" i="7"/>
  <c r="AL946" i="7"/>
  <c r="AN946" i="7" s="1"/>
  <c r="AG946" i="7"/>
  <c r="AI946" i="7" s="1"/>
  <c r="AB946" i="7"/>
  <c r="AD946" i="7" s="1"/>
  <c r="W946" i="7"/>
  <c r="Y946" i="7" s="1"/>
  <c r="R946" i="7"/>
  <c r="T946" i="7" s="1"/>
  <c r="M946" i="7"/>
  <c r="O946" i="7" s="1"/>
  <c r="H946" i="7"/>
  <c r="J946" i="7" s="1"/>
  <c r="AL945" i="7"/>
  <c r="AN945" i="7" s="1"/>
  <c r="AG945" i="7"/>
  <c r="AI945" i="7" s="1"/>
  <c r="AB945" i="7"/>
  <c r="AD945" i="7" s="1"/>
  <c r="W945" i="7"/>
  <c r="Y945" i="7" s="1"/>
  <c r="R945" i="7"/>
  <c r="T945" i="7" s="1"/>
  <c r="M945" i="7"/>
  <c r="O945" i="7" s="1"/>
  <c r="H945" i="7"/>
  <c r="J945" i="7" s="1"/>
  <c r="E945" i="7"/>
  <c r="AN944" i="7"/>
  <c r="AL944" i="7"/>
  <c r="AI944" i="7"/>
  <c r="AG944" i="7"/>
  <c r="AD944" i="7"/>
  <c r="AB944" i="7"/>
  <c r="Y944" i="7"/>
  <c r="W944" i="7"/>
  <c r="T944" i="7"/>
  <c r="R944" i="7"/>
  <c r="O944" i="7"/>
  <c r="M944" i="7"/>
  <c r="J944" i="7"/>
  <c r="H944" i="7"/>
  <c r="E944" i="7"/>
  <c r="AL943" i="7"/>
  <c r="AN943" i="7" s="1"/>
  <c r="AG943" i="7"/>
  <c r="AI943" i="7" s="1"/>
  <c r="AB943" i="7"/>
  <c r="AD943" i="7" s="1"/>
  <c r="W943" i="7"/>
  <c r="Y943" i="7" s="1"/>
  <c r="R943" i="7"/>
  <c r="T943" i="7" s="1"/>
  <c r="M943" i="7"/>
  <c r="O943" i="7" s="1"/>
  <c r="H943" i="7"/>
  <c r="J943" i="7" s="1"/>
  <c r="E943" i="7"/>
  <c r="AN942" i="7"/>
  <c r="AL942" i="7"/>
  <c r="AI942" i="7"/>
  <c r="AG942" i="7"/>
  <c r="AD942" i="7"/>
  <c r="AB942" i="7"/>
  <c r="Y942" i="7"/>
  <c r="W942" i="7"/>
  <c r="T942" i="7"/>
  <c r="R942" i="7"/>
  <c r="O942" i="7"/>
  <c r="M942" i="7"/>
  <c r="J942" i="7"/>
  <c r="H942" i="7"/>
  <c r="E942" i="7"/>
  <c r="AL941" i="7"/>
  <c r="AN941" i="7" s="1"/>
  <c r="AG941" i="7"/>
  <c r="AI941" i="7" s="1"/>
  <c r="AB941" i="7"/>
  <c r="AD941" i="7" s="1"/>
  <c r="W941" i="7"/>
  <c r="Y941" i="7" s="1"/>
  <c r="R941" i="7"/>
  <c r="T941" i="7" s="1"/>
  <c r="M941" i="7"/>
  <c r="O941" i="7" s="1"/>
  <c r="H941" i="7"/>
  <c r="J941" i="7" s="1"/>
  <c r="E941" i="7"/>
  <c r="AN940" i="7"/>
  <c r="AL940" i="7"/>
  <c r="AI940" i="7"/>
  <c r="AG940" i="7"/>
  <c r="AD940" i="7"/>
  <c r="AB940" i="7"/>
  <c r="Y940" i="7"/>
  <c r="W940" i="7"/>
  <c r="T940" i="7"/>
  <c r="R940" i="7"/>
  <c r="O940" i="7"/>
  <c r="M940" i="7"/>
  <c r="J940" i="7"/>
  <c r="H940" i="7"/>
  <c r="E940" i="7"/>
  <c r="AL935" i="7"/>
  <c r="AG935" i="7"/>
  <c r="AB935" i="7"/>
  <c r="W935" i="7"/>
  <c r="R935" i="7"/>
  <c r="M935" i="7"/>
  <c r="H935" i="7"/>
  <c r="AN934" i="7"/>
  <c r="AL934" i="7"/>
  <c r="AI934" i="7"/>
  <c r="AG934" i="7"/>
  <c r="AD934" i="7"/>
  <c r="AB934" i="7"/>
  <c r="Y934" i="7"/>
  <c r="W934" i="7"/>
  <c r="T934" i="7"/>
  <c r="R934" i="7"/>
  <c r="O934" i="7"/>
  <c r="M934" i="7"/>
  <c r="J934" i="7"/>
  <c r="H934" i="7"/>
  <c r="E934" i="7"/>
  <c r="AL933" i="7"/>
  <c r="AG933" i="7"/>
  <c r="AB933" i="7"/>
  <c r="W933" i="7"/>
  <c r="R933" i="7"/>
  <c r="M933" i="7"/>
  <c r="H933" i="7"/>
  <c r="AN932" i="7"/>
  <c r="AL932" i="7"/>
  <c r="AI932" i="7"/>
  <c r="AG932" i="7"/>
  <c r="AD932" i="7"/>
  <c r="AB932" i="7"/>
  <c r="Y932" i="7"/>
  <c r="W932" i="7"/>
  <c r="T932" i="7"/>
  <c r="R932" i="7"/>
  <c r="O932" i="7"/>
  <c r="M932" i="7"/>
  <c r="J932" i="7"/>
  <c r="H932" i="7"/>
  <c r="E932" i="7"/>
  <c r="AL931" i="7"/>
  <c r="AN931" i="7" s="1"/>
  <c r="AG931" i="7"/>
  <c r="AI931" i="7" s="1"/>
  <c r="AB931" i="7"/>
  <c r="AD931" i="7" s="1"/>
  <c r="W931" i="7"/>
  <c r="Y931" i="7" s="1"/>
  <c r="R931" i="7"/>
  <c r="T931" i="7" s="1"/>
  <c r="M931" i="7"/>
  <c r="O931" i="7" s="1"/>
  <c r="H931" i="7"/>
  <c r="J931" i="7" s="1"/>
  <c r="E931" i="7"/>
  <c r="AN930" i="7"/>
  <c r="AL930" i="7"/>
  <c r="AI930" i="7"/>
  <c r="AG930" i="7"/>
  <c r="AD930" i="7"/>
  <c r="AB930" i="7"/>
  <c r="Y930" i="7"/>
  <c r="W930" i="7"/>
  <c r="T930" i="7"/>
  <c r="R930" i="7"/>
  <c r="O930" i="7"/>
  <c r="M930" i="7"/>
  <c r="J930" i="7"/>
  <c r="H930" i="7"/>
  <c r="E930" i="7"/>
  <c r="AL929" i="7"/>
  <c r="AN929" i="7" s="1"/>
  <c r="AG929" i="7"/>
  <c r="AI929" i="7" s="1"/>
  <c r="AB929" i="7"/>
  <c r="AD929" i="7" s="1"/>
  <c r="W929" i="7"/>
  <c r="Y929" i="7" s="1"/>
  <c r="R929" i="7"/>
  <c r="T929" i="7" s="1"/>
  <c r="M929" i="7"/>
  <c r="O929" i="7" s="1"/>
  <c r="H929" i="7"/>
  <c r="J929" i="7" s="1"/>
  <c r="E929" i="7"/>
  <c r="AN928" i="7"/>
  <c r="AL928" i="7"/>
  <c r="AI928" i="7"/>
  <c r="AG928" i="7"/>
  <c r="AD928" i="7"/>
  <c r="AB928" i="7"/>
  <c r="Y928" i="7"/>
  <c r="W928" i="7"/>
  <c r="T928" i="7"/>
  <c r="R928" i="7"/>
  <c r="O928" i="7"/>
  <c r="M928" i="7"/>
  <c r="J928" i="7"/>
  <c r="H928" i="7"/>
  <c r="E928" i="7"/>
  <c r="AL927" i="7"/>
  <c r="AN927" i="7" s="1"/>
  <c r="AG927" i="7"/>
  <c r="AI927" i="7" s="1"/>
  <c r="AB927" i="7"/>
  <c r="AD927" i="7" s="1"/>
  <c r="W927" i="7"/>
  <c r="Y927" i="7" s="1"/>
  <c r="R927" i="7"/>
  <c r="T927" i="7" s="1"/>
  <c r="M927" i="7"/>
  <c r="O927" i="7" s="1"/>
  <c r="H927" i="7"/>
  <c r="J927" i="7" s="1"/>
  <c r="E927" i="7"/>
  <c r="AN926" i="7"/>
  <c r="AL926" i="7"/>
  <c r="AI926" i="7"/>
  <c r="AG926" i="7"/>
  <c r="AD926" i="7"/>
  <c r="AB926" i="7"/>
  <c r="Y926" i="7"/>
  <c r="W926" i="7"/>
  <c r="T926" i="7"/>
  <c r="R926" i="7"/>
  <c r="O926" i="7"/>
  <c r="M926" i="7"/>
  <c r="J926" i="7"/>
  <c r="H926" i="7"/>
  <c r="E926" i="7"/>
  <c r="AL925" i="7"/>
  <c r="AG925" i="7"/>
  <c r="AB925" i="7"/>
  <c r="W925" i="7"/>
  <c r="R925" i="7"/>
  <c r="M925" i="7"/>
  <c r="H925" i="7"/>
  <c r="AN924" i="7"/>
  <c r="AL924" i="7"/>
  <c r="AI924" i="7"/>
  <c r="AG924" i="7"/>
  <c r="AD924" i="7"/>
  <c r="AB924" i="7"/>
  <c r="Y924" i="7"/>
  <c r="W924" i="7"/>
  <c r="T924" i="7"/>
  <c r="R924" i="7"/>
  <c r="O924" i="7"/>
  <c r="M924" i="7"/>
  <c r="J924" i="7"/>
  <c r="H924" i="7"/>
  <c r="E924" i="7"/>
  <c r="AL923" i="7"/>
  <c r="AN923" i="7" s="1"/>
  <c r="AG923" i="7"/>
  <c r="AI923" i="7" s="1"/>
  <c r="AB923" i="7"/>
  <c r="AD923" i="7" s="1"/>
  <c r="W923" i="7"/>
  <c r="Y923" i="7" s="1"/>
  <c r="R923" i="7"/>
  <c r="T923" i="7" s="1"/>
  <c r="M923" i="7"/>
  <c r="O923" i="7" s="1"/>
  <c r="H923" i="7"/>
  <c r="J923" i="7" s="1"/>
  <c r="E923" i="7"/>
  <c r="AN922" i="7"/>
  <c r="AL922" i="7"/>
  <c r="AI922" i="7"/>
  <c r="AG922" i="7"/>
  <c r="AD922" i="7"/>
  <c r="AB922" i="7"/>
  <c r="Y922" i="7"/>
  <c r="W922" i="7"/>
  <c r="T922" i="7"/>
  <c r="R922" i="7"/>
  <c r="O922" i="7"/>
  <c r="M922" i="7"/>
  <c r="J922" i="7"/>
  <c r="H922" i="7"/>
  <c r="E922" i="7"/>
  <c r="AL921" i="7"/>
  <c r="AN921" i="7" s="1"/>
  <c r="AG921" i="7"/>
  <c r="AI921" i="7" s="1"/>
  <c r="AB921" i="7"/>
  <c r="AD921" i="7" s="1"/>
  <c r="W921" i="7"/>
  <c r="Y921" i="7" s="1"/>
  <c r="R921" i="7"/>
  <c r="T921" i="7" s="1"/>
  <c r="M921" i="7"/>
  <c r="O921" i="7" s="1"/>
  <c r="H921" i="7"/>
  <c r="J921" i="7" s="1"/>
  <c r="E921" i="7"/>
  <c r="AN920" i="7"/>
  <c r="AL920" i="7"/>
  <c r="AI920" i="7"/>
  <c r="AG920" i="7"/>
  <c r="AD920" i="7"/>
  <c r="AB920" i="7"/>
  <c r="Y920" i="7"/>
  <c r="W920" i="7"/>
  <c r="T920" i="7"/>
  <c r="R920" i="7"/>
  <c r="O920" i="7"/>
  <c r="M920" i="7"/>
  <c r="J920" i="7"/>
  <c r="H920" i="7"/>
  <c r="E920" i="7"/>
  <c r="AL919" i="7"/>
  <c r="AN919" i="7" s="1"/>
  <c r="AG919" i="7"/>
  <c r="AI919" i="7" s="1"/>
  <c r="AB919" i="7"/>
  <c r="W919" i="7"/>
  <c r="R919" i="7"/>
  <c r="M919" i="7"/>
  <c r="H919" i="7"/>
  <c r="AN918" i="7"/>
  <c r="AL918" i="7"/>
  <c r="AI918" i="7"/>
  <c r="AG918" i="7"/>
  <c r="AD918" i="7"/>
  <c r="AB918" i="7"/>
  <c r="Y918" i="7"/>
  <c r="W918" i="7"/>
  <c r="T918" i="7"/>
  <c r="R918" i="7"/>
  <c r="O918" i="7"/>
  <c r="M918" i="7"/>
  <c r="J918" i="7"/>
  <c r="H918" i="7"/>
  <c r="E918" i="7"/>
  <c r="AL917" i="7"/>
  <c r="AN917" i="7" s="1"/>
  <c r="AG917" i="7"/>
  <c r="AI917" i="7" s="1"/>
  <c r="AB917" i="7"/>
  <c r="AD917" i="7" s="1"/>
  <c r="W917" i="7"/>
  <c r="Y917" i="7" s="1"/>
  <c r="R917" i="7"/>
  <c r="T917" i="7" s="1"/>
  <c r="M917" i="7"/>
  <c r="O917" i="7" s="1"/>
  <c r="H917" i="7"/>
  <c r="J917" i="7" s="1"/>
  <c r="E917" i="7"/>
  <c r="AN916" i="7"/>
  <c r="AL916" i="7"/>
  <c r="AI916" i="7"/>
  <c r="AG916" i="7"/>
  <c r="AD916" i="7"/>
  <c r="AB916" i="7"/>
  <c r="Y916" i="7"/>
  <c r="W916" i="7"/>
  <c r="T916" i="7"/>
  <c r="R916" i="7"/>
  <c r="O916" i="7"/>
  <c r="M916" i="7"/>
  <c r="J916" i="7"/>
  <c r="H916" i="7"/>
  <c r="E916" i="7"/>
  <c r="AL915" i="7"/>
  <c r="AN915" i="7" s="1"/>
  <c r="AG915" i="7"/>
  <c r="AI915" i="7" s="1"/>
  <c r="AB915" i="7"/>
  <c r="AD915" i="7" s="1"/>
  <c r="W915" i="7"/>
  <c r="Y915" i="7" s="1"/>
  <c r="R915" i="7"/>
  <c r="T915" i="7" s="1"/>
  <c r="M915" i="7"/>
  <c r="O915" i="7" s="1"/>
  <c r="H915" i="7"/>
  <c r="J915" i="7" s="1"/>
  <c r="E915" i="7"/>
  <c r="AN914" i="7"/>
  <c r="AL914" i="7"/>
  <c r="AI914" i="7"/>
  <c r="AG914" i="7"/>
  <c r="AD914" i="7"/>
  <c r="AB914" i="7"/>
  <c r="Y914" i="7"/>
  <c r="W914" i="7"/>
  <c r="T914" i="7"/>
  <c r="R914" i="7"/>
  <c r="O914" i="7"/>
  <c r="M914" i="7"/>
  <c r="J914" i="7"/>
  <c r="H914" i="7"/>
  <c r="E914" i="7"/>
  <c r="AL913" i="7"/>
  <c r="AN913" i="7" s="1"/>
  <c r="AG913" i="7"/>
  <c r="AI913" i="7" s="1"/>
  <c r="AB913" i="7"/>
  <c r="AD913" i="7" s="1"/>
  <c r="W913" i="7"/>
  <c r="Y913" i="7" s="1"/>
  <c r="R913" i="7"/>
  <c r="T913" i="7" s="1"/>
  <c r="M913" i="7"/>
  <c r="O913" i="7" s="1"/>
  <c r="H913" i="7"/>
  <c r="J913" i="7" s="1"/>
  <c r="E913" i="7"/>
  <c r="AL908" i="7"/>
  <c r="AG908" i="7"/>
  <c r="AB908" i="7"/>
  <c r="W908" i="7"/>
  <c r="R908" i="7"/>
  <c r="M908" i="7"/>
  <c r="H908" i="7"/>
  <c r="AL907" i="7"/>
  <c r="AN907" i="7" s="1"/>
  <c r="AG907" i="7"/>
  <c r="AI907" i="7" s="1"/>
  <c r="AB907" i="7"/>
  <c r="AD907" i="7" s="1"/>
  <c r="W907" i="7"/>
  <c r="Y907" i="7" s="1"/>
  <c r="R907" i="7"/>
  <c r="T907" i="7" s="1"/>
  <c r="M907" i="7"/>
  <c r="O907" i="7" s="1"/>
  <c r="H907" i="7"/>
  <c r="J907" i="7" s="1"/>
  <c r="E907" i="7"/>
  <c r="AL906" i="7"/>
  <c r="AG906" i="7"/>
  <c r="AB906" i="7"/>
  <c r="W906" i="7"/>
  <c r="R906" i="7"/>
  <c r="M906" i="7"/>
  <c r="H906" i="7"/>
  <c r="AL905" i="7"/>
  <c r="AN905" i="7" s="1"/>
  <c r="AG905" i="7"/>
  <c r="AI905" i="7" s="1"/>
  <c r="AB905" i="7"/>
  <c r="AD905" i="7" s="1"/>
  <c r="W905" i="7"/>
  <c r="Y905" i="7" s="1"/>
  <c r="R905" i="7"/>
  <c r="T905" i="7" s="1"/>
  <c r="M905" i="7"/>
  <c r="O905" i="7" s="1"/>
  <c r="H905" i="7"/>
  <c r="J905" i="7" s="1"/>
  <c r="E905" i="7"/>
  <c r="AN904" i="7"/>
  <c r="AL904" i="7"/>
  <c r="AI904" i="7"/>
  <c r="AG904" i="7"/>
  <c r="AD904" i="7"/>
  <c r="AB904" i="7"/>
  <c r="Y904" i="7"/>
  <c r="W904" i="7"/>
  <c r="T904" i="7"/>
  <c r="R904" i="7"/>
  <c r="O904" i="7"/>
  <c r="M904" i="7"/>
  <c r="J904" i="7"/>
  <c r="H904" i="7"/>
  <c r="E904" i="7"/>
  <c r="AL903" i="7"/>
  <c r="AN903" i="7" s="1"/>
  <c r="AG903" i="7"/>
  <c r="AI903" i="7" s="1"/>
  <c r="AB903" i="7"/>
  <c r="AD903" i="7" s="1"/>
  <c r="W903" i="7"/>
  <c r="Y903" i="7" s="1"/>
  <c r="R903" i="7"/>
  <c r="T903" i="7" s="1"/>
  <c r="M903" i="7"/>
  <c r="O903" i="7" s="1"/>
  <c r="H903" i="7"/>
  <c r="J903" i="7" s="1"/>
  <c r="E903" i="7"/>
  <c r="AN902" i="7"/>
  <c r="AL902" i="7"/>
  <c r="AI902" i="7"/>
  <c r="AG902" i="7"/>
  <c r="AD902" i="7"/>
  <c r="AB902" i="7"/>
  <c r="Y902" i="7"/>
  <c r="W902" i="7"/>
  <c r="T902" i="7"/>
  <c r="R902" i="7"/>
  <c r="O902" i="7"/>
  <c r="M902" i="7"/>
  <c r="J902" i="7"/>
  <c r="H902" i="7"/>
  <c r="E902" i="7"/>
  <c r="AL901" i="7"/>
  <c r="AN901" i="7" s="1"/>
  <c r="AG901" i="7"/>
  <c r="AI901" i="7" s="1"/>
  <c r="AB901" i="7"/>
  <c r="AD901" i="7" s="1"/>
  <c r="W901" i="7"/>
  <c r="Y901" i="7" s="1"/>
  <c r="R901" i="7"/>
  <c r="T901" i="7" s="1"/>
  <c r="M901" i="7"/>
  <c r="O901" i="7" s="1"/>
  <c r="H901" i="7"/>
  <c r="J901" i="7" s="1"/>
  <c r="E901" i="7"/>
  <c r="AN900" i="7"/>
  <c r="AL900" i="7"/>
  <c r="AI900" i="7"/>
  <c r="AG900" i="7"/>
  <c r="AD900" i="7"/>
  <c r="AB900" i="7"/>
  <c r="Y900" i="7"/>
  <c r="W900" i="7"/>
  <c r="T900" i="7"/>
  <c r="R900" i="7"/>
  <c r="O900" i="7"/>
  <c r="M900" i="7"/>
  <c r="J900" i="7"/>
  <c r="H900" i="7"/>
  <c r="E900" i="7"/>
  <c r="AL899" i="7"/>
  <c r="AN899" i="7" s="1"/>
  <c r="AN906" i="7" s="1"/>
  <c r="AG899" i="7"/>
  <c r="AI899" i="7" s="1"/>
  <c r="AI906" i="7" s="1"/>
  <c r="AB899" i="7"/>
  <c r="AD899" i="7" s="1"/>
  <c r="W899" i="7"/>
  <c r="Y899" i="7" s="1"/>
  <c r="R899" i="7"/>
  <c r="T899" i="7" s="1"/>
  <c r="T906" i="7" s="1"/>
  <c r="M899" i="7"/>
  <c r="O899" i="7" s="1"/>
  <c r="O906" i="7" s="1"/>
  <c r="H899" i="7"/>
  <c r="J899" i="7" s="1"/>
  <c r="E899" i="7"/>
  <c r="AL898" i="7"/>
  <c r="AG898" i="7"/>
  <c r="AB898" i="7"/>
  <c r="W898" i="7"/>
  <c r="R898" i="7"/>
  <c r="M898" i="7"/>
  <c r="H898" i="7"/>
  <c r="AL897" i="7"/>
  <c r="AN897" i="7" s="1"/>
  <c r="AG897" i="7"/>
  <c r="AI897" i="7" s="1"/>
  <c r="AI898" i="7" s="1"/>
  <c r="AB897" i="7"/>
  <c r="AD897" i="7" s="1"/>
  <c r="AD898" i="7" s="1"/>
  <c r="W897" i="7"/>
  <c r="Y897" i="7" s="1"/>
  <c r="R897" i="7"/>
  <c r="T897" i="7" s="1"/>
  <c r="M897" i="7"/>
  <c r="O897" i="7" s="1"/>
  <c r="O898" i="7" s="1"/>
  <c r="H897" i="7"/>
  <c r="J897" i="7" s="1"/>
  <c r="J898" i="7" s="1"/>
  <c r="E897" i="7"/>
  <c r="AN896" i="7"/>
  <c r="AL896" i="7"/>
  <c r="AI896" i="7"/>
  <c r="AG896" i="7"/>
  <c r="AD896" i="7"/>
  <c r="AB896" i="7"/>
  <c r="Y896" i="7"/>
  <c r="W896" i="7"/>
  <c r="T896" i="7"/>
  <c r="R896" i="7"/>
  <c r="O896" i="7"/>
  <c r="M896" i="7"/>
  <c r="J896" i="7"/>
  <c r="H896" i="7"/>
  <c r="E896" i="7"/>
  <c r="E898" i="7" s="1"/>
  <c r="AL895" i="7"/>
  <c r="AN895" i="7" s="1"/>
  <c r="AG895" i="7"/>
  <c r="AI895" i="7" s="1"/>
  <c r="AB895" i="7"/>
  <c r="AD895" i="7" s="1"/>
  <c r="W895" i="7"/>
  <c r="Y895" i="7" s="1"/>
  <c r="R895" i="7"/>
  <c r="T895" i="7" s="1"/>
  <c r="M895" i="7"/>
  <c r="O895" i="7" s="1"/>
  <c r="H895" i="7"/>
  <c r="J895" i="7" s="1"/>
  <c r="E895" i="7"/>
  <c r="AN894" i="7"/>
  <c r="AL894" i="7"/>
  <c r="AI894" i="7"/>
  <c r="AG894" i="7"/>
  <c r="AD894" i="7"/>
  <c r="AB894" i="7"/>
  <c r="Y894" i="7"/>
  <c r="W894" i="7"/>
  <c r="T894" i="7"/>
  <c r="R894" i="7"/>
  <c r="O894" i="7"/>
  <c r="M894" i="7"/>
  <c r="J894" i="7"/>
  <c r="H894" i="7"/>
  <c r="E894" i="7"/>
  <c r="AL893" i="7"/>
  <c r="AN893" i="7" s="1"/>
  <c r="AG893" i="7"/>
  <c r="AI893" i="7" s="1"/>
  <c r="AB893" i="7"/>
  <c r="AD893" i="7" s="1"/>
  <c r="W893" i="7"/>
  <c r="Y893" i="7" s="1"/>
  <c r="R893" i="7"/>
  <c r="T893" i="7" s="1"/>
  <c r="M893" i="7"/>
  <c r="O893" i="7" s="1"/>
  <c r="H893" i="7"/>
  <c r="J893" i="7" s="1"/>
  <c r="E893" i="7"/>
  <c r="AN892" i="7"/>
  <c r="AL892" i="7"/>
  <c r="AI892" i="7"/>
  <c r="AG892" i="7"/>
  <c r="AB892" i="7"/>
  <c r="W892" i="7"/>
  <c r="R892" i="7"/>
  <c r="M892" i="7"/>
  <c r="H892" i="7"/>
  <c r="E892" i="7"/>
  <c r="AN891" i="7"/>
  <c r="AL891" i="7"/>
  <c r="AI891" i="7"/>
  <c r="AG891" i="7"/>
  <c r="AD891" i="7"/>
  <c r="AB891" i="7"/>
  <c r="Y891" i="7"/>
  <c r="W891" i="7"/>
  <c r="T891" i="7"/>
  <c r="R891" i="7"/>
  <c r="O891" i="7"/>
  <c r="M891" i="7"/>
  <c r="J891" i="7"/>
  <c r="H891" i="7"/>
  <c r="E891" i="7"/>
  <c r="AL890" i="7"/>
  <c r="AN890" i="7" s="1"/>
  <c r="AG890" i="7"/>
  <c r="AI890" i="7" s="1"/>
  <c r="AB890" i="7"/>
  <c r="AD890" i="7" s="1"/>
  <c r="W890" i="7"/>
  <c r="Y890" i="7" s="1"/>
  <c r="R890" i="7"/>
  <c r="T890" i="7" s="1"/>
  <c r="O890" i="7"/>
  <c r="M890" i="7"/>
  <c r="J890" i="7"/>
  <c r="H890" i="7"/>
  <c r="E890" i="7"/>
  <c r="AL889" i="7"/>
  <c r="AN889" i="7" s="1"/>
  <c r="AG889" i="7"/>
  <c r="AI889" i="7" s="1"/>
  <c r="AB889" i="7"/>
  <c r="AD889" i="7" s="1"/>
  <c r="W889" i="7"/>
  <c r="Y889" i="7" s="1"/>
  <c r="R889" i="7"/>
  <c r="T889" i="7" s="1"/>
  <c r="M889" i="7"/>
  <c r="O889" i="7" s="1"/>
  <c r="H889" i="7"/>
  <c r="J889" i="7" s="1"/>
  <c r="E889" i="7"/>
  <c r="AN888" i="7"/>
  <c r="AL888" i="7"/>
  <c r="AI888" i="7"/>
  <c r="AG888" i="7"/>
  <c r="AD888" i="7"/>
  <c r="AB888" i="7"/>
  <c r="Y888" i="7"/>
  <c r="W888" i="7"/>
  <c r="T888" i="7"/>
  <c r="R888" i="7"/>
  <c r="O888" i="7"/>
  <c r="M888" i="7"/>
  <c r="J888" i="7"/>
  <c r="H888" i="7"/>
  <c r="E888" i="7"/>
  <c r="AL887" i="7"/>
  <c r="AN887" i="7" s="1"/>
  <c r="AG887" i="7"/>
  <c r="AI887" i="7" s="1"/>
  <c r="AB887" i="7"/>
  <c r="AD887" i="7" s="1"/>
  <c r="W887" i="7"/>
  <c r="Y887" i="7" s="1"/>
  <c r="R887" i="7"/>
  <c r="T887" i="7" s="1"/>
  <c r="M887" i="7"/>
  <c r="O887" i="7" s="1"/>
  <c r="H887" i="7"/>
  <c r="J887" i="7" s="1"/>
  <c r="E887" i="7"/>
  <c r="AN886" i="7"/>
  <c r="AL886" i="7"/>
  <c r="AI886" i="7"/>
  <c r="AG886" i="7"/>
  <c r="AD886" i="7"/>
  <c r="AB886" i="7"/>
  <c r="Y886" i="7"/>
  <c r="W886" i="7"/>
  <c r="T886" i="7"/>
  <c r="R886" i="7"/>
  <c r="O886" i="7"/>
  <c r="M886" i="7"/>
  <c r="J886" i="7"/>
  <c r="H886" i="7"/>
  <c r="E886" i="7"/>
  <c r="AL881" i="7"/>
  <c r="AG881" i="7"/>
  <c r="AB881" i="7"/>
  <c r="W881" i="7"/>
  <c r="R881" i="7"/>
  <c r="M881" i="7"/>
  <c r="H881" i="7"/>
  <c r="AN880" i="7"/>
  <c r="AL880" i="7"/>
  <c r="AI880" i="7"/>
  <c r="AG880" i="7"/>
  <c r="AD880" i="7"/>
  <c r="AB880" i="7"/>
  <c r="Y880" i="7"/>
  <c r="W880" i="7"/>
  <c r="T880" i="7"/>
  <c r="R880" i="7"/>
  <c r="O880" i="7"/>
  <c r="M880" i="7"/>
  <c r="J880" i="7"/>
  <c r="H880" i="7"/>
  <c r="E880" i="7"/>
  <c r="AL879" i="7"/>
  <c r="AG879" i="7"/>
  <c r="AB879" i="7"/>
  <c r="W879" i="7"/>
  <c r="R879" i="7"/>
  <c r="M879" i="7"/>
  <c r="H879" i="7"/>
  <c r="AN878" i="7"/>
  <c r="AL878" i="7"/>
  <c r="AI878" i="7"/>
  <c r="AG878" i="7"/>
  <c r="AD878" i="7"/>
  <c r="AB878" i="7"/>
  <c r="Y878" i="7"/>
  <c r="W878" i="7"/>
  <c r="T878" i="7"/>
  <c r="R878" i="7"/>
  <c r="O878" i="7"/>
  <c r="M878" i="7"/>
  <c r="J878" i="7"/>
  <c r="H878" i="7"/>
  <c r="E878" i="7"/>
  <c r="AL877" i="7"/>
  <c r="AN877" i="7" s="1"/>
  <c r="AG877" i="7"/>
  <c r="AI877" i="7" s="1"/>
  <c r="AB877" i="7"/>
  <c r="AD877" i="7" s="1"/>
  <c r="W877" i="7"/>
  <c r="Y877" i="7" s="1"/>
  <c r="R877" i="7"/>
  <c r="T877" i="7" s="1"/>
  <c r="M877" i="7"/>
  <c r="O877" i="7" s="1"/>
  <c r="H877" i="7"/>
  <c r="J877" i="7" s="1"/>
  <c r="E877" i="7"/>
  <c r="AN876" i="7"/>
  <c r="AL876" i="7"/>
  <c r="AI876" i="7"/>
  <c r="AG876" i="7"/>
  <c r="AD876" i="7"/>
  <c r="AB876" i="7"/>
  <c r="Y876" i="7"/>
  <c r="W876" i="7"/>
  <c r="T876" i="7"/>
  <c r="R876" i="7"/>
  <c r="O876" i="7"/>
  <c r="M876" i="7"/>
  <c r="J876" i="7"/>
  <c r="H876" i="7"/>
  <c r="E876" i="7"/>
  <c r="AL875" i="7"/>
  <c r="AN875" i="7" s="1"/>
  <c r="AG875" i="7"/>
  <c r="AI875" i="7" s="1"/>
  <c r="AB875" i="7"/>
  <c r="AD875" i="7" s="1"/>
  <c r="W875" i="7"/>
  <c r="Y875" i="7" s="1"/>
  <c r="R875" i="7"/>
  <c r="T875" i="7" s="1"/>
  <c r="M875" i="7"/>
  <c r="O875" i="7" s="1"/>
  <c r="H875" i="7"/>
  <c r="J875" i="7" s="1"/>
  <c r="E875" i="7"/>
  <c r="AN874" i="7"/>
  <c r="AL874" i="7"/>
  <c r="AI874" i="7"/>
  <c r="AG874" i="7"/>
  <c r="AD874" i="7"/>
  <c r="AB874" i="7"/>
  <c r="Y874" i="7"/>
  <c r="W874" i="7"/>
  <c r="T874" i="7"/>
  <c r="R874" i="7"/>
  <c r="O874" i="7"/>
  <c r="M874" i="7"/>
  <c r="J874" i="7"/>
  <c r="H874" i="7"/>
  <c r="E874" i="7"/>
  <c r="AL873" i="7"/>
  <c r="AN873" i="7" s="1"/>
  <c r="AG873" i="7"/>
  <c r="AI873" i="7" s="1"/>
  <c r="AB873" i="7"/>
  <c r="AD873" i="7" s="1"/>
  <c r="W873" i="7"/>
  <c r="Y873" i="7" s="1"/>
  <c r="R873" i="7"/>
  <c r="T873" i="7" s="1"/>
  <c r="M873" i="7"/>
  <c r="O873" i="7" s="1"/>
  <c r="H873" i="7"/>
  <c r="J873" i="7" s="1"/>
  <c r="E873" i="7"/>
  <c r="AN872" i="7"/>
  <c r="AN879" i="7" s="1"/>
  <c r="AL872" i="7"/>
  <c r="AI872" i="7"/>
  <c r="AG872" i="7"/>
  <c r="AD872" i="7"/>
  <c r="AD879" i="7" s="1"/>
  <c r="AB872" i="7"/>
  <c r="Y872" i="7"/>
  <c r="W872" i="7"/>
  <c r="T872" i="7"/>
  <c r="T879" i="7" s="1"/>
  <c r="R872" i="7"/>
  <c r="O872" i="7"/>
  <c r="M872" i="7"/>
  <c r="J872" i="7"/>
  <c r="J879" i="7" s="1"/>
  <c r="H872" i="7"/>
  <c r="E872" i="7"/>
  <c r="AL871" i="7"/>
  <c r="AG871" i="7"/>
  <c r="AB871" i="7"/>
  <c r="W871" i="7"/>
  <c r="R871" i="7"/>
  <c r="M871" i="7"/>
  <c r="H871" i="7"/>
  <c r="AN870" i="7"/>
  <c r="AL870" i="7"/>
  <c r="AI870" i="7"/>
  <c r="AG870" i="7"/>
  <c r="AD870" i="7"/>
  <c r="AB870" i="7"/>
  <c r="Y870" i="7"/>
  <c r="W870" i="7"/>
  <c r="T870" i="7"/>
  <c r="R870" i="7"/>
  <c r="O870" i="7"/>
  <c r="O871" i="7" s="1"/>
  <c r="M870" i="7"/>
  <c r="J870" i="7"/>
  <c r="H870" i="7"/>
  <c r="E870" i="7"/>
  <c r="E871" i="7" s="1"/>
  <c r="AL869" i="7"/>
  <c r="AN869" i="7" s="1"/>
  <c r="AG869" i="7"/>
  <c r="AI869" i="7" s="1"/>
  <c r="AB869" i="7"/>
  <c r="AD869" i="7" s="1"/>
  <c r="W869" i="7"/>
  <c r="Y869" i="7" s="1"/>
  <c r="R869" i="7"/>
  <c r="T869" i="7" s="1"/>
  <c r="M869" i="7"/>
  <c r="O869" i="7" s="1"/>
  <c r="H869" i="7"/>
  <c r="J869" i="7" s="1"/>
  <c r="E869" i="7"/>
  <c r="AN868" i="7"/>
  <c r="AL868" i="7"/>
  <c r="AI868" i="7"/>
  <c r="AG868" i="7"/>
  <c r="AD868" i="7"/>
  <c r="AB868" i="7"/>
  <c r="Y868" i="7"/>
  <c r="W868" i="7"/>
  <c r="T868" i="7"/>
  <c r="R868" i="7"/>
  <c r="O868" i="7"/>
  <c r="M868" i="7"/>
  <c r="J868" i="7"/>
  <c r="H868" i="7"/>
  <c r="E868" i="7"/>
  <c r="AL867" i="7"/>
  <c r="AN867" i="7" s="1"/>
  <c r="AG867" i="7"/>
  <c r="AI867" i="7" s="1"/>
  <c r="AB867" i="7"/>
  <c r="AD867" i="7" s="1"/>
  <c r="W867" i="7"/>
  <c r="Y867" i="7" s="1"/>
  <c r="R867" i="7"/>
  <c r="T867" i="7" s="1"/>
  <c r="M867" i="7"/>
  <c r="O867" i="7" s="1"/>
  <c r="H867" i="7"/>
  <c r="J867" i="7" s="1"/>
  <c r="E867" i="7"/>
  <c r="AN866" i="7"/>
  <c r="AL866" i="7"/>
  <c r="AI866" i="7"/>
  <c r="AG866" i="7"/>
  <c r="AD866" i="7"/>
  <c r="AB866" i="7"/>
  <c r="Y866" i="7"/>
  <c r="W866" i="7"/>
  <c r="T866" i="7"/>
  <c r="R866" i="7"/>
  <c r="O866" i="7"/>
  <c r="M866" i="7"/>
  <c r="J866" i="7"/>
  <c r="H866" i="7"/>
  <c r="E866" i="7"/>
  <c r="AL865" i="7"/>
  <c r="AN865" i="7" s="1"/>
  <c r="AG865" i="7"/>
  <c r="AI865" i="7" s="1"/>
  <c r="AB865" i="7"/>
  <c r="W865" i="7"/>
  <c r="R865" i="7"/>
  <c r="M865" i="7"/>
  <c r="H865" i="7"/>
  <c r="E865" i="7"/>
  <c r="AL864" i="7"/>
  <c r="AN864" i="7" s="1"/>
  <c r="AG864" i="7"/>
  <c r="AI864" i="7" s="1"/>
  <c r="AB864" i="7"/>
  <c r="AD864" i="7" s="1"/>
  <c r="W864" i="7"/>
  <c r="Y864" i="7" s="1"/>
  <c r="R864" i="7"/>
  <c r="T864" i="7" s="1"/>
  <c r="M864" i="7"/>
  <c r="O864" i="7" s="1"/>
  <c r="H864" i="7"/>
  <c r="J864" i="7" s="1"/>
  <c r="E864" i="7"/>
  <c r="AN863" i="7"/>
  <c r="AL863" i="7"/>
  <c r="AI863" i="7"/>
  <c r="AG863" i="7"/>
  <c r="AD863" i="7"/>
  <c r="AB863" i="7"/>
  <c r="Y863" i="7"/>
  <c r="W863" i="7"/>
  <c r="T863" i="7"/>
  <c r="R863" i="7"/>
  <c r="O863" i="7"/>
  <c r="M863" i="7"/>
  <c r="J863" i="7"/>
  <c r="H863" i="7"/>
  <c r="E863" i="7"/>
  <c r="AL862" i="7"/>
  <c r="AN862" i="7" s="1"/>
  <c r="AG862" i="7"/>
  <c r="AI862" i="7" s="1"/>
  <c r="AB862" i="7"/>
  <c r="AD862" i="7" s="1"/>
  <c r="W862" i="7"/>
  <c r="Y862" i="7" s="1"/>
  <c r="R862" i="7"/>
  <c r="T862" i="7" s="1"/>
  <c r="M862" i="7"/>
  <c r="O862" i="7" s="1"/>
  <c r="H862" i="7"/>
  <c r="J862" i="7" s="1"/>
  <c r="E862" i="7"/>
  <c r="AN861" i="7"/>
  <c r="AL861" i="7"/>
  <c r="AI861" i="7"/>
  <c r="AG861" i="7"/>
  <c r="AD861" i="7"/>
  <c r="AB861" i="7"/>
  <c r="Y861" i="7"/>
  <c r="W861" i="7"/>
  <c r="T861" i="7"/>
  <c r="R861" i="7"/>
  <c r="O861" i="7"/>
  <c r="M861" i="7"/>
  <c r="J861" i="7"/>
  <c r="H861" i="7"/>
  <c r="E861" i="7"/>
  <c r="AL860" i="7"/>
  <c r="AN860" i="7" s="1"/>
  <c r="AG860" i="7"/>
  <c r="AI860" i="7" s="1"/>
  <c r="AB860" i="7"/>
  <c r="AD860" i="7" s="1"/>
  <c r="W860" i="7"/>
  <c r="Y860" i="7" s="1"/>
  <c r="R860" i="7"/>
  <c r="T860" i="7" s="1"/>
  <c r="M860" i="7"/>
  <c r="O860" i="7" s="1"/>
  <c r="H860" i="7"/>
  <c r="J860" i="7" s="1"/>
  <c r="E860" i="7"/>
  <c r="AN859" i="7"/>
  <c r="AL859" i="7"/>
  <c r="AI859" i="7"/>
  <c r="AG859" i="7"/>
  <c r="AD859" i="7"/>
  <c r="AB859" i="7"/>
  <c r="Y859" i="7"/>
  <c r="W859" i="7"/>
  <c r="T859" i="7"/>
  <c r="R859" i="7"/>
  <c r="O859" i="7"/>
  <c r="M859" i="7"/>
  <c r="J859" i="7"/>
  <c r="H859" i="7"/>
  <c r="E859" i="7"/>
  <c r="AL854" i="7"/>
  <c r="AG854" i="7"/>
  <c r="AB854" i="7"/>
  <c r="W854" i="7"/>
  <c r="R854" i="7"/>
  <c r="M854" i="7"/>
  <c r="H854" i="7"/>
  <c r="AN853" i="7"/>
  <c r="AL853" i="7"/>
  <c r="AI853" i="7"/>
  <c r="AG853" i="7"/>
  <c r="AD853" i="7"/>
  <c r="AB853" i="7"/>
  <c r="Y853" i="7"/>
  <c r="W853" i="7"/>
  <c r="T853" i="7"/>
  <c r="R853" i="7"/>
  <c r="O853" i="7"/>
  <c r="M853" i="7"/>
  <c r="J853" i="7"/>
  <c r="H853" i="7"/>
  <c r="E853" i="7"/>
  <c r="C853" i="7"/>
  <c r="AL852" i="7"/>
  <c r="AG852" i="7"/>
  <c r="AB852" i="7"/>
  <c r="W852" i="7"/>
  <c r="R852" i="7"/>
  <c r="M852" i="7"/>
  <c r="H852" i="7"/>
  <c r="C852" i="7"/>
  <c r="AN851" i="7"/>
  <c r="AL851" i="7"/>
  <c r="AI851" i="7"/>
  <c r="AG851" i="7"/>
  <c r="AD851" i="7"/>
  <c r="AB851" i="7"/>
  <c r="Y851" i="7"/>
  <c r="W851" i="7"/>
  <c r="T851" i="7"/>
  <c r="R851" i="7"/>
  <c r="O851" i="7"/>
  <c r="M851" i="7"/>
  <c r="J851" i="7"/>
  <c r="H851" i="7"/>
  <c r="E851" i="7"/>
  <c r="C851" i="7"/>
  <c r="AN850" i="7"/>
  <c r="AL850" i="7"/>
  <c r="AI850" i="7"/>
  <c r="AG850" i="7"/>
  <c r="AD850" i="7"/>
  <c r="AB850" i="7"/>
  <c r="Y850" i="7"/>
  <c r="W850" i="7"/>
  <c r="T850" i="7"/>
  <c r="R850" i="7"/>
  <c r="O850" i="7"/>
  <c r="M850" i="7"/>
  <c r="J850" i="7"/>
  <c r="H850" i="7"/>
  <c r="E850" i="7"/>
  <c r="C850" i="7"/>
  <c r="AN849" i="7"/>
  <c r="AL849" i="7"/>
  <c r="AI849" i="7"/>
  <c r="AG849" i="7"/>
  <c r="AD849" i="7"/>
  <c r="AB849" i="7"/>
  <c r="Y849" i="7"/>
  <c r="W849" i="7"/>
  <c r="T849" i="7"/>
  <c r="R849" i="7"/>
  <c r="O849" i="7"/>
  <c r="M849" i="7"/>
  <c r="J849" i="7"/>
  <c r="H849" i="7"/>
  <c r="E849" i="7"/>
  <c r="C849" i="7"/>
  <c r="AN848" i="7"/>
  <c r="AL848" i="7"/>
  <c r="AI848" i="7"/>
  <c r="AG848" i="7"/>
  <c r="AD848" i="7"/>
  <c r="AB848" i="7"/>
  <c r="Y848" i="7"/>
  <c r="W848" i="7"/>
  <c r="T848" i="7"/>
  <c r="R848" i="7"/>
  <c r="O848" i="7"/>
  <c r="M848" i="7"/>
  <c r="J848" i="7"/>
  <c r="H848" i="7"/>
  <c r="E848" i="7"/>
  <c r="C848" i="7"/>
  <c r="AN847" i="7"/>
  <c r="AL847" i="7"/>
  <c r="AI847" i="7"/>
  <c r="AG847" i="7"/>
  <c r="AD847" i="7"/>
  <c r="AB847" i="7"/>
  <c r="Y847" i="7"/>
  <c r="W847" i="7"/>
  <c r="T847" i="7"/>
  <c r="R847" i="7"/>
  <c r="O847" i="7"/>
  <c r="M847" i="7"/>
  <c r="J847" i="7"/>
  <c r="H847" i="7"/>
  <c r="E847" i="7"/>
  <c r="C847" i="7"/>
  <c r="AN846" i="7"/>
  <c r="AL846" i="7"/>
  <c r="AI846" i="7"/>
  <c r="AG846" i="7"/>
  <c r="AD846" i="7"/>
  <c r="AB846" i="7"/>
  <c r="Y846" i="7"/>
  <c r="W846" i="7"/>
  <c r="T846" i="7"/>
  <c r="R846" i="7"/>
  <c r="O846" i="7"/>
  <c r="M846" i="7"/>
  <c r="J846" i="7"/>
  <c r="H846" i="7"/>
  <c r="E846" i="7"/>
  <c r="C846" i="7"/>
  <c r="AN845" i="7"/>
  <c r="AN852" i="7" s="1"/>
  <c r="AL845" i="7"/>
  <c r="AI845" i="7"/>
  <c r="AI852" i="7" s="1"/>
  <c r="AG845" i="7"/>
  <c r="AD845" i="7"/>
  <c r="AD852" i="7" s="1"/>
  <c r="AB845" i="7"/>
  <c r="Y845" i="7"/>
  <c r="Y852" i="7" s="1"/>
  <c r="W845" i="7"/>
  <c r="T845" i="7"/>
  <c r="T852" i="7" s="1"/>
  <c r="R845" i="7"/>
  <c r="O845" i="7"/>
  <c r="O852" i="7" s="1"/>
  <c r="M845" i="7"/>
  <c r="J845" i="7"/>
  <c r="J852" i="7" s="1"/>
  <c r="H845" i="7"/>
  <c r="E845" i="7"/>
  <c r="E852" i="7" s="1"/>
  <c r="C845" i="7"/>
  <c r="AN844" i="7"/>
  <c r="AL844" i="7"/>
  <c r="AI844" i="7"/>
  <c r="AG844" i="7"/>
  <c r="AB844" i="7"/>
  <c r="W844" i="7"/>
  <c r="T844" i="7"/>
  <c r="R844" i="7"/>
  <c r="O844" i="7"/>
  <c r="M844" i="7"/>
  <c r="H844" i="7"/>
  <c r="AL843" i="7"/>
  <c r="AN843" i="7" s="1"/>
  <c r="AG843" i="7"/>
  <c r="AI843" i="7" s="1"/>
  <c r="AB843" i="7"/>
  <c r="AD843" i="7" s="1"/>
  <c r="W843" i="7"/>
  <c r="Y843" i="7" s="1"/>
  <c r="Y844" i="7" s="1"/>
  <c r="R843" i="7"/>
  <c r="T843" i="7" s="1"/>
  <c r="M843" i="7"/>
  <c r="O843" i="7" s="1"/>
  <c r="H843" i="7"/>
  <c r="J843" i="7" s="1"/>
  <c r="C843" i="7"/>
  <c r="E843" i="7" s="1"/>
  <c r="E844" i="7" s="1"/>
  <c r="AL842" i="7"/>
  <c r="AN842" i="7" s="1"/>
  <c r="AG842" i="7"/>
  <c r="AI842" i="7" s="1"/>
  <c r="AB842" i="7"/>
  <c r="AD842" i="7" s="1"/>
  <c r="W842" i="7"/>
  <c r="Y842" i="7" s="1"/>
  <c r="R842" i="7"/>
  <c r="T842" i="7" s="1"/>
  <c r="M842" i="7"/>
  <c r="O842" i="7" s="1"/>
  <c r="H842" i="7"/>
  <c r="J842" i="7" s="1"/>
  <c r="C842" i="7"/>
  <c r="E842" i="7" s="1"/>
  <c r="AL841" i="7"/>
  <c r="AN841" i="7" s="1"/>
  <c r="AG841" i="7"/>
  <c r="AI841" i="7" s="1"/>
  <c r="AB841" i="7"/>
  <c r="AD841" i="7" s="1"/>
  <c r="W841" i="7"/>
  <c r="Y841" i="7" s="1"/>
  <c r="R841" i="7"/>
  <c r="T841" i="7" s="1"/>
  <c r="M841" i="7"/>
  <c r="O841" i="7" s="1"/>
  <c r="H841" i="7"/>
  <c r="J841" i="7" s="1"/>
  <c r="C841" i="7"/>
  <c r="E841" i="7" s="1"/>
  <c r="AL840" i="7"/>
  <c r="AN840" i="7" s="1"/>
  <c r="AG840" i="7"/>
  <c r="AI840" i="7" s="1"/>
  <c r="AB840" i="7"/>
  <c r="AD840" i="7" s="1"/>
  <c r="W840" i="7"/>
  <c r="Y840" i="7" s="1"/>
  <c r="R840" i="7"/>
  <c r="T840" i="7" s="1"/>
  <c r="M840" i="7"/>
  <c r="O840" i="7" s="1"/>
  <c r="H840" i="7"/>
  <c r="J840" i="7" s="1"/>
  <c r="C840" i="7"/>
  <c r="E840" i="7" s="1"/>
  <c r="AL839" i="7"/>
  <c r="AN839" i="7" s="1"/>
  <c r="AG839" i="7"/>
  <c r="AI839" i="7" s="1"/>
  <c r="AB839" i="7"/>
  <c r="AD839" i="7" s="1"/>
  <c r="W839" i="7"/>
  <c r="Y839" i="7" s="1"/>
  <c r="R839" i="7"/>
  <c r="T839" i="7" s="1"/>
  <c r="M839" i="7"/>
  <c r="O839" i="7" s="1"/>
  <c r="H839" i="7"/>
  <c r="J839" i="7" s="1"/>
  <c r="C839" i="7"/>
  <c r="E839" i="7" s="1"/>
  <c r="AL838" i="7"/>
  <c r="AN838" i="7" s="1"/>
  <c r="AG838" i="7"/>
  <c r="AI838" i="7" s="1"/>
  <c r="AB838" i="7"/>
  <c r="AD838" i="7" s="1"/>
  <c r="W838" i="7"/>
  <c r="Y838" i="7" s="1"/>
  <c r="R838" i="7"/>
  <c r="T838" i="7" s="1"/>
  <c r="M838" i="7"/>
  <c r="H838" i="7"/>
  <c r="C838" i="7"/>
  <c r="E838" i="7" s="1"/>
  <c r="AL837" i="7"/>
  <c r="AN837" i="7" s="1"/>
  <c r="AG837" i="7"/>
  <c r="AI837" i="7" s="1"/>
  <c r="AB837" i="7"/>
  <c r="AD837" i="7" s="1"/>
  <c r="W837" i="7"/>
  <c r="Y837" i="7" s="1"/>
  <c r="R837" i="7"/>
  <c r="T837" i="7" s="1"/>
  <c r="M837" i="7"/>
  <c r="O837" i="7" s="1"/>
  <c r="H837" i="7"/>
  <c r="J837" i="7" s="1"/>
  <c r="C837" i="7"/>
  <c r="E837" i="7" s="1"/>
  <c r="AL836" i="7"/>
  <c r="AN836" i="7" s="1"/>
  <c r="AG836" i="7"/>
  <c r="AI836" i="7" s="1"/>
  <c r="AB836" i="7"/>
  <c r="AD836" i="7" s="1"/>
  <c r="W836" i="7"/>
  <c r="Y836" i="7" s="1"/>
  <c r="R836" i="7"/>
  <c r="T836" i="7" s="1"/>
  <c r="M836" i="7"/>
  <c r="O836" i="7" s="1"/>
  <c r="H836" i="7"/>
  <c r="J836" i="7" s="1"/>
  <c r="C836" i="7"/>
  <c r="E836" i="7" s="1"/>
  <c r="AL835" i="7"/>
  <c r="AN835" i="7" s="1"/>
  <c r="AG835" i="7"/>
  <c r="AI835" i="7" s="1"/>
  <c r="AB835" i="7"/>
  <c r="AD835" i="7" s="1"/>
  <c r="W835" i="7"/>
  <c r="Y835" i="7" s="1"/>
  <c r="R835" i="7"/>
  <c r="T835" i="7" s="1"/>
  <c r="M835" i="7"/>
  <c r="O835" i="7" s="1"/>
  <c r="H835" i="7"/>
  <c r="J835" i="7" s="1"/>
  <c r="C835" i="7"/>
  <c r="E835" i="7" s="1"/>
  <c r="AL834" i="7"/>
  <c r="AN834" i="7" s="1"/>
  <c r="AG834" i="7"/>
  <c r="AI834" i="7" s="1"/>
  <c r="AB834" i="7"/>
  <c r="AD834" i="7" s="1"/>
  <c r="W834" i="7"/>
  <c r="Y834" i="7" s="1"/>
  <c r="R834" i="7"/>
  <c r="T834" i="7" s="1"/>
  <c r="M834" i="7"/>
  <c r="O834" i="7" s="1"/>
  <c r="H834" i="7"/>
  <c r="J834" i="7" s="1"/>
  <c r="C834" i="7"/>
  <c r="E834" i="7" s="1"/>
  <c r="AL833" i="7"/>
  <c r="AN833" i="7" s="1"/>
  <c r="AG833" i="7"/>
  <c r="AI833" i="7" s="1"/>
  <c r="AB833" i="7"/>
  <c r="AD833" i="7" s="1"/>
  <c r="W833" i="7"/>
  <c r="Y833" i="7" s="1"/>
  <c r="R833" i="7"/>
  <c r="T833" i="7" s="1"/>
  <c r="M833" i="7"/>
  <c r="O833" i="7" s="1"/>
  <c r="H833" i="7"/>
  <c r="J833" i="7" s="1"/>
  <c r="C833" i="7"/>
  <c r="E833" i="7" s="1"/>
  <c r="AL832" i="7"/>
  <c r="AN832" i="7" s="1"/>
  <c r="AG832" i="7"/>
  <c r="AI832" i="7" s="1"/>
  <c r="AB832" i="7"/>
  <c r="AD832" i="7" s="1"/>
  <c r="W832" i="7"/>
  <c r="Y832" i="7" s="1"/>
  <c r="R832" i="7"/>
  <c r="T832" i="7" s="1"/>
  <c r="M832" i="7"/>
  <c r="O832" i="7" s="1"/>
  <c r="H832" i="7"/>
  <c r="J832" i="7" s="1"/>
  <c r="C832" i="7"/>
  <c r="E832" i="7" s="1"/>
  <c r="AL827" i="7"/>
  <c r="AG827" i="7"/>
  <c r="AB827" i="7"/>
  <c r="W827" i="7"/>
  <c r="R827" i="7"/>
  <c r="M827" i="7"/>
  <c r="H827" i="7"/>
  <c r="AN826" i="7"/>
  <c r="AL826" i="7"/>
  <c r="AI826" i="7"/>
  <c r="AG826" i="7"/>
  <c r="AD826" i="7"/>
  <c r="AB826" i="7"/>
  <c r="Y826" i="7"/>
  <c r="W826" i="7"/>
  <c r="T826" i="7"/>
  <c r="R826" i="7"/>
  <c r="O826" i="7"/>
  <c r="M826" i="7"/>
  <c r="J826" i="7"/>
  <c r="H826" i="7"/>
  <c r="E826" i="7"/>
  <c r="C826" i="7"/>
  <c r="AL825" i="7"/>
  <c r="AG825" i="7"/>
  <c r="AB825" i="7"/>
  <c r="W825" i="7"/>
  <c r="R825" i="7"/>
  <c r="M825" i="7"/>
  <c r="H825" i="7"/>
  <c r="C825" i="7"/>
  <c r="AN824" i="7"/>
  <c r="AL824" i="7"/>
  <c r="AI824" i="7"/>
  <c r="AG824" i="7"/>
  <c r="AD824" i="7"/>
  <c r="AB824" i="7"/>
  <c r="Y824" i="7"/>
  <c r="W824" i="7"/>
  <c r="T824" i="7"/>
  <c r="R824" i="7"/>
  <c r="O824" i="7"/>
  <c r="M824" i="7"/>
  <c r="J824" i="7"/>
  <c r="H824" i="7"/>
  <c r="E824" i="7"/>
  <c r="C824" i="7"/>
  <c r="AN823" i="7"/>
  <c r="AL823" i="7"/>
  <c r="AI823" i="7"/>
  <c r="AG823" i="7"/>
  <c r="AD823" i="7"/>
  <c r="AB823" i="7"/>
  <c r="Y823" i="7"/>
  <c r="W823" i="7"/>
  <c r="T823" i="7"/>
  <c r="R823" i="7"/>
  <c r="O823" i="7"/>
  <c r="M823" i="7"/>
  <c r="J823" i="7"/>
  <c r="H823" i="7"/>
  <c r="E823" i="7"/>
  <c r="C823" i="7"/>
  <c r="AN822" i="7"/>
  <c r="AL822" i="7"/>
  <c r="AI822" i="7"/>
  <c r="AG822" i="7"/>
  <c r="AD822" i="7"/>
  <c r="AB822" i="7"/>
  <c r="Y822" i="7"/>
  <c r="W822" i="7"/>
  <c r="T822" i="7"/>
  <c r="R822" i="7"/>
  <c r="O822" i="7"/>
  <c r="M822" i="7"/>
  <c r="J822" i="7"/>
  <c r="H822" i="7"/>
  <c r="E822" i="7"/>
  <c r="C822" i="7"/>
  <c r="AN821" i="7"/>
  <c r="AL821" i="7"/>
  <c r="AI821" i="7"/>
  <c r="AG821" i="7"/>
  <c r="AD821" i="7"/>
  <c r="AB821" i="7"/>
  <c r="Y821" i="7"/>
  <c r="W821" i="7"/>
  <c r="T821" i="7"/>
  <c r="R821" i="7"/>
  <c r="O821" i="7"/>
  <c r="M821" i="7"/>
  <c r="J821" i="7"/>
  <c r="H821" i="7"/>
  <c r="E821" i="7"/>
  <c r="C821" i="7"/>
  <c r="AN820" i="7"/>
  <c r="AL820" i="7"/>
  <c r="AI820" i="7"/>
  <c r="AG820" i="7"/>
  <c r="AD820" i="7"/>
  <c r="AB820" i="7"/>
  <c r="Y820" i="7"/>
  <c r="W820" i="7"/>
  <c r="T820" i="7"/>
  <c r="R820" i="7"/>
  <c r="O820" i="7"/>
  <c r="M820" i="7"/>
  <c r="J820" i="7"/>
  <c r="H820" i="7"/>
  <c r="E820" i="7"/>
  <c r="C820" i="7"/>
  <c r="AN819" i="7"/>
  <c r="AL819" i="7"/>
  <c r="AI819" i="7"/>
  <c r="AG819" i="7"/>
  <c r="AD819" i="7"/>
  <c r="AB819" i="7"/>
  <c r="Y819" i="7"/>
  <c r="W819" i="7"/>
  <c r="T819" i="7"/>
  <c r="R819" i="7"/>
  <c r="O819" i="7"/>
  <c r="M819" i="7"/>
  <c r="J819" i="7"/>
  <c r="H819" i="7"/>
  <c r="E819" i="7"/>
  <c r="C819" i="7"/>
  <c r="AN818" i="7"/>
  <c r="AN825" i="7" s="1"/>
  <c r="AL818" i="7"/>
  <c r="AI818" i="7"/>
  <c r="AI825" i="7" s="1"/>
  <c r="AG818" i="7"/>
  <c r="AD818" i="7"/>
  <c r="AD825" i="7" s="1"/>
  <c r="AB818" i="7"/>
  <c r="Y818" i="7"/>
  <c r="Y825" i="7" s="1"/>
  <c r="W818" i="7"/>
  <c r="T818" i="7"/>
  <c r="T825" i="7" s="1"/>
  <c r="R818" i="7"/>
  <c r="O818" i="7"/>
  <c r="O825" i="7" s="1"/>
  <c r="M818" i="7"/>
  <c r="J818" i="7"/>
  <c r="J825" i="7" s="1"/>
  <c r="H818" i="7"/>
  <c r="E818" i="7"/>
  <c r="E825" i="7" s="1"/>
  <c r="C818" i="7"/>
  <c r="AL817" i="7"/>
  <c r="AG817" i="7"/>
  <c r="AD817" i="7"/>
  <c r="AB817" i="7"/>
  <c r="W817" i="7"/>
  <c r="R817" i="7"/>
  <c r="M817" i="7"/>
  <c r="J817" i="7"/>
  <c r="H817" i="7"/>
  <c r="AL816" i="7"/>
  <c r="AN816" i="7" s="1"/>
  <c r="AG816" i="7"/>
  <c r="AI816" i="7" s="1"/>
  <c r="AI817" i="7" s="1"/>
  <c r="AB816" i="7"/>
  <c r="AD816" i="7" s="1"/>
  <c r="W816" i="7"/>
  <c r="Y816" i="7" s="1"/>
  <c r="Y817" i="7" s="1"/>
  <c r="R816" i="7"/>
  <c r="T816" i="7" s="1"/>
  <c r="M816" i="7"/>
  <c r="O816" i="7" s="1"/>
  <c r="O817" i="7" s="1"/>
  <c r="H816" i="7"/>
  <c r="J816" i="7" s="1"/>
  <c r="C816" i="7"/>
  <c r="E816" i="7" s="1"/>
  <c r="E817" i="7" s="1"/>
  <c r="AL815" i="7"/>
  <c r="AN815" i="7" s="1"/>
  <c r="AG815" i="7"/>
  <c r="AI815" i="7" s="1"/>
  <c r="AB815" i="7"/>
  <c r="AD815" i="7" s="1"/>
  <c r="W815" i="7"/>
  <c r="Y815" i="7" s="1"/>
  <c r="R815" i="7"/>
  <c r="T815" i="7" s="1"/>
  <c r="M815" i="7"/>
  <c r="O815" i="7" s="1"/>
  <c r="H815" i="7"/>
  <c r="J815" i="7" s="1"/>
  <c r="C815" i="7"/>
  <c r="E815" i="7" s="1"/>
  <c r="AL814" i="7"/>
  <c r="AN814" i="7" s="1"/>
  <c r="AG814" i="7"/>
  <c r="AI814" i="7" s="1"/>
  <c r="AB814" i="7"/>
  <c r="AD814" i="7" s="1"/>
  <c r="W814" i="7"/>
  <c r="Y814" i="7" s="1"/>
  <c r="R814" i="7"/>
  <c r="T814" i="7" s="1"/>
  <c r="M814" i="7"/>
  <c r="O814" i="7" s="1"/>
  <c r="H814" i="7"/>
  <c r="J814" i="7" s="1"/>
  <c r="C814" i="7"/>
  <c r="E814" i="7" s="1"/>
  <c r="AL813" i="7"/>
  <c r="AN813" i="7" s="1"/>
  <c r="AG813" i="7"/>
  <c r="AI813" i="7" s="1"/>
  <c r="AB813" i="7"/>
  <c r="AD813" i="7" s="1"/>
  <c r="W813" i="7"/>
  <c r="Y813" i="7" s="1"/>
  <c r="R813" i="7"/>
  <c r="T813" i="7" s="1"/>
  <c r="M813" i="7"/>
  <c r="O813" i="7" s="1"/>
  <c r="H813" i="7"/>
  <c r="J813" i="7" s="1"/>
  <c r="C813" i="7"/>
  <c r="E813" i="7" s="1"/>
  <c r="AL812" i="7"/>
  <c r="AN812" i="7" s="1"/>
  <c r="AG812" i="7"/>
  <c r="AI812" i="7" s="1"/>
  <c r="AB812" i="7"/>
  <c r="AD812" i="7" s="1"/>
  <c r="W812" i="7"/>
  <c r="Y812" i="7" s="1"/>
  <c r="R812" i="7"/>
  <c r="T812" i="7" s="1"/>
  <c r="M812" i="7"/>
  <c r="O812" i="7" s="1"/>
  <c r="H812" i="7"/>
  <c r="J812" i="7" s="1"/>
  <c r="C812" i="7"/>
  <c r="E812" i="7" s="1"/>
  <c r="AL811" i="7"/>
  <c r="AN811" i="7" s="1"/>
  <c r="AG811" i="7"/>
  <c r="AI811" i="7" s="1"/>
  <c r="AB811" i="7"/>
  <c r="AD811" i="7" s="1"/>
  <c r="W811" i="7"/>
  <c r="Y811" i="7" s="1"/>
  <c r="R811" i="7"/>
  <c r="T811" i="7" s="1"/>
  <c r="M811" i="7"/>
  <c r="H811" i="7"/>
  <c r="C811" i="7"/>
  <c r="E811" i="7" s="1"/>
  <c r="AL810" i="7"/>
  <c r="AN810" i="7" s="1"/>
  <c r="AG810" i="7"/>
  <c r="AI810" i="7" s="1"/>
  <c r="AB810" i="7"/>
  <c r="AD810" i="7" s="1"/>
  <c r="W810" i="7"/>
  <c r="Y810" i="7" s="1"/>
  <c r="R810" i="7"/>
  <c r="T810" i="7" s="1"/>
  <c r="M810" i="7"/>
  <c r="O810" i="7" s="1"/>
  <c r="H810" i="7"/>
  <c r="J810" i="7" s="1"/>
  <c r="C810" i="7"/>
  <c r="E810" i="7" s="1"/>
  <c r="AL809" i="7"/>
  <c r="AN809" i="7" s="1"/>
  <c r="AG809" i="7"/>
  <c r="AI809" i="7" s="1"/>
  <c r="AB809" i="7"/>
  <c r="AD809" i="7" s="1"/>
  <c r="W809" i="7"/>
  <c r="Y809" i="7" s="1"/>
  <c r="R809" i="7"/>
  <c r="T809" i="7" s="1"/>
  <c r="M809" i="7"/>
  <c r="O809" i="7" s="1"/>
  <c r="H809" i="7"/>
  <c r="J809" i="7" s="1"/>
  <c r="C809" i="7"/>
  <c r="E809" i="7" s="1"/>
  <c r="AL808" i="7"/>
  <c r="AN808" i="7" s="1"/>
  <c r="AG808" i="7"/>
  <c r="AI808" i="7" s="1"/>
  <c r="AB808" i="7"/>
  <c r="AD808" i="7" s="1"/>
  <c r="W808" i="7"/>
  <c r="Y808" i="7" s="1"/>
  <c r="R808" i="7"/>
  <c r="T808" i="7" s="1"/>
  <c r="M808" i="7"/>
  <c r="O808" i="7" s="1"/>
  <c r="H808" i="7"/>
  <c r="J808" i="7" s="1"/>
  <c r="C808" i="7"/>
  <c r="E808" i="7" s="1"/>
  <c r="AL807" i="7"/>
  <c r="AN807" i="7" s="1"/>
  <c r="AG807" i="7"/>
  <c r="AI807" i="7" s="1"/>
  <c r="AB807" i="7"/>
  <c r="AD807" i="7" s="1"/>
  <c r="W807" i="7"/>
  <c r="Y807" i="7" s="1"/>
  <c r="R807" i="7"/>
  <c r="T807" i="7" s="1"/>
  <c r="M807" i="7"/>
  <c r="O807" i="7" s="1"/>
  <c r="H807" i="7"/>
  <c r="J807" i="7" s="1"/>
  <c r="C807" i="7"/>
  <c r="E807" i="7" s="1"/>
  <c r="AL806" i="7"/>
  <c r="AN806" i="7" s="1"/>
  <c r="AG806" i="7"/>
  <c r="AI806" i="7" s="1"/>
  <c r="AB806" i="7"/>
  <c r="AD806" i="7" s="1"/>
  <c r="W806" i="7"/>
  <c r="Y806" i="7" s="1"/>
  <c r="R806" i="7"/>
  <c r="T806" i="7" s="1"/>
  <c r="M806" i="7"/>
  <c r="O806" i="7" s="1"/>
  <c r="H806" i="7"/>
  <c r="J806" i="7" s="1"/>
  <c r="C806" i="7"/>
  <c r="E806" i="7" s="1"/>
  <c r="AL805" i="7"/>
  <c r="AN805" i="7" s="1"/>
  <c r="AG805" i="7"/>
  <c r="AI805" i="7" s="1"/>
  <c r="AB805" i="7"/>
  <c r="AD805" i="7" s="1"/>
  <c r="W805" i="7"/>
  <c r="Y805" i="7" s="1"/>
  <c r="R805" i="7"/>
  <c r="T805" i="7" s="1"/>
  <c r="M805" i="7"/>
  <c r="O805" i="7" s="1"/>
  <c r="H805" i="7"/>
  <c r="J805" i="7" s="1"/>
  <c r="C805" i="7"/>
  <c r="E805" i="7" s="1"/>
  <c r="AL800" i="7"/>
  <c r="AG800" i="7"/>
  <c r="AB800" i="7"/>
  <c r="W800" i="7"/>
  <c r="R800" i="7"/>
  <c r="M800" i="7"/>
  <c r="H800" i="7"/>
  <c r="AN799" i="7"/>
  <c r="AL799" i="7"/>
  <c r="AI799" i="7"/>
  <c r="AG799" i="7"/>
  <c r="AD799" i="7"/>
  <c r="AB799" i="7"/>
  <c r="Y799" i="7"/>
  <c r="W799" i="7"/>
  <c r="T799" i="7"/>
  <c r="R799" i="7"/>
  <c r="O799" i="7"/>
  <c r="M799" i="7"/>
  <c r="J799" i="7"/>
  <c r="H799" i="7"/>
  <c r="E799" i="7"/>
  <c r="C799" i="7"/>
  <c r="AL798" i="7"/>
  <c r="AG798" i="7"/>
  <c r="AB798" i="7"/>
  <c r="W798" i="7"/>
  <c r="R798" i="7"/>
  <c r="M798" i="7"/>
  <c r="H798" i="7"/>
  <c r="C798" i="7"/>
  <c r="AN797" i="7"/>
  <c r="AL797" i="7"/>
  <c r="AI797" i="7"/>
  <c r="AG797" i="7"/>
  <c r="AD797" i="7"/>
  <c r="AB797" i="7"/>
  <c r="Y797" i="7"/>
  <c r="W797" i="7"/>
  <c r="T797" i="7"/>
  <c r="R797" i="7"/>
  <c r="O797" i="7"/>
  <c r="M797" i="7"/>
  <c r="J797" i="7"/>
  <c r="H797" i="7"/>
  <c r="E797" i="7"/>
  <c r="C797" i="7"/>
  <c r="AN796" i="7"/>
  <c r="AL796" i="7"/>
  <c r="AI796" i="7"/>
  <c r="AG796" i="7"/>
  <c r="AD796" i="7"/>
  <c r="AB796" i="7"/>
  <c r="Y796" i="7"/>
  <c r="W796" i="7"/>
  <c r="T796" i="7"/>
  <c r="R796" i="7"/>
  <c r="O796" i="7"/>
  <c r="M796" i="7"/>
  <c r="J796" i="7"/>
  <c r="H796" i="7"/>
  <c r="E796" i="7"/>
  <c r="C796" i="7"/>
  <c r="AN795" i="7"/>
  <c r="AL795" i="7"/>
  <c r="AI795" i="7"/>
  <c r="AG795" i="7"/>
  <c r="AD795" i="7"/>
  <c r="AB795" i="7"/>
  <c r="Y795" i="7"/>
  <c r="W795" i="7"/>
  <c r="T795" i="7"/>
  <c r="R795" i="7"/>
  <c r="O795" i="7"/>
  <c r="M795" i="7"/>
  <c r="J795" i="7"/>
  <c r="H795" i="7"/>
  <c r="E795" i="7"/>
  <c r="C795" i="7"/>
  <c r="AN794" i="7"/>
  <c r="AL794" i="7"/>
  <c r="AI794" i="7"/>
  <c r="AG794" i="7"/>
  <c r="AD794" i="7"/>
  <c r="AB794" i="7"/>
  <c r="Y794" i="7"/>
  <c r="W794" i="7"/>
  <c r="T794" i="7"/>
  <c r="R794" i="7"/>
  <c r="O794" i="7"/>
  <c r="M794" i="7"/>
  <c r="J794" i="7"/>
  <c r="H794" i="7"/>
  <c r="E794" i="7"/>
  <c r="C794" i="7"/>
  <c r="AN793" i="7"/>
  <c r="AL793" i="7"/>
  <c r="AI793" i="7"/>
  <c r="AG793" i="7"/>
  <c r="AD793" i="7"/>
  <c r="AB793" i="7"/>
  <c r="Y793" i="7"/>
  <c r="W793" i="7"/>
  <c r="T793" i="7"/>
  <c r="R793" i="7"/>
  <c r="O793" i="7"/>
  <c r="M793" i="7"/>
  <c r="J793" i="7"/>
  <c r="H793" i="7"/>
  <c r="E793" i="7"/>
  <c r="C793" i="7"/>
  <c r="AN792" i="7"/>
  <c r="AL792" i="7"/>
  <c r="AI792" i="7"/>
  <c r="AG792" i="7"/>
  <c r="AD792" i="7"/>
  <c r="AB792" i="7"/>
  <c r="Y792" i="7"/>
  <c r="W792" i="7"/>
  <c r="T792" i="7"/>
  <c r="R792" i="7"/>
  <c r="O792" i="7"/>
  <c r="M792" i="7"/>
  <c r="J792" i="7"/>
  <c r="H792" i="7"/>
  <c r="E792" i="7"/>
  <c r="C792" i="7"/>
  <c r="AN791" i="7"/>
  <c r="AN798" i="7" s="1"/>
  <c r="AL791" i="7"/>
  <c r="AI791" i="7"/>
  <c r="AI798" i="7" s="1"/>
  <c r="AG791" i="7"/>
  <c r="AD791" i="7"/>
  <c r="AD798" i="7" s="1"/>
  <c r="AB791" i="7"/>
  <c r="Y791" i="7"/>
  <c r="Y798" i="7" s="1"/>
  <c r="W791" i="7"/>
  <c r="T791" i="7"/>
  <c r="T798" i="7" s="1"/>
  <c r="R791" i="7"/>
  <c r="O791" i="7"/>
  <c r="O798" i="7" s="1"/>
  <c r="M791" i="7"/>
  <c r="J791" i="7"/>
  <c r="J798" i="7" s="1"/>
  <c r="H791" i="7"/>
  <c r="E791" i="7"/>
  <c r="E798" i="7" s="1"/>
  <c r="C791" i="7"/>
  <c r="AN790" i="7"/>
  <c r="AL790" i="7"/>
  <c r="AI790" i="7"/>
  <c r="AG790" i="7"/>
  <c r="AB790" i="7"/>
  <c r="W790" i="7"/>
  <c r="T790" i="7"/>
  <c r="R790" i="7"/>
  <c r="O790" i="7"/>
  <c r="M790" i="7"/>
  <c r="H790" i="7"/>
  <c r="AL789" i="7"/>
  <c r="AN789" i="7" s="1"/>
  <c r="AG789" i="7"/>
  <c r="AI789" i="7" s="1"/>
  <c r="AB789" i="7"/>
  <c r="AD789" i="7" s="1"/>
  <c r="W789" i="7"/>
  <c r="Y789" i="7" s="1"/>
  <c r="Y790" i="7" s="1"/>
  <c r="R789" i="7"/>
  <c r="T789" i="7" s="1"/>
  <c r="M789" i="7"/>
  <c r="O789" i="7" s="1"/>
  <c r="H789" i="7"/>
  <c r="J789" i="7" s="1"/>
  <c r="C789" i="7"/>
  <c r="E789" i="7" s="1"/>
  <c r="E790" i="7" s="1"/>
  <c r="AL788" i="7"/>
  <c r="AN788" i="7" s="1"/>
  <c r="AG788" i="7"/>
  <c r="AI788" i="7" s="1"/>
  <c r="AB788" i="7"/>
  <c r="AD788" i="7" s="1"/>
  <c r="W788" i="7"/>
  <c r="Y788" i="7" s="1"/>
  <c r="R788" i="7"/>
  <c r="T788" i="7" s="1"/>
  <c r="M788" i="7"/>
  <c r="O788" i="7" s="1"/>
  <c r="H788" i="7"/>
  <c r="J788" i="7" s="1"/>
  <c r="C788" i="7"/>
  <c r="E788" i="7" s="1"/>
  <c r="AL787" i="7"/>
  <c r="AN787" i="7" s="1"/>
  <c r="AG787" i="7"/>
  <c r="AI787" i="7" s="1"/>
  <c r="AB787" i="7"/>
  <c r="AD787" i="7" s="1"/>
  <c r="W787" i="7"/>
  <c r="Y787" i="7" s="1"/>
  <c r="R787" i="7"/>
  <c r="T787" i="7" s="1"/>
  <c r="M787" i="7"/>
  <c r="O787" i="7" s="1"/>
  <c r="H787" i="7"/>
  <c r="J787" i="7" s="1"/>
  <c r="C787" i="7"/>
  <c r="E787" i="7" s="1"/>
  <c r="AL786" i="7"/>
  <c r="AN786" i="7" s="1"/>
  <c r="AG786" i="7"/>
  <c r="AI786" i="7" s="1"/>
  <c r="AB786" i="7"/>
  <c r="AD786" i="7" s="1"/>
  <c r="W786" i="7"/>
  <c r="Y786" i="7" s="1"/>
  <c r="R786" i="7"/>
  <c r="T786" i="7" s="1"/>
  <c r="M786" i="7"/>
  <c r="O786" i="7" s="1"/>
  <c r="H786" i="7"/>
  <c r="J786" i="7" s="1"/>
  <c r="C786" i="7"/>
  <c r="E786" i="7" s="1"/>
  <c r="AL785" i="7"/>
  <c r="AN785" i="7" s="1"/>
  <c r="AG785" i="7"/>
  <c r="AI785" i="7" s="1"/>
  <c r="AB785" i="7"/>
  <c r="AD785" i="7" s="1"/>
  <c r="W785" i="7"/>
  <c r="Y785" i="7" s="1"/>
  <c r="R785" i="7"/>
  <c r="T785" i="7" s="1"/>
  <c r="M785" i="7"/>
  <c r="O785" i="7" s="1"/>
  <c r="H785" i="7"/>
  <c r="J785" i="7" s="1"/>
  <c r="C785" i="7"/>
  <c r="E785" i="7" s="1"/>
  <c r="AL784" i="7"/>
  <c r="AN784" i="7" s="1"/>
  <c r="AG784" i="7"/>
  <c r="AI784" i="7" s="1"/>
  <c r="AB784" i="7"/>
  <c r="AD784" i="7" s="1"/>
  <c r="W784" i="7"/>
  <c r="Y784" i="7" s="1"/>
  <c r="R784" i="7"/>
  <c r="T784" i="7" s="1"/>
  <c r="M784" i="7"/>
  <c r="H784" i="7"/>
  <c r="C784" i="7"/>
  <c r="E784" i="7" s="1"/>
  <c r="AL783" i="7"/>
  <c r="AN783" i="7" s="1"/>
  <c r="AG783" i="7"/>
  <c r="AI783" i="7" s="1"/>
  <c r="AB783" i="7"/>
  <c r="AD783" i="7" s="1"/>
  <c r="W783" i="7"/>
  <c r="Y783" i="7" s="1"/>
  <c r="R783" i="7"/>
  <c r="T783" i="7" s="1"/>
  <c r="M783" i="7"/>
  <c r="O783" i="7" s="1"/>
  <c r="H783" i="7"/>
  <c r="J783" i="7" s="1"/>
  <c r="C783" i="7"/>
  <c r="E783" i="7" s="1"/>
  <c r="AL782" i="7"/>
  <c r="AN782" i="7" s="1"/>
  <c r="AG782" i="7"/>
  <c r="AI782" i="7" s="1"/>
  <c r="AB782" i="7"/>
  <c r="AD782" i="7" s="1"/>
  <c r="W782" i="7"/>
  <c r="Y782" i="7" s="1"/>
  <c r="R782" i="7"/>
  <c r="T782" i="7" s="1"/>
  <c r="M782" i="7"/>
  <c r="O782" i="7" s="1"/>
  <c r="H782" i="7"/>
  <c r="J782" i="7" s="1"/>
  <c r="C782" i="7"/>
  <c r="E782" i="7" s="1"/>
  <c r="AL781" i="7"/>
  <c r="AN781" i="7" s="1"/>
  <c r="AG781" i="7"/>
  <c r="AI781" i="7" s="1"/>
  <c r="AB781" i="7"/>
  <c r="AD781" i="7" s="1"/>
  <c r="W781" i="7"/>
  <c r="Y781" i="7" s="1"/>
  <c r="R781" i="7"/>
  <c r="T781" i="7" s="1"/>
  <c r="M781" i="7"/>
  <c r="O781" i="7" s="1"/>
  <c r="H781" i="7"/>
  <c r="J781" i="7" s="1"/>
  <c r="C781" i="7"/>
  <c r="E781" i="7" s="1"/>
  <c r="AL780" i="7"/>
  <c r="AN780" i="7" s="1"/>
  <c r="AG780" i="7"/>
  <c r="AI780" i="7" s="1"/>
  <c r="AB780" i="7"/>
  <c r="AD780" i="7" s="1"/>
  <c r="W780" i="7"/>
  <c r="Y780" i="7" s="1"/>
  <c r="R780" i="7"/>
  <c r="T780" i="7" s="1"/>
  <c r="M780" i="7"/>
  <c r="O780" i="7" s="1"/>
  <c r="H780" i="7"/>
  <c r="J780" i="7" s="1"/>
  <c r="C780" i="7"/>
  <c r="E780" i="7" s="1"/>
  <c r="AL779" i="7"/>
  <c r="AN779" i="7" s="1"/>
  <c r="AG779" i="7"/>
  <c r="AI779" i="7" s="1"/>
  <c r="AB779" i="7"/>
  <c r="AD779" i="7" s="1"/>
  <c r="W779" i="7"/>
  <c r="Y779" i="7" s="1"/>
  <c r="R779" i="7"/>
  <c r="T779" i="7" s="1"/>
  <c r="M779" i="7"/>
  <c r="O779" i="7" s="1"/>
  <c r="H779" i="7"/>
  <c r="J779" i="7" s="1"/>
  <c r="C779" i="7"/>
  <c r="E779" i="7" s="1"/>
  <c r="AL778" i="7"/>
  <c r="AN778" i="7" s="1"/>
  <c r="AG778" i="7"/>
  <c r="AI778" i="7" s="1"/>
  <c r="AB778" i="7"/>
  <c r="AD778" i="7" s="1"/>
  <c r="W778" i="7"/>
  <c r="Y778" i="7" s="1"/>
  <c r="R778" i="7"/>
  <c r="T778" i="7" s="1"/>
  <c r="M778" i="7"/>
  <c r="O778" i="7" s="1"/>
  <c r="H778" i="7"/>
  <c r="J778" i="7" s="1"/>
  <c r="C778" i="7"/>
  <c r="E778" i="7" s="1"/>
  <c r="AL773" i="7"/>
  <c r="AG773" i="7"/>
  <c r="AB773" i="7"/>
  <c r="W773" i="7"/>
  <c r="R773" i="7"/>
  <c r="M773" i="7"/>
  <c r="H773" i="7"/>
  <c r="AN772" i="7"/>
  <c r="AL772" i="7"/>
  <c r="AI772" i="7"/>
  <c r="AG772" i="7"/>
  <c r="AD772" i="7"/>
  <c r="AB772" i="7"/>
  <c r="Y772" i="7"/>
  <c r="W772" i="7"/>
  <c r="T772" i="7"/>
  <c r="R772" i="7"/>
  <c r="O772" i="7"/>
  <c r="M772" i="7"/>
  <c r="J772" i="7"/>
  <c r="H772" i="7"/>
  <c r="E772" i="7"/>
  <c r="C772" i="7"/>
  <c r="AL771" i="7"/>
  <c r="AG771" i="7"/>
  <c r="AB771" i="7"/>
  <c r="W771" i="7"/>
  <c r="R771" i="7"/>
  <c r="M771" i="7"/>
  <c r="H771" i="7"/>
  <c r="C771" i="7"/>
  <c r="AN770" i="7"/>
  <c r="AL770" i="7"/>
  <c r="AI770" i="7"/>
  <c r="AG770" i="7"/>
  <c r="AD770" i="7"/>
  <c r="AB770" i="7"/>
  <c r="Y770" i="7"/>
  <c r="W770" i="7"/>
  <c r="T770" i="7"/>
  <c r="R770" i="7"/>
  <c r="O770" i="7"/>
  <c r="M770" i="7"/>
  <c r="J770" i="7"/>
  <c r="H770" i="7"/>
  <c r="E770" i="7"/>
  <c r="C770" i="7"/>
  <c r="AN769" i="7"/>
  <c r="AL769" i="7"/>
  <c r="AI769" i="7"/>
  <c r="AG769" i="7"/>
  <c r="AD769" i="7"/>
  <c r="AB769" i="7"/>
  <c r="Y769" i="7"/>
  <c r="W769" i="7"/>
  <c r="T769" i="7"/>
  <c r="R769" i="7"/>
  <c r="O769" i="7"/>
  <c r="M769" i="7"/>
  <c r="J769" i="7"/>
  <c r="H769" i="7"/>
  <c r="E769" i="7"/>
  <c r="C769" i="7"/>
  <c r="AN768" i="7"/>
  <c r="AL768" i="7"/>
  <c r="AI768" i="7"/>
  <c r="AG768" i="7"/>
  <c r="AD768" i="7"/>
  <c r="AB768" i="7"/>
  <c r="Y768" i="7"/>
  <c r="W768" i="7"/>
  <c r="T768" i="7"/>
  <c r="R768" i="7"/>
  <c r="O768" i="7"/>
  <c r="M768" i="7"/>
  <c r="J768" i="7"/>
  <c r="H768" i="7"/>
  <c r="E768" i="7"/>
  <c r="C768" i="7"/>
  <c r="AN767" i="7"/>
  <c r="AL767" i="7"/>
  <c r="AI767" i="7"/>
  <c r="AG767" i="7"/>
  <c r="AD767" i="7"/>
  <c r="AB767" i="7"/>
  <c r="Y767" i="7"/>
  <c r="W767" i="7"/>
  <c r="T767" i="7"/>
  <c r="R767" i="7"/>
  <c r="O767" i="7"/>
  <c r="M767" i="7"/>
  <c r="J767" i="7"/>
  <c r="H767" i="7"/>
  <c r="E767" i="7"/>
  <c r="C767" i="7"/>
  <c r="AN766" i="7"/>
  <c r="AL766" i="7"/>
  <c r="AI766" i="7"/>
  <c r="AG766" i="7"/>
  <c r="AD766" i="7"/>
  <c r="AB766" i="7"/>
  <c r="Y766" i="7"/>
  <c r="W766" i="7"/>
  <c r="T766" i="7"/>
  <c r="R766" i="7"/>
  <c r="O766" i="7"/>
  <c r="M766" i="7"/>
  <c r="J766" i="7"/>
  <c r="H766" i="7"/>
  <c r="E766" i="7"/>
  <c r="C766" i="7"/>
  <c r="AN765" i="7"/>
  <c r="AL765" i="7"/>
  <c r="AI765" i="7"/>
  <c r="AG765" i="7"/>
  <c r="AD765" i="7"/>
  <c r="AB765" i="7"/>
  <c r="Y765" i="7"/>
  <c r="W765" i="7"/>
  <c r="T765" i="7"/>
  <c r="R765" i="7"/>
  <c r="O765" i="7"/>
  <c r="M765" i="7"/>
  <c r="J765" i="7"/>
  <c r="H765" i="7"/>
  <c r="E765" i="7"/>
  <c r="C765" i="7"/>
  <c r="AN764" i="7"/>
  <c r="AN771" i="7" s="1"/>
  <c r="AL764" i="7"/>
  <c r="AI764" i="7"/>
  <c r="AI771" i="7" s="1"/>
  <c r="AG764" i="7"/>
  <c r="AD764" i="7"/>
  <c r="AD771" i="7" s="1"/>
  <c r="AB764" i="7"/>
  <c r="Y764" i="7"/>
  <c r="Y771" i="7" s="1"/>
  <c r="W764" i="7"/>
  <c r="T764" i="7"/>
  <c r="T771" i="7" s="1"/>
  <c r="R764" i="7"/>
  <c r="O764" i="7"/>
  <c r="O771" i="7" s="1"/>
  <c r="M764" i="7"/>
  <c r="J764" i="7"/>
  <c r="J771" i="7" s="1"/>
  <c r="H764" i="7"/>
  <c r="E764" i="7"/>
  <c r="E771" i="7" s="1"/>
  <c r="C764" i="7"/>
  <c r="AL763" i="7"/>
  <c r="AG763" i="7"/>
  <c r="AD763" i="7"/>
  <c r="AB763" i="7"/>
  <c r="W763" i="7"/>
  <c r="R763" i="7"/>
  <c r="M763" i="7"/>
  <c r="J763" i="7"/>
  <c r="H763" i="7"/>
  <c r="AL762" i="7"/>
  <c r="AN762" i="7" s="1"/>
  <c r="AG762" i="7"/>
  <c r="AI762" i="7" s="1"/>
  <c r="AI763" i="7" s="1"/>
  <c r="AB762" i="7"/>
  <c r="AD762" i="7" s="1"/>
  <c r="W762" i="7"/>
  <c r="Y762" i="7" s="1"/>
  <c r="Y763" i="7" s="1"/>
  <c r="R762" i="7"/>
  <c r="T762" i="7" s="1"/>
  <c r="M762" i="7"/>
  <c r="O762" i="7" s="1"/>
  <c r="O763" i="7" s="1"/>
  <c r="H762" i="7"/>
  <c r="J762" i="7" s="1"/>
  <c r="C762" i="7"/>
  <c r="E762" i="7" s="1"/>
  <c r="E763" i="7" s="1"/>
  <c r="AL761" i="7"/>
  <c r="AN761" i="7" s="1"/>
  <c r="AG761" i="7"/>
  <c r="AI761" i="7" s="1"/>
  <c r="AB761" i="7"/>
  <c r="AD761" i="7" s="1"/>
  <c r="W761" i="7"/>
  <c r="Y761" i="7" s="1"/>
  <c r="R761" i="7"/>
  <c r="T761" i="7" s="1"/>
  <c r="M761" i="7"/>
  <c r="O761" i="7" s="1"/>
  <c r="H761" i="7"/>
  <c r="J761" i="7" s="1"/>
  <c r="C761" i="7"/>
  <c r="E761" i="7" s="1"/>
  <c r="AL760" i="7"/>
  <c r="AN760" i="7" s="1"/>
  <c r="AG760" i="7"/>
  <c r="AI760" i="7" s="1"/>
  <c r="AB760" i="7"/>
  <c r="AD760" i="7" s="1"/>
  <c r="W760" i="7"/>
  <c r="Y760" i="7" s="1"/>
  <c r="R760" i="7"/>
  <c r="T760" i="7" s="1"/>
  <c r="M760" i="7"/>
  <c r="O760" i="7" s="1"/>
  <c r="H760" i="7"/>
  <c r="J760" i="7" s="1"/>
  <c r="C760" i="7"/>
  <c r="E760" i="7" s="1"/>
  <c r="AL759" i="7"/>
  <c r="AN759" i="7" s="1"/>
  <c r="AG759" i="7"/>
  <c r="AI759" i="7" s="1"/>
  <c r="AB759" i="7"/>
  <c r="AD759" i="7" s="1"/>
  <c r="W759" i="7"/>
  <c r="Y759" i="7" s="1"/>
  <c r="R759" i="7"/>
  <c r="T759" i="7" s="1"/>
  <c r="M759" i="7"/>
  <c r="O759" i="7" s="1"/>
  <c r="H759" i="7"/>
  <c r="J759" i="7" s="1"/>
  <c r="C759" i="7"/>
  <c r="E759" i="7" s="1"/>
  <c r="AL758" i="7"/>
  <c r="AN758" i="7" s="1"/>
  <c r="AG758" i="7"/>
  <c r="AI758" i="7" s="1"/>
  <c r="AB758" i="7"/>
  <c r="AD758" i="7" s="1"/>
  <c r="W758" i="7"/>
  <c r="Y758" i="7" s="1"/>
  <c r="R758" i="7"/>
  <c r="T758" i="7" s="1"/>
  <c r="M758" i="7"/>
  <c r="O758" i="7" s="1"/>
  <c r="H758" i="7"/>
  <c r="J758" i="7" s="1"/>
  <c r="C758" i="7"/>
  <c r="E758" i="7" s="1"/>
  <c r="AL757" i="7"/>
  <c r="AN757" i="7" s="1"/>
  <c r="AG757" i="7"/>
  <c r="AI757" i="7" s="1"/>
  <c r="AB757" i="7"/>
  <c r="AD757" i="7" s="1"/>
  <c r="W757" i="7"/>
  <c r="Y757" i="7" s="1"/>
  <c r="R757" i="7"/>
  <c r="T757" i="7" s="1"/>
  <c r="M757" i="7"/>
  <c r="H757" i="7"/>
  <c r="C757" i="7"/>
  <c r="E757" i="7" s="1"/>
  <c r="AL756" i="7"/>
  <c r="AN756" i="7" s="1"/>
  <c r="AG756" i="7"/>
  <c r="AI756" i="7" s="1"/>
  <c r="AB756" i="7"/>
  <c r="AD756" i="7" s="1"/>
  <c r="W756" i="7"/>
  <c r="Y756" i="7" s="1"/>
  <c r="R756" i="7"/>
  <c r="T756" i="7" s="1"/>
  <c r="M756" i="7"/>
  <c r="O756" i="7" s="1"/>
  <c r="H756" i="7"/>
  <c r="J756" i="7" s="1"/>
  <c r="C756" i="7"/>
  <c r="E756" i="7" s="1"/>
  <c r="AL755" i="7"/>
  <c r="AN755" i="7" s="1"/>
  <c r="AG755" i="7"/>
  <c r="AI755" i="7" s="1"/>
  <c r="AB755" i="7"/>
  <c r="AD755" i="7" s="1"/>
  <c r="W755" i="7"/>
  <c r="Y755" i="7" s="1"/>
  <c r="R755" i="7"/>
  <c r="T755" i="7" s="1"/>
  <c r="M755" i="7"/>
  <c r="O755" i="7" s="1"/>
  <c r="H755" i="7"/>
  <c r="J755" i="7" s="1"/>
  <c r="C755" i="7"/>
  <c r="E755" i="7" s="1"/>
  <c r="AL754" i="7"/>
  <c r="AN754" i="7" s="1"/>
  <c r="AG754" i="7"/>
  <c r="AI754" i="7" s="1"/>
  <c r="AB754" i="7"/>
  <c r="AD754" i="7" s="1"/>
  <c r="W754" i="7"/>
  <c r="Y754" i="7" s="1"/>
  <c r="R754" i="7"/>
  <c r="T754" i="7" s="1"/>
  <c r="M754" i="7"/>
  <c r="O754" i="7" s="1"/>
  <c r="H754" i="7"/>
  <c r="J754" i="7" s="1"/>
  <c r="C754" i="7"/>
  <c r="E754" i="7" s="1"/>
  <c r="AL753" i="7"/>
  <c r="AN753" i="7" s="1"/>
  <c r="AG753" i="7"/>
  <c r="AI753" i="7" s="1"/>
  <c r="AB753" i="7"/>
  <c r="AD753" i="7" s="1"/>
  <c r="W753" i="7"/>
  <c r="Y753" i="7" s="1"/>
  <c r="R753" i="7"/>
  <c r="T753" i="7" s="1"/>
  <c r="M753" i="7"/>
  <c r="O753" i="7" s="1"/>
  <c r="H753" i="7"/>
  <c r="J753" i="7" s="1"/>
  <c r="C753" i="7"/>
  <c r="E753" i="7" s="1"/>
  <c r="AL752" i="7"/>
  <c r="AN752" i="7" s="1"/>
  <c r="AG752" i="7"/>
  <c r="AI752" i="7" s="1"/>
  <c r="AB752" i="7"/>
  <c r="AD752" i="7" s="1"/>
  <c r="W752" i="7"/>
  <c r="Y752" i="7" s="1"/>
  <c r="R752" i="7"/>
  <c r="T752" i="7" s="1"/>
  <c r="M752" i="7"/>
  <c r="O752" i="7" s="1"/>
  <c r="H752" i="7"/>
  <c r="J752" i="7" s="1"/>
  <c r="C752" i="7"/>
  <c r="E752" i="7" s="1"/>
  <c r="AL751" i="7"/>
  <c r="AN751" i="7" s="1"/>
  <c r="AG751" i="7"/>
  <c r="AI751" i="7" s="1"/>
  <c r="AB751" i="7"/>
  <c r="AD751" i="7" s="1"/>
  <c r="W751" i="7"/>
  <c r="Y751" i="7" s="1"/>
  <c r="R751" i="7"/>
  <c r="T751" i="7" s="1"/>
  <c r="M751" i="7"/>
  <c r="O751" i="7" s="1"/>
  <c r="H751" i="7"/>
  <c r="J751" i="7" s="1"/>
  <c r="C751" i="7"/>
  <c r="E751" i="7" s="1"/>
  <c r="AL746" i="7"/>
  <c r="AG746" i="7"/>
  <c r="AB746" i="7"/>
  <c r="W746" i="7"/>
  <c r="R746" i="7"/>
  <c r="M746" i="7"/>
  <c r="H746" i="7"/>
  <c r="AN745" i="7"/>
  <c r="AL745" i="7"/>
  <c r="AI745" i="7"/>
  <c r="AG745" i="7"/>
  <c r="AD745" i="7"/>
  <c r="AB745" i="7"/>
  <c r="Y745" i="7"/>
  <c r="W745" i="7"/>
  <c r="T745" i="7"/>
  <c r="R745" i="7"/>
  <c r="O745" i="7"/>
  <c r="M745" i="7"/>
  <c r="J745" i="7"/>
  <c r="H745" i="7"/>
  <c r="E745" i="7"/>
  <c r="AL744" i="7"/>
  <c r="AG744" i="7"/>
  <c r="AB744" i="7"/>
  <c r="W744" i="7"/>
  <c r="R744" i="7"/>
  <c r="M744" i="7"/>
  <c r="H744" i="7"/>
  <c r="AN743" i="7"/>
  <c r="AL743" i="7"/>
  <c r="AI743" i="7"/>
  <c r="AG743" i="7"/>
  <c r="AD743" i="7"/>
  <c r="AB743" i="7"/>
  <c r="Y743" i="7"/>
  <c r="W743" i="7"/>
  <c r="T743" i="7"/>
  <c r="R743" i="7"/>
  <c r="O743" i="7"/>
  <c r="M743" i="7"/>
  <c r="J743" i="7"/>
  <c r="H743" i="7"/>
  <c r="E743" i="7"/>
  <c r="AL742" i="7"/>
  <c r="AN742" i="7" s="1"/>
  <c r="AG742" i="7"/>
  <c r="AI742" i="7" s="1"/>
  <c r="AB742" i="7"/>
  <c r="AD742" i="7" s="1"/>
  <c r="W742" i="7"/>
  <c r="Y742" i="7" s="1"/>
  <c r="R742" i="7"/>
  <c r="T742" i="7" s="1"/>
  <c r="M742" i="7"/>
  <c r="O742" i="7" s="1"/>
  <c r="H742" i="7"/>
  <c r="J742" i="7" s="1"/>
  <c r="E742" i="7"/>
  <c r="AN741" i="7"/>
  <c r="AL741" i="7"/>
  <c r="AI741" i="7"/>
  <c r="AG741" i="7"/>
  <c r="AD741" i="7"/>
  <c r="AB741" i="7"/>
  <c r="Y741" i="7"/>
  <c r="W741" i="7"/>
  <c r="T741" i="7"/>
  <c r="R741" i="7"/>
  <c r="O741" i="7"/>
  <c r="M741" i="7"/>
  <c r="J741" i="7"/>
  <c r="H741" i="7"/>
  <c r="E741" i="7"/>
  <c r="AL740" i="7"/>
  <c r="AN740" i="7" s="1"/>
  <c r="AG740" i="7"/>
  <c r="AI740" i="7" s="1"/>
  <c r="AB740" i="7"/>
  <c r="AD740" i="7" s="1"/>
  <c r="W740" i="7"/>
  <c r="Y740" i="7" s="1"/>
  <c r="R740" i="7"/>
  <c r="T740" i="7" s="1"/>
  <c r="M740" i="7"/>
  <c r="O740" i="7" s="1"/>
  <c r="H740" i="7"/>
  <c r="J740" i="7" s="1"/>
  <c r="E740" i="7"/>
  <c r="AN739" i="7"/>
  <c r="AL739" i="7"/>
  <c r="AI739" i="7"/>
  <c r="AG739" i="7"/>
  <c r="AD739" i="7"/>
  <c r="AB739" i="7"/>
  <c r="Y739" i="7"/>
  <c r="W739" i="7"/>
  <c r="T739" i="7"/>
  <c r="R739" i="7"/>
  <c r="O739" i="7"/>
  <c r="M739" i="7"/>
  <c r="J739" i="7"/>
  <c r="H739" i="7"/>
  <c r="E739" i="7"/>
  <c r="AL738" i="7"/>
  <c r="AN738" i="7" s="1"/>
  <c r="AG738" i="7"/>
  <c r="AI738" i="7" s="1"/>
  <c r="AB738" i="7"/>
  <c r="AD738" i="7" s="1"/>
  <c r="W738" i="7"/>
  <c r="Y738" i="7" s="1"/>
  <c r="R738" i="7"/>
  <c r="T738" i="7" s="1"/>
  <c r="M738" i="7"/>
  <c r="O738" i="7" s="1"/>
  <c r="H738" i="7"/>
  <c r="J738" i="7" s="1"/>
  <c r="E738" i="7"/>
  <c r="AN737" i="7"/>
  <c r="AL737" i="7"/>
  <c r="AI737" i="7"/>
  <c r="AI744" i="7" s="1"/>
  <c r="AG737" i="7"/>
  <c r="AD737" i="7"/>
  <c r="AB737" i="7"/>
  <c r="Y737" i="7"/>
  <c r="Y744" i="7" s="1"/>
  <c r="W737" i="7"/>
  <c r="T737" i="7"/>
  <c r="R737" i="7"/>
  <c r="O737" i="7"/>
  <c r="O744" i="7" s="1"/>
  <c r="M737" i="7"/>
  <c r="J737" i="7"/>
  <c r="H737" i="7"/>
  <c r="E737" i="7"/>
  <c r="E744" i="7" s="1"/>
  <c r="AL736" i="7"/>
  <c r="AG736" i="7"/>
  <c r="AB736" i="7"/>
  <c r="W736" i="7"/>
  <c r="R736" i="7"/>
  <c r="M736" i="7"/>
  <c r="H736" i="7"/>
  <c r="AN735" i="7"/>
  <c r="AN736" i="7" s="1"/>
  <c r="AL735" i="7"/>
  <c r="AI735" i="7"/>
  <c r="AG735" i="7"/>
  <c r="AD735" i="7"/>
  <c r="AB735" i="7"/>
  <c r="Y735" i="7"/>
  <c r="W735" i="7"/>
  <c r="T735" i="7"/>
  <c r="T736" i="7" s="1"/>
  <c r="R735" i="7"/>
  <c r="O735" i="7"/>
  <c r="M735" i="7"/>
  <c r="J735" i="7"/>
  <c r="H735" i="7"/>
  <c r="E735" i="7"/>
  <c r="AL734" i="7"/>
  <c r="AN734" i="7" s="1"/>
  <c r="AG734" i="7"/>
  <c r="AI734" i="7" s="1"/>
  <c r="AB734" i="7"/>
  <c r="AD734" i="7" s="1"/>
  <c r="W734" i="7"/>
  <c r="Y734" i="7" s="1"/>
  <c r="R734" i="7"/>
  <c r="T734" i="7" s="1"/>
  <c r="M734" i="7"/>
  <c r="O734" i="7" s="1"/>
  <c r="H734" i="7"/>
  <c r="J734" i="7" s="1"/>
  <c r="E734" i="7"/>
  <c r="AN733" i="7"/>
  <c r="AL733" i="7"/>
  <c r="AI733" i="7"/>
  <c r="AG733" i="7"/>
  <c r="AD733" i="7"/>
  <c r="AB733" i="7"/>
  <c r="Y733" i="7"/>
  <c r="W733" i="7"/>
  <c r="T733" i="7"/>
  <c r="R733" i="7"/>
  <c r="O733" i="7"/>
  <c r="M733" i="7"/>
  <c r="J733" i="7"/>
  <c r="H733" i="7"/>
  <c r="E733" i="7"/>
  <c r="AL732" i="7"/>
  <c r="AN732" i="7" s="1"/>
  <c r="AG732" i="7"/>
  <c r="AI732" i="7" s="1"/>
  <c r="AB732" i="7"/>
  <c r="AD732" i="7" s="1"/>
  <c r="W732" i="7"/>
  <c r="Y732" i="7" s="1"/>
  <c r="R732" i="7"/>
  <c r="T732" i="7" s="1"/>
  <c r="M732" i="7"/>
  <c r="O732" i="7" s="1"/>
  <c r="H732" i="7"/>
  <c r="J732" i="7" s="1"/>
  <c r="E732" i="7"/>
  <c r="AN731" i="7"/>
  <c r="AL731" i="7"/>
  <c r="AI731" i="7"/>
  <c r="AG731" i="7"/>
  <c r="AD731" i="7"/>
  <c r="AB731" i="7"/>
  <c r="Y731" i="7"/>
  <c r="W731" i="7"/>
  <c r="T731" i="7"/>
  <c r="R731" i="7"/>
  <c r="O731" i="7"/>
  <c r="M731" i="7"/>
  <c r="J731" i="7"/>
  <c r="H731" i="7"/>
  <c r="E731" i="7"/>
  <c r="AL730" i="7"/>
  <c r="AN730" i="7" s="1"/>
  <c r="AG730" i="7"/>
  <c r="AI730" i="7" s="1"/>
  <c r="AB730" i="7"/>
  <c r="AD730" i="7" s="1"/>
  <c r="W730" i="7"/>
  <c r="Y730" i="7" s="1"/>
  <c r="R730" i="7"/>
  <c r="T730" i="7" s="1"/>
  <c r="M730" i="7"/>
  <c r="J730" i="7"/>
  <c r="H730" i="7"/>
  <c r="E730" i="7"/>
  <c r="AN729" i="7"/>
  <c r="AI729" i="7"/>
  <c r="AG729" i="7"/>
  <c r="AD729" i="7"/>
  <c r="AB729" i="7"/>
  <c r="Y729" i="7"/>
  <c r="W729" i="7"/>
  <c r="T729" i="7"/>
  <c r="R729" i="7"/>
  <c r="AN728" i="7"/>
  <c r="AL728" i="7"/>
  <c r="AI728" i="7"/>
  <c r="AG728" i="7"/>
  <c r="AD728" i="7"/>
  <c r="AB728" i="7"/>
  <c r="Y728" i="7"/>
  <c r="R728" i="7"/>
  <c r="T728" i="7" s="1"/>
  <c r="AL727" i="7"/>
  <c r="AN727" i="7" s="1"/>
  <c r="AG727" i="7"/>
  <c r="AI727" i="7" s="1"/>
  <c r="AB727" i="7"/>
  <c r="AD727" i="7" s="1"/>
  <c r="W727" i="7"/>
  <c r="Y727" i="7" s="1"/>
  <c r="R727" i="7"/>
  <c r="T727" i="7" s="1"/>
  <c r="M727" i="7"/>
  <c r="O727" i="7" s="1"/>
  <c r="H727" i="7"/>
  <c r="J727" i="7" s="1"/>
  <c r="E727" i="7"/>
  <c r="AN726" i="7"/>
  <c r="AL726" i="7"/>
  <c r="AI726" i="7"/>
  <c r="AG726" i="7"/>
  <c r="AD726" i="7"/>
  <c r="AB726" i="7"/>
  <c r="Y726" i="7"/>
  <c r="W726" i="7"/>
  <c r="T726" i="7"/>
  <c r="R726" i="7"/>
  <c r="O726" i="7"/>
  <c r="M726" i="7"/>
  <c r="J726" i="7"/>
  <c r="H726" i="7"/>
  <c r="E726" i="7"/>
  <c r="AL725" i="7"/>
  <c r="AN725" i="7" s="1"/>
  <c r="AG725" i="7"/>
  <c r="AI725" i="7" s="1"/>
  <c r="AB725" i="7"/>
  <c r="AD725" i="7" s="1"/>
  <c r="W725" i="7"/>
  <c r="Y725" i="7" s="1"/>
  <c r="R725" i="7"/>
  <c r="T725" i="7" s="1"/>
  <c r="M725" i="7"/>
  <c r="O725" i="7" s="1"/>
  <c r="H725" i="7"/>
  <c r="J725" i="7" s="1"/>
  <c r="E725" i="7"/>
  <c r="AN724" i="7"/>
  <c r="AL724" i="7"/>
  <c r="AI724" i="7"/>
  <c r="AG724" i="7"/>
  <c r="AD724" i="7"/>
  <c r="AB724" i="7"/>
  <c r="Y724" i="7"/>
  <c r="W724" i="7"/>
  <c r="T724" i="7"/>
  <c r="R724" i="7"/>
  <c r="O724" i="7"/>
  <c r="M724" i="7"/>
  <c r="J724" i="7"/>
  <c r="H724" i="7"/>
  <c r="E724" i="7"/>
  <c r="AL719" i="7"/>
  <c r="AG719" i="7"/>
  <c r="AB719" i="7"/>
  <c r="W719" i="7"/>
  <c r="R719" i="7"/>
  <c r="M719" i="7"/>
  <c r="H719" i="7"/>
  <c r="C719" i="7"/>
  <c r="AL718" i="7"/>
  <c r="AN718" i="7" s="1"/>
  <c r="AG718" i="7"/>
  <c r="AI718" i="7" s="1"/>
  <c r="AB718" i="7"/>
  <c r="AD718" i="7" s="1"/>
  <c r="W718" i="7"/>
  <c r="Y718" i="7" s="1"/>
  <c r="R718" i="7"/>
  <c r="T718" i="7" s="1"/>
  <c r="M718" i="7"/>
  <c r="O718" i="7" s="1"/>
  <c r="H718" i="7"/>
  <c r="J718" i="7" s="1"/>
  <c r="C718" i="7"/>
  <c r="E718" i="7" s="1"/>
  <c r="AL717" i="7"/>
  <c r="AG717" i="7"/>
  <c r="AB717" i="7"/>
  <c r="W717" i="7"/>
  <c r="R717" i="7"/>
  <c r="M717" i="7"/>
  <c r="H717" i="7"/>
  <c r="C717" i="7"/>
  <c r="AL716" i="7"/>
  <c r="AN716" i="7" s="1"/>
  <c r="AG716" i="7"/>
  <c r="AI716" i="7" s="1"/>
  <c r="AB716" i="7"/>
  <c r="AD716" i="7" s="1"/>
  <c r="W716" i="7"/>
  <c r="Y716" i="7" s="1"/>
  <c r="R716" i="7"/>
  <c r="T716" i="7" s="1"/>
  <c r="M716" i="7"/>
  <c r="O716" i="7" s="1"/>
  <c r="H716" i="7"/>
  <c r="J716" i="7" s="1"/>
  <c r="C716" i="7"/>
  <c r="E716" i="7" s="1"/>
  <c r="AL715" i="7"/>
  <c r="AN715" i="7" s="1"/>
  <c r="AG715" i="7"/>
  <c r="AI715" i="7" s="1"/>
  <c r="AB715" i="7"/>
  <c r="AD715" i="7" s="1"/>
  <c r="W715" i="7"/>
  <c r="Y715" i="7" s="1"/>
  <c r="R715" i="7"/>
  <c r="T715" i="7" s="1"/>
  <c r="M715" i="7"/>
  <c r="O715" i="7" s="1"/>
  <c r="H715" i="7"/>
  <c r="J715" i="7" s="1"/>
  <c r="C715" i="7"/>
  <c r="E715" i="7" s="1"/>
  <c r="AL714" i="7"/>
  <c r="AN714" i="7" s="1"/>
  <c r="AG714" i="7"/>
  <c r="AI714" i="7" s="1"/>
  <c r="AB714" i="7"/>
  <c r="AD714" i="7" s="1"/>
  <c r="W714" i="7"/>
  <c r="Y714" i="7" s="1"/>
  <c r="R714" i="7"/>
  <c r="T714" i="7" s="1"/>
  <c r="M714" i="7"/>
  <c r="O714" i="7" s="1"/>
  <c r="H714" i="7"/>
  <c r="J714" i="7" s="1"/>
  <c r="C714" i="7"/>
  <c r="E714" i="7" s="1"/>
  <c r="AL713" i="7"/>
  <c r="AN713" i="7" s="1"/>
  <c r="AG713" i="7"/>
  <c r="AI713" i="7" s="1"/>
  <c r="AB713" i="7"/>
  <c r="AD713" i="7" s="1"/>
  <c r="W713" i="7"/>
  <c r="Y713" i="7" s="1"/>
  <c r="R713" i="7"/>
  <c r="T713" i="7" s="1"/>
  <c r="M713" i="7"/>
  <c r="O713" i="7" s="1"/>
  <c r="H713" i="7"/>
  <c r="J713" i="7" s="1"/>
  <c r="C713" i="7"/>
  <c r="E713" i="7" s="1"/>
  <c r="AL712" i="7"/>
  <c r="AN712" i="7" s="1"/>
  <c r="AG712" i="7"/>
  <c r="AI712" i="7" s="1"/>
  <c r="AB712" i="7"/>
  <c r="AD712" i="7" s="1"/>
  <c r="W712" i="7"/>
  <c r="Y712" i="7" s="1"/>
  <c r="R712" i="7"/>
  <c r="T712" i="7" s="1"/>
  <c r="M712" i="7"/>
  <c r="O712" i="7" s="1"/>
  <c r="H712" i="7"/>
  <c r="J712" i="7" s="1"/>
  <c r="C712" i="7"/>
  <c r="E712" i="7" s="1"/>
  <c r="AL711" i="7"/>
  <c r="AN711" i="7" s="1"/>
  <c r="AG711" i="7"/>
  <c r="AI711" i="7" s="1"/>
  <c r="AB711" i="7"/>
  <c r="AD711" i="7" s="1"/>
  <c r="W711" i="7"/>
  <c r="Y711" i="7" s="1"/>
  <c r="R711" i="7"/>
  <c r="T711" i="7" s="1"/>
  <c r="M711" i="7"/>
  <c r="O711" i="7" s="1"/>
  <c r="H711" i="7"/>
  <c r="J711" i="7" s="1"/>
  <c r="C711" i="7"/>
  <c r="E711" i="7" s="1"/>
  <c r="AL710" i="7"/>
  <c r="AN710" i="7" s="1"/>
  <c r="AN717" i="7" s="1"/>
  <c r="AG710" i="7"/>
  <c r="AI710" i="7" s="1"/>
  <c r="AI717" i="7" s="1"/>
  <c r="AB710" i="7"/>
  <c r="AD710" i="7" s="1"/>
  <c r="AD717" i="7" s="1"/>
  <c r="W710" i="7"/>
  <c r="Y710" i="7" s="1"/>
  <c r="Y717" i="7" s="1"/>
  <c r="R710" i="7"/>
  <c r="T710" i="7" s="1"/>
  <c r="T717" i="7" s="1"/>
  <c r="M710" i="7"/>
  <c r="O710" i="7" s="1"/>
  <c r="O717" i="7" s="1"/>
  <c r="H710" i="7"/>
  <c r="J710" i="7" s="1"/>
  <c r="J717" i="7" s="1"/>
  <c r="C710" i="7"/>
  <c r="E710" i="7" s="1"/>
  <c r="E717" i="7" s="1"/>
  <c r="AL709" i="7"/>
  <c r="AG709" i="7"/>
  <c r="AB709" i="7"/>
  <c r="W709" i="7"/>
  <c r="R709" i="7"/>
  <c r="M709" i="7"/>
  <c r="H709" i="7"/>
  <c r="C709" i="7"/>
  <c r="AL708" i="7"/>
  <c r="AN708" i="7" s="1"/>
  <c r="AG708" i="7"/>
  <c r="AI708" i="7" s="1"/>
  <c r="AB708" i="7"/>
  <c r="AD708" i="7" s="1"/>
  <c r="W708" i="7"/>
  <c r="Y708" i="7" s="1"/>
  <c r="R708" i="7"/>
  <c r="T708" i="7" s="1"/>
  <c r="M708" i="7"/>
  <c r="O708" i="7" s="1"/>
  <c r="H708" i="7"/>
  <c r="J708" i="7" s="1"/>
  <c r="C708" i="7"/>
  <c r="E708" i="7" s="1"/>
  <c r="AL707" i="7"/>
  <c r="AN707" i="7" s="1"/>
  <c r="AG707" i="7"/>
  <c r="AI707" i="7" s="1"/>
  <c r="AB707" i="7"/>
  <c r="AD707" i="7" s="1"/>
  <c r="W707" i="7"/>
  <c r="Y707" i="7" s="1"/>
  <c r="R707" i="7"/>
  <c r="T707" i="7" s="1"/>
  <c r="M707" i="7"/>
  <c r="O707" i="7" s="1"/>
  <c r="H707" i="7"/>
  <c r="J707" i="7" s="1"/>
  <c r="C707" i="7"/>
  <c r="E707" i="7" s="1"/>
  <c r="AL706" i="7"/>
  <c r="AN706" i="7" s="1"/>
  <c r="AG706" i="7"/>
  <c r="AI706" i="7" s="1"/>
  <c r="AB706" i="7"/>
  <c r="AD706" i="7" s="1"/>
  <c r="W706" i="7"/>
  <c r="Y706" i="7" s="1"/>
  <c r="R706" i="7"/>
  <c r="T706" i="7" s="1"/>
  <c r="M706" i="7"/>
  <c r="O706" i="7" s="1"/>
  <c r="H706" i="7"/>
  <c r="J706" i="7" s="1"/>
  <c r="C706" i="7"/>
  <c r="E706" i="7" s="1"/>
  <c r="AL705" i="7"/>
  <c r="AN705" i="7" s="1"/>
  <c r="AG705" i="7"/>
  <c r="AI705" i="7" s="1"/>
  <c r="AB705" i="7"/>
  <c r="AD705" i="7" s="1"/>
  <c r="W705" i="7"/>
  <c r="Y705" i="7" s="1"/>
  <c r="R705" i="7"/>
  <c r="T705" i="7" s="1"/>
  <c r="M705" i="7"/>
  <c r="O705" i="7" s="1"/>
  <c r="H705" i="7"/>
  <c r="J705" i="7" s="1"/>
  <c r="C705" i="7"/>
  <c r="E705" i="7" s="1"/>
  <c r="AL704" i="7"/>
  <c r="AN704" i="7" s="1"/>
  <c r="AG704" i="7"/>
  <c r="AI704" i="7" s="1"/>
  <c r="AB704" i="7"/>
  <c r="AD704" i="7" s="1"/>
  <c r="W704" i="7"/>
  <c r="Y704" i="7" s="1"/>
  <c r="R704" i="7"/>
  <c r="T704" i="7" s="1"/>
  <c r="M704" i="7"/>
  <c r="O704" i="7" s="1"/>
  <c r="H704" i="7"/>
  <c r="J704" i="7" s="1"/>
  <c r="C704" i="7"/>
  <c r="E704" i="7" s="1"/>
  <c r="AL703" i="7"/>
  <c r="AN703" i="7" s="1"/>
  <c r="AG703" i="7"/>
  <c r="AI703" i="7" s="1"/>
  <c r="AB703" i="7"/>
  <c r="AD703" i="7" s="1"/>
  <c r="W703" i="7"/>
  <c r="Y703" i="7" s="1"/>
  <c r="R703" i="7"/>
  <c r="T703" i="7" s="1"/>
  <c r="M703" i="7"/>
  <c r="J703" i="7"/>
  <c r="H703" i="7"/>
  <c r="E703" i="7"/>
  <c r="C703" i="7"/>
  <c r="AN702" i="7"/>
  <c r="AL702" i="7"/>
  <c r="AI702" i="7"/>
  <c r="AG702" i="7"/>
  <c r="AD702" i="7"/>
  <c r="AB702" i="7"/>
  <c r="Y702" i="7"/>
  <c r="W702" i="7"/>
  <c r="T702" i="7"/>
  <c r="R702" i="7"/>
  <c r="O702" i="7"/>
  <c r="M702" i="7"/>
  <c r="J702" i="7"/>
  <c r="H702" i="7"/>
  <c r="E702" i="7"/>
  <c r="C702" i="7"/>
  <c r="AN701" i="7"/>
  <c r="AL701" i="7"/>
  <c r="AI701" i="7"/>
  <c r="AG701" i="7"/>
  <c r="AD701" i="7"/>
  <c r="AB701" i="7"/>
  <c r="Y701" i="7"/>
  <c r="W701" i="7"/>
  <c r="T701" i="7"/>
  <c r="R701" i="7"/>
  <c r="O701" i="7"/>
  <c r="M701" i="7"/>
  <c r="J701" i="7"/>
  <c r="H701" i="7"/>
  <c r="E701" i="7"/>
  <c r="C701" i="7"/>
  <c r="AN700" i="7"/>
  <c r="AL700" i="7"/>
  <c r="AI700" i="7"/>
  <c r="AG700" i="7"/>
  <c r="AD700" i="7"/>
  <c r="AB700" i="7"/>
  <c r="Y700" i="7"/>
  <c r="W700" i="7"/>
  <c r="T700" i="7"/>
  <c r="R700" i="7"/>
  <c r="O700" i="7"/>
  <c r="M700" i="7"/>
  <c r="J700" i="7"/>
  <c r="H700" i="7"/>
  <c r="E700" i="7"/>
  <c r="C700" i="7"/>
  <c r="AN699" i="7"/>
  <c r="AL699" i="7"/>
  <c r="AI699" i="7"/>
  <c r="AG699" i="7"/>
  <c r="AD699" i="7"/>
  <c r="AB699" i="7"/>
  <c r="Y699" i="7"/>
  <c r="W699" i="7"/>
  <c r="T699" i="7"/>
  <c r="R699" i="7"/>
  <c r="O699" i="7"/>
  <c r="M699" i="7"/>
  <c r="J699" i="7"/>
  <c r="H699" i="7"/>
  <c r="E699" i="7"/>
  <c r="C699" i="7"/>
  <c r="AL693" i="7"/>
  <c r="AG693" i="7"/>
  <c r="AB693" i="7"/>
  <c r="W693" i="7"/>
  <c r="R693" i="7"/>
  <c r="M693" i="7"/>
  <c r="H693" i="7"/>
  <c r="C693" i="7"/>
  <c r="AN692" i="7"/>
  <c r="AL692" i="7"/>
  <c r="AI692" i="7"/>
  <c r="AG692" i="7"/>
  <c r="AD692" i="7"/>
  <c r="AB692" i="7"/>
  <c r="Y692" i="7"/>
  <c r="W692" i="7"/>
  <c r="T692" i="7"/>
  <c r="R692" i="7"/>
  <c r="O692" i="7"/>
  <c r="M692" i="7"/>
  <c r="J692" i="7"/>
  <c r="H692" i="7"/>
  <c r="E692" i="7"/>
  <c r="C692" i="7"/>
  <c r="AL691" i="7"/>
  <c r="AG691" i="7"/>
  <c r="AB691" i="7"/>
  <c r="W691" i="7"/>
  <c r="R691" i="7"/>
  <c r="M691" i="7"/>
  <c r="H691" i="7"/>
  <c r="C691" i="7"/>
  <c r="AN690" i="7"/>
  <c r="AL690" i="7"/>
  <c r="AI690" i="7"/>
  <c r="AG690" i="7"/>
  <c r="AD690" i="7"/>
  <c r="AB690" i="7"/>
  <c r="Y690" i="7"/>
  <c r="W690" i="7"/>
  <c r="T690" i="7"/>
  <c r="R690" i="7"/>
  <c r="O690" i="7"/>
  <c r="M690" i="7"/>
  <c r="J690" i="7"/>
  <c r="H690" i="7"/>
  <c r="E690" i="7"/>
  <c r="C690" i="7"/>
  <c r="AN689" i="7"/>
  <c r="AL689" i="7"/>
  <c r="AI689" i="7"/>
  <c r="AG689" i="7"/>
  <c r="AD689" i="7"/>
  <c r="AB689" i="7"/>
  <c r="Y689" i="7"/>
  <c r="W689" i="7"/>
  <c r="T689" i="7"/>
  <c r="R689" i="7"/>
  <c r="O689" i="7"/>
  <c r="M689" i="7"/>
  <c r="J689" i="7"/>
  <c r="H689" i="7"/>
  <c r="E689" i="7"/>
  <c r="C689" i="7"/>
  <c r="AN688" i="7"/>
  <c r="AL688" i="7"/>
  <c r="AI688" i="7"/>
  <c r="AG688" i="7"/>
  <c r="AD688" i="7"/>
  <c r="AB688" i="7"/>
  <c r="Y688" i="7"/>
  <c r="W688" i="7"/>
  <c r="T688" i="7"/>
  <c r="R688" i="7"/>
  <c r="O688" i="7"/>
  <c r="M688" i="7"/>
  <c r="J688" i="7"/>
  <c r="H688" i="7"/>
  <c r="E688" i="7"/>
  <c r="C688" i="7"/>
  <c r="AN687" i="7"/>
  <c r="AL687" i="7"/>
  <c r="AI687" i="7"/>
  <c r="AG687" i="7"/>
  <c r="AD687" i="7"/>
  <c r="AB687" i="7"/>
  <c r="Y687" i="7"/>
  <c r="W687" i="7"/>
  <c r="T687" i="7"/>
  <c r="R687" i="7"/>
  <c r="O687" i="7"/>
  <c r="M687" i="7"/>
  <c r="J687" i="7"/>
  <c r="H687" i="7"/>
  <c r="E687" i="7"/>
  <c r="C687" i="7"/>
  <c r="AN686" i="7"/>
  <c r="AL686" i="7"/>
  <c r="AI686" i="7"/>
  <c r="AG686" i="7"/>
  <c r="AD686" i="7"/>
  <c r="AB686" i="7"/>
  <c r="Y686" i="7"/>
  <c r="W686" i="7"/>
  <c r="T686" i="7"/>
  <c r="R686" i="7"/>
  <c r="O686" i="7"/>
  <c r="M686" i="7"/>
  <c r="J686" i="7"/>
  <c r="H686" i="7"/>
  <c r="E686" i="7"/>
  <c r="C686" i="7"/>
  <c r="AN685" i="7"/>
  <c r="AL685" i="7"/>
  <c r="AI685" i="7"/>
  <c r="AG685" i="7"/>
  <c r="AD685" i="7"/>
  <c r="AB685" i="7"/>
  <c r="Y685" i="7"/>
  <c r="W685" i="7"/>
  <c r="T685" i="7"/>
  <c r="R685" i="7"/>
  <c r="O685" i="7"/>
  <c r="M685" i="7"/>
  <c r="J685" i="7"/>
  <c r="H685" i="7"/>
  <c r="E685" i="7"/>
  <c r="C685" i="7"/>
  <c r="AN684" i="7"/>
  <c r="AN691" i="7" s="1"/>
  <c r="AL684" i="7"/>
  <c r="AI684" i="7"/>
  <c r="AI691" i="7" s="1"/>
  <c r="AG684" i="7"/>
  <c r="AD684" i="7"/>
  <c r="AD691" i="7" s="1"/>
  <c r="AB684" i="7"/>
  <c r="Y684" i="7"/>
  <c r="Y691" i="7" s="1"/>
  <c r="W684" i="7"/>
  <c r="T684" i="7"/>
  <c r="T691" i="7" s="1"/>
  <c r="R684" i="7"/>
  <c r="O684" i="7"/>
  <c r="O691" i="7" s="1"/>
  <c r="M684" i="7"/>
  <c r="J684" i="7"/>
  <c r="J691" i="7" s="1"/>
  <c r="H684" i="7"/>
  <c r="E684" i="7"/>
  <c r="E691" i="7" s="1"/>
  <c r="C684" i="7"/>
  <c r="AL683" i="7"/>
  <c r="AG683" i="7"/>
  <c r="AB683" i="7"/>
  <c r="W683" i="7"/>
  <c r="R683" i="7"/>
  <c r="M683" i="7"/>
  <c r="H683" i="7"/>
  <c r="C683" i="7"/>
  <c r="AN682" i="7"/>
  <c r="AN683" i="7" s="1"/>
  <c r="AL682" i="7"/>
  <c r="AI682" i="7"/>
  <c r="AI683" i="7" s="1"/>
  <c r="AG682" i="7"/>
  <c r="AD682" i="7"/>
  <c r="AD683" i="7" s="1"/>
  <c r="AB682" i="7"/>
  <c r="Y682" i="7"/>
  <c r="Y683" i="7" s="1"/>
  <c r="W682" i="7"/>
  <c r="T682" i="7"/>
  <c r="T683" i="7" s="1"/>
  <c r="R682" i="7"/>
  <c r="O682" i="7"/>
  <c r="O683" i="7" s="1"/>
  <c r="M682" i="7"/>
  <c r="J682" i="7"/>
  <c r="J683" i="7" s="1"/>
  <c r="H682" i="7"/>
  <c r="E682" i="7"/>
  <c r="E683" i="7" s="1"/>
  <c r="C682" i="7"/>
  <c r="AN681" i="7"/>
  <c r="AL681" i="7"/>
  <c r="AI681" i="7"/>
  <c r="AG681" i="7"/>
  <c r="AD681" i="7"/>
  <c r="AB681" i="7"/>
  <c r="Y681" i="7"/>
  <c r="W681" i="7"/>
  <c r="T681" i="7"/>
  <c r="R681" i="7"/>
  <c r="O681" i="7"/>
  <c r="M681" i="7"/>
  <c r="J681" i="7"/>
  <c r="H681" i="7"/>
  <c r="E681" i="7"/>
  <c r="C681" i="7"/>
  <c r="AN680" i="7"/>
  <c r="AL680" i="7"/>
  <c r="AI680" i="7"/>
  <c r="AG680" i="7"/>
  <c r="AD680" i="7"/>
  <c r="AB680" i="7"/>
  <c r="Y680" i="7"/>
  <c r="W680" i="7"/>
  <c r="T680" i="7"/>
  <c r="R680" i="7"/>
  <c r="O680" i="7"/>
  <c r="M680" i="7"/>
  <c r="J680" i="7"/>
  <c r="H680" i="7"/>
  <c r="E680" i="7"/>
  <c r="C680" i="7"/>
  <c r="AN679" i="7"/>
  <c r="AL679" i="7"/>
  <c r="AI679" i="7"/>
  <c r="AG679" i="7"/>
  <c r="AD679" i="7"/>
  <c r="AB679" i="7"/>
  <c r="Y679" i="7"/>
  <c r="W679" i="7"/>
  <c r="T679" i="7"/>
  <c r="R679" i="7"/>
  <c r="O679" i="7"/>
  <c r="M679" i="7"/>
  <c r="J679" i="7"/>
  <c r="H679" i="7"/>
  <c r="E679" i="7"/>
  <c r="C679" i="7"/>
  <c r="AN678" i="7"/>
  <c r="AL678" i="7"/>
  <c r="AI678" i="7"/>
  <c r="AG678" i="7"/>
  <c r="AD678" i="7"/>
  <c r="AB678" i="7"/>
  <c r="Y678" i="7"/>
  <c r="W678" i="7"/>
  <c r="T678" i="7"/>
  <c r="R678" i="7"/>
  <c r="O678" i="7"/>
  <c r="M678" i="7"/>
  <c r="J678" i="7"/>
  <c r="H678" i="7"/>
  <c r="E678" i="7"/>
  <c r="C678" i="7"/>
  <c r="AN677" i="7"/>
  <c r="AL677" i="7"/>
  <c r="AI677" i="7"/>
  <c r="AG677" i="7"/>
  <c r="AD677" i="7"/>
  <c r="AB677" i="7"/>
  <c r="Y677" i="7"/>
  <c r="W677" i="7"/>
  <c r="T677" i="7"/>
  <c r="R677" i="7"/>
  <c r="O677" i="7"/>
  <c r="M677" i="7"/>
  <c r="J677" i="7"/>
  <c r="H677" i="7"/>
  <c r="E677" i="7"/>
  <c r="C677" i="7"/>
  <c r="AN676" i="7"/>
  <c r="AL676" i="7"/>
  <c r="AI676" i="7"/>
  <c r="AG676" i="7"/>
  <c r="AD676" i="7"/>
  <c r="AB676" i="7"/>
  <c r="Y676" i="7"/>
  <c r="W676" i="7"/>
  <c r="T676" i="7"/>
  <c r="R676" i="7"/>
  <c r="O676" i="7"/>
  <c r="M676" i="7"/>
  <c r="J676" i="7"/>
  <c r="H676" i="7"/>
  <c r="E676" i="7"/>
  <c r="AL675" i="7"/>
  <c r="AN675" i="7" s="1"/>
  <c r="AG675" i="7"/>
  <c r="AI675" i="7" s="1"/>
  <c r="AB675" i="7"/>
  <c r="AD675" i="7" s="1"/>
  <c r="W675" i="7"/>
  <c r="Y675" i="7" s="1"/>
  <c r="R675" i="7"/>
  <c r="T675" i="7" s="1"/>
  <c r="M675" i="7"/>
  <c r="O675" i="7" s="1"/>
  <c r="H675" i="7"/>
  <c r="J675" i="7" s="1"/>
  <c r="C675" i="7"/>
  <c r="E675" i="7" s="1"/>
  <c r="AL674" i="7"/>
  <c r="AN674" i="7" s="1"/>
  <c r="AG674" i="7"/>
  <c r="AI674" i="7" s="1"/>
  <c r="AB674" i="7"/>
  <c r="AD674" i="7" s="1"/>
  <c r="W674" i="7"/>
  <c r="Y674" i="7" s="1"/>
  <c r="R674" i="7"/>
  <c r="T674" i="7" s="1"/>
  <c r="M674" i="7"/>
  <c r="O674" i="7" s="1"/>
  <c r="H674" i="7"/>
  <c r="J674" i="7" s="1"/>
  <c r="C674" i="7"/>
  <c r="E674" i="7" s="1"/>
  <c r="AL673" i="7"/>
  <c r="AN673" i="7" s="1"/>
  <c r="AG673" i="7"/>
  <c r="AI673" i="7" s="1"/>
  <c r="AB673" i="7"/>
  <c r="AD673" i="7" s="1"/>
  <c r="W673" i="7"/>
  <c r="Y673" i="7" s="1"/>
  <c r="R673" i="7"/>
  <c r="T673" i="7" s="1"/>
  <c r="M673" i="7"/>
  <c r="O673" i="7" s="1"/>
  <c r="H673" i="7"/>
  <c r="J673" i="7" s="1"/>
  <c r="C673" i="7"/>
  <c r="E673" i="7" s="1"/>
  <c r="AL667" i="7"/>
  <c r="AN667" i="7" s="1"/>
  <c r="AG667" i="7"/>
  <c r="AI667" i="7" s="1"/>
  <c r="AB667" i="7"/>
  <c r="AD667" i="7" s="1"/>
  <c r="W667" i="7"/>
  <c r="Y667" i="7" s="1"/>
  <c r="R667" i="7"/>
  <c r="T667" i="7" s="1"/>
  <c r="M667" i="7"/>
  <c r="O667" i="7" s="1"/>
  <c r="H667" i="7"/>
  <c r="J667" i="7" s="1"/>
  <c r="E667" i="7"/>
  <c r="M666" i="7"/>
  <c r="AL665" i="7"/>
  <c r="AN665" i="7" s="1"/>
  <c r="AG665" i="7"/>
  <c r="AI665" i="7" s="1"/>
  <c r="AB665" i="7"/>
  <c r="AD665" i="7" s="1"/>
  <c r="W665" i="7"/>
  <c r="Y665" i="7" s="1"/>
  <c r="R665" i="7"/>
  <c r="T665" i="7" s="1"/>
  <c r="M665" i="7"/>
  <c r="O665" i="7" s="1"/>
  <c r="H665" i="7"/>
  <c r="J665" i="7" s="1"/>
  <c r="E665" i="7"/>
  <c r="AN664" i="7"/>
  <c r="AL664" i="7"/>
  <c r="AI664" i="7"/>
  <c r="AG664" i="7"/>
  <c r="AD664" i="7"/>
  <c r="AB664" i="7"/>
  <c r="Y664" i="7"/>
  <c r="W664" i="7"/>
  <c r="T664" i="7"/>
  <c r="R664" i="7"/>
  <c r="O664" i="7"/>
  <c r="M664" i="7"/>
  <c r="J664" i="7"/>
  <c r="H664" i="7"/>
  <c r="E664" i="7"/>
  <c r="AL663" i="7"/>
  <c r="AN663" i="7" s="1"/>
  <c r="AG663" i="7"/>
  <c r="AI663" i="7" s="1"/>
  <c r="AB663" i="7"/>
  <c r="AD663" i="7" s="1"/>
  <c r="W663" i="7"/>
  <c r="Y663" i="7" s="1"/>
  <c r="R663" i="7"/>
  <c r="T663" i="7" s="1"/>
  <c r="M663" i="7"/>
  <c r="O663" i="7" s="1"/>
  <c r="H663" i="7"/>
  <c r="J663" i="7" s="1"/>
  <c r="E663" i="7"/>
  <c r="AN662" i="7"/>
  <c r="AL662" i="7"/>
  <c r="AI662" i="7"/>
  <c r="AG662" i="7"/>
  <c r="AD662" i="7"/>
  <c r="AB662" i="7"/>
  <c r="Y662" i="7"/>
  <c r="W662" i="7"/>
  <c r="T662" i="7"/>
  <c r="R662" i="7"/>
  <c r="O662" i="7"/>
  <c r="M662" i="7"/>
  <c r="J662" i="7"/>
  <c r="H662" i="7"/>
  <c r="E662" i="7"/>
  <c r="AL661" i="7"/>
  <c r="AN661" i="7" s="1"/>
  <c r="AG661" i="7"/>
  <c r="AI661" i="7" s="1"/>
  <c r="AB661" i="7"/>
  <c r="AD661" i="7" s="1"/>
  <c r="W661" i="7"/>
  <c r="Y661" i="7" s="1"/>
  <c r="R661" i="7"/>
  <c r="T661" i="7" s="1"/>
  <c r="M661" i="7"/>
  <c r="O661" i="7" s="1"/>
  <c r="H661" i="7"/>
  <c r="J661" i="7" s="1"/>
  <c r="E661" i="7"/>
  <c r="AN660" i="7"/>
  <c r="AL660" i="7"/>
  <c r="AI660" i="7"/>
  <c r="AG660" i="7"/>
  <c r="AD660" i="7"/>
  <c r="AB660" i="7"/>
  <c r="Y660" i="7"/>
  <c r="W660" i="7"/>
  <c r="T660" i="7"/>
  <c r="R660" i="7"/>
  <c r="O660" i="7"/>
  <c r="M660" i="7"/>
  <c r="J660" i="7"/>
  <c r="H660" i="7"/>
  <c r="E660" i="7"/>
  <c r="E666" i="7" s="1"/>
  <c r="AL659" i="7"/>
  <c r="AN659" i="7" s="1"/>
  <c r="AN666" i="7" s="1"/>
  <c r="AG659" i="7"/>
  <c r="AI659" i="7" s="1"/>
  <c r="AB659" i="7"/>
  <c r="AD659" i="7" s="1"/>
  <c r="W659" i="7"/>
  <c r="Y659" i="7" s="1"/>
  <c r="R659" i="7"/>
  <c r="T659" i="7" s="1"/>
  <c r="T666" i="7" s="1"/>
  <c r="M659" i="7"/>
  <c r="O659" i="7" s="1"/>
  <c r="H659" i="7"/>
  <c r="J659" i="7" s="1"/>
  <c r="E659" i="7"/>
  <c r="AN658" i="7"/>
  <c r="AL658" i="7"/>
  <c r="AG658" i="7"/>
  <c r="AB658" i="7"/>
  <c r="W658" i="7"/>
  <c r="T658" i="7"/>
  <c r="R658" i="7"/>
  <c r="M658" i="7"/>
  <c r="H658" i="7"/>
  <c r="AL657" i="7"/>
  <c r="AN657" i="7" s="1"/>
  <c r="AG657" i="7"/>
  <c r="AI657" i="7" s="1"/>
  <c r="AB657" i="7"/>
  <c r="AD657" i="7" s="1"/>
  <c r="W657" i="7"/>
  <c r="Y657" i="7" s="1"/>
  <c r="R657" i="7"/>
  <c r="T657" i="7" s="1"/>
  <c r="M657" i="7"/>
  <c r="O657" i="7" s="1"/>
  <c r="H657" i="7"/>
  <c r="J657" i="7" s="1"/>
  <c r="E657" i="7"/>
  <c r="AN656" i="7"/>
  <c r="AL656" i="7"/>
  <c r="AI656" i="7"/>
  <c r="AG656" i="7"/>
  <c r="AD656" i="7"/>
  <c r="AB656" i="7"/>
  <c r="Y656" i="7"/>
  <c r="W656" i="7"/>
  <c r="T656" i="7"/>
  <c r="R656" i="7"/>
  <c r="O656" i="7"/>
  <c r="M656" i="7"/>
  <c r="J656" i="7"/>
  <c r="H656" i="7"/>
  <c r="E656" i="7"/>
  <c r="AL655" i="7"/>
  <c r="AN655" i="7" s="1"/>
  <c r="AG655" i="7"/>
  <c r="AI655" i="7" s="1"/>
  <c r="AB655" i="7"/>
  <c r="AD655" i="7" s="1"/>
  <c r="AD658" i="7" s="1"/>
  <c r="W655" i="7"/>
  <c r="Y655" i="7" s="1"/>
  <c r="R655" i="7"/>
  <c r="T655" i="7" s="1"/>
  <c r="M655" i="7"/>
  <c r="O655" i="7" s="1"/>
  <c r="H655" i="7"/>
  <c r="J655" i="7" s="1"/>
  <c r="J658" i="7" s="1"/>
  <c r="E655" i="7"/>
  <c r="AN654" i="7"/>
  <c r="AL654" i="7"/>
  <c r="AI654" i="7"/>
  <c r="AG654" i="7"/>
  <c r="AD654" i="7"/>
  <c r="AB654" i="7"/>
  <c r="Y654" i="7"/>
  <c r="W654" i="7"/>
  <c r="T654" i="7"/>
  <c r="R654" i="7"/>
  <c r="O654" i="7"/>
  <c r="M654" i="7"/>
  <c r="J654" i="7"/>
  <c r="H654" i="7"/>
  <c r="E654" i="7"/>
  <c r="AL653" i="7"/>
  <c r="AN653" i="7" s="1"/>
  <c r="AG653" i="7"/>
  <c r="AI653" i="7" s="1"/>
  <c r="AB653" i="7"/>
  <c r="AD653" i="7" s="1"/>
  <c r="W653" i="7"/>
  <c r="Y653" i="7" s="1"/>
  <c r="R653" i="7"/>
  <c r="T653" i="7" s="1"/>
  <c r="M653" i="7"/>
  <c r="O653" i="7" s="1"/>
  <c r="H653" i="7"/>
  <c r="J653" i="7" s="1"/>
  <c r="E653" i="7"/>
  <c r="AN652" i="7"/>
  <c r="AL652" i="7"/>
  <c r="AI652" i="7"/>
  <c r="AG652" i="7"/>
  <c r="AD652" i="7"/>
  <c r="AB652" i="7"/>
  <c r="Y652" i="7"/>
  <c r="W652" i="7"/>
  <c r="T652" i="7"/>
  <c r="R652" i="7"/>
  <c r="M652" i="7"/>
  <c r="H652" i="7"/>
  <c r="J652" i="7" s="1"/>
  <c r="E652" i="7"/>
  <c r="AN651" i="7"/>
  <c r="AL651" i="7"/>
  <c r="AI651" i="7"/>
  <c r="AG651" i="7"/>
  <c r="AD651" i="7"/>
  <c r="AB651" i="7"/>
  <c r="Y651" i="7"/>
  <c r="W651" i="7"/>
  <c r="T651" i="7"/>
  <c r="R651" i="7"/>
  <c r="O651" i="7"/>
  <c r="M651" i="7"/>
  <c r="J651" i="7"/>
  <c r="H651" i="7"/>
  <c r="E651" i="7"/>
  <c r="AL650" i="7"/>
  <c r="AN650" i="7" s="1"/>
  <c r="AG650" i="7"/>
  <c r="AI650" i="7" s="1"/>
  <c r="AB650" i="7"/>
  <c r="AD650" i="7" s="1"/>
  <c r="W650" i="7"/>
  <c r="Y650" i="7" s="1"/>
  <c r="R650" i="7"/>
  <c r="T650" i="7" s="1"/>
  <c r="M650" i="7"/>
  <c r="O650" i="7" s="1"/>
  <c r="H650" i="7"/>
  <c r="J650" i="7" s="1"/>
  <c r="E650" i="7"/>
  <c r="AN649" i="7"/>
  <c r="AL649" i="7"/>
  <c r="AI649" i="7"/>
  <c r="AG649" i="7"/>
  <c r="AD649" i="7"/>
  <c r="AB649" i="7"/>
  <c r="Y649" i="7"/>
  <c r="W649" i="7"/>
  <c r="T649" i="7"/>
  <c r="R649" i="7"/>
  <c r="O649" i="7"/>
  <c r="M649" i="7"/>
  <c r="J649" i="7"/>
  <c r="H649" i="7"/>
  <c r="E649" i="7"/>
  <c r="AL643" i="7"/>
  <c r="AN643" i="7" s="1"/>
  <c r="AG643" i="7"/>
  <c r="AI643" i="7" s="1"/>
  <c r="AB643" i="7"/>
  <c r="AD643" i="7" s="1"/>
  <c r="W643" i="7"/>
  <c r="Y643" i="7" s="1"/>
  <c r="R643" i="7"/>
  <c r="T643" i="7" s="1"/>
  <c r="M643" i="7"/>
  <c r="O643" i="7" s="1"/>
  <c r="H643" i="7"/>
  <c r="J643" i="7" s="1"/>
  <c r="E643" i="7"/>
  <c r="M642" i="7"/>
  <c r="E642" i="7"/>
  <c r="AL641" i="7"/>
  <c r="AN641" i="7" s="1"/>
  <c r="AG641" i="7"/>
  <c r="AI641" i="7" s="1"/>
  <c r="AB641" i="7"/>
  <c r="AD641" i="7" s="1"/>
  <c r="W641" i="7"/>
  <c r="Y641" i="7" s="1"/>
  <c r="R641" i="7"/>
  <c r="T641" i="7" s="1"/>
  <c r="M641" i="7"/>
  <c r="O641" i="7" s="1"/>
  <c r="H641" i="7"/>
  <c r="J641" i="7" s="1"/>
  <c r="E641" i="7"/>
  <c r="AN640" i="7"/>
  <c r="AL640" i="7"/>
  <c r="AI640" i="7"/>
  <c r="AG640" i="7"/>
  <c r="AD640" i="7"/>
  <c r="AB640" i="7"/>
  <c r="Y640" i="7"/>
  <c r="W640" i="7"/>
  <c r="T640" i="7"/>
  <c r="R640" i="7"/>
  <c r="O640" i="7"/>
  <c r="M640" i="7"/>
  <c r="J640" i="7"/>
  <c r="H640" i="7"/>
  <c r="E640" i="7"/>
  <c r="AL639" i="7"/>
  <c r="AN639" i="7" s="1"/>
  <c r="AG639" i="7"/>
  <c r="AI639" i="7" s="1"/>
  <c r="AB639" i="7"/>
  <c r="AD639" i="7" s="1"/>
  <c r="W639" i="7"/>
  <c r="Y639" i="7" s="1"/>
  <c r="R639" i="7"/>
  <c r="T639" i="7" s="1"/>
  <c r="M639" i="7"/>
  <c r="O639" i="7" s="1"/>
  <c r="H639" i="7"/>
  <c r="J639" i="7" s="1"/>
  <c r="E639" i="7"/>
  <c r="AN638" i="7"/>
  <c r="AN642" i="7" s="1"/>
  <c r="AL638" i="7"/>
  <c r="AI638" i="7"/>
  <c r="AG638" i="7"/>
  <c r="AD638" i="7"/>
  <c r="AB638" i="7"/>
  <c r="Y638" i="7"/>
  <c r="W638" i="7"/>
  <c r="T638" i="7"/>
  <c r="R638" i="7"/>
  <c r="O638" i="7"/>
  <c r="M638" i="7"/>
  <c r="J638" i="7"/>
  <c r="H638" i="7"/>
  <c r="E638" i="7"/>
  <c r="AL637" i="7"/>
  <c r="AN637" i="7" s="1"/>
  <c r="AG637" i="7"/>
  <c r="AI637" i="7" s="1"/>
  <c r="AB637" i="7"/>
  <c r="AD637" i="7" s="1"/>
  <c r="W637" i="7"/>
  <c r="Y637" i="7" s="1"/>
  <c r="R637" i="7"/>
  <c r="T637" i="7" s="1"/>
  <c r="M637" i="7"/>
  <c r="O637" i="7" s="1"/>
  <c r="H637" i="7"/>
  <c r="J637" i="7" s="1"/>
  <c r="E637" i="7"/>
  <c r="AN636" i="7"/>
  <c r="AL636" i="7"/>
  <c r="AI636" i="7"/>
  <c r="AG636" i="7"/>
  <c r="AD636" i="7"/>
  <c r="AB636" i="7"/>
  <c r="Y636" i="7"/>
  <c r="W636" i="7"/>
  <c r="T636" i="7"/>
  <c r="R636" i="7"/>
  <c r="O636" i="7"/>
  <c r="M636" i="7"/>
  <c r="J636" i="7"/>
  <c r="H636" i="7"/>
  <c r="E636" i="7"/>
  <c r="AL635" i="7"/>
  <c r="AN635" i="7" s="1"/>
  <c r="AG635" i="7"/>
  <c r="AI635" i="7" s="1"/>
  <c r="AB635" i="7"/>
  <c r="AD635" i="7" s="1"/>
  <c r="AD642" i="7" s="1"/>
  <c r="W635" i="7"/>
  <c r="Y635" i="7" s="1"/>
  <c r="R635" i="7"/>
  <c r="T635" i="7" s="1"/>
  <c r="M635" i="7"/>
  <c r="O635" i="7" s="1"/>
  <c r="H635" i="7"/>
  <c r="J635" i="7" s="1"/>
  <c r="J642" i="7" s="1"/>
  <c r="E635" i="7"/>
  <c r="AL634" i="7"/>
  <c r="AG634" i="7"/>
  <c r="AB634" i="7"/>
  <c r="W634" i="7"/>
  <c r="R634" i="7"/>
  <c r="M634" i="7"/>
  <c r="H634" i="7"/>
  <c r="E634" i="7"/>
  <c r="AL633" i="7"/>
  <c r="AN633" i="7" s="1"/>
  <c r="AG633" i="7"/>
  <c r="AI633" i="7" s="1"/>
  <c r="AB633" i="7"/>
  <c r="AD633" i="7" s="1"/>
  <c r="W633" i="7"/>
  <c r="Y633" i="7" s="1"/>
  <c r="Y634" i="7" s="1"/>
  <c r="R633" i="7"/>
  <c r="T633" i="7" s="1"/>
  <c r="M633" i="7"/>
  <c r="O633" i="7" s="1"/>
  <c r="H633" i="7"/>
  <c r="J633" i="7" s="1"/>
  <c r="E633" i="7"/>
  <c r="AN632" i="7"/>
  <c r="AL632" i="7"/>
  <c r="AI632" i="7"/>
  <c r="AG632" i="7"/>
  <c r="AD632" i="7"/>
  <c r="AB632" i="7"/>
  <c r="Y632" i="7"/>
  <c r="W632" i="7"/>
  <c r="T632" i="7"/>
  <c r="R632" i="7"/>
  <c r="O632" i="7"/>
  <c r="M632" i="7"/>
  <c r="J632" i="7"/>
  <c r="H632" i="7"/>
  <c r="E632" i="7"/>
  <c r="AL631" i="7"/>
  <c r="AN631" i="7" s="1"/>
  <c r="AG631" i="7"/>
  <c r="AI631" i="7" s="1"/>
  <c r="AB631" i="7"/>
  <c r="AD631" i="7" s="1"/>
  <c r="W631" i="7"/>
  <c r="Y631" i="7" s="1"/>
  <c r="R631" i="7"/>
  <c r="T631" i="7" s="1"/>
  <c r="M631" i="7"/>
  <c r="O631" i="7" s="1"/>
  <c r="H631" i="7"/>
  <c r="J631" i="7" s="1"/>
  <c r="E631" i="7"/>
  <c r="AN630" i="7"/>
  <c r="AL630" i="7"/>
  <c r="AI630" i="7"/>
  <c r="AG630" i="7"/>
  <c r="AD630" i="7"/>
  <c r="AB630" i="7"/>
  <c r="Y630" i="7"/>
  <c r="W630" i="7"/>
  <c r="T630" i="7"/>
  <c r="R630" i="7"/>
  <c r="O630" i="7"/>
  <c r="M630" i="7"/>
  <c r="J630" i="7"/>
  <c r="H630" i="7"/>
  <c r="E630" i="7"/>
  <c r="AL629" i="7"/>
  <c r="AN629" i="7" s="1"/>
  <c r="AG629" i="7"/>
  <c r="AI629" i="7" s="1"/>
  <c r="AI634" i="7" s="1"/>
  <c r="AB629" i="7"/>
  <c r="AD629" i="7" s="1"/>
  <c r="W629" i="7"/>
  <c r="Y629" i="7" s="1"/>
  <c r="R629" i="7"/>
  <c r="T629" i="7" s="1"/>
  <c r="M629" i="7"/>
  <c r="O629" i="7" s="1"/>
  <c r="O634" i="7" s="1"/>
  <c r="H629" i="7"/>
  <c r="J629" i="7" s="1"/>
  <c r="E629" i="7"/>
  <c r="AN628" i="7"/>
  <c r="AL628" i="7"/>
  <c r="AI628" i="7"/>
  <c r="AG628" i="7"/>
  <c r="AD628" i="7"/>
  <c r="AB628" i="7"/>
  <c r="Y628" i="7"/>
  <c r="W628" i="7"/>
  <c r="T628" i="7"/>
  <c r="R628" i="7"/>
  <c r="O628" i="7"/>
  <c r="M628" i="7"/>
  <c r="J628" i="7"/>
  <c r="H628" i="7"/>
  <c r="E628" i="7"/>
  <c r="AL627" i="7"/>
  <c r="AN627" i="7" s="1"/>
  <c r="AG627" i="7"/>
  <c r="AI627" i="7" s="1"/>
  <c r="AB627" i="7"/>
  <c r="AD627" i="7" s="1"/>
  <c r="W627" i="7"/>
  <c r="Y627" i="7" s="1"/>
  <c r="R627" i="7"/>
  <c r="T627" i="7" s="1"/>
  <c r="M627" i="7"/>
  <c r="O627" i="7" s="1"/>
  <c r="H627" i="7"/>
  <c r="J627" i="7" s="1"/>
  <c r="E627" i="7"/>
  <c r="AN626" i="7"/>
  <c r="AL626" i="7"/>
  <c r="AI626" i="7"/>
  <c r="AG626" i="7"/>
  <c r="AD626" i="7"/>
  <c r="AB626" i="7"/>
  <c r="Y626" i="7"/>
  <c r="W626" i="7"/>
  <c r="T626" i="7"/>
  <c r="R626" i="7"/>
  <c r="O626" i="7"/>
  <c r="M626" i="7"/>
  <c r="J626" i="7"/>
  <c r="H626" i="7"/>
  <c r="E626" i="7"/>
  <c r="AL625" i="7"/>
  <c r="AN625" i="7" s="1"/>
  <c r="AG625" i="7"/>
  <c r="AI625" i="7" s="1"/>
  <c r="AB625" i="7"/>
  <c r="AD625" i="7" s="1"/>
  <c r="W625" i="7"/>
  <c r="Y625" i="7" s="1"/>
  <c r="R625" i="7"/>
  <c r="T625" i="7" s="1"/>
  <c r="M625" i="7"/>
  <c r="O625" i="7" s="1"/>
  <c r="H625" i="7"/>
  <c r="J625" i="7" s="1"/>
  <c r="E625" i="7"/>
  <c r="AN619" i="7"/>
  <c r="AL619" i="7"/>
  <c r="AI619" i="7"/>
  <c r="AG619" i="7"/>
  <c r="AD619" i="7"/>
  <c r="AB619" i="7"/>
  <c r="Y619" i="7"/>
  <c r="W619" i="7"/>
  <c r="T619" i="7"/>
  <c r="R619" i="7"/>
  <c r="O619" i="7"/>
  <c r="M619" i="7"/>
  <c r="J619" i="7"/>
  <c r="H619" i="7"/>
  <c r="E619" i="7"/>
  <c r="M618" i="7"/>
  <c r="AN617" i="7"/>
  <c r="AL617" i="7"/>
  <c r="AI617" i="7"/>
  <c r="AG617" i="7"/>
  <c r="AD617" i="7"/>
  <c r="AB617" i="7"/>
  <c r="Y617" i="7"/>
  <c r="W617" i="7"/>
  <c r="T617" i="7"/>
  <c r="R617" i="7"/>
  <c r="O617" i="7"/>
  <c r="M617" i="7"/>
  <c r="J617" i="7"/>
  <c r="H617" i="7"/>
  <c r="E617" i="7"/>
  <c r="AL616" i="7"/>
  <c r="AN616" i="7" s="1"/>
  <c r="AG616" i="7"/>
  <c r="AI616" i="7" s="1"/>
  <c r="AB616" i="7"/>
  <c r="AD616" i="7" s="1"/>
  <c r="W616" i="7"/>
  <c r="Y616" i="7" s="1"/>
  <c r="R616" i="7"/>
  <c r="T616" i="7" s="1"/>
  <c r="M616" i="7"/>
  <c r="O616" i="7" s="1"/>
  <c r="H616" i="7"/>
  <c r="J616" i="7" s="1"/>
  <c r="E616" i="7"/>
  <c r="AN615" i="7"/>
  <c r="AL615" i="7"/>
  <c r="AI615" i="7"/>
  <c r="AG615" i="7"/>
  <c r="AD615" i="7"/>
  <c r="AB615" i="7"/>
  <c r="Y615" i="7"/>
  <c r="W615" i="7"/>
  <c r="T615" i="7"/>
  <c r="R615" i="7"/>
  <c r="O615" i="7"/>
  <c r="M615" i="7"/>
  <c r="J615" i="7"/>
  <c r="H615" i="7"/>
  <c r="E615" i="7"/>
  <c r="AL614" i="7"/>
  <c r="AN614" i="7" s="1"/>
  <c r="AG614" i="7"/>
  <c r="AI614" i="7" s="1"/>
  <c r="AB614" i="7"/>
  <c r="AD614" i="7" s="1"/>
  <c r="W614" i="7"/>
  <c r="Y614" i="7" s="1"/>
  <c r="R614" i="7"/>
  <c r="T614" i="7" s="1"/>
  <c r="M614" i="7"/>
  <c r="O614" i="7" s="1"/>
  <c r="H614" i="7"/>
  <c r="J614" i="7" s="1"/>
  <c r="E614" i="7"/>
  <c r="AN613" i="7"/>
  <c r="AL613" i="7"/>
  <c r="AI613" i="7"/>
  <c r="AG613" i="7"/>
  <c r="AD613" i="7"/>
  <c r="AB613" i="7"/>
  <c r="Y613" i="7"/>
  <c r="W613" i="7"/>
  <c r="T613" i="7"/>
  <c r="R613" i="7"/>
  <c r="O613" i="7"/>
  <c r="M613" i="7"/>
  <c r="J613" i="7"/>
  <c r="H613" i="7"/>
  <c r="E613" i="7"/>
  <c r="AL612" i="7"/>
  <c r="AN612" i="7" s="1"/>
  <c r="AG612" i="7"/>
  <c r="AI612" i="7" s="1"/>
  <c r="AB612" i="7"/>
  <c r="AD612" i="7" s="1"/>
  <c r="W612" i="7"/>
  <c r="Y612" i="7" s="1"/>
  <c r="R612" i="7"/>
  <c r="T612" i="7" s="1"/>
  <c r="M612" i="7"/>
  <c r="O612" i="7" s="1"/>
  <c r="H612" i="7"/>
  <c r="J612" i="7" s="1"/>
  <c r="J618" i="7" s="1"/>
  <c r="E612" i="7"/>
  <c r="AN611" i="7"/>
  <c r="AL611" i="7"/>
  <c r="AI611" i="7"/>
  <c r="AI618" i="7" s="1"/>
  <c r="AG611" i="7"/>
  <c r="AD611" i="7"/>
  <c r="AB611" i="7"/>
  <c r="Y611" i="7"/>
  <c r="Y618" i="7" s="1"/>
  <c r="W611" i="7"/>
  <c r="T611" i="7"/>
  <c r="R611" i="7"/>
  <c r="O611" i="7"/>
  <c r="O618" i="7" s="1"/>
  <c r="M611" i="7"/>
  <c r="J611" i="7"/>
  <c r="H611" i="7"/>
  <c r="E611" i="7"/>
  <c r="E618" i="7" s="1"/>
  <c r="AL610" i="7"/>
  <c r="AG610" i="7"/>
  <c r="AB610" i="7"/>
  <c r="W610" i="7"/>
  <c r="R610" i="7"/>
  <c r="M610" i="7"/>
  <c r="H610" i="7"/>
  <c r="AN609" i="7"/>
  <c r="AN610" i="7" s="1"/>
  <c r="AL609" i="7"/>
  <c r="AI609" i="7"/>
  <c r="AG609" i="7"/>
  <c r="AD609" i="7"/>
  <c r="AB609" i="7"/>
  <c r="Y609" i="7"/>
  <c r="W609" i="7"/>
  <c r="T609" i="7"/>
  <c r="T610" i="7" s="1"/>
  <c r="R609" i="7"/>
  <c r="O609" i="7"/>
  <c r="M609" i="7"/>
  <c r="J609" i="7"/>
  <c r="H609" i="7"/>
  <c r="E609" i="7"/>
  <c r="AL608" i="7"/>
  <c r="AN608" i="7" s="1"/>
  <c r="AG608" i="7"/>
  <c r="AI608" i="7" s="1"/>
  <c r="AB608" i="7"/>
  <c r="AD608" i="7" s="1"/>
  <c r="W608" i="7"/>
  <c r="Y608" i="7" s="1"/>
  <c r="R608" i="7"/>
  <c r="T608" i="7" s="1"/>
  <c r="M608" i="7"/>
  <c r="O608" i="7" s="1"/>
  <c r="H608" i="7"/>
  <c r="J608" i="7" s="1"/>
  <c r="E608" i="7"/>
  <c r="AN607" i="7"/>
  <c r="AL607" i="7"/>
  <c r="AI607" i="7"/>
  <c r="AG607" i="7"/>
  <c r="AD607" i="7"/>
  <c r="AB607" i="7"/>
  <c r="Y607" i="7"/>
  <c r="W607" i="7"/>
  <c r="T607" i="7"/>
  <c r="R607" i="7"/>
  <c r="O607" i="7"/>
  <c r="M607" i="7"/>
  <c r="J607" i="7"/>
  <c r="H607" i="7"/>
  <c r="E607" i="7"/>
  <c r="AL606" i="7"/>
  <c r="AN606" i="7" s="1"/>
  <c r="AG606" i="7"/>
  <c r="AI606" i="7" s="1"/>
  <c r="AB606" i="7"/>
  <c r="AD606" i="7" s="1"/>
  <c r="W606" i="7"/>
  <c r="Y606" i="7" s="1"/>
  <c r="R606" i="7"/>
  <c r="T606" i="7" s="1"/>
  <c r="M606" i="7"/>
  <c r="O606" i="7" s="1"/>
  <c r="H606" i="7"/>
  <c r="J606" i="7" s="1"/>
  <c r="E606" i="7"/>
  <c r="AN605" i="7"/>
  <c r="AL605" i="7"/>
  <c r="AI605" i="7"/>
  <c r="AG605" i="7"/>
  <c r="AD605" i="7"/>
  <c r="AB605" i="7"/>
  <c r="Y605" i="7"/>
  <c r="W605" i="7"/>
  <c r="T605" i="7"/>
  <c r="R605" i="7"/>
  <c r="O605" i="7"/>
  <c r="M605" i="7"/>
  <c r="J605" i="7"/>
  <c r="H605" i="7"/>
  <c r="E605" i="7"/>
  <c r="AL604" i="7"/>
  <c r="AN604" i="7" s="1"/>
  <c r="AG604" i="7"/>
  <c r="AI604" i="7" s="1"/>
  <c r="AB604" i="7"/>
  <c r="AD604" i="7" s="1"/>
  <c r="W604" i="7"/>
  <c r="Y604" i="7" s="1"/>
  <c r="R604" i="7"/>
  <c r="T604" i="7" s="1"/>
  <c r="M604" i="7"/>
  <c r="O604" i="7" s="1"/>
  <c r="H604" i="7"/>
  <c r="J604" i="7" s="1"/>
  <c r="E604" i="7"/>
  <c r="AN603" i="7"/>
  <c r="AL603" i="7"/>
  <c r="AI603" i="7"/>
  <c r="AB603" i="7"/>
  <c r="AD603" i="7" s="1"/>
  <c r="W603" i="7"/>
  <c r="Y603" i="7" s="1"/>
  <c r="R603" i="7"/>
  <c r="T603" i="7" s="1"/>
  <c r="M603" i="7"/>
  <c r="O603" i="7" s="1"/>
  <c r="H603" i="7"/>
  <c r="J603" i="7" s="1"/>
  <c r="E603" i="7"/>
  <c r="AN602" i="7"/>
  <c r="AL602" i="7"/>
  <c r="AI602" i="7"/>
  <c r="AG602" i="7"/>
  <c r="AD602" i="7"/>
  <c r="AB602" i="7"/>
  <c r="Y602" i="7"/>
  <c r="W602" i="7"/>
  <c r="T602" i="7"/>
  <c r="R602" i="7"/>
  <c r="O602" i="7"/>
  <c r="M602" i="7"/>
  <c r="J602" i="7"/>
  <c r="H602" i="7"/>
  <c r="E602" i="7"/>
  <c r="AL601" i="7"/>
  <c r="AN601" i="7" s="1"/>
  <c r="AG601" i="7"/>
  <c r="AI601" i="7" s="1"/>
  <c r="AB601" i="7"/>
  <c r="AD601" i="7" s="1"/>
  <c r="W601" i="7"/>
  <c r="Y601" i="7" s="1"/>
  <c r="R601" i="7"/>
  <c r="T601" i="7" s="1"/>
  <c r="M601" i="7"/>
  <c r="O601" i="7" s="1"/>
  <c r="H601" i="7"/>
  <c r="J601" i="7" s="1"/>
  <c r="E601" i="7"/>
  <c r="AL597" i="7"/>
  <c r="AG597" i="7"/>
  <c r="AN596" i="7"/>
  <c r="AL596" i="7"/>
  <c r="AI596" i="7"/>
  <c r="AG596" i="7"/>
  <c r="AD596" i="7"/>
  <c r="AB596" i="7"/>
  <c r="Y596" i="7"/>
  <c r="W596" i="7"/>
  <c r="T596" i="7"/>
  <c r="R596" i="7"/>
  <c r="O596" i="7"/>
  <c r="M596" i="7"/>
  <c r="J596" i="7"/>
  <c r="H596" i="7"/>
  <c r="E596" i="7"/>
  <c r="AL594" i="7"/>
  <c r="AN594" i="7" s="1"/>
  <c r="AG594" i="7"/>
  <c r="AI594" i="7" s="1"/>
  <c r="AB594" i="7"/>
  <c r="AD594" i="7" s="1"/>
  <c r="W594" i="7"/>
  <c r="Y594" i="7" s="1"/>
  <c r="R594" i="7"/>
  <c r="T594" i="7" s="1"/>
  <c r="M594" i="7"/>
  <c r="O594" i="7" s="1"/>
  <c r="H594" i="7"/>
  <c r="J594" i="7" s="1"/>
  <c r="E594" i="7"/>
  <c r="AN593" i="7"/>
  <c r="AL593" i="7"/>
  <c r="AI593" i="7"/>
  <c r="AG593" i="7"/>
  <c r="AD593" i="7"/>
  <c r="AB593" i="7"/>
  <c r="Y593" i="7"/>
  <c r="W593" i="7"/>
  <c r="T593" i="7"/>
  <c r="R593" i="7"/>
  <c r="O593" i="7"/>
  <c r="M593" i="7"/>
  <c r="J593" i="7"/>
  <c r="H593" i="7"/>
  <c r="E593" i="7"/>
  <c r="AL592" i="7"/>
  <c r="AN592" i="7" s="1"/>
  <c r="AG592" i="7"/>
  <c r="AI592" i="7" s="1"/>
  <c r="AB592" i="7"/>
  <c r="AD592" i="7" s="1"/>
  <c r="W592" i="7"/>
  <c r="Y592" i="7" s="1"/>
  <c r="R592" i="7"/>
  <c r="T592" i="7" s="1"/>
  <c r="M592" i="7"/>
  <c r="O592" i="7" s="1"/>
  <c r="H592" i="7"/>
  <c r="J592" i="7" s="1"/>
  <c r="E592" i="7"/>
  <c r="AN591" i="7"/>
  <c r="AL591" i="7"/>
  <c r="AI591" i="7"/>
  <c r="AG591" i="7"/>
  <c r="AD591" i="7"/>
  <c r="AB591" i="7"/>
  <c r="Y591" i="7"/>
  <c r="W591" i="7"/>
  <c r="T591" i="7"/>
  <c r="R591" i="7"/>
  <c r="O591" i="7"/>
  <c r="M591" i="7"/>
  <c r="J591" i="7"/>
  <c r="H591" i="7"/>
  <c r="E591" i="7"/>
  <c r="AL590" i="7"/>
  <c r="AN590" i="7" s="1"/>
  <c r="AI590" i="7"/>
  <c r="AD590" i="7"/>
  <c r="AB590" i="7"/>
  <c r="Y590" i="7"/>
  <c r="W590" i="7"/>
  <c r="T590" i="7"/>
  <c r="H590" i="7"/>
  <c r="J590" i="7" s="1"/>
  <c r="E590" i="7"/>
  <c r="AN589" i="7"/>
  <c r="AL589" i="7"/>
  <c r="AI589" i="7"/>
  <c r="AI595" i="7" s="1"/>
  <c r="AG589" i="7"/>
  <c r="AD589" i="7"/>
  <c r="AB589" i="7"/>
  <c r="Y589" i="7"/>
  <c r="W589" i="7"/>
  <c r="T589" i="7"/>
  <c r="R589" i="7"/>
  <c r="O589" i="7"/>
  <c r="O595" i="7" s="1"/>
  <c r="M589" i="7"/>
  <c r="J589" i="7"/>
  <c r="H589" i="7"/>
  <c r="E589" i="7"/>
  <c r="E595" i="7" s="1"/>
  <c r="AL588" i="7"/>
  <c r="AN588" i="7" s="1"/>
  <c r="AN595" i="7" s="1"/>
  <c r="AG588" i="7"/>
  <c r="AI588" i="7" s="1"/>
  <c r="AB588" i="7"/>
  <c r="AD588" i="7" s="1"/>
  <c r="W588" i="7"/>
  <c r="Y588" i="7" s="1"/>
  <c r="Y595" i="7" s="1"/>
  <c r="R588" i="7"/>
  <c r="T588" i="7" s="1"/>
  <c r="T595" i="7" s="1"/>
  <c r="M588" i="7"/>
  <c r="O588" i="7" s="1"/>
  <c r="H588" i="7"/>
  <c r="J588" i="7" s="1"/>
  <c r="E588" i="7"/>
  <c r="H587" i="7"/>
  <c r="AL586" i="7"/>
  <c r="AN586" i="7" s="1"/>
  <c r="AG586" i="7"/>
  <c r="AI586" i="7" s="1"/>
  <c r="AB586" i="7"/>
  <c r="AD586" i="7" s="1"/>
  <c r="W586" i="7"/>
  <c r="Y586" i="7" s="1"/>
  <c r="R586" i="7"/>
  <c r="T586" i="7" s="1"/>
  <c r="M586" i="7"/>
  <c r="O586" i="7" s="1"/>
  <c r="H586" i="7"/>
  <c r="J586" i="7" s="1"/>
  <c r="E586" i="7"/>
  <c r="AN585" i="7"/>
  <c r="AL585" i="7"/>
  <c r="AI585" i="7"/>
  <c r="AG585" i="7"/>
  <c r="AD585" i="7"/>
  <c r="AB585" i="7"/>
  <c r="Y585" i="7"/>
  <c r="W585" i="7"/>
  <c r="T585" i="7"/>
  <c r="R585" i="7"/>
  <c r="O585" i="7"/>
  <c r="M585" i="7"/>
  <c r="J585" i="7"/>
  <c r="H585" i="7"/>
  <c r="E585" i="7"/>
  <c r="AL584" i="7"/>
  <c r="AN584" i="7" s="1"/>
  <c r="AG584" i="7"/>
  <c r="AI584" i="7" s="1"/>
  <c r="AB584" i="7"/>
  <c r="AD584" i="7" s="1"/>
  <c r="W584" i="7"/>
  <c r="Y584" i="7" s="1"/>
  <c r="R584" i="7"/>
  <c r="T584" i="7" s="1"/>
  <c r="M584" i="7"/>
  <c r="O584" i="7" s="1"/>
  <c r="H584" i="7"/>
  <c r="J584" i="7" s="1"/>
  <c r="J587" i="7" s="1"/>
  <c r="E584" i="7"/>
  <c r="AN583" i="7"/>
  <c r="AL583" i="7"/>
  <c r="AI583" i="7"/>
  <c r="AG583" i="7"/>
  <c r="AD583" i="7"/>
  <c r="AB583" i="7"/>
  <c r="Y583" i="7"/>
  <c r="W583" i="7"/>
  <c r="T583" i="7"/>
  <c r="R583" i="7"/>
  <c r="O583" i="7"/>
  <c r="M583" i="7"/>
  <c r="J583" i="7"/>
  <c r="H583" i="7"/>
  <c r="E583" i="7"/>
  <c r="AL582" i="7"/>
  <c r="AN582" i="7" s="1"/>
  <c r="AG582" i="7"/>
  <c r="AI582" i="7" s="1"/>
  <c r="AB582" i="7"/>
  <c r="AD582" i="7" s="1"/>
  <c r="W582" i="7"/>
  <c r="Y582" i="7" s="1"/>
  <c r="R582" i="7"/>
  <c r="T582" i="7" s="1"/>
  <c r="M582" i="7"/>
  <c r="O582" i="7" s="1"/>
  <c r="H582" i="7"/>
  <c r="J582" i="7" s="1"/>
  <c r="E582" i="7"/>
  <c r="AN581" i="7"/>
  <c r="AN587" i="7" s="1"/>
  <c r="AL581" i="7"/>
  <c r="AI581" i="7"/>
  <c r="AG581" i="7"/>
  <c r="AD581" i="7"/>
  <c r="AB581" i="7"/>
  <c r="Y581" i="7"/>
  <c r="W581" i="7"/>
  <c r="T581" i="7"/>
  <c r="T587" i="7" s="1"/>
  <c r="R581" i="7"/>
  <c r="O581" i="7"/>
  <c r="M581" i="7"/>
  <c r="J581" i="7"/>
  <c r="H581" i="7"/>
  <c r="E581" i="7"/>
  <c r="AL580" i="7"/>
  <c r="AN580" i="7" s="1"/>
  <c r="AG580" i="7"/>
  <c r="AI580" i="7" s="1"/>
  <c r="AB580" i="7"/>
  <c r="AD580" i="7" s="1"/>
  <c r="W580" i="7"/>
  <c r="Y580" i="7" s="1"/>
  <c r="R580" i="7"/>
  <c r="T580" i="7" s="1"/>
  <c r="M580" i="7"/>
  <c r="O580" i="7" s="1"/>
  <c r="H580" i="7"/>
  <c r="J580" i="7" s="1"/>
  <c r="E580" i="7"/>
  <c r="AN579" i="7"/>
  <c r="AL579" i="7"/>
  <c r="AI579" i="7"/>
  <c r="AG579" i="7"/>
  <c r="AD579" i="7"/>
  <c r="AB579" i="7"/>
  <c r="Y579" i="7"/>
  <c r="W579" i="7"/>
  <c r="T579" i="7"/>
  <c r="R579" i="7"/>
  <c r="O579" i="7"/>
  <c r="M579" i="7"/>
  <c r="J579" i="7"/>
  <c r="H579" i="7"/>
  <c r="E579" i="7"/>
  <c r="AL578" i="7"/>
  <c r="AN578" i="7" s="1"/>
  <c r="AG578" i="7"/>
  <c r="AD578" i="7"/>
  <c r="AB578" i="7"/>
  <c r="Y578" i="7"/>
  <c r="W578" i="7"/>
  <c r="T578" i="7"/>
  <c r="R578" i="7"/>
  <c r="O578" i="7"/>
  <c r="M578" i="7"/>
  <c r="J578" i="7"/>
  <c r="H578" i="7"/>
  <c r="E578" i="7"/>
  <c r="AL574" i="7"/>
  <c r="AG574" i="7"/>
  <c r="AL573" i="7"/>
  <c r="AN573" i="7" s="1"/>
  <c r="AG573" i="7"/>
  <c r="AI573" i="7" s="1"/>
  <c r="AB573" i="7"/>
  <c r="AD573" i="7" s="1"/>
  <c r="W573" i="7"/>
  <c r="Y573" i="7" s="1"/>
  <c r="R573" i="7"/>
  <c r="T573" i="7" s="1"/>
  <c r="M573" i="7"/>
  <c r="O573" i="7" s="1"/>
  <c r="H573" i="7"/>
  <c r="J573" i="7" s="1"/>
  <c r="E573" i="7"/>
  <c r="AN571" i="7"/>
  <c r="AL571" i="7"/>
  <c r="AI571" i="7"/>
  <c r="AG571" i="7"/>
  <c r="AD571" i="7"/>
  <c r="AB571" i="7"/>
  <c r="Y571" i="7"/>
  <c r="W571" i="7"/>
  <c r="T571" i="7"/>
  <c r="R571" i="7"/>
  <c r="O571" i="7"/>
  <c r="M571" i="7"/>
  <c r="J571" i="7"/>
  <c r="H571" i="7"/>
  <c r="E571" i="7"/>
  <c r="AL570" i="7"/>
  <c r="AN570" i="7" s="1"/>
  <c r="AG570" i="7"/>
  <c r="AI570" i="7" s="1"/>
  <c r="AB570" i="7"/>
  <c r="AD570" i="7" s="1"/>
  <c r="W570" i="7"/>
  <c r="Y570" i="7" s="1"/>
  <c r="R570" i="7"/>
  <c r="T570" i="7" s="1"/>
  <c r="M570" i="7"/>
  <c r="O570" i="7" s="1"/>
  <c r="H570" i="7"/>
  <c r="J570" i="7" s="1"/>
  <c r="E570" i="7"/>
  <c r="AN569" i="7"/>
  <c r="AL569" i="7"/>
  <c r="AI569" i="7"/>
  <c r="AG569" i="7"/>
  <c r="AD569" i="7"/>
  <c r="AB569" i="7"/>
  <c r="Y569" i="7"/>
  <c r="W569" i="7"/>
  <c r="T569" i="7"/>
  <c r="R569" i="7"/>
  <c r="O569" i="7"/>
  <c r="M569" i="7"/>
  <c r="J569" i="7"/>
  <c r="H569" i="7"/>
  <c r="E569" i="7"/>
  <c r="AL568" i="7"/>
  <c r="AN568" i="7" s="1"/>
  <c r="AG568" i="7"/>
  <c r="AI568" i="7" s="1"/>
  <c r="AB568" i="7"/>
  <c r="AD568" i="7" s="1"/>
  <c r="W568" i="7"/>
  <c r="Y568" i="7" s="1"/>
  <c r="R568" i="7"/>
  <c r="T568" i="7" s="1"/>
  <c r="M568" i="7"/>
  <c r="O568" i="7" s="1"/>
  <c r="H568" i="7"/>
  <c r="J568" i="7" s="1"/>
  <c r="E568" i="7"/>
  <c r="AN567" i="7"/>
  <c r="AL567" i="7"/>
  <c r="AI567" i="7"/>
  <c r="AB567" i="7"/>
  <c r="AD567" i="7" s="1"/>
  <c r="W567" i="7"/>
  <c r="Y567" i="7" s="1"/>
  <c r="T567" i="7"/>
  <c r="J567" i="7"/>
  <c r="H567" i="7"/>
  <c r="E567" i="7"/>
  <c r="AL566" i="7"/>
  <c r="AN566" i="7" s="1"/>
  <c r="AG566" i="7"/>
  <c r="AI566" i="7" s="1"/>
  <c r="AB566" i="7"/>
  <c r="AD566" i="7" s="1"/>
  <c r="W566" i="7"/>
  <c r="Y566" i="7" s="1"/>
  <c r="R566" i="7"/>
  <c r="T566" i="7" s="1"/>
  <c r="M566" i="7"/>
  <c r="O566" i="7" s="1"/>
  <c r="H566" i="7"/>
  <c r="J566" i="7" s="1"/>
  <c r="E566" i="7"/>
  <c r="AN565" i="7"/>
  <c r="AN572" i="7" s="1"/>
  <c r="AL565" i="7"/>
  <c r="AI565" i="7"/>
  <c r="AG565" i="7"/>
  <c r="AD565" i="7"/>
  <c r="AD572" i="7" s="1"/>
  <c r="AB565" i="7"/>
  <c r="Y565" i="7"/>
  <c r="W565" i="7"/>
  <c r="T565" i="7"/>
  <c r="T572" i="7" s="1"/>
  <c r="R565" i="7"/>
  <c r="O565" i="7"/>
  <c r="M565" i="7"/>
  <c r="J565" i="7"/>
  <c r="J572" i="7" s="1"/>
  <c r="H565" i="7"/>
  <c r="E565" i="7"/>
  <c r="AL563" i="7"/>
  <c r="AN563" i="7" s="1"/>
  <c r="AG563" i="7"/>
  <c r="AI563" i="7" s="1"/>
  <c r="AB563" i="7"/>
  <c r="AD563" i="7" s="1"/>
  <c r="W563" i="7"/>
  <c r="Y563" i="7" s="1"/>
  <c r="R563" i="7"/>
  <c r="T563" i="7" s="1"/>
  <c r="M563" i="7"/>
  <c r="O563" i="7" s="1"/>
  <c r="H563" i="7"/>
  <c r="J563" i="7" s="1"/>
  <c r="E563" i="7"/>
  <c r="AN562" i="7"/>
  <c r="AL562" i="7"/>
  <c r="AI562" i="7"/>
  <c r="AG562" i="7"/>
  <c r="AD562" i="7"/>
  <c r="AB562" i="7"/>
  <c r="Y562" i="7"/>
  <c r="W562" i="7"/>
  <c r="T562" i="7"/>
  <c r="R562" i="7"/>
  <c r="O562" i="7"/>
  <c r="M562" i="7"/>
  <c r="J562" i="7"/>
  <c r="H562" i="7"/>
  <c r="E562" i="7"/>
  <c r="AL561" i="7"/>
  <c r="AN561" i="7" s="1"/>
  <c r="AG561" i="7"/>
  <c r="AI561" i="7" s="1"/>
  <c r="AB561" i="7"/>
  <c r="AD561" i="7" s="1"/>
  <c r="W561" i="7"/>
  <c r="Y561" i="7" s="1"/>
  <c r="R561" i="7"/>
  <c r="T561" i="7" s="1"/>
  <c r="M561" i="7"/>
  <c r="O561" i="7" s="1"/>
  <c r="H561" i="7"/>
  <c r="J561" i="7" s="1"/>
  <c r="E561" i="7"/>
  <c r="AN560" i="7"/>
  <c r="AL560" i="7"/>
  <c r="AI560" i="7"/>
  <c r="AG560" i="7"/>
  <c r="AD560" i="7"/>
  <c r="AB560" i="7"/>
  <c r="Y560" i="7"/>
  <c r="W560" i="7"/>
  <c r="T560" i="7"/>
  <c r="R560" i="7"/>
  <c r="O560" i="7"/>
  <c r="O564" i="7" s="1"/>
  <c r="M560" i="7"/>
  <c r="J560" i="7"/>
  <c r="H560" i="7"/>
  <c r="E560" i="7"/>
  <c r="AL559" i="7"/>
  <c r="AN559" i="7" s="1"/>
  <c r="AG559" i="7"/>
  <c r="AI559" i="7" s="1"/>
  <c r="AB559" i="7"/>
  <c r="AD559" i="7" s="1"/>
  <c r="W559" i="7"/>
  <c r="Y559" i="7" s="1"/>
  <c r="Y564" i="7" s="1"/>
  <c r="R559" i="7"/>
  <c r="T559" i="7" s="1"/>
  <c r="M559" i="7"/>
  <c r="O559" i="7" s="1"/>
  <c r="H559" i="7"/>
  <c r="J559" i="7" s="1"/>
  <c r="E559" i="7"/>
  <c r="AN558" i="7"/>
  <c r="AN564" i="7" s="1"/>
  <c r="AL558" i="7"/>
  <c r="AI558" i="7"/>
  <c r="AG558" i="7"/>
  <c r="AD558" i="7"/>
  <c r="AB558" i="7"/>
  <c r="Y558" i="7"/>
  <c r="W558" i="7"/>
  <c r="T558" i="7"/>
  <c r="T564" i="7" s="1"/>
  <c r="R558" i="7"/>
  <c r="O558" i="7"/>
  <c r="M558" i="7"/>
  <c r="J558" i="7"/>
  <c r="H558" i="7"/>
  <c r="E558" i="7"/>
  <c r="AL557" i="7"/>
  <c r="AN557" i="7" s="1"/>
  <c r="AG557" i="7"/>
  <c r="AI557" i="7" s="1"/>
  <c r="AB557" i="7"/>
  <c r="AD557" i="7" s="1"/>
  <c r="W557" i="7"/>
  <c r="Y557" i="7" s="1"/>
  <c r="R557" i="7"/>
  <c r="T557" i="7" s="1"/>
  <c r="M557" i="7"/>
  <c r="O557" i="7" s="1"/>
  <c r="H557" i="7"/>
  <c r="J557" i="7" s="1"/>
  <c r="E557" i="7"/>
  <c r="AN556" i="7"/>
  <c r="AL556" i="7"/>
  <c r="AI556" i="7"/>
  <c r="AG556" i="7"/>
  <c r="AD556" i="7"/>
  <c r="AB556" i="7"/>
  <c r="Y556" i="7"/>
  <c r="W556" i="7"/>
  <c r="T556" i="7"/>
  <c r="R556" i="7"/>
  <c r="O556" i="7"/>
  <c r="M556" i="7"/>
  <c r="J556" i="7"/>
  <c r="H556" i="7"/>
  <c r="E556" i="7"/>
  <c r="AL555" i="7"/>
  <c r="AN555" i="7" s="1"/>
  <c r="AG555" i="7"/>
  <c r="AD555" i="7"/>
  <c r="AB555" i="7"/>
  <c r="Y555" i="7"/>
  <c r="W555" i="7"/>
  <c r="T555" i="7"/>
  <c r="R555" i="7"/>
  <c r="O555" i="7"/>
  <c r="M555" i="7"/>
  <c r="J555" i="7"/>
  <c r="H555" i="7"/>
  <c r="E555" i="7"/>
  <c r="AL551" i="7"/>
  <c r="AG551" i="7"/>
  <c r="AL550" i="7"/>
  <c r="AN550" i="7" s="1"/>
  <c r="AG550" i="7"/>
  <c r="AI550" i="7" s="1"/>
  <c r="AB550" i="7"/>
  <c r="AD550" i="7" s="1"/>
  <c r="W550" i="7"/>
  <c r="Y550" i="7" s="1"/>
  <c r="R550" i="7"/>
  <c r="T550" i="7" s="1"/>
  <c r="M550" i="7"/>
  <c r="O550" i="7" s="1"/>
  <c r="H550" i="7"/>
  <c r="J550" i="7" s="1"/>
  <c r="E550" i="7"/>
  <c r="AN548" i="7"/>
  <c r="AL548" i="7"/>
  <c r="AI548" i="7"/>
  <c r="AG548" i="7"/>
  <c r="AD548" i="7"/>
  <c r="AB548" i="7"/>
  <c r="Y548" i="7"/>
  <c r="W548" i="7"/>
  <c r="T548" i="7"/>
  <c r="R548" i="7"/>
  <c r="O548" i="7"/>
  <c r="M548" i="7"/>
  <c r="J548" i="7"/>
  <c r="H548" i="7"/>
  <c r="E548" i="7"/>
  <c r="AL547" i="7"/>
  <c r="AN547" i="7" s="1"/>
  <c r="AG547" i="7"/>
  <c r="AI547" i="7" s="1"/>
  <c r="AB547" i="7"/>
  <c r="AD547" i="7" s="1"/>
  <c r="W547" i="7"/>
  <c r="Y547" i="7" s="1"/>
  <c r="R547" i="7"/>
  <c r="T547" i="7" s="1"/>
  <c r="M547" i="7"/>
  <c r="O547" i="7" s="1"/>
  <c r="H547" i="7"/>
  <c r="J547" i="7" s="1"/>
  <c r="E547" i="7"/>
  <c r="AN546" i="7"/>
  <c r="AL546" i="7"/>
  <c r="AI546" i="7"/>
  <c r="AG546" i="7"/>
  <c r="AD546" i="7"/>
  <c r="AB546" i="7"/>
  <c r="Y546" i="7"/>
  <c r="W546" i="7"/>
  <c r="T546" i="7"/>
  <c r="R546" i="7"/>
  <c r="O546" i="7"/>
  <c r="M546" i="7"/>
  <c r="J546" i="7"/>
  <c r="J549" i="7" s="1"/>
  <c r="H546" i="7"/>
  <c r="E546" i="7"/>
  <c r="AL545" i="7"/>
  <c r="AN545" i="7" s="1"/>
  <c r="AG545" i="7"/>
  <c r="AI545" i="7" s="1"/>
  <c r="AB545" i="7"/>
  <c r="AD545" i="7" s="1"/>
  <c r="W545" i="7"/>
  <c r="Y545" i="7" s="1"/>
  <c r="R545" i="7"/>
  <c r="T545" i="7" s="1"/>
  <c r="M545" i="7"/>
  <c r="O545" i="7" s="1"/>
  <c r="H545" i="7"/>
  <c r="J545" i="7" s="1"/>
  <c r="E545" i="7"/>
  <c r="AN544" i="7"/>
  <c r="AL544" i="7"/>
  <c r="AI544" i="7"/>
  <c r="AB544" i="7"/>
  <c r="AD544" i="7" s="1"/>
  <c r="W544" i="7"/>
  <c r="Y544" i="7" s="1"/>
  <c r="T544" i="7"/>
  <c r="J544" i="7"/>
  <c r="H544" i="7"/>
  <c r="E544" i="7"/>
  <c r="AL543" i="7"/>
  <c r="AN543" i="7" s="1"/>
  <c r="AG543" i="7"/>
  <c r="AI543" i="7" s="1"/>
  <c r="AB543" i="7"/>
  <c r="AD543" i="7" s="1"/>
  <c r="W543" i="7"/>
  <c r="Y543" i="7" s="1"/>
  <c r="R543" i="7"/>
  <c r="T543" i="7" s="1"/>
  <c r="M543" i="7"/>
  <c r="O543" i="7" s="1"/>
  <c r="H543" i="7"/>
  <c r="J543" i="7" s="1"/>
  <c r="E543" i="7"/>
  <c r="AN542" i="7"/>
  <c r="AN549" i="7" s="1"/>
  <c r="AL542" i="7"/>
  <c r="AI542" i="7"/>
  <c r="AG542" i="7"/>
  <c r="AD542" i="7"/>
  <c r="AD549" i="7" s="1"/>
  <c r="AB542" i="7"/>
  <c r="Y542" i="7"/>
  <c r="W542" i="7"/>
  <c r="T542" i="7"/>
  <c r="T549" i="7" s="1"/>
  <c r="M542" i="7"/>
  <c r="O542" i="7" s="1"/>
  <c r="H542" i="7"/>
  <c r="J542" i="7" s="1"/>
  <c r="E542" i="7"/>
  <c r="E549" i="7" s="1"/>
  <c r="AN540" i="7"/>
  <c r="AN541" i="7" s="1"/>
  <c r="AL540" i="7"/>
  <c r="AI540" i="7"/>
  <c r="AG540" i="7"/>
  <c r="AD540" i="7"/>
  <c r="AB540" i="7"/>
  <c r="Y540" i="7"/>
  <c r="W540" i="7"/>
  <c r="T540" i="7"/>
  <c r="R540" i="7"/>
  <c r="O540" i="7"/>
  <c r="M540" i="7"/>
  <c r="J540" i="7"/>
  <c r="H540" i="7"/>
  <c r="E540" i="7"/>
  <c r="AL539" i="7"/>
  <c r="AN539" i="7" s="1"/>
  <c r="AG539" i="7"/>
  <c r="AI539" i="7" s="1"/>
  <c r="AB539" i="7"/>
  <c r="AD539" i="7" s="1"/>
  <c r="W539" i="7"/>
  <c r="Y539" i="7" s="1"/>
  <c r="R539" i="7"/>
  <c r="T539" i="7" s="1"/>
  <c r="M539" i="7"/>
  <c r="O539" i="7" s="1"/>
  <c r="H539" i="7"/>
  <c r="J539" i="7" s="1"/>
  <c r="E539" i="7"/>
  <c r="AN538" i="7"/>
  <c r="AL538" i="7"/>
  <c r="AI538" i="7"/>
  <c r="AG538" i="7"/>
  <c r="AD538" i="7"/>
  <c r="AB538" i="7"/>
  <c r="Y538" i="7"/>
  <c r="W538" i="7"/>
  <c r="T538" i="7"/>
  <c r="R538" i="7"/>
  <c r="O538" i="7"/>
  <c r="M538" i="7"/>
  <c r="J538" i="7"/>
  <c r="H538" i="7"/>
  <c r="E538" i="7"/>
  <c r="AL537" i="7"/>
  <c r="AN537" i="7" s="1"/>
  <c r="AG537" i="7"/>
  <c r="AI537" i="7" s="1"/>
  <c r="AB537" i="7"/>
  <c r="AD537" i="7" s="1"/>
  <c r="AD541" i="7" s="1"/>
  <c r="W537" i="7"/>
  <c r="Y537" i="7" s="1"/>
  <c r="R537" i="7"/>
  <c r="T537" i="7" s="1"/>
  <c r="M537" i="7"/>
  <c r="O537" i="7" s="1"/>
  <c r="H537" i="7"/>
  <c r="J537" i="7" s="1"/>
  <c r="E537" i="7"/>
  <c r="AN536" i="7"/>
  <c r="AL536" i="7"/>
  <c r="AI536" i="7"/>
  <c r="AG536" i="7"/>
  <c r="AD536" i="7"/>
  <c r="AB536" i="7"/>
  <c r="Y536" i="7"/>
  <c r="W536" i="7"/>
  <c r="T536" i="7"/>
  <c r="R536" i="7"/>
  <c r="O536" i="7"/>
  <c r="M536" i="7"/>
  <c r="J536" i="7"/>
  <c r="H536" i="7"/>
  <c r="E536" i="7"/>
  <c r="AL535" i="7"/>
  <c r="AN535" i="7" s="1"/>
  <c r="AG535" i="7"/>
  <c r="AI535" i="7" s="1"/>
  <c r="AB535" i="7"/>
  <c r="AD535" i="7" s="1"/>
  <c r="W535" i="7"/>
  <c r="Y535" i="7" s="1"/>
  <c r="Y541" i="7" s="1"/>
  <c r="R535" i="7"/>
  <c r="T535" i="7" s="1"/>
  <c r="M535" i="7"/>
  <c r="O535" i="7" s="1"/>
  <c r="H535" i="7"/>
  <c r="J535" i="7" s="1"/>
  <c r="E535" i="7"/>
  <c r="AN534" i="7"/>
  <c r="AL534" i="7"/>
  <c r="AI534" i="7"/>
  <c r="AG534" i="7"/>
  <c r="AD534" i="7"/>
  <c r="AB534" i="7"/>
  <c r="Y534" i="7"/>
  <c r="W534" i="7"/>
  <c r="T534" i="7"/>
  <c r="R534" i="7"/>
  <c r="O534" i="7"/>
  <c r="M534" i="7"/>
  <c r="J534" i="7"/>
  <c r="H534" i="7"/>
  <c r="E534" i="7"/>
  <c r="AL533" i="7"/>
  <c r="AN533" i="7" s="1"/>
  <c r="AG533" i="7"/>
  <c r="AI533" i="7" s="1"/>
  <c r="AB533" i="7"/>
  <c r="AD533" i="7" s="1"/>
  <c r="W533" i="7"/>
  <c r="Y533" i="7" s="1"/>
  <c r="R533" i="7"/>
  <c r="T533" i="7" s="1"/>
  <c r="M533" i="7"/>
  <c r="O533" i="7" s="1"/>
  <c r="H533" i="7"/>
  <c r="J533" i="7" s="1"/>
  <c r="E533" i="7"/>
  <c r="AN532" i="7"/>
  <c r="AL532" i="7"/>
  <c r="AG532" i="7"/>
  <c r="AB532" i="7"/>
  <c r="AD532" i="7" s="1"/>
  <c r="W532" i="7"/>
  <c r="Y532" i="7" s="1"/>
  <c r="R532" i="7"/>
  <c r="T532" i="7" s="1"/>
  <c r="M532" i="7"/>
  <c r="O532" i="7" s="1"/>
  <c r="H532" i="7"/>
  <c r="J532" i="7" s="1"/>
  <c r="E532" i="7"/>
  <c r="AL528" i="7"/>
  <c r="AG528" i="7"/>
  <c r="AN527" i="7"/>
  <c r="AN528" i="7" s="1"/>
  <c r="AL527" i="7"/>
  <c r="AI527" i="7"/>
  <c r="AG527" i="7"/>
  <c r="AD527" i="7"/>
  <c r="AB527" i="7"/>
  <c r="Y527" i="7"/>
  <c r="W527" i="7"/>
  <c r="T527" i="7"/>
  <c r="T528" i="7" s="1"/>
  <c r="R527" i="7"/>
  <c r="O527" i="7"/>
  <c r="M527" i="7"/>
  <c r="J527" i="7"/>
  <c r="H527" i="7"/>
  <c r="E527" i="7"/>
  <c r="AL525" i="7"/>
  <c r="AN525" i="7" s="1"/>
  <c r="AG525" i="7"/>
  <c r="AI525" i="7" s="1"/>
  <c r="AB525" i="7"/>
  <c r="AD525" i="7" s="1"/>
  <c r="W525" i="7"/>
  <c r="Y525" i="7" s="1"/>
  <c r="R525" i="7"/>
  <c r="T525" i="7" s="1"/>
  <c r="M525" i="7"/>
  <c r="O525" i="7" s="1"/>
  <c r="H525" i="7"/>
  <c r="J525" i="7" s="1"/>
  <c r="E525" i="7"/>
  <c r="AN524" i="7"/>
  <c r="AL524" i="7"/>
  <c r="AI524" i="7"/>
  <c r="AG524" i="7"/>
  <c r="AD524" i="7"/>
  <c r="AB524" i="7"/>
  <c r="Y524" i="7"/>
  <c r="W524" i="7"/>
  <c r="T524" i="7"/>
  <c r="R524" i="7"/>
  <c r="O524" i="7"/>
  <c r="M524" i="7"/>
  <c r="J524" i="7"/>
  <c r="H524" i="7"/>
  <c r="E524" i="7"/>
  <c r="AL523" i="7"/>
  <c r="AN523" i="7" s="1"/>
  <c r="AG523" i="7"/>
  <c r="AI523" i="7" s="1"/>
  <c r="AB523" i="7"/>
  <c r="AD523" i="7" s="1"/>
  <c r="W523" i="7"/>
  <c r="Y523" i="7" s="1"/>
  <c r="R523" i="7"/>
  <c r="T523" i="7" s="1"/>
  <c r="M523" i="7"/>
  <c r="O523" i="7" s="1"/>
  <c r="H523" i="7"/>
  <c r="J523" i="7" s="1"/>
  <c r="E523" i="7"/>
  <c r="AN522" i="7"/>
  <c r="AL522" i="7"/>
  <c r="AI522" i="7"/>
  <c r="AG522" i="7"/>
  <c r="AD522" i="7"/>
  <c r="AB522" i="7"/>
  <c r="Y522" i="7"/>
  <c r="W522" i="7"/>
  <c r="T522" i="7"/>
  <c r="R522" i="7"/>
  <c r="O522" i="7"/>
  <c r="M522" i="7"/>
  <c r="J522" i="7"/>
  <c r="H522" i="7"/>
  <c r="E522" i="7"/>
  <c r="AL521" i="7"/>
  <c r="AN521" i="7" s="1"/>
  <c r="AI521" i="7"/>
  <c r="AD521" i="7"/>
  <c r="AB521" i="7"/>
  <c r="Y521" i="7"/>
  <c r="W521" i="7"/>
  <c r="T521" i="7"/>
  <c r="H521" i="7"/>
  <c r="J521" i="7" s="1"/>
  <c r="E521" i="7"/>
  <c r="AN520" i="7"/>
  <c r="AL520" i="7"/>
  <c r="AI520" i="7"/>
  <c r="AI526" i="7" s="1"/>
  <c r="AG520" i="7"/>
  <c r="AD520" i="7"/>
  <c r="AB520" i="7"/>
  <c r="Y520" i="7"/>
  <c r="W520" i="7"/>
  <c r="T520" i="7"/>
  <c r="R520" i="7"/>
  <c r="O520" i="7"/>
  <c r="O526" i="7" s="1"/>
  <c r="M520" i="7"/>
  <c r="J520" i="7"/>
  <c r="H520" i="7"/>
  <c r="E520" i="7"/>
  <c r="AL519" i="7"/>
  <c r="AN519" i="7" s="1"/>
  <c r="AN526" i="7" s="1"/>
  <c r="AG519" i="7"/>
  <c r="AI519" i="7" s="1"/>
  <c r="AB519" i="7"/>
  <c r="AD519" i="7" s="1"/>
  <c r="W519" i="7"/>
  <c r="Y519" i="7" s="1"/>
  <c r="Y526" i="7" s="1"/>
  <c r="T519" i="7"/>
  <c r="T526" i="7" s="1"/>
  <c r="O519" i="7"/>
  <c r="M519" i="7"/>
  <c r="J519" i="7"/>
  <c r="J526" i="7" s="1"/>
  <c r="H519" i="7"/>
  <c r="E519" i="7"/>
  <c r="Y518" i="7"/>
  <c r="AL517" i="7"/>
  <c r="AN517" i="7" s="1"/>
  <c r="AG517" i="7"/>
  <c r="AI517" i="7" s="1"/>
  <c r="AB517" i="7"/>
  <c r="AD517" i="7" s="1"/>
  <c r="W517" i="7"/>
  <c r="Y517" i="7" s="1"/>
  <c r="R517" i="7"/>
  <c r="T517" i="7" s="1"/>
  <c r="M517" i="7"/>
  <c r="O517" i="7" s="1"/>
  <c r="H517" i="7"/>
  <c r="J517" i="7" s="1"/>
  <c r="E517" i="7"/>
  <c r="AN516" i="7"/>
  <c r="AL516" i="7"/>
  <c r="AI516" i="7"/>
  <c r="AG516" i="7"/>
  <c r="AD516" i="7"/>
  <c r="AB516" i="7"/>
  <c r="Y516" i="7"/>
  <c r="W516" i="7"/>
  <c r="T516" i="7"/>
  <c r="R516" i="7"/>
  <c r="O516" i="7"/>
  <c r="M516" i="7"/>
  <c r="J516" i="7"/>
  <c r="H516" i="7"/>
  <c r="E516" i="7"/>
  <c r="E518" i="7" s="1"/>
  <c r="AL515" i="7"/>
  <c r="AN515" i="7" s="1"/>
  <c r="AG515" i="7"/>
  <c r="AI515" i="7" s="1"/>
  <c r="AB515" i="7"/>
  <c r="AD515" i="7" s="1"/>
  <c r="W515" i="7"/>
  <c r="Y515" i="7" s="1"/>
  <c r="R515" i="7"/>
  <c r="T515" i="7" s="1"/>
  <c r="M515" i="7"/>
  <c r="O515" i="7" s="1"/>
  <c r="H515" i="7"/>
  <c r="J515" i="7" s="1"/>
  <c r="E515" i="7"/>
  <c r="AN514" i="7"/>
  <c r="AL514" i="7"/>
  <c r="AI514" i="7"/>
  <c r="AG514" i="7"/>
  <c r="AD514" i="7"/>
  <c r="AB514" i="7"/>
  <c r="Y514" i="7"/>
  <c r="W514" i="7"/>
  <c r="T514" i="7"/>
  <c r="R514" i="7"/>
  <c r="O514" i="7"/>
  <c r="O518" i="7" s="1"/>
  <c r="M514" i="7"/>
  <c r="J514" i="7"/>
  <c r="H514" i="7"/>
  <c r="E514" i="7"/>
  <c r="AL513" i="7"/>
  <c r="AN513" i="7" s="1"/>
  <c r="AG513" i="7"/>
  <c r="AI513" i="7" s="1"/>
  <c r="AB513" i="7"/>
  <c r="AD513" i="7" s="1"/>
  <c r="W513" i="7"/>
  <c r="Y513" i="7" s="1"/>
  <c r="R513" i="7"/>
  <c r="T513" i="7" s="1"/>
  <c r="M513" i="7"/>
  <c r="O513" i="7" s="1"/>
  <c r="H513" i="7"/>
  <c r="J513" i="7" s="1"/>
  <c r="E513" i="7"/>
  <c r="AN512" i="7"/>
  <c r="AN518" i="7" s="1"/>
  <c r="AL512" i="7"/>
  <c r="AI512" i="7"/>
  <c r="AI518" i="7" s="1"/>
  <c r="AG512" i="7"/>
  <c r="AD512" i="7"/>
  <c r="AB512" i="7"/>
  <c r="Y512" i="7"/>
  <c r="W512" i="7"/>
  <c r="T512" i="7"/>
  <c r="T518" i="7" s="1"/>
  <c r="R512" i="7"/>
  <c r="O512" i="7"/>
  <c r="M512" i="7"/>
  <c r="J512" i="7"/>
  <c r="H512" i="7"/>
  <c r="E512" i="7"/>
  <c r="AL511" i="7"/>
  <c r="AN511" i="7" s="1"/>
  <c r="AG511" i="7"/>
  <c r="AI511" i="7" s="1"/>
  <c r="AB511" i="7"/>
  <c r="AD511" i="7" s="1"/>
  <c r="W511" i="7"/>
  <c r="Y511" i="7" s="1"/>
  <c r="R511" i="7"/>
  <c r="T511" i="7" s="1"/>
  <c r="M511" i="7"/>
  <c r="O511" i="7" s="1"/>
  <c r="H511" i="7"/>
  <c r="J511" i="7" s="1"/>
  <c r="E511" i="7"/>
  <c r="AN510" i="7"/>
  <c r="AL510" i="7"/>
  <c r="AI510" i="7"/>
  <c r="AG510" i="7"/>
  <c r="AD510" i="7"/>
  <c r="AB510" i="7"/>
  <c r="Y510" i="7"/>
  <c r="W510" i="7"/>
  <c r="T510" i="7"/>
  <c r="R510" i="7"/>
  <c r="O510" i="7"/>
  <c r="M510" i="7"/>
  <c r="J510" i="7"/>
  <c r="H510" i="7"/>
  <c r="E510" i="7"/>
  <c r="AL509" i="7"/>
  <c r="AN509" i="7" s="1"/>
  <c r="AG509" i="7"/>
  <c r="AD509" i="7"/>
  <c r="AB509" i="7"/>
  <c r="Y509" i="7"/>
  <c r="W509" i="7"/>
  <c r="T509" i="7"/>
  <c r="R509" i="7"/>
  <c r="O509" i="7"/>
  <c r="M509" i="7"/>
  <c r="J509" i="7"/>
  <c r="H509" i="7"/>
  <c r="E509" i="7"/>
  <c r="AL505" i="7"/>
  <c r="AG505" i="7"/>
  <c r="AL504" i="7"/>
  <c r="AN504" i="7" s="1"/>
  <c r="AG504" i="7"/>
  <c r="AI504" i="7" s="1"/>
  <c r="AB504" i="7"/>
  <c r="AD504" i="7" s="1"/>
  <c r="W504" i="7"/>
  <c r="Y504" i="7" s="1"/>
  <c r="R504" i="7"/>
  <c r="T504" i="7" s="1"/>
  <c r="M504" i="7"/>
  <c r="O504" i="7" s="1"/>
  <c r="H504" i="7"/>
  <c r="J504" i="7" s="1"/>
  <c r="E504" i="7"/>
  <c r="AN502" i="7"/>
  <c r="AL502" i="7"/>
  <c r="AI502" i="7"/>
  <c r="AG502" i="7"/>
  <c r="AD502" i="7"/>
  <c r="AB502" i="7"/>
  <c r="Y502" i="7"/>
  <c r="W502" i="7"/>
  <c r="T502" i="7"/>
  <c r="R502" i="7"/>
  <c r="O502" i="7"/>
  <c r="M502" i="7"/>
  <c r="J502" i="7"/>
  <c r="H502" i="7"/>
  <c r="E502" i="7"/>
  <c r="AL501" i="7"/>
  <c r="AN501" i="7" s="1"/>
  <c r="AG501" i="7"/>
  <c r="AI501" i="7" s="1"/>
  <c r="AB501" i="7"/>
  <c r="AD501" i="7" s="1"/>
  <c r="W501" i="7"/>
  <c r="Y501" i="7" s="1"/>
  <c r="R501" i="7"/>
  <c r="T501" i="7" s="1"/>
  <c r="M501" i="7"/>
  <c r="O501" i="7" s="1"/>
  <c r="H501" i="7"/>
  <c r="J501" i="7" s="1"/>
  <c r="E501" i="7"/>
  <c r="AN500" i="7"/>
  <c r="AL500" i="7"/>
  <c r="AI500" i="7"/>
  <c r="AG500" i="7"/>
  <c r="AD500" i="7"/>
  <c r="AB500" i="7"/>
  <c r="Y500" i="7"/>
  <c r="W500" i="7"/>
  <c r="T500" i="7"/>
  <c r="R500" i="7"/>
  <c r="O500" i="7"/>
  <c r="M500" i="7"/>
  <c r="J500" i="7"/>
  <c r="J503" i="7" s="1"/>
  <c r="H500" i="7"/>
  <c r="E500" i="7"/>
  <c r="AL499" i="7"/>
  <c r="AN499" i="7" s="1"/>
  <c r="AG499" i="7"/>
  <c r="AI499" i="7" s="1"/>
  <c r="AB499" i="7"/>
  <c r="AD499" i="7" s="1"/>
  <c r="W499" i="7"/>
  <c r="Y499" i="7" s="1"/>
  <c r="R499" i="7"/>
  <c r="T499" i="7" s="1"/>
  <c r="M499" i="7"/>
  <c r="O499" i="7" s="1"/>
  <c r="H499" i="7"/>
  <c r="J499" i="7" s="1"/>
  <c r="E499" i="7"/>
  <c r="AN498" i="7"/>
  <c r="AL498" i="7"/>
  <c r="AI498" i="7"/>
  <c r="AB498" i="7"/>
  <c r="AD498" i="7" s="1"/>
  <c r="W498" i="7"/>
  <c r="Y498" i="7" s="1"/>
  <c r="T498" i="7"/>
  <c r="J498" i="7"/>
  <c r="H498" i="7"/>
  <c r="E498" i="7"/>
  <c r="AL497" i="7"/>
  <c r="AN497" i="7" s="1"/>
  <c r="AG497" i="7"/>
  <c r="AI497" i="7" s="1"/>
  <c r="AB497" i="7"/>
  <c r="AD497" i="7" s="1"/>
  <c r="W497" i="7"/>
  <c r="Y497" i="7" s="1"/>
  <c r="R497" i="7"/>
  <c r="T497" i="7" s="1"/>
  <c r="M497" i="7"/>
  <c r="O497" i="7" s="1"/>
  <c r="H497" i="7"/>
  <c r="J497" i="7" s="1"/>
  <c r="E497" i="7"/>
  <c r="AN496" i="7"/>
  <c r="AN503" i="7" s="1"/>
  <c r="AL496" i="7"/>
  <c r="AI496" i="7"/>
  <c r="AG496" i="7"/>
  <c r="AD496" i="7"/>
  <c r="AD503" i="7" s="1"/>
  <c r="AB496" i="7"/>
  <c r="Y496" i="7"/>
  <c r="W496" i="7"/>
  <c r="T496" i="7"/>
  <c r="T503" i="7" s="1"/>
  <c r="M496" i="7"/>
  <c r="O496" i="7" s="1"/>
  <c r="H496" i="7"/>
  <c r="J496" i="7" s="1"/>
  <c r="E496" i="7"/>
  <c r="E503" i="7" s="1"/>
  <c r="AN495" i="7"/>
  <c r="AN494" i="7"/>
  <c r="AL494" i="7"/>
  <c r="AI494" i="7"/>
  <c r="AG494" i="7"/>
  <c r="AD494" i="7"/>
  <c r="AB494" i="7"/>
  <c r="Y494" i="7"/>
  <c r="W494" i="7"/>
  <c r="T494" i="7"/>
  <c r="R494" i="7"/>
  <c r="O494" i="7"/>
  <c r="M494" i="7"/>
  <c r="J494" i="7"/>
  <c r="H494" i="7"/>
  <c r="E494" i="7"/>
  <c r="AL493" i="7"/>
  <c r="AN493" i="7" s="1"/>
  <c r="AG493" i="7"/>
  <c r="AI493" i="7" s="1"/>
  <c r="AB493" i="7"/>
  <c r="AD493" i="7" s="1"/>
  <c r="W493" i="7"/>
  <c r="Y493" i="7" s="1"/>
  <c r="R493" i="7"/>
  <c r="T493" i="7" s="1"/>
  <c r="M493" i="7"/>
  <c r="O493" i="7" s="1"/>
  <c r="H493" i="7"/>
  <c r="J493" i="7" s="1"/>
  <c r="E493" i="7"/>
  <c r="AN492" i="7"/>
  <c r="AL492" i="7"/>
  <c r="AI492" i="7"/>
  <c r="AG492" i="7"/>
  <c r="AD492" i="7"/>
  <c r="AB492" i="7"/>
  <c r="Y492" i="7"/>
  <c r="W492" i="7"/>
  <c r="T492" i="7"/>
  <c r="R492" i="7"/>
  <c r="O492" i="7"/>
  <c r="M492" i="7"/>
  <c r="J492" i="7"/>
  <c r="H492" i="7"/>
  <c r="E492" i="7"/>
  <c r="AL491" i="7"/>
  <c r="AN491" i="7" s="1"/>
  <c r="AG491" i="7"/>
  <c r="AI491" i="7" s="1"/>
  <c r="AB491" i="7"/>
  <c r="AD491" i="7" s="1"/>
  <c r="AD495" i="7" s="1"/>
  <c r="W491" i="7"/>
  <c r="Y491" i="7" s="1"/>
  <c r="R491" i="7"/>
  <c r="T491" i="7" s="1"/>
  <c r="M491" i="7"/>
  <c r="O491" i="7" s="1"/>
  <c r="H491" i="7"/>
  <c r="J491" i="7" s="1"/>
  <c r="E491" i="7"/>
  <c r="AN490" i="7"/>
  <c r="AL490" i="7"/>
  <c r="AI490" i="7"/>
  <c r="AG490" i="7"/>
  <c r="AD490" i="7"/>
  <c r="AB490" i="7"/>
  <c r="Y490" i="7"/>
  <c r="W490" i="7"/>
  <c r="T490" i="7"/>
  <c r="R490" i="7"/>
  <c r="O490" i="7"/>
  <c r="M490" i="7"/>
  <c r="J490" i="7"/>
  <c r="H490" i="7"/>
  <c r="E490" i="7"/>
  <c r="AL489" i="7"/>
  <c r="AN489" i="7" s="1"/>
  <c r="AG489" i="7"/>
  <c r="AI489" i="7" s="1"/>
  <c r="AB489" i="7"/>
  <c r="AD489" i="7" s="1"/>
  <c r="W489" i="7"/>
  <c r="Y489" i="7" s="1"/>
  <c r="Y495" i="7" s="1"/>
  <c r="R489" i="7"/>
  <c r="T489" i="7" s="1"/>
  <c r="T495" i="7" s="1"/>
  <c r="M489" i="7"/>
  <c r="O489" i="7" s="1"/>
  <c r="H489" i="7"/>
  <c r="J489" i="7" s="1"/>
  <c r="E489" i="7"/>
  <c r="AN488" i="7"/>
  <c r="AL488" i="7"/>
  <c r="AI488" i="7"/>
  <c r="AG488" i="7"/>
  <c r="AD488" i="7"/>
  <c r="AB488" i="7"/>
  <c r="Y488" i="7"/>
  <c r="W488" i="7"/>
  <c r="T488" i="7"/>
  <c r="R488" i="7"/>
  <c r="O488" i="7"/>
  <c r="M488" i="7"/>
  <c r="J488" i="7"/>
  <c r="H488" i="7"/>
  <c r="E488" i="7"/>
  <c r="AL487" i="7"/>
  <c r="AN487" i="7" s="1"/>
  <c r="AG487" i="7"/>
  <c r="AI487" i="7" s="1"/>
  <c r="AB487" i="7"/>
  <c r="AD487" i="7" s="1"/>
  <c r="W487" i="7"/>
  <c r="Y487" i="7" s="1"/>
  <c r="R487" i="7"/>
  <c r="T487" i="7" s="1"/>
  <c r="M487" i="7"/>
  <c r="O487" i="7" s="1"/>
  <c r="H487" i="7"/>
  <c r="J487" i="7" s="1"/>
  <c r="E487" i="7"/>
  <c r="AN486" i="7"/>
  <c r="AL486" i="7"/>
  <c r="AG486" i="7"/>
  <c r="AB486" i="7"/>
  <c r="AD486" i="7" s="1"/>
  <c r="W486" i="7"/>
  <c r="Y486" i="7" s="1"/>
  <c r="R486" i="7"/>
  <c r="T486" i="7" s="1"/>
  <c r="M486" i="7"/>
  <c r="O486" i="7" s="1"/>
  <c r="H486" i="7"/>
  <c r="J486" i="7" s="1"/>
  <c r="E486" i="7"/>
  <c r="AL482" i="7"/>
  <c r="AG482" i="7"/>
  <c r="AN481" i="7"/>
  <c r="AN482" i="7" s="1"/>
  <c r="AL481" i="7"/>
  <c r="AI481" i="7"/>
  <c r="AG481" i="7"/>
  <c r="AD481" i="7"/>
  <c r="AB481" i="7"/>
  <c r="Y481" i="7"/>
  <c r="W481" i="7"/>
  <c r="T481" i="7"/>
  <c r="T482" i="7" s="1"/>
  <c r="R481" i="7"/>
  <c r="O481" i="7"/>
  <c r="M481" i="7"/>
  <c r="J481" i="7"/>
  <c r="H481" i="7"/>
  <c r="E481" i="7"/>
  <c r="Y480" i="7"/>
  <c r="AL479" i="7"/>
  <c r="AN479" i="7" s="1"/>
  <c r="AG479" i="7"/>
  <c r="AI479" i="7" s="1"/>
  <c r="AB479" i="7"/>
  <c r="AD479" i="7" s="1"/>
  <c r="W479" i="7"/>
  <c r="Y479" i="7" s="1"/>
  <c r="R479" i="7"/>
  <c r="T479" i="7" s="1"/>
  <c r="M479" i="7"/>
  <c r="O479" i="7" s="1"/>
  <c r="H479" i="7"/>
  <c r="J479" i="7" s="1"/>
  <c r="E479" i="7"/>
  <c r="AN478" i="7"/>
  <c r="AL478" i="7"/>
  <c r="AI478" i="7"/>
  <c r="AG478" i="7"/>
  <c r="AD478" i="7"/>
  <c r="AB478" i="7"/>
  <c r="Y478" i="7"/>
  <c r="W478" i="7"/>
  <c r="T478" i="7"/>
  <c r="R478" i="7"/>
  <c r="O478" i="7"/>
  <c r="M478" i="7"/>
  <c r="J478" i="7"/>
  <c r="H478" i="7"/>
  <c r="E478" i="7"/>
  <c r="AL477" i="7"/>
  <c r="AN477" i="7" s="1"/>
  <c r="AG477" i="7"/>
  <c r="AI477" i="7" s="1"/>
  <c r="AB477" i="7"/>
  <c r="AD477" i="7" s="1"/>
  <c r="W477" i="7"/>
  <c r="Y477" i="7" s="1"/>
  <c r="R477" i="7"/>
  <c r="T477" i="7" s="1"/>
  <c r="M477" i="7"/>
  <c r="O477" i="7" s="1"/>
  <c r="H477" i="7"/>
  <c r="J477" i="7" s="1"/>
  <c r="E477" i="7"/>
  <c r="AN476" i="7"/>
  <c r="AL476" i="7"/>
  <c r="AI476" i="7"/>
  <c r="AG476" i="7"/>
  <c r="AD476" i="7"/>
  <c r="AB476" i="7"/>
  <c r="Y476" i="7"/>
  <c r="W476" i="7"/>
  <c r="T476" i="7"/>
  <c r="R476" i="7"/>
  <c r="O476" i="7"/>
  <c r="M476" i="7"/>
  <c r="J476" i="7"/>
  <c r="H476" i="7"/>
  <c r="E476" i="7"/>
  <c r="AL475" i="7"/>
  <c r="AN475" i="7" s="1"/>
  <c r="AI475" i="7"/>
  <c r="AD475" i="7"/>
  <c r="AB475" i="7"/>
  <c r="Y475" i="7"/>
  <c r="W475" i="7"/>
  <c r="T475" i="7"/>
  <c r="H475" i="7"/>
  <c r="J475" i="7" s="1"/>
  <c r="E475" i="7"/>
  <c r="AN474" i="7"/>
  <c r="AL474" i="7"/>
  <c r="AI474" i="7"/>
  <c r="AI480" i="7" s="1"/>
  <c r="AG474" i="7"/>
  <c r="AD474" i="7"/>
  <c r="AB474" i="7"/>
  <c r="Y474" i="7"/>
  <c r="W474" i="7"/>
  <c r="T474" i="7"/>
  <c r="R474" i="7"/>
  <c r="O474" i="7"/>
  <c r="O480" i="7" s="1"/>
  <c r="M474" i="7"/>
  <c r="J474" i="7"/>
  <c r="H474" i="7"/>
  <c r="E474" i="7"/>
  <c r="AL473" i="7"/>
  <c r="AN473" i="7" s="1"/>
  <c r="AN480" i="7" s="1"/>
  <c r="AG473" i="7"/>
  <c r="AI473" i="7" s="1"/>
  <c r="AB473" i="7"/>
  <c r="AD473" i="7" s="1"/>
  <c r="W473" i="7"/>
  <c r="Y473" i="7" s="1"/>
  <c r="T473" i="7"/>
  <c r="T480" i="7" s="1"/>
  <c r="O473" i="7"/>
  <c r="M473" i="7"/>
  <c r="J473" i="7"/>
  <c r="J480" i="7" s="1"/>
  <c r="H473" i="7"/>
  <c r="E473" i="7"/>
  <c r="E480" i="7" s="1"/>
  <c r="Y472" i="7"/>
  <c r="AL471" i="7"/>
  <c r="AN471" i="7" s="1"/>
  <c r="AG471" i="7"/>
  <c r="AI471" i="7" s="1"/>
  <c r="AB471" i="7"/>
  <c r="AD471" i="7" s="1"/>
  <c r="W471" i="7"/>
  <c r="Y471" i="7" s="1"/>
  <c r="R471" i="7"/>
  <c r="T471" i="7" s="1"/>
  <c r="M471" i="7"/>
  <c r="O471" i="7" s="1"/>
  <c r="H471" i="7"/>
  <c r="J471" i="7" s="1"/>
  <c r="E471" i="7"/>
  <c r="AN470" i="7"/>
  <c r="AL470" i="7"/>
  <c r="AI470" i="7"/>
  <c r="AG470" i="7"/>
  <c r="AD470" i="7"/>
  <c r="AB470" i="7"/>
  <c r="Y470" i="7"/>
  <c r="W470" i="7"/>
  <c r="T470" i="7"/>
  <c r="R470" i="7"/>
  <c r="O470" i="7"/>
  <c r="M470" i="7"/>
  <c r="J470" i="7"/>
  <c r="H470" i="7"/>
  <c r="E470" i="7"/>
  <c r="E472" i="7" s="1"/>
  <c r="AL469" i="7"/>
  <c r="AN469" i="7" s="1"/>
  <c r="AG469" i="7"/>
  <c r="AI469" i="7" s="1"/>
  <c r="AB469" i="7"/>
  <c r="AD469" i="7" s="1"/>
  <c r="W469" i="7"/>
  <c r="Y469" i="7" s="1"/>
  <c r="R469" i="7"/>
  <c r="T469" i="7" s="1"/>
  <c r="M469" i="7"/>
  <c r="O469" i="7" s="1"/>
  <c r="H469" i="7"/>
  <c r="J469" i="7" s="1"/>
  <c r="E469" i="7"/>
  <c r="AN468" i="7"/>
  <c r="AL468" i="7"/>
  <c r="AI468" i="7"/>
  <c r="AG468" i="7"/>
  <c r="AD468" i="7"/>
  <c r="AB468" i="7"/>
  <c r="Y468" i="7"/>
  <c r="W468" i="7"/>
  <c r="T468" i="7"/>
  <c r="R468" i="7"/>
  <c r="O468" i="7"/>
  <c r="O472" i="7" s="1"/>
  <c r="M468" i="7"/>
  <c r="J468" i="7"/>
  <c r="H468" i="7"/>
  <c r="E468" i="7"/>
  <c r="AL467" i="7"/>
  <c r="AN467" i="7" s="1"/>
  <c r="AG467" i="7"/>
  <c r="AI467" i="7" s="1"/>
  <c r="AB467" i="7"/>
  <c r="AD467" i="7" s="1"/>
  <c r="W467" i="7"/>
  <c r="Y467" i="7" s="1"/>
  <c r="R467" i="7"/>
  <c r="T467" i="7" s="1"/>
  <c r="M467" i="7"/>
  <c r="O467" i="7" s="1"/>
  <c r="H467" i="7"/>
  <c r="J467" i="7" s="1"/>
  <c r="E467" i="7"/>
  <c r="AN466" i="7"/>
  <c r="AN472" i="7" s="1"/>
  <c r="AL466" i="7"/>
  <c r="AI466" i="7"/>
  <c r="AI472" i="7" s="1"/>
  <c r="AG466" i="7"/>
  <c r="AD466" i="7"/>
  <c r="AB466" i="7"/>
  <c r="Y466" i="7"/>
  <c r="W466" i="7"/>
  <c r="T466" i="7"/>
  <c r="T472" i="7" s="1"/>
  <c r="R466" i="7"/>
  <c r="O466" i="7"/>
  <c r="M466" i="7"/>
  <c r="J466" i="7"/>
  <c r="H466" i="7"/>
  <c r="E466" i="7"/>
  <c r="AL465" i="7"/>
  <c r="AN465" i="7" s="1"/>
  <c r="AG465" i="7"/>
  <c r="AI465" i="7" s="1"/>
  <c r="AB465" i="7"/>
  <c r="AD465" i="7" s="1"/>
  <c r="W465" i="7"/>
  <c r="Y465" i="7" s="1"/>
  <c r="R465" i="7"/>
  <c r="T465" i="7" s="1"/>
  <c r="M465" i="7"/>
  <c r="O465" i="7" s="1"/>
  <c r="H465" i="7"/>
  <c r="J465" i="7" s="1"/>
  <c r="E465" i="7"/>
  <c r="AN464" i="7"/>
  <c r="AL464" i="7"/>
  <c r="AI464" i="7"/>
  <c r="AG464" i="7"/>
  <c r="AD464" i="7"/>
  <c r="AB464" i="7"/>
  <c r="Y464" i="7"/>
  <c r="W464" i="7"/>
  <c r="T464" i="7"/>
  <c r="R464" i="7"/>
  <c r="O464" i="7"/>
  <c r="M464" i="7"/>
  <c r="J464" i="7"/>
  <c r="H464" i="7"/>
  <c r="E464" i="7"/>
  <c r="AL463" i="7"/>
  <c r="AN463" i="7" s="1"/>
  <c r="AG463" i="7"/>
  <c r="AD463" i="7"/>
  <c r="AB463" i="7"/>
  <c r="Y463" i="7"/>
  <c r="W463" i="7"/>
  <c r="T463" i="7"/>
  <c r="R463" i="7"/>
  <c r="O463" i="7"/>
  <c r="M463" i="7"/>
  <c r="J463" i="7"/>
  <c r="H463" i="7"/>
  <c r="E463" i="7"/>
  <c r="AL459" i="7"/>
  <c r="AG459" i="7"/>
  <c r="AL458" i="7"/>
  <c r="AN458" i="7" s="1"/>
  <c r="AG458" i="7"/>
  <c r="AI458" i="7" s="1"/>
  <c r="AB458" i="7"/>
  <c r="AD458" i="7" s="1"/>
  <c r="W458" i="7"/>
  <c r="Y458" i="7" s="1"/>
  <c r="R458" i="7"/>
  <c r="T458" i="7" s="1"/>
  <c r="M458" i="7"/>
  <c r="O458" i="7" s="1"/>
  <c r="H458" i="7"/>
  <c r="J458" i="7" s="1"/>
  <c r="E458" i="7"/>
  <c r="AN456" i="7"/>
  <c r="AL456" i="7"/>
  <c r="AI456" i="7"/>
  <c r="AG456" i="7"/>
  <c r="AD456" i="7"/>
  <c r="AB456" i="7"/>
  <c r="Y456" i="7"/>
  <c r="W456" i="7"/>
  <c r="T456" i="7"/>
  <c r="R456" i="7"/>
  <c r="O456" i="7"/>
  <c r="M456" i="7"/>
  <c r="J456" i="7"/>
  <c r="H456" i="7"/>
  <c r="E456" i="7"/>
  <c r="AL455" i="7"/>
  <c r="AN455" i="7" s="1"/>
  <c r="AG455" i="7"/>
  <c r="AI455" i="7" s="1"/>
  <c r="AB455" i="7"/>
  <c r="AD455" i="7" s="1"/>
  <c r="W455" i="7"/>
  <c r="Y455" i="7" s="1"/>
  <c r="R455" i="7"/>
  <c r="T455" i="7" s="1"/>
  <c r="M455" i="7"/>
  <c r="O455" i="7" s="1"/>
  <c r="H455" i="7"/>
  <c r="J455" i="7" s="1"/>
  <c r="E455" i="7"/>
  <c r="AN454" i="7"/>
  <c r="AL454" i="7"/>
  <c r="AI454" i="7"/>
  <c r="AG454" i="7"/>
  <c r="AD454" i="7"/>
  <c r="AB454" i="7"/>
  <c r="Y454" i="7"/>
  <c r="W454" i="7"/>
  <c r="T454" i="7"/>
  <c r="R454" i="7"/>
  <c r="O454" i="7"/>
  <c r="M454" i="7"/>
  <c r="J454" i="7"/>
  <c r="H454" i="7"/>
  <c r="E454" i="7"/>
  <c r="AL453" i="7"/>
  <c r="AN453" i="7" s="1"/>
  <c r="AG453" i="7"/>
  <c r="AI453" i="7" s="1"/>
  <c r="AB453" i="7"/>
  <c r="AD453" i="7" s="1"/>
  <c r="W453" i="7"/>
  <c r="Y453" i="7" s="1"/>
  <c r="R453" i="7"/>
  <c r="T453" i="7" s="1"/>
  <c r="M453" i="7"/>
  <c r="O453" i="7" s="1"/>
  <c r="H453" i="7"/>
  <c r="J453" i="7" s="1"/>
  <c r="E453" i="7"/>
  <c r="AN452" i="7"/>
  <c r="AL452" i="7"/>
  <c r="AI452" i="7"/>
  <c r="AB452" i="7"/>
  <c r="AD452" i="7" s="1"/>
  <c r="W452" i="7"/>
  <c r="Y452" i="7" s="1"/>
  <c r="T452" i="7"/>
  <c r="J452" i="7"/>
  <c r="J457" i="7" s="1"/>
  <c r="H452" i="7"/>
  <c r="E452" i="7"/>
  <c r="AL451" i="7"/>
  <c r="AN451" i="7" s="1"/>
  <c r="AG451" i="7"/>
  <c r="AI451" i="7" s="1"/>
  <c r="AB451" i="7"/>
  <c r="AD451" i="7" s="1"/>
  <c r="W451" i="7"/>
  <c r="Y451" i="7" s="1"/>
  <c r="R451" i="7"/>
  <c r="T451" i="7" s="1"/>
  <c r="M451" i="7"/>
  <c r="O451" i="7" s="1"/>
  <c r="H451" i="7"/>
  <c r="J451" i="7" s="1"/>
  <c r="E451" i="7"/>
  <c r="AN450" i="7"/>
  <c r="AN457" i="7" s="1"/>
  <c r="AL450" i="7"/>
  <c r="AI450" i="7"/>
  <c r="AG450" i="7"/>
  <c r="AD450" i="7"/>
  <c r="AB450" i="7"/>
  <c r="Y450" i="7"/>
  <c r="W450" i="7"/>
  <c r="T450" i="7"/>
  <c r="M450" i="7"/>
  <c r="O450" i="7" s="1"/>
  <c r="O457" i="7" s="1"/>
  <c r="H450" i="7"/>
  <c r="J450" i="7" s="1"/>
  <c r="E450" i="7"/>
  <c r="E457" i="7" s="1"/>
  <c r="AN448" i="7"/>
  <c r="AN449" i="7" s="1"/>
  <c r="AL448" i="7"/>
  <c r="AI448" i="7"/>
  <c r="AG448" i="7"/>
  <c r="AD448" i="7"/>
  <c r="AB448" i="7"/>
  <c r="Y448" i="7"/>
  <c r="W448" i="7"/>
  <c r="T448" i="7"/>
  <c r="R448" i="7"/>
  <c r="O448" i="7"/>
  <c r="M448" i="7"/>
  <c r="J448" i="7"/>
  <c r="H448" i="7"/>
  <c r="E448" i="7"/>
  <c r="AL447" i="7"/>
  <c r="AN447" i="7" s="1"/>
  <c r="AG447" i="7"/>
  <c r="AI447" i="7" s="1"/>
  <c r="AB447" i="7"/>
  <c r="AD447" i="7" s="1"/>
  <c r="W447" i="7"/>
  <c r="Y447" i="7" s="1"/>
  <c r="R447" i="7"/>
  <c r="T447" i="7" s="1"/>
  <c r="M447" i="7"/>
  <c r="O447" i="7" s="1"/>
  <c r="H447" i="7"/>
  <c r="J447" i="7" s="1"/>
  <c r="E447" i="7"/>
  <c r="AN446" i="7"/>
  <c r="AL446" i="7"/>
  <c r="AI446" i="7"/>
  <c r="AG446" i="7"/>
  <c r="AD446" i="7"/>
  <c r="AB446" i="7"/>
  <c r="Y446" i="7"/>
  <c r="W446" i="7"/>
  <c r="T446" i="7"/>
  <c r="R446" i="7"/>
  <c r="O446" i="7"/>
  <c r="M446" i="7"/>
  <c r="J446" i="7"/>
  <c r="H446" i="7"/>
  <c r="E446" i="7"/>
  <c r="AL445" i="7"/>
  <c r="AN445" i="7" s="1"/>
  <c r="AG445" i="7"/>
  <c r="AI445" i="7" s="1"/>
  <c r="AB445" i="7"/>
  <c r="AD445" i="7" s="1"/>
  <c r="AD449" i="7" s="1"/>
  <c r="W445" i="7"/>
  <c r="Y445" i="7" s="1"/>
  <c r="R445" i="7"/>
  <c r="T445" i="7" s="1"/>
  <c r="M445" i="7"/>
  <c r="O445" i="7" s="1"/>
  <c r="H445" i="7"/>
  <c r="J445" i="7" s="1"/>
  <c r="E445" i="7"/>
  <c r="AN444" i="7"/>
  <c r="AL444" i="7"/>
  <c r="AI444" i="7"/>
  <c r="AG444" i="7"/>
  <c r="AD444" i="7"/>
  <c r="AB444" i="7"/>
  <c r="W444" i="7"/>
  <c r="R444" i="7"/>
  <c r="T444" i="7" s="1"/>
  <c r="M444" i="7"/>
  <c r="O444" i="7" s="1"/>
  <c r="H444" i="7"/>
  <c r="J444" i="7" s="1"/>
  <c r="E444" i="7"/>
  <c r="AN443" i="7"/>
  <c r="AL443" i="7"/>
  <c r="AI443" i="7"/>
  <c r="AG443" i="7"/>
  <c r="AD443" i="7"/>
  <c r="AB443" i="7"/>
  <c r="Y443" i="7"/>
  <c r="W443" i="7"/>
  <c r="T443" i="7"/>
  <c r="R443" i="7"/>
  <c r="O443" i="7"/>
  <c r="M443" i="7"/>
  <c r="J443" i="7"/>
  <c r="H443" i="7"/>
  <c r="E443" i="7"/>
  <c r="AL442" i="7"/>
  <c r="AN442" i="7" s="1"/>
  <c r="AG442" i="7"/>
  <c r="AI442" i="7" s="1"/>
  <c r="AB442" i="7"/>
  <c r="AD442" i="7" s="1"/>
  <c r="W442" i="7"/>
  <c r="Y442" i="7" s="1"/>
  <c r="R442" i="7"/>
  <c r="T442" i="7" s="1"/>
  <c r="M442" i="7"/>
  <c r="O442" i="7" s="1"/>
  <c r="H442" i="7"/>
  <c r="J442" i="7" s="1"/>
  <c r="E442" i="7"/>
  <c r="AN441" i="7"/>
  <c r="AL441" i="7"/>
  <c r="AI441" i="7"/>
  <c r="AG441" i="7"/>
  <c r="AD441" i="7"/>
  <c r="AB441" i="7"/>
  <c r="Y441" i="7"/>
  <c r="W441" i="7"/>
  <c r="T441" i="7"/>
  <c r="R441" i="7"/>
  <c r="O441" i="7"/>
  <c r="M441" i="7"/>
  <c r="J441" i="7"/>
  <c r="H441" i="7"/>
  <c r="E441" i="7"/>
  <c r="AL440" i="7"/>
  <c r="AN440" i="7" s="1"/>
  <c r="AG440" i="7"/>
  <c r="AD440" i="7"/>
  <c r="AB440" i="7"/>
  <c r="Y440" i="7"/>
  <c r="W440" i="7"/>
  <c r="T440" i="7"/>
  <c r="R440" i="7"/>
  <c r="O440" i="7"/>
  <c r="M440" i="7"/>
  <c r="J440" i="7"/>
  <c r="H440" i="7"/>
  <c r="E440" i="7"/>
  <c r="AL436" i="7"/>
  <c r="AG436" i="7"/>
  <c r="AL435" i="7"/>
  <c r="AN435" i="7" s="1"/>
  <c r="AG435" i="7"/>
  <c r="AI435" i="7" s="1"/>
  <c r="AB435" i="7"/>
  <c r="AD435" i="7" s="1"/>
  <c r="W435" i="7"/>
  <c r="Y435" i="7" s="1"/>
  <c r="R435" i="7"/>
  <c r="T435" i="7" s="1"/>
  <c r="M435" i="7"/>
  <c r="O435" i="7" s="1"/>
  <c r="H435" i="7"/>
  <c r="J435" i="7" s="1"/>
  <c r="E435" i="7"/>
  <c r="AN433" i="7"/>
  <c r="AL433" i="7"/>
  <c r="AI433" i="7"/>
  <c r="AG433" i="7"/>
  <c r="AD433" i="7"/>
  <c r="AB433" i="7"/>
  <c r="Y433" i="7"/>
  <c r="W433" i="7"/>
  <c r="T433" i="7"/>
  <c r="R433" i="7"/>
  <c r="O433" i="7"/>
  <c r="M433" i="7"/>
  <c r="J433" i="7"/>
  <c r="H433" i="7"/>
  <c r="E433" i="7"/>
  <c r="AL432" i="7"/>
  <c r="AN432" i="7" s="1"/>
  <c r="AG432" i="7"/>
  <c r="AI432" i="7" s="1"/>
  <c r="AB432" i="7"/>
  <c r="AD432" i="7" s="1"/>
  <c r="W432" i="7"/>
  <c r="Y432" i="7" s="1"/>
  <c r="R432" i="7"/>
  <c r="T432" i="7" s="1"/>
  <c r="M432" i="7"/>
  <c r="O432" i="7" s="1"/>
  <c r="H432" i="7"/>
  <c r="J432" i="7" s="1"/>
  <c r="E432" i="7"/>
  <c r="AN431" i="7"/>
  <c r="AL431" i="7"/>
  <c r="AI431" i="7"/>
  <c r="AG431" i="7"/>
  <c r="AD431" i="7"/>
  <c r="AB431" i="7"/>
  <c r="Y431" i="7"/>
  <c r="W431" i="7"/>
  <c r="T431" i="7"/>
  <c r="R431" i="7"/>
  <c r="O431" i="7"/>
  <c r="M431" i="7"/>
  <c r="J431" i="7"/>
  <c r="J434" i="7" s="1"/>
  <c r="H431" i="7"/>
  <c r="E431" i="7"/>
  <c r="AL430" i="7"/>
  <c r="AN430" i="7" s="1"/>
  <c r="AG430" i="7"/>
  <c r="AI430" i="7" s="1"/>
  <c r="AB430" i="7"/>
  <c r="AD430" i="7" s="1"/>
  <c r="W430" i="7"/>
  <c r="Y430" i="7" s="1"/>
  <c r="R430" i="7"/>
  <c r="T430" i="7" s="1"/>
  <c r="M430" i="7"/>
  <c r="O430" i="7" s="1"/>
  <c r="H430" i="7"/>
  <c r="J430" i="7" s="1"/>
  <c r="E430" i="7"/>
  <c r="AN429" i="7"/>
  <c r="AL429" i="7"/>
  <c r="AI429" i="7"/>
  <c r="AB429" i="7"/>
  <c r="AD429" i="7" s="1"/>
  <c r="W429" i="7"/>
  <c r="Y429" i="7" s="1"/>
  <c r="T429" i="7"/>
  <c r="J429" i="7"/>
  <c r="H429" i="7"/>
  <c r="E429" i="7"/>
  <c r="AL428" i="7"/>
  <c r="AN428" i="7" s="1"/>
  <c r="AG428" i="7"/>
  <c r="AI428" i="7" s="1"/>
  <c r="AB428" i="7"/>
  <c r="AD428" i="7" s="1"/>
  <c r="W428" i="7"/>
  <c r="Y428" i="7" s="1"/>
  <c r="R428" i="7"/>
  <c r="T428" i="7" s="1"/>
  <c r="M428" i="7"/>
  <c r="O428" i="7" s="1"/>
  <c r="H428" i="7"/>
  <c r="J428" i="7" s="1"/>
  <c r="E428" i="7"/>
  <c r="AN427" i="7"/>
  <c r="AN434" i="7" s="1"/>
  <c r="AL427" i="7"/>
  <c r="AI427" i="7"/>
  <c r="AG427" i="7"/>
  <c r="AD427" i="7"/>
  <c r="AD434" i="7" s="1"/>
  <c r="AB427" i="7"/>
  <c r="Y427" i="7"/>
  <c r="W427" i="7"/>
  <c r="T427" i="7"/>
  <c r="T434" i="7" s="1"/>
  <c r="M427" i="7"/>
  <c r="O427" i="7" s="1"/>
  <c r="H427" i="7"/>
  <c r="J427" i="7" s="1"/>
  <c r="E427" i="7"/>
  <c r="E434" i="7" s="1"/>
  <c r="AN426" i="7"/>
  <c r="AN425" i="7"/>
  <c r="AL425" i="7"/>
  <c r="AI425" i="7"/>
  <c r="AG425" i="7"/>
  <c r="AD425" i="7"/>
  <c r="AB425" i="7"/>
  <c r="Y425" i="7"/>
  <c r="W425" i="7"/>
  <c r="T425" i="7"/>
  <c r="R425" i="7"/>
  <c r="O425" i="7"/>
  <c r="M425" i="7"/>
  <c r="J425" i="7"/>
  <c r="H425" i="7"/>
  <c r="E425" i="7"/>
  <c r="AL424" i="7"/>
  <c r="AN424" i="7" s="1"/>
  <c r="AG424" i="7"/>
  <c r="AI424" i="7" s="1"/>
  <c r="AB424" i="7"/>
  <c r="AD424" i="7" s="1"/>
  <c r="W424" i="7"/>
  <c r="Y424" i="7" s="1"/>
  <c r="R424" i="7"/>
  <c r="T424" i="7" s="1"/>
  <c r="M424" i="7"/>
  <c r="O424" i="7" s="1"/>
  <c r="H424" i="7"/>
  <c r="J424" i="7" s="1"/>
  <c r="E424" i="7"/>
  <c r="AN423" i="7"/>
  <c r="AL423" i="7"/>
  <c r="AI423" i="7"/>
  <c r="AG423" i="7"/>
  <c r="AD423" i="7"/>
  <c r="AB423" i="7"/>
  <c r="Y423" i="7"/>
  <c r="W423" i="7"/>
  <c r="T423" i="7"/>
  <c r="R423" i="7"/>
  <c r="O423" i="7"/>
  <c r="M423" i="7"/>
  <c r="J423" i="7"/>
  <c r="H423" i="7"/>
  <c r="E423" i="7"/>
  <c r="AL422" i="7"/>
  <c r="AN422" i="7" s="1"/>
  <c r="AG422" i="7"/>
  <c r="AI422" i="7" s="1"/>
  <c r="AB422" i="7"/>
  <c r="AD422" i="7" s="1"/>
  <c r="W422" i="7"/>
  <c r="Y422" i="7" s="1"/>
  <c r="R422" i="7"/>
  <c r="T422" i="7" s="1"/>
  <c r="M422" i="7"/>
  <c r="O422" i="7" s="1"/>
  <c r="H422" i="7"/>
  <c r="J422" i="7" s="1"/>
  <c r="E422" i="7"/>
  <c r="AN421" i="7"/>
  <c r="AL421" i="7"/>
  <c r="AI421" i="7"/>
  <c r="AG421" i="7"/>
  <c r="AD421" i="7"/>
  <c r="AB421" i="7"/>
  <c r="W421" i="7"/>
  <c r="R421" i="7"/>
  <c r="T421" i="7" s="1"/>
  <c r="M421" i="7"/>
  <c r="O421" i="7" s="1"/>
  <c r="H421" i="7"/>
  <c r="J421" i="7" s="1"/>
  <c r="E421" i="7"/>
  <c r="AN420" i="7"/>
  <c r="AL420" i="7"/>
  <c r="AI420" i="7"/>
  <c r="AG420" i="7"/>
  <c r="AD420" i="7"/>
  <c r="AD426" i="7" s="1"/>
  <c r="AB420" i="7"/>
  <c r="Y420" i="7"/>
  <c r="W420" i="7"/>
  <c r="T420" i="7"/>
  <c r="T426" i="7" s="1"/>
  <c r="R420" i="7"/>
  <c r="O420" i="7"/>
  <c r="M420" i="7"/>
  <c r="J420" i="7"/>
  <c r="H420" i="7"/>
  <c r="E420" i="7"/>
  <c r="AL419" i="7"/>
  <c r="AN419" i="7" s="1"/>
  <c r="AG419" i="7"/>
  <c r="AI419" i="7" s="1"/>
  <c r="AB419" i="7"/>
  <c r="AD419" i="7" s="1"/>
  <c r="W419" i="7"/>
  <c r="Y419" i="7" s="1"/>
  <c r="R419" i="7"/>
  <c r="T419" i="7" s="1"/>
  <c r="M419" i="7"/>
  <c r="O419" i="7" s="1"/>
  <c r="H419" i="7"/>
  <c r="J419" i="7" s="1"/>
  <c r="E419" i="7"/>
  <c r="AN418" i="7"/>
  <c r="AL418" i="7"/>
  <c r="AI418" i="7"/>
  <c r="AG418" i="7"/>
  <c r="AD418" i="7"/>
  <c r="AB418" i="7"/>
  <c r="Y418" i="7"/>
  <c r="W418" i="7"/>
  <c r="T418" i="7"/>
  <c r="R418" i="7"/>
  <c r="O418" i="7"/>
  <c r="M418" i="7"/>
  <c r="J418" i="7"/>
  <c r="H418" i="7"/>
  <c r="E418" i="7"/>
  <c r="AL417" i="7"/>
  <c r="AN417" i="7" s="1"/>
  <c r="AG417" i="7"/>
  <c r="AD417" i="7"/>
  <c r="AB417" i="7"/>
  <c r="Y417" i="7"/>
  <c r="W417" i="7"/>
  <c r="T417" i="7"/>
  <c r="R417" i="7"/>
  <c r="O417" i="7"/>
  <c r="M417" i="7"/>
  <c r="J417" i="7"/>
  <c r="H417" i="7"/>
  <c r="E417" i="7"/>
  <c r="AL413" i="7"/>
  <c r="AG413" i="7"/>
  <c r="AL412" i="7"/>
  <c r="AN412" i="7" s="1"/>
  <c r="AG412" i="7"/>
  <c r="AI412" i="7" s="1"/>
  <c r="AB412" i="7"/>
  <c r="AD412" i="7" s="1"/>
  <c r="W412" i="7"/>
  <c r="Y412" i="7" s="1"/>
  <c r="R412" i="7"/>
  <c r="T412" i="7" s="1"/>
  <c r="M412" i="7"/>
  <c r="O412" i="7" s="1"/>
  <c r="H412" i="7"/>
  <c r="J412" i="7" s="1"/>
  <c r="E412" i="7"/>
  <c r="AN410" i="7"/>
  <c r="AL410" i="7"/>
  <c r="AI410" i="7"/>
  <c r="AG410" i="7"/>
  <c r="AD410" i="7"/>
  <c r="AB410" i="7"/>
  <c r="Y410" i="7"/>
  <c r="W410" i="7"/>
  <c r="T410" i="7"/>
  <c r="R410" i="7"/>
  <c r="O410" i="7"/>
  <c r="M410" i="7"/>
  <c r="J410" i="7"/>
  <c r="H410" i="7"/>
  <c r="E410" i="7"/>
  <c r="AL409" i="7"/>
  <c r="AN409" i="7" s="1"/>
  <c r="AG409" i="7"/>
  <c r="AI409" i="7" s="1"/>
  <c r="AB409" i="7"/>
  <c r="AD409" i="7" s="1"/>
  <c r="W409" i="7"/>
  <c r="Y409" i="7" s="1"/>
  <c r="R409" i="7"/>
  <c r="T409" i="7" s="1"/>
  <c r="M409" i="7"/>
  <c r="O409" i="7" s="1"/>
  <c r="H409" i="7"/>
  <c r="J409" i="7" s="1"/>
  <c r="E409" i="7"/>
  <c r="AN408" i="7"/>
  <c r="AL408" i="7"/>
  <c r="AI408" i="7"/>
  <c r="AG408" i="7"/>
  <c r="AD408" i="7"/>
  <c r="AB408" i="7"/>
  <c r="Y408" i="7"/>
  <c r="W408" i="7"/>
  <c r="T408" i="7"/>
  <c r="R408" i="7"/>
  <c r="O408" i="7"/>
  <c r="M408" i="7"/>
  <c r="J408" i="7"/>
  <c r="H408" i="7"/>
  <c r="E408" i="7"/>
  <c r="AL407" i="7"/>
  <c r="AN407" i="7" s="1"/>
  <c r="AG407" i="7"/>
  <c r="AI407" i="7" s="1"/>
  <c r="AB407" i="7"/>
  <c r="AD407" i="7" s="1"/>
  <c r="W407" i="7"/>
  <c r="Y407" i="7" s="1"/>
  <c r="R407" i="7"/>
  <c r="T407" i="7" s="1"/>
  <c r="M407" i="7"/>
  <c r="O407" i="7" s="1"/>
  <c r="H407" i="7"/>
  <c r="J407" i="7" s="1"/>
  <c r="E407" i="7"/>
  <c r="AN406" i="7"/>
  <c r="AL406" i="7"/>
  <c r="AI406" i="7"/>
  <c r="AB406" i="7"/>
  <c r="AD406" i="7" s="1"/>
  <c r="W406" i="7"/>
  <c r="Y406" i="7" s="1"/>
  <c r="T406" i="7"/>
  <c r="J406" i="7"/>
  <c r="J411" i="7" s="1"/>
  <c r="H406" i="7"/>
  <c r="E406" i="7"/>
  <c r="AL405" i="7"/>
  <c r="AN405" i="7" s="1"/>
  <c r="AG405" i="7"/>
  <c r="AI405" i="7" s="1"/>
  <c r="AB405" i="7"/>
  <c r="AD405" i="7" s="1"/>
  <c r="W405" i="7"/>
  <c r="Y405" i="7" s="1"/>
  <c r="R405" i="7"/>
  <c r="T405" i="7" s="1"/>
  <c r="M405" i="7"/>
  <c r="O405" i="7" s="1"/>
  <c r="H405" i="7"/>
  <c r="J405" i="7" s="1"/>
  <c r="E405" i="7"/>
  <c r="AN404" i="7"/>
  <c r="AN411" i="7" s="1"/>
  <c r="AL404" i="7"/>
  <c r="AI404" i="7"/>
  <c r="AG404" i="7"/>
  <c r="AD404" i="7"/>
  <c r="AD411" i="7" s="1"/>
  <c r="AB404" i="7"/>
  <c r="Y404" i="7"/>
  <c r="W404" i="7"/>
  <c r="T404" i="7"/>
  <c r="T411" i="7" s="1"/>
  <c r="M404" i="7"/>
  <c r="O404" i="7" s="1"/>
  <c r="O411" i="7" s="1"/>
  <c r="H404" i="7"/>
  <c r="J404" i="7" s="1"/>
  <c r="E404" i="7"/>
  <c r="E411" i="7" s="1"/>
  <c r="AN402" i="7"/>
  <c r="AN403" i="7" s="1"/>
  <c r="AL402" i="7"/>
  <c r="AI402" i="7"/>
  <c r="AG402" i="7"/>
  <c r="AD402" i="7"/>
  <c r="AB402" i="7"/>
  <c r="Y402" i="7"/>
  <c r="W402" i="7"/>
  <c r="T402" i="7"/>
  <c r="R402" i="7"/>
  <c r="O402" i="7"/>
  <c r="M402" i="7"/>
  <c r="J402" i="7"/>
  <c r="H402" i="7"/>
  <c r="E402" i="7"/>
  <c r="AL401" i="7"/>
  <c r="AN401" i="7" s="1"/>
  <c r="AG401" i="7"/>
  <c r="AI401" i="7" s="1"/>
  <c r="AB401" i="7"/>
  <c r="AD401" i="7" s="1"/>
  <c r="W401" i="7"/>
  <c r="Y401" i="7" s="1"/>
  <c r="R401" i="7"/>
  <c r="T401" i="7" s="1"/>
  <c r="M401" i="7"/>
  <c r="O401" i="7" s="1"/>
  <c r="H401" i="7"/>
  <c r="J401" i="7" s="1"/>
  <c r="E401" i="7"/>
  <c r="AN400" i="7"/>
  <c r="AL400" i="7"/>
  <c r="AI400" i="7"/>
  <c r="AG400" i="7"/>
  <c r="AD400" i="7"/>
  <c r="AB400" i="7"/>
  <c r="Y400" i="7"/>
  <c r="W400" i="7"/>
  <c r="T400" i="7"/>
  <c r="R400" i="7"/>
  <c r="O400" i="7"/>
  <c r="M400" i="7"/>
  <c r="J400" i="7"/>
  <c r="H400" i="7"/>
  <c r="E400" i="7"/>
  <c r="AL399" i="7"/>
  <c r="AN399" i="7" s="1"/>
  <c r="AG399" i="7"/>
  <c r="AI399" i="7" s="1"/>
  <c r="AB399" i="7"/>
  <c r="AD399" i="7" s="1"/>
  <c r="AD403" i="7" s="1"/>
  <c r="W399" i="7"/>
  <c r="Y399" i="7" s="1"/>
  <c r="R399" i="7"/>
  <c r="T399" i="7" s="1"/>
  <c r="M399" i="7"/>
  <c r="O399" i="7" s="1"/>
  <c r="H399" i="7"/>
  <c r="J399" i="7" s="1"/>
  <c r="E399" i="7"/>
  <c r="AN398" i="7"/>
  <c r="AL398" i="7"/>
  <c r="AI398" i="7"/>
  <c r="AG398" i="7"/>
  <c r="AD398" i="7"/>
  <c r="AB398" i="7"/>
  <c r="W398" i="7"/>
  <c r="R398" i="7"/>
  <c r="T398" i="7" s="1"/>
  <c r="M398" i="7"/>
  <c r="O398" i="7" s="1"/>
  <c r="H398" i="7"/>
  <c r="J398" i="7" s="1"/>
  <c r="E398" i="7"/>
  <c r="AN397" i="7"/>
  <c r="AL397" i="7"/>
  <c r="AI397" i="7"/>
  <c r="AG397" i="7"/>
  <c r="AD397" i="7"/>
  <c r="AB397" i="7"/>
  <c r="Y397" i="7"/>
  <c r="W397" i="7"/>
  <c r="T397" i="7"/>
  <c r="R397" i="7"/>
  <c r="O397" i="7"/>
  <c r="M397" i="7"/>
  <c r="J397" i="7"/>
  <c r="H397" i="7"/>
  <c r="E397" i="7"/>
  <c r="AL396" i="7"/>
  <c r="AN396" i="7" s="1"/>
  <c r="AG396" i="7"/>
  <c r="AI396" i="7" s="1"/>
  <c r="AB396" i="7"/>
  <c r="AD396" i="7" s="1"/>
  <c r="W396" i="7"/>
  <c r="Y396" i="7" s="1"/>
  <c r="R396" i="7"/>
  <c r="T396" i="7" s="1"/>
  <c r="M396" i="7"/>
  <c r="O396" i="7" s="1"/>
  <c r="H396" i="7"/>
  <c r="J396" i="7" s="1"/>
  <c r="E396" i="7"/>
  <c r="AN395" i="7"/>
  <c r="AL395" i="7"/>
  <c r="AI395" i="7"/>
  <c r="AG395" i="7"/>
  <c r="AD395" i="7"/>
  <c r="AB395" i="7"/>
  <c r="Y395" i="7"/>
  <c r="W395" i="7"/>
  <c r="T395" i="7"/>
  <c r="R395" i="7"/>
  <c r="O395" i="7"/>
  <c r="M395" i="7"/>
  <c r="J395" i="7"/>
  <c r="H395" i="7"/>
  <c r="E395" i="7"/>
  <c r="AL394" i="7"/>
  <c r="AN394" i="7" s="1"/>
  <c r="AG394" i="7"/>
  <c r="AD394" i="7"/>
  <c r="AB394" i="7"/>
  <c r="Y394" i="7"/>
  <c r="W394" i="7"/>
  <c r="T394" i="7"/>
  <c r="R394" i="7"/>
  <c r="O394" i="7"/>
  <c r="M394" i="7"/>
  <c r="J394" i="7"/>
  <c r="H394" i="7"/>
  <c r="E394" i="7"/>
  <c r="AL390" i="7"/>
  <c r="AG390" i="7"/>
  <c r="AL389" i="7"/>
  <c r="AN389" i="7" s="1"/>
  <c r="AG389" i="7"/>
  <c r="AI389" i="7" s="1"/>
  <c r="AB389" i="7"/>
  <c r="AD389" i="7" s="1"/>
  <c r="W389" i="7"/>
  <c r="Y389" i="7" s="1"/>
  <c r="R389" i="7"/>
  <c r="T389" i="7" s="1"/>
  <c r="M389" i="7"/>
  <c r="O389" i="7" s="1"/>
  <c r="H389" i="7"/>
  <c r="J389" i="7" s="1"/>
  <c r="E389" i="7"/>
  <c r="AN387" i="7"/>
  <c r="AL387" i="7"/>
  <c r="AI387" i="7"/>
  <c r="AG387" i="7"/>
  <c r="AD387" i="7"/>
  <c r="AB387" i="7"/>
  <c r="Y387" i="7"/>
  <c r="W387" i="7"/>
  <c r="T387" i="7"/>
  <c r="R387" i="7"/>
  <c r="O387" i="7"/>
  <c r="M387" i="7"/>
  <c r="J387" i="7"/>
  <c r="H387" i="7"/>
  <c r="E387" i="7"/>
  <c r="AL386" i="7"/>
  <c r="AN386" i="7" s="1"/>
  <c r="AG386" i="7"/>
  <c r="AI386" i="7" s="1"/>
  <c r="AB386" i="7"/>
  <c r="AD386" i="7" s="1"/>
  <c r="W386" i="7"/>
  <c r="Y386" i="7" s="1"/>
  <c r="R386" i="7"/>
  <c r="T386" i="7" s="1"/>
  <c r="M386" i="7"/>
  <c r="O386" i="7" s="1"/>
  <c r="H386" i="7"/>
  <c r="J386" i="7" s="1"/>
  <c r="E386" i="7"/>
  <c r="AN385" i="7"/>
  <c r="AL385" i="7"/>
  <c r="AI385" i="7"/>
  <c r="AG385" i="7"/>
  <c r="AD385" i="7"/>
  <c r="AB385" i="7"/>
  <c r="Y385" i="7"/>
  <c r="W385" i="7"/>
  <c r="T385" i="7"/>
  <c r="R385" i="7"/>
  <c r="O385" i="7"/>
  <c r="M385" i="7"/>
  <c r="J385" i="7"/>
  <c r="H385" i="7"/>
  <c r="E385" i="7"/>
  <c r="AL384" i="7"/>
  <c r="AN384" i="7" s="1"/>
  <c r="AG384" i="7"/>
  <c r="AI384" i="7" s="1"/>
  <c r="AB384" i="7"/>
  <c r="AD384" i="7" s="1"/>
  <c r="W384" i="7"/>
  <c r="Y384" i="7" s="1"/>
  <c r="R384" i="7"/>
  <c r="T384" i="7" s="1"/>
  <c r="M384" i="7"/>
  <c r="O384" i="7" s="1"/>
  <c r="H384" i="7"/>
  <c r="J384" i="7" s="1"/>
  <c r="E384" i="7"/>
  <c r="AN383" i="7"/>
  <c r="AL383" i="7"/>
  <c r="AI383" i="7"/>
  <c r="AB383" i="7"/>
  <c r="AD383" i="7" s="1"/>
  <c r="W383" i="7"/>
  <c r="Y383" i="7" s="1"/>
  <c r="T383" i="7"/>
  <c r="J383" i="7"/>
  <c r="H383" i="7"/>
  <c r="E383" i="7"/>
  <c r="AL382" i="7"/>
  <c r="AN382" i="7" s="1"/>
  <c r="AG382" i="7"/>
  <c r="AI382" i="7" s="1"/>
  <c r="AB382" i="7"/>
  <c r="AD382" i="7" s="1"/>
  <c r="W382" i="7"/>
  <c r="Y382" i="7" s="1"/>
  <c r="R382" i="7"/>
  <c r="T382" i="7" s="1"/>
  <c r="M382" i="7"/>
  <c r="O382" i="7" s="1"/>
  <c r="H382" i="7"/>
  <c r="J382" i="7" s="1"/>
  <c r="E382" i="7"/>
  <c r="AN381" i="7"/>
  <c r="AN388" i="7" s="1"/>
  <c r="AL381" i="7"/>
  <c r="AI381" i="7"/>
  <c r="AG381" i="7"/>
  <c r="AD381" i="7"/>
  <c r="AD388" i="7" s="1"/>
  <c r="AB381" i="7"/>
  <c r="Y381" i="7"/>
  <c r="W381" i="7"/>
  <c r="T381" i="7"/>
  <c r="T388" i="7" s="1"/>
  <c r="R381" i="7"/>
  <c r="O381" i="7"/>
  <c r="M381" i="7"/>
  <c r="J381" i="7"/>
  <c r="J388" i="7" s="1"/>
  <c r="H381" i="7"/>
  <c r="E381" i="7"/>
  <c r="O380" i="7"/>
  <c r="AL379" i="7"/>
  <c r="AN379" i="7" s="1"/>
  <c r="AG379" i="7"/>
  <c r="AI379" i="7" s="1"/>
  <c r="AB379" i="7"/>
  <c r="AD379" i="7" s="1"/>
  <c r="W379" i="7"/>
  <c r="Y379" i="7" s="1"/>
  <c r="R379" i="7"/>
  <c r="T379" i="7" s="1"/>
  <c r="M379" i="7"/>
  <c r="O379" i="7" s="1"/>
  <c r="H379" i="7"/>
  <c r="J379" i="7" s="1"/>
  <c r="E379" i="7"/>
  <c r="AN378" i="7"/>
  <c r="AL378" i="7"/>
  <c r="AI378" i="7"/>
  <c r="AG378" i="7"/>
  <c r="AD378" i="7"/>
  <c r="AB378" i="7"/>
  <c r="Y378" i="7"/>
  <c r="W378" i="7"/>
  <c r="T378" i="7"/>
  <c r="R378" i="7"/>
  <c r="O378" i="7"/>
  <c r="M378" i="7"/>
  <c r="J378" i="7"/>
  <c r="H378" i="7"/>
  <c r="E378" i="7"/>
  <c r="AL377" i="7"/>
  <c r="AN377" i="7" s="1"/>
  <c r="AG377" i="7"/>
  <c r="AI377" i="7" s="1"/>
  <c r="AB377" i="7"/>
  <c r="AD377" i="7" s="1"/>
  <c r="W377" i="7"/>
  <c r="Y377" i="7" s="1"/>
  <c r="R377" i="7"/>
  <c r="T377" i="7" s="1"/>
  <c r="M377" i="7"/>
  <c r="O377" i="7" s="1"/>
  <c r="H377" i="7"/>
  <c r="J377" i="7" s="1"/>
  <c r="E377" i="7"/>
  <c r="AN376" i="7"/>
  <c r="AL376" i="7"/>
  <c r="AI376" i="7"/>
  <c r="AG376" i="7"/>
  <c r="AD376" i="7"/>
  <c r="AB376" i="7"/>
  <c r="Y376" i="7"/>
  <c r="Y380" i="7" s="1"/>
  <c r="W376" i="7"/>
  <c r="T376" i="7"/>
  <c r="R376" i="7"/>
  <c r="O376" i="7"/>
  <c r="M376" i="7"/>
  <c r="J376" i="7"/>
  <c r="H376" i="7"/>
  <c r="E376" i="7"/>
  <c r="AL375" i="7"/>
  <c r="AN375" i="7" s="1"/>
  <c r="AG375" i="7"/>
  <c r="AI375" i="7" s="1"/>
  <c r="AB375" i="7"/>
  <c r="AD375" i="7" s="1"/>
  <c r="W375" i="7"/>
  <c r="T375" i="7"/>
  <c r="R375" i="7"/>
  <c r="O375" i="7"/>
  <c r="M375" i="7"/>
  <c r="J375" i="7"/>
  <c r="H375" i="7"/>
  <c r="E375" i="7"/>
  <c r="AL374" i="7"/>
  <c r="AN374" i="7" s="1"/>
  <c r="AN380" i="7" s="1"/>
  <c r="AG374" i="7"/>
  <c r="AI374" i="7" s="1"/>
  <c r="AI380" i="7" s="1"/>
  <c r="AB374" i="7"/>
  <c r="AD374" i="7" s="1"/>
  <c r="W374" i="7"/>
  <c r="Y374" i="7" s="1"/>
  <c r="R374" i="7"/>
  <c r="T374" i="7" s="1"/>
  <c r="T380" i="7" s="1"/>
  <c r="M374" i="7"/>
  <c r="O374" i="7" s="1"/>
  <c r="H374" i="7"/>
  <c r="J374" i="7" s="1"/>
  <c r="E374" i="7"/>
  <c r="AN373" i="7"/>
  <c r="AL373" i="7"/>
  <c r="AI373" i="7"/>
  <c r="AG373" i="7"/>
  <c r="AD373" i="7"/>
  <c r="AB373" i="7"/>
  <c r="Y373" i="7"/>
  <c r="W373" i="7"/>
  <c r="T373" i="7"/>
  <c r="R373" i="7"/>
  <c r="O373" i="7"/>
  <c r="M373" i="7"/>
  <c r="J373" i="7"/>
  <c r="H373" i="7"/>
  <c r="E373" i="7"/>
  <c r="AL372" i="7"/>
  <c r="AN372" i="7" s="1"/>
  <c r="AG372" i="7"/>
  <c r="AI372" i="7" s="1"/>
  <c r="AB372" i="7"/>
  <c r="AD372" i="7" s="1"/>
  <c r="W372" i="7"/>
  <c r="Y372" i="7" s="1"/>
  <c r="R372" i="7"/>
  <c r="T372" i="7" s="1"/>
  <c r="M372" i="7"/>
  <c r="O372" i="7" s="1"/>
  <c r="H372" i="7"/>
  <c r="J372" i="7" s="1"/>
  <c r="E372" i="7"/>
  <c r="AN371" i="7"/>
  <c r="AL371" i="7"/>
  <c r="AG371" i="7"/>
  <c r="AB371" i="7"/>
  <c r="AD371" i="7" s="1"/>
  <c r="W371" i="7"/>
  <c r="Y371" i="7" s="1"/>
  <c r="R371" i="7"/>
  <c r="T371" i="7" s="1"/>
  <c r="M371" i="7"/>
  <c r="O371" i="7" s="1"/>
  <c r="H371" i="7"/>
  <c r="J371" i="7" s="1"/>
  <c r="E371" i="7"/>
  <c r="AL367" i="7"/>
  <c r="AG367" i="7"/>
  <c r="AB367" i="7"/>
  <c r="R367" i="7"/>
  <c r="AN366" i="7"/>
  <c r="AL366" i="7"/>
  <c r="AI366" i="7"/>
  <c r="AG366" i="7"/>
  <c r="AD366" i="7"/>
  <c r="AB366" i="7"/>
  <c r="Y366" i="7"/>
  <c r="W366" i="7"/>
  <c r="T366" i="7"/>
  <c r="R366" i="7"/>
  <c r="O366" i="7"/>
  <c r="M366" i="7"/>
  <c r="J366" i="7"/>
  <c r="H366" i="7"/>
  <c r="E366" i="7"/>
  <c r="AI365" i="7"/>
  <c r="AL364" i="7"/>
  <c r="AN364" i="7" s="1"/>
  <c r="AG364" i="7"/>
  <c r="AI364" i="7" s="1"/>
  <c r="AB364" i="7"/>
  <c r="AD364" i="7" s="1"/>
  <c r="W364" i="7"/>
  <c r="Y364" i="7" s="1"/>
  <c r="R364" i="7"/>
  <c r="T364" i="7" s="1"/>
  <c r="M364" i="7"/>
  <c r="O364" i="7" s="1"/>
  <c r="H364" i="7"/>
  <c r="J364" i="7" s="1"/>
  <c r="E364" i="7"/>
  <c r="AN363" i="7"/>
  <c r="AL363" i="7"/>
  <c r="AI363" i="7"/>
  <c r="AG363" i="7"/>
  <c r="AD363" i="7"/>
  <c r="AB363" i="7"/>
  <c r="Y363" i="7"/>
  <c r="W363" i="7"/>
  <c r="T363" i="7"/>
  <c r="R363" i="7"/>
  <c r="O363" i="7"/>
  <c r="M363" i="7"/>
  <c r="J363" i="7"/>
  <c r="H363" i="7"/>
  <c r="E363" i="7"/>
  <c r="AL362" i="7"/>
  <c r="AN362" i="7" s="1"/>
  <c r="AG362" i="7"/>
  <c r="AI362" i="7" s="1"/>
  <c r="AB362" i="7"/>
  <c r="AD362" i="7" s="1"/>
  <c r="W362" i="7"/>
  <c r="Y362" i="7" s="1"/>
  <c r="R362" i="7"/>
  <c r="T362" i="7" s="1"/>
  <c r="M362" i="7"/>
  <c r="O362" i="7" s="1"/>
  <c r="H362" i="7"/>
  <c r="J362" i="7" s="1"/>
  <c r="E362" i="7"/>
  <c r="AN361" i="7"/>
  <c r="AL361" i="7"/>
  <c r="AI361" i="7"/>
  <c r="AG361" i="7"/>
  <c r="AD361" i="7"/>
  <c r="AB361" i="7"/>
  <c r="Y361" i="7"/>
  <c r="W361" i="7"/>
  <c r="T361" i="7"/>
  <c r="R361" i="7"/>
  <c r="O361" i="7"/>
  <c r="M361" i="7"/>
  <c r="J361" i="7"/>
  <c r="H361" i="7"/>
  <c r="E361" i="7"/>
  <c r="AL360" i="7"/>
  <c r="AN360" i="7" s="1"/>
  <c r="AI360" i="7"/>
  <c r="AD360" i="7"/>
  <c r="AB360" i="7"/>
  <c r="Y360" i="7"/>
  <c r="W360" i="7"/>
  <c r="T360" i="7"/>
  <c r="H360" i="7"/>
  <c r="J360" i="7" s="1"/>
  <c r="E360" i="7"/>
  <c r="AN359" i="7"/>
  <c r="AL359" i="7"/>
  <c r="AI359" i="7"/>
  <c r="AG359" i="7"/>
  <c r="AD359" i="7"/>
  <c r="AB359" i="7"/>
  <c r="Y359" i="7"/>
  <c r="W359" i="7"/>
  <c r="T359" i="7"/>
  <c r="R359" i="7"/>
  <c r="O359" i="7"/>
  <c r="M359" i="7"/>
  <c r="J359" i="7"/>
  <c r="H359" i="7"/>
  <c r="E359" i="7"/>
  <c r="E365" i="7" s="1"/>
  <c r="AL358" i="7"/>
  <c r="AN358" i="7" s="1"/>
  <c r="AG358" i="7"/>
  <c r="AI358" i="7" s="1"/>
  <c r="AB358" i="7"/>
  <c r="AD358" i="7" s="1"/>
  <c r="AD365" i="7" s="1"/>
  <c r="W358" i="7"/>
  <c r="Y358" i="7" s="1"/>
  <c r="Y365" i="7" s="1"/>
  <c r="R358" i="7"/>
  <c r="T358" i="7" s="1"/>
  <c r="M358" i="7"/>
  <c r="O358" i="7" s="1"/>
  <c r="H358" i="7"/>
  <c r="J358" i="7" s="1"/>
  <c r="J365" i="7" s="1"/>
  <c r="E358" i="7"/>
  <c r="AN356" i="7"/>
  <c r="AL356" i="7"/>
  <c r="AI356" i="7"/>
  <c r="AG356" i="7"/>
  <c r="AD356" i="7"/>
  <c r="AB356" i="7"/>
  <c r="Y356" i="7"/>
  <c r="W356" i="7"/>
  <c r="T356" i="7"/>
  <c r="R356" i="7"/>
  <c r="O356" i="7"/>
  <c r="M356" i="7"/>
  <c r="J356" i="7"/>
  <c r="H356" i="7"/>
  <c r="E356" i="7"/>
  <c r="E357" i="7" s="1"/>
  <c r="AL355" i="7"/>
  <c r="AN355" i="7" s="1"/>
  <c r="AG355" i="7"/>
  <c r="AI355" i="7" s="1"/>
  <c r="AB355" i="7"/>
  <c r="AD355" i="7" s="1"/>
  <c r="W355" i="7"/>
  <c r="Y355" i="7" s="1"/>
  <c r="R355" i="7"/>
  <c r="T355" i="7" s="1"/>
  <c r="M355" i="7"/>
  <c r="O355" i="7" s="1"/>
  <c r="H355" i="7"/>
  <c r="J355" i="7" s="1"/>
  <c r="E355" i="7"/>
  <c r="AN354" i="7"/>
  <c r="AL354" i="7"/>
  <c r="AI354" i="7"/>
  <c r="AG354" i="7"/>
  <c r="AD354" i="7"/>
  <c r="AB354" i="7"/>
  <c r="Y354" i="7"/>
  <c r="W354" i="7"/>
  <c r="T354" i="7"/>
  <c r="R354" i="7"/>
  <c r="O354" i="7"/>
  <c r="M354" i="7"/>
  <c r="J354" i="7"/>
  <c r="J357" i="7" s="1"/>
  <c r="J367" i="7" s="1"/>
  <c r="H354" i="7"/>
  <c r="E354" i="7"/>
  <c r="AL353" i="7"/>
  <c r="AN353" i="7" s="1"/>
  <c r="AG353" i="7"/>
  <c r="AI353" i="7" s="1"/>
  <c r="AB353" i="7"/>
  <c r="AD353" i="7" s="1"/>
  <c r="W353" i="7"/>
  <c r="Y353" i="7" s="1"/>
  <c r="R353" i="7"/>
  <c r="T353" i="7" s="1"/>
  <c r="M353" i="7"/>
  <c r="O353" i="7" s="1"/>
  <c r="H353" i="7"/>
  <c r="J353" i="7" s="1"/>
  <c r="E353" i="7"/>
  <c r="AN352" i="7"/>
  <c r="AL352" i="7"/>
  <c r="AI352" i="7"/>
  <c r="AG352" i="7"/>
  <c r="AD352" i="7"/>
  <c r="AB352" i="7"/>
  <c r="Y352" i="7"/>
  <c r="W352" i="7"/>
  <c r="T352" i="7"/>
  <c r="T357" i="7" s="1"/>
  <c r="R352" i="7"/>
  <c r="O352" i="7"/>
  <c r="M352" i="7"/>
  <c r="J352" i="7"/>
  <c r="H352" i="7"/>
  <c r="E352" i="7"/>
  <c r="AL351" i="7"/>
  <c r="AN351" i="7" s="1"/>
  <c r="AG351" i="7"/>
  <c r="AI351" i="7" s="1"/>
  <c r="AI357" i="7" s="1"/>
  <c r="AB351" i="7"/>
  <c r="AD351" i="7" s="1"/>
  <c r="W351" i="7"/>
  <c r="Y351" i="7" s="1"/>
  <c r="R351" i="7"/>
  <c r="T351" i="7" s="1"/>
  <c r="M351" i="7"/>
  <c r="O351" i="7" s="1"/>
  <c r="O357" i="7" s="1"/>
  <c r="H351" i="7"/>
  <c r="J351" i="7" s="1"/>
  <c r="E351" i="7"/>
  <c r="AN350" i="7"/>
  <c r="AL350" i="7"/>
  <c r="AI350" i="7"/>
  <c r="AG350" i="7"/>
  <c r="AD350" i="7"/>
  <c r="AB350" i="7"/>
  <c r="Y350" i="7"/>
  <c r="W350" i="7"/>
  <c r="T350" i="7"/>
  <c r="R350" i="7"/>
  <c r="O350" i="7"/>
  <c r="M350" i="7"/>
  <c r="J350" i="7"/>
  <c r="H350" i="7"/>
  <c r="E350" i="7"/>
  <c r="AL349" i="7"/>
  <c r="AN349" i="7" s="1"/>
  <c r="AG349" i="7"/>
  <c r="AI349" i="7" s="1"/>
  <c r="AB349" i="7"/>
  <c r="AD349" i="7" s="1"/>
  <c r="W349" i="7"/>
  <c r="Y349" i="7" s="1"/>
  <c r="R349" i="7"/>
  <c r="T349" i="7" s="1"/>
  <c r="M349" i="7"/>
  <c r="O349" i="7" s="1"/>
  <c r="H349" i="7"/>
  <c r="J349" i="7" s="1"/>
  <c r="E349" i="7"/>
  <c r="AN348" i="7"/>
  <c r="AL348" i="7"/>
  <c r="AG348" i="7"/>
  <c r="AB348" i="7"/>
  <c r="AD348" i="7" s="1"/>
  <c r="W348" i="7"/>
  <c r="Y348" i="7" s="1"/>
  <c r="R348" i="7"/>
  <c r="T348" i="7" s="1"/>
  <c r="M348" i="7"/>
  <c r="O348" i="7" s="1"/>
  <c r="H348" i="7"/>
  <c r="J348" i="7" s="1"/>
  <c r="E348" i="7"/>
  <c r="AL344" i="7"/>
  <c r="AG344" i="7"/>
  <c r="AB344" i="7"/>
  <c r="R344" i="7"/>
  <c r="AN343" i="7"/>
  <c r="AL343" i="7"/>
  <c r="AI343" i="7"/>
  <c r="AG343" i="7"/>
  <c r="AD343" i="7"/>
  <c r="AB343" i="7"/>
  <c r="Y343" i="7"/>
  <c r="W343" i="7"/>
  <c r="T343" i="7"/>
  <c r="R343" i="7"/>
  <c r="O343" i="7"/>
  <c r="M343" i="7"/>
  <c r="J343" i="7"/>
  <c r="H343" i="7"/>
  <c r="E343" i="7"/>
  <c r="AL341" i="7"/>
  <c r="AN341" i="7" s="1"/>
  <c r="AG341" i="7"/>
  <c r="AI341" i="7" s="1"/>
  <c r="AB341" i="7"/>
  <c r="AD341" i="7" s="1"/>
  <c r="W341" i="7"/>
  <c r="Y341" i="7" s="1"/>
  <c r="R341" i="7"/>
  <c r="T341" i="7" s="1"/>
  <c r="M341" i="7"/>
  <c r="O341" i="7" s="1"/>
  <c r="H341" i="7"/>
  <c r="J341" i="7" s="1"/>
  <c r="E341" i="7"/>
  <c r="AN340" i="7"/>
  <c r="AL340" i="7"/>
  <c r="AI340" i="7"/>
  <c r="AG340" i="7"/>
  <c r="AD340" i="7"/>
  <c r="AB340" i="7"/>
  <c r="Y340" i="7"/>
  <c r="W340" i="7"/>
  <c r="T340" i="7"/>
  <c r="R340" i="7"/>
  <c r="O340" i="7"/>
  <c r="O342" i="7" s="1"/>
  <c r="M340" i="7"/>
  <c r="J340" i="7"/>
  <c r="H340" i="7"/>
  <c r="E340" i="7"/>
  <c r="AL339" i="7"/>
  <c r="AN339" i="7" s="1"/>
  <c r="AG339" i="7"/>
  <c r="AI339" i="7" s="1"/>
  <c r="AB339" i="7"/>
  <c r="AD339" i="7" s="1"/>
  <c r="W339" i="7"/>
  <c r="Y339" i="7" s="1"/>
  <c r="Y342" i="7" s="1"/>
  <c r="Y344" i="7" s="1"/>
  <c r="R339" i="7"/>
  <c r="T339" i="7" s="1"/>
  <c r="M339" i="7"/>
  <c r="O339" i="7" s="1"/>
  <c r="H339" i="7"/>
  <c r="J339" i="7" s="1"/>
  <c r="E339" i="7"/>
  <c r="AN338" i="7"/>
  <c r="AL338" i="7"/>
  <c r="AI338" i="7"/>
  <c r="AG338" i="7"/>
  <c r="AD338" i="7"/>
  <c r="AB338" i="7"/>
  <c r="Y338" i="7"/>
  <c r="W338" i="7"/>
  <c r="T338" i="7"/>
  <c r="R338" i="7"/>
  <c r="O338" i="7"/>
  <c r="M338" i="7"/>
  <c r="J338" i="7"/>
  <c r="H338" i="7"/>
  <c r="E338" i="7"/>
  <c r="AL337" i="7"/>
  <c r="AN337" i="7" s="1"/>
  <c r="AG337" i="7"/>
  <c r="AI337" i="7" s="1"/>
  <c r="AB337" i="7"/>
  <c r="AD337" i="7" s="1"/>
  <c r="W337" i="7"/>
  <c r="Y337" i="7" s="1"/>
  <c r="T337" i="7"/>
  <c r="J337" i="7"/>
  <c r="H337" i="7"/>
  <c r="E337" i="7"/>
  <c r="AL336" i="7"/>
  <c r="AN336" i="7" s="1"/>
  <c r="AG336" i="7"/>
  <c r="AI336" i="7" s="1"/>
  <c r="AB336" i="7"/>
  <c r="AD336" i="7" s="1"/>
  <c r="W336" i="7"/>
  <c r="Y336" i="7" s="1"/>
  <c r="R336" i="7"/>
  <c r="T336" i="7" s="1"/>
  <c r="M336" i="7"/>
  <c r="O336" i="7" s="1"/>
  <c r="H336" i="7"/>
  <c r="J336" i="7" s="1"/>
  <c r="E336" i="7"/>
  <c r="AN335" i="7"/>
  <c r="AN342" i="7" s="1"/>
  <c r="AL335" i="7"/>
  <c r="AI335" i="7"/>
  <c r="AG335" i="7"/>
  <c r="AD335" i="7"/>
  <c r="AD342" i="7" s="1"/>
  <c r="AB335" i="7"/>
  <c r="Y335" i="7"/>
  <c r="W335" i="7"/>
  <c r="T335" i="7"/>
  <c r="T342" i="7" s="1"/>
  <c r="R335" i="7"/>
  <c r="O335" i="7"/>
  <c r="M335" i="7"/>
  <c r="J335" i="7"/>
  <c r="J342" i="7" s="1"/>
  <c r="H335" i="7"/>
  <c r="E335" i="7"/>
  <c r="Y334" i="7"/>
  <c r="AL333" i="7"/>
  <c r="AN333" i="7" s="1"/>
  <c r="AG333" i="7"/>
  <c r="AI333" i="7" s="1"/>
  <c r="AB333" i="7"/>
  <c r="AD333" i="7" s="1"/>
  <c r="W333" i="7"/>
  <c r="Y333" i="7" s="1"/>
  <c r="R333" i="7"/>
  <c r="T333" i="7" s="1"/>
  <c r="M333" i="7"/>
  <c r="O333" i="7" s="1"/>
  <c r="H333" i="7"/>
  <c r="J333" i="7" s="1"/>
  <c r="E333" i="7"/>
  <c r="AN332" i="7"/>
  <c r="AL332" i="7"/>
  <c r="AI332" i="7"/>
  <c r="AG332" i="7"/>
  <c r="AD332" i="7"/>
  <c r="AB332" i="7"/>
  <c r="Y332" i="7"/>
  <c r="W332" i="7"/>
  <c r="T332" i="7"/>
  <c r="R332" i="7"/>
  <c r="O332" i="7"/>
  <c r="M332" i="7"/>
  <c r="J332" i="7"/>
  <c r="H332" i="7"/>
  <c r="E332" i="7"/>
  <c r="AL331" i="7"/>
  <c r="AN331" i="7" s="1"/>
  <c r="AG331" i="7"/>
  <c r="AI331" i="7" s="1"/>
  <c r="AB331" i="7"/>
  <c r="AD331" i="7" s="1"/>
  <c r="W331" i="7"/>
  <c r="Y331" i="7" s="1"/>
  <c r="R331" i="7"/>
  <c r="T331" i="7" s="1"/>
  <c r="M331" i="7"/>
  <c r="O331" i="7" s="1"/>
  <c r="H331" i="7"/>
  <c r="J331" i="7" s="1"/>
  <c r="E331" i="7"/>
  <c r="AN330" i="7"/>
  <c r="AL330" i="7"/>
  <c r="AI330" i="7"/>
  <c r="AG330" i="7"/>
  <c r="AD330" i="7"/>
  <c r="AB330" i="7"/>
  <c r="Y330" i="7"/>
  <c r="W330" i="7"/>
  <c r="T330" i="7"/>
  <c r="R330" i="7"/>
  <c r="O330" i="7"/>
  <c r="M330" i="7"/>
  <c r="J330" i="7"/>
  <c r="H330" i="7"/>
  <c r="E330" i="7"/>
  <c r="AL329" i="7"/>
  <c r="AN329" i="7" s="1"/>
  <c r="AG329" i="7"/>
  <c r="AI329" i="7" s="1"/>
  <c r="AB329" i="7"/>
  <c r="AD329" i="7" s="1"/>
  <c r="W329" i="7"/>
  <c r="Y329" i="7" s="1"/>
  <c r="R329" i="7"/>
  <c r="T329" i="7" s="1"/>
  <c r="M329" i="7"/>
  <c r="O329" i="7" s="1"/>
  <c r="H329" i="7"/>
  <c r="J329" i="7" s="1"/>
  <c r="E329" i="7"/>
  <c r="AN328" i="7"/>
  <c r="AL328" i="7"/>
  <c r="AI328" i="7"/>
  <c r="AI334" i="7" s="1"/>
  <c r="AG328" i="7"/>
  <c r="AD328" i="7"/>
  <c r="AB328" i="7"/>
  <c r="Y328" i="7"/>
  <c r="W328" i="7"/>
  <c r="T328" i="7"/>
  <c r="R328" i="7"/>
  <c r="O328" i="7"/>
  <c r="O334" i="7" s="1"/>
  <c r="M328" i="7"/>
  <c r="J328" i="7"/>
  <c r="H328" i="7"/>
  <c r="E328" i="7"/>
  <c r="AL327" i="7"/>
  <c r="AN327" i="7" s="1"/>
  <c r="AG327" i="7"/>
  <c r="AI327" i="7" s="1"/>
  <c r="AB327" i="7"/>
  <c r="AD327" i="7" s="1"/>
  <c r="W327" i="7"/>
  <c r="Y327" i="7" s="1"/>
  <c r="R327" i="7"/>
  <c r="T327" i="7" s="1"/>
  <c r="M327" i="7"/>
  <c r="O327" i="7" s="1"/>
  <c r="H327" i="7"/>
  <c r="J327" i="7" s="1"/>
  <c r="E327" i="7"/>
  <c r="AN326" i="7"/>
  <c r="AL326" i="7"/>
  <c r="AI326" i="7"/>
  <c r="AG326" i="7"/>
  <c r="AD326" i="7"/>
  <c r="AB326" i="7"/>
  <c r="Y326" i="7"/>
  <c r="W326" i="7"/>
  <c r="T326" i="7"/>
  <c r="R326" i="7"/>
  <c r="O326" i="7"/>
  <c r="M326" i="7"/>
  <c r="J326" i="7"/>
  <c r="H326" i="7"/>
  <c r="E326" i="7"/>
  <c r="AL325" i="7"/>
  <c r="AN325" i="7" s="1"/>
  <c r="AG325" i="7"/>
  <c r="AI325" i="7" s="1"/>
  <c r="AB325" i="7"/>
  <c r="AD325" i="7" s="1"/>
  <c r="W325" i="7"/>
  <c r="Y325" i="7" s="1"/>
  <c r="R325" i="7"/>
  <c r="T325" i="7" s="1"/>
  <c r="M325" i="7"/>
  <c r="O325" i="7" s="1"/>
  <c r="H325" i="7"/>
  <c r="J325" i="7" s="1"/>
  <c r="E325" i="7"/>
  <c r="AL321" i="7"/>
  <c r="AG321" i="7"/>
  <c r="AB321" i="7"/>
  <c r="R321" i="7"/>
  <c r="AN320" i="7"/>
  <c r="AL320" i="7"/>
  <c r="AI320" i="7"/>
  <c r="AG320" i="7"/>
  <c r="AD320" i="7"/>
  <c r="AB320" i="7"/>
  <c r="Y320" i="7"/>
  <c r="W320" i="7"/>
  <c r="T320" i="7"/>
  <c r="R320" i="7"/>
  <c r="O320" i="7"/>
  <c r="M320" i="7"/>
  <c r="J320" i="7"/>
  <c r="H320" i="7"/>
  <c r="E320" i="7"/>
  <c r="Y319" i="7"/>
  <c r="AL318" i="7"/>
  <c r="AN318" i="7" s="1"/>
  <c r="AG318" i="7"/>
  <c r="AI318" i="7" s="1"/>
  <c r="AB318" i="7"/>
  <c r="AD318" i="7" s="1"/>
  <c r="W318" i="7"/>
  <c r="Y318" i="7" s="1"/>
  <c r="R318" i="7"/>
  <c r="T318" i="7" s="1"/>
  <c r="M318" i="7"/>
  <c r="O318" i="7" s="1"/>
  <c r="H318" i="7"/>
  <c r="J318" i="7" s="1"/>
  <c r="E318" i="7"/>
  <c r="AN317" i="7"/>
  <c r="AL317" i="7"/>
  <c r="AI317" i="7"/>
  <c r="AG317" i="7"/>
  <c r="AD317" i="7"/>
  <c r="AB317" i="7"/>
  <c r="Y317" i="7"/>
  <c r="W317" i="7"/>
  <c r="T317" i="7"/>
  <c r="R317" i="7"/>
  <c r="O317" i="7"/>
  <c r="M317" i="7"/>
  <c r="J317" i="7"/>
  <c r="H317" i="7"/>
  <c r="E317" i="7"/>
  <c r="AL316" i="7"/>
  <c r="AN316" i="7" s="1"/>
  <c r="AG316" i="7"/>
  <c r="AI316" i="7" s="1"/>
  <c r="AB316" i="7"/>
  <c r="AD316" i="7" s="1"/>
  <c r="W316" i="7"/>
  <c r="Y316" i="7" s="1"/>
  <c r="R316" i="7"/>
  <c r="T316" i="7" s="1"/>
  <c r="M316" i="7"/>
  <c r="O316" i="7" s="1"/>
  <c r="H316" i="7"/>
  <c r="J316" i="7" s="1"/>
  <c r="E316" i="7"/>
  <c r="AN315" i="7"/>
  <c r="AL315" i="7"/>
  <c r="AI315" i="7"/>
  <c r="AG315" i="7"/>
  <c r="AD315" i="7"/>
  <c r="AB315" i="7"/>
  <c r="Y315" i="7"/>
  <c r="W315" i="7"/>
  <c r="T315" i="7"/>
  <c r="R315" i="7"/>
  <c r="O315" i="7"/>
  <c r="M315" i="7"/>
  <c r="J315" i="7"/>
  <c r="H315" i="7"/>
  <c r="E315" i="7"/>
  <c r="AL314" i="7"/>
  <c r="AN314" i="7" s="1"/>
  <c r="AG314" i="7"/>
  <c r="AI314" i="7" s="1"/>
  <c r="AB314" i="7"/>
  <c r="AD314" i="7" s="1"/>
  <c r="W314" i="7"/>
  <c r="Y314" i="7" s="1"/>
  <c r="T314" i="7"/>
  <c r="J314" i="7"/>
  <c r="H314" i="7"/>
  <c r="E314" i="7"/>
  <c r="AL313" i="7"/>
  <c r="AN313" i="7" s="1"/>
  <c r="AG313" i="7"/>
  <c r="AI313" i="7" s="1"/>
  <c r="AB313" i="7"/>
  <c r="AD313" i="7" s="1"/>
  <c r="W313" i="7"/>
  <c r="Y313" i="7" s="1"/>
  <c r="R313" i="7"/>
  <c r="T313" i="7" s="1"/>
  <c r="M313" i="7"/>
  <c r="O313" i="7" s="1"/>
  <c r="H313" i="7"/>
  <c r="J313" i="7" s="1"/>
  <c r="E313" i="7"/>
  <c r="AN312" i="7"/>
  <c r="AL312" i="7"/>
  <c r="AI312" i="7"/>
  <c r="AI319" i="7" s="1"/>
  <c r="AG312" i="7"/>
  <c r="AD312" i="7"/>
  <c r="AB312" i="7"/>
  <c r="Y312" i="7"/>
  <c r="W312" i="7"/>
  <c r="T312" i="7"/>
  <c r="R312" i="7"/>
  <c r="O312" i="7"/>
  <c r="O319" i="7" s="1"/>
  <c r="M312" i="7"/>
  <c r="J312" i="7"/>
  <c r="H312" i="7"/>
  <c r="E312" i="7"/>
  <c r="E319" i="7" s="1"/>
  <c r="AL310" i="7"/>
  <c r="AN310" i="7" s="1"/>
  <c r="AG310" i="7"/>
  <c r="AI310" i="7" s="1"/>
  <c r="AB310" i="7"/>
  <c r="AD310" i="7" s="1"/>
  <c r="W310" i="7"/>
  <c r="Y310" i="7" s="1"/>
  <c r="R310" i="7"/>
  <c r="T310" i="7" s="1"/>
  <c r="M310" i="7"/>
  <c r="O310" i="7" s="1"/>
  <c r="H310" i="7"/>
  <c r="J310" i="7" s="1"/>
  <c r="E310" i="7"/>
  <c r="AN309" i="7"/>
  <c r="AL309" i="7"/>
  <c r="AI309" i="7"/>
  <c r="AG309" i="7"/>
  <c r="AD309" i="7"/>
  <c r="AB309" i="7"/>
  <c r="Y309" i="7"/>
  <c r="W309" i="7"/>
  <c r="T309" i="7"/>
  <c r="R309" i="7"/>
  <c r="O309" i="7"/>
  <c r="M309" i="7"/>
  <c r="J309" i="7"/>
  <c r="H309" i="7"/>
  <c r="E309" i="7"/>
  <c r="AL308" i="7"/>
  <c r="AN308" i="7" s="1"/>
  <c r="AG308" i="7"/>
  <c r="AI308" i="7" s="1"/>
  <c r="AB308" i="7"/>
  <c r="AD308" i="7" s="1"/>
  <c r="W308" i="7"/>
  <c r="Y308" i="7" s="1"/>
  <c r="R308" i="7"/>
  <c r="T308" i="7" s="1"/>
  <c r="M308" i="7"/>
  <c r="O308" i="7" s="1"/>
  <c r="H308" i="7"/>
  <c r="J308" i="7" s="1"/>
  <c r="E308" i="7"/>
  <c r="AN307" i="7"/>
  <c r="AL307" i="7"/>
  <c r="AI307" i="7"/>
  <c r="AG307" i="7"/>
  <c r="AD307" i="7"/>
  <c r="AB307" i="7"/>
  <c r="Y307" i="7"/>
  <c r="W307" i="7"/>
  <c r="T307" i="7"/>
  <c r="R307" i="7"/>
  <c r="O307" i="7"/>
  <c r="M307" i="7"/>
  <c r="J307" i="7"/>
  <c r="H307" i="7"/>
  <c r="E307" i="7"/>
  <c r="AL306" i="7"/>
  <c r="AN306" i="7" s="1"/>
  <c r="AG306" i="7"/>
  <c r="AI306" i="7" s="1"/>
  <c r="AB306" i="7"/>
  <c r="AD306" i="7" s="1"/>
  <c r="W306" i="7"/>
  <c r="Y306" i="7" s="1"/>
  <c r="R306" i="7"/>
  <c r="T306" i="7" s="1"/>
  <c r="M306" i="7"/>
  <c r="O306" i="7" s="1"/>
  <c r="H306" i="7"/>
  <c r="J306" i="7" s="1"/>
  <c r="E306" i="7"/>
  <c r="AN305" i="7"/>
  <c r="AL305" i="7"/>
  <c r="AI305" i="7"/>
  <c r="AI311" i="7" s="1"/>
  <c r="AG305" i="7"/>
  <c r="AD305" i="7"/>
  <c r="AB305" i="7"/>
  <c r="Y305" i="7"/>
  <c r="Y311" i="7" s="1"/>
  <c r="W305" i="7"/>
  <c r="T305" i="7"/>
  <c r="R305" i="7"/>
  <c r="O305" i="7"/>
  <c r="O311" i="7" s="1"/>
  <c r="M305" i="7"/>
  <c r="J305" i="7"/>
  <c r="H305" i="7"/>
  <c r="E305" i="7"/>
  <c r="E311" i="7" s="1"/>
  <c r="AL304" i="7"/>
  <c r="AN304" i="7" s="1"/>
  <c r="AG304" i="7"/>
  <c r="AI304" i="7" s="1"/>
  <c r="AB304" i="7"/>
  <c r="AD304" i="7" s="1"/>
  <c r="W304" i="7"/>
  <c r="Y304" i="7" s="1"/>
  <c r="R304" i="7"/>
  <c r="T304" i="7" s="1"/>
  <c r="M304" i="7"/>
  <c r="O304" i="7" s="1"/>
  <c r="H304" i="7"/>
  <c r="J304" i="7" s="1"/>
  <c r="E304" i="7"/>
  <c r="AN303" i="7"/>
  <c r="AL303" i="7"/>
  <c r="AI303" i="7"/>
  <c r="AG303" i="7"/>
  <c r="AD303" i="7"/>
  <c r="AB303" i="7"/>
  <c r="Y303" i="7"/>
  <c r="W303" i="7"/>
  <c r="T303" i="7"/>
  <c r="R303" i="7"/>
  <c r="O303" i="7"/>
  <c r="M303" i="7"/>
  <c r="J303" i="7"/>
  <c r="H303" i="7"/>
  <c r="E303" i="7"/>
  <c r="AL302" i="7"/>
  <c r="AN302" i="7" s="1"/>
  <c r="AG302" i="7"/>
  <c r="AI302" i="7" s="1"/>
  <c r="AB302" i="7"/>
  <c r="AD302" i="7" s="1"/>
  <c r="W302" i="7"/>
  <c r="Y302" i="7" s="1"/>
  <c r="R302" i="7"/>
  <c r="T302" i="7" s="1"/>
  <c r="M302" i="7"/>
  <c r="O302" i="7" s="1"/>
  <c r="H302" i="7"/>
  <c r="J302" i="7" s="1"/>
  <c r="E302" i="7"/>
  <c r="AL298" i="7"/>
  <c r="AG298" i="7"/>
  <c r="AB298" i="7"/>
  <c r="R298" i="7"/>
  <c r="AN297" i="7"/>
  <c r="AL297" i="7"/>
  <c r="AI297" i="7"/>
  <c r="AG297" i="7"/>
  <c r="AD297" i="7"/>
  <c r="AB297" i="7"/>
  <c r="Y297" i="7"/>
  <c r="W297" i="7"/>
  <c r="T297" i="7"/>
  <c r="R297" i="7"/>
  <c r="O297" i="7"/>
  <c r="M297" i="7"/>
  <c r="J297" i="7"/>
  <c r="H297" i="7"/>
  <c r="E297" i="7"/>
  <c r="AL295" i="7"/>
  <c r="AN295" i="7" s="1"/>
  <c r="AG295" i="7"/>
  <c r="AI295" i="7" s="1"/>
  <c r="AB295" i="7"/>
  <c r="AD295" i="7" s="1"/>
  <c r="W295" i="7"/>
  <c r="Y295" i="7" s="1"/>
  <c r="R295" i="7"/>
  <c r="T295" i="7" s="1"/>
  <c r="M295" i="7"/>
  <c r="O295" i="7" s="1"/>
  <c r="H295" i="7"/>
  <c r="J295" i="7" s="1"/>
  <c r="E295" i="7"/>
  <c r="AN294" i="7"/>
  <c r="AL294" i="7"/>
  <c r="AI294" i="7"/>
  <c r="AG294" i="7"/>
  <c r="AD294" i="7"/>
  <c r="AB294" i="7"/>
  <c r="Y294" i="7"/>
  <c r="W294" i="7"/>
  <c r="T294" i="7"/>
  <c r="R294" i="7"/>
  <c r="O294" i="7"/>
  <c r="M294" i="7"/>
  <c r="J294" i="7"/>
  <c r="H294" i="7"/>
  <c r="E294" i="7"/>
  <c r="AL293" i="7"/>
  <c r="AN293" i="7" s="1"/>
  <c r="AG293" i="7"/>
  <c r="AI293" i="7" s="1"/>
  <c r="AB293" i="7"/>
  <c r="AD293" i="7" s="1"/>
  <c r="W293" i="7"/>
  <c r="Y293" i="7" s="1"/>
  <c r="R293" i="7"/>
  <c r="T293" i="7" s="1"/>
  <c r="M293" i="7"/>
  <c r="O293" i="7" s="1"/>
  <c r="H293" i="7"/>
  <c r="J293" i="7" s="1"/>
  <c r="E293" i="7"/>
  <c r="AN292" i="7"/>
  <c r="AL292" i="7"/>
  <c r="AI292" i="7"/>
  <c r="AG292" i="7"/>
  <c r="AD292" i="7"/>
  <c r="AB292" i="7"/>
  <c r="Y292" i="7"/>
  <c r="W292" i="7"/>
  <c r="T292" i="7"/>
  <c r="R292" i="7"/>
  <c r="O292" i="7"/>
  <c r="M292" i="7"/>
  <c r="J292" i="7"/>
  <c r="H292" i="7"/>
  <c r="E292" i="7"/>
  <c r="AL291" i="7"/>
  <c r="AN291" i="7" s="1"/>
  <c r="AG291" i="7"/>
  <c r="AI291" i="7" s="1"/>
  <c r="AB291" i="7"/>
  <c r="AD291" i="7" s="1"/>
  <c r="W291" i="7"/>
  <c r="Y291" i="7" s="1"/>
  <c r="T291" i="7"/>
  <c r="J291" i="7"/>
  <c r="H291" i="7"/>
  <c r="E291" i="7"/>
  <c r="AL290" i="7"/>
  <c r="AN290" i="7" s="1"/>
  <c r="AG290" i="7"/>
  <c r="AI290" i="7" s="1"/>
  <c r="AB290" i="7"/>
  <c r="AD290" i="7" s="1"/>
  <c r="W290" i="7"/>
  <c r="Y290" i="7" s="1"/>
  <c r="R290" i="7"/>
  <c r="T290" i="7" s="1"/>
  <c r="M290" i="7"/>
  <c r="O290" i="7" s="1"/>
  <c r="H290" i="7"/>
  <c r="J290" i="7" s="1"/>
  <c r="E290" i="7"/>
  <c r="AN289" i="7"/>
  <c r="AL289" i="7"/>
  <c r="AI289" i="7"/>
  <c r="AI296" i="7" s="1"/>
  <c r="AG289" i="7"/>
  <c r="AD289" i="7"/>
  <c r="AB289" i="7"/>
  <c r="Y289" i="7"/>
  <c r="Y296" i="7" s="1"/>
  <c r="W289" i="7"/>
  <c r="T289" i="7"/>
  <c r="R289" i="7"/>
  <c r="O289" i="7"/>
  <c r="O296" i="7" s="1"/>
  <c r="M289" i="7"/>
  <c r="J289" i="7"/>
  <c r="H289" i="7"/>
  <c r="E289" i="7"/>
  <c r="E296" i="7" s="1"/>
  <c r="AL287" i="7"/>
  <c r="AN287" i="7" s="1"/>
  <c r="AG287" i="7"/>
  <c r="AI287" i="7" s="1"/>
  <c r="AB287" i="7"/>
  <c r="AD287" i="7" s="1"/>
  <c r="W287" i="7"/>
  <c r="Y287" i="7" s="1"/>
  <c r="R287" i="7"/>
  <c r="T287" i="7" s="1"/>
  <c r="M287" i="7"/>
  <c r="O287" i="7" s="1"/>
  <c r="H287" i="7"/>
  <c r="J287" i="7" s="1"/>
  <c r="E287" i="7"/>
  <c r="AN286" i="7"/>
  <c r="AL286" i="7"/>
  <c r="AI286" i="7"/>
  <c r="AG286" i="7"/>
  <c r="AD286" i="7"/>
  <c r="AB286" i="7"/>
  <c r="Y286" i="7"/>
  <c r="W286" i="7"/>
  <c r="T286" i="7"/>
  <c r="R286" i="7"/>
  <c r="O286" i="7"/>
  <c r="M286" i="7"/>
  <c r="J286" i="7"/>
  <c r="H286" i="7"/>
  <c r="E286" i="7"/>
  <c r="E288" i="7" s="1"/>
  <c r="AL285" i="7"/>
  <c r="AN285" i="7" s="1"/>
  <c r="AG285" i="7"/>
  <c r="AI285" i="7" s="1"/>
  <c r="AB285" i="7"/>
  <c r="AD285" i="7" s="1"/>
  <c r="W285" i="7"/>
  <c r="Y285" i="7" s="1"/>
  <c r="R285" i="7"/>
  <c r="T285" i="7" s="1"/>
  <c r="M285" i="7"/>
  <c r="O285" i="7" s="1"/>
  <c r="H285" i="7"/>
  <c r="J285" i="7" s="1"/>
  <c r="E285" i="7"/>
  <c r="AN284" i="7"/>
  <c r="AL284" i="7"/>
  <c r="AI284" i="7"/>
  <c r="AG284" i="7"/>
  <c r="AD284" i="7"/>
  <c r="AB284" i="7"/>
  <c r="Y284" i="7"/>
  <c r="W284" i="7"/>
  <c r="T284" i="7"/>
  <c r="R284" i="7"/>
  <c r="O284" i="7"/>
  <c r="M284" i="7"/>
  <c r="J284" i="7"/>
  <c r="H284" i="7"/>
  <c r="E284" i="7"/>
  <c r="AL283" i="7"/>
  <c r="AN283" i="7" s="1"/>
  <c r="AG283" i="7"/>
  <c r="AI283" i="7" s="1"/>
  <c r="AB283" i="7"/>
  <c r="AD283" i="7" s="1"/>
  <c r="W283" i="7"/>
  <c r="Y283" i="7" s="1"/>
  <c r="Y288" i="7" s="1"/>
  <c r="R283" i="7"/>
  <c r="T283" i="7" s="1"/>
  <c r="M283" i="7"/>
  <c r="O283" i="7" s="1"/>
  <c r="O288" i="7" s="1"/>
  <c r="H283" i="7"/>
  <c r="J283" i="7" s="1"/>
  <c r="E283" i="7"/>
  <c r="AN282" i="7"/>
  <c r="AN288" i="7" s="1"/>
  <c r="AL282" i="7"/>
  <c r="AI282" i="7"/>
  <c r="AG282" i="7"/>
  <c r="AD282" i="7"/>
  <c r="AD288" i="7" s="1"/>
  <c r="AB282" i="7"/>
  <c r="Y282" i="7"/>
  <c r="W282" i="7"/>
  <c r="T282" i="7"/>
  <c r="T288" i="7" s="1"/>
  <c r="R282" i="7"/>
  <c r="O282" i="7"/>
  <c r="M282" i="7"/>
  <c r="J282" i="7"/>
  <c r="H282" i="7"/>
  <c r="E282" i="7"/>
  <c r="AL281" i="7"/>
  <c r="AN281" i="7" s="1"/>
  <c r="AG281" i="7"/>
  <c r="AI281" i="7" s="1"/>
  <c r="AB281" i="7"/>
  <c r="AD281" i="7" s="1"/>
  <c r="W281" i="7"/>
  <c r="Y281" i="7" s="1"/>
  <c r="R281" i="7"/>
  <c r="T281" i="7" s="1"/>
  <c r="M281" i="7"/>
  <c r="O281" i="7" s="1"/>
  <c r="H281" i="7"/>
  <c r="J281" i="7" s="1"/>
  <c r="E281" i="7"/>
  <c r="AN280" i="7"/>
  <c r="AL280" i="7"/>
  <c r="AI280" i="7"/>
  <c r="AG280" i="7"/>
  <c r="AD280" i="7"/>
  <c r="AB280" i="7"/>
  <c r="Y280" i="7"/>
  <c r="W280" i="7"/>
  <c r="T280" i="7"/>
  <c r="R280" i="7"/>
  <c r="O280" i="7"/>
  <c r="M280" i="7"/>
  <c r="J280" i="7"/>
  <c r="H280" i="7"/>
  <c r="E280" i="7"/>
  <c r="AL279" i="7"/>
  <c r="AN279" i="7" s="1"/>
  <c r="AG279" i="7"/>
  <c r="AI279" i="7" s="1"/>
  <c r="AB279" i="7"/>
  <c r="AD279" i="7" s="1"/>
  <c r="W279" i="7"/>
  <c r="Y279" i="7" s="1"/>
  <c r="R279" i="7"/>
  <c r="T279" i="7" s="1"/>
  <c r="M279" i="7"/>
  <c r="O279" i="7" s="1"/>
  <c r="H279" i="7"/>
  <c r="J279" i="7" s="1"/>
  <c r="E279" i="7"/>
  <c r="AL275" i="7"/>
  <c r="AG275" i="7"/>
  <c r="AB275" i="7"/>
  <c r="R275" i="7"/>
  <c r="AN274" i="7"/>
  <c r="AL274" i="7"/>
  <c r="AI274" i="7"/>
  <c r="AG274" i="7"/>
  <c r="AD274" i="7"/>
  <c r="AB274" i="7"/>
  <c r="Y274" i="7"/>
  <c r="W274" i="7"/>
  <c r="T274" i="7"/>
  <c r="R274" i="7"/>
  <c r="O274" i="7"/>
  <c r="M274" i="7"/>
  <c r="J274" i="7"/>
  <c r="H274" i="7"/>
  <c r="E274" i="7"/>
  <c r="AL272" i="7"/>
  <c r="AN272" i="7" s="1"/>
  <c r="AG272" i="7"/>
  <c r="AI272" i="7" s="1"/>
  <c r="AB272" i="7"/>
  <c r="AD272" i="7" s="1"/>
  <c r="W272" i="7"/>
  <c r="Y272" i="7" s="1"/>
  <c r="R272" i="7"/>
  <c r="T272" i="7" s="1"/>
  <c r="M272" i="7"/>
  <c r="O272" i="7" s="1"/>
  <c r="H272" i="7"/>
  <c r="J272" i="7" s="1"/>
  <c r="E272" i="7"/>
  <c r="AN271" i="7"/>
  <c r="AL271" i="7"/>
  <c r="AI271" i="7"/>
  <c r="AG271" i="7"/>
  <c r="AD271" i="7"/>
  <c r="AB271" i="7"/>
  <c r="Y271" i="7"/>
  <c r="W271" i="7"/>
  <c r="T271" i="7"/>
  <c r="R271" i="7"/>
  <c r="O271" i="7"/>
  <c r="O273" i="7" s="1"/>
  <c r="M271" i="7"/>
  <c r="J271" i="7"/>
  <c r="H271" i="7"/>
  <c r="E271" i="7"/>
  <c r="E273" i="7" s="1"/>
  <c r="AL270" i="7"/>
  <c r="AN270" i="7" s="1"/>
  <c r="AG270" i="7"/>
  <c r="AI270" i="7" s="1"/>
  <c r="AB270" i="7"/>
  <c r="AD270" i="7" s="1"/>
  <c r="W270" i="7"/>
  <c r="Y270" i="7" s="1"/>
  <c r="R270" i="7"/>
  <c r="T270" i="7" s="1"/>
  <c r="M270" i="7"/>
  <c r="O270" i="7" s="1"/>
  <c r="H270" i="7"/>
  <c r="J270" i="7" s="1"/>
  <c r="E270" i="7"/>
  <c r="AN269" i="7"/>
  <c r="AL269" i="7"/>
  <c r="AI269" i="7"/>
  <c r="AG269" i="7"/>
  <c r="AD269" i="7"/>
  <c r="AB269" i="7"/>
  <c r="Y269" i="7"/>
  <c r="W269" i="7"/>
  <c r="T269" i="7"/>
  <c r="R269" i="7"/>
  <c r="O269" i="7"/>
  <c r="M269" i="7"/>
  <c r="J269" i="7"/>
  <c r="H269" i="7"/>
  <c r="E269" i="7"/>
  <c r="AL268" i="7"/>
  <c r="AN268" i="7" s="1"/>
  <c r="AG268" i="7"/>
  <c r="AI268" i="7" s="1"/>
  <c r="AB268" i="7"/>
  <c r="AD268" i="7" s="1"/>
  <c r="W268" i="7"/>
  <c r="Y268" i="7" s="1"/>
  <c r="T268" i="7"/>
  <c r="J268" i="7"/>
  <c r="H268" i="7"/>
  <c r="E268" i="7"/>
  <c r="AL267" i="7"/>
  <c r="AN267" i="7" s="1"/>
  <c r="AG267" i="7"/>
  <c r="AI267" i="7" s="1"/>
  <c r="AB267" i="7"/>
  <c r="AD267" i="7" s="1"/>
  <c r="W267" i="7"/>
  <c r="Y267" i="7" s="1"/>
  <c r="R267" i="7"/>
  <c r="T267" i="7" s="1"/>
  <c r="M267" i="7"/>
  <c r="O267" i="7" s="1"/>
  <c r="H267" i="7"/>
  <c r="J267" i="7" s="1"/>
  <c r="E267" i="7"/>
  <c r="AN266" i="7"/>
  <c r="AN273" i="7" s="1"/>
  <c r="AL266" i="7"/>
  <c r="AI266" i="7"/>
  <c r="AG266" i="7"/>
  <c r="AD266" i="7"/>
  <c r="AD273" i="7" s="1"/>
  <c r="AB266" i="7"/>
  <c r="Y266" i="7"/>
  <c r="W266" i="7"/>
  <c r="T266" i="7"/>
  <c r="T273" i="7" s="1"/>
  <c r="R266" i="7"/>
  <c r="O266" i="7"/>
  <c r="M266" i="7"/>
  <c r="J266" i="7"/>
  <c r="J273" i="7" s="1"/>
  <c r="H266" i="7"/>
  <c r="E266" i="7"/>
  <c r="O265" i="7"/>
  <c r="AL264" i="7"/>
  <c r="AN264" i="7" s="1"/>
  <c r="AG264" i="7"/>
  <c r="AI264" i="7" s="1"/>
  <c r="AB264" i="7"/>
  <c r="AD264" i="7" s="1"/>
  <c r="W264" i="7"/>
  <c r="Y264" i="7" s="1"/>
  <c r="R264" i="7"/>
  <c r="T264" i="7" s="1"/>
  <c r="M264" i="7"/>
  <c r="O264" i="7" s="1"/>
  <c r="H264" i="7"/>
  <c r="J264" i="7" s="1"/>
  <c r="E264" i="7"/>
  <c r="AN263" i="7"/>
  <c r="AL263" i="7"/>
  <c r="AI263" i="7"/>
  <c r="AG263" i="7"/>
  <c r="AD263" i="7"/>
  <c r="AB263" i="7"/>
  <c r="Y263" i="7"/>
  <c r="W263" i="7"/>
  <c r="T263" i="7"/>
  <c r="R263" i="7"/>
  <c r="O263" i="7"/>
  <c r="M263" i="7"/>
  <c r="J263" i="7"/>
  <c r="H263" i="7"/>
  <c r="E263" i="7"/>
  <c r="AL262" i="7"/>
  <c r="AN262" i="7" s="1"/>
  <c r="AG262" i="7"/>
  <c r="AI262" i="7" s="1"/>
  <c r="AB262" i="7"/>
  <c r="AD262" i="7" s="1"/>
  <c r="W262" i="7"/>
  <c r="Y262" i="7" s="1"/>
  <c r="R262" i="7"/>
  <c r="T262" i="7" s="1"/>
  <c r="M262" i="7"/>
  <c r="O262" i="7" s="1"/>
  <c r="H262" i="7"/>
  <c r="J262" i="7" s="1"/>
  <c r="E262" i="7"/>
  <c r="AN261" i="7"/>
  <c r="AL261" i="7"/>
  <c r="AI261" i="7"/>
  <c r="AG261" i="7"/>
  <c r="AD261" i="7"/>
  <c r="AB261" i="7"/>
  <c r="Y261" i="7"/>
  <c r="W261" i="7"/>
  <c r="T261" i="7"/>
  <c r="R261" i="7"/>
  <c r="O261" i="7"/>
  <c r="M261" i="7"/>
  <c r="J261" i="7"/>
  <c r="H261" i="7"/>
  <c r="E261" i="7"/>
  <c r="AL260" i="7"/>
  <c r="AN260" i="7" s="1"/>
  <c r="AG260" i="7"/>
  <c r="AI260" i="7" s="1"/>
  <c r="AB260" i="7"/>
  <c r="AD260" i="7" s="1"/>
  <c r="W260" i="7"/>
  <c r="Y260" i="7" s="1"/>
  <c r="Y265" i="7" s="1"/>
  <c r="R260" i="7"/>
  <c r="T260" i="7" s="1"/>
  <c r="M260" i="7"/>
  <c r="O260" i="7" s="1"/>
  <c r="H260" i="7"/>
  <c r="J260" i="7" s="1"/>
  <c r="E260" i="7"/>
  <c r="AN259" i="7"/>
  <c r="AN265" i="7" s="1"/>
  <c r="AL259" i="7"/>
  <c r="AI259" i="7"/>
  <c r="AI265" i="7" s="1"/>
  <c r="AG259" i="7"/>
  <c r="AD259" i="7"/>
  <c r="AD265" i="7" s="1"/>
  <c r="AB259" i="7"/>
  <c r="Y259" i="7"/>
  <c r="W259" i="7"/>
  <c r="T259" i="7"/>
  <c r="T265" i="7" s="1"/>
  <c r="R259" i="7"/>
  <c r="O259" i="7"/>
  <c r="M259" i="7"/>
  <c r="J259" i="7"/>
  <c r="H259" i="7"/>
  <c r="E259" i="7"/>
  <c r="AL258" i="7"/>
  <c r="AN258" i="7" s="1"/>
  <c r="AG258" i="7"/>
  <c r="AI258" i="7" s="1"/>
  <c r="AB258" i="7"/>
  <c r="AD258" i="7" s="1"/>
  <c r="W258" i="7"/>
  <c r="Y258" i="7" s="1"/>
  <c r="R258" i="7"/>
  <c r="T258" i="7" s="1"/>
  <c r="M258" i="7"/>
  <c r="O258" i="7" s="1"/>
  <c r="H258" i="7"/>
  <c r="J258" i="7" s="1"/>
  <c r="E258" i="7"/>
  <c r="AN257" i="7"/>
  <c r="AL257" i="7"/>
  <c r="AI257" i="7"/>
  <c r="AG257" i="7"/>
  <c r="AD257" i="7"/>
  <c r="AB257" i="7"/>
  <c r="Y257" i="7"/>
  <c r="W257" i="7"/>
  <c r="T257" i="7"/>
  <c r="R257" i="7"/>
  <c r="O257" i="7"/>
  <c r="M257" i="7"/>
  <c r="J257" i="7"/>
  <c r="H257" i="7"/>
  <c r="E257" i="7"/>
  <c r="AL256" i="7"/>
  <c r="AN256" i="7" s="1"/>
  <c r="AG256" i="7"/>
  <c r="AI256" i="7" s="1"/>
  <c r="AB256" i="7"/>
  <c r="AD256" i="7" s="1"/>
  <c r="W256" i="7"/>
  <c r="Y256" i="7" s="1"/>
  <c r="R256" i="7"/>
  <c r="T256" i="7" s="1"/>
  <c r="M256" i="7"/>
  <c r="O256" i="7" s="1"/>
  <c r="H256" i="7"/>
  <c r="J256" i="7" s="1"/>
  <c r="E256" i="7"/>
  <c r="AL252" i="7"/>
  <c r="AG252" i="7"/>
  <c r="AB252" i="7"/>
  <c r="R252" i="7"/>
  <c r="C252" i="7"/>
  <c r="AL251" i="7"/>
  <c r="AN251" i="7" s="1"/>
  <c r="AN252" i="7" s="1"/>
  <c r="AG251" i="7"/>
  <c r="AI251" i="7" s="1"/>
  <c r="AB251" i="7"/>
  <c r="AD251" i="7" s="1"/>
  <c r="W251" i="7"/>
  <c r="Y251" i="7" s="1"/>
  <c r="R251" i="7"/>
  <c r="T251" i="7" s="1"/>
  <c r="T252" i="7" s="1"/>
  <c r="M251" i="7"/>
  <c r="O251" i="7" s="1"/>
  <c r="H251" i="7"/>
  <c r="J251" i="7" s="1"/>
  <c r="C251" i="7"/>
  <c r="E251" i="7" s="1"/>
  <c r="AI250" i="7"/>
  <c r="C250" i="7"/>
  <c r="AN249" i="7"/>
  <c r="AL249" i="7"/>
  <c r="AI249" i="7"/>
  <c r="AG249" i="7"/>
  <c r="AD249" i="7"/>
  <c r="AB249" i="7"/>
  <c r="Y249" i="7"/>
  <c r="W249" i="7"/>
  <c r="T249" i="7"/>
  <c r="R249" i="7"/>
  <c r="O249" i="7"/>
  <c r="M249" i="7"/>
  <c r="J249" i="7"/>
  <c r="H249" i="7"/>
  <c r="E249" i="7"/>
  <c r="C249" i="7"/>
  <c r="AN248" i="7"/>
  <c r="AL248" i="7"/>
  <c r="AI248" i="7"/>
  <c r="AG248" i="7"/>
  <c r="AD248" i="7"/>
  <c r="AB248" i="7"/>
  <c r="Y248" i="7"/>
  <c r="W248" i="7"/>
  <c r="T248" i="7"/>
  <c r="R248" i="7"/>
  <c r="O248" i="7"/>
  <c r="M248" i="7"/>
  <c r="J248" i="7"/>
  <c r="H248" i="7"/>
  <c r="E248" i="7"/>
  <c r="C248" i="7"/>
  <c r="AN247" i="7"/>
  <c r="AL247" i="7"/>
  <c r="AI247" i="7"/>
  <c r="AG247" i="7"/>
  <c r="AD247" i="7"/>
  <c r="AB247" i="7"/>
  <c r="Y247" i="7"/>
  <c r="W247" i="7"/>
  <c r="T247" i="7"/>
  <c r="R247" i="7"/>
  <c r="O247" i="7"/>
  <c r="M247" i="7"/>
  <c r="J247" i="7"/>
  <c r="H247" i="7"/>
  <c r="E247" i="7"/>
  <c r="C247" i="7"/>
  <c r="AN246" i="7"/>
  <c r="AL246" i="7"/>
  <c r="AI246" i="7"/>
  <c r="AG246" i="7"/>
  <c r="AD246" i="7"/>
  <c r="AB246" i="7"/>
  <c r="Y246" i="7"/>
  <c r="W246" i="7"/>
  <c r="T246" i="7"/>
  <c r="R246" i="7"/>
  <c r="O246" i="7"/>
  <c r="O250" i="7" s="1"/>
  <c r="M246" i="7"/>
  <c r="J246" i="7"/>
  <c r="H246" i="7"/>
  <c r="E246" i="7"/>
  <c r="C246" i="7"/>
  <c r="AN245" i="7"/>
  <c r="AL245" i="7"/>
  <c r="AI245" i="7"/>
  <c r="AG245" i="7"/>
  <c r="AD245" i="7"/>
  <c r="AB245" i="7"/>
  <c r="Y245" i="7"/>
  <c r="W245" i="7"/>
  <c r="T245" i="7"/>
  <c r="H245" i="7"/>
  <c r="J245" i="7" s="1"/>
  <c r="C245" i="7"/>
  <c r="E245" i="7" s="1"/>
  <c r="AL244" i="7"/>
  <c r="AN244" i="7" s="1"/>
  <c r="AG244" i="7"/>
  <c r="AI244" i="7" s="1"/>
  <c r="AB244" i="7"/>
  <c r="AD244" i="7" s="1"/>
  <c r="W244" i="7"/>
  <c r="Y244" i="7" s="1"/>
  <c r="R244" i="7"/>
  <c r="T244" i="7" s="1"/>
  <c r="M244" i="7"/>
  <c r="O244" i="7" s="1"/>
  <c r="H244" i="7"/>
  <c r="J244" i="7" s="1"/>
  <c r="C244" i="7"/>
  <c r="E244" i="7" s="1"/>
  <c r="AL243" i="7"/>
  <c r="AN243" i="7" s="1"/>
  <c r="AN250" i="7" s="1"/>
  <c r="AG243" i="7"/>
  <c r="AI243" i="7" s="1"/>
  <c r="AB243" i="7"/>
  <c r="AD243" i="7" s="1"/>
  <c r="AD250" i="7" s="1"/>
  <c r="W243" i="7"/>
  <c r="Y243" i="7" s="1"/>
  <c r="Y250" i="7" s="1"/>
  <c r="Y252" i="7" s="1"/>
  <c r="R243" i="7"/>
  <c r="T243" i="7" s="1"/>
  <c r="T250" i="7" s="1"/>
  <c r="M243" i="7"/>
  <c r="O243" i="7" s="1"/>
  <c r="H243" i="7"/>
  <c r="J243" i="7" s="1"/>
  <c r="J250" i="7" s="1"/>
  <c r="C243" i="7"/>
  <c r="E243" i="7" s="1"/>
  <c r="E250" i="7" s="1"/>
  <c r="C242" i="7"/>
  <c r="AN241" i="7"/>
  <c r="AL241" i="7"/>
  <c r="AI241" i="7"/>
  <c r="AG241" i="7"/>
  <c r="AD241" i="7"/>
  <c r="AB241" i="7"/>
  <c r="Y241" i="7"/>
  <c r="W241" i="7"/>
  <c r="T241" i="7"/>
  <c r="R241" i="7"/>
  <c r="O241" i="7"/>
  <c r="M241" i="7"/>
  <c r="J241" i="7"/>
  <c r="H241" i="7"/>
  <c r="E241" i="7"/>
  <c r="E242" i="7" s="1"/>
  <c r="C241" i="7"/>
  <c r="AN240" i="7"/>
  <c r="AL240" i="7"/>
  <c r="AI240" i="7"/>
  <c r="AG240" i="7"/>
  <c r="AD240" i="7"/>
  <c r="AB240" i="7"/>
  <c r="Y240" i="7"/>
  <c r="W240" i="7"/>
  <c r="T240" i="7"/>
  <c r="R240" i="7"/>
  <c r="O240" i="7"/>
  <c r="M240" i="7"/>
  <c r="J240" i="7"/>
  <c r="H240" i="7"/>
  <c r="E240" i="7"/>
  <c r="C240" i="7"/>
  <c r="AN239" i="7"/>
  <c r="AL239" i="7"/>
  <c r="AI239" i="7"/>
  <c r="AG239" i="7"/>
  <c r="AD239" i="7"/>
  <c r="AB239" i="7"/>
  <c r="Y239" i="7"/>
  <c r="W239" i="7"/>
  <c r="T239" i="7"/>
  <c r="R239" i="7"/>
  <c r="O239" i="7"/>
  <c r="M239" i="7"/>
  <c r="J239" i="7"/>
  <c r="H239" i="7"/>
  <c r="E239" i="7"/>
  <c r="C239" i="7"/>
  <c r="AN238" i="7"/>
  <c r="AL238" i="7"/>
  <c r="AI238" i="7"/>
  <c r="AG238" i="7"/>
  <c r="AD238" i="7"/>
  <c r="AB238" i="7"/>
  <c r="Y238" i="7"/>
  <c r="W238" i="7"/>
  <c r="T238" i="7"/>
  <c r="R238" i="7"/>
  <c r="O238" i="7"/>
  <c r="M238" i="7"/>
  <c r="J238" i="7"/>
  <c r="H238" i="7"/>
  <c r="E238" i="7"/>
  <c r="C238" i="7"/>
  <c r="AL237" i="7"/>
  <c r="AG237" i="7"/>
  <c r="AB237" i="7"/>
  <c r="W237" i="7"/>
  <c r="T237" i="7"/>
  <c r="R237" i="7"/>
  <c r="O237" i="7"/>
  <c r="M237" i="7"/>
  <c r="J237" i="7"/>
  <c r="H237" i="7"/>
  <c r="E237" i="7"/>
  <c r="C237" i="7"/>
  <c r="AN236" i="7"/>
  <c r="AN242" i="7" s="1"/>
  <c r="AL236" i="7"/>
  <c r="AI236" i="7"/>
  <c r="AI242" i="7" s="1"/>
  <c r="AG236" i="7"/>
  <c r="AD236" i="7"/>
  <c r="AD242" i="7" s="1"/>
  <c r="AB236" i="7"/>
  <c r="Y236" i="7"/>
  <c r="Y242" i="7" s="1"/>
  <c r="W236" i="7"/>
  <c r="T236" i="7"/>
  <c r="T242" i="7" s="1"/>
  <c r="R236" i="7"/>
  <c r="O236" i="7"/>
  <c r="O242" i="7" s="1"/>
  <c r="M236" i="7"/>
  <c r="J236" i="7"/>
  <c r="H236" i="7"/>
  <c r="E236" i="7"/>
  <c r="C236" i="7"/>
  <c r="AN235" i="7"/>
  <c r="AL235" i="7"/>
  <c r="AI235" i="7"/>
  <c r="AG235" i="7"/>
  <c r="AD235" i="7"/>
  <c r="AB235" i="7"/>
  <c r="Y235" i="7"/>
  <c r="W235" i="7"/>
  <c r="T235" i="7"/>
  <c r="R235" i="7"/>
  <c r="O235" i="7"/>
  <c r="M235" i="7"/>
  <c r="J235" i="7"/>
  <c r="H235" i="7"/>
  <c r="E235" i="7"/>
  <c r="C235" i="7"/>
  <c r="AN234" i="7"/>
  <c r="AL234" i="7"/>
  <c r="AI234" i="7"/>
  <c r="AG234" i="7"/>
  <c r="AD234" i="7"/>
  <c r="AB234" i="7"/>
  <c r="Y234" i="7"/>
  <c r="W234" i="7"/>
  <c r="T234" i="7"/>
  <c r="R234" i="7"/>
  <c r="O234" i="7"/>
  <c r="M234" i="7"/>
  <c r="J234" i="7"/>
  <c r="H234" i="7"/>
  <c r="E234" i="7"/>
  <c r="C234" i="7"/>
  <c r="AN233" i="7"/>
  <c r="AL233" i="7"/>
  <c r="AI233" i="7"/>
  <c r="AG233" i="7"/>
  <c r="AD233" i="7"/>
  <c r="AB233" i="7"/>
  <c r="Y233" i="7"/>
  <c r="W233" i="7"/>
  <c r="T233" i="7"/>
  <c r="R233" i="7"/>
  <c r="O233" i="7"/>
  <c r="M233" i="7"/>
  <c r="J233" i="7"/>
  <c r="H233" i="7"/>
  <c r="E233" i="7"/>
  <c r="C233" i="7"/>
  <c r="AL229" i="7"/>
  <c r="AG229" i="7"/>
  <c r="AB229" i="7"/>
  <c r="R229" i="7"/>
  <c r="C229" i="7"/>
  <c r="AL228" i="7"/>
  <c r="AN228" i="7" s="1"/>
  <c r="AG228" i="7"/>
  <c r="AI228" i="7" s="1"/>
  <c r="AB228" i="7"/>
  <c r="AD228" i="7" s="1"/>
  <c r="AD229" i="7" s="1"/>
  <c r="W228" i="7"/>
  <c r="Y228" i="7" s="1"/>
  <c r="R228" i="7"/>
  <c r="T228" i="7" s="1"/>
  <c r="M228" i="7"/>
  <c r="O228" i="7" s="1"/>
  <c r="H228" i="7"/>
  <c r="J228" i="7" s="1"/>
  <c r="C228" i="7"/>
  <c r="E228" i="7" s="1"/>
  <c r="Y227" i="7"/>
  <c r="Y229" i="7" s="1"/>
  <c r="C227" i="7"/>
  <c r="AN226" i="7"/>
  <c r="AL226" i="7"/>
  <c r="AI226" i="7"/>
  <c r="AG226" i="7"/>
  <c r="AD226" i="7"/>
  <c r="AB226" i="7"/>
  <c r="Y226" i="7"/>
  <c r="W226" i="7"/>
  <c r="T226" i="7"/>
  <c r="R226" i="7"/>
  <c r="O226" i="7"/>
  <c r="M226" i="7"/>
  <c r="J226" i="7"/>
  <c r="H226" i="7"/>
  <c r="E226" i="7"/>
  <c r="C226" i="7"/>
  <c r="AN225" i="7"/>
  <c r="AL225" i="7"/>
  <c r="AI225" i="7"/>
  <c r="AG225" i="7"/>
  <c r="AD225" i="7"/>
  <c r="AB225" i="7"/>
  <c r="Y225" i="7"/>
  <c r="W225" i="7"/>
  <c r="T225" i="7"/>
  <c r="R225" i="7"/>
  <c r="O225" i="7"/>
  <c r="M225" i="7"/>
  <c r="J225" i="7"/>
  <c r="H225" i="7"/>
  <c r="E225" i="7"/>
  <c r="C225" i="7"/>
  <c r="AN224" i="7"/>
  <c r="AL224" i="7"/>
  <c r="AI224" i="7"/>
  <c r="AG224" i="7"/>
  <c r="AD224" i="7"/>
  <c r="AB224" i="7"/>
  <c r="Y224" i="7"/>
  <c r="W224" i="7"/>
  <c r="T224" i="7"/>
  <c r="R224" i="7"/>
  <c r="O224" i="7"/>
  <c r="M224" i="7"/>
  <c r="J224" i="7"/>
  <c r="H224" i="7"/>
  <c r="E224" i="7"/>
  <c r="C224" i="7"/>
  <c r="AN223" i="7"/>
  <c r="AL223" i="7"/>
  <c r="AI223" i="7"/>
  <c r="AG223" i="7"/>
  <c r="AD223" i="7"/>
  <c r="AB223" i="7"/>
  <c r="Y223" i="7"/>
  <c r="W223" i="7"/>
  <c r="T223" i="7"/>
  <c r="R223" i="7"/>
  <c r="O223" i="7"/>
  <c r="M223" i="7"/>
  <c r="J223" i="7"/>
  <c r="H223" i="7"/>
  <c r="E223" i="7"/>
  <c r="C223" i="7"/>
  <c r="AN222" i="7"/>
  <c r="AL222" i="7"/>
  <c r="AI222" i="7"/>
  <c r="AG222" i="7"/>
  <c r="AD222" i="7"/>
  <c r="AB222" i="7"/>
  <c r="Y222" i="7"/>
  <c r="W222" i="7"/>
  <c r="T222" i="7"/>
  <c r="H222" i="7"/>
  <c r="J222" i="7" s="1"/>
  <c r="C222" i="7"/>
  <c r="E222" i="7" s="1"/>
  <c r="AL221" i="7"/>
  <c r="AN221" i="7" s="1"/>
  <c r="AG221" i="7"/>
  <c r="AI221" i="7" s="1"/>
  <c r="AB221" i="7"/>
  <c r="AD221" i="7" s="1"/>
  <c r="AD227" i="7" s="1"/>
  <c r="W221" i="7"/>
  <c r="Y221" i="7" s="1"/>
  <c r="R221" i="7"/>
  <c r="T221" i="7" s="1"/>
  <c r="M221" i="7"/>
  <c r="O221" i="7" s="1"/>
  <c r="H221" i="7"/>
  <c r="J221" i="7" s="1"/>
  <c r="C221" i="7"/>
  <c r="E221" i="7" s="1"/>
  <c r="AL220" i="7"/>
  <c r="AN220" i="7" s="1"/>
  <c r="AG220" i="7"/>
  <c r="AI220" i="7" s="1"/>
  <c r="AI227" i="7" s="1"/>
  <c r="AB220" i="7"/>
  <c r="Y220" i="7"/>
  <c r="W220" i="7"/>
  <c r="T220" i="7"/>
  <c r="T227" i="7" s="1"/>
  <c r="R220" i="7"/>
  <c r="O220" i="7"/>
  <c r="O227" i="7" s="1"/>
  <c r="M220" i="7"/>
  <c r="J220" i="7"/>
  <c r="H220" i="7"/>
  <c r="E220" i="7"/>
  <c r="E227" i="7" s="1"/>
  <c r="C220" i="7"/>
  <c r="AD219" i="7"/>
  <c r="C219" i="7"/>
  <c r="AL218" i="7"/>
  <c r="AN218" i="7" s="1"/>
  <c r="AG218" i="7"/>
  <c r="AI218" i="7" s="1"/>
  <c r="AB218" i="7"/>
  <c r="AD218" i="7" s="1"/>
  <c r="W218" i="7"/>
  <c r="Y218" i="7" s="1"/>
  <c r="R218" i="7"/>
  <c r="T218" i="7" s="1"/>
  <c r="M218" i="7"/>
  <c r="O218" i="7" s="1"/>
  <c r="H218" i="7"/>
  <c r="J218" i="7" s="1"/>
  <c r="J219" i="7" s="1"/>
  <c r="C218" i="7"/>
  <c r="E218" i="7" s="1"/>
  <c r="AL217" i="7"/>
  <c r="AN217" i="7" s="1"/>
  <c r="AG217" i="7"/>
  <c r="AI217" i="7" s="1"/>
  <c r="AB217" i="7"/>
  <c r="AD217" i="7" s="1"/>
  <c r="W217" i="7"/>
  <c r="Y217" i="7" s="1"/>
  <c r="R217" i="7"/>
  <c r="T217" i="7" s="1"/>
  <c r="M217" i="7"/>
  <c r="O217" i="7" s="1"/>
  <c r="H217" i="7"/>
  <c r="J217" i="7" s="1"/>
  <c r="C217" i="7"/>
  <c r="E217" i="7" s="1"/>
  <c r="AL216" i="7"/>
  <c r="AN216" i="7" s="1"/>
  <c r="AG216" i="7"/>
  <c r="AI216" i="7" s="1"/>
  <c r="AB216" i="7"/>
  <c r="AD216" i="7" s="1"/>
  <c r="W216" i="7"/>
  <c r="Y216" i="7" s="1"/>
  <c r="R216" i="7"/>
  <c r="T216" i="7" s="1"/>
  <c r="M216" i="7"/>
  <c r="O216" i="7" s="1"/>
  <c r="H216" i="7"/>
  <c r="J216" i="7" s="1"/>
  <c r="C216" i="7"/>
  <c r="E216" i="7" s="1"/>
  <c r="AL215" i="7"/>
  <c r="AN215" i="7" s="1"/>
  <c r="AG215" i="7"/>
  <c r="AI215" i="7" s="1"/>
  <c r="AB215" i="7"/>
  <c r="AD215" i="7" s="1"/>
  <c r="W215" i="7"/>
  <c r="Y215" i="7" s="1"/>
  <c r="R215" i="7"/>
  <c r="T215" i="7" s="1"/>
  <c r="M215" i="7"/>
  <c r="O215" i="7" s="1"/>
  <c r="H215" i="7"/>
  <c r="J215" i="7" s="1"/>
  <c r="C215" i="7"/>
  <c r="E215" i="7" s="1"/>
  <c r="AL214" i="7"/>
  <c r="AG214" i="7"/>
  <c r="AB214" i="7"/>
  <c r="W214" i="7"/>
  <c r="R214" i="7"/>
  <c r="T214" i="7" s="1"/>
  <c r="M214" i="7"/>
  <c r="O214" i="7" s="1"/>
  <c r="H214" i="7"/>
  <c r="J214" i="7" s="1"/>
  <c r="C214" i="7"/>
  <c r="E214" i="7" s="1"/>
  <c r="AL213" i="7"/>
  <c r="AN213" i="7" s="1"/>
  <c r="AN219" i="7" s="1"/>
  <c r="AG213" i="7"/>
  <c r="AI213" i="7" s="1"/>
  <c r="AI219" i="7" s="1"/>
  <c r="AB213" i="7"/>
  <c r="AD213" i="7" s="1"/>
  <c r="W213" i="7"/>
  <c r="Y213" i="7" s="1"/>
  <c r="Y219" i="7" s="1"/>
  <c r="R213" i="7"/>
  <c r="T213" i="7" s="1"/>
  <c r="T219" i="7" s="1"/>
  <c r="M213" i="7"/>
  <c r="O213" i="7" s="1"/>
  <c r="O219" i="7" s="1"/>
  <c r="H213" i="7"/>
  <c r="J213" i="7" s="1"/>
  <c r="C213" i="7"/>
  <c r="E213" i="7" s="1"/>
  <c r="AL212" i="7"/>
  <c r="AN212" i="7" s="1"/>
  <c r="AG212" i="7"/>
  <c r="AI212" i="7" s="1"/>
  <c r="AB212" i="7"/>
  <c r="AD212" i="7" s="1"/>
  <c r="W212" i="7"/>
  <c r="Y212" i="7" s="1"/>
  <c r="R212" i="7"/>
  <c r="T212" i="7" s="1"/>
  <c r="M212" i="7"/>
  <c r="O212" i="7" s="1"/>
  <c r="H212" i="7"/>
  <c r="J212" i="7" s="1"/>
  <c r="C212" i="7"/>
  <c r="E212" i="7" s="1"/>
  <c r="AL211" i="7"/>
  <c r="AN211" i="7" s="1"/>
  <c r="AG211" i="7"/>
  <c r="AI211" i="7" s="1"/>
  <c r="AB211" i="7"/>
  <c r="AD211" i="7" s="1"/>
  <c r="W211" i="7"/>
  <c r="Y211" i="7" s="1"/>
  <c r="R211" i="7"/>
  <c r="T211" i="7" s="1"/>
  <c r="M211" i="7"/>
  <c r="O211" i="7" s="1"/>
  <c r="H211" i="7"/>
  <c r="J211" i="7" s="1"/>
  <c r="C211" i="7"/>
  <c r="E211" i="7" s="1"/>
  <c r="AL210" i="7"/>
  <c r="AN210" i="7" s="1"/>
  <c r="AG210" i="7"/>
  <c r="AI210" i="7" s="1"/>
  <c r="AB210" i="7"/>
  <c r="AD210" i="7" s="1"/>
  <c r="W210" i="7"/>
  <c r="Y210" i="7" s="1"/>
  <c r="R210" i="7"/>
  <c r="T210" i="7" s="1"/>
  <c r="M210" i="7"/>
  <c r="O210" i="7" s="1"/>
  <c r="H210" i="7"/>
  <c r="J210" i="7" s="1"/>
  <c r="C210" i="7"/>
  <c r="E210" i="7" s="1"/>
  <c r="AL206" i="7"/>
  <c r="AG206" i="7"/>
  <c r="AB206" i="7"/>
  <c r="R206" i="7"/>
  <c r="C206" i="7"/>
  <c r="AN205" i="7"/>
  <c r="AL205" i="7"/>
  <c r="AI205" i="7"/>
  <c r="AG205" i="7"/>
  <c r="AD205" i="7"/>
  <c r="AB205" i="7"/>
  <c r="Y205" i="7"/>
  <c r="W205" i="7"/>
  <c r="T205" i="7"/>
  <c r="R205" i="7"/>
  <c r="O205" i="7"/>
  <c r="M205" i="7"/>
  <c r="J205" i="7"/>
  <c r="H205" i="7"/>
  <c r="E205" i="7"/>
  <c r="C205" i="7"/>
  <c r="AN204" i="7"/>
  <c r="C204" i="7"/>
  <c r="AL203" i="7"/>
  <c r="AN203" i="7" s="1"/>
  <c r="AG203" i="7"/>
  <c r="AI203" i="7" s="1"/>
  <c r="AB203" i="7"/>
  <c r="Y203" i="7"/>
  <c r="W203" i="7"/>
  <c r="T203" i="7"/>
  <c r="R203" i="7"/>
  <c r="O203" i="7"/>
  <c r="M203" i="7"/>
  <c r="J203" i="7"/>
  <c r="H203" i="7"/>
  <c r="E203" i="7"/>
  <c r="C203" i="7"/>
  <c r="AN202" i="7"/>
  <c r="AL202" i="7"/>
  <c r="AI202" i="7"/>
  <c r="AG202" i="7"/>
  <c r="AD202" i="7"/>
  <c r="AB202" i="7"/>
  <c r="Y202" i="7"/>
  <c r="W202" i="7"/>
  <c r="T202" i="7"/>
  <c r="R202" i="7"/>
  <c r="O202" i="7"/>
  <c r="M202" i="7"/>
  <c r="J202" i="7"/>
  <c r="H202" i="7"/>
  <c r="E202" i="7"/>
  <c r="C202" i="7"/>
  <c r="AN201" i="7"/>
  <c r="AL201" i="7"/>
  <c r="AI201" i="7"/>
  <c r="AG201" i="7"/>
  <c r="AD201" i="7"/>
  <c r="AB201" i="7"/>
  <c r="Y201" i="7"/>
  <c r="W201" i="7"/>
  <c r="T201" i="7"/>
  <c r="R201" i="7"/>
  <c r="O201" i="7"/>
  <c r="M201" i="7"/>
  <c r="J201" i="7"/>
  <c r="H201" i="7"/>
  <c r="E201" i="7"/>
  <c r="C201" i="7"/>
  <c r="AN200" i="7"/>
  <c r="AL200" i="7"/>
  <c r="AI200" i="7"/>
  <c r="AG200" i="7"/>
  <c r="AD200" i="7"/>
  <c r="AB200" i="7"/>
  <c r="Y200" i="7"/>
  <c r="W200" i="7"/>
  <c r="T200" i="7"/>
  <c r="R200" i="7"/>
  <c r="O200" i="7"/>
  <c r="M200" i="7"/>
  <c r="J200" i="7"/>
  <c r="H200" i="7"/>
  <c r="E200" i="7"/>
  <c r="C200" i="7"/>
  <c r="AN199" i="7"/>
  <c r="AL199" i="7"/>
  <c r="AI199" i="7"/>
  <c r="AG199" i="7"/>
  <c r="AD199" i="7"/>
  <c r="AB199" i="7"/>
  <c r="Y199" i="7"/>
  <c r="W199" i="7"/>
  <c r="T199" i="7"/>
  <c r="H199" i="7"/>
  <c r="J199" i="7" s="1"/>
  <c r="C199" i="7"/>
  <c r="E199" i="7" s="1"/>
  <c r="AL198" i="7"/>
  <c r="AN198" i="7" s="1"/>
  <c r="AG198" i="7"/>
  <c r="AI198" i="7" s="1"/>
  <c r="AB198" i="7"/>
  <c r="AD198" i="7" s="1"/>
  <c r="AD204" i="7" s="1"/>
  <c r="W198" i="7"/>
  <c r="Y198" i="7" s="1"/>
  <c r="R198" i="7"/>
  <c r="T198" i="7" s="1"/>
  <c r="M198" i="7"/>
  <c r="O198" i="7" s="1"/>
  <c r="H198" i="7"/>
  <c r="J198" i="7" s="1"/>
  <c r="J204" i="7" s="1"/>
  <c r="C198" i="7"/>
  <c r="E198" i="7" s="1"/>
  <c r="AL197" i="7"/>
  <c r="AN197" i="7" s="1"/>
  <c r="AG197" i="7"/>
  <c r="AI197" i="7" s="1"/>
  <c r="AB197" i="7"/>
  <c r="Y197" i="7"/>
  <c r="Y204" i="7" s="1"/>
  <c r="W197" i="7"/>
  <c r="T197" i="7"/>
  <c r="T204" i="7" s="1"/>
  <c r="R197" i="7"/>
  <c r="O197" i="7"/>
  <c r="O204" i="7" s="1"/>
  <c r="O206" i="7" s="1"/>
  <c r="M197" i="7"/>
  <c r="J197" i="7"/>
  <c r="H197" i="7"/>
  <c r="E197" i="7"/>
  <c r="E204" i="7" s="1"/>
  <c r="C197" i="7"/>
  <c r="T196" i="7"/>
  <c r="C196" i="7"/>
  <c r="AL195" i="7"/>
  <c r="AN195" i="7" s="1"/>
  <c r="AG195" i="7"/>
  <c r="AI195" i="7" s="1"/>
  <c r="AB195" i="7"/>
  <c r="AD195" i="7" s="1"/>
  <c r="W195" i="7"/>
  <c r="Y195" i="7" s="1"/>
  <c r="R195" i="7"/>
  <c r="T195" i="7" s="1"/>
  <c r="M195" i="7"/>
  <c r="O195" i="7" s="1"/>
  <c r="H195" i="7"/>
  <c r="J195" i="7" s="1"/>
  <c r="J196" i="7" s="1"/>
  <c r="C195" i="7"/>
  <c r="E195" i="7" s="1"/>
  <c r="AL194" i="7"/>
  <c r="AN194" i="7" s="1"/>
  <c r="AG194" i="7"/>
  <c r="AI194" i="7" s="1"/>
  <c r="AB194" i="7"/>
  <c r="AD194" i="7" s="1"/>
  <c r="W194" i="7"/>
  <c r="Y194" i="7" s="1"/>
  <c r="R194" i="7"/>
  <c r="T194" i="7" s="1"/>
  <c r="M194" i="7"/>
  <c r="O194" i="7" s="1"/>
  <c r="H194" i="7"/>
  <c r="J194" i="7" s="1"/>
  <c r="C194" i="7"/>
  <c r="E194" i="7" s="1"/>
  <c r="AL193" i="7"/>
  <c r="AN193" i="7" s="1"/>
  <c r="AG193" i="7"/>
  <c r="AI193" i="7" s="1"/>
  <c r="AB193" i="7"/>
  <c r="AD193" i="7" s="1"/>
  <c r="W193" i="7"/>
  <c r="Y193" i="7" s="1"/>
  <c r="R193" i="7"/>
  <c r="T193" i="7" s="1"/>
  <c r="M193" i="7"/>
  <c r="O193" i="7" s="1"/>
  <c r="H193" i="7"/>
  <c r="J193" i="7" s="1"/>
  <c r="C193" i="7"/>
  <c r="E193" i="7" s="1"/>
  <c r="AL192" i="7"/>
  <c r="AN192" i="7" s="1"/>
  <c r="AG192" i="7"/>
  <c r="AI192" i="7" s="1"/>
  <c r="AB192" i="7"/>
  <c r="AD192" i="7" s="1"/>
  <c r="W192" i="7"/>
  <c r="Y192" i="7" s="1"/>
  <c r="R192" i="7"/>
  <c r="T192" i="7" s="1"/>
  <c r="M192" i="7"/>
  <c r="O192" i="7" s="1"/>
  <c r="H192" i="7"/>
  <c r="J192" i="7" s="1"/>
  <c r="C192" i="7"/>
  <c r="E192" i="7" s="1"/>
  <c r="AL191" i="7"/>
  <c r="AG191" i="7"/>
  <c r="AB191" i="7"/>
  <c r="W191" i="7"/>
  <c r="R191" i="7"/>
  <c r="T191" i="7" s="1"/>
  <c r="M191" i="7"/>
  <c r="O191" i="7" s="1"/>
  <c r="H191" i="7"/>
  <c r="J191" i="7" s="1"/>
  <c r="C191" i="7"/>
  <c r="E191" i="7" s="1"/>
  <c r="AL190" i="7"/>
  <c r="AN190" i="7" s="1"/>
  <c r="AN196" i="7" s="1"/>
  <c r="AG190" i="7"/>
  <c r="AI190" i="7" s="1"/>
  <c r="AI196" i="7" s="1"/>
  <c r="AB190" i="7"/>
  <c r="AD190" i="7" s="1"/>
  <c r="AD196" i="7" s="1"/>
  <c r="W190" i="7"/>
  <c r="Y190" i="7" s="1"/>
  <c r="Y196" i="7" s="1"/>
  <c r="R190" i="7"/>
  <c r="T190" i="7" s="1"/>
  <c r="M190" i="7"/>
  <c r="O190" i="7" s="1"/>
  <c r="O196" i="7" s="1"/>
  <c r="H190" i="7"/>
  <c r="J190" i="7" s="1"/>
  <c r="C190" i="7"/>
  <c r="E190" i="7" s="1"/>
  <c r="AL189" i="7"/>
  <c r="AN189" i="7" s="1"/>
  <c r="AG189" i="7"/>
  <c r="AI189" i="7" s="1"/>
  <c r="AB189" i="7"/>
  <c r="AD189" i="7" s="1"/>
  <c r="W189" i="7"/>
  <c r="Y189" i="7" s="1"/>
  <c r="R189" i="7"/>
  <c r="T189" i="7" s="1"/>
  <c r="M189" i="7"/>
  <c r="O189" i="7" s="1"/>
  <c r="H189" i="7"/>
  <c r="J189" i="7" s="1"/>
  <c r="C189" i="7"/>
  <c r="E189" i="7" s="1"/>
  <c r="AL188" i="7"/>
  <c r="AN188" i="7" s="1"/>
  <c r="AG188" i="7"/>
  <c r="AI188" i="7" s="1"/>
  <c r="AB188" i="7"/>
  <c r="AD188" i="7" s="1"/>
  <c r="W188" i="7"/>
  <c r="Y188" i="7" s="1"/>
  <c r="R188" i="7"/>
  <c r="T188" i="7" s="1"/>
  <c r="M188" i="7"/>
  <c r="O188" i="7" s="1"/>
  <c r="H188" i="7"/>
  <c r="J188" i="7" s="1"/>
  <c r="C188" i="7"/>
  <c r="E188" i="7" s="1"/>
  <c r="AL187" i="7"/>
  <c r="AN187" i="7" s="1"/>
  <c r="AG187" i="7"/>
  <c r="AI187" i="7" s="1"/>
  <c r="AB187" i="7"/>
  <c r="AD187" i="7" s="1"/>
  <c r="W187" i="7"/>
  <c r="Y187" i="7" s="1"/>
  <c r="R187" i="7"/>
  <c r="T187" i="7" s="1"/>
  <c r="M187" i="7"/>
  <c r="O187" i="7" s="1"/>
  <c r="H187" i="7"/>
  <c r="J187" i="7" s="1"/>
  <c r="C187" i="7"/>
  <c r="E187" i="7" s="1"/>
  <c r="AL183" i="7"/>
  <c r="AG183" i="7"/>
  <c r="AB183" i="7"/>
  <c r="R183" i="7"/>
  <c r="O183" i="7"/>
  <c r="C183" i="7"/>
  <c r="AN182" i="7"/>
  <c r="AL182" i="7"/>
  <c r="AI182" i="7"/>
  <c r="AG182" i="7"/>
  <c r="AD182" i="7"/>
  <c r="AB182" i="7"/>
  <c r="Y182" i="7"/>
  <c r="W182" i="7"/>
  <c r="T182" i="7"/>
  <c r="T183" i="7" s="1"/>
  <c r="R182" i="7"/>
  <c r="O182" i="7"/>
  <c r="M182" i="7"/>
  <c r="J182" i="7"/>
  <c r="H182" i="7"/>
  <c r="E182" i="7"/>
  <c r="C182" i="7"/>
  <c r="AD181" i="7"/>
  <c r="C181" i="7"/>
  <c r="AL180" i="7"/>
  <c r="AN180" i="7" s="1"/>
  <c r="AG180" i="7"/>
  <c r="AI180" i="7" s="1"/>
  <c r="AB180" i="7"/>
  <c r="Y180" i="7"/>
  <c r="W180" i="7"/>
  <c r="T180" i="7"/>
  <c r="R180" i="7"/>
  <c r="O180" i="7"/>
  <c r="M180" i="7"/>
  <c r="J180" i="7"/>
  <c r="H180" i="7"/>
  <c r="E180" i="7"/>
  <c r="C180" i="7"/>
  <c r="AN179" i="7"/>
  <c r="AL179" i="7"/>
  <c r="AI179" i="7"/>
  <c r="AG179" i="7"/>
  <c r="AD179" i="7"/>
  <c r="AB179" i="7"/>
  <c r="Y179" i="7"/>
  <c r="W179" i="7"/>
  <c r="T179" i="7"/>
  <c r="R179" i="7"/>
  <c r="O179" i="7"/>
  <c r="M179" i="7"/>
  <c r="J179" i="7"/>
  <c r="H179" i="7"/>
  <c r="E179" i="7"/>
  <c r="C179" i="7"/>
  <c r="AN178" i="7"/>
  <c r="AL178" i="7"/>
  <c r="AI178" i="7"/>
  <c r="AG178" i="7"/>
  <c r="AD178" i="7"/>
  <c r="AB178" i="7"/>
  <c r="Y178" i="7"/>
  <c r="W178" i="7"/>
  <c r="T178" i="7"/>
  <c r="R178" i="7"/>
  <c r="O178" i="7"/>
  <c r="M178" i="7"/>
  <c r="J178" i="7"/>
  <c r="H178" i="7"/>
  <c r="E178" i="7"/>
  <c r="C178" i="7"/>
  <c r="AN177" i="7"/>
  <c r="AL177" i="7"/>
  <c r="AI177" i="7"/>
  <c r="AG177" i="7"/>
  <c r="AD177" i="7"/>
  <c r="AB177" i="7"/>
  <c r="Y177" i="7"/>
  <c r="W177" i="7"/>
  <c r="T177" i="7"/>
  <c r="R177" i="7"/>
  <c r="O177" i="7"/>
  <c r="M177" i="7"/>
  <c r="J177" i="7"/>
  <c r="H177" i="7"/>
  <c r="E177" i="7"/>
  <c r="C177" i="7"/>
  <c r="AN176" i="7"/>
  <c r="AL176" i="7"/>
  <c r="AI176" i="7"/>
  <c r="AG176" i="7"/>
  <c r="AD176" i="7"/>
  <c r="AB176" i="7"/>
  <c r="Y176" i="7"/>
  <c r="W176" i="7"/>
  <c r="T176" i="7"/>
  <c r="H176" i="7"/>
  <c r="J176" i="7" s="1"/>
  <c r="C176" i="7"/>
  <c r="E176" i="7" s="1"/>
  <c r="AL175" i="7"/>
  <c r="AN175" i="7" s="1"/>
  <c r="AG175" i="7"/>
  <c r="AI175" i="7" s="1"/>
  <c r="AB175" i="7"/>
  <c r="AD175" i="7" s="1"/>
  <c r="W175" i="7"/>
  <c r="Y175" i="7" s="1"/>
  <c r="R175" i="7"/>
  <c r="T175" i="7" s="1"/>
  <c r="M175" i="7"/>
  <c r="O175" i="7" s="1"/>
  <c r="H175" i="7"/>
  <c r="J175" i="7" s="1"/>
  <c r="C175" i="7"/>
  <c r="E175" i="7" s="1"/>
  <c r="AL174" i="7"/>
  <c r="AN174" i="7" s="1"/>
  <c r="AN181" i="7" s="1"/>
  <c r="AG174" i="7"/>
  <c r="AI174" i="7" s="1"/>
  <c r="AI181" i="7" s="1"/>
  <c r="AB174" i="7"/>
  <c r="Y174" i="7"/>
  <c r="Y181" i="7" s="1"/>
  <c r="W174" i="7"/>
  <c r="T174" i="7"/>
  <c r="T181" i="7" s="1"/>
  <c r="R174" i="7"/>
  <c r="O174" i="7"/>
  <c r="O181" i="7" s="1"/>
  <c r="M174" i="7"/>
  <c r="J174" i="7"/>
  <c r="J181" i="7" s="1"/>
  <c r="H174" i="7"/>
  <c r="E174" i="7"/>
  <c r="E181" i="7" s="1"/>
  <c r="C174" i="7"/>
  <c r="AN173" i="7"/>
  <c r="T173" i="7"/>
  <c r="C173" i="7"/>
  <c r="AL172" i="7"/>
  <c r="AN172" i="7" s="1"/>
  <c r="AG172" i="7"/>
  <c r="AI172" i="7" s="1"/>
  <c r="AB172" i="7"/>
  <c r="AD172" i="7" s="1"/>
  <c r="W172" i="7"/>
  <c r="Y172" i="7" s="1"/>
  <c r="R172" i="7"/>
  <c r="T172" i="7" s="1"/>
  <c r="M172" i="7"/>
  <c r="O172" i="7" s="1"/>
  <c r="H172" i="7"/>
  <c r="J172" i="7" s="1"/>
  <c r="J173" i="7" s="1"/>
  <c r="C172" i="7"/>
  <c r="E172" i="7" s="1"/>
  <c r="AL171" i="7"/>
  <c r="AN171" i="7" s="1"/>
  <c r="AG171" i="7"/>
  <c r="AI171" i="7" s="1"/>
  <c r="AB171" i="7"/>
  <c r="AD171" i="7" s="1"/>
  <c r="W171" i="7"/>
  <c r="Y171" i="7" s="1"/>
  <c r="R171" i="7"/>
  <c r="T171" i="7" s="1"/>
  <c r="M171" i="7"/>
  <c r="O171" i="7" s="1"/>
  <c r="H171" i="7"/>
  <c r="J171" i="7" s="1"/>
  <c r="C171" i="7"/>
  <c r="E171" i="7" s="1"/>
  <c r="AL170" i="7"/>
  <c r="AN170" i="7" s="1"/>
  <c r="AG170" i="7"/>
  <c r="AI170" i="7" s="1"/>
  <c r="AB170" i="7"/>
  <c r="AD170" i="7" s="1"/>
  <c r="W170" i="7"/>
  <c r="Y170" i="7" s="1"/>
  <c r="R170" i="7"/>
  <c r="T170" i="7" s="1"/>
  <c r="M170" i="7"/>
  <c r="O170" i="7" s="1"/>
  <c r="H170" i="7"/>
  <c r="J170" i="7" s="1"/>
  <c r="C170" i="7"/>
  <c r="E170" i="7" s="1"/>
  <c r="AL169" i="7"/>
  <c r="AN169" i="7" s="1"/>
  <c r="AG169" i="7"/>
  <c r="AI169" i="7" s="1"/>
  <c r="AB169" i="7"/>
  <c r="AD169" i="7" s="1"/>
  <c r="W169" i="7"/>
  <c r="Y169" i="7" s="1"/>
  <c r="R169" i="7"/>
  <c r="T169" i="7" s="1"/>
  <c r="M169" i="7"/>
  <c r="O169" i="7" s="1"/>
  <c r="H169" i="7"/>
  <c r="J169" i="7" s="1"/>
  <c r="C169" i="7"/>
  <c r="E169" i="7" s="1"/>
  <c r="AL168" i="7"/>
  <c r="AG168" i="7"/>
  <c r="AB168" i="7"/>
  <c r="W168" i="7"/>
  <c r="R168" i="7"/>
  <c r="T168" i="7" s="1"/>
  <c r="M168" i="7"/>
  <c r="O168" i="7" s="1"/>
  <c r="H168" i="7"/>
  <c r="J168" i="7" s="1"/>
  <c r="C168" i="7"/>
  <c r="E168" i="7" s="1"/>
  <c r="AL167" i="7"/>
  <c r="AN167" i="7" s="1"/>
  <c r="AG167" i="7"/>
  <c r="AI167" i="7" s="1"/>
  <c r="AI173" i="7" s="1"/>
  <c r="AB167" i="7"/>
  <c r="AD167" i="7" s="1"/>
  <c r="AD173" i="7" s="1"/>
  <c r="W167" i="7"/>
  <c r="Y167" i="7" s="1"/>
  <c r="Y173" i="7" s="1"/>
  <c r="R167" i="7"/>
  <c r="T167" i="7" s="1"/>
  <c r="M167" i="7"/>
  <c r="O167" i="7" s="1"/>
  <c r="O173" i="7" s="1"/>
  <c r="H167" i="7"/>
  <c r="J167" i="7" s="1"/>
  <c r="C167" i="7"/>
  <c r="E167" i="7" s="1"/>
  <c r="AL166" i="7"/>
  <c r="AN166" i="7" s="1"/>
  <c r="AG166" i="7"/>
  <c r="AI166" i="7" s="1"/>
  <c r="AB166" i="7"/>
  <c r="AD166" i="7" s="1"/>
  <c r="W166" i="7"/>
  <c r="Y166" i="7" s="1"/>
  <c r="R166" i="7"/>
  <c r="T166" i="7" s="1"/>
  <c r="M166" i="7"/>
  <c r="O166" i="7" s="1"/>
  <c r="H166" i="7"/>
  <c r="J166" i="7" s="1"/>
  <c r="C166" i="7"/>
  <c r="E166" i="7" s="1"/>
  <c r="AL165" i="7"/>
  <c r="AN165" i="7" s="1"/>
  <c r="AG165" i="7"/>
  <c r="AI165" i="7" s="1"/>
  <c r="AB165" i="7"/>
  <c r="AD165" i="7" s="1"/>
  <c r="W165" i="7"/>
  <c r="Y165" i="7" s="1"/>
  <c r="R165" i="7"/>
  <c r="T165" i="7" s="1"/>
  <c r="M165" i="7"/>
  <c r="O165" i="7" s="1"/>
  <c r="H165" i="7"/>
  <c r="J165" i="7" s="1"/>
  <c r="C165" i="7"/>
  <c r="E165" i="7" s="1"/>
  <c r="AL164" i="7"/>
  <c r="AN164" i="7" s="1"/>
  <c r="AG164" i="7"/>
  <c r="AI164" i="7" s="1"/>
  <c r="AB164" i="7"/>
  <c r="AD164" i="7" s="1"/>
  <c r="W164" i="7"/>
  <c r="Y164" i="7" s="1"/>
  <c r="R164" i="7"/>
  <c r="T164" i="7" s="1"/>
  <c r="M164" i="7"/>
  <c r="O164" i="7" s="1"/>
  <c r="H164" i="7"/>
  <c r="J164" i="7" s="1"/>
  <c r="C164" i="7"/>
  <c r="E164" i="7" s="1"/>
  <c r="AL160" i="7"/>
  <c r="AG160" i="7"/>
  <c r="AB160" i="7"/>
  <c r="R160" i="7"/>
  <c r="C160" i="7"/>
  <c r="AN159" i="7"/>
  <c r="AL159" i="7"/>
  <c r="AI159" i="7"/>
  <c r="AG159" i="7"/>
  <c r="AD159" i="7"/>
  <c r="AB159" i="7"/>
  <c r="Y159" i="7"/>
  <c r="W159" i="7"/>
  <c r="T159" i="7"/>
  <c r="R159" i="7"/>
  <c r="O159" i="7"/>
  <c r="M159" i="7"/>
  <c r="J159" i="7"/>
  <c r="H159" i="7"/>
  <c r="E159" i="7"/>
  <c r="C159" i="7"/>
  <c r="C158" i="7"/>
  <c r="AL157" i="7"/>
  <c r="AN157" i="7" s="1"/>
  <c r="AG157" i="7"/>
  <c r="AI157" i="7" s="1"/>
  <c r="AB157" i="7"/>
  <c r="Y157" i="7"/>
  <c r="W157" i="7"/>
  <c r="T157" i="7"/>
  <c r="R157" i="7"/>
  <c r="O157" i="7"/>
  <c r="M157" i="7"/>
  <c r="J157" i="7"/>
  <c r="H157" i="7"/>
  <c r="E157" i="7"/>
  <c r="C157" i="7"/>
  <c r="AN156" i="7"/>
  <c r="AL156" i="7"/>
  <c r="AI156" i="7"/>
  <c r="AG156" i="7"/>
  <c r="AD156" i="7"/>
  <c r="AB156" i="7"/>
  <c r="Y156" i="7"/>
  <c r="W156" i="7"/>
  <c r="T156" i="7"/>
  <c r="R156" i="7"/>
  <c r="O156" i="7"/>
  <c r="M156" i="7"/>
  <c r="J156" i="7"/>
  <c r="H156" i="7"/>
  <c r="E156" i="7"/>
  <c r="C156" i="7"/>
  <c r="AN155" i="7"/>
  <c r="AL155" i="7"/>
  <c r="AI155" i="7"/>
  <c r="AG155" i="7"/>
  <c r="AD155" i="7"/>
  <c r="AB155" i="7"/>
  <c r="Y155" i="7"/>
  <c r="W155" i="7"/>
  <c r="T155" i="7"/>
  <c r="R155" i="7"/>
  <c r="O155" i="7"/>
  <c r="M155" i="7"/>
  <c r="J155" i="7"/>
  <c r="H155" i="7"/>
  <c r="E155" i="7"/>
  <c r="C155" i="7"/>
  <c r="AN154" i="7"/>
  <c r="AL154" i="7"/>
  <c r="AI154" i="7"/>
  <c r="AG154" i="7"/>
  <c r="AD154" i="7"/>
  <c r="AB154" i="7"/>
  <c r="Y154" i="7"/>
  <c r="W154" i="7"/>
  <c r="T154" i="7"/>
  <c r="R154" i="7"/>
  <c r="O154" i="7"/>
  <c r="M154" i="7"/>
  <c r="J154" i="7"/>
  <c r="H154" i="7"/>
  <c r="E154" i="7"/>
  <c r="C154" i="7"/>
  <c r="AN153" i="7"/>
  <c r="AL153" i="7"/>
  <c r="AI153" i="7"/>
  <c r="AG153" i="7"/>
  <c r="AD153" i="7"/>
  <c r="AB153" i="7"/>
  <c r="Y153" i="7"/>
  <c r="W153" i="7"/>
  <c r="T153" i="7"/>
  <c r="H153" i="7"/>
  <c r="J153" i="7" s="1"/>
  <c r="C153" i="7"/>
  <c r="E153" i="7" s="1"/>
  <c r="AL152" i="7"/>
  <c r="AN152" i="7" s="1"/>
  <c r="AG152" i="7"/>
  <c r="AI152" i="7" s="1"/>
  <c r="AB152" i="7"/>
  <c r="AD152" i="7" s="1"/>
  <c r="AD158" i="7" s="1"/>
  <c r="W152" i="7"/>
  <c r="Y152" i="7" s="1"/>
  <c r="R152" i="7"/>
  <c r="T152" i="7" s="1"/>
  <c r="M152" i="7"/>
  <c r="O152" i="7" s="1"/>
  <c r="H152" i="7"/>
  <c r="J152" i="7" s="1"/>
  <c r="C152" i="7"/>
  <c r="E152" i="7" s="1"/>
  <c r="AL151" i="7"/>
  <c r="AN151" i="7" s="1"/>
  <c r="AN158" i="7" s="1"/>
  <c r="AG151" i="7"/>
  <c r="AI151" i="7" s="1"/>
  <c r="AI158" i="7" s="1"/>
  <c r="AB151" i="7"/>
  <c r="Y151" i="7"/>
  <c r="Y158" i="7" s="1"/>
  <c r="W151" i="7"/>
  <c r="T151" i="7"/>
  <c r="T158" i="7" s="1"/>
  <c r="T160" i="7" s="1"/>
  <c r="R151" i="7"/>
  <c r="O151" i="7"/>
  <c r="M151" i="7"/>
  <c r="J151" i="7"/>
  <c r="J158" i="7" s="1"/>
  <c r="H151" i="7"/>
  <c r="E151" i="7"/>
  <c r="E158" i="7" s="1"/>
  <c r="C151" i="7"/>
  <c r="AN150" i="7"/>
  <c r="C150" i="7"/>
  <c r="AL149" i="7"/>
  <c r="AN149" i="7" s="1"/>
  <c r="AG149" i="7"/>
  <c r="AI149" i="7" s="1"/>
  <c r="AB149" i="7"/>
  <c r="AD149" i="7" s="1"/>
  <c r="W149" i="7"/>
  <c r="Y149" i="7" s="1"/>
  <c r="R149" i="7"/>
  <c r="T149" i="7" s="1"/>
  <c r="M149" i="7"/>
  <c r="O149" i="7" s="1"/>
  <c r="H149" i="7"/>
  <c r="J149" i="7" s="1"/>
  <c r="J150" i="7" s="1"/>
  <c r="C149" i="7"/>
  <c r="E149" i="7" s="1"/>
  <c r="AL148" i="7"/>
  <c r="AN148" i="7" s="1"/>
  <c r="AG148" i="7"/>
  <c r="AI148" i="7" s="1"/>
  <c r="AB148" i="7"/>
  <c r="AD148" i="7" s="1"/>
  <c r="W148" i="7"/>
  <c r="Y148" i="7" s="1"/>
  <c r="R148" i="7"/>
  <c r="T148" i="7" s="1"/>
  <c r="M148" i="7"/>
  <c r="O148" i="7" s="1"/>
  <c r="H148" i="7"/>
  <c r="J148" i="7" s="1"/>
  <c r="C148" i="7"/>
  <c r="E148" i="7" s="1"/>
  <c r="AL147" i="7"/>
  <c r="AN147" i="7" s="1"/>
  <c r="AG147" i="7"/>
  <c r="AI147" i="7" s="1"/>
  <c r="AB147" i="7"/>
  <c r="AD147" i="7" s="1"/>
  <c r="W147" i="7"/>
  <c r="Y147" i="7" s="1"/>
  <c r="R147" i="7"/>
  <c r="T147" i="7" s="1"/>
  <c r="M147" i="7"/>
  <c r="O147" i="7" s="1"/>
  <c r="H147" i="7"/>
  <c r="J147" i="7" s="1"/>
  <c r="C147" i="7"/>
  <c r="E147" i="7" s="1"/>
  <c r="AL146" i="7"/>
  <c r="AN146" i="7" s="1"/>
  <c r="AG146" i="7"/>
  <c r="AI146" i="7" s="1"/>
  <c r="AB146" i="7"/>
  <c r="AD146" i="7" s="1"/>
  <c r="W146" i="7"/>
  <c r="Y146" i="7" s="1"/>
  <c r="R146" i="7"/>
  <c r="T146" i="7" s="1"/>
  <c r="M146" i="7"/>
  <c r="O146" i="7" s="1"/>
  <c r="H146" i="7"/>
  <c r="J146" i="7" s="1"/>
  <c r="C146" i="7"/>
  <c r="E146" i="7" s="1"/>
  <c r="AL145" i="7"/>
  <c r="AG145" i="7"/>
  <c r="AB145" i="7"/>
  <c r="W145" i="7"/>
  <c r="R145" i="7"/>
  <c r="T145" i="7" s="1"/>
  <c r="M145" i="7"/>
  <c r="O145" i="7" s="1"/>
  <c r="H145" i="7"/>
  <c r="J145" i="7" s="1"/>
  <c r="C145" i="7"/>
  <c r="E145" i="7" s="1"/>
  <c r="AL144" i="7"/>
  <c r="AN144" i="7" s="1"/>
  <c r="AG144" i="7"/>
  <c r="AI144" i="7" s="1"/>
  <c r="AI150" i="7" s="1"/>
  <c r="AB144" i="7"/>
  <c r="AD144" i="7" s="1"/>
  <c r="AD150" i="7" s="1"/>
  <c r="W144" i="7"/>
  <c r="Y144" i="7" s="1"/>
  <c r="Y150" i="7" s="1"/>
  <c r="R144" i="7"/>
  <c r="T144" i="7" s="1"/>
  <c r="T150" i="7" s="1"/>
  <c r="M144" i="7"/>
  <c r="O144" i="7" s="1"/>
  <c r="O150" i="7" s="1"/>
  <c r="H144" i="7"/>
  <c r="J144" i="7" s="1"/>
  <c r="C144" i="7"/>
  <c r="E144" i="7" s="1"/>
  <c r="AL143" i="7"/>
  <c r="AN143" i="7" s="1"/>
  <c r="AG143" i="7"/>
  <c r="AI143" i="7" s="1"/>
  <c r="AB143" i="7"/>
  <c r="AD143" i="7" s="1"/>
  <c r="W143" i="7"/>
  <c r="Y143" i="7" s="1"/>
  <c r="R143" i="7"/>
  <c r="T143" i="7" s="1"/>
  <c r="M143" i="7"/>
  <c r="O143" i="7" s="1"/>
  <c r="H143" i="7"/>
  <c r="J143" i="7" s="1"/>
  <c r="C143" i="7"/>
  <c r="E143" i="7" s="1"/>
  <c r="AL142" i="7"/>
  <c r="AN142" i="7" s="1"/>
  <c r="AG142" i="7"/>
  <c r="AI142" i="7" s="1"/>
  <c r="AB142" i="7"/>
  <c r="AD142" i="7" s="1"/>
  <c r="W142" i="7"/>
  <c r="Y142" i="7" s="1"/>
  <c r="R142" i="7"/>
  <c r="T142" i="7" s="1"/>
  <c r="M142" i="7"/>
  <c r="O142" i="7" s="1"/>
  <c r="H142" i="7"/>
  <c r="J142" i="7" s="1"/>
  <c r="C142" i="7"/>
  <c r="E142" i="7" s="1"/>
  <c r="AL141" i="7"/>
  <c r="AN141" i="7" s="1"/>
  <c r="AG141" i="7"/>
  <c r="AI141" i="7" s="1"/>
  <c r="AB141" i="7"/>
  <c r="AD141" i="7" s="1"/>
  <c r="W141" i="7"/>
  <c r="Y141" i="7" s="1"/>
  <c r="R141" i="7"/>
  <c r="T141" i="7" s="1"/>
  <c r="M141" i="7"/>
  <c r="O141" i="7" s="1"/>
  <c r="H141" i="7"/>
  <c r="J141" i="7" s="1"/>
  <c r="C141" i="7"/>
  <c r="E141" i="7" s="1"/>
  <c r="AL137" i="7"/>
  <c r="AG137" i="7"/>
  <c r="AB137" i="7"/>
  <c r="R137" i="7"/>
  <c r="AL136" i="7"/>
  <c r="AN136" i="7" s="1"/>
  <c r="AG136" i="7"/>
  <c r="AI136" i="7" s="1"/>
  <c r="AB136" i="7"/>
  <c r="AD136" i="7" s="1"/>
  <c r="W136" i="7"/>
  <c r="Y136" i="7" s="1"/>
  <c r="R136" i="7"/>
  <c r="T136" i="7" s="1"/>
  <c r="M136" i="7"/>
  <c r="O136" i="7" s="1"/>
  <c r="H136" i="7"/>
  <c r="J136" i="7" s="1"/>
  <c r="E136" i="7"/>
  <c r="AN134" i="7"/>
  <c r="AL134" i="7"/>
  <c r="AI134" i="7"/>
  <c r="AG134" i="7"/>
  <c r="AD134" i="7"/>
  <c r="AB134" i="7"/>
  <c r="Y134" i="7"/>
  <c r="W134" i="7"/>
  <c r="T134" i="7"/>
  <c r="R134" i="7"/>
  <c r="O134" i="7"/>
  <c r="M134" i="7"/>
  <c r="J134" i="7"/>
  <c r="H134" i="7"/>
  <c r="E134" i="7"/>
  <c r="AL133" i="7"/>
  <c r="AN133" i="7" s="1"/>
  <c r="AG133" i="7"/>
  <c r="AI133" i="7" s="1"/>
  <c r="AB133" i="7"/>
  <c r="AD133" i="7" s="1"/>
  <c r="Y133" i="7"/>
  <c r="W133" i="7"/>
  <c r="T133" i="7"/>
  <c r="R133" i="7"/>
  <c r="O133" i="7"/>
  <c r="M133" i="7"/>
  <c r="J133" i="7"/>
  <c r="H133" i="7"/>
  <c r="E133" i="7"/>
  <c r="AL132" i="7"/>
  <c r="AN132" i="7" s="1"/>
  <c r="AG132" i="7"/>
  <c r="AI132" i="7" s="1"/>
  <c r="AB132" i="7"/>
  <c r="AD132" i="7" s="1"/>
  <c r="W132" i="7"/>
  <c r="Y132" i="7" s="1"/>
  <c r="R132" i="7"/>
  <c r="T132" i="7" s="1"/>
  <c r="M132" i="7"/>
  <c r="O132" i="7" s="1"/>
  <c r="H132" i="7"/>
  <c r="J132" i="7" s="1"/>
  <c r="E132" i="7"/>
  <c r="AN131" i="7"/>
  <c r="AL131" i="7"/>
  <c r="AI131" i="7"/>
  <c r="AG131" i="7"/>
  <c r="AD131" i="7"/>
  <c r="AB131" i="7"/>
  <c r="Y131" i="7"/>
  <c r="W131" i="7"/>
  <c r="T131" i="7"/>
  <c r="R131" i="7"/>
  <c r="O131" i="7"/>
  <c r="M131" i="7"/>
  <c r="J131" i="7"/>
  <c r="H131" i="7"/>
  <c r="E131" i="7"/>
  <c r="AL130" i="7"/>
  <c r="AN130" i="7" s="1"/>
  <c r="AG130" i="7"/>
  <c r="AI130" i="7" s="1"/>
  <c r="AB130" i="7"/>
  <c r="AD130" i="7" s="1"/>
  <c r="W130" i="7"/>
  <c r="Y130" i="7" s="1"/>
  <c r="T130" i="7"/>
  <c r="J130" i="7"/>
  <c r="H130" i="7"/>
  <c r="E130" i="7"/>
  <c r="AL129" i="7"/>
  <c r="AN129" i="7" s="1"/>
  <c r="AG129" i="7"/>
  <c r="AI129" i="7" s="1"/>
  <c r="AB129" i="7"/>
  <c r="AD129" i="7" s="1"/>
  <c r="AD135" i="7" s="1"/>
  <c r="W129" i="7"/>
  <c r="Y129" i="7" s="1"/>
  <c r="R129" i="7"/>
  <c r="T129" i="7" s="1"/>
  <c r="M129" i="7"/>
  <c r="O129" i="7" s="1"/>
  <c r="H129" i="7"/>
  <c r="J129" i="7" s="1"/>
  <c r="E129" i="7"/>
  <c r="AN128" i="7"/>
  <c r="AN135" i="7" s="1"/>
  <c r="AL128" i="7"/>
  <c r="AI128" i="7"/>
  <c r="AG128" i="7"/>
  <c r="AB128" i="7"/>
  <c r="Z128" i="7"/>
  <c r="Y128" i="7"/>
  <c r="W128" i="7"/>
  <c r="T128" i="7"/>
  <c r="T135" i="7" s="1"/>
  <c r="R128" i="7"/>
  <c r="P128" i="7"/>
  <c r="M128" i="7"/>
  <c r="O128" i="7" s="1"/>
  <c r="O135" i="7" s="1"/>
  <c r="H128" i="7"/>
  <c r="J128" i="7" s="1"/>
  <c r="J135" i="7" s="1"/>
  <c r="E128" i="7"/>
  <c r="P127" i="7"/>
  <c r="AL126" i="7"/>
  <c r="AN126" i="7" s="1"/>
  <c r="AG126" i="7"/>
  <c r="AI126" i="7" s="1"/>
  <c r="AB126" i="7"/>
  <c r="AD126" i="7" s="1"/>
  <c r="W126" i="7"/>
  <c r="Y126" i="7" s="1"/>
  <c r="R126" i="7"/>
  <c r="T126" i="7" s="1"/>
  <c r="P126" i="7"/>
  <c r="O126" i="7"/>
  <c r="M126" i="7"/>
  <c r="J126" i="7"/>
  <c r="H126" i="7"/>
  <c r="E126" i="7"/>
  <c r="E127" i="7" s="1"/>
  <c r="AL125" i="7"/>
  <c r="AN125" i="7" s="1"/>
  <c r="AG125" i="7"/>
  <c r="AI125" i="7" s="1"/>
  <c r="AB125" i="7"/>
  <c r="AD125" i="7" s="1"/>
  <c r="W125" i="7"/>
  <c r="Y125" i="7" s="1"/>
  <c r="R125" i="7"/>
  <c r="T125" i="7" s="1"/>
  <c r="M125" i="7"/>
  <c r="O125" i="7" s="1"/>
  <c r="H125" i="7"/>
  <c r="J125" i="7" s="1"/>
  <c r="E125" i="7"/>
  <c r="AN124" i="7"/>
  <c r="AL124" i="7"/>
  <c r="AI124" i="7"/>
  <c r="AG124" i="7"/>
  <c r="AD124" i="7"/>
  <c r="AB124" i="7"/>
  <c r="Y124" i="7"/>
  <c r="W124" i="7"/>
  <c r="T124" i="7"/>
  <c r="R124" i="7"/>
  <c r="O124" i="7"/>
  <c r="M124" i="7"/>
  <c r="J124" i="7"/>
  <c r="H124" i="7"/>
  <c r="E124" i="7"/>
  <c r="AL123" i="7"/>
  <c r="AN123" i="7" s="1"/>
  <c r="AG123" i="7"/>
  <c r="AI123" i="7" s="1"/>
  <c r="AB123" i="7"/>
  <c r="AD123" i="7" s="1"/>
  <c r="W123" i="7"/>
  <c r="Y123" i="7" s="1"/>
  <c r="R123" i="7"/>
  <c r="T123" i="7" s="1"/>
  <c r="M123" i="7"/>
  <c r="O123" i="7" s="1"/>
  <c r="H123" i="7"/>
  <c r="J123" i="7" s="1"/>
  <c r="E123" i="7"/>
  <c r="AL122" i="7"/>
  <c r="AG122" i="7"/>
  <c r="AB122" i="7"/>
  <c r="W122" i="7"/>
  <c r="T122" i="7"/>
  <c r="R122" i="7"/>
  <c r="O122" i="7"/>
  <c r="M122" i="7"/>
  <c r="J122" i="7"/>
  <c r="H122" i="7"/>
  <c r="E122" i="7"/>
  <c r="AL121" i="7"/>
  <c r="AN121" i="7" s="1"/>
  <c r="AN127" i="7" s="1"/>
  <c r="AG121" i="7"/>
  <c r="AI121" i="7" s="1"/>
  <c r="AI127" i="7" s="1"/>
  <c r="AB121" i="7"/>
  <c r="AD121" i="7" s="1"/>
  <c r="W121" i="7"/>
  <c r="Y121" i="7" s="1"/>
  <c r="Y127" i="7" s="1"/>
  <c r="R121" i="7"/>
  <c r="T121" i="7" s="1"/>
  <c r="T127" i="7" s="1"/>
  <c r="M121" i="7"/>
  <c r="O121" i="7" s="1"/>
  <c r="O127" i="7" s="1"/>
  <c r="H121" i="7"/>
  <c r="J121" i="7" s="1"/>
  <c r="E121" i="7"/>
  <c r="AN120" i="7"/>
  <c r="AL120" i="7"/>
  <c r="AI120" i="7"/>
  <c r="AG120" i="7"/>
  <c r="AD120" i="7"/>
  <c r="AB120" i="7"/>
  <c r="Y120" i="7"/>
  <c r="W120" i="7"/>
  <c r="T120" i="7"/>
  <c r="R120" i="7"/>
  <c r="O120" i="7"/>
  <c r="M120" i="7"/>
  <c r="J120" i="7"/>
  <c r="H120" i="7"/>
  <c r="E120" i="7"/>
  <c r="AL119" i="7"/>
  <c r="AN119" i="7" s="1"/>
  <c r="AG119" i="7"/>
  <c r="AI119" i="7" s="1"/>
  <c r="AB119" i="7"/>
  <c r="AD119" i="7" s="1"/>
  <c r="W119" i="7"/>
  <c r="Y119" i="7" s="1"/>
  <c r="R119" i="7"/>
  <c r="T119" i="7" s="1"/>
  <c r="M119" i="7"/>
  <c r="O119" i="7" s="1"/>
  <c r="H119" i="7"/>
  <c r="J119" i="7" s="1"/>
  <c r="E119" i="7"/>
  <c r="AN118" i="7"/>
  <c r="AL118" i="7"/>
  <c r="AI118" i="7"/>
  <c r="AG118" i="7"/>
  <c r="AD118" i="7"/>
  <c r="AB118" i="7"/>
  <c r="Y118" i="7"/>
  <c r="W118" i="7"/>
  <c r="T118" i="7"/>
  <c r="R118" i="7"/>
  <c r="O118" i="7"/>
  <c r="M118" i="7"/>
  <c r="J118" i="7"/>
  <c r="H118" i="7"/>
  <c r="E118" i="7"/>
  <c r="AL114" i="7"/>
  <c r="AG114" i="7"/>
  <c r="AB114" i="7"/>
  <c r="W114" i="7"/>
  <c r="R114" i="7"/>
  <c r="AN113" i="7"/>
  <c r="AL113" i="7"/>
  <c r="AI113" i="7"/>
  <c r="AG113" i="7"/>
  <c r="AD113" i="7"/>
  <c r="AB113" i="7"/>
  <c r="Y113" i="7"/>
  <c r="W113" i="7"/>
  <c r="T113" i="7"/>
  <c r="R113" i="7"/>
  <c r="O113" i="7"/>
  <c r="M113" i="7"/>
  <c r="J113" i="7"/>
  <c r="H113" i="7"/>
  <c r="E113" i="7"/>
  <c r="AL111" i="7"/>
  <c r="AN111" i="7" s="1"/>
  <c r="AG111" i="7"/>
  <c r="AI111" i="7" s="1"/>
  <c r="AB111" i="7"/>
  <c r="AD111" i="7" s="1"/>
  <c r="W111" i="7"/>
  <c r="Y111" i="7" s="1"/>
  <c r="R111" i="7"/>
  <c r="T111" i="7" s="1"/>
  <c r="M111" i="7"/>
  <c r="O111" i="7" s="1"/>
  <c r="H111" i="7"/>
  <c r="J111" i="7" s="1"/>
  <c r="E111" i="7"/>
  <c r="AN110" i="7"/>
  <c r="AL110" i="7"/>
  <c r="AI110" i="7"/>
  <c r="AG110" i="7"/>
  <c r="AD110" i="7"/>
  <c r="AB110" i="7"/>
  <c r="Y110" i="7"/>
  <c r="W110" i="7"/>
  <c r="T110" i="7"/>
  <c r="R110" i="7"/>
  <c r="O110" i="7"/>
  <c r="M110" i="7"/>
  <c r="J110" i="7"/>
  <c r="H110" i="7"/>
  <c r="E110" i="7"/>
  <c r="AL109" i="7"/>
  <c r="AN109" i="7" s="1"/>
  <c r="AG109" i="7"/>
  <c r="AI109" i="7" s="1"/>
  <c r="AB109" i="7"/>
  <c r="AD109" i="7" s="1"/>
  <c r="W109" i="7"/>
  <c r="Y109" i="7" s="1"/>
  <c r="R109" i="7"/>
  <c r="T109" i="7" s="1"/>
  <c r="M109" i="7"/>
  <c r="O109" i="7" s="1"/>
  <c r="H109" i="7"/>
  <c r="J109" i="7" s="1"/>
  <c r="E109" i="7"/>
  <c r="AN108" i="7"/>
  <c r="AL108" i="7"/>
  <c r="AI108" i="7"/>
  <c r="AG108" i="7"/>
  <c r="AD108" i="7"/>
  <c r="AB108" i="7"/>
  <c r="Y108" i="7"/>
  <c r="W108" i="7"/>
  <c r="T108" i="7"/>
  <c r="R108" i="7"/>
  <c r="O108" i="7"/>
  <c r="M108" i="7"/>
  <c r="J108" i="7"/>
  <c r="H108" i="7"/>
  <c r="E108" i="7"/>
  <c r="AL107" i="7"/>
  <c r="AN107" i="7" s="1"/>
  <c r="AG107" i="7"/>
  <c r="AI107" i="7" s="1"/>
  <c r="AB107" i="7"/>
  <c r="AD107" i="7" s="1"/>
  <c r="W107" i="7"/>
  <c r="Y107" i="7" s="1"/>
  <c r="T107" i="7"/>
  <c r="J107" i="7"/>
  <c r="H107" i="7"/>
  <c r="E107" i="7"/>
  <c r="E112" i="7" s="1"/>
  <c r="AL106" i="7"/>
  <c r="AN106" i="7" s="1"/>
  <c r="AG106" i="7"/>
  <c r="AI106" i="7" s="1"/>
  <c r="AB106" i="7"/>
  <c r="AD106" i="7" s="1"/>
  <c r="W106" i="7"/>
  <c r="Y106" i="7" s="1"/>
  <c r="Y112" i="7" s="1"/>
  <c r="R106" i="7"/>
  <c r="T106" i="7" s="1"/>
  <c r="M106" i="7"/>
  <c r="O106" i="7" s="1"/>
  <c r="H106" i="7"/>
  <c r="J106" i="7" s="1"/>
  <c r="E106" i="7"/>
  <c r="AN105" i="7"/>
  <c r="AN112" i="7" s="1"/>
  <c r="AL105" i="7"/>
  <c r="AI105" i="7"/>
  <c r="AG105" i="7"/>
  <c r="AD105" i="7"/>
  <c r="AD112" i="7" s="1"/>
  <c r="AB105" i="7"/>
  <c r="Y105" i="7"/>
  <c r="W105" i="7"/>
  <c r="T105" i="7"/>
  <c r="T112" i="7" s="1"/>
  <c r="R105" i="7"/>
  <c r="O105" i="7"/>
  <c r="M105" i="7"/>
  <c r="J105" i="7"/>
  <c r="J112" i="7" s="1"/>
  <c r="H105" i="7"/>
  <c r="E105" i="7"/>
  <c r="AL103" i="7"/>
  <c r="AN103" i="7" s="1"/>
  <c r="AG103" i="7"/>
  <c r="AI103" i="7" s="1"/>
  <c r="AB103" i="7"/>
  <c r="AD103" i="7" s="1"/>
  <c r="W103" i="7"/>
  <c r="Y103" i="7" s="1"/>
  <c r="R103" i="7"/>
  <c r="T103" i="7" s="1"/>
  <c r="M103" i="7"/>
  <c r="O103" i="7" s="1"/>
  <c r="H103" i="7"/>
  <c r="J103" i="7" s="1"/>
  <c r="E103" i="7"/>
  <c r="E104" i="7" s="1"/>
  <c r="AN102" i="7"/>
  <c r="AL102" i="7"/>
  <c r="AI102" i="7"/>
  <c r="AG102" i="7"/>
  <c r="AD102" i="7"/>
  <c r="AB102" i="7"/>
  <c r="Y102" i="7"/>
  <c r="W102" i="7"/>
  <c r="T102" i="7"/>
  <c r="R102" i="7"/>
  <c r="O102" i="7"/>
  <c r="M102" i="7"/>
  <c r="J102" i="7"/>
  <c r="H102" i="7"/>
  <c r="E102" i="7"/>
  <c r="AL101" i="7"/>
  <c r="AN101" i="7" s="1"/>
  <c r="AG101" i="7"/>
  <c r="AI101" i="7" s="1"/>
  <c r="AB101" i="7"/>
  <c r="AD101" i="7" s="1"/>
  <c r="W101" i="7"/>
  <c r="Y101" i="7" s="1"/>
  <c r="R101" i="7"/>
  <c r="T101" i="7" s="1"/>
  <c r="M101" i="7"/>
  <c r="O101" i="7" s="1"/>
  <c r="H101" i="7"/>
  <c r="J101" i="7" s="1"/>
  <c r="E101" i="7"/>
  <c r="AN100" i="7"/>
  <c r="AL100" i="7"/>
  <c r="AI100" i="7"/>
  <c r="AG100" i="7"/>
  <c r="AD100" i="7"/>
  <c r="AB100" i="7"/>
  <c r="Y100" i="7"/>
  <c r="W100" i="7"/>
  <c r="T100" i="7"/>
  <c r="R100" i="7"/>
  <c r="O100" i="7"/>
  <c r="M100" i="7"/>
  <c r="J100" i="7"/>
  <c r="H100" i="7"/>
  <c r="E100" i="7"/>
  <c r="AL99" i="7"/>
  <c r="AG99" i="7"/>
  <c r="AB99" i="7"/>
  <c r="W99" i="7"/>
  <c r="R99" i="7"/>
  <c r="T99" i="7" s="1"/>
  <c r="M99" i="7"/>
  <c r="O99" i="7" s="1"/>
  <c r="H99" i="7"/>
  <c r="J99" i="7" s="1"/>
  <c r="E99" i="7"/>
  <c r="AN98" i="7"/>
  <c r="AN104" i="7" s="1"/>
  <c r="AL98" i="7"/>
  <c r="AI98" i="7"/>
  <c r="AI104" i="7" s="1"/>
  <c r="AG98" i="7"/>
  <c r="AD98" i="7"/>
  <c r="AD104" i="7" s="1"/>
  <c r="AB98" i="7"/>
  <c r="Y98" i="7"/>
  <c r="Y104" i="7" s="1"/>
  <c r="W98" i="7"/>
  <c r="T98" i="7"/>
  <c r="T104" i="7" s="1"/>
  <c r="R98" i="7"/>
  <c r="O98" i="7"/>
  <c r="O104" i="7" s="1"/>
  <c r="M98" i="7"/>
  <c r="J98" i="7"/>
  <c r="H98" i="7"/>
  <c r="E98" i="7"/>
  <c r="AL97" i="7"/>
  <c r="AN97" i="7" s="1"/>
  <c r="AG97" i="7"/>
  <c r="AI97" i="7" s="1"/>
  <c r="AB97" i="7"/>
  <c r="AD97" i="7" s="1"/>
  <c r="W97" i="7"/>
  <c r="Y97" i="7" s="1"/>
  <c r="R97" i="7"/>
  <c r="T97" i="7" s="1"/>
  <c r="M97" i="7"/>
  <c r="O97" i="7" s="1"/>
  <c r="H97" i="7"/>
  <c r="J97" i="7" s="1"/>
  <c r="E97" i="7"/>
  <c r="AN96" i="7"/>
  <c r="AL96" i="7"/>
  <c r="AI96" i="7"/>
  <c r="AG96" i="7"/>
  <c r="AD96" i="7"/>
  <c r="AB96" i="7"/>
  <c r="Y96" i="7"/>
  <c r="W96" i="7"/>
  <c r="T96" i="7"/>
  <c r="R96" i="7"/>
  <c r="O96" i="7"/>
  <c r="M96" i="7"/>
  <c r="J96" i="7"/>
  <c r="H96" i="7"/>
  <c r="E96" i="7"/>
  <c r="AL95" i="7"/>
  <c r="AN95" i="7" s="1"/>
  <c r="AG95" i="7"/>
  <c r="AI95" i="7" s="1"/>
  <c r="AB95" i="7"/>
  <c r="AD95" i="7" s="1"/>
  <c r="W95" i="7"/>
  <c r="Y95" i="7" s="1"/>
  <c r="R95" i="7"/>
  <c r="T95" i="7" s="1"/>
  <c r="M95" i="7"/>
  <c r="O95" i="7" s="1"/>
  <c r="H95" i="7"/>
  <c r="J95" i="7" s="1"/>
  <c r="E95" i="7"/>
  <c r="AL91" i="7"/>
  <c r="AG91" i="7"/>
  <c r="AB91" i="7"/>
  <c r="W91" i="7"/>
  <c r="R91" i="7"/>
  <c r="AL90" i="7"/>
  <c r="AN90" i="7" s="1"/>
  <c r="AG90" i="7"/>
  <c r="AI90" i="7" s="1"/>
  <c r="AB90" i="7"/>
  <c r="AD90" i="7" s="1"/>
  <c r="W90" i="7"/>
  <c r="Y90" i="7" s="1"/>
  <c r="R90" i="7"/>
  <c r="T90" i="7" s="1"/>
  <c r="M90" i="7"/>
  <c r="O90" i="7" s="1"/>
  <c r="H90" i="7"/>
  <c r="J90" i="7" s="1"/>
  <c r="E90" i="7"/>
  <c r="AN88" i="7"/>
  <c r="AL88" i="7"/>
  <c r="AI88" i="7"/>
  <c r="AG88" i="7"/>
  <c r="AD88" i="7"/>
  <c r="AB88" i="7"/>
  <c r="Y88" i="7"/>
  <c r="W88" i="7"/>
  <c r="T88" i="7"/>
  <c r="R88" i="7"/>
  <c r="O88" i="7"/>
  <c r="M88" i="7"/>
  <c r="J88" i="7"/>
  <c r="H88" i="7"/>
  <c r="E88" i="7"/>
  <c r="AL87" i="7"/>
  <c r="AN87" i="7" s="1"/>
  <c r="AG87" i="7"/>
  <c r="AI87" i="7" s="1"/>
  <c r="AB87" i="7"/>
  <c r="AD87" i="7" s="1"/>
  <c r="W87" i="7"/>
  <c r="Y87" i="7" s="1"/>
  <c r="R87" i="7"/>
  <c r="T87" i="7" s="1"/>
  <c r="M87" i="7"/>
  <c r="O87" i="7" s="1"/>
  <c r="H87" i="7"/>
  <c r="J87" i="7" s="1"/>
  <c r="E87" i="7"/>
  <c r="AN86" i="7"/>
  <c r="AL86" i="7"/>
  <c r="AI86" i="7"/>
  <c r="AG86" i="7"/>
  <c r="AD86" i="7"/>
  <c r="AB86" i="7"/>
  <c r="W86" i="7"/>
  <c r="Y86" i="7" s="1"/>
  <c r="T86" i="7"/>
  <c r="R86" i="7"/>
  <c r="M86" i="7"/>
  <c r="O86" i="7" s="1"/>
  <c r="J86" i="7"/>
  <c r="H86" i="7"/>
  <c r="E86" i="7"/>
  <c r="AL85" i="7"/>
  <c r="AN85" i="7" s="1"/>
  <c r="AG85" i="7"/>
  <c r="AI85" i="7" s="1"/>
  <c r="AB85" i="7"/>
  <c r="AD85" i="7" s="1"/>
  <c r="W85" i="7"/>
  <c r="Y85" i="7" s="1"/>
  <c r="R85" i="7"/>
  <c r="T85" i="7" s="1"/>
  <c r="M85" i="7"/>
  <c r="O85" i="7" s="1"/>
  <c r="H85" i="7"/>
  <c r="J85" i="7" s="1"/>
  <c r="E85" i="7"/>
  <c r="AL84" i="7"/>
  <c r="AN84" i="7" s="1"/>
  <c r="AI84" i="7"/>
  <c r="AG84" i="7"/>
  <c r="AB84" i="7"/>
  <c r="AD84" i="7" s="1"/>
  <c r="Y84" i="7"/>
  <c r="W84" i="7"/>
  <c r="T84" i="7"/>
  <c r="H84" i="7"/>
  <c r="J84" i="7" s="1"/>
  <c r="E84" i="7"/>
  <c r="AL83" i="7"/>
  <c r="AN83" i="7" s="1"/>
  <c r="AI83" i="7"/>
  <c r="AG83" i="7"/>
  <c r="AB83" i="7"/>
  <c r="AD83" i="7" s="1"/>
  <c r="Y83" i="7"/>
  <c r="W83" i="7"/>
  <c r="R83" i="7"/>
  <c r="T83" i="7" s="1"/>
  <c r="O83" i="7"/>
  <c r="M83" i="7"/>
  <c r="H83" i="7"/>
  <c r="J83" i="7" s="1"/>
  <c r="E83" i="7"/>
  <c r="AL82" i="7"/>
  <c r="AN82" i="7" s="1"/>
  <c r="AN89" i="7" s="1"/>
  <c r="AG82" i="7"/>
  <c r="AI82" i="7" s="1"/>
  <c r="AI89" i="7" s="1"/>
  <c r="AB82" i="7"/>
  <c r="AD82" i="7" s="1"/>
  <c r="W82" i="7"/>
  <c r="Y82" i="7" s="1"/>
  <c r="Y89" i="7" s="1"/>
  <c r="T82" i="7"/>
  <c r="T89" i="7" s="1"/>
  <c r="R82" i="7"/>
  <c r="M82" i="7"/>
  <c r="O82" i="7" s="1"/>
  <c r="O89" i="7" s="1"/>
  <c r="J82" i="7"/>
  <c r="H82" i="7"/>
  <c r="E82" i="7"/>
  <c r="E89" i="7" s="1"/>
  <c r="AN80" i="7"/>
  <c r="AL80" i="7"/>
  <c r="AG80" i="7"/>
  <c r="AI80" i="7" s="1"/>
  <c r="AD80" i="7"/>
  <c r="AB80" i="7"/>
  <c r="W80" i="7"/>
  <c r="Y80" i="7" s="1"/>
  <c r="T80" i="7"/>
  <c r="R80" i="7"/>
  <c r="M80" i="7"/>
  <c r="O80" i="7" s="1"/>
  <c r="J80" i="7"/>
  <c r="H80" i="7"/>
  <c r="E80" i="7"/>
  <c r="E81" i="7" s="1"/>
  <c r="AL79" i="7"/>
  <c r="AN79" i="7" s="1"/>
  <c r="AI79" i="7"/>
  <c r="AG79" i="7"/>
  <c r="AB79" i="7"/>
  <c r="AD79" i="7" s="1"/>
  <c r="Y79" i="7"/>
  <c r="W79" i="7"/>
  <c r="R79" i="7"/>
  <c r="T79" i="7" s="1"/>
  <c r="O79" i="7"/>
  <c r="M79" i="7"/>
  <c r="H79" i="7"/>
  <c r="J79" i="7" s="1"/>
  <c r="E79" i="7"/>
  <c r="AL78" i="7"/>
  <c r="AN78" i="7" s="1"/>
  <c r="AI78" i="7"/>
  <c r="AG78" i="7"/>
  <c r="AB78" i="7"/>
  <c r="AD78" i="7" s="1"/>
  <c r="Y78" i="7"/>
  <c r="W78" i="7"/>
  <c r="R78" i="7"/>
  <c r="T78" i="7" s="1"/>
  <c r="O78" i="7"/>
  <c r="M78" i="7"/>
  <c r="H78" i="7"/>
  <c r="J78" i="7" s="1"/>
  <c r="E78" i="7"/>
  <c r="AN77" i="7"/>
  <c r="AL77" i="7"/>
  <c r="AG77" i="7"/>
  <c r="AI77" i="7" s="1"/>
  <c r="AD77" i="7"/>
  <c r="AB77" i="7"/>
  <c r="W77" i="7"/>
  <c r="Y77" i="7" s="1"/>
  <c r="T77" i="7"/>
  <c r="R77" i="7"/>
  <c r="M77" i="7"/>
  <c r="O77" i="7" s="1"/>
  <c r="J77" i="7"/>
  <c r="H77" i="7"/>
  <c r="E77" i="7"/>
  <c r="AL76" i="7"/>
  <c r="AG76" i="7"/>
  <c r="AB76" i="7"/>
  <c r="W76" i="7"/>
  <c r="T76" i="7"/>
  <c r="R76" i="7"/>
  <c r="M76" i="7"/>
  <c r="O76" i="7" s="1"/>
  <c r="J76" i="7"/>
  <c r="H76" i="7"/>
  <c r="E76" i="7"/>
  <c r="AL75" i="7"/>
  <c r="AN75" i="7" s="1"/>
  <c r="AN81" i="7" s="1"/>
  <c r="AI75" i="7"/>
  <c r="AI81" i="7" s="1"/>
  <c r="AG75" i="7"/>
  <c r="AB75" i="7"/>
  <c r="AD75" i="7" s="1"/>
  <c r="AD81" i="7" s="1"/>
  <c r="Y75" i="7"/>
  <c r="Y81" i="7" s="1"/>
  <c r="W75" i="7"/>
  <c r="R75" i="7"/>
  <c r="T75" i="7" s="1"/>
  <c r="T81" i="7" s="1"/>
  <c r="O75" i="7"/>
  <c r="O81" i="7" s="1"/>
  <c r="M75" i="7"/>
  <c r="H75" i="7"/>
  <c r="J75" i="7" s="1"/>
  <c r="E75" i="7"/>
  <c r="AL74" i="7"/>
  <c r="AN74" i="7" s="1"/>
  <c r="AI74" i="7"/>
  <c r="AG74" i="7"/>
  <c r="AB74" i="7"/>
  <c r="AD74" i="7" s="1"/>
  <c r="Y74" i="7"/>
  <c r="W74" i="7"/>
  <c r="R74" i="7"/>
  <c r="T74" i="7" s="1"/>
  <c r="O74" i="7"/>
  <c r="M74" i="7"/>
  <c r="H74" i="7"/>
  <c r="J74" i="7" s="1"/>
  <c r="E74" i="7"/>
  <c r="AN73" i="7"/>
  <c r="AL73" i="7"/>
  <c r="AG73" i="7"/>
  <c r="AI73" i="7" s="1"/>
  <c r="AD73" i="7"/>
  <c r="AB73" i="7"/>
  <c r="W73" i="7"/>
  <c r="Y73" i="7" s="1"/>
  <c r="T73" i="7"/>
  <c r="R73" i="7"/>
  <c r="M73" i="7"/>
  <c r="O73" i="7" s="1"/>
  <c r="J73" i="7"/>
  <c r="H73" i="7"/>
  <c r="E73" i="7"/>
  <c r="AN72" i="7"/>
  <c r="AL72" i="7"/>
  <c r="AG72" i="7"/>
  <c r="AI72" i="7" s="1"/>
  <c r="AD72" i="7"/>
  <c r="AB72" i="7"/>
  <c r="W72" i="7"/>
  <c r="Y72" i="7" s="1"/>
  <c r="T72" i="7"/>
  <c r="R72" i="7"/>
  <c r="M72" i="7"/>
  <c r="O72" i="7" s="1"/>
  <c r="J72" i="7"/>
  <c r="H72" i="7"/>
  <c r="E72" i="7"/>
  <c r="W68" i="7"/>
  <c r="R68" i="7"/>
  <c r="Y67" i="7"/>
  <c r="W67" i="7"/>
  <c r="T67" i="7"/>
  <c r="R67" i="7"/>
  <c r="O67" i="7"/>
  <c r="M67" i="7"/>
  <c r="J67" i="7"/>
  <c r="H67" i="7"/>
  <c r="E67" i="7"/>
  <c r="Y65" i="7"/>
  <c r="W65" i="7"/>
  <c r="T65" i="7"/>
  <c r="R65" i="7"/>
  <c r="O65" i="7"/>
  <c r="M65" i="7"/>
  <c r="J65" i="7"/>
  <c r="H65" i="7"/>
  <c r="E65" i="7"/>
  <c r="Y64" i="7"/>
  <c r="W64" i="7"/>
  <c r="R64" i="7"/>
  <c r="T64" i="7" s="1"/>
  <c r="O64" i="7"/>
  <c r="M64" i="7"/>
  <c r="H64" i="7"/>
  <c r="J64" i="7" s="1"/>
  <c r="E64" i="7"/>
  <c r="W63" i="7"/>
  <c r="Y63" i="7" s="1"/>
  <c r="T63" i="7"/>
  <c r="R63" i="7"/>
  <c r="M63" i="7"/>
  <c r="O63" i="7" s="1"/>
  <c r="J63" i="7"/>
  <c r="H63" i="7"/>
  <c r="E63" i="7"/>
  <c r="W62" i="7"/>
  <c r="Y62" i="7" s="1"/>
  <c r="T62" i="7"/>
  <c r="R62" i="7"/>
  <c r="M62" i="7"/>
  <c r="O62" i="7" s="1"/>
  <c r="J62" i="7"/>
  <c r="H62" i="7"/>
  <c r="E62" i="7"/>
  <c r="Y61" i="7"/>
  <c r="W61" i="7"/>
  <c r="T61" i="7"/>
  <c r="H61" i="7"/>
  <c r="J61" i="7" s="1"/>
  <c r="E61" i="7"/>
  <c r="W60" i="7"/>
  <c r="Y60" i="7" s="1"/>
  <c r="T60" i="7"/>
  <c r="T66" i="7" s="1"/>
  <c r="R60" i="7"/>
  <c r="M60" i="7"/>
  <c r="O60" i="7" s="1"/>
  <c r="J60" i="7"/>
  <c r="H60" i="7"/>
  <c r="E60" i="7"/>
  <c r="W59" i="7"/>
  <c r="Y59" i="7" s="1"/>
  <c r="T59" i="7"/>
  <c r="R59" i="7"/>
  <c r="M59" i="7"/>
  <c r="O59" i="7" s="1"/>
  <c r="O66" i="7" s="1"/>
  <c r="J59" i="7"/>
  <c r="J66" i="7" s="1"/>
  <c r="H59" i="7"/>
  <c r="E59" i="7"/>
  <c r="E66" i="7" s="1"/>
  <c r="Y57" i="7"/>
  <c r="W57" i="7"/>
  <c r="R57" i="7"/>
  <c r="T57" i="7" s="1"/>
  <c r="O57" i="7"/>
  <c r="M57" i="7"/>
  <c r="H57" i="7"/>
  <c r="J57" i="7" s="1"/>
  <c r="E57" i="7"/>
  <c r="W56" i="7"/>
  <c r="Y56" i="7" s="1"/>
  <c r="T56" i="7"/>
  <c r="R56" i="7"/>
  <c r="O56" i="7"/>
  <c r="M56" i="7"/>
  <c r="J56" i="7"/>
  <c r="H56" i="7"/>
  <c r="E56" i="7"/>
  <c r="W55" i="7"/>
  <c r="Y55" i="7" s="1"/>
  <c r="T55" i="7"/>
  <c r="R55" i="7"/>
  <c r="M55" i="7"/>
  <c r="O55" i="7" s="1"/>
  <c r="J55" i="7"/>
  <c r="H55" i="7"/>
  <c r="E55" i="7"/>
  <c r="Y54" i="7"/>
  <c r="Y58" i="7" s="1"/>
  <c r="W54" i="7"/>
  <c r="T54" i="7"/>
  <c r="R54" i="7"/>
  <c r="O54" i="7"/>
  <c r="M54" i="7"/>
  <c r="J54" i="7"/>
  <c r="H54" i="7"/>
  <c r="E54" i="7"/>
  <c r="E58" i="7" s="1"/>
  <c r="W53" i="7"/>
  <c r="T53" i="7"/>
  <c r="R53" i="7"/>
  <c r="O53" i="7"/>
  <c r="M53" i="7"/>
  <c r="J53" i="7"/>
  <c r="H53" i="7"/>
  <c r="E53" i="7"/>
  <c r="Y52" i="7"/>
  <c r="W52" i="7"/>
  <c r="R52" i="7"/>
  <c r="T52" i="7" s="1"/>
  <c r="T58" i="7" s="1"/>
  <c r="O52" i="7"/>
  <c r="O58" i="7" s="1"/>
  <c r="M52" i="7"/>
  <c r="H52" i="7"/>
  <c r="J52" i="7" s="1"/>
  <c r="E52" i="7"/>
  <c r="Y51" i="7"/>
  <c r="W51" i="7"/>
  <c r="T51" i="7"/>
  <c r="R51" i="7"/>
  <c r="M51" i="7"/>
  <c r="O51" i="7" s="1"/>
  <c r="J51" i="7"/>
  <c r="H51" i="7"/>
  <c r="E51" i="7"/>
  <c r="W50" i="7"/>
  <c r="Y50" i="7" s="1"/>
  <c r="T50" i="7"/>
  <c r="R50" i="7"/>
  <c r="M50" i="7"/>
  <c r="O50" i="7" s="1"/>
  <c r="J50" i="7"/>
  <c r="H50" i="7"/>
  <c r="E50" i="7"/>
  <c r="Y49" i="7"/>
  <c r="W49" i="7"/>
  <c r="R49" i="7"/>
  <c r="T49" i="7" s="1"/>
  <c r="O49" i="7"/>
  <c r="M49" i="7"/>
  <c r="H49" i="7"/>
  <c r="J49" i="7" s="1"/>
  <c r="E49" i="7"/>
  <c r="W45" i="7"/>
  <c r="R45" i="7"/>
  <c r="Y44" i="7"/>
  <c r="W44" i="7"/>
  <c r="R44" i="7"/>
  <c r="T44" i="7" s="1"/>
  <c r="O44" i="7"/>
  <c r="M44" i="7"/>
  <c r="H44" i="7"/>
  <c r="J44" i="7" s="1"/>
  <c r="E44" i="7"/>
  <c r="W42" i="7"/>
  <c r="Y42" i="7" s="1"/>
  <c r="T42" i="7"/>
  <c r="R42" i="7"/>
  <c r="M42" i="7"/>
  <c r="O42" i="7" s="1"/>
  <c r="J42" i="7"/>
  <c r="H42" i="7"/>
  <c r="E42" i="7"/>
  <c r="W41" i="7"/>
  <c r="Y41" i="7" s="1"/>
  <c r="T41" i="7"/>
  <c r="R41" i="7"/>
  <c r="M41" i="7"/>
  <c r="O41" i="7" s="1"/>
  <c r="J41" i="7"/>
  <c r="H41" i="7"/>
  <c r="E41" i="7"/>
  <c r="Y40" i="7"/>
  <c r="W40" i="7"/>
  <c r="R40" i="7"/>
  <c r="T40" i="7" s="1"/>
  <c r="O40" i="7"/>
  <c r="M40" i="7"/>
  <c r="H40" i="7"/>
  <c r="J40" i="7" s="1"/>
  <c r="E40" i="7"/>
  <c r="Y39" i="7"/>
  <c r="W39" i="7"/>
  <c r="R39" i="7"/>
  <c r="T39" i="7" s="1"/>
  <c r="O39" i="7"/>
  <c r="M39" i="7"/>
  <c r="H39" i="7"/>
  <c r="J39" i="7" s="1"/>
  <c r="E39" i="7"/>
  <c r="W38" i="7"/>
  <c r="Y38" i="7" s="1"/>
  <c r="T38" i="7"/>
  <c r="J38" i="7"/>
  <c r="H38" i="7"/>
  <c r="E38" i="7"/>
  <c r="Y37" i="7"/>
  <c r="W37" i="7"/>
  <c r="R37" i="7"/>
  <c r="T37" i="7" s="1"/>
  <c r="O37" i="7"/>
  <c r="M37" i="7"/>
  <c r="H37" i="7"/>
  <c r="J37" i="7" s="1"/>
  <c r="E37" i="7"/>
  <c r="Y36" i="7"/>
  <c r="Y43" i="7" s="1"/>
  <c r="W36" i="7"/>
  <c r="R36" i="7"/>
  <c r="T36" i="7" s="1"/>
  <c r="O36" i="7"/>
  <c r="O43" i="7" s="1"/>
  <c r="M36" i="7"/>
  <c r="H36" i="7"/>
  <c r="J36" i="7" s="1"/>
  <c r="J43" i="7" s="1"/>
  <c r="E36" i="7"/>
  <c r="E43" i="7" s="1"/>
  <c r="W34" i="7"/>
  <c r="Y34" i="7" s="1"/>
  <c r="T34" i="7"/>
  <c r="R34" i="7"/>
  <c r="M34" i="7"/>
  <c r="O34" i="7" s="1"/>
  <c r="J34" i="7"/>
  <c r="J35" i="7" s="1"/>
  <c r="H34" i="7"/>
  <c r="E34" i="7"/>
  <c r="E35" i="7" s="1"/>
  <c r="Y33" i="7"/>
  <c r="W33" i="7"/>
  <c r="T33" i="7"/>
  <c r="R33" i="7"/>
  <c r="O33" i="7"/>
  <c r="M33" i="7"/>
  <c r="J33" i="7"/>
  <c r="H33" i="7"/>
  <c r="E33" i="7"/>
  <c r="Y32" i="7"/>
  <c r="W32" i="7"/>
  <c r="R32" i="7"/>
  <c r="T32" i="7" s="1"/>
  <c r="O32" i="7"/>
  <c r="M32" i="7"/>
  <c r="H32" i="7"/>
  <c r="J32" i="7" s="1"/>
  <c r="E32" i="7"/>
  <c r="W31" i="7"/>
  <c r="Y31" i="7" s="1"/>
  <c r="T31" i="7"/>
  <c r="R31" i="7"/>
  <c r="M31" i="7"/>
  <c r="O31" i="7" s="1"/>
  <c r="J31" i="7"/>
  <c r="H31" i="7"/>
  <c r="E31" i="7"/>
  <c r="W30" i="7"/>
  <c r="T30" i="7"/>
  <c r="R30" i="7"/>
  <c r="O30" i="7"/>
  <c r="M30" i="7"/>
  <c r="J30" i="7"/>
  <c r="H30" i="7"/>
  <c r="E30" i="7"/>
  <c r="W29" i="7"/>
  <c r="Y29" i="7" s="1"/>
  <c r="Y35" i="7" s="1"/>
  <c r="T29" i="7"/>
  <c r="T35" i="7" s="1"/>
  <c r="R29" i="7"/>
  <c r="M29" i="7"/>
  <c r="O29" i="7" s="1"/>
  <c r="J29" i="7"/>
  <c r="H29" i="7"/>
  <c r="E29" i="7"/>
  <c r="Y28" i="7"/>
  <c r="W28" i="7"/>
  <c r="R28" i="7"/>
  <c r="T28" i="7" s="1"/>
  <c r="O28" i="7"/>
  <c r="M28" i="7"/>
  <c r="J28" i="7"/>
  <c r="H28" i="7"/>
  <c r="E28" i="7"/>
  <c r="Y27" i="7"/>
  <c r="W27" i="7"/>
  <c r="R27" i="7"/>
  <c r="T27" i="7" s="1"/>
  <c r="O27" i="7"/>
  <c r="M27" i="7"/>
  <c r="H27" i="7"/>
  <c r="J27" i="7" s="1"/>
  <c r="E27" i="7"/>
  <c r="W26" i="7"/>
  <c r="Y26" i="7" s="1"/>
  <c r="T26" i="7"/>
  <c r="R26" i="7"/>
  <c r="M26" i="7"/>
  <c r="O26" i="7" s="1"/>
  <c r="J26" i="7"/>
  <c r="H26" i="7"/>
  <c r="E26" i="7"/>
  <c r="W22" i="7"/>
  <c r="R22" i="7"/>
  <c r="W21" i="7"/>
  <c r="Y21" i="7" s="1"/>
  <c r="T21" i="7"/>
  <c r="R21" i="7"/>
  <c r="M21" i="7"/>
  <c r="O21" i="7" s="1"/>
  <c r="J21" i="7"/>
  <c r="H21" i="7"/>
  <c r="E21" i="7"/>
  <c r="Y19" i="7"/>
  <c r="W19" i="7"/>
  <c r="R19" i="7"/>
  <c r="T19" i="7" s="1"/>
  <c r="O19" i="7"/>
  <c r="M19" i="7"/>
  <c r="H19" i="7"/>
  <c r="J19" i="7" s="1"/>
  <c r="E19" i="7"/>
  <c r="Y18" i="7"/>
  <c r="W18" i="7"/>
  <c r="R18" i="7"/>
  <c r="T18" i="7" s="1"/>
  <c r="O18" i="7"/>
  <c r="M18" i="7"/>
  <c r="H18" i="7"/>
  <c r="J18" i="7" s="1"/>
  <c r="E18" i="7"/>
  <c r="W17" i="7"/>
  <c r="Y17" i="7" s="1"/>
  <c r="T17" i="7"/>
  <c r="R17" i="7"/>
  <c r="O17" i="7"/>
  <c r="M17" i="7"/>
  <c r="J17" i="7"/>
  <c r="H17" i="7"/>
  <c r="E17" i="7"/>
  <c r="W16" i="7"/>
  <c r="Y16" i="7" s="1"/>
  <c r="R16" i="7"/>
  <c r="T16" i="7" s="1"/>
  <c r="M16" i="7"/>
  <c r="O16" i="7" s="1"/>
  <c r="J16" i="7"/>
  <c r="H16" i="7"/>
  <c r="E16" i="7"/>
  <c r="Y15" i="7"/>
  <c r="T15" i="7"/>
  <c r="R15" i="7"/>
  <c r="O15" i="7"/>
  <c r="J15" i="7"/>
  <c r="H15" i="7"/>
  <c r="E15" i="7"/>
  <c r="W14" i="7"/>
  <c r="Y14" i="7" s="1"/>
  <c r="T14" i="7"/>
  <c r="R14" i="7"/>
  <c r="M14" i="7"/>
  <c r="O14" i="7" s="1"/>
  <c r="J14" i="7"/>
  <c r="H14" i="7"/>
  <c r="E14" i="7"/>
  <c r="Y13" i="7"/>
  <c r="Y20" i="7" s="1"/>
  <c r="W13" i="7"/>
  <c r="R13" i="7"/>
  <c r="T13" i="7" s="1"/>
  <c r="T20" i="7" s="1"/>
  <c r="O13" i="7"/>
  <c r="M13" i="7"/>
  <c r="H13" i="7"/>
  <c r="J13" i="7" s="1"/>
  <c r="J20" i="7" s="1"/>
  <c r="E13" i="7"/>
  <c r="E20" i="7" s="1"/>
  <c r="W11" i="7"/>
  <c r="Y11" i="7" s="1"/>
  <c r="T11" i="7"/>
  <c r="R11" i="7"/>
  <c r="M11" i="7"/>
  <c r="O11" i="7" s="1"/>
  <c r="J11" i="7"/>
  <c r="H11" i="7"/>
  <c r="E11" i="7"/>
  <c r="E12" i="7" s="1"/>
  <c r="W10" i="7"/>
  <c r="Y10" i="7" s="1"/>
  <c r="T10" i="7"/>
  <c r="R10" i="7"/>
  <c r="M10" i="7"/>
  <c r="O10" i="7" s="1"/>
  <c r="J10" i="7"/>
  <c r="H10" i="7"/>
  <c r="E10" i="7"/>
  <c r="Y9" i="7"/>
  <c r="W9" i="7"/>
  <c r="R9" i="7"/>
  <c r="T9" i="7" s="1"/>
  <c r="O9" i="7"/>
  <c r="M9" i="7"/>
  <c r="H9" i="7"/>
  <c r="J9" i="7" s="1"/>
  <c r="E9" i="7"/>
  <c r="Y8" i="7"/>
  <c r="W8" i="7"/>
  <c r="R8" i="7"/>
  <c r="T8" i="7" s="1"/>
  <c r="O8" i="7"/>
  <c r="M8" i="7"/>
  <c r="H8" i="7"/>
  <c r="J8" i="7" s="1"/>
  <c r="E8" i="7"/>
  <c r="W7" i="7"/>
  <c r="R7" i="7"/>
  <c r="T7" i="7" s="1"/>
  <c r="O7" i="7"/>
  <c r="M7" i="7"/>
  <c r="H7" i="7"/>
  <c r="J7" i="7" s="1"/>
  <c r="E7" i="7"/>
  <c r="W6" i="7"/>
  <c r="Y6" i="7" s="1"/>
  <c r="Y12" i="7" s="1"/>
  <c r="T6" i="7"/>
  <c r="T12" i="7" s="1"/>
  <c r="R6" i="7"/>
  <c r="M6" i="7"/>
  <c r="O6" i="7" s="1"/>
  <c r="J6" i="7"/>
  <c r="H6" i="7"/>
  <c r="E6" i="7"/>
  <c r="W5" i="7"/>
  <c r="Y5" i="7" s="1"/>
  <c r="T5" i="7"/>
  <c r="R5" i="7"/>
  <c r="M5" i="7"/>
  <c r="O5" i="7" s="1"/>
  <c r="J5" i="7"/>
  <c r="H5" i="7"/>
  <c r="E5" i="7"/>
  <c r="Y4" i="7"/>
  <c r="W4" i="7"/>
  <c r="T4" i="7"/>
  <c r="R4" i="7"/>
  <c r="O4" i="7"/>
  <c r="M4" i="7"/>
  <c r="J4" i="7"/>
  <c r="H4" i="7"/>
  <c r="E4" i="7"/>
  <c r="Y3" i="7"/>
  <c r="W3" i="7"/>
  <c r="R3" i="7"/>
  <c r="T3" i="7" s="1"/>
  <c r="O3" i="7"/>
  <c r="M3" i="7"/>
  <c r="H3" i="7"/>
  <c r="J3" i="7" s="1"/>
  <c r="I993" i="6"/>
  <c r="C993" i="6"/>
  <c r="Q990" i="6"/>
  <c r="P990" i="6"/>
  <c r="O990" i="6"/>
  <c r="N990" i="6"/>
  <c r="M990" i="6"/>
  <c r="L990" i="6"/>
  <c r="J990" i="6"/>
  <c r="I990" i="6"/>
  <c r="H990" i="6"/>
  <c r="G990" i="6"/>
  <c r="F990" i="6"/>
  <c r="E990" i="6"/>
  <c r="D990" i="6"/>
  <c r="C990" i="6"/>
  <c r="B990" i="6"/>
  <c r="Q989" i="6"/>
  <c r="P989" i="6"/>
  <c r="O989" i="6"/>
  <c r="N989" i="6"/>
  <c r="M989" i="6"/>
  <c r="L989" i="6"/>
  <c r="J989" i="6"/>
  <c r="I989" i="6"/>
  <c r="H989" i="6"/>
  <c r="G989" i="6"/>
  <c r="F989" i="6"/>
  <c r="E989" i="6"/>
  <c r="D989" i="6"/>
  <c r="C989" i="6"/>
  <c r="B989" i="6"/>
  <c r="Q988" i="6"/>
  <c r="I988" i="6"/>
  <c r="Q987" i="6"/>
  <c r="I987" i="6"/>
  <c r="Q986" i="6"/>
  <c r="I986" i="6"/>
  <c r="Q985" i="6"/>
  <c r="P985" i="6"/>
  <c r="O985" i="6"/>
  <c r="N985" i="6"/>
  <c r="M985" i="6"/>
  <c r="L985" i="6"/>
  <c r="K985" i="6"/>
  <c r="J985" i="6"/>
  <c r="I985" i="6"/>
  <c r="H985" i="6"/>
  <c r="G985" i="6"/>
  <c r="F985" i="6"/>
  <c r="E985" i="6"/>
  <c r="D985" i="6"/>
  <c r="C985" i="6"/>
  <c r="B985" i="6"/>
  <c r="Q984" i="6"/>
  <c r="I984" i="6"/>
  <c r="Q983" i="6"/>
  <c r="I983" i="6"/>
  <c r="Q982" i="6"/>
  <c r="I982" i="6"/>
  <c r="Q981" i="6"/>
  <c r="P981" i="6"/>
  <c r="O981" i="6"/>
  <c r="N981" i="6"/>
  <c r="M981" i="6"/>
  <c r="L981" i="6"/>
  <c r="K981" i="6"/>
  <c r="I981" i="6"/>
  <c r="H981" i="6"/>
  <c r="G981" i="6"/>
  <c r="F981" i="6"/>
  <c r="E981" i="6"/>
  <c r="D981" i="6"/>
  <c r="C981" i="6"/>
  <c r="B981" i="6"/>
  <c r="Q980" i="6"/>
  <c r="I980" i="6"/>
  <c r="Q979" i="6"/>
  <c r="I979" i="6"/>
  <c r="Q978" i="6"/>
  <c r="I978" i="6"/>
  <c r="Q977" i="6"/>
  <c r="I977" i="6"/>
  <c r="Q976" i="6"/>
  <c r="I976" i="6"/>
  <c r="Q973" i="6"/>
  <c r="P973" i="6"/>
  <c r="O973" i="6"/>
  <c r="N973" i="6"/>
  <c r="M973" i="6"/>
  <c r="L973" i="6"/>
  <c r="K973" i="6"/>
  <c r="J973" i="6"/>
  <c r="I973" i="6"/>
  <c r="H973" i="6"/>
  <c r="G973" i="6"/>
  <c r="F973" i="6"/>
  <c r="E973" i="6"/>
  <c r="D973" i="6"/>
  <c r="C973" i="6"/>
  <c r="B973" i="6"/>
  <c r="N972" i="6"/>
  <c r="M972" i="6"/>
  <c r="L972" i="6"/>
  <c r="K972" i="6"/>
  <c r="J972" i="6"/>
  <c r="I972" i="6"/>
  <c r="H972" i="6"/>
  <c r="G972" i="6"/>
  <c r="F972" i="6"/>
  <c r="E972" i="6"/>
  <c r="D972" i="6"/>
  <c r="C972" i="6"/>
  <c r="B972" i="6"/>
  <c r="I971" i="6"/>
  <c r="I970" i="6"/>
  <c r="I969" i="6"/>
  <c r="Q968" i="6"/>
  <c r="P968" i="6"/>
  <c r="O968" i="6"/>
  <c r="N968" i="6"/>
  <c r="M968" i="6"/>
  <c r="L968" i="6"/>
  <c r="K968" i="6"/>
  <c r="J968" i="6"/>
  <c r="I968" i="6"/>
  <c r="H968" i="6"/>
  <c r="G968" i="6"/>
  <c r="F968" i="6"/>
  <c r="E968" i="6"/>
  <c r="D968" i="6"/>
  <c r="C968" i="6"/>
  <c r="B968" i="6"/>
  <c r="I967" i="6"/>
  <c r="I966" i="6"/>
  <c r="I965" i="6"/>
  <c r="Q964" i="6"/>
  <c r="P964" i="6"/>
  <c r="O964" i="6"/>
  <c r="N964" i="6"/>
  <c r="M964" i="6"/>
  <c r="L964" i="6"/>
  <c r="K964" i="6"/>
  <c r="J964" i="6"/>
  <c r="I964" i="6"/>
  <c r="H964" i="6"/>
  <c r="G964" i="6"/>
  <c r="F964" i="6"/>
  <c r="E964" i="6"/>
  <c r="D964" i="6"/>
  <c r="C964" i="6"/>
  <c r="B964" i="6"/>
  <c r="I963" i="6"/>
  <c r="I962" i="6"/>
  <c r="I961" i="6"/>
  <c r="I960" i="6"/>
  <c r="I959" i="6"/>
  <c r="B959" i="6"/>
  <c r="Q956" i="6"/>
  <c r="P956" i="6"/>
  <c r="O956" i="6"/>
  <c r="N956" i="6"/>
  <c r="M956" i="6"/>
  <c r="L956" i="6"/>
  <c r="K956" i="6"/>
  <c r="J956" i="6"/>
  <c r="I956" i="6"/>
  <c r="H956" i="6"/>
  <c r="G956" i="6"/>
  <c r="F956" i="6"/>
  <c r="E956" i="6"/>
  <c r="D956" i="6"/>
  <c r="C956" i="6"/>
  <c r="B956" i="6"/>
  <c r="Q955" i="6"/>
  <c r="P955" i="6"/>
  <c r="O955" i="6"/>
  <c r="N955" i="6"/>
  <c r="M955" i="6"/>
  <c r="L955" i="6"/>
  <c r="K955" i="6"/>
  <c r="J955" i="6"/>
  <c r="I955" i="6"/>
  <c r="H955" i="6"/>
  <c r="G955" i="6"/>
  <c r="F955" i="6"/>
  <c r="E955" i="6"/>
  <c r="D955" i="6"/>
  <c r="C955" i="6"/>
  <c r="B955" i="6"/>
  <c r="Q954" i="6"/>
  <c r="I954" i="6"/>
  <c r="Q953" i="6"/>
  <c r="I953" i="6"/>
  <c r="Q952" i="6"/>
  <c r="I952" i="6"/>
  <c r="Q951" i="6"/>
  <c r="P951" i="6"/>
  <c r="O951" i="6"/>
  <c r="N951" i="6"/>
  <c r="M951" i="6"/>
  <c r="L951" i="6"/>
  <c r="K951" i="6"/>
  <c r="J951" i="6"/>
  <c r="I951" i="6"/>
  <c r="H951" i="6"/>
  <c r="G951" i="6"/>
  <c r="F951" i="6"/>
  <c r="E951" i="6"/>
  <c r="D951" i="6"/>
  <c r="C951" i="6"/>
  <c r="B951" i="6"/>
  <c r="Q950" i="6"/>
  <c r="I950" i="6"/>
  <c r="Q949" i="6"/>
  <c r="I949" i="6"/>
  <c r="Q948" i="6"/>
  <c r="I948" i="6"/>
  <c r="Q947" i="6"/>
  <c r="P947" i="6"/>
  <c r="O947" i="6"/>
  <c r="N947" i="6"/>
  <c r="M947" i="6"/>
  <c r="L947" i="6"/>
  <c r="K947" i="6"/>
  <c r="J947" i="6"/>
  <c r="I947" i="6"/>
  <c r="H947" i="6"/>
  <c r="G947" i="6"/>
  <c r="F947" i="6"/>
  <c r="E947" i="6"/>
  <c r="D947" i="6"/>
  <c r="C947" i="6"/>
  <c r="B947" i="6"/>
  <c r="Q946" i="6"/>
  <c r="I946" i="6"/>
  <c r="Q945" i="6"/>
  <c r="I945" i="6"/>
  <c r="Q944" i="6"/>
  <c r="I944" i="6"/>
  <c r="Q943" i="6"/>
  <c r="I943" i="6"/>
  <c r="Q942" i="6"/>
  <c r="I942" i="6"/>
  <c r="Q939" i="6"/>
  <c r="P939" i="6"/>
  <c r="O939" i="6"/>
  <c r="N939" i="6"/>
  <c r="M939" i="6"/>
  <c r="L939" i="6"/>
  <c r="K939" i="6"/>
  <c r="J939" i="6"/>
  <c r="I939" i="6"/>
  <c r="H939" i="6"/>
  <c r="G939" i="6"/>
  <c r="F939" i="6"/>
  <c r="E939" i="6"/>
  <c r="D939" i="6"/>
  <c r="C939" i="6"/>
  <c r="B939" i="6"/>
  <c r="Q938" i="6"/>
  <c r="P938" i="6"/>
  <c r="O938" i="6"/>
  <c r="N938" i="6"/>
  <c r="M938" i="6"/>
  <c r="L938" i="6"/>
  <c r="K938" i="6"/>
  <c r="J938" i="6"/>
  <c r="I938" i="6"/>
  <c r="H938" i="6"/>
  <c r="G938" i="6"/>
  <c r="F938" i="6"/>
  <c r="E938" i="6"/>
  <c r="D938" i="6"/>
  <c r="C938" i="6"/>
  <c r="B938" i="6"/>
  <c r="Q937" i="6"/>
  <c r="I937" i="6"/>
  <c r="Q936" i="6"/>
  <c r="I936" i="6"/>
  <c r="Q935" i="6"/>
  <c r="I935" i="6"/>
  <c r="Q934" i="6"/>
  <c r="P934" i="6"/>
  <c r="O934" i="6"/>
  <c r="N934" i="6"/>
  <c r="M934" i="6"/>
  <c r="L934" i="6"/>
  <c r="K934" i="6"/>
  <c r="J934" i="6"/>
  <c r="I934" i="6"/>
  <c r="H934" i="6"/>
  <c r="G934" i="6"/>
  <c r="F934" i="6"/>
  <c r="E934" i="6"/>
  <c r="D934" i="6"/>
  <c r="C934" i="6"/>
  <c r="B934" i="6"/>
  <c r="Q933" i="6"/>
  <c r="I933" i="6"/>
  <c r="Q932" i="6"/>
  <c r="I932" i="6"/>
  <c r="Q931" i="6"/>
  <c r="I931" i="6"/>
  <c r="Q930" i="6"/>
  <c r="P930" i="6"/>
  <c r="O930" i="6"/>
  <c r="N930" i="6"/>
  <c r="M930" i="6"/>
  <c r="L930" i="6"/>
  <c r="K930" i="6"/>
  <c r="J930" i="6"/>
  <c r="I930" i="6"/>
  <c r="H930" i="6"/>
  <c r="G930" i="6"/>
  <c r="F930" i="6"/>
  <c r="E930" i="6"/>
  <c r="D930" i="6"/>
  <c r="C930" i="6"/>
  <c r="B930" i="6"/>
  <c r="Q929" i="6"/>
  <c r="I929" i="6"/>
  <c r="Q928" i="6"/>
  <c r="I928" i="6"/>
  <c r="Q927" i="6"/>
  <c r="I927" i="6"/>
  <c r="Q926" i="6"/>
  <c r="I926" i="6"/>
  <c r="Q925" i="6"/>
  <c r="I925" i="6"/>
  <c r="Q922" i="6"/>
  <c r="P922" i="6"/>
  <c r="O922" i="6"/>
  <c r="N922" i="6"/>
  <c r="M922" i="6"/>
  <c r="L922" i="6"/>
  <c r="K922" i="6"/>
  <c r="J922" i="6"/>
  <c r="I922" i="6"/>
  <c r="H922" i="6"/>
  <c r="G922" i="6"/>
  <c r="F922" i="6"/>
  <c r="E922" i="6"/>
  <c r="D922" i="6"/>
  <c r="C922" i="6"/>
  <c r="B922" i="6"/>
  <c r="Q921" i="6"/>
  <c r="P921" i="6"/>
  <c r="O921" i="6"/>
  <c r="N921" i="6"/>
  <c r="M921" i="6"/>
  <c r="L921" i="6"/>
  <c r="K921" i="6"/>
  <c r="J921" i="6"/>
  <c r="I921" i="6"/>
  <c r="H921" i="6"/>
  <c r="G921" i="6"/>
  <c r="F921" i="6"/>
  <c r="E921" i="6"/>
  <c r="D921" i="6"/>
  <c r="C921" i="6"/>
  <c r="B921" i="6"/>
  <c r="Q920" i="6"/>
  <c r="I920" i="6"/>
  <c r="Q919" i="6"/>
  <c r="I919" i="6"/>
  <c r="Q918" i="6"/>
  <c r="I918" i="6"/>
  <c r="Q917" i="6"/>
  <c r="P917" i="6"/>
  <c r="O917" i="6"/>
  <c r="N917" i="6"/>
  <c r="M917" i="6"/>
  <c r="L917" i="6"/>
  <c r="K917" i="6"/>
  <c r="J917" i="6"/>
  <c r="I917" i="6"/>
  <c r="H917" i="6"/>
  <c r="G917" i="6"/>
  <c r="F917" i="6"/>
  <c r="E917" i="6"/>
  <c r="D917" i="6"/>
  <c r="C917" i="6"/>
  <c r="B917" i="6"/>
  <c r="Q916" i="6"/>
  <c r="I916" i="6"/>
  <c r="Q915" i="6"/>
  <c r="I915" i="6"/>
  <c r="Q914" i="6"/>
  <c r="I914" i="6"/>
  <c r="Q913" i="6"/>
  <c r="P913" i="6"/>
  <c r="O913" i="6"/>
  <c r="N913" i="6"/>
  <c r="M913" i="6"/>
  <c r="L913" i="6"/>
  <c r="K913" i="6"/>
  <c r="J913" i="6"/>
  <c r="I913" i="6"/>
  <c r="H913" i="6"/>
  <c r="G913" i="6"/>
  <c r="F913" i="6"/>
  <c r="E913" i="6"/>
  <c r="D913" i="6"/>
  <c r="C913" i="6"/>
  <c r="B913" i="6"/>
  <c r="Q912" i="6"/>
  <c r="I912" i="6"/>
  <c r="Q911" i="6"/>
  <c r="I911" i="6"/>
  <c r="Q910" i="6"/>
  <c r="I910" i="6"/>
  <c r="Q909" i="6"/>
  <c r="I909" i="6"/>
  <c r="Q908" i="6"/>
  <c r="I908" i="6"/>
  <c r="Q905" i="6"/>
  <c r="P905" i="6"/>
  <c r="O905" i="6"/>
  <c r="N905" i="6"/>
  <c r="M905" i="6"/>
  <c r="L905" i="6"/>
  <c r="K905" i="6"/>
  <c r="J905" i="6"/>
  <c r="I905" i="6"/>
  <c r="H905" i="6"/>
  <c r="G905" i="6"/>
  <c r="F905" i="6"/>
  <c r="E905" i="6"/>
  <c r="D905" i="6"/>
  <c r="C905" i="6"/>
  <c r="B905" i="6"/>
  <c r="Q904" i="6"/>
  <c r="P904" i="6"/>
  <c r="O904" i="6"/>
  <c r="N904" i="6"/>
  <c r="M904" i="6"/>
  <c r="L904" i="6"/>
  <c r="K904" i="6"/>
  <c r="J904" i="6"/>
  <c r="I904" i="6"/>
  <c r="H904" i="6"/>
  <c r="G904" i="6"/>
  <c r="F904" i="6"/>
  <c r="E904" i="6"/>
  <c r="D904" i="6"/>
  <c r="C904" i="6"/>
  <c r="B904" i="6"/>
  <c r="Q903" i="6"/>
  <c r="I903" i="6"/>
  <c r="Q902" i="6"/>
  <c r="I902" i="6"/>
  <c r="Q901" i="6"/>
  <c r="I901" i="6"/>
  <c r="Q900" i="6"/>
  <c r="P900" i="6"/>
  <c r="O900" i="6"/>
  <c r="N900" i="6"/>
  <c r="M900" i="6"/>
  <c r="L900" i="6"/>
  <c r="K900" i="6"/>
  <c r="J900" i="6"/>
  <c r="I900" i="6"/>
  <c r="H900" i="6"/>
  <c r="G900" i="6"/>
  <c r="F900" i="6"/>
  <c r="E900" i="6"/>
  <c r="D900" i="6"/>
  <c r="C900" i="6"/>
  <c r="B900" i="6"/>
  <c r="Q899" i="6"/>
  <c r="I899" i="6"/>
  <c r="Q898" i="6"/>
  <c r="Q897" i="6"/>
  <c r="I897" i="6"/>
  <c r="Q896" i="6"/>
  <c r="P896" i="6"/>
  <c r="O896" i="6"/>
  <c r="N896" i="6"/>
  <c r="M896" i="6"/>
  <c r="L896" i="6"/>
  <c r="K896" i="6"/>
  <c r="J896" i="6"/>
  <c r="I896" i="6"/>
  <c r="H896" i="6"/>
  <c r="G896" i="6"/>
  <c r="F896" i="6"/>
  <c r="E896" i="6"/>
  <c r="D896" i="6"/>
  <c r="C896" i="6"/>
  <c r="B896" i="6"/>
  <c r="Q895" i="6"/>
  <c r="I895" i="6"/>
  <c r="Q894" i="6"/>
  <c r="I894" i="6"/>
  <c r="Q893" i="6"/>
  <c r="I893" i="6"/>
  <c r="Q892" i="6"/>
  <c r="I892" i="6"/>
  <c r="Q891" i="6"/>
  <c r="I891" i="6"/>
  <c r="Q888" i="6"/>
  <c r="P888" i="6"/>
  <c r="O888" i="6"/>
  <c r="N888" i="6"/>
  <c r="M888" i="6"/>
  <c r="L888" i="6"/>
  <c r="K888" i="6"/>
  <c r="J888" i="6"/>
  <c r="I888" i="6"/>
  <c r="H888" i="6"/>
  <c r="G888" i="6"/>
  <c r="F888" i="6"/>
  <c r="E888" i="6"/>
  <c r="D888" i="6"/>
  <c r="C888" i="6"/>
  <c r="B888" i="6"/>
  <c r="Q887" i="6"/>
  <c r="P887" i="6"/>
  <c r="O887" i="6"/>
  <c r="N887" i="6"/>
  <c r="M887" i="6"/>
  <c r="L887" i="6"/>
  <c r="K887" i="6"/>
  <c r="J887" i="6"/>
  <c r="I887" i="6"/>
  <c r="Q886" i="6"/>
  <c r="I886" i="6"/>
  <c r="Q885" i="6"/>
  <c r="I885" i="6"/>
  <c r="Q884" i="6"/>
  <c r="I884" i="6"/>
  <c r="Q883" i="6"/>
  <c r="P883" i="6"/>
  <c r="O883" i="6"/>
  <c r="N883" i="6"/>
  <c r="M883" i="6"/>
  <c r="L883" i="6"/>
  <c r="K883" i="6"/>
  <c r="J883" i="6"/>
  <c r="I883" i="6"/>
  <c r="Q882" i="6"/>
  <c r="I882" i="6"/>
  <c r="Q881" i="6"/>
  <c r="I881" i="6"/>
  <c r="Q880" i="6"/>
  <c r="I880" i="6"/>
  <c r="Q879" i="6"/>
  <c r="I879" i="6"/>
  <c r="Q878" i="6"/>
  <c r="P878" i="6"/>
  <c r="O878" i="6"/>
  <c r="N878" i="6"/>
  <c r="M878" i="6"/>
  <c r="L878" i="6"/>
  <c r="K878" i="6"/>
  <c r="J878" i="6"/>
  <c r="I878" i="6"/>
  <c r="Q877" i="6"/>
  <c r="I877" i="6"/>
  <c r="Q876" i="6"/>
  <c r="I876" i="6"/>
  <c r="Q875" i="6"/>
  <c r="I875" i="6"/>
  <c r="Q874" i="6"/>
  <c r="I874" i="6"/>
  <c r="Q873" i="6"/>
  <c r="I873" i="6"/>
  <c r="Q870" i="6"/>
  <c r="P870" i="6"/>
  <c r="O870" i="6"/>
  <c r="N870" i="6"/>
  <c r="M870" i="6"/>
  <c r="L870" i="6"/>
  <c r="K870" i="6"/>
  <c r="J870" i="6"/>
  <c r="I870" i="6"/>
  <c r="H870" i="6"/>
  <c r="G870" i="6"/>
  <c r="F870" i="6"/>
  <c r="E870" i="6"/>
  <c r="D870" i="6"/>
  <c r="C870" i="6"/>
  <c r="B870" i="6"/>
  <c r="Q869" i="6"/>
  <c r="P869" i="6"/>
  <c r="O869" i="6"/>
  <c r="N869" i="6"/>
  <c r="M869" i="6"/>
  <c r="L869" i="6"/>
  <c r="K869" i="6"/>
  <c r="J869" i="6"/>
  <c r="I869" i="6"/>
  <c r="H869" i="6"/>
  <c r="G869" i="6"/>
  <c r="F869" i="6"/>
  <c r="E869" i="6"/>
  <c r="D869" i="6"/>
  <c r="C869" i="6"/>
  <c r="B869" i="6"/>
  <c r="Q868" i="6"/>
  <c r="I868" i="6"/>
  <c r="Q867" i="6"/>
  <c r="I867" i="6"/>
  <c r="Q866" i="6"/>
  <c r="I866" i="6"/>
  <c r="Q865" i="6"/>
  <c r="P865" i="6"/>
  <c r="O865" i="6"/>
  <c r="N865" i="6"/>
  <c r="M865" i="6"/>
  <c r="L865" i="6"/>
  <c r="K865" i="6"/>
  <c r="J865" i="6"/>
  <c r="I865" i="6"/>
  <c r="H865" i="6"/>
  <c r="G865" i="6"/>
  <c r="F865" i="6"/>
  <c r="E865" i="6"/>
  <c r="D865" i="6"/>
  <c r="C865" i="6"/>
  <c r="B865" i="6"/>
  <c r="Q864" i="6"/>
  <c r="I864" i="6"/>
  <c r="Q863" i="6"/>
  <c r="I863" i="6"/>
  <c r="Q862" i="6"/>
  <c r="I862" i="6"/>
  <c r="Q861" i="6"/>
  <c r="I861" i="6"/>
  <c r="Q860" i="6"/>
  <c r="P860" i="6"/>
  <c r="O860" i="6"/>
  <c r="N860" i="6"/>
  <c r="M860" i="6"/>
  <c r="L860" i="6"/>
  <c r="K860" i="6"/>
  <c r="J860" i="6"/>
  <c r="I860" i="6"/>
  <c r="H860" i="6"/>
  <c r="G860" i="6"/>
  <c r="F860" i="6"/>
  <c r="E860" i="6"/>
  <c r="D860" i="6"/>
  <c r="C860" i="6"/>
  <c r="B860" i="6"/>
  <c r="Q859" i="6"/>
  <c r="I859" i="6"/>
  <c r="Q858" i="6"/>
  <c r="I858" i="6"/>
  <c r="Q857" i="6"/>
  <c r="I857" i="6"/>
  <c r="Q856" i="6"/>
  <c r="I856" i="6"/>
  <c r="Q855" i="6"/>
  <c r="I855" i="6"/>
  <c r="Q852" i="6"/>
  <c r="P852" i="6"/>
  <c r="O852" i="6"/>
  <c r="N852" i="6"/>
  <c r="M852" i="6"/>
  <c r="L852" i="6"/>
  <c r="K852" i="6"/>
  <c r="J852" i="6"/>
  <c r="I852" i="6"/>
  <c r="H852" i="6"/>
  <c r="G852" i="6"/>
  <c r="F852" i="6"/>
  <c r="E852" i="6"/>
  <c r="D852" i="6"/>
  <c r="C852" i="6"/>
  <c r="B852" i="6"/>
  <c r="Q851" i="6"/>
  <c r="P851" i="6"/>
  <c r="O851" i="6"/>
  <c r="N851" i="6"/>
  <c r="M851" i="6"/>
  <c r="L851" i="6"/>
  <c r="K851" i="6"/>
  <c r="J851" i="6"/>
  <c r="I851" i="6"/>
  <c r="H851" i="6"/>
  <c r="G851" i="6"/>
  <c r="F851" i="6"/>
  <c r="E851" i="6"/>
  <c r="D851" i="6"/>
  <c r="C851" i="6"/>
  <c r="B851" i="6"/>
  <c r="Q850" i="6"/>
  <c r="I850" i="6"/>
  <c r="Q849" i="6"/>
  <c r="I849" i="6"/>
  <c r="Q848" i="6"/>
  <c r="I848" i="6"/>
  <c r="Q847" i="6"/>
  <c r="P847" i="6"/>
  <c r="O847" i="6"/>
  <c r="N847" i="6"/>
  <c r="M847" i="6"/>
  <c r="L847" i="6"/>
  <c r="K847" i="6"/>
  <c r="J847" i="6"/>
  <c r="I847" i="6"/>
  <c r="H847" i="6"/>
  <c r="G847" i="6"/>
  <c r="F847" i="6"/>
  <c r="E847" i="6"/>
  <c r="D847" i="6"/>
  <c r="C847" i="6"/>
  <c r="B847" i="6"/>
  <c r="Q846" i="6"/>
  <c r="I846" i="6"/>
  <c r="Q844" i="6"/>
  <c r="I844" i="6"/>
  <c r="Q843" i="6"/>
  <c r="I843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D842" i="6"/>
  <c r="C842" i="6"/>
  <c r="B842" i="6"/>
  <c r="Q841" i="6"/>
  <c r="I841" i="6"/>
  <c r="Q840" i="6"/>
  <c r="I840" i="6"/>
  <c r="Q839" i="6"/>
  <c r="I839" i="6"/>
  <c r="Q838" i="6"/>
  <c r="I838" i="6"/>
  <c r="Q837" i="6"/>
  <c r="I837" i="6"/>
  <c r="Q834" i="6"/>
  <c r="P834" i="6"/>
  <c r="O834" i="6"/>
  <c r="N834" i="6"/>
  <c r="M834" i="6"/>
  <c r="L834" i="6"/>
  <c r="K834" i="6"/>
  <c r="J834" i="6"/>
  <c r="I834" i="6"/>
  <c r="H834" i="6"/>
  <c r="G834" i="6"/>
  <c r="F834" i="6"/>
  <c r="E834" i="6"/>
  <c r="D834" i="6"/>
  <c r="C834" i="6"/>
  <c r="B834" i="6"/>
  <c r="Q833" i="6"/>
  <c r="P833" i="6"/>
  <c r="O833" i="6"/>
  <c r="N833" i="6"/>
  <c r="M833" i="6"/>
  <c r="L833" i="6"/>
  <c r="K833" i="6"/>
  <c r="J833" i="6"/>
  <c r="I833" i="6"/>
  <c r="H833" i="6"/>
  <c r="G833" i="6"/>
  <c r="F833" i="6"/>
  <c r="E833" i="6"/>
  <c r="D833" i="6"/>
  <c r="C833" i="6"/>
  <c r="B833" i="6"/>
  <c r="Q832" i="6"/>
  <c r="I832" i="6"/>
  <c r="Q831" i="6"/>
  <c r="I831" i="6"/>
  <c r="Q830" i="6"/>
  <c r="I830" i="6"/>
  <c r="Q829" i="6"/>
  <c r="P829" i="6"/>
  <c r="O829" i="6"/>
  <c r="N829" i="6"/>
  <c r="M829" i="6"/>
  <c r="L829" i="6"/>
  <c r="K829" i="6"/>
  <c r="J829" i="6"/>
  <c r="I829" i="6"/>
  <c r="H829" i="6"/>
  <c r="G829" i="6"/>
  <c r="F829" i="6"/>
  <c r="E829" i="6"/>
  <c r="D829" i="6"/>
  <c r="C829" i="6"/>
  <c r="B829" i="6"/>
  <c r="Q828" i="6"/>
  <c r="I828" i="6"/>
  <c r="Q827" i="6"/>
  <c r="I827" i="6"/>
  <c r="Q826" i="6"/>
  <c r="I826" i="6"/>
  <c r="Q825" i="6"/>
  <c r="P825" i="6"/>
  <c r="O825" i="6"/>
  <c r="N825" i="6"/>
  <c r="M825" i="6"/>
  <c r="L825" i="6"/>
  <c r="K825" i="6"/>
  <c r="J825" i="6"/>
  <c r="I825" i="6"/>
  <c r="H825" i="6"/>
  <c r="G825" i="6"/>
  <c r="F825" i="6"/>
  <c r="E825" i="6"/>
  <c r="D825" i="6"/>
  <c r="C825" i="6"/>
  <c r="B825" i="6"/>
  <c r="Q824" i="6"/>
  <c r="I824" i="6"/>
  <c r="Q823" i="6"/>
  <c r="I823" i="6"/>
  <c r="Q822" i="6"/>
  <c r="I822" i="6"/>
  <c r="Q821" i="6"/>
  <c r="I821" i="6"/>
  <c r="Q820" i="6"/>
  <c r="I820" i="6"/>
  <c r="Q817" i="6"/>
  <c r="P817" i="6"/>
  <c r="O817" i="6"/>
  <c r="N817" i="6"/>
  <c r="M817" i="6"/>
  <c r="L817" i="6"/>
  <c r="K817" i="6"/>
  <c r="J817" i="6"/>
  <c r="I817" i="6"/>
  <c r="H817" i="6"/>
  <c r="G817" i="6"/>
  <c r="F817" i="6"/>
  <c r="E817" i="6"/>
  <c r="D817" i="6"/>
  <c r="C817" i="6"/>
  <c r="B817" i="6"/>
  <c r="Q816" i="6"/>
  <c r="P816" i="6"/>
  <c r="O816" i="6"/>
  <c r="N816" i="6"/>
  <c r="M816" i="6"/>
  <c r="L816" i="6"/>
  <c r="K816" i="6"/>
  <c r="J816" i="6"/>
  <c r="I816" i="6"/>
  <c r="H816" i="6"/>
  <c r="G816" i="6"/>
  <c r="F816" i="6"/>
  <c r="E816" i="6"/>
  <c r="D816" i="6"/>
  <c r="C816" i="6"/>
  <c r="B816" i="6"/>
  <c r="Q815" i="6"/>
  <c r="I815" i="6"/>
  <c r="Q814" i="6"/>
  <c r="I814" i="6"/>
  <c r="Q813" i="6"/>
  <c r="I813" i="6"/>
  <c r="Q812" i="6"/>
  <c r="P812" i="6"/>
  <c r="O812" i="6"/>
  <c r="N812" i="6"/>
  <c r="M812" i="6"/>
  <c r="L812" i="6"/>
  <c r="K812" i="6"/>
  <c r="J812" i="6"/>
  <c r="I812" i="6"/>
  <c r="H812" i="6"/>
  <c r="G812" i="6"/>
  <c r="F812" i="6"/>
  <c r="E812" i="6"/>
  <c r="D812" i="6"/>
  <c r="C812" i="6"/>
  <c r="B812" i="6"/>
  <c r="Q811" i="6"/>
  <c r="I811" i="6"/>
  <c r="Q810" i="6"/>
  <c r="I810" i="6"/>
  <c r="Q809" i="6"/>
  <c r="I809" i="6"/>
  <c r="Q808" i="6"/>
  <c r="P808" i="6"/>
  <c r="O808" i="6"/>
  <c r="N808" i="6"/>
  <c r="M808" i="6"/>
  <c r="L808" i="6"/>
  <c r="K808" i="6"/>
  <c r="J808" i="6"/>
  <c r="I808" i="6"/>
  <c r="H808" i="6"/>
  <c r="G808" i="6"/>
  <c r="F808" i="6"/>
  <c r="E808" i="6"/>
  <c r="D808" i="6"/>
  <c r="C808" i="6"/>
  <c r="B808" i="6"/>
  <c r="Q807" i="6"/>
  <c r="I807" i="6"/>
  <c r="Q806" i="6"/>
  <c r="I806" i="6"/>
  <c r="Q805" i="6"/>
  <c r="I805" i="6"/>
  <c r="Q804" i="6"/>
  <c r="I804" i="6"/>
  <c r="Q803" i="6"/>
  <c r="I803" i="6"/>
  <c r="Q800" i="6"/>
  <c r="P800" i="6"/>
  <c r="O800" i="6"/>
  <c r="N800" i="6"/>
  <c r="M800" i="6"/>
  <c r="L800" i="6"/>
  <c r="K800" i="6"/>
  <c r="J800" i="6"/>
  <c r="I800" i="6"/>
  <c r="H800" i="6"/>
  <c r="G800" i="6"/>
  <c r="F800" i="6"/>
  <c r="E800" i="6"/>
  <c r="D800" i="6"/>
  <c r="C800" i="6"/>
  <c r="B800" i="6"/>
  <c r="Q799" i="6"/>
  <c r="P799" i="6"/>
  <c r="O799" i="6"/>
  <c r="N799" i="6"/>
  <c r="M799" i="6"/>
  <c r="L799" i="6"/>
  <c r="K799" i="6"/>
  <c r="J799" i="6"/>
  <c r="I799" i="6"/>
  <c r="H799" i="6"/>
  <c r="G799" i="6"/>
  <c r="F799" i="6"/>
  <c r="E799" i="6"/>
  <c r="D799" i="6"/>
  <c r="C799" i="6"/>
  <c r="B799" i="6"/>
  <c r="Q798" i="6"/>
  <c r="I798" i="6"/>
  <c r="Q797" i="6"/>
  <c r="I797" i="6"/>
  <c r="Q796" i="6"/>
  <c r="I796" i="6"/>
  <c r="Q795" i="6"/>
  <c r="P795" i="6"/>
  <c r="O795" i="6"/>
  <c r="N795" i="6"/>
  <c r="M795" i="6"/>
  <c r="L795" i="6"/>
  <c r="K795" i="6"/>
  <c r="J795" i="6"/>
  <c r="I795" i="6"/>
  <c r="H795" i="6"/>
  <c r="G795" i="6"/>
  <c r="F795" i="6"/>
  <c r="E795" i="6"/>
  <c r="D795" i="6"/>
  <c r="C795" i="6"/>
  <c r="B795" i="6"/>
  <c r="Q794" i="6"/>
  <c r="I794" i="6"/>
  <c r="Q793" i="6"/>
  <c r="I793" i="6"/>
  <c r="Q792" i="6"/>
  <c r="I792" i="6"/>
  <c r="Q791" i="6"/>
  <c r="P791" i="6"/>
  <c r="O791" i="6"/>
  <c r="N791" i="6"/>
  <c r="M791" i="6"/>
  <c r="L791" i="6"/>
  <c r="K791" i="6"/>
  <c r="J791" i="6"/>
  <c r="I791" i="6"/>
  <c r="H791" i="6"/>
  <c r="G791" i="6"/>
  <c r="F791" i="6"/>
  <c r="E791" i="6"/>
  <c r="D791" i="6"/>
  <c r="C791" i="6"/>
  <c r="B791" i="6"/>
  <c r="Q790" i="6"/>
  <c r="I790" i="6"/>
  <c r="Q789" i="6"/>
  <c r="I789" i="6"/>
  <c r="Q788" i="6"/>
  <c r="I788" i="6"/>
  <c r="Q787" i="6"/>
  <c r="I787" i="6"/>
  <c r="Q786" i="6"/>
  <c r="I786" i="6"/>
  <c r="Q783" i="6"/>
  <c r="P783" i="6"/>
  <c r="O783" i="6"/>
  <c r="N783" i="6"/>
  <c r="M783" i="6"/>
  <c r="L783" i="6"/>
  <c r="K783" i="6"/>
  <c r="J783" i="6"/>
  <c r="I783" i="6"/>
  <c r="H783" i="6"/>
  <c r="G783" i="6"/>
  <c r="F783" i="6"/>
  <c r="E783" i="6"/>
  <c r="D783" i="6"/>
  <c r="C783" i="6"/>
  <c r="B783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D782" i="6"/>
  <c r="C782" i="6"/>
  <c r="B782" i="6"/>
  <c r="Q781" i="6"/>
  <c r="I781" i="6"/>
  <c r="Q780" i="6"/>
  <c r="I780" i="6"/>
  <c r="Q779" i="6"/>
  <c r="I779" i="6"/>
  <c r="Q778" i="6"/>
  <c r="P778" i="6"/>
  <c r="O778" i="6"/>
  <c r="N778" i="6"/>
  <c r="M778" i="6"/>
  <c r="L778" i="6"/>
  <c r="K778" i="6"/>
  <c r="J778" i="6"/>
  <c r="I778" i="6"/>
  <c r="H778" i="6"/>
  <c r="G778" i="6"/>
  <c r="F778" i="6"/>
  <c r="E778" i="6"/>
  <c r="D778" i="6"/>
  <c r="C778" i="6"/>
  <c r="B778" i="6"/>
  <c r="Q777" i="6"/>
  <c r="I777" i="6"/>
  <c r="Q776" i="6"/>
  <c r="I776" i="6"/>
  <c r="Q775" i="6"/>
  <c r="I775" i="6"/>
  <c r="Q774" i="6"/>
  <c r="P774" i="6"/>
  <c r="O774" i="6"/>
  <c r="N774" i="6"/>
  <c r="M774" i="6"/>
  <c r="L774" i="6"/>
  <c r="K774" i="6"/>
  <c r="J774" i="6"/>
  <c r="I774" i="6"/>
  <c r="H774" i="6"/>
  <c r="G774" i="6"/>
  <c r="F774" i="6"/>
  <c r="E774" i="6"/>
  <c r="D774" i="6"/>
  <c r="C774" i="6"/>
  <c r="B774" i="6"/>
  <c r="Q773" i="6"/>
  <c r="I773" i="6"/>
  <c r="Q772" i="6"/>
  <c r="I772" i="6"/>
  <c r="Q771" i="6"/>
  <c r="I771" i="6"/>
  <c r="Q770" i="6"/>
  <c r="I770" i="6"/>
  <c r="Q769" i="6"/>
  <c r="I769" i="6"/>
  <c r="Q766" i="6"/>
  <c r="P766" i="6"/>
  <c r="O766" i="6"/>
  <c r="N766" i="6"/>
  <c r="M766" i="6"/>
  <c r="L766" i="6"/>
  <c r="K766" i="6"/>
  <c r="J766" i="6"/>
  <c r="I766" i="6"/>
  <c r="H766" i="6"/>
  <c r="G766" i="6"/>
  <c r="F766" i="6"/>
  <c r="E766" i="6"/>
  <c r="D766" i="6"/>
  <c r="C766" i="6"/>
  <c r="B766" i="6"/>
  <c r="Q765" i="6"/>
  <c r="P765" i="6"/>
  <c r="O765" i="6"/>
  <c r="N765" i="6"/>
  <c r="M765" i="6"/>
  <c r="L765" i="6"/>
  <c r="K765" i="6"/>
  <c r="J765" i="6"/>
  <c r="I765" i="6"/>
  <c r="H765" i="6"/>
  <c r="G765" i="6"/>
  <c r="F765" i="6"/>
  <c r="E765" i="6"/>
  <c r="D765" i="6"/>
  <c r="C765" i="6"/>
  <c r="B765" i="6"/>
  <c r="Q764" i="6"/>
  <c r="I764" i="6"/>
  <c r="Q763" i="6"/>
  <c r="I763" i="6"/>
  <c r="Q762" i="6"/>
  <c r="I762" i="6"/>
  <c r="Q761" i="6"/>
  <c r="P761" i="6"/>
  <c r="O761" i="6"/>
  <c r="N761" i="6"/>
  <c r="M761" i="6"/>
  <c r="L761" i="6"/>
  <c r="K761" i="6"/>
  <c r="J761" i="6"/>
  <c r="I761" i="6"/>
  <c r="H761" i="6"/>
  <c r="G761" i="6"/>
  <c r="F761" i="6"/>
  <c r="E761" i="6"/>
  <c r="D761" i="6"/>
  <c r="C761" i="6"/>
  <c r="B761" i="6"/>
  <c r="Q760" i="6"/>
  <c r="I760" i="6"/>
  <c r="Q759" i="6"/>
  <c r="I759" i="6"/>
  <c r="Q758" i="6"/>
  <c r="I758" i="6"/>
  <c r="Q757" i="6"/>
  <c r="P757" i="6"/>
  <c r="O757" i="6"/>
  <c r="N757" i="6"/>
  <c r="M757" i="6"/>
  <c r="L757" i="6"/>
  <c r="K757" i="6"/>
  <c r="J757" i="6"/>
  <c r="I757" i="6"/>
  <c r="H757" i="6"/>
  <c r="G757" i="6"/>
  <c r="F757" i="6"/>
  <c r="E757" i="6"/>
  <c r="D757" i="6"/>
  <c r="C757" i="6"/>
  <c r="B757" i="6"/>
  <c r="Q756" i="6"/>
  <c r="I756" i="6"/>
  <c r="Q755" i="6"/>
  <c r="I755" i="6"/>
  <c r="Q754" i="6"/>
  <c r="I754" i="6"/>
  <c r="Q753" i="6"/>
  <c r="I753" i="6"/>
  <c r="Q752" i="6"/>
  <c r="I752" i="6"/>
  <c r="Q749" i="6"/>
  <c r="P749" i="6"/>
  <c r="O749" i="6"/>
  <c r="N749" i="6"/>
  <c r="M749" i="6"/>
  <c r="L749" i="6"/>
  <c r="K749" i="6"/>
  <c r="J749" i="6"/>
  <c r="I749" i="6"/>
  <c r="H749" i="6"/>
  <c r="G749" i="6"/>
  <c r="F749" i="6"/>
  <c r="E749" i="6"/>
  <c r="D749" i="6"/>
  <c r="C749" i="6"/>
  <c r="B749" i="6"/>
  <c r="Q748" i="6"/>
  <c r="P748" i="6"/>
  <c r="O748" i="6"/>
  <c r="N748" i="6"/>
  <c r="M748" i="6"/>
  <c r="L748" i="6"/>
  <c r="K748" i="6"/>
  <c r="J748" i="6"/>
  <c r="I748" i="6"/>
  <c r="H748" i="6"/>
  <c r="G748" i="6"/>
  <c r="F748" i="6"/>
  <c r="E748" i="6"/>
  <c r="D748" i="6"/>
  <c r="C748" i="6"/>
  <c r="B748" i="6"/>
  <c r="Q747" i="6"/>
  <c r="I747" i="6"/>
  <c r="Q746" i="6"/>
  <c r="I746" i="6"/>
  <c r="Q745" i="6"/>
  <c r="I745" i="6"/>
  <c r="Q744" i="6"/>
  <c r="P744" i="6"/>
  <c r="O744" i="6"/>
  <c r="N744" i="6"/>
  <c r="M744" i="6"/>
  <c r="L744" i="6"/>
  <c r="K744" i="6"/>
  <c r="J744" i="6"/>
  <c r="I744" i="6"/>
  <c r="H744" i="6"/>
  <c r="G744" i="6"/>
  <c r="F744" i="6"/>
  <c r="E744" i="6"/>
  <c r="D744" i="6"/>
  <c r="C744" i="6"/>
  <c r="B744" i="6"/>
  <c r="Q743" i="6"/>
  <c r="I743" i="6"/>
  <c r="Q742" i="6"/>
  <c r="I742" i="6"/>
  <c r="Q741" i="6"/>
  <c r="I741" i="6"/>
  <c r="Q740" i="6"/>
  <c r="P740" i="6"/>
  <c r="O740" i="6"/>
  <c r="N740" i="6"/>
  <c r="M740" i="6"/>
  <c r="L740" i="6"/>
  <c r="K740" i="6"/>
  <c r="J740" i="6"/>
  <c r="I740" i="6"/>
  <c r="H740" i="6"/>
  <c r="G740" i="6"/>
  <c r="F740" i="6"/>
  <c r="E740" i="6"/>
  <c r="D740" i="6"/>
  <c r="C740" i="6"/>
  <c r="B740" i="6"/>
  <c r="Q739" i="6"/>
  <c r="I739" i="6"/>
  <c r="Q738" i="6"/>
  <c r="I738" i="6"/>
  <c r="Q737" i="6"/>
  <c r="I737" i="6"/>
  <c r="Q736" i="6"/>
  <c r="I736" i="6"/>
  <c r="Q735" i="6"/>
  <c r="I735" i="6"/>
  <c r="Q732" i="6"/>
  <c r="P732" i="6"/>
  <c r="O732" i="6"/>
  <c r="N732" i="6"/>
  <c r="M732" i="6"/>
  <c r="L732" i="6"/>
  <c r="K732" i="6"/>
  <c r="J732" i="6"/>
  <c r="I732" i="6"/>
  <c r="H732" i="6"/>
  <c r="G732" i="6"/>
  <c r="F732" i="6"/>
  <c r="E732" i="6"/>
  <c r="D732" i="6"/>
  <c r="C732" i="6"/>
  <c r="B732" i="6"/>
  <c r="Q731" i="6"/>
  <c r="P731" i="6"/>
  <c r="O731" i="6"/>
  <c r="N731" i="6"/>
  <c r="M731" i="6"/>
  <c r="L731" i="6"/>
  <c r="K731" i="6"/>
  <c r="J731" i="6"/>
  <c r="I731" i="6"/>
  <c r="H731" i="6"/>
  <c r="G731" i="6"/>
  <c r="F731" i="6"/>
  <c r="E731" i="6"/>
  <c r="D731" i="6"/>
  <c r="C731" i="6"/>
  <c r="B731" i="6"/>
  <c r="Q730" i="6"/>
  <c r="I730" i="6"/>
  <c r="Q729" i="6"/>
  <c r="I729" i="6"/>
  <c r="Q728" i="6"/>
  <c r="I728" i="6"/>
  <c r="Q727" i="6"/>
  <c r="P727" i="6"/>
  <c r="O727" i="6"/>
  <c r="N727" i="6"/>
  <c r="M727" i="6"/>
  <c r="L727" i="6"/>
  <c r="K727" i="6"/>
  <c r="J727" i="6"/>
  <c r="I727" i="6"/>
  <c r="H727" i="6"/>
  <c r="G727" i="6"/>
  <c r="F727" i="6"/>
  <c r="E727" i="6"/>
  <c r="D727" i="6"/>
  <c r="C727" i="6"/>
  <c r="B727" i="6"/>
  <c r="Q726" i="6"/>
  <c r="I726" i="6"/>
  <c r="Q725" i="6"/>
  <c r="I725" i="6"/>
  <c r="Q724" i="6"/>
  <c r="I724" i="6"/>
  <c r="Q723" i="6"/>
  <c r="P723" i="6"/>
  <c r="O723" i="6"/>
  <c r="N723" i="6"/>
  <c r="M723" i="6"/>
  <c r="L723" i="6"/>
  <c r="K723" i="6"/>
  <c r="J723" i="6"/>
  <c r="I723" i="6"/>
  <c r="H723" i="6"/>
  <c r="G723" i="6"/>
  <c r="F723" i="6"/>
  <c r="E723" i="6"/>
  <c r="D723" i="6"/>
  <c r="C723" i="6"/>
  <c r="B723" i="6"/>
  <c r="Q722" i="6"/>
  <c r="I722" i="6"/>
  <c r="Q721" i="6"/>
  <c r="I721" i="6"/>
  <c r="Q720" i="6"/>
  <c r="I720" i="6"/>
  <c r="Q719" i="6"/>
  <c r="I719" i="6"/>
  <c r="Q718" i="6"/>
  <c r="I718" i="6"/>
  <c r="Q715" i="6"/>
  <c r="P715" i="6"/>
  <c r="O715" i="6"/>
  <c r="N715" i="6"/>
  <c r="M715" i="6"/>
  <c r="L715" i="6"/>
  <c r="K715" i="6"/>
  <c r="J715" i="6"/>
  <c r="I715" i="6"/>
  <c r="H715" i="6"/>
  <c r="G715" i="6"/>
  <c r="F715" i="6"/>
  <c r="E715" i="6"/>
  <c r="D715" i="6"/>
  <c r="C715" i="6"/>
  <c r="B715" i="6"/>
  <c r="Q714" i="6"/>
  <c r="P714" i="6"/>
  <c r="O714" i="6"/>
  <c r="N714" i="6"/>
  <c r="M714" i="6"/>
  <c r="L714" i="6"/>
  <c r="K714" i="6"/>
  <c r="J714" i="6"/>
  <c r="I714" i="6"/>
  <c r="H714" i="6"/>
  <c r="G714" i="6"/>
  <c r="F714" i="6"/>
  <c r="E714" i="6"/>
  <c r="D714" i="6"/>
  <c r="C714" i="6"/>
  <c r="B714" i="6"/>
  <c r="Q713" i="6"/>
  <c r="I713" i="6"/>
  <c r="Q712" i="6"/>
  <c r="I712" i="6"/>
  <c r="Q711" i="6"/>
  <c r="I711" i="6"/>
  <c r="Q710" i="6"/>
  <c r="P710" i="6"/>
  <c r="O710" i="6"/>
  <c r="N710" i="6"/>
  <c r="M710" i="6"/>
  <c r="L710" i="6"/>
  <c r="K710" i="6"/>
  <c r="J710" i="6"/>
  <c r="I710" i="6"/>
  <c r="H710" i="6"/>
  <c r="G710" i="6"/>
  <c r="F710" i="6"/>
  <c r="E710" i="6"/>
  <c r="D710" i="6"/>
  <c r="C710" i="6"/>
  <c r="B710" i="6"/>
  <c r="Q709" i="6"/>
  <c r="I709" i="6"/>
  <c r="Q708" i="6"/>
  <c r="I708" i="6"/>
  <c r="Q707" i="6"/>
  <c r="I707" i="6"/>
  <c r="Q706" i="6"/>
  <c r="P706" i="6"/>
  <c r="O706" i="6"/>
  <c r="N706" i="6"/>
  <c r="M706" i="6"/>
  <c r="L706" i="6"/>
  <c r="K706" i="6"/>
  <c r="J706" i="6"/>
  <c r="I706" i="6"/>
  <c r="H706" i="6"/>
  <c r="G706" i="6"/>
  <c r="F706" i="6"/>
  <c r="E706" i="6"/>
  <c r="D706" i="6"/>
  <c r="C706" i="6"/>
  <c r="B706" i="6"/>
  <c r="Q705" i="6"/>
  <c r="I705" i="6"/>
  <c r="Q704" i="6"/>
  <c r="I704" i="6"/>
  <c r="Q703" i="6"/>
  <c r="I703" i="6"/>
  <c r="Q702" i="6"/>
  <c r="I702" i="6"/>
  <c r="Q701" i="6"/>
  <c r="I701" i="6"/>
  <c r="Q698" i="6"/>
  <c r="P698" i="6"/>
  <c r="O698" i="6"/>
  <c r="N698" i="6"/>
  <c r="M698" i="6"/>
  <c r="L698" i="6"/>
  <c r="K698" i="6"/>
  <c r="J698" i="6"/>
  <c r="I698" i="6"/>
  <c r="H698" i="6"/>
  <c r="G698" i="6"/>
  <c r="F698" i="6"/>
  <c r="E698" i="6"/>
  <c r="D698" i="6"/>
  <c r="C698" i="6"/>
  <c r="B698" i="6"/>
  <c r="Q697" i="6"/>
  <c r="P697" i="6"/>
  <c r="O697" i="6"/>
  <c r="N697" i="6"/>
  <c r="M697" i="6"/>
  <c r="L697" i="6"/>
  <c r="K697" i="6"/>
  <c r="J697" i="6"/>
  <c r="I697" i="6"/>
  <c r="H697" i="6"/>
  <c r="G697" i="6"/>
  <c r="F697" i="6"/>
  <c r="E697" i="6"/>
  <c r="D697" i="6"/>
  <c r="C697" i="6"/>
  <c r="B697" i="6"/>
  <c r="Q696" i="6"/>
  <c r="I696" i="6"/>
  <c r="Q695" i="6"/>
  <c r="I695" i="6"/>
  <c r="Q694" i="6"/>
  <c r="I694" i="6"/>
  <c r="Q693" i="6"/>
  <c r="P693" i="6"/>
  <c r="O693" i="6"/>
  <c r="N693" i="6"/>
  <c r="M693" i="6"/>
  <c r="L693" i="6"/>
  <c r="K693" i="6"/>
  <c r="J693" i="6"/>
  <c r="I693" i="6"/>
  <c r="H693" i="6"/>
  <c r="G693" i="6"/>
  <c r="F693" i="6"/>
  <c r="E693" i="6"/>
  <c r="D693" i="6"/>
  <c r="C693" i="6"/>
  <c r="B693" i="6"/>
  <c r="Q692" i="6"/>
  <c r="I692" i="6"/>
  <c r="Q691" i="6"/>
  <c r="I691" i="6"/>
  <c r="Q690" i="6"/>
  <c r="I690" i="6"/>
  <c r="Q689" i="6"/>
  <c r="P689" i="6"/>
  <c r="O689" i="6"/>
  <c r="N689" i="6"/>
  <c r="M689" i="6"/>
  <c r="L689" i="6"/>
  <c r="K689" i="6"/>
  <c r="J689" i="6"/>
  <c r="I689" i="6"/>
  <c r="H689" i="6"/>
  <c r="G689" i="6"/>
  <c r="F689" i="6"/>
  <c r="E689" i="6"/>
  <c r="D689" i="6"/>
  <c r="C689" i="6"/>
  <c r="B689" i="6"/>
  <c r="Q688" i="6"/>
  <c r="I688" i="6"/>
  <c r="Q687" i="6"/>
  <c r="I687" i="6"/>
  <c r="Q686" i="6"/>
  <c r="I686" i="6"/>
  <c r="Q685" i="6"/>
  <c r="I685" i="6"/>
  <c r="Q684" i="6"/>
  <c r="I684" i="6"/>
  <c r="Q681" i="6"/>
  <c r="P681" i="6"/>
  <c r="O681" i="6"/>
  <c r="N681" i="6"/>
  <c r="M681" i="6"/>
  <c r="L681" i="6"/>
  <c r="K681" i="6"/>
  <c r="J681" i="6"/>
  <c r="I681" i="6"/>
  <c r="H681" i="6"/>
  <c r="G681" i="6"/>
  <c r="F681" i="6"/>
  <c r="E681" i="6"/>
  <c r="D681" i="6"/>
  <c r="C681" i="6"/>
  <c r="B681" i="6"/>
  <c r="Q680" i="6"/>
  <c r="P680" i="6"/>
  <c r="O680" i="6"/>
  <c r="N680" i="6"/>
  <c r="M680" i="6"/>
  <c r="L680" i="6"/>
  <c r="K680" i="6"/>
  <c r="J680" i="6"/>
  <c r="I680" i="6"/>
  <c r="H680" i="6"/>
  <c r="G680" i="6"/>
  <c r="F680" i="6"/>
  <c r="E680" i="6"/>
  <c r="D680" i="6"/>
  <c r="C680" i="6"/>
  <c r="B680" i="6"/>
  <c r="Q679" i="6"/>
  <c r="I679" i="6"/>
  <c r="Q678" i="6"/>
  <c r="I678" i="6"/>
  <c r="Q677" i="6"/>
  <c r="I677" i="6"/>
  <c r="Q676" i="6"/>
  <c r="P676" i="6"/>
  <c r="O676" i="6"/>
  <c r="N676" i="6"/>
  <c r="M676" i="6"/>
  <c r="L676" i="6"/>
  <c r="K676" i="6"/>
  <c r="J676" i="6"/>
  <c r="I676" i="6"/>
  <c r="H676" i="6"/>
  <c r="G676" i="6"/>
  <c r="F676" i="6"/>
  <c r="E676" i="6"/>
  <c r="D676" i="6"/>
  <c r="C676" i="6"/>
  <c r="B676" i="6"/>
  <c r="Q675" i="6"/>
  <c r="I675" i="6"/>
  <c r="Q674" i="6"/>
  <c r="I674" i="6"/>
  <c r="Q673" i="6"/>
  <c r="I673" i="6"/>
  <c r="Q672" i="6"/>
  <c r="P672" i="6"/>
  <c r="O672" i="6"/>
  <c r="N672" i="6"/>
  <c r="M672" i="6"/>
  <c r="L672" i="6"/>
  <c r="K672" i="6"/>
  <c r="J672" i="6"/>
  <c r="I672" i="6"/>
  <c r="H672" i="6"/>
  <c r="G672" i="6"/>
  <c r="F672" i="6"/>
  <c r="E672" i="6"/>
  <c r="D672" i="6"/>
  <c r="C672" i="6"/>
  <c r="B672" i="6"/>
  <c r="Q671" i="6"/>
  <c r="I671" i="6"/>
  <c r="Q670" i="6"/>
  <c r="I670" i="6"/>
  <c r="Q669" i="6"/>
  <c r="I669" i="6"/>
  <c r="Q668" i="6"/>
  <c r="I668" i="6"/>
  <c r="Q667" i="6"/>
  <c r="I667" i="6"/>
  <c r="Q664" i="6"/>
  <c r="P664" i="6"/>
  <c r="O664" i="6"/>
  <c r="N664" i="6"/>
  <c r="M664" i="6"/>
  <c r="L664" i="6"/>
  <c r="K664" i="6"/>
  <c r="J664" i="6"/>
  <c r="I664" i="6"/>
  <c r="H664" i="6"/>
  <c r="G664" i="6"/>
  <c r="F664" i="6"/>
  <c r="E664" i="6"/>
  <c r="D664" i="6"/>
  <c r="C664" i="6"/>
  <c r="B664" i="6"/>
  <c r="Q663" i="6"/>
  <c r="P663" i="6"/>
  <c r="O663" i="6"/>
  <c r="N663" i="6"/>
  <c r="M663" i="6"/>
  <c r="L663" i="6"/>
  <c r="K663" i="6"/>
  <c r="J663" i="6"/>
  <c r="I663" i="6"/>
  <c r="H663" i="6"/>
  <c r="G663" i="6"/>
  <c r="F663" i="6"/>
  <c r="E663" i="6"/>
  <c r="D663" i="6"/>
  <c r="C663" i="6"/>
  <c r="B663" i="6"/>
  <c r="Q662" i="6"/>
  <c r="I662" i="6"/>
  <c r="Q661" i="6"/>
  <c r="I661" i="6"/>
  <c r="Q660" i="6"/>
  <c r="I660" i="6"/>
  <c r="Q659" i="6"/>
  <c r="P659" i="6"/>
  <c r="O659" i="6"/>
  <c r="N659" i="6"/>
  <c r="M659" i="6"/>
  <c r="L659" i="6"/>
  <c r="K659" i="6"/>
  <c r="J659" i="6"/>
  <c r="I659" i="6"/>
  <c r="H659" i="6"/>
  <c r="G659" i="6"/>
  <c r="F659" i="6"/>
  <c r="E659" i="6"/>
  <c r="D659" i="6"/>
  <c r="C659" i="6"/>
  <c r="B659" i="6"/>
  <c r="Q658" i="6"/>
  <c r="I658" i="6"/>
  <c r="Q657" i="6"/>
  <c r="I657" i="6"/>
  <c r="Q656" i="6"/>
  <c r="I656" i="6"/>
  <c r="Q655" i="6"/>
  <c r="P655" i="6"/>
  <c r="O655" i="6"/>
  <c r="N655" i="6"/>
  <c r="M655" i="6"/>
  <c r="L655" i="6"/>
  <c r="K655" i="6"/>
  <c r="J655" i="6"/>
  <c r="I655" i="6"/>
  <c r="H655" i="6"/>
  <c r="G655" i="6"/>
  <c r="F655" i="6"/>
  <c r="E655" i="6"/>
  <c r="D655" i="6"/>
  <c r="C655" i="6"/>
  <c r="B655" i="6"/>
  <c r="Q654" i="6"/>
  <c r="I654" i="6"/>
  <c r="Q653" i="6"/>
  <c r="I653" i="6"/>
  <c r="Q652" i="6"/>
  <c r="I652" i="6"/>
  <c r="Q651" i="6"/>
  <c r="I651" i="6"/>
  <c r="Q650" i="6"/>
  <c r="I650" i="6"/>
  <c r="Q647" i="6"/>
  <c r="P647" i="6"/>
  <c r="O647" i="6"/>
  <c r="N647" i="6"/>
  <c r="M647" i="6"/>
  <c r="L647" i="6"/>
  <c r="K647" i="6"/>
  <c r="J647" i="6"/>
  <c r="I647" i="6"/>
  <c r="H647" i="6"/>
  <c r="G647" i="6"/>
  <c r="F647" i="6"/>
  <c r="E647" i="6"/>
  <c r="D647" i="6"/>
  <c r="C647" i="6"/>
  <c r="B647" i="6"/>
  <c r="Q646" i="6"/>
  <c r="P646" i="6"/>
  <c r="O646" i="6"/>
  <c r="N646" i="6"/>
  <c r="M646" i="6"/>
  <c r="L646" i="6"/>
  <c r="K646" i="6"/>
  <c r="J646" i="6"/>
  <c r="I646" i="6"/>
  <c r="H646" i="6"/>
  <c r="G646" i="6"/>
  <c r="F646" i="6"/>
  <c r="E646" i="6"/>
  <c r="D646" i="6"/>
  <c r="C646" i="6"/>
  <c r="B646" i="6"/>
  <c r="Q645" i="6"/>
  <c r="I645" i="6"/>
  <c r="Q644" i="6"/>
  <c r="I644" i="6"/>
  <c r="Q643" i="6"/>
  <c r="I643" i="6"/>
  <c r="Q642" i="6"/>
  <c r="P642" i="6"/>
  <c r="O642" i="6"/>
  <c r="N642" i="6"/>
  <c r="M642" i="6"/>
  <c r="L642" i="6"/>
  <c r="K642" i="6"/>
  <c r="J642" i="6"/>
  <c r="I642" i="6"/>
  <c r="H642" i="6"/>
  <c r="G642" i="6"/>
  <c r="F642" i="6"/>
  <c r="E642" i="6"/>
  <c r="D642" i="6"/>
  <c r="C642" i="6"/>
  <c r="B642" i="6"/>
  <c r="Q641" i="6"/>
  <c r="I641" i="6"/>
  <c r="Q640" i="6"/>
  <c r="I640" i="6"/>
  <c r="Q639" i="6"/>
  <c r="I639" i="6"/>
  <c r="Q638" i="6"/>
  <c r="P638" i="6"/>
  <c r="O638" i="6"/>
  <c r="N638" i="6"/>
  <c r="M638" i="6"/>
  <c r="L638" i="6"/>
  <c r="K638" i="6"/>
  <c r="J638" i="6"/>
  <c r="I638" i="6"/>
  <c r="H638" i="6"/>
  <c r="G638" i="6"/>
  <c r="F638" i="6"/>
  <c r="E638" i="6"/>
  <c r="D638" i="6"/>
  <c r="C638" i="6"/>
  <c r="B638" i="6"/>
  <c r="Q637" i="6"/>
  <c r="I637" i="6"/>
  <c r="Q636" i="6"/>
  <c r="I636" i="6"/>
  <c r="Q635" i="6"/>
  <c r="I635" i="6"/>
  <c r="Q634" i="6"/>
  <c r="I634" i="6"/>
  <c r="Q633" i="6"/>
  <c r="I633" i="6"/>
  <c r="Q630" i="6"/>
  <c r="I630" i="6"/>
  <c r="Q629" i="6"/>
  <c r="I629" i="6"/>
  <c r="Q628" i="6"/>
  <c r="I628" i="6"/>
  <c r="Q627" i="6"/>
  <c r="I627" i="6"/>
  <c r="Q626" i="6"/>
  <c r="I626" i="6"/>
  <c r="Q625" i="6"/>
  <c r="I625" i="6"/>
  <c r="Q624" i="6"/>
  <c r="I624" i="6"/>
  <c r="Q623" i="6"/>
  <c r="I623" i="6"/>
  <c r="Q622" i="6"/>
  <c r="I622" i="6"/>
  <c r="Q621" i="6"/>
  <c r="I621" i="6"/>
  <c r="Q620" i="6"/>
  <c r="I620" i="6"/>
  <c r="Q619" i="6"/>
  <c r="I619" i="6"/>
  <c r="Q618" i="6"/>
  <c r="I618" i="6"/>
  <c r="Q617" i="6"/>
  <c r="I617" i="6"/>
  <c r="Q616" i="6"/>
  <c r="I616" i="6"/>
  <c r="Q612" i="6"/>
  <c r="P612" i="6"/>
  <c r="O612" i="6"/>
  <c r="N612" i="6"/>
  <c r="M612" i="6"/>
  <c r="L612" i="6"/>
  <c r="K612" i="6"/>
  <c r="J612" i="6"/>
  <c r="I612" i="6"/>
  <c r="H612" i="6"/>
  <c r="G612" i="6"/>
  <c r="F612" i="6"/>
  <c r="E612" i="6"/>
  <c r="D612" i="6"/>
  <c r="C612" i="6"/>
  <c r="B612" i="6"/>
  <c r="Q611" i="6"/>
  <c r="P611" i="6"/>
  <c r="O611" i="6"/>
  <c r="N611" i="6"/>
  <c r="M611" i="6"/>
  <c r="L611" i="6"/>
  <c r="K611" i="6"/>
  <c r="J611" i="6"/>
  <c r="I611" i="6"/>
  <c r="H611" i="6"/>
  <c r="G611" i="6"/>
  <c r="F611" i="6"/>
  <c r="E611" i="6"/>
  <c r="D611" i="6"/>
  <c r="C611" i="6"/>
  <c r="B611" i="6"/>
  <c r="Q610" i="6"/>
  <c r="I610" i="6"/>
  <c r="Q609" i="6"/>
  <c r="I609" i="6"/>
  <c r="Q608" i="6"/>
  <c r="I608" i="6"/>
  <c r="Q607" i="6"/>
  <c r="P607" i="6"/>
  <c r="O607" i="6"/>
  <c r="N607" i="6"/>
  <c r="M607" i="6"/>
  <c r="L607" i="6"/>
  <c r="K607" i="6"/>
  <c r="J607" i="6"/>
  <c r="I607" i="6"/>
  <c r="H607" i="6"/>
  <c r="G607" i="6"/>
  <c r="F607" i="6"/>
  <c r="E607" i="6"/>
  <c r="D607" i="6"/>
  <c r="C607" i="6"/>
  <c r="B607" i="6"/>
  <c r="I606" i="6"/>
  <c r="Q605" i="6"/>
  <c r="I605" i="6"/>
  <c r="Q604" i="6"/>
  <c r="I604" i="6"/>
  <c r="Q603" i="6"/>
  <c r="P603" i="6"/>
  <c r="O603" i="6"/>
  <c r="N603" i="6"/>
  <c r="M603" i="6"/>
  <c r="L603" i="6"/>
  <c r="K603" i="6"/>
  <c r="J603" i="6"/>
  <c r="I603" i="6"/>
  <c r="H603" i="6"/>
  <c r="G603" i="6"/>
  <c r="F603" i="6"/>
  <c r="E603" i="6"/>
  <c r="D603" i="6"/>
  <c r="C603" i="6"/>
  <c r="B603" i="6"/>
  <c r="Q602" i="6"/>
  <c r="I602" i="6"/>
  <c r="Q601" i="6"/>
  <c r="I601" i="6"/>
  <c r="Q600" i="6"/>
  <c r="I600" i="6"/>
  <c r="Q599" i="6"/>
  <c r="P599" i="6"/>
  <c r="I599" i="6"/>
  <c r="Q598" i="6"/>
  <c r="I598" i="6"/>
  <c r="Q594" i="6"/>
  <c r="P594" i="6"/>
  <c r="O594" i="6"/>
  <c r="N594" i="6"/>
  <c r="M594" i="6"/>
  <c r="L594" i="6"/>
  <c r="K594" i="6"/>
  <c r="J594" i="6"/>
  <c r="I594" i="6"/>
  <c r="H594" i="6"/>
  <c r="G594" i="6"/>
  <c r="F594" i="6"/>
  <c r="E594" i="6"/>
  <c r="D594" i="6"/>
  <c r="C594" i="6"/>
  <c r="B594" i="6"/>
  <c r="Q593" i="6"/>
  <c r="P593" i="6"/>
  <c r="O593" i="6"/>
  <c r="N593" i="6"/>
  <c r="M593" i="6"/>
  <c r="L593" i="6"/>
  <c r="K593" i="6"/>
  <c r="J593" i="6"/>
  <c r="I593" i="6"/>
  <c r="H593" i="6"/>
  <c r="G593" i="6"/>
  <c r="F593" i="6"/>
  <c r="E593" i="6"/>
  <c r="D593" i="6"/>
  <c r="C593" i="6"/>
  <c r="B593" i="6"/>
  <c r="Q592" i="6"/>
  <c r="I592" i="6"/>
  <c r="Q591" i="6"/>
  <c r="I591" i="6"/>
  <c r="Q590" i="6"/>
  <c r="I590" i="6"/>
  <c r="Q589" i="6"/>
  <c r="P589" i="6"/>
  <c r="O589" i="6"/>
  <c r="N589" i="6"/>
  <c r="M589" i="6"/>
  <c r="L589" i="6"/>
  <c r="K589" i="6"/>
  <c r="J589" i="6"/>
  <c r="I589" i="6"/>
  <c r="H589" i="6"/>
  <c r="G589" i="6"/>
  <c r="F589" i="6"/>
  <c r="E589" i="6"/>
  <c r="D589" i="6"/>
  <c r="C589" i="6"/>
  <c r="B589" i="6"/>
  <c r="Q588" i="6"/>
  <c r="I588" i="6"/>
  <c r="Q587" i="6"/>
  <c r="I587" i="6"/>
  <c r="Q586" i="6"/>
  <c r="I586" i="6"/>
  <c r="Q585" i="6"/>
  <c r="P585" i="6"/>
  <c r="O585" i="6"/>
  <c r="N585" i="6"/>
  <c r="M585" i="6"/>
  <c r="L585" i="6"/>
  <c r="K585" i="6"/>
  <c r="J585" i="6"/>
  <c r="I585" i="6"/>
  <c r="H585" i="6"/>
  <c r="G585" i="6"/>
  <c r="F585" i="6"/>
  <c r="E585" i="6"/>
  <c r="D585" i="6"/>
  <c r="C585" i="6"/>
  <c r="B585" i="6"/>
  <c r="Q584" i="6"/>
  <c r="I584" i="6"/>
  <c r="Q583" i="6"/>
  <c r="I583" i="6"/>
  <c r="Q582" i="6"/>
  <c r="I582" i="6"/>
  <c r="Q581" i="6"/>
  <c r="I581" i="6"/>
  <c r="Q580" i="6"/>
  <c r="I580" i="6"/>
  <c r="H577" i="6"/>
  <c r="Q576" i="6"/>
  <c r="P576" i="6"/>
  <c r="O576" i="6"/>
  <c r="N576" i="6"/>
  <c r="M576" i="6"/>
  <c r="L576" i="6"/>
  <c r="K576" i="6"/>
  <c r="J576" i="6"/>
  <c r="I576" i="6"/>
  <c r="H576" i="6"/>
  <c r="G576" i="6"/>
  <c r="F576" i="6"/>
  <c r="E576" i="6"/>
  <c r="D576" i="6"/>
  <c r="C576" i="6"/>
  <c r="B576" i="6"/>
  <c r="Q575" i="6"/>
  <c r="P575" i="6"/>
  <c r="O575" i="6"/>
  <c r="N575" i="6"/>
  <c r="M575" i="6"/>
  <c r="L575" i="6"/>
  <c r="K575" i="6"/>
  <c r="J575" i="6"/>
  <c r="I575" i="6"/>
  <c r="H575" i="6"/>
  <c r="G575" i="6"/>
  <c r="F575" i="6"/>
  <c r="E575" i="6"/>
  <c r="D575" i="6"/>
  <c r="C575" i="6"/>
  <c r="B575" i="6"/>
  <c r="Q574" i="6"/>
  <c r="I574" i="6"/>
  <c r="Q573" i="6"/>
  <c r="I573" i="6"/>
  <c r="Q572" i="6"/>
  <c r="I572" i="6"/>
  <c r="Q571" i="6"/>
  <c r="P571" i="6"/>
  <c r="O571" i="6"/>
  <c r="N571" i="6"/>
  <c r="M571" i="6"/>
  <c r="L571" i="6"/>
  <c r="K571" i="6"/>
  <c r="J571" i="6"/>
  <c r="I571" i="6"/>
  <c r="H571" i="6"/>
  <c r="G571" i="6"/>
  <c r="F571" i="6"/>
  <c r="E571" i="6"/>
  <c r="D571" i="6"/>
  <c r="C571" i="6"/>
  <c r="B571" i="6"/>
  <c r="Q570" i="6"/>
  <c r="I570" i="6"/>
  <c r="Q569" i="6"/>
  <c r="I569" i="6"/>
  <c r="Q568" i="6"/>
  <c r="I568" i="6"/>
  <c r="Q567" i="6"/>
  <c r="P567" i="6"/>
  <c r="O567" i="6"/>
  <c r="N567" i="6"/>
  <c r="M567" i="6"/>
  <c r="L567" i="6"/>
  <c r="K567" i="6"/>
  <c r="J567" i="6"/>
  <c r="I567" i="6"/>
  <c r="H567" i="6"/>
  <c r="G567" i="6"/>
  <c r="F567" i="6"/>
  <c r="E567" i="6"/>
  <c r="D567" i="6"/>
  <c r="C567" i="6"/>
  <c r="B567" i="6"/>
  <c r="Q566" i="6"/>
  <c r="I566" i="6"/>
  <c r="Q565" i="6"/>
  <c r="I565" i="6"/>
  <c r="Q564" i="6"/>
  <c r="I564" i="6"/>
  <c r="Q563" i="6"/>
  <c r="I563" i="6"/>
  <c r="Q562" i="6"/>
  <c r="I562" i="6"/>
  <c r="Q558" i="6"/>
  <c r="P558" i="6"/>
  <c r="O558" i="6"/>
  <c r="N558" i="6"/>
  <c r="M558" i="6"/>
  <c r="L558" i="6"/>
  <c r="K558" i="6"/>
  <c r="J558" i="6"/>
  <c r="I558" i="6"/>
  <c r="H558" i="6"/>
  <c r="G558" i="6"/>
  <c r="F558" i="6"/>
  <c r="E558" i="6"/>
  <c r="D558" i="6"/>
  <c r="C558" i="6"/>
  <c r="B558" i="6"/>
  <c r="Q557" i="6"/>
  <c r="P557" i="6"/>
  <c r="O557" i="6"/>
  <c r="N557" i="6"/>
  <c r="M557" i="6"/>
  <c r="L557" i="6"/>
  <c r="K557" i="6"/>
  <c r="J557" i="6"/>
  <c r="I557" i="6"/>
  <c r="H557" i="6"/>
  <c r="G557" i="6"/>
  <c r="F557" i="6"/>
  <c r="E557" i="6"/>
  <c r="D557" i="6"/>
  <c r="C557" i="6"/>
  <c r="B557" i="6"/>
  <c r="Q556" i="6"/>
  <c r="I556" i="6"/>
  <c r="Q555" i="6"/>
  <c r="I555" i="6"/>
  <c r="Q554" i="6"/>
  <c r="I554" i="6"/>
  <c r="Q553" i="6"/>
  <c r="P553" i="6"/>
  <c r="O553" i="6"/>
  <c r="N553" i="6"/>
  <c r="M553" i="6"/>
  <c r="L553" i="6"/>
  <c r="K553" i="6"/>
  <c r="J553" i="6"/>
  <c r="I553" i="6"/>
  <c r="H553" i="6"/>
  <c r="G553" i="6"/>
  <c r="F553" i="6"/>
  <c r="E553" i="6"/>
  <c r="D553" i="6"/>
  <c r="C553" i="6"/>
  <c r="B553" i="6"/>
  <c r="Q552" i="6"/>
  <c r="I552" i="6"/>
  <c r="Q551" i="6"/>
  <c r="I551" i="6"/>
  <c r="Q550" i="6"/>
  <c r="I550" i="6"/>
  <c r="Q549" i="6"/>
  <c r="P549" i="6"/>
  <c r="O549" i="6"/>
  <c r="N549" i="6"/>
  <c r="M549" i="6"/>
  <c r="L549" i="6"/>
  <c r="K549" i="6"/>
  <c r="J549" i="6"/>
  <c r="I549" i="6"/>
  <c r="H549" i="6"/>
  <c r="G549" i="6"/>
  <c r="F549" i="6"/>
  <c r="E549" i="6"/>
  <c r="D549" i="6"/>
  <c r="C549" i="6"/>
  <c r="B549" i="6"/>
  <c r="Q548" i="6"/>
  <c r="I548" i="6"/>
  <c r="Q547" i="6"/>
  <c r="I547" i="6"/>
  <c r="Q546" i="6"/>
  <c r="I546" i="6"/>
  <c r="Q545" i="6"/>
  <c r="I545" i="6"/>
  <c r="Q544" i="6"/>
  <c r="I544" i="6"/>
  <c r="Q540" i="6"/>
  <c r="P540" i="6"/>
  <c r="O540" i="6"/>
  <c r="N540" i="6"/>
  <c r="M540" i="6"/>
  <c r="L540" i="6"/>
  <c r="K540" i="6"/>
  <c r="J540" i="6"/>
  <c r="I540" i="6"/>
  <c r="H540" i="6"/>
  <c r="G540" i="6"/>
  <c r="F540" i="6"/>
  <c r="E540" i="6"/>
  <c r="D540" i="6"/>
  <c r="C540" i="6"/>
  <c r="B540" i="6"/>
  <c r="Q539" i="6"/>
  <c r="P539" i="6"/>
  <c r="O539" i="6"/>
  <c r="N539" i="6"/>
  <c r="M539" i="6"/>
  <c r="L539" i="6"/>
  <c r="K539" i="6"/>
  <c r="J539" i="6"/>
  <c r="I539" i="6"/>
  <c r="H539" i="6"/>
  <c r="G539" i="6"/>
  <c r="F539" i="6"/>
  <c r="E539" i="6"/>
  <c r="D539" i="6"/>
  <c r="C539" i="6"/>
  <c r="B539" i="6"/>
  <c r="Q538" i="6"/>
  <c r="I538" i="6"/>
  <c r="Q537" i="6"/>
  <c r="I537" i="6"/>
  <c r="Q536" i="6"/>
  <c r="I536" i="6"/>
  <c r="Q535" i="6"/>
  <c r="P535" i="6"/>
  <c r="O535" i="6"/>
  <c r="N535" i="6"/>
  <c r="M535" i="6"/>
  <c r="L535" i="6"/>
  <c r="K535" i="6"/>
  <c r="J535" i="6"/>
  <c r="I535" i="6"/>
  <c r="H535" i="6"/>
  <c r="G535" i="6"/>
  <c r="F535" i="6"/>
  <c r="E535" i="6"/>
  <c r="D535" i="6"/>
  <c r="C535" i="6"/>
  <c r="B535" i="6"/>
  <c r="Q534" i="6"/>
  <c r="I534" i="6"/>
  <c r="Q533" i="6"/>
  <c r="I533" i="6"/>
  <c r="Q532" i="6"/>
  <c r="I532" i="6"/>
  <c r="Q531" i="6"/>
  <c r="P531" i="6"/>
  <c r="O531" i="6"/>
  <c r="N531" i="6"/>
  <c r="M531" i="6"/>
  <c r="L531" i="6"/>
  <c r="K531" i="6"/>
  <c r="J531" i="6"/>
  <c r="I531" i="6"/>
  <c r="H531" i="6"/>
  <c r="G531" i="6"/>
  <c r="F531" i="6"/>
  <c r="E531" i="6"/>
  <c r="D531" i="6"/>
  <c r="C531" i="6"/>
  <c r="B531" i="6"/>
  <c r="Q530" i="6"/>
  <c r="I530" i="6"/>
  <c r="Q529" i="6"/>
  <c r="I529" i="6"/>
  <c r="Q528" i="6"/>
  <c r="I528" i="6"/>
  <c r="Q527" i="6"/>
  <c r="I527" i="6"/>
  <c r="Q526" i="6"/>
  <c r="I526" i="6"/>
  <c r="Q522" i="6"/>
  <c r="P522" i="6"/>
  <c r="O522" i="6"/>
  <c r="N522" i="6"/>
  <c r="M522" i="6"/>
  <c r="L522" i="6"/>
  <c r="K522" i="6"/>
  <c r="J522" i="6"/>
  <c r="I522" i="6"/>
  <c r="H522" i="6"/>
  <c r="G522" i="6"/>
  <c r="F522" i="6"/>
  <c r="E522" i="6"/>
  <c r="D522" i="6"/>
  <c r="C522" i="6"/>
  <c r="B522" i="6"/>
  <c r="Q521" i="6"/>
  <c r="P521" i="6"/>
  <c r="O521" i="6"/>
  <c r="N521" i="6"/>
  <c r="M521" i="6"/>
  <c r="L521" i="6"/>
  <c r="K521" i="6"/>
  <c r="J521" i="6"/>
  <c r="I521" i="6"/>
  <c r="H521" i="6"/>
  <c r="G521" i="6"/>
  <c r="F521" i="6"/>
  <c r="E521" i="6"/>
  <c r="D521" i="6"/>
  <c r="C521" i="6"/>
  <c r="B521" i="6"/>
  <c r="Q520" i="6"/>
  <c r="I520" i="6"/>
  <c r="Q519" i="6"/>
  <c r="I519" i="6"/>
  <c r="Q518" i="6"/>
  <c r="I518" i="6"/>
  <c r="Q517" i="6"/>
  <c r="P517" i="6"/>
  <c r="O517" i="6"/>
  <c r="N517" i="6"/>
  <c r="M517" i="6"/>
  <c r="L517" i="6"/>
  <c r="K517" i="6"/>
  <c r="J517" i="6"/>
  <c r="I517" i="6"/>
  <c r="H517" i="6"/>
  <c r="G517" i="6"/>
  <c r="F517" i="6"/>
  <c r="E517" i="6"/>
  <c r="D517" i="6"/>
  <c r="C517" i="6"/>
  <c r="B517" i="6"/>
  <c r="Q516" i="6"/>
  <c r="I516" i="6"/>
  <c r="Q515" i="6"/>
  <c r="I515" i="6"/>
  <c r="Q514" i="6"/>
  <c r="I514" i="6"/>
  <c r="Q513" i="6"/>
  <c r="P513" i="6"/>
  <c r="O513" i="6"/>
  <c r="N513" i="6"/>
  <c r="M513" i="6"/>
  <c r="L513" i="6"/>
  <c r="K513" i="6"/>
  <c r="J513" i="6"/>
  <c r="I513" i="6"/>
  <c r="H513" i="6"/>
  <c r="G513" i="6"/>
  <c r="F513" i="6"/>
  <c r="E513" i="6"/>
  <c r="D513" i="6"/>
  <c r="C513" i="6"/>
  <c r="B513" i="6"/>
  <c r="Q512" i="6"/>
  <c r="I512" i="6"/>
  <c r="Q511" i="6"/>
  <c r="I511" i="6"/>
  <c r="Q510" i="6"/>
  <c r="I510" i="6"/>
  <c r="Q509" i="6"/>
  <c r="I509" i="6"/>
  <c r="Q508" i="6"/>
  <c r="I508" i="6"/>
  <c r="Q504" i="6"/>
  <c r="P504" i="6"/>
  <c r="O504" i="6"/>
  <c r="N504" i="6"/>
  <c r="M504" i="6"/>
  <c r="L504" i="6"/>
  <c r="K504" i="6"/>
  <c r="J504" i="6"/>
  <c r="I504" i="6"/>
  <c r="H504" i="6"/>
  <c r="G504" i="6"/>
  <c r="F504" i="6"/>
  <c r="E504" i="6"/>
  <c r="D504" i="6"/>
  <c r="C504" i="6"/>
  <c r="B504" i="6"/>
  <c r="Q503" i="6"/>
  <c r="P503" i="6"/>
  <c r="O503" i="6"/>
  <c r="N503" i="6"/>
  <c r="M503" i="6"/>
  <c r="L503" i="6"/>
  <c r="K503" i="6"/>
  <c r="J503" i="6"/>
  <c r="I503" i="6"/>
  <c r="H503" i="6"/>
  <c r="G503" i="6"/>
  <c r="F503" i="6"/>
  <c r="E503" i="6"/>
  <c r="D503" i="6"/>
  <c r="C503" i="6"/>
  <c r="B503" i="6"/>
  <c r="Q502" i="6"/>
  <c r="I502" i="6"/>
  <c r="Q501" i="6"/>
  <c r="I501" i="6"/>
  <c r="Q500" i="6"/>
  <c r="I500" i="6"/>
  <c r="Q499" i="6"/>
  <c r="P499" i="6"/>
  <c r="O499" i="6"/>
  <c r="N499" i="6"/>
  <c r="M499" i="6"/>
  <c r="L499" i="6"/>
  <c r="K499" i="6"/>
  <c r="J499" i="6"/>
  <c r="I499" i="6"/>
  <c r="H499" i="6"/>
  <c r="G499" i="6"/>
  <c r="F499" i="6"/>
  <c r="E499" i="6"/>
  <c r="D499" i="6"/>
  <c r="C499" i="6"/>
  <c r="B499" i="6"/>
  <c r="Q498" i="6"/>
  <c r="I498" i="6"/>
  <c r="Q497" i="6"/>
  <c r="I497" i="6"/>
  <c r="Q496" i="6"/>
  <c r="I496" i="6"/>
  <c r="Q495" i="6"/>
  <c r="P495" i="6"/>
  <c r="O495" i="6"/>
  <c r="N495" i="6"/>
  <c r="M495" i="6"/>
  <c r="L495" i="6"/>
  <c r="K495" i="6"/>
  <c r="J495" i="6"/>
  <c r="I495" i="6"/>
  <c r="H495" i="6"/>
  <c r="G495" i="6"/>
  <c r="F495" i="6"/>
  <c r="E495" i="6"/>
  <c r="D495" i="6"/>
  <c r="C495" i="6"/>
  <c r="B495" i="6"/>
  <c r="Q494" i="6"/>
  <c r="I494" i="6"/>
  <c r="Q493" i="6"/>
  <c r="I493" i="6"/>
  <c r="Q492" i="6"/>
  <c r="I492" i="6"/>
  <c r="Q491" i="6"/>
  <c r="I491" i="6"/>
  <c r="Q490" i="6"/>
  <c r="I490" i="6"/>
  <c r="Q486" i="6"/>
  <c r="P486" i="6"/>
  <c r="O486" i="6"/>
  <c r="N486" i="6"/>
  <c r="M486" i="6"/>
  <c r="L486" i="6"/>
  <c r="K486" i="6"/>
  <c r="J486" i="6"/>
  <c r="I486" i="6"/>
  <c r="H486" i="6"/>
  <c r="G486" i="6"/>
  <c r="F486" i="6"/>
  <c r="E486" i="6"/>
  <c r="D486" i="6"/>
  <c r="C486" i="6"/>
  <c r="B486" i="6"/>
  <c r="Q485" i="6"/>
  <c r="P485" i="6"/>
  <c r="O485" i="6"/>
  <c r="N485" i="6"/>
  <c r="M485" i="6"/>
  <c r="L485" i="6"/>
  <c r="K485" i="6"/>
  <c r="J485" i="6"/>
  <c r="I485" i="6"/>
  <c r="H485" i="6"/>
  <c r="G485" i="6"/>
  <c r="F485" i="6"/>
  <c r="E485" i="6"/>
  <c r="D485" i="6"/>
  <c r="C485" i="6"/>
  <c r="B485" i="6"/>
  <c r="Q484" i="6"/>
  <c r="I484" i="6"/>
  <c r="Q483" i="6"/>
  <c r="I483" i="6"/>
  <c r="Q482" i="6"/>
  <c r="I482" i="6"/>
  <c r="Q481" i="6"/>
  <c r="P481" i="6"/>
  <c r="O481" i="6"/>
  <c r="N481" i="6"/>
  <c r="M481" i="6"/>
  <c r="L481" i="6"/>
  <c r="K481" i="6"/>
  <c r="J481" i="6"/>
  <c r="I481" i="6"/>
  <c r="H481" i="6"/>
  <c r="G481" i="6"/>
  <c r="F481" i="6"/>
  <c r="E481" i="6"/>
  <c r="D481" i="6"/>
  <c r="C481" i="6"/>
  <c r="B481" i="6"/>
  <c r="Q480" i="6"/>
  <c r="I480" i="6"/>
  <c r="Q479" i="6"/>
  <c r="I479" i="6"/>
  <c r="Q478" i="6"/>
  <c r="I478" i="6"/>
  <c r="Q477" i="6"/>
  <c r="P477" i="6"/>
  <c r="O477" i="6"/>
  <c r="N477" i="6"/>
  <c r="M477" i="6"/>
  <c r="L477" i="6"/>
  <c r="K477" i="6"/>
  <c r="J477" i="6"/>
  <c r="I477" i="6"/>
  <c r="H477" i="6"/>
  <c r="G477" i="6"/>
  <c r="F477" i="6"/>
  <c r="E477" i="6"/>
  <c r="D477" i="6"/>
  <c r="C477" i="6"/>
  <c r="B477" i="6"/>
  <c r="Q476" i="6"/>
  <c r="I476" i="6"/>
  <c r="Q475" i="6"/>
  <c r="I475" i="6"/>
  <c r="Q474" i="6"/>
  <c r="I474" i="6"/>
  <c r="Q473" i="6"/>
  <c r="I473" i="6"/>
  <c r="Q472" i="6"/>
  <c r="I472" i="6"/>
  <c r="Q468" i="6"/>
  <c r="P468" i="6"/>
  <c r="O468" i="6"/>
  <c r="N468" i="6"/>
  <c r="M468" i="6"/>
  <c r="L468" i="6"/>
  <c r="K468" i="6"/>
  <c r="J468" i="6"/>
  <c r="I468" i="6"/>
  <c r="H468" i="6"/>
  <c r="G468" i="6"/>
  <c r="F468" i="6"/>
  <c r="E468" i="6"/>
  <c r="D468" i="6"/>
  <c r="C468" i="6"/>
  <c r="B468" i="6"/>
  <c r="Q467" i="6"/>
  <c r="M467" i="6"/>
  <c r="L467" i="6"/>
  <c r="K467" i="6"/>
  <c r="J467" i="6"/>
  <c r="I467" i="6"/>
  <c r="H467" i="6"/>
  <c r="G467" i="6"/>
  <c r="F467" i="6"/>
  <c r="E467" i="6"/>
  <c r="D467" i="6"/>
  <c r="C467" i="6"/>
  <c r="B467" i="6"/>
  <c r="Q466" i="6"/>
  <c r="I466" i="6"/>
  <c r="Q465" i="6"/>
  <c r="I465" i="6"/>
  <c r="Q464" i="6"/>
  <c r="I464" i="6"/>
  <c r="Q463" i="6"/>
  <c r="M463" i="6"/>
  <c r="L463" i="6"/>
  <c r="K463" i="6"/>
  <c r="J463" i="6"/>
  <c r="I463" i="6"/>
  <c r="H463" i="6"/>
  <c r="G463" i="6"/>
  <c r="F463" i="6"/>
  <c r="E463" i="6"/>
  <c r="D463" i="6"/>
  <c r="C463" i="6"/>
  <c r="B463" i="6"/>
  <c r="Q462" i="6"/>
  <c r="I462" i="6"/>
  <c r="Q461" i="6"/>
  <c r="I461" i="6"/>
  <c r="Q460" i="6"/>
  <c r="I460" i="6"/>
  <c r="Q459" i="6"/>
  <c r="M459" i="6"/>
  <c r="L459" i="6"/>
  <c r="K459" i="6"/>
  <c r="J459" i="6"/>
  <c r="I459" i="6"/>
  <c r="H459" i="6"/>
  <c r="G459" i="6"/>
  <c r="F459" i="6"/>
  <c r="E459" i="6"/>
  <c r="D459" i="6"/>
  <c r="C459" i="6"/>
  <c r="B459" i="6"/>
  <c r="Q458" i="6"/>
  <c r="I458" i="6"/>
  <c r="Q457" i="6"/>
  <c r="I457" i="6"/>
  <c r="Q456" i="6"/>
  <c r="I456" i="6"/>
  <c r="Q455" i="6"/>
  <c r="I455" i="6"/>
  <c r="Q454" i="6"/>
  <c r="I454" i="6"/>
  <c r="Q450" i="6"/>
  <c r="P450" i="6"/>
  <c r="O450" i="6"/>
  <c r="N450" i="6"/>
  <c r="M450" i="6"/>
  <c r="L450" i="6"/>
  <c r="K450" i="6"/>
  <c r="J450" i="6"/>
  <c r="I450" i="6"/>
  <c r="H450" i="6"/>
  <c r="G450" i="6"/>
  <c r="F450" i="6"/>
  <c r="E450" i="6"/>
  <c r="D450" i="6"/>
  <c r="C450" i="6"/>
  <c r="B450" i="6"/>
  <c r="Q449" i="6"/>
  <c r="P449" i="6"/>
  <c r="O449" i="6"/>
  <c r="N449" i="6"/>
  <c r="M449" i="6"/>
  <c r="L449" i="6"/>
  <c r="K449" i="6"/>
  <c r="J449" i="6"/>
  <c r="I449" i="6"/>
  <c r="H449" i="6"/>
  <c r="G449" i="6"/>
  <c r="F449" i="6"/>
  <c r="E449" i="6"/>
  <c r="D449" i="6"/>
  <c r="C449" i="6"/>
  <c r="B449" i="6"/>
  <c r="Q448" i="6"/>
  <c r="I448" i="6"/>
  <c r="Q447" i="6"/>
  <c r="I447" i="6"/>
  <c r="Q446" i="6"/>
  <c r="I446" i="6"/>
  <c r="Q445" i="6"/>
  <c r="P445" i="6"/>
  <c r="O445" i="6"/>
  <c r="N445" i="6"/>
  <c r="M445" i="6"/>
  <c r="L445" i="6"/>
  <c r="K445" i="6"/>
  <c r="J445" i="6"/>
  <c r="I445" i="6"/>
  <c r="H445" i="6"/>
  <c r="G445" i="6"/>
  <c r="F445" i="6"/>
  <c r="E445" i="6"/>
  <c r="D445" i="6"/>
  <c r="C445" i="6"/>
  <c r="B445" i="6"/>
  <c r="Q444" i="6"/>
  <c r="I444" i="6"/>
  <c r="Q443" i="6"/>
  <c r="I443" i="6"/>
  <c r="Q442" i="6"/>
  <c r="I442" i="6"/>
  <c r="Q441" i="6"/>
  <c r="P441" i="6"/>
  <c r="O441" i="6"/>
  <c r="N441" i="6"/>
  <c r="M441" i="6"/>
  <c r="L441" i="6"/>
  <c r="K441" i="6"/>
  <c r="J441" i="6"/>
  <c r="I441" i="6"/>
  <c r="H441" i="6"/>
  <c r="G441" i="6"/>
  <c r="F441" i="6"/>
  <c r="E441" i="6"/>
  <c r="D441" i="6"/>
  <c r="C441" i="6"/>
  <c r="B441" i="6"/>
  <c r="Q440" i="6"/>
  <c r="I440" i="6"/>
  <c r="Q439" i="6"/>
  <c r="I439" i="6"/>
  <c r="Q438" i="6"/>
  <c r="I438" i="6"/>
  <c r="Q437" i="6"/>
  <c r="I437" i="6"/>
  <c r="Q436" i="6"/>
  <c r="I436" i="6"/>
  <c r="Q432" i="6"/>
  <c r="P432" i="6"/>
  <c r="O432" i="6"/>
  <c r="N432" i="6"/>
  <c r="M432" i="6"/>
  <c r="L432" i="6"/>
  <c r="K432" i="6"/>
  <c r="J432" i="6"/>
  <c r="I432" i="6"/>
  <c r="H432" i="6"/>
  <c r="G432" i="6"/>
  <c r="F432" i="6"/>
  <c r="E432" i="6"/>
  <c r="D432" i="6"/>
  <c r="C432" i="6"/>
  <c r="B432" i="6"/>
  <c r="Q431" i="6"/>
  <c r="P431" i="6"/>
  <c r="O431" i="6"/>
  <c r="N431" i="6"/>
  <c r="M431" i="6"/>
  <c r="L431" i="6"/>
  <c r="K431" i="6"/>
  <c r="J431" i="6"/>
  <c r="I431" i="6"/>
  <c r="H431" i="6"/>
  <c r="G431" i="6"/>
  <c r="F431" i="6"/>
  <c r="E431" i="6"/>
  <c r="D431" i="6"/>
  <c r="C431" i="6"/>
  <c r="B431" i="6"/>
  <c r="Q430" i="6"/>
  <c r="I430" i="6"/>
  <c r="Q429" i="6"/>
  <c r="I429" i="6"/>
  <c r="Q428" i="6"/>
  <c r="I428" i="6"/>
  <c r="Q427" i="6"/>
  <c r="P427" i="6"/>
  <c r="O427" i="6"/>
  <c r="N427" i="6"/>
  <c r="M427" i="6"/>
  <c r="L427" i="6"/>
  <c r="K427" i="6"/>
  <c r="J427" i="6"/>
  <c r="I427" i="6"/>
  <c r="H427" i="6"/>
  <c r="G427" i="6"/>
  <c r="F427" i="6"/>
  <c r="E427" i="6"/>
  <c r="D427" i="6"/>
  <c r="C427" i="6"/>
  <c r="B427" i="6"/>
  <c r="Q426" i="6"/>
  <c r="I426" i="6"/>
  <c r="Q425" i="6"/>
  <c r="I425" i="6"/>
  <c r="Q424" i="6"/>
  <c r="I424" i="6"/>
  <c r="Q423" i="6"/>
  <c r="P423" i="6"/>
  <c r="O423" i="6"/>
  <c r="N423" i="6"/>
  <c r="M423" i="6"/>
  <c r="L423" i="6"/>
  <c r="K423" i="6"/>
  <c r="J423" i="6"/>
  <c r="I423" i="6"/>
  <c r="H423" i="6"/>
  <c r="G423" i="6"/>
  <c r="F423" i="6"/>
  <c r="E423" i="6"/>
  <c r="D423" i="6"/>
  <c r="C423" i="6"/>
  <c r="B423" i="6"/>
  <c r="Q422" i="6"/>
  <c r="I422" i="6"/>
  <c r="Q421" i="6"/>
  <c r="I421" i="6"/>
  <c r="Q420" i="6"/>
  <c r="I420" i="6"/>
  <c r="Q419" i="6"/>
  <c r="I419" i="6"/>
  <c r="Q418" i="6"/>
  <c r="I418" i="6"/>
  <c r="Q414" i="6"/>
  <c r="P414" i="6"/>
  <c r="O414" i="6"/>
  <c r="N414" i="6"/>
  <c r="M414" i="6"/>
  <c r="L414" i="6"/>
  <c r="K414" i="6"/>
  <c r="J414" i="6"/>
  <c r="I414" i="6"/>
  <c r="H414" i="6"/>
  <c r="G414" i="6"/>
  <c r="F414" i="6"/>
  <c r="E414" i="6"/>
  <c r="D414" i="6"/>
  <c r="C414" i="6"/>
  <c r="B414" i="6"/>
  <c r="Q413" i="6"/>
  <c r="P413" i="6"/>
  <c r="O413" i="6"/>
  <c r="N413" i="6"/>
  <c r="M413" i="6"/>
  <c r="L413" i="6"/>
  <c r="K413" i="6"/>
  <c r="J413" i="6"/>
  <c r="I413" i="6"/>
  <c r="H413" i="6"/>
  <c r="G413" i="6"/>
  <c r="F413" i="6"/>
  <c r="E413" i="6"/>
  <c r="D413" i="6"/>
  <c r="C413" i="6"/>
  <c r="B413" i="6"/>
  <c r="Q412" i="6"/>
  <c r="I412" i="6"/>
  <c r="Q411" i="6"/>
  <c r="I411" i="6"/>
  <c r="Q410" i="6"/>
  <c r="I410" i="6"/>
  <c r="Q409" i="6"/>
  <c r="P409" i="6"/>
  <c r="O409" i="6"/>
  <c r="N409" i="6"/>
  <c r="M409" i="6"/>
  <c r="L409" i="6"/>
  <c r="K409" i="6"/>
  <c r="J409" i="6"/>
  <c r="I409" i="6"/>
  <c r="H409" i="6"/>
  <c r="G409" i="6"/>
  <c r="F409" i="6"/>
  <c r="E409" i="6"/>
  <c r="D409" i="6"/>
  <c r="C409" i="6"/>
  <c r="B409" i="6"/>
  <c r="Q408" i="6"/>
  <c r="I408" i="6"/>
  <c r="Q407" i="6"/>
  <c r="I407" i="6"/>
  <c r="Q406" i="6"/>
  <c r="I406" i="6"/>
  <c r="Q405" i="6"/>
  <c r="P405" i="6"/>
  <c r="O405" i="6"/>
  <c r="N405" i="6"/>
  <c r="M405" i="6"/>
  <c r="L405" i="6"/>
  <c r="K405" i="6"/>
  <c r="J405" i="6"/>
  <c r="I405" i="6"/>
  <c r="H405" i="6"/>
  <c r="G405" i="6"/>
  <c r="F405" i="6"/>
  <c r="E405" i="6"/>
  <c r="D405" i="6"/>
  <c r="C405" i="6"/>
  <c r="B405" i="6"/>
  <c r="Q404" i="6"/>
  <c r="I404" i="6"/>
  <c r="Q403" i="6"/>
  <c r="I403" i="6"/>
  <c r="Q402" i="6"/>
  <c r="I402" i="6"/>
  <c r="Q401" i="6"/>
  <c r="I401" i="6"/>
  <c r="Q400" i="6"/>
  <c r="I400" i="6"/>
  <c r="Q396" i="6"/>
  <c r="P396" i="6"/>
  <c r="O396" i="6"/>
  <c r="N396" i="6"/>
  <c r="M396" i="6"/>
  <c r="L396" i="6"/>
  <c r="K396" i="6"/>
  <c r="J396" i="6"/>
  <c r="I396" i="6"/>
  <c r="H396" i="6"/>
  <c r="G396" i="6"/>
  <c r="F396" i="6"/>
  <c r="E396" i="6"/>
  <c r="D396" i="6"/>
  <c r="C396" i="6"/>
  <c r="B396" i="6"/>
  <c r="Q395" i="6"/>
  <c r="P395" i="6"/>
  <c r="O395" i="6"/>
  <c r="N395" i="6"/>
  <c r="M395" i="6"/>
  <c r="L395" i="6"/>
  <c r="K395" i="6"/>
  <c r="J395" i="6"/>
  <c r="I395" i="6"/>
  <c r="H395" i="6"/>
  <c r="G395" i="6"/>
  <c r="F395" i="6"/>
  <c r="E395" i="6"/>
  <c r="D395" i="6"/>
  <c r="C395" i="6"/>
  <c r="B395" i="6"/>
  <c r="Q394" i="6"/>
  <c r="I394" i="6"/>
  <c r="Q393" i="6"/>
  <c r="I393" i="6"/>
  <c r="Q392" i="6"/>
  <c r="I392" i="6"/>
  <c r="Q391" i="6"/>
  <c r="P391" i="6"/>
  <c r="O391" i="6"/>
  <c r="N391" i="6"/>
  <c r="M391" i="6"/>
  <c r="L391" i="6"/>
  <c r="K391" i="6"/>
  <c r="J391" i="6"/>
  <c r="I391" i="6"/>
  <c r="H391" i="6"/>
  <c r="G391" i="6"/>
  <c r="F391" i="6"/>
  <c r="E391" i="6"/>
  <c r="D391" i="6"/>
  <c r="C391" i="6"/>
  <c r="B391" i="6"/>
  <c r="Q390" i="6"/>
  <c r="I390" i="6"/>
  <c r="Q389" i="6"/>
  <c r="I389" i="6"/>
  <c r="Q388" i="6"/>
  <c r="I388" i="6"/>
  <c r="Q387" i="6"/>
  <c r="P387" i="6"/>
  <c r="O387" i="6"/>
  <c r="N387" i="6"/>
  <c r="M387" i="6"/>
  <c r="L387" i="6"/>
  <c r="K387" i="6"/>
  <c r="J387" i="6"/>
  <c r="I387" i="6"/>
  <c r="H387" i="6"/>
  <c r="G387" i="6"/>
  <c r="F387" i="6"/>
  <c r="E387" i="6"/>
  <c r="D387" i="6"/>
  <c r="C387" i="6"/>
  <c r="B387" i="6"/>
  <c r="Q386" i="6"/>
  <c r="I386" i="6"/>
  <c r="Q385" i="6"/>
  <c r="I385" i="6"/>
  <c r="Q384" i="6"/>
  <c r="I384" i="6"/>
  <c r="Q383" i="6"/>
  <c r="I383" i="6"/>
  <c r="Q382" i="6"/>
  <c r="I382" i="6"/>
  <c r="Q378" i="6"/>
  <c r="P378" i="6"/>
  <c r="O378" i="6"/>
  <c r="N378" i="6"/>
  <c r="M378" i="6"/>
  <c r="L378" i="6"/>
  <c r="K378" i="6"/>
  <c r="J378" i="6"/>
  <c r="I378" i="6"/>
  <c r="H378" i="6"/>
  <c r="G378" i="6"/>
  <c r="F378" i="6"/>
  <c r="E378" i="6"/>
  <c r="D378" i="6"/>
  <c r="C378" i="6"/>
  <c r="B378" i="6"/>
  <c r="Q377" i="6"/>
  <c r="P377" i="6"/>
  <c r="O377" i="6"/>
  <c r="N377" i="6"/>
  <c r="M377" i="6"/>
  <c r="L377" i="6"/>
  <c r="K377" i="6"/>
  <c r="J377" i="6"/>
  <c r="I377" i="6"/>
  <c r="H377" i="6"/>
  <c r="G377" i="6"/>
  <c r="F377" i="6"/>
  <c r="E377" i="6"/>
  <c r="D377" i="6"/>
  <c r="C377" i="6"/>
  <c r="B377" i="6"/>
  <c r="Q376" i="6"/>
  <c r="I376" i="6"/>
  <c r="Q375" i="6"/>
  <c r="I375" i="6"/>
  <c r="Q374" i="6"/>
  <c r="I374" i="6"/>
  <c r="Q373" i="6"/>
  <c r="P373" i="6"/>
  <c r="O373" i="6"/>
  <c r="N373" i="6"/>
  <c r="M373" i="6"/>
  <c r="L373" i="6"/>
  <c r="K373" i="6"/>
  <c r="J373" i="6"/>
  <c r="I373" i="6"/>
  <c r="H373" i="6"/>
  <c r="G373" i="6"/>
  <c r="F373" i="6"/>
  <c r="E373" i="6"/>
  <c r="D373" i="6"/>
  <c r="C373" i="6"/>
  <c r="B373" i="6"/>
  <c r="Q372" i="6"/>
  <c r="I372" i="6"/>
  <c r="Q371" i="6"/>
  <c r="I371" i="6"/>
  <c r="Q370" i="6"/>
  <c r="I370" i="6"/>
  <c r="Q369" i="6"/>
  <c r="P369" i="6"/>
  <c r="O369" i="6"/>
  <c r="N369" i="6"/>
  <c r="M369" i="6"/>
  <c r="L369" i="6"/>
  <c r="K369" i="6"/>
  <c r="J369" i="6"/>
  <c r="I369" i="6"/>
  <c r="H369" i="6"/>
  <c r="G369" i="6"/>
  <c r="F369" i="6"/>
  <c r="E369" i="6"/>
  <c r="D369" i="6"/>
  <c r="C369" i="6"/>
  <c r="B369" i="6"/>
  <c r="Q368" i="6"/>
  <c r="I368" i="6"/>
  <c r="Q367" i="6"/>
  <c r="I367" i="6"/>
  <c r="Q366" i="6"/>
  <c r="I366" i="6"/>
  <c r="Q365" i="6"/>
  <c r="I365" i="6"/>
  <c r="Q364" i="6"/>
  <c r="I364" i="6"/>
  <c r="Q360" i="6"/>
  <c r="P360" i="6"/>
  <c r="O360" i="6"/>
  <c r="N360" i="6"/>
  <c r="M360" i="6"/>
  <c r="L360" i="6"/>
  <c r="K360" i="6"/>
  <c r="J360" i="6"/>
  <c r="I360" i="6"/>
  <c r="H360" i="6"/>
  <c r="G360" i="6"/>
  <c r="F360" i="6"/>
  <c r="E360" i="6"/>
  <c r="D360" i="6"/>
  <c r="C360" i="6"/>
  <c r="B360" i="6"/>
  <c r="Q359" i="6"/>
  <c r="P359" i="6"/>
  <c r="O359" i="6"/>
  <c r="N359" i="6"/>
  <c r="M359" i="6"/>
  <c r="L359" i="6"/>
  <c r="K359" i="6"/>
  <c r="J359" i="6"/>
  <c r="I359" i="6"/>
  <c r="H359" i="6"/>
  <c r="G359" i="6"/>
  <c r="F359" i="6"/>
  <c r="E359" i="6"/>
  <c r="D359" i="6"/>
  <c r="C359" i="6"/>
  <c r="B359" i="6"/>
  <c r="Q358" i="6"/>
  <c r="I358" i="6"/>
  <c r="Q357" i="6"/>
  <c r="I357" i="6"/>
  <c r="Q356" i="6"/>
  <c r="I356" i="6"/>
  <c r="Q355" i="6"/>
  <c r="P355" i="6"/>
  <c r="O355" i="6"/>
  <c r="N355" i="6"/>
  <c r="M355" i="6"/>
  <c r="L355" i="6"/>
  <c r="K355" i="6"/>
  <c r="J355" i="6"/>
  <c r="I355" i="6"/>
  <c r="H355" i="6"/>
  <c r="G355" i="6"/>
  <c r="F355" i="6"/>
  <c r="E355" i="6"/>
  <c r="D355" i="6"/>
  <c r="C355" i="6"/>
  <c r="B355" i="6"/>
  <c r="Q354" i="6"/>
  <c r="I354" i="6"/>
  <c r="Q353" i="6"/>
  <c r="I353" i="6"/>
  <c r="H353" i="6"/>
  <c r="Q352" i="6"/>
  <c r="I352" i="6"/>
  <c r="Q351" i="6"/>
  <c r="P351" i="6"/>
  <c r="O351" i="6"/>
  <c r="N351" i="6"/>
  <c r="M351" i="6"/>
  <c r="L351" i="6"/>
  <c r="K351" i="6"/>
  <c r="J351" i="6"/>
  <c r="I351" i="6"/>
  <c r="H351" i="6"/>
  <c r="G351" i="6"/>
  <c r="F351" i="6"/>
  <c r="E351" i="6"/>
  <c r="D351" i="6"/>
  <c r="C351" i="6"/>
  <c r="B351" i="6"/>
  <c r="Q350" i="6"/>
  <c r="I350" i="6"/>
  <c r="Q349" i="6"/>
  <c r="I349" i="6"/>
  <c r="Q348" i="6"/>
  <c r="I348" i="6"/>
  <c r="Q347" i="6"/>
  <c r="I347" i="6"/>
  <c r="Q346" i="6"/>
  <c r="I346" i="6"/>
  <c r="Q342" i="6"/>
  <c r="P342" i="6"/>
  <c r="O342" i="6"/>
  <c r="N342" i="6"/>
  <c r="M342" i="6"/>
  <c r="L342" i="6"/>
  <c r="K342" i="6"/>
  <c r="J342" i="6"/>
  <c r="I342" i="6"/>
  <c r="H342" i="6"/>
  <c r="G342" i="6"/>
  <c r="F342" i="6"/>
  <c r="E342" i="6"/>
  <c r="D342" i="6"/>
  <c r="C342" i="6"/>
  <c r="B342" i="6"/>
  <c r="Q341" i="6"/>
  <c r="P341" i="6"/>
  <c r="O341" i="6"/>
  <c r="N341" i="6"/>
  <c r="M341" i="6"/>
  <c r="L341" i="6"/>
  <c r="K341" i="6"/>
  <c r="J341" i="6"/>
  <c r="I341" i="6"/>
  <c r="H341" i="6"/>
  <c r="G341" i="6"/>
  <c r="F341" i="6"/>
  <c r="E341" i="6"/>
  <c r="D341" i="6"/>
  <c r="C341" i="6"/>
  <c r="B341" i="6"/>
  <c r="Q340" i="6"/>
  <c r="I340" i="6"/>
  <c r="Q339" i="6"/>
  <c r="I339" i="6"/>
  <c r="Q338" i="6"/>
  <c r="I338" i="6"/>
  <c r="Q337" i="6"/>
  <c r="P337" i="6"/>
  <c r="O337" i="6"/>
  <c r="N337" i="6"/>
  <c r="M337" i="6"/>
  <c r="L337" i="6"/>
  <c r="K337" i="6"/>
  <c r="J337" i="6"/>
  <c r="I337" i="6"/>
  <c r="H337" i="6"/>
  <c r="G337" i="6"/>
  <c r="F337" i="6"/>
  <c r="E337" i="6"/>
  <c r="D337" i="6"/>
  <c r="C337" i="6"/>
  <c r="B337" i="6"/>
  <c r="Q336" i="6"/>
  <c r="I336" i="6"/>
  <c r="Q335" i="6"/>
  <c r="I335" i="6"/>
  <c r="Q334" i="6"/>
  <c r="I334" i="6"/>
  <c r="Q333" i="6"/>
  <c r="P333" i="6"/>
  <c r="O333" i="6"/>
  <c r="N333" i="6"/>
  <c r="M333" i="6"/>
  <c r="L333" i="6"/>
  <c r="K333" i="6"/>
  <c r="J333" i="6"/>
  <c r="I333" i="6"/>
  <c r="H333" i="6"/>
  <c r="G333" i="6"/>
  <c r="F333" i="6"/>
  <c r="E333" i="6"/>
  <c r="D333" i="6"/>
  <c r="C333" i="6"/>
  <c r="B333" i="6"/>
  <c r="Q332" i="6"/>
  <c r="I332" i="6"/>
  <c r="Q331" i="6"/>
  <c r="I331" i="6"/>
  <c r="Q330" i="6"/>
  <c r="I330" i="6"/>
  <c r="Q329" i="6"/>
  <c r="I329" i="6"/>
  <c r="Q328" i="6"/>
  <c r="I328" i="6"/>
  <c r="Q324" i="6"/>
  <c r="P324" i="6"/>
  <c r="O324" i="6"/>
  <c r="N324" i="6"/>
  <c r="M324" i="6"/>
  <c r="L324" i="6"/>
  <c r="K324" i="6"/>
  <c r="J324" i="6"/>
  <c r="I324" i="6"/>
  <c r="H324" i="6"/>
  <c r="G324" i="6"/>
  <c r="F324" i="6"/>
  <c r="E324" i="6"/>
  <c r="D324" i="6"/>
  <c r="C324" i="6"/>
  <c r="B324" i="6"/>
  <c r="Q323" i="6"/>
  <c r="P323" i="6"/>
  <c r="O323" i="6"/>
  <c r="N323" i="6"/>
  <c r="M323" i="6"/>
  <c r="L323" i="6"/>
  <c r="K323" i="6"/>
  <c r="J323" i="6"/>
  <c r="I323" i="6"/>
  <c r="H323" i="6"/>
  <c r="G323" i="6"/>
  <c r="F323" i="6"/>
  <c r="E323" i="6"/>
  <c r="D323" i="6"/>
  <c r="C323" i="6"/>
  <c r="B323" i="6"/>
  <c r="Q322" i="6"/>
  <c r="I322" i="6"/>
  <c r="Q321" i="6"/>
  <c r="I321" i="6"/>
  <c r="Q320" i="6"/>
  <c r="I320" i="6"/>
  <c r="Q319" i="6"/>
  <c r="P319" i="6"/>
  <c r="O319" i="6"/>
  <c r="N319" i="6"/>
  <c r="M319" i="6"/>
  <c r="L319" i="6"/>
  <c r="K319" i="6"/>
  <c r="J319" i="6"/>
  <c r="I319" i="6"/>
  <c r="H319" i="6"/>
  <c r="G319" i="6"/>
  <c r="F319" i="6"/>
  <c r="E319" i="6"/>
  <c r="D319" i="6"/>
  <c r="C319" i="6"/>
  <c r="B319" i="6"/>
  <c r="Q318" i="6"/>
  <c r="I318" i="6"/>
  <c r="Q317" i="6"/>
  <c r="I317" i="6"/>
  <c r="Q316" i="6"/>
  <c r="I316" i="6"/>
  <c r="Q315" i="6"/>
  <c r="P315" i="6"/>
  <c r="O315" i="6"/>
  <c r="N315" i="6"/>
  <c r="M315" i="6"/>
  <c r="L315" i="6"/>
  <c r="K315" i="6"/>
  <c r="J315" i="6"/>
  <c r="I315" i="6"/>
  <c r="H315" i="6"/>
  <c r="G315" i="6"/>
  <c r="F315" i="6"/>
  <c r="E315" i="6"/>
  <c r="D315" i="6"/>
  <c r="C315" i="6"/>
  <c r="B315" i="6"/>
  <c r="Q314" i="6"/>
  <c r="I314" i="6"/>
  <c r="Q313" i="6"/>
  <c r="I313" i="6"/>
  <c r="Q312" i="6"/>
  <c r="I312" i="6"/>
  <c r="Q311" i="6"/>
  <c r="I311" i="6"/>
  <c r="Q310" i="6"/>
  <c r="I310" i="6"/>
  <c r="Q306" i="6"/>
  <c r="P306" i="6"/>
  <c r="O306" i="6"/>
  <c r="N306" i="6"/>
  <c r="M306" i="6"/>
  <c r="L306" i="6"/>
  <c r="K306" i="6"/>
  <c r="J306" i="6"/>
  <c r="I306" i="6"/>
  <c r="H306" i="6"/>
  <c r="G306" i="6"/>
  <c r="F306" i="6"/>
  <c r="E306" i="6"/>
  <c r="D306" i="6"/>
  <c r="C306" i="6"/>
  <c r="B306" i="6"/>
  <c r="Q305" i="6"/>
  <c r="P305" i="6"/>
  <c r="O305" i="6"/>
  <c r="N305" i="6"/>
  <c r="M305" i="6"/>
  <c r="L305" i="6"/>
  <c r="K305" i="6"/>
  <c r="J305" i="6"/>
  <c r="I305" i="6"/>
  <c r="H305" i="6"/>
  <c r="G305" i="6"/>
  <c r="F305" i="6"/>
  <c r="E305" i="6"/>
  <c r="D305" i="6"/>
  <c r="C305" i="6"/>
  <c r="B305" i="6"/>
  <c r="Q304" i="6"/>
  <c r="I304" i="6"/>
  <c r="Q303" i="6"/>
  <c r="I303" i="6"/>
  <c r="Q302" i="6"/>
  <c r="I302" i="6"/>
  <c r="Q301" i="6"/>
  <c r="P301" i="6"/>
  <c r="O301" i="6"/>
  <c r="N301" i="6"/>
  <c r="M301" i="6"/>
  <c r="L301" i="6"/>
  <c r="K301" i="6"/>
  <c r="J301" i="6"/>
  <c r="I301" i="6"/>
  <c r="H301" i="6"/>
  <c r="G301" i="6"/>
  <c r="F301" i="6"/>
  <c r="E301" i="6"/>
  <c r="D301" i="6"/>
  <c r="C301" i="6"/>
  <c r="B301" i="6"/>
  <c r="Q300" i="6"/>
  <c r="I300" i="6"/>
  <c r="Q299" i="6"/>
  <c r="I299" i="6"/>
  <c r="Q298" i="6"/>
  <c r="I298" i="6"/>
  <c r="Q297" i="6"/>
  <c r="P297" i="6"/>
  <c r="O297" i="6"/>
  <c r="N297" i="6"/>
  <c r="M297" i="6"/>
  <c r="L297" i="6"/>
  <c r="K297" i="6"/>
  <c r="J297" i="6"/>
  <c r="I297" i="6"/>
  <c r="H297" i="6"/>
  <c r="G297" i="6"/>
  <c r="F297" i="6"/>
  <c r="E297" i="6"/>
  <c r="D297" i="6"/>
  <c r="C297" i="6"/>
  <c r="B297" i="6"/>
  <c r="Q296" i="6"/>
  <c r="I296" i="6"/>
  <c r="Q295" i="6"/>
  <c r="I295" i="6"/>
  <c r="Q294" i="6"/>
  <c r="I294" i="6"/>
  <c r="Q293" i="6"/>
  <c r="I293" i="6"/>
  <c r="Q292" i="6"/>
  <c r="I292" i="6"/>
  <c r="Q288" i="6"/>
  <c r="P288" i="6"/>
  <c r="O288" i="6"/>
  <c r="N288" i="6"/>
  <c r="M288" i="6"/>
  <c r="L288" i="6"/>
  <c r="K288" i="6"/>
  <c r="J288" i="6"/>
  <c r="I288" i="6"/>
  <c r="H288" i="6"/>
  <c r="G288" i="6"/>
  <c r="F288" i="6"/>
  <c r="E288" i="6"/>
  <c r="D288" i="6"/>
  <c r="C288" i="6"/>
  <c r="B288" i="6"/>
  <c r="Q287" i="6"/>
  <c r="P287" i="6"/>
  <c r="O287" i="6"/>
  <c r="N287" i="6"/>
  <c r="M287" i="6"/>
  <c r="L287" i="6"/>
  <c r="K287" i="6"/>
  <c r="J287" i="6"/>
  <c r="I287" i="6"/>
  <c r="H287" i="6"/>
  <c r="G287" i="6"/>
  <c r="F287" i="6"/>
  <c r="E287" i="6"/>
  <c r="D287" i="6"/>
  <c r="C287" i="6"/>
  <c r="B287" i="6"/>
  <c r="Q286" i="6"/>
  <c r="I286" i="6"/>
  <c r="Q285" i="6"/>
  <c r="I285" i="6"/>
  <c r="Q284" i="6"/>
  <c r="I284" i="6"/>
  <c r="Q283" i="6"/>
  <c r="P283" i="6"/>
  <c r="O283" i="6"/>
  <c r="N283" i="6"/>
  <c r="M283" i="6"/>
  <c r="L283" i="6"/>
  <c r="K283" i="6"/>
  <c r="J283" i="6"/>
  <c r="I283" i="6"/>
  <c r="H283" i="6"/>
  <c r="G283" i="6"/>
  <c r="F283" i="6"/>
  <c r="E283" i="6"/>
  <c r="D283" i="6"/>
  <c r="C283" i="6"/>
  <c r="B283" i="6"/>
  <c r="Q282" i="6"/>
  <c r="I282" i="6"/>
  <c r="Q281" i="6"/>
  <c r="I281" i="6"/>
  <c r="Q280" i="6"/>
  <c r="I280" i="6"/>
  <c r="Q279" i="6"/>
  <c r="P279" i="6"/>
  <c r="O279" i="6"/>
  <c r="N279" i="6"/>
  <c r="M279" i="6"/>
  <c r="L279" i="6"/>
  <c r="K279" i="6"/>
  <c r="J279" i="6"/>
  <c r="I279" i="6"/>
  <c r="H279" i="6"/>
  <c r="G279" i="6"/>
  <c r="F279" i="6"/>
  <c r="E279" i="6"/>
  <c r="D279" i="6"/>
  <c r="C279" i="6"/>
  <c r="B279" i="6"/>
  <c r="Q278" i="6"/>
  <c r="I278" i="6"/>
  <c r="Q277" i="6"/>
  <c r="I277" i="6"/>
  <c r="Q276" i="6"/>
  <c r="I276" i="6"/>
  <c r="Q275" i="6"/>
  <c r="I275" i="6"/>
  <c r="Q274" i="6"/>
  <c r="I274" i="6"/>
  <c r="Q270" i="6"/>
  <c r="P270" i="6"/>
  <c r="O270" i="6"/>
  <c r="N270" i="6"/>
  <c r="M270" i="6"/>
  <c r="L270" i="6"/>
  <c r="K270" i="6"/>
  <c r="J270" i="6"/>
  <c r="I270" i="6"/>
  <c r="H270" i="6"/>
  <c r="G270" i="6"/>
  <c r="F270" i="6"/>
  <c r="E270" i="6"/>
  <c r="D270" i="6"/>
  <c r="C270" i="6"/>
  <c r="B270" i="6"/>
  <c r="Q269" i="6"/>
  <c r="P269" i="6"/>
  <c r="O269" i="6"/>
  <c r="N269" i="6"/>
  <c r="M269" i="6"/>
  <c r="L269" i="6"/>
  <c r="K269" i="6"/>
  <c r="J269" i="6"/>
  <c r="I269" i="6"/>
  <c r="H269" i="6"/>
  <c r="G269" i="6"/>
  <c r="F269" i="6"/>
  <c r="E269" i="6"/>
  <c r="D269" i="6"/>
  <c r="C269" i="6"/>
  <c r="B269" i="6"/>
  <c r="Q268" i="6"/>
  <c r="I268" i="6"/>
  <c r="Q267" i="6"/>
  <c r="I267" i="6"/>
  <c r="Q266" i="6"/>
  <c r="I266" i="6"/>
  <c r="Q265" i="6"/>
  <c r="P265" i="6"/>
  <c r="O265" i="6"/>
  <c r="N265" i="6"/>
  <c r="M265" i="6"/>
  <c r="L265" i="6"/>
  <c r="K265" i="6"/>
  <c r="J265" i="6"/>
  <c r="I265" i="6"/>
  <c r="H265" i="6"/>
  <c r="G265" i="6"/>
  <c r="F265" i="6"/>
  <c r="E265" i="6"/>
  <c r="D265" i="6"/>
  <c r="C265" i="6"/>
  <c r="B265" i="6"/>
  <c r="Q264" i="6"/>
  <c r="I264" i="6"/>
  <c r="Q263" i="6"/>
  <c r="I263" i="6"/>
  <c r="Q262" i="6"/>
  <c r="I262" i="6"/>
  <c r="Q261" i="6"/>
  <c r="P261" i="6"/>
  <c r="O261" i="6"/>
  <c r="N261" i="6"/>
  <c r="M261" i="6"/>
  <c r="L261" i="6"/>
  <c r="K261" i="6"/>
  <c r="J261" i="6"/>
  <c r="I261" i="6"/>
  <c r="H261" i="6"/>
  <c r="G261" i="6"/>
  <c r="F261" i="6"/>
  <c r="E261" i="6"/>
  <c r="D261" i="6"/>
  <c r="C261" i="6"/>
  <c r="B261" i="6"/>
  <c r="Q260" i="6"/>
  <c r="I260" i="6"/>
  <c r="Q259" i="6"/>
  <c r="I259" i="6"/>
  <c r="Q258" i="6"/>
  <c r="I258" i="6"/>
  <c r="Q257" i="6"/>
  <c r="I257" i="6"/>
  <c r="Q256" i="6"/>
  <c r="I256" i="6"/>
  <c r="Q252" i="6"/>
  <c r="P252" i="6"/>
  <c r="O252" i="6"/>
  <c r="N252" i="6"/>
  <c r="M252" i="6"/>
  <c r="L252" i="6"/>
  <c r="K252" i="6"/>
  <c r="J252" i="6"/>
  <c r="I252" i="6"/>
  <c r="H252" i="6"/>
  <c r="G252" i="6"/>
  <c r="F252" i="6"/>
  <c r="E252" i="6"/>
  <c r="D252" i="6"/>
  <c r="C252" i="6"/>
  <c r="B252" i="6"/>
  <c r="Q251" i="6"/>
  <c r="P251" i="6"/>
  <c r="O251" i="6"/>
  <c r="N251" i="6"/>
  <c r="M251" i="6"/>
  <c r="L251" i="6"/>
  <c r="K251" i="6"/>
  <c r="J251" i="6"/>
  <c r="I251" i="6"/>
  <c r="H251" i="6"/>
  <c r="G251" i="6"/>
  <c r="F251" i="6"/>
  <c r="E251" i="6"/>
  <c r="D251" i="6"/>
  <c r="C251" i="6"/>
  <c r="B251" i="6"/>
  <c r="Q250" i="6"/>
  <c r="I250" i="6"/>
  <c r="Q249" i="6"/>
  <c r="I249" i="6"/>
  <c r="Q248" i="6"/>
  <c r="I248" i="6"/>
  <c r="Q247" i="6"/>
  <c r="P247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C247" i="6"/>
  <c r="B247" i="6"/>
  <c r="Q246" i="6"/>
  <c r="I246" i="6"/>
  <c r="Q245" i="6"/>
  <c r="I245" i="6"/>
  <c r="Q244" i="6"/>
  <c r="I244" i="6"/>
  <c r="Q243" i="6"/>
  <c r="P243" i="6"/>
  <c r="O243" i="6"/>
  <c r="N243" i="6"/>
  <c r="M243" i="6"/>
  <c r="L243" i="6"/>
  <c r="K243" i="6"/>
  <c r="J243" i="6"/>
  <c r="I243" i="6"/>
  <c r="H243" i="6"/>
  <c r="G243" i="6"/>
  <c r="F243" i="6"/>
  <c r="E243" i="6"/>
  <c r="D243" i="6"/>
  <c r="C243" i="6"/>
  <c r="B243" i="6"/>
  <c r="Q242" i="6"/>
  <c r="I242" i="6"/>
  <c r="Q241" i="6"/>
  <c r="I241" i="6"/>
  <c r="Q240" i="6"/>
  <c r="I240" i="6"/>
  <c r="Q239" i="6"/>
  <c r="I239" i="6"/>
  <c r="Q238" i="6"/>
  <c r="I238" i="6"/>
  <c r="Q234" i="6"/>
  <c r="P234" i="6"/>
  <c r="O234" i="6"/>
  <c r="N234" i="6"/>
  <c r="M234" i="6"/>
  <c r="L234" i="6"/>
  <c r="K234" i="6"/>
  <c r="J234" i="6"/>
  <c r="I234" i="6"/>
  <c r="H234" i="6"/>
  <c r="G234" i="6"/>
  <c r="F234" i="6"/>
  <c r="E234" i="6"/>
  <c r="D234" i="6"/>
  <c r="C234" i="6"/>
  <c r="B234" i="6"/>
  <c r="Q233" i="6"/>
  <c r="P233" i="6"/>
  <c r="O233" i="6"/>
  <c r="N233" i="6"/>
  <c r="M233" i="6"/>
  <c r="L233" i="6"/>
  <c r="K233" i="6"/>
  <c r="J233" i="6"/>
  <c r="I233" i="6"/>
  <c r="H233" i="6"/>
  <c r="G233" i="6"/>
  <c r="F233" i="6"/>
  <c r="E233" i="6"/>
  <c r="D233" i="6"/>
  <c r="C233" i="6"/>
  <c r="B233" i="6"/>
  <c r="Q232" i="6"/>
  <c r="I232" i="6"/>
  <c r="Q231" i="6"/>
  <c r="I231" i="6"/>
  <c r="Q230" i="6"/>
  <c r="I230" i="6"/>
  <c r="Q229" i="6"/>
  <c r="P229" i="6"/>
  <c r="O229" i="6"/>
  <c r="N229" i="6"/>
  <c r="M229" i="6"/>
  <c r="L229" i="6"/>
  <c r="K229" i="6"/>
  <c r="J229" i="6"/>
  <c r="I229" i="6"/>
  <c r="H229" i="6"/>
  <c r="G229" i="6"/>
  <c r="F229" i="6"/>
  <c r="E229" i="6"/>
  <c r="D229" i="6"/>
  <c r="C229" i="6"/>
  <c r="B229" i="6"/>
  <c r="Q228" i="6"/>
  <c r="I228" i="6"/>
  <c r="Q227" i="6"/>
  <c r="I227" i="6"/>
  <c r="Q226" i="6"/>
  <c r="I226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C225" i="6"/>
  <c r="B225" i="6"/>
  <c r="Q224" i="6"/>
  <c r="I224" i="6"/>
  <c r="Q223" i="6"/>
  <c r="I223" i="6"/>
  <c r="Q222" i="6"/>
  <c r="I222" i="6"/>
  <c r="Q221" i="6"/>
  <c r="I221" i="6"/>
  <c r="Q220" i="6"/>
  <c r="I220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C215" i="6"/>
  <c r="B215" i="6"/>
  <c r="Q214" i="6"/>
  <c r="I214" i="6"/>
  <c r="Q213" i="6"/>
  <c r="I213" i="6"/>
  <c r="Q212" i="6"/>
  <c r="I212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C211" i="6"/>
  <c r="B211" i="6"/>
  <c r="Q210" i="6"/>
  <c r="I210" i="6"/>
  <c r="Q209" i="6"/>
  <c r="I209" i="6"/>
  <c r="Q208" i="6"/>
  <c r="I208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C207" i="6"/>
  <c r="B207" i="6"/>
  <c r="Q206" i="6"/>
  <c r="I206" i="6"/>
  <c r="Q205" i="6"/>
  <c r="I205" i="6"/>
  <c r="Q204" i="6"/>
  <c r="I204" i="6"/>
  <c r="Q203" i="6"/>
  <c r="I203" i="6"/>
  <c r="Q202" i="6"/>
  <c r="I202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C198" i="6"/>
  <c r="B198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C197" i="6"/>
  <c r="B197" i="6"/>
  <c r="Q196" i="6"/>
  <c r="I196" i="6"/>
  <c r="Q195" i="6"/>
  <c r="I195" i="6"/>
  <c r="Q194" i="6"/>
  <c r="I194" i="6"/>
  <c r="Q193" i="6"/>
  <c r="P193" i="6"/>
  <c r="O193" i="6"/>
  <c r="M193" i="6"/>
  <c r="L193" i="6"/>
  <c r="K193" i="6"/>
  <c r="J193" i="6"/>
  <c r="I193" i="6"/>
  <c r="H193" i="6"/>
  <c r="G193" i="6"/>
  <c r="F193" i="6"/>
  <c r="E193" i="6"/>
  <c r="D193" i="6"/>
  <c r="C193" i="6"/>
  <c r="B193" i="6"/>
  <c r="Q192" i="6"/>
  <c r="I192" i="6"/>
  <c r="Q191" i="6"/>
  <c r="I191" i="6"/>
  <c r="Q190" i="6"/>
  <c r="I190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C189" i="6"/>
  <c r="B189" i="6"/>
  <c r="Q188" i="6"/>
  <c r="I188" i="6"/>
  <c r="Q187" i="6"/>
  <c r="I187" i="6"/>
  <c r="Q186" i="6"/>
  <c r="I186" i="6"/>
  <c r="Q185" i="6"/>
  <c r="I185" i="6"/>
  <c r="Q184" i="6"/>
  <c r="I184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C180" i="6"/>
  <c r="B180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C179" i="6"/>
  <c r="B179" i="6"/>
  <c r="Q178" i="6"/>
  <c r="I178" i="6"/>
  <c r="Q177" i="6"/>
  <c r="I177" i="6"/>
  <c r="Q176" i="6"/>
  <c r="I176" i="6"/>
  <c r="Q175" i="6"/>
  <c r="P175" i="6"/>
  <c r="O175" i="6"/>
  <c r="M175" i="6"/>
  <c r="L175" i="6"/>
  <c r="K175" i="6"/>
  <c r="J175" i="6"/>
  <c r="I175" i="6"/>
  <c r="H175" i="6"/>
  <c r="G175" i="6"/>
  <c r="F175" i="6"/>
  <c r="E175" i="6"/>
  <c r="D175" i="6"/>
  <c r="C175" i="6"/>
  <c r="B175" i="6"/>
  <c r="Q174" i="6"/>
  <c r="I174" i="6"/>
  <c r="Q173" i="6"/>
  <c r="I173" i="6"/>
  <c r="Q172" i="6"/>
  <c r="I172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C171" i="6"/>
  <c r="B171" i="6"/>
  <c r="Q170" i="6"/>
  <c r="I170" i="6"/>
  <c r="Q169" i="6"/>
  <c r="I169" i="6"/>
  <c r="Q168" i="6"/>
  <c r="I168" i="6"/>
  <c r="Q167" i="6"/>
  <c r="I167" i="6"/>
  <c r="Q166" i="6"/>
  <c r="I166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C162" i="6"/>
  <c r="B162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C161" i="6"/>
  <c r="B161" i="6"/>
  <c r="Q160" i="6"/>
  <c r="I160" i="6"/>
  <c r="Q159" i="6"/>
  <c r="I159" i="6"/>
  <c r="Q158" i="6"/>
  <c r="I158" i="6"/>
  <c r="Q157" i="6"/>
  <c r="P157" i="6"/>
  <c r="O157" i="6"/>
  <c r="M157" i="6"/>
  <c r="L157" i="6"/>
  <c r="K157" i="6"/>
  <c r="J157" i="6"/>
  <c r="I157" i="6"/>
  <c r="H157" i="6"/>
  <c r="G157" i="6"/>
  <c r="F157" i="6"/>
  <c r="E157" i="6"/>
  <c r="D157" i="6"/>
  <c r="C157" i="6"/>
  <c r="B157" i="6"/>
  <c r="Q156" i="6"/>
  <c r="I156" i="6"/>
  <c r="Q155" i="6"/>
  <c r="I155" i="6"/>
  <c r="Q154" i="6"/>
  <c r="I154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Q152" i="6"/>
  <c r="I152" i="6"/>
  <c r="Q151" i="6"/>
  <c r="I151" i="6"/>
  <c r="Q150" i="6"/>
  <c r="I150" i="6"/>
  <c r="Q149" i="6"/>
  <c r="I149" i="6"/>
  <c r="Q148" i="6"/>
  <c r="I148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Q142" i="6"/>
  <c r="I142" i="6"/>
  <c r="Q141" i="6"/>
  <c r="I141" i="6"/>
  <c r="Q140" i="6"/>
  <c r="I140" i="6"/>
  <c r="Q139" i="6"/>
  <c r="P139" i="6"/>
  <c r="O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Q138" i="6"/>
  <c r="I138" i="6"/>
  <c r="Q137" i="6"/>
  <c r="I137" i="6"/>
  <c r="Q136" i="6"/>
  <c r="I136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Q134" i="6"/>
  <c r="I134" i="6"/>
  <c r="Q133" i="6"/>
  <c r="I133" i="6"/>
  <c r="Q132" i="6"/>
  <c r="I132" i="6"/>
  <c r="Q131" i="6"/>
  <c r="I131" i="6"/>
  <c r="Q130" i="6"/>
  <c r="I130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Q124" i="6"/>
  <c r="I124" i="6"/>
  <c r="Q123" i="6"/>
  <c r="M123" i="6"/>
  <c r="I123" i="6"/>
  <c r="Q122" i="6"/>
  <c r="I122" i="6"/>
  <c r="Q121" i="6"/>
  <c r="P121" i="6"/>
  <c r="O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Q120" i="6"/>
  <c r="I120" i="6"/>
  <c r="Q119" i="6"/>
  <c r="I119" i="6"/>
  <c r="Q118" i="6"/>
  <c r="I118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Q116" i="6"/>
  <c r="I116" i="6"/>
  <c r="Q115" i="6"/>
  <c r="I115" i="6"/>
  <c r="Q114" i="6"/>
  <c r="J114" i="6"/>
  <c r="I114" i="6"/>
  <c r="Q113" i="6"/>
  <c r="I113" i="6"/>
  <c r="Q112" i="6"/>
  <c r="I112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Q106" i="6"/>
  <c r="I106" i="6"/>
  <c r="Q105" i="6"/>
  <c r="I105" i="6"/>
  <c r="Q104" i="6"/>
  <c r="I104" i="6"/>
  <c r="Q103" i="6"/>
  <c r="P103" i="6"/>
  <c r="O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Q102" i="6"/>
  <c r="I102" i="6"/>
  <c r="Q101" i="6"/>
  <c r="I101" i="6"/>
  <c r="Q100" i="6"/>
  <c r="I100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Q98" i="6"/>
  <c r="I98" i="6"/>
  <c r="Q97" i="6"/>
  <c r="I97" i="6"/>
  <c r="Q96" i="6"/>
  <c r="I96" i="6"/>
  <c r="Q95" i="6"/>
  <c r="I95" i="6"/>
  <c r="Q94" i="6"/>
  <c r="I94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Q88" i="6"/>
  <c r="I88" i="6"/>
  <c r="Q87" i="6"/>
  <c r="I87" i="6"/>
  <c r="Q86" i="6"/>
  <c r="I86" i="6"/>
  <c r="Q85" i="6"/>
  <c r="P85" i="6"/>
  <c r="O85" i="6"/>
  <c r="M85" i="6"/>
  <c r="L85" i="6"/>
  <c r="K85" i="6"/>
  <c r="J85" i="6"/>
  <c r="I85" i="6"/>
  <c r="H85" i="6"/>
  <c r="G85" i="6"/>
  <c r="F85" i="6"/>
  <c r="E85" i="6"/>
  <c r="D85" i="6"/>
  <c r="C85" i="6"/>
  <c r="B85" i="6"/>
  <c r="Q84" i="6"/>
  <c r="I84" i="6"/>
  <c r="Q83" i="6"/>
  <c r="I83" i="6"/>
  <c r="Q82" i="6"/>
  <c r="I82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Q80" i="6"/>
  <c r="I80" i="6"/>
  <c r="Q79" i="6"/>
  <c r="I79" i="6"/>
  <c r="Q78" i="6"/>
  <c r="I78" i="6"/>
  <c r="Q77" i="6"/>
  <c r="I77" i="6"/>
  <c r="Q76" i="6"/>
  <c r="I76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Q70" i="6"/>
  <c r="I70" i="6"/>
  <c r="Q69" i="6"/>
  <c r="I69" i="6"/>
  <c r="Q68" i="6"/>
  <c r="I68" i="6"/>
  <c r="Q67" i="6"/>
  <c r="P67" i="6"/>
  <c r="O67" i="6"/>
  <c r="M67" i="6"/>
  <c r="L67" i="6"/>
  <c r="K67" i="6"/>
  <c r="J67" i="6"/>
  <c r="I67" i="6"/>
  <c r="H67" i="6"/>
  <c r="G67" i="6"/>
  <c r="F67" i="6"/>
  <c r="E67" i="6"/>
  <c r="D67" i="6"/>
  <c r="C67" i="6"/>
  <c r="B67" i="6"/>
  <c r="Q66" i="6"/>
  <c r="I66" i="6"/>
  <c r="Q65" i="6"/>
  <c r="I65" i="6"/>
  <c r="Q64" i="6"/>
  <c r="I64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Q62" i="6"/>
  <c r="I62" i="6"/>
  <c r="Q61" i="6"/>
  <c r="I61" i="6"/>
  <c r="Q60" i="6"/>
  <c r="I60" i="6"/>
  <c r="Q59" i="6"/>
  <c r="I59" i="6"/>
  <c r="Q58" i="6"/>
  <c r="I58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Q51" i="6"/>
  <c r="I51" i="6"/>
  <c r="Q50" i="6"/>
  <c r="I50" i="6"/>
  <c r="Q49" i="6"/>
  <c r="I49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Q47" i="6"/>
  <c r="Q46" i="6"/>
  <c r="I46" i="6"/>
  <c r="Q45" i="6"/>
  <c r="I45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Q43" i="6"/>
  <c r="I43" i="6"/>
  <c r="Q42" i="6"/>
  <c r="I42" i="6"/>
  <c r="Q41" i="6"/>
  <c r="I41" i="6"/>
  <c r="Q40" i="6"/>
  <c r="I40" i="6"/>
  <c r="Q39" i="6"/>
  <c r="I39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Q33" i="6"/>
  <c r="I33" i="6"/>
  <c r="Q32" i="6"/>
  <c r="I32" i="6"/>
  <c r="Q31" i="6"/>
  <c r="I31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Q29" i="6"/>
  <c r="I29" i="6"/>
  <c r="Q28" i="6"/>
  <c r="I28" i="6"/>
  <c r="Q27" i="6"/>
  <c r="I27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Q25" i="6"/>
  <c r="I25" i="6"/>
  <c r="Q24" i="6"/>
  <c r="I24" i="6"/>
  <c r="Q23" i="6"/>
  <c r="I23" i="6"/>
  <c r="Q22" i="6"/>
  <c r="I22" i="6"/>
  <c r="Q21" i="6"/>
  <c r="I21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Q15" i="6"/>
  <c r="I15" i="6"/>
  <c r="Q14" i="6"/>
  <c r="I14" i="6"/>
  <c r="Q13" i="6"/>
  <c r="I13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Q11" i="6"/>
  <c r="I11" i="6"/>
  <c r="Q10" i="6"/>
  <c r="I10" i="6"/>
  <c r="Q9" i="6"/>
  <c r="I9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S7" i="6"/>
  <c r="Q7" i="6"/>
  <c r="I7" i="6"/>
  <c r="Q6" i="6"/>
  <c r="I6" i="6"/>
  <c r="Q5" i="6"/>
  <c r="I5" i="6"/>
  <c r="Q4" i="6"/>
  <c r="I4" i="6"/>
  <c r="R3" i="6"/>
  <c r="Q3" i="6"/>
  <c r="I3" i="6"/>
  <c r="O1284" i="5"/>
  <c r="N1284" i="5"/>
  <c r="M1284" i="5"/>
  <c r="L1284" i="5"/>
  <c r="K1284" i="5"/>
  <c r="Q1283" i="5"/>
  <c r="Q1282" i="5"/>
  <c r="P1279" i="5"/>
  <c r="O1279" i="5"/>
  <c r="N1279" i="5"/>
  <c r="M1279" i="5"/>
  <c r="L1279" i="5"/>
  <c r="K1279" i="5"/>
  <c r="J1279" i="5"/>
  <c r="H1279" i="5"/>
  <c r="G1279" i="5"/>
  <c r="F1279" i="5"/>
  <c r="E1279" i="5"/>
  <c r="D1279" i="5"/>
  <c r="C1279" i="5"/>
  <c r="B1279" i="5"/>
  <c r="Q1278" i="5"/>
  <c r="I1278" i="5"/>
  <c r="I1279" i="5" s="1"/>
  <c r="Q1277" i="5"/>
  <c r="I1277" i="5"/>
  <c r="P1274" i="5"/>
  <c r="O1274" i="5"/>
  <c r="N1274" i="5"/>
  <c r="M1274" i="5"/>
  <c r="L1274" i="5"/>
  <c r="K1274" i="5"/>
  <c r="J1274" i="5"/>
  <c r="H1274" i="5"/>
  <c r="I1274" i="5" s="1"/>
  <c r="Q1273" i="5"/>
  <c r="I1273" i="5"/>
  <c r="Q1272" i="5"/>
  <c r="Q1274" i="5" s="1"/>
  <c r="I1272" i="5"/>
  <c r="P1269" i="5"/>
  <c r="O1269" i="5"/>
  <c r="N1269" i="5"/>
  <c r="M1268" i="5"/>
  <c r="L1268" i="5"/>
  <c r="L1269" i="5" s="1"/>
  <c r="K1268" i="5"/>
  <c r="J1268" i="5"/>
  <c r="H1268" i="5"/>
  <c r="G1268" i="5"/>
  <c r="G1269" i="5" s="1"/>
  <c r="F1268" i="5"/>
  <c r="E1268" i="5"/>
  <c r="D1268" i="5"/>
  <c r="C1268" i="5"/>
  <c r="C1269" i="5" s="1"/>
  <c r="B1268" i="5"/>
  <c r="M1267" i="5"/>
  <c r="Q1267" i="5" s="1"/>
  <c r="L1267" i="5"/>
  <c r="K1267" i="5"/>
  <c r="J1267" i="5"/>
  <c r="H1267" i="5"/>
  <c r="H1269" i="5" s="1"/>
  <c r="G1267" i="5"/>
  <c r="F1267" i="5"/>
  <c r="E1267" i="5"/>
  <c r="I1267" i="5" s="1"/>
  <c r="D1267" i="5"/>
  <c r="D1269" i="5" s="1"/>
  <c r="C1267" i="5"/>
  <c r="B1267" i="5"/>
  <c r="K1264" i="5"/>
  <c r="J1264" i="5"/>
  <c r="H1264" i="5"/>
  <c r="G1264" i="5"/>
  <c r="F1264" i="5"/>
  <c r="E1264" i="5"/>
  <c r="D1264" i="5"/>
  <c r="C1264" i="5"/>
  <c r="B1264" i="5"/>
  <c r="P1263" i="5"/>
  <c r="O1263" i="5"/>
  <c r="O1264" i="5" s="1"/>
  <c r="N1263" i="5"/>
  <c r="N1264" i="5" s="1"/>
  <c r="M1263" i="5"/>
  <c r="M1264" i="5" s="1"/>
  <c r="L1263" i="5"/>
  <c r="L1264" i="5" s="1"/>
  <c r="I1263" i="5"/>
  <c r="P1262" i="5"/>
  <c r="Q1262" i="5" s="1"/>
  <c r="O1262" i="5"/>
  <c r="N1262" i="5"/>
  <c r="M1262" i="5"/>
  <c r="I1262" i="5"/>
  <c r="P1259" i="5"/>
  <c r="O1259" i="5"/>
  <c r="M1259" i="5"/>
  <c r="N1258" i="5"/>
  <c r="N1259" i="5" s="1"/>
  <c r="L1258" i="5"/>
  <c r="K1258" i="5"/>
  <c r="J1258" i="5"/>
  <c r="H1258" i="5"/>
  <c r="H1259" i="5" s="1"/>
  <c r="G1258" i="5"/>
  <c r="F1258" i="5"/>
  <c r="E1258" i="5"/>
  <c r="D1258" i="5"/>
  <c r="D1259" i="5" s="1"/>
  <c r="C1258" i="5"/>
  <c r="B1258" i="5"/>
  <c r="N1257" i="5"/>
  <c r="Q1257" i="5" s="1"/>
  <c r="L1257" i="5"/>
  <c r="K1257" i="5"/>
  <c r="J1257" i="5"/>
  <c r="H1257" i="5"/>
  <c r="G1257" i="5"/>
  <c r="F1257" i="5"/>
  <c r="E1257" i="5"/>
  <c r="I1257" i="5" s="1"/>
  <c r="D1257" i="5"/>
  <c r="C1257" i="5"/>
  <c r="B1257" i="5"/>
  <c r="J1254" i="5"/>
  <c r="H1254" i="5"/>
  <c r="G1254" i="5"/>
  <c r="F1254" i="5"/>
  <c r="E1254" i="5"/>
  <c r="D1254" i="5"/>
  <c r="C1254" i="5"/>
  <c r="B1254" i="5"/>
  <c r="O1253" i="5"/>
  <c r="N1253" i="5"/>
  <c r="M1253" i="5"/>
  <c r="L1253" i="5"/>
  <c r="K1253" i="5"/>
  <c r="I1253" i="5"/>
  <c r="P1252" i="5"/>
  <c r="O1252" i="5"/>
  <c r="N1252" i="5"/>
  <c r="M1252" i="5"/>
  <c r="Q1252" i="5" s="1"/>
  <c r="L1252" i="5"/>
  <c r="K1252" i="5"/>
  <c r="I1252" i="5"/>
  <c r="P1249" i="5"/>
  <c r="O1249" i="5"/>
  <c r="N1249" i="5"/>
  <c r="M1249" i="5"/>
  <c r="Q1249" i="5" s="1"/>
  <c r="L1249" i="5"/>
  <c r="K1249" i="5"/>
  <c r="J1249" i="5"/>
  <c r="I1249" i="5"/>
  <c r="Q1248" i="5"/>
  <c r="I1248" i="5"/>
  <c r="Q1247" i="5"/>
  <c r="I1247" i="5"/>
  <c r="K1244" i="5"/>
  <c r="J1244" i="5"/>
  <c r="H1244" i="5"/>
  <c r="C1244" i="5"/>
  <c r="B1244" i="5"/>
  <c r="P1243" i="5"/>
  <c r="O1243" i="5"/>
  <c r="N1243" i="5"/>
  <c r="N1244" i="5" s="1"/>
  <c r="M1243" i="5"/>
  <c r="M1244" i="5" s="1"/>
  <c r="L1243" i="5"/>
  <c r="G1243" i="5"/>
  <c r="G1244" i="5" s="1"/>
  <c r="F1243" i="5"/>
  <c r="F1244" i="5" s="1"/>
  <c r="E1243" i="5"/>
  <c r="E1244" i="5" s="1"/>
  <c r="D1243" i="5"/>
  <c r="P1242" i="5"/>
  <c r="O1242" i="5"/>
  <c r="N1242" i="5"/>
  <c r="M1242" i="5"/>
  <c r="L1242" i="5"/>
  <c r="G1242" i="5"/>
  <c r="F1242" i="5"/>
  <c r="E1242" i="5"/>
  <c r="D1242" i="5"/>
  <c r="I1242" i="5" s="1"/>
  <c r="K1239" i="5"/>
  <c r="J1239" i="5"/>
  <c r="D1239" i="5"/>
  <c r="C1239" i="5"/>
  <c r="B1239" i="5"/>
  <c r="P1238" i="5"/>
  <c r="O1238" i="5"/>
  <c r="O1239" i="5" s="1"/>
  <c r="N1238" i="5"/>
  <c r="N1239" i="5" s="1"/>
  <c r="M1238" i="5"/>
  <c r="L1238" i="5"/>
  <c r="H1238" i="5"/>
  <c r="H1239" i="5" s="1"/>
  <c r="G1238" i="5"/>
  <c r="F1238" i="5"/>
  <c r="E1238" i="5"/>
  <c r="E1239" i="5" s="1"/>
  <c r="P1237" i="5"/>
  <c r="O1237" i="5"/>
  <c r="N1237" i="5"/>
  <c r="M1237" i="5"/>
  <c r="L1237" i="5"/>
  <c r="H1237" i="5"/>
  <c r="G1237" i="5"/>
  <c r="F1237" i="5"/>
  <c r="E1237" i="5"/>
  <c r="P1234" i="5"/>
  <c r="M1234" i="5"/>
  <c r="K1234" i="5"/>
  <c r="J1234" i="5"/>
  <c r="H1234" i="5"/>
  <c r="G1234" i="5"/>
  <c r="C1234" i="5"/>
  <c r="B1234" i="5"/>
  <c r="O1233" i="5"/>
  <c r="O1234" i="5" s="1"/>
  <c r="N1233" i="5"/>
  <c r="N1234" i="5" s="1"/>
  <c r="L1233" i="5"/>
  <c r="F1233" i="5"/>
  <c r="E1233" i="5"/>
  <c r="D1233" i="5"/>
  <c r="I1233" i="5" s="1"/>
  <c r="O1232" i="5"/>
  <c r="N1232" i="5"/>
  <c r="L1232" i="5"/>
  <c r="Q1232" i="5" s="1"/>
  <c r="F1232" i="5"/>
  <c r="E1232" i="5"/>
  <c r="D1232" i="5"/>
  <c r="I1232" i="5" s="1"/>
  <c r="K1229" i="5"/>
  <c r="J1229" i="5"/>
  <c r="C1229" i="5"/>
  <c r="B1229" i="5"/>
  <c r="P1228" i="5"/>
  <c r="O1228" i="5"/>
  <c r="N1228" i="5"/>
  <c r="N1229" i="5" s="1"/>
  <c r="M1228" i="5"/>
  <c r="M1229" i="5" s="1"/>
  <c r="L1228" i="5"/>
  <c r="H1228" i="5"/>
  <c r="G1228" i="5"/>
  <c r="F1228" i="5"/>
  <c r="F1229" i="5" s="1"/>
  <c r="E1228" i="5"/>
  <c r="D1228" i="5"/>
  <c r="P1227" i="5"/>
  <c r="O1227" i="5"/>
  <c r="N1227" i="5"/>
  <c r="M1227" i="5"/>
  <c r="L1227" i="5"/>
  <c r="H1227" i="5"/>
  <c r="G1227" i="5"/>
  <c r="F1227" i="5"/>
  <c r="E1227" i="5"/>
  <c r="I1227" i="5" s="1"/>
  <c r="D1227" i="5"/>
  <c r="K1224" i="5"/>
  <c r="J1224" i="5"/>
  <c r="P1223" i="5"/>
  <c r="O1223" i="5"/>
  <c r="N1223" i="5"/>
  <c r="M1223" i="5"/>
  <c r="L1223" i="5"/>
  <c r="L1224" i="5" s="1"/>
  <c r="H1223" i="5"/>
  <c r="G1223" i="5"/>
  <c r="F1223" i="5"/>
  <c r="F1224" i="5" s="1"/>
  <c r="E1223" i="5"/>
  <c r="E1224" i="5" s="1"/>
  <c r="D1223" i="5"/>
  <c r="C1223" i="5"/>
  <c r="B1223" i="5"/>
  <c r="B1224" i="5" s="1"/>
  <c r="P1222" i="5"/>
  <c r="O1222" i="5"/>
  <c r="N1222" i="5"/>
  <c r="M1222" i="5"/>
  <c r="Q1222" i="5" s="1"/>
  <c r="L1222" i="5"/>
  <c r="H1222" i="5"/>
  <c r="G1222" i="5"/>
  <c r="F1222" i="5"/>
  <c r="E1222" i="5"/>
  <c r="D1222" i="5"/>
  <c r="C1222" i="5"/>
  <c r="B1222" i="5"/>
  <c r="K1219" i="5"/>
  <c r="J1219" i="5"/>
  <c r="E1219" i="5"/>
  <c r="C1219" i="5"/>
  <c r="B1219" i="5"/>
  <c r="P1218" i="5"/>
  <c r="O1218" i="5"/>
  <c r="O1219" i="5" s="1"/>
  <c r="N1218" i="5"/>
  <c r="M1218" i="5"/>
  <c r="L1218" i="5"/>
  <c r="L1219" i="5" s="1"/>
  <c r="H1218" i="5"/>
  <c r="G1218" i="5"/>
  <c r="F1218" i="5"/>
  <c r="D1218" i="5"/>
  <c r="D1219" i="5" s="1"/>
  <c r="P1217" i="5"/>
  <c r="O1217" i="5"/>
  <c r="N1217" i="5"/>
  <c r="Q1217" i="5" s="1"/>
  <c r="M1217" i="5"/>
  <c r="L1217" i="5"/>
  <c r="H1217" i="5"/>
  <c r="G1217" i="5"/>
  <c r="F1217" i="5"/>
  <c r="D1217" i="5"/>
  <c r="J1214" i="5"/>
  <c r="E1214" i="5"/>
  <c r="C1214" i="5"/>
  <c r="B1214" i="5"/>
  <c r="P1213" i="5"/>
  <c r="O1213" i="5"/>
  <c r="O1214" i="5" s="1"/>
  <c r="N1213" i="5"/>
  <c r="M1213" i="5"/>
  <c r="L1213" i="5"/>
  <c r="L1214" i="5" s="1"/>
  <c r="K1213" i="5"/>
  <c r="K1214" i="5" s="1"/>
  <c r="H1213" i="5"/>
  <c r="G1213" i="5"/>
  <c r="F1213" i="5"/>
  <c r="D1213" i="5"/>
  <c r="D1214" i="5" s="1"/>
  <c r="P1212" i="5"/>
  <c r="O1212" i="5"/>
  <c r="N1212" i="5"/>
  <c r="M1212" i="5"/>
  <c r="L1212" i="5"/>
  <c r="K1212" i="5"/>
  <c r="H1212" i="5"/>
  <c r="G1212" i="5"/>
  <c r="F1212" i="5"/>
  <c r="I1212" i="5" s="1"/>
  <c r="D1212" i="5"/>
  <c r="J1209" i="5"/>
  <c r="C1209" i="5"/>
  <c r="B1209" i="5"/>
  <c r="P1208" i="5"/>
  <c r="O1208" i="5"/>
  <c r="N1208" i="5"/>
  <c r="M1208" i="5"/>
  <c r="L1208" i="5"/>
  <c r="K1208" i="5"/>
  <c r="H1208" i="5"/>
  <c r="G1208" i="5"/>
  <c r="F1208" i="5"/>
  <c r="F1209" i="5" s="1"/>
  <c r="E1208" i="5"/>
  <c r="D1208" i="5"/>
  <c r="P1207" i="5"/>
  <c r="O1207" i="5"/>
  <c r="N1207" i="5"/>
  <c r="M1207" i="5"/>
  <c r="Q1207" i="5" s="1"/>
  <c r="L1207" i="5"/>
  <c r="K1207" i="5"/>
  <c r="H1207" i="5"/>
  <c r="G1207" i="5"/>
  <c r="F1207" i="5"/>
  <c r="E1207" i="5"/>
  <c r="D1207" i="5"/>
  <c r="J1204" i="5"/>
  <c r="B1204" i="5"/>
  <c r="P1203" i="5"/>
  <c r="O1203" i="5"/>
  <c r="N1203" i="5"/>
  <c r="N1204" i="5" s="1"/>
  <c r="M1203" i="5"/>
  <c r="L1203" i="5"/>
  <c r="K1203" i="5"/>
  <c r="H1203" i="5"/>
  <c r="G1203" i="5"/>
  <c r="F1203" i="5"/>
  <c r="E1203" i="5"/>
  <c r="E1204" i="5" s="1"/>
  <c r="D1203" i="5"/>
  <c r="D1204" i="5" s="1"/>
  <c r="C1203" i="5"/>
  <c r="P1202" i="5"/>
  <c r="O1202" i="5"/>
  <c r="N1202" i="5"/>
  <c r="M1202" i="5"/>
  <c r="L1202" i="5"/>
  <c r="K1202" i="5"/>
  <c r="H1202" i="5"/>
  <c r="G1202" i="5"/>
  <c r="F1202" i="5"/>
  <c r="E1202" i="5"/>
  <c r="D1202" i="5"/>
  <c r="C1202" i="5"/>
  <c r="K1199" i="5"/>
  <c r="J1199" i="5"/>
  <c r="H1199" i="5"/>
  <c r="P1198" i="5"/>
  <c r="O1198" i="5"/>
  <c r="O1199" i="5" s="1"/>
  <c r="N1198" i="5"/>
  <c r="M1198" i="5"/>
  <c r="L1198" i="5"/>
  <c r="G1198" i="5"/>
  <c r="G1199" i="5" s="1"/>
  <c r="F1198" i="5"/>
  <c r="E1198" i="5"/>
  <c r="E1199" i="5" s="1"/>
  <c r="D1198" i="5"/>
  <c r="C1198" i="5"/>
  <c r="C1199" i="5" s="1"/>
  <c r="B1198" i="5"/>
  <c r="P1197" i="5"/>
  <c r="O1197" i="5"/>
  <c r="N1197" i="5"/>
  <c r="M1197" i="5"/>
  <c r="L1197" i="5"/>
  <c r="G1197" i="5"/>
  <c r="F1197" i="5"/>
  <c r="D1197" i="5"/>
  <c r="I1197" i="5" s="1"/>
  <c r="C1197" i="5"/>
  <c r="B1197" i="5"/>
  <c r="P1194" i="5"/>
  <c r="K1194" i="5"/>
  <c r="J1194" i="5"/>
  <c r="C1194" i="5"/>
  <c r="B1194" i="5"/>
  <c r="O1193" i="5"/>
  <c r="O1194" i="5" s="1"/>
  <c r="N1193" i="5"/>
  <c r="N1194" i="5" s="1"/>
  <c r="M1193" i="5"/>
  <c r="L1193" i="5"/>
  <c r="H1193" i="5"/>
  <c r="H1194" i="5" s="1"/>
  <c r="G1193" i="5"/>
  <c r="G1194" i="5" s="1"/>
  <c r="F1193" i="5"/>
  <c r="E1193" i="5"/>
  <c r="D1193" i="5"/>
  <c r="D1194" i="5" s="1"/>
  <c r="O1192" i="5"/>
  <c r="N1192" i="5"/>
  <c r="M1192" i="5"/>
  <c r="Q1192" i="5" s="1"/>
  <c r="L1192" i="5"/>
  <c r="H1192" i="5"/>
  <c r="G1192" i="5"/>
  <c r="F1192" i="5"/>
  <c r="E1192" i="5"/>
  <c r="D1192" i="5"/>
  <c r="M1189" i="5"/>
  <c r="K1189" i="5"/>
  <c r="J1189" i="5"/>
  <c r="H1189" i="5"/>
  <c r="D1189" i="5"/>
  <c r="C1189" i="5"/>
  <c r="B1189" i="5"/>
  <c r="P1188" i="5"/>
  <c r="O1188" i="5"/>
  <c r="N1188" i="5"/>
  <c r="N1189" i="5" s="1"/>
  <c r="L1188" i="5"/>
  <c r="G1188" i="5"/>
  <c r="F1188" i="5"/>
  <c r="E1188" i="5"/>
  <c r="E1189" i="5" s="1"/>
  <c r="P1187" i="5"/>
  <c r="O1187" i="5"/>
  <c r="N1187" i="5"/>
  <c r="L1187" i="5"/>
  <c r="G1187" i="5"/>
  <c r="F1187" i="5"/>
  <c r="E1187" i="5"/>
  <c r="J1184" i="5"/>
  <c r="F1184" i="5"/>
  <c r="P1183" i="5"/>
  <c r="P1184" i="5" s="1"/>
  <c r="O1183" i="5"/>
  <c r="N1183" i="5"/>
  <c r="M1183" i="5"/>
  <c r="L1183" i="5"/>
  <c r="L1184" i="5" s="1"/>
  <c r="K1183" i="5"/>
  <c r="H1183" i="5"/>
  <c r="G1183" i="5"/>
  <c r="G1184" i="5" s="1"/>
  <c r="E1183" i="5"/>
  <c r="E1184" i="5" s="1"/>
  <c r="D1183" i="5"/>
  <c r="C1183" i="5"/>
  <c r="B1183" i="5"/>
  <c r="B1184" i="5" s="1"/>
  <c r="P1182" i="5"/>
  <c r="O1182" i="5"/>
  <c r="N1182" i="5"/>
  <c r="M1182" i="5"/>
  <c r="Q1182" i="5" s="1"/>
  <c r="L1182" i="5"/>
  <c r="K1182" i="5"/>
  <c r="H1182" i="5"/>
  <c r="G1182" i="5"/>
  <c r="E1182" i="5"/>
  <c r="D1182" i="5"/>
  <c r="C1182" i="5"/>
  <c r="B1182" i="5"/>
  <c r="P1178" i="5"/>
  <c r="O1178" i="5"/>
  <c r="O1179" i="5" s="1"/>
  <c r="N1178" i="5"/>
  <c r="N1179" i="5" s="1"/>
  <c r="M1178" i="5"/>
  <c r="L1178" i="5"/>
  <c r="K1178" i="5"/>
  <c r="K1179" i="5" s="1"/>
  <c r="J1178" i="5"/>
  <c r="J1179" i="5" s="1"/>
  <c r="H1178" i="5"/>
  <c r="G1178" i="5"/>
  <c r="F1178" i="5"/>
  <c r="E1178" i="5"/>
  <c r="D1178" i="5"/>
  <c r="C1178" i="5"/>
  <c r="B1178" i="5"/>
  <c r="P1177" i="5"/>
  <c r="O1177" i="5"/>
  <c r="N1177" i="5"/>
  <c r="M1177" i="5"/>
  <c r="Q1177" i="5" s="1"/>
  <c r="L1177" i="5"/>
  <c r="K1177" i="5"/>
  <c r="J1177" i="5"/>
  <c r="H1177" i="5"/>
  <c r="G1177" i="5"/>
  <c r="F1177" i="5"/>
  <c r="E1177" i="5"/>
  <c r="I1177" i="5" s="1"/>
  <c r="D1177" i="5"/>
  <c r="C1177" i="5"/>
  <c r="B1177" i="5"/>
  <c r="P1174" i="5"/>
  <c r="O1174" i="5"/>
  <c r="N1174" i="5"/>
  <c r="M1174" i="5"/>
  <c r="Q1174" i="5" s="1"/>
  <c r="L1174" i="5"/>
  <c r="K1174" i="5"/>
  <c r="J1174" i="5"/>
  <c r="Q1173" i="5"/>
  <c r="E1173" i="5"/>
  <c r="D1173" i="5"/>
  <c r="C1173" i="5"/>
  <c r="C1174" i="5" s="1"/>
  <c r="B1173" i="5"/>
  <c r="B1174" i="5" s="1"/>
  <c r="Q1172" i="5"/>
  <c r="E1172" i="5"/>
  <c r="I1172" i="5" s="1"/>
  <c r="D1172" i="5"/>
  <c r="C1172" i="5"/>
  <c r="B1172" i="5"/>
  <c r="P1169" i="5"/>
  <c r="O1168" i="5"/>
  <c r="N1168" i="5"/>
  <c r="M1168" i="5"/>
  <c r="L1168" i="5"/>
  <c r="L1169" i="5" s="1"/>
  <c r="K1168" i="5"/>
  <c r="K1169" i="5" s="1"/>
  <c r="J1168" i="5"/>
  <c r="H1168" i="5"/>
  <c r="G1168" i="5"/>
  <c r="G1169" i="5" s="1"/>
  <c r="F1168" i="5"/>
  <c r="F1169" i="5" s="1"/>
  <c r="E1168" i="5"/>
  <c r="D1168" i="5"/>
  <c r="C1168" i="5"/>
  <c r="C1169" i="5" s="1"/>
  <c r="B1168" i="5"/>
  <c r="B1169" i="5" s="1"/>
  <c r="O1167" i="5"/>
  <c r="Q1167" i="5" s="1"/>
  <c r="N1167" i="5"/>
  <c r="M1167" i="5"/>
  <c r="L1167" i="5"/>
  <c r="K1167" i="5"/>
  <c r="J1167" i="5"/>
  <c r="H1167" i="5"/>
  <c r="G1167" i="5"/>
  <c r="F1167" i="5"/>
  <c r="E1167" i="5"/>
  <c r="I1167" i="5" s="1"/>
  <c r="D1167" i="5"/>
  <c r="C1167" i="5"/>
  <c r="B1167" i="5"/>
  <c r="P1163" i="5"/>
  <c r="O1163" i="5"/>
  <c r="N1163" i="5"/>
  <c r="M1163" i="5"/>
  <c r="M1164" i="5" s="1"/>
  <c r="L1163" i="5"/>
  <c r="K1163" i="5"/>
  <c r="J1163" i="5"/>
  <c r="H1163" i="5"/>
  <c r="G1163" i="5"/>
  <c r="F1163" i="5"/>
  <c r="E1163" i="5"/>
  <c r="D1163" i="5"/>
  <c r="C1163" i="5"/>
  <c r="B1163" i="5"/>
  <c r="P1162" i="5"/>
  <c r="O1162" i="5"/>
  <c r="N1162" i="5"/>
  <c r="M1162" i="5"/>
  <c r="L1162" i="5"/>
  <c r="K1162" i="5"/>
  <c r="J1162" i="5"/>
  <c r="H1162" i="5"/>
  <c r="G1162" i="5"/>
  <c r="F1162" i="5"/>
  <c r="E1162" i="5"/>
  <c r="D1162" i="5"/>
  <c r="C1162" i="5"/>
  <c r="B1162" i="5"/>
  <c r="P1158" i="5"/>
  <c r="O1158" i="5"/>
  <c r="O1159" i="5" s="1"/>
  <c r="N1158" i="5"/>
  <c r="N1159" i="5" s="1"/>
  <c r="M1158" i="5"/>
  <c r="L1158" i="5"/>
  <c r="K1158" i="5"/>
  <c r="K1159" i="5" s="1"/>
  <c r="J1158" i="5"/>
  <c r="J1159" i="5" s="1"/>
  <c r="H1158" i="5"/>
  <c r="G1158" i="5"/>
  <c r="F1158" i="5"/>
  <c r="E1158" i="5"/>
  <c r="D1158" i="5"/>
  <c r="C1158" i="5"/>
  <c r="B1158" i="5"/>
  <c r="P1157" i="5"/>
  <c r="O1157" i="5"/>
  <c r="N1157" i="5"/>
  <c r="M1157" i="5"/>
  <c r="Q1157" i="5" s="1"/>
  <c r="L1157" i="5"/>
  <c r="K1157" i="5"/>
  <c r="J1157" i="5"/>
  <c r="H1157" i="5"/>
  <c r="G1157" i="5"/>
  <c r="F1157" i="5"/>
  <c r="E1157" i="5"/>
  <c r="I1157" i="5" s="1"/>
  <c r="D1157" i="5"/>
  <c r="C1157" i="5"/>
  <c r="B1157" i="5"/>
  <c r="L1153" i="5"/>
  <c r="Q1153" i="5" s="1"/>
  <c r="K1153" i="5"/>
  <c r="J1153" i="5"/>
  <c r="H1153" i="5"/>
  <c r="G1153" i="5"/>
  <c r="G1154" i="5" s="1"/>
  <c r="O1152" i="5" s="1"/>
  <c r="O1154" i="5" s="1"/>
  <c r="F1153" i="5"/>
  <c r="E1153" i="5"/>
  <c r="D1153" i="5"/>
  <c r="D1154" i="5" s="1"/>
  <c r="C1153" i="5"/>
  <c r="C1154" i="5" s="1"/>
  <c r="B1153" i="5"/>
  <c r="L1152" i="5"/>
  <c r="K1152" i="5"/>
  <c r="J1152" i="5"/>
  <c r="H1152" i="5"/>
  <c r="G1152" i="5"/>
  <c r="F1152" i="5"/>
  <c r="E1152" i="5"/>
  <c r="D1152" i="5"/>
  <c r="C1152" i="5"/>
  <c r="B1152" i="5"/>
  <c r="Q149" i="5"/>
  <c r="P148" i="5"/>
  <c r="O148" i="5"/>
  <c r="O149" i="5" s="1"/>
  <c r="N148" i="5"/>
  <c r="N149" i="5" s="1"/>
  <c r="M148" i="5"/>
  <c r="L148" i="5"/>
  <c r="K148" i="5"/>
  <c r="K149" i="5" s="1"/>
  <c r="I148" i="5"/>
  <c r="H148" i="5"/>
  <c r="G148" i="5"/>
  <c r="F148" i="5"/>
  <c r="F149" i="5" s="1"/>
  <c r="E148" i="5"/>
  <c r="E149" i="5" s="1"/>
  <c r="D148" i="5"/>
  <c r="C148" i="5"/>
  <c r="P147" i="5"/>
  <c r="O147" i="5"/>
  <c r="N147" i="5"/>
  <c r="M147" i="5"/>
  <c r="R147" i="5" s="1"/>
  <c r="L147" i="5"/>
  <c r="K147" i="5"/>
  <c r="I147" i="5"/>
  <c r="H147" i="5"/>
  <c r="G147" i="5"/>
  <c r="F147" i="5"/>
  <c r="E147" i="5"/>
  <c r="D147" i="5"/>
  <c r="C147" i="5"/>
  <c r="N144" i="5"/>
  <c r="I144" i="5"/>
  <c r="Q143" i="5"/>
  <c r="Q144" i="5" s="1"/>
  <c r="P143" i="5"/>
  <c r="O143" i="5"/>
  <c r="M143" i="5"/>
  <c r="L143" i="5"/>
  <c r="L144" i="5" s="1"/>
  <c r="K143" i="5"/>
  <c r="H143" i="5"/>
  <c r="G143" i="5"/>
  <c r="G144" i="5" s="1"/>
  <c r="F143" i="5"/>
  <c r="F144" i="5" s="1"/>
  <c r="E143" i="5"/>
  <c r="D143" i="5"/>
  <c r="C143" i="5"/>
  <c r="C144" i="5" s="1"/>
  <c r="Q142" i="5"/>
  <c r="P142" i="5"/>
  <c r="O142" i="5"/>
  <c r="M142" i="5"/>
  <c r="R142" i="5" s="1"/>
  <c r="L142" i="5"/>
  <c r="K142" i="5"/>
  <c r="H142" i="5"/>
  <c r="G142" i="5"/>
  <c r="F142" i="5"/>
  <c r="E142" i="5"/>
  <c r="D142" i="5"/>
  <c r="C142" i="5"/>
  <c r="Q138" i="5"/>
  <c r="P138" i="5"/>
  <c r="P139" i="5" s="1"/>
  <c r="O138" i="5"/>
  <c r="O139" i="5" s="1"/>
  <c r="N138" i="5"/>
  <c r="M138" i="5"/>
  <c r="L138" i="5"/>
  <c r="L139" i="5" s="1"/>
  <c r="K138" i="5"/>
  <c r="R138" i="5" s="1"/>
  <c r="I138" i="5"/>
  <c r="H138" i="5"/>
  <c r="G138" i="5"/>
  <c r="F138" i="5"/>
  <c r="E138" i="5"/>
  <c r="D138" i="5"/>
  <c r="C138" i="5"/>
  <c r="Q137" i="5"/>
  <c r="P137" i="5"/>
  <c r="O137" i="5"/>
  <c r="N137" i="5"/>
  <c r="R137" i="5" s="1"/>
  <c r="M137" i="5"/>
  <c r="L137" i="5"/>
  <c r="K137" i="5"/>
  <c r="I137" i="5"/>
  <c r="H137" i="5"/>
  <c r="G137" i="5"/>
  <c r="F137" i="5"/>
  <c r="J137" i="5" s="1"/>
  <c r="E137" i="5"/>
  <c r="D137" i="5"/>
  <c r="C137" i="5"/>
  <c r="N134" i="5"/>
  <c r="Q133" i="5"/>
  <c r="P133" i="5"/>
  <c r="O133" i="5"/>
  <c r="O134" i="5" s="1"/>
  <c r="M133" i="5"/>
  <c r="M134" i="5" s="1"/>
  <c r="L133" i="5"/>
  <c r="K133" i="5"/>
  <c r="I133" i="5"/>
  <c r="I134" i="5" s="1"/>
  <c r="H133" i="5"/>
  <c r="H134" i="5" s="1"/>
  <c r="G133" i="5"/>
  <c r="F133" i="5"/>
  <c r="E133" i="5"/>
  <c r="E134" i="5" s="1"/>
  <c r="D133" i="5"/>
  <c r="D134" i="5" s="1"/>
  <c r="C133" i="5"/>
  <c r="Q132" i="5"/>
  <c r="P132" i="5"/>
  <c r="O132" i="5"/>
  <c r="M132" i="5"/>
  <c r="L132" i="5"/>
  <c r="K132" i="5"/>
  <c r="I132" i="5"/>
  <c r="J132" i="5" s="1"/>
  <c r="H132" i="5"/>
  <c r="G132" i="5"/>
  <c r="F132" i="5"/>
  <c r="E132" i="5"/>
  <c r="D132" i="5"/>
  <c r="C132" i="5"/>
  <c r="N129" i="5"/>
  <c r="M129" i="5"/>
  <c r="L129" i="5"/>
  <c r="K129" i="5"/>
  <c r="I129" i="5"/>
  <c r="H129" i="5"/>
  <c r="G129" i="5"/>
  <c r="F129" i="5"/>
  <c r="E129" i="5"/>
  <c r="D129" i="5"/>
  <c r="C129" i="5"/>
  <c r="Q128" i="5"/>
  <c r="P128" i="5"/>
  <c r="O128" i="5"/>
  <c r="J128" i="5"/>
  <c r="Q127" i="5"/>
  <c r="P127" i="5"/>
  <c r="O127" i="5"/>
  <c r="R127" i="5" s="1"/>
  <c r="J127" i="5"/>
  <c r="J129" i="5" s="1"/>
  <c r="Q124" i="5"/>
  <c r="P124" i="5"/>
  <c r="O124" i="5"/>
  <c r="N124" i="5"/>
  <c r="M124" i="5"/>
  <c r="L124" i="5"/>
  <c r="K124" i="5"/>
  <c r="I124" i="5"/>
  <c r="H124" i="5"/>
  <c r="E124" i="5"/>
  <c r="R123" i="5"/>
  <c r="G123" i="5"/>
  <c r="F123" i="5"/>
  <c r="D123" i="5"/>
  <c r="D124" i="5" s="1"/>
  <c r="C123" i="5"/>
  <c r="R122" i="5"/>
  <c r="R124" i="5" s="1"/>
  <c r="G122" i="5"/>
  <c r="F122" i="5"/>
  <c r="J122" i="5" s="1"/>
  <c r="D122" i="5"/>
  <c r="C122" i="5"/>
  <c r="Q118" i="5"/>
  <c r="P118" i="5"/>
  <c r="P119" i="5" s="1"/>
  <c r="O118" i="5"/>
  <c r="N118" i="5"/>
  <c r="N119" i="5" s="1"/>
  <c r="M118" i="5"/>
  <c r="L118" i="5"/>
  <c r="L119" i="5" s="1"/>
  <c r="K118" i="5"/>
  <c r="I118" i="5"/>
  <c r="H118" i="5"/>
  <c r="G118" i="5"/>
  <c r="G119" i="5" s="1"/>
  <c r="F118" i="5"/>
  <c r="E118" i="5"/>
  <c r="D118" i="5"/>
  <c r="C118" i="5"/>
  <c r="J118" i="5" s="1"/>
  <c r="Q117" i="5"/>
  <c r="P117" i="5"/>
  <c r="O117" i="5"/>
  <c r="N117" i="5"/>
  <c r="M117" i="5"/>
  <c r="L117" i="5"/>
  <c r="K117" i="5"/>
  <c r="R117" i="5" s="1"/>
  <c r="I117" i="5"/>
  <c r="H117" i="5"/>
  <c r="G117" i="5"/>
  <c r="F117" i="5"/>
  <c r="E117" i="5"/>
  <c r="D117" i="5"/>
  <c r="C117" i="5"/>
  <c r="Q113" i="5"/>
  <c r="P113" i="5"/>
  <c r="P114" i="5" s="1"/>
  <c r="O113" i="5"/>
  <c r="N113" i="5"/>
  <c r="N114" i="5" s="1"/>
  <c r="M113" i="5"/>
  <c r="L113" i="5"/>
  <c r="L114" i="5" s="1"/>
  <c r="K113" i="5"/>
  <c r="I113" i="5"/>
  <c r="H113" i="5"/>
  <c r="G113" i="5"/>
  <c r="G114" i="5" s="1"/>
  <c r="F113" i="5"/>
  <c r="E113" i="5"/>
  <c r="D113" i="5"/>
  <c r="C113" i="5"/>
  <c r="J113" i="5" s="1"/>
  <c r="Q112" i="5"/>
  <c r="P112" i="5"/>
  <c r="O112" i="5"/>
  <c r="N112" i="5"/>
  <c r="M112" i="5"/>
  <c r="L112" i="5"/>
  <c r="K112" i="5"/>
  <c r="R112" i="5" s="1"/>
  <c r="I112" i="5"/>
  <c r="H112" i="5"/>
  <c r="G112" i="5"/>
  <c r="F112" i="5"/>
  <c r="E112" i="5"/>
  <c r="D112" i="5"/>
  <c r="C112" i="5"/>
  <c r="Q108" i="5"/>
  <c r="P108" i="5"/>
  <c r="P109" i="5" s="1"/>
  <c r="O108" i="5"/>
  <c r="N108" i="5"/>
  <c r="N109" i="5" s="1"/>
  <c r="M108" i="5"/>
  <c r="L108" i="5"/>
  <c r="L109" i="5" s="1"/>
  <c r="K108" i="5"/>
  <c r="I108" i="5"/>
  <c r="H108" i="5"/>
  <c r="G108" i="5"/>
  <c r="G109" i="5" s="1"/>
  <c r="F108" i="5"/>
  <c r="E108" i="5"/>
  <c r="D108" i="5"/>
  <c r="C108" i="5"/>
  <c r="J108" i="5" s="1"/>
  <c r="Q107" i="5"/>
  <c r="P107" i="5"/>
  <c r="O107" i="5"/>
  <c r="N107" i="5"/>
  <c r="M107" i="5"/>
  <c r="L107" i="5"/>
  <c r="K107" i="5"/>
  <c r="R107" i="5" s="1"/>
  <c r="I107" i="5"/>
  <c r="H107" i="5"/>
  <c r="G107" i="5"/>
  <c r="F107" i="5"/>
  <c r="E107" i="5"/>
  <c r="D107" i="5"/>
  <c r="C107" i="5"/>
  <c r="Q103" i="5"/>
  <c r="P103" i="5"/>
  <c r="P104" i="5" s="1"/>
  <c r="O103" i="5"/>
  <c r="N103" i="5"/>
  <c r="N104" i="5" s="1"/>
  <c r="M103" i="5"/>
  <c r="L103" i="5"/>
  <c r="L104" i="5" s="1"/>
  <c r="K103" i="5"/>
  <c r="I103" i="5"/>
  <c r="H103" i="5"/>
  <c r="G103" i="5"/>
  <c r="G104" i="5" s="1"/>
  <c r="F103" i="5"/>
  <c r="E103" i="5"/>
  <c r="D103" i="5"/>
  <c r="C103" i="5"/>
  <c r="J103" i="5" s="1"/>
  <c r="Q102" i="5"/>
  <c r="P102" i="5"/>
  <c r="O102" i="5"/>
  <c r="N102" i="5"/>
  <c r="M102" i="5"/>
  <c r="L102" i="5"/>
  <c r="K102" i="5"/>
  <c r="R102" i="5" s="1"/>
  <c r="I102" i="5"/>
  <c r="H102" i="5"/>
  <c r="G102" i="5"/>
  <c r="F102" i="5"/>
  <c r="E102" i="5"/>
  <c r="D102" i="5"/>
  <c r="C102" i="5"/>
  <c r="Q98" i="5"/>
  <c r="P98" i="5"/>
  <c r="P99" i="5" s="1"/>
  <c r="O98" i="5"/>
  <c r="N98" i="5"/>
  <c r="N99" i="5" s="1"/>
  <c r="M98" i="5"/>
  <c r="L98" i="5"/>
  <c r="L99" i="5" s="1"/>
  <c r="K98" i="5"/>
  <c r="I98" i="5"/>
  <c r="H98" i="5"/>
  <c r="G98" i="5"/>
  <c r="G99" i="5" s="1"/>
  <c r="F98" i="5"/>
  <c r="E98" i="5"/>
  <c r="D98" i="5"/>
  <c r="C98" i="5"/>
  <c r="J98" i="5" s="1"/>
  <c r="Q97" i="5"/>
  <c r="P97" i="5"/>
  <c r="O97" i="5"/>
  <c r="N97" i="5"/>
  <c r="M97" i="5"/>
  <c r="L97" i="5"/>
  <c r="K97" i="5"/>
  <c r="R97" i="5" s="1"/>
  <c r="I97" i="5"/>
  <c r="H97" i="5"/>
  <c r="G97" i="5"/>
  <c r="F97" i="5"/>
  <c r="E97" i="5"/>
  <c r="D97" i="5"/>
  <c r="C97" i="5"/>
  <c r="Q93" i="5"/>
  <c r="P93" i="5"/>
  <c r="P94" i="5" s="1"/>
  <c r="O93" i="5"/>
  <c r="N93" i="5"/>
  <c r="N94" i="5" s="1"/>
  <c r="M93" i="5"/>
  <c r="L93" i="5"/>
  <c r="L94" i="5" s="1"/>
  <c r="K93" i="5"/>
  <c r="I93" i="5"/>
  <c r="H93" i="5"/>
  <c r="G93" i="5"/>
  <c r="G94" i="5" s="1"/>
  <c r="F93" i="5"/>
  <c r="E93" i="5"/>
  <c r="D93" i="5"/>
  <c r="C93" i="5"/>
  <c r="J93" i="5" s="1"/>
  <c r="Q92" i="5"/>
  <c r="P92" i="5"/>
  <c r="O92" i="5"/>
  <c r="N92" i="5"/>
  <c r="M92" i="5"/>
  <c r="L92" i="5"/>
  <c r="K92" i="5"/>
  <c r="R92" i="5" s="1"/>
  <c r="I92" i="5"/>
  <c r="H92" i="5"/>
  <c r="G92" i="5"/>
  <c r="F92" i="5"/>
  <c r="E92" i="5"/>
  <c r="D92" i="5"/>
  <c r="C92" i="5"/>
  <c r="Q88" i="5"/>
  <c r="P88" i="5"/>
  <c r="P89" i="5" s="1"/>
  <c r="O88" i="5"/>
  <c r="N88" i="5"/>
  <c r="N89" i="5" s="1"/>
  <c r="M88" i="5"/>
  <c r="L88" i="5"/>
  <c r="L89" i="5" s="1"/>
  <c r="K88" i="5"/>
  <c r="I88" i="5"/>
  <c r="H88" i="5"/>
  <c r="G88" i="5"/>
  <c r="G89" i="5" s="1"/>
  <c r="F88" i="5"/>
  <c r="E88" i="5"/>
  <c r="D88" i="5"/>
  <c r="C88" i="5"/>
  <c r="J88" i="5" s="1"/>
  <c r="Q87" i="5"/>
  <c r="P87" i="5"/>
  <c r="O87" i="5"/>
  <c r="N87" i="5"/>
  <c r="M87" i="5"/>
  <c r="L87" i="5"/>
  <c r="K87" i="5"/>
  <c r="R87" i="5" s="1"/>
  <c r="I87" i="5"/>
  <c r="H87" i="5"/>
  <c r="G87" i="5"/>
  <c r="F87" i="5"/>
  <c r="E87" i="5"/>
  <c r="D87" i="5"/>
  <c r="C87" i="5"/>
  <c r="G84" i="5"/>
  <c r="F84" i="5"/>
  <c r="E84" i="5"/>
  <c r="D84" i="5"/>
  <c r="Q83" i="5"/>
  <c r="P83" i="5"/>
  <c r="P84" i="5" s="1"/>
  <c r="O83" i="5"/>
  <c r="N83" i="5"/>
  <c r="M83" i="5"/>
  <c r="L83" i="5"/>
  <c r="L84" i="5" s="1"/>
  <c r="K83" i="5"/>
  <c r="I83" i="5"/>
  <c r="I84" i="5" s="1"/>
  <c r="H83" i="5"/>
  <c r="Q82" i="5"/>
  <c r="P82" i="5"/>
  <c r="O82" i="5"/>
  <c r="N82" i="5"/>
  <c r="R82" i="5" s="1"/>
  <c r="M82" i="5"/>
  <c r="L82" i="5"/>
  <c r="K82" i="5"/>
  <c r="J82" i="5"/>
  <c r="I82" i="5"/>
  <c r="H82" i="5"/>
  <c r="P79" i="5"/>
  <c r="O79" i="5"/>
  <c r="E79" i="5"/>
  <c r="D79" i="5"/>
  <c r="C79" i="5"/>
  <c r="Q78" i="5"/>
  <c r="Q79" i="5" s="1"/>
  <c r="N78" i="5"/>
  <c r="M78" i="5"/>
  <c r="M79" i="5" s="1"/>
  <c r="L78" i="5"/>
  <c r="K78" i="5"/>
  <c r="R78" i="5" s="1"/>
  <c r="I78" i="5"/>
  <c r="H78" i="5"/>
  <c r="H79" i="5" s="1"/>
  <c r="G78" i="5"/>
  <c r="F78" i="5"/>
  <c r="F79" i="5" s="1"/>
  <c r="Q77" i="5"/>
  <c r="N77" i="5"/>
  <c r="M77" i="5"/>
  <c r="L77" i="5"/>
  <c r="K77" i="5"/>
  <c r="I77" i="5"/>
  <c r="H77" i="5"/>
  <c r="G77" i="5"/>
  <c r="F77" i="5"/>
  <c r="Q73" i="5"/>
  <c r="Q74" i="5" s="1"/>
  <c r="P73" i="5"/>
  <c r="O73" i="5"/>
  <c r="O74" i="5" s="1"/>
  <c r="N73" i="5"/>
  <c r="M73" i="5"/>
  <c r="M74" i="5" s="1"/>
  <c r="L73" i="5"/>
  <c r="K73" i="5"/>
  <c r="K74" i="5" s="1"/>
  <c r="I73" i="5"/>
  <c r="H73" i="5"/>
  <c r="G73" i="5"/>
  <c r="F73" i="5"/>
  <c r="E73" i="5"/>
  <c r="D73" i="5"/>
  <c r="C73" i="5"/>
  <c r="Q72" i="5"/>
  <c r="P72" i="5"/>
  <c r="O72" i="5"/>
  <c r="N72" i="5"/>
  <c r="R72" i="5" s="1"/>
  <c r="M72" i="5"/>
  <c r="L72" i="5"/>
  <c r="K72" i="5"/>
  <c r="I72" i="5"/>
  <c r="H72" i="5"/>
  <c r="G72" i="5"/>
  <c r="F72" i="5"/>
  <c r="J72" i="5" s="1"/>
  <c r="E72" i="5"/>
  <c r="D72" i="5"/>
  <c r="C72" i="5"/>
  <c r="Q68" i="5"/>
  <c r="Q69" i="5" s="1"/>
  <c r="P68" i="5"/>
  <c r="O68" i="5"/>
  <c r="O69" i="5" s="1"/>
  <c r="N68" i="5"/>
  <c r="M68" i="5"/>
  <c r="M69" i="5" s="1"/>
  <c r="L68" i="5"/>
  <c r="K68" i="5"/>
  <c r="K69" i="5" s="1"/>
  <c r="I68" i="5"/>
  <c r="H68" i="5"/>
  <c r="G68" i="5"/>
  <c r="F68" i="5"/>
  <c r="E68" i="5"/>
  <c r="D68" i="5"/>
  <c r="C68" i="5"/>
  <c r="Q67" i="5"/>
  <c r="P67" i="5"/>
  <c r="O67" i="5"/>
  <c r="N67" i="5"/>
  <c r="M67" i="5"/>
  <c r="L67" i="5"/>
  <c r="R67" i="5" s="1"/>
  <c r="K67" i="5"/>
  <c r="I67" i="5"/>
  <c r="H67" i="5"/>
  <c r="G67" i="5"/>
  <c r="F67" i="5"/>
  <c r="E67" i="5"/>
  <c r="D67" i="5"/>
  <c r="J67" i="5" s="1"/>
  <c r="C67" i="5"/>
  <c r="Q63" i="5"/>
  <c r="Q64" i="5" s="1"/>
  <c r="P63" i="5"/>
  <c r="O63" i="5"/>
  <c r="O64" i="5" s="1"/>
  <c r="N63" i="5"/>
  <c r="M63" i="5"/>
  <c r="M64" i="5" s="1"/>
  <c r="L63" i="5"/>
  <c r="K63" i="5"/>
  <c r="K64" i="5" s="1"/>
  <c r="I63" i="5"/>
  <c r="H63" i="5"/>
  <c r="G63" i="5"/>
  <c r="F63" i="5"/>
  <c r="E63" i="5"/>
  <c r="D63" i="5"/>
  <c r="C63" i="5"/>
  <c r="Q62" i="5"/>
  <c r="P62" i="5"/>
  <c r="O62" i="5"/>
  <c r="N62" i="5"/>
  <c r="R62" i="5" s="1"/>
  <c r="M62" i="5"/>
  <c r="L62" i="5"/>
  <c r="K62" i="5"/>
  <c r="I62" i="5"/>
  <c r="H62" i="5"/>
  <c r="G62" i="5"/>
  <c r="F62" i="5"/>
  <c r="J62" i="5" s="1"/>
  <c r="E62" i="5"/>
  <c r="D62" i="5"/>
  <c r="C62" i="5"/>
  <c r="E59" i="5"/>
  <c r="D59" i="5"/>
  <c r="C59" i="5"/>
  <c r="Q58" i="5"/>
  <c r="P58" i="5"/>
  <c r="P59" i="5" s="1"/>
  <c r="O58" i="5"/>
  <c r="N58" i="5"/>
  <c r="M58" i="5"/>
  <c r="L58" i="5"/>
  <c r="K58" i="5"/>
  <c r="I58" i="5"/>
  <c r="I59" i="5" s="1"/>
  <c r="H58" i="5"/>
  <c r="G58" i="5"/>
  <c r="G59" i="5" s="1"/>
  <c r="F58" i="5"/>
  <c r="Q57" i="5"/>
  <c r="P57" i="5"/>
  <c r="O57" i="5"/>
  <c r="N57" i="5"/>
  <c r="M57" i="5"/>
  <c r="L57" i="5"/>
  <c r="R57" i="5" s="1"/>
  <c r="K57" i="5"/>
  <c r="I57" i="5"/>
  <c r="H57" i="5"/>
  <c r="G57" i="5"/>
  <c r="F57" i="5"/>
  <c r="J57" i="5" s="1"/>
  <c r="Q53" i="5"/>
  <c r="P53" i="5"/>
  <c r="P54" i="5" s="1"/>
  <c r="O53" i="5"/>
  <c r="N53" i="5"/>
  <c r="N54" i="5" s="1"/>
  <c r="M53" i="5"/>
  <c r="L53" i="5"/>
  <c r="L54" i="5" s="1"/>
  <c r="K53" i="5"/>
  <c r="I53" i="5"/>
  <c r="H53" i="5"/>
  <c r="G53" i="5"/>
  <c r="G54" i="5" s="1"/>
  <c r="F53" i="5"/>
  <c r="E53" i="5"/>
  <c r="D53" i="5"/>
  <c r="C53" i="5"/>
  <c r="J53" i="5" s="1"/>
  <c r="Q52" i="5"/>
  <c r="P52" i="5"/>
  <c r="O52" i="5"/>
  <c r="N52" i="5"/>
  <c r="M52" i="5"/>
  <c r="L52" i="5"/>
  <c r="K52" i="5"/>
  <c r="R52" i="5" s="1"/>
  <c r="I52" i="5"/>
  <c r="H52" i="5"/>
  <c r="G52" i="5"/>
  <c r="F52" i="5"/>
  <c r="E52" i="5"/>
  <c r="D52" i="5"/>
  <c r="C52" i="5"/>
  <c r="Q48" i="5"/>
  <c r="P48" i="5"/>
  <c r="P49" i="5" s="1"/>
  <c r="O48" i="5"/>
  <c r="N48" i="5"/>
  <c r="N49" i="5" s="1"/>
  <c r="M48" i="5"/>
  <c r="L48" i="5"/>
  <c r="L49" i="5" s="1"/>
  <c r="K48" i="5"/>
  <c r="I48" i="5"/>
  <c r="H48" i="5"/>
  <c r="G48" i="5"/>
  <c r="F48" i="5"/>
  <c r="E48" i="5"/>
  <c r="D48" i="5"/>
  <c r="D49" i="5" s="1"/>
  <c r="C48" i="5"/>
  <c r="J48" i="5" s="1"/>
  <c r="Q47" i="5"/>
  <c r="P47" i="5"/>
  <c r="O47" i="5"/>
  <c r="N47" i="5"/>
  <c r="M47" i="5"/>
  <c r="L47" i="5"/>
  <c r="K47" i="5"/>
  <c r="R47" i="5" s="1"/>
  <c r="I47" i="5"/>
  <c r="H47" i="5"/>
  <c r="G47" i="5"/>
  <c r="F47" i="5"/>
  <c r="E47" i="5"/>
  <c r="C47" i="5"/>
  <c r="J47" i="5" s="1"/>
  <c r="Q43" i="5"/>
  <c r="Q44" i="5" s="1"/>
  <c r="P43" i="5"/>
  <c r="O43" i="5"/>
  <c r="O44" i="5" s="1"/>
  <c r="N43" i="5"/>
  <c r="M43" i="5"/>
  <c r="M44" i="5" s="1"/>
  <c r="L43" i="5"/>
  <c r="K43" i="5"/>
  <c r="K44" i="5" s="1"/>
  <c r="I43" i="5"/>
  <c r="H43" i="5"/>
  <c r="G43" i="5"/>
  <c r="F43" i="5"/>
  <c r="F44" i="5" s="1"/>
  <c r="E43" i="5"/>
  <c r="D43" i="5"/>
  <c r="D44" i="5" s="1"/>
  <c r="C43" i="5"/>
  <c r="Q42" i="5"/>
  <c r="P42" i="5"/>
  <c r="O42" i="5"/>
  <c r="N42" i="5"/>
  <c r="M42" i="5"/>
  <c r="L42" i="5"/>
  <c r="R42" i="5" s="1"/>
  <c r="K42" i="5"/>
  <c r="I42" i="5"/>
  <c r="H42" i="5"/>
  <c r="G42" i="5"/>
  <c r="E42" i="5"/>
  <c r="D42" i="5"/>
  <c r="C42" i="5"/>
  <c r="J42" i="5" s="1"/>
  <c r="Q38" i="5"/>
  <c r="P38" i="5"/>
  <c r="P39" i="5" s="1"/>
  <c r="O38" i="5"/>
  <c r="N38" i="5"/>
  <c r="N39" i="5" s="1"/>
  <c r="M38" i="5"/>
  <c r="L38" i="5"/>
  <c r="L39" i="5" s="1"/>
  <c r="K38" i="5"/>
  <c r="I38" i="5"/>
  <c r="H38" i="5"/>
  <c r="G38" i="5"/>
  <c r="F38" i="5"/>
  <c r="E38" i="5"/>
  <c r="D38" i="5"/>
  <c r="C38" i="5"/>
  <c r="Q37" i="5"/>
  <c r="P37" i="5"/>
  <c r="O37" i="5"/>
  <c r="N37" i="5"/>
  <c r="M37" i="5"/>
  <c r="L37" i="5"/>
  <c r="K37" i="5"/>
  <c r="R37" i="5" s="1"/>
  <c r="I37" i="5"/>
  <c r="H37" i="5"/>
  <c r="G37" i="5"/>
  <c r="F37" i="5"/>
  <c r="E37" i="5"/>
  <c r="D37" i="5"/>
  <c r="C37" i="5"/>
  <c r="J37" i="5" s="1"/>
  <c r="P34" i="5"/>
  <c r="Q33" i="5"/>
  <c r="Q34" i="5" s="1"/>
  <c r="O33" i="5"/>
  <c r="N33" i="5"/>
  <c r="M33" i="5"/>
  <c r="M34" i="5" s="1"/>
  <c r="L33" i="5"/>
  <c r="L34" i="5" s="1"/>
  <c r="K33" i="5"/>
  <c r="I33" i="5"/>
  <c r="I34" i="5" s="1"/>
  <c r="H33" i="5"/>
  <c r="G33" i="5"/>
  <c r="G34" i="5" s="1"/>
  <c r="F33" i="5"/>
  <c r="E33" i="5"/>
  <c r="E34" i="5" s="1"/>
  <c r="D33" i="5"/>
  <c r="C33" i="5"/>
  <c r="C34" i="5" s="1"/>
  <c r="Q32" i="5"/>
  <c r="O32" i="5"/>
  <c r="N32" i="5"/>
  <c r="M32" i="5"/>
  <c r="L32" i="5"/>
  <c r="K32" i="5"/>
  <c r="R32" i="5" s="1"/>
  <c r="I32" i="5"/>
  <c r="H32" i="5"/>
  <c r="G32" i="5"/>
  <c r="F32" i="5"/>
  <c r="J32" i="5" s="1"/>
  <c r="E32" i="5"/>
  <c r="D32" i="5"/>
  <c r="C32" i="5"/>
  <c r="D29" i="5"/>
  <c r="Q28" i="5"/>
  <c r="P28" i="5"/>
  <c r="O28" i="5"/>
  <c r="O29" i="5" s="1"/>
  <c r="N28" i="5"/>
  <c r="N29" i="5" s="1"/>
  <c r="M28" i="5"/>
  <c r="L28" i="5"/>
  <c r="K28" i="5"/>
  <c r="K29" i="5" s="1"/>
  <c r="I28" i="5"/>
  <c r="I29" i="5" s="1"/>
  <c r="H28" i="5"/>
  <c r="G28" i="5"/>
  <c r="G29" i="5" s="1"/>
  <c r="F28" i="5"/>
  <c r="E28" i="5"/>
  <c r="E29" i="5" s="1"/>
  <c r="C28" i="5"/>
  <c r="Q27" i="5"/>
  <c r="P27" i="5"/>
  <c r="O27" i="5"/>
  <c r="N27" i="5"/>
  <c r="M27" i="5"/>
  <c r="L27" i="5"/>
  <c r="R27" i="5" s="1"/>
  <c r="K27" i="5"/>
  <c r="I27" i="5"/>
  <c r="H27" i="5"/>
  <c r="G27" i="5"/>
  <c r="F27" i="5"/>
  <c r="E27" i="5"/>
  <c r="C27" i="5"/>
  <c r="J27" i="5" s="1"/>
  <c r="L24" i="5"/>
  <c r="K24" i="5"/>
  <c r="Q23" i="5"/>
  <c r="P23" i="5"/>
  <c r="P24" i="5" s="1"/>
  <c r="O23" i="5"/>
  <c r="N23" i="5"/>
  <c r="N24" i="5" s="1"/>
  <c r="M23" i="5"/>
  <c r="I23" i="5"/>
  <c r="I24" i="5" s="1"/>
  <c r="H23" i="5"/>
  <c r="G23" i="5"/>
  <c r="F23" i="5"/>
  <c r="F24" i="5" s="1"/>
  <c r="E23" i="5"/>
  <c r="E24" i="5" s="1"/>
  <c r="D23" i="5"/>
  <c r="C23" i="5"/>
  <c r="Q22" i="5"/>
  <c r="P22" i="5"/>
  <c r="O22" i="5"/>
  <c r="N22" i="5"/>
  <c r="M22" i="5"/>
  <c r="R22" i="5" s="1"/>
  <c r="I22" i="5"/>
  <c r="H22" i="5"/>
  <c r="G22" i="5"/>
  <c r="F22" i="5"/>
  <c r="E22" i="5"/>
  <c r="D22" i="5"/>
  <c r="C22" i="5"/>
  <c r="J22" i="5" s="1"/>
  <c r="M19" i="5"/>
  <c r="L19" i="5"/>
  <c r="K19" i="5"/>
  <c r="I19" i="5"/>
  <c r="H19" i="5"/>
  <c r="G19" i="5"/>
  <c r="F19" i="5"/>
  <c r="E19" i="5"/>
  <c r="D19" i="5"/>
  <c r="C19" i="5"/>
  <c r="Q18" i="5"/>
  <c r="Q19" i="5" s="1"/>
  <c r="P18" i="5"/>
  <c r="O18" i="5"/>
  <c r="N18" i="5"/>
  <c r="N19" i="5" s="1"/>
  <c r="J18" i="5"/>
  <c r="J19" i="5" s="1"/>
  <c r="Q17" i="5"/>
  <c r="P17" i="5"/>
  <c r="O17" i="5"/>
  <c r="N17" i="5"/>
  <c r="R17" i="5" s="1"/>
  <c r="J17" i="5"/>
  <c r="R14" i="5"/>
  <c r="F14" i="5"/>
  <c r="E14" i="5"/>
  <c r="C14" i="5"/>
  <c r="R13" i="5"/>
  <c r="J13" i="5"/>
  <c r="F13" i="5"/>
  <c r="E13" i="5"/>
  <c r="C13" i="5"/>
  <c r="G9" i="5"/>
  <c r="F9" i="5"/>
  <c r="Q8" i="5"/>
  <c r="Q9" i="5" s="1"/>
  <c r="P8" i="5"/>
  <c r="O8" i="5"/>
  <c r="O9" i="5" s="1"/>
  <c r="N8" i="5"/>
  <c r="M8" i="5"/>
  <c r="M9" i="5" s="1"/>
  <c r="L8" i="5"/>
  <c r="K8" i="5"/>
  <c r="K9" i="5" s="1"/>
  <c r="I8" i="5"/>
  <c r="H8" i="5"/>
  <c r="E8" i="5"/>
  <c r="D8" i="5"/>
  <c r="D9" i="5" s="1"/>
  <c r="C8" i="5"/>
  <c r="Q7" i="5"/>
  <c r="P7" i="5"/>
  <c r="O7" i="5"/>
  <c r="N7" i="5"/>
  <c r="M7" i="5"/>
  <c r="L7" i="5"/>
  <c r="R7" i="5" s="1"/>
  <c r="K7" i="5"/>
  <c r="I7" i="5"/>
  <c r="H7" i="5"/>
  <c r="J7" i="5" s="1"/>
  <c r="E7" i="5"/>
  <c r="D7" i="5"/>
  <c r="C7" i="5"/>
  <c r="O4" i="5"/>
  <c r="Q3" i="5"/>
  <c r="P3" i="5"/>
  <c r="N3" i="5"/>
  <c r="M3" i="5"/>
  <c r="M4" i="5" s="1"/>
  <c r="L3" i="5"/>
  <c r="K3" i="5"/>
  <c r="I3" i="5"/>
  <c r="H3" i="5"/>
  <c r="H4" i="5" s="1"/>
  <c r="G3" i="5"/>
  <c r="F3" i="5"/>
  <c r="F4" i="5" s="1"/>
  <c r="E3" i="5"/>
  <c r="D3" i="5"/>
  <c r="D4" i="5" s="1"/>
  <c r="C3" i="5"/>
  <c r="Q2" i="5"/>
  <c r="P2" i="5"/>
  <c r="N2" i="5"/>
  <c r="M2" i="5"/>
  <c r="L2" i="5"/>
  <c r="K2" i="5"/>
  <c r="R2" i="5" s="1"/>
  <c r="I2" i="5"/>
  <c r="H2" i="5"/>
  <c r="G2" i="5"/>
  <c r="F2" i="5"/>
  <c r="E2" i="5"/>
  <c r="D2" i="5"/>
  <c r="C2" i="5"/>
  <c r="J2" i="5" s="1"/>
  <c r="O284" i="4"/>
  <c r="N284" i="4"/>
  <c r="M284" i="4"/>
  <c r="L284" i="4"/>
  <c r="K284" i="4"/>
  <c r="I284" i="4"/>
  <c r="Q283" i="4"/>
  <c r="I283" i="4"/>
  <c r="Q282" i="4"/>
  <c r="I282" i="4"/>
  <c r="P279" i="4"/>
  <c r="O279" i="4"/>
  <c r="N279" i="4"/>
  <c r="M279" i="4"/>
  <c r="L279" i="4"/>
  <c r="K279" i="4"/>
  <c r="J279" i="4"/>
  <c r="H279" i="4"/>
  <c r="G279" i="4"/>
  <c r="F279" i="4"/>
  <c r="E279" i="4"/>
  <c r="D279" i="4"/>
  <c r="C279" i="4"/>
  <c r="B279" i="4"/>
  <c r="Q278" i="4"/>
  <c r="I278" i="4"/>
  <c r="Q277" i="4"/>
  <c r="Q279" i="4" s="1"/>
  <c r="I277" i="4"/>
  <c r="P274" i="4"/>
  <c r="O274" i="4"/>
  <c r="N274" i="4"/>
  <c r="M274" i="4"/>
  <c r="L274" i="4"/>
  <c r="K274" i="4"/>
  <c r="J274" i="4"/>
  <c r="G274" i="4"/>
  <c r="I274" i="4" s="1"/>
  <c r="Q273" i="4"/>
  <c r="I273" i="4"/>
  <c r="Q272" i="4"/>
  <c r="Q274" i="4" s="1"/>
  <c r="I272" i="4"/>
  <c r="P269" i="4"/>
  <c r="O269" i="4"/>
  <c r="N269" i="4"/>
  <c r="M268" i="4"/>
  <c r="M269" i="4" s="1"/>
  <c r="B268" i="4"/>
  <c r="M267" i="4"/>
  <c r="L267" i="4"/>
  <c r="Q267" i="4" s="1"/>
  <c r="K267" i="4"/>
  <c r="J267" i="4"/>
  <c r="H267" i="4"/>
  <c r="G267" i="4"/>
  <c r="F267" i="4"/>
  <c r="E267" i="4"/>
  <c r="D267" i="4"/>
  <c r="C267" i="4"/>
  <c r="B267" i="4"/>
  <c r="K264" i="4"/>
  <c r="J264" i="4"/>
  <c r="H264" i="4"/>
  <c r="G264" i="4"/>
  <c r="F264" i="4"/>
  <c r="E264" i="4"/>
  <c r="D264" i="4"/>
  <c r="C264" i="4"/>
  <c r="B264" i="4"/>
  <c r="O263" i="4"/>
  <c r="I263" i="4"/>
  <c r="P262" i="4"/>
  <c r="Q262" i="4" s="1"/>
  <c r="O262" i="4"/>
  <c r="N262" i="4"/>
  <c r="I262" i="4"/>
  <c r="P259" i="4"/>
  <c r="O259" i="4"/>
  <c r="M259" i="4"/>
  <c r="N257" i="4"/>
  <c r="Q257" i="4" s="1"/>
  <c r="L257" i="4"/>
  <c r="K257" i="4"/>
  <c r="J257" i="4"/>
  <c r="H257" i="4"/>
  <c r="G257" i="4"/>
  <c r="F257" i="4"/>
  <c r="E257" i="4"/>
  <c r="I257" i="4" s="1"/>
  <c r="D257" i="4"/>
  <c r="C257" i="4"/>
  <c r="B257" i="4"/>
  <c r="H254" i="4"/>
  <c r="G254" i="4"/>
  <c r="F254" i="4"/>
  <c r="E254" i="4"/>
  <c r="I254" i="4" s="1"/>
  <c r="D254" i="4"/>
  <c r="C254" i="4"/>
  <c r="B254" i="4"/>
  <c r="I253" i="4"/>
  <c r="P252" i="4"/>
  <c r="Q252" i="4" s="1"/>
  <c r="O252" i="4"/>
  <c r="N252" i="4"/>
  <c r="M252" i="4"/>
  <c r="L252" i="4"/>
  <c r="K252" i="4"/>
  <c r="I252" i="4"/>
  <c r="P249" i="4"/>
  <c r="O249" i="4"/>
  <c r="N249" i="4"/>
  <c r="M249" i="4"/>
  <c r="L249" i="4"/>
  <c r="K249" i="4"/>
  <c r="J249" i="4"/>
  <c r="I249" i="4"/>
  <c r="Q248" i="4"/>
  <c r="I248" i="4"/>
  <c r="Q247" i="4"/>
  <c r="I247" i="4"/>
  <c r="K244" i="4"/>
  <c r="J244" i="4"/>
  <c r="H244" i="4"/>
  <c r="C244" i="4"/>
  <c r="B244" i="4"/>
  <c r="O243" i="4"/>
  <c r="M243" i="4"/>
  <c r="M244" i="4" s="1"/>
  <c r="L243" i="4"/>
  <c r="G243" i="4"/>
  <c r="E243" i="4"/>
  <c r="D243" i="4"/>
  <c r="D244" i="4" s="1"/>
  <c r="P242" i="4"/>
  <c r="O242" i="4"/>
  <c r="N242" i="4"/>
  <c r="M242" i="4"/>
  <c r="L242" i="4"/>
  <c r="G242" i="4"/>
  <c r="I242" i="4" s="1"/>
  <c r="F242" i="4"/>
  <c r="E242" i="4"/>
  <c r="D242" i="4"/>
  <c r="K239" i="4"/>
  <c r="J239" i="4"/>
  <c r="D239" i="4"/>
  <c r="C239" i="4"/>
  <c r="B239" i="4"/>
  <c r="P238" i="4"/>
  <c r="O238" i="4"/>
  <c r="N238" i="4"/>
  <c r="P237" i="4"/>
  <c r="O237" i="4"/>
  <c r="N237" i="4"/>
  <c r="M237" i="4"/>
  <c r="Q237" i="4" s="1"/>
  <c r="L237" i="4"/>
  <c r="H237" i="4"/>
  <c r="G237" i="4"/>
  <c r="I237" i="4" s="1"/>
  <c r="F237" i="4"/>
  <c r="E237" i="4"/>
  <c r="P234" i="4"/>
  <c r="M234" i="4"/>
  <c r="K234" i="4"/>
  <c r="J234" i="4"/>
  <c r="H234" i="4"/>
  <c r="G234" i="4"/>
  <c r="C234" i="4"/>
  <c r="B234" i="4"/>
  <c r="F233" i="4"/>
  <c r="E233" i="4"/>
  <c r="E234" i="4" s="1"/>
  <c r="O232" i="4"/>
  <c r="Q232" i="4" s="1"/>
  <c r="N232" i="4"/>
  <c r="L232" i="4"/>
  <c r="F232" i="4"/>
  <c r="I232" i="4" s="1"/>
  <c r="E232" i="4"/>
  <c r="D232" i="4"/>
  <c r="K229" i="4"/>
  <c r="J229" i="4"/>
  <c r="C229" i="4"/>
  <c r="B229" i="4"/>
  <c r="M228" i="4"/>
  <c r="F228" i="4"/>
  <c r="F229" i="4" s="1"/>
  <c r="E228" i="4"/>
  <c r="P227" i="4"/>
  <c r="O227" i="4"/>
  <c r="Q227" i="4" s="1"/>
  <c r="N227" i="4"/>
  <c r="M227" i="4"/>
  <c r="L227" i="4"/>
  <c r="H227" i="4"/>
  <c r="G227" i="4"/>
  <c r="F227" i="4"/>
  <c r="E227" i="4"/>
  <c r="I227" i="4" s="1"/>
  <c r="D227" i="4"/>
  <c r="K224" i="4"/>
  <c r="J224" i="4"/>
  <c r="M223" i="4"/>
  <c r="M224" i="4" s="1"/>
  <c r="E223" i="4"/>
  <c r="P222" i="4"/>
  <c r="O222" i="4"/>
  <c r="Q222" i="4" s="1"/>
  <c r="N222" i="4"/>
  <c r="M222" i="4"/>
  <c r="L222" i="4"/>
  <c r="H222" i="4"/>
  <c r="G222" i="4"/>
  <c r="F222" i="4"/>
  <c r="E222" i="4"/>
  <c r="I222" i="4" s="1"/>
  <c r="D222" i="4"/>
  <c r="C222" i="4"/>
  <c r="B222" i="4"/>
  <c r="K219" i="4"/>
  <c r="J219" i="4"/>
  <c r="E219" i="4"/>
  <c r="C219" i="4"/>
  <c r="B219" i="4"/>
  <c r="M218" i="4"/>
  <c r="M219" i="4" s="1"/>
  <c r="D218" i="4"/>
  <c r="D219" i="4" s="1"/>
  <c r="P217" i="4"/>
  <c r="O217" i="4"/>
  <c r="N217" i="4"/>
  <c r="M217" i="4"/>
  <c r="L217" i="4"/>
  <c r="H217" i="4"/>
  <c r="I217" i="4" s="1"/>
  <c r="G217" i="4"/>
  <c r="F217" i="4"/>
  <c r="D217" i="4"/>
  <c r="J214" i="4"/>
  <c r="E214" i="4"/>
  <c r="C214" i="4"/>
  <c r="B214" i="4"/>
  <c r="P213" i="4"/>
  <c r="N213" i="4"/>
  <c r="L213" i="4"/>
  <c r="L214" i="4" s="1"/>
  <c r="G213" i="4"/>
  <c r="P212" i="4"/>
  <c r="O212" i="4"/>
  <c r="Q212" i="4" s="1"/>
  <c r="N212" i="4"/>
  <c r="M212" i="4"/>
  <c r="L212" i="4"/>
  <c r="K212" i="4"/>
  <c r="H212" i="4"/>
  <c r="G212" i="4"/>
  <c r="F212" i="4"/>
  <c r="D212" i="4"/>
  <c r="K209" i="4"/>
  <c r="J209" i="4"/>
  <c r="C209" i="4"/>
  <c r="B209" i="4"/>
  <c r="M208" i="4"/>
  <c r="M209" i="4" s="1"/>
  <c r="P207" i="4"/>
  <c r="O207" i="4"/>
  <c r="N207" i="4"/>
  <c r="M207" i="4"/>
  <c r="L207" i="4"/>
  <c r="H207" i="4"/>
  <c r="I207" i="4" s="1"/>
  <c r="G207" i="4"/>
  <c r="F207" i="4"/>
  <c r="E207" i="4"/>
  <c r="D207" i="4"/>
  <c r="K204" i="4"/>
  <c r="J204" i="4"/>
  <c r="B204" i="4"/>
  <c r="M203" i="4"/>
  <c r="M204" i="4" s="1"/>
  <c r="P202" i="4"/>
  <c r="O202" i="4"/>
  <c r="N202" i="4"/>
  <c r="M202" i="4"/>
  <c r="L202" i="4"/>
  <c r="H202" i="4"/>
  <c r="G202" i="4"/>
  <c r="F202" i="4"/>
  <c r="E202" i="4"/>
  <c r="D202" i="4"/>
  <c r="C202" i="4"/>
  <c r="K199" i="4"/>
  <c r="J199" i="4"/>
  <c r="P198" i="4"/>
  <c r="O198" i="4"/>
  <c r="M198" i="4"/>
  <c r="E198" i="4"/>
  <c r="E199" i="4" s="1"/>
  <c r="C198" i="4"/>
  <c r="B198" i="4"/>
  <c r="P197" i="4"/>
  <c r="O197" i="4"/>
  <c r="N197" i="4"/>
  <c r="M197" i="4"/>
  <c r="Q197" i="4" s="1"/>
  <c r="L197" i="4"/>
  <c r="G197" i="4"/>
  <c r="F197" i="4"/>
  <c r="I197" i="4" s="1"/>
  <c r="D197" i="4"/>
  <c r="C197" i="4"/>
  <c r="B197" i="4"/>
  <c r="P194" i="4"/>
  <c r="K194" i="4"/>
  <c r="J194" i="4"/>
  <c r="C194" i="4"/>
  <c r="B194" i="4"/>
  <c r="M193" i="4"/>
  <c r="L193" i="4"/>
  <c r="L194" i="4" s="1"/>
  <c r="H193" i="4"/>
  <c r="G193" i="4"/>
  <c r="G194" i="4" s="1"/>
  <c r="O192" i="4"/>
  <c r="Q192" i="4" s="1"/>
  <c r="N192" i="4"/>
  <c r="M192" i="4"/>
  <c r="L192" i="4"/>
  <c r="H192" i="4"/>
  <c r="G192" i="4"/>
  <c r="F192" i="4"/>
  <c r="E192" i="4"/>
  <c r="I192" i="4" s="1"/>
  <c r="D192" i="4"/>
  <c r="M189" i="4"/>
  <c r="K189" i="4"/>
  <c r="J189" i="4"/>
  <c r="H189" i="4"/>
  <c r="D189" i="4"/>
  <c r="C189" i="4"/>
  <c r="B189" i="4"/>
  <c r="P188" i="4"/>
  <c r="O188" i="4"/>
  <c r="E188" i="4"/>
  <c r="P187" i="4"/>
  <c r="O187" i="4"/>
  <c r="Q187" i="4" s="1"/>
  <c r="N187" i="4"/>
  <c r="L187" i="4"/>
  <c r="G187" i="4"/>
  <c r="F187" i="4"/>
  <c r="E187" i="4"/>
  <c r="F184" i="4"/>
  <c r="M183" i="4"/>
  <c r="M184" i="4" s="1"/>
  <c r="P182" i="4"/>
  <c r="O182" i="4"/>
  <c r="N182" i="4"/>
  <c r="M182" i="4"/>
  <c r="L182" i="4"/>
  <c r="H182" i="4"/>
  <c r="I182" i="4" s="1"/>
  <c r="G182" i="4"/>
  <c r="E182" i="4"/>
  <c r="D182" i="4"/>
  <c r="C182" i="4"/>
  <c r="B182" i="4"/>
  <c r="M178" i="4"/>
  <c r="M179" i="4" s="1"/>
  <c r="L178" i="4"/>
  <c r="J178" i="4"/>
  <c r="J179" i="4" s="1"/>
  <c r="H178" i="4"/>
  <c r="G178" i="4"/>
  <c r="G179" i="4" s="1"/>
  <c r="E178" i="4"/>
  <c r="C178" i="4"/>
  <c r="C179" i="4" s="1"/>
  <c r="P177" i="4"/>
  <c r="O177" i="4"/>
  <c r="N177" i="4"/>
  <c r="M177" i="4"/>
  <c r="L177" i="4"/>
  <c r="K177" i="4"/>
  <c r="J177" i="4"/>
  <c r="H177" i="4"/>
  <c r="I177" i="4" s="1"/>
  <c r="G177" i="4"/>
  <c r="F177" i="4"/>
  <c r="E177" i="4"/>
  <c r="D177" i="4"/>
  <c r="C177" i="4"/>
  <c r="B177" i="4"/>
  <c r="P174" i="4"/>
  <c r="O174" i="4"/>
  <c r="N174" i="4"/>
  <c r="M174" i="4"/>
  <c r="L174" i="4"/>
  <c r="K174" i="4"/>
  <c r="J174" i="4"/>
  <c r="E174" i="4"/>
  <c r="D174" i="4"/>
  <c r="C174" i="4"/>
  <c r="B174" i="4"/>
  <c r="Q173" i="4"/>
  <c r="I173" i="4"/>
  <c r="Q172" i="4"/>
  <c r="I172" i="4"/>
  <c r="P169" i="4"/>
  <c r="P168" i="4"/>
  <c r="O168" i="4"/>
  <c r="O685" i="2" s="1"/>
  <c r="O543" i="9" s="1"/>
  <c r="H167" i="4"/>
  <c r="G167" i="4"/>
  <c r="F167" i="4"/>
  <c r="E167" i="4"/>
  <c r="D167" i="4"/>
  <c r="C167" i="4"/>
  <c r="B167" i="4"/>
  <c r="M163" i="4"/>
  <c r="K163" i="4"/>
  <c r="K164" i="4" s="1"/>
  <c r="H163" i="4"/>
  <c r="G163" i="4"/>
  <c r="G164" i="4" s="1"/>
  <c r="D163" i="4"/>
  <c r="B163" i="4"/>
  <c r="P162" i="4"/>
  <c r="O162" i="4"/>
  <c r="N162" i="4"/>
  <c r="M162" i="4"/>
  <c r="L162" i="4"/>
  <c r="K162" i="4"/>
  <c r="J162" i="4"/>
  <c r="H162" i="4"/>
  <c r="G162" i="4"/>
  <c r="F162" i="4"/>
  <c r="E162" i="4"/>
  <c r="D162" i="4"/>
  <c r="C162" i="4"/>
  <c r="B162" i="4"/>
  <c r="P158" i="4"/>
  <c r="L158" i="4"/>
  <c r="L159" i="4" s="1"/>
  <c r="J158" i="4"/>
  <c r="H158" i="4"/>
  <c r="E158" i="4"/>
  <c r="P157" i="4"/>
  <c r="O157" i="4"/>
  <c r="N157" i="4"/>
  <c r="M157" i="4"/>
  <c r="Q157" i="4" s="1"/>
  <c r="L157" i="4"/>
  <c r="K157" i="4"/>
  <c r="J157" i="4"/>
  <c r="H157" i="4"/>
  <c r="G157" i="4"/>
  <c r="F157" i="4"/>
  <c r="E157" i="4"/>
  <c r="I157" i="4" s="1"/>
  <c r="D157" i="4"/>
  <c r="C157" i="4"/>
  <c r="B157" i="4"/>
  <c r="G153" i="4"/>
  <c r="E153" i="4"/>
  <c r="C153" i="4"/>
  <c r="B153" i="4"/>
  <c r="L152" i="4"/>
  <c r="K152" i="4"/>
  <c r="Q152" i="4" s="1"/>
  <c r="J152" i="4"/>
  <c r="H152" i="4"/>
  <c r="G152" i="4"/>
  <c r="I152" i="4" s="1"/>
  <c r="F152" i="4"/>
  <c r="E152" i="4"/>
  <c r="D152" i="4"/>
  <c r="C152" i="4"/>
  <c r="B152" i="4"/>
  <c r="P149" i="4"/>
  <c r="M148" i="4"/>
  <c r="F148" i="4"/>
  <c r="F149" i="4" s="1"/>
  <c r="D148" i="4"/>
  <c r="B148" i="4"/>
  <c r="B149" i="4" s="1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P143" i="4"/>
  <c r="J143" i="4"/>
  <c r="D143" i="4"/>
  <c r="D144" i="4" s="1"/>
  <c r="B143" i="4"/>
  <c r="P142" i="4"/>
  <c r="O142" i="4"/>
  <c r="N142" i="4"/>
  <c r="L142" i="4"/>
  <c r="Q142" i="4" s="1"/>
  <c r="K142" i="4"/>
  <c r="J142" i="4"/>
  <c r="G142" i="4"/>
  <c r="F142" i="4"/>
  <c r="E142" i="4"/>
  <c r="D142" i="4"/>
  <c r="C142" i="4"/>
  <c r="B142" i="4"/>
  <c r="P138" i="4"/>
  <c r="O138" i="4"/>
  <c r="M138" i="4"/>
  <c r="M139" i="4" s="1"/>
  <c r="J138" i="4"/>
  <c r="H138" i="4"/>
  <c r="P137" i="4"/>
  <c r="O137" i="4"/>
  <c r="N137" i="4"/>
  <c r="M137" i="4"/>
  <c r="L137" i="4"/>
  <c r="K137" i="4"/>
  <c r="J137" i="4"/>
  <c r="H137" i="4"/>
  <c r="G137" i="4"/>
  <c r="F137" i="4"/>
  <c r="E137" i="4"/>
  <c r="D137" i="4"/>
  <c r="C137" i="4"/>
  <c r="B137" i="4"/>
  <c r="O133" i="4"/>
  <c r="N133" i="4"/>
  <c r="N134" i="4" s="1"/>
  <c r="M133" i="4"/>
  <c r="M134" i="4" s="1"/>
  <c r="K133" i="4"/>
  <c r="J133" i="4"/>
  <c r="H133" i="4"/>
  <c r="G133" i="4"/>
  <c r="F133" i="4"/>
  <c r="F134" i="4" s="1"/>
  <c r="E133" i="4"/>
  <c r="D133" i="4"/>
  <c r="D134" i="4" s="1"/>
  <c r="C133" i="4"/>
  <c r="B133" i="4"/>
  <c r="B134" i="4" s="1"/>
  <c r="P132" i="4"/>
  <c r="Q132" i="4" s="1"/>
  <c r="O132" i="4"/>
  <c r="N132" i="4"/>
  <c r="L132" i="4"/>
  <c r="K132" i="4"/>
  <c r="J132" i="4"/>
  <c r="H132" i="4"/>
  <c r="G132" i="4"/>
  <c r="I132" i="4" s="1"/>
  <c r="F132" i="4"/>
  <c r="E132" i="4"/>
  <c r="D132" i="4"/>
  <c r="C132" i="4"/>
  <c r="B132" i="4"/>
  <c r="H129" i="4"/>
  <c r="G129" i="4"/>
  <c r="F129" i="4"/>
  <c r="B129" i="4"/>
  <c r="P128" i="4"/>
  <c r="O128" i="4"/>
  <c r="N128" i="4"/>
  <c r="N129" i="4" s="1"/>
  <c r="E128" i="4"/>
  <c r="E129" i="4" s="1"/>
  <c r="D128" i="4"/>
  <c r="D129" i="4" s="1"/>
  <c r="P127" i="4"/>
  <c r="O127" i="4"/>
  <c r="N127" i="4"/>
  <c r="Q127" i="4" s="1"/>
  <c r="I127" i="4"/>
  <c r="P124" i="4"/>
  <c r="O124" i="4"/>
  <c r="N124" i="4"/>
  <c r="J124" i="4"/>
  <c r="H124" i="4"/>
  <c r="G124" i="4"/>
  <c r="D124" i="4"/>
  <c r="K123" i="4"/>
  <c r="K124" i="4" s="1"/>
  <c r="F123" i="4"/>
  <c r="F124" i="4" s="1"/>
  <c r="C123" i="4"/>
  <c r="Q122" i="4"/>
  <c r="F122" i="4"/>
  <c r="E122" i="4"/>
  <c r="C122" i="4"/>
  <c r="B122" i="4"/>
  <c r="P118" i="4"/>
  <c r="P119" i="4" s="1"/>
  <c r="N118" i="4"/>
  <c r="M118" i="4"/>
  <c r="M119" i="4" s="1"/>
  <c r="H118" i="4"/>
  <c r="P117" i="4"/>
  <c r="O117" i="4"/>
  <c r="N117" i="4"/>
  <c r="M117" i="4"/>
  <c r="L117" i="4"/>
  <c r="K117" i="4"/>
  <c r="Q117" i="4" s="1"/>
  <c r="J117" i="4"/>
  <c r="H117" i="4"/>
  <c r="G117" i="4"/>
  <c r="F117" i="4"/>
  <c r="E117" i="4"/>
  <c r="D117" i="4"/>
  <c r="C117" i="4"/>
  <c r="I117" i="4" s="1"/>
  <c r="B117" i="4"/>
  <c r="K113" i="4"/>
  <c r="J113" i="4"/>
  <c r="H113" i="4"/>
  <c r="H114" i="4" s="1"/>
  <c r="G113" i="4"/>
  <c r="F113" i="4"/>
  <c r="F114" i="4" s="1"/>
  <c r="E113" i="4"/>
  <c r="D113" i="4"/>
  <c r="D114" i="4" s="1"/>
  <c r="C113" i="4"/>
  <c r="P112" i="4"/>
  <c r="O112" i="4"/>
  <c r="N112" i="4"/>
  <c r="M112" i="4"/>
  <c r="L112" i="4"/>
  <c r="K112" i="4"/>
  <c r="Q112" i="4" s="1"/>
  <c r="J112" i="4"/>
  <c r="H112" i="4"/>
  <c r="G112" i="4"/>
  <c r="F112" i="4"/>
  <c r="E112" i="4"/>
  <c r="D112" i="4"/>
  <c r="C112" i="4"/>
  <c r="I112" i="4" s="1"/>
  <c r="B112" i="4"/>
  <c r="N108" i="4"/>
  <c r="N109" i="4" s="1"/>
  <c r="J108" i="4"/>
  <c r="Q107" i="4"/>
  <c r="P107" i="4"/>
  <c r="O107" i="4"/>
  <c r="N107" i="4"/>
  <c r="M107" i="4"/>
  <c r="L107" i="4"/>
  <c r="K107" i="4"/>
  <c r="J107" i="4"/>
  <c r="H107" i="4"/>
  <c r="G107" i="4"/>
  <c r="F107" i="4"/>
  <c r="E107" i="4"/>
  <c r="I107" i="4" s="1"/>
  <c r="D107" i="4"/>
  <c r="C107" i="4"/>
  <c r="B107" i="4"/>
  <c r="N103" i="4"/>
  <c r="N104" i="4" s="1"/>
  <c r="M103" i="4"/>
  <c r="J103" i="4"/>
  <c r="H103" i="4"/>
  <c r="G103" i="4"/>
  <c r="G104" i="4" s="1"/>
  <c r="C103" i="4"/>
  <c r="P102" i="4"/>
  <c r="O102" i="4"/>
  <c r="N102" i="4"/>
  <c r="M102" i="4"/>
  <c r="L102" i="4"/>
  <c r="K102" i="4"/>
  <c r="Q102" i="4" s="1"/>
  <c r="J102" i="4"/>
  <c r="H102" i="4"/>
  <c r="G102" i="4"/>
  <c r="F102" i="4"/>
  <c r="E102" i="4"/>
  <c r="D102" i="4"/>
  <c r="C102" i="4"/>
  <c r="I102" i="4" s="1"/>
  <c r="B102" i="4"/>
  <c r="P98" i="4"/>
  <c r="P99" i="4" s="1"/>
  <c r="N98" i="4"/>
  <c r="M98" i="4"/>
  <c r="L98" i="4"/>
  <c r="J98" i="4"/>
  <c r="H98" i="4"/>
  <c r="G98" i="4"/>
  <c r="G99" i="4" s="1"/>
  <c r="E98" i="4"/>
  <c r="C98" i="4"/>
  <c r="B98" i="4"/>
  <c r="P97" i="4"/>
  <c r="O97" i="4"/>
  <c r="N97" i="4"/>
  <c r="M97" i="4"/>
  <c r="Q97" i="4" s="1"/>
  <c r="L97" i="4"/>
  <c r="K97" i="4"/>
  <c r="J97" i="4"/>
  <c r="H97" i="4"/>
  <c r="G97" i="4"/>
  <c r="F97" i="4"/>
  <c r="E97" i="4"/>
  <c r="I97" i="4" s="1"/>
  <c r="D97" i="4"/>
  <c r="C97" i="4"/>
  <c r="B97" i="4"/>
  <c r="N93" i="4"/>
  <c r="N94" i="4" s="1"/>
  <c r="M93" i="4"/>
  <c r="L93" i="4"/>
  <c r="L94" i="4" s="1"/>
  <c r="K93" i="4"/>
  <c r="J93" i="4"/>
  <c r="G93" i="4"/>
  <c r="F93" i="4"/>
  <c r="E93" i="4"/>
  <c r="C93" i="4"/>
  <c r="C94" i="4" s="1"/>
  <c r="P92" i="4"/>
  <c r="O92" i="4"/>
  <c r="N92" i="4"/>
  <c r="M92" i="4"/>
  <c r="L92" i="4"/>
  <c r="K92" i="4"/>
  <c r="J92" i="4"/>
  <c r="Q92" i="4" s="1"/>
  <c r="H92" i="4"/>
  <c r="G92" i="4"/>
  <c r="F92" i="4"/>
  <c r="E92" i="4"/>
  <c r="D92" i="4"/>
  <c r="C92" i="4"/>
  <c r="B92" i="4"/>
  <c r="K89" i="4"/>
  <c r="P88" i="4"/>
  <c r="P89" i="4" s="1"/>
  <c r="O88" i="4"/>
  <c r="N88" i="4"/>
  <c r="N89" i="4" s="1"/>
  <c r="L88" i="4"/>
  <c r="J88" i="4"/>
  <c r="H88" i="4"/>
  <c r="D88" i="4"/>
  <c r="D89" i="4" s="1"/>
  <c r="P87" i="4"/>
  <c r="O87" i="4"/>
  <c r="N87" i="4"/>
  <c r="M87" i="4"/>
  <c r="L87" i="4"/>
  <c r="J87" i="4"/>
  <c r="Q87" i="4" s="1"/>
  <c r="H87" i="4"/>
  <c r="G87" i="4"/>
  <c r="F87" i="4"/>
  <c r="E87" i="4"/>
  <c r="D87" i="4"/>
  <c r="C87" i="4"/>
  <c r="I87" i="4" s="1"/>
  <c r="B87" i="4"/>
  <c r="F84" i="4"/>
  <c r="D84" i="4"/>
  <c r="B84" i="4"/>
  <c r="F83" i="4"/>
  <c r="E83" i="4"/>
  <c r="D83" i="4"/>
  <c r="C83" i="4"/>
  <c r="B83" i="4"/>
  <c r="P82" i="4"/>
  <c r="O82" i="4"/>
  <c r="N82" i="4"/>
  <c r="M82" i="4"/>
  <c r="L82" i="4"/>
  <c r="K82" i="4"/>
  <c r="Q82" i="4" s="1"/>
  <c r="J82" i="4"/>
  <c r="H82" i="4"/>
  <c r="G82" i="4"/>
  <c r="F82" i="4"/>
  <c r="E82" i="4"/>
  <c r="E84" i="4" s="1"/>
  <c r="D82" i="4"/>
  <c r="C82" i="4"/>
  <c r="C84" i="4" s="1"/>
  <c r="O79" i="4"/>
  <c r="N79" i="4"/>
  <c r="D79" i="4"/>
  <c r="C79" i="4"/>
  <c r="B79" i="4"/>
  <c r="P78" i="4"/>
  <c r="M78" i="4"/>
  <c r="K78" i="4"/>
  <c r="K79" i="4" s="1"/>
  <c r="H78" i="4"/>
  <c r="F78" i="4"/>
  <c r="P77" i="4"/>
  <c r="M77" i="4"/>
  <c r="L77" i="4"/>
  <c r="K77" i="4"/>
  <c r="J77" i="4"/>
  <c r="H77" i="4"/>
  <c r="G77" i="4"/>
  <c r="F77" i="4"/>
  <c r="E77" i="4"/>
  <c r="I77" i="4" s="1"/>
  <c r="P73" i="4"/>
  <c r="P74" i="4" s="1"/>
  <c r="N73" i="4"/>
  <c r="L73" i="4"/>
  <c r="L74" i="4" s="1"/>
  <c r="K73" i="4"/>
  <c r="F73" i="4"/>
  <c r="F74" i="4" s="1"/>
  <c r="B73" i="4"/>
  <c r="P72" i="4"/>
  <c r="O72" i="4"/>
  <c r="N72" i="4"/>
  <c r="M72" i="4"/>
  <c r="L72" i="4"/>
  <c r="K72" i="4"/>
  <c r="Q72" i="4" s="1"/>
  <c r="J72" i="4"/>
  <c r="H72" i="4"/>
  <c r="G72" i="4"/>
  <c r="F72" i="4"/>
  <c r="E72" i="4"/>
  <c r="D72" i="4"/>
  <c r="C72" i="4"/>
  <c r="I72" i="4" s="1"/>
  <c r="B72" i="4"/>
  <c r="M68" i="4"/>
  <c r="K68" i="4"/>
  <c r="H68" i="4"/>
  <c r="H69" i="4" s="1"/>
  <c r="E68" i="4"/>
  <c r="D68" i="4"/>
  <c r="D69" i="4" s="1"/>
  <c r="C68" i="4"/>
  <c r="P67" i="4"/>
  <c r="O67" i="4"/>
  <c r="N67" i="4"/>
  <c r="M67" i="4"/>
  <c r="L67" i="4"/>
  <c r="K67" i="4"/>
  <c r="Q67" i="4" s="1"/>
  <c r="J67" i="4"/>
  <c r="H67" i="4"/>
  <c r="G67" i="4"/>
  <c r="F67" i="4"/>
  <c r="E67" i="4"/>
  <c r="D67" i="4"/>
  <c r="C67" i="4"/>
  <c r="I67" i="4" s="1"/>
  <c r="B67" i="4"/>
  <c r="O63" i="4"/>
  <c r="O64" i="4" s="1"/>
  <c r="M63" i="4"/>
  <c r="L63" i="4"/>
  <c r="F63" i="4"/>
  <c r="E63" i="4"/>
  <c r="E64" i="4" s="1"/>
  <c r="C63" i="4"/>
  <c r="B63" i="4"/>
  <c r="P62" i="4"/>
  <c r="O62" i="4"/>
  <c r="N62" i="4"/>
  <c r="M62" i="4"/>
  <c r="L62" i="4"/>
  <c r="K62" i="4"/>
  <c r="J62" i="4"/>
  <c r="Q62" i="4" s="1"/>
  <c r="H62" i="4"/>
  <c r="G62" i="4"/>
  <c r="F62" i="4"/>
  <c r="E62" i="4"/>
  <c r="D62" i="4"/>
  <c r="C62" i="4"/>
  <c r="B62" i="4"/>
  <c r="I62" i="4" s="1"/>
  <c r="D59" i="4"/>
  <c r="C59" i="4"/>
  <c r="B59" i="4"/>
  <c r="P58" i="4"/>
  <c r="P59" i="4" s="1"/>
  <c r="N58" i="4"/>
  <c r="M58" i="4"/>
  <c r="K58" i="4"/>
  <c r="J58" i="4"/>
  <c r="J59" i="4" s="1"/>
  <c r="H58" i="4"/>
  <c r="P57" i="4"/>
  <c r="O57" i="4"/>
  <c r="N57" i="4"/>
  <c r="M57" i="4"/>
  <c r="L57" i="4"/>
  <c r="K57" i="4"/>
  <c r="Q57" i="4" s="1"/>
  <c r="J57" i="4"/>
  <c r="H57" i="4"/>
  <c r="G57" i="4"/>
  <c r="F57" i="4"/>
  <c r="E57" i="4"/>
  <c r="I57" i="4" s="1"/>
  <c r="P53" i="4"/>
  <c r="O53" i="4"/>
  <c r="N53" i="4"/>
  <c r="L53" i="4"/>
  <c r="L54" i="4" s="1"/>
  <c r="K53" i="4"/>
  <c r="H53" i="4"/>
  <c r="H54" i="4" s="1"/>
  <c r="B53" i="4"/>
  <c r="P52" i="4"/>
  <c r="O52" i="4"/>
  <c r="N52" i="4"/>
  <c r="M52" i="4"/>
  <c r="L52" i="4"/>
  <c r="K52" i="4"/>
  <c r="Q52" i="4" s="1"/>
  <c r="J52" i="4"/>
  <c r="H52" i="4"/>
  <c r="G52" i="4"/>
  <c r="F52" i="4"/>
  <c r="E52" i="4"/>
  <c r="D52" i="4"/>
  <c r="C52" i="4"/>
  <c r="I52" i="4" s="1"/>
  <c r="B52" i="4"/>
  <c r="O48" i="4"/>
  <c r="M48" i="4"/>
  <c r="H48" i="4"/>
  <c r="H49" i="4" s="1"/>
  <c r="F48" i="4"/>
  <c r="P47" i="4"/>
  <c r="O47" i="4"/>
  <c r="N47" i="4"/>
  <c r="M47" i="4"/>
  <c r="L47" i="4"/>
  <c r="K47" i="4"/>
  <c r="Q47" i="4" s="1"/>
  <c r="J47" i="4"/>
  <c r="H47" i="4"/>
  <c r="G47" i="4"/>
  <c r="F47" i="4"/>
  <c r="E47" i="4"/>
  <c r="D47" i="4"/>
  <c r="C47" i="4"/>
  <c r="I47" i="4" s="1"/>
  <c r="B47" i="4"/>
  <c r="O43" i="4"/>
  <c r="O44" i="4" s="1"/>
  <c r="N43" i="4"/>
  <c r="L43" i="4"/>
  <c r="K43" i="4"/>
  <c r="J43" i="4"/>
  <c r="J44" i="4" s="1"/>
  <c r="E43" i="4"/>
  <c r="B43" i="4"/>
  <c r="P42" i="4"/>
  <c r="O42" i="4"/>
  <c r="N42" i="4"/>
  <c r="M42" i="4"/>
  <c r="L42" i="4"/>
  <c r="K42" i="4"/>
  <c r="J42" i="4"/>
  <c r="H42" i="4"/>
  <c r="G42" i="4"/>
  <c r="F42" i="4"/>
  <c r="E42" i="4"/>
  <c r="D42" i="4"/>
  <c r="C42" i="4"/>
  <c r="B42" i="4"/>
  <c r="I42" i="4" s="1"/>
  <c r="O39" i="4"/>
  <c r="P38" i="4"/>
  <c r="P39" i="4" s="1"/>
  <c r="N38" i="4"/>
  <c r="L38" i="4"/>
  <c r="J38" i="4"/>
  <c r="G38" i="4"/>
  <c r="G39" i="4" s="1"/>
  <c r="C38" i="4"/>
  <c r="P37" i="4"/>
  <c r="N37" i="4"/>
  <c r="M37" i="4"/>
  <c r="L37" i="4"/>
  <c r="K37" i="4"/>
  <c r="J37" i="4"/>
  <c r="Q37" i="4" s="1"/>
  <c r="H37" i="4"/>
  <c r="G37" i="4"/>
  <c r="F37" i="4"/>
  <c r="E37" i="4"/>
  <c r="D37" i="4"/>
  <c r="C37" i="4"/>
  <c r="B37" i="4"/>
  <c r="O34" i="4"/>
  <c r="P33" i="4"/>
  <c r="P34" i="4" s="1"/>
  <c r="N33" i="4"/>
  <c r="L33" i="4"/>
  <c r="K33" i="4"/>
  <c r="H33" i="4"/>
  <c r="H34" i="4" s="1"/>
  <c r="G33" i="4"/>
  <c r="F33" i="4"/>
  <c r="F34" i="4" s="1"/>
  <c r="E33" i="4"/>
  <c r="C33" i="4"/>
  <c r="C34" i="4" s="1"/>
  <c r="B33" i="4"/>
  <c r="P32" i="4"/>
  <c r="N32" i="4"/>
  <c r="M32" i="4"/>
  <c r="L32" i="4"/>
  <c r="K32" i="4"/>
  <c r="J32" i="4"/>
  <c r="Q32" i="4" s="1"/>
  <c r="H32" i="4"/>
  <c r="G32" i="4"/>
  <c r="F32" i="4"/>
  <c r="E32" i="4"/>
  <c r="D32" i="4"/>
  <c r="C32" i="4"/>
  <c r="B32" i="4"/>
  <c r="I32" i="4" s="1"/>
  <c r="P28" i="4"/>
  <c r="O28" i="4"/>
  <c r="N28" i="4"/>
  <c r="M28" i="4"/>
  <c r="L28" i="4"/>
  <c r="H28" i="4"/>
  <c r="H29" i="4" s="1"/>
  <c r="G28" i="4"/>
  <c r="F28" i="4"/>
  <c r="F29" i="4" s="1"/>
  <c r="E28" i="4"/>
  <c r="D28" i="4"/>
  <c r="D29" i="4" s="1"/>
  <c r="C28" i="4"/>
  <c r="P27" i="4"/>
  <c r="O27" i="4"/>
  <c r="N27" i="4"/>
  <c r="M27" i="4"/>
  <c r="L27" i="4"/>
  <c r="K27" i="4"/>
  <c r="Q27" i="4" s="1"/>
  <c r="J27" i="4"/>
  <c r="H27" i="4"/>
  <c r="G27" i="4"/>
  <c r="F27" i="4"/>
  <c r="E27" i="4"/>
  <c r="D27" i="4"/>
  <c r="C27" i="4"/>
  <c r="I27" i="4" s="1"/>
  <c r="B27" i="4"/>
  <c r="K24" i="4"/>
  <c r="J24" i="4"/>
  <c r="P23" i="4"/>
  <c r="O23" i="4"/>
  <c r="N23" i="4"/>
  <c r="N24" i="4" s="1"/>
  <c r="M23" i="4"/>
  <c r="L23" i="4"/>
  <c r="Q23" i="4" s="1"/>
  <c r="H23" i="4"/>
  <c r="F23" i="4"/>
  <c r="E23" i="4"/>
  <c r="D23" i="4"/>
  <c r="C23" i="4"/>
  <c r="B23" i="4"/>
  <c r="P22" i="4"/>
  <c r="O22" i="4"/>
  <c r="N22" i="4"/>
  <c r="M22" i="4"/>
  <c r="L22" i="4"/>
  <c r="Q22" i="4" s="1"/>
  <c r="H22" i="4"/>
  <c r="G22" i="4"/>
  <c r="F22" i="4"/>
  <c r="E22" i="4"/>
  <c r="D22" i="4"/>
  <c r="C22" i="4"/>
  <c r="B22" i="4"/>
  <c r="I22" i="4" s="1"/>
  <c r="L19" i="4"/>
  <c r="K19" i="4"/>
  <c r="J19" i="4"/>
  <c r="I19" i="4"/>
  <c r="H19" i="4"/>
  <c r="G19" i="4"/>
  <c r="F19" i="4"/>
  <c r="E19" i="4"/>
  <c r="D19" i="4"/>
  <c r="C19" i="4"/>
  <c r="B19" i="4"/>
  <c r="P18" i="4"/>
  <c r="P19" i="4" s="1"/>
  <c r="O18" i="4"/>
  <c r="M18" i="4"/>
  <c r="I18" i="4"/>
  <c r="P17" i="4"/>
  <c r="O17" i="4"/>
  <c r="N17" i="4"/>
  <c r="M17" i="4"/>
  <c r="Q17" i="4" s="1"/>
  <c r="I17" i="4"/>
  <c r="P14" i="4"/>
  <c r="O14" i="4"/>
  <c r="N14" i="4"/>
  <c r="M14" i="4"/>
  <c r="L14" i="4"/>
  <c r="K14" i="4"/>
  <c r="J14" i="4"/>
  <c r="H14" i="4"/>
  <c r="F14" i="4"/>
  <c r="C14" i="4"/>
  <c r="Q13" i="4"/>
  <c r="E13" i="4"/>
  <c r="B13" i="4"/>
  <c r="Q12" i="4"/>
  <c r="Q14" i="4" s="1"/>
  <c r="E12" i="4"/>
  <c r="D12" i="4"/>
  <c r="B12" i="4"/>
  <c r="F9" i="4"/>
  <c r="E9" i="4"/>
  <c r="P8" i="4"/>
  <c r="O8" i="4"/>
  <c r="O9" i="4" s="1"/>
  <c r="N8" i="4"/>
  <c r="M8" i="4"/>
  <c r="M9" i="4" s="1"/>
  <c r="L8" i="4"/>
  <c r="J8" i="4"/>
  <c r="J9" i="4" s="1"/>
  <c r="H8" i="4"/>
  <c r="G8" i="4"/>
  <c r="G9" i="4" s="1"/>
  <c r="D8" i="4"/>
  <c r="C8" i="4"/>
  <c r="P7" i="4"/>
  <c r="N7" i="4"/>
  <c r="M7" i="4"/>
  <c r="L7" i="4"/>
  <c r="K7" i="4"/>
  <c r="J7" i="4"/>
  <c r="Q7" i="4" s="1"/>
  <c r="H7" i="4"/>
  <c r="G7" i="4"/>
  <c r="D7" i="4"/>
  <c r="C7" i="4"/>
  <c r="I7" i="4" s="1"/>
  <c r="B7" i="4"/>
  <c r="N4" i="4"/>
  <c r="P3" i="4"/>
  <c r="O3" i="4"/>
  <c r="M3" i="4"/>
  <c r="K3" i="4"/>
  <c r="J3" i="4"/>
  <c r="H3" i="4"/>
  <c r="F3" i="4"/>
  <c r="E3" i="4"/>
  <c r="D3" i="4"/>
  <c r="D4" i="4" s="1"/>
  <c r="C3" i="4"/>
  <c r="P2" i="4"/>
  <c r="O2" i="4"/>
  <c r="M2" i="4"/>
  <c r="L2" i="4"/>
  <c r="K2" i="4"/>
  <c r="J2" i="4"/>
  <c r="Q2" i="4" s="1"/>
  <c r="H2" i="4"/>
  <c r="G2" i="4"/>
  <c r="F2" i="4"/>
  <c r="E2" i="4"/>
  <c r="D2" i="4"/>
  <c r="C2" i="4"/>
  <c r="B2" i="4"/>
  <c r="I2" i="4" s="1"/>
  <c r="Q1335" i="3"/>
  <c r="P1335" i="3"/>
  <c r="O1335" i="3"/>
  <c r="N1335" i="3"/>
  <c r="M1335" i="3"/>
  <c r="L1335" i="3"/>
  <c r="K1335" i="3"/>
  <c r="J1335" i="3"/>
  <c r="J1336" i="3" s="1"/>
  <c r="I1335" i="3"/>
  <c r="H1335" i="3"/>
  <c r="G1335" i="3"/>
  <c r="F1335" i="3"/>
  <c r="E1335" i="3"/>
  <c r="D1335" i="3"/>
  <c r="C1335" i="3"/>
  <c r="B1335" i="3"/>
  <c r="P1333" i="3"/>
  <c r="N1333" i="3"/>
  <c r="M1333" i="3"/>
  <c r="L1333" i="3"/>
  <c r="K1333" i="3"/>
  <c r="E1333" i="3"/>
  <c r="B1333" i="3"/>
  <c r="B1334" i="3" s="1"/>
  <c r="Q1332" i="3"/>
  <c r="H1332" i="3"/>
  <c r="H1333" i="3" s="1"/>
  <c r="H1334" i="3" s="1"/>
  <c r="H1336" i="3" s="1"/>
  <c r="G1332" i="3"/>
  <c r="G1333" i="3" s="1"/>
  <c r="F1332" i="3"/>
  <c r="F1333" i="3" s="1"/>
  <c r="F1334" i="3" s="1"/>
  <c r="E1332" i="3"/>
  <c r="D1332" i="3"/>
  <c r="D1333" i="3" s="1"/>
  <c r="D1334" i="3" s="1"/>
  <c r="C1332" i="3"/>
  <c r="C1333" i="3" s="1"/>
  <c r="Q1331" i="3"/>
  <c r="I1331" i="3"/>
  <c r="I1330" i="3"/>
  <c r="Q1329" i="3"/>
  <c r="I1329" i="3"/>
  <c r="Q1328" i="3"/>
  <c r="I1328" i="3"/>
  <c r="Q1327" i="3"/>
  <c r="I1327" i="3"/>
  <c r="P1326" i="3"/>
  <c r="O1326" i="3"/>
  <c r="N1326" i="3"/>
  <c r="M1326" i="3"/>
  <c r="L1326" i="3"/>
  <c r="H1326" i="3"/>
  <c r="G1326" i="3"/>
  <c r="F1326" i="3"/>
  <c r="E1326" i="3"/>
  <c r="D1326" i="3"/>
  <c r="C1326" i="3"/>
  <c r="B1326" i="3"/>
  <c r="Q1325" i="3"/>
  <c r="Q1324" i="3"/>
  <c r="I1324" i="3"/>
  <c r="Q1323" i="3"/>
  <c r="Q1322" i="3"/>
  <c r="Q1321" i="3"/>
  <c r="I1321" i="3"/>
  <c r="Q1320" i="3"/>
  <c r="I1320" i="3"/>
  <c r="P1319" i="3"/>
  <c r="O1319" i="3"/>
  <c r="N1319" i="3"/>
  <c r="M1319" i="3"/>
  <c r="K1319" i="3"/>
  <c r="H1319" i="3"/>
  <c r="G1319" i="3"/>
  <c r="F1319" i="3"/>
  <c r="E1319" i="3"/>
  <c r="D1319" i="3"/>
  <c r="C1319" i="3"/>
  <c r="B1319" i="3"/>
  <c r="Q1318" i="3"/>
  <c r="I1318" i="3"/>
  <c r="Q1317" i="3"/>
  <c r="I1317" i="3"/>
  <c r="Q1316" i="3"/>
  <c r="I1316" i="3"/>
  <c r="Q1315" i="3"/>
  <c r="I1315" i="3"/>
  <c r="I1314" i="3"/>
  <c r="I1319" i="3" s="1"/>
  <c r="Q1308" i="3"/>
  <c r="P1308" i="3"/>
  <c r="O1308" i="3"/>
  <c r="N1308" i="3"/>
  <c r="M1308" i="3"/>
  <c r="L1308" i="3"/>
  <c r="L1309" i="3" s="1"/>
  <c r="K1308" i="3"/>
  <c r="J1308" i="3"/>
  <c r="I1308" i="3"/>
  <c r="H1308" i="3"/>
  <c r="H1309" i="3" s="1"/>
  <c r="G1308" i="3"/>
  <c r="F1308" i="3"/>
  <c r="E1308" i="3"/>
  <c r="D1308" i="3"/>
  <c r="D1309" i="3" s="1"/>
  <c r="C1308" i="3"/>
  <c r="B1308" i="3"/>
  <c r="K1307" i="3"/>
  <c r="K1306" i="3"/>
  <c r="J1306" i="3"/>
  <c r="J1307" i="3" s="1"/>
  <c r="H1306" i="3"/>
  <c r="H1307" i="3" s="1"/>
  <c r="G1306" i="3"/>
  <c r="G1307" i="3" s="1"/>
  <c r="F1306" i="3"/>
  <c r="F1307" i="3" s="1"/>
  <c r="E1306" i="3"/>
  <c r="E1307" i="3" s="1"/>
  <c r="D1306" i="3"/>
  <c r="D1307" i="3" s="1"/>
  <c r="C1306" i="3"/>
  <c r="C1307" i="3" s="1"/>
  <c r="B1306" i="3"/>
  <c r="B1307" i="3" s="1"/>
  <c r="P1305" i="3"/>
  <c r="O1305" i="3"/>
  <c r="O1306" i="3" s="1"/>
  <c r="O1307" i="3" s="1"/>
  <c r="N1305" i="3"/>
  <c r="N1306" i="3" s="1"/>
  <c r="N1307" i="3" s="1"/>
  <c r="M1305" i="3"/>
  <c r="M1306" i="3" s="1"/>
  <c r="M1307" i="3" s="1"/>
  <c r="L1305" i="3"/>
  <c r="L1306" i="3" s="1"/>
  <c r="L1307" i="3" s="1"/>
  <c r="I1305" i="3"/>
  <c r="Q1304" i="3"/>
  <c r="I1304" i="3"/>
  <c r="I1303" i="3"/>
  <c r="Q1302" i="3"/>
  <c r="I1302" i="3"/>
  <c r="Q1301" i="3"/>
  <c r="I1301" i="3"/>
  <c r="Q1300" i="3"/>
  <c r="I1300" i="3"/>
  <c r="P1299" i="3"/>
  <c r="Q1299" i="3" s="1"/>
  <c r="O1299" i="3"/>
  <c r="N1299" i="3"/>
  <c r="M1299" i="3"/>
  <c r="L1299" i="3"/>
  <c r="K1299" i="3"/>
  <c r="J1299" i="3"/>
  <c r="H1299" i="3"/>
  <c r="G1299" i="3"/>
  <c r="F1299" i="3"/>
  <c r="E1299" i="3"/>
  <c r="D1299" i="3"/>
  <c r="C1299" i="3"/>
  <c r="B1299" i="3"/>
  <c r="Q1298" i="3"/>
  <c r="I1298" i="3"/>
  <c r="Q1297" i="3"/>
  <c r="I1297" i="3"/>
  <c r="Q1296" i="3"/>
  <c r="I1296" i="3"/>
  <c r="Q1295" i="3"/>
  <c r="I1295" i="3"/>
  <c r="Q1294" i="3"/>
  <c r="I1294" i="3"/>
  <c r="Q1293" i="3"/>
  <c r="I1293" i="3"/>
  <c r="P1292" i="3"/>
  <c r="O1292" i="3"/>
  <c r="N1292" i="3"/>
  <c r="M1292" i="3"/>
  <c r="L1292" i="3"/>
  <c r="K1292" i="3"/>
  <c r="J1292" i="3"/>
  <c r="I1292" i="3"/>
  <c r="H1292" i="3"/>
  <c r="G1292" i="3"/>
  <c r="F1292" i="3"/>
  <c r="E1292" i="3"/>
  <c r="D1292" i="3"/>
  <c r="C1292" i="3"/>
  <c r="B1292" i="3"/>
  <c r="Q1291" i="3"/>
  <c r="I1291" i="3"/>
  <c r="Q1290" i="3"/>
  <c r="I1290" i="3"/>
  <c r="Q1289" i="3"/>
  <c r="I1289" i="3"/>
  <c r="Q1288" i="3"/>
  <c r="I1288" i="3"/>
  <c r="Q1287" i="3"/>
  <c r="I1287" i="3"/>
  <c r="Q1283" i="3"/>
  <c r="P1283" i="3"/>
  <c r="O1283" i="3"/>
  <c r="N1283" i="3"/>
  <c r="M1283" i="3"/>
  <c r="L1283" i="3"/>
  <c r="K1283" i="3"/>
  <c r="J1283" i="3"/>
  <c r="J1284" i="3" s="1"/>
  <c r="H1283" i="3"/>
  <c r="G1283" i="3"/>
  <c r="G1284" i="3" s="1"/>
  <c r="F1283" i="3"/>
  <c r="E1283" i="3"/>
  <c r="C1283" i="3"/>
  <c r="B1283" i="3"/>
  <c r="B1284" i="3" s="1"/>
  <c r="N1282" i="3"/>
  <c r="P1281" i="3"/>
  <c r="O1281" i="3"/>
  <c r="N1281" i="3"/>
  <c r="M1281" i="3"/>
  <c r="M1282" i="3" s="1"/>
  <c r="M1284" i="3" s="1"/>
  <c r="L1281" i="3"/>
  <c r="K1281" i="3"/>
  <c r="J1281" i="3"/>
  <c r="I1281" i="3"/>
  <c r="H1281" i="3"/>
  <c r="H1282" i="3" s="1"/>
  <c r="H1284" i="3" s="1"/>
  <c r="G1281" i="3"/>
  <c r="G1282" i="3" s="1"/>
  <c r="F1281" i="3"/>
  <c r="E1281" i="3"/>
  <c r="E1282" i="3" s="1"/>
  <c r="D1281" i="3"/>
  <c r="D1282" i="3" s="1"/>
  <c r="D1284" i="3" s="1"/>
  <c r="C1281" i="3"/>
  <c r="C1282" i="3" s="1"/>
  <c r="B1281" i="3"/>
  <c r="B1282" i="3" s="1"/>
  <c r="Q1280" i="3"/>
  <c r="I1280" i="3"/>
  <c r="Q1279" i="3"/>
  <c r="I1279" i="3"/>
  <c r="Q1278" i="3"/>
  <c r="I1278" i="3"/>
  <c r="Q1277" i="3"/>
  <c r="I1277" i="3"/>
  <c r="Q1276" i="3"/>
  <c r="Q1281" i="3" s="1"/>
  <c r="I1276" i="3"/>
  <c r="Q1275" i="3"/>
  <c r="I1275" i="3"/>
  <c r="P1274" i="3"/>
  <c r="P1282" i="3" s="1"/>
  <c r="M1274" i="3"/>
  <c r="L1274" i="3"/>
  <c r="K1274" i="3"/>
  <c r="J1274" i="3"/>
  <c r="H1274" i="3"/>
  <c r="G1274" i="3"/>
  <c r="F1274" i="3"/>
  <c r="D1274" i="3"/>
  <c r="C1274" i="3"/>
  <c r="B1274" i="3"/>
  <c r="Q1273" i="3"/>
  <c r="I1273" i="3"/>
  <c r="Q1272" i="3"/>
  <c r="I1272" i="3"/>
  <c r="Q1271" i="3"/>
  <c r="I1271" i="3"/>
  <c r="Q1270" i="3"/>
  <c r="I1270" i="3"/>
  <c r="Q1269" i="3"/>
  <c r="I1269" i="3"/>
  <c r="Q1268" i="3"/>
  <c r="I1268" i="3"/>
  <c r="P1267" i="3"/>
  <c r="O1267" i="3"/>
  <c r="N1267" i="3"/>
  <c r="M1267" i="3"/>
  <c r="L1267" i="3"/>
  <c r="K1267" i="3"/>
  <c r="J1267" i="3"/>
  <c r="H1267" i="3"/>
  <c r="G1267" i="3"/>
  <c r="F1267" i="3"/>
  <c r="E1267" i="3"/>
  <c r="D1267" i="3"/>
  <c r="C1267" i="3"/>
  <c r="B1267" i="3"/>
  <c r="Q1266" i="3"/>
  <c r="I1266" i="3"/>
  <c r="I1267" i="3" s="1"/>
  <c r="Q1265" i="3"/>
  <c r="I1265" i="3"/>
  <c r="Q1264" i="3"/>
  <c r="I1264" i="3"/>
  <c r="Q1263" i="3"/>
  <c r="I1263" i="3"/>
  <c r="Q1262" i="3"/>
  <c r="I1262" i="3"/>
  <c r="C1258" i="3"/>
  <c r="Q1257" i="3"/>
  <c r="P1257" i="3"/>
  <c r="O1257" i="3"/>
  <c r="N1257" i="3"/>
  <c r="M1257" i="3"/>
  <c r="L1257" i="3"/>
  <c r="K1257" i="3"/>
  <c r="J1257" i="3"/>
  <c r="I1257" i="3"/>
  <c r="H1257" i="3"/>
  <c r="G1257" i="3"/>
  <c r="G1258" i="3" s="1"/>
  <c r="F1257" i="3"/>
  <c r="E1257" i="3"/>
  <c r="D1257" i="3"/>
  <c r="C1257" i="3"/>
  <c r="B1257" i="3"/>
  <c r="G1256" i="3"/>
  <c r="C1256" i="3"/>
  <c r="P1255" i="3"/>
  <c r="P1256" i="3" s="1"/>
  <c r="O1255" i="3"/>
  <c r="O1256" i="3" s="1"/>
  <c r="N1255" i="3"/>
  <c r="M1255" i="3"/>
  <c r="M1256" i="3" s="1"/>
  <c r="L1255" i="3"/>
  <c r="L1256" i="3" s="1"/>
  <c r="K1255" i="3"/>
  <c r="K1256" i="3" s="1"/>
  <c r="J1255" i="3"/>
  <c r="H1255" i="3"/>
  <c r="H1256" i="3" s="1"/>
  <c r="G1255" i="3"/>
  <c r="F1255" i="3"/>
  <c r="E1255" i="3"/>
  <c r="E1256" i="3" s="1"/>
  <c r="D1255" i="3"/>
  <c r="D1256" i="3" s="1"/>
  <c r="C1255" i="3"/>
  <c r="B1255" i="3"/>
  <c r="Q1254" i="3"/>
  <c r="I1254" i="3"/>
  <c r="Q1253" i="3"/>
  <c r="Q1255" i="3" s="1"/>
  <c r="I1253" i="3"/>
  <c r="I1252" i="3"/>
  <c r="Q1251" i="3"/>
  <c r="I1251" i="3"/>
  <c r="Q1250" i="3"/>
  <c r="I1250" i="3"/>
  <c r="Q1249" i="3"/>
  <c r="I1249" i="3"/>
  <c r="P1248" i="3"/>
  <c r="O1248" i="3"/>
  <c r="N1248" i="3"/>
  <c r="M1248" i="3"/>
  <c r="L1248" i="3"/>
  <c r="K1248" i="3"/>
  <c r="J1248" i="3"/>
  <c r="H1248" i="3"/>
  <c r="G1248" i="3"/>
  <c r="F1248" i="3"/>
  <c r="E1248" i="3"/>
  <c r="D1248" i="3"/>
  <c r="C1248" i="3"/>
  <c r="B1248" i="3"/>
  <c r="Q1247" i="3"/>
  <c r="I1247" i="3"/>
  <c r="Q1246" i="3"/>
  <c r="I1246" i="3"/>
  <c r="Q1245" i="3"/>
  <c r="I1245" i="3"/>
  <c r="Q1244" i="3"/>
  <c r="I1244" i="3"/>
  <c r="Q1243" i="3"/>
  <c r="I1243" i="3"/>
  <c r="Q1242" i="3"/>
  <c r="I1242" i="3"/>
  <c r="P1241" i="3"/>
  <c r="O1241" i="3"/>
  <c r="N1241" i="3"/>
  <c r="M1241" i="3"/>
  <c r="L1241" i="3"/>
  <c r="K1241" i="3"/>
  <c r="J1241" i="3"/>
  <c r="H1241" i="3"/>
  <c r="G1241" i="3"/>
  <c r="F1241" i="3"/>
  <c r="E1241" i="3"/>
  <c r="D1241" i="3"/>
  <c r="C1241" i="3"/>
  <c r="B1241" i="3"/>
  <c r="Q1240" i="3"/>
  <c r="I1240" i="3"/>
  <c r="I1241" i="3" s="1"/>
  <c r="Q1239" i="3"/>
  <c r="I1239" i="3"/>
  <c r="Q1238" i="3"/>
  <c r="I1238" i="3"/>
  <c r="Q1237" i="3"/>
  <c r="I1237" i="3"/>
  <c r="Q1236" i="3"/>
  <c r="Q1241" i="3" s="1"/>
  <c r="I1236" i="3"/>
  <c r="Q1232" i="3"/>
  <c r="P1232" i="3"/>
  <c r="O1232" i="3"/>
  <c r="N1232" i="3"/>
  <c r="M1232" i="3"/>
  <c r="M1233" i="3" s="1"/>
  <c r="L1232" i="3"/>
  <c r="L1233" i="3" s="1"/>
  <c r="K1232" i="3"/>
  <c r="J1232" i="3"/>
  <c r="I1232" i="3"/>
  <c r="H1232" i="3"/>
  <c r="H1233" i="3" s="1"/>
  <c r="G1232" i="3"/>
  <c r="F1232" i="3"/>
  <c r="E1232" i="3"/>
  <c r="E1233" i="3" s="1"/>
  <c r="D1232" i="3"/>
  <c r="C1232" i="3"/>
  <c r="B1232" i="3"/>
  <c r="P1230" i="3"/>
  <c r="P1231" i="3" s="1"/>
  <c r="O1230" i="3"/>
  <c r="N1230" i="3"/>
  <c r="M1230" i="3"/>
  <c r="M1231" i="3" s="1"/>
  <c r="L1230" i="3"/>
  <c r="L1231" i="3" s="1"/>
  <c r="K1230" i="3"/>
  <c r="J1230" i="3"/>
  <c r="H1230" i="3"/>
  <c r="H1231" i="3" s="1"/>
  <c r="G1230" i="3"/>
  <c r="G1231" i="3" s="1"/>
  <c r="F1230" i="3"/>
  <c r="E1230" i="3"/>
  <c r="E1231" i="3" s="1"/>
  <c r="D1230" i="3"/>
  <c r="D1231" i="3" s="1"/>
  <c r="C1230" i="3"/>
  <c r="C1231" i="3" s="1"/>
  <c r="B1230" i="3"/>
  <c r="Q1229" i="3"/>
  <c r="I1229" i="3"/>
  <c r="Q1228" i="3"/>
  <c r="I1228" i="3"/>
  <c r="I1227" i="3"/>
  <c r="Q1226" i="3"/>
  <c r="I1226" i="3"/>
  <c r="Q1225" i="3"/>
  <c r="I1225" i="3"/>
  <c r="Q1224" i="3"/>
  <c r="Q1230" i="3" s="1"/>
  <c r="I1224" i="3"/>
  <c r="P1223" i="3"/>
  <c r="O1223" i="3"/>
  <c r="N1223" i="3"/>
  <c r="M1223" i="3"/>
  <c r="L1223" i="3"/>
  <c r="K1223" i="3"/>
  <c r="J1223" i="3"/>
  <c r="H1223" i="3"/>
  <c r="G1223" i="3"/>
  <c r="F1223" i="3"/>
  <c r="D1223" i="3"/>
  <c r="C1223" i="3"/>
  <c r="B1223" i="3"/>
  <c r="Q1222" i="3"/>
  <c r="I1222" i="3"/>
  <c r="Q1221" i="3"/>
  <c r="I1221" i="3"/>
  <c r="Q1220" i="3"/>
  <c r="I1220" i="3"/>
  <c r="Q1219" i="3"/>
  <c r="I1219" i="3"/>
  <c r="Q1218" i="3"/>
  <c r="I1218" i="3"/>
  <c r="Q1217" i="3"/>
  <c r="I1217" i="3"/>
  <c r="P1216" i="3"/>
  <c r="O1216" i="3"/>
  <c r="N1216" i="3"/>
  <c r="M1216" i="3"/>
  <c r="L1216" i="3"/>
  <c r="K1216" i="3"/>
  <c r="J1216" i="3"/>
  <c r="H1216" i="3"/>
  <c r="G1216" i="3"/>
  <c r="F1216" i="3"/>
  <c r="E1216" i="3"/>
  <c r="D1216" i="3"/>
  <c r="C1216" i="3"/>
  <c r="B1216" i="3"/>
  <c r="Q1215" i="3"/>
  <c r="I1215" i="3"/>
  <c r="Q1214" i="3"/>
  <c r="I1214" i="3"/>
  <c r="Q1213" i="3"/>
  <c r="I1213" i="3"/>
  <c r="Q1212" i="3"/>
  <c r="I1212" i="3"/>
  <c r="Q1211" i="3"/>
  <c r="Q1216" i="3" s="1"/>
  <c r="I1211" i="3"/>
  <c r="Q1207" i="3"/>
  <c r="P1207" i="3"/>
  <c r="P1208" i="3" s="1"/>
  <c r="O1207" i="3"/>
  <c r="N1207" i="3"/>
  <c r="M1207" i="3"/>
  <c r="L1207" i="3"/>
  <c r="L1208" i="3" s="1"/>
  <c r="K1207" i="3"/>
  <c r="J1207" i="3"/>
  <c r="I1207" i="3"/>
  <c r="H1207" i="3"/>
  <c r="G1207" i="3"/>
  <c r="F1207" i="3"/>
  <c r="E1207" i="3"/>
  <c r="D1207" i="3"/>
  <c r="C1207" i="3"/>
  <c r="B1207" i="3"/>
  <c r="L1206" i="3"/>
  <c r="H1206" i="3"/>
  <c r="H1208" i="3" s="1"/>
  <c r="P1205" i="3"/>
  <c r="P1206" i="3" s="1"/>
  <c r="O1205" i="3"/>
  <c r="N1205" i="3"/>
  <c r="N1206" i="3" s="1"/>
  <c r="M1205" i="3"/>
  <c r="M1206" i="3" s="1"/>
  <c r="L1205" i="3"/>
  <c r="K1205" i="3"/>
  <c r="J1205" i="3"/>
  <c r="J1206" i="3" s="1"/>
  <c r="H1205" i="3"/>
  <c r="G1205" i="3"/>
  <c r="F1205" i="3"/>
  <c r="F1206" i="3" s="1"/>
  <c r="E1205" i="3"/>
  <c r="E1206" i="3" s="1"/>
  <c r="D1205" i="3"/>
  <c r="D1206" i="3" s="1"/>
  <c r="C1205" i="3"/>
  <c r="B1205" i="3"/>
  <c r="B1206" i="3" s="1"/>
  <c r="Q1204" i="3"/>
  <c r="I1204" i="3"/>
  <c r="Q1203" i="3"/>
  <c r="I1203" i="3"/>
  <c r="I1202" i="3"/>
  <c r="Q1201" i="3"/>
  <c r="I1201" i="3"/>
  <c r="Q1200" i="3"/>
  <c r="I1200" i="3"/>
  <c r="Q1199" i="3"/>
  <c r="Q1205" i="3" s="1"/>
  <c r="I1199" i="3"/>
  <c r="P1198" i="3"/>
  <c r="O1198" i="3"/>
  <c r="N1198" i="3"/>
  <c r="M1198" i="3"/>
  <c r="L1198" i="3"/>
  <c r="K1198" i="3"/>
  <c r="J1198" i="3"/>
  <c r="H1198" i="3"/>
  <c r="G1198" i="3"/>
  <c r="F1198" i="3"/>
  <c r="E1198" i="3"/>
  <c r="D1198" i="3"/>
  <c r="C1198" i="3"/>
  <c r="B1198" i="3"/>
  <c r="Q1197" i="3"/>
  <c r="I1197" i="3"/>
  <c r="Q1196" i="3"/>
  <c r="I1196" i="3"/>
  <c r="I1198" i="3" s="1"/>
  <c r="Q1195" i="3"/>
  <c r="I1195" i="3"/>
  <c r="Q1194" i="3"/>
  <c r="I1194" i="3"/>
  <c r="Q1193" i="3"/>
  <c r="I1193" i="3"/>
  <c r="Q1192" i="3"/>
  <c r="I1192" i="3"/>
  <c r="P1191" i="3"/>
  <c r="O1191" i="3"/>
  <c r="N1191" i="3"/>
  <c r="M1191" i="3"/>
  <c r="L1191" i="3"/>
  <c r="K1191" i="3"/>
  <c r="J1191" i="3"/>
  <c r="I1191" i="3"/>
  <c r="H1191" i="3"/>
  <c r="G1191" i="3"/>
  <c r="F1191" i="3"/>
  <c r="E1191" i="3"/>
  <c r="D1191" i="3"/>
  <c r="C1191" i="3"/>
  <c r="B1191" i="3"/>
  <c r="Q1190" i="3"/>
  <c r="I1190" i="3"/>
  <c r="Q1189" i="3"/>
  <c r="I1189" i="3"/>
  <c r="Q1188" i="3"/>
  <c r="I1188" i="3"/>
  <c r="Q1187" i="3"/>
  <c r="I1187" i="3"/>
  <c r="Q1186" i="3"/>
  <c r="I1186" i="3"/>
  <c r="Q1182" i="3"/>
  <c r="P1182" i="3"/>
  <c r="O1182" i="3"/>
  <c r="N1182" i="3"/>
  <c r="M1182" i="3"/>
  <c r="L1182" i="3"/>
  <c r="K1182" i="3"/>
  <c r="J1182" i="3"/>
  <c r="I1182" i="3"/>
  <c r="H1182" i="3"/>
  <c r="H1183" i="3" s="1"/>
  <c r="G1182" i="3"/>
  <c r="F1182" i="3"/>
  <c r="E1182" i="3"/>
  <c r="D1182" i="3"/>
  <c r="D1183" i="3" s="1"/>
  <c r="C1182" i="3"/>
  <c r="B1182" i="3"/>
  <c r="M1181" i="3"/>
  <c r="M1183" i="3" s="1"/>
  <c r="P1180" i="3"/>
  <c r="P1181" i="3" s="1"/>
  <c r="O1180" i="3"/>
  <c r="N1180" i="3"/>
  <c r="N1181" i="3" s="1"/>
  <c r="M1180" i="3"/>
  <c r="L1180" i="3"/>
  <c r="L1181" i="3" s="1"/>
  <c r="K1180" i="3"/>
  <c r="J1180" i="3"/>
  <c r="J1181" i="3" s="1"/>
  <c r="E1180" i="3"/>
  <c r="E1181" i="3" s="1"/>
  <c r="Q1179" i="3"/>
  <c r="H1179" i="3"/>
  <c r="H1180" i="3" s="1"/>
  <c r="H1181" i="3" s="1"/>
  <c r="G1179" i="3"/>
  <c r="G1180" i="3" s="1"/>
  <c r="F1179" i="3"/>
  <c r="F1180" i="3" s="1"/>
  <c r="F1181" i="3" s="1"/>
  <c r="E1179" i="3"/>
  <c r="D1179" i="3"/>
  <c r="D1180" i="3" s="1"/>
  <c r="D1181" i="3" s="1"/>
  <c r="C1179" i="3"/>
  <c r="C1180" i="3" s="1"/>
  <c r="B1179" i="3"/>
  <c r="B1180" i="3" s="1"/>
  <c r="B1181" i="3" s="1"/>
  <c r="Q1178" i="3"/>
  <c r="I1178" i="3"/>
  <c r="I1177" i="3"/>
  <c r="Q1176" i="3"/>
  <c r="I1176" i="3"/>
  <c r="Q1175" i="3"/>
  <c r="I1175" i="3"/>
  <c r="Q1174" i="3"/>
  <c r="Q1180" i="3" s="1"/>
  <c r="I1174" i="3"/>
  <c r="P1173" i="3"/>
  <c r="O1173" i="3"/>
  <c r="N1173" i="3"/>
  <c r="M1173" i="3"/>
  <c r="L1173" i="3"/>
  <c r="K1173" i="3"/>
  <c r="J1173" i="3"/>
  <c r="H1173" i="3"/>
  <c r="G1173" i="3"/>
  <c r="F1173" i="3"/>
  <c r="E1173" i="3"/>
  <c r="D1173" i="3"/>
  <c r="C1173" i="3"/>
  <c r="B1173" i="3"/>
  <c r="Q1172" i="3"/>
  <c r="I1172" i="3"/>
  <c r="Q1171" i="3"/>
  <c r="I1171" i="3"/>
  <c r="Q1170" i="3"/>
  <c r="I1170" i="3"/>
  <c r="Q1169" i="3"/>
  <c r="I1169" i="3"/>
  <c r="Q1168" i="3"/>
  <c r="I1168" i="3"/>
  <c r="Q1167" i="3"/>
  <c r="I1167" i="3"/>
  <c r="P1166" i="3"/>
  <c r="O1166" i="3"/>
  <c r="N1166" i="3"/>
  <c r="M1166" i="3"/>
  <c r="L1166" i="3"/>
  <c r="K1166" i="3"/>
  <c r="J1166" i="3"/>
  <c r="H1166" i="3"/>
  <c r="G1166" i="3"/>
  <c r="F1166" i="3"/>
  <c r="E1166" i="3"/>
  <c r="D1166" i="3"/>
  <c r="C1166" i="3"/>
  <c r="B1166" i="3"/>
  <c r="Q1165" i="3"/>
  <c r="I1165" i="3"/>
  <c r="I1166" i="3" s="1"/>
  <c r="Q1164" i="3"/>
  <c r="I1164" i="3"/>
  <c r="Q1163" i="3"/>
  <c r="I1163" i="3"/>
  <c r="Q1162" i="3"/>
  <c r="I1162" i="3"/>
  <c r="Q1161" i="3"/>
  <c r="I1161" i="3"/>
  <c r="Q1156" i="3"/>
  <c r="P1156" i="3"/>
  <c r="O1156" i="3"/>
  <c r="N1156" i="3"/>
  <c r="M1156" i="3"/>
  <c r="M1157" i="3" s="1"/>
  <c r="L1156" i="3"/>
  <c r="K1156" i="3"/>
  <c r="J1156" i="3"/>
  <c r="I1156" i="3"/>
  <c r="H1156" i="3"/>
  <c r="G1156" i="3"/>
  <c r="F1156" i="3"/>
  <c r="E1156" i="3"/>
  <c r="E1157" i="3" s="1"/>
  <c r="D1156" i="3"/>
  <c r="C1156" i="3"/>
  <c r="B1156" i="3"/>
  <c r="L1154" i="3"/>
  <c r="L1155" i="3" s="1"/>
  <c r="H1154" i="3"/>
  <c r="H1155" i="3" s="1"/>
  <c r="E1154" i="3"/>
  <c r="E1155" i="3" s="1"/>
  <c r="D1154" i="3"/>
  <c r="D1155" i="3" s="1"/>
  <c r="B1154" i="3"/>
  <c r="B1155" i="3" s="1"/>
  <c r="P1153" i="3"/>
  <c r="O1153" i="3"/>
  <c r="O1154" i="3" s="1"/>
  <c r="N1153" i="3"/>
  <c r="N1154" i="3" s="1"/>
  <c r="N1155" i="3" s="1"/>
  <c r="M1153" i="3"/>
  <c r="M1154" i="3" s="1"/>
  <c r="M1155" i="3" s="1"/>
  <c r="K1153" i="3"/>
  <c r="K1154" i="3" s="1"/>
  <c r="J1153" i="3"/>
  <c r="J1154" i="3" s="1"/>
  <c r="J1155" i="3" s="1"/>
  <c r="H1153" i="3"/>
  <c r="G1153" i="3"/>
  <c r="G1154" i="3" s="1"/>
  <c r="F1153" i="3"/>
  <c r="F1154" i="3" s="1"/>
  <c r="F1155" i="3" s="1"/>
  <c r="E1153" i="3"/>
  <c r="D1153" i="3"/>
  <c r="C1153" i="3"/>
  <c r="C1154" i="3" s="1"/>
  <c r="Q1152" i="3"/>
  <c r="I1152" i="3"/>
  <c r="I1151" i="3"/>
  <c r="Q1150" i="3"/>
  <c r="I1150" i="3"/>
  <c r="Q1149" i="3"/>
  <c r="I1149" i="3"/>
  <c r="Q1148" i="3"/>
  <c r="I1148" i="3"/>
  <c r="P1147" i="3"/>
  <c r="O1147" i="3"/>
  <c r="N1147" i="3"/>
  <c r="M1147" i="3"/>
  <c r="L1147" i="3"/>
  <c r="K1147" i="3"/>
  <c r="J1147" i="3"/>
  <c r="H1147" i="3"/>
  <c r="G1147" i="3"/>
  <c r="F1147" i="3"/>
  <c r="E1147" i="3"/>
  <c r="D1147" i="3"/>
  <c r="C1147" i="3"/>
  <c r="B1147" i="3"/>
  <c r="Q1146" i="3"/>
  <c r="I1146" i="3"/>
  <c r="Q1145" i="3"/>
  <c r="I1145" i="3"/>
  <c r="Q1144" i="3"/>
  <c r="I1144" i="3"/>
  <c r="Q1143" i="3"/>
  <c r="I1143" i="3"/>
  <c r="Q1142" i="3"/>
  <c r="I1142" i="3"/>
  <c r="Q1141" i="3"/>
  <c r="I1141" i="3"/>
  <c r="P1140" i="3"/>
  <c r="O1140" i="3"/>
  <c r="N1140" i="3"/>
  <c r="M1140" i="3"/>
  <c r="L1140" i="3"/>
  <c r="K1140" i="3"/>
  <c r="J1140" i="3"/>
  <c r="H1140" i="3"/>
  <c r="G1140" i="3"/>
  <c r="F1140" i="3"/>
  <c r="E1140" i="3"/>
  <c r="D1140" i="3"/>
  <c r="C1140" i="3"/>
  <c r="B1140" i="3"/>
  <c r="Q1139" i="3"/>
  <c r="I1139" i="3"/>
  <c r="I1140" i="3" s="1"/>
  <c r="Q1138" i="3"/>
  <c r="I1138" i="3"/>
  <c r="Q1137" i="3"/>
  <c r="I1137" i="3"/>
  <c r="Q1136" i="3"/>
  <c r="I1136" i="3"/>
  <c r="Q1135" i="3"/>
  <c r="I1135" i="3"/>
  <c r="Q1131" i="3"/>
  <c r="P1131" i="3"/>
  <c r="O1131" i="3"/>
  <c r="N1131" i="3"/>
  <c r="M1131" i="3"/>
  <c r="M1132" i="3" s="1"/>
  <c r="L1131" i="3"/>
  <c r="K1131" i="3"/>
  <c r="J1131" i="3"/>
  <c r="I1131" i="3"/>
  <c r="H1131" i="3"/>
  <c r="G1131" i="3"/>
  <c r="F1131" i="3"/>
  <c r="E1131" i="3"/>
  <c r="D1131" i="3"/>
  <c r="C1131" i="3"/>
  <c r="B1131" i="3"/>
  <c r="M1130" i="3"/>
  <c r="P1129" i="3"/>
  <c r="O1129" i="3"/>
  <c r="O1130" i="3" s="1"/>
  <c r="N1129" i="3"/>
  <c r="N1130" i="3" s="1"/>
  <c r="M1129" i="3"/>
  <c r="L1129" i="3"/>
  <c r="K1129" i="3"/>
  <c r="K1130" i="3" s="1"/>
  <c r="J1129" i="3"/>
  <c r="J1130" i="3" s="1"/>
  <c r="H1129" i="3"/>
  <c r="H1130" i="3" s="1"/>
  <c r="G1129" i="3"/>
  <c r="F1129" i="3"/>
  <c r="F1130" i="3" s="1"/>
  <c r="E1129" i="3"/>
  <c r="E1130" i="3" s="1"/>
  <c r="D1129" i="3"/>
  <c r="D1130" i="3" s="1"/>
  <c r="C1129" i="3"/>
  <c r="B1129" i="3"/>
  <c r="B1130" i="3" s="1"/>
  <c r="Q1128" i="3"/>
  <c r="Q1129" i="3" s="1"/>
  <c r="I1128" i="3"/>
  <c r="Q1127" i="3"/>
  <c r="I1127" i="3"/>
  <c r="I1126" i="3"/>
  <c r="Q1125" i="3"/>
  <c r="I1125" i="3"/>
  <c r="Q1124" i="3"/>
  <c r="I1124" i="3"/>
  <c r="Q1123" i="3"/>
  <c r="I1123" i="3"/>
  <c r="P1122" i="3"/>
  <c r="O1122" i="3"/>
  <c r="N1122" i="3"/>
  <c r="M1122" i="3"/>
  <c r="L1122" i="3"/>
  <c r="K1122" i="3"/>
  <c r="J1122" i="3"/>
  <c r="H1122" i="3"/>
  <c r="G1122" i="3"/>
  <c r="F1122" i="3"/>
  <c r="E1122" i="3"/>
  <c r="D1122" i="3"/>
  <c r="C1122" i="3"/>
  <c r="B1122" i="3"/>
  <c r="Q1121" i="3"/>
  <c r="I1121" i="3"/>
  <c r="Q1120" i="3"/>
  <c r="I1120" i="3"/>
  <c r="Q1119" i="3"/>
  <c r="I1119" i="3"/>
  <c r="Q1118" i="3"/>
  <c r="I1118" i="3"/>
  <c r="Q1117" i="3"/>
  <c r="I1117" i="3"/>
  <c r="Q1116" i="3"/>
  <c r="I1116" i="3"/>
  <c r="P1115" i="3"/>
  <c r="O1115" i="3"/>
  <c r="N1115" i="3"/>
  <c r="M1115" i="3"/>
  <c r="L1115" i="3"/>
  <c r="K1115" i="3"/>
  <c r="H1115" i="3"/>
  <c r="G1115" i="3"/>
  <c r="F1115" i="3"/>
  <c r="E1115" i="3"/>
  <c r="D1115" i="3"/>
  <c r="C1115" i="3"/>
  <c r="B1115" i="3"/>
  <c r="Q1114" i="3"/>
  <c r="I1114" i="3"/>
  <c r="I1115" i="3" s="1"/>
  <c r="Q1113" i="3"/>
  <c r="I1113" i="3"/>
  <c r="Q1112" i="3"/>
  <c r="I1112" i="3"/>
  <c r="Q1111" i="3"/>
  <c r="Q1115" i="3" s="1"/>
  <c r="I1111" i="3"/>
  <c r="Q1110" i="3"/>
  <c r="I1110" i="3"/>
  <c r="Q1106" i="3"/>
  <c r="P1106" i="3"/>
  <c r="O1106" i="3"/>
  <c r="N1106" i="3"/>
  <c r="M1106" i="3"/>
  <c r="L1106" i="3"/>
  <c r="K1106" i="3"/>
  <c r="J1106" i="3"/>
  <c r="I1106" i="3"/>
  <c r="H1106" i="3"/>
  <c r="G1106" i="3"/>
  <c r="F1106" i="3"/>
  <c r="E1106" i="3"/>
  <c r="D1106" i="3"/>
  <c r="C1106" i="3"/>
  <c r="B1106" i="3"/>
  <c r="M1105" i="3"/>
  <c r="M1107" i="3" s="1"/>
  <c r="P1104" i="3"/>
  <c r="P1105" i="3" s="1"/>
  <c r="O1104" i="3"/>
  <c r="O1105" i="3" s="1"/>
  <c r="N1104" i="3"/>
  <c r="M1104" i="3"/>
  <c r="L1104" i="3"/>
  <c r="L1105" i="3" s="1"/>
  <c r="K1104" i="3"/>
  <c r="K1105" i="3" s="1"/>
  <c r="J1104" i="3"/>
  <c r="H1104" i="3"/>
  <c r="H1105" i="3" s="1"/>
  <c r="G1104" i="3"/>
  <c r="G1105" i="3" s="1"/>
  <c r="F1104" i="3"/>
  <c r="E1104" i="3"/>
  <c r="E1105" i="3" s="1"/>
  <c r="D1104" i="3"/>
  <c r="D1105" i="3" s="1"/>
  <c r="C1104" i="3"/>
  <c r="C1105" i="3" s="1"/>
  <c r="B1104" i="3"/>
  <c r="Q1103" i="3"/>
  <c r="Q1104" i="3" s="1"/>
  <c r="I1103" i="3"/>
  <c r="Q1102" i="3"/>
  <c r="I1102" i="3"/>
  <c r="I1101" i="3"/>
  <c r="Q1100" i="3"/>
  <c r="I1100" i="3"/>
  <c r="Q1099" i="3"/>
  <c r="I1099" i="3"/>
  <c r="Q1098" i="3"/>
  <c r="I1098" i="3"/>
  <c r="P1097" i="3"/>
  <c r="O1097" i="3"/>
  <c r="N1097" i="3"/>
  <c r="M1097" i="3"/>
  <c r="L1097" i="3"/>
  <c r="K1097" i="3"/>
  <c r="J1097" i="3"/>
  <c r="H1097" i="3"/>
  <c r="G1097" i="3"/>
  <c r="F1097" i="3"/>
  <c r="E1097" i="3"/>
  <c r="D1097" i="3"/>
  <c r="C1097" i="3"/>
  <c r="B1097" i="3"/>
  <c r="Q1096" i="3"/>
  <c r="I1096" i="3"/>
  <c r="Q1095" i="3"/>
  <c r="I1095" i="3"/>
  <c r="Q1094" i="3"/>
  <c r="I1094" i="3"/>
  <c r="Q1093" i="3"/>
  <c r="I1093" i="3"/>
  <c r="Q1092" i="3"/>
  <c r="Q1097" i="3" s="1"/>
  <c r="I1092" i="3"/>
  <c r="P1091" i="3"/>
  <c r="O1091" i="3"/>
  <c r="N1091" i="3"/>
  <c r="M1091" i="3"/>
  <c r="L1091" i="3"/>
  <c r="K1091" i="3"/>
  <c r="J1091" i="3"/>
  <c r="H1091" i="3"/>
  <c r="G1091" i="3"/>
  <c r="F1091" i="3"/>
  <c r="E1091" i="3"/>
  <c r="D1091" i="3"/>
  <c r="C1091" i="3"/>
  <c r="B1091" i="3"/>
  <c r="Q1090" i="3"/>
  <c r="I1090" i="3"/>
  <c r="Q1089" i="3"/>
  <c r="I1089" i="3"/>
  <c r="Q1088" i="3"/>
  <c r="I1088" i="3"/>
  <c r="Q1087" i="3"/>
  <c r="I1087" i="3"/>
  <c r="Q1086" i="3"/>
  <c r="Q1091" i="3" s="1"/>
  <c r="I1086" i="3"/>
  <c r="Q1082" i="3"/>
  <c r="P1082" i="3"/>
  <c r="P1083" i="3" s="1"/>
  <c r="O1082" i="3"/>
  <c r="N1082" i="3"/>
  <c r="M1082" i="3"/>
  <c r="L1082" i="3"/>
  <c r="L1083" i="3" s="1"/>
  <c r="K1082" i="3"/>
  <c r="J1082" i="3"/>
  <c r="I1082" i="3"/>
  <c r="H1082" i="3"/>
  <c r="H1083" i="3" s="1"/>
  <c r="G1082" i="3"/>
  <c r="F1082" i="3"/>
  <c r="E1082" i="3"/>
  <c r="D1082" i="3"/>
  <c r="C1082" i="3"/>
  <c r="B1082" i="3"/>
  <c r="L1081" i="3"/>
  <c r="H1081" i="3"/>
  <c r="P1080" i="3"/>
  <c r="P1081" i="3" s="1"/>
  <c r="O1080" i="3"/>
  <c r="N1080" i="3"/>
  <c r="N1081" i="3" s="1"/>
  <c r="M1080" i="3"/>
  <c r="L1080" i="3"/>
  <c r="K1080" i="3"/>
  <c r="J1080" i="3"/>
  <c r="J1081" i="3" s="1"/>
  <c r="H1080" i="3"/>
  <c r="G1080" i="3"/>
  <c r="F1080" i="3"/>
  <c r="F1081" i="3" s="1"/>
  <c r="E1080" i="3"/>
  <c r="E1081" i="3" s="1"/>
  <c r="D1080" i="3"/>
  <c r="D1081" i="3" s="1"/>
  <c r="C1080" i="3"/>
  <c r="B1080" i="3"/>
  <c r="B1081" i="3" s="1"/>
  <c r="Q1079" i="3"/>
  <c r="I1079" i="3"/>
  <c r="Q1078" i="3"/>
  <c r="I1078" i="3"/>
  <c r="I1077" i="3"/>
  <c r="Q1076" i="3"/>
  <c r="I1076" i="3"/>
  <c r="Q1075" i="3"/>
  <c r="I1075" i="3"/>
  <c r="Q1074" i="3"/>
  <c r="Q1080" i="3" s="1"/>
  <c r="I1074" i="3"/>
  <c r="P1073" i="3"/>
  <c r="O1073" i="3"/>
  <c r="N1073" i="3"/>
  <c r="M1073" i="3"/>
  <c r="L1073" i="3"/>
  <c r="K1073" i="3"/>
  <c r="J1073" i="3"/>
  <c r="H1073" i="3"/>
  <c r="G1073" i="3"/>
  <c r="F1073" i="3"/>
  <c r="E1073" i="3"/>
  <c r="D1073" i="3"/>
  <c r="C1073" i="3"/>
  <c r="B1073" i="3"/>
  <c r="Q1072" i="3"/>
  <c r="I1072" i="3"/>
  <c r="Q1071" i="3"/>
  <c r="I1071" i="3"/>
  <c r="Q1070" i="3"/>
  <c r="I1070" i="3"/>
  <c r="Q1069" i="3"/>
  <c r="I1069" i="3"/>
  <c r="Q1068" i="3"/>
  <c r="I1068" i="3"/>
  <c r="P1067" i="3"/>
  <c r="O1067" i="3"/>
  <c r="N1067" i="3"/>
  <c r="M1067" i="3"/>
  <c r="L1067" i="3"/>
  <c r="K1067" i="3"/>
  <c r="J1067" i="3"/>
  <c r="I1067" i="3"/>
  <c r="H1067" i="3"/>
  <c r="G1067" i="3"/>
  <c r="F1067" i="3"/>
  <c r="E1067" i="3"/>
  <c r="D1067" i="3"/>
  <c r="C1067" i="3"/>
  <c r="B1067" i="3"/>
  <c r="Q1066" i="3"/>
  <c r="I1066" i="3"/>
  <c r="Q1065" i="3"/>
  <c r="I1065" i="3"/>
  <c r="Q1064" i="3"/>
  <c r="I1064" i="3"/>
  <c r="Q1063" i="3"/>
  <c r="I1063" i="3"/>
  <c r="Q1062" i="3"/>
  <c r="Q1067" i="3" s="1"/>
  <c r="I1062" i="3"/>
  <c r="Q1058" i="3"/>
  <c r="P1058" i="3"/>
  <c r="P1059" i="3" s="1"/>
  <c r="O1058" i="3"/>
  <c r="N1058" i="3"/>
  <c r="M1058" i="3"/>
  <c r="L1058" i="3"/>
  <c r="K1058" i="3"/>
  <c r="J1058" i="3"/>
  <c r="I1058" i="3"/>
  <c r="H1058" i="3"/>
  <c r="H1059" i="3" s="1"/>
  <c r="G1058" i="3"/>
  <c r="F1058" i="3"/>
  <c r="F1059" i="3" s="1"/>
  <c r="E1058" i="3"/>
  <c r="D1058" i="3"/>
  <c r="C1058" i="3"/>
  <c r="B1058" i="3"/>
  <c r="B1059" i="3" s="1"/>
  <c r="L1057" i="3"/>
  <c r="K1057" i="3"/>
  <c r="H1057" i="3"/>
  <c r="G1057" i="3"/>
  <c r="D1057" i="3"/>
  <c r="C1057" i="3"/>
  <c r="P1056" i="3"/>
  <c r="P1057" i="3" s="1"/>
  <c r="O1056" i="3"/>
  <c r="O1057" i="3" s="1"/>
  <c r="N1056" i="3"/>
  <c r="M1056" i="3"/>
  <c r="K1056" i="3"/>
  <c r="J1056" i="3"/>
  <c r="H1056" i="3"/>
  <c r="G1056" i="3"/>
  <c r="F1056" i="3"/>
  <c r="F1057" i="3" s="1"/>
  <c r="E1056" i="3"/>
  <c r="E1057" i="3" s="1"/>
  <c r="D1056" i="3"/>
  <c r="C1056" i="3"/>
  <c r="B1056" i="3"/>
  <c r="B1057" i="3" s="1"/>
  <c r="Q1055" i="3"/>
  <c r="I1055" i="3"/>
  <c r="Q1054" i="3"/>
  <c r="I1054" i="3"/>
  <c r="I1053" i="3"/>
  <c r="Q1052" i="3"/>
  <c r="I1052" i="3"/>
  <c r="Q1051" i="3"/>
  <c r="I1051" i="3"/>
  <c r="Q1050" i="3"/>
  <c r="I1050" i="3"/>
  <c r="Q1049" i="3"/>
  <c r="P1049" i="3"/>
  <c r="O1049" i="3"/>
  <c r="N1049" i="3"/>
  <c r="M1049" i="3"/>
  <c r="L1049" i="3"/>
  <c r="K1049" i="3"/>
  <c r="J1049" i="3"/>
  <c r="H1049" i="3"/>
  <c r="G1049" i="3"/>
  <c r="F1049" i="3"/>
  <c r="E1049" i="3"/>
  <c r="D1049" i="3"/>
  <c r="C1049" i="3"/>
  <c r="Q1048" i="3"/>
  <c r="I1048" i="3"/>
  <c r="I1049" i="3" s="1"/>
  <c r="Q1047" i="3"/>
  <c r="I1047" i="3"/>
  <c r="Q1046" i="3"/>
  <c r="I1046" i="3"/>
  <c r="Q1045" i="3"/>
  <c r="I1045" i="3"/>
  <c r="Q1044" i="3"/>
  <c r="I1044" i="3"/>
  <c r="P1043" i="3"/>
  <c r="O1043" i="3"/>
  <c r="N1043" i="3"/>
  <c r="M1043" i="3"/>
  <c r="L1043" i="3"/>
  <c r="K1043" i="3"/>
  <c r="J1043" i="3"/>
  <c r="H1043" i="3"/>
  <c r="G1043" i="3"/>
  <c r="F1043" i="3"/>
  <c r="E1043" i="3"/>
  <c r="D1043" i="3"/>
  <c r="C1043" i="3"/>
  <c r="B1043" i="3"/>
  <c r="Q1042" i="3"/>
  <c r="I1042" i="3"/>
  <c r="I1043" i="3" s="1"/>
  <c r="Q1041" i="3"/>
  <c r="I1041" i="3"/>
  <c r="Q1040" i="3"/>
  <c r="I1040" i="3"/>
  <c r="Q1039" i="3"/>
  <c r="I1039" i="3"/>
  <c r="Q1038" i="3"/>
  <c r="Q1043" i="3" s="1"/>
  <c r="I1038" i="3"/>
  <c r="H1035" i="3"/>
  <c r="Q1034" i="3"/>
  <c r="P1034" i="3"/>
  <c r="O1034" i="3"/>
  <c r="O1035" i="3" s="1"/>
  <c r="N1034" i="3"/>
  <c r="M1034" i="3"/>
  <c r="L1034" i="3"/>
  <c r="K1034" i="3"/>
  <c r="K1035" i="3" s="1"/>
  <c r="J1034" i="3"/>
  <c r="I1034" i="3"/>
  <c r="H1034" i="3"/>
  <c r="G1034" i="3"/>
  <c r="G1035" i="3" s="1"/>
  <c r="F1034" i="3"/>
  <c r="E1034" i="3"/>
  <c r="D1034" i="3"/>
  <c r="C1034" i="3"/>
  <c r="C1035" i="3" s="1"/>
  <c r="B1034" i="3"/>
  <c r="H1033" i="3"/>
  <c r="P1032" i="3"/>
  <c r="P1033" i="3" s="1"/>
  <c r="P1035" i="3" s="1"/>
  <c r="O1032" i="3"/>
  <c r="O1033" i="3" s="1"/>
  <c r="N1032" i="3"/>
  <c r="M1032" i="3"/>
  <c r="M1033" i="3" s="1"/>
  <c r="L1032" i="3"/>
  <c r="L1033" i="3" s="1"/>
  <c r="K1032" i="3"/>
  <c r="K1033" i="3" s="1"/>
  <c r="H1032" i="3"/>
  <c r="G1032" i="3"/>
  <c r="G1033" i="3" s="1"/>
  <c r="F1032" i="3"/>
  <c r="E1032" i="3"/>
  <c r="D1032" i="3"/>
  <c r="C1032" i="3"/>
  <c r="C1033" i="3" s="1"/>
  <c r="B1032" i="3"/>
  <c r="Q1031" i="3"/>
  <c r="I1031" i="3"/>
  <c r="I1032" i="3" s="1"/>
  <c r="Q1030" i="3"/>
  <c r="I1030" i="3"/>
  <c r="I1029" i="3"/>
  <c r="Q1028" i="3"/>
  <c r="I1028" i="3"/>
  <c r="Q1027" i="3"/>
  <c r="I1027" i="3"/>
  <c r="Q1026" i="3"/>
  <c r="Q1032" i="3" s="1"/>
  <c r="I1026" i="3"/>
  <c r="P1025" i="3"/>
  <c r="O1025" i="3"/>
  <c r="N1025" i="3"/>
  <c r="M1025" i="3"/>
  <c r="L1025" i="3"/>
  <c r="K1025" i="3"/>
  <c r="J1025" i="3"/>
  <c r="J1033" i="3" s="1"/>
  <c r="H1025" i="3"/>
  <c r="G1025" i="3"/>
  <c r="F1025" i="3"/>
  <c r="F1033" i="3" s="1"/>
  <c r="E1025" i="3"/>
  <c r="D1025" i="3"/>
  <c r="C1025" i="3"/>
  <c r="B1025" i="3"/>
  <c r="Q1024" i="3"/>
  <c r="I1024" i="3"/>
  <c r="I1025" i="3" s="1"/>
  <c r="Q1023" i="3"/>
  <c r="I1023" i="3"/>
  <c r="Q1022" i="3"/>
  <c r="I1022" i="3"/>
  <c r="Q1021" i="3"/>
  <c r="I1021" i="3"/>
  <c r="Q1020" i="3"/>
  <c r="Q1025" i="3" s="1"/>
  <c r="I1020" i="3"/>
  <c r="P1019" i="3"/>
  <c r="O1019" i="3"/>
  <c r="N1019" i="3"/>
  <c r="M1019" i="3"/>
  <c r="L1019" i="3"/>
  <c r="K1019" i="3"/>
  <c r="J1019" i="3"/>
  <c r="H1019" i="3"/>
  <c r="G1019" i="3"/>
  <c r="F1019" i="3"/>
  <c r="E1019" i="3"/>
  <c r="E1033" i="3" s="1"/>
  <c r="D1019" i="3"/>
  <c r="D1033" i="3" s="1"/>
  <c r="D1035" i="3" s="1"/>
  <c r="C1019" i="3"/>
  <c r="B1019" i="3"/>
  <c r="Q1018" i="3"/>
  <c r="I1018" i="3"/>
  <c r="Q1017" i="3"/>
  <c r="I1017" i="3"/>
  <c r="Q1016" i="3"/>
  <c r="I1016" i="3"/>
  <c r="Q1015" i="3"/>
  <c r="I1015" i="3"/>
  <c r="Q1014" i="3"/>
  <c r="Q1019" i="3" s="1"/>
  <c r="I1014" i="3"/>
  <c r="Q1010" i="3"/>
  <c r="P1010" i="3"/>
  <c r="O1010" i="3"/>
  <c r="O1011" i="3" s="1"/>
  <c r="N1010" i="3"/>
  <c r="N1011" i="3" s="1"/>
  <c r="M1010" i="3"/>
  <c r="L1010" i="3"/>
  <c r="K1010" i="3"/>
  <c r="K1011" i="3" s="1"/>
  <c r="J1010" i="3"/>
  <c r="J1011" i="3" s="1"/>
  <c r="I1010" i="3"/>
  <c r="H1010" i="3"/>
  <c r="G1010" i="3"/>
  <c r="G1011" i="3" s="1"/>
  <c r="F1010" i="3"/>
  <c r="F1011" i="3" s="1"/>
  <c r="E1010" i="3"/>
  <c r="D1010" i="3"/>
  <c r="C1010" i="3"/>
  <c r="C1011" i="3" s="1"/>
  <c r="B1010" i="3"/>
  <c r="B1011" i="3" s="1"/>
  <c r="F1009" i="3"/>
  <c r="B1009" i="3"/>
  <c r="P1008" i="3"/>
  <c r="O1008" i="3"/>
  <c r="O1009" i="3" s="1"/>
  <c r="N1008" i="3"/>
  <c r="N1009" i="3" s="1"/>
  <c r="M1008" i="3"/>
  <c r="M1009" i="3" s="1"/>
  <c r="L1008" i="3"/>
  <c r="K1008" i="3"/>
  <c r="K1009" i="3" s="1"/>
  <c r="J1008" i="3"/>
  <c r="J1009" i="3" s="1"/>
  <c r="H1008" i="3"/>
  <c r="G1008" i="3"/>
  <c r="G1009" i="3" s="1"/>
  <c r="F1008" i="3"/>
  <c r="E1008" i="3"/>
  <c r="E1009" i="3" s="1"/>
  <c r="D1008" i="3"/>
  <c r="C1008" i="3"/>
  <c r="C1009" i="3" s="1"/>
  <c r="B1008" i="3"/>
  <c r="Q1007" i="3"/>
  <c r="I1007" i="3"/>
  <c r="I1008" i="3" s="1"/>
  <c r="Q1006" i="3"/>
  <c r="I1006" i="3"/>
  <c r="I1005" i="3"/>
  <c r="Q1004" i="3"/>
  <c r="I1004" i="3"/>
  <c r="Q1003" i="3"/>
  <c r="I1003" i="3"/>
  <c r="Q1002" i="3"/>
  <c r="Q1008" i="3" s="1"/>
  <c r="I1002" i="3"/>
  <c r="P1001" i="3"/>
  <c r="O1001" i="3"/>
  <c r="N1001" i="3"/>
  <c r="M1001" i="3"/>
  <c r="K1001" i="3"/>
  <c r="J1001" i="3"/>
  <c r="I1001" i="3"/>
  <c r="H1001" i="3"/>
  <c r="G1001" i="3"/>
  <c r="F1001" i="3"/>
  <c r="E1001" i="3"/>
  <c r="D1001" i="3"/>
  <c r="C1001" i="3"/>
  <c r="B1001" i="3"/>
  <c r="Q1000" i="3"/>
  <c r="I1000" i="3"/>
  <c r="Q999" i="3"/>
  <c r="I999" i="3"/>
  <c r="Q998" i="3"/>
  <c r="I998" i="3"/>
  <c r="Q997" i="3"/>
  <c r="I997" i="3"/>
  <c r="Q996" i="3"/>
  <c r="Q1001" i="3" s="1"/>
  <c r="L996" i="3"/>
  <c r="L1001" i="3" s="1"/>
  <c r="I996" i="3"/>
  <c r="P995" i="3"/>
  <c r="O995" i="3"/>
  <c r="N995" i="3"/>
  <c r="M995" i="3"/>
  <c r="L995" i="3"/>
  <c r="K995" i="3"/>
  <c r="J995" i="3"/>
  <c r="H995" i="3"/>
  <c r="G995" i="3"/>
  <c r="F995" i="3"/>
  <c r="E995" i="3"/>
  <c r="D995" i="3"/>
  <c r="C995" i="3"/>
  <c r="B995" i="3"/>
  <c r="Q994" i="3"/>
  <c r="I994" i="3"/>
  <c r="Q993" i="3"/>
  <c r="I993" i="3"/>
  <c r="Q992" i="3"/>
  <c r="I992" i="3"/>
  <c r="Q991" i="3"/>
  <c r="I991" i="3"/>
  <c r="Q990" i="3"/>
  <c r="Q995" i="3" s="1"/>
  <c r="I990" i="3"/>
  <c r="Q986" i="3"/>
  <c r="P986" i="3"/>
  <c r="O986" i="3"/>
  <c r="N986" i="3"/>
  <c r="N987" i="3" s="1"/>
  <c r="M986" i="3"/>
  <c r="L986" i="3"/>
  <c r="K986" i="3"/>
  <c r="J986" i="3"/>
  <c r="I986" i="3"/>
  <c r="H986" i="3"/>
  <c r="G986" i="3"/>
  <c r="F986" i="3"/>
  <c r="E986" i="3"/>
  <c r="D986" i="3"/>
  <c r="C986" i="3"/>
  <c r="B986" i="3"/>
  <c r="B987" i="3" s="1"/>
  <c r="N985" i="3"/>
  <c r="B985" i="3"/>
  <c r="P984" i="3"/>
  <c r="P985" i="3" s="1"/>
  <c r="O984" i="3"/>
  <c r="N984" i="3"/>
  <c r="M984" i="3"/>
  <c r="M985" i="3" s="1"/>
  <c r="L984" i="3"/>
  <c r="L985" i="3" s="1"/>
  <c r="K984" i="3"/>
  <c r="J984" i="3"/>
  <c r="J985" i="3" s="1"/>
  <c r="H984" i="3"/>
  <c r="H985" i="3" s="1"/>
  <c r="G984" i="3"/>
  <c r="F984" i="3"/>
  <c r="F985" i="3" s="1"/>
  <c r="E984" i="3"/>
  <c r="D984" i="3"/>
  <c r="D985" i="3" s="1"/>
  <c r="C984" i="3"/>
  <c r="B984" i="3"/>
  <c r="Q983" i="3"/>
  <c r="I983" i="3"/>
  <c r="I984" i="3" s="1"/>
  <c r="I985" i="3" s="1"/>
  <c r="Q982" i="3"/>
  <c r="I982" i="3"/>
  <c r="I981" i="3"/>
  <c r="Q980" i="3"/>
  <c r="I980" i="3"/>
  <c r="Q979" i="3"/>
  <c r="I979" i="3"/>
  <c r="Q978" i="3"/>
  <c r="Q984" i="3" s="1"/>
  <c r="I978" i="3"/>
  <c r="P977" i="3"/>
  <c r="O977" i="3"/>
  <c r="N977" i="3"/>
  <c r="M977" i="3"/>
  <c r="L977" i="3"/>
  <c r="K977" i="3"/>
  <c r="J977" i="3"/>
  <c r="I977" i="3"/>
  <c r="H977" i="3"/>
  <c r="G977" i="3"/>
  <c r="F977" i="3"/>
  <c r="E977" i="3"/>
  <c r="D977" i="3"/>
  <c r="C977" i="3"/>
  <c r="B977" i="3"/>
  <c r="Q976" i="3"/>
  <c r="I976" i="3"/>
  <c r="Q975" i="3"/>
  <c r="I975" i="3"/>
  <c r="Q974" i="3"/>
  <c r="I974" i="3"/>
  <c r="Q973" i="3"/>
  <c r="I973" i="3"/>
  <c r="Q972" i="3"/>
  <c r="Q977" i="3" s="1"/>
  <c r="I972" i="3"/>
  <c r="P971" i="3"/>
  <c r="O971" i="3"/>
  <c r="N971" i="3"/>
  <c r="M971" i="3"/>
  <c r="L971" i="3"/>
  <c r="K971" i="3"/>
  <c r="J971" i="3"/>
  <c r="H971" i="3"/>
  <c r="G971" i="3"/>
  <c r="F971" i="3"/>
  <c r="E971" i="3"/>
  <c r="D971" i="3"/>
  <c r="C971" i="3"/>
  <c r="B971" i="3"/>
  <c r="Q970" i="3"/>
  <c r="I970" i="3"/>
  <c r="I971" i="3" s="1"/>
  <c r="Q969" i="3"/>
  <c r="I969" i="3"/>
  <c r="Q968" i="3"/>
  <c r="I968" i="3"/>
  <c r="Q967" i="3"/>
  <c r="I967" i="3"/>
  <c r="Q966" i="3"/>
  <c r="I966" i="3"/>
  <c r="Q962" i="3"/>
  <c r="Q963" i="3" s="1"/>
  <c r="P962" i="3"/>
  <c r="O962" i="3"/>
  <c r="N962" i="3"/>
  <c r="M962" i="3"/>
  <c r="L962" i="3"/>
  <c r="K962" i="3"/>
  <c r="J962" i="3"/>
  <c r="I962" i="3"/>
  <c r="H962" i="3"/>
  <c r="G962" i="3"/>
  <c r="F962" i="3"/>
  <c r="E962" i="3"/>
  <c r="D962" i="3"/>
  <c r="C962" i="3"/>
  <c r="B962" i="3"/>
  <c r="P960" i="3"/>
  <c r="O960" i="3"/>
  <c r="O961" i="3" s="1"/>
  <c r="N960" i="3"/>
  <c r="M960" i="3"/>
  <c r="M961" i="3" s="1"/>
  <c r="L960" i="3"/>
  <c r="K960" i="3"/>
  <c r="K961" i="3" s="1"/>
  <c r="J960" i="3"/>
  <c r="H960" i="3"/>
  <c r="G960" i="3"/>
  <c r="G961" i="3" s="1"/>
  <c r="F960" i="3"/>
  <c r="E960" i="3"/>
  <c r="E961" i="3" s="1"/>
  <c r="D960" i="3"/>
  <c r="C960" i="3"/>
  <c r="C961" i="3" s="1"/>
  <c r="B960" i="3"/>
  <c r="Q959" i="3"/>
  <c r="Q960" i="3" s="1"/>
  <c r="Q961" i="3" s="1"/>
  <c r="I959" i="3"/>
  <c r="Q958" i="3"/>
  <c r="I958" i="3"/>
  <c r="I957" i="3"/>
  <c r="Q956" i="3"/>
  <c r="I956" i="3"/>
  <c r="Q955" i="3"/>
  <c r="I955" i="3"/>
  <c r="Q954" i="3"/>
  <c r="I954" i="3"/>
  <c r="P953" i="3"/>
  <c r="O953" i="3"/>
  <c r="N953" i="3"/>
  <c r="M953" i="3"/>
  <c r="L953" i="3"/>
  <c r="K953" i="3"/>
  <c r="J953" i="3"/>
  <c r="H953" i="3"/>
  <c r="G953" i="3"/>
  <c r="F953" i="3"/>
  <c r="E953" i="3"/>
  <c r="D953" i="3"/>
  <c r="C953" i="3"/>
  <c r="B953" i="3"/>
  <c r="Q952" i="3"/>
  <c r="I952" i="3"/>
  <c r="Q951" i="3"/>
  <c r="I951" i="3"/>
  <c r="Q950" i="3"/>
  <c r="I950" i="3"/>
  <c r="Q949" i="3"/>
  <c r="I949" i="3"/>
  <c r="Q948" i="3"/>
  <c r="Q953" i="3" s="1"/>
  <c r="I948" i="3"/>
  <c r="P947" i="3"/>
  <c r="O947" i="3"/>
  <c r="N947" i="3"/>
  <c r="M947" i="3"/>
  <c r="L947" i="3"/>
  <c r="K947" i="3"/>
  <c r="J947" i="3"/>
  <c r="H947" i="3"/>
  <c r="G947" i="3"/>
  <c r="F947" i="3"/>
  <c r="E947" i="3"/>
  <c r="D947" i="3"/>
  <c r="C947" i="3"/>
  <c r="B947" i="3"/>
  <c r="Q946" i="3"/>
  <c r="I946" i="3"/>
  <c r="Q945" i="3"/>
  <c r="I945" i="3"/>
  <c r="Q944" i="3"/>
  <c r="I944" i="3"/>
  <c r="Q943" i="3"/>
  <c r="I943" i="3"/>
  <c r="Q942" i="3"/>
  <c r="Q947" i="3" s="1"/>
  <c r="I942" i="3"/>
  <c r="Q938" i="3"/>
  <c r="P938" i="3"/>
  <c r="O938" i="3"/>
  <c r="N938" i="3"/>
  <c r="N939" i="3" s="1"/>
  <c r="M938" i="3"/>
  <c r="L938" i="3"/>
  <c r="K938" i="3"/>
  <c r="J938" i="3"/>
  <c r="J939" i="3" s="1"/>
  <c r="I938" i="3"/>
  <c r="H938" i="3"/>
  <c r="G938" i="3"/>
  <c r="F938" i="3"/>
  <c r="E938" i="3"/>
  <c r="D938" i="3"/>
  <c r="C938" i="3"/>
  <c r="B938" i="3"/>
  <c r="L937" i="3"/>
  <c r="L939" i="3" s="1"/>
  <c r="P936" i="3"/>
  <c r="P937" i="3" s="1"/>
  <c r="O936" i="3"/>
  <c r="O937" i="3" s="1"/>
  <c r="N936" i="3"/>
  <c r="N937" i="3" s="1"/>
  <c r="M936" i="3"/>
  <c r="L936" i="3"/>
  <c r="K936" i="3"/>
  <c r="K937" i="3" s="1"/>
  <c r="J936" i="3"/>
  <c r="J937" i="3" s="1"/>
  <c r="H936" i="3"/>
  <c r="H937" i="3" s="1"/>
  <c r="G936" i="3"/>
  <c r="F936" i="3"/>
  <c r="F937" i="3" s="1"/>
  <c r="E936" i="3"/>
  <c r="D936" i="3"/>
  <c r="D937" i="3" s="1"/>
  <c r="C936" i="3"/>
  <c r="B936" i="3"/>
  <c r="B937" i="3" s="1"/>
  <c r="Q935" i="3"/>
  <c r="I935" i="3"/>
  <c r="Q934" i="3"/>
  <c r="I934" i="3"/>
  <c r="I933" i="3"/>
  <c r="Q932" i="3"/>
  <c r="I932" i="3"/>
  <c r="Q931" i="3"/>
  <c r="I931" i="3"/>
  <c r="Q930" i="3"/>
  <c r="Q936" i="3" s="1"/>
  <c r="I930" i="3"/>
  <c r="P929" i="3"/>
  <c r="O929" i="3"/>
  <c r="N929" i="3"/>
  <c r="M929" i="3"/>
  <c r="L929" i="3"/>
  <c r="K929" i="3"/>
  <c r="J929" i="3"/>
  <c r="H929" i="3"/>
  <c r="G929" i="3"/>
  <c r="F929" i="3"/>
  <c r="E929" i="3"/>
  <c r="D929" i="3"/>
  <c r="C929" i="3"/>
  <c r="B929" i="3"/>
  <c r="Q928" i="3"/>
  <c r="I928" i="3"/>
  <c r="I929" i="3" s="1"/>
  <c r="Q927" i="3"/>
  <c r="I927" i="3"/>
  <c r="Q926" i="3"/>
  <c r="I926" i="3"/>
  <c r="Q925" i="3"/>
  <c r="I925" i="3"/>
  <c r="Q924" i="3"/>
  <c r="I924" i="3"/>
  <c r="P923" i="3"/>
  <c r="O923" i="3"/>
  <c r="N923" i="3"/>
  <c r="M923" i="3"/>
  <c r="L923" i="3"/>
  <c r="K923" i="3"/>
  <c r="J923" i="3"/>
  <c r="I923" i="3"/>
  <c r="H923" i="3"/>
  <c r="G923" i="3"/>
  <c r="F923" i="3"/>
  <c r="E923" i="3"/>
  <c r="D923" i="3"/>
  <c r="C923" i="3"/>
  <c r="B923" i="3"/>
  <c r="Q922" i="3"/>
  <c r="I922" i="3"/>
  <c r="Q921" i="3"/>
  <c r="I921" i="3"/>
  <c r="Q920" i="3"/>
  <c r="I920" i="3"/>
  <c r="Q919" i="3"/>
  <c r="I919" i="3"/>
  <c r="Q918" i="3"/>
  <c r="Q923" i="3" s="1"/>
  <c r="I918" i="3"/>
  <c r="G915" i="3"/>
  <c r="Q914" i="3"/>
  <c r="P914" i="3"/>
  <c r="O914" i="3"/>
  <c r="N914" i="3"/>
  <c r="M914" i="3"/>
  <c r="L914" i="3"/>
  <c r="K914" i="3"/>
  <c r="J914" i="3"/>
  <c r="I914" i="3"/>
  <c r="H914" i="3"/>
  <c r="G914" i="3"/>
  <c r="F914" i="3"/>
  <c r="E914" i="3"/>
  <c r="D914" i="3"/>
  <c r="C914" i="3"/>
  <c r="B914" i="3"/>
  <c r="K913" i="3"/>
  <c r="E913" i="3"/>
  <c r="P912" i="3"/>
  <c r="O912" i="3"/>
  <c r="O913" i="3" s="1"/>
  <c r="N912" i="3"/>
  <c r="M912" i="3"/>
  <c r="M913" i="3" s="1"/>
  <c r="L912" i="3"/>
  <c r="K912" i="3"/>
  <c r="J912" i="3"/>
  <c r="H912" i="3"/>
  <c r="H913" i="3" s="1"/>
  <c r="G912" i="3"/>
  <c r="G913" i="3" s="1"/>
  <c r="F912" i="3"/>
  <c r="F913" i="3" s="1"/>
  <c r="E912" i="3"/>
  <c r="D912" i="3"/>
  <c r="D913" i="3" s="1"/>
  <c r="C912" i="3"/>
  <c r="C913" i="3" s="1"/>
  <c r="B912" i="3"/>
  <c r="B913" i="3" s="1"/>
  <c r="Q911" i="3"/>
  <c r="Q912" i="3" s="1"/>
  <c r="Q913" i="3" s="1"/>
  <c r="I911" i="3"/>
  <c r="Q910" i="3"/>
  <c r="I910" i="3"/>
  <c r="I909" i="3"/>
  <c r="Q908" i="3"/>
  <c r="I908" i="3"/>
  <c r="Q907" i="3"/>
  <c r="I907" i="3"/>
  <c r="Q906" i="3"/>
  <c r="I906" i="3"/>
  <c r="P905" i="3"/>
  <c r="O905" i="3"/>
  <c r="N905" i="3"/>
  <c r="M905" i="3"/>
  <c r="L905" i="3"/>
  <c r="K905" i="3"/>
  <c r="J905" i="3"/>
  <c r="H905" i="3"/>
  <c r="G905" i="3"/>
  <c r="F905" i="3"/>
  <c r="E905" i="3"/>
  <c r="D905" i="3"/>
  <c r="C905" i="3"/>
  <c r="B905" i="3"/>
  <c r="Q904" i="3"/>
  <c r="I904" i="3"/>
  <c r="Q903" i="3"/>
  <c r="I903" i="3"/>
  <c r="Q902" i="3"/>
  <c r="I902" i="3"/>
  <c r="Q901" i="3"/>
  <c r="I901" i="3"/>
  <c r="Q900" i="3"/>
  <c r="Q905" i="3" s="1"/>
  <c r="I900" i="3"/>
  <c r="P899" i="3"/>
  <c r="O899" i="3"/>
  <c r="N899" i="3"/>
  <c r="M899" i="3"/>
  <c r="L899" i="3"/>
  <c r="K899" i="3"/>
  <c r="J899" i="3"/>
  <c r="H899" i="3"/>
  <c r="G899" i="3"/>
  <c r="F899" i="3"/>
  <c r="E899" i="3"/>
  <c r="D899" i="3"/>
  <c r="C899" i="3"/>
  <c r="B899" i="3"/>
  <c r="Q898" i="3"/>
  <c r="I898" i="3"/>
  <c r="Q897" i="3"/>
  <c r="I897" i="3"/>
  <c r="Q896" i="3"/>
  <c r="I896" i="3"/>
  <c r="Q895" i="3"/>
  <c r="I895" i="3"/>
  <c r="Q894" i="3"/>
  <c r="Q899" i="3" s="1"/>
  <c r="I894" i="3"/>
  <c r="P891" i="3"/>
  <c r="Q890" i="3"/>
  <c r="P890" i="3"/>
  <c r="O890" i="3"/>
  <c r="N890" i="3"/>
  <c r="M890" i="3"/>
  <c r="L890" i="3"/>
  <c r="L891" i="3" s="1"/>
  <c r="K890" i="3"/>
  <c r="J890" i="3"/>
  <c r="I890" i="3"/>
  <c r="H890" i="3"/>
  <c r="G890" i="3"/>
  <c r="F890" i="3"/>
  <c r="E890" i="3"/>
  <c r="D890" i="3"/>
  <c r="C890" i="3"/>
  <c r="B890" i="3"/>
  <c r="P889" i="3"/>
  <c r="H889" i="3"/>
  <c r="H891" i="3" s="1"/>
  <c r="P888" i="3"/>
  <c r="O888" i="3"/>
  <c r="N888" i="3"/>
  <c r="N889" i="3" s="1"/>
  <c r="M888" i="3"/>
  <c r="L888" i="3"/>
  <c r="L889" i="3" s="1"/>
  <c r="K888" i="3"/>
  <c r="J888" i="3"/>
  <c r="J889" i="3" s="1"/>
  <c r="H888" i="3"/>
  <c r="G888" i="3"/>
  <c r="G889" i="3" s="1"/>
  <c r="F888" i="3"/>
  <c r="F889" i="3" s="1"/>
  <c r="E888" i="3"/>
  <c r="D888" i="3"/>
  <c r="D889" i="3" s="1"/>
  <c r="C888" i="3"/>
  <c r="C889" i="3" s="1"/>
  <c r="B888" i="3"/>
  <c r="B889" i="3" s="1"/>
  <c r="Q887" i="3"/>
  <c r="I887" i="3"/>
  <c r="Q886" i="3"/>
  <c r="I886" i="3"/>
  <c r="I885" i="3"/>
  <c r="Q884" i="3"/>
  <c r="I884" i="3"/>
  <c r="Q883" i="3"/>
  <c r="I883" i="3"/>
  <c r="Q882" i="3"/>
  <c r="Q888" i="3" s="1"/>
  <c r="I882" i="3"/>
  <c r="P881" i="3"/>
  <c r="O881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B881" i="3"/>
  <c r="Q880" i="3"/>
  <c r="I880" i="3"/>
  <c r="Q879" i="3"/>
  <c r="I879" i="3"/>
  <c r="Q878" i="3"/>
  <c r="I878" i="3"/>
  <c r="Q877" i="3"/>
  <c r="I877" i="3"/>
  <c r="Q876" i="3"/>
  <c r="Q881" i="3" s="1"/>
  <c r="I876" i="3"/>
  <c r="P875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B875" i="3"/>
  <c r="Q874" i="3"/>
  <c r="I874" i="3"/>
  <c r="Q873" i="3"/>
  <c r="I873" i="3"/>
  <c r="Q872" i="3"/>
  <c r="I872" i="3"/>
  <c r="Q871" i="3"/>
  <c r="I871" i="3"/>
  <c r="Q870" i="3"/>
  <c r="Q875" i="3" s="1"/>
  <c r="I870" i="3"/>
  <c r="Q866" i="3"/>
  <c r="P866" i="3"/>
  <c r="O866" i="3"/>
  <c r="O867" i="3" s="1"/>
  <c r="N866" i="3"/>
  <c r="M866" i="3"/>
  <c r="M867" i="3" s="1"/>
  <c r="L866" i="3"/>
  <c r="K866" i="3"/>
  <c r="J866" i="3"/>
  <c r="I866" i="3"/>
  <c r="H866" i="3"/>
  <c r="G866" i="3"/>
  <c r="F866" i="3"/>
  <c r="E866" i="3"/>
  <c r="D866" i="3"/>
  <c r="C866" i="3"/>
  <c r="B866" i="3"/>
  <c r="O865" i="3"/>
  <c r="P864" i="3"/>
  <c r="P865" i="3" s="1"/>
  <c r="O864" i="3"/>
  <c r="N864" i="3"/>
  <c r="M864" i="3"/>
  <c r="M865" i="3" s="1"/>
  <c r="L864" i="3"/>
  <c r="L865" i="3" s="1"/>
  <c r="K864" i="3"/>
  <c r="K865" i="3" s="1"/>
  <c r="J864" i="3"/>
  <c r="J865" i="3" s="1"/>
  <c r="H864" i="3"/>
  <c r="H865" i="3" s="1"/>
  <c r="G864" i="3"/>
  <c r="G865" i="3" s="1"/>
  <c r="F864" i="3"/>
  <c r="F865" i="3" s="1"/>
  <c r="E864" i="3"/>
  <c r="D864" i="3"/>
  <c r="D865" i="3" s="1"/>
  <c r="C864" i="3"/>
  <c r="C865" i="3" s="1"/>
  <c r="B864" i="3"/>
  <c r="B865" i="3" s="1"/>
  <c r="Q863" i="3"/>
  <c r="I863" i="3"/>
  <c r="Q862" i="3"/>
  <c r="Q864" i="3" s="1"/>
  <c r="Q865" i="3" s="1"/>
  <c r="I862" i="3"/>
  <c r="I861" i="3"/>
  <c r="Q860" i="3"/>
  <c r="I860" i="3"/>
  <c r="Q859" i="3"/>
  <c r="I859" i="3"/>
  <c r="Q858" i="3"/>
  <c r="I858" i="3"/>
  <c r="P857" i="3"/>
  <c r="O857" i="3"/>
  <c r="N857" i="3"/>
  <c r="M857" i="3"/>
  <c r="L857" i="3"/>
  <c r="J857" i="3"/>
  <c r="H857" i="3"/>
  <c r="G857" i="3"/>
  <c r="F857" i="3"/>
  <c r="E857" i="3"/>
  <c r="D857" i="3"/>
  <c r="C857" i="3"/>
  <c r="B857" i="3"/>
  <c r="Q856" i="3"/>
  <c r="I856" i="3"/>
  <c r="Q855" i="3"/>
  <c r="I855" i="3"/>
  <c r="Q854" i="3"/>
  <c r="Q853" i="3"/>
  <c r="I853" i="3"/>
  <c r="Q852" i="3"/>
  <c r="Q857" i="3" s="1"/>
  <c r="I852" i="3"/>
  <c r="I857" i="3" s="1"/>
  <c r="P851" i="3"/>
  <c r="O851" i="3"/>
  <c r="N851" i="3"/>
  <c r="M851" i="3"/>
  <c r="L851" i="3"/>
  <c r="J851" i="3"/>
  <c r="I851" i="3"/>
  <c r="H851" i="3"/>
  <c r="G851" i="3"/>
  <c r="F851" i="3"/>
  <c r="E851" i="3"/>
  <c r="D851" i="3"/>
  <c r="C851" i="3"/>
  <c r="B851" i="3"/>
  <c r="Q850" i="3"/>
  <c r="I850" i="3"/>
  <c r="Q849" i="3"/>
  <c r="I849" i="3"/>
  <c r="Q848" i="3"/>
  <c r="I848" i="3"/>
  <c r="Q847" i="3"/>
  <c r="I847" i="3"/>
  <c r="Q846" i="3"/>
  <c r="Q851" i="3" s="1"/>
  <c r="I846" i="3"/>
  <c r="Q842" i="3"/>
  <c r="Q843" i="3" s="1"/>
  <c r="P842" i="3"/>
  <c r="O842" i="3"/>
  <c r="N842" i="3"/>
  <c r="M842" i="3"/>
  <c r="M843" i="3" s="1"/>
  <c r="L842" i="3"/>
  <c r="K842" i="3"/>
  <c r="J842" i="3"/>
  <c r="I842" i="3"/>
  <c r="H842" i="3"/>
  <c r="G842" i="3"/>
  <c r="G843" i="3" s="1"/>
  <c r="F842" i="3"/>
  <c r="E842" i="3"/>
  <c r="E843" i="3" s="1"/>
  <c r="D842" i="3"/>
  <c r="C842" i="3"/>
  <c r="C843" i="3" s="1"/>
  <c r="B842" i="3"/>
  <c r="O841" i="3"/>
  <c r="O843" i="3" s="1"/>
  <c r="P840" i="3"/>
  <c r="P841" i="3" s="1"/>
  <c r="O840" i="3"/>
  <c r="N840" i="3"/>
  <c r="N841" i="3" s="1"/>
  <c r="M840" i="3"/>
  <c r="M841" i="3" s="1"/>
  <c r="L840" i="3"/>
  <c r="L841" i="3" s="1"/>
  <c r="K840" i="3"/>
  <c r="K841" i="3" s="1"/>
  <c r="J840" i="3"/>
  <c r="J841" i="3" s="1"/>
  <c r="H840" i="3"/>
  <c r="G840" i="3"/>
  <c r="G841" i="3" s="1"/>
  <c r="F840" i="3"/>
  <c r="E840" i="3"/>
  <c r="E841" i="3" s="1"/>
  <c r="D840" i="3"/>
  <c r="C840" i="3"/>
  <c r="C841" i="3" s="1"/>
  <c r="B840" i="3"/>
  <c r="Q839" i="3"/>
  <c r="I839" i="3"/>
  <c r="Q838" i="3"/>
  <c r="Q840" i="3" s="1"/>
  <c r="Q841" i="3" s="1"/>
  <c r="I838" i="3"/>
  <c r="I837" i="3"/>
  <c r="Q836" i="3"/>
  <c r="I836" i="3"/>
  <c r="Q835" i="3"/>
  <c r="I835" i="3"/>
  <c r="Q834" i="3"/>
  <c r="I834" i="3"/>
  <c r="P833" i="3"/>
  <c r="O833" i="3"/>
  <c r="N833" i="3"/>
  <c r="M833" i="3"/>
  <c r="L833" i="3"/>
  <c r="K833" i="3"/>
  <c r="J833" i="3"/>
  <c r="H833" i="3"/>
  <c r="G833" i="3"/>
  <c r="F833" i="3"/>
  <c r="E833" i="3"/>
  <c r="D833" i="3"/>
  <c r="C833" i="3"/>
  <c r="B833" i="3"/>
  <c r="Q832" i="3"/>
  <c r="I832" i="3"/>
  <c r="I833" i="3" s="1"/>
  <c r="Q831" i="3"/>
  <c r="I831" i="3"/>
  <c r="Q830" i="3"/>
  <c r="I830" i="3"/>
  <c r="Q829" i="3"/>
  <c r="I829" i="3"/>
  <c r="Q828" i="3"/>
  <c r="Q833" i="3" s="1"/>
  <c r="I828" i="3"/>
  <c r="P827" i="3"/>
  <c r="O827" i="3"/>
  <c r="N827" i="3"/>
  <c r="M827" i="3"/>
  <c r="L827" i="3"/>
  <c r="K827" i="3"/>
  <c r="J827" i="3"/>
  <c r="H827" i="3"/>
  <c r="G827" i="3"/>
  <c r="F827" i="3"/>
  <c r="E827" i="3"/>
  <c r="D827" i="3"/>
  <c r="C827" i="3"/>
  <c r="B827" i="3"/>
  <c r="Q826" i="3"/>
  <c r="I826" i="3"/>
  <c r="Q825" i="3"/>
  <c r="I825" i="3"/>
  <c r="Q824" i="3"/>
  <c r="I824" i="3"/>
  <c r="Q823" i="3"/>
  <c r="I823" i="3"/>
  <c r="Q822" i="3"/>
  <c r="Q827" i="3" s="1"/>
  <c r="I822" i="3"/>
  <c r="Q818" i="3"/>
  <c r="P818" i="3"/>
  <c r="P819" i="3" s="1"/>
  <c r="O818" i="3"/>
  <c r="N818" i="3"/>
  <c r="N819" i="3" s="1"/>
  <c r="M818" i="3"/>
  <c r="L818" i="3"/>
  <c r="L819" i="3" s="1"/>
  <c r="K818" i="3"/>
  <c r="J818" i="3"/>
  <c r="J819" i="3" s="1"/>
  <c r="I818" i="3"/>
  <c r="H818" i="3"/>
  <c r="G818" i="3"/>
  <c r="F818" i="3"/>
  <c r="E818" i="3"/>
  <c r="D818" i="3"/>
  <c r="C818" i="3"/>
  <c r="B818" i="3"/>
  <c r="B819" i="3" s="1"/>
  <c r="J817" i="3"/>
  <c r="B817" i="3"/>
  <c r="P816" i="3"/>
  <c r="P817" i="3" s="1"/>
  <c r="O816" i="3"/>
  <c r="O817" i="3" s="1"/>
  <c r="N816" i="3"/>
  <c r="N817" i="3" s="1"/>
  <c r="M816" i="3"/>
  <c r="M817" i="3" s="1"/>
  <c r="L816" i="3"/>
  <c r="L817" i="3" s="1"/>
  <c r="K816" i="3"/>
  <c r="K817" i="3" s="1"/>
  <c r="J816" i="3"/>
  <c r="H816" i="3"/>
  <c r="H817" i="3" s="1"/>
  <c r="G816" i="3"/>
  <c r="F816" i="3"/>
  <c r="F817" i="3" s="1"/>
  <c r="E816" i="3"/>
  <c r="D816" i="3"/>
  <c r="D817" i="3" s="1"/>
  <c r="C816" i="3"/>
  <c r="B816" i="3"/>
  <c r="Q815" i="3"/>
  <c r="I815" i="3"/>
  <c r="Q814" i="3"/>
  <c r="I814" i="3"/>
  <c r="I813" i="3"/>
  <c r="Q812" i="3"/>
  <c r="I812" i="3"/>
  <c r="Q811" i="3"/>
  <c r="I811" i="3"/>
  <c r="Q810" i="3"/>
  <c r="Q816" i="3" s="1"/>
  <c r="I810" i="3"/>
  <c r="P809" i="3"/>
  <c r="O809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B809" i="3"/>
  <c r="Q808" i="3"/>
  <c r="I808" i="3"/>
  <c r="Q807" i="3"/>
  <c r="I807" i="3"/>
  <c r="Q806" i="3"/>
  <c r="I806" i="3"/>
  <c r="Q805" i="3"/>
  <c r="I805" i="3"/>
  <c r="Q804" i="3"/>
  <c r="Q809" i="3" s="1"/>
  <c r="I804" i="3"/>
  <c r="P803" i="3"/>
  <c r="O803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B803" i="3"/>
  <c r="Q802" i="3"/>
  <c r="I802" i="3"/>
  <c r="Q801" i="3"/>
  <c r="I801" i="3"/>
  <c r="Q800" i="3"/>
  <c r="I800" i="3"/>
  <c r="Q799" i="3"/>
  <c r="I799" i="3"/>
  <c r="Q798" i="3"/>
  <c r="I798" i="3"/>
  <c r="Q794" i="3"/>
  <c r="P794" i="3"/>
  <c r="O794" i="3"/>
  <c r="N794" i="3"/>
  <c r="N795" i="3" s="1"/>
  <c r="M794" i="3"/>
  <c r="L794" i="3"/>
  <c r="K794" i="3"/>
  <c r="J794" i="3"/>
  <c r="J795" i="3" s="1"/>
  <c r="I794" i="3"/>
  <c r="H794" i="3"/>
  <c r="G794" i="3"/>
  <c r="F794" i="3"/>
  <c r="E794" i="3"/>
  <c r="E795" i="3" s="1"/>
  <c r="D794" i="3"/>
  <c r="C794" i="3"/>
  <c r="B794" i="3"/>
  <c r="M793" i="3"/>
  <c r="M795" i="3" s="1"/>
  <c r="E793" i="3"/>
  <c r="P792" i="3"/>
  <c r="P793" i="3" s="1"/>
  <c r="O792" i="3"/>
  <c r="N792" i="3"/>
  <c r="N793" i="3" s="1"/>
  <c r="M792" i="3"/>
  <c r="L792" i="3"/>
  <c r="L793" i="3" s="1"/>
  <c r="K792" i="3"/>
  <c r="J792" i="3"/>
  <c r="J793" i="3" s="1"/>
  <c r="H792" i="3"/>
  <c r="H793" i="3" s="1"/>
  <c r="G792" i="3"/>
  <c r="F792" i="3"/>
  <c r="F793" i="3" s="1"/>
  <c r="E792" i="3"/>
  <c r="D792" i="3"/>
  <c r="D793" i="3" s="1"/>
  <c r="C792" i="3"/>
  <c r="B792" i="3"/>
  <c r="B793" i="3" s="1"/>
  <c r="Q791" i="3"/>
  <c r="M791" i="3"/>
  <c r="I791" i="3"/>
  <c r="Q790" i="3"/>
  <c r="I790" i="3"/>
  <c r="I789" i="3"/>
  <c r="Q788" i="3"/>
  <c r="I788" i="3"/>
  <c r="Q787" i="3"/>
  <c r="Q792" i="3" s="1"/>
  <c r="I787" i="3"/>
  <c r="Q786" i="3"/>
  <c r="I786" i="3"/>
  <c r="P785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B785" i="3"/>
  <c r="Q784" i="3"/>
  <c r="I784" i="3"/>
  <c r="Q783" i="3"/>
  <c r="I783" i="3"/>
  <c r="Q782" i="3"/>
  <c r="I782" i="3"/>
  <c r="Q781" i="3"/>
  <c r="I781" i="3"/>
  <c r="Q780" i="3"/>
  <c r="Q785" i="3" s="1"/>
  <c r="I780" i="3"/>
  <c r="P779" i="3"/>
  <c r="O779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B779" i="3"/>
  <c r="Q778" i="3"/>
  <c r="I778" i="3"/>
  <c r="Q777" i="3"/>
  <c r="I777" i="3"/>
  <c r="Q776" i="3"/>
  <c r="I776" i="3"/>
  <c r="Q775" i="3"/>
  <c r="I775" i="3"/>
  <c r="Q774" i="3"/>
  <c r="I774" i="3"/>
  <c r="I769" i="3"/>
  <c r="H769" i="3"/>
  <c r="G769" i="3"/>
  <c r="F769" i="3"/>
  <c r="E769" i="3"/>
  <c r="E770" i="3" s="1"/>
  <c r="D769" i="3"/>
  <c r="C769" i="3"/>
  <c r="B769" i="3"/>
  <c r="O768" i="3"/>
  <c r="P767" i="3"/>
  <c r="P768" i="3" s="1"/>
  <c r="O767" i="3"/>
  <c r="N767" i="3"/>
  <c r="N768" i="3" s="1"/>
  <c r="M767" i="3"/>
  <c r="M768" i="3" s="1"/>
  <c r="L767" i="3"/>
  <c r="L768" i="3" s="1"/>
  <c r="K767" i="3"/>
  <c r="K768" i="3" s="1"/>
  <c r="J767" i="3"/>
  <c r="J768" i="3" s="1"/>
  <c r="H767" i="3"/>
  <c r="H768" i="3" s="1"/>
  <c r="H770" i="3" s="1"/>
  <c r="G767" i="3"/>
  <c r="G768" i="3" s="1"/>
  <c r="F767" i="3"/>
  <c r="E767" i="3"/>
  <c r="E768" i="3" s="1"/>
  <c r="D767" i="3"/>
  <c r="D768" i="3" s="1"/>
  <c r="D770" i="3" s="1"/>
  <c r="C767" i="3"/>
  <c r="C768" i="3" s="1"/>
  <c r="B767" i="3"/>
  <c r="Q766" i="3"/>
  <c r="I766" i="3"/>
  <c r="Q765" i="3"/>
  <c r="I765" i="3"/>
  <c r="I764" i="3"/>
  <c r="Q763" i="3"/>
  <c r="I763" i="3"/>
  <c r="Q762" i="3"/>
  <c r="I762" i="3"/>
  <c r="Q761" i="3"/>
  <c r="I761" i="3"/>
  <c r="P760" i="3"/>
  <c r="O760" i="3"/>
  <c r="N760" i="3"/>
  <c r="M760" i="3"/>
  <c r="L760" i="3"/>
  <c r="K760" i="3"/>
  <c r="J760" i="3"/>
  <c r="H760" i="3"/>
  <c r="G760" i="3"/>
  <c r="F760" i="3"/>
  <c r="E760" i="3"/>
  <c r="D760" i="3"/>
  <c r="C760" i="3"/>
  <c r="B760" i="3"/>
  <c r="Q759" i="3"/>
  <c r="I759" i="3"/>
  <c r="I760" i="3" s="1"/>
  <c r="I758" i="3"/>
  <c r="I757" i="3"/>
  <c r="Q756" i="3"/>
  <c r="I756" i="3"/>
  <c r="Q755" i="3"/>
  <c r="Q760" i="3" s="1"/>
  <c r="I755" i="3"/>
  <c r="P754" i="3"/>
  <c r="O754" i="3"/>
  <c r="N754" i="3"/>
  <c r="M754" i="3"/>
  <c r="L754" i="3"/>
  <c r="K754" i="3"/>
  <c r="J754" i="3"/>
  <c r="H754" i="3"/>
  <c r="G754" i="3"/>
  <c r="F754" i="3"/>
  <c r="E754" i="3"/>
  <c r="D754" i="3"/>
  <c r="C754" i="3"/>
  <c r="B754" i="3"/>
  <c r="Q753" i="3"/>
  <c r="I753" i="3"/>
  <c r="I754" i="3" s="1"/>
  <c r="I752" i="3"/>
  <c r="Q751" i="3"/>
  <c r="I751" i="3"/>
  <c r="Q750" i="3"/>
  <c r="I750" i="3"/>
  <c r="Q749" i="3"/>
  <c r="Q754" i="3" s="1"/>
  <c r="I749" i="3"/>
  <c r="G746" i="3"/>
  <c r="P745" i="3"/>
  <c r="O745" i="3"/>
  <c r="N745" i="3"/>
  <c r="M745" i="3"/>
  <c r="L745" i="3"/>
  <c r="K745" i="3"/>
  <c r="J745" i="3"/>
  <c r="I745" i="3"/>
  <c r="H745" i="3"/>
  <c r="G745" i="3"/>
  <c r="F745" i="3"/>
  <c r="F746" i="3" s="1"/>
  <c r="E745" i="3"/>
  <c r="E746" i="3" s="1"/>
  <c r="D745" i="3"/>
  <c r="C745" i="3"/>
  <c r="B745" i="3"/>
  <c r="B746" i="3" s="1"/>
  <c r="C744" i="3"/>
  <c r="C746" i="3" s="1"/>
  <c r="P743" i="3"/>
  <c r="O743" i="3"/>
  <c r="O744" i="3" s="1"/>
  <c r="O746" i="3" s="1"/>
  <c r="N743" i="3"/>
  <c r="M743" i="3"/>
  <c r="M744" i="3" s="1"/>
  <c r="L743" i="3"/>
  <c r="K743" i="3"/>
  <c r="K744" i="3" s="1"/>
  <c r="J743" i="3"/>
  <c r="H743" i="3"/>
  <c r="H744" i="3" s="1"/>
  <c r="G743" i="3"/>
  <c r="G744" i="3" s="1"/>
  <c r="F743" i="3"/>
  <c r="F744" i="3" s="1"/>
  <c r="E743" i="3"/>
  <c r="E744" i="3" s="1"/>
  <c r="D743" i="3"/>
  <c r="D744" i="3" s="1"/>
  <c r="C743" i="3"/>
  <c r="B743" i="3"/>
  <c r="B744" i="3" s="1"/>
  <c r="Q742" i="3"/>
  <c r="I742" i="3"/>
  <c r="Q741" i="3"/>
  <c r="I741" i="3"/>
  <c r="I740" i="3"/>
  <c r="Q739" i="3"/>
  <c r="I739" i="3"/>
  <c r="Q738" i="3"/>
  <c r="I738" i="3"/>
  <c r="Q737" i="3"/>
  <c r="Q743" i="3" s="1"/>
  <c r="I737" i="3"/>
  <c r="P736" i="3"/>
  <c r="O736" i="3"/>
  <c r="N736" i="3"/>
  <c r="M736" i="3"/>
  <c r="L736" i="3"/>
  <c r="K736" i="3"/>
  <c r="J736" i="3"/>
  <c r="H736" i="3"/>
  <c r="G736" i="3"/>
  <c r="F736" i="3"/>
  <c r="E736" i="3"/>
  <c r="D736" i="3"/>
  <c r="C736" i="3"/>
  <c r="B736" i="3"/>
  <c r="Q735" i="3"/>
  <c r="I735" i="3"/>
  <c r="Q734" i="3"/>
  <c r="I734" i="3"/>
  <c r="Q733" i="3"/>
  <c r="I733" i="3"/>
  <c r="Q732" i="3"/>
  <c r="I732" i="3"/>
  <c r="Q731" i="3"/>
  <c r="Q736" i="3" s="1"/>
  <c r="I731" i="3"/>
  <c r="P730" i="3"/>
  <c r="O730" i="3"/>
  <c r="N730" i="3"/>
  <c r="M730" i="3"/>
  <c r="L730" i="3"/>
  <c r="K730" i="3"/>
  <c r="J730" i="3"/>
  <c r="H730" i="3"/>
  <c r="G730" i="3"/>
  <c r="F730" i="3"/>
  <c r="E730" i="3"/>
  <c r="D730" i="3"/>
  <c r="C730" i="3"/>
  <c r="B730" i="3"/>
  <c r="Q729" i="3"/>
  <c r="I729" i="3"/>
  <c r="Q728" i="3"/>
  <c r="I728" i="3"/>
  <c r="Q727" i="3"/>
  <c r="I727" i="3"/>
  <c r="Q726" i="3"/>
  <c r="I726" i="3"/>
  <c r="Q725" i="3"/>
  <c r="Q730" i="3" s="1"/>
  <c r="I725" i="3"/>
  <c r="P721" i="3"/>
  <c r="O721" i="3"/>
  <c r="N721" i="3"/>
  <c r="M721" i="3"/>
  <c r="L721" i="3"/>
  <c r="K721" i="3"/>
  <c r="J721" i="3"/>
  <c r="H721" i="3"/>
  <c r="G721" i="3"/>
  <c r="F721" i="3"/>
  <c r="F722" i="3" s="1"/>
  <c r="E721" i="3"/>
  <c r="E722" i="3" s="1"/>
  <c r="D721" i="3"/>
  <c r="C721" i="3"/>
  <c r="B721" i="3"/>
  <c r="I721" i="3" s="1"/>
  <c r="N720" i="3"/>
  <c r="F720" i="3"/>
  <c r="P719" i="3"/>
  <c r="P720" i="3" s="1"/>
  <c r="O719" i="3"/>
  <c r="O720" i="3" s="1"/>
  <c r="N719" i="3"/>
  <c r="M719" i="3"/>
  <c r="M720" i="3" s="1"/>
  <c r="L719" i="3"/>
  <c r="L720" i="3" s="1"/>
  <c r="K719" i="3"/>
  <c r="K720" i="3" s="1"/>
  <c r="J719" i="3"/>
  <c r="J720" i="3" s="1"/>
  <c r="H719" i="3"/>
  <c r="G719" i="3"/>
  <c r="G720" i="3" s="1"/>
  <c r="F719" i="3"/>
  <c r="E719" i="3"/>
  <c r="E720" i="3" s="1"/>
  <c r="D719" i="3"/>
  <c r="C719" i="3"/>
  <c r="C720" i="3" s="1"/>
  <c r="B719" i="3"/>
  <c r="B720" i="3" s="1"/>
  <c r="B722" i="3" s="1"/>
  <c r="Q718" i="3"/>
  <c r="I718" i="3"/>
  <c r="Q717" i="3"/>
  <c r="I717" i="3"/>
  <c r="I716" i="3"/>
  <c r="Q715" i="3"/>
  <c r="I715" i="3"/>
  <c r="Q714" i="3"/>
  <c r="I714" i="3"/>
  <c r="Q713" i="3"/>
  <c r="I713" i="3"/>
  <c r="Q712" i="3"/>
  <c r="P712" i="3"/>
  <c r="O712" i="3"/>
  <c r="N712" i="3"/>
  <c r="L712" i="3"/>
  <c r="K712" i="3"/>
  <c r="J712" i="3"/>
  <c r="H712" i="3"/>
  <c r="G712" i="3"/>
  <c r="F712" i="3"/>
  <c r="E712" i="3"/>
  <c r="D712" i="3"/>
  <c r="C712" i="3"/>
  <c r="B712" i="3"/>
  <c r="Q711" i="3"/>
  <c r="I711" i="3"/>
  <c r="Q710" i="3"/>
  <c r="I710" i="3"/>
  <c r="Q709" i="3"/>
  <c r="I709" i="3"/>
  <c r="Q708" i="3"/>
  <c r="I708" i="3"/>
  <c r="Q707" i="3"/>
  <c r="I707" i="3"/>
  <c r="P706" i="3"/>
  <c r="O706" i="3"/>
  <c r="N706" i="3"/>
  <c r="L706" i="3"/>
  <c r="K706" i="3"/>
  <c r="J706" i="3"/>
  <c r="I706" i="3"/>
  <c r="H706" i="3"/>
  <c r="G706" i="3"/>
  <c r="F706" i="3"/>
  <c r="E706" i="3"/>
  <c r="D706" i="3"/>
  <c r="C706" i="3"/>
  <c r="B706" i="3"/>
  <c r="Q705" i="3"/>
  <c r="I705" i="3"/>
  <c r="Q704" i="3"/>
  <c r="I704" i="3"/>
  <c r="Q703" i="3"/>
  <c r="I703" i="3"/>
  <c r="Q702" i="3"/>
  <c r="I702" i="3"/>
  <c r="Q701" i="3"/>
  <c r="Q706" i="3" s="1"/>
  <c r="I701" i="3"/>
  <c r="C698" i="3"/>
  <c r="Q697" i="3"/>
  <c r="P697" i="3"/>
  <c r="O697" i="3"/>
  <c r="N697" i="3"/>
  <c r="M697" i="3"/>
  <c r="L697" i="3"/>
  <c r="K697" i="3"/>
  <c r="J697" i="3"/>
  <c r="I697" i="3"/>
  <c r="H697" i="3"/>
  <c r="G697" i="3"/>
  <c r="G698" i="3" s="1"/>
  <c r="F697" i="3"/>
  <c r="F698" i="3" s="1"/>
  <c r="E697" i="3"/>
  <c r="D697" i="3"/>
  <c r="C697" i="3"/>
  <c r="B697" i="3"/>
  <c r="B698" i="3" s="1"/>
  <c r="G696" i="3"/>
  <c r="C696" i="3"/>
  <c r="P695" i="3"/>
  <c r="O695" i="3"/>
  <c r="O696" i="3" s="1"/>
  <c r="N695" i="3"/>
  <c r="M695" i="3"/>
  <c r="M696" i="3" s="1"/>
  <c r="L695" i="3"/>
  <c r="K695" i="3"/>
  <c r="K696" i="3" s="1"/>
  <c r="K698" i="3" s="1"/>
  <c r="J695" i="3"/>
  <c r="H695" i="3"/>
  <c r="H696" i="3" s="1"/>
  <c r="G695" i="3"/>
  <c r="F695" i="3"/>
  <c r="F696" i="3" s="1"/>
  <c r="E695" i="3"/>
  <c r="E696" i="3" s="1"/>
  <c r="D695" i="3"/>
  <c r="D696" i="3" s="1"/>
  <c r="C695" i="3"/>
  <c r="B695" i="3"/>
  <c r="B696" i="3" s="1"/>
  <c r="Q694" i="3"/>
  <c r="I694" i="3"/>
  <c r="Q693" i="3"/>
  <c r="I693" i="3"/>
  <c r="I692" i="3"/>
  <c r="Q691" i="3"/>
  <c r="I691" i="3"/>
  <c r="Q690" i="3"/>
  <c r="I690" i="3"/>
  <c r="Q689" i="3"/>
  <c r="Q695" i="3" s="1"/>
  <c r="I689" i="3"/>
  <c r="P688" i="3"/>
  <c r="O688" i="3"/>
  <c r="N688" i="3"/>
  <c r="M688" i="3"/>
  <c r="L688" i="3"/>
  <c r="K688" i="3"/>
  <c r="J688" i="3"/>
  <c r="H688" i="3"/>
  <c r="G688" i="3"/>
  <c r="F688" i="3"/>
  <c r="E688" i="3"/>
  <c r="D688" i="3"/>
  <c r="C688" i="3"/>
  <c r="B688" i="3"/>
  <c r="Q687" i="3"/>
  <c r="I687" i="3"/>
  <c r="Q686" i="3"/>
  <c r="I686" i="3"/>
  <c r="Q685" i="3"/>
  <c r="I685" i="3"/>
  <c r="Q684" i="3"/>
  <c r="I684" i="3"/>
  <c r="Q683" i="3"/>
  <c r="Q688" i="3" s="1"/>
  <c r="I683" i="3"/>
  <c r="P682" i="3"/>
  <c r="O682" i="3"/>
  <c r="N682" i="3"/>
  <c r="M682" i="3"/>
  <c r="L682" i="3"/>
  <c r="K682" i="3"/>
  <c r="J682" i="3"/>
  <c r="H682" i="3"/>
  <c r="G682" i="3"/>
  <c r="F682" i="3"/>
  <c r="E682" i="3"/>
  <c r="D682" i="3"/>
  <c r="C682" i="3"/>
  <c r="B682" i="3"/>
  <c r="Q681" i="3"/>
  <c r="I681" i="3"/>
  <c r="Q680" i="3"/>
  <c r="I680" i="3"/>
  <c r="Q679" i="3"/>
  <c r="I679" i="3"/>
  <c r="Q678" i="3"/>
  <c r="I678" i="3"/>
  <c r="Q677" i="3"/>
  <c r="Q682" i="3" s="1"/>
  <c r="I677" i="3"/>
  <c r="F674" i="3"/>
  <c r="P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B673" i="3"/>
  <c r="B672" i="3"/>
  <c r="P671" i="3"/>
  <c r="O671" i="3"/>
  <c r="O672" i="3" s="1"/>
  <c r="N671" i="3"/>
  <c r="M671" i="3"/>
  <c r="M672" i="3" s="1"/>
  <c r="L671" i="3"/>
  <c r="K671" i="3"/>
  <c r="K672" i="3" s="1"/>
  <c r="H671" i="3"/>
  <c r="H672" i="3" s="1"/>
  <c r="G671" i="3"/>
  <c r="G672" i="3" s="1"/>
  <c r="F671" i="3"/>
  <c r="E671" i="3"/>
  <c r="E672" i="3" s="1"/>
  <c r="D671" i="3"/>
  <c r="D672" i="3" s="1"/>
  <c r="C671" i="3"/>
  <c r="C672" i="3" s="1"/>
  <c r="B671" i="3"/>
  <c r="Q670" i="3"/>
  <c r="I670" i="3"/>
  <c r="Q669" i="3"/>
  <c r="I669" i="3"/>
  <c r="I668" i="3"/>
  <c r="Q667" i="3"/>
  <c r="I667" i="3"/>
  <c r="Q666" i="3"/>
  <c r="I666" i="3"/>
  <c r="Q665" i="3"/>
  <c r="Q671" i="3" s="1"/>
  <c r="I665" i="3"/>
  <c r="P664" i="3"/>
  <c r="O664" i="3"/>
  <c r="N664" i="3"/>
  <c r="M664" i="3"/>
  <c r="L664" i="3"/>
  <c r="K664" i="3"/>
  <c r="J664" i="3"/>
  <c r="H664" i="3"/>
  <c r="G664" i="3"/>
  <c r="F664" i="3"/>
  <c r="E664" i="3"/>
  <c r="D664" i="3"/>
  <c r="C664" i="3"/>
  <c r="B664" i="3"/>
  <c r="Q663" i="3"/>
  <c r="I663" i="3"/>
  <c r="Q662" i="3"/>
  <c r="I662" i="3"/>
  <c r="Q661" i="3"/>
  <c r="I661" i="3"/>
  <c r="Q660" i="3"/>
  <c r="I660" i="3"/>
  <c r="Q659" i="3"/>
  <c r="Q664" i="3" s="1"/>
  <c r="I659" i="3"/>
  <c r="P658" i="3"/>
  <c r="O658" i="3"/>
  <c r="N658" i="3"/>
  <c r="M658" i="3"/>
  <c r="L658" i="3"/>
  <c r="K658" i="3"/>
  <c r="J658" i="3"/>
  <c r="J672" i="3" s="1"/>
  <c r="H658" i="3"/>
  <c r="G658" i="3"/>
  <c r="F658" i="3"/>
  <c r="F672" i="3" s="1"/>
  <c r="E658" i="3"/>
  <c r="D658" i="3"/>
  <c r="C658" i="3"/>
  <c r="B658" i="3"/>
  <c r="Q657" i="3"/>
  <c r="I657" i="3"/>
  <c r="I658" i="3" s="1"/>
  <c r="Q656" i="3"/>
  <c r="Q655" i="3"/>
  <c r="I655" i="3"/>
  <c r="Q654" i="3"/>
  <c r="I654" i="3"/>
  <c r="Q653" i="3"/>
  <c r="Q658" i="3" s="1"/>
  <c r="I653" i="3"/>
  <c r="C650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B649" i="3"/>
  <c r="K648" i="3"/>
  <c r="C648" i="3"/>
  <c r="P647" i="3"/>
  <c r="O647" i="3"/>
  <c r="O648" i="3" s="1"/>
  <c r="N647" i="3"/>
  <c r="M647" i="3"/>
  <c r="L647" i="3"/>
  <c r="K647" i="3"/>
  <c r="J647" i="3"/>
  <c r="H647" i="3"/>
  <c r="H648" i="3" s="1"/>
  <c r="G647" i="3"/>
  <c r="G648" i="3" s="1"/>
  <c r="F647" i="3"/>
  <c r="F648" i="3" s="1"/>
  <c r="E647" i="3"/>
  <c r="E648" i="3" s="1"/>
  <c r="D647" i="3"/>
  <c r="D648" i="3" s="1"/>
  <c r="C647" i="3"/>
  <c r="B647" i="3"/>
  <c r="B648" i="3" s="1"/>
  <c r="Q646" i="3"/>
  <c r="I646" i="3"/>
  <c r="Q645" i="3"/>
  <c r="I645" i="3"/>
  <c r="I644" i="3"/>
  <c r="Q643" i="3"/>
  <c r="I643" i="3"/>
  <c r="Q642" i="3"/>
  <c r="I642" i="3"/>
  <c r="Q641" i="3"/>
  <c r="Q647" i="3" s="1"/>
  <c r="I641" i="3"/>
  <c r="P640" i="3"/>
  <c r="O640" i="3"/>
  <c r="N640" i="3"/>
  <c r="M640" i="3"/>
  <c r="M648" i="3" s="1"/>
  <c r="L640" i="3"/>
  <c r="K640" i="3"/>
  <c r="J640" i="3"/>
  <c r="H640" i="3"/>
  <c r="G640" i="3"/>
  <c r="F640" i="3"/>
  <c r="E640" i="3"/>
  <c r="D640" i="3"/>
  <c r="C640" i="3"/>
  <c r="B640" i="3"/>
  <c r="Q639" i="3"/>
  <c r="I639" i="3"/>
  <c r="Q638" i="3"/>
  <c r="I638" i="3"/>
  <c r="Q637" i="3"/>
  <c r="I637" i="3"/>
  <c r="Q636" i="3"/>
  <c r="I636" i="3"/>
  <c r="Q635" i="3"/>
  <c r="Q640" i="3" s="1"/>
  <c r="I635" i="3"/>
  <c r="P634" i="3"/>
  <c r="O634" i="3"/>
  <c r="N634" i="3"/>
  <c r="M634" i="3"/>
  <c r="L634" i="3"/>
  <c r="K634" i="3"/>
  <c r="J634" i="3"/>
  <c r="H634" i="3"/>
  <c r="G634" i="3"/>
  <c r="F634" i="3"/>
  <c r="E634" i="3"/>
  <c r="D634" i="3"/>
  <c r="C634" i="3"/>
  <c r="B634" i="3"/>
  <c r="Q633" i="3"/>
  <c r="I633" i="3"/>
  <c r="Q632" i="3"/>
  <c r="I632" i="3"/>
  <c r="Q631" i="3"/>
  <c r="I631" i="3"/>
  <c r="Q630" i="3"/>
  <c r="I630" i="3"/>
  <c r="Q629" i="3"/>
  <c r="Q634" i="3" s="1"/>
  <c r="I629" i="3"/>
  <c r="N626" i="3"/>
  <c r="P625" i="3"/>
  <c r="P626" i="3" s="1"/>
  <c r="O625" i="3"/>
  <c r="N625" i="3"/>
  <c r="M625" i="3"/>
  <c r="L625" i="3"/>
  <c r="L626" i="3" s="1"/>
  <c r="K625" i="3"/>
  <c r="J625" i="3"/>
  <c r="I625" i="3"/>
  <c r="H625" i="3"/>
  <c r="H626" i="3" s="1"/>
  <c r="G625" i="3"/>
  <c r="F625" i="3"/>
  <c r="E625" i="3"/>
  <c r="D625" i="3"/>
  <c r="D626" i="3" s="1"/>
  <c r="C625" i="3"/>
  <c r="B625" i="3"/>
  <c r="N624" i="3"/>
  <c r="J624" i="3"/>
  <c r="P623" i="3"/>
  <c r="P624" i="3" s="1"/>
  <c r="O623" i="3"/>
  <c r="O624" i="3" s="1"/>
  <c r="N623" i="3"/>
  <c r="M623" i="3"/>
  <c r="L623" i="3"/>
  <c r="L624" i="3" s="1"/>
  <c r="K623" i="3"/>
  <c r="K624" i="3" s="1"/>
  <c r="J623" i="3"/>
  <c r="H623" i="3"/>
  <c r="H624" i="3" s="1"/>
  <c r="G623" i="3"/>
  <c r="F623" i="3"/>
  <c r="F624" i="3" s="1"/>
  <c r="E623" i="3"/>
  <c r="D623" i="3"/>
  <c r="D624" i="3" s="1"/>
  <c r="C623" i="3"/>
  <c r="B623" i="3"/>
  <c r="B624" i="3" s="1"/>
  <c r="Q622" i="3"/>
  <c r="I622" i="3"/>
  <c r="Q621" i="3"/>
  <c r="I621" i="3"/>
  <c r="I620" i="3"/>
  <c r="Q619" i="3"/>
  <c r="I619" i="3"/>
  <c r="Q618" i="3"/>
  <c r="I618" i="3"/>
  <c r="Q617" i="3"/>
  <c r="I617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B616" i="3"/>
  <c r="Q615" i="3"/>
  <c r="I615" i="3"/>
  <c r="Q614" i="3"/>
  <c r="I614" i="3"/>
  <c r="Q613" i="3"/>
  <c r="I613" i="3"/>
  <c r="Q612" i="3"/>
  <c r="I612" i="3"/>
  <c r="Q611" i="3"/>
  <c r="Q616" i="3" s="1"/>
  <c r="I611" i="3"/>
  <c r="P610" i="3"/>
  <c r="O610" i="3"/>
  <c r="N610" i="3"/>
  <c r="M610" i="3"/>
  <c r="L610" i="3"/>
  <c r="K610" i="3"/>
  <c r="J610" i="3"/>
  <c r="H610" i="3"/>
  <c r="G610" i="3"/>
  <c r="F610" i="3"/>
  <c r="E610" i="3"/>
  <c r="D610" i="3"/>
  <c r="C610" i="3"/>
  <c r="B610" i="3"/>
  <c r="Q609" i="3"/>
  <c r="I609" i="3"/>
  <c r="I610" i="3" s="1"/>
  <c r="Q608" i="3"/>
  <c r="I608" i="3"/>
  <c r="Q607" i="3"/>
  <c r="I607" i="3"/>
  <c r="Q606" i="3"/>
  <c r="I606" i="3"/>
  <c r="Q605" i="3"/>
  <c r="Q610" i="3" s="1"/>
  <c r="I605" i="3"/>
  <c r="P601" i="3"/>
  <c r="O601" i="3"/>
  <c r="O602" i="3" s="1"/>
  <c r="N601" i="3"/>
  <c r="M601" i="3"/>
  <c r="L601" i="3"/>
  <c r="K601" i="3"/>
  <c r="K602" i="3" s="1"/>
  <c r="J601" i="3"/>
  <c r="H601" i="3"/>
  <c r="G601" i="3"/>
  <c r="F601" i="3"/>
  <c r="E601" i="3"/>
  <c r="D601" i="3"/>
  <c r="C601" i="3"/>
  <c r="B601" i="3"/>
  <c r="P599" i="3"/>
  <c r="P600" i="3" s="1"/>
  <c r="O599" i="3"/>
  <c r="O600" i="3" s="1"/>
  <c r="N599" i="3"/>
  <c r="M599" i="3"/>
  <c r="M600" i="3" s="1"/>
  <c r="L599" i="3"/>
  <c r="L600" i="3" s="1"/>
  <c r="K599" i="3"/>
  <c r="K600" i="3" s="1"/>
  <c r="J599" i="3"/>
  <c r="H599" i="3"/>
  <c r="G599" i="3"/>
  <c r="G600" i="3" s="1"/>
  <c r="F599" i="3"/>
  <c r="E599" i="3"/>
  <c r="E600" i="3" s="1"/>
  <c r="D599" i="3"/>
  <c r="C599" i="3"/>
  <c r="C600" i="3" s="1"/>
  <c r="B599" i="3"/>
  <c r="Q598" i="3"/>
  <c r="Q599" i="3" s="1"/>
  <c r="Q600" i="3" s="1"/>
  <c r="I598" i="3"/>
  <c r="Q597" i="3"/>
  <c r="I597" i="3"/>
  <c r="I596" i="3"/>
  <c r="Q595" i="3"/>
  <c r="I595" i="3"/>
  <c r="Q594" i="3"/>
  <c r="I594" i="3"/>
  <c r="Q593" i="3"/>
  <c r="I593" i="3"/>
  <c r="P592" i="3"/>
  <c r="O592" i="3"/>
  <c r="N592" i="3"/>
  <c r="M592" i="3"/>
  <c r="L592" i="3"/>
  <c r="K592" i="3"/>
  <c r="J592" i="3"/>
  <c r="H592" i="3"/>
  <c r="G592" i="3"/>
  <c r="F592" i="3"/>
  <c r="E592" i="3"/>
  <c r="D592" i="3"/>
  <c r="C592" i="3"/>
  <c r="B592" i="3"/>
  <c r="Q591" i="3"/>
  <c r="I591" i="3"/>
  <c r="Q590" i="3"/>
  <c r="I590" i="3"/>
  <c r="Q589" i="3"/>
  <c r="I589" i="3"/>
  <c r="Q588" i="3"/>
  <c r="I588" i="3"/>
  <c r="Q587" i="3"/>
  <c r="Q592" i="3" s="1"/>
  <c r="I587" i="3"/>
  <c r="P586" i="3"/>
  <c r="O586" i="3"/>
  <c r="N586" i="3"/>
  <c r="M586" i="3"/>
  <c r="L586" i="3"/>
  <c r="K586" i="3"/>
  <c r="J586" i="3"/>
  <c r="H586" i="3"/>
  <c r="G586" i="3"/>
  <c r="F586" i="3"/>
  <c r="E586" i="3"/>
  <c r="D586" i="3"/>
  <c r="C586" i="3"/>
  <c r="B586" i="3"/>
  <c r="Q585" i="3"/>
  <c r="I585" i="3"/>
  <c r="I586" i="3" s="1"/>
  <c r="Q584" i="3"/>
  <c r="I584" i="3"/>
  <c r="Q583" i="3"/>
  <c r="I583" i="3"/>
  <c r="Q582" i="3"/>
  <c r="I582" i="3"/>
  <c r="Q581" i="3"/>
  <c r="Q586" i="3" s="1"/>
  <c r="I581" i="3"/>
  <c r="P576" i="3"/>
  <c r="P577" i="3" s="1"/>
  <c r="O576" i="3"/>
  <c r="O577" i="3" s="1"/>
  <c r="N576" i="3"/>
  <c r="N577" i="3" s="1"/>
  <c r="M576" i="3"/>
  <c r="L576" i="3"/>
  <c r="K576" i="3"/>
  <c r="J576" i="3"/>
  <c r="H576" i="3"/>
  <c r="H577" i="3" s="1"/>
  <c r="G576" i="3"/>
  <c r="F576" i="3"/>
  <c r="E576" i="3"/>
  <c r="D576" i="3"/>
  <c r="D577" i="3" s="1"/>
  <c r="C576" i="3"/>
  <c r="B576" i="3"/>
  <c r="O575" i="3"/>
  <c r="N575" i="3"/>
  <c r="L575" i="3"/>
  <c r="L577" i="3" s="1"/>
  <c r="H575" i="3"/>
  <c r="D575" i="3"/>
  <c r="M574" i="3"/>
  <c r="L574" i="3"/>
  <c r="K574" i="3"/>
  <c r="J574" i="3"/>
  <c r="J575" i="3" s="1"/>
  <c r="H574" i="3"/>
  <c r="G574" i="3"/>
  <c r="F574" i="3"/>
  <c r="F575" i="3" s="1"/>
  <c r="E574" i="3"/>
  <c r="E575" i="3" s="1"/>
  <c r="D574" i="3"/>
  <c r="C574" i="3"/>
  <c r="B574" i="3"/>
  <c r="B575" i="3" s="1"/>
  <c r="Q573" i="3"/>
  <c r="Q574" i="3" s="1"/>
  <c r="I573" i="3"/>
  <c r="Q572" i="3"/>
  <c r="I572" i="3"/>
  <c r="I571" i="3"/>
  <c r="Q570" i="3"/>
  <c r="I570" i="3"/>
  <c r="Q569" i="3"/>
  <c r="I569" i="3"/>
  <c r="Q568" i="3"/>
  <c r="I568" i="3"/>
  <c r="P567" i="3"/>
  <c r="P575" i="3" s="1"/>
  <c r="M567" i="3"/>
  <c r="L567" i="3"/>
  <c r="K567" i="3"/>
  <c r="J567" i="3"/>
  <c r="H567" i="3"/>
  <c r="G567" i="3"/>
  <c r="F567" i="3"/>
  <c r="E567" i="3"/>
  <c r="D567" i="3"/>
  <c r="C567" i="3"/>
  <c r="B567" i="3"/>
  <c r="Q566" i="3"/>
  <c r="Q567" i="3" s="1"/>
  <c r="I566" i="3"/>
  <c r="I565" i="3"/>
  <c r="I564" i="3"/>
  <c r="Q563" i="3"/>
  <c r="I563" i="3"/>
  <c r="Q562" i="3"/>
  <c r="I562" i="3"/>
  <c r="I567" i="3" s="1"/>
  <c r="M561" i="3"/>
  <c r="M575" i="3" s="1"/>
  <c r="L561" i="3"/>
  <c r="K561" i="3"/>
  <c r="J561" i="3"/>
  <c r="H561" i="3"/>
  <c r="G561" i="3"/>
  <c r="F561" i="3"/>
  <c r="E561" i="3"/>
  <c r="D561" i="3"/>
  <c r="C561" i="3"/>
  <c r="B561" i="3"/>
  <c r="Q560" i="3"/>
  <c r="I560" i="3"/>
  <c r="Q559" i="3"/>
  <c r="I559" i="3"/>
  <c r="Q558" i="3"/>
  <c r="I558" i="3"/>
  <c r="Q557" i="3"/>
  <c r="I557" i="3"/>
  <c r="Q556" i="3"/>
  <c r="I556" i="3"/>
  <c r="I561" i="3" s="1"/>
  <c r="P551" i="3"/>
  <c r="O551" i="3"/>
  <c r="N551" i="3"/>
  <c r="M551" i="3"/>
  <c r="L551" i="3"/>
  <c r="K551" i="3"/>
  <c r="J551" i="3"/>
  <c r="H551" i="3"/>
  <c r="G551" i="3"/>
  <c r="F551" i="3"/>
  <c r="E551" i="3"/>
  <c r="D551" i="3"/>
  <c r="C551" i="3"/>
  <c r="B551" i="3"/>
  <c r="M550" i="3"/>
  <c r="E550" i="3"/>
  <c r="E552" i="3" s="1"/>
  <c r="P549" i="3"/>
  <c r="O549" i="3"/>
  <c r="N549" i="3"/>
  <c r="M549" i="3"/>
  <c r="M407" i="9" s="1"/>
  <c r="L549" i="3"/>
  <c r="K549" i="3"/>
  <c r="J549" i="3"/>
  <c r="H549" i="3"/>
  <c r="H550" i="3" s="1"/>
  <c r="G549" i="3"/>
  <c r="G550" i="3" s="1"/>
  <c r="F549" i="3"/>
  <c r="F550" i="3" s="1"/>
  <c r="E549" i="3"/>
  <c r="I549" i="3" s="1"/>
  <c r="D549" i="3"/>
  <c r="D550" i="3" s="1"/>
  <c r="C549" i="3"/>
  <c r="C550" i="3" s="1"/>
  <c r="B549" i="3"/>
  <c r="B550" i="3" s="1"/>
  <c r="Q548" i="3"/>
  <c r="I548" i="3"/>
  <c r="Q547" i="3"/>
  <c r="I547" i="3"/>
  <c r="I546" i="3"/>
  <c r="Q545" i="3"/>
  <c r="I545" i="3"/>
  <c r="Q544" i="3"/>
  <c r="I544" i="3"/>
  <c r="Q543" i="3"/>
  <c r="I543" i="3"/>
  <c r="P542" i="3"/>
  <c r="O542" i="3"/>
  <c r="N542" i="3"/>
  <c r="M542" i="3"/>
  <c r="L542" i="3"/>
  <c r="L402" i="9" s="1"/>
  <c r="K542" i="3"/>
  <c r="K402" i="9" s="1"/>
  <c r="J542" i="3"/>
  <c r="H542" i="3"/>
  <c r="G542" i="3"/>
  <c r="F542" i="3"/>
  <c r="E542" i="3"/>
  <c r="D542" i="3"/>
  <c r="C542" i="3"/>
  <c r="B542" i="3"/>
  <c r="Q541" i="3"/>
  <c r="I541" i="3"/>
  <c r="Q540" i="3"/>
  <c r="I540" i="3"/>
  <c r="Q539" i="3"/>
  <c r="I539" i="3"/>
  <c r="Q538" i="3"/>
  <c r="I538" i="3"/>
  <c r="Q537" i="3"/>
  <c r="I537" i="3"/>
  <c r="P536" i="3"/>
  <c r="P550" i="3" s="1"/>
  <c r="O536" i="3"/>
  <c r="O550" i="3" s="1"/>
  <c r="N536" i="3"/>
  <c r="M536" i="3"/>
  <c r="L536" i="3"/>
  <c r="L398" i="9" s="1"/>
  <c r="Q398" i="9" s="1"/>
  <c r="K536" i="3"/>
  <c r="K398" i="9" s="1"/>
  <c r="J536" i="3"/>
  <c r="J398" i="9" s="1"/>
  <c r="H536" i="3"/>
  <c r="G536" i="3"/>
  <c r="F536" i="3"/>
  <c r="E536" i="3"/>
  <c r="D536" i="3"/>
  <c r="C536" i="3"/>
  <c r="B536" i="3"/>
  <c r="Q535" i="3"/>
  <c r="I535" i="3"/>
  <c r="Q534" i="3"/>
  <c r="I534" i="3"/>
  <c r="Q533" i="3"/>
  <c r="I533" i="3"/>
  <c r="Q532" i="3"/>
  <c r="I532" i="3"/>
  <c r="Q531" i="3"/>
  <c r="I531" i="3"/>
  <c r="P527" i="3"/>
  <c r="O527" i="3"/>
  <c r="N527" i="3"/>
  <c r="M527" i="3"/>
  <c r="L527" i="3"/>
  <c r="K527" i="3"/>
  <c r="J527" i="3"/>
  <c r="H527" i="3"/>
  <c r="G527" i="3"/>
  <c r="G528" i="3" s="1"/>
  <c r="F527" i="3"/>
  <c r="E527" i="3"/>
  <c r="D527" i="3"/>
  <c r="D528" i="3" s="1"/>
  <c r="C527" i="3"/>
  <c r="C528" i="3" s="1"/>
  <c r="B527" i="3"/>
  <c r="H526" i="3"/>
  <c r="P525" i="3"/>
  <c r="O525" i="3"/>
  <c r="N525" i="3"/>
  <c r="M525" i="3"/>
  <c r="L525" i="3"/>
  <c r="K525" i="3"/>
  <c r="J525" i="3"/>
  <c r="H525" i="3"/>
  <c r="G525" i="3"/>
  <c r="G526" i="3" s="1"/>
  <c r="F525" i="3"/>
  <c r="E525" i="3"/>
  <c r="E526" i="3" s="1"/>
  <c r="D525" i="3"/>
  <c r="D526" i="3" s="1"/>
  <c r="C525" i="3"/>
  <c r="C526" i="3" s="1"/>
  <c r="B525" i="3"/>
  <c r="Q524" i="3"/>
  <c r="I524" i="3"/>
  <c r="Q523" i="3"/>
  <c r="I523" i="3"/>
  <c r="Q522" i="3"/>
  <c r="I522" i="3"/>
  <c r="Q521" i="3"/>
  <c r="I521" i="3"/>
  <c r="Q520" i="3"/>
  <c r="I520" i="3"/>
  <c r="Q519" i="3"/>
  <c r="Q525" i="3" s="1"/>
  <c r="I519" i="3"/>
  <c r="P518" i="3"/>
  <c r="P526" i="3" s="1"/>
  <c r="O518" i="3"/>
  <c r="N518" i="3"/>
  <c r="M518" i="3"/>
  <c r="L518" i="3"/>
  <c r="L526" i="3" s="1"/>
  <c r="K518" i="3"/>
  <c r="J518" i="3"/>
  <c r="H518" i="3"/>
  <c r="G518" i="3"/>
  <c r="F518" i="3"/>
  <c r="E518" i="3"/>
  <c r="D518" i="3"/>
  <c r="C518" i="3"/>
  <c r="B518" i="3"/>
  <c r="Q517" i="3"/>
  <c r="I517" i="3"/>
  <c r="Q516" i="3"/>
  <c r="I516" i="3"/>
  <c r="Q515" i="3"/>
  <c r="I515" i="3"/>
  <c r="Q514" i="3"/>
  <c r="I514" i="3"/>
  <c r="Q513" i="3"/>
  <c r="Q518" i="3" s="1"/>
  <c r="I513" i="3"/>
  <c r="I518" i="3" s="1"/>
  <c r="P512" i="3"/>
  <c r="O512" i="3"/>
  <c r="O526" i="3" s="1"/>
  <c r="N512" i="3"/>
  <c r="N526" i="3" s="1"/>
  <c r="M512" i="3"/>
  <c r="M526" i="3" s="1"/>
  <c r="L512" i="3"/>
  <c r="K512" i="3"/>
  <c r="K526" i="3" s="1"/>
  <c r="J512" i="3"/>
  <c r="J526" i="3" s="1"/>
  <c r="H512" i="3"/>
  <c r="G512" i="3"/>
  <c r="F512" i="3"/>
  <c r="E512" i="3"/>
  <c r="D512" i="3"/>
  <c r="C512" i="3"/>
  <c r="B512" i="3"/>
  <c r="Q511" i="3"/>
  <c r="I511" i="3"/>
  <c r="Q510" i="3"/>
  <c r="Q509" i="3"/>
  <c r="I509" i="3"/>
  <c r="Q508" i="3"/>
  <c r="I508" i="3"/>
  <c r="Q507" i="3"/>
  <c r="Q512" i="3" s="1"/>
  <c r="I507" i="3"/>
  <c r="I512" i="3" s="1"/>
  <c r="P503" i="3"/>
  <c r="O503" i="3"/>
  <c r="N503" i="3"/>
  <c r="M503" i="3"/>
  <c r="L503" i="3"/>
  <c r="K503" i="3"/>
  <c r="J503" i="3"/>
  <c r="H503" i="3"/>
  <c r="G503" i="3"/>
  <c r="F503" i="3"/>
  <c r="F504" i="3" s="1"/>
  <c r="E503" i="3"/>
  <c r="D503" i="3"/>
  <c r="C503" i="3"/>
  <c r="B503" i="3"/>
  <c r="B504" i="3" s="1"/>
  <c r="C502" i="3"/>
  <c r="C504" i="3" s="1"/>
  <c r="P501" i="3"/>
  <c r="O501" i="3"/>
  <c r="N501" i="3"/>
  <c r="M501" i="3"/>
  <c r="L501" i="3"/>
  <c r="K501" i="3"/>
  <c r="J501" i="3"/>
  <c r="H501" i="3"/>
  <c r="H502" i="3" s="1"/>
  <c r="G501" i="3"/>
  <c r="G502" i="3" s="1"/>
  <c r="G504" i="3" s="1"/>
  <c r="F501" i="3"/>
  <c r="F502" i="3" s="1"/>
  <c r="E501" i="3"/>
  <c r="D501" i="3"/>
  <c r="D502" i="3" s="1"/>
  <c r="C501" i="3"/>
  <c r="B501" i="3"/>
  <c r="B502" i="3" s="1"/>
  <c r="Q500" i="3"/>
  <c r="I500" i="3"/>
  <c r="Q499" i="3"/>
  <c r="I499" i="3"/>
  <c r="Q498" i="3"/>
  <c r="I498" i="3"/>
  <c r="Q497" i="3"/>
  <c r="I497" i="3"/>
  <c r="Q496" i="3"/>
  <c r="I496" i="3"/>
  <c r="Q495" i="3"/>
  <c r="Q501" i="3" s="1"/>
  <c r="I495" i="3"/>
  <c r="P494" i="3"/>
  <c r="O494" i="3"/>
  <c r="O502" i="3" s="1"/>
  <c r="N494" i="3"/>
  <c r="M494" i="3"/>
  <c r="L494" i="3"/>
  <c r="K494" i="3"/>
  <c r="K502" i="3" s="1"/>
  <c r="J494" i="3"/>
  <c r="H494" i="3"/>
  <c r="G494" i="3"/>
  <c r="F494" i="3"/>
  <c r="E494" i="3"/>
  <c r="D494" i="3"/>
  <c r="C494" i="3"/>
  <c r="B494" i="3"/>
  <c r="Q493" i="3"/>
  <c r="I493" i="3"/>
  <c r="Q492" i="3"/>
  <c r="I492" i="3"/>
  <c r="Q491" i="3"/>
  <c r="I491" i="3"/>
  <c r="Q490" i="3"/>
  <c r="I490" i="3"/>
  <c r="Q489" i="3"/>
  <c r="Q494" i="3" s="1"/>
  <c r="I489" i="3"/>
  <c r="I494" i="3" s="1"/>
  <c r="P488" i="3"/>
  <c r="P502" i="3" s="1"/>
  <c r="O488" i="3"/>
  <c r="N488" i="3"/>
  <c r="N502" i="3" s="1"/>
  <c r="M488" i="3"/>
  <c r="M502" i="3" s="1"/>
  <c r="L488" i="3"/>
  <c r="L502" i="3" s="1"/>
  <c r="K488" i="3"/>
  <c r="J488" i="3"/>
  <c r="J502" i="3" s="1"/>
  <c r="H488" i="3"/>
  <c r="G488" i="3"/>
  <c r="F488" i="3"/>
  <c r="E488" i="3"/>
  <c r="D488" i="3"/>
  <c r="C488" i="3"/>
  <c r="B488" i="3"/>
  <c r="Q487" i="3"/>
  <c r="Q488" i="3" s="1"/>
  <c r="Q502" i="3" s="1"/>
  <c r="I487" i="3"/>
  <c r="Q486" i="3"/>
  <c r="Q485" i="3"/>
  <c r="I485" i="3"/>
  <c r="Q484" i="3"/>
  <c r="I484" i="3"/>
  <c r="Q483" i="3"/>
  <c r="I483" i="3"/>
  <c r="I488" i="3" s="1"/>
  <c r="P479" i="3"/>
  <c r="O479" i="3"/>
  <c r="N479" i="3"/>
  <c r="M479" i="3"/>
  <c r="L479" i="3"/>
  <c r="K479" i="3"/>
  <c r="J479" i="3"/>
  <c r="H479" i="3"/>
  <c r="G479" i="3"/>
  <c r="G480" i="3" s="1"/>
  <c r="F479" i="3"/>
  <c r="F480" i="3" s="1"/>
  <c r="E479" i="3"/>
  <c r="D479" i="3"/>
  <c r="C479" i="3"/>
  <c r="C480" i="3" s="1"/>
  <c r="B479" i="3"/>
  <c r="F478" i="3"/>
  <c r="P477" i="3"/>
  <c r="O477" i="3"/>
  <c r="N477" i="3"/>
  <c r="M477" i="3"/>
  <c r="L477" i="3"/>
  <c r="K477" i="3"/>
  <c r="J477" i="3"/>
  <c r="H477" i="3"/>
  <c r="G477" i="3"/>
  <c r="G478" i="3" s="1"/>
  <c r="F477" i="3"/>
  <c r="E477" i="3"/>
  <c r="E478" i="3" s="1"/>
  <c r="D477" i="3"/>
  <c r="C477" i="3"/>
  <c r="C478" i="3" s="1"/>
  <c r="B477" i="3"/>
  <c r="B478" i="3" s="1"/>
  <c r="B480" i="3" s="1"/>
  <c r="Q476" i="3"/>
  <c r="I476" i="3"/>
  <c r="Q475" i="3"/>
  <c r="I475" i="3"/>
  <c r="Q474" i="3"/>
  <c r="I474" i="3"/>
  <c r="Q473" i="3"/>
  <c r="I473" i="3"/>
  <c r="Q472" i="3"/>
  <c r="I472" i="3"/>
  <c r="Q471" i="3"/>
  <c r="Q477" i="3" s="1"/>
  <c r="I471" i="3"/>
  <c r="P470" i="3"/>
  <c r="O470" i="3"/>
  <c r="N470" i="3"/>
  <c r="N478" i="3" s="1"/>
  <c r="N480" i="3" s="1"/>
  <c r="M470" i="3"/>
  <c r="L470" i="3"/>
  <c r="K470" i="3"/>
  <c r="J470" i="3"/>
  <c r="J478" i="3" s="1"/>
  <c r="H470" i="3"/>
  <c r="G470" i="3"/>
  <c r="G354" i="9" s="1"/>
  <c r="F470" i="3"/>
  <c r="F354" i="9" s="1"/>
  <c r="E470" i="3"/>
  <c r="E354" i="9" s="1"/>
  <c r="D470" i="3"/>
  <c r="D354" i="9" s="1"/>
  <c r="C470" i="3"/>
  <c r="C354" i="9" s="1"/>
  <c r="B470" i="3"/>
  <c r="B354" i="9" s="1"/>
  <c r="Q469" i="3"/>
  <c r="I469" i="3"/>
  <c r="Q468" i="3"/>
  <c r="I468" i="3"/>
  <c r="Q467" i="3"/>
  <c r="I467" i="3"/>
  <c r="Q466" i="3"/>
  <c r="I466" i="3"/>
  <c r="Q465" i="3"/>
  <c r="Q470" i="3" s="1"/>
  <c r="I465" i="3"/>
  <c r="P464" i="3"/>
  <c r="P478" i="3" s="1"/>
  <c r="O464" i="3"/>
  <c r="O478" i="3" s="1"/>
  <c r="N464" i="3"/>
  <c r="M464" i="3"/>
  <c r="M478" i="3" s="1"/>
  <c r="L464" i="3"/>
  <c r="L478" i="3" s="1"/>
  <c r="K464" i="3"/>
  <c r="K478" i="3" s="1"/>
  <c r="J464" i="3"/>
  <c r="H464" i="3"/>
  <c r="G464" i="3"/>
  <c r="F464" i="3"/>
  <c r="E464" i="3"/>
  <c r="D464" i="3"/>
  <c r="C464" i="3"/>
  <c r="B464" i="3"/>
  <c r="Q463" i="3"/>
  <c r="I463" i="3"/>
  <c r="Q462" i="3"/>
  <c r="Q461" i="3"/>
  <c r="I461" i="3"/>
  <c r="Q460" i="3"/>
  <c r="I460" i="3"/>
  <c r="Q459" i="3"/>
  <c r="Q464" i="3" s="1"/>
  <c r="I459" i="3"/>
  <c r="P455" i="3"/>
  <c r="P456" i="3" s="1"/>
  <c r="O455" i="3"/>
  <c r="N455" i="3"/>
  <c r="M455" i="3"/>
  <c r="Q455" i="3" s="1"/>
  <c r="L455" i="3"/>
  <c r="L456" i="3" s="1"/>
  <c r="K455" i="3"/>
  <c r="J455" i="3"/>
  <c r="H455" i="3"/>
  <c r="G455" i="3"/>
  <c r="F455" i="3"/>
  <c r="E455" i="3"/>
  <c r="D455" i="3"/>
  <c r="C455" i="3"/>
  <c r="B455" i="3"/>
  <c r="M454" i="3"/>
  <c r="P453" i="3"/>
  <c r="O453" i="3"/>
  <c r="N453" i="3"/>
  <c r="M453" i="3"/>
  <c r="L453" i="3"/>
  <c r="K453" i="3"/>
  <c r="J453" i="3"/>
  <c r="H453" i="3"/>
  <c r="H454" i="3" s="1"/>
  <c r="G453" i="3"/>
  <c r="F453" i="3"/>
  <c r="F454" i="3" s="1"/>
  <c r="E453" i="3"/>
  <c r="E454" i="3" s="1"/>
  <c r="D453" i="3"/>
  <c r="D454" i="3" s="1"/>
  <c r="C453" i="3"/>
  <c r="B453" i="3"/>
  <c r="B454" i="3" s="1"/>
  <c r="Q452" i="3"/>
  <c r="I452" i="3"/>
  <c r="Q451" i="3"/>
  <c r="I451" i="3"/>
  <c r="Q450" i="3"/>
  <c r="I450" i="3"/>
  <c r="Q449" i="3"/>
  <c r="I449" i="3"/>
  <c r="Q448" i="3"/>
  <c r="Q453" i="3" s="1"/>
  <c r="I448" i="3"/>
  <c r="I453" i="3" s="1"/>
  <c r="Q447" i="3"/>
  <c r="I447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Q445" i="3"/>
  <c r="I445" i="3"/>
  <c r="Q444" i="3"/>
  <c r="I444" i="3"/>
  <c r="Q443" i="3"/>
  <c r="I443" i="3"/>
  <c r="Q442" i="3"/>
  <c r="I442" i="3"/>
  <c r="Q441" i="3"/>
  <c r="Q446" i="3" s="1"/>
  <c r="I441" i="3"/>
  <c r="P440" i="3"/>
  <c r="P454" i="3" s="1"/>
  <c r="O440" i="3"/>
  <c r="O454" i="3" s="1"/>
  <c r="N440" i="3"/>
  <c r="N454" i="3" s="1"/>
  <c r="M440" i="3"/>
  <c r="L440" i="3"/>
  <c r="L454" i="3" s="1"/>
  <c r="K440" i="3"/>
  <c r="K454" i="3" s="1"/>
  <c r="J440" i="3"/>
  <c r="J454" i="3" s="1"/>
  <c r="H440" i="3"/>
  <c r="G440" i="3"/>
  <c r="F440" i="3"/>
  <c r="E440" i="3"/>
  <c r="D440" i="3"/>
  <c r="C440" i="3"/>
  <c r="B440" i="3"/>
  <c r="Q439" i="3"/>
  <c r="I439" i="3"/>
  <c r="Q438" i="3"/>
  <c r="Q437" i="3"/>
  <c r="I437" i="3"/>
  <c r="Q436" i="3"/>
  <c r="I436" i="3"/>
  <c r="Q435" i="3"/>
  <c r="Q440" i="3" s="1"/>
  <c r="I435" i="3"/>
  <c r="I440" i="3" s="1"/>
  <c r="P431" i="3"/>
  <c r="O431" i="3"/>
  <c r="N431" i="3"/>
  <c r="M431" i="3"/>
  <c r="L431" i="3"/>
  <c r="K431" i="3"/>
  <c r="J431" i="3"/>
  <c r="H431" i="3"/>
  <c r="G431" i="3"/>
  <c r="F431" i="3"/>
  <c r="E431" i="3"/>
  <c r="D431" i="3"/>
  <c r="C431" i="3"/>
  <c r="B431" i="3"/>
  <c r="L430" i="3"/>
  <c r="P429" i="3"/>
  <c r="O429" i="3"/>
  <c r="N429" i="3"/>
  <c r="M429" i="3"/>
  <c r="L429" i="3"/>
  <c r="K429" i="3"/>
  <c r="J429" i="3"/>
  <c r="H429" i="3"/>
  <c r="H430" i="3" s="1"/>
  <c r="G429" i="3"/>
  <c r="G430" i="3" s="1"/>
  <c r="F429" i="3"/>
  <c r="F430" i="3" s="1"/>
  <c r="E429" i="3"/>
  <c r="E430" i="3" s="1"/>
  <c r="D429" i="3"/>
  <c r="D430" i="3" s="1"/>
  <c r="C429" i="3"/>
  <c r="C430" i="3" s="1"/>
  <c r="B429" i="3"/>
  <c r="B430" i="3" s="1"/>
  <c r="Q428" i="3"/>
  <c r="I428" i="3"/>
  <c r="Q427" i="3"/>
  <c r="I427" i="3"/>
  <c r="Q426" i="3"/>
  <c r="I426" i="3"/>
  <c r="Q425" i="3"/>
  <c r="I425" i="3"/>
  <c r="Q424" i="3"/>
  <c r="I424" i="3"/>
  <c r="Q423" i="3"/>
  <c r="I423" i="3"/>
  <c r="I429" i="3" s="1"/>
  <c r="P422" i="3"/>
  <c r="P430" i="3" s="1"/>
  <c r="P432" i="3" s="1"/>
  <c r="O422" i="3"/>
  <c r="N422" i="3"/>
  <c r="M422" i="3"/>
  <c r="L422" i="3"/>
  <c r="K422" i="3"/>
  <c r="J422" i="3"/>
  <c r="H422" i="3"/>
  <c r="G422" i="3"/>
  <c r="F422" i="3"/>
  <c r="E422" i="3"/>
  <c r="D422" i="3"/>
  <c r="C422" i="3"/>
  <c r="B422" i="3"/>
  <c r="Q421" i="3"/>
  <c r="I421" i="3"/>
  <c r="Q420" i="3"/>
  <c r="I420" i="3"/>
  <c r="Q419" i="3"/>
  <c r="I419" i="3"/>
  <c r="Q418" i="3"/>
  <c r="I418" i="3"/>
  <c r="Q417" i="3"/>
  <c r="Q422" i="3" s="1"/>
  <c r="I417" i="3"/>
  <c r="P416" i="3"/>
  <c r="O416" i="3"/>
  <c r="O430" i="3" s="1"/>
  <c r="N416" i="3"/>
  <c r="N430" i="3" s="1"/>
  <c r="M416" i="3"/>
  <c r="M430" i="3" s="1"/>
  <c r="L416" i="3"/>
  <c r="K416" i="3"/>
  <c r="K430" i="3" s="1"/>
  <c r="J416" i="3"/>
  <c r="J430" i="3" s="1"/>
  <c r="H416" i="3"/>
  <c r="G416" i="3"/>
  <c r="F416" i="3"/>
  <c r="E416" i="3"/>
  <c r="D416" i="3"/>
  <c r="C416" i="3"/>
  <c r="B416" i="3"/>
  <c r="Q415" i="3"/>
  <c r="I415" i="3"/>
  <c r="Q414" i="3"/>
  <c r="Q413" i="3"/>
  <c r="I413" i="3"/>
  <c r="Q412" i="3"/>
  <c r="I412" i="3"/>
  <c r="Q411" i="3"/>
  <c r="Q416" i="3" s="1"/>
  <c r="I411" i="3"/>
  <c r="I416" i="3" s="1"/>
  <c r="O408" i="3"/>
  <c r="P407" i="3"/>
  <c r="P408" i="3" s="1"/>
  <c r="O407" i="3"/>
  <c r="N407" i="3"/>
  <c r="N408" i="3" s="1"/>
  <c r="M407" i="3"/>
  <c r="L407" i="3"/>
  <c r="L408" i="3" s="1"/>
  <c r="K407" i="3"/>
  <c r="J407" i="3"/>
  <c r="J408" i="3" s="1"/>
  <c r="H407" i="3"/>
  <c r="H408" i="3" s="1"/>
  <c r="G407" i="3"/>
  <c r="F407" i="3"/>
  <c r="E407" i="3"/>
  <c r="D407" i="3"/>
  <c r="D408" i="3" s="1"/>
  <c r="C407" i="3"/>
  <c r="C408" i="3" s="1"/>
  <c r="B407" i="3"/>
  <c r="O406" i="3"/>
  <c r="P405" i="3"/>
  <c r="O405" i="3"/>
  <c r="N405" i="3"/>
  <c r="M405" i="3"/>
  <c r="L405" i="3"/>
  <c r="K405" i="3"/>
  <c r="K406" i="3" s="1"/>
  <c r="J405" i="3"/>
  <c r="H405" i="3"/>
  <c r="H406" i="3" s="1"/>
  <c r="G405" i="3"/>
  <c r="F405" i="3"/>
  <c r="F406" i="3" s="1"/>
  <c r="E405" i="3"/>
  <c r="D405" i="3"/>
  <c r="D406" i="3" s="1"/>
  <c r="C405" i="3"/>
  <c r="C406" i="3" s="1"/>
  <c r="B405" i="3"/>
  <c r="B406" i="3" s="1"/>
  <c r="Q404" i="3"/>
  <c r="I404" i="3"/>
  <c r="Q403" i="3"/>
  <c r="I403" i="3"/>
  <c r="Q402" i="3"/>
  <c r="I402" i="3"/>
  <c r="Q401" i="3"/>
  <c r="I401" i="3"/>
  <c r="Q400" i="3"/>
  <c r="I400" i="3"/>
  <c r="Q399" i="3"/>
  <c r="Q405" i="3" s="1"/>
  <c r="I399" i="3"/>
  <c r="I405" i="3" s="1"/>
  <c r="P398" i="3"/>
  <c r="O398" i="3"/>
  <c r="N398" i="3"/>
  <c r="M398" i="3"/>
  <c r="L398" i="3"/>
  <c r="K398" i="3"/>
  <c r="J398" i="3"/>
  <c r="H398" i="3"/>
  <c r="G398" i="3"/>
  <c r="G406" i="3" s="1"/>
  <c r="F398" i="3"/>
  <c r="E398" i="3"/>
  <c r="D398" i="3"/>
  <c r="C398" i="3"/>
  <c r="B398" i="3"/>
  <c r="Q397" i="3"/>
  <c r="I397" i="3"/>
  <c r="Q396" i="3"/>
  <c r="I396" i="3"/>
  <c r="Q395" i="3"/>
  <c r="I395" i="3"/>
  <c r="Q394" i="3"/>
  <c r="I394" i="3"/>
  <c r="Q393" i="3"/>
  <c r="I393" i="3"/>
  <c r="I398" i="3" s="1"/>
  <c r="P392" i="3"/>
  <c r="P406" i="3" s="1"/>
  <c r="O392" i="3"/>
  <c r="N392" i="3"/>
  <c r="N406" i="3" s="1"/>
  <c r="M392" i="3"/>
  <c r="M406" i="3" s="1"/>
  <c r="L392" i="3"/>
  <c r="L406" i="3" s="1"/>
  <c r="K392" i="3"/>
  <c r="J392" i="3"/>
  <c r="J406" i="3" s="1"/>
  <c r="H392" i="3"/>
  <c r="G392" i="3"/>
  <c r="F392" i="3"/>
  <c r="E392" i="3"/>
  <c r="D392" i="3"/>
  <c r="C392" i="3"/>
  <c r="B392" i="3"/>
  <c r="Q391" i="3"/>
  <c r="Q392" i="3" s="1"/>
  <c r="I391" i="3"/>
  <c r="H301" i="9" s="1"/>
  <c r="Q390" i="3"/>
  <c r="Q389" i="3"/>
  <c r="I389" i="3"/>
  <c r="Q388" i="3"/>
  <c r="I388" i="3"/>
  <c r="Q387" i="3"/>
  <c r="I387" i="3"/>
  <c r="I392" i="3" s="1"/>
  <c r="P383" i="3"/>
  <c r="O383" i="3"/>
  <c r="N383" i="3"/>
  <c r="M383" i="3"/>
  <c r="L383" i="3"/>
  <c r="K383" i="3"/>
  <c r="J383" i="3"/>
  <c r="H383" i="3"/>
  <c r="G383" i="3"/>
  <c r="F383" i="3"/>
  <c r="E383" i="3"/>
  <c r="D383" i="3"/>
  <c r="C383" i="3"/>
  <c r="B383" i="3"/>
  <c r="J382" i="3"/>
  <c r="J384" i="3" s="1"/>
  <c r="P381" i="3"/>
  <c r="O381" i="3"/>
  <c r="N381" i="3"/>
  <c r="M381" i="3"/>
  <c r="L381" i="3"/>
  <c r="K381" i="3"/>
  <c r="J381" i="3"/>
  <c r="H381" i="3"/>
  <c r="G381" i="3"/>
  <c r="G382" i="3" s="1"/>
  <c r="F381" i="3"/>
  <c r="F382" i="3" s="1"/>
  <c r="E381" i="3"/>
  <c r="E382" i="3" s="1"/>
  <c r="D381" i="3"/>
  <c r="C381" i="3"/>
  <c r="C382" i="3" s="1"/>
  <c r="B381" i="3"/>
  <c r="B382" i="3" s="1"/>
  <c r="B384" i="3" s="1"/>
  <c r="Q380" i="3"/>
  <c r="I380" i="3"/>
  <c r="Q379" i="3"/>
  <c r="I379" i="3"/>
  <c r="Q378" i="3"/>
  <c r="I378" i="3"/>
  <c r="Q377" i="3"/>
  <c r="I377" i="3"/>
  <c r="Q376" i="3"/>
  <c r="I376" i="3"/>
  <c r="Q375" i="3"/>
  <c r="Q381" i="3" s="1"/>
  <c r="I375" i="3"/>
  <c r="I381" i="3" s="1"/>
  <c r="P374" i="3"/>
  <c r="O374" i="3"/>
  <c r="N374" i="3"/>
  <c r="N382" i="3" s="1"/>
  <c r="M374" i="3"/>
  <c r="L374" i="3"/>
  <c r="K374" i="3"/>
  <c r="J374" i="3"/>
  <c r="H374" i="3"/>
  <c r="G374" i="3"/>
  <c r="F374" i="3"/>
  <c r="E374" i="3"/>
  <c r="D374" i="3"/>
  <c r="C374" i="3"/>
  <c r="B374" i="3"/>
  <c r="Q373" i="3"/>
  <c r="I373" i="3"/>
  <c r="Q372" i="3"/>
  <c r="I372" i="3"/>
  <c r="Q371" i="3"/>
  <c r="I371" i="3"/>
  <c r="Q370" i="3"/>
  <c r="I370" i="3"/>
  <c r="Q369" i="3"/>
  <c r="Q374" i="3" s="1"/>
  <c r="I369" i="3"/>
  <c r="I374" i="3" s="1"/>
  <c r="P368" i="3"/>
  <c r="P382" i="3" s="1"/>
  <c r="O368" i="3"/>
  <c r="O382" i="3" s="1"/>
  <c r="N368" i="3"/>
  <c r="M368" i="3"/>
  <c r="M382" i="3" s="1"/>
  <c r="L368" i="3"/>
  <c r="L382" i="3" s="1"/>
  <c r="K368" i="3"/>
  <c r="K382" i="3" s="1"/>
  <c r="J368" i="3"/>
  <c r="H368" i="3"/>
  <c r="G368" i="3"/>
  <c r="F368" i="3"/>
  <c r="E368" i="3"/>
  <c r="D368" i="3"/>
  <c r="C368" i="3"/>
  <c r="B368" i="3"/>
  <c r="Q367" i="3"/>
  <c r="I367" i="3"/>
  <c r="Q366" i="3"/>
  <c r="Q365" i="3"/>
  <c r="I365" i="3"/>
  <c r="Q364" i="3"/>
  <c r="I364" i="3"/>
  <c r="Q363" i="3"/>
  <c r="I363" i="3"/>
  <c r="P359" i="3"/>
  <c r="O359" i="3"/>
  <c r="N359" i="3"/>
  <c r="M359" i="3"/>
  <c r="L359" i="3"/>
  <c r="K359" i="3"/>
  <c r="J359" i="3"/>
  <c r="H359" i="3"/>
  <c r="G359" i="3"/>
  <c r="F359" i="3"/>
  <c r="E359" i="3"/>
  <c r="D359" i="3"/>
  <c r="C359" i="3"/>
  <c r="B359" i="3"/>
  <c r="P357" i="3"/>
  <c r="O357" i="3"/>
  <c r="N357" i="3"/>
  <c r="M357" i="3"/>
  <c r="L357" i="3"/>
  <c r="K357" i="3"/>
  <c r="J357" i="3"/>
  <c r="I357" i="3"/>
  <c r="H357" i="3"/>
  <c r="H358" i="3" s="1"/>
  <c r="G357" i="3"/>
  <c r="G358" i="3" s="1"/>
  <c r="F357" i="3"/>
  <c r="F358" i="3" s="1"/>
  <c r="E357" i="3"/>
  <c r="E358" i="3" s="1"/>
  <c r="D357" i="3"/>
  <c r="D358" i="3" s="1"/>
  <c r="C357" i="3"/>
  <c r="C358" i="3" s="1"/>
  <c r="B357" i="3"/>
  <c r="B358" i="3" s="1"/>
  <c r="Q356" i="3"/>
  <c r="I356" i="3"/>
  <c r="Q355" i="3"/>
  <c r="I355" i="3"/>
  <c r="Q354" i="3"/>
  <c r="Q357" i="3" s="1"/>
  <c r="I354" i="3"/>
  <c r="Q353" i="3"/>
  <c r="I353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Q351" i="3"/>
  <c r="I351" i="3"/>
  <c r="Q350" i="3"/>
  <c r="I350" i="3"/>
  <c r="Q349" i="3"/>
  <c r="Q352" i="3" s="1"/>
  <c r="I349" i="3"/>
  <c r="Q348" i="3"/>
  <c r="I348" i="3"/>
  <c r="P347" i="3"/>
  <c r="P358" i="3" s="1"/>
  <c r="O347" i="3"/>
  <c r="O358" i="3" s="1"/>
  <c r="N347" i="3"/>
  <c r="N358" i="3" s="1"/>
  <c r="M347" i="3"/>
  <c r="M358" i="3" s="1"/>
  <c r="L347" i="3"/>
  <c r="L358" i="3" s="1"/>
  <c r="K347" i="3"/>
  <c r="K358" i="3" s="1"/>
  <c r="J347" i="3"/>
  <c r="J358" i="3" s="1"/>
  <c r="H347" i="3"/>
  <c r="G347" i="3"/>
  <c r="F347" i="3"/>
  <c r="E347" i="3"/>
  <c r="D347" i="3"/>
  <c r="C347" i="3"/>
  <c r="B347" i="3"/>
  <c r="Q346" i="3"/>
  <c r="Q347" i="3" s="1"/>
  <c r="I346" i="3"/>
  <c r="Q345" i="3"/>
  <c r="Q344" i="3"/>
  <c r="I344" i="3"/>
  <c r="Q343" i="3"/>
  <c r="I343" i="3"/>
  <c r="Q342" i="3"/>
  <c r="I342" i="3"/>
  <c r="I347" i="3" s="1"/>
  <c r="I358" i="3" s="1"/>
  <c r="P338" i="3"/>
  <c r="O338" i="3"/>
  <c r="N338" i="3"/>
  <c r="M338" i="3"/>
  <c r="M339" i="3" s="1"/>
  <c r="L338" i="3"/>
  <c r="K338" i="3"/>
  <c r="J338" i="3"/>
  <c r="H338" i="3"/>
  <c r="H339" i="3" s="1"/>
  <c r="G338" i="3"/>
  <c r="F338" i="3"/>
  <c r="E338" i="3"/>
  <c r="D338" i="3"/>
  <c r="D339" i="3" s="1"/>
  <c r="C338" i="3"/>
  <c r="B338" i="3"/>
  <c r="I338" i="3" s="1"/>
  <c r="J337" i="3"/>
  <c r="J339" i="3" s="1"/>
  <c r="P336" i="3"/>
  <c r="O336" i="3"/>
  <c r="N336" i="3"/>
  <c r="M336" i="3"/>
  <c r="L336" i="3"/>
  <c r="K336" i="3"/>
  <c r="J336" i="3"/>
  <c r="H336" i="3"/>
  <c r="H337" i="3" s="1"/>
  <c r="G336" i="3"/>
  <c r="G337" i="3" s="1"/>
  <c r="F336" i="3"/>
  <c r="F337" i="3" s="1"/>
  <c r="E336" i="3"/>
  <c r="E337" i="3" s="1"/>
  <c r="D336" i="3"/>
  <c r="D337" i="3" s="1"/>
  <c r="C336" i="3"/>
  <c r="C337" i="3" s="1"/>
  <c r="B336" i="3"/>
  <c r="B337" i="3" s="1"/>
  <c r="Q335" i="3"/>
  <c r="I335" i="3"/>
  <c r="Q334" i="3"/>
  <c r="I334" i="3"/>
  <c r="Q333" i="3"/>
  <c r="I333" i="3"/>
  <c r="Q332" i="3"/>
  <c r="Q336" i="3" s="1"/>
  <c r="I332" i="3"/>
  <c r="I336" i="3" s="1"/>
  <c r="P331" i="3"/>
  <c r="O331" i="3"/>
  <c r="N331" i="3"/>
  <c r="M331" i="3"/>
  <c r="L331" i="3"/>
  <c r="K331" i="3"/>
  <c r="J331" i="3"/>
  <c r="H331" i="3"/>
  <c r="G331" i="3"/>
  <c r="F331" i="3"/>
  <c r="E331" i="3"/>
  <c r="D331" i="3"/>
  <c r="C331" i="3"/>
  <c r="B331" i="3"/>
  <c r="Q330" i="3"/>
  <c r="I330" i="3"/>
  <c r="Q329" i="3"/>
  <c r="I329" i="3"/>
  <c r="Q328" i="3"/>
  <c r="I328" i="3"/>
  <c r="Q327" i="3"/>
  <c r="Q331" i="3" s="1"/>
  <c r="I327" i="3"/>
  <c r="I331" i="3" s="1"/>
  <c r="P326" i="3"/>
  <c r="P337" i="3" s="1"/>
  <c r="O326" i="3"/>
  <c r="O337" i="3" s="1"/>
  <c r="N326" i="3"/>
  <c r="N337" i="3" s="1"/>
  <c r="M326" i="3"/>
  <c r="M337" i="3" s="1"/>
  <c r="L326" i="3"/>
  <c r="L337" i="3" s="1"/>
  <c r="K326" i="3"/>
  <c r="K337" i="3" s="1"/>
  <c r="J326" i="3"/>
  <c r="H326" i="3"/>
  <c r="G326" i="3"/>
  <c r="F326" i="3"/>
  <c r="E326" i="3"/>
  <c r="D326" i="3"/>
  <c r="C326" i="3"/>
  <c r="B326" i="3"/>
  <c r="Q325" i="3"/>
  <c r="I325" i="3"/>
  <c r="Q324" i="3"/>
  <c r="I324" i="3"/>
  <c r="Q323" i="3"/>
  <c r="I323" i="3"/>
  <c r="Q322" i="3"/>
  <c r="I322" i="3"/>
  <c r="Q321" i="3"/>
  <c r="Q326" i="3" s="1"/>
  <c r="Q337" i="3" s="1"/>
  <c r="I321" i="3"/>
  <c r="P317" i="3"/>
  <c r="O317" i="3"/>
  <c r="O318" i="3" s="1"/>
  <c r="N317" i="3"/>
  <c r="M317" i="3"/>
  <c r="L317" i="3"/>
  <c r="L318" i="3" s="1"/>
  <c r="K317" i="3"/>
  <c r="K318" i="3" s="1"/>
  <c r="J317" i="3"/>
  <c r="H317" i="3"/>
  <c r="G317" i="3"/>
  <c r="F317" i="3"/>
  <c r="F318" i="3" s="1"/>
  <c r="E317" i="3"/>
  <c r="D317" i="3"/>
  <c r="C317" i="3"/>
  <c r="B317" i="3"/>
  <c r="B318" i="3" s="1"/>
  <c r="L316" i="3"/>
  <c r="P315" i="3"/>
  <c r="O315" i="3"/>
  <c r="N315" i="3"/>
  <c r="M315" i="3"/>
  <c r="L315" i="3"/>
  <c r="K315" i="3"/>
  <c r="J315" i="3"/>
  <c r="H315" i="3"/>
  <c r="H316" i="3" s="1"/>
  <c r="G315" i="3"/>
  <c r="G316" i="3" s="1"/>
  <c r="F315" i="3"/>
  <c r="F316" i="3" s="1"/>
  <c r="E315" i="3"/>
  <c r="E316" i="3" s="1"/>
  <c r="D315" i="3"/>
  <c r="D316" i="3" s="1"/>
  <c r="C315" i="3"/>
  <c r="C316" i="3" s="1"/>
  <c r="B315" i="3"/>
  <c r="B316" i="3" s="1"/>
  <c r="Q314" i="3"/>
  <c r="I314" i="3"/>
  <c r="Q313" i="3"/>
  <c r="I313" i="3"/>
  <c r="Q312" i="3"/>
  <c r="I312" i="3"/>
  <c r="Q311" i="3"/>
  <c r="Q315" i="3" s="1"/>
  <c r="I311" i="3"/>
  <c r="P310" i="3"/>
  <c r="O310" i="3"/>
  <c r="N310" i="3"/>
  <c r="M310" i="3"/>
  <c r="L310" i="3"/>
  <c r="K310" i="3"/>
  <c r="J310" i="3"/>
  <c r="H310" i="3"/>
  <c r="G310" i="3"/>
  <c r="F310" i="3"/>
  <c r="E310" i="3"/>
  <c r="D310" i="3"/>
  <c r="C310" i="3"/>
  <c r="B310" i="3"/>
  <c r="Q309" i="3"/>
  <c r="I309" i="3"/>
  <c r="Q308" i="3"/>
  <c r="I308" i="3"/>
  <c r="Q307" i="3"/>
  <c r="I307" i="3"/>
  <c r="Q306" i="3"/>
  <c r="Q310" i="3" s="1"/>
  <c r="I306" i="3"/>
  <c r="I310" i="3" s="1"/>
  <c r="P305" i="3"/>
  <c r="P316" i="3" s="1"/>
  <c r="O305" i="3"/>
  <c r="O316" i="3" s="1"/>
  <c r="N305" i="3"/>
  <c r="N316" i="3" s="1"/>
  <c r="M305" i="3"/>
  <c r="M316" i="3" s="1"/>
  <c r="L305" i="3"/>
  <c r="K305" i="3"/>
  <c r="K316" i="3" s="1"/>
  <c r="J305" i="3"/>
  <c r="J316" i="3" s="1"/>
  <c r="H305" i="3"/>
  <c r="G305" i="3"/>
  <c r="F305" i="3"/>
  <c r="E305" i="3"/>
  <c r="D305" i="3"/>
  <c r="C305" i="3"/>
  <c r="B305" i="3"/>
  <c r="Q304" i="3"/>
  <c r="I304" i="3"/>
  <c r="Q303" i="3"/>
  <c r="I303" i="3"/>
  <c r="Q302" i="3"/>
  <c r="I302" i="3"/>
  <c r="Q301" i="3"/>
  <c r="I301" i="3"/>
  <c r="Q300" i="3"/>
  <c r="Q305" i="3" s="1"/>
  <c r="Q316" i="3" s="1"/>
  <c r="I300" i="3"/>
  <c r="I305" i="3" s="1"/>
  <c r="P296" i="3"/>
  <c r="O296" i="3"/>
  <c r="N296" i="3"/>
  <c r="M296" i="3"/>
  <c r="M297" i="3" s="1"/>
  <c r="L296" i="3"/>
  <c r="K296" i="3"/>
  <c r="J296" i="3"/>
  <c r="Q296" i="3" s="1"/>
  <c r="H296" i="3"/>
  <c r="H297" i="3" s="1"/>
  <c r="G296" i="3"/>
  <c r="F296" i="3"/>
  <c r="E296" i="3"/>
  <c r="D296" i="3"/>
  <c r="D297" i="3" s="1"/>
  <c r="C296" i="3"/>
  <c r="B296" i="3"/>
  <c r="J295" i="3"/>
  <c r="J297" i="3" s="1"/>
  <c r="P294" i="3"/>
  <c r="O294" i="3"/>
  <c r="N294" i="3"/>
  <c r="M294" i="3"/>
  <c r="L294" i="3"/>
  <c r="K294" i="3"/>
  <c r="J294" i="3"/>
  <c r="H294" i="3"/>
  <c r="H295" i="3" s="1"/>
  <c r="G294" i="3"/>
  <c r="G295" i="3" s="1"/>
  <c r="F294" i="3"/>
  <c r="F295" i="3" s="1"/>
  <c r="E294" i="3"/>
  <c r="E295" i="3" s="1"/>
  <c r="D294" i="3"/>
  <c r="D295" i="3" s="1"/>
  <c r="C294" i="3"/>
  <c r="C295" i="3" s="1"/>
  <c r="B294" i="3"/>
  <c r="B295" i="3" s="1"/>
  <c r="Q293" i="3"/>
  <c r="I293" i="3"/>
  <c r="Q292" i="3"/>
  <c r="I292" i="3"/>
  <c r="Q291" i="3"/>
  <c r="I291" i="3"/>
  <c r="Q290" i="3"/>
  <c r="Q294" i="3" s="1"/>
  <c r="I290" i="3"/>
  <c r="I294" i="3" s="1"/>
  <c r="P289" i="3"/>
  <c r="O289" i="3"/>
  <c r="N289" i="3"/>
  <c r="M289" i="3"/>
  <c r="L289" i="3"/>
  <c r="K289" i="3"/>
  <c r="J289" i="3"/>
  <c r="H289" i="3"/>
  <c r="G289" i="3"/>
  <c r="F289" i="3"/>
  <c r="E289" i="3"/>
  <c r="D289" i="3"/>
  <c r="C289" i="3"/>
  <c r="B289" i="3"/>
  <c r="Q288" i="3"/>
  <c r="I288" i="3"/>
  <c r="Q287" i="3"/>
  <c r="I287" i="3"/>
  <c r="Q286" i="3"/>
  <c r="I286" i="3"/>
  <c r="Q285" i="3"/>
  <c r="Q289" i="3" s="1"/>
  <c r="I285" i="3"/>
  <c r="I289" i="3" s="1"/>
  <c r="P284" i="3"/>
  <c r="P295" i="3" s="1"/>
  <c r="O284" i="3"/>
  <c r="O295" i="3" s="1"/>
  <c r="N284" i="3"/>
  <c r="N295" i="3" s="1"/>
  <c r="M284" i="3"/>
  <c r="M295" i="3" s="1"/>
  <c r="L284" i="3"/>
  <c r="L295" i="3" s="1"/>
  <c r="K284" i="3"/>
  <c r="K295" i="3" s="1"/>
  <c r="J284" i="3"/>
  <c r="H284" i="3"/>
  <c r="G284" i="3"/>
  <c r="F284" i="3"/>
  <c r="E284" i="3"/>
  <c r="D284" i="3"/>
  <c r="C284" i="3"/>
  <c r="B284" i="3"/>
  <c r="Q283" i="3"/>
  <c r="I283" i="3"/>
  <c r="Q282" i="3"/>
  <c r="I282" i="3"/>
  <c r="Q281" i="3"/>
  <c r="I281" i="3"/>
  <c r="Q280" i="3"/>
  <c r="I280" i="3"/>
  <c r="Q279" i="3"/>
  <c r="Q284" i="3" s="1"/>
  <c r="Q295" i="3" s="1"/>
  <c r="I279" i="3"/>
  <c r="P275" i="3"/>
  <c r="O275" i="3"/>
  <c r="O276" i="3" s="1"/>
  <c r="N275" i="3"/>
  <c r="M275" i="3"/>
  <c r="L275" i="3"/>
  <c r="K275" i="3"/>
  <c r="K276" i="3" s="1"/>
  <c r="J275" i="3"/>
  <c r="H275" i="3"/>
  <c r="G275" i="3"/>
  <c r="G276" i="3" s="1"/>
  <c r="F275" i="3"/>
  <c r="F276" i="3" s="1"/>
  <c r="E275" i="3"/>
  <c r="D275" i="3"/>
  <c r="C275" i="3"/>
  <c r="C276" i="3" s="1"/>
  <c r="B275" i="3"/>
  <c r="B276" i="3" s="1"/>
  <c r="P273" i="3"/>
  <c r="O273" i="3"/>
  <c r="N273" i="3"/>
  <c r="M273" i="3"/>
  <c r="L273" i="3"/>
  <c r="K273" i="3"/>
  <c r="J273" i="3"/>
  <c r="H273" i="3"/>
  <c r="H274" i="3" s="1"/>
  <c r="G273" i="3"/>
  <c r="G274" i="3" s="1"/>
  <c r="F273" i="3"/>
  <c r="F274" i="3" s="1"/>
  <c r="E273" i="3"/>
  <c r="E274" i="3" s="1"/>
  <c r="D273" i="3"/>
  <c r="D274" i="3" s="1"/>
  <c r="C273" i="3"/>
  <c r="C274" i="3" s="1"/>
  <c r="B273" i="3"/>
  <c r="B274" i="3" s="1"/>
  <c r="Q272" i="3"/>
  <c r="I272" i="3"/>
  <c r="Q271" i="3"/>
  <c r="I271" i="3"/>
  <c r="Q270" i="3"/>
  <c r="I270" i="3"/>
  <c r="Q269" i="3"/>
  <c r="Q273" i="3" s="1"/>
  <c r="I269" i="3"/>
  <c r="P268" i="3"/>
  <c r="O268" i="3"/>
  <c r="N268" i="3"/>
  <c r="M268" i="3"/>
  <c r="L268" i="3"/>
  <c r="L274" i="3" s="1"/>
  <c r="L276" i="3" s="1"/>
  <c r="K268" i="3"/>
  <c r="J268" i="3"/>
  <c r="H268" i="3"/>
  <c r="G268" i="3"/>
  <c r="F268" i="3"/>
  <c r="E268" i="3"/>
  <c r="D268" i="3"/>
  <c r="C268" i="3"/>
  <c r="B268" i="3"/>
  <c r="Q267" i="3"/>
  <c r="I267" i="3"/>
  <c r="Q266" i="3"/>
  <c r="I266" i="3"/>
  <c r="Q265" i="3"/>
  <c r="I265" i="3"/>
  <c r="Q264" i="3"/>
  <c r="Q268" i="3" s="1"/>
  <c r="I264" i="3"/>
  <c r="I268" i="3" s="1"/>
  <c r="P263" i="3"/>
  <c r="P274" i="3" s="1"/>
  <c r="O263" i="3"/>
  <c r="O274" i="3" s="1"/>
  <c r="N263" i="3"/>
  <c r="N274" i="3" s="1"/>
  <c r="M263" i="3"/>
  <c r="M274" i="3" s="1"/>
  <c r="L263" i="3"/>
  <c r="K263" i="3"/>
  <c r="K274" i="3" s="1"/>
  <c r="J263" i="3"/>
  <c r="J274" i="3" s="1"/>
  <c r="H263" i="3"/>
  <c r="G263" i="3"/>
  <c r="F263" i="3"/>
  <c r="E263" i="3"/>
  <c r="D263" i="3"/>
  <c r="C263" i="3"/>
  <c r="B263" i="3"/>
  <c r="Q262" i="3"/>
  <c r="I262" i="3"/>
  <c r="Q261" i="3"/>
  <c r="I261" i="3"/>
  <c r="Q260" i="3"/>
  <c r="I260" i="3"/>
  <c r="Q259" i="3"/>
  <c r="I259" i="3"/>
  <c r="Q258" i="3"/>
  <c r="Q263" i="3" s="1"/>
  <c r="Q274" i="3" s="1"/>
  <c r="I258" i="3"/>
  <c r="I263" i="3" s="1"/>
  <c r="P253" i="3"/>
  <c r="O253" i="3"/>
  <c r="N253" i="3"/>
  <c r="N254" i="3" s="1"/>
  <c r="M253" i="3"/>
  <c r="M254" i="3" s="1"/>
  <c r="L253" i="3"/>
  <c r="K253" i="3"/>
  <c r="J253" i="3"/>
  <c r="H253" i="3"/>
  <c r="H254" i="3" s="1"/>
  <c r="G253" i="3"/>
  <c r="F253" i="3"/>
  <c r="E253" i="3"/>
  <c r="E254" i="3" s="1"/>
  <c r="D253" i="3"/>
  <c r="D254" i="3" s="1"/>
  <c r="C253" i="3"/>
  <c r="B253" i="3"/>
  <c r="I253" i="3" s="1"/>
  <c r="J252" i="3"/>
  <c r="P251" i="3"/>
  <c r="O251" i="3"/>
  <c r="N251" i="3"/>
  <c r="M251" i="3"/>
  <c r="L251" i="3"/>
  <c r="K251" i="3"/>
  <c r="J251" i="3"/>
  <c r="H251" i="3"/>
  <c r="H252" i="3" s="1"/>
  <c r="G251" i="3"/>
  <c r="G252" i="3" s="1"/>
  <c r="F251" i="3"/>
  <c r="F252" i="3" s="1"/>
  <c r="E251" i="3"/>
  <c r="E252" i="3" s="1"/>
  <c r="D251" i="3"/>
  <c r="D252" i="3" s="1"/>
  <c r="C251" i="3"/>
  <c r="C252" i="3" s="1"/>
  <c r="B251" i="3"/>
  <c r="B252" i="3" s="1"/>
  <c r="Q250" i="3"/>
  <c r="I250" i="3"/>
  <c r="Q249" i="3"/>
  <c r="I249" i="3"/>
  <c r="Q248" i="3"/>
  <c r="I248" i="3"/>
  <c r="Q247" i="3"/>
  <c r="Q251" i="3" s="1"/>
  <c r="I247" i="3"/>
  <c r="I251" i="3" s="1"/>
  <c r="P246" i="3"/>
  <c r="O246" i="3"/>
  <c r="N246" i="3"/>
  <c r="N252" i="3" s="1"/>
  <c r="M246" i="3"/>
  <c r="L246" i="3"/>
  <c r="K246" i="3"/>
  <c r="J246" i="3"/>
  <c r="H246" i="3"/>
  <c r="G246" i="3"/>
  <c r="F246" i="3"/>
  <c r="E246" i="3"/>
  <c r="D246" i="3"/>
  <c r="C246" i="3"/>
  <c r="B246" i="3"/>
  <c r="Q245" i="3"/>
  <c r="I245" i="3"/>
  <c r="Q244" i="3"/>
  <c r="I244" i="3"/>
  <c r="Q243" i="3"/>
  <c r="I243" i="3"/>
  <c r="Q242" i="3"/>
  <c r="Q246" i="3" s="1"/>
  <c r="I242" i="3"/>
  <c r="I246" i="3" s="1"/>
  <c r="P241" i="3"/>
  <c r="P252" i="3" s="1"/>
  <c r="O241" i="3"/>
  <c r="O252" i="3" s="1"/>
  <c r="N241" i="3"/>
  <c r="M241" i="3"/>
  <c r="M252" i="3" s="1"/>
  <c r="L241" i="3"/>
  <c r="L252" i="3" s="1"/>
  <c r="K241" i="3"/>
  <c r="K252" i="3" s="1"/>
  <c r="J241" i="3"/>
  <c r="H241" i="3"/>
  <c r="G241" i="3"/>
  <c r="F241" i="3"/>
  <c r="E241" i="3"/>
  <c r="D241" i="3"/>
  <c r="C241" i="3"/>
  <c r="B241" i="3"/>
  <c r="Q240" i="3"/>
  <c r="I240" i="3"/>
  <c r="Q239" i="3"/>
  <c r="I239" i="3"/>
  <c r="Q238" i="3"/>
  <c r="I238" i="3"/>
  <c r="Q237" i="3"/>
  <c r="I237" i="3"/>
  <c r="Q236" i="3"/>
  <c r="Q241" i="3" s="1"/>
  <c r="I236" i="3"/>
  <c r="P232" i="3"/>
  <c r="O232" i="3"/>
  <c r="O233" i="3" s="1"/>
  <c r="N232" i="3"/>
  <c r="M232" i="3"/>
  <c r="L232" i="3"/>
  <c r="K232" i="3"/>
  <c r="K233" i="3" s="1"/>
  <c r="J232" i="3"/>
  <c r="H232" i="3"/>
  <c r="H233" i="3" s="1"/>
  <c r="G232" i="3"/>
  <c r="G233" i="3" s="1"/>
  <c r="F232" i="3"/>
  <c r="F233" i="3" s="1"/>
  <c r="E232" i="3"/>
  <c r="D232" i="3"/>
  <c r="D233" i="3" s="1"/>
  <c r="C232" i="3"/>
  <c r="C233" i="3" s="1"/>
  <c r="B232" i="3"/>
  <c r="B233" i="3" s="1"/>
  <c r="P230" i="3"/>
  <c r="O230" i="3"/>
  <c r="N230" i="3"/>
  <c r="M230" i="3"/>
  <c r="L230" i="3"/>
  <c r="K230" i="3"/>
  <c r="J230" i="3"/>
  <c r="H230" i="3"/>
  <c r="H231" i="3" s="1"/>
  <c r="G230" i="3"/>
  <c r="G231" i="3" s="1"/>
  <c r="F230" i="3"/>
  <c r="F231" i="3" s="1"/>
  <c r="E230" i="3"/>
  <c r="E231" i="3" s="1"/>
  <c r="D230" i="3"/>
  <c r="D231" i="3" s="1"/>
  <c r="C230" i="3"/>
  <c r="C231" i="3" s="1"/>
  <c r="B230" i="3"/>
  <c r="B231" i="3" s="1"/>
  <c r="Q229" i="3"/>
  <c r="I229" i="3"/>
  <c r="Q228" i="3"/>
  <c r="I228" i="3"/>
  <c r="Q227" i="3"/>
  <c r="I227" i="3"/>
  <c r="Q226" i="3"/>
  <c r="Q230" i="3" s="1"/>
  <c r="I226" i="3"/>
  <c r="P225" i="3"/>
  <c r="O225" i="3"/>
  <c r="N225" i="3"/>
  <c r="M225" i="3"/>
  <c r="L225" i="3"/>
  <c r="L231" i="3" s="1"/>
  <c r="L233" i="3" s="1"/>
  <c r="K225" i="3"/>
  <c r="J225" i="3"/>
  <c r="H225" i="3"/>
  <c r="G225" i="3"/>
  <c r="F225" i="3"/>
  <c r="E225" i="3"/>
  <c r="D225" i="3"/>
  <c r="C225" i="3"/>
  <c r="B225" i="3"/>
  <c r="Q224" i="3"/>
  <c r="I224" i="3"/>
  <c r="Q223" i="3"/>
  <c r="I223" i="3"/>
  <c r="Q222" i="3"/>
  <c r="I222" i="3"/>
  <c r="Q221" i="3"/>
  <c r="Q225" i="3" s="1"/>
  <c r="I221" i="3"/>
  <c r="I225" i="3" s="1"/>
  <c r="P220" i="3"/>
  <c r="P231" i="3" s="1"/>
  <c r="O220" i="3"/>
  <c r="O231" i="3" s="1"/>
  <c r="N220" i="3"/>
  <c r="N231" i="3" s="1"/>
  <c r="M220" i="3"/>
  <c r="M231" i="3" s="1"/>
  <c r="L220" i="3"/>
  <c r="K220" i="3"/>
  <c r="K231" i="3" s="1"/>
  <c r="J220" i="3"/>
  <c r="J231" i="3" s="1"/>
  <c r="H220" i="3"/>
  <c r="G220" i="3"/>
  <c r="F220" i="3"/>
  <c r="E220" i="3"/>
  <c r="D220" i="3"/>
  <c r="C220" i="3"/>
  <c r="B220" i="3"/>
  <c r="Q219" i="3"/>
  <c r="I219" i="3"/>
  <c r="Q218" i="3"/>
  <c r="I218" i="3"/>
  <c r="Q217" i="3"/>
  <c r="I217" i="3"/>
  <c r="Q216" i="3"/>
  <c r="I216" i="3"/>
  <c r="Q215" i="3"/>
  <c r="Q220" i="3" s="1"/>
  <c r="Q231" i="3" s="1"/>
  <c r="I215" i="3"/>
  <c r="I220" i="3" s="1"/>
  <c r="Q211" i="3"/>
  <c r="P211" i="3"/>
  <c r="O211" i="3"/>
  <c r="O212" i="3" s="1"/>
  <c r="N211" i="3"/>
  <c r="M211" i="3"/>
  <c r="L211" i="3"/>
  <c r="K211" i="3"/>
  <c r="K212" i="3" s="1"/>
  <c r="J211" i="3"/>
  <c r="H211" i="3"/>
  <c r="G211" i="3"/>
  <c r="F211" i="3"/>
  <c r="E211" i="3"/>
  <c r="E212" i="3" s="1"/>
  <c r="D211" i="3"/>
  <c r="C211" i="3"/>
  <c r="B211" i="3"/>
  <c r="P209" i="3"/>
  <c r="O209" i="3"/>
  <c r="N209" i="3"/>
  <c r="M209" i="3"/>
  <c r="L209" i="3"/>
  <c r="K209" i="3"/>
  <c r="J209" i="3"/>
  <c r="H209" i="3"/>
  <c r="H210" i="3" s="1"/>
  <c r="G209" i="3"/>
  <c r="G210" i="3" s="1"/>
  <c r="F209" i="3"/>
  <c r="E209" i="3"/>
  <c r="E210" i="3" s="1"/>
  <c r="D209" i="3"/>
  <c r="D210" i="3" s="1"/>
  <c r="C209" i="3"/>
  <c r="C210" i="3" s="1"/>
  <c r="B209" i="3"/>
  <c r="Q208" i="3"/>
  <c r="I208" i="3"/>
  <c r="Q207" i="3"/>
  <c r="I207" i="3"/>
  <c r="Q206" i="3"/>
  <c r="I206" i="3"/>
  <c r="Q205" i="3"/>
  <c r="Q209" i="3" s="1"/>
  <c r="I205" i="3"/>
  <c r="I209" i="3" s="1"/>
  <c r="P204" i="3"/>
  <c r="O204" i="3"/>
  <c r="N204" i="3"/>
  <c r="N210" i="3" s="1"/>
  <c r="M204" i="3"/>
  <c r="L204" i="3"/>
  <c r="K204" i="3"/>
  <c r="J204" i="3"/>
  <c r="H204" i="3"/>
  <c r="G204" i="3"/>
  <c r="F204" i="3"/>
  <c r="F210" i="3" s="1"/>
  <c r="E204" i="3"/>
  <c r="D204" i="3"/>
  <c r="C204" i="3"/>
  <c r="B204" i="3"/>
  <c r="B210" i="3" s="1"/>
  <c r="B212" i="3" s="1"/>
  <c r="Q203" i="3"/>
  <c r="I203" i="3"/>
  <c r="Q202" i="3"/>
  <c r="I202" i="3"/>
  <c r="Q201" i="3"/>
  <c r="I201" i="3"/>
  <c r="Q200" i="3"/>
  <c r="Q204" i="3" s="1"/>
  <c r="I200" i="3"/>
  <c r="I204" i="3" s="1"/>
  <c r="P199" i="3"/>
  <c r="P210" i="3" s="1"/>
  <c r="O199" i="3"/>
  <c r="O210" i="3" s="1"/>
  <c r="N199" i="3"/>
  <c r="M199" i="3"/>
  <c r="M210" i="3" s="1"/>
  <c r="L199" i="3"/>
  <c r="L210" i="3" s="1"/>
  <c r="K199" i="3"/>
  <c r="K210" i="3" s="1"/>
  <c r="J199" i="3"/>
  <c r="J210" i="3" s="1"/>
  <c r="H199" i="3"/>
  <c r="G199" i="3"/>
  <c r="F199" i="3"/>
  <c r="E199" i="3"/>
  <c r="D199" i="3"/>
  <c r="C199" i="3"/>
  <c r="B199" i="3"/>
  <c r="Q198" i="3"/>
  <c r="I198" i="3"/>
  <c r="Q197" i="3"/>
  <c r="I197" i="3"/>
  <c r="Q196" i="3"/>
  <c r="I196" i="3"/>
  <c r="Q195" i="3"/>
  <c r="I195" i="3"/>
  <c r="Q194" i="3"/>
  <c r="Q199" i="3" s="1"/>
  <c r="I194" i="3"/>
  <c r="I199" i="3" s="1"/>
  <c r="I210" i="3" s="1"/>
  <c r="Q190" i="3"/>
  <c r="P190" i="3"/>
  <c r="O190" i="3"/>
  <c r="N190" i="3"/>
  <c r="N191" i="3" s="1"/>
  <c r="M190" i="3"/>
  <c r="M191" i="3" s="1"/>
  <c r="L190" i="3"/>
  <c r="L191" i="3" s="1"/>
  <c r="K190" i="3"/>
  <c r="J190" i="3"/>
  <c r="J191" i="3" s="1"/>
  <c r="H190" i="3"/>
  <c r="G190" i="3"/>
  <c r="F190" i="3"/>
  <c r="E190" i="3"/>
  <c r="E191" i="3" s="1"/>
  <c r="D190" i="3"/>
  <c r="C190" i="3"/>
  <c r="B190" i="3"/>
  <c r="L189" i="3"/>
  <c r="P188" i="3"/>
  <c r="O188" i="3"/>
  <c r="N188" i="3"/>
  <c r="M188" i="3"/>
  <c r="L188" i="3"/>
  <c r="K188" i="3"/>
  <c r="J188" i="3"/>
  <c r="H188" i="3"/>
  <c r="H189" i="3" s="1"/>
  <c r="G188" i="3"/>
  <c r="G189" i="3" s="1"/>
  <c r="F188" i="3"/>
  <c r="F189" i="3" s="1"/>
  <c r="E188" i="3"/>
  <c r="E189" i="3" s="1"/>
  <c r="D188" i="3"/>
  <c r="D189" i="3" s="1"/>
  <c r="C188" i="3"/>
  <c r="C189" i="3" s="1"/>
  <c r="B188" i="3"/>
  <c r="B189" i="3" s="1"/>
  <c r="Q187" i="3"/>
  <c r="I187" i="3"/>
  <c r="Q186" i="3"/>
  <c r="I186" i="3"/>
  <c r="Q185" i="3"/>
  <c r="I185" i="3"/>
  <c r="Q184" i="3"/>
  <c r="Q188" i="3" s="1"/>
  <c r="I184" i="3"/>
  <c r="I188" i="3" s="1"/>
  <c r="P183" i="3"/>
  <c r="O183" i="3"/>
  <c r="N183" i="3"/>
  <c r="M183" i="3"/>
  <c r="L183" i="3"/>
  <c r="K183" i="3"/>
  <c r="J183" i="3"/>
  <c r="H183" i="3"/>
  <c r="G183" i="3"/>
  <c r="F183" i="3"/>
  <c r="E183" i="3"/>
  <c r="D183" i="3"/>
  <c r="C183" i="3"/>
  <c r="B183" i="3"/>
  <c r="Q182" i="3"/>
  <c r="I182" i="3"/>
  <c r="Q181" i="3"/>
  <c r="I181" i="3"/>
  <c r="Q180" i="3"/>
  <c r="I180" i="3"/>
  <c r="Q179" i="3"/>
  <c r="Q183" i="3" s="1"/>
  <c r="I179" i="3"/>
  <c r="P178" i="3"/>
  <c r="P189" i="3" s="1"/>
  <c r="O178" i="3"/>
  <c r="O189" i="3" s="1"/>
  <c r="N178" i="3"/>
  <c r="N189" i="3" s="1"/>
  <c r="M178" i="3"/>
  <c r="M189" i="3" s="1"/>
  <c r="L178" i="3"/>
  <c r="K178" i="3"/>
  <c r="K189" i="3" s="1"/>
  <c r="J178" i="3"/>
  <c r="J189" i="3" s="1"/>
  <c r="H178" i="3"/>
  <c r="G178" i="3"/>
  <c r="F178" i="3"/>
  <c r="E178" i="3"/>
  <c r="D178" i="3"/>
  <c r="C178" i="3"/>
  <c r="B178" i="3"/>
  <c r="Q177" i="3"/>
  <c r="I177" i="3"/>
  <c r="Q176" i="3"/>
  <c r="I176" i="3"/>
  <c r="Q175" i="3"/>
  <c r="I175" i="3"/>
  <c r="Q174" i="3"/>
  <c r="I174" i="3"/>
  <c r="Q173" i="3"/>
  <c r="Q178" i="3" s="1"/>
  <c r="I173" i="3"/>
  <c r="I178" i="3" s="1"/>
  <c r="Q169" i="3"/>
  <c r="P169" i="3"/>
  <c r="O169" i="3"/>
  <c r="N169" i="3"/>
  <c r="M169" i="3"/>
  <c r="L169" i="3"/>
  <c r="K169" i="3"/>
  <c r="J169" i="3"/>
  <c r="H169" i="3"/>
  <c r="H170" i="3" s="1"/>
  <c r="G169" i="3"/>
  <c r="F169" i="3"/>
  <c r="E169" i="3"/>
  <c r="D169" i="3"/>
  <c r="D170" i="3" s="1"/>
  <c r="C169" i="3"/>
  <c r="B169" i="3"/>
  <c r="K168" i="3"/>
  <c r="C168" i="3"/>
  <c r="P167" i="3"/>
  <c r="O167" i="3"/>
  <c r="O168" i="3" s="1"/>
  <c r="N167" i="3"/>
  <c r="N168" i="3" s="1"/>
  <c r="N170" i="3" s="1"/>
  <c r="M167" i="3"/>
  <c r="L167" i="3"/>
  <c r="K167" i="3"/>
  <c r="J167" i="3"/>
  <c r="H167" i="3"/>
  <c r="H168" i="3" s="1"/>
  <c r="G167" i="3"/>
  <c r="G168" i="3" s="1"/>
  <c r="F167" i="3"/>
  <c r="F168" i="3" s="1"/>
  <c r="E167" i="3"/>
  <c r="E168" i="3" s="1"/>
  <c r="D167" i="3"/>
  <c r="D168" i="3" s="1"/>
  <c r="C167" i="3"/>
  <c r="B167" i="3"/>
  <c r="B168" i="3" s="1"/>
  <c r="B170" i="3" s="1"/>
  <c r="Q166" i="3"/>
  <c r="I166" i="3"/>
  <c r="R165" i="3"/>
  <c r="Q165" i="3"/>
  <c r="I165" i="3"/>
  <c r="R164" i="3"/>
  <c r="Q164" i="3"/>
  <c r="I164" i="3"/>
  <c r="R163" i="3"/>
  <c r="Q163" i="3"/>
  <c r="I163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Q161" i="3"/>
  <c r="I161" i="3"/>
  <c r="Q160" i="3"/>
  <c r="I160" i="3"/>
  <c r="Q159" i="3"/>
  <c r="Q162" i="3" s="1"/>
  <c r="I159" i="3"/>
  <c r="Q158" i="3"/>
  <c r="I158" i="3"/>
  <c r="P157" i="3"/>
  <c r="P168" i="3" s="1"/>
  <c r="O157" i="3"/>
  <c r="N157" i="3"/>
  <c r="M157" i="3"/>
  <c r="M168" i="3" s="1"/>
  <c r="L157" i="3"/>
  <c r="L168" i="3" s="1"/>
  <c r="K157" i="3"/>
  <c r="J157" i="3"/>
  <c r="J168" i="3" s="1"/>
  <c r="J170" i="3" s="1"/>
  <c r="I157" i="3"/>
  <c r="H157" i="3"/>
  <c r="G157" i="3"/>
  <c r="F157" i="3"/>
  <c r="E157" i="3"/>
  <c r="D157" i="3"/>
  <c r="C157" i="3"/>
  <c r="B157" i="3"/>
  <c r="Q156" i="3"/>
  <c r="I156" i="3"/>
  <c r="Q155" i="3"/>
  <c r="I155" i="3"/>
  <c r="Q154" i="3"/>
  <c r="I154" i="3"/>
  <c r="Q153" i="3"/>
  <c r="I153" i="3"/>
  <c r="Q152" i="3"/>
  <c r="Q157" i="3" s="1"/>
  <c r="I152" i="3"/>
  <c r="Q148" i="3"/>
  <c r="P148" i="3"/>
  <c r="O148" i="3"/>
  <c r="N148" i="3"/>
  <c r="M148" i="3"/>
  <c r="L148" i="3"/>
  <c r="K148" i="3"/>
  <c r="J148" i="3"/>
  <c r="H148" i="3"/>
  <c r="H149" i="3" s="1"/>
  <c r="G148" i="3"/>
  <c r="F148" i="3"/>
  <c r="E148" i="3"/>
  <c r="D148" i="3"/>
  <c r="C148" i="3"/>
  <c r="B148" i="3"/>
  <c r="P146" i="3"/>
  <c r="O146" i="3"/>
  <c r="N146" i="3"/>
  <c r="M146" i="3"/>
  <c r="L146" i="3"/>
  <c r="K146" i="3"/>
  <c r="J146" i="3"/>
  <c r="H146" i="3"/>
  <c r="H147" i="3" s="1"/>
  <c r="G146" i="3"/>
  <c r="G147" i="3" s="1"/>
  <c r="F146" i="3"/>
  <c r="F147" i="3" s="1"/>
  <c r="E146" i="3"/>
  <c r="E147" i="3" s="1"/>
  <c r="D146" i="3"/>
  <c r="D147" i="3" s="1"/>
  <c r="D149" i="3" s="1"/>
  <c r="C146" i="3"/>
  <c r="C147" i="3" s="1"/>
  <c r="C149" i="3" s="1"/>
  <c r="B146" i="3"/>
  <c r="B147" i="3" s="1"/>
  <c r="Q145" i="3"/>
  <c r="I145" i="3"/>
  <c r="Q144" i="3"/>
  <c r="I144" i="3"/>
  <c r="Q143" i="3"/>
  <c r="I143" i="3"/>
  <c r="Q142" i="3"/>
  <c r="Q146" i="3" s="1"/>
  <c r="I142" i="3"/>
  <c r="I146" i="3" s="1"/>
  <c r="P141" i="3"/>
  <c r="O141" i="3"/>
  <c r="N141" i="3"/>
  <c r="M141" i="3"/>
  <c r="L141" i="3"/>
  <c r="K141" i="3"/>
  <c r="J141" i="3"/>
  <c r="H141" i="3"/>
  <c r="G141" i="3"/>
  <c r="F141" i="3"/>
  <c r="E141" i="3"/>
  <c r="D141" i="3"/>
  <c r="C141" i="3"/>
  <c r="B141" i="3"/>
  <c r="Q140" i="3"/>
  <c r="I140" i="3"/>
  <c r="Q139" i="3"/>
  <c r="I139" i="3"/>
  <c r="Q138" i="3"/>
  <c r="I138" i="3"/>
  <c r="Q137" i="3"/>
  <c r="Q141" i="3" s="1"/>
  <c r="I137" i="3"/>
  <c r="I141" i="3" s="1"/>
  <c r="P136" i="3"/>
  <c r="P147" i="3" s="1"/>
  <c r="O136" i="3"/>
  <c r="O147" i="3" s="1"/>
  <c r="N136" i="3"/>
  <c r="N147" i="3" s="1"/>
  <c r="M136" i="3"/>
  <c r="M147" i="3" s="1"/>
  <c r="L136" i="3"/>
  <c r="L147" i="3" s="1"/>
  <c r="L149" i="3" s="1"/>
  <c r="K136" i="3"/>
  <c r="K147" i="3" s="1"/>
  <c r="J136" i="3"/>
  <c r="J147" i="3" s="1"/>
  <c r="H136" i="3"/>
  <c r="G136" i="3"/>
  <c r="F136" i="3"/>
  <c r="E136" i="3"/>
  <c r="D136" i="3"/>
  <c r="C136" i="3"/>
  <c r="B136" i="3"/>
  <c r="Q135" i="3"/>
  <c r="I135" i="3"/>
  <c r="Q134" i="3"/>
  <c r="I134" i="3"/>
  <c r="Q133" i="3"/>
  <c r="I133" i="3"/>
  <c r="Q132" i="3"/>
  <c r="I132" i="3"/>
  <c r="Q131" i="3"/>
  <c r="Q136" i="3" s="1"/>
  <c r="Q147" i="3" s="1"/>
  <c r="I131" i="3"/>
  <c r="I136" i="3" s="1"/>
  <c r="Q127" i="3"/>
  <c r="P127" i="3"/>
  <c r="P128" i="3" s="1"/>
  <c r="O127" i="3"/>
  <c r="N127" i="3"/>
  <c r="M127" i="3"/>
  <c r="L127" i="3"/>
  <c r="L128" i="3" s="1"/>
  <c r="K127" i="3"/>
  <c r="J127" i="3"/>
  <c r="H127" i="3"/>
  <c r="G127" i="3"/>
  <c r="G128" i="3" s="1"/>
  <c r="F127" i="3"/>
  <c r="E127" i="3"/>
  <c r="D127" i="3"/>
  <c r="I127" i="3" s="1"/>
  <c r="C127" i="3"/>
  <c r="C128" i="3" s="1"/>
  <c r="B127" i="3"/>
  <c r="P125" i="3"/>
  <c r="O125" i="3"/>
  <c r="N125" i="3"/>
  <c r="M125" i="3"/>
  <c r="L125" i="3"/>
  <c r="K125" i="3"/>
  <c r="J125" i="3"/>
  <c r="H125" i="3"/>
  <c r="H126" i="3" s="1"/>
  <c r="G125" i="3"/>
  <c r="G126" i="3" s="1"/>
  <c r="F125" i="3"/>
  <c r="F126" i="3" s="1"/>
  <c r="E125" i="3"/>
  <c r="E126" i="3" s="1"/>
  <c r="D125" i="3"/>
  <c r="D126" i="3" s="1"/>
  <c r="C125" i="3"/>
  <c r="C126" i="3" s="1"/>
  <c r="B125" i="3"/>
  <c r="B126" i="3" s="1"/>
  <c r="Q124" i="3"/>
  <c r="I124" i="3"/>
  <c r="Q123" i="3"/>
  <c r="I123" i="3"/>
  <c r="Q122" i="3"/>
  <c r="Q125" i="3" s="1"/>
  <c r="I122" i="3"/>
  <c r="I125" i="3" s="1"/>
  <c r="Q121" i="3"/>
  <c r="I121" i="3"/>
  <c r="P120" i="3"/>
  <c r="O120" i="3"/>
  <c r="N120" i="3"/>
  <c r="M120" i="3"/>
  <c r="L120" i="3"/>
  <c r="K120" i="3"/>
  <c r="J120" i="3"/>
  <c r="H120" i="3"/>
  <c r="G120" i="3"/>
  <c r="F120" i="3"/>
  <c r="E120" i="3"/>
  <c r="D120" i="3"/>
  <c r="C120" i="3"/>
  <c r="B120" i="3"/>
  <c r="Q119" i="3"/>
  <c r="I119" i="3"/>
  <c r="Q118" i="3"/>
  <c r="I118" i="3"/>
  <c r="Q117" i="3"/>
  <c r="Q120" i="3" s="1"/>
  <c r="I117" i="3"/>
  <c r="I120" i="3" s="1"/>
  <c r="Q116" i="3"/>
  <c r="I116" i="3"/>
  <c r="P115" i="3"/>
  <c r="P126" i="3" s="1"/>
  <c r="O115" i="3"/>
  <c r="O126" i="3" s="1"/>
  <c r="N115" i="3"/>
  <c r="N126" i="3" s="1"/>
  <c r="M115" i="3"/>
  <c r="M126" i="3" s="1"/>
  <c r="L115" i="3"/>
  <c r="L126" i="3" s="1"/>
  <c r="K115" i="3"/>
  <c r="K126" i="3" s="1"/>
  <c r="J115" i="3"/>
  <c r="J126" i="3" s="1"/>
  <c r="H115" i="3"/>
  <c r="G115" i="3"/>
  <c r="F115" i="3"/>
  <c r="E115" i="3"/>
  <c r="D115" i="3"/>
  <c r="C115" i="3"/>
  <c r="B115" i="3"/>
  <c r="Q114" i="3"/>
  <c r="I114" i="3"/>
  <c r="Q113" i="3"/>
  <c r="I113" i="3"/>
  <c r="Q112" i="3"/>
  <c r="I112" i="3"/>
  <c r="Q111" i="3"/>
  <c r="I111" i="3"/>
  <c r="Q110" i="3"/>
  <c r="Q115" i="3" s="1"/>
  <c r="Q126" i="3" s="1"/>
  <c r="I110" i="3"/>
  <c r="I115" i="3" s="1"/>
  <c r="I126" i="3" s="1"/>
  <c r="Q106" i="3"/>
  <c r="P106" i="3"/>
  <c r="O106" i="3"/>
  <c r="O107" i="3" s="1"/>
  <c r="N106" i="3"/>
  <c r="M106" i="3"/>
  <c r="L106" i="3"/>
  <c r="K106" i="3"/>
  <c r="K107" i="3" s="1"/>
  <c r="J106" i="3"/>
  <c r="H106" i="3"/>
  <c r="G106" i="3"/>
  <c r="F106" i="3"/>
  <c r="F107" i="3" s="1"/>
  <c r="E106" i="3"/>
  <c r="D106" i="3"/>
  <c r="C106" i="3"/>
  <c r="B106" i="3"/>
  <c r="P104" i="3"/>
  <c r="O104" i="3"/>
  <c r="N104" i="3"/>
  <c r="M104" i="3"/>
  <c r="L104" i="3"/>
  <c r="K104" i="3"/>
  <c r="J104" i="3"/>
  <c r="H104" i="3"/>
  <c r="H105" i="3" s="1"/>
  <c r="G104" i="3"/>
  <c r="G105" i="3" s="1"/>
  <c r="F104" i="3"/>
  <c r="F105" i="3" s="1"/>
  <c r="E104" i="3"/>
  <c r="E105" i="3" s="1"/>
  <c r="D104" i="3"/>
  <c r="D105" i="3" s="1"/>
  <c r="C104" i="3"/>
  <c r="C105" i="3" s="1"/>
  <c r="B104" i="3"/>
  <c r="B105" i="3" s="1"/>
  <c r="Q103" i="3"/>
  <c r="I103" i="3"/>
  <c r="Q102" i="3"/>
  <c r="I102" i="3"/>
  <c r="Q101" i="3"/>
  <c r="I101" i="3"/>
  <c r="Q100" i="3"/>
  <c r="Q104" i="3" s="1"/>
  <c r="I100" i="3"/>
  <c r="I104" i="3" s="1"/>
  <c r="P99" i="3"/>
  <c r="O99" i="3"/>
  <c r="N99" i="3"/>
  <c r="M99" i="3"/>
  <c r="L99" i="3"/>
  <c r="K99" i="3"/>
  <c r="J99" i="3"/>
  <c r="H99" i="3"/>
  <c r="G99" i="3"/>
  <c r="F99" i="3"/>
  <c r="E99" i="3"/>
  <c r="D99" i="3"/>
  <c r="C99" i="3"/>
  <c r="B99" i="3"/>
  <c r="Q98" i="3"/>
  <c r="I98" i="3"/>
  <c r="Q97" i="3"/>
  <c r="I97" i="3"/>
  <c r="Q96" i="3"/>
  <c r="I96" i="3"/>
  <c r="Q95" i="3"/>
  <c r="Q99" i="3" s="1"/>
  <c r="I95" i="3"/>
  <c r="I99" i="3" s="1"/>
  <c r="P94" i="3"/>
  <c r="P105" i="3" s="1"/>
  <c r="O94" i="3"/>
  <c r="O105" i="3" s="1"/>
  <c r="N94" i="3"/>
  <c r="N105" i="3" s="1"/>
  <c r="M94" i="3"/>
  <c r="M105" i="3" s="1"/>
  <c r="L94" i="3"/>
  <c r="L105" i="3" s="1"/>
  <c r="K94" i="3"/>
  <c r="K105" i="3" s="1"/>
  <c r="J94" i="3"/>
  <c r="J105" i="3" s="1"/>
  <c r="H94" i="3"/>
  <c r="G94" i="3"/>
  <c r="F94" i="3"/>
  <c r="E94" i="3"/>
  <c r="D94" i="3"/>
  <c r="C94" i="3"/>
  <c r="B94" i="3"/>
  <c r="Q93" i="3"/>
  <c r="I93" i="3"/>
  <c r="Q92" i="3"/>
  <c r="I92" i="3"/>
  <c r="Q91" i="3"/>
  <c r="I91" i="3"/>
  <c r="Q90" i="3"/>
  <c r="I90" i="3"/>
  <c r="Q89" i="3"/>
  <c r="Q94" i="3" s="1"/>
  <c r="Q105" i="3" s="1"/>
  <c r="I89" i="3"/>
  <c r="I94" i="3" s="1"/>
  <c r="I105" i="3" s="1"/>
  <c r="Q85" i="3"/>
  <c r="P85" i="3"/>
  <c r="O85" i="3"/>
  <c r="N85" i="3"/>
  <c r="N86" i="3" s="1"/>
  <c r="M85" i="3"/>
  <c r="L85" i="3"/>
  <c r="K85" i="3"/>
  <c r="J85" i="3"/>
  <c r="J86" i="3" s="1"/>
  <c r="H85" i="3"/>
  <c r="G85" i="3"/>
  <c r="F85" i="3"/>
  <c r="E85" i="3"/>
  <c r="E86" i="3" s="1"/>
  <c r="D85" i="3"/>
  <c r="C85" i="3"/>
  <c r="B85" i="3"/>
  <c r="P83" i="3"/>
  <c r="O83" i="3"/>
  <c r="N83" i="3"/>
  <c r="M83" i="3"/>
  <c r="L83" i="3"/>
  <c r="K83" i="3"/>
  <c r="J83" i="3"/>
  <c r="H83" i="3"/>
  <c r="H84" i="3" s="1"/>
  <c r="G83" i="3"/>
  <c r="G84" i="3" s="1"/>
  <c r="F83" i="3"/>
  <c r="F84" i="3" s="1"/>
  <c r="E83" i="3"/>
  <c r="E84" i="3" s="1"/>
  <c r="D83" i="3"/>
  <c r="D84" i="3" s="1"/>
  <c r="C83" i="3"/>
  <c r="C84" i="3" s="1"/>
  <c r="B83" i="3"/>
  <c r="B84" i="3" s="1"/>
  <c r="Q82" i="3"/>
  <c r="I82" i="3"/>
  <c r="Q81" i="3"/>
  <c r="I81" i="3"/>
  <c r="Q80" i="3"/>
  <c r="Q83" i="3" s="1"/>
  <c r="I80" i="3"/>
  <c r="I83" i="3" s="1"/>
  <c r="Q79" i="3"/>
  <c r="I79" i="3"/>
  <c r="P78" i="3"/>
  <c r="O78" i="3"/>
  <c r="N78" i="3"/>
  <c r="M78" i="3"/>
  <c r="L78" i="3"/>
  <c r="K78" i="3"/>
  <c r="J78" i="3"/>
  <c r="H78" i="3"/>
  <c r="G78" i="3"/>
  <c r="F78" i="3"/>
  <c r="E78" i="3"/>
  <c r="D78" i="3"/>
  <c r="C78" i="3"/>
  <c r="B78" i="3"/>
  <c r="Q77" i="3"/>
  <c r="I77" i="3"/>
  <c r="Q76" i="3"/>
  <c r="I76" i="3"/>
  <c r="Q75" i="3"/>
  <c r="Q78" i="3" s="1"/>
  <c r="I75" i="3"/>
  <c r="I78" i="3" s="1"/>
  <c r="Q74" i="3"/>
  <c r="I74" i="3"/>
  <c r="P73" i="3"/>
  <c r="P84" i="3" s="1"/>
  <c r="O73" i="3"/>
  <c r="O84" i="3" s="1"/>
  <c r="N73" i="3"/>
  <c r="N84" i="3" s="1"/>
  <c r="M73" i="3"/>
  <c r="M84" i="3" s="1"/>
  <c r="L73" i="3"/>
  <c r="L84" i="3" s="1"/>
  <c r="K73" i="3"/>
  <c r="K84" i="3" s="1"/>
  <c r="J73" i="3"/>
  <c r="J84" i="3" s="1"/>
  <c r="H73" i="3"/>
  <c r="G73" i="3"/>
  <c r="F73" i="3"/>
  <c r="E73" i="3"/>
  <c r="D73" i="3"/>
  <c r="C73" i="3"/>
  <c r="B73" i="3"/>
  <c r="Q72" i="3"/>
  <c r="I72" i="3"/>
  <c r="Q71" i="3"/>
  <c r="I71" i="3"/>
  <c r="Q70" i="3"/>
  <c r="I70" i="3"/>
  <c r="Q69" i="3"/>
  <c r="I69" i="3"/>
  <c r="Q68" i="3"/>
  <c r="Q73" i="3" s="1"/>
  <c r="I68" i="3"/>
  <c r="I73" i="3" s="1"/>
  <c r="I84" i="3" s="1"/>
  <c r="Q64" i="3"/>
  <c r="P64" i="3"/>
  <c r="O64" i="3"/>
  <c r="N64" i="3"/>
  <c r="M64" i="3"/>
  <c r="M65" i="3" s="1"/>
  <c r="L64" i="3"/>
  <c r="K64" i="3"/>
  <c r="J64" i="3"/>
  <c r="H64" i="3"/>
  <c r="H65" i="3" s="1"/>
  <c r="G64" i="3"/>
  <c r="F64" i="3"/>
  <c r="E64" i="3"/>
  <c r="D64" i="3"/>
  <c r="D65" i="3" s="1"/>
  <c r="C64" i="3"/>
  <c r="B64" i="3"/>
  <c r="P62" i="3"/>
  <c r="O62" i="3"/>
  <c r="N62" i="3"/>
  <c r="M62" i="3"/>
  <c r="L62" i="3"/>
  <c r="K62" i="3"/>
  <c r="J62" i="3"/>
  <c r="H62" i="3"/>
  <c r="G62" i="3"/>
  <c r="F62" i="3"/>
  <c r="E62" i="3"/>
  <c r="D62" i="3"/>
  <c r="C62" i="3"/>
  <c r="B62" i="3"/>
  <c r="Q61" i="3"/>
  <c r="I61" i="3"/>
  <c r="Q60" i="3"/>
  <c r="I60" i="3"/>
  <c r="Q59" i="3"/>
  <c r="I59" i="3"/>
  <c r="Q58" i="3"/>
  <c r="Q62" i="3" s="1"/>
  <c r="I58" i="3"/>
  <c r="I62" i="3" s="1"/>
  <c r="P57" i="3"/>
  <c r="O57" i="3"/>
  <c r="N57" i="3"/>
  <c r="M57" i="3"/>
  <c r="L57" i="3"/>
  <c r="K57" i="3"/>
  <c r="J57" i="3"/>
  <c r="H57" i="3"/>
  <c r="G57" i="3"/>
  <c r="F57" i="3"/>
  <c r="E57" i="3"/>
  <c r="D57" i="3"/>
  <c r="C57" i="3"/>
  <c r="B57" i="3"/>
  <c r="Q56" i="3"/>
  <c r="I56" i="3"/>
  <c r="Q55" i="3"/>
  <c r="I55" i="3"/>
  <c r="Q54" i="3"/>
  <c r="I54" i="3"/>
  <c r="Q53" i="3"/>
  <c r="I53" i="3"/>
  <c r="I57" i="3" s="1"/>
  <c r="P52" i="3"/>
  <c r="P63" i="3" s="1"/>
  <c r="O52" i="3"/>
  <c r="O63" i="3" s="1"/>
  <c r="N52" i="3"/>
  <c r="N63" i="3" s="1"/>
  <c r="M52" i="3"/>
  <c r="M63" i="3" s="1"/>
  <c r="L52" i="3"/>
  <c r="L63" i="3" s="1"/>
  <c r="K52" i="3"/>
  <c r="K63" i="3" s="1"/>
  <c r="J52" i="3"/>
  <c r="Q52" i="3" s="1"/>
  <c r="H52" i="3"/>
  <c r="H63" i="3" s="1"/>
  <c r="G52" i="3"/>
  <c r="G63" i="3" s="1"/>
  <c r="F52" i="3"/>
  <c r="F63" i="3" s="1"/>
  <c r="E52" i="3"/>
  <c r="E63" i="3" s="1"/>
  <c r="D52" i="3"/>
  <c r="D63" i="3" s="1"/>
  <c r="C52" i="3"/>
  <c r="C63" i="3" s="1"/>
  <c r="B52" i="3"/>
  <c r="I52" i="3" s="1"/>
  <c r="Q51" i="3"/>
  <c r="I51" i="3"/>
  <c r="Q50" i="3"/>
  <c r="I50" i="3"/>
  <c r="Q49" i="3"/>
  <c r="I49" i="3"/>
  <c r="Q48" i="3"/>
  <c r="I48" i="3"/>
  <c r="Q47" i="3"/>
  <c r="I47" i="3"/>
  <c r="Q42" i="3"/>
  <c r="P42" i="3"/>
  <c r="P43" i="3" s="1"/>
  <c r="O42" i="3"/>
  <c r="N42" i="3"/>
  <c r="M42" i="3"/>
  <c r="L42" i="3"/>
  <c r="L43" i="3" s="1"/>
  <c r="K42" i="3"/>
  <c r="J42" i="3"/>
  <c r="H42" i="3"/>
  <c r="G42" i="3"/>
  <c r="G43" i="3" s="1"/>
  <c r="F42" i="3"/>
  <c r="E42" i="3"/>
  <c r="D42" i="3"/>
  <c r="C42" i="3"/>
  <c r="C43" i="3" s="1"/>
  <c r="B42" i="3"/>
  <c r="P40" i="3"/>
  <c r="O40" i="3"/>
  <c r="N40" i="3"/>
  <c r="M40" i="3"/>
  <c r="L40" i="3"/>
  <c r="K40" i="3"/>
  <c r="J40" i="3"/>
  <c r="H40" i="3"/>
  <c r="G40" i="3"/>
  <c r="F40" i="3"/>
  <c r="E40" i="3"/>
  <c r="D40" i="3"/>
  <c r="C40" i="3"/>
  <c r="B40" i="3"/>
  <c r="Q39" i="3"/>
  <c r="I39" i="3"/>
  <c r="Q38" i="3"/>
  <c r="I38" i="3"/>
  <c r="Q37" i="3"/>
  <c r="Q40" i="3" s="1"/>
  <c r="I37" i="3"/>
  <c r="I40" i="3" s="1"/>
  <c r="Q36" i="3"/>
  <c r="I36" i="3"/>
  <c r="P35" i="3"/>
  <c r="O35" i="3"/>
  <c r="N35" i="3"/>
  <c r="M35" i="3"/>
  <c r="L35" i="3"/>
  <c r="K35" i="3"/>
  <c r="J35" i="3"/>
  <c r="H35" i="3"/>
  <c r="G35" i="3"/>
  <c r="F35" i="3"/>
  <c r="E35" i="3"/>
  <c r="D35" i="3"/>
  <c r="C35" i="3"/>
  <c r="B35" i="3"/>
  <c r="Q34" i="3"/>
  <c r="I34" i="3"/>
  <c r="Q33" i="3"/>
  <c r="I33" i="3"/>
  <c r="Q32" i="3"/>
  <c r="Q35" i="3" s="1"/>
  <c r="I32" i="3"/>
  <c r="I35" i="3" s="1"/>
  <c r="Q31" i="3"/>
  <c r="I31" i="3"/>
  <c r="P30" i="3"/>
  <c r="P41" i="3" s="1"/>
  <c r="O30" i="3"/>
  <c r="O41" i="3" s="1"/>
  <c r="N30" i="3"/>
  <c r="N41" i="3" s="1"/>
  <c r="M30" i="3"/>
  <c r="M41" i="3" s="1"/>
  <c r="L30" i="3"/>
  <c r="L41" i="3" s="1"/>
  <c r="K30" i="3"/>
  <c r="K41" i="3" s="1"/>
  <c r="J30" i="3"/>
  <c r="J41" i="3" s="1"/>
  <c r="H30" i="3"/>
  <c r="H41" i="3" s="1"/>
  <c r="G30" i="3"/>
  <c r="G41" i="3" s="1"/>
  <c r="F30" i="3"/>
  <c r="F41" i="3" s="1"/>
  <c r="E30" i="3"/>
  <c r="E41" i="3" s="1"/>
  <c r="D30" i="3"/>
  <c r="D41" i="3" s="1"/>
  <c r="C30" i="3"/>
  <c r="C41" i="3" s="1"/>
  <c r="B30" i="3"/>
  <c r="B41" i="3" s="1"/>
  <c r="Q29" i="3"/>
  <c r="I29" i="3"/>
  <c r="Q28" i="3"/>
  <c r="I28" i="3"/>
  <c r="Q27" i="3"/>
  <c r="I27" i="3"/>
  <c r="Q26" i="3"/>
  <c r="I26" i="3"/>
  <c r="Q25" i="3"/>
  <c r="I25" i="3"/>
  <c r="Q20" i="3"/>
  <c r="P20" i="3"/>
  <c r="O20" i="3"/>
  <c r="O21" i="3" s="1"/>
  <c r="N20" i="3"/>
  <c r="M20" i="3"/>
  <c r="L20" i="3"/>
  <c r="K20" i="3"/>
  <c r="K21" i="3" s="1"/>
  <c r="J20" i="3"/>
  <c r="H20" i="3"/>
  <c r="G20" i="3"/>
  <c r="F20" i="3"/>
  <c r="F21" i="3" s="1"/>
  <c r="E20" i="3"/>
  <c r="D20" i="3"/>
  <c r="C20" i="3"/>
  <c r="B20" i="3"/>
  <c r="P18" i="3"/>
  <c r="O18" i="3"/>
  <c r="N18" i="3"/>
  <c r="M18" i="3"/>
  <c r="L18" i="3"/>
  <c r="K18" i="3"/>
  <c r="J18" i="3"/>
  <c r="H18" i="3"/>
  <c r="G18" i="3"/>
  <c r="F18" i="3"/>
  <c r="E18" i="3"/>
  <c r="D18" i="3"/>
  <c r="C18" i="3"/>
  <c r="B18" i="3"/>
  <c r="Q17" i="3"/>
  <c r="I17" i="3"/>
  <c r="Q16" i="3"/>
  <c r="I16" i="3"/>
  <c r="Q15" i="3"/>
  <c r="I15" i="3"/>
  <c r="Q14" i="3"/>
  <c r="Q18" i="3" s="1"/>
  <c r="I14" i="3"/>
  <c r="I18" i="3" s="1"/>
  <c r="P13" i="3"/>
  <c r="O13" i="3"/>
  <c r="N13" i="3"/>
  <c r="M13" i="3"/>
  <c r="L13" i="3"/>
  <c r="K13" i="3"/>
  <c r="J13" i="3"/>
  <c r="H13" i="3"/>
  <c r="G13" i="3"/>
  <c r="F13" i="3"/>
  <c r="E13" i="3"/>
  <c r="D13" i="3"/>
  <c r="C13" i="3"/>
  <c r="B13" i="3"/>
  <c r="Q12" i="3"/>
  <c r="I12" i="3"/>
  <c r="Q11" i="3"/>
  <c r="I11" i="3"/>
  <c r="Q10" i="3"/>
  <c r="I10" i="3"/>
  <c r="Q9" i="3"/>
  <c r="Q13" i="3" s="1"/>
  <c r="I9" i="3"/>
  <c r="P8" i="3"/>
  <c r="P19" i="3" s="1"/>
  <c r="O8" i="3"/>
  <c r="O19" i="3" s="1"/>
  <c r="N8" i="3"/>
  <c r="N19" i="3" s="1"/>
  <c r="M8" i="3"/>
  <c r="M19" i="3" s="1"/>
  <c r="L8" i="3"/>
  <c r="L19" i="3" s="1"/>
  <c r="K8" i="3"/>
  <c r="K19" i="3" s="1"/>
  <c r="J8" i="3"/>
  <c r="Q8" i="3" s="1"/>
  <c r="Q19" i="3" s="1"/>
  <c r="H8" i="3"/>
  <c r="H19" i="3" s="1"/>
  <c r="G8" i="3"/>
  <c r="G19" i="3" s="1"/>
  <c r="F8" i="3"/>
  <c r="F19" i="3" s="1"/>
  <c r="E8" i="3"/>
  <c r="E19" i="3" s="1"/>
  <c r="D8" i="3"/>
  <c r="D19" i="3" s="1"/>
  <c r="C8" i="3"/>
  <c r="C19" i="3" s="1"/>
  <c r="B8" i="3"/>
  <c r="I8" i="3" s="1"/>
  <c r="Q7" i="3"/>
  <c r="I7" i="3"/>
  <c r="Q6" i="3"/>
  <c r="I6" i="3"/>
  <c r="Q5" i="3"/>
  <c r="I5" i="3"/>
  <c r="Q4" i="3"/>
  <c r="I4" i="3"/>
  <c r="Q3" i="3"/>
  <c r="I3" i="3"/>
  <c r="I1204" i="2"/>
  <c r="H1204" i="2"/>
  <c r="G1204" i="2"/>
  <c r="F1204" i="2"/>
  <c r="E1204" i="2"/>
  <c r="D1204" i="2"/>
  <c r="C1204" i="2"/>
  <c r="B1204" i="2"/>
  <c r="P1203" i="2"/>
  <c r="O1203" i="2"/>
  <c r="N1203" i="2"/>
  <c r="M1203" i="2"/>
  <c r="L1203" i="2"/>
  <c r="K1203" i="2"/>
  <c r="I1203" i="2"/>
  <c r="H1203" i="2"/>
  <c r="G1203" i="2"/>
  <c r="F1203" i="2"/>
  <c r="E1203" i="2"/>
  <c r="D1203" i="2"/>
  <c r="C1203" i="2"/>
  <c r="B1203" i="2"/>
  <c r="Q1202" i="2"/>
  <c r="Q1201" i="2"/>
  <c r="Q1200" i="2"/>
  <c r="Q926" i="9" s="1"/>
  <c r="I1200" i="2"/>
  <c r="Q1199" i="2"/>
  <c r="Q925" i="9" s="1"/>
  <c r="I1199" i="2"/>
  <c r="Q1198" i="2"/>
  <c r="Q924" i="9" s="1"/>
  <c r="I1198" i="2"/>
  <c r="P1197" i="2"/>
  <c r="O1197" i="2"/>
  <c r="N1197" i="2"/>
  <c r="M1197" i="2"/>
  <c r="L1197" i="2"/>
  <c r="K1197" i="2"/>
  <c r="I1197" i="2"/>
  <c r="H1197" i="2"/>
  <c r="G1197" i="2"/>
  <c r="F1197" i="2"/>
  <c r="E1197" i="2"/>
  <c r="D1197" i="2"/>
  <c r="C1197" i="2"/>
  <c r="B1197" i="2"/>
  <c r="Q1196" i="2"/>
  <c r="I1196" i="2"/>
  <c r="Q1195" i="2"/>
  <c r="I1195" i="2"/>
  <c r="Q1194" i="2"/>
  <c r="I1194" i="2"/>
  <c r="Q1193" i="2"/>
  <c r="Q1192" i="2"/>
  <c r="I1192" i="2"/>
  <c r="O1191" i="2"/>
  <c r="N1191" i="2"/>
  <c r="M1191" i="2"/>
  <c r="L1191" i="2"/>
  <c r="K1191" i="2"/>
  <c r="I1191" i="2"/>
  <c r="H1191" i="2"/>
  <c r="G1191" i="2"/>
  <c r="F1191" i="2"/>
  <c r="E1191" i="2"/>
  <c r="D1191" i="2"/>
  <c r="C1191" i="2"/>
  <c r="B1191" i="2"/>
  <c r="Q1190" i="2"/>
  <c r="I1190" i="2"/>
  <c r="Q1189" i="2"/>
  <c r="I1189" i="2"/>
  <c r="Q1188" i="2"/>
  <c r="I1188" i="2"/>
  <c r="Q1187" i="2"/>
  <c r="I1187" i="2"/>
  <c r="H1187" i="2"/>
  <c r="G1187" i="2"/>
  <c r="F1187" i="2"/>
  <c r="E1187" i="2"/>
  <c r="D1187" i="2"/>
  <c r="C1187" i="2"/>
  <c r="Q1186" i="2"/>
  <c r="I1186" i="2"/>
  <c r="Q1182" i="2"/>
  <c r="P1182" i="2"/>
  <c r="O1182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C1181" i="2"/>
  <c r="B1181" i="2"/>
  <c r="Q1180" i="2"/>
  <c r="Q1179" i="2"/>
  <c r="Q1178" i="2"/>
  <c r="I1178" i="2"/>
  <c r="Q1177" i="2"/>
  <c r="I1177" i="2"/>
  <c r="Q1176" i="2"/>
  <c r="I1176" i="2"/>
  <c r="Q1175" i="2"/>
  <c r="P1175" i="2"/>
  <c r="O1175" i="2"/>
  <c r="N1175" i="2"/>
  <c r="M1175" i="2"/>
  <c r="L1175" i="2"/>
  <c r="J1175" i="2"/>
  <c r="I1175" i="2"/>
  <c r="H1175" i="2"/>
  <c r="G1175" i="2"/>
  <c r="F1175" i="2"/>
  <c r="E1175" i="2"/>
  <c r="D1175" i="2"/>
  <c r="C1175" i="2"/>
  <c r="B1175" i="2"/>
  <c r="Q1174" i="2"/>
  <c r="I1174" i="2"/>
  <c r="I1173" i="2"/>
  <c r="Q1172" i="2"/>
  <c r="I1172" i="2"/>
  <c r="Q1171" i="2"/>
  <c r="Q1170" i="2"/>
  <c r="I1170" i="2"/>
  <c r="Q1169" i="2"/>
  <c r="P1169" i="2"/>
  <c r="O1169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Q1168" i="2"/>
  <c r="I1168" i="2"/>
  <c r="Q1167" i="2"/>
  <c r="I1167" i="2"/>
  <c r="Q1166" i="2"/>
  <c r="I1166" i="2"/>
  <c r="Q1165" i="2"/>
  <c r="I1165" i="2"/>
  <c r="Q1164" i="2"/>
  <c r="I1164" i="2"/>
  <c r="Q1160" i="2"/>
  <c r="P1160" i="2"/>
  <c r="O1160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Q1159" i="2"/>
  <c r="P1159" i="2"/>
  <c r="O1159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Q1158" i="2"/>
  <c r="I1158" i="2"/>
  <c r="Q1157" i="2"/>
  <c r="I1157" i="2"/>
  <c r="Q1156" i="2"/>
  <c r="I1156" i="2"/>
  <c r="Q1155" i="2"/>
  <c r="I1155" i="2"/>
  <c r="Q1154" i="2"/>
  <c r="I1154" i="2"/>
  <c r="Q1153" i="2"/>
  <c r="P1153" i="2"/>
  <c r="O1153" i="2"/>
  <c r="N1153" i="2"/>
  <c r="M1153" i="2"/>
  <c r="L1153" i="2"/>
  <c r="K1153" i="2"/>
  <c r="J1153" i="2"/>
  <c r="I1153" i="2"/>
  <c r="H1153" i="2"/>
  <c r="C1153" i="2"/>
  <c r="B1153" i="2"/>
  <c r="Q1152" i="2"/>
  <c r="I1152" i="2"/>
  <c r="Q1151" i="2"/>
  <c r="I1151" i="2"/>
  <c r="Q1150" i="2"/>
  <c r="I1150" i="2"/>
  <c r="Q1149" i="2"/>
  <c r="I1149" i="2"/>
  <c r="Q1148" i="2"/>
  <c r="I1148" i="2"/>
  <c r="Q1147" i="2"/>
  <c r="I1147" i="2"/>
  <c r="Q1146" i="2"/>
  <c r="P1146" i="2"/>
  <c r="O1146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Q1145" i="2"/>
  <c r="I1145" i="2"/>
  <c r="Q1144" i="2"/>
  <c r="I1144" i="2"/>
  <c r="Q1143" i="2"/>
  <c r="I1143" i="2"/>
  <c r="Q1142" i="2"/>
  <c r="I1142" i="2"/>
  <c r="Q1141" i="2"/>
  <c r="I1141" i="2"/>
  <c r="Q1138" i="2"/>
  <c r="P1138" i="2"/>
  <c r="O1138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Q1137" i="2"/>
  <c r="P1137" i="2"/>
  <c r="O1137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Q1136" i="2"/>
  <c r="Q1135" i="2"/>
  <c r="Q1134" i="2"/>
  <c r="I1134" i="2"/>
  <c r="Q1133" i="2"/>
  <c r="I1133" i="2"/>
  <c r="Q1132" i="2"/>
  <c r="I1132" i="2"/>
  <c r="Q1131" i="2"/>
  <c r="P1131" i="2"/>
  <c r="O1131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Q1130" i="2"/>
  <c r="I1130" i="2"/>
  <c r="Q1129" i="2"/>
  <c r="I1129" i="2"/>
  <c r="Q1128" i="2"/>
  <c r="I1128" i="2"/>
  <c r="Q1127" i="2"/>
  <c r="I1127" i="2"/>
  <c r="Q1126" i="2"/>
  <c r="I1126" i="2"/>
  <c r="Q1125" i="2"/>
  <c r="I1125" i="2"/>
  <c r="Q1124" i="2"/>
  <c r="P1124" i="2"/>
  <c r="O1124" i="2"/>
  <c r="N1124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Q1123" i="2"/>
  <c r="I1123" i="2"/>
  <c r="Q1122" i="2"/>
  <c r="I1122" i="2"/>
  <c r="Q1121" i="2"/>
  <c r="I1121" i="2"/>
  <c r="Q1120" i="2"/>
  <c r="I1120" i="2"/>
  <c r="Q1119" i="2"/>
  <c r="I1119" i="2"/>
  <c r="Q1116" i="2"/>
  <c r="P1116" i="2"/>
  <c r="O1116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Q1115" i="2"/>
  <c r="P1115" i="2"/>
  <c r="O1115" i="2"/>
  <c r="N1115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Q1114" i="2"/>
  <c r="Q1113" i="2"/>
  <c r="Q1112" i="2"/>
  <c r="I1112" i="2"/>
  <c r="Q1111" i="2"/>
  <c r="I1111" i="2"/>
  <c r="Q1110" i="2"/>
  <c r="I1110" i="2"/>
  <c r="Q1109" i="2"/>
  <c r="P1109" i="2"/>
  <c r="O1109" i="2"/>
  <c r="N1109" i="2"/>
  <c r="M1109" i="2"/>
  <c r="L1109" i="2"/>
  <c r="K1109" i="2"/>
  <c r="J1109" i="2"/>
  <c r="I1109" i="2"/>
  <c r="G1109" i="2"/>
  <c r="F1109" i="2"/>
  <c r="E1109" i="2"/>
  <c r="D1109" i="2"/>
  <c r="C1109" i="2"/>
  <c r="B1109" i="2"/>
  <c r="Q1108" i="2"/>
  <c r="I1108" i="2"/>
  <c r="Q1107" i="2"/>
  <c r="I1107" i="2"/>
  <c r="Q1106" i="2"/>
  <c r="I1106" i="2"/>
  <c r="Q1105" i="2"/>
  <c r="I1105" i="2"/>
  <c r="Q1104" i="2"/>
  <c r="I1104" i="2"/>
  <c r="Q1103" i="2"/>
  <c r="I1103" i="2"/>
  <c r="Q1102" i="2"/>
  <c r="P1102" i="2"/>
  <c r="O1102" i="2"/>
  <c r="N1102" i="2"/>
  <c r="M1102" i="2"/>
  <c r="L1102" i="2"/>
  <c r="J1102" i="2"/>
  <c r="I1102" i="2"/>
  <c r="H1102" i="2"/>
  <c r="G1102" i="2"/>
  <c r="F1102" i="2"/>
  <c r="E1102" i="2"/>
  <c r="D1102" i="2"/>
  <c r="C1102" i="2"/>
  <c r="B1102" i="2"/>
  <c r="Q1101" i="2"/>
  <c r="I1101" i="2"/>
  <c r="Q1100" i="2"/>
  <c r="I1100" i="2"/>
  <c r="Q1099" i="2"/>
  <c r="I1099" i="2"/>
  <c r="Q1098" i="2"/>
  <c r="I1098" i="2"/>
  <c r="Q1097" i="2"/>
  <c r="I1097" i="2"/>
  <c r="Q1094" i="2"/>
  <c r="P1094" i="2"/>
  <c r="O1094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Q1093" i="2"/>
  <c r="P1093" i="2"/>
  <c r="O1093" i="2"/>
  <c r="N1093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Q1092" i="2"/>
  <c r="Q1091" i="2"/>
  <c r="Q1090" i="2"/>
  <c r="I1090" i="2"/>
  <c r="Q1089" i="2"/>
  <c r="I1089" i="2"/>
  <c r="Q1088" i="2"/>
  <c r="I1088" i="2"/>
  <c r="Q1087" i="2"/>
  <c r="P1087" i="2"/>
  <c r="O1087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Q1086" i="2"/>
  <c r="I1086" i="2"/>
  <c r="Q1085" i="2"/>
  <c r="I1085" i="2"/>
  <c r="Q1084" i="2"/>
  <c r="I1084" i="2"/>
  <c r="Q1083" i="2"/>
  <c r="I1083" i="2"/>
  <c r="Q1082" i="2"/>
  <c r="I1082" i="2"/>
  <c r="Q1081" i="2"/>
  <c r="I1081" i="2"/>
  <c r="Q1080" i="2"/>
  <c r="P1080" i="2"/>
  <c r="O1080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Q1079" i="2"/>
  <c r="I1079" i="2"/>
  <c r="Q1078" i="2"/>
  <c r="I1078" i="2"/>
  <c r="Q1077" i="2"/>
  <c r="I1077" i="2"/>
  <c r="Q1076" i="2"/>
  <c r="I1076" i="2"/>
  <c r="Q1075" i="2"/>
  <c r="I1075" i="2"/>
  <c r="Q1072" i="2"/>
  <c r="P1072" i="2"/>
  <c r="O1072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Q1071" i="2"/>
  <c r="P1071" i="2"/>
  <c r="O1071" i="2"/>
  <c r="N1071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Q1070" i="2"/>
  <c r="Q1069" i="2"/>
  <c r="Q1068" i="2"/>
  <c r="I1068" i="2"/>
  <c r="Q1067" i="2"/>
  <c r="I1067" i="2"/>
  <c r="Q1066" i="2"/>
  <c r="I1066" i="2"/>
  <c r="Q1065" i="2"/>
  <c r="P1065" i="2"/>
  <c r="O1065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Q1064" i="2"/>
  <c r="I1064" i="2"/>
  <c r="Q1063" i="2"/>
  <c r="I1063" i="2"/>
  <c r="Q1062" i="2"/>
  <c r="I1062" i="2"/>
  <c r="Q1061" i="2"/>
  <c r="I1061" i="2"/>
  <c r="Q1060" i="2"/>
  <c r="I1060" i="2"/>
  <c r="Q1059" i="2"/>
  <c r="I1059" i="2"/>
  <c r="Q1058" i="2"/>
  <c r="P1058" i="2"/>
  <c r="O1058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Q1057" i="2"/>
  <c r="I1057" i="2"/>
  <c r="Q1056" i="2"/>
  <c r="I1056" i="2"/>
  <c r="Q1055" i="2"/>
  <c r="I1055" i="2"/>
  <c r="Q1054" i="2"/>
  <c r="I1054" i="2"/>
  <c r="G1054" i="2"/>
  <c r="F1054" i="2"/>
  <c r="E1054" i="2"/>
  <c r="D1054" i="2"/>
  <c r="C1054" i="2"/>
  <c r="Q1053" i="2"/>
  <c r="I1053" i="2"/>
  <c r="H1053" i="2"/>
  <c r="Q1049" i="2"/>
  <c r="P1049" i="2"/>
  <c r="O1049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Q1048" i="2"/>
  <c r="P1048" i="2"/>
  <c r="O1048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Q1047" i="2"/>
  <c r="Q1046" i="2"/>
  <c r="Q1045" i="2"/>
  <c r="I1045" i="2"/>
  <c r="Q1044" i="2"/>
  <c r="I1044" i="2"/>
  <c r="Q1043" i="2"/>
  <c r="I1043" i="2"/>
  <c r="Q1042" i="2"/>
  <c r="P1042" i="2"/>
  <c r="O1042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Q1041" i="2"/>
  <c r="I1041" i="2"/>
  <c r="Q1040" i="2"/>
  <c r="I1040" i="2"/>
  <c r="Q1039" i="2"/>
  <c r="I1039" i="2"/>
  <c r="Q1038" i="2"/>
  <c r="I1038" i="2"/>
  <c r="Q1037" i="2"/>
  <c r="I1037" i="2"/>
  <c r="Q1036" i="2"/>
  <c r="I1036" i="2"/>
  <c r="Q1035" i="2"/>
  <c r="P1035" i="2"/>
  <c r="O1035" i="2"/>
  <c r="N1035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Q1034" i="2"/>
  <c r="I1034" i="2"/>
  <c r="Q1033" i="2"/>
  <c r="I1033" i="2"/>
  <c r="Q1032" i="2"/>
  <c r="I1032" i="2"/>
  <c r="Q1031" i="2"/>
  <c r="O1031" i="2"/>
  <c r="N1031" i="2"/>
  <c r="M1031" i="2"/>
  <c r="K1031" i="2"/>
  <c r="J1031" i="2"/>
  <c r="I1031" i="2"/>
  <c r="H1031" i="2"/>
  <c r="G1031" i="2"/>
  <c r="E1031" i="2"/>
  <c r="Q1030" i="2"/>
  <c r="I1030" i="2"/>
  <c r="C1030" i="2"/>
  <c r="Q1027" i="2"/>
  <c r="P1027" i="2"/>
  <c r="O1027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Q1026" i="2"/>
  <c r="P1026" i="2"/>
  <c r="O1026" i="2"/>
  <c r="N1026" i="2"/>
  <c r="M1026" i="2"/>
  <c r="L1026" i="2"/>
  <c r="K1026" i="2"/>
  <c r="I1026" i="2"/>
  <c r="H1026" i="2"/>
  <c r="G1026" i="2"/>
  <c r="F1026" i="2"/>
  <c r="E1026" i="2"/>
  <c r="D1026" i="2"/>
  <c r="C1026" i="2"/>
  <c r="B1026" i="2"/>
  <c r="Q1025" i="2"/>
  <c r="Q1024" i="2"/>
  <c r="Q1023" i="2"/>
  <c r="I1023" i="2"/>
  <c r="Q1022" i="2"/>
  <c r="I1022" i="2"/>
  <c r="Q1021" i="2"/>
  <c r="I1021" i="2"/>
  <c r="Q1020" i="2"/>
  <c r="P1020" i="2"/>
  <c r="O1020" i="2"/>
  <c r="N1020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Q1019" i="2"/>
  <c r="I1019" i="2"/>
  <c r="Q1018" i="2"/>
  <c r="I1018" i="2"/>
  <c r="Q1017" i="2"/>
  <c r="I1017" i="2"/>
  <c r="Q1016" i="2"/>
  <c r="I1016" i="2"/>
  <c r="Q1015" i="2"/>
  <c r="Q1014" i="2"/>
  <c r="I1014" i="2"/>
  <c r="Q1013" i="2"/>
  <c r="P1013" i="2"/>
  <c r="O1013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Q1012" i="2"/>
  <c r="I1012" i="2"/>
  <c r="Q1011" i="2"/>
  <c r="I1011" i="2"/>
  <c r="Q1010" i="2"/>
  <c r="I1010" i="2"/>
  <c r="Q1009" i="2"/>
  <c r="I1009" i="2"/>
  <c r="Q1008" i="2"/>
  <c r="I1008" i="2"/>
  <c r="Q1005" i="2"/>
  <c r="P1005" i="2"/>
  <c r="O1005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Q1004" i="2"/>
  <c r="P1004" i="2"/>
  <c r="O1004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Q1003" i="2"/>
  <c r="Q1002" i="2"/>
  <c r="Q1001" i="2"/>
  <c r="I1001" i="2"/>
  <c r="Q1000" i="2"/>
  <c r="I1000" i="2"/>
  <c r="Q999" i="2"/>
  <c r="I999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Q997" i="2"/>
  <c r="I997" i="2"/>
  <c r="Q996" i="2"/>
  <c r="I996" i="2"/>
  <c r="Q995" i="2"/>
  <c r="I995" i="2"/>
  <c r="Q994" i="2"/>
  <c r="Q993" i="2"/>
  <c r="I993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Q991" i="2"/>
  <c r="I991" i="2"/>
  <c r="Q990" i="2"/>
  <c r="I990" i="2"/>
  <c r="Q989" i="2"/>
  <c r="I989" i="2"/>
  <c r="Q988" i="2"/>
  <c r="I988" i="2"/>
  <c r="Q987" i="2"/>
  <c r="I987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Q981" i="2"/>
  <c r="Q980" i="2"/>
  <c r="Q979" i="2"/>
  <c r="I979" i="2"/>
  <c r="Q978" i="2"/>
  <c r="I978" i="2"/>
  <c r="Q977" i="2"/>
  <c r="I977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Q975" i="2"/>
  <c r="I975" i="2"/>
  <c r="Q974" i="2"/>
  <c r="I974" i="2"/>
  <c r="Q973" i="2"/>
  <c r="I973" i="2"/>
  <c r="Q972" i="2"/>
  <c r="Q971" i="2"/>
  <c r="I971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Q969" i="2"/>
  <c r="I969" i="2"/>
  <c r="Q968" i="2"/>
  <c r="I968" i="2"/>
  <c r="Q967" i="2"/>
  <c r="I967" i="2"/>
  <c r="Q966" i="2"/>
  <c r="I966" i="2"/>
  <c r="Q965" i="2"/>
  <c r="I965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Q959" i="2"/>
  <c r="Q958" i="2"/>
  <c r="Q957" i="2"/>
  <c r="I957" i="2"/>
  <c r="Q956" i="2"/>
  <c r="I956" i="2"/>
  <c r="Q955" i="2"/>
  <c r="I955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Q953" i="2"/>
  <c r="I953" i="2"/>
  <c r="Q952" i="2"/>
  <c r="I952" i="2"/>
  <c r="Q951" i="2"/>
  <c r="I951" i="2"/>
  <c r="Q950" i="2"/>
  <c r="Q949" i="2"/>
  <c r="I949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Q947" i="2"/>
  <c r="I947" i="2"/>
  <c r="Q946" i="2"/>
  <c r="I946" i="2"/>
  <c r="Q945" i="2"/>
  <c r="I945" i="2"/>
  <c r="Q944" i="2"/>
  <c r="I944" i="2"/>
  <c r="Q943" i="2"/>
  <c r="I943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Q937" i="2"/>
  <c r="Q936" i="2"/>
  <c r="Q935" i="2"/>
  <c r="I935" i="2"/>
  <c r="Q934" i="2"/>
  <c r="I934" i="2"/>
  <c r="Q933" i="2"/>
  <c r="I933" i="2"/>
  <c r="Q932" i="2"/>
  <c r="P932" i="2"/>
  <c r="O932" i="2"/>
  <c r="N932" i="2"/>
  <c r="M932" i="2"/>
  <c r="L932" i="2"/>
  <c r="K932" i="2"/>
  <c r="I932" i="2"/>
  <c r="H932" i="2"/>
  <c r="G932" i="2"/>
  <c r="F932" i="2"/>
  <c r="E932" i="2"/>
  <c r="D932" i="2"/>
  <c r="C932" i="2"/>
  <c r="B932" i="2"/>
  <c r="Q931" i="2"/>
  <c r="I931" i="2"/>
  <c r="Q930" i="2"/>
  <c r="I930" i="2"/>
  <c r="Q929" i="2"/>
  <c r="I929" i="2"/>
  <c r="Q928" i="2"/>
  <c r="Q927" i="2"/>
  <c r="I927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Q925" i="2"/>
  <c r="I925" i="2"/>
  <c r="Q924" i="2"/>
  <c r="I924" i="2"/>
  <c r="Q923" i="2"/>
  <c r="I923" i="2"/>
  <c r="Q922" i="2"/>
  <c r="I922" i="2"/>
  <c r="Q921" i="2"/>
  <c r="I921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Q915" i="2"/>
  <c r="Q914" i="2"/>
  <c r="Q913" i="2"/>
  <c r="I913" i="2"/>
  <c r="Q912" i="2"/>
  <c r="I912" i="2"/>
  <c r="Q911" i="2"/>
  <c r="I911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Q909" i="2"/>
  <c r="I909" i="2"/>
  <c r="Q908" i="2"/>
  <c r="I908" i="2"/>
  <c r="Q907" i="2"/>
  <c r="I907" i="2"/>
  <c r="Q906" i="2"/>
  <c r="Q905" i="2"/>
  <c r="L905" i="2"/>
  <c r="I905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Q903" i="2"/>
  <c r="I903" i="2"/>
  <c r="Q902" i="2"/>
  <c r="I902" i="2"/>
  <c r="Q901" i="2"/>
  <c r="I901" i="2"/>
  <c r="Q900" i="2"/>
  <c r="I900" i="2"/>
  <c r="Q899" i="2"/>
  <c r="I899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Q893" i="2"/>
  <c r="Q892" i="2"/>
  <c r="Q891" i="2"/>
  <c r="I891" i="2"/>
  <c r="Q890" i="2"/>
  <c r="I890" i="2"/>
  <c r="Q889" i="2"/>
  <c r="I889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Q887" i="2"/>
  <c r="I887" i="2"/>
  <c r="Q886" i="2"/>
  <c r="I886" i="2"/>
  <c r="Q885" i="2"/>
  <c r="I885" i="2"/>
  <c r="Q884" i="2"/>
  <c r="Q883" i="2"/>
  <c r="I883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Q881" i="2"/>
  <c r="I881" i="2"/>
  <c r="Q880" i="2"/>
  <c r="I880" i="2"/>
  <c r="Q879" i="2"/>
  <c r="I879" i="2"/>
  <c r="Q878" i="2"/>
  <c r="I878" i="2"/>
  <c r="Q877" i="2"/>
  <c r="I877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Q871" i="2"/>
  <c r="Q870" i="2"/>
  <c r="Q869" i="2"/>
  <c r="I869" i="2"/>
  <c r="Q868" i="2"/>
  <c r="I868" i="2"/>
  <c r="Q867" i="2"/>
  <c r="I867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Q865" i="2"/>
  <c r="I865" i="2"/>
  <c r="Q864" i="2"/>
  <c r="I864" i="2"/>
  <c r="Q863" i="2"/>
  <c r="I863" i="2"/>
  <c r="Q862" i="2"/>
  <c r="Q861" i="2"/>
  <c r="I861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Q859" i="2"/>
  <c r="I859" i="2"/>
  <c r="Q858" i="2"/>
  <c r="I858" i="2"/>
  <c r="Q857" i="2"/>
  <c r="I857" i="2"/>
  <c r="Q856" i="2"/>
  <c r="I856" i="2"/>
  <c r="Q855" i="2"/>
  <c r="I855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Q849" i="2"/>
  <c r="Q848" i="2"/>
  <c r="Q847" i="2"/>
  <c r="I847" i="2"/>
  <c r="Q846" i="2"/>
  <c r="I846" i="2"/>
  <c r="Q845" i="2"/>
  <c r="I845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Q843" i="2"/>
  <c r="I843" i="2"/>
  <c r="Q842" i="2"/>
  <c r="I842" i="2"/>
  <c r="Q841" i="2"/>
  <c r="I841" i="2"/>
  <c r="Q840" i="2"/>
  <c r="Q839" i="2"/>
  <c r="I839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Q837" i="2"/>
  <c r="I837" i="2"/>
  <c r="Q836" i="2"/>
  <c r="I836" i="2"/>
  <c r="Q835" i="2"/>
  <c r="I835" i="2"/>
  <c r="Q834" i="2"/>
  <c r="I834" i="2"/>
  <c r="Q833" i="2"/>
  <c r="I833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Q827" i="2"/>
  <c r="Q826" i="2"/>
  <c r="Q825" i="2"/>
  <c r="I825" i="2"/>
  <c r="Q824" i="2"/>
  <c r="I824" i="2"/>
  <c r="Q823" i="2"/>
  <c r="I823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Q821" i="2"/>
  <c r="I821" i="2"/>
  <c r="Q820" i="2"/>
  <c r="I820" i="2"/>
  <c r="Q819" i="2"/>
  <c r="I819" i="2"/>
  <c r="Q818" i="2"/>
  <c r="I818" i="2"/>
  <c r="Q817" i="2"/>
  <c r="I817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Q815" i="2"/>
  <c r="I815" i="2"/>
  <c r="Q814" i="2"/>
  <c r="I814" i="2"/>
  <c r="Q813" i="2"/>
  <c r="I813" i="2"/>
  <c r="Q812" i="2"/>
  <c r="I812" i="2"/>
  <c r="Q811" i="2"/>
  <c r="I811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Q805" i="2"/>
  <c r="I805" i="2"/>
  <c r="Q804" i="2"/>
  <c r="Q803" i="2"/>
  <c r="I803" i="2"/>
  <c r="Q802" i="2"/>
  <c r="I802" i="2"/>
  <c r="Q801" i="2"/>
  <c r="I801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Q799" i="2"/>
  <c r="I799" i="2"/>
  <c r="Q798" i="2"/>
  <c r="I798" i="2"/>
  <c r="I797" i="2"/>
  <c r="Q796" i="2"/>
  <c r="I796" i="2"/>
  <c r="Q795" i="2"/>
  <c r="I795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Q793" i="2"/>
  <c r="I793" i="2"/>
  <c r="Q792" i="2"/>
  <c r="I792" i="2"/>
  <c r="Q791" i="2"/>
  <c r="I791" i="2"/>
  <c r="Q790" i="2"/>
  <c r="I790" i="2"/>
  <c r="Q789" i="2"/>
  <c r="I789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Q784" i="2"/>
  <c r="P784" i="2"/>
  <c r="O784" i="2"/>
  <c r="N784" i="2"/>
  <c r="M784" i="2"/>
  <c r="L784" i="2"/>
  <c r="J784" i="2"/>
  <c r="I784" i="2"/>
  <c r="H784" i="2"/>
  <c r="G784" i="2"/>
  <c r="F784" i="2"/>
  <c r="E784" i="2"/>
  <c r="D784" i="2"/>
  <c r="C784" i="2"/>
  <c r="B784" i="2"/>
  <c r="Q783" i="2"/>
  <c r="I783" i="2"/>
  <c r="Q782" i="2"/>
  <c r="Q781" i="2"/>
  <c r="I781" i="2"/>
  <c r="Q780" i="2"/>
  <c r="I780" i="2"/>
  <c r="Q779" i="2"/>
  <c r="I779" i="2"/>
  <c r="Q778" i="2"/>
  <c r="P778" i="2"/>
  <c r="O778" i="2"/>
  <c r="N778" i="2"/>
  <c r="M778" i="2"/>
  <c r="L778" i="2"/>
  <c r="J778" i="2"/>
  <c r="I778" i="2"/>
  <c r="H778" i="2"/>
  <c r="G778" i="2"/>
  <c r="F778" i="2"/>
  <c r="E778" i="2"/>
  <c r="D778" i="2"/>
  <c r="C778" i="2"/>
  <c r="B778" i="2"/>
  <c r="Q777" i="2"/>
  <c r="I777" i="2"/>
  <c r="Q776" i="2"/>
  <c r="I776" i="2"/>
  <c r="I775" i="2"/>
  <c r="Q774" i="2"/>
  <c r="I774" i="2"/>
  <c r="Q773" i="2"/>
  <c r="I773" i="2"/>
  <c r="Q772" i="2"/>
  <c r="P772" i="2"/>
  <c r="O772" i="2"/>
  <c r="N772" i="2"/>
  <c r="M772" i="2"/>
  <c r="L772" i="2"/>
  <c r="J772" i="2"/>
  <c r="I772" i="2"/>
  <c r="H772" i="2"/>
  <c r="G772" i="2"/>
  <c r="F772" i="2"/>
  <c r="E772" i="2"/>
  <c r="D772" i="2"/>
  <c r="C772" i="2"/>
  <c r="B772" i="2"/>
  <c r="Q771" i="2"/>
  <c r="I771" i="2"/>
  <c r="Q770" i="2"/>
  <c r="I770" i="2"/>
  <c r="Q769" i="2"/>
  <c r="I769" i="2"/>
  <c r="Q768" i="2"/>
  <c r="I768" i="2"/>
  <c r="Q767" i="2"/>
  <c r="I767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Q761" i="2"/>
  <c r="I761" i="2"/>
  <c r="Q760" i="2"/>
  <c r="I760" i="2"/>
  <c r="Q759" i="2"/>
  <c r="I759" i="2"/>
  <c r="Q758" i="2"/>
  <c r="I758" i="2"/>
  <c r="Q757" i="2"/>
  <c r="I757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Q755" i="2"/>
  <c r="Q754" i="2"/>
  <c r="Q753" i="2"/>
  <c r="I753" i="2"/>
  <c r="I752" i="2"/>
  <c r="Q751" i="2"/>
  <c r="I751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Q749" i="2"/>
  <c r="I749" i="2"/>
  <c r="Q748" i="2"/>
  <c r="I748" i="2"/>
  <c r="Q747" i="2"/>
  <c r="I747" i="2"/>
  <c r="Q746" i="2"/>
  <c r="I746" i="2"/>
  <c r="Q745" i="2"/>
  <c r="I745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Q739" i="2"/>
  <c r="I739" i="2"/>
  <c r="Q738" i="2"/>
  <c r="I738" i="2"/>
  <c r="Q737" i="2"/>
  <c r="I737" i="2"/>
  <c r="Q736" i="2"/>
  <c r="I736" i="2"/>
  <c r="Q735" i="2"/>
  <c r="I735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Q733" i="2"/>
  <c r="Q732" i="2"/>
  <c r="Q731" i="2"/>
  <c r="I731" i="2"/>
  <c r="Q730" i="2"/>
  <c r="I730" i="2"/>
  <c r="Q729" i="2"/>
  <c r="I729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Q727" i="2"/>
  <c r="I727" i="2"/>
  <c r="Q726" i="2"/>
  <c r="I726" i="2"/>
  <c r="Q725" i="2"/>
  <c r="I725" i="2"/>
  <c r="Q724" i="2"/>
  <c r="I724" i="2"/>
  <c r="Q723" i="2"/>
  <c r="I723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Q717" i="2"/>
  <c r="I717" i="2"/>
  <c r="Q716" i="2"/>
  <c r="I716" i="2"/>
  <c r="Q715" i="2"/>
  <c r="I715" i="2"/>
  <c r="Q714" i="2"/>
  <c r="I714" i="2"/>
  <c r="Q713" i="2"/>
  <c r="I713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Q711" i="2"/>
  <c r="Q710" i="2"/>
  <c r="Q709" i="2"/>
  <c r="I709" i="2"/>
  <c r="Q708" i="2"/>
  <c r="I708" i="2"/>
  <c r="Q707" i="2"/>
  <c r="I707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Q705" i="2"/>
  <c r="I705" i="2"/>
  <c r="Q704" i="2"/>
  <c r="I704" i="2"/>
  <c r="Q703" i="2"/>
  <c r="O703" i="2"/>
  <c r="N703" i="2"/>
  <c r="M703" i="2"/>
  <c r="L703" i="2"/>
  <c r="K703" i="2"/>
  <c r="J703" i="2"/>
  <c r="I703" i="2"/>
  <c r="H703" i="2"/>
  <c r="Q702" i="2"/>
  <c r="O702" i="2"/>
  <c r="N702" i="2"/>
  <c r="M702" i="2"/>
  <c r="L702" i="2"/>
  <c r="K702" i="2"/>
  <c r="J702" i="2"/>
  <c r="I702" i="2"/>
  <c r="H702" i="2"/>
  <c r="G702" i="2"/>
  <c r="E702" i="2"/>
  <c r="D702" i="2"/>
  <c r="C702" i="2"/>
  <c r="Q701" i="2"/>
  <c r="I701" i="2"/>
  <c r="I697" i="2"/>
  <c r="H697" i="2"/>
  <c r="G697" i="2"/>
  <c r="F697" i="2"/>
  <c r="E697" i="2"/>
  <c r="D697" i="2"/>
  <c r="C697" i="2"/>
  <c r="B697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Q695" i="2"/>
  <c r="I695" i="2"/>
  <c r="Q694" i="2"/>
  <c r="I694" i="2"/>
  <c r="Q693" i="2"/>
  <c r="I693" i="2"/>
  <c r="Q692" i="2"/>
  <c r="I692" i="2"/>
  <c r="Q691" i="2"/>
  <c r="I691" i="2"/>
  <c r="I690" i="2"/>
  <c r="H690" i="2"/>
  <c r="G690" i="2"/>
  <c r="F690" i="2"/>
  <c r="E690" i="2"/>
  <c r="D690" i="2"/>
  <c r="C690" i="2"/>
  <c r="B690" i="2"/>
  <c r="Q689" i="2"/>
  <c r="I689" i="2"/>
  <c r="Q688" i="2"/>
  <c r="I688" i="2"/>
  <c r="Q687" i="2"/>
  <c r="I687" i="2"/>
  <c r="Q686" i="2"/>
  <c r="I686" i="2"/>
  <c r="P685" i="2"/>
  <c r="P543" i="9" s="1"/>
  <c r="I685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Q683" i="2"/>
  <c r="I683" i="2"/>
  <c r="Q682" i="2"/>
  <c r="I682" i="2"/>
  <c r="Q681" i="2"/>
  <c r="I681" i="2"/>
  <c r="Q680" i="2"/>
  <c r="I680" i="2"/>
  <c r="Q679" i="2"/>
  <c r="I679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Q673" i="2"/>
  <c r="I673" i="2"/>
  <c r="Q672" i="2"/>
  <c r="I672" i="2"/>
  <c r="Q671" i="2"/>
  <c r="I671" i="2"/>
  <c r="Q670" i="2"/>
  <c r="I670" i="2"/>
  <c r="Q669" i="2"/>
  <c r="I669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Q667" i="2"/>
  <c r="I667" i="2"/>
  <c r="Q666" i="2"/>
  <c r="I666" i="2"/>
  <c r="Q665" i="2"/>
  <c r="I665" i="2"/>
  <c r="Q664" i="2"/>
  <c r="I664" i="2"/>
  <c r="Q663" i="2"/>
  <c r="I663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Q661" i="2"/>
  <c r="I661" i="2"/>
  <c r="Q660" i="2"/>
  <c r="I660" i="2"/>
  <c r="Q659" i="2"/>
  <c r="I659" i="2"/>
  <c r="Q658" i="2"/>
  <c r="I658" i="2"/>
  <c r="Q657" i="2"/>
  <c r="I657" i="2"/>
  <c r="Q653" i="2"/>
  <c r="P653" i="2"/>
  <c r="O653" i="2"/>
  <c r="N653" i="2"/>
  <c r="L653" i="2"/>
  <c r="K653" i="2"/>
  <c r="J653" i="2"/>
  <c r="I653" i="2"/>
  <c r="H653" i="2"/>
  <c r="G653" i="2"/>
  <c r="F653" i="2"/>
  <c r="E653" i="2"/>
  <c r="D653" i="2"/>
  <c r="C653" i="2"/>
  <c r="B653" i="2"/>
  <c r="Q652" i="2"/>
  <c r="P652" i="2"/>
  <c r="O652" i="2"/>
  <c r="N652" i="2"/>
  <c r="L652" i="2"/>
  <c r="K652" i="2"/>
  <c r="J652" i="2"/>
  <c r="I652" i="2"/>
  <c r="H652" i="2"/>
  <c r="G652" i="2"/>
  <c r="F652" i="2"/>
  <c r="E652" i="2"/>
  <c r="D652" i="2"/>
  <c r="C652" i="2"/>
  <c r="B652" i="2"/>
  <c r="Q651" i="2"/>
  <c r="I651" i="2"/>
  <c r="Q650" i="2"/>
  <c r="I650" i="2"/>
  <c r="R649" i="2"/>
  <c r="Q649" i="2"/>
  <c r="I649" i="2"/>
  <c r="S648" i="2"/>
  <c r="R648" i="2"/>
  <c r="Q648" i="2"/>
  <c r="I648" i="2"/>
  <c r="R647" i="2"/>
  <c r="Q647" i="2"/>
  <c r="I647" i="2"/>
  <c r="Q646" i="2"/>
  <c r="P646" i="2"/>
  <c r="O646" i="2"/>
  <c r="N646" i="2"/>
  <c r="L646" i="2"/>
  <c r="K646" i="2"/>
  <c r="J646" i="2"/>
  <c r="I646" i="2"/>
  <c r="H646" i="2"/>
  <c r="G646" i="2"/>
  <c r="F646" i="2"/>
  <c r="E646" i="2"/>
  <c r="D646" i="2"/>
  <c r="C646" i="2"/>
  <c r="B646" i="2"/>
  <c r="Q645" i="2"/>
  <c r="I645" i="2"/>
  <c r="Q644" i="2"/>
  <c r="I644" i="2"/>
  <c r="Q643" i="2"/>
  <c r="I643" i="2"/>
  <c r="Q642" i="2"/>
  <c r="I642" i="2"/>
  <c r="Q641" i="2"/>
  <c r="I641" i="2"/>
  <c r="Q640" i="2"/>
  <c r="P640" i="2"/>
  <c r="O640" i="2"/>
  <c r="N640" i="2"/>
  <c r="L640" i="2"/>
  <c r="K640" i="2"/>
  <c r="J640" i="2"/>
  <c r="I640" i="2"/>
  <c r="H640" i="2"/>
  <c r="G640" i="2"/>
  <c r="F640" i="2"/>
  <c r="E640" i="2"/>
  <c r="D640" i="2"/>
  <c r="C640" i="2"/>
  <c r="B640" i="2"/>
  <c r="Q639" i="2"/>
  <c r="I639" i="2"/>
  <c r="Q638" i="2"/>
  <c r="I638" i="2"/>
  <c r="Q637" i="2"/>
  <c r="I637" i="2"/>
  <c r="Q636" i="2"/>
  <c r="I636" i="2"/>
  <c r="Q635" i="2"/>
  <c r="I635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Q629" i="2"/>
  <c r="I629" i="2"/>
  <c r="Q628" i="2"/>
  <c r="I628" i="2"/>
  <c r="Q627" i="2"/>
  <c r="I627" i="2"/>
  <c r="Q626" i="2"/>
  <c r="I626" i="2"/>
  <c r="Q625" i="2"/>
  <c r="I625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Q623" i="2"/>
  <c r="I623" i="2"/>
  <c r="Q622" i="2"/>
  <c r="I622" i="2"/>
  <c r="Q621" i="2"/>
  <c r="I621" i="2"/>
  <c r="Q620" i="2"/>
  <c r="I620" i="2"/>
  <c r="Q619" i="2"/>
  <c r="I619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Q617" i="2"/>
  <c r="I617" i="2"/>
  <c r="Q616" i="2"/>
  <c r="I616" i="2"/>
  <c r="Q615" i="2"/>
  <c r="I615" i="2"/>
  <c r="Q614" i="2"/>
  <c r="I614" i="2"/>
  <c r="Q613" i="2"/>
  <c r="I613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Q607" i="2"/>
  <c r="I607" i="2"/>
  <c r="Q606" i="2"/>
  <c r="I606" i="2"/>
  <c r="Q605" i="2"/>
  <c r="I605" i="2"/>
  <c r="Q604" i="2"/>
  <c r="I604" i="2"/>
  <c r="Q603" i="2"/>
  <c r="I603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Q601" i="2"/>
  <c r="I601" i="2"/>
  <c r="Q600" i="2"/>
  <c r="I600" i="2"/>
  <c r="Q599" i="2"/>
  <c r="I599" i="2"/>
  <c r="Q598" i="2"/>
  <c r="I598" i="2"/>
  <c r="Q597" i="2"/>
  <c r="I597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Q595" i="2"/>
  <c r="I595" i="2"/>
  <c r="Q594" i="2"/>
  <c r="I594" i="2"/>
  <c r="Q593" i="2"/>
  <c r="I593" i="2"/>
  <c r="Q592" i="2"/>
  <c r="I592" i="2"/>
  <c r="Q591" i="2"/>
  <c r="I591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Q585" i="2"/>
  <c r="I585" i="2"/>
  <c r="Q584" i="2"/>
  <c r="I584" i="2"/>
  <c r="Q583" i="2"/>
  <c r="I583" i="2"/>
  <c r="Q582" i="2"/>
  <c r="I582" i="2"/>
  <c r="Q581" i="2"/>
  <c r="I581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Q579" i="2"/>
  <c r="I579" i="2"/>
  <c r="Q578" i="2"/>
  <c r="I578" i="2"/>
  <c r="Q577" i="2"/>
  <c r="I577" i="2"/>
  <c r="Q576" i="2"/>
  <c r="I576" i="2"/>
  <c r="Q575" i="2"/>
  <c r="I575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Q573" i="2"/>
  <c r="I573" i="2"/>
  <c r="Q572" i="2"/>
  <c r="I572" i="2"/>
  <c r="Q571" i="2"/>
  <c r="I571" i="2"/>
  <c r="Q570" i="2"/>
  <c r="I570" i="2"/>
  <c r="Q569" i="2"/>
  <c r="I569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Q563" i="2"/>
  <c r="I563" i="2"/>
  <c r="Q562" i="2"/>
  <c r="I562" i="2"/>
  <c r="Q561" i="2"/>
  <c r="I561" i="2"/>
  <c r="Q560" i="2"/>
  <c r="I560" i="2"/>
  <c r="Q559" i="2"/>
  <c r="I559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Q557" i="2"/>
  <c r="I557" i="2"/>
  <c r="Q556" i="2"/>
  <c r="I556" i="2"/>
  <c r="Q555" i="2"/>
  <c r="I555" i="2"/>
  <c r="Q554" i="2"/>
  <c r="I554" i="2"/>
  <c r="Q553" i="2"/>
  <c r="I553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Q551" i="2"/>
  <c r="I551" i="2"/>
  <c r="Q550" i="2"/>
  <c r="I550" i="2"/>
  <c r="Q549" i="2"/>
  <c r="I549" i="2"/>
  <c r="Q548" i="2"/>
  <c r="I548" i="2"/>
  <c r="Q547" i="2"/>
  <c r="I547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Q541" i="2"/>
  <c r="I541" i="2"/>
  <c r="Q540" i="2"/>
  <c r="I540" i="2"/>
  <c r="Q539" i="2"/>
  <c r="I539" i="2"/>
  <c r="Q538" i="2"/>
  <c r="I538" i="2"/>
  <c r="Q537" i="2"/>
  <c r="I537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Q535" i="2"/>
  <c r="I535" i="2"/>
  <c r="Q534" i="2"/>
  <c r="I534" i="2"/>
  <c r="Q533" i="2"/>
  <c r="I533" i="2"/>
  <c r="Q532" i="2"/>
  <c r="I532" i="2"/>
  <c r="Q531" i="2"/>
  <c r="I531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Q529" i="2"/>
  <c r="I529" i="2"/>
  <c r="Q528" i="2"/>
  <c r="I528" i="2"/>
  <c r="Q527" i="2"/>
  <c r="I527" i="2"/>
  <c r="Q526" i="2"/>
  <c r="I526" i="2"/>
  <c r="Q525" i="2"/>
  <c r="I525" i="2"/>
  <c r="Q521" i="2"/>
  <c r="P521" i="2"/>
  <c r="O521" i="2"/>
  <c r="N521" i="2"/>
  <c r="M521" i="2"/>
  <c r="L521" i="2"/>
  <c r="K521" i="2"/>
  <c r="J521" i="2"/>
  <c r="H521" i="2"/>
  <c r="G521" i="2"/>
  <c r="F521" i="2"/>
  <c r="E521" i="2"/>
  <c r="D521" i="2"/>
  <c r="C521" i="2"/>
  <c r="B521" i="2"/>
  <c r="Q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Q519" i="2"/>
  <c r="I519" i="2"/>
  <c r="Q518" i="2"/>
  <c r="I518" i="2"/>
  <c r="Q517" i="2"/>
  <c r="I517" i="2"/>
  <c r="Q516" i="2"/>
  <c r="I516" i="2"/>
  <c r="Q515" i="2"/>
  <c r="I515" i="2"/>
  <c r="Q514" i="2"/>
  <c r="P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I513" i="2"/>
  <c r="I512" i="2"/>
  <c r="Q511" i="2"/>
  <c r="I511" i="2"/>
  <c r="Q510" i="2"/>
  <c r="I510" i="2"/>
  <c r="Q509" i="2"/>
  <c r="I509" i="2"/>
  <c r="Q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Q507" i="2"/>
  <c r="I507" i="2"/>
  <c r="Q506" i="2"/>
  <c r="I506" i="2"/>
  <c r="Q505" i="2"/>
  <c r="I505" i="2"/>
  <c r="Q504" i="2"/>
  <c r="I504" i="2"/>
  <c r="Q503" i="2"/>
  <c r="I503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Q497" i="2"/>
  <c r="I497" i="2"/>
  <c r="Q496" i="2"/>
  <c r="I496" i="2"/>
  <c r="Q495" i="2"/>
  <c r="I495" i="2"/>
  <c r="Q494" i="2"/>
  <c r="I494" i="2"/>
  <c r="Q493" i="2"/>
  <c r="I493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Q491" i="2"/>
  <c r="I491" i="2"/>
  <c r="Q490" i="2"/>
  <c r="I490" i="2"/>
  <c r="Q489" i="2"/>
  <c r="I489" i="2"/>
  <c r="I488" i="2"/>
  <c r="Q487" i="2"/>
  <c r="I487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Q485" i="2"/>
  <c r="I485" i="2"/>
  <c r="Q484" i="2"/>
  <c r="I484" i="2"/>
  <c r="Q483" i="2"/>
  <c r="I483" i="2"/>
  <c r="Q482" i="2"/>
  <c r="I482" i="2"/>
  <c r="Q481" i="2"/>
  <c r="I481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Q475" i="2"/>
  <c r="I475" i="2"/>
  <c r="I474" i="2"/>
  <c r="Q473" i="2"/>
  <c r="I473" i="2"/>
  <c r="Q472" i="2"/>
  <c r="I472" i="2"/>
  <c r="Q471" i="2"/>
  <c r="I471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Q469" i="2"/>
  <c r="I469" i="2"/>
  <c r="Q468" i="2"/>
  <c r="I468" i="2"/>
  <c r="Q467" i="2"/>
  <c r="I467" i="2"/>
  <c r="Q466" i="2"/>
  <c r="I466" i="2"/>
  <c r="Q465" i="2"/>
  <c r="I465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Q463" i="2"/>
  <c r="I463" i="2"/>
  <c r="Q462" i="2"/>
  <c r="I462" i="2"/>
  <c r="Q461" i="2"/>
  <c r="I461" i="2"/>
  <c r="Q460" i="2"/>
  <c r="I460" i="2"/>
  <c r="Q459" i="2"/>
  <c r="I459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Q453" i="2"/>
  <c r="I453" i="2"/>
  <c r="I452" i="2"/>
  <c r="Q451" i="2"/>
  <c r="I451" i="2"/>
  <c r="Q450" i="2"/>
  <c r="I450" i="2"/>
  <c r="Q449" i="2"/>
  <c r="I449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Q447" i="2"/>
  <c r="I447" i="2"/>
  <c r="Q446" i="2"/>
  <c r="I446" i="2"/>
  <c r="Q445" i="2"/>
  <c r="I445" i="2"/>
  <c r="Q444" i="2"/>
  <c r="I444" i="2"/>
  <c r="Q443" i="2"/>
  <c r="I443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Q441" i="2"/>
  <c r="I441" i="2"/>
  <c r="Q440" i="2"/>
  <c r="I440" i="2"/>
  <c r="Q439" i="2"/>
  <c r="I439" i="2"/>
  <c r="Q438" i="2"/>
  <c r="I438" i="2"/>
  <c r="Q437" i="2"/>
  <c r="I437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Q431" i="2"/>
  <c r="I431" i="2"/>
  <c r="I430" i="2"/>
  <c r="Q429" i="2"/>
  <c r="I429" i="2"/>
  <c r="Q428" i="2"/>
  <c r="I428" i="2"/>
  <c r="Q427" i="2"/>
  <c r="I427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Q425" i="2"/>
  <c r="I425" i="2"/>
  <c r="Q424" i="2"/>
  <c r="I424" i="2"/>
  <c r="Q423" i="2"/>
  <c r="I423" i="2"/>
  <c r="Q422" i="2"/>
  <c r="I422" i="2"/>
  <c r="Q421" i="2"/>
  <c r="I421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Q419" i="2"/>
  <c r="I419" i="2"/>
  <c r="Q418" i="2"/>
  <c r="Q417" i="2"/>
  <c r="I417" i="2"/>
  <c r="Q416" i="2"/>
  <c r="I416" i="2"/>
  <c r="Q415" i="2"/>
  <c r="I415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Q409" i="2"/>
  <c r="I409" i="2"/>
  <c r="I408" i="2"/>
  <c r="Q407" i="2"/>
  <c r="I407" i="2"/>
  <c r="Q406" i="2"/>
  <c r="I406" i="2"/>
  <c r="Q405" i="2"/>
  <c r="I405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Q403" i="2"/>
  <c r="I403" i="2"/>
  <c r="Q402" i="2"/>
  <c r="I402" i="2"/>
  <c r="Q401" i="2"/>
  <c r="I401" i="2"/>
  <c r="Q400" i="2"/>
  <c r="I400" i="2"/>
  <c r="Q399" i="2"/>
  <c r="I399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Q397" i="2"/>
  <c r="I397" i="2"/>
  <c r="Q396" i="2"/>
  <c r="I396" i="2"/>
  <c r="Q395" i="2"/>
  <c r="I395" i="2"/>
  <c r="Q394" i="2"/>
  <c r="I394" i="2"/>
  <c r="Q393" i="2"/>
  <c r="I393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Q387" i="2"/>
  <c r="I387" i="2"/>
  <c r="I386" i="2"/>
  <c r="Q385" i="2"/>
  <c r="I385" i="2"/>
  <c r="Q384" i="2"/>
  <c r="I384" i="2"/>
  <c r="Q383" i="2"/>
  <c r="I383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Q381" i="2"/>
  <c r="I381" i="2"/>
  <c r="Q380" i="2"/>
  <c r="I380" i="2"/>
  <c r="Q379" i="2"/>
  <c r="I379" i="2"/>
  <c r="Q378" i="2"/>
  <c r="I378" i="2"/>
  <c r="Q377" i="2"/>
  <c r="I377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Q375" i="2"/>
  <c r="I375" i="2"/>
  <c r="Q374" i="2"/>
  <c r="I374" i="2"/>
  <c r="Q373" i="2"/>
  <c r="I373" i="2"/>
  <c r="Q372" i="2"/>
  <c r="I372" i="2"/>
  <c r="Q371" i="2"/>
  <c r="I371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Q365" i="2"/>
  <c r="I365" i="2"/>
  <c r="I364" i="2"/>
  <c r="Q363" i="2"/>
  <c r="I363" i="2"/>
  <c r="Q362" i="2"/>
  <c r="I362" i="2"/>
  <c r="Q361" i="2"/>
  <c r="I361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Q359" i="2"/>
  <c r="I359" i="2"/>
  <c r="Q358" i="2"/>
  <c r="I358" i="2"/>
  <c r="Q357" i="2"/>
  <c r="I357" i="2"/>
  <c r="Q356" i="2"/>
  <c r="I356" i="2"/>
  <c r="Q355" i="2"/>
  <c r="I355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Q353" i="2"/>
  <c r="I353" i="2"/>
  <c r="Q352" i="2"/>
  <c r="I352" i="2"/>
  <c r="Q351" i="2"/>
  <c r="I351" i="2"/>
  <c r="Q350" i="2"/>
  <c r="I350" i="2"/>
  <c r="Q349" i="2"/>
  <c r="I349" i="2"/>
  <c r="Q347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Q343" i="2"/>
  <c r="I343" i="2"/>
  <c r="I342" i="2"/>
  <c r="Q341" i="2"/>
  <c r="I341" i="2"/>
  <c r="Q340" i="2"/>
  <c r="I340" i="2"/>
  <c r="Q339" i="2"/>
  <c r="I339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Q337" i="2"/>
  <c r="I337" i="2"/>
  <c r="Q336" i="2"/>
  <c r="I336" i="2"/>
  <c r="Q335" i="2"/>
  <c r="I335" i="2"/>
  <c r="Q334" i="2"/>
  <c r="I334" i="2"/>
  <c r="Q333" i="2"/>
  <c r="I333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Q331" i="2"/>
  <c r="I331" i="2"/>
  <c r="Q330" i="2"/>
  <c r="I330" i="2"/>
  <c r="Q329" i="2"/>
  <c r="I329" i="2"/>
  <c r="Q328" i="2"/>
  <c r="I328" i="2"/>
  <c r="Q327" i="2"/>
  <c r="I327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Q321" i="2"/>
  <c r="I321" i="2"/>
  <c r="Q320" i="2"/>
  <c r="I320" i="2"/>
  <c r="Q319" i="2"/>
  <c r="I319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Q317" i="2"/>
  <c r="I317" i="2"/>
  <c r="Q316" i="2"/>
  <c r="I316" i="2"/>
  <c r="Q315" i="2"/>
  <c r="I315" i="2"/>
  <c r="Q314" i="2"/>
  <c r="I314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Q312" i="2"/>
  <c r="I312" i="2"/>
  <c r="Q311" i="2"/>
  <c r="I311" i="2"/>
  <c r="Q310" i="2"/>
  <c r="I310" i="2"/>
  <c r="Q309" i="2"/>
  <c r="I309" i="2"/>
  <c r="Q308" i="2"/>
  <c r="I308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Q302" i="2"/>
  <c r="I302" i="2"/>
  <c r="Q301" i="2"/>
  <c r="I301" i="2"/>
  <c r="Q300" i="2"/>
  <c r="I300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Q298" i="2"/>
  <c r="I298" i="2"/>
  <c r="Q297" i="2"/>
  <c r="I297" i="2"/>
  <c r="Q296" i="2"/>
  <c r="I296" i="2"/>
  <c r="Q295" i="2"/>
  <c r="I295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Q293" i="2"/>
  <c r="I293" i="2"/>
  <c r="Q292" i="2"/>
  <c r="I292" i="2"/>
  <c r="Q291" i="2"/>
  <c r="I291" i="2"/>
  <c r="Q290" i="2"/>
  <c r="I290" i="2"/>
  <c r="Q289" i="2"/>
  <c r="I289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Q283" i="2"/>
  <c r="I283" i="2"/>
  <c r="Q282" i="2"/>
  <c r="I282" i="2"/>
  <c r="Q281" i="2"/>
  <c r="I281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Q279" i="2"/>
  <c r="I279" i="2"/>
  <c r="Q278" i="2"/>
  <c r="I278" i="2"/>
  <c r="Q277" i="2"/>
  <c r="I277" i="2"/>
  <c r="Q276" i="2"/>
  <c r="I276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Q274" i="2"/>
  <c r="I274" i="2"/>
  <c r="Q273" i="2"/>
  <c r="I273" i="2"/>
  <c r="Q272" i="2"/>
  <c r="I272" i="2"/>
  <c r="Q271" i="2"/>
  <c r="I271" i="2"/>
  <c r="Q270" i="2"/>
  <c r="I270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Q264" i="2"/>
  <c r="I264" i="2"/>
  <c r="Q263" i="2"/>
  <c r="I263" i="2"/>
  <c r="Q262" i="2"/>
  <c r="I262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Q260" i="2"/>
  <c r="I260" i="2"/>
  <c r="Q259" i="2"/>
  <c r="I259" i="2"/>
  <c r="Q258" i="2"/>
  <c r="I258" i="2"/>
  <c r="Q257" i="2"/>
  <c r="I257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Q255" i="2"/>
  <c r="I255" i="2"/>
  <c r="Q254" i="2"/>
  <c r="I254" i="2"/>
  <c r="Q253" i="2"/>
  <c r="I253" i="2"/>
  <c r="Q252" i="2"/>
  <c r="I252" i="2"/>
  <c r="Q251" i="2"/>
  <c r="I251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Q245" i="2"/>
  <c r="I245" i="2"/>
  <c r="Q244" i="2"/>
  <c r="I244" i="2"/>
  <c r="Q243" i="2"/>
  <c r="I243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Q241" i="2"/>
  <c r="I241" i="2"/>
  <c r="Q240" i="2"/>
  <c r="I240" i="2"/>
  <c r="Q239" i="2"/>
  <c r="I239" i="2"/>
  <c r="Q238" i="2"/>
  <c r="I238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Q236" i="2"/>
  <c r="I236" i="2"/>
  <c r="Q235" i="2"/>
  <c r="I235" i="2"/>
  <c r="Q234" i="2"/>
  <c r="I234" i="2"/>
  <c r="Q233" i="2"/>
  <c r="I233" i="2"/>
  <c r="Q232" i="2"/>
  <c r="I232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Q226" i="2"/>
  <c r="I226" i="2"/>
  <c r="Q225" i="2"/>
  <c r="I225" i="2"/>
  <c r="Q224" i="2"/>
  <c r="I224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Q222" i="2"/>
  <c r="I222" i="2"/>
  <c r="Q221" i="2"/>
  <c r="I221" i="2"/>
  <c r="Q220" i="2"/>
  <c r="I220" i="2"/>
  <c r="Q219" i="2"/>
  <c r="I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Q217" i="2"/>
  <c r="I217" i="2"/>
  <c r="Q216" i="2"/>
  <c r="I216" i="2"/>
  <c r="Q215" i="2"/>
  <c r="I215" i="2"/>
  <c r="Q214" i="2"/>
  <c r="I214" i="2"/>
  <c r="Q213" i="2"/>
  <c r="I213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Q207" i="2"/>
  <c r="I207" i="2"/>
  <c r="Q206" i="2"/>
  <c r="I206" i="2"/>
  <c r="Q205" i="2"/>
  <c r="I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Q203" i="2"/>
  <c r="I203" i="2"/>
  <c r="Q202" i="2"/>
  <c r="I202" i="2"/>
  <c r="Q201" i="2"/>
  <c r="I201" i="2"/>
  <c r="Q200" i="2"/>
  <c r="I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Q198" i="2"/>
  <c r="I198" i="2"/>
  <c r="Q197" i="2"/>
  <c r="I197" i="2"/>
  <c r="Q196" i="2"/>
  <c r="I196" i="2"/>
  <c r="Q195" i="2"/>
  <c r="I195" i="2"/>
  <c r="Q194" i="2"/>
  <c r="I194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Q188" i="2"/>
  <c r="I188" i="2"/>
  <c r="Q187" i="2"/>
  <c r="I187" i="2"/>
  <c r="Q186" i="2"/>
  <c r="I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Q184" i="2"/>
  <c r="I184" i="2"/>
  <c r="Q183" i="2"/>
  <c r="I183" i="2"/>
  <c r="Q182" i="2"/>
  <c r="I182" i="2"/>
  <c r="Q181" i="2"/>
  <c r="I181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Q179" i="2"/>
  <c r="I179" i="2"/>
  <c r="Q178" i="2"/>
  <c r="I178" i="2"/>
  <c r="Q177" i="2"/>
  <c r="I177" i="2"/>
  <c r="Q176" i="2"/>
  <c r="I176" i="2"/>
  <c r="Q175" i="2"/>
  <c r="I175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Q169" i="2"/>
  <c r="I169" i="2"/>
  <c r="Q168" i="2"/>
  <c r="I168" i="2"/>
  <c r="Q167" i="2"/>
  <c r="I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Q165" i="2"/>
  <c r="I165" i="2"/>
  <c r="Q164" i="2"/>
  <c r="I164" i="2"/>
  <c r="Q163" i="2"/>
  <c r="I163" i="2"/>
  <c r="Q162" i="2"/>
  <c r="I162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Q160" i="2"/>
  <c r="I160" i="2"/>
  <c r="Q159" i="2"/>
  <c r="I159" i="2"/>
  <c r="Q158" i="2"/>
  <c r="I158" i="2"/>
  <c r="Q157" i="2"/>
  <c r="I157" i="2"/>
  <c r="Q156" i="2"/>
  <c r="I156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Q150" i="2"/>
  <c r="I150" i="2"/>
  <c r="Q149" i="2"/>
  <c r="I149" i="2"/>
  <c r="Q148" i="2"/>
  <c r="I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Q146" i="2"/>
  <c r="I146" i="2"/>
  <c r="Q145" i="2"/>
  <c r="I145" i="2"/>
  <c r="Q144" i="2"/>
  <c r="I144" i="2"/>
  <c r="Q143" i="2"/>
  <c r="I143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Q141" i="2"/>
  <c r="I141" i="2"/>
  <c r="Q140" i="2"/>
  <c r="I140" i="2"/>
  <c r="Q139" i="2"/>
  <c r="I139" i="2"/>
  <c r="Q138" i="2"/>
  <c r="I138" i="2"/>
  <c r="Q137" i="2"/>
  <c r="I137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Q131" i="2"/>
  <c r="I131" i="2"/>
  <c r="Q130" i="2"/>
  <c r="I130" i="2"/>
  <c r="Q129" i="2"/>
  <c r="I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Q127" i="2"/>
  <c r="Q126" i="2"/>
  <c r="Q125" i="2"/>
  <c r="I125" i="2"/>
  <c r="Q124" i="2"/>
  <c r="I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Q122" i="2"/>
  <c r="I122" i="2"/>
  <c r="Q121" i="2"/>
  <c r="I121" i="2"/>
  <c r="Q120" i="2"/>
  <c r="I120" i="2"/>
  <c r="Q119" i="2"/>
  <c r="I119" i="2"/>
  <c r="Q118" i="2"/>
  <c r="I118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Q112" i="2"/>
  <c r="I112" i="2"/>
  <c r="Q111" i="2"/>
  <c r="I111" i="2"/>
  <c r="Q110" i="2"/>
  <c r="I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I108" i="2"/>
  <c r="Q107" i="2"/>
  <c r="I107" i="2"/>
  <c r="Q106" i="2"/>
  <c r="I106" i="2"/>
  <c r="Q105" i="2"/>
  <c r="I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Q103" i="2"/>
  <c r="I103" i="2"/>
  <c r="Q102" i="2"/>
  <c r="I102" i="2"/>
  <c r="Q101" i="2"/>
  <c r="I101" i="2"/>
  <c r="Q100" i="2"/>
  <c r="I100" i="2"/>
  <c r="Q99" i="2"/>
  <c r="I99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Q93" i="2"/>
  <c r="I93" i="2"/>
  <c r="Q92" i="2"/>
  <c r="I92" i="2"/>
  <c r="Q91" i="2"/>
  <c r="I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Q89" i="2"/>
  <c r="I89" i="2"/>
  <c r="Q88" i="2"/>
  <c r="I88" i="2"/>
  <c r="Q87" i="2"/>
  <c r="I87" i="2"/>
  <c r="Q86" i="2"/>
  <c r="I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Q84" i="2"/>
  <c r="I84" i="2"/>
  <c r="Q83" i="2"/>
  <c r="I83" i="2"/>
  <c r="Q82" i="2"/>
  <c r="I82" i="2"/>
  <c r="Q81" i="2"/>
  <c r="I81" i="2"/>
  <c r="Q80" i="2"/>
  <c r="I80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Q74" i="2"/>
  <c r="I74" i="2"/>
  <c r="Q73" i="2"/>
  <c r="I73" i="2"/>
  <c r="Q72" i="2"/>
  <c r="I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Q70" i="2"/>
  <c r="I70" i="2"/>
  <c r="Q69" i="2"/>
  <c r="I69" i="2"/>
  <c r="Q68" i="2"/>
  <c r="I68" i="2"/>
  <c r="Q67" i="2"/>
  <c r="I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Q65" i="2"/>
  <c r="I65" i="2"/>
  <c r="Q64" i="2"/>
  <c r="I64" i="2"/>
  <c r="Q63" i="2"/>
  <c r="I63" i="2"/>
  <c r="Q62" i="2"/>
  <c r="I62" i="2"/>
  <c r="Q61" i="2"/>
  <c r="I61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4" i="2"/>
  <c r="I54" i="2"/>
  <c r="Q53" i="2"/>
  <c r="I53" i="2"/>
  <c r="Q52" i="2"/>
  <c r="I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Q50" i="2"/>
  <c r="Q49" i="2"/>
  <c r="Q48" i="2"/>
  <c r="I48" i="2"/>
  <c r="Q47" i="2"/>
  <c r="I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Q45" i="2"/>
  <c r="I45" i="2"/>
  <c r="Q44" i="2"/>
  <c r="I44" i="2"/>
  <c r="Q43" i="2"/>
  <c r="I43" i="2"/>
  <c r="Q42" i="2"/>
  <c r="I42" i="2"/>
  <c r="Q41" i="2"/>
  <c r="I41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Q35" i="2"/>
  <c r="I35" i="2"/>
  <c r="Q34" i="2"/>
  <c r="I34" i="2"/>
  <c r="Q33" i="2"/>
  <c r="I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I31" i="2"/>
  <c r="Q30" i="2"/>
  <c r="I30" i="2"/>
  <c r="Q29" i="2"/>
  <c r="I29" i="2"/>
  <c r="Q28" i="2"/>
  <c r="I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C27" i="2"/>
  <c r="B27" i="2"/>
  <c r="Q26" i="2"/>
  <c r="I26" i="2"/>
  <c r="Q25" i="2"/>
  <c r="I25" i="2"/>
  <c r="Q24" i="2"/>
  <c r="I24" i="2"/>
  <c r="Q23" i="2"/>
  <c r="I23" i="2"/>
  <c r="Q22" i="2"/>
  <c r="I22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6" i="2"/>
  <c r="I16" i="2"/>
  <c r="Q15" i="2"/>
  <c r="I15" i="2"/>
  <c r="Q14" i="2"/>
  <c r="I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2" i="2"/>
  <c r="I12" i="2"/>
  <c r="Q11" i="2"/>
  <c r="I11" i="2"/>
  <c r="Q10" i="2"/>
  <c r="I10" i="2"/>
  <c r="Q9" i="2"/>
  <c r="I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Q7" i="2"/>
  <c r="I7" i="2"/>
  <c r="Q6" i="2"/>
  <c r="I6" i="2"/>
  <c r="Q5" i="2"/>
  <c r="I5" i="2"/>
  <c r="S4" i="2"/>
  <c r="Q4" i="2"/>
  <c r="I4" i="2"/>
  <c r="S3" i="2"/>
  <c r="Q3" i="2"/>
  <c r="I3" i="2"/>
  <c r="C1547" i="1"/>
  <c r="E1546" i="1"/>
  <c r="C1546" i="1"/>
  <c r="E1545" i="1"/>
  <c r="D1545" i="1"/>
  <c r="E1544" i="1"/>
  <c r="D1544" i="1"/>
  <c r="E1543" i="1"/>
  <c r="E1542" i="1"/>
  <c r="E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C1532" i="1"/>
  <c r="E1531" i="1"/>
  <c r="C1531" i="1"/>
  <c r="E1530" i="1"/>
  <c r="D1530" i="1"/>
  <c r="E1529" i="1"/>
  <c r="D1529" i="1"/>
  <c r="D1528" i="1"/>
  <c r="E1527" i="1"/>
  <c r="D1527" i="1"/>
  <c r="E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D1517" i="1"/>
  <c r="C1517" i="1"/>
  <c r="E1516" i="1"/>
  <c r="D1516" i="1"/>
  <c r="C1516" i="1"/>
  <c r="E1515" i="1"/>
  <c r="E1514" i="1"/>
  <c r="D1514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D1502" i="1"/>
  <c r="C1502" i="1"/>
  <c r="E1501" i="1"/>
  <c r="D1501" i="1"/>
  <c r="C1501" i="1"/>
  <c r="E1500" i="1"/>
  <c r="D1500" i="1"/>
  <c r="E1499" i="1"/>
  <c r="D1499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D1487" i="1"/>
  <c r="C1487" i="1"/>
  <c r="E1486" i="1"/>
  <c r="D1486" i="1"/>
  <c r="C1486" i="1"/>
  <c r="E1485" i="1"/>
  <c r="D1485" i="1"/>
  <c r="E1484" i="1"/>
  <c r="D1484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D1472" i="1"/>
  <c r="C1472" i="1"/>
  <c r="E1471" i="1"/>
  <c r="D1471" i="1"/>
  <c r="C1471" i="1"/>
  <c r="E1470" i="1"/>
  <c r="D1470" i="1"/>
  <c r="E1469" i="1"/>
  <c r="D1469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D1457" i="1"/>
  <c r="C1457" i="1"/>
  <c r="E1456" i="1"/>
  <c r="D1456" i="1"/>
  <c r="C1456" i="1"/>
  <c r="E1455" i="1"/>
  <c r="D1455" i="1"/>
  <c r="E1454" i="1"/>
  <c r="D1454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D1442" i="1"/>
  <c r="C1442" i="1"/>
  <c r="E1441" i="1"/>
  <c r="D1441" i="1"/>
  <c r="C1441" i="1"/>
  <c r="E1440" i="1"/>
  <c r="D1440" i="1"/>
  <c r="E1439" i="1"/>
  <c r="D1439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D1427" i="1"/>
  <c r="C1427" i="1"/>
  <c r="E1426" i="1"/>
  <c r="D1426" i="1"/>
  <c r="C1426" i="1"/>
  <c r="E1425" i="1"/>
  <c r="D1425" i="1"/>
  <c r="E1424" i="1"/>
  <c r="D1424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D1412" i="1"/>
  <c r="C1412" i="1"/>
  <c r="E1411" i="1"/>
  <c r="D1411" i="1"/>
  <c r="C1411" i="1"/>
  <c r="E1410" i="1"/>
  <c r="D1410" i="1"/>
  <c r="E1409" i="1"/>
  <c r="D1409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D1397" i="1"/>
  <c r="C1397" i="1"/>
  <c r="E1396" i="1"/>
  <c r="D1396" i="1"/>
  <c r="C1396" i="1"/>
  <c r="E1395" i="1"/>
  <c r="D1395" i="1"/>
  <c r="E1394" i="1"/>
  <c r="D1394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D1382" i="1"/>
  <c r="C1382" i="1"/>
  <c r="E1381" i="1"/>
  <c r="D1381" i="1"/>
  <c r="C1381" i="1"/>
  <c r="E1380" i="1"/>
  <c r="D1380" i="1"/>
  <c r="E1379" i="1"/>
  <c r="D1379" i="1"/>
  <c r="E1378" i="1"/>
  <c r="D1378" i="1"/>
  <c r="E1377" i="1"/>
  <c r="D1377" i="1"/>
  <c r="E1376" i="1"/>
  <c r="E1375" i="1"/>
  <c r="E1374" i="1"/>
  <c r="D1374" i="1"/>
  <c r="E1373" i="1"/>
  <c r="D1373" i="1"/>
  <c r="E1372" i="1"/>
  <c r="E1371" i="1"/>
  <c r="D1368" i="1"/>
  <c r="C1368" i="1"/>
  <c r="E1367" i="1"/>
  <c r="D1367" i="1"/>
  <c r="C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D1354" i="1"/>
  <c r="C1354" i="1"/>
  <c r="E1353" i="1"/>
  <c r="D1353" i="1"/>
  <c r="C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D1339" i="1"/>
  <c r="C1339" i="1"/>
  <c r="E1338" i="1"/>
  <c r="D1338" i="1"/>
  <c r="C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D1325" i="1"/>
  <c r="C1325" i="1"/>
  <c r="E1324" i="1"/>
  <c r="D1324" i="1"/>
  <c r="C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D1311" i="1"/>
  <c r="C1311" i="1"/>
  <c r="E1310" i="1"/>
  <c r="D1310" i="1"/>
  <c r="C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D1297" i="1"/>
  <c r="C1297" i="1"/>
  <c r="E1296" i="1"/>
  <c r="D1296" i="1"/>
  <c r="C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D1283" i="1"/>
  <c r="C1283" i="1"/>
  <c r="E1282" i="1"/>
  <c r="D1282" i="1"/>
  <c r="C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D1269" i="1"/>
  <c r="C1269" i="1"/>
  <c r="E1268" i="1"/>
  <c r="D1268" i="1"/>
  <c r="C1268" i="1"/>
  <c r="E1267" i="1"/>
  <c r="D1267" i="1"/>
  <c r="C1267" i="1"/>
  <c r="E1266" i="1"/>
  <c r="D1266" i="1"/>
  <c r="C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D1255" i="1"/>
  <c r="C1255" i="1"/>
  <c r="E1254" i="1"/>
  <c r="D1254" i="1"/>
  <c r="C1254" i="1"/>
  <c r="E1253" i="1"/>
  <c r="D1253" i="1"/>
  <c r="C1253" i="1"/>
  <c r="E1252" i="1"/>
  <c r="D1252" i="1"/>
  <c r="C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D1241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D1227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D1213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D1199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D1185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D1171" i="1"/>
  <c r="D1170" i="1"/>
  <c r="E1169" i="1"/>
  <c r="D1169" i="1"/>
  <c r="E1168" i="1"/>
  <c r="D1168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D1157" i="1"/>
  <c r="D1156" i="1"/>
  <c r="E1155" i="1"/>
  <c r="D1155" i="1"/>
  <c r="E1154" i="1"/>
  <c r="D1154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D1143" i="1"/>
  <c r="D1142" i="1"/>
  <c r="E1141" i="1"/>
  <c r="D1141" i="1"/>
  <c r="E1140" i="1"/>
  <c r="D1140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D1129" i="1"/>
  <c r="D1128" i="1"/>
  <c r="E1127" i="1"/>
  <c r="D1127" i="1"/>
  <c r="E1126" i="1"/>
  <c r="D1126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D1115" i="1"/>
  <c r="D1114" i="1"/>
  <c r="E1113" i="1"/>
  <c r="D1113" i="1"/>
  <c r="E1112" i="1"/>
  <c r="D1112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D1101" i="1"/>
  <c r="D1100" i="1"/>
  <c r="E1099" i="1"/>
  <c r="D1099" i="1"/>
  <c r="E1098" i="1"/>
  <c r="D1098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D1087" i="1"/>
  <c r="D1086" i="1"/>
  <c r="E1085" i="1"/>
  <c r="D1085" i="1"/>
  <c r="E1084" i="1"/>
  <c r="D1084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D1073" i="1"/>
  <c r="D1072" i="1"/>
  <c r="E1071" i="1"/>
  <c r="D1071" i="1"/>
  <c r="E1070" i="1"/>
  <c r="D1070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D1059" i="1"/>
  <c r="D1058" i="1"/>
  <c r="E1057" i="1"/>
  <c r="D1057" i="1"/>
  <c r="E1056" i="1"/>
  <c r="D1056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D1045" i="1"/>
  <c r="D1044" i="1"/>
  <c r="E1043" i="1"/>
  <c r="D1043" i="1"/>
  <c r="E1042" i="1"/>
  <c r="D1042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D1031" i="1"/>
  <c r="D1030" i="1"/>
  <c r="E1029" i="1"/>
  <c r="D1029" i="1"/>
  <c r="E1028" i="1"/>
  <c r="D1028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D1017" i="1"/>
  <c r="D1016" i="1"/>
  <c r="E1015" i="1"/>
  <c r="D1015" i="1"/>
  <c r="E1014" i="1"/>
  <c r="D1014" i="1"/>
  <c r="D1013" i="1"/>
  <c r="E1012" i="1"/>
  <c r="D1012" i="1"/>
  <c r="E1011" i="1"/>
  <c r="D1011" i="1"/>
  <c r="E1010" i="1"/>
  <c r="D1010" i="1"/>
  <c r="D1009" i="1"/>
  <c r="E1008" i="1"/>
  <c r="D1008" i="1"/>
  <c r="E1007" i="1"/>
  <c r="D1007" i="1"/>
  <c r="E1006" i="1"/>
  <c r="D1006" i="1"/>
  <c r="D1003" i="1"/>
  <c r="D1002" i="1"/>
  <c r="E1001" i="1"/>
  <c r="E1000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D989" i="1"/>
  <c r="D988" i="1"/>
  <c r="E987" i="1"/>
  <c r="D987" i="1"/>
  <c r="E986" i="1"/>
  <c r="D986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D975" i="1"/>
  <c r="D974" i="1"/>
  <c r="E973" i="1"/>
  <c r="D973" i="1"/>
  <c r="E972" i="1"/>
  <c r="D972" i="1"/>
  <c r="D971" i="1"/>
  <c r="E970" i="1"/>
  <c r="D970" i="1"/>
  <c r="E968" i="1"/>
  <c r="D968" i="1"/>
  <c r="E967" i="1"/>
  <c r="D967" i="1"/>
  <c r="E966" i="1"/>
  <c r="D966" i="1"/>
  <c r="E965" i="1"/>
  <c r="D965" i="1"/>
  <c r="E964" i="1"/>
  <c r="D964" i="1"/>
  <c r="D961" i="1"/>
  <c r="D960" i="1"/>
  <c r="E959" i="1"/>
  <c r="D959" i="1"/>
  <c r="E958" i="1"/>
  <c r="D958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D947" i="1"/>
  <c r="D946" i="1"/>
  <c r="E945" i="1"/>
  <c r="D945" i="1"/>
  <c r="E944" i="1"/>
  <c r="D944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D933" i="1"/>
  <c r="D932" i="1"/>
  <c r="E931" i="1"/>
  <c r="D931" i="1"/>
  <c r="E930" i="1"/>
  <c r="D930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D919" i="1"/>
  <c r="D918" i="1"/>
  <c r="E917" i="1"/>
  <c r="D917" i="1"/>
  <c r="E916" i="1"/>
  <c r="D916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D905" i="1"/>
  <c r="D904" i="1"/>
  <c r="E903" i="1"/>
  <c r="D903" i="1"/>
  <c r="E902" i="1"/>
  <c r="D902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D891" i="1"/>
  <c r="D890" i="1"/>
  <c r="E889" i="1"/>
  <c r="D889" i="1"/>
  <c r="E888" i="1"/>
  <c r="D888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D877" i="1"/>
  <c r="D876" i="1"/>
  <c r="E875" i="1"/>
  <c r="D875" i="1"/>
  <c r="E874" i="1"/>
  <c r="D874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D863" i="1"/>
  <c r="D862" i="1"/>
  <c r="E861" i="1"/>
  <c r="D861" i="1"/>
  <c r="E860" i="1"/>
  <c r="D860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D848" i="1"/>
  <c r="D847" i="1"/>
  <c r="E846" i="1"/>
  <c r="D846" i="1"/>
  <c r="E845" i="1"/>
  <c r="D845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2" i="1"/>
  <c r="D832" i="1"/>
  <c r="E831" i="1"/>
  <c r="D831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18" i="1"/>
  <c r="D818" i="1"/>
  <c r="E817" i="1"/>
  <c r="D817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4" i="1"/>
  <c r="D804" i="1"/>
  <c r="E803" i="1"/>
  <c r="D803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0" i="1"/>
  <c r="D790" i="1"/>
  <c r="E789" i="1"/>
  <c r="D789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76" i="1"/>
  <c r="D776" i="1"/>
  <c r="E775" i="1"/>
  <c r="D775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2" i="1"/>
  <c r="D762" i="1"/>
  <c r="E761" i="1"/>
  <c r="D761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D750" i="1"/>
  <c r="D749" i="1"/>
  <c r="E748" i="1"/>
  <c r="D748" i="1"/>
  <c r="E747" i="1"/>
  <c r="D747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D735" i="1"/>
  <c r="D734" i="1"/>
  <c r="E733" i="1"/>
  <c r="D733" i="1"/>
  <c r="E732" i="1"/>
  <c r="D732" i="1"/>
  <c r="E730" i="1"/>
  <c r="D730" i="1"/>
  <c r="E729" i="1"/>
  <c r="D729" i="1"/>
  <c r="E728" i="1"/>
  <c r="D728" i="1"/>
  <c r="E727" i="1"/>
  <c r="E726" i="1"/>
  <c r="D726" i="1"/>
  <c r="E725" i="1"/>
  <c r="D725" i="1"/>
  <c r="E724" i="1"/>
  <c r="D724" i="1"/>
  <c r="D721" i="1"/>
  <c r="D720" i="1"/>
  <c r="E719" i="1"/>
  <c r="D719" i="1"/>
  <c r="E718" i="1"/>
  <c r="D718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D707" i="1"/>
  <c r="D706" i="1"/>
  <c r="E705" i="1"/>
  <c r="D705" i="1"/>
  <c r="E704" i="1"/>
  <c r="D704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D693" i="1"/>
  <c r="D692" i="1"/>
  <c r="E691" i="1"/>
  <c r="D691" i="1"/>
  <c r="E690" i="1"/>
  <c r="D690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D679" i="1"/>
  <c r="D678" i="1"/>
  <c r="E677" i="1"/>
  <c r="D677" i="1"/>
  <c r="E676" i="1"/>
  <c r="D676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D665" i="1"/>
  <c r="D664" i="1"/>
  <c r="E663" i="1"/>
  <c r="D663" i="1"/>
  <c r="E662" i="1"/>
  <c r="D662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D650" i="1"/>
  <c r="D649" i="1"/>
  <c r="E648" i="1"/>
  <c r="D648" i="1"/>
  <c r="E647" i="1"/>
  <c r="D647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D636" i="1"/>
  <c r="D635" i="1"/>
  <c r="E634" i="1"/>
  <c r="D634" i="1"/>
  <c r="E633" i="1"/>
  <c r="D633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D622" i="1"/>
  <c r="D621" i="1"/>
  <c r="E620" i="1"/>
  <c r="D620" i="1"/>
  <c r="E619" i="1"/>
  <c r="D619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D608" i="1"/>
  <c r="D607" i="1"/>
  <c r="E606" i="1"/>
  <c r="D606" i="1"/>
  <c r="E605" i="1"/>
  <c r="D605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D594" i="1"/>
  <c r="D593" i="1"/>
  <c r="E592" i="1"/>
  <c r="D592" i="1"/>
  <c r="E591" i="1"/>
  <c r="D591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D580" i="1"/>
  <c r="D579" i="1"/>
  <c r="E578" i="1"/>
  <c r="D578" i="1"/>
  <c r="E577" i="1"/>
  <c r="D577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D566" i="1"/>
  <c r="D565" i="1"/>
  <c r="E564" i="1"/>
  <c r="D564" i="1"/>
  <c r="E563" i="1"/>
  <c r="D563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D552" i="1"/>
  <c r="D551" i="1"/>
  <c r="E550" i="1"/>
  <c r="D550" i="1"/>
  <c r="E549" i="1"/>
  <c r="D549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D538" i="1"/>
  <c r="D537" i="1"/>
  <c r="E536" i="1"/>
  <c r="D536" i="1"/>
  <c r="E535" i="1"/>
  <c r="D535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D524" i="1"/>
  <c r="D523" i="1"/>
  <c r="E522" i="1"/>
  <c r="D522" i="1"/>
  <c r="E521" i="1"/>
  <c r="D521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D510" i="1"/>
  <c r="D509" i="1"/>
  <c r="E508" i="1"/>
  <c r="D508" i="1"/>
  <c r="E507" i="1"/>
  <c r="D507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1" i="1"/>
  <c r="D131" i="1"/>
  <c r="E130" i="1"/>
  <c r="D130" i="1"/>
  <c r="E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I16" i="1"/>
  <c r="E16" i="1"/>
  <c r="D16" i="1"/>
  <c r="C16" i="1"/>
  <c r="E15" i="1"/>
  <c r="D15" i="1"/>
  <c r="C15" i="1"/>
  <c r="C12" i="1"/>
  <c r="E11" i="1"/>
  <c r="C11" i="1"/>
  <c r="E10" i="1"/>
  <c r="D10" i="1"/>
  <c r="C10" i="1"/>
  <c r="E9" i="1"/>
  <c r="D9" i="1"/>
  <c r="C9" i="1"/>
  <c r="E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  <c r="I1274" i="3" l="1"/>
  <c r="I1299" i="3"/>
  <c r="P191" i="3"/>
  <c r="F254" i="3"/>
  <c r="I296" i="3"/>
  <c r="I64" i="3"/>
  <c r="I65" i="3" s="1"/>
  <c r="B254" i="3"/>
  <c r="B339" i="3"/>
  <c r="I406" i="3"/>
  <c r="M456" i="3"/>
  <c r="Q478" i="3"/>
  <c r="Q479" i="3"/>
  <c r="Q526" i="3"/>
  <c r="H528" i="3"/>
  <c r="Q551" i="3"/>
  <c r="I599" i="3"/>
  <c r="I792" i="3"/>
  <c r="I793" i="3" s="1"/>
  <c r="C1059" i="3"/>
  <c r="K1059" i="3"/>
  <c r="I1080" i="3"/>
  <c r="I1129" i="3"/>
  <c r="L1284" i="3"/>
  <c r="Q57" i="3"/>
  <c r="Q63" i="3" s="1"/>
  <c r="Q65" i="3" s="1"/>
  <c r="I85" i="3"/>
  <c r="I211" i="3"/>
  <c r="I212" i="3" s="1"/>
  <c r="B297" i="3"/>
  <c r="Q383" i="3"/>
  <c r="Q429" i="3"/>
  <c r="Q326" i="9" s="1"/>
  <c r="I454" i="3"/>
  <c r="I479" i="3"/>
  <c r="Q503" i="3"/>
  <c r="P528" i="3"/>
  <c r="M552" i="3"/>
  <c r="I551" i="3"/>
  <c r="Q601" i="3"/>
  <c r="Q602" i="3" s="1"/>
  <c r="Q625" i="3"/>
  <c r="Q649" i="3"/>
  <c r="I671" i="3"/>
  <c r="I695" i="3"/>
  <c r="Q745" i="3"/>
  <c r="I816" i="3"/>
  <c r="I817" i="3" s="1"/>
  <c r="I819" i="3" s="1"/>
  <c r="I888" i="3"/>
  <c r="I960" i="3"/>
  <c r="D1059" i="3"/>
  <c r="L1059" i="3"/>
  <c r="I1104" i="3"/>
  <c r="I1147" i="3"/>
  <c r="I1173" i="3"/>
  <c r="P1233" i="3"/>
  <c r="Q1267" i="3"/>
  <c r="Q1282" i="3" s="1"/>
  <c r="Q1284" i="3" s="1"/>
  <c r="L1282" i="3"/>
  <c r="K1282" i="3"/>
  <c r="K1284" i="3" s="1"/>
  <c r="O1282" i="3"/>
  <c r="O1284" i="3" s="1"/>
  <c r="C1309" i="3"/>
  <c r="K1309" i="3"/>
  <c r="I13" i="3"/>
  <c r="I20" i="3"/>
  <c r="I21" i="3" s="1"/>
  <c r="I63" i="3"/>
  <c r="I106" i="3"/>
  <c r="K149" i="3"/>
  <c r="I169" i="3"/>
  <c r="Q253" i="3"/>
  <c r="Q338" i="3"/>
  <c r="I383" i="3"/>
  <c r="Q430" i="3"/>
  <c r="I477" i="3"/>
  <c r="I501" i="3"/>
  <c r="I502" i="3" s="1"/>
  <c r="I503" i="3"/>
  <c r="I504" i="3" s="1"/>
  <c r="I647" i="3"/>
  <c r="I912" i="3"/>
  <c r="I936" i="3"/>
  <c r="I1205" i="3"/>
  <c r="I1206" i="3" s="1"/>
  <c r="I1230" i="3"/>
  <c r="D1233" i="3"/>
  <c r="I1255" i="3"/>
  <c r="I1306" i="3"/>
  <c r="I1307" i="3" s="1"/>
  <c r="I1309" i="3" s="1"/>
  <c r="O1309" i="3"/>
  <c r="U8" i="10"/>
  <c r="L21" i="9" s="1"/>
  <c r="M8" i="10"/>
  <c r="C21" i="9" s="1"/>
  <c r="V74" i="10"/>
  <c r="H235" i="9" s="1"/>
  <c r="Y85" i="10"/>
  <c r="D283" i="9" s="1"/>
  <c r="Q139" i="9"/>
  <c r="R74" i="10"/>
  <c r="D235" i="9" s="1"/>
  <c r="AC8" i="10"/>
  <c r="E38" i="9" s="1"/>
  <c r="AA64" i="10"/>
  <c r="F74" i="10"/>
  <c r="F219" i="9" s="1"/>
  <c r="N131" i="10"/>
  <c r="AA220" i="10"/>
  <c r="O231" i="10"/>
  <c r="B31" i="10"/>
  <c r="J75" i="9" s="1"/>
  <c r="AH31" i="10"/>
  <c r="N109" i="9" s="1"/>
  <c r="J31" i="10"/>
  <c r="Z86" i="10"/>
  <c r="V95" i="10"/>
  <c r="D97" i="10"/>
  <c r="T108" i="10"/>
  <c r="O230" i="10"/>
  <c r="O251" i="10"/>
  <c r="D4" i="9"/>
  <c r="E8" i="10"/>
  <c r="F19" i="10"/>
  <c r="O38" i="9" s="1"/>
  <c r="R31" i="10"/>
  <c r="L92" i="9" s="1"/>
  <c r="L74" i="10"/>
  <c r="M219" i="9" s="1"/>
  <c r="AH74" i="10"/>
  <c r="F251" i="9" s="1"/>
  <c r="AJ97" i="10"/>
  <c r="H107" i="10"/>
  <c r="AB108" i="10"/>
  <c r="AE119" i="10"/>
  <c r="D132" i="10"/>
  <c r="AE231" i="10"/>
  <c r="AB74" i="10"/>
  <c r="O235" i="9" s="1"/>
  <c r="W119" i="10"/>
  <c r="J20" i="10"/>
  <c r="D58" i="9" s="1"/>
  <c r="AA30" i="10"/>
  <c r="F106" i="9" s="1"/>
  <c r="Z31" i="10"/>
  <c r="E109" i="9" s="1"/>
  <c r="AC40" i="10"/>
  <c r="AC51" i="10"/>
  <c r="AC75" i="10"/>
  <c r="P238" i="9" s="1"/>
  <c r="D108" i="10"/>
  <c r="AJ108" i="10"/>
  <c r="G119" i="10"/>
  <c r="AC167" i="10"/>
  <c r="AH209" i="10"/>
  <c r="K220" i="10"/>
  <c r="T232" i="10"/>
  <c r="Y7" i="10"/>
  <c r="G8" i="10"/>
  <c r="O8" i="10"/>
  <c r="E21" i="9" s="1"/>
  <c r="W8" i="10"/>
  <c r="AE8" i="10"/>
  <c r="G38" i="9" s="1"/>
  <c r="Z20" i="10"/>
  <c r="F75" i="9" s="1"/>
  <c r="K30" i="10"/>
  <c r="D31" i="10"/>
  <c r="L75" i="9" s="1"/>
  <c r="L31" i="10"/>
  <c r="E92" i="9" s="1"/>
  <c r="T31" i="10"/>
  <c r="N92" i="9" s="1"/>
  <c r="AB31" i="10"/>
  <c r="G109" i="9" s="1"/>
  <c r="AJ31" i="10"/>
  <c r="P109" i="9" s="1"/>
  <c r="O62" i="10"/>
  <c r="N74" i="10"/>
  <c r="O219" i="9" s="1"/>
  <c r="Z74" i="10"/>
  <c r="M235" i="9" s="1"/>
  <c r="AJ74" i="10"/>
  <c r="H251" i="9" s="1"/>
  <c r="Q75" i="10"/>
  <c r="AG75" i="10"/>
  <c r="E254" i="9" s="1"/>
  <c r="AJ84" i="10"/>
  <c r="Q283" i="9" s="1"/>
  <c r="AG85" i="10"/>
  <c r="M283" i="9" s="1"/>
  <c r="N86" i="10"/>
  <c r="G270" i="9" s="1"/>
  <c r="AD86" i="10"/>
  <c r="L96" i="10"/>
  <c r="M299" i="9" s="1"/>
  <c r="L97" i="10"/>
  <c r="AB96" i="10"/>
  <c r="AB97" i="10"/>
  <c r="K96" i="10"/>
  <c r="L299" i="9" s="1"/>
  <c r="AA96" i="10"/>
  <c r="AI97" i="10"/>
  <c r="E108" i="10"/>
  <c r="U108" i="10"/>
  <c r="A8" i="10"/>
  <c r="I8" i="10"/>
  <c r="Q8" i="10"/>
  <c r="G21" i="9" s="1"/>
  <c r="Y8" i="10"/>
  <c r="F31" i="10"/>
  <c r="N31" i="10"/>
  <c r="G92" i="9" s="1"/>
  <c r="V31" i="10"/>
  <c r="P92" i="9" s="1"/>
  <c r="AD31" i="10"/>
  <c r="J109" i="9" s="1"/>
  <c r="E75" i="10"/>
  <c r="E222" i="9" s="1"/>
  <c r="U75" i="10"/>
  <c r="B86" i="10"/>
  <c r="J254" i="9" s="1"/>
  <c r="R86" i="10"/>
  <c r="AH86" i="10"/>
  <c r="O96" i="10"/>
  <c r="P299" i="9" s="1"/>
  <c r="AE96" i="10"/>
  <c r="S97" i="10"/>
  <c r="Q107" i="10"/>
  <c r="Q108" i="10"/>
  <c r="Y107" i="10"/>
  <c r="Y108" i="10"/>
  <c r="AG107" i="10"/>
  <c r="AG108" i="10"/>
  <c r="K7" i="10"/>
  <c r="C8" i="10"/>
  <c r="K8" i="10"/>
  <c r="S8" i="10"/>
  <c r="J21" i="9" s="1"/>
  <c r="AA8" i="10"/>
  <c r="C38" i="9" s="1"/>
  <c r="V19" i="10"/>
  <c r="B72" i="9" s="1"/>
  <c r="AI30" i="10"/>
  <c r="O106" i="9" s="1"/>
  <c r="H31" i="10"/>
  <c r="P31" i="10"/>
  <c r="J92" i="9" s="1"/>
  <c r="X31" i="10"/>
  <c r="C109" i="9" s="1"/>
  <c r="AF31" i="10"/>
  <c r="L109" i="9" s="1"/>
  <c r="J74" i="10"/>
  <c r="K219" i="9" s="1"/>
  <c r="T74" i="10"/>
  <c r="F235" i="9" s="1"/>
  <c r="I75" i="10"/>
  <c r="J222" i="9" s="1"/>
  <c r="Y75" i="10"/>
  <c r="L238" i="9" s="1"/>
  <c r="F86" i="10"/>
  <c r="N254" i="9" s="1"/>
  <c r="V86" i="10"/>
  <c r="C96" i="10"/>
  <c r="C299" i="9" s="1"/>
  <c r="T97" i="10"/>
  <c r="P107" i="10"/>
  <c r="M108" i="10"/>
  <c r="AC108" i="10"/>
  <c r="M75" i="10"/>
  <c r="N222" i="9" s="1"/>
  <c r="J86" i="10"/>
  <c r="C270" i="9" s="1"/>
  <c r="G96" i="10"/>
  <c r="G299" i="9" s="1"/>
  <c r="AF107" i="10"/>
  <c r="V118" i="10"/>
  <c r="AD118" i="10"/>
  <c r="C119" i="10"/>
  <c r="K119" i="10"/>
  <c r="S119" i="10"/>
  <c r="AA119" i="10"/>
  <c r="AI119" i="10"/>
  <c r="K131" i="10"/>
  <c r="S131" i="10"/>
  <c r="AB131" i="10"/>
  <c r="AJ131" i="10"/>
  <c r="P132" i="10"/>
  <c r="X132" i="10"/>
  <c r="AF132" i="10"/>
  <c r="R142" i="10"/>
  <c r="AH142" i="10"/>
  <c r="G143" i="10"/>
  <c r="O143" i="10"/>
  <c r="W143" i="10"/>
  <c r="AE143" i="10"/>
  <c r="L153" i="10"/>
  <c r="X153" i="10"/>
  <c r="D154" i="10"/>
  <c r="T154" i="10"/>
  <c r="AB154" i="10"/>
  <c r="AJ154" i="10"/>
  <c r="M176" i="10"/>
  <c r="V176" i="10"/>
  <c r="AD176" i="10"/>
  <c r="B177" i="10"/>
  <c r="G177" i="10"/>
  <c r="O177" i="10"/>
  <c r="AJ177" i="10"/>
  <c r="I187" i="10"/>
  <c r="D188" i="10"/>
  <c r="AJ188" i="10"/>
  <c r="V197" i="10"/>
  <c r="M198" i="10"/>
  <c r="V198" i="10"/>
  <c r="AD198" i="10"/>
  <c r="C199" i="10"/>
  <c r="N199" i="10"/>
  <c r="Z199" i="10"/>
  <c r="AI199" i="10"/>
  <c r="R209" i="10"/>
  <c r="H210" i="10"/>
  <c r="D221" i="10"/>
  <c r="P221" i="10"/>
  <c r="AJ221" i="10"/>
  <c r="V230" i="10"/>
  <c r="I232" i="10"/>
  <c r="AC232" i="10"/>
  <c r="AC251" i="10"/>
  <c r="AF252" i="10"/>
  <c r="F253" i="10"/>
  <c r="R253" i="10"/>
  <c r="AC253" i="10"/>
  <c r="D263" i="10"/>
  <c r="L263" i="10"/>
  <c r="H264" i="10"/>
  <c r="Y118" i="10"/>
  <c r="AG118" i="10"/>
  <c r="F119" i="10"/>
  <c r="N119" i="10"/>
  <c r="W131" i="10"/>
  <c r="AE131" i="10"/>
  <c r="C132" i="10"/>
  <c r="AA132" i="10"/>
  <c r="AI132" i="10"/>
  <c r="V142" i="10"/>
  <c r="B143" i="10"/>
  <c r="H144" i="10" s="1"/>
  <c r="J143" i="10"/>
  <c r="Z143" i="10"/>
  <c r="P153" i="10"/>
  <c r="E154" i="10"/>
  <c r="M154" i="10"/>
  <c r="U154" i="10"/>
  <c r="AC154" i="10"/>
  <c r="AC175" i="10"/>
  <c r="N176" i="10"/>
  <c r="W176" i="10"/>
  <c r="AE176" i="10"/>
  <c r="C177" i="10"/>
  <c r="J177" i="10"/>
  <c r="R177" i="10"/>
  <c r="Q187" i="10"/>
  <c r="X188" i="10"/>
  <c r="D198" i="10"/>
  <c r="P198" i="10"/>
  <c r="Y198" i="10"/>
  <c r="AG198" i="10"/>
  <c r="F199" i="10"/>
  <c r="R199" i="10"/>
  <c r="AA199" i="10"/>
  <c r="C209" i="10"/>
  <c r="S209" i="10"/>
  <c r="AI209" i="10"/>
  <c r="L210" i="10"/>
  <c r="X210" i="10"/>
  <c r="O219" i="10"/>
  <c r="N220" i="10"/>
  <c r="H221" i="10"/>
  <c r="S221" i="10"/>
  <c r="AB221" i="10"/>
  <c r="AC230" i="10"/>
  <c r="P231" i="10"/>
  <c r="AF231" i="10"/>
  <c r="L232" i="10"/>
  <c r="U232" i="10"/>
  <c r="AG232" i="10"/>
  <c r="AJ251" i="10"/>
  <c r="Q252" i="10"/>
  <c r="AG252" i="10"/>
  <c r="J253" i="10"/>
  <c r="U253" i="10"/>
  <c r="AD253" i="10"/>
  <c r="G263" i="10"/>
  <c r="O263" i="10"/>
  <c r="Q118" i="10"/>
  <c r="Z118" i="10"/>
  <c r="AH118" i="10"/>
  <c r="O131" i="10"/>
  <c r="L132" i="10"/>
  <c r="C143" i="10"/>
  <c r="K143" i="10"/>
  <c r="AA143" i="10"/>
  <c r="AI143" i="10"/>
  <c r="S153" i="10"/>
  <c r="AF153" i="10"/>
  <c r="Q176" i="10"/>
  <c r="Z176" i="10"/>
  <c r="AH176" i="10"/>
  <c r="D177" i="10"/>
  <c r="K177" i="10"/>
  <c r="S177" i="10"/>
  <c r="Z187" i="10"/>
  <c r="L188" i="10"/>
  <c r="AB188" i="10"/>
  <c r="G198" i="10"/>
  <c r="Q198" i="10"/>
  <c r="AH198" i="10"/>
  <c r="J199" i="10"/>
  <c r="S199" i="10"/>
  <c r="J209" i="10"/>
  <c r="Z209" i="10"/>
  <c r="D210" i="10"/>
  <c r="P210" i="10"/>
  <c r="C220" i="10"/>
  <c r="AI220" i="10"/>
  <c r="T221" i="10"/>
  <c r="AF221" i="10"/>
  <c r="G231" i="10"/>
  <c r="W231" i="10"/>
  <c r="D232" i="10"/>
  <c r="M232" i="10"/>
  <c r="Y232" i="10"/>
  <c r="AJ232" i="10"/>
  <c r="O241" i="10"/>
  <c r="AC241" i="10"/>
  <c r="H252" i="10"/>
  <c r="X252" i="10"/>
  <c r="B253" i="10"/>
  <c r="M253" i="10"/>
  <c r="V253" i="10"/>
  <c r="AH253" i="10"/>
  <c r="P263" i="10"/>
  <c r="M264" i="10"/>
  <c r="X107" i="10"/>
  <c r="U118" i="10"/>
  <c r="AC118" i="10"/>
  <c r="B119" i="10"/>
  <c r="J119" i="10"/>
  <c r="R119" i="10"/>
  <c r="B131" i="10"/>
  <c r="R131" i="10"/>
  <c r="G132" i="10"/>
  <c r="N142" i="10"/>
  <c r="AD142" i="10"/>
  <c r="F143" i="10"/>
  <c r="F153" i="10"/>
  <c r="I154" i="10"/>
  <c r="Q154" i="10"/>
  <c r="Y154" i="10"/>
  <c r="AG154" i="10"/>
  <c r="AA176" i="10"/>
  <c r="AI176" i="10"/>
  <c r="F177" i="10"/>
  <c r="AH187" i="10"/>
  <c r="P188" i="10"/>
  <c r="AF188" i="10"/>
  <c r="O200" i="10"/>
  <c r="I198" i="10"/>
  <c r="U198" i="10"/>
  <c r="AC198" i="10"/>
  <c r="B199" i="10"/>
  <c r="K199" i="10"/>
  <c r="K209" i="10"/>
  <c r="AA209" i="10"/>
  <c r="G210" i="10"/>
  <c r="T210" i="10"/>
  <c r="AC219" i="10"/>
  <c r="F220" i="10"/>
  <c r="V220" i="10"/>
  <c r="L221" i="10"/>
  <c r="X221" i="10"/>
  <c r="H231" i="10"/>
  <c r="X231" i="10"/>
  <c r="E232" i="10"/>
  <c r="Q232" i="10"/>
  <c r="AB232" i="10"/>
  <c r="AJ241" i="10"/>
  <c r="I252" i="10"/>
  <c r="Y252" i="10"/>
  <c r="E253" i="10"/>
  <c r="N253" i="10"/>
  <c r="Z253" i="10"/>
  <c r="C263" i="10"/>
  <c r="K263" i="10"/>
  <c r="E264" i="10"/>
  <c r="J158" i="9"/>
  <c r="H158" i="9"/>
  <c r="B75" i="9"/>
  <c r="D7" i="10"/>
  <c r="D20" i="10"/>
  <c r="M41" i="9" s="1"/>
  <c r="D19" i="10"/>
  <c r="M38" i="9" s="1"/>
  <c r="H20" i="10"/>
  <c r="H19" i="10"/>
  <c r="B55" i="9" s="1"/>
  <c r="L20" i="10"/>
  <c r="F58" i="9" s="1"/>
  <c r="L19" i="10"/>
  <c r="F55" i="9" s="1"/>
  <c r="P20" i="10"/>
  <c r="L58" i="9" s="1"/>
  <c r="P19" i="10"/>
  <c r="K55" i="9" s="1"/>
  <c r="T20" i="10"/>
  <c r="P58" i="9" s="1"/>
  <c r="T19" i="10"/>
  <c r="O55" i="9" s="1"/>
  <c r="X20" i="10"/>
  <c r="D75" i="9" s="1"/>
  <c r="X19" i="10"/>
  <c r="D72" i="9" s="1"/>
  <c r="AB20" i="10"/>
  <c r="H75" i="9" s="1"/>
  <c r="AB19" i="10"/>
  <c r="H72" i="9" s="1"/>
  <c r="H41" i="10"/>
  <c r="H123" i="9" s="1"/>
  <c r="X41" i="10"/>
  <c r="L42" i="10"/>
  <c r="AB42" i="10"/>
  <c r="H52" i="10"/>
  <c r="H155" i="9" s="1"/>
  <c r="X52" i="10"/>
  <c r="L53" i="10"/>
  <c r="N158" i="9" s="1"/>
  <c r="AB53" i="10"/>
  <c r="B9" i="10"/>
  <c r="B8" i="10"/>
  <c r="F9" i="10"/>
  <c r="F8" i="10"/>
  <c r="J9" i="10"/>
  <c r="J8" i="10"/>
  <c r="N9" i="10"/>
  <c r="D24" i="9" s="1"/>
  <c r="N8" i="10"/>
  <c r="D21" i="9" s="1"/>
  <c r="R9" i="10"/>
  <c r="R8" i="10"/>
  <c r="H21" i="9" s="1"/>
  <c r="V9" i="10"/>
  <c r="V8" i="10"/>
  <c r="M21" i="9" s="1"/>
  <c r="Z9" i="10"/>
  <c r="Z8" i="10"/>
  <c r="B38" i="9" s="1"/>
  <c r="AF7" i="10"/>
  <c r="I38" i="9" s="1"/>
  <c r="AD9" i="10"/>
  <c r="F41" i="9" s="1"/>
  <c r="AD8" i="10"/>
  <c r="F38" i="9" s="1"/>
  <c r="N18" i="10"/>
  <c r="I55" i="9" s="1"/>
  <c r="N20" i="10"/>
  <c r="O29" i="10"/>
  <c r="I89" i="9" s="1"/>
  <c r="V29" i="10"/>
  <c r="Q89" i="9" s="1"/>
  <c r="O30" i="10"/>
  <c r="H89" i="9" s="1"/>
  <c r="K40" i="10"/>
  <c r="P42" i="10"/>
  <c r="Q126" i="9" s="1"/>
  <c r="O51" i="10"/>
  <c r="Q155" i="9" s="1"/>
  <c r="P53" i="10"/>
  <c r="AB18" i="10"/>
  <c r="I72" i="9" s="1"/>
  <c r="B20" i="10"/>
  <c r="K41" i="9" s="1"/>
  <c r="R20" i="10"/>
  <c r="N58" i="9" s="1"/>
  <c r="S30" i="10"/>
  <c r="M89" i="9" s="1"/>
  <c r="V40" i="10"/>
  <c r="D42" i="10"/>
  <c r="D126" i="9" s="1"/>
  <c r="T42" i="10"/>
  <c r="V51" i="10"/>
  <c r="D53" i="10"/>
  <c r="T53" i="10"/>
  <c r="H65" i="10"/>
  <c r="I190" i="9" s="1"/>
  <c r="AC65" i="10"/>
  <c r="D9" i="10"/>
  <c r="D8" i="10"/>
  <c r="H9" i="10"/>
  <c r="H8" i="10"/>
  <c r="R7" i="10"/>
  <c r="I21" i="9" s="1"/>
  <c r="L9" i="10"/>
  <c r="L8" i="10"/>
  <c r="B21" i="9" s="1"/>
  <c r="P9" i="10"/>
  <c r="F24" i="9" s="1"/>
  <c r="P8" i="10"/>
  <c r="F21" i="9" s="1"/>
  <c r="T9" i="10"/>
  <c r="T8" i="10"/>
  <c r="K21" i="9" s="1"/>
  <c r="X9" i="10"/>
  <c r="X8" i="10"/>
  <c r="AB9" i="10"/>
  <c r="D41" i="9" s="1"/>
  <c r="AB8" i="10"/>
  <c r="D38" i="9" s="1"/>
  <c r="AF9" i="10"/>
  <c r="H41" i="9" s="1"/>
  <c r="AF8" i="10"/>
  <c r="H38" i="9" s="1"/>
  <c r="C31" i="10"/>
  <c r="K75" i="9" s="1"/>
  <c r="H29" i="10"/>
  <c r="Q72" i="9" s="1"/>
  <c r="W31" i="10"/>
  <c r="AC29" i="10"/>
  <c r="I106" i="9" s="1"/>
  <c r="AE31" i="10"/>
  <c r="K109" i="9" s="1"/>
  <c r="AJ29" i="10"/>
  <c r="Q106" i="9" s="1"/>
  <c r="G30" i="10"/>
  <c r="O72" i="9" s="1"/>
  <c r="W30" i="10"/>
  <c r="B106" i="9" s="1"/>
  <c r="X42" i="10"/>
  <c r="AC43" i="10" s="1"/>
  <c r="X53" i="10"/>
  <c r="V65" i="10"/>
  <c r="U18" i="10"/>
  <c r="Q55" i="9" s="1"/>
  <c r="C19" i="10"/>
  <c r="L38" i="9" s="1"/>
  <c r="G19" i="10"/>
  <c r="P38" i="9" s="1"/>
  <c r="K19" i="10"/>
  <c r="E55" i="9" s="1"/>
  <c r="O19" i="10"/>
  <c r="J55" i="9" s="1"/>
  <c r="S19" i="10"/>
  <c r="N55" i="9" s="1"/>
  <c r="W19" i="10"/>
  <c r="C72" i="9" s="1"/>
  <c r="AA19" i="10"/>
  <c r="G72" i="9" s="1"/>
  <c r="E31" i="10"/>
  <c r="I31" i="10"/>
  <c r="M31" i="10"/>
  <c r="F92" i="9" s="1"/>
  <c r="Q31" i="10"/>
  <c r="K92" i="9" s="1"/>
  <c r="U31" i="10"/>
  <c r="O92" i="9" s="1"/>
  <c r="Y31" i="10"/>
  <c r="D109" i="9" s="1"/>
  <c r="AC31" i="10"/>
  <c r="H109" i="9" s="1"/>
  <c r="AG31" i="10"/>
  <c r="M109" i="9" s="1"/>
  <c r="E41" i="10"/>
  <c r="E123" i="9" s="1"/>
  <c r="I41" i="10"/>
  <c r="J123" i="9" s="1"/>
  <c r="M41" i="10"/>
  <c r="N123" i="9" s="1"/>
  <c r="Q41" i="10"/>
  <c r="U41" i="10"/>
  <c r="Y41" i="10"/>
  <c r="AC41" i="10"/>
  <c r="E42" i="10"/>
  <c r="E52" i="10"/>
  <c r="E155" i="9" s="1"/>
  <c r="I52" i="10"/>
  <c r="J155" i="9" s="1"/>
  <c r="M52" i="10"/>
  <c r="N155" i="9" s="1"/>
  <c r="Q52" i="10"/>
  <c r="U52" i="10"/>
  <c r="Y52" i="10"/>
  <c r="AC52" i="10"/>
  <c r="I53" i="10"/>
  <c r="K158" i="9" s="1"/>
  <c r="AC62" i="10"/>
  <c r="E63" i="10"/>
  <c r="E187" i="9" s="1"/>
  <c r="I63" i="10"/>
  <c r="M63" i="10"/>
  <c r="M187" i="9" s="1"/>
  <c r="Q63" i="10"/>
  <c r="U63" i="10"/>
  <c r="Y63" i="10"/>
  <c r="AC63" i="10"/>
  <c r="I64" i="10"/>
  <c r="O65" i="10" s="1"/>
  <c r="Z64" i="10"/>
  <c r="H74" i="10"/>
  <c r="H219" i="9" s="1"/>
  <c r="P74" i="10"/>
  <c r="B235" i="9" s="1"/>
  <c r="X74" i="10"/>
  <c r="K235" i="9" s="1"/>
  <c r="AF74" i="10"/>
  <c r="D251" i="9" s="1"/>
  <c r="E85" i="10"/>
  <c r="M251" i="9" s="1"/>
  <c r="U85" i="10"/>
  <c r="O267" i="9" s="1"/>
  <c r="C107" i="10"/>
  <c r="AI107" i="10"/>
  <c r="L118" i="10"/>
  <c r="E132" i="10"/>
  <c r="H133" i="10" s="1"/>
  <c r="E131" i="10"/>
  <c r="H130" i="10"/>
  <c r="I131" i="10"/>
  <c r="I132" i="10"/>
  <c r="I30" i="10"/>
  <c r="B89" i="9" s="1"/>
  <c r="H40" i="10"/>
  <c r="I123" i="9" s="1"/>
  <c r="B41" i="10"/>
  <c r="B123" i="9" s="1"/>
  <c r="F41" i="10"/>
  <c r="F123" i="9" s="1"/>
  <c r="J41" i="10"/>
  <c r="K123" i="9" s="1"/>
  <c r="N41" i="10"/>
  <c r="O123" i="9" s="1"/>
  <c r="R41" i="10"/>
  <c r="V41" i="10"/>
  <c r="Z41" i="10"/>
  <c r="H51" i="10"/>
  <c r="I155" i="9" s="1"/>
  <c r="B52" i="10"/>
  <c r="B155" i="9" s="1"/>
  <c r="F52" i="10"/>
  <c r="F155" i="9" s="1"/>
  <c r="J52" i="10"/>
  <c r="K155" i="9" s="1"/>
  <c r="N52" i="10"/>
  <c r="O155" i="9" s="1"/>
  <c r="R52" i="10"/>
  <c r="V52" i="10"/>
  <c r="Z52" i="10"/>
  <c r="H62" i="10"/>
  <c r="I187" i="9" s="1"/>
  <c r="B63" i="10"/>
  <c r="B187" i="9" s="1"/>
  <c r="F63" i="10"/>
  <c r="F187" i="9" s="1"/>
  <c r="J63" i="10"/>
  <c r="J187" i="9" s="1"/>
  <c r="N63" i="10"/>
  <c r="N187" i="9" s="1"/>
  <c r="R63" i="10"/>
  <c r="V63" i="10"/>
  <c r="O73" i="10"/>
  <c r="Q219" i="9" s="1"/>
  <c r="C74" i="10"/>
  <c r="C219" i="9" s="1"/>
  <c r="G75" i="10"/>
  <c r="G222" i="9" s="1"/>
  <c r="O75" i="10"/>
  <c r="P222" i="9" s="1"/>
  <c r="W75" i="10"/>
  <c r="J238" i="9" s="1"/>
  <c r="AE75" i="10"/>
  <c r="C254" i="9" s="1"/>
  <c r="D119" i="10"/>
  <c r="H117" i="10"/>
  <c r="H119" i="10"/>
  <c r="H118" i="10"/>
  <c r="V117" i="10"/>
  <c r="P119" i="10"/>
  <c r="V120" i="10" s="1"/>
  <c r="P118" i="10"/>
  <c r="X118" i="10"/>
  <c r="X119" i="10"/>
  <c r="AC117" i="10"/>
  <c r="AB118" i="10"/>
  <c r="AB119" i="10"/>
  <c r="AF118" i="10"/>
  <c r="AF119" i="10"/>
  <c r="AJ117" i="10"/>
  <c r="AJ118" i="10"/>
  <c r="AJ119" i="10"/>
  <c r="G18" i="10"/>
  <c r="Q38" i="9" s="1"/>
  <c r="A19" i="10"/>
  <c r="J38" i="9" s="1"/>
  <c r="E19" i="10"/>
  <c r="N38" i="9" s="1"/>
  <c r="I19" i="10"/>
  <c r="C55" i="9" s="1"/>
  <c r="M19" i="10"/>
  <c r="G55" i="9" s="1"/>
  <c r="Q19" i="10"/>
  <c r="L55" i="9" s="1"/>
  <c r="U19" i="10"/>
  <c r="P55" i="9" s="1"/>
  <c r="Y19" i="10"/>
  <c r="E72" i="9" s="1"/>
  <c r="C41" i="10"/>
  <c r="C123" i="9" s="1"/>
  <c r="G41" i="10"/>
  <c r="G123" i="9" s="1"/>
  <c r="K41" i="10"/>
  <c r="L123" i="9" s="1"/>
  <c r="O41" i="10"/>
  <c r="P123" i="9" s="1"/>
  <c r="S41" i="10"/>
  <c r="W41" i="10"/>
  <c r="AA41" i="10"/>
  <c r="C52" i="10"/>
  <c r="C155" i="9" s="1"/>
  <c r="G52" i="10"/>
  <c r="G155" i="9" s="1"/>
  <c r="K52" i="10"/>
  <c r="L155" i="9" s="1"/>
  <c r="O52" i="10"/>
  <c r="P155" i="9" s="1"/>
  <c r="S52" i="10"/>
  <c r="W52" i="10"/>
  <c r="AA52" i="10"/>
  <c r="C63" i="10"/>
  <c r="C187" i="9" s="1"/>
  <c r="G63" i="10"/>
  <c r="G187" i="9" s="1"/>
  <c r="K63" i="10"/>
  <c r="K187" i="9" s="1"/>
  <c r="O63" i="10"/>
  <c r="O187" i="9" s="1"/>
  <c r="S63" i="10"/>
  <c r="W63" i="10"/>
  <c r="AB64" i="10"/>
  <c r="B75" i="10"/>
  <c r="H73" i="10"/>
  <c r="I219" i="9" s="1"/>
  <c r="AD75" i="10"/>
  <c r="B254" i="9" s="1"/>
  <c r="AJ73" i="10"/>
  <c r="I251" i="9" s="1"/>
  <c r="V73" i="10"/>
  <c r="I235" i="9" s="1"/>
  <c r="D74" i="10"/>
  <c r="D219" i="9" s="1"/>
  <c r="O84" i="10"/>
  <c r="I86" i="10"/>
  <c r="B270" i="9" s="1"/>
  <c r="V84" i="10"/>
  <c r="Q267" i="9" s="1"/>
  <c r="Q86" i="10"/>
  <c r="H84" i="10"/>
  <c r="Q251" i="9" s="1"/>
  <c r="M85" i="10"/>
  <c r="F267" i="9" s="1"/>
  <c r="AC85" i="10"/>
  <c r="H283" i="9" s="1"/>
  <c r="B97" i="10"/>
  <c r="H95" i="10"/>
  <c r="I299" i="9" s="1"/>
  <c r="B96" i="10"/>
  <c r="B299" i="9" s="1"/>
  <c r="F97" i="10"/>
  <c r="F96" i="10"/>
  <c r="F299" i="9" s="1"/>
  <c r="J97" i="10"/>
  <c r="J96" i="10"/>
  <c r="K299" i="9" s="1"/>
  <c r="N97" i="10"/>
  <c r="N96" i="10"/>
  <c r="O299" i="9" s="1"/>
  <c r="R97" i="10"/>
  <c r="R96" i="10"/>
  <c r="V97" i="10"/>
  <c r="V96" i="10"/>
  <c r="Z97" i="10"/>
  <c r="Z96" i="10"/>
  <c r="AD97" i="10"/>
  <c r="AJ95" i="10"/>
  <c r="AD96" i="10"/>
  <c r="AH97" i="10"/>
  <c r="AH96" i="10"/>
  <c r="G108" i="10"/>
  <c r="G107" i="10"/>
  <c r="O108" i="10"/>
  <c r="O107" i="10"/>
  <c r="S108" i="10"/>
  <c r="V106" i="10"/>
  <c r="W108" i="10"/>
  <c r="W107" i="10"/>
  <c r="AC106" i="10"/>
  <c r="AE108" i="10"/>
  <c r="AE107" i="10"/>
  <c r="K107" i="10"/>
  <c r="AA107" i="10"/>
  <c r="D118" i="10"/>
  <c r="H120" i="10"/>
  <c r="V62" i="10"/>
  <c r="D63" i="10"/>
  <c r="D187" i="9" s="1"/>
  <c r="H63" i="10"/>
  <c r="H187" i="9" s="1"/>
  <c r="L63" i="10"/>
  <c r="L187" i="9" s="1"/>
  <c r="P63" i="10"/>
  <c r="P187" i="9" s="1"/>
  <c r="T63" i="10"/>
  <c r="X63" i="10"/>
  <c r="AC73" i="10"/>
  <c r="Q235" i="9" s="1"/>
  <c r="K75" i="10"/>
  <c r="S75" i="10"/>
  <c r="AC76" i="10" s="1"/>
  <c r="Q238" i="9" s="1"/>
  <c r="AA75" i="10"/>
  <c r="N238" i="9" s="1"/>
  <c r="AI75" i="10"/>
  <c r="G254" i="9" s="1"/>
  <c r="M131" i="10"/>
  <c r="M132" i="10"/>
  <c r="Q131" i="10"/>
  <c r="Q132" i="10"/>
  <c r="U131" i="10"/>
  <c r="U132" i="10"/>
  <c r="AC84" i="10"/>
  <c r="I283" i="9" s="1"/>
  <c r="D85" i="10"/>
  <c r="L251" i="9" s="1"/>
  <c r="H85" i="10"/>
  <c r="P251" i="9" s="1"/>
  <c r="L85" i="10"/>
  <c r="E267" i="9" s="1"/>
  <c r="P85" i="10"/>
  <c r="J267" i="9" s="1"/>
  <c r="T85" i="10"/>
  <c r="N267" i="9" s="1"/>
  <c r="X85" i="10"/>
  <c r="C283" i="9" s="1"/>
  <c r="AB85" i="10"/>
  <c r="G283" i="9" s="1"/>
  <c r="AF85" i="10"/>
  <c r="L283" i="9" s="1"/>
  <c r="AJ85" i="10"/>
  <c r="P283" i="9" s="1"/>
  <c r="E96" i="10"/>
  <c r="E299" i="9" s="1"/>
  <c r="E97" i="10"/>
  <c r="I96" i="10"/>
  <c r="J299" i="9" s="1"/>
  <c r="I97" i="10"/>
  <c r="M96" i="10"/>
  <c r="N299" i="9" s="1"/>
  <c r="M97" i="10"/>
  <c r="Q96" i="10"/>
  <c r="Q97" i="10"/>
  <c r="U96" i="10"/>
  <c r="U97" i="10"/>
  <c r="Y96" i="10"/>
  <c r="Y97" i="10"/>
  <c r="AC96" i="10"/>
  <c r="AC97" i="10"/>
  <c r="AG96" i="10"/>
  <c r="AG97" i="10"/>
  <c r="O95" i="10"/>
  <c r="AC130" i="10"/>
  <c r="AG132" i="10"/>
  <c r="L142" i="10"/>
  <c r="L143" i="10"/>
  <c r="P142" i="10"/>
  <c r="V141" i="10"/>
  <c r="P143" i="10"/>
  <c r="T142" i="10"/>
  <c r="T143" i="10"/>
  <c r="X142" i="10"/>
  <c r="X143" i="10"/>
  <c r="AB142" i="10"/>
  <c r="AB143" i="10"/>
  <c r="AJ144" i="10" s="1"/>
  <c r="AF142" i="10"/>
  <c r="AF143" i="10"/>
  <c r="AJ142" i="10"/>
  <c r="AJ143" i="10"/>
  <c r="D142" i="10"/>
  <c r="M142" i="10"/>
  <c r="U142" i="10"/>
  <c r="AC142" i="10"/>
  <c r="H152" i="10"/>
  <c r="B154" i="10"/>
  <c r="H155" i="10" s="1"/>
  <c r="J153" i="10"/>
  <c r="J154" i="10"/>
  <c r="N153" i="10"/>
  <c r="N154" i="10"/>
  <c r="V155" i="10" s="1"/>
  <c r="R153" i="10"/>
  <c r="R154" i="10"/>
  <c r="V153" i="10"/>
  <c r="V154" i="10"/>
  <c r="Z153" i="10"/>
  <c r="Z154" i="10"/>
  <c r="AD153" i="10"/>
  <c r="AJ152" i="10"/>
  <c r="AD154" i="10"/>
  <c r="AH153" i="10"/>
  <c r="AH154" i="10"/>
  <c r="V152" i="10"/>
  <c r="G153" i="10"/>
  <c r="I177" i="10"/>
  <c r="O175" i="10"/>
  <c r="U176" i="10"/>
  <c r="U177" i="10"/>
  <c r="Y176" i="10"/>
  <c r="Y177" i="10"/>
  <c r="AC176" i="10"/>
  <c r="AC177" i="10"/>
  <c r="AG176" i="10"/>
  <c r="AG177" i="10"/>
  <c r="H175" i="10"/>
  <c r="E176" i="10"/>
  <c r="X177" i="10"/>
  <c r="N188" i="10"/>
  <c r="N187" i="10"/>
  <c r="V188" i="10"/>
  <c r="V187" i="10"/>
  <c r="AD188" i="10"/>
  <c r="AJ186" i="10"/>
  <c r="AD187" i="10"/>
  <c r="V186" i="10"/>
  <c r="J187" i="10"/>
  <c r="AA187" i="10"/>
  <c r="G188" i="10"/>
  <c r="L199" i="10"/>
  <c r="L198" i="10"/>
  <c r="X198" i="10"/>
  <c r="X199" i="10"/>
  <c r="AB198" i="10"/>
  <c r="AB199" i="10"/>
  <c r="AF198" i="10"/>
  <c r="AF199" i="10"/>
  <c r="AJ198" i="10"/>
  <c r="AJ199" i="10"/>
  <c r="AC208" i="10"/>
  <c r="W209" i="10"/>
  <c r="AE210" i="10"/>
  <c r="AJ211" i="10" s="1"/>
  <c r="AE209" i="10"/>
  <c r="O210" i="10"/>
  <c r="AC132" i="10"/>
  <c r="I143" i="10"/>
  <c r="S142" i="10"/>
  <c r="O141" i="10"/>
  <c r="H141" i="10"/>
  <c r="E142" i="10"/>
  <c r="W154" i="10"/>
  <c r="AC152" i="10"/>
  <c r="K153" i="10"/>
  <c r="AA153" i="10"/>
  <c r="AI153" i="10"/>
  <c r="AC163" i="10"/>
  <c r="B188" i="10"/>
  <c r="H186" i="10"/>
  <c r="F188" i="10"/>
  <c r="F187" i="10"/>
  <c r="K187" i="10"/>
  <c r="K188" i="10"/>
  <c r="S187" i="10"/>
  <c r="S188" i="10"/>
  <c r="W187" i="10"/>
  <c r="AC186" i="10"/>
  <c r="B187" i="10"/>
  <c r="AE188" i="10"/>
  <c r="C86" i="10"/>
  <c r="K254" i="9" s="1"/>
  <c r="G86" i="10"/>
  <c r="O254" i="9" s="1"/>
  <c r="K86" i="10"/>
  <c r="O86" i="10"/>
  <c r="H270" i="9" s="1"/>
  <c r="S86" i="10"/>
  <c r="W86" i="10"/>
  <c r="AC87" i="10" s="1"/>
  <c r="AA86" i="10"/>
  <c r="AE86" i="10"/>
  <c r="AI86" i="10"/>
  <c r="AC95" i="10"/>
  <c r="W97" i="10"/>
  <c r="I119" i="10"/>
  <c r="O117" i="10"/>
  <c r="AJ120" i="10"/>
  <c r="E118" i="10"/>
  <c r="M118" i="10"/>
  <c r="V131" i="10"/>
  <c r="V132" i="10"/>
  <c r="Z131" i="10"/>
  <c r="Z132" i="10"/>
  <c r="AD131" i="10"/>
  <c r="AD132" i="10"/>
  <c r="AH131" i="10"/>
  <c r="AH132" i="10"/>
  <c r="F131" i="10"/>
  <c r="Y132" i="10"/>
  <c r="AC141" i="10"/>
  <c r="I142" i="10"/>
  <c r="Q142" i="10"/>
  <c r="Y142" i="10"/>
  <c r="AG142" i="10"/>
  <c r="C153" i="10"/>
  <c r="AJ163" i="10"/>
  <c r="AJ175" i="10"/>
  <c r="AF177" i="10"/>
  <c r="C187" i="10"/>
  <c r="R187" i="10"/>
  <c r="AI187" i="10"/>
  <c r="W188" i="10"/>
  <c r="H97" i="10"/>
  <c r="P97" i="10"/>
  <c r="X97" i="10"/>
  <c r="AF97" i="10"/>
  <c r="O106" i="10"/>
  <c r="AJ130" i="10"/>
  <c r="AJ141" i="10"/>
  <c r="O152" i="10"/>
  <c r="O153" i="10"/>
  <c r="W153" i="10"/>
  <c r="AE153" i="10"/>
  <c r="P176" i="10"/>
  <c r="V175" i="10"/>
  <c r="H178" i="10"/>
  <c r="L177" i="10"/>
  <c r="V178" i="10" s="1"/>
  <c r="AB177" i="10"/>
  <c r="O186" i="10"/>
  <c r="O188" i="10"/>
  <c r="H106" i="10"/>
  <c r="AJ106" i="10"/>
  <c r="I107" i="10"/>
  <c r="B108" i="10"/>
  <c r="F108" i="10"/>
  <c r="J108" i="10"/>
  <c r="N108" i="10"/>
  <c r="R108" i="10"/>
  <c r="V108" i="10"/>
  <c r="Z108" i="10"/>
  <c r="AD108" i="10"/>
  <c r="AH108" i="10"/>
  <c r="V130" i="10"/>
  <c r="M187" i="10"/>
  <c r="AJ197" i="10"/>
  <c r="AC197" i="10"/>
  <c r="O199" i="10"/>
  <c r="W199" i="10"/>
  <c r="AE199" i="10"/>
  <c r="O208" i="10"/>
  <c r="F209" i="10"/>
  <c r="N209" i="10"/>
  <c r="V209" i="10"/>
  <c r="AD209" i="10"/>
  <c r="U187" i="10"/>
  <c r="U188" i="10"/>
  <c r="Y187" i="10"/>
  <c r="Y188" i="10"/>
  <c r="AC187" i="10"/>
  <c r="AC188" i="10"/>
  <c r="AG187" i="10"/>
  <c r="AG188" i="10"/>
  <c r="E187" i="10"/>
  <c r="B210" i="10"/>
  <c r="H208" i="10"/>
  <c r="AJ208" i="10"/>
  <c r="V208" i="10"/>
  <c r="H197" i="10"/>
  <c r="E198" i="10"/>
  <c r="AB209" i="10"/>
  <c r="AF209" i="10"/>
  <c r="AJ209" i="10"/>
  <c r="E210" i="10"/>
  <c r="O211" i="10" s="1"/>
  <c r="I210" i="10"/>
  <c r="M210" i="10"/>
  <c r="Q210" i="10"/>
  <c r="U210" i="10"/>
  <c r="AC211" i="10" s="1"/>
  <c r="B221" i="10"/>
  <c r="H219" i="10"/>
  <c r="AD221" i="10"/>
  <c r="AJ219" i="10"/>
  <c r="V219" i="10"/>
  <c r="G220" i="10"/>
  <c r="O220" i="10"/>
  <c r="W220" i="10"/>
  <c r="AE220" i="10"/>
  <c r="C231" i="10"/>
  <c r="K231" i="10"/>
  <c r="S231" i="10"/>
  <c r="AA231" i="10"/>
  <c r="AI231" i="10"/>
  <c r="V241" i="10"/>
  <c r="P253" i="10"/>
  <c r="V251" i="10"/>
  <c r="D252" i="10"/>
  <c r="L252" i="10"/>
  <c r="T252" i="10"/>
  <c r="AB252" i="10"/>
  <c r="AJ252" i="10"/>
  <c r="I253" i="10"/>
  <c r="I263" i="10"/>
  <c r="O262" i="10"/>
  <c r="I264" i="10"/>
  <c r="Q264" i="10"/>
  <c r="V265" i="10" s="1"/>
  <c r="O197" i="10"/>
  <c r="Y209" i="10"/>
  <c r="AC209" i="10"/>
  <c r="AG209" i="10"/>
  <c r="B220" i="10"/>
  <c r="J220" i="10"/>
  <c r="R220" i="10"/>
  <c r="Z220" i="10"/>
  <c r="AH220" i="10"/>
  <c r="W221" i="10"/>
  <c r="H241" i="10"/>
  <c r="H251" i="10"/>
  <c r="B263" i="10"/>
  <c r="B264" i="10"/>
  <c r="F263" i="10"/>
  <c r="F264" i="10"/>
  <c r="J264" i="10"/>
  <c r="N263" i="10"/>
  <c r="N264" i="10"/>
  <c r="H262" i="10"/>
  <c r="E221" i="10"/>
  <c r="I221" i="10"/>
  <c r="M221" i="10"/>
  <c r="Q221" i="10"/>
  <c r="U221" i="10"/>
  <c r="Y221" i="10"/>
  <c r="AC221" i="10"/>
  <c r="AG221" i="10"/>
  <c r="H230" i="10"/>
  <c r="AJ230" i="10"/>
  <c r="I231" i="10"/>
  <c r="B232" i="10"/>
  <c r="F232" i="10"/>
  <c r="J232" i="10"/>
  <c r="N232" i="10"/>
  <c r="R232" i="10"/>
  <c r="V232" i="10"/>
  <c r="Z232" i="10"/>
  <c r="AC233" i="10" s="1"/>
  <c r="AD232" i="10"/>
  <c r="AH232" i="10"/>
  <c r="C253" i="10"/>
  <c r="G253" i="10"/>
  <c r="K253" i="10"/>
  <c r="O253" i="10"/>
  <c r="S253" i="10"/>
  <c r="W253" i="10"/>
  <c r="AA253" i="10"/>
  <c r="AE253" i="10"/>
  <c r="AI253" i="10"/>
  <c r="AC265" i="10"/>
  <c r="E39" i="5"/>
  <c r="I39" i="5"/>
  <c r="H44" i="5"/>
  <c r="J49" i="5"/>
  <c r="G49" i="5"/>
  <c r="L59" i="5"/>
  <c r="E4" i="5"/>
  <c r="I4" i="5"/>
  <c r="N4" i="5"/>
  <c r="E9" i="5"/>
  <c r="L9" i="5"/>
  <c r="P9" i="5"/>
  <c r="R23" i="5"/>
  <c r="R24" i="5" s="1"/>
  <c r="Q24" i="5"/>
  <c r="F29" i="5"/>
  <c r="D34" i="5"/>
  <c r="H34" i="5"/>
  <c r="F39" i="5"/>
  <c r="K39" i="5"/>
  <c r="O39" i="5"/>
  <c r="E44" i="5"/>
  <c r="I44" i="5"/>
  <c r="N44" i="5"/>
  <c r="H49" i="5"/>
  <c r="E1159" i="5"/>
  <c r="Q1162" i="5"/>
  <c r="E1179" i="5"/>
  <c r="I1182" i="5"/>
  <c r="G1239" i="5"/>
  <c r="M1254" i="5"/>
  <c r="K4" i="5"/>
  <c r="H9" i="5"/>
  <c r="O19" i="5"/>
  <c r="C24" i="5"/>
  <c r="P29" i="5"/>
  <c r="N34" i="5"/>
  <c r="C39" i="5"/>
  <c r="I49" i="5"/>
  <c r="J52" i="5"/>
  <c r="J54" i="5" s="1"/>
  <c r="E54" i="5"/>
  <c r="D64" i="5"/>
  <c r="H74" i="5"/>
  <c r="N84" i="5"/>
  <c r="J87" i="5"/>
  <c r="I89" i="5"/>
  <c r="J92" i="5"/>
  <c r="E94" i="5"/>
  <c r="E99" i="5"/>
  <c r="I104" i="5"/>
  <c r="J107" i="5"/>
  <c r="E109" i="5"/>
  <c r="I114" i="5"/>
  <c r="J117" i="5"/>
  <c r="F124" i="5"/>
  <c r="Q1202" i="5"/>
  <c r="Q1223" i="5"/>
  <c r="Q1237" i="5"/>
  <c r="Q1279" i="5"/>
  <c r="P4" i="5"/>
  <c r="J14" i="5"/>
  <c r="G24" i="5"/>
  <c r="L29" i="5"/>
  <c r="G39" i="5"/>
  <c r="E49" i="5"/>
  <c r="I54" i="5"/>
  <c r="N59" i="5"/>
  <c r="H64" i="5"/>
  <c r="F69" i="5"/>
  <c r="D74" i="5"/>
  <c r="E89" i="5"/>
  <c r="I94" i="5"/>
  <c r="J97" i="5"/>
  <c r="I99" i="5"/>
  <c r="J102" i="5"/>
  <c r="E104" i="5"/>
  <c r="I109" i="5"/>
  <c r="J112" i="5"/>
  <c r="J114" i="5" s="1"/>
  <c r="E114" i="5"/>
  <c r="E119" i="5"/>
  <c r="I119" i="5"/>
  <c r="C4" i="5"/>
  <c r="J4" i="5" s="1"/>
  <c r="G4" i="5"/>
  <c r="L4" i="5"/>
  <c r="Q4" i="5"/>
  <c r="C9" i="5"/>
  <c r="I9" i="5"/>
  <c r="N9" i="5"/>
  <c r="P19" i="5"/>
  <c r="D24" i="5"/>
  <c r="H24" i="5"/>
  <c r="O24" i="5"/>
  <c r="C29" i="5"/>
  <c r="H29" i="5"/>
  <c r="M29" i="5"/>
  <c r="Q29" i="5"/>
  <c r="F34" i="5"/>
  <c r="K34" i="5"/>
  <c r="O34" i="5"/>
  <c r="D39" i="5"/>
  <c r="H39" i="5"/>
  <c r="M39" i="5"/>
  <c r="Q39" i="5"/>
  <c r="C44" i="5"/>
  <c r="G44" i="5"/>
  <c r="L44" i="5"/>
  <c r="P44" i="5"/>
  <c r="F49" i="5"/>
  <c r="J77" i="5"/>
  <c r="R77" i="5"/>
  <c r="C1164" i="5"/>
  <c r="G1164" i="5"/>
  <c r="L1164" i="5"/>
  <c r="Q1163" i="5"/>
  <c r="I1264" i="5"/>
  <c r="F64" i="5"/>
  <c r="D69" i="5"/>
  <c r="H69" i="5"/>
  <c r="F74" i="5"/>
  <c r="R79" i="5"/>
  <c r="J89" i="5"/>
  <c r="J94" i="5"/>
  <c r="J99" i="5"/>
  <c r="J104" i="5"/>
  <c r="J109" i="5"/>
  <c r="J119" i="5"/>
  <c r="O129" i="5"/>
  <c r="F139" i="5"/>
  <c r="R139" i="5"/>
  <c r="J142" i="5"/>
  <c r="I1192" i="5"/>
  <c r="Q1197" i="5"/>
  <c r="I1202" i="5"/>
  <c r="I1203" i="5"/>
  <c r="G1209" i="5"/>
  <c r="M1209" i="5"/>
  <c r="Q1218" i="5"/>
  <c r="I1222" i="5"/>
  <c r="R48" i="5"/>
  <c r="R49" i="5" s="1"/>
  <c r="O49" i="5"/>
  <c r="D54" i="5"/>
  <c r="H54" i="5"/>
  <c r="M54" i="5"/>
  <c r="Q54" i="5"/>
  <c r="H59" i="5"/>
  <c r="M59" i="5"/>
  <c r="Q59" i="5"/>
  <c r="C64" i="5"/>
  <c r="G64" i="5"/>
  <c r="L64" i="5"/>
  <c r="P64" i="5"/>
  <c r="E69" i="5"/>
  <c r="I69" i="5"/>
  <c r="N69" i="5"/>
  <c r="C74" i="5"/>
  <c r="G74" i="5"/>
  <c r="L74" i="5"/>
  <c r="P74" i="5"/>
  <c r="I79" i="5"/>
  <c r="N79" i="5"/>
  <c r="K84" i="5"/>
  <c r="O84" i="5"/>
  <c r="D89" i="5"/>
  <c r="H89" i="5"/>
  <c r="M89" i="5"/>
  <c r="Q89" i="5"/>
  <c r="F94" i="5"/>
  <c r="R93" i="5"/>
  <c r="R94" i="5" s="1"/>
  <c r="O94" i="5"/>
  <c r="D99" i="5"/>
  <c r="H99" i="5"/>
  <c r="M99" i="5"/>
  <c r="Q99" i="5"/>
  <c r="F104" i="5"/>
  <c r="R103" i="5"/>
  <c r="R104" i="5" s="1"/>
  <c r="O104" i="5"/>
  <c r="D109" i="5"/>
  <c r="H109" i="5"/>
  <c r="M109" i="5"/>
  <c r="Q109" i="5"/>
  <c r="F114" i="5"/>
  <c r="R113" i="5"/>
  <c r="R114" i="5" s="1"/>
  <c r="O114" i="5"/>
  <c r="D119" i="5"/>
  <c r="H119" i="5"/>
  <c r="M119" i="5"/>
  <c r="Q119" i="5"/>
  <c r="R132" i="5"/>
  <c r="C139" i="5"/>
  <c r="G139" i="5"/>
  <c r="M144" i="5"/>
  <c r="J147" i="5"/>
  <c r="I1152" i="5"/>
  <c r="D1164" i="5"/>
  <c r="I1163" i="5"/>
  <c r="F1189" i="5"/>
  <c r="O1189" i="5"/>
  <c r="K1204" i="5"/>
  <c r="O1204" i="5"/>
  <c r="I1207" i="5"/>
  <c r="Q1212" i="5"/>
  <c r="I1218" i="5"/>
  <c r="M1224" i="5"/>
  <c r="Q1227" i="5"/>
  <c r="I1237" i="5"/>
  <c r="L1254" i="5"/>
  <c r="E1259" i="5"/>
  <c r="J1259" i="5"/>
  <c r="M49" i="5"/>
  <c r="Q49" i="5"/>
  <c r="F54" i="5"/>
  <c r="R53" i="5"/>
  <c r="R54" i="5" s="1"/>
  <c r="O54" i="5"/>
  <c r="F59" i="5"/>
  <c r="K59" i="5"/>
  <c r="O59" i="5"/>
  <c r="E64" i="5"/>
  <c r="I64" i="5"/>
  <c r="N64" i="5"/>
  <c r="C69" i="5"/>
  <c r="G69" i="5"/>
  <c r="L69" i="5"/>
  <c r="P69" i="5"/>
  <c r="E74" i="5"/>
  <c r="I74" i="5"/>
  <c r="N74" i="5"/>
  <c r="G79" i="5"/>
  <c r="L79" i="5"/>
  <c r="H84" i="5"/>
  <c r="M84" i="5"/>
  <c r="Q84" i="5"/>
  <c r="F89" i="5"/>
  <c r="K89" i="5"/>
  <c r="O89" i="5"/>
  <c r="D94" i="5"/>
  <c r="H94" i="5"/>
  <c r="M94" i="5"/>
  <c r="Q94" i="5"/>
  <c r="F99" i="5"/>
  <c r="R98" i="5"/>
  <c r="R99" i="5" s="1"/>
  <c r="O99" i="5"/>
  <c r="D104" i="5"/>
  <c r="H104" i="5"/>
  <c r="M104" i="5"/>
  <c r="Q104" i="5"/>
  <c r="F109" i="5"/>
  <c r="R108" i="5"/>
  <c r="R109" i="5" s="1"/>
  <c r="O109" i="5"/>
  <c r="D114" i="5"/>
  <c r="H114" i="5"/>
  <c r="M114" i="5"/>
  <c r="Q114" i="5"/>
  <c r="F119" i="5"/>
  <c r="R118" i="5"/>
  <c r="R119" i="5" s="1"/>
  <c r="O119" i="5"/>
  <c r="J148" i="5"/>
  <c r="J149" i="5" s="1"/>
  <c r="I1153" i="5"/>
  <c r="B1159" i="5"/>
  <c r="F1159" i="5"/>
  <c r="I1162" i="5"/>
  <c r="Q1168" i="5"/>
  <c r="B1179" i="5"/>
  <c r="F1179" i="5"/>
  <c r="M1184" i="5"/>
  <c r="I1187" i="5"/>
  <c r="Q1187" i="5"/>
  <c r="D1199" i="5"/>
  <c r="L1199" i="5"/>
  <c r="Q1198" i="5"/>
  <c r="L1209" i="5"/>
  <c r="Q1208" i="5"/>
  <c r="F1214" i="5"/>
  <c r="Q1213" i="5"/>
  <c r="I1217" i="5"/>
  <c r="E1229" i="5"/>
  <c r="L1229" i="5"/>
  <c r="Q1228" i="5"/>
  <c r="Q1233" i="5"/>
  <c r="Q1242" i="5"/>
  <c r="I1254" i="5"/>
  <c r="M1269" i="5"/>
  <c r="J123" i="5"/>
  <c r="P129" i="5"/>
  <c r="F134" i="5"/>
  <c r="R133" i="5"/>
  <c r="R134" i="5" s="1"/>
  <c r="P134" i="5"/>
  <c r="D139" i="5"/>
  <c r="H139" i="5"/>
  <c r="M139" i="5"/>
  <c r="Q139" i="5"/>
  <c r="D144" i="5"/>
  <c r="H144" i="5"/>
  <c r="O144" i="5"/>
  <c r="C149" i="5"/>
  <c r="G149" i="5"/>
  <c r="L149" i="5"/>
  <c r="P149" i="5"/>
  <c r="E1154" i="5"/>
  <c r="M1152" i="5" s="1"/>
  <c r="M1154" i="5" s="1"/>
  <c r="J1154" i="5"/>
  <c r="C1159" i="5"/>
  <c r="G1159" i="5"/>
  <c r="L1159" i="5"/>
  <c r="Q1158" i="5"/>
  <c r="E1164" i="5"/>
  <c r="J1164" i="5"/>
  <c r="N1164" i="5"/>
  <c r="D1169" i="5"/>
  <c r="H1169" i="5"/>
  <c r="M1169" i="5"/>
  <c r="D1174" i="5"/>
  <c r="C1179" i="5"/>
  <c r="G1179" i="5"/>
  <c r="L1179" i="5"/>
  <c r="P1179" i="5"/>
  <c r="C1184" i="5"/>
  <c r="H1184" i="5"/>
  <c r="N1184" i="5"/>
  <c r="I1188" i="5"/>
  <c r="Q1188" i="5"/>
  <c r="E1194" i="5"/>
  <c r="L1194" i="5"/>
  <c r="M1199" i="5"/>
  <c r="F1204" i="5"/>
  <c r="L1204" i="5"/>
  <c r="Q1203" i="5"/>
  <c r="D1209" i="5"/>
  <c r="H1209" i="5"/>
  <c r="N1209" i="5"/>
  <c r="G1214" i="5"/>
  <c r="M1214" i="5"/>
  <c r="F1219" i="5"/>
  <c r="M1219" i="5"/>
  <c r="C1224" i="5"/>
  <c r="G1224" i="5"/>
  <c r="N1224" i="5"/>
  <c r="G1229" i="5"/>
  <c r="E1234" i="5"/>
  <c r="L1239" i="5"/>
  <c r="Q1238" i="5"/>
  <c r="O1244" i="5"/>
  <c r="N1254" i="5"/>
  <c r="B1259" i="5"/>
  <c r="F1259" i="5"/>
  <c r="K1259" i="5"/>
  <c r="E1269" i="5"/>
  <c r="J1269" i="5"/>
  <c r="C124" i="5"/>
  <c r="Q129" i="5"/>
  <c r="C134" i="5"/>
  <c r="G134" i="5"/>
  <c r="L134" i="5"/>
  <c r="Q134" i="5"/>
  <c r="E139" i="5"/>
  <c r="J138" i="5"/>
  <c r="J139" i="5" s="1"/>
  <c r="N139" i="5"/>
  <c r="E144" i="5"/>
  <c r="R143" i="5"/>
  <c r="R144" i="5" s="1"/>
  <c r="P144" i="5"/>
  <c r="D149" i="5"/>
  <c r="H149" i="5"/>
  <c r="R148" i="5"/>
  <c r="R149" i="5" s="1"/>
  <c r="B1154" i="5"/>
  <c r="F1154" i="5"/>
  <c r="N1152" i="5" s="1"/>
  <c r="N1154" i="5" s="1"/>
  <c r="K1154" i="5"/>
  <c r="D1159" i="5"/>
  <c r="I1158" i="5"/>
  <c r="M1159" i="5"/>
  <c r="B1164" i="5"/>
  <c r="F1164" i="5"/>
  <c r="K1164" i="5"/>
  <c r="O1164" i="5"/>
  <c r="E1169" i="5"/>
  <c r="J1169" i="5"/>
  <c r="N1169" i="5"/>
  <c r="E1174" i="5"/>
  <c r="D1179" i="5"/>
  <c r="H1179" i="5"/>
  <c r="M1179" i="5"/>
  <c r="D1184" i="5"/>
  <c r="K1184" i="5"/>
  <c r="O1184" i="5"/>
  <c r="L1189" i="5"/>
  <c r="F1194" i="5"/>
  <c r="M1194" i="5"/>
  <c r="B1199" i="5"/>
  <c r="F1199" i="5"/>
  <c r="N1199" i="5"/>
  <c r="C1204" i="5"/>
  <c r="G1204" i="5"/>
  <c r="M1204" i="5"/>
  <c r="E1209" i="5"/>
  <c r="K1209" i="5"/>
  <c r="O1209" i="5"/>
  <c r="H1214" i="5"/>
  <c r="N1214" i="5"/>
  <c r="G1219" i="5"/>
  <c r="N1219" i="5"/>
  <c r="D1224" i="5"/>
  <c r="I1223" i="5"/>
  <c r="O1224" i="5"/>
  <c r="D1229" i="5"/>
  <c r="I1228" i="5"/>
  <c r="O1229" i="5"/>
  <c r="F1234" i="5"/>
  <c r="F1239" i="5"/>
  <c r="M1239" i="5"/>
  <c r="D1244" i="5"/>
  <c r="L1244" i="5"/>
  <c r="Q1243" i="5"/>
  <c r="K1254" i="5"/>
  <c r="O1254" i="5"/>
  <c r="C1259" i="5"/>
  <c r="G1259" i="5"/>
  <c r="L1259" i="5"/>
  <c r="Q1263" i="5"/>
  <c r="B1269" i="5"/>
  <c r="F1269" i="5"/>
  <c r="K1269" i="5"/>
  <c r="M199" i="4"/>
  <c r="E4" i="4"/>
  <c r="K4" i="4"/>
  <c r="Q4" i="4" s="1"/>
  <c r="B24" i="4"/>
  <c r="F24" i="4"/>
  <c r="M29" i="4"/>
  <c r="B44" i="4"/>
  <c r="L44" i="4"/>
  <c r="O54" i="4"/>
  <c r="K134" i="4"/>
  <c r="I142" i="4"/>
  <c r="C154" i="4"/>
  <c r="Q174" i="4"/>
  <c r="Q182" i="4"/>
  <c r="O189" i="4"/>
  <c r="Q207" i="4"/>
  <c r="G244" i="4"/>
  <c r="Q249" i="4"/>
  <c r="I264" i="4"/>
  <c r="I279" i="4"/>
  <c r="F4" i="4"/>
  <c r="M4" i="4"/>
  <c r="C9" i="4"/>
  <c r="I12" i="4"/>
  <c r="L34" i="4"/>
  <c r="I37" i="4"/>
  <c r="Q42" i="4"/>
  <c r="Q77" i="4"/>
  <c r="I92" i="4"/>
  <c r="F94" i="4"/>
  <c r="C99" i="4"/>
  <c r="K114" i="4"/>
  <c r="I122" i="4"/>
  <c r="P129" i="4"/>
  <c r="Q137" i="4"/>
  <c r="Q147" i="4"/>
  <c r="Q162" i="4"/>
  <c r="I174" i="4"/>
  <c r="I187" i="4"/>
  <c r="C199" i="4"/>
  <c r="I202" i="4"/>
  <c r="I212" i="4"/>
  <c r="Q217" i="4"/>
  <c r="Q242" i="4"/>
  <c r="I267" i="4"/>
  <c r="J4" i="4"/>
  <c r="M99" i="4"/>
  <c r="P690" i="2"/>
  <c r="C4" i="4"/>
  <c r="H4" i="4"/>
  <c r="O4" i="4"/>
  <c r="E14" i="4"/>
  <c r="M19" i="4"/>
  <c r="D24" i="4"/>
  <c r="Q24" i="4"/>
  <c r="P24" i="4"/>
  <c r="O29" i="4"/>
  <c r="L39" i="4"/>
  <c r="O49" i="4"/>
  <c r="M59" i="4"/>
  <c r="B64" i="4"/>
  <c r="L64" i="4"/>
  <c r="M69" i="4"/>
  <c r="F79" i="4"/>
  <c r="P79" i="4"/>
  <c r="I82" i="4"/>
  <c r="I133" i="4"/>
  <c r="I137" i="4"/>
  <c r="G154" i="4"/>
  <c r="I162" i="4"/>
  <c r="B164" i="4"/>
  <c r="I167" i="4"/>
  <c r="Q177" i="4"/>
  <c r="Q202" i="4"/>
  <c r="O239" i="4"/>
  <c r="P4" i="4"/>
  <c r="D9" i="4"/>
  <c r="L9" i="4"/>
  <c r="P9" i="4"/>
  <c r="B14" i="4"/>
  <c r="E24" i="4"/>
  <c r="M24" i="4"/>
  <c r="E29" i="4"/>
  <c r="L29" i="4"/>
  <c r="P29" i="4"/>
  <c r="B34" i="4"/>
  <c r="G34" i="4"/>
  <c r="N34" i="4"/>
  <c r="J39" i="4"/>
  <c r="K44" i="4"/>
  <c r="F49" i="4"/>
  <c r="B54" i="4"/>
  <c r="N54" i="4"/>
  <c r="H59" i="4"/>
  <c r="N59" i="4"/>
  <c r="F64" i="4"/>
  <c r="C69" i="4"/>
  <c r="K69" i="4"/>
  <c r="K74" i="4"/>
  <c r="H79" i="4"/>
  <c r="L89" i="4"/>
  <c r="G94" i="4"/>
  <c r="M94" i="4"/>
  <c r="E99" i="4"/>
  <c r="L99" i="4"/>
  <c r="C104" i="4"/>
  <c r="M104" i="4"/>
  <c r="C114" i="4"/>
  <c r="G114" i="4"/>
  <c r="H119" i="4"/>
  <c r="O129" i="4"/>
  <c r="E134" i="4"/>
  <c r="J134" i="4"/>
  <c r="O134" i="4"/>
  <c r="O139" i="4"/>
  <c r="B144" i="4"/>
  <c r="D149" i="4"/>
  <c r="B154" i="4"/>
  <c r="E159" i="4"/>
  <c r="E179" i="4"/>
  <c r="L179" i="4"/>
  <c r="P189" i="4"/>
  <c r="H194" i="4"/>
  <c r="B199" i="4"/>
  <c r="O199" i="4"/>
  <c r="N214" i="4"/>
  <c r="M229" i="4"/>
  <c r="L244" i="4"/>
  <c r="O264" i="4"/>
  <c r="B269" i="4"/>
  <c r="H9" i="4"/>
  <c r="N9" i="4"/>
  <c r="O19" i="4"/>
  <c r="C24" i="4"/>
  <c r="H24" i="4"/>
  <c r="O24" i="4"/>
  <c r="C29" i="4"/>
  <c r="G29" i="4"/>
  <c r="N29" i="4"/>
  <c r="E34" i="4"/>
  <c r="K34" i="4"/>
  <c r="C39" i="4"/>
  <c r="N39" i="4"/>
  <c r="E44" i="4"/>
  <c r="N44" i="4"/>
  <c r="M49" i="4"/>
  <c r="K54" i="4"/>
  <c r="P54" i="4"/>
  <c r="K59" i="4"/>
  <c r="C64" i="4"/>
  <c r="M64" i="4"/>
  <c r="E69" i="4"/>
  <c r="B74" i="4"/>
  <c r="N74" i="4"/>
  <c r="M79" i="4"/>
  <c r="H89" i="4"/>
  <c r="O89" i="4"/>
  <c r="E94" i="4"/>
  <c r="K94" i="4"/>
  <c r="H99" i="4"/>
  <c r="N99" i="4"/>
  <c r="H104" i="4"/>
  <c r="E114" i="4"/>
  <c r="N119" i="4"/>
  <c r="C124" i="4"/>
  <c r="C134" i="4"/>
  <c r="G134" i="4"/>
  <c r="J139" i="4"/>
  <c r="J144" i="4"/>
  <c r="M149" i="4"/>
  <c r="E154" i="4"/>
  <c r="J159" i="4"/>
  <c r="D164" i="4"/>
  <c r="M164" i="4"/>
  <c r="E189" i="4"/>
  <c r="M194" i="4"/>
  <c r="G214" i="4"/>
  <c r="E224" i="4"/>
  <c r="E229" i="4"/>
  <c r="F234" i="4"/>
  <c r="N239" i="4"/>
  <c r="E244" i="4"/>
  <c r="O244" i="4"/>
  <c r="C21" i="3"/>
  <c r="G21" i="3"/>
  <c r="L21" i="3"/>
  <c r="P21" i="3"/>
  <c r="D43" i="3"/>
  <c r="H43" i="3"/>
  <c r="M43" i="3"/>
  <c r="Q43" i="3"/>
  <c r="E65" i="3"/>
  <c r="N65" i="3"/>
  <c r="B86" i="3"/>
  <c r="F86" i="3"/>
  <c r="K86" i="3"/>
  <c r="O86" i="3"/>
  <c r="C107" i="3"/>
  <c r="G107" i="3"/>
  <c r="L107" i="3"/>
  <c r="P107" i="3"/>
  <c r="I128" i="3"/>
  <c r="H128" i="3"/>
  <c r="M128" i="3"/>
  <c r="Q128" i="3"/>
  <c r="D276" i="3"/>
  <c r="H276" i="3"/>
  <c r="N297" i="3"/>
  <c r="F339" i="3"/>
  <c r="G408" i="3"/>
  <c r="I19" i="3"/>
  <c r="D21" i="3"/>
  <c r="H21" i="3"/>
  <c r="M21" i="3"/>
  <c r="Q21" i="3"/>
  <c r="E43" i="3"/>
  <c r="J43" i="3"/>
  <c r="N43" i="3"/>
  <c r="F65" i="3"/>
  <c r="K65" i="3"/>
  <c r="O65" i="3"/>
  <c r="Q84" i="3"/>
  <c r="Q86" i="3" s="1"/>
  <c r="C86" i="3"/>
  <c r="G86" i="3"/>
  <c r="L86" i="3"/>
  <c r="P86" i="3"/>
  <c r="D107" i="3"/>
  <c r="H107" i="3"/>
  <c r="M107" i="3"/>
  <c r="Q107" i="3"/>
  <c r="E128" i="3"/>
  <c r="J128" i="3"/>
  <c r="N128" i="3"/>
  <c r="I147" i="3"/>
  <c r="O149" i="3"/>
  <c r="D191" i="3"/>
  <c r="H191" i="3"/>
  <c r="J212" i="3"/>
  <c r="N212" i="3"/>
  <c r="F297" i="3"/>
  <c r="P318" i="3"/>
  <c r="M360" i="3"/>
  <c r="I600" i="3"/>
  <c r="E21" i="3"/>
  <c r="N21" i="3"/>
  <c r="B43" i="3"/>
  <c r="F43" i="3"/>
  <c r="K43" i="3"/>
  <c r="O43" i="3"/>
  <c r="C65" i="3"/>
  <c r="G65" i="3"/>
  <c r="L65" i="3"/>
  <c r="P65" i="3"/>
  <c r="I86" i="3"/>
  <c r="H86" i="3"/>
  <c r="M86" i="3"/>
  <c r="E107" i="3"/>
  <c r="J107" i="3"/>
  <c r="N107" i="3"/>
  <c r="B128" i="3"/>
  <c r="F128" i="3"/>
  <c r="K128" i="3"/>
  <c r="O128" i="3"/>
  <c r="G149" i="3"/>
  <c r="P149" i="3"/>
  <c r="F212" i="3"/>
  <c r="P233" i="3"/>
  <c r="D318" i="3"/>
  <c r="H318" i="3"/>
  <c r="Q358" i="3"/>
  <c r="E360" i="3"/>
  <c r="N384" i="3"/>
  <c r="I107" i="3"/>
  <c r="F170" i="3"/>
  <c r="P276" i="3"/>
  <c r="N339" i="3"/>
  <c r="F384" i="3"/>
  <c r="K408" i="3"/>
  <c r="J19" i="3"/>
  <c r="J21" i="3" s="1"/>
  <c r="D86" i="3"/>
  <c r="B107" i="3"/>
  <c r="D128" i="3"/>
  <c r="B149" i="3"/>
  <c r="J149" i="3"/>
  <c r="C170" i="3"/>
  <c r="L170" i="3"/>
  <c r="Q191" i="3"/>
  <c r="I359" i="3"/>
  <c r="I360" i="3" s="1"/>
  <c r="M384" i="3"/>
  <c r="B315" i="9"/>
  <c r="I315" i="9"/>
  <c r="I422" i="3"/>
  <c r="D432" i="3"/>
  <c r="I431" i="3"/>
  <c r="I30" i="3"/>
  <c r="I41" i="3" s="1"/>
  <c r="Q30" i="3"/>
  <c r="Q41" i="3" s="1"/>
  <c r="I42" i="3"/>
  <c r="I43" i="3" s="1"/>
  <c r="M170" i="3"/>
  <c r="E297" i="3"/>
  <c r="Q297" i="3"/>
  <c r="C318" i="3"/>
  <c r="G318" i="3"/>
  <c r="E339" i="3"/>
  <c r="Q339" i="3"/>
  <c r="B360" i="3"/>
  <c r="F360" i="3"/>
  <c r="J360" i="3"/>
  <c r="N360" i="3"/>
  <c r="I368" i="3"/>
  <c r="I382" i="3" s="1"/>
  <c r="E384" i="3"/>
  <c r="M408" i="3"/>
  <c r="I430" i="3"/>
  <c r="K504" i="3"/>
  <c r="L528" i="3"/>
  <c r="E602" i="3"/>
  <c r="J63" i="3"/>
  <c r="J65" i="3" s="1"/>
  <c r="N149" i="3"/>
  <c r="Q359" i="3"/>
  <c r="Q360" i="3" s="1"/>
  <c r="H384" i="3"/>
  <c r="H432" i="3"/>
  <c r="E456" i="3"/>
  <c r="I592" i="3"/>
  <c r="Q744" i="3"/>
  <c r="Q746" i="3" s="1"/>
  <c r="I167" i="3"/>
  <c r="I168" i="3" s="1"/>
  <c r="I170" i="3" s="1"/>
  <c r="E170" i="3"/>
  <c r="I183" i="3"/>
  <c r="I189" i="3" s="1"/>
  <c r="B191" i="3"/>
  <c r="F191" i="3"/>
  <c r="K191" i="3"/>
  <c r="O191" i="3"/>
  <c r="Q210" i="3"/>
  <c r="C212" i="3"/>
  <c r="G212" i="3"/>
  <c r="L212" i="3"/>
  <c r="P212" i="3"/>
  <c r="I230" i="3"/>
  <c r="M233" i="3"/>
  <c r="I241" i="3"/>
  <c r="I252" i="3" s="1"/>
  <c r="I254" i="3" s="1"/>
  <c r="K254" i="3"/>
  <c r="O254" i="3"/>
  <c r="J254" i="3"/>
  <c r="I273" i="3"/>
  <c r="I274" i="3" s="1"/>
  <c r="M276" i="3"/>
  <c r="I284" i="3"/>
  <c r="I295" i="3" s="1"/>
  <c r="I297" i="3"/>
  <c r="K297" i="3"/>
  <c r="O297" i="3"/>
  <c r="I315" i="3"/>
  <c r="I316" i="3" s="1"/>
  <c r="M318" i="3"/>
  <c r="I326" i="3"/>
  <c r="I337" i="3" s="1"/>
  <c r="I339" i="3" s="1"/>
  <c r="K339" i="3"/>
  <c r="O339" i="3"/>
  <c r="C360" i="3"/>
  <c r="G360" i="3"/>
  <c r="K360" i="3"/>
  <c r="O360" i="3"/>
  <c r="Q368" i="3"/>
  <c r="Q382" i="3" s="1"/>
  <c r="Q384" i="3" s="1"/>
  <c r="D382" i="3"/>
  <c r="D384" i="3" s="1"/>
  <c r="H382" i="3"/>
  <c r="I384" i="3"/>
  <c r="K384" i="3"/>
  <c r="O384" i="3"/>
  <c r="Q398" i="3"/>
  <c r="Q406" i="3" s="1"/>
  <c r="Q454" i="3"/>
  <c r="Q456" i="3" s="1"/>
  <c r="Q542" i="3"/>
  <c r="B552" i="3"/>
  <c r="F552" i="3"/>
  <c r="B626" i="3"/>
  <c r="F626" i="3"/>
  <c r="B19" i="3"/>
  <c r="B21" i="3" s="1"/>
  <c r="B63" i="3"/>
  <c r="B65" i="3" s="1"/>
  <c r="F149" i="3"/>
  <c r="G170" i="3"/>
  <c r="P170" i="3"/>
  <c r="I231" i="3"/>
  <c r="E406" i="3"/>
  <c r="E408" i="3" s="1"/>
  <c r="E149" i="3"/>
  <c r="I148" i="3"/>
  <c r="I149" i="3" s="1"/>
  <c r="M149" i="3"/>
  <c r="Q149" i="3"/>
  <c r="Q167" i="3"/>
  <c r="Q168" i="3" s="1"/>
  <c r="Q170" i="3" s="1"/>
  <c r="K170" i="3"/>
  <c r="O170" i="3"/>
  <c r="Q189" i="3"/>
  <c r="C191" i="3"/>
  <c r="G191" i="3"/>
  <c r="D212" i="3"/>
  <c r="H212" i="3"/>
  <c r="M212" i="3"/>
  <c r="Q212" i="3"/>
  <c r="E233" i="3"/>
  <c r="J233" i="3"/>
  <c r="N233" i="3"/>
  <c r="Q252" i="3"/>
  <c r="Q254" i="3" s="1"/>
  <c r="C254" i="3"/>
  <c r="G254" i="3"/>
  <c r="L254" i="3"/>
  <c r="P254" i="3"/>
  <c r="E276" i="3"/>
  <c r="J276" i="3"/>
  <c r="N276" i="3"/>
  <c r="C297" i="3"/>
  <c r="G297" i="3"/>
  <c r="L297" i="3"/>
  <c r="P297" i="3"/>
  <c r="E318" i="3"/>
  <c r="J318" i="3"/>
  <c r="N318" i="3"/>
  <c r="C339" i="3"/>
  <c r="G339" i="3"/>
  <c r="L339" i="3"/>
  <c r="P339" i="3"/>
  <c r="D360" i="3"/>
  <c r="H360" i="3"/>
  <c r="L360" i="3"/>
  <c r="P360" i="3"/>
  <c r="C384" i="3"/>
  <c r="G384" i="3"/>
  <c r="L384" i="3"/>
  <c r="P384" i="3"/>
  <c r="B408" i="3"/>
  <c r="F408" i="3"/>
  <c r="L432" i="3"/>
  <c r="D456" i="3"/>
  <c r="H456" i="3"/>
  <c r="L480" i="3"/>
  <c r="P480" i="3"/>
  <c r="Q504" i="3"/>
  <c r="O504" i="3"/>
  <c r="M577" i="3"/>
  <c r="C602" i="3"/>
  <c r="G602" i="3"/>
  <c r="B795" i="3"/>
  <c r="F795" i="3"/>
  <c r="I190" i="3"/>
  <c r="I232" i="3"/>
  <c r="I233" i="3" s="1"/>
  <c r="Q232" i="3"/>
  <c r="Q233" i="3" s="1"/>
  <c r="I275" i="3"/>
  <c r="Q275" i="3"/>
  <c r="Q276" i="3" s="1"/>
  <c r="I317" i="3"/>
  <c r="Q317" i="3"/>
  <c r="Q318" i="3" s="1"/>
  <c r="E432" i="3"/>
  <c r="M432" i="3"/>
  <c r="I455" i="3"/>
  <c r="I470" i="3"/>
  <c r="M480" i="3"/>
  <c r="E502" i="3"/>
  <c r="L504" i="3"/>
  <c r="P504" i="3"/>
  <c r="I525" i="3"/>
  <c r="I526" i="3" s="1"/>
  <c r="B526" i="3"/>
  <c r="F526" i="3"/>
  <c r="F528" i="3" s="1"/>
  <c r="M528" i="3"/>
  <c r="I536" i="3"/>
  <c r="I542" i="3"/>
  <c r="I550" i="3" s="1"/>
  <c r="I552" i="3" s="1"/>
  <c r="C552" i="3"/>
  <c r="G552" i="3"/>
  <c r="O552" i="3"/>
  <c r="Q561" i="3"/>
  <c r="Q575" i="3" s="1"/>
  <c r="C575" i="3"/>
  <c r="G575" i="3"/>
  <c r="K575" i="3"/>
  <c r="E577" i="3"/>
  <c r="J577" i="3"/>
  <c r="D600" i="3"/>
  <c r="H600" i="3"/>
  <c r="D602" i="3"/>
  <c r="H602" i="3"/>
  <c r="L602" i="3"/>
  <c r="P602" i="3"/>
  <c r="M602" i="3"/>
  <c r="C624" i="3"/>
  <c r="G624" i="3"/>
  <c r="I634" i="3"/>
  <c r="B650" i="3"/>
  <c r="F650" i="3"/>
  <c r="Q672" i="3"/>
  <c r="N672" i="3"/>
  <c r="B674" i="3"/>
  <c r="Q673" i="3"/>
  <c r="Q674" i="3" s="1"/>
  <c r="J674" i="3"/>
  <c r="N674" i="3"/>
  <c r="O698" i="3"/>
  <c r="I712" i="3"/>
  <c r="N746" i="3"/>
  <c r="Q867" i="3"/>
  <c r="Q1033" i="3"/>
  <c r="Q1035" i="3" s="1"/>
  <c r="N1033" i="3"/>
  <c r="I407" i="3"/>
  <c r="I408" i="3" s="1"/>
  <c r="Q407" i="3"/>
  <c r="B432" i="3"/>
  <c r="F432" i="3"/>
  <c r="J432" i="3"/>
  <c r="Q431" i="3"/>
  <c r="Q432" i="3" s="1"/>
  <c r="N432" i="3"/>
  <c r="B456" i="3"/>
  <c r="F456" i="3"/>
  <c r="J456" i="3"/>
  <c r="N456" i="3"/>
  <c r="I464" i="3"/>
  <c r="I478" i="3" s="1"/>
  <c r="E480" i="3"/>
  <c r="Q480" i="3"/>
  <c r="D504" i="3"/>
  <c r="H504" i="3"/>
  <c r="M504" i="3"/>
  <c r="E528" i="3"/>
  <c r="J528" i="3"/>
  <c r="N528" i="3"/>
  <c r="Q536" i="3"/>
  <c r="N550" i="3"/>
  <c r="N552" i="3" s="1"/>
  <c r="D552" i="3"/>
  <c r="H552" i="3"/>
  <c r="L552" i="3"/>
  <c r="P552" i="3"/>
  <c r="B577" i="3"/>
  <c r="F577" i="3"/>
  <c r="K577" i="3"/>
  <c r="I601" i="3"/>
  <c r="Q623" i="3"/>
  <c r="Q624" i="3" s="1"/>
  <c r="Q626" i="3" s="1"/>
  <c r="I623" i="3"/>
  <c r="I624" i="3" s="1"/>
  <c r="I626" i="3" s="1"/>
  <c r="M624" i="3"/>
  <c r="M626" i="3" s="1"/>
  <c r="Q648" i="3"/>
  <c r="G650" i="3"/>
  <c r="O650" i="3"/>
  <c r="Q696" i="3"/>
  <c r="F819" i="3"/>
  <c r="K843" i="3"/>
  <c r="D891" i="3"/>
  <c r="C432" i="3"/>
  <c r="G432" i="3"/>
  <c r="K432" i="3"/>
  <c r="O432" i="3"/>
  <c r="C454" i="3"/>
  <c r="G454" i="3"/>
  <c r="C456" i="3"/>
  <c r="G456" i="3"/>
  <c r="K456" i="3"/>
  <c r="O456" i="3"/>
  <c r="D478" i="3"/>
  <c r="D480" i="3" s="1"/>
  <c r="H478" i="3"/>
  <c r="H480" i="3" s="1"/>
  <c r="I480" i="3"/>
  <c r="K480" i="3"/>
  <c r="O480" i="3"/>
  <c r="J480" i="3"/>
  <c r="E504" i="3"/>
  <c r="J504" i="3"/>
  <c r="N504" i="3"/>
  <c r="B528" i="3"/>
  <c r="K528" i="3"/>
  <c r="O528" i="3"/>
  <c r="Q549" i="3"/>
  <c r="I574" i="3"/>
  <c r="I575" i="3" s="1"/>
  <c r="C577" i="3"/>
  <c r="G577" i="3"/>
  <c r="B600" i="3"/>
  <c r="F600" i="3"/>
  <c r="J600" i="3"/>
  <c r="N600" i="3"/>
  <c r="N602" i="3" s="1"/>
  <c r="B602" i="3"/>
  <c r="F602" i="3"/>
  <c r="J602" i="3"/>
  <c r="E624" i="3"/>
  <c r="E626" i="3" s="1"/>
  <c r="C626" i="3"/>
  <c r="G626" i="3"/>
  <c r="K626" i="3"/>
  <c r="O626" i="3"/>
  <c r="J626" i="3"/>
  <c r="I640" i="3"/>
  <c r="I648" i="3" s="1"/>
  <c r="I650" i="3" s="1"/>
  <c r="J648" i="3"/>
  <c r="J650" i="3" s="1"/>
  <c r="Q721" i="3"/>
  <c r="J722" i="3"/>
  <c r="N722" i="3"/>
  <c r="I795" i="3"/>
  <c r="I827" i="3"/>
  <c r="C867" i="3"/>
  <c r="G867" i="3"/>
  <c r="K867" i="3"/>
  <c r="E891" i="3"/>
  <c r="I913" i="3"/>
  <c r="I915" i="3" s="1"/>
  <c r="I527" i="3"/>
  <c r="Q527" i="3"/>
  <c r="Q528" i="3" s="1"/>
  <c r="J407" i="9"/>
  <c r="J406" i="9"/>
  <c r="J550" i="3"/>
  <c r="J552" i="3" s="1"/>
  <c r="I576" i="3"/>
  <c r="I577" i="3" s="1"/>
  <c r="Q576" i="3"/>
  <c r="L648" i="3"/>
  <c r="P648" i="3"/>
  <c r="C674" i="3"/>
  <c r="G674" i="3"/>
  <c r="K674" i="3"/>
  <c r="O674" i="3"/>
  <c r="J696" i="3"/>
  <c r="J698" i="3" s="1"/>
  <c r="N696" i="3"/>
  <c r="N698" i="3" s="1"/>
  <c r="Q719" i="3"/>
  <c r="Q720" i="3" s="1"/>
  <c r="I719" i="3"/>
  <c r="I720" i="3" s="1"/>
  <c r="I722" i="3" s="1"/>
  <c r="D720" i="3"/>
  <c r="H720" i="3"/>
  <c r="H722" i="3" s="1"/>
  <c r="K722" i="3"/>
  <c r="O722" i="3"/>
  <c r="I743" i="3"/>
  <c r="J744" i="3"/>
  <c r="J746" i="3" s="1"/>
  <c r="N744" i="3"/>
  <c r="K746" i="3"/>
  <c r="Q767" i="3"/>
  <c r="Q768" i="3" s="1"/>
  <c r="C793" i="3"/>
  <c r="G793" i="3"/>
  <c r="K793" i="3"/>
  <c r="O793" i="3"/>
  <c r="C795" i="3"/>
  <c r="G795" i="3"/>
  <c r="K795" i="3"/>
  <c r="O795" i="3"/>
  <c r="Q803" i="3"/>
  <c r="Q817" i="3" s="1"/>
  <c r="Q819" i="3" s="1"/>
  <c r="E817" i="3"/>
  <c r="K819" i="3"/>
  <c r="O819" i="3"/>
  <c r="D841" i="3"/>
  <c r="H841" i="3"/>
  <c r="J843" i="3"/>
  <c r="N843" i="3"/>
  <c r="B867" i="3"/>
  <c r="F867" i="3"/>
  <c r="J867" i="3"/>
  <c r="Q889" i="3"/>
  <c r="Q891" i="3" s="1"/>
  <c r="I889" i="3"/>
  <c r="I891" i="3" s="1"/>
  <c r="M889" i="3"/>
  <c r="M891" i="3" s="1"/>
  <c r="B891" i="3"/>
  <c r="F891" i="3"/>
  <c r="J891" i="3"/>
  <c r="N891" i="3"/>
  <c r="I899" i="3"/>
  <c r="I905" i="3"/>
  <c r="D939" i="3"/>
  <c r="H939" i="3"/>
  <c r="P939" i="3"/>
  <c r="F987" i="3"/>
  <c r="J987" i="3"/>
  <c r="K407" i="9"/>
  <c r="K406" i="9"/>
  <c r="K550" i="3"/>
  <c r="K552" i="3" s="1"/>
  <c r="D650" i="3"/>
  <c r="H650" i="3"/>
  <c r="L650" i="3"/>
  <c r="P650" i="3"/>
  <c r="K650" i="3"/>
  <c r="D674" i="3"/>
  <c r="H674" i="3"/>
  <c r="D698" i="3"/>
  <c r="H698" i="3"/>
  <c r="C722" i="3"/>
  <c r="G722" i="3"/>
  <c r="L722" i="3"/>
  <c r="P722" i="3"/>
  <c r="D746" i="3"/>
  <c r="H746" i="3"/>
  <c r="I767" i="3"/>
  <c r="I768" i="3" s="1"/>
  <c r="I770" i="3" s="1"/>
  <c r="C770" i="3"/>
  <c r="G770" i="3"/>
  <c r="Q779" i="3"/>
  <c r="Q793" i="3" s="1"/>
  <c r="Q795" i="3" s="1"/>
  <c r="D795" i="3"/>
  <c r="H795" i="3"/>
  <c r="L795" i="3"/>
  <c r="P795" i="3"/>
  <c r="D819" i="3"/>
  <c r="H819" i="3"/>
  <c r="I840" i="3"/>
  <c r="I864" i="3"/>
  <c r="I865" i="3" s="1"/>
  <c r="I867" i="3" s="1"/>
  <c r="E865" i="3"/>
  <c r="E867" i="3" s="1"/>
  <c r="N865" i="3"/>
  <c r="N867" i="3" s="1"/>
  <c r="E889" i="3"/>
  <c r="C891" i="3"/>
  <c r="G891" i="3"/>
  <c r="L913" i="3"/>
  <c r="I995" i="3"/>
  <c r="I1009" i="3" s="1"/>
  <c r="I1011" i="3" s="1"/>
  <c r="L1035" i="3"/>
  <c r="L407" i="9"/>
  <c r="L406" i="9"/>
  <c r="L550" i="3"/>
  <c r="N648" i="3"/>
  <c r="N650" i="3" s="1"/>
  <c r="E650" i="3"/>
  <c r="M650" i="3"/>
  <c r="I664" i="3"/>
  <c r="I672" i="3" s="1"/>
  <c r="I674" i="3" s="1"/>
  <c r="L672" i="3"/>
  <c r="L674" i="3" s="1"/>
  <c r="P672" i="3"/>
  <c r="P674" i="3" s="1"/>
  <c r="E674" i="3"/>
  <c r="M674" i="3"/>
  <c r="I682" i="3"/>
  <c r="I688" i="3"/>
  <c r="I696" i="3" s="1"/>
  <c r="I698" i="3" s="1"/>
  <c r="L696" i="3"/>
  <c r="L698" i="3" s="1"/>
  <c r="P696" i="3"/>
  <c r="P698" i="3" s="1"/>
  <c r="E698" i="3"/>
  <c r="M698" i="3"/>
  <c r="Q698" i="3"/>
  <c r="D722" i="3"/>
  <c r="M722" i="3"/>
  <c r="I730" i="3"/>
  <c r="I736" i="3"/>
  <c r="L744" i="3"/>
  <c r="L746" i="3" s="1"/>
  <c r="P744" i="3"/>
  <c r="P746" i="3" s="1"/>
  <c r="M746" i="3"/>
  <c r="B768" i="3"/>
  <c r="B770" i="3" s="1"/>
  <c r="F768" i="3"/>
  <c r="F770" i="3" s="1"/>
  <c r="C817" i="3"/>
  <c r="C819" i="3" s="1"/>
  <c r="G817" i="3"/>
  <c r="G819" i="3" s="1"/>
  <c r="E819" i="3"/>
  <c r="M819" i="3"/>
  <c r="B841" i="3"/>
  <c r="B843" i="3" s="1"/>
  <c r="F841" i="3"/>
  <c r="F843" i="3" s="1"/>
  <c r="D843" i="3"/>
  <c r="H843" i="3"/>
  <c r="L843" i="3"/>
  <c r="P843" i="3"/>
  <c r="D867" i="3"/>
  <c r="H867" i="3"/>
  <c r="L867" i="3"/>
  <c r="P867" i="3"/>
  <c r="K889" i="3"/>
  <c r="K891" i="3" s="1"/>
  <c r="O889" i="3"/>
  <c r="O891" i="3" s="1"/>
  <c r="C915" i="3"/>
  <c r="K915" i="3"/>
  <c r="O915" i="3"/>
  <c r="E963" i="3"/>
  <c r="M963" i="3"/>
  <c r="Q985" i="3"/>
  <c r="Q987" i="3" s="1"/>
  <c r="J913" i="3"/>
  <c r="N913" i="3"/>
  <c r="D915" i="3"/>
  <c r="H915" i="3"/>
  <c r="L915" i="3"/>
  <c r="C937" i="3"/>
  <c r="G937" i="3"/>
  <c r="G939" i="3" s="1"/>
  <c r="B961" i="3"/>
  <c r="F961" i="3"/>
  <c r="J961" i="3"/>
  <c r="N961" i="3"/>
  <c r="N963" i="3" s="1"/>
  <c r="B963" i="3"/>
  <c r="F963" i="3"/>
  <c r="J963" i="3"/>
  <c r="E985" i="3"/>
  <c r="K987" i="3"/>
  <c r="L1011" i="3"/>
  <c r="Q1056" i="3"/>
  <c r="Q1057" i="3" s="1"/>
  <c r="I1056" i="3"/>
  <c r="I1057" i="3" s="1"/>
  <c r="C1083" i="3"/>
  <c r="D1107" i="3"/>
  <c r="H1107" i="3"/>
  <c r="L1107" i="3"/>
  <c r="P1107" i="3"/>
  <c r="L1130" i="3"/>
  <c r="P1130" i="3"/>
  <c r="D1132" i="3"/>
  <c r="H1132" i="3"/>
  <c r="L1132" i="3"/>
  <c r="P1132" i="3"/>
  <c r="E915" i="3"/>
  <c r="M915" i="3"/>
  <c r="Q915" i="3"/>
  <c r="Q929" i="3"/>
  <c r="Q937" i="3" s="1"/>
  <c r="Q939" i="3" s="1"/>
  <c r="I937" i="3"/>
  <c r="I939" i="3" s="1"/>
  <c r="M937" i="3"/>
  <c r="M939" i="3" s="1"/>
  <c r="B939" i="3"/>
  <c r="F939" i="3"/>
  <c r="I947" i="3"/>
  <c r="I953" i="3"/>
  <c r="I961" i="3" s="1"/>
  <c r="I963" i="3" s="1"/>
  <c r="C963" i="3"/>
  <c r="G963" i="3"/>
  <c r="K963" i="3"/>
  <c r="O963" i="3"/>
  <c r="Q971" i="3"/>
  <c r="K985" i="3"/>
  <c r="O985" i="3"/>
  <c r="O987" i="3" s="1"/>
  <c r="D987" i="3"/>
  <c r="H987" i="3"/>
  <c r="L987" i="3"/>
  <c r="P987" i="3"/>
  <c r="L1009" i="3"/>
  <c r="P1009" i="3"/>
  <c r="P1011" i="3" s="1"/>
  <c r="E1011" i="3"/>
  <c r="M1011" i="3"/>
  <c r="B1033" i="3"/>
  <c r="E1035" i="3"/>
  <c r="M1035" i="3"/>
  <c r="J1057" i="3"/>
  <c r="J1059" i="3" s="1"/>
  <c r="D1083" i="3"/>
  <c r="E1107" i="3"/>
  <c r="E1132" i="3"/>
  <c r="K1155" i="3"/>
  <c r="Q1153" i="3"/>
  <c r="P1154" i="3"/>
  <c r="P1155" i="3" s="1"/>
  <c r="P1157" i="3" s="1"/>
  <c r="D1208" i="3"/>
  <c r="P913" i="3"/>
  <c r="P915" i="3" s="1"/>
  <c r="B915" i="3"/>
  <c r="F915" i="3"/>
  <c r="J915" i="3"/>
  <c r="N915" i="3"/>
  <c r="E937" i="3"/>
  <c r="E939" i="3" s="1"/>
  <c r="C939" i="3"/>
  <c r="K939" i="3"/>
  <c r="O939" i="3"/>
  <c r="D961" i="3"/>
  <c r="H961" i="3"/>
  <c r="L961" i="3"/>
  <c r="P961" i="3"/>
  <c r="D963" i="3"/>
  <c r="H963" i="3"/>
  <c r="L963" i="3"/>
  <c r="P963" i="3"/>
  <c r="C985" i="3"/>
  <c r="C987" i="3" s="1"/>
  <c r="G985" i="3"/>
  <c r="G987" i="3" s="1"/>
  <c r="E987" i="3"/>
  <c r="I987" i="3"/>
  <c r="M987" i="3"/>
  <c r="Q1009" i="3"/>
  <c r="Q1011" i="3" s="1"/>
  <c r="D1009" i="3"/>
  <c r="D1011" i="3" s="1"/>
  <c r="H1009" i="3"/>
  <c r="H1011" i="3" s="1"/>
  <c r="I1019" i="3"/>
  <c r="I1033" i="3" s="1"/>
  <c r="I1035" i="3" s="1"/>
  <c r="B1035" i="3"/>
  <c r="F1035" i="3"/>
  <c r="J1035" i="3"/>
  <c r="N1035" i="3"/>
  <c r="G1059" i="3"/>
  <c r="O1059" i="3"/>
  <c r="Q1105" i="3"/>
  <c r="Q1107" i="3" s="1"/>
  <c r="L1183" i="3"/>
  <c r="P1183" i="3"/>
  <c r="N1258" i="3"/>
  <c r="I1282" i="3"/>
  <c r="K1081" i="3"/>
  <c r="K1083" i="3" s="1"/>
  <c r="O1081" i="3"/>
  <c r="O1083" i="3" s="1"/>
  <c r="Q1154" i="3"/>
  <c r="C1155" i="3"/>
  <c r="G1155" i="3"/>
  <c r="E1183" i="3"/>
  <c r="Q1198" i="3"/>
  <c r="K1258" i="3"/>
  <c r="O1258" i="3"/>
  <c r="D1336" i="3"/>
  <c r="M1057" i="3"/>
  <c r="I1073" i="3"/>
  <c r="C1081" i="3"/>
  <c r="G1081" i="3"/>
  <c r="G1083" i="3" s="1"/>
  <c r="E1083" i="3"/>
  <c r="B1105" i="3"/>
  <c r="F1105" i="3"/>
  <c r="J1105" i="3"/>
  <c r="N1105" i="3"/>
  <c r="N1107" i="3" s="1"/>
  <c r="B1107" i="3"/>
  <c r="F1107" i="3"/>
  <c r="J1107" i="3"/>
  <c r="Q1122" i="3"/>
  <c r="Q1130" i="3" s="1"/>
  <c r="Q1132" i="3" s="1"/>
  <c r="B1132" i="3"/>
  <c r="F1132" i="3"/>
  <c r="J1132" i="3"/>
  <c r="N1132" i="3"/>
  <c r="I1153" i="3"/>
  <c r="I1154" i="3" s="1"/>
  <c r="I1155" i="3" s="1"/>
  <c r="I1157" i="3" s="1"/>
  <c r="P1284" i="3"/>
  <c r="G1309" i="3"/>
  <c r="N1057" i="3"/>
  <c r="N1059" i="3" s="1"/>
  <c r="E1059" i="3"/>
  <c r="I1059" i="3"/>
  <c r="M1059" i="3"/>
  <c r="Q1059" i="3"/>
  <c r="Q1073" i="3"/>
  <c r="Q1081" i="3" s="1"/>
  <c r="Q1083" i="3" s="1"/>
  <c r="I1081" i="3"/>
  <c r="I1083" i="3" s="1"/>
  <c r="M1081" i="3"/>
  <c r="M1083" i="3" s="1"/>
  <c r="B1083" i="3"/>
  <c r="F1083" i="3"/>
  <c r="J1083" i="3"/>
  <c r="N1083" i="3"/>
  <c r="I1091" i="3"/>
  <c r="I1097" i="3"/>
  <c r="I1105" i="3" s="1"/>
  <c r="I1107" i="3" s="1"/>
  <c r="C1107" i="3"/>
  <c r="G1107" i="3"/>
  <c r="K1107" i="3"/>
  <c r="O1107" i="3"/>
  <c r="I1122" i="3"/>
  <c r="I1130" i="3" s="1"/>
  <c r="I1132" i="3" s="1"/>
  <c r="C1130" i="3"/>
  <c r="C1132" i="3" s="1"/>
  <c r="G1130" i="3"/>
  <c r="G1132" i="3"/>
  <c r="K1132" i="3"/>
  <c r="O1132" i="3"/>
  <c r="Q1140" i="3"/>
  <c r="Q1147" i="3"/>
  <c r="O1155" i="3"/>
  <c r="K1208" i="3"/>
  <c r="B1157" i="3"/>
  <c r="F1157" i="3"/>
  <c r="J1157" i="3"/>
  <c r="N1157" i="3"/>
  <c r="C1181" i="3"/>
  <c r="G1181" i="3"/>
  <c r="G1183" i="3" s="1"/>
  <c r="K1206" i="3"/>
  <c r="O1206" i="3"/>
  <c r="O1208" i="3" s="1"/>
  <c r="I1231" i="3"/>
  <c r="I1233" i="3" s="1"/>
  <c r="J1256" i="3"/>
  <c r="J1258" i="3" s="1"/>
  <c r="N1256" i="3"/>
  <c r="F1282" i="3"/>
  <c r="F1284" i="3" s="1"/>
  <c r="C1284" i="3"/>
  <c r="E1309" i="3"/>
  <c r="M1309" i="3"/>
  <c r="C1157" i="3"/>
  <c r="G1157" i="3"/>
  <c r="K1157" i="3"/>
  <c r="O1157" i="3"/>
  <c r="Q1166" i="3"/>
  <c r="Q1173" i="3"/>
  <c r="Q1181" i="3" s="1"/>
  <c r="Q1183" i="3" s="1"/>
  <c r="B1183" i="3"/>
  <c r="F1183" i="3"/>
  <c r="J1183" i="3"/>
  <c r="N1183" i="3"/>
  <c r="C1206" i="3"/>
  <c r="C1208" i="3" s="1"/>
  <c r="G1206" i="3"/>
  <c r="G1208" i="3" s="1"/>
  <c r="E1208" i="3"/>
  <c r="I1208" i="3"/>
  <c r="M1208" i="3"/>
  <c r="Q1223" i="3"/>
  <c r="Q1231" i="3" s="1"/>
  <c r="Q1233" i="3" s="1"/>
  <c r="J1231" i="3"/>
  <c r="J1233" i="3" s="1"/>
  <c r="N1231" i="3"/>
  <c r="N1233" i="3" s="1"/>
  <c r="C1233" i="3"/>
  <c r="G1233" i="3"/>
  <c r="O1233" i="3"/>
  <c r="Q1248" i="3"/>
  <c r="B1256" i="3"/>
  <c r="B1258" i="3" s="1"/>
  <c r="F1256" i="3"/>
  <c r="F1258" i="3" s="1"/>
  <c r="D1258" i="3"/>
  <c r="H1258" i="3"/>
  <c r="L1258" i="3"/>
  <c r="P1258" i="3"/>
  <c r="E1284" i="3"/>
  <c r="N1284" i="3"/>
  <c r="B1309" i="3"/>
  <c r="F1309" i="3"/>
  <c r="J1309" i="3"/>
  <c r="N1309" i="3"/>
  <c r="I1326" i="3"/>
  <c r="C1334" i="3"/>
  <c r="C1336" i="3" s="1"/>
  <c r="G1334" i="3"/>
  <c r="G1336" i="3" s="1"/>
  <c r="E1334" i="3"/>
  <c r="E1336" i="3"/>
  <c r="D1157" i="3"/>
  <c r="H1157" i="3"/>
  <c r="L1157" i="3"/>
  <c r="K1181" i="3"/>
  <c r="O1181" i="3"/>
  <c r="C1183" i="3"/>
  <c r="K1183" i="3"/>
  <c r="O1183" i="3"/>
  <c r="Q1191" i="3"/>
  <c r="Q1206" i="3" s="1"/>
  <c r="Q1208" i="3" s="1"/>
  <c r="B1208" i="3"/>
  <c r="F1208" i="3"/>
  <c r="J1208" i="3"/>
  <c r="N1208" i="3"/>
  <c r="I1216" i="3"/>
  <c r="I1223" i="3"/>
  <c r="B1231" i="3"/>
  <c r="B1233" i="3" s="1"/>
  <c r="F1231" i="3"/>
  <c r="F1233" i="3" s="1"/>
  <c r="K1231" i="3"/>
  <c r="K1233" i="3" s="1"/>
  <c r="O1231" i="3"/>
  <c r="I1248" i="3"/>
  <c r="I1256" i="3" s="1"/>
  <c r="I1258" i="3" s="1"/>
  <c r="Q1256" i="3"/>
  <c r="E1258" i="3"/>
  <c r="M1258" i="3"/>
  <c r="Q1258" i="3"/>
  <c r="Q1292" i="3"/>
  <c r="Q1305" i="3"/>
  <c r="Q1306" i="3" s="1"/>
  <c r="Q1307" i="3" s="1"/>
  <c r="Q1309" i="3" s="1"/>
  <c r="Q1311" i="3" s="1"/>
  <c r="B1336" i="3"/>
  <c r="F1336" i="3"/>
  <c r="P1306" i="3"/>
  <c r="P1307" i="3" s="1"/>
  <c r="P1309" i="3" s="1"/>
  <c r="I1179" i="3"/>
  <c r="I1180" i="3" s="1"/>
  <c r="I1181" i="3" s="1"/>
  <c r="I1183" i="3" s="1"/>
  <c r="I1332" i="3"/>
  <c r="I1333" i="3" s="1"/>
  <c r="P1334" i="3"/>
  <c r="P1336" i="3" s="1"/>
  <c r="Q1319" i="3"/>
  <c r="P1204" i="2"/>
  <c r="Q1197" i="2"/>
  <c r="O1204" i="2"/>
  <c r="O1334" i="3"/>
  <c r="O1336" i="3" s="1"/>
  <c r="N1334" i="3"/>
  <c r="N1336" i="3" s="1"/>
  <c r="N1204" i="2"/>
  <c r="M1204" i="2"/>
  <c r="M1334" i="3"/>
  <c r="M1336" i="3" s="1"/>
  <c r="Q1333" i="3"/>
  <c r="J9" i="5"/>
  <c r="R9" i="5"/>
  <c r="R4" i="5"/>
  <c r="J89" i="4"/>
  <c r="J94" i="4"/>
  <c r="B99" i="4"/>
  <c r="J99" i="4"/>
  <c r="J104" i="4"/>
  <c r="J109" i="4"/>
  <c r="J114" i="4"/>
  <c r="H134" i="4"/>
  <c r="I134" i="4" s="1"/>
  <c r="H139" i="4"/>
  <c r="P139" i="4"/>
  <c r="H159" i="4"/>
  <c r="P159" i="4"/>
  <c r="H164" i="4"/>
  <c r="H179" i="4"/>
  <c r="P199" i="4"/>
  <c r="R3" i="5"/>
  <c r="J8" i="5"/>
  <c r="R8" i="5"/>
  <c r="J23" i="5"/>
  <c r="J24" i="5" s="1"/>
  <c r="J28" i="5"/>
  <c r="J29" i="5" s="1"/>
  <c r="R28" i="5"/>
  <c r="R29" i="5" s="1"/>
  <c r="Q1184" i="5"/>
  <c r="I1259" i="5"/>
  <c r="J12" i="7"/>
  <c r="J22" i="7" s="1"/>
  <c r="O20" i="7"/>
  <c r="O22" i="7" s="1"/>
  <c r="Y22" i="7"/>
  <c r="O35" i="7"/>
  <c r="G3" i="4" s="1"/>
  <c r="G4" i="4" s="1"/>
  <c r="O45" i="7"/>
  <c r="J58" i="7"/>
  <c r="L3" i="4" s="1"/>
  <c r="L4" i="4" s="1"/>
  <c r="Y66" i="7"/>
  <c r="O91" i="7"/>
  <c r="AI91" i="7"/>
  <c r="J104" i="7"/>
  <c r="K8" i="4" s="1"/>
  <c r="K9" i="4" s="1"/>
  <c r="E114" i="7"/>
  <c r="Y114" i="7"/>
  <c r="Q8" i="4"/>
  <c r="L24" i="4"/>
  <c r="J3" i="5"/>
  <c r="M24" i="5"/>
  <c r="I1194" i="5"/>
  <c r="I1239" i="5"/>
  <c r="E22" i="7"/>
  <c r="E45" i="7"/>
  <c r="J68" i="7"/>
  <c r="T68" i="7"/>
  <c r="T91" i="7"/>
  <c r="AN91" i="7"/>
  <c r="J114" i="7"/>
  <c r="T206" i="7"/>
  <c r="AI229" i="7"/>
  <c r="AI252" i="7"/>
  <c r="Q3" i="4"/>
  <c r="P144" i="4"/>
  <c r="P214" i="4"/>
  <c r="P239" i="4"/>
  <c r="R18" i="5"/>
  <c r="R19" i="5" s="1"/>
  <c r="R33" i="5"/>
  <c r="R34" i="5" s="1"/>
  <c r="I1169" i="5"/>
  <c r="Q1179" i="5"/>
  <c r="I1184" i="5"/>
  <c r="Q1194" i="5"/>
  <c r="I1199" i="5"/>
  <c r="I1209" i="5"/>
  <c r="I1244" i="5"/>
  <c r="Q1269" i="5"/>
  <c r="T43" i="7"/>
  <c r="T45" i="7" s="1"/>
  <c r="J45" i="7"/>
  <c r="E68" i="7"/>
  <c r="J81" i="7"/>
  <c r="B8" i="4" s="1"/>
  <c r="E91" i="7"/>
  <c r="Y91" i="7"/>
  <c r="T114" i="7"/>
  <c r="AD114" i="7"/>
  <c r="AN114" i="7"/>
  <c r="J127" i="7"/>
  <c r="D13" i="4" s="1"/>
  <c r="O137" i="7"/>
  <c r="O690" i="2"/>
  <c r="O167" i="4"/>
  <c r="J33" i="5"/>
  <c r="J34" i="5" s="1"/>
  <c r="I1174" i="5"/>
  <c r="I1179" i="5"/>
  <c r="I1214" i="5"/>
  <c r="Q1259" i="5"/>
  <c r="I1269" i="5"/>
  <c r="O12" i="7"/>
  <c r="B3" i="4" s="1"/>
  <c r="T22" i="7"/>
  <c r="Y45" i="7"/>
  <c r="O68" i="7"/>
  <c r="Y68" i="7"/>
  <c r="AD89" i="7"/>
  <c r="J89" i="7"/>
  <c r="J91" i="7" s="1"/>
  <c r="AD91" i="7"/>
  <c r="O112" i="7"/>
  <c r="O114" i="7" s="1"/>
  <c r="AI112" i="7"/>
  <c r="AI114" i="7" s="1"/>
  <c r="AD127" i="7"/>
  <c r="T137" i="7"/>
  <c r="J1179" i="7"/>
  <c r="J1180" i="7" s="1"/>
  <c r="J43" i="5"/>
  <c r="J44" i="5" s="1"/>
  <c r="R43" i="5"/>
  <c r="R44" i="5" s="1"/>
  <c r="C49" i="5"/>
  <c r="K49" i="5"/>
  <c r="C54" i="5"/>
  <c r="K54" i="5"/>
  <c r="K79" i="5"/>
  <c r="R88" i="5"/>
  <c r="R89" i="5" s="1"/>
  <c r="C94" i="5"/>
  <c r="K94" i="5"/>
  <c r="C99" i="5"/>
  <c r="K99" i="5"/>
  <c r="C104" i="5"/>
  <c r="K104" i="5"/>
  <c r="C109" i="5"/>
  <c r="K109" i="5"/>
  <c r="C114" i="5"/>
  <c r="K114" i="5"/>
  <c r="C119" i="5"/>
  <c r="K119" i="5"/>
  <c r="G124" i="5"/>
  <c r="J124" i="5" s="1"/>
  <c r="J133" i="5"/>
  <c r="J134" i="5" s="1"/>
  <c r="K134" i="5"/>
  <c r="K139" i="5"/>
  <c r="J143" i="5"/>
  <c r="J144" i="5" s="1"/>
  <c r="K144" i="5"/>
  <c r="I149" i="5"/>
  <c r="M149" i="5"/>
  <c r="H1154" i="5"/>
  <c r="L1154" i="5"/>
  <c r="H1159" i="5"/>
  <c r="I1159" i="5" s="1"/>
  <c r="P1159" i="5"/>
  <c r="Q1159" i="5" s="1"/>
  <c r="H1164" i="5"/>
  <c r="I1164" i="5" s="1"/>
  <c r="P1164" i="5"/>
  <c r="Q1164" i="5" s="1"/>
  <c r="I1168" i="5"/>
  <c r="I1178" i="5"/>
  <c r="Q1178" i="5"/>
  <c r="Q1183" i="5"/>
  <c r="G1189" i="5"/>
  <c r="I1189" i="5" s="1"/>
  <c r="Q1193" i="5"/>
  <c r="P1199" i="5"/>
  <c r="Q1199" i="5" s="1"/>
  <c r="H1204" i="5"/>
  <c r="I1204" i="5" s="1"/>
  <c r="P1204" i="5"/>
  <c r="Q1204" i="5" s="1"/>
  <c r="I1208" i="5"/>
  <c r="I1213" i="5"/>
  <c r="H1219" i="5"/>
  <c r="I1219" i="5" s="1"/>
  <c r="P1219" i="5"/>
  <c r="Q1219" i="5" s="1"/>
  <c r="H1224" i="5"/>
  <c r="I1224" i="5" s="1"/>
  <c r="P1224" i="5"/>
  <c r="Q1224" i="5" s="1"/>
  <c r="H1229" i="5"/>
  <c r="I1229" i="5" s="1"/>
  <c r="P1229" i="5"/>
  <c r="Q1229" i="5" s="1"/>
  <c r="D1234" i="5"/>
  <c r="I1234" i="5" s="1"/>
  <c r="L1234" i="5"/>
  <c r="Q1234" i="5" s="1"/>
  <c r="P1244" i="5"/>
  <c r="Q1244" i="5" s="1"/>
  <c r="Q1258" i="5"/>
  <c r="P1264" i="5"/>
  <c r="Q1264" i="5" s="1"/>
  <c r="Y135" i="7"/>
  <c r="AI135" i="7"/>
  <c r="J137" i="7"/>
  <c r="AD137" i="7"/>
  <c r="O158" i="7"/>
  <c r="O160" i="7" s="1"/>
  <c r="J160" i="7"/>
  <c r="AD160" i="7"/>
  <c r="AN160" i="7"/>
  <c r="E196" i="7"/>
  <c r="N18" i="4" s="1"/>
  <c r="N19" i="4" s="1"/>
  <c r="AI204" i="7"/>
  <c r="Y206" i="7"/>
  <c r="AI206" i="7"/>
  <c r="AN227" i="7"/>
  <c r="AN229" i="7" s="1"/>
  <c r="AD252" i="7"/>
  <c r="AI273" i="7"/>
  <c r="AI275" i="7" s="1"/>
  <c r="Y321" i="7"/>
  <c r="AI321" i="7"/>
  <c r="E334" i="7"/>
  <c r="E38" i="4" s="1"/>
  <c r="E39" i="4" s="1"/>
  <c r="E342" i="7"/>
  <c r="AI342" i="7"/>
  <c r="AI344" i="7" s="1"/>
  <c r="J426" i="7"/>
  <c r="K48" i="4" s="1"/>
  <c r="K49" i="4" s="1"/>
  <c r="T457" i="7"/>
  <c r="AD457" i="7"/>
  <c r="E526" i="7"/>
  <c r="T642" i="7"/>
  <c r="T644" i="7" s="1"/>
  <c r="T645" i="7" s="1"/>
  <c r="Y658" i="7"/>
  <c r="J78" i="4" s="1"/>
  <c r="E693" i="7"/>
  <c r="E694" i="7" s="1"/>
  <c r="O693" i="7"/>
  <c r="O694" i="7" s="1"/>
  <c r="Y693" i="7"/>
  <c r="Y694" i="7" s="1"/>
  <c r="AI693" i="7"/>
  <c r="AI694" i="7" s="1"/>
  <c r="T763" i="7"/>
  <c r="M88" i="4" s="1"/>
  <c r="M89" i="4" s="1"/>
  <c r="AN763" i="7"/>
  <c r="B93" i="4" s="1"/>
  <c r="T817" i="7"/>
  <c r="AN817" i="7"/>
  <c r="D98" i="4" s="1"/>
  <c r="D99" i="4" s="1"/>
  <c r="Y871" i="7"/>
  <c r="AI871" i="7"/>
  <c r="E103" i="4" s="1"/>
  <c r="E104" i="4" s="1"/>
  <c r="O908" i="7"/>
  <c r="O909" i="7" s="1"/>
  <c r="AI908" i="7"/>
  <c r="AI909" i="7" s="1"/>
  <c r="J38" i="5"/>
  <c r="J39" i="5" s="1"/>
  <c r="R38" i="5"/>
  <c r="R39" i="5" s="1"/>
  <c r="J58" i="5"/>
  <c r="J59" i="5" s="1"/>
  <c r="R58" i="5"/>
  <c r="R59" i="5" s="1"/>
  <c r="J63" i="5"/>
  <c r="J64" i="5" s="1"/>
  <c r="R63" i="5"/>
  <c r="R64" i="5" s="1"/>
  <c r="J68" i="5"/>
  <c r="J69" i="5" s="1"/>
  <c r="R68" i="5"/>
  <c r="R69" i="5" s="1"/>
  <c r="J73" i="5"/>
  <c r="J74" i="5" s="1"/>
  <c r="R73" i="5"/>
  <c r="R74" i="5" s="1"/>
  <c r="J78" i="5"/>
  <c r="J79" i="5" s="1"/>
  <c r="J83" i="5"/>
  <c r="J84" i="5" s="1"/>
  <c r="R83" i="5"/>
  <c r="R84" i="5" s="1"/>
  <c r="R128" i="5"/>
  <c r="R129" i="5" s="1"/>
  <c r="O1169" i="5"/>
  <c r="Q1169" i="5" s="1"/>
  <c r="I1183" i="5"/>
  <c r="P1189" i="5"/>
  <c r="Q1189" i="5" s="1"/>
  <c r="I1238" i="5"/>
  <c r="AI137" i="7"/>
  <c r="E173" i="7"/>
  <c r="E183" i="7" s="1"/>
  <c r="Y183" i="7"/>
  <c r="AI183" i="7"/>
  <c r="AD275" i="7"/>
  <c r="AN275" i="7"/>
  <c r="J288" i="7"/>
  <c r="D33" i="4" s="1"/>
  <c r="D34" i="4" s="1"/>
  <c r="E298" i="7"/>
  <c r="O298" i="7"/>
  <c r="Y298" i="7"/>
  <c r="AD357" i="7"/>
  <c r="D43" i="4" s="1"/>
  <c r="D44" i="4" s="1"/>
  <c r="O365" i="7"/>
  <c r="T403" i="7"/>
  <c r="D48" i="4" s="1"/>
  <c r="D49" i="4" s="1"/>
  <c r="AN413" i="7"/>
  <c r="O434" i="7"/>
  <c r="T449" i="7"/>
  <c r="F53" i="4" s="1"/>
  <c r="F54" i="4" s="1"/>
  <c r="AN459" i="7"/>
  <c r="AI482" i="7"/>
  <c r="J495" i="7"/>
  <c r="F58" i="4" s="1"/>
  <c r="F59" i="4" s="1"/>
  <c r="T541" i="7"/>
  <c r="K63" i="4" s="1"/>
  <c r="K64" i="4" s="1"/>
  <c r="E564" i="7"/>
  <c r="P63" i="4" s="1"/>
  <c r="P64" i="4" s="1"/>
  <c r="AD587" i="7"/>
  <c r="O68" i="4" s="1"/>
  <c r="O69" i="4" s="1"/>
  <c r="E587" i="7"/>
  <c r="J68" i="4" s="1"/>
  <c r="T634" i="7"/>
  <c r="O73" i="4" s="1"/>
  <c r="O74" i="4" s="1"/>
  <c r="AN634" i="7"/>
  <c r="AN644" i="7" s="1"/>
  <c r="AN645" i="7" s="1"/>
  <c r="E658" i="7"/>
  <c r="E78" i="4" s="1"/>
  <c r="AD666" i="7"/>
  <c r="Y1087" i="7"/>
  <c r="L123" i="4" s="1"/>
  <c r="I139" i="5"/>
  <c r="I1173" i="5"/>
  <c r="P1209" i="5"/>
  <c r="Q1209" i="5" s="1"/>
  <c r="P1214" i="5"/>
  <c r="Q1214" i="5" s="1"/>
  <c r="P1239" i="5"/>
  <c r="Q1239" i="5" s="1"/>
  <c r="I1268" i="5"/>
  <c r="AN137" i="7"/>
  <c r="E150" i="7"/>
  <c r="E160" i="7" s="1"/>
  <c r="Y160" i="7"/>
  <c r="AI160" i="7"/>
  <c r="J206" i="7"/>
  <c r="AD206" i="7"/>
  <c r="AN206" i="7"/>
  <c r="O229" i="7"/>
  <c r="J403" i="7"/>
  <c r="B48" i="4" s="1"/>
  <c r="J449" i="7"/>
  <c r="D53" i="4" s="1"/>
  <c r="D54" i="4" s="1"/>
  <c r="AI528" i="7"/>
  <c r="J541" i="7"/>
  <c r="H63" i="4" s="1"/>
  <c r="H64" i="4" s="1"/>
  <c r="J610" i="7"/>
  <c r="D73" i="4" s="1"/>
  <c r="D74" i="4" s="1"/>
  <c r="AD610" i="7"/>
  <c r="H73" i="4" s="1"/>
  <c r="H74" i="4" s="1"/>
  <c r="E644" i="7"/>
  <c r="E645" i="7" s="1"/>
  <c r="O658" i="7"/>
  <c r="G78" i="4" s="1"/>
  <c r="G79" i="4" s="1"/>
  <c r="AI658" i="7"/>
  <c r="L78" i="4" s="1"/>
  <c r="L79" i="4" s="1"/>
  <c r="J693" i="7"/>
  <c r="J694" i="7" s="1"/>
  <c r="T693" i="7"/>
  <c r="T694" i="7" s="1"/>
  <c r="AD693" i="7"/>
  <c r="AD694" i="7" s="1"/>
  <c r="AN693" i="7"/>
  <c r="AN694" i="7" s="1"/>
  <c r="E709" i="7"/>
  <c r="G83" i="4" s="1"/>
  <c r="Y709" i="7"/>
  <c r="L83" i="4" s="1"/>
  <c r="L84" i="4" s="1"/>
  <c r="E989" i="7"/>
  <c r="E990" i="7" s="1"/>
  <c r="O1150" i="7"/>
  <c r="T1196" i="7"/>
  <c r="L133" i="4" s="1"/>
  <c r="L134" i="4" s="1"/>
  <c r="J1206" i="7"/>
  <c r="J1207" i="7" s="1"/>
  <c r="AD1206" i="7"/>
  <c r="AD1207" i="7" s="1"/>
  <c r="I1193" i="5"/>
  <c r="I1198" i="5"/>
  <c r="I1243" i="5"/>
  <c r="I1258" i="5"/>
  <c r="Q1268" i="5"/>
  <c r="E135" i="7"/>
  <c r="E137" i="7" s="1"/>
  <c r="Y137" i="7"/>
  <c r="J183" i="7"/>
  <c r="AD183" i="7"/>
  <c r="AN183" i="7"/>
  <c r="E219" i="7"/>
  <c r="G23" i="4" s="1"/>
  <c r="G24" i="4" s="1"/>
  <c r="J227" i="7"/>
  <c r="J229" i="7" s="1"/>
  <c r="T229" i="7"/>
  <c r="E252" i="7"/>
  <c r="E265" i="7"/>
  <c r="J28" i="4" s="1"/>
  <c r="J265" i="7"/>
  <c r="K28" i="4" s="1"/>
  <c r="K29" i="4" s="1"/>
  <c r="Y273" i="7"/>
  <c r="Y275" i="7" s="1"/>
  <c r="E275" i="7"/>
  <c r="O275" i="7"/>
  <c r="AI288" i="7"/>
  <c r="J33" i="4" s="1"/>
  <c r="AN357" i="7"/>
  <c r="F43" i="4" s="1"/>
  <c r="F44" i="4" s="1"/>
  <c r="AI367" i="7"/>
  <c r="E380" i="7"/>
  <c r="G43" i="4" s="1"/>
  <c r="G44" i="4" s="1"/>
  <c r="J380" i="7"/>
  <c r="H43" i="4" s="1"/>
  <c r="H44" i="4" s="1"/>
  <c r="T390" i="7"/>
  <c r="AN390" i="7"/>
  <c r="T436" i="7"/>
  <c r="AN436" i="7"/>
  <c r="AI564" i="7"/>
  <c r="G68" i="4" s="1"/>
  <c r="G69" i="4" s="1"/>
  <c r="T597" i="7"/>
  <c r="AN597" i="7"/>
  <c r="J634" i="7"/>
  <c r="M73" i="4" s="1"/>
  <c r="M74" i="4" s="1"/>
  <c r="AD634" i="7"/>
  <c r="E668" i="7"/>
  <c r="E669" i="7" s="1"/>
  <c r="AD668" i="7"/>
  <c r="AD669" i="7" s="1"/>
  <c r="J736" i="7"/>
  <c r="B88" i="4" s="1"/>
  <c r="AD736" i="7"/>
  <c r="F88" i="4" s="1"/>
  <c r="F89" i="4" s="1"/>
  <c r="J790" i="7"/>
  <c r="D93" i="4" s="1"/>
  <c r="D94" i="4" s="1"/>
  <c r="AD790" i="7"/>
  <c r="H93" i="4" s="1"/>
  <c r="H94" i="4" s="1"/>
  <c r="J844" i="7"/>
  <c r="F98" i="4" s="1"/>
  <c r="F99" i="4" s="1"/>
  <c r="AD844" i="7"/>
  <c r="K98" i="4" s="1"/>
  <c r="K99" i="4" s="1"/>
  <c r="Y989" i="7"/>
  <c r="Y990" i="7" s="1"/>
  <c r="AD1095" i="7"/>
  <c r="J1287" i="7"/>
  <c r="J1288" i="7" s="1"/>
  <c r="E229" i="7"/>
  <c r="T275" i="7"/>
  <c r="J296" i="7"/>
  <c r="J298" i="7" s="1"/>
  <c r="T296" i="7"/>
  <c r="AD296" i="7"/>
  <c r="AD298" i="7" s="1"/>
  <c r="AN296" i="7"/>
  <c r="AN298" i="7" s="1"/>
  <c r="T311" i="7"/>
  <c r="AD311" i="7"/>
  <c r="B38" i="4" s="1"/>
  <c r="AN311" i="7"/>
  <c r="D38" i="4" s="1"/>
  <c r="D39" i="4" s="1"/>
  <c r="J311" i="7"/>
  <c r="M33" i="4" s="1"/>
  <c r="M34" i="4" s="1"/>
  <c r="E321" i="7"/>
  <c r="O321" i="7"/>
  <c r="E367" i="7"/>
  <c r="O367" i="7"/>
  <c r="J390" i="7"/>
  <c r="O403" i="7"/>
  <c r="C48" i="4" s="1"/>
  <c r="C49" i="4" s="1"/>
  <c r="Y403" i="7"/>
  <c r="E48" i="4" s="1"/>
  <c r="E49" i="4" s="1"/>
  <c r="AI403" i="7"/>
  <c r="G48" i="4" s="1"/>
  <c r="G49" i="4" s="1"/>
  <c r="J413" i="7"/>
  <c r="AD413" i="7"/>
  <c r="O426" i="7"/>
  <c r="L48" i="4" s="1"/>
  <c r="L49" i="4" s="1"/>
  <c r="Y426" i="7"/>
  <c r="N48" i="4" s="1"/>
  <c r="N49" i="4" s="1"/>
  <c r="AI426" i="7"/>
  <c r="P48" i="4" s="1"/>
  <c r="P49" i="4" s="1"/>
  <c r="J436" i="7"/>
  <c r="AD436" i="7"/>
  <c r="O449" i="7"/>
  <c r="E53" i="4" s="1"/>
  <c r="E54" i="4" s="1"/>
  <c r="Y449" i="7"/>
  <c r="G53" i="4" s="1"/>
  <c r="G54" i="4" s="1"/>
  <c r="AI449" i="7"/>
  <c r="J53" i="4" s="1"/>
  <c r="J459" i="7"/>
  <c r="AD459" i="7"/>
  <c r="AD480" i="7"/>
  <c r="AD482" i="7" s="1"/>
  <c r="J505" i="7"/>
  <c r="AD505" i="7"/>
  <c r="AD526" i="7"/>
  <c r="AD528" i="7" s="1"/>
  <c r="J551" i="7"/>
  <c r="AD551" i="7"/>
  <c r="O587" i="7"/>
  <c r="L68" i="4" s="1"/>
  <c r="L69" i="4" s="1"/>
  <c r="Y587" i="7"/>
  <c r="N68" i="4" s="1"/>
  <c r="N69" i="4" s="1"/>
  <c r="AI587" i="7"/>
  <c r="P68" i="4" s="1"/>
  <c r="P69" i="4" s="1"/>
  <c r="J595" i="7"/>
  <c r="J597" i="7" s="1"/>
  <c r="AD595" i="7"/>
  <c r="AD597" i="7" s="1"/>
  <c r="O642" i="7"/>
  <c r="O644" i="7" s="1"/>
  <c r="O645" i="7" s="1"/>
  <c r="AI642" i="7"/>
  <c r="AI644" i="7" s="1"/>
  <c r="AI645" i="7" s="1"/>
  <c r="Y666" i="7"/>
  <c r="Y668" i="7" s="1"/>
  <c r="Y669" i="7" s="1"/>
  <c r="J709" i="7"/>
  <c r="H83" i="4" s="1"/>
  <c r="H84" i="4" s="1"/>
  <c r="AD709" i="7"/>
  <c r="M83" i="4" s="1"/>
  <c r="M84" i="4" s="1"/>
  <c r="J719" i="7"/>
  <c r="J720" i="7" s="1"/>
  <c r="E773" i="7"/>
  <c r="E774" i="7" s="1"/>
  <c r="O773" i="7"/>
  <c r="O774" i="7" s="1"/>
  <c r="Y773" i="7"/>
  <c r="Y774" i="7" s="1"/>
  <c r="AI773" i="7"/>
  <c r="AI774" i="7" s="1"/>
  <c r="J800" i="7"/>
  <c r="J801" i="7" s="1"/>
  <c r="T800" i="7"/>
  <c r="T801" i="7" s="1"/>
  <c r="AD800" i="7"/>
  <c r="AD801" i="7" s="1"/>
  <c r="AN800" i="7"/>
  <c r="AN801" i="7" s="1"/>
  <c r="E827" i="7"/>
  <c r="E828" i="7" s="1"/>
  <c r="O827" i="7"/>
  <c r="O828" i="7" s="1"/>
  <c r="Y827" i="7"/>
  <c r="Y828" i="7" s="1"/>
  <c r="AI827" i="7"/>
  <c r="AI828" i="7" s="1"/>
  <c r="J854" i="7"/>
  <c r="J855" i="7" s="1"/>
  <c r="T854" i="7"/>
  <c r="T855" i="7" s="1"/>
  <c r="AD854" i="7"/>
  <c r="AD855" i="7" s="1"/>
  <c r="AN854" i="7"/>
  <c r="AN855" i="7" s="1"/>
  <c r="T898" i="7"/>
  <c r="K103" i="4" s="1"/>
  <c r="K104" i="4" s="1"/>
  <c r="AN898" i="7"/>
  <c r="O103" i="4" s="1"/>
  <c r="O104" i="4" s="1"/>
  <c r="Y906" i="7"/>
  <c r="Y908" i="7" s="1"/>
  <c r="Y909" i="7" s="1"/>
  <c r="E906" i="7"/>
  <c r="E908" i="7" s="1"/>
  <c r="E909" i="7" s="1"/>
  <c r="J952" i="7"/>
  <c r="K108" i="4" s="1"/>
  <c r="K109" i="4" s="1"/>
  <c r="T952" i="7"/>
  <c r="M108" i="4" s="1"/>
  <c r="M109" i="4" s="1"/>
  <c r="AD952" i="7"/>
  <c r="O108" i="4" s="1"/>
  <c r="O109" i="4" s="1"/>
  <c r="AN952" i="7"/>
  <c r="B113" i="4" s="1"/>
  <c r="E960" i="7"/>
  <c r="O960" i="7"/>
  <c r="Y960" i="7"/>
  <c r="AI960" i="7"/>
  <c r="J989" i="7"/>
  <c r="J990" i="7" s="1"/>
  <c r="AD989" i="7"/>
  <c r="AD990" i="7" s="1"/>
  <c r="AD1014" i="7"/>
  <c r="E1033" i="7"/>
  <c r="E118" i="4" s="1"/>
  <c r="E119" i="4" s="1"/>
  <c r="O1033" i="7"/>
  <c r="G118" i="4" s="1"/>
  <c r="G119" i="4" s="1"/>
  <c r="Y1033" i="7"/>
  <c r="J118" i="4" s="1"/>
  <c r="AI1033" i="7"/>
  <c r="L118" i="4" s="1"/>
  <c r="L119" i="4" s="1"/>
  <c r="T1043" i="7"/>
  <c r="T1044" i="7" s="1"/>
  <c r="AI1043" i="7"/>
  <c r="AI1044" i="7" s="1"/>
  <c r="T1060" i="7"/>
  <c r="B123" i="4" s="1"/>
  <c r="B124" i="4" s="1"/>
  <c r="J1068" i="7"/>
  <c r="Y1068" i="7"/>
  <c r="AN1070" i="7"/>
  <c r="AN1071" i="7" s="1"/>
  <c r="O1115" i="7"/>
  <c r="C128" i="4" s="1"/>
  <c r="C129" i="4" s="1"/>
  <c r="I129" i="4" s="1"/>
  <c r="E1123" i="7"/>
  <c r="AD1123" i="7"/>
  <c r="T1123" i="7"/>
  <c r="T1250" i="7"/>
  <c r="L138" i="4" s="1"/>
  <c r="L139" i="4" s="1"/>
  <c r="AD1250" i="7"/>
  <c r="N138" i="4" s="1"/>
  <c r="N139" i="4" s="1"/>
  <c r="AB1448" i="7"/>
  <c r="AC1448" i="7" s="1"/>
  <c r="Y1448" i="7"/>
  <c r="O1629" i="7"/>
  <c r="AI1629" i="7"/>
  <c r="E1656" i="7"/>
  <c r="Y1656" i="7"/>
  <c r="B178" i="4" s="1"/>
  <c r="B179" i="4" s="1"/>
  <c r="AI1656" i="7"/>
  <c r="D178" i="4" s="1"/>
  <c r="D179" i="4" s="1"/>
  <c r="J1656" i="7"/>
  <c r="T1656" i="7"/>
  <c r="T1666" i="7"/>
  <c r="T1667" i="7" s="1"/>
  <c r="J1683" i="7"/>
  <c r="F178" i="4" s="1"/>
  <c r="F179" i="4" s="1"/>
  <c r="AD1683" i="7"/>
  <c r="K178" i="4" s="1"/>
  <c r="K179" i="4" s="1"/>
  <c r="Y1693" i="7"/>
  <c r="Y1694" i="7" s="1"/>
  <c r="Y1710" i="7"/>
  <c r="B183" i="4" s="1"/>
  <c r="B184" i="4" s="1"/>
  <c r="J242" i="7"/>
  <c r="B28" i="4" s="1"/>
  <c r="O252" i="7"/>
  <c r="T298" i="7"/>
  <c r="J319" i="7"/>
  <c r="J321" i="7" s="1"/>
  <c r="T319" i="7"/>
  <c r="T321" i="7" s="1"/>
  <c r="AD319" i="7"/>
  <c r="AD321" i="7" s="1"/>
  <c r="AN319" i="7"/>
  <c r="AN321" i="7" s="1"/>
  <c r="T334" i="7"/>
  <c r="H38" i="4" s="1"/>
  <c r="H39" i="4" s="1"/>
  <c r="AD334" i="7"/>
  <c r="K38" i="4" s="1"/>
  <c r="K39" i="4" s="1"/>
  <c r="AN334" i="7"/>
  <c r="M38" i="4" s="1"/>
  <c r="M39" i="4" s="1"/>
  <c r="J334" i="7"/>
  <c r="F38" i="4" s="1"/>
  <c r="F39" i="4" s="1"/>
  <c r="E344" i="7"/>
  <c r="O344" i="7"/>
  <c r="Y357" i="7"/>
  <c r="C43" i="4" s="1"/>
  <c r="C44" i="4" s="1"/>
  <c r="T365" i="7"/>
  <c r="T367" i="7" s="1"/>
  <c r="AN365" i="7"/>
  <c r="AN367" i="7" s="1"/>
  <c r="AD380" i="7"/>
  <c r="M43" i="4" s="1"/>
  <c r="M44" i="4" s="1"/>
  <c r="E388" i="7"/>
  <c r="E390" i="7" s="1"/>
  <c r="O388" i="7"/>
  <c r="O390" i="7" s="1"/>
  <c r="Y388" i="7"/>
  <c r="Y390" i="7" s="1"/>
  <c r="AI388" i="7"/>
  <c r="AI390" i="7"/>
  <c r="E403" i="7"/>
  <c r="Y411" i="7"/>
  <c r="Y413" i="7" s="1"/>
  <c r="AI411" i="7"/>
  <c r="AI413" i="7"/>
  <c r="E426" i="7"/>
  <c r="Y434" i="7"/>
  <c r="Y436" i="7" s="1"/>
  <c r="AI434" i="7"/>
  <c r="AI436" i="7"/>
  <c r="E449" i="7"/>
  <c r="Y457" i="7"/>
  <c r="Y459" i="7" s="1"/>
  <c r="AI457" i="7"/>
  <c r="AI459" i="7"/>
  <c r="E482" i="7"/>
  <c r="O482" i="7"/>
  <c r="Y482" i="7"/>
  <c r="O495" i="7"/>
  <c r="G58" i="4" s="1"/>
  <c r="G59" i="4" s="1"/>
  <c r="AI495" i="7"/>
  <c r="L58" i="4" s="1"/>
  <c r="L59" i="4" s="1"/>
  <c r="E495" i="7"/>
  <c r="Y503" i="7"/>
  <c r="Y505" i="7" s="1"/>
  <c r="AI503" i="7"/>
  <c r="AI505" i="7" s="1"/>
  <c r="E528" i="7"/>
  <c r="O528" i="7"/>
  <c r="Y528" i="7"/>
  <c r="O541" i="7"/>
  <c r="J63" i="4" s="1"/>
  <c r="AI541" i="7"/>
  <c r="N63" i="4" s="1"/>
  <c r="N64" i="4" s="1"/>
  <c r="E541" i="7"/>
  <c r="Y549" i="7"/>
  <c r="Y551" i="7" s="1"/>
  <c r="AI549" i="7"/>
  <c r="AI551" i="7"/>
  <c r="E572" i="7"/>
  <c r="E574" i="7" s="1"/>
  <c r="O572" i="7"/>
  <c r="O574" i="7" s="1"/>
  <c r="Y572" i="7"/>
  <c r="Y574" i="7" s="1"/>
  <c r="AI572" i="7"/>
  <c r="AI574" i="7" s="1"/>
  <c r="E597" i="7"/>
  <c r="O597" i="7"/>
  <c r="Y597" i="7"/>
  <c r="E610" i="7"/>
  <c r="C73" i="4" s="1"/>
  <c r="C74" i="4" s="1"/>
  <c r="O610" i="7"/>
  <c r="E73" i="4" s="1"/>
  <c r="E74" i="4" s="1"/>
  <c r="Y610" i="7"/>
  <c r="G73" i="4" s="1"/>
  <c r="G74" i="4" s="1"/>
  <c r="AI610" i="7"/>
  <c r="J73" i="4" s="1"/>
  <c r="T618" i="7"/>
  <c r="T620" i="7" s="1"/>
  <c r="T621" i="7" s="1"/>
  <c r="AD618" i="7"/>
  <c r="AD620" i="7" s="1"/>
  <c r="AD621" i="7" s="1"/>
  <c r="AN618" i="7"/>
  <c r="AN620" i="7" s="1"/>
  <c r="AN621" i="7" s="1"/>
  <c r="J644" i="7"/>
  <c r="J645" i="7" s="1"/>
  <c r="AD644" i="7"/>
  <c r="AD645" i="7" s="1"/>
  <c r="J666" i="7"/>
  <c r="J668" i="7" s="1"/>
  <c r="J669" i="7" s="1"/>
  <c r="T668" i="7"/>
  <c r="T669" i="7" s="1"/>
  <c r="AN668" i="7"/>
  <c r="AN669" i="7" s="1"/>
  <c r="O709" i="7"/>
  <c r="J83" i="4" s="1"/>
  <c r="AI709" i="7"/>
  <c r="N83" i="4" s="1"/>
  <c r="N84" i="4" s="1"/>
  <c r="O719" i="7"/>
  <c r="O720" i="7" s="1"/>
  <c r="AI719" i="7"/>
  <c r="AI720" i="7" s="1"/>
  <c r="E736" i="7"/>
  <c r="P83" i="4" s="1"/>
  <c r="P84" i="4" s="1"/>
  <c r="O736" i="7"/>
  <c r="C88" i="4" s="1"/>
  <c r="C89" i="4" s="1"/>
  <c r="Y736" i="7"/>
  <c r="E88" i="4" s="1"/>
  <c r="E89" i="4" s="1"/>
  <c r="AI736" i="7"/>
  <c r="G88" i="4" s="1"/>
  <c r="G89" i="4" s="1"/>
  <c r="J744" i="7"/>
  <c r="J746" i="7" s="1"/>
  <c r="J747" i="7" s="1"/>
  <c r="T744" i="7"/>
  <c r="T746" i="7" s="1"/>
  <c r="T747" i="7" s="1"/>
  <c r="AD744" i="7"/>
  <c r="AD746" i="7" s="1"/>
  <c r="AD747" i="7" s="1"/>
  <c r="AN744" i="7"/>
  <c r="AN746" i="7" s="1"/>
  <c r="AN747" i="7" s="1"/>
  <c r="J871" i="7"/>
  <c r="O98" i="4" s="1"/>
  <c r="O99" i="4" s="1"/>
  <c r="T871" i="7"/>
  <c r="B103" i="4" s="1"/>
  <c r="AD871" i="7"/>
  <c r="D103" i="4" s="1"/>
  <c r="D104" i="4" s="1"/>
  <c r="AN871" i="7"/>
  <c r="F103" i="4" s="1"/>
  <c r="F104" i="4" s="1"/>
  <c r="E879" i="7"/>
  <c r="E881" i="7" s="1"/>
  <c r="E882" i="7" s="1"/>
  <c r="O879" i="7"/>
  <c r="O881" i="7" s="1"/>
  <c r="O882" i="7" s="1"/>
  <c r="Y879" i="7"/>
  <c r="Y881" i="7" s="1"/>
  <c r="Y882" i="7" s="1"/>
  <c r="AI879" i="7"/>
  <c r="AI881" i="7" s="1"/>
  <c r="AI882" i="7" s="1"/>
  <c r="Y898" i="7"/>
  <c r="L103" i="4" s="1"/>
  <c r="L104" i="4" s="1"/>
  <c r="J906" i="7"/>
  <c r="J908" i="7" s="1"/>
  <c r="J909" i="7" s="1"/>
  <c r="AD906" i="7"/>
  <c r="AD908" i="7" s="1"/>
  <c r="AD909" i="7" s="1"/>
  <c r="O989" i="7"/>
  <c r="O990" i="7" s="1"/>
  <c r="AI989" i="7"/>
  <c r="AI990" i="7" s="1"/>
  <c r="J1014" i="7"/>
  <c r="T1014" i="7"/>
  <c r="AN1014" i="7"/>
  <c r="AN1016" i="7" s="1"/>
  <c r="AN1017" i="7" s="1"/>
  <c r="O1087" i="7"/>
  <c r="AI1087" i="7"/>
  <c r="AI1097" i="7" s="1"/>
  <c r="AI1098" i="7" s="1"/>
  <c r="J1095" i="7"/>
  <c r="J1097" i="7" s="1"/>
  <c r="J1098" i="7" s="1"/>
  <c r="Y1097" i="7"/>
  <c r="Y1098" i="7" s="1"/>
  <c r="AN1097" i="7"/>
  <c r="AN1098" i="7" s="1"/>
  <c r="E1125" i="7"/>
  <c r="E1126" i="7" s="1"/>
  <c r="Y1150" i="7"/>
  <c r="Y1152" i="7" s="1"/>
  <c r="Y1153" i="7" s="1"/>
  <c r="T1150" i="7"/>
  <c r="J1223" i="7"/>
  <c r="B138" i="4" s="1"/>
  <c r="B139" i="4" s="1"/>
  <c r="T1223" i="7"/>
  <c r="D138" i="4" s="1"/>
  <c r="D139" i="4" s="1"/>
  <c r="AD1223" i="7"/>
  <c r="F138" i="4" s="1"/>
  <c r="F139" i="4" s="1"/>
  <c r="AD1277" i="7"/>
  <c r="F143" i="4" s="1"/>
  <c r="F144" i="4" s="1"/>
  <c r="AD1285" i="7"/>
  <c r="AI1331" i="7"/>
  <c r="G148" i="4" s="1"/>
  <c r="G149" i="4" s="1"/>
  <c r="AD472" i="7"/>
  <c r="J472" i="7"/>
  <c r="M53" i="4" s="1"/>
  <c r="M54" i="4" s="1"/>
  <c r="O503" i="7"/>
  <c r="O505" i="7" s="1"/>
  <c r="T505" i="7"/>
  <c r="AN505" i="7"/>
  <c r="AD518" i="7"/>
  <c r="D63" i="4" s="1"/>
  <c r="D64" i="4" s="1"/>
  <c r="J518" i="7"/>
  <c r="O58" i="4" s="1"/>
  <c r="O59" i="4" s="1"/>
  <c r="O549" i="7"/>
  <c r="O551" i="7" s="1"/>
  <c r="T551" i="7"/>
  <c r="AN551" i="7"/>
  <c r="AD564" i="7"/>
  <c r="F68" i="4" s="1"/>
  <c r="F69" i="4" s="1"/>
  <c r="J564" i="7"/>
  <c r="B68" i="4" s="1"/>
  <c r="T574" i="7"/>
  <c r="AN574" i="7"/>
  <c r="Y642" i="7"/>
  <c r="Y644" i="7" s="1"/>
  <c r="Y645" i="7" s="1"/>
  <c r="O666" i="7"/>
  <c r="O668" i="7" s="1"/>
  <c r="O669" i="7" s="1"/>
  <c r="AI666" i="7"/>
  <c r="AI668" i="7" s="1"/>
  <c r="AI669" i="7" s="1"/>
  <c r="T709" i="7"/>
  <c r="K83" i="4" s="1"/>
  <c r="K84" i="4" s="1"/>
  <c r="AN709" i="7"/>
  <c r="O83" i="4" s="1"/>
  <c r="O84" i="4" s="1"/>
  <c r="T719" i="7"/>
  <c r="T720" i="7" s="1"/>
  <c r="AN719" i="7"/>
  <c r="AN720" i="7" s="1"/>
  <c r="E746" i="7"/>
  <c r="E747" i="7" s="1"/>
  <c r="O746" i="7"/>
  <c r="O747" i="7" s="1"/>
  <c r="Y746" i="7"/>
  <c r="Y747" i="7" s="1"/>
  <c r="AI746" i="7"/>
  <c r="AI747" i="7" s="1"/>
  <c r="J773" i="7"/>
  <c r="J774" i="7" s="1"/>
  <c r="T773" i="7"/>
  <c r="T774" i="7" s="1"/>
  <c r="AD773" i="7"/>
  <c r="AD774" i="7" s="1"/>
  <c r="AN773" i="7"/>
  <c r="AN774" i="7" s="1"/>
  <c r="E800" i="7"/>
  <c r="E801" i="7" s="1"/>
  <c r="O800" i="7"/>
  <c r="O801" i="7" s="1"/>
  <c r="Y800" i="7"/>
  <c r="Y801" i="7" s="1"/>
  <c r="AI800" i="7"/>
  <c r="AI801" i="7" s="1"/>
  <c r="J827" i="7"/>
  <c r="J828" i="7" s="1"/>
  <c r="T827" i="7"/>
  <c r="T828" i="7" s="1"/>
  <c r="AD827" i="7"/>
  <c r="AD828" i="7" s="1"/>
  <c r="AN827" i="7"/>
  <c r="AN828" i="7" s="1"/>
  <c r="E854" i="7"/>
  <c r="E855" i="7" s="1"/>
  <c r="O854" i="7"/>
  <c r="O855" i="7" s="1"/>
  <c r="Y854" i="7"/>
  <c r="Y855" i="7" s="1"/>
  <c r="AI854" i="7"/>
  <c r="AI855" i="7" s="1"/>
  <c r="J881" i="7"/>
  <c r="J882" i="7" s="1"/>
  <c r="T881" i="7"/>
  <c r="T882" i="7" s="1"/>
  <c r="AD881" i="7"/>
  <c r="AD882" i="7" s="1"/>
  <c r="AN881" i="7"/>
  <c r="AN882" i="7" s="1"/>
  <c r="O952" i="7"/>
  <c r="L108" i="4" s="1"/>
  <c r="L109" i="4" s="1"/>
  <c r="AI952" i="7"/>
  <c r="P108" i="4" s="1"/>
  <c r="P109" i="4" s="1"/>
  <c r="T989" i="7"/>
  <c r="T990" i="7" s="1"/>
  <c r="AN989" i="7"/>
  <c r="AN990" i="7" s="1"/>
  <c r="J1033" i="7"/>
  <c r="F118" i="4" s="1"/>
  <c r="F119" i="4" s="1"/>
  <c r="AD1033" i="7"/>
  <c r="K118" i="4" s="1"/>
  <c r="K119" i="4" s="1"/>
  <c r="J1043" i="7"/>
  <c r="J1044" i="7" s="1"/>
  <c r="AN1043" i="7"/>
  <c r="AN1044" i="7" s="1"/>
  <c r="J1060" i="7"/>
  <c r="O118" i="4" s="1"/>
  <c r="O119" i="4" s="1"/>
  <c r="AD1060" i="7"/>
  <c r="AD1068" i="7"/>
  <c r="O1123" i="7"/>
  <c r="O1125" i="7" s="1"/>
  <c r="O1126" i="7" s="1"/>
  <c r="AI1258" i="7"/>
  <c r="Y1260" i="7"/>
  <c r="Y1261" i="7" s="1"/>
  <c r="O1304" i="7"/>
  <c r="K143" i="4" s="1"/>
  <c r="K144" i="4" s="1"/>
  <c r="AD1304" i="7"/>
  <c r="N143" i="4" s="1"/>
  <c r="N144" i="4" s="1"/>
  <c r="AD1314" i="7"/>
  <c r="AD1315" i="7" s="1"/>
  <c r="O1358" i="7"/>
  <c r="K148" i="4" s="1"/>
  <c r="K149" i="4" s="1"/>
  <c r="J925" i="7"/>
  <c r="B108" i="4" s="1"/>
  <c r="T925" i="7"/>
  <c r="D108" i="4" s="1"/>
  <c r="D109" i="4" s="1"/>
  <c r="AD925" i="7"/>
  <c r="F108" i="4" s="1"/>
  <c r="F109" i="4" s="1"/>
  <c r="AN925" i="7"/>
  <c r="H108" i="4" s="1"/>
  <c r="H109" i="4" s="1"/>
  <c r="E933" i="7"/>
  <c r="E935" i="7" s="1"/>
  <c r="E936" i="7" s="1"/>
  <c r="O933" i="7"/>
  <c r="O935" i="7" s="1"/>
  <c r="O936" i="7" s="1"/>
  <c r="Y933" i="7"/>
  <c r="Y935" i="7" s="1"/>
  <c r="Y936" i="7" s="1"/>
  <c r="AI933" i="7"/>
  <c r="AI935" i="7" s="1"/>
  <c r="AI936" i="7" s="1"/>
  <c r="E962" i="7"/>
  <c r="E963" i="7" s="1"/>
  <c r="O962" i="7"/>
  <c r="O963" i="7" s="1"/>
  <c r="Y962" i="7"/>
  <c r="Y963" i="7" s="1"/>
  <c r="AI962" i="7"/>
  <c r="AI963" i="7" s="1"/>
  <c r="J1006" i="7"/>
  <c r="M113" i="4" s="1"/>
  <c r="M114" i="4" s="1"/>
  <c r="T1006" i="7"/>
  <c r="O113" i="4" s="1"/>
  <c r="O114" i="4" s="1"/>
  <c r="AD1006" i="7"/>
  <c r="B118" i="4" s="1"/>
  <c r="AN1006" i="7"/>
  <c r="D118" i="4" s="1"/>
  <c r="D119" i="4" s="1"/>
  <c r="E1043" i="7"/>
  <c r="E1044" i="7" s="1"/>
  <c r="Y1043" i="7"/>
  <c r="Y1044" i="7" s="1"/>
  <c r="AI1060" i="7"/>
  <c r="E123" i="4" s="1"/>
  <c r="O1068" i="7"/>
  <c r="J1070" i="7"/>
  <c r="J1071" i="7" s="1"/>
  <c r="T1070" i="7"/>
  <c r="T1071" i="7" s="1"/>
  <c r="AD1070" i="7"/>
  <c r="AD1071" i="7" s="1"/>
  <c r="E1095" i="7"/>
  <c r="E1097" i="7" s="1"/>
  <c r="E1098" i="7" s="1"/>
  <c r="O1097" i="7"/>
  <c r="O1098" i="7" s="1"/>
  <c r="AD1115" i="7"/>
  <c r="AD1125" i="7" s="1"/>
  <c r="AD1126" i="7" s="1"/>
  <c r="J1142" i="7"/>
  <c r="J128" i="4" s="1"/>
  <c r="T1142" i="7"/>
  <c r="L128" i="4" s="1"/>
  <c r="L129" i="4" s="1"/>
  <c r="O1231" i="7"/>
  <c r="O1233" i="7" s="1"/>
  <c r="O1234" i="7" s="1"/>
  <c r="Y1231" i="7"/>
  <c r="Y1233" i="7" s="1"/>
  <c r="Y1234" i="7" s="1"/>
  <c r="AI1231" i="7"/>
  <c r="AI1233" i="7" s="1"/>
  <c r="AI1234" i="7" s="1"/>
  <c r="O1258" i="7"/>
  <c r="Y1277" i="7"/>
  <c r="E143" i="4" s="1"/>
  <c r="E144" i="4" s="1"/>
  <c r="AD1287" i="7"/>
  <c r="AD1288" i="7" s="1"/>
  <c r="Y1331" i="7"/>
  <c r="E148" i="4" s="1"/>
  <c r="E149" i="4" s="1"/>
  <c r="E1358" i="7"/>
  <c r="H148" i="4" s="1"/>
  <c r="T1358" i="7"/>
  <c r="L148" i="4" s="1"/>
  <c r="L149" i="4" s="1"/>
  <c r="E1366" i="7"/>
  <c r="E1368" i="7" s="1"/>
  <c r="E1369" i="7" s="1"/>
  <c r="T1385" i="7"/>
  <c r="D153" i="4" s="1"/>
  <c r="D154" i="4" s="1"/>
  <c r="Y1393" i="7"/>
  <c r="Y1395" i="7" s="1"/>
  <c r="Y1396" i="7" s="1"/>
  <c r="AD1393" i="7"/>
  <c r="AD1395" i="7" s="1"/>
  <c r="AD1396" i="7" s="1"/>
  <c r="J1412" i="7"/>
  <c r="J153" i="4" s="1"/>
  <c r="J154" i="4" s="1"/>
  <c r="W1428" i="7"/>
  <c r="X1428" i="7" s="1"/>
  <c r="T1428" i="7"/>
  <c r="T1439" i="7"/>
  <c r="C158" i="4" s="1"/>
  <c r="C159" i="4" s="1"/>
  <c r="AI1474" i="7"/>
  <c r="AD1493" i="7"/>
  <c r="E163" i="4" s="1"/>
  <c r="E164" i="4" s="1"/>
  <c r="O1520" i="7"/>
  <c r="J163" i="4" s="1"/>
  <c r="J164" i="4" s="1"/>
  <c r="AI1520" i="7"/>
  <c r="N163" i="4" s="1"/>
  <c r="N164" i="4" s="1"/>
  <c r="AB1594" i="7"/>
  <c r="AC1594" i="7" s="1"/>
  <c r="Y1594" i="7"/>
  <c r="E1223" i="7"/>
  <c r="P133" i="4" s="1"/>
  <c r="O1223" i="7"/>
  <c r="C138" i="4" s="1"/>
  <c r="C139" i="4" s="1"/>
  <c r="Y1223" i="7"/>
  <c r="E138" i="4" s="1"/>
  <c r="E139" i="4" s="1"/>
  <c r="AI1223" i="7"/>
  <c r="G138" i="4" s="1"/>
  <c r="G139" i="4" s="1"/>
  <c r="J1233" i="7"/>
  <c r="J1234" i="7" s="1"/>
  <c r="T1233" i="7"/>
  <c r="T1234" i="7" s="1"/>
  <c r="AD1233" i="7"/>
  <c r="AD1234" i="7" s="1"/>
  <c r="O1250" i="7"/>
  <c r="K138" i="4" s="1"/>
  <c r="K139" i="4" s="1"/>
  <c r="O1277" i="7"/>
  <c r="C143" i="4" s="1"/>
  <c r="C144" i="4" s="1"/>
  <c r="E1304" i="7"/>
  <c r="H143" i="4" s="1"/>
  <c r="T1304" i="7"/>
  <c r="L143" i="4" s="1"/>
  <c r="L144" i="4" s="1"/>
  <c r="T1314" i="7"/>
  <c r="T1315" i="7" s="1"/>
  <c r="O1331" i="7"/>
  <c r="C148" i="4" s="1"/>
  <c r="C149" i="4" s="1"/>
  <c r="T1341" i="7"/>
  <c r="T1342" i="7" s="1"/>
  <c r="AI1358" i="7"/>
  <c r="O148" i="4" s="1"/>
  <c r="T1412" i="7"/>
  <c r="L153" i="4" s="1"/>
  <c r="R1430" i="7"/>
  <c r="S1430" i="7" s="1"/>
  <c r="O1430" i="7"/>
  <c r="AI1466" i="7"/>
  <c r="N158" i="4" s="1"/>
  <c r="N159" i="4" s="1"/>
  <c r="Y1474" i="7"/>
  <c r="E925" i="7"/>
  <c r="P103" i="4" s="1"/>
  <c r="P104" i="4" s="1"/>
  <c r="O925" i="7"/>
  <c r="C108" i="4" s="1"/>
  <c r="C109" i="4" s="1"/>
  <c r="Y925" i="7"/>
  <c r="E108" i="4" s="1"/>
  <c r="E109" i="4" s="1"/>
  <c r="AI925" i="7"/>
  <c r="G108" i="4" s="1"/>
  <c r="G109" i="4" s="1"/>
  <c r="J933" i="7"/>
  <c r="J935" i="7" s="1"/>
  <c r="J936" i="7" s="1"/>
  <c r="T933" i="7"/>
  <c r="T935" i="7" s="1"/>
  <c r="T936" i="7" s="1"/>
  <c r="AD933" i="7"/>
  <c r="AD935" i="7" s="1"/>
  <c r="AD936" i="7" s="1"/>
  <c r="AN933" i="7"/>
  <c r="AN935" i="7" s="1"/>
  <c r="AN936" i="7" s="1"/>
  <c r="J962" i="7"/>
  <c r="J963" i="7" s="1"/>
  <c r="T962" i="7"/>
  <c r="T963" i="7" s="1"/>
  <c r="AD962" i="7"/>
  <c r="AD963" i="7" s="1"/>
  <c r="AN962" i="7"/>
  <c r="AN963" i="7" s="1"/>
  <c r="Y1006" i="7"/>
  <c r="P113" i="4" s="1"/>
  <c r="P114" i="4" s="1"/>
  <c r="E1006" i="7"/>
  <c r="L113" i="4" s="1"/>
  <c r="L114" i="4" s="1"/>
  <c r="O1006" i="7"/>
  <c r="N113" i="4" s="1"/>
  <c r="N114" i="4" s="1"/>
  <c r="AI1006" i="7"/>
  <c r="C118" i="4" s="1"/>
  <c r="C119" i="4" s="1"/>
  <c r="O1043" i="7"/>
  <c r="O1044" i="7" s="1"/>
  <c r="E1068" i="7"/>
  <c r="E1070" i="7" s="1"/>
  <c r="E1071" i="7" s="1"/>
  <c r="O1070" i="7"/>
  <c r="O1071" i="7" s="1"/>
  <c r="Y1070" i="7"/>
  <c r="Y1071" i="7" s="1"/>
  <c r="AD1087" i="7"/>
  <c r="M123" i="4" s="1"/>
  <c r="M124" i="4" s="1"/>
  <c r="AI1115" i="7"/>
  <c r="AI1125" i="7" s="1"/>
  <c r="AI1126" i="7" s="1"/>
  <c r="T1125" i="7"/>
  <c r="T1126" i="7" s="1"/>
  <c r="E1142" i="7"/>
  <c r="O1142" i="7"/>
  <c r="K128" i="4" s="1"/>
  <c r="K129" i="4" s="1"/>
  <c r="Y1142" i="7"/>
  <c r="M128" i="4" s="1"/>
  <c r="M129" i="4" s="1"/>
  <c r="E1150" i="7"/>
  <c r="AD1152" i="7"/>
  <c r="AD1153" i="7" s="1"/>
  <c r="AI1260" i="7"/>
  <c r="AI1261" i="7" s="1"/>
  <c r="AI1277" i="7"/>
  <c r="G143" i="4" s="1"/>
  <c r="G144" i="4" s="1"/>
  <c r="O1285" i="7"/>
  <c r="O1287" i="7" s="1"/>
  <c r="O1288" i="7" s="1"/>
  <c r="E1285" i="7"/>
  <c r="E1287" i="7" s="1"/>
  <c r="E1288" i="7" s="1"/>
  <c r="T1287" i="7"/>
  <c r="T1288" i="7" s="1"/>
  <c r="AI1366" i="7"/>
  <c r="AD1385" i="7"/>
  <c r="F153" i="4" s="1"/>
  <c r="F154" i="4" s="1"/>
  <c r="T1393" i="7"/>
  <c r="T1395" i="7" s="1"/>
  <c r="T1396" i="7" s="1"/>
  <c r="E1412" i="7"/>
  <c r="H153" i="4" s="1"/>
  <c r="AD1412" i="7"/>
  <c r="T1420" i="7"/>
  <c r="O1476" i="7"/>
  <c r="O1477" i="7" s="1"/>
  <c r="AD1476" i="7"/>
  <c r="AD1477" i="7" s="1"/>
  <c r="T1493" i="7"/>
  <c r="C163" i="4" s="1"/>
  <c r="C164" i="4" s="1"/>
  <c r="T1501" i="7"/>
  <c r="AI1530" i="7"/>
  <c r="AI1531" i="7" s="1"/>
  <c r="E1547" i="7"/>
  <c r="O163" i="4" s="1"/>
  <c r="O164" i="4" s="1"/>
  <c r="O1547" i="7"/>
  <c r="B168" i="4" s="1"/>
  <c r="B169" i="4" s="1"/>
  <c r="Y1547" i="7"/>
  <c r="D168" i="4" s="1"/>
  <c r="D169" i="4" s="1"/>
  <c r="AI1547" i="7"/>
  <c r="F168" i="4" s="1"/>
  <c r="F169" i="4" s="1"/>
  <c r="E1260" i="7"/>
  <c r="E1261" i="7" s="1"/>
  <c r="Y1312" i="7"/>
  <c r="Y1314" i="7" s="1"/>
  <c r="Y1315" i="7" s="1"/>
  <c r="J1358" i="7"/>
  <c r="J148" i="4" s="1"/>
  <c r="J149" i="4" s="1"/>
  <c r="T1366" i="7"/>
  <c r="T1368" i="7" s="1"/>
  <c r="T1369" i="7" s="1"/>
  <c r="AI1368" i="7"/>
  <c r="AI1369" i="7" s="1"/>
  <c r="O1393" i="7"/>
  <c r="O1395" i="7" s="1"/>
  <c r="O1396" i="7" s="1"/>
  <c r="AI1412" i="7"/>
  <c r="AI1422" i="7" s="1"/>
  <c r="AI1423" i="7" s="1"/>
  <c r="Y1420" i="7"/>
  <c r="Y1422" i="7" s="1"/>
  <c r="Y1423" i="7" s="1"/>
  <c r="AD1422" i="7"/>
  <c r="AD1423" i="7" s="1"/>
  <c r="E1439" i="7"/>
  <c r="E1449" i="7" s="1"/>
  <c r="E1450" i="7" s="1"/>
  <c r="AI1439" i="7"/>
  <c r="F158" i="4" s="1"/>
  <c r="F159" i="4" s="1"/>
  <c r="T1447" i="7"/>
  <c r="J1474" i="7"/>
  <c r="J1476" i="7" s="1"/>
  <c r="J1477" i="7" s="1"/>
  <c r="E1493" i="7"/>
  <c r="O158" i="4" s="1"/>
  <c r="O159" i="4" s="1"/>
  <c r="AI1501" i="7"/>
  <c r="J1503" i="7"/>
  <c r="J1504" i="7" s="1"/>
  <c r="AD1503" i="7"/>
  <c r="AD1504" i="7" s="1"/>
  <c r="T1530" i="7"/>
  <c r="T1531" i="7" s="1"/>
  <c r="E1574" i="7"/>
  <c r="G168" i="4" s="1"/>
  <c r="G169" i="4" s="1"/>
  <c r="O1574" i="7"/>
  <c r="J168" i="4" s="1"/>
  <c r="J685" i="2" s="1"/>
  <c r="Y1574" i="7"/>
  <c r="L168" i="4" s="1"/>
  <c r="L685" i="2" s="1"/>
  <c r="AI1574" i="7"/>
  <c r="N168" i="4" s="1"/>
  <c r="N685" i="2" s="1"/>
  <c r="W1591" i="7"/>
  <c r="Y1591" i="7" s="1"/>
  <c r="T1591" i="7"/>
  <c r="R1592" i="7"/>
  <c r="S1592" i="7" s="1"/>
  <c r="O1592" i="7"/>
  <c r="W1593" i="7"/>
  <c r="X1593" i="7" s="1"/>
  <c r="T1593" i="7"/>
  <c r="E1609" i="7"/>
  <c r="W1602" i="7"/>
  <c r="X1602" i="7" s="1"/>
  <c r="J1609" i="7"/>
  <c r="M1620" i="7"/>
  <c r="N1620" i="7" s="1"/>
  <c r="J1620" i="7"/>
  <c r="T1629" i="7"/>
  <c r="P1635" i="7"/>
  <c r="P1636" i="7" s="1"/>
  <c r="O1637" i="7"/>
  <c r="AI1637" i="7"/>
  <c r="AG1638" i="7"/>
  <c r="AI1638" i="7" s="1"/>
  <c r="AI1639" i="7" s="1"/>
  <c r="AI1640" i="7" s="1"/>
  <c r="AD1638" i="7"/>
  <c r="O1664" i="7"/>
  <c r="P1662" i="7"/>
  <c r="P1663" i="7" s="1"/>
  <c r="AI1664" i="7"/>
  <c r="AI1666" i="7" s="1"/>
  <c r="AI1667" i="7" s="1"/>
  <c r="AG1658" i="7"/>
  <c r="AI1658" i="7" s="1"/>
  <c r="AD1658" i="7"/>
  <c r="AD1664" i="7" s="1"/>
  <c r="AD1666" i="7" s="1"/>
  <c r="AD1667" i="7" s="1"/>
  <c r="E1666" i="7"/>
  <c r="E1667" i="7" s="1"/>
  <c r="Y1666" i="7"/>
  <c r="Y1667" i="7" s="1"/>
  <c r="E1693" i="7"/>
  <c r="E1694" i="7" s="1"/>
  <c r="J1691" i="7"/>
  <c r="J1693" i="7"/>
  <c r="J1694" i="7" s="1"/>
  <c r="AD1693" i="7"/>
  <c r="AD1694" i="7" s="1"/>
  <c r="J1710" i="7"/>
  <c r="N178" i="4" s="1"/>
  <c r="N179" i="4" s="1"/>
  <c r="AD1710" i="7"/>
  <c r="C183" i="4" s="1"/>
  <c r="C184" i="4" s="1"/>
  <c r="AD1718" i="7"/>
  <c r="AD1720" i="7" s="1"/>
  <c r="AD1721" i="7" s="1"/>
  <c r="AI1304" i="7"/>
  <c r="O143" i="4" s="1"/>
  <c r="O144" i="4" s="1"/>
  <c r="O1312" i="7"/>
  <c r="O1314" i="7"/>
  <c r="O1315" i="7" s="1"/>
  <c r="E1341" i="7"/>
  <c r="E1342" i="7" s="1"/>
  <c r="J1366" i="7"/>
  <c r="J1368" i="7" s="1"/>
  <c r="J1369" i="7" s="1"/>
  <c r="Y1368" i="7"/>
  <c r="Y1369" i="7" s="1"/>
  <c r="J1395" i="7"/>
  <c r="J1396" i="7" s="1"/>
  <c r="Y1412" i="7"/>
  <c r="O1420" i="7"/>
  <c r="O1422" i="7" s="1"/>
  <c r="O1423" i="7" s="1"/>
  <c r="T1422" i="7"/>
  <c r="T1423" i="7" s="1"/>
  <c r="Y1439" i="7"/>
  <c r="D158" i="4" s="1"/>
  <c r="D159" i="4" s="1"/>
  <c r="AD1466" i="7"/>
  <c r="M158" i="4" s="1"/>
  <c r="M159" i="4" s="1"/>
  <c r="AD1474" i="7"/>
  <c r="AI1476" i="7"/>
  <c r="AI1477" i="7" s="1"/>
  <c r="AI1493" i="7"/>
  <c r="F163" i="4" s="1"/>
  <c r="F164" i="4" s="1"/>
  <c r="Y1501" i="7"/>
  <c r="Y1503" i="7" s="1"/>
  <c r="Y1504" i="7" s="1"/>
  <c r="E1501" i="7"/>
  <c r="E1503" i="7" s="1"/>
  <c r="E1504" i="7" s="1"/>
  <c r="Y1520" i="7"/>
  <c r="L163" i="4" s="1"/>
  <c r="L164" i="4" s="1"/>
  <c r="J1547" i="7"/>
  <c r="P163" i="4" s="1"/>
  <c r="T1547" i="7"/>
  <c r="C168" i="4" s="1"/>
  <c r="C169" i="4" s="1"/>
  <c r="AD1547" i="7"/>
  <c r="E168" i="4" s="1"/>
  <c r="E169" i="4" s="1"/>
  <c r="E1557" i="7"/>
  <c r="E1558" i="7" s="1"/>
  <c r="T1582" i="7"/>
  <c r="T1584" i="7" s="1"/>
  <c r="T1585" i="7" s="1"/>
  <c r="E1611" i="7"/>
  <c r="E1612" i="7" s="1"/>
  <c r="Y1629" i="7"/>
  <c r="Y1637" i="7"/>
  <c r="Y1639" i="7" s="1"/>
  <c r="Y1640" i="7" s="1"/>
  <c r="Y1664" i="7"/>
  <c r="T1691" i="7"/>
  <c r="T1693" i="7" s="1"/>
  <c r="T1694" i="7" s="1"/>
  <c r="AD1691" i="7"/>
  <c r="O1710" i="7"/>
  <c r="O178" i="4" s="1"/>
  <c r="O179" i="4" s="1"/>
  <c r="AI1710" i="7"/>
  <c r="D183" i="4" s="1"/>
  <c r="D184" i="4" s="1"/>
  <c r="T1718" i="7"/>
  <c r="J1258" i="7"/>
  <c r="J1260" i="7" s="1"/>
  <c r="J1261" i="7" s="1"/>
  <c r="T1258" i="7"/>
  <c r="T1260" i="7" s="1"/>
  <c r="T1261" i="7" s="1"/>
  <c r="AD1258" i="7"/>
  <c r="AD1260" i="7" s="1"/>
  <c r="AD1261" i="7" s="1"/>
  <c r="Y1304" i="7"/>
  <c r="M143" i="4" s="1"/>
  <c r="M144" i="4" s="1"/>
  <c r="AD1358" i="7"/>
  <c r="N148" i="4" s="1"/>
  <c r="N149" i="4" s="1"/>
  <c r="O1368" i="7"/>
  <c r="O1369" i="7" s="1"/>
  <c r="E1393" i="7"/>
  <c r="E1395" i="7" s="1"/>
  <c r="E1396" i="7" s="1"/>
  <c r="AI1393" i="7"/>
  <c r="AI1395" i="7" s="1"/>
  <c r="AI1396" i="7" s="1"/>
  <c r="O1412" i="7"/>
  <c r="K153" i="4" s="1"/>
  <c r="K154" i="4" s="1"/>
  <c r="E1420" i="7"/>
  <c r="E1422" i="7" s="1"/>
  <c r="E1423" i="7" s="1"/>
  <c r="J1422" i="7"/>
  <c r="J1423" i="7" s="1"/>
  <c r="R1429" i="7"/>
  <c r="S1429" i="7" s="1"/>
  <c r="O1429" i="7"/>
  <c r="O1439" i="7"/>
  <c r="B158" i="4" s="1"/>
  <c r="B159" i="4" s="1"/>
  <c r="J1447" i="7"/>
  <c r="J1449" i="7" s="1"/>
  <c r="J1450" i="7" s="1"/>
  <c r="E1466" i="7"/>
  <c r="G158" i="4" s="1"/>
  <c r="G159" i="4" s="1"/>
  <c r="T1466" i="7"/>
  <c r="K158" i="4" s="1"/>
  <c r="K159" i="4" s="1"/>
  <c r="T1474" i="7"/>
  <c r="T1476" i="7" s="1"/>
  <c r="T1477" i="7" s="1"/>
  <c r="Y1476" i="7"/>
  <c r="Y1477" i="7" s="1"/>
  <c r="O1501" i="7"/>
  <c r="O1503" i="7" s="1"/>
  <c r="O1504" i="7" s="1"/>
  <c r="T1503" i="7"/>
  <c r="T1504" i="7" s="1"/>
  <c r="J1530" i="7"/>
  <c r="J1531" i="7" s="1"/>
  <c r="AD1530" i="7"/>
  <c r="AD1531" i="7" s="1"/>
  <c r="O1555" i="7"/>
  <c r="O1557" i="7" s="1"/>
  <c r="O1558" i="7" s="1"/>
  <c r="Y1555" i="7"/>
  <c r="Y1557" i="7" s="1"/>
  <c r="Y1558" i="7" s="1"/>
  <c r="AI1555" i="7"/>
  <c r="AI1557" i="7" s="1"/>
  <c r="AI1558" i="7" s="1"/>
  <c r="J1574" i="7"/>
  <c r="H168" i="4" s="1"/>
  <c r="T1574" i="7"/>
  <c r="K168" i="4" s="1"/>
  <c r="K685" i="2" s="1"/>
  <c r="AD1574" i="7"/>
  <c r="M168" i="4" s="1"/>
  <c r="M685" i="2" s="1"/>
  <c r="E1584" i="7"/>
  <c r="E1585" i="7" s="1"/>
  <c r="O1584" i="7"/>
  <c r="O1585" i="7" s="1"/>
  <c r="AI1584" i="7"/>
  <c r="AI1585" i="7" s="1"/>
  <c r="O1590" i="7"/>
  <c r="R1590" i="7"/>
  <c r="S1590" i="7" s="1"/>
  <c r="O1594" i="7"/>
  <c r="J1598" i="7"/>
  <c r="J1601" i="7" s="1"/>
  <c r="J1611" i="7" s="1"/>
  <c r="J1612" i="7" s="1"/>
  <c r="M1598" i="7"/>
  <c r="N1598" i="7" s="1"/>
  <c r="O1603" i="7"/>
  <c r="P1607" i="7" s="1"/>
  <c r="P1608" i="7" s="1"/>
  <c r="R1603" i="7"/>
  <c r="T1603" i="7" s="1"/>
  <c r="O1605" i="7"/>
  <c r="R1605" i="7"/>
  <c r="T1605" i="7" s="1"/>
  <c r="O1607" i="7"/>
  <c r="R1607" i="7"/>
  <c r="T1607" i="7" s="1"/>
  <c r="J1629" i="7"/>
  <c r="AD1629" i="7"/>
  <c r="M1638" i="7"/>
  <c r="N1638" i="7" s="1"/>
  <c r="J1638" i="7"/>
  <c r="J1664" i="7"/>
  <c r="J1666" i="7" s="1"/>
  <c r="J1667" i="7" s="1"/>
  <c r="O1666" i="7"/>
  <c r="O1667" i="7" s="1"/>
  <c r="P1689" i="7"/>
  <c r="P1690" i="7" s="1"/>
  <c r="O1691" i="7"/>
  <c r="O1693" i="7" s="1"/>
  <c r="O1694" i="7" s="1"/>
  <c r="AI1691" i="7"/>
  <c r="AI1693" i="7" s="1"/>
  <c r="AI1694" i="7" s="1"/>
  <c r="T1710" i="7"/>
  <c r="P178" i="4" s="1"/>
  <c r="Y1718" i="7"/>
  <c r="Y1720" i="7" s="1"/>
  <c r="Y1721" i="7" s="1"/>
  <c r="E1720" i="7"/>
  <c r="E1721" i="7" s="1"/>
  <c r="O1718" i="7"/>
  <c r="J1747" i="7"/>
  <c r="J1748" i="7" s="1"/>
  <c r="O1764" i="7"/>
  <c r="O183" i="4" s="1"/>
  <c r="O184" i="4" s="1"/>
  <c r="AI1764" i="7"/>
  <c r="T1799" i="7"/>
  <c r="AD1828" i="7"/>
  <c r="AD1829" i="7" s="1"/>
  <c r="J1845" i="7"/>
  <c r="F193" i="4" s="1"/>
  <c r="F194" i="4" s="1"/>
  <c r="I194" i="4" s="1"/>
  <c r="O1853" i="7"/>
  <c r="AI1853" i="7"/>
  <c r="O1855" i="7"/>
  <c r="O1856" i="7" s="1"/>
  <c r="AI1855" i="7"/>
  <c r="AI1856" i="7" s="1"/>
  <c r="Y1899" i="7"/>
  <c r="AI1909" i="7"/>
  <c r="AI1910" i="7" s="1"/>
  <c r="AI1926" i="7"/>
  <c r="D203" i="4" s="1"/>
  <c r="D204" i="4" s="1"/>
  <c r="J1934" i="7"/>
  <c r="O1608" i="7"/>
  <c r="AD1737" i="7"/>
  <c r="K183" i="4" s="1"/>
  <c r="K184" i="4" s="1"/>
  <c r="J1737" i="7"/>
  <c r="T1737" i="7"/>
  <c r="H183" i="4" s="1"/>
  <c r="AI1737" i="7"/>
  <c r="L183" i="4" s="1"/>
  <c r="L184" i="4" s="1"/>
  <c r="T1745" i="7"/>
  <c r="T1747" i="7" s="1"/>
  <c r="T1748" i="7" s="1"/>
  <c r="T1764" i="7"/>
  <c r="P183" i="4" s="1"/>
  <c r="J1791" i="7"/>
  <c r="F188" i="4" s="1"/>
  <c r="F189" i="4" s="1"/>
  <c r="AD1791" i="7"/>
  <c r="E1801" i="7"/>
  <c r="E1802" i="7" s="1"/>
  <c r="O1828" i="7"/>
  <c r="O1829" i="7" s="1"/>
  <c r="T1853" i="7"/>
  <c r="T1855" i="7" s="1"/>
  <c r="T1856" i="7" s="1"/>
  <c r="O1872" i="7"/>
  <c r="O193" i="4" s="1"/>
  <c r="Y1872" i="7"/>
  <c r="AI1872" i="7"/>
  <c r="D198" i="4" s="1"/>
  <c r="D199" i="4" s="1"/>
  <c r="J1899" i="7"/>
  <c r="F198" i="4" s="1"/>
  <c r="F199" i="4" s="1"/>
  <c r="AD1899" i="7"/>
  <c r="J1926" i="7"/>
  <c r="N198" i="4" s="1"/>
  <c r="N199" i="4" s="1"/>
  <c r="Y1926" i="7"/>
  <c r="AI1936" i="7"/>
  <c r="AI1937" i="7" s="1"/>
  <c r="Y1747" i="7"/>
  <c r="Y1748" i="7" s="1"/>
  <c r="Y1764" i="7"/>
  <c r="Y1774" i="7" s="1"/>
  <c r="Y1775" i="7" s="1"/>
  <c r="O1774" i="7"/>
  <c r="O1775" i="7" s="1"/>
  <c r="AI1774" i="7"/>
  <c r="AI1775" i="7" s="1"/>
  <c r="J1818" i="7"/>
  <c r="N188" i="4" s="1"/>
  <c r="AD1818" i="7"/>
  <c r="T1828" i="7"/>
  <c r="T1829" i="7" s="1"/>
  <c r="AD1845" i="7"/>
  <c r="E1845" i="7"/>
  <c r="E193" i="4" s="1"/>
  <c r="E194" i="4" s="1"/>
  <c r="Y1845" i="7"/>
  <c r="Y1855" i="7"/>
  <c r="Y1856" i="7" s="1"/>
  <c r="O1899" i="7"/>
  <c r="G198" i="4" s="1"/>
  <c r="AI1899" i="7"/>
  <c r="L198" i="4" s="1"/>
  <c r="L199" i="4" s="1"/>
  <c r="Y1909" i="7"/>
  <c r="Y1910" i="7" s="1"/>
  <c r="Y1936" i="7"/>
  <c r="Y1937" i="7" s="1"/>
  <c r="E1737" i="7"/>
  <c r="E183" i="4" s="1"/>
  <c r="E184" i="4" s="1"/>
  <c r="O1737" i="7"/>
  <c r="G183" i="4" s="1"/>
  <c r="G184" i="4" s="1"/>
  <c r="Y1737" i="7"/>
  <c r="J183" i="4" s="1"/>
  <c r="J184" i="4" s="1"/>
  <c r="O1745" i="7"/>
  <c r="O1747" i="7" s="1"/>
  <c r="O1748" i="7" s="1"/>
  <c r="Y1745" i="7"/>
  <c r="AI1745" i="7"/>
  <c r="AI1747" i="7" s="1"/>
  <c r="AI1748" i="7" s="1"/>
  <c r="J1764" i="7"/>
  <c r="N183" i="4" s="1"/>
  <c r="N184" i="4" s="1"/>
  <c r="AD1764" i="7"/>
  <c r="AD1774" i="7" s="1"/>
  <c r="AD1775" i="7" s="1"/>
  <c r="E1774" i="7"/>
  <c r="E1775" i="7" s="1"/>
  <c r="T1774" i="7"/>
  <c r="T1775" i="7" s="1"/>
  <c r="O1791" i="7"/>
  <c r="G188" i="4" s="1"/>
  <c r="Y1791" i="7"/>
  <c r="Y1801" i="7" s="1"/>
  <c r="Y1802" i="7" s="1"/>
  <c r="AI1791" i="7"/>
  <c r="L188" i="4" s="1"/>
  <c r="L189" i="4" s="1"/>
  <c r="T1801" i="7"/>
  <c r="T1802" i="7" s="1"/>
  <c r="AD1801" i="7"/>
  <c r="AD1802" i="7" s="1"/>
  <c r="AI1818" i="7"/>
  <c r="D193" i="4" s="1"/>
  <c r="D194" i="4" s="1"/>
  <c r="Y1828" i="7"/>
  <c r="Y1829" i="7" s="1"/>
  <c r="J1853" i="7"/>
  <c r="AD1853" i="7"/>
  <c r="AD1855" i="7" s="1"/>
  <c r="AD1856" i="7" s="1"/>
  <c r="J1855" i="7"/>
  <c r="J1856" i="7" s="1"/>
  <c r="J1872" i="7"/>
  <c r="N193" i="4" s="1"/>
  <c r="N194" i="4" s="1"/>
  <c r="T1872" i="7"/>
  <c r="T1882" i="7" s="1"/>
  <c r="T1883" i="7" s="1"/>
  <c r="AD1872" i="7"/>
  <c r="AD1882" i="7" s="1"/>
  <c r="AD1883" i="7" s="1"/>
  <c r="E1882" i="7"/>
  <c r="E1883" i="7" s="1"/>
  <c r="O1882" i="7"/>
  <c r="O1883" i="7" s="1"/>
  <c r="Y1882" i="7"/>
  <c r="Y1883" i="7" s="1"/>
  <c r="T1899" i="7"/>
  <c r="T1909" i="7" s="1"/>
  <c r="T1910" i="7" s="1"/>
  <c r="AD1909" i="7"/>
  <c r="AD1910" i="7" s="1"/>
  <c r="AD1926" i="7"/>
  <c r="C203" i="4" s="1"/>
  <c r="C204" i="4" s="1"/>
  <c r="T1934" i="7"/>
  <c r="T1936" i="7" s="1"/>
  <c r="T1937" i="7" s="1"/>
  <c r="AD1934" i="7"/>
  <c r="O1936" i="7"/>
  <c r="O1937" i="7" s="1"/>
  <c r="J1953" i="7"/>
  <c r="F203" i="4" s="1"/>
  <c r="F204" i="4" s="1"/>
  <c r="T1953" i="7"/>
  <c r="H203" i="4" s="1"/>
  <c r="AD1953" i="7"/>
  <c r="J1963" i="7"/>
  <c r="J1964" i="7" s="1"/>
  <c r="T1963" i="7"/>
  <c r="T1964" i="7" s="1"/>
  <c r="AD1963" i="7"/>
  <c r="AD1964" i="7" s="1"/>
  <c r="E2007" i="7"/>
  <c r="E208" i="4" s="1"/>
  <c r="E209" i="4" s="1"/>
  <c r="AI2007" i="7"/>
  <c r="L208" i="4" s="1"/>
  <c r="L209" i="4" s="1"/>
  <c r="T2034" i="7"/>
  <c r="P208" i="4" s="1"/>
  <c r="E2044" i="7"/>
  <c r="E2045" i="7" s="1"/>
  <c r="O1961" i="7"/>
  <c r="O1980" i="7"/>
  <c r="O203" i="4" s="1"/>
  <c r="O204" i="4" s="1"/>
  <c r="Y1980" i="7"/>
  <c r="AI1980" i="7"/>
  <c r="D208" i="4" s="1"/>
  <c r="D209" i="4" s="1"/>
  <c r="E1990" i="7"/>
  <c r="E1991" i="7" s="1"/>
  <c r="O1990" i="7"/>
  <c r="O1991" i="7" s="1"/>
  <c r="Y1990" i="7"/>
  <c r="Y1991" i="7" s="1"/>
  <c r="T2007" i="7"/>
  <c r="H208" i="4" s="1"/>
  <c r="O2017" i="7"/>
  <c r="O2018" i="7" s="1"/>
  <c r="Y2034" i="7"/>
  <c r="T2044" i="7"/>
  <c r="T2045" i="7" s="1"/>
  <c r="E1953" i="7"/>
  <c r="E203" i="4" s="1"/>
  <c r="E204" i="4" s="1"/>
  <c r="O1953" i="7"/>
  <c r="G203" i="4" s="1"/>
  <c r="G204" i="4" s="1"/>
  <c r="Y1953" i="7"/>
  <c r="AI1953" i="7"/>
  <c r="L203" i="4" s="1"/>
  <c r="L204" i="4" s="1"/>
  <c r="E1963" i="7"/>
  <c r="E1964" i="7" s="1"/>
  <c r="O1963" i="7"/>
  <c r="O1964" i="7" s="1"/>
  <c r="Y1963" i="7"/>
  <c r="Y1964" i="7" s="1"/>
  <c r="AI1988" i="7"/>
  <c r="AI1990" i="7" s="1"/>
  <c r="AI1991" i="7" s="1"/>
  <c r="J2007" i="7"/>
  <c r="F208" i="4" s="1"/>
  <c r="F209" i="4" s="1"/>
  <c r="Y2007" i="7"/>
  <c r="T2017" i="7"/>
  <c r="T2018" i="7" s="1"/>
  <c r="J2034" i="7"/>
  <c r="N208" i="4" s="1"/>
  <c r="N209" i="4" s="1"/>
  <c r="AD2034" i="7"/>
  <c r="Y2044" i="7"/>
  <c r="Y2045" i="7" s="1"/>
  <c r="AI1961" i="7"/>
  <c r="AI1963" i="7" s="1"/>
  <c r="AI1964" i="7" s="1"/>
  <c r="J1980" i="7"/>
  <c r="N203" i="4" s="1"/>
  <c r="N204" i="4" s="1"/>
  <c r="T1980" i="7"/>
  <c r="P203" i="4" s="1"/>
  <c r="AD1980" i="7"/>
  <c r="T1990" i="7"/>
  <c r="T1991" i="7" s="1"/>
  <c r="AD1990" i="7"/>
  <c r="AD1991" i="7" s="1"/>
  <c r="O2007" i="7"/>
  <c r="G208" i="4" s="1"/>
  <c r="G209" i="4" s="1"/>
  <c r="AD2007" i="7"/>
  <c r="AD2017" i="7" s="1"/>
  <c r="AD2018" i="7" s="1"/>
  <c r="E2017" i="7"/>
  <c r="E2018" i="7" s="1"/>
  <c r="Y2017" i="7"/>
  <c r="Y2018" i="7" s="1"/>
  <c r="O2034" i="7"/>
  <c r="O208" i="4" s="1"/>
  <c r="O209" i="4" s="1"/>
  <c r="AI2034" i="7"/>
  <c r="D213" i="4" s="1"/>
  <c r="D214" i="4" s="1"/>
  <c r="J2044" i="7"/>
  <c r="J2045" i="7" s="1"/>
  <c r="AD2044" i="7"/>
  <c r="AD2045" i="7" s="1"/>
  <c r="E2071" i="7"/>
  <c r="E2072" i="7" s="1"/>
  <c r="O2071" i="7"/>
  <c r="O2072" i="7" s="1"/>
  <c r="Y2071" i="7"/>
  <c r="Y2072" i="7" s="1"/>
  <c r="AI2071" i="7"/>
  <c r="AI2072" i="7" s="1"/>
  <c r="O2088" i="7"/>
  <c r="O213" i="4" s="1"/>
  <c r="O214" i="4" s="1"/>
  <c r="AD2088" i="7"/>
  <c r="J2098" i="7"/>
  <c r="J2099" i="7" s="1"/>
  <c r="AD2098" i="7"/>
  <c r="AD2099" i="7" s="1"/>
  <c r="J2115" i="7"/>
  <c r="F218" i="4" s="1"/>
  <c r="F219" i="4" s="1"/>
  <c r="T2115" i="7"/>
  <c r="H218" i="4" s="1"/>
  <c r="AD2115" i="7"/>
  <c r="AD2125" i="7" s="1"/>
  <c r="AD2126" i="7" s="1"/>
  <c r="AI2123" i="7"/>
  <c r="J2169" i="7"/>
  <c r="F223" i="4" s="1"/>
  <c r="F224" i="4" s="1"/>
  <c r="T2169" i="7"/>
  <c r="H223" i="4" s="1"/>
  <c r="AD2169" i="7"/>
  <c r="AI2179" i="7"/>
  <c r="AI2180" i="7" s="1"/>
  <c r="E2206" i="7"/>
  <c r="E2207" i="7" s="1"/>
  <c r="O2204" i="7"/>
  <c r="T2223" i="7"/>
  <c r="H228" i="4" s="1"/>
  <c r="J2250" i="7"/>
  <c r="N228" i="4" s="1"/>
  <c r="N229" i="4" s="1"/>
  <c r="AD2250" i="7"/>
  <c r="AD2260" i="7" s="1"/>
  <c r="AD2261" i="7" s="1"/>
  <c r="E2260" i="7"/>
  <c r="E2261" i="7" s="1"/>
  <c r="J2285" i="7"/>
  <c r="AI2285" i="7"/>
  <c r="AI2287" i="7" s="1"/>
  <c r="AI2288" i="7" s="1"/>
  <c r="J2287" i="7"/>
  <c r="J2288" i="7" s="1"/>
  <c r="O2312" i="7"/>
  <c r="O2098" i="7"/>
  <c r="O2099" i="7" s="1"/>
  <c r="AI2098" i="7"/>
  <c r="AI2099" i="7" s="1"/>
  <c r="J2125" i="7"/>
  <c r="J2126" i="7" s="1"/>
  <c r="T2125" i="7"/>
  <c r="T2126" i="7" s="1"/>
  <c r="J2142" i="7"/>
  <c r="N218" i="4" s="1"/>
  <c r="N219" i="4" s="1"/>
  <c r="T2142" i="7"/>
  <c r="P218" i="4" s="1"/>
  <c r="AD2142" i="7"/>
  <c r="C223" i="4" s="1"/>
  <c r="C224" i="4" s="1"/>
  <c r="E2152" i="7"/>
  <c r="E2153" i="7" s="1"/>
  <c r="E2179" i="7"/>
  <c r="E2180" i="7" s="1"/>
  <c r="O2177" i="7"/>
  <c r="O2179" i="7" s="1"/>
  <c r="O2180" i="7" s="1"/>
  <c r="T2179" i="7"/>
  <c r="T2180" i="7" s="1"/>
  <c r="O2196" i="7"/>
  <c r="O223" i="4" s="1"/>
  <c r="O224" i="4" s="1"/>
  <c r="Y2196" i="7"/>
  <c r="AI2196" i="7"/>
  <c r="D228" i="4" s="1"/>
  <c r="D229" i="4" s="1"/>
  <c r="Y2206" i="7"/>
  <c r="Y2207" i="7" s="1"/>
  <c r="Y2223" i="7"/>
  <c r="O2250" i="7"/>
  <c r="O228" i="4" s="1"/>
  <c r="O229" i="4" s="1"/>
  <c r="AI2250" i="7"/>
  <c r="D233" i="4" s="1"/>
  <c r="D234" i="4" s="1"/>
  <c r="I234" i="4" s="1"/>
  <c r="T2258" i="7"/>
  <c r="AD2258" i="7"/>
  <c r="O2287" i="7"/>
  <c r="O2288" i="7" s="1"/>
  <c r="O2304" i="7"/>
  <c r="O233" i="4" s="1"/>
  <c r="T2312" i="7"/>
  <c r="J2061" i="7"/>
  <c r="F213" i="4" s="1"/>
  <c r="F214" i="4" s="1"/>
  <c r="T2061" i="7"/>
  <c r="H213" i="4" s="1"/>
  <c r="AD2061" i="7"/>
  <c r="K213" i="4" s="1"/>
  <c r="K214" i="4" s="1"/>
  <c r="T2071" i="7"/>
  <c r="T2072" i="7" s="1"/>
  <c r="AD2071" i="7"/>
  <c r="AD2072" i="7" s="1"/>
  <c r="E2088" i="7"/>
  <c r="M213" i="4" s="1"/>
  <c r="M214" i="4" s="1"/>
  <c r="T2098" i="7"/>
  <c r="T2099" i="7" s="1"/>
  <c r="O2115" i="7"/>
  <c r="G218" i="4" s="1"/>
  <c r="G219" i="4" s="1"/>
  <c r="AI2115" i="7"/>
  <c r="L218" i="4" s="1"/>
  <c r="L219" i="4" s="1"/>
  <c r="T2152" i="7"/>
  <c r="T2153" i="7" s="1"/>
  <c r="O2169" i="7"/>
  <c r="G223" i="4" s="1"/>
  <c r="G224" i="4" s="1"/>
  <c r="Y2169" i="7"/>
  <c r="Y2179" i="7" s="1"/>
  <c r="Y2180" i="7" s="1"/>
  <c r="AI2169" i="7"/>
  <c r="L223" i="4" s="1"/>
  <c r="L224" i="4" s="1"/>
  <c r="AD2223" i="7"/>
  <c r="AD2233" i="7" s="1"/>
  <c r="AD2234" i="7" s="1"/>
  <c r="AI2223" i="7"/>
  <c r="L228" i="4" s="1"/>
  <c r="L229" i="4" s="1"/>
  <c r="J2231" i="7"/>
  <c r="J2233" i="7" s="1"/>
  <c r="J2234" i="7" s="1"/>
  <c r="T2233" i="7"/>
  <c r="T2234" i="7" s="1"/>
  <c r="T2250" i="7"/>
  <c r="P228" i="4" s="1"/>
  <c r="J2260" i="7"/>
  <c r="J2261" i="7" s="1"/>
  <c r="Y2258" i="7"/>
  <c r="T2277" i="7"/>
  <c r="AD2287" i="7"/>
  <c r="AD2288" i="7" s="1"/>
  <c r="T2304" i="7"/>
  <c r="AI2304" i="7"/>
  <c r="J2314" i="7"/>
  <c r="J2315" i="7" s="1"/>
  <c r="E2098" i="7"/>
  <c r="E2099" i="7" s="1"/>
  <c r="Y2098" i="7"/>
  <c r="Y2099" i="7" s="1"/>
  <c r="E2125" i="7"/>
  <c r="E2126" i="7" s="1"/>
  <c r="Y2125" i="7"/>
  <c r="Y2126" i="7" s="1"/>
  <c r="AI2125" i="7"/>
  <c r="AI2126" i="7" s="1"/>
  <c r="O2142" i="7"/>
  <c r="O218" i="4" s="1"/>
  <c r="O219" i="4" s="1"/>
  <c r="Y2142" i="7"/>
  <c r="B223" i="4" s="1"/>
  <c r="B224" i="4" s="1"/>
  <c r="AI2142" i="7"/>
  <c r="D223" i="4" s="1"/>
  <c r="D224" i="4" s="1"/>
  <c r="J2179" i="7"/>
  <c r="J2180" i="7" s="1"/>
  <c r="AD2179" i="7"/>
  <c r="AD2180" i="7" s="1"/>
  <c r="J2196" i="7"/>
  <c r="N223" i="4" s="1"/>
  <c r="N224" i="4" s="1"/>
  <c r="T2196" i="7"/>
  <c r="P223" i="4" s="1"/>
  <c r="AD2196" i="7"/>
  <c r="AD2206" i="7" s="1"/>
  <c r="AD2207" i="7" s="1"/>
  <c r="O2206" i="7"/>
  <c r="O2207" i="7" s="1"/>
  <c r="AI2206" i="7"/>
  <c r="AI2207" i="7" s="1"/>
  <c r="O2223" i="7"/>
  <c r="G228" i="4" s="1"/>
  <c r="G229" i="4" s="1"/>
  <c r="E2233" i="7"/>
  <c r="E2234" i="7" s="1"/>
  <c r="AI2277" i="7"/>
  <c r="L233" i="4" s="1"/>
  <c r="L234" i="4" s="1"/>
  <c r="T2287" i="7"/>
  <c r="T2288" i="7" s="1"/>
  <c r="J2304" i="7"/>
  <c r="N233" i="4" s="1"/>
  <c r="N234" i="4" s="1"/>
  <c r="AD2312" i="7"/>
  <c r="O2314" i="7"/>
  <c r="O2315" i="7" s="1"/>
  <c r="AD2331" i="7"/>
  <c r="T2425" i="7"/>
  <c r="T2426" i="7" s="1"/>
  <c r="T2453" i="7"/>
  <c r="T2454" i="7" s="1"/>
  <c r="E2314" i="7"/>
  <c r="E2315" i="7" s="1"/>
  <c r="AD2314" i="7"/>
  <c r="AD2315" i="7" s="1"/>
  <c r="T2331" i="7"/>
  <c r="H238" i="4" s="1"/>
  <c r="AI2331" i="7"/>
  <c r="L238" i="4" s="1"/>
  <c r="L239" i="4" s="1"/>
  <c r="Y2387" i="7"/>
  <c r="AD2397" i="7"/>
  <c r="AD2398" i="7" s="1"/>
  <c r="E2453" i="7"/>
  <c r="E2454" i="7" s="1"/>
  <c r="AI2314" i="7"/>
  <c r="AI2315" i="7" s="1"/>
  <c r="E2331" i="7"/>
  <c r="E238" i="4" s="1"/>
  <c r="E239" i="4" s="1"/>
  <c r="J2331" i="7"/>
  <c r="F238" i="4" s="1"/>
  <c r="F239" i="4" s="1"/>
  <c r="Y2331" i="7"/>
  <c r="AD2341" i="7"/>
  <c r="AD2342" i="7" s="1"/>
  <c r="O2369" i="7"/>
  <c r="O2370" i="7" s="1"/>
  <c r="J2415" i="7"/>
  <c r="N243" i="4" s="1"/>
  <c r="N244" i="4" s="1"/>
  <c r="T2415" i="7"/>
  <c r="P243" i="4" s="1"/>
  <c r="AD2425" i="7"/>
  <c r="AD2426" i="7" s="1"/>
  <c r="O2331" i="7"/>
  <c r="G238" i="4" s="1"/>
  <c r="G239" i="4" s="1"/>
  <c r="O2339" i="7"/>
  <c r="T2341" i="7"/>
  <c r="T2342" i="7" s="1"/>
  <c r="Y2359" i="7"/>
  <c r="E2367" i="7"/>
  <c r="AD2415" i="7"/>
  <c r="O2443" i="7"/>
  <c r="O2453" i="7" s="1"/>
  <c r="O2454" i="7" s="1"/>
  <c r="AI2443" i="7"/>
  <c r="AI2453" i="7" s="1"/>
  <c r="AI2454" i="7" s="1"/>
  <c r="J2453" i="7"/>
  <c r="J2454" i="7" s="1"/>
  <c r="AD2453" i="7"/>
  <c r="AD2454" i="7" s="1"/>
  <c r="AD2367" i="7"/>
  <c r="T2369" i="7"/>
  <c r="T2370" i="7" s="1"/>
  <c r="J2425" i="7"/>
  <c r="J2426" i="7" s="1"/>
  <c r="Y2471" i="7"/>
  <c r="Y2481" i="7" s="1"/>
  <c r="Y2482" i="7" s="1"/>
  <c r="AI2481" i="7"/>
  <c r="AI2482" i="7" s="1"/>
  <c r="E2499" i="7"/>
  <c r="O2527" i="7"/>
  <c r="N253" i="4" s="1"/>
  <c r="N254" i="4" s="1"/>
  <c r="T2619" i="7"/>
  <c r="O2621" i="7"/>
  <c r="O2622" i="7" s="1"/>
  <c r="E2359" i="7"/>
  <c r="M238" i="4" s="1"/>
  <c r="M239" i="4" s="1"/>
  <c r="AI2367" i="7"/>
  <c r="AI2369" i="7" s="1"/>
  <c r="AI2370" i="7" s="1"/>
  <c r="J2387" i="7"/>
  <c r="F243" i="4" s="1"/>
  <c r="F244" i="4" s="1"/>
  <c r="I244" i="4" s="1"/>
  <c r="T2387" i="7"/>
  <c r="T2397" i="7" s="1"/>
  <c r="T2398" i="7" s="1"/>
  <c r="AD2387" i="7"/>
  <c r="E2397" i="7"/>
  <c r="E2398" i="7" s="1"/>
  <c r="O2397" i="7"/>
  <c r="O2398" i="7" s="1"/>
  <c r="AI2397" i="7"/>
  <c r="AI2398" i="7" s="1"/>
  <c r="Y2451" i="7"/>
  <c r="Y2453" i="7" s="1"/>
  <c r="Y2454" i="7" s="1"/>
  <c r="O2479" i="7"/>
  <c r="O2481" i="7" s="1"/>
  <c r="O2482" i="7" s="1"/>
  <c r="AI2479" i="7"/>
  <c r="E2667" i="7"/>
  <c r="D268" i="4" s="1"/>
  <c r="D269" i="4" s="1"/>
  <c r="O2667" i="7"/>
  <c r="F268" i="4" s="1"/>
  <c r="F269" i="4" s="1"/>
  <c r="Y2667" i="7"/>
  <c r="H268" i="4" s="1"/>
  <c r="AI2667" i="7"/>
  <c r="K268" i="4" s="1"/>
  <c r="K269" i="4" s="1"/>
  <c r="Y2367" i="7"/>
  <c r="Y2369" i="7" s="1"/>
  <c r="Y2370" i="7" s="1"/>
  <c r="J2369" i="7"/>
  <c r="J2370" i="7" s="1"/>
  <c r="AD2369" i="7"/>
  <c r="AD2370" i="7" s="1"/>
  <c r="Y2395" i="7"/>
  <c r="Y2397" i="7" s="1"/>
  <c r="Y2398" i="7" s="1"/>
  <c r="O2499" i="7"/>
  <c r="J2527" i="7"/>
  <c r="M253" i="4" s="1"/>
  <c r="M254" i="4" s="1"/>
  <c r="T2471" i="7"/>
  <c r="J2481" i="7"/>
  <c r="J2482" i="7" s="1"/>
  <c r="Y2499" i="7"/>
  <c r="Y2509" i="7" s="1"/>
  <c r="Y2510" i="7" s="1"/>
  <c r="AI2499" i="7"/>
  <c r="E2507" i="7"/>
  <c r="E2509" i="7" s="1"/>
  <c r="E2510" i="7" s="1"/>
  <c r="E2527" i="7"/>
  <c r="L253" i="4" s="1"/>
  <c r="L254" i="4" s="1"/>
  <c r="T2527" i="7"/>
  <c r="O253" i="4" s="1"/>
  <c r="O254" i="4" s="1"/>
  <c r="AD2527" i="7"/>
  <c r="E2537" i="7"/>
  <c r="E2538" i="7" s="1"/>
  <c r="O2537" i="7"/>
  <c r="O2538" i="7" s="1"/>
  <c r="Y2537" i="7"/>
  <c r="Y2538" i="7" s="1"/>
  <c r="E2555" i="7"/>
  <c r="D258" i="4" s="1"/>
  <c r="D259" i="4" s="1"/>
  <c r="O2555" i="7"/>
  <c r="F258" i="4" s="1"/>
  <c r="F259" i="4" s="1"/>
  <c r="Y2555" i="7"/>
  <c r="H258" i="4" s="1"/>
  <c r="AI2555" i="7"/>
  <c r="K258" i="4" s="1"/>
  <c r="K259" i="4" s="1"/>
  <c r="AD2565" i="7"/>
  <c r="AD2566" i="7" s="1"/>
  <c r="J2611" i="7"/>
  <c r="AD2611" i="7"/>
  <c r="J2471" i="7"/>
  <c r="AD2471" i="7"/>
  <c r="AD2481" i="7" s="1"/>
  <c r="AD2482" i="7" s="1"/>
  <c r="T2481" i="7"/>
  <c r="T2482" i="7" s="1"/>
  <c r="T2499" i="7"/>
  <c r="T2509" i="7" s="1"/>
  <c r="T2510" i="7" s="1"/>
  <c r="AD2499" i="7"/>
  <c r="AD2509" i="7" s="1"/>
  <c r="AD2510" i="7" s="1"/>
  <c r="O2507" i="7"/>
  <c r="O2509" i="7" s="1"/>
  <c r="O2510" i="7" s="1"/>
  <c r="J2509" i="7"/>
  <c r="J2510" i="7" s="1"/>
  <c r="Y2527" i="7"/>
  <c r="P253" i="4" s="1"/>
  <c r="AI2527" i="7"/>
  <c r="C258" i="4" s="1"/>
  <c r="C259" i="4" s="1"/>
  <c r="J2537" i="7"/>
  <c r="AD2537" i="7"/>
  <c r="AD2538" i="7" s="1"/>
  <c r="J2555" i="7"/>
  <c r="E258" i="4" s="1"/>
  <c r="E259" i="4" s="1"/>
  <c r="T2555" i="7"/>
  <c r="G258" i="4" s="1"/>
  <c r="G259" i="4" s="1"/>
  <c r="AD2555" i="7"/>
  <c r="J258" i="4" s="1"/>
  <c r="J259" i="4" s="1"/>
  <c r="E2565" i="7"/>
  <c r="E2566" i="7" s="1"/>
  <c r="O2565" i="7"/>
  <c r="O2566" i="7" s="1"/>
  <c r="Y2565" i="7"/>
  <c r="Y2566" i="7" s="1"/>
  <c r="AI2565" i="7"/>
  <c r="AI2566" i="7" s="1"/>
  <c r="J2621" i="7"/>
  <c r="J2622" i="7" s="1"/>
  <c r="AD2621" i="7"/>
  <c r="AD2622" i="7" s="1"/>
  <c r="J2583" i="7"/>
  <c r="T2583" i="7"/>
  <c r="AD2583" i="7"/>
  <c r="O2593" i="7"/>
  <c r="O2594" i="7" s="1"/>
  <c r="O2611" i="7"/>
  <c r="AI2611" i="7"/>
  <c r="AI2621" i="7" s="1"/>
  <c r="AI2622" i="7" s="1"/>
  <c r="O2619" i="7"/>
  <c r="AI2639" i="7"/>
  <c r="C268" i="4" s="1"/>
  <c r="C269" i="4" s="1"/>
  <c r="E2611" i="7"/>
  <c r="T2621" i="7"/>
  <c r="T2622" i="7" s="1"/>
  <c r="O2677" i="7"/>
  <c r="O2678" i="7" s="1"/>
  <c r="E2583" i="7"/>
  <c r="L258" i="4" s="1"/>
  <c r="L259" i="4" s="1"/>
  <c r="O2583" i="7"/>
  <c r="N258" i="4" s="1"/>
  <c r="Y2583" i="7"/>
  <c r="Y2593" i="7" s="1"/>
  <c r="Y2594" i="7" s="1"/>
  <c r="AI2583" i="7"/>
  <c r="AI2593" i="7" s="1"/>
  <c r="AI2594" i="7" s="1"/>
  <c r="J2593" i="7"/>
  <c r="J2594" i="7" s="1"/>
  <c r="T2593" i="7"/>
  <c r="T2594" i="7" s="1"/>
  <c r="AD2593" i="7"/>
  <c r="AD2594" i="7" s="1"/>
  <c r="Y2611" i="7"/>
  <c r="Y2621" i="7" s="1"/>
  <c r="Y2622" i="7" s="1"/>
  <c r="E2619" i="7"/>
  <c r="E2621" i="7" s="1"/>
  <c r="E2622" i="7" s="1"/>
  <c r="J2639" i="7"/>
  <c r="M263" i="4" s="1"/>
  <c r="M264" i="4" s="1"/>
  <c r="T2649" i="7"/>
  <c r="T2650" i="7" s="1"/>
  <c r="AI2649" i="7"/>
  <c r="AI2650" i="7" s="1"/>
  <c r="AI2705" i="7"/>
  <c r="AI2706" i="7" s="1"/>
  <c r="Y2639" i="7"/>
  <c r="P263" i="4" s="1"/>
  <c r="O2647" i="7"/>
  <c r="AD2647" i="7"/>
  <c r="J2649" i="7"/>
  <c r="J2650" i="7" s="1"/>
  <c r="Y2649" i="7"/>
  <c r="Y2650" i="7" s="1"/>
  <c r="E2695" i="7"/>
  <c r="L268" i="4" s="1"/>
  <c r="L269" i="4" s="1"/>
  <c r="T2695" i="7"/>
  <c r="T2705" i="7" s="1"/>
  <c r="T2706" i="7" s="1"/>
  <c r="O2695" i="7"/>
  <c r="O2705" i="7" s="1"/>
  <c r="O2706" i="7" s="1"/>
  <c r="AI2695" i="7"/>
  <c r="E2705" i="7"/>
  <c r="E2706" i="7" s="1"/>
  <c r="O2639" i="7"/>
  <c r="N263" i="4" s="1"/>
  <c r="N264" i="4" s="1"/>
  <c r="E2647" i="7"/>
  <c r="J2667" i="7"/>
  <c r="T2667" i="7"/>
  <c r="AD2667" i="7"/>
  <c r="J268" i="4" s="1"/>
  <c r="J269" i="4" s="1"/>
  <c r="AI2677" i="7"/>
  <c r="AI2678" i="7" s="1"/>
  <c r="Y2705" i="7"/>
  <c r="Y2706" i="7" s="1"/>
  <c r="AD2763" i="7"/>
  <c r="AD2764" i="7" s="1"/>
  <c r="E2639" i="7"/>
  <c r="L263" i="4" s="1"/>
  <c r="L264" i="4" s="1"/>
  <c r="J2647" i="7"/>
  <c r="E2649" i="7"/>
  <c r="E2650" i="7" s="1"/>
  <c r="AD2649" i="7"/>
  <c r="AD2650" i="7" s="1"/>
  <c r="Y2677" i="7"/>
  <c r="Y2678" i="7" s="1"/>
  <c r="J2705" i="7"/>
  <c r="J2706" i="7" s="1"/>
  <c r="AD2705" i="7"/>
  <c r="AD2706" i="7" s="1"/>
  <c r="AI2723" i="7"/>
  <c r="Y2695" i="7"/>
  <c r="Y2723" i="7"/>
  <c r="T2763" i="7"/>
  <c r="T2764" i="7" s="1"/>
  <c r="Y2761" i="7"/>
  <c r="Y2763" i="7"/>
  <c r="Y2764" i="7" s="1"/>
  <c r="J2789" i="7"/>
  <c r="J2791" i="7" s="1"/>
  <c r="J2792" i="7" s="1"/>
  <c r="Q1284" i="5"/>
  <c r="Q284" i="4"/>
  <c r="L1334" i="3"/>
  <c r="L1336" i="3" s="1"/>
  <c r="Q1326" i="3"/>
  <c r="K1334" i="3"/>
  <c r="K1336" i="3" s="1"/>
  <c r="L1204" i="2"/>
  <c r="Q1203" i="2"/>
  <c r="K1204" i="2"/>
  <c r="Q1191" i="2"/>
  <c r="E2838" i="7"/>
  <c r="E2848" i="7" s="1"/>
  <c r="E2849" i="7" s="1"/>
  <c r="AD2810" i="7"/>
  <c r="AD2820" i="7" s="1"/>
  <c r="AD2821" i="7" s="1"/>
  <c r="Y2810" i="7"/>
  <c r="Y2820" i="7" s="1"/>
  <c r="Y2821" i="7" s="1"/>
  <c r="Q650" i="3" l="1"/>
  <c r="I1334" i="3"/>
  <c r="I1336" i="3" s="1"/>
  <c r="I456" i="3"/>
  <c r="V133" i="10"/>
  <c r="H200" i="10"/>
  <c r="O178" i="10"/>
  <c r="O155" i="10"/>
  <c r="AC120" i="10"/>
  <c r="AJ200" i="10"/>
  <c r="AJ109" i="10"/>
  <c r="AJ155" i="10"/>
  <c r="V200" i="10"/>
  <c r="H32" i="10"/>
  <c r="Q75" i="9" s="1"/>
  <c r="H265" i="10"/>
  <c r="V233" i="10"/>
  <c r="AJ87" i="10"/>
  <c r="G4" i="9"/>
  <c r="C92" i="9"/>
  <c r="AJ189" i="10"/>
  <c r="AC254" i="10"/>
  <c r="O233" i="10"/>
  <c r="O222" i="10"/>
  <c r="AJ254" i="10"/>
  <c r="V222" i="10"/>
  <c r="AC222" i="10"/>
  <c r="H189" i="10"/>
  <c r="O76" i="10"/>
  <c r="Q222" i="9" s="1"/>
  <c r="Y10" i="10"/>
  <c r="V32" i="10"/>
  <c r="Q92" i="9" s="1"/>
  <c r="C4" i="9"/>
  <c r="N75" i="9"/>
  <c r="O109" i="10"/>
  <c r="AC144" i="10"/>
  <c r="V98" i="10"/>
  <c r="O98" i="10"/>
  <c r="I4" i="9"/>
  <c r="D89" i="9"/>
  <c r="AC200" i="10"/>
  <c r="O189" i="10"/>
  <c r="AC178" i="10"/>
  <c r="V144" i="10"/>
  <c r="O120" i="10"/>
  <c r="AC54" i="10"/>
  <c r="K10" i="10"/>
  <c r="D10" i="10"/>
  <c r="H254" i="10"/>
  <c r="O254" i="10"/>
  <c r="AJ222" i="10"/>
  <c r="H211" i="10"/>
  <c r="V109" i="10"/>
  <c r="AB21" i="10"/>
  <c r="I75" i="9" s="1"/>
  <c r="P75" i="9"/>
  <c r="E4" i="9"/>
  <c r="V76" i="10"/>
  <c r="I238" i="9" s="1"/>
  <c r="L222" i="9"/>
  <c r="E7" i="9"/>
  <c r="O54" i="10"/>
  <c r="Q158" i="9" s="1"/>
  <c r="D158" i="9"/>
  <c r="B41" i="9"/>
  <c r="AF10" i="10"/>
  <c r="I41" i="9" s="1"/>
  <c r="I24" i="9"/>
  <c r="H24" i="9"/>
  <c r="V43" i="10"/>
  <c r="M126" i="9"/>
  <c r="H233" i="10"/>
  <c r="O265" i="10"/>
  <c r="V211" i="10"/>
  <c r="AC109" i="10"/>
  <c r="H109" i="10"/>
  <c r="AC189" i="10"/>
  <c r="H87" i="10"/>
  <c r="Q254" i="9" s="1"/>
  <c r="O32" i="10"/>
  <c r="I92" i="9" s="1"/>
  <c r="B92" i="9"/>
  <c r="F4" i="9"/>
  <c r="U21" i="10"/>
  <c r="Q58" i="9" s="1"/>
  <c r="AJ32" i="10"/>
  <c r="Q109" i="9" s="1"/>
  <c r="J58" i="9"/>
  <c r="H58" i="9"/>
  <c r="O87" i="10"/>
  <c r="AJ233" i="10"/>
  <c r="H222" i="10"/>
  <c r="AC165" i="10"/>
  <c r="AC166" i="10"/>
  <c r="AJ167" i="10" s="1"/>
  <c r="AJ178" i="10"/>
  <c r="AJ98" i="10"/>
  <c r="AC98" i="10"/>
  <c r="H76" i="10"/>
  <c r="I222" i="9" s="1"/>
  <c r="B222" i="9"/>
  <c r="M75" i="9"/>
  <c r="B4" i="9"/>
  <c r="B109" i="9"/>
  <c r="AC32" i="10"/>
  <c r="I109" i="9" s="1"/>
  <c r="B58" i="9"/>
  <c r="N21" i="10"/>
  <c r="I58" i="9" s="1"/>
  <c r="V54" i="10"/>
  <c r="AJ166" i="10"/>
  <c r="AJ165" i="10"/>
  <c r="V254" i="10"/>
  <c r="AJ133" i="10"/>
  <c r="V87" i="10"/>
  <c r="D270" i="9"/>
  <c r="V189" i="10"/>
  <c r="AC155" i="10"/>
  <c r="AC133" i="10"/>
  <c r="H98" i="10"/>
  <c r="I270" i="9"/>
  <c r="I267" i="9"/>
  <c r="O43" i="10"/>
  <c r="E126" i="9"/>
  <c r="AJ76" i="10"/>
  <c r="I254" i="9" s="1"/>
  <c r="R10" i="10"/>
  <c r="B24" i="9"/>
  <c r="H54" i="10"/>
  <c r="I158" i="9" s="1"/>
  <c r="H43" i="10"/>
  <c r="I126" i="9" s="1"/>
  <c r="G21" i="10"/>
  <c r="Q41" i="9" s="1"/>
  <c r="Q269" i="4"/>
  <c r="Q9" i="4"/>
  <c r="P546" i="9"/>
  <c r="P697" i="2"/>
  <c r="Q1155" i="3"/>
  <c r="Q1157" i="3" s="1"/>
  <c r="I744" i="3"/>
  <c r="I746" i="3" s="1"/>
  <c r="Q550" i="3"/>
  <c r="Q552" i="3" s="1"/>
  <c r="Q408" i="3"/>
  <c r="I432" i="3"/>
  <c r="I276" i="3"/>
  <c r="I841" i="3"/>
  <c r="I843" i="3" s="1"/>
  <c r="I528" i="3"/>
  <c r="Q577" i="3"/>
  <c r="I191" i="3"/>
  <c r="Q722" i="3"/>
  <c r="I602" i="3"/>
  <c r="I318" i="3"/>
  <c r="Q1334" i="3"/>
  <c r="Q1336" i="3" s="1"/>
  <c r="T2677" i="7"/>
  <c r="T2678" i="7" s="1"/>
  <c r="G268" i="4"/>
  <c r="G269" i="4" s="1"/>
  <c r="Q263" i="4"/>
  <c r="P264" i="4"/>
  <c r="Q264" i="4" s="1"/>
  <c r="Q258" i="4"/>
  <c r="N259" i="4"/>
  <c r="Q259" i="4" s="1"/>
  <c r="T2537" i="7"/>
  <c r="T2538" i="7" s="1"/>
  <c r="AI2537" i="7"/>
  <c r="AI2538" i="7" s="1"/>
  <c r="P1253" i="5"/>
  <c r="B258" i="4"/>
  <c r="B259" i="4" s="1"/>
  <c r="E2369" i="7"/>
  <c r="E2370" i="7" s="1"/>
  <c r="O2260" i="7"/>
  <c r="O2261" i="7" s="1"/>
  <c r="O2125" i="7"/>
  <c r="O2126" i="7" s="1"/>
  <c r="E2341" i="7"/>
  <c r="E2342" i="7" s="1"/>
  <c r="Q228" i="4"/>
  <c r="P229" i="4"/>
  <c r="Q229" i="4" s="1"/>
  <c r="H214" i="4"/>
  <c r="I214" i="4" s="1"/>
  <c r="I213" i="4"/>
  <c r="O234" i="4"/>
  <c r="Q234" i="4" s="1"/>
  <c r="Q233" i="4"/>
  <c r="AI2152" i="7"/>
  <c r="AI2153" i="7" s="1"/>
  <c r="Q218" i="4"/>
  <c r="P219" i="4"/>
  <c r="Q219" i="4" s="1"/>
  <c r="I223" i="4"/>
  <c r="H224" i="4"/>
  <c r="I224" i="4" s="1"/>
  <c r="Q203" i="4"/>
  <c r="P204" i="4"/>
  <c r="Q204" i="4" s="1"/>
  <c r="AI2017" i="7"/>
  <c r="AI2018" i="7" s="1"/>
  <c r="O2044" i="7"/>
  <c r="O2045" i="7" s="1"/>
  <c r="J2017" i="7"/>
  <c r="J2018" i="7" s="1"/>
  <c r="AI1882" i="7"/>
  <c r="AI1883" i="7" s="1"/>
  <c r="G199" i="4"/>
  <c r="I199" i="4" s="1"/>
  <c r="I198" i="4"/>
  <c r="Q188" i="4"/>
  <c r="N189" i="4"/>
  <c r="Q189" i="4" s="1"/>
  <c r="J1882" i="7"/>
  <c r="J1883" i="7" s="1"/>
  <c r="AI1801" i="7"/>
  <c r="AI1802" i="7" s="1"/>
  <c r="Q183" i="4"/>
  <c r="P184" i="4"/>
  <c r="Q184" i="4" s="1"/>
  <c r="R1598" i="7"/>
  <c r="S1598" i="7" s="1"/>
  <c r="O1598" i="7"/>
  <c r="O1601" i="7" s="1"/>
  <c r="Q163" i="4"/>
  <c r="P164" i="4"/>
  <c r="Q164" i="4" s="1"/>
  <c r="O1449" i="7"/>
  <c r="O1450" i="7" s="1"/>
  <c r="AI1720" i="7"/>
  <c r="AI1721" i="7" s="1"/>
  <c r="AD1639" i="7"/>
  <c r="AD1640" i="7" s="1"/>
  <c r="Y1593" i="7"/>
  <c r="AB1593" i="7"/>
  <c r="AC1593" i="7" s="1"/>
  <c r="N543" i="9"/>
  <c r="N167" i="4"/>
  <c r="N169" i="4" s="1"/>
  <c r="N690" i="2"/>
  <c r="Q685" i="2"/>
  <c r="J1557" i="7"/>
  <c r="J1558" i="7" s="1"/>
  <c r="Q153" i="4"/>
  <c r="L154" i="4"/>
  <c r="Q154" i="4" s="1"/>
  <c r="Q133" i="4"/>
  <c r="P134" i="4"/>
  <c r="Q134" i="4" s="1"/>
  <c r="E1476" i="7"/>
  <c r="E1477" i="7" s="1"/>
  <c r="AB1428" i="7"/>
  <c r="AC1428" i="7" s="1"/>
  <c r="Y1428" i="7"/>
  <c r="O1530" i="7"/>
  <c r="O1531" i="7" s="1"/>
  <c r="J84" i="4"/>
  <c r="Q83" i="4"/>
  <c r="Q84" i="4" s="1"/>
  <c r="E551" i="7"/>
  <c r="G63" i="4"/>
  <c r="G64" i="4" s="1"/>
  <c r="B29" i="4"/>
  <c r="I28" i="4"/>
  <c r="I29" i="4" s="1"/>
  <c r="AI620" i="7"/>
  <c r="AI621" i="7" s="1"/>
  <c r="AD390" i="7"/>
  <c r="B39" i="4"/>
  <c r="I38" i="4"/>
  <c r="I39" i="4" s="1"/>
  <c r="Y1287" i="7"/>
  <c r="Y1288" i="7" s="1"/>
  <c r="B89" i="4"/>
  <c r="I88" i="4"/>
  <c r="I89" i="4" s="1"/>
  <c r="J528" i="7"/>
  <c r="O1016" i="7"/>
  <c r="O1017" i="7" s="1"/>
  <c r="Y719" i="7"/>
  <c r="Y720" i="7" s="1"/>
  <c r="Y1016" i="7"/>
  <c r="Y1017" i="7" s="1"/>
  <c r="E79" i="4"/>
  <c r="I78" i="4"/>
  <c r="I79" i="4" s="1"/>
  <c r="O436" i="7"/>
  <c r="AD344" i="7"/>
  <c r="P93" i="4"/>
  <c r="P94" i="4" s="1"/>
  <c r="O93" i="4"/>
  <c r="J79" i="4"/>
  <c r="Q78" i="4"/>
  <c r="Q79" i="4" s="1"/>
  <c r="I1154" i="5"/>
  <c r="P1152" i="5"/>
  <c r="O169" i="4"/>
  <c r="D14" i="4"/>
  <c r="I14" i="4" s="1"/>
  <c r="I13" i="4"/>
  <c r="Q18" i="4"/>
  <c r="Q19" i="4" s="1"/>
  <c r="I233" i="4"/>
  <c r="AD367" i="7"/>
  <c r="I164" i="4"/>
  <c r="I139" i="4"/>
  <c r="I23" i="4"/>
  <c r="I24" i="4" s="1"/>
  <c r="Q98" i="4"/>
  <c r="Q99" i="4" s="1"/>
  <c r="Q108" i="4"/>
  <c r="Q109" i="4" s="1"/>
  <c r="I158" i="4"/>
  <c r="O2152" i="7"/>
  <c r="O2153" i="7" s="1"/>
  <c r="I228" i="4"/>
  <c r="H229" i="4"/>
  <c r="I229" i="4" s="1"/>
  <c r="U1603" i="7"/>
  <c r="U1604" i="7" s="1"/>
  <c r="M543" i="9"/>
  <c r="M167" i="4"/>
  <c r="M169" i="4" s="1"/>
  <c r="M690" i="2"/>
  <c r="O1720" i="7"/>
  <c r="O1721" i="7" s="1"/>
  <c r="AB1602" i="7"/>
  <c r="AC1602" i="7" s="1"/>
  <c r="Y1602" i="7"/>
  <c r="Y1609" i="7" s="1"/>
  <c r="AD1584" i="7"/>
  <c r="AD1585" i="7" s="1"/>
  <c r="L543" i="9"/>
  <c r="L167" i="4"/>
  <c r="L169" i="4" s="1"/>
  <c r="L690" i="2"/>
  <c r="K1605" i="7"/>
  <c r="K1607" i="7" s="1"/>
  <c r="AD1368" i="7"/>
  <c r="AD1369" i="7" s="1"/>
  <c r="I143" i="4"/>
  <c r="H144" i="4"/>
  <c r="I144" i="4" s="1"/>
  <c r="AD1594" i="7"/>
  <c r="AG1594" i="7"/>
  <c r="AH1594" i="7" s="1"/>
  <c r="AI1594" i="7" s="1"/>
  <c r="AI1314" i="7"/>
  <c r="AI1315" i="7" s="1"/>
  <c r="O1260" i="7"/>
  <c r="O1261" i="7" s="1"/>
  <c r="I108" i="4"/>
  <c r="I109" i="4" s="1"/>
  <c r="B109" i="4"/>
  <c r="AD1097" i="7"/>
  <c r="AD1098" i="7" s="1"/>
  <c r="J74" i="4"/>
  <c r="Q73" i="4"/>
  <c r="Q74" i="4" s="1"/>
  <c r="E505" i="7"/>
  <c r="E58" i="4"/>
  <c r="AD1043" i="7"/>
  <c r="AD1044" i="7" s="1"/>
  <c r="I113" i="4"/>
  <c r="I114" i="4" s="1"/>
  <c r="B114" i="4"/>
  <c r="AD719" i="7"/>
  <c r="AD720" i="7" s="1"/>
  <c r="Y620" i="7"/>
  <c r="Y621" i="7" s="1"/>
  <c r="AD574" i="7"/>
  <c r="AI1070" i="7"/>
  <c r="AI1071" i="7" s="1"/>
  <c r="O413" i="7"/>
  <c r="J34" i="4"/>
  <c r="Q33" i="4"/>
  <c r="Q34" i="4" s="1"/>
  <c r="AI1341" i="7"/>
  <c r="AI1342" i="7" s="1"/>
  <c r="J1152" i="7"/>
  <c r="J1153" i="7" s="1"/>
  <c r="E1016" i="7"/>
  <c r="E1017" i="7" s="1"/>
  <c r="E719" i="7"/>
  <c r="E720" i="7" s="1"/>
  <c r="AN908" i="7"/>
  <c r="AN909" i="7" s="1"/>
  <c r="T344" i="7"/>
  <c r="O1341" i="7"/>
  <c r="O1342" i="7" s="1"/>
  <c r="I93" i="4"/>
  <c r="I94" i="4" s="1"/>
  <c r="B94" i="4"/>
  <c r="O546" i="9"/>
  <c r="O697" i="2"/>
  <c r="Q239" i="4"/>
  <c r="I33" i="4"/>
  <c r="I34" i="4" s="1"/>
  <c r="Q199" i="4"/>
  <c r="Q159" i="4"/>
  <c r="I73" i="4"/>
  <c r="I74" i="4" s="1"/>
  <c r="Q143" i="4"/>
  <c r="Q88" i="4"/>
  <c r="Q89" i="4" s="1"/>
  <c r="I178" i="4"/>
  <c r="I98" i="4"/>
  <c r="I99" i="4" s="1"/>
  <c r="Q213" i="4"/>
  <c r="Q138" i="4"/>
  <c r="J2677" i="7"/>
  <c r="J2678" i="7" s="1"/>
  <c r="E268" i="4"/>
  <c r="E269" i="4" s="1"/>
  <c r="H259" i="4"/>
  <c r="O2649" i="7"/>
  <c r="O2650" i="7" s="1"/>
  <c r="AD2677" i="7"/>
  <c r="AD2678" i="7" s="1"/>
  <c r="E2593" i="7"/>
  <c r="E2594" i="7" s="1"/>
  <c r="T2565" i="7"/>
  <c r="T2566" i="7" s="1"/>
  <c r="AI2509" i="7"/>
  <c r="AI2510" i="7" s="1"/>
  <c r="K253" i="4"/>
  <c r="K254" i="4" s="1"/>
  <c r="Q243" i="4"/>
  <c r="P244" i="4"/>
  <c r="Q244" i="4" s="1"/>
  <c r="H239" i="4"/>
  <c r="I239" i="4" s="1"/>
  <c r="I238" i="4"/>
  <c r="AI2341" i="7"/>
  <c r="AI2342" i="7" s="1"/>
  <c r="Q223" i="4"/>
  <c r="P224" i="4"/>
  <c r="Q224" i="4" s="1"/>
  <c r="Y2152" i="7"/>
  <c r="Y2153" i="7" s="1"/>
  <c r="J2206" i="7"/>
  <c r="J2207" i="7" s="1"/>
  <c r="J2071" i="7"/>
  <c r="J2072" i="7" s="1"/>
  <c r="AI2233" i="7"/>
  <c r="AI2234" i="7" s="1"/>
  <c r="T2206" i="7"/>
  <c r="T2207" i="7" s="1"/>
  <c r="AD2152" i="7"/>
  <c r="AD2153" i="7" s="1"/>
  <c r="I218" i="4"/>
  <c r="H219" i="4"/>
  <c r="I219" i="4" s="1"/>
  <c r="J1990" i="7"/>
  <c r="J1991" i="7" s="1"/>
  <c r="H209" i="4"/>
  <c r="I209" i="4" s="1"/>
  <c r="I208" i="4"/>
  <c r="Q208" i="4"/>
  <c r="P209" i="4"/>
  <c r="Q209" i="4" s="1"/>
  <c r="AD1936" i="7"/>
  <c r="AD1937" i="7" s="1"/>
  <c r="J1909" i="7"/>
  <c r="J1910" i="7" s="1"/>
  <c r="I188" i="4"/>
  <c r="G189" i="4"/>
  <c r="I189" i="4" s="1"/>
  <c r="E1855" i="7"/>
  <c r="E1856" i="7" s="1"/>
  <c r="AI1828" i="7"/>
  <c r="AI1829" i="7" s="1"/>
  <c r="O1801" i="7"/>
  <c r="O1802" i="7" s="1"/>
  <c r="O1909" i="7"/>
  <c r="O1910" i="7" s="1"/>
  <c r="J1828" i="7"/>
  <c r="J1829" i="7" s="1"/>
  <c r="Q178" i="4"/>
  <c r="P179" i="4"/>
  <c r="Q179" i="4" s="1"/>
  <c r="J1639" i="7"/>
  <c r="J1640" i="7" s="1"/>
  <c r="Y1584" i="7"/>
  <c r="Y1585" i="7" s="1"/>
  <c r="K543" i="9"/>
  <c r="K167" i="4"/>
  <c r="K169" i="4" s="1"/>
  <c r="K690" i="2"/>
  <c r="W1429" i="7"/>
  <c r="X1429" i="7" s="1"/>
  <c r="T1429" i="7"/>
  <c r="T1720" i="7"/>
  <c r="T1721" i="7" s="1"/>
  <c r="T1592" i="7"/>
  <c r="W1592" i="7"/>
  <c r="X1592" i="7" s="1"/>
  <c r="J543" i="9"/>
  <c r="J167" i="4"/>
  <c r="J169" i="4" s="1"/>
  <c r="J690" i="2"/>
  <c r="AD1557" i="7"/>
  <c r="AD1558" i="7" s="1"/>
  <c r="I153" i="4"/>
  <c r="H154" i="4"/>
  <c r="I154" i="4" s="1"/>
  <c r="E1152" i="7"/>
  <c r="E1153" i="7" s="1"/>
  <c r="W1430" i="7"/>
  <c r="X1430" i="7" s="1"/>
  <c r="T1430" i="7"/>
  <c r="T1449" i="7" s="1"/>
  <c r="T1450" i="7" s="1"/>
  <c r="AI1287" i="7"/>
  <c r="AI1288" i="7" s="1"/>
  <c r="Y1530" i="7"/>
  <c r="Y1531" i="7" s="1"/>
  <c r="B69" i="4"/>
  <c r="I68" i="4"/>
  <c r="I69" i="4" s="1"/>
  <c r="O1609" i="7"/>
  <c r="O1611" i="7" s="1"/>
  <c r="O1612" i="7" s="1"/>
  <c r="T1016" i="7"/>
  <c r="T1017" i="7" s="1"/>
  <c r="J64" i="4"/>
  <c r="Q63" i="4"/>
  <c r="Q64" i="4" s="1"/>
  <c r="E459" i="7"/>
  <c r="C53" i="4"/>
  <c r="E436" i="7"/>
  <c r="J48" i="4"/>
  <c r="E413" i="7"/>
  <c r="P43" i="4"/>
  <c r="P44" i="4" s="1"/>
  <c r="J1720" i="7"/>
  <c r="J1721" i="7" s="1"/>
  <c r="AG1448" i="7"/>
  <c r="AI1448" i="7" s="1"/>
  <c r="AD1448" i="7"/>
  <c r="O1152" i="7"/>
  <c r="O1153" i="7" s="1"/>
  <c r="AD1016" i="7"/>
  <c r="AD1017" i="7" s="1"/>
  <c r="O620" i="7"/>
  <c r="O621" i="7" s="1"/>
  <c r="J574" i="7"/>
  <c r="O459" i="7"/>
  <c r="J29" i="4"/>
  <c r="Q28" i="4"/>
  <c r="Q29" i="4" s="1"/>
  <c r="AI597" i="7"/>
  <c r="J482" i="7"/>
  <c r="B49" i="4"/>
  <c r="I48" i="4"/>
  <c r="I49" i="4" s="1"/>
  <c r="T908" i="7"/>
  <c r="T909" i="7" s="1"/>
  <c r="T459" i="7"/>
  <c r="T413" i="7"/>
  <c r="J344" i="7"/>
  <c r="J275" i="7"/>
  <c r="T1206" i="7"/>
  <c r="T1207" i="7" s="1"/>
  <c r="E206" i="7"/>
  <c r="B9" i="4"/>
  <c r="I9" i="4" s="1"/>
  <c r="I8" i="4"/>
  <c r="Q214" i="4"/>
  <c r="I43" i="4"/>
  <c r="I44" i="4" s="1"/>
  <c r="J620" i="7"/>
  <c r="J621" i="7" s="1"/>
  <c r="I193" i="4"/>
  <c r="I159" i="4"/>
  <c r="I63" i="4"/>
  <c r="I64" i="4" s="1"/>
  <c r="I163" i="4"/>
  <c r="Q198" i="4"/>
  <c r="I138" i="4"/>
  <c r="E2677" i="7"/>
  <c r="E2678" i="7" s="1"/>
  <c r="Q253" i="4"/>
  <c r="P254" i="4"/>
  <c r="Q254" i="4" s="1"/>
  <c r="J2565" i="7"/>
  <c r="J2566" i="7" s="1"/>
  <c r="H269" i="4"/>
  <c r="O2341" i="7"/>
  <c r="O2342" i="7" s="1"/>
  <c r="J2397" i="7"/>
  <c r="J2398" i="7" s="1"/>
  <c r="J2341" i="7"/>
  <c r="J2342" i="7" s="1"/>
  <c r="T2314" i="7"/>
  <c r="T2315" i="7" s="1"/>
  <c r="T2260" i="7"/>
  <c r="T2261" i="7" s="1"/>
  <c r="O2233" i="7"/>
  <c r="O2234" i="7" s="1"/>
  <c r="AI2260" i="7"/>
  <c r="AI2261" i="7" s="1"/>
  <c r="J2152" i="7"/>
  <c r="J2153" i="7" s="1"/>
  <c r="AI2044" i="7"/>
  <c r="AI2045" i="7" s="1"/>
  <c r="H204" i="4"/>
  <c r="I204" i="4" s="1"/>
  <c r="I203" i="4"/>
  <c r="J1801" i="7"/>
  <c r="J1802" i="7" s="1"/>
  <c r="E1747" i="7"/>
  <c r="E1748" i="7" s="1"/>
  <c r="O194" i="4"/>
  <c r="Q194" i="4" s="1"/>
  <c r="Q193" i="4"/>
  <c r="J1774" i="7"/>
  <c r="J1775" i="7" s="1"/>
  <c r="I183" i="4"/>
  <c r="H184" i="4"/>
  <c r="I184" i="4" s="1"/>
  <c r="J1936" i="7"/>
  <c r="J1937" i="7" s="1"/>
  <c r="AD1747" i="7"/>
  <c r="AD1748" i="7" s="1"/>
  <c r="R1638" i="7"/>
  <c r="T1638" i="7" s="1"/>
  <c r="O1638" i="7"/>
  <c r="O1639" i="7" s="1"/>
  <c r="O1640" i="7" s="1"/>
  <c r="T1609" i="7"/>
  <c r="W1590" i="7"/>
  <c r="Y1590" i="7" s="1"/>
  <c r="T1590" i="7"/>
  <c r="H169" i="4"/>
  <c r="I169" i="4" s="1"/>
  <c r="I168" i="4"/>
  <c r="O1620" i="7"/>
  <c r="R1620" i="7"/>
  <c r="T1620" i="7" s="1"/>
  <c r="J1584" i="7"/>
  <c r="J1585" i="7" s="1"/>
  <c r="AI1503" i="7"/>
  <c r="AI1504" i="7" s="1"/>
  <c r="T1557" i="7"/>
  <c r="T1558" i="7" s="1"/>
  <c r="O149" i="4"/>
  <c r="Q149" i="4" s="1"/>
  <c r="Q148" i="4"/>
  <c r="E1314" i="7"/>
  <c r="E1315" i="7" s="1"/>
  <c r="I148" i="4"/>
  <c r="H149" i="4"/>
  <c r="I149" i="4" s="1"/>
  <c r="J129" i="4"/>
  <c r="Q128" i="4"/>
  <c r="Q129" i="4" s="1"/>
  <c r="E124" i="4"/>
  <c r="I124" i="4" s="1"/>
  <c r="I123" i="4"/>
  <c r="I118" i="4"/>
  <c r="I119" i="4" s="1"/>
  <c r="B119" i="4"/>
  <c r="E1233" i="7"/>
  <c r="E1234" i="7" s="1"/>
  <c r="T1152" i="7"/>
  <c r="T1153" i="7" s="1"/>
  <c r="J1016" i="7"/>
  <c r="J1017" i="7" s="1"/>
  <c r="I103" i="4"/>
  <c r="I104" i="4" s="1"/>
  <c r="B104" i="4"/>
  <c r="Y1341" i="7"/>
  <c r="Y1342" i="7" s="1"/>
  <c r="Q118" i="4"/>
  <c r="Q119" i="4" s="1"/>
  <c r="J119" i="4"/>
  <c r="E620" i="7"/>
  <c r="E621" i="7" s="1"/>
  <c r="J54" i="4"/>
  <c r="Q53" i="4"/>
  <c r="Q54" i="4" s="1"/>
  <c r="Y367" i="7"/>
  <c r="AI1016" i="7"/>
  <c r="AI1017" i="7" s="1"/>
  <c r="G84" i="4"/>
  <c r="I83" i="4"/>
  <c r="I84" i="4" s="1"/>
  <c r="Q123" i="4"/>
  <c r="Q124" i="4" s="1"/>
  <c r="L124" i="4"/>
  <c r="J69" i="4"/>
  <c r="Q68" i="4"/>
  <c r="Q69" i="4" s="1"/>
  <c r="AN344" i="7"/>
  <c r="AI298" i="7"/>
  <c r="J252" i="7"/>
  <c r="B4" i="4"/>
  <c r="I4" i="4" s="1"/>
  <c r="I3" i="4"/>
  <c r="I243" i="4"/>
  <c r="Q144" i="4"/>
  <c r="Q38" i="4"/>
  <c r="Q39" i="4" s="1"/>
  <c r="Q268" i="4"/>
  <c r="I179" i="4"/>
  <c r="Q139" i="4"/>
  <c r="Q58" i="4"/>
  <c r="Q59" i="4" s="1"/>
  <c r="Q238" i="4"/>
  <c r="Q158" i="4"/>
  <c r="Q168" i="4"/>
  <c r="Q103" i="4"/>
  <c r="Q104" i="4" s="1"/>
  <c r="Q113" i="4"/>
  <c r="Q114" i="4" s="1"/>
  <c r="Q1204" i="2"/>
  <c r="P551" i="9" l="1"/>
  <c r="P769" i="3"/>
  <c r="P770" i="3" s="1"/>
  <c r="I268" i="4"/>
  <c r="I258" i="4"/>
  <c r="I269" i="4"/>
  <c r="I259" i="4"/>
  <c r="Y1430" i="7"/>
  <c r="AB1430" i="7"/>
  <c r="AC1430" i="7" s="1"/>
  <c r="O551" i="9"/>
  <c r="O769" i="3"/>
  <c r="O770" i="3" s="1"/>
  <c r="M546" i="9"/>
  <c r="M697" i="2"/>
  <c r="Q1152" i="5"/>
  <c r="P1154" i="5"/>
  <c r="Q1154" i="5" s="1"/>
  <c r="O94" i="4"/>
  <c r="Q93" i="4"/>
  <c r="Q94" i="4" s="1"/>
  <c r="Q543" i="9"/>
  <c r="Q690" i="2"/>
  <c r="D969" i="1"/>
  <c r="E969" i="1" s="1"/>
  <c r="AG1593" i="7"/>
  <c r="AH1593" i="7" s="1"/>
  <c r="AI1593" i="7" s="1"/>
  <c r="AD1593" i="7"/>
  <c r="T1598" i="7"/>
  <c r="T1601" i="7" s="1"/>
  <c r="T1611" i="7" s="1"/>
  <c r="T1612" i="7" s="1"/>
  <c r="W1598" i="7"/>
  <c r="X1598" i="7" s="1"/>
  <c r="C54" i="4"/>
  <c r="I53" i="4"/>
  <c r="I54" i="4" s="1"/>
  <c r="AB1592" i="7"/>
  <c r="AC1592" i="7" s="1"/>
  <c r="Y1592" i="7"/>
  <c r="AB1429" i="7"/>
  <c r="AC1429" i="7" s="1"/>
  <c r="Y1429" i="7"/>
  <c r="L546" i="9"/>
  <c r="L697" i="2"/>
  <c r="AD1428" i="7"/>
  <c r="AG1428" i="7"/>
  <c r="AI1428" i="7" s="1"/>
  <c r="N546" i="9"/>
  <c r="N697" i="2"/>
  <c r="T1639" i="7"/>
  <c r="T1640" i="7" s="1"/>
  <c r="J546" i="9"/>
  <c r="J697" i="2"/>
  <c r="K546" i="9"/>
  <c r="K697" i="2"/>
  <c r="Q43" i="4"/>
  <c r="Q44" i="4" s="1"/>
  <c r="E59" i="4"/>
  <c r="I58" i="4"/>
  <c r="I59" i="4" s="1"/>
  <c r="AD1602" i="7"/>
  <c r="AG1602" i="7"/>
  <c r="AH1602" i="7" s="1"/>
  <c r="AI1602" i="7" s="1"/>
  <c r="AI1609" i="7" s="1"/>
  <c r="Q167" i="4"/>
  <c r="J49" i="4"/>
  <c r="Q48" i="4"/>
  <c r="Q49" i="4" s="1"/>
  <c r="Q169" i="4"/>
  <c r="Q1253" i="5"/>
  <c r="P1254" i="5"/>
  <c r="Q1254" i="5" s="1"/>
  <c r="AD1609" i="7" l="1"/>
  <c r="AE1600" i="7"/>
  <c r="Q546" i="9"/>
  <c r="Q697" i="2"/>
  <c r="K551" i="9"/>
  <c r="K769" i="3"/>
  <c r="K770" i="3" s="1"/>
  <c r="AD1592" i="7"/>
  <c r="AG1592" i="7"/>
  <c r="AH1592" i="7" s="1"/>
  <c r="AI1592" i="7" s="1"/>
  <c r="J551" i="9"/>
  <c r="J769" i="3"/>
  <c r="J770" i="3" s="1"/>
  <c r="N551" i="9"/>
  <c r="N769" i="3"/>
  <c r="N770" i="3" s="1"/>
  <c r="AD1429" i="7"/>
  <c r="AG1429" i="7"/>
  <c r="AI1429" i="7" s="1"/>
  <c r="M551" i="9"/>
  <c r="M769" i="3"/>
  <c r="M770" i="3" s="1"/>
  <c r="AG1430" i="7"/>
  <c r="AH1430" i="7" s="1"/>
  <c r="AI1430" i="7" s="1"/>
  <c r="AD1430" i="7"/>
  <c r="AD1449" i="7" s="1"/>
  <c r="AD1450" i="7" s="1"/>
  <c r="L551" i="9"/>
  <c r="L769" i="3"/>
  <c r="L770" i="3" s="1"/>
  <c r="AB1598" i="7"/>
  <c r="AC1598" i="7" s="1"/>
  <c r="Y1598" i="7"/>
  <c r="Y1601" i="7" s="1"/>
  <c r="Y1611" i="7" s="1"/>
  <c r="Y1612" i="7" s="1"/>
  <c r="Y1449" i="7"/>
  <c r="Y1450" i="7" s="1"/>
  <c r="Q551" i="9" l="1"/>
  <c r="Q769" i="3"/>
  <c r="Q770" i="3" s="1"/>
  <c r="AD1598" i="7"/>
  <c r="AG1598" i="7"/>
  <c r="AH1598" i="7" s="1"/>
  <c r="AI1598" i="7" s="1"/>
  <c r="AI1601" i="7" s="1"/>
  <c r="AI1611" i="7" s="1"/>
  <c r="AI1612" i="7" s="1"/>
  <c r="AI1449" i="7"/>
  <c r="AI1450" i="7" s="1"/>
  <c r="AE1596" i="7" l="1"/>
  <c r="AE1601" i="7" s="1"/>
  <c r="AD1601" i="7"/>
  <c r="AD1611" i="7" s="1"/>
  <c r="AD1612" i="7" s="1"/>
  <c r="O130" i="10"/>
  <c r="J131" i="10"/>
  <c r="J125" i="10"/>
  <c r="J129" i="10"/>
  <c r="J132" i="10"/>
  <c r="O133" i="10"/>
</calcChain>
</file>

<file path=xl/comments1.xml><?xml version="1.0" encoding="utf-8"?>
<comments xmlns="http://schemas.openxmlformats.org/spreadsheetml/2006/main">
  <authors>
    <author>Project Inspectors</author>
    <author>Production &amp;amp; M Superintendent</author>
    <author>PC</author>
    <author>Production Supervisor - dti</author>
    <author>Production Superintendent</author>
  </authors>
  <commentList>
    <comment ref="N3" authorId="0" shapeId="0">
      <text>
        <r>
          <rPr>
            <b/>
            <sz val="9"/>
            <color indexed="81"/>
            <rFont val="Tahoma"/>
            <family val="2"/>
          </rPr>
          <t>Project Inspectors:</t>
        </r>
        <r>
          <rPr>
            <sz val="9"/>
            <color indexed="81"/>
            <rFont val="Tahoma"/>
            <family val="2"/>
          </rPr>
          <t xml:space="preserve">
low demand</t>
        </r>
      </text>
    </comment>
    <comment ref="G5" authorId="1" shapeId="0">
      <text>
        <r>
          <rPr>
            <b/>
            <sz val="9"/>
            <color indexed="81"/>
            <rFont val="Tahoma"/>
            <family val="2"/>
          </rPr>
          <t>Power loss, borehole tripping at night.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 xml:space="preserve">Karate p/s:production stops for 7hrs 30mnts due to upper tank being full.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" authorId="1" shapeId="0">
      <text>
        <r>
          <rPr>
            <b/>
            <sz val="9"/>
            <color indexed="81"/>
            <rFont val="Tahoma"/>
            <family val="2"/>
          </rPr>
          <t>stops for 7hrs due to upper tank being full.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6" authorId="0" shapeId="0">
      <text>
        <r>
          <rPr>
            <b/>
            <sz val="9"/>
            <color indexed="81"/>
            <rFont val="Tahoma"/>
            <family val="2"/>
          </rPr>
          <t>Project Inspectors:</t>
        </r>
        <r>
          <rPr>
            <sz val="9"/>
            <color indexed="81"/>
            <rFont val="Tahoma"/>
            <family val="2"/>
          </rPr>
          <t xml:space="preserve">
Burst in town</t>
        </r>
      </text>
    </comment>
    <comment ref="N16" authorId="0" shapeId="0">
      <text>
        <r>
          <rPr>
            <b/>
            <sz val="9"/>
            <color indexed="81"/>
            <rFont val="Tahoma"/>
            <family val="2"/>
          </rPr>
          <t>Project Inspectors:</t>
        </r>
        <r>
          <rPr>
            <sz val="9"/>
            <color indexed="81"/>
            <rFont val="Tahoma"/>
            <family val="2"/>
          </rPr>
          <t xml:space="preserve">
Burst in town</t>
        </r>
      </text>
    </comment>
    <comment ref="O16" authorId="1" shapeId="0">
      <text>
        <r>
          <rPr>
            <b/>
            <sz val="9"/>
            <color indexed="81"/>
            <rFont val="Tahoma"/>
            <family val="2"/>
          </rPr>
          <t>P/L tank full by evening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Burst Raising Main</t>
        </r>
      </text>
    </comment>
    <comment ref="M24" authorId="0" shapeId="0">
      <text>
        <r>
          <rPr>
            <b/>
            <sz val="9"/>
            <color indexed="81"/>
            <rFont val="Tahoma"/>
            <family val="2"/>
          </rPr>
          <t xml:space="preserve">karate p/s:Mai-Mahiu power cut off yesterday.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1" shapeId="0">
      <text>
        <r>
          <rPr>
            <b/>
            <sz val="9"/>
            <color indexed="81"/>
            <rFont val="Tahoma"/>
            <family val="2"/>
          </rPr>
          <t>Power disconnected.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8" authorId="1" shapeId="0">
      <text>
        <r>
          <rPr>
            <b/>
            <sz val="9"/>
            <color indexed="81"/>
            <rFont val="Tahoma"/>
            <family val="2"/>
          </rPr>
          <t>Low demand</t>
        </r>
      </text>
    </comment>
    <comment ref="E28" authorId="1" shapeId="0">
      <text>
        <r>
          <rPr>
            <b/>
            <sz val="9"/>
            <color indexed="81"/>
            <rFont val="Tahoma"/>
            <family val="2"/>
          </rPr>
          <t>Low demand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8" authorId="0" shapeId="0">
      <text>
        <r>
          <rPr>
            <b/>
            <sz val="9"/>
            <color indexed="81"/>
            <rFont val="Tahoma"/>
            <family val="2"/>
          </rPr>
          <t xml:space="preserve">karate p/s:we are having burst at 3ways as from yesterday from 5pm up to Now.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1" shapeId="0">
      <text>
        <r>
          <rPr>
            <b/>
            <sz val="9"/>
            <color indexed="81"/>
            <rFont val="Tahoma"/>
            <family val="2"/>
          </rPr>
          <t>Burst along karati Line.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4" authorId="1" shapeId="0">
      <text>
        <r>
          <rPr>
            <b/>
            <sz val="9"/>
            <color indexed="81"/>
            <rFont val="Tahoma"/>
            <family val="2"/>
          </rPr>
          <t>Power loss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Loss of power 12hrs</t>
        </r>
      </text>
    </comment>
    <comment ref="O35" authorId="0" shapeId="0">
      <text>
        <r>
          <rPr>
            <sz val="9"/>
            <color indexed="81"/>
            <rFont val="Tahoma"/>
            <family val="2"/>
          </rPr>
          <t xml:space="preserve">Tank was full all Night.
</t>
        </r>
      </text>
    </comment>
    <comment ref="P43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Kplc maintanance 5hrs 36min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power over voltage 11hrs</t>
        </r>
      </text>
    </comment>
    <comment ref="H47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Power black out for 8hrs due kplc maintanance</t>
        </r>
      </text>
    </comment>
    <comment ref="F53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power over voltage 12hrs</t>
        </r>
      </text>
    </comment>
    <comment ref="G53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There was power over voltage and then power black out 7hrs</t>
        </r>
      </text>
    </comment>
    <comment ref="H53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6hrs 45min upperhill tank full</t>
        </r>
      </text>
    </comment>
    <comment ref="P63" authorId="0" shapeId="0">
      <text>
        <r>
          <rPr>
            <sz val="9"/>
            <color indexed="81"/>
            <rFont val="Tahoma"/>
            <family val="2"/>
          </rPr>
          <t xml:space="preserve">Blackout as from yestarday from 8pm to today.
</t>
        </r>
      </text>
    </comment>
    <comment ref="M67" authorId="0" shapeId="0">
      <text>
        <r>
          <rPr>
            <sz val="9"/>
            <color indexed="81"/>
            <rFont val="Tahoma"/>
            <family val="2"/>
          </rPr>
          <t xml:space="preserve">phase failure at karate all night long.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Over voltage 9hrs at night so highlift Pump didn't work</t>
        </r>
      </text>
    </comment>
    <comment ref="G73" authorId="0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upper hill tank full 6hrs 45min</t>
        </r>
      </text>
    </comment>
    <comment ref="K73" authorId="1" shapeId="0">
      <text>
        <r>
          <rPr>
            <sz val="9"/>
            <color indexed="81"/>
            <rFont val="Tahoma"/>
            <family val="2"/>
          </rPr>
          <t>phase
  failure</t>
        </r>
      </text>
    </comment>
    <comment ref="L73" authorId="1" shapeId="0">
      <text>
        <r>
          <rPr>
            <b/>
            <sz val="9"/>
            <color indexed="81"/>
            <rFont val="Tahoma"/>
            <family val="2"/>
          </rPr>
          <t>Phase failure</t>
        </r>
      </text>
    </comment>
    <comment ref="O73" authorId="0" shapeId="0">
      <text>
        <r>
          <rPr>
            <sz val="9"/>
            <color indexed="81"/>
            <rFont val="Tahoma"/>
            <family val="2"/>
          </rPr>
          <t xml:space="preserve">upper tank full most of the time at night.
</t>
        </r>
      </text>
    </comment>
    <comment ref="P73" authorId="0" shapeId="0">
      <text>
        <r>
          <rPr>
            <sz val="9"/>
            <color indexed="81"/>
            <rFont val="Tahoma"/>
            <family val="2"/>
          </rPr>
          <t xml:space="preserve">production stops due to upper hill tank being full.
</t>
        </r>
      </text>
    </comment>
    <comment ref="J74" authorId="2" shapeId="0">
      <text>
        <r>
          <rPr>
            <b/>
            <sz val="9"/>
            <color indexed="81"/>
            <rFont val="Tahoma"/>
            <family val="2"/>
          </rPr>
          <t>Samson:</t>
        </r>
        <r>
          <rPr>
            <sz val="9"/>
            <color indexed="81"/>
            <rFont val="Tahoma"/>
            <family val="2"/>
          </rPr>
          <t xml:space="preserve">
Bore hole trip at night</t>
        </r>
      </text>
    </comment>
    <comment ref="N81" authorId="0" shapeId="0">
      <text>
        <r>
          <rPr>
            <sz val="9"/>
            <color indexed="81"/>
            <rFont val="Tahoma"/>
            <family val="2"/>
          </rPr>
          <t xml:space="preserve">Bh 1 trip by error 23.
</t>
        </r>
      </text>
    </comment>
    <comment ref="C86" authorId="1" shapeId="0">
      <text>
        <r>
          <rPr>
            <b/>
            <sz val="9"/>
            <color indexed="81"/>
            <rFont val="Tahoma"/>
            <family val="2"/>
          </rPr>
          <t>Power Failure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6" authorId="0" shapeId="0">
      <text>
        <r>
          <rPr>
            <sz val="9"/>
            <color indexed="81"/>
            <rFont val="Tahoma"/>
            <family val="2"/>
          </rPr>
          <t xml:space="preserve">phase failure at karate all night long.
</t>
        </r>
      </text>
    </comment>
    <comment ref="N91" authorId="0" shapeId="0">
      <text>
        <r>
          <rPr>
            <sz val="9"/>
            <color indexed="81"/>
            <rFont val="Tahoma"/>
            <family val="2"/>
          </rPr>
          <t xml:space="preserve">power was recconnected on 1pm
</t>
        </r>
      </text>
    </comment>
    <comment ref="B92" authorId="0" shapeId="0">
      <text>
        <r>
          <rPr>
            <sz val="9"/>
            <color indexed="81"/>
            <rFont val="Tahoma"/>
            <family val="2"/>
          </rPr>
          <t xml:space="preserve">upper hill tank and Bh5 was not working all night long.
</t>
        </r>
      </text>
    </comment>
    <comment ref="C92" authorId="0" shapeId="0">
      <text>
        <r>
          <rPr>
            <sz val="9"/>
            <color indexed="81"/>
            <rFont val="Tahoma"/>
            <family val="2"/>
          </rPr>
          <t xml:space="preserve">power failuer for 7hrs.
</t>
        </r>
      </text>
    </comment>
    <comment ref="D92" authorId="0" shapeId="0">
      <text>
        <r>
          <rPr>
            <sz val="9"/>
            <color indexed="81"/>
            <rFont val="Tahoma"/>
            <family val="2"/>
          </rPr>
          <t xml:space="preserve">Bh5 not working.
</t>
        </r>
      </text>
    </comment>
    <comment ref="E92" authorId="0" shapeId="0">
      <text>
        <r>
          <rPr>
            <sz val="9"/>
            <color indexed="81"/>
            <rFont val="Tahoma"/>
            <family val="2"/>
          </rPr>
          <t xml:space="preserve">Bh5 power disconnected.
</t>
        </r>
      </text>
    </comment>
    <comment ref="F92" authorId="0" shapeId="0">
      <text>
        <r>
          <rPr>
            <sz val="9"/>
            <color indexed="81"/>
            <rFont val="Tahoma"/>
            <family val="2"/>
          </rPr>
          <t xml:space="preserve">Bh 5 not working and power failure as from 3am up to Now.
</t>
        </r>
      </text>
    </comment>
    <comment ref="G92" authorId="0" shapeId="0">
      <text>
        <r>
          <rPr>
            <sz val="9"/>
            <color indexed="81"/>
            <rFont val="Tahoma"/>
            <family val="2"/>
          </rPr>
          <t>BH disconected</t>
        </r>
      </text>
    </comment>
    <comment ref="H92" authorId="0" shapeId="0">
      <text>
        <r>
          <rPr>
            <sz val="9"/>
            <color indexed="81"/>
            <rFont val="Tahoma"/>
            <family val="2"/>
          </rPr>
          <t xml:space="preserve">Bh5 no power
</t>
        </r>
      </text>
    </comment>
    <comment ref="J92" authorId="0" shapeId="0">
      <text>
        <r>
          <rPr>
            <b/>
            <sz val="9"/>
            <color indexed="81"/>
            <rFont val="Tahoma"/>
            <family val="2"/>
          </rPr>
          <t>Project Inspectors:</t>
        </r>
        <r>
          <rPr>
            <sz val="9"/>
            <color indexed="81"/>
            <rFont val="Tahoma"/>
            <family val="2"/>
          </rPr>
          <t xml:space="preserve">
No power 3hrs 25min</t>
        </r>
      </text>
    </comment>
    <comment ref="L92" authorId="0" shapeId="0">
      <text>
        <r>
          <rPr>
            <sz val="9"/>
            <color indexed="81"/>
            <rFont val="Tahoma"/>
            <family val="2"/>
          </rPr>
          <t xml:space="preserve">phase failure for 9hrs.
</t>
        </r>
      </text>
    </comment>
    <comment ref="O92" authorId="0" shapeId="0">
      <text>
        <r>
          <rPr>
            <sz val="9"/>
            <color indexed="81"/>
            <rFont val="Tahoma"/>
            <family val="2"/>
          </rPr>
          <t xml:space="preserve">power loss /phase failure for 10hrs 40min.
</t>
        </r>
      </text>
    </comment>
    <comment ref="E100" authorId="0" shapeId="0">
      <text>
        <r>
          <rPr>
            <sz val="9"/>
            <color indexed="81"/>
            <rFont val="Tahoma"/>
            <family val="2"/>
          </rPr>
          <t xml:space="preserve">power failure on and off /Bh 2 tripping .
</t>
        </r>
      </text>
    </comment>
    <comment ref="L100" authorId="0" shapeId="0">
      <text>
        <r>
          <rPr>
            <sz val="9"/>
            <color indexed="81"/>
            <rFont val="Tahoma"/>
            <family val="2"/>
          </rPr>
          <t>power failure 3hrs</t>
        </r>
      </text>
    </comment>
    <comment ref="N101" authorId="0" shapeId="0">
      <text>
        <r>
          <rPr>
            <sz val="9"/>
            <color indexed="81"/>
            <rFont val="Tahoma"/>
            <family val="2"/>
          </rPr>
          <t xml:space="preserve">power Failure as from yesturday 5pm up to Now.
</t>
        </r>
      </text>
    </comment>
    <comment ref="O101" authorId="0" shapeId="0">
      <text>
        <r>
          <rPr>
            <sz val="9"/>
            <color indexed="81"/>
            <rFont val="Tahoma"/>
            <family val="2"/>
          </rPr>
          <t xml:space="preserve">power cutt off as from 19/3/2024
</t>
        </r>
      </text>
    </comment>
    <comment ref="L105" authorId="1" shapeId="0">
      <text>
        <r>
          <rPr>
            <b/>
            <sz val="9"/>
            <color indexed="81"/>
            <rFont val="Tahoma"/>
            <family val="2"/>
          </rPr>
          <t>power failure 3hrs</t>
        </r>
      </text>
    </comment>
    <comment ref="N105" authorId="1" shapeId="0">
      <text>
        <r>
          <rPr>
            <b/>
            <sz val="9"/>
            <color indexed="81"/>
            <rFont val="Tahoma"/>
            <family val="2"/>
          </rPr>
          <t xml:space="preserve">Power failure -4hrs
</t>
        </r>
      </text>
    </comment>
    <comment ref="B111" authorId="0" shapeId="0">
      <text>
        <r>
          <rPr>
            <sz val="9"/>
            <color indexed="81"/>
            <rFont val="Tahoma"/>
            <family val="2"/>
          </rPr>
          <t xml:space="preserve">production stop severally due to upper Tank being Full.
</t>
        </r>
      </text>
    </comment>
    <comment ref="D111" authorId="0" shapeId="0">
      <text>
        <r>
          <rPr>
            <sz val="9"/>
            <color indexed="81"/>
            <rFont val="Tahoma"/>
            <family val="2"/>
          </rPr>
          <t xml:space="preserve">production stops due to upper tank being full several times.
</t>
        </r>
      </text>
    </comment>
    <comment ref="F111" authorId="0" shapeId="0">
      <text>
        <r>
          <rPr>
            <sz val="9"/>
            <color indexed="81"/>
            <rFont val="Tahoma"/>
            <family val="2"/>
          </rPr>
          <t xml:space="preserve">supply stops for 7hrs 30mins due to upper Tank full.
</t>
        </r>
      </text>
    </comment>
    <comment ref="G111" authorId="0" shapeId="0">
      <text>
        <r>
          <rPr>
            <sz val="9"/>
            <color indexed="81"/>
            <rFont val="Tahoma"/>
            <family val="2"/>
          </rPr>
          <t xml:space="preserve">Production stops for 6hrs 30mints due to upper Tank being full.
</t>
        </r>
      </text>
    </comment>
    <comment ref="H111" authorId="0" shapeId="0">
      <text>
        <r>
          <rPr>
            <sz val="9"/>
            <color indexed="81"/>
            <rFont val="Tahoma"/>
            <family val="2"/>
          </rPr>
          <t xml:space="preserve">supply stops for 7hrs due to upper hill Tank being full.
</t>
        </r>
      </text>
    </comment>
    <comment ref="J111" authorId="0" shapeId="0">
      <text>
        <r>
          <rPr>
            <sz val="9"/>
            <color indexed="81"/>
            <rFont val="Tahoma"/>
            <family val="2"/>
          </rPr>
          <t xml:space="preserve">supply stops for 6hrs 30mints due to tank being full.
</t>
        </r>
      </text>
    </comment>
    <comment ref="K111" authorId="0" shapeId="0">
      <text>
        <r>
          <rPr>
            <sz val="9"/>
            <color indexed="81"/>
            <rFont val="Tahoma"/>
            <family val="2"/>
          </rPr>
          <t xml:space="preserve">supply stops for 7hrs due to up Tank being full.
</t>
        </r>
      </text>
    </comment>
    <comment ref="L111" authorId="0" shapeId="0">
      <text>
        <r>
          <rPr>
            <sz val="9"/>
            <color indexed="81"/>
            <rFont val="Tahoma"/>
            <family val="2"/>
          </rPr>
          <t xml:space="preserve">supply stops for 4hrs due to upper tank being full.
</t>
        </r>
      </text>
    </comment>
    <comment ref="M111" authorId="0" shapeId="0">
      <text>
        <r>
          <rPr>
            <b/>
            <sz val="9"/>
            <color indexed="81"/>
            <rFont val="Tahoma"/>
            <family val="2"/>
          </rPr>
          <t>Pro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11" authorId="0" shapeId="0">
      <text>
        <r>
          <rPr>
            <sz val="9"/>
            <color indexed="81"/>
            <rFont val="Tahoma"/>
            <family val="2"/>
          </rPr>
          <t xml:space="preserve">power failure for 5hrs
</t>
        </r>
      </text>
    </comment>
    <comment ref="O111" authorId="0" shapeId="0">
      <text>
        <r>
          <rPr>
            <sz val="9"/>
            <color indexed="81"/>
            <rFont val="Tahoma"/>
            <family val="2"/>
          </rPr>
          <t xml:space="preserve">supply stop for 5hrs due to upper Tank being full and power failure for 1hr.
</t>
        </r>
      </text>
    </comment>
    <comment ref="D120" authorId="0" shapeId="0">
      <text>
        <r>
          <rPr>
            <sz val="9"/>
            <color indexed="81"/>
            <rFont val="Tahoma"/>
            <family val="2"/>
          </rPr>
          <t xml:space="preserve">production stops due to pump tripping .
</t>
        </r>
      </text>
    </comment>
    <comment ref="F120" authorId="0" shapeId="0">
      <text>
        <r>
          <rPr>
            <sz val="9"/>
            <color indexed="81"/>
            <rFont val="Tahoma"/>
            <family val="2"/>
          </rPr>
          <t xml:space="preserve">still no oparation due to Electrical Issues.
</t>
        </r>
      </text>
    </comment>
    <comment ref="G120" authorId="0" shapeId="0">
      <text>
        <r>
          <rPr>
            <sz val="9"/>
            <color indexed="81"/>
            <rFont val="Tahoma"/>
            <family val="2"/>
          </rPr>
          <t xml:space="preserve">Electrical proplem still on.
</t>
        </r>
      </text>
    </comment>
    <comment ref="M120" authorId="0" shapeId="0">
      <text>
        <r>
          <rPr>
            <sz val="9"/>
            <color indexed="81"/>
            <rFont val="Tahoma"/>
            <family val="2"/>
          </rPr>
          <t xml:space="preserve">Bh was lifted out.
</t>
        </r>
      </text>
    </comment>
    <comment ref="H121" authorId="0" shapeId="0">
      <text>
        <r>
          <rPr>
            <sz val="9"/>
            <color indexed="81"/>
            <rFont val="Tahoma"/>
            <family val="2"/>
          </rPr>
          <t xml:space="preserve">There was rain for 2days
</t>
        </r>
      </text>
    </comment>
    <comment ref="B130" authorId="0" shapeId="0">
      <text>
        <r>
          <rPr>
            <sz val="9"/>
            <color indexed="81"/>
            <rFont val="Tahoma"/>
            <family val="2"/>
          </rPr>
          <t xml:space="preserve">4hrs stoppage due to upper Tank being full.
</t>
        </r>
      </text>
    </comment>
    <comment ref="C130" authorId="0" shapeId="0">
      <text>
        <r>
          <rPr>
            <sz val="9"/>
            <color indexed="81"/>
            <rFont val="Tahoma"/>
            <family val="2"/>
          </rPr>
          <t xml:space="preserve">4hrs stoppage due to upper tank being full.
</t>
        </r>
      </text>
    </comment>
    <comment ref="D130" authorId="0" shapeId="0">
      <text>
        <r>
          <rPr>
            <sz val="9"/>
            <color indexed="81"/>
            <rFont val="Tahoma"/>
            <family val="2"/>
          </rPr>
          <t xml:space="preserve">5hrs 30mints upper tank being full.
</t>
        </r>
      </text>
    </comment>
    <comment ref="E130" authorId="0" shapeId="0">
      <text>
        <r>
          <rPr>
            <sz val="9"/>
            <color indexed="81"/>
            <rFont val="Tahoma"/>
            <family val="2"/>
          </rPr>
          <t xml:space="preserve">4hrs stoppage due upper Tank full .
</t>
        </r>
      </text>
    </comment>
    <comment ref="G130" authorId="0" shapeId="0">
      <text>
        <r>
          <rPr>
            <sz val="9"/>
            <color indexed="81"/>
            <rFont val="Tahoma"/>
            <family val="2"/>
          </rPr>
          <t xml:space="preserve">8hrs production stops due to upper Tank being Full.
</t>
        </r>
      </text>
    </comment>
    <comment ref="H130" authorId="0" shapeId="0">
      <text>
        <r>
          <rPr>
            <sz val="9"/>
            <color indexed="81"/>
            <rFont val="Tahoma"/>
            <family val="2"/>
          </rPr>
          <t xml:space="preserve">production stops for 8hrs due to upper Tank being full.
</t>
        </r>
      </text>
    </comment>
    <comment ref="K130" authorId="0" shapeId="0">
      <text>
        <r>
          <rPr>
            <sz val="9"/>
            <color indexed="81"/>
            <rFont val="Tahoma"/>
            <family val="2"/>
          </rPr>
          <t xml:space="preserve">8hrs stoppage due to upper tank being full.
</t>
        </r>
      </text>
    </comment>
    <comment ref="L130" authorId="0" shapeId="0">
      <text>
        <r>
          <rPr>
            <sz val="9"/>
            <color indexed="81"/>
            <rFont val="Tahoma"/>
            <family val="2"/>
          </rPr>
          <t xml:space="preserve">stoppage for 4hrs 30mints due to upper tank being full.
</t>
        </r>
      </text>
    </comment>
    <comment ref="M130" authorId="0" shapeId="0">
      <text>
        <r>
          <rPr>
            <sz val="9"/>
            <color indexed="81"/>
            <rFont val="Tahoma"/>
            <family val="2"/>
          </rPr>
          <t xml:space="preserve">Bh 4 isn't working ,its switching off its self and its not undervoltage or power failure.
</t>
        </r>
      </text>
    </comment>
    <comment ref="N130" authorId="0" shapeId="0">
      <text>
        <r>
          <rPr>
            <sz val="9"/>
            <color indexed="81"/>
            <rFont val="Tahoma"/>
            <family val="2"/>
          </rPr>
          <t xml:space="preserve">Bh 4 Not working.
</t>
        </r>
      </text>
    </comment>
    <comment ref="P130" authorId="0" shapeId="0">
      <text>
        <r>
          <rPr>
            <sz val="9"/>
            <color indexed="81"/>
            <rFont val="Tahoma"/>
            <family val="2"/>
          </rPr>
          <t xml:space="preserve">Bh4 not working.
</t>
        </r>
      </text>
    </comment>
    <comment ref="J138" authorId="0" shapeId="0">
      <text>
        <r>
          <rPr>
            <sz val="9"/>
            <color indexed="81"/>
            <rFont val="Tahoma"/>
            <family val="2"/>
          </rPr>
          <t xml:space="preserve">power faillure for 6hrs.
</t>
        </r>
      </text>
    </comment>
    <comment ref="N138" authorId="0" shapeId="0">
      <text>
        <r>
          <rPr>
            <sz val="9"/>
            <color indexed="81"/>
            <rFont val="Tahoma"/>
            <family val="2"/>
          </rPr>
          <t xml:space="preserve">Bh2 Tripping at Night.
</t>
        </r>
      </text>
    </comment>
    <comment ref="O138" authorId="0" shapeId="0">
      <text>
        <r>
          <rPr>
            <sz val="9"/>
            <color indexed="81"/>
            <rFont val="Tahoma"/>
            <family val="2"/>
          </rPr>
          <t xml:space="preserve">power failure at night and Bh2 Tripping.
</t>
        </r>
      </text>
    </comment>
    <comment ref="N139" authorId="0" shapeId="0">
      <text>
        <r>
          <rPr>
            <sz val="9"/>
            <color indexed="81"/>
            <rFont val="Tahoma"/>
            <family val="2"/>
          </rPr>
          <t xml:space="preserve">power cutt off.
</t>
        </r>
      </text>
    </comment>
    <comment ref="O139" authorId="0" shapeId="0">
      <text>
        <r>
          <rPr>
            <sz val="9"/>
            <color indexed="81"/>
            <rFont val="Tahoma"/>
            <family val="2"/>
          </rPr>
          <t xml:space="preserve">power cutt off.
</t>
        </r>
      </text>
    </comment>
    <comment ref="B143" authorId="1" shapeId="0">
      <text>
        <r>
          <rPr>
            <b/>
            <sz val="9"/>
            <color indexed="81"/>
            <rFont val="Tahoma"/>
            <family val="2"/>
          </rPr>
          <t>low demand</t>
        </r>
      </text>
    </comment>
    <comment ref="E143" authorId="1" shapeId="0">
      <text>
        <r>
          <rPr>
            <b/>
            <sz val="9"/>
            <color indexed="81"/>
            <rFont val="Tahoma"/>
            <family val="2"/>
          </rPr>
          <t>low demand</t>
        </r>
      </text>
    </comment>
    <comment ref="F143" authorId="0" shapeId="0">
      <text>
        <r>
          <rPr>
            <sz val="9"/>
            <color indexed="81"/>
            <rFont val="Tahoma"/>
            <family val="2"/>
          </rPr>
          <t xml:space="preserve">Low Demand.
</t>
        </r>
      </text>
    </comment>
    <comment ref="H143" authorId="0" shapeId="0">
      <text>
        <r>
          <rPr>
            <sz val="9"/>
            <color indexed="81"/>
            <rFont val="Tahoma"/>
            <family val="2"/>
          </rPr>
          <t xml:space="preserve">there was 5hrs stoppage due to h/lift over heating /low demand.
</t>
        </r>
      </text>
    </comment>
    <comment ref="J143" authorId="0" shapeId="0">
      <text>
        <r>
          <rPr>
            <sz val="9"/>
            <color indexed="81"/>
            <rFont val="Tahoma"/>
            <family val="2"/>
          </rPr>
          <t xml:space="preserve">power failure and h/lift not working even after the power resume/
</t>
        </r>
      </text>
    </comment>
    <comment ref="J148" authorId="0" shapeId="0">
      <text>
        <r>
          <rPr>
            <b/>
            <sz val="9"/>
            <color indexed="81"/>
            <rFont val="Tahoma"/>
            <family val="2"/>
          </rPr>
          <t>Power failure 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8" authorId="1" shapeId="0">
      <text>
        <r>
          <rPr>
            <b/>
            <sz val="9"/>
            <color indexed="81"/>
            <rFont val="Tahoma"/>
            <family val="2"/>
          </rPr>
          <t>Burst at AP LINE , Main line: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9" authorId="0" shapeId="0">
      <text>
        <r>
          <rPr>
            <sz val="9"/>
            <color indexed="81"/>
            <rFont val="Tahoma"/>
            <family val="2"/>
          </rPr>
          <t xml:space="preserve">Bh 4 6pm and stops again a 2.15am, and it did not stsrt again.
</t>
        </r>
      </text>
    </comment>
    <comment ref="C149" authorId="0" shapeId="0">
      <text>
        <r>
          <rPr>
            <sz val="9"/>
            <color indexed="81"/>
            <rFont val="Tahoma"/>
            <family val="2"/>
          </rPr>
          <t xml:space="preserve">Bh 4 stsrt at 6.20am and stopr at 5.30am.
</t>
        </r>
      </text>
    </comment>
    <comment ref="D149" authorId="0" shapeId="0">
      <text>
        <r>
          <rPr>
            <sz val="9"/>
            <color indexed="81"/>
            <rFont val="Tahoma"/>
            <family val="2"/>
          </rPr>
          <t xml:space="preserve">Bh4 runs during the the day at stopped at 2pm and didn’t start again.
</t>
        </r>
      </text>
    </comment>
    <comment ref="E149" authorId="0" shapeId="0">
      <text>
        <r>
          <rPr>
            <sz val="9"/>
            <color indexed="81"/>
            <rFont val="Tahoma"/>
            <family val="2"/>
          </rPr>
          <t>Bh4 still running during the day and stopped severally at night.
Voltage flactuation</t>
        </r>
      </text>
    </comment>
    <comment ref="F149" authorId="0" shapeId="0">
      <text>
        <r>
          <rPr>
            <sz val="9"/>
            <color indexed="81"/>
            <rFont val="Tahoma"/>
            <family val="2"/>
          </rPr>
          <t xml:space="preserve">Bh4 stopped for 6hrs,due to power unbalance and also stops for 5hrs due to solarization maintenance.
</t>
        </r>
      </text>
    </comment>
    <comment ref="G149" authorId="0" shapeId="0">
      <text>
        <r>
          <rPr>
            <sz val="9"/>
            <color indexed="81"/>
            <rFont val="Tahoma"/>
            <family val="2"/>
          </rPr>
          <t xml:space="preserve">supply stops due to upper Tank being full .
</t>
        </r>
      </text>
    </comment>
    <comment ref="H149" authorId="0" shapeId="0">
      <text>
        <r>
          <rPr>
            <sz val="9"/>
            <color indexed="81"/>
            <rFont val="Tahoma"/>
            <family val="2"/>
          </rPr>
          <t xml:space="preserve">3hrs stoppage due to upper tank being full.
</t>
        </r>
      </text>
    </comment>
    <comment ref="M149" authorId="0" shapeId="0">
      <text>
        <r>
          <rPr>
            <sz val="9"/>
            <color indexed="81"/>
            <rFont val="Tahoma"/>
            <family val="2"/>
          </rPr>
          <t xml:space="preserve">upper hill Tank full severally.
</t>
        </r>
      </text>
    </comment>
    <comment ref="N149" authorId="0" shapeId="0">
      <text>
        <r>
          <rPr>
            <sz val="9"/>
            <color indexed="81"/>
            <rFont val="Tahoma"/>
            <family val="2"/>
          </rPr>
          <t xml:space="preserve">4hrs stoppage due to upper Tank being full.
</t>
        </r>
      </text>
    </comment>
    <comment ref="O149" authorId="0" shapeId="0">
      <text>
        <r>
          <rPr>
            <sz val="9"/>
            <color indexed="81"/>
            <rFont val="Tahoma"/>
            <family val="2"/>
          </rPr>
          <t xml:space="preserve">4hrs stopped due to upper Tank being full.
</t>
        </r>
      </text>
    </comment>
    <comment ref="P149" authorId="0" shapeId="0">
      <text>
        <r>
          <rPr>
            <sz val="9"/>
            <color indexed="81"/>
            <rFont val="Tahoma"/>
            <family val="2"/>
          </rPr>
          <t xml:space="preserve">upper Tank being full severally.
</t>
        </r>
      </text>
    </comment>
    <comment ref="N150" authorId="1" shapeId="0">
      <text>
        <r>
          <rPr>
            <b/>
            <sz val="9"/>
            <color indexed="81"/>
            <rFont val="Tahoma"/>
            <family val="2"/>
          </rPr>
          <t>low demand - tank full.</t>
        </r>
      </text>
    </comment>
    <comment ref="B156" authorId="0" shapeId="0">
      <text>
        <r>
          <rPr>
            <sz val="9"/>
            <color indexed="81"/>
            <rFont val="Tahoma"/>
            <family val="2"/>
          </rPr>
          <t xml:space="preserve">power failure at Dck as 19/4/24
 up to today 22/4/24.
</t>
        </r>
      </text>
    </comment>
    <comment ref="O157" authorId="0" shapeId="0">
      <text>
        <r>
          <rPr>
            <sz val="9"/>
            <color indexed="81"/>
            <rFont val="Tahoma"/>
            <family val="2"/>
          </rPr>
          <t xml:space="preserve">power lose all night.
</t>
        </r>
      </text>
    </comment>
    <comment ref="P157" authorId="0" shapeId="0">
      <text>
        <r>
          <rPr>
            <sz val="9"/>
            <color indexed="81"/>
            <rFont val="Tahoma"/>
            <family val="2"/>
          </rPr>
          <t xml:space="preserve">Low demand/power failure for 5hrs.
</t>
        </r>
      </text>
    </comment>
    <comment ref="M167" authorId="0" shapeId="0">
      <text>
        <r>
          <rPr>
            <sz val="9"/>
            <color indexed="81"/>
            <rFont val="Tahoma"/>
            <family val="2"/>
          </rPr>
          <t xml:space="preserve">We hv burst on the mainline to the Tank.
</t>
        </r>
      </text>
    </comment>
    <comment ref="N167" authorId="0" shapeId="0">
      <text>
        <r>
          <rPr>
            <sz val="9"/>
            <color indexed="81"/>
            <rFont val="Tahoma"/>
            <family val="2"/>
          </rPr>
          <t xml:space="preserve">no production due to burst on the mainline.
</t>
        </r>
      </text>
    </comment>
    <comment ref="B168" authorId="0" shapeId="0">
      <text>
        <r>
          <rPr>
            <sz val="9"/>
            <color indexed="81"/>
            <rFont val="Tahoma"/>
            <family val="2"/>
          </rPr>
          <t xml:space="preserve">upper Tank full several times
</t>
        </r>
      </text>
    </comment>
    <comment ref="C168" authorId="0" shapeId="0">
      <text>
        <r>
          <rPr>
            <sz val="9"/>
            <color indexed="81"/>
            <rFont val="Tahoma"/>
            <family val="2"/>
          </rPr>
          <t xml:space="preserve">upper Tank full severally
</t>
        </r>
      </text>
    </comment>
    <comment ref="D168" authorId="0" shapeId="0">
      <text>
        <r>
          <rPr>
            <sz val="9"/>
            <color indexed="81"/>
            <rFont val="Tahoma"/>
            <family val="2"/>
          </rPr>
          <t xml:space="preserve">upper Tank being full
</t>
        </r>
      </text>
    </comment>
    <comment ref="F168" authorId="0" shapeId="0">
      <text>
        <r>
          <rPr>
            <sz val="9"/>
            <color indexed="81"/>
            <rFont val="Tahoma"/>
            <family val="2"/>
          </rPr>
          <t xml:space="preserve">power cutt off.
</t>
        </r>
      </text>
    </comment>
    <comment ref="H168" authorId="1" shapeId="0">
      <text>
        <r>
          <rPr>
            <b/>
            <sz val="9"/>
            <color indexed="81"/>
            <rFont val="Tahoma"/>
            <family val="2"/>
          </rPr>
          <t>Sluice valve repair, power disconnected</t>
        </r>
      </text>
    </comment>
    <comment ref="J169" authorId="0" shapeId="0">
      <text>
        <r>
          <rPr>
            <sz val="9"/>
            <color indexed="81"/>
            <rFont val="Tahoma"/>
            <family val="2"/>
          </rPr>
          <t xml:space="preserve">No power
</t>
        </r>
      </text>
    </comment>
    <comment ref="K169" authorId="0" shapeId="0">
      <text>
        <r>
          <rPr>
            <sz val="9"/>
            <color indexed="81"/>
            <rFont val="Tahoma"/>
            <family val="2"/>
          </rPr>
          <t xml:space="preserve">No power
</t>
        </r>
      </text>
    </comment>
    <comment ref="L169" authorId="0" shapeId="0">
      <text>
        <r>
          <rPr>
            <sz val="9"/>
            <color indexed="81"/>
            <rFont val="Tahoma"/>
            <family val="2"/>
          </rPr>
          <t xml:space="preserve">No power
</t>
        </r>
      </text>
    </comment>
    <comment ref="E175" authorId="0" shapeId="0">
      <text>
        <r>
          <rPr>
            <sz val="9"/>
            <color indexed="81"/>
            <rFont val="Tahoma"/>
            <family val="2"/>
          </rPr>
          <t xml:space="preserve">phase failure.
</t>
        </r>
      </text>
    </comment>
    <comment ref="C176" authorId="0" shapeId="0">
      <text>
        <r>
          <rPr>
            <sz val="9"/>
            <color indexed="81"/>
            <rFont val="Tahoma"/>
            <family val="2"/>
          </rPr>
          <t xml:space="preserve">power failure
</t>
        </r>
      </text>
    </comment>
    <comment ref="B177" authorId="0" shapeId="0">
      <text>
        <r>
          <rPr>
            <sz val="9"/>
            <color indexed="81"/>
            <rFont val="Tahoma"/>
            <family val="2"/>
          </rPr>
          <t xml:space="preserve">phase failure.
</t>
        </r>
      </text>
    </comment>
    <comment ref="F177" authorId="0" shapeId="0">
      <text>
        <r>
          <rPr>
            <sz val="9"/>
            <color indexed="81"/>
            <rFont val="Tahoma"/>
            <family val="2"/>
          </rPr>
          <t xml:space="preserve">Electrical problem no Production.
</t>
        </r>
      </text>
    </comment>
    <comment ref="O186" authorId="0" shapeId="0">
      <text>
        <r>
          <rPr>
            <sz val="9"/>
            <color indexed="81"/>
            <rFont val="Tahoma"/>
            <family val="2"/>
          </rPr>
          <t xml:space="preserve">power cutt off.
</t>
        </r>
      </text>
    </comment>
    <comment ref="C187" authorId="1" shapeId="0">
      <text>
        <r>
          <rPr>
            <b/>
            <sz val="9"/>
            <color indexed="81"/>
            <rFont val="Tahoma"/>
            <family val="2"/>
          </rPr>
          <t>No Production, Boreholes flooded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7" authorId="0" shapeId="0">
      <text>
        <r>
          <rPr>
            <sz val="9"/>
            <color indexed="81"/>
            <rFont val="Tahoma"/>
            <family val="2"/>
          </rPr>
          <t>no production.
Boreholes Flooded</t>
        </r>
      </text>
    </comment>
    <comment ref="K187" authorId="1" shapeId="0">
      <text>
        <r>
          <rPr>
            <b/>
            <sz val="9"/>
            <color indexed="81"/>
            <rFont val="Tahoma"/>
            <family val="2"/>
          </rPr>
          <t>Power Failure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6" authorId="0" shapeId="0">
      <text>
        <r>
          <rPr>
            <b/>
            <sz val="9"/>
            <color indexed="81"/>
            <rFont val="Tahoma"/>
            <family val="2"/>
          </rPr>
          <t xml:space="preserve">Power cutt off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96" authorId="0" shapeId="0">
      <text>
        <r>
          <rPr>
            <b/>
            <sz val="9"/>
            <color indexed="81"/>
            <rFont val="Tahoma"/>
            <family val="2"/>
          </rPr>
          <t xml:space="preserve">Poowernot yet restored.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0" authorId="0" shapeId="0">
      <text>
        <r>
          <rPr>
            <sz val="9"/>
            <color indexed="81"/>
            <rFont val="Tahoma"/>
            <family val="2"/>
          </rPr>
          <t xml:space="preserve">we are experiencing phase failure as from yesterday morning,it was attended yesterday by our electrician but it failed again up Now.
</t>
        </r>
      </text>
    </comment>
    <comment ref="E200" authorId="0" shapeId="0">
      <text>
        <r>
          <rPr>
            <sz val="9"/>
            <color indexed="81"/>
            <rFont val="Tahoma"/>
            <family val="2"/>
          </rPr>
          <t xml:space="preserve">phase failure at karate station for 7hrs
</t>
        </r>
      </text>
    </comment>
    <comment ref="F200" authorId="1" shapeId="0">
      <text>
        <r>
          <rPr>
            <b/>
            <sz val="9"/>
            <color indexed="81"/>
            <rFont val="Tahoma"/>
            <family val="2"/>
          </rPr>
          <t>power failure - Phase failure</t>
        </r>
      </text>
    </comment>
    <comment ref="H200" authorId="0" shapeId="0">
      <text>
        <r>
          <rPr>
            <b/>
            <sz val="9"/>
            <color indexed="81"/>
            <rFont val="Tahoma"/>
            <family val="2"/>
          </rPr>
          <t xml:space="preserve">Phase failure for 4hrs during the Night.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6" authorId="1" shapeId="0">
      <text>
        <r>
          <rPr>
            <sz val="9"/>
            <color indexed="81"/>
            <rFont val="Tahoma"/>
            <family val="2"/>
          </rPr>
          <t xml:space="preserve">power failure
</t>
        </r>
      </text>
    </comment>
    <comment ref="F206" authorId="1" shapeId="0">
      <text>
        <r>
          <rPr>
            <b/>
            <sz val="9"/>
            <color indexed="81"/>
            <rFont val="Tahoma"/>
            <family val="2"/>
          </rPr>
          <t xml:space="preserve">Power failure.
</t>
        </r>
      </text>
    </comment>
    <comment ref="G206" authorId="0" shapeId="0">
      <text>
        <r>
          <rPr>
            <sz val="9"/>
            <color indexed="81"/>
            <rFont val="Tahoma"/>
            <family val="2"/>
          </rPr>
          <t xml:space="preserve">we were experiencing phase failure at dti for almost 5hrs.
</t>
        </r>
      </text>
    </comment>
    <comment ref="E232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dti:burst at kentaliya.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2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dti:Burst at the same place as yesterday and it was repaired.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33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dti:bh 1 tripped the whole night so no production during the night.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3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dti:bh 1 tripping and taking long to restart.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44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dti:bh 4 still not fuctional.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5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was disconnected on Friday Evening.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51" authorId="3" shapeId="0">
      <text>
        <r>
          <rPr>
            <b/>
            <sz val="9"/>
            <color indexed="81"/>
            <rFont val="Tahoma"/>
            <family val="2"/>
          </rPr>
          <t>Production Supervisor - dti:power failure as from 7/7/24 as from 7:00pm up to 8/7/24 at 11:57 am[17hrs].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52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failure for </t>
        </r>
        <r>
          <rPr>
            <sz val="9"/>
            <color indexed="81"/>
            <rFont val="Tahoma"/>
            <family val="2"/>
          </rPr>
          <t xml:space="preserve">
4hrs.
</t>
        </r>
      </text>
    </comment>
    <comment ref="N253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dti:we are ecperiencing low water level from the b/hole as from today from 3am up to Now.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53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dti:low water level at Gathima as from 10/7/24 from Morning up to Now.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3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dti:water level still down.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 off
</t>
        </r>
      </text>
    </comment>
    <comment ref="P263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failure.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70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dti:low production due to raising main line sluice valve is faulty no oparation to kamere.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pumping resume at18:37pm after sluice valve replacement.
</t>
        </r>
      </text>
    </comment>
    <comment ref="G271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failure for 3hrs.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1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dti:bh 1 panel indicating Err 0.01 /Err0.04
 up to Today 21/7/24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71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dti:bh 1 resume on 22/7/24 at 2pm.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2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dti:water level still down.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phasefailure frmyesturday from 9:55am up to Now.
 </t>
        </r>
      </text>
    </comment>
    <comment ref="G276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failur/phase failure for 10hrs.
Up to Now.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6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dti:we experience power failure and phase failure for almost 23hrs.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1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cutt off.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2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failure for 16hrs.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82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failure for 2hrs.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cutt off yesturday 23/7/24 at 12:30pm up to Now.
</t>
        </r>
      </text>
    </comment>
    <comment ref="O2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cutt off .
</t>
        </r>
      </text>
    </comment>
    <comment ref="F29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Upper Tank  was vandalise,the oparater cannot pump water that’s why the production is down.
</t>
        </r>
      </text>
    </comment>
    <comment ref="C30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</t>
        </r>
      </text>
    </comment>
    <comment ref="D30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due to rain</t>
        </r>
      </text>
    </comment>
    <comment ref="N30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No supply to cbd/ccr</t>
        </r>
      </text>
    </comment>
    <comment ref="G30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stops for 2hrs due to p/line Tank being full.
</t>
        </r>
      </text>
    </comment>
    <comment ref="G30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p/line b/hole was switched off due to Tank being full, it stops for 18hrs.
</t>
        </r>
      </text>
    </comment>
    <comment ref="K310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disconnected as from2pm on 16/8/24 and reconned today on 19/8/24 at8:30am.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9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dti:phase failure at AIC as from yesterday 14/8/24 up today 15/8/24[24hrs]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and fractuating 4.5hrs</t>
        </r>
      </text>
    </comment>
    <comment ref="F32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Extended 2hrs phase failure</t>
        </r>
      </text>
    </comment>
    <comment ref="O33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line repair at jaquar petro station,no supply to longonot yesterday.
</t>
        </r>
      </text>
    </comment>
    <comment ref="F34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cutt off yesterday and not yet reconnected[14hrs].
</t>
        </r>
      </text>
    </comment>
    <comment ref="M35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electrical failure
</t>
        </r>
      </text>
    </comment>
    <comment ref="B3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5hrs</t>
        </r>
      </text>
    </comment>
    <comment ref="K3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experiencing phase failure upto 16th Sept,2024 @10.50am
</t>
        </r>
      </text>
    </comment>
    <comment ref="N3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cutt off
</t>
        </r>
      </text>
    </comment>
    <comment ref="F36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stops for 6hrs due to burst on the raising main line.
</t>
        </r>
      </text>
    </comment>
    <comment ref="B36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loss/phase failure for 13hrs.
</t>
        </r>
      </text>
    </comment>
    <comment ref="B37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5hrs.
</t>
        </r>
      </text>
    </comment>
    <comment ref="F37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burst which took 7hrs 15mnts for repair.
</t>
        </r>
      </text>
    </comment>
    <comment ref="D37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not yet resolved as from 22/9/24 up to Today 23/9/24 at 10:30am.
</t>
        </r>
      </text>
    </comment>
    <comment ref="L37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as from yesturday up to today at 8:29 am on 30/9/24.
</t>
        </r>
      </text>
    </comment>
    <comment ref="D37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theere was phase failure for 7hrs as from 22/9/24 and power failure too.
</t>
        </r>
      </text>
    </comment>
    <comment ref="E37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3hrs.
</t>
        </r>
      </text>
    </comment>
    <comment ref="G37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4hrs stoppage due to tank repair at kayole and 2hrs stoppage due to Tank full at Wws[all 6hrs]
</t>
        </r>
      </text>
    </comment>
    <comment ref="H37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stops for 8hrs due to kayole having burst.
</t>
        </r>
      </text>
    </comment>
    <comment ref="M37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supply stops for 5hrs and 30 mints low demand.
</t>
        </r>
      </text>
    </comment>
    <comment ref="N37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due to kayole soja regusted stoopage for 5hrs.
</t>
        </r>
      </text>
    </comment>
    <comment ref="P37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stoppage fron karate due to low demand.
</t>
        </r>
      </text>
    </comment>
    <comment ref="C38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experience mechanical problem on highlift pump for 5hrs.
</t>
        </r>
      </text>
    </comment>
    <comment ref="D38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for 4hrs.
</t>
        </r>
      </text>
    </comment>
    <comment ref="E38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stoppage for maintenance to replace the Non-Return valve for 4hrs 30mnts.
</t>
        </r>
      </text>
    </comment>
    <comment ref="H38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activety by distribution repair and backfilling of Mainline from upperhill Tank to P/line.
</t>
        </r>
      </text>
    </comment>
    <comment ref="O38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Tank was full at night and bh switched off and restarted in the morning.
</t>
        </r>
      </text>
    </comment>
    <comment ref="H39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raising main line 23hrs kwa-muhia to today 11/10/24.
</t>
        </r>
      </text>
    </comment>
    <comment ref="G39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2 tripping at night.
</t>
        </r>
      </text>
    </comment>
    <comment ref="F39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as from yesturday.
</t>
        </r>
      </text>
    </comment>
    <comment ref="M39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29hrs power resume Today at 8:36am.
</t>
        </r>
      </text>
    </comment>
    <comment ref="O39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experiencing  phase failure for Nip production as from  14:46pm[16/10/24] up to today[17/10/24] 17hrs.
</t>
        </r>
      </text>
    </comment>
    <comment ref="C39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15hrs from 5/10/25 up to 6/10/24 at 10:30 am.
</t>
        </r>
      </text>
    </comment>
    <comment ref="H39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for 6hrs Raising mainline at Three point.
</t>
        </r>
      </text>
    </comment>
    <comment ref="P39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failure/phase failure for 16hrs.
</t>
        </r>
      </text>
    </comment>
    <comment ref="N4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supply stoped for3hrs due to Burst main line.
</t>
        </r>
      </text>
    </comment>
    <comment ref="P40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as from 10:00 am  to 5:30pm[7hrs 30mnts]
</t>
        </r>
      </text>
    </comment>
    <comment ref="F41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due to rain in the morning.
</t>
        </r>
      </text>
    </comment>
    <comment ref="G41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3hrs.
</t>
        </r>
      </text>
    </comment>
    <comment ref="H41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oparator was in attedance of the meeting at main office but ther was water on tank storage at kamere and kwa-muhia.
</t>
        </r>
      </text>
    </comment>
    <comment ref="F41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3hrs and bh1 and bh 2 Tripping.
</t>
        </r>
      </text>
    </comment>
    <comment ref="M41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both bh 1 and bh 2 tripped for 16hrs.
</t>
        </r>
      </text>
    </comment>
    <comment ref="O41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Bhs both tripped for 4hrs yesturday.
</t>
        </r>
      </text>
    </comment>
    <comment ref="K41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oparator was not well for date 26/10/24 and 27/10/24 but today he is on Duty
</t>
        </r>
      </text>
    </comment>
    <comment ref="D42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4hrs
</t>
        </r>
      </text>
    </comment>
    <comment ref="F42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7hrs.
</t>
        </r>
      </text>
    </comment>
    <comment ref="P42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over voltage for both h/lift and bh5 for 8hrs.
</t>
        </r>
      </text>
    </comment>
    <comment ref="D42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3hrs.
</t>
        </r>
      </text>
    </comment>
    <comment ref="F42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9hrs and 10mnts.
</t>
        </r>
      </text>
    </comment>
    <comment ref="N42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2hrs.
</t>
        </r>
      </text>
    </comment>
    <comment ref="P42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7hrs.
</t>
        </r>
      </text>
    </comment>
    <comment ref="B42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6hrs.
</t>
        </r>
      </text>
    </comment>
    <comment ref="B43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indicating low water level the whole of yesturday.</t>
        </r>
      </text>
    </comment>
    <comment ref="M43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line repair behind pump house which took almost 8hrs.
</t>
        </r>
      </text>
    </comment>
    <comment ref="D43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Both bhs Tripping for 3hrs.
</t>
        </r>
      </text>
    </comment>
    <comment ref="F43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bh2 tripped all night long.
</t>
        </r>
      </text>
    </comment>
    <comment ref="G43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bh2 tripping all nig long.
</t>
        </r>
      </text>
    </comment>
    <comment ref="H43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bh2 tripping at night.
</t>
        </r>
      </text>
    </comment>
    <comment ref="H43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this volume is for the NIP[Wangunjiri] direct to Gathima for Gathima bh power disconnected.
</t>
        </r>
      </text>
    </comment>
    <comment ref="J43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cutt off,using Nip[wangunjiri].
</t>
        </r>
      </text>
    </comment>
    <comment ref="P43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at gathima for 24hrs.
</t>
        </r>
      </text>
    </comment>
    <comment ref="M44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over voltage for 5hrs.
</t>
        </r>
      </text>
    </comment>
    <comment ref="B44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 voltage for 10hrs.</t>
        </r>
      </text>
    </comment>
    <comment ref="E44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issue on bh tripping for 5hrs.
</t>
        </r>
      </text>
    </comment>
    <comment ref="F44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3hrs.
</t>
        </r>
      </text>
    </comment>
    <comment ref="O44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6hrs
</t>
        </r>
      </text>
    </comment>
    <comment ref="P44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no access to school compound due to the on going Exams.
</t>
        </r>
      </text>
    </comment>
    <comment ref="B45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for 10hrs.
</t>
        </r>
      </text>
    </comment>
    <comment ref="O45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6hrs.
</t>
        </r>
      </text>
    </comment>
    <comment ref="P45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1 not working,bh5 stops working due to power failure for 18hrs.
</t>
        </r>
      </text>
    </comment>
    <comment ref="K4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tank full water from DTI.
</t>
        </r>
      </text>
    </comment>
    <comment ref="D46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Tripping of bh 2.</t>
        </r>
      </text>
    </comment>
    <comment ref="E46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Tripping of bh2 4hrs.
</t>
        </r>
      </text>
    </comment>
    <comment ref="F46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
</t>
        </r>
      </text>
    </comment>
    <comment ref="P46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1 tripping at night.
</t>
        </r>
      </text>
    </comment>
    <comment ref="G46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power issues over voltage for 8
hrs.and supply resumes at 8am.
</t>
        </r>
      </text>
    </comment>
    <comment ref="H46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3hrs stoppage due to over voltage,also 5hrs stoppage due to low demand.
</t>
        </r>
      </text>
    </comment>
    <comment ref="O46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stops for 16hrs due to issues with wws high lift all night long.
</t>
        </r>
      </text>
    </comment>
    <comment ref="P46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B47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bh5 not working</t>
        </r>
      </text>
    </comment>
    <comment ref="C47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 voltage for 8hrs and bh5 not fuctional for 20hrs.
</t>
        </r>
      </text>
    </comment>
    <comment ref="M47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 for voltage for 10hrs.
</t>
        </r>
      </text>
    </comment>
    <comment ref="O47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1hr and under voltage for 4hrs.
</t>
        </r>
      </text>
    </comment>
    <comment ref="P47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 voltage for 1hr.
</t>
        </r>
      </text>
    </comment>
    <comment ref="L47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Tank full to Capacity.
</t>
        </r>
      </text>
    </comment>
    <comment ref="G48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6 hrs</t>
        </r>
      </text>
    </comment>
    <comment ref="M48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4 hours 31 minutes
</t>
        </r>
      </text>
    </comment>
    <comment ref="O48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rising main 6 hours.</t>
        </r>
      </text>
    </comment>
    <comment ref="F48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4hrs stoppage due to low demand.
</t>
        </r>
      </text>
    </comment>
    <comment ref="H48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wws tank full.
Due to burst along kayole trasport main.</t>
        </r>
      </text>
    </comment>
    <comment ref="J48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stoppage 4 hours ,burst at kayole</t>
        </r>
      </text>
    </comment>
    <comment ref="M48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stoppage 4 hours wws tank full at night.
</t>
        </r>
      </text>
    </comment>
    <comment ref="N48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stoppage 4 hours power lost at wws pumping station.</t>
        </r>
      </text>
    </comment>
    <comment ref="B49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cutt off.
</t>
        </r>
      </text>
    </comment>
    <comment ref="H49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overvoltage 4 hours.</t>
        </r>
      </text>
    </comment>
    <comment ref="J49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 voltage 3 hours</t>
        </r>
      </text>
    </comment>
    <comment ref="L49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stoppage 3 hours,overvoltage</t>
        </r>
      </text>
    </comment>
    <comment ref="B49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failure.
</t>
        </r>
      </text>
    </comment>
    <comment ref="M49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tant full 2 hours.
</t>
        </r>
      </text>
    </comment>
    <comment ref="N49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tank full 2 hours.</t>
        </r>
      </text>
    </comment>
    <comment ref="O49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tank full 1 hour.
</t>
        </r>
      </text>
    </comment>
    <comment ref="L50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along transport main 4 hours. </t>
        </r>
      </text>
    </comment>
    <comment ref="F50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6 hours.</t>
        </r>
      </text>
    </comment>
    <comment ref="L50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at kayole due to rain.</t>
        </r>
      </text>
    </comment>
    <comment ref="F51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4 hours.</t>
        </r>
      </text>
    </comment>
    <comment ref="F51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3 hours.</t>
        </r>
      </text>
    </comment>
    <comment ref="G51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tank full.
</t>
        </r>
      </text>
    </comment>
    <comment ref="J51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failure.</t>
        </r>
      </text>
    </comment>
    <comment ref="K51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tank full.</t>
        </r>
      </text>
    </comment>
    <comment ref="E52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I tripping now and then.</t>
        </r>
      </text>
    </comment>
    <comment ref="F52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1 and 2 tripping.
</t>
        </r>
      </text>
    </comment>
    <comment ref="G52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1 and 2 tripping.
</t>
        </r>
      </text>
    </comment>
    <comment ref="E53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for 5hrs and burst on the mainline from karate for 19hrs,and still not yet repaid up to now.</t>
        </r>
      </text>
    </comment>
    <comment ref="L53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on the mainline as from 6pm on 5th january up to now[24hrs]
</t>
        </r>
      </text>
    </comment>
    <comment ref="N54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 bh being use indicated no water the oparator usd the athi bh as back up.
</t>
        </r>
      </text>
    </comment>
    <comment ref="C54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2hrs
</t>
        </r>
      </text>
    </comment>
    <comment ref="D54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4hrs and bh tripping.
</t>
        </r>
      </text>
    </comment>
    <comment ref="F54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Tripping for 2hrs.
</t>
        </r>
      </text>
    </comment>
    <comment ref="H54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bh's Tripping at night.
</t>
        </r>
      </text>
    </comment>
    <comment ref="K54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5hrs.
</t>
        </r>
      </text>
    </comment>
    <comment ref="N54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2 Tripping for 2hrs.
</t>
        </r>
      </text>
    </comment>
    <comment ref="O54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Bhs Tripping for 5hrs.
</t>
        </r>
      </text>
    </comment>
    <comment ref="P54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Tripped for 1hr.
</t>
        </r>
      </text>
    </comment>
    <comment ref="E5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no supply to maili mbili.
</t>
        </r>
      </text>
    </comment>
    <comment ref="O55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 disconnected.
</t>
        </r>
      </text>
    </comment>
    <comment ref="H56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bh5 was having over voltage the whole night.
</t>
        </r>
      </text>
    </comment>
    <comment ref="E56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raising main line to kamere from 8:00am up to Now not yet repaird [24hrs]
</t>
        </r>
      </text>
    </comment>
    <comment ref="F56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supply resume as from 16:52pm.</t>
        </r>
      </text>
    </comment>
    <comment ref="M56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all tanks full 4 hours.</t>
        </r>
      </text>
    </comment>
    <comment ref="J57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3hrs.
</t>
        </r>
      </text>
    </comment>
    <comment ref="K57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Tripping at night.
</t>
        </r>
      </text>
    </comment>
    <comment ref="O57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both b/holes Tripped all night long.
</t>
        </r>
      </text>
    </comment>
    <comment ref="F57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supply from karate stops for 8hrs due to burst at kayole raising main.</t>
        </r>
      </text>
    </comment>
    <comment ref="G57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supply stops due to leakage at kayole bridge for 5hrs.
</t>
        </r>
      </text>
    </comment>
    <comment ref="L57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blockage on the raising main and production from karate was stopped for almost 4hrs.
</t>
        </r>
      </text>
    </comment>
    <comment ref="F58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for 11hrs 40 mints.</t>
        </r>
      </text>
    </comment>
    <comment ref="O5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P/line Tank full all night the  bh was switched off.
</t>
        </r>
      </text>
    </comment>
    <comment ref="G59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bh's Tripping.
</t>
        </r>
      </text>
    </comment>
    <comment ref="J59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Tripping at Night.from date 14/2/25 to 16/2.25.</t>
        </r>
      </text>
    </comment>
    <comment ref="N59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as from 19:15pm up to 4:05am[9hrs].
</t>
        </r>
      </text>
    </comment>
    <comment ref="F60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burst on the supply line which took 8hrs to repair,production stops for that period.
</t>
        </r>
      </text>
    </comment>
    <comment ref="F60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undervoltage for8hrs at DTI.
</t>
        </r>
      </text>
    </comment>
    <comment ref="G60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for 8hrs.
</t>
        </r>
      </text>
    </comment>
    <comment ref="E6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stops for 6hrs due to p/line Tank being full.
</t>
        </r>
      </text>
    </comment>
    <comment ref="M61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all tanks full 4 hours.</t>
        </r>
      </text>
    </comment>
    <comment ref="G61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both bh's Tripped for the whole night.
</t>
        </r>
      </text>
    </comment>
    <comment ref="O61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both b/holes Tripped all night long.
</t>
        </r>
      </text>
    </comment>
    <comment ref="F61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no supply to Town center coz there was no water.
</t>
        </r>
      </text>
    </comment>
    <comment ref="F61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for 5hrs.
</t>
        </r>
      </text>
    </comment>
    <comment ref="B62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14hr stoppage due to bh 5 burnt cable.
</t>
        </r>
      </text>
    </comment>
    <comment ref="C62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for 3hrs and 4hrs and 50mints stoppage due burnt cable.
</t>
        </r>
      </text>
    </comment>
    <comment ref="D62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bh5 stops due to under voltage for 5hrs and 30mints.
</t>
        </r>
      </text>
    </comment>
    <comment ref="E62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bh5 has Technical problem.
</t>
        </r>
      </text>
    </comment>
    <comment ref="F62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for 4hrs and bh5 over voltage.
</t>
        </r>
      </text>
    </comment>
    <comment ref="O62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P/line Tank full all night the  bh was switched off.
</t>
        </r>
      </text>
    </comment>
    <comment ref="E65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begin at 3pm,it took 6hrs repair to be done.
</t>
        </r>
      </text>
    </comment>
    <comment ref="K65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bh1 Tripping all night.
15hrs</t>
        </r>
      </text>
    </comment>
    <comment ref="L65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tripping 15hrs</t>
        </r>
      </text>
    </comment>
    <comment ref="P66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stops for 7hrs due to burst at the raising main line.
</t>
        </r>
      </text>
    </comment>
    <comment ref="K67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power issues even solar was not working.
</t>
        </r>
      </text>
    </comment>
    <comment ref="N679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Burst 3hrs</t>
        </r>
      </text>
    </comment>
    <comment ref="C68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tripping 4hrs</t>
        </r>
      </text>
    </comment>
    <comment ref="D68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tripping 15hrs</t>
        </r>
      </text>
    </comment>
    <comment ref="C68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3hrs</t>
        </r>
      </text>
    </comment>
    <comment ref="D6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</t>
        </r>
      </text>
    </comment>
    <comment ref="D68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System failure</t>
        </r>
      </text>
    </comment>
    <comment ref="B69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|Over voltage 5 hrs</t>
        </r>
      </text>
    </comment>
    <comment ref="D69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overvol.tage 6hrs</t>
        </r>
      </text>
    </comment>
    <comment ref="K692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under voltage 6hrs</t>
        </r>
      </text>
    </comment>
    <comment ref="L692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under voltage 6hrs</t>
        </r>
      </text>
    </comment>
    <comment ref="P692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Under voltage 6hrs
</t>
        </r>
      </text>
    </comment>
    <comment ref="N69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 was switched off tank was full.4hrs
</t>
        </r>
      </text>
    </comment>
    <comment ref="C701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low demand 5hrs</t>
        </r>
      </text>
    </comment>
    <comment ref="D701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burst 5hrs</t>
        </r>
      </text>
    </comment>
    <comment ref="E701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Burst a long rising main 12
</t>
        </r>
      </text>
    </comment>
    <comment ref="H701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Low demand 5hrs</t>
        </r>
      </text>
    </comment>
    <comment ref="C703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Bh low 12hrs</t>
        </r>
      </text>
    </comment>
    <comment ref="E703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power loss 12hrs</t>
        </r>
      </text>
    </comment>
    <comment ref="D707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power loss 9hrs</t>
        </r>
      </text>
    </comment>
    <comment ref="E707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power loss 2hrs</t>
        </r>
      </text>
    </comment>
    <comment ref="H707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burst at kayole 12hrs
</t>
        </r>
      </text>
    </comment>
    <comment ref="J707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power loss 16hrs</t>
        </r>
      </text>
    </comment>
    <comment ref="D714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power loss 9hrs
</t>
        </r>
      </text>
    </comment>
    <comment ref="M714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Under voltage 12hrs</t>
        </r>
      </text>
    </comment>
    <comment ref="F72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low demand at Night[4hrs].
</t>
        </r>
      </text>
    </comment>
    <comment ref="N72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lost for 7hrs.
</t>
        </r>
      </text>
    </comment>
    <comment ref="P72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failure on Nip control panel,it took 15hrs,to be resolved.
</t>
        </r>
      </text>
    </comment>
    <comment ref="L73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10hrs 13mints.
</t>
        </r>
      </text>
    </comment>
    <comment ref="F7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power failure at karate for 5hrs.
</t>
        </r>
      </text>
    </comment>
    <comment ref="H7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on the main line from wws to kayole which took 10hrs to repair.
</t>
        </r>
      </text>
    </comment>
    <comment ref="K7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kayole tank being full most of the time reported bt wws oparator.
</t>
        </r>
      </text>
    </comment>
    <comment ref="L7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stoppage of water by wws oparator indicating that kayole Tank is full.
</t>
        </r>
      </text>
    </comment>
    <comment ref="N7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at night.
</t>
        </r>
      </text>
    </comment>
    <comment ref="F77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stoppage of production time to time due to wws Tank bein full,even during the Day.
</t>
        </r>
      </text>
    </comment>
    <comment ref="M79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lost for 4hrs.
</t>
        </r>
      </text>
    </comment>
    <comment ref="E79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more stoppage due to wws Tank being full most of the time.
</t>
        </r>
      </text>
    </comment>
    <comment ref="E80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under voltage for 10hrs production resume at 6:20pm.
</t>
        </r>
      </text>
    </comment>
    <comment ref="G80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under voltage from 7am to 6pm that is 12hrs of under voltage.
</t>
        </r>
      </text>
    </comment>
    <comment ref="H80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low voltage from 7:56am to 6:35pm for 10hrs and sme minutes.
</t>
        </r>
      </text>
    </comment>
    <comment ref="N80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low voltage for 8hrs.
</t>
        </r>
      </text>
    </comment>
    <comment ref="G81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demand,which lead to production stoppage from Karate station.
</t>
        </r>
      </text>
    </comment>
    <comment ref="G82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power blackout as suleiman reported to the Group.
</t>
        </r>
      </text>
    </comment>
    <comment ref="M82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lost for 15hrs</t>
        </r>
      </text>
    </comment>
    <comment ref="N82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8hrs.
</t>
        </r>
      </text>
    </comment>
    <comment ref="O82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for 8hrs.
</t>
        </r>
      </text>
    </comment>
    <comment ref="G83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Burst on the raising main line,for 5hrs.
</t>
        </r>
      </text>
    </comment>
    <comment ref="M83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and often stoppage kayole Tank being full.
</t>
        </r>
      </text>
    </comment>
    <comment ref="P83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stoppage for 18hrs due to low demand.
</t>
        </r>
      </text>
    </comment>
    <comment ref="G83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 due to burst on raising main line,for 5hrs.
</t>
        </r>
      </text>
    </comment>
    <comment ref="M83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and more stoppage due to wws Tank being full time by time.
</t>
        </r>
      </text>
    </comment>
    <comment ref="N83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stopped for 6hrs due to pump mantenance check at 
wws.
</t>
        </r>
      </text>
    </comment>
    <comment ref="P83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stoopage of production due to low demand.
</t>
        </r>
      </text>
    </comment>
    <comment ref="H84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G85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at karate for16hrs.
</t>
        </r>
      </text>
    </comment>
    <comment ref="E86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often stoppage from Wws due to Tank being Full.[4hrs].
</t>
        </r>
      </text>
    </comment>
    <comment ref="F86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stoppage for 4hrs due to Wws Tank being full.
</t>
        </r>
      </text>
    </comment>
    <comment ref="G86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at karate for16hrs.
</t>
        </r>
      </text>
    </comment>
    <comment ref="H86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M86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phase failure for almost 13hrs at karate station,production has resume at 9:59am today.
</t>
        </r>
      </text>
    </comment>
    <comment ref="N86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stops for almost 4hrs due to wws Tank being full reported by Ameo.
</t>
        </r>
      </text>
    </comment>
    <comment ref="O86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P86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G8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H8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J8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deman.
</t>
        </r>
      </text>
    </comment>
    <comment ref="K8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L8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M8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N8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O8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P88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C90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No power.
</t>
        </r>
      </text>
    </comment>
    <comment ref="D90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No power.
</t>
        </r>
      </text>
    </comment>
    <comment ref="E90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no power
</t>
        </r>
      </text>
    </comment>
    <comment ref="F90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No power.
</t>
        </r>
      </text>
    </comment>
    <comment ref="G90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failuer.
</t>
        </r>
      </text>
    </comment>
    <comment ref="H901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dti:No power.
</t>
        </r>
      </text>
    </comment>
    <comment ref="P90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due to more Rain in Ngondi.
</t>
        </r>
      </text>
    </comment>
    <comment ref="H90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ha issues with Nip bh 5 it's has stop oparating as from yesterday,indicaticating the RED Light when put On.
</t>
        </r>
      </text>
    </comment>
    <comment ref="B9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C9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D9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G9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H9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N9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O9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and we are having burst on the mainline in side karate production site,which happen at 3:00am Today.
</t>
        </r>
      </text>
    </comment>
    <comment ref="P90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production due to Burst at karate station on Raising Main line.Not yet Finished.
</t>
        </r>
      </text>
    </comment>
    <comment ref="H90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P90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 off.
</t>
        </r>
      </text>
    </comment>
    <comment ref="O91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undervoltage for bh5 for 12hrs.
</t>
        </r>
      </text>
    </comment>
    <comment ref="M92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a Burst on the mainline which took 9hrs to repair from 9am to 6pm
</t>
        </r>
      </text>
    </comment>
    <comment ref="P92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more Rain.
</t>
        </r>
      </text>
    </comment>
    <comment ref="O92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supply to wws stops for 9hrs due to burst on the Raising main from wws to kayoye[Bridge] up to Now.
</t>
        </r>
      </text>
    </comment>
    <comment ref="P927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H92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 off.
</t>
        </r>
      </text>
    </comment>
    <comment ref="F93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for almost 8hrs.
</t>
        </r>
      </text>
    </comment>
    <comment ref="G93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lost for 5hrs.
</t>
        </r>
      </text>
    </comment>
    <comment ref="N93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voltage.
</t>
        </r>
      </text>
    </comment>
    <comment ref="O93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bh4 andbh5 experience low voltage for 16hrs.
</t>
        </r>
      </text>
    </comment>
    <comment ref="E93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phase failure for 6hrs,and it has been solved.
</t>
        </r>
      </text>
    </comment>
    <comment ref="F93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4hrs.
</t>
        </r>
      </text>
    </comment>
    <comment ref="G94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 for 4hrs.
</t>
        </r>
      </text>
    </comment>
    <comment ref="H94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for 3hrs.
</t>
        </r>
      </text>
    </comment>
    <comment ref="M94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4hrs stoppage due to low demand.
</t>
        </r>
      </text>
    </comment>
    <comment ref="N94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soppage for 3hrs due to low demand.
</t>
        </r>
      </text>
    </comment>
    <comment ref="O94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more stoppage due to low demand.
</t>
        </r>
      </text>
    </comment>
    <comment ref="P949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for 4hrs on Nip production which also services wws.
</t>
        </r>
      </text>
    </comment>
    <comment ref="H95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 off.
</t>
        </r>
      </text>
    </comment>
    <comment ref="F95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in DTI.
</t>
        </r>
      </text>
    </comment>
    <comment ref="H95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on High lift.
</t>
        </r>
      </text>
    </comment>
    <comment ref="J95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8hrs.
</t>
        </r>
      </text>
    </comment>
    <comment ref="M95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8hrs.</t>
        </r>
      </text>
    </comment>
    <comment ref="N95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for almost 8hrs.
</t>
        </r>
      </text>
    </comment>
    <comment ref="O95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for 8hrs.
</t>
        </r>
      </text>
    </comment>
    <comment ref="P95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for 8hrs.
</t>
        </r>
      </text>
    </comment>
    <comment ref="D97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E97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J97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K97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L97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O97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production stoppage for 13hrs due to burst on the main line to kayole.
</t>
        </r>
      </text>
    </comment>
    <comment ref="P97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both k/pp and nyonjoro the readings are for 2wks plus this week.
</t>
        </r>
      </text>
    </comment>
    <comment ref="B97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voltage.
</t>
        </r>
      </text>
    </comment>
    <comment ref="C97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voltage.
</t>
        </r>
      </text>
    </comment>
    <comment ref="D97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voltage.
</t>
        </r>
      </text>
    </comment>
    <comment ref="E97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voltage.
</t>
        </r>
      </text>
    </comment>
    <comment ref="L99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O99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P99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that brings more stoppage of like 5hrs.
</t>
        </r>
      </text>
    </comment>
    <comment ref="O100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over voltage on bh5 for almost 7hrs.
</t>
        </r>
      </text>
    </comment>
    <comment ref="P100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over voltage from 10pm up to today 6am thets 8hrs and from 6am low voltage occurs.
</t>
        </r>
      </text>
    </comment>
    <comment ref="D100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 due to Rain the Tanks were full.
</t>
        </r>
      </text>
    </comment>
    <comment ref="L101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disconected.
</t>
        </r>
      </text>
    </comment>
    <comment ref="F101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demand.
</t>
        </r>
      </text>
    </comment>
    <comment ref="B102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low voltage on bh 5.
</t>
        </r>
      </text>
    </comment>
    <comment ref="F1022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 voltage 
</t>
        </r>
      </text>
    </comment>
    <comment ref="B103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no supply to kayole due to burst on the mainline near kayole Bridge for 20hrs,up to Now.[2pm yesterday to Today not yet repaired.</t>
        </r>
      </text>
    </comment>
    <comment ref="D1032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black out 5hrs</t>
        </r>
      </text>
    </comment>
    <comment ref="B1036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supply to Wws stops from 2pm yesterday up to Today at 8am burst on the raising mainline to Kayole not yet repaired that’s 20hrs of No production to Wws.</t>
        </r>
      </text>
    </comment>
    <comment ref="J1036" authorId="3" shapeId="0">
      <text>
        <r>
          <rPr>
            <b/>
            <sz val="9"/>
            <color indexed="81"/>
            <rFont val="Tahoma"/>
            <family val="2"/>
          </rPr>
          <t>Production Supervisor - 
Burst at kayole brigde 10hrs</t>
        </r>
      </text>
    </comment>
    <comment ref="H1044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low voltage 12hrs</t>
        </r>
      </text>
    </comment>
    <comment ref="J104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Electral isue 5hrs</t>
        </r>
      </text>
    </comment>
    <comment ref="N1044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under voltage 12hrs</t>
        </r>
      </text>
    </comment>
    <comment ref="O1044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over voltage 12hrs</t>
        </r>
      </text>
    </comment>
    <comment ref="P1044" authorId="4" shapeId="0">
      <text>
        <r>
          <rPr>
            <b/>
            <sz val="9"/>
            <color indexed="81"/>
            <rFont val="Tahoma"/>
            <family val="2"/>
          </rPr>
          <t>Production Superintendent:low voltage 10hrs</t>
        </r>
      </text>
    </comment>
    <comment ref="H1045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electrical issue 6hrs
</t>
        </r>
      </text>
    </comment>
    <comment ref="J1045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59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Power loss 4hts</t>
        </r>
      </text>
    </comment>
    <comment ref="B1067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over voltage 14hrs</t>
        </r>
      </text>
    </comment>
    <comment ref="C1067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Under voltage 6hrs</t>
        </r>
      </text>
    </comment>
    <comment ref="H1067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low voltage 12hrs</t>
        </r>
      </text>
    </comment>
    <comment ref="H1068" authorId="4" shapeId="0">
      <text>
        <r>
          <rPr>
            <b/>
            <sz val="9"/>
            <color indexed="81"/>
            <rFont val="Tahoma"/>
            <family val="2"/>
          </rPr>
          <t>Production Superintendent:</t>
        </r>
        <r>
          <rPr>
            <sz val="9"/>
            <color indexed="81"/>
            <rFont val="Tahoma"/>
            <family val="2"/>
          </rPr>
          <t xml:space="preserve">
electrical issue 6hrs
</t>
        </r>
      </text>
    </comment>
    <comment ref="K108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for 16 hrs up to Now not yet solved waiting for kplc Guys.
</t>
        </r>
      </text>
    </comment>
    <comment ref="L1081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phase failure the whole night from 7pm up to 6am ,muchiri sourt it out 12hrs.
</t>
        </r>
      </text>
    </comment>
    <comment ref="G1088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soppage for 5hrs due to Burst on the main line.
</t>
        </r>
      </text>
    </comment>
    <comment ref="F1090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8hrs stoppage from 9pm to 6am due toa Tank being full.
</t>
        </r>
      </text>
    </comment>
    <comment ref="M1121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 dti:There was phase failure at Gathima for almost 5hrs.
</t>
        </r>
      </text>
    </comment>
    <comment ref="D112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no supply to maili-mbili the whole of yesterday coz of low demand.[8hrs]
</t>
        </r>
      </text>
    </comment>
    <comment ref="G113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did experience over voltage here the supply was low.
</t>
        </r>
      </text>
    </comment>
    <comment ref="H113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 voltage.
</t>
        </r>
      </text>
    </comment>
    <comment ref="J113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 voltage at dti for almost 8hrs.
</t>
        </r>
      </text>
    </comment>
    <comment ref="K113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 voltage for9hrs.
</t>
        </r>
      </text>
    </comment>
    <comment ref="L113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overvoltage for 8hrs.
</t>
        </r>
      </text>
    </comment>
    <comment ref="M1133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overvoltage  fr almost 8hrs.
</t>
        </r>
      </text>
    </comment>
    <comment ref="G1134" authorId="3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did  hv power failure the whole of cbd for almost 8hrs.
</t>
        </r>
      </text>
    </comment>
    <comment ref="L1170" authorId="3" shapeId="0">
      <text>
        <r>
          <rPr>
            <b/>
            <sz val="9"/>
            <color indexed="81"/>
            <rFont val="Tahoma"/>
            <family val="2"/>
          </rPr>
          <t xml:space="preserve">Production Supervisor -
power loss 8
</t>
        </r>
      </text>
    </comment>
    <comment ref="M1177" authorId="4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ov 7hrs</t>
        </r>
      </text>
    </comment>
    <comment ref="N1177" authorId="4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ov 6hrs</t>
        </r>
      </text>
    </comment>
    <comment ref="P1177" authorId="4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ov 16hrs</t>
        </r>
      </text>
    </comment>
    <comment ref="H1192" authorId="4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power issues 16hrs</t>
        </r>
      </text>
    </comment>
    <comment ref="D1199" authorId="4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uv/ov 18hrs</t>
        </r>
      </text>
    </comment>
    <comment ref="E1199" authorId="4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ov 12hrs</t>
        </r>
      </text>
    </comment>
    <comment ref="F1199" authorId="4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ov 12hrs
</t>
        </r>
      </text>
    </comment>
    <comment ref="E1200" authorId="4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no power 12hrs
</t>
        </r>
      </text>
    </comment>
    <comment ref="F1214" authorId="3" shapeId="0">
      <text>
        <r>
          <rPr>
            <b/>
            <sz val="9"/>
            <color indexed="81"/>
            <rFont val="Tahoma"/>
            <charset val="1"/>
          </rPr>
          <t>Production Supervisor - dti:</t>
        </r>
        <r>
          <rPr>
            <sz val="9"/>
            <color indexed="81"/>
            <rFont val="Tahoma"/>
            <charset val="1"/>
          </rPr>
          <t xml:space="preserve">
power failure from 10pm last Night to 8am Today[9
hrs].
</t>
        </r>
      </text>
    </comment>
    <comment ref="K1214" authorId="3" shapeId="0">
      <text>
        <r>
          <rPr>
            <b/>
            <sz val="9"/>
            <color indexed="81"/>
            <rFont val="Tahoma"/>
            <charset val="1"/>
          </rPr>
          <t>Production Supervisor - dti:</t>
        </r>
        <r>
          <rPr>
            <sz val="9"/>
            <color indexed="81"/>
            <rFont val="Tahoma"/>
            <charset val="1"/>
          </rPr>
          <t xml:space="preserve">
power failure for 19 hrs.
</t>
        </r>
      </text>
    </comment>
    <comment ref="D1221" authorId="3" shapeId="0">
      <text>
        <r>
          <rPr>
            <b/>
            <sz val="9"/>
            <color indexed="81"/>
            <rFont val="Tahoma"/>
            <charset val="1"/>
          </rPr>
          <t>Production Supervisor - dti:</t>
        </r>
        <r>
          <rPr>
            <sz val="9"/>
            <color indexed="81"/>
            <rFont val="Tahoma"/>
            <charset val="1"/>
          </rPr>
          <t xml:space="preserve">
we were experiencing over voltage for almost 6hrs.
</t>
        </r>
      </text>
    </comment>
    <comment ref="K1221" authorId="3" shapeId="0">
      <text>
        <r>
          <rPr>
            <b/>
            <sz val="9"/>
            <color indexed="81"/>
            <rFont val="Tahoma"/>
            <charset val="1"/>
          </rPr>
          <t>Production Supervisor - dti:</t>
        </r>
        <r>
          <rPr>
            <sz val="9"/>
            <color indexed="81"/>
            <rFont val="Tahoma"/>
            <charset val="1"/>
          </rPr>
          <t xml:space="preserve">
power failure for .
</t>
        </r>
      </text>
    </comment>
    <comment ref="L1221" authorId="4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No power 16hrs</t>
        </r>
      </text>
    </comment>
  </commentList>
</comments>
</file>

<file path=xl/comments2.xml><?xml version="1.0" encoding="utf-8"?>
<comments xmlns="http://schemas.openxmlformats.org/spreadsheetml/2006/main">
  <authors>
    <author>Project Inspectors</author>
    <author>Production &amp;amp; M Superintendent</author>
    <author>Production Supervisor - dti</author>
    <author>Production Superintendent</author>
  </authors>
  <commentList>
    <comment ref="N16" authorId="0" shapeId="0">
      <text>
        <r>
          <rPr>
            <b/>
            <sz val="9"/>
            <color indexed="81"/>
            <rFont val="Tahoma"/>
            <family val="2"/>
          </rPr>
          <t>Project Inspectors:</t>
        </r>
        <r>
          <rPr>
            <sz val="9"/>
            <color indexed="81"/>
            <rFont val="Tahoma"/>
            <family val="2"/>
          </rPr>
          <t xml:space="preserve">
Burst in town</t>
        </r>
      </text>
    </comment>
    <comment ref="N38" authorId="0" shapeId="0">
      <text>
        <r>
          <rPr>
            <b/>
            <sz val="9"/>
            <color indexed="81"/>
            <rFont val="Tahoma"/>
            <family val="2"/>
          </rPr>
          <t>Project Inspectors:</t>
        </r>
        <r>
          <rPr>
            <sz val="9"/>
            <color indexed="81"/>
            <rFont val="Tahoma"/>
            <family val="2"/>
          </rPr>
          <t xml:space="preserve">
Burst in town</t>
        </r>
      </text>
    </comment>
    <comment ref="N43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Lost after the 1st repair.</t>
        </r>
      </text>
    </comment>
    <comment ref="N65" authorId="1" shapeId="0">
      <text>
        <r>
          <rPr>
            <b/>
            <sz val="9"/>
            <color indexed="81"/>
            <rFont val="Tahoma"/>
            <family val="2"/>
          </rPr>
          <t>Production &amp; M Superintendent:</t>
        </r>
        <r>
          <rPr>
            <sz val="9"/>
            <color indexed="81"/>
            <rFont val="Tahoma"/>
            <family val="2"/>
          </rPr>
          <t xml:space="preserve">
Lost after the 1st repair.</t>
        </r>
      </text>
    </comment>
    <comment ref="L163" authorId="0" shapeId="0">
      <text>
        <r>
          <rPr>
            <sz val="9"/>
            <color indexed="81"/>
            <rFont val="Tahoma"/>
            <family val="2"/>
          </rPr>
          <t xml:space="preserve">burst on the mainline near Ap Post site.
</t>
        </r>
      </text>
    </comment>
    <comment ref="L184" authorId="0" shapeId="0">
      <text>
        <r>
          <rPr>
            <sz val="9"/>
            <color indexed="81"/>
            <rFont val="Tahoma"/>
            <family val="2"/>
          </rPr>
          <t xml:space="preserve">burst on the mainline near Ap Post site.
</t>
        </r>
      </text>
    </comment>
    <comment ref="G185" authorId="0" shapeId="0">
      <text>
        <r>
          <rPr>
            <sz val="9"/>
            <color indexed="81"/>
            <rFont val="Tahoma"/>
            <family val="2"/>
          </rPr>
          <t xml:space="preserve">h/lift power restored but no power at boreholes.
</t>
        </r>
      </text>
    </comment>
    <comment ref="M200" authorId="0" shapeId="0">
      <text>
        <r>
          <rPr>
            <sz val="9"/>
            <color indexed="81"/>
            <rFont val="Tahoma"/>
            <family val="2"/>
          </rPr>
          <t xml:space="preserve">production to kayole stops for 4hrs was requested so that the contractor was connecting the kws line to kayole line.
</t>
        </r>
      </text>
    </comment>
    <comment ref="N200" authorId="0" shapeId="0">
      <text>
        <r>
          <rPr>
            <sz val="9"/>
            <color indexed="81"/>
            <rFont val="Tahoma"/>
            <family val="2"/>
          </rPr>
          <t xml:space="preserve">There was connection which was being connected in raising main lime from karate to upper kws,the supply was stopped from karate.
</t>
        </r>
      </text>
    </comment>
    <comment ref="P200" authorId="0" shapeId="0">
      <text>
        <r>
          <rPr>
            <sz val="9"/>
            <color indexed="81"/>
            <rFont val="Tahoma"/>
            <family val="2"/>
          </rPr>
          <t xml:space="preserve">kayole production stops for 7hrs due to no reporting persom from kayolr Tank.
</t>
        </r>
      </text>
    </comment>
    <comment ref="G206" authorId="0" shapeId="0">
      <text>
        <r>
          <rPr>
            <sz val="9"/>
            <color indexed="81"/>
            <rFont val="Tahoma"/>
            <family val="2"/>
          </rPr>
          <t xml:space="preserve">h/lift power restored but no power at boreholes.
</t>
        </r>
      </text>
    </comment>
    <comment ref="M221" authorId="0" shapeId="0">
      <text>
        <r>
          <rPr>
            <sz val="9"/>
            <color indexed="81"/>
            <rFont val="Tahoma"/>
            <family val="2"/>
          </rPr>
          <t xml:space="preserve">production to kayole stops for 4hrs was requested so that the contractor was connecting the kws line to kayole line.
</t>
        </r>
      </text>
    </comment>
    <comment ref="N221" authorId="0" shapeId="0">
      <text>
        <r>
          <rPr>
            <sz val="9"/>
            <color indexed="81"/>
            <rFont val="Tahoma"/>
            <family val="2"/>
          </rPr>
          <t xml:space="preserve">There was connection which was being connected in raising main lime from karate to upper kws,the supply was stopped from karate.
</t>
        </r>
      </text>
    </comment>
    <comment ref="G334" authorId="2" shapeId="0">
      <text>
        <r>
          <rPr>
            <b/>
            <sz val="9"/>
            <color indexed="81"/>
            <rFont val="Tahoma"/>
            <family val="2"/>
          </rPr>
          <t xml:space="preserve">Production Supervisor - dti:P/line Tank.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48" authorId="2" shapeId="0">
      <text>
        <r>
          <rPr>
            <b/>
            <sz val="9"/>
            <color indexed="81"/>
            <rFont val="Tahoma"/>
            <family val="2"/>
          </rPr>
          <t xml:space="preserve">Production Supervisor - dti:supply from karate was affected by mechanical issue for high lift and it was solved later[5hrs delay]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64" authorId="2" shapeId="0">
      <text>
        <r>
          <rPr>
            <b/>
            <sz val="9"/>
            <color indexed="81"/>
            <rFont val="Tahoma"/>
            <family val="2"/>
          </rPr>
          <t>Production Supervisor - dti:6"for mirera we are experiencing Airlock,that’s why the supply is low.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88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an interconnection from NIP line to Mirera line at Maili Mbili(Distribution)</t>
        </r>
      </text>
    </comment>
    <comment ref="B412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No supply from Wws as from 20/9/24,the area is being supplyed water from Nip line.
</t>
        </r>
      </text>
    </comment>
    <comment ref="O465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high voltage at karate station for 11hrs at night.
</t>
        </r>
      </text>
    </comment>
    <comment ref="P465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we experience over 
voltage to both h/lift and bh5.</t>
        </r>
      </text>
    </comment>
    <comment ref="F606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no request for water from mirera guys.
</t>
        </r>
      </text>
    </comment>
    <comment ref="O1068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burst on the raising main line to kayole for 13 hrs.
</t>
        </r>
      </text>
    </comment>
    <comment ref="M1243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hv indicated 700 cz the Tank was empty and the production to upper kws took almost 5hrs to refill the Tank.
</t>
        </r>
      </text>
    </comment>
    <comment ref="I1269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hv indicated 700 cz the Tank was empty and the production to upper kws took almost 5hrs to refill the Tank.
</t>
        </r>
      </text>
    </comment>
    <comment ref="Q1269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hv indicated 700 cz the Tank was empty and the production to upper kws took almost 5hrs to refill the Tank.
</t>
        </r>
      </text>
    </comment>
    <comment ref="L1301" authorId="3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ov 14hrs</t>
        </r>
      </text>
    </comment>
    <comment ref="D1328" authorId="3" shapeId="0">
      <text>
        <r>
          <rPr>
            <b/>
            <sz val="9"/>
            <color indexed="81"/>
            <rFont val="Tahoma"/>
            <charset val="1"/>
          </rPr>
          <t>Production Superintendent:</t>
        </r>
        <r>
          <rPr>
            <sz val="9"/>
            <color indexed="81"/>
            <rFont val="Tahoma"/>
            <charset val="1"/>
          </rPr>
          <t xml:space="preserve">
uv/ov 18hrs</t>
        </r>
      </text>
    </comment>
  </commentList>
</comments>
</file>

<file path=xl/comments3.xml><?xml version="1.0" encoding="utf-8"?>
<comments xmlns="http://schemas.openxmlformats.org/spreadsheetml/2006/main">
  <authors>
    <author>Project Inspectors</author>
    <author>Draughts Man</author>
    <author>Production Supervisor - dti</author>
  </authors>
  <commentList>
    <comment ref="P60" authorId="0" shapeId="0">
      <text>
        <r>
          <rPr>
            <sz val="9"/>
            <color indexed="81"/>
            <rFont val="Tahoma"/>
            <family val="2"/>
          </rPr>
          <t xml:space="preserve">blackout as from 8pm yesturday to Now.
</t>
        </r>
      </text>
    </comment>
    <comment ref="O78" authorId="0" shapeId="0">
      <text>
        <r>
          <rPr>
            <sz val="9"/>
            <color indexed="81"/>
            <rFont val="Tahoma"/>
            <family val="2"/>
          </rPr>
          <t xml:space="preserve">the high lift was in use supplying to Mai-mahiu town.
</t>
        </r>
      </text>
    </comment>
    <comment ref="F87" authorId="0" shapeId="0">
      <text>
        <r>
          <rPr>
            <sz val="9"/>
            <color indexed="81"/>
            <rFont val="Tahoma"/>
            <family val="2"/>
          </rPr>
          <t xml:space="preserve">power failure as from 3am up to Now.
</t>
        </r>
      </text>
    </comment>
    <comment ref="H96" authorId="0" shapeId="0">
      <text>
        <r>
          <rPr>
            <sz val="9"/>
            <color indexed="81"/>
            <rFont val="Tahoma"/>
            <family val="2"/>
          </rPr>
          <t xml:space="preserve">No power as from yesturday afternoon.
</t>
        </r>
      </text>
    </comment>
    <comment ref="N96" authorId="0" shapeId="0">
      <text>
        <r>
          <rPr>
            <sz val="9"/>
            <color indexed="81"/>
            <rFont val="Tahoma"/>
            <family val="2"/>
          </rPr>
          <t xml:space="preserve">power failure as from yesturday up to Now.
</t>
        </r>
      </text>
    </comment>
    <comment ref="M132" authorId="0" shapeId="0">
      <text>
        <r>
          <rPr>
            <sz val="9"/>
            <color indexed="81"/>
            <rFont val="Tahoma"/>
            <family val="2"/>
          </rPr>
          <t xml:space="preserve">power cutt off at 6pm yesterday.
</t>
        </r>
      </text>
    </comment>
    <comment ref="F159" authorId="0" shapeId="0">
      <text>
        <r>
          <rPr>
            <sz val="9"/>
            <color indexed="81"/>
            <rFont val="Tahoma"/>
            <family val="2"/>
          </rPr>
          <t xml:space="preserve">power cutt off.
</t>
        </r>
      </text>
    </comment>
    <comment ref="D166" authorId="0" shapeId="0">
      <text>
        <r>
          <rPr>
            <sz val="9"/>
            <color indexed="81"/>
            <rFont val="Tahoma"/>
            <family val="2"/>
          </rPr>
          <t xml:space="preserve">we hv phase failure.
</t>
        </r>
      </text>
    </comment>
    <comment ref="D168" authorId="0" shapeId="0">
      <text>
        <r>
          <rPr>
            <sz val="9"/>
            <color indexed="81"/>
            <rFont val="Tahoma"/>
            <family val="2"/>
          </rPr>
          <t xml:space="preserve">phase failure.
</t>
        </r>
      </text>
    </comment>
    <comment ref="O176" authorId="0" shapeId="0">
      <text>
        <r>
          <rPr>
            <sz val="9"/>
            <color indexed="81"/>
            <rFont val="Tahoma"/>
            <family val="2"/>
          </rPr>
          <t xml:space="preserve">power cutt off
</t>
        </r>
      </text>
    </comment>
    <comment ref="D184" authorId="0" shapeId="0">
      <text>
        <r>
          <rPr>
            <sz val="9"/>
            <color indexed="81"/>
            <rFont val="Tahoma"/>
            <family val="2"/>
          </rPr>
          <t xml:space="preserve">we hv phase failure.
</t>
        </r>
      </text>
    </comment>
    <comment ref="D186" authorId="0" shapeId="0">
      <text>
        <r>
          <rPr>
            <sz val="9"/>
            <color indexed="81"/>
            <rFont val="Tahoma"/>
            <family val="2"/>
          </rPr>
          <t xml:space="preserve">phase failure.
</t>
        </r>
      </text>
    </comment>
    <comment ref="G186" authorId="0" shapeId="0">
      <text>
        <r>
          <rPr>
            <sz val="9"/>
            <color indexed="81"/>
            <rFont val="Tahoma"/>
            <family val="2"/>
          </rPr>
          <t xml:space="preserve">power cutt off as from 12.15pm yesterday.
</t>
        </r>
      </text>
    </comment>
    <comment ref="D195" authorId="0" shapeId="0">
      <text>
        <r>
          <rPr>
            <sz val="9"/>
            <color indexed="81"/>
            <rFont val="Tahoma"/>
            <family val="2"/>
          </rPr>
          <t xml:space="preserve">power filure at Dti.
</t>
        </r>
      </text>
    </comment>
    <comment ref="K213" authorId="1" shapeId="0">
      <text>
        <r>
          <rPr>
            <sz val="9"/>
            <color indexed="81"/>
            <rFont val="Tahoma"/>
            <family val="2"/>
          </rPr>
          <t xml:space="preserve">No power
</t>
        </r>
      </text>
    </comment>
    <comment ref="L238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>power failure as from 7:00pm yesturday up tt Now power not yet back.</t>
        </r>
      </text>
    </comment>
    <comment ref="P248" authorId="2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cut off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9" authorId="2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failure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7" authorId="2" shapeId="0">
      <text>
        <r>
          <rPr>
            <b/>
            <sz val="9"/>
            <color indexed="81"/>
            <rFont val="Tahoma"/>
            <family val="2"/>
          </rPr>
          <t xml:space="preserve">Production Supervisor - dti:power failure for 16hrs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30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Phase failure as from 6am.
</t>
        </r>
      </text>
    </comment>
    <comment ref="H402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disconnected from yesturday at 13:39pm.
</t>
        </r>
      </text>
    </comment>
    <comment ref="F519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loss as from yesterday for 11hr 40mints.
</t>
        </r>
      </text>
    </comment>
    <comment ref="K592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There was power issues at p/line station.
</t>
        </r>
      </text>
    </comment>
    <comment ref="H793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cutt off.
</t>
        </r>
      </text>
    </comment>
    <comment ref="H810" authorId="2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cutt off.
</t>
        </r>
      </text>
    </comment>
  </commentList>
</comments>
</file>

<file path=xl/comments4.xml><?xml version="1.0" encoding="utf-8"?>
<comments xmlns="http://schemas.openxmlformats.org/spreadsheetml/2006/main">
  <authors>
    <author>Production Supervisor - dti</author>
  </authors>
  <commentList>
    <comment ref="J1038" authorId="0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reported yesturday at 21:38 pm by wairia up to Now.
</t>
        </r>
      </text>
    </comment>
    <comment ref="J1065" authorId="0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reported yesturday at 21:38 pm by wairia up to Now.
</t>
        </r>
      </text>
    </comment>
  </commentList>
</comments>
</file>

<file path=xl/comments5.xml><?xml version="1.0" encoding="utf-8"?>
<comments xmlns="http://schemas.openxmlformats.org/spreadsheetml/2006/main">
  <authors>
    <author>Project Inspectors</author>
    <author>Production Supervisor - dti</author>
  </authors>
  <commentList>
    <comment ref="G733" authorId="0" shapeId="0">
      <text>
        <r>
          <rPr>
            <sz val="9"/>
            <color indexed="81"/>
            <rFont val="Tahoma"/>
            <family val="2"/>
          </rPr>
          <t xml:space="preserve">Not Working.
</t>
        </r>
      </text>
    </comment>
    <comment ref="D1396" authorId="1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kplc meter not displaying the readings,oparator information[George]
</t>
        </r>
      </text>
    </comment>
    <comment ref="E1402" authorId="1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power failure.
</t>
        </r>
      </text>
    </comment>
  </commentList>
</comments>
</file>

<file path=xl/comments6.xml><?xml version="1.0" encoding="utf-8"?>
<comments xmlns="http://schemas.openxmlformats.org/spreadsheetml/2006/main">
  <authors>
    <author>Production Supervisor - dti</author>
  </authors>
  <commentList>
    <comment ref="F113" authorId="0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burst reported yesturday at21:38pm by Wairia,up to Now no supply.
</t>
        </r>
      </text>
    </comment>
    <comment ref="S126" authorId="0" shapeId="0">
      <text>
        <r>
          <rPr>
            <b/>
            <sz val="9"/>
            <color indexed="81"/>
            <rFont val="Tahoma"/>
            <family val="2"/>
          </rPr>
          <t>Production Supervisor - dti:</t>
        </r>
        <r>
          <rPr>
            <sz val="9"/>
            <color indexed="81"/>
            <rFont val="Tahoma"/>
            <family val="2"/>
          </rPr>
          <t xml:space="preserve">
meter not registering</t>
        </r>
      </text>
    </comment>
  </commentList>
</comments>
</file>

<file path=xl/sharedStrings.xml><?xml version="1.0" encoding="utf-8"?>
<sst xmlns="http://schemas.openxmlformats.org/spreadsheetml/2006/main" count="45533" uniqueCount="2328">
  <si>
    <t>Daily production sheet</t>
  </si>
  <si>
    <t>Site/Date</t>
  </si>
  <si>
    <t>DCK</t>
  </si>
  <si>
    <t>WWS</t>
  </si>
  <si>
    <t>KARATI</t>
  </si>
  <si>
    <t>KARATI BLOCK</t>
  </si>
  <si>
    <t>AIC</t>
  </si>
  <si>
    <t>DTI</t>
  </si>
  <si>
    <t>DTI BLOCK</t>
  </si>
  <si>
    <t>TOTALS</t>
  </si>
  <si>
    <t xml:space="preserve">TARGETS </t>
  </si>
  <si>
    <t>TOTAL</t>
  </si>
  <si>
    <t>WEEK NUMBER</t>
  </si>
  <si>
    <t>WEEK 1</t>
  </si>
  <si>
    <t xml:space="preserve">DTI </t>
  </si>
  <si>
    <t xml:space="preserve">Average Daily Supply 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</si>
  <si>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</si>
  <si>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</si>
  <si>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</si>
  <si>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</si>
  <si>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</si>
  <si>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</si>
  <si>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</si>
  <si>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</si>
  <si>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</si>
  <si>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</si>
  <si>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</si>
  <si>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</si>
  <si>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</si>
  <si>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</si>
  <si>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</si>
  <si>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</si>
  <si>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</si>
  <si>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</si>
  <si>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</si>
  <si>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</si>
  <si>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</si>
  <si>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</si>
  <si>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</si>
  <si>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</si>
  <si>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</si>
  <si>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</si>
  <si>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</si>
  <si>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</si>
  <si>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</si>
  <si>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</si>
  <si>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</si>
  <si>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</si>
  <si>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</si>
  <si>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</si>
  <si>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</si>
  <si>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</si>
  <si>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</si>
  <si>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</si>
  <si>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</si>
  <si>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</si>
  <si>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</si>
  <si>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</si>
  <si>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</si>
  <si>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</si>
  <si>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</si>
  <si>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</si>
  <si>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</si>
  <si>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</si>
  <si>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</si>
  <si>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</si>
  <si>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</si>
  <si>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</si>
  <si>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Ideal Situation.</t>
  </si>
  <si>
    <t>Production downtime factors</t>
  </si>
  <si>
    <t>Expected Hours per day</t>
  </si>
  <si>
    <t xml:space="preserve">Reduced Demand </t>
  </si>
  <si>
    <t>Rising Mains Issues</t>
  </si>
  <si>
    <t>Distribution Lines Issues</t>
  </si>
  <si>
    <t>Tank Issues</t>
  </si>
  <si>
    <t>Power black outs and phase failures</t>
  </si>
  <si>
    <t>Pump system failures</t>
  </si>
  <si>
    <t>Total</t>
  </si>
  <si>
    <t>Expected Produced Amount</t>
  </si>
  <si>
    <t>Power disconnected</t>
  </si>
  <si>
    <t>Week 2</t>
  </si>
  <si>
    <t>OPENING</t>
  </si>
  <si>
    <t>CLOSING</t>
  </si>
  <si>
    <t>KCC</t>
  </si>
  <si>
    <t>BULK</t>
  </si>
  <si>
    <t>Staff</t>
  </si>
  <si>
    <t>Hopewell</t>
  </si>
  <si>
    <t>WWS 6'' Mirera</t>
  </si>
  <si>
    <t>KWS</t>
  </si>
  <si>
    <t>GEUST INN</t>
  </si>
  <si>
    <t xml:space="preserve">New line </t>
  </si>
  <si>
    <t xml:space="preserve">WWS-kayole </t>
  </si>
  <si>
    <t>DTI high lift Meter</t>
  </si>
  <si>
    <t>Karati Supply</t>
  </si>
  <si>
    <t>WWS SUPPLY</t>
  </si>
  <si>
    <t>SUPPLY</t>
  </si>
  <si>
    <t>WWS 4'' Sub</t>
  </si>
  <si>
    <t xml:space="preserve">DCK </t>
  </si>
  <si>
    <t>Keroche</t>
  </si>
  <si>
    <t xml:space="preserve">AIC </t>
  </si>
  <si>
    <t>Mai Mahiu</t>
  </si>
  <si>
    <t>18th Jan</t>
  </si>
  <si>
    <t>17th Jan</t>
  </si>
  <si>
    <t>Police Line</t>
  </si>
  <si>
    <t>20th Jan</t>
  </si>
  <si>
    <t>22nd Jan</t>
  </si>
  <si>
    <t>23rd Jan</t>
  </si>
  <si>
    <t>24th Jan</t>
  </si>
  <si>
    <t>Office</t>
  </si>
  <si>
    <t>25th Jan</t>
  </si>
  <si>
    <t>Policeline</t>
  </si>
  <si>
    <t>Average production per hour in M3</t>
  </si>
  <si>
    <t>Kinungi BH</t>
  </si>
  <si>
    <t>Kinungi</t>
  </si>
  <si>
    <t xml:space="preserve">Date </t>
  </si>
  <si>
    <t>Ngondi</t>
  </si>
  <si>
    <t>Nyonjoro</t>
  </si>
  <si>
    <t>Central BL</t>
  </si>
  <si>
    <t>Eastern</t>
  </si>
  <si>
    <t>Southern</t>
  </si>
  <si>
    <t>Sub-Total</t>
  </si>
  <si>
    <t>WWS+Karati (Mirera)</t>
  </si>
  <si>
    <t>WWS+KARATI( Kayole)</t>
  </si>
  <si>
    <t>WWS+Karati (L.V)</t>
  </si>
  <si>
    <t>Karati PP</t>
  </si>
  <si>
    <t>NIP</t>
  </si>
  <si>
    <t>KAR Supply</t>
  </si>
  <si>
    <t>DTI Supply</t>
  </si>
  <si>
    <t>KARATI PP</t>
  </si>
  <si>
    <t>1st Jan</t>
  </si>
  <si>
    <t>TOTAL SUPPLY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</si>
  <si>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</si>
  <si>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</si>
  <si>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</si>
  <si>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</si>
  <si>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</si>
  <si>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</si>
  <si>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</si>
  <si>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</si>
  <si>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</si>
  <si>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</si>
  <si>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</si>
  <si>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</si>
  <si>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</si>
  <si>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</si>
  <si>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</si>
  <si>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19th Jan</t>
  </si>
  <si>
    <t>21st Jan</t>
  </si>
  <si>
    <t xml:space="preserve">week 1 Total </t>
  </si>
  <si>
    <t xml:space="preserve">week 2 Total </t>
  </si>
  <si>
    <t xml:space="preserve">week 3 Total </t>
  </si>
  <si>
    <t xml:space="preserve">week 4 Total </t>
  </si>
  <si>
    <t>Totals</t>
  </si>
  <si>
    <t>Water</t>
  </si>
  <si>
    <t>Percentage(%)</t>
  </si>
  <si>
    <t>EFF</t>
  </si>
  <si>
    <t>DTI BH3(Grid)</t>
  </si>
  <si>
    <t>DTI BH3(Solar)</t>
  </si>
  <si>
    <t>DTI highlift(Grid)</t>
  </si>
  <si>
    <t>DTI Highlift(Solar)</t>
  </si>
  <si>
    <t>police lineBH1(Grid)</t>
  </si>
  <si>
    <t>Police line BH1(Solar)</t>
  </si>
  <si>
    <t>DTI BH4(Grid)</t>
  </si>
  <si>
    <t>DTI BH4(Solar)</t>
  </si>
  <si>
    <t>DTI BH5(Grid)</t>
  </si>
  <si>
    <t>DTI BH5(Solar)</t>
  </si>
  <si>
    <t>WWS BH1(Grid)</t>
  </si>
  <si>
    <t>WWS BH1(Solar)</t>
  </si>
  <si>
    <t>WWS BH2(Grid)</t>
  </si>
  <si>
    <t>WWS BH2(Solar)</t>
  </si>
  <si>
    <t>WWS Highlift(Grid)</t>
  </si>
  <si>
    <t>WWS Highlift(Solar)</t>
  </si>
  <si>
    <t>Karati BH2(Solar)</t>
  </si>
  <si>
    <t>Karati BH2(Grid)</t>
  </si>
  <si>
    <t>Karati Highlift(Grid)</t>
  </si>
  <si>
    <t>Karati Highlift(Solar)</t>
  </si>
  <si>
    <t>karate BH3(Grid)</t>
  </si>
  <si>
    <t>Karate BH3(Solar)</t>
  </si>
  <si>
    <t>DTI BH4</t>
  </si>
  <si>
    <t>DTI BH5</t>
  </si>
  <si>
    <t>DTI BH3</t>
  </si>
  <si>
    <t>DTI HL</t>
  </si>
  <si>
    <t>P/LINE BH</t>
  </si>
  <si>
    <t>WWS BH1</t>
  </si>
  <si>
    <t>WWS BH2</t>
  </si>
  <si>
    <t>WWS HL</t>
  </si>
  <si>
    <t>KRT BH2</t>
  </si>
  <si>
    <t>KRT BH3</t>
  </si>
  <si>
    <t>KRT HL</t>
  </si>
  <si>
    <t>Solar KW</t>
  </si>
  <si>
    <t>% Solar</t>
  </si>
  <si>
    <t>SITE</t>
  </si>
  <si>
    <t>TARGETS</t>
  </si>
  <si>
    <t>WEEKLY PRODUCTION</t>
  </si>
  <si>
    <t>REMARKS</t>
  </si>
  <si>
    <t>Ihindu</t>
  </si>
  <si>
    <t>WEEKLY TARGETS</t>
  </si>
  <si>
    <t>Burst on main line</t>
  </si>
  <si>
    <t>power failure and BH2 Tripping</t>
  </si>
  <si>
    <t xml:space="preserve">power failure </t>
  </si>
  <si>
    <t>DEFICIT ON TARGET</t>
  </si>
  <si>
    <t>ok</t>
  </si>
  <si>
    <t>not yet handed over</t>
  </si>
  <si>
    <t>not operational</t>
  </si>
  <si>
    <t>REASONS FOR UNDER TARGET</t>
  </si>
  <si>
    <t>Change of bulk meters</t>
  </si>
  <si>
    <t>Max Daily-2760(weekly- 19320)</t>
  </si>
  <si>
    <t>indicated low water by control panel</t>
  </si>
  <si>
    <t>weather change</t>
  </si>
  <si>
    <t>we have  leakages on the rising main line</t>
  </si>
  <si>
    <t>change of weather</t>
  </si>
  <si>
    <t xml:space="preserve">Max Daily-2760(weekly- 19320)/Weather </t>
  </si>
  <si>
    <t>power failure ,weather change</t>
  </si>
  <si>
    <t>Rehabilitate the BH</t>
  </si>
  <si>
    <t>low Demand</t>
  </si>
  <si>
    <t>0k</t>
  </si>
  <si>
    <t>low Demand/Power Failure</t>
  </si>
  <si>
    <t>Longot tank under repair</t>
  </si>
  <si>
    <t>Week 48</t>
  </si>
  <si>
    <t xml:space="preserve"> low Demand(kayole &amp; mirera due to rain )</t>
  </si>
  <si>
    <t>Power failure(Phase failure affect production)</t>
  </si>
  <si>
    <t>weather affect Production (solar)</t>
  </si>
  <si>
    <t>Bh1 not working resume 28th Nov 2023</t>
  </si>
  <si>
    <t>Week 49</t>
  </si>
  <si>
    <t>Normal</t>
  </si>
  <si>
    <t>power cutoff</t>
  </si>
  <si>
    <t>Longot tank under repair only 1 chamber</t>
  </si>
  <si>
    <t>Power loss and Burst raising main</t>
  </si>
  <si>
    <t>29th December</t>
  </si>
  <si>
    <t>30th December</t>
  </si>
  <si>
    <t>31st December</t>
  </si>
  <si>
    <t>Week 50</t>
  </si>
  <si>
    <t xml:space="preserve">power loss </t>
  </si>
  <si>
    <t>burst on rising main</t>
  </si>
  <si>
    <t>Week 51</t>
  </si>
  <si>
    <t>bh2 tripping at night</t>
  </si>
  <si>
    <t>Week 52</t>
  </si>
  <si>
    <t>28th December 2023</t>
  </si>
  <si>
    <t>29th December 2023</t>
  </si>
  <si>
    <t>30th December 2023</t>
  </si>
  <si>
    <t>31st December 2023</t>
  </si>
  <si>
    <t>1st January 2024</t>
  </si>
  <si>
    <t>Burst</t>
  </si>
  <si>
    <t xml:space="preserve">week 53 Total </t>
  </si>
  <si>
    <t xml:space="preserve">week 54 Total </t>
  </si>
  <si>
    <t>2nd January 2024</t>
  </si>
  <si>
    <t>3rd January  2024</t>
  </si>
  <si>
    <t>4th January 2024</t>
  </si>
  <si>
    <t>5th January 2024</t>
  </si>
  <si>
    <t>6th January 2024</t>
  </si>
  <si>
    <t>Burst/power failure</t>
  </si>
  <si>
    <t>7th January 2024</t>
  </si>
  <si>
    <t>8th January  2024</t>
  </si>
  <si>
    <t>9th January 2024</t>
  </si>
  <si>
    <t>10th January 2024</t>
  </si>
  <si>
    <t>11th January 2024</t>
  </si>
  <si>
    <t>12th January 2024</t>
  </si>
  <si>
    <t>13th January  2024</t>
  </si>
  <si>
    <t>14th January 2024</t>
  </si>
  <si>
    <t>15th January 2024</t>
  </si>
  <si>
    <t>16th January 2024</t>
  </si>
  <si>
    <t xml:space="preserve">week 2Total </t>
  </si>
  <si>
    <t xml:space="preserve">week 1Total </t>
  </si>
  <si>
    <t>1st Jan 2024</t>
  </si>
  <si>
    <t>2nd Jan 2024</t>
  </si>
  <si>
    <t>3rd Jan 2024</t>
  </si>
  <si>
    <t>4th Jan 2024</t>
  </si>
  <si>
    <t>5th Jan 2024</t>
  </si>
  <si>
    <t>6th Jan 2024</t>
  </si>
  <si>
    <t>7th Jan 2024</t>
  </si>
  <si>
    <t>8th Jan 2024</t>
  </si>
  <si>
    <t>9th Jan 2024</t>
  </si>
  <si>
    <t>10th Jan 2024</t>
  </si>
  <si>
    <t>11th Jan 2024</t>
  </si>
  <si>
    <t>12th Jan 2024</t>
  </si>
  <si>
    <t>13th Jan 2024</t>
  </si>
  <si>
    <t>14th Jan 2024</t>
  </si>
  <si>
    <t>15th Jan 2024</t>
  </si>
  <si>
    <t>16th Jan 2024</t>
  </si>
  <si>
    <t>17th Jan 2024</t>
  </si>
  <si>
    <t>18th Jan 2024</t>
  </si>
  <si>
    <t>19th Jan 2024</t>
  </si>
  <si>
    <t>20th Jan 2024</t>
  </si>
  <si>
    <t>21st Jan 2024</t>
  </si>
  <si>
    <t>22nd Jan 2024</t>
  </si>
  <si>
    <t>23rd Jan 2024</t>
  </si>
  <si>
    <t>24th Jan 2024</t>
  </si>
  <si>
    <t>25th Jan 2024</t>
  </si>
  <si>
    <t>26th Jan 2024</t>
  </si>
  <si>
    <t>27th Jan 2024</t>
  </si>
  <si>
    <t>28th Jan 2024</t>
  </si>
  <si>
    <t>29th Jan 2024</t>
  </si>
  <si>
    <t>30th Jan 2024</t>
  </si>
  <si>
    <t>31st Jan 2024</t>
  </si>
  <si>
    <t>Power loss .</t>
  </si>
  <si>
    <t>Low Demand</t>
  </si>
  <si>
    <t>17th January 2024</t>
  </si>
  <si>
    <t>18th January 2024</t>
  </si>
  <si>
    <t>19th January 2024</t>
  </si>
  <si>
    <t>s</t>
  </si>
  <si>
    <t>20th January  2024</t>
  </si>
  <si>
    <t>21st January 2024</t>
  </si>
  <si>
    <t>22nd January 2024</t>
  </si>
  <si>
    <t>23rd January 2024</t>
  </si>
  <si>
    <t>24th January 2024</t>
  </si>
  <si>
    <t>25th January 2024</t>
  </si>
  <si>
    <t>26th January 2024</t>
  </si>
  <si>
    <t>Week 3</t>
  </si>
  <si>
    <t>bh2 tripping at night/power failure</t>
  </si>
  <si>
    <t>Week 1</t>
  </si>
  <si>
    <t>26th Jan</t>
  </si>
  <si>
    <t>27th Jan</t>
  </si>
  <si>
    <t>28th Jan</t>
  </si>
  <si>
    <t>29th Jan</t>
  </si>
  <si>
    <t>30th Jan</t>
  </si>
  <si>
    <t>31st Jan</t>
  </si>
  <si>
    <t>1ST Feb</t>
  </si>
  <si>
    <t xml:space="preserve">week 5 Total </t>
  </si>
  <si>
    <t>2nd Feb</t>
  </si>
  <si>
    <t>3rd Feb</t>
  </si>
  <si>
    <t>4th Feb</t>
  </si>
  <si>
    <t>5th Feb</t>
  </si>
  <si>
    <t>6th Feb</t>
  </si>
  <si>
    <t>7th Feb</t>
  </si>
  <si>
    <t>8th Feb</t>
  </si>
  <si>
    <t>1st Feb</t>
  </si>
  <si>
    <t xml:space="preserve">week 6 Total </t>
  </si>
  <si>
    <t>27th January 2024</t>
  </si>
  <si>
    <t>29th January 2024</t>
  </si>
  <si>
    <t>30th January 2024</t>
  </si>
  <si>
    <t>31st January 2024</t>
  </si>
  <si>
    <t>1st February 2024</t>
  </si>
  <si>
    <t>Week 5</t>
  </si>
  <si>
    <t>1st Feb 2024</t>
  </si>
  <si>
    <t>28th January  2024</t>
  </si>
  <si>
    <t>2nd February 2024</t>
  </si>
  <si>
    <t>3rd February 2024</t>
  </si>
  <si>
    <t>power failure/pump stopped night</t>
  </si>
  <si>
    <t>2nd Feb 2024</t>
  </si>
  <si>
    <t>3rd Feb 2024</t>
  </si>
  <si>
    <t>4th Feb 2024</t>
  </si>
  <si>
    <t>5th Feb 2024</t>
  </si>
  <si>
    <t>6th Feb 2024</t>
  </si>
  <si>
    <t>7th Feb 2024</t>
  </si>
  <si>
    <t>8th Feb 2024</t>
  </si>
  <si>
    <t>9th Feb 2024</t>
  </si>
  <si>
    <t>10th Feb 2024</t>
  </si>
  <si>
    <t>11th Feb 2024</t>
  </si>
  <si>
    <t>12th Feb 2024</t>
  </si>
  <si>
    <t>13th Feb 2024</t>
  </si>
  <si>
    <t>14th Feb 2024</t>
  </si>
  <si>
    <t>15th Feb 2024</t>
  </si>
  <si>
    <t>16th Feb 2024</t>
  </si>
  <si>
    <t>17th Feb 2024</t>
  </si>
  <si>
    <t>18th Feb 2024</t>
  </si>
  <si>
    <t>19th Feb 2024</t>
  </si>
  <si>
    <t>20th Feb 2024</t>
  </si>
  <si>
    <t>21st Feb 2024</t>
  </si>
  <si>
    <t>22nd Feb 2024</t>
  </si>
  <si>
    <t>23rd Feb 2024</t>
  </si>
  <si>
    <t>24th Feb 2024</t>
  </si>
  <si>
    <t>25th Feb 2024</t>
  </si>
  <si>
    <t>26th Feb 2024</t>
  </si>
  <si>
    <t>27th Feb 2024</t>
  </si>
  <si>
    <t>28th Feb 2024</t>
  </si>
  <si>
    <t>29th Feb 2024</t>
  </si>
  <si>
    <t>Week4</t>
  </si>
  <si>
    <t>Week3</t>
  </si>
  <si>
    <t>Week53</t>
  </si>
  <si>
    <t xml:space="preserve"> </t>
  </si>
  <si>
    <t>Power over voltage/Power black out</t>
  </si>
  <si>
    <t>Only 1 bh working/pump stopped night</t>
  </si>
  <si>
    <t>Power fractuating cause bh2 to trip</t>
  </si>
  <si>
    <t>5th Feb  2024</t>
  </si>
  <si>
    <t>7th Feb2024</t>
  </si>
  <si>
    <t>9th February 2024</t>
  </si>
  <si>
    <t>10th February 2024</t>
  </si>
  <si>
    <t>11th February 2024</t>
  </si>
  <si>
    <t>Week 6</t>
  </si>
  <si>
    <t>longonot l;evel ok</t>
  </si>
  <si>
    <t>Power loss also Bh3 Not working</t>
  </si>
  <si>
    <t>Only 1 bh working/bh work only 12hrs</t>
  </si>
  <si>
    <t>using solar so Change of weather affect prd</t>
  </si>
  <si>
    <t xml:space="preserve"> week 7 TotaI</t>
  </si>
  <si>
    <t>WEEK 8 tatol</t>
  </si>
  <si>
    <t>9th feb</t>
  </si>
  <si>
    <t>10th feb</t>
  </si>
  <si>
    <t>11th feb</t>
  </si>
  <si>
    <t xml:space="preserve">9th feb  </t>
  </si>
  <si>
    <t xml:space="preserve">10th </t>
  </si>
  <si>
    <t xml:space="preserve">9th feb </t>
  </si>
  <si>
    <t xml:space="preserve">10th feb </t>
  </si>
  <si>
    <t xml:space="preserve">11th feb </t>
  </si>
  <si>
    <t xml:space="preserve">12th feb </t>
  </si>
  <si>
    <t xml:space="preserve">13th feb </t>
  </si>
  <si>
    <t xml:space="preserve">14th feb </t>
  </si>
  <si>
    <t xml:space="preserve">15th feb </t>
  </si>
  <si>
    <t>16th Feb</t>
  </si>
  <si>
    <t>17th Feb</t>
  </si>
  <si>
    <t>18th Feb</t>
  </si>
  <si>
    <t>19th Feb</t>
  </si>
  <si>
    <t>20th Feb</t>
  </si>
  <si>
    <t>21st Feb</t>
  </si>
  <si>
    <t>22nd Feb</t>
  </si>
  <si>
    <t xml:space="preserve">11th </t>
  </si>
  <si>
    <t xml:space="preserve">12th </t>
  </si>
  <si>
    <t xml:space="preserve">13th </t>
  </si>
  <si>
    <t xml:space="preserve">14th </t>
  </si>
  <si>
    <t xml:space="preserve">15th </t>
  </si>
  <si>
    <t>12th feb</t>
  </si>
  <si>
    <t>13th feb</t>
  </si>
  <si>
    <t>14th feb</t>
  </si>
  <si>
    <t>15th feb</t>
  </si>
  <si>
    <t xml:space="preserve">10th feb  </t>
  </si>
  <si>
    <t xml:space="preserve">11th feb  </t>
  </si>
  <si>
    <t xml:space="preserve">12th feb  </t>
  </si>
  <si>
    <t xml:space="preserve">13th feb  </t>
  </si>
  <si>
    <t xml:space="preserve">14th feb  </t>
  </si>
  <si>
    <t xml:space="preserve">15th feb  </t>
  </si>
  <si>
    <t>week 7</t>
  </si>
  <si>
    <t>Week 8</t>
  </si>
  <si>
    <t xml:space="preserve">week 7 Total </t>
  </si>
  <si>
    <t xml:space="preserve">week 8 Total </t>
  </si>
  <si>
    <t>16th feb</t>
  </si>
  <si>
    <t>17th feb</t>
  </si>
  <si>
    <t>18th feb</t>
  </si>
  <si>
    <t>19th feb</t>
  </si>
  <si>
    <t>20th feb</t>
  </si>
  <si>
    <t>21st feb</t>
  </si>
  <si>
    <t>22nd feb</t>
  </si>
  <si>
    <t>13th Feb  2024</t>
  </si>
  <si>
    <t>15th Feb2024</t>
  </si>
  <si>
    <t>17th February 2024</t>
  </si>
  <si>
    <t>18th February 2024</t>
  </si>
  <si>
    <t>19th February 2024</t>
  </si>
  <si>
    <t>9th Feb</t>
  </si>
  <si>
    <t>10th Feb</t>
  </si>
  <si>
    <t>11th Feb</t>
  </si>
  <si>
    <t>12th Feb</t>
  </si>
  <si>
    <t>13th Feb</t>
  </si>
  <si>
    <t>14th Feb</t>
  </si>
  <si>
    <t>15th Feb</t>
  </si>
  <si>
    <t>Week 7</t>
  </si>
  <si>
    <t>bh2 to trip at night</t>
  </si>
  <si>
    <t xml:space="preserve">ok </t>
  </si>
  <si>
    <t>normal working</t>
  </si>
  <si>
    <t>week 7 total</t>
  </si>
  <si>
    <t>week 8</t>
  </si>
  <si>
    <t>21st Feb  2024</t>
  </si>
  <si>
    <t>23rd Feb2024</t>
  </si>
  <si>
    <t>25th February 2024</t>
  </si>
  <si>
    <t>26th February 2024</t>
  </si>
  <si>
    <t>27th February 2024</t>
  </si>
  <si>
    <t>power failure</t>
  </si>
  <si>
    <t>phase failure/power failure</t>
  </si>
  <si>
    <t>Week 9</t>
  </si>
  <si>
    <t>23rd feb</t>
  </si>
  <si>
    <t>24th feb</t>
  </si>
  <si>
    <t>25th feb</t>
  </si>
  <si>
    <t>26th feb</t>
  </si>
  <si>
    <t>27th feb</t>
  </si>
  <si>
    <t>28th feb</t>
  </si>
  <si>
    <t>29th feb</t>
  </si>
  <si>
    <t>1st March</t>
  </si>
  <si>
    <t>2nd March</t>
  </si>
  <si>
    <t>3rd March</t>
  </si>
  <si>
    <t>4th March</t>
  </si>
  <si>
    <t>5th March</t>
  </si>
  <si>
    <t>6th March</t>
  </si>
  <si>
    <t>7th March</t>
  </si>
  <si>
    <t xml:space="preserve"> week 9 TotaI</t>
  </si>
  <si>
    <t>WEEK 10 tatol</t>
  </si>
  <si>
    <t xml:space="preserve">23rd feb  </t>
  </si>
  <si>
    <t xml:space="preserve">24th feb  </t>
  </si>
  <si>
    <t xml:space="preserve">25th feb  </t>
  </si>
  <si>
    <t xml:space="preserve">26th feb  </t>
  </si>
  <si>
    <t xml:space="preserve">27th feb  </t>
  </si>
  <si>
    <t xml:space="preserve">28th feb  </t>
  </si>
  <si>
    <t xml:space="preserve">29th feb  </t>
  </si>
  <si>
    <t>week 9</t>
  </si>
  <si>
    <t>Week 10</t>
  </si>
  <si>
    <t>23rd Feb</t>
  </si>
  <si>
    <t>24th Feb</t>
  </si>
  <si>
    <t>25th Feb</t>
  </si>
  <si>
    <t>26th Feb</t>
  </si>
  <si>
    <t>27th Feb</t>
  </si>
  <si>
    <t>28th Feb</t>
  </si>
  <si>
    <t>29th Feb</t>
  </si>
  <si>
    <t>week 9total</t>
  </si>
  <si>
    <t>week 10</t>
  </si>
  <si>
    <t xml:space="preserve">23rd feb </t>
  </si>
  <si>
    <t xml:space="preserve">24th feb </t>
  </si>
  <si>
    <t xml:space="preserve">25th feb </t>
  </si>
  <si>
    <t xml:space="preserve">26th feb </t>
  </si>
  <si>
    <t xml:space="preserve">27th feb </t>
  </si>
  <si>
    <t xml:space="preserve">28th feb </t>
  </si>
  <si>
    <t xml:space="preserve">29th feb </t>
  </si>
  <si>
    <t xml:space="preserve">week 9 Total </t>
  </si>
  <si>
    <t xml:space="preserve">week 10 Total </t>
  </si>
  <si>
    <t>29th Feb  2024</t>
  </si>
  <si>
    <t>1st March 2024</t>
  </si>
  <si>
    <t>2nd March 2024</t>
  </si>
  <si>
    <t>3rd March 2024</t>
  </si>
  <si>
    <t>4th March 2024</t>
  </si>
  <si>
    <t>5th March 2024</t>
  </si>
  <si>
    <t>6th March 2024</t>
  </si>
  <si>
    <t>GI</t>
  </si>
  <si>
    <t>NL</t>
  </si>
  <si>
    <t>KAYOLE</t>
  </si>
  <si>
    <t>1St March 2024</t>
  </si>
  <si>
    <t>7th March 2024</t>
  </si>
  <si>
    <t>8th March 2024</t>
  </si>
  <si>
    <t>9th March 2024</t>
  </si>
  <si>
    <t>10th March 2024</t>
  </si>
  <si>
    <t>11th March 2024</t>
  </si>
  <si>
    <t>12th March 2024</t>
  </si>
  <si>
    <t>13th March 2024</t>
  </si>
  <si>
    <t>14th March 2024</t>
  </si>
  <si>
    <t>15th March 2024</t>
  </si>
  <si>
    <t>16th March 2024</t>
  </si>
  <si>
    <t>17th March 2024</t>
  </si>
  <si>
    <t>18th March 2024</t>
  </si>
  <si>
    <t>19th March 2024</t>
  </si>
  <si>
    <t>20th March 2024</t>
  </si>
  <si>
    <t>21st March 2024</t>
  </si>
  <si>
    <t>22nd March 2024</t>
  </si>
  <si>
    <t>23rd March 2024</t>
  </si>
  <si>
    <t>24th March 2024</t>
  </si>
  <si>
    <t>25th March 2024</t>
  </si>
  <si>
    <t>26th March 2024</t>
  </si>
  <si>
    <t>27th March 2024</t>
  </si>
  <si>
    <t>28th March 2024</t>
  </si>
  <si>
    <t>29th March 2024</t>
  </si>
  <si>
    <t>30th March 2024</t>
  </si>
  <si>
    <t>31st March 2024</t>
  </si>
  <si>
    <t>8th March  2024</t>
  </si>
  <si>
    <t>Week 11</t>
  </si>
  <si>
    <t>8th March</t>
  </si>
  <si>
    <t>9th March</t>
  </si>
  <si>
    <t>10th March</t>
  </si>
  <si>
    <t>11th March</t>
  </si>
  <si>
    <t>12th March</t>
  </si>
  <si>
    <t>13th March</t>
  </si>
  <si>
    <t>14th March</t>
  </si>
  <si>
    <t>15th March</t>
  </si>
  <si>
    <t>16th March</t>
  </si>
  <si>
    <t>17th March</t>
  </si>
  <si>
    <t>18th March</t>
  </si>
  <si>
    <t>19th March</t>
  </si>
  <si>
    <t>20th March</t>
  </si>
  <si>
    <t>21st March</t>
  </si>
  <si>
    <t xml:space="preserve"> week 11 TotaI</t>
  </si>
  <si>
    <t>WEEK 12 tatol</t>
  </si>
  <si>
    <t>week 11</t>
  </si>
  <si>
    <t>Week 12</t>
  </si>
  <si>
    <t>week 11total</t>
  </si>
  <si>
    <t>week 12</t>
  </si>
  <si>
    <t xml:space="preserve">week 11 Total </t>
  </si>
  <si>
    <t xml:space="preserve">week 12 Total </t>
  </si>
  <si>
    <t>16th March  2024</t>
  </si>
  <si>
    <t>bh2 to trip at night/power failure for 4hrs</t>
  </si>
  <si>
    <t>power failure/power cutt of from 19th up to 21st at 11am.</t>
  </si>
  <si>
    <t>phase failure/power failure for 6hrs</t>
  </si>
  <si>
    <t>22nd March</t>
  </si>
  <si>
    <t>23rd March</t>
  </si>
  <si>
    <t>24th March</t>
  </si>
  <si>
    <t>25th March</t>
  </si>
  <si>
    <t>26th March</t>
  </si>
  <si>
    <t>27th March</t>
  </si>
  <si>
    <t xml:space="preserve"> week 13 TotaI</t>
  </si>
  <si>
    <t>28th March</t>
  </si>
  <si>
    <t>29th March</t>
  </si>
  <si>
    <t>30th March</t>
  </si>
  <si>
    <t>31st March</t>
  </si>
  <si>
    <t>1st April</t>
  </si>
  <si>
    <t>2nd April</t>
  </si>
  <si>
    <t>3rd April</t>
  </si>
  <si>
    <t>WEEK 14 tatol</t>
  </si>
  <si>
    <t>4th April</t>
  </si>
  <si>
    <t>week 13 week</t>
  </si>
  <si>
    <t>Week 14</t>
  </si>
  <si>
    <t>week 13total</t>
  </si>
  <si>
    <t>week 14 week</t>
  </si>
  <si>
    <t>24th March  2024</t>
  </si>
  <si>
    <t>Week 13</t>
  </si>
  <si>
    <t xml:space="preserve">week 13 Total </t>
  </si>
  <si>
    <t xml:space="preserve">week 14 Total </t>
  </si>
  <si>
    <t>1st April  2024</t>
  </si>
  <si>
    <t>2nd April  2024</t>
  </si>
  <si>
    <t>3th April  2024</t>
  </si>
  <si>
    <t>4th April  2024</t>
  </si>
  <si>
    <t>5th April  2024</t>
  </si>
  <si>
    <t>6th April  2024</t>
  </si>
  <si>
    <t>7th April  2024</t>
  </si>
  <si>
    <t>1St April2024</t>
  </si>
  <si>
    <t>2nd April2024</t>
  </si>
  <si>
    <t>3rd April2024</t>
  </si>
  <si>
    <t>4th April2024</t>
  </si>
  <si>
    <t>5th April2024</t>
  </si>
  <si>
    <t>6th April2024</t>
  </si>
  <si>
    <t>7th April2024</t>
  </si>
  <si>
    <t>8th April2024</t>
  </si>
  <si>
    <t>9th April2024</t>
  </si>
  <si>
    <t>10th April2024</t>
  </si>
  <si>
    <t>11th April2024</t>
  </si>
  <si>
    <t>12th April2024</t>
  </si>
  <si>
    <t>13th April2024</t>
  </si>
  <si>
    <t>14th April2024</t>
  </si>
  <si>
    <t>15th April2024</t>
  </si>
  <si>
    <t>16th April2024</t>
  </si>
  <si>
    <t>17th April2024</t>
  </si>
  <si>
    <t>18th April2024</t>
  </si>
  <si>
    <t>19th April2024</t>
  </si>
  <si>
    <t>20th April2024</t>
  </si>
  <si>
    <t>21st April2024</t>
  </si>
  <si>
    <t>22nd April2024</t>
  </si>
  <si>
    <t>23rd April2024</t>
  </si>
  <si>
    <t>24th April2024</t>
  </si>
  <si>
    <t>25th April2024</t>
  </si>
  <si>
    <t>26th April2024</t>
  </si>
  <si>
    <t>27th April2024</t>
  </si>
  <si>
    <t>28th April2024</t>
  </si>
  <si>
    <t>29th April2024</t>
  </si>
  <si>
    <t>30th April2024</t>
  </si>
  <si>
    <t>1st May 24</t>
  </si>
  <si>
    <t>low demand</t>
  </si>
  <si>
    <t>phase failure/power failure for 4hrs</t>
  </si>
  <si>
    <t>bh2 to trip at night/power failure for 2hrs</t>
  </si>
  <si>
    <t>low demand &amp; burst</t>
  </si>
  <si>
    <t>Boreholes were uplifted and installed on 04/04/2024</t>
  </si>
  <si>
    <t>Week 15</t>
  </si>
  <si>
    <t>5th April</t>
  </si>
  <si>
    <t>6th April</t>
  </si>
  <si>
    <t>7th April</t>
  </si>
  <si>
    <t>8th April</t>
  </si>
  <si>
    <t>9th April</t>
  </si>
  <si>
    <t>10th April</t>
  </si>
  <si>
    <t>11th April</t>
  </si>
  <si>
    <t xml:space="preserve"> week 15 TotaI</t>
  </si>
  <si>
    <t>12th April</t>
  </si>
  <si>
    <t>13th April</t>
  </si>
  <si>
    <t>14th April</t>
  </si>
  <si>
    <t>15th April</t>
  </si>
  <si>
    <t>16th April</t>
  </si>
  <si>
    <t>17th April</t>
  </si>
  <si>
    <t>18th April</t>
  </si>
  <si>
    <t>WEEK 16 tatol</t>
  </si>
  <si>
    <t>week 15 week</t>
  </si>
  <si>
    <t>Week 16</t>
  </si>
  <si>
    <t>week 15total</t>
  </si>
  <si>
    <t>week 16week</t>
  </si>
  <si>
    <t xml:space="preserve">week 15 Total </t>
  </si>
  <si>
    <t xml:space="preserve">week 16 Total </t>
  </si>
  <si>
    <t>8th April  2024</t>
  </si>
  <si>
    <t>9th April  2024</t>
  </si>
  <si>
    <t>10th April  2024</t>
  </si>
  <si>
    <t>11th April  2024</t>
  </si>
  <si>
    <t>12th April  2024</t>
  </si>
  <si>
    <t>13th April  2024</t>
  </si>
  <si>
    <t>14th April  2024</t>
  </si>
  <si>
    <t>15th April  2024</t>
  </si>
  <si>
    <t>burst/low demand</t>
  </si>
  <si>
    <t>bh2 to trip at night/low demand.</t>
  </si>
  <si>
    <t>phase failure/power failure for 3hrs/low demand.</t>
  </si>
  <si>
    <t>19th April</t>
  </si>
  <si>
    <t>20th April</t>
  </si>
  <si>
    <t>21st April</t>
  </si>
  <si>
    <t>22nd April</t>
  </si>
  <si>
    <t>23rd April</t>
  </si>
  <si>
    <t>24th April</t>
  </si>
  <si>
    <t>25th April</t>
  </si>
  <si>
    <t>26th April</t>
  </si>
  <si>
    <t>27th April</t>
  </si>
  <si>
    <t>28th April</t>
  </si>
  <si>
    <t>29th April</t>
  </si>
  <si>
    <t>30th April</t>
  </si>
  <si>
    <t>1st May</t>
  </si>
  <si>
    <t>2nd May</t>
  </si>
  <si>
    <t xml:space="preserve">week 18 Total </t>
  </si>
  <si>
    <t xml:space="preserve">week 17 Total </t>
  </si>
  <si>
    <t>16th April  2024</t>
  </si>
  <si>
    <t>17th April  2024</t>
  </si>
  <si>
    <t>18th April  2024</t>
  </si>
  <si>
    <t>19th April  2024</t>
  </si>
  <si>
    <t>20th April  2024</t>
  </si>
  <si>
    <t>21th April  2024</t>
  </si>
  <si>
    <t>22nd April  2024</t>
  </si>
  <si>
    <t>23rd April  2024</t>
  </si>
  <si>
    <t>Power cut-off on 16/04/2024 upto 18/04/2024</t>
  </si>
  <si>
    <t>Low demand/ Burst along mainline near lake hospital</t>
  </si>
  <si>
    <t>BH2 tripping at night/low demand/ power failure on 17/04/2024</t>
  </si>
  <si>
    <t>Low demand/pump maintenance/power failure</t>
  </si>
  <si>
    <t>Week 17</t>
  </si>
  <si>
    <t xml:space="preserve"> week 17 TotaI</t>
  </si>
  <si>
    <t>WEEK 18 tatol</t>
  </si>
  <si>
    <t>week 17 week</t>
  </si>
  <si>
    <t>Week 18 week</t>
  </si>
  <si>
    <t>week 17total</t>
  </si>
  <si>
    <t>week 18week</t>
  </si>
  <si>
    <t>24th April  2024</t>
  </si>
  <si>
    <t>25th April  2024</t>
  </si>
  <si>
    <t>26th April  2024</t>
  </si>
  <si>
    <t>27th April  2024</t>
  </si>
  <si>
    <t>28th April  2024</t>
  </si>
  <si>
    <t>29th April  2024</t>
  </si>
  <si>
    <t>30th April  2024</t>
  </si>
  <si>
    <t>1st May 2024</t>
  </si>
  <si>
    <t>low demand/bh2 tripping</t>
  </si>
  <si>
    <t>low demand.</t>
  </si>
  <si>
    <t>low demand/power failure /electrical failure</t>
  </si>
  <si>
    <t>Week 18</t>
  </si>
  <si>
    <t>2nd May 24</t>
  </si>
  <si>
    <t>3rd May 24</t>
  </si>
  <si>
    <t>4th May 24</t>
  </si>
  <si>
    <t>5th May 24</t>
  </si>
  <si>
    <t>6th May 24</t>
  </si>
  <si>
    <t>7th May 24</t>
  </si>
  <si>
    <t>8th May 24</t>
  </si>
  <si>
    <t>9th May 24</t>
  </si>
  <si>
    <t>10th May 24</t>
  </si>
  <si>
    <t>11th May 24</t>
  </si>
  <si>
    <t>12th May 24</t>
  </si>
  <si>
    <t>13th May 24</t>
  </si>
  <si>
    <t>14th May 24</t>
  </si>
  <si>
    <t>15th May 24</t>
  </si>
  <si>
    <t>16th May 24</t>
  </si>
  <si>
    <t>17th May 24</t>
  </si>
  <si>
    <t>18th May 24</t>
  </si>
  <si>
    <t>19th May 24</t>
  </si>
  <si>
    <t>20th May 24</t>
  </si>
  <si>
    <t>21st May 24</t>
  </si>
  <si>
    <t>22nd May 24</t>
  </si>
  <si>
    <t>23rd May 24</t>
  </si>
  <si>
    <t>24th May 24</t>
  </si>
  <si>
    <t>25th May 24</t>
  </si>
  <si>
    <t>26th May 24</t>
  </si>
  <si>
    <t>27th May 24</t>
  </si>
  <si>
    <t>28th May 24</t>
  </si>
  <si>
    <t>low demand /power failure/solar installation.</t>
  </si>
  <si>
    <t>2nd May  2024</t>
  </si>
  <si>
    <t>3rd May  2024</t>
  </si>
  <si>
    <t>4th May  2024</t>
  </si>
  <si>
    <t>5th May  2024</t>
  </si>
  <si>
    <t>6th May  2024</t>
  </si>
  <si>
    <t>7th May  2024</t>
  </si>
  <si>
    <t>3rd May</t>
  </si>
  <si>
    <t>4th May</t>
  </si>
  <si>
    <t>5th May</t>
  </si>
  <si>
    <t>6th May</t>
  </si>
  <si>
    <t>7th May</t>
  </si>
  <si>
    <t>8th May</t>
  </si>
  <si>
    <t>9th May</t>
  </si>
  <si>
    <t xml:space="preserve">week 19 Total </t>
  </si>
  <si>
    <t>10th May</t>
  </si>
  <si>
    <t>11th May</t>
  </si>
  <si>
    <t>12th May</t>
  </si>
  <si>
    <t>13th May</t>
  </si>
  <si>
    <t>14th May</t>
  </si>
  <si>
    <t>15th May</t>
  </si>
  <si>
    <t>16th May</t>
  </si>
  <si>
    <t xml:space="preserve">week 20 Total </t>
  </si>
  <si>
    <t>week 19total</t>
  </si>
  <si>
    <t>week 20week</t>
  </si>
  <si>
    <t>week19week</t>
  </si>
  <si>
    <t>Week 19</t>
  </si>
  <si>
    <t xml:space="preserve"> week 19 TotaI</t>
  </si>
  <si>
    <t>WEEK 20 tatol</t>
  </si>
  <si>
    <t>8th May  2024</t>
  </si>
  <si>
    <t>9th May 2024</t>
  </si>
  <si>
    <t>week 19week</t>
  </si>
  <si>
    <t>Week 20 week</t>
  </si>
  <si>
    <t>week 18 total</t>
  </si>
  <si>
    <t>week 20 total</t>
  </si>
  <si>
    <t>week 14 total</t>
  </si>
  <si>
    <t>week 16 total</t>
  </si>
  <si>
    <t>week 12 total</t>
  </si>
  <si>
    <t>week 10 total</t>
  </si>
  <si>
    <t>week 8 total</t>
  </si>
  <si>
    <t>low demand/power failure for 8hrs.</t>
  </si>
  <si>
    <t>phase failure on 6/5/24.</t>
  </si>
  <si>
    <t>tripping of bh.</t>
  </si>
  <si>
    <t>29th May 24</t>
  </si>
  <si>
    <t>30th May 24</t>
  </si>
  <si>
    <t>10th May  2024</t>
  </si>
  <si>
    <t>11th May  2024</t>
  </si>
  <si>
    <t>12th May  2024</t>
  </si>
  <si>
    <t>13th May  2024</t>
  </si>
  <si>
    <t>14th May  2024</t>
  </si>
  <si>
    <t>15th May  2024</t>
  </si>
  <si>
    <t>16th May  2024</t>
  </si>
  <si>
    <t>17th May 2024</t>
  </si>
  <si>
    <t>bh 2 tripping</t>
  </si>
  <si>
    <t>Week 20</t>
  </si>
  <si>
    <t>Burst  on raising mainline at southlake hospital it took 3hrs.</t>
  </si>
  <si>
    <t>production resume on 13/5/2024</t>
  </si>
  <si>
    <t>there was stoppage from karate due to upper kws connection on 14/5/24 and 15/5/24</t>
  </si>
  <si>
    <t>Not Opaerational</t>
  </si>
  <si>
    <t>17th May</t>
  </si>
  <si>
    <t>18th May</t>
  </si>
  <si>
    <t>19th May</t>
  </si>
  <si>
    <t>20th May</t>
  </si>
  <si>
    <t>21st May</t>
  </si>
  <si>
    <t>22nd May</t>
  </si>
  <si>
    <t>23rd May</t>
  </si>
  <si>
    <t xml:space="preserve"> week 21 TotaI</t>
  </si>
  <si>
    <t>24th May</t>
  </si>
  <si>
    <t>25th May</t>
  </si>
  <si>
    <t>26th May</t>
  </si>
  <si>
    <t>27th May</t>
  </si>
  <si>
    <t>28th May</t>
  </si>
  <si>
    <t>29th May</t>
  </si>
  <si>
    <t>30th May</t>
  </si>
  <si>
    <t>WEEK 22 tatol</t>
  </si>
  <si>
    <t>week 21week</t>
  </si>
  <si>
    <t>Week 22 week</t>
  </si>
  <si>
    <t>week 21total</t>
  </si>
  <si>
    <t>week 22 total</t>
  </si>
  <si>
    <t>week21week</t>
  </si>
  <si>
    <t>week 22week</t>
  </si>
  <si>
    <t>18th May  2024</t>
  </si>
  <si>
    <t>19th May  2024</t>
  </si>
  <si>
    <t>20th May  2024</t>
  </si>
  <si>
    <t>21st May  2024</t>
  </si>
  <si>
    <t>22nd May  2024</t>
  </si>
  <si>
    <t>23rd May  2024</t>
  </si>
  <si>
    <t>24th May  2024</t>
  </si>
  <si>
    <t>25th May 2024</t>
  </si>
  <si>
    <t xml:space="preserve">week 21 Total </t>
  </si>
  <si>
    <t xml:space="preserve">week 22 Total </t>
  </si>
  <si>
    <t>Week 21</t>
  </si>
  <si>
    <t>we did experience phase failure for 2 days and also there was Tripping of bhs more often.</t>
  </si>
  <si>
    <t>power loss for almost 5hrs and bh2 tripping.</t>
  </si>
  <si>
    <t>power cutt off as from yesterday from 12.15pm.</t>
  </si>
  <si>
    <t>power failure/low demand</t>
  </si>
  <si>
    <t>26th May  2024</t>
  </si>
  <si>
    <t>27th May  2024</t>
  </si>
  <si>
    <t>28th May  2024</t>
  </si>
  <si>
    <t>29th May  2024</t>
  </si>
  <si>
    <t>30th May  2024</t>
  </si>
  <si>
    <t>31st May  2024</t>
  </si>
  <si>
    <t>1st June  2024</t>
  </si>
  <si>
    <t>2nd June 2024</t>
  </si>
  <si>
    <t>Week 22</t>
  </si>
  <si>
    <t>31st May 24</t>
  </si>
  <si>
    <t>1st June 24</t>
  </si>
  <si>
    <t>2nd June 24</t>
  </si>
  <si>
    <t>3rd June 24</t>
  </si>
  <si>
    <t>4th June 24</t>
  </si>
  <si>
    <t>5th June 24</t>
  </si>
  <si>
    <t>6th June 24</t>
  </si>
  <si>
    <t>7th June 24</t>
  </si>
  <si>
    <t>8th June 24</t>
  </si>
  <si>
    <t>9th June 24</t>
  </si>
  <si>
    <t>10th June 24</t>
  </si>
  <si>
    <t>11th June 24</t>
  </si>
  <si>
    <t>12th June 24</t>
  </si>
  <si>
    <t>13th June 24</t>
  </si>
  <si>
    <t>14th June 24</t>
  </si>
  <si>
    <t>15th June 24</t>
  </si>
  <si>
    <t>16th June 24</t>
  </si>
  <si>
    <t>17th June 24</t>
  </si>
  <si>
    <t>18th June 24</t>
  </si>
  <si>
    <t>19th June 24</t>
  </si>
  <si>
    <t>20th June 24</t>
  </si>
  <si>
    <t>21st June 24</t>
  </si>
  <si>
    <t>22nd June 24</t>
  </si>
  <si>
    <t>23rd June 24</t>
  </si>
  <si>
    <t>24th June 24</t>
  </si>
  <si>
    <t>25th June 24</t>
  </si>
  <si>
    <t>26th June 24</t>
  </si>
  <si>
    <t>27th June 24</t>
  </si>
  <si>
    <t>OK</t>
  </si>
  <si>
    <t>Power failure</t>
  </si>
  <si>
    <t>phase failure,mechanical problems.</t>
  </si>
  <si>
    <t>phase failure and bh trpping.</t>
  </si>
  <si>
    <t>low  demand</t>
  </si>
  <si>
    <t>31st May</t>
  </si>
  <si>
    <t>1st June</t>
  </si>
  <si>
    <t>2nd June</t>
  </si>
  <si>
    <t>3rd June</t>
  </si>
  <si>
    <t>4th June</t>
  </si>
  <si>
    <t>5th June</t>
  </si>
  <si>
    <t>6th June</t>
  </si>
  <si>
    <t>7th June</t>
  </si>
  <si>
    <t>8th June</t>
  </si>
  <si>
    <t>9th June</t>
  </si>
  <si>
    <t>10th June</t>
  </si>
  <si>
    <t>11th June</t>
  </si>
  <si>
    <t>12th June</t>
  </si>
  <si>
    <t>13th June</t>
  </si>
  <si>
    <t xml:space="preserve"> week 23 TotaI</t>
  </si>
  <si>
    <t>WEEK 24 tatol</t>
  </si>
  <si>
    <t>3rd June 2024</t>
  </si>
  <si>
    <t>4th June 2024</t>
  </si>
  <si>
    <t>5th June  2024</t>
  </si>
  <si>
    <t>6th June  2024</t>
  </si>
  <si>
    <t>7th June  2024</t>
  </si>
  <si>
    <t>8th June  2024</t>
  </si>
  <si>
    <t>9th June  2024</t>
  </si>
  <si>
    <t>10th June 2024</t>
  </si>
  <si>
    <t>Week 23</t>
  </si>
  <si>
    <t>power  failure for 4days continously</t>
  </si>
  <si>
    <t>power filure and electrical issues.</t>
  </si>
  <si>
    <t>Week 24</t>
  </si>
  <si>
    <t>11th June 2024</t>
  </si>
  <si>
    <t>12th June 2024</t>
  </si>
  <si>
    <t>13th June  2024</t>
  </si>
  <si>
    <t>14th June  2024</t>
  </si>
  <si>
    <t>15th June  2024</t>
  </si>
  <si>
    <t>16th June  2024</t>
  </si>
  <si>
    <t>19th June 2024</t>
  </si>
  <si>
    <t>power failure.</t>
  </si>
  <si>
    <t>power failure/phase failure.</t>
  </si>
  <si>
    <t>Week 25</t>
  </si>
  <si>
    <t>14th June</t>
  </si>
  <si>
    <t>15th June</t>
  </si>
  <si>
    <t>16th June</t>
  </si>
  <si>
    <t>17th June</t>
  </si>
  <si>
    <t>18th June</t>
  </si>
  <si>
    <t>19th June</t>
  </si>
  <si>
    <t>20th June</t>
  </si>
  <si>
    <t xml:space="preserve"> week 25 TotaI</t>
  </si>
  <si>
    <t>21st June</t>
  </si>
  <si>
    <t>22nd June</t>
  </si>
  <si>
    <t>23rd June</t>
  </si>
  <si>
    <t>24th June</t>
  </si>
  <si>
    <t>25th June</t>
  </si>
  <si>
    <t>26th June</t>
  </si>
  <si>
    <t>27th June</t>
  </si>
  <si>
    <t>WEEK 26 tatol</t>
  </si>
  <si>
    <t>17th June  2024</t>
  </si>
  <si>
    <t>18th June 2024</t>
  </si>
  <si>
    <t>20th June 2024</t>
  </si>
  <si>
    <t>21st June  2024</t>
  </si>
  <si>
    <t>22nd June  2024</t>
  </si>
  <si>
    <t>23rd June  2024</t>
  </si>
  <si>
    <t>24th June  2024</t>
  </si>
  <si>
    <t>25th June  2024</t>
  </si>
  <si>
    <t>26th June 2024</t>
  </si>
  <si>
    <t>burst on Saturday at kwa-muhia and burst on Monday at kentaliya next to alpower</t>
  </si>
  <si>
    <t>Tripping of Bh 2 at night.</t>
  </si>
  <si>
    <t>phase failure.</t>
  </si>
  <si>
    <t>Week 26</t>
  </si>
  <si>
    <t>27th June 2024</t>
  </si>
  <si>
    <t>28th June 2024</t>
  </si>
  <si>
    <t>29thJune  2024</t>
  </si>
  <si>
    <t>30th June  2024</t>
  </si>
  <si>
    <t>1st July  2024</t>
  </si>
  <si>
    <t>2nd July  2024</t>
  </si>
  <si>
    <t>3rd July  2024</t>
  </si>
  <si>
    <t>4th July 2024</t>
  </si>
  <si>
    <t>28th June 24</t>
  </si>
  <si>
    <t>29th June 24</t>
  </si>
  <si>
    <t>30th June 24</t>
  </si>
  <si>
    <t>1st July 24</t>
  </si>
  <si>
    <t>2nd July 24</t>
  </si>
  <si>
    <t>3rd July 24</t>
  </si>
  <si>
    <t>4th July 24</t>
  </si>
  <si>
    <t>5th July 24</t>
  </si>
  <si>
    <t>6th July 24</t>
  </si>
  <si>
    <t>7th July 24</t>
  </si>
  <si>
    <t>8th July 24</t>
  </si>
  <si>
    <t>9th July 24</t>
  </si>
  <si>
    <t>10th July 24</t>
  </si>
  <si>
    <t>11th July 24</t>
  </si>
  <si>
    <t>12th July 24</t>
  </si>
  <si>
    <t>13th July 24</t>
  </si>
  <si>
    <t>14th July 24</t>
  </si>
  <si>
    <t>15th July 24</t>
  </si>
  <si>
    <t>16th July 24</t>
  </si>
  <si>
    <t>17th July 24</t>
  </si>
  <si>
    <t>18th July 24</t>
  </si>
  <si>
    <t>19th July 24</t>
  </si>
  <si>
    <t>20th July 24</t>
  </si>
  <si>
    <t>21st July 24</t>
  </si>
  <si>
    <t>22nd July 24</t>
  </si>
  <si>
    <t>23rd July 24</t>
  </si>
  <si>
    <t>24th July 24</t>
  </si>
  <si>
    <t>25th July 24</t>
  </si>
  <si>
    <t>28th June</t>
  </si>
  <si>
    <t>29th June</t>
  </si>
  <si>
    <t>30th June</t>
  </si>
  <si>
    <t>1st July</t>
  </si>
  <si>
    <t>2nd July</t>
  </si>
  <si>
    <t>3rd July</t>
  </si>
  <si>
    <t xml:space="preserve"> week 27 TotaI</t>
  </si>
  <si>
    <t>4th July</t>
  </si>
  <si>
    <t>5th July</t>
  </si>
  <si>
    <t>6th July</t>
  </si>
  <si>
    <t>7th July</t>
  </si>
  <si>
    <t>8th July</t>
  </si>
  <si>
    <t>9th July</t>
  </si>
  <si>
    <t>10th July</t>
  </si>
  <si>
    <t>week 28</t>
  </si>
  <si>
    <t>burst  along the raising main line.</t>
  </si>
  <si>
    <t>WEEK 28 tatol</t>
  </si>
  <si>
    <t>Week 27</t>
  </si>
  <si>
    <t>11th July</t>
  </si>
  <si>
    <t>5th July 2024</t>
  </si>
  <si>
    <t>6th July 2024</t>
  </si>
  <si>
    <t>7th July 2024</t>
  </si>
  <si>
    <t>8th July 2024</t>
  </si>
  <si>
    <t>9th July 2024</t>
  </si>
  <si>
    <t>10th July 2024</t>
  </si>
  <si>
    <t>11th July 2024</t>
  </si>
  <si>
    <t>12th July 2024</t>
  </si>
  <si>
    <t>power failure for 7hrs as from13:41pm-20:27pm on 3/7/24.</t>
  </si>
  <si>
    <t>phase failure 3hrs</t>
  </si>
  <si>
    <t>power failure 3hrs</t>
  </si>
  <si>
    <t>phase failure 5hrs</t>
  </si>
  <si>
    <t>Week 28</t>
  </si>
  <si>
    <t>power failure as from 7/7/24 as from 7pm up to 8/7/24 at11:57am[17hrs]</t>
  </si>
  <si>
    <t>In mai-mahiu we are experiencing low ievel of water from the b/hole[10/7/24] as from 3am up to Now.</t>
  </si>
  <si>
    <t>we experience mechanical problem at karate for almost 4hrs on 10/7/24,power failure yesterday for 2hrs 11/7/24,as from 7:39pm to 9:o7pm.</t>
  </si>
  <si>
    <t xml:space="preserve"> week 29 TotaI</t>
  </si>
  <si>
    <t>12th July</t>
  </si>
  <si>
    <t>13th July</t>
  </si>
  <si>
    <t>14th July</t>
  </si>
  <si>
    <t>15th July</t>
  </si>
  <si>
    <t>16th July</t>
  </si>
  <si>
    <t>17th July</t>
  </si>
  <si>
    <t>18th July</t>
  </si>
  <si>
    <t>19th July</t>
  </si>
  <si>
    <t>20th July</t>
  </si>
  <si>
    <t>21st July</t>
  </si>
  <si>
    <t>22nd July</t>
  </si>
  <si>
    <t>23rd July</t>
  </si>
  <si>
    <t>24th July</t>
  </si>
  <si>
    <t>25th July</t>
  </si>
  <si>
    <t>WEEK 30 tatol</t>
  </si>
  <si>
    <t>Week 29</t>
  </si>
  <si>
    <t>13th July 2024</t>
  </si>
  <si>
    <t>14th July 2024</t>
  </si>
  <si>
    <t>15th July 2024</t>
  </si>
  <si>
    <t>16th July 2024</t>
  </si>
  <si>
    <t>17th July 2024</t>
  </si>
  <si>
    <t>18th July 2024</t>
  </si>
  <si>
    <t>19th July 2024</t>
  </si>
  <si>
    <t>20th July 2024</t>
  </si>
  <si>
    <t>week 30</t>
  </si>
  <si>
    <t xml:space="preserve"> week 29TotaI</t>
  </si>
  <si>
    <t>as from yesturday17/7/24 at8am up to 18/7/24 no oparation to kamere due to rasing line sluice valve being faulty,[21hrs]</t>
  </si>
  <si>
    <t>bh 1 meter was changed yesturday 18/7/24 at 5pm,production stops for 1 hr.</t>
  </si>
  <si>
    <t>low level of water from the B/hole at Gathima as from 9/7/24 to 19/7/24[m/start 00002]</t>
  </si>
  <si>
    <t>on 18/7/24 we experience power failure and phase failure for almost 11hrs at karate station.</t>
  </si>
  <si>
    <t>21st July 2024</t>
  </si>
  <si>
    <t>23rd July 2024</t>
  </si>
  <si>
    <t>24th July 2024</t>
  </si>
  <si>
    <t>25th July 2024</t>
  </si>
  <si>
    <t>26th July 2024</t>
  </si>
  <si>
    <t>27th July 2024</t>
  </si>
  <si>
    <t>28th July 2024</t>
  </si>
  <si>
    <t>Week 30</t>
  </si>
  <si>
    <t>22nd July 2024</t>
  </si>
  <si>
    <t xml:space="preserve">Bh 1 control panel indicated Err 0.01/Err0.04 as from date 19th/7/24 to22nd /7/24 </t>
  </si>
  <si>
    <t>power failure as from 10am to 2pm on 23/7/24 as kplc were clearig the tree branches and working on karate Transformer.</t>
  </si>
  <si>
    <t>low level of water from the B/hole at Gathima as from 9/7/24 to 19/7/24./production resume yesturday24/7/24 at 9:47am.</t>
  </si>
  <si>
    <t>power failure for 2hrs</t>
  </si>
  <si>
    <t>Week 31</t>
  </si>
  <si>
    <t>26th July</t>
  </si>
  <si>
    <t>27th July</t>
  </si>
  <si>
    <t>28th July</t>
  </si>
  <si>
    <t>29th July</t>
  </si>
  <si>
    <t>30th July</t>
  </si>
  <si>
    <t>31st July</t>
  </si>
  <si>
    <t>1st August</t>
  </si>
  <si>
    <t>2nd August</t>
  </si>
  <si>
    <t>3rd August</t>
  </si>
  <si>
    <t>4th August</t>
  </si>
  <si>
    <t>5th August</t>
  </si>
  <si>
    <t>6th August</t>
  </si>
  <si>
    <t>7th August</t>
  </si>
  <si>
    <t>8th August</t>
  </si>
  <si>
    <t xml:space="preserve"> week 31 TotaI</t>
  </si>
  <si>
    <t>WEEK 32 tatol</t>
  </si>
  <si>
    <t>26th July 24</t>
  </si>
  <si>
    <t>27th July 24</t>
  </si>
  <si>
    <t>28th July 24</t>
  </si>
  <si>
    <t>29th July 24</t>
  </si>
  <si>
    <t>30th July 24</t>
  </si>
  <si>
    <t>31st July 24</t>
  </si>
  <si>
    <t>29thJuly 2024</t>
  </si>
  <si>
    <t>30th July 2024</t>
  </si>
  <si>
    <t>31st July 2024</t>
  </si>
  <si>
    <t>1st August 2024</t>
  </si>
  <si>
    <t>2nd August 2024</t>
  </si>
  <si>
    <t>3rd August 2024</t>
  </si>
  <si>
    <t>4th August 2024</t>
  </si>
  <si>
    <t>5th August 2024</t>
  </si>
  <si>
    <t>we experience the power drop cable was fauly for 6days as from 25/7/24 to 30/7/24.</t>
  </si>
  <si>
    <t>power /phase failure for 3hrs.</t>
  </si>
  <si>
    <t>Low demand due to rain for two days that’s on saturday 27/7/24 andMonday 29/7/24.</t>
  </si>
  <si>
    <t>9th August</t>
  </si>
  <si>
    <t>10th August</t>
  </si>
  <si>
    <t>11th August</t>
  </si>
  <si>
    <t>12th August</t>
  </si>
  <si>
    <t>13th August</t>
  </si>
  <si>
    <t>14th August</t>
  </si>
  <si>
    <t>15th August</t>
  </si>
  <si>
    <t>16th August</t>
  </si>
  <si>
    <t>17th August</t>
  </si>
  <si>
    <t>18th August</t>
  </si>
  <si>
    <t>19th August</t>
  </si>
  <si>
    <t>20th August</t>
  </si>
  <si>
    <t>21st August</t>
  </si>
  <si>
    <t>22nd August</t>
  </si>
  <si>
    <t>23rd August</t>
  </si>
  <si>
    <t>24th August</t>
  </si>
  <si>
    <t>25th August</t>
  </si>
  <si>
    <t>26th August</t>
  </si>
  <si>
    <t>27th August</t>
  </si>
  <si>
    <t>28th August</t>
  </si>
  <si>
    <t>29th August</t>
  </si>
  <si>
    <t>30th August</t>
  </si>
  <si>
    <t>31st August</t>
  </si>
  <si>
    <t>1st September</t>
  </si>
  <si>
    <t>2nd September</t>
  </si>
  <si>
    <t>3rd September</t>
  </si>
  <si>
    <t>4th September</t>
  </si>
  <si>
    <t>5th September</t>
  </si>
  <si>
    <t>Achieved</t>
  </si>
  <si>
    <t>Week 32</t>
  </si>
  <si>
    <t>6th August 2024</t>
  </si>
  <si>
    <t>7th August 2024</t>
  </si>
  <si>
    <t>8th August 2024</t>
  </si>
  <si>
    <t>9th August 2024</t>
  </si>
  <si>
    <t>10th August 2024</t>
  </si>
  <si>
    <t>11th August 2024</t>
  </si>
  <si>
    <t>12th August 2024</t>
  </si>
  <si>
    <t>13th August 2024</t>
  </si>
  <si>
    <t>power failure /phase failure.</t>
  </si>
  <si>
    <t>maintenance was going on for 2hrs,supply stooped.</t>
  </si>
  <si>
    <t xml:space="preserve"> week 33 TotaI</t>
  </si>
  <si>
    <t>WEEK 34 tatol</t>
  </si>
  <si>
    <t>16nd August</t>
  </si>
  <si>
    <t>Week 34 Total</t>
  </si>
  <si>
    <t>Week 33</t>
  </si>
  <si>
    <t>14th August 2024</t>
  </si>
  <si>
    <t>15th August 2024</t>
  </si>
  <si>
    <t>16th August 2024</t>
  </si>
  <si>
    <t>17th August 2024</t>
  </si>
  <si>
    <t>18th August 2024</t>
  </si>
  <si>
    <t>19th August 2024</t>
  </si>
  <si>
    <t>20th August 2024</t>
  </si>
  <si>
    <t>21st August 2024</t>
  </si>
  <si>
    <t>b/hole low level /phase failure.</t>
  </si>
  <si>
    <t>kamere burst on 13/8/24 at2:41pm and burst repaired on 14/8/24 at 5pm,it took 8hrs45mints.</t>
  </si>
  <si>
    <t>power faire/phase failure for 5hrs.</t>
  </si>
  <si>
    <t>Week 34</t>
  </si>
  <si>
    <t>22nd August 2024</t>
  </si>
  <si>
    <t>23rd August 2024</t>
  </si>
  <si>
    <t>24th August 2024</t>
  </si>
  <si>
    <t>25th August 2024</t>
  </si>
  <si>
    <t>26th August 2024</t>
  </si>
  <si>
    <t>27th August 2024</t>
  </si>
  <si>
    <t>28th August 2024</t>
  </si>
  <si>
    <t>29th August 2024</t>
  </si>
  <si>
    <t>1st Septmber</t>
  </si>
  <si>
    <t>2nd Septmber</t>
  </si>
  <si>
    <t>3rd Septmber</t>
  </si>
  <si>
    <t>4th Septmber</t>
  </si>
  <si>
    <t>5th Septmber</t>
  </si>
  <si>
    <t xml:space="preserve"> week 35 TotaI</t>
  </si>
  <si>
    <t>WEEK 36 tatol</t>
  </si>
  <si>
    <t>23th August</t>
  </si>
  <si>
    <t>Week 35</t>
  </si>
  <si>
    <t>Week 36 Total</t>
  </si>
  <si>
    <t>30th August 2024</t>
  </si>
  <si>
    <t>31st August 2024</t>
  </si>
  <si>
    <t>1st September 2024</t>
  </si>
  <si>
    <t>2nd September 2024</t>
  </si>
  <si>
    <t>3rd September 2024</t>
  </si>
  <si>
    <t>4th September 2024</t>
  </si>
  <si>
    <t>5th September 2024</t>
  </si>
  <si>
    <t>6th September 2024</t>
  </si>
  <si>
    <t>Ihindu BH</t>
  </si>
  <si>
    <t>Manera</t>
  </si>
  <si>
    <t>Kihoto BH</t>
  </si>
  <si>
    <t>Manera BH</t>
  </si>
  <si>
    <t>Kihoto</t>
  </si>
  <si>
    <t>Week 36</t>
  </si>
  <si>
    <t>water level bh</t>
  </si>
  <si>
    <t>power failuer /phase failuer</t>
  </si>
  <si>
    <t>6th Septmber</t>
  </si>
  <si>
    <t>7th Septmber</t>
  </si>
  <si>
    <t>8th Septmber</t>
  </si>
  <si>
    <t>9th Septmber</t>
  </si>
  <si>
    <t>10th Septmber</t>
  </si>
  <si>
    <t>11th Septmber</t>
  </si>
  <si>
    <t>12th Septmber</t>
  </si>
  <si>
    <t xml:space="preserve"> week 37 TotaI</t>
  </si>
  <si>
    <t>13th Septmber</t>
  </si>
  <si>
    <t>14th Septmber</t>
  </si>
  <si>
    <t>15th Septmber</t>
  </si>
  <si>
    <t>16th Septmber</t>
  </si>
  <si>
    <t>17th Septmber</t>
  </si>
  <si>
    <t>18th Septmber</t>
  </si>
  <si>
    <t>19th Septmber</t>
  </si>
  <si>
    <t>WEEK 38 tatol</t>
  </si>
  <si>
    <t>7th September 2024</t>
  </si>
  <si>
    <t>8th September 2024</t>
  </si>
  <si>
    <t>9th September 2024</t>
  </si>
  <si>
    <t>10th September 2024</t>
  </si>
  <si>
    <t>11th September 2024</t>
  </si>
  <si>
    <t>12th September 2024</t>
  </si>
  <si>
    <t>13th September 2024</t>
  </si>
  <si>
    <t>14th September 2024</t>
  </si>
  <si>
    <t>Week 38 Total</t>
  </si>
  <si>
    <t>6th September</t>
  </si>
  <si>
    <t>7th September</t>
  </si>
  <si>
    <t>8th September</t>
  </si>
  <si>
    <t>9th September</t>
  </si>
  <si>
    <t>10th September</t>
  </si>
  <si>
    <t>11th September</t>
  </si>
  <si>
    <t>12th September</t>
  </si>
  <si>
    <t>13th September</t>
  </si>
  <si>
    <t>14th September</t>
  </si>
  <si>
    <t>15th September</t>
  </si>
  <si>
    <t>16th September</t>
  </si>
  <si>
    <t>17th September</t>
  </si>
  <si>
    <t>18th September</t>
  </si>
  <si>
    <t>19th September</t>
  </si>
  <si>
    <t>20th September</t>
  </si>
  <si>
    <t>21st September</t>
  </si>
  <si>
    <t>22nd September</t>
  </si>
  <si>
    <t>23rd September</t>
  </si>
  <si>
    <t>24th September</t>
  </si>
  <si>
    <t>25th September</t>
  </si>
  <si>
    <t>26th September</t>
  </si>
  <si>
    <t>27th September</t>
  </si>
  <si>
    <t>28th September</t>
  </si>
  <si>
    <t>29th September</t>
  </si>
  <si>
    <t>30th September</t>
  </si>
  <si>
    <t>1st October</t>
  </si>
  <si>
    <t>2nd October</t>
  </si>
  <si>
    <t>3rd October</t>
  </si>
  <si>
    <t>4th October</t>
  </si>
  <si>
    <t>5th October</t>
  </si>
  <si>
    <t>6th October</t>
  </si>
  <si>
    <t>7th October</t>
  </si>
  <si>
    <t>8th October</t>
  </si>
  <si>
    <t>9th October</t>
  </si>
  <si>
    <t>10th October</t>
  </si>
  <si>
    <t>Week 37</t>
  </si>
  <si>
    <t>Power failure for 4hours</t>
  </si>
  <si>
    <t>ok.</t>
  </si>
  <si>
    <t>Low Water level and power failure.</t>
  </si>
  <si>
    <t>Ok.</t>
  </si>
  <si>
    <t>Achieved.</t>
  </si>
  <si>
    <t>Week 38</t>
  </si>
  <si>
    <t>15th September 2024</t>
  </si>
  <si>
    <t>16th September 2024</t>
  </si>
  <si>
    <t>17th September 2024</t>
  </si>
  <si>
    <t>18th September 2024</t>
  </si>
  <si>
    <t>19th September 2024</t>
  </si>
  <si>
    <t>20th September 2024</t>
  </si>
  <si>
    <t>21st September 2024</t>
  </si>
  <si>
    <t>22nd September 2024</t>
  </si>
  <si>
    <t>GUEST INN</t>
  </si>
  <si>
    <t>WEEK 38 total</t>
  </si>
  <si>
    <t>20th Septmber</t>
  </si>
  <si>
    <t>21st Septmber</t>
  </si>
  <si>
    <t>22nd Septmber</t>
  </si>
  <si>
    <t>23rd Septmber</t>
  </si>
  <si>
    <t>24th Septmber</t>
  </si>
  <si>
    <t>25th Septmber</t>
  </si>
  <si>
    <t xml:space="preserve"> week 39 TotaI</t>
  </si>
  <si>
    <t>26th Septmber</t>
  </si>
  <si>
    <t>27th Septmber</t>
  </si>
  <si>
    <t>28th Septmber</t>
  </si>
  <si>
    <t>29th Septmber</t>
  </si>
  <si>
    <t>30th Septmber</t>
  </si>
  <si>
    <t>WEEK 40 tatol</t>
  </si>
  <si>
    <t>WEEK 40 total</t>
  </si>
  <si>
    <t>1st Otober</t>
  </si>
  <si>
    <t>2nd Otober</t>
  </si>
  <si>
    <t>Week 40 Total</t>
  </si>
  <si>
    <t>Week 39</t>
  </si>
  <si>
    <t>power failur/phaes failure</t>
  </si>
  <si>
    <t>23rd September 2024</t>
  </si>
  <si>
    <t>24th September 2024</t>
  </si>
  <si>
    <t>26th September 2024</t>
  </si>
  <si>
    <t>25th September 2024</t>
  </si>
  <si>
    <t>27th September 2024</t>
  </si>
  <si>
    <t>28th September 2024</t>
  </si>
  <si>
    <t>29th September 2024</t>
  </si>
  <si>
    <t>30th September 2024</t>
  </si>
  <si>
    <t>3rd Otober</t>
  </si>
  <si>
    <t>burst on mainline kwa muhia.</t>
  </si>
  <si>
    <t>Week 40</t>
  </si>
  <si>
    <t>1st October 2024</t>
  </si>
  <si>
    <t>2nd October 2024</t>
  </si>
  <si>
    <t>3rd October 2024</t>
  </si>
  <si>
    <t>4th October 2024</t>
  </si>
  <si>
    <t>5th October 2024</t>
  </si>
  <si>
    <t>6th October 2024</t>
  </si>
  <si>
    <t>7th October 2024</t>
  </si>
  <si>
    <t>8th October 2024</t>
  </si>
  <si>
    <t>low water level at Gathima</t>
  </si>
  <si>
    <t>low demand due to rain.</t>
  </si>
  <si>
    <t>low demand and phase failure</t>
  </si>
  <si>
    <t>4th Otober</t>
  </si>
  <si>
    <t>5th Otober</t>
  </si>
  <si>
    <t>6th Otober</t>
  </si>
  <si>
    <t>7th Otober</t>
  </si>
  <si>
    <t>8th Otober</t>
  </si>
  <si>
    <t>9th Otober</t>
  </si>
  <si>
    <t>10th Otober</t>
  </si>
  <si>
    <t>11th Otober</t>
  </si>
  <si>
    <t>12th Otober</t>
  </si>
  <si>
    <t>13th Otober</t>
  </si>
  <si>
    <t>14th Otober</t>
  </si>
  <si>
    <t>15th Otober</t>
  </si>
  <si>
    <t>16th Otober</t>
  </si>
  <si>
    <t>17th Otober</t>
  </si>
  <si>
    <t xml:space="preserve"> week 41 TotaI</t>
  </si>
  <si>
    <t>WEEK 42 total</t>
  </si>
  <si>
    <t>WEEK 42 tatol</t>
  </si>
  <si>
    <t>11th October</t>
  </si>
  <si>
    <t>12th October</t>
  </si>
  <si>
    <t>13th October</t>
  </si>
  <si>
    <t>14th October</t>
  </si>
  <si>
    <t>15th October</t>
  </si>
  <si>
    <t>16th October</t>
  </si>
  <si>
    <t>17th October</t>
  </si>
  <si>
    <t>Week 42 Total</t>
  </si>
  <si>
    <t>Week 41</t>
  </si>
  <si>
    <t>9th October 2024</t>
  </si>
  <si>
    <t>10th October 2024</t>
  </si>
  <si>
    <t>11th October 2024</t>
  </si>
  <si>
    <t>12th October 2024</t>
  </si>
  <si>
    <t>13th October 2024</t>
  </si>
  <si>
    <t>14th October 2024</t>
  </si>
  <si>
    <t>15th October 2024</t>
  </si>
  <si>
    <t>16th October 2024</t>
  </si>
  <si>
    <t>Burst at mainline at kwa-muhia for 23hrs.</t>
  </si>
  <si>
    <t>bh2 tripping for 2hrs.</t>
  </si>
  <si>
    <t>low water level on Borehole.</t>
  </si>
  <si>
    <t>Week 42</t>
  </si>
  <si>
    <t>18th October</t>
  </si>
  <si>
    <t>19th October</t>
  </si>
  <si>
    <t>20th October</t>
  </si>
  <si>
    <t>21st October</t>
  </si>
  <si>
    <t>22nd October</t>
  </si>
  <si>
    <t>23rd October</t>
  </si>
  <si>
    <t>24th October</t>
  </si>
  <si>
    <t>25th October</t>
  </si>
  <si>
    <t>26th October</t>
  </si>
  <si>
    <t>27th October</t>
  </si>
  <si>
    <t>28th October</t>
  </si>
  <si>
    <t>29th October</t>
  </si>
  <si>
    <t>30th October</t>
  </si>
  <si>
    <t>31st October</t>
  </si>
  <si>
    <t>1st November</t>
  </si>
  <si>
    <t>2nd November</t>
  </si>
  <si>
    <t>3rd November</t>
  </si>
  <si>
    <t>4th November</t>
  </si>
  <si>
    <t>5th November</t>
  </si>
  <si>
    <t>6th November</t>
  </si>
  <si>
    <t>7th November</t>
  </si>
  <si>
    <t>8th November</t>
  </si>
  <si>
    <t>9th November</t>
  </si>
  <si>
    <t>10th November</t>
  </si>
  <si>
    <t>11th November</t>
  </si>
  <si>
    <t>12th November</t>
  </si>
  <si>
    <t>13th November</t>
  </si>
  <si>
    <t>14th November</t>
  </si>
  <si>
    <t>17th October 2024</t>
  </si>
  <si>
    <t>18th October 2024</t>
  </si>
  <si>
    <t>19th October 2024</t>
  </si>
  <si>
    <t>20th October 2024</t>
  </si>
  <si>
    <t>21st October 2024</t>
  </si>
  <si>
    <t>22nd October 2024</t>
  </si>
  <si>
    <t>23rd October 2024</t>
  </si>
  <si>
    <t>24th October 2024</t>
  </si>
  <si>
    <t>power failure /low water level on b/hole.</t>
  </si>
  <si>
    <t>power failure/high voltage .</t>
  </si>
  <si>
    <t>power failure for 3hrs/bh 2 tripping.</t>
  </si>
  <si>
    <t xml:space="preserve"> week 43 TotaI</t>
  </si>
  <si>
    <t>Week 44Total</t>
  </si>
  <si>
    <t>18th Otober</t>
  </si>
  <si>
    <t>19th Otober</t>
  </si>
  <si>
    <t>20th Otober</t>
  </si>
  <si>
    <t>21st Otober</t>
  </si>
  <si>
    <t>22nd Otober</t>
  </si>
  <si>
    <t>23rd Otober</t>
  </si>
  <si>
    <t>24th Otober</t>
  </si>
  <si>
    <t>25th Otober</t>
  </si>
  <si>
    <t>26th Otober</t>
  </si>
  <si>
    <t>27th Otober</t>
  </si>
  <si>
    <t>28th Otober</t>
  </si>
  <si>
    <t>29th Otober</t>
  </si>
  <si>
    <t>30th Otober</t>
  </si>
  <si>
    <t>31st Otober</t>
  </si>
  <si>
    <t>WEEK 44 tatol</t>
  </si>
  <si>
    <t>WEEK 44 total</t>
  </si>
  <si>
    <t>Week 43</t>
  </si>
  <si>
    <t>phase failure/bhs Tripping.</t>
  </si>
  <si>
    <t>phase failure/bh level.</t>
  </si>
  <si>
    <t>low deamnd.</t>
  </si>
  <si>
    <t>25th October 2024</t>
  </si>
  <si>
    <t>26th October 2024</t>
  </si>
  <si>
    <t>27th October 2024</t>
  </si>
  <si>
    <t>28th October 2024</t>
  </si>
  <si>
    <t>29th October 2024</t>
  </si>
  <si>
    <t>30th October 2024</t>
  </si>
  <si>
    <t>31st October 2024</t>
  </si>
  <si>
    <t>1st Noveber 2024</t>
  </si>
  <si>
    <t>Week 44</t>
  </si>
  <si>
    <t>power failure .</t>
  </si>
  <si>
    <t>we experince both bhs Tripping .</t>
  </si>
  <si>
    <t>we experience over voltage for 7hrs.</t>
  </si>
  <si>
    <t>1st Noveber</t>
  </si>
  <si>
    <t>2nd Noveber</t>
  </si>
  <si>
    <t>3rd Noveber</t>
  </si>
  <si>
    <t>4th Noveber</t>
  </si>
  <si>
    <t>5th Noveber</t>
  </si>
  <si>
    <t>6th Noveber</t>
  </si>
  <si>
    <t>7th Noveber</t>
  </si>
  <si>
    <t>8th Noveber</t>
  </si>
  <si>
    <t>9th Noveber</t>
  </si>
  <si>
    <t>10th Noveber</t>
  </si>
  <si>
    <t>11th Noveber</t>
  </si>
  <si>
    <t>12th Noveber</t>
  </si>
  <si>
    <t>13th Noveber</t>
  </si>
  <si>
    <t>14th Noveber</t>
  </si>
  <si>
    <t xml:space="preserve"> week 45 TotaI</t>
  </si>
  <si>
    <t>WEEK 46 tatol</t>
  </si>
  <si>
    <t>2nd Noveber 2024</t>
  </si>
  <si>
    <t>3rd Noveber 2024</t>
  </si>
  <si>
    <t>4th Noveber 2024</t>
  </si>
  <si>
    <t>5th Noveber 2024</t>
  </si>
  <si>
    <t>6th Noveber 2024</t>
  </si>
  <si>
    <t>7th Noveber 2024</t>
  </si>
  <si>
    <t>8th Noveber 2024</t>
  </si>
  <si>
    <t>9th Noveber 2024</t>
  </si>
  <si>
    <t>WEEK 46 total</t>
  </si>
  <si>
    <t>Week 45</t>
  </si>
  <si>
    <t>Week 46Total</t>
  </si>
  <si>
    <t>bh2 tripping most of time at night and day time.</t>
  </si>
  <si>
    <t>power failure  and over voltage for many hours.</t>
  </si>
  <si>
    <t>power disconnected.[on 7/11/24 at 13:39 pm.</t>
  </si>
  <si>
    <t>10th Noveber 2024</t>
  </si>
  <si>
    <t>11th Noveber 2024</t>
  </si>
  <si>
    <t>12th Noveber 2024</t>
  </si>
  <si>
    <t>13th Noveber 2024</t>
  </si>
  <si>
    <t>14th Noveber 2024</t>
  </si>
  <si>
    <t>15th Noveber 2024</t>
  </si>
  <si>
    <t>16th Noveber 2024</t>
  </si>
  <si>
    <t>17th Noveber 2024</t>
  </si>
  <si>
    <t>Week 46</t>
  </si>
  <si>
    <t>bh tripping</t>
  </si>
  <si>
    <t>phase failure/power failure.</t>
  </si>
  <si>
    <t>No access in school compound due to on going Exams.</t>
  </si>
  <si>
    <t>Week 47</t>
  </si>
  <si>
    <t>15th November</t>
  </si>
  <si>
    <t>16th November</t>
  </si>
  <si>
    <t>17th November</t>
  </si>
  <si>
    <t>18th November</t>
  </si>
  <si>
    <t>19th November</t>
  </si>
  <si>
    <t>20th November</t>
  </si>
  <si>
    <t>21st November</t>
  </si>
  <si>
    <t>22nd November</t>
  </si>
  <si>
    <t>23rd November</t>
  </si>
  <si>
    <t>24th November</t>
  </si>
  <si>
    <t>25th November</t>
  </si>
  <si>
    <t>26th November</t>
  </si>
  <si>
    <t>27th November</t>
  </si>
  <si>
    <t xml:space="preserve"> week 47 TotaI</t>
  </si>
  <si>
    <t>WEEK 48 total</t>
  </si>
  <si>
    <t>28th November</t>
  </si>
  <si>
    <t>WEEK 48 tatol</t>
  </si>
  <si>
    <t>29th November</t>
  </si>
  <si>
    <t xml:space="preserve"> week 48 TotaI</t>
  </si>
  <si>
    <t>Week 48Total</t>
  </si>
  <si>
    <t>30th November</t>
  </si>
  <si>
    <t>1st December</t>
  </si>
  <si>
    <t>2nd December</t>
  </si>
  <si>
    <t>3rd December</t>
  </si>
  <si>
    <t>4th December</t>
  </si>
  <si>
    <t>5th December</t>
  </si>
  <si>
    <t>6th December</t>
  </si>
  <si>
    <t>7th December</t>
  </si>
  <si>
    <t>8th December</t>
  </si>
  <si>
    <t>9th December</t>
  </si>
  <si>
    <t>10th December</t>
  </si>
  <si>
    <t>11th December</t>
  </si>
  <si>
    <t>12th December</t>
  </si>
  <si>
    <t>13th December</t>
  </si>
  <si>
    <t>14th December</t>
  </si>
  <si>
    <t>15th December</t>
  </si>
  <si>
    <t>16th December</t>
  </si>
  <si>
    <t>17th December</t>
  </si>
  <si>
    <t>18th December</t>
  </si>
  <si>
    <t>15th Noveber</t>
  </si>
  <si>
    <t>16th Noveber</t>
  </si>
  <si>
    <t>17th Noveber</t>
  </si>
  <si>
    <t>18th Noveber</t>
  </si>
  <si>
    <t>19th Noveber</t>
  </si>
  <si>
    <t>20th Noveber</t>
  </si>
  <si>
    <t>21st Noveber</t>
  </si>
  <si>
    <t>22nd Noveber</t>
  </si>
  <si>
    <t>23rd Noveber</t>
  </si>
  <si>
    <t>24th Noveber</t>
  </si>
  <si>
    <t>25th Noveber</t>
  </si>
  <si>
    <t>26th Noveber</t>
  </si>
  <si>
    <t>27th Noveber</t>
  </si>
  <si>
    <t>28th Noveber</t>
  </si>
  <si>
    <t>19th December</t>
  </si>
  <si>
    <t>bhs Trippppppng.</t>
  </si>
  <si>
    <t>power cutt of and phase failure.</t>
  </si>
  <si>
    <t>over voltage and mechanical problem on the pump.</t>
  </si>
  <si>
    <t>22nd November 2024</t>
  </si>
  <si>
    <t>23rd November 2024</t>
  </si>
  <si>
    <t>24th November 2024</t>
  </si>
  <si>
    <t>25th November 2024</t>
  </si>
  <si>
    <t>21st November 2024</t>
  </si>
  <si>
    <t>20th November 2024</t>
  </si>
  <si>
    <t>19th November 2024</t>
  </si>
  <si>
    <t>18th November 2024</t>
  </si>
  <si>
    <t>No access/reopen on 25/11/24</t>
  </si>
  <si>
    <t>26th November 2024</t>
  </si>
  <si>
    <t>27th November 2024</t>
  </si>
  <si>
    <t>28th November 2024</t>
  </si>
  <si>
    <t>29th November 2024</t>
  </si>
  <si>
    <t>30th November 2024</t>
  </si>
  <si>
    <t>1st December 2024</t>
  </si>
  <si>
    <t>2nd December 2024</t>
  </si>
  <si>
    <t>3rd December 2024</t>
  </si>
  <si>
    <t>bh1 tripping at night.</t>
  </si>
  <si>
    <t>mostly using wangunjiri line.</t>
  </si>
  <si>
    <t>power failure and stoppage when wws highlift being repaird.</t>
  </si>
  <si>
    <t xml:space="preserve"> week 49 TotaI</t>
  </si>
  <si>
    <t>WEEK 50 total</t>
  </si>
  <si>
    <t>WEEK 50 tatol</t>
  </si>
  <si>
    <t xml:space="preserve"> week 50 TotaI</t>
  </si>
  <si>
    <t>29th Noveber</t>
  </si>
  <si>
    <t>30th Noveber</t>
  </si>
  <si>
    <t>Week 50Total</t>
  </si>
  <si>
    <t>4thDecember 2024</t>
  </si>
  <si>
    <t>5thDecember 2024</t>
  </si>
  <si>
    <t>6thDecember 2024</t>
  </si>
  <si>
    <t>7thDecember 2024</t>
  </si>
  <si>
    <t>WWS BH2 SOLAR</t>
  </si>
  <si>
    <t xml:space="preserve">                  </t>
  </si>
  <si>
    <t xml:space="preserve"> week 51 TotaI</t>
  </si>
  <si>
    <t>20th December</t>
  </si>
  <si>
    <t>21th December</t>
  </si>
  <si>
    <t>22nd December</t>
  </si>
  <si>
    <t>23rd December</t>
  </si>
  <si>
    <t>24th December</t>
  </si>
  <si>
    <t>25th December</t>
  </si>
  <si>
    <t>26th December</t>
  </si>
  <si>
    <t>Week 52Total</t>
  </si>
  <si>
    <t>12thDecember 2024</t>
  </si>
  <si>
    <t>13thDecember 2024</t>
  </si>
  <si>
    <t>14thDecember 2024</t>
  </si>
  <si>
    <t>15thDecember 2024</t>
  </si>
  <si>
    <t>17thDecember</t>
  </si>
  <si>
    <t>21st December</t>
  </si>
  <si>
    <t xml:space="preserve"> week 52 TotaI</t>
  </si>
  <si>
    <t>WEEK 52 tatol</t>
  </si>
  <si>
    <t>WEEK 52total</t>
  </si>
  <si>
    <t>22 nd December</t>
  </si>
  <si>
    <t>27th December</t>
  </si>
  <si>
    <t>28th December</t>
  </si>
  <si>
    <t>1st january</t>
  </si>
  <si>
    <t>2nd january</t>
  </si>
  <si>
    <t>3rd january</t>
  </si>
  <si>
    <t>4th january</t>
  </si>
  <si>
    <t>5th january</t>
  </si>
  <si>
    <t>6th january</t>
  </si>
  <si>
    <t>7th january</t>
  </si>
  <si>
    <t>8th january</t>
  </si>
  <si>
    <t>9th january</t>
  </si>
  <si>
    <t>10th january</t>
  </si>
  <si>
    <t>11th january</t>
  </si>
  <si>
    <t>12th january</t>
  </si>
  <si>
    <t>13th january</t>
  </si>
  <si>
    <t>14th january</t>
  </si>
  <si>
    <t>15th january</t>
  </si>
  <si>
    <t>16th january</t>
  </si>
  <si>
    <t>17th january</t>
  </si>
  <si>
    <t>18th january</t>
  </si>
  <si>
    <t>19th january</t>
  </si>
  <si>
    <t>20th january</t>
  </si>
  <si>
    <t>21st january</t>
  </si>
  <si>
    <t>22nd january</t>
  </si>
  <si>
    <t>23rd january</t>
  </si>
  <si>
    <t>16thDecember 2024</t>
  </si>
  <si>
    <t>17thDecember 2024</t>
  </si>
  <si>
    <t>18thDecember 2024</t>
  </si>
  <si>
    <t>19thDecember 2024</t>
  </si>
  <si>
    <t>20thDecember 2024</t>
  </si>
  <si>
    <t>21st December 2024</t>
  </si>
  <si>
    <t>8thDecember 2024</t>
  </si>
  <si>
    <t>9thDecember 2024</t>
  </si>
  <si>
    <t>11thDecember 2024</t>
  </si>
  <si>
    <t>10thDecember 2024</t>
  </si>
  <si>
    <t>Date 15</t>
  </si>
  <si>
    <t>Date 14</t>
  </si>
  <si>
    <t>Date 13</t>
  </si>
  <si>
    <t>26thDecember 2024</t>
  </si>
  <si>
    <t>27thDecember 2024</t>
  </si>
  <si>
    <t>28thDecember 2024</t>
  </si>
  <si>
    <t>29thDecember 2024</t>
  </si>
  <si>
    <t>30thDecember 2024</t>
  </si>
  <si>
    <t>31st December 2024</t>
  </si>
  <si>
    <t>1st January 2025</t>
  </si>
  <si>
    <t>22ndDecember 2024</t>
  </si>
  <si>
    <t>23rdDecember 2024</t>
  </si>
  <si>
    <t>24th December 2024</t>
  </si>
  <si>
    <t>25th December 2024</t>
  </si>
  <si>
    <t>1st January</t>
  </si>
  <si>
    <t>2nd January</t>
  </si>
  <si>
    <t>3rd January</t>
  </si>
  <si>
    <t>4th January</t>
  </si>
  <si>
    <t>5th January</t>
  </si>
  <si>
    <t>6th January</t>
  </si>
  <si>
    <t>7th January</t>
  </si>
  <si>
    <t>8th January</t>
  </si>
  <si>
    <t>9th January</t>
  </si>
  <si>
    <t xml:space="preserve"> week 1 TotaI</t>
  </si>
  <si>
    <t>WeekK 2 tatol</t>
  </si>
  <si>
    <t>WeeK 2 total</t>
  </si>
  <si>
    <t xml:space="preserve"> week 2 TotaI</t>
  </si>
  <si>
    <t>3rdJanuary</t>
  </si>
  <si>
    <t>WEEK 2 tatol</t>
  </si>
  <si>
    <t>Week 2Total</t>
  </si>
  <si>
    <t>WEEK 2total</t>
  </si>
  <si>
    <t>2nd January 2025</t>
  </si>
  <si>
    <t>3rd January 2025</t>
  </si>
  <si>
    <t>4th January 2025</t>
  </si>
  <si>
    <t>5th January 2025</t>
  </si>
  <si>
    <t>6th January 2025</t>
  </si>
  <si>
    <t>7th January 2025</t>
  </si>
  <si>
    <t>8th January 2025</t>
  </si>
  <si>
    <t>179..56</t>
  </si>
  <si>
    <t>power failure for almost 5hrs.</t>
  </si>
  <si>
    <t>bh 1 and 2 Tripping at day time and Night now and then.</t>
  </si>
  <si>
    <t>power and phase failure</t>
  </si>
  <si>
    <t>same times we get water Wangujiri line.</t>
  </si>
  <si>
    <t>4thJanuary</t>
  </si>
  <si>
    <t>5thJanuary</t>
  </si>
  <si>
    <t>6thJanuary</t>
  </si>
  <si>
    <t>7thJanuary</t>
  </si>
  <si>
    <t>8thJanuary</t>
  </si>
  <si>
    <t>9thJanuary</t>
  </si>
  <si>
    <t>9th  January 2025</t>
  </si>
  <si>
    <t>10th  January 2025</t>
  </si>
  <si>
    <t>11th January 2025</t>
  </si>
  <si>
    <t>12th January 2025</t>
  </si>
  <si>
    <t>13th January 2025</t>
  </si>
  <si>
    <t>14th January 2025</t>
  </si>
  <si>
    <t xml:space="preserve">bh tripping </t>
  </si>
  <si>
    <t>power failure and pump failure too.</t>
  </si>
  <si>
    <t>10th January</t>
  </si>
  <si>
    <t>11th January</t>
  </si>
  <si>
    <t>12th January</t>
  </si>
  <si>
    <t>13th January</t>
  </si>
  <si>
    <t>14th January</t>
  </si>
  <si>
    <t>15th January</t>
  </si>
  <si>
    <t>16th January</t>
  </si>
  <si>
    <t xml:space="preserve"> week 3 TotaI</t>
  </si>
  <si>
    <t>17th January</t>
  </si>
  <si>
    <t>18th January</t>
  </si>
  <si>
    <t>19th January</t>
  </si>
  <si>
    <t>20th January</t>
  </si>
  <si>
    <t>21st January</t>
  </si>
  <si>
    <t>22nd January</t>
  </si>
  <si>
    <t>23rd January</t>
  </si>
  <si>
    <t>WEEK 4total</t>
  </si>
  <si>
    <t>WEEK 4 tatol</t>
  </si>
  <si>
    <t>WeeK 4 total</t>
  </si>
  <si>
    <t xml:space="preserve"> week 4 TotaI</t>
  </si>
  <si>
    <t>WeekK 4 tatol</t>
  </si>
  <si>
    <t>Week 4Total</t>
  </si>
  <si>
    <t>DTI BH1(Grid)</t>
  </si>
  <si>
    <t>DTI BH1(Solar)</t>
  </si>
  <si>
    <t>DTI BH1</t>
  </si>
  <si>
    <t>15th January 2025</t>
  </si>
  <si>
    <t>16th  January 2025</t>
  </si>
  <si>
    <t>17th  January 2025</t>
  </si>
  <si>
    <t>18th January 2025</t>
  </si>
  <si>
    <t>19th January 2025</t>
  </si>
  <si>
    <t>20th January 2025</t>
  </si>
  <si>
    <t>21st January 2025</t>
  </si>
  <si>
    <t>22nd January 2025</t>
  </si>
  <si>
    <t>power failure and low demand at night.</t>
  </si>
  <si>
    <t>both bh's tripping most of the time.</t>
  </si>
  <si>
    <t>we are still using estimation at Gathima bh's.</t>
  </si>
  <si>
    <t>Week 4</t>
  </si>
  <si>
    <t xml:space="preserve">[ </t>
  </si>
  <si>
    <t>bh low water level.</t>
  </si>
  <si>
    <t>bh's Tripping most of the time indicating Err 23.</t>
  </si>
  <si>
    <t>23rd  January 2025</t>
  </si>
  <si>
    <t>24th  January 2025</t>
  </si>
  <si>
    <t>25th January 2025</t>
  </si>
  <si>
    <t>26th January 2025</t>
  </si>
  <si>
    <t>27th January 2025</t>
  </si>
  <si>
    <t>28th January 2025</t>
  </si>
  <si>
    <t>29th January 2025</t>
  </si>
  <si>
    <t>24th January</t>
  </si>
  <si>
    <t>25th January</t>
  </si>
  <si>
    <t>26th January</t>
  </si>
  <si>
    <t>27th January</t>
  </si>
  <si>
    <t>28th January</t>
  </si>
  <si>
    <t>29th January</t>
  </si>
  <si>
    <t>30th January</t>
  </si>
  <si>
    <t xml:space="preserve"> week 5 TotaI</t>
  </si>
  <si>
    <t>31st January</t>
  </si>
  <si>
    <t>WEEK 6total</t>
  </si>
  <si>
    <t>WEEK 6 tatol</t>
  </si>
  <si>
    <t>WeeK 6 total</t>
  </si>
  <si>
    <t xml:space="preserve"> week 6 TotaI</t>
  </si>
  <si>
    <t>WeekK 6 tatol</t>
  </si>
  <si>
    <t>WEEK 6tatol</t>
  </si>
  <si>
    <t>1st FEB</t>
  </si>
  <si>
    <t>2nd FEB</t>
  </si>
  <si>
    <t>3rd FEB</t>
  </si>
  <si>
    <t>4th FEB</t>
  </si>
  <si>
    <t>5th FEB</t>
  </si>
  <si>
    <t>6th FEB</t>
  </si>
  <si>
    <t>Week 6Total</t>
  </si>
  <si>
    <t>24th january</t>
  </si>
  <si>
    <t>25th january</t>
  </si>
  <si>
    <t>26th january</t>
  </si>
  <si>
    <t>27th january</t>
  </si>
  <si>
    <t>28th january</t>
  </si>
  <si>
    <t>29th january</t>
  </si>
  <si>
    <t>30th january</t>
  </si>
  <si>
    <t>31st january</t>
  </si>
  <si>
    <t>30th January 2025</t>
  </si>
  <si>
    <t>3rd   Feb 2025</t>
  </si>
  <si>
    <t>4th   Feb 2025</t>
  </si>
  <si>
    <t>5th   Feb 2025</t>
  </si>
  <si>
    <t>31st  January 2025</t>
  </si>
  <si>
    <t>1st   Feb 2025</t>
  </si>
  <si>
    <t>2nd   Feb 2025</t>
  </si>
  <si>
    <t>8th   Feb 2025</t>
  </si>
  <si>
    <t>9th   Feb 2025</t>
  </si>
  <si>
    <t>10th  Feb 2025</t>
  </si>
  <si>
    <t>11th   Feb 2025</t>
  </si>
  <si>
    <t>12th   Feb 2025</t>
  </si>
  <si>
    <t>bhs tripping often.</t>
  </si>
  <si>
    <t>power failure,interaption when pumps were being maintained.</t>
  </si>
  <si>
    <t>WEEK 8total</t>
  </si>
  <si>
    <t>WeeK 8 total</t>
  </si>
  <si>
    <t xml:space="preserve"> week 8 TotaI</t>
  </si>
  <si>
    <t>WeekK 8 tatol</t>
  </si>
  <si>
    <t>7th FEB</t>
  </si>
  <si>
    <t>8th FEB</t>
  </si>
  <si>
    <t>9th FEB</t>
  </si>
  <si>
    <t>10th FEB</t>
  </si>
  <si>
    <t>11th FEB</t>
  </si>
  <si>
    <t>12th FEB</t>
  </si>
  <si>
    <t>13th FEB</t>
  </si>
  <si>
    <t>14th FEB</t>
  </si>
  <si>
    <t>15th FEB</t>
  </si>
  <si>
    <t>16th FEB</t>
  </si>
  <si>
    <t>17th FEB</t>
  </si>
  <si>
    <t>18th FEB</t>
  </si>
  <si>
    <t>19th FEB</t>
  </si>
  <si>
    <t>20th FEB</t>
  </si>
  <si>
    <t>Week 8Total</t>
  </si>
  <si>
    <t>WEEK 8tatol</t>
  </si>
  <si>
    <t>6th Feb 2025</t>
  </si>
  <si>
    <t>7th Feb 2025</t>
  </si>
  <si>
    <t>13th Feb 2025</t>
  </si>
  <si>
    <t>14th Feb 2025</t>
  </si>
  <si>
    <t>15th   Feb 2025</t>
  </si>
  <si>
    <t>16th   Feb 2025</t>
  </si>
  <si>
    <t>17th  Feb 2025</t>
  </si>
  <si>
    <t>18th   Feb 2025</t>
  </si>
  <si>
    <t>19th   Feb 2025</t>
  </si>
  <si>
    <t>Burst on the main line .</t>
  </si>
  <si>
    <t>Both bh's Tripping.</t>
  </si>
  <si>
    <t>supply from wa-wangunjiri not recorded and there was bh issues at Gathima.</t>
  </si>
  <si>
    <t>20th Feb 2025</t>
  </si>
  <si>
    <t>21st Feb 2025</t>
  </si>
  <si>
    <t>22nd   Feb 2025</t>
  </si>
  <si>
    <t>23rd   Feb 2025</t>
  </si>
  <si>
    <t>24th  Feb 2025</t>
  </si>
  <si>
    <t>25th   Feb 2025</t>
  </si>
  <si>
    <t>26th   Feb 2025</t>
  </si>
  <si>
    <t>bh's tripping.</t>
  </si>
  <si>
    <t>bh not fuctional using wangunjiri line.</t>
  </si>
  <si>
    <t>WEEK  10 total</t>
  </si>
  <si>
    <t>WeeK 10 total</t>
  </si>
  <si>
    <t>WeekK 10 tatol</t>
  </si>
  <si>
    <t>WEEK 10tatol</t>
  </si>
  <si>
    <t>21st FEB</t>
  </si>
  <si>
    <t>22nd FEB</t>
  </si>
  <si>
    <t>23rd FEB</t>
  </si>
  <si>
    <t>24th FEB</t>
  </si>
  <si>
    <t>25th FEB</t>
  </si>
  <si>
    <t>26th FEB</t>
  </si>
  <si>
    <t>27th FEB</t>
  </si>
  <si>
    <t>28th FEB</t>
  </si>
  <si>
    <t>Week 10Total</t>
  </si>
  <si>
    <t>27th   Feb 2025</t>
  </si>
  <si>
    <t>28th   Feb 2025</t>
  </si>
  <si>
    <t>1st  March 2025</t>
  </si>
  <si>
    <t>2nd  March 2025</t>
  </si>
  <si>
    <t>3rd  March 2025</t>
  </si>
  <si>
    <t>4th  March 2025</t>
  </si>
  <si>
    <t>5th  March 2025</t>
  </si>
  <si>
    <t>bh's Tripping most of the time.</t>
  </si>
  <si>
    <t>using wangunjiri line and there was power falure for 16hrs on 25/2/25.</t>
  </si>
  <si>
    <t>on 25/2/25 there was power loss for 16hrs.</t>
  </si>
  <si>
    <t>WEEK  12 total</t>
  </si>
  <si>
    <t>WeeK 12 total</t>
  </si>
  <si>
    <t>WeekK 12 tatol</t>
  </si>
  <si>
    <t>WEEK 12tatol</t>
  </si>
  <si>
    <t>Week 12Total</t>
  </si>
  <si>
    <t>6th  March 2025</t>
  </si>
  <si>
    <t>7th  March 2025</t>
  </si>
  <si>
    <t>8th  March 2025</t>
  </si>
  <si>
    <t>9th  March 2025</t>
  </si>
  <si>
    <t>10th  March 2025</t>
  </si>
  <si>
    <t>11th  March 2025</t>
  </si>
  <si>
    <t>12th  March 2025</t>
  </si>
  <si>
    <t>13th  March 2025</t>
  </si>
  <si>
    <t>14th  March 2025</t>
  </si>
  <si>
    <t>15th  March 2025</t>
  </si>
  <si>
    <t>16th  March 2025</t>
  </si>
  <si>
    <t>17th  March 2025</t>
  </si>
  <si>
    <t>18th  March 2025</t>
  </si>
  <si>
    <t>19th  March 2025</t>
  </si>
  <si>
    <t>20th  March 2025</t>
  </si>
  <si>
    <t>21st  March 2025</t>
  </si>
  <si>
    <t>22nd  March 2025</t>
  </si>
  <si>
    <t>23rd  March 2025</t>
  </si>
  <si>
    <t>24th  March 2025</t>
  </si>
  <si>
    <t>25th  March 2025</t>
  </si>
  <si>
    <t>low demAND</t>
  </si>
  <si>
    <t>low demanD</t>
  </si>
  <si>
    <t>WeeK 14 total</t>
  </si>
  <si>
    <t>WeekK 14 tatol</t>
  </si>
  <si>
    <t>WEEK 14tatol</t>
  </si>
  <si>
    <t>Week 14Total</t>
  </si>
  <si>
    <t>no wtaer from nip due to burst on mainline.</t>
  </si>
  <si>
    <t>WEEK  14 total</t>
  </si>
  <si>
    <t>26th  March 2025</t>
  </si>
  <si>
    <t>27th  March 2025</t>
  </si>
  <si>
    <t>28th  March 2025</t>
  </si>
  <si>
    <t>29th  March 2025</t>
  </si>
  <si>
    <t>30th  March 2025</t>
  </si>
  <si>
    <t>31st  March 2025</t>
  </si>
  <si>
    <t>1st April 2025</t>
  </si>
  <si>
    <t>power cutt off at wws and production form karate stops for 6hrs.</t>
  </si>
  <si>
    <t>power ctt off for 6hrs</t>
  </si>
  <si>
    <t>2nd April 2025</t>
  </si>
  <si>
    <t>3rd April 2025</t>
  </si>
  <si>
    <t>4th April 2025</t>
  </si>
  <si>
    <t>5th April 2025</t>
  </si>
  <si>
    <t>6th April 2025</t>
  </si>
  <si>
    <t>7th April 2025</t>
  </si>
  <si>
    <t>8th April 2025</t>
  </si>
  <si>
    <t>we hv issue with bh's tripping and taking long to stablize.</t>
  </si>
  <si>
    <t>over  voltage,and power failure,low demand which make us stop production for same hours.</t>
  </si>
  <si>
    <t>WEEK  16 total</t>
  </si>
  <si>
    <t>WEEK 16tatol</t>
  </si>
  <si>
    <t>WeekK 16 tatol</t>
  </si>
  <si>
    <t>WeeK 16 total</t>
  </si>
  <si>
    <t>Week 16Total</t>
  </si>
  <si>
    <t>9th April 2025</t>
  </si>
  <si>
    <t>10th April 2025</t>
  </si>
  <si>
    <t>11th April 2025</t>
  </si>
  <si>
    <t>12th April 2025</t>
  </si>
  <si>
    <t>13th April 2025</t>
  </si>
  <si>
    <t>14th April 2025</t>
  </si>
  <si>
    <t>15th April 2025</t>
  </si>
  <si>
    <t>we were having issue with bh's</t>
  </si>
  <si>
    <t>power failure,and bh's issues</t>
  </si>
  <si>
    <t>16th April 2025</t>
  </si>
  <si>
    <t>17th April 2025</t>
  </si>
  <si>
    <t>18th April 2025</t>
  </si>
  <si>
    <t>19th April 2025</t>
  </si>
  <si>
    <t>20th April 2025</t>
  </si>
  <si>
    <t>21st April 2025</t>
  </si>
  <si>
    <t>22nd April 2025</t>
  </si>
  <si>
    <t xml:space="preserve"> week 17TotaI</t>
  </si>
  <si>
    <t>WEEK 18 Tatol</t>
  </si>
  <si>
    <t>WEEK  18 total</t>
  </si>
  <si>
    <t>Low demand</t>
  </si>
  <si>
    <t>WeeK 18 total</t>
  </si>
  <si>
    <t>WeekK 18 tatol</t>
  </si>
  <si>
    <t>WEEK 18tatol</t>
  </si>
  <si>
    <t>Week 18Total</t>
  </si>
  <si>
    <t>23rd April 2025</t>
  </si>
  <si>
    <t>24th April 2025</t>
  </si>
  <si>
    <t>25th April 2025</t>
  </si>
  <si>
    <t>26th April 2025</t>
  </si>
  <si>
    <t>27th April 2025</t>
  </si>
  <si>
    <t>28th April 2025</t>
  </si>
  <si>
    <t>Bursts on the mainline.</t>
  </si>
  <si>
    <t>using only one bh that’s the bh2 Nip.</t>
  </si>
  <si>
    <t xml:space="preserve">Bh tripping </t>
  </si>
  <si>
    <t>`</t>
  </si>
  <si>
    <t>29th April 2025</t>
  </si>
  <si>
    <t>30th April 2025</t>
  </si>
  <si>
    <t>1st may2025</t>
  </si>
  <si>
    <t>2nd may2025</t>
  </si>
  <si>
    <t>3rd may2025</t>
  </si>
  <si>
    <t>4th may2025</t>
  </si>
  <si>
    <t>5th may2025</t>
  </si>
  <si>
    <t>6th may2025</t>
  </si>
  <si>
    <t>7th may2025</t>
  </si>
  <si>
    <t>8th may2025</t>
  </si>
  <si>
    <t>9th may2025</t>
  </si>
  <si>
    <t>10th may2025</t>
  </si>
  <si>
    <t>11th may2025</t>
  </si>
  <si>
    <t xml:space="preserve"> week 19TotaI</t>
  </si>
  <si>
    <t>WEEK  20 total</t>
  </si>
  <si>
    <t>WeeK 20 total</t>
  </si>
  <si>
    <t>WeekK 20 tatol</t>
  </si>
  <si>
    <t>Week20Total</t>
  </si>
  <si>
    <t>WEEK 20tatol</t>
  </si>
  <si>
    <t>power failure and low demand.</t>
  </si>
  <si>
    <t>12th may2025</t>
  </si>
  <si>
    <t>13th may2025</t>
  </si>
  <si>
    <t>14th may2025</t>
  </si>
  <si>
    <t>15th may2025</t>
  </si>
  <si>
    <t>16th may2025</t>
  </si>
  <si>
    <t>17th may2025</t>
  </si>
  <si>
    <t>18th may2025</t>
  </si>
  <si>
    <t xml:space="preserve"> week 21TotaI</t>
  </si>
  <si>
    <t>WeeK 22 total</t>
  </si>
  <si>
    <t>WEEK 20 Tatol</t>
  </si>
  <si>
    <t>WEEK 22 Tatol</t>
  </si>
  <si>
    <t>WEEK  22 total</t>
  </si>
  <si>
    <t>WeekK 22 tatol</t>
  </si>
  <si>
    <t>WEEK 21 Total</t>
  </si>
  <si>
    <t>WEEK 22total</t>
  </si>
  <si>
    <t>we experience burst on the raising Mainline.</t>
  </si>
  <si>
    <t>bhs tripping.</t>
  </si>
  <si>
    <t>power failure,low demand.</t>
  </si>
  <si>
    <t>19th may2025</t>
  </si>
  <si>
    <t>20th may2025</t>
  </si>
  <si>
    <t>21st may2025</t>
  </si>
  <si>
    <t>22nd may2025</t>
  </si>
  <si>
    <t>23rd may2025</t>
  </si>
  <si>
    <t>24th may2025</t>
  </si>
  <si>
    <t>25th may2025</t>
  </si>
  <si>
    <t>power failure and burst on the main line.</t>
  </si>
  <si>
    <t>low demand due to Rain.</t>
  </si>
  <si>
    <t>electrical issue for almost 3hrs.</t>
  </si>
  <si>
    <t>26th may2025</t>
  </si>
  <si>
    <t>27th may2025</t>
  </si>
  <si>
    <t>28th may2025</t>
  </si>
  <si>
    <t>29th may2025</t>
  </si>
  <si>
    <t>30th may2025</t>
  </si>
  <si>
    <t>31st may2025</t>
  </si>
  <si>
    <t>1st June.2025</t>
  </si>
  <si>
    <t>Week22Total</t>
  </si>
  <si>
    <t xml:space="preserve"> week 23TotaI</t>
  </si>
  <si>
    <t>WEEK  24 total</t>
  </si>
  <si>
    <t>WEEK 24 Tatol</t>
  </si>
  <si>
    <t>WeeK 24 total</t>
  </si>
  <si>
    <t>WeekK 24 tatol</t>
  </si>
  <si>
    <t>WEEK 23 Total</t>
  </si>
  <si>
    <t>WEEK 24total</t>
  </si>
  <si>
    <t>Week24Total</t>
  </si>
  <si>
    <t>2nd June.2025</t>
  </si>
  <si>
    <t>3rd June.2025</t>
  </si>
  <si>
    <t>4th June.2025</t>
  </si>
  <si>
    <t>5th June.2025</t>
  </si>
  <si>
    <t>6th June.2025</t>
  </si>
  <si>
    <t>7th June.2025</t>
  </si>
  <si>
    <t>8th June.2025</t>
  </si>
  <si>
    <t>kwa-muhia mainline replacement took 3days.</t>
  </si>
  <si>
    <t>low demand at Night.</t>
  </si>
  <si>
    <t>9th June.2025</t>
  </si>
  <si>
    <t>10th June.2025</t>
  </si>
  <si>
    <t>11th June.2025</t>
  </si>
  <si>
    <t>12th June.2025</t>
  </si>
  <si>
    <t>13th June.2025</t>
  </si>
  <si>
    <t>14th June.2025</t>
  </si>
  <si>
    <t>15th June.2025</t>
  </si>
  <si>
    <t>Week26Total</t>
  </si>
  <si>
    <t>WeekK 26 tatol</t>
  </si>
  <si>
    <t xml:space="preserve"> week 25TotaI</t>
  </si>
  <si>
    <t>WeeK 26 total</t>
  </si>
  <si>
    <t xml:space="preserve"> week   25 TotaI</t>
  </si>
  <si>
    <t>WEEK 26 Tatol</t>
  </si>
  <si>
    <t>WEEK  26 total</t>
  </si>
  <si>
    <t>16th June.2025</t>
  </si>
  <si>
    <t>17th June.2025</t>
  </si>
  <si>
    <t>18th June.2025</t>
  </si>
  <si>
    <t>19th June.2025</t>
  </si>
  <si>
    <t>20th June.2025</t>
  </si>
  <si>
    <t>21st June.2025</t>
  </si>
  <si>
    <t>22nd June.2025</t>
  </si>
  <si>
    <t>low demand and power lost.</t>
  </si>
  <si>
    <t>Reading not yet delivered by distribution guy.</t>
  </si>
  <si>
    <t>low demand due to wws Tank being full most of the time and affects production for karate station.</t>
  </si>
  <si>
    <t>Meter not visible.</t>
  </si>
  <si>
    <t>23rd June.2025</t>
  </si>
  <si>
    <t>24th June.2025</t>
  </si>
  <si>
    <t>25th June.2025</t>
  </si>
  <si>
    <t>26th June.2025</t>
  </si>
  <si>
    <t>27th June.2025</t>
  </si>
  <si>
    <t>28th June.2025</t>
  </si>
  <si>
    <t>29th June.2025</t>
  </si>
  <si>
    <t>WeekK 28 tatol</t>
  </si>
  <si>
    <t xml:space="preserve"> week 27TotaI</t>
  </si>
  <si>
    <t>WeeK 28 total</t>
  </si>
  <si>
    <t xml:space="preserve"> week   27 TotaI</t>
  </si>
  <si>
    <t>WEEK 28 Tatol</t>
  </si>
  <si>
    <t>WEEK  28 total</t>
  </si>
  <si>
    <t>Week28Total</t>
  </si>
  <si>
    <t>WEEK 27total</t>
  </si>
  <si>
    <t>WEEK 28total</t>
  </si>
  <si>
    <t>.</t>
  </si>
  <si>
    <t>30th June.2025</t>
  </si>
  <si>
    <t>1st July.2025</t>
  </si>
  <si>
    <t>3rd July.2025</t>
  </si>
  <si>
    <t>2nd July.2025</t>
  </si>
  <si>
    <t>4th July.2025</t>
  </si>
  <si>
    <t>5th July.2025</t>
  </si>
  <si>
    <t>6th July.2025</t>
  </si>
  <si>
    <t>7th July.2025</t>
  </si>
  <si>
    <t>8th July.2025</t>
  </si>
  <si>
    <t>9th July.2025</t>
  </si>
  <si>
    <t>10th July.2025</t>
  </si>
  <si>
    <t>11th July.2025</t>
  </si>
  <si>
    <t>12th July.2025</t>
  </si>
  <si>
    <t>13th July.2025</t>
  </si>
  <si>
    <t>low demand which leads to more stappage from Karate.</t>
  </si>
  <si>
    <t>meter not visible.</t>
  </si>
  <si>
    <t>power lost.</t>
  </si>
  <si>
    <t>no readings from Distribution Guys yet.</t>
  </si>
  <si>
    <t>WeeK 30 total</t>
  </si>
  <si>
    <t>14th July.2025</t>
  </si>
  <si>
    <t>15th July.2025</t>
  </si>
  <si>
    <t>16th July.2025</t>
  </si>
  <si>
    <t>17th July.2025</t>
  </si>
  <si>
    <t>18th July.2025</t>
  </si>
  <si>
    <t>19th July.2025</t>
  </si>
  <si>
    <t>20th July.2025</t>
  </si>
  <si>
    <t>power failure /low demand.</t>
  </si>
  <si>
    <t>lo.</t>
  </si>
  <si>
    <t>21st July.2025</t>
  </si>
  <si>
    <t>22nd July.2025</t>
  </si>
  <si>
    <t>23rd July.2025</t>
  </si>
  <si>
    <t>24th July.2025</t>
  </si>
  <si>
    <t>25th July.2025</t>
  </si>
  <si>
    <t>26th July.2025</t>
  </si>
  <si>
    <t>27th July.2025</t>
  </si>
  <si>
    <t>WeeK 32 total</t>
  </si>
  <si>
    <t>Burst on the raising mainline.</t>
  </si>
  <si>
    <t>28th July.2025</t>
  </si>
  <si>
    <t>29th July.2025</t>
  </si>
  <si>
    <t>30th July.2025</t>
  </si>
  <si>
    <t>31st July.2025</t>
  </si>
  <si>
    <t>1st August.2025</t>
  </si>
  <si>
    <t>2nd August.2025</t>
  </si>
  <si>
    <t>3rd August.2025</t>
  </si>
  <si>
    <t>Target Achived</t>
  </si>
  <si>
    <t>lower demand.</t>
  </si>
  <si>
    <t>ok..</t>
  </si>
  <si>
    <t>4th August.2025</t>
  </si>
  <si>
    <t>5th August.2025</t>
  </si>
  <si>
    <t>6th August.2025</t>
  </si>
  <si>
    <t>7th August.2025</t>
  </si>
  <si>
    <t>8th August.2025</t>
  </si>
  <si>
    <t>9th August.2025</t>
  </si>
  <si>
    <t>10th August.2025</t>
  </si>
  <si>
    <t>WeeK 34 total</t>
  </si>
  <si>
    <t>phase failure for 13hrs/low demand.</t>
  </si>
  <si>
    <t>11th August.2025</t>
  </si>
  <si>
    <t>12th August.2025</t>
  </si>
  <si>
    <t>13th August.2025</t>
  </si>
  <si>
    <t>14th August.2025</t>
  </si>
  <si>
    <t>15th August.2025</t>
  </si>
  <si>
    <t>16th August.2025</t>
  </si>
  <si>
    <t>17th August.2025</t>
  </si>
  <si>
    <t>power failure/low demand.</t>
  </si>
  <si>
    <t>low demand due to more Rain.</t>
  </si>
  <si>
    <t>its like we are experiencing Airlock on the line.</t>
  </si>
  <si>
    <t>18th August.2025</t>
  </si>
  <si>
    <t>19th August.2025</t>
  </si>
  <si>
    <t>20th August.2025</t>
  </si>
  <si>
    <t>21st August.2025</t>
  </si>
  <si>
    <t>22nd August.2025</t>
  </si>
  <si>
    <t>23rd August.2025</t>
  </si>
  <si>
    <t>WeeK 36 total</t>
  </si>
  <si>
    <t>24th August.2025</t>
  </si>
  <si>
    <t>Low demand and power failure.</t>
  </si>
  <si>
    <t>25th August.2025</t>
  </si>
  <si>
    <t>26th August.2025</t>
  </si>
  <si>
    <t>27th August.2025</t>
  </si>
  <si>
    <t>28thAugust.2025</t>
  </si>
  <si>
    <t>29th August.2025</t>
  </si>
  <si>
    <t>30th August.2025</t>
  </si>
  <si>
    <t>31st August.2025</t>
  </si>
  <si>
    <t>power failuer from  21/8/25 up to</t>
  </si>
  <si>
    <t>Low demand,</t>
  </si>
  <si>
    <t>1st September.2025</t>
  </si>
  <si>
    <t>2nd September.2025</t>
  </si>
  <si>
    <t>3rd September.2025</t>
  </si>
  <si>
    <t>4th September.2025</t>
  </si>
  <si>
    <t>5th September.2025</t>
  </si>
  <si>
    <t>6th September.2025</t>
  </si>
  <si>
    <t>7th September.2025</t>
  </si>
  <si>
    <t>WeeK 38 total</t>
  </si>
  <si>
    <t>low demand,Burst.</t>
  </si>
  <si>
    <t>power cut off.</t>
  </si>
  <si>
    <t>8th September.2025</t>
  </si>
  <si>
    <t>9th September.2025</t>
  </si>
  <si>
    <t>10th September.2025</t>
  </si>
  <si>
    <t>11th September.2025</t>
  </si>
  <si>
    <t>12th September.2025</t>
  </si>
  <si>
    <t>13th September.2025</t>
  </si>
  <si>
    <t>Target achieved.</t>
  </si>
  <si>
    <t xml:space="preserve">we hv shortage of water due to same bhs not fuctional at karate station. </t>
  </si>
  <si>
    <t>often stoppage from wws due to Tank being full.</t>
  </si>
  <si>
    <t>14th September.2025</t>
  </si>
  <si>
    <t>15th September.2025</t>
  </si>
  <si>
    <t>16th September.2025</t>
  </si>
  <si>
    <t>17th September.2025</t>
  </si>
  <si>
    <t>18th September.2025</t>
  </si>
  <si>
    <t>19th September.2025</t>
  </si>
  <si>
    <t>20th September.2025</t>
  </si>
  <si>
    <t>21st September.2025</t>
  </si>
  <si>
    <t>1st Octomber</t>
  </si>
  <si>
    <t>2nd Octomber</t>
  </si>
  <si>
    <t>WeeK 40 total</t>
  </si>
  <si>
    <t>lowe demand .</t>
  </si>
  <si>
    <t>there was a burst on the raising main line to kayole which took 9hr to repair.</t>
  </si>
  <si>
    <t>often stoppage due to tank level at wws and also there was a burst on the raisng main line frm wws to kayole.</t>
  </si>
  <si>
    <t>power disconnected.</t>
  </si>
  <si>
    <t>22nd September.2025</t>
  </si>
  <si>
    <t>23rd September.2025</t>
  </si>
  <si>
    <t>24th September.2025</t>
  </si>
  <si>
    <t>25th September.2025</t>
  </si>
  <si>
    <t>26th September.2025</t>
  </si>
  <si>
    <t>27th September.2025</t>
  </si>
  <si>
    <t>28th September.2025</t>
  </si>
  <si>
    <t>3rd Octomber</t>
  </si>
  <si>
    <t>4th Octomber</t>
  </si>
  <si>
    <t>5th Octomber</t>
  </si>
  <si>
    <t>6th Octomber</t>
  </si>
  <si>
    <t>7th Octomber</t>
  </si>
  <si>
    <t>8th Octomber</t>
  </si>
  <si>
    <t>9th Octomber</t>
  </si>
  <si>
    <t>10th Octomber</t>
  </si>
  <si>
    <t>11th Octomber</t>
  </si>
  <si>
    <t>12th Octomber</t>
  </si>
  <si>
    <t>13th Octomber</t>
  </si>
  <si>
    <t>14th Octomber</t>
  </si>
  <si>
    <t>15th Octomber</t>
  </si>
  <si>
    <t>16th Octomber</t>
  </si>
  <si>
    <t>17th Octomber</t>
  </si>
  <si>
    <t>18th Octomber</t>
  </si>
  <si>
    <t>19th Octomber</t>
  </si>
  <si>
    <t>20th Octomber</t>
  </si>
  <si>
    <t>21st Octomber</t>
  </si>
  <si>
    <t>22nd Octomber</t>
  </si>
  <si>
    <t>23rd Octomber</t>
  </si>
  <si>
    <t>24th Octomber</t>
  </si>
  <si>
    <t>25th Octomber</t>
  </si>
  <si>
    <t>26th Octomber</t>
  </si>
  <si>
    <t>27th Octomber</t>
  </si>
  <si>
    <t>28th Octomber</t>
  </si>
  <si>
    <t>29th Octomber</t>
  </si>
  <si>
    <t>almost achived the Target.</t>
  </si>
  <si>
    <t>low demand and power failure.</t>
  </si>
  <si>
    <t>low demand,due to Rain.</t>
  </si>
  <si>
    <t>29th September.2025</t>
  </si>
  <si>
    <t>30th September.2025</t>
  </si>
  <si>
    <t>WeeK 42 total</t>
  </si>
  <si>
    <t>low demand,power failure too for 4hrs.</t>
  </si>
  <si>
    <t>Distribution Guy's did not submite the Readings</t>
  </si>
  <si>
    <t>30th Octomber</t>
  </si>
  <si>
    <t>WeeK 44 total</t>
  </si>
  <si>
    <t>burst n the raising main line.</t>
  </si>
  <si>
    <t>low demand/power failure.</t>
  </si>
  <si>
    <t>31st Octomber</t>
  </si>
  <si>
    <t>upper kws</t>
  </si>
  <si>
    <t>upper kws meter was read on 30th of july</t>
  </si>
  <si>
    <t xml:space="preserve">Engineer Felix [TM] ASKED For the readings and from </t>
  </si>
  <si>
    <t>then it was tested again on week 43 I cant remember exact date</t>
  </si>
  <si>
    <t>and from Today I have added it on the supply colume[Mmariku].</t>
  </si>
  <si>
    <t>WeeK 46 total</t>
  </si>
  <si>
    <t>power failure for 4hrs.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</si>
  <si>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</si>
  <si>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volume for ihindu market bh.</t>
  </si>
  <si>
    <t>WeeK 48 total</t>
  </si>
  <si>
    <t>There was power failure for 3days from 8/10/25 to 11/10/25.</t>
  </si>
  <si>
    <t>Ihindu BH 3</t>
  </si>
  <si>
    <t>Ihindu BH 1</t>
  </si>
  <si>
    <t>Ihindu 1</t>
  </si>
  <si>
    <t>Ihindu 3</t>
  </si>
  <si>
    <t>ihindu 3</t>
  </si>
  <si>
    <t>ihindu BH 3</t>
  </si>
  <si>
    <t>Ihindu  3</t>
  </si>
  <si>
    <t>31th November</t>
  </si>
  <si>
    <t>1St December</t>
  </si>
  <si>
    <t>WeeK 50 total</t>
  </si>
  <si>
    <t>4Th December</t>
  </si>
  <si>
    <t>WeeK 52 total</t>
  </si>
  <si>
    <t>no pwer for the last 4 days</t>
  </si>
  <si>
    <t>low water level.</t>
  </si>
  <si>
    <t>power failure and more stoppage.</t>
  </si>
  <si>
    <t>more stoppage due to wws Tank remain full,</t>
  </si>
  <si>
    <t>we experienced power issues for almost 5 days.</t>
  </si>
  <si>
    <t>almost  Achiev the Target.</t>
  </si>
  <si>
    <t>Target not yet Given.</t>
  </si>
  <si>
    <t>Week 53</t>
  </si>
  <si>
    <t>1st Februery</t>
  </si>
  <si>
    <t>2nd Februery</t>
  </si>
  <si>
    <t>3rd Februery</t>
  </si>
  <si>
    <t>4th Februery</t>
  </si>
  <si>
    <t xml:space="preserve"> week 53 TotaI</t>
  </si>
  <si>
    <t>WeeK 54 total</t>
  </si>
  <si>
    <t xml:space="preserve">3rd January </t>
  </si>
  <si>
    <t>Week 54</t>
  </si>
  <si>
    <t>0,26</t>
  </si>
  <si>
    <t xml:space="preserve">4th January </t>
  </si>
  <si>
    <t xml:space="preserve">5th January </t>
  </si>
  <si>
    <t xml:space="preserve">6th January </t>
  </si>
  <si>
    <t xml:space="preserve">7th January </t>
  </si>
  <si>
    <t xml:space="preserve">10th January </t>
  </si>
  <si>
    <t>power failure/low demand at Night.</t>
  </si>
  <si>
    <t>not yet Given the Target by PLS[Supervisor]</t>
  </si>
  <si>
    <t xml:space="preserve">11th January </t>
  </si>
  <si>
    <t xml:space="preserve">12th January </t>
  </si>
  <si>
    <t xml:space="preserve">13th January </t>
  </si>
  <si>
    <t xml:space="preserve">14th January </t>
  </si>
  <si>
    <t xml:space="preserve">17th January </t>
  </si>
  <si>
    <t xml:space="preserve">18th January </t>
  </si>
  <si>
    <t xml:space="preserve">19th January </t>
  </si>
  <si>
    <t xml:space="preserve">20th January </t>
  </si>
  <si>
    <t xml:space="preserve">21st January </t>
  </si>
  <si>
    <t xml:space="preserve">24th January </t>
  </si>
  <si>
    <t>Upper Kws</t>
  </si>
  <si>
    <t>we did experience power failure in mai-mahiu.</t>
  </si>
  <si>
    <t>low demand and power failure for almost 5hrs.</t>
  </si>
  <si>
    <t>week 3 tot</t>
  </si>
  <si>
    <t>23rd jan</t>
  </si>
  <si>
    <t>24th jan</t>
  </si>
  <si>
    <t>25th jan</t>
  </si>
  <si>
    <t>week 3</t>
  </si>
  <si>
    <t>26th jan</t>
  </si>
  <si>
    <t>25h jan</t>
  </si>
  <si>
    <t>27th jan</t>
  </si>
  <si>
    <t>28th jan</t>
  </si>
  <si>
    <t>29th jan</t>
  </si>
  <si>
    <t>week 3 total</t>
  </si>
  <si>
    <t>30th jan</t>
  </si>
  <si>
    <t>31st jan</t>
  </si>
  <si>
    <t>1st feb</t>
  </si>
  <si>
    <t>2nd feb</t>
  </si>
  <si>
    <t>3rd feb</t>
  </si>
  <si>
    <t>4th feb</t>
  </si>
  <si>
    <t>5th feb</t>
  </si>
  <si>
    <t>week 4 total</t>
  </si>
  <si>
    <t>31th january</t>
  </si>
  <si>
    <t>1st february</t>
  </si>
  <si>
    <t>2nd february</t>
  </si>
  <si>
    <t>3rd february</t>
  </si>
  <si>
    <t>4th february</t>
  </si>
  <si>
    <t>5th february</t>
  </si>
  <si>
    <t>2rd february</t>
  </si>
  <si>
    <t>30th  january</t>
  </si>
  <si>
    <t>week 3 Total</t>
  </si>
  <si>
    <t>Week 4 Total</t>
  </si>
  <si>
    <t>1st February</t>
  </si>
  <si>
    <t>2nd February</t>
  </si>
  <si>
    <t>3rd February</t>
  </si>
  <si>
    <t>4th  February</t>
  </si>
  <si>
    <t>5th February</t>
  </si>
  <si>
    <t>6th  Feb</t>
  </si>
  <si>
    <t>4th February</t>
  </si>
  <si>
    <t>6th February</t>
  </si>
  <si>
    <t>7th February</t>
  </si>
  <si>
    <t>8th February</t>
  </si>
  <si>
    <t>9th February</t>
  </si>
  <si>
    <t>10th February</t>
  </si>
  <si>
    <t>11th February</t>
  </si>
  <si>
    <t>12th February</t>
  </si>
  <si>
    <t>Week 5 Total</t>
  </si>
  <si>
    <t>13th February</t>
  </si>
  <si>
    <t>14th February</t>
  </si>
  <si>
    <t>15th February</t>
  </si>
  <si>
    <t>16th February</t>
  </si>
  <si>
    <t>17th February</t>
  </si>
  <si>
    <t>18th February</t>
  </si>
  <si>
    <t>19th February</t>
  </si>
  <si>
    <t>Week 6 Total</t>
  </si>
  <si>
    <t>20th February</t>
  </si>
  <si>
    <t>21st February</t>
  </si>
  <si>
    <t>22nd February</t>
  </si>
  <si>
    <t>23rd February</t>
  </si>
  <si>
    <t>24th February</t>
  </si>
  <si>
    <t>25th February</t>
  </si>
  <si>
    <t>26th February</t>
  </si>
  <si>
    <t>27th February</t>
  </si>
  <si>
    <t>28th February</t>
  </si>
  <si>
    <t>Date/site</t>
  </si>
  <si>
    <t>Week7Total</t>
  </si>
  <si>
    <t>Week8Total</t>
  </si>
  <si>
    <t>Week5Total</t>
  </si>
  <si>
    <t>Week3Total</t>
  </si>
  <si>
    <t>Week6Total</t>
  </si>
  <si>
    <t>Week7T</t>
  </si>
  <si>
    <t>Week6Totals</t>
  </si>
  <si>
    <t>151`.2</t>
  </si>
  <si>
    <t>CLOSSING</t>
  </si>
  <si>
    <t>CROSSING</t>
  </si>
  <si>
    <t>Week7Totals</t>
  </si>
  <si>
    <t>Week8Totals</t>
  </si>
  <si>
    <t>21st Febuary</t>
  </si>
  <si>
    <t>1st   March</t>
  </si>
  <si>
    <t>Police Container</t>
  </si>
  <si>
    <t>WeeK10 total</t>
  </si>
  <si>
    <t xml:space="preserve"> week9TotaI</t>
  </si>
  <si>
    <t>Ihindu bh 3</t>
  </si>
  <si>
    <t>Kinungi bh</t>
  </si>
  <si>
    <t>Manera bh</t>
  </si>
  <si>
    <t>Kihoto bh</t>
  </si>
  <si>
    <t>Ihindu bh 1</t>
  </si>
  <si>
    <t>Ihindu bh3</t>
  </si>
  <si>
    <t xml:space="preserve">  </t>
  </si>
  <si>
    <t>P.container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</si>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</sst>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dd/mm/yyyy"/>
    <numFmt numFmtId="165" formatCode="0.0"/>
    <numFmt numFmtId="166" formatCode="dd\-mmm"/>
    <numFmt numFmtId="167" formatCode="0.000"/>
    <numFmt numFmtId="168" formatCode="_-* #,##0.00_-;\-* #,##0.00_-;_-* &quot;-&quot;??_-;_-@_-"/>
    <numFmt numFmtId="169" formatCode="_-* #,##0_-;\-* #,##0_-;_-* &quot;-&quot;??_-;_-@_-"/>
    <numFmt numFmtId="170" formatCode="_(* #,##0_);_(* \(#,##0\);_(* &quot;-&quot;??_);_(@_)"/>
  </numFmts>
  <fonts count="40" x14ac:knownFonts="1"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i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b/>
      <sz val="11"/>
      <color rgb="FF435369"/>
      <name val="Calibri"/>
    </font>
    <font>
      <sz val="11"/>
      <color rgb="FF002060"/>
      <name val="Calibri"/>
    </font>
    <font>
      <sz val="11"/>
      <color rgb="FF000000"/>
      <name val="Calibri"/>
    </font>
    <font>
      <sz val="11"/>
      <name val="Calibri"/>
    </font>
    <font>
      <b/>
      <i/>
      <sz val="11"/>
      <name val="Calibri"/>
    </font>
    <font>
      <b/>
      <i/>
      <u/>
      <sz val="11"/>
      <name val="Calibri"/>
    </font>
    <font>
      <sz val="11"/>
      <color rgb="FF000000"/>
      <name val="Calibri"/>
    </font>
    <font>
      <sz val="10"/>
      <name val="Calibri"/>
    </font>
    <font>
      <b/>
      <sz val="8"/>
      <color rgb="FF000000"/>
      <name val="Calibri"/>
    </font>
    <font>
      <sz val="8"/>
      <color rgb="FF000000"/>
      <name val="Calibri"/>
    </font>
    <font>
      <sz val="8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b/>
      <i/>
      <u/>
      <sz val="12"/>
      <name val="Calibri"/>
    </font>
    <font>
      <b/>
      <sz val="10"/>
      <color rgb="FF435369"/>
      <name val="Calibri"/>
    </font>
    <font>
      <b/>
      <sz val="12"/>
      <color rgb="FFFF0000"/>
      <name val="Calibri"/>
    </font>
    <font>
      <b/>
      <sz val="11"/>
      <color rgb="FFFF0000"/>
      <name val="Calibri"/>
    </font>
    <font>
      <b/>
      <sz val="11"/>
      <name val="Calibri"/>
    </font>
    <font>
      <b/>
      <i/>
      <sz val="12"/>
      <color rgb="FF000000"/>
      <name val="Calibri"/>
    </font>
    <font>
      <sz val="11"/>
      <name val="Calibri"/>
    </font>
    <font>
      <sz val="11"/>
      <color rgb="FF000000"/>
      <name val="Times New Roman"/>
    </font>
    <font>
      <sz val="12"/>
      <color rgb="FF000000"/>
      <name val="Times New Roman"/>
    </font>
    <font>
      <sz val="11"/>
      <color rgb="FFED7B30"/>
      <name val="Calibri"/>
    </font>
    <font>
      <sz val="11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7CA9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DC3E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43" fontId="18" fillId="0" borderId="0">
      <protection locked="0"/>
    </xf>
    <xf numFmtId="9" fontId="35" fillId="0" borderId="0">
      <alignment vertical="top"/>
      <protection locked="0"/>
    </xf>
    <xf numFmtId="9" fontId="3" fillId="0" borderId="0">
      <alignment vertical="top"/>
      <protection locked="0"/>
    </xf>
    <xf numFmtId="0" fontId="3" fillId="0" borderId="0">
      <protection locked="0"/>
    </xf>
    <xf numFmtId="168" fontId="2" fillId="0" borderId="0">
      <protection locked="0"/>
    </xf>
    <xf numFmtId="43" fontId="2" fillId="0" borderId="0">
      <protection locked="0"/>
    </xf>
  </cellStyleXfs>
  <cellXfs count="29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 applyAlignment="1">
      <alignment vertical="center" wrapText="1"/>
    </xf>
    <xf numFmtId="0" fontId="2" fillId="0" borderId="1" xfId="0" applyFont="1" applyBorder="1" applyAlignment="1"/>
    <xf numFmtId="0" fontId="1" fillId="0" borderId="1" xfId="0" applyFont="1" applyBorder="1">
      <alignment vertical="center"/>
    </xf>
    <xf numFmtId="1" fontId="1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1" fillId="0" borderId="4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2" fillId="0" borderId="1" xfId="0" applyFont="1" applyBorder="1" applyAlignment="1"/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1" fontId="1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4" borderId="1" xfId="0" applyFont="1" applyFill="1" applyBorder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4" fillId="0" borderId="1" xfId="0" applyFont="1" applyBorder="1">
      <alignment vertical="center"/>
    </xf>
    <xf numFmtId="1" fontId="5" fillId="0" borderId="1" xfId="0" applyNumberFormat="1" applyFont="1" applyBorder="1">
      <alignment vertical="center"/>
    </xf>
    <xf numFmtId="0" fontId="6" fillId="0" borderId="0" xfId="0" applyFont="1" applyAlignment="1"/>
    <xf numFmtId="0" fontId="3" fillId="0" borderId="0" xfId="0" applyFont="1">
      <alignment vertical="center"/>
    </xf>
    <xf numFmtId="0" fontId="6" fillId="0" borderId="1" xfId="0" applyFont="1" applyBorder="1" applyAlignment="1"/>
    <xf numFmtId="164" fontId="6" fillId="0" borderId="1" xfId="0" applyNumberFormat="1" applyFont="1" applyBorder="1" applyAlignment="1"/>
    <xf numFmtId="0" fontId="6" fillId="2" borderId="1" xfId="0" applyFont="1" applyFill="1" applyBorder="1" applyAlignment="1"/>
    <xf numFmtId="0" fontId="2" fillId="4" borderId="1" xfId="0" applyFont="1" applyFill="1" applyBorder="1" applyAlignment="1"/>
    <xf numFmtId="0" fontId="2" fillId="0" borderId="1" xfId="1" applyFont="1" applyBorder="1" applyAlignment="1" applyProtection="1"/>
    <xf numFmtId="0" fontId="2" fillId="0" borderId="3" xfId="0" applyFont="1" applyBorder="1" applyAlignment="1"/>
    <xf numFmtId="0" fontId="3" fillId="0" borderId="5" xfId="0" applyFont="1" applyBorder="1">
      <alignment vertical="center"/>
    </xf>
    <xf numFmtId="1" fontId="3" fillId="0" borderId="1" xfId="0" applyNumberFormat="1" applyFont="1" applyBorder="1">
      <alignment vertical="center"/>
    </xf>
    <xf numFmtId="1" fontId="3" fillId="0" borderId="3" xfId="0" applyNumberFormat="1" applyFont="1" applyBorder="1">
      <alignment vertical="center"/>
    </xf>
    <xf numFmtId="0" fontId="2" fillId="0" borderId="1" xfId="2" applyFont="1" applyBorder="1" applyAlignment="1" applyProtection="1"/>
    <xf numFmtId="0" fontId="6" fillId="5" borderId="1" xfId="0" applyFont="1" applyFill="1" applyBorder="1" applyAlignment="1"/>
    <xf numFmtId="0" fontId="6" fillId="4" borderId="1" xfId="0" applyFont="1" applyFill="1" applyBorder="1" applyAlignment="1"/>
    <xf numFmtId="0" fontId="2" fillId="0" borderId="5" xfId="2" applyFont="1" applyBorder="1" applyAlignment="1" applyProtection="1"/>
    <xf numFmtId="0" fontId="6" fillId="6" borderId="1" xfId="0" applyFont="1" applyFill="1" applyBorder="1" applyAlignment="1"/>
    <xf numFmtId="0" fontId="2" fillId="4" borderId="1" xfId="2" applyFont="1" applyFill="1" applyBorder="1" applyAlignment="1" applyProtection="1"/>
    <xf numFmtId="0" fontId="2" fillId="4" borderId="3" xfId="0" applyFont="1" applyFill="1" applyBorder="1" applyAlignment="1"/>
    <xf numFmtId="0" fontId="3" fillId="0" borderId="3" xfId="0" applyFont="1" applyBorder="1">
      <alignment vertical="center"/>
    </xf>
    <xf numFmtId="0" fontId="3" fillId="0" borderId="1" xfId="1" applyBorder="1" applyAlignment="1" applyProtection="1">
      <alignment vertical="center"/>
    </xf>
    <xf numFmtId="1" fontId="2" fillId="0" borderId="1" xfId="0" applyNumberFormat="1" applyFont="1" applyBorder="1" applyAlignment="1"/>
    <xf numFmtId="1" fontId="2" fillId="0" borderId="5" xfId="0" applyNumberFormat="1" applyFont="1" applyBorder="1" applyAlignment="1"/>
    <xf numFmtId="1" fontId="2" fillId="4" borderId="1" xfId="0" applyNumberFormat="1" applyFont="1" applyFill="1" applyBorder="1" applyAlignment="1"/>
    <xf numFmtId="0" fontId="6" fillId="7" borderId="1" xfId="0" applyFont="1" applyFill="1" applyBorder="1" applyAlignment="1"/>
    <xf numFmtId="1" fontId="6" fillId="7" borderId="1" xfId="0" applyNumberFormat="1" applyFont="1" applyFill="1" applyBorder="1" applyAlignment="1"/>
    <xf numFmtId="0" fontId="6" fillId="8" borderId="1" xfId="0" applyFont="1" applyFill="1" applyBorder="1" applyAlignment="1"/>
    <xf numFmtId="1" fontId="6" fillId="8" borderId="1" xfId="0" applyNumberFormat="1" applyFont="1" applyFill="1" applyBorder="1" applyAlignment="1"/>
    <xf numFmtId="0" fontId="6" fillId="9" borderId="1" xfId="0" applyFont="1" applyFill="1" applyBorder="1" applyAlignment="1"/>
    <xf numFmtId="0" fontId="2" fillId="0" borderId="3" xfId="0" applyFont="1" applyFill="1" applyBorder="1" applyAlignment="1"/>
    <xf numFmtId="0" fontId="3" fillId="10" borderId="1" xfId="0" applyFont="1" applyFill="1" applyBorder="1">
      <alignment vertical="center"/>
    </xf>
    <xf numFmtId="0" fontId="2" fillId="0" borderId="1" xfId="0" applyFont="1" applyFill="1" applyBorder="1" applyAlignment="1"/>
    <xf numFmtId="164" fontId="6" fillId="0" borderId="1" xfId="0" applyNumberFormat="1" applyFont="1" applyBorder="1" applyAlignment="1"/>
    <xf numFmtId="0" fontId="6" fillId="4" borderId="1" xfId="0" applyFont="1" applyFill="1" applyBorder="1" applyAlignment="1"/>
    <xf numFmtId="164" fontId="7" fillId="11" borderId="1" xfId="0" applyNumberFormat="1" applyFont="1" applyFill="1" applyBorder="1" applyAlignment="1"/>
    <xf numFmtId="0" fontId="7" fillId="2" borderId="1" xfId="0" applyFont="1" applyFill="1" applyBorder="1" applyAlignment="1"/>
    <xf numFmtId="1" fontId="6" fillId="9" borderId="1" xfId="0" applyNumberFormat="1" applyFont="1" applyFill="1" applyBorder="1" applyAlignment="1"/>
    <xf numFmtId="1" fontId="1" fillId="0" borderId="0" xfId="0" applyNumberFormat="1" applyFont="1">
      <alignment vertical="center"/>
    </xf>
    <xf numFmtId="0" fontId="4" fillId="10" borderId="1" xfId="0" applyFont="1" applyFill="1" applyBorder="1">
      <alignment vertical="center"/>
    </xf>
    <xf numFmtId="0" fontId="6" fillId="7" borderId="1" xfId="0" applyFont="1" applyFill="1" applyBorder="1" applyAlignment="1"/>
    <xf numFmtId="0" fontId="8" fillId="7" borderId="1" xfId="0" applyFont="1" applyFill="1" applyBorder="1" applyAlignment="1"/>
    <xf numFmtId="1" fontId="6" fillId="7" borderId="1" xfId="0" applyNumberFormat="1" applyFont="1" applyFill="1" applyBorder="1" applyAlignment="1"/>
    <xf numFmtId="0" fontId="2" fillId="0" borderId="3" xfId="2" applyFont="1" applyFill="1" applyBorder="1" applyAlignment="1" applyProtection="1"/>
    <xf numFmtId="1" fontId="2" fillId="0" borderId="3" xfId="0" applyNumberFormat="1" applyFont="1" applyFill="1" applyBorder="1" applyAlignment="1"/>
    <xf numFmtId="0" fontId="2" fillId="4" borderId="1" xfId="0" applyFont="1" applyFill="1" applyBorder="1" applyAlignment="1"/>
    <xf numFmtId="1" fontId="4" fillId="10" borderId="1" xfId="0" applyNumberFormat="1" applyFont="1" applyFill="1" applyBorder="1">
      <alignment vertical="center"/>
    </xf>
    <xf numFmtId="0" fontId="9" fillId="12" borderId="6" xfId="0" applyFont="1" applyFill="1" applyBorder="1">
      <alignment vertical="center"/>
    </xf>
    <xf numFmtId="0" fontId="9" fillId="0" borderId="6" xfId="0" applyFont="1" applyBorder="1">
      <alignment vertical="center"/>
    </xf>
    <xf numFmtId="1" fontId="6" fillId="4" borderId="1" xfId="0" applyNumberFormat="1" applyFont="1" applyFill="1" applyBorder="1" applyAlignment="1"/>
    <xf numFmtId="0" fontId="6" fillId="4" borderId="1" xfId="0" applyFont="1" applyFill="1" applyBorder="1" applyAlignment="1"/>
    <xf numFmtId="1" fontId="2" fillId="0" borderId="1" xfId="0" applyNumberFormat="1" applyFont="1" applyFill="1" applyBorder="1" applyAlignment="1"/>
    <xf numFmtId="1" fontId="6" fillId="7" borderId="7" xfId="0" applyNumberFormat="1" applyFont="1" applyFill="1" applyBorder="1" applyAlignment="1"/>
    <xf numFmtId="0" fontId="6" fillId="7" borderId="7" xfId="0" applyFont="1" applyFill="1" applyBorder="1" applyAlignment="1"/>
    <xf numFmtId="0" fontId="10" fillId="0" borderId="0" xfId="0" applyFont="1">
      <alignment vertical="center"/>
    </xf>
    <xf numFmtId="0" fontId="2" fillId="0" borderId="3" xfId="1" applyFont="1" applyBorder="1" applyAlignment="1" applyProtection="1"/>
    <xf numFmtId="0" fontId="2" fillId="4" borderId="1" xfId="0" applyFont="1" applyFill="1" applyBorder="1" applyAlignment="1"/>
    <xf numFmtId="0" fontId="11" fillId="0" borderId="1" xfId="0" applyFont="1" applyBorder="1">
      <alignment vertical="center"/>
    </xf>
    <xf numFmtId="1" fontId="11" fillId="0" borderId="1" xfId="0" applyNumberFormat="1" applyFont="1" applyBorder="1">
      <alignment vertical="center"/>
    </xf>
    <xf numFmtId="0" fontId="2" fillId="4" borderId="1" xfId="0" applyFont="1" applyFill="1" applyBorder="1" applyAlignment="1"/>
    <xf numFmtId="1" fontId="6" fillId="6" borderId="1" xfId="0" applyNumberFormat="1" applyFont="1" applyFill="1" applyBorder="1" applyAlignment="1"/>
    <xf numFmtId="1" fontId="12" fillId="6" borderId="1" xfId="0" applyNumberFormat="1" applyFont="1" applyFill="1" applyBorder="1" applyAlignment="1"/>
    <xf numFmtId="1" fontId="13" fillId="7" borderId="1" xfId="0" applyNumberFormat="1" applyFont="1" applyFill="1" applyBorder="1">
      <alignment vertical="center"/>
    </xf>
    <xf numFmtId="0" fontId="6" fillId="6" borderId="1" xfId="0" applyFont="1" applyFill="1" applyBorder="1" applyAlignment="1"/>
    <xf numFmtId="1" fontId="2" fillId="4" borderId="1" xfId="0" applyNumberFormat="1" applyFont="1" applyFill="1" applyBorder="1" applyAlignment="1"/>
    <xf numFmtId="1" fontId="6" fillId="0" borderId="1" xfId="0" applyNumberFormat="1" applyFont="1" applyFill="1" applyBorder="1" applyAlignment="1"/>
    <xf numFmtId="0" fontId="6" fillId="13" borderId="1" xfId="0" applyFont="1" applyFill="1" applyBorder="1" applyAlignment="1"/>
    <xf numFmtId="164" fontId="1" fillId="0" borderId="1" xfId="0" applyNumberFormat="1" applyFont="1" applyBorder="1">
      <alignment vertical="center"/>
    </xf>
    <xf numFmtId="164" fontId="7" fillId="14" borderId="1" xfId="0" applyNumberFormat="1" applyFont="1" applyFill="1" applyBorder="1" applyAlignment="1"/>
    <xf numFmtId="0" fontId="1" fillId="0" borderId="5" xfId="0" applyFont="1" applyBorder="1">
      <alignment vertical="center"/>
    </xf>
    <xf numFmtId="0" fontId="2" fillId="0" borderId="1" xfId="0" applyFont="1" applyBorder="1" applyAlignment="1"/>
    <xf numFmtId="0" fontId="14" fillId="0" borderId="1" xfId="0" applyFont="1" applyBorder="1">
      <alignment vertical="center"/>
    </xf>
    <xf numFmtId="1" fontId="6" fillId="4" borderId="1" xfId="0" applyNumberFormat="1" applyFont="1" applyFill="1" applyBorder="1" applyAlignment="1"/>
    <xf numFmtId="0" fontId="9" fillId="0" borderId="1" xfId="0" applyFont="1" applyBorder="1">
      <alignment vertical="center"/>
    </xf>
    <xf numFmtId="0" fontId="2" fillId="4" borderId="1" xfId="1" applyFont="1" applyFill="1" applyBorder="1" applyAlignment="1" applyProtection="1"/>
    <xf numFmtId="0" fontId="2" fillId="0" borderId="8" xfId="0" applyFont="1" applyBorder="1" applyAlignment="1"/>
    <xf numFmtId="0" fontId="6" fillId="15" borderId="1" xfId="0" applyFont="1" applyFill="1" applyBorder="1" applyAlignment="1"/>
    <xf numFmtId="2" fontId="2" fillId="0" borderId="1" xfId="0" applyNumberFormat="1" applyFont="1" applyBorder="1" applyAlignment="1"/>
    <xf numFmtId="2" fontId="6" fillId="9" borderId="1" xfId="0" applyNumberFormat="1" applyFont="1" applyFill="1" applyBorder="1" applyAlignment="1"/>
    <xf numFmtId="1" fontId="2" fillId="0" borderId="8" xfId="0" applyNumberFormat="1" applyFont="1" applyBorder="1" applyAlignment="1"/>
    <xf numFmtId="165" fontId="6" fillId="8" borderId="1" xfId="0" applyNumberFormat="1" applyFont="1" applyFill="1" applyBorder="1" applyAlignment="1"/>
    <xf numFmtId="2" fontId="6" fillId="0" borderId="1" xfId="0" applyNumberFormat="1" applyFont="1" applyBorder="1" applyAlignment="1"/>
    <xf numFmtId="2" fontId="6" fillId="16" borderId="1" xfId="0" applyNumberFormat="1" applyFont="1" applyFill="1" applyBorder="1" applyAlignment="1"/>
    <xf numFmtId="2" fontId="6" fillId="17" borderId="1" xfId="0" applyNumberFormat="1" applyFont="1" applyFill="1" applyBorder="1" applyAlignment="1"/>
    <xf numFmtId="2" fontId="6" fillId="6" borderId="1" xfId="0" applyNumberFormat="1" applyFont="1" applyFill="1" applyBorder="1" applyAlignment="1"/>
    <xf numFmtId="2" fontId="6" fillId="7" borderId="1" xfId="0" applyNumberFormat="1" applyFont="1" applyFill="1" applyBorder="1" applyAlignment="1"/>
    <xf numFmtId="2" fontId="6" fillId="18" borderId="1" xfId="0" applyNumberFormat="1" applyFont="1" applyFill="1" applyBorder="1" applyAlignment="1"/>
    <xf numFmtId="0" fontId="15" fillId="0" borderId="0" xfId="0" applyFont="1" applyAlignment="1">
      <alignment horizontal="center" vertical="top"/>
    </xf>
    <xf numFmtId="0" fontId="4" fillId="2" borderId="1" xfId="1" applyFont="1" applyFill="1" applyBorder="1" applyAlignment="1" applyProtection="1">
      <alignment vertical="center"/>
    </xf>
    <xf numFmtId="0" fontId="4" fillId="0" borderId="1" xfId="1" applyFont="1" applyBorder="1" applyAlignment="1" applyProtection="1">
      <alignment vertical="center"/>
    </xf>
    <xf numFmtId="0" fontId="4" fillId="0" borderId="1" xfId="0" applyFont="1" applyBorder="1" applyAlignment="1"/>
    <xf numFmtId="0" fontId="16" fillId="0" borderId="1" xfId="0" applyFont="1" applyBorder="1" applyAlignment="1"/>
    <xf numFmtId="0" fontId="17" fillId="0" borderId="1" xfId="0" applyFont="1" applyBorder="1" applyAlignment="1"/>
    <xf numFmtId="0" fontId="1" fillId="0" borderId="7" xfId="0" applyFont="1" applyBorder="1">
      <alignment vertical="center"/>
    </xf>
    <xf numFmtId="0" fontId="17" fillId="0" borderId="1" xfId="0" applyFont="1" applyBorder="1">
      <alignment vertical="center"/>
    </xf>
    <xf numFmtId="1" fontId="17" fillId="0" borderId="1" xfId="0" applyNumberFormat="1" applyFont="1" applyBorder="1">
      <alignment vertical="center"/>
    </xf>
    <xf numFmtId="166" fontId="4" fillId="2" borderId="5" xfId="1" applyNumberFormat="1" applyFont="1" applyFill="1" applyBorder="1" applyAlignment="1" applyProtection="1">
      <alignment horizontal="center" vertical="center"/>
    </xf>
    <xf numFmtId="166" fontId="4" fillId="2" borderId="9" xfId="1" applyNumberFormat="1" applyFont="1" applyFill="1" applyBorder="1" applyAlignment="1" applyProtection="1">
      <alignment horizontal="center" vertical="center"/>
    </xf>
    <xf numFmtId="166" fontId="4" fillId="2" borderId="8" xfId="1" applyNumberFormat="1" applyFont="1" applyFill="1" applyBorder="1" applyAlignment="1" applyProtection="1">
      <alignment horizontal="center" vertical="center"/>
    </xf>
    <xf numFmtId="166" fontId="4" fillId="2" borderId="5" xfId="1" applyNumberFormat="1" applyFont="1" applyFill="1" applyBorder="1" applyAlignment="1" applyProtection="1">
      <alignment horizontal="center" vertical="center"/>
    </xf>
    <xf numFmtId="166" fontId="4" fillId="2" borderId="9" xfId="1" applyNumberFormat="1" applyFont="1" applyFill="1" applyBorder="1" applyAlignment="1" applyProtection="1">
      <alignment horizontal="center" vertical="center"/>
    </xf>
    <xf numFmtId="166" fontId="4" fillId="2" borderId="8" xfId="1" applyNumberFormat="1" applyFont="1" applyFill="1" applyBorder="1" applyAlignment="1" applyProtection="1">
      <alignment horizontal="center" vertical="center"/>
    </xf>
    <xf numFmtId="0" fontId="18" fillId="0" borderId="0" xfId="3" applyNumberFormat="1" applyAlignment="1">
      <protection locked="0"/>
    </xf>
    <xf numFmtId="1" fontId="4" fillId="0" borderId="1" xfId="0" applyNumberFormat="1" applyFont="1" applyBorder="1" applyAlignment="1"/>
    <xf numFmtId="1" fontId="17" fillId="0" borderId="1" xfId="0" applyNumberFormat="1" applyFont="1" applyBorder="1" applyAlignment="1"/>
    <xf numFmtId="0" fontId="1" fillId="0" borderId="0" xfId="0" applyFont="1" applyBorder="1">
      <alignment vertical="center"/>
    </xf>
    <xf numFmtId="166" fontId="4" fillId="2" borderId="0" xfId="1" applyNumberFormat="1" applyFont="1" applyFill="1" applyBorder="1" applyAlignment="1" applyProtection="1">
      <alignment horizontal="center" vertical="center"/>
    </xf>
    <xf numFmtId="0" fontId="4" fillId="0" borderId="0" xfId="1" applyFont="1" applyBorder="1" applyAlignment="1" applyProtection="1">
      <alignment vertical="center"/>
    </xf>
    <xf numFmtId="0" fontId="19" fillId="0" borderId="1" xfId="0" applyFont="1" applyBorder="1">
      <alignment vertical="center"/>
    </xf>
    <xf numFmtId="0" fontId="4" fillId="0" borderId="0" xfId="0" applyFont="1" applyBorder="1" applyAlignment="1"/>
    <xf numFmtId="1" fontId="4" fillId="0" borderId="0" xfId="0" applyNumberFormat="1" applyFont="1" applyBorder="1" applyAlignment="1"/>
    <xf numFmtId="0" fontId="17" fillId="0" borderId="0" xfId="0" applyFont="1" applyBorder="1" applyAlignment="1"/>
    <xf numFmtId="1" fontId="17" fillId="0" borderId="0" xfId="0" applyNumberFormat="1" applyFont="1" applyBorder="1">
      <alignment vertical="center"/>
    </xf>
    <xf numFmtId="0" fontId="3" fillId="0" borderId="3" xfId="0" applyFont="1" applyFill="1" applyBorder="1">
      <alignment vertical="center"/>
    </xf>
    <xf numFmtId="0" fontId="3" fillId="0" borderId="3" xfId="1" applyFill="1" applyBorder="1" applyAlignment="1" applyProtection="1">
      <alignment vertical="center"/>
    </xf>
    <xf numFmtId="0" fontId="1" fillId="0" borderId="0" xfId="0" applyFont="1" applyFill="1" applyBorder="1">
      <alignment vertical="center"/>
    </xf>
    <xf numFmtId="2" fontId="1" fillId="0" borderId="0" xfId="0" applyNumberFormat="1" applyFont="1">
      <alignment vertical="center"/>
    </xf>
    <xf numFmtId="2" fontId="6" fillId="2" borderId="1" xfId="0" applyNumberFormat="1" applyFont="1" applyFill="1" applyBorder="1" applyAlignment="1"/>
    <xf numFmtId="2" fontId="2" fillId="0" borderId="1" xfId="0" applyNumberFormat="1" applyFont="1" applyBorder="1" applyAlignment="1"/>
    <xf numFmtId="2" fontId="6" fillId="4" borderId="1" xfId="0" applyNumberFormat="1" applyFont="1" applyFill="1" applyBorder="1" applyAlignment="1"/>
    <xf numFmtId="2" fontId="6" fillId="5" borderId="1" xfId="0" applyNumberFormat="1" applyFont="1" applyFill="1" applyBorder="1" applyAlignment="1"/>
    <xf numFmtId="0" fontId="2" fillId="2" borderId="1" xfId="0" applyFont="1" applyFill="1" applyBorder="1" applyAlignment="1"/>
    <xf numFmtId="2" fontId="2" fillId="2" borderId="1" xfId="0" applyNumberFormat="1" applyFont="1" applyFill="1" applyBorder="1" applyAlignment="1"/>
    <xf numFmtId="10" fontId="2" fillId="0" borderId="1" xfId="4" applyNumberFormat="1" applyFont="1" applyBorder="1" applyAlignment="1" applyProtection="1"/>
    <xf numFmtId="2" fontId="2" fillId="4" borderId="1" xfId="0" applyNumberFormat="1" applyFont="1" applyFill="1" applyBorder="1" applyAlignment="1"/>
    <xf numFmtId="2" fontId="2" fillId="4" borderId="1" xfId="0" applyNumberFormat="1" applyFont="1" applyFill="1" applyBorder="1" applyAlignment="1"/>
    <xf numFmtId="0" fontId="20" fillId="4" borderId="10" xfId="0" applyFont="1" applyFill="1" applyBorder="1">
      <alignment vertical="center"/>
    </xf>
    <xf numFmtId="0" fontId="20" fillId="4" borderId="11" xfId="0" applyFont="1" applyFill="1" applyBorder="1">
      <alignment vertical="center"/>
    </xf>
    <xf numFmtId="0" fontId="20" fillId="4" borderId="12" xfId="0" applyFont="1" applyFill="1" applyBorder="1">
      <alignment vertical="center"/>
    </xf>
    <xf numFmtId="4" fontId="21" fillId="4" borderId="13" xfId="0" applyNumberFormat="1" applyFont="1" applyFill="1" applyBorder="1" applyAlignment="1">
      <alignment horizontal="right" vertical="center"/>
    </xf>
    <xf numFmtId="0" fontId="21" fillId="4" borderId="13" xfId="0" applyFont="1" applyFill="1" applyBorder="1" applyAlignment="1">
      <alignment horizontal="right" vertical="center"/>
    </xf>
    <xf numFmtId="9" fontId="21" fillId="4" borderId="13" xfId="0" applyNumberFormat="1" applyFont="1" applyFill="1" applyBorder="1" applyAlignment="1">
      <alignment horizontal="right" vertical="center"/>
    </xf>
    <xf numFmtId="9" fontId="6" fillId="5" borderId="1" xfId="4" applyFont="1" applyFill="1" applyBorder="1" applyAlignment="1" applyProtection="1"/>
    <xf numFmtId="9" fontId="2" fillId="0" borderId="1" xfId="4" applyFont="1" applyBorder="1" applyAlignment="1" applyProtection="1"/>
    <xf numFmtId="2" fontId="21" fillId="4" borderId="13" xfId="4" applyNumberFormat="1" applyFont="1" applyFill="1" applyBorder="1" applyAlignment="1" applyProtection="1">
      <alignment horizontal="right" vertical="center"/>
    </xf>
    <xf numFmtId="2" fontId="21" fillId="4" borderId="13" xfId="0" applyNumberFormat="1" applyFont="1" applyFill="1" applyBorder="1" applyAlignment="1">
      <alignment horizontal="right" vertical="center"/>
    </xf>
    <xf numFmtId="9" fontId="21" fillId="4" borderId="13" xfId="4" applyFont="1" applyFill="1" applyBorder="1" applyAlignment="1" applyProtection="1">
      <alignment horizontal="right" vertical="center"/>
    </xf>
    <xf numFmtId="2" fontId="6" fillId="0" borderId="1" xfId="0" applyNumberFormat="1" applyFont="1" applyFill="1" applyBorder="1" applyAlignment="1"/>
    <xf numFmtId="0" fontId="6" fillId="19" borderId="1" xfId="0" applyFont="1" applyFill="1" applyBorder="1" applyAlignment="1"/>
    <xf numFmtId="2" fontId="6" fillId="19" borderId="1" xfId="0" applyNumberFormat="1" applyFont="1" applyFill="1" applyBorder="1" applyAlignment="1"/>
    <xf numFmtId="2" fontId="6" fillId="5" borderId="1" xfId="0" applyNumberFormat="1" applyFont="1" applyFill="1" applyBorder="1" applyAlignment="1"/>
    <xf numFmtId="0" fontId="1" fillId="0" borderId="0" xfId="0" applyFont="1" applyFill="1">
      <alignment vertical="center"/>
    </xf>
    <xf numFmtId="0" fontId="2" fillId="0" borderId="8" xfId="0" applyFont="1" applyFill="1" applyBorder="1" applyAlignment="1"/>
    <xf numFmtId="0" fontId="2" fillId="4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2" fillId="4" borderId="1" xfId="0" applyFont="1" applyFill="1" applyBorder="1" applyAlignment="1"/>
    <xf numFmtId="0" fontId="6" fillId="0" borderId="1" xfId="0" applyFont="1" applyFill="1" applyBorder="1" applyAlignment="1"/>
    <xf numFmtId="0" fontId="1" fillId="4" borderId="0" xfId="0" applyFont="1" applyFill="1">
      <alignment vertical="center"/>
    </xf>
    <xf numFmtId="165" fontId="6" fillId="0" borderId="1" xfId="0" applyNumberFormat="1" applyFont="1" applyFill="1" applyBorder="1" applyAlignment="1"/>
    <xf numFmtId="4" fontId="1" fillId="4" borderId="13" xfId="0" applyNumberFormat="1" applyFont="1" applyFill="1" applyBorder="1" applyAlignment="1">
      <alignment horizontal="right" vertical="center"/>
    </xf>
    <xf numFmtId="2" fontId="1" fillId="4" borderId="13" xfId="0" applyNumberFormat="1" applyFont="1" applyFill="1" applyBorder="1" applyAlignment="1">
      <alignment horizontal="right" vertical="center"/>
    </xf>
    <xf numFmtId="164" fontId="7" fillId="20" borderId="1" xfId="0" applyNumberFormat="1" applyFont="1" applyFill="1" applyBorder="1" applyAlignment="1"/>
    <xf numFmtId="0" fontId="7" fillId="20" borderId="1" xfId="0" applyFont="1" applyFill="1" applyBorder="1" applyAlignment="1"/>
    <xf numFmtId="4" fontId="22" fillId="4" borderId="13" xfId="0" applyNumberFormat="1" applyFont="1" applyFill="1" applyBorder="1" applyAlignment="1">
      <alignment horizontal="right" vertical="center"/>
    </xf>
    <xf numFmtId="165" fontId="21" fillId="4" borderId="13" xfId="4" applyNumberFormat="1" applyFont="1" applyFill="1" applyBorder="1" applyAlignment="1" applyProtection="1">
      <alignment horizontal="right" vertical="center"/>
    </xf>
    <xf numFmtId="165" fontId="21" fillId="4" borderId="13" xfId="0" applyNumberFormat="1" applyFont="1" applyFill="1" applyBorder="1" applyAlignment="1">
      <alignment horizontal="right" vertical="center"/>
    </xf>
    <xf numFmtId="2" fontId="2" fillId="21" borderId="1" xfId="0" applyNumberFormat="1" applyFont="1" applyFill="1" applyBorder="1" applyAlignment="1"/>
    <xf numFmtId="2" fontId="6" fillId="2" borderId="8" xfId="0" applyNumberFormat="1" applyFont="1" applyFill="1" applyBorder="1" applyAlignment="1"/>
    <xf numFmtId="2" fontId="21" fillId="4" borderId="13" xfId="5" applyNumberFormat="1" applyFont="1" applyFill="1" applyBorder="1" applyAlignment="1" applyProtection="1">
      <alignment horizontal="right" vertical="center"/>
    </xf>
    <xf numFmtId="2" fontId="6" fillId="4" borderId="1" xfId="0" applyNumberFormat="1" applyFont="1" applyFill="1" applyBorder="1" applyAlignment="1"/>
    <xf numFmtId="2" fontId="8" fillId="4" borderId="1" xfId="0" applyNumberFormat="1" applyFont="1" applyFill="1" applyBorder="1" applyAlignment="1"/>
    <xf numFmtId="0" fontId="8" fillId="4" borderId="1" xfId="0" applyFont="1" applyFill="1" applyBorder="1" applyAlignment="1"/>
    <xf numFmtId="2" fontId="6" fillId="22" borderId="1" xfId="0" applyNumberFormat="1" applyFont="1" applyFill="1" applyBorder="1" applyAlignment="1"/>
    <xf numFmtId="2" fontId="2" fillId="7" borderId="1" xfId="0" applyNumberFormat="1" applyFont="1" applyFill="1" applyBorder="1" applyAlignment="1"/>
    <xf numFmtId="2" fontId="6" fillId="8" borderId="1" xfId="0" applyNumberFormat="1" applyFont="1" applyFill="1" applyBorder="1" applyAlignment="1"/>
    <xf numFmtId="164" fontId="7" fillId="2" borderId="1" xfId="0" applyNumberFormat="1" applyFont="1" applyFill="1" applyBorder="1" applyAlignment="1"/>
    <xf numFmtId="2" fontId="9" fillId="9" borderId="1" xfId="0" applyNumberFormat="1" applyFont="1" applyFill="1" applyBorder="1" applyAlignment="1"/>
    <xf numFmtId="0" fontId="23" fillId="0" borderId="0" xfId="0" applyFont="1">
      <alignment vertical="center"/>
    </xf>
    <xf numFmtId="0" fontId="6" fillId="23" borderId="1" xfId="0" applyFont="1" applyFill="1" applyBorder="1" applyAlignment="1"/>
    <xf numFmtId="2" fontId="2" fillId="23" borderId="1" xfId="0" applyNumberFormat="1" applyFont="1" applyFill="1" applyBorder="1" applyAlignment="1"/>
    <xf numFmtId="2" fontId="2" fillId="9" borderId="1" xfId="0" applyNumberFormat="1" applyFont="1" applyFill="1" applyBorder="1" applyAlignment="1"/>
    <xf numFmtId="2" fontId="2" fillId="22" borderId="1" xfId="0" applyNumberFormat="1" applyFont="1" applyFill="1" applyBorder="1" applyAlignment="1"/>
    <xf numFmtId="2" fontId="2" fillId="7" borderId="1" xfId="0" applyNumberFormat="1" applyFont="1" applyFill="1" applyBorder="1" applyAlignment="1"/>
    <xf numFmtId="2" fontId="2" fillId="8" borderId="1" xfId="0" applyNumberFormat="1" applyFont="1" applyFill="1" applyBorder="1" applyAlignment="1"/>
    <xf numFmtId="165" fontId="2" fillId="4" borderId="1" xfId="0" applyNumberFormat="1" applyFont="1" applyFill="1" applyBorder="1" applyAlignment="1"/>
    <xf numFmtId="165" fontId="2" fillId="23" borderId="1" xfId="0" applyNumberFormat="1" applyFont="1" applyFill="1" applyBorder="1" applyAlignment="1"/>
    <xf numFmtId="165" fontId="2" fillId="4" borderId="1" xfId="0" applyNumberFormat="1" applyFont="1" applyFill="1" applyBorder="1" applyAlignment="1"/>
    <xf numFmtId="165" fontId="2" fillId="22" borderId="1" xfId="0" applyNumberFormat="1" applyFont="1" applyFill="1" applyBorder="1" applyAlignment="1"/>
    <xf numFmtId="167" fontId="2" fillId="4" borderId="1" xfId="0" applyNumberFormat="1" applyFont="1" applyFill="1" applyBorder="1" applyAlignment="1"/>
    <xf numFmtId="0" fontId="6" fillId="24" borderId="1" xfId="0" applyFont="1" applyFill="1" applyBorder="1" applyAlignment="1"/>
    <xf numFmtId="2" fontId="2" fillId="24" borderId="1" xfId="0" applyNumberFormat="1" applyFont="1" applyFill="1" applyBorder="1" applyAlignment="1"/>
    <xf numFmtId="2" fontId="2" fillId="4" borderId="1" xfId="0" applyNumberFormat="1" applyFont="1" applyFill="1" applyBorder="1" applyAlignment="1">
      <alignment horizontal="center"/>
    </xf>
    <xf numFmtId="2" fontId="2" fillId="25" borderId="1" xfId="0" applyNumberFormat="1" applyFont="1" applyFill="1" applyBorder="1" applyAlignment="1"/>
    <xf numFmtId="2" fontId="2" fillId="25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/>
    <xf numFmtId="1" fontId="6" fillId="26" borderId="1" xfId="0" applyNumberFormat="1" applyFont="1" applyFill="1" applyBorder="1" applyAlignment="1"/>
    <xf numFmtId="2" fontId="4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1" fontId="3" fillId="0" borderId="0" xfId="0" applyNumberFormat="1" applyFont="1">
      <alignment vertical="center"/>
    </xf>
    <xf numFmtId="0" fontId="17" fillId="0" borderId="0" xfId="0" applyFont="1">
      <alignment vertical="center"/>
    </xf>
    <xf numFmtId="1" fontId="17" fillId="0" borderId="0" xfId="0" applyNumberFormat="1" applyFont="1">
      <alignment vertical="center"/>
    </xf>
    <xf numFmtId="0" fontId="19" fillId="0" borderId="0" xfId="0" applyFont="1">
      <alignment vertical="center"/>
    </xf>
    <xf numFmtId="164" fontId="24" fillId="0" borderId="1" xfId="0" applyNumberFormat="1" applyFont="1" applyBorder="1" applyAlignment="1"/>
    <xf numFmtId="1" fontId="16" fillId="0" borderId="1" xfId="0" applyNumberFormat="1" applyFont="1" applyBorder="1">
      <alignment vertical="center"/>
    </xf>
    <xf numFmtId="1" fontId="3" fillId="0" borderId="14" xfId="0" applyNumberFormat="1" applyFont="1" applyBorder="1">
      <alignment vertical="center"/>
    </xf>
    <xf numFmtId="1" fontId="25" fillId="0" borderId="0" xfId="0" applyNumberFormat="1" applyFont="1">
      <alignment vertical="center"/>
    </xf>
    <xf numFmtId="164" fontId="24" fillId="27" borderId="1" xfId="0" applyNumberFormat="1" applyFont="1" applyFill="1" applyBorder="1" applyAlignment="1"/>
    <xf numFmtId="164" fontId="26" fillId="11" borderId="1" xfId="0" applyNumberFormat="1" applyFont="1" applyFill="1" applyBorder="1" applyAlignment="1"/>
    <xf numFmtId="164" fontId="24" fillId="11" borderId="1" xfId="0" applyNumberFormat="1" applyFont="1" applyFill="1" applyBorder="1" applyAlignment="1"/>
    <xf numFmtId="0" fontId="27" fillId="0" borderId="1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68" fontId="2" fillId="0" borderId="0" xfId="0" applyNumberFormat="1" applyFont="1" applyAlignment="1"/>
    <xf numFmtId="0" fontId="2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169" fontId="28" fillId="0" borderId="1" xfId="3" applyNumberFormat="1" applyFont="1" applyBorder="1" applyAlignment="1" applyProtection="1">
      <alignment horizontal="center"/>
    </xf>
    <xf numFmtId="0" fontId="28" fillId="0" borderId="1" xfId="0" applyFont="1" applyBorder="1" applyAlignment="1"/>
    <xf numFmtId="0" fontId="28" fillId="0" borderId="0" xfId="0" applyFont="1" applyAlignment="1"/>
    <xf numFmtId="0" fontId="29" fillId="0" borderId="0" xfId="0" applyFont="1" applyAlignment="1"/>
    <xf numFmtId="0" fontId="4" fillId="0" borderId="0" xfId="0" applyFont="1" applyAlignment="1"/>
    <xf numFmtId="1" fontId="2" fillId="0" borderId="0" xfId="0" applyNumberFormat="1" applyFont="1" applyAlignment="1"/>
    <xf numFmtId="0" fontId="30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169" fontId="2" fillId="0" borderId="1" xfId="3" applyNumberFormat="1" applyFont="1" applyBorder="1" applyAlignment="1" applyProtection="1">
      <alignment horizontal="left"/>
    </xf>
    <xf numFmtId="169" fontId="2" fillId="0" borderId="1" xfId="3" applyNumberFormat="1" applyFont="1" applyBorder="1" applyAlignment="1" applyProtection="1">
      <alignment horizontal="center"/>
    </xf>
    <xf numFmtId="169" fontId="2" fillId="0" borderId="1" xfId="3" applyNumberFormat="1" applyFont="1" applyBorder="1" applyAlignment="1" applyProtection="1"/>
    <xf numFmtId="169" fontId="2" fillId="0" borderId="1" xfId="0" applyNumberFormat="1" applyFont="1" applyBorder="1" applyAlignment="1">
      <alignment horizontal="center" vertical="center"/>
    </xf>
    <xf numFmtId="169" fontId="2" fillId="0" borderId="1" xfId="3" applyNumberFormat="1" applyFont="1" applyBorder="1" applyAlignment="1" applyProtection="1">
      <alignment horizontal="center" vertical="top"/>
    </xf>
    <xf numFmtId="169" fontId="2" fillId="0" borderId="1" xfId="3" applyNumberFormat="1" applyFont="1" applyBorder="1" applyAlignment="1" applyProtection="1">
      <alignment vertical="top"/>
    </xf>
    <xf numFmtId="170" fontId="2" fillId="0" borderId="1" xfId="3" applyNumberFormat="1" applyFont="1" applyBorder="1" applyAlignment="1" applyProtection="1">
      <alignment horizontal="center"/>
    </xf>
    <xf numFmtId="169" fontId="31" fillId="0" borderId="1" xfId="3" applyNumberFormat="1" applyFont="1" applyBorder="1" applyAlignment="1" applyProtection="1">
      <alignment horizontal="left"/>
    </xf>
    <xf numFmtId="169" fontId="31" fillId="0" borderId="1" xfId="3" applyNumberFormat="1" applyFont="1" applyBorder="1" applyAlignment="1" applyProtection="1">
      <alignment horizontal="center"/>
    </xf>
    <xf numFmtId="169" fontId="31" fillId="0" borderId="1" xfId="3" applyNumberFormat="1" applyFont="1" applyBorder="1" applyAlignment="1" applyProtection="1">
      <alignment vertical="top"/>
    </xf>
    <xf numFmtId="0" fontId="32" fillId="0" borderId="1" xfId="0" applyFont="1" applyBorder="1" applyAlignment="1">
      <alignment horizontal="left"/>
    </xf>
    <xf numFmtId="169" fontId="32" fillId="0" borderId="1" xfId="3" applyNumberFormat="1" applyFont="1" applyBorder="1" applyAlignment="1" applyProtection="1">
      <alignment horizontal="left"/>
    </xf>
    <xf numFmtId="169" fontId="32" fillId="0" borderId="1" xfId="3" applyNumberFormat="1" applyFont="1" applyBorder="1" applyAlignment="1" applyProtection="1">
      <alignment horizontal="left" vertical="top"/>
    </xf>
    <xf numFmtId="169" fontId="32" fillId="0" borderId="1" xfId="3" applyNumberFormat="1" applyFont="1" applyBorder="1" applyAlignment="1" applyProtection="1"/>
    <xf numFmtId="0" fontId="2" fillId="0" borderId="1" xfId="0" applyFont="1" applyBorder="1" applyAlignment="1">
      <alignment vertical="top"/>
    </xf>
    <xf numFmtId="0" fontId="6" fillId="0" borderId="5" xfId="0" applyFont="1" applyBorder="1" applyAlignment="1">
      <alignment horizontal="left"/>
    </xf>
    <xf numFmtId="170" fontId="18" fillId="0" borderId="0" xfId="3" applyNumberFormat="1" applyAlignment="1">
      <protection locked="0"/>
    </xf>
    <xf numFmtId="170" fontId="18" fillId="0" borderId="1" xfId="3" applyNumberFormat="1" applyBorder="1" applyAlignment="1">
      <protection locked="0"/>
    </xf>
    <xf numFmtId="170" fontId="18" fillId="0" borderId="0" xfId="3" applyNumberFormat="1" applyAlignment="1">
      <alignment vertical="top"/>
      <protection locked="0"/>
    </xf>
    <xf numFmtId="169" fontId="2" fillId="0" borderId="5" xfId="3" applyNumberFormat="1" applyFont="1" applyBorder="1" applyAlignment="1" applyProtection="1">
      <alignment horizontal="center"/>
    </xf>
    <xf numFmtId="169" fontId="4" fillId="4" borderId="0" xfId="3" applyNumberFormat="1" applyFont="1" applyFill="1" applyAlignment="1" applyProtection="1"/>
    <xf numFmtId="165" fontId="32" fillId="0" borderId="1" xfId="0" applyNumberFormat="1" applyFont="1" applyBorder="1" applyAlignment="1">
      <alignment horizontal="center"/>
    </xf>
    <xf numFmtId="0" fontId="6" fillId="8" borderId="1" xfId="6" applyFont="1" applyFill="1" applyBorder="1" applyAlignment="1" applyProtection="1"/>
    <xf numFmtId="0" fontId="2" fillId="8" borderId="1" xfId="6" applyFont="1" applyFill="1" applyBorder="1" applyAlignment="1" applyProtection="1">
      <alignment horizontal="center"/>
    </xf>
    <xf numFmtId="0" fontId="6" fillId="8" borderId="1" xfId="6" applyFont="1" applyFill="1" applyBorder="1" applyAlignment="1" applyProtection="1">
      <alignment horizontal="center"/>
    </xf>
    <xf numFmtId="169" fontId="3" fillId="8" borderId="1" xfId="7" applyNumberFormat="1" applyFont="1" applyFill="1" applyBorder="1" applyAlignment="1" applyProtection="1"/>
    <xf numFmtId="0" fontId="4" fillId="8" borderId="1" xfId="6" applyFont="1" applyFill="1" applyBorder="1" applyAlignment="1" applyProtection="1">
      <alignment horizontal="center"/>
    </xf>
    <xf numFmtId="0" fontId="6" fillId="0" borderId="7" xfId="6" applyFont="1" applyBorder="1" applyAlignment="1" applyProtection="1"/>
    <xf numFmtId="0" fontId="4" fillId="0" borderId="7" xfId="6" applyFont="1" applyBorder="1" applyAlignment="1" applyProtection="1">
      <alignment horizontal="center"/>
    </xf>
    <xf numFmtId="0" fontId="4" fillId="0" borderId="1" xfId="6" applyFont="1" applyBorder="1" applyAlignment="1" applyProtection="1">
      <alignment horizontal="center"/>
    </xf>
    <xf numFmtId="169" fontId="6" fillId="0" borderId="1" xfId="7" applyNumberFormat="1" applyFont="1" applyBorder="1" applyAlignment="1" applyProtection="1">
      <alignment horizontal="center"/>
    </xf>
    <xf numFmtId="0" fontId="4" fillId="0" borderId="0" xfId="6" applyFont="1" applyAlignment="1" applyProtection="1"/>
    <xf numFmtId="0" fontId="4" fillId="0" borderId="1" xfId="6" applyFont="1" applyBorder="1" applyAlignment="1" applyProtection="1"/>
    <xf numFmtId="0" fontId="6" fillId="0" borderId="1" xfId="6" applyFont="1" applyBorder="1" applyAlignment="1" applyProtection="1"/>
    <xf numFmtId="0" fontId="2" fillId="0" borderId="1" xfId="6" applyFont="1" applyBorder="1" applyAlignment="1" applyProtection="1">
      <alignment horizontal="center"/>
    </xf>
    <xf numFmtId="0" fontId="33" fillId="0" borderId="1" xfId="6" applyFont="1" applyBorder="1" applyAlignment="1" applyProtection="1">
      <alignment horizontal="center" vertical="center"/>
    </xf>
    <xf numFmtId="0" fontId="3" fillId="0" borderId="1" xfId="6" applyBorder="1" applyAlignment="1" applyProtection="1">
      <alignment horizontal="center"/>
    </xf>
    <xf numFmtId="0" fontId="33" fillId="0" borderId="1" xfId="6" applyFont="1" applyBorder="1" applyAlignment="1" applyProtection="1">
      <alignment horizontal="justify" vertical="center"/>
    </xf>
    <xf numFmtId="0" fontId="3" fillId="0" borderId="1" xfId="6" applyBorder="1" applyAlignment="1" applyProtection="1"/>
    <xf numFmtId="0" fontId="2" fillId="0" borderId="1" xfId="6" applyFont="1" applyBorder="1" applyAlignment="1" applyProtection="1"/>
    <xf numFmtId="0" fontId="34" fillId="0" borderId="1" xfId="6" applyFont="1" applyBorder="1" applyAlignment="1" applyProtection="1">
      <alignment horizontal="center"/>
    </xf>
    <xf numFmtId="1" fontId="2" fillId="0" borderId="1" xfId="6" applyNumberFormat="1" applyFont="1" applyBorder="1" applyAlignment="1" applyProtection="1">
      <alignment horizontal="center"/>
    </xf>
    <xf numFmtId="170" fontId="2" fillId="0" borderId="1" xfId="8" applyNumberFormat="1" applyBorder="1" applyAlignment="1">
      <protection locked="0"/>
    </xf>
    <xf numFmtId="0" fontId="0" fillId="0" borderId="1" xfId="0" applyFont="1" applyBorder="1">
      <alignment vertical="center"/>
    </xf>
    <xf numFmtId="0" fontId="0" fillId="2" borderId="1" xfId="0" applyFont="1" applyFill="1" applyBorder="1">
      <alignment vertical="center"/>
    </xf>
    <xf numFmtId="0" fontId="0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0" xfId="0" applyFont="1" applyFill="1" applyBorder="1">
      <alignment vertical="center"/>
    </xf>
    <xf numFmtId="166" fontId="4" fillId="2" borderId="5" xfId="1" applyNumberFormat="1" applyFont="1" applyFill="1" applyBorder="1" applyAlignment="1" applyProtection="1">
      <alignment horizontal="center" vertical="center"/>
    </xf>
    <xf numFmtId="166" fontId="4" fillId="2" borderId="9" xfId="1" applyNumberFormat="1" applyFont="1" applyFill="1" applyBorder="1" applyAlignment="1" applyProtection="1">
      <alignment horizontal="center" vertical="center"/>
    </xf>
    <xf numFmtId="166" fontId="4" fillId="2" borderId="8" xfId="1" applyNumberFormat="1" applyFont="1" applyFill="1" applyBorder="1" applyAlignment="1" applyProtection="1">
      <alignment horizontal="center" vertical="center"/>
    </xf>
    <xf numFmtId="0" fontId="27" fillId="0" borderId="4" xfId="0" applyFont="1" applyBorder="1" applyAlignment="1">
      <alignment horizontal="center"/>
    </xf>
    <xf numFmtId="0" fontId="27" fillId="0" borderId="15" xfId="0" applyFont="1" applyBorder="1" applyAlignment="1">
      <alignment horizontal="center"/>
    </xf>
  </cellXfs>
  <cellStyles count="9">
    <cellStyle name="Comma" xfId="3" builtinId="3"/>
    <cellStyle name="Comma 2" xfId="8"/>
    <cellStyle name="Comma 2 2" xfId="7"/>
    <cellStyle name="Normal" xfId="0" builtinId="0"/>
    <cellStyle name="Normal 2 2" xfId="2"/>
    <cellStyle name="Normal 3" xfId="6"/>
    <cellStyle name="Normal 4" xfId="1"/>
    <cellStyle name="Percent" xfId="4" builtinId="5"/>
    <cellStyle name="Percent 2" xf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www.wps.cn/officeDocument/2020/cellImage" Target="NUL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://Daily%20Production%20week%2017%20of%20Aprill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://Copy%20of%20Daily%20Production%20week%2049%20of%20Year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dti/Desktop/MARIKU/Daily%2520Production%2520week%25206%2520of%2520Year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dti/Desktop/MARIKU/Daily%2520Production%2520week%252047of%2520May%25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dti/Desktop/MARIKU/Daily%2520Production%2520week%25208%2520of%2520Year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REPORT"/>
      <sheetName val="production"/>
      <sheetName val="Regions"/>
      <sheetName val="Karate-supply"/>
      <sheetName val="DTI Pro-Supply"/>
      <sheetName val="Supply"/>
      <sheetName val="Kwh"/>
      <sheetName val="Sheet2"/>
      <sheetName val="Solar(Kwh)"/>
      <sheetName val="Eff"/>
      <sheetName val="Wws=-pro&amp;sup "/>
      <sheetName val="Sheet1"/>
      <sheetName val="Explanation"/>
    </sheetNames>
    <sheetDataSet>
      <sheetData sheetId="0"/>
      <sheetData sheetId="1">
        <row r="701">
          <cell r="B701">
            <v>275</v>
          </cell>
          <cell r="C701">
            <v>118</v>
          </cell>
          <cell r="D701">
            <v>107</v>
          </cell>
          <cell r="E701">
            <v>186</v>
          </cell>
          <cell r="F701">
            <v>233</v>
          </cell>
          <cell r="G701">
            <v>238</v>
          </cell>
          <cell r="H701">
            <v>144</v>
          </cell>
          <cell r="I701">
            <v>1301</v>
          </cell>
        </row>
        <row r="702">
          <cell r="B702">
            <v>565</v>
          </cell>
          <cell r="C702">
            <v>694</v>
          </cell>
          <cell r="D702">
            <v>447</v>
          </cell>
          <cell r="E702">
            <v>548</v>
          </cell>
          <cell r="F702">
            <v>786</v>
          </cell>
          <cell r="G702">
            <v>728</v>
          </cell>
          <cell r="H702">
            <v>520</v>
          </cell>
          <cell r="I702">
            <v>4288</v>
          </cell>
        </row>
        <row r="703">
          <cell r="B703">
            <v>230</v>
          </cell>
          <cell r="C703">
            <v>150</v>
          </cell>
          <cell r="D703">
            <v>275</v>
          </cell>
          <cell r="E703">
            <v>190</v>
          </cell>
          <cell r="F703">
            <v>145</v>
          </cell>
          <cell r="G703">
            <v>200</v>
          </cell>
          <cell r="H703">
            <v>230</v>
          </cell>
          <cell r="I703">
            <v>1420</v>
          </cell>
        </row>
        <row r="704">
          <cell r="I704">
            <v>107</v>
          </cell>
        </row>
        <row r="705">
          <cell r="B705">
            <v>1032</v>
          </cell>
          <cell r="C705">
            <v>2592</v>
          </cell>
          <cell r="D705">
            <v>1518</v>
          </cell>
          <cell r="E705">
            <v>2508</v>
          </cell>
          <cell r="F705">
            <v>1559</v>
          </cell>
          <cell r="G705">
            <v>1012</v>
          </cell>
          <cell r="H705">
            <v>1427</v>
          </cell>
          <cell r="I705">
            <v>11648</v>
          </cell>
        </row>
        <row r="706">
          <cell r="B706">
            <v>2102</v>
          </cell>
          <cell r="C706">
            <v>3554</v>
          </cell>
          <cell r="D706">
            <v>2347</v>
          </cell>
          <cell r="E706">
            <v>3432</v>
          </cell>
          <cell r="F706">
            <v>2723</v>
          </cell>
          <cell r="G706">
            <v>2178</v>
          </cell>
          <cell r="H706">
            <v>2428</v>
          </cell>
        </row>
        <row r="707">
          <cell r="B707">
            <v>2562</v>
          </cell>
          <cell r="C707">
            <v>1339</v>
          </cell>
          <cell r="D707">
            <v>1521</v>
          </cell>
          <cell r="E707">
            <v>1872</v>
          </cell>
          <cell r="F707">
            <v>1775</v>
          </cell>
          <cell r="G707">
            <v>2038</v>
          </cell>
          <cell r="H707">
            <v>1197</v>
          </cell>
          <cell r="I707">
            <v>12304</v>
          </cell>
        </row>
        <row r="708">
          <cell r="I708">
            <v>0</v>
          </cell>
        </row>
        <row r="709">
          <cell r="I709">
            <v>0</v>
          </cell>
        </row>
        <row r="710">
          <cell r="I710">
            <v>106</v>
          </cell>
        </row>
        <row r="711">
          <cell r="H711">
            <v>21</v>
          </cell>
          <cell r="I711">
            <v>21</v>
          </cell>
        </row>
        <row r="712">
          <cell r="B712">
            <v>2562</v>
          </cell>
          <cell r="C712">
            <v>1339</v>
          </cell>
          <cell r="D712">
            <v>1521</v>
          </cell>
          <cell r="E712">
            <v>1872</v>
          </cell>
          <cell r="F712">
            <v>1775</v>
          </cell>
          <cell r="G712">
            <v>2038</v>
          </cell>
          <cell r="H712">
            <v>1324</v>
          </cell>
        </row>
        <row r="713">
          <cell r="B713">
            <v>678</v>
          </cell>
          <cell r="C713">
            <v>714</v>
          </cell>
          <cell r="D713">
            <v>219</v>
          </cell>
          <cell r="E713">
            <v>388</v>
          </cell>
          <cell r="F713">
            <v>210</v>
          </cell>
          <cell r="G713">
            <v>201</v>
          </cell>
          <cell r="H713">
            <v>447</v>
          </cell>
        </row>
        <row r="714">
          <cell r="B714">
            <v>1528</v>
          </cell>
          <cell r="C714">
            <v>1297</v>
          </cell>
          <cell r="D714">
            <v>1007</v>
          </cell>
          <cell r="E714">
            <v>1644</v>
          </cell>
          <cell r="F714">
            <v>1457</v>
          </cell>
          <cell r="G714">
            <v>1497</v>
          </cell>
          <cell r="H714">
            <v>1282</v>
          </cell>
          <cell r="Q714">
            <v>0</v>
          </cell>
        </row>
        <row r="715">
          <cell r="B715">
            <v>752</v>
          </cell>
          <cell r="C715">
            <v>753</v>
          </cell>
          <cell r="D715">
            <v>733</v>
          </cell>
          <cell r="E715">
            <v>749</v>
          </cell>
          <cell r="F715">
            <v>747</v>
          </cell>
          <cell r="G715">
            <v>734</v>
          </cell>
          <cell r="H715">
            <v>748</v>
          </cell>
          <cell r="Q715">
            <v>0</v>
          </cell>
        </row>
        <row r="718">
          <cell r="B718">
            <v>2958</v>
          </cell>
          <cell r="C718">
            <v>2764</v>
          </cell>
          <cell r="D718">
            <v>1959</v>
          </cell>
          <cell r="E718">
            <v>2781</v>
          </cell>
          <cell r="F718">
            <v>2414</v>
          </cell>
          <cell r="G718">
            <v>2432</v>
          </cell>
          <cell r="H718">
            <v>2477</v>
          </cell>
        </row>
        <row r="719">
          <cell r="B719">
            <v>7622</v>
          </cell>
          <cell r="C719">
            <v>7657</v>
          </cell>
          <cell r="D719">
            <v>5827</v>
          </cell>
          <cell r="E719">
            <v>8085</v>
          </cell>
          <cell r="F719">
            <v>6912</v>
          </cell>
          <cell r="G719">
            <v>6648</v>
          </cell>
          <cell r="H719">
            <v>6229</v>
          </cell>
        </row>
      </sheetData>
      <sheetData sheetId="2"/>
      <sheetData sheetId="3"/>
      <sheetData sheetId="4"/>
      <sheetData sheetId="5"/>
      <sheetData sheetId="6">
        <row r="616">
          <cell r="B616">
            <v>245</v>
          </cell>
          <cell r="C616">
            <v>270</v>
          </cell>
          <cell r="D616">
            <v>96</v>
          </cell>
          <cell r="E616">
            <v>207</v>
          </cell>
          <cell r="F616">
            <v>247</v>
          </cell>
          <cell r="G616">
            <v>252</v>
          </cell>
          <cell r="H616">
            <v>167</v>
          </cell>
        </row>
        <row r="617">
          <cell r="B617">
            <v>1586</v>
          </cell>
          <cell r="C617">
            <v>1161</v>
          </cell>
          <cell r="D617">
            <v>920</v>
          </cell>
          <cell r="E617">
            <v>1111</v>
          </cell>
          <cell r="F617">
            <v>1395</v>
          </cell>
          <cell r="G617">
            <v>1347</v>
          </cell>
          <cell r="H617">
            <v>637</v>
          </cell>
        </row>
        <row r="618">
          <cell r="B618">
            <v>89</v>
          </cell>
          <cell r="C618">
            <v>149</v>
          </cell>
          <cell r="D618">
            <v>215</v>
          </cell>
          <cell r="E618">
            <v>116</v>
          </cell>
          <cell r="F618">
            <v>143</v>
          </cell>
          <cell r="G618">
            <v>200</v>
          </cell>
          <cell r="H618">
            <v>196</v>
          </cell>
        </row>
        <row r="620">
          <cell r="B620">
            <v>1678</v>
          </cell>
          <cell r="C620">
            <v>2385</v>
          </cell>
          <cell r="D620">
            <v>1627</v>
          </cell>
          <cell r="E620">
            <v>3363</v>
          </cell>
          <cell r="F620">
            <v>1827</v>
          </cell>
          <cell r="G620">
            <v>1506</v>
          </cell>
          <cell r="H620">
            <v>1496</v>
          </cell>
        </row>
        <row r="621">
          <cell r="B621">
            <v>3598</v>
          </cell>
          <cell r="C621">
            <v>3965</v>
          </cell>
          <cell r="D621">
            <v>2858</v>
          </cell>
          <cell r="E621">
            <v>4797</v>
          </cell>
          <cell r="F621">
            <v>3612</v>
          </cell>
          <cell r="G621">
            <v>3305</v>
          </cell>
          <cell r="H621">
            <v>2496</v>
          </cell>
        </row>
        <row r="622">
          <cell r="B622">
            <v>1130</v>
          </cell>
          <cell r="C622">
            <v>904</v>
          </cell>
          <cell r="D622">
            <v>821</v>
          </cell>
          <cell r="E622">
            <v>1060</v>
          </cell>
          <cell r="F622">
            <v>968</v>
          </cell>
          <cell r="G622">
            <v>1312</v>
          </cell>
          <cell r="H622">
            <v>535</v>
          </cell>
        </row>
        <row r="624">
          <cell r="H624">
            <v>92</v>
          </cell>
          <cell r="I624">
            <v>92</v>
          </cell>
        </row>
        <row r="625">
          <cell r="B625">
            <v>1130</v>
          </cell>
          <cell r="C625">
            <v>904</v>
          </cell>
          <cell r="D625">
            <v>821</v>
          </cell>
          <cell r="E625">
            <v>1060</v>
          </cell>
          <cell r="F625">
            <v>968</v>
          </cell>
          <cell r="G625">
            <v>1312</v>
          </cell>
          <cell r="H625">
            <v>627</v>
          </cell>
        </row>
        <row r="626">
          <cell r="B626">
            <v>296</v>
          </cell>
          <cell r="C626">
            <v>377</v>
          </cell>
          <cell r="D626">
            <v>113</v>
          </cell>
          <cell r="E626">
            <v>182</v>
          </cell>
          <cell r="F626">
            <v>111</v>
          </cell>
          <cell r="G626">
            <v>103</v>
          </cell>
          <cell r="H626">
            <v>210</v>
          </cell>
        </row>
        <row r="627">
          <cell r="B627">
            <v>709</v>
          </cell>
          <cell r="C627">
            <v>515</v>
          </cell>
          <cell r="D627">
            <v>495</v>
          </cell>
          <cell r="E627">
            <v>718</v>
          </cell>
          <cell r="F627">
            <v>644</v>
          </cell>
          <cell r="G627">
            <v>718</v>
          </cell>
          <cell r="H627">
            <v>615</v>
          </cell>
        </row>
        <row r="628">
          <cell r="B628">
            <v>389</v>
          </cell>
          <cell r="C628">
            <v>399</v>
          </cell>
          <cell r="D628">
            <v>408</v>
          </cell>
          <cell r="E628">
            <v>405</v>
          </cell>
          <cell r="F628">
            <v>400</v>
          </cell>
          <cell r="G628">
            <v>388</v>
          </cell>
          <cell r="H628">
            <v>426</v>
          </cell>
        </row>
        <row r="629">
          <cell r="B629">
            <v>1394</v>
          </cell>
          <cell r="C629">
            <v>1291</v>
          </cell>
          <cell r="D629">
            <v>1016</v>
          </cell>
          <cell r="E629">
            <v>1305</v>
          </cell>
          <cell r="F629">
            <v>1155</v>
          </cell>
          <cell r="G629">
            <v>1209</v>
          </cell>
          <cell r="H629">
            <v>1251</v>
          </cell>
        </row>
        <row r="630">
          <cell r="B630">
            <v>6122</v>
          </cell>
          <cell r="C630">
            <v>6160</v>
          </cell>
          <cell r="D630">
            <v>4695</v>
          </cell>
          <cell r="E630">
            <v>7162</v>
          </cell>
          <cell r="F630">
            <v>5735</v>
          </cell>
          <cell r="G630">
            <v>5826</v>
          </cell>
          <cell r="H630">
            <v>4374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REPORT"/>
      <sheetName val="production"/>
      <sheetName val="Regions"/>
      <sheetName val="Karate-supply"/>
      <sheetName val="Dti"/>
      <sheetName val="Supply"/>
      <sheetName val="Kwh"/>
      <sheetName val="Solar(Kwh)"/>
      <sheetName val="Eff"/>
      <sheetName val="Wws=-pro&amp;sup "/>
      <sheetName val="Sheet1"/>
      <sheetName val="Explanation"/>
      <sheetName val="Sheet2"/>
    </sheetNames>
    <sheetDataSet>
      <sheetData sheetId="0"/>
      <sheetData sheetId="1">
        <row r="1072">
          <cell r="B1072">
            <v>6511</v>
          </cell>
          <cell r="C1072">
            <v>7311</v>
          </cell>
          <cell r="D1072">
            <v>8217</v>
          </cell>
          <cell r="E1072">
            <v>9871</v>
          </cell>
          <cell r="F1072">
            <v>10278</v>
          </cell>
          <cell r="G1072">
            <v>7913</v>
          </cell>
          <cell r="H1072">
            <v>7569</v>
          </cell>
          <cell r="I1072">
            <v>57581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REPORT"/>
      <sheetName val="production"/>
      <sheetName val="Regions"/>
      <sheetName val="Karate"/>
      <sheetName val="DTI"/>
      <sheetName val="Kwh"/>
      <sheetName val="Supply"/>
      <sheetName val="Solar(Kwh)"/>
      <sheetName val="Eff"/>
      <sheetName val="Wws=-pro&amp;sup "/>
      <sheetName val="Sheet1"/>
      <sheetName val="Explanation"/>
      <sheetName val="Sheet2"/>
    </sheetNames>
    <sheetDataSet>
      <sheetData sheetId="0"/>
      <sheetData sheetId="1">
        <row r="1182">
          <cell r="J1182">
            <v>8947</v>
          </cell>
          <cell r="K1182">
            <v>7007</v>
          </cell>
          <cell r="L1182">
            <v>9261</v>
          </cell>
          <cell r="M1182">
            <v>8339</v>
          </cell>
          <cell r="N1182">
            <v>8619</v>
          </cell>
          <cell r="O1182">
            <v>8460</v>
          </cell>
          <cell r="P1182">
            <v>8196</v>
          </cell>
          <cell r="Q1182">
            <v>60899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REPORT"/>
      <sheetName val="production"/>
      <sheetName val="Regions"/>
      <sheetName val="Sheet3"/>
      <sheetName val="Sheet4"/>
      <sheetName val="Sheet5"/>
      <sheetName val="Karate-supply"/>
      <sheetName val="Dti"/>
      <sheetName val="Supply"/>
      <sheetName val="Sheet6"/>
      <sheetName val="  "/>
      <sheetName val="1"/>
      <sheetName val="Eff"/>
      <sheetName val="Wws=-pro&amp;sup "/>
      <sheetName val="Sheet1"/>
      <sheetName val="Explanatio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465">
          <cell r="C2465">
            <v>34255</v>
          </cell>
          <cell r="H2465">
            <v>34267</v>
          </cell>
          <cell r="M2465">
            <v>34268</v>
          </cell>
          <cell r="R2465">
            <v>34274</v>
          </cell>
        </row>
        <row r="2466">
          <cell r="C2466">
            <v>68054</v>
          </cell>
          <cell r="H2466">
            <v>68103</v>
          </cell>
          <cell r="M2466">
            <v>68125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REPORT"/>
      <sheetName val="production"/>
      <sheetName val="Regions"/>
      <sheetName val="DTI"/>
      <sheetName val="Karate"/>
      <sheetName val="Kwh"/>
      <sheetName val="Supply"/>
      <sheetName val="Solar(Kwh)"/>
      <sheetName val="Eff"/>
      <sheetName val="Wws=-pro&amp;sup "/>
      <sheetName val="Sheet1"/>
      <sheetName val="Explan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61"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7"/>
  <sheetViews>
    <sheetView topLeftCell="A1560" zoomScale="80" workbookViewId="0">
      <selection activeCell="D1576" sqref="D1576"/>
    </sheetView>
  </sheetViews>
  <sheetFormatPr defaultColWidth="10" defaultRowHeight="14.5" x14ac:dyDescent="0.35"/>
  <cols>
    <col min="1" max="1" width="11.7265625" customWidth="1"/>
    <col min="2" max="3" width="10.54296875" customWidth="1"/>
    <col min="4" max="4" width="12.81640625" bestFit="1" customWidth="1"/>
    <col min="5" max="5" width="18.453125" customWidth="1"/>
    <col min="6" max="6" width="42.1796875" bestFit="1" customWidth="1"/>
    <col min="7" max="7" width="21.1796875" bestFit="1" customWidth="1"/>
  </cols>
  <sheetData>
    <row r="1" spans="1:9" ht="29" x14ac:dyDescent="0.35">
      <c r="A1" s="1" t="s">
        <v>191</v>
      </c>
      <c r="B1" s="1" t="s">
        <v>192</v>
      </c>
      <c r="C1" s="2" t="s">
        <v>196</v>
      </c>
      <c r="D1" s="2" t="s">
        <v>193</v>
      </c>
      <c r="E1" s="3" t="s">
        <v>200</v>
      </c>
      <c r="F1" s="4" t="s">
        <v>204</v>
      </c>
      <c r="G1" s="5" t="s">
        <v>194</v>
      </c>
    </row>
    <row r="2" spans="1:9" x14ac:dyDescent="0.35">
      <c r="A2" s="6" t="s">
        <v>2</v>
      </c>
      <c r="B2" s="7">
        <v>287</v>
      </c>
      <c r="C2" s="7">
        <f>B2*7</f>
        <v>2009</v>
      </c>
      <c r="D2" s="7" t="e">
        <f>production!#REF!+production!#REF!+production!#REF!+production!#REF!+production!#REF!+production!#REF!+production!#REF!+production!#REF!</f>
        <v>#REF!</v>
      </c>
      <c r="E2" s="7" t="e">
        <f>D2-C2</f>
        <v>#REF!</v>
      </c>
      <c r="F2" s="7" t="s">
        <v>197</v>
      </c>
      <c r="G2" s="7"/>
    </row>
    <row r="3" spans="1:9" x14ac:dyDescent="0.35">
      <c r="A3" s="6" t="s">
        <v>3</v>
      </c>
      <c r="B3" s="7">
        <v>660</v>
      </c>
      <c r="C3" s="7">
        <f t="shared" ref="C3:C11" si="0">B3*7</f>
        <v>4620</v>
      </c>
      <c r="D3" s="8" t="e">
        <f>production!#REF!+production!#REF!+production!#REF!+production!#REF!+production!#REF!+production!#REF!+production!#REF!</f>
        <v>#REF!</v>
      </c>
      <c r="E3" s="7" t="e">
        <f t="shared" ref="E3:E11" si="1">D3-C3</f>
        <v>#REF!</v>
      </c>
      <c r="F3" s="7" t="s">
        <v>198</v>
      </c>
      <c r="G3" s="7"/>
    </row>
    <row r="4" spans="1:9" x14ac:dyDescent="0.35">
      <c r="A4" s="6" t="s">
        <v>100</v>
      </c>
      <c r="B4" s="7">
        <v>360</v>
      </c>
      <c r="C4" s="7">
        <f t="shared" si="0"/>
        <v>2520</v>
      </c>
      <c r="D4" s="7" t="e">
        <f>production!#REF!+production!#REF!+production!#REF!+production!#REF!+production!#REF!+production!#REF!+production!#REF!</f>
        <v>#REF!</v>
      </c>
      <c r="E4" s="7" t="e">
        <f t="shared" si="1"/>
        <v>#REF!</v>
      </c>
      <c r="F4" s="7" t="s">
        <v>199</v>
      </c>
      <c r="G4" s="7"/>
    </row>
    <row r="5" spans="1:9" x14ac:dyDescent="0.35">
      <c r="A5" s="6" t="s">
        <v>115</v>
      </c>
      <c r="B5" s="7">
        <v>15</v>
      </c>
      <c r="C5" s="7">
        <f t="shared" si="0"/>
        <v>105</v>
      </c>
      <c r="D5" s="7" t="e">
        <f>production!#REF!</f>
        <v>#REF!</v>
      </c>
      <c r="E5" s="7" t="e">
        <f t="shared" si="1"/>
        <v>#REF!</v>
      </c>
      <c r="F5" s="7"/>
      <c r="G5" s="7"/>
    </row>
    <row r="6" spans="1:9" x14ac:dyDescent="0.35">
      <c r="A6" s="6" t="s">
        <v>125</v>
      </c>
      <c r="B6" s="7">
        <v>194</v>
      </c>
      <c r="C6" s="7">
        <f t="shared" si="0"/>
        <v>1358</v>
      </c>
      <c r="D6" s="7" t="e">
        <f>production!#REF!</f>
        <v>#REF!</v>
      </c>
      <c r="E6" s="7" t="e">
        <f t="shared" si="1"/>
        <v>#REF!</v>
      </c>
      <c r="F6" s="7"/>
      <c r="G6" s="7"/>
    </row>
    <row r="7" spans="1:9" x14ac:dyDescent="0.35">
      <c r="A7" s="6" t="s">
        <v>4</v>
      </c>
      <c r="B7" s="7">
        <v>3135</v>
      </c>
      <c r="C7" s="7">
        <f t="shared" si="0"/>
        <v>21945</v>
      </c>
      <c r="D7" s="7" t="e">
        <f>production!#REF!+production!#REF!+production!#REF!+production!#REF!+production!#REF!+production!#REF!+production!#REF!</f>
        <v>#REF!</v>
      </c>
      <c r="E7" s="7" t="e">
        <f t="shared" si="1"/>
        <v>#REF!</v>
      </c>
      <c r="F7" s="9" t="s">
        <v>206</v>
      </c>
      <c r="G7" s="7" t="s">
        <v>205</v>
      </c>
    </row>
    <row r="8" spans="1:9" x14ac:dyDescent="0.35">
      <c r="A8" s="6" t="s">
        <v>112</v>
      </c>
      <c r="B8" s="7">
        <v>5</v>
      </c>
      <c r="C8" s="7">
        <f t="shared" si="0"/>
        <v>35</v>
      </c>
      <c r="D8" s="7">
        <v>0</v>
      </c>
      <c r="E8" s="7">
        <f t="shared" si="1"/>
        <v>-35</v>
      </c>
      <c r="F8" s="7" t="s">
        <v>203</v>
      </c>
      <c r="G8" s="7"/>
    </row>
    <row r="9" spans="1:9" x14ac:dyDescent="0.35">
      <c r="A9" s="6" t="s">
        <v>116</v>
      </c>
      <c r="B9" s="7">
        <v>7</v>
      </c>
      <c r="C9" s="7">
        <f t="shared" si="0"/>
        <v>49</v>
      </c>
      <c r="D9" s="7" t="e">
        <f>production!#REF!</f>
        <v>#REF!</v>
      </c>
      <c r="E9" s="7" t="e">
        <f t="shared" si="1"/>
        <v>#REF!</v>
      </c>
      <c r="F9" s="7" t="s">
        <v>201</v>
      </c>
      <c r="G9" s="7"/>
    </row>
    <row r="10" spans="1:9" x14ac:dyDescent="0.35">
      <c r="A10" s="6" t="s">
        <v>124</v>
      </c>
      <c r="B10" s="7">
        <v>3</v>
      </c>
      <c r="C10" s="7">
        <f t="shared" si="0"/>
        <v>21</v>
      </c>
      <c r="D10" s="7" t="e">
        <f>production!#REF!</f>
        <v>#REF!</v>
      </c>
      <c r="E10" s="7" t="e">
        <f t="shared" si="1"/>
        <v>#REF!</v>
      </c>
      <c r="F10" s="7" t="s">
        <v>201</v>
      </c>
      <c r="G10" s="7"/>
    </row>
    <row r="11" spans="1:9" x14ac:dyDescent="0.35">
      <c r="A11" s="6" t="s">
        <v>195</v>
      </c>
      <c r="B11" s="7">
        <v>8</v>
      </c>
      <c r="C11" s="7">
        <f t="shared" si="0"/>
        <v>56</v>
      </c>
      <c r="D11" s="7">
        <v>0</v>
      </c>
      <c r="E11" s="7">
        <f t="shared" si="1"/>
        <v>-56</v>
      </c>
      <c r="F11" s="7" t="s">
        <v>202</v>
      </c>
      <c r="G11" s="7"/>
    </row>
    <row r="12" spans="1:9" x14ac:dyDescent="0.35">
      <c r="A12" s="7"/>
      <c r="B12" s="7"/>
      <c r="C12" s="7">
        <f>'WEEKLY REPORT'!M152</f>
        <v>0</v>
      </c>
      <c r="D12" s="7"/>
      <c r="E12" s="7"/>
      <c r="F12" s="7"/>
      <c r="G12" s="7"/>
    </row>
    <row r="14" spans="1:9" ht="29" x14ac:dyDescent="0.35">
      <c r="A14" s="1" t="s">
        <v>191</v>
      </c>
      <c r="B14" s="1" t="s">
        <v>192</v>
      </c>
      <c r="C14" s="2" t="s">
        <v>196</v>
      </c>
      <c r="D14" s="2" t="s">
        <v>193</v>
      </c>
      <c r="E14" s="10" t="s">
        <v>200</v>
      </c>
      <c r="F14" s="11" t="s">
        <v>204</v>
      </c>
      <c r="G14" s="5" t="s">
        <v>194</v>
      </c>
    </row>
    <row r="15" spans="1:9" x14ac:dyDescent="0.35">
      <c r="A15" s="6" t="s">
        <v>2</v>
      </c>
      <c r="B15" s="7">
        <v>287</v>
      </c>
      <c r="C15" s="7">
        <f>B15*7</f>
        <v>2009</v>
      </c>
      <c r="D15" s="7" t="e">
        <f>production!#REF!</f>
        <v>#REF!</v>
      </c>
      <c r="E15" s="7" t="e">
        <f>D15-C15</f>
        <v>#REF!</v>
      </c>
      <c r="F15" s="7" t="s">
        <v>207</v>
      </c>
      <c r="G15" s="7" t="s">
        <v>213</v>
      </c>
    </row>
    <row r="16" spans="1:9" x14ac:dyDescent="0.35">
      <c r="A16" s="6" t="s">
        <v>3</v>
      </c>
      <c r="B16" s="7">
        <v>660</v>
      </c>
      <c r="C16" s="7">
        <f t="shared" ref="C16:C24" si="2">B16*7</f>
        <v>4620</v>
      </c>
      <c r="D16" s="8" t="e">
        <f>production!#REF!</f>
        <v>#REF!</v>
      </c>
      <c r="E16" s="7" t="e">
        <f t="shared" ref="E16:E24" si="3">D16-C16</f>
        <v>#REF!</v>
      </c>
      <c r="F16" s="7" t="s">
        <v>198</v>
      </c>
      <c r="G16" s="7"/>
      <c r="I16">
        <f>0.8*38</f>
        <v>30.400000000000002</v>
      </c>
    </row>
    <row r="17" spans="1:7" x14ac:dyDescent="0.35">
      <c r="A17" s="6" t="s">
        <v>100</v>
      </c>
      <c r="B17" s="7">
        <v>360</v>
      </c>
      <c r="C17" s="7">
        <f t="shared" si="2"/>
        <v>2520</v>
      </c>
      <c r="D17" s="8" t="e">
        <f>production!#REF!</f>
        <v>#REF!</v>
      </c>
      <c r="E17" s="7" t="e">
        <f t="shared" si="3"/>
        <v>#REF!</v>
      </c>
      <c r="F17" s="7" t="s">
        <v>212</v>
      </c>
      <c r="G17" s="7"/>
    </row>
    <row r="18" spans="1:7" x14ac:dyDescent="0.35">
      <c r="A18" s="6" t="s">
        <v>115</v>
      </c>
      <c r="B18" s="7">
        <v>15</v>
      </c>
      <c r="C18" s="7">
        <f t="shared" si="2"/>
        <v>105</v>
      </c>
      <c r="D18" s="8" t="e">
        <f>production!#REF!</f>
        <v>#REF!</v>
      </c>
      <c r="E18" s="7" t="e">
        <f t="shared" si="3"/>
        <v>#REF!</v>
      </c>
      <c r="F18" s="7" t="s">
        <v>208</v>
      </c>
      <c r="G18" s="7"/>
    </row>
    <row r="19" spans="1:7" x14ac:dyDescent="0.35">
      <c r="A19" s="6" t="s">
        <v>125</v>
      </c>
      <c r="B19" s="7">
        <v>194</v>
      </c>
      <c r="C19" s="7">
        <f t="shared" si="2"/>
        <v>1358</v>
      </c>
      <c r="D19" s="8" t="e">
        <f>production!#REF!</f>
        <v>#REF!</v>
      </c>
      <c r="E19" s="7" t="e">
        <f t="shared" si="3"/>
        <v>#REF!</v>
      </c>
      <c r="F19" s="7" t="s">
        <v>209</v>
      </c>
      <c r="G19" s="7"/>
    </row>
    <row r="20" spans="1:7" x14ac:dyDescent="0.35">
      <c r="A20" s="6" t="s">
        <v>4</v>
      </c>
      <c r="B20" s="7">
        <v>3135</v>
      </c>
      <c r="C20" s="7">
        <f t="shared" si="2"/>
        <v>21945</v>
      </c>
      <c r="D20" s="8" t="e">
        <f>production!#REF!</f>
        <v>#REF!</v>
      </c>
      <c r="E20" s="7" t="e">
        <f t="shared" si="3"/>
        <v>#REF!</v>
      </c>
      <c r="F20" s="9" t="s">
        <v>211</v>
      </c>
      <c r="G20" s="7" t="s">
        <v>205</v>
      </c>
    </row>
    <row r="21" spans="1:7" x14ac:dyDescent="0.35">
      <c r="A21" s="6" t="s">
        <v>112</v>
      </c>
      <c r="B21" s="7">
        <v>5</v>
      </c>
      <c r="C21" s="7">
        <f t="shared" si="2"/>
        <v>35</v>
      </c>
      <c r="D21" s="8" t="e">
        <f>production!#REF!</f>
        <v>#REF!</v>
      </c>
      <c r="E21" s="7" t="e">
        <f t="shared" si="3"/>
        <v>#REF!</v>
      </c>
      <c r="F21" s="7" t="s">
        <v>203</v>
      </c>
      <c r="G21" s="7"/>
    </row>
    <row r="22" spans="1:7" x14ac:dyDescent="0.35">
      <c r="A22" s="6" t="s">
        <v>116</v>
      </c>
      <c r="B22" s="7">
        <v>7</v>
      </c>
      <c r="C22" s="7">
        <f t="shared" si="2"/>
        <v>49</v>
      </c>
      <c r="D22" s="8" t="e">
        <f>production!#REF!</f>
        <v>#REF!</v>
      </c>
      <c r="E22" s="7" t="e">
        <f t="shared" si="3"/>
        <v>#REF!</v>
      </c>
      <c r="F22" s="7" t="s">
        <v>210</v>
      </c>
      <c r="G22" s="7"/>
    </row>
    <row r="23" spans="1:7" x14ac:dyDescent="0.35">
      <c r="A23" s="6" t="s">
        <v>124</v>
      </c>
      <c r="B23" s="7">
        <v>3</v>
      </c>
      <c r="C23" s="7">
        <f t="shared" si="2"/>
        <v>21</v>
      </c>
      <c r="D23" s="8" t="e">
        <f>production!#REF!</f>
        <v>#REF!</v>
      </c>
      <c r="E23" s="7" t="e">
        <f t="shared" si="3"/>
        <v>#REF!</v>
      </c>
      <c r="F23" s="7" t="s">
        <v>201</v>
      </c>
      <c r="G23" s="7"/>
    </row>
    <row r="24" spans="1:7" x14ac:dyDescent="0.35">
      <c r="A24" s="6" t="s">
        <v>195</v>
      </c>
      <c r="B24" s="7">
        <v>8</v>
      </c>
      <c r="C24" s="7">
        <f t="shared" si="2"/>
        <v>56</v>
      </c>
      <c r="D24" s="8">
        <v>0</v>
      </c>
      <c r="E24" s="7">
        <f t="shared" si="3"/>
        <v>-56</v>
      </c>
      <c r="F24" s="7" t="s">
        <v>202</v>
      </c>
      <c r="G24" s="7"/>
    </row>
    <row r="25" spans="1:7" x14ac:dyDescent="0.35">
      <c r="A25" s="7"/>
      <c r="B25" s="7"/>
      <c r="C25" s="7"/>
      <c r="D25" s="7"/>
      <c r="E25" s="7"/>
      <c r="F25" s="7"/>
      <c r="G25" s="7"/>
    </row>
    <row r="27" spans="1:7" ht="29" x14ac:dyDescent="0.35">
      <c r="A27" s="1" t="s">
        <v>191</v>
      </c>
      <c r="B27" s="1" t="s">
        <v>192</v>
      </c>
      <c r="C27" s="2" t="s">
        <v>196</v>
      </c>
      <c r="D27" s="2" t="s">
        <v>193</v>
      </c>
      <c r="E27" s="2" t="s">
        <v>200</v>
      </c>
      <c r="F27" s="4" t="s">
        <v>204</v>
      </c>
      <c r="G27" s="5" t="s">
        <v>194</v>
      </c>
    </row>
    <row r="28" spans="1:7" x14ac:dyDescent="0.35">
      <c r="A28" s="6" t="s">
        <v>2</v>
      </c>
      <c r="B28" s="7">
        <v>287</v>
      </c>
      <c r="C28" s="7">
        <f>B28*7</f>
        <v>2009</v>
      </c>
      <c r="D28" s="7" t="e">
        <f>production!#REF!</f>
        <v>#REF!</v>
      </c>
      <c r="E28" s="7" t="e">
        <f>D28-C28</f>
        <v>#REF!</v>
      </c>
      <c r="F28" s="7" t="s">
        <v>214</v>
      </c>
      <c r="G28" s="7" t="s">
        <v>213</v>
      </c>
    </row>
    <row r="29" spans="1:7" x14ac:dyDescent="0.35">
      <c r="A29" s="6" t="s">
        <v>3</v>
      </c>
      <c r="B29" s="7">
        <v>660</v>
      </c>
      <c r="C29" s="7">
        <f t="shared" ref="C29:C37" si="4">B29*7</f>
        <v>4620</v>
      </c>
      <c r="D29" s="8" t="e">
        <f>production!#REF!</f>
        <v>#REF!</v>
      </c>
      <c r="E29" s="7" t="e">
        <f t="shared" ref="E29:E37" si="5">D29-C29</f>
        <v>#REF!</v>
      </c>
      <c r="F29" s="7" t="s">
        <v>214</v>
      </c>
      <c r="G29" s="7"/>
    </row>
    <row r="30" spans="1:7" x14ac:dyDescent="0.35">
      <c r="A30" s="6" t="s">
        <v>100</v>
      </c>
      <c r="B30" s="7">
        <v>360</v>
      </c>
      <c r="C30" s="7">
        <f t="shared" si="4"/>
        <v>2520</v>
      </c>
      <c r="D30" s="8" t="e">
        <f>production!#REF!</f>
        <v>#REF!</v>
      </c>
      <c r="E30" s="7" t="e">
        <f t="shared" si="5"/>
        <v>#REF!</v>
      </c>
      <c r="F30" s="7" t="s">
        <v>216</v>
      </c>
      <c r="G30" s="7"/>
    </row>
    <row r="31" spans="1:7" x14ac:dyDescent="0.35">
      <c r="A31" s="6" t="s">
        <v>115</v>
      </c>
      <c r="B31" s="7">
        <v>15</v>
      </c>
      <c r="C31" s="7">
        <f t="shared" si="4"/>
        <v>105</v>
      </c>
      <c r="D31" s="8" t="e">
        <f>production!#REF!</f>
        <v>#REF!</v>
      </c>
      <c r="E31" s="7" t="e">
        <f t="shared" si="5"/>
        <v>#REF!</v>
      </c>
      <c r="F31" s="7" t="s">
        <v>214</v>
      </c>
      <c r="G31" s="7"/>
    </row>
    <row r="32" spans="1:7" x14ac:dyDescent="0.35">
      <c r="A32" s="6" t="s">
        <v>125</v>
      </c>
      <c r="B32" s="7">
        <v>194</v>
      </c>
      <c r="C32" s="7">
        <f t="shared" si="4"/>
        <v>1358</v>
      </c>
      <c r="D32" s="8" t="e">
        <f>production!#REF!</f>
        <v>#REF!</v>
      </c>
      <c r="E32" s="8" t="e">
        <f>D32-C32</f>
        <v>#REF!</v>
      </c>
      <c r="F32" s="9" t="s">
        <v>215</v>
      </c>
      <c r="G32" s="7"/>
    </row>
    <row r="33" spans="1:12" x14ac:dyDescent="0.35">
      <c r="A33" s="6" t="s">
        <v>4</v>
      </c>
      <c r="B33" s="7">
        <v>3135</v>
      </c>
      <c r="C33" s="7">
        <f t="shared" si="4"/>
        <v>21945</v>
      </c>
      <c r="D33" s="8" t="e">
        <f>production!#REF!</f>
        <v>#REF!</v>
      </c>
      <c r="E33" s="7" t="e">
        <f t="shared" si="5"/>
        <v>#REF!</v>
      </c>
      <c r="F33" s="7" t="s">
        <v>214</v>
      </c>
      <c r="G33" s="12" t="s">
        <v>205</v>
      </c>
    </row>
    <row r="34" spans="1:12" x14ac:dyDescent="0.35">
      <c r="A34" s="6" t="s">
        <v>112</v>
      </c>
      <c r="B34" s="7">
        <v>5</v>
      </c>
      <c r="C34" s="7">
        <f t="shared" si="4"/>
        <v>35</v>
      </c>
      <c r="D34" s="8" t="e">
        <f>production!#REF!</f>
        <v>#REF!</v>
      </c>
      <c r="E34" s="7" t="e">
        <f t="shared" si="5"/>
        <v>#REF!</v>
      </c>
      <c r="F34" s="7" t="s">
        <v>203</v>
      </c>
      <c r="G34" s="7"/>
    </row>
    <row r="35" spans="1:12" x14ac:dyDescent="0.35">
      <c r="A35" s="6" t="s">
        <v>116</v>
      </c>
      <c r="B35" s="7">
        <v>7</v>
      </c>
      <c r="C35" s="7">
        <f t="shared" si="4"/>
        <v>49</v>
      </c>
      <c r="D35" s="8" t="e">
        <f>production!#REF!</f>
        <v>#REF!</v>
      </c>
      <c r="E35" s="7" t="e">
        <f t="shared" si="5"/>
        <v>#REF!</v>
      </c>
      <c r="F35" s="7" t="s">
        <v>214</v>
      </c>
      <c r="G35" s="7"/>
    </row>
    <row r="36" spans="1:12" x14ac:dyDescent="0.35">
      <c r="A36" s="6" t="s">
        <v>124</v>
      </c>
      <c r="B36" s="7">
        <v>3</v>
      </c>
      <c r="C36" s="7">
        <f t="shared" si="4"/>
        <v>21</v>
      </c>
      <c r="D36" s="8" t="e">
        <f>production!#REF!</f>
        <v>#REF!</v>
      </c>
      <c r="E36" s="7" t="e">
        <f t="shared" si="5"/>
        <v>#REF!</v>
      </c>
      <c r="F36" s="7" t="s">
        <v>201</v>
      </c>
      <c r="G36" s="7"/>
    </row>
    <row r="37" spans="1:12" x14ac:dyDescent="0.35">
      <c r="A37" s="6" t="s">
        <v>195</v>
      </c>
      <c r="B37" s="7">
        <v>8</v>
      </c>
      <c r="C37" s="7">
        <f t="shared" si="4"/>
        <v>56</v>
      </c>
      <c r="D37" s="8"/>
      <c r="E37" s="7">
        <f t="shared" si="5"/>
        <v>-56</v>
      </c>
      <c r="F37" s="7" t="s">
        <v>202</v>
      </c>
      <c r="G37" s="7"/>
    </row>
    <row r="38" spans="1:12" x14ac:dyDescent="0.35">
      <c r="A38" s="7"/>
      <c r="B38" s="7"/>
      <c r="C38" s="7"/>
      <c r="D38" s="7"/>
      <c r="E38" s="7"/>
      <c r="F38" s="7"/>
      <c r="G38" s="7"/>
    </row>
    <row r="40" spans="1:12" ht="29" x14ac:dyDescent="0.35">
      <c r="A40" s="1" t="s">
        <v>191</v>
      </c>
      <c r="B40" s="1" t="s">
        <v>192</v>
      </c>
      <c r="C40" s="2" t="s">
        <v>196</v>
      </c>
      <c r="D40" s="2" t="s">
        <v>193</v>
      </c>
      <c r="E40" s="2" t="s">
        <v>200</v>
      </c>
      <c r="F40" s="4" t="s">
        <v>204</v>
      </c>
      <c r="G40" s="5" t="s">
        <v>194</v>
      </c>
    </row>
    <row r="41" spans="1:12" x14ac:dyDescent="0.35">
      <c r="A41" s="6" t="s">
        <v>2</v>
      </c>
      <c r="B41" s="7">
        <v>287</v>
      </c>
      <c r="C41" s="7">
        <f>B41*7</f>
        <v>2009</v>
      </c>
      <c r="D41" s="7" t="e">
        <f>production!#REF!</f>
        <v>#REF!</v>
      </c>
      <c r="E41" s="7" t="e">
        <f t="shared" ref="E41:E50" si="6">D41-C41</f>
        <v>#REF!</v>
      </c>
      <c r="F41" s="7" t="s">
        <v>214</v>
      </c>
      <c r="G41" s="7" t="s">
        <v>213</v>
      </c>
    </row>
    <row r="42" spans="1:12" x14ac:dyDescent="0.35">
      <c r="A42" s="6" t="s">
        <v>3</v>
      </c>
      <c r="B42" s="7">
        <v>660</v>
      </c>
      <c r="C42" s="7">
        <f t="shared" ref="C42:C50" si="7">B42*7</f>
        <v>4620</v>
      </c>
      <c r="D42" s="8" t="e">
        <f>production!#REF!</f>
        <v>#REF!</v>
      </c>
      <c r="E42" s="7" t="e">
        <f t="shared" si="6"/>
        <v>#REF!</v>
      </c>
      <c r="F42" s="7" t="s">
        <v>214</v>
      </c>
      <c r="G42" s="7"/>
    </row>
    <row r="43" spans="1:12" x14ac:dyDescent="0.35">
      <c r="A43" s="6" t="s">
        <v>100</v>
      </c>
      <c r="B43" s="7">
        <v>360</v>
      </c>
      <c r="C43" s="7">
        <f t="shared" si="7"/>
        <v>2520</v>
      </c>
      <c r="D43" s="8" t="e">
        <f>production!#REF!</f>
        <v>#REF!</v>
      </c>
      <c r="E43" s="7" t="e">
        <f t="shared" si="6"/>
        <v>#REF!</v>
      </c>
      <c r="F43" s="7" t="s">
        <v>216</v>
      </c>
      <c r="G43" s="7"/>
    </row>
    <row r="44" spans="1:12" x14ac:dyDescent="0.35">
      <c r="A44" s="6" t="s">
        <v>115</v>
      </c>
      <c r="B44" s="7">
        <v>15</v>
      </c>
      <c r="C44" s="7">
        <f t="shared" si="7"/>
        <v>105</v>
      </c>
      <c r="D44" s="8" t="e">
        <f>production!#REF!</f>
        <v>#REF!</v>
      </c>
      <c r="E44" s="7" t="e">
        <f t="shared" si="6"/>
        <v>#REF!</v>
      </c>
      <c r="F44" s="7" t="s">
        <v>214</v>
      </c>
      <c r="G44" s="7"/>
    </row>
    <row r="45" spans="1:12" x14ac:dyDescent="0.35">
      <c r="A45" s="6" t="s">
        <v>125</v>
      </c>
      <c r="B45" s="7">
        <v>194</v>
      </c>
      <c r="C45" s="7">
        <f t="shared" si="7"/>
        <v>1358</v>
      </c>
      <c r="D45" s="8" t="e">
        <f>production!#REF!</f>
        <v>#REF!</v>
      </c>
      <c r="E45" s="8" t="e">
        <f t="shared" si="6"/>
        <v>#REF!</v>
      </c>
      <c r="F45" s="9" t="s">
        <v>215</v>
      </c>
      <c r="G45" s="7"/>
    </row>
    <row r="46" spans="1:12" x14ac:dyDescent="0.35">
      <c r="A46" s="6" t="s">
        <v>4</v>
      </c>
      <c r="B46" s="7">
        <v>3135</v>
      </c>
      <c r="C46" s="7">
        <f t="shared" si="7"/>
        <v>21945</v>
      </c>
      <c r="D46" s="8" t="e">
        <f>production!#REF!</f>
        <v>#REF!</v>
      </c>
      <c r="E46" s="7" t="e">
        <f t="shared" si="6"/>
        <v>#REF!</v>
      </c>
      <c r="F46" s="7" t="s">
        <v>214</v>
      </c>
      <c r="G46" s="12" t="s">
        <v>205</v>
      </c>
    </row>
    <row r="47" spans="1:12" x14ac:dyDescent="0.35">
      <c r="A47" s="6" t="s">
        <v>112</v>
      </c>
      <c r="B47" s="7">
        <v>5</v>
      </c>
      <c r="C47" s="7">
        <f t="shared" si="7"/>
        <v>35</v>
      </c>
      <c r="D47" s="8" t="e">
        <f>production!#REF!</f>
        <v>#REF!</v>
      </c>
      <c r="E47" s="7" t="e">
        <f t="shared" si="6"/>
        <v>#REF!</v>
      </c>
      <c r="F47" s="7" t="s">
        <v>203</v>
      </c>
      <c r="G47" s="7"/>
    </row>
    <row r="48" spans="1:12" x14ac:dyDescent="0.35">
      <c r="A48" s="6" t="s">
        <v>116</v>
      </c>
      <c r="B48" s="7">
        <v>7</v>
      </c>
      <c r="C48" s="7">
        <f t="shared" si="7"/>
        <v>49</v>
      </c>
      <c r="D48" s="8" t="e">
        <f>production!#REF!</f>
        <v>#REF!</v>
      </c>
      <c r="E48" s="7" t="e">
        <f t="shared" si="6"/>
        <v>#REF!</v>
      </c>
      <c r="F48" s="7" t="s">
        <v>214</v>
      </c>
      <c r="G48" s="7"/>
      <c r="L48" s="13"/>
    </row>
    <row r="49" spans="1:9" x14ac:dyDescent="0.35">
      <c r="A49" s="6" t="s">
        <v>124</v>
      </c>
      <c r="B49" s="7">
        <v>3</v>
      </c>
      <c r="C49" s="7">
        <f t="shared" si="7"/>
        <v>21</v>
      </c>
      <c r="D49" s="8" t="e">
        <f>production!#REF!</f>
        <v>#REF!</v>
      </c>
      <c r="E49" s="7" t="e">
        <f t="shared" si="6"/>
        <v>#REF!</v>
      </c>
      <c r="F49" s="7" t="s">
        <v>201</v>
      </c>
      <c r="G49" s="7"/>
    </row>
    <row r="50" spans="1:9" x14ac:dyDescent="0.35">
      <c r="A50" s="6" t="s">
        <v>195</v>
      </c>
      <c r="B50" s="7">
        <v>8</v>
      </c>
      <c r="C50" s="7">
        <f t="shared" si="7"/>
        <v>56</v>
      </c>
      <c r="D50" s="8"/>
      <c r="E50" s="7">
        <f t="shared" si="6"/>
        <v>-56</v>
      </c>
      <c r="F50" s="7" t="s">
        <v>202</v>
      </c>
      <c r="G50" s="7"/>
    </row>
    <row r="51" spans="1:9" x14ac:dyDescent="0.35">
      <c r="A51" s="7"/>
      <c r="B51" s="7"/>
      <c r="C51" s="7"/>
      <c r="D51" s="7"/>
      <c r="E51" s="7"/>
      <c r="F51" s="7"/>
      <c r="G51" s="7"/>
    </row>
    <row r="53" spans="1:9" ht="29" x14ac:dyDescent="0.35">
      <c r="A53" s="1" t="s">
        <v>191</v>
      </c>
      <c r="B53" s="1" t="s">
        <v>192</v>
      </c>
      <c r="C53" s="2" t="s">
        <v>196</v>
      </c>
      <c r="D53" s="2" t="s">
        <v>193</v>
      </c>
      <c r="E53" s="2" t="s">
        <v>200</v>
      </c>
      <c r="F53" s="1" t="s">
        <v>204</v>
      </c>
      <c r="G53" s="2" t="s">
        <v>194</v>
      </c>
      <c r="H53" s="14" t="s">
        <v>218</v>
      </c>
    </row>
    <row r="54" spans="1:9" x14ac:dyDescent="0.35">
      <c r="A54" s="6" t="s">
        <v>2</v>
      </c>
      <c r="B54" s="7">
        <v>287</v>
      </c>
      <c r="C54" s="7">
        <f>B54*7</f>
        <v>2009</v>
      </c>
      <c r="D54" s="7" t="e">
        <f>production!#REF!</f>
        <v>#REF!</v>
      </c>
      <c r="E54" s="7" t="e">
        <f>D54-C54</f>
        <v>#REF!</v>
      </c>
      <c r="F54" s="7" t="s">
        <v>214</v>
      </c>
      <c r="G54" s="7" t="s">
        <v>213</v>
      </c>
    </row>
    <row r="55" spans="1:9" x14ac:dyDescent="0.35">
      <c r="A55" s="6" t="s">
        <v>3</v>
      </c>
      <c r="B55" s="7">
        <v>660</v>
      </c>
      <c r="C55" s="7">
        <f t="shared" ref="C55:C63" si="8">B55*7</f>
        <v>4620</v>
      </c>
      <c r="D55" s="8" t="e">
        <f>production!#REF!</f>
        <v>#REF!</v>
      </c>
      <c r="E55" s="7" t="e">
        <f t="shared" ref="E55:E63" si="9">D55-C55</f>
        <v>#REF!</v>
      </c>
      <c r="F55" s="7" t="s">
        <v>222</v>
      </c>
      <c r="G55" s="7"/>
      <c r="I55" s="13"/>
    </row>
    <row r="56" spans="1:9" x14ac:dyDescent="0.35">
      <c r="A56" s="6" t="s">
        <v>100</v>
      </c>
      <c r="B56" s="7">
        <v>360</v>
      </c>
      <c r="C56" s="7">
        <f t="shared" si="8"/>
        <v>2520</v>
      </c>
      <c r="D56" s="8" t="e">
        <f>production!#REF!</f>
        <v>#REF!</v>
      </c>
      <c r="E56" s="7" t="e">
        <f t="shared" si="9"/>
        <v>#REF!</v>
      </c>
      <c r="F56" s="9" t="s">
        <v>220</v>
      </c>
      <c r="G56" s="7"/>
    </row>
    <row r="57" spans="1:9" x14ac:dyDescent="0.35">
      <c r="A57" s="6" t="s">
        <v>115</v>
      </c>
      <c r="B57" s="7">
        <v>15</v>
      </c>
      <c r="C57" s="7">
        <f t="shared" si="8"/>
        <v>105</v>
      </c>
      <c r="D57" s="8" t="e">
        <f>production!#REF!</f>
        <v>#REF!</v>
      </c>
      <c r="E57" s="7" t="e">
        <f t="shared" si="9"/>
        <v>#REF!</v>
      </c>
      <c r="F57" s="7" t="s">
        <v>221</v>
      </c>
      <c r="G57" s="7"/>
    </row>
    <row r="58" spans="1:9" x14ac:dyDescent="0.35">
      <c r="A58" s="6" t="s">
        <v>125</v>
      </c>
      <c r="B58" s="7">
        <v>194</v>
      </c>
      <c r="C58" s="7">
        <f t="shared" si="8"/>
        <v>1358</v>
      </c>
      <c r="D58" s="8" t="e">
        <f>production!#REF!</f>
        <v>#REF!</v>
      </c>
      <c r="E58" s="7" t="e">
        <f t="shared" si="9"/>
        <v>#REF!</v>
      </c>
      <c r="F58" s="9" t="s">
        <v>217</v>
      </c>
      <c r="G58" s="7"/>
    </row>
    <row r="59" spans="1:9" x14ac:dyDescent="0.35">
      <c r="A59" s="6" t="s">
        <v>4</v>
      </c>
      <c r="B59" s="7">
        <v>3135</v>
      </c>
      <c r="C59" s="7">
        <f t="shared" si="8"/>
        <v>21945</v>
      </c>
      <c r="D59" s="8" t="e">
        <f>production!#REF!</f>
        <v>#REF!</v>
      </c>
      <c r="E59" s="7" t="e">
        <f t="shared" si="9"/>
        <v>#REF!</v>
      </c>
      <c r="F59" s="9" t="s">
        <v>219</v>
      </c>
      <c r="G59" s="12" t="s">
        <v>205</v>
      </c>
    </row>
    <row r="60" spans="1:9" x14ac:dyDescent="0.35">
      <c r="A60" s="6" t="s">
        <v>112</v>
      </c>
      <c r="B60" s="7">
        <v>5</v>
      </c>
      <c r="C60" s="7">
        <f t="shared" si="8"/>
        <v>35</v>
      </c>
      <c r="D60" s="8" t="e">
        <f>production!#REF!</f>
        <v>#REF!</v>
      </c>
      <c r="E60" s="7" t="e">
        <f t="shared" si="9"/>
        <v>#REF!</v>
      </c>
      <c r="F60" s="7" t="s">
        <v>203</v>
      </c>
      <c r="G60" s="7"/>
    </row>
    <row r="61" spans="1:9" x14ac:dyDescent="0.35">
      <c r="A61" s="6" t="s">
        <v>116</v>
      </c>
      <c r="B61" s="7">
        <v>7</v>
      </c>
      <c r="C61" s="7">
        <f t="shared" si="8"/>
        <v>49</v>
      </c>
      <c r="D61" s="8" t="e">
        <f>production!#REF!</f>
        <v>#REF!</v>
      </c>
      <c r="E61" s="7" t="e">
        <f t="shared" si="9"/>
        <v>#REF!</v>
      </c>
      <c r="F61" s="7" t="s">
        <v>214</v>
      </c>
      <c r="G61" s="7"/>
    </row>
    <row r="62" spans="1:9" x14ac:dyDescent="0.35">
      <c r="A62" s="6" t="s">
        <v>124</v>
      </c>
      <c r="B62" s="7">
        <v>3</v>
      </c>
      <c r="C62" s="7">
        <f t="shared" si="8"/>
        <v>21</v>
      </c>
      <c r="D62" s="8" t="e">
        <f>production!#REF!</f>
        <v>#REF!</v>
      </c>
      <c r="E62" s="7" t="e">
        <f t="shared" si="9"/>
        <v>#REF!</v>
      </c>
      <c r="F62" s="7" t="s">
        <v>214</v>
      </c>
      <c r="G62" s="7"/>
    </row>
    <row r="63" spans="1:9" x14ac:dyDescent="0.35">
      <c r="A63" s="6" t="s">
        <v>195</v>
      </c>
      <c r="B63" s="7">
        <v>8</v>
      </c>
      <c r="C63" s="7">
        <f t="shared" si="8"/>
        <v>56</v>
      </c>
      <c r="D63" s="8">
        <v>0</v>
      </c>
      <c r="E63" s="7">
        <f t="shared" si="9"/>
        <v>-56</v>
      </c>
      <c r="F63" s="7" t="s">
        <v>202</v>
      </c>
      <c r="G63" s="7"/>
    </row>
    <row r="64" spans="1:9" x14ac:dyDescent="0.35">
      <c r="A64" s="7"/>
      <c r="B64" s="7"/>
      <c r="C64" s="7"/>
      <c r="D64" s="7"/>
      <c r="E64" s="7"/>
      <c r="F64" s="7"/>
      <c r="G64" s="7"/>
    </row>
    <row r="66" spans="1:8" ht="29" x14ac:dyDescent="0.35">
      <c r="A66" s="1" t="s">
        <v>191</v>
      </c>
      <c r="B66" s="1" t="s">
        <v>192</v>
      </c>
      <c r="C66" s="2" t="s">
        <v>196</v>
      </c>
      <c r="D66" s="2" t="s">
        <v>193</v>
      </c>
      <c r="E66" s="2" t="s">
        <v>200</v>
      </c>
      <c r="F66" s="1" t="s">
        <v>204</v>
      </c>
      <c r="G66" s="2" t="s">
        <v>194</v>
      </c>
      <c r="H66" s="14" t="s">
        <v>223</v>
      </c>
    </row>
    <row r="67" spans="1:8" x14ac:dyDescent="0.35">
      <c r="A67" s="6" t="s">
        <v>2</v>
      </c>
      <c r="B67" s="7">
        <v>287</v>
      </c>
      <c r="C67" s="7">
        <f>B67*7</f>
        <v>2009</v>
      </c>
      <c r="D67" s="7" t="e">
        <f>production!#REF!</f>
        <v>#REF!</v>
      </c>
      <c r="E67" s="7" t="e">
        <f>D67-C67</f>
        <v>#REF!</v>
      </c>
      <c r="F67" s="7" t="s">
        <v>214</v>
      </c>
      <c r="G67" s="7" t="s">
        <v>213</v>
      </c>
    </row>
    <row r="68" spans="1:8" x14ac:dyDescent="0.35">
      <c r="A68" s="6" t="s">
        <v>3</v>
      </c>
      <c r="B68" s="7">
        <v>660</v>
      </c>
      <c r="C68" s="7">
        <f t="shared" ref="C68:C76" si="10">B68*7</f>
        <v>4620</v>
      </c>
      <c r="D68" s="8" t="e">
        <f>production!#REF!</f>
        <v>#REF!</v>
      </c>
      <c r="E68" s="7" t="e">
        <f t="shared" ref="E68:E76" si="11">D68-C68</f>
        <v>#REF!</v>
      </c>
      <c r="F68" s="7" t="s">
        <v>224</v>
      </c>
      <c r="G68" s="7"/>
    </row>
    <row r="69" spans="1:8" x14ac:dyDescent="0.35">
      <c r="A69" s="6" t="s">
        <v>100</v>
      </c>
      <c r="B69" s="7">
        <v>360</v>
      </c>
      <c r="C69" s="7">
        <f t="shared" si="10"/>
        <v>2520</v>
      </c>
      <c r="D69" s="8" t="e">
        <f>production!#REF!</f>
        <v>#REF!</v>
      </c>
      <c r="E69" s="7" t="e">
        <f t="shared" si="11"/>
        <v>#REF!</v>
      </c>
      <c r="F69" s="9" t="s">
        <v>225</v>
      </c>
      <c r="G69" s="7"/>
    </row>
    <row r="70" spans="1:8" x14ac:dyDescent="0.35">
      <c r="A70" s="6" t="s">
        <v>115</v>
      </c>
      <c r="B70" s="7">
        <v>15</v>
      </c>
      <c r="C70" s="7">
        <f t="shared" si="10"/>
        <v>105</v>
      </c>
      <c r="D70" s="8" t="e">
        <f>production!#REF!</f>
        <v>#REF!</v>
      </c>
      <c r="E70" s="7" t="e">
        <f t="shared" si="11"/>
        <v>#REF!</v>
      </c>
      <c r="F70" s="7" t="s">
        <v>221</v>
      </c>
      <c r="G70" s="7"/>
    </row>
    <row r="71" spans="1:8" x14ac:dyDescent="0.35">
      <c r="A71" s="6" t="s">
        <v>125</v>
      </c>
      <c r="B71" s="7">
        <v>194</v>
      </c>
      <c r="C71" s="7">
        <f t="shared" si="10"/>
        <v>1358</v>
      </c>
      <c r="D71" s="8" t="e">
        <f>production!#REF!</f>
        <v>#REF!</v>
      </c>
      <c r="E71" s="7" t="e">
        <f t="shared" si="11"/>
        <v>#REF!</v>
      </c>
      <c r="F71" s="9" t="s">
        <v>226</v>
      </c>
      <c r="G71" s="7"/>
    </row>
    <row r="72" spans="1:8" x14ac:dyDescent="0.35">
      <c r="A72" s="6" t="s">
        <v>4</v>
      </c>
      <c r="B72" s="7">
        <v>3135</v>
      </c>
      <c r="C72" s="7">
        <f t="shared" si="10"/>
        <v>21945</v>
      </c>
      <c r="D72" s="8" t="e">
        <f>production!#REF!</f>
        <v>#REF!</v>
      </c>
      <c r="E72" s="7" t="e">
        <f t="shared" si="11"/>
        <v>#REF!</v>
      </c>
      <c r="F72" s="9" t="s">
        <v>227</v>
      </c>
      <c r="G72" s="12" t="s">
        <v>205</v>
      </c>
    </row>
    <row r="73" spans="1:8" x14ac:dyDescent="0.35">
      <c r="A73" s="6" t="s">
        <v>112</v>
      </c>
      <c r="B73" s="7">
        <v>5</v>
      </c>
      <c r="C73" s="7">
        <f t="shared" si="10"/>
        <v>35</v>
      </c>
      <c r="D73" s="8" t="e">
        <f>production!#REF!</f>
        <v>#REF!</v>
      </c>
      <c r="E73" s="7" t="e">
        <f t="shared" si="11"/>
        <v>#REF!</v>
      </c>
      <c r="F73" s="7" t="s">
        <v>203</v>
      </c>
      <c r="G73" s="7"/>
    </row>
    <row r="74" spans="1:8" x14ac:dyDescent="0.35">
      <c r="A74" s="6" t="s">
        <v>116</v>
      </c>
      <c r="B74" s="7">
        <v>7</v>
      </c>
      <c r="C74" s="7">
        <f t="shared" si="10"/>
        <v>49</v>
      </c>
      <c r="D74" s="8" t="e">
        <f>production!#REF!</f>
        <v>#REF!</v>
      </c>
      <c r="E74" s="7" t="e">
        <f t="shared" si="11"/>
        <v>#REF!</v>
      </c>
      <c r="F74" s="7" t="s">
        <v>214</v>
      </c>
      <c r="G74" s="7"/>
    </row>
    <row r="75" spans="1:8" x14ac:dyDescent="0.35">
      <c r="A75" s="6" t="s">
        <v>124</v>
      </c>
      <c r="B75" s="7">
        <v>3</v>
      </c>
      <c r="C75" s="7">
        <f t="shared" si="10"/>
        <v>21</v>
      </c>
      <c r="D75" s="8" t="e">
        <f>production!#REF!</f>
        <v>#REF!</v>
      </c>
      <c r="E75" s="7" t="e">
        <f t="shared" si="11"/>
        <v>#REF!</v>
      </c>
      <c r="F75" s="7" t="s">
        <v>214</v>
      </c>
      <c r="G75" s="7"/>
    </row>
    <row r="76" spans="1:8" x14ac:dyDescent="0.35">
      <c r="A76" s="6" t="s">
        <v>195</v>
      </c>
      <c r="B76" s="7">
        <v>8</v>
      </c>
      <c r="C76" s="7">
        <f t="shared" si="10"/>
        <v>56</v>
      </c>
      <c r="D76" s="8"/>
      <c r="E76" s="7">
        <f t="shared" si="11"/>
        <v>-56</v>
      </c>
      <c r="F76" s="7" t="s">
        <v>202</v>
      </c>
      <c r="G76" s="7"/>
    </row>
    <row r="78" spans="1:8" ht="29" x14ac:dyDescent="0.35">
      <c r="A78" s="1" t="s">
        <v>191</v>
      </c>
      <c r="B78" s="1" t="s">
        <v>192</v>
      </c>
      <c r="C78" s="2" t="s">
        <v>196</v>
      </c>
      <c r="D78" s="2" t="s">
        <v>193</v>
      </c>
      <c r="E78" s="2" t="s">
        <v>200</v>
      </c>
      <c r="F78" s="1" t="s">
        <v>204</v>
      </c>
      <c r="G78" s="2" t="s">
        <v>194</v>
      </c>
      <c r="H78" s="14" t="s">
        <v>231</v>
      </c>
    </row>
    <row r="79" spans="1:8" x14ac:dyDescent="0.35">
      <c r="A79" s="6" t="s">
        <v>2</v>
      </c>
      <c r="B79" s="7">
        <v>287</v>
      </c>
      <c r="C79" s="7">
        <v>2009</v>
      </c>
      <c r="D79" s="7" t="e">
        <f>production!#REF!</f>
        <v>#REF!</v>
      </c>
      <c r="E79" s="7" t="e">
        <f>D79-C79</f>
        <v>#REF!</v>
      </c>
      <c r="F79" s="7" t="s">
        <v>233</v>
      </c>
      <c r="G79" s="7"/>
    </row>
    <row r="80" spans="1:8" x14ac:dyDescent="0.35">
      <c r="A80" s="6" t="s">
        <v>3</v>
      </c>
      <c r="B80" s="7">
        <v>660</v>
      </c>
      <c r="C80" s="7">
        <v>4620</v>
      </c>
      <c r="D80" s="8" t="e">
        <f>production!#REF!</f>
        <v>#REF!</v>
      </c>
      <c r="E80" s="7" t="e">
        <f t="shared" ref="E80:E87" si="12">D80-C80</f>
        <v>#REF!</v>
      </c>
      <c r="F80" s="7" t="s">
        <v>232</v>
      </c>
      <c r="G80" s="7"/>
    </row>
    <row r="81" spans="1:8" x14ac:dyDescent="0.35">
      <c r="A81" s="6" t="s">
        <v>100</v>
      </c>
      <c r="B81" s="7">
        <v>360</v>
      </c>
      <c r="C81" s="7">
        <v>2520</v>
      </c>
      <c r="D81" s="8" t="e">
        <f>production!#REF!</f>
        <v>#REF!</v>
      </c>
      <c r="E81" s="7" t="e">
        <f t="shared" si="12"/>
        <v>#REF!</v>
      </c>
      <c r="F81" s="9" t="s">
        <v>225</v>
      </c>
      <c r="G81" s="7"/>
    </row>
    <row r="82" spans="1:8" x14ac:dyDescent="0.35">
      <c r="A82" s="6" t="s">
        <v>115</v>
      </c>
      <c r="B82" s="7">
        <v>15</v>
      </c>
      <c r="C82" s="7">
        <v>105</v>
      </c>
      <c r="D82" s="8" t="e">
        <f>production!#REF!</f>
        <v>#REF!</v>
      </c>
      <c r="E82" s="7" t="e">
        <f t="shared" si="12"/>
        <v>#REF!</v>
      </c>
      <c r="F82" s="7" t="s">
        <v>221</v>
      </c>
      <c r="G82" s="7"/>
    </row>
    <row r="83" spans="1:8" x14ac:dyDescent="0.35">
      <c r="A83" s="6" t="s">
        <v>125</v>
      </c>
      <c r="B83" s="7">
        <v>194</v>
      </c>
      <c r="C83" s="7">
        <v>1358</v>
      </c>
      <c r="D83" s="8" t="e">
        <f>production!#REF!</f>
        <v>#REF!</v>
      </c>
      <c r="E83" s="7" t="e">
        <f t="shared" si="12"/>
        <v>#REF!</v>
      </c>
      <c r="F83" s="9"/>
      <c r="G83" s="7"/>
    </row>
    <row r="84" spans="1:8" x14ac:dyDescent="0.35">
      <c r="A84" s="6" t="s">
        <v>4</v>
      </c>
      <c r="B84" s="7">
        <v>3135</v>
      </c>
      <c r="C84" s="7">
        <v>21945</v>
      </c>
      <c r="D84" s="8" t="e">
        <f>production!#REF!</f>
        <v>#REF!</v>
      </c>
      <c r="E84" s="7" t="e">
        <f t="shared" si="12"/>
        <v>#REF!</v>
      </c>
      <c r="F84" s="9" t="s">
        <v>227</v>
      </c>
      <c r="G84" s="12" t="s">
        <v>205</v>
      </c>
    </row>
    <row r="85" spans="1:8" x14ac:dyDescent="0.35">
      <c r="A85" s="6" t="s">
        <v>112</v>
      </c>
      <c r="B85" s="7">
        <v>5</v>
      </c>
      <c r="C85" s="7">
        <v>35</v>
      </c>
      <c r="D85" s="8" t="e">
        <f>production!#REF!</f>
        <v>#REF!</v>
      </c>
      <c r="E85" s="7" t="e">
        <f t="shared" si="12"/>
        <v>#REF!</v>
      </c>
      <c r="F85" s="7" t="s">
        <v>203</v>
      </c>
      <c r="G85" s="7"/>
    </row>
    <row r="86" spans="1:8" x14ac:dyDescent="0.35">
      <c r="A86" s="6" t="s">
        <v>116</v>
      </c>
      <c r="B86" s="7">
        <v>7</v>
      </c>
      <c r="C86" s="7">
        <v>49</v>
      </c>
      <c r="D86" s="8" t="e">
        <f>production!#REF!</f>
        <v>#REF!</v>
      </c>
      <c r="E86" s="7" t="e">
        <f t="shared" si="12"/>
        <v>#REF!</v>
      </c>
      <c r="F86" s="7" t="s">
        <v>221</v>
      </c>
      <c r="G86" s="7"/>
    </row>
    <row r="87" spans="1:8" x14ac:dyDescent="0.35">
      <c r="A87" s="6" t="s">
        <v>124</v>
      </c>
      <c r="B87" s="7">
        <v>3</v>
      </c>
      <c r="C87" s="7">
        <v>21</v>
      </c>
      <c r="D87" s="8" t="e">
        <f>production!#REF!</f>
        <v>#REF!</v>
      </c>
      <c r="E87" s="7" t="e">
        <f t="shared" si="12"/>
        <v>#REF!</v>
      </c>
      <c r="F87" s="7"/>
      <c r="G87" s="7"/>
    </row>
    <row r="89" spans="1:8" ht="29" x14ac:dyDescent="0.35">
      <c r="A89" s="1" t="s">
        <v>191</v>
      </c>
      <c r="B89" s="1" t="s">
        <v>192</v>
      </c>
      <c r="C89" s="2" t="s">
        <v>196</v>
      </c>
      <c r="D89" s="2" t="s">
        <v>193</v>
      </c>
      <c r="E89" s="2" t="s">
        <v>200</v>
      </c>
      <c r="F89" s="1" t="s">
        <v>204</v>
      </c>
      <c r="G89" s="2" t="s">
        <v>194</v>
      </c>
      <c r="H89" s="14" t="s">
        <v>234</v>
      </c>
    </row>
    <row r="90" spans="1:8" x14ac:dyDescent="0.35">
      <c r="A90" s="6" t="s">
        <v>2</v>
      </c>
      <c r="B90" s="7">
        <v>287</v>
      </c>
      <c r="C90" s="7">
        <v>2009</v>
      </c>
      <c r="D90" s="7" t="e">
        <f>production!#REF!</f>
        <v>#REF!</v>
      </c>
      <c r="E90" s="7" t="e">
        <f>D90-C90</f>
        <v>#REF!</v>
      </c>
      <c r="F90" s="7" t="s">
        <v>242</v>
      </c>
      <c r="G90" s="7"/>
    </row>
    <row r="91" spans="1:8" x14ac:dyDescent="0.35">
      <c r="A91" s="6" t="s">
        <v>3</v>
      </c>
      <c r="B91" s="7">
        <v>660</v>
      </c>
      <c r="C91" s="7">
        <v>4620</v>
      </c>
      <c r="D91" s="8" t="e">
        <f>production!#REF!</f>
        <v>#REF!</v>
      </c>
      <c r="E91" s="7" t="e">
        <f t="shared" ref="E91:E98" si="13">D91-C91</f>
        <v>#REF!</v>
      </c>
      <c r="F91" s="7" t="s">
        <v>235</v>
      </c>
      <c r="G91" s="7"/>
    </row>
    <row r="92" spans="1:8" x14ac:dyDescent="0.35">
      <c r="A92" s="6" t="s">
        <v>100</v>
      </c>
      <c r="B92" s="7">
        <v>360</v>
      </c>
      <c r="C92" s="7">
        <v>2520</v>
      </c>
      <c r="D92" s="8" t="e">
        <f>production!#REF!</f>
        <v>#REF!</v>
      </c>
      <c r="E92" s="7" t="e">
        <f t="shared" si="13"/>
        <v>#REF!</v>
      </c>
      <c r="F92" s="9" t="s">
        <v>225</v>
      </c>
      <c r="G92" s="7"/>
    </row>
    <row r="93" spans="1:8" x14ac:dyDescent="0.35">
      <c r="A93" s="6" t="s">
        <v>115</v>
      </c>
      <c r="B93" s="7">
        <v>15</v>
      </c>
      <c r="C93" s="7">
        <v>105</v>
      </c>
      <c r="D93" s="8" t="e">
        <f>production!#REF!</f>
        <v>#REF!</v>
      </c>
      <c r="E93" s="7" t="e">
        <f t="shared" si="13"/>
        <v>#REF!</v>
      </c>
      <c r="F93" s="7" t="s">
        <v>221</v>
      </c>
      <c r="G93" s="7"/>
    </row>
    <row r="94" spans="1:8" x14ac:dyDescent="0.35">
      <c r="A94" s="6" t="s">
        <v>125</v>
      </c>
      <c r="B94" s="7">
        <v>194</v>
      </c>
      <c r="C94" s="7">
        <v>1358</v>
      </c>
      <c r="D94" s="8" t="e">
        <f>production!#REF!</f>
        <v>#REF!</v>
      </c>
      <c r="E94" s="7" t="e">
        <f t="shared" si="13"/>
        <v>#REF!</v>
      </c>
      <c r="F94" s="9"/>
      <c r="G94" s="7"/>
    </row>
    <row r="95" spans="1:8" x14ac:dyDescent="0.35">
      <c r="A95" s="6" t="s">
        <v>4</v>
      </c>
      <c r="B95" s="7">
        <v>3135</v>
      </c>
      <c r="C95" s="7">
        <v>21945</v>
      </c>
      <c r="D95" s="8" t="e">
        <f>production!#REF!</f>
        <v>#REF!</v>
      </c>
      <c r="E95" s="7" t="e">
        <f t="shared" si="13"/>
        <v>#REF!</v>
      </c>
      <c r="F95" s="9" t="s">
        <v>227</v>
      </c>
      <c r="G95" s="12" t="s">
        <v>205</v>
      </c>
    </row>
    <row r="96" spans="1:8" x14ac:dyDescent="0.35">
      <c r="A96" s="6" t="s">
        <v>112</v>
      </c>
      <c r="B96" s="7">
        <v>5</v>
      </c>
      <c r="C96" s="7">
        <v>35</v>
      </c>
      <c r="D96" s="8" t="e">
        <f>production!#REF!</f>
        <v>#REF!</v>
      </c>
      <c r="E96" s="7" t="e">
        <f t="shared" si="13"/>
        <v>#REF!</v>
      </c>
      <c r="F96" s="7" t="s">
        <v>203</v>
      </c>
      <c r="G96" s="7"/>
    </row>
    <row r="97" spans="1:8" x14ac:dyDescent="0.35">
      <c r="A97" s="6" t="s">
        <v>116</v>
      </c>
      <c r="B97" s="7">
        <v>7</v>
      </c>
      <c r="C97" s="7">
        <v>49</v>
      </c>
      <c r="D97" s="8" t="e">
        <f>production!#REF!</f>
        <v>#REF!</v>
      </c>
      <c r="E97" s="7" t="e">
        <f t="shared" si="13"/>
        <v>#REF!</v>
      </c>
      <c r="F97" s="7" t="s">
        <v>221</v>
      </c>
      <c r="G97" s="7"/>
    </row>
    <row r="98" spans="1:8" x14ac:dyDescent="0.35">
      <c r="A98" s="6" t="s">
        <v>124</v>
      </c>
      <c r="B98" s="7">
        <v>3</v>
      </c>
      <c r="C98" s="7">
        <v>21</v>
      </c>
      <c r="D98" s="8" t="e">
        <f>production!#REF!</f>
        <v>#REF!</v>
      </c>
      <c r="E98" s="7" t="e">
        <f t="shared" si="13"/>
        <v>#REF!</v>
      </c>
      <c r="F98" s="7"/>
      <c r="G98" s="7"/>
    </row>
    <row r="100" spans="1:8" ht="29" x14ac:dyDescent="0.35">
      <c r="A100" s="1" t="s">
        <v>191</v>
      </c>
      <c r="B100" s="1" t="s">
        <v>192</v>
      </c>
      <c r="C100" s="2" t="s">
        <v>196</v>
      </c>
      <c r="D100" s="2" t="s">
        <v>193</v>
      </c>
      <c r="E100" s="2" t="s">
        <v>200</v>
      </c>
      <c r="F100" s="1" t="s">
        <v>204</v>
      </c>
      <c r="G100" s="2" t="s">
        <v>194</v>
      </c>
      <c r="H100" s="14" t="s">
        <v>236</v>
      </c>
    </row>
    <row r="101" spans="1:8" x14ac:dyDescent="0.35">
      <c r="A101" s="6" t="s">
        <v>2</v>
      </c>
      <c r="B101" s="7">
        <v>287</v>
      </c>
      <c r="C101" s="7">
        <v>2009</v>
      </c>
      <c r="D101" s="7" t="e">
        <f>production!#REF!</f>
        <v>#REF!</v>
      </c>
      <c r="E101" s="7" t="e">
        <f>D101-C101</f>
        <v>#REF!</v>
      </c>
      <c r="F101" s="7" t="s">
        <v>242</v>
      </c>
      <c r="G101" s="7"/>
    </row>
    <row r="102" spans="1:8" x14ac:dyDescent="0.35">
      <c r="A102" s="6" t="s">
        <v>3</v>
      </c>
      <c r="B102" s="7">
        <v>660</v>
      </c>
      <c r="C102" s="7">
        <v>4620</v>
      </c>
      <c r="D102" s="8" t="e">
        <f>production!#REF!</f>
        <v>#REF!</v>
      </c>
      <c r="E102" s="7" t="e">
        <f t="shared" ref="E102:E109" si="14">D102-C102</f>
        <v>#REF!</v>
      </c>
      <c r="F102" s="7" t="s">
        <v>235</v>
      </c>
      <c r="G102" s="7"/>
    </row>
    <row r="103" spans="1:8" x14ac:dyDescent="0.35">
      <c r="A103" s="6" t="s">
        <v>100</v>
      </c>
      <c r="B103" s="7">
        <v>360</v>
      </c>
      <c r="C103" s="7">
        <v>2520</v>
      </c>
      <c r="D103" s="8" t="e">
        <f>production!#REF!</f>
        <v>#REF!</v>
      </c>
      <c r="E103" s="7" t="e">
        <f t="shared" si="14"/>
        <v>#REF!</v>
      </c>
      <c r="F103" s="9" t="s">
        <v>225</v>
      </c>
      <c r="G103" s="7"/>
    </row>
    <row r="104" spans="1:8" x14ac:dyDescent="0.35">
      <c r="A104" s="6" t="s">
        <v>115</v>
      </c>
      <c r="B104" s="7">
        <v>15</v>
      </c>
      <c r="C104" s="7">
        <v>105</v>
      </c>
      <c r="D104" s="8" t="e">
        <f>production!#REF!</f>
        <v>#REF!</v>
      </c>
      <c r="E104" s="7" t="e">
        <f t="shared" si="14"/>
        <v>#REF!</v>
      </c>
      <c r="F104" s="7" t="s">
        <v>221</v>
      </c>
      <c r="G104" s="7"/>
    </row>
    <row r="105" spans="1:8" x14ac:dyDescent="0.35">
      <c r="A105" s="6" t="s">
        <v>125</v>
      </c>
      <c r="B105" s="7">
        <v>194</v>
      </c>
      <c r="C105" s="7">
        <v>1358</v>
      </c>
      <c r="D105" s="8" t="e">
        <f>production!#REF!</f>
        <v>#REF!</v>
      </c>
      <c r="E105" s="7" t="e">
        <f t="shared" si="14"/>
        <v>#REF!</v>
      </c>
      <c r="F105" s="9"/>
      <c r="G105" s="7"/>
    </row>
    <row r="106" spans="1:8" x14ac:dyDescent="0.35">
      <c r="A106" s="6" t="s">
        <v>4</v>
      </c>
      <c r="B106" s="7">
        <v>3135</v>
      </c>
      <c r="C106" s="7">
        <v>21945</v>
      </c>
      <c r="D106" s="8">
        <f>production!Q1</f>
        <v>0</v>
      </c>
      <c r="E106" s="7">
        <f t="shared" si="14"/>
        <v>-21945</v>
      </c>
      <c r="F106" s="9" t="s">
        <v>227</v>
      </c>
      <c r="G106" s="12" t="s">
        <v>205</v>
      </c>
    </row>
    <row r="107" spans="1:8" x14ac:dyDescent="0.35">
      <c r="A107" s="6" t="s">
        <v>112</v>
      </c>
      <c r="B107" s="7">
        <v>5</v>
      </c>
      <c r="C107" s="7">
        <v>35</v>
      </c>
      <c r="D107" s="8" t="e">
        <f>production!#REF!</f>
        <v>#REF!</v>
      </c>
      <c r="E107" s="7" t="e">
        <f t="shared" si="14"/>
        <v>#REF!</v>
      </c>
      <c r="F107" s="7" t="s">
        <v>203</v>
      </c>
      <c r="G107" s="7"/>
    </row>
    <row r="108" spans="1:8" x14ac:dyDescent="0.35">
      <c r="A108" s="6" t="s">
        <v>116</v>
      </c>
      <c r="B108" s="7">
        <v>7</v>
      </c>
      <c r="C108" s="7">
        <v>49</v>
      </c>
      <c r="D108" s="8">
        <f>production!Q3</f>
        <v>1253</v>
      </c>
      <c r="E108" s="7">
        <f t="shared" si="14"/>
        <v>1204</v>
      </c>
      <c r="F108" s="7" t="s">
        <v>221</v>
      </c>
      <c r="G108" s="7"/>
    </row>
    <row r="109" spans="1:8" x14ac:dyDescent="0.35">
      <c r="A109" s="6" t="s">
        <v>124</v>
      </c>
      <c r="B109" s="7">
        <v>3</v>
      </c>
      <c r="C109" s="7">
        <v>21</v>
      </c>
      <c r="D109" s="8">
        <f>production!Q4</f>
        <v>4548</v>
      </c>
      <c r="E109" s="7">
        <f t="shared" si="14"/>
        <v>4527</v>
      </c>
      <c r="F109" s="7"/>
      <c r="G109" s="7"/>
    </row>
    <row r="111" spans="1:8" ht="29" x14ac:dyDescent="0.35">
      <c r="A111" s="1" t="s">
        <v>191</v>
      </c>
      <c r="B111" s="1" t="s">
        <v>192</v>
      </c>
      <c r="C111" s="2" t="s">
        <v>196</v>
      </c>
      <c r="D111" s="2" t="s">
        <v>193</v>
      </c>
      <c r="E111" s="2" t="s">
        <v>200</v>
      </c>
      <c r="F111" s="1" t="s">
        <v>204</v>
      </c>
      <c r="G111" s="2" t="s">
        <v>194</v>
      </c>
      <c r="H111" s="14" t="s">
        <v>368</v>
      </c>
    </row>
    <row r="112" spans="1:8" x14ac:dyDescent="0.35">
      <c r="A112" s="6" t="s">
        <v>2</v>
      </c>
      <c r="B112" s="7">
        <v>287</v>
      </c>
      <c r="C112" s="7">
        <v>2009</v>
      </c>
      <c r="D112" s="7">
        <f>production!I3</f>
        <v>1592</v>
      </c>
      <c r="E112" s="7">
        <f>D112-C112</f>
        <v>-417</v>
      </c>
      <c r="F112" s="7" t="s">
        <v>250</v>
      </c>
      <c r="G112" s="7"/>
    </row>
    <row r="113" spans="1:8" x14ac:dyDescent="0.35">
      <c r="A113" s="6" t="s">
        <v>3</v>
      </c>
      <c r="B113" s="7">
        <v>660</v>
      </c>
      <c r="C113" s="7">
        <v>4620</v>
      </c>
      <c r="D113" s="8">
        <f>production!I4</f>
        <v>4581</v>
      </c>
      <c r="E113" s="7">
        <f t="shared" ref="E113:E120" si="15">D113-C113</f>
        <v>-39</v>
      </c>
      <c r="F113" s="7" t="s">
        <v>235</v>
      </c>
      <c r="G113" s="7"/>
    </row>
    <row r="114" spans="1:8" x14ac:dyDescent="0.35">
      <c r="A114" s="6" t="s">
        <v>100</v>
      </c>
      <c r="B114" s="7">
        <v>360</v>
      </c>
      <c r="C114" s="7">
        <v>2520</v>
      </c>
      <c r="D114" s="8">
        <f>production!I5</f>
        <v>892</v>
      </c>
      <c r="E114" s="7">
        <f t="shared" si="15"/>
        <v>-1628</v>
      </c>
      <c r="F114" s="9" t="s">
        <v>337</v>
      </c>
      <c r="G114" s="7"/>
    </row>
    <row r="115" spans="1:8" x14ac:dyDescent="0.35">
      <c r="A115" s="6" t="s">
        <v>115</v>
      </c>
      <c r="B115" s="7">
        <v>15</v>
      </c>
      <c r="C115" s="7">
        <v>105</v>
      </c>
      <c r="D115" s="8">
        <f>production!I6</f>
        <v>108</v>
      </c>
      <c r="E115" s="7">
        <f t="shared" si="15"/>
        <v>3</v>
      </c>
      <c r="F115" s="7"/>
      <c r="G115" s="7"/>
    </row>
    <row r="116" spans="1:8" x14ac:dyDescent="0.35">
      <c r="A116" s="6" t="s">
        <v>125</v>
      </c>
      <c r="B116" s="7">
        <v>194</v>
      </c>
      <c r="C116" s="7">
        <v>1358</v>
      </c>
      <c r="D116" s="8">
        <f>production!I7</f>
        <v>2296</v>
      </c>
      <c r="E116" s="7">
        <f t="shared" si="15"/>
        <v>938</v>
      </c>
      <c r="F116" s="9"/>
      <c r="G116" s="7"/>
    </row>
    <row r="117" spans="1:8" x14ac:dyDescent="0.35">
      <c r="A117" s="6" t="s">
        <v>4</v>
      </c>
      <c r="B117" s="7">
        <v>3135</v>
      </c>
      <c r="C117" s="7">
        <v>21945</v>
      </c>
      <c r="D117" s="8">
        <f>production!I9</f>
        <v>17170</v>
      </c>
      <c r="E117" s="7">
        <f t="shared" si="15"/>
        <v>-4775</v>
      </c>
      <c r="F117" s="9" t="s">
        <v>227</v>
      </c>
      <c r="G117" s="12" t="s">
        <v>205</v>
      </c>
    </row>
    <row r="118" spans="1:8" x14ac:dyDescent="0.35">
      <c r="A118" s="6" t="s">
        <v>112</v>
      </c>
      <c r="B118" s="7">
        <v>5</v>
      </c>
      <c r="C118" s="7">
        <v>35</v>
      </c>
      <c r="D118" s="8">
        <f>production!I10</f>
        <v>0</v>
      </c>
      <c r="E118" s="7">
        <f t="shared" si="15"/>
        <v>-35</v>
      </c>
      <c r="F118" s="7" t="s">
        <v>203</v>
      </c>
      <c r="G118" s="7"/>
    </row>
    <row r="119" spans="1:8" x14ac:dyDescent="0.35">
      <c r="A119" s="6" t="s">
        <v>116</v>
      </c>
      <c r="B119" s="7">
        <v>7</v>
      </c>
      <c r="C119" s="7">
        <v>49</v>
      </c>
      <c r="D119" s="8">
        <f>production!I11</f>
        <v>27</v>
      </c>
      <c r="E119" s="7">
        <f t="shared" si="15"/>
        <v>-22</v>
      </c>
      <c r="F119" s="7" t="s">
        <v>221</v>
      </c>
      <c r="G119" s="7"/>
    </row>
    <row r="120" spans="1:8" x14ac:dyDescent="0.35">
      <c r="A120" s="6" t="s">
        <v>124</v>
      </c>
      <c r="B120" s="7">
        <v>3</v>
      </c>
      <c r="C120" s="7">
        <v>21</v>
      </c>
      <c r="D120" s="8">
        <f>production!I12</f>
        <v>78</v>
      </c>
      <c r="E120" s="7">
        <f t="shared" si="15"/>
        <v>57</v>
      </c>
      <c r="F120" s="7"/>
      <c r="G120" s="7"/>
    </row>
    <row r="122" spans="1:8" ht="29" x14ac:dyDescent="0.35">
      <c r="A122" s="1" t="s">
        <v>191</v>
      </c>
      <c r="B122" s="1" t="s">
        <v>192</v>
      </c>
      <c r="C122" s="2" t="s">
        <v>196</v>
      </c>
      <c r="D122" s="2" t="s">
        <v>193</v>
      </c>
      <c r="E122" s="2" t="s">
        <v>200</v>
      </c>
      <c r="F122" s="1" t="s">
        <v>204</v>
      </c>
      <c r="G122" s="2" t="s">
        <v>194</v>
      </c>
      <c r="H122" s="14" t="s">
        <v>309</v>
      </c>
    </row>
    <row r="123" spans="1:8" x14ac:dyDescent="0.35">
      <c r="A123" s="6" t="s">
        <v>2</v>
      </c>
      <c r="B123" s="7">
        <v>287</v>
      </c>
      <c r="C123" s="7">
        <v>2009</v>
      </c>
      <c r="D123" s="7">
        <f>production!Q3</f>
        <v>1253</v>
      </c>
      <c r="E123" s="7">
        <f>D123-C123</f>
        <v>-756</v>
      </c>
      <c r="F123" s="7" t="s">
        <v>295</v>
      </c>
      <c r="G123" s="7"/>
    </row>
    <row r="124" spans="1:8" x14ac:dyDescent="0.35">
      <c r="A124" s="6" t="s">
        <v>3</v>
      </c>
      <c r="B124" s="7">
        <v>660</v>
      </c>
      <c r="C124" s="7">
        <v>4620</v>
      </c>
      <c r="D124" s="8">
        <f>production!Q4</f>
        <v>4548</v>
      </c>
      <c r="E124" s="7">
        <f t="shared" ref="E124:E131" si="16">D124-C124</f>
        <v>-72</v>
      </c>
      <c r="F124" s="7" t="s">
        <v>235</v>
      </c>
      <c r="G124" s="7"/>
    </row>
    <row r="125" spans="1:8" x14ac:dyDescent="0.35">
      <c r="A125" s="6" t="s">
        <v>100</v>
      </c>
      <c r="B125" s="7">
        <v>360</v>
      </c>
      <c r="C125" s="7">
        <v>2520</v>
      </c>
      <c r="D125" s="8">
        <f>production!Q5</f>
        <v>924</v>
      </c>
      <c r="E125" s="7">
        <f t="shared" si="16"/>
        <v>-1596</v>
      </c>
      <c r="F125" s="9" t="s">
        <v>337</v>
      </c>
      <c r="G125" s="7"/>
    </row>
    <row r="126" spans="1:8" x14ac:dyDescent="0.35">
      <c r="A126" s="6" t="s">
        <v>115</v>
      </c>
      <c r="B126" s="7">
        <v>15</v>
      </c>
      <c r="C126" s="7">
        <v>105</v>
      </c>
      <c r="D126" s="8">
        <f>production!Q6</f>
        <v>28</v>
      </c>
      <c r="E126" s="7">
        <f t="shared" si="16"/>
        <v>-77</v>
      </c>
      <c r="F126" s="7" t="s">
        <v>221</v>
      </c>
      <c r="G126" s="7"/>
    </row>
    <row r="127" spans="1:8" x14ac:dyDescent="0.35">
      <c r="A127" s="6" t="s">
        <v>125</v>
      </c>
      <c r="B127" s="7">
        <v>194</v>
      </c>
      <c r="C127" s="7">
        <v>1358</v>
      </c>
      <c r="D127" s="8">
        <f>production!Q7</f>
        <v>3340</v>
      </c>
      <c r="E127" s="7">
        <f t="shared" si="16"/>
        <v>1982</v>
      </c>
      <c r="F127" s="9"/>
      <c r="G127" s="7"/>
    </row>
    <row r="128" spans="1:8" x14ac:dyDescent="0.35">
      <c r="A128" s="6" t="s">
        <v>4</v>
      </c>
      <c r="B128" s="7">
        <v>3135</v>
      </c>
      <c r="C128" s="7">
        <v>21945</v>
      </c>
      <c r="D128" s="8">
        <f>production!Q9</f>
        <v>17257</v>
      </c>
      <c r="E128" s="7">
        <f t="shared" si="16"/>
        <v>-4688</v>
      </c>
      <c r="F128" s="9" t="s">
        <v>294</v>
      </c>
      <c r="G128" s="12" t="s">
        <v>205</v>
      </c>
    </row>
    <row r="129" spans="1:8" x14ac:dyDescent="0.35">
      <c r="A129" s="6" t="s">
        <v>112</v>
      </c>
      <c r="B129" s="7">
        <v>5</v>
      </c>
      <c r="C129" s="7">
        <v>35</v>
      </c>
      <c r="D129" s="8"/>
      <c r="E129" s="7">
        <f t="shared" si="16"/>
        <v>-35</v>
      </c>
      <c r="F129" s="7" t="s">
        <v>203</v>
      </c>
      <c r="G129" s="7"/>
    </row>
    <row r="130" spans="1:8" x14ac:dyDescent="0.35">
      <c r="A130" s="6" t="s">
        <v>116</v>
      </c>
      <c r="B130" s="7">
        <v>7</v>
      </c>
      <c r="C130" s="7">
        <v>49</v>
      </c>
      <c r="D130" s="8">
        <f>production!Q11</f>
        <v>29</v>
      </c>
      <c r="E130" s="7">
        <f t="shared" si="16"/>
        <v>-20</v>
      </c>
      <c r="F130" s="7" t="s">
        <v>221</v>
      </c>
      <c r="G130" s="7"/>
    </row>
    <row r="131" spans="1:8" x14ac:dyDescent="0.35">
      <c r="A131" s="6" t="s">
        <v>124</v>
      </c>
      <c r="B131" s="7">
        <v>3</v>
      </c>
      <c r="C131" s="7">
        <v>21</v>
      </c>
      <c r="D131" s="8">
        <f>production!Q12</f>
        <v>45</v>
      </c>
      <c r="E131" s="7">
        <f t="shared" si="16"/>
        <v>24</v>
      </c>
      <c r="F131" s="7"/>
      <c r="G131" s="7"/>
    </row>
    <row r="133" spans="1:8" ht="29" x14ac:dyDescent="0.35">
      <c r="A133" s="1" t="s">
        <v>191</v>
      </c>
      <c r="B133" s="1" t="s">
        <v>192</v>
      </c>
      <c r="C133" s="2" t="s">
        <v>196</v>
      </c>
      <c r="D133" s="2" t="s">
        <v>193</v>
      </c>
      <c r="E133" s="2" t="s">
        <v>200</v>
      </c>
      <c r="F133" s="1" t="s">
        <v>204</v>
      </c>
      <c r="G133" s="2" t="s">
        <v>194</v>
      </c>
      <c r="H133" s="14" t="s">
        <v>80</v>
      </c>
    </row>
    <row r="134" spans="1:8" x14ac:dyDescent="0.35">
      <c r="A134" s="6" t="s">
        <v>2</v>
      </c>
      <c r="B134" s="7">
        <v>287</v>
      </c>
      <c r="C134" s="7">
        <v>2009</v>
      </c>
      <c r="D134" s="7">
        <f>production!I22</f>
        <v>1184</v>
      </c>
      <c r="E134" s="7">
        <f>D134-C134</f>
        <v>-825</v>
      </c>
      <c r="F134" s="7" t="s">
        <v>295</v>
      </c>
      <c r="G134" s="7"/>
    </row>
    <row r="135" spans="1:8" x14ac:dyDescent="0.35">
      <c r="A135" s="6" t="s">
        <v>3</v>
      </c>
      <c r="B135" s="7">
        <v>660</v>
      </c>
      <c r="C135" s="7">
        <v>4620</v>
      </c>
      <c r="D135" s="8">
        <f>production!I23</f>
        <v>4442</v>
      </c>
      <c r="E135" s="7">
        <f t="shared" ref="E135:E142" si="17">D135-C135</f>
        <v>-178</v>
      </c>
      <c r="F135" s="7" t="s">
        <v>308</v>
      </c>
      <c r="G135" s="7"/>
    </row>
    <row r="136" spans="1:8" x14ac:dyDescent="0.35">
      <c r="A136" s="6" t="s">
        <v>100</v>
      </c>
      <c r="B136" s="7">
        <v>360</v>
      </c>
      <c r="C136" s="7">
        <v>2520</v>
      </c>
      <c r="D136" s="8">
        <f>production!I24</f>
        <v>911</v>
      </c>
      <c r="E136" s="7">
        <f t="shared" si="17"/>
        <v>-1609</v>
      </c>
      <c r="F136" s="9" t="s">
        <v>337</v>
      </c>
      <c r="G136" s="7"/>
    </row>
    <row r="137" spans="1:8" x14ac:dyDescent="0.35">
      <c r="A137" s="6" t="s">
        <v>115</v>
      </c>
      <c r="B137" s="7">
        <v>15</v>
      </c>
      <c r="C137" s="7">
        <v>105</v>
      </c>
      <c r="D137" s="8">
        <f>production!I25</f>
        <v>14</v>
      </c>
      <c r="E137" s="7">
        <f t="shared" si="17"/>
        <v>-91</v>
      </c>
      <c r="F137" s="7" t="s">
        <v>221</v>
      </c>
      <c r="G137" s="7"/>
    </row>
    <row r="138" spans="1:8" x14ac:dyDescent="0.35">
      <c r="A138" s="6" t="s">
        <v>125</v>
      </c>
      <c r="B138" s="7">
        <v>194</v>
      </c>
      <c r="C138" s="7">
        <v>1358</v>
      </c>
      <c r="D138" s="8">
        <f>production!Q26</f>
        <v>3400</v>
      </c>
      <c r="E138" s="7">
        <f t="shared" si="17"/>
        <v>2042</v>
      </c>
      <c r="F138" s="9"/>
      <c r="G138" s="7"/>
    </row>
    <row r="139" spans="1:8" x14ac:dyDescent="0.35">
      <c r="A139" s="6" t="s">
        <v>4</v>
      </c>
      <c r="B139" s="7">
        <v>3135</v>
      </c>
      <c r="C139" s="7">
        <v>21945</v>
      </c>
      <c r="D139" s="8">
        <f>production!I28</f>
        <v>14340</v>
      </c>
      <c r="E139" s="7">
        <f t="shared" si="17"/>
        <v>-7605</v>
      </c>
      <c r="F139" s="9" t="s">
        <v>294</v>
      </c>
      <c r="G139" s="12"/>
    </row>
    <row r="140" spans="1:8" x14ac:dyDescent="0.35">
      <c r="A140" s="6" t="s">
        <v>112</v>
      </c>
      <c r="B140" s="7">
        <v>5</v>
      </c>
      <c r="C140" s="7">
        <v>35</v>
      </c>
      <c r="D140" s="8">
        <f>production!I29</f>
        <v>0</v>
      </c>
      <c r="E140" s="7">
        <f t="shared" si="17"/>
        <v>-35</v>
      </c>
      <c r="F140" s="7" t="s">
        <v>203</v>
      </c>
      <c r="G140" s="7"/>
    </row>
    <row r="141" spans="1:8" x14ac:dyDescent="0.35">
      <c r="A141" s="6" t="s">
        <v>116</v>
      </c>
      <c r="B141" s="7">
        <v>7</v>
      </c>
      <c r="C141" s="7">
        <v>49</v>
      </c>
      <c r="D141" s="8">
        <f>production!I30</f>
        <v>39</v>
      </c>
      <c r="E141" s="7">
        <f t="shared" si="17"/>
        <v>-10</v>
      </c>
      <c r="F141" s="7" t="s">
        <v>221</v>
      </c>
      <c r="G141" s="7"/>
    </row>
    <row r="142" spans="1:8" x14ac:dyDescent="0.35">
      <c r="A142" s="6" t="s">
        <v>124</v>
      </c>
      <c r="B142" s="7">
        <v>3</v>
      </c>
      <c r="C142" s="7">
        <v>21</v>
      </c>
      <c r="D142" s="8">
        <f>production!I31</f>
        <v>33</v>
      </c>
      <c r="E142" s="7">
        <f t="shared" si="17"/>
        <v>12</v>
      </c>
      <c r="F142" s="7"/>
      <c r="G142" s="7"/>
    </row>
    <row r="144" spans="1:8" ht="29" x14ac:dyDescent="0.35">
      <c r="A144" s="1" t="s">
        <v>191</v>
      </c>
      <c r="B144" s="1" t="s">
        <v>192</v>
      </c>
      <c r="C144" s="2" t="s">
        <v>196</v>
      </c>
      <c r="D144" s="2" t="s">
        <v>193</v>
      </c>
      <c r="E144" s="2" t="s">
        <v>200</v>
      </c>
      <c r="F144" s="1" t="s">
        <v>204</v>
      </c>
      <c r="G144" s="2" t="s">
        <v>194</v>
      </c>
      <c r="H144" s="14" t="s">
        <v>367</v>
      </c>
    </row>
    <row r="145" spans="1:8" x14ac:dyDescent="0.35">
      <c r="A145" s="6" t="s">
        <v>2</v>
      </c>
      <c r="B145" s="7">
        <v>287</v>
      </c>
      <c r="C145" s="7">
        <v>2009</v>
      </c>
      <c r="D145" s="7">
        <f>production!Q22</f>
        <v>1551</v>
      </c>
      <c r="E145" s="7">
        <f>D145-C145</f>
        <v>-458</v>
      </c>
      <c r="F145" s="7" t="s">
        <v>295</v>
      </c>
      <c r="G145" s="7"/>
    </row>
    <row r="146" spans="1:8" x14ac:dyDescent="0.35">
      <c r="A146" s="6" t="s">
        <v>3</v>
      </c>
      <c r="B146" s="7">
        <v>660</v>
      </c>
      <c r="C146" s="7">
        <v>4620</v>
      </c>
      <c r="D146" s="8">
        <f>production!Q23</f>
        <v>4699</v>
      </c>
      <c r="E146" s="7">
        <f t="shared" ref="E146:E153" si="18">D146-C146</f>
        <v>79</v>
      </c>
      <c r="F146" s="7" t="s">
        <v>308</v>
      </c>
      <c r="G146" s="7"/>
    </row>
    <row r="147" spans="1:8" x14ac:dyDescent="0.35">
      <c r="A147" s="6" t="s">
        <v>100</v>
      </c>
      <c r="B147" s="7">
        <v>360</v>
      </c>
      <c r="C147" s="7">
        <v>2520</v>
      </c>
      <c r="D147" s="8">
        <f>production!Q24</f>
        <v>770</v>
      </c>
      <c r="E147" s="7">
        <f t="shared" si="18"/>
        <v>-1750</v>
      </c>
      <c r="F147" s="9" t="s">
        <v>337</v>
      </c>
      <c r="G147" s="7"/>
    </row>
    <row r="148" spans="1:8" x14ac:dyDescent="0.35">
      <c r="A148" s="6" t="s">
        <v>115</v>
      </c>
      <c r="B148" s="7">
        <v>15</v>
      </c>
      <c r="C148" s="7">
        <v>105</v>
      </c>
      <c r="D148" s="8">
        <f>production!Q25</f>
        <v>39</v>
      </c>
      <c r="E148" s="7">
        <f t="shared" si="18"/>
        <v>-66</v>
      </c>
      <c r="F148" s="7" t="s">
        <v>221</v>
      </c>
      <c r="G148" s="7"/>
    </row>
    <row r="149" spans="1:8" x14ac:dyDescent="0.35">
      <c r="A149" s="6" t="s">
        <v>125</v>
      </c>
      <c r="B149" s="7">
        <v>194</v>
      </c>
      <c r="C149" s="7">
        <v>1358</v>
      </c>
      <c r="D149" s="8">
        <f>production!Q26</f>
        <v>3400</v>
      </c>
      <c r="E149" s="7">
        <f t="shared" si="18"/>
        <v>2042</v>
      </c>
      <c r="F149" s="9"/>
      <c r="G149" s="7"/>
    </row>
    <row r="150" spans="1:8" x14ac:dyDescent="0.35">
      <c r="A150" s="6" t="s">
        <v>4</v>
      </c>
      <c r="B150" s="7">
        <v>3135</v>
      </c>
      <c r="C150" s="7">
        <v>21945</v>
      </c>
      <c r="D150" s="8">
        <f>production!Q28</f>
        <v>14516</v>
      </c>
      <c r="E150" s="7">
        <f t="shared" si="18"/>
        <v>-7429</v>
      </c>
      <c r="F150" s="9" t="s">
        <v>294</v>
      </c>
      <c r="G150" s="12"/>
    </row>
    <row r="151" spans="1:8" x14ac:dyDescent="0.35">
      <c r="A151" s="6" t="s">
        <v>112</v>
      </c>
      <c r="B151" s="7">
        <v>5</v>
      </c>
      <c r="C151" s="7">
        <v>35</v>
      </c>
      <c r="D151" s="8">
        <f>production!Q29</f>
        <v>0</v>
      </c>
      <c r="E151" s="7">
        <f t="shared" si="18"/>
        <v>-35</v>
      </c>
      <c r="F151" s="7" t="s">
        <v>203</v>
      </c>
      <c r="G151" s="7"/>
    </row>
    <row r="152" spans="1:8" x14ac:dyDescent="0.35">
      <c r="A152" s="6" t="s">
        <v>116</v>
      </c>
      <c r="B152" s="7">
        <v>7</v>
      </c>
      <c r="C152" s="7">
        <v>49</v>
      </c>
      <c r="D152" s="8">
        <f>production!Q30</f>
        <v>55</v>
      </c>
      <c r="E152" s="7">
        <f t="shared" si="18"/>
        <v>6</v>
      </c>
      <c r="F152" s="7" t="s">
        <v>221</v>
      </c>
      <c r="G152" s="7"/>
    </row>
    <row r="153" spans="1:8" x14ac:dyDescent="0.35">
      <c r="A153" s="6" t="s">
        <v>124</v>
      </c>
      <c r="B153" s="7">
        <v>3</v>
      </c>
      <c r="C153" s="7">
        <v>21</v>
      </c>
      <c r="D153" s="8">
        <f>production!Q31</f>
        <v>58</v>
      </c>
      <c r="E153" s="7">
        <f t="shared" si="18"/>
        <v>37</v>
      </c>
      <c r="F153" s="7"/>
      <c r="G153" s="7"/>
    </row>
    <row r="155" spans="1:8" ht="29" x14ac:dyDescent="0.35">
      <c r="A155" s="1" t="s">
        <v>191</v>
      </c>
      <c r="B155" s="1" t="s">
        <v>192</v>
      </c>
      <c r="C155" s="2" t="s">
        <v>196</v>
      </c>
      <c r="D155" s="2" t="s">
        <v>193</v>
      </c>
      <c r="E155" s="2" t="s">
        <v>200</v>
      </c>
      <c r="F155" s="1" t="s">
        <v>204</v>
      </c>
      <c r="G155" s="2" t="s">
        <v>194</v>
      </c>
      <c r="H155" s="14" t="s">
        <v>366</v>
      </c>
    </row>
    <row r="156" spans="1:8" x14ac:dyDescent="0.35">
      <c r="A156" s="6" t="s">
        <v>2</v>
      </c>
      <c r="B156" s="7">
        <v>287</v>
      </c>
      <c r="C156" s="7">
        <v>2009</v>
      </c>
      <c r="D156" s="7">
        <f>production!I41</f>
        <v>1819</v>
      </c>
      <c r="E156" s="7">
        <f>D156-C156</f>
        <v>-190</v>
      </c>
      <c r="F156" s="7" t="s">
        <v>295</v>
      </c>
      <c r="G156" s="7"/>
    </row>
    <row r="157" spans="1:8" x14ac:dyDescent="0.35">
      <c r="A157" s="6" t="s">
        <v>3</v>
      </c>
      <c r="B157" s="7">
        <v>660</v>
      </c>
      <c r="C157" s="7">
        <v>4620</v>
      </c>
      <c r="D157" s="8">
        <f>production!I42</f>
        <v>4527</v>
      </c>
      <c r="E157" s="7">
        <f t="shared" ref="E157:E164" si="19">D157-C157</f>
        <v>-93</v>
      </c>
      <c r="F157" s="7" t="s">
        <v>308</v>
      </c>
      <c r="G157" s="7"/>
    </row>
    <row r="158" spans="1:8" x14ac:dyDescent="0.35">
      <c r="A158" s="6" t="s">
        <v>100</v>
      </c>
      <c r="B158" s="7">
        <v>360</v>
      </c>
      <c r="C158" s="7">
        <v>2520</v>
      </c>
      <c r="D158" s="8">
        <f>production!I43</f>
        <v>1038</v>
      </c>
      <c r="E158" s="7">
        <f t="shared" si="19"/>
        <v>-1482</v>
      </c>
      <c r="F158" s="9" t="s">
        <v>337</v>
      </c>
      <c r="G158" s="7"/>
    </row>
    <row r="159" spans="1:8" x14ac:dyDescent="0.35">
      <c r="A159" s="6" t="s">
        <v>115</v>
      </c>
      <c r="B159" s="7">
        <v>15</v>
      </c>
      <c r="C159" s="7">
        <v>105</v>
      </c>
      <c r="D159" s="8">
        <f>production!I44</f>
        <v>45</v>
      </c>
      <c r="E159" s="7">
        <f t="shared" si="19"/>
        <v>-60</v>
      </c>
      <c r="F159" s="7" t="s">
        <v>221</v>
      </c>
      <c r="G159" s="7"/>
    </row>
    <row r="160" spans="1:8" x14ac:dyDescent="0.35">
      <c r="A160" s="6" t="s">
        <v>125</v>
      </c>
      <c r="B160" s="7">
        <v>194</v>
      </c>
      <c r="C160" s="7">
        <v>1358</v>
      </c>
      <c r="D160" s="8">
        <f>production!I45</f>
        <v>2380</v>
      </c>
      <c r="E160" s="7">
        <f t="shared" si="19"/>
        <v>1022</v>
      </c>
      <c r="F160" s="9"/>
      <c r="G160" s="7"/>
    </row>
    <row r="161" spans="1:8" x14ac:dyDescent="0.35">
      <c r="A161" s="6" t="s">
        <v>4</v>
      </c>
      <c r="B161" s="7">
        <v>3135</v>
      </c>
      <c r="C161" s="7">
        <v>21945</v>
      </c>
      <c r="D161" s="8">
        <f>production!I47</f>
        <v>15722</v>
      </c>
      <c r="E161" s="7">
        <f t="shared" si="19"/>
        <v>-6223</v>
      </c>
      <c r="F161" s="9" t="s">
        <v>294</v>
      </c>
      <c r="G161" s="12"/>
    </row>
    <row r="162" spans="1:8" x14ac:dyDescent="0.35">
      <c r="A162" s="6" t="s">
        <v>112</v>
      </c>
      <c r="B162" s="7">
        <v>5</v>
      </c>
      <c r="C162" s="7">
        <v>35</v>
      </c>
      <c r="D162" s="8">
        <f>production!I48</f>
        <v>0</v>
      </c>
      <c r="E162" s="7">
        <f t="shared" si="19"/>
        <v>-35</v>
      </c>
      <c r="F162" s="7" t="s">
        <v>203</v>
      </c>
      <c r="G162" s="7"/>
    </row>
    <row r="163" spans="1:8" x14ac:dyDescent="0.35">
      <c r="A163" s="6" t="s">
        <v>116</v>
      </c>
      <c r="B163" s="7">
        <v>7</v>
      </c>
      <c r="C163" s="7">
        <v>49</v>
      </c>
      <c r="D163" s="8">
        <f>production!I49</f>
        <v>32</v>
      </c>
      <c r="E163" s="7">
        <f t="shared" si="19"/>
        <v>-17</v>
      </c>
      <c r="F163" s="7" t="s">
        <v>221</v>
      </c>
      <c r="G163" s="7"/>
    </row>
    <row r="164" spans="1:8" x14ac:dyDescent="0.35">
      <c r="A164" s="6" t="s">
        <v>124</v>
      </c>
      <c r="B164" s="7">
        <v>3</v>
      </c>
      <c r="C164" s="7">
        <v>21</v>
      </c>
      <c r="D164" s="8">
        <f>production!I50</f>
        <v>34</v>
      </c>
      <c r="E164" s="7">
        <f t="shared" si="19"/>
        <v>13</v>
      </c>
      <c r="F164" s="7"/>
      <c r="G164" s="7"/>
    </row>
    <row r="166" spans="1:8" ht="29" x14ac:dyDescent="0.35">
      <c r="A166" s="1" t="s">
        <v>191</v>
      </c>
      <c r="B166" s="1" t="s">
        <v>192</v>
      </c>
      <c r="C166" s="2" t="s">
        <v>196</v>
      </c>
      <c r="D166" s="2" t="s">
        <v>193</v>
      </c>
      <c r="E166" s="2" t="s">
        <v>200</v>
      </c>
      <c r="F166" s="1" t="s">
        <v>204</v>
      </c>
      <c r="G166" s="2" t="s">
        <v>194</v>
      </c>
      <c r="H166" s="14" t="s">
        <v>332</v>
      </c>
    </row>
    <row r="167" spans="1:8" x14ac:dyDescent="0.35">
      <c r="A167" s="6" t="s">
        <v>2</v>
      </c>
      <c r="B167" s="7">
        <v>287</v>
      </c>
      <c r="C167" s="7">
        <v>2009</v>
      </c>
      <c r="D167" s="7">
        <f>production!I41</f>
        <v>1819</v>
      </c>
      <c r="E167" s="7">
        <f>D167-C167</f>
        <v>-190</v>
      </c>
      <c r="F167" s="7" t="s">
        <v>295</v>
      </c>
      <c r="G167" s="7"/>
    </row>
    <row r="168" spans="1:8" x14ac:dyDescent="0.35">
      <c r="A168" s="6" t="s">
        <v>3</v>
      </c>
      <c r="B168" s="7">
        <v>660</v>
      </c>
      <c r="C168" s="7">
        <v>4620</v>
      </c>
      <c r="D168" s="8">
        <f>production!I42</f>
        <v>4527</v>
      </c>
      <c r="E168" s="7">
        <f t="shared" ref="E168:E175" si="20">D168-C168</f>
        <v>-93</v>
      </c>
      <c r="F168" s="7" t="s">
        <v>372</v>
      </c>
      <c r="G168" s="7"/>
    </row>
    <row r="169" spans="1:8" x14ac:dyDescent="0.35">
      <c r="A169" s="6" t="s">
        <v>100</v>
      </c>
      <c r="B169" s="7">
        <v>360</v>
      </c>
      <c r="C169" s="7">
        <v>2520</v>
      </c>
      <c r="D169" s="8">
        <f>production!I43</f>
        <v>1038</v>
      </c>
      <c r="E169" s="7">
        <f t="shared" si="20"/>
        <v>-1482</v>
      </c>
      <c r="F169" s="9" t="s">
        <v>371</v>
      </c>
      <c r="G169" s="7"/>
    </row>
    <row r="170" spans="1:8" x14ac:dyDescent="0.35">
      <c r="A170" s="6" t="s">
        <v>115</v>
      </c>
      <c r="B170" s="7">
        <v>15</v>
      </c>
      <c r="C170" s="7">
        <v>105</v>
      </c>
      <c r="D170" s="8">
        <f>production!I44</f>
        <v>45</v>
      </c>
      <c r="E170" s="7">
        <f t="shared" si="20"/>
        <v>-60</v>
      </c>
      <c r="F170" s="7" t="s">
        <v>221</v>
      </c>
      <c r="G170" s="7"/>
    </row>
    <row r="171" spans="1:8" x14ac:dyDescent="0.35">
      <c r="A171" s="6" t="s">
        <v>125</v>
      </c>
      <c r="B171" s="7">
        <v>194</v>
      </c>
      <c r="C171" s="7">
        <v>1358</v>
      </c>
      <c r="D171" s="8">
        <f>production!I45</f>
        <v>2380</v>
      </c>
      <c r="E171" s="7">
        <f t="shared" si="20"/>
        <v>1022</v>
      </c>
      <c r="F171" s="9"/>
      <c r="G171" s="7"/>
    </row>
    <row r="172" spans="1:8" x14ac:dyDescent="0.35">
      <c r="A172" s="6" t="s">
        <v>4</v>
      </c>
      <c r="B172" s="7">
        <v>3135</v>
      </c>
      <c r="C172" s="7">
        <v>21945</v>
      </c>
      <c r="D172" s="8">
        <f>production!I47</f>
        <v>15722</v>
      </c>
      <c r="E172" s="7">
        <f t="shared" si="20"/>
        <v>-6223</v>
      </c>
      <c r="F172" s="9" t="s">
        <v>370</v>
      </c>
      <c r="G172" s="15"/>
    </row>
    <row r="173" spans="1:8" x14ac:dyDescent="0.35">
      <c r="A173" s="6" t="s">
        <v>112</v>
      </c>
      <c r="B173" s="7">
        <v>5</v>
      </c>
      <c r="C173" s="7">
        <v>35</v>
      </c>
      <c r="D173" s="8">
        <f>production!I48</f>
        <v>0</v>
      </c>
      <c r="E173" s="7">
        <f t="shared" si="20"/>
        <v>-35</v>
      </c>
      <c r="F173" s="7" t="s">
        <v>203</v>
      </c>
      <c r="G173" s="7"/>
    </row>
    <row r="174" spans="1:8" x14ac:dyDescent="0.35">
      <c r="A174" s="6" t="s">
        <v>116</v>
      </c>
      <c r="B174" s="7">
        <v>7</v>
      </c>
      <c r="C174" s="7">
        <v>49</v>
      </c>
      <c r="D174" s="8">
        <f>production!I49</f>
        <v>32</v>
      </c>
      <c r="E174" s="7">
        <f t="shared" si="20"/>
        <v>-17</v>
      </c>
      <c r="F174" s="7" t="s">
        <v>295</v>
      </c>
      <c r="G174" s="7"/>
    </row>
    <row r="175" spans="1:8" x14ac:dyDescent="0.35">
      <c r="A175" s="6" t="s">
        <v>124</v>
      </c>
      <c r="B175" s="7">
        <v>3</v>
      </c>
      <c r="C175" s="7">
        <v>21</v>
      </c>
      <c r="D175" s="8">
        <f>production!I50</f>
        <v>34</v>
      </c>
      <c r="E175" s="7">
        <f t="shared" si="20"/>
        <v>13</v>
      </c>
      <c r="F175" s="7" t="s">
        <v>201</v>
      </c>
      <c r="G175" s="7"/>
    </row>
    <row r="177" spans="1:8" ht="29" x14ac:dyDescent="0.35">
      <c r="A177" s="1" t="s">
        <v>191</v>
      </c>
      <c r="B177" s="1" t="s">
        <v>192</v>
      </c>
      <c r="C177" s="2" t="s">
        <v>196</v>
      </c>
      <c r="D177" s="2" t="s">
        <v>193</v>
      </c>
      <c r="E177" s="2" t="s">
        <v>200</v>
      </c>
      <c r="F177" s="1" t="s">
        <v>204</v>
      </c>
      <c r="G177" s="2" t="s">
        <v>194</v>
      </c>
      <c r="H177" s="14" t="s">
        <v>378</v>
      </c>
    </row>
    <row r="178" spans="1:8" x14ac:dyDescent="0.35">
      <c r="A178" s="6" t="s">
        <v>2</v>
      </c>
      <c r="B178" s="7">
        <v>287</v>
      </c>
      <c r="C178" s="7">
        <v>2009</v>
      </c>
      <c r="D178" s="7">
        <f>production!Q41</f>
        <v>1916</v>
      </c>
      <c r="E178" s="7">
        <f>D178-C178</f>
        <v>-93</v>
      </c>
      <c r="F178" s="7" t="s">
        <v>295</v>
      </c>
      <c r="G178" s="7"/>
    </row>
    <row r="179" spans="1:8" x14ac:dyDescent="0.35">
      <c r="A179" s="6" t="s">
        <v>3</v>
      </c>
      <c r="B179" s="7">
        <v>660</v>
      </c>
      <c r="C179" s="7">
        <v>4620</v>
      </c>
      <c r="D179" s="8">
        <f>production!Q42</f>
        <v>4355</v>
      </c>
      <c r="E179" s="7">
        <f t="shared" ref="E179:E186" si="21">D179-C179</f>
        <v>-265</v>
      </c>
      <c r="F179" s="7" t="s">
        <v>372</v>
      </c>
      <c r="G179" s="7"/>
    </row>
    <row r="180" spans="1:8" x14ac:dyDescent="0.35">
      <c r="A180" s="6" t="s">
        <v>100</v>
      </c>
      <c r="B180" s="7">
        <v>360</v>
      </c>
      <c r="C180" s="7">
        <v>2520</v>
      </c>
      <c r="D180" s="8">
        <f>production!Q43</f>
        <v>1015</v>
      </c>
      <c r="E180" s="7">
        <f t="shared" si="21"/>
        <v>-1505</v>
      </c>
      <c r="F180" s="9" t="s">
        <v>381</v>
      </c>
      <c r="G180" s="7"/>
    </row>
    <row r="181" spans="1:8" x14ac:dyDescent="0.35">
      <c r="A181" s="6" t="s">
        <v>115</v>
      </c>
      <c r="B181" s="7">
        <v>15</v>
      </c>
      <c r="C181" s="7">
        <v>105</v>
      </c>
      <c r="D181" s="8">
        <f>production!Q44</f>
        <v>68</v>
      </c>
      <c r="E181" s="7">
        <f t="shared" si="21"/>
        <v>-37</v>
      </c>
      <c r="F181" s="7" t="s">
        <v>382</v>
      </c>
      <c r="G181" s="7"/>
    </row>
    <row r="182" spans="1:8" x14ac:dyDescent="0.35">
      <c r="A182" s="6" t="s">
        <v>125</v>
      </c>
      <c r="B182" s="7">
        <v>194</v>
      </c>
      <c r="C182" s="7">
        <v>1358</v>
      </c>
      <c r="D182" s="8">
        <f>production!Q45</f>
        <v>0</v>
      </c>
      <c r="E182" s="7">
        <f t="shared" si="21"/>
        <v>-1358</v>
      </c>
      <c r="F182" s="9" t="s">
        <v>379</v>
      </c>
      <c r="G182" s="7"/>
    </row>
    <row r="183" spans="1:8" x14ac:dyDescent="0.35">
      <c r="A183" s="6" t="s">
        <v>4</v>
      </c>
      <c r="B183" s="7">
        <v>3135</v>
      </c>
      <c r="C183" s="7">
        <v>21945</v>
      </c>
      <c r="D183" s="8">
        <f>production!Q47</f>
        <v>18930</v>
      </c>
      <c r="E183" s="7">
        <f t="shared" si="21"/>
        <v>-3015</v>
      </c>
      <c r="F183" s="9" t="s">
        <v>380</v>
      </c>
      <c r="G183" s="15"/>
    </row>
    <row r="184" spans="1:8" x14ac:dyDescent="0.35">
      <c r="A184" s="6" t="s">
        <v>112</v>
      </c>
      <c r="B184" s="7">
        <v>5</v>
      </c>
      <c r="C184" s="7">
        <v>35</v>
      </c>
      <c r="D184" s="8">
        <f>production!I59</f>
        <v>0</v>
      </c>
      <c r="E184" s="7">
        <f t="shared" si="21"/>
        <v>-35</v>
      </c>
      <c r="F184" s="7" t="s">
        <v>203</v>
      </c>
      <c r="G184" s="7"/>
    </row>
    <row r="185" spans="1:8" x14ac:dyDescent="0.35">
      <c r="A185" s="6" t="s">
        <v>116</v>
      </c>
      <c r="B185" s="7">
        <v>7</v>
      </c>
      <c r="C185" s="7">
        <v>49</v>
      </c>
      <c r="D185" s="8">
        <f>production!Q49</f>
        <v>105</v>
      </c>
      <c r="E185" s="7">
        <f t="shared" si="21"/>
        <v>56</v>
      </c>
      <c r="F185" s="7" t="s">
        <v>201</v>
      </c>
      <c r="G185" s="7"/>
    </row>
    <row r="186" spans="1:8" x14ac:dyDescent="0.35">
      <c r="A186" s="6" t="s">
        <v>124</v>
      </c>
      <c r="B186" s="7">
        <v>3</v>
      </c>
      <c r="C186" s="7">
        <v>21</v>
      </c>
      <c r="D186" s="8">
        <f>production!Q50</f>
        <v>93</v>
      </c>
      <c r="E186" s="7">
        <f t="shared" si="21"/>
        <v>72</v>
      </c>
      <c r="F186" s="7" t="s">
        <v>201</v>
      </c>
      <c r="G186" s="7"/>
    </row>
    <row r="188" spans="1:8" ht="29" x14ac:dyDescent="0.35">
      <c r="A188" s="16" t="s">
        <v>191</v>
      </c>
      <c r="B188" s="16" t="s">
        <v>192</v>
      </c>
      <c r="C188" s="17" t="s">
        <v>196</v>
      </c>
      <c r="D188" s="17" t="s">
        <v>193</v>
      </c>
      <c r="E188" s="17" t="s">
        <v>200</v>
      </c>
      <c r="F188" s="16" t="s">
        <v>204</v>
      </c>
      <c r="G188" s="17" t="s">
        <v>194</v>
      </c>
      <c r="H188" s="18" t="s">
        <v>442</v>
      </c>
    </row>
    <row r="189" spans="1:8" x14ac:dyDescent="0.35">
      <c r="A189" s="19" t="s">
        <v>2</v>
      </c>
      <c r="B189" s="20">
        <v>287</v>
      </c>
      <c r="C189" s="20">
        <v>2009</v>
      </c>
      <c r="D189" s="20">
        <f>production!I61</f>
        <v>1792</v>
      </c>
      <c r="E189" s="20">
        <f>D189-C189</f>
        <v>-217</v>
      </c>
      <c r="F189" s="20" t="s">
        <v>295</v>
      </c>
      <c r="G189" s="20"/>
      <c r="H189" s="21"/>
    </row>
    <row r="190" spans="1:8" x14ac:dyDescent="0.35">
      <c r="A190" s="19" t="s">
        <v>3</v>
      </c>
      <c r="B190" s="20">
        <v>660</v>
      </c>
      <c r="C190" s="20">
        <v>4620</v>
      </c>
      <c r="D190" s="22">
        <f>production!I62</f>
        <v>4502</v>
      </c>
      <c r="E190" s="20">
        <f t="shared" ref="E190:E197" si="22">D190-C190</f>
        <v>-118</v>
      </c>
      <c r="F190" s="20" t="s">
        <v>443</v>
      </c>
      <c r="G190" s="20"/>
      <c r="H190" s="21"/>
    </row>
    <row r="191" spans="1:8" x14ac:dyDescent="0.35">
      <c r="A191" s="19" t="s">
        <v>100</v>
      </c>
      <c r="B191" s="20">
        <v>360</v>
      </c>
      <c r="C191" s="20">
        <v>2520</v>
      </c>
      <c r="D191" s="22">
        <f>production!I63</f>
        <v>1036</v>
      </c>
      <c r="E191" s="20">
        <f t="shared" si="22"/>
        <v>-1484</v>
      </c>
      <c r="F191" s="23" t="s">
        <v>381</v>
      </c>
      <c r="G191" s="20"/>
      <c r="H191" s="21"/>
    </row>
    <row r="192" spans="1:8" x14ac:dyDescent="0.35">
      <c r="A192" s="19" t="s">
        <v>115</v>
      </c>
      <c r="B192" s="20">
        <v>15</v>
      </c>
      <c r="C192" s="20">
        <v>105</v>
      </c>
      <c r="D192" s="22">
        <f>production!I64</f>
        <v>85</v>
      </c>
      <c r="E192" s="20">
        <f t="shared" si="22"/>
        <v>-20</v>
      </c>
      <c r="F192" s="20" t="s">
        <v>382</v>
      </c>
      <c r="G192" s="20"/>
      <c r="H192" s="21"/>
    </row>
    <row r="193" spans="1:8" x14ac:dyDescent="0.35">
      <c r="A193" s="19" t="s">
        <v>125</v>
      </c>
      <c r="B193" s="20">
        <v>194</v>
      </c>
      <c r="C193" s="20">
        <v>1358</v>
      </c>
      <c r="D193" s="22">
        <f>production!I65</f>
        <v>6912</v>
      </c>
      <c r="E193" s="20">
        <f t="shared" si="22"/>
        <v>5554</v>
      </c>
      <c r="F193" s="23" t="s">
        <v>444</v>
      </c>
      <c r="G193" s="20"/>
      <c r="H193" s="21"/>
    </row>
    <row r="194" spans="1:8" x14ac:dyDescent="0.35">
      <c r="A194" s="19" t="s">
        <v>4</v>
      </c>
      <c r="B194" s="20">
        <v>3135</v>
      </c>
      <c r="C194" s="20">
        <v>21945</v>
      </c>
      <c r="D194" s="22">
        <f>production!I67</f>
        <v>19440</v>
      </c>
      <c r="E194" s="20">
        <f t="shared" si="22"/>
        <v>-2505</v>
      </c>
      <c r="F194" s="23" t="s">
        <v>445</v>
      </c>
      <c r="G194" s="24"/>
      <c r="H194" s="21"/>
    </row>
    <row r="195" spans="1:8" x14ac:dyDescent="0.35">
      <c r="A195" s="19" t="s">
        <v>112</v>
      </c>
      <c r="B195" s="20">
        <v>5</v>
      </c>
      <c r="C195" s="20">
        <v>35</v>
      </c>
      <c r="D195" s="22">
        <f>production!I68</f>
        <v>0</v>
      </c>
      <c r="E195" s="20">
        <f t="shared" si="22"/>
        <v>-35</v>
      </c>
      <c r="F195" s="20" t="s">
        <v>203</v>
      </c>
      <c r="G195" s="20"/>
      <c r="H195" s="21"/>
    </row>
    <row r="196" spans="1:8" x14ac:dyDescent="0.35">
      <c r="A196" s="19" t="s">
        <v>116</v>
      </c>
      <c r="B196" s="20">
        <v>7</v>
      </c>
      <c r="C196" s="20">
        <v>49</v>
      </c>
      <c r="D196" s="22">
        <f>production!I69</f>
        <v>81</v>
      </c>
      <c r="E196" s="20">
        <f t="shared" si="22"/>
        <v>32</v>
      </c>
      <c r="F196" s="20" t="s">
        <v>201</v>
      </c>
      <c r="G196" s="20"/>
      <c r="H196" s="21"/>
    </row>
    <row r="197" spans="1:8" x14ac:dyDescent="0.35">
      <c r="A197" s="19" t="s">
        <v>124</v>
      </c>
      <c r="B197" s="20">
        <v>3</v>
      </c>
      <c r="C197" s="20">
        <v>21</v>
      </c>
      <c r="D197" s="22">
        <f>production!I70</f>
        <v>84</v>
      </c>
      <c r="E197" s="20">
        <f t="shared" si="22"/>
        <v>63</v>
      </c>
      <c r="F197" s="20" t="s">
        <v>201</v>
      </c>
      <c r="G197" s="20"/>
      <c r="H197" s="21"/>
    </row>
    <row r="199" spans="1:8" ht="29" x14ac:dyDescent="0.35">
      <c r="A199" s="16" t="s">
        <v>191</v>
      </c>
      <c r="B199" s="16" t="s">
        <v>192</v>
      </c>
      <c r="C199" s="17" t="s">
        <v>196</v>
      </c>
      <c r="D199" s="17" t="s">
        <v>193</v>
      </c>
      <c r="E199" s="17" t="s">
        <v>200</v>
      </c>
      <c r="F199" s="16" t="s">
        <v>204</v>
      </c>
      <c r="G199" s="17" t="s">
        <v>194</v>
      </c>
      <c r="H199" s="18" t="s">
        <v>420</v>
      </c>
    </row>
    <row r="200" spans="1:8" x14ac:dyDescent="0.35">
      <c r="A200" s="19" t="s">
        <v>2</v>
      </c>
      <c r="B200" s="20">
        <v>287</v>
      </c>
      <c r="C200" s="20">
        <v>2009</v>
      </c>
      <c r="D200" s="20">
        <f>production!$Q$61</f>
        <v>1656</v>
      </c>
      <c r="E200" s="20">
        <f>D200-C200</f>
        <v>-353</v>
      </c>
      <c r="F200" s="20" t="s">
        <v>453</v>
      </c>
      <c r="G200" s="20"/>
      <c r="H200" s="21"/>
    </row>
    <row r="201" spans="1:8" x14ac:dyDescent="0.35">
      <c r="A201" s="19" t="s">
        <v>3</v>
      </c>
      <c r="B201" s="20">
        <v>660</v>
      </c>
      <c r="C201" s="20">
        <v>4620</v>
      </c>
      <c r="D201" s="22">
        <f>production!$Q$62</f>
        <v>4221</v>
      </c>
      <c r="E201" s="20">
        <f t="shared" ref="E201:E208" si="23">D201-C201</f>
        <v>-399</v>
      </c>
      <c r="F201" s="20" t="s">
        <v>443</v>
      </c>
      <c r="G201" s="20"/>
      <c r="H201" s="21"/>
    </row>
    <row r="202" spans="1:8" x14ac:dyDescent="0.35">
      <c r="A202" s="19" t="s">
        <v>100</v>
      </c>
      <c r="B202" s="20">
        <v>360</v>
      </c>
      <c r="C202" s="20">
        <v>2520</v>
      </c>
      <c r="D202" s="22">
        <f>production!$Q$63</f>
        <v>834</v>
      </c>
      <c r="E202" s="20">
        <f t="shared" si="23"/>
        <v>-1686</v>
      </c>
      <c r="F202" s="23" t="s">
        <v>453</v>
      </c>
      <c r="G202" s="20"/>
      <c r="H202" s="21"/>
    </row>
    <row r="203" spans="1:8" x14ac:dyDescent="0.35">
      <c r="A203" s="19" t="s">
        <v>115</v>
      </c>
      <c r="B203" s="20">
        <v>15</v>
      </c>
      <c r="C203" s="20">
        <v>105</v>
      </c>
      <c r="D203" s="22">
        <f>production!$Q$64</f>
        <v>222</v>
      </c>
      <c r="E203" s="20">
        <f t="shared" si="23"/>
        <v>117</v>
      </c>
      <c r="F203" s="20" t="s">
        <v>382</v>
      </c>
      <c r="G203" s="20"/>
      <c r="H203" s="21"/>
    </row>
    <row r="204" spans="1:8" x14ac:dyDescent="0.35">
      <c r="A204" s="19" t="s">
        <v>125</v>
      </c>
      <c r="B204" s="20">
        <v>194</v>
      </c>
      <c r="C204" s="20">
        <v>1358</v>
      </c>
      <c r="D204" s="22">
        <f>production!$Q$65</f>
        <v>3029</v>
      </c>
      <c r="E204" s="20">
        <f t="shared" si="23"/>
        <v>1671</v>
      </c>
      <c r="F204" s="23" t="s">
        <v>444</v>
      </c>
      <c r="G204" s="20"/>
      <c r="H204" s="21"/>
    </row>
    <row r="205" spans="1:8" x14ac:dyDescent="0.35">
      <c r="A205" s="19" t="s">
        <v>4</v>
      </c>
      <c r="B205" s="20">
        <v>3135</v>
      </c>
      <c r="C205" s="20">
        <v>21945</v>
      </c>
      <c r="D205" s="22">
        <f>production!$Q$67</f>
        <v>18225</v>
      </c>
      <c r="E205" s="20">
        <f t="shared" si="23"/>
        <v>-3720</v>
      </c>
      <c r="F205" s="23" t="s">
        <v>454</v>
      </c>
      <c r="G205" s="24"/>
      <c r="H205" s="21"/>
    </row>
    <row r="206" spans="1:8" x14ac:dyDescent="0.35">
      <c r="A206" s="19" t="s">
        <v>112</v>
      </c>
      <c r="B206" s="20">
        <v>5</v>
      </c>
      <c r="C206" s="20">
        <v>35</v>
      </c>
      <c r="D206" s="22" t="str">
        <f>production!I79</f>
        <v>week 9 TotaI</v>
      </c>
      <c r="E206" s="20" t="e">
        <f t="shared" si="23"/>
        <v>#VALUE!</v>
      </c>
      <c r="F206" s="20" t="s">
        <v>203</v>
      </c>
      <c r="G206" s="20"/>
      <c r="H206" s="21"/>
    </row>
    <row r="207" spans="1:8" x14ac:dyDescent="0.35">
      <c r="A207" s="19" t="s">
        <v>116</v>
      </c>
      <c r="B207" s="20">
        <v>7</v>
      </c>
      <c r="C207" s="20">
        <v>49</v>
      </c>
      <c r="D207" s="22">
        <f>production!$Q$69</f>
        <v>199</v>
      </c>
      <c r="E207" s="20">
        <f t="shared" si="23"/>
        <v>150</v>
      </c>
      <c r="F207" s="20" t="s">
        <v>201</v>
      </c>
      <c r="G207" s="20"/>
      <c r="H207" s="21"/>
    </row>
    <row r="208" spans="1:8" x14ac:dyDescent="0.35">
      <c r="A208" s="19" t="s">
        <v>124</v>
      </c>
      <c r="B208" s="20">
        <v>3</v>
      </c>
      <c r="C208" s="20">
        <v>21</v>
      </c>
      <c r="D208" s="22">
        <f>production!$Q$70</f>
        <v>156</v>
      </c>
      <c r="E208" s="20">
        <f t="shared" si="23"/>
        <v>135</v>
      </c>
      <c r="F208" s="20" t="s">
        <v>201</v>
      </c>
      <c r="G208" s="20"/>
      <c r="H208" s="21"/>
    </row>
    <row r="210" spans="1:8" ht="29" x14ac:dyDescent="0.35">
      <c r="A210" s="16" t="s">
        <v>191</v>
      </c>
      <c r="B210" s="16" t="s">
        <v>192</v>
      </c>
      <c r="C210" s="17" t="s">
        <v>196</v>
      </c>
      <c r="D210" s="17" t="s">
        <v>193</v>
      </c>
      <c r="E210" s="17" t="s">
        <v>200</v>
      </c>
      <c r="F210" s="16" t="s">
        <v>204</v>
      </c>
      <c r="G210" s="17" t="s">
        <v>194</v>
      </c>
      <c r="H210" s="18" t="s">
        <v>455</v>
      </c>
    </row>
    <row r="211" spans="1:8" x14ac:dyDescent="0.35">
      <c r="A211" s="19" t="s">
        <v>2</v>
      </c>
      <c r="B211" s="20">
        <v>287</v>
      </c>
      <c r="C211" s="20">
        <v>2009</v>
      </c>
      <c r="D211" s="20">
        <f>production!I80</f>
        <v>1673</v>
      </c>
      <c r="E211" s="20">
        <f>D211-C211</f>
        <v>-336</v>
      </c>
      <c r="F211" s="20" t="s">
        <v>453</v>
      </c>
      <c r="G211" s="20"/>
      <c r="H211" s="21"/>
    </row>
    <row r="212" spans="1:8" x14ac:dyDescent="0.35">
      <c r="A212" s="19" t="s">
        <v>3</v>
      </c>
      <c r="B212" s="20">
        <v>660</v>
      </c>
      <c r="C212" s="20">
        <v>4620</v>
      </c>
      <c r="D212" s="22">
        <f>production!I81</f>
        <v>4505</v>
      </c>
      <c r="E212" s="20">
        <f t="shared" ref="E212:E219" si="24">D212-C212</f>
        <v>-115</v>
      </c>
      <c r="F212" s="20" t="s">
        <v>443</v>
      </c>
      <c r="G212" s="20"/>
      <c r="H212" s="21"/>
    </row>
    <row r="213" spans="1:8" x14ac:dyDescent="0.35">
      <c r="A213" s="19" t="s">
        <v>100</v>
      </c>
      <c r="B213" s="20">
        <v>360</v>
      </c>
      <c r="C213" s="20">
        <v>2520</v>
      </c>
      <c r="D213" s="22">
        <f>production!I82</f>
        <v>934</v>
      </c>
      <c r="E213" s="20">
        <f t="shared" si="24"/>
        <v>-1586</v>
      </c>
      <c r="F213" s="23" t="s">
        <v>453</v>
      </c>
      <c r="G213" s="20"/>
      <c r="H213" s="21"/>
    </row>
    <row r="214" spans="1:8" x14ac:dyDescent="0.35">
      <c r="A214" s="19" t="s">
        <v>115</v>
      </c>
      <c r="B214" s="20">
        <v>15</v>
      </c>
      <c r="C214" s="20">
        <v>105</v>
      </c>
      <c r="D214" s="22">
        <f>production!I83</f>
        <v>75</v>
      </c>
      <c r="E214" s="20">
        <f t="shared" si="24"/>
        <v>-30</v>
      </c>
      <c r="F214" s="20" t="s">
        <v>382</v>
      </c>
      <c r="G214" s="20"/>
      <c r="H214" s="21"/>
    </row>
    <row r="215" spans="1:8" x14ac:dyDescent="0.35">
      <c r="A215" s="19" t="s">
        <v>125</v>
      </c>
      <c r="B215" s="20">
        <v>194</v>
      </c>
      <c r="C215" s="20">
        <v>1358</v>
      </c>
      <c r="D215" s="22">
        <f>production!I84</f>
        <v>1140</v>
      </c>
      <c r="E215" s="20">
        <f t="shared" si="24"/>
        <v>-218</v>
      </c>
      <c r="F215" s="23" t="s">
        <v>444</v>
      </c>
      <c r="G215" s="20"/>
      <c r="H215" s="21"/>
    </row>
    <row r="216" spans="1:8" x14ac:dyDescent="0.35">
      <c r="A216" s="19" t="s">
        <v>4</v>
      </c>
      <c r="B216" s="20">
        <v>3135</v>
      </c>
      <c r="C216" s="20">
        <v>21945</v>
      </c>
      <c r="D216" s="22">
        <f>production!I86</f>
        <v>18109</v>
      </c>
      <c r="E216" s="20">
        <f t="shared" si="24"/>
        <v>-3836</v>
      </c>
      <c r="F216" s="23" t="s">
        <v>454</v>
      </c>
      <c r="G216" s="24"/>
      <c r="H216" s="21"/>
    </row>
    <row r="217" spans="1:8" x14ac:dyDescent="0.35">
      <c r="A217" s="19" t="s">
        <v>112</v>
      </c>
      <c r="B217" s="20">
        <v>5</v>
      </c>
      <c r="C217" s="20">
        <v>35</v>
      </c>
      <c r="D217" s="22">
        <f>production!I87</f>
        <v>0</v>
      </c>
      <c r="E217" s="20">
        <f t="shared" si="24"/>
        <v>-35</v>
      </c>
      <c r="F217" s="20" t="s">
        <v>203</v>
      </c>
      <c r="G217" s="20"/>
      <c r="H217" s="21"/>
    </row>
    <row r="218" spans="1:8" x14ac:dyDescent="0.35">
      <c r="A218" s="19" t="s">
        <v>116</v>
      </c>
      <c r="B218" s="20">
        <v>7</v>
      </c>
      <c r="C218" s="20">
        <v>49</v>
      </c>
      <c r="D218" s="22">
        <f>production!I88</f>
        <v>92</v>
      </c>
      <c r="E218" s="20">
        <f t="shared" si="24"/>
        <v>43</v>
      </c>
      <c r="F218" s="20" t="s">
        <v>201</v>
      </c>
      <c r="G218" s="20"/>
      <c r="H218" s="21"/>
    </row>
    <row r="219" spans="1:8" x14ac:dyDescent="0.35">
      <c r="A219" s="19" t="s">
        <v>124</v>
      </c>
      <c r="B219" s="20">
        <v>3</v>
      </c>
      <c r="C219" s="20">
        <v>21</v>
      </c>
      <c r="D219" s="22">
        <f>production!I89</f>
        <v>56</v>
      </c>
      <c r="E219" s="20">
        <f t="shared" si="24"/>
        <v>35</v>
      </c>
      <c r="F219" s="20" t="s">
        <v>201</v>
      </c>
      <c r="G219" s="20"/>
      <c r="H219" s="21"/>
    </row>
    <row r="221" spans="1:8" ht="29" x14ac:dyDescent="0.35">
      <c r="A221" s="16" t="s">
        <v>191</v>
      </c>
      <c r="B221" s="16" t="s">
        <v>192</v>
      </c>
      <c r="C221" s="17" t="s">
        <v>196</v>
      </c>
      <c r="D221" s="17" t="s">
        <v>193</v>
      </c>
      <c r="E221" s="17" t="s">
        <v>200</v>
      </c>
      <c r="F221" s="16" t="s">
        <v>204</v>
      </c>
      <c r="G221" s="17" t="s">
        <v>194</v>
      </c>
      <c r="H221" s="18" t="s">
        <v>480</v>
      </c>
    </row>
    <row r="222" spans="1:8" x14ac:dyDescent="0.35">
      <c r="A222" s="19" t="s">
        <v>2</v>
      </c>
      <c r="B222" s="20">
        <v>287</v>
      </c>
      <c r="C222" s="20">
        <v>2009</v>
      </c>
      <c r="D222" s="20">
        <f>production!Q80</f>
        <v>1628</v>
      </c>
      <c r="E222" s="20">
        <f>D222-C222</f>
        <v>-381</v>
      </c>
      <c r="F222" s="20" t="s">
        <v>453</v>
      </c>
      <c r="G222" s="20"/>
      <c r="H222" s="21"/>
    </row>
    <row r="223" spans="1:8" x14ac:dyDescent="0.35">
      <c r="A223" s="19" t="s">
        <v>3</v>
      </c>
      <c r="B223" s="20">
        <v>660</v>
      </c>
      <c r="C223" s="20">
        <v>4620</v>
      </c>
      <c r="D223" s="22">
        <f>production!Q81</f>
        <v>4423</v>
      </c>
      <c r="E223" s="20">
        <f t="shared" ref="E223:E230" si="25">D223-C223</f>
        <v>-197</v>
      </c>
      <c r="F223" s="20" t="s">
        <v>443</v>
      </c>
      <c r="G223" s="20"/>
      <c r="H223" s="21"/>
    </row>
    <row r="224" spans="1:8" x14ac:dyDescent="0.35">
      <c r="A224" s="19" t="s">
        <v>100</v>
      </c>
      <c r="B224" s="20">
        <v>360</v>
      </c>
      <c r="C224" s="20">
        <v>2520</v>
      </c>
      <c r="D224" s="22">
        <f>production!Q82</f>
        <v>894</v>
      </c>
      <c r="E224" s="20">
        <f t="shared" si="25"/>
        <v>-1626</v>
      </c>
      <c r="F224" s="23" t="s">
        <v>453</v>
      </c>
      <c r="G224" s="20"/>
      <c r="H224" s="21"/>
    </row>
    <row r="225" spans="1:8" x14ac:dyDescent="0.35">
      <c r="A225" s="19" t="s">
        <v>115</v>
      </c>
      <c r="B225" s="20">
        <v>15</v>
      </c>
      <c r="C225" s="20">
        <v>105</v>
      </c>
      <c r="D225" s="22">
        <f>production!Q83</f>
        <v>48</v>
      </c>
      <c r="E225" s="20">
        <f t="shared" si="25"/>
        <v>-57</v>
      </c>
      <c r="F225" s="20" t="s">
        <v>382</v>
      </c>
      <c r="G225" s="20"/>
      <c r="H225" s="21"/>
    </row>
    <row r="226" spans="1:8" x14ac:dyDescent="0.35">
      <c r="A226" s="19" t="s">
        <v>125</v>
      </c>
      <c r="B226" s="20">
        <v>194</v>
      </c>
      <c r="C226" s="20">
        <v>1358</v>
      </c>
      <c r="D226" s="22">
        <f>production!Q84</f>
        <v>1488</v>
      </c>
      <c r="E226" s="20">
        <f t="shared" si="25"/>
        <v>130</v>
      </c>
      <c r="F226" s="23" t="s">
        <v>444</v>
      </c>
      <c r="G226" s="20"/>
      <c r="H226" s="21"/>
    </row>
    <row r="227" spans="1:8" x14ac:dyDescent="0.35">
      <c r="A227" s="19" t="s">
        <v>4</v>
      </c>
      <c r="B227" s="20">
        <v>3135</v>
      </c>
      <c r="C227" s="20">
        <v>21945</v>
      </c>
      <c r="D227" s="22">
        <f>production!Q86</f>
        <v>18587</v>
      </c>
      <c r="E227" s="20">
        <f t="shared" si="25"/>
        <v>-3358</v>
      </c>
      <c r="F227" s="23" t="s">
        <v>454</v>
      </c>
      <c r="G227" s="24"/>
      <c r="H227" s="21"/>
    </row>
    <row r="228" spans="1:8" x14ac:dyDescent="0.35">
      <c r="A228" s="19" t="s">
        <v>112</v>
      </c>
      <c r="B228" s="20">
        <v>5</v>
      </c>
      <c r="C228" s="20">
        <v>35</v>
      </c>
      <c r="D228" s="22">
        <f>production!Q87</f>
        <v>0</v>
      </c>
      <c r="E228" s="20">
        <f t="shared" si="25"/>
        <v>-35</v>
      </c>
      <c r="F228" s="20" t="s">
        <v>203</v>
      </c>
      <c r="G228" s="20"/>
      <c r="H228" s="21"/>
    </row>
    <row r="229" spans="1:8" x14ac:dyDescent="0.35">
      <c r="A229" s="19" t="s">
        <v>116</v>
      </c>
      <c r="B229" s="20">
        <v>7</v>
      </c>
      <c r="C229" s="20">
        <v>49</v>
      </c>
      <c r="D229" s="22">
        <f>production!Q88</f>
        <v>46</v>
      </c>
      <c r="E229" s="20">
        <f t="shared" si="25"/>
        <v>-3</v>
      </c>
      <c r="F229" s="20" t="s">
        <v>201</v>
      </c>
      <c r="G229" s="20"/>
      <c r="H229" s="21"/>
    </row>
    <row r="230" spans="1:8" x14ac:dyDescent="0.35">
      <c r="A230" s="19" t="s">
        <v>124</v>
      </c>
      <c r="B230" s="20">
        <v>3</v>
      </c>
      <c r="C230" s="20">
        <v>21</v>
      </c>
      <c r="D230" s="22">
        <f>production!Q89</f>
        <v>64</v>
      </c>
      <c r="E230" s="20">
        <f t="shared" si="25"/>
        <v>43</v>
      </c>
      <c r="F230" s="20" t="s">
        <v>201</v>
      </c>
      <c r="G230" s="20"/>
      <c r="H230" s="21"/>
    </row>
    <row r="232" spans="1:8" ht="29" x14ac:dyDescent="0.35">
      <c r="A232" s="16" t="s">
        <v>191</v>
      </c>
      <c r="B232" s="16" t="s">
        <v>192</v>
      </c>
      <c r="C232" s="17" t="s">
        <v>196</v>
      </c>
      <c r="D232" s="17" t="s">
        <v>193</v>
      </c>
      <c r="E232" s="17" t="s">
        <v>200</v>
      </c>
      <c r="F232" s="16" t="s">
        <v>204</v>
      </c>
      <c r="G232" s="17" t="s">
        <v>194</v>
      </c>
      <c r="H232" s="18" t="s">
        <v>536</v>
      </c>
    </row>
    <row r="233" spans="1:8" x14ac:dyDescent="0.35">
      <c r="A233" s="19" t="s">
        <v>2</v>
      </c>
      <c r="B233" s="20">
        <v>287</v>
      </c>
      <c r="C233" s="20">
        <v>2009</v>
      </c>
      <c r="D233" s="20">
        <f>production!I99</f>
        <v>1632</v>
      </c>
      <c r="E233" s="20">
        <f>D233-C233</f>
        <v>-377</v>
      </c>
      <c r="F233" s="20" t="s">
        <v>453</v>
      </c>
      <c r="G233" s="20"/>
      <c r="H233" s="21"/>
    </row>
    <row r="234" spans="1:8" x14ac:dyDescent="0.35">
      <c r="A234" s="19" t="s">
        <v>3</v>
      </c>
      <c r="B234" s="20">
        <v>660</v>
      </c>
      <c r="C234" s="20">
        <v>4620</v>
      </c>
      <c r="D234" s="22">
        <f>production!I100</f>
        <v>4365</v>
      </c>
      <c r="E234" s="20">
        <f t="shared" ref="E234:E241" si="26">D234-C234</f>
        <v>-255</v>
      </c>
      <c r="F234" s="20" t="s">
        <v>443</v>
      </c>
      <c r="G234" s="20"/>
      <c r="H234" s="21"/>
    </row>
    <row r="235" spans="1:8" x14ac:dyDescent="0.35">
      <c r="A235" s="19" t="s">
        <v>100</v>
      </c>
      <c r="B235" s="20">
        <v>360</v>
      </c>
      <c r="C235" s="20">
        <v>2520</v>
      </c>
      <c r="D235" s="22">
        <f>production!I101</f>
        <v>854</v>
      </c>
      <c r="E235" s="20">
        <f t="shared" si="26"/>
        <v>-1666</v>
      </c>
      <c r="F235" s="23" t="s">
        <v>453</v>
      </c>
      <c r="G235" s="20"/>
      <c r="H235" s="21"/>
    </row>
    <row r="236" spans="1:8" x14ac:dyDescent="0.35">
      <c r="A236" s="19" t="s">
        <v>115</v>
      </c>
      <c r="B236" s="20">
        <v>15</v>
      </c>
      <c r="C236" s="20">
        <v>105</v>
      </c>
      <c r="D236" s="22">
        <f>production!I102</f>
        <v>337</v>
      </c>
      <c r="E236" s="20">
        <f t="shared" si="26"/>
        <v>232</v>
      </c>
      <c r="F236" s="20" t="s">
        <v>201</v>
      </c>
      <c r="G236" s="20"/>
      <c r="H236" s="21"/>
    </row>
    <row r="237" spans="1:8" x14ac:dyDescent="0.35">
      <c r="A237" s="19" t="s">
        <v>125</v>
      </c>
      <c r="B237" s="20">
        <v>194</v>
      </c>
      <c r="C237" s="20">
        <v>1358</v>
      </c>
      <c r="D237" s="22">
        <f>production!I103</f>
        <v>2200</v>
      </c>
      <c r="E237" s="20">
        <f t="shared" si="26"/>
        <v>842</v>
      </c>
      <c r="F237" s="23" t="s">
        <v>444</v>
      </c>
      <c r="G237" s="20"/>
      <c r="H237" s="21"/>
    </row>
    <row r="238" spans="1:8" x14ac:dyDescent="0.35">
      <c r="A238" s="19" t="s">
        <v>4</v>
      </c>
      <c r="B238" s="20">
        <v>3135</v>
      </c>
      <c r="C238" s="20">
        <v>21945</v>
      </c>
      <c r="D238" s="22">
        <f>production!I105</f>
        <v>17813</v>
      </c>
      <c r="E238" s="20">
        <f t="shared" si="26"/>
        <v>-4132</v>
      </c>
      <c r="F238" s="23" t="s">
        <v>454</v>
      </c>
      <c r="G238" s="24"/>
      <c r="H238" s="21"/>
    </row>
    <row r="239" spans="1:8" x14ac:dyDescent="0.35">
      <c r="A239" s="19" t="s">
        <v>112</v>
      </c>
      <c r="B239" s="20">
        <v>5</v>
      </c>
      <c r="C239" s="20">
        <v>35</v>
      </c>
      <c r="D239" s="22">
        <f>production!I106</f>
        <v>0</v>
      </c>
      <c r="E239" s="20">
        <f t="shared" si="26"/>
        <v>-35</v>
      </c>
      <c r="F239" s="20" t="s">
        <v>203</v>
      </c>
      <c r="G239" s="20"/>
      <c r="H239" s="21"/>
    </row>
    <row r="240" spans="1:8" x14ac:dyDescent="0.35">
      <c r="A240" s="19" t="s">
        <v>116</v>
      </c>
      <c r="B240" s="20">
        <v>7</v>
      </c>
      <c r="C240" s="20">
        <v>49</v>
      </c>
      <c r="D240" s="22">
        <f>production!I107</f>
        <v>77</v>
      </c>
      <c r="E240" s="20">
        <f t="shared" si="26"/>
        <v>28</v>
      </c>
      <c r="F240" s="20" t="s">
        <v>201</v>
      </c>
      <c r="G240" s="20"/>
      <c r="H240" s="21"/>
    </row>
    <row r="241" spans="1:8" x14ac:dyDescent="0.35">
      <c r="A241" s="19" t="s">
        <v>124</v>
      </c>
      <c r="B241" s="20">
        <v>3</v>
      </c>
      <c r="C241" s="20">
        <v>21</v>
      </c>
      <c r="D241" s="22">
        <f>production!I108</f>
        <v>63</v>
      </c>
      <c r="E241" s="20">
        <f t="shared" si="26"/>
        <v>42</v>
      </c>
      <c r="F241" s="20" t="s">
        <v>201</v>
      </c>
      <c r="G241" s="20"/>
      <c r="H241" s="21"/>
    </row>
    <row r="243" spans="1:8" ht="29" x14ac:dyDescent="0.35">
      <c r="A243" s="16" t="s">
        <v>191</v>
      </c>
      <c r="B243" s="16" t="s">
        <v>192</v>
      </c>
      <c r="C243" s="17" t="s">
        <v>196</v>
      </c>
      <c r="D243" s="17" t="s">
        <v>193</v>
      </c>
      <c r="E243" s="17" t="s">
        <v>200</v>
      </c>
      <c r="F243" s="16" t="s">
        <v>204</v>
      </c>
      <c r="G243" s="17" t="s">
        <v>194</v>
      </c>
      <c r="H243" s="18" t="s">
        <v>554</v>
      </c>
    </row>
    <row r="244" spans="1:8" x14ac:dyDescent="0.35">
      <c r="A244" s="19" t="s">
        <v>2</v>
      </c>
      <c r="B244" s="20">
        <v>287</v>
      </c>
      <c r="C244" s="20">
        <v>2009</v>
      </c>
      <c r="D244" s="20">
        <f>production!Q99</f>
        <v>2060</v>
      </c>
      <c r="E244" s="20">
        <f>D244-C244</f>
        <v>51</v>
      </c>
      <c r="F244" s="20" t="s">
        <v>453</v>
      </c>
      <c r="G244" s="20"/>
      <c r="H244" s="21"/>
    </row>
    <row r="245" spans="1:8" x14ac:dyDescent="0.35">
      <c r="A245" s="19" t="s">
        <v>3</v>
      </c>
      <c r="B245" s="20">
        <v>660</v>
      </c>
      <c r="C245" s="20">
        <v>4620</v>
      </c>
      <c r="D245" s="22">
        <f>production!Q100</f>
        <v>4481</v>
      </c>
      <c r="E245" s="20">
        <f t="shared" ref="E245:E252" si="27">D245-C245</f>
        <v>-139</v>
      </c>
      <c r="F245" s="20" t="s">
        <v>560</v>
      </c>
      <c r="G245" s="20"/>
      <c r="H245" s="21"/>
    </row>
    <row r="246" spans="1:8" x14ac:dyDescent="0.35">
      <c r="A246" s="19" t="s">
        <v>100</v>
      </c>
      <c r="B246" s="20">
        <v>360</v>
      </c>
      <c r="C246" s="20">
        <v>2520</v>
      </c>
      <c r="D246" s="22">
        <f>production!Q101</f>
        <v>637</v>
      </c>
      <c r="E246" s="20">
        <f t="shared" si="27"/>
        <v>-1883</v>
      </c>
      <c r="F246" s="23" t="s">
        <v>561</v>
      </c>
      <c r="G246" s="20"/>
      <c r="H246" s="21"/>
    </row>
    <row r="247" spans="1:8" x14ac:dyDescent="0.35">
      <c r="A247" s="19" t="s">
        <v>115</v>
      </c>
      <c r="B247" s="20">
        <v>15</v>
      </c>
      <c r="C247" s="20">
        <v>105</v>
      </c>
      <c r="D247" s="22">
        <f>production!Q102</f>
        <v>349</v>
      </c>
      <c r="E247" s="20">
        <f t="shared" si="27"/>
        <v>244</v>
      </c>
      <c r="F247" s="20" t="s">
        <v>201</v>
      </c>
      <c r="G247" s="20"/>
      <c r="H247" s="21"/>
    </row>
    <row r="248" spans="1:8" x14ac:dyDescent="0.35">
      <c r="A248" s="19" t="s">
        <v>125</v>
      </c>
      <c r="B248" s="20">
        <v>194</v>
      </c>
      <c r="C248" s="20">
        <v>1358</v>
      </c>
      <c r="D248" s="22">
        <f>production!Q103</f>
        <v>2394</v>
      </c>
      <c r="E248" s="20">
        <f t="shared" si="27"/>
        <v>1036</v>
      </c>
      <c r="F248" s="23" t="s">
        <v>444</v>
      </c>
      <c r="G248" s="20"/>
      <c r="H248" s="21"/>
    </row>
    <row r="249" spans="1:8" x14ac:dyDescent="0.35">
      <c r="A249" s="19" t="s">
        <v>4</v>
      </c>
      <c r="B249" s="20">
        <v>3135</v>
      </c>
      <c r="C249" s="20">
        <v>21945</v>
      </c>
      <c r="D249" s="22">
        <f>production!Q105</f>
        <v>18156</v>
      </c>
      <c r="E249" s="20">
        <f t="shared" si="27"/>
        <v>-3789</v>
      </c>
      <c r="F249" s="23" t="s">
        <v>562</v>
      </c>
      <c r="G249" s="24"/>
      <c r="H249" s="21"/>
    </row>
    <row r="250" spans="1:8" x14ac:dyDescent="0.35">
      <c r="A250" s="19" t="s">
        <v>112</v>
      </c>
      <c r="B250" s="20">
        <v>5</v>
      </c>
      <c r="C250" s="20">
        <v>35</v>
      </c>
      <c r="D250" s="22">
        <f>production!Q106</f>
        <v>0</v>
      </c>
      <c r="E250" s="20">
        <f t="shared" si="27"/>
        <v>-35</v>
      </c>
      <c r="F250" s="20" t="s">
        <v>203</v>
      </c>
      <c r="G250" s="20"/>
      <c r="H250" s="21"/>
    </row>
    <row r="251" spans="1:8" x14ac:dyDescent="0.35">
      <c r="A251" s="19" t="s">
        <v>116</v>
      </c>
      <c r="B251" s="20">
        <v>7</v>
      </c>
      <c r="C251" s="20">
        <v>49</v>
      </c>
      <c r="D251" s="22">
        <f>production!Q107</f>
        <v>101</v>
      </c>
      <c r="E251" s="20">
        <f t="shared" si="27"/>
        <v>52</v>
      </c>
      <c r="F251" s="20" t="s">
        <v>201</v>
      </c>
      <c r="G251" s="20"/>
      <c r="H251" s="21"/>
    </row>
    <row r="252" spans="1:8" x14ac:dyDescent="0.35">
      <c r="A252" s="19" t="s">
        <v>124</v>
      </c>
      <c r="B252" s="20">
        <v>3</v>
      </c>
      <c r="C252" s="20">
        <v>21</v>
      </c>
      <c r="D252" s="22">
        <f>production!Q108</f>
        <v>97</v>
      </c>
      <c r="E252" s="20">
        <f t="shared" si="27"/>
        <v>76</v>
      </c>
      <c r="F252" s="20" t="s">
        <v>201</v>
      </c>
      <c r="G252" s="20"/>
      <c r="H252" s="21"/>
    </row>
    <row r="254" spans="1:8" ht="29" x14ac:dyDescent="0.35">
      <c r="A254" s="16" t="s">
        <v>191</v>
      </c>
      <c r="B254" s="16" t="s">
        <v>192</v>
      </c>
      <c r="C254" s="17" t="s">
        <v>196</v>
      </c>
      <c r="D254" s="17" t="s">
        <v>193</v>
      </c>
      <c r="E254" s="17" t="s">
        <v>200</v>
      </c>
      <c r="F254" s="16" t="s">
        <v>204</v>
      </c>
      <c r="G254" s="17" t="s">
        <v>194</v>
      </c>
      <c r="H254" s="18" t="s">
        <v>584</v>
      </c>
    </row>
    <row r="255" spans="1:8" x14ac:dyDescent="0.35">
      <c r="A255" s="19" t="s">
        <v>2</v>
      </c>
      <c r="B255" s="20">
        <v>287</v>
      </c>
      <c r="C255" s="20">
        <v>2009</v>
      </c>
      <c r="D255" s="20">
        <f>production!I118</f>
        <v>1793</v>
      </c>
      <c r="E255" s="20">
        <f>D255-C255</f>
        <v>-216</v>
      </c>
      <c r="F255" s="20" t="s">
        <v>453</v>
      </c>
      <c r="G255" s="20"/>
      <c r="H255" s="21"/>
    </row>
    <row r="256" spans="1:8" x14ac:dyDescent="0.35">
      <c r="A256" s="19" t="s">
        <v>3</v>
      </c>
      <c r="B256" s="20">
        <v>660</v>
      </c>
      <c r="C256" s="20">
        <v>4620</v>
      </c>
      <c r="D256" s="22">
        <f>production!I119</f>
        <v>4366</v>
      </c>
      <c r="E256" s="20">
        <f t="shared" ref="E256:E263" si="28">D256-C256</f>
        <v>-254</v>
      </c>
      <c r="F256" s="20" t="s">
        <v>560</v>
      </c>
      <c r="G256" s="20"/>
      <c r="H256" s="21"/>
    </row>
    <row r="257" spans="1:8" x14ac:dyDescent="0.35">
      <c r="A257" s="19" t="s">
        <v>100</v>
      </c>
      <c r="B257" s="20">
        <v>360</v>
      </c>
      <c r="C257" s="20">
        <v>2520</v>
      </c>
      <c r="D257" s="22">
        <f>production!I120</f>
        <v>364</v>
      </c>
      <c r="E257" s="20">
        <f t="shared" si="28"/>
        <v>-2156</v>
      </c>
      <c r="F257" s="23" t="s">
        <v>561</v>
      </c>
      <c r="G257" s="20"/>
      <c r="H257" s="21"/>
    </row>
    <row r="258" spans="1:8" x14ac:dyDescent="0.35">
      <c r="A258" s="19" t="s">
        <v>115</v>
      </c>
      <c r="B258" s="20">
        <v>15</v>
      </c>
      <c r="C258" s="20">
        <v>105</v>
      </c>
      <c r="D258" s="22">
        <f>production!I121</f>
        <v>135</v>
      </c>
      <c r="E258" s="20">
        <f t="shared" si="28"/>
        <v>30</v>
      </c>
      <c r="F258" s="20" t="s">
        <v>201</v>
      </c>
      <c r="G258" s="20"/>
      <c r="H258" s="21"/>
    </row>
    <row r="259" spans="1:8" x14ac:dyDescent="0.35">
      <c r="A259" s="19" t="s">
        <v>125</v>
      </c>
      <c r="B259" s="20">
        <v>194</v>
      </c>
      <c r="C259" s="20">
        <v>1358</v>
      </c>
      <c r="D259" s="22">
        <f>production!I122</f>
        <v>1789</v>
      </c>
      <c r="E259" s="20">
        <f t="shared" si="28"/>
        <v>431</v>
      </c>
      <c r="F259" s="23" t="s">
        <v>444</v>
      </c>
      <c r="G259" s="20"/>
      <c r="H259" s="21"/>
    </row>
    <row r="260" spans="1:8" x14ac:dyDescent="0.35">
      <c r="A260" s="19" t="s">
        <v>4</v>
      </c>
      <c r="B260" s="20">
        <v>3135</v>
      </c>
      <c r="C260" s="20">
        <v>21945</v>
      </c>
      <c r="D260" s="22">
        <f>production!I124</f>
        <v>18973</v>
      </c>
      <c r="E260" s="20">
        <f t="shared" si="28"/>
        <v>-2972</v>
      </c>
      <c r="F260" s="23" t="s">
        <v>562</v>
      </c>
      <c r="G260" s="24"/>
      <c r="H260" s="21"/>
    </row>
    <row r="261" spans="1:8" x14ac:dyDescent="0.35">
      <c r="A261" s="19" t="s">
        <v>112</v>
      </c>
      <c r="B261" s="20">
        <v>5</v>
      </c>
      <c r="C261" s="20">
        <v>35</v>
      </c>
      <c r="D261" s="22">
        <f>production!I125</f>
        <v>0</v>
      </c>
      <c r="E261" s="20">
        <f t="shared" si="28"/>
        <v>-35</v>
      </c>
      <c r="F261" s="20" t="s">
        <v>203</v>
      </c>
      <c r="G261" s="20"/>
      <c r="H261" s="21"/>
    </row>
    <row r="262" spans="1:8" x14ac:dyDescent="0.35">
      <c r="A262" s="19" t="s">
        <v>116</v>
      </c>
      <c r="B262" s="20">
        <v>7</v>
      </c>
      <c r="C262" s="20">
        <v>49</v>
      </c>
      <c r="D262" s="22">
        <f>production!I126</f>
        <v>92</v>
      </c>
      <c r="E262" s="20">
        <f t="shared" si="28"/>
        <v>43</v>
      </c>
      <c r="F262" s="20" t="s">
        <v>201</v>
      </c>
      <c r="G262" s="20"/>
      <c r="H262" s="21"/>
    </row>
    <row r="263" spans="1:8" x14ac:dyDescent="0.35">
      <c r="A263" s="19" t="s">
        <v>124</v>
      </c>
      <c r="B263" s="20">
        <v>3</v>
      </c>
      <c r="C263" s="20">
        <v>21</v>
      </c>
      <c r="D263" s="22">
        <f>production!I127</f>
        <v>68</v>
      </c>
      <c r="E263" s="20">
        <f t="shared" si="28"/>
        <v>47</v>
      </c>
      <c r="F263" s="20" t="s">
        <v>201</v>
      </c>
      <c r="G263" s="20"/>
      <c r="H263" s="21"/>
    </row>
    <row r="265" spans="1:8" ht="29" x14ac:dyDescent="0.35">
      <c r="A265" s="16" t="s">
        <v>191</v>
      </c>
      <c r="B265" s="16" t="s">
        <v>192</v>
      </c>
      <c r="C265" s="17" t="s">
        <v>196</v>
      </c>
      <c r="D265" s="17" t="s">
        <v>193</v>
      </c>
      <c r="E265" s="17" t="s">
        <v>200</v>
      </c>
      <c r="F265" s="16" t="s">
        <v>204</v>
      </c>
      <c r="G265" s="17" t="s">
        <v>194</v>
      </c>
      <c r="H265" s="18" t="s">
        <v>580</v>
      </c>
    </row>
    <row r="266" spans="1:8" x14ac:dyDescent="0.35">
      <c r="A266" s="19" t="s">
        <v>2</v>
      </c>
      <c r="B266" s="20">
        <v>287</v>
      </c>
      <c r="C266" s="20">
        <v>2009</v>
      </c>
      <c r="D266" s="20">
        <f>production!Q118</f>
        <v>1771</v>
      </c>
      <c r="E266" s="20">
        <f>D266-C266</f>
        <v>-238</v>
      </c>
      <c r="F266" s="20" t="s">
        <v>453</v>
      </c>
      <c r="G266" s="20"/>
      <c r="H266" s="21"/>
    </row>
    <row r="267" spans="1:8" x14ac:dyDescent="0.35">
      <c r="A267" s="19" t="s">
        <v>3</v>
      </c>
      <c r="B267" s="20">
        <v>660</v>
      </c>
      <c r="C267" s="20">
        <v>4620</v>
      </c>
      <c r="D267" s="22">
        <f>production!Q119</f>
        <v>4394</v>
      </c>
      <c r="E267" s="20">
        <f t="shared" ref="E267:E274" si="29">D267-C267</f>
        <v>-226</v>
      </c>
      <c r="F267" s="20" t="s">
        <v>627</v>
      </c>
      <c r="G267" s="20"/>
      <c r="H267" s="21"/>
    </row>
    <row r="268" spans="1:8" ht="29" x14ac:dyDescent="0.35">
      <c r="A268" s="19" t="s">
        <v>100</v>
      </c>
      <c r="B268" s="20">
        <v>360</v>
      </c>
      <c r="C268" s="20">
        <v>2520</v>
      </c>
      <c r="D268" s="22">
        <f>production!Q120</f>
        <v>0</v>
      </c>
      <c r="E268" s="20">
        <f t="shared" si="29"/>
        <v>-2520</v>
      </c>
      <c r="F268" s="25" t="s">
        <v>629</v>
      </c>
      <c r="G268" s="20"/>
      <c r="H268" s="21"/>
    </row>
    <row r="269" spans="1:8" x14ac:dyDescent="0.35">
      <c r="A269" s="19" t="s">
        <v>115</v>
      </c>
      <c r="B269" s="20">
        <v>15</v>
      </c>
      <c r="C269" s="20">
        <v>105</v>
      </c>
      <c r="D269" s="22">
        <f>production!Q121</f>
        <v>56</v>
      </c>
      <c r="E269" s="20">
        <f t="shared" si="29"/>
        <v>-49</v>
      </c>
      <c r="F269" s="20" t="s">
        <v>625</v>
      </c>
      <c r="G269" s="20"/>
      <c r="H269" s="21"/>
    </row>
    <row r="270" spans="1:8" x14ac:dyDescent="0.35">
      <c r="A270" s="19" t="s">
        <v>125</v>
      </c>
      <c r="B270" s="20">
        <v>194</v>
      </c>
      <c r="C270" s="20">
        <v>1358</v>
      </c>
      <c r="D270" s="22">
        <f>production!Q122</f>
        <v>0</v>
      </c>
      <c r="E270" s="20">
        <f t="shared" si="29"/>
        <v>-1358</v>
      </c>
      <c r="F270" s="23" t="s">
        <v>628</v>
      </c>
      <c r="G270" s="20"/>
      <c r="H270" s="21"/>
    </row>
    <row r="271" spans="1:8" x14ac:dyDescent="0.35">
      <c r="A271" s="19" t="s">
        <v>4</v>
      </c>
      <c r="B271" s="20">
        <v>3135</v>
      </c>
      <c r="C271" s="20">
        <v>21945</v>
      </c>
      <c r="D271" s="22">
        <f>production!Q124</f>
        <v>18987</v>
      </c>
      <c r="E271" s="20">
        <f t="shared" si="29"/>
        <v>-2958</v>
      </c>
      <c r="F271" s="23" t="s">
        <v>626</v>
      </c>
      <c r="G271" s="24"/>
      <c r="H271" s="21"/>
    </row>
    <row r="272" spans="1:8" x14ac:dyDescent="0.35">
      <c r="A272" s="19" t="s">
        <v>112</v>
      </c>
      <c r="B272" s="20">
        <v>5</v>
      </c>
      <c r="C272" s="20">
        <v>35</v>
      </c>
      <c r="D272" s="22">
        <f>production!Q125</f>
        <v>0</v>
      </c>
      <c r="E272" s="20">
        <f t="shared" si="29"/>
        <v>-35</v>
      </c>
      <c r="F272" s="20" t="s">
        <v>203</v>
      </c>
      <c r="G272" s="20"/>
      <c r="H272" s="21"/>
    </row>
    <row r="273" spans="1:8" x14ac:dyDescent="0.35">
      <c r="A273" s="19" t="s">
        <v>116</v>
      </c>
      <c r="B273" s="20">
        <v>7</v>
      </c>
      <c r="C273" s="20">
        <v>49</v>
      </c>
      <c r="D273" s="22">
        <f>production!Q126</f>
        <v>13</v>
      </c>
      <c r="E273" s="20">
        <f t="shared" si="29"/>
        <v>-36</v>
      </c>
      <c r="F273" s="20" t="s">
        <v>625</v>
      </c>
      <c r="G273" s="20"/>
      <c r="H273" s="21"/>
    </row>
    <row r="274" spans="1:8" x14ac:dyDescent="0.35">
      <c r="A274" s="19" t="s">
        <v>124</v>
      </c>
      <c r="B274" s="20">
        <v>3</v>
      </c>
      <c r="C274" s="20">
        <v>21</v>
      </c>
      <c r="D274" s="22">
        <f>production!Q127</f>
        <v>84</v>
      </c>
      <c r="E274" s="20">
        <f t="shared" si="29"/>
        <v>63</v>
      </c>
      <c r="F274" s="20" t="s">
        <v>201</v>
      </c>
      <c r="G274" s="20"/>
      <c r="H274" s="21"/>
    </row>
    <row r="276" spans="1:8" ht="29" x14ac:dyDescent="0.35">
      <c r="A276" s="16" t="s">
        <v>191</v>
      </c>
      <c r="B276" s="16" t="s">
        <v>192</v>
      </c>
      <c r="C276" s="17" t="s">
        <v>196</v>
      </c>
      <c r="D276" s="17" t="s">
        <v>193</v>
      </c>
      <c r="E276" s="17" t="s">
        <v>200</v>
      </c>
      <c r="F276" s="16" t="s">
        <v>204</v>
      </c>
      <c r="G276" s="17" t="s">
        <v>194</v>
      </c>
      <c r="H276" s="18" t="s">
        <v>630</v>
      </c>
    </row>
    <row r="277" spans="1:8" x14ac:dyDescent="0.35">
      <c r="A277" s="19" t="s">
        <v>2</v>
      </c>
      <c r="B277" s="20">
        <v>287</v>
      </c>
      <c r="C277" s="20">
        <v>2009</v>
      </c>
      <c r="D277" s="20">
        <f>production!I137</f>
        <v>1264</v>
      </c>
      <c r="E277" s="20">
        <f>D277-C277</f>
        <v>-745</v>
      </c>
      <c r="F277" s="20" t="s">
        <v>661</v>
      </c>
      <c r="G277" s="20"/>
      <c r="H277" s="21"/>
    </row>
    <row r="278" spans="1:8" x14ac:dyDescent="0.35">
      <c r="A278" s="19" t="s">
        <v>3</v>
      </c>
      <c r="B278" s="20">
        <v>660</v>
      </c>
      <c r="C278" s="20">
        <v>4620</v>
      </c>
      <c r="D278" s="22">
        <f>production!I138</f>
        <v>4361</v>
      </c>
      <c r="E278" s="20">
        <f t="shared" ref="E278:E285" si="30">D278-C278</f>
        <v>-259</v>
      </c>
      <c r="F278" s="20" t="s">
        <v>662</v>
      </c>
      <c r="G278" s="20"/>
      <c r="H278" s="21"/>
    </row>
    <row r="279" spans="1:8" ht="29" x14ac:dyDescent="0.35">
      <c r="A279" s="19" t="s">
        <v>100</v>
      </c>
      <c r="B279" s="20">
        <v>360</v>
      </c>
      <c r="C279" s="20">
        <v>2520</v>
      </c>
      <c r="D279" s="22">
        <f>production!I139</f>
        <v>1128</v>
      </c>
      <c r="E279" s="20">
        <f t="shared" si="30"/>
        <v>-1392</v>
      </c>
      <c r="F279" s="25" t="s">
        <v>629</v>
      </c>
      <c r="G279" s="20"/>
      <c r="H279" s="21"/>
    </row>
    <row r="280" spans="1:8" x14ac:dyDescent="0.35">
      <c r="A280" s="19" t="s">
        <v>115</v>
      </c>
      <c r="B280" s="20">
        <v>15</v>
      </c>
      <c r="C280" s="20">
        <v>105</v>
      </c>
      <c r="D280" s="22">
        <f>production!I140</f>
        <v>41</v>
      </c>
      <c r="E280" s="20">
        <f t="shared" si="30"/>
        <v>-64</v>
      </c>
      <c r="F280" s="20" t="s">
        <v>625</v>
      </c>
      <c r="G280" s="20"/>
      <c r="H280" s="21"/>
    </row>
    <row r="281" spans="1:8" x14ac:dyDescent="0.35">
      <c r="A281" s="19" t="s">
        <v>125</v>
      </c>
      <c r="B281" s="20">
        <v>194</v>
      </c>
      <c r="C281" s="20">
        <v>1358</v>
      </c>
      <c r="D281" s="22">
        <f>production!I141</f>
        <v>0</v>
      </c>
      <c r="E281" s="20">
        <f t="shared" si="30"/>
        <v>-1358</v>
      </c>
      <c r="F281" s="23" t="s">
        <v>628</v>
      </c>
      <c r="G281" s="20"/>
      <c r="H281" s="21"/>
    </row>
    <row r="282" spans="1:8" ht="29" x14ac:dyDescent="0.35">
      <c r="A282" s="19" t="s">
        <v>4</v>
      </c>
      <c r="B282" s="20">
        <v>3135</v>
      </c>
      <c r="C282" s="20">
        <v>21945</v>
      </c>
      <c r="D282" s="22">
        <f>production!I143</f>
        <v>15947</v>
      </c>
      <c r="E282" s="20">
        <f t="shared" si="30"/>
        <v>-5998</v>
      </c>
      <c r="F282" s="26" t="s">
        <v>663</v>
      </c>
      <c r="G282" s="24"/>
      <c r="H282" s="21"/>
    </row>
    <row r="283" spans="1:8" x14ac:dyDescent="0.35">
      <c r="A283" s="19" t="s">
        <v>112</v>
      </c>
      <c r="B283" s="20">
        <v>5</v>
      </c>
      <c r="C283" s="20">
        <v>35</v>
      </c>
      <c r="D283" s="22">
        <f>production!I144</f>
        <v>0</v>
      </c>
      <c r="E283" s="20">
        <f t="shared" si="30"/>
        <v>-35</v>
      </c>
      <c r="F283" s="20" t="s">
        <v>203</v>
      </c>
      <c r="G283" s="20"/>
      <c r="H283" s="21"/>
    </row>
    <row r="284" spans="1:8" x14ac:dyDescent="0.35">
      <c r="A284" s="19" t="s">
        <v>116</v>
      </c>
      <c r="B284" s="20">
        <v>7</v>
      </c>
      <c r="C284" s="20">
        <v>49</v>
      </c>
      <c r="D284" s="22">
        <f>production!I145</f>
        <v>58</v>
      </c>
      <c r="E284" s="20">
        <f t="shared" si="30"/>
        <v>9</v>
      </c>
      <c r="F284" s="20" t="s">
        <v>625</v>
      </c>
      <c r="G284" s="20"/>
      <c r="H284" s="21"/>
    </row>
    <row r="285" spans="1:8" x14ac:dyDescent="0.35">
      <c r="A285" s="19" t="s">
        <v>124</v>
      </c>
      <c r="B285" s="20">
        <v>3</v>
      </c>
      <c r="C285" s="20">
        <v>21</v>
      </c>
      <c r="D285" s="22">
        <f>production!I146</f>
        <v>57</v>
      </c>
      <c r="E285" s="20">
        <f t="shared" si="30"/>
        <v>36</v>
      </c>
      <c r="F285" s="20" t="s">
        <v>201</v>
      </c>
      <c r="G285" s="20"/>
      <c r="H285" s="21"/>
    </row>
    <row r="287" spans="1:8" ht="29" x14ac:dyDescent="0.35">
      <c r="A287" s="16" t="s">
        <v>191</v>
      </c>
      <c r="B287" s="16" t="s">
        <v>192</v>
      </c>
      <c r="C287" s="17" t="s">
        <v>196</v>
      </c>
      <c r="D287" s="17" t="s">
        <v>193</v>
      </c>
      <c r="E287" s="17" t="s">
        <v>200</v>
      </c>
      <c r="F287" s="16" t="s">
        <v>204</v>
      </c>
      <c r="G287" s="17" t="s">
        <v>194</v>
      </c>
      <c r="H287" s="18" t="s">
        <v>648</v>
      </c>
    </row>
    <row r="288" spans="1:8" ht="29" x14ac:dyDescent="0.35">
      <c r="A288" s="19" t="s">
        <v>2</v>
      </c>
      <c r="B288" s="20">
        <v>287</v>
      </c>
      <c r="C288" s="20">
        <v>2009</v>
      </c>
      <c r="D288" s="20">
        <f>production!Q137</f>
        <v>1015</v>
      </c>
      <c r="E288" s="20">
        <f>D288-C288</f>
        <v>-994</v>
      </c>
      <c r="F288" s="27" t="s">
        <v>689</v>
      </c>
      <c r="G288" s="20"/>
      <c r="H288" s="21"/>
    </row>
    <row r="289" spans="1:8" ht="29" x14ac:dyDescent="0.35">
      <c r="A289" s="19" t="s">
        <v>3</v>
      </c>
      <c r="B289" s="20">
        <v>660</v>
      </c>
      <c r="C289" s="20">
        <v>4620</v>
      </c>
      <c r="D289" s="22">
        <f>production!Q138</f>
        <v>3654</v>
      </c>
      <c r="E289" s="20">
        <f t="shared" ref="E289:E296" si="31">D289-C289</f>
        <v>-966</v>
      </c>
      <c r="F289" s="27" t="s">
        <v>690</v>
      </c>
      <c r="G289" s="20"/>
      <c r="H289" s="21"/>
    </row>
    <row r="290" spans="1:8" x14ac:dyDescent="0.35">
      <c r="A290" s="19" t="s">
        <v>100</v>
      </c>
      <c r="B290" s="20">
        <v>360</v>
      </c>
      <c r="C290" s="20">
        <v>2520</v>
      </c>
      <c r="D290" s="22">
        <f>production!Q139</f>
        <v>763</v>
      </c>
      <c r="E290" s="20">
        <f t="shared" si="31"/>
        <v>-1757</v>
      </c>
      <c r="F290" s="25" t="s">
        <v>688</v>
      </c>
      <c r="G290" s="20"/>
      <c r="H290" s="21"/>
    </row>
    <row r="291" spans="1:8" x14ac:dyDescent="0.35">
      <c r="A291" s="19" t="s">
        <v>115</v>
      </c>
      <c r="B291" s="20">
        <v>15</v>
      </c>
      <c r="C291" s="20">
        <v>105</v>
      </c>
      <c r="D291" s="22">
        <f>production!Q140</f>
        <v>37</v>
      </c>
      <c r="E291" s="20">
        <f t="shared" si="31"/>
        <v>-68</v>
      </c>
      <c r="F291" s="20" t="s">
        <v>625</v>
      </c>
      <c r="G291" s="20"/>
      <c r="H291" s="21"/>
    </row>
    <row r="292" spans="1:8" x14ac:dyDescent="0.35">
      <c r="A292" s="19" t="s">
        <v>125</v>
      </c>
      <c r="B292" s="20">
        <v>194</v>
      </c>
      <c r="C292" s="20">
        <v>1358</v>
      </c>
      <c r="D292" s="22">
        <f>production!Q141</f>
        <v>2897</v>
      </c>
      <c r="E292" s="20">
        <f t="shared" si="31"/>
        <v>1539</v>
      </c>
      <c r="F292" s="23" t="s">
        <v>201</v>
      </c>
      <c r="G292" s="20"/>
      <c r="H292" s="21"/>
    </row>
    <row r="293" spans="1:8" x14ac:dyDescent="0.35">
      <c r="A293" s="19" t="s">
        <v>4</v>
      </c>
      <c r="B293" s="20">
        <v>3135</v>
      </c>
      <c r="C293" s="20">
        <v>21945</v>
      </c>
      <c r="D293" s="22">
        <f>production!Q143</f>
        <v>14229</v>
      </c>
      <c r="E293" s="20">
        <f t="shared" si="31"/>
        <v>-7716</v>
      </c>
      <c r="F293" s="26" t="s">
        <v>691</v>
      </c>
      <c r="G293" s="24"/>
      <c r="H293" s="21"/>
    </row>
    <row r="294" spans="1:8" x14ac:dyDescent="0.35">
      <c r="A294" s="19" t="s">
        <v>112</v>
      </c>
      <c r="B294" s="20">
        <v>5</v>
      </c>
      <c r="C294" s="20">
        <v>35</v>
      </c>
      <c r="D294" s="22">
        <f>production!Q144</f>
        <v>0</v>
      </c>
      <c r="E294" s="20">
        <f t="shared" si="31"/>
        <v>-35</v>
      </c>
      <c r="F294" s="20" t="s">
        <v>203</v>
      </c>
      <c r="G294" s="20"/>
      <c r="H294" s="21"/>
    </row>
    <row r="295" spans="1:8" x14ac:dyDescent="0.35">
      <c r="A295" s="19" t="s">
        <v>116</v>
      </c>
      <c r="B295" s="20">
        <v>7</v>
      </c>
      <c r="C295" s="20">
        <v>49</v>
      </c>
      <c r="D295" s="22">
        <f>production!Q145</f>
        <v>30</v>
      </c>
      <c r="E295" s="20">
        <f t="shared" si="31"/>
        <v>-19</v>
      </c>
      <c r="F295" s="20" t="s">
        <v>625</v>
      </c>
      <c r="G295" s="20"/>
      <c r="H295" s="21"/>
    </row>
    <row r="296" spans="1:8" x14ac:dyDescent="0.35">
      <c r="A296" s="19" t="s">
        <v>124</v>
      </c>
      <c r="B296" s="20">
        <v>3</v>
      </c>
      <c r="C296" s="20">
        <v>21</v>
      </c>
      <c r="D296" s="22">
        <f>production!Q146</f>
        <v>39</v>
      </c>
      <c r="E296" s="20">
        <f t="shared" si="31"/>
        <v>18</v>
      </c>
      <c r="F296" s="20" t="s">
        <v>201</v>
      </c>
      <c r="G296" s="20"/>
      <c r="H296" s="21"/>
    </row>
    <row r="298" spans="1:8" ht="29" x14ac:dyDescent="0.35">
      <c r="A298" s="16" t="s">
        <v>191</v>
      </c>
      <c r="B298" s="16" t="s">
        <v>192</v>
      </c>
      <c r="C298" s="17" t="s">
        <v>196</v>
      </c>
      <c r="D298" s="17" t="s">
        <v>193</v>
      </c>
      <c r="E298" s="17" t="s">
        <v>200</v>
      </c>
      <c r="F298" s="16" t="s">
        <v>204</v>
      </c>
      <c r="G298" s="17" t="s">
        <v>194</v>
      </c>
      <c r="H298" s="18" t="s">
        <v>692</v>
      </c>
    </row>
    <row r="299" spans="1:8" x14ac:dyDescent="0.35">
      <c r="A299" s="19" t="s">
        <v>2</v>
      </c>
      <c r="B299" s="20">
        <v>287</v>
      </c>
      <c r="C299" s="20">
        <v>2009</v>
      </c>
      <c r="D299" s="20">
        <f>production!I156</f>
        <v>393</v>
      </c>
      <c r="E299" s="20">
        <f>D299-C299</f>
        <v>-1616</v>
      </c>
      <c r="F299" s="27" t="s">
        <v>709</v>
      </c>
      <c r="G299" s="20"/>
      <c r="H299" s="21"/>
    </row>
    <row r="300" spans="1:8" x14ac:dyDescent="0.35">
      <c r="A300" s="19" t="s">
        <v>3</v>
      </c>
      <c r="B300" s="20">
        <v>660</v>
      </c>
      <c r="C300" s="20">
        <v>4620</v>
      </c>
      <c r="D300" s="22">
        <f>production!I157</f>
        <v>4463</v>
      </c>
      <c r="E300" s="20">
        <f t="shared" ref="E300:E307" si="32">D300-C300</f>
        <v>-157</v>
      </c>
      <c r="F300" s="27" t="s">
        <v>707</v>
      </c>
      <c r="G300" s="20"/>
      <c r="H300" s="21"/>
    </row>
    <row r="301" spans="1:8" x14ac:dyDescent="0.35">
      <c r="A301" s="19" t="s">
        <v>100</v>
      </c>
      <c r="B301" s="20">
        <v>360</v>
      </c>
      <c r="C301" s="20">
        <v>2520</v>
      </c>
      <c r="D301" s="22">
        <f>production!I158</f>
        <v>1308</v>
      </c>
      <c r="E301" s="20">
        <f t="shared" si="32"/>
        <v>-1212</v>
      </c>
      <c r="F301" s="25" t="s">
        <v>625</v>
      </c>
      <c r="G301" s="20"/>
      <c r="H301" s="21"/>
    </row>
    <row r="302" spans="1:8" x14ac:dyDescent="0.35">
      <c r="A302" s="19" t="s">
        <v>115</v>
      </c>
      <c r="B302" s="20">
        <v>15</v>
      </c>
      <c r="C302" s="20">
        <v>105</v>
      </c>
      <c r="D302" s="22">
        <f>production!I159</f>
        <v>45</v>
      </c>
      <c r="E302" s="20">
        <f t="shared" si="32"/>
        <v>-60</v>
      </c>
      <c r="F302" s="20" t="s">
        <v>708</v>
      </c>
      <c r="G302" s="20"/>
      <c r="H302" s="21"/>
    </row>
    <row r="303" spans="1:8" x14ac:dyDescent="0.35">
      <c r="A303" s="19" t="s">
        <v>125</v>
      </c>
      <c r="B303" s="20">
        <v>194</v>
      </c>
      <c r="C303" s="20">
        <v>1358</v>
      </c>
      <c r="D303" s="22">
        <f>production!I160</f>
        <v>5517</v>
      </c>
      <c r="E303" s="20">
        <f t="shared" si="32"/>
        <v>4159</v>
      </c>
      <c r="F303" s="23" t="s">
        <v>201</v>
      </c>
      <c r="G303" s="20"/>
      <c r="H303" s="21"/>
    </row>
    <row r="304" spans="1:8" x14ac:dyDescent="0.35">
      <c r="A304" s="19" t="s">
        <v>4</v>
      </c>
      <c r="B304" s="20">
        <v>3135</v>
      </c>
      <c r="C304" s="20">
        <v>21945</v>
      </c>
      <c r="D304" s="22">
        <f>production!I162</f>
        <v>15650</v>
      </c>
      <c r="E304" s="20">
        <f t="shared" si="32"/>
        <v>-6295</v>
      </c>
      <c r="F304" s="26" t="s">
        <v>708</v>
      </c>
      <c r="G304" s="24"/>
      <c r="H304" s="21"/>
    </row>
    <row r="305" spans="1:8" x14ac:dyDescent="0.35">
      <c r="A305" s="19" t="s">
        <v>112</v>
      </c>
      <c r="B305" s="20">
        <v>5</v>
      </c>
      <c r="C305" s="20">
        <v>35</v>
      </c>
      <c r="D305" s="22">
        <f>production!I163</f>
        <v>0</v>
      </c>
      <c r="E305" s="20">
        <f t="shared" si="32"/>
        <v>-35</v>
      </c>
      <c r="F305" s="20" t="s">
        <v>203</v>
      </c>
      <c r="G305" s="20"/>
      <c r="H305" s="21"/>
    </row>
    <row r="306" spans="1:8" x14ac:dyDescent="0.35">
      <c r="A306" s="19" t="s">
        <v>116</v>
      </c>
      <c r="B306" s="20">
        <v>7</v>
      </c>
      <c r="C306" s="20">
        <v>49</v>
      </c>
      <c r="D306" s="22">
        <f>production!I164</f>
        <v>51</v>
      </c>
      <c r="E306" s="20">
        <f t="shared" si="32"/>
        <v>2</v>
      </c>
      <c r="F306" s="20" t="s">
        <v>201</v>
      </c>
      <c r="G306" s="20"/>
      <c r="H306" s="21"/>
    </row>
    <row r="307" spans="1:8" x14ac:dyDescent="0.35">
      <c r="A307" s="19" t="s">
        <v>124</v>
      </c>
      <c r="B307" s="20">
        <v>3</v>
      </c>
      <c r="C307" s="20">
        <v>21</v>
      </c>
      <c r="D307" s="22">
        <f>production!I165</f>
        <v>52</v>
      </c>
      <c r="E307" s="20">
        <f t="shared" si="32"/>
        <v>31</v>
      </c>
      <c r="F307" s="20" t="s">
        <v>201</v>
      </c>
      <c r="G307" s="20"/>
      <c r="H307" s="21"/>
    </row>
    <row r="309" spans="1:8" ht="29" x14ac:dyDescent="0.35">
      <c r="A309" s="16" t="s">
        <v>191</v>
      </c>
      <c r="B309" s="16" t="s">
        <v>192</v>
      </c>
      <c r="C309" s="17" t="s">
        <v>196</v>
      </c>
      <c r="D309" s="17" t="s">
        <v>193</v>
      </c>
      <c r="E309" s="17" t="s">
        <v>200</v>
      </c>
      <c r="F309" s="16" t="s">
        <v>204</v>
      </c>
      <c r="G309" s="17" t="s">
        <v>194</v>
      </c>
      <c r="H309" s="18" t="s">
        <v>710</v>
      </c>
    </row>
    <row r="310" spans="1:8" x14ac:dyDescent="0.35">
      <c r="A310" s="19" t="s">
        <v>2</v>
      </c>
      <c r="B310" s="20">
        <v>287</v>
      </c>
      <c r="C310" s="20">
        <v>2009</v>
      </c>
      <c r="D310" s="20">
        <f>production!Q156</f>
        <v>1146</v>
      </c>
      <c r="E310" s="20">
        <f>D310-C310</f>
        <v>-863</v>
      </c>
      <c r="F310" s="27" t="s">
        <v>625</v>
      </c>
      <c r="G310" s="20"/>
      <c r="H310" s="21"/>
    </row>
    <row r="311" spans="1:8" x14ac:dyDescent="0.35">
      <c r="A311" s="19" t="s">
        <v>3</v>
      </c>
      <c r="B311" s="20">
        <v>660</v>
      </c>
      <c r="C311" s="20">
        <v>4620</v>
      </c>
      <c r="D311" s="22">
        <f>production!Q157</f>
        <v>3665</v>
      </c>
      <c r="E311" s="20">
        <f t="shared" ref="E311:E318" si="33">D311-C311</f>
        <v>-955</v>
      </c>
      <c r="F311" s="27" t="s">
        <v>778</v>
      </c>
      <c r="G311" s="20"/>
      <c r="H311" s="21"/>
    </row>
    <row r="312" spans="1:8" x14ac:dyDescent="0.35">
      <c r="A312" s="19" t="s">
        <v>100</v>
      </c>
      <c r="B312" s="20">
        <v>360</v>
      </c>
      <c r="C312" s="20">
        <v>2520</v>
      </c>
      <c r="D312" s="22">
        <f>production!Q158</f>
        <v>1041</v>
      </c>
      <c r="E312" s="20">
        <f t="shared" si="33"/>
        <v>-1479</v>
      </c>
      <c r="F312" s="25" t="s">
        <v>625</v>
      </c>
      <c r="G312" s="20"/>
      <c r="H312" s="21"/>
    </row>
    <row r="313" spans="1:8" x14ac:dyDescent="0.35">
      <c r="A313" s="19" t="s">
        <v>115</v>
      </c>
      <c r="B313" s="20">
        <v>15</v>
      </c>
      <c r="C313" s="20">
        <v>105</v>
      </c>
      <c r="D313" s="22">
        <f>production!Q159</f>
        <v>0</v>
      </c>
      <c r="E313" s="20">
        <f t="shared" si="33"/>
        <v>-105</v>
      </c>
      <c r="F313" s="20" t="s">
        <v>625</v>
      </c>
      <c r="G313" s="20"/>
      <c r="H313" s="21"/>
    </row>
    <row r="314" spans="1:8" x14ac:dyDescent="0.35">
      <c r="A314" s="19" t="s">
        <v>125</v>
      </c>
      <c r="B314" s="20">
        <v>194</v>
      </c>
      <c r="C314" s="20">
        <v>1358</v>
      </c>
      <c r="D314" s="22">
        <f>production!Q160</f>
        <v>0</v>
      </c>
      <c r="E314" s="20">
        <f t="shared" si="33"/>
        <v>-1358</v>
      </c>
      <c r="F314" s="23" t="s">
        <v>625</v>
      </c>
      <c r="G314" s="20"/>
      <c r="H314" s="21"/>
    </row>
    <row r="315" spans="1:8" x14ac:dyDescent="0.35">
      <c r="A315" s="19" t="s">
        <v>4</v>
      </c>
      <c r="B315" s="20">
        <v>3135</v>
      </c>
      <c r="C315" s="20">
        <v>21945</v>
      </c>
      <c r="D315" s="22">
        <f>production!Q162</f>
        <v>13731</v>
      </c>
      <c r="E315" s="20">
        <f t="shared" si="33"/>
        <v>-8214</v>
      </c>
      <c r="F315" s="26" t="s">
        <v>738</v>
      </c>
      <c r="G315" s="24"/>
      <c r="H315" s="21"/>
    </row>
    <row r="316" spans="1:8" x14ac:dyDescent="0.35">
      <c r="A316" s="19" t="s">
        <v>112</v>
      </c>
      <c r="B316" s="20">
        <v>5</v>
      </c>
      <c r="C316" s="20">
        <v>35</v>
      </c>
      <c r="D316" s="22">
        <f>production!Q163</f>
        <v>0</v>
      </c>
      <c r="E316" s="20">
        <f t="shared" si="33"/>
        <v>-35</v>
      </c>
      <c r="F316" s="20" t="s">
        <v>203</v>
      </c>
      <c r="G316" s="20"/>
      <c r="H316" s="21"/>
    </row>
    <row r="317" spans="1:8" x14ac:dyDescent="0.35">
      <c r="A317" s="19" t="s">
        <v>116</v>
      </c>
      <c r="B317" s="20">
        <v>7</v>
      </c>
      <c r="C317" s="20">
        <v>49</v>
      </c>
      <c r="D317" s="22">
        <f>production!Q164</f>
        <v>48</v>
      </c>
      <c r="E317" s="20">
        <f t="shared" si="33"/>
        <v>-1</v>
      </c>
      <c r="F317" s="20" t="s">
        <v>201</v>
      </c>
      <c r="G317" s="20"/>
      <c r="H317" s="21"/>
    </row>
    <row r="318" spans="1:8" x14ac:dyDescent="0.35">
      <c r="A318" s="19" t="s">
        <v>124</v>
      </c>
      <c r="B318" s="20">
        <v>3</v>
      </c>
      <c r="C318" s="20">
        <v>21</v>
      </c>
      <c r="D318" s="22">
        <f>production!Q160</f>
        <v>0</v>
      </c>
      <c r="E318" s="20">
        <f t="shared" si="33"/>
        <v>-21</v>
      </c>
      <c r="F318" s="20" t="s">
        <v>625</v>
      </c>
      <c r="G318" s="20"/>
      <c r="H318" s="21"/>
    </row>
    <row r="320" spans="1:8" ht="29" x14ac:dyDescent="0.35">
      <c r="A320" s="16" t="s">
        <v>191</v>
      </c>
      <c r="B320" s="16" t="s">
        <v>192</v>
      </c>
      <c r="C320" s="17" t="s">
        <v>196</v>
      </c>
      <c r="D320" s="17" t="s">
        <v>193</v>
      </c>
      <c r="E320" s="17" t="s">
        <v>200</v>
      </c>
      <c r="F320" s="16" t="s">
        <v>204</v>
      </c>
      <c r="G320" s="17" t="s">
        <v>194</v>
      </c>
      <c r="H320" s="18" t="s">
        <v>764</v>
      </c>
    </row>
    <row r="321" spans="1:8" x14ac:dyDescent="0.35">
      <c r="A321" s="19" t="s">
        <v>2</v>
      </c>
      <c r="B321" s="20">
        <v>287</v>
      </c>
      <c r="C321" s="20">
        <v>2009</v>
      </c>
      <c r="D321" s="20">
        <f>production!I175</f>
        <v>1036</v>
      </c>
      <c r="E321" s="20">
        <f>D321-C321</f>
        <v>-973</v>
      </c>
      <c r="F321" s="27" t="s">
        <v>779</v>
      </c>
      <c r="G321" s="20"/>
      <c r="H321" s="21"/>
    </row>
    <row r="322" spans="1:8" x14ac:dyDescent="0.35">
      <c r="A322" s="19" t="s">
        <v>3</v>
      </c>
      <c r="B322" s="20">
        <v>660</v>
      </c>
      <c r="C322" s="20">
        <v>4620</v>
      </c>
      <c r="D322" s="22">
        <f>production!I176</f>
        <v>4140</v>
      </c>
      <c r="E322" s="20">
        <f t="shared" ref="E322:E329" si="34">D322-C322</f>
        <v>-480</v>
      </c>
      <c r="F322" s="27" t="s">
        <v>791</v>
      </c>
      <c r="G322" s="20"/>
      <c r="H322" s="21"/>
    </row>
    <row r="323" spans="1:8" x14ac:dyDescent="0.35">
      <c r="A323" s="19" t="s">
        <v>100</v>
      </c>
      <c r="B323" s="20">
        <v>360</v>
      </c>
      <c r="C323" s="20">
        <v>2520</v>
      </c>
      <c r="D323" s="22">
        <f>production!I177</f>
        <v>0</v>
      </c>
      <c r="E323" s="20">
        <f t="shared" si="34"/>
        <v>-2520</v>
      </c>
      <c r="F323" s="25" t="s">
        <v>780</v>
      </c>
      <c r="G323" s="20"/>
      <c r="H323" s="21"/>
    </row>
    <row r="324" spans="1:8" x14ac:dyDescent="0.35">
      <c r="A324" s="19" t="s">
        <v>115</v>
      </c>
      <c r="B324" s="20">
        <v>15</v>
      </c>
      <c r="C324" s="20">
        <v>105</v>
      </c>
      <c r="D324" s="22">
        <f>production!I178</f>
        <v>45</v>
      </c>
      <c r="E324" s="20">
        <f t="shared" si="34"/>
        <v>-60</v>
      </c>
      <c r="F324" s="20" t="s">
        <v>708</v>
      </c>
      <c r="G324" s="20"/>
      <c r="H324" s="21"/>
    </row>
    <row r="325" spans="1:8" x14ac:dyDescent="0.35">
      <c r="A325" s="19" t="s">
        <v>125</v>
      </c>
      <c r="B325" s="20">
        <v>194</v>
      </c>
      <c r="C325" s="20">
        <v>1358</v>
      </c>
      <c r="D325" s="22">
        <f>production!I179</f>
        <v>1800</v>
      </c>
      <c r="E325" s="20">
        <f t="shared" si="34"/>
        <v>442</v>
      </c>
      <c r="F325" s="23" t="s">
        <v>201</v>
      </c>
      <c r="G325" s="20"/>
      <c r="H325" s="21"/>
    </row>
    <row r="326" spans="1:8" x14ac:dyDescent="0.35">
      <c r="A326" s="19" t="s">
        <v>4</v>
      </c>
      <c r="B326" s="20">
        <v>3135</v>
      </c>
      <c r="C326" s="20">
        <v>21945</v>
      </c>
      <c r="D326" s="22">
        <f>production!I181</f>
        <v>14527</v>
      </c>
      <c r="E326" s="20">
        <f t="shared" si="34"/>
        <v>-7418</v>
      </c>
      <c r="F326" s="26" t="s">
        <v>625</v>
      </c>
      <c r="G326" s="24"/>
      <c r="H326" s="21"/>
    </row>
    <row r="327" spans="1:8" x14ac:dyDescent="0.35">
      <c r="A327" s="19" t="s">
        <v>112</v>
      </c>
      <c r="B327" s="20">
        <v>5</v>
      </c>
      <c r="C327" s="20">
        <v>35</v>
      </c>
      <c r="D327" s="22">
        <f>production!I182</f>
        <v>0</v>
      </c>
      <c r="E327" s="20">
        <f t="shared" si="34"/>
        <v>-35</v>
      </c>
      <c r="F327" s="20"/>
      <c r="G327" s="20"/>
      <c r="H327" s="21"/>
    </row>
    <row r="328" spans="1:8" x14ac:dyDescent="0.35">
      <c r="A328" s="19" t="s">
        <v>116</v>
      </c>
      <c r="B328" s="20">
        <v>7</v>
      </c>
      <c r="C328" s="20">
        <v>49</v>
      </c>
      <c r="D328" s="22">
        <f>production!I183</f>
        <v>54</v>
      </c>
      <c r="E328" s="20">
        <f t="shared" si="34"/>
        <v>5</v>
      </c>
      <c r="F328" s="20" t="s">
        <v>201</v>
      </c>
      <c r="G328" s="20"/>
      <c r="H328" s="21"/>
    </row>
    <row r="329" spans="1:8" x14ac:dyDescent="0.35">
      <c r="A329" s="19" t="s">
        <v>124</v>
      </c>
      <c r="B329" s="20">
        <v>3</v>
      </c>
      <c r="C329" s="20">
        <v>21</v>
      </c>
      <c r="D329" s="22">
        <f>production!I184</f>
        <v>34</v>
      </c>
      <c r="E329" s="20">
        <f t="shared" si="34"/>
        <v>13</v>
      </c>
      <c r="F329" s="20" t="s">
        <v>201</v>
      </c>
      <c r="G329" s="20"/>
      <c r="H329" s="21"/>
    </row>
    <row r="331" spans="1:8" ht="29" x14ac:dyDescent="0.35">
      <c r="A331" s="16" t="s">
        <v>191</v>
      </c>
      <c r="B331" s="16" t="s">
        <v>192</v>
      </c>
      <c r="C331" s="17" t="s">
        <v>196</v>
      </c>
      <c r="D331" s="17" t="s">
        <v>193</v>
      </c>
      <c r="E331" s="17" t="s">
        <v>200</v>
      </c>
      <c r="F331" s="16" t="s">
        <v>204</v>
      </c>
      <c r="G331" s="17" t="s">
        <v>194</v>
      </c>
      <c r="H331" s="18" t="s">
        <v>792</v>
      </c>
    </row>
    <row r="332" spans="1:8" ht="29" x14ac:dyDescent="0.35">
      <c r="A332" s="19" t="s">
        <v>2</v>
      </c>
      <c r="B332" s="20">
        <v>287</v>
      </c>
      <c r="C332" s="20">
        <v>2009</v>
      </c>
      <c r="D332" s="20">
        <f>production!Q175</f>
        <v>1645</v>
      </c>
      <c r="E332" s="20">
        <f>D332-C332</f>
        <v>-364</v>
      </c>
      <c r="F332" s="27" t="s">
        <v>793</v>
      </c>
      <c r="G332" s="20"/>
      <c r="H332" s="21"/>
    </row>
    <row r="333" spans="1:8" x14ac:dyDescent="0.35">
      <c r="A333" s="19" t="s">
        <v>3</v>
      </c>
      <c r="B333" s="20">
        <v>660</v>
      </c>
      <c r="C333" s="20">
        <v>4620</v>
      </c>
      <c r="D333" s="22">
        <f>production!Q176</f>
        <v>4241</v>
      </c>
      <c r="E333" s="20">
        <f t="shared" ref="E333:E340" si="35">D333-C333</f>
        <v>-379</v>
      </c>
      <c r="F333" s="27" t="s">
        <v>708</v>
      </c>
      <c r="G333" s="20"/>
      <c r="H333" s="21"/>
    </row>
    <row r="334" spans="1:8" x14ac:dyDescent="0.35">
      <c r="A334" s="19" t="s">
        <v>100</v>
      </c>
      <c r="B334" s="20">
        <v>360</v>
      </c>
      <c r="C334" s="20">
        <v>2520</v>
      </c>
      <c r="D334" s="22">
        <f>production!Q177</f>
        <v>1232</v>
      </c>
      <c r="E334" s="20">
        <f t="shared" si="35"/>
        <v>-1288</v>
      </c>
      <c r="F334" s="27" t="s">
        <v>794</v>
      </c>
      <c r="G334" s="20"/>
      <c r="H334" s="21"/>
    </row>
    <row r="335" spans="1:8" x14ac:dyDescent="0.35">
      <c r="A335" s="19" t="s">
        <v>115</v>
      </c>
      <c r="B335" s="20">
        <v>15</v>
      </c>
      <c r="C335" s="20">
        <v>105</v>
      </c>
      <c r="D335" s="22">
        <f>production!Q178</f>
        <v>52</v>
      </c>
      <c r="E335" s="20">
        <f t="shared" si="35"/>
        <v>-53</v>
      </c>
      <c r="F335" s="20" t="s">
        <v>708</v>
      </c>
      <c r="G335" s="20"/>
      <c r="H335" s="21"/>
    </row>
    <row r="336" spans="1:8" x14ac:dyDescent="0.35">
      <c r="A336" s="19" t="s">
        <v>125</v>
      </c>
      <c r="B336" s="20">
        <v>194</v>
      </c>
      <c r="C336" s="20">
        <v>1358</v>
      </c>
      <c r="D336" s="22">
        <f>production!Q179</f>
        <v>1640</v>
      </c>
      <c r="E336" s="20">
        <f t="shared" si="35"/>
        <v>282</v>
      </c>
      <c r="F336" s="23" t="s">
        <v>201</v>
      </c>
      <c r="G336" s="20"/>
      <c r="H336" s="21"/>
    </row>
    <row r="337" spans="1:8" ht="29" x14ac:dyDescent="0.35">
      <c r="A337" s="19" t="s">
        <v>4</v>
      </c>
      <c r="B337" s="20">
        <v>3135</v>
      </c>
      <c r="C337" s="20">
        <v>21945</v>
      </c>
      <c r="D337" s="22">
        <f>production!Q181</f>
        <v>16355</v>
      </c>
      <c r="E337" s="20">
        <f t="shared" si="35"/>
        <v>-5590</v>
      </c>
      <c r="F337" s="26" t="s">
        <v>795</v>
      </c>
      <c r="G337" s="24"/>
      <c r="H337" s="21"/>
    </row>
    <row r="338" spans="1:8" x14ac:dyDescent="0.35">
      <c r="A338" s="19" t="s">
        <v>112</v>
      </c>
      <c r="B338" s="20">
        <v>5</v>
      </c>
      <c r="C338" s="20">
        <v>35</v>
      </c>
      <c r="D338" s="22">
        <f>production!Q182</f>
        <v>0</v>
      </c>
      <c r="E338" s="20">
        <f t="shared" si="35"/>
        <v>-35</v>
      </c>
      <c r="F338" s="20" t="s">
        <v>796</v>
      </c>
      <c r="G338" s="20"/>
      <c r="H338" s="21"/>
    </row>
    <row r="339" spans="1:8" x14ac:dyDescent="0.35">
      <c r="A339" s="19" t="s">
        <v>116</v>
      </c>
      <c r="B339" s="20">
        <v>7</v>
      </c>
      <c r="C339" s="20">
        <v>49</v>
      </c>
      <c r="D339" s="22">
        <f>production!Q183</f>
        <v>54</v>
      </c>
      <c r="E339" s="20">
        <f t="shared" si="35"/>
        <v>5</v>
      </c>
      <c r="F339" s="20" t="s">
        <v>201</v>
      </c>
      <c r="G339" s="20"/>
      <c r="H339" s="21"/>
    </row>
    <row r="340" spans="1:8" x14ac:dyDescent="0.35">
      <c r="A340" s="19" t="s">
        <v>124</v>
      </c>
      <c r="B340" s="20">
        <v>3</v>
      </c>
      <c r="C340" s="20">
        <v>21</v>
      </c>
      <c r="D340" s="22">
        <f>production!Q184</f>
        <v>51</v>
      </c>
      <c r="E340" s="20">
        <f t="shared" si="35"/>
        <v>30</v>
      </c>
      <c r="F340" s="20" t="s">
        <v>201</v>
      </c>
      <c r="G340" s="20"/>
      <c r="H340" s="21"/>
    </row>
    <row r="342" spans="1:8" ht="29" x14ac:dyDescent="0.35">
      <c r="A342" s="16" t="s">
        <v>191</v>
      </c>
      <c r="B342" s="16" t="s">
        <v>192</v>
      </c>
      <c r="C342" s="17" t="s">
        <v>196</v>
      </c>
      <c r="D342" s="17" t="s">
        <v>193</v>
      </c>
      <c r="E342" s="17" t="s">
        <v>200</v>
      </c>
      <c r="F342" s="16" t="s">
        <v>204</v>
      </c>
      <c r="G342" s="17" t="s">
        <v>194</v>
      </c>
      <c r="H342" s="18" t="s">
        <v>829</v>
      </c>
    </row>
    <row r="343" spans="1:8" x14ac:dyDescent="0.35">
      <c r="A343" s="19" t="s">
        <v>2</v>
      </c>
      <c r="B343" s="20">
        <v>287</v>
      </c>
      <c r="C343" s="20">
        <v>2009</v>
      </c>
      <c r="D343" s="20">
        <f>production!I194</f>
        <v>1621</v>
      </c>
      <c r="E343" s="20">
        <f>D343-C343</f>
        <v>-388</v>
      </c>
      <c r="F343" s="27" t="s">
        <v>833</v>
      </c>
      <c r="G343" s="20"/>
      <c r="H343" s="21"/>
    </row>
    <row r="344" spans="1:8" x14ac:dyDescent="0.35">
      <c r="A344" s="19" t="s">
        <v>3</v>
      </c>
      <c r="B344" s="20">
        <v>660</v>
      </c>
      <c r="C344" s="20">
        <v>4620</v>
      </c>
      <c r="D344" s="22">
        <f>production!I195</f>
        <v>4105</v>
      </c>
      <c r="E344" s="20">
        <f t="shared" ref="E344:E351" si="36">D344-C344</f>
        <v>-515</v>
      </c>
      <c r="F344" s="27" t="s">
        <v>831</v>
      </c>
      <c r="G344" s="20"/>
      <c r="H344" s="21"/>
    </row>
    <row r="345" spans="1:8" x14ac:dyDescent="0.35">
      <c r="A345" s="19" t="s">
        <v>100</v>
      </c>
      <c r="B345" s="20">
        <v>360</v>
      </c>
      <c r="C345" s="20">
        <v>2520</v>
      </c>
      <c r="D345" s="22">
        <f>production!I196</f>
        <v>1221</v>
      </c>
      <c r="E345" s="20">
        <f t="shared" si="36"/>
        <v>-1299</v>
      </c>
      <c r="F345" s="27" t="s">
        <v>832</v>
      </c>
      <c r="G345" s="20"/>
      <c r="H345" s="21"/>
    </row>
    <row r="346" spans="1:8" x14ac:dyDescent="0.35">
      <c r="A346" s="19" t="s">
        <v>115</v>
      </c>
      <c r="B346" s="20">
        <v>15</v>
      </c>
      <c r="C346" s="20">
        <v>105</v>
      </c>
      <c r="D346" s="22">
        <f>production!I197</f>
        <v>17</v>
      </c>
      <c r="E346" s="20">
        <f t="shared" si="36"/>
        <v>-88</v>
      </c>
      <c r="F346" s="20" t="s">
        <v>708</v>
      </c>
      <c r="G346" s="20"/>
      <c r="H346" s="21"/>
    </row>
    <row r="347" spans="1:8" x14ac:dyDescent="0.35">
      <c r="A347" s="19" t="s">
        <v>125</v>
      </c>
      <c r="B347" s="20">
        <v>194</v>
      </c>
      <c r="C347" s="20">
        <v>1358</v>
      </c>
      <c r="D347" s="22">
        <f>production!I198</f>
        <v>3549</v>
      </c>
      <c r="E347" s="20">
        <f t="shared" si="36"/>
        <v>2191</v>
      </c>
      <c r="F347" s="23" t="s">
        <v>201</v>
      </c>
      <c r="G347" s="20"/>
      <c r="H347" s="21"/>
    </row>
    <row r="348" spans="1:8" ht="29" x14ac:dyDescent="0.35">
      <c r="A348" s="19" t="s">
        <v>4</v>
      </c>
      <c r="B348" s="20">
        <v>3135</v>
      </c>
      <c r="C348" s="20">
        <v>21945</v>
      </c>
      <c r="D348" s="22">
        <f>production!I200</f>
        <v>13574</v>
      </c>
      <c r="E348" s="20">
        <f t="shared" si="36"/>
        <v>-8371</v>
      </c>
      <c r="F348" s="26" t="s">
        <v>830</v>
      </c>
      <c r="G348" s="24"/>
      <c r="H348" s="21"/>
    </row>
    <row r="349" spans="1:8" x14ac:dyDescent="0.35">
      <c r="A349" s="19" t="s">
        <v>112</v>
      </c>
      <c r="B349" s="20">
        <v>5</v>
      </c>
      <c r="C349" s="20">
        <v>35</v>
      </c>
      <c r="D349" s="22">
        <f>production!I201</f>
        <v>0</v>
      </c>
      <c r="E349" s="20">
        <f t="shared" si="36"/>
        <v>-35</v>
      </c>
      <c r="F349" s="20"/>
      <c r="G349" s="20"/>
      <c r="H349" s="21"/>
    </row>
    <row r="350" spans="1:8" x14ac:dyDescent="0.35">
      <c r="A350" s="19" t="s">
        <v>116</v>
      </c>
      <c r="B350" s="20">
        <v>7</v>
      </c>
      <c r="C350" s="20">
        <v>49</v>
      </c>
      <c r="D350" s="22">
        <f>production!I202</f>
        <v>31</v>
      </c>
      <c r="E350" s="20">
        <f t="shared" si="36"/>
        <v>-18</v>
      </c>
      <c r="F350" s="20" t="s">
        <v>708</v>
      </c>
      <c r="G350" s="20"/>
      <c r="H350" s="21"/>
    </row>
    <row r="351" spans="1:8" x14ac:dyDescent="0.35">
      <c r="A351" s="19" t="s">
        <v>124</v>
      </c>
      <c r="B351" s="20">
        <v>3</v>
      </c>
      <c r="C351" s="20">
        <v>21</v>
      </c>
      <c r="D351" s="22">
        <f>production!I203</f>
        <v>54</v>
      </c>
      <c r="E351" s="20">
        <f t="shared" si="36"/>
        <v>33</v>
      </c>
      <c r="F351" s="20" t="s">
        <v>201</v>
      </c>
      <c r="G351" s="20"/>
      <c r="H351" s="21"/>
    </row>
    <row r="354" spans="1:8" ht="29" x14ac:dyDescent="0.35">
      <c r="A354" s="16" t="s">
        <v>191</v>
      </c>
      <c r="B354" s="16" t="s">
        <v>192</v>
      </c>
      <c r="C354" s="17" t="s">
        <v>196</v>
      </c>
      <c r="D354" s="17" t="s">
        <v>193</v>
      </c>
      <c r="E354" s="17" t="s">
        <v>200</v>
      </c>
      <c r="F354" s="16" t="s">
        <v>204</v>
      </c>
      <c r="G354" s="17" t="s">
        <v>194</v>
      </c>
      <c r="H354" s="18" t="s">
        <v>842</v>
      </c>
    </row>
    <row r="355" spans="1:8" x14ac:dyDescent="0.35">
      <c r="A355" s="19" t="s">
        <v>2</v>
      </c>
      <c r="B355" s="20">
        <v>287</v>
      </c>
      <c r="C355" s="20">
        <v>2009</v>
      </c>
      <c r="D355" s="20">
        <f>production!Q194</f>
        <v>1356</v>
      </c>
      <c r="E355" s="20">
        <f>D355-C355</f>
        <v>-653</v>
      </c>
      <c r="F355" s="27" t="s">
        <v>872</v>
      </c>
      <c r="G355" s="20"/>
      <c r="H355" s="21"/>
    </row>
    <row r="356" spans="1:8" x14ac:dyDescent="0.35">
      <c r="A356" s="19" t="s">
        <v>3</v>
      </c>
      <c r="B356" s="20">
        <v>660</v>
      </c>
      <c r="C356" s="20">
        <v>4620</v>
      </c>
      <c r="D356" s="22">
        <f>production!Q195</f>
        <v>4411</v>
      </c>
      <c r="E356" s="20">
        <f t="shared" ref="E356:E363" si="37">D356-C356</f>
        <v>-209</v>
      </c>
      <c r="F356" s="27" t="s">
        <v>874</v>
      </c>
      <c r="G356" s="20"/>
      <c r="H356" s="21"/>
    </row>
    <row r="357" spans="1:8" x14ac:dyDescent="0.35">
      <c r="A357" s="19" t="s">
        <v>100</v>
      </c>
      <c r="B357" s="20">
        <v>360</v>
      </c>
      <c r="C357" s="20">
        <v>2520</v>
      </c>
      <c r="D357" s="22">
        <f>production!Q196</f>
        <v>866</v>
      </c>
      <c r="E357" s="20">
        <f t="shared" si="37"/>
        <v>-1654</v>
      </c>
      <c r="F357" s="27" t="s">
        <v>872</v>
      </c>
      <c r="G357" s="20"/>
      <c r="H357" s="21"/>
    </row>
    <row r="358" spans="1:8" x14ac:dyDescent="0.35">
      <c r="A358" s="19" t="s">
        <v>115</v>
      </c>
      <c r="B358" s="20">
        <v>15</v>
      </c>
      <c r="C358" s="20">
        <v>105</v>
      </c>
      <c r="D358" s="22">
        <f>production!Q197</f>
        <v>35</v>
      </c>
      <c r="E358" s="20">
        <f t="shared" si="37"/>
        <v>-70</v>
      </c>
      <c r="F358" s="20" t="s">
        <v>625</v>
      </c>
      <c r="G358" s="20"/>
      <c r="H358" s="21"/>
    </row>
    <row r="359" spans="1:8" x14ac:dyDescent="0.35">
      <c r="A359" s="19" t="s">
        <v>125</v>
      </c>
      <c r="B359" s="20">
        <v>194</v>
      </c>
      <c r="C359" s="20">
        <v>1358</v>
      </c>
      <c r="D359" s="22">
        <f>production!Q198</f>
        <v>1166</v>
      </c>
      <c r="E359" s="20">
        <f t="shared" si="37"/>
        <v>-192</v>
      </c>
      <c r="F359" s="23" t="s">
        <v>625</v>
      </c>
      <c r="G359" s="20"/>
      <c r="H359" s="21"/>
    </row>
    <row r="360" spans="1:8" x14ac:dyDescent="0.35">
      <c r="A360" s="19" t="s">
        <v>4</v>
      </c>
      <c r="B360" s="20">
        <v>3135</v>
      </c>
      <c r="C360" s="20">
        <v>21945</v>
      </c>
      <c r="D360" s="22">
        <f>production!Q200</f>
        <v>17832</v>
      </c>
      <c r="E360" s="20">
        <f t="shared" si="37"/>
        <v>-4113</v>
      </c>
      <c r="F360" s="27" t="s">
        <v>873</v>
      </c>
      <c r="G360" s="24"/>
      <c r="H360" s="21"/>
    </row>
    <row r="361" spans="1:8" x14ac:dyDescent="0.35">
      <c r="A361" s="19" t="s">
        <v>112</v>
      </c>
      <c r="B361" s="20">
        <v>5</v>
      </c>
      <c r="C361" s="20">
        <v>35</v>
      </c>
      <c r="D361" s="22">
        <f>production!Q201</f>
        <v>0</v>
      </c>
      <c r="E361" s="20">
        <f t="shared" si="37"/>
        <v>-35</v>
      </c>
      <c r="F361" s="20" t="s">
        <v>203</v>
      </c>
      <c r="G361" s="20"/>
      <c r="H361" s="21"/>
    </row>
    <row r="362" spans="1:8" x14ac:dyDescent="0.35">
      <c r="A362" s="19" t="s">
        <v>116</v>
      </c>
      <c r="B362" s="20">
        <v>7</v>
      </c>
      <c r="C362" s="20">
        <v>49</v>
      </c>
      <c r="D362" s="22">
        <f>production!Q202</f>
        <v>43</v>
      </c>
      <c r="E362" s="20">
        <f t="shared" si="37"/>
        <v>-6</v>
      </c>
      <c r="F362" s="20" t="s">
        <v>875</v>
      </c>
      <c r="G362" s="20"/>
      <c r="H362" s="21"/>
    </row>
    <row r="363" spans="1:8" x14ac:dyDescent="0.35">
      <c r="A363" s="19" t="s">
        <v>124</v>
      </c>
      <c r="B363" s="20">
        <v>3</v>
      </c>
      <c r="C363" s="20">
        <v>21</v>
      </c>
      <c r="D363" s="22">
        <f>production!Q203</f>
        <v>82</v>
      </c>
      <c r="E363" s="20">
        <f t="shared" si="37"/>
        <v>61</v>
      </c>
      <c r="F363" s="20" t="s">
        <v>871</v>
      </c>
      <c r="G363" s="20"/>
      <c r="H363" s="21"/>
    </row>
    <row r="364" spans="1:8" x14ac:dyDescent="0.35">
      <c r="A364" s="21"/>
      <c r="B364" s="21"/>
      <c r="C364" s="21"/>
      <c r="D364" s="21"/>
      <c r="E364" s="21"/>
      <c r="F364" s="21"/>
      <c r="G364" s="21"/>
      <c r="H364" s="21"/>
    </row>
    <row r="365" spans="1:8" ht="29" x14ac:dyDescent="0.35">
      <c r="A365" s="16" t="s">
        <v>191</v>
      </c>
      <c r="B365" s="16" t="s">
        <v>192</v>
      </c>
      <c r="C365" s="17" t="s">
        <v>196</v>
      </c>
      <c r="D365" s="17" t="s">
        <v>193</v>
      </c>
      <c r="E365" s="17" t="s">
        <v>200</v>
      </c>
      <c r="F365" s="16" t="s">
        <v>204</v>
      </c>
      <c r="G365" s="17" t="s">
        <v>194</v>
      </c>
      <c r="H365" s="18" t="s">
        <v>900</v>
      </c>
    </row>
    <row r="366" spans="1:8" x14ac:dyDescent="0.35">
      <c r="A366" s="19" t="s">
        <v>2</v>
      </c>
      <c r="B366" s="20">
        <v>287</v>
      </c>
      <c r="C366" s="20">
        <v>2009</v>
      </c>
      <c r="D366" s="20">
        <f>production!I213</f>
        <v>1522</v>
      </c>
      <c r="E366" s="20">
        <f>D366-C366</f>
        <v>-487</v>
      </c>
      <c r="F366" s="27" t="s">
        <v>453</v>
      </c>
      <c r="G366" s="20"/>
      <c r="H366" s="21"/>
    </row>
    <row r="367" spans="1:8" x14ac:dyDescent="0.35">
      <c r="A367" s="19" t="s">
        <v>3</v>
      </c>
      <c r="B367" s="20">
        <v>660</v>
      </c>
      <c r="C367" s="20">
        <v>4620</v>
      </c>
      <c r="D367" s="22">
        <f>production!I214</f>
        <v>4520</v>
      </c>
      <c r="E367" s="20">
        <f t="shared" ref="E367:E374" si="38">D367-C367</f>
        <v>-100</v>
      </c>
      <c r="F367" s="27" t="s">
        <v>453</v>
      </c>
      <c r="G367" s="20"/>
      <c r="H367" s="21"/>
    </row>
    <row r="368" spans="1:8" x14ac:dyDescent="0.35">
      <c r="A368" s="19" t="s">
        <v>100</v>
      </c>
      <c r="B368" s="20">
        <v>360</v>
      </c>
      <c r="C368" s="20">
        <v>2520</v>
      </c>
      <c r="D368" s="22">
        <f>production!I215</f>
        <v>1566</v>
      </c>
      <c r="E368" s="20">
        <f t="shared" si="38"/>
        <v>-954</v>
      </c>
      <c r="F368" s="27" t="s">
        <v>901</v>
      </c>
      <c r="G368" s="20"/>
      <c r="H368" s="21"/>
    </row>
    <row r="369" spans="1:8" x14ac:dyDescent="0.35">
      <c r="A369" s="19" t="s">
        <v>115</v>
      </c>
      <c r="B369" s="20">
        <v>15</v>
      </c>
      <c r="C369" s="20">
        <v>105</v>
      </c>
      <c r="D369" s="22">
        <f>production!I216</f>
        <v>57</v>
      </c>
      <c r="E369" s="20">
        <f t="shared" si="38"/>
        <v>-48</v>
      </c>
      <c r="F369" s="20" t="s">
        <v>625</v>
      </c>
      <c r="G369" s="20"/>
      <c r="H369" s="21"/>
    </row>
    <row r="370" spans="1:8" x14ac:dyDescent="0.35">
      <c r="A370" s="19" t="s">
        <v>125</v>
      </c>
      <c r="B370" s="20">
        <v>194</v>
      </c>
      <c r="C370" s="20">
        <v>1358</v>
      </c>
      <c r="D370" s="22">
        <f>production!I217</f>
        <v>3977</v>
      </c>
      <c r="E370" s="20">
        <f t="shared" si="38"/>
        <v>2619</v>
      </c>
      <c r="F370" s="23" t="s">
        <v>201</v>
      </c>
      <c r="G370" s="20"/>
      <c r="H370" s="21"/>
    </row>
    <row r="371" spans="1:8" x14ac:dyDescent="0.35">
      <c r="A371" s="19" t="s">
        <v>4</v>
      </c>
      <c r="B371" s="20">
        <v>3135</v>
      </c>
      <c r="C371" s="20">
        <v>21945</v>
      </c>
      <c r="D371" s="22">
        <f>production!I219</f>
        <v>16839</v>
      </c>
      <c r="E371" s="20">
        <f t="shared" si="38"/>
        <v>-5106</v>
      </c>
      <c r="F371" s="27" t="s">
        <v>902</v>
      </c>
      <c r="G371" s="24"/>
      <c r="H371" s="21"/>
    </row>
    <row r="372" spans="1:8" x14ac:dyDescent="0.35">
      <c r="A372" s="19" t="s">
        <v>112</v>
      </c>
      <c r="B372" s="20">
        <v>5</v>
      </c>
      <c r="C372" s="20">
        <v>35</v>
      </c>
      <c r="D372" s="22">
        <f>production!I220</f>
        <v>0</v>
      </c>
      <c r="E372" s="20">
        <f t="shared" si="38"/>
        <v>-35</v>
      </c>
      <c r="F372" s="20" t="s">
        <v>203</v>
      </c>
      <c r="G372" s="20"/>
      <c r="H372" s="21"/>
    </row>
    <row r="373" spans="1:8" x14ac:dyDescent="0.35">
      <c r="A373" s="19" t="s">
        <v>116</v>
      </c>
      <c r="B373" s="20">
        <v>7</v>
      </c>
      <c r="C373" s="20">
        <v>49</v>
      </c>
      <c r="D373" s="22">
        <f>production!I221</f>
        <v>45</v>
      </c>
      <c r="E373" s="20">
        <f t="shared" si="38"/>
        <v>-4</v>
      </c>
      <c r="F373" s="20" t="s">
        <v>201</v>
      </c>
      <c r="G373" s="20"/>
      <c r="H373" s="21"/>
    </row>
    <row r="374" spans="1:8" x14ac:dyDescent="0.35">
      <c r="A374" s="19" t="s">
        <v>124</v>
      </c>
      <c r="B374" s="20">
        <v>3</v>
      </c>
      <c r="C374" s="20">
        <v>21</v>
      </c>
      <c r="D374" s="22">
        <f>production!I222</f>
        <v>80</v>
      </c>
      <c r="E374" s="20">
        <f t="shared" si="38"/>
        <v>59</v>
      </c>
      <c r="F374" s="20" t="s">
        <v>201</v>
      </c>
      <c r="G374" s="20"/>
      <c r="H374" s="21"/>
    </row>
    <row r="376" spans="1:8" ht="29" x14ac:dyDescent="0.35">
      <c r="A376" s="16" t="s">
        <v>191</v>
      </c>
      <c r="B376" s="16" t="s">
        <v>192</v>
      </c>
      <c r="C376" s="17" t="s">
        <v>196</v>
      </c>
      <c r="D376" s="17" t="s">
        <v>193</v>
      </c>
      <c r="E376" s="17" t="s">
        <v>200</v>
      </c>
      <c r="F376" s="16" t="s">
        <v>204</v>
      </c>
      <c r="G376" s="17" t="s">
        <v>194</v>
      </c>
      <c r="H376" s="18" t="s">
        <v>903</v>
      </c>
    </row>
    <row r="377" spans="1:8" x14ac:dyDescent="0.35">
      <c r="A377" s="19" t="s">
        <v>2</v>
      </c>
      <c r="B377" s="20">
        <v>287</v>
      </c>
      <c r="C377" s="20">
        <v>2009</v>
      </c>
      <c r="D377" s="20">
        <f>production!I232</f>
        <v>2063</v>
      </c>
      <c r="E377" s="20">
        <f>D377-C377</f>
        <v>54</v>
      </c>
      <c r="F377" s="27" t="s">
        <v>453</v>
      </c>
      <c r="G377" s="20"/>
      <c r="H377" s="21"/>
    </row>
    <row r="378" spans="1:8" x14ac:dyDescent="0.35">
      <c r="A378" s="19" t="s">
        <v>3</v>
      </c>
      <c r="B378" s="20">
        <v>660</v>
      </c>
      <c r="C378" s="20">
        <v>4620</v>
      </c>
      <c r="D378" s="22">
        <f>J391</f>
        <v>0</v>
      </c>
      <c r="E378" s="20">
        <f t="shared" ref="E378:E385" si="39">D378-C378</f>
        <v>-4620</v>
      </c>
      <c r="F378" s="27" t="s">
        <v>453</v>
      </c>
      <c r="G378" s="20"/>
      <c r="H378" s="21"/>
    </row>
    <row r="379" spans="1:8" x14ac:dyDescent="0.35">
      <c r="A379" s="19" t="s">
        <v>100</v>
      </c>
      <c r="B379" s="20">
        <v>360</v>
      </c>
      <c r="C379" s="20">
        <v>2520</v>
      </c>
      <c r="D379" s="22">
        <f>production!Q215</f>
        <v>1372</v>
      </c>
      <c r="E379" s="20">
        <f t="shared" si="39"/>
        <v>-1148</v>
      </c>
      <c r="F379" s="27" t="s">
        <v>911</v>
      </c>
      <c r="G379" s="20"/>
      <c r="H379" s="21"/>
    </row>
    <row r="380" spans="1:8" x14ac:dyDescent="0.35">
      <c r="A380" s="19" t="s">
        <v>115</v>
      </c>
      <c r="B380" s="20">
        <v>15</v>
      </c>
      <c r="C380" s="20">
        <v>105</v>
      </c>
      <c r="D380" s="22">
        <f>production!Q216</f>
        <v>209</v>
      </c>
      <c r="E380" s="20">
        <f t="shared" si="39"/>
        <v>104</v>
      </c>
      <c r="F380" s="20" t="s">
        <v>201</v>
      </c>
      <c r="G380" s="20"/>
      <c r="H380" s="21"/>
    </row>
    <row r="381" spans="1:8" x14ac:dyDescent="0.35">
      <c r="A381" s="19" t="s">
        <v>125</v>
      </c>
      <c r="B381" s="20">
        <v>194</v>
      </c>
      <c r="C381" s="20">
        <v>1358</v>
      </c>
      <c r="D381" s="22">
        <f>production!Q217</f>
        <v>4231</v>
      </c>
      <c r="E381" s="20">
        <f t="shared" si="39"/>
        <v>2873</v>
      </c>
      <c r="F381" s="23" t="s">
        <v>201</v>
      </c>
      <c r="G381" s="20"/>
      <c r="H381" s="21"/>
    </row>
    <row r="382" spans="1:8" x14ac:dyDescent="0.35">
      <c r="A382" s="19" t="s">
        <v>4</v>
      </c>
      <c r="B382" s="20">
        <v>3135</v>
      </c>
      <c r="C382" s="20">
        <v>21945</v>
      </c>
      <c r="D382" s="22">
        <f>production!Q219</f>
        <v>18969</v>
      </c>
      <c r="E382" s="20">
        <f t="shared" si="39"/>
        <v>-2976</v>
      </c>
      <c r="F382" s="27" t="s">
        <v>912</v>
      </c>
      <c r="G382" s="24"/>
      <c r="H382" s="21"/>
    </row>
    <row r="383" spans="1:8" x14ac:dyDescent="0.35">
      <c r="A383" s="19" t="s">
        <v>112</v>
      </c>
      <c r="B383" s="20">
        <v>5</v>
      </c>
      <c r="C383" s="20">
        <v>35</v>
      </c>
      <c r="D383" s="22">
        <f>production!Q220</f>
        <v>0</v>
      </c>
      <c r="E383" s="20">
        <f t="shared" si="39"/>
        <v>-35</v>
      </c>
      <c r="F383" s="20" t="s">
        <v>203</v>
      </c>
      <c r="G383" s="20"/>
      <c r="H383" s="21"/>
    </row>
    <row r="384" spans="1:8" x14ac:dyDescent="0.35">
      <c r="A384" s="19" t="s">
        <v>116</v>
      </c>
      <c r="B384" s="20">
        <v>7</v>
      </c>
      <c r="C384" s="20">
        <v>49</v>
      </c>
      <c r="D384" s="22">
        <f>production!Q221</f>
        <v>40</v>
      </c>
      <c r="E384" s="20">
        <f t="shared" si="39"/>
        <v>-9</v>
      </c>
      <c r="F384" s="20" t="s">
        <v>201</v>
      </c>
      <c r="G384" s="20"/>
      <c r="H384" s="21"/>
    </row>
    <row r="385" spans="1:8" x14ac:dyDescent="0.35">
      <c r="A385" s="19" t="s">
        <v>124</v>
      </c>
      <c r="B385" s="20">
        <v>3</v>
      </c>
      <c r="C385" s="20">
        <v>21</v>
      </c>
      <c r="D385" s="22">
        <f>production!Q222</f>
        <v>75</v>
      </c>
      <c r="E385" s="20">
        <f t="shared" si="39"/>
        <v>54</v>
      </c>
      <c r="F385" s="20" t="s">
        <v>201</v>
      </c>
      <c r="G385" s="20"/>
      <c r="H385" s="21"/>
    </row>
    <row r="387" spans="1:8" ht="29" x14ac:dyDescent="0.35">
      <c r="A387" s="16" t="s">
        <v>191</v>
      </c>
      <c r="B387" s="16" t="s">
        <v>192</v>
      </c>
      <c r="C387" s="17" t="s">
        <v>196</v>
      </c>
      <c r="D387" s="17" t="s">
        <v>193</v>
      </c>
      <c r="E387" s="17" t="s">
        <v>200</v>
      </c>
      <c r="F387" s="16" t="s">
        <v>204</v>
      </c>
      <c r="G387" s="17" t="s">
        <v>194</v>
      </c>
      <c r="H387" s="18" t="s">
        <v>913</v>
      </c>
    </row>
    <row r="388" spans="1:8" ht="29" x14ac:dyDescent="0.35">
      <c r="A388" s="19" t="s">
        <v>2</v>
      </c>
      <c r="B388" s="20">
        <v>287</v>
      </c>
      <c r="C388" s="20">
        <v>2009</v>
      </c>
      <c r="D388" s="20">
        <f>production!I232</f>
        <v>2063</v>
      </c>
      <c r="E388" s="20">
        <f>D388-C388</f>
        <v>54</v>
      </c>
      <c r="F388" s="27" t="s">
        <v>939</v>
      </c>
      <c r="G388" s="20"/>
      <c r="H388" s="21"/>
    </row>
    <row r="389" spans="1:8" x14ac:dyDescent="0.35">
      <c r="A389" s="19" t="s">
        <v>3</v>
      </c>
      <c r="B389" s="20">
        <v>660</v>
      </c>
      <c r="C389" s="20">
        <v>4620</v>
      </c>
      <c r="D389" s="22">
        <f>production!I233</f>
        <v>4436</v>
      </c>
      <c r="E389" s="20">
        <f t="shared" ref="E389:E396" si="40">D389-C389</f>
        <v>-184</v>
      </c>
      <c r="F389" s="27" t="s">
        <v>940</v>
      </c>
      <c r="G389" s="20"/>
      <c r="H389" s="21"/>
    </row>
    <row r="390" spans="1:8" x14ac:dyDescent="0.35">
      <c r="A390" s="19" t="s">
        <v>100</v>
      </c>
      <c r="B390" s="20">
        <v>360</v>
      </c>
      <c r="C390" s="20">
        <v>2520</v>
      </c>
      <c r="D390" s="22">
        <f>production!I234</f>
        <v>1433</v>
      </c>
      <c r="E390" s="20">
        <f t="shared" si="40"/>
        <v>-1087</v>
      </c>
      <c r="F390" s="27" t="s">
        <v>911</v>
      </c>
      <c r="G390" s="20"/>
      <c r="H390" s="21"/>
    </row>
    <row r="391" spans="1:8" x14ac:dyDescent="0.35">
      <c r="A391" s="19" t="s">
        <v>115</v>
      </c>
      <c r="B391" s="20">
        <v>15</v>
      </c>
      <c r="C391" s="20">
        <v>105</v>
      </c>
      <c r="D391" s="22">
        <f>production!I235</f>
        <v>186</v>
      </c>
      <c r="E391" s="20">
        <f t="shared" si="40"/>
        <v>81</v>
      </c>
      <c r="F391" s="20" t="s">
        <v>201</v>
      </c>
      <c r="G391" s="20"/>
      <c r="H391" s="21"/>
    </row>
    <row r="392" spans="1:8" x14ac:dyDescent="0.35">
      <c r="A392" s="19" t="s">
        <v>125</v>
      </c>
      <c r="B392" s="20">
        <v>194</v>
      </c>
      <c r="C392" s="20">
        <v>1358</v>
      </c>
      <c r="D392" s="22">
        <f>production!I236</f>
        <v>2776</v>
      </c>
      <c r="E392" s="20">
        <f t="shared" si="40"/>
        <v>1418</v>
      </c>
      <c r="F392" s="23" t="s">
        <v>201</v>
      </c>
      <c r="G392" s="20"/>
      <c r="H392" s="21"/>
    </row>
    <row r="393" spans="1:8" x14ac:dyDescent="0.35">
      <c r="A393" s="19" t="s">
        <v>4</v>
      </c>
      <c r="B393" s="20">
        <v>3135</v>
      </c>
      <c r="C393" s="20">
        <v>21945</v>
      </c>
      <c r="D393" s="22">
        <f>production!I238</f>
        <v>19802</v>
      </c>
      <c r="E393" s="20">
        <f t="shared" si="40"/>
        <v>-2143</v>
      </c>
      <c r="F393" s="27" t="s">
        <v>941</v>
      </c>
      <c r="G393" s="24"/>
      <c r="H393" s="21"/>
    </row>
    <row r="394" spans="1:8" x14ac:dyDescent="0.35">
      <c r="A394" s="19" t="s">
        <v>112</v>
      </c>
      <c r="B394" s="20">
        <v>5</v>
      </c>
      <c r="C394" s="20">
        <v>35</v>
      </c>
      <c r="D394" s="22">
        <f>production!I239</f>
        <v>0</v>
      </c>
      <c r="E394" s="20">
        <f t="shared" si="40"/>
        <v>-35</v>
      </c>
      <c r="F394" s="20" t="s">
        <v>203</v>
      </c>
      <c r="G394" s="20"/>
      <c r="H394" s="21"/>
    </row>
    <row r="395" spans="1:8" x14ac:dyDescent="0.35">
      <c r="A395" s="19" t="s">
        <v>116</v>
      </c>
      <c r="B395" s="20">
        <v>7</v>
      </c>
      <c r="C395" s="20">
        <v>49</v>
      </c>
      <c r="D395" s="22">
        <f>production!I240</f>
        <v>47</v>
      </c>
      <c r="E395" s="20">
        <f t="shared" si="40"/>
        <v>-2</v>
      </c>
      <c r="F395" s="20" t="s">
        <v>201</v>
      </c>
      <c r="G395" s="20"/>
      <c r="H395" s="21"/>
    </row>
    <row r="396" spans="1:8" x14ac:dyDescent="0.35">
      <c r="A396" s="19" t="s">
        <v>124</v>
      </c>
      <c r="B396" s="20">
        <v>3</v>
      </c>
      <c r="C396" s="20">
        <v>21</v>
      </c>
      <c r="D396" s="22">
        <f>production!I241</f>
        <v>104</v>
      </c>
      <c r="E396" s="20">
        <f t="shared" si="40"/>
        <v>83</v>
      </c>
      <c r="F396" s="20" t="s">
        <v>201</v>
      </c>
      <c r="G396" s="20"/>
      <c r="H396" s="21"/>
    </row>
    <row r="398" spans="1:8" ht="29" x14ac:dyDescent="0.35">
      <c r="A398" s="16" t="s">
        <v>191</v>
      </c>
      <c r="B398" s="16" t="s">
        <v>192</v>
      </c>
      <c r="C398" s="17" t="s">
        <v>196</v>
      </c>
      <c r="D398" s="17" t="s">
        <v>193</v>
      </c>
      <c r="E398" s="17" t="s">
        <v>200</v>
      </c>
      <c r="F398" s="16" t="s">
        <v>204</v>
      </c>
      <c r="G398" s="17" t="s">
        <v>194</v>
      </c>
      <c r="H398" s="18" t="s">
        <v>942</v>
      </c>
    </row>
    <row r="399" spans="1:8" x14ac:dyDescent="0.35">
      <c r="A399" s="19" t="s">
        <v>2</v>
      </c>
      <c r="B399" s="20">
        <v>287</v>
      </c>
      <c r="C399" s="20">
        <v>2009</v>
      </c>
      <c r="D399" s="20">
        <f>production!Q232</f>
        <v>1745</v>
      </c>
      <c r="E399" s="20">
        <f>D399-C399</f>
        <v>-264</v>
      </c>
      <c r="F399" s="27" t="s">
        <v>994</v>
      </c>
      <c r="G399" s="20"/>
      <c r="H399" s="21"/>
    </row>
    <row r="400" spans="1:8" x14ac:dyDescent="0.35">
      <c r="A400" s="19" t="s">
        <v>3</v>
      </c>
      <c r="B400" s="20">
        <v>660</v>
      </c>
      <c r="C400" s="20">
        <v>4620</v>
      </c>
      <c r="D400" s="22">
        <f>production!Q233</f>
        <v>3503</v>
      </c>
      <c r="E400" s="20">
        <f t="shared" ref="E400:E407" si="41">D400-C400</f>
        <v>-1117</v>
      </c>
      <c r="F400" s="27" t="s">
        <v>453</v>
      </c>
      <c r="G400" s="20"/>
      <c r="H400" s="21"/>
    </row>
    <row r="401" spans="1:8" x14ac:dyDescent="0.35">
      <c r="A401" s="19" t="s">
        <v>100</v>
      </c>
      <c r="B401" s="20">
        <v>360</v>
      </c>
      <c r="C401" s="20">
        <v>2520</v>
      </c>
      <c r="D401" s="22">
        <f>production!Q234</f>
        <v>1433</v>
      </c>
      <c r="E401" s="20">
        <f t="shared" si="41"/>
        <v>-1087</v>
      </c>
      <c r="F401" s="27" t="s">
        <v>453</v>
      </c>
      <c r="G401" s="20"/>
      <c r="H401" s="21"/>
    </row>
    <row r="402" spans="1:8" x14ac:dyDescent="0.35">
      <c r="A402" s="19" t="s">
        <v>115</v>
      </c>
      <c r="B402" s="20">
        <v>15</v>
      </c>
      <c r="C402" s="20">
        <v>105</v>
      </c>
      <c r="D402" s="22">
        <f>production!Q235</f>
        <v>177</v>
      </c>
      <c r="E402" s="20">
        <f t="shared" si="41"/>
        <v>72</v>
      </c>
      <c r="F402" s="20" t="s">
        <v>201</v>
      </c>
      <c r="G402" s="20"/>
      <c r="H402" s="21"/>
    </row>
    <row r="403" spans="1:8" x14ac:dyDescent="0.35">
      <c r="A403" s="19" t="s">
        <v>125</v>
      </c>
      <c r="B403" s="20">
        <v>194</v>
      </c>
      <c r="C403" s="20">
        <v>1358</v>
      </c>
      <c r="D403" s="22">
        <f>production!Q236</f>
        <v>6404</v>
      </c>
      <c r="E403" s="20">
        <f t="shared" si="41"/>
        <v>5046</v>
      </c>
      <c r="F403" s="23" t="s">
        <v>201</v>
      </c>
      <c r="G403" s="20"/>
      <c r="H403" s="21"/>
    </row>
    <row r="404" spans="1:8" x14ac:dyDescent="0.35">
      <c r="A404" s="19" t="s">
        <v>4</v>
      </c>
      <c r="B404" s="20">
        <v>3135</v>
      </c>
      <c r="C404" s="20">
        <v>21945</v>
      </c>
      <c r="D404" s="22">
        <f>production!Q238</f>
        <v>20527</v>
      </c>
      <c r="E404" s="20">
        <f t="shared" si="41"/>
        <v>-1418</v>
      </c>
      <c r="F404" s="27" t="s">
        <v>912</v>
      </c>
      <c r="G404" s="24"/>
      <c r="H404" s="21"/>
    </row>
    <row r="405" spans="1:8" x14ac:dyDescent="0.35">
      <c r="A405" s="19" t="s">
        <v>112</v>
      </c>
      <c r="B405" s="20">
        <v>5</v>
      </c>
      <c r="C405" s="20">
        <v>35</v>
      </c>
      <c r="D405" s="22">
        <f>production!Q239</f>
        <v>0</v>
      </c>
      <c r="E405" s="20">
        <f t="shared" si="41"/>
        <v>-35</v>
      </c>
      <c r="F405" s="20" t="s">
        <v>203</v>
      </c>
      <c r="G405" s="20"/>
      <c r="H405" s="21"/>
    </row>
    <row r="406" spans="1:8" x14ac:dyDescent="0.35">
      <c r="A406" s="19" t="s">
        <v>116</v>
      </c>
      <c r="B406" s="20">
        <v>7</v>
      </c>
      <c r="C406" s="20">
        <v>49</v>
      </c>
      <c r="D406" s="22">
        <f>production!Q240</f>
        <v>44</v>
      </c>
      <c r="E406" s="20">
        <f t="shared" si="41"/>
        <v>-5</v>
      </c>
      <c r="F406" s="20" t="s">
        <v>201</v>
      </c>
      <c r="G406" s="20"/>
      <c r="H406" s="21"/>
    </row>
    <row r="407" spans="1:8" x14ac:dyDescent="0.35">
      <c r="A407" s="19" t="s">
        <v>124</v>
      </c>
      <c r="B407" s="20">
        <v>3</v>
      </c>
      <c r="C407" s="20">
        <v>21</v>
      </c>
      <c r="D407" s="22">
        <f>production!Q241</f>
        <v>129</v>
      </c>
      <c r="E407" s="20">
        <f t="shared" si="41"/>
        <v>108</v>
      </c>
      <c r="F407" s="20" t="s">
        <v>201</v>
      </c>
      <c r="G407" s="20"/>
      <c r="H407" s="21"/>
    </row>
    <row r="409" spans="1:8" ht="29" x14ac:dyDescent="0.35">
      <c r="A409" s="16" t="s">
        <v>191</v>
      </c>
      <c r="B409" s="16" t="s">
        <v>192</v>
      </c>
      <c r="C409" s="17" t="s">
        <v>196</v>
      </c>
      <c r="D409" s="17" t="s">
        <v>193</v>
      </c>
      <c r="E409" s="17" t="s">
        <v>200</v>
      </c>
      <c r="F409" s="16" t="s">
        <v>204</v>
      </c>
      <c r="G409" s="17" t="s">
        <v>194</v>
      </c>
      <c r="H409" s="18" t="s">
        <v>996</v>
      </c>
    </row>
    <row r="410" spans="1:8" x14ac:dyDescent="0.35">
      <c r="A410" s="19" t="s">
        <v>2</v>
      </c>
      <c r="B410" s="20">
        <v>287</v>
      </c>
      <c r="C410" s="20">
        <v>2009</v>
      </c>
      <c r="D410" s="20">
        <f>production!I251</f>
        <v>1806</v>
      </c>
      <c r="E410" s="20">
        <f>D410-C410</f>
        <v>-203</v>
      </c>
      <c r="F410" s="27" t="s">
        <v>1007</v>
      </c>
      <c r="G410" s="20"/>
      <c r="H410" s="21"/>
    </row>
    <row r="411" spans="1:8" x14ac:dyDescent="0.35">
      <c r="A411" s="19" t="s">
        <v>3</v>
      </c>
      <c r="B411" s="20">
        <v>660</v>
      </c>
      <c r="C411" s="20">
        <v>4620</v>
      </c>
      <c r="D411" s="22">
        <f>production!I252</f>
        <v>4251</v>
      </c>
      <c r="E411" s="20">
        <f t="shared" ref="E411:E418" si="42">D411-C411</f>
        <v>-369</v>
      </c>
      <c r="F411" s="27" t="s">
        <v>1008</v>
      </c>
      <c r="G411" s="20"/>
      <c r="H411" s="21"/>
    </row>
    <row r="412" spans="1:8" ht="29" x14ac:dyDescent="0.35">
      <c r="A412" s="19" t="s">
        <v>100</v>
      </c>
      <c r="B412" s="20">
        <v>360</v>
      </c>
      <c r="C412" s="20">
        <v>2520</v>
      </c>
      <c r="D412" s="22">
        <f>production!I253</f>
        <v>1621</v>
      </c>
      <c r="E412" s="20">
        <f t="shared" si="42"/>
        <v>-899</v>
      </c>
      <c r="F412" s="27" t="s">
        <v>1006</v>
      </c>
      <c r="G412" s="20"/>
      <c r="H412" s="21"/>
    </row>
    <row r="413" spans="1:8" x14ac:dyDescent="0.35">
      <c r="A413" s="19" t="s">
        <v>115</v>
      </c>
      <c r="B413" s="20">
        <v>15</v>
      </c>
      <c r="C413" s="20">
        <v>105</v>
      </c>
      <c r="D413" s="22">
        <f>production!I254</f>
        <v>190</v>
      </c>
      <c r="E413" s="20">
        <f t="shared" si="42"/>
        <v>85</v>
      </c>
      <c r="F413" s="20" t="s">
        <v>201</v>
      </c>
      <c r="G413" s="20"/>
      <c r="H413" s="21"/>
    </row>
    <row r="414" spans="1:8" x14ac:dyDescent="0.35">
      <c r="A414" s="19" t="s">
        <v>125</v>
      </c>
      <c r="B414" s="20">
        <v>194</v>
      </c>
      <c r="C414" s="20">
        <v>1358</v>
      </c>
      <c r="D414" s="22">
        <f>production!I255</f>
        <v>5673</v>
      </c>
      <c r="E414" s="20">
        <f t="shared" si="42"/>
        <v>4315</v>
      </c>
      <c r="F414" s="23" t="s">
        <v>871</v>
      </c>
      <c r="G414" s="20"/>
      <c r="H414" s="21"/>
    </row>
    <row r="415" spans="1:8" x14ac:dyDescent="0.35">
      <c r="A415" s="19" t="s">
        <v>4</v>
      </c>
      <c r="B415" s="20">
        <v>3135</v>
      </c>
      <c r="C415" s="20">
        <v>21945</v>
      </c>
      <c r="D415" s="22">
        <f>production!I257</f>
        <v>20911</v>
      </c>
      <c r="E415" s="20">
        <f t="shared" si="42"/>
        <v>-1034</v>
      </c>
      <c r="F415" s="27" t="s">
        <v>1009</v>
      </c>
      <c r="G415" s="24"/>
      <c r="H415" s="21"/>
    </row>
    <row r="416" spans="1:8" x14ac:dyDescent="0.35">
      <c r="A416" s="19" t="s">
        <v>112</v>
      </c>
      <c r="B416" s="20">
        <v>5</v>
      </c>
      <c r="C416" s="20">
        <v>35</v>
      </c>
      <c r="D416" s="22">
        <f>production!I258</f>
        <v>0</v>
      </c>
      <c r="E416" s="20">
        <f t="shared" si="42"/>
        <v>-35</v>
      </c>
      <c r="F416" s="20" t="s">
        <v>203</v>
      </c>
      <c r="G416" s="20"/>
      <c r="H416" s="21"/>
    </row>
    <row r="417" spans="1:8" x14ac:dyDescent="0.35">
      <c r="A417" s="19" t="s">
        <v>116</v>
      </c>
      <c r="B417" s="20">
        <v>7</v>
      </c>
      <c r="C417" s="20">
        <v>49</v>
      </c>
      <c r="D417" s="22">
        <f>production!I259</f>
        <v>68</v>
      </c>
      <c r="E417" s="20">
        <f t="shared" si="42"/>
        <v>19</v>
      </c>
      <c r="F417" s="20" t="s">
        <v>201</v>
      </c>
      <c r="G417" s="20"/>
      <c r="H417" s="21"/>
    </row>
    <row r="418" spans="1:8" x14ac:dyDescent="0.35">
      <c r="A418" s="19" t="s">
        <v>124</v>
      </c>
      <c r="B418" s="20">
        <v>3</v>
      </c>
      <c r="C418" s="20">
        <v>21</v>
      </c>
      <c r="D418" s="22">
        <f>production!I260</f>
        <v>127</v>
      </c>
      <c r="E418" s="20">
        <f t="shared" si="42"/>
        <v>106</v>
      </c>
      <c r="F418" s="20" t="s">
        <v>201</v>
      </c>
      <c r="G418" s="20"/>
      <c r="H418" s="21"/>
    </row>
    <row r="421" spans="1:8" ht="29" x14ac:dyDescent="0.35">
      <c r="A421" s="16" t="s">
        <v>191</v>
      </c>
      <c r="B421" s="16" t="s">
        <v>192</v>
      </c>
      <c r="C421" s="17" t="s">
        <v>196</v>
      </c>
      <c r="D421" s="17" t="s">
        <v>193</v>
      </c>
      <c r="E421" s="17" t="s">
        <v>200</v>
      </c>
      <c r="F421" s="16" t="s">
        <v>204</v>
      </c>
      <c r="G421" s="17" t="s">
        <v>194</v>
      </c>
      <c r="H421" s="18" t="s">
        <v>1010</v>
      </c>
    </row>
    <row r="422" spans="1:8" ht="29" x14ac:dyDescent="0.35">
      <c r="A422" s="19" t="s">
        <v>2</v>
      </c>
      <c r="B422" s="20">
        <v>287</v>
      </c>
      <c r="C422" s="20">
        <v>2009</v>
      </c>
      <c r="D422" s="20">
        <f>production!Q251</f>
        <v>1581</v>
      </c>
      <c r="E422" s="20">
        <f>D422-C422</f>
        <v>-428</v>
      </c>
      <c r="F422" s="27" t="s">
        <v>1011</v>
      </c>
      <c r="G422" s="20"/>
      <c r="H422" s="21"/>
    </row>
    <row r="423" spans="1:8" x14ac:dyDescent="0.35">
      <c r="A423" s="19" t="s">
        <v>3</v>
      </c>
      <c r="B423" s="20">
        <v>660</v>
      </c>
      <c r="C423" s="20">
        <v>4620</v>
      </c>
      <c r="D423" s="22">
        <f>production!Q252</f>
        <v>4534</v>
      </c>
      <c r="E423" s="20">
        <f t="shared" ref="E423:E430" si="43">D423-C423</f>
        <v>-86</v>
      </c>
      <c r="F423" s="27" t="s">
        <v>201</v>
      </c>
      <c r="G423" s="20"/>
      <c r="H423" s="21"/>
    </row>
    <row r="424" spans="1:8" ht="43.5" x14ac:dyDescent="0.35">
      <c r="A424" s="19" t="s">
        <v>100</v>
      </c>
      <c r="B424" s="20">
        <v>360</v>
      </c>
      <c r="C424" s="20">
        <v>2520</v>
      </c>
      <c r="D424" s="22">
        <f>production!Q253</f>
        <v>1003</v>
      </c>
      <c r="E424" s="20">
        <f t="shared" si="43"/>
        <v>-1517</v>
      </c>
      <c r="F424" s="27" t="s">
        <v>1012</v>
      </c>
      <c r="G424" s="20"/>
      <c r="H424" s="21"/>
    </row>
    <row r="425" spans="1:8" x14ac:dyDescent="0.35">
      <c r="A425" s="19" t="s">
        <v>115</v>
      </c>
      <c r="B425" s="20">
        <v>15</v>
      </c>
      <c r="C425" s="20">
        <v>105</v>
      </c>
      <c r="D425" s="22">
        <f>production!Q254</f>
        <v>131</v>
      </c>
      <c r="E425" s="20">
        <f t="shared" si="43"/>
        <v>26</v>
      </c>
      <c r="F425" s="20" t="s">
        <v>201</v>
      </c>
      <c r="G425" s="20"/>
      <c r="H425" s="21"/>
    </row>
    <row r="426" spans="1:8" x14ac:dyDescent="0.35">
      <c r="A426" s="19" t="s">
        <v>125</v>
      </c>
      <c r="B426" s="20">
        <v>194</v>
      </c>
      <c r="C426" s="20">
        <v>1358</v>
      </c>
      <c r="D426" s="22">
        <f>production!Q257</f>
        <v>17218</v>
      </c>
      <c r="E426" s="20">
        <f t="shared" si="43"/>
        <v>15860</v>
      </c>
      <c r="F426" s="23" t="s">
        <v>201</v>
      </c>
      <c r="G426" s="20"/>
      <c r="H426" s="21"/>
    </row>
    <row r="427" spans="1:8" ht="43.5" x14ac:dyDescent="0.35">
      <c r="A427" s="19" t="s">
        <v>4</v>
      </c>
      <c r="B427" s="20">
        <v>3135</v>
      </c>
      <c r="C427" s="20">
        <v>21945</v>
      </c>
      <c r="D427" s="22">
        <f>production!Q257</f>
        <v>17218</v>
      </c>
      <c r="E427" s="20">
        <f t="shared" si="43"/>
        <v>-4727</v>
      </c>
      <c r="F427" s="27" t="s">
        <v>1013</v>
      </c>
      <c r="G427" s="24"/>
      <c r="H427" s="21"/>
    </row>
    <row r="428" spans="1:8" x14ac:dyDescent="0.35">
      <c r="A428" s="19" t="s">
        <v>112</v>
      </c>
      <c r="B428" s="20">
        <v>5</v>
      </c>
      <c r="C428" s="20">
        <v>35</v>
      </c>
      <c r="D428" s="22">
        <f>production!I270</f>
        <v>1370</v>
      </c>
      <c r="E428" s="20">
        <f t="shared" si="43"/>
        <v>1335</v>
      </c>
      <c r="F428" s="20" t="s">
        <v>203</v>
      </c>
      <c r="G428" s="20"/>
      <c r="H428" s="21"/>
    </row>
    <row r="429" spans="1:8" x14ac:dyDescent="0.35">
      <c r="A429" s="19" t="s">
        <v>116</v>
      </c>
      <c r="B429" s="20">
        <v>7</v>
      </c>
      <c r="C429" s="20">
        <v>49</v>
      </c>
      <c r="D429" s="22">
        <f>production!Q259</f>
        <v>54</v>
      </c>
      <c r="E429" s="20">
        <f t="shared" si="43"/>
        <v>5</v>
      </c>
      <c r="F429" s="20" t="s">
        <v>201</v>
      </c>
      <c r="G429" s="20"/>
      <c r="H429" s="21"/>
    </row>
    <row r="430" spans="1:8" x14ac:dyDescent="0.35">
      <c r="A430" s="19" t="s">
        <v>124</v>
      </c>
      <c r="B430" s="20">
        <v>3</v>
      </c>
      <c r="C430" s="20">
        <v>21</v>
      </c>
      <c r="D430" s="22">
        <f>production!Q260</f>
        <v>99</v>
      </c>
      <c r="E430" s="20">
        <f t="shared" si="43"/>
        <v>78</v>
      </c>
      <c r="F430" s="20" t="s">
        <v>201</v>
      </c>
      <c r="G430" s="20"/>
      <c r="H430" s="21"/>
    </row>
    <row r="431" spans="1:8" x14ac:dyDescent="0.35">
      <c r="A431" s="21"/>
      <c r="B431" s="21"/>
      <c r="C431" s="21"/>
      <c r="D431" s="21"/>
      <c r="E431" s="21"/>
      <c r="F431" s="21"/>
      <c r="G431" s="21"/>
      <c r="H431" s="21"/>
    </row>
    <row r="432" spans="1:8" ht="29" x14ac:dyDescent="0.35">
      <c r="A432" s="16" t="s">
        <v>191</v>
      </c>
      <c r="B432" s="16" t="s">
        <v>192</v>
      </c>
      <c r="C432" s="17" t="s">
        <v>196</v>
      </c>
      <c r="D432" s="17" t="s">
        <v>193</v>
      </c>
      <c r="E432" s="17" t="s">
        <v>200</v>
      </c>
      <c r="F432" s="16" t="s">
        <v>204</v>
      </c>
      <c r="G432" s="17" t="s">
        <v>194</v>
      </c>
      <c r="H432" s="18" t="s">
        <v>1030</v>
      </c>
    </row>
    <row r="433" spans="1:8" ht="43.5" x14ac:dyDescent="0.35">
      <c r="A433" s="19" t="s">
        <v>2</v>
      </c>
      <c r="B433" s="20">
        <v>287</v>
      </c>
      <c r="C433" s="20">
        <v>2009</v>
      </c>
      <c r="D433" s="20">
        <f>production!I270</f>
        <v>1370</v>
      </c>
      <c r="E433" s="20">
        <f>D433-C433</f>
        <v>-639</v>
      </c>
      <c r="F433" s="27" t="s">
        <v>1041</v>
      </c>
      <c r="G433" s="20"/>
      <c r="H433" s="21"/>
    </row>
    <row r="434" spans="1:8" ht="29" x14ac:dyDescent="0.35">
      <c r="A434" s="19" t="s">
        <v>3</v>
      </c>
      <c r="B434" s="20">
        <v>660</v>
      </c>
      <c r="C434" s="20">
        <v>4620</v>
      </c>
      <c r="D434" s="22">
        <f>production!I271</f>
        <v>4110</v>
      </c>
      <c r="E434" s="20">
        <f t="shared" ref="E434:E441" si="44">D434-C434</f>
        <v>-510</v>
      </c>
      <c r="F434" s="27" t="s">
        <v>1042</v>
      </c>
      <c r="G434" s="20"/>
      <c r="H434" s="21"/>
    </row>
    <row r="435" spans="1:8" ht="29" x14ac:dyDescent="0.35">
      <c r="A435" s="19" t="s">
        <v>100</v>
      </c>
      <c r="B435" s="20">
        <v>360</v>
      </c>
      <c r="C435" s="20">
        <v>2520</v>
      </c>
      <c r="D435" s="22">
        <f>production!I272</f>
        <v>0</v>
      </c>
      <c r="E435" s="20">
        <f t="shared" si="44"/>
        <v>-2520</v>
      </c>
      <c r="F435" s="27" t="s">
        <v>1043</v>
      </c>
      <c r="G435" s="20"/>
      <c r="H435" s="21"/>
    </row>
    <row r="436" spans="1:8" x14ac:dyDescent="0.35">
      <c r="A436" s="19" t="s">
        <v>115</v>
      </c>
      <c r="B436" s="20">
        <v>15</v>
      </c>
      <c r="C436" s="20">
        <v>105</v>
      </c>
      <c r="D436" s="22">
        <f>production!I273</f>
        <v>116</v>
      </c>
      <c r="E436" s="20">
        <f t="shared" si="44"/>
        <v>11</v>
      </c>
      <c r="F436" s="20" t="s">
        <v>201</v>
      </c>
      <c r="G436" s="20"/>
      <c r="H436" s="21"/>
    </row>
    <row r="437" spans="1:8" x14ac:dyDescent="0.35">
      <c r="A437" s="19" t="s">
        <v>125</v>
      </c>
      <c r="B437" s="20">
        <v>194</v>
      </c>
      <c r="C437" s="20">
        <v>1358</v>
      </c>
      <c r="D437" s="22">
        <f>production!I274</f>
        <v>6385</v>
      </c>
      <c r="E437" s="20">
        <f t="shared" si="44"/>
        <v>5027</v>
      </c>
      <c r="F437" s="23" t="s">
        <v>201</v>
      </c>
      <c r="G437" s="20"/>
      <c r="H437" s="21"/>
    </row>
    <row r="438" spans="1:8" ht="29" x14ac:dyDescent="0.35">
      <c r="A438" s="19" t="s">
        <v>4</v>
      </c>
      <c r="B438" s="20">
        <v>3135</v>
      </c>
      <c r="C438" s="20">
        <v>21945</v>
      </c>
      <c r="D438" s="22">
        <f>production!I276</f>
        <v>19054</v>
      </c>
      <c r="E438" s="20">
        <f t="shared" si="44"/>
        <v>-2891</v>
      </c>
      <c r="F438" s="27" t="s">
        <v>1044</v>
      </c>
      <c r="G438" s="24"/>
      <c r="H438" s="21"/>
    </row>
    <row r="439" spans="1:8" x14ac:dyDescent="0.35">
      <c r="A439" s="19" t="s">
        <v>112</v>
      </c>
      <c r="B439" s="20">
        <v>5</v>
      </c>
      <c r="C439" s="20">
        <v>35</v>
      </c>
      <c r="D439" s="22">
        <f>production!I277</f>
        <v>0</v>
      </c>
      <c r="E439" s="20">
        <f t="shared" si="44"/>
        <v>-35</v>
      </c>
      <c r="F439" s="20" t="s">
        <v>203</v>
      </c>
      <c r="G439" s="20"/>
      <c r="H439" s="21"/>
    </row>
    <row r="440" spans="1:8" x14ac:dyDescent="0.35">
      <c r="A440" s="19" t="s">
        <v>116</v>
      </c>
      <c r="B440" s="20">
        <v>7</v>
      </c>
      <c r="C440" s="20">
        <v>49</v>
      </c>
      <c r="D440" s="22">
        <f>production!I278</f>
        <v>42</v>
      </c>
      <c r="E440" s="20">
        <f t="shared" si="44"/>
        <v>-7</v>
      </c>
      <c r="F440" s="20" t="s">
        <v>201</v>
      </c>
      <c r="G440" s="20"/>
      <c r="H440" s="21"/>
    </row>
    <row r="441" spans="1:8" x14ac:dyDescent="0.35">
      <c r="A441" s="19" t="s">
        <v>124</v>
      </c>
      <c r="B441" s="20">
        <v>3</v>
      </c>
      <c r="C441" s="20">
        <v>21</v>
      </c>
      <c r="D441" s="22">
        <f>production!I279</f>
        <v>91</v>
      </c>
      <c r="E441" s="20">
        <f t="shared" si="44"/>
        <v>70</v>
      </c>
      <c r="F441" s="20" t="s">
        <v>201</v>
      </c>
      <c r="G441" s="20"/>
      <c r="H441" s="21"/>
    </row>
    <row r="443" spans="1:8" ht="29" x14ac:dyDescent="0.35">
      <c r="A443" s="16" t="s">
        <v>191</v>
      </c>
      <c r="B443" s="16" t="s">
        <v>192</v>
      </c>
      <c r="C443" s="17" t="s">
        <v>196</v>
      </c>
      <c r="D443" s="17" t="s">
        <v>193</v>
      </c>
      <c r="E443" s="17" t="s">
        <v>200</v>
      </c>
      <c r="F443" s="16" t="s">
        <v>204</v>
      </c>
      <c r="G443" s="17" t="s">
        <v>194</v>
      </c>
      <c r="H443" s="18" t="s">
        <v>1052</v>
      </c>
    </row>
    <row r="444" spans="1:8" x14ac:dyDescent="0.35">
      <c r="A444" s="19" t="s">
        <v>2</v>
      </c>
      <c r="B444" s="20">
        <v>287</v>
      </c>
      <c r="C444" s="20">
        <v>2009</v>
      </c>
      <c r="D444" s="20">
        <f>production!Q270</f>
        <v>1839</v>
      </c>
      <c r="E444" s="20">
        <f>D444-C444</f>
        <v>-170</v>
      </c>
      <c r="F444" s="27" t="s">
        <v>1057</v>
      </c>
      <c r="G444" s="20"/>
      <c r="H444" s="21"/>
    </row>
    <row r="445" spans="1:8" ht="29" x14ac:dyDescent="0.35">
      <c r="A445" s="19" t="s">
        <v>3</v>
      </c>
      <c r="B445" s="20">
        <v>660</v>
      </c>
      <c r="C445" s="20">
        <v>4620</v>
      </c>
      <c r="D445" s="22">
        <f>production!Q271</f>
        <v>4076</v>
      </c>
      <c r="E445" s="20">
        <f t="shared" ref="E445:E452" si="45">D445-C445</f>
        <v>-544</v>
      </c>
      <c r="F445" s="27" t="s">
        <v>1054</v>
      </c>
      <c r="G445" s="20"/>
      <c r="H445" s="21"/>
    </row>
    <row r="446" spans="1:8" ht="43.5" x14ac:dyDescent="0.35">
      <c r="A446" s="19" t="s">
        <v>100</v>
      </c>
      <c r="B446" s="20">
        <v>360</v>
      </c>
      <c r="C446" s="20">
        <v>2520</v>
      </c>
      <c r="D446" s="22">
        <f>production!$Q$272</f>
        <v>275</v>
      </c>
      <c r="E446" s="20">
        <f t="shared" si="45"/>
        <v>-2245</v>
      </c>
      <c r="F446" s="27" t="s">
        <v>1056</v>
      </c>
      <c r="G446" s="20"/>
      <c r="H446" s="21"/>
    </row>
    <row r="447" spans="1:8" x14ac:dyDescent="0.35">
      <c r="A447" s="19" t="s">
        <v>115</v>
      </c>
      <c r="B447" s="20">
        <v>15</v>
      </c>
      <c r="C447" s="20">
        <v>105</v>
      </c>
      <c r="D447" s="22">
        <f>production!Q273</f>
        <v>175</v>
      </c>
      <c r="E447" s="20">
        <f t="shared" si="45"/>
        <v>70</v>
      </c>
      <c r="F447" s="20" t="s">
        <v>201</v>
      </c>
      <c r="G447" s="20"/>
      <c r="H447" s="21"/>
    </row>
    <row r="448" spans="1:8" x14ac:dyDescent="0.35">
      <c r="A448" s="19" t="s">
        <v>125</v>
      </c>
      <c r="B448" s="20">
        <v>194</v>
      </c>
      <c r="C448" s="20">
        <v>1358</v>
      </c>
      <c r="D448" s="22">
        <f>production!Q274</f>
        <v>6380</v>
      </c>
      <c r="E448" s="20">
        <f t="shared" si="45"/>
        <v>5022</v>
      </c>
      <c r="F448" s="23" t="s">
        <v>201</v>
      </c>
      <c r="G448" s="20"/>
      <c r="H448" s="21"/>
    </row>
    <row r="449" spans="1:8" ht="43.5" x14ac:dyDescent="0.35">
      <c r="A449" s="19" t="s">
        <v>4</v>
      </c>
      <c r="B449" s="20">
        <v>3135</v>
      </c>
      <c r="C449" s="20">
        <v>21945</v>
      </c>
      <c r="D449" s="22">
        <f>production!Q276</f>
        <v>18235</v>
      </c>
      <c r="E449" s="20">
        <f t="shared" si="45"/>
        <v>-3710</v>
      </c>
      <c r="F449" s="27" t="s">
        <v>1055</v>
      </c>
      <c r="G449" s="24"/>
      <c r="H449" s="21"/>
    </row>
    <row r="450" spans="1:8" x14ac:dyDescent="0.35">
      <c r="A450" s="19" t="s">
        <v>112</v>
      </c>
      <c r="B450" s="20">
        <v>5</v>
      </c>
      <c r="C450" s="20">
        <v>35</v>
      </c>
      <c r="D450" s="22">
        <f>production!Q277</f>
        <v>0</v>
      </c>
      <c r="E450" s="20">
        <f t="shared" si="45"/>
        <v>-35</v>
      </c>
      <c r="F450" s="20" t="s">
        <v>203</v>
      </c>
      <c r="G450" s="20"/>
      <c r="H450" s="21"/>
    </row>
    <row r="451" spans="1:8" x14ac:dyDescent="0.35">
      <c r="A451" s="19" t="s">
        <v>116</v>
      </c>
      <c r="B451" s="20">
        <v>7</v>
      </c>
      <c r="C451" s="20">
        <v>49</v>
      </c>
      <c r="D451" s="22">
        <f>production!Q278</f>
        <v>107</v>
      </c>
      <c r="E451" s="20">
        <f t="shared" si="45"/>
        <v>58</v>
      </c>
      <c r="F451" s="20" t="s">
        <v>201</v>
      </c>
      <c r="G451" s="20"/>
      <c r="H451" s="21"/>
    </row>
    <row r="452" spans="1:8" x14ac:dyDescent="0.35">
      <c r="A452" s="19" t="s">
        <v>124</v>
      </c>
      <c r="B452" s="20">
        <v>3</v>
      </c>
      <c r="C452" s="20">
        <v>21</v>
      </c>
      <c r="D452" s="22">
        <f>production!Q279</f>
        <v>100</v>
      </c>
      <c r="E452" s="20">
        <f t="shared" si="45"/>
        <v>79</v>
      </c>
      <c r="F452" s="20" t="s">
        <v>201</v>
      </c>
      <c r="G452" s="20"/>
      <c r="H452" s="21"/>
    </row>
    <row r="454" spans="1:8" ht="29" x14ac:dyDescent="0.35">
      <c r="A454" s="16" t="s">
        <v>191</v>
      </c>
      <c r="B454" s="16" t="s">
        <v>192</v>
      </c>
      <c r="C454" s="17" t="s">
        <v>196</v>
      </c>
      <c r="D454" s="17" t="s">
        <v>193</v>
      </c>
      <c r="E454" s="17" t="s">
        <v>200</v>
      </c>
      <c r="F454" s="16" t="s">
        <v>204</v>
      </c>
      <c r="G454" s="17" t="s">
        <v>194</v>
      </c>
      <c r="H454" s="18" t="s">
        <v>1058</v>
      </c>
    </row>
    <row r="455" spans="1:8" ht="29" x14ac:dyDescent="0.35">
      <c r="A455" s="19" t="s">
        <v>2</v>
      </c>
      <c r="B455" s="20">
        <v>287</v>
      </c>
      <c r="C455" s="20">
        <v>2009</v>
      </c>
      <c r="D455" s="20">
        <f>production!I289</f>
        <v>1359</v>
      </c>
      <c r="E455" s="20">
        <f>D455-C455</f>
        <v>-650</v>
      </c>
      <c r="F455" s="27" t="s">
        <v>1091</v>
      </c>
      <c r="G455" s="20"/>
      <c r="H455" s="21"/>
    </row>
    <row r="456" spans="1:8" x14ac:dyDescent="0.35">
      <c r="A456" s="19" t="s">
        <v>3</v>
      </c>
      <c r="B456" s="20">
        <v>660</v>
      </c>
      <c r="C456" s="20">
        <v>4620</v>
      </c>
      <c r="D456" s="22">
        <f>production!I290</f>
        <v>4786</v>
      </c>
      <c r="E456" s="20">
        <f t="shared" ref="E456:E463" si="46">D456-C456</f>
        <v>166</v>
      </c>
      <c r="F456" s="27" t="s">
        <v>201</v>
      </c>
      <c r="G456" s="20" t="s">
        <v>1120</v>
      </c>
      <c r="H456" s="21"/>
    </row>
    <row r="457" spans="1:8" ht="29" x14ac:dyDescent="0.35">
      <c r="A457" s="19" t="s">
        <v>100</v>
      </c>
      <c r="B457" s="20">
        <v>360</v>
      </c>
      <c r="C457" s="20">
        <v>2520</v>
      </c>
      <c r="D457" s="22">
        <f>production!I291</f>
        <v>765</v>
      </c>
      <c r="E457" s="20">
        <f t="shared" si="46"/>
        <v>-1755</v>
      </c>
      <c r="F457" s="27" t="s">
        <v>1089</v>
      </c>
      <c r="G457" s="20"/>
      <c r="H457" s="21"/>
    </row>
    <row r="458" spans="1:8" x14ac:dyDescent="0.35">
      <c r="A458" s="19" t="s">
        <v>115</v>
      </c>
      <c r="B458" s="20">
        <v>15</v>
      </c>
      <c r="C458" s="20">
        <v>105</v>
      </c>
      <c r="D458" s="22">
        <f>production!I292</f>
        <v>103</v>
      </c>
      <c r="E458" s="20">
        <f t="shared" si="46"/>
        <v>-2</v>
      </c>
      <c r="F458" s="27" t="s">
        <v>201</v>
      </c>
      <c r="G458" s="20" t="s">
        <v>1120</v>
      </c>
      <c r="H458" s="21"/>
    </row>
    <row r="459" spans="1:8" x14ac:dyDescent="0.35">
      <c r="A459" s="19" t="s">
        <v>125</v>
      </c>
      <c r="B459" s="20">
        <v>194</v>
      </c>
      <c r="C459" s="20">
        <v>1358</v>
      </c>
      <c r="D459" s="22">
        <f>production!I293</f>
        <v>2980</v>
      </c>
      <c r="E459" s="20">
        <f t="shared" si="46"/>
        <v>1622</v>
      </c>
      <c r="F459" s="23" t="s">
        <v>201</v>
      </c>
      <c r="G459" s="20" t="s">
        <v>1120</v>
      </c>
      <c r="H459" s="21"/>
    </row>
    <row r="460" spans="1:8" x14ac:dyDescent="0.35">
      <c r="A460" s="19" t="s">
        <v>4</v>
      </c>
      <c r="B460" s="20">
        <v>3135</v>
      </c>
      <c r="C460" s="20">
        <v>21945</v>
      </c>
      <c r="D460" s="22">
        <f>production!I295</f>
        <v>18866</v>
      </c>
      <c r="E460" s="20">
        <f t="shared" si="46"/>
        <v>-3079</v>
      </c>
      <c r="F460" s="27" t="s">
        <v>1090</v>
      </c>
      <c r="G460" s="24"/>
      <c r="H460" s="21"/>
    </row>
    <row r="461" spans="1:8" x14ac:dyDescent="0.35">
      <c r="A461" s="19" t="s">
        <v>112</v>
      </c>
      <c r="B461" s="20">
        <v>5</v>
      </c>
      <c r="C461" s="20">
        <v>35</v>
      </c>
      <c r="D461" s="22">
        <f>production!I296</f>
        <v>0</v>
      </c>
      <c r="E461" s="20">
        <f t="shared" si="46"/>
        <v>-35</v>
      </c>
      <c r="F461" s="20" t="s">
        <v>203</v>
      </c>
      <c r="G461" s="20"/>
      <c r="H461" s="21"/>
    </row>
    <row r="462" spans="1:8" x14ac:dyDescent="0.35">
      <c r="A462" s="19" t="s">
        <v>116</v>
      </c>
      <c r="B462" s="20">
        <v>7</v>
      </c>
      <c r="C462" s="20">
        <v>49</v>
      </c>
      <c r="D462" s="22">
        <f>production!I297</f>
        <v>52</v>
      </c>
      <c r="E462" s="20">
        <f t="shared" si="46"/>
        <v>3</v>
      </c>
      <c r="F462" s="20" t="s">
        <v>201</v>
      </c>
      <c r="G462" s="20" t="s">
        <v>1120</v>
      </c>
      <c r="H462" s="21"/>
    </row>
    <row r="463" spans="1:8" x14ac:dyDescent="0.35">
      <c r="A463" s="19" t="s">
        <v>124</v>
      </c>
      <c r="B463" s="20">
        <v>3</v>
      </c>
      <c r="C463" s="20">
        <v>21</v>
      </c>
      <c r="D463" s="22">
        <f>production!I298</f>
        <v>61</v>
      </c>
      <c r="E463" s="20">
        <f t="shared" si="46"/>
        <v>40</v>
      </c>
      <c r="F463" s="20" t="s">
        <v>201</v>
      </c>
      <c r="G463" s="20" t="s">
        <v>1120</v>
      </c>
      <c r="H463" s="21"/>
    </row>
    <row r="465" spans="1:8" ht="29" x14ac:dyDescent="0.35">
      <c r="A465" s="16" t="s">
        <v>191</v>
      </c>
      <c r="B465" s="16" t="s">
        <v>192</v>
      </c>
      <c r="C465" s="17" t="s">
        <v>196</v>
      </c>
      <c r="D465" s="17" t="s">
        <v>193</v>
      </c>
      <c r="E465" s="17" t="s">
        <v>200</v>
      </c>
      <c r="F465" s="16" t="s">
        <v>204</v>
      </c>
      <c r="G465" s="17" t="s">
        <v>194</v>
      </c>
      <c r="H465" s="18" t="s">
        <v>1121</v>
      </c>
    </row>
    <row r="466" spans="1:8" x14ac:dyDescent="0.35">
      <c r="A466" s="19" t="s">
        <v>2</v>
      </c>
      <c r="B466" s="20">
        <v>287</v>
      </c>
      <c r="C466" s="20">
        <v>2009</v>
      </c>
      <c r="D466" s="20">
        <f>production!Q289</f>
        <v>1611</v>
      </c>
      <c r="E466" s="20">
        <f>D466-C466</f>
        <v>-398</v>
      </c>
      <c r="F466" s="27" t="s">
        <v>1130</v>
      </c>
      <c r="G466" s="20"/>
      <c r="H466" s="21"/>
    </row>
    <row r="467" spans="1:8" x14ac:dyDescent="0.35">
      <c r="A467" s="19" t="s">
        <v>3</v>
      </c>
      <c r="B467" s="20">
        <v>660</v>
      </c>
      <c r="C467" s="20">
        <v>4620</v>
      </c>
      <c r="D467" s="22">
        <f>production!Q290</f>
        <v>4659</v>
      </c>
      <c r="E467" s="20">
        <f t="shared" ref="E467:E474" si="47">D467-C467</f>
        <v>39</v>
      </c>
      <c r="F467" s="27" t="s">
        <v>871</v>
      </c>
      <c r="G467" s="20" t="s">
        <v>1120</v>
      </c>
      <c r="H467" s="21"/>
    </row>
    <row r="468" spans="1:8" x14ac:dyDescent="0.35">
      <c r="A468" s="19" t="s">
        <v>100</v>
      </c>
      <c r="B468" s="20">
        <v>360</v>
      </c>
      <c r="C468" s="20">
        <v>2520</v>
      </c>
      <c r="D468" s="22">
        <f>production!Q291</f>
        <v>2127</v>
      </c>
      <c r="E468" s="20">
        <f t="shared" si="47"/>
        <v>-393</v>
      </c>
      <c r="F468" s="27" t="s">
        <v>1130</v>
      </c>
      <c r="G468" s="20"/>
      <c r="H468" s="21"/>
    </row>
    <row r="469" spans="1:8" x14ac:dyDescent="0.35">
      <c r="A469" s="19" t="s">
        <v>115</v>
      </c>
      <c r="B469" s="20">
        <v>15</v>
      </c>
      <c r="C469" s="20">
        <v>105</v>
      </c>
      <c r="D469" s="22">
        <f>production!Q292</f>
        <v>210</v>
      </c>
      <c r="E469" s="20">
        <f t="shared" si="47"/>
        <v>105</v>
      </c>
      <c r="F469" s="27" t="s">
        <v>871</v>
      </c>
      <c r="G469" s="20" t="s">
        <v>1120</v>
      </c>
      <c r="H469" s="21"/>
    </row>
    <row r="470" spans="1:8" x14ac:dyDescent="0.35">
      <c r="A470" s="19" t="s">
        <v>125</v>
      </c>
      <c r="B470" s="20">
        <v>194</v>
      </c>
      <c r="C470" s="20">
        <v>1358</v>
      </c>
      <c r="D470" s="22">
        <f>production!Q293</f>
        <v>9660</v>
      </c>
      <c r="E470" s="20">
        <f t="shared" si="47"/>
        <v>8302</v>
      </c>
      <c r="F470" s="23" t="s">
        <v>201</v>
      </c>
      <c r="G470" s="20" t="s">
        <v>1120</v>
      </c>
      <c r="H470" s="21"/>
    </row>
    <row r="471" spans="1:8" ht="29" x14ac:dyDescent="0.35">
      <c r="A471" s="19" t="s">
        <v>4</v>
      </c>
      <c r="B471" s="20">
        <v>3135</v>
      </c>
      <c r="C471" s="20">
        <v>21945</v>
      </c>
      <c r="D471" s="22">
        <f>production!Q295</f>
        <v>18864</v>
      </c>
      <c r="E471" s="20">
        <f t="shared" si="47"/>
        <v>-3081</v>
      </c>
      <c r="F471" s="27" t="s">
        <v>1131</v>
      </c>
      <c r="G471" s="24"/>
      <c r="H471" s="21"/>
    </row>
    <row r="472" spans="1:8" x14ac:dyDescent="0.35">
      <c r="A472" s="19" t="s">
        <v>112</v>
      </c>
      <c r="B472" s="20">
        <v>5</v>
      </c>
      <c r="C472" s="20">
        <v>35</v>
      </c>
      <c r="D472" s="22">
        <f>production!Q296</f>
        <v>0</v>
      </c>
      <c r="E472" s="20">
        <f t="shared" si="47"/>
        <v>-35</v>
      </c>
      <c r="F472" s="20" t="s">
        <v>203</v>
      </c>
      <c r="G472" s="20"/>
      <c r="H472" s="21"/>
    </row>
    <row r="473" spans="1:8" x14ac:dyDescent="0.35">
      <c r="A473" s="19" t="s">
        <v>116</v>
      </c>
      <c r="B473" s="20">
        <v>7</v>
      </c>
      <c r="C473" s="20">
        <v>49</v>
      </c>
      <c r="D473" s="22">
        <f>production!Q297</f>
        <v>59</v>
      </c>
      <c r="E473" s="20">
        <f t="shared" si="47"/>
        <v>10</v>
      </c>
      <c r="F473" s="20" t="s">
        <v>871</v>
      </c>
      <c r="G473" s="20" t="s">
        <v>1120</v>
      </c>
      <c r="H473" s="21"/>
    </row>
    <row r="474" spans="1:8" x14ac:dyDescent="0.35">
      <c r="A474" s="19" t="s">
        <v>124</v>
      </c>
      <c r="B474" s="20">
        <v>3</v>
      </c>
      <c r="C474" s="20">
        <v>21</v>
      </c>
      <c r="D474" s="22">
        <f>production!Q298</f>
        <v>134</v>
      </c>
      <c r="E474" s="20">
        <f t="shared" si="47"/>
        <v>113</v>
      </c>
      <c r="F474" s="20" t="s">
        <v>871</v>
      </c>
      <c r="G474" s="20" t="s">
        <v>1120</v>
      </c>
      <c r="H474" s="21"/>
    </row>
    <row r="476" spans="1:8" ht="29" x14ac:dyDescent="0.35">
      <c r="A476" s="16" t="s">
        <v>191</v>
      </c>
      <c r="B476" s="16" t="s">
        <v>192</v>
      </c>
      <c r="C476" s="17" t="s">
        <v>196</v>
      </c>
      <c r="D476" s="17" t="s">
        <v>193</v>
      </c>
      <c r="E476" s="17" t="s">
        <v>200</v>
      </c>
      <c r="F476" s="16" t="s">
        <v>204</v>
      </c>
      <c r="G476" s="17" t="s">
        <v>194</v>
      </c>
      <c r="H476" s="18" t="s">
        <v>1136</v>
      </c>
    </row>
    <row r="477" spans="1:8" ht="29" x14ac:dyDescent="0.35">
      <c r="A477" s="19" t="s">
        <v>2</v>
      </c>
      <c r="B477" s="20">
        <v>287</v>
      </c>
      <c r="C477" s="20">
        <v>2009</v>
      </c>
      <c r="D477" s="20">
        <f>production!I308</f>
        <v>1737</v>
      </c>
      <c r="E477" s="20">
        <f>D477-C477</f>
        <v>-272</v>
      </c>
      <c r="F477" s="27" t="s">
        <v>1146</v>
      </c>
      <c r="G477" s="20"/>
      <c r="H477" s="21"/>
    </row>
    <row r="478" spans="1:8" x14ac:dyDescent="0.35">
      <c r="A478" s="19" t="s">
        <v>3</v>
      </c>
      <c r="B478" s="20">
        <v>660</v>
      </c>
      <c r="C478" s="20">
        <v>4620</v>
      </c>
      <c r="D478" s="22">
        <f>production!I309</f>
        <v>4521</v>
      </c>
      <c r="E478" s="20">
        <f t="shared" ref="E478:E485" si="48">D478-C478</f>
        <v>-99</v>
      </c>
      <c r="F478" s="27" t="s">
        <v>201</v>
      </c>
      <c r="G478" s="20" t="s">
        <v>1120</v>
      </c>
      <c r="H478" s="21"/>
    </row>
    <row r="479" spans="1:8" x14ac:dyDescent="0.35">
      <c r="A479" s="19" t="s">
        <v>100</v>
      </c>
      <c r="B479" s="20">
        <v>360</v>
      </c>
      <c r="C479" s="20">
        <v>2520</v>
      </c>
      <c r="D479" s="22">
        <f>production!I310</f>
        <v>1757</v>
      </c>
      <c r="E479" s="20">
        <f t="shared" si="48"/>
        <v>-763</v>
      </c>
      <c r="F479" s="27" t="s">
        <v>1145</v>
      </c>
      <c r="G479" s="20"/>
      <c r="H479" s="21"/>
    </row>
    <row r="480" spans="1:8" x14ac:dyDescent="0.35">
      <c r="A480" s="19" t="s">
        <v>115</v>
      </c>
      <c r="B480" s="20">
        <v>15</v>
      </c>
      <c r="C480" s="20">
        <v>105</v>
      </c>
      <c r="D480" s="22">
        <f>production!I311</f>
        <v>194</v>
      </c>
      <c r="E480" s="20">
        <f t="shared" si="48"/>
        <v>89</v>
      </c>
      <c r="F480" s="27" t="s">
        <v>201</v>
      </c>
      <c r="G480" s="20" t="s">
        <v>1120</v>
      </c>
      <c r="H480" s="21"/>
    </row>
    <row r="481" spans="1:8" x14ac:dyDescent="0.35">
      <c r="A481" s="19" t="s">
        <v>125</v>
      </c>
      <c r="B481" s="20">
        <v>194</v>
      </c>
      <c r="C481" s="20">
        <v>1358</v>
      </c>
      <c r="D481" s="22">
        <f>production!I312</f>
        <v>5787</v>
      </c>
      <c r="E481" s="20">
        <f t="shared" si="48"/>
        <v>4429</v>
      </c>
      <c r="F481" s="23" t="s">
        <v>871</v>
      </c>
      <c r="G481" s="20" t="s">
        <v>1120</v>
      </c>
      <c r="H481" s="21"/>
    </row>
    <row r="482" spans="1:8" x14ac:dyDescent="0.35">
      <c r="A482" s="19" t="s">
        <v>4</v>
      </c>
      <c r="B482" s="20">
        <v>3135</v>
      </c>
      <c r="C482" s="20">
        <v>21945</v>
      </c>
      <c r="D482" s="22">
        <f>production!I314</f>
        <v>19714</v>
      </c>
      <c r="E482" s="20">
        <f t="shared" si="48"/>
        <v>-2231</v>
      </c>
      <c r="F482" s="27" t="s">
        <v>1147</v>
      </c>
      <c r="G482" s="24"/>
      <c r="H482" s="21"/>
    </row>
    <row r="483" spans="1:8" x14ac:dyDescent="0.35">
      <c r="A483" s="19" t="s">
        <v>112</v>
      </c>
      <c r="B483" s="20">
        <v>5</v>
      </c>
      <c r="C483" s="20">
        <v>35</v>
      </c>
      <c r="D483" s="22">
        <f>production!I315</f>
        <v>0</v>
      </c>
      <c r="E483" s="20">
        <f t="shared" si="48"/>
        <v>-35</v>
      </c>
      <c r="F483" s="20" t="s">
        <v>203</v>
      </c>
      <c r="G483" s="20"/>
      <c r="H483" s="21"/>
    </row>
    <row r="484" spans="1:8" x14ac:dyDescent="0.35">
      <c r="A484" s="19" t="s">
        <v>116</v>
      </c>
      <c r="B484" s="20">
        <v>7</v>
      </c>
      <c r="C484" s="20">
        <v>49</v>
      </c>
      <c r="D484" s="22">
        <f>production!I316</f>
        <v>62</v>
      </c>
      <c r="E484" s="20">
        <f t="shared" si="48"/>
        <v>13</v>
      </c>
      <c r="F484" s="20" t="s">
        <v>201</v>
      </c>
      <c r="G484" s="20" t="s">
        <v>1120</v>
      </c>
      <c r="H484" s="21"/>
    </row>
    <row r="485" spans="1:8" x14ac:dyDescent="0.35">
      <c r="A485" s="19" t="s">
        <v>124</v>
      </c>
      <c r="B485" s="20">
        <v>3</v>
      </c>
      <c r="C485" s="20">
        <v>21</v>
      </c>
      <c r="D485" s="22">
        <f>production!I317</f>
        <v>156</v>
      </c>
      <c r="E485" s="20">
        <f t="shared" si="48"/>
        <v>135</v>
      </c>
      <c r="F485" s="20" t="s">
        <v>201</v>
      </c>
      <c r="G485" s="20" t="s">
        <v>1120</v>
      </c>
      <c r="H485" s="21"/>
    </row>
    <row r="487" spans="1:8" ht="29" x14ac:dyDescent="0.35">
      <c r="A487" s="16" t="s">
        <v>191</v>
      </c>
      <c r="B487" s="16" t="s">
        <v>192</v>
      </c>
      <c r="C487" s="17" t="s">
        <v>196</v>
      </c>
      <c r="D487" s="17" t="s">
        <v>193</v>
      </c>
      <c r="E487" s="17" t="s">
        <v>200</v>
      </c>
      <c r="F487" s="16" t="s">
        <v>204</v>
      </c>
      <c r="G487" s="17" t="s">
        <v>194</v>
      </c>
      <c r="H487" s="18" t="s">
        <v>1148</v>
      </c>
    </row>
    <row r="488" spans="1:8" x14ac:dyDescent="0.35">
      <c r="A488" s="19" t="s">
        <v>2</v>
      </c>
      <c r="B488" s="20">
        <v>287</v>
      </c>
      <c r="C488" s="20">
        <v>2009</v>
      </c>
      <c r="D488" s="20">
        <f>production!Q308</f>
        <v>1974</v>
      </c>
      <c r="E488" s="20">
        <f>D488-C488</f>
        <v>-35</v>
      </c>
      <c r="F488" s="27"/>
      <c r="G488" s="20"/>
      <c r="H488" s="21"/>
    </row>
    <row r="489" spans="1:8" x14ac:dyDescent="0.35">
      <c r="A489" s="19" t="s">
        <v>3</v>
      </c>
      <c r="B489" s="20">
        <v>660</v>
      </c>
      <c r="C489" s="20">
        <v>4620</v>
      </c>
      <c r="D489" s="22">
        <f>production!Q309</f>
        <v>4823</v>
      </c>
      <c r="E489" s="20">
        <f t="shared" ref="E489:E496" si="49">D489-C489</f>
        <v>203</v>
      </c>
      <c r="F489" s="27"/>
      <c r="G489" s="20"/>
      <c r="H489" s="21"/>
    </row>
    <row r="490" spans="1:8" x14ac:dyDescent="0.35">
      <c r="A490" s="19" t="s">
        <v>100</v>
      </c>
      <c r="B490" s="20">
        <v>360</v>
      </c>
      <c r="C490" s="20">
        <v>2520</v>
      </c>
      <c r="D490" s="22">
        <f>production!Q310</f>
        <v>1006</v>
      </c>
      <c r="E490" s="20">
        <f t="shared" si="49"/>
        <v>-1514</v>
      </c>
      <c r="F490" s="27"/>
      <c r="G490" s="20"/>
      <c r="H490" s="21"/>
    </row>
    <row r="491" spans="1:8" x14ac:dyDescent="0.35">
      <c r="A491" s="19" t="s">
        <v>115</v>
      </c>
      <c r="B491" s="20">
        <v>15</v>
      </c>
      <c r="C491" s="20">
        <v>105</v>
      </c>
      <c r="D491" s="22">
        <f>production!Q311</f>
        <v>191</v>
      </c>
      <c r="E491" s="20">
        <f t="shared" si="49"/>
        <v>86</v>
      </c>
      <c r="F491" s="27" t="s">
        <v>201</v>
      </c>
      <c r="G491" s="20"/>
      <c r="H491" s="21"/>
    </row>
    <row r="492" spans="1:8" x14ac:dyDescent="0.35">
      <c r="A492" s="19" t="s">
        <v>125</v>
      </c>
      <c r="B492" s="20">
        <v>194</v>
      </c>
      <c r="C492" s="20">
        <v>1358</v>
      </c>
      <c r="D492" s="22">
        <f>production!Q312</f>
        <v>6590</v>
      </c>
      <c r="E492" s="20">
        <f t="shared" si="49"/>
        <v>5232</v>
      </c>
      <c r="F492" s="23" t="s">
        <v>201</v>
      </c>
      <c r="G492" s="20" t="s">
        <v>1120</v>
      </c>
      <c r="H492" s="21"/>
    </row>
    <row r="493" spans="1:8" x14ac:dyDescent="0.35">
      <c r="A493" s="19" t="s">
        <v>4</v>
      </c>
      <c r="B493" s="20">
        <v>3135</v>
      </c>
      <c r="C493" s="20">
        <v>21945</v>
      </c>
      <c r="D493" s="22">
        <f>production!Q314</f>
        <v>18800</v>
      </c>
      <c r="E493" s="20">
        <f t="shared" si="49"/>
        <v>-3145</v>
      </c>
      <c r="F493" s="27"/>
      <c r="G493" s="24"/>
      <c r="H493" s="21"/>
    </row>
    <row r="494" spans="1:8" x14ac:dyDescent="0.35">
      <c r="A494" s="19" t="s">
        <v>112</v>
      </c>
      <c r="B494" s="20">
        <v>5</v>
      </c>
      <c r="C494" s="20">
        <v>35</v>
      </c>
      <c r="D494" s="22">
        <f>production!Q315</f>
        <v>0</v>
      </c>
      <c r="E494" s="20">
        <f t="shared" si="49"/>
        <v>-35</v>
      </c>
      <c r="F494" s="20" t="s">
        <v>203</v>
      </c>
      <c r="G494" s="20"/>
      <c r="H494" s="21"/>
    </row>
    <row r="495" spans="1:8" x14ac:dyDescent="0.35">
      <c r="A495" s="19" t="s">
        <v>116</v>
      </c>
      <c r="B495" s="20">
        <v>7</v>
      </c>
      <c r="C495" s="20">
        <v>49</v>
      </c>
      <c r="D495" s="22">
        <f>production!Q316</f>
        <v>94</v>
      </c>
      <c r="E495" s="20">
        <f t="shared" si="49"/>
        <v>45</v>
      </c>
      <c r="F495" s="20"/>
      <c r="G495" s="20"/>
      <c r="H495" s="21"/>
    </row>
    <row r="496" spans="1:8" x14ac:dyDescent="0.35">
      <c r="A496" s="19" t="s">
        <v>124</v>
      </c>
      <c r="B496" s="20">
        <v>3</v>
      </c>
      <c r="C496" s="20">
        <v>21</v>
      </c>
      <c r="D496" s="22">
        <f>production!Q317</f>
        <v>177</v>
      </c>
      <c r="E496" s="20">
        <f t="shared" si="49"/>
        <v>156</v>
      </c>
      <c r="F496" s="20"/>
      <c r="G496" s="20"/>
      <c r="H496" s="21"/>
    </row>
    <row r="498" spans="1:8" ht="29" x14ac:dyDescent="0.35">
      <c r="A498" s="16" t="s">
        <v>191</v>
      </c>
      <c r="B498" s="16" t="s">
        <v>192</v>
      </c>
      <c r="C498" s="17" t="s">
        <v>196</v>
      </c>
      <c r="D498" s="17" t="s">
        <v>193</v>
      </c>
      <c r="E498" s="17" t="s">
        <v>200</v>
      </c>
      <c r="F498" s="16" t="s">
        <v>204</v>
      </c>
      <c r="G498" s="17" t="s">
        <v>194</v>
      </c>
      <c r="H498" s="18" t="s">
        <v>1165</v>
      </c>
    </row>
    <row r="499" spans="1:8" x14ac:dyDescent="0.35">
      <c r="A499" s="19" t="s">
        <v>2</v>
      </c>
      <c r="B499" s="20">
        <v>287</v>
      </c>
      <c r="C499" s="20">
        <v>2009</v>
      </c>
      <c r="D499" s="20">
        <f>production!I327</f>
        <v>1807</v>
      </c>
      <c r="E499" s="20">
        <f>D499-C499</f>
        <v>-202</v>
      </c>
      <c r="F499" s="27"/>
      <c r="G499" s="20"/>
      <c r="H499" s="21"/>
    </row>
    <row r="500" spans="1:8" x14ac:dyDescent="0.35">
      <c r="A500" s="19" t="s">
        <v>3</v>
      </c>
      <c r="B500" s="20">
        <v>660</v>
      </c>
      <c r="C500" s="20">
        <v>4620</v>
      </c>
      <c r="D500" s="22">
        <f>production!I328</f>
        <v>4716</v>
      </c>
      <c r="E500" s="20">
        <f t="shared" ref="E500:E508" si="50">D500-C500</f>
        <v>96</v>
      </c>
      <c r="F500" s="27"/>
      <c r="G500" s="20"/>
      <c r="H500" s="21"/>
    </row>
    <row r="501" spans="1:8" x14ac:dyDescent="0.35">
      <c r="A501" s="19" t="s">
        <v>100</v>
      </c>
      <c r="B501" s="20">
        <v>360</v>
      </c>
      <c r="C501" s="20">
        <v>2520</v>
      </c>
      <c r="D501" s="22">
        <f>production!I329</f>
        <v>1760</v>
      </c>
      <c r="E501" s="20">
        <f t="shared" si="50"/>
        <v>-760</v>
      </c>
      <c r="F501" s="27"/>
      <c r="G501" s="20"/>
      <c r="H501" s="21"/>
    </row>
    <row r="502" spans="1:8" x14ac:dyDescent="0.35">
      <c r="A502" s="19" t="s">
        <v>115</v>
      </c>
      <c r="B502" s="20">
        <v>15</v>
      </c>
      <c r="C502" s="20">
        <v>105</v>
      </c>
      <c r="D502" s="22">
        <f>production!I330</f>
        <v>204</v>
      </c>
      <c r="E502" s="20">
        <f t="shared" si="50"/>
        <v>99</v>
      </c>
      <c r="F502" s="27"/>
      <c r="G502" s="20"/>
      <c r="H502" s="21"/>
    </row>
    <row r="503" spans="1:8" x14ac:dyDescent="0.35">
      <c r="A503" s="19" t="s">
        <v>125</v>
      </c>
      <c r="B503" s="20">
        <v>194</v>
      </c>
      <c r="C503" s="20">
        <v>1358</v>
      </c>
      <c r="D503" s="22">
        <f>production!I331</f>
        <v>6777</v>
      </c>
      <c r="E503" s="20">
        <f t="shared" si="50"/>
        <v>5419</v>
      </c>
      <c r="F503" s="23" t="s">
        <v>201</v>
      </c>
      <c r="G503" s="20" t="s">
        <v>1120</v>
      </c>
      <c r="H503" s="21"/>
    </row>
    <row r="504" spans="1:8" x14ac:dyDescent="0.35">
      <c r="A504" s="19" t="s">
        <v>4</v>
      </c>
      <c r="B504" s="20">
        <v>3135</v>
      </c>
      <c r="C504" s="20">
        <v>21945</v>
      </c>
      <c r="D504" s="22">
        <f>production!I333</f>
        <v>18961</v>
      </c>
      <c r="E504" s="20">
        <f t="shared" si="50"/>
        <v>-2984</v>
      </c>
      <c r="F504" s="27"/>
      <c r="G504" s="24"/>
      <c r="H504" s="21"/>
    </row>
    <row r="505" spans="1:8" x14ac:dyDescent="0.35">
      <c r="A505" s="19" t="s">
        <v>112</v>
      </c>
      <c r="B505" s="20">
        <v>5</v>
      </c>
      <c r="C505" s="20">
        <v>35</v>
      </c>
      <c r="D505" s="22">
        <f>production!I334</f>
        <v>0</v>
      </c>
      <c r="E505" s="20">
        <f t="shared" si="50"/>
        <v>-35</v>
      </c>
      <c r="F505" s="20" t="s">
        <v>203</v>
      </c>
      <c r="G505" s="20"/>
      <c r="H505" s="21"/>
    </row>
    <row r="506" spans="1:8" s="21" customFormat="1" x14ac:dyDescent="0.35">
      <c r="A506" s="20" t="s">
        <v>1175</v>
      </c>
      <c r="B506" s="20"/>
      <c r="C506" s="20"/>
      <c r="D506" s="20">
        <f>production!I335</f>
        <v>0</v>
      </c>
      <c r="E506" s="20"/>
      <c r="F506" s="20"/>
      <c r="G506" s="20"/>
    </row>
    <row r="507" spans="1:8" x14ac:dyDescent="0.35">
      <c r="A507" s="19" t="s">
        <v>116</v>
      </c>
      <c r="B507" s="20">
        <v>7</v>
      </c>
      <c r="C507" s="20">
        <v>49</v>
      </c>
      <c r="D507" s="22">
        <f>production!I336</f>
        <v>94</v>
      </c>
      <c r="E507" s="20">
        <f t="shared" si="50"/>
        <v>45</v>
      </c>
      <c r="F507" s="20"/>
      <c r="G507" s="20"/>
      <c r="H507" s="21"/>
    </row>
    <row r="508" spans="1:8" x14ac:dyDescent="0.35">
      <c r="A508" s="19" t="s">
        <v>124</v>
      </c>
      <c r="B508" s="20">
        <v>3</v>
      </c>
      <c r="C508" s="20">
        <v>21</v>
      </c>
      <c r="D508" s="22">
        <f>production!I337</f>
        <v>111</v>
      </c>
      <c r="E508" s="20">
        <f t="shared" si="50"/>
        <v>90</v>
      </c>
      <c r="F508" s="20"/>
      <c r="G508" s="20"/>
      <c r="H508" s="21"/>
    </row>
    <row r="509" spans="1:8" x14ac:dyDescent="0.35">
      <c r="A509" s="20" t="s">
        <v>1178</v>
      </c>
      <c r="B509" s="20"/>
      <c r="C509" s="20"/>
      <c r="D509" s="22">
        <f>production!I342</f>
        <v>375</v>
      </c>
      <c r="E509" s="20"/>
      <c r="F509" s="20"/>
      <c r="G509" s="20"/>
    </row>
    <row r="510" spans="1:8" x14ac:dyDescent="0.35">
      <c r="A510" s="20" t="s">
        <v>1177</v>
      </c>
      <c r="B510" s="20"/>
      <c r="C510" s="20"/>
      <c r="D510" s="20">
        <f>production!I343</f>
        <v>92</v>
      </c>
      <c r="E510" s="20"/>
      <c r="F510" s="20"/>
      <c r="G510" s="20"/>
    </row>
    <row r="512" spans="1:8" ht="29" x14ac:dyDescent="0.35">
      <c r="A512" s="16" t="s">
        <v>191</v>
      </c>
      <c r="B512" s="16" t="s">
        <v>192</v>
      </c>
      <c r="C512" s="17" t="s">
        <v>196</v>
      </c>
      <c r="D512" s="17" t="s">
        <v>193</v>
      </c>
      <c r="E512" s="17" t="s">
        <v>200</v>
      </c>
      <c r="F512" s="16" t="s">
        <v>204</v>
      </c>
      <c r="G512" s="17" t="s">
        <v>194</v>
      </c>
      <c r="H512" s="18" t="s">
        <v>1180</v>
      </c>
    </row>
    <row r="513" spans="1:8" x14ac:dyDescent="0.35">
      <c r="A513" s="19" t="s">
        <v>2</v>
      </c>
      <c r="B513" s="20">
        <v>287</v>
      </c>
      <c r="C513" s="20">
        <v>2009</v>
      </c>
      <c r="D513" s="20">
        <f>production!Q327</f>
        <v>1710</v>
      </c>
      <c r="E513" s="20">
        <f>D513-C513</f>
        <v>-299</v>
      </c>
      <c r="F513" s="26" t="s">
        <v>453</v>
      </c>
      <c r="G513" s="20"/>
      <c r="H513" s="21"/>
    </row>
    <row r="514" spans="1:8" x14ac:dyDescent="0.35">
      <c r="A514" s="19" t="s">
        <v>3</v>
      </c>
      <c r="B514" s="20">
        <v>660</v>
      </c>
      <c r="C514" s="20">
        <v>4620</v>
      </c>
      <c r="D514" s="22">
        <f>production!Q328</f>
        <v>4381</v>
      </c>
      <c r="E514" s="20">
        <f t="shared" ref="E514:E519" si="51">D514-C514</f>
        <v>-239</v>
      </c>
      <c r="F514" s="26" t="s">
        <v>453</v>
      </c>
      <c r="G514" s="20"/>
      <c r="H514" s="21"/>
    </row>
    <row r="515" spans="1:8" x14ac:dyDescent="0.35">
      <c r="A515" s="19" t="s">
        <v>100</v>
      </c>
      <c r="B515" s="20">
        <v>360</v>
      </c>
      <c r="C515" s="20">
        <v>2520</v>
      </c>
      <c r="D515" s="22">
        <f>production!Q329</f>
        <v>1583</v>
      </c>
      <c r="E515" s="20">
        <f t="shared" si="51"/>
        <v>-937</v>
      </c>
      <c r="F515" s="26" t="s">
        <v>1181</v>
      </c>
      <c r="G515" s="20"/>
      <c r="H515" s="21"/>
    </row>
    <row r="516" spans="1:8" x14ac:dyDescent="0.35">
      <c r="A516" s="19" t="s">
        <v>115</v>
      </c>
      <c r="B516" s="20">
        <v>15</v>
      </c>
      <c r="C516" s="20">
        <v>105</v>
      </c>
      <c r="D516" s="22">
        <f>production!Q330</f>
        <v>216</v>
      </c>
      <c r="E516" s="20">
        <f t="shared" si="51"/>
        <v>111</v>
      </c>
      <c r="F516" s="26" t="s">
        <v>201</v>
      </c>
      <c r="G516" s="20"/>
      <c r="H516" s="21"/>
    </row>
    <row r="517" spans="1:8" x14ac:dyDescent="0.35">
      <c r="A517" s="19" t="s">
        <v>125</v>
      </c>
      <c r="B517" s="20">
        <v>194</v>
      </c>
      <c r="C517" s="20">
        <v>1358</v>
      </c>
      <c r="D517" s="22">
        <f>production!Q331</f>
        <v>4115</v>
      </c>
      <c r="E517" s="20">
        <f t="shared" si="51"/>
        <v>2757</v>
      </c>
      <c r="F517" s="23" t="s">
        <v>201</v>
      </c>
      <c r="G517" s="20" t="s">
        <v>1120</v>
      </c>
      <c r="H517" s="21"/>
    </row>
    <row r="518" spans="1:8" x14ac:dyDescent="0.35">
      <c r="A518" s="19" t="s">
        <v>4</v>
      </c>
      <c r="B518" s="20">
        <v>3135</v>
      </c>
      <c r="C518" s="20">
        <v>21945</v>
      </c>
      <c r="D518" s="22">
        <f>production!Q333</f>
        <v>18013</v>
      </c>
      <c r="E518" s="20">
        <f t="shared" si="51"/>
        <v>-3932</v>
      </c>
      <c r="F518" s="26" t="s">
        <v>1182</v>
      </c>
      <c r="G518" s="24"/>
      <c r="H518" s="21"/>
    </row>
    <row r="519" spans="1:8" x14ac:dyDescent="0.35">
      <c r="A519" s="19" t="s">
        <v>112</v>
      </c>
      <c r="B519" s="20">
        <v>5</v>
      </c>
      <c r="C519" s="20">
        <v>35</v>
      </c>
      <c r="D519" s="22">
        <f>production!Q334</f>
        <v>0</v>
      </c>
      <c r="E519" s="20">
        <f t="shared" si="51"/>
        <v>-35</v>
      </c>
      <c r="F519" s="20" t="s">
        <v>203</v>
      </c>
      <c r="G519" s="20"/>
      <c r="H519" s="21"/>
    </row>
    <row r="520" spans="1:8" x14ac:dyDescent="0.35">
      <c r="A520" s="20" t="s">
        <v>1175</v>
      </c>
      <c r="B520" s="20"/>
      <c r="C520" s="20"/>
      <c r="D520" s="20">
        <f>production!Q335</f>
        <v>0</v>
      </c>
      <c r="E520" s="20"/>
      <c r="F520" s="20"/>
      <c r="G520" s="20"/>
      <c r="H520" s="21"/>
    </row>
    <row r="521" spans="1:8" x14ac:dyDescent="0.35">
      <c r="A521" s="19" t="s">
        <v>116</v>
      </c>
      <c r="B521" s="20">
        <v>7</v>
      </c>
      <c r="C521" s="20">
        <v>49</v>
      </c>
      <c r="D521" s="22">
        <f>production!Q336</f>
        <v>67</v>
      </c>
      <c r="E521" s="20">
        <f>D521-C521</f>
        <v>18</v>
      </c>
      <c r="F521" s="23" t="s">
        <v>201</v>
      </c>
      <c r="G521" s="20"/>
      <c r="H521" s="21"/>
    </row>
    <row r="522" spans="1:8" x14ac:dyDescent="0.35">
      <c r="A522" s="19" t="s">
        <v>124</v>
      </c>
      <c r="B522" s="20">
        <v>3</v>
      </c>
      <c r="C522" s="20">
        <v>21</v>
      </c>
      <c r="D522" s="22">
        <f>production!Q337</f>
        <v>121</v>
      </c>
      <c r="E522" s="20">
        <f>D522-C522</f>
        <v>100</v>
      </c>
      <c r="F522" s="23" t="s">
        <v>201</v>
      </c>
      <c r="G522" s="20"/>
      <c r="H522" s="21"/>
    </row>
    <row r="523" spans="1:8" x14ac:dyDescent="0.35">
      <c r="A523" s="20" t="s">
        <v>1178</v>
      </c>
      <c r="B523" s="20"/>
      <c r="C523" s="20"/>
      <c r="D523" s="22">
        <f>production!Q342</f>
        <v>0</v>
      </c>
      <c r="E523" s="20"/>
      <c r="F523" s="20"/>
      <c r="G523" s="20"/>
      <c r="H523" s="21"/>
    </row>
    <row r="524" spans="1:8" x14ac:dyDescent="0.35">
      <c r="A524" s="20" t="s">
        <v>1177</v>
      </c>
      <c r="B524" s="20"/>
      <c r="C524" s="20"/>
      <c r="D524" s="20">
        <f>production!Q343</f>
        <v>93</v>
      </c>
      <c r="E524" s="20"/>
      <c r="F524" s="20"/>
      <c r="G524" s="20"/>
      <c r="H524" s="21"/>
    </row>
    <row r="526" spans="1:8" ht="29" x14ac:dyDescent="0.35">
      <c r="A526" s="16" t="s">
        <v>191</v>
      </c>
      <c r="B526" s="16" t="s">
        <v>192</v>
      </c>
      <c r="C526" s="17" t="s">
        <v>196</v>
      </c>
      <c r="D526" s="17" t="s">
        <v>193</v>
      </c>
      <c r="E526" s="17" t="s">
        <v>200</v>
      </c>
      <c r="F526" s="16" t="s">
        <v>204</v>
      </c>
      <c r="G526" s="17" t="s">
        <v>194</v>
      </c>
      <c r="H526" s="18" t="s">
        <v>1243</v>
      </c>
    </row>
    <row r="527" spans="1:8" x14ac:dyDescent="0.35">
      <c r="A527" s="19" t="s">
        <v>2</v>
      </c>
      <c r="B527" s="20">
        <v>287</v>
      </c>
      <c r="C527" s="20">
        <v>2009</v>
      </c>
      <c r="D527" s="20">
        <f>production!I349</f>
        <v>1870</v>
      </c>
      <c r="E527" s="20">
        <f>D527-C527</f>
        <v>-139</v>
      </c>
      <c r="F527" s="26" t="s">
        <v>1244</v>
      </c>
      <c r="G527" s="20"/>
      <c r="H527" s="21"/>
    </row>
    <row r="528" spans="1:8" x14ac:dyDescent="0.35">
      <c r="A528" s="19" t="s">
        <v>3</v>
      </c>
      <c r="B528" s="20">
        <v>660</v>
      </c>
      <c r="C528" s="20">
        <v>4620</v>
      </c>
      <c r="D528" s="22">
        <f>production!I350</f>
        <v>4673</v>
      </c>
      <c r="E528" s="20">
        <f t="shared" ref="E528:E533" si="52">D528-C528</f>
        <v>53</v>
      </c>
      <c r="F528" s="26" t="s">
        <v>1245</v>
      </c>
      <c r="G528" s="20" t="s">
        <v>1248</v>
      </c>
      <c r="H528" s="21"/>
    </row>
    <row r="529" spans="1:8" x14ac:dyDescent="0.35">
      <c r="A529" s="19" t="s">
        <v>100</v>
      </c>
      <c r="B529" s="20">
        <v>360</v>
      </c>
      <c r="C529" s="20">
        <v>2520</v>
      </c>
      <c r="D529" s="22">
        <f>production!I351</f>
        <v>1390</v>
      </c>
      <c r="E529" s="20">
        <f t="shared" si="52"/>
        <v>-1130</v>
      </c>
      <c r="F529" s="26" t="s">
        <v>1246</v>
      </c>
      <c r="G529" s="20"/>
      <c r="H529" s="21"/>
    </row>
    <row r="530" spans="1:8" x14ac:dyDescent="0.35">
      <c r="A530" s="19" t="s">
        <v>115</v>
      </c>
      <c r="B530" s="20">
        <v>15</v>
      </c>
      <c r="C530" s="20">
        <v>105</v>
      </c>
      <c r="D530" s="22">
        <f>production!I352</f>
        <v>216</v>
      </c>
      <c r="E530" s="20">
        <f t="shared" si="52"/>
        <v>111</v>
      </c>
      <c r="F530" s="26" t="s">
        <v>1245</v>
      </c>
      <c r="G530" s="20" t="s">
        <v>1248</v>
      </c>
      <c r="H530" s="21"/>
    </row>
    <row r="531" spans="1:8" x14ac:dyDescent="0.35">
      <c r="A531" s="19" t="s">
        <v>125</v>
      </c>
      <c r="B531" s="20">
        <v>194</v>
      </c>
      <c r="C531" s="20">
        <v>1358</v>
      </c>
      <c r="D531" s="22">
        <f>production!I353</f>
        <v>7519</v>
      </c>
      <c r="E531" s="20">
        <f t="shared" si="52"/>
        <v>6161</v>
      </c>
      <c r="F531" s="23" t="s">
        <v>1247</v>
      </c>
      <c r="G531" s="20" t="s">
        <v>1248</v>
      </c>
      <c r="H531" s="21"/>
    </row>
    <row r="532" spans="1:8" x14ac:dyDescent="0.35">
      <c r="A532" s="19" t="s">
        <v>4</v>
      </c>
      <c r="B532" s="20">
        <v>3135</v>
      </c>
      <c r="C532" s="20">
        <v>21945</v>
      </c>
      <c r="D532" s="22">
        <f>production!I355</f>
        <v>18008</v>
      </c>
      <c r="E532" s="20">
        <f t="shared" si="52"/>
        <v>-3937</v>
      </c>
      <c r="F532" s="26" t="s">
        <v>1244</v>
      </c>
      <c r="G532" s="24"/>
      <c r="H532" s="21"/>
    </row>
    <row r="533" spans="1:8" x14ac:dyDescent="0.35">
      <c r="A533" s="19" t="s">
        <v>112</v>
      </c>
      <c r="B533" s="20">
        <v>5</v>
      </c>
      <c r="C533" s="20">
        <v>35</v>
      </c>
      <c r="D533" s="22">
        <f>production!I353</f>
        <v>7519</v>
      </c>
      <c r="E533" s="20">
        <f t="shared" si="52"/>
        <v>7484</v>
      </c>
      <c r="F533" s="20" t="s">
        <v>203</v>
      </c>
      <c r="G533" s="20"/>
      <c r="H533" s="21"/>
    </row>
    <row r="534" spans="1:8" x14ac:dyDescent="0.35">
      <c r="A534" s="20" t="s">
        <v>1175</v>
      </c>
      <c r="B534" s="20"/>
      <c r="C534" s="20"/>
      <c r="D534" s="20">
        <f>production!I356</f>
        <v>0</v>
      </c>
      <c r="E534" s="20"/>
      <c r="F534" s="20"/>
      <c r="G534" s="20"/>
      <c r="H534" s="21"/>
    </row>
    <row r="535" spans="1:8" x14ac:dyDescent="0.35">
      <c r="A535" s="19" t="s">
        <v>116</v>
      </c>
      <c r="B535" s="20">
        <v>7</v>
      </c>
      <c r="C535" s="20">
        <v>49</v>
      </c>
      <c r="D535" s="22">
        <f>production!I358</f>
        <v>121</v>
      </c>
      <c r="E535" s="20">
        <f>D535-C535</f>
        <v>72</v>
      </c>
      <c r="F535" s="23" t="s">
        <v>201</v>
      </c>
      <c r="G535" s="20" t="s">
        <v>1248</v>
      </c>
      <c r="H535" s="21"/>
    </row>
    <row r="536" spans="1:8" x14ac:dyDescent="0.35">
      <c r="A536" s="19" t="s">
        <v>124</v>
      </c>
      <c r="B536" s="20">
        <v>3</v>
      </c>
      <c r="C536" s="20">
        <v>21</v>
      </c>
      <c r="D536" s="22">
        <f>production!I359</f>
        <v>142</v>
      </c>
      <c r="E536" s="20">
        <f>D536-C536</f>
        <v>121</v>
      </c>
      <c r="F536" s="23" t="s">
        <v>201</v>
      </c>
      <c r="G536" s="20" t="s">
        <v>1248</v>
      </c>
      <c r="H536" s="21"/>
    </row>
    <row r="537" spans="1:8" x14ac:dyDescent="0.35">
      <c r="A537" s="20" t="s">
        <v>1178</v>
      </c>
      <c r="B537" s="20"/>
      <c r="C537" s="20"/>
      <c r="D537" s="22">
        <f>production!I364</f>
        <v>0</v>
      </c>
      <c r="E537" s="20"/>
      <c r="F537" s="20"/>
      <c r="G537" s="20"/>
      <c r="H537" s="21"/>
    </row>
    <row r="538" spans="1:8" x14ac:dyDescent="0.35">
      <c r="A538" s="20" t="s">
        <v>1177</v>
      </c>
      <c r="B538" s="20"/>
      <c r="C538" s="20"/>
      <c r="D538" s="20">
        <f>production!I365</f>
        <v>0</v>
      </c>
      <c r="E538" s="20"/>
      <c r="F538" s="20"/>
      <c r="G538" s="20"/>
      <c r="H538" s="21"/>
    </row>
    <row r="540" spans="1:8" ht="29" x14ac:dyDescent="0.35">
      <c r="A540" s="16" t="s">
        <v>191</v>
      </c>
      <c r="B540" s="16" t="s">
        <v>192</v>
      </c>
      <c r="C540" s="17" t="s">
        <v>196</v>
      </c>
      <c r="D540" s="17" t="s">
        <v>193</v>
      </c>
      <c r="E540" s="17" t="s">
        <v>200</v>
      </c>
      <c r="F540" s="16" t="s">
        <v>204</v>
      </c>
      <c r="G540" s="17" t="s">
        <v>194</v>
      </c>
      <c r="H540" s="18" t="s">
        <v>1249</v>
      </c>
    </row>
    <row r="541" spans="1:8" x14ac:dyDescent="0.35">
      <c r="A541" s="19" t="s">
        <v>2</v>
      </c>
      <c r="B541" s="20">
        <v>287</v>
      </c>
      <c r="C541" s="20">
        <v>2009</v>
      </c>
      <c r="D541" s="20">
        <f>production!Q349</f>
        <v>1677</v>
      </c>
      <c r="E541" s="20">
        <f>D541-C541</f>
        <v>-332</v>
      </c>
      <c r="F541" s="26" t="s">
        <v>1278</v>
      </c>
      <c r="G541" s="20"/>
      <c r="H541" s="21"/>
    </row>
    <row r="542" spans="1:8" x14ac:dyDescent="0.35">
      <c r="A542" s="19" t="s">
        <v>3</v>
      </c>
      <c r="B542" s="20">
        <v>660</v>
      </c>
      <c r="C542" s="20">
        <v>4620</v>
      </c>
      <c r="D542" s="22">
        <f>production!Q350</f>
        <v>4579</v>
      </c>
      <c r="E542" s="20">
        <f t="shared" ref="E542:E547" si="53">D542-C542</f>
        <v>-41</v>
      </c>
      <c r="F542" s="26"/>
      <c r="G542" s="20"/>
      <c r="H542" s="21"/>
    </row>
    <row r="543" spans="1:8" x14ac:dyDescent="0.35">
      <c r="A543" s="19" t="s">
        <v>100</v>
      </c>
      <c r="B543" s="20">
        <v>360</v>
      </c>
      <c r="C543" s="20">
        <v>2520</v>
      </c>
      <c r="D543" s="22">
        <f>production!Q351</f>
        <v>545</v>
      </c>
      <c r="E543" s="20">
        <f t="shared" si="53"/>
        <v>-1975</v>
      </c>
      <c r="F543" s="26" t="s">
        <v>1246</v>
      </c>
      <c r="G543" s="20"/>
      <c r="H543" s="21"/>
    </row>
    <row r="544" spans="1:8" x14ac:dyDescent="0.35">
      <c r="A544" s="19" t="s">
        <v>115</v>
      </c>
      <c r="B544" s="20">
        <v>15</v>
      </c>
      <c r="C544" s="20">
        <v>105</v>
      </c>
      <c r="D544" s="22">
        <f>production!Q352</f>
        <v>213</v>
      </c>
      <c r="E544" s="20">
        <f t="shared" si="53"/>
        <v>108</v>
      </c>
      <c r="F544" s="26" t="s">
        <v>201</v>
      </c>
      <c r="G544" s="20" t="s">
        <v>1120</v>
      </c>
      <c r="H544" s="21"/>
    </row>
    <row r="545" spans="1:8" x14ac:dyDescent="0.35">
      <c r="A545" s="19" t="s">
        <v>125</v>
      </c>
      <c r="B545" s="20">
        <v>194</v>
      </c>
      <c r="C545" s="20">
        <v>1358</v>
      </c>
      <c r="D545" s="22">
        <f>production!Q353</f>
        <v>8861</v>
      </c>
      <c r="E545" s="20">
        <f t="shared" si="53"/>
        <v>7503</v>
      </c>
      <c r="F545" s="23" t="s">
        <v>201</v>
      </c>
      <c r="G545" s="20" t="s">
        <v>1120</v>
      </c>
      <c r="H545" s="21"/>
    </row>
    <row r="546" spans="1:8" x14ac:dyDescent="0.35">
      <c r="A546" s="19" t="s">
        <v>4</v>
      </c>
      <c r="B546" s="20">
        <v>3135</v>
      </c>
      <c r="C546" s="20">
        <v>21945</v>
      </c>
      <c r="D546" s="22">
        <f>production!Q355</f>
        <v>16901</v>
      </c>
      <c r="E546" s="20">
        <f t="shared" si="53"/>
        <v>-5044</v>
      </c>
      <c r="F546" s="26" t="s">
        <v>1244</v>
      </c>
      <c r="G546" s="24"/>
      <c r="H546" s="21"/>
    </row>
    <row r="547" spans="1:8" x14ac:dyDescent="0.35">
      <c r="A547" s="19" t="s">
        <v>112</v>
      </c>
      <c r="B547" s="20">
        <v>5</v>
      </c>
      <c r="C547" s="20">
        <v>35</v>
      </c>
      <c r="D547" s="22">
        <f>production!Q356</f>
        <v>0</v>
      </c>
      <c r="E547" s="20">
        <f t="shared" si="53"/>
        <v>-35</v>
      </c>
      <c r="F547" s="20" t="s">
        <v>203</v>
      </c>
      <c r="G547" s="20"/>
      <c r="H547" s="21"/>
    </row>
    <row r="548" spans="1:8" x14ac:dyDescent="0.35">
      <c r="A548" s="20" t="s">
        <v>1175</v>
      </c>
      <c r="B548" s="20"/>
      <c r="C548" s="20"/>
      <c r="D548" s="20" t="str">
        <f>production!I370</f>
        <v>week 39 TotaI</v>
      </c>
      <c r="E548" s="20"/>
      <c r="F548" s="20"/>
      <c r="G548" s="20"/>
      <c r="H548" s="21"/>
    </row>
    <row r="549" spans="1:8" x14ac:dyDescent="0.35">
      <c r="A549" s="19" t="s">
        <v>116</v>
      </c>
      <c r="B549" s="20">
        <v>7</v>
      </c>
      <c r="C549" s="20">
        <v>49</v>
      </c>
      <c r="D549" s="22">
        <f>production!Q358</f>
        <v>60</v>
      </c>
      <c r="E549" s="20">
        <f>D549-C549</f>
        <v>11</v>
      </c>
      <c r="F549" s="23" t="s">
        <v>201</v>
      </c>
      <c r="G549" s="20" t="s">
        <v>1120</v>
      </c>
      <c r="H549" s="21"/>
    </row>
    <row r="550" spans="1:8" x14ac:dyDescent="0.35">
      <c r="A550" s="19" t="s">
        <v>124</v>
      </c>
      <c r="B550" s="20">
        <v>3</v>
      </c>
      <c r="C550" s="20">
        <v>21</v>
      </c>
      <c r="D550" s="22">
        <f>production!Q359</f>
        <v>67</v>
      </c>
      <c r="E550" s="20">
        <f>D550-C550</f>
        <v>46</v>
      </c>
      <c r="F550" s="23" t="s">
        <v>201</v>
      </c>
      <c r="G550" s="20" t="s">
        <v>1120</v>
      </c>
      <c r="H550" s="21"/>
    </row>
    <row r="551" spans="1:8" x14ac:dyDescent="0.35">
      <c r="A551" s="20" t="s">
        <v>1178</v>
      </c>
      <c r="B551" s="20"/>
      <c r="C551" s="20"/>
      <c r="D551" s="22">
        <f>production!I378</f>
        <v>0</v>
      </c>
      <c r="E551" s="20"/>
      <c r="F551" s="20"/>
      <c r="G551" s="20"/>
      <c r="H551" s="21"/>
    </row>
    <row r="552" spans="1:8" x14ac:dyDescent="0.35">
      <c r="A552" s="20" t="s">
        <v>1177</v>
      </c>
      <c r="B552" s="20"/>
      <c r="C552" s="20"/>
      <c r="D552" s="20">
        <f>production!I379</f>
        <v>0</v>
      </c>
      <c r="E552" s="20"/>
      <c r="F552" s="20"/>
      <c r="G552" s="20"/>
      <c r="H552" s="21"/>
    </row>
    <row r="554" spans="1:8" ht="29" x14ac:dyDescent="0.35">
      <c r="A554" s="16" t="s">
        <v>191</v>
      </c>
      <c r="B554" s="16" t="s">
        <v>192</v>
      </c>
      <c r="C554" s="17" t="s">
        <v>196</v>
      </c>
      <c r="D554" s="17" t="s">
        <v>193</v>
      </c>
      <c r="E554" s="17" t="s">
        <v>200</v>
      </c>
      <c r="F554" s="16" t="s">
        <v>204</v>
      </c>
      <c r="G554" s="17" t="s">
        <v>194</v>
      </c>
      <c r="H554" s="18" t="s">
        <v>1277</v>
      </c>
    </row>
    <row r="555" spans="1:8" x14ac:dyDescent="0.35">
      <c r="A555" s="19" t="s">
        <v>2</v>
      </c>
      <c r="B555" s="20">
        <v>287</v>
      </c>
      <c r="C555" s="20">
        <v>2009</v>
      </c>
      <c r="D555" s="20">
        <f>production!I371</f>
        <v>1505</v>
      </c>
      <c r="E555" s="20">
        <f>D555-C555</f>
        <v>-504</v>
      </c>
      <c r="F555" s="26" t="s">
        <v>1288</v>
      </c>
      <c r="G555" s="20"/>
      <c r="H555" s="21"/>
    </row>
    <row r="556" spans="1:8" x14ac:dyDescent="0.35">
      <c r="A556" s="19" t="s">
        <v>3</v>
      </c>
      <c r="B556" s="20">
        <v>660</v>
      </c>
      <c r="C556" s="20">
        <v>4620</v>
      </c>
      <c r="D556" s="22">
        <f>production!I372</f>
        <v>4604</v>
      </c>
      <c r="E556" s="20">
        <f t="shared" ref="E556:E561" si="54">D556-C556</f>
        <v>-16</v>
      </c>
      <c r="F556" s="26" t="s">
        <v>941</v>
      </c>
      <c r="G556" s="20"/>
      <c r="H556" s="21"/>
    </row>
    <row r="557" spans="1:8" x14ac:dyDescent="0.35">
      <c r="A557" s="19" t="s">
        <v>100</v>
      </c>
      <c r="B557" s="20">
        <v>360</v>
      </c>
      <c r="C557" s="20">
        <v>2520</v>
      </c>
      <c r="D557" s="22">
        <f>production!I373</f>
        <v>1747</v>
      </c>
      <c r="E557" s="20">
        <f t="shared" si="54"/>
        <v>-773</v>
      </c>
      <c r="F557" s="26" t="s">
        <v>1246</v>
      </c>
      <c r="G557" s="20"/>
      <c r="H557" s="21"/>
    </row>
    <row r="558" spans="1:8" x14ac:dyDescent="0.35">
      <c r="A558" s="19" t="s">
        <v>115</v>
      </c>
      <c r="B558" s="20">
        <v>15</v>
      </c>
      <c r="C558" s="20">
        <v>105</v>
      </c>
      <c r="D558" s="22">
        <f>production!I374</f>
        <v>156</v>
      </c>
      <c r="E558" s="20">
        <f t="shared" si="54"/>
        <v>51</v>
      </c>
      <c r="F558" s="26" t="s">
        <v>201</v>
      </c>
      <c r="G558" s="20"/>
      <c r="H558" s="21"/>
    </row>
    <row r="559" spans="1:8" x14ac:dyDescent="0.35">
      <c r="A559" s="19" t="s">
        <v>125</v>
      </c>
      <c r="B559" s="20">
        <v>194</v>
      </c>
      <c r="C559" s="20">
        <v>1358</v>
      </c>
      <c r="D559" s="22">
        <f>production!I375</f>
        <v>15163</v>
      </c>
      <c r="E559" s="20">
        <f t="shared" si="54"/>
        <v>13805</v>
      </c>
      <c r="F559" s="23" t="s">
        <v>201</v>
      </c>
      <c r="G559" s="20"/>
      <c r="H559" s="21"/>
    </row>
    <row r="560" spans="1:8" x14ac:dyDescent="0.35">
      <c r="A560" s="19" t="s">
        <v>4</v>
      </c>
      <c r="B560" s="20">
        <v>3135</v>
      </c>
      <c r="C560" s="20">
        <v>21945</v>
      </c>
      <c r="D560" s="22">
        <f>production!I377</f>
        <v>14077</v>
      </c>
      <c r="E560" s="20">
        <f t="shared" si="54"/>
        <v>-7868</v>
      </c>
      <c r="F560" s="26" t="s">
        <v>912</v>
      </c>
      <c r="G560" s="24"/>
      <c r="H560" s="21"/>
    </row>
    <row r="561" spans="1:8" x14ac:dyDescent="0.35">
      <c r="A561" s="19" t="s">
        <v>112</v>
      </c>
      <c r="B561" s="20">
        <v>5</v>
      </c>
      <c r="C561" s="20">
        <v>35</v>
      </c>
      <c r="D561" s="22" t="str">
        <f>production!Q370</f>
        <v>WEEK 40 total</v>
      </c>
      <c r="E561" s="20" t="e">
        <f t="shared" si="54"/>
        <v>#VALUE!</v>
      </c>
      <c r="F561" s="20" t="s">
        <v>203</v>
      </c>
      <c r="G561" s="20"/>
      <c r="H561" s="21"/>
    </row>
    <row r="562" spans="1:8" x14ac:dyDescent="0.35">
      <c r="A562" s="20" t="s">
        <v>1175</v>
      </c>
      <c r="B562" s="20"/>
      <c r="C562" s="20"/>
      <c r="D562" s="20">
        <f>production!I384</f>
        <v>10820</v>
      </c>
      <c r="E562" s="20"/>
      <c r="F562" s="20"/>
      <c r="G562" s="20"/>
      <c r="H562" s="21"/>
    </row>
    <row r="563" spans="1:8" x14ac:dyDescent="0.35">
      <c r="A563" s="19" t="s">
        <v>116</v>
      </c>
      <c r="B563" s="20">
        <v>7</v>
      </c>
      <c r="C563" s="20">
        <v>49</v>
      </c>
      <c r="D563" s="22">
        <f>production!I380</f>
        <v>98</v>
      </c>
      <c r="E563" s="20">
        <f>D563-C563</f>
        <v>49</v>
      </c>
      <c r="F563" s="23" t="s">
        <v>201</v>
      </c>
      <c r="G563" s="20"/>
      <c r="H563" s="21"/>
    </row>
    <row r="564" spans="1:8" x14ac:dyDescent="0.35">
      <c r="A564" s="19" t="s">
        <v>124</v>
      </c>
      <c r="B564" s="20">
        <v>3</v>
      </c>
      <c r="C564" s="20">
        <v>21</v>
      </c>
      <c r="D564" s="22">
        <f>production!I381</f>
        <v>45</v>
      </c>
      <c r="E564" s="20">
        <f>D564-C564</f>
        <v>24</v>
      </c>
      <c r="F564" s="23" t="s">
        <v>201</v>
      </c>
      <c r="G564" s="20"/>
      <c r="H564" s="21"/>
    </row>
    <row r="565" spans="1:8" x14ac:dyDescent="0.35">
      <c r="A565" s="20" t="s">
        <v>1178</v>
      </c>
      <c r="B565" s="20"/>
      <c r="C565" s="20"/>
      <c r="D565" s="22" t="str">
        <f>production!I392</f>
        <v>week 41 TotaI</v>
      </c>
      <c r="E565" s="20"/>
      <c r="F565" s="20"/>
      <c r="G565" s="20"/>
      <c r="H565" s="21"/>
    </row>
    <row r="566" spans="1:8" x14ac:dyDescent="0.35">
      <c r="A566" s="20" t="s">
        <v>1177</v>
      </c>
      <c r="B566" s="20"/>
      <c r="C566" s="20"/>
      <c r="D566" s="20">
        <f>production!I393</f>
        <v>1512</v>
      </c>
      <c r="E566" s="20"/>
      <c r="F566" s="20"/>
      <c r="G566" s="20"/>
      <c r="H566" s="21"/>
    </row>
    <row r="568" spans="1:8" ht="29" x14ac:dyDescent="0.35">
      <c r="A568" s="16" t="s">
        <v>191</v>
      </c>
      <c r="B568" s="16" t="s">
        <v>192</v>
      </c>
      <c r="C568" s="17" t="s">
        <v>196</v>
      </c>
      <c r="D568" s="17" t="s">
        <v>193</v>
      </c>
      <c r="E568" s="17" t="s">
        <v>200</v>
      </c>
      <c r="F568" s="16" t="s">
        <v>204</v>
      </c>
      <c r="G568" s="17" t="s">
        <v>194</v>
      </c>
      <c r="H568" s="18" t="s">
        <v>1289</v>
      </c>
    </row>
    <row r="569" spans="1:8" x14ac:dyDescent="0.35">
      <c r="A569" s="19" t="s">
        <v>2</v>
      </c>
      <c r="B569" s="20">
        <v>287</v>
      </c>
      <c r="C569" s="20">
        <v>2009</v>
      </c>
      <c r="D569" s="20">
        <f>production!Q371</f>
        <v>1795</v>
      </c>
      <c r="E569" s="20">
        <f>D569-C569</f>
        <v>-214</v>
      </c>
      <c r="F569" s="26" t="s">
        <v>453</v>
      </c>
      <c r="G569" s="20"/>
      <c r="H569" s="21"/>
    </row>
    <row r="570" spans="1:8" x14ac:dyDescent="0.35">
      <c r="A570" s="19" t="s">
        <v>3</v>
      </c>
      <c r="B570" s="20">
        <v>660</v>
      </c>
      <c r="C570" s="20">
        <v>4620</v>
      </c>
      <c r="D570" s="22">
        <f>production!Q372</f>
        <v>4407</v>
      </c>
      <c r="E570" s="20">
        <f t="shared" ref="E570:E575" si="55">D570-C570</f>
        <v>-213</v>
      </c>
      <c r="F570" s="26" t="s">
        <v>453</v>
      </c>
      <c r="G570" s="20"/>
      <c r="H570" s="21"/>
    </row>
    <row r="571" spans="1:8" x14ac:dyDescent="0.35">
      <c r="A571" s="19" t="s">
        <v>100</v>
      </c>
      <c r="B571" s="20">
        <v>360</v>
      </c>
      <c r="C571" s="20">
        <v>2520</v>
      </c>
      <c r="D571" s="22">
        <f>production!Q373</f>
        <v>1225</v>
      </c>
      <c r="E571" s="20">
        <f t="shared" si="55"/>
        <v>-1295</v>
      </c>
      <c r="F571" s="26" t="s">
        <v>1298</v>
      </c>
      <c r="G571" s="20"/>
      <c r="H571" s="21"/>
    </row>
    <row r="572" spans="1:8" x14ac:dyDescent="0.35">
      <c r="A572" s="19" t="s">
        <v>115</v>
      </c>
      <c r="B572" s="20">
        <v>15</v>
      </c>
      <c r="C572" s="20">
        <v>105</v>
      </c>
      <c r="D572" s="22">
        <f>production!Q374</f>
        <v>140</v>
      </c>
      <c r="E572" s="20">
        <f t="shared" si="55"/>
        <v>35</v>
      </c>
      <c r="F572" s="26" t="s">
        <v>1299</v>
      </c>
      <c r="G572" s="20"/>
      <c r="H572" s="21"/>
    </row>
    <row r="573" spans="1:8" x14ac:dyDescent="0.35">
      <c r="A573" s="19" t="s">
        <v>125</v>
      </c>
      <c r="B573" s="20">
        <v>194</v>
      </c>
      <c r="C573" s="20">
        <v>1358</v>
      </c>
      <c r="D573" s="22">
        <f>production!Q375</f>
        <v>13255</v>
      </c>
      <c r="E573" s="20">
        <f t="shared" si="55"/>
        <v>11897</v>
      </c>
      <c r="F573" s="23" t="s">
        <v>201</v>
      </c>
      <c r="G573" s="20"/>
      <c r="H573" s="21"/>
    </row>
    <row r="574" spans="1:8" x14ac:dyDescent="0.35">
      <c r="A574" s="19" t="s">
        <v>4</v>
      </c>
      <c r="B574" s="20">
        <v>3135</v>
      </c>
      <c r="C574" s="20">
        <v>21945</v>
      </c>
      <c r="D574" s="22">
        <f>production!Q377</f>
        <v>12678</v>
      </c>
      <c r="E574" s="20">
        <f t="shared" si="55"/>
        <v>-9267</v>
      </c>
      <c r="F574" s="26" t="s">
        <v>1300</v>
      </c>
      <c r="G574" s="24"/>
      <c r="H574" s="21"/>
    </row>
    <row r="575" spans="1:8" x14ac:dyDescent="0.35">
      <c r="A575" s="19" t="s">
        <v>112</v>
      </c>
      <c r="B575" s="20">
        <v>5</v>
      </c>
      <c r="C575" s="20">
        <v>35</v>
      </c>
      <c r="D575" s="22">
        <f>production!Q378</f>
        <v>0</v>
      </c>
      <c r="E575" s="20">
        <f t="shared" si="55"/>
        <v>-35</v>
      </c>
      <c r="F575" s="20" t="s">
        <v>203</v>
      </c>
      <c r="G575" s="20"/>
      <c r="H575" s="21"/>
    </row>
    <row r="576" spans="1:8" x14ac:dyDescent="0.35">
      <c r="A576" s="20" t="s">
        <v>1175</v>
      </c>
      <c r="B576" s="20"/>
      <c r="C576" s="20"/>
      <c r="D576" s="20">
        <f>production!Q379</f>
        <v>0</v>
      </c>
      <c r="E576" s="20"/>
      <c r="F576" s="20"/>
      <c r="G576" s="20"/>
      <c r="H576" s="21"/>
    </row>
    <row r="577" spans="1:8" x14ac:dyDescent="0.35">
      <c r="A577" s="19" t="s">
        <v>116</v>
      </c>
      <c r="B577" s="20">
        <v>7</v>
      </c>
      <c r="C577" s="20">
        <v>49</v>
      </c>
      <c r="D577" s="22">
        <f>production!Q380</f>
        <v>85</v>
      </c>
      <c r="E577" s="20">
        <f>D577-C577</f>
        <v>36</v>
      </c>
      <c r="F577" s="23" t="s">
        <v>201</v>
      </c>
      <c r="G577" s="20"/>
      <c r="H577" s="21"/>
    </row>
    <row r="578" spans="1:8" x14ac:dyDescent="0.35">
      <c r="A578" s="19" t="s">
        <v>124</v>
      </c>
      <c r="B578" s="20">
        <v>3</v>
      </c>
      <c r="C578" s="20">
        <v>21</v>
      </c>
      <c r="D578" s="22">
        <f>production!Q381</f>
        <v>92</v>
      </c>
      <c r="E578" s="20">
        <f>D578-C578</f>
        <v>71</v>
      </c>
      <c r="F578" s="23" t="s">
        <v>201</v>
      </c>
      <c r="G578" s="20"/>
      <c r="H578" s="21"/>
    </row>
    <row r="579" spans="1:8" x14ac:dyDescent="0.35">
      <c r="A579" s="20" t="s">
        <v>1178</v>
      </c>
      <c r="B579" s="20"/>
      <c r="C579" s="20"/>
      <c r="D579" s="22">
        <f>production!Q386</f>
        <v>0</v>
      </c>
      <c r="E579" s="20"/>
      <c r="F579" s="20"/>
      <c r="G579" s="20"/>
      <c r="H579" s="21"/>
    </row>
    <row r="580" spans="1:8" x14ac:dyDescent="0.35">
      <c r="A580" s="20" t="s">
        <v>1177</v>
      </c>
      <c r="B580" s="20"/>
      <c r="C580" s="20"/>
      <c r="D580" s="20">
        <f>production!Q387</f>
        <v>0</v>
      </c>
      <c r="E580" s="20"/>
      <c r="F580" s="20"/>
      <c r="G580" s="20"/>
      <c r="H580" s="21"/>
    </row>
    <row r="582" spans="1:8" ht="29" x14ac:dyDescent="0.35">
      <c r="A582" s="16" t="s">
        <v>191</v>
      </c>
      <c r="B582" s="16" t="s">
        <v>192</v>
      </c>
      <c r="C582" s="17" t="s">
        <v>196</v>
      </c>
      <c r="D582" s="17" t="s">
        <v>193</v>
      </c>
      <c r="E582" s="17" t="s">
        <v>200</v>
      </c>
      <c r="F582" s="16" t="s">
        <v>204</v>
      </c>
      <c r="G582" s="17" t="s">
        <v>194</v>
      </c>
      <c r="H582" s="18" t="s">
        <v>1326</v>
      </c>
    </row>
    <row r="583" spans="1:8" x14ac:dyDescent="0.35">
      <c r="A583" s="19" t="s">
        <v>2</v>
      </c>
      <c r="B583" s="20">
        <v>287</v>
      </c>
      <c r="C583" s="20">
        <v>2009</v>
      </c>
      <c r="D583" s="20">
        <f>production!I393</f>
        <v>1512</v>
      </c>
      <c r="E583" s="20">
        <f>D583-C583</f>
        <v>-497</v>
      </c>
      <c r="F583" s="26" t="s">
        <v>1335</v>
      </c>
      <c r="G583" s="20"/>
      <c r="H583" s="21"/>
    </row>
    <row r="584" spans="1:8" x14ac:dyDescent="0.35">
      <c r="A584" s="19" t="s">
        <v>3</v>
      </c>
      <c r="B584" s="20">
        <v>660</v>
      </c>
      <c r="C584" s="20">
        <v>4620</v>
      </c>
      <c r="D584" s="22">
        <f>production!I394</f>
        <v>4443</v>
      </c>
      <c r="E584" s="20">
        <f t="shared" ref="E584:E589" si="56">D584-C584</f>
        <v>-177</v>
      </c>
      <c r="F584" s="26" t="s">
        <v>1336</v>
      </c>
      <c r="G584" s="20"/>
      <c r="H584" s="21"/>
    </row>
    <row r="585" spans="1:8" x14ac:dyDescent="0.35">
      <c r="A585" s="19" t="s">
        <v>100</v>
      </c>
      <c r="B585" s="20">
        <v>360</v>
      </c>
      <c r="C585" s="20">
        <v>2520</v>
      </c>
      <c r="D585" s="22">
        <f>production!I395</f>
        <v>1439</v>
      </c>
      <c r="E585" s="20">
        <f t="shared" si="56"/>
        <v>-1081</v>
      </c>
      <c r="F585" s="26" t="s">
        <v>1337</v>
      </c>
      <c r="G585" s="20"/>
      <c r="H585" s="21"/>
    </row>
    <row r="586" spans="1:8" x14ac:dyDescent="0.35">
      <c r="A586" s="19" t="s">
        <v>115</v>
      </c>
      <c r="B586" s="20">
        <v>15</v>
      </c>
      <c r="C586" s="20">
        <v>105</v>
      </c>
      <c r="D586" s="22">
        <f>production!I396</f>
        <v>237</v>
      </c>
      <c r="E586" s="20">
        <f t="shared" si="56"/>
        <v>132</v>
      </c>
      <c r="F586" s="26" t="s">
        <v>201</v>
      </c>
      <c r="G586" s="20"/>
      <c r="H586" s="21"/>
    </row>
    <row r="587" spans="1:8" x14ac:dyDescent="0.35">
      <c r="A587" s="19" t="s">
        <v>125</v>
      </c>
      <c r="B587" s="20">
        <v>194</v>
      </c>
      <c r="C587" s="20">
        <v>1358</v>
      </c>
      <c r="D587" s="22">
        <f>production!I397</f>
        <v>15559</v>
      </c>
      <c r="E587" s="20">
        <f t="shared" si="56"/>
        <v>14201</v>
      </c>
      <c r="F587" s="23" t="s">
        <v>201</v>
      </c>
      <c r="G587" s="20"/>
      <c r="H587" s="21"/>
    </row>
    <row r="588" spans="1:8" x14ac:dyDescent="0.35">
      <c r="A588" s="19" t="s">
        <v>4</v>
      </c>
      <c r="B588" s="20">
        <v>3135</v>
      </c>
      <c r="C588" s="20">
        <v>21945</v>
      </c>
      <c r="D588" s="22">
        <f>production!I399</f>
        <v>11337</v>
      </c>
      <c r="E588" s="20">
        <f t="shared" si="56"/>
        <v>-10608</v>
      </c>
      <c r="F588" s="26" t="s">
        <v>1130</v>
      </c>
      <c r="G588" s="24"/>
      <c r="H588" s="21"/>
    </row>
    <row r="589" spans="1:8" x14ac:dyDescent="0.35">
      <c r="A589" s="19" t="s">
        <v>112</v>
      </c>
      <c r="B589" s="20">
        <v>5</v>
      </c>
      <c r="C589" s="20">
        <v>35</v>
      </c>
      <c r="D589" s="22">
        <f>production!I400</f>
        <v>0</v>
      </c>
      <c r="E589" s="20">
        <f t="shared" si="56"/>
        <v>-35</v>
      </c>
      <c r="F589" s="20" t="s">
        <v>203</v>
      </c>
      <c r="G589" s="20"/>
      <c r="H589" s="21"/>
    </row>
    <row r="590" spans="1:8" x14ac:dyDescent="0.35">
      <c r="A590" s="20" t="s">
        <v>1175</v>
      </c>
      <c r="B590" s="20"/>
      <c r="C590" s="20"/>
      <c r="D590" s="20">
        <f>production!Q393</f>
        <v>2153</v>
      </c>
      <c r="E590" s="20"/>
      <c r="F590" s="20"/>
      <c r="G590" s="20"/>
      <c r="H590" s="21"/>
    </row>
    <row r="591" spans="1:8" x14ac:dyDescent="0.35">
      <c r="A591" s="19" t="s">
        <v>116</v>
      </c>
      <c r="B591" s="20">
        <v>7</v>
      </c>
      <c r="C591" s="20">
        <v>49</v>
      </c>
      <c r="D591" s="22">
        <f>production!I402</f>
        <v>99</v>
      </c>
      <c r="E591" s="20">
        <f>D591-C591</f>
        <v>50</v>
      </c>
      <c r="F591" s="23"/>
      <c r="G591" s="20"/>
      <c r="H591" s="21"/>
    </row>
    <row r="592" spans="1:8" x14ac:dyDescent="0.35">
      <c r="A592" s="19" t="s">
        <v>124</v>
      </c>
      <c r="B592" s="20">
        <v>3</v>
      </c>
      <c r="C592" s="20">
        <v>21</v>
      </c>
      <c r="D592" s="22">
        <f>production!I403</f>
        <v>123</v>
      </c>
      <c r="E592" s="20">
        <f>D592-C592</f>
        <v>102</v>
      </c>
      <c r="F592" s="23"/>
      <c r="G592" s="20"/>
      <c r="H592" s="21"/>
    </row>
    <row r="593" spans="1:8" x14ac:dyDescent="0.35">
      <c r="A593" s="20" t="s">
        <v>1178</v>
      </c>
      <c r="B593" s="20"/>
      <c r="C593" s="20"/>
      <c r="D593" s="22">
        <f>production!Q400</f>
        <v>0</v>
      </c>
      <c r="E593" s="20"/>
      <c r="F593" s="20"/>
      <c r="G593" s="20"/>
      <c r="H593" s="21"/>
    </row>
    <row r="594" spans="1:8" x14ac:dyDescent="0.35">
      <c r="A594" s="20" t="s">
        <v>1177</v>
      </c>
      <c r="B594" s="20"/>
      <c r="C594" s="20"/>
      <c r="D594" s="20">
        <f>production!Q401</f>
        <v>0</v>
      </c>
      <c r="E594" s="20"/>
      <c r="F594" s="20"/>
      <c r="G594" s="20"/>
      <c r="H594" s="21"/>
    </row>
    <row r="596" spans="1:8" ht="29" x14ac:dyDescent="0.35">
      <c r="A596" s="16" t="s">
        <v>191</v>
      </c>
      <c r="B596" s="16" t="s">
        <v>192</v>
      </c>
      <c r="C596" s="17" t="s">
        <v>196</v>
      </c>
      <c r="D596" s="17" t="s">
        <v>193</v>
      </c>
      <c r="E596" s="17" t="s">
        <v>200</v>
      </c>
      <c r="F596" s="16" t="s">
        <v>204</v>
      </c>
      <c r="G596" s="17" t="s">
        <v>194</v>
      </c>
      <c r="H596" s="18" t="s">
        <v>1338</v>
      </c>
    </row>
    <row r="597" spans="1:8" x14ac:dyDescent="0.35">
      <c r="A597" s="19" t="s">
        <v>2</v>
      </c>
      <c r="B597" s="20">
        <v>287</v>
      </c>
      <c r="C597" s="20">
        <v>2009</v>
      </c>
      <c r="D597" s="20">
        <f>production!Q393</f>
        <v>2153</v>
      </c>
      <c r="E597" s="20">
        <f>D597-C597</f>
        <v>144</v>
      </c>
      <c r="F597" s="26" t="s">
        <v>201</v>
      </c>
      <c r="G597" s="20" t="s">
        <v>1120</v>
      </c>
      <c r="H597" s="21"/>
    </row>
    <row r="598" spans="1:8" x14ac:dyDescent="0.35">
      <c r="A598" s="19" t="s">
        <v>3</v>
      </c>
      <c r="B598" s="20">
        <v>660</v>
      </c>
      <c r="C598" s="20">
        <v>4620</v>
      </c>
      <c r="D598" s="22">
        <f>production!Q394</f>
        <v>4461</v>
      </c>
      <c r="E598" s="20">
        <f t="shared" ref="E598:E603" si="57">D598-C598</f>
        <v>-159</v>
      </c>
      <c r="F598" s="26" t="s">
        <v>1377</v>
      </c>
      <c r="G598" s="20"/>
      <c r="H598" s="21"/>
    </row>
    <row r="599" spans="1:8" x14ac:dyDescent="0.35">
      <c r="A599" s="19" t="s">
        <v>100</v>
      </c>
      <c r="B599" s="20">
        <v>360</v>
      </c>
      <c r="C599" s="20">
        <v>2520</v>
      </c>
      <c r="D599" s="22">
        <f>production!Q395</f>
        <v>1286</v>
      </c>
      <c r="E599" s="20">
        <f t="shared" si="57"/>
        <v>-1234</v>
      </c>
      <c r="F599" s="26" t="s">
        <v>1375</v>
      </c>
      <c r="G599" s="20"/>
      <c r="H599" s="21"/>
    </row>
    <row r="600" spans="1:8" x14ac:dyDescent="0.35">
      <c r="A600" s="19" t="s">
        <v>115</v>
      </c>
      <c r="B600" s="20">
        <v>15</v>
      </c>
      <c r="C600" s="20">
        <v>105</v>
      </c>
      <c r="D600" s="22">
        <f>production!Q396</f>
        <v>262</v>
      </c>
      <c r="E600" s="20">
        <f t="shared" si="57"/>
        <v>157</v>
      </c>
      <c r="F600" s="26" t="s">
        <v>201</v>
      </c>
      <c r="G600" s="20" t="s">
        <v>1120</v>
      </c>
      <c r="H600" s="21"/>
    </row>
    <row r="601" spans="1:8" x14ac:dyDescent="0.35">
      <c r="A601" s="19" t="s">
        <v>125</v>
      </c>
      <c r="B601" s="20">
        <v>194</v>
      </c>
      <c r="C601" s="20">
        <v>1358</v>
      </c>
      <c r="D601" s="22">
        <f>production!Q397</f>
        <v>9494</v>
      </c>
      <c r="E601" s="20">
        <f t="shared" si="57"/>
        <v>8136</v>
      </c>
      <c r="F601" s="23" t="s">
        <v>201</v>
      </c>
      <c r="G601" s="20" t="s">
        <v>1120</v>
      </c>
      <c r="H601" s="21"/>
    </row>
    <row r="602" spans="1:8" x14ac:dyDescent="0.35">
      <c r="A602" s="19" t="s">
        <v>4</v>
      </c>
      <c r="B602" s="20">
        <v>3135</v>
      </c>
      <c r="C602" s="20">
        <v>21945</v>
      </c>
      <c r="D602" s="22">
        <f>production!Q399</f>
        <v>13494</v>
      </c>
      <c r="E602" s="20">
        <f t="shared" si="57"/>
        <v>-8451</v>
      </c>
      <c r="F602" s="26" t="s">
        <v>1376</v>
      </c>
      <c r="G602" s="24"/>
      <c r="H602" s="21"/>
    </row>
    <row r="603" spans="1:8" x14ac:dyDescent="0.35">
      <c r="A603" s="19" t="s">
        <v>112</v>
      </c>
      <c r="B603" s="20">
        <v>5</v>
      </c>
      <c r="C603" s="20">
        <v>35</v>
      </c>
      <c r="D603" s="22" t="str">
        <f>production!I414</f>
        <v>week 43 TotaI</v>
      </c>
      <c r="E603" s="20" t="e">
        <f t="shared" si="57"/>
        <v>#VALUE!</v>
      </c>
      <c r="F603" s="20" t="s">
        <v>203</v>
      </c>
      <c r="G603" s="20"/>
      <c r="H603" s="21"/>
    </row>
    <row r="604" spans="1:8" x14ac:dyDescent="0.35">
      <c r="A604" s="20" t="s">
        <v>1175</v>
      </c>
      <c r="B604" s="20"/>
      <c r="C604" s="20"/>
      <c r="D604" s="20">
        <f>production!Q407</f>
        <v>5308</v>
      </c>
      <c r="E604" s="20"/>
      <c r="F604" s="20"/>
      <c r="G604" s="20"/>
      <c r="H604" s="21"/>
    </row>
    <row r="605" spans="1:8" x14ac:dyDescent="0.35">
      <c r="A605" s="19" t="s">
        <v>116</v>
      </c>
      <c r="B605" s="20">
        <v>7</v>
      </c>
      <c r="C605" s="20">
        <v>49</v>
      </c>
      <c r="D605" s="22">
        <f>production!Q402</f>
        <v>78</v>
      </c>
      <c r="E605" s="20">
        <f>D605-C605</f>
        <v>29</v>
      </c>
      <c r="F605" s="23" t="s">
        <v>201</v>
      </c>
      <c r="G605" s="20" t="s">
        <v>1120</v>
      </c>
      <c r="H605" s="21"/>
    </row>
    <row r="606" spans="1:8" x14ac:dyDescent="0.35">
      <c r="A606" s="19" t="s">
        <v>124</v>
      </c>
      <c r="B606" s="20">
        <v>3</v>
      </c>
      <c r="C606" s="20">
        <v>21</v>
      </c>
      <c r="D606" s="22">
        <f>production!Q403</f>
        <v>110</v>
      </c>
      <c r="E606" s="20">
        <f>D606-C606</f>
        <v>89</v>
      </c>
      <c r="F606" s="23" t="s">
        <v>201</v>
      </c>
      <c r="G606" s="20" t="s">
        <v>1120</v>
      </c>
      <c r="H606" s="21"/>
    </row>
    <row r="607" spans="1:8" x14ac:dyDescent="0.35">
      <c r="A607" s="20" t="s">
        <v>1178</v>
      </c>
      <c r="B607" s="20"/>
      <c r="C607" s="20"/>
      <c r="D607" s="22" t="str">
        <f>production!Q414</f>
        <v>WEEK 44 total</v>
      </c>
      <c r="E607" s="20"/>
      <c r="F607" s="20"/>
      <c r="G607" s="20"/>
      <c r="H607" s="21"/>
    </row>
    <row r="608" spans="1:8" x14ac:dyDescent="0.35">
      <c r="A608" s="20" t="s">
        <v>1177</v>
      </c>
      <c r="B608" s="20"/>
      <c r="C608" s="20"/>
      <c r="D608" s="20">
        <f>production!Q415</f>
        <v>1515</v>
      </c>
      <c r="E608" s="20"/>
      <c r="F608" s="20"/>
      <c r="G608" s="20"/>
      <c r="H608" s="21"/>
    </row>
    <row r="610" spans="1:8" ht="29" x14ac:dyDescent="0.35">
      <c r="A610" s="16" t="s">
        <v>191</v>
      </c>
      <c r="B610" s="16" t="s">
        <v>192</v>
      </c>
      <c r="C610" s="17" t="s">
        <v>196</v>
      </c>
      <c r="D610" s="17" t="s">
        <v>193</v>
      </c>
      <c r="E610" s="17" t="s">
        <v>200</v>
      </c>
      <c r="F610" s="16" t="s">
        <v>204</v>
      </c>
      <c r="G610" s="17" t="s">
        <v>194</v>
      </c>
      <c r="H610" s="18" t="s">
        <v>1396</v>
      </c>
    </row>
    <row r="611" spans="1:8" x14ac:dyDescent="0.35">
      <c r="A611" s="19" t="s">
        <v>2</v>
      </c>
      <c r="B611" s="20">
        <v>287</v>
      </c>
      <c r="C611" s="20">
        <v>2009</v>
      </c>
      <c r="D611" s="20">
        <f>production!I415</f>
        <v>1236</v>
      </c>
      <c r="E611" s="20">
        <f>D611-C611</f>
        <v>-773</v>
      </c>
      <c r="F611" s="26" t="s">
        <v>911</v>
      </c>
      <c r="G611" s="20"/>
      <c r="H611" s="21"/>
    </row>
    <row r="612" spans="1:8" x14ac:dyDescent="0.35">
      <c r="A612" s="19" t="s">
        <v>3</v>
      </c>
      <c r="B612" s="20">
        <v>660</v>
      </c>
      <c r="C612" s="20">
        <v>4620</v>
      </c>
      <c r="D612" s="22">
        <f>production!I416</f>
        <v>4416</v>
      </c>
      <c r="E612" s="20">
        <f t="shared" ref="E612:E617" si="58">D612-C612</f>
        <v>-204</v>
      </c>
      <c r="F612" s="26" t="s">
        <v>1397</v>
      </c>
      <c r="G612" s="20"/>
      <c r="H612" s="21"/>
    </row>
    <row r="613" spans="1:8" x14ac:dyDescent="0.35">
      <c r="A613" s="19" t="s">
        <v>100</v>
      </c>
      <c r="B613" s="20">
        <v>360</v>
      </c>
      <c r="C613" s="20">
        <v>2520</v>
      </c>
      <c r="D613" s="22">
        <f>production!I417</f>
        <v>1324</v>
      </c>
      <c r="E613" s="20">
        <f t="shared" si="58"/>
        <v>-1196</v>
      </c>
      <c r="F613" s="26" t="s">
        <v>1398</v>
      </c>
      <c r="G613" s="20"/>
      <c r="H613" s="21"/>
    </row>
    <row r="614" spans="1:8" x14ac:dyDescent="0.35">
      <c r="A614" s="19" t="s">
        <v>115</v>
      </c>
      <c r="B614" s="20">
        <v>15</v>
      </c>
      <c r="C614" s="20">
        <v>105</v>
      </c>
      <c r="D614" s="22">
        <f>production!I418</f>
        <v>100</v>
      </c>
      <c r="E614" s="20">
        <f t="shared" si="58"/>
        <v>-5</v>
      </c>
      <c r="F614" s="26" t="s">
        <v>708</v>
      </c>
      <c r="G614" s="20"/>
      <c r="H614" s="21"/>
    </row>
    <row r="615" spans="1:8" x14ac:dyDescent="0.35">
      <c r="A615" s="19" t="s">
        <v>125</v>
      </c>
      <c r="B615" s="20">
        <v>194</v>
      </c>
      <c r="C615" s="20">
        <v>1358</v>
      </c>
      <c r="D615" s="22">
        <f>production!I419</f>
        <v>16414</v>
      </c>
      <c r="E615" s="20">
        <f t="shared" si="58"/>
        <v>15056</v>
      </c>
      <c r="F615" s="23" t="s">
        <v>201</v>
      </c>
      <c r="G615" s="20"/>
      <c r="H615" s="21"/>
    </row>
    <row r="616" spans="1:8" x14ac:dyDescent="0.35">
      <c r="A616" s="19" t="s">
        <v>4</v>
      </c>
      <c r="B616" s="20">
        <v>3135</v>
      </c>
      <c r="C616" s="20">
        <v>21945</v>
      </c>
      <c r="D616" s="22">
        <f>production!I421</f>
        <v>12675</v>
      </c>
      <c r="E616" s="20">
        <f t="shared" si="58"/>
        <v>-9270</v>
      </c>
      <c r="F616" s="26" t="s">
        <v>1130</v>
      </c>
      <c r="G616" s="24"/>
      <c r="H616" s="21"/>
    </row>
    <row r="617" spans="1:8" x14ac:dyDescent="0.35">
      <c r="A617" s="19" t="s">
        <v>112</v>
      </c>
      <c r="B617" s="20">
        <v>5</v>
      </c>
      <c r="C617" s="20">
        <v>35</v>
      </c>
      <c r="D617" s="22">
        <f>production!I422</f>
        <v>0</v>
      </c>
      <c r="E617" s="20">
        <f t="shared" si="58"/>
        <v>-35</v>
      </c>
      <c r="F617" s="20" t="s">
        <v>203</v>
      </c>
      <c r="G617" s="20"/>
      <c r="H617" s="21"/>
    </row>
    <row r="618" spans="1:8" x14ac:dyDescent="0.35">
      <c r="A618" s="20" t="s">
        <v>1175</v>
      </c>
      <c r="B618" s="20"/>
      <c r="C618" s="20"/>
      <c r="D618" s="20">
        <f>production!Q421</f>
        <v>12919</v>
      </c>
      <c r="E618" s="20"/>
      <c r="F618" s="20"/>
      <c r="G618" s="20"/>
      <c r="H618" s="21"/>
    </row>
    <row r="619" spans="1:8" x14ac:dyDescent="0.35">
      <c r="A619" s="19" t="s">
        <v>116</v>
      </c>
      <c r="B619" s="20">
        <v>7</v>
      </c>
      <c r="C619" s="20">
        <v>49</v>
      </c>
      <c r="D619" s="22">
        <f>production!I424</f>
        <v>31</v>
      </c>
      <c r="E619" s="20">
        <f>D619-C619</f>
        <v>-18</v>
      </c>
      <c r="F619" s="23" t="s">
        <v>1399</v>
      </c>
      <c r="G619" s="20"/>
      <c r="H619" s="21"/>
    </row>
    <row r="620" spans="1:8" x14ac:dyDescent="0.35">
      <c r="A620" s="19" t="s">
        <v>124</v>
      </c>
      <c r="B620" s="20">
        <v>3</v>
      </c>
      <c r="C620" s="20">
        <v>21</v>
      </c>
      <c r="D620" s="22">
        <f>production!I425</f>
        <v>64</v>
      </c>
      <c r="E620" s="20">
        <f>D620-C620</f>
        <v>43</v>
      </c>
      <c r="F620" s="23" t="s">
        <v>201</v>
      </c>
      <c r="G620" s="20"/>
      <c r="H620" s="21"/>
    </row>
    <row r="621" spans="1:8" x14ac:dyDescent="0.35">
      <c r="A621" s="20" t="s">
        <v>1178</v>
      </c>
      <c r="B621" s="20"/>
      <c r="C621" s="20"/>
      <c r="D621" s="22">
        <f>production!Q428</f>
        <v>11293</v>
      </c>
      <c r="E621" s="20"/>
      <c r="F621" s="20"/>
      <c r="G621" s="20"/>
      <c r="H621" s="21"/>
    </row>
    <row r="622" spans="1:8" x14ac:dyDescent="0.35">
      <c r="A622" s="20" t="s">
        <v>1177</v>
      </c>
      <c r="B622" s="20"/>
      <c r="C622" s="20"/>
      <c r="D622" s="20">
        <f>production!Q429</f>
        <v>5276</v>
      </c>
      <c r="E622" s="20"/>
      <c r="F622" s="20"/>
      <c r="G622" s="20"/>
      <c r="H622" s="21"/>
    </row>
    <row r="624" spans="1:8" ht="29" x14ac:dyDescent="0.35">
      <c r="A624" s="16" t="s">
        <v>191</v>
      </c>
      <c r="B624" s="16" t="s">
        <v>192</v>
      </c>
      <c r="C624" s="17" t="s">
        <v>196</v>
      </c>
      <c r="D624" s="17" t="s">
        <v>193</v>
      </c>
      <c r="E624" s="17" t="s">
        <v>200</v>
      </c>
      <c r="F624" s="16" t="s">
        <v>204</v>
      </c>
      <c r="G624" s="17" t="s">
        <v>194</v>
      </c>
      <c r="H624" s="18" t="s">
        <v>1408</v>
      </c>
    </row>
    <row r="625" spans="1:8" x14ac:dyDescent="0.35">
      <c r="A625" s="19" t="s">
        <v>2</v>
      </c>
      <c r="B625" s="20">
        <v>287</v>
      </c>
      <c r="C625" s="20">
        <v>2009</v>
      </c>
      <c r="D625" s="20">
        <f>production!Q415</f>
        <v>1515</v>
      </c>
      <c r="E625" s="20">
        <f>D625-C625</f>
        <v>-494</v>
      </c>
      <c r="F625" s="26" t="s">
        <v>1409</v>
      </c>
      <c r="G625" s="20"/>
      <c r="H625" s="21"/>
    </row>
    <row r="626" spans="1:8" x14ac:dyDescent="0.35">
      <c r="A626" s="19" t="s">
        <v>3</v>
      </c>
      <c r="B626" s="20">
        <v>660</v>
      </c>
      <c r="C626" s="20">
        <v>4620</v>
      </c>
      <c r="D626" s="22">
        <f>production!Q416</f>
        <v>3921</v>
      </c>
      <c r="E626" s="20">
        <f t="shared" ref="E626:E631" si="59">D626-C626</f>
        <v>-699</v>
      </c>
      <c r="F626" s="26" t="s">
        <v>1410</v>
      </c>
      <c r="G626" s="20"/>
      <c r="H626" s="21"/>
    </row>
    <row r="627" spans="1:8" x14ac:dyDescent="0.35">
      <c r="A627" s="19" t="s">
        <v>100</v>
      </c>
      <c r="B627" s="20">
        <v>360</v>
      </c>
      <c r="C627" s="20">
        <v>2520</v>
      </c>
      <c r="D627" s="22">
        <f>production!Q417</f>
        <v>1074</v>
      </c>
      <c r="E627" s="20">
        <f t="shared" si="59"/>
        <v>-1446</v>
      </c>
      <c r="F627" s="26" t="s">
        <v>911</v>
      </c>
      <c r="G627" s="20"/>
      <c r="H627" s="21"/>
    </row>
    <row r="628" spans="1:8" x14ac:dyDescent="0.35">
      <c r="A628" s="19" t="s">
        <v>115</v>
      </c>
      <c r="B628" s="20">
        <v>15</v>
      </c>
      <c r="C628" s="20">
        <v>105</v>
      </c>
      <c r="D628" s="22">
        <f>production!Q418</f>
        <v>220</v>
      </c>
      <c r="E628" s="20">
        <f t="shared" si="59"/>
        <v>115</v>
      </c>
      <c r="F628" s="26" t="s">
        <v>201</v>
      </c>
      <c r="G628" s="20"/>
      <c r="H628" s="21"/>
    </row>
    <row r="629" spans="1:8" x14ac:dyDescent="0.35">
      <c r="A629" s="19" t="s">
        <v>125</v>
      </c>
      <c r="B629" s="20">
        <v>194</v>
      </c>
      <c r="C629" s="20">
        <v>1358</v>
      </c>
      <c r="D629" s="22">
        <f>production!Q419</f>
        <v>13072</v>
      </c>
      <c r="E629" s="20">
        <f t="shared" si="59"/>
        <v>11714</v>
      </c>
      <c r="F629" s="23" t="s">
        <v>201</v>
      </c>
      <c r="G629" s="20"/>
      <c r="H629" s="21"/>
    </row>
    <row r="630" spans="1:8" x14ac:dyDescent="0.35">
      <c r="A630" s="19" t="s">
        <v>4</v>
      </c>
      <c r="B630" s="20">
        <v>3135</v>
      </c>
      <c r="C630" s="20">
        <v>21945</v>
      </c>
      <c r="D630" s="22">
        <f>production!Q421</f>
        <v>12919</v>
      </c>
      <c r="E630" s="20">
        <f t="shared" si="59"/>
        <v>-9026</v>
      </c>
      <c r="F630" s="23" t="s">
        <v>1411</v>
      </c>
      <c r="G630" s="24"/>
      <c r="H630" s="21"/>
    </row>
    <row r="631" spans="1:8" x14ac:dyDescent="0.35">
      <c r="A631" s="19" t="s">
        <v>112</v>
      </c>
      <c r="B631" s="20">
        <v>5</v>
      </c>
      <c r="C631" s="20">
        <v>35</v>
      </c>
      <c r="D631" s="22" t="str">
        <f>production!I436</f>
        <v>week 45 TotaI</v>
      </c>
      <c r="E631" s="20" t="e">
        <f t="shared" si="59"/>
        <v>#VALUE!</v>
      </c>
      <c r="F631" s="20" t="s">
        <v>203</v>
      </c>
      <c r="G631" s="20"/>
      <c r="H631" s="21"/>
    </row>
    <row r="632" spans="1:8" x14ac:dyDescent="0.35">
      <c r="A632" s="20" t="s">
        <v>1175</v>
      </c>
      <c r="B632" s="20"/>
      <c r="C632" s="20"/>
      <c r="D632" s="20">
        <f>production!Q435</f>
        <v>0</v>
      </c>
      <c r="E632" s="20"/>
      <c r="F632" s="20"/>
      <c r="G632" s="20"/>
      <c r="H632" s="21"/>
    </row>
    <row r="633" spans="1:8" x14ac:dyDescent="0.35">
      <c r="A633" s="19" t="s">
        <v>116</v>
      </c>
      <c r="B633" s="20">
        <v>7</v>
      </c>
      <c r="C633" s="20">
        <v>49</v>
      </c>
      <c r="D633" s="22">
        <f>production!Q424</f>
        <v>68</v>
      </c>
      <c r="E633" s="20">
        <f>D633-C633</f>
        <v>19</v>
      </c>
      <c r="F633" s="23" t="s">
        <v>201</v>
      </c>
      <c r="G633" s="20"/>
      <c r="H633" s="21"/>
    </row>
    <row r="634" spans="1:8" x14ac:dyDescent="0.35">
      <c r="A634" s="19" t="s">
        <v>124</v>
      </c>
      <c r="B634" s="20">
        <v>3</v>
      </c>
      <c r="C634" s="20">
        <v>21</v>
      </c>
      <c r="D634" s="22">
        <f>production!Q425</f>
        <v>10</v>
      </c>
      <c r="E634" s="20">
        <f>D634-C634</f>
        <v>-11</v>
      </c>
      <c r="F634" s="23" t="s">
        <v>911</v>
      </c>
      <c r="G634" s="20"/>
      <c r="H634" s="21"/>
    </row>
    <row r="635" spans="1:8" x14ac:dyDescent="0.35">
      <c r="A635" s="20" t="s">
        <v>1178</v>
      </c>
      <c r="B635" s="20"/>
      <c r="C635" s="20"/>
      <c r="D635" s="22">
        <f>production!Q442</f>
        <v>24469</v>
      </c>
      <c r="E635" s="20"/>
      <c r="F635" s="20"/>
      <c r="G635" s="20"/>
      <c r="H635" s="21"/>
    </row>
    <row r="636" spans="1:8" x14ac:dyDescent="0.35">
      <c r="A636" s="20" t="s">
        <v>1177</v>
      </c>
      <c r="B636" s="20"/>
      <c r="C636" s="20"/>
      <c r="D636" s="20">
        <f>production!Q443</f>
        <v>12546</v>
      </c>
      <c r="E636" s="20"/>
      <c r="F636" s="20"/>
      <c r="G636" s="20"/>
      <c r="H636" s="21"/>
    </row>
    <row r="638" spans="1:8" ht="29" x14ac:dyDescent="0.35">
      <c r="A638" s="16" t="s">
        <v>191</v>
      </c>
      <c r="B638" s="16" t="s">
        <v>192</v>
      </c>
      <c r="C638" s="17" t="s">
        <v>196</v>
      </c>
      <c r="D638" s="17" t="s">
        <v>193</v>
      </c>
      <c r="E638" s="17" t="s">
        <v>200</v>
      </c>
      <c r="F638" s="16" t="s">
        <v>204</v>
      </c>
      <c r="G638" s="17" t="s">
        <v>194</v>
      </c>
      <c r="H638" s="18" t="s">
        <v>1437</v>
      </c>
    </row>
    <row r="639" spans="1:8" x14ac:dyDescent="0.35">
      <c r="A639" s="19" t="s">
        <v>2</v>
      </c>
      <c r="B639" s="20">
        <v>287</v>
      </c>
      <c r="C639" s="20">
        <v>2009</v>
      </c>
      <c r="D639" s="20">
        <f>production!I437</f>
        <v>2164</v>
      </c>
      <c r="E639" s="20">
        <f>D639-C639</f>
        <v>155</v>
      </c>
      <c r="F639" s="26" t="s">
        <v>201</v>
      </c>
      <c r="G639" s="20"/>
      <c r="H639" s="21"/>
    </row>
    <row r="640" spans="1:8" x14ac:dyDescent="0.35">
      <c r="A640" s="19" t="s">
        <v>3</v>
      </c>
      <c r="B640" s="20">
        <v>660</v>
      </c>
      <c r="C640" s="20">
        <v>4620</v>
      </c>
      <c r="D640" s="22">
        <f>production!I438</f>
        <v>4281</v>
      </c>
      <c r="E640" s="20">
        <f t="shared" ref="E640:E645" si="60">D640-C640</f>
        <v>-339</v>
      </c>
      <c r="F640" s="26" t="s">
        <v>1439</v>
      </c>
      <c r="G640" s="20"/>
      <c r="H640" s="21"/>
    </row>
    <row r="641" spans="1:8" ht="18" customHeight="1" x14ac:dyDescent="0.35">
      <c r="A641" s="19" t="s">
        <v>100</v>
      </c>
      <c r="B641" s="20">
        <v>360</v>
      </c>
      <c r="C641" s="20">
        <v>2520</v>
      </c>
      <c r="D641" s="22">
        <f>production!I439</f>
        <v>1464</v>
      </c>
      <c r="E641" s="20">
        <f t="shared" si="60"/>
        <v>-1056</v>
      </c>
      <c r="F641" s="26" t="s">
        <v>1441</v>
      </c>
      <c r="G641" s="20"/>
      <c r="H641" s="21"/>
    </row>
    <row r="642" spans="1:8" ht="18" customHeight="1" x14ac:dyDescent="0.35">
      <c r="A642" s="19" t="s">
        <v>115</v>
      </c>
      <c r="B642" s="20">
        <v>15</v>
      </c>
      <c r="C642" s="20">
        <v>105</v>
      </c>
      <c r="D642" s="22">
        <f>production!I440</f>
        <v>190</v>
      </c>
      <c r="E642" s="20">
        <f t="shared" si="60"/>
        <v>85</v>
      </c>
      <c r="F642" s="26" t="s">
        <v>201</v>
      </c>
      <c r="G642" s="20"/>
      <c r="H642" s="21"/>
    </row>
    <row r="643" spans="1:8" x14ac:dyDescent="0.35">
      <c r="A643" s="19" t="s">
        <v>125</v>
      </c>
      <c r="B643" s="20">
        <v>194</v>
      </c>
      <c r="C643" s="20">
        <v>1358</v>
      </c>
      <c r="D643" s="22">
        <f>production!I441</f>
        <v>16622</v>
      </c>
      <c r="E643" s="20">
        <f t="shared" si="60"/>
        <v>15264</v>
      </c>
      <c r="F643" s="23" t="s">
        <v>201</v>
      </c>
      <c r="G643" s="20"/>
      <c r="H643" s="21"/>
    </row>
    <row r="644" spans="1:8" x14ac:dyDescent="0.35">
      <c r="A644" s="19" t="s">
        <v>4</v>
      </c>
      <c r="B644" s="20">
        <v>3135</v>
      </c>
      <c r="C644" s="20">
        <v>21945</v>
      </c>
      <c r="D644" s="22">
        <f>production!I443</f>
        <v>11679</v>
      </c>
      <c r="E644" s="20">
        <f t="shared" si="60"/>
        <v>-10266</v>
      </c>
      <c r="F644" s="23" t="s">
        <v>1440</v>
      </c>
      <c r="G644" s="24"/>
      <c r="H644" s="21"/>
    </row>
    <row r="645" spans="1:8" x14ac:dyDescent="0.35">
      <c r="A645" s="19" t="s">
        <v>112</v>
      </c>
      <c r="B645" s="20">
        <v>5</v>
      </c>
      <c r="C645" s="20">
        <v>35</v>
      </c>
      <c r="D645" s="22">
        <f>production!I450</f>
        <v>12008</v>
      </c>
      <c r="E645" s="20">
        <f t="shared" si="60"/>
        <v>11973</v>
      </c>
      <c r="F645" s="20" t="s">
        <v>203</v>
      </c>
      <c r="G645" s="20"/>
      <c r="H645" s="21"/>
    </row>
    <row r="646" spans="1:8" x14ac:dyDescent="0.35">
      <c r="A646" s="20" t="s">
        <v>1175</v>
      </c>
      <c r="B646" s="20"/>
      <c r="C646" s="20"/>
      <c r="D646" s="20">
        <f>production!Q449</f>
        <v>1541</v>
      </c>
      <c r="E646" s="20"/>
      <c r="F646" s="20"/>
      <c r="G646" s="20"/>
      <c r="H646" s="21"/>
    </row>
    <row r="647" spans="1:8" x14ac:dyDescent="0.35">
      <c r="A647" s="19" t="s">
        <v>116</v>
      </c>
      <c r="B647" s="20">
        <v>7</v>
      </c>
      <c r="C647" s="20">
        <v>49</v>
      </c>
      <c r="D647" s="22">
        <f>production!H446</f>
        <v>35</v>
      </c>
      <c r="E647" s="20">
        <f>D647-C647</f>
        <v>-14</v>
      </c>
      <c r="F647" s="23" t="s">
        <v>708</v>
      </c>
      <c r="G647" s="20"/>
      <c r="H647" s="21"/>
    </row>
    <row r="648" spans="1:8" x14ac:dyDescent="0.35">
      <c r="A648" s="19" t="s">
        <v>124</v>
      </c>
      <c r="B648" s="20">
        <v>3</v>
      </c>
      <c r="C648" s="20">
        <v>21</v>
      </c>
      <c r="D648" s="22">
        <f>production!H447</f>
        <v>38</v>
      </c>
      <c r="E648" s="20">
        <f>D648-C648</f>
        <v>17</v>
      </c>
      <c r="F648" s="23" t="s">
        <v>201</v>
      </c>
      <c r="G648" s="20"/>
      <c r="H648" s="21"/>
    </row>
    <row r="649" spans="1:8" x14ac:dyDescent="0.35">
      <c r="A649" s="20" t="s">
        <v>1178</v>
      </c>
      <c r="B649" s="20"/>
      <c r="C649" s="20"/>
      <c r="D649" s="22">
        <f>production!Q456</f>
        <v>0</v>
      </c>
      <c r="E649" s="20"/>
      <c r="F649" s="20"/>
      <c r="G649" s="20"/>
      <c r="H649" s="21"/>
    </row>
    <row r="650" spans="1:8" x14ac:dyDescent="0.35">
      <c r="A650" s="20" t="s">
        <v>1177</v>
      </c>
      <c r="B650" s="20"/>
      <c r="C650" s="20"/>
      <c r="D650" s="20">
        <f>production!Q457</f>
        <v>0</v>
      </c>
      <c r="E650" s="20"/>
      <c r="F650" s="20"/>
      <c r="G650" s="20"/>
      <c r="H650" s="21"/>
    </row>
    <row r="653" spans="1:8" ht="43.5" customHeight="1" x14ac:dyDescent="0.35">
      <c r="A653" s="16" t="s">
        <v>191</v>
      </c>
      <c r="B653" s="16" t="s">
        <v>192</v>
      </c>
      <c r="C653" s="17" t="s">
        <v>196</v>
      </c>
      <c r="D653" s="17" t="s">
        <v>193</v>
      </c>
      <c r="E653" s="17" t="s">
        <v>200</v>
      </c>
      <c r="F653" s="16" t="s">
        <v>204</v>
      </c>
      <c r="G653" s="17" t="s">
        <v>194</v>
      </c>
      <c r="H653" s="18" t="s">
        <v>1450</v>
      </c>
    </row>
    <row r="654" spans="1:8" ht="16.5" customHeight="1" x14ac:dyDescent="0.35">
      <c r="A654" s="19" t="s">
        <v>2</v>
      </c>
      <c r="B654" s="20">
        <v>287</v>
      </c>
      <c r="C654" s="20">
        <v>2009</v>
      </c>
      <c r="D654" s="20">
        <f>production!Q437</f>
        <v>2018</v>
      </c>
      <c r="E654" s="20">
        <f>D654-C654</f>
        <v>9</v>
      </c>
      <c r="F654" s="26" t="s">
        <v>201</v>
      </c>
      <c r="G654" s="20"/>
      <c r="H654" s="21"/>
    </row>
    <row r="655" spans="1:8" ht="16.5" customHeight="1" x14ac:dyDescent="0.35">
      <c r="A655" s="19" t="s">
        <v>3</v>
      </c>
      <c r="B655" s="20">
        <v>660</v>
      </c>
      <c r="C655" s="20">
        <v>4620</v>
      </c>
      <c r="D655" s="22">
        <f>production!Q438</f>
        <v>4412</v>
      </c>
      <c r="E655" s="20">
        <f t="shared" ref="E655:E660" si="61">D655-C655</f>
        <v>-208</v>
      </c>
      <c r="F655" s="26" t="s">
        <v>1451</v>
      </c>
      <c r="G655" s="20"/>
      <c r="H655" s="21"/>
    </row>
    <row r="656" spans="1:8" ht="18" customHeight="1" x14ac:dyDescent="0.35">
      <c r="A656" s="19" t="s">
        <v>100</v>
      </c>
      <c r="B656" s="20">
        <v>360</v>
      </c>
      <c r="C656" s="20">
        <v>2520</v>
      </c>
      <c r="D656" s="22">
        <f>production!Q439</f>
        <v>1180</v>
      </c>
      <c r="E656" s="20">
        <f t="shared" si="61"/>
        <v>-1340</v>
      </c>
      <c r="F656" s="26" t="s">
        <v>1452</v>
      </c>
      <c r="G656" s="20"/>
      <c r="H656" s="21"/>
    </row>
    <row r="657" spans="1:8" x14ac:dyDescent="0.35">
      <c r="A657" s="19" t="s">
        <v>115</v>
      </c>
      <c r="B657" s="20">
        <v>15</v>
      </c>
      <c r="C657" s="20">
        <v>105</v>
      </c>
      <c r="D657" s="22">
        <f>production!Q440</f>
        <v>242</v>
      </c>
      <c r="E657" s="20">
        <f t="shared" si="61"/>
        <v>137</v>
      </c>
      <c r="F657" s="26" t="s">
        <v>201</v>
      </c>
      <c r="G657" s="20"/>
      <c r="H657" s="21"/>
    </row>
    <row r="658" spans="1:8" x14ac:dyDescent="0.35">
      <c r="A658" s="19" t="s">
        <v>125</v>
      </c>
      <c r="B658" s="20">
        <v>194</v>
      </c>
      <c r="C658" s="20">
        <v>1358</v>
      </c>
      <c r="D658" s="22">
        <f>production!Q441</f>
        <v>16617</v>
      </c>
      <c r="E658" s="20">
        <f t="shared" si="61"/>
        <v>15259</v>
      </c>
      <c r="F658" s="23" t="s">
        <v>201</v>
      </c>
      <c r="G658" s="20"/>
      <c r="H658" s="21"/>
    </row>
    <row r="659" spans="1:8" x14ac:dyDescent="0.35">
      <c r="A659" s="19" t="s">
        <v>4</v>
      </c>
      <c r="B659" s="20">
        <v>3135</v>
      </c>
      <c r="C659" s="20">
        <v>21945</v>
      </c>
      <c r="D659" s="22">
        <f>production!Q443</f>
        <v>12546</v>
      </c>
      <c r="E659" s="20">
        <f t="shared" si="61"/>
        <v>-9399</v>
      </c>
      <c r="F659" s="23" t="s">
        <v>911</v>
      </c>
      <c r="G659" s="24"/>
      <c r="H659" s="21"/>
    </row>
    <row r="660" spans="1:8" x14ac:dyDescent="0.35">
      <c r="A660" s="19" t="s">
        <v>112</v>
      </c>
      <c r="B660" s="20">
        <v>5</v>
      </c>
      <c r="C660" s="20">
        <v>35</v>
      </c>
      <c r="D660" s="22">
        <f>production!Q444</f>
        <v>0</v>
      </c>
      <c r="E660" s="20">
        <f t="shared" si="61"/>
        <v>-35</v>
      </c>
      <c r="F660" s="20" t="s">
        <v>203</v>
      </c>
      <c r="G660" s="20"/>
      <c r="H660" s="21"/>
    </row>
    <row r="661" spans="1:8" x14ac:dyDescent="0.35">
      <c r="A661" s="20" t="s">
        <v>1175</v>
      </c>
      <c r="B661" s="20"/>
      <c r="C661" s="20"/>
      <c r="D661" s="20">
        <f>production!Q445</f>
        <v>0</v>
      </c>
      <c r="E661" s="20"/>
      <c r="F661" s="20"/>
      <c r="G661" s="20"/>
      <c r="H661" s="21"/>
    </row>
    <row r="662" spans="1:8" ht="29" x14ac:dyDescent="0.35">
      <c r="A662" s="19" t="s">
        <v>116</v>
      </c>
      <c r="B662" s="20">
        <v>7</v>
      </c>
      <c r="C662" s="20">
        <v>49</v>
      </c>
      <c r="D662" s="22">
        <f>production!Q446</f>
        <v>0</v>
      </c>
      <c r="E662" s="20">
        <f>D662-C662</f>
        <v>-49</v>
      </c>
      <c r="F662" s="26" t="s">
        <v>1453</v>
      </c>
      <c r="G662" s="20"/>
      <c r="H662" s="21"/>
    </row>
    <row r="663" spans="1:8" x14ac:dyDescent="0.35">
      <c r="A663" s="19" t="s">
        <v>124</v>
      </c>
      <c r="B663" s="20">
        <v>3</v>
      </c>
      <c r="C663" s="20">
        <v>21</v>
      </c>
      <c r="D663" s="22">
        <f>production!Q447</f>
        <v>109</v>
      </c>
      <c r="E663" s="20">
        <f>D663-C663</f>
        <v>88</v>
      </c>
      <c r="F663" s="23" t="s">
        <v>201</v>
      </c>
      <c r="G663" s="20"/>
      <c r="H663" s="21"/>
    </row>
    <row r="664" spans="1:8" x14ac:dyDescent="0.35">
      <c r="A664" s="20" t="s">
        <v>1178</v>
      </c>
      <c r="B664" s="20"/>
      <c r="C664" s="20"/>
      <c r="D664" s="22">
        <f>production!Q452</f>
        <v>0</v>
      </c>
      <c r="E664" s="20"/>
      <c r="F664" s="20"/>
      <c r="G664" s="20"/>
      <c r="H664" s="21"/>
    </row>
    <row r="665" spans="1:8" x14ac:dyDescent="0.35">
      <c r="A665" s="20" t="s">
        <v>1177</v>
      </c>
      <c r="B665" s="20"/>
      <c r="C665" s="20"/>
      <c r="D665" s="20">
        <f>production!Q453</f>
        <v>0</v>
      </c>
      <c r="E665" s="20"/>
      <c r="F665" s="20"/>
      <c r="G665" s="20"/>
      <c r="H665" s="21"/>
    </row>
    <row r="667" spans="1:8" ht="29" x14ac:dyDescent="0.35">
      <c r="A667" s="16" t="s">
        <v>191</v>
      </c>
      <c r="B667" s="16" t="s">
        <v>192</v>
      </c>
      <c r="C667" s="17" t="s">
        <v>196</v>
      </c>
      <c r="D667" s="17" t="s">
        <v>193</v>
      </c>
      <c r="E667" s="17" t="s">
        <v>200</v>
      </c>
      <c r="F667" s="16" t="s">
        <v>204</v>
      </c>
      <c r="G667" s="17" t="s">
        <v>194</v>
      </c>
      <c r="H667" s="18" t="s">
        <v>1454</v>
      </c>
    </row>
    <row r="668" spans="1:8" x14ac:dyDescent="0.35">
      <c r="A668" s="19" t="s">
        <v>2</v>
      </c>
      <c r="B668" s="20">
        <v>287</v>
      </c>
      <c r="C668" s="20">
        <v>2009</v>
      </c>
      <c r="D668" s="20">
        <f>production!I459</f>
        <v>1495</v>
      </c>
      <c r="E668" s="20">
        <f>D668-C668</f>
        <v>-514</v>
      </c>
      <c r="F668" s="26" t="s">
        <v>708</v>
      </c>
      <c r="G668" s="20"/>
      <c r="H668" s="21"/>
    </row>
    <row r="669" spans="1:8" x14ac:dyDescent="0.35">
      <c r="A669" s="19" t="s">
        <v>3</v>
      </c>
      <c r="B669" s="20">
        <v>660</v>
      </c>
      <c r="C669" s="20">
        <v>4620</v>
      </c>
      <c r="D669" s="22">
        <f>production!I460</f>
        <v>4165</v>
      </c>
      <c r="E669" s="20">
        <f t="shared" ref="E669:E674" si="62">D669-C669</f>
        <v>-455</v>
      </c>
      <c r="F669" s="26" t="s">
        <v>1509</v>
      </c>
      <c r="G669" s="20"/>
      <c r="H669" s="21"/>
    </row>
    <row r="670" spans="1:8" x14ac:dyDescent="0.35">
      <c r="A670" s="19" t="s">
        <v>100</v>
      </c>
      <c r="B670" s="20">
        <v>360</v>
      </c>
      <c r="C670" s="20">
        <v>2520</v>
      </c>
      <c r="D670" s="22">
        <f>production!I461</f>
        <v>1675</v>
      </c>
      <c r="E670" s="20">
        <f t="shared" si="62"/>
        <v>-845</v>
      </c>
      <c r="F670" s="26" t="s">
        <v>1510</v>
      </c>
      <c r="G670" s="20"/>
      <c r="H670" s="21"/>
    </row>
    <row r="671" spans="1:8" x14ac:dyDescent="0.35">
      <c r="A671" s="19" t="s">
        <v>115</v>
      </c>
      <c r="B671" s="20">
        <v>15</v>
      </c>
      <c r="C671" s="20">
        <v>105</v>
      </c>
      <c r="D671" s="22">
        <f>production!I462</f>
        <v>163</v>
      </c>
      <c r="E671" s="20">
        <f t="shared" si="62"/>
        <v>58</v>
      </c>
      <c r="F671" s="26" t="s">
        <v>201</v>
      </c>
      <c r="G671" s="20"/>
      <c r="H671" s="21"/>
    </row>
    <row r="672" spans="1:8" x14ac:dyDescent="0.35">
      <c r="A672" s="19" t="s">
        <v>125</v>
      </c>
      <c r="B672" s="20">
        <v>194</v>
      </c>
      <c r="C672" s="20">
        <v>1358</v>
      </c>
      <c r="D672" s="22">
        <f>production!I463</f>
        <v>14283</v>
      </c>
      <c r="E672" s="20">
        <f t="shared" si="62"/>
        <v>12925</v>
      </c>
      <c r="F672" s="23" t="s">
        <v>201</v>
      </c>
      <c r="G672" s="20"/>
      <c r="H672" s="21"/>
    </row>
    <row r="673" spans="1:8" ht="29" x14ac:dyDescent="0.35">
      <c r="A673" s="19" t="s">
        <v>4</v>
      </c>
      <c r="B673" s="20">
        <v>3135</v>
      </c>
      <c r="C673" s="20">
        <v>21945</v>
      </c>
      <c r="D673" s="22">
        <f>production!I465</f>
        <v>9208</v>
      </c>
      <c r="E673" s="20">
        <f t="shared" si="62"/>
        <v>-12737</v>
      </c>
      <c r="F673" s="26" t="s">
        <v>1511</v>
      </c>
      <c r="G673" s="24"/>
      <c r="H673" s="21"/>
    </row>
    <row r="674" spans="1:8" x14ac:dyDescent="0.35">
      <c r="A674" s="19" t="s">
        <v>112</v>
      </c>
      <c r="B674" s="20">
        <v>5</v>
      </c>
      <c r="C674" s="20">
        <v>35</v>
      </c>
      <c r="D674" s="22">
        <f>production!I467</f>
        <v>0</v>
      </c>
      <c r="E674" s="20">
        <f t="shared" si="62"/>
        <v>-35</v>
      </c>
      <c r="F674" s="20" t="s">
        <v>203</v>
      </c>
      <c r="G674" s="20"/>
      <c r="H674" s="21"/>
    </row>
    <row r="675" spans="1:8" x14ac:dyDescent="0.35">
      <c r="A675" s="20" t="s">
        <v>1175</v>
      </c>
      <c r="B675" s="20"/>
      <c r="C675" s="20"/>
      <c r="D675" s="20">
        <f>production!Q459</f>
        <v>1485</v>
      </c>
      <c r="E675" s="20"/>
      <c r="F675" s="20" t="s">
        <v>203</v>
      </c>
      <c r="G675" s="20"/>
      <c r="H675" s="21"/>
    </row>
    <row r="676" spans="1:8" x14ac:dyDescent="0.35">
      <c r="A676" s="19" t="s">
        <v>116</v>
      </c>
      <c r="B676" s="20">
        <v>7</v>
      </c>
      <c r="C676" s="20">
        <v>49</v>
      </c>
      <c r="D676" s="22">
        <f>production!I468</f>
        <v>117</v>
      </c>
      <c r="E676" s="20">
        <f>D676-C676</f>
        <v>68</v>
      </c>
      <c r="F676" s="23" t="s">
        <v>1520</v>
      </c>
      <c r="G676" s="20"/>
      <c r="H676" s="21"/>
    </row>
    <row r="677" spans="1:8" x14ac:dyDescent="0.35">
      <c r="A677" s="19" t="s">
        <v>124</v>
      </c>
      <c r="B677" s="20">
        <v>3</v>
      </c>
      <c r="C677" s="20">
        <v>21</v>
      </c>
      <c r="D677" s="22">
        <f>production!I469</f>
        <v>53</v>
      </c>
      <c r="E677" s="20">
        <f>D677-C677</f>
        <v>32</v>
      </c>
      <c r="F677" s="23" t="s">
        <v>201</v>
      </c>
      <c r="G677" s="20"/>
      <c r="H677" s="21"/>
    </row>
    <row r="678" spans="1:8" x14ac:dyDescent="0.35">
      <c r="A678" s="20" t="s">
        <v>1178</v>
      </c>
      <c r="B678" s="20"/>
      <c r="C678" s="20"/>
      <c r="D678" s="22">
        <f>production!Q466</f>
        <v>0</v>
      </c>
      <c r="E678" s="20"/>
      <c r="F678" s="20" t="s">
        <v>203</v>
      </c>
      <c r="G678" s="20"/>
      <c r="H678" s="21"/>
    </row>
    <row r="679" spans="1:8" x14ac:dyDescent="0.35">
      <c r="A679" s="20" t="s">
        <v>1177</v>
      </c>
      <c r="B679" s="20"/>
      <c r="C679" s="20"/>
      <c r="D679" s="20">
        <f>production!Q467</f>
        <v>0</v>
      </c>
      <c r="E679" s="20"/>
      <c r="F679" s="20" t="s">
        <v>203</v>
      </c>
      <c r="G679" s="20"/>
      <c r="H679" s="21"/>
    </row>
    <row r="681" spans="1:8" ht="29" x14ac:dyDescent="0.35">
      <c r="A681" s="16" t="s">
        <v>191</v>
      </c>
      <c r="B681" s="16" t="s">
        <v>192</v>
      </c>
      <c r="C681" s="17" t="s">
        <v>196</v>
      </c>
      <c r="D681" s="17" t="s">
        <v>193</v>
      </c>
      <c r="E681" s="17" t="s">
        <v>200</v>
      </c>
      <c r="F681" s="16" t="s">
        <v>204</v>
      </c>
      <c r="G681" s="17" t="s">
        <v>194</v>
      </c>
      <c r="H681" s="18" t="s">
        <v>218</v>
      </c>
    </row>
    <row r="682" spans="1:8" x14ac:dyDescent="0.35">
      <c r="A682" s="19" t="s">
        <v>2</v>
      </c>
      <c r="B682" s="20">
        <v>287</v>
      </c>
      <c r="C682" s="20">
        <v>2009</v>
      </c>
      <c r="D682" s="20">
        <f>production!Q459</f>
        <v>1485</v>
      </c>
      <c r="E682" s="20">
        <f>D682-C682</f>
        <v>-524</v>
      </c>
      <c r="F682" s="26" t="s">
        <v>625</v>
      </c>
      <c r="G682" s="20"/>
      <c r="H682" s="21"/>
    </row>
    <row r="683" spans="1:8" x14ac:dyDescent="0.35">
      <c r="A683" s="19" t="s">
        <v>3</v>
      </c>
      <c r="B683" s="20">
        <v>660</v>
      </c>
      <c r="C683" s="20">
        <v>4620</v>
      </c>
      <c r="D683" s="22">
        <f>production!Q460</f>
        <v>4234</v>
      </c>
      <c r="E683" s="20">
        <f t="shared" ref="E683:E688" si="63">D683-C683</f>
        <v>-386</v>
      </c>
      <c r="F683" s="26" t="s">
        <v>1529</v>
      </c>
      <c r="G683" s="20"/>
      <c r="H683" s="21"/>
    </row>
    <row r="684" spans="1:8" x14ac:dyDescent="0.35">
      <c r="A684" s="19" t="s">
        <v>100</v>
      </c>
      <c r="B684" s="20">
        <v>360</v>
      </c>
      <c r="C684" s="20">
        <v>2520</v>
      </c>
      <c r="D684" s="22">
        <f>production!Q461</f>
        <v>1497</v>
      </c>
      <c r="E684" s="20">
        <f t="shared" si="63"/>
        <v>-1023</v>
      </c>
      <c r="F684" s="26" t="s">
        <v>1530</v>
      </c>
      <c r="G684" s="20"/>
      <c r="H684" s="21"/>
    </row>
    <row r="685" spans="1:8" x14ac:dyDescent="0.35">
      <c r="A685" s="19" t="s">
        <v>115</v>
      </c>
      <c r="B685" s="20">
        <v>15</v>
      </c>
      <c r="C685" s="20">
        <v>105</v>
      </c>
      <c r="D685" s="22">
        <f>production!Q462</f>
        <v>114</v>
      </c>
      <c r="E685" s="20">
        <f t="shared" si="63"/>
        <v>9</v>
      </c>
      <c r="F685" s="26" t="s">
        <v>201</v>
      </c>
      <c r="G685" s="20"/>
      <c r="H685" s="21"/>
    </row>
    <row r="686" spans="1:8" x14ac:dyDescent="0.35">
      <c r="A686" s="19" t="s">
        <v>125</v>
      </c>
      <c r="B686" s="20">
        <v>194</v>
      </c>
      <c r="C686" s="20">
        <v>1358</v>
      </c>
      <c r="D686" s="22">
        <f>production!Q463</f>
        <v>12180</v>
      </c>
      <c r="E686" s="20">
        <f t="shared" si="63"/>
        <v>10822</v>
      </c>
      <c r="F686" s="23" t="s">
        <v>201</v>
      </c>
      <c r="G686" s="20"/>
      <c r="H686" s="21"/>
    </row>
    <row r="687" spans="1:8" ht="29" x14ac:dyDescent="0.35">
      <c r="A687" s="19" t="s">
        <v>4</v>
      </c>
      <c r="B687" s="20">
        <v>3135</v>
      </c>
      <c r="C687" s="20">
        <v>21945</v>
      </c>
      <c r="D687" s="22">
        <f>production!Q465</f>
        <v>11055</v>
      </c>
      <c r="E687" s="20">
        <f t="shared" si="63"/>
        <v>-10890</v>
      </c>
      <c r="F687" s="26" t="s">
        <v>1531</v>
      </c>
      <c r="G687" s="24"/>
      <c r="H687" s="21"/>
    </row>
    <row r="688" spans="1:8" x14ac:dyDescent="0.35">
      <c r="A688" s="19" t="s">
        <v>112</v>
      </c>
      <c r="B688" s="20">
        <v>5</v>
      </c>
      <c r="C688" s="20">
        <v>35</v>
      </c>
      <c r="D688" s="22">
        <f>production!Q466</f>
        <v>0</v>
      </c>
      <c r="E688" s="20">
        <f t="shared" si="63"/>
        <v>-35</v>
      </c>
      <c r="F688" s="20" t="s">
        <v>203</v>
      </c>
      <c r="G688" s="20"/>
      <c r="H688" s="21"/>
    </row>
    <row r="689" spans="1:8" x14ac:dyDescent="0.35">
      <c r="A689" s="20" t="s">
        <v>1175</v>
      </c>
      <c r="B689" s="20"/>
      <c r="C689" s="20"/>
      <c r="D689" s="20">
        <f>production!Q467</f>
        <v>0</v>
      </c>
      <c r="E689" s="20"/>
      <c r="F689" s="20" t="s">
        <v>203</v>
      </c>
      <c r="G689" s="20"/>
      <c r="H689" s="21"/>
    </row>
    <row r="690" spans="1:8" x14ac:dyDescent="0.35">
      <c r="A690" s="19" t="s">
        <v>116</v>
      </c>
      <c r="B690" s="20">
        <v>7</v>
      </c>
      <c r="C690" s="20">
        <v>49</v>
      </c>
      <c r="D690" s="22">
        <f>production!Q468</f>
        <v>8</v>
      </c>
      <c r="E690" s="20">
        <f>D690-C690</f>
        <v>-41</v>
      </c>
      <c r="F690" s="23" t="s">
        <v>708</v>
      </c>
      <c r="G690" s="20"/>
      <c r="H690" s="21"/>
    </row>
    <row r="691" spans="1:8" x14ac:dyDescent="0.35">
      <c r="A691" s="19" t="s">
        <v>124</v>
      </c>
      <c r="B691" s="20">
        <v>3</v>
      </c>
      <c r="C691" s="20">
        <v>21</v>
      </c>
      <c r="D691" s="22">
        <f>production!Q469</f>
        <v>52</v>
      </c>
      <c r="E691" s="20">
        <f>D691-C691</f>
        <v>31</v>
      </c>
      <c r="F691" s="23" t="s">
        <v>201</v>
      </c>
      <c r="G691" s="20"/>
      <c r="H691" s="21"/>
    </row>
    <row r="692" spans="1:8" x14ac:dyDescent="0.35">
      <c r="A692" s="20" t="s">
        <v>1178</v>
      </c>
      <c r="B692" s="20"/>
      <c r="C692" s="20"/>
      <c r="D692" s="22">
        <f>production!Q474</f>
        <v>0</v>
      </c>
      <c r="E692" s="20"/>
      <c r="F692" s="20" t="s">
        <v>203</v>
      </c>
      <c r="G692" s="20"/>
      <c r="H692" s="21"/>
    </row>
    <row r="693" spans="1:8" x14ac:dyDescent="0.35">
      <c r="A693" s="20" t="s">
        <v>1177</v>
      </c>
      <c r="B693" s="20"/>
      <c r="C693" s="20"/>
      <c r="D693" s="20">
        <f>production!Q475</f>
        <v>0</v>
      </c>
      <c r="E693" s="20"/>
      <c r="F693" s="20" t="s">
        <v>203</v>
      </c>
      <c r="G693" s="20"/>
      <c r="H693" s="21"/>
    </row>
    <row r="695" spans="1:8" ht="29" x14ac:dyDescent="0.35">
      <c r="A695" s="16" t="s">
        <v>191</v>
      </c>
      <c r="B695" s="16" t="s">
        <v>192</v>
      </c>
      <c r="C695" s="17" t="s">
        <v>196</v>
      </c>
      <c r="D695" s="17" t="s">
        <v>193</v>
      </c>
      <c r="E695" s="17" t="s">
        <v>200</v>
      </c>
      <c r="F695" s="16" t="s">
        <v>204</v>
      </c>
      <c r="G695" s="17" t="s">
        <v>194</v>
      </c>
      <c r="H695" s="18" t="s">
        <v>223</v>
      </c>
    </row>
    <row r="696" spans="1:8" x14ac:dyDescent="0.35">
      <c r="A696" s="19" t="s">
        <v>2</v>
      </c>
      <c r="B696" s="20">
        <v>287</v>
      </c>
      <c r="C696" s="20">
        <v>2009</v>
      </c>
      <c r="D696" s="20">
        <f>production!I481</f>
        <v>1496</v>
      </c>
      <c r="E696" s="20">
        <f>D696-C696</f>
        <v>-513</v>
      </c>
      <c r="F696" s="26"/>
      <c r="G696" s="20"/>
      <c r="H696" s="21"/>
    </row>
    <row r="697" spans="1:8" x14ac:dyDescent="0.35">
      <c r="A697" s="19" t="s">
        <v>3</v>
      </c>
      <c r="B697" s="20">
        <v>660</v>
      </c>
      <c r="C697" s="20">
        <v>4620</v>
      </c>
      <c r="D697" s="22">
        <f>production!I482</f>
        <v>3923</v>
      </c>
      <c r="E697" s="20">
        <f t="shared" ref="E697:E702" si="64">D697-C697</f>
        <v>-697</v>
      </c>
      <c r="F697" s="26"/>
      <c r="G697" s="20"/>
      <c r="H697" s="21"/>
    </row>
    <row r="698" spans="1:8" x14ac:dyDescent="0.35">
      <c r="A698" s="19" t="s">
        <v>100</v>
      </c>
      <c r="B698" s="20">
        <v>360</v>
      </c>
      <c r="C698" s="20">
        <v>2520</v>
      </c>
      <c r="D698" s="22">
        <f>production!I483</f>
        <v>1355</v>
      </c>
      <c r="E698" s="20">
        <f t="shared" si="64"/>
        <v>-1165</v>
      </c>
      <c r="F698" s="26"/>
      <c r="G698" s="20"/>
      <c r="H698" s="21"/>
    </row>
    <row r="699" spans="1:8" x14ac:dyDescent="0.35">
      <c r="A699" s="19" t="s">
        <v>115</v>
      </c>
      <c r="B699" s="20">
        <v>15</v>
      </c>
      <c r="C699" s="20">
        <v>105</v>
      </c>
      <c r="D699" s="22">
        <f>production!I484</f>
        <v>134</v>
      </c>
      <c r="E699" s="20">
        <f t="shared" si="64"/>
        <v>29</v>
      </c>
      <c r="F699" s="26" t="s">
        <v>201</v>
      </c>
      <c r="G699" s="20"/>
      <c r="H699" s="21"/>
    </row>
    <row r="700" spans="1:8" x14ac:dyDescent="0.35">
      <c r="A700" s="19" t="s">
        <v>125</v>
      </c>
      <c r="B700" s="20">
        <v>194</v>
      </c>
      <c r="C700" s="20">
        <v>1358</v>
      </c>
      <c r="D700" s="22">
        <f>production!I485</f>
        <v>11862</v>
      </c>
      <c r="E700" s="20">
        <f t="shared" si="64"/>
        <v>10504</v>
      </c>
      <c r="F700" s="23"/>
      <c r="G700" s="20"/>
      <c r="H700" s="21"/>
    </row>
    <row r="701" spans="1:8" x14ac:dyDescent="0.35">
      <c r="A701" s="19" t="s">
        <v>4</v>
      </c>
      <c r="B701" s="20">
        <v>3135</v>
      </c>
      <c r="C701" s="20">
        <v>21945</v>
      </c>
      <c r="D701" s="22">
        <f>production!I487</f>
        <v>11643</v>
      </c>
      <c r="E701" s="20">
        <f t="shared" si="64"/>
        <v>-10302</v>
      </c>
      <c r="F701" s="26"/>
      <c r="G701" s="24"/>
      <c r="H701" s="21"/>
    </row>
    <row r="702" spans="1:8" x14ac:dyDescent="0.35">
      <c r="A702" s="19" t="s">
        <v>112</v>
      </c>
      <c r="B702" s="20">
        <v>5</v>
      </c>
      <c r="C702" s="20">
        <v>35</v>
      </c>
      <c r="D702" s="22">
        <f>production!I488</f>
        <v>0</v>
      </c>
      <c r="E702" s="20">
        <f t="shared" si="64"/>
        <v>-35</v>
      </c>
      <c r="F702" s="20" t="s">
        <v>203</v>
      </c>
      <c r="G702" s="20"/>
      <c r="H702" s="21"/>
    </row>
    <row r="703" spans="1:8" x14ac:dyDescent="0.35">
      <c r="A703" s="20" t="s">
        <v>1175</v>
      </c>
      <c r="B703" s="20"/>
      <c r="C703" s="20"/>
      <c r="D703" s="20">
        <f>production!I489</f>
        <v>0</v>
      </c>
      <c r="E703" s="20"/>
      <c r="F703" s="20" t="s">
        <v>203</v>
      </c>
      <c r="G703" s="20"/>
      <c r="H703" s="21"/>
    </row>
    <row r="704" spans="1:8" x14ac:dyDescent="0.35">
      <c r="A704" s="19" t="s">
        <v>116</v>
      </c>
      <c r="B704" s="20">
        <v>7</v>
      </c>
      <c r="C704" s="20">
        <v>49</v>
      </c>
      <c r="D704" s="22">
        <f>production!I490</f>
        <v>35</v>
      </c>
      <c r="E704" s="20">
        <f>D704-C704</f>
        <v>-14</v>
      </c>
      <c r="F704" s="23"/>
      <c r="G704" s="20"/>
      <c r="H704" s="21"/>
    </row>
    <row r="705" spans="1:8" x14ac:dyDescent="0.35">
      <c r="A705" s="19" t="s">
        <v>124</v>
      </c>
      <c r="B705" s="20">
        <v>3</v>
      </c>
      <c r="C705" s="20">
        <v>21</v>
      </c>
      <c r="D705" s="22">
        <f>production!I491</f>
        <v>100</v>
      </c>
      <c r="E705" s="20">
        <f>D705-C705</f>
        <v>79</v>
      </c>
      <c r="F705" s="23"/>
      <c r="G705" s="20"/>
      <c r="H705" s="21"/>
    </row>
    <row r="706" spans="1:8" x14ac:dyDescent="0.35">
      <c r="A706" s="20" t="s">
        <v>1178</v>
      </c>
      <c r="B706" s="20"/>
      <c r="C706" s="20"/>
      <c r="D706" s="22">
        <f>production!I496</f>
        <v>0</v>
      </c>
      <c r="E706" s="20"/>
      <c r="F706" s="20" t="s">
        <v>203</v>
      </c>
      <c r="G706" s="20"/>
      <c r="H706" s="21"/>
    </row>
    <row r="707" spans="1:8" x14ac:dyDescent="0.35">
      <c r="A707" s="20" t="s">
        <v>1177</v>
      </c>
      <c r="B707" s="20"/>
      <c r="C707" s="20"/>
      <c r="D707" s="20">
        <f>production!I497</f>
        <v>0</v>
      </c>
      <c r="E707" s="20"/>
      <c r="F707" s="20" t="s">
        <v>203</v>
      </c>
      <c r="G707" s="20"/>
      <c r="H707" s="21"/>
    </row>
    <row r="709" spans="1:8" ht="29" x14ac:dyDescent="0.35">
      <c r="A709" s="16" t="s">
        <v>191</v>
      </c>
      <c r="B709" s="16" t="s">
        <v>192</v>
      </c>
      <c r="C709" s="17" t="s">
        <v>196</v>
      </c>
      <c r="D709" s="17" t="s">
        <v>193</v>
      </c>
      <c r="E709" s="17" t="s">
        <v>200</v>
      </c>
      <c r="F709" s="16" t="s">
        <v>204</v>
      </c>
      <c r="G709" s="17" t="s">
        <v>194</v>
      </c>
      <c r="H709" s="18" t="s">
        <v>231</v>
      </c>
    </row>
    <row r="710" spans="1:8" x14ac:dyDescent="0.35">
      <c r="A710" s="19" t="s">
        <v>2</v>
      </c>
      <c r="B710" s="20">
        <v>287</v>
      </c>
      <c r="C710" s="20">
        <v>2009</v>
      </c>
      <c r="D710" s="20">
        <f>production!I495</f>
        <v>4121</v>
      </c>
      <c r="E710" s="20">
        <f>D710-C710</f>
        <v>2112</v>
      </c>
      <c r="F710" s="26"/>
      <c r="G710" s="20"/>
      <c r="H710" s="21"/>
    </row>
    <row r="711" spans="1:8" x14ac:dyDescent="0.35">
      <c r="A711" s="19" t="s">
        <v>3</v>
      </c>
      <c r="B711" s="20">
        <v>660</v>
      </c>
      <c r="C711" s="20">
        <v>4620</v>
      </c>
      <c r="D711" s="22">
        <f>production!I496</f>
        <v>0</v>
      </c>
      <c r="E711" s="20">
        <f t="shared" ref="E711:E716" si="65">D711-C711</f>
        <v>-4620</v>
      </c>
      <c r="F711" s="26"/>
      <c r="G711" s="20"/>
      <c r="H711" s="21"/>
    </row>
    <row r="712" spans="1:8" x14ac:dyDescent="0.35">
      <c r="A712" s="19" t="s">
        <v>100</v>
      </c>
      <c r="B712" s="20">
        <v>360</v>
      </c>
      <c r="C712" s="20">
        <v>2520</v>
      </c>
      <c r="D712" s="22">
        <f>production!I497</f>
        <v>0</v>
      </c>
      <c r="E712" s="20">
        <f t="shared" si="65"/>
        <v>-2520</v>
      </c>
      <c r="F712" s="26"/>
      <c r="G712" s="20"/>
      <c r="H712" s="21"/>
    </row>
    <row r="713" spans="1:8" x14ac:dyDescent="0.35">
      <c r="A713" s="19" t="s">
        <v>115</v>
      </c>
      <c r="B713" s="20">
        <v>15</v>
      </c>
      <c r="C713" s="20">
        <v>105</v>
      </c>
      <c r="D713" s="22">
        <f>production!I498</f>
        <v>16853</v>
      </c>
      <c r="E713" s="20">
        <f t="shared" si="65"/>
        <v>16748</v>
      </c>
      <c r="F713" s="26"/>
      <c r="G713" s="20"/>
      <c r="H713" s="21"/>
    </row>
    <row r="714" spans="1:8" x14ac:dyDescent="0.35">
      <c r="A714" s="19" t="s">
        <v>125</v>
      </c>
      <c r="B714" s="20">
        <v>194</v>
      </c>
      <c r="C714" s="20">
        <v>1358</v>
      </c>
      <c r="D714" s="22">
        <f>production!I499</f>
        <v>47401</v>
      </c>
      <c r="E714" s="20">
        <f t="shared" si="65"/>
        <v>46043</v>
      </c>
      <c r="F714" s="23"/>
      <c r="G714" s="20"/>
      <c r="H714" s="21"/>
    </row>
    <row r="715" spans="1:8" x14ac:dyDescent="0.35">
      <c r="A715" s="19" t="s">
        <v>4</v>
      </c>
      <c r="B715" s="20">
        <v>3135</v>
      </c>
      <c r="C715" s="20">
        <v>21945</v>
      </c>
      <c r="D715" s="22">
        <f>production!I501</f>
        <v>0</v>
      </c>
      <c r="E715" s="20">
        <f t="shared" si="65"/>
        <v>-21945</v>
      </c>
      <c r="F715" s="26"/>
      <c r="G715" s="24"/>
      <c r="H715" s="21"/>
    </row>
    <row r="716" spans="1:8" x14ac:dyDescent="0.35">
      <c r="A716" s="19" t="s">
        <v>112</v>
      </c>
      <c r="B716" s="20">
        <v>5</v>
      </c>
      <c r="C716" s="20">
        <v>35</v>
      </c>
      <c r="D716" s="22" t="str">
        <f>production!I502</f>
        <v>week 51 TotaI</v>
      </c>
      <c r="E716" s="20" t="e">
        <f t="shared" si="65"/>
        <v>#VALUE!</v>
      </c>
      <c r="F716" s="20" t="s">
        <v>203</v>
      </c>
      <c r="G716" s="20"/>
      <c r="H716" s="21"/>
    </row>
    <row r="717" spans="1:8" x14ac:dyDescent="0.35">
      <c r="A717" s="20" t="s">
        <v>1175</v>
      </c>
      <c r="B717" s="20"/>
      <c r="C717" s="20"/>
      <c r="D717" s="20">
        <f>production!I503</f>
        <v>1992</v>
      </c>
      <c r="E717" s="20"/>
      <c r="F717" s="20" t="s">
        <v>203</v>
      </c>
      <c r="G717" s="20"/>
      <c r="H717" s="21"/>
    </row>
    <row r="718" spans="1:8" x14ac:dyDescent="0.35">
      <c r="A718" s="19" t="s">
        <v>116</v>
      </c>
      <c r="B718" s="20">
        <v>7</v>
      </c>
      <c r="C718" s="20">
        <v>49</v>
      </c>
      <c r="D718" s="22">
        <f>production!I504</f>
        <v>3688</v>
      </c>
      <c r="E718" s="20">
        <f>D718-C718</f>
        <v>3639</v>
      </c>
      <c r="F718" s="23"/>
      <c r="G718" s="20"/>
      <c r="H718" s="21"/>
    </row>
    <row r="719" spans="1:8" x14ac:dyDescent="0.35">
      <c r="A719" s="19" t="s">
        <v>124</v>
      </c>
      <c r="B719" s="20">
        <v>3</v>
      </c>
      <c r="C719" s="20">
        <v>21</v>
      </c>
      <c r="D719" s="22">
        <f>production!I505</f>
        <v>1380</v>
      </c>
      <c r="E719" s="20">
        <f>D719-C719</f>
        <v>1359</v>
      </c>
      <c r="F719" s="23"/>
      <c r="G719" s="20"/>
      <c r="H719" s="21"/>
    </row>
    <row r="720" spans="1:8" x14ac:dyDescent="0.35">
      <c r="A720" s="20" t="s">
        <v>1178</v>
      </c>
      <c r="B720" s="20"/>
      <c r="C720" s="20"/>
      <c r="D720" s="22">
        <f>production!I510</f>
        <v>0</v>
      </c>
      <c r="E720" s="20"/>
      <c r="F720" s="20" t="s">
        <v>203</v>
      </c>
      <c r="G720" s="20"/>
      <c r="H720" s="21"/>
    </row>
    <row r="721" spans="1:8" x14ac:dyDescent="0.35">
      <c r="A721" s="20" t="s">
        <v>1177</v>
      </c>
      <c r="B721" s="20"/>
      <c r="C721" s="20"/>
      <c r="D721" s="20">
        <f>production!I511</f>
        <v>0</v>
      </c>
      <c r="E721" s="20"/>
      <c r="F721" s="20" t="s">
        <v>203</v>
      </c>
      <c r="G721" s="20"/>
      <c r="H721" s="21"/>
    </row>
    <row r="723" spans="1:8" ht="29" x14ac:dyDescent="0.35">
      <c r="A723" s="16" t="s">
        <v>191</v>
      </c>
      <c r="B723" s="16" t="s">
        <v>192</v>
      </c>
      <c r="C723" s="17" t="s">
        <v>196</v>
      </c>
      <c r="D723" s="17" t="s">
        <v>193</v>
      </c>
      <c r="E723" s="17" t="s">
        <v>200</v>
      </c>
      <c r="F723" s="16" t="s">
        <v>204</v>
      </c>
      <c r="G723" s="17" t="s">
        <v>194</v>
      </c>
      <c r="H723" s="18" t="s">
        <v>234</v>
      </c>
    </row>
    <row r="724" spans="1:8" x14ac:dyDescent="0.35">
      <c r="A724" s="19" t="s">
        <v>2</v>
      </c>
      <c r="B724" s="20">
        <v>287</v>
      </c>
      <c r="C724" s="20">
        <v>2009</v>
      </c>
      <c r="D724" s="20">
        <f>production!I503</f>
        <v>1992</v>
      </c>
      <c r="E724" s="20">
        <f>D724-C724</f>
        <v>-17</v>
      </c>
      <c r="F724" s="26"/>
      <c r="G724" s="20"/>
      <c r="H724" s="21"/>
    </row>
    <row r="725" spans="1:8" x14ac:dyDescent="0.35">
      <c r="A725" s="19" t="s">
        <v>3</v>
      </c>
      <c r="B725" s="20">
        <v>660</v>
      </c>
      <c r="C725" s="20">
        <v>4620</v>
      </c>
      <c r="D725" s="22">
        <f>production!I504</f>
        <v>3688</v>
      </c>
      <c r="E725" s="20">
        <f t="shared" ref="E725:E730" si="66">D725-C725</f>
        <v>-932</v>
      </c>
      <c r="F725" s="26"/>
      <c r="G725" s="20"/>
      <c r="H725" s="21"/>
    </row>
    <row r="726" spans="1:8" x14ac:dyDescent="0.35">
      <c r="A726" s="19" t="s">
        <v>100</v>
      </c>
      <c r="B726" s="20">
        <v>360</v>
      </c>
      <c r="C726" s="20">
        <v>2520</v>
      </c>
      <c r="D726" s="22">
        <f>production!I505</f>
        <v>1380</v>
      </c>
      <c r="E726" s="20">
        <f t="shared" si="66"/>
        <v>-1140</v>
      </c>
      <c r="F726" s="26"/>
      <c r="G726" s="20"/>
      <c r="H726" s="21"/>
    </row>
    <row r="727" spans="1:8" x14ac:dyDescent="0.35">
      <c r="A727" s="19" t="s">
        <v>115</v>
      </c>
      <c r="B727" s="20">
        <v>15</v>
      </c>
      <c r="C727" s="20">
        <v>105</v>
      </c>
      <c r="D727" s="22">
        <v>247</v>
      </c>
      <c r="E727" s="20">
        <f t="shared" si="66"/>
        <v>142</v>
      </c>
      <c r="F727" s="26"/>
      <c r="G727" s="20"/>
      <c r="H727" s="21"/>
    </row>
    <row r="728" spans="1:8" x14ac:dyDescent="0.35">
      <c r="A728" s="19" t="s">
        <v>125</v>
      </c>
      <c r="B728" s="20">
        <v>194</v>
      </c>
      <c r="C728" s="20">
        <v>1358</v>
      </c>
      <c r="D728" s="22">
        <f>production!I513</f>
        <v>91</v>
      </c>
      <c r="E728" s="20">
        <f t="shared" si="66"/>
        <v>-1267</v>
      </c>
      <c r="F728" s="23"/>
      <c r="G728" s="20"/>
      <c r="H728" s="21"/>
    </row>
    <row r="729" spans="1:8" x14ac:dyDescent="0.35">
      <c r="A729" s="19" t="s">
        <v>4</v>
      </c>
      <c r="B729" s="20">
        <v>3135</v>
      </c>
      <c r="C729" s="20">
        <v>21945</v>
      </c>
      <c r="D729" s="22">
        <f>production!I515</f>
        <v>1782</v>
      </c>
      <c r="E729" s="20">
        <f t="shared" si="66"/>
        <v>-20163</v>
      </c>
      <c r="F729" s="26"/>
      <c r="G729" s="24"/>
      <c r="H729" s="21"/>
    </row>
    <row r="730" spans="1:8" x14ac:dyDescent="0.35">
      <c r="A730" s="19" t="s">
        <v>112</v>
      </c>
      <c r="B730" s="20">
        <v>5</v>
      </c>
      <c r="C730" s="20">
        <v>35</v>
      </c>
      <c r="D730" s="22">
        <f>production!I516</f>
        <v>11685</v>
      </c>
      <c r="E730" s="20">
        <f t="shared" si="66"/>
        <v>11650</v>
      </c>
      <c r="F730" s="20"/>
      <c r="G730" s="20"/>
      <c r="H730" s="21"/>
    </row>
    <row r="731" spans="1:8" x14ac:dyDescent="0.35">
      <c r="A731" s="20" t="s">
        <v>1175</v>
      </c>
      <c r="B731" s="20"/>
      <c r="C731" s="20"/>
      <c r="D731" s="20">
        <v>0</v>
      </c>
      <c r="E731" s="20"/>
      <c r="F731" s="20" t="s">
        <v>203</v>
      </c>
      <c r="G731" s="20"/>
      <c r="H731" s="21"/>
    </row>
    <row r="732" spans="1:8" x14ac:dyDescent="0.35">
      <c r="A732" s="19" t="s">
        <v>116</v>
      </c>
      <c r="B732" s="20">
        <v>7</v>
      </c>
      <c r="C732" s="20">
        <v>49</v>
      </c>
      <c r="D732" s="22">
        <f>production!I512</f>
        <v>47</v>
      </c>
      <c r="E732" s="20">
        <f>D732-C732</f>
        <v>-2</v>
      </c>
      <c r="F732" s="23"/>
      <c r="G732" s="20"/>
      <c r="H732" s="21"/>
    </row>
    <row r="733" spans="1:8" x14ac:dyDescent="0.35">
      <c r="A733" s="19" t="s">
        <v>124</v>
      </c>
      <c r="B733" s="20">
        <v>3</v>
      </c>
      <c r="C733" s="20">
        <v>21</v>
      </c>
      <c r="D733" s="22">
        <f>production!I513</f>
        <v>91</v>
      </c>
      <c r="E733" s="20">
        <f>D733-C733</f>
        <v>70</v>
      </c>
      <c r="F733" s="23"/>
      <c r="G733" s="20"/>
      <c r="H733" s="21"/>
    </row>
    <row r="734" spans="1:8" x14ac:dyDescent="0.35">
      <c r="A734" s="20" t="s">
        <v>1178</v>
      </c>
      <c r="B734" s="20"/>
      <c r="C734" s="20"/>
      <c r="D734" s="22" t="str">
        <f>production!I524</f>
        <v>week 1 TotaI</v>
      </c>
      <c r="E734" s="20"/>
      <c r="F734" s="20" t="s">
        <v>203</v>
      </c>
      <c r="G734" s="20"/>
      <c r="H734" s="21"/>
    </row>
    <row r="735" spans="1:8" x14ac:dyDescent="0.35">
      <c r="A735" s="20" t="s">
        <v>1177</v>
      </c>
      <c r="B735" s="20"/>
      <c r="C735" s="20"/>
      <c r="D735" s="20">
        <f>production!I525</f>
        <v>1823</v>
      </c>
      <c r="E735" s="20"/>
      <c r="F735" s="20" t="s">
        <v>203</v>
      </c>
      <c r="G735" s="20"/>
      <c r="H735" s="21"/>
    </row>
    <row r="738" spans="1:8" ht="29" x14ac:dyDescent="0.35">
      <c r="A738" s="16" t="s">
        <v>191</v>
      </c>
      <c r="B738" s="16" t="s">
        <v>192</v>
      </c>
      <c r="C738" s="17" t="s">
        <v>196</v>
      </c>
      <c r="D738" s="17" t="s">
        <v>193</v>
      </c>
      <c r="E738" s="17" t="s">
        <v>200</v>
      </c>
      <c r="F738" s="16" t="s">
        <v>204</v>
      </c>
      <c r="G738" s="17" t="s">
        <v>194</v>
      </c>
      <c r="H738" s="18" t="s">
        <v>236</v>
      </c>
    </row>
    <row r="739" spans="1:8" x14ac:dyDescent="0.35">
      <c r="A739" s="19" t="s">
        <v>2</v>
      </c>
      <c r="B739" s="20">
        <v>287</v>
      </c>
      <c r="C739" s="20">
        <v>2009</v>
      </c>
      <c r="D739" s="20">
        <f>production!Q503</f>
        <v>1526</v>
      </c>
      <c r="E739" s="20">
        <f>D739-C739</f>
        <v>-483</v>
      </c>
      <c r="F739" s="26"/>
      <c r="G739" s="20"/>
      <c r="H739" s="21"/>
    </row>
    <row r="740" spans="1:8" x14ac:dyDescent="0.35">
      <c r="A740" s="19" t="s">
        <v>3</v>
      </c>
      <c r="B740" s="20">
        <v>660</v>
      </c>
      <c r="C740" s="20">
        <v>4620</v>
      </c>
      <c r="D740" s="22">
        <f>production!Q504</f>
        <v>4061</v>
      </c>
      <c r="E740" s="20">
        <f t="shared" ref="E740:E745" si="67">D740-C740</f>
        <v>-559</v>
      </c>
      <c r="F740" s="26"/>
      <c r="G740" s="20"/>
      <c r="H740" s="21"/>
    </row>
    <row r="741" spans="1:8" x14ac:dyDescent="0.35">
      <c r="A741" s="19" t="s">
        <v>100</v>
      </c>
      <c r="B741" s="20">
        <v>360</v>
      </c>
      <c r="C741" s="20">
        <v>2520</v>
      </c>
      <c r="D741" s="22">
        <f>production!Q505</f>
        <v>1310</v>
      </c>
      <c r="E741" s="20">
        <f t="shared" si="67"/>
        <v>-1210</v>
      </c>
      <c r="F741" s="26"/>
      <c r="G741" s="20"/>
      <c r="H741" s="21"/>
    </row>
    <row r="742" spans="1:8" x14ac:dyDescent="0.35">
      <c r="A742" s="19" t="s">
        <v>115</v>
      </c>
      <c r="B742" s="20">
        <v>15</v>
      </c>
      <c r="C742" s="20">
        <v>105</v>
      </c>
      <c r="D742" s="22">
        <f>production!Q506</f>
        <v>200</v>
      </c>
      <c r="E742" s="20">
        <f t="shared" si="67"/>
        <v>95</v>
      </c>
      <c r="F742" s="26"/>
      <c r="G742" s="20"/>
      <c r="H742" s="21"/>
    </row>
    <row r="743" spans="1:8" x14ac:dyDescent="0.35">
      <c r="A743" s="19" t="s">
        <v>125</v>
      </c>
      <c r="B743" s="20">
        <v>194</v>
      </c>
      <c r="C743" s="20">
        <v>1358</v>
      </c>
      <c r="D743" s="22">
        <f>production!Q507</f>
        <v>12002</v>
      </c>
      <c r="E743" s="20">
        <f t="shared" si="67"/>
        <v>10644</v>
      </c>
      <c r="F743" s="23"/>
      <c r="G743" s="20"/>
      <c r="H743" s="21"/>
    </row>
    <row r="744" spans="1:8" x14ac:dyDescent="0.35">
      <c r="A744" s="19" t="s">
        <v>4</v>
      </c>
      <c r="B744" s="20">
        <v>3135</v>
      </c>
      <c r="C744" s="20">
        <v>21945</v>
      </c>
      <c r="D744" s="22">
        <f>production!Q509</f>
        <v>11294</v>
      </c>
      <c r="E744" s="20">
        <f t="shared" si="67"/>
        <v>-10651</v>
      </c>
      <c r="F744" s="26"/>
      <c r="G744" s="24"/>
      <c r="H744" s="21"/>
    </row>
    <row r="745" spans="1:8" x14ac:dyDescent="0.35">
      <c r="A745" s="19" t="s">
        <v>112</v>
      </c>
      <c r="B745" s="20">
        <v>5</v>
      </c>
      <c r="C745" s="20">
        <v>35</v>
      </c>
      <c r="D745" s="22">
        <f>production!I531</f>
        <v>12822</v>
      </c>
      <c r="E745" s="20">
        <f t="shared" si="67"/>
        <v>12787</v>
      </c>
      <c r="F745" s="20"/>
      <c r="G745" s="20"/>
      <c r="H745" s="21"/>
    </row>
    <row r="746" spans="1:8" x14ac:dyDescent="0.35">
      <c r="A746" s="20" t="s">
        <v>1175</v>
      </c>
      <c r="B746" s="20"/>
      <c r="C746" s="20"/>
      <c r="D746" s="20">
        <v>0</v>
      </c>
      <c r="E746" s="20"/>
      <c r="F746" s="20" t="s">
        <v>203</v>
      </c>
      <c r="G746" s="20"/>
      <c r="H746" s="21"/>
    </row>
    <row r="747" spans="1:8" x14ac:dyDescent="0.35">
      <c r="A747" s="19" t="s">
        <v>116</v>
      </c>
      <c r="B747" s="20">
        <v>7</v>
      </c>
      <c r="C747" s="20">
        <v>49</v>
      </c>
      <c r="D747" s="22">
        <f>production!P512</f>
        <v>59</v>
      </c>
      <c r="E747" s="20">
        <f>D747-C747</f>
        <v>10</v>
      </c>
      <c r="F747" s="23"/>
      <c r="G747" s="20"/>
      <c r="H747" s="21"/>
    </row>
    <row r="748" spans="1:8" x14ac:dyDescent="0.35">
      <c r="A748" s="19" t="s">
        <v>124</v>
      </c>
      <c r="B748" s="20">
        <v>3</v>
      </c>
      <c r="C748" s="20">
        <v>21</v>
      </c>
      <c r="D748" s="22">
        <f>production!P513</f>
        <v>101</v>
      </c>
      <c r="E748" s="20">
        <f>D748-C748</f>
        <v>80</v>
      </c>
      <c r="F748" s="23"/>
      <c r="G748" s="20"/>
      <c r="H748" s="21"/>
    </row>
    <row r="749" spans="1:8" x14ac:dyDescent="0.35">
      <c r="A749" s="20" t="s">
        <v>1178</v>
      </c>
      <c r="B749" s="20"/>
      <c r="C749" s="20"/>
      <c r="D749" s="22">
        <f>production!I539</f>
        <v>5100</v>
      </c>
      <c r="E749" s="20"/>
      <c r="F749" s="20" t="s">
        <v>203</v>
      </c>
      <c r="G749" s="20"/>
      <c r="H749" s="21"/>
    </row>
    <row r="750" spans="1:8" x14ac:dyDescent="0.35">
      <c r="A750" s="20" t="s">
        <v>1177</v>
      </c>
      <c r="B750" s="20"/>
      <c r="C750" s="20"/>
      <c r="D750" s="20">
        <f>production!I540</f>
        <v>0</v>
      </c>
      <c r="E750" s="20"/>
      <c r="F750" s="20" t="s">
        <v>203</v>
      </c>
      <c r="G750" s="20"/>
      <c r="H750" s="21"/>
    </row>
    <row r="751" spans="1:8" x14ac:dyDescent="0.35">
      <c r="A751" s="21"/>
      <c r="B751" s="21"/>
      <c r="C751" s="21"/>
      <c r="D751" s="21"/>
      <c r="E751" s="21"/>
      <c r="F751" s="21"/>
      <c r="G751" s="21"/>
      <c r="H751" s="21"/>
    </row>
    <row r="752" spans="1:8" ht="29" x14ac:dyDescent="0.35">
      <c r="A752" s="16" t="s">
        <v>191</v>
      </c>
      <c r="B752" s="16" t="s">
        <v>192</v>
      </c>
      <c r="C752" s="17" t="s">
        <v>196</v>
      </c>
      <c r="D752" s="17" t="s">
        <v>193</v>
      </c>
      <c r="E752" s="17" t="s">
        <v>200</v>
      </c>
      <c r="F752" s="16" t="s">
        <v>204</v>
      </c>
      <c r="G752" s="17" t="s">
        <v>194</v>
      </c>
      <c r="H752" s="18" t="s">
        <v>309</v>
      </c>
    </row>
    <row r="753" spans="1:8" x14ac:dyDescent="0.35">
      <c r="A753" s="19" t="s">
        <v>2</v>
      </c>
      <c r="B753" s="20">
        <v>287</v>
      </c>
      <c r="C753" s="20">
        <v>2009</v>
      </c>
      <c r="D753" s="20">
        <f>production!I525</f>
        <v>1823</v>
      </c>
      <c r="E753" s="20">
        <f>D753-C753</f>
        <v>-186</v>
      </c>
      <c r="F753" s="26" t="s">
        <v>1638</v>
      </c>
      <c r="G753" s="20"/>
      <c r="H753" s="21"/>
    </row>
    <row r="754" spans="1:8" ht="29" x14ac:dyDescent="0.35">
      <c r="A754" s="19" t="s">
        <v>3</v>
      </c>
      <c r="B754" s="20">
        <v>660</v>
      </c>
      <c r="C754" s="20">
        <v>4620</v>
      </c>
      <c r="D754" s="22">
        <f>production!I526</f>
        <v>3971</v>
      </c>
      <c r="E754" s="20">
        <f t="shared" ref="E754:E759" si="68">D754-C754</f>
        <v>-649</v>
      </c>
      <c r="F754" s="26" t="s">
        <v>1639</v>
      </c>
      <c r="G754" s="20"/>
      <c r="H754" s="21"/>
    </row>
    <row r="755" spans="1:8" x14ac:dyDescent="0.35">
      <c r="A755" s="19" t="s">
        <v>100</v>
      </c>
      <c r="B755" s="20">
        <v>360</v>
      </c>
      <c r="C755" s="20">
        <v>2520</v>
      </c>
      <c r="D755" s="22">
        <f>production!I527</f>
        <v>1267</v>
      </c>
      <c r="E755" s="20">
        <f t="shared" si="68"/>
        <v>-1253</v>
      </c>
      <c r="F755" s="26" t="s">
        <v>1641</v>
      </c>
      <c r="G755" s="20"/>
      <c r="H755" s="21"/>
    </row>
    <row r="756" spans="1:8" x14ac:dyDescent="0.35">
      <c r="A756" s="19" t="s">
        <v>115</v>
      </c>
      <c r="B756" s="20">
        <v>15</v>
      </c>
      <c r="C756" s="20">
        <v>105</v>
      </c>
      <c r="D756" s="22">
        <f>production!I528</f>
        <v>316</v>
      </c>
      <c r="E756" s="20">
        <f t="shared" si="68"/>
        <v>211</v>
      </c>
      <c r="F756" s="26" t="s">
        <v>201</v>
      </c>
      <c r="G756" s="20"/>
      <c r="H756" s="21"/>
    </row>
    <row r="757" spans="1:8" x14ac:dyDescent="0.35">
      <c r="A757" s="19" t="s">
        <v>125</v>
      </c>
      <c r="B757" s="20">
        <v>194</v>
      </c>
      <c r="C757" s="20">
        <v>1358</v>
      </c>
      <c r="D757" s="22">
        <f>production!I529</f>
        <v>17532</v>
      </c>
      <c r="E757" s="20">
        <f t="shared" si="68"/>
        <v>16174</v>
      </c>
      <c r="F757" s="23" t="s">
        <v>201</v>
      </c>
      <c r="G757" s="20"/>
      <c r="H757" s="21"/>
    </row>
    <row r="758" spans="1:8" x14ac:dyDescent="0.35">
      <c r="A758" s="19" t="s">
        <v>4</v>
      </c>
      <c r="B758" s="20">
        <v>3135</v>
      </c>
      <c r="C758" s="20">
        <v>21945</v>
      </c>
      <c r="D758" s="22">
        <f>production!I531</f>
        <v>12822</v>
      </c>
      <c r="E758" s="20">
        <f t="shared" si="68"/>
        <v>-9123</v>
      </c>
      <c r="F758" s="26" t="s">
        <v>1640</v>
      </c>
      <c r="G758" s="24"/>
      <c r="H758" s="21"/>
    </row>
    <row r="759" spans="1:8" x14ac:dyDescent="0.35">
      <c r="A759" s="19" t="s">
        <v>112</v>
      </c>
      <c r="B759" s="20">
        <v>5</v>
      </c>
      <c r="C759" s="20">
        <v>35</v>
      </c>
      <c r="D759" s="22">
        <f>production!I532</f>
        <v>0</v>
      </c>
      <c r="E759" s="20">
        <f t="shared" si="68"/>
        <v>-35</v>
      </c>
      <c r="F759" s="20" t="s">
        <v>203</v>
      </c>
      <c r="G759" s="20"/>
      <c r="H759" s="21"/>
    </row>
    <row r="760" spans="1:8" x14ac:dyDescent="0.35">
      <c r="A760" s="20" t="s">
        <v>1175</v>
      </c>
      <c r="B760" s="20"/>
      <c r="C760" s="20"/>
      <c r="D760" s="20"/>
      <c r="E760" s="20"/>
      <c r="F760" s="20" t="s">
        <v>203</v>
      </c>
      <c r="G760" s="20"/>
      <c r="H760" s="21"/>
    </row>
    <row r="761" spans="1:8" x14ac:dyDescent="0.35">
      <c r="A761" s="19" t="s">
        <v>116</v>
      </c>
      <c r="B761" s="20">
        <v>7</v>
      </c>
      <c r="C761" s="20">
        <v>49</v>
      </c>
      <c r="D761" s="22">
        <f>production!I534</f>
        <v>66</v>
      </c>
      <c r="E761" s="20">
        <f>D761-C761</f>
        <v>17</v>
      </c>
      <c r="F761" s="23" t="s">
        <v>201</v>
      </c>
      <c r="G761" s="20"/>
      <c r="H761" s="21"/>
    </row>
    <row r="762" spans="1:8" x14ac:dyDescent="0.35">
      <c r="A762" s="19" t="s">
        <v>124</v>
      </c>
      <c r="B762" s="20">
        <v>3</v>
      </c>
      <c r="C762" s="20">
        <v>21</v>
      </c>
      <c r="D762" s="22">
        <f>production!I535</f>
        <v>104</v>
      </c>
      <c r="E762" s="20">
        <f>D762-C762</f>
        <v>83</v>
      </c>
      <c r="F762" s="23" t="s">
        <v>201</v>
      </c>
      <c r="G762" s="20"/>
      <c r="H762" s="21"/>
    </row>
    <row r="763" spans="1:8" x14ac:dyDescent="0.35">
      <c r="A763" s="20" t="s">
        <v>1178</v>
      </c>
      <c r="B763" s="20"/>
      <c r="C763" s="20"/>
      <c r="D763" s="22"/>
      <c r="E763" s="20"/>
      <c r="F763" s="20" t="s">
        <v>203</v>
      </c>
      <c r="G763" s="20"/>
      <c r="H763" s="21"/>
    </row>
    <row r="764" spans="1:8" x14ac:dyDescent="0.35">
      <c r="A764" s="20" t="s">
        <v>1177</v>
      </c>
      <c r="B764" s="20"/>
      <c r="C764" s="20"/>
      <c r="D764" s="20"/>
      <c r="E764" s="20"/>
      <c r="F764" s="20" t="s">
        <v>203</v>
      </c>
      <c r="G764" s="20"/>
      <c r="H764" s="21"/>
    </row>
    <row r="766" spans="1:8" ht="29" x14ac:dyDescent="0.35">
      <c r="A766" s="16" t="s">
        <v>191</v>
      </c>
      <c r="B766" s="16" t="s">
        <v>192</v>
      </c>
      <c r="C766" s="17" t="s">
        <v>196</v>
      </c>
      <c r="D766" s="17" t="s">
        <v>193</v>
      </c>
      <c r="E766" s="17" t="s">
        <v>200</v>
      </c>
      <c r="F766" s="16" t="s">
        <v>204</v>
      </c>
      <c r="G766" s="17" t="s">
        <v>194</v>
      </c>
      <c r="H766" s="18" t="s">
        <v>80</v>
      </c>
    </row>
    <row r="767" spans="1:8" x14ac:dyDescent="0.35">
      <c r="A767" s="19" t="s">
        <v>2</v>
      </c>
      <c r="B767" s="20">
        <v>287</v>
      </c>
      <c r="C767" s="20">
        <v>2009</v>
      </c>
      <c r="D767" s="22">
        <f>production!Q525</f>
        <v>1918</v>
      </c>
      <c r="E767" s="20">
        <f>D767-C767</f>
        <v>-91</v>
      </c>
      <c r="F767" s="26" t="s">
        <v>453</v>
      </c>
      <c r="G767" s="20"/>
      <c r="H767" s="21"/>
    </row>
    <row r="768" spans="1:8" x14ac:dyDescent="0.35">
      <c r="A768" s="19" t="s">
        <v>3</v>
      </c>
      <c r="B768" s="20">
        <v>660</v>
      </c>
      <c r="C768" s="20">
        <v>4620</v>
      </c>
      <c r="D768" s="22">
        <f>production!Q526</f>
        <v>4283</v>
      </c>
      <c r="E768" s="20">
        <f t="shared" ref="E768:E773" si="69">D768-C768</f>
        <v>-337</v>
      </c>
      <c r="F768" s="26" t="s">
        <v>1654</v>
      </c>
      <c r="G768" s="20"/>
      <c r="H768" s="21"/>
    </row>
    <row r="769" spans="1:8" x14ac:dyDescent="0.35">
      <c r="A769" s="19" t="s">
        <v>100</v>
      </c>
      <c r="B769" s="20">
        <v>360</v>
      </c>
      <c r="C769" s="20">
        <v>2520</v>
      </c>
      <c r="D769" s="22">
        <f>production!Q527</f>
        <v>1430</v>
      </c>
      <c r="E769" s="20">
        <f t="shared" si="69"/>
        <v>-1090</v>
      </c>
      <c r="F769" s="26"/>
      <c r="G769" s="20"/>
      <c r="H769" s="21"/>
    </row>
    <row r="770" spans="1:8" x14ac:dyDescent="0.35">
      <c r="A770" s="19" t="s">
        <v>115</v>
      </c>
      <c r="B770" s="20">
        <v>15</v>
      </c>
      <c r="C770" s="20">
        <v>105</v>
      </c>
      <c r="D770" s="22">
        <f>production!Q528</f>
        <v>313</v>
      </c>
      <c r="E770" s="22">
        <f>D770-C770</f>
        <v>208</v>
      </c>
      <c r="F770" s="26" t="s">
        <v>201</v>
      </c>
      <c r="G770" s="20"/>
      <c r="H770" s="21"/>
    </row>
    <row r="771" spans="1:8" x14ac:dyDescent="0.35">
      <c r="A771" s="19" t="s">
        <v>125</v>
      </c>
      <c r="B771" s="20">
        <v>194</v>
      </c>
      <c r="C771" s="20">
        <v>1358</v>
      </c>
      <c r="D771" s="22">
        <f>production!Q529</f>
        <v>10784</v>
      </c>
      <c r="E771" s="22">
        <f>D771-C771</f>
        <v>9426</v>
      </c>
      <c r="F771" s="23" t="s">
        <v>201</v>
      </c>
      <c r="G771" s="20"/>
      <c r="H771" s="21"/>
    </row>
    <row r="772" spans="1:8" x14ac:dyDescent="0.35">
      <c r="A772" s="19" t="s">
        <v>4</v>
      </c>
      <c r="B772" s="20">
        <v>3135</v>
      </c>
      <c r="C772" s="20">
        <v>21945</v>
      </c>
      <c r="D772" s="22">
        <f>production!Q531</f>
        <v>16044</v>
      </c>
      <c r="E772" s="20">
        <f t="shared" si="69"/>
        <v>-5901</v>
      </c>
      <c r="F772" s="26" t="s">
        <v>1655</v>
      </c>
      <c r="G772" s="24"/>
      <c r="H772" s="21"/>
    </row>
    <row r="773" spans="1:8" x14ac:dyDescent="0.35">
      <c r="A773" s="19" t="s">
        <v>112</v>
      </c>
      <c r="B773" s="20">
        <v>5</v>
      </c>
      <c r="C773" s="20">
        <v>35</v>
      </c>
      <c r="D773" s="22" t="str">
        <f>production!I546</f>
        <v>week 3 TotaI</v>
      </c>
      <c r="E773" s="20" t="e">
        <f t="shared" si="69"/>
        <v>#VALUE!</v>
      </c>
      <c r="F773" s="20" t="s">
        <v>203</v>
      </c>
      <c r="G773" s="20"/>
      <c r="H773" s="21"/>
    </row>
    <row r="774" spans="1:8" x14ac:dyDescent="0.35">
      <c r="A774" s="20" t="s">
        <v>1175</v>
      </c>
      <c r="B774" s="20"/>
      <c r="C774" s="20"/>
      <c r="D774" s="20"/>
      <c r="E774" s="20"/>
      <c r="F774" s="20" t="s">
        <v>203</v>
      </c>
      <c r="G774" s="20"/>
      <c r="H774" s="21"/>
    </row>
    <row r="775" spans="1:8" x14ac:dyDescent="0.35">
      <c r="A775" s="19" t="s">
        <v>116</v>
      </c>
      <c r="B775" s="20">
        <v>7</v>
      </c>
      <c r="C775" s="20">
        <v>49</v>
      </c>
      <c r="D775" s="22">
        <f>production!Q534</f>
        <v>3</v>
      </c>
      <c r="E775" s="22">
        <f>D775-C775</f>
        <v>-46</v>
      </c>
      <c r="F775" s="23" t="s">
        <v>708</v>
      </c>
      <c r="G775" s="20"/>
      <c r="H775" s="21"/>
    </row>
    <row r="776" spans="1:8" x14ac:dyDescent="0.35">
      <c r="A776" s="19" t="s">
        <v>124</v>
      </c>
      <c r="B776" s="20">
        <v>3</v>
      </c>
      <c r="C776" s="20">
        <v>21</v>
      </c>
      <c r="D776" s="22">
        <f>production!Q535</f>
        <v>136</v>
      </c>
      <c r="E776" s="22">
        <f>D776-C776</f>
        <v>115</v>
      </c>
      <c r="F776" s="23" t="s">
        <v>201</v>
      </c>
      <c r="G776" s="20"/>
      <c r="H776" s="21"/>
    </row>
    <row r="777" spans="1:8" x14ac:dyDescent="0.35">
      <c r="A777" s="20" t="s">
        <v>1178</v>
      </c>
      <c r="B777" s="20"/>
      <c r="C777" s="20"/>
      <c r="D777" s="22"/>
      <c r="E777" s="20"/>
      <c r="F777" s="20" t="s">
        <v>203</v>
      </c>
      <c r="G777" s="20"/>
      <c r="H777" s="21"/>
    </row>
    <row r="778" spans="1:8" x14ac:dyDescent="0.35">
      <c r="A778" s="20" t="s">
        <v>1177</v>
      </c>
      <c r="B778" s="20"/>
      <c r="C778" s="20"/>
      <c r="D778" s="20"/>
      <c r="E778" s="20"/>
      <c r="F778" s="20" t="s">
        <v>203</v>
      </c>
      <c r="G778" s="20"/>
      <c r="H778" s="21"/>
    </row>
    <row r="780" spans="1:8" ht="29" x14ac:dyDescent="0.35">
      <c r="A780" s="16" t="s">
        <v>191</v>
      </c>
      <c r="B780" s="16" t="s">
        <v>192</v>
      </c>
      <c r="C780" s="17" t="s">
        <v>196</v>
      </c>
      <c r="D780" s="17" t="s">
        <v>193</v>
      </c>
      <c r="E780" s="17" t="s">
        <v>200</v>
      </c>
      <c r="F780" s="16" t="s">
        <v>204</v>
      </c>
      <c r="G780" s="17" t="s">
        <v>194</v>
      </c>
      <c r="H780" s="18" t="s">
        <v>307</v>
      </c>
    </row>
    <row r="781" spans="1:8" x14ac:dyDescent="0.35">
      <c r="A781" s="19" t="s">
        <v>2</v>
      </c>
      <c r="B781" s="20">
        <v>287</v>
      </c>
      <c r="C781" s="20">
        <v>2009</v>
      </c>
      <c r="D781" s="22">
        <f>production!I547</f>
        <v>2128</v>
      </c>
      <c r="E781" s="20">
        <f t="shared" ref="E781:E787" si="70">D781-C781</f>
        <v>119</v>
      </c>
      <c r="F781" s="26" t="s">
        <v>201</v>
      </c>
      <c r="G781" s="20"/>
      <c r="H781" s="21"/>
    </row>
    <row r="782" spans="1:8" x14ac:dyDescent="0.35">
      <c r="A782" s="19" t="s">
        <v>3</v>
      </c>
      <c r="B782" s="20">
        <v>660</v>
      </c>
      <c r="C782" s="20">
        <v>4620</v>
      </c>
      <c r="D782" s="22">
        <f>production!I548</f>
        <v>4026</v>
      </c>
      <c r="E782" s="20">
        <f t="shared" si="70"/>
        <v>-594</v>
      </c>
      <c r="F782" s="26" t="s">
        <v>1689</v>
      </c>
      <c r="G782" s="20"/>
      <c r="H782" s="21"/>
    </row>
    <row r="783" spans="1:8" x14ac:dyDescent="0.35">
      <c r="A783" s="19" t="s">
        <v>100</v>
      </c>
      <c r="B783" s="20">
        <v>360</v>
      </c>
      <c r="C783" s="20">
        <v>2520</v>
      </c>
      <c r="D783" s="22">
        <f>production!I549</f>
        <v>1605</v>
      </c>
      <c r="E783" s="20">
        <f t="shared" si="70"/>
        <v>-915</v>
      </c>
      <c r="F783" s="26" t="s">
        <v>1690</v>
      </c>
      <c r="G783" s="20"/>
      <c r="H783" s="21"/>
    </row>
    <row r="784" spans="1:8" x14ac:dyDescent="0.35">
      <c r="A784" s="19" t="s">
        <v>115</v>
      </c>
      <c r="B784" s="20">
        <v>15</v>
      </c>
      <c r="C784" s="20">
        <v>105</v>
      </c>
      <c r="D784" s="22">
        <f>production!I550</f>
        <v>326</v>
      </c>
      <c r="E784" s="22">
        <f t="shared" si="70"/>
        <v>221</v>
      </c>
      <c r="F784" s="26" t="s">
        <v>201</v>
      </c>
      <c r="G784" s="20"/>
      <c r="H784" s="21"/>
    </row>
    <row r="785" spans="1:8" x14ac:dyDescent="0.35">
      <c r="A785" s="19" t="s">
        <v>125</v>
      </c>
      <c r="B785" s="20">
        <v>194</v>
      </c>
      <c r="C785" s="20">
        <v>1358</v>
      </c>
      <c r="D785" s="22">
        <f>production!I551</f>
        <v>10188</v>
      </c>
      <c r="E785" s="22">
        <f t="shared" si="70"/>
        <v>8830</v>
      </c>
      <c r="F785" s="23" t="s">
        <v>201</v>
      </c>
      <c r="G785" s="20"/>
      <c r="H785" s="21"/>
    </row>
    <row r="786" spans="1:8" x14ac:dyDescent="0.35">
      <c r="A786" s="19" t="s">
        <v>4</v>
      </c>
      <c r="B786" s="20">
        <v>3135</v>
      </c>
      <c r="C786" s="20">
        <v>21945</v>
      </c>
      <c r="D786" s="22">
        <f>production!I553</f>
        <v>19384</v>
      </c>
      <c r="E786" s="20">
        <f t="shared" si="70"/>
        <v>-2561</v>
      </c>
      <c r="F786" s="26" t="s">
        <v>1688</v>
      </c>
      <c r="G786" s="24"/>
      <c r="H786" s="21"/>
    </row>
    <row r="787" spans="1:8" x14ac:dyDescent="0.35">
      <c r="A787" s="19" t="s">
        <v>112</v>
      </c>
      <c r="B787" s="20">
        <v>5</v>
      </c>
      <c r="C787" s="20">
        <v>35</v>
      </c>
      <c r="D787" s="22">
        <f>production!I554</f>
        <v>0</v>
      </c>
      <c r="E787" s="20">
        <f t="shared" si="70"/>
        <v>-35</v>
      </c>
      <c r="F787" s="20" t="s">
        <v>203</v>
      </c>
      <c r="G787" s="20"/>
      <c r="H787" s="21"/>
    </row>
    <row r="788" spans="1:8" x14ac:dyDescent="0.35">
      <c r="A788" s="20" t="s">
        <v>1175</v>
      </c>
      <c r="B788" s="20"/>
      <c r="C788" s="20"/>
      <c r="D788" s="20"/>
      <c r="E788" s="20"/>
      <c r="F788" s="20" t="s">
        <v>203</v>
      </c>
      <c r="G788" s="20"/>
      <c r="H788" s="21"/>
    </row>
    <row r="789" spans="1:8" x14ac:dyDescent="0.35">
      <c r="A789" s="19" t="s">
        <v>116</v>
      </c>
      <c r="B789" s="20">
        <v>7</v>
      </c>
      <c r="C789" s="20">
        <v>49</v>
      </c>
      <c r="D789" s="22">
        <f>production!I556</f>
        <v>197</v>
      </c>
      <c r="E789" s="22">
        <f>D789-C789</f>
        <v>148</v>
      </c>
      <c r="F789" s="23" t="s">
        <v>201</v>
      </c>
      <c r="G789" s="20"/>
      <c r="H789" s="21"/>
    </row>
    <row r="790" spans="1:8" x14ac:dyDescent="0.35">
      <c r="A790" s="19" t="s">
        <v>124</v>
      </c>
      <c r="B790" s="20">
        <v>3</v>
      </c>
      <c r="C790" s="20">
        <v>21</v>
      </c>
      <c r="D790" s="22">
        <f>production!I557</f>
        <v>118</v>
      </c>
      <c r="E790" s="22">
        <f>D790-C790</f>
        <v>97</v>
      </c>
      <c r="F790" s="23" t="s">
        <v>201</v>
      </c>
      <c r="G790" s="20"/>
      <c r="H790" s="21"/>
    </row>
    <row r="791" spans="1:8" x14ac:dyDescent="0.35">
      <c r="A791" s="20" t="s">
        <v>1178</v>
      </c>
      <c r="B791" s="20"/>
      <c r="C791" s="20"/>
      <c r="D791" s="22"/>
      <c r="E791" s="20"/>
      <c r="F791" s="20" t="s">
        <v>203</v>
      </c>
      <c r="G791" s="20"/>
      <c r="H791" s="21"/>
    </row>
    <row r="792" spans="1:8" x14ac:dyDescent="0.35">
      <c r="A792" s="20" t="s">
        <v>1177</v>
      </c>
      <c r="B792" s="20"/>
      <c r="C792" s="20"/>
      <c r="D792" s="20"/>
      <c r="E792" s="20"/>
      <c r="F792" s="20" t="s">
        <v>203</v>
      </c>
      <c r="G792" s="20"/>
      <c r="H792" s="21"/>
    </row>
    <row r="794" spans="1:8" ht="29" x14ac:dyDescent="0.35">
      <c r="A794" s="16" t="s">
        <v>191</v>
      </c>
      <c r="B794" s="16" t="s">
        <v>192</v>
      </c>
      <c r="C794" s="17" t="s">
        <v>196</v>
      </c>
      <c r="D794" s="17" t="s">
        <v>193</v>
      </c>
      <c r="E794" s="17" t="s">
        <v>200</v>
      </c>
      <c r="F794" s="16" t="s">
        <v>204</v>
      </c>
      <c r="G794" s="17" t="s">
        <v>194</v>
      </c>
      <c r="H794" s="18" t="s">
        <v>1691</v>
      </c>
    </row>
    <row r="795" spans="1:8" x14ac:dyDescent="0.35">
      <c r="A795" s="19" t="s">
        <v>2</v>
      </c>
      <c r="B795" s="20">
        <v>287</v>
      </c>
      <c r="C795" s="20">
        <v>2009</v>
      </c>
      <c r="D795" s="22">
        <f>production!Q547</f>
        <v>1978</v>
      </c>
      <c r="E795" s="20">
        <f t="shared" ref="E795:E801" si="71">D795-C795</f>
        <v>-31</v>
      </c>
      <c r="F795" s="26" t="s">
        <v>1693</v>
      </c>
      <c r="G795" s="20"/>
      <c r="H795" s="21"/>
    </row>
    <row r="796" spans="1:8" x14ac:dyDescent="0.35">
      <c r="A796" s="19" t="s">
        <v>3</v>
      </c>
      <c r="B796" s="20">
        <v>660</v>
      </c>
      <c r="C796" s="20">
        <v>4620</v>
      </c>
      <c r="D796" s="22">
        <f>production!Q548</f>
        <v>3618</v>
      </c>
      <c r="E796" s="20">
        <f t="shared" si="71"/>
        <v>-1002</v>
      </c>
      <c r="F796" s="26" t="s">
        <v>1694</v>
      </c>
      <c r="G796" s="20"/>
      <c r="H796" s="21"/>
    </row>
    <row r="797" spans="1:8" x14ac:dyDescent="0.35">
      <c r="A797" s="19" t="s">
        <v>100</v>
      </c>
      <c r="B797" s="20">
        <v>360</v>
      </c>
      <c r="C797" s="20">
        <v>2520</v>
      </c>
      <c r="D797" s="22">
        <f>production!Q549</f>
        <v>1418</v>
      </c>
      <c r="E797" s="20">
        <f t="shared" si="71"/>
        <v>-1102</v>
      </c>
      <c r="F797" s="26"/>
      <c r="G797" s="20"/>
      <c r="H797" s="21"/>
    </row>
    <row r="798" spans="1:8" x14ac:dyDescent="0.35">
      <c r="A798" s="19" t="s">
        <v>115</v>
      </c>
      <c r="B798" s="20">
        <v>15</v>
      </c>
      <c r="C798" s="20">
        <v>105</v>
      </c>
      <c r="D798" s="22">
        <f>production!Q550</f>
        <v>303</v>
      </c>
      <c r="E798" s="22">
        <f t="shared" si="71"/>
        <v>198</v>
      </c>
      <c r="F798" s="26" t="s">
        <v>201</v>
      </c>
      <c r="G798" s="20"/>
      <c r="H798" s="21"/>
    </row>
    <row r="799" spans="1:8" x14ac:dyDescent="0.35">
      <c r="A799" s="19" t="s">
        <v>125</v>
      </c>
      <c r="B799" s="20">
        <v>194</v>
      </c>
      <c r="C799" s="20">
        <v>1358</v>
      </c>
      <c r="D799" s="22">
        <f>production!Q551</f>
        <v>11608</v>
      </c>
      <c r="E799" s="22">
        <f t="shared" si="71"/>
        <v>10250</v>
      </c>
      <c r="F799" s="23" t="s">
        <v>201</v>
      </c>
      <c r="G799" s="20"/>
      <c r="H799" s="21"/>
    </row>
    <row r="800" spans="1:8" x14ac:dyDescent="0.35">
      <c r="A800" s="19" t="s">
        <v>4</v>
      </c>
      <c r="B800" s="20">
        <v>3135</v>
      </c>
      <c r="C800" s="20">
        <v>21945</v>
      </c>
      <c r="D800" s="22">
        <f>production!Q553</f>
        <v>20919</v>
      </c>
      <c r="E800" s="20">
        <f t="shared" si="71"/>
        <v>-1026</v>
      </c>
      <c r="F800" s="26" t="s">
        <v>1409</v>
      </c>
      <c r="G800" s="24"/>
      <c r="H800" s="21"/>
    </row>
    <row r="801" spans="1:8" x14ac:dyDescent="0.35">
      <c r="A801" s="19" t="s">
        <v>112</v>
      </c>
      <c r="B801" s="20">
        <v>5</v>
      </c>
      <c r="C801" s="20">
        <v>35</v>
      </c>
      <c r="D801" s="22" t="str">
        <f>production!I568</f>
        <v>week 5 TotaI</v>
      </c>
      <c r="E801" s="20" t="e">
        <f t="shared" si="71"/>
        <v>#VALUE!</v>
      </c>
      <c r="F801" s="20" t="s">
        <v>203</v>
      </c>
      <c r="G801" s="20"/>
      <c r="H801" s="21"/>
    </row>
    <row r="802" spans="1:8" x14ac:dyDescent="0.35">
      <c r="A802" s="20" t="s">
        <v>1175</v>
      </c>
      <c r="B802" s="20"/>
      <c r="C802" s="20"/>
      <c r="D802" s="20"/>
      <c r="E802" s="20"/>
      <c r="F802" s="20" t="s">
        <v>203</v>
      </c>
      <c r="G802" s="20"/>
      <c r="H802" s="21"/>
    </row>
    <row r="803" spans="1:8" x14ac:dyDescent="0.35">
      <c r="A803" s="19" t="s">
        <v>116</v>
      </c>
      <c r="B803" s="20">
        <v>7</v>
      </c>
      <c r="C803" s="20">
        <v>49</v>
      </c>
      <c r="D803" s="22">
        <f>production!Q556</f>
        <v>116</v>
      </c>
      <c r="E803" s="22">
        <f>D803-C803</f>
        <v>67</v>
      </c>
      <c r="F803" s="23" t="s">
        <v>201</v>
      </c>
      <c r="G803" s="20"/>
      <c r="H803" s="21"/>
    </row>
    <row r="804" spans="1:8" x14ac:dyDescent="0.35">
      <c r="A804" s="19" t="s">
        <v>124</v>
      </c>
      <c r="B804" s="20">
        <v>3</v>
      </c>
      <c r="C804" s="20">
        <v>21</v>
      </c>
      <c r="D804" s="22">
        <f>production!Q557</f>
        <v>140</v>
      </c>
      <c r="E804" s="22">
        <f>D804-C804</f>
        <v>119</v>
      </c>
      <c r="F804" s="23" t="s">
        <v>201</v>
      </c>
      <c r="G804" s="20"/>
      <c r="H804" s="21"/>
    </row>
    <row r="805" spans="1:8" x14ac:dyDescent="0.35">
      <c r="A805" s="20" t="s">
        <v>1178</v>
      </c>
      <c r="B805" s="20"/>
      <c r="C805" s="20"/>
      <c r="D805" s="22"/>
      <c r="E805" s="20"/>
      <c r="F805" s="20" t="s">
        <v>203</v>
      </c>
      <c r="G805" s="20"/>
      <c r="H805" s="21"/>
    </row>
    <row r="806" spans="1:8" x14ac:dyDescent="0.35">
      <c r="A806" s="20" t="s">
        <v>1177</v>
      </c>
      <c r="B806" s="20"/>
      <c r="C806" s="20"/>
      <c r="D806" s="20"/>
      <c r="E806" s="20"/>
      <c r="F806" s="20" t="s">
        <v>203</v>
      </c>
      <c r="G806" s="20"/>
      <c r="H806" s="21"/>
    </row>
    <row r="808" spans="1:8" ht="29" x14ac:dyDescent="0.35">
      <c r="A808" s="16" t="s">
        <v>191</v>
      </c>
      <c r="B808" s="16" t="s">
        <v>192</v>
      </c>
      <c r="C808" s="17" t="s">
        <v>196</v>
      </c>
      <c r="D808" s="17" t="s">
        <v>193</v>
      </c>
      <c r="E808" s="17" t="s">
        <v>200</v>
      </c>
      <c r="F808" s="16" t="s">
        <v>204</v>
      </c>
      <c r="G808" s="17" t="s">
        <v>194</v>
      </c>
      <c r="H808" s="18" t="s">
        <v>332</v>
      </c>
    </row>
    <row r="809" spans="1:8" x14ac:dyDescent="0.35">
      <c r="A809" s="19" t="s">
        <v>2</v>
      </c>
      <c r="B809" s="20">
        <v>287</v>
      </c>
      <c r="C809" s="20">
        <v>2009</v>
      </c>
      <c r="D809" s="22">
        <f>production!I569</f>
        <v>1542</v>
      </c>
      <c r="E809" s="20">
        <f t="shared" ref="E809:E815" si="72">D809-C809</f>
        <v>-467</v>
      </c>
      <c r="F809" s="26"/>
      <c r="G809" s="20"/>
      <c r="H809" s="21"/>
    </row>
    <row r="810" spans="1:8" x14ac:dyDescent="0.35">
      <c r="A810" s="19" t="s">
        <v>3</v>
      </c>
      <c r="B810" s="20">
        <v>660</v>
      </c>
      <c r="C810" s="20">
        <v>4620</v>
      </c>
      <c r="D810" s="22">
        <f>production!I570</f>
        <v>4446</v>
      </c>
      <c r="E810" s="20">
        <f t="shared" si="72"/>
        <v>-174</v>
      </c>
      <c r="F810" s="26"/>
      <c r="G810" s="20"/>
      <c r="H810" s="21"/>
    </row>
    <row r="811" spans="1:8" x14ac:dyDescent="0.35">
      <c r="A811" s="19" t="s">
        <v>100</v>
      </c>
      <c r="B811" s="20">
        <v>360</v>
      </c>
      <c r="C811" s="20">
        <v>2520</v>
      </c>
      <c r="D811" s="22">
        <f>production!I571</f>
        <v>1610</v>
      </c>
      <c r="E811" s="20">
        <f t="shared" si="72"/>
        <v>-910</v>
      </c>
      <c r="F811" s="26"/>
      <c r="G811" s="20"/>
      <c r="H811" s="21"/>
    </row>
    <row r="812" spans="1:8" x14ac:dyDescent="0.35">
      <c r="A812" s="19" t="s">
        <v>115</v>
      </c>
      <c r="B812" s="20">
        <v>15</v>
      </c>
      <c r="C812" s="20">
        <v>105</v>
      </c>
      <c r="D812" s="22">
        <f>production!I572</f>
        <v>189</v>
      </c>
      <c r="E812" s="22">
        <f t="shared" si="72"/>
        <v>84</v>
      </c>
      <c r="F812" s="26" t="s">
        <v>201</v>
      </c>
      <c r="G812" s="20"/>
      <c r="H812" s="21"/>
    </row>
    <row r="813" spans="1:8" x14ac:dyDescent="0.35">
      <c r="A813" s="19" t="s">
        <v>125</v>
      </c>
      <c r="B813" s="20">
        <v>194</v>
      </c>
      <c r="C813" s="20">
        <v>1358</v>
      </c>
      <c r="D813" s="22">
        <f>production!I573</f>
        <v>13047</v>
      </c>
      <c r="E813" s="22">
        <f t="shared" si="72"/>
        <v>11689</v>
      </c>
      <c r="F813" s="23" t="s">
        <v>201</v>
      </c>
      <c r="G813" s="20"/>
      <c r="H813" s="21"/>
    </row>
    <row r="814" spans="1:8" x14ac:dyDescent="0.35">
      <c r="A814" s="19" t="s">
        <v>4</v>
      </c>
      <c r="B814" s="20">
        <v>3135</v>
      </c>
      <c r="C814" s="20">
        <v>21945</v>
      </c>
      <c r="D814" s="22">
        <f>production!I575</f>
        <v>14677</v>
      </c>
      <c r="E814" s="20">
        <f t="shared" si="72"/>
        <v>-7268</v>
      </c>
      <c r="F814" s="26"/>
      <c r="G814" s="24"/>
      <c r="H814" s="21"/>
    </row>
    <row r="815" spans="1:8" x14ac:dyDescent="0.35">
      <c r="A815" s="19" t="s">
        <v>112</v>
      </c>
      <c r="B815" s="20">
        <v>5</v>
      </c>
      <c r="C815" s="20">
        <v>35</v>
      </c>
      <c r="D815" s="22">
        <f>production!I582</f>
        <v>11087</v>
      </c>
      <c r="E815" s="20">
        <f t="shared" si="72"/>
        <v>11052</v>
      </c>
      <c r="F815" s="20" t="s">
        <v>203</v>
      </c>
      <c r="G815" s="20"/>
      <c r="H815" s="21"/>
    </row>
    <row r="816" spans="1:8" x14ac:dyDescent="0.35">
      <c r="A816" s="20" t="s">
        <v>1175</v>
      </c>
      <c r="B816" s="20"/>
      <c r="C816" s="20"/>
      <c r="D816" s="22">
        <f>production!I583</f>
        <v>5244</v>
      </c>
      <c r="E816" s="20"/>
      <c r="F816" s="20" t="s">
        <v>203</v>
      </c>
      <c r="G816" s="20"/>
      <c r="H816" s="21"/>
    </row>
    <row r="817" spans="1:8" x14ac:dyDescent="0.35">
      <c r="A817" s="19" t="s">
        <v>116</v>
      </c>
      <c r="B817" s="20">
        <v>7</v>
      </c>
      <c r="C817" s="20">
        <v>49</v>
      </c>
      <c r="D817" s="22">
        <f>production!I578</f>
        <v>79</v>
      </c>
      <c r="E817" s="22">
        <f>D817-C817</f>
        <v>30</v>
      </c>
      <c r="F817" s="23" t="s">
        <v>201</v>
      </c>
      <c r="G817" s="20"/>
      <c r="H817" s="21"/>
    </row>
    <row r="818" spans="1:8" x14ac:dyDescent="0.35">
      <c r="A818" s="19" t="s">
        <v>124</v>
      </c>
      <c r="B818" s="20">
        <v>3</v>
      </c>
      <c r="C818" s="20">
        <v>21</v>
      </c>
      <c r="D818" s="22">
        <f>production!I579</f>
        <v>85</v>
      </c>
      <c r="E818" s="22">
        <f>D818-C818</f>
        <v>64</v>
      </c>
      <c r="F818" s="23" t="s">
        <v>201</v>
      </c>
      <c r="G818" s="20"/>
      <c r="H818" s="21"/>
    </row>
    <row r="819" spans="1:8" x14ac:dyDescent="0.35">
      <c r="A819" s="20" t="s">
        <v>1178</v>
      </c>
      <c r="B819" s="20"/>
      <c r="C819" s="20"/>
      <c r="D819" s="22"/>
      <c r="E819" s="20"/>
      <c r="F819" s="20" t="s">
        <v>203</v>
      </c>
      <c r="G819" s="20"/>
      <c r="H819" s="21"/>
    </row>
    <row r="820" spans="1:8" x14ac:dyDescent="0.35">
      <c r="A820" s="20" t="s">
        <v>1177</v>
      </c>
      <c r="B820" s="20"/>
      <c r="C820" s="20"/>
      <c r="D820" s="20"/>
      <c r="E820" s="20"/>
      <c r="F820" s="20" t="s">
        <v>203</v>
      </c>
      <c r="G820" s="20"/>
      <c r="H820" s="21"/>
    </row>
    <row r="822" spans="1:8" ht="29" x14ac:dyDescent="0.35">
      <c r="A822" s="16" t="s">
        <v>191</v>
      </c>
      <c r="B822" s="16" t="s">
        <v>192</v>
      </c>
      <c r="C822" s="17" t="s">
        <v>196</v>
      </c>
      <c r="D822" s="17" t="s">
        <v>193</v>
      </c>
      <c r="E822" s="17" t="s">
        <v>200</v>
      </c>
      <c r="F822" s="16" t="s">
        <v>204</v>
      </c>
      <c r="G822" s="17" t="s">
        <v>194</v>
      </c>
      <c r="H822" s="18" t="s">
        <v>378</v>
      </c>
    </row>
    <row r="823" spans="1:8" x14ac:dyDescent="0.35">
      <c r="A823" s="19" t="s">
        <v>2</v>
      </c>
      <c r="B823" s="20">
        <v>287</v>
      </c>
      <c r="C823" s="20">
        <v>2009</v>
      </c>
      <c r="D823" s="22">
        <f>production!Q569</f>
        <v>1661</v>
      </c>
      <c r="E823" s="20">
        <f t="shared" ref="E823:E829" si="73">D823-C823</f>
        <v>-348</v>
      </c>
      <c r="F823" s="26" t="s">
        <v>708</v>
      </c>
      <c r="G823" s="20"/>
      <c r="H823" s="21"/>
    </row>
    <row r="824" spans="1:8" x14ac:dyDescent="0.35">
      <c r="A824" s="19" t="s">
        <v>3</v>
      </c>
      <c r="B824" s="20">
        <v>660</v>
      </c>
      <c r="C824" s="20">
        <v>4620</v>
      </c>
      <c r="D824" s="22">
        <f>production!Q570</f>
        <v>3940</v>
      </c>
      <c r="E824" s="20">
        <f t="shared" si="73"/>
        <v>-680</v>
      </c>
      <c r="F824" s="26" t="s">
        <v>1744</v>
      </c>
      <c r="G824" s="20"/>
      <c r="H824" s="21"/>
    </row>
    <row r="825" spans="1:8" x14ac:dyDescent="0.35">
      <c r="A825" s="19" t="s">
        <v>100</v>
      </c>
      <c r="B825" s="20">
        <v>360</v>
      </c>
      <c r="C825" s="20">
        <v>2520</v>
      </c>
      <c r="D825" s="22">
        <f>production!Q571</f>
        <v>1570</v>
      </c>
      <c r="E825" s="20">
        <f t="shared" si="73"/>
        <v>-950</v>
      </c>
      <c r="F825" s="26" t="s">
        <v>911</v>
      </c>
      <c r="G825" s="20"/>
      <c r="H825" s="21"/>
    </row>
    <row r="826" spans="1:8" x14ac:dyDescent="0.35">
      <c r="A826" s="19" t="s">
        <v>115</v>
      </c>
      <c r="B826" s="20">
        <v>15</v>
      </c>
      <c r="C826" s="20">
        <v>105</v>
      </c>
      <c r="D826" s="22">
        <f>production!Q572</f>
        <v>151</v>
      </c>
      <c r="E826" s="22">
        <f t="shared" si="73"/>
        <v>46</v>
      </c>
      <c r="F826" s="26" t="s">
        <v>201</v>
      </c>
      <c r="G826" s="20"/>
      <c r="H826" s="21"/>
    </row>
    <row r="827" spans="1:8" x14ac:dyDescent="0.35">
      <c r="A827" s="19" t="s">
        <v>125</v>
      </c>
      <c r="B827" s="20">
        <v>194</v>
      </c>
      <c r="C827" s="20">
        <v>1358</v>
      </c>
      <c r="D827" s="22">
        <f>production!Q573</f>
        <v>13926</v>
      </c>
      <c r="E827" s="22">
        <f t="shared" si="73"/>
        <v>12568</v>
      </c>
      <c r="F827" s="23" t="s">
        <v>201</v>
      </c>
      <c r="G827" s="20"/>
      <c r="H827" s="21"/>
    </row>
    <row r="828" spans="1:8" ht="29" x14ac:dyDescent="0.35">
      <c r="A828" s="19" t="s">
        <v>4</v>
      </c>
      <c r="B828" s="20">
        <v>3135</v>
      </c>
      <c r="C828" s="20">
        <v>21945</v>
      </c>
      <c r="D828" s="22">
        <f>production!Q575</f>
        <v>13422</v>
      </c>
      <c r="E828" s="20">
        <f t="shared" si="73"/>
        <v>-8523</v>
      </c>
      <c r="F828" s="26" t="s">
        <v>1745</v>
      </c>
      <c r="G828" s="24"/>
      <c r="H828" s="21"/>
    </row>
    <row r="829" spans="1:8" x14ac:dyDescent="0.35">
      <c r="A829" s="19" t="s">
        <v>112</v>
      </c>
      <c r="B829" s="20">
        <v>5</v>
      </c>
      <c r="C829" s="20">
        <v>35</v>
      </c>
      <c r="D829" s="22">
        <f>production!I596</f>
        <v>22731</v>
      </c>
      <c r="E829" s="20">
        <f t="shared" si="73"/>
        <v>22696</v>
      </c>
      <c r="F829" s="20" t="s">
        <v>203</v>
      </c>
      <c r="G829" s="20"/>
      <c r="H829" s="21"/>
    </row>
    <row r="830" spans="1:8" x14ac:dyDescent="0.35">
      <c r="A830" s="20" t="s">
        <v>1175</v>
      </c>
      <c r="B830" s="20"/>
      <c r="C830" s="20"/>
      <c r="D830" s="22">
        <f>production!I597</f>
        <v>16285</v>
      </c>
      <c r="E830" s="20"/>
      <c r="F830" s="20" t="s">
        <v>203</v>
      </c>
      <c r="G830" s="20"/>
      <c r="H830" s="21"/>
    </row>
    <row r="831" spans="1:8" x14ac:dyDescent="0.35">
      <c r="A831" s="19" t="s">
        <v>116</v>
      </c>
      <c r="B831" s="20">
        <v>7</v>
      </c>
      <c r="C831" s="20">
        <v>49</v>
      </c>
      <c r="D831" s="22">
        <f>production!Q578</f>
        <v>70</v>
      </c>
      <c r="E831" s="22">
        <f>D831-C831</f>
        <v>21</v>
      </c>
      <c r="F831" s="23" t="s">
        <v>201</v>
      </c>
      <c r="G831" s="20"/>
      <c r="H831" s="21"/>
    </row>
    <row r="832" spans="1:8" x14ac:dyDescent="0.35">
      <c r="A832" s="19" t="s">
        <v>124</v>
      </c>
      <c r="B832" s="20">
        <v>3</v>
      </c>
      <c r="C832" s="20">
        <v>21</v>
      </c>
      <c r="D832" s="22">
        <f>production!Q579</f>
        <v>87</v>
      </c>
      <c r="E832" s="22">
        <f>D832-C832</f>
        <v>66</v>
      </c>
      <c r="F832" s="23" t="s">
        <v>201</v>
      </c>
      <c r="G832" s="20"/>
      <c r="H832" s="21"/>
    </row>
    <row r="833" spans="1:8" x14ac:dyDescent="0.35">
      <c r="A833" s="20" t="s">
        <v>1178</v>
      </c>
      <c r="B833" s="20"/>
      <c r="C833" s="20"/>
      <c r="D833" s="22"/>
      <c r="E833" s="20"/>
      <c r="F833" s="20" t="s">
        <v>203</v>
      </c>
      <c r="G833" s="20"/>
      <c r="H833" s="21"/>
    </row>
    <row r="834" spans="1:8" x14ac:dyDescent="0.35">
      <c r="A834" s="20" t="s">
        <v>1177</v>
      </c>
      <c r="B834" s="20"/>
      <c r="C834" s="20"/>
      <c r="D834" s="20"/>
      <c r="E834" s="20"/>
      <c r="F834" s="20" t="s">
        <v>203</v>
      </c>
      <c r="G834" s="20"/>
      <c r="H834" s="21"/>
    </row>
    <row r="836" spans="1:8" ht="29" x14ac:dyDescent="0.35">
      <c r="A836" s="16" t="s">
        <v>191</v>
      </c>
      <c r="B836" s="16" t="s">
        <v>192</v>
      </c>
      <c r="C836" s="17" t="s">
        <v>196</v>
      </c>
      <c r="D836" s="17" t="s">
        <v>193</v>
      </c>
      <c r="E836" s="17" t="s">
        <v>200</v>
      </c>
      <c r="F836" s="16" t="s">
        <v>204</v>
      </c>
      <c r="G836" s="17" t="s">
        <v>194</v>
      </c>
      <c r="H836" s="18" t="s">
        <v>442</v>
      </c>
    </row>
    <row r="837" spans="1:8" x14ac:dyDescent="0.35">
      <c r="A837" s="19" t="s">
        <v>2</v>
      </c>
      <c r="B837" s="20">
        <v>287</v>
      </c>
      <c r="C837" s="20">
        <v>2009</v>
      </c>
      <c r="D837" s="22">
        <f>production!I591</f>
        <v>1932</v>
      </c>
      <c r="E837" s="20">
        <f t="shared" ref="E837:E843" si="74">D837-C837</f>
        <v>-77</v>
      </c>
      <c r="F837" s="26" t="s">
        <v>1775</v>
      </c>
      <c r="G837" s="20"/>
      <c r="H837" s="21"/>
    </row>
    <row r="838" spans="1:8" x14ac:dyDescent="0.35">
      <c r="A838" s="19" t="s">
        <v>3</v>
      </c>
      <c r="B838" s="20">
        <v>660</v>
      </c>
      <c r="C838" s="20">
        <v>4620</v>
      </c>
      <c r="D838" s="22">
        <f>production!I592</f>
        <v>4497</v>
      </c>
      <c r="E838" s="20">
        <f t="shared" si="74"/>
        <v>-123</v>
      </c>
      <c r="F838" s="26" t="s">
        <v>1776</v>
      </c>
      <c r="G838" s="20"/>
      <c r="H838" s="21"/>
    </row>
    <row r="839" spans="1:8" ht="29" x14ac:dyDescent="0.35">
      <c r="A839" s="19" t="s">
        <v>100</v>
      </c>
      <c r="B839" s="20">
        <v>360</v>
      </c>
      <c r="C839" s="20">
        <v>2520</v>
      </c>
      <c r="D839" s="22">
        <f>production!I593</f>
        <v>1168</v>
      </c>
      <c r="E839" s="20">
        <f t="shared" si="74"/>
        <v>-1352</v>
      </c>
      <c r="F839" s="26" t="s">
        <v>1777</v>
      </c>
      <c r="G839" s="20"/>
      <c r="H839" s="21"/>
    </row>
    <row r="840" spans="1:8" x14ac:dyDescent="0.35">
      <c r="A840" s="19" t="s">
        <v>115</v>
      </c>
      <c r="B840" s="20">
        <v>15</v>
      </c>
      <c r="C840" s="20">
        <v>105</v>
      </c>
      <c r="D840" s="22">
        <f>production!I594</f>
        <v>313</v>
      </c>
      <c r="E840" s="22">
        <f t="shared" si="74"/>
        <v>208</v>
      </c>
      <c r="F840" s="26" t="s">
        <v>201</v>
      </c>
      <c r="G840" s="20"/>
      <c r="H840" s="21"/>
    </row>
    <row r="841" spans="1:8" x14ac:dyDescent="0.35">
      <c r="A841" s="19" t="s">
        <v>125</v>
      </c>
      <c r="B841" s="20">
        <v>194</v>
      </c>
      <c r="C841" s="20">
        <v>1358</v>
      </c>
      <c r="D841" s="22">
        <f>production!I595</f>
        <v>14821</v>
      </c>
      <c r="E841" s="22">
        <f t="shared" si="74"/>
        <v>13463</v>
      </c>
      <c r="F841" s="23" t="s">
        <v>201</v>
      </c>
      <c r="G841" s="20"/>
      <c r="H841" s="21"/>
    </row>
    <row r="842" spans="1:8" x14ac:dyDescent="0.35">
      <c r="A842" s="19" t="s">
        <v>4</v>
      </c>
      <c r="B842" s="20">
        <v>3135</v>
      </c>
      <c r="C842" s="20">
        <v>21945</v>
      </c>
      <c r="D842" s="22">
        <f>production!I597</f>
        <v>16285</v>
      </c>
      <c r="E842" s="20">
        <f t="shared" si="74"/>
        <v>-5660</v>
      </c>
      <c r="F842" s="26" t="s">
        <v>912</v>
      </c>
      <c r="G842" s="24"/>
      <c r="H842" s="21"/>
    </row>
    <row r="843" spans="1:8" x14ac:dyDescent="0.35">
      <c r="A843" s="19" t="s">
        <v>112</v>
      </c>
      <c r="B843" s="20">
        <v>5</v>
      </c>
      <c r="C843" s="20">
        <v>35</v>
      </c>
      <c r="D843" s="22">
        <f>production!I598</f>
        <v>0</v>
      </c>
      <c r="E843" s="20">
        <f t="shared" si="74"/>
        <v>-35</v>
      </c>
      <c r="F843" s="20" t="s">
        <v>203</v>
      </c>
      <c r="G843" s="20"/>
      <c r="H843" s="21"/>
    </row>
    <row r="844" spans="1:8" x14ac:dyDescent="0.35">
      <c r="A844" s="20" t="s">
        <v>1175</v>
      </c>
      <c r="B844" s="20"/>
      <c r="C844" s="20"/>
      <c r="D844" s="22">
        <f>production!I599</f>
        <v>0</v>
      </c>
      <c r="E844" s="20"/>
      <c r="F844" s="20" t="s">
        <v>203</v>
      </c>
      <c r="G844" s="20"/>
      <c r="H844" s="21"/>
    </row>
    <row r="845" spans="1:8" x14ac:dyDescent="0.35">
      <c r="A845" s="19" t="s">
        <v>116</v>
      </c>
      <c r="B845" s="20">
        <v>7</v>
      </c>
      <c r="C845" s="20">
        <v>49</v>
      </c>
      <c r="D845" s="22">
        <f>production!I600</f>
        <v>78</v>
      </c>
      <c r="E845" s="22">
        <f>D845-C845</f>
        <v>29</v>
      </c>
      <c r="F845" s="23" t="s">
        <v>201</v>
      </c>
      <c r="G845" s="20"/>
      <c r="H845" s="21"/>
    </row>
    <row r="846" spans="1:8" x14ac:dyDescent="0.35">
      <c r="A846" s="19" t="s">
        <v>124</v>
      </c>
      <c r="B846" s="20">
        <v>3</v>
      </c>
      <c r="C846" s="20">
        <v>21</v>
      </c>
      <c r="D846" s="22">
        <f>production!I601</f>
        <v>122</v>
      </c>
      <c r="E846" s="22">
        <f>D846-C846</f>
        <v>101</v>
      </c>
      <c r="F846" s="23" t="s">
        <v>201</v>
      </c>
      <c r="G846" s="20"/>
      <c r="H846" s="21"/>
    </row>
    <row r="847" spans="1:8" x14ac:dyDescent="0.35">
      <c r="A847" s="20" t="s">
        <v>1178</v>
      </c>
      <c r="B847" s="20"/>
      <c r="C847" s="20"/>
      <c r="D847" s="22">
        <f>production!I606</f>
        <v>0</v>
      </c>
      <c r="E847" s="20"/>
      <c r="F847" s="20"/>
      <c r="G847" s="20"/>
      <c r="H847" s="21"/>
    </row>
    <row r="848" spans="1:8" x14ac:dyDescent="0.35">
      <c r="A848" s="20" t="s">
        <v>1177</v>
      </c>
      <c r="B848" s="20"/>
      <c r="C848" s="20"/>
      <c r="D848" s="22">
        <f>production!I607</f>
        <v>0</v>
      </c>
      <c r="E848" s="20"/>
      <c r="F848" s="20" t="s">
        <v>203</v>
      </c>
      <c r="G848" s="20"/>
      <c r="H848" s="21"/>
    </row>
    <row r="851" spans="1:8" ht="29" x14ac:dyDescent="0.35">
      <c r="A851" s="16" t="s">
        <v>191</v>
      </c>
      <c r="B851" s="16" t="s">
        <v>192</v>
      </c>
      <c r="C851" s="17" t="s">
        <v>196</v>
      </c>
      <c r="D851" s="17" t="s">
        <v>193</v>
      </c>
      <c r="E851" s="17" t="s">
        <v>200</v>
      </c>
      <c r="F851" s="16" t="s">
        <v>204</v>
      </c>
      <c r="G851" s="17" t="s">
        <v>194</v>
      </c>
      <c r="H851" s="18" t="s">
        <v>420</v>
      </c>
    </row>
    <row r="852" spans="1:8" x14ac:dyDescent="0.35">
      <c r="A852" s="19" t="s">
        <v>2</v>
      </c>
      <c r="B852" s="20">
        <v>287</v>
      </c>
      <c r="C852" s="20">
        <v>2009</v>
      </c>
      <c r="D852" s="22">
        <f>production!Q591</f>
        <v>1975</v>
      </c>
      <c r="E852" s="20">
        <f t="shared" ref="E852:E858" si="75">D852-C852</f>
        <v>-34</v>
      </c>
      <c r="F852" s="26" t="s">
        <v>201</v>
      </c>
      <c r="G852" s="20"/>
      <c r="H852" s="21"/>
    </row>
    <row r="853" spans="1:8" x14ac:dyDescent="0.35">
      <c r="A853" s="19" t="s">
        <v>3</v>
      </c>
      <c r="B853" s="20">
        <v>660</v>
      </c>
      <c r="C853" s="20">
        <v>4620</v>
      </c>
      <c r="D853" s="22">
        <f>production!Q592</f>
        <v>4240</v>
      </c>
      <c r="E853" s="20">
        <f t="shared" si="75"/>
        <v>-380</v>
      </c>
      <c r="F853" s="26" t="s">
        <v>1785</v>
      </c>
      <c r="G853" s="20"/>
      <c r="H853" s="21"/>
    </row>
    <row r="854" spans="1:8" x14ac:dyDescent="0.35">
      <c r="A854" s="19" t="s">
        <v>100</v>
      </c>
      <c r="B854" s="20">
        <v>360</v>
      </c>
      <c r="C854" s="20">
        <v>2520</v>
      </c>
      <c r="D854" s="22">
        <f>production!Q593</f>
        <v>1145</v>
      </c>
      <c r="E854" s="20">
        <f t="shared" si="75"/>
        <v>-1375</v>
      </c>
      <c r="F854" s="26" t="s">
        <v>1786</v>
      </c>
      <c r="G854" s="20"/>
      <c r="H854" s="21"/>
    </row>
    <row r="855" spans="1:8" x14ac:dyDescent="0.35">
      <c r="A855" s="19" t="s">
        <v>115</v>
      </c>
      <c r="B855" s="20">
        <v>15</v>
      </c>
      <c r="C855" s="20">
        <v>105</v>
      </c>
      <c r="D855" s="22">
        <f>production!Q594</f>
        <v>343</v>
      </c>
      <c r="E855" s="22">
        <f t="shared" si="75"/>
        <v>238</v>
      </c>
      <c r="F855" s="26" t="s">
        <v>201</v>
      </c>
      <c r="G855" s="20"/>
      <c r="H855" s="21"/>
    </row>
    <row r="856" spans="1:8" x14ac:dyDescent="0.35">
      <c r="A856" s="19" t="s">
        <v>125</v>
      </c>
      <c r="B856" s="20">
        <v>194</v>
      </c>
      <c r="C856" s="20">
        <v>1358</v>
      </c>
      <c r="D856" s="22">
        <f>production!Q595</f>
        <v>14900</v>
      </c>
      <c r="E856" s="22">
        <f t="shared" si="75"/>
        <v>13542</v>
      </c>
      <c r="F856" s="23" t="s">
        <v>201</v>
      </c>
      <c r="G856" s="20"/>
      <c r="H856" s="21"/>
    </row>
    <row r="857" spans="1:8" x14ac:dyDescent="0.35">
      <c r="A857" s="19" t="s">
        <v>4</v>
      </c>
      <c r="B857" s="20">
        <v>3135</v>
      </c>
      <c r="C857" s="20">
        <v>21945</v>
      </c>
      <c r="D857" s="22">
        <f>production!Q597</f>
        <v>18474</v>
      </c>
      <c r="E857" s="20">
        <f t="shared" si="75"/>
        <v>-3471</v>
      </c>
      <c r="F857" s="26" t="s">
        <v>199</v>
      </c>
      <c r="G857" s="24"/>
      <c r="H857" s="21"/>
    </row>
    <row r="858" spans="1:8" x14ac:dyDescent="0.35">
      <c r="A858" s="19" t="s">
        <v>112</v>
      </c>
      <c r="B858" s="20">
        <v>5</v>
      </c>
      <c r="C858" s="20">
        <v>35</v>
      </c>
      <c r="D858" s="22">
        <f>production!I613</f>
        <v>2806</v>
      </c>
      <c r="E858" s="20">
        <f t="shared" si="75"/>
        <v>2771</v>
      </c>
      <c r="F858" s="20" t="s">
        <v>203</v>
      </c>
      <c r="G858" s="20"/>
      <c r="H858" s="21"/>
    </row>
    <row r="859" spans="1:8" x14ac:dyDescent="0.35">
      <c r="A859" s="20" t="s">
        <v>1175</v>
      </c>
      <c r="B859" s="20"/>
      <c r="C859" s="20"/>
      <c r="D859" s="22">
        <f>production!I614</f>
        <v>4372</v>
      </c>
      <c r="E859" s="20"/>
      <c r="F859" s="20" t="s">
        <v>203</v>
      </c>
      <c r="G859" s="20"/>
      <c r="H859" s="21"/>
    </row>
    <row r="860" spans="1:8" x14ac:dyDescent="0.35">
      <c r="A860" s="19" t="s">
        <v>116</v>
      </c>
      <c r="B860" s="20">
        <v>7</v>
      </c>
      <c r="C860" s="20">
        <v>49</v>
      </c>
      <c r="D860" s="22">
        <f>production!Q600</f>
        <v>111</v>
      </c>
      <c r="E860" s="22">
        <f>D860-C860</f>
        <v>62</v>
      </c>
      <c r="F860" s="23" t="s">
        <v>201</v>
      </c>
      <c r="G860" s="20"/>
      <c r="H860" s="21"/>
    </row>
    <row r="861" spans="1:8" x14ac:dyDescent="0.35">
      <c r="A861" s="19" t="s">
        <v>124</v>
      </c>
      <c r="B861" s="20">
        <v>3</v>
      </c>
      <c r="C861" s="20">
        <v>21</v>
      </c>
      <c r="D861" s="22">
        <f>production!Q601</f>
        <v>125</v>
      </c>
      <c r="E861" s="22">
        <f>D861-C861</f>
        <v>104</v>
      </c>
      <c r="F861" s="23" t="s">
        <v>201</v>
      </c>
      <c r="G861" s="20"/>
      <c r="H861" s="21"/>
    </row>
    <row r="862" spans="1:8" x14ac:dyDescent="0.35">
      <c r="A862" s="20" t="s">
        <v>1178</v>
      </c>
      <c r="B862" s="20"/>
      <c r="C862" s="20"/>
      <c r="D862" s="22">
        <f>production!I621</f>
        <v>0</v>
      </c>
      <c r="E862" s="20"/>
      <c r="F862" s="20"/>
      <c r="G862" s="20"/>
      <c r="H862" s="21"/>
    </row>
    <row r="863" spans="1:8" x14ac:dyDescent="0.35">
      <c r="A863" s="20" t="s">
        <v>1177</v>
      </c>
      <c r="B863" s="20"/>
      <c r="C863" s="20"/>
      <c r="D863" s="22">
        <f>production!I622</f>
        <v>120</v>
      </c>
      <c r="E863" s="20"/>
      <c r="F863" s="20" t="s">
        <v>203</v>
      </c>
      <c r="G863" s="20"/>
      <c r="H863" s="21"/>
    </row>
    <row r="864" spans="1:8" x14ac:dyDescent="0.35">
      <c r="A864" s="21"/>
      <c r="B864" s="21"/>
      <c r="C864" s="21"/>
      <c r="D864" s="21"/>
      <c r="E864" s="21"/>
      <c r="F864" s="21"/>
      <c r="G864" s="21"/>
      <c r="H864" s="21"/>
    </row>
    <row r="865" spans="1:8" ht="29" x14ac:dyDescent="0.35">
      <c r="A865" s="16" t="s">
        <v>191</v>
      </c>
      <c r="B865" s="16" t="s">
        <v>192</v>
      </c>
      <c r="C865" s="17" t="s">
        <v>196</v>
      </c>
      <c r="D865" s="17" t="s">
        <v>193</v>
      </c>
      <c r="E865" s="17" t="s">
        <v>200</v>
      </c>
      <c r="F865" s="16" t="s">
        <v>204</v>
      </c>
      <c r="G865" s="17" t="s">
        <v>194</v>
      </c>
      <c r="H865" s="18" t="s">
        <v>455</v>
      </c>
    </row>
    <row r="866" spans="1:8" x14ac:dyDescent="0.35">
      <c r="A866" s="19" t="s">
        <v>2</v>
      </c>
      <c r="B866" s="20">
        <v>287</v>
      </c>
      <c r="C866" s="20">
        <v>2009</v>
      </c>
      <c r="D866" s="22">
        <f>production!I613</f>
        <v>2806</v>
      </c>
      <c r="E866" s="20">
        <f t="shared" ref="E866:E872" si="76">D866-C866</f>
        <v>797</v>
      </c>
      <c r="F866" s="26" t="s">
        <v>201</v>
      </c>
      <c r="G866" s="20"/>
      <c r="H866" s="21"/>
    </row>
    <row r="867" spans="1:8" x14ac:dyDescent="0.35">
      <c r="A867" s="19" t="s">
        <v>3</v>
      </c>
      <c r="B867" s="20">
        <v>660</v>
      </c>
      <c r="C867" s="20">
        <v>4620</v>
      </c>
      <c r="D867" s="22">
        <f>production!I614</f>
        <v>4372</v>
      </c>
      <c r="E867" s="20">
        <f t="shared" si="76"/>
        <v>-248</v>
      </c>
      <c r="F867" s="26" t="s">
        <v>1807</v>
      </c>
      <c r="G867" s="20"/>
      <c r="H867" s="21"/>
    </row>
    <row r="868" spans="1:8" ht="29" x14ac:dyDescent="0.35">
      <c r="A868" s="19" t="s">
        <v>100</v>
      </c>
      <c r="B868" s="20">
        <v>360</v>
      </c>
      <c r="C868" s="20">
        <v>2520</v>
      </c>
      <c r="D868" s="22">
        <f>production!I615</f>
        <v>936</v>
      </c>
      <c r="E868" s="20">
        <f t="shared" si="76"/>
        <v>-1584</v>
      </c>
      <c r="F868" s="26" t="s">
        <v>1808</v>
      </c>
      <c r="G868" s="20"/>
      <c r="H868" s="21"/>
    </row>
    <row r="869" spans="1:8" x14ac:dyDescent="0.35">
      <c r="A869" s="19" t="s">
        <v>115</v>
      </c>
      <c r="B869" s="20">
        <v>15</v>
      </c>
      <c r="C869" s="20">
        <v>105</v>
      </c>
      <c r="D869" s="22">
        <f>production!I616</f>
        <v>373</v>
      </c>
      <c r="E869" s="22">
        <f t="shared" si="76"/>
        <v>268</v>
      </c>
      <c r="F869" s="26" t="s">
        <v>201</v>
      </c>
      <c r="G869" s="20"/>
      <c r="H869" s="21"/>
    </row>
    <row r="870" spans="1:8" x14ac:dyDescent="0.35">
      <c r="A870" s="19" t="s">
        <v>125</v>
      </c>
      <c r="B870" s="20">
        <v>194</v>
      </c>
      <c r="C870" s="20">
        <v>1358</v>
      </c>
      <c r="D870" s="22">
        <f>production!I617</f>
        <v>9536</v>
      </c>
      <c r="E870" s="22">
        <f t="shared" si="76"/>
        <v>8178</v>
      </c>
      <c r="F870" s="23" t="s">
        <v>201</v>
      </c>
      <c r="G870" s="20"/>
      <c r="H870" s="21"/>
    </row>
    <row r="871" spans="1:8" x14ac:dyDescent="0.35">
      <c r="A871" s="19" t="s">
        <v>4</v>
      </c>
      <c r="B871" s="20">
        <v>3135</v>
      </c>
      <c r="C871" s="20">
        <v>21945</v>
      </c>
      <c r="D871" s="22">
        <f>production!I619</f>
        <v>19283</v>
      </c>
      <c r="E871" s="20">
        <f t="shared" si="76"/>
        <v>-2662</v>
      </c>
      <c r="F871" s="26" t="s">
        <v>1809</v>
      </c>
      <c r="G871" s="24"/>
      <c r="H871" s="21"/>
    </row>
    <row r="872" spans="1:8" x14ac:dyDescent="0.35">
      <c r="A872" s="19" t="s">
        <v>112</v>
      </c>
      <c r="B872" s="20">
        <v>5</v>
      </c>
      <c r="C872" s="20">
        <v>35</v>
      </c>
      <c r="D872" s="22">
        <f>production!I627</f>
        <v>5121</v>
      </c>
      <c r="E872" s="20">
        <f t="shared" si="76"/>
        <v>5086</v>
      </c>
      <c r="F872" s="20" t="s">
        <v>203</v>
      </c>
      <c r="G872" s="20"/>
      <c r="H872" s="21"/>
    </row>
    <row r="873" spans="1:8" x14ac:dyDescent="0.35">
      <c r="A873" s="20" t="s">
        <v>1175</v>
      </c>
      <c r="B873" s="20"/>
      <c r="C873" s="20"/>
      <c r="D873" s="22">
        <f>production!I628</f>
        <v>0</v>
      </c>
      <c r="E873" s="20"/>
      <c r="F873" s="20" t="s">
        <v>203</v>
      </c>
      <c r="G873" s="20"/>
      <c r="H873" s="21"/>
    </row>
    <row r="874" spans="1:8" x14ac:dyDescent="0.35">
      <c r="A874" s="19" t="s">
        <v>116</v>
      </c>
      <c r="B874" s="20">
        <v>7</v>
      </c>
      <c r="C874" s="20">
        <v>49</v>
      </c>
      <c r="D874" s="22">
        <f>production!I622</f>
        <v>120</v>
      </c>
      <c r="E874" s="22">
        <f>D874-C874</f>
        <v>71</v>
      </c>
      <c r="F874" s="23" t="s">
        <v>201</v>
      </c>
      <c r="G874" s="20"/>
      <c r="H874" s="21"/>
    </row>
    <row r="875" spans="1:8" x14ac:dyDescent="0.35">
      <c r="A875" s="19" t="s">
        <v>124</v>
      </c>
      <c r="B875" s="20">
        <v>3</v>
      </c>
      <c r="C875" s="20">
        <v>21</v>
      </c>
      <c r="D875" s="22">
        <f>production!I623</f>
        <v>120</v>
      </c>
      <c r="E875" s="22">
        <f>D875-C875</f>
        <v>99</v>
      </c>
      <c r="F875" s="23" t="s">
        <v>201</v>
      </c>
      <c r="G875" s="20"/>
      <c r="H875" s="21"/>
    </row>
    <row r="876" spans="1:8" x14ac:dyDescent="0.35">
      <c r="A876" s="20" t="s">
        <v>1178</v>
      </c>
      <c r="B876" s="20"/>
      <c r="C876" s="20"/>
      <c r="D876" s="22">
        <f>production!I635</f>
        <v>1790</v>
      </c>
      <c r="E876" s="20"/>
      <c r="F876" s="20" t="s">
        <v>203</v>
      </c>
      <c r="G876" s="20"/>
      <c r="H876" s="21"/>
    </row>
    <row r="877" spans="1:8" x14ac:dyDescent="0.35">
      <c r="A877" s="20" t="s">
        <v>1177</v>
      </c>
      <c r="B877" s="20"/>
      <c r="C877" s="20"/>
      <c r="D877" s="22">
        <f>production!I636</f>
        <v>3504</v>
      </c>
      <c r="E877" s="20"/>
      <c r="F877" s="20" t="s">
        <v>203</v>
      </c>
      <c r="G877" s="20"/>
      <c r="H877" s="21"/>
    </row>
    <row r="879" spans="1:8" ht="29" x14ac:dyDescent="0.35">
      <c r="A879" s="16" t="s">
        <v>191</v>
      </c>
      <c r="B879" s="16" t="s">
        <v>192</v>
      </c>
      <c r="C879" s="17" t="s">
        <v>196</v>
      </c>
      <c r="D879" s="17" t="s">
        <v>193</v>
      </c>
      <c r="E879" s="17" t="s">
        <v>200</v>
      </c>
      <c r="F879" s="16" t="s">
        <v>204</v>
      </c>
      <c r="G879" s="17" t="s">
        <v>194</v>
      </c>
      <c r="H879" s="18" t="s">
        <v>480</v>
      </c>
    </row>
    <row r="880" spans="1:8" x14ac:dyDescent="0.35">
      <c r="A880" s="19" t="s">
        <v>2</v>
      </c>
      <c r="B880" s="20">
        <v>287</v>
      </c>
      <c r="C880" s="20">
        <v>2009</v>
      </c>
      <c r="D880" s="22">
        <f>production!Q613</f>
        <v>1801</v>
      </c>
      <c r="E880" s="20">
        <f t="shared" ref="E880:E886" si="77">D880-C880</f>
        <v>-208</v>
      </c>
      <c r="F880" s="26"/>
      <c r="G880" s="20"/>
      <c r="H880" s="21"/>
    </row>
    <row r="881" spans="1:8" x14ac:dyDescent="0.35">
      <c r="A881" s="19" t="s">
        <v>3</v>
      </c>
      <c r="B881" s="20">
        <v>660</v>
      </c>
      <c r="C881" s="20">
        <v>4620</v>
      </c>
      <c r="D881" s="22">
        <f>production!Q614</f>
        <v>3249</v>
      </c>
      <c r="E881" s="20">
        <f t="shared" si="77"/>
        <v>-1371</v>
      </c>
      <c r="F881" s="26"/>
      <c r="G881" s="20"/>
      <c r="H881" s="21"/>
    </row>
    <row r="882" spans="1:8" x14ac:dyDescent="0.35">
      <c r="A882" s="19" t="s">
        <v>100</v>
      </c>
      <c r="B882" s="20">
        <v>360</v>
      </c>
      <c r="C882" s="20">
        <v>2520</v>
      </c>
      <c r="D882" s="22">
        <f>production!Q615</f>
        <v>1167</v>
      </c>
      <c r="E882" s="20">
        <f t="shared" si="77"/>
        <v>-1353</v>
      </c>
      <c r="F882" s="26"/>
      <c r="G882" s="20"/>
      <c r="H882" s="21"/>
    </row>
    <row r="883" spans="1:8" x14ac:dyDescent="0.35">
      <c r="A883" s="19" t="s">
        <v>115</v>
      </c>
      <c r="B883" s="20">
        <v>15</v>
      </c>
      <c r="C883" s="20">
        <v>105</v>
      </c>
      <c r="D883" s="22">
        <f>production!Q616</f>
        <v>151</v>
      </c>
      <c r="E883" s="22">
        <f t="shared" si="77"/>
        <v>46</v>
      </c>
      <c r="F883" s="26"/>
      <c r="G883" s="20"/>
      <c r="H883" s="21"/>
    </row>
    <row r="884" spans="1:8" x14ac:dyDescent="0.35">
      <c r="A884" s="19" t="s">
        <v>125</v>
      </c>
      <c r="B884" s="20">
        <v>194</v>
      </c>
      <c r="C884" s="20">
        <v>1358</v>
      </c>
      <c r="D884" s="22">
        <f>production!Q617</f>
        <v>11642</v>
      </c>
      <c r="E884" s="22">
        <f t="shared" si="77"/>
        <v>10284</v>
      </c>
      <c r="F884" s="23"/>
      <c r="G884" s="20"/>
      <c r="H884" s="21"/>
    </row>
    <row r="885" spans="1:8" x14ac:dyDescent="0.35">
      <c r="A885" s="19" t="s">
        <v>4</v>
      </c>
      <c r="B885" s="20">
        <v>3135</v>
      </c>
      <c r="C885" s="20">
        <v>21945</v>
      </c>
      <c r="D885" s="22">
        <f>production!Q619</f>
        <v>13932</v>
      </c>
      <c r="E885" s="20">
        <f t="shared" si="77"/>
        <v>-8013</v>
      </c>
      <c r="F885" s="26"/>
      <c r="G885" s="24"/>
      <c r="H885" s="21"/>
    </row>
    <row r="886" spans="1:8" x14ac:dyDescent="0.35">
      <c r="A886" s="19" t="s">
        <v>112</v>
      </c>
      <c r="B886" s="20">
        <v>5</v>
      </c>
      <c r="C886" s="20">
        <v>35</v>
      </c>
      <c r="D886" s="22">
        <f>production!Q620</f>
        <v>0</v>
      </c>
      <c r="E886" s="20">
        <f t="shared" si="77"/>
        <v>-35</v>
      </c>
      <c r="F886" s="20" t="s">
        <v>203</v>
      </c>
      <c r="G886" s="20"/>
      <c r="H886" s="21"/>
    </row>
    <row r="887" spans="1:8" x14ac:dyDescent="0.35">
      <c r="A887" s="20" t="s">
        <v>1175</v>
      </c>
      <c r="B887" s="20"/>
      <c r="C887" s="20"/>
      <c r="D887" s="22">
        <f>production!I642</f>
        <v>0</v>
      </c>
      <c r="E887" s="20"/>
      <c r="F887" s="20" t="s">
        <v>203</v>
      </c>
      <c r="G887" s="20"/>
      <c r="H887" s="21"/>
    </row>
    <row r="888" spans="1:8" x14ac:dyDescent="0.35">
      <c r="A888" s="19" t="s">
        <v>116</v>
      </c>
      <c r="B888" s="20">
        <v>7</v>
      </c>
      <c r="C888" s="20">
        <v>49</v>
      </c>
      <c r="D888" s="22">
        <f>production!Q622</f>
        <v>70</v>
      </c>
      <c r="E888" s="22">
        <f>D888-C888</f>
        <v>21</v>
      </c>
      <c r="F888" s="23"/>
      <c r="G888" s="20"/>
      <c r="H888" s="21"/>
    </row>
    <row r="889" spans="1:8" x14ac:dyDescent="0.35">
      <c r="A889" s="19" t="s">
        <v>124</v>
      </c>
      <c r="B889" s="20">
        <v>3</v>
      </c>
      <c r="C889" s="20">
        <v>21</v>
      </c>
      <c r="D889" s="22">
        <f>production!Q623</f>
        <v>87</v>
      </c>
      <c r="E889" s="22">
        <f>D889-C889</f>
        <v>66</v>
      </c>
      <c r="F889" s="23"/>
      <c r="G889" s="20"/>
      <c r="H889" s="21"/>
    </row>
    <row r="890" spans="1:8" x14ac:dyDescent="0.35">
      <c r="A890" s="20" t="s">
        <v>1178</v>
      </c>
      <c r="B890" s="20"/>
      <c r="C890" s="20"/>
      <c r="D890" s="22">
        <f>production!I649</f>
        <v>5287</v>
      </c>
      <c r="E890" s="20"/>
      <c r="F890" s="20" t="s">
        <v>203</v>
      </c>
      <c r="G890" s="20"/>
      <c r="H890" s="21"/>
    </row>
    <row r="891" spans="1:8" x14ac:dyDescent="0.35">
      <c r="A891" s="20" t="s">
        <v>1177</v>
      </c>
      <c r="B891" s="20"/>
      <c r="C891" s="20"/>
      <c r="D891" s="22">
        <f>production!I650</f>
        <v>0</v>
      </c>
      <c r="E891" s="20"/>
      <c r="F891" s="20" t="s">
        <v>203</v>
      </c>
      <c r="G891" s="20"/>
      <c r="H891" s="21"/>
    </row>
    <row r="893" spans="1:8" ht="29" x14ac:dyDescent="0.35">
      <c r="A893" s="16" t="s">
        <v>191</v>
      </c>
      <c r="B893" s="16" t="s">
        <v>192</v>
      </c>
      <c r="C893" s="17" t="s">
        <v>196</v>
      </c>
      <c r="D893" s="17" t="s">
        <v>193</v>
      </c>
      <c r="E893" s="17" t="s">
        <v>200</v>
      </c>
      <c r="F893" s="16" t="s">
        <v>204</v>
      </c>
      <c r="G893" s="17" t="s">
        <v>194</v>
      </c>
      <c r="H893" s="18" t="s">
        <v>536</v>
      </c>
    </row>
    <row r="894" spans="1:8" x14ac:dyDescent="0.35">
      <c r="A894" s="19" t="s">
        <v>2</v>
      </c>
      <c r="B894" s="20">
        <v>287</v>
      </c>
      <c r="C894" s="20">
        <v>2009</v>
      </c>
      <c r="D894" s="22">
        <f>production!I635</f>
        <v>1790</v>
      </c>
      <c r="E894" s="20">
        <f t="shared" ref="E894:E900" si="78">D894-C894</f>
        <v>-219</v>
      </c>
      <c r="F894" s="26" t="s">
        <v>625</v>
      </c>
      <c r="G894" s="20"/>
      <c r="H894" s="21"/>
    </row>
    <row r="895" spans="1:8" x14ac:dyDescent="0.35">
      <c r="A895" s="19" t="s">
        <v>3</v>
      </c>
      <c r="B895" s="20">
        <v>660</v>
      </c>
      <c r="C895" s="20">
        <v>4620</v>
      </c>
      <c r="D895" s="22">
        <f>production!I636</f>
        <v>3504</v>
      </c>
      <c r="E895" s="20">
        <f t="shared" si="78"/>
        <v>-1116</v>
      </c>
      <c r="F895" s="26" t="s">
        <v>625</v>
      </c>
      <c r="G895" s="20"/>
      <c r="H895" s="21"/>
    </row>
    <row r="896" spans="1:8" x14ac:dyDescent="0.35">
      <c r="A896" s="19" t="s">
        <v>100</v>
      </c>
      <c r="B896" s="20">
        <v>360</v>
      </c>
      <c r="C896" s="20">
        <v>2520</v>
      </c>
      <c r="D896" s="22">
        <f>production!I637</f>
        <v>1180</v>
      </c>
      <c r="E896" s="20">
        <f t="shared" si="78"/>
        <v>-1340</v>
      </c>
      <c r="F896" s="26" t="s">
        <v>625</v>
      </c>
      <c r="G896" s="20"/>
      <c r="H896" s="21"/>
    </row>
    <row r="897" spans="1:8" x14ac:dyDescent="0.35">
      <c r="A897" s="19" t="s">
        <v>115</v>
      </c>
      <c r="B897" s="20">
        <v>15</v>
      </c>
      <c r="C897" s="20">
        <v>105</v>
      </c>
      <c r="D897" s="22">
        <f>production!I638</f>
        <v>157</v>
      </c>
      <c r="E897" s="22">
        <f t="shared" si="78"/>
        <v>52</v>
      </c>
      <c r="F897" s="26" t="s">
        <v>201</v>
      </c>
      <c r="G897" s="20"/>
      <c r="H897" s="21"/>
    </row>
    <row r="898" spans="1:8" x14ac:dyDescent="0.35">
      <c r="A898" s="19" t="s">
        <v>125</v>
      </c>
      <c r="B898" s="20">
        <v>194</v>
      </c>
      <c r="C898" s="20">
        <v>1358</v>
      </c>
      <c r="D898" s="22">
        <f>production!I639</f>
        <v>14560</v>
      </c>
      <c r="E898" s="22">
        <f t="shared" si="78"/>
        <v>13202</v>
      </c>
      <c r="F898" s="23" t="s">
        <v>201</v>
      </c>
      <c r="G898" s="20"/>
      <c r="H898" s="21"/>
    </row>
    <row r="899" spans="1:8" x14ac:dyDescent="0.35">
      <c r="A899" s="19" t="s">
        <v>4</v>
      </c>
      <c r="B899" s="20">
        <v>3135</v>
      </c>
      <c r="C899" s="20">
        <v>21945</v>
      </c>
      <c r="D899" s="22">
        <f>production!I641</f>
        <v>16753</v>
      </c>
      <c r="E899" s="20">
        <f t="shared" si="78"/>
        <v>-5192</v>
      </c>
      <c r="F899" s="26" t="s">
        <v>625</v>
      </c>
      <c r="G899" s="24"/>
      <c r="H899" s="21"/>
    </row>
    <row r="900" spans="1:8" x14ac:dyDescent="0.35">
      <c r="A900" s="19" t="s">
        <v>112</v>
      </c>
      <c r="B900" s="20">
        <v>5</v>
      </c>
      <c r="C900" s="20">
        <v>35</v>
      </c>
      <c r="D900" s="22">
        <f>production!I642</f>
        <v>0</v>
      </c>
      <c r="E900" s="20">
        <f t="shared" si="78"/>
        <v>-35</v>
      </c>
      <c r="F900" s="20" t="s">
        <v>203</v>
      </c>
      <c r="G900" s="20"/>
      <c r="H900" s="21"/>
    </row>
    <row r="901" spans="1:8" x14ac:dyDescent="0.35">
      <c r="A901" s="20" t="s">
        <v>1175</v>
      </c>
      <c r="B901" s="20"/>
      <c r="C901" s="20"/>
      <c r="D901" s="22" t="str">
        <f>production!I656</f>
        <v>week 13 TotaI</v>
      </c>
      <c r="E901" s="20"/>
      <c r="F901" s="20" t="s">
        <v>203</v>
      </c>
      <c r="G901" s="20"/>
      <c r="H901" s="21"/>
    </row>
    <row r="902" spans="1:8" x14ac:dyDescent="0.35">
      <c r="A902" s="19" t="s">
        <v>116</v>
      </c>
      <c r="B902" s="20">
        <v>7</v>
      </c>
      <c r="C902" s="20">
        <v>49</v>
      </c>
      <c r="D902" s="22">
        <f>production!I644</f>
        <v>128</v>
      </c>
      <c r="E902" s="22">
        <f>D902-C902</f>
        <v>79</v>
      </c>
      <c r="F902" s="23" t="s">
        <v>201</v>
      </c>
      <c r="G902" s="20"/>
      <c r="H902" s="21"/>
    </row>
    <row r="903" spans="1:8" x14ac:dyDescent="0.35">
      <c r="A903" s="19" t="s">
        <v>124</v>
      </c>
      <c r="B903" s="20">
        <v>3</v>
      </c>
      <c r="C903" s="20">
        <v>21</v>
      </c>
      <c r="D903" s="22">
        <f>production!I645</f>
        <v>92</v>
      </c>
      <c r="E903" s="22">
        <f>D903-C903</f>
        <v>71</v>
      </c>
      <c r="F903" s="23" t="s">
        <v>201</v>
      </c>
      <c r="G903" s="20"/>
      <c r="H903" s="21"/>
    </row>
    <row r="904" spans="1:8" x14ac:dyDescent="0.35">
      <c r="A904" s="20" t="s">
        <v>1178</v>
      </c>
      <c r="B904" s="20"/>
      <c r="C904" s="20"/>
      <c r="D904" s="22">
        <f>production!I663</f>
        <v>18226</v>
      </c>
      <c r="E904" s="20"/>
      <c r="F904" s="20" t="s">
        <v>203</v>
      </c>
      <c r="G904" s="20"/>
      <c r="H904" s="21"/>
    </row>
    <row r="905" spans="1:8" x14ac:dyDescent="0.35">
      <c r="A905" s="20" t="s">
        <v>1177</v>
      </c>
      <c r="B905" s="20"/>
      <c r="C905" s="20"/>
      <c r="D905" s="22">
        <f>production!I664</f>
        <v>0</v>
      </c>
      <c r="E905" s="20"/>
      <c r="F905" s="20" t="s">
        <v>203</v>
      </c>
      <c r="G905" s="20"/>
      <c r="H905" s="21"/>
    </row>
    <row r="907" spans="1:8" ht="29" x14ac:dyDescent="0.35">
      <c r="A907" s="16" t="s">
        <v>191</v>
      </c>
      <c r="B907" s="16" t="s">
        <v>192</v>
      </c>
      <c r="C907" s="17" t="s">
        <v>196</v>
      </c>
      <c r="D907" s="17" t="s">
        <v>193</v>
      </c>
      <c r="E907" s="17" t="s">
        <v>200</v>
      </c>
      <c r="F907" s="16" t="s">
        <v>204</v>
      </c>
      <c r="G907" s="17" t="s">
        <v>194</v>
      </c>
      <c r="H907" s="18" t="s">
        <v>554</v>
      </c>
    </row>
    <row r="908" spans="1:8" x14ac:dyDescent="0.35">
      <c r="A908" s="19" t="s">
        <v>2</v>
      </c>
      <c r="B908" s="20">
        <v>287</v>
      </c>
      <c r="C908" s="20">
        <v>2009</v>
      </c>
      <c r="D908" s="22">
        <f>production!Q635</f>
        <v>1896</v>
      </c>
      <c r="E908" s="20">
        <f t="shared" ref="E908:E914" si="79">D908-C908</f>
        <v>-113</v>
      </c>
      <c r="F908" s="26" t="s">
        <v>625</v>
      </c>
      <c r="G908" s="20"/>
      <c r="H908" s="21"/>
    </row>
    <row r="909" spans="1:8" x14ac:dyDescent="0.35">
      <c r="A909" s="19" t="s">
        <v>3</v>
      </c>
      <c r="B909" s="20">
        <v>660</v>
      </c>
      <c r="C909" s="20">
        <v>4620</v>
      </c>
      <c r="D909" s="22">
        <f>production!Q636</f>
        <v>2700</v>
      </c>
      <c r="E909" s="20">
        <f t="shared" si="79"/>
        <v>-1920</v>
      </c>
      <c r="F909" s="26" t="s">
        <v>625</v>
      </c>
      <c r="G909" s="20"/>
      <c r="H909" s="21"/>
    </row>
    <row r="910" spans="1:8" x14ac:dyDescent="0.35">
      <c r="A910" s="19" t="s">
        <v>100</v>
      </c>
      <c r="B910" s="20">
        <v>360</v>
      </c>
      <c r="C910" s="20">
        <v>2520</v>
      </c>
      <c r="D910" s="22">
        <f>production!Q637</f>
        <v>1735</v>
      </c>
      <c r="E910" s="20">
        <f t="shared" si="79"/>
        <v>-785</v>
      </c>
      <c r="F910" s="26" t="s">
        <v>1841</v>
      </c>
      <c r="G910" s="20"/>
      <c r="H910" s="21"/>
    </row>
    <row r="911" spans="1:8" x14ac:dyDescent="0.35">
      <c r="A911" s="19" t="s">
        <v>115</v>
      </c>
      <c r="B911" s="20">
        <v>15</v>
      </c>
      <c r="C911" s="20">
        <v>105</v>
      </c>
      <c r="D911" s="22">
        <f>production!Q638</f>
        <v>131</v>
      </c>
      <c r="E911" s="22">
        <f t="shared" si="79"/>
        <v>26</v>
      </c>
      <c r="F911" s="26" t="s">
        <v>201</v>
      </c>
      <c r="G911" s="20"/>
      <c r="H911" s="21"/>
    </row>
    <row r="912" spans="1:8" x14ac:dyDescent="0.35">
      <c r="A912" s="19" t="s">
        <v>125</v>
      </c>
      <c r="B912" s="20">
        <v>194</v>
      </c>
      <c r="C912" s="20">
        <v>1358</v>
      </c>
      <c r="D912" s="22">
        <f>production!Q639</f>
        <v>11104</v>
      </c>
      <c r="E912" s="22">
        <f t="shared" si="79"/>
        <v>9746</v>
      </c>
      <c r="F912" s="23" t="s">
        <v>201</v>
      </c>
      <c r="G912" s="20"/>
      <c r="H912" s="21"/>
    </row>
    <row r="913" spans="1:8" x14ac:dyDescent="0.35">
      <c r="A913" s="19" t="s">
        <v>4</v>
      </c>
      <c r="B913" s="20">
        <v>3135</v>
      </c>
      <c r="C913" s="20">
        <v>21945</v>
      </c>
      <c r="D913" s="22">
        <f>production!Q641</f>
        <v>16800</v>
      </c>
      <c r="E913" s="20">
        <f t="shared" si="79"/>
        <v>-5145</v>
      </c>
      <c r="F913" s="26" t="s">
        <v>1835</v>
      </c>
      <c r="G913" s="24"/>
      <c r="H913" s="21"/>
    </row>
    <row r="914" spans="1:8" x14ac:dyDescent="0.35">
      <c r="A914" s="19" t="s">
        <v>112</v>
      </c>
      <c r="B914" s="20">
        <v>5</v>
      </c>
      <c r="C914" s="20">
        <v>35</v>
      </c>
      <c r="D914" s="22">
        <f>production!Q642</f>
        <v>0</v>
      </c>
      <c r="E914" s="20">
        <f t="shared" si="79"/>
        <v>-35</v>
      </c>
      <c r="F914" s="20" t="s">
        <v>1836</v>
      </c>
      <c r="G914" s="20"/>
      <c r="H914" s="21"/>
    </row>
    <row r="915" spans="1:8" x14ac:dyDescent="0.35">
      <c r="A915" s="20" t="s">
        <v>1175</v>
      </c>
      <c r="B915" s="20"/>
      <c r="C915" s="20"/>
      <c r="D915" s="22">
        <f>production!Q643</f>
        <v>0</v>
      </c>
      <c r="E915" s="20"/>
      <c r="F915" s="20" t="s">
        <v>203</v>
      </c>
      <c r="G915" s="20"/>
      <c r="H915" s="21"/>
    </row>
    <row r="916" spans="1:8" x14ac:dyDescent="0.35">
      <c r="A916" s="19" t="s">
        <v>116</v>
      </c>
      <c r="B916" s="20">
        <v>7</v>
      </c>
      <c r="C916" s="20">
        <v>49</v>
      </c>
      <c r="D916" s="22">
        <f>production!Q644</f>
        <v>103</v>
      </c>
      <c r="E916" s="22">
        <f>D916-C916</f>
        <v>54</v>
      </c>
      <c r="F916" s="23" t="s">
        <v>201</v>
      </c>
      <c r="G916" s="20"/>
      <c r="H916" s="21"/>
    </row>
    <row r="917" spans="1:8" x14ac:dyDescent="0.35">
      <c r="A917" s="19" t="s">
        <v>124</v>
      </c>
      <c r="B917" s="20">
        <v>3</v>
      </c>
      <c r="C917" s="20">
        <v>21</v>
      </c>
      <c r="D917" s="22">
        <f>production!Q645</f>
        <v>70</v>
      </c>
      <c r="E917" s="22">
        <f>D917-C917</f>
        <v>49</v>
      </c>
      <c r="F917" s="23" t="s">
        <v>201</v>
      </c>
      <c r="G917" s="20"/>
      <c r="H917" s="21"/>
    </row>
    <row r="918" spans="1:8" x14ac:dyDescent="0.35">
      <c r="A918" s="20" t="s">
        <v>1178</v>
      </c>
      <c r="B918" s="20"/>
      <c r="C918" s="20"/>
      <c r="D918" s="22">
        <f>production!Q650</f>
        <v>0</v>
      </c>
      <c r="E918" s="20"/>
      <c r="F918" s="20" t="s">
        <v>203</v>
      </c>
      <c r="G918" s="20"/>
      <c r="H918" s="21"/>
    </row>
    <row r="919" spans="1:8" x14ac:dyDescent="0.35">
      <c r="A919" s="20" t="s">
        <v>1177</v>
      </c>
      <c r="B919" s="20"/>
      <c r="C919" s="20"/>
      <c r="D919" s="22">
        <f>production!Q651</f>
        <v>0</v>
      </c>
      <c r="E919" s="20"/>
      <c r="F919" s="20" t="s">
        <v>203</v>
      </c>
      <c r="G919" s="20"/>
      <c r="H919" s="21"/>
    </row>
    <row r="921" spans="1:8" ht="29" x14ac:dyDescent="0.35">
      <c r="A921" s="16" t="s">
        <v>191</v>
      </c>
      <c r="B921" s="16" t="s">
        <v>192</v>
      </c>
      <c r="C921" s="17" t="s">
        <v>196</v>
      </c>
      <c r="D921" s="17" t="s">
        <v>193</v>
      </c>
      <c r="E921" s="17" t="s">
        <v>200</v>
      </c>
      <c r="F921" s="16" t="s">
        <v>204</v>
      </c>
      <c r="G921" s="17" t="s">
        <v>194</v>
      </c>
      <c r="H921" s="18" t="s">
        <v>584</v>
      </c>
    </row>
    <row r="922" spans="1:8" x14ac:dyDescent="0.35">
      <c r="A922" s="19" t="s">
        <v>2</v>
      </c>
      <c r="B922" s="20">
        <v>287</v>
      </c>
      <c r="C922" s="20">
        <v>2009</v>
      </c>
      <c r="D922" s="22">
        <f>production!I657</f>
        <v>1716</v>
      </c>
      <c r="E922" s="20">
        <f t="shared" ref="E922:E928" si="80">D922-C922</f>
        <v>-293</v>
      </c>
      <c r="F922" s="26" t="s">
        <v>625</v>
      </c>
      <c r="G922" s="20"/>
      <c r="H922" s="21"/>
    </row>
    <row r="923" spans="1:8" x14ac:dyDescent="0.35">
      <c r="A923" s="19" t="s">
        <v>3</v>
      </c>
      <c r="B923" s="20">
        <v>660</v>
      </c>
      <c r="C923" s="20">
        <v>4620</v>
      </c>
      <c r="D923" s="22">
        <f>production!I658</f>
        <v>3072</v>
      </c>
      <c r="E923" s="20">
        <f t="shared" si="80"/>
        <v>-1548</v>
      </c>
      <c r="F923" s="26" t="s">
        <v>1851</v>
      </c>
      <c r="G923" s="20"/>
      <c r="H923" s="21"/>
    </row>
    <row r="924" spans="1:8" x14ac:dyDescent="0.35">
      <c r="A924" s="19" t="s">
        <v>100</v>
      </c>
      <c r="B924" s="20">
        <v>360</v>
      </c>
      <c r="C924" s="20">
        <v>2520</v>
      </c>
      <c r="D924" s="22">
        <f>production!I659</f>
        <v>1732</v>
      </c>
      <c r="E924" s="20">
        <f t="shared" si="80"/>
        <v>-788</v>
      </c>
      <c r="F924" s="26"/>
      <c r="G924" s="20"/>
      <c r="H924" s="21"/>
    </row>
    <row r="925" spans="1:8" x14ac:dyDescent="0.35">
      <c r="A925" s="19" t="s">
        <v>115</v>
      </c>
      <c r="B925" s="20">
        <v>15</v>
      </c>
      <c r="C925" s="20">
        <v>105</v>
      </c>
      <c r="D925" s="22">
        <f>production!I660</f>
        <v>173</v>
      </c>
      <c r="E925" s="22">
        <f t="shared" si="80"/>
        <v>68</v>
      </c>
      <c r="F925" s="26" t="s">
        <v>201</v>
      </c>
      <c r="G925" s="20"/>
      <c r="H925" s="21"/>
    </row>
    <row r="926" spans="1:8" x14ac:dyDescent="0.35">
      <c r="A926" s="19" t="s">
        <v>125</v>
      </c>
      <c r="B926" s="20">
        <v>194</v>
      </c>
      <c r="C926" s="20">
        <v>1358</v>
      </c>
      <c r="D926" s="22">
        <f>production!I661</f>
        <v>16944</v>
      </c>
      <c r="E926" s="22">
        <f t="shared" si="80"/>
        <v>15586</v>
      </c>
      <c r="F926" s="23" t="s">
        <v>201</v>
      </c>
      <c r="G926" s="20"/>
      <c r="H926" s="21"/>
    </row>
    <row r="927" spans="1:8" ht="29" x14ac:dyDescent="0.35">
      <c r="A927" s="19" t="s">
        <v>4</v>
      </c>
      <c r="B927" s="20">
        <v>3135</v>
      </c>
      <c r="C927" s="20">
        <v>21945</v>
      </c>
      <c r="D927" s="22">
        <f>production!I663</f>
        <v>18226</v>
      </c>
      <c r="E927" s="20">
        <f t="shared" si="80"/>
        <v>-3719</v>
      </c>
      <c r="F927" s="26" t="s">
        <v>1850</v>
      </c>
      <c r="G927" s="24"/>
      <c r="H927" s="21"/>
    </row>
    <row r="928" spans="1:8" x14ac:dyDescent="0.35">
      <c r="A928" s="19" t="s">
        <v>112</v>
      </c>
      <c r="B928" s="20">
        <v>5</v>
      </c>
      <c r="C928" s="20">
        <v>35</v>
      </c>
      <c r="D928" s="22">
        <f>production!I664</f>
        <v>0</v>
      </c>
      <c r="E928" s="20">
        <f t="shared" si="80"/>
        <v>-35</v>
      </c>
      <c r="F928" s="20" t="s">
        <v>203</v>
      </c>
      <c r="G928" s="20"/>
      <c r="H928" s="21"/>
    </row>
    <row r="929" spans="1:8" x14ac:dyDescent="0.35">
      <c r="A929" s="20" t="s">
        <v>1175</v>
      </c>
      <c r="B929" s="20"/>
      <c r="C929" s="20"/>
      <c r="D929" s="22">
        <f>production!I665</f>
        <v>0</v>
      </c>
      <c r="E929" s="20"/>
      <c r="F929" s="20" t="s">
        <v>203</v>
      </c>
      <c r="G929" s="20"/>
      <c r="H929" s="21"/>
    </row>
    <row r="930" spans="1:8" x14ac:dyDescent="0.35">
      <c r="A930" s="19" t="s">
        <v>116</v>
      </c>
      <c r="B930" s="20">
        <v>7</v>
      </c>
      <c r="C930" s="20">
        <v>49</v>
      </c>
      <c r="D930" s="22">
        <f>production!I666</f>
        <v>106</v>
      </c>
      <c r="E930" s="22">
        <f>D930-C930</f>
        <v>57</v>
      </c>
      <c r="F930" s="23" t="s">
        <v>201</v>
      </c>
      <c r="G930" s="20"/>
      <c r="H930" s="21"/>
    </row>
    <row r="931" spans="1:8" x14ac:dyDescent="0.35">
      <c r="A931" s="19" t="s">
        <v>124</v>
      </c>
      <c r="B931" s="20">
        <v>3</v>
      </c>
      <c r="C931" s="20">
        <v>21</v>
      </c>
      <c r="D931" s="22">
        <f>production!I667</f>
        <v>130</v>
      </c>
      <c r="E931" s="22">
        <f>D931-C931</f>
        <v>109</v>
      </c>
      <c r="F931" s="23" t="s">
        <v>201</v>
      </c>
      <c r="G931" s="20"/>
      <c r="H931" s="21"/>
    </row>
    <row r="932" spans="1:8" x14ac:dyDescent="0.35">
      <c r="A932" s="20" t="s">
        <v>1178</v>
      </c>
      <c r="B932" s="20"/>
      <c r="C932" s="20"/>
      <c r="D932" s="22">
        <f>production!Q664</f>
        <v>0</v>
      </c>
      <c r="E932" s="20"/>
      <c r="F932" s="20" t="s">
        <v>203</v>
      </c>
      <c r="G932" s="20"/>
      <c r="H932" s="21"/>
    </row>
    <row r="933" spans="1:8" x14ac:dyDescent="0.35">
      <c r="A933" s="20" t="s">
        <v>1177</v>
      </c>
      <c r="B933" s="20"/>
      <c r="C933" s="20"/>
      <c r="D933" s="22">
        <f>production!Q665</f>
        <v>0</v>
      </c>
      <c r="E933" s="20"/>
      <c r="F933" s="20" t="s">
        <v>203</v>
      </c>
      <c r="G933" s="20"/>
      <c r="H933" s="21"/>
    </row>
    <row r="935" spans="1:8" ht="29" x14ac:dyDescent="0.35">
      <c r="A935" s="16" t="s">
        <v>191</v>
      </c>
      <c r="B935" s="16" t="s">
        <v>192</v>
      </c>
      <c r="C935" s="17" t="s">
        <v>196</v>
      </c>
      <c r="D935" s="17" t="s">
        <v>193</v>
      </c>
      <c r="E935" s="17" t="s">
        <v>200</v>
      </c>
      <c r="F935" s="16" t="s">
        <v>204</v>
      </c>
      <c r="G935" s="17" t="s">
        <v>194</v>
      </c>
      <c r="H935" s="18" t="s">
        <v>580</v>
      </c>
    </row>
    <row r="936" spans="1:8" x14ac:dyDescent="0.35">
      <c r="A936" s="19" t="s">
        <v>2</v>
      </c>
      <c r="B936" s="20">
        <v>287</v>
      </c>
      <c r="C936" s="20">
        <v>2009</v>
      </c>
      <c r="D936" s="22">
        <f>production!Q657</f>
        <v>1901</v>
      </c>
      <c r="E936" s="20">
        <f t="shared" ref="E936:E942" si="81">D936-C936</f>
        <v>-108</v>
      </c>
      <c r="F936" s="26" t="s">
        <v>708</v>
      </c>
      <c r="G936" s="20"/>
      <c r="H936" s="21"/>
    </row>
    <row r="937" spans="1:8" ht="29" x14ac:dyDescent="0.35">
      <c r="A937" s="19" t="s">
        <v>3</v>
      </c>
      <c r="B937" s="20">
        <v>660</v>
      </c>
      <c r="C937" s="20">
        <v>4620</v>
      </c>
      <c r="D937" s="22">
        <f>production!Q658</f>
        <v>3150</v>
      </c>
      <c r="E937" s="20">
        <f t="shared" si="81"/>
        <v>-1470</v>
      </c>
      <c r="F937" s="26" t="s">
        <v>1859</v>
      </c>
      <c r="G937" s="20"/>
      <c r="H937" s="21"/>
    </row>
    <row r="938" spans="1:8" x14ac:dyDescent="0.35">
      <c r="A938" s="19" t="s">
        <v>100</v>
      </c>
      <c r="B938" s="20">
        <v>360</v>
      </c>
      <c r="C938" s="20">
        <v>2520</v>
      </c>
      <c r="D938" s="22">
        <f>production!Q659</f>
        <v>1410</v>
      </c>
      <c r="E938" s="20">
        <f t="shared" si="81"/>
        <v>-1110</v>
      </c>
      <c r="F938" s="26" t="s">
        <v>708</v>
      </c>
      <c r="G938" s="20"/>
      <c r="H938" s="21"/>
    </row>
    <row r="939" spans="1:8" x14ac:dyDescent="0.35">
      <c r="A939" s="19" t="s">
        <v>115</v>
      </c>
      <c r="B939" s="20">
        <v>15</v>
      </c>
      <c r="C939" s="20">
        <v>105</v>
      </c>
      <c r="D939" s="22">
        <f>production!Q660</f>
        <v>97</v>
      </c>
      <c r="E939" s="22">
        <f t="shared" si="81"/>
        <v>-8</v>
      </c>
      <c r="F939" s="26" t="s">
        <v>708</v>
      </c>
      <c r="G939" s="20"/>
      <c r="H939" s="21"/>
    </row>
    <row r="940" spans="1:8" x14ac:dyDescent="0.35">
      <c r="A940" s="19" t="s">
        <v>125</v>
      </c>
      <c r="B940" s="20">
        <v>194</v>
      </c>
      <c r="C940" s="20">
        <v>1358</v>
      </c>
      <c r="D940" s="22">
        <f>production!Q661</f>
        <v>13405</v>
      </c>
      <c r="E940" s="22">
        <f t="shared" si="81"/>
        <v>12047</v>
      </c>
      <c r="F940" s="23" t="s">
        <v>201</v>
      </c>
      <c r="G940" s="20"/>
      <c r="H940" s="21"/>
    </row>
    <row r="941" spans="1:8" ht="29" x14ac:dyDescent="0.35">
      <c r="A941" s="19" t="s">
        <v>4</v>
      </c>
      <c r="B941" s="20">
        <v>3135</v>
      </c>
      <c r="C941" s="20">
        <v>21945</v>
      </c>
      <c r="D941" s="22">
        <f>production!Q663</f>
        <v>12257</v>
      </c>
      <c r="E941" s="20">
        <f t="shared" si="81"/>
        <v>-9688</v>
      </c>
      <c r="F941" s="26" t="s">
        <v>1860</v>
      </c>
      <c r="G941" s="24"/>
      <c r="H941" s="21"/>
    </row>
    <row r="942" spans="1:8" x14ac:dyDescent="0.35">
      <c r="A942" s="19" t="s">
        <v>112</v>
      </c>
      <c r="B942" s="20">
        <v>5</v>
      </c>
      <c r="C942" s="20">
        <v>35</v>
      </c>
      <c r="D942" s="22">
        <f>production!Q664</f>
        <v>0</v>
      </c>
      <c r="E942" s="20">
        <f t="shared" si="81"/>
        <v>-35</v>
      </c>
      <c r="F942" s="20" t="s">
        <v>203</v>
      </c>
      <c r="G942" s="20"/>
      <c r="H942" s="21"/>
    </row>
    <row r="943" spans="1:8" x14ac:dyDescent="0.35">
      <c r="A943" s="20" t="s">
        <v>1175</v>
      </c>
      <c r="B943" s="20"/>
      <c r="C943" s="20"/>
      <c r="D943" s="22">
        <f>production!Q665</f>
        <v>0</v>
      </c>
      <c r="E943" s="20"/>
      <c r="F943" s="20" t="s">
        <v>203</v>
      </c>
      <c r="G943" s="20"/>
      <c r="H943" s="21"/>
    </row>
    <row r="944" spans="1:8" x14ac:dyDescent="0.35">
      <c r="A944" s="19" t="s">
        <v>116</v>
      </c>
      <c r="B944" s="20">
        <v>7</v>
      </c>
      <c r="C944" s="20">
        <v>49</v>
      </c>
      <c r="D944" s="22">
        <f>production!Q666</f>
        <v>107</v>
      </c>
      <c r="E944" s="22">
        <f>D944-C944</f>
        <v>58</v>
      </c>
      <c r="F944" s="23" t="s">
        <v>201</v>
      </c>
      <c r="G944" s="20"/>
      <c r="H944" s="21"/>
    </row>
    <row r="945" spans="1:8" x14ac:dyDescent="0.35">
      <c r="A945" s="19" t="s">
        <v>124</v>
      </c>
      <c r="B945" s="20">
        <v>3</v>
      </c>
      <c r="C945" s="20">
        <v>21</v>
      </c>
      <c r="D945" s="22">
        <f>production!Q667</f>
        <v>94</v>
      </c>
      <c r="E945" s="22">
        <f>D945-C945</f>
        <v>73</v>
      </c>
      <c r="F945" s="23" t="s">
        <v>201</v>
      </c>
      <c r="G945" s="20"/>
      <c r="H945" s="21"/>
    </row>
    <row r="946" spans="1:8" x14ac:dyDescent="0.35">
      <c r="A946" s="20" t="s">
        <v>1178</v>
      </c>
      <c r="B946" s="20"/>
      <c r="C946" s="20"/>
      <c r="D946" s="22">
        <f>production!Q672</f>
        <v>0</v>
      </c>
      <c r="E946" s="20"/>
      <c r="F946" s="20" t="s">
        <v>203</v>
      </c>
      <c r="G946" s="20"/>
      <c r="H946" s="21"/>
    </row>
    <row r="947" spans="1:8" x14ac:dyDescent="0.35">
      <c r="A947" s="20" t="s">
        <v>1177</v>
      </c>
      <c r="B947" s="20"/>
      <c r="C947" s="20"/>
      <c r="D947" s="22">
        <f>production!Q673</f>
        <v>0</v>
      </c>
      <c r="E947" s="20"/>
      <c r="F947" s="20" t="s">
        <v>203</v>
      </c>
      <c r="G947" s="20"/>
      <c r="H947" s="21"/>
    </row>
    <row r="949" spans="1:8" ht="29" x14ac:dyDescent="0.35">
      <c r="A949" s="16" t="s">
        <v>191</v>
      </c>
      <c r="B949" s="16" t="s">
        <v>192</v>
      </c>
      <c r="C949" s="17" t="s">
        <v>196</v>
      </c>
      <c r="D949" s="17" t="s">
        <v>193</v>
      </c>
      <c r="E949" s="17" t="s">
        <v>200</v>
      </c>
      <c r="F949" s="16" t="s">
        <v>204</v>
      </c>
      <c r="G949" s="17" t="s">
        <v>194</v>
      </c>
      <c r="H949" s="18" t="s">
        <v>630</v>
      </c>
    </row>
    <row r="950" spans="1:8" x14ac:dyDescent="0.35">
      <c r="A950" s="19" t="s">
        <v>2</v>
      </c>
      <c r="B950" s="20">
        <v>287</v>
      </c>
      <c r="C950" s="20">
        <v>2009</v>
      </c>
      <c r="D950" s="22">
        <f>production!I679</f>
        <v>1811</v>
      </c>
      <c r="E950" s="20">
        <f t="shared" ref="E950:E956" si="82">D950-C950</f>
        <v>-198</v>
      </c>
      <c r="F950" s="26"/>
      <c r="G950" s="20"/>
      <c r="H950" s="21"/>
    </row>
    <row r="951" spans="1:8" x14ac:dyDescent="0.35">
      <c r="A951" s="19" t="s">
        <v>3</v>
      </c>
      <c r="B951" s="20">
        <v>660</v>
      </c>
      <c r="C951" s="20">
        <v>4620</v>
      </c>
      <c r="D951" s="22">
        <f>production!I680</f>
        <v>3876</v>
      </c>
      <c r="E951" s="20">
        <f t="shared" si="82"/>
        <v>-744</v>
      </c>
      <c r="F951" s="26" t="s">
        <v>1873</v>
      </c>
      <c r="G951" s="20"/>
      <c r="H951" s="21"/>
    </row>
    <row r="952" spans="1:8" x14ac:dyDescent="0.35">
      <c r="A952" s="19" t="s">
        <v>100</v>
      </c>
      <c r="B952" s="20">
        <v>360</v>
      </c>
      <c r="C952" s="20">
        <v>2520</v>
      </c>
      <c r="D952" s="22">
        <f>production!I681</f>
        <v>1610</v>
      </c>
      <c r="E952" s="20">
        <f t="shared" si="82"/>
        <v>-910</v>
      </c>
      <c r="F952" s="26" t="s">
        <v>708</v>
      </c>
      <c r="G952" s="20"/>
      <c r="H952" s="21"/>
    </row>
    <row r="953" spans="1:8" x14ac:dyDescent="0.35">
      <c r="A953" s="19" t="s">
        <v>115</v>
      </c>
      <c r="B953" s="20">
        <v>15</v>
      </c>
      <c r="C953" s="20">
        <v>105</v>
      </c>
      <c r="D953" s="22">
        <f>production!H682</f>
        <v>77</v>
      </c>
      <c r="E953" s="22">
        <f t="shared" si="82"/>
        <v>-28</v>
      </c>
      <c r="F953" s="26"/>
      <c r="G953" s="20"/>
      <c r="H953" s="21"/>
    </row>
    <row r="954" spans="1:8" x14ac:dyDescent="0.35">
      <c r="A954" s="19" t="s">
        <v>125</v>
      </c>
      <c r="B954" s="20">
        <v>194</v>
      </c>
      <c r="C954" s="20">
        <v>1358</v>
      </c>
      <c r="D954" s="22">
        <f>production!I683</f>
        <v>11174</v>
      </c>
      <c r="E954" s="22">
        <f t="shared" si="82"/>
        <v>9816</v>
      </c>
      <c r="F954" s="23"/>
      <c r="G954" s="20"/>
      <c r="H954" s="21"/>
    </row>
    <row r="955" spans="1:8" x14ac:dyDescent="0.35">
      <c r="A955" s="19" t="s">
        <v>4</v>
      </c>
      <c r="B955" s="20">
        <v>3135</v>
      </c>
      <c r="C955" s="20">
        <v>21945</v>
      </c>
      <c r="D955" s="22">
        <f>production!I685</f>
        <v>9304</v>
      </c>
      <c r="E955" s="20">
        <f t="shared" si="82"/>
        <v>-12641</v>
      </c>
      <c r="F955" s="26" t="s">
        <v>1874</v>
      </c>
      <c r="G955" s="24"/>
      <c r="H955" s="21"/>
    </row>
    <row r="956" spans="1:8" x14ac:dyDescent="0.35">
      <c r="A956" s="19" t="s">
        <v>112</v>
      </c>
      <c r="B956" s="20">
        <v>5</v>
      </c>
      <c r="C956" s="20">
        <v>35</v>
      </c>
      <c r="D956" s="22">
        <f>production!I686</f>
        <v>0</v>
      </c>
      <c r="E956" s="20">
        <f t="shared" si="82"/>
        <v>-35</v>
      </c>
      <c r="F956" s="20" t="s">
        <v>203</v>
      </c>
      <c r="G956" s="20"/>
      <c r="H956" s="21"/>
    </row>
    <row r="957" spans="1:8" x14ac:dyDescent="0.35">
      <c r="A957" s="20" t="s">
        <v>1175</v>
      </c>
      <c r="B957" s="20"/>
      <c r="C957" s="20"/>
      <c r="D957" s="22">
        <f>production!I687</f>
        <v>0</v>
      </c>
      <c r="E957" s="20"/>
      <c r="F957" s="20" t="s">
        <v>203</v>
      </c>
      <c r="G957" s="20"/>
      <c r="H957" s="21"/>
    </row>
    <row r="958" spans="1:8" x14ac:dyDescent="0.35">
      <c r="A958" s="19" t="s">
        <v>116</v>
      </c>
      <c r="B958" s="20">
        <v>7</v>
      </c>
      <c r="C958" s="20">
        <v>49</v>
      </c>
      <c r="D958" s="22">
        <f>production!I688</f>
        <v>108</v>
      </c>
      <c r="E958" s="22">
        <f>D958-C958</f>
        <v>59</v>
      </c>
      <c r="F958" s="23" t="s">
        <v>201</v>
      </c>
      <c r="G958" s="20"/>
      <c r="H958" s="21"/>
    </row>
    <row r="959" spans="1:8" x14ac:dyDescent="0.35">
      <c r="A959" s="19" t="s">
        <v>124</v>
      </c>
      <c r="B959" s="20">
        <v>3</v>
      </c>
      <c r="C959" s="20">
        <v>21</v>
      </c>
      <c r="D959" s="22">
        <f>production!I689</f>
        <v>37</v>
      </c>
      <c r="E959" s="22">
        <f>D959-C959</f>
        <v>16</v>
      </c>
      <c r="F959" s="23" t="s">
        <v>201</v>
      </c>
      <c r="G959" s="20"/>
      <c r="H959" s="21"/>
    </row>
    <row r="960" spans="1:8" x14ac:dyDescent="0.35">
      <c r="A960" s="20" t="s">
        <v>1178</v>
      </c>
      <c r="B960" s="20"/>
      <c r="C960" s="20"/>
      <c r="D960" s="22">
        <f>production!Q686</f>
        <v>0</v>
      </c>
      <c r="E960" s="20"/>
      <c r="F960" s="20" t="s">
        <v>203</v>
      </c>
      <c r="G960" s="20"/>
      <c r="H960" s="21"/>
    </row>
    <row r="961" spans="1:8" x14ac:dyDescent="0.35">
      <c r="A961" s="20" t="s">
        <v>1177</v>
      </c>
      <c r="B961" s="20"/>
      <c r="C961" s="20"/>
      <c r="D961" s="22">
        <f>production!Q687</f>
        <v>0</v>
      </c>
      <c r="E961" s="20"/>
      <c r="F961" s="20" t="s">
        <v>203</v>
      </c>
      <c r="G961" s="20"/>
      <c r="H961" s="21"/>
    </row>
    <row r="963" spans="1:8" ht="29" x14ac:dyDescent="0.35">
      <c r="A963" s="16" t="s">
        <v>191</v>
      </c>
      <c r="B963" s="16" t="s">
        <v>192</v>
      </c>
      <c r="C963" s="17" t="s">
        <v>196</v>
      </c>
      <c r="D963" s="17" t="s">
        <v>193</v>
      </c>
      <c r="E963" s="17" t="s">
        <v>200</v>
      </c>
      <c r="F963" s="16" t="s">
        <v>204</v>
      </c>
      <c r="G963" s="17" t="s">
        <v>194</v>
      </c>
      <c r="H963" s="18" t="s">
        <v>648</v>
      </c>
    </row>
    <row r="964" spans="1:8" x14ac:dyDescent="0.35">
      <c r="A964" s="28" t="s">
        <v>2</v>
      </c>
      <c r="B964" s="20">
        <v>287</v>
      </c>
      <c r="C964" s="20">
        <v>2009</v>
      </c>
      <c r="D964" s="22">
        <f>production!Q679</f>
        <v>1524</v>
      </c>
      <c r="E964" s="20">
        <f t="shared" ref="E964:E970" si="83">D964-C964</f>
        <v>-485</v>
      </c>
      <c r="F964" s="26"/>
      <c r="G964" s="20"/>
      <c r="H964" s="21"/>
    </row>
    <row r="965" spans="1:8" x14ac:dyDescent="0.35">
      <c r="A965" s="28" t="s">
        <v>3</v>
      </c>
      <c r="B965" s="20">
        <v>660</v>
      </c>
      <c r="C965" s="20">
        <v>4620</v>
      </c>
      <c r="D965" s="22">
        <f>production!Q680</f>
        <v>4684</v>
      </c>
      <c r="E965" s="20">
        <f t="shared" si="83"/>
        <v>64</v>
      </c>
      <c r="F965" s="26"/>
      <c r="G965" s="20"/>
      <c r="H965" s="21"/>
    </row>
    <row r="966" spans="1:8" x14ac:dyDescent="0.35">
      <c r="A966" s="28" t="s">
        <v>100</v>
      </c>
      <c r="B966" s="20">
        <v>360</v>
      </c>
      <c r="C966" s="20">
        <v>2520</v>
      </c>
      <c r="D966" s="22">
        <f>production!Q681</f>
        <v>1430</v>
      </c>
      <c r="E966" s="20">
        <f t="shared" si="83"/>
        <v>-1090</v>
      </c>
      <c r="F966" s="26"/>
      <c r="G966" s="20"/>
      <c r="H966" s="21"/>
    </row>
    <row r="967" spans="1:8" x14ac:dyDescent="0.35">
      <c r="A967" s="28" t="s">
        <v>115</v>
      </c>
      <c r="B967" s="20">
        <v>15</v>
      </c>
      <c r="C967" s="20">
        <v>105</v>
      </c>
      <c r="D967" s="22">
        <f>production!Q682</f>
        <v>8</v>
      </c>
      <c r="E967" s="22">
        <f t="shared" si="83"/>
        <v>-97</v>
      </c>
      <c r="F967" s="26"/>
      <c r="G967" s="20"/>
      <c r="H967" s="21"/>
    </row>
    <row r="968" spans="1:8" x14ac:dyDescent="0.35">
      <c r="A968" s="28" t="s">
        <v>125</v>
      </c>
      <c r="B968" s="20">
        <v>194</v>
      </c>
      <c r="C968" s="20">
        <v>1358</v>
      </c>
      <c r="D968" s="22">
        <f>production!Q683</f>
        <v>12565</v>
      </c>
      <c r="E968" s="22">
        <f t="shared" si="83"/>
        <v>11207</v>
      </c>
      <c r="F968" s="23"/>
      <c r="G968" s="20"/>
      <c r="H968" s="21"/>
    </row>
    <row r="969" spans="1:8" x14ac:dyDescent="0.35">
      <c r="A969" s="28" t="s">
        <v>4</v>
      </c>
      <c r="B969" s="20">
        <v>3135</v>
      </c>
      <c r="C969" s="20">
        <v>21945</v>
      </c>
      <c r="D969" s="22">
        <f>production!Q685</f>
        <v>14515</v>
      </c>
      <c r="E969" s="20">
        <f t="shared" si="83"/>
        <v>-7430</v>
      </c>
      <c r="F969" s="26"/>
      <c r="G969" s="24"/>
      <c r="H969" s="21"/>
    </row>
    <row r="970" spans="1:8" x14ac:dyDescent="0.35">
      <c r="A970" s="28" t="s">
        <v>112</v>
      </c>
      <c r="B970" s="20">
        <v>5</v>
      </c>
      <c r="C970" s="20">
        <v>35</v>
      </c>
      <c r="D970" s="22" t="e">
        <f>production!#REF!</f>
        <v>#REF!</v>
      </c>
      <c r="E970" s="20" t="e">
        <f t="shared" si="83"/>
        <v>#REF!</v>
      </c>
      <c r="F970" s="20" t="s">
        <v>203</v>
      </c>
      <c r="G970" s="20"/>
      <c r="H970" s="21"/>
    </row>
    <row r="971" spans="1:8" x14ac:dyDescent="0.35">
      <c r="A971" s="20" t="s">
        <v>1175</v>
      </c>
      <c r="B971" s="20"/>
      <c r="C971" s="20"/>
      <c r="D971" s="22" t="e">
        <f>production!#REF!</f>
        <v>#REF!</v>
      </c>
      <c r="E971" s="20"/>
      <c r="F971" s="20" t="s">
        <v>203</v>
      </c>
      <c r="G971" s="20"/>
      <c r="H971" s="21"/>
    </row>
    <row r="972" spans="1:8" x14ac:dyDescent="0.35">
      <c r="A972" s="28" t="s">
        <v>116</v>
      </c>
      <c r="B972" s="20">
        <v>7</v>
      </c>
      <c r="C972" s="20">
        <v>49</v>
      </c>
      <c r="D972" s="22">
        <f>production!Q688</f>
        <v>1</v>
      </c>
      <c r="E972" s="22">
        <f>D972-C972</f>
        <v>-48</v>
      </c>
      <c r="F972" s="23" t="s">
        <v>1885</v>
      </c>
      <c r="G972" s="20"/>
      <c r="H972" s="21"/>
    </row>
    <row r="973" spans="1:8" x14ac:dyDescent="0.35">
      <c r="A973" s="28" t="s">
        <v>124</v>
      </c>
      <c r="B973" s="20">
        <v>3</v>
      </c>
      <c r="C973" s="20">
        <v>21</v>
      </c>
      <c r="D973" s="22">
        <f>production!Q689</f>
        <v>1</v>
      </c>
      <c r="E973" s="22">
        <f>D973-C973</f>
        <v>-20</v>
      </c>
      <c r="F973" s="23" t="s">
        <v>1885</v>
      </c>
      <c r="G973" s="20"/>
      <c r="H973" s="21"/>
    </row>
    <row r="974" spans="1:8" x14ac:dyDescent="0.35">
      <c r="A974" s="20" t="s">
        <v>1178</v>
      </c>
      <c r="B974" s="20"/>
      <c r="C974" s="20"/>
      <c r="D974" s="22" t="e">
        <f>production!#REF!</f>
        <v>#REF!</v>
      </c>
      <c r="E974" s="20"/>
      <c r="F974" s="20" t="s">
        <v>203</v>
      </c>
      <c r="G974" s="20"/>
      <c r="H974" s="21"/>
    </row>
    <row r="975" spans="1:8" x14ac:dyDescent="0.35">
      <c r="A975" s="20" t="s">
        <v>1177</v>
      </c>
      <c r="B975" s="20"/>
      <c r="C975" s="20"/>
      <c r="D975" s="22" t="e">
        <f>production!#REF!</f>
        <v>#REF!</v>
      </c>
      <c r="E975" s="20"/>
      <c r="F975" s="20" t="s">
        <v>203</v>
      </c>
      <c r="G975" s="20"/>
      <c r="H975" s="21"/>
    </row>
    <row r="977" spans="1:8" ht="29" x14ac:dyDescent="0.35">
      <c r="A977" s="16" t="s">
        <v>191</v>
      </c>
      <c r="B977" s="16" t="s">
        <v>192</v>
      </c>
      <c r="C977" s="17" t="s">
        <v>196</v>
      </c>
      <c r="D977" s="17" t="s">
        <v>193</v>
      </c>
      <c r="E977" s="17" t="s">
        <v>200</v>
      </c>
      <c r="F977" s="16" t="s">
        <v>204</v>
      </c>
      <c r="G977" s="17" t="s">
        <v>194</v>
      </c>
      <c r="H977" s="18" t="s">
        <v>692</v>
      </c>
    </row>
    <row r="978" spans="1:8" x14ac:dyDescent="0.35">
      <c r="A978" s="28" t="s">
        <v>2</v>
      </c>
      <c r="B978" s="20">
        <v>287</v>
      </c>
      <c r="C978" s="20">
        <v>2009</v>
      </c>
      <c r="D978" s="22">
        <f>[1]production!I701</f>
        <v>1301</v>
      </c>
      <c r="E978" s="20">
        <f t="shared" ref="E978:E984" si="84">D978-C978</f>
        <v>-708</v>
      </c>
      <c r="F978" s="26" t="s">
        <v>1896</v>
      </c>
      <c r="G978" s="20"/>
      <c r="H978" s="21"/>
    </row>
    <row r="979" spans="1:8" x14ac:dyDescent="0.35">
      <c r="A979" s="28" t="s">
        <v>3</v>
      </c>
      <c r="B979" s="20">
        <v>660</v>
      </c>
      <c r="C979" s="20">
        <v>4620</v>
      </c>
      <c r="D979" s="22">
        <f>[1]production!I702</f>
        <v>4288</v>
      </c>
      <c r="E979" s="20">
        <f t="shared" si="84"/>
        <v>-332</v>
      </c>
      <c r="F979" s="26" t="s">
        <v>1898</v>
      </c>
      <c r="G979" s="20"/>
      <c r="H979" s="21"/>
    </row>
    <row r="980" spans="1:8" x14ac:dyDescent="0.35">
      <c r="A980" s="28" t="s">
        <v>100</v>
      </c>
      <c r="B980" s="20">
        <v>360</v>
      </c>
      <c r="C980" s="20">
        <v>2520</v>
      </c>
      <c r="D980" s="22">
        <f>[1]production!I703</f>
        <v>1420</v>
      </c>
      <c r="E980" s="20">
        <f t="shared" si="84"/>
        <v>-1100</v>
      </c>
      <c r="F980" s="26" t="s">
        <v>625</v>
      </c>
      <c r="G980" s="20"/>
      <c r="H980" s="21"/>
    </row>
    <row r="981" spans="1:8" x14ac:dyDescent="0.35">
      <c r="A981" s="28" t="s">
        <v>115</v>
      </c>
      <c r="B981" s="20">
        <v>15</v>
      </c>
      <c r="C981" s="20">
        <v>105</v>
      </c>
      <c r="D981" s="22">
        <f>[1]production!I704</f>
        <v>107</v>
      </c>
      <c r="E981" s="22">
        <f t="shared" si="84"/>
        <v>2</v>
      </c>
      <c r="F981" s="26" t="s">
        <v>201</v>
      </c>
      <c r="G981" s="20"/>
      <c r="H981" s="21"/>
    </row>
    <row r="982" spans="1:8" x14ac:dyDescent="0.35">
      <c r="A982" s="28" t="s">
        <v>125</v>
      </c>
      <c r="B982" s="20">
        <v>194</v>
      </c>
      <c r="C982" s="20">
        <v>1358</v>
      </c>
      <c r="D982" s="22">
        <f>[1]production!I705</f>
        <v>11648</v>
      </c>
      <c r="E982" s="22">
        <f t="shared" si="84"/>
        <v>10290</v>
      </c>
      <c r="F982" s="23" t="s">
        <v>201</v>
      </c>
      <c r="G982" s="20"/>
      <c r="H982" s="21"/>
    </row>
    <row r="983" spans="1:8" x14ac:dyDescent="0.35">
      <c r="A983" s="28" t="s">
        <v>4</v>
      </c>
      <c r="B983" s="20">
        <v>3135</v>
      </c>
      <c r="C983" s="20">
        <v>21945</v>
      </c>
      <c r="D983" s="22">
        <f>[1]production!I707</f>
        <v>12304</v>
      </c>
      <c r="E983" s="20">
        <f t="shared" si="84"/>
        <v>-9641</v>
      </c>
      <c r="F983" s="26" t="s">
        <v>1897</v>
      </c>
      <c r="G983" s="24"/>
      <c r="H983" s="21"/>
    </row>
    <row r="984" spans="1:8" x14ac:dyDescent="0.35">
      <c r="A984" s="28" t="s">
        <v>112</v>
      </c>
      <c r="B984" s="20">
        <v>5</v>
      </c>
      <c r="C984" s="20">
        <v>35</v>
      </c>
      <c r="D984" s="22">
        <f>[1]production!I708</f>
        <v>0</v>
      </c>
      <c r="E984" s="20">
        <f t="shared" si="84"/>
        <v>-35</v>
      </c>
      <c r="F984" s="20" t="s">
        <v>203</v>
      </c>
      <c r="G984" s="20"/>
      <c r="H984" s="21"/>
    </row>
    <row r="985" spans="1:8" x14ac:dyDescent="0.35">
      <c r="A985" s="20" t="s">
        <v>1175</v>
      </c>
      <c r="B985" s="20"/>
      <c r="C985" s="20"/>
      <c r="D985" s="22">
        <f>[1]production!I709</f>
        <v>0</v>
      </c>
      <c r="E985" s="20"/>
      <c r="F985" s="20" t="s">
        <v>203</v>
      </c>
      <c r="G985" s="20"/>
      <c r="H985" s="21"/>
    </row>
    <row r="986" spans="1:8" x14ac:dyDescent="0.35">
      <c r="A986" s="28" t="s">
        <v>116</v>
      </c>
      <c r="B986" s="20">
        <v>7</v>
      </c>
      <c r="C986" s="20">
        <v>49</v>
      </c>
      <c r="D986" s="22">
        <f>[1]production!I710</f>
        <v>106</v>
      </c>
      <c r="E986" s="22">
        <f>D986-C986</f>
        <v>57</v>
      </c>
      <c r="F986" s="23" t="s">
        <v>201</v>
      </c>
      <c r="G986" s="20"/>
      <c r="H986" s="21"/>
    </row>
    <row r="987" spans="1:8" x14ac:dyDescent="0.35">
      <c r="A987" s="28" t="s">
        <v>124</v>
      </c>
      <c r="B987" s="20">
        <v>3</v>
      </c>
      <c r="C987" s="20">
        <v>21</v>
      </c>
      <c r="D987" s="22">
        <f>[1]production!$I$711</f>
        <v>21</v>
      </c>
      <c r="E987" s="22">
        <f>D987-C987</f>
        <v>0</v>
      </c>
      <c r="F987" s="23" t="s">
        <v>201</v>
      </c>
      <c r="G987" s="20"/>
      <c r="H987" s="21"/>
    </row>
    <row r="988" spans="1:8" x14ac:dyDescent="0.35">
      <c r="A988" s="20" t="s">
        <v>1178</v>
      </c>
      <c r="B988" s="20"/>
      <c r="C988" s="20"/>
      <c r="D988" s="22">
        <f>[1]production!Q714</f>
        <v>0</v>
      </c>
      <c r="E988" s="20"/>
      <c r="F988" s="20" t="s">
        <v>203</v>
      </c>
      <c r="G988" s="20"/>
      <c r="H988" s="21"/>
    </row>
    <row r="989" spans="1:8" x14ac:dyDescent="0.35">
      <c r="A989" s="20" t="s">
        <v>1177</v>
      </c>
      <c r="B989" s="20"/>
      <c r="C989" s="20"/>
      <c r="D989" s="22">
        <f>[1]production!Q715</f>
        <v>0</v>
      </c>
      <c r="E989" s="20"/>
      <c r="F989" s="20" t="s">
        <v>203</v>
      </c>
      <c r="G989" s="20"/>
      <c r="H989" s="21"/>
    </row>
    <row r="991" spans="1:8" ht="29" x14ac:dyDescent="0.35">
      <c r="A991" s="16" t="s">
        <v>191</v>
      </c>
      <c r="B991" s="16" t="s">
        <v>192</v>
      </c>
      <c r="C991" s="17" t="s">
        <v>196</v>
      </c>
      <c r="D991" s="17" t="s">
        <v>193</v>
      </c>
      <c r="E991" s="17" t="s">
        <v>200</v>
      </c>
      <c r="F991" s="16" t="s">
        <v>204</v>
      </c>
      <c r="G991" s="17" t="s">
        <v>194</v>
      </c>
      <c r="H991" s="18" t="s">
        <v>710</v>
      </c>
    </row>
    <row r="992" spans="1:8" x14ac:dyDescent="0.35">
      <c r="A992" s="28" t="s">
        <v>2</v>
      </c>
      <c r="B992" s="20">
        <v>287</v>
      </c>
      <c r="C992" s="20">
        <v>2009</v>
      </c>
      <c r="D992" s="22">
        <f>production!Q701</f>
        <v>1729</v>
      </c>
      <c r="E992" s="20">
        <f t="shared" ref="E992:E998" si="85">D992-C992</f>
        <v>-280</v>
      </c>
      <c r="F992" s="26" t="s">
        <v>1896</v>
      </c>
      <c r="G992" s="20"/>
      <c r="H992" s="21"/>
    </row>
    <row r="993" spans="1:8" x14ac:dyDescent="0.35">
      <c r="A993" s="28" t="s">
        <v>3</v>
      </c>
      <c r="B993" s="20">
        <v>660</v>
      </c>
      <c r="C993" s="20">
        <v>4620</v>
      </c>
      <c r="D993" s="22">
        <f>production!Q702</f>
        <v>4537</v>
      </c>
      <c r="E993" s="20">
        <f t="shared" si="85"/>
        <v>-83</v>
      </c>
      <c r="F993" s="26" t="s">
        <v>1898</v>
      </c>
      <c r="G993" s="20"/>
      <c r="H993" s="21"/>
    </row>
    <row r="994" spans="1:8" x14ac:dyDescent="0.35">
      <c r="A994" s="28" t="s">
        <v>100</v>
      </c>
      <c r="B994" s="20">
        <v>360</v>
      </c>
      <c r="C994" s="20">
        <v>2520</v>
      </c>
      <c r="D994" s="22">
        <f>production!Q703</f>
        <v>964.04494382022494</v>
      </c>
      <c r="E994" s="20">
        <f t="shared" si="85"/>
        <v>-1555.9550561797751</v>
      </c>
      <c r="F994" s="26" t="s">
        <v>625</v>
      </c>
      <c r="G994" s="20"/>
      <c r="H994" s="21"/>
    </row>
    <row r="995" spans="1:8" x14ac:dyDescent="0.35">
      <c r="A995" s="28" t="s">
        <v>115</v>
      </c>
      <c r="B995" s="20">
        <v>15</v>
      </c>
      <c r="C995" s="20">
        <v>105</v>
      </c>
      <c r="D995" s="22">
        <f>production!Q704</f>
        <v>174</v>
      </c>
      <c r="E995" s="22">
        <f t="shared" si="85"/>
        <v>69</v>
      </c>
      <c r="F995" s="26" t="s">
        <v>201</v>
      </c>
      <c r="G995" s="20"/>
      <c r="H995" s="21"/>
    </row>
    <row r="996" spans="1:8" x14ac:dyDescent="0.35">
      <c r="A996" s="28" t="s">
        <v>125</v>
      </c>
      <c r="B996" s="20">
        <v>194</v>
      </c>
      <c r="C996" s="20">
        <v>1358</v>
      </c>
      <c r="D996" s="22">
        <f>production!Q705</f>
        <v>12382</v>
      </c>
      <c r="E996" s="22">
        <f t="shared" si="85"/>
        <v>11024</v>
      </c>
      <c r="F996" s="23" t="s">
        <v>201</v>
      </c>
      <c r="G996" s="20"/>
      <c r="H996" s="21"/>
    </row>
    <row r="997" spans="1:8" x14ac:dyDescent="0.35">
      <c r="A997" s="28" t="s">
        <v>4</v>
      </c>
      <c r="B997" s="20">
        <v>3135</v>
      </c>
      <c r="C997" s="20">
        <v>21945</v>
      </c>
      <c r="D997" s="22">
        <f>production!Q706</f>
        <v>19786.044943820201</v>
      </c>
      <c r="E997" s="20">
        <f t="shared" si="85"/>
        <v>-2158.9550561797987</v>
      </c>
      <c r="F997" s="26" t="s">
        <v>1897</v>
      </c>
      <c r="G997" s="24"/>
      <c r="H997" s="21"/>
    </row>
    <row r="998" spans="1:8" x14ac:dyDescent="0.35">
      <c r="A998" s="28" t="s">
        <v>112</v>
      </c>
      <c r="B998" s="20">
        <v>5</v>
      </c>
      <c r="C998" s="20">
        <v>35</v>
      </c>
      <c r="D998" s="22">
        <f>production!Q707</f>
        <v>12322</v>
      </c>
      <c r="E998" s="20">
        <f t="shared" si="85"/>
        <v>12287</v>
      </c>
      <c r="F998" s="20" t="s">
        <v>203</v>
      </c>
      <c r="G998" s="20"/>
      <c r="H998" s="21"/>
    </row>
    <row r="999" spans="1:8" x14ac:dyDescent="0.35">
      <c r="A999" s="20" t="s">
        <v>1175</v>
      </c>
      <c r="B999" s="20"/>
      <c r="C999" s="20"/>
      <c r="D999" s="22">
        <f>production!Q708</f>
        <v>0</v>
      </c>
      <c r="E999" s="20"/>
      <c r="F999" s="20" t="s">
        <v>203</v>
      </c>
      <c r="G999" s="20"/>
      <c r="H999" s="21"/>
    </row>
    <row r="1000" spans="1:8" x14ac:dyDescent="0.35">
      <c r="A1000" s="28" t="s">
        <v>116</v>
      </c>
      <c r="B1000" s="20">
        <v>7</v>
      </c>
      <c r="C1000" s="20">
        <v>49</v>
      </c>
      <c r="D1000" s="22">
        <v>75</v>
      </c>
      <c r="E1000" s="22">
        <f>D1000-C1000</f>
        <v>26</v>
      </c>
      <c r="F1000" s="23" t="s">
        <v>201</v>
      </c>
      <c r="G1000" s="20"/>
      <c r="H1000" s="21"/>
    </row>
    <row r="1001" spans="1:8" x14ac:dyDescent="0.35">
      <c r="A1001" s="28" t="s">
        <v>124</v>
      </c>
      <c r="B1001" s="20">
        <v>3</v>
      </c>
      <c r="C1001" s="20">
        <v>21</v>
      </c>
      <c r="D1001" s="22">
        <v>156</v>
      </c>
      <c r="E1001" s="22">
        <f>D1001-C1001</f>
        <v>135</v>
      </c>
      <c r="F1001" s="23" t="s">
        <v>201</v>
      </c>
      <c r="G1001" s="20"/>
      <c r="H1001" s="21"/>
    </row>
    <row r="1002" spans="1:8" x14ac:dyDescent="0.35">
      <c r="A1002" s="20" t="s">
        <v>1178</v>
      </c>
      <c r="B1002" s="20"/>
      <c r="C1002" s="20"/>
      <c r="D1002" s="22">
        <f>production!I739</f>
        <v>0</v>
      </c>
      <c r="E1002" s="20"/>
      <c r="F1002" s="20" t="s">
        <v>203</v>
      </c>
      <c r="G1002" s="20"/>
      <c r="H1002" s="21"/>
    </row>
    <row r="1003" spans="1:8" x14ac:dyDescent="0.35">
      <c r="A1003" s="20" t="s">
        <v>1177</v>
      </c>
      <c r="B1003" s="20"/>
      <c r="C1003" s="20"/>
      <c r="D1003" s="22">
        <f>production!I739</f>
        <v>0</v>
      </c>
      <c r="E1003" s="20"/>
      <c r="F1003" s="20" t="s">
        <v>203</v>
      </c>
      <c r="G1003" s="20"/>
      <c r="H1003" s="21"/>
    </row>
    <row r="1005" spans="1:8" ht="29" x14ac:dyDescent="0.35">
      <c r="A1005" s="16" t="s">
        <v>191</v>
      </c>
      <c r="B1005" s="16" t="s">
        <v>192</v>
      </c>
      <c r="C1005" s="17" t="s">
        <v>196</v>
      </c>
      <c r="D1005" s="17" t="s">
        <v>193</v>
      </c>
      <c r="E1005" s="17" t="s">
        <v>200</v>
      </c>
      <c r="F1005" s="16" t="s">
        <v>204</v>
      </c>
      <c r="G1005" s="17" t="s">
        <v>194</v>
      </c>
      <c r="H1005" s="18" t="s">
        <v>764</v>
      </c>
    </row>
    <row r="1006" spans="1:8" x14ac:dyDescent="0.35">
      <c r="A1006" s="28" t="s">
        <v>2</v>
      </c>
      <c r="B1006" s="20">
        <v>287</v>
      </c>
      <c r="C1006" s="20">
        <v>2009</v>
      </c>
      <c r="D1006" s="22">
        <f>production!I723</f>
        <v>1825</v>
      </c>
      <c r="E1006" s="20">
        <f>D1006-C1006</f>
        <v>-184</v>
      </c>
      <c r="F1006" s="26" t="s">
        <v>625</v>
      </c>
      <c r="G1006" s="20"/>
      <c r="H1006" s="21"/>
    </row>
    <row r="1007" spans="1:8" x14ac:dyDescent="0.35">
      <c r="A1007" s="28" t="s">
        <v>3</v>
      </c>
      <c r="B1007" s="20">
        <v>660</v>
      </c>
      <c r="C1007" s="20">
        <v>4620</v>
      </c>
      <c r="D1007" s="22">
        <f>production!I724</f>
        <v>3945</v>
      </c>
      <c r="E1007" s="20">
        <f>D1007-C1007</f>
        <v>-675</v>
      </c>
      <c r="F1007" s="26" t="s">
        <v>625</v>
      </c>
      <c r="G1007" s="20"/>
      <c r="H1007" s="21"/>
    </row>
    <row r="1008" spans="1:8" x14ac:dyDescent="0.35">
      <c r="A1008" s="28" t="s">
        <v>100</v>
      </c>
      <c r="B1008" s="20">
        <v>360</v>
      </c>
      <c r="C1008" s="20">
        <v>2520</v>
      </c>
      <c r="D1008" s="22">
        <f>production!I725</f>
        <v>1435</v>
      </c>
      <c r="E1008" s="20">
        <f>D1008-C1008</f>
        <v>-1085</v>
      </c>
      <c r="F1008" s="26" t="s">
        <v>625</v>
      </c>
      <c r="G1008" s="20"/>
      <c r="H1008" s="21"/>
    </row>
    <row r="1009" spans="1:8" x14ac:dyDescent="0.35">
      <c r="A1009" s="28" t="s">
        <v>115</v>
      </c>
      <c r="B1009" s="20">
        <v>15</v>
      </c>
      <c r="C1009" s="20">
        <v>105</v>
      </c>
      <c r="D1009" s="22">
        <f>production!I726</f>
        <v>106</v>
      </c>
      <c r="E1009" s="22">
        <v>106</v>
      </c>
      <c r="F1009" s="26" t="s">
        <v>201</v>
      </c>
      <c r="G1009" s="20"/>
      <c r="H1009" s="21"/>
    </row>
    <row r="1010" spans="1:8" x14ac:dyDescent="0.35">
      <c r="A1010" s="28" t="s">
        <v>125</v>
      </c>
      <c r="B1010" s="20">
        <v>194</v>
      </c>
      <c r="C1010" s="20">
        <v>1358</v>
      </c>
      <c r="D1010" s="22">
        <f>production!I727</f>
        <v>14278</v>
      </c>
      <c r="E1010" s="22">
        <f>D1010-C1010</f>
        <v>12920</v>
      </c>
      <c r="F1010" s="23" t="s">
        <v>201</v>
      </c>
      <c r="G1010" s="20"/>
      <c r="H1010" s="21"/>
    </row>
    <row r="1011" spans="1:8" x14ac:dyDescent="0.35">
      <c r="A1011" s="28" t="s">
        <v>4</v>
      </c>
      <c r="B1011" s="20">
        <v>3135</v>
      </c>
      <c r="C1011" s="20">
        <v>21945</v>
      </c>
      <c r="D1011" s="22">
        <f>production!I729</f>
        <v>15311</v>
      </c>
      <c r="E1011" s="20">
        <f>D1011-C1011</f>
        <v>-6634</v>
      </c>
      <c r="F1011" s="26" t="s">
        <v>1919</v>
      </c>
      <c r="G1011" s="24"/>
      <c r="H1011" s="21"/>
    </row>
    <row r="1012" spans="1:8" x14ac:dyDescent="0.35">
      <c r="A1012" s="28" t="s">
        <v>112</v>
      </c>
      <c r="B1012" s="20">
        <v>5</v>
      </c>
      <c r="C1012" s="20">
        <v>35</v>
      </c>
      <c r="D1012" s="22">
        <f>production!Q721</f>
        <v>0</v>
      </c>
      <c r="E1012" s="20">
        <f>D1012-C1012</f>
        <v>-35</v>
      </c>
      <c r="F1012" s="20" t="s">
        <v>203</v>
      </c>
      <c r="G1012" s="20"/>
      <c r="H1012" s="21"/>
    </row>
    <row r="1013" spans="1:8" x14ac:dyDescent="0.35">
      <c r="A1013" s="20" t="s">
        <v>1175</v>
      </c>
      <c r="B1013" s="20"/>
      <c r="C1013" s="20"/>
      <c r="D1013" s="22">
        <f>production!I730</f>
        <v>0</v>
      </c>
      <c r="E1013" s="20"/>
      <c r="F1013" s="20" t="s">
        <v>203</v>
      </c>
      <c r="G1013" s="20"/>
      <c r="H1013" s="21"/>
    </row>
    <row r="1014" spans="1:8" x14ac:dyDescent="0.35">
      <c r="A1014" s="28" t="s">
        <v>116</v>
      </c>
      <c r="B1014" s="20">
        <v>7</v>
      </c>
      <c r="C1014" s="20">
        <v>49</v>
      </c>
      <c r="D1014" s="22">
        <f>production!Q723</f>
        <v>1822</v>
      </c>
      <c r="E1014" s="22">
        <f>D1014-C1014</f>
        <v>1773</v>
      </c>
      <c r="F1014" s="23"/>
      <c r="G1014" s="20"/>
      <c r="H1014" s="21"/>
    </row>
    <row r="1015" spans="1:8" x14ac:dyDescent="0.35">
      <c r="A1015" s="28" t="s">
        <v>124</v>
      </c>
      <c r="B1015" s="20">
        <v>3</v>
      </c>
      <c r="C1015" s="20">
        <v>21</v>
      </c>
      <c r="D1015" s="22">
        <f>production!Q724</f>
        <v>3735</v>
      </c>
      <c r="E1015" s="22">
        <f>D1015-C1015</f>
        <v>3714</v>
      </c>
      <c r="F1015" s="23"/>
      <c r="G1015" s="20"/>
      <c r="H1015" s="21"/>
    </row>
    <row r="1016" spans="1:8" x14ac:dyDescent="0.35">
      <c r="A1016" s="20" t="s">
        <v>1178</v>
      </c>
      <c r="B1016" s="20"/>
      <c r="C1016" s="20"/>
      <c r="D1016" s="22">
        <f>production!Q725</f>
        <v>1050</v>
      </c>
      <c r="E1016" s="20"/>
      <c r="F1016" s="20" t="s">
        <v>203</v>
      </c>
      <c r="G1016" s="20"/>
      <c r="H1016" s="21"/>
    </row>
    <row r="1017" spans="1:8" x14ac:dyDescent="0.35">
      <c r="A1017" s="20" t="s">
        <v>1177</v>
      </c>
      <c r="B1017" s="20"/>
      <c r="C1017" s="20"/>
      <c r="D1017" s="22">
        <f>production!Q726</f>
        <v>115</v>
      </c>
      <c r="E1017" s="20"/>
      <c r="F1017" s="20" t="s">
        <v>203</v>
      </c>
      <c r="G1017" s="20"/>
      <c r="H1017" s="21"/>
    </row>
    <row r="1019" spans="1:8" ht="29" x14ac:dyDescent="0.35">
      <c r="A1019" s="16" t="s">
        <v>191</v>
      </c>
      <c r="B1019" s="16" t="s">
        <v>192</v>
      </c>
      <c r="C1019" s="17" t="s">
        <v>196</v>
      </c>
      <c r="D1019" s="17" t="s">
        <v>193</v>
      </c>
      <c r="E1019" s="17" t="s">
        <v>200</v>
      </c>
      <c r="F1019" s="16" t="s">
        <v>204</v>
      </c>
      <c r="G1019" s="17" t="s">
        <v>194</v>
      </c>
      <c r="H1019" s="18" t="s">
        <v>792</v>
      </c>
    </row>
    <row r="1020" spans="1:8" x14ac:dyDescent="0.35">
      <c r="A1020" s="28" t="s">
        <v>2</v>
      </c>
      <c r="B1020" s="20">
        <v>287</v>
      </c>
      <c r="C1020" s="20">
        <v>2009</v>
      </c>
      <c r="D1020" s="22">
        <f>production!Q723</f>
        <v>1822</v>
      </c>
      <c r="E1020" s="20">
        <f t="shared" ref="E1020:E1026" si="86">D1020-C1020</f>
        <v>-187</v>
      </c>
      <c r="F1020" s="26" t="s">
        <v>1935</v>
      </c>
      <c r="G1020" s="20"/>
      <c r="H1020" s="21"/>
    </row>
    <row r="1021" spans="1:8" x14ac:dyDescent="0.35">
      <c r="A1021" s="28" t="s">
        <v>3</v>
      </c>
      <c r="B1021" s="20">
        <v>660</v>
      </c>
      <c r="C1021" s="20">
        <v>4620</v>
      </c>
      <c r="D1021" s="22">
        <f>production!Q724</f>
        <v>3735</v>
      </c>
      <c r="E1021" s="20">
        <f t="shared" si="86"/>
        <v>-885</v>
      </c>
      <c r="F1021" s="26" t="s">
        <v>1936</v>
      </c>
      <c r="G1021" s="20"/>
      <c r="H1021" s="21"/>
    </row>
    <row r="1022" spans="1:8" x14ac:dyDescent="0.35">
      <c r="A1022" s="28" t="s">
        <v>100</v>
      </c>
      <c r="B1022" s="20">
        <v>360</v>
      </c>
      <c r="C1022" s="20">
        <v>2520</v>
      </c>
      <c r="D1022" s="22">
        <f>production!Q725</f>
        <v>1050</v>
      </c>
      <c r="E1022" s="20">
        <f t="shared" si="86"/>
        <v>-1470</v>
      </c>
      <c r="F1022" s="26" t="s">
        <v>1299</v>
      </c>
      <c r="G1022" s="20"/>
      <c r="H1022" s="21"/>
    </row>
    <row r="1023" spans="1:8" x14ac:dyDescent="0.35">
      <c r="A1023" s="28" t="s">
        <v>115</v>
      </c>
      <c r="B1023" s="20">
        <v>15</v>
      </c>
      <c r="C1023" s="20">
        <v>105</v>
      </c>
      <c r="D1023" s="22">
        <f>production!Q726</f>
        <v>115</v>
      </c>
      <c r="E1023" s="22">
        <f t="shared" si="86"/>
        <v>10</v>
      </c>
      <c r="F1023" s="26" t="s">
        <v>201</v>
      </c>
      <c r="G1023" s="20"/>
      <c r="H1023" s="21"/>
    </row>
    <row r="1024" spans="1:8" x14ac:dyDescent="0.35">
      <c r="A1024" s="28" t="s">
        <v>125</v>
      </c>
      <c r="B1024" s="20">
        <v>194</v>
      </c>
      <c r="C1024" s="20">
        <v>1358</v>
      </c>
      <c r="D1024" s="22">
        <f>production!Q727</f>
        <v>11810</v>
      </c>
      <c r="E1024" s="22">
        <f t="shared" si="86"/>
        <v>10452</v>
      </c>
      <c r="F1024" s="23" t="s">
        <v>201</v>
      </c>
      <c r="G1024" s="20"/>
      <c r="H1024" s="21"/>
    </row>
    <row r="1025" spans="1:8" x14ac:dyDescent="0.35">
      <c r="A1025" s="28" t="s">
        <v>4</v>
      </c>
      <c r="B1025" s="20">
        <v>3135</v>
      </c>
      <c r="C1025" s="20">
        <v>21945</v>
      </c>
      <c r="D1025" s="22">
        <f>production!Q729</f>
        <v>15098</v>
      </c>
      <c r="E1025" s="20">
        <f t="shared" si="86"/>
        <v>-6847</v>
      </c>
      <c r="F1025" s="26" t="s">
        <v>1937</v>
      </c>
      <c r="G1025" s="24"/>
      <c r="H1025" s="21"/>
    </row>
    <row r="1026" spans="1:8" x14ac:dyDescent="0.35">
      <c r="A1026" s="28" t="s">
        <v>112</v>
      </c>
      <c r="B1026" s="20">
        <v>5</v>
      </c>
      <c r="C1026" s="20">
        <v>35</v>
      </c>
      <c r="D1026" s="22">
        <f>production!Q735</f>
        <v>3997</v>
      </c>
      <c r="E1026" s="20">
        <f t="shared" si="86"/>
        <v>3962</v>
      </c>
      <c r="F1026" s="20" t="s">
        <v>203</v>
      </c>
      <c r="G1026" s="20"/>
      <c r="H1026" s="21"/>
    </row>
    <row r="1027" spans="1:8" x14ac:dyDescent="0.35">
      <c r="A1027" s="20" t="s">
        <v>1175</v>
      </c>
      <c r="B1027" s="20"/>
      <c r="C1027" s="20"/>
      <c r="D1027" s="22" t="str">
        <f>production!I744</f>
        <v>week 21TotaI</v>
      </c>
      <c r="E1027" s="20"/>
      <c r="F1027" s="20" t="s">
        <v>203</v>
      </c>
      <c r="G1027" s="20"/>
      <c r="H1027" s="21"/>
    </row>
    <row r="1028" spans="1:8" x14ac:dyDescent="0.35">
      <c r="A1028" s="28" t="s">
        <v>116</v>
      </c>
      <c r="B1028" s="20">
        <v>7</v>
      </c>
      <c r="C1028" s="20">
        <v>49</v>
      </c>
      <c r="D1028" s="22">
        <f>production!Q732</f>
        <v>0</v>
      </c>
      <c r="E1028" s="22">
        <f>D1028-C1028</f>
        <v>-49</v>
      </c>
      <c r="F1028" s="23"/>
      <c r="G1028" s="20"/>
      <c r="H1028" s="21"/>
    </row>
    <row r="1029" spans="1:8" x14ac:dyDescent="0.35">
      <c r="A1029" s="28" t="s">
        <v>124</v>
      </c>
      <c r="B1029" s="20">
        <v>3</v>
      </c>
      <c r="C1029" s="20">
        <v>21</v>
      </c>
      <c r="D1029" s="22">
        <f>production!Q738</f>
        <v>0</v>
      </c>
      <c r="E1029" s="22">
        <f>D1029-C1029</f>
        <v>-21</v>
      </c>
      <c r="F1029" s="23"/>
      <c r="G1029" s="20"/>
      <c r="H1029" s="21"/>
    </row>
    <row r="1030" spans="1:8" x14ac:dyDescent="0.35">
      <c r="A1030" s="20" t="s">
        <v>1178</v>
      </c>
      <c r="B1030" s="20"/>
      <c r="C1030" s="20"/>
      <c r="D1030" s="22">
        <f>production!Q739</f>
        <v>0</v>
      </c>
      <c r="E1030" s="20"/>
      <c r="F1030" s="20" t="s">
        <v>203</v>
      </c>
      <c r="G1030" s="20"/>
      <c r="H1030" s="21"/>
    </row>
    <row r="1031" spans="1:8" x14ac:dyDescent="0.35">
      <c r="A1031" s="20" t="s">
        <v>1177</v>
      </c>
      <c r="B1031" s="20"/>
      <c r="C1031" s="20"/>
      <c r="D1031" s="22">
        <f>production!Q739</f>
        <v>0</v>
      </c>
      <c r="E1031" s="20"/>
      <c r="F1031" s="20" t="s">
        <v>203</v>
      </c>
      <c r="G1031" s="20"/>
      <c r="H1031" s="21"/>
    </row>
    <row r="1033" spans="1:8" ht="29" x14ac:dyDescent="0.35">
      <c r="A1033" s="16" t="s">
        <v>191</v>
      </c>
      <c r="B1033" s="16" t="s">
        <v>192</v>
      </c>
      <c r="C1033" s="17" t="s">
        <v>196</v>
      </c>
      <c r="D1033" s="17" t="s">
        <v>193</v>
      </c>
      <c r="E1033" s="17" t="s">
        <v>200</v>
      </c>
      <c r="F1033" s="16" t="s">
        <v>204</v>
      </c>
      <c r="G1033" s="17" t="s">
        <v>194</v>
      </c>
      <c r="H1033" s="18" t="s">
        <v>829</v>
      </c>
    </row>
    <row r="1034" spans="1:8" x14ac:dyDescent="0.35">
      <c r="A1034" s="28" t="s">
        <v>2</v>
      </c>
      <c r="B1034" s="20">
        <v>287</v>
      </c>
      <c r="C1034" s="20">
        <v>2009</v>
      </c>
      <c r="D1034" s="22">
        <f>production!I745</f>
        <v>1839</v>
      </c>
      <c r="E1034" s="20">
        <f t="shared" ref="E1034:E1040" si="87">D1034-C1034</f>
        <v>-170</v>
      </c>
      <c r="F1034" s="26" t="s">
        <v>1946</v>
      </c>
      <c r="G1034" s="20"/>
      <c r="H1034" s="21"/>
    </row>
    <row r="1035" spans="1:8" x14ac:dyDescent="0.35">
      <c r="A1035" s="28" t="s">
        <v>3</v>
      </c>
      <c r="B1035" s="20">
        <v>660</v>
      </c>
      <c r="C1035" s="20">
        <v>4620</v>
      </c>
      <c r="D1035" s="22">
        <f>production!I746</f>
        <v>4687</v>
      </c>
      <c r="E1035" s="20">
        <f t="shared" si="87"/>
        <v>67</v>
      </c>
      <c r="F1035" s="26" t="s">
        <v>1947</v>
      </c>
      <c r="G1035" s="20"/>
      <c r="H1035" s="21"/>
    </row>
    <row r="1036" spans="1:8" x14ac:dyDescent="0.35">
      <c r="A1036" s="28" t="s">
        <v>100</v>
      </c>
      <c r="B1036" s="20">
        <v>360</v>
      </c>
      <c r="C1036" s="20">
        <v>2520</v>
      </c>
      <c r="D1036" s="22">
        <f>production!I747</f>
        <v>1527</v>
      </c>
      <c r="E1036" s="20">
        <f t="shared" si="87"/>
        <v>-993</v>
      </c>
      <c r="F1036" s="26" t="s">
        <v>1946</v>
      </c>
      <c r="G1036" s="20"/>
      <c r="H1036" s="21"/>
    </row>
    <row r="1037" spans="1:8" x14ac:dyDescent="0.35">
      <c r="A1037" s="28" t="s">
        <v>115</v>
      </c>
      <c r="B1037" s="20">
        <v>15</v>
      </c>
      <c r="C1037" s="20">
        <v>105</v>
      </c>
      <c r="D1037" s="22">
        <f>production!I748</f>
        <v>88</v>
      </c>
      <c r="E1037" s="22">
        <f t="shared" si="87"/>
        <v>-17</v>
      </c>
      <c r="F1037" s="26" t="s">
        <v>1946</v>
      </c>
      <c r="G1037" s="20"/>
      <c r="H1037" s="21"/>
    </row>
    <row r="1038" spans="1:8" x14ac:dyDescent="0.35">
      <c r="A1038" s="28" t="s">
        <v>125</v>
      </c>
      <c r="B1038" s="20">
        <v>194</v>
      </c>
      <c r="C1038" s="20">
        <v>1358</v>
      </c>
      <c r="D1038" s="22">
        <f>production!I749</f>
        <v>14044</v>
      </c>
      <c r="E1038" s="22">
        <f t="shared" si="87"/>
        <v>12686</v>
      </c>
      <c r="F1038" s="23" t="s">
        <v>201</v>
      </c>
      <c r="G1038" s="20"/>
      <c r="H1038" s="21"/>
    </row>
    <row r="1039" spans="1:8" x14ac:dyDescent="0.35">
      <c r="A1039" s="28" t="s">
        <v>4</v>
      </c>
      <c r="B1039" s="20">
        <v>3135</v>
      </c>
      <c r="C1039" s="20">
        <v>21945</v>
      </c>
      <c r="D1039" s="22">
        <f>production!I751</f>
        <v>14114</v>
      </c>
      <c r="E1039" s="20">
        <f t="shared" si="87"/>
        <v>-7831</v>
      </c>
      <c r="F1039" s="26" t="s">
        <v>1945</v>
      </c>
      <c r="G1039" s="24"/>
      <c r="H1039" s="21"/>
    </row>
    <row r="1040" spans="1:8" x14ac:dyDescent="0.35">
      <c r="A1040" s="28" t="s">
        <v>112</v>
      </c>
      <c r="B1040" s="20">
        <v>5</v>
      </c>
      <c r="C1040" s="20">
        <v>35</v>
      </c>
      <c r="D1040" s="22">
        <f>production!Q749</f>
        <v>10650</v>
      </c>
      <c r="E1040" s="20">
        <f t="shared" si="87"/>
        <v>10615</v>
      </c>
      <c r="F1040" s="20" t="s">
        <v>203</v>
      </c>
      <c r="G1040" s="20"/>
      <c r="H1040" s="21"/>
    </row>
    <row r="1041" spans="1:8" x14ac:dyDescent="0.35">
      <c r="A1041" s="20" t="s">
        <v>1175</v>
      </c>
      <c r="B1041" s="20"/>
      <c r="C1041" s="20"/>
      <c r="D1041" s="22">
        <f>production!I758</f>
        <v>9943</v>
      </c>
      <c r="E1041" s="20"/>
      <c r="F1041" s="20" t="s">
        <v>203</v>
      </c>
      <c r="G1041" s="20"/>
      <c r="H1041" s="21"/>
    </row>
    <row r="1042" spans="1:8" x14ac:dyDescent="0.35">
      <c r="A1042" s="28" t="s">
        <v>116</v>
      </c>
      <c r="B1042" s="20">
        <v>7</v>
      </c>
      <c r="C1042" s="20">
        <v>49</v>
      </c>
      <c r="D1042" s="22">
        <f>production!I754</f>
        <v>110</v>
      </c>
      <c r="E1042" s="22">
        <f>D1042-C1042</f>
        <v>61</v>
      </c>
      <c r="F1042" s="23" t="s">
        <v>201</v>
      </c>
      <c r="G1042" s="20"/>
      <c r="H1042" s="21"/>
    </row>
    <row r="1043" spans="1:8" x14ac:dyDescent="0.35">
      <c r="A1043" s="28" t="s">
        <v>124</v>
      </c>
      <c r="B1043" s="20">
        <v>3</v>
      </c>
      <c r="C1043" s="20">
        <v>21</v>
      </c>
      <c r="D1043" s="22">
        <f>production!I755</f>
        <v>56</v>
      </c>
      <c r="E1043" s="22">
        <f>D1043-C1043</f>
        <v>35</v>
      </c>
      <c r="F1043" s="23" t="s">
        <v>201</v>
      </c>
      <c r="G1043" s="20"/>
      <c r="H1043" s="21"/>
    </row>
    <row r="1044" spans="1:8" x14ac:dyDescent="0.35">
      <c r="A1044" s="20" t="s">
        <v>1178</v>
      </c>
      <c r="B1044" s="20"/>
      <c r="C1044" s="20"/>
      <c r="D1044" s="22">
        <f>production!Q753</f>
        <v>0</v>
      </c>
      <c r="E1044" s="20"/>
      <c r="F1044" s="20" t="s">
        <v>203</v>
      </c>
      <c r="G1044" s="20"/>
      <c r="H1044" s="21"/>
    </row>
    <row r="1045" spans="1:8" x14ac:dyDescent="0.35">
      <c r="A1045" s="20" t="s">
        <v>1177</v>
      </c>
      <c r="B1045" s="20"/>
      <c r="C1045" s="20"/>
      <c r="D1045" s="22">
        <f>production!Q753</f>
        <v>0</v>
      </c>
      <c r="E1045" s="20"/>
      <c r="F1045" s="20" t="s">
        <v>203</v>
      </c>
      <c r="G1045" s="20"/>
      <c r="H1045" s="21"/>
    </row>
    <row r="1047" spans="1:8" ht="29" x14ac:dyDescent="0.35">
      <c r="A1047" s="16" t="s">
        <v>191</v>
      </c>
      <c r="B1047" s="16" t="s">
        <v>192</v>
      </c>
      <c r="C1047" s="17" t="s">
        <v>196</v>
      </c>
      <c r="D1047" s="17" t="s">
        <v>193</v>
      </c>
      <c r="E1047" s="17" t="s">
        <v>200</v>
      </c>
      <c r="F1047" s="16" t="s">
        <v>204</v>
      </c>
      <c r="G1047" s="17" t="s">
        <v>194</v>
      </c>
      <c r="H1047" s="18" t="s">
        <v>842</v>
      </c>
    </row>
    <row r="1048" spans="1:8" x14ac:dyDescent="0.35">
      <c r="A1048" s="28" t="s">
        <v>2</v>
      </c>
      <c r="B1048" s="20">
        <v>287</v>
      </c>
      <c r="C1048" s="20">
        <v>2009</v>
      </c>
      <c r="D1048" s="22">
        <f>production!$Q$745</f>
        <v>1335</v>
      </c>
      <c r="E1048" s="20">
        <f t="shared" ref="E1048:E1054" si="88">D1048-C1048</f>
        <v>-674</v>
      </c>
      <c r="F1048" s="26" t="s">
        <v>1971</v>
      </c>
      <c r="G1048" s="20"/>
      <c r="H1048" s="21"/>
    </row>
    <row r="1049" spans="1:8" x14ac:dyDescent="0.35">
      <c r="A1049" s="28" t="s">
        <v>3</v>
      </c>
      <c r="B1049" s="20">
        <v>660</v>
      </c>
      <c r="C1049" s="20">
        <v>4620</v>
      </c>
      <c r="D1049" s="22">
        <f>production!$Q$746</f>
        <v>4587</v>
      </c>
      <c r="E1049" s="20">
        <f t="shared" si="88"/>
        <v>-33</v>
      </c>
      <c r="F1049" s="26"/>
      <c r="G1049" s="20"/>
      <c r="H1049" s="21"/>
    </row>
    <row r="1050" spans="1:8" x14ac:dyDescent="0.35">
      <c r="A1050" s="28" t="s">
        <v>100</v>
      </c>
      <c r="B1050" s="20">
        <v>360</v>
      </c>
      <c r="C1050" s="20">
        <v>2520</v>
      </c>
      <c r="D1050" s="22">
        <f>production!$Q$747</f>
        <v>1126</v>
      </c>
      <c r="E1050" s="20">
        <f t="shared" si="88"/>
        <v>-1394</v>
      </c>
      <c r="F1050" s="26"/>
      <c r="G1050" s="20"/>
      <c r="H1050" s="21"/>
    </row>
    <row r="1051" spans="1:8" x14ac:dyDescent="0.35">
      <c r="A1051" s="28" t="s">
        <v>115</v>
      </c>
      <c r="B1051" s="20">
        <v>15</v>
      </c>
      <c r="C1051" s="20">
        <v>105</v>
      </c>
      <c r="D1051" s="22">
        <f>production!$Q$748</f>
        <v>186</v>
      </c>
      <c r="E1051" s="22">
        <f t="shared" si="88"/>
        <v>81</v>
      </c>
      <c r="F1051" s="26"/>
      <c r="G1051" s="20"/>
      <c r="H1051" s="21"/>
    </row>
    <row r="1052" spans="1:8" x14ac:dyDescent="0.35">
      <c r="A1052" s="28" t="s">
        <v>125</v>
      </c>
      <c r="B1052" s="20">
        <v>194</v>
      </c>
      <c r="C1052" s="20">
        <v>1358</v>
      </c>
      <c r="D1052" s="22">
        <f>production!$Q$749</f>
        <v>10650</v>
      </c>
      <c r="E1052" s="22">
        <f t="shared" si="88"/>
        <v>9292</v>
      </c>
      <c r="F1052" s="23" t="s">
        <v>201</v>
      </c>
      <c r="G1052" s="20"/>
      <c r="H1052" s="21"/>
    </row>
    <row r="1053" spans="1:8" x14ac:dyDescent="0.35">
      <c r="A1053" s="28" t="s">
        <v>4</v>
      </c>
      <c r="B1053" s="20">
        <v>3135</v>
      </c>
      <c r="C1053" s="20">
        <v>21945</v>
      </c>
      <c r="D1053" s="22">
        <f>production!Q751</f>
        <v>13280</v>
      </c>
      <c r="E1053" s="20">
        <f t="shared" si="88"/>
        <v>-8665</v>
      </c>
      <c r="F1053" s="26" t="s">
        <v>1972</v>
      </c>
      <c r="G1053" s="24"/>
      <c r="H1053" s="21"/>
    </row>
    <row r="1054" spans="1:8" x14ac:dyDescent="0.35">
      <c r="A1054" s="28" t="s">
        <v>112</v>
      </c>
      <c r="B1054" s="20">
        <v>5</v>
      </c>
      <c r="C1054" s="20">
        <v>35</v>
      </c>
      <c r="D1054" s="22">
        <f>production!Q752</f>
        <v>0</v>
      </c>
      <c r="E1054" s="20">
        <f t="shared" si="88"/>
        <v>-35</v>
      </c>
      <c r="F1054" s="20" t="s">
        <v>203</v>
      </c>
      <c r="G1054" s="20"/>
      <c r="H1054" s="21"/>
    </row>
    <row r="1055" spans="1:8" x14ac:dyDescent="0.35">
      <c r="A1055" s="20" t="s">
        <v>1175</v>
      </c>
      <c r="B1055" s="20"/>
      <c r="C1055" s="20"/>
      <c r="D1055" s="22">
        <f>production!I772</f>
        <v>19928</v>
      </c>
      <c r="E1055" s="20"/>
      <c r="F1055" s="20" t="s">
        <v>203</v>
      </c>
      <c r="G1055" s="20"/>
      <c r="H1055" s="21"/>
    </row>
    <row r="1056" spans="1:8" x14ac:dyDescent="0.35">
      <c r="A1056" s="28" t="s">
        <v>116</v>
      </c>
      <c r="B1056" s="20">
        <v>7</v>
      </c>
      <c r="C1056" s="20">
        <v>49</v>
      </c>
      <c r="D1056" s="22">
        <f>production!I768</f>
        <v>4684</v>
      </c>
      <c r="E1056" s="22">
        <f>D1056-C1056</f>
        <v>4635</v>
      </c>
      <c r="F1056" s="23"/>
      <c r="G1056" s="20"/>
      <c r="H1056" s="21"/>
    </row>
    <row r="1057" spans="1:8" x14ac:dyDescent="0.35">
      <c r="A1057" s="28" t="s">
        <v>124</v>
      </c>
      <c r="B1057" s="20">
        <v>3</v>
      </c>
      <c r="C1057" s="20">
        <v>21</v>
      </c>
      <c r="D1057" s="22">
        <f>production!I769</f>
        <v>1095</v>
      </c>
      <c r="E1057" s="22">
        <f>D1057-C1057</f>
        <v>1074</v>
      </c>
      <c r="F1057" s="23"/>
      <c r="G1057" s="20"/>
      <c r="H1057" s="21"/>
    </row>
    <row r="1058" spans="1:8" x14ac:dyDescent="0.35">
      <c r="A1058" s="20" t="s">
        <v>1178</v>
      </c>
      <c r="B1058" s="20"/>
      <c r="C1058" s="20"/>
      <c r="D1058" s="22">
        <f>production!Q767</f>
        <v>1890</v>
      </c>
      <c r="E1058" s="20"/>
      <c r="F1058" s="20" t="s">
        <v>203</v>
      </c>
      <c r="G1058" s="20"/>
      <c r="H1058" s="21"/>
    </row>
    <row r="1059" spans="1:8" x14ac:dyDescent="0.35">
      <c r="A1059" s="20" t="s">
        <v>1177</v>
      </c>
      <c r="B1059" s="20"/>
      <c r="C1059" s="20"/>
      <c r="D1059" s="22">
        <f>production!Q767</f>
        <v>1890</v>
      </c>
      <c r="E1059" s="20"/>
      <c r="F1059" s="20" t="s">
        <v>203</v>
      </c>
      <c r="G1059" s="20"/>
      <c r="H1059" s="21"/>
    </row>
    <row r="1061" spans="1:8" ht="29" x14ac:dyDescent="0.35">
      <c r="A1061" s="16" t="s">
        <v>191</v>
      </c>
      <c r="B1061" s="16" t="s">
        <v>192</v>
      </c>
      <c r="C1061" s="17" t="s">
        <v>196</v>
      </c>
      <c r="D1061" s="17" t="s">
        <v>193</v>
      </c>
      <c r="E1061" s="17" t="s">
        <v>200</v>
      </c>
      <c r="F1061" s="16" t="s">
        <v>204</v>
      </c>
      <c r="G1061" s="17" t="s">
        <v>194</v>
      </c>
      <c r="H1061" s="18" t="s">
        <v>900</v>
      </c>
    </row>
    <row r="1062" spans="1:8" x14ac:dyDescent="0.35">
      <c r="A1062" s="28" t="s">
        <v>2</v>
      </c>
      <c r="B1062" s="20">
        <v>287</v>
      </c>
      <c r="C1062" s="20">
        <v>2009</v>
      </c>
      <c r="D1062" s="22">
        <f>production!I767</f>
        <v>2012</v>
      </c>
      <c r="E1062" s="20">
        <f t="shared" ref="E1062:E1068" si="89">D1062-C1062</f>
        <v>3</v>
      </c>
      <c r="F1062" s="26" t="s">
        <v>201</v>
      </c>
      <c r="G1062" s="20"/>
      <c r="H1062" s="21"/>
    </row>
    <row r="1063" spans="1:8" x14ac:dyDescent="0.35">
      <c r="A1063" s="28" t="s">
        <v>3</v>
      </c>
      <c r="B1063" s="20">
        <v>660</v>
      </c>
      <c r="C1063" s="20">
        <v>4620</v>
      </c>
      <c r="D1063" s="22">
        <f>production!I768</f>
        <v>4684</v>
      </c>
      <c r="E1063" s="20">
        <f t="shared" si="89"/>
        <v>64</v>
      </c>
      <c r="F1063" s="26" t="s">
        <v>708</v>
      </c>
      <c r="G1063" s="20"/>
      <c r="H1063" s="21"/>
    </row>
    <row r="1064" spans="1:8" x14ac:dyDescent="0.35">
      <c r="A1064" s="28" t="s">
        <v>100</v>
      </c>
      <c r="B1064" s="20">
        <v>360</v>
      </c>
      <c r="C1064" s="20">
        <v>2520</v>
      </c>
      <c r="D1064" s="22">
        <f>production!I769</f>
        <v>1095</v>
      </c>
      <c r="E1064" s="20">
        <f t="shared" si="89"/>
        <v>-1425</v>
      </c>
      <c r="F1064" s="26" t="s">
        <v>708</v>
      </c>
      <c r="G1064" s="20"/>
      <c r="H1064" s="21"/>
    </row>
    <row r="1065" spans="1:8" x14ac:dyDescent="0.35">
      <c r="A1065" s="28" t="s">
        <v>115</v>
      </c>
      <c r="B1065" s="20">
        <v>15</v>
      </c>
      <c r="C1065" s="20">
        <v>105</v>
      </c>
      <c r="D1065" s="22">
        <f>production!I770</f>
        <v>127</v>
      </c>
      <c r="E1065" s="22">
        <f t="shared" si="89"/>
        <v>22</v>
      </c>
      <c r="F1065" s="26" t="s">
        <v>201</v>
      </c>
      <c r="G1065" s="20"/>
      <c r="H1065" s="21"/>
    </row>
    <row r="1066" spans="1:8" x14ac:dyDescent="0.35">
      <c r="A1066" s="28" t="s">
        <v>125</v>
      </c>
      <c r="B1066" s="20">
        <v>194</v>
      </c>
      <c r="C1066" s="20">
        <v>1358</v>
      </c>
      <c r="D1066" s="22">
        <f>production!I771</f>
        <v>12010</v>
      </c>
      <c r="E1066" s="22">
        <f t="shared" si="89"/>
        <v>10652</v>
      </c>
      <c r="F1066" s="23" t="s">
        <v>201</v>
      </c>
      <c r="G1066" s="20"/>
      <c r="H1066" s="21"/>
    </row>
    <row r="1067" spans="1:8" x14ac:dyDescent="0.35">
      <c r="A1067" s="28" t="s">
        <v>4</v>
      </c>
      <c r="B1067" s="20">
        <v>3135</v>
      </c>
      <c r="C1067" s="20">
        <v>21945</v>
      </c>
      <c r="D1067" s="22">
        <f>production!I773</f>
        <v>13671</v>
      </c>
      <c r="E1067" s="20">
        <f t="shared" si="89"/>
        <v>-8274</v>
      </c>
      <c r="F1067" s="26" t="s">
        <v>708</v>
      </c>
      <c r="G1067" s="24"/>
      <c r="H1067" s="21"/>
    </row>
    <row r="1068" spans="1:8" x14ac:dyDescent="0.35">
      <c r="A1068" s="28" t="s">
        <v>112</v>
      </c>
      <c r="B1068" s="20">
        <v>5</v>
      </c>
      <c r="C1068" s="20">
        <v>35</v>
      </c>
      <c r="D1068" s="22">
        <f>production!T773</f>
        <v>0</v>
      </c>
      <c r="E1068" s="20">
        <f t="shared" si="89"/>
        <v>-35</v>
      </c>
      <c r="F1068" s="20" t="s">
        <v>203</v>
      </c>
      <c r="G1068" s="20"/>
      <c r="H1068" s="21"/>
    </row>
    <row r="1069" spans="1:8" x14ac:dyDescent="0.35">
      <c r="A1069" s="20" t="s">
        <v>1175</v>
      </c>
      <c r="B1069" s="20"/>
      <c r="C1069" s="20"/>
      <c r="D1069" s="22">
        <f>production!I786</f>
        <v>0</v>
      </c>
      <c r="E1069" s="20"/>
      <c r="F1069" s="20" t="s">
        <v>203</v>
      </c>
      <c r="G1069" s="20"/>
      <c r="H1069" s="21"/>
    </row>
    <row r="1070" spans="1:8" x14ac:dyDescent="0.35">
      <c r="A1070" s="28" t="s">
        <v>116</v>
      </c>
      <c r="B1070" s="20">
        <v>7</v>
      </c>
      <c r="C1070" s="20">
        <v>49</v>
      </c>
      <c r="D1070" s="22">
        <f>production!I776</f>
        <v>163</v>
      </c>
      <c r="E1070" s="22">
        <f>D1070-C1070</f>
        <v>114</v>
      </c>
      <c r="F1070" s="23" t="s">
        <v>201</v>
      </c>
      <c r="G1070" s="20"/>
      <c r="H1070" s="21"/>
    </row>
    <row r="1071" spans="1:8" x14ac:dyDescent="0.35">
      <c r="A1071" s="28" t="s">
        <v>124</v>
      </c>
      <c r="B1071" s="20">
        <v>3</v>
      </c>
      <c r="C1071" s="20">
        <v>21</v>
      </c>
      <c r="D1071" s="22">
        <f>production!I783</f>
        <v>0</v>
      </c>
      <c r="E1071" s="22">
        <f>D1071-C1071</f>
        <v>-21</v>
      </c>
      <c r="F1071" s="23" t="s">
        <v>201</v>
      </c>
      <c r="G1071" s="20"/>
      <c r="H1071" s="21"/>
    </row>
    <row r="1072" spans="1:8" x14ac:dyDescent="0.35">
      <c r="A1072" s="20" t="s">
        <v>1178</v>
      </c>
      <c r="B1072" s="20"/>
      <c r="C1072" s="20"/>
      <c r="D1072" s="22">
        <f>production!Q781</f>
        <v>6877</v>
      </c>
      <c r="E1072" s="20"/>
      <c r="F1072" s="20" t="s">
        <v>203</v>
      </c>
      <c r="G1072" s="20"/>
      <c r="H1072" s="21"/>
    </row>
    <row r="1073" spans="1:8" x14ac:dyDescent="0.35">
      <c r="A1073" s="20" t="s">
        <v>1177</v>
      </c>
      <c r="B1073" s="20"/>
      <c r="C1073" s="20"/>
      <c r="D1073" s="22">
        <f>production!Q781</f>
        <v>6877</v>
      </c>
      <c r="E1073" s="20"/>
      <c r="F1073" s="20" t="s">
        <v>203</v>
      </c>
      <c r="G1073" s="20"/>
      <c r="H1073" s="21"/>
    </row>
    <row r="1075" spans="1:8" ht="29" x14ac:dyDescent="0.35">
      <c r="A1075" s="16" t="s">
        <v>191</v>
      </c>
      <c r="B1075" s="16" t="s">
        <v>192</v>
      </c>
      <c r="C1075" s="17" t="s">
        <v>196</v>
      </c>
      <c r="D1075" s="17" t="s">
        <v>193</v>
      </c>
      <c r="E1075" s="17" t="s">
        <v>200</v>
      </c>
      <c r="F1075" s="16" t="s">
        <v>204</v>
      </c>
      <c r="G1075" s="17" t="s">
        <v>194</v>
      </c>
      <c r="H1075" s="18" t="s">
        <v>903</v>
      </c>
    </row>
    <row r="1076" spans="1:8" x14ac:dyDescent="0.35">
      <c r="A1076" s="28" t="s">
        <v>2</v>
      </c>
      <c r="B1076" s="20">
        <v>287</v>
      </c>
      <c r="C1076" s="20">
        <v>2009</v>
      </c>
      <c r="D1076" s="22">
        <f>production!Q767</f>
        <v>1890</v>
      </c>
      <c r="E1076" s="20">
        <f t="shared" ref="E1076:E1082" si="90">D1076-C1076</f>
        <v>-119</v>
      </c>
      <c r="F1076" s="26" t="s">
        <v>625</v>
      </c>
      <c r="G1076" s="20"/>
      <c r="H1076" s="21"/>
    </row>
    <row r="1077" spans="1:8" x14ac:dyDescent="0.35">
      <c r="A1077" s="28" t="s">
        <v>3</v>
      </c>
      <c r="B1077" s="20">
        <v>660</v>
      </c>
      <c r="C1077" s="20">
        <v>4620</v>
      </c>
      <c r="D1077" s="22">
        <f>production!Q768</f>
        <v>4739</v>
      </c>
      <c r="E1077" s="20">
        <f t="shared" si="90"/>
        <v>119</v>
      </c>
      <c r="F1077" s="26" t="s">
        <v>201</v>
      </c>
      <c r="G1077" s="20"/>
      <c r="H1077" s="21"/>
    </row>
    <row r="1078" spans="1:8" x14ac:dyDescent="0.35">
      <c r="A1078" s="28" t="s">
        <v>100</v>
      </c>
      <c r="B1078" s="20">
        <v>360</v>
      </c>
      <c r="C1078" s="20">
        <v>2520</v>
      </c>
      <c r="D1078" s="22">
        <f>production!Q769</f>
        <v>1856</v>
      </c>
      <c r="E1078" s="20">
        <f t="shared" si="90"/>
        <v>-664</v>
      </c>
      <c r="F1078" s="26" t="s">
        <v>453</v>
      </c>
      <c r="G1078" s="20"/>
      <c r="H1078" s="21"/>
    </row>
    <row r="1079" spans="1:8" x14ac:dyDescent="0.35">
      <c r="A1079" s="28" t="s">
        <v>115</v>
      </c>
      <c r="B1079" s="20">
        <v>15</v>
      </c>
      <c r="C1079" s="20">
        <v>105</v>
      </c>
      <c r="D1079" s="22">
        <f>production!Q770</f>
        <v>352</v>
      </c>
      <c r="E1079" s="22">
        <f t="shared" si="90"/>
        <v>247</v>
      </c>
      <c r="F1079" s="26" t="s">
        <v>201</v>
      </c>
      <c r="G1079" s="20"/>
      <c r="H1079" s="21"/>
    </row>
    <row r="1080" spans="1:8" x14ac:dyDescent="0.35">
      <c r="A1080" s="28" t="s">
        <v>125</v>
      </c>
      <c r="B1080" s="20">
        <v>194</v>
      </c>
      <c r="C1080" s="20">
        <v>1358</v>
      </c>
      <c r="D1080" s="22">
        <f>production!Q771</f>
        <v>15029</v>
      </c>
      <c r="E1080" s="22">
        <f t="shared" si="90"/>
        <v>13671</v>
      </c>
      <c r="F1080" s="23" t="s">
        <v>201</v>
      </c>
      <c r="G1080" s="20"/>
      <c r="H1080" s="21"/>
    </row>
    <row r="1081" spans="1:8" x14ac:dyDescent="0.35">
      <c r="A1081" s="28" t="s">
        <v>4</v>
      </c>
      <c r="B1081" s="20">
        <v>3135</v>
      </c>
      <c r="C1081" s="20">
        <v>21945</v>
      </c>
      <c r="D1081" s="22">
        <f>production!Q773</f>
        <v>14431</v>
      </c>
      <c r="E1081" s="20">
        <f t="shared" si="90"/>
        <v>-7514</v>
      </c>
      <c r="F1081" s="26" t="s">
        <v>1994</v>
      </c>
      <c r="G1081" s="24"/>
      <c r="H1081" s="21"/>
    </row>
    <row r="1082" spans="1:8" x14ac:dyDescent="0.35">
      <c r="A1082" s="28" t="s">
        <v>112</v>
      </c>
      <c r="B1082" s="20">
        <v>5</v>
      </c>
      <c r="C1082" s="20">
        <v>35</v>
      </c>
      <c r="D1082" s="22">
        <f>production!T787</f>
        <v>0</v>
      </c>
      <c r="E1082" s="20">
        <f t="shared" si="90"/>
        <v>-35</v>
      </c>
      <c r="F1082" s="20" t="s">
        <v>203</v>
      </c>
      <c r="G1082" s="20"/>
      <c r="H1082" s="21"/>
    </row>
    <row r="1083" spans="1:8" x14ac:dyDescent="0.35">
      <c r="A1083" s="20" t="s">
        <v>1175</v>
      </c>
      <c r="B1083" s="20"/>
      <c r="C1083" s="20"/>
      <c r="D1083" s="22">
        <f>production!I800</f>
        <v>13614</v>
      </c>
      <c r="E1083" s="20"/>
      <c r="F1083" s="20" t="s">
        <v>203</v>
      </c>
      <c r="G1083" s="20"/>
      <c r="H1083" s="21"/>
    </row>
    <row r="1084" spans="1:8" x14ac:dyDescent="0.35">
      <c r="A1084" s="28" t="s">
        <v>116</v>
      </c>
      <c r="B1084" s="20">
        <v>7</v>
      </c>
      <c r="C1084" s="20">
        <v>49</v>
      </c>
      <c r="D1084" s="22">
        <f>production!I790</f>
        <v>4657</v>
      </c>
      <c r="E1084" s="22">
        <f>D1084-C1084</f>
        <v>4608</v>
      </c>
      <c r="F1084" s="23" t="s">
        <v>1995</v>
      </c>
      <c r="G1084" s="20"/>
      <c r="H1084" s="21"/>
    </row>
    <row r="1085" spans="1:8" x14ac:dyDescent="0.35">
      <c r="A1085" s="28" t="s">
        <v>124</v>
      </c>
      <c r="B1085" s="20">
        <v>3</v>
      </c>
      <c r="C1085" s="20">
        <v>21</v>
      </c>
      <c r="D1085" s="22">
        <f>production!I797</f>
        <v>0</v>
      </c>
      <c r="E1085" s="22">
        <f>D1085-C1085</f>
        <v>-21</v>
      </c>
      <c r="F1085" s="23" t="s">
        <v>1995</v>
      </c>
      <c r="G1085" s="20"/>
      <c r="H1085" s="21"/>
    </row>
    <row r="1086" spans="1:8" x14ac:dyDescent="0.35">
      <c r="A1086" s="20" t="s">
        <v>1178</v>
      </c>
      <c r="B1086" s="20"/>
      <c r="C1086" s="20"/>
      <c r="D1086" s="22">
        <f>production!Q795</f>
        <v>13318</v>
      </c>
      <c r="E1086" s="20"/>
      <c r="F1086" s="20" t="s">
        <v>203</v>
      </c>
      <c r="G1086" s="20"/>
      <c r="H1086" s="21"/>
    </row>
    <row r="1087" spans="1:8" x14ac:dyDescent="0.35">
      <c r="A1087" s="20" t="s">
        <v>1177</v>
      </c>
      <c r="B1087" s="20"/>
      <c r="C1087" s="20"/>
      <c r="D1087" s="22">
        <f>production!Q795</f>
        <v>13318</v>
      </c>
      <c r="E1087" s="20"/>
      <c r="F1087" s="20" t="s">
        <v>203</v>
      </c>
      <c r="G1087" s="20"/>
      <c r="H1087" s="21"/>
    </row>
    <row r="1089" spans="1:8" ht="29" x14ac:dyDescent="0.35">
      <c r="A1089" s="16" t="s">
        <v>191</v>
      </c>
      <c r="B1089" s="16" t="s">
        <v>192</v>
      </c>
      <c r="C1089" s="17" t="s">
        <v>196</v>
      </c>
      <c r="D1089" s="17" t="s">
        <v>193</v>
      </c>
      <c r="E1089" s="17" t="s">
        <v>200</v>
      </c>
      <c r="F1089" s="16" t="s">
        <v>204</v>
      </c>
      <c r="G1089" s="17" t="s">
        <v>194</v>
      </c>
      <c r="H1089" s="18" t="s">
        <v>913</v>
      </c>
    </row>
    <row r="1090" spans="1:8" x14ac:dyDescent="0.35">
      <c r="A1090" s="28" t="s">
        <v>2</v>
      </c>
      <c r="B1090" s="20">
        <v>287</v>
      </c>
      <c r="C1090" s="20">
        <v>2009</v>
      </c>
      <c r="D1090" s="22">
        <f>production!I789</f>
        <v>1945</v>
      </c>
      <c r="E1090" s="20">
        <f t="shared" ref="E1090:E1096" si="91">D1090-C1090</f>
        <v>-64</v>
      </c>
      <c r="F1090" s="26" t="s">
        <v>201</v>
      </c>
      <c r="G1090" s="20"/>
      <c r="H1090" s="21"/>
    </row>
    <row r="1091" spans="1:8" x14ac:dyDescent="0.35">
      <c r="A1091" s="28" t="s">
        <v>3</v>
      </c>
      <c r="B1091" s="20">
        <v>660</v>
      </c>
      <c r="C1091" s="20">
        <v>4620</v>
      </c>
      <c r="D1091" s="22">
        <f>production!I790</f>
        <v>4657</v>
      </c>
      <c r="E1091" s="20">
        <f t="shared" si="91"/>
        <v>37</v>
      </c>
      <c r="F1091" s="26" t="s">
        <v>201</v>
      </c>
      <c r="G1091" s="20"/>
      <c r="H1091" s="21"/>
    </row>
    <row r="1092" spans="1:8" x14ac:dyDescent="0.35">
      <c r="A1092" s="28" t="s">
        <v>100</v>
      </c>
      <c r="B1092" s="20">
        <v>360</v>
      </c>
      <c r="C1092" s="20">
        <v>2520</v>
      </c>
      <c r="D1092" s="22">
        <f>production!I791</f>
        <v>1385</v>
      </c>
      <c r="E1092" s="20">
        <f t="shared" si="91"/>
        <v>-1135</v>
      </c>
      <c r="F1092" s="26" t="s">
        <v>911</v>
      </c>
      <c r="G1092" s="20"/>
      <c r="H1092" s="21"/>
    </row>
    <row r="1093" spans="1:8" x14ac:dyDescent="0.35">
      <c r="A1093" s="28" t="s">
        <v>115</v>
      </c>
      <c r="B1093" s="20">
        <v>15</v>
      </c>
      <c r="C1093" s="20">
        <v>105</v>
      </c>
      <c r="D1093" s="22">
        <f>production!I792</f>
        <v>0</v>
      </c>
      <c r="E1093" s="22">
        <f t="shared" si="91"/>
        <v>-105</v>
      </c>
      <c r="F1093" s="26" t="s">
        <v>1997</v>
      </c>
      <c r="G1093" s="20"/>
      <c r="H1093" s="21"/>
    </row>
    <row r="1094" spans="1:8" x14ac:dyDescent="0.35">
      <c r="A1094" s="28" t="s">
        <v>125</v>
      </c>
      <c r="B1094" s="20">
        <v>194</v>
      </c>
      <c r="C1094" s="20">
        <v>1358</v>
      </c>
      <c r="D1094" s="22">
        <f>production!I793</f>
        <v>18045</v>
      </c>
      <c r="E1094" s="22">
        <f t="shared" si="91"/>
        <v>16687</v>
      </c>
      <c r="F1094" s="23" t="s">
        <v>201</v>
      </c>
      <c r="G1094" s="20"/>
      <c r="H1094" s="21"/>
    </row>
    <row r="1095" spans="1:8" ht="43.5" x14ac:dyDescent="0.35">
      <c r="A1095" s="28" t="s">
        <v>4</v>
      </c>
      <c r="B1095" s="20">
        <v>3135</v>
      </c>
      <c r="C1095" s="20">
        <v>21945</v>
      </c>
      <c r="D1095" s="22">
        <f>production!I795</f>
        <v>13614</v>
      </c>
      <c r="E1095" s="20">
        <f t="shared" si="91"/>
        <v>-8331</v>
      </c>
      <c r="F1095" s="26" t="s">
        <v>1996</v>
      </c>
      <c r="G1095" s="24"/>
      <c r="H1095" s="21"/>
    </row>
    <row r="1096" spans="1:8" x14ac:dyDescent="0.35">
      <c r="A1096" s="28" t="s">
        <v>112</v>
      </c>
      <c r="B1096" s="20">
        <v>5</v>
      </c>
      <c r="C1096" s="20">
        <v>35</v>
      </c>
      <c r="D1096" s="22">
        <f>production!T801</f>
        <v>0</v>
      </c>
      <c r="E1096" s="20">
        <f t="shared" si="91"/>
        <v>-35</v>
      </c>
      <c r="F1096" s="20" t="s">
        <v>203</v>
      </c>
      <c r="G1096" s="20"/>
      <c r="H1096" s="21"/>
    </row>
    <row r="1097" spans="1:8" x14ac:dyDescent="0.35">
      <c r="A1097" s="20" t="s">
        <v>1175</v>
      </c>
      <c r="B1097" s="20"/>
      <c r="C1097" s="20"/>
      <c r="D1097" s="22">
        <f>production!I814</f>
        <v>0</v>
      </c>
      <c r="E1097" s="20"/>
      <c r="F1097" s="20" t="s">
        <v>203</v>
      </c>
      <c r="G1097" s="20"/>
      <c r="H1097" s="21"/>
    </row>
    <row r="1098" spans="1:8" x14ac:dyDescent="0.35">
      <c r="A1098" s="28" t="s">
        <v>116</v>
      </c>
      <c r="B1098" s="20">
        <v>7</v>
      </c>
      <c r="C1098" s="20">
        <v>49</v>
      </c>
      <c r="D1098" s="22">
        <f>production!I804</f>
        <v>0</v>
      </c>
      <c r="E1098" s="22">
        <f>D1098-C1098</f>
        <v>-49</v>
      </c>
      <c r="F1098" s="23" t="s">
        <v>1995</v>
      </c>
      <c r="G1098" s="20"/>
      <c r="H1098" s="21"/>
    </row>
    <row r="1099" spans="1:8" x14ac:dyDescent="0.35">
      <c r="A1099" s="28" t="s">
        <v>124</v>
      </c>
      <c r="B1099" s="20">
        <v>3</v>
      </c>
      <c r="C1099" s="20">
        <v>21</v>
      </c>
      <c r="D1099" s="22">
        <f>production!I811</f>
        <v>1761</v>
      </c>
      <c r="E1099" s="22">
        <f>D1099-C1099</f>
        <v>1740</v>
      </c>
      <c r="F1099" s="23" t="s">
        <v>1995</v>
      </c>
      <c r="G1099" s="20"/>
      <c r="H1099" s="21"/>
    </row>
    <row r="1100" spans="1:8" x14ac:dyDescent="0.35">
      <c r="A1100" s="20" t="s">
        <v>1178</v>
      </c>
      <c r="B1100" s="20"/>
      <c r="C1100" s="20"/>
      <c r="D1100" s="22">
        <f>production!Q809</f>
        <v>0</v>
      </c>
      <c r="E1100" s="20"/>
      <c r="F1100" s="20" t="s">
        <v>203</v>
      </c>
      <c r="G1100" s="20"/>
      <c r="H1100" s="21"/>
    </row>
    <row r="1101" spans="1:8" x14ac:dyDescent="0.35">
      <c r="A1101" s="20" t="s">
        <v>1177</v>
      </c>
      <c r="B1101" s="20"/>
      <c r="C1101" s="20"/>
      <c r="D1101" s="22">
        <f>production!Q809</f>
        <v>0</v>
      </c>
      <c r="E1101" s="20"/>
      <c r="F1101" s="20" t="s">
        <v>203</v>
      </c>
      <c r="G1101" s="20"/>
      <c r="H1101" s="21"/>
    </row>
    <row r="1103" spans="1:8" ht="29" x14ac:dyDescent="0.35">
      <c r="A1103" s="16" t="s">
        <v>191</v>
      </c>
      <c r="B1103" s="16" t="s">
        <v>192</v>
      </c>
      <c r="C1103" s="17" t="s">
        <v>196</v>
      </c>
      <c r="D1103" s="17" t="s">
        <v>193</v>
      </c>
      <c r="E1103" s="17" t="s">
        <v>200</v>
      </c>
      <c r="F1103" s="16" t="s">
        <v>204</v>
      </c>
      <c r="G1103" s="17" t="s">
        <v>194</v>
      </c>
      <c r="H1103" s="18" t="s">
        <v>942</v>
      </c>
    </row>
    <row r="1104" spans="1:8" x14ac:dyDescent="0.35">
      <c r="A1104" s="28" t="s">
        <v>2</v>
      </c>
      <c r="B1104" s="20">
        <v>287</v>
      </c>
      <c r="C1104" s="20">
        <v>2009</v>
      </c>
      <c r="D1104" s="22">
        <f>production!Q789</f>
        <v>2078</v>
      </c>
      <c r="E1104" s="20">
        <f t="shared" ref="E1104:E1110" si="92">D1104-C1104</f>
        <v>69</v>
      </c>
      <c r="F1104" s="26" t="s">
        <v>201</v>
      </c>
      <c r="G1104" s="20"/>
      <c r="H1104" s="21"/>
    </row>
    <row r="1105" spans="1:8" x14ac:dyDescent="0.35">
      <c r="A1105" s="28" t="s">
        <v>3</v>
      </c>
      <c r="B1105" s="20">
        <v>660</v>
      </c>
      <c r="C1105" s="20">
        <v>4620</v>
      </c>
      <c r="D1105" s="22">
        <f>production!Q790</f>
        <v>4533</v>
      </c>
      <c r="E1105" s="20">
        <f t="shared" si="92"/>
        <v>-87</v>
      </c>
      <c r="F1105" s="26" t="s">
        <v>201</v>
      </c>
      <c r="G1105" s="20"/>
      <c r="H1105" s="21"/>
    </row>
    <row r="1106" spans="1:8" x14ac:dyDescent="0.35">
      <c r="A1106" s="28" t="s">
        <v>100</v>
      </c>
      <c r="B1106" s="20">
        <v>360</v>
      </c>
      <c r="C1106" s="20">
        <v>2520</v>
      </c>
      <c r="D1106" s="22">
        <f>production!Q791</f>
        <v>1847</v>
      </c>
      <c r="E1106" s="20">
        <f t="shared" si="92"/>
        <v>-673</v>
      </c>
      <c r="F1106" s="26" t="s">
        <v>911</v>
      </c>
      <c r="G1106" s="20"/>
      <c r="H1106" s="21"/>
    </row>
    <row r="1107" spans="1:8" x14ac:dyDescent="0.35">
      <c r="A1107" s="28" t="s">
        <v>115</v>
      </c>
      <c r="B1107" s="20">
        <v>15</v>
      </c>
      <c r="C1107" s="20">
        <v>105</v>
      </c>
      <c r="D1107" s="22">
        <f>production!Q792</f>
        <v>180</v>
      </c>
      <c r="E1107" s="22">
        <f t="shared" si="92"/>
        <v>75</v>
      </c>
      <c r="F1107" s="26" t="s">
        <v>201</v>
      </c>
      <c r="G1107" s="20"/>
      <c r="H1107" s="21"/>
    </row>
    <row r="1108" spans="1:8" x14ac:dyDescent="0.35">
      <c r="A1108" s="28" t="s">
        <v>125</v>
      </c>
      <c r="B1108" s="20">
        <v>194</v>
      </c>
      <c r="C1108" s="20">
        <v>1358</v>
      </c>
      <c r="D1108" s="22">
        <f>production!Q793</f>
        <v>21058</v>
      </c>
      <c r="E1108" s="22">
        <f t="shared" si="92"/>
        <v>19700</v>
      </c>
      <c r="F1108" s="23" t="s">
        <v>201</v>
      </c>
      <c r="G1108" s="20"/>
      <c r="H1108" s="21"/>
    </row>
    <row r="1109" spans="1:8" x14ac:dyDescent="0.35">
      <c r="A1109" s="28" t="s">
        <v>4</v>
      </c>
      <c r="B1109" s="20">
        <v>3135</v>
      </c>
      <c r="C1109" s="20">
        <v>21945</v>
      </c>
      <c r="D1109" s="22">
        <f>production!Q795</f>
        <v>13318</v>
      </c>
      <c r="E1109" s="20">
        <f t="shared" si="92"/>
        <v>-8627</v>
      </c>
      <c r="F1109" s="26"/>
      <c r="G1109" s="24"/>
      <c r="H1109" s="21"/>
    </row>
    <row r="1110" spans="1:8" x14ac:dyDescent="0.35">
      <c r="A1110" s="28" t="s">
        <v>112</v>
      </c>
      <c r="B1110" s="20">
        <v>5</v>
      </c>
      <c r="C1110" s="20">
        <v>35</v>
      </c>
      <c r="D1110" s="22">
        <f>production!T815</f>
        <v>0</v>
      </c>
      <c r="E1110" s="20">
        <f t="shared" si="92"/>
        <v>-35</v>
      </c>
      <c r="F1110" s="20" t="s">
        <v>203</v>
      </c>
      <c r="G1110" s="20"/>
      <c r="H1110" s="21"/>
    </row>
    <row r="1111" spans="1:8" x14ac:dyDescent="0.35">
      <c r="A1111" s="20" t="s">
        <v>1175</v>
      </c>
      <c r="B1111" s="20"/>
      <c r="C1111" s="20"/>
      <c r="D1111" s="22">
        <f>production!I828</f>
        <v>16971</v>
      </c>
      <c r="E1111" s="20"/>
      <c r="F1111" s="20" t="s">
        <v>203</v>
      </c>
      <c r="G1111" s="20"/>
      <c r="H1111" s="21"/>
    </row>
    <row r="1112" spans="1:8" x14ac:dyDescent="0.35">
      <c r="A1112" s="28" t="s">
        <v>116</v>
      </c>
      <c r="B1112" s="20">
        <v>7</v>
      </c>
      <c r="C1112" s="20">
        <v>49</v>
      </c>
      <c r="D1112" s="22">
        <f>production!I818</f>
        <v>2096</v>
      </c>
      <c r="E1112" s="22">
        <f>D1112-C1112</f>
        <v>2047</v>
      </c>
      <c r="F1112" s="23"/>
      <c r="G1112" s="20"/>
      <c r="H1112" s="21"/>
    </row>
    <row r="1113" spans="1:8" x14ac:dyDescent="0.35">
      <c r="A1113" s="28" t="s">
        <v>124</v>
      </c>
      <c r="B1113" s="20">
        <v>3</v>
      </c>
      <c r="C1113" s="20">
        <v>21</v>
      </c>
      <c r="D1113" s="22">
        <f>production!I825</f>
        <v>5194</v>
      </c>
      <c r="E1113" s="22">
        <f>D1113-C1113</f>
        <v>5173</v>
      </c>
      <c r="F1113" s="23"/>
      <c r="G1113" s="20"/>
      <c r="H1113" s="21"/>
    </row>
    <row r="1114" spans="1:8" x14ac:dyDescent="0.35">
      <c r="A1114" s="20" t="s">
        <v>1178</v>
      </c>
      <c r="B1114" s="20"/>
      <c r="C1114" s="20"/>
      <c r="D1114" s="22">
        <f>production!Q823</f>
        <v>4351</v>
      </c>
      <c r="E1114" s="20"/>
      <c r="F1114" s="20" t="s">
        <v>203</v>
      </c>
      <c r="G1114" s="20"/>
      <c r="H1114" s="21"/>
    </row>
    <row r="1115" spans="1:8" x14ac:dyDescent="0.35">
      <c r="A1115" s="20" t="s">
        <v>1177</v>
      </c>
      <c r="B1115" s="20"/>
      <c r="C1115" s="20"/>
      <c r="D1115" s="22">
        <f>production!Q823</f>
        <v>4351</v>
      </c>
      <c r="E1115" s="20"/>
      <c r="F1115" s="20" t="s">
        <v>203</v>
      </c>
      <c r="G1115" s="20"/>
      <c r="H1115" s="21"/>
    </row>
    <row r="1117" spans="1:8" ht="29" x14ac:dyDescent="0.35">
      <c r="A1117" s="16" t="s">
        <v>191</v>
      </c>
      <c r="B1117" s="16" t="s">
        <v>192</v>
      </c>
      <c r="C1117" s="17" t="s">
        <v>196</v>
      </c>
      <c r="D1117" s="17" t="s">
        <v>193</v>
      </c>
      <c r="E1117" s="17" t="s">
        <v>200</v>
      </c>
      <c r="F1117" s="16" t="s">
        <v>204</v>
      </c>
      <c r="G1117" s="17" t="s">
        <v>194</v>
      </c>
      <c r="H1117" s="18" t="s">
        <v>996</v>
      </c>
    </row>
    <row r="1118" spans="1:8" x14ac:dyDescent="0.35">
      <c r="A1118" s="28" t="s">
        <v>2</v>
      </c>
      <c r="B1118" s="20">
        <v>287</v>
      </c>
      <c r="C1118" s="20">
        <v>2009</v>
      </c>
      <c r="D1118" s="22">
        <f>production!I811</f>
        <v>1761</v>
      </c>
      <c r="E1118" s="20">
        <f t="shared" ref="E1118:E1124" si="93">D1118-C1118</f>
        <v>-248</v>
      </c>
      <c r="F1118" s="26" t="s">
        <v>201</v>
      </c>
      <c r="G1118" s="20"/>
      <c r="H1118" s="21"/>
    </row>
    <row r="1119" spans="1:8" x14ac:dyDescent="0.35">
      <c r="A1119" s="28" t="s">
        <v>3</v>
      </c>
      <c r="B1119" s="20">
        <v>660</v>
      </c>
      <c r="C1119" s="20">
        <v>4620</v>
      </c>
      <c r="D1119" s="22">
        <f>production!I812</f>
        <v>4671</v>
      </c>
      <c r="E1119" s="20">
        <f t="shared" si="93"/>
        <v>51</v>
      </c>
      <c r="F1119" s="26" t="s">
        <v>201</v>
      </c>
      <c r="G1119" s="20"/>
      <c r="H1119" s="21"/>
    </row>
    <row r="1120" spans="1:8" x14ac:dyDescent="0.35">
      <c r="A1120" s="28" t="s">
        <v>100</v>
      </c>
      <c r="B1120" s="20">
        <v>360</v>
      </c>
      <c r="C1120" s="20">
        <v>2520</v>
      </c>
      <c r="D1120" s="22">
        <f>production!I813</f>
        <v>1375</v>
      </c>
      <c r="E1120" s="20">
        <f t="shared" si="93"/>
        <v>-1145</v>
      </c>
      <c r="F1120" s="26" t="s">
        <v>911</v>
      </c>
      <c r="G1120" s="20"/>
      <c r="H1120" s="21"/>
    </row>
    <row r="1121" spans="1:8" x14ac:dyDescent="0.35">
      <c r="A1121" s="28" t="s">
        <v>115</v>
      </c>
      <c r="B1121" s="20">
        <v>15</v>
      </c>
      <c r="C1121" s="20">
        <v>105</v>
      </c>
      <c r="D1121" s="22">
        <f>production!I814</f>
        <v>0</v>
      </c>
      <c r="E1121" s="22">
        <f t="shared" si="93"/>
        <v>-105</v>
      </c>
      <c r="F1121" s="26" t="s">
        <v>201</v>
      </c>
      <c r="G1121" s="20"/>
      <c r="H1121" s="21"/>
    </row>
    <row r="1122" spans="1:8" x14ac:dyDescent="0.35">
      <c r="A1122" s="28" t="s">
        <v>125</v>
      </c>
      <c r="B1122" s="20">
        <v>194</v>
      </c>
      <c r="C1122" s="20">
        <v>1358</v>
      </c>
      <c r="D1122" s="22">
        <f>production!I815</f>
        <v>19496</v>
      </c>
      <c r="E1122" s="22">
        <f t="shared" si="93"/>
        <v>18138</v>
      </c>
      <c r="F1122" s="23" t="s">
        <v>201</v>
      </c>
      <c r="G1122" s="20"/>
      <c r="H1122" s="21"/>
    </row>
    <row r="1123" spans="1:8" x14ac:dyDescent="0.35">
      <c r="A1123" s="28" t="s">
        <v>4</v>
      </c>
      <c r="B1123" s="20">
        <v>3135</v>
      </c>
      <c r="C1123" s="20">
        <v>21945</v>
      </c>
      <c r="D1123" s="22">
        <f>production!I817</f>
        <v>14246</v>
      </c>
      <c r="E1123" s="20">
        <f t="shared" si="93"/>
        <v>-7699</v>
      </c>
      <c r="F1123" s="26"/>
      <c r="G1123" s="24"/>
      <c r="H1123" s="21"/>
    </row>
    <row r="1124" spans="1:8" x14ac:dyDescent="0.35">
      <c r="A1124" s="28" t="s">
        <v>112</v>
      </c>
      <c r="B1124" s="20">
        <v>5</v>
      </c>
      <c r="C1124" s="20">
        <v>35</v>
      </c>
      <c r="D1124" s="22">
        <f>production!I818</f>
        <v>2096</v>
      </c>
      <c r="E1124" s="20">
        <f t="shared" si="93"/>
        <v>2061</v>
      </c>
      <c r="F1124" s="20" t="s">
        <v>203</v>
      </c>
      <c r="G1124" s="20"/>
      <c r="H1124" s="21"/>
    </row>
    <row r="1125" spans="1:8" x14ac:dyDescent="0.35">
      <c r="A1125" s="20" t="s">
        <v>1175</v>
      </c>
      <c r="B1125" s="20"/>
      <c r="C1125" s="20"/>
      <c r="D1125" s="22">
        <f>production!I819</f>
        <v>0</v>
      </c>
      <c r="E1125" s="20"/>
      <c r="F1125" s="20" t="s">
        <v>203</v>
      </c>
      <c r="G1125" s="20"/>
      <c r="H1125" s="21"/>
    </row>
    <row r="1126" spans="1:8" x14ac:dyDescent="0.35">
      <c r="A1126" s="28" t="s">
        <v>116</v>
      </c>
      <c r="B1126" s="20">
        <v>7</v>
      </c>
      <c r="C1126" s="20">
        <v>49</v>
      </c>
      <c r="D1126" s="22">
        <f>production!I820</f>
        <v>18</v>
      </c>
      <c r="E1126" s="22">
        <f>D1126-C1126</f>
        <v>-31</v>
      </c>
      <c r="F1126" s="23" t="s">
        <v>708</v>
      </c>
      <c r="G1126" s="20"/>
      <c r="H1126" s="21"/>
    </row>
    <row r="1127" spans="1:8" x14ac:dyDescent="0.35">
      <c r="A1127" s="28" t="s">
        <v>124</v>
      </c>
      <c r="B1127" s="20">
        <v>3</v>
      </c>
      <c r="C1127" s="20">
        <v>21</v>
      </c>
      <c r="D1127" s="22">
        <f>production!I821</f>
        <v>103</v>
      </c>
      <c r="E1127" s="22">
        <f>D1127-C1127</f>
        <v>82</v>
      </c>
      <c r="F1127" s="23" t="s">
        <v>201</v>
      </c>
      <c r="G1127" s="20"/>
      <c r="H1127" s="21"/>
    </row>
    <row r="1128" spans="1:8" x14ac:dyDescent="0.35">
      <c r="A1128" s="20" t="s">
        <v>1178</v>
      </c>
      <c r="B1128" s="20"/>
      <c r="C1128" s="20"/>
      <c r="D1128" s="22">
        <f>production!Q837</f>
        <v>17639</v>
      </c>
      <c r="E1128" s="20"/>
      <c r="F1128" s="20" t="s">
        <v>203</v>
      </c>
      <c r="G1128" s="20"/>
      <c r="H1128" s="21"/>
    </row>
    <row r="1129" spans="1:8" x14ac:dyDescent="0.35">
      <c r="A1129" s="20" t="s">
        <v>1177</v>
      </c>
      <c r="B1129" s="20"/>
      <c r="C1129" s="20"/>
      <c r="D1129" s="22">
        <f>production!Q837</f>
        <v>17639</v>
      </c>
      <c r="E1129" s="20"/>
      <c r="F1129" s="20" t="s">
        <v>203</v>
      </c>
      <c r="G1129" s="20"/>
      <c r="H1129" s="21"/>
    </row>
    <row r="1131" spans="1:8" ht="29" x14ac:dyDescent="0.35">
      <c r="A1131" s="16" t="s">
        <v>191</v>
      </c>
      <c r="B1131" s="16" t="s">
        <v>192</v>
      </c>
      <c r="C1131" s="17" t="s">
        <v>196</v>
      </c>
      <c r="D1131" s="17" t="s">
        <v>193</v>
      </c>
      <c r="E1131" s="17" t="s">
        <v>200</v>
      </c>
      <c r="F1131" s="16" t="s">
        <v>204</v>
      </c>
      <c r="G1131" s="17" t="s">
        <v>194</v>
      </c>
      <c r="H1131" s="18" t="s">
        <v>1010</v>
      </c>
    </row>
    <row r="1132" spans="1:8" x14ac:dyDescent="0.35">
      <c r="A1132" s="28" t="s">
        <v>2</v>
      </c>
      <c r="B1132" s="20">
        <v>287</v>
      </c>
      <c r="C1132" s="20">
        <v>2009</v>
      </c>
      <c r="D1132" s="22">
        <f>production!Q811</f>
        <v>1685</v>
      </c>
      <c r="E1132" s="20">
        <f t="shared" ref="E1132:E1138" si="94">D1132-C1132</f>
        <v>-324</v>
      </c>
      <c r="F1132" s="26" t="s">
        <v>911</v>
      </c>
      <c r="G1132" s="20"/>
      <c r="H1132" s="21"/>
    </row>
    <row r="1133" spans="1:8" ht="29" x14ac:dyDescent="0.35">
      <c r="A1133" s="28" t="s">
        <v>3</v>
      </c>
      <c r="B1133" s="20">
        <v>660</v>
      </c>
      <c r="C1133" s="20">
        <v>4620</v>
      </c>
      <c r="D1133" s="22">
        <f>production!Q812</f>
        <v>4429</v>
      </c>
      <c r="E1133" s="20">
        <f t="shared" si="94"/>
        <v>-191</v>
      </c>
      <c r="F1133" s="26" t="s">
        <v>2029</v>
      </c>
      <c r="G1133" s="20"/>
      <c r="H1133" s="21"/>
    </row>
    <row r="1134" spans="1:8" x14ac:dyDescent="0.35">
      <c r="A1134" s="28" t="s">
        <v>100</v>
      </c>
      <c r="B1134" s="20">
        <v>360</v>
      </c>
      <c r="C1134" s="20">
        <v>2520</v>
      </c>
      <c r="D1134" s="22">
        <f>production!Q813</f>
        <v>1742</v>
      </c>
      <c r="E1134" s="20">
        <f t="shared" si="94"/>
        <v>-778</v>
      </c>
      <c r="F1134" s="26" t="s">
        <v>2031</v>
      </c>
      <c r="G1134" s="20"/>
      <c r="H1134" s="21"/>
    </row>
    <row r="1135" spans="1:8" x14ac:dyDescent="0.35">
      <c r="A1135" s="28" t="s">
        <v>115</v>
      </c>
      <c r="B1135" s="20">
        <v>15</v>
      </c>
      <c r="C1135" s="20">
        <v>105</v>
      </c>
      <c r="D1135" s="22">
        <f>production!Q814</f>
        <v>0</v>
      </c>
      <c r="E1135" s="22">
        <f t="shared" si="94"/>
        <v>-105</v>
      </c>
      <c r="F1135" s="26" t="s">
        <v>2030</v>
      </c>
      <c r="G1135" s="20"/>
      <c r="H1135" s="21"/>
    </row>
    <row r="1136" spans="1:8" x14ac:dyDescent="0.35">
      <c r="A1136" s="28" t="s">
        <v>125</v>
      </c>
      <c r="B1136" s="20">
        <v>194</v>
      </c>
      <c r="C1136" s="20">
        <v>1358</v>
      </c>
      <c r="D1136" s="22">
        <f>production!Q815</f>
        <v>19835</v>
      </c>
      <c r="E1136" s="22">
        <f t="shared" si="94"/>
        <v>18477</v>
      </c>
      <c r="F1136" s="23" t="s">
        <v>2031</v>
      </c>
      <c r="G1136" s="20"/>
      <c r="H1136" s="21"/>
    </row>
    <row r="1137" spans="1:8" ht="29" x14ac:dyDescent="0.35">
      <c r="A1137" s="28" t="s">
        <v>4</v>
      </c>
      <c r="B1137" s="20">
        <v>3135</v>
      </c>
      <c r="C1137" s="20">
        <v>21945</v>
      </c>
      <c r="D1137" s="22">
        <f>production!Q817</f>
        <v>14800</v>
      </c>
      <c r="E1137" s="20">
        <f t="shared" si="94"/>
        <v>-7145</v>
      </c>
      <c r="F1137" s="26" t="s">
        <v>2029</v>
      </c>
      <c r="G1137" s="24"/>
      <c r="H1137" s="21"/>
    </row>
    <row r="1138" spans="1:8" x14ac:dyDescent="0.35">
      <c r="A1138" s="28" t="s">
        <v>112</v>
      </c>
      <c r="B1138" s="20">
        <v>5</v>
      </c>
      <c r="C1138" s="20">
        <v>35</v>
      </c>
      <c r="D1138" s="22" t="str">
        <f>production!I832</f>
        <v>week 29 TotaI</v>
      </c>
      <c r="E1138" s="20" t="e">
        <f t="shared" si="94"/>
        <v>#VALUE!</v>
      </c>
      <c r="F1138" s="20" t="s">
        <v>203</v>
      </c>
      <c r="G1138" s="20"/>
      <c r="H1138" s="21"/>
    </row>
    <row r="1139" spans="1:8" x14ac:dyDescent="0.35">
      <c r="A1139" s="20" t="s">
        <v>1175</v>
      </c>
      <c r="B1139" s="20"/>
      <c r="C1139" s="20"/>
      <c r="D1139" s="22">
        <f>production!I833</f>
        <v>1603</v>
      </c>
      <c r="E1139" s="20"/>
      <c r="F1139" s="20" t="s">
        <v>203</v>
      </c>
      <c r="G1139" s="20"/>
      <c r="H1139" s="21"/>
    </row>
    <row r="1140" spans="1:8" x14ac:dyDescent="0.35">
      <c r="A1140" s="28" t="s">
        <v>116</v>
      </c>
      <c r="B1140" s="20">
        <v>7</v>
      </c>
      <c r="C1140" s="20">
        <v>49</v>
      </c>
      <c r="D1140" s="22">
        <f>production!I834</f>
        <v>4144</v>
      </c>
      <c r="E1140" s="22">
        <f>D1140-C1140</f>
        <v>4095</v>
      </c>
      <c r="F1140" s="23" t="s">
        <v>2032</v>
      </c>
      <c r="G1140" s="20"/>
      <c r="H1140" s="21"/>
    </row>
    <row r="1141" spans="1:8" x14ac:dyDescent="0.35">
      <c r="A1141" s="28" t="s">
        <v>124</v>
      </c>
      <c r="B1141" s="20">
        <v>3</v>
      </c>
      <c r="C1141" s="20">
        <v>21</v>
      </c>
      <c r="D1141" s="22">
        <f>production!I853</f>
        <v>0</v>
      </c>
      <c r="E1141" s="22">
        <f>D1141-C1141</f>
        <v>-21</v>
      </c>
      <c r="F1141" s="23" t="s">
        <v>2032</v>
      </c>
      <c r="G1141" s="20"/>
      <c r="H1141" s="21"/>
    </row>
    <row r="1142" spans="1:8" x14ac:dyDescent="0.35">
      <c r="A1142" s="20" t="s">
        <v>1178</v>
      </c>
      <c r="B1142" s="20"/>
      <c r="C1142" s="20"/>
      <c r="D1142" s="22">
        <f>production!Q851</f>
        <v>55861</v>
      </c>
      <c r="E1142" s="20"/>
      <c r="F1142" s="20" t="s">
        <v>203</v>
      </c>
      <c r="G1142" s="20"/>
      <c r="H1142" s="21"/>
    </row>
    <row r="1143" spans="1:8" x14ac:dyDescent="0.35">
      <c r="A1143" s="20" t="s">
        <v>1177</v>
      </c>
      <c r="B1143" s="20"/>
      <c r="C1143" s="20"/>
      <c r="D1143" s="22">
        <f>production!Q851</f>
        <v>55861</v>
      </c>
      <c r="E1143" s="20"/>
      <c r="F1143" s="20" t="s">
        <v>203</v>
      </c>
      <c r="G1143" s="20"/>
      <c r="H1143" s="21"/>
    </row>
    <row r="1145" spans="1:8" ht="29" x14ac:dyDescent="0.35">
      <c r="A1145" s="16" t="s">
        <v>191</v>
      </c>
      <c r="B1145" s="16" t="s">
        <v>192</v>
      </c>
      <c r="C1145" s="17" t="s">
        <v>196</v>
      </c>
      <c r="D1145" s="17" t="s">
        <v>193</v>
      </c>
      <c r="E1145" s="17" t="s">
        <v>200</v>
      </c>
      <c r="F1145" s="16" t="s">
        <v>204</v>
      </c>
      <c r="G1145" s="17" t="s">
        <v>194</v>
      </c>
      <c r="H1145" s="18" t="s">
        <v>1030</v>
      </c>
    </row>
    <row r="1146" spans="1:8" x14ac:dyDescent="0.35">
      <c r="A1146" s="28" t="s">
        <v>2</v>
      </c>
      <c r="B1146" s="20">
        <v>287</v>
      </c>
      <c r="C1146" s="20">
        <v>2009</v>
      </c>
      <c r="D1146" s="22">
        <f>production!I833</f>
        <v>1603</v>
      </c>
      <c r="E1146" s="20">
        <f t="shared" ref="E1146:E1152" si="95">D1146-C1146</f>
        <v>-406</v>
      </c>
      <c r="F1146" s="26" t="s">
        <v>708</v>
      </c>
      <c r="G1146" s="20"/>
      <c r="H1146" s="21"/>
    </row>
    <row r="1147" spans="1:8" x14ac:dyDescent="0.35">
      <c r="A1147" s="28" t="s">
        <v>3</v>
      </c>
      <c r="B1147" s="20">
        <v>660</v>
      </c>
      <c r="C1147" s="20">
        <v>4620</v>
      </c>
      <c r="D1147" s="22">
        <f>production!I834</f>
        <v>4144</v>
      </c>
      <c r="E1147" s="20">
        <f t="shared" si="95"/>
        <v>-476</v>
      </c>
      <c r="F1147" s="26" t="s">
        <v>708</v>
      </c>
      <c r="G1147" s="20"/>
      <c r="H1147" s="21"/>
    </row>
    <row r="1148" spans="1:8" x14ac:dyDescent="0.35">
      <c r="A1148" s="28" t="s">
        <v>100</v>
      </c>
      <c r="B1148" s="20">
        <v>360</v>
      </c>
      <c r="C1148" s="20">
        <v>2520</v>
      </c>
      <c r="D1148" s="22">
        <f>production!I835</f>
        <v>1380</v>
      </c>
      <c r="E1148" s="20">
        <f t="shared" si="95"/>
        <v>-1140</v>
      </c>
      <c r="F1148" s="26" t="s">
        <v>2041</v>
      </c>
      <c r="G1148" s="20"/>
      <c r="H1148" s="21"/>
    </row>
    <row r="1149" spans="1:8" x14ac:dyDescent="0.35">
      <c r="A1149" s="28" t="s">
        <v>115</v>
      </c>
      <c r="B1149" s="20">
        <v>15</v>
      </c>
      <c r="C1149" s="20">
        <v>105</v>
      </c>
      <c r="D1149" s="22">
        <f>production!I836</f>
        <v>0</v>
      </c>
      <c r="E1149" s="22">
        <f t="shared" si="95"/>
        <v>-105</v>
      </c>
      <c r="F1149" s="26"/>
      <c r="G1149" s="20"/>
      <c r="H1149" s="21"/>
    </row>
    <row r="1150" spans="1:8" x14ac:dyDescent="0.35">
      <c r="A1150" s="28" t="s">
        <v>125</v>
      </c>
      <c r="B1150" s="20">
        <v>194</v>
      </c>
      <c r="C1150" s="20">
        <v>1358</v>
      </c>
      <c r="D1150" s="22">
        <f>production!I837</f>
        <v>20103</v>
      </c>
      <c r="E1150" s="22">
        <f t="shared" si="95"/>
        <v>18745</v>
      </c>
      <c r="F1150" s="23" t="s">
        <v>201</v>
      </c>
      <c r="G1150" s="20"/>
      <c r="H1150" s="21"/>
    </row>
    <row r="1151" spans="1:8" x14ac:dyDescent="0.35">
      <c r="A1151" s="28" t="s">
        <v>4</v>
      </c>
      <c r="B1151" s="20">
        <v>3135</v>
      </c>
      <c r="C1151" s="20">
        <v>21945</v>
      </c>
      <c r="D1151" s="22">
        <f>production!I839</f>
        <v>11165</v>
      </c>
      <c r="E1151" s="20">
        <f t="shared" si="95"/>
        <v>-10780</v>
      </c>
      <c r="F1151" s="26" t="s">
        <v>2042</v>
      </c>
      <c r="G1151" s="24"/>
      <c r="H1151" s="21"/>
    </row>
    <row r="1152" spans="1:8" x14ac:dyDescent="0.35">
      <c r="A1152" s="28" t="s">
        <v>112</v>
      </c>
      <c r="B1152" s="20">
        <v>5</v>
      </c>
      <c r="C1152" s="20">
        <v>35</v>
      </c>
      <c r="D1152" s="22">
        <f>production!I846</f>
        <v>11057</v>
      </c>
      <c r="E1152" s="20">
        <f t="shared" si="95"/>
        <v>11022</v>
      </c>
      <c r="F1152" s="20" t="s">
        <v>203</v>
      </c>
      <c r="G1152" s="20"/>
      <c r="H1152" s="21"/>
    </row>
    <row r="1153" spans="1:8" x14ac:dyDescent="0.35">
      <c r="A1153" s="20" t="s">
        <v>1175</v>
      </c>
      <c r="B1153" s="20"/>
      <c r="C1153" s="20"/>
      <c r="D1153" s="22">
        <f>production!I847</f>
        <v>4766</v>
      </c>
      <c r="E1153" s="20"/>
      <c r="F1153" s="20" t="s">
        <v>203</v>
      </c>
      <c r="G1153" s="20"/>
      <c r="H1153" s="21"/>
    </row>
    <row r="1154" spans="1:8" x14ac:dyDescent="0.35">
      <c r="A1154" s="28" t="s">
        <v>116</v>
      </c>
      <c r="B1154" s="20">
        <v>7</v>
      </c>
      <c r="C1154" s="20">
        <v>49</v>
      </c>
      <c r="D1154" s="22">
        <f>production!I842</f>
        <v>0</v>
      </c>
      <c r="E1154" s="22">
        <f>D1154-C1154</f>
        <v>-49</v>
      </c>
      <c r="F1154" s="23"/>
      <c r="G1154" s="20"/>
      <c r="H1154" s="21"/>
    </row>
    <row r="1155" spans="1:8" x14ac:dyDescent="0.35">
      <c r="A1155" s="28" t="s">
        <v>124</v>
      </c>
      <c r="B1155" s="20">
        <v>3</v>
      </c>
      <c r="C1155" s="20">
        <v>21</v>
      </c>
      <c r="D1155" s="22">
        <f>production!I843</f>
        <v>0</v>
      </c>
      <c r="E1155" s="22">
        <f>D1155-C1155</f>
        <v>-21</v>
      </c>
      <c r="F1155" s="23"/>
      <c r="G1155" s="20"/>
      <c r="H1155" s="21"/>
    </row>
    <row r="1156" spans="1:8" x14ac:dyDescent="0.35">
      <c r="A1156" s="20" t="s">
        <v>1178</v>
      </c>
      <c r="B1156" s="20"/>
      <c r="C1156" s="20"/>
      <c r="D1156" s="22">
        <f>production!Q865</f>
        <v>109</v>
      </c>
      <c r="E1156" s="20"/>
      <c r="F1156" s="20" t="s">
        <v>203</v>
      </c>
      <c r="G1156" s="20"/>
      <c r="H1156" s="21"/>
    </row>
    <row r="1157" spans="1:8" x14ac:dyDescent="0.35">
      <c r="A1157" s="20" t="s">
        <v>1177</v>
      </c>
      <c r="B1157" s="20"/>
      <c r="C1157" s="20"/>
      <c r="D1157" s="22">
        <f>production!Q865</f>
        <v>109</v>
      </c>
      <c r="E1157" s="20"/>
      <c r="F1157" s="20" t="s">
        <v>203</v>
      </c>
      <c r="G1157" s="20"/>
      <c r="H1157" s="21"/>
    </row>
    <row r="1159" spans="1:8" ht="29" x14ac:dyDescent="0.35">
      <c r="A1159" s="16" t="s">
        <v>191</v>
      </c>
      <c r="B1159" s="16" t="s">
        <v>192</v>
      </c>
      <c r="C1159" s="17" t="s">
        <v>196</v>
      </c>
      <c r="D1159" s="17" t="s">
        <v>193</v>
      </c>
      <c r="E1159" s="17" t="s">
        <v>200</v>
      </c>
      <c r="F1159" s="16" t="s">
        <v>204</v>
      </c>
      <c r="G1159" s="17" t="s">
        <v>194</v>
      </c>
      <c r="H1159" s="18" t="s">
        <v>1052</v>
      </c>
    </row>
    <row r="1160" spans="1:8" x14ac:dyDescent="0.35">
      <c r="A1160" s="28" t="s">
        <v>2</v>
      </c>
      <c r="B1160" s="20">
        <v>287</v>
      </c>
      <c r="C1160" s="20">
        <v>2009</v>
      </c>
      <c r="D1160" s="22">
        <f>production!Q833</f>
        <v>1544</v>
      </c>
      <c r="E1160" s="20">
        <f t="shared" ref="E1160:E1166" si="96">D1160-C1160</f>
        <v>-465</v>
      </c>
      <c r="F1160" s="26" t="s">
        <v>2051</v>
      </c>
      <c r="G1160" s="20"/>
      <c r="H1160" s="21"/>
    </row>
    <row r="1161" spans="1:8" x14ac:dyDescent="0.35">
      <c r="A1161" s="28" t="s">
        <v>3</v>
      </c>
      <c r="B1161" s="20">
        <v>660</v>
      </c>
      <c r="C1161" s="20">
        <v>4620</v>
      </c>
      <c r="D1161" s="22">
        <f>production!Q834</f>
        <v>4064</v>
      </c>
      <c r="E1161" s="20">
        <f t="shared" si="96"/>
        <v>-556</v>
      </c>
      <c r="F1161" s="26" t="s">
        <v>625</v>
      </c>
      <c r="G1161" s="20"/>
      <c r="H1161" s="21"/>
    </row>
    <row r="1162" spans="1:8" x14ac:dyDescent="0.35">
      <c r="A1162" s="28" t="s">
        <v>100</v>
      </c>
      <c r="B1162" s="20">
        <v>360</v>
      </c>
      <c r="C1162" s="20">
        <v>2520</v>
      </c>
      <c r="D1162" s="22">
        <f>production!Q835</f>
        <v>1659</v>
      </c>
      <c r="E1162" s="20">
        <f t="shared" si="96"/>
        <v>-861</v>
      </c>
      <c r="F1162" s="26" t="s">
        <v>625</v>
      </c>
      <c r="G1162" s="20"/>
      <c r="H1162" s="21"/>
    </row>
    <row r="1163" spans="1:8" x14ac:dyDescent="0.35">
      <c r="A1163" s="28" t="s">
        <v>115</v>
      </c>
      <c r="B1163" s="20">
        <v>15</v>
      </c>
      <c r="C1163" s="20">
        <v>105</v>
      </c>
      <c r="D1163" s="22">
        <f>production!Q836</f>
        <v>18</v>
      </c>
      <c r="E1163" s="22">
        <f t="shared" si="96"/>
        <v>-87</v>
      </c>
      <c r="F1163" s="26"/>
      <c r="G1163" s="20"/>
      <c r="H1163" s="21"/>
    </row>
    <row r="1164" spans="1:8" x14ac:dyDescent="0.35">
      <c r="A1164" s="28" t="s">
        <v>125</v>
      </c>
      <c r="B1164" s="20">
        <v>194</v>
      </c>
      <c r="C1164" s="20">
        <v>1358</v>
      </c>
      <c r="D1164" s="22">
        <f>production!Q837</f>
        <v>17639</v>
      </c>
      <c r="E1164" s="22">
        <f t="shared" si="96"/>
        <v>16281</v>
      </c>
      <c r="F1164" s="23" t="s">
        <v>2059</v>
      </c>
      <c r="G1164" s="20"/>
      <c r="H1164" s="21"/>
    </row>
    <row r="1165" spans="1:8" x14ac:dyDescent="0.35">
      <c r="A1165" s="28" t="s">
        <v>4</v>
      </c>
      <c r="B1165" s="20">
        <v>3135</v>
      </c>
      <c r="C1165" s="20">
        <v>21945</v>
      </c>
      <c r="D1165" s="22">
        <f>production!Q839</f>
        <v>11022</v>
      </c>
      <c r="E1165" s="20">
        <f t="shared" si="96"/>
        <v>-10923</v>
      </c>
      <c r="F1165" s="26" t="s">
        <v>625</v>
      </c>
      <c r="G1165" s="24"/>
      <c r="H1165" s="21"/>
    </row>
    <row r="1166" spans="1:8" x14ac:dyDescent="0.35">
      <c r="A1166" s="28" t="s">
        <v>112</v>
      </c>
      <c r="B1166" s="20">
        <v>5</v>
      </c>
      <c r="C1166" s="20">
        <v>35</v>
      </c>
      <c r="D1166" s="22">
        <f>production!I860</f>
        <v>27287</v>
      </c>
      <c r="E1166" s="20">
        <f t="shared" si="96"/>
        <v>27252</v>
      </c>
      <c r="F1166" s="20" t="s">
        <v>203</v>
      </c>
      <c r="G1166" s="20"/>
      <c r="H1166" s="21"/>
    </row>
    <row r="1167" spans="1:8" x14ac:dyDescent="0.35">
      <c r="A1167" s="20" t="s">
        <v>1175</v>
      </c>
      <c r="B1167" s="20"/>
      <c r="C1167" s="20"/>
      <c r="D1167" s="22">
        <f>production!I861</f>
        <v>12567</v>
      </c>
      <c r="E1167" s="20"/>
      <c r="F1167" s="20" t="s">
        <v>203</v>
      </c>
      <c r="G1167" s="20"/>
      <c r="H1167" s="21"/>
    </row>
    <row r="1168" spans="1:8" x14ac:dyDescent="0.35">
      <c r="A1168" s="28" t="s">
        <v>116</v>
      </c>
      <c r="B1168" s="20">
        <v>7</v>
      </c>
      <c r="C1168" s="20">
        <v>49</v>
      </c>
      <c r="D1168" s="22">
        <f>production!Q842</f>
        <v>154</v>
      </c>
      <c r="E1168" s="22">
        <f>D1168-C1168</f>
        <v>105</v>
      </c>
      <c r="F1168" s="23" t="s">
        <v>2059</v>
      </c>
      <c r="G1168" s="20"/>
      <c r="H1168" s="21"/>
    </row>
    <row r="1169" spans="1:8" x14ac:dyDescent="0.35">
      <c r="A1169" s="28" t="s">
        <v>124</v>
      </c>
      <c r="B1169" s="20">
        <v>3</v>
      </c>
      <c r="C1169" s="20">
        <v>21</v>
      </c>
      <c r="D1169" s="22">
        <f>production!Q843</f>
        <v>261</v>
      </c>
      <c r="E1169" s="22">
        <f>D1169-C1169</f>
        <v>240</v>
      </c>
      <c r="F1169" s="23" t="s">
        <v>2059</v>
      </c>
      <c r="G1169" s="20"/>
      <c r="H1169" s="21"/>
    </row>
    <row r="1170" spans="1:8" x14ac:dyDescent="0.35">
      <c r="A1170" s="20" t="s">
        <v>1178</v>
      </c>
      <c r="B1170" s="20"/>
      <c r="C1170" s="20"/>
      <c r="D1170" s="22">
        <f>production!Q879</f>
        <v>1936</v>
      </c>
      <c r="E1170" s="20"/>
      <c r="F1170" s="20" t="s">
        <v>203</v>
      </c>
      <c r="G1170" s="20"/>
      <c r="H1170" s="21"/>
    </row>
    <row r="1171" spans="1:8" x14ac:dyDescent="0.35">
      <c r="A1171" s="20" t="s">
        <v>1177</v>
      </c>
      <c r="B1171" s="20"/>
      <c r="C1171" s="20"/>
      <c r="D1171" s="22">
        <f>production!Q879</f>
        <v>1936</v>
      </c>
      <c r="E1171" s="20"/>
      <c r="F1171" s="20" t="s">
        <v>203</v>
      </c>
      <c r="G1171" s="20"/>
      <c r="H1171" s="21"/>
    </row>
    <row r="1173" spans="1:8" ht="29" x14ac:dyDescent="0.35">
      <c r="A1173" s="16" t="s">
        <v>191</v>
      </c>
      <c r="B1173" s="16" t="s">
        <v>192</v>
      </c>
      <c r="C1173" s="17" t="s">
        <v>196</v>
      </c>
      <c r="D1173" s="17" t="s">
        <v>193</v>
      </c>
      <c r="E1173" s="17" t="s">
        <v>200</v>
      </c>
      <c r="F1173" s="16" t="s">
        <v>204</v>
      </c>
      <c r="G1173" s="17" t="s">
        <v>194</v>
      </c>
      <c r="H1173" s="18" t="s">
        <v>1058</v>
      </c>
    </row>
    <row r="1174" spans="1:8" x14ac:dyDescent="0.35">
      <c r="A1174" s="28" t="s">
        <v>2</v>
      </c>
      <c r="B1174" s="20">
        <v>287</v>
      </c>
      <c r="C1174" s="20">
        <v>2009</v>
      </c>
      <c r="D1174" s="22">
        <f>production!I855</f>
        <v>1931</v>
      </c>
      <c r="E1174" s="20">
        <f t="shared" ref="E1174:E1183" si="97">D1174-C1174</f>
        <v>-78</v>
      </c>
      <c r="F1174" s="26" t="s">
        <v>201</v>
      </c>
      <c r="G1174" s="20"/>
      <c r="H1174" s="21"/>
    </row>
    <row r="1175" spans="1:8" x14ac:dyDescent="0.35">
      <c r="A1175" s="28" t="s">
        <v>3</v>
      </c>
      <c r="B1175" s="20">
        <v>660</v>
      </c>
      <c r="C1175" s="20">
        <v>4620</v>
      </c>
      <c r="D1175" s="22">
        <f>production!I856</f>
        <v>4594</v>
      </c>
      <c r="E1175" s="20">
        <f t="shared" si="97"/>
        <v>-26</v>
      </c>
      <c r="F1175" s="26" t="s">
        <v>201</v>
      </c>
      <c r="G1175" s="20"/>
      <c r="H1175" s="21"/>
    </row>
    <row r="1176" spans="1:8" x14ac:dyDescent="0.35">
      <c r="A1176" s="28" t="s">
        <v>100</v>
      </c>
      <c r="B1176" s="20">
        <v>360</v>
      </c>
      <c r="C1176" s="20">
        <v>2520</v>
      </c>
      <c r="D1176" s="22">
        <f>production!I857</f>
        <v>1295</v>
      </c>
      <c r="E1176" s="20">
        <f t="shared" si="97"/>
        <v>-1225</v>
      </c>
      <c r="F1176" s="26" t="s">
        <v>911</v>
      </c>
      <c r="G1176" s="20"/>
      <c r="H1176" s="21"/>
    </row>
    <row r="1177" spans="1:8" x14ac:dyDescent="0.35">
      <c r="A1177" s="28" t="s">
        <v>115</v>
      </c>
      <c r="B1177" s="20">
        <v>15</v>
      </c>
      <c r="C1177" s="20">
        <v>105</v>
      </c>
      <c r="D1177" s="22">
        <f>production!I858</f>
        <v>104</v>
      </c>
      <c r="E1177" s="22">
        <f t="shared" si="97"/>
        <v>-1</v>
      </c>
      <c r="F1177" s="26" t="s">
        <v>2061</v>
      </c>
      <c r="G1177" s="20"/>
      <c r="H1177" s="21"/>
    </row>
    <row r="1178" spans="1:8" x14ac:dyDescent="0.35">
      <c r="A1178" s="28" t="s">
        <v>125</v>
      </c>
      <c r="B1178" s="20">
        <v>194</v>
      </c>
      <c r="C1178" s="20">
        <v>1358</v>
      </c>
      <c r="D1178" s="22">
        <f>production!I859</f>
        <v>19363</v>
      </c>
      <c r="E1178" s="22">
        <f t="shared" si="97"/>
        <v>18005</v>
      </c>
      <c r="F1178" s="23" t="s">
        <v>201</v>
      </c>
      <c r="G1178" s="20"/>
      <c r="H1178" s="21"/>
    </row>
    <row r="1179" spans="1:8" x14ac:dyDescent="0.35">
      <c r="A1179" s="28" t="s">
        <v>4</v>
      </c>
      <c r="B1179" s="20">
        <v>3135</v>
      </c>
      <c r="C1179" s="20">
        <v>21945</v>
      </c>
      <c r="D1179" s="22">
        <f>production!I861</f>
        <v>12567</v>
      </c>
      <c r="E1179" s="20">
        <f t="shared" si="97"/>
        <v>-9378</v>
      </c>
      <c r="F1179" s="26" t="s">
        <v>2060</v>
      </c>
      <c r="G1179" s="24"/>
      <c r="H1179" s="21"/>
    </row>
    <row r="1180" spans="1:8" x14ac:dyDescent="0.35">
      <c r="A1180" s="28" t="s">
        <v>112</v>
      </c>
      <c r="B1180" s="20">
        <v>5</v>
      </c>
      <c r="C1180" s="20">
        <v>35</v>
      </c>
      <c r="D1180" s="22">
        <f>production!I874</f>
        <v>0</v>
      </c>
      <c r="E1180" s="20">
        <f t="shared" si="97"/>
        <v>-35</v>
      </c>
      <c r="F1180" s="20" t="s">
        <v>203</v>
      </c>
      <c r="G1180" s="20"/>
      <c r="H1180" s="21"/>
    </row>
    <row r="1181" spans="1:8" x14ac:dyDescent="0.35">
      <c r="A1181" s="20" t="s">
        <v>1175</v>
      </c>
      <c r="B1181" s="20">
        <v>89</v>
      </c>
      <c r="C1181" s="20">
        <v>625</v>
      </c>
      <c r="D1181" s="22">
        <f>production!I863</f>
        <v>374</v>
      </c>
      <c r="E1181" s="20">
        <f t="shared" si="97"/>
        <v>-251</v>
      </c>
      <c r="F1181" s="20"/>
      <c r="G1181" s="20"/>
      <c r="H1181" s="21"/>
    </row>
    <row r="1182" spans="1:8" x14ac:dyDescent="0.35">
      <c r="A1182" s="28" t="s">
        <v>116</v>
      </c>
      <c r="B1182" s="20">
        <v>7</v>
      </c>
      <c r="C1182" s="20">
        <v>49</v>
      </c>
      <c r="D1182" s="22">
        <f>production!$H$864</f>
        <v>69</v>
      </c>
      <c r="E1182" s="22">
        <f t="shared" si="97"/>
        <v>20</v>
      </c>
      <c r="F1182" s="23" t="s">
        <v>201</v>
      </c>
      <c r="G1182" s="20"/>
      <c r="H1182" s="21"/>
    </row>
    <row r="1183" spans="1:8" x14ac:dyDescent="0.35">
      <c r="A1183" s="28" t="s">
        <v>124</v>
      </c>
      <c r="B1183" s="20">
        <v>3</v>
      </c>
      <c r="C1183" s="20">
        <v>21</v>
      </c>
      <c r="D1183" s="22">
        <f>production!$H$865</f>
        <v>94</v>
      </c>
      <c r="E1183" s="22">
        <f t="shared" si="97"/>
        <v>73</v>
      </c>
      <c r="F1183" s="23" t="s">
        <v>201</v>
      </c>
      <c r="G1183" s="20"/>
      <c r="H1183" s="21"/>
    </row>
    <row r="1184" spans="1:8" x14ac:dyDescent="0.35">
      <c r="A1184" s="20" t="s">
        <v>1178</v>
      </c>
      <c r="B1184" s="20"/>
      <c r="C1184" s="20"/>
      <c r="D1184" s="22">
        <f>production!Q893</f>
        <v>0</v>
      </c>
      <c r="E1184" s="20"/>
      <c r="F1184" s="20" t="s">
        <v>203</v>
      </c>
      <c r="G1184" s="20"/>
      <c r="H1184" s="21"/>
    </row>
    <row r="1185" spans="1:8" x14ac:dyDescent="0.35">
      <c r="A1185" s="20" t="s">
        <v>1177</v>
      </c>
      <c r="B1185" s="20"/>
      <c r="C1185" s="20"/>
      <c r="D1185" s="22">
        <f>production!Q893</f>
        <v>0</v>
      </c>
      <c r="E1185" s="20"/>
      <c r="F1185" s="20" t="s">
        <v>203</v>
      </c>
      <c r="G1185" s="20"/>
      <c r="H1185" s="21"/>
    </row>
    <row r="1187" spans="1:8" ht="29" x14ac:dyDescent="0.35">
      <c r="A1187" s="16" t="s">
        <v>191</v>
      </c>
      <c r="B1187" s="16" t="s">
        <v>192</v>
      </c>
      <c r="C1187" s="17" t="s">
        <v>196</v>
      </c>
      <c r="D1187" s="17" t="s">
        <v>193</v>
      </c>
      <c r="E1187" s="17" t="s">
        <v>200</v>
      </c>
      <c r="F1187" s="16" t="s">
        <v>204</v>
      </c>
      <c r="G1187" s="17" t="s">
        <v>194</v>
      </c>
      <c r="H1187" s="18" t="s">
        <v>1121</v>
      </c>
    </row>
    <row r="1188" spans="1:8" x14ac:dyDescent="0.35">
      <c r="A1188" s="28" t="s">
        <v>2</v>
      </c>
      <c r="B1188" s="20">
        <v>287</v>
      </c>
      <c r="C1188" s="20">
        <v>2009</v>
      </c>
      <c r="D1188" s="22">
        <f>production!Q855</f>
        <v>1637</v>
      </c>
      <c r="E1188" s="20">
        <f t="shared" ref="E1188:E1197" si="98">D1188-C1188</f>
        <v>-372</v>
      </c>
      <c r="F1188" s="26" t="s">
        <v>708</v>
      </c>
      <c r="G1188" s="20"/>
      <c r="H1188" s="21"/>
    </row>
    <row r="1189" spans="1:8" x14ac:dyDescent="0.35">
      <c r="A1189" s="28" t="s">
        <v>3</v>
      </c>
      <c r="B1189" s="20">
        <v>660</v>
      </c>
      <c r="C1189" s="20">
        <v>4620</v>
      </c>
      <c r="D1189" s="22">
        <f>production!Q856</f>
        <v>4348</v>
      </c>
      <c r="E1189" s="20">
        <f t="shared" si="98"/>
        <v>-272</v>
      </c>
      <c r="F1189" s="26" t="s">
        <v>708</v>
      </c>
      <c r="G1189" s="20"/>
      <c r="H1189" s="21"/>
    </row>
    <row r="1190" spans="1:8" x14ac:dyDescent="0.35">
      <c r="A1190" s="28" t="s">
        <v>100</v>
      </c>
      <c r="B1190" s="20">
        <v>360</v>
      </c>
      <c r="C1190" s="20">
        <v>2520</v>
      </c>
      <c r="D1190" s="22">
        <f>production!Q857</f>
        <v>1934</v>
      </c>
      <c r="E1190" s="20">
        <f t="shared" si="98"/>
        <v>-586</v>
      </c>
      <c r="F1190" s="26" t="s">
        <v>911</v>
      </c>
      <c r="G1190" s="20"/>
      <c r="H1190" s="21"/>
    </row>
    <row r="1191" spans="1:8" x14ac:dyDescent="0.35">
      <c r="A1191" s="28" t="s">
        <v>115</v>
      </c>
      <c r="B1191" s="20">
        <v>15</v>
      </c>
      <c r="C1191" s="20">
        <v>105</v>
      </c>
      <c r="D1191" s="22">
        <f>production!Q858</f>
        <v>124</v>
      </c>
      <c r="E1191" s="22">
        <f t="shared" si="98"/>
        <v>19</v>
      </c>
      <c r="F1191" s="26" t="s">
        <v>201</v>
      </c>
      <c r="G1191" s="20"/>
      <c r="H1191" s="21"/>
    </row>
    <row r="1192" spans="1:8" x14ac:dyDescent="0.35">
      <c r="A1192" s="28" t="s">
        <v>125</v>
      </c>
      <c r="B1192" s="20">
        <v>194</v>
      </c>
      <c r="C1192" s="20">
        <v>1358</v>
      </c>
      <c r="D1192" s="22">
        <f>production!Q859</f>
        <v>25135</v>
      </c>
      <c r="E1192" s="22">
        <f t="shared" si="98"/>
        <v>23777</v>
      </c>
      <c r="F1192" s="23" t="s">
        <v>201</v>
      </c>
      <c r="G1192" s="20"/>
      <c r="H1192" s="21"/>
    </row>
    <row r="1193" spans="1:8" x14ac:dyDescent="0.35">
      <c r="A1193" s="28" t="s">
        <v>4</v>
      </c>
      <c r="B1193" s="20">
        <v>3135</v>
      </c>
      <c r="C1193" s="20">
        <v>21945</v>
      </c>
      <c r="D1193" s="22">
        <f>production!Q861</f>
        <v>11813</v>
      </c>
      <c r="E1193" s="20">
        <f t="shared" si="98"/>
        <v>-10132</v>
      </c>
      <c r="F1193" s="26" t="s">
        <v>2070</v>
      </c>
      <c r="G1193" s="24"/>
      <c r="H1193" s="21"/>
    </row>
    <row r="1194" spans="1:8" x14ac:dyDescent="0.35">
      <c r="A1194" s="28" t="s">
        <v>112</v>
      </c>
      <c r="B1194" s="20">
        <v>5</v>
      </c>
      <c r="C1194" s="20">
        <v>35</v>
      </c>
      <c r="D1194" s="22">
        <f>production!Q862</f>
        <v>0</v>
      </c>
      <c r="E1194" s="20">
        <f t="shared" si="98"/>
        <v>-35</v>
      </c>
      <c r="F1194" s="20" t="s">
        <v>203</v>
      </c>
      <c r="G1194" s="20"/>
      <c r="H1194" s="21"/>
    </row>
    <row r="1195" spans="1:8" x14ac:dyDescent="0.35">
      <c r="A1195" s="20" t="s">
        <v>1175</v>
      </c>
      <c r="B1195" s="20">
        <v>89</v>
      </c>
      <c r="C1195" s="20">
        <v>625</v>
      </c>
      <c r="D1195" s="22">
        <f>production!Q863</f>
        <v>340</v>
      </c>
      <c r="E1195" s="20">
        <f t="shared" si="98"/>
        <v>-285</v>
      </c>
      <c r="F1195" s="20" t="s">
        <v>203</v>
      </c>
      <c r="G1195" s="20"/>
      <c r="H1195" s="21"/>
    </row>
    <row r="1196" spans="1:8" x14ac:dyDescent="0.35">
      <c r="A1196" s="28" t="s">
        <v>116</v>
      </c>
      <c r="B1196" s="20">
        <v>7</v>
      </c>
      <c r="C1196" s="20">
        <v>49</v>
      </c>
      <c r="D1196" s="22">
        <f>production!Q864</f>
        <v>87</v>
      </c>
      <c r="E1196" s="22">
        <f t="shared" si="98"/>
        <v>38</v>
      </c>
      <c r="F1196" s="23" t="s">
        <v>201</v>
      </c>
      <c r="G1196" s="20"/>
      <c r="H1196" s="21"/>
    </row>
    <row r="1197" spans="1:8" x14ac:dyDescent="0.35">
      <c r="A1197" s="28" t="s">
        <v>124</v>
      </c>
      <c r="B1197" s="20">
        <v>3</v>
      </c>
      <c r="C1197" s="20">
        <v>21</v>
      </c>
      <c r="D1197" s="22">
        <f>production!Q865</f>
        <v>109</v>
      </c>
      <c r="E1197" s="22">
        <f t="shared" si="98"/>
        <v>88</v>
      </c>
      <c r="F1197" s="23" t="s">
        <v>201</v>
      </c>
      <c r="G1197" s="20"/>
      <c r="H1197" s="21"/>
    </row>
    <row r="1198" spans="1:8" x14ac:dyDescent="0.35">
      <c r="A1198" s="20" t="s">
        <v>1178</v>
      </c>
      <c r="B1198" s="20"/>
      <c r="C1198" s="20"/>
      <c r="D1198" s="22">
        <f>production!Q907</f>
        <v>0</v>
      </c>
      <c r="E1198" s="20"/>
      <c r="F1198" s="20" t="s">
        <v>203</v>
      </c>
      <c r="G1198" s="20"/>
      <c r="H1198" s="21"/>
    </row>
    <row r="1199" spans="1:8" x14ac:dyDescent="0.35">
      <c r="A1199" s="20" t="s">
        <v>1177</v>
      </c>
      <c r="B1199" s="20"/>
      <c r="C1199" s="20"/>
      <c r="D1199" s="22">
        <f>production!Q907</f>
        <v>0</v>
      </c>
      <c r="E1199" s="20"/>
      <c r="F1199" s="20" t="s">
        <v>203</v>
      </c>
      <c r="G1199" s="20"/>
      <c r="H1199" s="21"/>
    </row>
    <row r="1201" spans="1:8" ht="29" x14ac:dyDescent="0.35">
      <c r="A1201" s="16" t="s">
        <v>191</v>
      </c>
      <c r="B1201" s="16" t="s">
        <v>192</v>
      </c>
      <c r="C1201" s="17" t="s">
        <v>196</v>
      </c>
      <c r="D1201" s="17" t="s">
        <v>193</v>
      </c>
      <c r="E1201" s="17" t="s">
        <v>200</v>
      </c>
      <c r="F1201" s="16" t="s">
        <v>204</v>
      </c>
      <c r="G1201" s="17" t="s">
        <v>194</v>
      </c>
      <c r="H1201" s="18" t="s">
        <v>1136</v>
      </c>
    </row>
    <row r="1202" spans="1:8" x14ac:dyDescent="0.35">
      <c r="A1202" s="28" t="s">
        <v>2</v>
      </c>
      <c r="B1202" s="20">
        <v>287</v>
      </c>
      <c r="C1202" s="20">
        <v>2009</v>
      </c>
      <c r="D1202" s="22">
        <f>production!I877</f>
        <v>1408</v>
      </c>
      <c r="E1202" s="20">
        <f t="shared" ref="E1202:E1211" si="99">D1202-C1202</f>
        <v>-601</v>
      </c>
      <c r="F1202" s="26" t="s">
        <v>625</v>
      </c>
      <c r="G1202" s="20"/>
      <c r="H1202" s="21"/>
    </row>
    <row r="1203" spans="1:8" x14ac:dyDescent="0.35">
      <c r="A1203" s="28" t="s">
        <v>3</v>
      </c>
      <c r="B1203" s="20">
        <v>660</v>
      </c>
      <c r="C1203" s="20">
        <v>4620</v>
      </c>
      <c r="D1203" s="22">
        <f>production!I878</f>
        <v>4524</v>
      </c>
      <c r="E1203" s="20">
        <f t="shared" si="99"/>
        <v>-96</v>
      </c>
      <c r="F1203" s="26" t="s">
        <v>201</v>
      </c>
      <c r="G1203" s="20"/>
      <c r="H1203" s="21"/>
    </row>
    <row r="1204" spans="1:8" x14ac:dyDescent="0.35">
      <c r="A1204" s="28" t="s">
        <v>100</v>
      </c>
      <c r="B1204" s="20">
        <v>360</v>
      </c>
      <c r="C1204" s="20">
        <v>2520</v>
      </c>
      <c r="D1204" s="22">
        <f>production!I879</f>
        <v>1303</v>
      </c>
      <c r="E1204" s="20">
        <f t="shared" si="99"/>
        <v>-1217</v>
      </c>
      <c r="F1204" s="26" t="s">
        <v>2078</v>
      </c>
      <c r="G1204" s="20"/>
      <c r="H1204" s="21"/>
    </row>
    <row r="1205" spans="1:8" x14ac:dyDescent="0.35">
      <c r="A1205" s="28" t="s">
        <v>115</v>
      </c>
      <c r="B1205" s="20">
        <v>15</v>
      </c>
      <c r="C1205" s="20">
        <v>105</v>
      </c>
      <c r="D1205" s="22">
        <f>production!I880</f>
        <v>15</v>
      </c>
      <c r="E1205" s="22">
        <f t="shared" si="99"/>
        <v>-90</v>
      </c>
      <c r="F1205" s="26" t="s">
        <v>2079</v>
      </c>
      <c r="G1205" s="20"/>
      <c r="H1205" s="21"/>
    </row>
    <row r="1206" spans="1:8" x14ac:dyDescent="0.35">
      <c r="A1206" s="28" t="s">
        <v>125</v>
      </c>
      <c r="B1206" s="20">
        <v>194</v>
      </c>
      <c r="C1206" s="20">
        <v>1358</v>
      </c>
      <c r="D1206" s="22">
        <f>production!I881</f>
        <v>19263</v>
      </c>
      <c r="E1206" s="22">
        <f t="shared" si="99"/>
        <v>17905</v>
      </c>
      <c r="F1206" s="23" t="s">
        <v>201</v>
      </c>
      <c r="G1206" s="20"/>
      <c r="H1206" s="21"/>
    </row>
    <row r="1207" spans="1:8" x14ac:dyDescent="0.35">
      <c r="A1207" s="28" t="s">
        <v>4</v>
      </c>
      <c r="B1207" s="20">
        <v>3135</v>
      </c>
      <c r="C1207" s="20">
        <v>21945</v>
      </c>
      <c r="D1207" s="22">
        <f>production!I883</f>
        <v>10826</v>
      </c>
      <c r="E1207" s="20">
        <f t="shared" si="99"/>
        <v>-11119</v>
      </c>
      <c r="F1207" s="26" t="s">
        <v>708</v>
      </c>
      <c r="G1207" s="24"/>
      <c r="H1207" s="21"/>
    </row>
    <row r="1208" spans="1:8" x14ac:dyDescent="0.35">
      <c r="A1208" s="28" t="s">
        <v>112</v>
      </c>
      <c r="B1208" s="20">
        <v>5</v>
      </c>
      <c r="C1208" s="20">
        <v>35</v>
      </c>
      <c r="D1208" s="22">
        <f>production!I884</f>
        <v>0</v>
      </c>
      <c r="E1208" s="20">
        <f t="shared" si="99"/>
        <v>-35</v>
      </c>
      <c r="F1208" s="20" t="s">
        <v>203</v>
      </c>
      <c r="G1208" s="20"/>
      <c r="H1208" s="21"/>
    </row>
    <row r="1209" spans="1:8" x14ac:dyDescent="0.35">
      <c r="A1209" s="20" t="s">
        <v>1175</v>
      </c>
      <c r="B1209" s="20">
        <v>89</v>
      </c>
      <c r="C1209" s="20">
        <v>625</v>
      </c>
      <c r="D1209" s="22">
        <f>production!I885</f>
        <v>510</v>
      </c>
      <c r="E1209" s="20">
        <f t="shared" si="99"/>
        <v>-115</v>
      </c>
      <c r="F1209" s="20" t="s">
        <v>2080</v>
      </c>
      <c r="G1209" s="20"/>
      <c r="H1209" s="21"/>
    </row>
    <row r="1210" spans="1:8" x14ac:dyDescent="0.35">
      <c r="A1210" s="28" t="s">
        <v>116</v>
      </c>
      <c r="B1210" s="20">
        <v>7</v>
      </c>
      <c r="C1210" s="20">
        <v>49</v>
      </c>
      <c r="D1210" s="22">
        <f>production!I886</f>
        <v>58</v>
      </c>
      <c r="E1210" s="22">
        <f t="shared" si="99"/>
        <v>9</v>
      </c>
      <c r="F1210" s="23" t="s">
        <v>201</v>
      </c>
      <c r="G1210" s="20"/>
      <c r="H1210" s="21"/>
    </row>
    <row r="1211" spans="1:8" x14ac:dyDescent="0.35">
      <c r="A1211" s="28" t="s">
        <v>124</v>
      </c>
      <c r="B1211" s="20">
        <v>3</v>
      </c>
      <c r="C1211" s="20">
        <v>21</v>
      </c>
      <c r="D1211" s="22">
        <f>production!I887</f>
        <v>82</v>
      </c>
      <c r="E1211" s="22">
        <f t="shared" si="99"/>
        <v>61</v>
      </c>
      <c r="F1211" s="23" t="s">
        <v>201</v>
      </c>
      <c r="G1211" s="20"/>
      <c r="H1211" s="21"/>
    </row>
    <row r="1212" spans="1:8" x14ac:dyDescent="0.35">
      <c r="A1212" s="20" t="s">
        <v>1178</v>
      </c>
      <c r="B1212" s="20"/>
      <c r="C1212" s="20"/>
      <c r="D1212" s="22">
        <f>production!I892</f>
        <v>0</v>
      </c>
      <c r="E1212" s="20"/>
      <c r="F1212" s="20" t="s">
        <v>203</v>
      </c>
      <c r="G1212" s="20"/>
      <c r="H1212" s="21"/>
    </row>
    <row r="1213" spans="1:8" x14ac:dyDescent="0.35">
      <c r="A1213" s="20" t="s">
        <v>1177</v>
      </c>
      <c r="B1213" s="20"/>
      <c r="C1213" s="20"/>
      <c r="D1213" s="22">
        <f>production!I893</f>
        <v>0</v>
      </c>
      <c r="E1213" s="20"/>
      <c r="F1213" s="20" t="s">
        <v>203</v>
      </c>
      <c r="G1213" s="20"/>
      <c r="H1213" s="21"/>
    </row>
    <row r="1215" spans="1:8" ht="29" x14ac:dyDescent="0.35">
      <c r="A1215" s="16" t="s">
        <v>191</v>
      </c>
      <c r="B1215" s="16" t="s">
        <v>192</v>
      </c>
      <c r="C1215" s="17" t="s">
        <v>196</v>
      </c>
      <c r="D1215" s="17" t="s">
        <v>193</v>
      </c>
      <c r="E1215" s="17" t="s">
        <v>200</v>
      </c>
      <c r="F1215" s="16" t="s">
        <v>204</v>
      </c>
      <c r="G1215" s="17" t="s">
        <v>194</v>
      </c>
      <c r="H1215" s="18" t="s">
        <v>1148</v>
      </c>
    </row>
    <row r="1216" spans="1:8" x14ac:dyDescent="0.35">
      <c r="A1216" s="28" t="s">
        <v>2</v>
      </c>
      <c r="B1216" s="20">
        <v>287</v>
      </c>
      <c r="C1216" s="20">
        <v>2009</v>
      </c>
      <c r="D1216" s="22">
        <f>production!Q877</f>
        <v>1094</v>
      </c>
      <c r="E1216" s="20">
        <f t="shared" ref="E1216:E1225" si="100">D1216-C1216</f>
        <v>-915</v>
      </c>
      <c r="F1216" s="26" t="s">
        <v>2089</v>
      </c>
      <c r="G1216" s="20"/>
      <c r="H1216" s="21"/>
    </row>
    <row r="1217" spans="1:8" x14ac:dyDescent="0.35">
      <c r="A1217" s="28" t="s">
        <v>3</v>
      </c>
      <c r="B1217" s="20">
        <v>660</v>
      </c>
      <c r="C1217" s="20">
        <v>4620</v>
      </c>
      <c r="D1217" s="22">
        <f>production!Q878</f>
        <v>4604</v>
      </c>
      <c r="E1217" s="20">
        <f t="shared" si="100"/>
        <v>-16</v>
      </c>
      <c r="F1217" s="26" t="s">
        <v>201</v>
      </c>
      <c r="G1217" s="20"/>
      <c r="H1217" s="21"/>
    </row>
    <row r="1218" spans="1:8" x14ac:dyDescent="0.35">
      <c r="A1218" s="28" t="s">
        <v>100</v>
      </c>
      <c r="B1218" s="20">
        <v>360</v>
      </c>
      <c r="C1218" s="20">
        <v>2520</v>
      </c>
      <c r="D1218" s="22">
        <f>production!Q879</f>
        <v>1936</v>
      </c>
      <c r="E1218" s="20">
        <f t="shared" si="100"/>
        <v>-584</v>
      </c>
      <c r="F1218" s="26" t="s">
        <v>1946</v>
      </c>
      <c r="G1218" s="20"/>
      <c r="H1218" s="21"/>
    </row>
    <row r="1219" spans="1:8" x14ac:dyDescent="0.35">
      <c r="A1219" s="28" t="s">
        <v>115</v>
      </c>
      <c r="B1219" s="20">
        <v>15</v>
      </c>
      <c r="C1219" s="20">
        <v>105</v>
      </c>
      <c r="D1219" s="22">
        <f>production!Q880</f>
        <v>20</v>
      </c>
      <c r="E1219" s="22">
        <f t="shared" si="100"/>
        <v>-85</v>
      </c>
      <c r="F1219" s="26" t="s">
        <v>1946</v>
      </c>
      <c r="G1219" s="20"/>
      <c r="H1219" s="21"/>
    </row>
    <row r="1220" spans="1:8" x14ac:dyDescent="0.35">
      <c r="A1220" s="28" t="s">
        <v>125</v>
      </c>
      <c r="B1220" s="20">
        <v>194</v>
      </c>
      <c r="C1220" s="20">
        <v>1358</v>
      </c>
      <c r="D1220" s="22">
        <f>production!Q881</f>
        <v>20993</v>
      </c>
      <c r="E1220" s="22">
        <f t="shared" si="100"/>
        <v>19635</v>
      </c>
      <c r="F1220" s="23" t="s">
        <v>201</v>
      </c>
      <c r="G1220" s="20"/>
      <c r="H1220" s="21"/>
    </row>
    <row r="1221" spans="1:8" x14ac:dyDescent="0.35">
      <c r="A1221" s="28" t="s">
        <v>4</v>
      </c>
      <c r="B1221" s="20">
        <v>3135</v>
      </c>
      <c r="C1221" s="20">
        <v>21945</v>
      </c>
      <c r="D1221" s="22">
        <f>production!Q883</f>
        <v>9295</v>
      </c>
      <c r="E1221" s="20">
        <f t="shared" si="100"/>
        <v>-12650</v>
      </c>
      <c r="F1221" s="26" t="s">
        <v>1946</v>
      </c>
      <c r="G1221" s="24"/>
      <c r="H1221" s="21"/>
    </row>
    <row r="1222" spans="1:8" x14ac:dyDescent="0.35">
      <c r="A1222" s="28" t="s">
        <v>112</v>
      </c>
      <c r="B1222" s="20">
        <v>5</v>
      </c>
      <c r="C1222" s="20">
        <v>35</v>
      </c>
      <c r="D1222" s="22">
        <f>production!Q884</f>
        <v>0</v>
      </c>
      <c r="E1222" s="20">
        <f t="shared" si="100"/>
        <v>-35</v>
      </c>
      <c r="F1222" s="20" t="s">
        <v>203</v>
      </c>
      <c r="G1222" s="20"/>
      <c r="H1222" s="21"/>
    </row>
    <row r="1223" spans="1:8" x14ac:dyDescent="0.35">
      <c r="A1223" s="20" t="s">
        <v>1175</v>
      </c>
      <c r="B1223" s="20">
        <v>89</v>
      </c>
      <c r="C1223" s="20">
        <v>625</v>
      </c>
      <c r="D1223" s="22">
        <f>production!Q885</f>
        <v>314</v>
      </c>
      <c r="E1223" s="20">
        <f t="shared" si="100"/>
        <v>-311</v>
      </c>
      <c r="F1223" s="20" t="s">
        <v>708</v>
      </c>
      <c r="G1223" s="20"/>
      <c r="H1223" s="21"/>
    </row>
    <row r="1224" spans="1:8" x14ac:dyDescent="0.35">
      <c r="A1224" s="28" t="s">
        <v>116</v>
      </c>
      <c r="B1224" s="20">
        <v>7</v>
      </c>
      <c r="C1224" s="20">
        <v>49</v>
      </c>
      <c r="D1224" s="22">
        <f>production!Q886</f>
        <v>61</v>
      </c>
      <c r="E1224" s="22">
        <f t="shared" si="100"/>
        <v>12</v>
      </c>
      <c r="F1224" s="23" t="s">
        <v>201</v>
      </c>
      <c r="G1224" s="20"/>
      <c r="H1224" s="21"/>
    </row>
    <row r="1225" spans="1:8" x14ac:dyDescent="0.35">
      <c r="A1225" s="28" t="s">
        <v>124</v>
      </c>
      <c r="B1225" s="20">
        <v>3</v>
      </c>
      <c r="C1225" s="20">
        <v>21</v>
      </c>
      <c r="D1225" s="22">
        <f>production!Q887</f>
        <v>68</v>
      </c>
      <c r="E1225" s="22">
        <f t="shared" si="100"/>
        <v>47</v>
      </c>
      <c r="F1225" s="23" t="s">
        <v>201</v>
      </c>
      <c r="G1225" s="20"/>
      <c r="H1225" s="21"/>
    </row>
    <row r="1226" spans="1:8" x14ac:dyDescent="0.35">
      <c r="A1226" s="20" t="s">
        <v>1178</v>
      </c>
      <c r="B1226" s="20"/>
      <c r="C1226" s="20"/>
      <c r="D1226" s="22">
        <f>production!Q892</f>
        <v>0</v>
      </c>
      <c r="E1226" s="20"/>
      <c r="F1226" s="20" t="s">
        <v>203</v>
      </c>
      <c r="G1226" s="20"/>
      <c r="H1226" s="21"/>
    </row>
    <row r="1227" spans="1:8" x14ac:dyDescent="0.35">
      <c r="A1227" s="20" t="s">
        <v>1177</v>
      </c>
      <c r="B1227" s="20"/>
      <c r="C1227" s="20"/>
      <c r="D1227" s="22">
        <f>production!Q893</f>
        <v>0</v>
      </c>
      <c r="E1227" s="20"/>
      <c r="F1227" s="20" t="s">
        <v>203</v>
      </c>
      <c r="G1227" s="20"/>
      <c r="H1227" s="21"/>
    </row>
    <row r="1229" spans="1:8" ht="29" x14ac:dyDescent="0.35">
      <c r="A1229" s="16" t="s">
        <v>191</v>
      </c>
      <c r="B1229" s="16" t="s">
        <v>192</v>
      </c>
      <c r="C1229" s="17" t="s">
        <v>196</v>
      </c>
      <c r="D1229" s="17" t="s">
        <v>193</v>
      </c>
      <c r="E1229" s="17" t="s">
        <v>200</v>
      </c>
      <c r="F1229" s="16" t="s">
        <v>204</v>
      </c>
      <c r="G1229" s="17" t="s">
        <v>194</v>
      </c>
      <c r="H1229" s="18" t="s">
        <v>1165</v>
      </c>
    </row>
    <row r="1230" spans="1:8" x14ac:dyDescent="0.35">
      <c r="A1230" s="28" t="s">
        <v>2</v>
      </c>
      <c r="B1230" s="20">
        <v>287</v>
      </c>
      <c r="C1230" s="20">
        <v>2009</v>
      </c>
      <c r="D1230" s="22">
        <f>production!I899</f>
        <v>1460</v>
      </c>
      <c r="E1230" s="20">
        <f t="shared" ref="E1230:E1239" si="101">D1230-C1230</f>
        <v>-549</v>
      </c>
      <c r="F1230" s="26" t="s">
        <v>2098</v>
      </c>
      <c r="G1230" s="20"/>
      <c r="H1230" s="21"/>
    </row>
    <row r="1231" spans="1:8" x14ac:dyDescent="0.35">
      <c r="A1231" s="28" t="s">
        <v>3</v>
      </c>
      <c r="B1231" s="20">
        <v>660</v>
      </c>
      <c r="C1231" s="20">
        <v>4620</v>
      </c>
      <c r="D1231" s="22">
        <f>production!I900</f>
        <v>4462</v>
      </c>
      <c r="E1231" s="20">
        <f t="shared" si="101"/>
        <v>-158</v>
      </c>
      <c r="F1231" s="26" t="s">
        <v>2098</v>
      </c>
      <c r="G1231" s="20"/>
      <c r="H1231" s="21"/>
    </row>
    <row r="1232" spans="1:8" x14ac:dyDescent="0.35">
      <c r="A1232" s="28" t="s">
        <v>100</v>
      </c>
      <c r="B1232" s="20">
        <v>360</v>
      </c>
      <c r="C1232" s="20">
        <v>2520</v>
      </c>
      <c r="D1232" s="22">
        <f>production!I901</f>
        <v>138</v>
      </c>
      <c r="E1232" s="20">
        <f t="shared" si="101"/>
        <v>-2382</v>
      </c>
      <c r="F1232" s="26" t="s">
        <v>2097</v>
      </c>
      <c r="G1232" s="20"/>
      <c r="H1232" s="21"/>
    </row>
    <row r="1233" spans="1:8" x14ac:dyDescent="0.35">
      <c r="A1233" s="28" t="s">
        <v>115</v>
      </c>
      <c r="B1233" s="20">
        <v>15</v>
      </c>
      <c r="C1233" s="20">
        <v>105</v>
      </c>
      <c r="D1233" s="22">
        <f>production!I902</f>
        <v>33</v>
      </c>
      <c r="E1233" s="22">
        <f t="shared" si="101"/>
        <v>-72</v>
      </c>
      <c r="F1233" s="26" t="s">
        <v>2098</v>
      </c>
      <c r="G1233" s="20"/>
      <c r="H1233" s="21"/>
    </row>
    <row r="1234" spans="1:8" x14ac:dyDescent="0.35">
      <c r="A1234" s="28" t="s">
        <v>125</v>
      </c>
      <c r="B1234" s="20">
        <v>194</v>
      </c>
      <c r="C1234" s="20">
        <v>1358</v>
      </c>
      <c r="D1234" s="22">
        <f>production!I903</f>
        <v>12423</v>
      </c>
      <c r="E1234" s="22">
        <f t="shared" si="101"/>
        <v>11065</v>
      </c>
      <c r="F1234" s="23" t="s">
        <v>201</v>
      </c>
      <c r="G1234" s="20"/>
      <c r="H1234" s="21"/>
    </row>
    <row r="1235" spans="1:8" x14ac:dyDescent="0.35">
      <c r="A1235" s="28" t="s">
        <v>4</v>
      </c>
      <c r="B1235" s="20">
        <v>3135</v>
      </c>
      <c r="C1235" s="20">
        <v>21945</v>
      </c>
      <c r="D1235" s="22">
        <f>production!I905</f>
        <v>11084</v>
      </c>
      <c r="E1235" s="20">
        <f t="shared" si="101"/>
        <v>-10861</v>
      </c>
      <c r="F1235" s="26" t="s">
        <v>2098</v>
      </c>
      <c r="G1235" s="24"/>
      <c r="H1235" s="21"/>
    </row>
    <row r="1236" spans="1:8" x14ac:dyDescent="0.35">
      <c r="A1236" s="28" t="s">
        <v>112</v>
      </c>
      <c r="B1236" s="20">
        <v>5</v>
      </c>
      <c r="C1236" s="20">
        <v>35</v>
      </c>
      <c r="D1236" s="22">
        <f>production!I906</f>
        <v>0</v>
      </c>
      <c r="E1236" s="20">
        <f t="shared" si="101"/>
        <v>-35</v>
      </c>
      <c r="F1236" s="20" t="s">
        <v>203</v>
      </c>
      <c r="G1236" s="20"/>
      <c r="H1236" s="21"/>
    </row>
    <row r="1237" spans="1:8" x14ac:dyDescent="0.35">
      <c r="A1237" s="20" t="s">
        <v>1175</v>
      </c>
      <c r="B1237" s="20">
        <v>89</v>
      </c>
      <c r="C1237" s="20">
        <v>625</v>
      </c>
      <c r="D1237" s="22">
        <f>production!I907</f>
        <v>271</v>
      </c>
      <c r="E1237" s="20">
        <f t="shared" si="101"/>
        <v>-354</v>
      </c>
      <c r="F1237" s="20" t="s">
        <v>2098</v>
      </c>
      <c r="G1237" s="20"/>
      <c r="H1237" s="21"/>
    </row>
    <row r="1238" spans="1:8" x14ac:dyDescent="0.35">
      <c r="A1238" s="28" t="s">
        <v>116</v>
      </c>
      <c r="B1238" s="20">
        <v>7</v>
      </c>
      <c r="C1238" s="20">
        <v>49</v>
      </c>
      <c r="D1238" s="22">
        <f>production!I908</f>
        <v>65</v>
      </c>
      <c r="E1238" s="22">
        <f t="shared" si="101"/>
        <v>16</v>
      </c>
      <c r="F1238" s="23" t="s">
        <v>201</v>
      </c>
      <c r="G1238" s="20"/>
      <c r="H1238" s="21"/>
    </row>
    <row r="1239" spans="1:8" x14ac:dyDescent="0.35">
      <c r="A1239" s="28" t="s">
        <v>124</v>
      </c>
      <c r="B1239" s="20">
        <v>3</v>
      </c>
      <c r="C1239" s="20">
        <v>21</v>
      </c>
      <c r="D1239" s="22">
        <f>production!I909</f>
        <v>85</v>
      </c>
      <c r="E1239" s="22">
        <f t="shared" si="101"/>
        <v>64</v>
      </c>
      <c r="F1239" s="23" t="s">
        <v>201</v>
      </c>
      <c r="G1239" s="20"/>
      <c r="H1239" s="21"/>
    </row>
    <row r="1240" spans="1:8" x14ac:dyDescent="0.35">
      <c r="A1240" s="20" t="s">
        <v>1178</v>
      </c>
      <c r="B1240" s="20"/>
      <c r="C1240" s="20"/>
      <c r="D1240" s="22">
        <f>production!I914</f>
        <v>0</v>
      </c>
      <c r="E1240" s="20"/>
      <c r="F1240" s="20" t="s">
        <v>203</v>
      </c>
      <c r="G1240" s="20"/>
      <c r="H1240" s="21"/>
    </row>
    <row r="1241" spans="1:8" x14ac:dyDescent="0.35">
      <c r="A1241" s="20" t="s">
        <v>1177</v>
      </c>
      <c r="B1241" s="20"/>
      <c r="C1241" s="20"/>
      <c r="D1241" s="22">
        <f>production!I915</f>
        <v>0</v>
      </c>
      <c r="E1241" s="20"/>
      <c r="F1241" s="20" t="s">
        <v>203</v>
      </c>
      <c r="G1241" s="20"/>
      <c r="H1241" s="21"/>
    </row>
    <row r="1243" spans="1:8" ht="29" x14ac:dyDescent="0.35">
      <c r="A1243" s="16" t="s">
        <v>191</v>
      </c>
      <c r="B1243" s="16" t="s">
        <v>192</v>
      </c>
      <c r="C1243" s="17" t="s">
        <v>196</v>
      </c>
      <c r="D1243" s="17" t="s">
        <v>193</v>
      </c>
      <c r="E1243" s="17" t="s">
        <v>200</v>
      </c>
      <c r="F1243" s="16" t="s">
        <v>204</v>
      </c>
      <c r="G1243" s="17" t="s">
        <v>194</v>
      </c>
      <c r="H1243" s="18" t="s">
        <v>1180</v>
      </c>
    </row>
    <row r="1244" spans="1:8" x14ac:dyDescent="0.35">
      <c r="A1244" s="28" t="s">
        <v>2</v>
      </c>
      <c r="B1244" s="20">
        <v>287</v>
      </c>
      <c r="C1244" s="20">
        <v>2009</v>
      </c>
      <c r="D1244" s="22">
        <f>production!Q899</f>
        <v>1458</v>
      </c>
      <c r="E1244" s="20">
        <f t="shared" ref="E1244:E1254" si="102">D1244-C1244</f>
        <v>-551</v>
      </c>
      <c r="F1244" s="26" t="s">
        <v>911</v>
      </c>
      <c r="G1244" s="20"/>
      <c r="H1244" s="21"/>
    </row>
    <row r="1245" spans="1:8" x14ac:dyDescent="0.35">
      <c r="A1245" s="28" t="s">
        <v>3</v>
      </c>
      <c r="B1245" s="20">
        <v>660</v>
      </c>
      <c r="C1245" s="20">
        <v>4620</v>
      </c>
      <c r="D1245" s="22">
        <f>production!Q900</f>
        <v>4177</v>
      </c>
      <c r="E1245" s="20">
        <f t="shared" si="102"/>
        <v>-443</v>
      </c>
      <c r="F1245" s="26" t="s">
        <v>708</v>
      </c>
      <c r="G1245" s="20"/>
      <c r="H1245" s="21"/>
    </row>
    <row r="1246" spans="1:8" x14ac:dyDescent="0.35">
      <c r="A1246" s="28" t="s">
        <v>100</v>
      </c>
      <c r="B1246" s="20">
        <v>360</v>
      </c>
      <c r="C1246" s="20">
        <v>2520</v>
      </c>
      <c r="D1246" s="22">
        <f>production!Q901</f>
        <v>2138</v>
      </c>
      <c r="E1246" s="20">
        <f t="shared" si="102"/>
        <v>-382</v>
      </c>
      <c r="F1246" s="26" t="s">
        <v>708</v>
      </c>
      <c r="G1246" s="20"/>
      <c r="H1246" s="21"/>
    </row>
    <row r="1247" spans="1:8" x14ac:dyDescent="0.35">
      <c r="A1247" s="28" t="s">
        <v>115</v>
      </c>
      <c r="B1247" s="20">
        <v>15</v>
      </c>
      <c r="C1247" s="20">
        <v>105</v>
      </c>
      <c r="D1247" s="22">
        <f>production!Q902</f>
        <v>17</v>
      </c>
      <c r="E1247" s="22">
        <f t="shared" si="102"/>
        <v>-88</v>
      </c>
      <c r="F1247" s="26" t="s">
        <v>708</v>
      </c>
      <c r="G1247" s="20"/>
      <c r="H1247" s="21"/>
    </row>
    <row r="1248" spans="1:8" x14ac:dyDescent="0.35">
      <c r="A1248" s="28" t="s">
        <v>125</v>
      </c>
      <c r="B1248" s="20">
        <v>194</v>
      </c>
      <c r="C1248" s="20">
        <v>1358</v>
      </c>
      <c r="D1248" s="22">
        <f>production!Q903</f>
        <v>11348</v>
      </c>
      <c r="E1248" s="22">
        <f t="shared" si="102"/>
        <v>9990</v>
      </c>
      <c r="F1248" s="23" t="s">
        <v>201</v>
      </c>
      <c r="G1248" s="20"/>
      <c r="H1248" s="21"/>
    </row>
    <row r="1249" spans="1:8" x14ac:dyDescent="0.35">
      <c r="A1249" s="28" t="s">
        <v>4</v>
      </c>
      <c r="B1249" s="20">
        <v>3135</v>
      </c>
      <c r="C1249" s="20">
        <v>21945</v>
      </c>
      <c r="D1249" s="22">
        <f>production!Q905</f>
        <v>12905</v>
      </c>
      <c r="E1249" s="20">
        <f t="shared" si="102"/>
        <v>-9040</v>
      </c>
      <c r="F1249" s="26" t="s">
        <v>2107</v>
      </c>
      <c r="G1249" s="24"/>
      <c r="H1249" s="21"/>
    </row>
    <row r="1250" spans="1:8" x14ac:dyDescent="0.35">
      <c r="A1250" s="28" t="s">
        <v>112</v>
      </c>
      <c r="B1250" s="20">
        <v>5</v>
      </c>
      <c r="C1250" s="20">
        <v>35</v>
      </c>
      <c r="D1250" s="22">
        <f>production!Q907</f>
        <v>0</v>
      </c>
      <c r="E1250" s="20">
        <f t="shared" si="102"/>
        <v>-35</v>
      </c>
      <c r="F1250" s="20" t="s">
        <v>203</v>
      </c>
      <c r="G1250" s="20"/>
      <c r="H1250" s="21"/>
    </row>
    <row r="1251" spans="1:8" x14ac:dyDescent="0.35">
      <c r="A1251" s="20" t="s">
        <v>1175</v>
      </c>
      <c r="B1251" s="20">
        <v>89</v>
      </c>
      <c r="C1251" s="20">
        <v>625</v>
      </c>
      <c r="D1251" s="22">
        <f>production!I921</f>
        <v>1566</v>
      </c>
      <c r="E1251" s="20">
        <f t="shared" si="102"/>
        <v>941</v>
      </c>
      <c r="F1251" s="20" t="s">
        <v>2108</v>
      </c>
      <c r="G1251" s="20"/>
      <c r="H1251" s="21"/>
    </row>
    <row r="1252" spans="1:8" x14ac:dyDescent="0.35">
      <c r="A1252" s="28" t="s">
        <v>116</v>
      </c>
      <c r="B1252" s="20">
        <v>7</v>
      </c>
      <c r="C1252" s="20">
        <f>production!Q908</f>
        <v>85</v>
      </c>
      <c r="D1252" s="22">
        <f>production!I922</f>
        <v>4437</v>
      </c>
      <c r="E1252" s="22">
        <f t="shared" si="102"/>
        <v>4352</v>
      </c>
      <c r="F1252" s="23" t="s">
        <v>201</v>
      </c>
      <c r="G1252" s="20"/>
      <c r="H1252" s="21"/>
    </row>
    <row r="1253" spans="1:8" x14ac:dyDescent="0.35">
      <c r="A1253" s="28" t="s">
        <v>124</v>
      </c>
      <c r="B1253" s="20">
        <v>3</v>
      </c>
      <c r="C1253" s="20">
        <f>production!Q909</f>
        <v>93</v>
      </c>
      <c r="D1253" s="22">
        <f>production!I923</f>
        <v>1565</v>
      </c>
      <c r="E1253" s="22">
        <f t="shared" si="102"/>
        <v>1472</v>
      </c>
      <c r="F1253" s="23" t="s">
        <v>201</v>
      </c>
      <c r="G1253" s="20"/>
      <c r="H1253" s="21"/>
    </row>
    <row r="1254" spans="1:8" x14ac:dyDescent="0.35">
      <c r="A1254" s="20" t="s">
        <v>1178</v>
      </c>
      <c r="B1254" s="20"/>
      <c r="C1254" s="22">
        <f>production!Q914</f>
        <v>0</v>
      </c>
      <c r="D1254" s="22">
        <f>production!I928</f>
        <v>0</v>
      </c>
      <c r="E1254" s="20">
        <f t="shared" si="102"/>
        <v>0</v>
      </c>
      <c r="F1254" s="20" t="s">
        <v>203</v>
      </c>
      <c r="G1254" s="20"/>
      <c r="H1254" s="21"/>
    </row>
    <row r="1255" spans="1:8" x14ac:dyDescent="0.35">
      <c r="A1255" s="20" t="s">
        <v>1177</v>
      </c>
      <c r="B1255" s="20"/>
      <c r="C1255" s="22">
        <f>production!Q915</f>
        <v>0</v>
      </c>
      <c r="D1255" s="22">
        <f>production!I929</f>
        <v>0</v>
      </c>
      <c r="E1255" s="20"/>
      <c r="F1255" s="20" t="s">
        <v>203</v>
      </c>
      <c r="G1255" s="20"/>
      <c r="H1255" s="21"/>
    </row>
    <row r="1257" spans="1:8" ht="29" x14ac:dyDescent="0.35">
      <c r="A1257" s="16" t="s">
        <v>191</v>
      </c>
      <c r="B1257" s="16" t="s">
        <v>192</v>
      </c>
      <c r="C1257" s="17" t="s">
        <v>196</v>
      </c>
      <c r="D1257" s="17" t="s">
        <v>193</v>
      </c>
      <c r="E1257" s="17" t="s">
        <v>200</v>
      </c>
      <c r="F1257" s="16" t="s">
        <v>204</v>
      </c>
      <c r="G1257" s="17" t="s">
        <v>194</v>
      </c>
      <c r="H1257" s="18" t="s">
        <v>1243</v>
      </c>
    </row>
    <row r="1258" spans="1:8" x14ac:dyDescent="0.35">
      <c r="A1258" s="28" t="s">
        <v>2</v>
      </c>
      <c r="B1258" s="20">
        <v>287</v>
      </c>
      <c r="C1258" s="20">
        <v>2009</v>
      </c>
      <c r="D1258" s="22">
        <f>production!I921</f>
        <v>1566</v>
      </c>
      <c r="E1258" s="20">
        <f t="shared" ref="E1258:E1268" si="103">D1258-C1258</f>
        <v>-443</v>
      </c>
      <c r="F1258" s="26"/>
      <c r="G1258" s="20"/>
      <c r="H1258" s="21"/>
    </row>
    <row r="1259" spans="1:8" x14ac:dyDescent="0.35">
      <c r="A1259" s="28" t="s">
        <v>3</v>
      </c>
      <c r="B1259" s="20">
        <v>660</v>
      </c>
      <c r="C1259" s="20">
        <v>4620</v>
      </c>
      <c r="D1259" s="22">
        <f>production!I922</f>
        <v>4437</v>
      </c>
      <c r="E1259" s="20">
        <f t="shared" si="103"/>
        <v>-183</v>
      </c>
      <c r="F1259" s="26" t="s">
        <v>911</v>
      </c>
      <c r="G1259" s="20"/>
      <c r="H1259" s="21"/>
    </row>
    <row r="1260" spans="1:8" ht="29" x14ac:dyDescent="0.35">
      <c r="A1260" s="28" t="s">
        <v>100</v>
      </c>
      <c r="B1260" s="20">
        <v>360</v>
      </c>
      <c r="C1260" s="20">
        <v>2520</v>
      </c>
      <c r="D1260" s="22">
        <f>production!I923</f>
        <v>1565</v>
      </c>
      <c r="E1260" s="20">
        <f t="shared" si="103"/>
        <v>-955</v>
      </c>
      <c r="F1260" s="26" t="s">
        <v>2116</v>
      </c>
      <c r="G1260" s="20"/>
      <c r="H1260" s="21"/>
    </row>
    <row r="1261" spans="1:8" x14ac:dyDescent="0.35">
      <c r="A1261" s="28" t="s">
        <v>115</v>
      </c>
      <c r="B1261" s="20">
        <v>15</v>
      </c>
      <c r="C1261" s="20">
        <v>105</v>
      </c>
      <c r="D1261" s="22">
        <f>production!I924</f>
        <v>16</v>
      </c>
      <c r="E1261" s="22">
        <f t="shared" si="103"/>
        <v>-89</v>
      </c>
      <c r="F1261" s="26" t="s">
        <v>708</v>
      </c>
      <c r="G1261" s="20"/>
      <c r="H1261" s="21"/>
    </row>
    <row r="1262" spans="1:8" x14ac:dyDescent="0.35">
      <c r="A1262" s="28" t="s">
        <v>125</v>
      </c>
      <c r="B1262" s="20">
        <v>194</v>
      </c>
      <c r="C1262" s="20">
        <v>1358</v>
      </c>
      <c r="D1262" s="22">
        <f>production!I925</f>
        <v>14480</v>
      </c>
      <c r="E1262" s="22">
        <f t="shared" si="103"/>
        <v>13122</v>
      </c>
      <c r="F1262" s="23" t="s">
        <v>2115</v>
      </c>
      <c r="G1262" s="20"/>
      <c r="H1262" s="21"/>
    </row>
    <row r="1263" spans="1:8" x14ac:dyDescent="0.35">
      <c r="A1263" s="28" t="s">
        <v>4</v>
      </c>
      <c r="B1263" s="20">
        <v>3135</v>
      </c>
      <c r="C1263" s="20">
        <v>21945</v>
      </c>
      <c r="D1263" s="22">
        <f>production!I927</f>
        <v>16685</v>
      </c>
      <c r="E1263" s="20">
        <f t="shared" si="103"/>
        <v>-5260</v>
      </c>
      <c r="F1263" s="26" t="s">
        <v>2117</v>
      </c>
      <c r="G1263" s="24"/>
      <c r="H1263" s="21"/>
    </row>
    <row r="1264" spans="1:8" x14ac:dyDescent="0.35">
      <c r="A1264" s="28" t="s">
        <v>112</v>
      </c>
      <c r="B1264" s="20">
        <v>5</v>
      </c>
      <c r="C1264" s="20">
        <v>35</v>
      </c>
      <c r="D1264" s="22">
        <f>production!I928</f>
        <v>0</v>
      </c>
      <c r="E1264" s="20">
        <f t="shared" si="103"/>
        <v>-35</v>
      </c>
      <c r="F1264" s="20" t="s">
        <v>203</v>
      </c>
      <c r="G1264" s="20"/>
      <c r="H1264" s="21"/>
    </row>
    <row r="1265" spans="1:8" x14ac:dyDescent="0.35">
      <c r="A1265" s="20" t="s">
        <v>1175</v>
      </c>
      <c r="B1265" s="20">
        <v>89</v>
      </c>
      <c r="C1265" s="20">
        <v>625</v>
      </c>
      <c r="D1265" s="22">
        <f>production!I929</f>
        <v>0</v>
      </c>
      <c r="E1265" s="20">
        <f t="shared" si="103"/>
        <v>-625</v>
      </c>
      <c r="F1265" s="20"/>
      <c r="G1265" s="20"/>
      <c r="H1265" s="21"/>
    </row>
    <row r="1266" spans="1:8" x14ac:dyDescent="0.35">
      <c r="A1266" s="28" t="s">
        <v>116</v>
      </c>
      <c r="B1266" s="20">
        <v>7</v>
      </c>
      <c r="C1266" s="20">
        <f>production!Q922</f>
        <v>4265</v>
      </c>
      <c r="D1266" s="22">
        <f>production!I930</f>
        <v>42</v>
      </c>
      <c r="E1266" s="22">
        <f t="shared" si="103"/>
        <v>-4223</v>
      </c>
      <c r="F1266" s="23"/>
      <c r="G1266" s="20"/>
      <c r="H1266" s="21"/>
    </row>
    <row r="1267" spans="1:8" x14ac:dyDescent="0.35">
      <c r="A1267" s="28" t="s">
        <v>124</v>
      </c>
      <c r="B1267" s="20">
        <v>3</v>
      </c>
      <c r="C1267" s="20">
        <f>production!Q923</f>
        <v>2002</v>
      </c>
      <c r="D1267" s="22">
        <f>production!I931</f>
        <v>77</v>
      </c>
      <c r="E1267" s="22">
        <f t="shared" si="103"/>
        <v>-1925</v>
      </c>
      <c r="F1267" s="23"/>
      <c r="G1267" s="20"/>
      <c r="H1267" s="21"/>
    </row>
    <row r="1268" spans="1:8" x14ac:dyDescent="0.35">
      <c r="A1268" s="20" t="s">
        <v>1178</v>
      </c>
      <c r="B1268" s="20"/>
      <c r="C1268" s="22">
        <f>production!Q928</f>
        <v>0</v>
      </c>
      <c r="D1268" s="22">
        <f>production!I936</f>
        <v>0</v>
      </c>
      <c r="E1268" s="20">
        <f t="shared" si="103"/>
        <v>0</v>
      </c>
      <c r="F1268" s="20" t="s">
        <v>203</v>
      </c>
      <c r="G1268" s="20"/>
      <c r="H1268" s="21"/>
    </row>
    <row r="1269" spans="1:8" x14ac:dyDescent="0.35">
      <c r="A1269" s="20" t="s">
        <v>1177</v>
      </c>
      <c r="B1269" s="20"/>
      <c r="C1269" s="22">
        <f>production!Q929</f>
        <v>0</v>
      </c>
      <c r="D1269" s="22">
        <f>production!I937</f>
        <v>0</v>
      </c>
      <c r="E1269" s="20"/>
      <c r="F1269" s="20" t="s">
        <v>203</v>
      </c>
      <c r="G1269" s="20"/>
      <c r="H1269" s="21"/>
    </row>
    <row r="1271" spans="1:8" ht="29" x14ac:dyDescent="0.35">
      <c r="A1271" s="16" t="s">
        <v>191</v>
      </c>
      <c r="B1271" s="16" t="s">
        <v>192</v>
      </c>
      <c r="C1271" s="17" t="s">
        <v>196</v>
      </c>
      <c r="D1271" s="17" t="s">
        <v>193</v>
      </c>
      <c r="E1271" s="17" t="s">
        <v>200</v>
      </c>
      <c r="F1271" s="16" t="s">
        <v>204</v>
      </c>
      <c r="G1271" s="17" t="s">
        <v>194</v>
      </c>
      <c r="H1271" s="18" t="s">
        <v>1249</v>
      </c>
    </row>
    <row r="1272" spans="1:8" x14ac:dyDescent="0.35">
      <c r="A1272" s="28" t="s">
        <v>2</v>
      </c>
      <c r="B1272" s="20">
        <v>287</v>
      </c>
      <c r="C1272" s="20">
        <v>2009</v>
      </c>
      <c r="D1272" s="22">
        <f>production!Q921</f>
        <v>1314</v>
      </c>
      <c r="E1272" s="20">
        <f t="shared" ref="E1272:E1282" si="104">D1272-C1272</f>
        <v>-695</v>
      </c>
      <c r="F1272" s="26" t="s">
        <v>2129</v>
      </c>
      <c r="G1272" s="20"/>
      <c r="H1272" s="21"/>
    </row>
    <row r="1273" spans="1:8" ht="29" x14ac:dyDescent="0.35">
      <c r="A1273" s="28" t="s">
        <v>3</v>
      </c>
      <c r="B1273" s="20">
        <v>660</v>
      </c>
      <c r="C1273" s="20">
        <v>4620</v>
      </c>
      <c r="D1273" s="22">
        <f>production!Q922</f>
        <v>4265</v>
      </c>
      <c r="E1273" s="20">
        <f t="shared" si="104"/>
        <v>-355</v>
      </c>
      <c r="F1273" s="26" t="s">
        <v>2130</v>
      </c>
      <c r="G1273" s="20"/>
      <c r="H1273" s="21"/>
    </row>
    <row r="1274" spans="1:8" x14ac:dyDescent="0.35">
      <c r="A1274" s="28" t="s">
        <v>100</v>
      </c>
      <c r="B1274" s="20">
        <v>360</v>
      </c>
      <c r="C1274" s="20">
        <v>2520</v>
      </c>
      <c r="D1274" s="22">
        <f>production!Q923</f>
        <v>2002</v>
      </c>
      <c r="E1274" s="20">
        <f t="shared" si="104"/>
        <v>-518</v>
      </c>
      <c r="F1274" s="26" t="s">
        <v>625</v>
      </c>
      <c r="G1274" s="20"/>
      <c r="H1274" s="21"/>
    </row>
    <row r="1275" spans="1:8" x14ac:dyDescent="0.35">
      <c r="A1275" s="28" t="s">
        <v>115</v>
      </c>
      <c r="B1275" s="20">
        <v>15</v>
      </c>
      <c r="C1275" s="20">
        <v>105</v>
      </c>
      <c r="D1275" s="22">
        <f>production!Q924</f>
        <v>7</v>
      </c>
      <c r="E1275" s="22">
        <f t="shared" si="104"/>
        <v>-98</v>
      </c>
      <c r="F1275" s="26" t="s">
        <v>625</v>
      </c>
      <c r="G1275" s="20"/>
      <c r="H1275" s="21"/>
    </row>
    <row r="1276" spans="1:8" x14ac:dyDescent="0.35">
      <c r="A1276" s="28" t="s">
        <v>125</v>
      </c>
      <c r="B1276" s="20">
        <v>194</v>
      </c>
      <c r="C1276" s="20">
        <v>1358</v>
      </c>
      <c r="D1276" s="22">
        <f>production!Q925</f>
        <v>17094</v>
      </c>
      <c r="E1276" s="22">
        <f t="shared" si="104"/>
        <v>15736</v>
      </c>
      <c r="F1276" s="23" t="s">
        <v>2115</v>
      </c>
      <c r="G1276" s="20"/>
      <c r="H1276" s="21"/>
    </row>
    <row r="1277" spans="1:8" ht="43.5" x14ac:dyDescent="0.35">
      <c r="A1277" s="28" t="s">
        <v>4</v>
      </c>
      <c r="B1277" s="20">
        <v>3135</v>
      </c>
      <c r="C1277" s="20">
        <v>21945</v>
      </c>
      <c r="D1277" s="22">
        <f>production!Q927</f>
        <v>14411</v>
      </c>
      <c r="E1277" s="20">
        <f t="shared" si="104"/>
        <v>-7534</v>
      </c>
      <c r="F1277" s="26" t="s">
        <v>2131</v>
      </c>
      <c r="G1277" s="24"/>
      <c r="H1277" s="21"/>
    </row>
    <row r="1278" spans="1:8" x14ac:dyDescent="0.35">
      <c r="A1278" s="28" t="s">
        <v>112</v>
      </c>
      <c r="B1278" s="20">
        <v>5</v>
      </c>
      <c r="C1278" s="20">
        <v>35</v>
      </c>
      <c r="D1278" s="22">
        <f>production!Q928</f>
        <v>0</v>
      </c>
      <c r="E1278" s="20">
        <f t="shared" si="104"/>
        <v>-35</v>
      </c>
      <c r="F1278" s="20" t="s">
        <v>203</v>
      </c>
      <c r="G1278" s="20"/>
      <c r="H1278" s="21"/>
    </row>
    <row r="1279" spans="1:8" x14ac:dyDescent="0.35">
      <c r="A1279" s="20" t="s">
        <v>1175</v>
      </c>
      <c r="B1279" s="20">
        <v>89</v>
      </c>
      <c r="C1279" s="20">
        <v>625</v>
      </c>
      <c r="D1279" s="22">
        <f>production!Q929</f>
        <v>0</v>
      </c>
      <c r="E1279" s="20">
        <f t="shared" si="104"/>
        <v>-625</v>
      </c>
      <c r="F1279" s="20" t="s">
        <v>2132</v>
      </c>
      <c r="G1279" s="20"/>
      <c r="H1279" s="21"/>
    </row>
    <row r="1280" spans="1:8" x14ac:dyDescent="0.35">
      <c r="A1280" s="28" t="s">
        <v>116</v>
      </c>
      <c r="B1280" s="20">
        <v>7</v>
      </c>
      <c r="C1280" s="22">
        <v>85</v>
      </c>
      <c r="D1280" s="22">
        <f>production!Q930</f>
        <v>68</v>
      </c>
      <c r="E1280" s="22">
        <f t="shared" si="104"/>
        <v>-17</v>
      </c>
      <c r="F1280" s="23" t="s">
        <v>2115</v>
      </c>
      <c r="G1280" s="20"/>
      <c r="H1280" s="21"/>
    </row>
    <row r="1281" spans="1:8" x14ac:dyDescent="0.35">
      <c r="A1281" s="28" t="s">
        <v>124</v>
      </c>
      <c r="B1281" s="20">
        <v>3</v>
      </c>
      <c r="C1281" s="20">
        <v>93</v>
      </c>
      <c r="D1281" s="22">
        <f>production!Q931</f>
        <v>84</v>
      </c>
      <c r="E1281" s="22">
        <f t="shared" si="104"/>
        <v>-9</v>
      </c>
      <c r="F1281" s="23" t="s">
        <v>2115</v>
      </c>
      <c r="G1281" s="20"/>
      <c r="H1281" s="21"/>
    </row>
    <row r="1282" spans="1:8" x14ac:dyDescent="0.35">
      <c r="A1282" s="20" t="s">
        <v>1178</v>
      </c>
      <c r="B1282" s="20"/>
      <c r="C1282" s="22" t="str">
        <f>production!Q942</f>
        <v>WeeK 40 total</v>
      </c>
      <c r="D1282" s="22">
        <f>production!Q936</f>
        <v>0</v>
      </c>
      <c r="E1282" s="20" t="e">
        <f t="shared" si="104"/>
        <v>#VALUE!</v>
      </c>
      <c r="F1282" s="20" t="s">
        <v>203</v>
      </c>
      <c r="G1282" s="20"/>
      <c r="H1282" s="21"/>
    </row>
    <row r="1283" spans="1:8" x14ac:dyDescent="0.35">
      <c r="A1283" s="20" t="s">
        <v>1177</v>
      </c>
      <c r="B1283" s="20"/>
      <c r="C1283" s="22">
        <f>production!Q943</f>
        <v>1504</v>
      </c>
      <c r="D1283" s="22">
        <f>production!Q937</f>
        <v>0</v>
      </c>
      <c r="E1283" s="20"/>
      <c r="F1283" s="20" t="s">
        <v>203</v>
      </c>
      <c r="G1283" s="20"/>
      <c r="H1283" s="21"/>
    </row>
    <row r="1285" spans="1:8" ht="29" x14ac:dyDescent="0.35">
      <c r="A1285" s="16" t="s">
        <v>191</v>
      </c>
      <c r="B1285" s="16" t="s">
        <v>192</v>
      </c>
      <c r="C1285" s="17" t="s">
        <v>196</v>
      </c>
      <c r="D1285" s="17" t="s">
        <v>193</v>
      </c>
      <c r="E1285" s="17" t="s">
        <v>200</v>
      </c>
      <c r="F1285" s="16" t="s">
        <v>204</v>
      </c>
      <c r="G1285" s="17" t="s">
        <v>194</v>
      </c>
      <c r="H1285" s="18" t="s">
        <v>1277</v>
      </c>
    </row>
    <row r="1286" spans="1:8" x14ac:dyDescent="0.35">
      <c r="A1286" s="28" t="s">
        <v>2</v>
      </c>
      <c r="B1286" s="20">
        <v>287</v>
      </c>
      <c r="C1286" s="20">
        <v>2009</v>
      </c>
      <c r="D1286" s="22">
        <f>production!I943</f>
        <v>1674</v>
      </c>
      <c r="E1286" s="20">
        <f t="shared" ref="E1286:E1296" si="105">D1286-C1286</f>
        <v>-335</v>
      </c>
      <c r="F1286" s="26" t="s">
        <v>911</v>
      </c>
      <c r="G1286" s="20"/>
      <c r="H1286" s="21"/>
    </row>
    <row r="1287" spans="1:8" x14ac:dyDescent="0.35">
      <c r="A1287" s="28" t="s">
        <v>3</v>
      </c>
      <c r="B1287" s="20">
        <v>660</v>
      </c>
      <c r="C1287" s="20">
        <v>4620</v>
      </c>
      <c r="D1287" s="22">
        <f>production!I944</f>
        <v>4662</v>
      </c>
      <c r="E1287" s="20">
        <f t="shared" si="105"/>
        <v>42</v>
      </c>
      <c r="F1287" s="26" t="s">
        <v>2167</v>
      </c>
      <c r="G1287" s="20"/>
      <c r="H1287" s="21"/>
    </row>
    <row r="1288" spans="1:8" x14ac:dyDescent="0.35">
      <c r="A1288" s="28" t="s">
        <v>100</v>
      </c>
      <c r="B1288" s="20">
        <v>360</v>
      </c>
      <c r="C1288" s="20">
        <v>2520</v>
      </c>
      <c r="D1288" s="22">
        <f>production!I945</f>
        <v>1737</v>
      </c>
      <c r="E1288" s="20">
        <f t="shared" si="105"/>
        <v>-783</v>
      </c>
      <c r="F1288" s="26" t="s">
        <v>625</v>
      </c>
      <c r="G1288" s="20"/>
      <c r="H1288" s="21"/>
    </row>
    <row r="1289" spans="1:8" x14ac:dyDescent="0.35">
      <c r="A1289" s="28" t="s">
        <v>115</v>
      </c>
      <c r="B1289" s="20">
        <v>15</v>
      </c>
      <c r="C1289" s="20">
        <v>105</v>
      </c>
      <c r="D1289" s="22">
        <f>production!I946</f>
        <v>20</v>
      </c>
      <c r="E1289" s="22">
        <f t="shared" si="105"/>
        <v>-85</v>
      </c>
      <c r="F1289" s="26" t="s">
        <v>625</v>
      </c>
      <c r="G1289" s="20"/>
      <c r="H1289" s="21"/>
    </row>
    <row r="1290" spans="1:8" x14ac:dyDescent="0.35">
      <c r="A1290" s="28" t="s">
        <v>125</v>
      </c>
      <c r="B1290" s="20">
        <v>194</v>
      </c>
      <c r="C1290" s="20">
        <v>1358</v>
      </c>
      <c r="D1290" s="22">
        <f>production!I947</f>
        <v>21754</v>
      </c>
      <c r="E1290" s="22">
        <f t="shared" si="105"/>
        <v>20396</v>
      </c>
      <c r="F1290" s="23" t="s">
        <v>2115</v>
      </c>
      <c r="G1290" s="20"/>
      <c r="H1290" s="21"/>
    </row>
    <row r="1291" spans="1:8" x14ac:dyDescent="0.35">
      <c r="A1291" s="28" t="s">
        <v>4</v>
      </c>
      <c r="B1291" s="20">
        <v>3135</v>
      </c>
      <c r="C1291" s="20">
        <v>21945</v>
      </c>
      <c r="D1291" s="22">
        <f>production!I949</f>
        <v>15308</v>
      </c>
      <c r="E1291" s="20">
        <f t="shared" si="105"/>
        <v>-6637</v>
      </c>
      <c r="F1291" s="20" t="s">
        <v>2168</v>
      </c>
      <c r="G1291" s="24"/>
      <c r="H1291" s="21"/>
    </row>
    <row r="1292" spans="1:8" x14ac:dyDescent="0.35">
      <c r="A1292" s="28" t="s">
        <v>112</v>
      </c>
      <c r="B1292" s="20">
        <v>5</v>
      </c>
      <c r="C1292" s="20">
        <v>35</v>
      </c>
      <c r="D1292" s="22">
        <f>production!I950</f>
        <v>0</v>
      </c>
      <c r="E1292" s="20">
        <f t="shared" si="105"/>
        <v>-35</v>
      </c>
      <c r="F1292" s="20" t="s">
        <v>203</v>
      </c>
      <c r="G1292" s="20"/>
      <c r="H1292" s="21"/>
    </row>
    <row r="1293" spans="1:8" x14ac:dyDescent="0.35">
      <c r="A1293" s="20" t="s">
        <v>1175</v>
      </c>
      <c r="B1293" s="20">
        <v>89</v>
      </c>
      <c r="C1293" s="20">
        <v>625</v>
      </c>
      <c r="D1293" s="22">
        <f>production!I951</f>
        <v>0</v>
      </c>
      <c r="E1293" s="20">
        <f t="shared" si="105"/>
        <v>-625</v>
      </c>
      <c r="F1293" s="20" t="s">
        <v>2132</v>
      </c>
      <c r="G1293" s="20"/>
      <c r="H1293" s="21"/>
    </row>
    <row r="1294" spans="1:8" x14ac:dyDescent="0.35">
      <c r="A1294" s="28" t="s">
        <v>116</v>
      </c>
      <c r="B1294" s="20">
        <v>7</v>
      </c>
      <c r="C1294" s="20">
        <v>85</v>
      </c>
      <c r="D1294" s="22">
        <f>production!I952</f>
        <v>65</v>
      </c>
      <c r="E1294" s="22">
        <f t="shared" si="105"/>
        <v>-20</v>
      </c>
      <c r="F1294" s="23" t="s">
        <v>2169</v>
      </c>
      <c r="G1294" s="20"/>
      <c r="H1294" s="21"/>
    </row>
    <row r="1295" spans="1:8" x14ac:dyDescent="0.35">
      <c r="A1295" s="28" t="s">
        <v>124</v>
      </c>
      <c r="B1295" s="20">
        <v>3</v>
      </c>
      <c r="C1295" s="20">
        <v>93</v>
      </c>
      <c r="D1295" s="22">
        <f>production!I953</f>
        <v>114</v>
      </c>
      <c r="E1295" s="22">
        <f t="shared" si="105"/>
        <v>21</v>
      </c>
      <c r="F1295" s="23" t="s">
        <v>2115</v>
      </c>
      <c r="G1295" s="20"/>
      <c r="H1295" s="21"/>
    </row>
    <row r="1296" spans="1:8" x14ac:dyDescent="0.35">
      <c r="A1296" s="20" t="s">
        <v>1178</v>
      </c>
      <c r="B1296" s="20"/>
      <c r="C1296" s="22">
        <f>production!Q956</f>
        <v>10363</v>
      </c>
      <c r="D1296" s="22">
        <f>production!I958</f>
        <v>0</v>
      </c>
      <c r="E1296" s="20">
        <f t="shared" si="105"/>
        <v>-10363</v>
      </c>
      <c r="F1296" s="20" t="s">
        <v>203</v>
      </c>
      <c r="G1296" s="20"/>
      <c r="H1296" s="21"/>
    </row>
    <row r="1297" spans="1:8" x14ac:dyDescent="0.35">
      <c r="A1297" s="20" t="s">
        <v>1177</v>
      </c>
      <c r="B1297" s="20"/>
      <c r="C1297" s="22">
        <f>production!Q957</f>
        <v>5066</v>
      </c>
      <c r="D1297" s="22">
        <f>production!I959</f>
        <v>0</v>
      </c>
      <c r="E1297" s="20"/>
      <c r="F1297" s="20" t="s">
        <v>203</v>
      </c>
      <c r="G1297" s="20"/>
      <c r="H1297" s="21"/>
    </row>
    <row r="1299" spans="1:8" ht="29" x14ac:dyDescent="0.35">
      <c r="A1299" s="16" t="s">
        <v>191</v>
      </c>
      <c r="B1299" s="16" t="s">
        <v>192</v>
      </c>
      <c r="C1299" s="17" t="s">
        <v>196</v>
      </c>
      <c r="D1299" s="17" t="s">
        <v>193</v>
      </c>
      <c r="E1299" s="17" t="s">
        <v>200</v>
      </c>
      <c r="F1299" s="16" t="s">
        <v>204</v>
      </c>
      <c r="G1299" s="17" t="s">
        <v>194</v>
      </c>
      <c r="H1299" s="18" t="s">
        <v>1289</v>
      </c>
    </row>
    <row r="1300" spans="1:8" x14ac:dyDescent="0.35">
      <c r="A1300" s="28" t="s">
        <v>2</v>
      </c>
      <c r="B1300" s="20">
        <v>287</v>
      </c>
      <c r="C1300" s="20">
        <v>2009</v>
      </c>
      <c r="D1300" s="22">
        <f>production!$Q$943</f>
        <v>1504</v>
      </c>
      <c r="E1300" s="20">
        <f t="shared" ref="E1300:E1310" si="106">D1300-C1300</f>
        <v>-505</v>
      </c>
      <c r="F1300" s="26" t="s">
        <v>708</v>
      </c>
      <c r="G1300" s="20"/>
      <c r="H1300" s="21"/>
    </row>
    <row r="1301" spans="1:8" x14ac:dyDescent="0.35">
      <c r="A1301" s="28" t="s">
        <v>3</v>
      </c>
      <c r="B1301" s="20">
        <v>660</v>
      </c>
      <c r="C1301" s="20">
        <v>4620</v>
      </c>
      <c r="D1301" s="22">
        <f>production!$Q$944</f>
        <v>4662</v>
      </c>
      <c r="E1301" s="20">
        <f t="shared" si="106"/>
        <v>42</v>
      </c>
      <c r="F1301" s="23" t="s">
        <v>2115</v>
      </c>
      <c r="G1301" s="20"/>
      <c r="H1301" s="21"/>
    </row>
    <row r="1302" spans="1:8" x14ac:dyDescent="0.35">
      <c r="A1302" s="28" t="s">
        <v>100</v>
      </c>
      <c r="B1302" s="20">
        <v>360</v>
      </c>
      <c r="C1302" s="20">
        <v>2520</v>
      </c>
      <c r="D1302" s="22">
        <f>production!$Q$945</f>
        <v>1969</v>
      </c>
      <c r="E1302" s="20">
        <f t="shared" si="106"/>
        <v>-551</v>
      </c>
      <c r="F1302" s="26" t="s">
        <v>708</v>
      </c>
      <c r="G1302" s="20"/>
      <c r="H1302" s="21"/>
    </row>
    <row r="1303" spans="1:8" x14ac:dyDescent="0.35">
      <c r="A1303" s="28" t="s">
        <v>115</v>
      </c>
      <c r="B1303" s="20">
        <v>15</v>
      </c>
      <c r="C1303" s="20">
        <v>105</v>
      </c>
      <c r="D1303" s="22">
        <f>production!$Q$946</f>
        <v>15</v>
      </c>
      <c r="E1303" s="22">
        <f t="shared" si="106"/>
        <v>-90</v>
      </c>
      <c r="F1303" s="26" t="s">
        <v>708</v>
      </c>
      <c r="G1303" s="20"/>
      <c r="H1303" s="21"/>
    </row>
    <row r="1304" spans="1:8" x14ac:dyDescent="0.35">
      <c r="A1304" s="28" t="s">
        <v>125</v>
      </c>
      <c r="B1304" s="20">
        <v>194</v>
      </c>
      <c r="C1304" s="20">
        <v>1358</v>
      </c>
      <c r="D1304" s="22">
        <f>production!$Q$947</f>
        <v>17340</v>
      </c>
      <c r="E1304" s="22">
        <f t="shared" si="106"/>
        <v>15982</v>
      </c>
      <c r="F1304" s="23" t="s">
        <v>2115</v>
      </c>
      <c r="G1304" s="20"/>
      <c r="H1304" s="21"/>
    </row>
    <row r="1305" spans="1:8" x14ac:dyDescent="0.35">
      <c r="A1305" s="28" t="s">
        <v>4</v>
      </c>
      <c r="B1305" s="20">
        <v>3135</v>
      </c>
      <c r="C1305" s="20">
        <v>21945</v>
      </c>
      <c r="D1305" s="22">
        <f>production!$Q$949</f>
        <v>13344</v>
      </c>
      <c r="E1305" s="20">
        <f t="shared" si="106"/>
        <v>-8601</v>
      </c>
      <c r="F1305" s="20" t="s">
        <v>2173</v>
      </c>
      <c r="G1305" s="24"/>
      <c r="H1305" s="21"/>
    </row>
    <row r="1306" spans="1:8" x14ac:dyDescent="0.35">
      <c r="A1306" s="28" t="s">
        <v>112</v>
      </c>
      <c r="B1306" s="20">
        <v>5</v>
      </c>
      <c r="C1306" s="20">
        <v>35</v>
      </c>
      <c r="D1306" s="22">
        <f>production!$Q$950</f>
        <v>0</v>
      </c>
      <c r="E1306" s="20">
        <f t="shared" si="106"/>
        <v>-35</v>
      </c>
      <c r="F1306" s="20" t="s">
        <v>203</v>
      </c>
      <c r="G1306" s="20"/>
      <c r="H1306" s="21"/>
    </row>
    <row r="1307" spans="1:8" x14ac:dyDescent="0.35">
      <c r="A1307" s="20" t="s">
        <v>1175</v>
      </c>
      <c r="B1307" s="20">
        <v>89</v>
      </c>
      <c r="C1307" s="20">
        <v>625</v>
      </c>
      <c r="D1307" s="22">
        <f>production!$Q$951</f>
        <v>0</v>
      </c>
      <c r="E1307" s="20">
        <f t="shared" si="106"/>
        <v>-625</v>
      </c>
      <c r="F1307" s="20" t="s">
        <v>2132</v>
      </c>
      <c r="G1307" s="20"/>
      <c r="H1307" s="21"/>
    </row>
    <row r="1308" spans="1:8" x14ac:dyDescent="0.35">
      <c r="A1308" s="28" t="s">
        <v>116</v>
      </c>
      <c r="B1308" s="20">
        <v>7</v>
      </c>
      <c r="C1308" s="20">
        <v>85</v>
      </c>
      <c r="D1308" s="22">
        <f>production!$Q$952</f>
        <v>0</v>
      </c>
      <c r="E1308" s="22">
        <f t="shared" si="106"/>
        <v>-85</v>
      </c>
      <c r="F1308" s="23" t="s">
        <v>2174</v>
      </c>
      <c r="G1308" s="20"/>
      <c r="H1308" s="21"/>
    </row>
    <row r="1309" spans="1:8" x14ac:dyDescent="0.35">
      <c r="A1309" s="28" t="s">
        <v>124</v>
      </c>
      <c r="B1309" s="20">
        <v>3</v>
      </c>
      <c r="C1309" s="20">
        <v>93</v>
      </c>
      <c r="D1309" s="22">
        <f>production!$Q$953</f>
        <v>0</v>
      </c>
      <c r="E1309" s="22">
        <f t="shared" si="106"/>
        <v>-93</v>
      </c>
      <c r="F1309" s="23" t="s">
        <v>2174</v>
      </c>
      <c r="G1309" s="20"/>
      <c r="H1309" s="21"/>
    </row>
    <row r="1310" spans="1:8" x14ac:dyDescent="0.35">
      <c r="A1310" s="20" t="s">
        <v>1178</v>
      </c>
      <c r="B1310" s="20"/>
      <c r="C1310" s="22">
        <f>production!Q970</f>
        <v>26810</v>
      </c>
      <c r="D1310" s="22">
        <f>production!$Q$958</f>
        <v>0</v>
      </c>
      <c r="E1310" s="20">
        <f t="shared" si="106"/>
        <v>-26810</v>
      </c>
      <c r="F1310" s="20" t="s">
        <v>203</v>
      </c>
      <c r="G1310" s="20"/>
      <c r="H1310" s="21"/>
    </row>
    <row r="1311" spans="1:8" x14ac:dyDescent="0.35">
      <c r="A1311" s="20" t="s">
        <v>1177</v>
      </c>
      <c r="B1311" s="20"/>
      <c r="C1311" s="22">
        <f>production!Q971</f>
        <v>13845</v>
      </c>
      <c r="D1311" s="22">
        <f>production!$Q$959</f>
        <v>0</v>
      </c>
      <c r="E1311" s="20"/>
      <c r="F1311" s="20" t="s">
        <v>203</v>
      </c>
      <c r="G1311" s="20"/>
      <c r="H1311" s="21"/>
    </row>
    <row r="1313" spans="1:8" ht="29" x14ac:dyDescent="0.35">
      <c r="A1313" s="16" t="s">
        <v>191</v>
      </c>
      <c r="B1313" s="16" t="s">
        <v>192</v>
      </c>
      <c r="C1313" s="17" t="s">
        <v>196</v>
      </c>
      <c r="D1313" s="17" t="s">
        <v>193</v>
      </c>
      <c r="E1313" s="17" t="s">
        <v>200</v>
      </c>
      <c r="F1313" s="16" t="s">
        <v>204</v>
      </c>
      <c r="G1313" s="17" t="s">
        <v>194</v>
      </c>
      <c r="H1313" s="18" t="s">
        <v>1326</v>
      </c>
    </row>
    <row r="1314" spans="1:8" x14ac:dyDescent="0.35">
      <c r="A1314" s="28" t="s">
        <v>2</v>
      </c>
      <c r="B1314" s="20">
        <v>287</v>
      </c>
      <c r="C1314" s="20">
        <v>2009</v>
      </c>
      <c r="D1314" s="22">
        <f>production!I965</f>
        <v>1258</v>
      </c>
      <c r="E1314" s="20">
        <f t="shared" ref="E1314:E1324" si="107">D1314-C1314</f>
        <v>-751</v>
      </c>
      <c r="F1314" s="26" t="s">
        <v>2177</v>
      </c>
      <c r="G1314" s="20"/>
      <c r="H1314" s="21"/>
    </row>
    <row r="1315" spans="1:8" x14ac:dyDescent="0.35">
      <c r="A1315" s="28" t="s">
        <v>3</v>
      </c>
      <c r="B1315" s="20">
        <v>660</v>
      </c>
      <c r="C1315" s="20">
        <v>4620</v>
      </c>
      <c r="D1315" s="22">
        <f>production!Q966</f>
        <v>4530</v>
      </c>
      <c r="E1315" s="20">
        <f t="shared" si="107"/>
        <v>-90</v>
      </c>
      <c r="F1315" s="26" t="s">
        <v>708</v>
      </c>
      <c r="G1315" s="20"/>
      <c r="H1315" s="21"/>
    </row>
    <row r="1316" spans="1:8" x14ac:dyDescent="0.35">
      <c r="A1316" s="28" t="s">
        <v>100</v>
      </c>
      <c r="B1316" s="20">
        <v>360</v>
      </c>
      <c r="C1316" s="20">
        <v>2520</v>
      </c>
      <c r="D1316" s="22">
        <f>production!I967</f>
        <v>1576</v>
      </c>
      <c r="E1316" s="20">
        <f t="shared" si="107"/>
        <v>-944</v>
      </c>
      <c r="F1316" s="26" t="s">
        <v>708</v>
      </c>
      <c r="G1316" s="20"/>
      <c r="H1316" s="21"/>
    </row>
    <row r="1317" spans="1:8" x14ac:dyDescent="0.35">
      <c r="A1317" s="28" t="s">
        <v>115</v>
      </c>
      <c r="B1317" s="20">
        <v>15</v>
      </c>
      <c r="C1317" s="20">
        <v>105</v>
      </c>
      <c r="D1317" s="22">
        <f>production!I968</f>
        <v>32</v>
      </c>
      <c r="E1317" s="22">
        <f t="shared" si="107"/>
        <v>-73</v>
      </c>
      <c r="F1317" s="26" t="s">
        <v>708</v>
      </c>
      <c r="G1317" s="20"/>
      <c r="H1317" s="21"/>
    </row>
    <row r="1318" spans="1:8" x14ac:dyDescent="0.35">
      <c r="A1318" s="28" t="s">
        <v>125</v>
      </c>
      <c r="B1318" s="20">
        <v>194</v>
      </c>
      <c r="C1318" s="20">
        <v>1358</v>
      </c>
      <c r="D1318" s="22">
        <f>production!I969</f>
        <v>17704</v>
      </c>
      <c r="E1318" s="22">
        <f t="shared" si="107"/>
        <v>16346</v>
      </c>
      <c r="F1318" s="23" t="s">
        <v>2115</v>
      </c>
      <c r="G1318" s="20"/>
      <c r="H1318" s="21"/>
    </row>
    <row r="1319" spans="1:8" x14ac:dyDescent="0.35">
      <c r="A1319" s="28" t="s">
        <v>4</v>
      </c>
      <c r="B1319" s="20">
        <v>3135</v>
      </c>
      <c r="C1319" s="20">
        <v>21945</v>
      </c>
      <c r="D1319" s="22">
        <f>production!I971</f>
        <v>14177</v>
      </c>
      <c r="E1319" s="20">
        <f t="shared" si="107"/>
        <v>-7768</v>
      </c>
      <c r="F1319" s="20" t="s">
        <v>2078</v>
      </c>
      <c r="G1319" s="24"/>
      <c r="H1319" s="21"/>
    </row>
    <row r="1320" spans="1:8" x14ac:dyDescent="0.35">
      <c r="A1320" s="28" t="s">
        <v>112</v>
      </c>
      <c r="B1320" s="20">
        <v>5</v>
      </c>
      <c r="C1320" s="20">
        <v>35</v>
      </c>
      <c r="D1320" s="22">
        <f>production!I972</f>
        <v>0</v>
      </c>
      <c r="E1320" s="20">
        <f t="shared" si="107"/>
        <v>-35</v>
      </c>
      <c r="F1320" s="20" t="s">
        <v>203</v>
      </c>
      <c r="G1320" s="20"/>
      <c r="H1320" s="21"/>
    </row>
    <row r="1321" spans="1:8" x14ac:dyDescent="0.35">
      <c r="A1321" s="20" t="s">
        <v>1175</v>
      </c>
      <c r="B1321" s="20">
        <v>89</v>
      </c>
      <c r="C1321" s="20">
        <v>625</v>
      </c>
      <c r="D1321" s="22">
        <f>production!I973</f>
        <v>0</v>
      </c>
      <c r="E1321" s="20">
        <f t="shared" si="107"/>
        <v>-625</v>
      </c>
      <c r="F1321" s="20" t="s">
        <v>2132</v>
      </c>
      <c r="G1321" s="20"/>
      <c r="H1321" s="21"/>
    </row>
    <row r="1322" spans="1:8" x14ac:dyDescent="0.35">
      <c r="A1322" s="28" t="s">
        <v>116</v>
      </c>
      <c r="B1322" s="20">
        <v>7</v>
      </c>
      <c r="C1322" s="20">
        <v>85</v>
      </c>
      <c r="D1322" s="22">
        <f>production!I974</f>
        <v>0</v>
      </c>
      <c r="E1322" s="22">
        <f t="shared" si="107"/>
        <v>-85</v>
      </c>
      <c r="F1322" s="23" t="s">
        <v>2174</v>
      </c>
      <c r="G1322" s="20"/>
      <c r="H1322" s="21"/>
    </row>
    <row r="1323" spans="1:8" x14ac:dyDescent="0.35">
      <c r="A1323" s="28" t="s">
        <v>124</v>
      </c>
      <c r="B1323" s="20">
        <v>3</v>
      </c>
      <c r="C1323" s="20">
        <v>93</v>
      </c>
      <c r="D1323" s="22">
        <f>production!I975</f>
        <v>0</v>
      </c>
      <c r="E1323" s="22">
        <f t="shared" si="107"/>
        <v>-93</v>
      </c>
      <c r="F1323" s="23" t="s">
        <v>2174</v>
      </c>
      <c r="G1323" s="20"/>
      <c r="H1323" s="21"/>
    </row>
    <row r="1324" spans="1:8" x14ac:dyDescent="0.35">
      <c r="A1324" s="20" t="s">
        <v>1178</v>
      </c>
      <c r="B1324" s="20"/>
      <c r="C1324" s="22">
        <f>production!Q984</f>
        <v>0</v>
      </c>
      <c r="D1324" s="22">
        <f>production!I980</f>
        <v>0</v>
      </c>
      <c r="E1324" s="20">
        <f t="shared" si="107"/>
        <v>0</v>
      </c>
      <c r="F1324" s="20" t="s">
        <v>203</v>
      </c>
      <c r="G1324" s="20"/>
      <c r="H1324" s="21"/>
    </row>
    <row r="1325" spans="1:8" x14ac:dyDescent="0.35">
      <c r="A1325" s="20" t="s">
        <v>1177</v>
      </c>
      <c r="B1325" s="20"/>
      <c r="C1325" s="22">
        <f>production!Q985</f>
        <v>0</v>
      </c>
      <c r="D1325" s="22">
        <f>production!I981</f>
        <v>0</v>
      </c>
      <c r="E1325" s="20"/>
      <c r="F1325" s="20" t="s">
        <v>203</v>
      </c>
      <c r="G1325" s="20"/>
      <c r="H1325" s="21"/>
    </row>
    <row r="1327" spans="1:8" ht="29" x14ac:dyDescent="0.35">
      <c r="A1327" s="16" t="s">
        <v>191</v>
      </c>
      <c r="B1327" s="16" t="s">
        <v>192</v>
      </c>
      <c r="C1327" s="17" t="s">
        <v>196</v>
      </c>
      <c r="D1327" s="17" t="s">
        <v>193</v>
      </c>
      <c r="E1327" s="17" t="s">
        <v>200</v>
      </c>
      <c r="F1327" s="16" t="s">
        <v>204</v>
      </c>
      <c r="G1327" s="17" t="s">
        <v>194</v>
      </c>
      <c r="H1327" s="18" t="s">
        <v>1338</v>
      </c>
    </row>
    <row r="1328" spans="1:8" x14ac:dyDescent="0.35">
      <c r="A1328" s="28" t="s">
        <v>2</v>
      </c>
      <c r="B1328" s="20">
        <v>287</v>
      </c>
      <c r="C1328" s="20">
        <v>2009</v>
      </c>
      <c r="D1328" s="22">
        <f>production!Q965</f>
        <v>2165</v>
      </c>
      <c r="E1328" s="20">
        <f t="shared" ref="E1328:E1338" si="108">D1328-C1328</f>
        <v>156</v>
      </c>
      <c r="F1328" s="23" t="s">
        <v>2115</v>
      </c>
      <c r="G1328" s="20"/>
      <c r="H1328" s="21"/>
    </row>
    <row r="1329" spans="1:8" x14ac:dyDescent="0.35">
      <c r="A1329" s="28" t="s">
        <v>3</v>
      </c>
      <c r="B1329" s="20">
        <v>660</v>
      </c>
      <c r="C1329" s="20">
        <v>4620</v>
      </c>
      <c r="D1329" s="22">
        <f>production!Q966</f>
        <v>4530</v>
      </c>
      <c r="E1329" s="20">
        <f t="shared" si="108"/>
        <v>-90</v>
      </c>
      <c r="F1329" s="26" t="s">
        <v>708</v>
      </c>
      <c r="G1329" s="20"/>
      <c r="H1329" s="21"/>
    </row>
    <row r="1330" spans="1:8" x14ac:dyDescent="0.35">
      <c r="A1330" s="28" t="s">
        <v>100</v>
      </c>
      <c r="B1330" s="20">
        <v>360</v>
      </c>
      <c r="C1330" s="20">
        <v>2520</v>
      </c>
      <c r="D1330" s="22">
        <f>production!Q967</f>
        <v>2240</v>
      </c>
      <c r="E1330" s="20">
        <f t="shared" si="108"/>
        <v>-280</v>
      </c>
      <c r="F1330" s="26" t="s">
        <v>911</v>
      </c>
      <c r="G1330" s="20"/>
      <c r="H1330" s="21"/>
    </row>
    <row r="1331" spans="1:8" x14ac:dyDescent="0.35">
      <c r="A1331" s="28" t="s">
        <v>115</v>
      </c>
      <c r="B1331" s="20">
        <v>15</v>
      </c>
      <c r="C1331" s="20">
        <v>105</v>
      </c>
      <c r="D1331" s="22">
        <f>production!Q968</f>
        <v>26</v>
      </c>
      <c r="E1331" s="22">
        <f t="shared" si="108"/>
        <v>-79</v>
      </c>
      <c r="F1331" s="26" t="s">
        <v>708</v>
      </c>
      <c r="G1331" s="20"/>
      <c r="H1331" s="21"/>
    </row>
    <row r="1332" spans="1:8" x14ac:dyDescent="0.35">
      <c r="A1332" s="28" t="s">
        <v>125</v>
      </c>
      <c r="B1332" s="20">
        <v>194</v>
      </c>
      <c r="C1332" s="20">
        <v>1358</v>
      </c>
      <c r="D1332" s="22">
        <f>production!Q969</f>
        <v>17849</v>
      </c>
      <c r="E1332" s="22">
        <f t="shared" si="108"/>
        <v>16491</v>
      </c>
      <c r="F1332" s="23" t="s">
        <v>2115</v>
      </c>
      <c r="G1332" s="20"/>
      <c r="H1332" s="21"/>
    </row>
    <row r="1333" spans="1:8" x14ac:dyDescent="0.35">
      <c r="A1333" s="28" t="s">
        <v>4</v>
      </c>
      <c r="B1333" s="20">
        <v>3135</v>
      </c>
      <c r="C1333" s="20">
        <v>21945</v>
      </c>
      <c r="D1333" s="22">
        <f>production!Q971</f>
        <v>13845</v>
      </c>
      <c r="E1333" s="20">
        <f t="shared" si="108"/>
        <v>-8100</v>
      </c>
      <c r="F1333" s="23" t="s">
        <v>708</v>
      </c>
      <c r="G1333" s="24"/>
      <c r="H1333" s="21"/>
    </row>
    <row r="1334" spans="1:8" x14ac:dyDescent="0.35">
      <c r="A1334" s="28" t="s">
        <v>112</v>
      </c>
      <c r="B1334" s="20">
        <v>5</v>
      </c>
      <c r="C1334" s="20">
        <v>35</v>
      </c>
      <c r="D1334" s="22" t="str">
        <f>production!I986</f>
        <v>week 43 TotaI</v>
      </c>
      <c r="E1334" s="20" t="e">
        <f t="shared" si="108"/>
        <v>#VALUE!</v>
      </c>
      <c r="F1334" s="20" t="s">
        <v>203</v>
      </c>
      <c r="G1334" s="20"/>
      <c r="H1334" s="21"/>
    </row>
    <row r="1335" spans="1:8" x14ac:dyDescent="0.35">
      <c r="A1335" s="20" t="s">
        <v>1175</v>
      </c>
      <c r="B1335" s="20">
        <v>89</v>
      </c>
      <c r="C1335" s="20">
        <v>625</v>
      </c>
      <c r="D1335" s="22">
        <f>production!Q973</f>
        <v>0</v>
      </c>
      <c r="E1335" s="20">
        <f t="shared" si="108"/>
        <v>-625</v>
      </c>
      <c r="F1335" s="20" t="s">
        <v>2132</v>
      </c>
      <c r="G1335" s="20"/>
      <c r="H1335" s="21"/>
    </row>
    <row r="1336" spans="1:8" x14ac:dyDescent="0.35">
      <c r="A1336" s="28" t="s">
        <v>116</v>
      </c>
      <c r="B1336" s="20">
        <v>7</v>
      </c>
      <c r="C1336" s="20">
        <v>85</v>
      </c>
      <c r="D1336" s="22">
        <f>production!Q974</f>
        <v>208</v>
      </c>
      <c r="E1336" s="22">
        <f t="shared" si="108"/>
        <v>123</v>
      </c>
      <c r="F1336" s="29" t="s">
        <v>2115</v>
      </c>
      <c r="G1336" s="20"/>
      <c r="H1336" s="21"/>
    </row>
    <row r="1337" spans="1:8" x14ac:dyDescent="0.35">
      <c r="A1337" s="28" t="s">
        <v>124</v>
      </c>
      <c r="B1337" s="20">
        <v>3</v>
      </c>
      <c r="C1337" s="20">
        <v>93</v>
      </c>
      <c r="D1337" s="22">
        <f>production!Q975</f>
        <v>300</v>
      </c>
      <c r="E1337" s="22">
        <f t="shared" si="108"/>
        <v>207</v>
      </c>
      <c r="F1337" s="29" t="s">
        <v>2115</v>
      </c>
      <c r="G1337" s="20"/>
      <c r="H1337" s="21"/>
    </row>
    <row r="1338" spans="1:8" x14ac:dyDescent="0.35">
      <c r="A1338" s="20" t="s">
        <v>1178</v>
      </c>
      <c r="B1338" s="20"/>
      <c r="C1338" s="22">
        <f>production!Q998</f>
        <v>11907</v>
      </c>
      <c r="D1338" s="22">
        <f>production!I994</f>
        <v>0</v>
      </c>
      <c r="E1338" s="20">
        <f t="shared" si="108"/>
        <v>-11907</v>
      </c>
      <c r="F1338" s="20" t="s">
        <v>203</v>
      </c>
      <c r="G1338" s="20"/>
      <c r="H1338" s="21"/>
    </row>
    <row r="1339" spans="1:8" x14ac:dyDescent="0.35">
      <c r="A1339" s="20" t="s">
        <v>1177</v>
      </c>
      <c r="B1339" s="20"/>
      <c r="C1339" s="22">
        <f>production!Q999</f>
        <v>1520</v>
      </c>
      <c r="D1339" s="22">
        <f>production!Q981</f>
        <v>0</v>
      </c>
      <c r="E1339" s="20">
        <v>0</v>
      </c>
      <c r="F1339" s="20" t="s">
        <v>203</v>
      </c>
      <c r="G1339" s="20"/>
      <c r="H1339" s="21"/>
    </row>
    <row r="1342" spans="1:8" ht="29" x14ac:dyDescent="0.35">
      <c r="A1342" s="16" t="s">
        <v>191</v>
      </c>
      <c r="B1342" s="16" t="s">
        <v>192</v>
      </c>
      <c r="C1342" s="17" t="s">
        <v>196</v>
      </c>
      <c r="D1342" s="17" t="s">
        <v>193</v>
      </c>
      <c r="E1342" s="17" t="s">
        <v>200</v>
      </c>
      <c r="F1342" s="16" t="s">
        <v>204</v>
      </c>
      <c r="G1342" s="17" t="s">
        <v>194</v>
      </c>
      <c r="H1342" s="18" t="s">
        <v>1396</v>
      </c>
    </row>
    <row r="1343" spans="1:8" x14ac:dyDescent="0.35">
      <c r="A1343" s="28" t="s">
        <v>2</v>
      </c>
      <c r="B1343" s="20">
        <v>287</v>
      </c>
      <c r="C1343" s="20">
        <v>2009</v>
      </c>
      <c r="D1343" s="22">
        <f>production!I987</f>
        <v>1947</v>
      </c>
      <c r="E1343" s="20">
        <f t="shared" ref="E1343:E1353" si="109">D1343-C1343</f>
        <v>-62</v>
      </c>
      <c r="F1343" s="23" t="s">
        <v>2115</v>
      </c>
      <c r="G1343" s="20"/>
      <c r="H1343" s="21"/>
    </row>
    <row r="1344" spans="1:8" x14ac:dyDescent="0.35">
      <c r="A1344" s="28" t="s">
        <v>3</v>
      </c>
      <c r="B1344" s="20">
        <v>660</v>
      </c>
      <c r="C1344" s="20">
        <v>4620</v>
      </c>
      <c r="D1344" s="22">
        <f>production!I988</f>
        <v>4712</v>
      </c>
      <c r="E1344" s="20">
        <f t="shared" si="109"/>
        <v>92</v>
      </c>
      <c r="F1344" s="23" t="s">
        <v>2115</v>
      </c>
      <c r="G1344" s="20"/>
      <c r="H1344" s="21"/>
    </row>
    <row r="1345" spans="1:9" x14ac:dyDescent="0.35">
      <c r="A1345" s="28" t="s">
        <v>100</v>
      </c>
      <c r="B1345" s="20">
        <v>360</v>
      </c>
      <c r="C1345" s="20">
        <v>2520</v>
      </c>
      <c r="D1345" s="22">
        <f>production!I989</f>
        <v>1770</v>
      </c>
      <c r="E1345" s="20">
        <f t="shared" si="109"/>
        <v>-750</v>
      </c>
      <c r="F1345" s="26" t="s">
        <v>708</v>
      </c>
      <c r="G1345" s="20"/>
      <c r="H1345" s="21"/>
    </row>
    <row r="1346" spans="1:9" x14ac:dyDescent="0.35">
      <c r="A1346" s="28" t="s">
        <v>115</v>
      </c>
      <c r="B1346" s="20">
        <v>15</v>
      </c>
      <c r="C1346" s="20">
        <v>105</v>
      </c>
      <c r="D1346" s="22">
        <f>production!I990</f>
        <v>19</v>
      </c>
      <c r="E1346" s="22">
        <f t="shared" si="109"/>
        <v>-86</v>
      </c>
      <c r="F1346" s="26" t="s">
        <v>708</v>
      </c>
      <c r="G1346" s="20"/>
      <c r="H1346" s="21"/>
    </row>
    <row r="1347" spans="1:9" x14ac:dyDescent="0.35">
      <c r="A1347" s="28" t="s">
        <v>125</v>
      </c>
      <c r="B1347" s="20">
        <v>194</v>
      </c>
      <c r="C1347" s="20">
        <v>1358</v>
      </c>
      <c r="D1347" s="22">
        <f>production!I991</f>
        <v>22865</v>
      </c>
      <c r="E1347" s="22">
        <f t="shared" si="109"/>
        <v>21507</v>
      </c>
      <c r="F1347" s="23" t="s">
        <v>2115</v>
      </c>
      <c r="G1347" s="20"/>
      <c r="H1347" s="21"/>
    </row>
    <row r="1348" spans="1:9" x14ac:dyDescent="0.35">
      <c r="A1348" s="28" t="s">
        <v>4</v>
      </c>
      <c r="B1348" s="20">
        <v>3135</v>
      </c>
      <c r="C1348" s="20">
        <v>21945</v>
      </c>
      <c r="D1348" s="22">
        <f>production!I993</f>
        <v>14411</v>
      </c>
      <c r="E1348" s="20">
        <f t="shared" si="109"/>
        <v>-7534</v>
      </c>
      <c r="F1348" s="20" t="s">
        <v>2178</v>
      </c>
      <c r="G1348" s="24"/>
      <c r="H1348" s="21"/>
    </row>
    <row r="1349" spans="1:9" x14ac:dyDescent="0.35">
      <c r="A1349" s="28" t="s">
        <v>112</v>
      </c>
      <c r="B1349" s="20">
        <v>5</v>
      </c>
      <c r="C1349" s="20">
        <v>35</v>
      </c>
      <c r="D1349" s="22">
        <f>production!I994</f>
        <v>0</v>
      </c>
      <c r="E1349" s="20">
        <f t="shared" si="109"/>
        <v>-35</v>
      </c>
      <c r="F1349" s="20" t="s">
        <v>203</v>
      </c>
      <c r="G1349" s="20"/>
      <c r="H1349" s="21"/>
    </row>
    <row r="1350" spans="1:9" x14ac:dyDescent="0.35">
      <c r="A1350" s="20" t="s">
        <v>1175</v>
      </c>
      <c r="B1350" s="20">
        <v>89</v>
      </c>
      <c r="C1350" s="20">
        <v>625</v>
      </c>
      <c r="D1350" s="22">
        <f>production!I995</f>
        <v>0</v>
      </c>
      <c r="E1350" s="20">
        <f t="shared" si="109"/>
        <v>-625</v>
      </c>
      <c r="F1350" s="20" t="s">
        <v>2132</v>
      </c>
      <c r="G1350" s="20"/>
      <c r="H1350" s="21"/>
    </row>
    <row r="1351" spans="1:9" x14ac:dyDescent="0.35">
      <c r="A1351" s="28" t="s">
        <v>116</v>
      </c>
      <c r="B1351" s="20">
        <v>7</v>
      </c>
      <c r="C1351" s="20">
        <v>85</v>
      </c>
      <c r="D1351" s="22">
        <f>production!I996</f>
        <v>84</v>
      </c>
      <c r="E1351" s="22">
        <f t="shared" si="109"/>
        <v>-1</v>
      </c>
      <c r="F1351" s="23" t="s">
        <v>2115</v>
      </c>
      <c r="G1351" s="20"/>
      <c r="H1351" s="21"/>
    </row>
    <row r="1352" spans="1:9" x14ac:dyDescent="0.35">
      <c r="A1352" s="28" t="s">
        <v>124</v>
      </c>
      <c r="B1352" s="20">
        <v>3</v>
      </c>
      <c r="C1352" s="20">
        <v>93</v>
      </c>
      <c r="D1352" s="22">
        <f>production!I997</f>
        <v>129</v>
      </c>
      <c r="E1352" s="22">
        <f t="shared" si="109"/>
        <v>36</v>
      </c>
      <c r="F1352" s="23" t="s">
        <v>2115</v>
      </c>
      <c r="G1352" s="20"/>
      <c r="H1352" s="21"/>
    </row>
    <row r="1353" spans="1:9" x14ac:dyDescent="0.35">
      <c r="A1353" s="20" t="s">
        <v>1178</v>
      </c>
      <c r="B1353" s="20"/>
      <c r="C1353" s="22">
        <f>production!Q1013</f>
        <v>23985</v>
      </c>
      <c r="D1353" s="22">
        <f>production!I1002</f>
        <v>0</v>
      </c>
      <c r="E1353" s="20">
        <f t="shared" si="109"/>
        <v>-23985</v>
      </c>
      <c r="F1353" s="20" t="s">
        <v>203</v>
      </c>
      <c r="G1353" s="20"/>
      <c r="H1353" s="21"/>
    </row>
    <row r="1354" spans="1:9" x14ac:dyDescent="0.35">
      <c r="A1354" s="20" t="s">
        <v>1177</v>
      </c>
      <c r="B1354" s="20"/>
      <c r="C1354" s="22">
        <f>production!Q1014</f>
        <v>13392</v>
      </c>
      <c r="D1354" s="22">
        <f>production!I1003</f>
        <v>0</v>
      </c>
      <c r="E1354" s="20">
        <v>0</v>
      </c>
      <c r="F1354" s="20" t="s">
        <v>203</v>
      </c>
      <c r="G1354" s="20"/>
      <c r="H1354" s="21"/>
    </row>
    <row r="1355" spans="1:9" x14ac:dyDescent="0.35">
      <c r="A1355" s="21"/>
      <c r="B1355" s="21"/>
      <c r="C1355" s="21"/>
      <c r="D1355" s="21"/>
      <c r="E1355" s="21"/>
      <c r="F1355" s="21"/>
      <c r="G1355" s="21"/>
      <c r="H1355" s="21"/>
    </row>
    <row r="1356" spans="1:9" ht="29" x14ac:dyDescent="0.35">
      <c r="A1356" s="16" t="s">
        <v>191</v>
      </c>
      <c r="B1356" s="16" t="s">
        <v>192</v>
      </c>
      <c r="C1356" s="17" t="s">
        <v>196</v>
      </c>
      <c r="D1356" s="17" t="s">
        <v>193</v>
      </c>
      <c r="E1356" s="17" t="s">
        <v>200</v>
      </c>
      <c r="F1356" s="16" t="s">
        <v>204</v>
      </c>
      <c r="G1356" s="17" t="s">
        <v>194</v>
      </c>
      <c r="H1356" s="18" t="s">
        <v>1408</v>
      </c>
    </row>
    <row r="1357" spans="1:9" x14ac:dyDescent="0.35">
      <c r="A1357" s="28" t="s">
        <v>2</v>
      </c>
      <c r="B1357" s="20">
        <v>287</v>
      </c>
      <c r="C1357" s="20">
        <v>2009</v>
      </c>
      <c r="D1357" s="22">
        <f>production!Q987</f>
        <v>1683</v>
      </c>
      <c r="E1357" s="20">
        <f t="shared" ref="E1357:E1367" si="110">D1357-C1357</f>
        <v>-326</v>
      </c>
      <c r="F1357" s="23" t="s">
        <v>708</v>
      </c>
      <c r="G1357" s="20"/>
      <c r="H1357" s="21"/>
    </row>
    <row r="1358" spans="1:9" x14ac:dyDescent="0.35">
      <c r="A1358" s="28" t="s">
        <v>3</v>
      </c>
      <c r="B1358" s="20">
        <v>660</v>
      </c>
      <c r="C1358" s="20">
        <v>4620</v>
      </c>
      <c r="D1358" s="22">
        <f>production!Q988</f>
        <v>4575</v>
      </c>
      <c r="E1358" s="20">
        <f t="shared" si="110"/>
        <v>-45</v>
      </c>
      <c r="F1358" s="23" t="s">
        <v>708</v>
      </c>
      <c r="G1358" s="20"/>
      <c r="H1358" s="21"/>
      <c r="I1358" t="s">
        <v>2181</v>
      </c>
    </row>
    <row r="1359" spans="1:9" x14ac:dyDescent="0.35">
      <c r="A1359" s="28" t="s">
        <v>100</v>
      </c>
      <c r="B1359" s="20">
        <v>360</v>
      </c>
      <c r="C1359" s="20">
        <v>2520</v>
      </c>
      <c r="D1359" s="22">
        <f>production!Q989</f>
        <v>2133</v>
      </c>
      <c r="E1359" s="20">
        <f t="shared" si="110"/>
        <v>-387</v>
      </c>
      <c r="F1359" s="26" t="s">
        <v>2186</v>
      </c>
      <c r="G1359" s="20"/>
      <c r="H1359" s="21"/>
      <c r="I1359" t="s">
        <v>2182</v>
      </c>
    </row>
    <row r="1360" spans="1:9" x14ac:dyDescent="0.35">
      <c r="A1360" s="28" t="s">
        <v>115</v>
      </c>
      <c r="B1360" s="20">
        <v>15</v>
      </c>
      <c r="C1360" s="20">
        <v>105</v>
      </c>
      <c r="D1360" s="22">
        <f>production!Q990</f>
        <v>13</v>
      </c>
      <c r="E1360" s="22">
        <f t="shared" si="110"/>
        <v>-92</v>
      </c>
      <c r="F1360" s="26" t="s">
        <v>708</v>
      </c>
      <c r="G1360" s="20"/>
      <c r="H1360" s="21"/>
      <c r="I1360" t="s">
        <v>2183</v>
      </c>
    </row>
    <row r="1361" spans="1:9" x14ac:dyDescent="0.35">
      <c r="A1361" s="28" t="s">
        <v>125</v>
      </c>
      <c r="B1361" s="20">
        <v>194</v>
      </c>
      <c r="C1361" s="20">
        <v>1358</v>
      </c>
      <c r="D1361" s="22">
        <f>production!Q991</f>
        <v>16258</v>
      </c>
      <c r="E1361" s="22">
        <f t="shared" si="110"/>
        <v>14900</v>
      </c>
      <c r="F1361" s="23" t="s">
        <v>2115</v>
      </c>
      <c r="G1361" s="20"/>
      <c r="H1361" s="21"/>
      <c r="I1361" t="s">
        <v>2184</v>
      </c>
    </row>
    <row r="1362" spans="1:9" x14ac:dyDescent="0.35">
      <c r="A1362" s="28" t="s">
        <v>4</v>
      </c>
      <c r="B1362" s="20">
        <v>3135</v>
      </c>
      <c r="C1362" s="20">
        <v>21945</v>
      </c>
      <c r="D1362" s="22">
        <f>production!Q993</f>
        <v>11793</v>
      </c>
      <c r="E1362" s="20">
        <f t="shared" si="110"/>
        <v>-10152</v>
      </c>
      <c r="F1362" s="20" t="s">
        <v>708</v>
      </c>
      <c r="G1362" s="24"/>
      <c r="H1362" s="21"/>
    </row>
    <row r="1363" spans="1:9" x14ac:dyDescent="0.35">
      <c r="A1363" s="28" t="s">
        <v>112</v>
      </c>
      <c r="B1363" s="20">
        <v>5</v>
      </c>
      <c r="C1363" s="20">
        <v>35</v>
      </c>
      <c r="D1363" s="22">
        <f>production!Q994</f>
        <v>0</v>
      </c>
      <c r="E1363" s="20">
        <f t="shared" si="110"/>
        <v>-35</v>
      </c>
      <c r="F1363" s="20" t="s">
        <v>203</v>
      </c>
      <c r="G1363" s="20"/>
      <c r="H1363" s="21"/>
    </row>
    <row r="1364" spans="1:9" x14ac:dyDescent="0.35">
      <c r="A1364" s="20" t="s">
        <v>1175</v>
      </c>
      <c r="B1364" s="20">
        <v>89</v>
      </c>
      <c r="C1364" s="20">
        <v>625</v>
      </c>
      <c r="D1364" s="22">
        <f>production!Q995</f>
        <v>0</v>
      </c>
      <c r="E1364" s="20">
        <f t="shared" si="110"/>
        <v>-625</v>
      </c>
      <c r="F1364" s="20" t="s">
        <v>2132</v>
      </c>
      <c r="G1364" s="20"/>
      <c r="H1364" s="21"/>
    </row>
    <row r="1365" spans="1:9" x14ac:dyDescent="0.35">
      <c r="A1365" s="28" t="s">
        <v>116</v>
      </c>
      <c r="B1365" s="20">
        <v>7</v>
      </c>
      <c r="C1365" s="20">
        <v>85</v>
      </c>
      <c r="D1365" s="22">
        <f>production!Q996</f>
        <v>46</v>
      </c>
      <c r="E1365" s="22">
        <f t="shared" si="110"/>
        <v>-39</v>
      </c>
      <c r="F1365" s="23" t="s">
        <v>708</v>
      </c>
      <c r="G1365" s="20"/>
      <c r="H1365" s="21"/>
    </row>
    <row r="1366" spans="1:9" x14ac:dyDescent="0.35">
      <c r="A1366" s="28" t="s">
        <v>124</v>
      </c>
      <c r="B1366" s="20">
        <v>3</v>
      </c>
      <c r="C1366" s="20">
        <v>93</v>
      </c>
      <c r="D1366" s="22">
        <f>production!Q997</f>
        <v>68</v>
      </c>
      <c r="E1366" s="22">
        <f t="shared" si="110"/>
        <v>-25</v>
      </c>
      <c r="F1366" s="23" t="s">
        <v>708</v>
      </c>
      <c r="G1366" s="20"/>
      <c r="H1366" s="21"/>
    </row>
    <row r="1367" spans="1:9" x14ac:dyDescent="0.35">
      <c r="A1367" s="20" t="s">
        <v>1178</v>
      </c>
      <c r="B1367" s="20"/>
      <c r="C1367" s="22">
        <f>production!Q1028</f>
        <v>0</v>
      </c>
      <c r="D1367" s="22">
        <f>production!Q1002</f>
        <v>0</v>
      </c>
      <c r="E1367" s="20">
        <f t="shared" si="110"/>
        <v>0</v>
      </c>
      <c r="F1367" s="20" t="s">
        <v>203</v>
      </c>
      <c r="G1367" s="20"/>
      <c r="H1367" s="21"/>
    </row>
    <row r="1368" spans="1:9" x14ac:dyDescent="0.35">
      <c r="A1368" s="20" t="s">
        <v>1177</v>
      </c>
      <c r="B1368" s="20"/>
      <c r="C1368" s="22" t="str">
        <f>production!Q1029</f>
        <v>WeeK 48 total</v>
      </c>
      <c r="D1368" s="22">
        <f>production!Q1003</f>
        <v>0</v>
      </c>
      <c r="E1368" s="20">
        <v>0</v>
      </c>
      <c r="F1368" s="20" t="s">
        <v>203</v>
      </c>
      <c r="G1368" s="20"/>
      <c r="H1368" s="21"/>
    </row>
    <row r="1370" spans="1:9" ht="29" x14ac:dyDescent="0.35">
      <c r="A1370" s="16" t="s">
        <v>191</v>
      </c>
      <c r="B1370" s="16" t="s">
        <v>192</v>
      </c>
      <c r="C1370" s="17" t="s">
        <v>196</v>
      </c>
      <c r="D1370" s="17" t="s">
        <v>193</v>
      </c>
      <c r="E1370" s="17" t="s">
        <v>200</v>
      </c>
      <c r="F1370" s="16" t="s">
        <v>204</v>
      </c>
      <c r="G1370" s="17" t="s">
        <v>194</v>
      </c>
      <c r="H1370" s="18" t="s">
        <v>1437</v>
      </c>
    </row>
    <row r="1371" spans="1:9" x14ac:dyDescent="0.35">
      <c r="A1371" s="28" t="s">
        <v>2</v>
      </c>
      <c r="B1371" s="20">
        <v>287</v>
      </c>
      <c r="C1371" s="20">
        <v>2009</v>
      </c>
      <c r="D1371" s="22">
        <v>2329</v>
      </c>
      <c r="E1371" s="20">
        <f t="shared" ref="E1371:E1381" si="111">D1371-C1371</f>
        <v>320</v>
      </c>
      <c r="F1371" s="23"/>
      <c r="G1371" s="20"/>
      <c r="H1371" s="21"/>
    </row>
    <row r="1372" spans="1:9" x14ac:dyDescent="0.35">
      <c r="A1372" s="28" t="s">
        <v>3</v>
      </c>
      <c r="B1372" s="20">
        <v>660</v>
      </c>
      <c r="C1372" s="20">
        <v>4620</v>
      </c>
      <c r="D1372" s="22">
        <v>4534</v>
      </c>
      <c r="E1372" s="20">
        <f t="shared" si="111"/>
        <v>-86</v>
      </c>
      <c r="F1372" s="23"/>
      <c r="G1372" s="20"/>
      <c r="H1372" s="21"/>
    </row>
    <row r="1373" spans="1:9" x14ac:dyDescent="0.35">
      <c r="A1373" s="28" t="s">
        <v>100</v>
      </c>
      <c r="B1373" s="20">
        <v>360</v>
      </c>
      <c r="C1373" s="20">
        <v>2520</v>
      </c>
      <c r="D1373" s="22">
        <f>production!I1010</f>
        <v>1685</v>
      </c>
      <c r="E1373" s="20">
        <f t="shared" si="111"/>
        <v>-835</v>
      </c>
      <c r="F1373" s="26"/>
      <c r="G1373" s="20"/>
      <c r="H1373" s="21"/>
    </row>
    <row r="1374" spans="1:9" x14ac:dyDescent="0.35">
      <c r="A1374" s="28" t="s">
        <v>115</v>
      </c>
      <c r="B1374" s="20">
        <v>15</v>
      </c>
      <c r="C1374" s="20">
        <v>105</v>
      </c>
      <c r="D1374" s="22">
        <f>production!I1011</f>
        <v>9</v>
      </c>
      <c r="E1374" s="22">
        <f t="shared" si="111"/>
        <v>-96</v>
      </c>
      <c r="F1374" s="23" t="s">
        <v>625</v>
      </c>
      <c r="G1374" s="20"/>
      <c r="H1374" s="21"/>
    </row>
    <row r="1375" spans="1:9" x14ac:dyDescent="0.35">
      <c r="A1375" s="28" t="s">
        <v>125</v>
      </c>
      <c r="B1375" s="20">
        <v>194</v>
      </c>
      <c r="C1375" s="20">
        <v>1358</v>
      </c>
      <c r="D1375" s="30">
        <v>20434</v>
      </c>
      <c r="E1375" s="22">
        <f t="shared" si="111"/>
        <v>19076</v>
      </c>
      <c r="F1375" s="23" t="s">
        <v>2115</v>
      </c>
      <c r="G1375" s="20"/>
      <c r="H1375" s="21"/>
    </row>
    <row r="1376" spans="1:9" x14ac:dyDescent="0.35">
      <c r="A1376" s="28" t="s">
        <v>4</v>
      </c>
      <c r="B1376" s="20">
        <v>3135</v>
      </c>
      <c r="C1376" s="20">
        <v>21945</v>
      </c>
      <c r="D1376" s="22">
        <v>14557</v>
      </c>
      <c r="E1376" s="20">
        <f t="shared" si="111"/>
        <v>-7388</v>
      </c>
      <c r="F1376" s="20"/>
      <c r="G1376" s="24"/>
      <c r="H1376" s="21"/>
    </row>
    <row r="1377" spans="1:8" x14ac:dyDescent="0.35">
      <c r="A1377" s="28" t="s">
        <v>112</v>
      </c>
      <c r="B1377" s="20">
        <v>5</v>
      </c>
      <c r="C1377" s="20">
        <v>35</v>
      </c>
      <c r="D1377" s="22">
        <f>production!I1015</f>
        <v>0</v>
      </c>
      <c r="E1377" s="20">
        <f t="shared" si="111"/>
        <v>-35</v>
      </c>
      <c r="F1377" s="20" t="s">
        <v>203</v>
      </c>
      <c r="G1377" s="20"/>
      <c r="H1377" s="21"/>
    </row>
    <row r="1378" spans="1:8" x14ac:dyDescent="0.35">
      <c r="A1378" s="20" t="s">
        <v>1175</v>
      </c>
      <c r="B1378" s="20">
        <v>89</v>
      </c>
      <c r="C1378" s="20">
        <v>625</v>
      </c>
      <c r="D1378" s="22">
        <f>production!I1016</f>
        <v>0</v>
      </c>
      <c r="E1378" s="20">
        <f t="shared" si="111"/>
        <v>-625</v>
      </c>
      <c r="F1378" s="20" t="s">
        <v>2132</v>
      </c>
      <c r="G1378" s="20"/>
      <c r="H1378" s="21"/>
    </row>
    <row r="1379" spans="1:8" x14ac:dyDescent="0.35">
      <c r="A1379" s="28" t="s">
        <v>116</v>
      </c>
      <c r="B1379" s="20">
        <v>7</v>
      </c>
      <c r="C1379" s="20">
        <v>85</v>
      </c>
      <c r="D1379" s="22">
        <f>production!I1018</f>
        <v>46</v>
      </c>
      <c r="E1379" s="22">
        <f t="shared" si="111"/>
        <v>-39</v>
      </c>
      <c r="F1379" s="23" t="s">
        <v>625</v>
      </c>
      <c r="G1379" s="20"/>
      <c r="H1379" s="21"/>
    </row>
    <row r="1380" spans="1:8" x14ac:dyDescent="0.35">
      <c r="A1380" s="28" t="s">
        <v>124</v>
      </c>
      <c r="B1380" s="20">
        <v>3</v>
      </c>
      <c r="C1380" s="20">
        <v>93</v>
      </c>
      <c r="D1380" s="22">
        <f>production!I1019</f>
        <v>114</v>
      </c>
      <c r="E1380" s="22">
        <f t="shared" si="111"/>
        <v>21</v>
      </c>
      <c r="F1380" s="23" t="s">
        <v>2115</v>
      </c>
      <c r="G1380" s="20"/>
      <c r="H1380" s="21"/>
    </row>
    <row r="1381" spans="1:8" x14ac:dyDescent="0.35">
      <c r="A1381" s="20" t="s">
        <v>1178</v>
      </c>
      <c r="B1381" s="20"/>
      <c r="C1381" s="22">
        <f>production!Q1043</f>
        <v>4278</v>
      </c>
      <c r="D1381" s="22">
        <f>production!I1024</f>
        <v>0</v>
      </c>
      <c r="E1381" s="20">
        <f t="shared" si="111"/>
        <v>-4278</v>
      </c>
      <c r="F1381" s="20" t="s">
        <v>203</v>
      </c>
      <c r="G1381" s="20"/>
      <c r="H1381" s="21"/>
    </row>
    <row r="1382" spans="1:8" x14ac:dyDescent="0.35">
      <c r="A1382" s="20" t="s">
        <v>1177</v>
      </c>
      <c r="B1382" s="20"/>
      <c r="C1382" s="22">
        <f>production!Q1044</f>
        <v>6316</v>
      </c>
      <c r="D1382" s="22">
        <f>production!I1025</f>
        <v>0</v>
      </c>
      <c r="E1382" s="20">
        <v>0</v>
      </c>
      <c r="F1382" s="20" t="s">
        <v>203</v>
      </c>
      <c r="G1382" s="20"/>
      <c r="H1382" s="21"/>
    </row>
    <row r="1384" spans="1:8" ht="29" x14ac:dyDescent="0.35">
      <c r="A1384" s="16" t="s">
        <v>191</v>
      </c>
      <c r="B1384" s="16" t="s">
        <v>192</v>
      </c>
      <c r="C1384" s="17" t="s">
        <v>196</v>
      </c>
      <c r="D1384" s="17" t="s">
        <v>193</v>
      </c>
      <c r="E1384" s="17" t="s">
        <v>200</v>
      </c>
      <c r="F1384" s="16" t="s">
        <v>204</v>
      </c>
      <c r="G1384" s="17" t="s">
        <v>194</v>
      </c>
      <c r="H1384" s="18" t="s">
        <v>1450</v>
      </c>
    </row>
    <row r="1385" spans="1:8" x14ac:dyDescent="0.35">
      <c r="A1385" s="28" t="s">
        <v>2</v>
      </c>
      <c r="B1385" s="20">
        <v>287</v>
      </c>
      <c r="C1385" s="20">
        <v>2009</v>
      </c>
      <c r="D1385" s="22">
        <f>production!Q1008</f>
        <v>1844</v>
      </c>
      <c r="E1385" s="20">
        <f t="shared" ref="E1385:E1392" si="112">D1385-C1385</f>
        <v>-165</v>
      </c>
      <c r="F1385" s="23" t="s">
        <v>911</v>
      </c>
      <c r="G1385" s="20"/>
      <c r="H1385" s="21"/>
    </row>
    <row r="1386" spans="1:8" x14ac:dyDescent="0.35">
      <c r="A1386" s="28" t="s">
        <v>3</v>
      </c>
      <c r="B1386" s="20">
        <v>660</v>
      </c>
      <c r="C1386" s="20">
        <v>4620</v>
      </c>
      <c r="D1386" s="22">
        <f>production!Q1009</f>
        <v>4535</v>
      </c>
      <c r="E1386" s="20">
        <f t="shared" si="112"/>
        <v>-85</v>
      </c>
      <c r="F1386" s="23" t="s">
        <v>911</v>
      </c>
      <c r="G1386" s="20"/>
      <c r="H1386" s="21"/>
    </row>
    <row r="1387" spans="1:8" ht="29" x14ac:dyDescent="0.35">
      <c r="A1387" s="28" t="s">
        <v>100</v>
      </c>
      <c r="B1387" s="20">
        <v>360</v>
      </c>
      <c r="C1387" s="20">
        <v>2520</v>
      </c>
      <c r="D1387" s="22">
        <f>production!Q1010</f>
        <v>1301</v>
      </c>
      <c r="E1387" s="20">
        <f t="shared" si="112"/>
        <v>-1219</v>
      </c>
      <c r="F1387" s="26" t="s">
        <v>2190</v>
      </c>
      <c r="G1387" s="20"/>
      <c r="H1387" s="21"/>
    </row>
    <row r="1388" spans="1:8" x14ac:dyDescent="0.35">
      <c r="A1388" s="28" t="s">
        <v>115</v>
      </c>
      <c r="B1388" s="20">
        <v>15</v>
      </c>
      <c r="C1388" s="20">
        <v>105</v>
      </c>
      <c r="D1388" s="22">
        <f>production!Q1011</f>
        <v>16</v>
      </c>
      <c r="E1388" s="22">
        <f t="shared" si="112"/>
        <v>-89</v>
      </c>
      <c r="F1388" s="26" t="s">
        <v>708</v>
      </c>
      <c r="G1388" s="20"/>
      <c r="H1388" s="21"/>
    </row>
    <row r="1389" spans="1:8" x14ac:dyDescent="0.35">
      <c r="A1389" s="28" t="s">
        <v>125</v>
      </c>
      <c r="B1389" s="20">
        <v>194</v>
      </c>
      <c r="C1389" s="20">
        <v>1358</v>
      </c>
      <c r="D1389" s="22">
        <f>production!Q1012</f>
        <v>16289</v>
      </c>
      <c r="E1389" s="22">
        <f t="shared" si="112"/>
        <v>14931</v>
      </c>
      <c r="F1389" s="23" t="s">
        <v>2115</v>
      </c>
      <c r="G1389" s="20"/>
      <c r="H1389" s="21"/>
    </row>
    <row r="1390" spans="1:8" x14ac:dyDescent="0.35">
      <c r="A1390" s="28" t="s">
        <v>4</v>
      </c>
      <c r="B1390" s="20">
        <v>3135</v>
      </c>
      <c r="C1390" s="20">
        <v>21945</v>
      </c>
      <c r="D1390" s="22">
        <f>production!Q1014</f>
        <v>13392</v>
      </c>
      <c r="E1390" s="20">
        <f t="shared" si="112"/>
        <v>-8553</v>
      </c>
      <c r="F1390" s="20" t="s">
        <v>625</v>
      </c>
      <c r="G1390" s="24"/>
      <c r="H1390" s="21"/>
    </row>
    <row r="1391" spans="1:8" x14ac:dyDescent="0.35">
      <c r="A1391" s="28" t="s">
        <v>112</v>
      </c>
      <c r="B1391" s="20">
        <v>5</v>
      </c>
      <c r="C1391" s="20">
        <v>35</v>
      </c>
      <c r="D1391" s="22">
        <f>production!Q1015</f>
        <v>0</v>
      </c>
      <c r="E1391" s="20">
        <f t="shared" si="112"/>
        <v>-35</v>
      </c>
      <c r="F1391" s="20" t="s">
        <v>203</v>
      </c>
      <c r="G1391" s="20"/>
      <c r="H1391" s="21"/>
    </row>
    <row r="1392" spans="1:8" x14ac:dyDescent="0.35">
      <c r="A1392" s="20" t="s">
        <v>2192</v>
      </c>
      <c r="B1392" s="20">
        <v>89</v>
      </c>
      <c r="C1392" s="20">
        <v>625</v>
      </c>
      <c r="D1392" s="22">
        <f>production!Q1016</f>
        <v>0</v>
      </c>
      <c r="E1392" s="20">
        <f t="shared" si="112"/>
        <v>-625</v>
      </c>
      <c r="F1392" s="20" t="s">
        <v>2188</v>
      </c>
      <c r="G1392" s="20"/>
      <c r="H1392" s="21"/>
    </row>
    <row r="1393" spans="1:8" s="21" customFormat="1" x14ac:dyDescent="0.35">
      <c r="A1393" s="20" t="s">
        <v>2196</v>
      </c>
      <c r="B1393" s="20"/>
      <c r="C1393" s="20"/>
      <c r="D1393" s="22">
        <f>production!Q1017</f>
        <v>17</v>
      </c>
      <c r="E1393" s="20"/>
      <c r="F1393" s="20"/>
      <c r="G1393" s="20"/>
    </row>
    <row r="1394" spans="1:8" x14ac:dyDescent="0.35">
      <c r="A1394" s="28" t="s">
        <v>116</v>
      </c>
      <c r="B1394" s="20">
        <v>7</v>
      </c>
      <c r="C1394" s="20">
        <v>85</v>
      </c>
      <c r="D1394" s="22">
        <f>production!Q1018</f>
        <v>68</v>
      </c>
      <c r="E1394" s="22">
        <f>D1394-C1394</f>
        <v>-17</v>
      </c>
      <c r="F1394" s="23" t="s">
        <v>2174</v>
      </c>
      <c r="G1394" s="20"/>
      <c r="H1394" s="21"/>
    </row>
    <row r="1395" spans="1:8" x14ac:dyDescent="0.35">
      <c r="A1395" s="28" t="s">
        <v>124</v>
      </c>
      <c r="B1395" s="20">
        <v>3</v>
      </c>
      <c r="C1395" s="20">
        <v>93</v>
      </c>
      <c r="D1395" s="22">
        <f>production!Q1019</f>
        <v>67</v>
      </c>
      <c r="E1395" s="22">
        <f>D1395-C1395</f>
        <v>-26</v>
      </c>
      <c r="F1395" s="23" t="s">
        <v>2174</v>
      </c>
      <c r="G1395" s="20"/>
      <c r="H1395" s="21"/>
    </row>
    <row r="1396" spans="1:8" x14ac:dyDescent="0.35">
      <c r="A1396" s="20" t="s">
        <v>1178</v>
      </c>
      <c r="B1396" s="20"/>
      <c r="C1396" s="22">
        <f>production!Q1057</f>
        <v>15807</v>
      </c>
      <c r="D1396" s="22">
        <f>production!Q1024</f>
        <v>0</v>
      </c>
      <c r="E1396" s="20">
        <f>D1396-C1396</f>
        <v>-15807</v>
      </c>
      <c r="F1396" s="20" t="s">
        <v>203</v>
      </c>
      <c r="G1396" s="20"/>
      <c r="H1396" s="21"/>
    </row>
    <row r="1397" spans="1:8" x14ac:dyDescent="0.35">
      <c r="A1397" s="20" t="s">
        <v>1177</v>
      </c>
      <c r="B1397" s="20"/>
      <c r="C1397" s="22">
        <f>production!Q1058</f>
        <v>24116</v>
      </c>
      <c r="D1397" s="22">
        <f>production!Q1025</f>
        <v>0</v>
      </c>
      <c r="E1397" s="20">
        <v>0</v>
      </c>
      <c r="F1397" s="20" t="s">
        <v>203</v>
      </c>
      <c r="G1397" s="20"/>
      <c r="H1397" s="21"/>
    </row>
    <row r="1399" spans="1:8" ht="29" x14ac:dyDescent="0.35">
      <c r="A1399" s="16" t="s">
        <v>191</v>
      </c>
      <c r="B1399" s="16" t="s">
        <v>192</v>
      </c>
      <c r="C1399" s="17" t="s">
        <v>196</v>
      </c>
      <c r="D1399" s="17" t="s">
        <v>193</v>
      </c>
      <c r="E1399" s="17" t="s">
        <v>200</v>
      </c>
      <c r="F1399" s="16" t="s">
        <v>204</v>
      </c>
      <c r="G1399" s="17" t="s">
        <v>194</v>
      </c>
      <c r="H1399" s="18" t="s">
        <v>1454</v>
      </c>
    </row>
    <row r="1400" spans="1:8" x14ac:dyDescent="0.35">
      <c r="A1400" s="28" t="s">
        <v>2</v>
      </c>
      <c r="B1400" s="20">
        <v>287</v>
      </c>
      <c r="C1400" s="20">
        <v>2009</v>
      </c>
      <c r="D1400" s="22">
        <f>production!I1030</f>
        <v>2230</v>
      </c>
      <c r="E1400" s="20">
        <f t="shared" ref="E1400:E1407" si="113">D1400-C1400</f>
        <v>221</v>
      </c>
      <c r="F1400" s="23"/>
      <c r="G1400" s="20"/>
      <c r="H1400" s="21"/>
    </row>
    <row r="1401" spans="1:8" x14ac:dyDescent="0.35">
      <c r="A1401" s="28" t="s">
        <v>3</v>
      </c>
      <c r="B1401" s="20">
        <v>660</v>
      </c>
      <c r="C1401" s="20">
        <v>4620</v>
      </c>
      <c r="D1401" s="22">
        <f>production!I1031</f>
        <v>4392</v>
      </c>
      <c r="E1401" s="20">
        <f t="shared" si="113"/>
        <v>-228</v>
      </c>
      <c r="F1401" s="23"/>
      <c r="G1401" s="20"/>
      <c r="H1401" s="21"/>
    </row>
    <row r="1402" spans="1:8" x14ac:dyDescent="0.35">
      <c r="A1402" s="28" t="s">
        <v>100</v>
      </c>
      <c r="B1402" s="20">
        <v>360</v>
      </c>
      <c r="C1402" s="20">
        <v>2520</v>
      </c>
      <c r="D1402" s="22">
        <f>production!I1032</f>
        <v>1464</v>
      </c>
      <c r="E1402" s="20">
        <f t="shared" si="113"/>
        <v>-1056</v>
      </c>
      <c r="F1402" s="26"/>
      <c r="G1402" s="20"/>
      <c r="H1402" s="21"/>
    </row>
    <row r="1403" spans="1:8" x14ac:dyDescent="0.35">
      <c r="A1403" s="28" t="s">
        <v>115</v>
      </c>
      <c r="B1403" s="20">
        <v>15</v>
      </c>
      <c r="C1403" s="20">
        <v>105</v>
      </c>
      <c r="D1403" s="22">
        <f>production!I1033</f>
        <v>28</v>
      </c>
      <c r="E1403" s="22">
        <f t="shared" si="113"/>
        <v>-77</v>
      </c>
      <c r="F1403" s="26"/>
      <c r="G1403" s="20"/>
      <c r="H1403" s="21"/>
    </row>
    <row r="1404" spans="1:8" x14ac:dyDescent="0.35">
      <c r="A1404" s="28" t="s">
        <v>125</v>
      </c>
      <c r="B1404" s="20">
        <v>194</v>
      </c>
      <c r="C1404" s="20">
        <v>1358</v>
      </c>
      <c r="D1404" s="22">
        <f>production!I1034</f>
        <v>18326</v>
      </c>
      <c r="E1404" s="22">
        <f t="shared" si="113"/>
        <v>16968</v>
      </c>
      <c r="F1404" s="23" t="s">
        <v>2115</v>
      </c>
      <c r="G1404" s="20"/>
      <c r="H1404" s="21"/>
    </row>
    <row r="1405" spans="1:8" x14ac:dyDescent="0.35">
      <c r="A1405" s="28" t="s">
        <v>4</v>
      </c>
      <c r="B1405" s="20">
        <v>3135</v>
      </c>
      <c r="C1405" s="20">
        <v>21945</v>
      </c>
      <c r="D1405" s="22">
        <f>production!I1036</f>
        <v>14151</v>
      </c>
      <c r="E1405" s="20">
        <f t="shared" si="113"/>
        <v>-7794</v>
      </c>
      <c r="F1405" s="20"/>
      <c r="G1405" s="24"/>
      <c r="H1405" s="21"/>
    </row>
    <row r="1406" spans="1:8" x14ac:dyDescent="0.35">
      <c r="A1406" s="28" t="s">
        <v>112</v>
      </c>
      <c r="B1406" s="20">
        <v>5</v>
      </c>
      <c r="C1406" s="20">
        <v>35</v>
      </c>
      <c r="D1406" s="22">
        <f>production!I1037</f>
        <v>0</v>
      </c>
      <c r="E1406" s="20">
        <f t="shared" si="113"/>
        <v>-35</v>
      </c>
      <c r="F1406" s="20" t="s">
        <v>203</v>
      </c>
      <c r="G1406" s="20"/>
      <c r="H1406" s="21"/>
    </row>
    <row r="1407" spans="1:8" x14ac:dyDescent="0.35">
      <c r="A1407" s="20" t="s">
        <v>2192</v>
      </c>
      <c r="B1407" s="20">
        <v>89</v>
      </c>
      <c r="C1407" s="20">
        <v>625</v>
      </c>
      <c r="D1407" s="22">
        <f>production!I1038</f>
        <v>0</v>
      </c>
      <c r="E1407" s="20">
        <f t="shared" si="113"/>
        <v>-625</v>
      </c>
      <c r="F1407" s="20" t="s">
        <v>2188</v>
      </c>
      <c r="G1407" s="20"/>
      <c r="H1407" s="21"/>
    </row>
    <row r="1408" spans="1:8" s="21" customFormat="1" x14ac:dyDescent="0.35">
      <c r="A1408" s="20" t="s">
        <v>2191</v>
      </c>
      <c r="B1408" s="20"/>
      <c r="C1408" s="20"/>
      <c r="D1408" s="22">
        <f>production!I1039</f>
        <v>37</v>
      </c>
      <c r="E1408" s="20"/>
      <c r="F1408" s="20"/>
      <c r="G1408" s="20"/>
    </row>
    <row r="1409" spans="1:8" x14ac:dyDescent="0.35">
      <c r="A1409" s="28" t="s">
        <v>116</v>
      </c>
      <c r="B1409" s="20">
        <v>7</v>
      </c>
      <c r="C1409" s="20">
        <v>85</v>
      </c>
      <c r="D1409" s="22">
        <f>production!I1040</f>
        <v>53</v>
      </c>
      <c r="E1409" s="22">
        <f>D1409-C1409</f>
        <v>-32</v>
      </c>
      <c r="F1409" s="23"/>
      <c r="G1409" s="20"/>
      <c r="H1409" s="21"/>
    </row>
    <row r="1410" spans="1:8" x14ac:dyDescent="0.35">
      <c r="A1410" s="28" t="s">
        <v>124</v>
      </c>
      <c r="B1410" s="20">
        <v>3</v>
      </c>
      <c r="C1410" s="20">
        <v>93</v>
      </c>
      <c r="D1410" s="22">
        <f>production!I1041</f>
        <v>119</v>
      </c>
      <c r="E1410" s="22">
        <f>D1410-C1410</f>
        <v>26</v>
      </c>
      <c r="F1410" s="23"/>
      <c r="G1410" s="20"/>
      <c r="H1410" s="21"/>
    </row>
    <row r="1411" spans="1:8" x14ac:dyDescent="0.35">
      <c r="A1411" s="20" t="s">
        <v>1178</v>
      </c>
      <c r="B1411" s="20"/>
      <c r="C1411" s="22">
        <f>production!Q1071</f>
        <v>18245</v>
      </c>
      <c r="D1411" s="22">
        <f>production!I1046</f>
        <v>0</v>
      </c>
      <c r="E1411" s="20">
        <f>D1411-C1411</f>
        <v>-18245</v>
      </c>
      <c r="F1411" s="20" t="s">
        <v>203</v>
      </c>
      <c r="G1411" s="20"/>
      <c r="H1411" s="21"/>
    </row>
    <row r="1412" spans="1:8" x14ac:dyDescent="0.35">
      <c r="A1412" s="20" t="s">
        <v>1177</v>
      </c>
      <c r="B1412" s="20"/>
      <c r="C1412" s="22">
        <f>production!Q1072</f>
        <v>54190</v>
      </c>
      <c r="D1412" s="22">
        <f>production!I1047</f>
        <v>0</v>
      </c>
      <c r="E1412" s="20">
        <v>0</v>
      </c>
      <c r="F1412" s="20" t="s">
        <v>203</v>
      </c>
      <c r="G1412" s="20"/>
      <c r="H1412" s="21"/>
    </row>
    <row r="1414" spans="1:8" ht="29" x14ac:dyDescent="0.35">
      <c r="A1414" s="16" t="s">
        <v>191</v>
      </c>
      <c r="B1414" s="16" t="s">
        <v>192</v>
      </c>
      <c r="C1414" s="17" t="s">
        <v>196</v>
      </c>
      <c r="D1414" s="17" t="s">
        <v>193</v>
      </c>
      <c r="E1414" s="17" t="s">
        <v>200</v>
      </c>
      <c r="F1414" s="16" t="s">
        <v>204</v>
      </c>
      <c r="G1414" s="17" t="s">
        <v>194</v>
      </c>
      <c r="H1414" s="18" t="s">
        <v>218</v>
      </c>
    </row>
    <row r="1415" spans="1:8" x14ac:dyDescent="0.35">
      <c r="A1415" s="28" t="s">
        <v>2</v>
      </c>
      <c r="B1415" s="20">
        <v>287</v>
      </c>
      <c r="C1415" s="20">
        <v>2009</v>
      </c>
      <c r="D1415" s="22">
        <f>production!I1045</f>
        <v>4780</v>
      </c>
      <c r="E1415" s="20">
        <f t="shared" ref="E1415:E1422" si="114">D1415-C1415</f>
        <v>2771</v>
      </c>
      <c r="F1415" s="23"/>
      <c r="G1415" s="20"/>
      <c r="H1415" s="21"/>
    </row>
    <row r="1416" spans="1:8" x14ac:dyDescent="0.35">
      <c r="A1416" s="28" t="s">
        <v>3</v>
      </c>
      <c r="B1416" s="20">
        <v>660</v>
      </c>
      <c r="C1416" s="20">
        <v>4620</v>
      </c>
      <c r="D1416" s="22">
        <f>production!I1046</f>
        <v>0</v>
      </c>
      <c r="E1416" s="20">
        <f t="shared" si="114"/>
        <v>-4620</v>
      </c>
      <c r="F1416" s="23"/>
      <c r="G1416" s="20"/>
      <c r="H1416" s="21"/>
    </row>
    <row r="1417" spans="1:8" x14ac:dyDescent="0.35">
      <c r="A1417" s="28" t="s">
        <v>100</v>
      </c>
      <c r="B1417" s="20">
        <v>360</v>
      </c>
      <c r="C1417" s="20">
        <v>2520</v>
      </c>
      <c r="D1417" s="22">
        <f>production!I1047</f>
        <v>0</v>
      </c>
      <c r="E1417" s="20">
        <f t="shared" si="114"/>
        <v>-2520</v>
      </c>
      <c r="F1417" s="26"/>
      <c r="G1417" s="20"/>
      <c r="H1417" s="21"/>
    </row>
    <row r="1418" spans="1:8" x14ac:dyDescent="0.35">
      <c r="A1418" s="28" t="s">
        <v>115</v>
      </c>
      <c r="B1418" s="20">
        <v>15</v>
      </c>
      <c r="C1418" s="20">
        <v>105</v>
      </c>
      <c r="D1418" s="22">
        <f>production!I1048</f>
        <v>15261</v>
      </c>
      <c r="E1418" s="22">
        <f t="shared" si="114"/>
        <v>15156</v>
      </c>
      <c r="F1418" s="26"/>
      <c r="G1418" s="20"/>
      <c r="H1418" s="21"/>
    </row>
    <row r="1419" spans="1:8" x14ac:dyDescent="0.35">
      <c r="A1419" s="28" t="s">
        <v>125</v>
      </c>
      <c r="B1419" s="20">
        <v>194</v>
      </c>
      <c r="C1419" s="20">
        <v>1358</v>
      </c>
      <c r="D1419" s="22">
        <f>production!I1049</f>
        <v>56024</v>
      </c>
      <c r="E1419" s="22">
        <f t="shared" si="114"/>
        <v>54666</v>
      </c>
      <c r="F1419" s="23" t="s">
        <v>2115</v>
      </c>
      <c r="G1419" s="20"/>
      <c r="H1419" s="21"/>
    </row>
    <row r="1420" spans="1:8" x14ac:dyDescent="0.35">
      <c r="A1420" s="28" t="s">
        <v>4</v>
      </c>
      <c r="B1420" s="20">
        <v>3135</v>
      </c>
      <c r="C1420" s="20">
        <v>21945</v>
      </c>
      <c r="D1420" s="22">
        <f>production!I1051</f>
        <v>0</v>
      </c>
      <c r="E1420" s="20">
        <f t="shared" si="114"/>
        <v>-21945</v>
      </c>
      <c r="F1420" s="20"/>
      <c r="G1420" s="24"/>
      <c r="H1420" s="21"/>
    </row>
    <row r="1421" spans="1:8" x14ac:dyDescent="0.35">
      <c r="A1421" s="28" t="s">
        <v>112</v>
      </c>
      <c r="B1421" s="20">
        <v>5</v>
      </c>
      <c r="C1421" s="20">
        <v>35</v>
      </c>
      <c r="D1421" s="22" t="str">
        <f>production!I1052</f>
        <v>week 49 TotaI</v>
      </c>
      <c r="E1421" s="20" t="e">
        <f t="shared" si="114"/>
        <v>#VALUE!</v>
      </c>
      <c r="F1421" s="20" t="s">
        <v>203</v>
      </c>
      <c r="G1421" s="20"/>
      <c r="H1421" s="21"/>
    </row>
    <row r="1422" spans="1:8" x14ac:dyDescent="0.35">
      <c r="A1422" s="20" t="s">
        <v>2192</v>
      </c>
      <c r="B1422" s="20">
        <v>89</v>
      </c>
      <c r="C1422" s="20">
        <v>625</v>
      </c>
      <c r="D1422" s="22">
        <f>production!I1053</f>
        <v>1916</v>
      </c>
      <c r="E1422" s="20">
        <f t="shared" si="114"/>
        <v>1291</v>
      </c>
      <c r="F1422" s="20" t="s">
        <v>2188</v>
      </c>
      <c r="G1422" s="20"/>
      <c r="H1422" s="21"/>
    </row>
    <row r="1423" spans="1:8" x14ac:dyDescent="0.35">
      <c r="A1423" s="20" t="s">
        <v>2191</v>
      </c>
      <c r="B1423" s="20"/>
      <c r="C1423" s="20"/>
      <c r="D1423" s="22">
        <f>production!I1054</f>
        <v>4591</v>
      </c>
      <c r="E1423" s="20"/>
      <c r="F1423" s="20"/>
      <c r="G1423" s="20"/>
      <c r="H1423" s="21"/>
    </row>
    <row r="1424" spans="1:8" x14ac:dyDescent="0.35">
      <c r="A1424" s="28" t="s">
        <v>116</v>
      </c>
      <c r="B1424" s="20">
        <v>7</v>
      </c>
      <c r="C1424" s="20">
        <v>85</v>
      </c>
      <c r="D1424" s="22">
        <f>production!I1055</f>
        <v>1511</v>
      </c>
      <c r="E1424" s="22">
        <f>D1424-C1424</f>
        <v>1426</v>
      </c>
      <c r="F1424" s="23"/>
      <c r="G1424" s="20"/>
      <c r="H1424" s="21"/>
    </row>
    <row r="1425" spans="1:8" x14ac:dyDescent="0.35">
      <c r="A1425" s="28" t="s">
        <v>124</v>
      </c>
      <c r="B1425" s="20">
        <v>3</v>
      </c>
      <c r="C1425" s="20">
        <v>93</v>
      </c>
      <c r="D1425" s="22">
        <f>production!I1056</f>
        <v>0</v>
      </c>
      <c r="E1425" s="22">
        <f>D1425-C1425</f>
        <v>-93</v>
      </c>
      <c r="F1425" s="23"/>
      <c r="G1425" s="20"/>
      <c r="H1425" s="21"/>
    </row>
    <row r="1426" spans="1:8" x14ac:dyDescent="0.35">
      <c r="A1426" s="20" t="s">
        <v>1178</v>
      </c>
      <c r="B1426" s="20"/>
      <c r="C1426" s="22">
        <f>production!Q1086</f>
        <v>0</v>
      </c>
      <c r="D1426" s="22">
        <f>production!I1061</f>
        <v>0</v>
      </c>
      <c r="E1426" s="20">
        <f>D1426-C1426</f>
        <v>0</v>
      </c>
      <c r="F1426" s="20" t="s">
        <v>203</v>
      </c>
      <c r="G1426" s="20"/>
      <c r="H1426" s="21"/>
    </row>
    <row r="1427" spans="1:8" x14ac:dyDescent="0.35">
      <c r="A1427" s="20" t="s">
        <v>1177</v>
      </c>
      <c r="B1427" s="20"/>
      <c r="C1427" s="22">
        <f>production!Q1087</f>
        <v>13442</v>
      </c>
      <c r="D1427" s="22">
        <f>production!I1062</f>
        <v>89</v>
      </c>
      <c r="E1427" s="20">
        <v>0</v>
      </c>
      <c r="F1427" s="20" t="s">
        <v>203</v>
      </c>
      <c r="G1427" s="20"/>
      <c r="H1427" s="21"/>
    </row>
    <row r="1429" spans="1:8" ht="29" x14ac:dyDescent="0.35">
      <c r="A1429" s="16" t="s">
        <v>191</v>
      </c>
      <c r="B1429" s="16" t="s">
        <v>192</v>
      </c>
      <c r="C1429" s="17" t="s">
        <v>196</v>
      </c>
      <c r="D1429" s="17" t="s">
        <v>193</v>
      </c>
      <c r="E1429" s="17" t="s">
        <v>200</v>
      </c>
      <c r="F1429" s="16" t="s">
        <v>204</v>
      </c>
      <c r="G1429" s="17" t="s">
        <v>194</v>
      </c>
      <c r="H1429" s="18" t="s">
        <v>223</v>
      </c>
    </row>
    <row r="1430" spans="1:8" x14ac:dyDescent="0.35">
      <c r="A1430" s="28" t="s">
        <v>2</v>
      </c>
      <c r="B1430" s="20">
        <v>287</v>
      </c>
      <c r="C1430" s="20">
        <v>2009</v>
      </c>
      <c r="D1430" s="22">
        <f>production!I1060</f>
        <v>0</v>
      </c>
      <c r="E1430" s="20">
        <f t="shared" ref="E1430:E1437" si="115">D1430-C1430</f>
        <v>-2009</v>
      </c>
      <c r="F1430" s="23"/>
      <c r="G1430" s="20"/>
      <c r="H1430" s="21"/>
    </row>
    <row r="1431" spans="1:8" x14ac:dyDescent="0.35">
      <c r="A1431" s="28" t="s">
        <v>3</v>
      </c>
      <c r="B1431" s="20">
        <v>660</v>
      </c>
      <c r="C1431" s="20">
        <v>4620</v>
      </c>
      <c r="D1431" s="22">
        <f>production!I1061</f>
        <v>0</v>
      </c>
      <c r="E1431" s="20">
        <f t="shared" si="115"/>
        <v>-4620</v>
      </c>
      <c r="F1431" s="23"/>
      <c r="G1431" s="20"/>
      <c r="H1431" s="21"/>
    </row>
    <row r="1432" spans="1:8" x14ac:dyDescent="0.35">
      <c r="A1432" s="28" t="s">
        <v>100</v>
      </c>
      <c r="B1432" s="20">
        <v>360</v>
      </c>
      <c r="C1432" s="20">
        <v>2520</v>
      </c>
      <c r="D1432" s="22">
        <f>production!I1062</f>
        <v>89</v>
      </c>
      <c r="E1432" s="20">
        <f t="shared" si="115"/>
        <v>-2431</v>
      </c>
      <c r="F1432" s="26"/>
      <c r="G1432" s="20"/>
      <c r="H1432" s="21"/>
    </row>
    <row r="1433" spans="1:8" x14ac:dyDescent="0.35">
      <c r="A1433" s="28" t="s">
        <v>115</v>
      </c>
      <c r="B1433" s="20">
        <v>15</v>
      </c>
      <c r="C1433" s="20">
        <v>105</v>
      </c>
      <c r="D1433" s="22">
        <f>production!I1063</f>
        <v>0</v>
      </c>
      <c r="E1433" s="22">
        <f t="shared" si="115"/>
        <v>-105</v>
      </c>
      <c r="F1433" s="26"/>
      <c r="G1433" s="20"/>
      <c r="H1433" s="21"/>
    </row>
    <row r="1434" spans="1:8" x14ac:dyDescent="0.35">
      <c r="A1434" s="28" t="s">
        <v>125</v>
      </c>
      <c r="B1434" s="20">
        <v>194</v>
      </c>
      <c r="C1434" s="20">
        <v>1358</v>
      </c>
      <c r="D1434" s="22">
        <f>production!I1064</f>
        <v>0</v>
      </c>
      <c r="E1434" s="22">
        <f t="shared" si="115"/>
        <v>-1358</v>
      </c>
      <c r="F1434" s="23" t="s">
        <v>2115</v>
      </c>
      <c r="G1434" s="20"/>
      <c r="H1434" s="21"/>
    </row>
    <row r="1435" spans="1:8" x14ac:dyDescent="0.35">
      <c r="A1435" s="28" t="s">
        <v>4</v>
      </c>
      <c r="B1435" s="20">
        <v>3135</v>
      </c>
      <c r="C1435" s="20">
        <v>21945</v>
      </c>
      <c r="D1435" s="22">
        <f>production!I1066</f>
        <v>3197</v>
      </c>
      <c r="E1435" s="20">
        <f t="shared" si="115"/>
        <v>-18748</v>
      </c>
      <c r="F1435" s="20"/>
      <c r="G1435" s="24"/>
      <c r="H1435" s="21"/>
    </row>
    <row r="1436" spans="1:8" x14ac:dyDescent="0.35">
      <c r="A1436" s="28" t="s">
        <v>112</v>
      </c>
      <c r="B1436" s="20">
        <v>5</v>
      </c>
      <c r="C1436" s="20">
        <v>35</v>
      </c>
      <c r="D1436" s="22">
        <f>production!I1067</f>
        <v>10170</v>
      </c>
      <c r="E1436" s="20">
        <f t="shared" si="115"/>
        <v>10135</v>
      </c>
      <c r="F1436" s="20" t="s">
        <v>203</v>
      </c>
      <c r="G1436" s="20"/>
      <c r="H1436" s="21"/>
    </row>
    <row r="1437" spans="1:8" x14ac:dyDescent="0.35">
      <c r="A1437" s="20" t="s">
        <v>2192</v>
      </c>
      <c r="B1437" s="20">
        <v>89</v>
      </c>
      <c r="C1437" s="20">
        <v>625</v>
      </c>
      <c r="D1437" s="22">
        <f>production!I1068</f>
        <v>5030</v>
      </c>
      <c r="E1437" s="20">
        <f t="shared" si="115"/>
        <v>4405</v>
      </c>
      <c r="F1437" s="20" t="s">
        <v>2188</v>
      </c>
      <c r="G1437" s="20"/>
      <c r="H1437" s="21"/>
    </row>
    <row r="1438" spans="1:8" x14ac:dyDescent="0.35">
      <c r="A1438" s="20" t="s">
        <v>2191</v>
      </c>
      <c r="B1438" s="20"/>
      <c r="C1438" s="20"/>
      <c r="D1438" s="22">
        <f>production!I1069</f>
        <v>0</v>
      </c>
      <c r="E1438" s="20"/>
      <c r="F1438" s="20"/>
      <c r="G1438" s="20"/>
      <c r="H1438" s="21"/>
    </row>
    <row r="1439" spans="1:8" x14ac:dyDescent="0.35">
      <c r="A1439" s="28" t="s">
        <v>116</v>
      </c>
      <c r="B1439" s="20">
        <v>7</v>
      </c>
      <c r="C1439" s="20">
        <v>85</v>
      </c>
      <c r="D1439" s="22">
        <f>production!I1070</f>
        <v>0</v>
      </c>
      <c r="E1439" s="22">
        <f>D1439-C1439</f>
        <v>-85</v>
      </c>
      <c r="F1439" s="23"/>
      <c r="G1439" s="20"/>
      <c r="H1439" s="21"/>
    </row>
    <row r="1440" spans="1:8" x14ac:dyDescent="0.35">
      <c r="A1440" s="28" t="s">
        <v>124</v>
      </c>
      <c r="B1440" s="20">
        <v>3</v>
      </c>
      <c r="C1440" s="20">
        <v>93</v>
      </c>
      <c r="D1440" s="22">
        <f>production!I1071</f>
        <v>18397</v>
      </c>
      <c r="E1440" s="22">
        <f>D1440-C1440</f>
        <v>18304</v>
      </c>
      <c r="F1440" s="23"/>
      <c r="G1440" s="20"/>
      <c r="H1440" s="21"/>
    </row>
    <row r="1441" spans="1:8" x14ac:dyDescent="0.35">
      <c r="A1441" s="20" t="s">
        <v>1178</v>
      </c>
      <c r="B1441" s="20"/>
      <c r="C1441" s="22">
        <f>production!Q1101</f>
        <v>12664</v>
      </c>
      <c r="D1441" s="22">
        <f>production!I1076</f>
        <v>4522</v>
      </c>
      <c r="E1441" s="20">
        <f>D1441-C1441</f>
        <v>-8142</v>
      </c>
      <c r="F1441" s="20" t="s">
        <v>203</v>
      </c>
      <c r="G1441" s="20"/>
      <c r="H1441" s="21"/>
    </row>
    <row r="1442" spans="1:8" x14ac:dyDescent="0.35">
      <c r="A1442" s="20" t="s">
        <v>1177</v>
      </c>
      <c r="B1442" s="20"/>
      <c r="C1442" s="22">
        <f>production!Q1102</f>
        <v>21706</v>
      </c>
      <c r="D1442" s="22">
        <f>production!I1077</f>
        <v>760</v>
      </c>
      <c r="E1442" s="20">
        <v>0</v>
      </c>
      <c r="F1442" s="20" t="s">
        <v>203</v>
      </c>
      <c r="G1442" s="20"/>
      <c r="H1442" s="21"/>
    </row>
    <row r="1444" spans="1:8" ht="29" x14ac:dyDescent="0.35">
      <c r="A1444" s="16" t="s">
        <v>191</v>
      </c>
      <c r="B1444" s="16" t="s">
        <v>192</v>
      </c>
      <c r="C1444" s="17" t="s">
        <v>196</v>
      </c>
      <c r="D1444" s="17" t="s">
        <v>193</v>
      </c>
      <c r="E1444" s="17" t="s">
        <v>200</v>
      </c>
      <c r="F1444" s="16" t="s">
        <v>204</v>
      </c>
      <c r="G1444" s="17" t="s">
        <v>194</v>
      </c>
      <c r="H1444" s="18" t="s">
        <v>231</v>
      </c>
    </row>
    <row r="1445" spans="1:8" x14ac:dyDescent="0.35">
      <c r="A1445" s="28" t="s">
        <v>2</v>
      </c>
      <c r="B1445" s="20">
        <v>287</v>
      </c>
      <c r="C1445" s="20">
        <v>2009</v>
      </c>
      <c r="D1445" s="22">
        <f>production!Q1053</f>
        <v>2266</v>
      </c>
      <c r="E1445" s="20">
        <f t="shared" ref="E1445:E1452" si="116">D1445-C1445</f>
        <v>257</v>
      </c>
      <c r="F1445" s="23" t="s">
        <v>2115</v>
      </c>
      <c r="G1445" s="20"/>
      <c r="H1445" s="21"/>
    </row>
    <row r="1446" spans="1:8" x14ac:dyDescent="0.35">
      <c r="A1446" s="28" t="s">
        <v>3</v>
      </c>
      <c r="B1446" s="20">
        <v>660</v>
      </c>
      <c r="C1446" s="20">
        <v>4620</v>
      </c>
      <c r="D1446" s="22">
        <f>production!Q1054</f>
        <v>4787</v>
      </c>
      <c r="E1446" s="20">
        <f t="shared" si="116"/>
        <v>167</v>
      </c>
      <c r="F1446" s="23" t="s">
        <v>2115</v>
      </c>
      <c r="G1446" s="20"/>
      <c r="H1446" s="21"/>
    </row>
    <row r="1447" spans="1:8" x14ac:dyDescent="0.35">
      <c r="A1447" s="28" t="s">
        <v>100</v>
      </c>
      <c r="B1447" s="20">
        <v>360</v>
      </c>
      <c r="C1447" s="20">
        <v>2520</v>
      </c>
      <c r="D1447" s="22">
        <f>production!Q1055</f>
        <v>1237</v>
      </c>
      <c r="E1447" s="20">
        <f t="shared" si="116"/>
        <v>-1283</v>
      </c>
      <c r="F1447" s="26" t="s">
        <v>2203</v>
      </c>
      <c r="G1447" s="20"/>
      <c r="H1447" s="21"/>
    </row>
    <row r="1448" spans="1:8" x14ac:dyDescent="0.35">
      <c r="A1448" s="28" t="s">
        <v>115</v>
      </c>
      <c r="B1448" s="20">
        <v>15</v>
      </c>
      <c r="C1448" s="20">
        <v>105</v>
      </c>
      <c r="D1448" s="22">
        <f>production!Q1056</f>
        <v>19</v>
      </c>
      <c r="E1448" s="22">
        <f t="shared" si="116"/>
        <v>-86</v>
      </c>
      <c r="F1448" s="26" t="s">
        <v>2204</v>
      </c>
      <c r="G1448" s="20"/>
      <c r="H1448" s="21"/>
    </row>
    <row r="1449" spans="1:8" x14ac:dyDescent="0.35">
      <c r="A1449" s="28" t="s">
        <v>125</v>
      </c>
      <c r="B1449" s="20">
        <v>194</v>
      </c>
      <c r="C1449" s="20">
        <v>1358</v>
      </c>
      <c r="D1449" s="22">
        <f>production!Q1057</f>
        <v>15807</v>
      </c>
      <c r="E1449" s="22">
        <f t="shared" si="116"/>
        <v>14449</v>
      </c>
      <c r="F1449" s="23" t="s">
        <v>2115</v>
      </c>
      <c r="G1449" s="20"/>
      <c r="H1449" s="21"/>
    </row>
    <row r="1450" spans="1:8" x14ac:dyDescent="0.35">
      <c r="A1450" s="28" t="s">
        <v>4</v>
      </c>
      <c r="B1450" s="20">
        <v>3135</v>
      </c>
      <c r="C1450" s="20">
        <v>21945</v>
      </c>
      <c r="D1450" s="22">
        <f>production!Q1059</f>
        <v>11753</v>
      </c>
      <c r="E1450" s="20">
        <f t="shared" si="116"/>
        <v>-10192</v>
      </c>
      <c r="F1450" s="20" t="s">
        <v>2205</v>
      </c>
      <c r="G1450" s="24"/>
      <c r="H1450" s="21"/>
    </row>
    <row r="1451" spans="1:8" x14ac:dyDescent="0.35">
      <c r="A1451" s="28" t="s">
        <v>112</v>
      </c>
      <c r="B1451" s="20">
        <v>5</v>
      </c>
      <c r="C1451" s="20">
        <v>35</v>
      </c>
      <c r="D1451" s="22">
        <f>production!Q1060</f>
        <v>0</v>
      </c>
      <c r="E1451" s="20">
        <f t="shared" si="116"/>
        <v>-35</v>
      </c>
      <c r="F1451" s="20" t="s">
        <v>203</v>
      </c>
      <c r="G1451" s="20"/>
      <c r="H1451" s="21"/>
    </row>
    <row r="1452" spans="1:8" x14ac:dyDescent="0.35">
      <c r="A1452" s="20" t="s">
        <v>2192</v>
      </c>
      <c r="B1452" s="20">
        <v>89</v>
      </c>
      <c r="C1452" s="20">
        <v>625</v>
      </c>
      <c r="D1452" s="22">
        <f>production!Q1061</f>
        <v>0</v>
      </c>
      <c r="E1452" s="20">
        <f t="shared" si="116"/>
        <v>-625</v>
      </c>
      <c r="F1452" s="20" t="s">
        <v>2188</v>
      </c>
      <c r="G1452" s="20"/>
      <c r="H1452" s="21"/>
    </row>
    <row r="1453" spans="1:8" x14ac:dyDescent="0.35">
      <c r="A1453" s="20" t="s">
        <v>2191</v>
      </c>
      <c r="B1453" s="20"/>
      <c r="C1453" s="20"/>
      <c r="D1453" s="22">
        <f>production!Q1062</f>
        <v>76</v>
      </c>
      <c r="E1453" s="20"/>
      <c r="F1453" s="20"/>
      <c r="G1453" s="20"/>
      <c r="H1453" s="21"/>
    </row>
    <row r="1454" spans="1:8" x14ac:dyDescent="0.35">
      <c r="A1454" s="28" t="s">
        <v>116</v>
      </c>
      <c r="B1454" s="20">
        <v>7</v>
      </c>
      <c r="C1454" s="20">
        <v>85</v>
      </c>
      <c r="D1454" s="22">
        <f>production!Q1063</f>
        <v>0</v>
      </c>
      <c r="E1454" s="22">
        <f>D1454-C1454</f>
        <v>-85</v>
      </c>
      <c r="F1454" s="23" t="s">
        <v>2174</v>
      </c>
      <c r="G1454" s="20"/>
      <c r="H1454" s="21"/>
    </row>
    <row r="1455" spans="1:8" x14ac:dyDescent="0.35">
      <c r="A1455" s="28" t="s">
        <v>124</v>
      </c>
      <c r="B1455" s="20">
        <v>3</v>
      </c>
      <c r="C1455" s="20">
        <v>93</v>
      </c>
      <c r="D1455" s="22">
        <f>production!Q1064</f>
        <v>0</v>
      </c>
      <c r="E1455" s="22">
        <f>D1455-C1455</f>
        <v>-93</v>
      </c>
      <c r="F1455" s="23" t="s">
        <v>2174</v>
      </c>
      <c r="G1455" s="20"/>
      <c r="H1455" s="21"/>
    </row>
    <row r="1456" spans="1:8" x14ac:dyDescent="0.35">
      <c r="A1456" s="20" t="s">
        <v>1178</v>
      </c>
      <c r="B1456" s="20"/>
      <c r="C1456" s="22">
        <f>production!Q1116</f>
        <v>55581</v>
      </c>
      <c r="D1456" s="22">
        <f>production!Q1069</f>
        <v>0</v>
      </c>
      <c r="E1456" s="20">
        <f>D1456-C1456</f>
        <v>-55581</v>
      </c>
      <c r="F1456" s="20" t="s">
        <v>203</v>
      </c>
      <c r="G1456" s="20"/>
      <c r="H1456" s="21"/>
    </row>
    <row r="1457" spans="1:8" x14ac:dyDescent="0.35">
      <c r="A1457" s="20" t="s">
        <v>1177</v>
      </c>
      <c r="B1457" s="20"/>
      <c r="C1457" s="22">
        <f>production!Q1117</f>
        <v>0</v>
      </c>
      <c r="D1457" s="22">
        <f>production!Q1070</f>
        <v>0</v>
      </c>
      <c r="E1457" s="20">
        <v>0</v>
      </c>
      <c r="F1457" s="20" t="s">
        <v>203</v>
      </c>
      <c r="G1457" s="20"/>
      <c r="H1457" s="21"/>
    </row>
    <row r="1459" spans="1:8" ht="29" x14ac:dyDescent="0.35">
      <c r="A1459" s="16" t="s">
        <v>191</v>
      </c>
      <c r="B1459" s="16" t="s">
        <v>192</v>
      </c>
      <c r="C1459" s="17" t="s">
        <v>196</v>
      </c>
      <c r="D1459" s="17" t="s">
        <v>193</v>
      </c>
      <c r="E1459" s="17" t="s">
        <v>200</v>
      </c>
      <c r="F1459" s="16" t="s">
        <v>204</v>
      </c>
      <c r="G1459" s="17" t="s">
        <v>194</v>
      </c>
      <c r="H1459" s="18" t="s">
        <v>234</v>
      </c>
    </row>
    <row r="1460" spans="1:8" x14ac:dyDescent="0.35">
      <c r="A1460" s="28" t="s">
        <v>2</v>
      </c>
      <c r="B1460" s="20">
        <v>287</v>
      </c>
      <c r="C1460" s="20">
        <v>2009</v>
      </c>
      <c r="D1460" s="22">
        <f>production!I1075</f>
        <v>2326</v>
      </c>
      <c r="E1460" s="20">
        <f t="shared" ref="E1460:E1467" si="117">D1460-C1460</f>
        <v>317</v>
      </c>
      <c r="F1460" s="23" t="s">
        <v>2115</v>
      </c>
      <c r="G1460" s="20"/>
      <c r="H1460" s="21"/>
    </row>
    <row r="1461" spans="1:8" x14ac:dyDescent="0.35">
      <c r="A1461" s="28" t="s">
        <v>3</v>
      </c>
      <c r="B1461" s="20">
        <v>660</v>
      </c>
      <c r="C1461" s="20">
        <v>4620</v>
      </c>
      <c r="D1461" s="22">
        <f>production!I1076</f>
        <v>4522</v>
      </c>
      <c r="E1461" s="20">
        <f t="shared" si="117"/>
        <v>-98</v>
      </c>
      <c r="F1461" s="23" t="s">
        <v>2208</v>
      </c>
      <c r="G1461" s="20"/>
      <c r="H1461" s="21"/>
    </row>
    <row r="1462" spans="1:8" x14ac:dyDescent="0.35">
      <c r="A1462" s="28" t="s">
        <v>100</v>
      </c>
      <c r="B1462" s="20">
        <v>360</v>
      </c>
      <c r="C1462" s="20">
        <v>2520</v>
      </c>
      <c r="D1462" s="22">
        <f>production!I1077</f>
        <v>760</v>
      </c>
      <c r="E1462" s="20">
        <f t="shared" si="117"/>
        <v>-1760</v>
      </c>
      <c r="F1462" s="26" t="s">
        <v>2207</v>
      </c>
      <c r="G1462" s="20"/>
      <c r="H1462" s="21"/>
    </row>
    <row r="1463" spans="1:8" x14ac:dyDescent="0.35">
      <c r="A1463" s="28" t="s">
        <v>115</v>
      </c>
      <c r="B1463" s="20">
        <v>15</v>
      </c>
      <c r="C1463" s="20">
        <v>105</v>
      </c>
      <c r="D1463" s="22">
        <f>production!I1078</f>
        <v>41</v>
      </c>
      <c r="E1463" s="22">
        <f t="shared" si="117"/>
        <v>-64</v>
      </c>
      <c r="F1463" s="26" t="s">
        <v>708</v>
      </c>
      <c r="G1463" s="20"/>
      <c r="H1463" s="21"/>
    </row>
    <row r="1464" spans="1:8" x14ac:dyDescent="0.35">
      <c r="A1464" s="28" t="s">
        <v>125</v>
      </c>
      <c r="B1464" s="20">
        <v>194</v>
      </c>
      <c r="C1464" s="20">
        <v>1358</v>
      </c>
      <c r="D1464" s="22">
        <f>production!I1079</f>
        <v>20660</v>
      </c>
      <c r="E1464" s="22">
        <f t="shared" si="117"/>
        <v>19302</v>
      </c>
      <c r="F1464" s="23" t="s">
        <v>2115</v>
      </c>
      <c r="G1464" s="20"/>
      <c r="H1464" s="21"/>
    </row>
    <row r="1465" spans="1:8" x14ac:dyDescent="0.35">
      <c r="A1465" s="28" t="s">
        <v>4</v>
      </c>
      <c r="B1465" s="20">
        <v>3135</v>
      </c>
      <c r="C1465" s="20">
        <v>21945</v>
      </c>
      <c r="D1465" s="22">
        <f>production!I1081</f>
        <v>14833</v>
      </c>
      <c r="E1465" s="20">
        <f t="shared" si="117"/>
        <v>-7112</v>
      </c>
      <c r="F1465" s="20" t="s">
        <v>2206</v>
      </c>
      <c r="G1465" s="24"/>
      <c r="H1465" s="21"/>
    </row>
    <row r="1466" spans="1:8" x14ac:dyDescent="0.35">
      <c r="A1466" s="28" t="s">
        <v>112</v>
      </c>
      <c r="B1466" s="20">
        <v>5</v>
      </c>
      <c r="C1466" s="20">
        <v>35</v>
      </c>
      <c r="D1466" s="22">
        <f>production!I1082</f>
        <v>0</v>
      </c>
      <c r="E1466" s="20">
        <f t="shared" si="117"/>
        <v>-35</v>
      </c>
      <c r="F1466" s="20" t="s">
        <v>203</v>
      </c>
      <c r="G1466" s="20"/>
      <c r="H1466" s="21"/>
    </row>
    <row r="1467" spans="1:8" x14ac:dyDescent="0.35">
      <c r="A1467" s="20" t="s">
        <v>2192</v>
      </c>
      <c r="B1467" s="20">
        <v>89</v>
      </c>
      <c r="C1467" s="20">
        <v>625</v>
      </c>
      <c r="D1467" s="22">
        <f>production!I1083</f>
        <v>0</v>
      </c>
      <c r="E1467" s="20">
        <f t="shared" si="117"/>
        <v>-625</v>
      </c>
      <c r="F1467" s="20" t="s">
        <v>2188</v>
      </c>
      <c r="G1467" s="20"/>
      <c r="H1467" s="21"/>
    </row>
    <row r="1468" spans="1:8" x14ac:dyDescent="0.35">
      <c r="A1468" s="20" t="s">
        <v>2191</v>
      </c>
      <c r="B1468" s="20"/>
      <c r="C1468" s="20"/>
      <c r="D1468" s="22">
        <f>production!I1084</f>
        <v>60</v>
      </c>
      <c r="E1468" s="20"/>
      <c r="F1468" s="20" t="s">
        <v>2209</v>
      </c>
      <c r="G1468" s="20"/>
      <c r="H1468" s="21"/>
    </row>
    <row r="1469" spans="1:8" x14ac:dyDescent="0.35">
      <c r="A1469" s="28" t="s">
        <v>116</v>
      </c>
      <c r="B1469" s="20">
        <v>7</v>
      </c>
      <c r="C1469" s="20">
        <v>85</v>
      </c>
      <c r="D1469" s="22">
        <f>production!I1085</f>
        <v>0</v>
      </c>
      <c r="E1469" s="22">
        <f>D1469-C1469</f>
        <v>-85</v>
      </c>
      <c r="F1469" s="23" t="s">
        <v>2174</v>
      </c>
      <c r="G1469" s="20"/>
      <c r="H1469" s="21"/>
    </row>
    <row r="1470" spans="1:8" x14ac:dyDescent="0.35">
      <c r="A1470" s="28" t="s">
        <v>124</v>
      </c>
      <c r="B1470" s="20">
        <v>3</v>
      </c>
      <c r="C1470" s="20">
        <v>93</v>
      </c>
      <c r="D1470" s="22">
        <f>production!I1086</f>
        <v>0</v>
      </c>
      <c r="E1470" s="22">
        <f>D1470-C1470</f>
        <v>-93</v>
      </c>
      <c r="F1470" s="23" t="s">
        <v>2174</v>
      </c>
      <c r="G1470" s="20"/>
      <c r="H1470" s="21"/>
    </row>
    <row r="1471" spans="1:8" x14ac:dyDescent="0.35">
      <c r="A1471" s="20" t="s">
        <v>1178</v>
      </c>
      <c r="B1471" s="20"/>
      <c r="C1471" s="22">
        <f>production!Q1131</f>
        <v>19498</v>
      </c>
      <c r="D1471" s="22">
        <f>production!Q1084</f>
        <v>54</v>
      </c>
      <c r="E1471" s="20">
        <f>D1471-C1471</f>
        <v>-19444</v>
      </c>
      <c r="F1471" s="20" t="s">
        <v>203</v>
      </c>
      <c r="G1471" s="20"/>
      <c r="H1471" s="21"/>
    </row>
    <row r="1472" spans="1:8" x14ac:dyDescent="0.35">
      <c r="A1472" s="20" t="s">
        <v>1177</v>
      </c>
      <c r="B1472" s="20"/>
      <c r="C1472" s="22">
        <f>production!Q1132</f>
        <v>3647</v>
      </c>
      <c r="D1472" s="22">
        <f>production!Q1085</f>
        <v>0</v>
      </c>
      <c r="E1472" s="20">
        <v>0</v>
      </c>
      <c r="F1472" s="20" t="s">
        <v>203</v>
      </c>
      <c r="G1472" s="20"/>
      <c r="H1472" s="21"/>
    </row>
    <row r="1474" spans="1:8" ht="29" x14ac:dyDescent="0.35">
      <c r="A1474" s="16" t="s">
        <v>191</v>
      </c>
      <c r="B1474" s="16" t="s">
        <v>192</v>
      </c>
      <c r="C1474" s="17" t="s">
        <v>196</v>
      </c>
      <c r="D1474" s="17" t="s">
        <v>193</v>
      </c>
      <c r="E1474" s="17" t="s">
        <v>200</v>
      </c>
      <c r="F1474" s="16" t="s">
        <v>204</v>
      </c>
      <c r="G1474" s="17" t="s">
        <v>194</v>
      </c>
      <c r="H1474" s="18" t="s">
        <v>236</v>
      </c>
    </row>
    <row r="1475" spans="1:8" x14ac:dyDescent="0.35">
      <c r="A1475" s="28" t="s">
        <v>2</v>
      </c>
      <c r="B1475" s="20">
        <v>287</v>
      </c>
      <c r="C1475" s="20">
        <v>2009</v>
      </c>
      <c r="D1475" s="22">
        <f>production!Q1075</f>
        <v>2279</v>
      </c>
      <c r="E1475" s="20">
        <f t="shared" ref="E1475:E1482" si="118">D1475-C1475</f>
        <v>270</v>
      </c>
      <c r="F1475" s="23"/>
      <c r="G1475" s="20"/>
      <c r="H1475" s="21"/>
    </row>
    <row r="1476" spans="1:8" x14ac:dyDescent="0.35">
      <c r="A1476" s="28" t="s">
        <v>3</v>
      </c>
      <c r="B1476" s="20">
        <v>660</v>
      </c>
      <c r="C1476" s="20">
        <v>4620</v>
      </c>
      <c r="D1476" s="22">
        <f>production!Q1076</f>
        <v>4684</v>
      </c>
      <c r="E1476" s="20">
        <f t="shared" si="118"/>
        <v>64</v>
      </c>
      <c r="F1476" s="23"/>
      <c r="G1476" s="20"/>
      <c r="H1476" s="21"/>
    </row>
    <row r="1477" spans="1:8" x14ac:dyDescent="0.35">
      <c r="A1477" s="28" t="s">
        <v>100</v>
      </c>
      <c r="B1477" s="20">
        <v>360</v>
      </c>
      <c r="C1477" s="20">
        <v>2520</v>
      </c>
      <c r="D1477" s="22">
        <f>production!Q1077</f>
        <v>2277</v>
      </c>
      <c r="E1477" s="20">
        <f t="shared" si="118"/>
        <v>-243</v>
      </c>
      <c r="F1477" s="26"/>
      <c r="G1477" s="20"/>
      <c r="H1477" s="21"/>
    </row>
    <row r="1478" spans="1:8" x14ac:dyDescent="0.35">
      <c r="A1478" s="28" t="s">
        <v>115</v>
      </c>
      <c r="B1478" s="20">
        <v>15</v>
      </c>
      <c r="C1478" s="20">
        <v>105</v>
      </c>
      <c r="D1478" s="22">
        <f>production!Q1078</f>
        <v>0</v>
      </c>
      <c r="E1478" s="22">
        <f t="shared" si="118"/>
        <v>-105</v>
      </c>
      <c r="F1478" s="26"/>
      <c r="G1478" s="20"/>
      <c r="H1478" s="21"/>
    </row>
    <row r="1479" spans="1:8" x14ac:dyDescent="0.35">
      <c r="A1479" s="28" t="s">
        <v>125</v>
      </c>
      <c r="B1479" s="20">
        <v>194</v>
      </c>
      <c r="C1479" s="20">
        <v>1358</v>
      </c>
      <c r="D1479" s="22">
        <f>production!Q1079</f>
        <v>18444</v>
      </c>
      <c r="E1479" s="22">
        <f t="shared" si="118"/>
        <v>17086</v>
      </c>
      <c r="F1479" s="23" t="s">
        <v>2115</v>
      </c>
      <c r="G1479" s="20"/>
      <c r="H1479" s="21"/>
    </row>
    <row r="1480" spans="1:8" x14ac:dyDescent="0.35">
      <c r="A1480" s="28" t="s">
        <v>4</v>
      </c>
      <c r="B1480" s="20">
        <v>3135</v>
      </c>
      <c r="C1480" s="20">
        <v>21945</v>
      </c>
      <c r="D1480" s="22">
        <f>production!Q1081</f>
        <v>13388</v>
      </c>
      <c r="E1480" s="20">
        <f t="shared" si="118"/>
        <v>-8557</v>
      </c>
      <c r="F1480" s="20"/>
      <c r="G1480" s="24"/>
      <c r="H1480" s="21"/>
    </row>
    <row r="1481" spans="1:8" x14ac:dyDescent="0.35">
      <c r="A1481" s="28" t="s">
        <v>112</v>
      </c>
      <c r="B1481" s="20">
        <v>5</v>
      </c>
      <c r="C1481" s="20">
        <v>35</v>
      </c>
      <c r="D1481" s="22">
        <f>production!I1097</f>
        <v>2665</v>
      </c>
      <c r="E1481" s="20">
        <f t="shared" si="118"/>
        <v>2630</v>
      </c>
      <c r="F1481" s="20" t="s">
        <v>203</v>
      </c>
      <c r="G1481" s="20"/>
      <c r="H1481" s="21"/>
    </row>
    <row r="1482" spans="1:8" x14ac:dyDescent="0.35">
      <c r="A1482" s="20" t="s">
        <v>2192</v>
      </c>
      <c r="B1482" s="20">
        <v>89</v>
      </c>
      <c r="C1482" s="20">
        <v>625</v>
      </c>
      <c r="D1482" s="22">
        <f>production!I1098</f>
        <v>4756</v>
      </c>
      <c r="E1482" s="20">
        <f t="shared" si="118"/>
        <v>4131</v>
      </c>
      <c r="F1482" s="20"/>
      <c r="G1482" s="20"/>
      <c r="H1482" s="21"/>
    </row>
    <row r="1483" spans="1:8" x14ac:dyDescent="0.35">
      <c r="A1483" s="20" t="s">
        <v>2191</v>
      </c>
      <c r="B1483" s="20"/>
      <c r="C1483" s="20"/>
      <c r="D1483" s="22">
        <f>production!Q1084</f>
        <v>54</v>
      </c>
      <c r="E1483" s="20"/>
      <c r="F1483" s="20"/>
      <c r="G1483" s="20"/>
      <c r="H1483" s="21"/>
    </row>
    <row r="1484" spans="1:8" x14ac:dyDescent="0.35">
      <c r="A1484" s="28" t="s">
        <v>116</v>
      </c>
      <c r="B1484" s="20">
        <v>7</v>
      </c>
      <c r="C1484" s="20">
        <v>85</v>
      </c>
      <c r="D1484" s="22">
        <f>production!Q1085</f>
        <v>0</v>
      </c>
      <c r="E1484" s="22">
        <f>D1484-C1484</f>
        <v>-85</v>
      </c>
      <c r="F1484" s="23" t="s">
        <v>2174</v>
      </c>
      <c r="G1484" s="20"/>
      <c r="H1484" s="21"/>
    </row>
    <row r="1485" spans="1:8" x14ac:dyDescent="0.35">
      <c r="A1485" s="28" t="s">
        <v>124</v>
      </c>
      <c r="B1485" s="20">
        <v>3</v>
      </c>
      <c r="C1485" s="20">
        <v>93</v>
      </c>
      <c r="D1485" s="22">
        <f>production!Q1086</f>
        <v>0</v>
      </c>
      <c r="E1485" s="22">
        <f>D1485-C1485</f>
        <v>-93</v>
      </c>
      <c r="F1485" s="23" t="s">
        <v>2174</v>
      </c>
      <c r="G1485" s="20"/>
      <c r="H1485" s="21"/>
    </row>
    <row r="1486" spans="1:8" x14ac:dyDescent="0.35">
      <c r="A1486" s="20" t="s">
        <v>1178</v>
      </c>
      <c r="B1486" s="20"/>
      <c r="C1486" s="22" t="e">
        <f>production!#REF!</f>
        <v>#REF!</v>
      </c>
      <c r="D1486" s="22">
        <f>production!Q1099</f>
        <v>1985</v>
      </c>
      <c r="E1486" s="20" t="e">
        <f>D1486-C1486</f>
        <v>#REF!</v>
      </c>
      <c r="F1486" s="20" t="s">
        <v>203</v>
      </c>
      <c r="G1486" s="20"/>
      <c r="H1486" s="21"/>
    </row>
    <row r="1487" spans="1:8" x14ac:dyDescent="0.35">
      <c r="A1487" s="20" t="s">
        <v>1177</v>
      </c>
      <c r="B1487" s="20"/>
      <c r="C1487" s="22" t="e">
        <f>production!#REF!</f>
        <v>#REF!</v>
      </c>
      <c r="D1487" s="22">
        <f>production!Q1100</f>
        <v>27</v>
      </c>
      <c r="E1487" s="20">
        <v>0</v>
      </c>
      <c r="F1487" s="20" t="s">
        <v>203</v>
      </c>
      <c r="G1487" s="20"/>
      <c r="H1487" s="21"/>
    </row>
    <row r="1489" spans="1:8" ht="29" x14ac:dyDescent="0.35">
      <c r="A1489" s="16" t="s">
        <v>191</v>
      </c>
      <c r="B1489" s="16" t="s">
        <v>192</v>
      </c>
      <c r="C1489" s="17" t="s">
        <v>196</v>
      </c>
      <c r="D1489" s="17" t="s">
        <v>193</v>
      </c>
      <c r="E1489" s="17" t="s">
        <v>200</v>
      </c>
      <c r="F1489" s="16" t="s">
        <v>204</v>
      </c>
      <c r="G1489" s="17" t="s">
        <v>194</v>
      </c>
      <c r="H1489" s="18" t="s">
        <v>2210</v>
      </c>
    </row>
    <row r="1490" spans="1:8" x14ac:dyDescent="0.35">
      <c r="A1490" s="28" t="s">
        <v>2</v>
      </c>
      <c r="B1490" s="20">
        <v>287</v>
      </c>
      <c r="C1490" s="20">
        <v>2009</v>
      </c>
      <c r="D1490" s="22">
        <f>production!I1097</f>
        <v>2665</v>
      </c>
      <c r="E1490" s="20">
        <f t="shared" ref="E1490:E1497" si="119">D1490-C1490</f>
        <v>656</v>
      </c>
      <c r="F1490" s="23" t="s">
        <v>2115</v>
      </c>
      <c r="G1490" s="20"/>
      <c r="H1490" s="21"/>
    </row>
    <row r="1491" spans="1:8" x14ac:dyDescent="0.35">
      <c r="A1491" s="28" t="s">
        <v>3</v>
      </c>
      <c r="B1491" s="20">
        <v>660</v>
      </c>
      <c r="C1491" s="20">
        <v>4620</v>
      </c>
      <c r="D1491" s="22">
        <f>production!I1098</f>
        <v>4756</v>
      </c>
      <c r="E1491" s="20">
        <f t="shared" si="119"/>
        <v>136</v>
      </c>
      <c r="F1491" s="23" t="s">
        <v>2115</v>
      </c>
      <c r="G1491" s="20"/>
      <c r="H1491" s="21"/>
    </row>
    <row r="1492" spans="1:8" x14ac:dyDescent="0.35">
      <c r="A1492" s="28" t="s">
        <v>100</v>
      </c>
      <c r="B1492" s="20">
        <v>360</v>
      </c>
      <c r="C1492" s="20">
        <v>2520</v>
      </c>
      <c r="D1492" s="22">
        <f>production!I1099</f>
        <v>1865</v>
      </c>
      <c r="E1492" s="20">
        <f t="shared" si="119"/>
        <v>-655</v>
      </c>
      <c r="F1492" s="26" t="s">
        <v>911</v>
      </c>
      <c r="G1492" s="20"/>
      <c r="H1492" s="21"/>
    </row>
    <row r="1493" spans="1:8" x14ac:dyDescent="0.35">
      <c r="A1493" s="28" t="s">
        <v>115</v>
      </c>
      <c r="B1493" s="20">
        <v>15</v>
      </c>
      <c r="C1493" s="20">
        <v>105</v>
      </c>
      <c r="D1493" s="22">
        <f>production!I1100</f>
        <v>30</v>
      </c>
      <c r="E1493" s="22">
        <f t="shared" si="119"/>
        <v>-75</v>
      </c>
      <c r="F1493" s="26" t="s">
        <v>708</v>
      </c>
      <c r="G1493" s="20"/>
      <c r="H1493" s="21"/>
    </row>
    <row r="1494" spans="1:8" x14ac:dyDescent="0.35">
      <c r="A1494" s="28" t="s">
        <v>125</v>
      </c>
      <c r="B1494" s="20">
        <v>194</v>
      </c>
      <c r="C1494" s="20">
        <v>1358</v>
      </c>
      <c r="D1494" s="22">
        <f>production!I1101</f>
        <v>12579</v>
      </c>
      <c r="E1494" s="22">
        <f t="shared" si="119"/>
        <v>11221</v>
      </c>
      <c r="F1494" s="23" t="s">
        <v>2115</v>
      </c>
      <c r="G1494" s="20"/>
      <c r="H1494" s="21"/>
    </row>
    <row r="1495" spans="1:8" x14ac:dyDescent="0.35">
      <c r="A1495" s="28" t="s">
        <v>4</v>
      </c>
      <c r="B1495" s="20">
        <v>3135</v>
      </c>
      <c r="C1495" s="20">
        <v>21945</v>
      </c>
      <c r="D1495" s="22">
        <f>production!I1103</f>
        <v>16161</v>
      </c>
      <c r="E1495" s="20">
        <f t="shared" si="119"/>
        <v>-5784</v>
      </c>
      <c r="F1495" s="20" t="s">
        <v>708</v>
      </c>
      <c r="G1495" s="24"/>
      <c r="H1495" s="21"/>
    </row>
    <row r="1496" spans="1:8" x14ac:dyDescent="0.35">
      <c r="A1496" s="28" t="s">
        <v>112</v>
      </c>
      <c r="B1496" s="20">
        <v>5</v>
      </c>
      <c r="C1496" s="20">
        <v>35</v>
      </c>
      <c r="D1496" s="22">
        <f>production!I1112</f>
        <v>4907</v>
      </c>
      <c r="E1496" s="20">
        <f t="shared" si="119"/>
        <v>4872</v>
      </c>
      <c r="F1496" s="20" t="s">
        <v>203</v>
      </c>
      <c r="G1496" s="20"/>
      <c r="H1496" s="21"/>
    </row>
    <row r="1497" spans="1:8" x14ac:dyDescent="0.35">
      <c r="A1497" s="20" t="s">
        <v>2192</v>
      </c>
      <c r="B1497" s="20">
        <v>89</v>
      </c>
      <c r="C1497" s="20">
        <v>625</v>
      </c>
      <c r="D1497" s="22">
        <f>production!I1113</f>
        <v>0</v>
      </c>
      <c r="E1497" s="20">
        <f t="shared" si="119"/>
        <v>-625</v>
      </c>
      <c r="F1497" s="20" t="s">
        <v>203</v>
      </c>
      <c r="G1497" s="20"/>
      <c r="H1497" s="21"/>
    </row>
    <row r="1498" spans="1:8" x14ac:dyDescent="0.35">
      <c r="A1498" s="20" t="s">
        <v>2191</v>
      </c>
      <c r="B1498" s="20"/>
      <c r="C1498" s="20"/>
      <c r="D1498" s="22">
        <f>production!I1106</f>
        <v>25</v>
      </c>
      <c r="E1498" s="20"/>
      <c r="F1498" s="20" t="s">
        <v>2226</v>
      </c>
      <c r="G1498" s="20"/>
      <c r="H1498" s="21"/>
    </row>
    <row r="1499" spans="1:8" x14ac:dyDescent="0.35">
      <c r="A1499" s="28" t="s">
        <v>116</v>
      </c>
      <c r="B1499" s="20">
        <v>7</v>
      </c>
      <c r="C1499" s="20">
        <v>85</v>
      </c>
      <c r="D1499" s="22">
        <f>production!I1107</f>
        <v>0</v>
      </c>
      <c r="E1499" s="22">
        <f>D1499-C1499</f>
        <v>-85</v>
      </c>
      <c r="F1499" s="23" t="s">
        <v>2174</v>
      </c>
      <c r="G1499" s="20"/>
      <c r="H1499" s="21"/>
    </row>
    <row r="1500" spans="1:8" x14ac:dyDescent="0.35">
      <c r="A1500" s="28" t="s">
        <v>124</v>
      </c>
      <c r="B1500" s="20">
        <v>3</v>
      </c>
      <c r="C1500" s="20">
        <v>93</v>
      </c>
      <c r="D1500" s="22">
        <f>production!I1108</f>
        <v>0</v>
      </c>
      <c r="E1500" s="22">
        <f>D1500-C1500</f>
        <v>-93</v>
      </c>
      <c r="F1500" s="23" t="s">
        <v>2174</v>
      </c>
      <c r="G1500" s="20"/>
      <c r="H1500" s="21"/>
    </row>
    <row r="1501" spans="1:8" x14ac:dyDescent="0.35">
      <c r="A1501" s="20" t="s">
        <v>1178</v>
      </c>
      <c r="B1501" s="20"/>
      <c r="C1501" s="22" t="e">
        <f>production!#REF!</f>
        <v>#REF!</v>
      </c>
      <c r="D1501" s="22">
        <f>production!Q1114</f>
        <v>0</v>
      </c>
      <c r="E1501" s="20" t="e">
        <f>D1501-C1501</f>
        <v>#REF!</v>
      </c>
      <c r="F1501" s="20" t="s">
        <v>203</v>
      </c>
      <c r="G1501" s="20"/>
      <c r="H1501" s="21"/>
    </row>
    <row r="1502" spans="1:8" x14ac:dyDescent="0.35">
      <c r="A1502" s="20" t="s">
        <v>1177</v>
      </c>
      <c r="B1502" s="20"/>
      <c r="C1502" s="22" t="e">
        <f>production!#REF!</f>
        <v>#REF!</v>
      </c>
      <c r="D1502" s="22">
        <f>production!Q1115</f>
        <v>18818</v>
      </c>
      <c r="E1502" s="20">
        <v>0</v>
      </c>
      <c r="F1502" s="20" t="s">
        <v>203</v>
      </c>
      <c r="G1502" s="20"/>
      <c r="H1502" s="21"/>
    </row>
    <row r="1504" spans="1:8" ht="29" x14ac:dyDescent="0.35">
      <c r="A1504" s="16" t="s">
        <v>191</v>
      </c>
      <c r="B1504" s="16" t="s">
        <v>192</v>
      </c>
      <c r="C1504" s="17" t="s">
        <v>196</v>
      </c>
      <c r="D1504" s="17" t="s">
        <v>193</v>
      </c>
      <c r="E1504" s="17" t="s">
        <v>200</v>
      </c>
      <c r="F1504" s="16" t="s">
        <v>204</v>
      </c>
      <c r="G1504" s="17" t="s">
        <v>194</v>
      </c>
      <c r="H1504" s="18" t="s">
        <v>2218</v>
      </c>
    </row>
    <row r="1505" spans="1:8" x14ac:dyDescent="0.35">
      <c r="A1505" s="28" t="s">
        <v>2</v>
      </c>
      <c r="B1505" s="20">
        <v>287</v>
      </c>
      <c r="C1505" s="20">
        <v>2009</v>
      </c>
      <c r="D1505" s="22">
        <f>production!Q1097</f>
        <v>2282</v>
      </c>
      <c r="E1505" s="20">
        <f t="shared" ref="E1505:E1512" si="120">D1505-C1505</f>
        <v>273</v>
      </c>
      <c r="F1505" s="23" t="s">
        <v>2115</v>
      </c>
      <c r="G1505" s="20"/>
      <c r="H1505" s="21"/>
    </row>
    <row r="1506" spans="1:8" x14ac:dyDescent="0.35">
      <c r="A1506" s="28" t="s">
        <v>3</v>
      </c>
      <c r="B1506" s="20">
        <v>660</v>
      </c>
      <c r="C1506" s="20">
        <v>4620</v>
      </c>
      <c r="D1506" s="22">
        <f>production!Q1098</f>
        <v>4748</v>
      </c>
      <c r="E1506" s="20">
        <f t="shared" si="120"/>
        <v>128</v>
      </c>
      <c r="F1506" s="23" t="s">
        <v>2115</v>
      </c>
      <c r="G1506" s="20"/>
      <c r="H1506" s="21"/>
    </row>
    <row r="1507" spans="1:8" x14ac:dyDescent="0.35">
      <c r="A1507" s="28" t="s">
        <v>100</v>
      </c>
      <c r="B1507" s="20">
        <v>360</v>
      </c>
      <c r="C1507" s="20">
        <v>2520</v>
      </c>
      <c r="D1507" s="22">
        <f>production!Q1099</f>
        <v>1985</v>
      </c>
      <c r="E1507" s="20">
        <f t="shared" si="120"/>
        <v>-535</v>
      </c>
      <c r="F1507" s="26" t="s">
        <v>453</v>
      </c>
      <c r="G1507" s="20"/>
      <c r="H1507" s="21"/>
    </row>
    <row r="1508" spans="1:8" x14ac:dyDescent="0.35">
      <c r="A1508" s="28" t="s">
        <v>115</v>
      </c>
      <c r="B1508" s="20">
        <v>15</v>
      </c>
      <c r="C1508" s="20">
        <v>105</v>
      </c>
      <c r="D1508" s="22">
        <f>production!Q1100</f>
        <v>27</v>
      </c>
      <c r="E1508" s="22">
        <f t="shared" si="120"/>
        <v>-78</v>
      </c>
      <c r="F1508" s="26" t="s">
        <v>625</v>
      </c>
      <c r="G1508" s="20"/>
      <c r="H1508" s="21"/>
    </row>
    <row r="1509" spans="1:8" x14ac:dyDescent="0.35">
      <c r="A1509" s="28" t="s">
        <v>125</v>
      </c>
      <c r="B1509" s="20">
        <v>194</v>
      </c>
      <c r="C1509" s="20">
        <v>1358</v>
      </c>
      <c r="D1509" s="22">
        <f>production!Q1101</f>
        <v>12664</v>
      </c>
      <c r="E1509" s="22">
        <f t="shared" si="120"/>
        <v>11306</v>
      </c>
      <c r="F1509" s="23" t="s">
        <v>2115</v>
      </c>
      <c r="G1509" s="20"/>
      <c r="H1509" s="21"/>
    </row>
    <row r="1510" spans="1:8" x14ac:dyDescent="0.35">
      <c r="A1510" s="28" t="s">
        <v>4</v>
      </c>
      <c r="B1510" s="20">
        <v>3135</v>
      </c>
      <c r="C1510" s="20">
        <v>21945</v>
      </c>
      <c r="D1510" s="22">
        <f>production!Q1103</f>
        <v>14798</v>
      </c>
      <c r="E1510" s="20">
        <f t="shared" si="120"/>
        <v>-7147</v>
      </c>
      <c r="F1510" s="20" t="s">
        <v>2225</v>
      </c>
      <c r="G1510" s="24"/>
      <c r="H1510" s="21"/>
    </row>
    <row r="1511" spans="1:8" x14ac:dyDescent="0.35">
      <c r="A1511" s="28" t="s">
        <v>112</v>
      </c>
      <c r="B1511" s="20">
        <v>5</v>
      </c>
      <c r="C1511" s="20">
        <v>35</v>
      </c>
      <c r="D1511" s="22">
        <f>production!I1127</f>
        <v>0</v>
      </c>
      <c r="E1511" s="20">
        <f t="shared" si="120"/>
        <v>-35</v>
      </c>
      <c r="F1511" s="20" t="s">
        <v>203</v>
      </c>
      <c r="G1511" s="20"/>
      <c r="H1511" s="21"/>
    </row>
    <row r="1512" spans="1:8" x14ac:dyDescent="0.35">
      <c r="A1512" s="20" t="s">
        <v>2192</v>
      </c>
      <c r="B1512" s="20">
        <v>89</v>
      </c>
      <c r="C1512" s="20">
        <v>625</v>
      </c>
      <c r="D1512" s="22">
        <f>production!I1128</f>
        <v>89</v>
      </c>
      <c r="E1512" s="20">
        <f t="shared" si="120"/>
        <v>-536</v>
      </c>
      <c r="F1512" s="20" t="s">
        <v>203</v>
      </c>
      <c r="G1512" s="20"/>
      <c r="H1512" s="21"/>
    </row>
    <row r="1513" spans="1:8" x14ac:dyDescent="0.35">
      <c r="A1513" s="20" t="s">
        <v>2191</v>
      </c>
      <c r="B1513" s="20"/>
      <c r="C1513" s="20"/>
      <c r="D1513" s="22">
        <f>production!Q1106</f>
        <v>153</v>
      </c>
      <c r="E1513" s="20"/>
      <c r="F1513" s="20" t="s">
        <v>2226</v>
      </c>
      <c r="G1513" s="20"/>
      <c r="H1513" s="21"/>
    </row>
    <row r="1514" spans="1:8" x14ac:dyDescent="0.35">
      <c r="A1514" s="28" t="s">
        <v>116</v>
      </c>
      <c r="B1514" s="20">
        <v>7</v>
      </c>
      <c r="C1514" s="20">
        <v>85</v>
      </c>
      <c r="D1514" s="22">
        <f>production!Q1107</f>
        <v>0</v>
      </c>
      <c r="E1514" s="22">
        <f>D1514-C1514</f>
        <v>-85</v>
      </c>
      <c r="F1514" s="23" t="s">
        <v>2174</v>
      </c>
      <c r="G1514" s="20"/>
      <c r="H1514" s="21"/>
    </row>
    <row r="1515" spans="1:8" x14ac:dyDescent="0.35">
      <c r="A1515" s="28" t="s">
        <v>124</v>
      </c>
      <c r="B1515" s="20">
        <v>3</v>
      </c>
      <c r="C1515" s="20">
        <v>93</v>
      </c>
      <c r="D1515" s="22"/>
      <c r="E1515" s="22">
        <f>D1515-C1515</f>
        <v>-93</v>
      </c>
      <c r="F1515" s="23" t="s">
        <v>2174</v>
      </c>
      <c r="G1515" s="20"/>
      <c r="H1515" s="21"/>
    </row>
    <row r="1516" spans="1:8" x14ac:dyDescent="0.35">
      <c r="A1516" s="20" t="s">
        <v>1178</v>
      </c>
      <c r="B1516" s="20"/>
      <c r="C1516" s="22" t="e">
        <f>production!#REF!</f>
        <v>#REF!</v>
      </c>
      <c r="D1516" s="22">
        <f>production!Q1129</f>
        <v>0</v>
      </c>
      <c r="E1516" s="20" t="e">
        <f>D1516-C1516</f>
        <v>#REF!</v>
      </c>
      <c r="F1516" s="20" t="s">
        <v>203</v>
      </c>
      <c r="G1516" s="20"/>
      <c r="H1516" s="21"/>
    </row>
    <row r="1517" spans="1:8" x14ac:dyDescent="0.35">
      <c r="A1517" s="20" t="s">
        <v>1177</v>
      </c>
      <c r="B1517" s="20"/>
      <c r="C1517" s="22" t="e">
        <f>production!#REF!</f>
        <v>#REF!</v>
      </c>
      <c r="D1517" s="22">
        <f>production!Q1130</f>
        <v>0</v>
      </c>
      <c r="E1517" s="20">
        <v>0</v>
      </c>
      <c r="F1517" s="20" t="s">
        <v>203</v>
      </c>
      <c r="G1517" s="20"/>
      <c r="H1517" s="21"/>
    </row>
    <row r="1519" spans="1:8" ht="29" x14ac:dyDescent="0.35">
      <c r="A1519" s="16" t="s">
        <v>191</v>
      </c>
      <c r="B1519" s="16" t="s">
        <v>192</v>
      </c>
      <c r="C1519" s="17" t="s">
        <v>196</v>
      </c>
      <c r="D1519" s="17" t="s">
        <v>193</v>
      </c>
      <c r="E1519" s="17" t="s">
        <v>200</v>
      </c>
      <c r="F1519" s="16" t="s">
        <v>204</v>
      </c>
      <c r="G1519" s="17" t="s">
        <v>194</v>
      </c>
      <c r="H1519" s="18" t="s">
        <v>378</v>
      </c>
    </row>
    <row r="1520" spans="1:8" x14ac:dyDescent="0.35">
      <c r="A1520" s="28" t="s">
        <v>2</v>
      </c>
      <c r="B1520" s="20">
        <v>287</v>
      </c>
      <c r="C1520" s="20">
        <v>2009</v>
      </c>
      <c r="D1520" s="22">
        <f>production!I1164</f>
        <v>2527</v>
      </c>
      <c r="E1520" s="20">
        <f t="shared" ref="E1520:E1527" si="121">D1520-C1520</f>
        <v>518</v>
      </c>
      <c r="F1520" s="23" t="s">
        <v>2115</v>
      </c>
      <c r="G1520" s="20"/>
      <c r="H1520" s="21"/>
    </row>
    <row r="1521" spans="1:8" x14ac:dyDescent="0.35">
      <c r="A1521" s="28" t="s">
        <v>3</v>
      </c>
      <c r="B1521" s="20">
        <v>660</v>
      </c>
      <c r="C1521" s="20">
        <v>4620</v>
      </c>
      <c r="D1521" s="22">
        <f>production!I1165</f>
        <v>4685</v>
      </c>
      <c r="E1521" s="20">
        <f t="shared" si="121"/>
        <v>65</v>
      </c>
      <c r="F1521" s="23" t="s">
        <v>2115</v>
      </c>
      <c r="G1521" s="20"/>
      <c r="H1521" s="21"/>
    </row>
    <row r="1522" spans="1:8" x14ac:dyDescent="0.35">
      <c r="A1522" s="28" t="s">
        <v>100</v>
      </c>
      <c r="B1522" s="20">
        <v>360</v>
      </c>
      <c r="C1522" s="20">
        <v>2520</v>
      </c>
      <c r="D1522" s="22">
        <f>production!I1166</f>
        <v>1886</v>
      </c>
      <c r="E1522" s="20">
        <f t="shared" si="121"/>
        <v>-634</v>
      </c>
      <c r="F1522" s="26" t="s">
        <v>2238</v>
      </c>
      <c r="G1522" s="20"/>
      <c r="H1522" s="21"/>
    </row>
    <row r="1523" spans="1:8" x14ac:dyDescent="0.35">
      <c r="A1523" s="28" t="s">
        <v>115</v>
      </c>
      <c r="B1523" s="20">
        <v>15</v>
      </c>
      <c r="C1523" s="20">
        <v>105</v>
      </c>
      <c r="D1523" s="22">
        <f>production!I1167</f>
        <v>68</v>
      </c>
      <c r="E1523" s="22">
        <f t="shared" si="121"/>
        <v>-37</v>
      </c>
      <c r="F1523" s="26" t="s">
        <v>625</v>
      </c>
      <c r="G1523" s="20"/>
      <c r="H1523" s="21"/>
    </row>
    <row r="1524" spans="1:8" x14ac:dyDescent="0.35">
      <c r="A1524" s="28" t="s">
        <v>125</v>
      </c>
      <c r="B1524" s="20">
        <v>194</v>
      </c>
      <c r="C1524" s="20">
        <v>1358</v>
      </c>
      <c r="D1524" s="22">
        <f>production!I1168</f>
        <v>25271</v>
      </c>
      <c r="E1524" s="22">
        <f t="shared" si="121"/>
        <v>23913</v>
      </c>
      <c r="F1524" s="23" t="s">
        <v>2115</v>
      </c>
      <c r="G1524" s="20"/>
      <c r="H1524" s="21"/>
    </row>
    <row r="1525" spans="1:8" x14ac:dyDescent="0.35">
      <c r="A1525" s="28" t="s">
        <v>4</v>
      </c>
      <c r="B1525" s="20">
        <v>3135</v>
      </c>
      <c r="C1525" s="20">
        <v>21945</v>
      </c>
      <c r="D1525" s="22">
        <f>production!I1169</f>
        <v>34437</v>
      </c>
      <c r="E1525" s="20">
        <f t="shared" si="121"/>
        <v>12492</v>
      </c>
      <c r="F1525" s="20" t="s">
        <v>2239</v>
      </c>
      <c r="G1525" s="24"/>
      <c r="H1525" s="21"/>
    </row>
    <row r="1526" spans="1:8" x14ac:dyDescent="0.35">
      <c r="A1526" s="28" t="s">
        <v>112</v>
      </c>
      <c r="B1526" s="20">
        <v>5</v>
      </c>
      <c r="C1526" s="20">
        <v>35</v>
      </c>
      <c r="D1526" s="22">
        <v>0</v>
      </c>
      <c r="E1526" s="20">
        <f t="shared" si="121"/>
        <v>-35</v>
      </c>
      <c r="F1526" s="20" t="s">
        <v>203</v>
      </c>
      <c r="G1526" s="20"/>
      <c r="H1526" s="21"/>
    </row>
    <row r="1527" spans="1:8" x14ac:dyDescent="0.35">
      <c r="A1527" s="20" t="s">
        <v>2192</v>
      </c>
      <c r="B1527" s="20">
        <v>89</v>
      </c>
      <c r="C1527" s="20">
        <v>625</v>
      </c>
      <c r="D1527" s="22">
        <f>production!I1171</f>
        <v>0</v>
      </c>
      <c r="E1527" s="20">
        <f t="shared" si="121"/>
        <v>-625</v>
      </c>
      <c r="F1527" s="20" t="s">
        <v>203</v>
      </c>
      <c r="G1527" s="20"/>
      <c r="H1527" s="21"/>
    </row>
    <row r="1528" spans="1:8" x14ac:dyDescent="0.35">
      <c r="A1528" s="20" t="s">
        <v>2191</v>
      </c>
      <c r="B1528" s="20"/>
      <c r="C1528" s="20"/>
      <c r="D1528" s="22">
        <f>production!I1172</f>
        <v>11</v>
      </c>
      <c r="E1528" s="20"/>
      <c r="F1528" s="20" t="s">
        <v>2226</v>
      </c>
      <c r="G1528" s="20"/>
      <c r="H1528" s="21"/>
    </row>
    <row r="1529" spans="1:8" x14ac:dyDescent="0.35">
      <c r="A1529" s="28" t="s">
        <v>116</v>
      </c>
      <c r="B1529" s="20">
        <v>7</v>
      </c>
      <c r="C1529" s="20">
        <v>85</v>
      </c>
      <c r="D1529" s="22">
        <f>production!I1173</f>
        <v>70</v>
      </c>
      <c r="E1529" s="22">
        <f>D1529-C1529</f>
        <v>-15</v>
      </c>
      <c r="F1529" s="23" t="s">
        <v>2174</v>
      </c>
      <c r="G1529" s="20"/>
      <c r="H1529" s="21"/>
    </row>
    <row r="1530" spans="1:8" x14ac:dyDescent="0.35">
      <c r="A1530" s="28" t="s">
        <v>124</v>
      </c>
      <c r="B1530" s="20">
        <v>3</v>
      </c>
      <c r="C1530" s="20">
        <v>93</v>
      </c>
      <c r="D1530" s="22">
        <f>production!I1174</f>
        <v>77</v>
      </c>
      <c r="E1530" s="22">
        <f>D1530-C1530</f>
        <v>-16</v>
      </c>
      <c r="F1530" s="23" t="s">
        <v>2174</v>
      </c>
      <c r="G1530" s="20"/>
      <c r="H1530" s="21"/>
    </row>
    <row r="1531" spans="1:8" x14ac:dyDescent="0.35">
      <c r="A1531" s="20" t="s">
        <v>1178</v>
      </c>
      <c r="B1531" s="20"/>
      <c r="C1531" s="22" t="e">
        <f>production!#REF!</f>
        <v>#REF!</v>
      </c>
      <c r="D1531" s="22"/>
      <c r="E1531" s="20" t="e">
        <f>D1531-C1531</f>
        <v>#REF!</v>
      </c>
      <c r="F1531" s="20" t="s">
        <v>203</v>
      </c>
      <c r="G1531" s="20"/>
      <c r="H1531" s="21"/>
    </row>
    <row r="1532" spans="1:8" x14ac:dyDescent="0.35">
      <c r="A1532" s="20" t="s">
        <v>1177</v>
      </c>
      <c r="B1532" s="20"/>
      <c r="C1532" s="22" t="e">
        <f>production!#REF!</f>
        <v>#REF!</v>
      </c>
      <c r="D1532" s="22"/>
      <c r="E1532" s="20">
        <v>0</v>
      </c>
      <c r="F1532" s="20" t="s">
        <v>203</v>
      </c>
      <c r="G1532" s="20"/>
      <c r="H1532" s="21"/>
    </row>
    <row r="1534" spans="1:8" ht="29" x14ac:dyDescent="0.35">
      <c r="A1534" s="16" t="s">
        <v>191</v>
      </c>
      <c r="B1534" s="16" t="s">
        <v>192</v>
      </c>
      <c r="C1534" s="17" t="s">
        <v>196</v>
      </c>
      <c r="D1534" s="17" t="s">
        <v>193</v>
      </c>
      <c r="E1534" s="17" t="s">
        <v>200</v>
      </c>
      <c r="F1534" s="16" t="s">
        <v>204</v>
      </c>
      <c r="G1534" s="17" t="s">
        <v>194</v>
      </c>
      <c r="H1534" s="18" t="s">
        <v>442</v>
      </c>
    </row>
    <row r="1535" spans="1:8" x14ac:dyDescent="0.35">
      <c r="A1535" s="28" t="s">
        <v>2</v>
      </c>
      <c r="B1535" s="20">
        <v>287</v>
      </c>
      <c r="C1535" s="20">
        <v>2009</v>
      </c>
      <c r="D1535" s="22">
        <f>production!I1186</f>
        <v>1739</v>
      </c>
      <c r="E1535" s="20">
        <f t="shared" ref="E1535:E1543" si="122">D1535-C1535</f>
        <v>-270</v>
      </c>
      <c r="F1535" s="23"/>
      <c r="G1535" s="20"/>
      <c r="H1535" s="21"/>
    </row>
    <row r="1536" spans="1:8" x14ac:dyDescent="0.35">
      <c r="A1536" s="28" t="s">
        <v>3</v>
      </c>
      <c r="B1536" s="20">
        <v>660</v>
      </c>
      <c r="C1536" s="20">
        <v>4620</v>
      </c>
      <c r="D1536" s="22">
        <f>production!I1187</f>
        <v>4563</v>
      </c>
      <c r="E1536" s="20">
        <f t="shared" si="122"/>
        <v>-57</v>
      </c>
      <c r="F1536" s="23"/>
      <c r="G1536" s="20"/>
      <c r="H1536" s="21"/>
    </row>
    <row r="1537" spans="1:8" x14ac:dyDescent="0.35">
      <c r="A1537" s="28" t="s">
        <v>100</v>
      </c>
      <c r="B1537" s="20">
        <v>360</v>
      </c>
      <c r="C1537" s="20">
        <v>2520</v>
      </c>
      <c r="D1537" s="22">
        <f>production!I1188</f>
        <v>1608</v>
      </c>
      <c r="E1537" s="20">
        <f t="shared" si="122"/>
        <v>-912</v>
      </c>
      <c r="F1537" s="26"/>
      <c r="G1537" s="20"/>
      <c r="H1537" s="21"/>
    </row>
    <row r="1538" spans="1:8" x14ac:dyDescent="0.35">
      <c r="A1538" s="28" t="s">
        <v>115</v>
      </c>
      <c r="B1538" s="20">
        <v>15</v>
      </c>
      <c r="C1538" s="20">
        <v>105</v>
      </c>
      <c r="D1538" s="22">
        <f>production!I1182</f>
        <v>61768</v>
      </c>
      <c r="E1538" s="22">
        <f t="shared" si="122"/>
        <v>61663</v>
      </c>
      <c r="F1538" s="26"/>
      <c r="G1538" s="20"/>
      <c r="H1538" s="21"/>
    </row>
    <row r="1539" spans="1:8" x14ac:dyDescent="0.35">
      <c r="A1539" s="28" t="s">
        <v>125</v>
      </c>
      <c r="B1539" s="20">
        <v>194</v>
      </c>
      <c r="C1539" s="20">
        <v>1358</v>
      </c>
      <c r="D1539" s="22">
        <f>production!I1190</f>
        <v>22210</v>
      </c>
      <c r="E1539" s="22">
        <f t="shared" si="122"/>
        <v>20852</v>
      </c>
      <c r="F1539" s="23"/>
      <c r="G1539" s="20"/>
      <c r="H1539" s="21"/>
    </row>
    <row r="1540" spans="1:8" x14ac:dyDescent="0.35">
      <c r="A1540" s="28" t="s">
        <v>4</v>
      </c>
      <c r="B1540" s="20">
        <v>3135</v>
      </c>
      <c r="C1540" s="20">
        <v>21945</v>
      </c>
      <c r="D1540" s="22">
        <f>production!I1192</f>
        <v>9918</v>
      </c>
      <c r="E1540" s="20">
        <f t="shared" si="122"/>
        <v>-12027</v>
      </c>
      <c r="F1540" s="20"/>
      <c r="G1540" s="24"/>
      <c r="H1540" s="21"/>
    </row>
    <row r="1541" spans="1:8" x14ac:dyDescent="0.35">
      <c r="A1541" s="28" t="s">
        <v>112</v>
      </c>
      <c r="B1541" s="20">
        <v>5</v>
      </c>
      <c r="C1541" s="20">
        <v>35</v>
      </c>
      <c r="D1541" s="22">
        <v>0</v>
      </c>
      <c r="E1541" s="20">
        <f t="shared" si="122"/>
        <v>-35</v>
      </c>
      <c r="F1541" s="20" t="s">
        <v>203</v>
      </c>
      <c r="G1541" s="20"/>
      <c r="H1541" s="21"/>
    </row>
    <row r="1542" spans="1:8" x14ac:dyDescent="0.35">
      <c r="A1542" s="20" t="s">
        <v>2192</v>
      </c>
      <c r="B1542" s="20"/>
      <c r="C1542" s="20"/>
      <c r="D1542" s="22"/>
      <c r="E1542" s="20">
        <f t="shared" si="122"/>
        <v>0</v>
      </c>
      <c r="F1542" s="20" t="s">
        <v>203</v>
      </c>
      <c r="G1542" s="20"/>
      <c r="H1542" s="21"/>
    </row>
    <row r="1543" spans="1:8" x14ac:dyDescent="0.35">
      <c r="A1543" s="20" t="s">
        <v>2191</v>
      </c>
      <c r="B1543" s="20">
        <v>89</v>
      </c>
      <c r="C1543" s="20">
        <v>625</v>
      </c>
      <c r="D1543" s="22">
        <v>49</v>
      </c>
      <c r="E1543" s="20">
        <f t="shared" si="122"/>
        <v>-576</v>
      </c>
      <c r="F1543" s="20"/>
      <c r="G1543" s="20"/>
      <c r="H1543" s="21"/>
    </row>
    <row r="1544" spans="1:8" x14ac:dyDescent="0.35">
      <c r="A1544" s="28" t="s">
        <v>116</v>
      </c>
      <c r="B1544" s="20">
        <v>7</v>
      </c>
      <c r="C1544" s="20">
        <v>85</v>
      </c>
      <c r="D1544" s="22">
        <f>production!I1195</f>
        <v>16</v>
      </c>
      <c r="E1544" s="22">
        <f>D1544-C1544</f>
        <v>-69</v>
      </c>
      <c r="F1544" s="23"/>
      <c r="G1544" s="20"/>
      <c r="H1544" s="21"/>
    </row>
    <row r="1545" spans="1:8" x14ac:dyDescent="0.35">
      <c r="A1545" s="28" t="s">
        <v>124</v>
      </c>
      <c r="B1545" s="20">
        <v>3</v>
      </c>
      <c r="C1545" s="20">
        <v>93</v>
      </c>
      <c r="D1545" s="22">
        <f>production!I1196</f>
        <v>31</v>
      </c>
      <c r="E1545" s="22">
        <f>D1545-C1545</f>
        <v>-62</v>
      </c>
      <c r="F1545" s="23"/>
      <c r="G1545" s="20"/>
      <c r="H1545" s="21"/>
    </row>
    <row r="1546" spans="1:8" x14ac:dyDescent="0.35">
      <c r="A1546" s="20" t="s">
        <v>1178</v>
      </c>
      <c r="B1546" s="20"/>
      <c r="C1546" s="22" t="e">
        <f>production!#REF!</f>
        <v>#REF!</v>
      </c>
      <c r="D1546" s="22"/>
      <c r="E1546" s="20" t="e">
        <f>D1546-C1546</f>
        <v>#REF!</v>
      </c>
      <c r="F1546" s="20" t="s">
        <v>203</v>
      </c>
      <c r="G1546" s="20"/>
      <c r="H1546" s="21"/>
    </row>
    <row r="1547" spans="1:8" x14ac:dyDescent="0.35">
      <c r="A1547" s="20" t="s">
        <v>1177</v>
      </c>
      <c r="B1547" s="20"/>
      <c r="C1547" s="22" t="e">
        <f>production!#REF!</f>
        <v>#REF!</v>
      </c>
      <c r="D1547" s="22"/>
      <c r="E1547" s="20">
        <v>0</v>
      </c>
      <c r="F1547" s="20" t="s">
        <v>203</v>
      </c>
      <c r="G1547" s="20"/>
      <c r="H1547" s="21"/>
    </row>
    <row r="1549" spans="1:8" ht="29" x14ac:dyDescent="0.35">
      <c r="A1549" s="16" t="s">
        <v>191</v>
      </c>
      <c r="B1549" s="16" t="s">
        <v>192</v>
      </c>
      <c r="C1549" s="17" t="s">
        <v>196</v>
      </c>
      <c r="D1549" s="17" t="s">
        <v>193</v>
      </c>
      <c r="E1549" s="17" t="s">
        <v>200</v>
      </c>
      <c r="F1549" s="16" t="s">
        <v>204</v>
      </c>
      <c r="G1549" s="17" t="s">
        <v>194</v>
      </c>
      <c r="H1549" s="288" t="s">
        <v>420</v>
      </c>
    </row>
    <row r="1550" spans="1:8" x14ac:dyDescent="0.35">
      <c r="A1550" s="174" t="s">
        <v>2</v>
      </c>
      <c r="B1550" s="20">
        <v>287</v>
      </c>
      <c r="C1550" s="20">
        <v>2009</v>
      </c>
      <c r="D1550" s="22">
        <f>production!I1201</f>
        <v>0</v>
      </c>
      <c r="E1550" s="20">
        <f t="shared" ref="E1550:E1558" si="123">D1550-C1550</f>
        <v>-2009</v>
      </c>
      <c r="F1550" s="23"/>
      <c r="G1550" s="20"/>
      <c r="H1550" s="21"/>
    </row>
    <row r="1551" spans="1:8" x14ac:dyDescent="0.35">
      <c r="A1551" s="174" t="s">
        <v>3</v>
      </c>
      <c r="B1551" s="20">
        <v>660</v>
      </c>
      <c r="C1551" s="20">
        <v>4620</v>
      </c>
      <c r="D1551" s="22">
        <f>production!I1202</f>
        <v>0</v>
      </c>
      <c r="E1551" s="20">
        <f t="shared" si="123"/>
        <v>-4620</v>
      </c>
      <c r="F1551" s="23"/>
      <c r="G1551" s="20"/>
      <c r="H1551" s="21"/>
    </row>
    <row r="1552" spans="1:8" x14ac:dyDescent="0.35">
      <c r="A1552" s="174" t="s">
        <v>100</v>
      </c>
      <c r="B1552" s="20">
        <v>360</v>
      </c>
      <c r="C1552" s="20">
        <v>2520</v>
      </c>
      <c r="D1552" s="22">
        <f>production!I1203</f>
        <v>15337</v>
      </c>
      <c r="E1552" s="20">
        <f t="shared" si="123"/>
        <v>12817</v>
      </c>
      <c r="F1552" s="26"/>
      <c r="G1552" s="20"/>
      <c r="H1552" s="21"/>
    </row>
    <row r="1553" spans="1:8" x14ac:dyDescent="0.35">
      <c r="A1553" s="174" t="s">
        <v>115</v>
      </c>
      <c r="B1553" s="20">
        <v>15</v>
      </c>
      <c r="C1553" s="20">
        <v>105</v>
      </c>
      <c r="D1553" s="22">
        <f>production!I1197</f>
        <v>10014</v>
      </c>
      <c r="E1553" s="22">
        <f t="shared" si="123"/>
        <v>9909</v>
      </c>
      <c r="F1553" s="26"/>
      <c r="G1553" s="20"/>
      <c r="H1553" s="21"/>
    </row>
    <row r="1554" spans="1:8" x14ac:dyDescent="0.35">
      <c r="A1554" s="174" t="s">
        <v>125</v>
      </c>
      <c r="B1554" s="20">
        <v>194</v>
      </c>
      <c r="C1554" s="20">
        <v>1358</v>
      </c>
      <c r="D1554" s="22">
        <f>production!I1205</f>
        <v>0</v>
      </c>
      <c r="E1554" s="22">
        <f t="shared" si="123"/>
        <v>-1358</v>
      </c>
      <c r="F1554" s="23"/>
      <c r="G1554" s="20"/>
      <c r="H1554" s="21"/>
    </row>
    <row r="1555" spans="1:8" x14ac:dyDescent="0.35">
      <c r="A1555" s="174" t="s">
        <v>4</v>
      </c>
      <c r="B1555" s="20">
        <v>3135</v>
      </c>
      <c r="C1555" s="20">
        <v>21945</v>
      </c>
      <c r="D1555" s="22" t="str">
        <f>production!I1207</f>
        <v xml:space="preserve"> week 9 TotaI</v>
      </c>
      <c r="E1555" s="20" t="e">
        <f t="shared" si="123"/>
        <v>#VALUE!</v>
      </c>
      <c r="F1555" s="20"/>
      <c r="G1555" s="24"/>
      <c r="H1555" s="21"/>
    </row>
    <row r="1556" spans="1:8" x14ac:dyDescent="0.35">
      <c r="A1556" s="174" t="s">
        <v>112</v>
      </c>
      <c r="B1556" s="20">
        <v>5</v>
      </c>
      <c r="C1556" s="20">
        <v>35</v>
      </c>
      <c r="D1556" s="22">
        <v>0</v>
      </c>
      <c r="E1556" s="20">
        <f t="shared" si="123"/>
        <v>-35</v>
      </c>
      <c r="F1556" s="20" t="s">
        <v>203</v>
      </c>
      <c r="G1556" s="20"/>
      <c r="H1556" s="21"/>
    </row>
    <row r="1557" spans="1:8" x14ac:dyDescent="0.35">
      <c r="A1557" s="20" t="s">
        <v>2192</v>
      </c>
      <c r="B1557" s="20"/>
      <c r="C1557" s="20"/>
      <c r="D1557" s="22"/>
      <c r="E1557" s="20">
        <f t="shared" si="123"/>
        <v>0</v>
      </c>
      <c r="F1557" s="20" t="s">
        <v>203</v>
      </c>
      <c r="G1557" s="20"/>
      <c r="H1557" s="21"/>
    </row>
    <row r="1558" spans="1:8" x14ac:dyDescent="0.35">
      <c r="A1558" s="20" t="s">
        <v>2191</v>
      </c>
      <c r="B1558" s="20">
        <v>89</v>
      </c>
      <c r="C1558" s="20">
        <v>625</v>
      </c>
      <c r="D1558" s="22">
        <v>49</v>
      </c>
      <c r="E1558" s="20">
        <f t="shared" si="123"/>
        <v>-576</v>
      </c>
      <c r="F1558" s="20"/>
      <c r="G1558" s="20"/>
      <c r="H1558" s="21"/>
    </row>
    <row r="1559" spans="1:8" x14ac:dyDescent="0.35">
      <c r="A1559" s="174" t="s">
        <v>116</v>
      </c>
      <c r="B1559" s="20">
        <v>7</v>
      </c>
      <c r="C1559" s="20">
        <v>85</v>
      </c>
      <c r="D1559" s="22">
        <f>production!I1210</f>
        <v>1400</v>
      </c>
      <c r="E1559" s="22">
        <f>D1559-C1559</f>
        <v>1315</v>
      </c>
      <c r="F1559" s="23"/>
      <c r="G1559" s="20"/>
      <c r="H1559" s="21"/>
    </row>
    <row r="1560" spans="1:8" x14ac:dyDescent="0.35">
      <c r="A1560" s="174" t="s">
        <v>124</v>
      </c>
      <c r="B1560" s="20">
        <v>3</v>
      </c>
      <c r="C1560" s="20">
        <v>93</v>
      </c>
      <c r="D1560" s="22">
        <f>production!I1211</f>
        <v>48</v>
      </c>
      <c r="E1560" s="22">
        <f>D1560-C1560</f>
        <v>-45</v>
      </c>
      <c r="F1560" s="23"/>
      <c r="G1560" s="20"/>
      <c r="H1560" s="21"/>
    </row>
    <row r="1561" spans="1:8" x14ac:dyDescent="0.35">
      <c r="A1561" s="20" t="s">
        <v>1178</v>
      </c>
      <c r="B1561" s="20"/>
      <c r="C1561" s="22" t="e">
        <f>production!#REF!</f>
        <v>#REF!</v>
      </c>
      <c r="D1561" s="22"/>
      <c r="E1561" s="20" t="e">
        <f>D1561-C1561</f>
        <v>#REF!</v>
      </c>
      <c r="F1561" s="20" t="s">
        <v>203</v>
      </c>
      <c r="G1561" s="20"/>
      <c r="H1561" s="21"/>
    </row>
    <row r="1562" spans="1:8" x14ac:dyDescent="0.35">
      <c r="A1562" s="20" t="s">
        <v>1177</v>
      </c>
      <c r="B1562" s="20"/>
      <c r="C1562" s="22" t="e">
        <f>production!#REF!</f>
        <v>#REF!</v>
      </c>
      <c r="D1562" s="22"/>
      <c r="E1562" s="20">
        <v>0</v>
      </c>
      <c r="F1562" s="20" t="s">
        <v>203</v>
      </c>
      <c r="G1562" s="20"/>
      <c r="H1562" s="21"/>
    </row>
    <row r="1564" spans="1:8" ht="29" x14ac:dyDescent="0.35">
      <c r="A1564" s="16" t="s">
        <v>191</v>
      </c>
      <c r="B1564" s="16" t="s">
        <v>192</v>
      </c>
      <c r="C1564" s="17" t="s">
        <v>196</v>
      </c>
      <c r="D1564" s="17" t="s">
        <v>193</v>
      </c>
      <c r="E1564" s="17" t="s">
        <v>200</v>
      </c>
      <c r="F1564" s="16" t="s">
        <v>204</v>
      </c>
      <c r="G1564" s="17" t="s">
        <v>194</v>
      </c>
      <c r="H1564" s="288" t="s">
        <v>455</v>
      </c>
    </row>
    <row r="1565" spans="1:8" x14ac:dyDescent="0.35">
      <c r="A1565" s="174" t="s">
        <v>2</v>
      </c>
      <c r="B1565" s="20">
        <v>287</v>
      </c>
      <c r="C1565" s="20">
        <v>2009</v>
      </c>
      <c r="D1565" s="22">
        <f>production!I1208</f>
        <v>1501</v>
      </c>
      <c r="E1565" s="20">
        <f t="shared" ref="E1565:E1573" si="124">D1565-C1565</f>
        <v>-508</v>
      </c>
      <c r="F1565" s="23"/>
      <c r="G1565" s="20"/>
      <c r="H1565" s="21"/>
    </row>
    <row r="1566" spans="1:8" x14ac:dyDescent="0.35">
      <c r="A1566" s="174" t="s">
        <v>3</v>
      </c>
      <c r="B1566" s="20">
        <v>660</v>
      </c>
      <c r="C1566" s="20">
        <v>4620</v>
      </c>
      <c r="D1566" s="22">
        <f>production!I1209</f>
        <v>4486</v>
      </c>
      <c r="E1566" s="20">
        <f t="shared" si="124"/>
        <v>-134</v>
      </c>
      <c r="F1566" s="23"/>
      <c r="G1566" s="20"/>
      <c r="H1566" s="21"/>
    </row>
    <row r="1567" spans="1:8" x14ac:dyDescent="0.35">
      <c r="A1567" s="174" t="s">
        <v>100</v>
      </c>
      <c r="B1567" s="20">
        <v>360</v>
      </c>
      <c r="C1567" s="20">
        <v>2520</v>
      </c>
      <c r="D1567" s="22">
        <f>production!I1210</f>
        <v>1400</v>
      </c>
      <c r="E1567" s="20">
        <f t="shared" si="124"/>
        <v>-1120</v>
      </c>
      <c r="F1567" s="26"/>
      <c r="G1567" s="20"/>
      <c r="H1567" s="21"/>
    </row>
    <row r="1568" spans="1:8" x14ac:dyDescent="0.35">
      <c r="A1568" s="174" t="s">
        <v>115</v>
      </c>
      <c r="B1568" s="20">
        <v>15</v>
      </c>
      <c r="C1568" s="20">
        <v>105</v>
      </c>
      <c r="D1568" s="22">
        <f>production!I1211</f>
        <v>48</v>
      </c>
      <c r="E1568" s="22">
        <f t="shared" si="124"/>
        <v>-57</v>
      </c>
      <c r="F1568" s="26"/>
      <c r="G1568" s="20"/>
      <c r="H1568" s="21"/>
    </row>
    <row r="1569" spans="1:8" x14ac:dyDescent="0.35">
      <c r="A1569" s="174" t="s">
        <v>125</v>
      </c>
      <c r="B1569" s="20">
        <v>194</v>
      </c>
      <c r="C1569" s="20">
        <v>1358</v>
      </c>
      <c r="D1569" s="22">
        <f>production!I1212</f>
        <v>22633</v>
      </c>
      <c r="E1569" s="22">
        <f t="shared" si="124"/>
        <v>21275</v>
      </c>
      <c r="F1569" s="23"/>
      <c r="G1569" s="20"/>
      <c r="H1569" s="21"/>
    </row>
    <row r="1570" spans="1:8" x14ac:dyDescent="0.35">
      <c r="A1570" s="174" t="s">
        <v>4</v>
      </c>
      <c r="B1570" s="20">
        <v>3135</v>
      </c>
      <c r="C1570" s="20">
        <v>21945</v>
      </c>
      <c r="D1570" s="22">
        <f>production!I1222</f>
        <v>4565</v>
      </c>
      <c r="E1570" s="20">
        <f t="shared" si="124"/>
        <v>-17380</v>
      </c>
      <c r="F1570" s="20"/>
      <c r="G1570" s="24"/>
      <c r="H1570" s="21"/>
    </row>
    <row r="1571" spans="1:8" x14ac:dyDescent="0.35">
      <c r="A1571" s="174" t="s">
        <v>112</v>
      </c>
      <c r="B1571" s="20">
        <v>5</v>
      </c>
      <c r="C1571" s="20">
        <v>35</v>
      </c>
      <c r="D1571" s="22">
        <f>production!I1215</f>
        <v>0</v>
      </c>
      <c r="E1571" s="20">
        <f t="shared" si="124"/>
        <v>-35</v>
      </c>
      <c r="F1571" s="20" t="s">
        <v>203</v>
      </c>
      <c r="G1571" s="20"/>
      <c r="H1571" s="21"/>
    </row>
    <row r="1572" spans="1:8" x14ac:dyDescent="0.35">
      <c r="A1572" s="20" t="s">
        <v>2192</v>
      </c>
      <c r="B1572" s="20"/>
      <c r="C1572" s="20"/>
      <c r="D1572" s="22"/>
      <c r="E1572" s="20">
        <f t="shared" si="124"/>
        <v>0</v>
      </c>
      <c r="F1572" s="20" t="s">
        <v>203</v>
      </c>
      <c r="G1572" s="20"/>
      <c r="H1572" s="21"/>
    </row>
    <row r="1573" spans="1:8" x14ac:dyDescent="0.35">
      <c r="A1573" s="20" t="s">
        <v>2191</v>
      </c>
      <c r="B1573" s="20">
        <v>89</v>
      </c>
      <c r="C1573" s="20">
        <v>625</v>
      </c>
      <c r="D1573" s="22">
        <f>production!I1216</f>
        <v>45</v>
      </c>
      <c r="E1573" s="20">
        <f t="shared" si="124"/>
        <v>-580</v>
      </c>
      <c r="F1573" s="20"/>
      <c r="G1573" s="20"/>
      <c r="H1573" s="21"/>
    </row>
    <row r="1574" spans="1:8" x14ac:dyDescent="0.35">
      <c r="A1574" s="174" t="s">
        <v>116</v>
      </c>
      <c r="B1574" s="20">
        <v>7</v>
      </c>
      <c r="C1574" s="20">
        <v>85</v>
      </c>
      <c r="D1574" s="22">
        <f>production!I1217</f>
        <v>56</v>
      </c>
      <c r="E1574" s="22">
        <f>D1574-C1574</f>
        <v>-29</v>
      </c>
      <c r="F1574" s="23"/>
      <c r="G1574" s="20"/>
      <c r="H1574" s="21"/>
    </row>
    <row r="1575" spans="1:8" x14ac:dyDescent="0.35">
      <c r="A1575" s="174" t="s">
        <v>124</v>
      </c>
      <c r="B1575" s="20">
        <v>3</v>
      </c>
      <c r="C1575" s="20">
        <v>93</v>
      </c>
      <c r="D1575" s="22">
        <f>production!I1218</f>
        <v>55</v>
      </c>
      <c r="E1575" s="22">
        <f>D1575-C1575</f>
        <v>-38</v>
      </c>
      <c r="F1575" s="23"/>
      <c r="G1575" s="20"/>
      <c r="H1575" s="21"/>
    </row>
    <row r="1576" spans="1:8" x14ac:dyDescent="0.35">
      <c r="A1576" s="20" t="s">
        <v>1178</v>
      </c>
      <c r="B1576" s="20"/>
      <c r="C1576" s="22" t="e">
        <f>production!#REF!</f>
        <v>#REF!</v>
      </c>
      <c r="D1576" s="22"/>
      <c r="E1576" s="20" t="e">
        <f>D1576-C1576</f>
        <v>#REF!</v>
      </c>
      <c r="F1576" s="20" t="s">
        <v>203</v>
      </c>
      <c r="G1576" s="20"/>
      <c r="H1576" s="21"/>
    </row>
    <row r="1577" spans="1:8" x14ac:dyDescent="0.35">
      <c r="A1577" s="20" t="s">
        <v>1177</v>
      </c>
      <c r="B1577" s="20"/>
      <c r="C1577" s="22" t="e">
        <f>production!#REF!</f>
        <v>#REF!</v>
      </c>
      <c r="D1577" s="22"/>
      <c r="E1577" s="20">
        <v>0</v>
      </c>
      <c r="F1577" s="20" t="s">
        <v>203</v>
      </c>
      <c r="G1577" s="20"/>
      <c r="H1577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226"/>
  <sheetViews>
    <sheetView topLeftCell="A1201" zoomScale="69" workbookViewId="0">
      <selection activeCell="O1219" sqref="O1219"/>
    </sheetView>
  </sheetViews>
  <sheetFormatPr defaultColWidth="10" defaultRowHeight="14.5" x14ac:dyDescent="0.35"/>
  <cols>
    <col min="1" max="1" width="12.1796875" customWidth="1"/>
    <col min="2" max="7" width="12.54296875" customWidth="1"/>
    <col min="8" max="8" width="12.81640625" customWidth="1"/>
    <col min="9" max="10" width="13.26953125" customWidth="1"/>
    <col min="11" max="11" width="12.81640625" customWidth="1"/>
    <col min="12" max="16" width="13.26953125" customWidth="1"/>
    <col min="17" max="17" width="20.1796875" customWidth="1"/>
  </cols>
  <sheetData>
    <row r="1" spans="1:19" x14ac:dyDescent="0.35">
      <c r="A1" s="31" t="s">
        <v>0</v>
      </c>
      <c r="B1" s="32"/>
      <c r="C1" s="32"/>
    </row>
    <row r="2" spans="1:19" x14ac:dyDescent="0.35">
      <c r="A2" s="33" t="s">
        <v>1</v>
      </c>
      <c r="B2" s="34" t="s">
        <v>228</v>
      </c>
      <c r="C2" s="34" t="s">
        <v>229</v>
      </c>
      <c r="D2" s="34" t="s">
        <v>230</v>
      </c>
      <c r="E2" s="34" t="s">
        <v>129</v>
      </c>
      <c r="F2" s="34" t="s">
        <v>131</v>
      </c>
      <c r="G2" s="34" t="s">
        <v>132</v>
      </c>
      <c r="H2" s="34" t="s">
        <v>133</v>
      </c>
      <c r="I2" s="35" t="s">
        <v>148</v>
      </c>
      <c r="J2" s="34" t="s">
        <v>134</v>
      </c>
      <c r="K2" s="34" t="s">
        <v>135</v>
      </c>
      <c r="L2" s="34" t="s">
        <v>136</v>
      </c>
      <c r="M2" s="34" t="s">
        <v>137</v>
      </c>
      <c r="N2" s="34" t="s">
        <v>138</v>
      </c>
      <c r="O2" s="34" t="s">
        <v>139</v>
      </c>
      <c r="P2" s="34" t="s">
        <v>140</v>
      </c>
      <c r="Q2" s="35" t="s">
        <v>149</v>
      </c>
    </row>
    <row r="3" spans="1:19" x14ac:dyDescent="0.35">
      <c r="A3" s="6" t="s">
        <v>2</v>
      </c>
      <c r="B3" s="6">
        <v>291</v>
      </c>
      <c r="C3" s="6">
        <v>244</v>
      </c>
      <c r="D3" s="9">
        <v>300</v>
      </c>
      <c r="E3" s="6">
        <v>223</v>
      </c>
      <c r="F3" s="6">
        <v>172</v>
      </c>
      <c r="G3" s="36">
        <v>161</v>
      </c>
      <c r="H3" s="6">
        <v>201</v>
      </c>
      <c r="I3" s="9">
        <f>SUM(B3:H3)</f>
        <v>1592</v>
      </c>
      <c r="J3" s="37">
        <v>189</v>
      </c>
      <c r="K3" s="6">
        <v>169</v>
      </c>
      <c r="L3" s="6">
        <v>233</v>
      </c>
      <c r="M3" s="36">
        <v>213</v>
      </c>
      <c r="N3" s="6">
        <v>138</v>
      </c>
      <c r="O3" s="38">
        <v>208</v>
      </c>
      <c r="P3" s="39">
        <v>103</v>
      </c>
      <c r="Q3" s="9">
        <f>SUM(J3:P3)</f>
        <v>1253</v>
      </c>
      <c r="S3">
        <f>133646-133512</f>
        <v>134</v>
      </c>
    </row>
    <row r="4" spans="1:19" x14ac:dyDescent="0.35">
      <c r="A4" s="6" t="s">
        <v>3</v>
      </c>
      <c r="B4" s="6">
        <v>606</v>
      </c>
      <c r="C4" s="6">
        <v>685</v>
      </c>
      <c r="D4" s="9">
        <v>689</v>
      </c>
      <c r="E4" s="6">
        <v>661</v>
      </c>
      <c r="F4" s="37">
        <v>625</v>
      </c>
      <c r="G4" s="6">
        <v>672</v>
      </c>
      <c r="H4" s="6">
        <v>643</v>
      </c>
      <c r="I4" s="9">
        <f>SUM(B4:H4)</f>
        <v>4581</v>
      </c>
      <c r="J4" s="40">
        <v>656</v>
      </c>
      <c r="K4" s="40">
        <v>689</v>
      </c>
      <c r="L4" s="40">
        <v>654</v>
      </c>
      <c r="M4" s="40">
        <v>643</v>
      </c>
      <c r="N4" s="9">
        <v>650</v>
      </c>
      <c r="O4" s="9">
        <v>598</v>
      </c>
      <c r="P4" s="41">
        <v>658</v>
      </c>
      <c r="Q4" s="9">
        <f>SUM(J4:P4)</f>
        <v>4548</v>
      </c>
      <c r="S4">
        <f>200130-200050</f>
        <v>80</v>
      </c>
    </row>
    <row r="5" spans="1:19" x14ac:dyDescent="0.35">
      <c r="A5" s="6" t="s">
        <v>100</v>
      </c>
      <c r="B5" s="6">
        <v>130</v>
      </c>
      <c r="C5" s="6">
        <v>147</v>
      </c>
      <c r="D5" s="9">
        <v>149</v>
      </c>
      <c r="E5" s="6">
        <v>90</v>
      </c>
      <c r="F5" s="6">
        <v>144</v>
      </c>
      <c r="G5" s="6">
        <v>51</v>
      </c>
      <c r="H5" s="6">
        <v>181</v>
      </c>
      <c r="I5" s="9">
        <f>SUM(B5:H5)</f>
        <v>892</v>
      </c>
      <c r="J5" s="9">
        <v>122</v>
      </c>
      <c r="K5" s="37">
        <v>155</v>
      </c>
      <c r="L5" s="6">
        <v>124</v>
      </c>
      <c r="M5" s="6">
        <v>145</v>
      </c>
      <c r="N5" s="6">
        <v>134</v>
      </c>
      <c r="O5" s="9">
        <v>69</v>
      </c>
      <c r="P5" s="9">
        <v>175</v>
      </c>
      <c r="Q5" s="9">
        <f>SUM(J5:P5)</f>
        <v>924</v>
      </c>
    </row>
    <row r="6" spans="1:19" x14ac:dyDescent="0.35">
      <c r="A6" s="6" t="s">
        <v>115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108</v>
      </c>
      <c r="I6" s="9">
        <f>SUM(B6:H6)</f>
        <v>108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28</v>
      </c>
      <c r="Q6" s="9">
        <f>SUM(J6:P6)</f>
        <v>28</v>
      </c>
    </row>
    <row r="7" spans="1:19" x14ac:dyDescent="0.35">
      <c r="A7" s="6" t="s">
        <v>125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2296</v>
      </c>
      <c r="H7" s="6">
        <v>0</v>
      </c>
      <c r="I7" s="9">
        <f>SUM(B7:H7)</f>
        <v>2296</v>
      </c>
      <c r="J7" s="9">
        <v>0</v>
      </c>
      <c r="K7" s="42">
        <v>0</v>
      </c>
      <c r="L7" s="42">
        <v>0</v>
      </c>
      <c r="M7" s="42">
        <v>0</v>
      </c>
      <c r="N7" s="42">
        <v>2190</v>
      </c>
      <c r="O7" s="6">
        <v>1150</v>
      </c>
      <c r="P7" s="6">
        <v>0</v>
      </c>
      <c r="Q7" s="9">
        <f>SUM(J7:P7)</f>
        <v>3340</v>
      </c>
    </row>
    <row r="8" spans="1:19" x14ac:dyDescent="0.35">
      <c r="A8" s="43" t="s">
        <v>120</v>
      </c>
      <c r="B8" s="43">
        <f>SUM(B3:B7)</f>
        <v>1027</v>
      </c>
      <c r="C8" s="43">
        <f t="shared" ref="C8:P8" si="0">SUM(C3:C7)</f>
        <v>1076</v>
      </c>
      <c r="D8" s="43">
        <f t="shared" si="0"/>
        <v>1138</v>
      </c>
      <c r="E8" s="43">
        <f t="shared" si="0"/>
        <v>974</v>
      </c>
      <c r="F8" s="43">
        <f t="shared" si="0"/>
        <v>941</v>
      </c>
      <c r="G8" s="43">
        <f t="shared" si="0"/>
        <v>3180</v>
      </c>
      <c r="H8" s="43">
        <f t="shared" si="0"/>
        <v>1133</v>
      </c>
      <c r="I8" s="43">
        <f t="shared" si="0"/>
        <v>9469</v>
      </c>
      <c r="J8" s="43">
        <f t="shared" si="0"/>
        <v>967</v>
      </c>
      <c r="K8" s="43">
        <f t="shared" si="0"/>
        <v>1013</v>
      </c>
      <c r="L8" s="43">
        <f t="shared" si="0"/>
        <v>1011</v>
      </c>
      <c r="M8" s="43">
        <f t="shared" si="0"/>
        <v>1001</v>
      </c>
      <c r="N8" s="43">
        <f t="shared" si="0"/>
        <v>3112</v>
      </c>
      <c r="O8" s="43">
        <f t="shared" si="0"/>
        <v>2025</v>
      </c>
      <c r="P8" s="43">
        <f t="shared" si="0"/>
        <v>964</v>
      </c>
      <c r="Q8" s="43">
        <f>SUM(Q3:Q7)</f>
        <v>10093</v>
      </c>
    </row>
    <row r="9" spans="1:19" x14ac:dyDescent="0.35">
      <c r="A9" s="6" t="s">
        <v>4</v>
      </c>
      <c r="B9" s="9">
        <v>2562</v>
      </c>
      <c r="C9" s="9">
        <v>2547</v>
      </c>
      <c r="D9" s="9">
        <v>2656</v>
      </c>
      <c r="E9" s="6">
        <v>2636</v>
      </c>
      <c r="F9" s="6">
        <v>2253</v>
      </c>
      <c r="G9" s="6">
        <v>2396</v>
      </c>
      <c r="H9" s="36">
        <v>2120</v>
      </c>
      <c r="I9" s="9">
        <f>SUM(B9:H9)</f>
        <v>17170</v>
      </c>
      <c r="J9" s="36">
        <v>2349</v>
      </c>
      <c r="K9" s="6">
        <v>2605</v>
      </c>
      <c r="L9" s="6">
        <v>2495</v>
      </c>
      <c r="M9" s="36">
        <v>2715</v>
      </c>
      <c r="N9" s="9">
        <v>2689</v>
      </c>
      <c r="O9" s="7">
        <v>2196</v>
      </c>
      <c r="P9" s="7">
        <v>2208</v>
      </c>
      <c r="Q9" s="9">
        <f>SUM(J9:P9)</f>
        <v>17257</v>
      </c>
    </row>
    <row r="10" spans="1:19" x14ac:dyDescent="0.35">
      <c r="A10" s="6" t="s">
        <v>112</v>
      </c>
      <c r="B10" s="6">
        <v>0</v>
      </c>
      <c r="C10" s="6">
        <v>0</v>
      </c>
      <c r="D10" s="9">
        <v>0</v>
      </c>
      <c r="E10" s="6">
        <v>0</v>
      </c>
      <c r="F10" s="6">
        <v>0</v>
      </c>
      <c r="G10" s="44">
        <v>0</v>
      </c>
      <c r="H10" s="6">
        <v>0</v>
      </c>
      <c r="I10" s="9">
        <f>SUM(B10:H10)</f>
        <v>0</v>
      </c>
      <c r="J10" s="6">
        <v>0</v>
      </c>
      <c r="K10" s="42">
        <v>0</v>
      </c>
      <c r="L10" s="45">
        <v>0</v>
      </c>
      <c r="M10" s="37">
        <v>0</v>
      </c>
      <c r="N10" s="36">
        <v>0</v>
      </c>
      <c r="O10" s="44">
        <v>0</v>
      </c>
      <c r="P10" s="9">
        <v>0</v>
      </c>
      <c r="Q10" s="9">
        <f>SUM(J10:P10)</f>
        <v>0</v>
      </c>
    </row>
    <row r="11" spans="1:19" x14ac:dyDescent="0.35">
      <c r="A11" s="6" t="s">
        <v>116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36">
        <v>27</v>
      </c>
      <c r="I11" s="9">
        <f>SUM(B11:H11)</f>
        <v>27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36">
        <v>29</v>
      </c>
      <c r="Q11" s="9">
        <f>SUM(J11:P11)</f>
        <v>29</v>
      </c>
    </row>
    <row r="12" spans="1:19" x14ac:dyDescent="0.35">
      <c r="A12" s="6" t="s">
        <v>124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36">
        <v>78</v>
      </c>
      <c r="I12" s="9">
        <f>SUM(B12:H12)</f>
        <v>78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36">
        <v>45</v>
      </c>
      <c r="Q12" s="9">
        <f>SUM(J12:P12)</f>
        <v>45</v>
      </c>
    </row>
    <row r="13" spans="1:19" x14ac:dyDescent="0.35">
      <c r="A13" s="46" t="s">
        <v>120</v>
      </c>
      <c r="B13" s="46">
        <f>SUM(B9:B10)</f>
        <v>2562</v>
      </c>
      <c r="C13" s="46">
        <f>SUM(C9:C12)</f>
        <v>2547</v>
      </c>
      <c r="D13" s="46">
        <f>SUM(D9:D10)</f>
        <v>2656</v>
      </c>
      <c r="E13" s="46">
        <f>SUM(E9:E12)</f>
        <v>2636</v>
      </c>
      <c r="F13" s="46">
        <f>SUM(F9:F12)</f>
        <v>2253</v>
      </c>
      <c r="G13" s="46">
        <f>SUM(G9:G12)</f>
        <v>2396</v>
      </c>
      <c r="H13" s="46">
        <f>SUM(H9:H12)</f>
        <v>2225</v>
      </c>
      <c r="I13" s="46">
        <f>SUM(I9:I12)</f>
        <v>17275</v>
      </c>
      <c r="J13" s="46">
        <f>SUM(J9:J11)</f>
        <v>2349</v>
      </c>
      <c r="K13" s="46">
        <f>SUM(K9:K12)</f>
        <v>2605</v>
      </c>
      <c r="L13" s="46">
        <f>SUM(L9:L12)</f>
        <v>2495</v>
      </c>
      <c r="M13" s="46">
        <f>SUM(M9:M11)</f>
        <v>2715</v>
      </c>
      <c r="N13" s="46">
        <f>SUM(N9:N11)</f>
        <v>2689</v>
      </c>
      <c r="O13" s="46">
        <f>SUM(O9:O11)</f>
        <v>2196</v>
      </c>
      <c r="P13" s="46">
        <f>SUM(P9:P11)</f>
        <v>2237</v>
      </c>
      <c r="Q13" s="46">
        <f>SUM(Q9:Q12)</f>
        <v>17331</v>
      </c>
    </row>
    <row r="14" spans="1:19" x14ac:dyDescent="0.35">
      <c r="A14" s="6" t="s">
        <v>99</v>
      </c>
      <c r="B14" s="6">
        <v>693</v>
      </c>
      <c r="C14" s="6">
        <v>986</v>
      </c>
      <c r="D14" s="9">
        <v>952</v>
      </c>
      <c r="E14" s="6">
        <v>888</v>
      </c>
      <c r="F14" s="6">
        <v>307</v>
      </c>
      <c r="G14" s="6">
        <v>143</v>
      </c>
      <c r="H14" s="6">
        <v>180</v>
      </c>
      <c r="I14" s="6">
        <f>SUM(B14:H14)</f>
        <v>4149</v>
      </c>
      <c r="J14" s="42">
        <v>184</v>
      </c>
      <c r="K14" s="47">
        <v>179</v>
      </c>
      <c r="L14" s="6">
        <v>785</v>
      </c>
      <c r="M14" s="9">
        <v>864</v>
      </c>
      <c r="N14" s="6">
        <v>301</v>
      </c>
      <c r="O14" s="48">
        <v>215</v>
      </c>
      <c r="P14" s="6">
        <v>239</v>
      </c>
      <c r="Q14" s="49">
        <f>SUM(J14:P14)</f>
        <v>2767</v>
      </c>
    </row>
    <row r="15" spans="1:19" x14ac:dyDescent="0.35">
      <c r="A15" s="6" t="s">
        <v>7</v>
      </c>
      <c r="B15" s="6">
        <v>1700</v>
      </c>
      <c r="C15" s="6">
        <v>1264</v>
      </c>
      <c r="D15" s="9">
        <v>1870</v>
      </c>
      <c r="E15" s="6">
        <v>2069</v>
      </c>
      <c r="F15" s="47">
        <v>1496</v>
      </c>
      <c r="G15" s="47">
        <v>1630</v>
      </c>
      <c r="H15" s="47">
        <v>1669</v>
      </c>
      <c r="I15" s="6">
        <f>SUM(B15:H15)</f>
        <v>11698</v>
      </c>
      <c r="J15" s="50">
        <v>1552</v>
      </c>
      <c r="K15" s="6">
        <v>1795</v>
      </c>
      <c r="L15" s="9">
        <v>1830</v>
      </c>
      <c r="M15" s="6">
        <v>1690</v>
      </c>
      <c r="N15" s="9">
        <v>1822</v>
      </c>
      <c r="O15" s="9">
        <v>1895</v>
      </c>
      <c r="P15" s="51">
        <v>1607</v>
      </c>
      <c r="Q15" s="6">
        <f>SUM(J15:P15)</f>
        <v>12191</v>
      </c>
    </row>
    <row r="16" spans="1:19" x14ac:dyDescent="0.35">
      <c r="A16" s="6" t="s">
        <v>103</v>
      </c>
      <c r="B16" s="51">
        <v>700</v>
      </c>
      <c r="C16" s="51">
        <v>710</v>
      </c>
      <c r="D16" s="51">
        <v>700</v>
      </c>
      <c r="E16" s="51">
        <v>600</v>
      </c>
      <c r="F16" s="52">
        <v>650</v>
      </c>
      <c r="G16" s="6">
        <v>750</v>
      </c>
      <c r="H16" s="53">
        <v>650</v>
      </c>
      <c r="I16" s="51">
        <f>SUM(B16:H16)</f>
        <v>4760</v>
      </c>
      <c r="J16" s="6">
        <v>700</v>
      </c>
      <c r="K16" s="6">
        <v>700</v>
      </c>
      <c r="L16" s="6">
        <v>650</v>
      </c>
      <c r="M16" s="37">
        <v>400</v>
      </c>
      <c r="N16" s="40">
        <v>200</v>
      </c>
      <c r="O16" s="9">
        <v>250</v>
      </c>
      <c r="P16" s="9">
        <v>250</v>
      </c>
      <c r="Q16" s="51">
        <f>SUM(J16:P16)</f>
        <v>3150</v>
      </c>
    </row>
    <row r="17" spans="1:17" x14ac:dyDescent="0.35">
      <c r="A17" s="54" t="s">
        <v>120</v>
      </c>
      <c r="B17" s="55">
        <f t="shared" ref="B17:Q17" si="1">SUM(B14:B16)</f>
        <v>3093</v>
      </c>
      <c r="C17" s="55">
        <f t="shared" si="1"/>
        <v>2960</v>
      </c>
      <c r="D17" s="55">
        <f t="shared" si="1"/>
        <v>3522</v>
      </c>
      <c r="E17" s="55">
        <f t="shared" si="1"/>
        <v>3557</v>
      </c>
      <c r="F17" s="55">
        <f t="shared" si="1"/>
        <v>2453</v>
      </c>
      <c r="G17" s="55">
        <f t="shared" si="1"/>
        <v>2523</v>
      </c>
      <c r="H17" s="55">
        <f t="shared" si="1"/>
        <v>2499</v>
      </c>
      <c r="I17" s="55">
        <f t="shared" si="1"/>
        <v>20607</v>
      </c>
      <c r="J17" s="54">
        <f t="shared" si="1"/>
        <v>2436</v>
      </c>
      <c r="K17" s="54">
        <f t="shared" si="1"/>
        <v>2674</v>
      </c>
      <c r="L17" s="54">
        <f t="shared" si="1"/>
        <v>3265</v>
      </c>
      <c r="M17" s="54">
        <f t="shared" si="1"/>
        <v>2954</v>
      </c>
      <c r="N17" s="55">
        <f t="shared" si="1"/>
        <v>2323</v>
      </c>
      <c r="O17" s="54">
        <f t="shared" si="1"/>
        <v>2360</v>
      </c>
      <c r="P17" s="55">
        <f t="shared" si="1"/>
        <v>2096</v>
      </c>
      <c r="Q17" s="55">
        <f t="shared" si="1"/>
        <v>18108</v>
      </c>
    </row>
    <row r="18" spans="1:17" x14ac:dyDescent="0.35">
      <c r="A18" s="56" t="s">
        <v>11</v>
      </c>
      <c r="B18" s="57">
        <f t="shared" ref="B18:P18" si="2">B8+B17+B13</f>
        <v>6682</v>
      </c>
      <c r="C18" s="57">
        <f t="shared" si="2"/>
        <v>6583</v>
      </c>
      <c r="D18" s="57">
        <f t="shared" si="2"/>
        <v>7316</v>
      </c>
      <c r="E18" s="57">
        <f t="shared" si="2"/>
        <v>7167</v>
      </c>
      <c r="F18" s="57">
        <f t="shared" si="2"/>
        <v>5647</v>
      </c>
      <c r="G18" s="57">
        <f t="shared" si="2"/>
        <v>8099</v>
      </c>
      <c r="H18" s="57">
        <f t="shared" si="2"/>
        <v>5857</v>
      </c>
      <c r="I18" s="57">
        <f t="shared" si="2"/>
        <v>47351</v>
      </c>
      <c r="J18" s="56">
        <f t="shared" si="2"/>
        <v>5752</v>
      </c>
      <c r="K18" s="56">
        <f t="shared" si="2"/>
        <v>6292</v>
      </c>
      <c r="L18" s="56">
        <f t="shared" si="2"/>
        <v>6771</v>
      </c>
      <c r="M18" s="56">
        <f t="shared" si="2"/>
        <v>6670</v>
      </c>
      <c r="N18" s="57">
        <f t="shared" si="2"/>
        <v>8124</v>
      </c>
      <c r="O18" s="56">
        <f t="shared" si="2"/>
        <v>6581</v>
      </c>
      <c r="P18" s="57">
        <f t="shared" si="2"/>
        <v>5297</v>
      </c>
      <c r="Q18" s="57">
        <f>Q8+Q17+Q13</f>
        <v>45532</v>
      </c>
    </row>
    <row r="20" spans="1:17" x14ac:dyDescent="0.35">
      <c r="A20" s="31" t="s">
        <v>0</v>
      </c>
      <c r="B20" s="32"/>
      <c r="C20" s="32"/>
    </row>
    <row r="21" spans="1:17" x14ac:dyDescent="0.35">
      <c r="A21" s="33" t="s">
        <v>1</v>
      </c>
      <c r="B21" s="34" t="s">
        <v>141</v>
      </c>
      <c r="C21" s="34" t="s">
        <v>142</v>
      </c>
      <c r="D21" s="34" t="s">
        <v>143</v>
      </c>
      <c r="E21" s="34" t="s">
        <v>144</v>
      </c>
      <c r="F21" s="34" t="s">
        <v>145</v>
      </c>
      <c r="G21" s="34" t="s">
        <v>102</v>
      </c>
      <c r="H21" s="34" t="s">
        <v>101</v>
      </c>
      <c r="I21" s="35" t="s">
        <v>150</v>
      </c>
      <c r="J21" s="34" t="s">
        <v>146</v>
      </c>
      <c r="K21" s="34" t="s">
        <v>104</v>
      </c>
      <c r="L21" s="34" t="s">
        <v>147</v>
      </c>
      <c r="M21" s="34" t="s">
        <v>105</v>
      </c>
      <c r="N21" s="34" t="s">
        <v>106</v>
      </c>
      <c r="O21" s="34" t="s">
        <v>107</v>
      </c>
      <c r="P21" s="34" t="s">
        <v>109</v>
      </c>
      <c r="Q21" s="35" t="s">
        <v>151</v>
      </c>
    </row>
    <row r="22" spans="1:17" x14ac:dyDescent="0.35">
      <c r="A22" s="6" t="s">
        <v>2</v>
      </c>
      <c r="B22" s="6">
        <v>140</v>
      </c>
      <c r="C22" s="6">
        <v>174</v>
      </c>
      <c r="D22" s="9">
        <v>203</v>
      </c>
      <c r="E22" s="6">
        <v>73</v>
      </c>
      <c r="F22" s="6">
        <v>210</v>
      </c>
      <c r="G22" s="36">
        <v>181</v>
      </c>
      <c r="H22" s="6">
        <v>203</v>
      </c>
      <c r="I22" s="9">
        <f>SUM(B22:H22)</f>
        <v>1184</v>
      </c>
      <c r="J22" s="37">
        <v>80</v>
      </c>
      <c r="K22" s="6">
        <v>151</v>
      </c>
      <c r="L22" s="6">
        <v>240</v>
      </c>
      <c r="M22" s="36">
        <v>315</v>
      </c>
      <c r="N22" s="6">
        <v>308</v>
      </c>
      <c r="O22" s="38">
        <v>168</v>
      </c>
      <c r="P22" s="39">
        <v>289</v>
      </c>
      <c r="Q22" s="9">
        <f>SUM(J22:P22)</f>
        <v>1551</v>
      </c>
    </row>
    <row r="23" spans="1:17" x14ac:dyDescent="0.35">
      <c r="A23" s="6" t="s">
        <v>3</v>
      </c>
      <c r="B23" s="6">
        <v>636</v>
      </c>
      <c r="C23" s="6">
        <v>623</v>
      </c>
      <c r="D23" s="9">
        <v>635</v>
      </c>
      <c r="E23" s="6">
        <v>677</v>
      </c>
      <c r="F23" s="37">
        <v>655</v>
      </c>
      <c r="G23" s="6">
        <v>599</v>
      </c>
      <c r="H23" s="6">
        <v>617</v>
      </c>
      <c r="I23" s="9">
        <f>SUM(B23:H23)</f>
        <v>4442</v>
      </c>
      <c r="J23" s="40">
        <v>646</v>
      </c>
      <c r="K23" s="40">
        <v>691</v>
      </c>
      <c r="L23" s="40">
        <v>667</v>
      </c>
      <c r="M23" s="40">
        <v>698</v>
      </c>
      <c r="N23" s="9">
        <v>680</v>
      </c>
      <c r="O23" s="9">
        <v>650</v>
      </c>
      <c r="P23" s="41">
        <v>667</v>
      </c>
      <c r="Q23" s="9">
        <f>SUM(J23:P23)</f>
        <v>4699</v>
      </c>
    </row>
    <row r="24" spans="1:17" x14ac:dyDescent="0.35">
      <c r="A24" s="6" t="s">
        <v>100</v>
      </c>
      <c r="B24" s="6">
        <v>139</v>
      </c>
      <c r="C24" s="6">
        <v>57</v>
      </c>
      <c r="D24" s="9">
        <v>179</v>
      </c>
      <c r="E24" s="6">
        <v>156</v>
      </c>
      <c r="F24" s="6">
        <v>125</v>
      </c>
      <c r="G24" s="6">
        <v>157</v>
      </c>
      <c r="H24" s="6">
        <v>98</v>
      </c>
      <c r="I24" s="9">
        <f>SUM(B24:H24)</f>
        <v>911</v>
      </c>
      <c r="J24" s="9">
        <v>147</v>
      </c>
      <c r="K24" s="37">
        <v>181</v>
      </c>
      <c r="L24" s="6">
        <v>130</v>
      </c>
      <c r="M24" s="6">
        <v>2</v>
      </c>
      <c r="N24" s="6">
        <v>0</v>
      </c>
      <c r="O24" s="9">
        <v>231</v>
      </c>
      <c r="P24" s="9">
        <v>79</v>
      </c>
      <c r="Q24" s="9">
        <f>SUM(J24:P24)</f>
        <v>770</v>
      </c>
    </row>
    <row r="25" spans="1:17" x14ac:dyDescent="0.35">
      <c r="A25" s="6" t="s">
        <v>115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14</v>
      </c>
      <c r="I25" s="9">
        <f>SUM(B25:H25)</f>
        <v>14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39</v>
      </c>
      <c r="Q25" s="9">
        <f>SUM(J25:P25)</f>
        <v>39</v>
      </c>
    </row>
    <row r="26" spans="1:17" x14ac:dyDescent="0.35">
      <c r="A26" s="6" t="s">
        <v>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9">
        <f>SUM(B26:H26)</f>
        <v>0</v>
      </c>
      <c r="J26" s="9">
        <v>0</v>
      </c>
      <c r="K26" s="42">
        <v>0</v>
      </c>
      <c r="L26" s="42">
        <v>0</v>
      </c>
      <c r="M26" s="42">
        <v>0</v>
      </c>
      <c r="N26" s="42">
        <v>2008</v>
      </c>
      <c r="O26" s="6">
        <v>1392</v>
      </c>
      <c r="P26" s="6">
        <v>0</v>
      </c>
      <c r="Q26" s="9">
        <f>SUM(J26:P26)</f>
        <v>3400</v>
      </c>
    </row>
    <row r="27" spans="1:17" x14ac:dyDescent="0.35">
      <c r="A27" s="43" t="s">
        <v>120</v>
      </c>
      <c r="B27" s="43">
        <f>SUM(B22:B26)</f>
        <v>915</v>
      </c>
      <c r="C27" s="43">
        <f t="shared" ref="C27:P27" si="3">SUM(C22:C26)</f>
        <v>854</v>
      </c>
      <c r="D27" s="6">
        <v>0</v>
      </c>
      <c r="E27" s="43">
        <f t="shared" si="3"/>
        <v>906</v>
      </c>
      <c r="F27" s="43">
        <f t="shared" si="3"/>
        <v>990</v>
      </c>
      <c r="G27" s="43">
        <f t="shared" si="3"/>
        <v>937</v>
      </c>
      <c r="H27" s="43">
        <f t="shared" si="3"/>
        <v>932</v>
      </c>
      <c r="I27" s="43">
        <f t="shared" si="3"/>
        <v>6551</v>
      </c>
      <c r="J27" s="43">
        <f t="shared" si="3"/>
        <v>873</v>
      </c>
      <c r="K27" s="43">
        <f t="shared" si="3"/>
        <v>1023</v>
      </c>
      <c r="L27" s="43">
        <f t="shared" si="3"/>
        <v>1037</v>
      </c>
      <c r="M27" s="43">
        <f t="shared" si="3"/>
        <v>1015</v>
      </c>
      <c r="N27" s="43">
        <f t="shared" si="3"/>
        <v>2996</v>
      </c>
      <c r="O27" s="43">
        <f t="shared" si="3"/>
        <v>2441</v>
      </c>
      <c r="P27" s="43">
        <f t="shared" si="3"/>
        <v>1074</v>
      </c>
      <c r="Q27" s="43">
        <f>SUM(Q22:Q26)</f>
        <v>10459</v>
      </c>
    </row>
    <row r="28" spans="1:17" x14ac:dyDescent="0.35">
      <c r="A28" s="6" t="s">
        <v>4</v>
      </c>
      <c r="B28" s="9">
        <v>1923</v>
      </c>
      <c r="C28" s="9">
        <v>2145</v>
      </c>
      <c r="D28" s="6">
        <v>1977</v>
      </c>
      <c r="E28" s="6">
        <v>1819</v>
      </c>
      <c r="F28" s="6">
        <v>2127</v>
      </c>
      <c r="G28" s="6">
        <v>2370</v>
      </c>
      <c r="H28" s="36">
        <v>1979</v>
      </c>
      <c r="I28" s="9">
        <f>SUM(B28:H28)</f>
        <v>14340</v>
      </c>
      <c r="J28" s="36">
        <v>2187</v>
      </c>
      <c r="K28" s="6">
        <v>2682</v>
      </c>
      <c r="L28" s="6">
        <v>1503</v>
      </c>
      <c r="M28" s="36">
        <v>847</v>
      </c>
      <c r="N28" s="9">
        <v>1644</v>
      </c>
      <c r="O28" s="7">
        <v>2858</v>
      </c>
      <c r="P28" s="7">
        <v>2795</v>
      </c>
      <c r="Q28" s="9">
        <f>SUM(J28:P28)</f>
        <v>14516</v>
      </c>
    </row>
    <row r="29" spans="1:17" x14ac:dyDescent="0.35">
      <c r="A29" s="6" t="s">
        <v>112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9">
        <f>SUM(B29:H29)</f>
        <v>0</v>
      </c>
      <c r="J29" s="6">
        <v>0</v>
      </c>
      <c r="K29" s="42">
        <v>0</v>
      </c>
      <c r="L29" s="45">
        <v>0</v>
      </c>
      <c r="M29" s="37">
        <v>0</v>
      </c>
      <c r="N29" s="36">
        <v>0</v>
      </c>
      <c r="O29" s="44">
        <v>0</v>
      </c>
      <c r="P29" s="9">
        <v>0</v>
      </c>
      <c r="Q29" s="9">
        <f>SUM(J29:P29)</f>
        <v>0</v>
      </c>
    </row>
    <row r="30" spans="1:17" x14ac:dyDescent="0.35">
      <c r="A30" s="6" t="s">
        <v>116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36">
        <v>39</v>
      </c>
      <c r="I30" s="9">
        <f>SUM(B30:H30)</f>
        <v>39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36">
        <v>55</v>
      </c>
      <c r="Q30" s="9">
        <f>SUM(J30:P30)</f>
        <v>55</v>
      </c>
    </row>
    <row r="31" spans="1:17" x14ac:dyDescent="0.35">
      <c r="A31" s="6" t="s">
        <v>124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36">
        <v>33</v>
      </c>
      <c r="I31" s="9">
        <f>SUM(C31:H31)</f>
        <v>33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36">
        <v>58</v>
      </c>
      <c r="Q31" s="9">
        <f>SUM(J31:P31)</f>
        <v>58</v>
      </c>
    </row>
    <row r="32" spans="1:17" x14ac:dyDescent="0.35">
      <c r="A32" s="46" t="s">
        <v>120</v>
      </c>
      <c r="B32" s="46">
        <f>SUM(B28:B31)</f>
        <v>1923</v>
      </c>
      <c r="C32" s="46">
        <f>SUM(C28:C31)</f>
        <v>2145</v>
      </c>
      <c r="D32" s="46">
        <f>SUM(D28:D29)</f>
        <v>1977</v>
      </c>
      <c r="E32" s="46">
        <f>SUM(E28:E31)</f>
        <v>1819</v>
      </c>
      <c r="F32" s="46">
        <f>SUM(F28:F31)</f>
        <v>2127</v>
      </c>
      <c r="G32" s="46">
        <f>SUM(G28:G31)</f>
        <v>2370</v>
      </c>
      <c r="H32" s="46">
        <f>SUM(H28:H31)</f>
        <v>2051</v>
      </c>
      <c r="I32" s="46">
        <f>SUM(I28:I31)</f>
        <v>14412</v>
      </c>
      <c r="J32" s="46">
        <f>SUM(J28:J30)</f>
        <v>2187</v>
      </c>
      <c r="K32" s="46">
        <f>SUM(K28:K31)</f>
        <v>2682</v>
      </c>
      <c r="L32" s="46">
        <f>SUM(L28:L31)</f>
        <v>1503</v>
      </c>
      <c r="M32" s="46">
        <f>SUM(M28:M30)</f>
        <v>847</v>
      </c>
      <c r="N32" s="46">
        <f>SUM(N28:N30)</f>
        <v>1644</v>
      </c>
      <c r="O32" s="46">
        <f>SUM(O28:O30)</f>
        <v>2858</v>
      </c>
      <c r="P32" s="46">
        <f>SUM(P28:P30)</f>
        <v>2850</v>
      </c>
      <c r="Q32" s="46">
        <f>SUM(Q28:Q31)</f>
        <v>14629</v>
      </c>
    </row>
    <row r="33" spans="1:17" x14ac:dyDescent="0.35">
      <c r="A33" s="6" t="s">
        <v>99</v>
      </c>
      <c r="B33" s="6">
        <v>169</v>
      </c>
      <c r="C33" s="6">
        <v>165</v>
      </c>
      <c r="D33" s="9">
        <v>164</v>
      </c>
      <c r="E33" s="6">
        <v>154</v>
      </c>
      <c r="F33" s="6">
        <v>180</v>
      </c>
      <c r="G33" s="6">
        <v>205</v>
      </c>
      <c r="H33" s="6">
        <v>141</v>
      </c>
      <c r="I33" s="6">
        <f>SUM(B33:H33)</f>
        <v>1178</v>
      </c>
      <c r="J33" s="42">
        <v>178</v>
      </c>
      <c r="K33" s="47">
        <v>147</v>
      </c>
      <c r="L33" s="6">
        <v>155</v>
      </c>
      <c r="M33" s="9">
        <v>234</v>
      </c>
      <c r="N33" s="6">
        <v>221</v>
      </c>
      <c r="O33" s="48">
        <v>177</v>
      </c>
      <c r="P33" s="6">
        <v>217</v>
      </c>
      <c r="Q33" s="49">
        <f>SUM(J33:P33)</f>
        <v>1329</v>
      </c>
    </row>
    <row r="34" spans="1:17" x14ac:dyDescent="0.35">
      <c r="A34" s="6" t="s">
        <v>7</v>
      </c>
      <c r="B34" s="6">
        <v>1860</v>
      </c>
      <c r="C34" s="6">
        <v>1829</v>
      </c>
      <c r="D34" s="9">
        <v>1380</v>
      </c>
      <c r="E34" s="6">
        <v>1997</v>
      </c>
      <c r="F34" s="47">
        <v>1228</v>
      </c>
      <c r="G34" s="47">
        <v>1658</v>
      </c>
      <c r="H34" s="47">
        <v>1787</v>
      </c>
      <c r="I34" s="6">
        <f>SUM(B34:H34)</f>
        <v>11739</v>
      </c>
      <c r="J34" s="50">
        <v>1880</v>
      </c>
      <c r="K34" s="6">
        <v>1968</v>
      </c>
      <c r="L34" s="9">
        <v>1542</v>
      </c>
      <c r="M34" s="6">
        <v>1782</v>
      </c>
      <c r="N34" s="9">
        <v>1703</v>
      </c>
      <c r="O34" s="9">
        <v>1879</v>
      </c>
      <c r="P34" s="51">
        <v>1888</v>
      </c>
      <c r="Q34" s="6">
        <f>SUM(J34:P34)</f>
        <v>12642</v>
      </c>
    </row>
    <row r="35" spans="1:17" x14ac:dyDescent="0.35">
      <c r="A35" s="6" t="s">
        <v>103</v>
      </c>
      <c r="B35" s="51">
        <v>550</v>
      </c>
      <c r="C35" s="51">
        <v>600</v>
      </c>
      <c r="D35" s="51">
        <v>581</v>
      </c>
      <c r="E35" s="51">
        <v>703</v>
      </c>
      <c r="F35" s="52">
        <v>761</v>
      </c>
      <c r="G35" s="6">
        <v>700</v>
      </c>
      <c r="H35" s="53">
        <v>700</v>
      </c>
      <c r="I35" s="51">
        <f>SUM(B35:H35)</f>
        <v>4595</v>
      </c>
      <c r="J35" s="6">
        <v>700</v>
      </c>
      <c r="K35" s="6">
        <v>700</v>
      </c>
      <c r="L35" s="6">
        <v>600</v>
      </c>
      <c r="M35" s="37">
        <v>750</v>
      </c>
      <c r="N35" s="40">
        <v>700</v>
      </c>
      <c r="O35" s="9">
        <v>550</v>
      </c>
      <c r="P35" s="9">
        <v>600</v>
      </c>
      <c r="Q35" s="51">
        <f>SUM(J35:P35)</f>
        <v>4600</v>
      </c>
    </row>
    <row r="36" spans="1:17" x14ac:dyDescent="0.35">
      <c r="A36" s="54" t="s">
        <v>120</v>
      </c>
      <c r="B36" s="55">
        <f t="shared" ref="B36:Q36" si="4">SUM(B33:B35)</f>
        <v>2579</v>
      </c>
      <c r="C36" s="55">
        <f t="shared" si="4"/>
        <v>2594</v>
      </c>
      <c r="D36" s="55">
        <f t="shared" si="4"/>
        <v>2125</v>
      </c>
      <c r="E36" s="55">
        <f t="shared" si="4"/>
        <v>2854</v>
      </c>
      <c r="F36" s="55">
        <f t="shared" si="4"/>
        <v>2169</v>
      </c>
      <c r="G36" s="55">
        <f t="shared" si="4"/>
        <v>2563</v>
      </c>
      <c r="H36" s="55">
        <f t="shared" si="4"/>
        <v>2628</v>
      </c>
      <c r="I36" s="55">
        <f t="shared" si="4"/>
        <v>17512</v>
      </c>
      <c r="J36" s="54">
        <f t="shared" si="4"/>
        <v>2758</v>
      </c>
      <c r="K36" s="54">
        <f>SUM(K33:K35)</f>
        <v>2815</v>
      </c>
      <c r="L36" s="54">
        <f t="shared" si="4"/>
        <v>2297</v>
      </c>
      <c r="M36" s="54">
        <f t="shared" si="4"/>
        <v>2766</v>
      </c>
      <c r="N36" s="55">
        <f t="shared" si="4"/>
        <v>2624</v>
      </c>
      <c r="O36" s="54">
        <f t="shared" si="4"/>
        <v>2606</v>
      </c>
      <c r="P36" s="55">
        <f t="shared" si="4"/>
        <v>2705</v>
      </c>
      <c r="Q36" s="55">
        <f t="shared" si="4"/>
        <v>18571</v>
      </c>
    </row>
    <row r="37" spans="1:17" x14ac:dyDescent="0.35">
      <c r="A37" s="56" t="s">
        <v>11</v>
      </c>
      <c r="B37" s="57">
        <f t="shared" ref="B37:P37" si="5">B27+B36+B32</f>
        <v>5417</v>
      </c>
      <c r="C37" s="57">
        <f t="shared" si="5"/>
        <v>5593</v>
      </c>
      <c r="D37" s="57">
        <f>D27+D36+D32</f>
        <v>4102</v>
      </c>
      <c r="E37" s="57">
        <f t="shared" si="5"/>
        <v>5579</v>
      </c>
      <c r="F37" s="57">
        <f>F27+F36+F32</f>
        <v>5286</v>
      </c>
      <c r="G37" s="57">
        <f t="shared" si="5"/>
        <v>5870</v>
      </c>
      <c r="H37" s="57">
        <f t="shared" si="5"/>
        <v>5611</v>
      </c>
      <c r="I37" s="57">
        <f t="shared" si="5"/>
        <v>38475</v>
      </c>
      <c r="J37" s="56">
        <f t="shared" si="5"/>
        <v>5818</v>
      </c>
      <c r="K37" s="56">
        <f t="shared" si="5"/>
        <v>6520</v>
      </c>
      <c r="L37" s="56">
        <f t="shared" si="5"/>
        <v>4837</v>
      </c>
      <c r="M37" s="56">
        <f t="shared" si="5"/>
        <v>4628</v>
      </c>
      <c r="N37" s="57">
        <f t="shared" si="5"/>
        <v>7264</v>
      </c>
      <c r="O37" s="56">
        <f t="shared" si="5"/>
        <v>7905</v>
      </c>
      <c r="P37" s="57">
        <f t="shared" si="5"/>
        <v>6629</v>
      </c>
      <c r="Q37" s="57" t="e">
        <f>A20:Q37+RQ4041+Q32</f>
        <v>#VALUE!</v>
      </c>
    </row>
    <row r="39" spans="1:17" x14ac:dyDescent="0.35">
      <c r="A39" s="31" t="s">
        <v>0</v>
      </c>
      <c r="B39" s="32"/>
      <c r="C39" s="32"/>
    </row>
    <row r="40" spans="1:17" x14ac:dyDescent="0.35">
      <c r="A40" s="33" t="s">
        <v>1</v>
      </c>
      <c r="B40" s="34" t="s">
        <v>310</v>
      </c>
      <c r="C40" s="34" t="s">
        <v>311</v>
      </c>
      <c r="D40" s="34" t="s">
        <v>312</v>
      </c>
      <c r="E40" s="34" t="s">
        <v>313</v>
      </c>
      <c r="F40" s="34" t="s">
        <v>314</v>
      </c>
      <c r="G40" s="34" t="s">
        <v>315</v>
      </c>
      <c r="H40" s="34" t="s">
        <v>316</v>
      </c>
      <c r="I40" s="35" t="s">
        <v>317</v>
      </c>
      <c r="J40" s="34" t="s">
        <v>318</v>
      </c>
      <c r="K40" s="34" t="s">
        <v>319</v>
      </c>
      <c r="L40" s="34" t="s">
        <v>320</v>
      </c>
      <c r="M40" s="34" t="s">
        <v>321</v>
      </c>
      <c r="N40" s="34" t="s">
        <v>322</v>
      </c>
      <c r="O40" s="34" t="s">
        <v>323</v>
      </c>
      <c r="P40" s="34" t="s">
        <v>324</v>
      </c>
      <c r="Q40" s="35" t="s">
        <v>326</v>
      </c>
    </row>
    <row r="41" spans="1:17" x14ac:dyDescent="0.35">
      <c r="A41" s="6" t="s">
        <v>2</v>
      </c>
      <c r="B41" s="6">
        <v>302</v>
      </c>
      <c r="C41" s="6">
        <v>274</v>
      </c>
      <c r="D41" s="9">
        <v>274</v>
      </c>
      <c r="E41" s="6">
        <v>259</v>
      </c>
      <c r="F41" s="6">
        <v>276</v>
      </c>
      <c r="G41" s="36">
        <v>198</v>
      </c>
      <c r="H41" s="6">
        <v>236</v>
      </c>
      <c r="I41" s="9">
        <f>SUM(B41:H41)</f>
        <v>1819</v>
      </c>
      <c r="J41" s="37">
        <v>287</v>
      </c>
      <c r="K41" s="6">
        <v>329</v>
      </c>
      <c r="L41" s="6">
        <v>248</v>
      </c>
      <c r="M41" s="36">
        <v>255</v>
      </c>
      <c r="N41" s="6">
        <v>257</v>
      </c>
      <c r="O41" s="38">
        <v>252</v>
      </c>
      <c r="P41" s="39">
        <v>288</v>
      </c>
      <c r="Q41" s="9">
        <f>SUM(J41:P41)</f>
        <v>1916</v>
      </c>
    </row>
    <row r="42" spans="1:17" x14ac:dyDescent="0.35">
      <c r="A42" s="6" t="s">
        <v>3</v>
      </c>
      <c r="B42" s="6">
        <v>621</v>
      </c>
      <c r="C42" s="6">
        <v>633</v>
      </c>
      <c r="D42" s="9">
        <v>633</v>
      </c>
      <c r="E42" s="6">
        <v>653</v>
      </c>
      <c r="F42" s="37">
        <v>656</v>
      </c>
      <c r="G42" s="6">
        <v>678</v>
      </c>
      <c r="H42" s="6">
        <v>653</v>
      </c>
      <c r="I42" s="9">
        <f>SUM(B42:H42)</f>
        <v>4527</v>
      </c>
      <c r="J42" s="40">
        <v>593</v>
      </c>
      <c r="K42" s="40">
        <v>590</v>
      </c>
      <c r="L42" s="40">
        <v>655</v>
      </c>
      <c r="M42" s="40">
        <v>604</v>
      </c>
      <c r="N42" s="9">
        <v>639</v>
      </c>
      <c r="O42" s="9">
        <v>645</v>
      </c>
      <c r="P42" s="41">
        <v>629</v>
      </c>
      <c r="Q42" s="9">
        <f>SUM(J42:P42)</f>
        <v>4355</v>
      </c>
    </row>
    <row r="43" spans="1:17" x14ac:dyDescent="0.35">
      <c r="A43" s="6" t="s">
        <v>100</v>
      </c>
      <c r="B43" s="6">
        <v>211</v>
      </c>
      <c r="C43" s="6">
        <v>156</v>
      </c>
      <c r="D43" s="9">
        <v>134</v>
      </c>
      <c r="E43" s="6">
        <v>133</v>
      </c>
      <c r="F43" s="6">
        <v>140</v>
      </c>
      <c r="G43" s="6">
        <v>133</v>
      </c>
      <c r="H43" s="6">
        <v>131</v>
      </c>
      <c r="I43" s="9">
        <f>SUM(B43:H43)</f>
        <v>1038</v>
      </c>
      <c r="J43" s="9">
        <v>134</v>
      </c>
      <c r="K43" s="37">
        <v>266</v>
      </c>
      <c r="L43" s="6">
        <v>127</v>
      </c>
      <c r="M43" s="6">
        <v>130</v>
      </c>
      <c r="N43" s="6">
        <v>129</v>
      </c>
      <c r="O43" s="9">
        <v>129</v>
      </c>
      <c r="P43" s="9">
        <v>100</v>
      </c>
      <c r="Q43" s="9">
        <f>SUM(J43:P43)</f>
        <v>1015</v>
      </c>
    </row>
    <row r="44" spans="1:17" x14ac:dyDescent="0.35">
      <c r="A44" s="6" t="s">
        <v>115</v>
      </c>
      <c r="B44" s="6">
        <v>0</v>
      </c>
      <c r="C44" s="6">
        <v>0</v>
      </c>
      <c r="D44" s="6">
        <v>0</v>
      </c>
      <c r="E44" s="6">
        <v>0</v>
      </c>
      <c r="F44" s="6"/>
      <c r="G44" s="6"/>
      <c r="H44" s="6">
        <v>45</v>
      </c>
      <c r="I44" s="9">
        <f>SUM(B44:H44)</f>
        <v>45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68</v>
      </c>
      <c r="Q44" s="9">
        <f>SUM(J44:P44)</f>
        <v>68</v>
      </c>
    </row>
    <row r="45" spans="1:17" x14ac:dyDescent="0.35">
      <c r="A45" s="6" t="s">
        <v>125</v>
      </c>
      <c r="B45" s="6">
        <v>0</v>
      </c>
      <c r="C45" s="6">
        <v>0</v>
      </c>
      <c r="D45" s="6">
        <v>0</v>
      </c>
      <c r="E45" s="6">
        <v>0</v>
      </c>
      <c r="F45" s="6">
        <v>2380</v>
      </c>
      <c r="G45" s="6"/>
      <c r="H45" s="6"/>
      <c r="I45" s="9">
        <f>SUM(B45:H45)</f>
        <v>2380</v>
      </c>
      <c r="J45" s="9">
        <v>0</v>
      </c>
      <c r="K45" s="42">
        <v>0</v>
      </c>
      <c r="L45" s="42">
        <v>0</v>
      </c>
      <c r="M45" s="42">
        <v>0</v>
      </c>
      <c r="N45" s="42">
        <v>0</v>
      </c>
      <c r="O45" s="6">
        <v>0</v>
      </c>
      <c r="P45" s="6">
        <v>0</v>
      </c>
      <c r="Q45" s="9">
        <f>SUM(J45:P45)</f>
        <v>0</v>
      </c>
    </row>
    <row r="46" spans="1:17" x14ac:dyDescent="0.35">
      <c r="A46" s="58" t="s">
        <v>120</v>
      </c>
      <c r="B46" s="58">
        <f>SUM(B41:B45)</f>
        <v>1134</v>
      </c>
      <c r="C46" s="58">
        <f>SUM(C41:C45)</f>
        <v>1063</v>
      </c>
      <c r="D46" s="58">
        <f>SUM(D41:D45)</f>
        <v>1041</v>
      </c>
      <c r="E46" s="58">
        <f t="shared" ref="E46:P46" si="6">SUM(E41:E45)</f>
        <v>1045</v>
      </c>
      <c r="F46" s="58">
        <f t="shared" si="6"/>
        <v>3452</v>
      </c>
      <c r="G46" s="58">
        <f t="shared" si="6"/>
        <v>1009</v>
      </c>
      <c r="H46" s="58">
        <f t="shared" si="6"/>
        <v>1065</v>
      </c>
      <c r="I46" s="58">
        <f t="shared" si="6"/>
        <v>9809</v>
      </c>
      <c r="J46" s="58">
        <f t="shared" si="6"/>
        <v>1014</v>
      </c>
      <c r="K46" s="58">
        <f t="shared" si="6"/>
        <v>1185</v>
      </c>
      <c r="L46" s="58">
        <f t="shared" si="6"/>
        <v>1030</v>
      </c>
      <c r="M46" s="58">
        <f t="shared" si="6"/>
        <v>989</v>
      </c>
      <c r="N46" s="58">
        <f t="shared" si="6"/>
        <v>1025</v>
      </c>
      <c r="O46" s="58">
        <f t="shared" si="6"/>
        <v>1026</v>
      </c>
      <c r="P46" s="58">
        <f t="shared" si="6"/>
        <v>1085</v>
      </c>
      <c r="Q46" s="58">
        <f>SUM(Q41:Q45)</f>
        <v>7354</v>
      </c>
    </row>
    <row r="47" spans="1:17" x14ac:dyDescent="0.35">
      <c r="A47" s="6" t="s">
        <v>4</v>
      </c>
      <c r="B47" s="9">
        <v>2709</v>
      </c>
      <c r="C47" s="9">
        <v>2859</v>
      </c>
      <c r="D47" s="6">
        <v>2841</v>
      </c>
      <c r="E47" s="6">
        <v>1948</v>
      </c>
      <c r="F47" s="6">
        <v>1777</v>
      </c>
      <c r="G47" s="6">
        <v>2079</v>
      </c>
      <c r="H47" s="36">
        <v>1509</v>
      </c>
      <c r="I47" s="9">
        <f>SUM(B47:H47)</f>
        <v>15722</v>
      </c>
      <c r="J47" s="36">
        <v>2564</v>
      </c>
      <c r="K47" s="6">
        <v>2660</v>
      </c>
      <c r="L47" s="6">
        <v>2863</v>
      </c>
      <c r="M47" s="36">
        <v>3035</v>
      </c>
      <c r="N47" s="9">
        <v>2532</v>
      </c>
      <c r="O47" s="7">
        <v>2422</v>
      </c>
      <c r="P47" s="7">
        <v>2854</v>
      </c>
      <c r="Q47" s="9">
        <f>SUM(J47:P47)</f>
        <v>18930</v>
      </c>
    </row>
    <row r="48" spans="1:17" x14ac:dyDescent="0.35">
      <c r="A48" s="6" t="s">
        <v>112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9">
        <f>SUM(B48:H48)</f>
        <v>0</v>
      </c>
      <c r="J48" s="6">
        <v>0</v>
      </c>
      <c r="K48" s="42">
        <v>0</v>
      </c>
      <c r="L48" s="45">
        <v>0</v>
      </c>
      <c r="M48" s="37">
        <v>0</v>
      </c>
      <c r="N48" s="36">
        <v>0</v>
      </c>
      <c r="O48" s="44"/>
      <c r="P48" s="9">
        <v>0</v>
      </c>
      <c r="Q48" s="9">
        <f>SUM(J48:P48)</f>
        <v>0</v>
      </c>
    </row>
    <row r="49" spans="1:20" x14ac:dyDescent="0.35">
      <c r="A49" s="6" t="s">
        <v>116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36">
        <v>0</v>
      </c>
      <c r="I49" s="9">
        <v>32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/>
      <c r="P49" s="36">
        <v>105</v>
      </c>
      <c r="Q49" s="9">
        <f>SUM(J49:P49)</f>
        <v>105</v>
      </c>
    </row>
    <row r="50" spans="1:20" x14ac:dyDescent="0.35">
      <c r="A50" s="6" t="s">
        <v>124</v>
      </c>
      <c r="B50" s="59">
        <v>0</v>
      </c>
      <c r="C50" s="6">
        <v>0</v>
      </c>
      <c r="D50" s="6">
        <v>0</v>
      </c>
      <c r="E50" s="6">
        <v>0</v>
      </c>
      <c r="F50" s="6"/>
      <c r="G50" s="6"/>
      <c r="H50" s="36"/>
      <c r="I50" s="9">
        <v>34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/>
      <c r="P50" s="36">
        <v>93</v>
      </c>
      <c r="Q50" s="9">
        <f>SUM(J50:P50)</f>
        <v>93</v>
      </c>
    </row>
    <row r="51" spans="1:20" x14ac:dyDescent="0.35">
      <c r="A51" s="46" t="s">
        <v>120</v>
      </c>
      <c r="B51" s="46">
        <f>SUM(B47:B50)</f>
        <v>2709</v>
      </c>
      <c r="C51" s="46">
        <f>SUM(C47:C50)</f>
        <v>2859</v>
      </c>
      <c r="D51" s="46">
        <f>SUM(D47:D48)</f>
        <v>2841</v>
      </c>
      <c r="E51" s="46">
        <f>SUM(E47:E50)</f>
        <v>1948</v>
      </c>
      <c r="F51" s="46">
        <f>SUM(F47:F50)</f>
        <v>1777</v>
      </c>
      <c r="G51" s="46">
        <f>SUM(G47:G50)</f>
        <v>2079</v>
      </c>
      <c r="H51" s="46">
        <f>SUM(H47:H50)</f>
        <v>1509</v>
      </c>
      <c r="I51" s="46">
        <f>SUM(I47:I50)</f>
        <v>15788</v>
      </c>
      <c r="J51" s="46">
        <f>SUM(J47:J49)</f>
        <v>2564</v>
      </c>
      <c r="K51" s="46">
        <f>SUM(K47:K50)</f>
        <v>2660</v>
      </c>
      <c r="L51" s="46">
        <f>SUM(L47:L50)</f>
        <v>2863</v>
      </c>
      <c r="M51" s="46">
        <f>SUM(M47:M49)</f>
        <v>3035</v>
      </c>
      <c r="N51" s="46">
        <f>SUM(N47:N49)</f>
        <v>2532</v>
      </c>
      <c r="O51" s="46">
        <f>SUM(O47:O49)</f>
        <v>2422</v>
      </c>
      <c r="P51" s="46">
        <f>SUM(P47:P49)</f>
        <v>2959</v>
      </c>
      <c r="Q51" s="46">
        <f>SUM(Q47:Q50)</f>
        <v>19128</v>
      </c>
    </row>
    <row r="52" spans="1:20" x14ac:dyDescent="0.35">
      <c r="A52" s="6" t="s">
        <v>99</v>
      </c>
      <c r="B52" s="6">
        <v>176</v>
      </c>
      <c r="C52" s="6">
        <v>191</v>
      </c>
      <c r="D52" s="9">
        <v>180</v>
      </c>
      <c r="E52" s="6">
        <v>208</v>
      </c>
      <c r="F52" s="6">
        <v>184</v>
      </c>
      <c r="G52" s="6">
        <v>206</v>
      </c>
      <c r="H52" s="6">
        <v>206</v>
      </c>
      <c r="I52" s="6">
        <f>SUM(B52:H52)</f>
        <v>1351</v>
      </c>
      <c r="J52" s="42">
        <v>143</v>
      </c>
      <c r="K52" s="47">
        <v>252</v>
      </c>
      <c r="L52" s="6">
        <v>170</v>
      </c>
      <c r="M52" s="9">
        <v>199</v>
      </c>
      <c r="N52" s="6">
        <v>189</v>
      </c>
      <c r="O52" s="48">
        <v>196</v>
      </c>
      <c r="P52" s="6">
        <v>182</v>
      </c>
      <c r="Q52" s="49">
        <f>SUM(J52:P52)</f>
        <v>1331</v>
      </c>
    </row>
    <row r="53" spans="1:20" x14ac:dyDescent="0.35">
      <c r="A53" s="6" t="s">
        <v>7</v>
      </c>
      <c r="B53" s="6">
        <v>1826</v>
      </c>
      <c r="C53" s="6">
        <v>1554</v>
      </c>
      <c r="D53" s="9">
        <v>1870</v>
      </c>
      <c r="E53" s="6">
        <v>2005</v>
      </c>
      <c r="F53" s="47">
        <v>1214</v>
      </c>
      <c r="G53" s="47">
        <v>1429</v>
      </c>
      <c r="H53" s="47">
        <v>1634</v>
      </c>
      <c r="I53" s="6">
        <f>SUM(B53:H53)</f>
        <v>11532</v>
      </c>
      <c r="J53" s="50">
        <v>1780</v>
      </c>
      <c r="K53" s="6">
        <v>1779</v>
      </c>
      <c r="L53" s="9">
        <v>1797</v>
      </c>
      <c r="M53" s="6">
        <v>1824</v>
      </c>
      <c r="N53" s="9">
        <v>1867</v>
      </c>
      <c r="O53" s="9">
        <v>1702</v>
      </c>
      <c r="P53" s="51">
        <v>2076</v>
      </c>
      <c r="Q53" s="6">
        <f>SUM(J53:P53)</f>
        <v>12825</v>
      </c>
      <c r="T53" s="32" t="s">
        <v>299</v>
      </c>
    </row>
    <row r="54" spans="1:20" x14ac:dyDescent="0.35">
      <c r="A54" s="6" t="s">
        <v>103</v>
      </c>
      <c r="B54" s="51">
        <v>500</v>
      </c>
      <c r="C54" s="51">
        <v>727</v>
      </c>
      <c r="D54" s="51">
        <v>600</v>
      </c>
      <c r="E54" s="51">
        <v>700</v>
      </c>
      <c r="F54" s="52">
        <v>520</v>
      </c>
      <c r="G54" s="6">
        <v>552</v>
      </c>
      <c r="H54" s="53">
        <v>657</v>
      </c>
      <c r="I54" s="51">
        <f>SUM(B54:H54)</f>
        <v>4256</v>
      </c>
      <c r="J54" s="6">
        <v>700</v>
      </c>
      <c r="K54" s="6">
        <v>663</v>
      </c>
      <c r="L54" s="6">
        <v>675</v>
      </c>
      <c r="M54" s="37">
        <v>665</v>
      </c>
      <c r="N54" s="40">
        <v>671</v>
      </c>
      <c r="O54" s="9">
        <v>1169</v>
      </c>
      <c r="P54" s="9">
        <v>690</v>
      </c>
      <c r="Q54" s="51">
        <f>SUM(J54:P54)</f>
        <v>5233</v>
      </c>
    </row>
    <row r="55" spans="1:20" x14ac:dyDescent="0.35">
      <c r="A55" s="54" t="s">
        <v>120</v>
      </c>
      <c r="B55" s="55">
        <f t="shared" ref="B55:J55" si="7">SUM(B52:B54)</f>
        <v>2502</v>
      </c>
      <c r="C55" s="55">
        <f t="shared" si="7"/>
        <v>2472</v>
      </c>
      <c r="D55" s="55">
        <f t="shared" si="7"/>
        <v>2650</v>
      </c>
      <c r="E55" s="55">
        <f t="shared" si="7"/>
        <v>2913</v>
      </c>
      <c r="F55" s="55">
        <f t="shared" si="7"/>
        <v>1918</v>
      </c>
      <c r="G55" s="55">
        <f t="shared" si="7"/>
        <v>2187</v>
      </c>
      <c r="H55" s="55">
        <f t="shared" si="7"/>
        <v>2497</v>
      </c>
      <c r="I55" s="55">
        <f t="shared" si="7"/>
        <v>17139</v>
      </c>
      <c r="J55" s="54">
        <f t="shared" si="7"/>
        <v>2623</v>
      </c>
      <c r="K55" s="54">
        <f>SUM(K52:K54)</f>
        <v>2694</v>
      </c>
      <c r="L55" s="54">
        <f t="shared" ref="L55:Q55" si="8">SUM(L52:L54)</f>
        <v>2642</v>
      </c>
      <c r="M55" s="54">
        <f t="shared" si="8"/>
        <v>2688</v>
      </c>
      <c r="N55" s="55">
        <f t="shared" si="8"/>
        <v>2727</v>
      </c>
      <c r="O55" s="54">
        <f t="shared" si="8"/>
        <v>3067</v>
      </c>
      <c r="P55" s="55">
        <f t="shared" si="8"/>
        <v>2948</v>
      </c>
      <c r="Q55" s="55">
        <f t="shared" si="8"/>
        <v>19389</v>
      </c>
    </row>
    <row r="56" spans="1:20" x14ac:dyDescent="0.35">
      <c r="A56" s="56" t="s">
        <v>11</v>
      </c>
      <c r="B56" s="57">
        <f>B46+B55+B51</f>
        <v>6345</v>
      </c>
      <c r="C56" s="57">
        <f>C46+C55+C51</f>
        <v>6394</v>
      </c>
      <c r="D56" s="57">
        <f>D46+D55+D51</f>
        <v>6532</v>
      </c>
      <c r="E56" s="57">
        <f>E46+E55+E51</f>
        <v>5906</v>
      </c>
      <c r="F56" s="57">
        <f>F46+F55+F51</f>
        <v>7147</v>
      </c>
      <c r="G56" s="57">
        <f t="shared" ref="G56:P56" si="9">G46+G55+G51</f>
        <v>5275</v>
      </c>
      <c r="H56" s="57">
        <f t="shared" si="9"/>
        <v>5071</v>
      </c>
      <c r="I56" s="57">
        <f t="shared" si="9"/>
        <v>42736</v>
      </c>
      <c r="J56" s="56">
        <f t="shared" si="9"/>
        <v>6201</v>
      </c>
      <c r="K56" s="56">
        <f t="shared" si="9"/>
        <v>6539</v>
      </c>
      <c r="L56" s="56">
        <f t="shared" si="9"/>
        <v>6535</v>
      </c>
      <c r="M56" s="56">
        <f t="shared" si="9"/>
        <v>6712</v>
      </c>
      <c r="N56" s="57">
        <f t="shared" si="9"/>
        <v>6284</v>
      </c>
      <c r="O56" s="56">
        <f t="shared" si="9"/>
        <v>6515</v>
      </c>
      <c r="P56" s="57">
        <f t="shared" si="9"/>
        <v>6992</v>
      </c>
      <c r="Q56" s="57" t="e">
        <f>A39:Q56+RQ4060+Q51</f>
        <v>#VALUE!</v>
      </c>
    </row>
    <row r="59" spans="1:20" x14ac:dyDescent="0.35">
      <c r="A59" s="31" t="s">
        <v>0</v>
      </c>
      <c r="B59" s="32"/>
      <c r="C59" s="32"/>
    </row>
    <row r="60" spans="1:20" x14ac:dyDescent="0.35">
      <c r="A60" s="33" t="s">
        <v>1</v>
      </c>
      <c r="B60" s="34" t="s">
        <v>385</v>
      </c>
      <c r="C60" s="34" t="s">
        <v>386</v>
      </c>
      <c r="D60" s="34" t="s">
        <v>387</v>
      </c>
      <c r="E60" s="34" t="s">
        <v>409</v>
      </c>
      <c r="F60" s="34" t="s">
        <v>410</v>
      </c>
      <c r="G60" s="34" t="s">
        <v>411</v>
      </c>
      <c r="H60" s="34" t="s">
        <v>412</v>
      </c>
      <c r="I60" s="35" t="s">
        <v>383</v>
      </c>
      <c r="J60" s="34" t="s">
        <v>423</v>
      </c>
      <c r="K60" s="34" t="s">
        <v>424</v>
      </c>
      <c r="L60" s="34" t="s">
        <v>425</v>
      </c>
      <c r="M60" s="34" t="s">
        <v>426</v>
      </c>
      <c r="N60" s="34" t="s">
        <v>427</v>
      </c>
      <c r="O60" s="34" t="s">
        <v>428</v>
      </c>
      <c r="P60" s="34" t="s">
        <v>429</v>
      </c>
      <c r="Q60" s="35" t="s">
        <v>384</v>
      </c>
    </row>
    <row r="61" spans="1:20" x14ac:dyDescent="0.35">
      <c r="A61" s="6" t="s">
        <v>2</v>
      </c>
      <c r="B61" s="6">
        <v>235</v>
      </c>
      <c r="C61" s="6">
        <v>263</v>
      </c>
      <c r="D61" s="9">
        <v>257</v>
      </c>
      <c r="E61" s="6">
        <v>239</v>
      </c>
      <c r="F61" s="6">
        <v>303</v>
      </c>
      <c r="G61" s="36">
        <v>265</v>
      </c>
      <c r="H61" s="6">
        <v>230</v>
      </c>
      <c r="I61" s="9">
        <f>SUM(B61:H61)</f>
        <v>1792</v>
      </c>
      <c r="J61" s="37">
        <v>207</v>
      </c>
      <c r="K61" s="6">
        <v>240</v>
      </c>
      <c r="L61" s="6">
        <v>317</v>
      </c>
      <c r="M61" s="36">
        <v>209</v>
      </c>
      <c r="N61" s="6">
        <v>257</v>
      </c>
      <c r="O61" s="38">
        <v>221</v>
      </c>
      <c r="P61" s="39">
        <v>205</v>
      </c>
      <c r="Q61" s="9">
        <f>SUM(J61:P61)</f>
        <v>1656</v>
      </c>
    </row>
    <row r="62" spans="1:20" x14ac:dyDescent="0.35">
      <c r="A62" s="6" t="s">
        <v>3</v>
      </c>
      <c r="B62" s="6">
        <v>637</v>
      </c>
      <c r="C62" s="6">
        <v>591</v>
      </c>
      <c r="D62" s="9">
        <v>690</v>
      </c>
      <c r="E62" s="6">
        <v>698</v>
      </c>
      <c r="F62" s="37">
        <v>654</v>
      </c>
      <c r="G62" s="6">
        <v>621</v>
      </c>
      <c r="H62" s="6">
        <v>611</v>
      </c>
      <c r="I62" s="9">
        <f t="shared" ref="I62:I76" si="10">SUM(B62:H62)</f>
        <v>4502</v>
      </c>
      <c r="J62" s="40">
        <v>643</v>
      </c>
      <c r="K62" s="40">
        <v>574</v>
      </c>
      <c r="L62" s="40">
        <v>622</v>
      </c>
      <c r="M62" s="40">
        <v>436</v>
      </c>
      <c r="N62" s="9">
        <v>679</v>
      </c>
      <c r="O62" s="9">
        <v>644</v>
      </c>
      <c r="P62" s="41">
        <v>623</v>
      </c>
      <c r="Q62" s="23">
        <f>SUM(J62:P62)</f>
        <v>4221</v>
      </c>
    </row>
    <row r="63" spans="1:20" x14ac:dyDescent="0.35">
      <c r="A63" s="6" t="s">
        <v>100</v>
      </c>
      <c r="B63" s="6">
        <v>137</v>
      </c>
      <c r="C63" s="6">
        <v>132</v>
      </c>
      <c r="D63" s="9">
        <v>130</v>
      </c>
      <c r="E63" s="6">
        <v>257</v>
      </c>
      <c r="F63" s="6">
        <v>127</v>
      </c>
      <c r="G63" s="6">
        <v>130</v>
      </c>
      <c r="H63" s="6">
        <v>123</v>
      </c>
      <c r="I63" s="9">
        <f t="shared" si="10"/>
        <v>1036</v>
      </c>
      <c r="J63" s="9">
        <v>128</v>
      </c>
      <c r="K63" s="37">
        <v>128</v>
      </c>
      <c r="L63" s="6">
        <v>126</v>
      </c>
      <c r="M63" s="6">
        <v>129</v>
      </c>
      <c r="N63" s="6">
        <v>128</v>
      </c>
      <c r="O63" s="9">
        <v>126</v>
      </c>
      <c r="P63" s="9">
        <v>69</v>
      </c>
      <c r="Q63" s="23">
        <f>SUM(J63:P63)</f>
        <v>834</v>
      </c>
    </row>
    <row r="64" spans="1:20" x14ac:dyDescent="0.35">
      <c r="A64" s="6" t="s">
        <v>115</v>
      </c>
      <c r="B64" s="6">
        <v>0</v>
      </c>
      <c r="C64" s="6"/>
      <c r="D64" s="6"/>
      <c r="E64" s="6"/>
      <c r="F64" s="6"/>
      <c r="G64" s="6"/>
      <c r="H64" s="6">
        <v>85</v>
      </c>
      <c r="I64" s="9">
        <f t="shared" si="10"/>
        <v>85</v>
      </c>
      <c r="J64" s="6"/>
      <c r="K64" s="6"/>
      <c r="L64" s="6"/>
      <c r="M64" s="6">
        <v>0</v>
      </c>
      <c r="N64" s="6">
        <v>0</v>
      </c>
      <c r="O64" s="6">
        <v>0</v>
      </c>
      <c r="P64" s="6">
        <v>222</v>
      </c>
      <c r="Q64" s="23">
        <f>SUM(J64:P64)</f>
        <v>222</v>
      </c>
    </row>
    <row r="65" spans="1:17" x14ac:dyDescent="0.35">
      <c r="A65" s="6" t="s">
        <v>125</v>
      </c>
      <c r="B65" s="6">
        <v>0</v>
      </c>
      <c r="C65" s="6"/>
      <c r="D65" s="6"/>
      <c r="E65" s="6"/>
      <c r="F65" s="6"/>
      <c r="G65" s="6"/>
      <c r="H65" s="6">
        <v>6912</v>
      </c>
      <c r="I65" s="9">
        <f t="shared" si="10"/>
        <v>6912</v>
      </c>
      <c r="J65" s="9"/>
      <c r="K65" s="42"/>
      <c r="L65" s="42"/>
      <c r="M65" s="42">
        <v>3029</v>
      </c>
      <c r="N65" s="42">
        <v>0</v>
      </c>
      <c r="O65" s="6">
        <v>0</v>
      </c>
      <c r="P65" s="6">
        <v>0</v>
      </c>
      <c r="Q65" s="23">
        <f>SUM(J65:P65)</f>
        <v>3029</v>
      </c>
    </row>
    <row r="66" spans="1:17" x14ac:dyDescent="0.35">
      <c r="A66" s="58" t="s">
        <v>120</v>
      </c>
      <c r="B66" s="58">
        <f>SUM(B61:B65)</f>
        <v>1009</v>
      </c>
      <c r="C66" s="58">
        <f t="shared" ref="C66:H66" si="11">SUM(C61:C65)</f>
        <v>986</v>
      </c>
      <c r="D66" s="58">
        <f t="shared" si="11"/>
        <v>1077</v>
      </c>
      <c r="E66" s="58">
        <f t="shared" si="11"/>
        <v>1194</v>
      </c>
      <c r="F66" s="58">
        <f t="shared" si="11"/>
        <v>1084</v>
      </c>
      <c r="G66" s="58">
        <f t="shared" si="11"/>
        <v>1016</v>
      </c>
      <c r="H66" s="58">
        <f t="shared" si="11"/>
        <v>7961</v>
      </c>
      <c r="I66" s="60">
        <f t="shared" si="10"/>
        <v>14327</v>
      </c>
      <c r="J66" s="58">
        <f>SUM(J61:J65)</f>
        <v>978</v>
      </c>
      <c r="K66" s="58">
        <f t="shared" ref="K66:Q66" si="12">SUM(K61:K65)</f>
        <v>942</v>
      </c>
      <c r="L66" s="58">
        <f t="shared" si="12"/>
        <v>1065</v>
      </c>
      <c r="M66" s="58">
        <f t="shared" si="12"/>
        <v>3803</v>
      </c>
      <c r="N66" s="58">
        <f t="shared" si="12"/>
        <v>1064</v>
      </c>
      <c r="O66" s="58">
        <f t="shared" si="12"/>
        <v>991</v>
      </c>
      <c r="P66" s="58">
        <f t="shared" si="12"/>
        <v>1119</v>
      </c>
      <c r="Q66" s="58">
        <f t="shared" si="12"/>
        <v>9962</v>
      </c>
    </row>
    <row r="67" spans="1:17" x14ac:dyDescent="0.35">
      <c r="A67" s="6" t="s">
        <v>4</v>
      </c>
      <c r="B67" s="9">
        <v>2840</v>
      </c>
      <c r="C67" s="9">
        <v>2656</v>
      </c>
      <c r="D67" s="6">
        <v>2643</v>
      </c>
      <c r="E67" s="6">
        <v>2853</v>
      </c>
      <c r="F67" s="6">
        <v>2761</v>
      </c>
      <c r="G67" s="6">
        <v>2940</v>
      </c>
      <c r="H67" s="36">
        <v>2747</v>
      </c>
      <c r="I67" s="9">
        <f t="shared" si="10"/>
        <v>19440</v>
      </c>
      <c r="J67" s="61">
        <v>2962</v>
      </c>
      <c r="K67" s="61">
        <v>2943</v>
      </c>
      <c r="L67" s="6">
        <v>2865</v>
      </c>
      <c r="M67" s="36">
        <v>1829</v>
      </c>
      <c r="N67" s="9">
        <v>2602</v>
      </c>
      <c r="O67" s="7">
        <v>2858</v>
      </c>
      <c r="P67" s="7">
        <v>2166</v>
      </c>
      <c r="Q67" s="9">
        <f>SUM(J67:P67)</f>
        <v>18225</v>
      </c>
    </row>
    <row r="68" spans="1:17" x14ac:dyDescent="0.35">
      <c r="A68" s="6" t="s">
        <v>112</v>
      </c>
      <c r="B68" s="6">
        <v>0</v>
      </c>
      <c r="C68" s="6"/>
      <c r="D68" s="6"/>
      <c r="E68" s="6"/>
      <c r="F68" s="6"/>
      <c r="G68" s="6"/>
      <c r="H68" s="6"/>
      <c r="I68" s="9">
        <f t="shared" si="10"/>
        <v>0</v>
      </c>
      <c r="J68" s="6"/>
      <c r="K68" s="42"/>
      <c r="L68" s="45"/>
      <c r="M68" s="37">
        <v>0</v>
      </c>
      <c r="N68" s="36">
        <v>0</v>
      </c>
      <c r="O68" s="44">
        <v>0</v>
      </c>
      <c r="P68" s="9">
        <v>0</v>
      </c>
      <c r="Q68" s="23">
        <f>SUM(J68:P68)</f>
        <v>0</v>
      </c>
    </row>
    <row r="69" spans="1:17" x14ac:dyDescent="0.35">
      <c r="A69" s="6" t="s">
        <v>116</v>
      </c>
      <c r="B69" s="6">
        <v>0</v>
      </c>
      <c r="C69" s="6"/>
      <c r="D69" s="6"/>
      <c r="E69" s="6"/>
      <c r="F69" s="6"/>
      <c r="G69" s="6"/>
      <c r="H69" s="36">
        <v>81</v>
      </c>
      <c r="I69" s="9">
        <f t="shared" si="10"/>
        <v>81</v>
      </c>
      <c r="J69" s="44"/>
      <c r="K69" s="44"/>
      <c r="L69" s="44"/>
      <c r="M69" s="44">
        <v>0</v>
      </c>
      <c r="N69" s="44">
        <v>0</v>
      </c>
      <c r="O69" s="44">
        <v>0</v>
      </c>
      <c r="P69" s="36">
        <v>199</v>
      </c>
      <c r="Q69" s="23">
        <f>SUM(J69:P69)</f>
        <v>199</v>
      </c>
    </row>
    <row r="70" spans="1:17" x14ac:dyDescent="0.35">
      <c r="A70" s="6" t="s">
        <v>124</v>
      </c>
      <c r="B70" s="59">
        <v>0</v>
      </c>
      <c r="C70" s="6"/>
      <c r="D70" s="6"/>
      <c r="E70" s="6"/>
      <c r="F70" s="6"/>
      <c r="G70" s="6"/>
      <c r="H70" s="36">
        <v>84</v>
      </c>
      <c r="I70" s="9">
        <f t="shared" si="10"/>
        <v>84</v>
      </c>
      <c r="J70" s="44"/>
      <c r="K70" s="44"/>
      <c r="L70" s="44"/>
      <c r="M70" s="44">
        <v>0</v>
      </c>
      <c r="N70" s="44">
        <v>0</v>
      </c>
      <c r="O70" s="44">
        <v>0</v>
      </c>
      <c r="P70" s="36">
        <v>156</v>
      </c>
      <c r="Q70" s="23">
        <f>SUM(J70:P70)</f>
        <v>156</v>
      </c>
    </row>
    <row r="71" spans="1:17" x14ac:dyDescent="0.35">
      <c r="A71" s="46" t="s">
        <v>120</v>
      </c>
      <c r="B71" s="46">
        <f>SUM(B67:B70)</f>
        <v>2840</v>
      </c>
      <c r="C71" s="46">
        <f t="shared" ref="C71:H71" si="13">SUM(C67:C70)</f>
        <v>2656</v>
      </c>
      <c r="D71" s="46">
        <f t="shared" si="13"/>
        <v>2643</v>
      </c>
      <c r="E71" s="46">
        <f t="shared" si="13"/>
        <v>2853</v>
      </c>
      <c r="F71" s="46">
        <f t="shared" si="13"/>
        <v>2761</v>
      </c>
      <c r="G71" s="46">
        <f t="shared" si="13"/>
        <v>2940</v>
      </c>
      <c r="H71" s="46">
        <f t="shared" si="13"/>
        <v>2912</v>
      </c>
      <c r="I71" s="46">
        <f t="shared" si="10"/>
        <v>19605</v>
      </c>
      <c r="J71" s="46">
        <f>SUM(J67:J70)</f>
        <v>2962</v>
      </c>
      <c r="K71" s="46">
        <f t="shared" ref="K71:Q71" si="14">SUM(K67:K70)</f>
        <v>2943</v>
      </c>
      <c r="L71" s="46">
        <f t="shared" si="14"/>
        <v>2865</v>
      </c>
      <c r="M71" s="46">
        <f t="shared" si="14"/>
        <v>1829</v>
      </c>
      <c r="N71" s="46">
        <f t="shared" si="14"/>
        <v>2602</v>
      </c>
      <c r="O71" s="46">
        <f t="shared" si="14"/>
        <v>2858</v>
      </c>
      <c r="P71" s="46">
        <f t="shared" si="14"/>
        <v>2521</v>
      </c>
      <c r="Q71" s="46">
        <f t="shared" si="14"/>
        <v>18580</v>
      </c>
    </row>
    <row r="72" spans="1:17" x14ac:dyDescent="0.35">
      <c r="A72" s="6" t="s">
        <v>99</v>
      </c>
      <c r="B72" s="6">
        <v>142</v>
      </c>
      <c r="C72" s="6">
        <v>229</v>
      </c>
      <c r="D72" s="9">
        <v>257</v>
      </c>
      <c r="E72" s="6">
        <v>148</v>
      </c>
      <c r="F72" s="6">
        <v>309</v>
      </c>
      <c r="G72" s="6">
        <v>888</v>
      </c>
      <c r="H72" s="6">
        <v>904</v>
      </c>
      <c r="I72" s="9">
        <f t="shared" si="10"/>
        <v>2877</v>
      </c>
      <c r="J72" s="42">
        <v>311</v>
      </c>
      <c r="K72" s="47">
        <v>197</v>
      </c>
      <c r="L72" s="6">
        <v>408</v>
      </c>
      <c r="M72" s="9">
        <v>170</v>
      </c>
      <c r="N72" s="6">
        <v>188</v>
      </c>
      <c r="O72" s="48">
        <v>220</v>
      </c>
      <c r="P72" s="6">
        <v>189</v>
      </c>
      <c r="Q72" s="49">
        <f>SUM(J72:P72)</f>
        <v>1683</v>
      </c>
    </row>
    <row r="73" spans="1:17" x14ac:dyDescent="0.35">
      <c r="A73" s="6" t="s">
        <v>7</v>
      </c>
      <c r="B73" s="6">
        <v>1146</v>
      </c>
      <c r="C73" s="6">
        <v>1920</v>
      </c>
      <c r="D73" s="9">
        <v>2090</v>
      </c>
      <c r="E73" s="6">
        <v>1680</v>
      </c>
      <c r="F73" s="47">
        <v>1738</v>
      </c>
      <c r="G73" s="47">
        <v>1437</v>
      </c>
      <c r="H73" s="47">
        <v>1872</v>
      </c>
      <c r="I73" s="9">
        <f t="shared" si="10"/>
        <v>11883</v>
      </c>
      <c r="J73" s="50">
        <v>1786</v>
      </c>
      <c r="K73" s="6">
        <v>1677</v>
      </c>
      <c r="L73" s="9">
        <v>1672</v>
      </c>
      <c r="M73" s="6">
        <v>1815</v>
      </c>
      <c r="N73" s="9">
        <v>1821</v>
      </c>
      <c r="O73" s="9">
        <v>1681</v>
      </c>
      <c r="P73" s="51">
        <v>1855</v>
      </c>
      <c r="Q73" s="49">
        <f>SUM(J73:P73)</f>
        <v>12307</v>
      </c>
    </row>
    <row r="74" spans="1:17" x14ac:dyDescent="0.35">
      <c r="A74" s="6" t="s">
        <v>103</v>
      </c>
      <c r="B74" s="51">
        <v>530</v>
      </c>
      <c r="C74" s="51">
        <v>682</v>
      </c>
      <c r="D74" s="51">
        <v>708</v>
      </c>
      <c r="E74" s="51">
        <v>657</v>
      </c>
      <c r="F74" s="52">
        <v>643</v>
      </c>
      <c r="G74" s="6">
        <v>605</v>
      </c>
      <c r="H74" s="53">
        <v>623</v>
      </c>
      <c r="I74" s="9">
        <f t="shared" si="10"/>
        <v>4448</v>
      </c>
      <c r="J74" s="6">
        <v>330</v>
      </c>
      <c r="K74" s="6">
        <v>693</v>
      </c>
      <c r="L74" s="6">
        <v>666</v>
      </c>
      <c r="M74" s="37">
        <v>605</v>
      </c>
      <c r="N74" s="40">
        <v>600</v>
      </c>
      <c r="O74" s="9">
        <v>600</v>
      </c>
      <c r="P74" s="9">
        <v>450</v>
      </c>
      <c r="Q74" s="49">
        <f>SUM(J74:P74)</f>
        <v>3944</v>
      </c>
    </row>
    <row r="75" spans="1:17" x14ac:dyDescent="0.35">
      <c r="A75" s="54" t="s">
        <v>120</v>
      </c>
      <c r="B75" s="55">
        <f>SUM(B72:B74)</f>
        <v>1818</v>
      </c>
      <c r="C75" s="55">
        <f t="shared" ref="C75:H75" si="15">SUM(C72:C74)</f>
        <v>2831</v>
      </c>
      <c r="D75" s="55">
        <f t="shared" si="15"/>
        <v>3055</v>
      </c>
      <c r="E75" s="55">
        <f t="shared" si="15"/>
        <v>2485</v>
      </c>
      <c r="F75" s="55">
        <f t="shared" si="15"/>
        <v>2690</v>
      </c>
      <c r="G75" s="55">
        <f t="shared" si="15"/>
        <v>2930</v>
      </c>
      <c r="H75" s="55">
        <f t="shared" si="15"/>
        <v>3399</v>
      </c>
      <c r="I75" s="55">
        <f t="shared" si="10"/>
        <v>19208</v>
      </c>
      <c r="J75" s="54">
        <f>SUM(J72:J74)</f>
        <v>2427</v>
      </c>
      <c r="K75" s="54">
        <f>SUM(K72:K74)</f>
        <v>2567</v>
      </c>
      <c r="L75" s="54">
        <f t="shared" ref="L75:Q75" si="16">SUM(L72:L74)</f>
        <v>2746</v>
      </c>
      <c r="M75" s="54">
        <f t="shared" si="16"/>
        <v>2590</v>
      </c>
      <c r="N75" s="54">
        <f t="shared" si="16"/>
        <v>2609</v>
      </c>
      <c r="O75" s="54">
        <f t="shared" si="16"/>
        <v>2501</v>
      </c>
      <c r="P75" s="54">
        <f t="shared" si="16"/>
        <v>2494</v>
      </c>
      <c r="Q75" s="54">
        <f t="shared" si="16"/>
        <v>17934</v>
      </c>
    </row>
    <row r="76" spans="1:17" x14ac:dyDescent="0.35">
      <c r="A76" s="56" t="s">
        <v>11</v>
      </c>
      <c r="B76" s="57">
        <f>B75+B71+B66</f>
        <v>5667</v>
      </c>
      <c r="C76" s="57">
        <f t="shared" ref="C76:H76" si="17">C75+C71+C66</f>
        <v>6473</v>
      </c>
      <c r="D76" s="57">
        <f t="shared" si="17"/>
        <v>6775</v>
      </c>
      <c r="E76" s="57">
        <f t="shared" si="17"/>
        <v>6532</v>
      </c>
      <c r="F76" s="57">
        <f t="shared" si="17"/>
        <v>6535</v>
      </c>
      <c r="G76" s="57">
        <f t="shared" si="17"/>
        <v>6886</v>
      </c>
      <c r="H76" s="57">
        <f t="shared" si="17"/>
        <v>14272</v>
      </c>
      <c r="I76" s="57">
        <f t="shared" si="10"/>
        <v>53140</v>
      </c>
      <c r="J76" s="56">
        <f>J75+J71+J66</f>
        <v>6367</v>
      </c>
      <c r="K76" s="56">
        <f t="shared" ref="K76:Q76" si="18">K75+K71+K66</f>
        <v>6452</v>
      </c>
      <c r="L76" s="56">
        <f t="shared" si="18"/>
        <v>6676</v>
      </c>
      <c r="M76" s="56">
        <f t="shared" si="18"/>
        <v>8222</v>
      </c>
      <c r="N76" s="56">
        <f t="shared" si="18"/>
        <v>6275</v>
      </c>
      <c r="O76" s="56">
        <f t="shared" si="18"/>
        <v>6350</v>
      </c>
      <c r="P76" s="56">
        <f t="shared" si="18"/>
        <v>6134</v>
      </c>
      <c r="Q76" s="56">
        <f t="shared" si="18"/>
        <v>46476</v>
      </c>
    </row>
    <row r="78" spans="1:17" x14ac:dyDescent="0.35">
      <c r="A78" s="31" t="s">
        <v>0</v>
      </c>
      <c r="B78" s="32"/>
      <c r="C78" s="3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x14ac:dyDescent="0.35">
      <c r="A79" s="33" t="s">
        <v>1</v>
      </c>
      <c r="B79" s="62" t="s">
        <v>456</v>
      </c>
      <c r="C79" s="62" t="s">
        <v>457</v>
      </c>
      <c r="D79" s="62" t="s">
        <v>458</v>
      </c>
      <c r="E79" s="62" t="s">
        <v>459</v>
      </c>
      <c r="F79" s="62" t="s">
        <v>460</v>
      </c>
      <c r="G79" s="62" t="s">
        <v>461</v>
      </c>
      <c r="H79" s="62" t="s">
        <v>462</v>
      </c>
      <c r="I79" s="35" t="s">
        <v>470</v>
      </c>
      <c r="J79" s="62" t="s">
        <v>463</v>
      </c>
      <c r="K79" s="62" t="s">
        <v>464</v>
      </c>
      <c r="L79" s="62" t="s">
        <v>465</v>
      </c>
      <c r="M79" s="62" t="s">
        <v>466</v>
      </c>
      <c r="N79" s="62" t="s">
        <v>467</v>
      </c>
      <c r="O79" s="62" t="s">
        <v>468</v>
      </c>
      <c r="P79" s="62" t="s">
        <v>469</v>
      </c>
      <c r="Q79" s="35" t="s">
        <v>471</v>
      </c>
    </row>
    <row r="80" spans="1:17" x14ac:dyDescent="0.35">
      <c r="A80" s="19" t="s">
        <v>2</v>
      </c>
      <c r="B80" s="19">
        <v>265</v>
      </c>
      <c r="C80" s="19">
        <v>218</v>
      </c>
      <c r="D80" s="23">
        <v>321</v>
      </c>
      <c r="E80" s="19">
        <v>210</v>
      </c>
      <c r="F80" s="19">
        <v>213</v>
      </c>
      <c r="G80" s="36">
        <v>205</v>
      </c>
      <c r="H80" s="19">
        <v>241</v>
      </c>
      <c r="I80" s="23">
        <f>SUM(B80:H80)</f>
        <v>1673</v>
      </c>
      <c r="J80" s="37">
        <v>201</v>
      </c>
      <c r="K80" s="19">
        <v>238</v>
      </c>
      <c r="L80" s="19">
        <v>211</v>
      </c>
      <c r="M80" s="36">
        <v>233</v>
      </c>
      <c r="N80" s="19">
        <v>268</v>
      </c>
      <c r="O80" s="38">
        <v>272</v>
      </c>
      <c r="P80" s="39">
        <v>205</v>
      </c>
      <c r="Q80" s="23">
        <f>SUM(J80:P80)</f>
        <v>1628</v>
      </c>
    </row>
    <row r="81" spans="1:17" x14ac:dyDescent="0.35">
      <c r="A81" s="19" t="s">
        <v>3</v>
      </c>
      <c r="B81" s="19">
        <v>609</v>
      </c>
      <c r="C81" s="19">
        <v>653</v>
      </c>
      <c r="D81" s="23">
        <v>648</v>
      </c>
      <c r="E81" s="19">
        <v>633</v>
      </c>
      <c r="F81" s="37">
        <v>644</v>
      </c>
      <c r="G81" s="19">
        <v>627</v>
      </c>
      <c r="H81" s="19">
        <v>691</v>
      </c>
      <c r="I81" s="23">
        <f t="shared" ref="I81:I95" si="19">SUM(B81:H81)</f>
        <v>4505</v>
      </c>
      <c r="J81" s="40">
        <v>651</v>
      </c>
      <c r="K81" s="40">
        <v>671</v>
      </c>
      <c r="L81" s="40">
        <v>648</v>
      </c>
      <c r="M81" s="40">
        <v>627</v>
      </c>
      <c r="N81" s="23">
        <v>494</v>
      </c>
      <c r="O81" s="23">
        <v>659</v>
      </c>
      <c r="P81" s="41">
        <v>673</v>
      </c>
      <c r="Q81" s="23">
        <f>SUM(J81:P81)</f>
        <v>4423</v>
      </c>
    </row>
    <row r="82" spans="1:17" x14ac:dyDescent="0.35">
      <c r="A82" s="19" t="s">
        <v>100</v>
      </c>
      <c r="B82" s="19">
        <v>159</v>
      </c>
      <c r="C82" s="19">
        <v>132</v>
      </c>
      <c r="D82" s="23">
        <v>135</v>
      </c>
      <c r="E82" s="19">
        <v>128</v>
      </c>
      <c r="F82" s="19">
        <v>131</v>
      </c>
      <c r="G82" s="19">
        <v>127</v>
      </c>
      <c r="H82" s="19">
        <v>122</v>
      </c>
      <c r="I82" s="23">
        <f t="shared" si="19"/>
        <v>934</v>
      </c>
      <c r="J82" s="23">
        <v>129</v>
      </c>
      <c r="K82" s="37">
        <v>132</v>
      </c>
      <c r="L82" s="19">
        <v>127</v>
      </c>
      <c r="M82" s="19">
        <v>122</v>
      </c>
      <c r="N82" s="19">
        <v>129</v>
      </c>
      <c r="O82" s="23">
        <v>127</v>
      </c>
      <c r="P82" s="23">
        <v>128</v>
      </c>
      <c r="Q82" s="23">
        <f>SUM(J82:P82)</f>
        <v>894</v>
      </c>
    </row>
    <row r="83" spans="1:17" x14ac:dyDescent="0.35">
      <c r="A83" s="19" t="s">
        <v>115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75</v>
      </c>
      <c r="I83" s="23">
        <f t="shared" si="19"/>
        <v>75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48</v>
      </c>
      <c r="Q83" s="23">
        <f>SUM(J83:P83)</f>
        <v>48</v>
      </c>
    </row>
    <row r="84" spans="1:17" x14ac:dyDescent="0.35">
      <c r="A84" s="19" t="s">
        <v>125</v>
      </c>
      <c r="B84" s="19">
        <v>0</v>
      </c>
      <c r="C84" s="19">
        <v>0</v>
      </c>
      <c r="D84" s="19">
        <v>0</v>
      </c>
      <c r="E84" s="19">
        <v>0</v>
      </c>
      <c r="F84" s="19">
        <v>1140</v>
      </c>
      <c r="G84" s="19">
        <v>0</v>
      </c>
      <c r="H84" s="19">
        <v>0</v>
      </c>
      <c r="I84" s="23">
        <f t="shared" si="19"/>
        <v>1140</v>
      </c>
      <c r="J84" s="19">
        <v>0</v>
      </c>
      <c r="K84" s="19">
        <v>0</v>
      </c>
      <c r="L84" s="42">
        <v>0</v>
      </c>
      <c r="M84" s="42">
        <v>0</v>
      </c>
      <c r="N84" s="42">
        <v>0</v>
      </c>
      <c r="O84" s="19">
        <v>1488</v>
      </c>
      <c r="P84" s="19">
        <v>0</v>
      </c>
      <c r="Q84" s="23">
        <f>SUM(J84:P84)</f>
        <v>1488</v>
      </c>
    </row>
    <row r="85" spans="1:17" x14ac:dyDescent="0.35">
      <c r="A85" s="58" t="s">
        <v>120</v>
      </c>
      <c r="B85" s="58">
        <f>SUM(B80:B84)</f>
        <v>1033</v>
      </c>
      <c r="C85" s="58">
        <f t="shared" ref="C85:H85" si="20">SUM(C80:C84)</f>
        <v>1003</v>
      </c>
      <c r="D85" s="58">
        <f t="shared" si="20"/>
        <v>1104</v>
      </c>
      <c r="E85" s="58">
        <f t="shared" si="20"/>
        <v>971</v>
      </c>
      <c r="F85" s="58">
        <f t="shared" si="20"/>
        <v>2128</v>
      </c>
      <c r="G85" s="58">
        <f t="shared" si="20"/>
        <v>959</v>
      </c>
      <c r="H85" s="58">
        <f t="shared" si="20"/>
        <v>1129</v>
      </c>
      <c r="I85" s="60">
        <f t="shared" si="19"/>
        <v>8327</v>
      </c>
      <c r="J85" s="58">
        <f>SUM(J80:J84)</f>
        <v>981</v>
      </c>
      <c r="K85" s="58">
        <f t="shared" ref="K85:Q85" si="21">SUM(K80:K84)</f>
        <v>1041</v>
      </c>
      <c r="L85" s="58">
        <f t="shared" si="21"/>
        <v>986</v>
      </c>
      <c r="M85" s="58">
        <f t="shared" si="21"/>
        <v>982</v>
      </c>
      <c r="N85" s="58">
        <f t="shared" si="21"/>
        <v>891</v>
      </c>
      <c r="O85" s="58">
        <f t="shared" si="21"/>
        <v>2546</v>
      </c>
      <c r="P85" s="58">
        <f t="shared" si="21"/>
        <v>1054</v>
      </c>
      <c r="Q85" s="58">
        <f t="shared" si="21"/>
        <v>8481</v>
      </c>
    </row>
    <row r="86" spans="1:17" x14ac:dyDescent="0.35">
      <c r="A86" s="19" t="s">
        <v>4</v>
      </c>
      <c r="B86" s="23">
        <v>2850</v>
      </c>
      <c r="C86" s="23">
        <v>1874</v>
      </c>
      <c r="D86" s="19">
        <v>2911</v>
      </c>
      <c r="E86" s="19">
        <v>2937</v>
      </c>
      <c r="F86" s="19">
        <v>2709</v>
      </c>
      <c r="G86" s="19">
        <v>2579</v>
      </c>
      <c r="H86" s="36">
        <v>2249</v>
      </c>
      <c r="I86" s="23">
        <f t="shared" si="19"/>
        <v>18109</v>
      </c>
      <c r="J86" s="61">
        <v>2693</v>
      </c>
      <c r="K86" s="61">
        <v>2716</v>
      </c>
      <c r="L86" s="19">
        <v>2763</v>
      </c>
      <c r="M86" s="36">
        <v>2810</v>
      </c>
      <c r="N86" s="23">
        <v>2881</v>
      </c>
      <c r="O86" s="20">
        <v>2176</v>
      </c>
      <c r="P86" s="20">
        <v>2548</v>
      </c>
      <c r="Q86" s="23">
        <f>SUM(J86:P86)</f>
        <v>18587</v>
      </c>
    </row>
    <row r="87" spans="1:17" x14ac:dyDescent="0.35">
      <c r="A87" s="19" t="s">
        <v>112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23">
        <f t="shared" si="19"/>
        <v>0</v>
      </c>
      <c r="J87" s="19">
        <v>0</v>
      </c>
      <c r="K87" s="42">
        <v>0</v>
      </c>
      <c r="L87" s="45">
        <v>0</v>
      </c>
      <c r="M87" s="37">
        <v>0</v>
      </c>
      <c r="N87" s="36">
        <v>0</v>
      </c>
      <c r="O87" s="63">
        <v>0</v>
      </c>
      <c r="P87" s="23">
        <v>0</v>
      </c>
      <c r="Q87" s="23">
        <f>SUM(J87:P87)</f>
        <v>0</v>
      </c>
    </row>
    <row r="88" spans="1:17" x14ac:dyDescent="0.35">
      <c r="A88" s="19" t="s">
        <v>116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36">
        <v>92</v>
      </c>
      <c r="I88" s="23">
        <f t="shared" si="19"/>
        <v>92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36">
        <v>46</v>
      </c>
      <c r="Q88" s="23">
        <f>SUM(J88:P88)</f>
        <v>46</v>
      </c>
    </row>
    <row r="89" spans="1:17" x14ac:dyDescent="0.35">
      <c r="A89" s="19" t="s">
        <v>124</v>
      </c>
      <c r="B89" s="5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36">
        <v>56</v>
      </c>
      <c r="I89" s="23">
        <f t="shared" si="19"/>
        <v>56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36">
        <v>64</v>
      </c>
      <c r="Q89" s="23">
        <f>SUM(J89:P89)</f>
        <v>64</v>
      </c>
    </row>
    <row r="90" spans="1:17" x14ac:dyDescent="0.35">
      <c r="A90" s="46" t="s">
        <v>120</v>
      </c>
      <c r="B90" s="46">
        <f>SUM(B86:B89)</f>
        <v>2850</v>
      </c>
      <c r="C90" s="46">
        <f t="shared" ref="C90:H90" si="22">SUM(C86:C89)</f>
        <v>1874</v>
      </c>
      <c r="D90" s="46">
        <f t="shared" si="22"/>
        <v>2911</v>
      </c>
      <c r="E90" s="46">
        <f t="shared" si="22"/>
        <v>2937</v>
      </c>
      <c r="F90" s="46">
        <f t="shared" si="22"/>
        <v>2709</v>
      </c>
      <c r="G90" s="46">
        <f t="shared" si="22"/>
        <v>2579</v>
      </c>
      <c r="H90" s="46">
        <f t="shared" si="22"/>
        <v>2397</v>
      </c>
      <c r="I90" s="46">
        <f t="shared" si="19"/>
        <v>18257</v>
      </c>
      <c r="J90" s="46">
        <f>SUM(J86:J89)</f>
        <v>2693</v>
      </c>
      <c r="K90" s="46">
        <f t="shared" ref="K90:Q90" si="23">SUM(K86:K89)</f>
        <v>2716</v>
      </c>
      <c r="L90" s="46">
        <f t="shared" si="23"/>
        <v>2763</v>
      </c>
      <c r="M90" s="46">
        <f t="shared" si="23"/>
        <v>2810</v>
      </c>
      <c r="N90" s="46">
        <f t="shared" si="23"/>
        <v>2881</v>
      </c>
      <c r="O90" s="46">
        <f t="shared" si="23"/>
        <v>2176</v>
      </c>
      <c r="P90" s="46">
        <f t="shared" si="23"/>
        <v>2658</v>
      </c>
      <c r="Q90" s="46">
        <f t="shared" si="23"/>
        <v>18697</v>
      </c>
    </row>
    <row r="91" spans="1:17" x14ac:dyDescent="0.35">
      <c r="A91" s="19" t="s">
        <v>99</v>
      </c>
      <c r="B91" s="19">
        <v>200</v>
      </c>
      <c r="C91" s="19">
        <v>866</v>
      </c>
      <c r="D91" s="23">
        <v>852</v>
      </c>
      <c r="E91" s="19">
        <v>878</v>
      </c>
      <c r="F91" s="19">
        <v>895</v>
      </c>
      <c r="G91" s="19">
        <v>209</v>
      </c>
      <c r="H91" s="19">
        <v>879</v>
      </c>
      <c r="I91" s="23">
        <f t="shared" si="19"/>
        <v>4779</v>
      </c>
      <c r="J91" s="42">
        <v>887</v>
      </c>
      <c r="K91" s="47">
        <v>886</v>
      </c>
      <c r="L91" s="19">
        <v>284</v>
      </c>
      <c r="M91" s="23">
        <v>128</v>
      </c>
      <c r="N91" s="19">
        <v>136</v>
      </c>
      <c r="O91" s="48">
        <v>290</v>
      </c>
      <c r="P91" s="19">
        <v>227</v>
      </c>
      <c r="Q91" s="49">
        <f>SUM(J91:P91)</f>
        <v>2838</v>
      </c>
    </row>
    <row r="92" spans="1:17" x14ac:dyDescent="0.35">
      <c r="A92" s="19" t="s">
        <v>7</v>
      </c>
      <c r="B92" s="19">
        <v>1350</v>
      </c>
      <c r="C92" s="19">
        <v>1048</v>
      </c>
      <c r="D92" s="23">
        <v>1150</v>
      </c>
      <c r="E92" s="19">
        <v>940</v>
      </c>
      <c r="F92" s="47">
        <v>830</v>
      </c>
      <c r="G92" s="47">
        <v>920</v>
      </c>
      <c r="H92" s="47">
        <v>1050</v>
      </c>
      <c r="I92" s="23">
        <f t="shared" si="19"/>
        <v>7288</v>
      </c>
      <c r="J92" s="50">
        <v>1023</v>
      </c>
      <c r="K92" s="19">
        <v>1524</v>
      </c>
      <c r="L92" s="23">
        <v>1460</v>
      </c>
      <c r="M92" s="19">
        <v>1669</v>
      </c>
      <c r="N92" s="23">
        <v>2121</v>
      </c>
      <c r="O92" s="23">
        <v>1380</v>
      </c>
      <c r="P92" s="51">
        <v>2107</v>
      </c>
      <c r="Q92" s="49">
        <f>SUM(J92:P92)</f>
        <v>11284</v>
      </c>
    </row>
    <row r="93" spans="1:17" x14ac:dyDescent="0.35">
      <c r="A93" s="19" t="s">
        <v>103</v>
      </c>
      <c r="B93" s="51">
        <v>400</v>
      </c>
      <c r="C93" s="51">
        <v>500</v>
      </c>
      <c r="D93" s="51">
        <v>600</v>
      </c>
      <c r="E93" s="51">
        <v>750</v>
      </c>
      <c r="F93" s="52">
        <v>700</v>
      </c>
      <c r="G93" s="19">
        <v>600</v>
      </c>
      <c r="H93" s="53">
        <v>700</v>
      </c>
      <c r="I93" s="23">
        <f t="shared" si="19"/>
        <v>4250</v>
      </c>
      <c r="J93" s="19">
        <v>701</v>
      </c>
      <c r="K93" s="19">
        <v>330</v>
      </c>
      <c r="L93" s="19">
        <v>600</v>
      </c>
      <c r="M93" s="37">
        <v>750</v>
      </c>
      <c r="N93" s="40">
        <v>261</v>
      </c>
      <c r="O93" s="23">
        <v>639</v>
      </c>
      <c r="P93" s="23">
        <v>645</v>
      </c>
      <c r="Q93" s="49">
        <f>SUM(J93:P93)</f>
        <v>3926</v>
      </c>
    </row>
    <row r="94" spans="1:17" x14ac:dyDescent="0.35">
      <c r="A94" s="54" t="s">
        <v>120</v>
      </c>
      <c r="B94" s="55">
        <f>SUM(B91:B93)</f>
        <v>1950</v>
      </c>
      <c r="C94" s="55">
        <f t="shared" ref="C94:H94" si="24">SUM(C91:C93)</f>
        <v>2414</v>
      </c>
      <c r="D94" s="55">
        <f t="shared" si="24"/>
        <v>2602</v>
      </c>
      <c r="E94" s="55">
        <f t="shared" si="24"/>
        <v>2568</v>
      </c>
      <c r="F94" s="55">
        <f t="shared" si="24"/>
        <v>2425</v>
      </c>
      <c r="G94" s="55">
        <f t="shared" si="24"/>
        <v>1729</v>
      </c>
      <c r="H94" s="55">
        <f t="shared" si="24"/>
        <v>2629</v>
      </c>
      <c r="I94" s="55">
        <f t="shared" si="19"/>
        <v>16317</v>
      </c>
      <c r="J94" s="54">
        <f>SUM(J91:J93)</f>
        <v>2611</v>
      </c>
      <c r="K94" s="54">
        <f>SUM(K91:K93)</f>
        <v>2740</v>
      </c>
      <c r="L94" s="54">
        <f t="shared" ref="L94:Q94" si="25">SUM(L91:L93)</f>
        <v>2344</v>
      </c>
      <c r="M94" s="54">
        <f t="shared" si="25"/>
        <v>2547</v>
      </c>
      <c r="N94" s="54">
        <f t="shared" si="25"/>
        <v>2518</v>
      </c>
      <c r="O94" s="54">
        <f t="shared" si="25"/>
        <v>2309</v>
      </c>
      <c r="P94" s="54">
        <f t="shared" si="25"/>
        <v>2979</v>
      </c>
      <c r="Q94" s="54">
        <f t="shared" si="25"/>
        <v>18048</v>
      </c>
    </row>
    <row r="95" spans="1:17" x14ac:dyDescent="0.35">
      <c r="A95" s="56" t="s">
        <v>11</v>
      </c>
      <c r="B95" s="57">
        <f>B94+B90+B85</f>
        <v>5833</v>
      </c>
      <c r="C95" s="57">
        <f t="shared" ref="C95:H95" si="26">C94+C90+C85</f>
        <v>5291</v>
      </c>
      <c r="D95" s="57">
        <f t="shared" si="26"/>
        <v>6617</v>
      </c>
      <c r="E95" s="57">
        <f t="shared" si="26"/>
        <v>6476</v>
      </c>
      <c r="F95" s="57">
        <f t="shared" si="26"/>
        <v>7262</v>
      </c>
      <c r="G95" s="57">
        <f t="shared" si="26"/>
        <v>5267</v>
      </c>
      <c r="H95" s="57">
        <f t="shared" si="26"/>
        <v>6155</v>
      </c>
      <c r="I95" s="57">
        <f t="shared" si="19"/>
        <v>42901</v>
      </c>
      <c r="J95" s="56">
        <f>J94+J90+J85</f>
        <v>6285</v>
      </c>
      <c r="K95" s="56">
        <f t="shared" ref="K95:Q95" si="27">K94+K90+K85</f>
        <v>6497</v>
      </c>
      <c r="L95" s="56">
        <f t="shared" si="27"/>
        <v>6093</v>
      </c>
      <c r="M95" s="56">
        <f t="shared" si="27"/>
        <v>6339</v>
      </c>
      <c r="N95" s="56">
        <f t="shared" si="27"/>
        <v>6290</v>
      </c>
      <c r="O95" s="56">
        <f t="shared" si="27"/>
        <v>7031</v>
      </c>
      <c r="P95" s="56">
        <f t="shared" si="27"/>
        <v>6691</v>
      </c>
      <c r="Q95" s="56">
        <f t="shared" si="27"/>
        <v>45226</v>
      </c>
    </row>
    <row r="97" spans="1:17" x14ac:dyDescent="0.35">
      <c r="A97" s="31" t="s">
        <v>0</v>
      </c>
      <c r="B97" s="32"/>
      <c r="C97" s="3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spans="1:17" x14ac:dyDescent="0.35">
      <c r="A98" s="33" t="s">
        <v>1</v>
      </c>
      <c r="B98" s="62" t="s">
        <v>537</v>
      </c>
      <c r="C98" s="62" t="s">
        <v>538</v>
      </c>
      <c r="D98" s="62" t="s">
        <v>539</v>
      </c>
      <c r="E98" s="62" t="s">
        <v>540</v>
      </c>
      <c r="F98" s="62" t="s">
        <v>541</v>
      </c>
      <c r="G98" s="62" t="s">
        <v>542</v>
      </c>
      <c r="H98" s="62" t="s">
        <v>543</v>
      </c>
      <c r="I98" s="35" t="s">
        <v>551</v>
      </c>
      <c r="J98" s="62" t="s">
        <v>544</v>
      </c>
      <c r="K98" s="62" t="s">
        <v>545</v>
      </c>
      <c r="L98" s="62" t="s">
        <v>546</v>
      </c>
      <c r="M98" s="62" t="s">
        <v>547</v>
      </c>
      <c r="N98" s="62" t="s">
        <v>548</v>
      </c>
      <c r="O98" s="62" t="s">
        <v>549</v>
      </c>
      <c r="P98" s="62" t="s">
        <v>550</v>
      </c>
      <c r="Q98" s="35" t="s">
        <v>552</v>
      </c>
    </row>
    <row r="99" spans="1:17" x14ac:dyDescent="0.35">
      <c r="A99" s="19" t="s">
        <v>2</v>
      </c>
      <c r="B99" s="19">
        <v>222</v>
      </c>
      <c r="C99" s="19">
        <v>186</v>
      </c>
      <c r="D99" s="23">
        <v>230</v>
      </c>
      <c r="E99" s="19">
        <v>209</v>
      </c>
      <c r="F99" s="19">
        <v>272</v>
      </c>
      <c r="G99" s="36">
        <v>232</v>
      </c>
      <c r="H99" s="19">
        <v>281</v>
      </c>
      <c r="I99" s="23">
        <f>SUM(B99:H99)</f>
        <v>1632</v>
      </c>
      <c r="J99" s="37">
        <v>275</v>
      </c>
      <c r="K99" s="19">
        <v>311</v>
      </c>
      <c r="L99" s="19">
        <v>225</v>
      </c>
      <c r="M99" s="36">
        <v>300</v>
      </c>
      <c r="N99" s="19">
        <v>338</v>
      </c>
      <c r="O99" s="38">
        <v>377</v>
      </c>
      <c r="P99" s="39">
        <v>234</v>
      </c>
      <c r="Q99" s="23">
        <f>SUM(J99:P99)</f>
        <v>2060</v>
      </c>
    </row>
    <row r="100" spans="1:17" x14ac:dyDescent="0.35">
      <c r="A100" s="19" t="s">
        <v>3</v>
      </c>
      <c r="B100" s="19">
        <v>680</v>
      </c>
      <c r="C100" s="19">
        <v>620</v>
      </c>
      <c r="D100" s="23">
        <v>685</v>
      </c>
      <c r="E100" s="19">
        <v>361</v>
      </c>
      <c r="F100" s="37">
        <v>705</v>
      </c>
      <c r="G100" s="19">
        <v>681</v>
      </c>
      <c r="H100" s="19">
        <v>633</v>
      </c>
      <c r="I100" s="23">
        <f t="shared" ref="I100:I114" si="28">SUM(B100:H100)</f>
        <v>4365</v>
      </c>
      <c r="J100" s="40">
        <v>613</v>
      </c>
      <c r="K100" s="40">
        <v>632</v>
      </c>
      <c r="L100" s="40">
        <v>574</v>
      </c>
      <c r="M100" s="40">
        <v>689</v>
      </c>
      <c r="N100" s="23">
        <v>647</v>
      </c>
      <c r="O100" s="23">
        <v>647</v>
      </c>
      <c r="P100" s="41">
        <v>679</v>
      </c>
      <c r="Q100" s="23">
        <f>SUM(J100:P100)</f>
        <v>4481</v>
      </c>
    </row>
    <row r="101" spans="1:17" x14ac:dyDescent="0.35">
      <c r="A101" s="19" t="s">
        <v>100</v>
      </c>
      <c r="B101" s="19">
        <v>129</v>
      </c>
      <c r="C101" s="19">
        <v>127</v>
      </c>
      <c r="D101" s="23">
        <v>126</v>
      </c>
      <c r="E101" s="19">
        <v>91</v>
      </c>
      <c r="F101" s="19">
        <v>148</v>
      </c>
      <c r="G101" s="19">
        <v>133</v>
      </c>
      <c r="H101" s="19">
        <v>100</v>
      </c>
      <c r="I101" s="23">
        <f t="shared" si="28"/>
        <v>854</v>
      </c>
      <c r="J101" s="23">
        <v>135</v>
      </c>
      <c r="K101" s="37">
        <v>136</v>
      </c>
      <c r="L101" s="19">
        <v>127</v>
      </c>
      <c r="M101" s="19">
        <v>128</v>
      </c>
      <c r="N101" s="19">
        <v>15</v>
      </c>
      <c r="O101" s="23">
        <v>1</v>
      </c>
      <c r="P101" s="23">
        <v>95</v>
      </c>
      <c r="Q101" s="23">
        <f>SUM(J101:P101)</f>
        <v>637</v>
      </c>
    </row>
    <row r="102" spans="1:17" x14ac:dyDescent="0.35">
      <c r="A102" s="19" t="s">
        <v>115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337</v>
      </c>
      <c r="I102" s="23">
        <f t="shared" si="28"/>
        <v>337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349</v>
      </c>
      <c r="Q102" s="23">
        <f>SUM(J102:P102)</f>
        <v>349</v>
      </c>
    </row>
    <row r="103" spans="1:17" x14ac:dyDescent="0.35">
      <c r="A103" s="19" t="s">
        <v>125</v>
      </c>
      <c r="B103" s="19">
        <v>2200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23">
        <f t="shared" si="28"/>
        <v>2200</v>
      </c>
      <c r="J103" s="19">
        <v>1507</v>
      </c>
      <c r="K103" s="19">
        <v>887</v>
      </c>
      <c r="L103" s="42">
        <v>0</v>
      </c>
      <c r="M103" s="42">
        <v>0</v>
      </c>
      <c r="N103" s="42">
        <v>0</v>
      </c>
      <c r="O103" s="19">
        <v>0</v>
      </c>
      <c r="P103" s="19">
        <v>0</v>
      </c>
      <c r="Q103" s="23">
        <f>SUM(J103:P103)</f>
        <v>2394</v>
      </c>
    </row>
    <row r="104" spans="1:17" x14ac:dyDescent="0.35">
      <c r="A104" s="58" t="s">
        <v>120</v>
      </c>
      <c r="B104" s="58">
        <f>SUM(B99:B103)</f>
        <v>3231</v>
      </c>
      <c r="C104" s="58">
        <f t="shared" ref="C104:H104" si="29">SUM(C99:C103)</f>
        <v>933</v>
      </c>
      <c r="D104" s="58">
        <f t="shared" si="29"/>
        <v>1041</v>
      </c>
      <c r="E104" s="58">
        <f t="shared" si="29"/>
        <v>661</v>
      </c>
      <c r="F104" s="58">
        <f t="shared" si="29"/>
        <v>1125</v>
      </c>
      <c r="G104" s="58">
        <f t="shared" si="29"/>
        <v>1046</v>
      </c>
      <c r="H104" s="58">
        <f t="shared" si="29"/>
        <v>1351</v>
      </c>
      <c r="I104" s="60">
        <f t="shared" si="28"/>
        <v>9388</v>
      </c>
      <c r="J104" s="58">
        <f>SUM(J99:J103)</f>
        <v>2530</v>
      </c>
      <c r="K104" s="58">
        <f t="shared" ref="K104:Q104" si="30">SUM(K99:K103)</f>
        <v>1966</v>
      </c>
      <c r="L104" s="58">
        <f t="shared" si="30"/>
        <v>926</v>
      </c>
      <c r="M104" s="58">
        <f t="shared" si="30"/>
        <v>1117</v>
      </c>
      <c r="N104" s="58">
        <f t="shared" si="30"/>
        <v>1000</v>
      </c>
      <c r="O104" s="58">
        <f t="shared" si="30"/>
        <v>1025</v>
      </c>
      <c r="P104" s="58">
        <f t="shared" si="30"/>
        <v>1357</v>
      </c>
      <c r="Q104" s="58">
        <f t="shared" si="30"/>
        <v>9921</v>
      </c>
    </row>
    <row r="105" spans="1:17" x14ac:dyDescent="0.35">
      <c r="A105" s="19" t="s">
        <v>4</v>
      </c>
      <c r="B105" s="23">
        <v>2491</v>
      </c>
      <c r="C105" s="23">
        <v>2288</v>
      </c>
      <c r="D105" s="19">
        <v>2270</v>
      </c>
      <c r="E105" s="19">
        <v>2771</v>
      </c>
      <c r="F105" s="19">
        <v>2642</v>
      </c>
      <c r="G105" s="19">
        <v>2673</v>
      </c>
      <c r="H105" s="36">
        <v>2678</v>
      </c>
      <c r="I105" s="23">
        <f t="shared" si="28"/>
        <v>17813</v>
      </c>
      <c r="J105" s="61">
        <v>2742</v>
      </c>
      <c r="K105" s="61">
        <v>2720</v>
      </c>
      <c r="L105" s="19">
        <v>2357</v>
      </c>
      <c r="M105" s="36">
        <v>2949</v>
      </c>
      <c r="N105" s="23">
        <v>2160</v>
      </c>
      <c r="O105" s="20">
        <v>2536</v>
      </c>
      <c r="P105" s="20">
        <v>2692</v>
      </c>
      <c r="Q105" s="23">
        <f>SUM(J105:P105)</f>
        <v>18156</v>
      </c>
    </row>
    <row r="106" spans="1:17" x14ac:dyDescent="0.35">
      <c r="A106" s="19" t="s">
        <v>112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23">
        <f t="shared" si="28"/>
        <v>0</v>
      </c>
      <c r="J106" s="19">
        <v>0</v>
      </c>
      <c r="K106" s="42">
        <v>0</v>
      </c>
      <c r="L106" s="45">
        <v>0</v>
      </c>
      <c r="M106" s="37">
        <v>0</v>
      </c>
      <c r="N106" s="36">
        <v>0</v>
      </c>
      <c r="O106" s="63">
        <v>0</v>
      </c>
      <c r="P106" s="23">
        <v>0</v>
      </c>
      <c r="Q106" s="23">
        <f>SUM(J106:P106)</f>
        <v>0</v>
      </c>
    </row>
    <row r="107" spans="1:17" x14ac:dyDescent="0.35">
      <c r="A107" s="19" t="s">
        <v>116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36">
        <v>77</v>
      </c>
      <c r="I107" s="23">
        <f t="shared" si="28"/>
        <v>77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36">
        <v>101</v>
      </c>
      <c r="Q107" s="23">
        <f>SUM(J107:P107)</f>
        <v>101</v>
      </c>
    </row>
    <row r="108" spans="1:17" x14ac:dyDescent="0.35">
      <c r="A108" s="19" t="s">
        <v>124</v>
      </c>
      <c r="B108" s="5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36">
        <v>63</v>
      </c>
      <c r="I108" s="23">
        <f t="shared" si="28"/>
        <v>63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  <c r="O108" s="63">
        <v>0</v>
      </c>
      <c r="P108" s="36">
        <v>97</v>
      </c>
      <c r="Q108" s="23">
        <f>SUM(J108:P108)</f>
        <v>97</v>
      </c>
    </row>
    <row r="109" spans="1:17" x14ac:dyDescent="0.35">
      <c r="A109" s="46" t="s">
        <v>120</v>
      </c>
      <c r="B109" s="46">
        <f>SUM(B105:B108)</f>
        <v>2491</v>
      </c>
      <c r="C109" s="46">
        <f t="shared" ref="C109:H109" si="31">SUM(C105:C108)</f>
        <v>2288</v>
      </c>
      <c r="D109" s="46">
        <f t="shared" si="31"/>
        <v>2270</v>
      </c>
      <c r="E109" s="46">
        <f t="shared" si="31"/>
        <v>2771</v>
      </c>
      <c r="F109" s="46">
        <f t="shared" si="31"/>
        <v>2642</v>
      </c>
      <c r="G109" s="46">
        <f t="shared" si="31"/>
        <v>2673</v>
      </c>
      <c r="H109" s="46">
        <f t="shared" si="31"/>
        <v>2818</v>
      </c>
      <c r="I109" s="46">
        <f t="shared" si="28"/>
        <v>17953</v>
      </c>
      <c r="J109" s="46">
        <f>SUM(J105:J108)</f>
        <v>2742</v>
      </c>
      <c r="K109" s="46">
        <f t="shared" ref="K109:Q109" si="32">SUM(K105:K108)</f>
        <v>2720</v>
      </c>
      <c r="L109" s="46">
        <f t="shared" si="32"/>
        <v>2357</v>
      </c>
      <c r="M109" s="46">
        <f t="shared" si="32"/>
        <v>2949</v>
      </c>
      <c r="N109" s="46">
        <f t="shared" si="32"/>
        <v>2160</v>
      </c>
      <c r="O109" s="46">
        <f t="shared" si="32"/>
        <v>2536</v>
      </c>
      <c r="P109" s="46">
        <f t="shared" si="32"/>
        <v>2890</v>
      </c>
      <c r="Q109" s="46">
        <f t="shared" si="32"/>
        <v>18354</v>
      </c>
    </row>
    <row r="110" spans="1:17" x14ac:dyDescent="0.35">
      <c r="A110" s="19" t="s">
        <v>99</v>
      </c>
      <c r="B110" s="19">
        <v>157</v>
      </c>
      <c r="C110" s="19">
        <v>166</v>
      </c>
      <c r="D110" s="23">
        <v>174</v>
      </c>
      <c r="E110" s="19">
        <v>185</v>
      </c>
      <c r="F110" s="19">
        <v>188</v>
      </c>
      <c r="G110" s="19">
        <v>201</v>
      </c>
      <c r="H110" s="19">
        <v>183</v>
      </c>
      <c r="I110" s="23">
        <f t="shared" si="28"/>
        <v>1254</v>
      </c>
      <c r="J110" s="42">
        <v>237</v>
      </c>
      <c r="K110" s="47">
        <v>196</v>
      </c>
      <c r="L110" s="19">
        <v>169</v>
      </c>
      <c r="M110" s="23">
        <v>180</v>
      </c>
      <c r="N110" s="19">
        <v>178</v>
      </c>
      <c r="O110" s="48">
        <v>163</v>
      </c>
      <c r="P110" s="19">
        <v>877</v>
      </c>
      <c r="Q110" s="23">
        <f>SUM(J110:P110)</f>
        <v>2000</v>
      </c>
    </row>
    <row r="111" spans="1:17" x14ac:dyDescent="0.35">
      <c r="A111" s="19" t="s">
        <v>7</v>
      </c>
      <c r="B111" s="19">
        <v>2013</v>
      </c>
      <c r="C111" s="19">
        <v>1630</v>
      </c>
      <c r="D111" s="23">
        <v>1682</v>
      </c>
      <c r="E111" s="19">
        <v>1872</v>
      </c>
      <c r="F111" s="47">
        <v>1678</v>
      </c>
      <c r="G111" s="47">
        <v>1760</v>
      </c>
      <c r="H111" s="47">
        <v>1770</v>
      </c>
      <c r="I111" s="23">
        <f t="shared" si="28"/>
        <v>12405</v>
      </c>
      <c r="J111" s="50">
        <v>1786</v>
      </c>
      <c r="K111" s="19">
        <v>1745</v>
      </c>
      <c r="L111" s="23">
        <v>1648</v>
      </c>
      <c r="M111" s="19">
        <v>1831</v>
      </c>
      <c r="N111" s="23">
        <v>1606</v>
      </c>
      <c r="O111" s="23">
        <v>1705</v>
      </c>
      <c r="P111" s="51">
        <v>1855</v>
      </c>
      <c r="Q111" s="23">
        <f>SUM(J111:P111)</f>
        <v>12176</v>
      </c>
    </row>
    <row r="112" spans="1:17" x14ac:dyDescent="0.35">
      <c r="A112" s="19" t="s">
        <v>103</v>
      </c>
      <c r="B112" s="51">
        <v>564</v>
      </c>
      <c r="C112" s="51">
        <v>750</v>
      </c>
      <c r="D112" s="51">
        <v>404</v>
      </c>
      <c r="E112" s="51">
        <v>638</v>
      </c>
      <c r="F112" s="52">
        <v>477</v>
      </c>
      <c r="G112" s="19">
        <v>598</v>
      </c>
      <c r="H112" s="53">
        <v>766</v>
      </c>
      <c r="I112" s="23">
        <f t="shared" si="28"/>
        <v>4197</v>
      </c>
      <c r="J112" s="19">
        <v>571</v>
      </c>
      <c r="K112" s="19">
        <v>374</v>
      </c>
      <c r="L112" s="19">
        <v>641</v>
      </c>
      <c r="M112" s="37">
        <v>670</v>
      </c>
      <c r="N112" s="40">
        <v>614</v>
      </c>
      <c r="O112" s="23">
        <v>593</v>
      </c>
      <c r="P112" s="23">
        <v>648</v>
      </c>
      <c r="Q112" s="23">
        <f>SUM(J112:P112)</f>
        <v>4111</v>
      </c>
    </row>
    <row r="113" spans="1:17" x14ac:dyDescent="0.35">
      <c r="A113" s="54" t="s">
        <v>120</v>
      </c>
      <c r="B113" s="55">
        <f t="shared" ref="B113:H113" si="33">SUM(B110:B112)</f>
        <v>2734</v>
      </c>
      <c r="C113" s="55">
        <f t="shared" si="33"/>
        <v>2546</v>
      </c>
      <c r="D113" s="55">
        <f t="shared" si="33"/>
        <v>2260</v>
      </c>
      <c r="E113" s="55">
        <f t="shared" si="33"/>
        <v>2695</v>
      </c>
      <c r="F113" s="55">
        <f t="shared" si="33"/>
        <v>2343</v>
      </c>
      <c r="G113" s="55">
        <f t="shared" si="33"/>
        <v>2559</v>
      </c>
      <c r="H113" s="55">
        <f t="shared" si="33"/>
        <v>2719</v>
      </c>
      <c r="I113" s="55">
        <f t="shared" si="28"/>
        <v>17856</v>
      </c>
      <c r="J113" s="54">
        <f>SUM(J110:J112)</f>
        <v>2594</v>
      </c>
      <c r="K113" s="54">
        <f>SUM(K110:K112)</f>
        <v>2315</v>
      </c>
      <c r="L113" s="54">
        <f t="shared" ref="L113:Q113" si="34">SUM(L110:L112)</f>
        <v>2458</v>
      </c>
      <c r="M113" s="54">
        <f t="shared" si="34"/>
        <v>2681</v>
      </c>
      <c r="N113" s="54">
        <f t="shared" si="34"/>
        <v>2398</v>
      </c>
      <c r="O113" s="54">
        <f t="shared" si="34"/>
        <v>2461</v>
      </c>
      <c r="P113" s="54">
        <f t="shared" si="34"/>
        <v>3380</v>
      </c>
      <c r="Q113" s="54">
        <f t="shared" si="34"/>
        <v>18287</v>
      </c>
    </row>
    <row r="114" spans="1:17" x14ac:dyDescent="0.35">
      <c r="A114" s="56" t="s">
        <v>11</v>
      </c>
      <c r="B114" s="57">
        <f>B113+B109+B104</f>
        <v>8456</v>
      </c>
      <c r="C114" s="57">
        <f t="shared" ref="C114:H114" si="35">C113+C109+C104</f>
        <v>5767</v>
      </c>
      <c r="D114" s="57">
        <f t="shared" si="35"/>
        <v>5571</v>
      </c>
      <c r="E114" s="57">
        <f t="shared" si="35"/>
        <v>6127</v>
      </c>
      <c r="F114" s="57">
        <f t="shared" si="35"/>
        <v>6110</v>
      </c>
      <c r="G114" s="57">
        <f t="shared" si="35"/>
        <v>6278</v>
      </c>
      <c r="H114" s="57">
        <f t="shared" si="35"/>
        <v>6888</v>
      </c>
      <c r="I114" s="57">
        <f t="shared" si="28"/>
        <v>45197</v>
      </c>
      <c r="J114" s="56">
        <f>J113+J109+J104</f>
        <v>7866</v>
      </c>
      <c r="K114" s="56">
        <f t="shared" ref="K114:Q114" si="36">K113+K109+K104</f>
        <v>7001</v>
      </c>
      <c r="L114" s="56">
        <f t="shared" si="36"/>
        <v>5741</v>
      </c>
      <c r="M114" s="56">
        <f t="shared" si="36"/>
        <v>6747</v>
      </c>
      <c r="N114" s="56">
        <f t="shared" si="36"/>
        <v>5558</v>
      </c>
      <c r="O114" s="56">
        <f t="shared" si="36"/>
        <v>6022</v>
      </c>
      <c r="P114" s="56">
        <f t="shared" si="36"/>
        <v>7627</v>
      </c>
      <c r="Q114" s="56">
        <f t="shared" si="36"/>
        <v>46562</v>
      </c>
    </row>
    <row r="116" spans="1:17" x14ac:dyDescent="0.35">
      <c r="A116" s="31" t="s">
        <v>0</v>
      </c>
      <c r="B116" s="32"/>
      <c r="C116" s="3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1:17" x14ac:dyDescent="0.35">
      <c r="A117" s="33" t="s">
        <v>1</v>
      </c>
      <c r="B117" s="62" t="s">
        <v>563</v>
      </c>
      <c r="C117" s="62" t="s">
        <v>564</v>
      </c>
      <c r="D117" s="62" t="s">
        <v>565</v>
      </c>
      <c r="E117" s="62" t="s">
        <v>566</v>
      </c>
      <c r="F117" s="62" t="s">
        <v>567</v>
      </c>
      <c r="G117" s="62" t="s">
        <v>568</v>
      </c>
      <c r="H117" s="62" t="s">
        <v>570</v>
      </c>
      <c r="I117" s="35" t="s">
        <v>569</v>
      </c>
      <c r="J117" s="62" t="s">
        <v>571</v>
      </c>
      <c r="K117" s="62" t="s">
        <v>572</v>
      </c>
      <c r="L117" s="62" t="s">
        <v>573</v>
      </c>
      <c r="M117" s="62" t="s">
        <v>574</v>
      </c>
      <c r="N117" s="62" t="s">
        <v>575</v>
      </c>
      <c r="O117" s="62" t="s">
        <v>576</v>
      </c>
      <c r="P117" s="62" t="s">
        <v>578</v>
      </c>
      <c r="Q117" s="35" t="s">
        <v>577</v>
      </c>
    </row>
    <row r="118" spans="1:17" x14ac:dyDescent="0.35">
      <c r="A118" s="19" t="s">
        <v>2</v>
      </c>
      <c r="B118" s="19">
        <v>183</v>
      </c>
      <c r="C118" s="19">
        <v>257</v>
      </c>
      <c r="D118" s="23">
        <v>258</v>
      </c>
      <c r="E118" s="19">
        <v>343</v>
      </c>
      <c r="F118" s="19">
        <v>185</v>
      </c>
      <c r="G118" s="36">
        <v>264</v>
      </c>
      <c r="H118" s="19">
        <v>303</v>
      </c>
      <c r="I118" s="23">
        <f>SUM(B118:H118)</f>
        <v>1793</v>
      </c>
      <c r="J118" s="37">
        <v>279</v>
      </c>
      <c r="K118" s="19">
        <v>211</v>
      </c>
      <c r="L118" s="19">
        <v>341</v>
      </c>
      <c r="M118" s="36">
        <v>184</v>
      </c>
      <c r="N118" s="19">
        <v>237</v>
      </c>
      <c r="O118" s="38">
        <v>286</v>
      </c>
      <c r="P118" s="39">
        <v>233</v>
      </c>
      <c r="Q118" s="23">
        <f>SUM(J118:P118)</f>
        <v>1771</v>
      </c>
    </row>
    <row r="119" spans="1:17" x14ac:dyDescent="0.35">
      <c r="A119" s="19" t="s">
        <v>3</v>
      </c>
      <c r="B119" s="19">
        <v>625</v>
      </c>
      <c r="C119" s="19">
        <v>615</v>
      </c>
      <c r="D119" s="23">
        <v>677</v>
      </c>
      <c r="E119" s="19">
        <v>652</v>
      </c>
      <c r="F119" s="37">
        <v>602</v>
      </c>
      <c r="G119" s="19">
        <v>607</v>
      </c>
      <c r="H119" s="19">
        <v>588</v>
      </c>
      <c r="I119" s="23">
        <f t="shared" ref="I119:I133" si="37">SUM(B119:H119)</f>
        <v>4366</v>
      </c>
      <c r="J119" s="40">
        <v>598</v>
      </c>
      <c r="K119" s="40">
        <v>614</v>
      </c>
      <c r="L119" s="40">
        <v>633</v>
      </c>
      <c r="M119" s="40">
        <v>650</v>
      </c>
      <c r="N119" s="23">
        <v>667</v>
      </c>
      <c r="O119" s="23">
        <v>605</v>
      </c>
      <c r="P119" s="41">
        <v>627</v>
      </c>
      <c r="Q119" s="23">
        <f>SUM(J119:P119)</f>
        <v>4394</v>
      </c>
    </row>
    <row r="120" spans="1:17" x14ac:dyDescent="0.35">
      <c r="A120" s="19" t="s">
        <v>100</v>
      </c>
      <c r="B120" s="19">
        <v>131</v>
      </c>
      <c r="C120" s="19">
        <v>226</v>
      </c>
      <c r="D120" s="23">
        <v>6</v>
      </c>
      <c r="E120" s="19">
        <v>1</v>
      </c>
      <c r="F120" s="19">
        <v>0</v>
      </c>
      <c r="G120" s="19">
        <v>0</v>
      </c>
      <c r="H120" s="19">
        <v>0</v>
      </c>
      <c r="I120" s="23">
        <f t="shared" si="37"/>
        <v>364</v>
      </c>
      <c r="J120" s="23">
        <v>0</v>
      </c>
      <c r="K120" s="37">
        <v>0</v>
      </c>
      <c r="L120" s="19">
        <v>0</v>
      </c>
      <c r="M120" s="19">
        <v>0</v>
      </c>
      <c r="N120" s="19">
        <v>0</v>
      </c>
      <c r="O120" s="23">
        <v>0</v>
      </c>
      <c r="P120" s="23">
        <v>0</v>
      </c>
      <c r="Q120" s="23">
        <f>SUM(J120:P120)</f>
        <v>0</v>
      </c>
    </row>
    <row r="121" spans="1:17" x14ac:dyDescent="0.35">
      <c r="A121" s="19" t="s">
        <v>115</v>
      </c>
      <c r="B121" s="19">
        <v>0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135</v>
      </c>
      <c r="I121" s="23">
        <f t="shared" si="37"/>
        <v>135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56</v>
      </c>
      <c r="Q121" s="23">
        <f>SUM(J121:P121)</f>
        <v>56</v>
      </c>
    </row>
    <row r="122" spans="1:17" x14ac:dyDescent="0.35">
      <c r="A122" s="19" t="s">
        <v>125</v>
      </c>
      <c r="B122" s="19">
        <v>0</v>
      </c>
      <c r="C122" s="19">
        <v>0</v>
      </c>
      <c r="D122" s="19">
        <v>0</v>
      </c>
      <c r="E122" s="19">
        <v>0</v>
      </c>
      <c r="F122" s="19">
        <v>0</v>
      </c>
      <c r="G122" s="19">
        <v>1789</v>
      </c>
      <c r="H122" s="19">
        <v>0</v>
      </c>
      <c r="I122" s="23">
        <f t="shared" si="37"/>
        <v>1789</v>
      </c>
      <c r="J122" s="19">
        <v>0</v>
      </c>
      <c r="K122" s="19">
        <v>0</v>
      </c>
      <c r="L122" s="42">
        <v>0</v>
      </c>
      <c r="M122" s="42">
        <v>0</v>
      </c>
      <c r="N122" s="42">
        <v>0</v>
      </c>
      <c r="O122" s="19">
        <v>0</v>
      </c>
      <c r="P122" s="19">
        <v>0</v>
      </c>
      <c r="Q122" s="23">
        <f>SUM(J122:P122)</f>
        <v>0</v>
      </c>
    </row>
    <row r="123" spans="1:17" x14ac:dyDescent="0.35">
      <c r="A123" s="58" t="s">
        <v>120</v>
      </c>
      <c r="B123" s="58">
        <f>SUM(B118:B122)</f>
        <v>939</v>
      </c>
      <c r="C123" s="58">
        <f t="shared" ref="C123:H123" si="38">SUM(C118:C122)</f>
        <v>1098</v>
      </c>
      <c r="D123" s="58">
        <f t="shared" si="38"/>
        <v>941</v>
      </c>
      <c r="E123" s="58">
        <f t="shared" si="38"/>
        <v>996</v>
      </c>
      <c r="F123" s="58">
        <f t="shared" si="38"/>
        <v>787</v>
      </c>
      <c r="G123" s="58">
        <f t="shared" si="38"/>
        <v>2660</v>
      </c>
      <c r="H123" s="58">
        <f t="shared" si="38"/>
        <v>1026</v>
      </c>
      <c r="I123" s="60">
        <f t="shared" si="37"/>
        <v>8447</v>
      </c>
      <c r="J123" s="58">
        <f>SUM(J118:J122)</f>
        <v>877</v>
      </c>
      <c r="K123" s="58">
        <f t="shared" ref="K123:Q123" si="39">SUM(K118:K122)</f>
        <v>825</v>
      </c>
      <c r="L123" s="58">
        <f t="shared" si="39"/>
        <v>974</v>
      </c>
      <c r="M123" s="58">
        <f t="shared" si="39"/>
        <v>834</v>
      </c>
      <c r="N123" s="58">
        <f t="shared" si="39"/>
        <v>904</v>
      </c>
      <c r="O123" s="58">
        <f t="shared" si="39"/>
        <v>891</v>
      </c>
      <c r="P123" s="58">
        <f t="shared" si="39"/>
        <v>916</v>
      </c>
      <c r="Q123" s="58">
        <f t="shared" si="39"/>
        <v>6221</v>
      </c>
    </row>
    <row r="124" spans="1:17" x14ac:dyDescent="0.35">
      <c r="A124" s="19" t="s">
        <v>4</v>
      </c>
      <c r="B124" s="23">
        <v>2240</v>
      </c>
      <c r="C124" s="23">
        <v>2796</v>
      </c>
      <c r="D124" s="19">
        <v>2625</v>
      </c>
      <c r="E124" s="19">
        <v>2609</v>
      </c>
      <c r="F124" s="19">
        <v>2841</v>
      </c>
      <c r="G124" s="19">
        <v>2921</v>
      </c>
      <c r="H124" s="36">
        <v>2941</v>
      </c>
      <c r="I124" s="23">
        <f t="shared" si="37"/>
        <v>18973</v>
      </c>
      <c r="J124" s="61">
        <v>2870</v>
      </c>
      <c r="K124" s="61">
        <v>2677</v>
      </c>
      <c r="L124" s="19">
        <v>2916</v>
      </c>
      <c r="M124" s="36">
        <v>2875</v>
      </c>
      <c r="N124" s="23">
        <v>2625</v>
      </c>
      <c r="O124" s="20">
        <v>2674</v>
      </c>
      <c r="P124" s="20">
        <v>2350</v>
      </c>
      <c r="Q124" s="23">
        <f>SUM(J124:P124)</f>
        <v>18987</v>
      </c>
    </row>
    <row r="125" spans="1:17" x14ac:dyDescent="0.35">
      <c r="A125" s="19" t="s">
        <v>112</v>
      </c>
      <c r="B125" s="19">
        <v>0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23">
        <f t="shared" si="37"/>
        <v>0</v>
      </c>
      <c r="J125" s="19">
        <v>0</v>
      </c>
      <c r="K125" s="42">
        <v>0</v>
      </c>
      <c r="L125" s="45">
        <v>0</v>
      </c>
      <c r="M125" s="37">
        <v>0</v>
      </c>
      <c r="N125" s="36">
        <v>0</v>
      </c>
      <c r="O125" s="63">
        <v>0</v>
      </c>
      <c r="P125" s="23">
        <v>0</v>
      </c>
      <c r="Q125" s="23">
        <f>SUM(J125:P125)</f>
        <v>0</v>
      </c>
    </row>
    <row r="126" spans="1:17" x14ac:dyDescent="0.35">
      <c r="A126" s="19" t="s">
        <v>116</v>
      </c>
      <c r="B126" s="19">
        <v>0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36">
        <v>0</v>
      </c>
      <c r="I126" s="23">
        <v>92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36">
        <v>13</v>
      </c>
      <c r="Q126" s="23">
        <f>SUM(J126:P126)</f>
        <v>13</v>
      </c>
    </row>
    <row r="127" spans="1:17" x14ac:dyDescent="0.35">
      <c r="A127" s="19" t="s">
        <v>124</v>
      </c>
      <c r="B127" s="59">
        <v>0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36">
        <v>0</v>
      </c>
      <c r="I127" s="23">
        <v>68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36">
        <v>84</v>
      </c>
      <c r="Q127" s="23">
        <f>SUM(J127:P127)</f>
        <v>84</v>
      </c>
    </row>
    <row r="128" spans="1:17" x14ac:dyDescent="0.35">
      <c r="A128" s="46" t="s">
        <v>120</v>
      </c>
      <c r="B128" s="46">
        <f>SUM(B124:B127)</f>
        <v>2240</v>
      </c>
      <c r="C128" s="46">
        <f t="shared" ref="C128:H128" si="40">SUM(C124:C127)</f>
        <v>2796</v>
      </c>
      <c r="D128" s="46">
        <f t="shared" si="40"/>
        <v>2625</v>
      </c>
      <c r="E128" s="46">
        <f t="shared" si="40"/>
        <v>2609</v>
      </c>
      <c r="F128" s="46">
        <f t="shared" si="40"/>
        <v>2841</v>
      </c>
      <c r="G128" s="46">
        <f t="shared" si="40"/>
        <v>2921</v>
      </c>
      <c r="H128" s="46">
        <f t="shared" si="40"/>
        <v>2941</v>
      </c>
      <c r="I128" s="46">
        <f t="shared" si="37"/>
        <v>18973</v>
      </c>
      <c r="J128" s="46">
        <f>SUM(J124:J127)</f>
        <v>2870</v>
      </c>
      <c r="K128" s="46">
        <f t="shared" ref="K128:Q128" si="41">SUM(K124:K127)</f>
        <v>2677</v>
      </c>
      <c r="L128" s="46">
        <f t="shared" si="41"/>
        <v>2916</v>
      </c>
      <c r="M128" s="46">
        <f t="shared" si="41"/>
        <v>2875</v>
      </c>
      <c r="N128" s="46">
        <f t="shared" si="41"/>
        <v>2625</v>
      </c>
      <c r="O128" s="46">
        <f t="shared" si="41"/>
        <v>2674</v>
      </c>
      <c r="P128" s="46">
        <f t="shared" si="41"/>
        <v>2447</v>
      </c>
      <c r="Q128" s="46">
        <f t="shared" si="41"/>
        <v>19084</v>
      </c>
    </row>
    <row r="129" spans="1:18" x14ac:dyDescent="0.35">
      <c r="A129" s="19" t="s">
        <v>99</v>
      </c>
      <c r="B129" s="19">
        <v>176</v>
      </c>
      <c r="C129" s="19">
        <v>872</v>
      </c>
      <c r="D129" s="23">
        <v>909</v>
      </c>
      <c r="E129" s="19">
        <v>162</v>
      </c>
      <c r="F129" s="19">
        <v>174</v>
      </c>
      <c r="G129" s="19">
        <v>153</v>
      </c>
      <c r="H129" s="19">
        <v>196</v>
      </c>
      <c r="I129" s="23">
        <f t="shared" si="37"/>
        <v>2642</v>
      </c>
      <c r="J129" s="42">
        <v>173</v>
      </c>
      <c r="K129" s="47">
        <v>105</v>
      </c>
      <c r="L129" s="19">
        <v>180</v>
      </c>
      <c r="M129" s="23">
        <v>181</v>
      </c>
      <c r="N129" s="19">
        <v>139</v>
      </c>
      <c r="O129" s="48">
        <v>207</v>
      </c>
      <c r="P129" s="19">
        <v>216</v>
      </c>
      <c r="Q129" s="23">
        <f>SUM(J129:P129)</f>
        <v>1201</v>
      </c>
    </row>
    <row r="130" spans="1:18" x14ac:dyDescent="0.35">
      <c r="A130" s="19" t="s">
        <v>7</v>
      </c>
      <c r="B130" s="19">
        <v>1875</v>
      </c>
      <c r="C130" s="19">
        <v>1828</v>
      </c>
      <c r="D130" s="23">
        <v>1851</v>
      </c>
      <c r="E130" s="19">
        <v>1928</v>
      </c>
      <c r="F130" s="47">
        <v>1774</v>
      </c>
      <c r="G130" s="47">
        <v>1695</v>
      </c>
      <c r="H130" s="47">
        <v>1650</v>
      </c>
      <c r="I130" s="23">
        <f t="shared" si="37"/>
        <v>12601</v>
      </c>
      <c r="J130" s="50">
        <v>1758</v>
      </c>
      <c r="K130" s="19">
        <v>1674</v>
      </c>
      <c r="L130" s="23">
        <v>1488</v>
      </c>
      <c r="M130" s="19">
        <v>1252</v>
      </c>
      <c r="N130" s="23">
        <v>1253</v>
      </c>
      <c r="O130" s="23">
        <v>1289</v>
      </c>
      <c r="P130" s="51">
        <v>1249</v>
      </c>
      <c r="Q130" s="23">
        <f>SUM(J130:P130)</f>
        <v>9963</v>
      </c>
    </row>
    <row r="131" spans="1:18" x14ac:dyDescent="0.35">
      <c r="A131" s="19" t="s">
        <v>103</v>
      </c>
      <c r="B131" s="51">
        <v>591</v>
      </c>
      <c r="C131" s="51">
        <v>720</v>
      </c>
      <c r="D131" s="51">
        <v>779</v>
      </c>
      <c r="E131" s="51">
        <v>632</v>
      </c>
      <c r="F131" s="52">
        <v>664</v>
      </c>
      <c r="G131" s="19">
        <v>563</v>
      </c>
      <c r="H131" s="53">
        <v>571</v>
      </c>
      <c r="I131" s="23">
        <f t="shared" si="37"/>
        <v>4520</v>
      </c>
      <c r="J131" s="19">
        <v>555</v>
      </c>
      <c r="K131" s="19">
        <v>755</v>
      </c>
      <c r="L131" s="19">
        <v>661</v>
      </c>
      <c r="M131" s="37">
        <v>645</v>
      </c>
      <c r="N131" s="40">
        <v>707</v>
      </c>
      <c r="O131" s="23">
        <v>689</v>
      </c>
      <c r="P131" s="23">
        <v>686</v>
      </c>
      <c r="Q131" s="23">
        <f>SUM(J131:P131)</f>
        <v>4698</v>
      </c>
    </row>
    <row r="132" spans="1:18" x14ac:dyDescent="0.35">
      <c r="A132" s="54" t="s">
        <v>120</v>
      </c>
      <c r="B132" s="55">
        <f t="shared" ref="B132:H132" si="42">SUM(B129:B131)</f>
        <v>2642</v>
      </c>
      <c r="C132" s="55">
        <f t="shared" si="42"/>
        <v>3420</v>
      </c>
      <c r="D132" s="55">
        <f t="shared" si="42"/>
        <v>3539</v>
      </c>
      <c r="E132" s="55">
        <f t="shared" si="42"/>
        <v>2722</v>
      </c>
      <c r="F132" s="55">
        <f t="shared" si="42"/>
        <v>2612</v>
      </c>
      <c r="G132" s="55">
        <f t="shared" si="42"/>
        <v>2411</v>
      </c>
      <c r="H132" s="55">
        <f t="shared" si="42"/>
        <v>2417</v>
      </c>
      <c r="I132" s="55">
        <f t="shared" si="37"/>
        <v>19763</v>
      </c>
      <c r="J132" s="54">
        <f>SUM(J129:J131)</f>
        <v>2486</v>
      </c>
      <c r="K132" s="54">
        <f>SUM(K129:K131)</f>
        <v>2534</v>
      </c>
      <c r="L132" s="54">
        <f t="shared" ref="L132:Q132" si="43">SUM(L129:L131)</f>
        <v>2329</v>
      </c>
      <c r="M132" s="54">
        <f t="shared" si="43"/>
        <v>2078</v>
      </c>
      <c r="N132" s="54">
        <f t="shared" si="43"/>
        <v>2099</v>
      </c>
      <c r="O132" s="54">
        <f t="shared" si="43"/>
        <v>2185</v>
      </c>
      <c r="P132" s="54">
        <f t="shared" si="43"/>
        <v>2151</v>
      </c>
      <c r="Q132" s="54">
        <f t="shared" si="43"/>
        <v>15862</v>
      </c>
    </row>
    <row r="133" spans="1:18" x14ac:dyDescent="0.35">
      <c r="A133" s="56" t="s">
        <v>11</v>
      </c>
      <c r="B133" s="57">
        <f>B132+B128+B123</f>
        <v>5821</v>
      </c>
      <c r="C133" s="57">
        <f t="shared" ref="C133:H133" si="44">C132+C128+C123</f>
        <v>7314</v>
      </c>
      <c r="D133" s="57">
        <f t="shared" si="44"/>
        <v>7105</v>
      </c>
      <c r="E133" s="57">
        <f t="shared" si="44"/>
        <v>6327</v>
      </c>
      <c r="F133" s="57">
        <f t="shared" si="44"/>
        <v>6240</v>
      </c>
      <c r="G133" s="57">
        <f t="shared" si="44"/>
        <v>7992</v>
      </c>
      <c r="H133" s="57">
        <f t="shared" si="44"/>
        <v>6384</v>
      </c>
      <c r="I133" s="57">
        <f t="shared" si="37"/>
        <v>47183</v>
      </c>
      <c r="J133" s="56">
        <f>J132+J128+J123</f>
        <v>6233</v>
      </c>
      <c r="K133" s="56">
        <f t="shared" ref="K133:Q133" si="45">K132+K128+K123</f>
        <v>6036</v>
      </c>
      <c r="L133" s="56">
        <f t="shared" si="45"/>
        <v>6219</v>
      </c>
      <c r="M133" s="56">
        <f t="shared" si="45"/>
        <v>5787</v>
      </c>
      <c r="N133" s="56">
        <f t="shared" si="45"/>
        <v>5628</v>
      </c>
      <c r="O133" s="56">
        <f t="shared" si="45"/>
        <v>5750</v>
      </c>
      <c r="P133" s="56">
        <f t="shared" si="45"/>
        <v>5514</v>
      </c>
      <c r="Q133" s="56">
        <f t="shared" si="45"/>
        <v>41167</v>
      </c>
    </row>
    <row r="135" spans="1:18" x14ac:dyDescent="0.35">
      <c r="A135" s="31" t="s">
        <v>0</v>
      </c>
      <c r="B135" s="32"/>
      <c r="C135" s="3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1:18" x14ac:dyDescent="0.35">
      <c r="A136" s="33" t="s">
        <v>1</v>
      </c>
      <c r="B136" s="62" t="s">
        <v>631</v>
      </c>
      <c r="C136" s="62" t="s">
        <v>632</v>
      </c>
      <c r="D136" s="62" t="s">
        <v>633</v>
      </c>
      <c r="E136" s="62" t="s">
        <v>634</v>
      </c>
      <c r="F136" s="62" t="s">
        <v>635</v>
      </c>
      <c r="G136" s="62" t="s">
        <v>636</v>
      </c>
      <c r="H136" s="62" t="s">
        <v>637</v>
      </c>
      <c r="I136" s="35" t="s">
        <v>638</v>
      </c>
      <c r="J136" s="62" t="s">
        <v>639</v>
      </c>
      <c r="K136" s="62" t="s">
        <v>640</v>
      </c>
      <c r="L136" s="62" t="s">
        <v>641</v>
      </c>
      <c r="M136" s="62" t="s">
        <v>642</v>
      </c>
      <c r="N136" s="62" t="s">
        <v>643</v>
      </c>
      <c r="O136" s="62" t="s">
        <v>644</v>
      </c>
      <c r="P136" s="62" t="s">
        <v>645</v>
      </c>
      <c r="Q136" s="35" t="s">
        <v>646</v>
      </c>
    </row>
    <row r="137" spans="1:18" x14ac:dyDescent="0.35">
      <c r="A137" s="19" t="s">
        <v>2</v>
      </c>
      <c r="B137" s="19">
        <v>211</v>
      </c>
      <c r="C137" s="19">
        <v>215</v>
      </c>
      <c r="D137" s="23">
        <v>140</v>
      </c>
      <c r="E137" s="19">
        <v>212</v>
      </c>
      <c r="F137" s="19">
        <v>169</v>
      </c>
      <c r="G137" s="36">
        <v>144</v>
      </c>
      <c r="H137" s="19">
        <v>173</v>
      </c>
      <c r="I137" s="23">
        <f>SUM(B137:H137)</f>
        <v>1264</v>
      </c>
      <c r="J137" s="37">
        <v>190</v>
      </c>
      <c r="K137" s="19">
        <v>100</v>
      </c>
      <c r="L137" s="19">
        <v>188</v>
      </c>
      <c r="M137" s="36">
        <v>211</v>
      </c>
      <c r="N137" s="19">
        <v>187</v>
      </c>
      <c r="O137" s="38">
        <v>139</v>
      </c>
      <c r="P137" s="39">
        <v>0</v>
      </c>
      <c r="Q137" s="23">
        <f>SUM(J137:P137)</f>
        <v>1015</v>
      </c>
    </row>
    <row r="138" spans="1:18" x14ac:dyDescent="0.35">
      <c r="A138" s="19" t="s">
        <v>3</v>
      </c>
      <c r="B138" s="19">
        <v>590</v>
      </c>
      <c r="C138" s="19">
        <v>614</v>
      </c>
      <c r="D138" s="23">
        <v>618</v>
      </c>
      <c r="E138" s="19">
        <v>662</v>
      </c>
      <c r="F138" s="37">
        <v>692</v>
      </c>
      <c r="G138" s="19">
        <v>579</v>
      </c>
      <c r="H138" s="19">
        <v>606</v>
      </c>
      <c r="I138" s="23">
        <f t="shared" ref="I138:I146" si="46">SUM(B138:H138)</f>
        <v>4361</v>
      </c>
      <c r="J138" s="40">
        <v>591</v>
      </c>
      <c r="K138" s="40">
        <v>626</v>
      </c>
      <c r="L138" s="40">
        <v>600</v>
      </c>
      <c r="M138" s="40">
        <v>600</v>
      </c>
      <c r="N138" s="23">
        <v>552</v>
      </c>
      <c r="O138" s="23">
        <v>242</v>
      </c>
      <c r="P138" s="41">
        <v>443</v>
      </c>
      <c r="Q138" s="23">
        <f>SUM(J138:P138)</f>
        <v>3654</v>
      </c>
      <c r="R138" s="21"/>
    </row>
    <row r="139" spans="1:18" x14ac:dyDescent="0.35">
      <c r="A139" s="19" t="s">
        <v>100</v>
      </c>
      <c r="B139" s="19">
        <v>290</v>
      </c>
      <c r="C139" s="19">
        <v>171</v>
      </c>
      <c r="D139" s="23">
        <v>77</v>
      </c>
      <c r="E139" s="19">
        <v>122</v>
      </c>
      <c r="F139" s="19">
        <v>183</v>
      </c>
      <c r="G139" s="19">
        <v>128</v>
      </c>
      <c r="H139" s="19">
        <v>157</v>
      </c>
      <c r="I139" s="23">
        <f t="shared" si="46"/>
        <v>1128</v>
      </c>
      <c r="J139" s="23">
        <v>146</v>
      </c>
      <c r="K139" s="37">
        <v>159</v>
      </c>
      <c r="L139" s="19">
        <v>147</v>
      </c>
      <c r="M139" s="19">
        <v>129</v>
      </c>
      <c r="N139" s="19">
        <v>0</v>
      </c>
      <c r="O139" s="23">
        <v>0</v>
      </c>
      <c r="P139" s="23">
        <v>182</v>
      </c>
      <c r="Q139" s="23">
        <f>SUM(J139:P139)</f>
        <v>763</v>
      </c>
      <c r="R139" s="21"/>
    </row>
    <row r="140" spans="1:18" x14ac:dyDescent="0.35">
      <c r="A140" s="19" t="s">
        <v>115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41</v>
      </c>
      <c r="I140" s="23">
        <f t="shared" si="46"/>
        <v>41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37</v>
      </c>
      <c r="Q140" s="23">
        <f>SUM(J140:P140)</f>
        <v>37</v>
      </c>
      <c r="R140" s="21"/>
    </row>
    <row r="141" spans="1:18" x14ac:dyDescent="0.35">
      <c r="A141" s="19" t="s">
        <v>125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23">
        <f t="shared" si="46"/>
        <v>0</v>
      </c>
      <c r="J141" s="19">
        <v>0</v>
      </c>
      <c r="K141" s="19">
        <v>0</v>
      </c>
      <c r="L141" s="42">
        <v>0</v>
      </c>
      <c r="M141" s="42">
        <v>0</v>
      </c>
      <c r="N141" s="42">
        <v>2897</v>
      </c>
      <c r="O141" s="19">
        <v>0</v>
      </c>
      <c r="P141" s="19">
        <v>0</v>
      </c>
      <c r="Q141" s="23">
        <f>SUM(J141:P141)</f>
        <v>2897</v>
      </c>
      <c r="R141" s="21"/>
    </row>
    <row r="142" spans="1:18" x14ac:dyDescent="0.35">
      <c r="A142" s="58" t="s">
        <v>120</v>
      </c>
      <c r="B142" s="58">
        <f>SUM(B137:B141)</f>
        <v>1091</v>
      </c>
      <c r="C142" s="58">
        <f t="shared" ref="C142:H142" si="47">SUM(C137:C141)</f>
        <v>1000</v>
      </c>
      <c r="D142" s="58">
        <f t="shared" si="47"/>
        <v>835</v>
      </c>
      <c r="E142" s="58">
        <f t="shared" si="47"/>
        <v>996</v>
      </c>
      <c r="F142" s="58">
        <f t="shared" si="47"/>
        <v>1044</v>
      </c>
      <c r="G142" s="58">
        <f t="shared" si="47"/>
        <v>851</v>
      </c>
      <c r="H142" s="58">
        <f t="shared" si="47"/>
        <v>977</v>
      </c>
      <c r="I142" s="60">
        <f t="shared" si="46"/>
        <v>6794</v>
      </c>
      <c r="J142" s="58">
        <f>SUM(J137:J141)</f>
        <v>927</v>
      </c>
      <c r="K142" s="58">
        <f t="shared" ref="K142:Q142" si="48">SUM(K137:K141)</f>
        <v>885</v>
      </c>
      <c r="L142" s="58">
        <f t="shared" si="48"/>
        <v>935</v>
      </c>
      <c r="M142" s="58">
        <f t="shared" si="48"/>
        <v>940</v>
      </c>
      <c r="N142" s="58">
        <f t="shared" si="48"/>
        <v>3636</v>
      </c>
      <c r="O142" s="58">
        <f t="shared" si="48"/>
        <v>381</v>
      </c>
      <c r="P142" s="58">
        <f t="shared" si="48"/>
        <v>662</v>
      </c>
      <c r="Q142" s="58">
        <f t="shared" si="48"/>
        <v>8366</v>
      </c>
      <c r="R142" s="21"/>
    </row>
    <row r="143" spans="1:18" x14ac:dyDescent="0.35">
      <c r="A143" s="19" t="s">
        <v>4</v>
      </c>
      <c r="B143" s="23">
        <v>2233</v>
      </c>
      <c r="C143" s="23">
        <v>2584</v>
      </c>
      <c r="D143" s="19">
        <v>2406</v>
      </c>
      <c r="E143" s="19">
        <v>2425</v>
      </c>
      <c r="F143" s="19">
        <v>1873</v>
      </c>
      <c r="G143" s="19">
        <v>2552</v>
      </c>
      <c r="H143" s="36">
        <v>1874</v>
      </c>
      <c r="I143" s="23">
        <f t="shared" si="46"/>
        <v>15947</v>
      </c>
      <c r="J143" s="61">
        <v>246</v>
      </c>
      <c r="K143" s="61">
        <v>1965</v>
      </c>
      <c r="L143" s="19">
        <v>2180</v>
      </c>
      <c r="M143" s="36">
        <v>2630</v>
      </c>
      <c r="N143" s="23">
        <v>2513</v>
      </c>
      <c r="O143" s="20">
        <v>2689</v>
      </c>
      <c r="P143" s="20">
        <v>2006</v>
      </c>
      <c r="Q143" s="23">
        <f>SUM(J143:P143)</f>
        <v>14229</v>
      </c>
      <c r="R143" s="21"/>
    </row>
    <row r="144" spans="1:18" x14ac:dyDescent="0.35">
      <c r="A144" s="19" t="s">
        <v>112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23">
        <f t="shared" si="46"/>
        <v>0</v>
      </c>
      <c r="J144" s="19">
        <v>0</v>
      </c>
      <c r="K144" s="42">
        <v>0</v>
      </c>
      <c r="L144" s="45">
        <v>0</v>
      </c>
      <c r="M144" s="37">
        <v>0</v>
      </c>
      <c r="N144" s="36">
        <v>0</v>
      </c>
      <c r="O144" s="63">
        <v>0</v>
      </c>
      <c r="P144" s="23">
        <v>0</v>
      </c>
      <c r="Q144" s="23">
        <f>SUM(J144:P144)</f>
        <v>0</v>
      </c>
      <c r="R144" s="21"/>
    </row>
    <row r="145" spans="1:17" x14ac:dyDescent="0.35">
      <c r="A145" s="19" t="s">
        <v>116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36">
        <v>58</v>
      </c>
      <c r="I145" s="23">
        <f t="shared" si="46"/>
        <v>58</v>
      </c>
      <c r="J145" s="63">
        <v>0</v>
      </c>
      <c r="K145" s="63">
        <v>0</v>
      </c>
      <c r="L145" s="63">
        <v>0</v>
      </c>
      <c r="M145" s="63">
        <v>0</v>
      </c>
      <c r="N145" s="63">
        <v>0</v>
      </c>
      <c r="O145" s="63">
        <v>0</v>
      </c>
      <c r="P145" s="36">
        <v>30</v>
      </c>
      <c r="Q145" s="23">
        <f>SUM(J145:P145)</f>
        <v>30</v>
      </c>
    </row>
    <row r="146" spans="1:17" x14ac:dyDescent="0.35">
      <c r="A146" s="19" t="s">
        <v>124</v>
      </c>
      <c r="B146" s="5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36">
        <v>57</v>
      </c>
      <c r="I146" s="23">
        <f t="shared" si="46"/>
        <v>57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0</v>
      </c>
      <c r="P146" s="36">
        <v>39</v>
      </c>
      <c r="Q146" s="23">
        <f>SUM(J146:P146)</f>
        <v>39</v>
      </c>
    </row>
    <row r="147" spans="1:17" x14ac:dyDescent="0.35">
      <c r="A147" s="46" t="s">
        <v>120</v>
      </c>
      <c r="B147" s="46">
        <f>SUM(B143:B146)</f>
        <v>2233</v>
      </c>
      <c r="C147" s="46">
        <f t="shared" ref="C147:H147" si="49">SUM(C143:C146)</f>
        <v>2584</v>
      </c>
      <c r="D147" s="46">
        <f t="shared" si="49"/>
        <v>2406</v>
      </c>
      <c r="E147" s="46">
        <f t="shared" si="49"/>
        <v>2425</v>
      </c>
      <c r="F147" s="46">
        <f t="shared" si="49"/>
        <v>1873</v>
      </c>
      <c r="G147" s="46">
        <f t="shared" si="49"/>
        <v>2552</v>
      </c>
      <c r="H147" s="46">
        <f t="shared" si="49"/>
        <v>1989</v>
      </c>
      <c r="I147" s="46">
        <f t="shared" ref="I147:I152" si="50">SUM(B147:H147)</f>
        <v>16062</v>
      </c>
      <c r="J147" s="46">
        <f>SUM(J143:J146)</f>
        <v>246</v>
      </c>
      <c r="K147" s="46">
        <f t="shared" ref="K147:Q147" si="51">SUM(K143:K146)</f>
        <v>1965</v>
      </c>
      <c r="L147" s="46">
        <f t="shared" si="51"/>
        <v>2180</v>
      </c>
      <c r="M147" s="46">
        <f t="shared" si="51"/>
        <v>2630</v>
      </c>
      <c r="N147" s="46">
        <f t="shared" si="51"/>
        <v>2513</v>
      </c>
      <c r="O147" s="46">
        <f t="shared" si="51"/>
        <v>2689</v>
      </c>
      <c r="P147" s="46">
        <f t="shared" si="51"/>
        <v>2075</v>
      </c>
      <c r="Q147" s="46">
        <f t="shared" si="51"/>
        <v>14298</v>
      </c>
    </row>
    <row r="148" spans="1:17" x14ac:dyDescent="0.35">
      <c r="A148" s="19" t="s">
        <v>99</v>
      </c>
      <c r="B148" s="19">
        <v>216</v>
      </c>
      <c r="C148" s="19">
        <v>176</v>
      </c>
      <c r="D148" s="23">
        <v>173</v>
      </c>
      <c r="E148" s="19">
        <v>186</v>
      </c>
      <c r="F148" s="19">
        <v>183</v>
      </c>
      <c r="G148" s="19">
        <v>176</v>
      </c>
      <c r="H148" s="19">
        <v>186</v>
      </c>
      <c r="I148" s="23">
        <f t="shared" si="50"/>
        <v>1296</v>
      </c>
      <c r="J148" s="42">
        <v>14</v>
      </c>
      <c r="K148" s="47">
        <v>117</v>
      </c>
      <c r="L148" s="19">
        <v>0</v>
      </c>
      <c r="M148" s="23">
        <v>100</v>
      </c>
      <c r="N148" s="19">
        <v>157</v>
      </c>
      <c r="O148" s="48">
        <v>386</v>
      </c>
      <c r="P148" s="19">
        <v>136</v>
      </c>
      <c r="Q148" s="23">
        <f>SUM(J148:P148)</f>
        <v>910</v>
      </c>
    </row>
    <row r="149" spans="1:17" x14ac:dyDescent="0.35">
      <c r="A149" s="19" t="s">
        <v>7</v>
      </c>
      <c r="B149" s="19">
        <v>1570</v>
      </c>
      <c r="C149" s="19">
        <v>1595</v>
      </c>
      <c r="D149" s="23">
        <v>1399</v>
      </c>
      <c r="E149" s="19">
        <v>1560</v>
      </c>
      <c r="F149" s="47">
        <v>1893</v>
      </c>
      <c r="G149" s="47">
        <v>1780</v>
      </c>
      <c r="H149" s="47">
        <v>1961</v>
      </c>
      <c r="I149" s="23">
        <f t="shared" si="50"/>
        <v>11758</v>
      </c>
      <c r="J149" s="50">
        <v>1920</v>
      </c>
      <c r="K149" s="19">
        <v>1747</v>
      </c>
      <c r="L149" s="23">
        <v>1590</v>
      </c>
      <c r="M149" s="19">
        <v>1829</v>
      </c>
      <c r="N149" s="23">
        <v>1938</v>
      </c>
      <c r="O149" s="23">
        <v>1913</v>
      </c>
      <c r="P149" s="51">
        <v>1764</v>
      </c>
      <c r="Q149" s="23">
        <f>SUM(J149:P149)</f>
        <v>12701</v>
      </c>
    </row>
    <row r="150" spans="1:17" x14ac:dyDescent="0.35">
      <c r="A150" s="19" t="s">
        <v>103</v>
      </c>
      <c r="B150" s="51">
        <v>679</v>
      </c>
      <c r="C150" s="51">
        <v>746</v>
      </c>
      <c r="D150" s="51">
        <v>609</v>
      </c>
      <c r="E150" s="51">
        <v>675</v>
      </c>
      <c r="F150" s="52">
        <v>591</v>
      </c>
      <c r="G150" s="19">
        <v>302</v>
      </c>
      <c r="H150" s="53">
        <v>486</v>
      </c>
      <c r="I150" s="23">
        <f t="shared" si="50"/>
        <v>4088</v>
      </c>
      <c r="J150" s="19">
        <v>159</v>
      </c>
      <c r="K150" s="19">
        <v>486</v>
      </c>
      <c r="L150" s="19">
        <v>523</v>
      </c>
      <c r="M150" s="37">
        <v>398</v>
      </c>
      <c r="N150" s="40">
        <v>80</v>
      </c>
      <c r="O150" s="23">
        <v>386</v>
      </c>
      <c r="P150" s="23">
        <v>136</v>
      </c>
      <c r="Q150" s="23">
        <f>SUM(J150:P150)</f>
        <v>2168</v>
      </c>
    </row>
    <row r="151" spans="1:17" x14ac:dyDescent="0.35">
      <c r="A151" s="54" t="s">
        <v>120</v>
      </c>
      <c r="B151" s="55">
        <f t="shared" ref="B151:H151" si="52">SUM(B148:B150)</f>
        <v>2465</v>
      </c>
      <c r="C151" s="55">
        <f t="shared" si="52"/>
        <v>2517</v>
      </c>
      <c r="D151" s="55">
        <f t="shared" si="52"/>
        <v>2181</v>
      </c>
      <c r="E151" s="55">
        <f t="shared" si="52"/>
        <v>2421</v>
      </c>
      <c r="F151" s="55">
        <f t="shared" si="52"/>
        <v>2667</v>
      </c>
      <c r="G151" s="55">
        <f t="shared" si="52"/>
        <v>2258</v>
      </c>
      <c r="H151" s="55">
        <f t="shared" si="52"/>
        <v>2633</v>
      </c>
      <c r="I151" s="55">
        <f t="shared" si="50"/>
        <v>17142</v>
      </c>
      <c r="J151" s="54">
        <f>SUM(J148:J150)</f>
        <v>2093</v>
      </c>
      <c r="K151" s="54">
        <f>SUM(K148:K150)</f>
        <v>2350</v>
      </c>
      <c r="L151" s="54">
        <f>L150+L149+L148</f>
        <v>2113</v>
      </c>
      <c r="M151" s="54">
        <f>SUM(M148:M150)</f>
        <v>2327</v>
      </c>
      <c r="N151" s="54">
        <f>SUM(N148:N150)</f>
        <v>2175</v>
      </c>
      <c r="O151" s="54">
        <f>SUM(O148:O150)</f>
        <v>2685</v>
      </c>
      <c r="P151" s="54">
        <f>SUM(P148:P150)</f>
        <v>2036</v>
      </c>
      <c r="Q151" s="54">
        <f>SUM(Q148:Q150)</f>
        <v>15779</v>
      </c>
    </row>
    <row r="152" spans="1:17" x14ac:dyDescent="0.35">
      <c r="A152" s="56" t="s">
        <v>11</v>
      </c>
      <c r="B152" s="57">
        <f>B151+B147+B142</f>
        <v>5789</v>
      </c>
      <c r="C152" s="57">
        <f t="shared" ref="C152:H152" si="53">C151+C147+C142</f>
        <v>6101</v>
      </c>
      <c r="D152" s="57">
        <f t="shared" si="53"/>
        <v>5422</v>
      </c>
      <c r="E152" s="57">
        <f t="shared" si="53"/>
        <v>5842</v>
      </c>
      <c r="F152" s="57">
        <f t="shared" si="53"/>
        <v>5584</v>
      </c>
      <c r="G152" s="57">
        <f t="shared" si="53"/>
        <v>5661</v>
      </c>
      <c r="H152" s="57">
        <f t="shared" si="53"/>
        <v>5599</v>
      </c>
      <c r="I152" s="57">
        <f t="shared" si="50"/>
        <v>39998</v>
      </c>
      <c r="J152" s="56">
        <f>J151+J147+J142</f>
        <v>3266</v>
      </c>
      <c r="K152" s="56">
        <f t="shared" ref="K152:Q152" si="54">K151+K147+K142</f>
        <v>5200</v>
      </c>
      <c r="L152" s="56">
        <f t="shared" si="54"/>
        <v>5228</v>
      </c>
      <c r="M152" s="56">
        <f t="shared" si="54"/>
        <v>5897</v>
      </c>
      <c r="N152" s="56">
        <f t="shared" si="54"/>
        <v>8324</v>
      </c>
      <c r="O152" s="56">
        <f t="shared" si="54"/>
        <v>5755</v>
      </c>
      <c r="P152" s="56">
        <f t="shared" si="54"/>
        <v>4773</v>
      </c>
      <c r="Q152" s="56">
        <f t="shared" si="54"/>
        <v>38443</v>
      </c>
    </row>
    <row r="154" spans="1:17" x14ac:dyDescent="0.35">
      <c r="A154" s="31" t="s">
        <v>0</v>
      </c>
      <c r="B154" s="32"/>
      <c r="C154" s="3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1:17" x14ac:dyDescent="0.35">
      <c r="A155" s="33" t="s">
        <v>1</v>
      </c>
      <c r="B155" s="62" t="s">
        <v>664</v>
      </c>
      <c r="C155" s="62" t="s">
        <v>665</v>
      </c>
      <c r="D155" s="62" t="s">
        <v>666</v>
      </c>
      <c r="E155" s="62" t="s">
        <v>667</v>
      </c>
      <c r="F155" s="62" t="s">
        <v>668</v>
      </c>
      <c r="G155" s="62" t="s">
        <v>669</v>
      </c>
      <c r="H155" s="62" t="s">
        <v>670</v>
      </c>
      <c r="I155" s="35" t="s">
        <v>693</v>
      </c>
      <c r="J155" s="62" t="s">
        <v>671</v>
      </c>
      <c r="K155" s="62" t="s">
        <v>672</v>
      </c>
      <c r="L155" s="62" t="s">
        <v>673</v>
      </c>
      <c r="M155" s="62" t="s">
        <v>674</v>
      </c>
      <c r="N155" s="62" t="s">
        <v>675</v>
      </c>
      <c r="O155" s="62" t="s">
        <v>676</v>
      </c>
      <c r="P155" s="62" t="s">
        <v>677</v>
      </c>
      <c r="Q155" s="35" t="s">
        <v>694</v>
      </c>
    </row>
    <row r="156" spans="1:17" x14ac:dyDescent="0.35">
      <c r="A156" s="19" t="s">
        <v>2</v>
      </c>
      <c r="B156" s="19">
        <v>0</v>
      </c>
      <c r="C156" s="19">
        <v>0</v>
      </c>
      <c r="D156" s="23">
        <v>0</v>
      </c>
      <c r="E156" s="19">
        <v>0</v>
      </c>
      <c r="F156" s="19">
        <v>0</v>
      </c>
      <c r="G156" s="36">
        <v>205</v>
      </c>
      <c r="H156" s="19">
        <v>188</v>
      </c>
      <c r="I156" s="23">
        <f>SUM(B156:H156)</f>
        <v>393</v>
      </c>
      <c r="J156" s="37">
        <v>258</v>
      </c>
      <c r="K156" s="19">
        <v>114</v>
      </c>
      <c r="L156" s="19">
        <v>264</v>
      </c>
      <c r="M156" s="36">
        <v>153</v>
      </c>
      <c r="N156" s="19">
        <v>117</v>
      </c>
      <c r="O156" s="38">
        <v>131</v>
      </c>
      <c r="P156" s="39">
        <v>109</v>
      </c>
      <c r="Q156" s="23">
        <f>SUM(J156:P156)</f>
        <v>1146</v>
      </c>
    </row>
    <row r="157" spans="1:17" x14ac:dyDescent="0.35">
      <c r="A157" s="19" t="s">
        <v>3</v>
      </c>
      <c r="B157" s="19">
        <v>670</v>
      </c>
      <c r="C157" s="19">
        <v>647</v>
      </c>
      <c r="D157" s="23">
        <v>650</v>
      </c>
      <c r="E157" s="19">
        <v>580</v>
      </c>
      <c r="F157" s="37">
        <v>635</v>
      </c>
      <c r="G157" s="19">
        <v>644</v>
      </c>
      <c r="H157" s="19">
        <v>637</v>
      </c>
      <c r="I157" s="23">
        <f t="shared" ref="I157:I171" si="55">SUM(B157:H157)</f>
        <v>4463</v>
      </c>
      <c r="J157" s="40">
        <v>641</v>
      </c>
      <c r="K157" s="40">
        <v>651</v>
      </c>
      <c r="L157" s="40">
        <v>637</v>
      </c>
      <c r="M157" s="40">
        <v>686</v>
      </c>
      <c r="N157" s="23">
        <v>570</v>
      </c>
      <c r="O157" s="23">
        <v>111</v>
      </c>
      <c r="P157" s="41">
        <v>369</v>
      </c>
      <c r="Q157" s="23">
        <f>SUM(J157:P157)</f>
        <v>3665</v>
      </c>
    </row>
    <row r="158" spans="1:17" x14ac:dyDescent="0.35">
      <c r="A158" s="19" t="s">
        <v>100</v>
      </c>
      <c r="B158" s="19">
        <v>244</v>
      </c>
      <c r="C158" s="19">
        <v>198</v>
      </c>
      <c r="D158" s="23">
        <v>188</v>
      </c>
      <c r="E158" s="19">
        <v>165</v>
      </c>
      <c r="F158" s="19">
        <v>176</v>
      </c>
      <c r="G158" s="19">
        <v>171</v>
      </c>
      <c r="H158" s="19">
        <v>166</v>
      </c>
      <c r="I158" s="23">
        <f t="shared" si="55"/>
        <v>1308</v>
      </c>
      <c r="J158" s="23">
        <v>164</v>
      </c>
      <c r="K158" s="37">
        <v>162</v>
      </c>
      <c r="L158" s="19">
        <v>157</v>
      </c>
      <c r="M158" s="19">
        <v>140</v>
      </c>
      <c r="N158" s="19">
        <v>167</v>
      </c>
      <c r="O158" s="23">
        <v>122</v>
      </c>
      <c r="P158" s="23">
        <v>129</v>
      </c>
      <c r="Q158" s="23">
        <f>SUM(J158:P158)</f>
        <v>1041</v>
      </c>
    </row>
    <row r="159" spans="1:17" x14ac:dyDescent="0.35">
      <c r="A159" s="19" t="s">
        <v>115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45</v>
      </c>
      <c r="I159" s="23">
        <f t="shared" si="55"/>
        <v>45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23">
        <f>SUM(J159:P159)</f>
        <v>0</v>
      </c>
    </row>
    <row r="160" spans="1:17" x14ac:dyDescent="0.35">
      <c r="A160" s="19" t="s">
        <v>125</v>
      </c>
      <c r="B160" s="19">
        <v>0</v>
      </c>
      <c r="C160" s="19">
        <v>0</v>
      </c>
      <c r="D160" s="19">
        <v>0</v>
      </c>
      <c r="E160" s="19">
        <v>2545</v>
      </c>
      <c r="F160" s="19">
        <v>2972</v>
      </c>
      <c r="G160" s="19">
        <v>0</v>
      </c>
      <c r="H160" s="19">
        <v>0</v>
      </c>
      <c r="I160" s="23">
        <f t="shared" si="55"/>
        <v>5517</v>
      </c>
      <c r="J160" s="19">
        <v>0</v>
      </c>
      <c r="K160" s="19">
        <v>0</v>
      </c>
      <c r="L160" s="42">
        <v>0</v>
      </c>
      <c r="M160" s="42">
        <v>0</v>
      </c>
      <c r="N160" s="42">
        <v>0</v>
      </c>
      <c r="O160" s="19">
        <v>0</v>
      </c>
      <c r="P160" s="19">
        <v>0</v>
      </c>
      <c r="Q160" s="23">
        <f>SUM(J160:P160)</f>
        <v>0</v>
      </c>
    </row>
    <row r="161" spans="1:17" x14ac:dyDescent="0.35">
      <c r="A161" s="58" t="s">
        <v>120</v>
      </c>
      <c r="B161" s="58">
        <f>SUM(B156:B160)</f>
        <v>914</v>
      </c>
      <c r="C161" s="58">
        <f t="shared" ref="C161:H161" si="56">SUM(C156:C160)</f>
        <v>845</v>
      </c>
      <c r="D161" s="58">
        <f t="shared" si="56"/>
        <v>838</v>
      </c>
      <c r="E161" s="58">
        <f t="shared" si="56"/>
        <v>3290</v>
      </c>
      <c r="F161" s="58">
        <f t="shared" si="56"/>
        <v>3783</v>
      </c>
      <c r="G161" s="58">
        <f t="shared" si="56"/>
        <v>1020</v>
      </c>
      <c r="H161" s="58">
        <f t="shared" si="56"/>
        <v>1036</v>
      </c>
      <c r="I161" s="60">
        <f t="shared" si="55"/>
        <v>11726</v>
      </c>
      <c r="J161" s="58">
        <f>SUM(J156:J160)</f>
        <v>1063</v>
      </c>
      <c r="K161" s="58">
        <f t="shared" ref="K161:Q161" si="57">SUM(K156:K160)</f>
        <v>927</v>
      </c>
      <c r="L161" s="58">
        <f t="shared" si="57"/>
        <v>1058</v>
      </c>
      <c r="M161" s="58">
        <f t="shared" si="57"/>
        <v>979</v>
      </c>
      <c r="N161" s="58">
        <f t="shared" si="57"/>
        <v>854</v>
      </c>
      <c r="O161" s="58">
        <f t="shared" si="57"/>
        <v>364</v>
      </c>
      <c r="P161" s="58">
        <f t="shared" si="57"/>
        <v>607</v>
      </c>
      <c r="Q161" s="58">
        <f t="shared" si="57"/>
        <v>5852</v>
      </c>
    </row>
    <row r="162" spans="1:17" x14ac:dyDescent="0.35">
      <c r="A162" s="19" t="s">
        <v>4</v>
      </c>
      <c r="B162" s="23">
        <v>2289</v>
      </c>
      <c r="C162" s="23">
        <v>2257</v>
      </c>
      <c r="D162" s="19">
        <v>2411</v>
      </c>
      <c r="E162" s="19">
        <v>2168</v>
      </c>
      <c r="F162" s="19">
        <v>1965</v>
      </c>
      <c r="G162" s="19">
        <v>2090</v>
      </c>
      <c r="H162" s="36">
        <v>2470</v>
      </c>
      <c r="I162" s="23">
        <f t="shared" si="55"/>
        <v>15650</v>
      </c>
      <c r="J162" s="61">
        <v>2487</v>
      </c>
      <c r="K162" s="61">
        <v>1973</v>
      </c>
      <c r="L162" s="19">
        <v>2076</v>
      </c>
      <c r="M162" s="36">
        <v>1972</v>
      </c>
      <c r="N162" s="23">
        <v>2145</v>
      </c>
      <c r="O162" s="20">
        <v>1793</v>
      </c>
      <c r="P162" s="20">
        <v>1285</v>
      </c>
      <c r="Q162" s="23">
        <f>SUM(J162:P162)</f>
        <v>13731</v>
      </c>
    </row>
    <row r="163" spans="1:17" x14ac:dyDescent="0.35">
      <c r="A163" s="19" t="s">
        <v>112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23">
        <f t="shared" si="55"/>
        <v>0</v>
      </c>
      <c r="J163" s="19">
        <v>0</v>
      </c>
      <c r="K163" s="42">
        <v>0</v>
      </c>
      <c r="L163" s="45">
        <v>0</v>
      </c>
      <c r="M163" s="37">
        <v>0</v>
      </c>
      <c r="N163" s="36">
        <v>0</v>
      </c>
      <c r="O163" s="63">
        <v>0</v>
      </c>
      <c r="P163" s="23">
        <v>0</v>
      </c>
      <c r="Q163" s="23">
        <f>SUM(J163:P163)</f>
        <v>0</v>
      </c>
    </row>
    <row r="164" spans="1:17" x14ac:dyDescent="0.35">
      <c r="A164" s="19" t="s">
        <v>116</v>
      </c>
      <c r="B164" s="19">
        <v>0</v>
      </c>
      <c r="C164" s="19">
        <v>0</v>
      </c>
      <c r="D164" s="19">
        <v>0</v>
      </c>
      <c r="E164" s="19">
        <v>0</v>
      </c>
      <c r="F164" s="19">
        <v>0</v>
      </c>
      <c r="G164" s="19">
        <v>0</v>
      </c>
      <c r="H164" s="36">
        <v>51</v>
      </c>
      <c r="I164" s="23">
        <f t="shared" si="55"/>
        <v>51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36">
        <v>48</v>
      </c>
      <c r="Q164" s="23">
        <f>SUM(J164:P164)</f>
        <v>48</v>
      </c>
    </row>
    <row r="165" spans="1:17" x14ac:dyDescent="0.35">
      <c r="A165" s="19" t="s">
        <v>124</v>
      </c>
      <c r="B165" s="59">
        <v>0</v>
      </c>
      <c r="C165" s="19">
        <v>0</v>
      </c>
      <c r="D165" s="19">
        <v>0</v>
      </c>
      <c r="E165" s="19">
        <v>0</v>
      </c>
      <c r="F165" s="19">
        <v>0</v>
      </c>
      <c r="G165" s="19">
        <v>0</v>
      </c>
      <c r="H165" s="36">
        <v>52</v>
      </c>
      <c r="I165" s="23">
        <f t="shared" si="55"/>
        <v>52</v>
      </c>
      <c r="J165" s="63">
        <v>0</v>
      </c>
      <c r="K165" s="63">
        <v>0</v>
      </c>
      <c r="L165" s="63">
        <v>0</v>
      </c>
      <c r="M165" s="63">
        <v>0</v>
      </c>
      <c r="N165" s="63">
        <v>0</v>
      </c>
      <c r="O165" s="63">
        <v>0</v>
      </c>
      <c r="P165" s="36">
        <v>38</v>
      </c>
      <c r="Q165" s="23">
        <f>SUM(J165:P165)</f>
        <v>38</v>
      </c>
    </row>
    <row r="166" spans="1:17" x14ac:dyDescent="0.35">
      <c r="A166" s="46" t="s">
        <v>120</v>
      </c>
      <c r="B166" s="46">
        <f>SUM(B162:B165)</f>
        <v>2289</v>
      </c>
      <c r="C166" s="46">
        <f t="shared" ref="C166:H166" si="58">SUM(C162:C165)</f>
        <v>2257</v>
      </c>
      <c r="D166" s="46">
        <f t="shared" si="58"/>
        <v>2411</v>
      </c>
      <c r="E166" s="46">
        <f t="shared" si="58"/>
        <v>2168</v>
      </c>
      <c r="F166" s="46">
        <f t="shared" si="58"/>
        <v>1965</v>
      </c>
      <c r="G166" s="46">
        <f t="shared" si="58"/>
        <v>2090</v>
      </c>
      <c r="H166" s="46">
        <f t="shared" si="58"/>
        <v>2573</v>
      </c>
      <c r="I166" s="46">
        <f t="shared" si="55"/>
        <v>15753</v>
      </c>
      <c r="J166" s="46">
        <f>SUM(J162:J165)</f>
        <v>2487</v>
      </c>
      <c r="K166" s="46">
        <f t="shared" ref="K166:Q166" si="59">SUM(K162:K165)</f>
        <v>1973</v>
      </c>
      <c r="L166" s="46">
        <f t="shared" si="59"/>
        <v>2076</v>
      </c>
      <c r="M166" s="46">
        <f t="shared" si="59"/>
        <v>1972</v>
      </c>
      <c r="N166" s="46">
        <f t="shared" si="59"/>
        <v>2145</v>
      </c>
      <c r="O166" s="46">
        <f t="shared" si="59"/>
        <v>1793</v>
      </c>
      <c r="P166" s="46">
        <f t="shared" si="59"/>
        <v>1371</v>
      </c>
      <c r="Q166" s="46">
        <f t="shared" si="59"/>
        <v>13817</v>
      </c>
    </row>
    <row r="167" spans="1:17" x14ac:dyDescent="0.35">
      <c r="A167" s="19" t="s">
        <v>99</v>
      </c>
      <c r="B167" s="19">
        <v>158</v>
      </c>
      <c r="C167" s="19">
        <v>166</v>
      </c>
      <c r="D167" s="23">
        <v>168</v>
      </c>
      <c r="E167" s="19">
        <v>206</v>
      </c>
      <c r="F167" s="19">
        <v>248</v>
      </c>
      <c r="G167" s="19">
        <v>886</v>
      </c>
      <c r="H167" s="19">
        <v>339</v>
      </c>
      <c r="I167" s="23">
        <f t="shared" si="55"/>
        <v>2171</v>
      </c>
      <c r="J167" s="42">
        <v>762</v>
      </c>
      <c r="K167" s="47">
        <v>708</v>
      </c>
      <c r="L167" s="19">
        <v>369</v>
      </c>
      <c r="M167" s="23">
        <v>26</v>
      </c>
      <c r="N167" s="19">
        <v>0</v>
      </c>
      <c r="O167" s="48">
        <v>104</v>
      </c>
      <c r="P167" s="19">
        <v>151</v>
      </c>
      <c r="Q167" s="23">
        <f>SUM(J167:P167)</f>
        <v>2120</v>
      </c>
    </row>
    <row r="168" spans="1:17" x14ac:dyDescent="0.35">
      <c r="A168" s="19" t="s">
        <v>7</v>
      </c>
      <c r="B168" s="19">
        <v>1813</v>
      </c>
      <c r="C168" s="19">
        <v>1805</v>
      </c>
      <c r="D168" s="19">
        <v>1840</v>
      </c>
      <c r="E168" s="19">
        <v>1870</v>
      </c>
      <c r="F168" s="19">
        <v>130</v>
      </c>
      <c r="G168" s="19">
        <v>390</v>
      </c>
      <c r="H168" s="47">
        <v>390</v>
      </c>
      <c r="I168" s="23">
        <f t="shared" si="55"/>
        <v>8238</v>
      </c>
      <c r="J168" s="50">
        <v>420</v>
      </c>
      <c r="K168" s="19">
        <v>1594</v>
      </c>
      <c r="L168" s="23">
        <v>1461</v>
      </c>
      <c r="M168" s="19">
        <v>1557</v>
      </c>
      <c r="N168" s="23">
        <v>1655</v>
      </c>
      <c r="O168" s="23">
        <v>1558</v>
      </c>
      <c r="P168" s="51">
        <v>1480</v>
      </c>
      <c r="Q168" s="23">
        <f>SUM(J168:P168)</f>
        <v>9725</v>
      </c>
    </row>
    <row r="169" spans="1:17" x14ac:dyDescent="0.35">
      <c r="A169" s="19" t="s">
        <v>103</v>
      </c>
      <c r="B169" s="51">
        <v>343</v>
      </c>
      <c r="C169" s="51">
        <v>368</v>
      </c>
      <c r="D169" s="51">
        <v>338</v>
      </c>
      <c r="E169" s="51">
        <v>400</v>
      </c>
      <c r="F169" s="52">
        <v>434</v>
      </c>
      <c r="G169" s="19">
        <v>384</v>
      </c>
      <c r="H169" s="53">
        <v>182</v>
      </c>
      <c r="I169" s="23">
        <f t="shared" si="55"/>
        <v>2449</v>
      </c>
      <c r="J169" s="19">
        <v>0</v>
      </c>
      <c r="K169" s="19">
        <v>0</v>
      </c>
      <c r="L169" s="19">
        <v>0</v>
      </c>
      <c r="M169" s="37">
        <v>0</v>
      </c>
      <c r="N169" s="40">
        <v>0</v>
      </c>
      <c r="O169" s="23">
        <v>54</v>
      </c>
      <c r="P169" s="23">
        <v>0</v>
      </c>
      <c r="Q169" s="23">
        <f>SUM(J169:P169)</f>
        <v>54</v>
      </c>
    </row>
    <row r="170" spans="1:17" x14ac:dyDescent="0.35">
      <c r="A170" s="54" t="s">
        <v>120</v>
      </c>
      <c r="B170" s="55">
        <f t="shared" ref="B170:H170" si="60">SUM(B167:B169)</f>
        <v>2314</v>
      </c>
      <c r="C170" s="55">
        <f t="shared" si="60"/>
        <v>2339</v>
      </c>
      <c r="D170" s="55">
        <f t="shared" si="60"/>
        <v>2346</v>
      </c>
      <c r="E170" s="55">
        <f t="shared" si="60"/>
        <v>2476</v>
      </c>
      <c r="F170" s="55">
        <f t="shared" si="60"/>
        <v>812</v>
      </c>
      <c r="G170" s="55">
        <f t="shared" si="60"/>
        <v>1660</v>
      </c>
      <c r="H170" s="55">
        <f t="shared" si="60"/>
        <v>911</v>
      </c>
      <c r="I170" s="55">
        <f t="shared" si="55"/>
        <v>12858</v>
      </c>
      <c r="J170" s="54">
        <f>SUM(J167:J169)</f>
        <v>1182</v>
      </c>
      <c r="K170" s="54">
        <f>SUM(K167:K169)</f>
        <v>2302</v>
      </c>
      <c r="L170" s="54">
        <f>L169+L168+L167</f>
        <v>1830</v>
      </c>
      <c r="M170" s="54">
        <f>SUM(M167:M169)</f>
        <v>1583</v>
      </c>
      <c r="N170" s="54">
        <f>SUM(N167:N169)</f>
        <v>1655</v>
      </c>
      <c r="O170" s="54">
        <f>SUM(O167:O169)</f>
        <v>1716</v>
      </c>
      <c r="P170" s="54">
        <f>SUM(P167:P169)</f>
        <v>1631</v>
      </c>
      <c r="Q170" s="54">
        <f>SUM(Q167:Q169)</f>
        <v>11899</v>
      </c>
    </row>
    <row r="171" spans="1:17" x14ac:dyDescent="0.35">
      <c r="A171" s="56" t="s">
        <v>11</v>
      </c>
      <c r="B171" s="57">
        <f>B170+B166+B161</f>
        <v>5517</v>
      </c>
      <c r="C171" s="57">
        <f t="shared" ref="C171:H171" si="61">C170+C166+C161</f>
        <v>5441</v>
      </c>
      <c r="D171" s="57">
        <f t="shared" si="61"/>
        <v>5595</v>
      </c>
      <c r="E171" s="57">
        <f t="shared" si="61"/>
        <v>7934</v>
      </c>
      <c r="F171" s="57">
        <f t="shared" si="61"/>
        <v>6560</v>
      </c>
      <c r="G171" s="57">
        <f t="shared" si="61"/>
        <v>4770</v>
      </c>
      <c r="H171" s="57">
        <f t="shared" si="61"/>
        <v>4520</v>
      </c>
      <c r="I171" s="57">
        <f t="shared" si="55"/>
        <v>40337</v>
      </c>
      <c r="J171" s="56">
        <f>J170+J166+J161</f>
        <v>4732</v>
      </c>
      <c r="K171" s="56">
        <f t="shared" ref="K171:Q171" si="62">K170+K166+K161</f>
        <v>5202</v>
      </c>
      <c r="L171" s="56">
        <f t="shared" si="62"/>
        <v>4964</v>
      </c>
      <c r="M171" s="56">
        <f t="shared" si="62"/>
        <v>4534</v>
      </c>
      <c r="N171" s="56">
        <f t="shared" si="62"/>
        <v>4654</v>
      </c>
      <c r="O171" s="56">
        <f t="shared" si="62"/>
        <v>3873</v>
      </c>
      <c r="P171" s="56">
        <f t="shared" si="62"/>
        <v>3609</v>
      </c>
      <c r="Q171" s="56">
        <f t="shared" si="62"/>
        <v>31568</v>
      </c>
    </row>
    <row r="173" spans="1:17" x14ac:dyDescent="0.35">
      <c r="A173" s="31" t="s">
        <v>0</v>
      </c>
      <c r="B173" s="32"/>
      <c r="C173" s="3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 spans="1:17" x14ac:dyDescent="0.35">
      <c r="A174" s="33" t="s">
        <v>1</v>
      </c>
      <c r="B174" s="62" t="s">
        <v>745</v>
      </c>
      <c r="C174" s="62" t="s">
        <v>746</v>
      </c>
      <c r="D174" s="62" t="s">
        <v>747</v>
      </c>
      <c r="E174" s="62" t="s">
        <v>748</v>
      </c>
      <c r="F174" s="62" t="s">
        <v>749</v>
      </c>
      <c r="G174" s="62" t="s">
        <v>750</v>
      </c>
      <c r="H174" s="62" t="s">
        <v>751</v>
      </c>
      <c r="I174" s="35" t="s">
        <v>765</v>
      </c>
      <c r="J174" s="62" t="s">
        <v>753</v>
      </c>
      <c r="K174" s="62" t="s">
        <v>754</v>
      </c>
      <c r="L174" s="62" t="s">
        <v>755</v>
      </c>
      <c r="M174" s="62" t="s">
        <v>756</v>
      </c>
      <c r="N174" s="62" t="s">
        <v>757</v>
      </c>
      <c r="O174" s="62" t="s">
        <v>758</v>
      </c>
      <c r="P174" s="62" t="s">
        <v>759</v>
      </c>
      <c r="Q174" s="35" t="s">
        <v>766</v>
      </c>
    </row>
    <row r="175" spans="1:17" x14ac:dyDescent="0.35">
      <c r="A175" s="19" t="s">
        <v>2</v>
      </c>
      <c r="B175" s="19">
        <v>117</v>
      </c>
      <c r="C175" s="19">
        <v>190</v>
      </c>
      <c r="D175" s="23">
        <v>121</v>
      </c>
      <c r="E175" s="19">
        <v>0</v>
      </c>
      <c r="F175" s="19">
        <v>273</v>
      </c>
      <c r="G175" s="36">
        <v>195</v>
      </c>
      <c r="H175" s="19">
        <v>140</v>
      </c>
      <c r="I175" s="23">
        <f>SUM(B175:H175)</f>
        <v>1036</v>
      </c>
      <c r="J175" s="37">
        <v>207</v>
      </c>
      <c r="K175" s="19">
        <v>253</v>
      </c>
      <c r="L175" s="19">
        <v>245</v>
      </c>
      <c r="M175" s="36">
        <v>223</v>
      </c>
      <c r="N175" s="19">
        <v>260</v>
      </c>
      <c r="O175" s="38">
        <v>220</v>
      </c>
      <c r="P175" s="39">
        <v>237</v>
      </c>
      <c r="Q175" s="23">
        <f>SUM(J175:P175)</f>
        <v>1645</v>
      </c>
    </row>
    <row r="176" spans="1:17" x14ac:dyDescent="0.35">
      <c r="A176" s="19" t="s">
        <v>3</v>
      </c>
      <c r="B176" s="19">
        <v>509</v>
      </c>
      <c r="C176" s="19">
        <v>358</v>
      </c>
      <c r="D176" s="23">
        <v>628</v>
      </c>
      <c r="E176" s="19">
        <v>667</v>
      </c>
      <c r="F176" s="37">
        <v>696</v>
      </c>
      <c r="G176" s="19">
        <v>642</v>
      </c>
      <c r="H176" s="19">
        <v>640</v>
      </c>
      <c r="I176" s="23">
        <f t="shared" ref="I176:I190" si="63">SUM(B176:H176)</f>
        <v>4140</v>
      </c>
      <c r="J176" s="40">
        <v>613</v>
      </c>
      <c r="K176" s="40">
        <v>610</v>
      </c>
      <c r="L176" s="40">
        <v>668</v>
      </c>
      <c r="M176" s="40">
        <v>643</v>
      </c>
      <c r="N176" s="23">
        <v>445</v>
      </c>
      <c r="O176" s="23">
        <v>681</v>
      </c>
      <c r="P176" s="41">
        <v>581</v>
      </c>
      <c r="Q176" s="23">
        <f>SUM(J176:P176)</f>
        <v>4241</v>
      </c>
    </row>
    <row r="177" spans="1:17" x14ac:dyDescent="0.35">
      <c r="A177" s="19" t="s">
        <v>100</v>
      </c>
      <c r="B177" s="19">
        <v>0</v>
      </c>
      <c r="C177" s="19">
        <v>0</v>
      </c>
      <c r="D177" s="23">
        <v>0</v>
      </c>
      <c r="E177" s="19">
        <v>0</v>
      </c>
      <c r="F177" s="19">
        <v>0</v>
      </c>
      <c r="G177" s="19">
        <v>0</v>
      </c>
      <c r="H177" s="19">
        <v>0</v>
      </c>
      <c r="I177" s="23">
        <f t="shared" si="63"/>
        <v>0</v>
      </c>
      <c r="J177" s="23">
        <v>0</v>
      </c>
      <c r="K177" s="37">
        <v>0</v>
      </c>
      <c r="L177" s="19">
        <v>120</v>
      </c>
      <c r="M177" s="19">
        <v>278</v>
      </c>
      <c r="N177" s="19">
        <v>278</v>
      </c>
      <c r="O177" s="23">
        <v>278</v>
      </c>
      <c r="P177" s="23">
        <v>278</v>
      </c>
      <c r="Q177" s="23">
        <f>SUM(J177:P177)</f>
        <v>1232</v>
      </c>
    </row>
    <row r="178" spans="1:17" x14ac:dyDescent="0.35">
      <c r="A178" s="19" t="s">
        <v>115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45</v>
      </c>
      <c r="I178" s="23">
        <f t="shared" si="63"/>
        <v>45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52</v>
      </c>
      <c r="Q178" s="23">
        <f>SUM(J178:P178)</f>
        <v>52</v>
      </c>
    </row>
    <row r="179" spans="1:17" x14ac:dyDescent="0.35">
      <c r="A179" s="19" t="s">
        <v>125</v>
      </c>
      <c r="B179" s="19">
        <v>0</v>
      </c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1800</v>
      </c>
      <c r="I179" s="23">
        <f t="shared" si="63"/>
        <v>1800</v>
      </c>
      <c r="J179" s="19">
        <v>1640</v>
      </c>
      <c r="K179" s="19">
        <v>0</v>
      </c>
      <c r="L179" s="42">
        <v>0</v>
      </c>
      <c r="M179" s="42">
        <v>0</v>
      </c>
      <c r="N179" s="42">
        <v>0</v>
      </c>
      <c r="O179" s="19">
        <v>0</v>
      </c>
      <c r="P179" s="19">
        <v>0</v>
      </c>
      <c r="Q179" s="23">
        <f>SUM(J179:P179)</f>
        <v>1640</v>
      </c>
    </row>
    <row r="180" spans="1:17" x14ac:dyDescent="0.35">
      <c r="A180" s="58" t="s">
        <v>120</v>
      </c>
      <c r="B180" s="58">
        <f>SUM(B175:B179)</f>
        <v>626</v>
      </c>
      <c r="C180" s="58">
        <f t="shared" ref="C180:H180" si="64">SUM(C175:C179)</f>
        <v>548</v>
      </c>
      <c r="D180" s="58">
        <f t="shared" si="64"/>
        <v>749</v>
      </c>
      <c r="E180" s="58">
        <f t="shared" si="64"/>
        <v>667</v>
      </c>
      <c r="F180" s="58">
        <f t="shared" si="64"/>
        <v>969</v>
      </c>
      <c r="G180" s="58">
        <f t="shared" si="64"/>
        <v>837</v>
      </c>
      <c r="H180" s="58">
        <f t="shared" si="64"/>
        <v>2625</v>
      </c>
      <c r="I180" s="60">
        <f t="shared" si="63"/>
        <v>7021</v>
      </c>
      <c r="J180" s="58">
        <f>SUM(J175:J179)</f>
        <v>2460</v>
      </c>
      <c r="K180" s="58">
        <f t="shared" ref="K180:Q180" si="65">SUM(K175:K179)</f>
        <v>863</v>
      </c>
      <c r="L180" s="58">
        <f t="shared" si="65"/>
        <v>1033</v>
      </c>
      <c r="M180" s="58">
        <f t="shared" si="65"/>
        <v>1144</v>
      </c>
      <c r="N180" s="58">
        <f t="shared" si="65"/>
        <v>983</v>
      </c>
      <c r="O180" s="58">
        <f t="shared" si="65"/>
        <v>1179</v>
      </c>
      <c r="P180" s="58">
        <f t="shared" si="65"/>
        <v>1148</v>
      </c>
      <c r="Q180" s="58">
        <f t="shared" si="65"/>
        <v>8810</v>
      </c>
    </row>
    <row r="181" spans="1:17" x14ac:dyDescent="0.35">
      <c r="A181" s="19" t="s">
        <v>4</v>
      </c>
      <c r="B181" s="23">
        <v>2359</v>
      </c>
      <c r="C181" s="23">
        <v>1884</v>
      </c>
      <c r="D181" s="19">
        <v>1806</v>
      </c>
      <c r="E181" s="19">
        <v>2105</v>
      </c>
      <c r="F181" s="19">
        <v>1855</v>
      </c>
      <c r="G181" s="19">
        <v>2196</v>
      </c>
      <c r="H181" s="36">
        <v>2322</v>
      </c>
      <c r="I181" s="23">
        <f t="shared" si="63"/>
        <v>14527</v>
      </c>
      <c r="J181" s="61">
        <v>2452</v>
      </c>
      <c r="K181" s="61">
        <v>2766</v>
      </c>
      <c r="L181" s="19">
        <v>2392</v>
      </c>
      <c r="M181" s="36">
        <v>2010</v>
      </c>
      <c r="N181" s="23">
        <v>2025</v>
      </c>
      <c r="O181" s="20">
        <v>2231</v>
      </c>
      <c r="P181" s="20">
        <v>2479</v>
      </c>
      <c r="Q181" s="23">
        <f>SUM(J181:P181)</f>
        <v>16355</v>
      </c>
    </row>
    <row r="182" spans="1:17" x14ac:dyDescent="0.35">
      <c r="A182" s="19" t="s">
        <v>112</v>
      </c>
      <c r="B182" s="19">
        <v>0</v>
      </c>
      <c r="C182" s="19">
        <v>0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23">
        <f t="shared" si="63"/>
        <v>0</v>
      </c>
      <c r="J182" s="19">
        <v>0</v>
      </c>
      <c r="K182" s="42">
        <v>0</v>
      </c>
      <c r="L182" s="45">
        <v>0</v>
      </c>
      <c r="M182" s="37">
        <v>0</v>
      </c>
      <c r="N182" s="36">
        <v>0</v>
      </c>
      <c r="O182" s="63">
        <v>0</v>
      </c>
      <c r="P182" s="23">
        <v>0</v>
      </c>
      <c r="Q182" s="23">
        <f>SUM(J182:P182)</f>
        <v>0</v>
      </c>
    </row>
    <row r="183" spans="1:17" x14ac:dyDescent="0.35">
      <c r="A183" s="19" t="s">
        <v>116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36">
        <v>54</v>
      </c>
      <c r="I183" s="23">
        <f t="shared" si="63"/>
        <v>54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36">
        <v>54</v>
      </c>
      <c r="Q183" s="23">
        <f>SUM(J183:P183)</f>
        <v>54</v>
      </c>
    </row>
    <row r="184" spans="1:17" x14ac:dyDescent="0.35">
      <c r="A184" s="19" t="s">
        <v>124</v>
      </c>
      <c r="B184" s="59">
        <v>0</v>
      </c>
      <c r="C184" s="19">
        <v>0</v>
      </c>
      <c r="D184" s="19">
        <v>0</v>
      </c>
      <c r="E184" s="19">
        <v>0</v>
      </c>
      <c r="F184" s="19">
        <v>0</v>
      </c>
      <c r="G184" s="19">
        <v>0</v>
      </c>
      <c r="H184" s="36">
        <v>34</v>
      </c>
      <c r="I184" s="23">
        <f t="shared" si="63"/>
        <v>34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36">
        <v>51</v>
      </c>
      <c r="Q184" s="23">
        <f>SUM(J184:P184)</f>
        <v>51</v>
      </c>
    </row>
    <row r="185" spans="1:17" x14ac:dyDescent="0.35">
      <c r="A185" s="46" t="s">
        <v>120</v>
      </c>
      <c r="B185" s="46">
        <f>SUM(B181:B184)</f>
        <v>2359</v>
      </c>
      <c r="C185" s="46">
        <f t="shared" ref="C185:H185" si="66">SUM(C181:C184)</f>
        <v>1884</v>
      </c>
      <c r="D185" s="46">
        <f t="shared" si="66"/>
        <v>1806</v>
      </c>
      <c r="E185" s="46">
        <f t="shared" si="66"/>
        <v>2105</v>
      </c>
      <c r="F185" s="46">
        <f t="shared" si="66"/>
        <v>1855</v>
      </c>
      <c r="G185" s="46">
        <f t="shared" si="66"/>
        <v>2196</v>
      </c>
      <c r="H185" s="46">
        <f t="shared" si="66"/>
        <v>2410</v>
      </c>
      <c r="I185" s="46">
        <f t="shared" si="63"/>
        <v>14615</v>
      </c>
      <c r="J185" s="46">
        <f>SUM(J181:J184)</f>
        <v>2452</v>
      </c>
      <c r="K185" s="46">
        <f t="shared" ref="K185:Q185" si="67">SUM(K181:K184)</f>
        <v>2766</v>
      </c>
      <c r="L185" s="46">
        <f t="shared" si="67"/>
        <v>2392</v>
      </c>
      <c r="M185" s="46">
        <f t="shared" si="67"/>
        <v>2010</v>
      </c>
      <c r="N185" s="46">
        <f t="shared" si="67"/>
        <v>2025</v>
      </c>
      <c r="O185" s="46">
        <f t="shared" si="67"/>
        <v>2231</v>
      </c>
      <c r="P185" s="46">
        <f t="shared" si="67"/>
        <v>2584</v>
      </c>
      <c r="Q185" s="46">
        <f t="shared" si="67"/>
        <v>16460</v>
      </c>
    </row>
    <row r="186" spans="1:17" x14ac:dyDescent="0.35">
      <c r="A186" s="19" t="s">
        <v>99</v>
      </c>
      <c r="B186" s="19">
        <v>214</v>
      </c>
      <c r="C186" s="19">
        <v>58</v>
      </c>
      <c r="D186" s="23">
        <v>502</v>
      </c>
      <c r="E186" s="19">
        <v>315</v>
      </c>
      <c r="F186" s="19">
        <v>89</v>
      </c>
      <c r="G186" s="19">
        <v>749</v>
      </c>
      <c r="H186" s="19">
        <v>711</v>
      </c>
      <c r="I186" s="23">
        <f t="shared" si="63"/>
        <v>2638</v>
      </c>
      <c r="J186" s="42">
        <v>222</v>
      </c>
      <c r="K186" s="47">
        <v>187</v>
      </c>
      <c r="L186" s="19">
        <v>185</v>
      </c>
      <c r="M186" s="23">
        <v>131</v>
      </c>
      <c r="N186" s="19">
        <v>0</v>
      </c>
      <c r="O186" s="48">
        <v>0</v>
      </c>
      <c r="P186" s="19">
        <v>117</v>
      </c>
      <c r="Q186" s="23">
        <f>SUM(J186:P186)</f>
        <v>842</v>
      </c>
    </row>
    <row r="187" spans="1:17" x14ac:dyDescent="0.35">
      <c r="A187" s="19" t="s">
        <v>7</v>
      </c>
      <c r="B187" s="19">
        <v>1649</v>
      </c>
      <c r="C187" s="19">
        <v>49</v>
      </c>
      <c r="D187" s="19">
        <v>0</v>
      </c>
      <c r="E187" s="19">
        <v>524</v>
      </c>
      <c r="F187" s="19">
        <v>1245</v>
      </c>
      <c r="G187" s="19">
        <v>1540</v>
      </c>
      <c r="H187" s="47">
        <v>1821</v>
      </c>
      <c r="I187" s="23">
        <f t="shared" si="63"/>
        <v>6828</v>
      </c>
      <c r="J187" s="50">
        <v>1925</v>
      </c>
      <c r="K187" s="19">
        <v>965</v>
      </c>
      <c r="L187" s="23">
        <v>1602</v>
      </c>
      <c r="M187" s="19">
        <v>1600</v>
      </c>
      <c r="N187" s="23">
        <v>2040</v>
      </c>
      <c r="O187" s="23">
        <v>2087</v>
      </c>
      <c r="P187" s="51">
        <v>2410</v>
      </c>
      <c r="Q187" s="23">
        <f>SUM(J187:P187)</f>
        <v>12629</v>
      </c>
    </row>
    <row r="188" spans="1:17" x14ac:dyDescent="0.35">
      <c r="A188" s="19" t="s">
        <v>103</v>
      </c>
      <c r="B188" s="51">
        <v>2</v>
      </c>
      <c r="C188" s="51">
        <v>207</v>
      </c>
      <c r="D188" s="51">
        <v>427</v>
      </c>
      <c r="E188" s="51">
        <v>438</v>
      </c>
      <c r="F188" s="52">
        <v>452</v>
      </c>
      <c r="G188" s="19">
        <v>682</v>
      </c>
      <c r="H188" s="53">
        <v>511</v>
      </c>
      <c r="I188" s="23">
        <f t="shared" si="63"/>
        <v>2719</v>
      </c>
      <c r="J188" s="19">
        <v>461</v>
      </c>
      <c r="K188" s="19">
        <v>216</v>
      </c>
      <c r="L188" s="19">
        <v>238</v>
      </c>
      <c r="M188" s="37">
        <v>277</v>
      </c>
      <c r="N188" s="40">
        <v>291</v>
      </c>
      <c r="O188" s="23">
        <v>379</v>
      </c>
      <c r="P188" s="23">
        <v>320</v>
      </c>
      <c r="Q188" s="23">
        <f>SUM(J188:P188)</f>
        <v>2182</v>
      </c>
    </row>
    <row r="189" spans="1:17" x14ac:dyDescent="0.35">
      <c r="A189" s="54" t="s">
        <v>120</v>
      </c>
      <c r="B189" s="55">
        <f t="shared" ref="B189:H189" si="68">SUM(B186:B188)</f>
        <v>1865</v>
      </c>
      <c r="C189" s="55">
        <f t="shared" si="68"/>
        <v>314</v>
      </c>
      <c r="D189" s="55">
        <f t="shared" si="68"/>
        <v>929</v>
      </c>
      <c r="E189" s="55">
        <f t="shared" si="68"/>
        <v>1277</v>
      </c>
      <c r="F189" s="55">
        <f t="shared" si="68"/>
        <v>1786</v>
      </c>
      <c r="G189" s="55">
        <f t="shared" si="68"/>
        <v>2971</v>
      </c>
      <c r="H189" s="55">
        <f t="shared" si="68"/>
        <v>3043</v>
      </c>
      <c r="I189" s="55">
        <f t="shared" si="63"/>
        <v>12185</v>
      </c>
      <c r="J189" s="54">
        <f>SUM(J186:J188)</f>
        <v>2608</v>
      </c>
      <c r="K189" s="54">
        <f>SUM(K186:K188)</f>
        <v>1368</v>
      </c>
      <c r="L189" s="54">
        <f>L188+L187+L186</f>
        <v>2025</v>
      </c>
      <c r="M189" s="54">
        <f>SUM(M186:M188)</f>
        <v>2008</v>
      </c>
      <c r="N189" s="54">
        <f>SUM(N186:N188)</f>
        <v>2331</v>
      </c>
      <c r="O189" s="54">
        <f>SUM(O186:O188)</f>
        <v>2466</v>
      </c>
      <c r="P189" s="54">
        <f>SUM(P186:P188)</f>
        <v>2847</v>
      </c>
      <c r="Q189" s="54">
        <f>SUM(Q186:Q188)</f>
        <v>15653</v>
      </c>
    </row>
    <row r="190" spans="1:17" x14ac:dyDescent="0.35">
      <c r="A190" s="56" t="s">
        <v>11</v>
      </c>
      <c r="B190" s="57">
        <f>B189+B185+B180</f>
        <v>4850</v>
      </c>
      <c r="C190" s="57">
        <f t="shared" ref="C190:H190" si="69">C189+C185+C180</f>
        <v>2746</v>
      </c>
      <c r="D190" s="57">
        <f t="shared" si="69"/>
        <v>3484</v>
      </c>
      <c r="E190" s="57">
        <f t="shared" si="69"/>
        <v>4049</v>
      </c>
      <c r="F190" s="57">
        <f t="shared" si="69"/>
        <v>4610</v>
      </c>
      <c r="G190" s="57">
        <f t="shared" si="69"/>
        <v>6004</v>
      </c>
      <c r="H190" s="57">
        <f t="shared" si="69"/>
        <v>8078</v>
      </c>
      <c r="I190" s="57">
        <f t="shared" si="63"/>
        <v>33821</v>
      </c>
      <c r="J190" s="56">
        <f>J189+J185+J180</f>
        <v>7520</v>
      </c>
      <c r="K190" s="56">
        <f t="shared" ref="K190:Q190" si="70">K189+K185+K180</f>
        <v>4997</v>
      </c>
      <c r="L190" s="56">
        <f t="shared" si="70"/>
        <v>5450</v>
      </c>
      <c r="M190" s="56">
        <f t="shared" si="70"/>
        <v>5162</v>
      </c>
      <c r="N190" s="56">
        <f t="shared" si="70"/>
        <v>5339</v>
      </c>
      <c r="O190" s="56">
        <f t="shared" si="70"/>
        <v>5876</v>
      </c>
      <c r="P190" s="56">
        <f t="shared" si="70"/>
        <v>6579</v>
      </c>
      <c r="Q190" s="56">
        <f t="shared" si="70"/>
        <v>40923</v>
      </c>
    </row>
    <row r="192" spans="1:17" x14ac:dyDescent="0.35">
      <c r="A192" s="31" t="s">
        <v>0</v>
      </c>
      <c r="B192" s="32"/>
      <c r="C192" s="3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1:17" x14ac:dyDescent="0.35">
      <c r="A193" s="33" t="s">
        <v>1</v>
      </c>
      <c r="B193" s="62" t="s">
        <v>797</v>
      </c>
      <c r="C193" s="62" t="s">
        <v>798</v>
      </c>
      <c r="D193" s="62" t="s">
        <v>799</v>
      </c>
      <c r="E193" s="62" t="s">
        <v>800</v>
      </c>
      <c r="F193" s="62" t="s">
        <v>801</v>
      </c>
      <c r="G193" s="62" t="s">
        <v>802</v>
      </c>
      <c r="H193" s="62" t="s">
        <v>803</v>
      </c>
      <c r="I193" s="35" t="s">
        <v>804</v>
      </c>
      <c r="J193" s="62" t="s">
        <v>805</v>
      </c>
      <c r="K193" s="62" t="s">
        <v>806</v>
      </c>
      <c r="L193" s="62" t="s">
        <v>807</v>
      </c>
      <c r="M193" s="62" t="s">
        <v>808</v>
      </c>
      <c r="N193" s="62" t="s">
        <v>809</v>
      </c>
      <c r="O193" s="62" t="s">
        <v>810</v>
      </c>
      <c r="P193" s="62" t="s">
        <v>811</v>
      </c>
      <c r="Q193" s="35" t="s">
        <v>812</v>
      </c>
    </row>
    <row r="194" spans="1:17" x14ac:dyDescent="0.35">
      <c r="A194" s="19" t="s">
        <v>2</v>
      </c>
      <c r="B194" s="19">
        <v>263</v>
      </c>
      <c r="C194" s="19">
        <v>234</v>
      </c>
      <c r="D194" s="23">
        <v>225</v>
      </c>
      <c r="E194" s="19">
        <v>174</v>
      </c>
      <c r="F194" s="19">
        <v>211</v>
      </c>
      <c r="G194" s="36">
        <v>238</v>
      </c>
      <c r="H194" s="19">
        <v>276</v>
      </c>
      <c r="I194" s="23">
        <f>SUM(B194:H194)</f>
        <v>1621</v>
      </c>
      <c r="J194" s="37">
        <v>244</v>
      </c>
      <c r="K194" s="19">
        <v>152</v>
      </c>
      <c r="L194" s="19">
        <v>236</v>
      </c>
      <c r="M194" s="36">
        <v>108</v>
      </c>
      <c r="N194" s="19">
        <v>182</v>
      </c>
      <c r="O194" s="38">
        <v>190</v>
      </c>
      <c r="P194" s="39">
        <v>244</v>
      </c>
      <c r="Q194" s="23">
        <f>SUM(J194:P194)</f>
        <v>1356</v>
      </c>
    </row>
    <row r="195" spans="1:17" x14ac:dyDescent="0.35">
      <c r="A195" s="19" t="s">
        <v>3</v>
      </c>
      <c r="B195" s="19">
        <v>554</v>
      </c>
      <c r="C195" s="19">
        <v>533</v>
      </c>
      <c r="D195" s="23">
        <v>507</v>
      </c>
      <c r="E195" s="19">
        <v>671</v>
      </c>
      <c r="F195" s="37">
        <v>557</v>
      </c>
      <c r="G195" s="19">
        <v>629</v>
      </c>
      <c r="H195" s="19">
        <v>654</v>
      </c>
      <c r="I195" s="23">
        <f t="shared" ref="I195:I209" si="71">SUM(B195:H195)</f>
        <v>4105</v>
      </c>
      <c r="J195" s="40">
        <v>620</v>
      </c>
      <c r="K195" s="40">
        <v>619</v>
      </c>
      <c r="L195" s="40">
        <v>620</v>
      </c>
      <c r="M195" s="40">
        <v>654</v>
      </c>
      <c r="N195" s="23">
        <v>653</v>
      </c>
      <c r="O195" s="23">
        <v>627</v>
      </c>
      <c r="P195" s="41">
        <v>618</v>
      </c>
      <c r="Q195" s="23">
        <f>SUM(J195:P195)</f>
        <v>4411</v>
      </c>
    </row>
    <row r="196" spans="1:17" x14ac:dyDescent="0.35">
      <c r="A196" s="19" t="s">
        <v>100</v>
      </c>
      <c r="B196" s="19">
        <v>261</v>
      </c>
      <c r="C196" s="19">
        <v>228</v>
      </c>
      <c r="D196" s="23">
        <v>213</v>
      </c>
      <c r="E196" s="19">
        <v>206</v>
      </c>
      <c r="F196" s="19">
        <v>202</v>
      </c>
      <c r="G196" s="19">
        <v>111</v>
      </c>
      <c r="H196" s="19">
        <v>0</v>
      </c>
      <c r="I196" s="23">
        <f t="shared" si="71"/>
        <v>1221</v>
      </c>
      <c r="J196" s="23">
        <v>0</v>
      </c>
      <c r="K196" s="37">
        <v>0</v>
      </c>
      <c r="L196" s="19">
        <v>0</v>
      </c>
      <c r="M196" s="19">
        <v>152</v>
      </c>
      <c r="N196" s="19">
        <v>152</v>
      </c>
      <c r="O196" s="23">
        <v>277</v>
      </c>
      <c r="P196" s="23">
        <v>285</v>
      </c>
      <c r="Q196" s="23">
        <f>SUM(J196:P196)</f>
        <v>866</v>
      </c>
    </row>
    <row r="197" spans="1:17" x14ac:dyDescent="0.35">
      <c r="A197" s="19" t="s">
        <v>115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17</v>
      </c>
      <c r="I197" s="23">
        <f t="shared" si="71"/>
        <v>17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35</v>
      </c>
      <c r="Q197" s="23">
        <f>SUM(J197:P197)</f>
        <v>35</v>
      </c>
    </row>
    <row r="198" spans="1:17" x14ac:dyDescent="0.35">
      <c r="A198" s="19" t="s">
        <v>125</v>
      </c>
      <c r="B198" s="19">
        <v>2307</v>
      </c>
      <c r="C198" s="19">
        <v>1242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23">
        <f t="shared" si="71"/>
        <v>3549</v>
      </c>
      <c r="J198" s="19">
        <v>0</v>
      </c>
      <c r="K198" s="19">
        <v>0</v>
      </c>
      <c r="L198" s="42">
        <v>0</v>
      </c>
      <c r="M198" s="42">
        <v>0</v>
      </c>
      <c r="N198" s="42">
        <v>0</v>
      </c>
      <c r="O198" s="19">
        <v>0</v>
      </c>
      <c r="P198" s="19">
        <v>1166</v>
      </c>
      <c r="Q198" s="23">
        <f>SUM(J198:P198)</f>
        <v>1166</v>
      </c>
    </row>
    <row r="199" spans="1:17" x14ac:dyDescent="0.35">
      <c r="A199" s="58" t="s">
        <v>120</v>
      </c>
      <c r="B199" s="58">
        <f>SUM(B194:B198)</f>
        <v>3385</v>
      </c>
      <c r="C199" s="58">
        <f t="shared" ref="C199:H199" si="72">SUM(C194:C198)</f>
        <v>2237</v>
      </c>
      <c r="D199" s="58">
        <f t="shared" si="72"/>
        <v>945</v>
      </c>
      <c r="E199" s="58">
        <f t="shared" si="72"/>
        <v>1051</v>
      </c>
      <c r="F199" s="58">
        <f t="shared" si="72"/>
        <v>970</v>
      </c>
      <c r="G199" s="58">
        <f t="shared" si="72"/>
        <v>978</v>
      </c>
      <c r="H199" s="58">
        <f t="shared" si="72"/>
        <v>947</v>
      </c>
      <c r="I199" s="60">
        <f t="shared" si="71"/>
        <v>10513</v>
      </c>
      <c r="J199" s="58">
        <f>SUM(J194:J198)</f>
        <v>864</v>
      </c>
      <c r="K199" s="58">
        <f t="shared" ref="K199:Q199" si="73">SUM(K194:K198)</f>
        <v>771</v>
      </c>
      <c r="L199" s="58">
        <f t="shared" si="73"/>
        <v>856</v>
      </c>
      <c r="M199" s="58">
        <f t="shared" si="73"/>
        <v>914</v>
      </c>
      <c r="N199" s="58">
        <f t="shared" si="73"/>
        <v>987</v>
      </c>
      <c r="O199" s="58">
        <f t="shared" si="73"/>
        <v>1094</v>
      </c>
      <c r="P199" s="58">
        <f t="shared" si="73"/>
        <v>2348</v>
      </c>
      <c r="Q199" s="58">
        <f t="shared" si="73"/>
        <v>7834</v>
      </c>
    </row>
    <row r="200" spans="1:17" x14ac:dyDescent="0.35">
      <c r="A200" s="19" t="s">
        <v>4</v>
      </c>
      <c r="B200" s="23">
        <v>2897</v>
      </c>
      <c r="C200" s="23">
        <v>2706</v>
      </c>
      <c r="D200" s="19">
        <v>95</v>
      </c>
      <c r="E200" s="19">
        <v>1587</v>
      </c>
      <c r="F200" s="19">
        <v>1130</v>
      </c>
      <c r="G200" s="19">
        <v>2514</v>
      </c>
      <c r="H200" s="36">
        <v>2645</v>
      </c>
      <c r="I200" s="23">
        <f t="shared" si="71"/>
        <v>13574</v>
      </c>
      <c r="J200" s="61">
        <v>2643</v>
      </c>
      <c r="K200" s="61">
        <v>2668</v>
      </c>
      <c r="L200" s="19">
        <v>2773</v>
      </c>
      <c r="M200" s="36">
        <v>2335</v>
      </c>
      <c r="N200" s="23">
        <v>2316</v>
      </c>
      <c r="O200" s="20">
        <v>2534</v>
      </c>
      <c r="P200" s="20">
        <v>2563</v>
      </c>
      <c r="Q200" s="23">
        <f>SUM(J200:P200)</f>
        <v>17832</v>
      </c>
    </row>
    <row r="201" spans="1:17" x14ac:dyDescent="0.35">
      <c r="A201" s="19" t="s">
        <v>112</v>
      </c>
      <c r="B201" s="19">
        <v>0</v>
      </c>
      <c r="C201" s="19">
        <v>0</v>
      </c>
      <c r="D201" s="19">
        <v>0</v>
      </c>
      <c r="E201" s="19">
        <v>0</v>
      </c>
      <c r="F201" s="19">
        <v>0</v>
      </c>
      <c r="G201" s="19">
        <v>0</v>
      </c>
      <c r="H201" s="19"/>
      <c r="I201" s="23">
        <f t="shared" si="71"/>
        <v>0</v>
      </c>
      <c r="J201" s="19">
        <v>0</v>
      </c>
      <c r="K201" s="42">
        <v>0</v>
      </c>
      <c r="L201" s="45">
        <v>0</v>
      </c>
      <c r="M201" s="37">
        <v>0</v>
      </c>
      <c r="N201" s="36">
        <v>0</v>
      </c>
      <c r="O201" s="63">
        <v>0</v>
      </c>
      <c r="P201" s="23">
        <v>0</v>
      </c>
      <c r="Q201" s="23">
        <f>SUM(J201:P201)</f>
        <v>0</v>
      </c>
    </row>
    <row r="202" spans="1:17" x14ac:dyDescent="0.35">
      <c r="A202" s="19" t="s">
        <v>116</v>
      </c>
      <c r="B202" s="19">
        <v>0</v>
      </c>
      <c r="C202" s="19">
        <v>0</v>
      </c>
      <c r="D202" s="19">
        <v>0</v>
      </c>
      <c r="E202" s="19">
        <v>0</v>
      </c>
      <c r="F202" s="19">
        <v>0</v>
      </c>
      <c r="G202" s="19">
        <v>0</v>
      </c>
      <c r="H202" s="36">
        <v>31</v>
      </c>
      <c r="I202" s="23">
        <f t="shared" si="71"/>
        <v>31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0</v>
      </c>
      <c r="P202" s="36">
        <v>43</v>
      </c>
      <c r="Q202" s="23">
        <f>SUM(J202:P202)</f>
        <v>43</v>
      </c>
    </row>
    <row r="203" spans="1:17" x14ac:dyDescent="0.35">
      <c r="A203" s="19" t="s">
        <v>124</v>
      </c>
      <c r="B203" s="59">
        <v>0</v>
      </c>
      <c r="C203" s="19">
        <v>0</v>
      </c>
      <c r="D203" s="19">
        <v>0</v>
      </c>
      <c r="E203" s="19">
        <v>0</v>
      </c>
      <c r="F203" s="19">
        <v>0</v>
      </c>
      <c r="G203" s="19">
        <v>0</v>
      </c>
      <c r="H203" s="36">
        <v>54</v>
      </c>
      <c r="I203" s="23">
        <f t="shared" si="71"/>
        <v>54</v>
      </c>
      <c r="J203" s="63">
        <v>0</v>
      </c>
      <c r="K203" s="63">
        <v>0</v>
      </c>
      <c r="L203" s="63">
        <v>0</v>
      </c>
      <c r="M203" s="63">
        <v>0</v>
      </c>
      <c r="N203" s="63">
        <v>0</v>
      </c>
      <c r="O203" s="63">
        <v>0</v>
      </c>
      <c r="P203" s="36">
        <v>82</v>
      </c>
      <c r="Q203" s="23">
        <f>SUM(J203:P203)</f>
        <v>82</v>
      </c>
    </row>
    <row r="204" spans="1:17" x14ac:dyDescent="0.35">
      <c r="A204" s="46" t="s">
        <v>120</v>
      </c>
      <c r="B204" s="46">
        <f>SUM(B200:B203)</f>
        <v>2897</v>
      </c>
      <c r="C204" s="46">
        <f t="shared" ref="C204:H204" si="74">SUM(C200:C203)</f>
        <v>2706</v>
      </c>
      <c r="D204" s="46">
        <f t="shared" si="74"/>
        <v>95</v>
      </c>
      <c r="E204" s="46">
        <f t="shared" si="74"/>
        <v>1587</v>
      </c>
      <c r="F204" s="46">
        <f t="shared" si="74"/>
        <v>1130</v>
      </c>
      <c r="G204" s="46">
        <f t="shared" si="74"/>
        <v>2514</v>
      </c>
      <c r="H204" s="46">
        <f t="shared" si="74"/>
        <v>2730</v>
      </c>
      <c r="I204" s="46">
        <f t="shared" si="71"/>
        <v>13659</v>
      </c>
      <c r="J204" s="46">
        <f>SUM(J200:J203)</f>
        <v>2643</v>
      </c>
      <c r="K204" s="46">
        <f t="shared" ref="K204:Q204" si="75">SUM(K200:K203)</f>
        <v>2668</v>
      </c>
      <c r="L204" s="46">
        <f t="shared" si="75"/>
        <v>2773</v>
      </c>
      <c r="M204" s="46">
        <f t="shared" si="75"/>
        <v>2335</v>
      </c>
      <c r="N204" s="46">
        <f t="shared" si="75"/>
        <v>2316</v>
      </c>
      <c r="O204" s="46">
        <f t="shared" si="75"/>
        <v>2534</v>
      </c>
      <c r="P204" s="46">
        <f t="shared" si="75"/>
        <v>2688</v>
      </c>
      <c r="Q204" s="46">
        <f t="shared" si="75"/>
        <v>17957</v>
      </c>
    </row>
    <row r="205" spans="1:17" x14ac:dyDescent="0.35">
      <c r="A205" s="19" t="s">
        <v>99</v>
      </c>
      <c r="B205" s="19">
        <v>171</v>
      </c>
      <c r="C205" s="19">
        <v>193</v>
      </c>
      <c r="D205" s="23">
        <v>148</v>
      </c>
      <c r="E205" s="19">
        <v>132</v>
      </c>
      <c r="F205" s="19">
        <v>160</v>
      </c>
      <c r="G205" s="19">
        <v>815</v>
      </c>
      <c r="H205" s="19">
        <v>479</v>
      </c>
      <c r="I205" s="23">
        <f t="shared" si="71"/>
        <v>2098</v>
      </c>
      <c r="J205" s="42">
        <v>171</v>
      </c>
      <c r="K205" s="47">
        <v>672</v>
      </c>
      <c r="L205" s="19">
        <v>744</v>
      </c>
      <c r="M205" s="23">
        <v>890</v>
      </c>
      <c r="N205" s="19">
        <v>229</v>
      </c>
      <c r="O205" s="48">
        <v>918</v>
      </c>
      <c r="P205" s="19">
        <v>846</v>
      </c>
      <c r="Q205" s="23">
        <f>SUM(J205:P205)</f>
        <v>4470</v>
      </c>
    </row>
    <row r="206" spans="1:17" x14ac:dyDescent="0.35">
      <c r="A206" s="19" t="s">
        <v>7</v>
      </c>
      <c r="B206" s="19">
        <v>2240</v>
      </c>
      <c r="C206" s="19">
        <v>2330</v>
      </c>
      <c r="D206" s="19">
        <v>2000</v>
      </c>
      <c r="E206" s="19">
        <v>1369</v>
      </c>
      <c r="F206" s="19">
        <v>600</v>
      </c>
      <c r="G206" s="19">
        <v>31</v>
      </c>
      <c r="H206" s="47">
        <v>1549</v>
      </c>
      <c r="I206" s="23">
        <f t="shared" si="71"/>
        <v>10119</v>
      </c>
      <c r="J206" s="50">
        <v>1534</v>
      </c>
      <c r="K206" s="19">
        <v>1519</v>
      </c>
      <c r="L206" s="23">
        <v>1495</v>
      </c>
      <c r="M206" s="19">
        <v>1517</v>
      </c>
      <c r="N206" s="23">
        <v>1319</v>
      </c>
      <c r="O206" s="23">
        <v>1514</v>
      </c>
      <c r="P206" s="51">
        <v>1496</v>
      </c>
      <c r="Q206" s="23">
        <f>SUM(J206:P206)</f>
        <v>10394</v>
      </c>
    </row>
    <row r="207" spans="1:17" x14ac:dyDescent="0.35">
      <c r="A207" s="19" t="s">
        <v>103</v>
      </c>
      <c r="B207" s="51">
        <v>279</v>
      </c>
      <c r="C207" s="51">
        <v>123</v>
      </c>
      <c r="D207" s="51">
        <v>171</v>
      </c>
      <c r="E207" s="51">
        <v>134</v>
      </c>
      <c r="F207" s="52">
        <v>146</v>
      </c>
      <c r="G207" s="19">
        <v>236</v>
      </c>
      <c r="H207" s="53">
        <v>534</v>
      </c>
      <c r="I207" s="23">
        <f t="shared" si="71"/>
        <v>1623</v>
      </c>
      <c r="J207" s="19">
        <v>168</v>
      </c>
      <c r="K207" s="19">
        <v>102</v>
      </c>
      <c r="L207" s="19">
        <v>298</v>
      </c>
      <c r="M207" s="37">
        <v>346</v>
      </c>
      <c r="N207" s="40">
        <v>604</v>
      </c>
      <c r="O207" s="23">
        <v>482</v>
      </c>
      <c r="P207" s="23">
        <v>550</v>
      </c>
      <c r="Q207" s="23">
        <f>SUM(J207:P207)</f>
        <v>2550</v>
      </c>
    </row>
    <row r="208" spans="1:17" x14ac:dyDescent="0.35">
      <c r="A208" s="54" t="s">
        <v>120</v>
      </c>
      <c r="B208" s="55">
        <f t="shared" ref="B208:H208" si="76">SUM(B205:B207)</f>
        <v>2690</v>
      </c>
      <c r="C208" s="55">
        <f t="shared" si="76"/>
        <v>2646</v>
      </c>
      <c r="D208" s="55">
        <f t="shared" si="76"/>
        <v>2319</v>
      </c>
      <c r="E208" s="55">
        <f t="shared" si="76"/>
        <v>1635</v>
      </c>
      <c r="F208" s="55">
        <f t="shared" si="76"/>
        <v>906</v>
      </c>
      <c r="G208" s="55">
        <f t="shared" si="76"/>
        <v>1082</v>
      </c>
      <c r="H208" s="55">
        <f t="shared" si="76"/>
        <v>2562</v>
      </c>
      <c r="I208" s="55">
        <f t="shared" si="71"/>
        <v>13840</v>
      </c>
      <c r="J208" s="54">
        <f>SUM(J205:J207)</f>
        <v>1873</v>
      </c>
      <c r="K208" s="54">
        <f>SUM(K205:K207)</f>
        <v>2293</v>
      </c>
      <c r="L208" s="54">
        <f>L207+L206+L205</f>
        <v>2537</v>
      </c>
      <c r="M208" s="54">
        <f>SUM(M205:M207)</f>
        <v>2753</v>
      </c>
      <c r="N208" s="54">
        <f>SUM(N205:N207)</f>
        <v>2152</v>
      </c>
      <c r="O208" s="54">
        <f>SUM(O205:O207)</f>
        <v>2914</v>
      </c>
      <c r="P208" s="54">
        <f>SUM(P205:P207)</f>
        <v>2892</v>
      </c>
      <c r="Q208" s="54">
        <f>SUM(Q205:Q207)</f>
        <v>17414</v>
      </c>
    </row>
    <row r="209" spans="1:17" x14ac:dyDescent="0.35">
      <c r="A209" s="56" t="s">
        <v>11</v>
      </c>
      <c r="B209" s="57">
        <f>B208+B204+B199</f>
        <v>8972</v>
      </c>
      <c r="C209" s="57">
        <f t="shared" ref="C209:H209" si="77">C208+C204+C199</f>
        <v>7589</v>
      </c>
      <c r="D209" s="57">
        <f t="shared" si="77"/>
        <v>3359</v>
      </c>
      <c r="E209" s="57">
        <f t="shared" si="77"/>
        <v>4273</v>
      </c>
      <c r="F209" s="57">
        <f t="shared" si="77"/>
        <v>3006</v>
      </c>
      <c r="G209" s="57">
        <f t="shared" si="77"/>
        <v>4574</v>
      </c>
      <c r="H209" s="57">
        <f t="shared" si="77"/>
        <v>6239</v>
      </c>
      <c r="I209" s="57">
        <f t="shared" si="71"/>
        <v>38012</v>
      </c>
      <c r="J209" s="56">
        <f>J208+J204+J199</f>
        <v>5380</v>
      </c>
      <c r="K209" s="56">
        <f t="shared" ref="K209:Q209" si="78">K208+K204+K199</f>
        <v>5732</v>
      </c>
      <c r="L209" s="56">
        <f t="shared" si="78"/>
        <v>6166</v>
      </c>
      <c r="M209" s="56">
        <f t="shared" si="78"/>
        <v>6002</v>
      </c>
      <c r="N209" s="56">
        <f t="shared" si="78"/>
        <v>5455</v>
      </c>
      <c r="O209" s="56">
        <f t="shared" si="78"/>
        <v>6542</v>
      </c>
      <c r="P209" s="56">
        <f t="shared" si="78"/>
        <v>7928</v>
      </c>
      <c r="Q209" s="56">
        <f t="shared" si="78"/>
        <v>43205</v>
      </c>
    </row>
    <row r="211" spans="1:17" x14ac:dyDescent="0.35">
      <c r="A211" s="31" t="s">
        <v>0</v>
      </c>
      <c r="B211" s="32"/>
      <c r="C211" s="3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 spans="1:17" ht="15.5" x14ac:dyDescent="0.35">
      <c r="A212" s="33" t="s">
        <v>1</v>
      </c>
      <c r="B212" s="64" t="s">
        <v>876</v>
      </c>
      <c r="C212" s="64" t="s">
        <v>877</v>
      </c>
      <c r="D212" s="64" t="s">
        <v>878</v>
      </c>
      <c r="E212" s="64" t="s">
        <v>879</v>
      </c>
      <c r="F212" s="64" t="s">
        <v>880</v>
      </c>
      <c r="G212" s="64" t="s">
        <v>881</v>
      </c>
      <c r="H212" s="64" t="s">
        <v>882</v>
      </c>
      <c r="I212" s="65" t="s">
        <v>890</v>
      </c>
      <c r="J212" s="64" t="s">
        <v>883</v>
      </c>
      <c r="K212" s="64" t="s">
        <v>884</v>
      </c>
      <c r="L212" s="64" t="s">
        <v>885</v>
      </c>
      <c r="M212" s="64" t="s">
        <v>886</v>
      </c>
      <c r="N212" s="64" t="s">
        <v>887</v>
      </c>
      <c r="O212" s="64" t="s">
        <v>888</v>
      </c>
      <c r="P212" s="64" t="s">
        <v>889</v>
      </c>
      <c r="Q212" s="65" t="s">
        <v>891</v>
      </c>
    </row>
    <row r="213" spans="1:17" x14ac:dyDescent="0.35">
      <c r="A213" s="19" t="s">
        <v>2</v>
      </c>
      <c r="B213" s="19">
        <v>217</v>
      </c>
      <c r="C213" s="19">
        <v>223</v>
      </c>
      <c r="D213" s="23">
        <v>249</v>
      </c>
      <c r="E213" s="19">
        <v>194</v>
      </c>
      <c r="F213" s="19">
        <v>132</v>
      </c>
      <c r="G213" s="36">
        <v>268</v>
      </c>
      <c r="H213" s="19">
        <v>239</v>
      </c>
      <c r="I213" s="23">
        <f>SUM(B213:H213)</f>
        <v>1522</v>
      </c>
      <c r="J213" s="37">
        <v>167</v>
      </c>
      <c r="K213" s="19">
        <v>114</v>
      </c>
      <c r="L213" s="19">
        <v>191</v>
      </c>
      <c r="M213" s="36">
        <v>185</v>
      </c>
      <c r="N213" s="19">
        <v>167</v>
      </c>
      <c r="O213" s="38">
        <v>197</v>
      </c>
      <c r="P213" s="39">
        <v>178</v>
      </c>
      <c r="Q213" s="23">
        <f>SUM(J213:P213)</f>
        <v>1199</v>
      </c>
    </row>
    <row r="214" spans="1:17" x14ac:dyDescent="0.35">
      <c r="A214" s="19" t="s">
        <v>3</v>
      </c>
      <c r="B214" s="19">
        <v>669</v>
      </c>
      <c r="C214" s="19">
        <v>656</v>
      </c>
      <c r="D214" s="23">
        <v>651</v>
      </c>
      <c r="E214" s="19">
        <v>639</v>
      </c>
      <c r="F214" s="37">
        <v>665</v>
      </c>
      <c r="G214" s="19">
        <v>629</v>
      </c>
      <c r="H214" s="19">
        <v>611</v>
      </c>
      <c r="I214" s="23">
        <f t="shared" ref="I214:I228" si="79">SUM(B214:H214)</f>
        <v>4520</v>
      </c>
      <c r="J214" s="40">
        <v>623</v>
      </c>
      <c r="K214" s="40">
        <v>609</v>
      </c>
      <c r="L214" s="40">
        <v>626</v>
      </c>
      <c r="M214" s="40">
        <v>607</v>
      </c>
      <c r="N214" s="23">
        <v>598</v>
      </c>
      <c r="O214" s="23">
        <v>679</v>
      </c>
      <c r="P214" s="41">
        <v>678</v>
      </c>
      <c r="Q214" s="23">
        <f>SUM(J214:P214)</f>
        <v>4420</v>
      </c>
    </row>
    <row r="215" spans="1:17" x14ac:dyDescent="0.35">
      <c r="A215" s="19" t="s">
        <v>100</v>
      </c>
      <c r="B215" s="19">
        <v>261</v>
      </c>
      <c r="C215" s="19">
        <v>237</v>
      </c>
      <c r="D215" s="23">
        <v>231</v>
      </c>
      <c r="E215" s="19">
        <v>224</v>
      </c>
      <c r="F215" s="19">
        <v>230</v>
      </c>
      <c r="G215" s="19">
        <v>210</v>
      </c>
      <c r="H215" s="19">
        <v>173</v>
      </c>
      <c r="I215" s="23">
        <f t="shared" si="79"/>
        <v>1566</v>
      </c>
      <c r="J215" s="23">
        <v>182</v>
      </c>
      <c r="K215" s="37">
        <v>182</v>
      </c>
      <c r="L215" s="19">
        <v>190</v>
      </c>
      <c r="M215" s="19">
        <v>187</v>
      </c>
      <c r="N215" s="19">
        <v>208</v>
      </c>
      <c r="O215" s="23">
        <v>203</v>
      </c>
      <c r="P215" s="23">
        <v>220</v>
      </c>
      <c r="Q215" s="23">
        <f>SUM(J215:P215)</f>
        <v>1372</v>
      </c>
    </row>
    <row r="216" spans="1:17" x14ac:dyDescent="0.35">
      <c r="A216" s="19" t="s">
        <v>115</v>
      </c>
      <c r="B216" s="19">
        <v>0</v>
      </c>
      <c r="C216" s="19">
        <v>0</v>
      </c>
      <c r="D216" s="19">
        <v>0</v>
      </c>
      <c r="E216" s="19">
        <v>0</v>
      </c>
      <c r="F216" s="19">
        <v>0</v>
      </c>
      <c r="G216" s="19">
        <v>0</v>
      </c>
      <c r="H216" s="19">
        <v>57</v>
      </c>
      <c r="I216" s="23">
        <f t="shared" si="79"/>
        <v>57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209</v>
      </c>
      <c r="Q216" s="23">
        <f>SUM(J216:P216)</f>
        <v>209</v>
      </c>
    </row>
    <row r="217" spans="1:17" x14ac:dyDescent="0.35">
      <c r="A217" s="19" t="s">
        <v>125</v>
      </c>
      <c r="B217" s="19">
        <v>0</v>
      </c>
      <c r="C217" s="19">
        <v>0</v>
      </c>
      <c r="D217" s="19">
        <v>0</v>
      </c>
      <c r="E217" s="19">
        <v>0</v>
      </c>
      <c r="F217" s="19">
        <v>2917</v>
      </c>
      <c r="G217" s="19">
        <v>1060</v>
      </c>
      <c r="H217" s="19">
        <v>0</v>
      </c>
      <c r="I217" s="23">
        <f t="shared" si="79"/>
        <v>3977</v>
      </c>
      <c r="J217" s="19">
        <v>1673</v>
      </c>
      <c r="K217" s="19">
        <v>2558</v>
      </c>
      <c r="L217" s="42">
        <v>0</v>
      </c>
      <c r="M217" s="42">
        <v>0</v>
      </c>
      <c r="N217" s="42">
        <v>0</v>
      </c>
      <c r="O217" s="19">
        <v>0</v>
      </c>
      <c r="P217" s="19">
        <v>0</v>
      </c>
      <c r="Q217" s="23">
        <f>SUM(J217:P217)</f>
        <v>4231</v>
      </c>
    </row>
    <row r="218" spans="1:17" x14ac:dyDescent="0.35">
      <c r="A218" s="58" t="s">
        <v>119</v>
      </c>
      <c r="B218" s="58">
        <f>SUM(B213:B217)</f>
        <v>1147</v>
      </c>
      <c r="C218" s="58">
        <f t="shared" ref="C218:H218" si="80">SUM(C213:C217)</f>
        <v>1116</v>
      </c>
      <c r="D218" s="58">
        <f t="shared" si="80"/>
        <v>1131</v>
      </c>
      <c r="E218" s="58">
        <f t="shared" si="80"/>
        <v>1057</v>
      </c>
      <c r="F218" s="58">
        <f t="shared" si="80"/>
        <v>3944</v>
      </c>
      <c r="G218" s="58">
        <f t="shared" si="80"/>
        <v>2167</v>
      </c>
      <c r="H218" s="58">
        <f t="shared" si="80"/>
        <v>1080</v>
      </c>
      <c r="I218" s="60">
        <f t="shared" si="79"/>
        <v>11642</v>
      </c>
      <c r="J218" s="58">
        <f>SUM(J213:J217)</f>
        <v>2645</v>
      </c>
      <c r="K218" s="58">
        <f t="shared" ref="K218:Q218" si="81">SUM(K213:K217)</f>
        <v>3463</v>
      </c>
      <c r="L218" s="58">
        <f t="shared" si="81"/>
        <v>1007</v>
      </c>
      <c r="M218" s="58">
        <f t="shared" si="81"/>
        <v>979</v>
      </c>
      <c r="N218" s="58">
        <f t="shared" si="81"/>
        <v>973</v>
      </c>
      <c r="O218" s="58">
        <f t="shared" si="81"/>
        <v>1079</v>
      </c>
      <c r="P218" s="58">
        <f t="shared" si="81"/>
        <v>1285</v>
      </c>
      <c r="Q218" s="58">
        <f t="shared" si="81"/>
        <v>11431</v>
      </c>
    </row>
    <row r="219" spans="1:17" x14ac:dyDescent="0.35">
      <c r="A219" s="19" t="s">
        <v>4</v>
      </c>
      <c r="B219" s="23">
        <v>2323</v>
      </c>
      <c r="C219" s="23">
        <v>2604</v>
      </c>
      <c r="D219" s="19">
        <v>2558</v>
      </c>
      <c r="E219" s="19">
        <v>2023</v>
      </c>
      <c r="F219" s="19">
        <v>2364</v>
      </c>
      <c r="G219" s="19">
        <v>2875</v>
      </c>
      <c r="H219" s="36">
        <v>2092</v>
      </c>
      <c r="I219" s="23">
        <f t="shared" si="79"/>
        <v>16839</v>
      </c>
      <c r="J219" s="61">
        <v>2387</v>
      </c>
      <c r="K219" s="61">
        <v>2567</v>
      </c>
      <c r="L219" s="19">
        <v>2378</v>
      </c>
      <c r="M219" s="36">
        <v>2926</v>
      </c>
      <c r="N219" s="23">
        <v>3061</v>
      </c>
      <c r="O219" s="20">
        <v>2882</v>
      </c>
      <c r="P219" s="20">
        <v>2768</v>
      </c>
      <c r="Q219" s="23">
        <f>SUM(J219:P219)</f>
        <v>18969</v>
      </c>
    </row>
    <row r="220" spans="1:17" x14ac:dyDescent="0.35">
      <c r="A220" s="19" t="s">
        <v>112</v>
      </c>
      <c r="B220" s="19">
        <v>0</v>
      </c>
      <c r="C220" s="19">
        <v>0</v>
      </c>
      <c r="D220" s="19">
        <v>0</v>
      </c>
      <c r="E220" s="19">
        <v>0</v>
      </c>
      <c r="F220" s="19">
        <v>0</v>
      </c>
      <c r="G220" s="19">
        <v>0</v>
      </c>
      <c r="H220" s="19">
        <v>0</v>
      </c>
      <c r="I220" s="23">
        <f t="shared" si="79"/>
        <v>0</v>
      </c>
      <c r="J220" s="19">
        <v>0</v>
      </c>
      <c r="K220" s="42">
        <v>0</v>
      </c>
      <c r="L220" s="45">
        <v>0</v>
      </c>
      <c r="M220" s="37">
        <v>0</v>
      </c>
      <c r="N220" s="36">
        <v>0</v>
      </c>
      <c r="O220" s="63">
        <v>0</v>
      </c>
      <c r="P220" s="23">
        <v>0</v>
      </c>
      <c r="Q220" s="23">
        <f>SUM(J220:P220)</f>
        <v>0</v>
      </c>
    </row>
    <row r="221" spans="1:17" x14ac:dyDescent="0.35">
      <c r="A221" s="19" t="s">
        <v>116</v>
      </c>
      <c r="B221" s="19">
        <v>0</v>
      </c>
      <c r="C221" s="19">
        <v>0</v>
      </c>
      <c r="D221" s="19">
        <v>0</v>
      </c>
      <c r="E221" s="19">
        <v>0</v>
      </c>
      <c r="F221" s="19">
        <v>0</v>
      </c>
      <c r="G221" s="19">
        <v>0</v>
      </c>
      <c r="H221" s="36">
        <v>45</v>
      </c>
      <c r="I221" s="23">
        <f t="shared" si="79"/>
        <v>45</v>
      </c>
      <c r="J221" s="63">
        <v>0</v>
      </c>
      <c r="K221" s="63">
        <v>0</v>
      </c>
      <c r="L221" s="63">
        <v>0</v>
      </c>
      <c r="M221" s="63">
        <v>0</v>
      </c>
      <c r="N221" s="63">
        <v>0</v>
      </c>
      <c r="O221" s="63">
        <v>0</v>
      </c>
      <c r="P221" s="36">
        <v>40</v>
      </c>
      <c r="Q221" s="23">
        <f>SUM(J221:P221)</f>
        <v>40</v>
      </c>
    </row>
    <row r="222" spans="1:17" x14ac:dyDescent="0.35">
      <c r="A222" s="19" t="s">
        <v>124</v>
      </c>
      <c r="B222" s="19">
        <v>0</v>
      </c>
      <c r="C222" s="19">
        <v>0</v>
      </c>
      <c r="D222" s="19">
        <v>0</v>
      </c>
      <c r="E222" s="19">
        <v>0</v>
      </c>
      <c r="F222" s="19">
        <v>0</v>
      </c>
      <c r="G222" s="19">
        <v>0</v>
      </c>
      <c r="H222" s="36">
        <v>80</v>
      </c>
      <c r="I222" s="23">
        <f>SUM(B222:H222)</f>
        <v>80</v>
      </c>
      <c r="J222" s="63">
        <v>0</v>
      </c>
      <c r="K222" s="63">
        <v>0</v>
      </c>
      <c r="L222" s="63">
        <v>0</v>
      </c>
      <c r="M222" s="63">
        <v>0</v>
      </c>
      <c r="N222" s="63">
        <v>0</v>
      </c>
      <c r="O222" s="63">
        <v>0</v>
      </c>
      <c r="P222" s="36">
        <v>75</v>
      </c>
      <c r="Q222" s="23">
        <f>SUM(J222:P222)</f>
        <v>75</v>
      </c>
    </row>
    <row r="223" spans="1:17" x14ac:dyDescent="0.35">
      <c r="A223" s="46" t="s">
        <v>118</v>
      </c>
      <c r="B223" s="46">
        <f>SUM(B219:B222)</f>
        <v>2323</v>
      </c>
      <c r="C223" s="46">
        <f t="shared" ref="C223:H223" si="82">SUM(C219:C222)</f>
        <v>2604</v>
      </c>
      <c r="D223" s="46">
        <f t="shared" si="82"/>
        <v>2558</v>
      </c>
      <c r="E223" s="46">
        <f t="shared" si="82"/>
        <v>2023</v>
      </c>
      <c r="F223" s="46">
        <f t="shared" si="82"/>
        <v>2364</v>
      </c>
      <c r="G223" s="46">
        <f t="shared" si="82"/>
        <v>2875</v>
      </c>
      <c r="H223" s="46">
        <f t="shared" si="82"/>
        <v>2217</v>
      </c>
      <c r="I223" s="46">
        <f t="shared" si="79"/>
        <v>16964</v>
      </c>
      <c r="J223" s="46">
        <f>SUM(J219:J222)</f>
        <v>2387</v>
      </c>
      <c r="K223" s="46">
        <f t="shared" ref="K223:Q223" si="83">SUM(K219:K222)</f>
        <v>2567</v>
      </c>
      <c r="L223" s="46">
        <f t="shared" si="83"/>
        <v>2378</v>
      </c>
      <c r="M223" s="46">
        <f t="shared" si="83"/>
        <v>2926</v>
      </c>
      <c r="N223" s="46">
        <f t="shared" si="83"/>
        <v>3061</v>
      </c>
      <c r="O223" s="46">
        <f t="shared" si="83"/>
        <v>2882</v>
      </c>
      <c r="P223" s="46">
        <f t="shared" si="83"/>
        <v>2883</v>
      </c>
      <c r="Q223" s="46">
        <f t="shared" si="83"/>
        <v>19084</v>
      </c>
    </row>
    <row r="224" spans="1:17" x14ac:dyDescent="0.35">
      <c r="A224" s="19" t="s">
        <v>99</v>
      </c>
      <c r="B224" s="19">
        <v>413</v>
      </c>
      <c r="C224" s="19">
        <v>176</v>
      </c>
      <c r="D224" s="23">
        <v>884</v>
      </c>
      <c r="E224" s="19">
        <v>876</v>
      </c>
      <c r="F224" s="19">
        <v>742</v>
      </c>
      <c r="G224" s="19">
        <v>404</v>
      </c>
      <c r="H224" s="19">
        <v>107</v>
      </c>
      <c r="I224" s="23">
        <f t="shared" si="79"/>
        <v>3602</v>
      </c>
      <c r="J224" s="42">
        <v>121</v>
      </c>
      <c r="K224" s="47">
        <v>670</v>
      </c>
      <c r="L224" s="19">
        <v>879</v>
      </c>
      <c r="M224" s="23">
        <v>744</v>
      </c>
      <c r="N224" s="19">
        <v>849</v>
      </c>
      <c r="O224" s="48">
        <v>642</v>
      </c>
      <c r="P224" s="19">
        <v>436</v>
      </c>
      <c r="Q224" s="23">
        <f>SUM(J224:P224)</f>
        <v>4341</v>
      </c>
    </row>
    <row r="225" spans="1:17" x14ac:dyDescent="0.35">
      <c r="A225" s="19" t="s">
        <v>7</v>
      </c>
      <c r="B225" s="19">
        <v>1443</v>
      </c>
      <c r="C225" s="19">
        <v>1487</v>
      </c>
      <c r="D225" s="19">
        <v>1489</v>
      </c>
      <c r="E225" s="19">
        <v>1520</v>
      </c>
      <c r="F225" s="19">
        <v>1470</v>
      </c>
      <c r="G225" s="19">
        <v>1552</v>
      </c>
      <c r="H225" s="47">
        <v>1405</v>
      </c>
      <c r="I225" s="23">
        <f t="shared" si="79"/>
        <v>10366</v>
      </c>
      <c r="J225" s="50">
        <v>1243</v>
      </c>
      <c r="K225" s="19">
        <v>1172</v>
      </c>
      <c r="L225" s="23">
        <v>1322</v>
      </c>
      <c r="M225" s="19">
        <v>1508</v>
      </c>
      <c r="N225" s="23">
        <v>1523</v>
      </c>
      <c r="O225" s="23">
        <v>0</v>
      </c>
      <c r="P225" s="51">
        <v>1306</v>
      </c>
      <c r="Q225" s="23">
        <f>SUM(J225:P225)</f>
        <v>8074</v>
      </c>
    </row>
    <row r="226" spans="1:17" x14ac:dyDescent="0.35">
      <c r="A226" s="19" t="s">
        <v>103</v>
      </c>
      <c r="B226" s="51">
        <v>454</v>
      </c>
      <c r="C226" s="51">
        <v>365</v>
      </c>
      <c r="D226" s="51">
        <v>240</v>
      </c>
      <c r="E226" s="51">
        <v>668</v>
      </c>
      <c r="F226" s="52">
        <v>271</v>
      </c>
      <c r="G226" s="19">
        <v>209</v>
      </c>
      <c r="H226" s="53">
        <v>743</v>
      </c>
      <c r="I226" s="23">
        <f t="shared" si="79"/>
        <v>2950</v>
      </c>
      <c r="J226" s="19">
        <v>409</v>
      </c>
      <c r="K226" s="19">
        <v>495</v>
      </c>
      <c r="L226" s="19">
        <v>723</v>
      </c>
      <c r="M226" s="37">
        <v>361</v>
      </c>
      <c r="N226" s="40">
        <v>413</v>
      </c>
      <c r="O226" s="23">
        <v>452</v>
      </c>
      <c r="P226" s="23">
        <v>404</v>
      </c>
      <c r="Q226" s="23">
        <f>SUM(J226:P226)</f>
        <v>3257</v>
      </c>
    </row>
    <row r="227" spans="1:17" x14ac:dyDescent="0.35">
      <c r="A227" s="54" t="s">
        <v>120</v>
      </c>
      <c r="B227" s="55">
        <f t="shared" ref="B227:H227" si="84">SUM(B224:B226)</f>
        <v>2310</v>
      </c>
      <c r="C227" s="55">
        <f t="shared" si="84"/>
        <v>2028</v>
      </c>
      <c r="D227" s="55">
        <f t="shared" si="84"/>
        <v>2613</v>
      </c>
      <c r="E227" s="55">
        <f t="shared" si="84"/>
        <v>3064</v>
      </c>
      <c r="F227" s="55">
        <f t="shared" si="84"/>
        <v>2483</v>
      </c>
      <c r="G227" s="55">
        <f t="shared" si="84"/>
        <v>2165</v>
      </c>
      <c r="H227" s="55">
        <f t="shared" si="84"/>
        <v>2255</v>
      </c>
      <c r="I227" s="55">
        <f t="shared" si="79"/>
        <v>16918</v>
      </c>
      <c r="J227" s="54">
        <f>SUM(J224:J226)</f>
        <v>1773</v>
      </c>
      <c r="K227" s="54">
        <f>SUM(K224:K226)</f>
        <v>2337</v>
      </c>
      <c r="L227" s="54">
        <f>L226+L225+L224</f>
        <v>2924</v>
      </c>
      <c r="M227" s="54">
        <f>SUM(M224:M226)</f>
        <v>2613</v>
      </c>
      <c r="N227" s="54">
        <f>SUM(N224:N226)</f>
        <v>2785</v>
      </c>
      <c r="O227" s="54">
        <f>SUM(O224:O226)</f>
        <v>1094</v>
      </c>
      <c r="P227" s="54">
        <f>SUM(P224:P226)</f>
        <v>2146</v>
      </c>
      <c r="Q227" s="54">
        <f>SUM(Q224:Q226)</f>
        <v>15672</v>
      </c>
    </row>
    <row r="228" spans="1:17" x14ac:dyDescent="0.35">
      <c r="A228" s="56" t="s">
        <v>11</v>
      </c>
      <c r="B228" s="57">
        <f>B227+B223+B218</f>
        <v>5780</v>
      </c>
      <c r="C228" s="57">
        <f t="shared" ref="C228:H228" si="85">C227+C223+C218</f>
        <v>5748</v>
      </c>
      <c r="D228" s="57">
        <f t="shared" si="85"/>
        <v>6302</v>
      </c>
      <c r="E228" s="57">
        <f t="shared" si="85"/>
        <v>6144</v>
      </c>
      <c r="F228" s="57">
        <f t="shared" si="85"/>
        <v>8791</v>
      </c>
      <c r="G228" s="57">
        <f t="shared" si="85"/>
        <v>7207</v>
      </c>
      <c r="H228" s="57">
        <f t="shared" si="85"/>
        <v>5552</v>
      </c>
      <c r="I228" s="57">
        <f t="shared" si="79"/>
        <v>45524</v>
      </c>
      <c r="J228" s="56">
        <f>J227+J223+J218</f>
        <v>6805</v>
      </c>
      <c r="K228" s="56">
        <f t="shared" ref="K228:Q228" si="86">K227+K223+K218</f>
        <v>8367</v>
      </c>
      <c r="L228" s="56">
        <f t="shared" si="86"/>
        <v>6309</v>
      </c>
      <c r="M228" s="56">
        <f t="shared" si="86"/>
        <v>6518</v>
      </c>
      <c r="N228" s="56">
        <f t="shared" si="86"/>
        <v>6819</v>
      </c>
      <c r="O228" s="56">
        <f t="shared" si="86"/>
        <v>5055</v>
      </c>
      <c r="P228" s="56">
        <f t="shared" si="86"/>
        <v>6314</v>
      </c>
      <c r="Q228" s="56">
        <f t="shared" si="86"/>
        <v>46187</v>
      </c>
    </row>
    <row r="230" spans="1:17" x14ac:dyDescent="0.35">
      <c r="A230" s="31" t="s">
        <v>0</v>
      </c>
      <c r="B230" s="32"/>
      <c r="C230" s="3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 spans="1:17" ht="15.5" x14ac:dyDescent="0.35">
      <c r="A231" s="33" t="s">
        <v>1</v>
      </c>
      <c r="B231" s="64" t="s">
        <v>914</v>
      </c>
      <c r="C231" s="64" t="s">
        <v>915</v>
      </c>
      <c r="D231" s="64" t="s">
        <v>916</v>
      </c>
      <c r="E231" s="64" t="s">
        <v>917</v>
      </c>
      <c r="F231" s="64" t="s">
        <v>918</v>
      </c>
      <c r="G231" s="64" t="s">
        <v>919</v>
      </c>
      <c r="H231" s="64" t="s">
        <v>920</v>
      </c>
      <c r="I231" s="65" t="s">
        <v>921</v>
      </c>
      <c r="J231" s="64" t="s">
        <v>922</v>
      </c>
      <c r="K231" s="64" t="s">
        <v>923</v>
      </c>
      <c r="L231" s="64" t="s">
        <v>924</v>
      </c>
      <c r="M231" s="64" t="s">
        <v>925</v>
      </c>
      <c r="N231" s="64" t="s">
        <v>926</v>
      </c>
      <c r="O231" s="64" t="s">
        <v>927</v>
      </c>
      <c r="P231" s="64" t="s">
        <v>928</v>
      </c>
      <c r="Q231" s="65" t="s">
        <v>929</v>
      </c>
    </row>
    <row r="232" spans="1:17" x14ac:dyDescent="0.35">
      <c r="A232" s="19" t="s">
        <v>2</v>
      </c>
      <c r="B232" s="19">
        <v>279</v>
      </c>
      <c r="C232" s="19">
        <v>319</v>
      </c>
      <c r="D232" s="23">
        <v>337</v>
      </c>
      <c r="E232" s="19">
        <v>91</v>
      </c>
      <c r="F232" s="19">
        <v>54</v>
      </c>
      <c r="G232" s="36">
        <v>630</v>
      </c>
      <c r="H232" s="19">
        <v>353</v>
      </c>
      <c r="I232" s="23">
        <f>SUM(B232:H232)</f>
        <v>2063</v>
      </c>
      <c r="J232" s="37">
        <v>251</v>
      </c>
      <c r="K232" s="19">
        <v>216</v>
      </c>
      <c r="L232" s="19">
        <v>206</v>
      </c>
      <c r="M232" s="36">
        <v>275</v>
      </c>
      <c r="N232" s="19">
        <v>265</v>
      </c>
      <c r="O232" s="19">
        <v>265</v>
      </c>
      <c r="P232" s="19">
        <v>267</v>
      </c>
      <c r="Q232" s="23">
        <f>SUM(J232:P232)</f>
        <v>1745</v>
      </c>
    </row>
    <row r="233" spans="1:17" x14ac:dyDescent="0.35">
      <c r="A233" s="19" t="s">
        <v>3</v>
      </c>
      <c r="B233" s="19">
        <v>661</v>
      </c>
      <c r="C233" s="19">
        <v>665</v>
      </c>
      <c r="D233" s="23">
        <v>617</v>
      </c>
      <c r="E233" s="19">
        <v>668</v>
      </c>
      <c r="F233" s="37">
        <v>621</v>
      </c>
      <c r="G233" s="19">
        <v>603</v>
      </c>
      <c r="H233" s="19">
        <v>601</v>
      </c>
      <c r="I233" s="23">
        <f t="shared" ref="I233:I240" si="87">SUM(B233:H233)</f>
        <v>4436</v>
      </c>
      <c r="J233" s="40">
        <v>635</v>
      </c>
      <c r="K233" s="40">
        <v>630</v>
      </c>
      <c r="L233" s="40">
        <v>645</v>
      </c>
      <c r="M233" s="40">
        <v>632</v>
      </c>
      <c r="N233" s="23">
        <v>333</v>
      </c>
      <c r="O233" s="23">
        <v>229</v>
      </c>
      <c r="P233" s="23">
        <v>399</v>
      </c>
      <c r="Q233" s="23">
        <f>SUM(J233:P233)</f>
        <v>3503</v>
      </c>
    </row>
    <row r="234" spans="1:17" x14ac:dyDescent="0.35">
      <c r="A234" s="19" t="s">
        <v>100</v>
      </c>
      <c r="B234" s="19">
        <v>277</v>
      </c>
      <c r="C234" s="19">
        <v>184</v>
      </c>
      <c r="D234" s="23">
        <v>235</v>
      </c>
      <c r="E234" s="19">
        <v>182</v>
      </c>
      <c r="F234" s="19">
        <v>180</v>
      </c>
      <c r="G234" s="19">
        <v>184</v>
      </c>
      <c r="H234" s="19">
        <v>191</v>
      </c>
      <c r="I234" s="23">
        <f t="shared" si="87"/>
        <v>1433</v>
      </c>
      <c r="J234" s="23">
        <v>210</v>
      </c>
      <c r="K234" s="37">
        <v>215</v>
      </c>
      <c r="L234" s="19">
        <v>201</v>
      </c>
      <c r="M234" s="19">
        <v>193</v>
      </c>
      <c r="N234" s="19">
        <v>204</v>
      </c>
      <c r="O234" s="19">
        <v>213</v>
      </c>
      <c r="P234" s="19">
        <v>197</v>
      </c>
      <c r="Q234" s="23">
        <f>SUM(J234:P234)</f>
        <v>1433</v>
      </c>
    </row>
    <row r="235" spans="1:17" x14ac:dyDescent="0.35">
      <c r="A235" s="19" t="s">
        <v>115</v>
      </c>
      <c r="B235" s="19">
        <v>0</v>
      </c>
      <c r="C235" s="19">
        <v>0</v>
      </c>
      <c r="D235" s="19">
        <v>0</v>
      </c>
      <c r="E235" s="19">
        <v>0</v>
      </c>
      <c r="F235" s="19">
        <v>0</v>
      </c>
      <c r="G235" s="19">
        <v>0</v>
      </c>
      <c r="H235" s="19">
        <v>186</v>
      </c>
      <c r="I235" s="23">
        <f t="shared" si="87"/>
        <v>186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177</v>
      </c>
      <c r="Q235" s="23">
        <f>SUM(J235:P235)</f>
        <v>177</v>
      </c>
    </row>
    <row r="236" spans="1:17" x14ac:dyDescent="0.35">
      <c r="A236" s="19" t="s">
        <v>125</v>
      </c>
      <c r="B236" s="19">
        <v>2352</v>
      </c>
      <c r="C236" s="19">
        <v>424</v>
      </c>
      <c r="D236" s="19">
        <v>0</v>
      </c>
      <c r="E236" s="19">
        <v>0</v>
      </c>
      <c r="F236" s="19">
        <v>0</v>
      </c>
      <c r="G236" s="19">
        <v>0</v>
      </c>
      <c r="H236" s="19">
        <v>0</v>
      </c>
      <c r="I236" s="23">
        <f t="shared" si="87"/>
        <v>2776</v>
      </c>
      <c r="J236" s="19">
        <v>0</v>
      </c>
      <c r="K236" s="19">
        <v>3772</v>
      </c>
      <c r="L236" s="42">
        <v>0</v>
      </c>
      <c r="M236" s="42">
        <v>0</v>
      </c>
      <c r="N236" s="42">
        <v>0</v>
      </c>
      <c r="O236" s="19">
        <v>0</v>
      </c>
      <c r="P236" s="19">
        <v>2632</v>
      </c>
      <c r="Q236" s="23">
        <f>SUM(J236:P236)</f>
        <v>6404</v>
      </c>
    </row>
    <row r="237" spans="1:17" x14ac:dyDescent="0.35">
      <c r="A237" s="58" t="s">
        <v>119</v>
      </c>
      <c r="B237" s="58">
        <f>SUM(B232:B236)</f>
        <v>3569</v>
      </c>
      <c r="C237" s="58">
        <f t="shared" ref="C237:H237" si="88">SUM(C232:C236)</f>
        <v>1592</v>
      </c>
      <c r="D237" s="58">
        <f t="shared" si="88"/>
        <v>1189</v>
      </c>
      <c r="E237" s="58">
        <f t="shared" si="88"/>
        <v>941</v>
      </c>
      <c r="F237" s="58">
        <f t="shared" si="88"/>
        <v>855</v>
      </c>
      <c r="G237" s="58">
        <f t="shared" si="88"/>
        <v>1417</v>
      </c>
      <c r="H237" s="58">
        <f t="shared" si="88"/>
        <v>1331</v>
      </c>
      <c r="I237" s="60">
        <f t="shared" si="87"/>
        <v>10894</v>
      </c>
      <c r="J237" s="58">
        <f>SUM(J232:J236)</f>
        <v>1096</v>
      </c>
      <c r="K237" s="58">
        <f t="shared" ref="K237:Q237" si="89">SUM(K232:K236)</f>
        <v>4833</v>
      </c>
      <c r="L237" s="58">
        <f t="shared" si="89"/>
        <v>1052</v>
      </c>
      <c r="M237" s="58">
        <f t="shared" si="89"/>
        <v>1100</v>
      </c>
      <c r="N237" s="58">
        <f t="shared" si="89"/>
        <v>802</v>
      </c>
      <c r="O237" s="58">
        <f t="shared" si="89"/>
        <v>707</v>
      </c>
      <c r="P237" s="58">
        <f t="shared" si="89"/>
        <v>3672</v>
      </c>
      <c r="Q237" s="58">
        <f t="shared" si="89"/>
        <v>13262</v>
      </c>
    </row>
    <row r="238" spans="1:17" x14ac:dyDescent="0.35">
      <c r="A238" s="19" t="s">
        <v>4</v>
      </c>
      <c r="B238" s="23">
        <v>2929</v>
      </c>
      <c r="C238" s="23">
        <v>2990</v>
      </c>
      <c r="D238" s="19">
        <v>2843</v>
      </c>
      <c r="E238" s="19">
        <v>2778</v>
      </c>
      <c r="F238" s="19">
        <v>3037</v>
      </c>
      <c r="G238" s="19">
        <v>2480</v>
      </c>
      <c r="H238" s="36">
        <v>2745</v>
      </c>
      <c r="I238" s="23">
        <f t="shared" si="87"/>
        <v>19802</v>
      </c>
      <c r="J238" s="61">
        <v>3064</v>
      </c>
      <c r="K238" s="61">
        <v>2960</v>
      </c>
      <c r="L238" s="19">
        <v>3086</v>
      </c>
      <c r="M238" s="36">
        <v>2743</v>
      </c>
      <c r="N238" s="23">
        <v>2931</v>
      </c>
      <c r="O238" s="23">
        <v>2826</v>
      </c>
      <c r="P238" s="23">
        <v>2917</v>
      </c>
      <c r="Q238" s="23">
        <f>SUM(J238:P238)</f>
        <v>20527</v>
      </c>
    </row>
    <row r="239" spans="1:17" x14ac:dyDescent="0.35">
      <c r="A239" s="19" t="s">
        <v>112</v>
      </c>
      <c r="B239" s="19">
        <v>0</v>
      </c>
      <c r="C239" s="19">
        <v>0</v>
      </c>
      <c r="D239" s="19">
        <v>0</v>
      </c>
      <c r="E239" s="19">
        <v>0</v>
      </c>
      <c r="F239" s="19">
        <v>0</v>
      </c>
      <c r="G239" s="19">
        <v>0</v>
      </c>
      <c r="H239" s="19">
        <v>0</v>
      </c>
      <c r="I239" s="23">
        <f t="shared" si="87"/>
        <v>0</v>
      </c>
      <c r="J239" s="19">
        <v>0</v>
      </c>
      <c r="K239" s="42">
        <v>0</v>
      </c>
      <c r="L239" s="45">
        <v>0</v>
      </c>
      <c r="M239" s="37">
        <v>0</v>
      </c>
      <c r="N239" s="36">
        <v>0</v>
      </c>
      <c r="O239" s="63">
        <v>0</v>
      </c>
      <c r="P239" s="23">
        <v>0</v>
      </c>
      <c r="Q239" s="23">
        <f>SUM(J239:P239)</f>
        <v>0</v>
      </c>
    </row>
    <row r="240" spans="1:17" x14ac:dyDescent="0.35">
      <c r="A240" s="19" t="s">
        <v>116</v>
      </c>
      <c r="B240" s="19">
        <v>0</v>
      </c>
      <c r="C240" s="19">
        <v>0</v>
      </c>
      <c r="D240" s="19">
        <v>0</v>
      </c>
      <c r="E240" s="19">
        <v>0</v>
      </c>
      <c r="F240" s="19">
        <v>0</v>
      </c>
      <c r="G240" s="19">
        <v>0</v>
      </c>
      <c r="H240" s="36">
        <v>47</v>
      </c>
      <c r="I240" s="23">
        <f t="shared" si="87"/>
        <v>47</v>
      </c>
      <c r="J240" s="63">
        <v>0</v>
      </c>
      <c r="K240" s="63">
        <v>0</v>
      </c>
      <c r="L240" s="63">
        <v>0</v>
      </c>
      <c r="M240" s="63">
        <v>0</v>
      </c>
      <c r="N240" s="63">
        <v>0</v>
      </c>
      <c r="O240" s="63">
        <v>0</v>
      </c>
      <c r="P240" s="36">
        <v>44</v>
      </c>
      <c r="Q240" s="23">
        <f>SUM(J240:P240)</f>
        <v>44</v>
      </c>
    </row>
    <row r="241" spans="1:17" x14ac:dyDescent="0.35">
      <c r="A241" s="19" t="s">
        <v>124</v>
      </c>
      <c r="B241" s="19">
        <v>0</v>
      </c>
      <c r="C241" s="19">
        <v>0</v>
      </c>
      <c r="D241" s="19">
        <v>0</v>
      </c>
      <c r="E241" s="19">
        <v>0</v>
      </c>
      <c r="F241" s="19">
        <v>0</v>
      </c>
      <c r="G241" s="19">
        <v>0</v>
      </c>
      <c r="H241" s="36">
        <v>104</v>
      </c>
      <c r="I241" s="23">
        <f>SUM(B241:H241)</f>
        <v>104</v>
      </c>
      <c r="J241" s="63">
        <v>0</v>
      </c>
      <c r="K241" s="63">
        <v>0</v>
      </c>
      <c r="L241" s="63">
        <v>0</v>
      </c>
      <c r="M241" s="63">
        <v>0</v>
      </c>
      <c r="N241" s="63">
        <v>0</v>
      </c>
      <c r="O241" s="63">
        <v>0</v>
      </c>
      <c r="P241" s="36">
        <v>129</v>
      </c>
      <c r="Q241" s="23">
        <f>SUM(J241:P241)</f>
        <v>129</v>
      </c>
    </row>
    <row r="242" spans="1:17" x14ac:dyDescent="0.35">
      <c r="A242" s="46" t="s">
        <v>118</v>
      </c>
      <c r="B242" s="46">
        <f>SUM(B238:B241)</f>
        <v>2929</v>
      </c>
      <c r="C242" s="46">
        <f t="shared" ref="C242:H242" si="90">SUM(C238:C241)</f>
        <v>2990</v>
      </c>
      <c r="D242" s="46">
        <f t="shared" si="90"/>
        <v>2843</v>
      </c>
      <c r="E242" s="46">
        <f t="shared" si="90"/>
        <v>2778</v>
      </c>
      <c r="F242" s="46">
        <f t="shared" si="90"/>
        <v>3037</v>
      </c>
      <c r="G242" s="46">
        <f t="shared" si="90"/>
        <v>2480</v>
      </c>
      <c r="H242" s="46">
        <f t="shared" si="90"/>
        <v>2896</v>
      </c>
      <c r="I242" s="46">
        <f t="shared" ref="I242:I247" si="91">SUM(B242:H242)</f>
        <v>19953</v>
      </c>
      <c r="J242" s="46">
        <f>SUM(J238:J241)</f>
        <v>3064</v>
      </c>
      <c r="K242" s="46">
        <f t="shared" ref="K242:Q242" si="92">SUM(K238:K241)</f>
        <v>2960</v>
      </c>
      <c r="L242" s="46">
        <f t="shared" si="92"/>
        <v>3086</v>
      </c>
      <c r="M242" s="46">
        <f t="shared" si="92"/>
        <v>2743</v>
      </c>
      <c r="N242" s="46">
        <f t="shared" si="92"/>
        <v>2931</v>
      </c>
      <c r="O242" s="46">
        <f t="shared" si="92"/>
        <v>2826</v>
      </c>
      <c r="P242" s="46">
        <f t="shared" si="92"/>
        <v>3090</v>
      </c>
      <c r="Q242" s="46">
        <f t="shared" si="92"/>
        <v>20700</v>
      </c>
    </row>
    <row r="243" spans="1:17" x14ac:dyDescent="0.35">
      <c r="A243" s="19" t="s">
        <v>99</v>
      </c>
      <c r="B243" s="19">
        <v>480</v>
      </c>
      <c r="C243" s="19">
        <v>164</v>
      </c>
      <c r="D243" s="23">
        <v>147</v>
      </c>
      <c r="E243" s="19">
        <v>151</v>
      </c>
      <c r="F243" s="19">
        <v>157</v>
      </c>
      <c r="G243" s="19">
        <v>145</v>
      </c>
      <c r="H243" s="19">
        <v>157</v>
      </c>
      <c r="I243" s="23">
        <f t="shared" si="91"/>
        <v>1401</v>
      </c>
      <c r="J243" s="42">
        <v>212</v>
      </c>
      <c r="K243" s="47">
        <v>166</v>
      </c>
      <c r="L243" s="19">
        <v>148</v>
      </c>
      <c r="M243" s="23">
        <v>174</v>
      </c>
      <c r="N243" s="19">
        <v>111</v>
      </c>
      <c r="O243" s="19">
        <v>121</v>
      </c>
      <c r="P243" s="19">
        <v>192</v>
      </c>
      <c r="Q243" s="23">
        <f>SUM(J243:P243)</f>
        <v>1124</v>
      </c>
    </row>
    <row r="244" spans="1:17" x14ac:dyDescent="0.35">
      <c r="A244" s="19" t="s">
        <v>7</v>
      </c>
      <c r="B244" s="19">
        <v>2219</v>
      </c>
      <c r="C244" s="19">
        <v>2172</v>
      </c>
      <c r="D244" s="19">
        <v>2177</v>
      </c>
      <c r="E244" s="19">
        <v>2039</v>
      </c>
      <c r="F244" s="19">
        <v>2148</v>
      </c>
      <c r="G244" s="19">
        <v>2130</v>
      </c>
      <c r="H244" s="47">
        <v>2180</v>
      </c>
      <c r="I244" s="23">
        <f t="shared" si="91"/>
        <v>15065</v>
      </c>
      <c r="J244" s="50">
        <v>2177</v>
      </c>
      <c r="K244" s="19">
        <v>2156</v>
      </c>
      <c r="L244" s="23">
        <v>2149</v>
      </c>
      <c r="M244" s="19">
        <v>2134</v>
      </c>
      <c r="N244" s="23">
        <v>1832</v>
      </c>
      <c r="O244" s="23">
        <v>1701</v>
      </c>
      <c r="P244" s="23">
        <v>1924</v>
      </c>
      <c r="Q244" s="23">
        <f>SUM(J244:P244)</f>
        <v>14073</v>
      </c>
    </row>
    <row r="245" spans="1:17" x14ac:dyDescent="0.35">
      <c r="A245" s="19" t="s">
        <v>103</v>
      </c>
      <c r="B245" s="51">
        <v>236</v>
      </c>
      <c r="C245" s="51">
        <v>300</v>
      </c>
      <c r="D245" s="51">
        <v>500</v>
      </c>
      <c r="E245" s="51">
        <v>325</v>
      </c>
      <c r="F245" s="52">
        <v>421</v>
      </c>
      <c r="G245" s="19">
        <v>482</v>
      </c>
      <c r="H245" s="53">
        <v>423</v>
      </c>
      <c r="I245" s="23">
        <f t="shared" si="91"/>
        <v>2687</v>
      </c>
      <c r="J245" s="19">
        <v>14</v>
      </c>
      <c r="K245" s="19">
        <v>0</v>
      </c>
      <c r="L245" s="19">
        <v>0</v>
      </c>
      <c r="M245" s="37">
        <v>391</v>
      </c>
      <c r="N245" s="40">
        <v>723</v>
      </c>
      <c r="O245" s="40">
        <v>454</v>
      </c>
      <c r="P245" s="40">
        <v>448</v>
      </c>
      <c r="Q245" s="23">
        <f>SUM(J245:P245)</f>
        <v>2030</v>
      </c>
    </row>
    <row r="246" spans="1:17" x14ac:dyDescent="0.35">
      <c r="A246" s="54" t="s">
        <v>120</v>
      </c>
      <c r="B246" s="55">
        <f t="shared" ref="B246:H246" si="93">SUM(B243:B245)</f>
        <v>2935</v>
      </c>
      <c r="C246" s="55">
        <f t="shared" si="93"/>
        <v>2636</v>
      </c>
      <c r="D246" s="55">
        <f t="shared" si="93"/>
        <v>2824</v>
      </c>
      <c r="E246" s="55">
        <f t="shared" si="93"/>
        <v>2515</v>
      </c>
      <c r="F246" s="55">
        <f t="shared" si="93"/>
        <v>2726</v>
      </c>
      <c r="G246" s="55">
        <f t="shared" si="93"/>
        <v>2757</v>
      </c>
      <c r="H246" s="55">
        <f t="shared" si="93"/>
        <v>2760</v>
      </c>
      <c r="I246" s="55">
        <f t="shared" si="91"/>
        <v>19153</v>
      </c>
      <c r="J246" s="54">
        <f>SUM(J243:J245)</f>
        <v>2403</v>
      </c>
      <c r="K246" s="54">
        <f>SUM(K243:K245)</f>
        <v>2322</v>
      </c>
      <c r="L246" s="54">
        <f>L245+L244+L243</f>
        <v>2297</v>
      </c>
      <c r="M246" s="54">
        <f>SUM(M243:M245)</f>
        <v>2699</v>
      </c>
      <c r="N246" s="54">
        <f>SUM(N243:N245)</f>
        <v>2666</v>
      </c>
      <c r="O246" s="54">
        <f>SUM(O243:O245)</f>
        <v>2276</v>
      </c>
      <c r="P246" s="54">
        <f>SUM(P243:P245)</f>
        <v>2564</v>
      </c>
      <c r="Q246" s="54">
        <f>SUM(Q243:Q245)</f>
        <v>17227</v>
      </c>
    </row>
    <row r="247" spans="1:17" x14ac:dyDescent="0.35">
      <c r="A247" s="56" t="s">
        <v>11</v>
      </c>
      <c r="B247" s="57">
        <f>B246+B242+B237</f>
        <v>9433</v>
      </c>
      <c r="C247" s="57">
        <f t="shared" ref="C247:H247" si="94">C246+C242+C237</f>
        <v>7218</v>
      </c>
      <c r="D247" s="57">
        <f t="shared" si="94"/>
        <v>6856</v>
      </c>
      <c r="E247" s="57">
        <f t="shared" si="94"/>
        <v>6234</v>
      </c>
      <c r="F247" s="57">
        <f t="shared" si="94"/>
        <v>6618</v>
      </c>
      <c r="G247" s="57">
        <f t="shared" si="94"/>
        <v>6654</v>
      </c>
      <c r="H247" s="57">
        <f t="shared" si="94"/>
        <v>6987</v>
      </c>
      <c r="I247" s="57">
        <f t="shared" si="91"/>
        <v>50000</v>
      </c>
      <c r="J247" s="56">
        <f>J246+J242+J237</f>
        <v>6563</v>
      </c>
      <c r="K247" s="56">
        <f t="shared" ref="K247:Q247" si="95">K246+K242+K237</f>
        <v>10115</v>
      </c>
      <c r="L247" s="56">
        <f t="shared" si="95"/>
        <v>6435</v>
      </c>
      <c r="M247" s="56">
        <f t="shared" si="95"/>
        <v>6542</v>
      </c>
      <c r="N247" s="56">
        <f t="shared" si="95"/>
        <v>6399</v>
      </c>
      <c r="O247" s="56">
        <f t="shared" si="95"/>
        <v>5809</v>
      </c>
      <c r="P247" s="56">
        <f t="shared" si="95"/>
        <v>9326</v>
      </c>
      <c r="Q247" s="56">
        <f t="shared" si="95"/>
        <v>51189</v>
      </c>
    </row>
    <row r="249" spans="1:17" x14ac:dyDescent="0.35">
      <c r="A249" s="31" t="s">
        <v>0</v>
      </c>
      <c r="B249" s="32"/>
      <c r="C249" s="3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</row>
    <row r="250" spans="1:17" ht="15.5" x14ac:dyDescent="0.35">
      <c r="A250" s="33" t="s">
        <v>1</v>
      </c>
      <c r="B250" s="64" t="s">
        <v>979</v>
      </c>
      <c r="C250" s="64" t="s">
        <v>980</v>
      </c>
      <c r="D250" s="64" t="s">
        <v>981</v>
      </c>
      <c r="E250" s="64" t="s">
        <v>982</v>
      </c>
      <c r="F250" s="64" t="s">
        <v>983</v>
      </c>
      <c r="G250" s="64" t="s">
        <v>984</v>
      </c>
      <c r="H250" s="64" t="s">
        <v>986</v>
      </c>
      <c r="I250" s="65" t="s">
        <v>985</v>
      </c>
      <c r="J250" s="64" t="s">
        <v>987</v>
      </c>
      <c r="K250" s="64" t="s">
        <v>988</v>
      </c>
      <c r="L250" s="64" t="s">
        <v>989</v>
      </c>
      <c r="M250" s="64" t="s">
        <v>990</v>
      </c>
      <c r="N250" s="64" t="s">
        <v>991</v>
      </c>
      <c r="O250" s="64" t="s">
        <v>992</v>
      </c>
      <c r="P250" s="64" t="s">
        <v>997</v>
      </c>
      <c r="Q250" s="65" t="s">
        <v>995</v>
      </c>
    </row>
    <row r="251" spans="1:17" x14ac:dyDescent="0.35">
      <c r="A251" s="19" t="s">
        <v>2</v>
      </c>
      <c r="B251" s="19">
        <v>255</v>
      </c>
      <c r="C251" s="19">
        <v>273</v>
      </c>
      <c r="D251" s="23">
        <v>284</v>
      </c>
      <c r="E251" s="19">
        <v>265</v>
      </c>
      <c r="F251" s="19">
        <v>254</v>
      </c>
      <c r="G251" s="36">
        <v>240</v>
      </c>
      <c r="H251" s="19">
        <v>235</v>
      </c>
      <c r="I251" s="23">
        <f>SUM(B251:H251)</f>
        <v>1806</v>
      </c>
      <c r="J251" s="37">
        <v>267</v>
      </c>
      <c r="K251" s="19">
        <v>236</v>
      </c>
      <c r="L251" s="19">
        <v>82</v>
      </c>
      <c r="M251" s="36">
        <v>146</v>
      </c>
      <c r="N251" s="19">
        <v>278</v>
      </c>
      <c r="O251" s="19">
        <v>270</v>
      </c>
      <c r="P251" s="19">
        <v>302</v>
      </c>
      <c r="Q251" s="23">
        <f>SUM(J251:P251)</f>
        <v>1581</v>
      </c>
    </row>
    <row r="252" spans="1:17" x14ac:dyDescent="0.35">
      <c r="A252" s="19" t="s">
        <v>3</v>
      </c>
      <c r="B252" s="19">
        <v>496</v>
      </c>
      <c r="C252" s="19">
        <v>605</v>
      </c>
      <c r="D252" s="23">
        <v>680</v>
      </c>
      <c r="E252" s="19">
        <v>484</v>
      </c>
      <c r="F252" s="37">
        <v>681</v>
      </c>
      <c r="G252" s="19">
        <v>701</v>
      </c>
      <c r="H252" s="19">
        <v>604</v>
      </c>
      <c r="I252" s="23">
        <f t="shared" ref="I252:I259" si="96">SUM(B252:H252)</f>
        <v>4251</v>
      </c>
      <c r="J252" s="40">
        <v>607</v>
      </c>
      <c r="K252" s="40">
        <v>627</v>
      </c>
      <c r="L252" s="40">
        <v>629</v>
      </c>
      <c r="M252" s="40">
        <v>612</v>
      </c>
      <c r="N252" s="23">
        <v>674</v>
      </c>
      <c r="O252" s="23">
        <v>691</v>
      </c>
      <c r="P252" s="23">
        <v>694</v>
      </c>
      <c r="Q252" s="23">
        <f>SUM(J252:P252)</f>
        <v>4534</v>
      </c>
    </row>
    <row r="253" spans="1:17" x14ac:dyDescent="0.35">
      <c r="A253" s="19" t="s">
        <v>100</v>
      </c>
      <c r="B253" s="19">
        <v>216</v>
      </c>
      <c r="C253" s="19">
        <v>182</v>
      </c>
      <c r="D253" s="23">
        <v>268</v>
      </c>
      <c r="E253" s="19">
        <v>268</v>
      </c>
      <c r="F253" s="19">
        <v>210</v>
      </c>
      <c r="G253" s="19">
        <v>267</v>
      </c>
      <c r="H253" s="19">
        <v>210</v>
      </c>
      <c r="I253" s="23">
        <f t="shared" si="96"/>
        <v>1621</v>
      </c>
      <c r="J253" s="23">
        <v>208</v>
      </c>
      <c r="K253" s="37">
        <v>235</v>
      </c>
      <c r="L253" s="19">
        <v>209</v>
      </c>
      <c r="M253" s="19">
        <v>209</v>
      </c>
      <c r="N253" s="19">
        <v>107</v>
      </c>
      <c r="O253" s="19">
        <v>35</v>
      </c>
      <c r="P253" s="19">
        <v>0</v>
      </c>
      <c r="Q253" s="23">
        <f>SUM(J253:P253)</f>
        <v>1003</v>
      </c>
    </row>
    <row r="254" spans="1:17" x14ac:dyDescent="0.35">
      <c r="A254" s="19" t="s">
        <v>115</v>
      </c>
      <c r="B254" s="19">
        <v>0</v>
      </c>
      <c r="C254" s="19">
        <v>0</v>
      </c>
      <c r="D254" s="19">
        <v>0</v>
      </c>
      <c r="E254" s="19">
        <v>0</v>
      </c>
      <c r="F254" s="19">
        <v>0</v>
      </c>
      <c r="G254" s="19">
        <v>0</v>
      </c>
      <c r="H254" s="19">
        <v>190</v>
      </c>
      <c r="I254" s="23">
        <f t="shared" si="96"/>
        <v>190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131</v>
      </c>
      <c r="Q254" s="23">
        <f>SUM(J254:P254)</f>
        <v>131</v>
      </c>
    </row>
    <row r="255" spans="1:17" x14ac:dyDescent="0.35">
      <c r="A255" s="19" t="s">
        <v>125</v>
      </c>
      <c r="B255" s="19">
        <v>0</v>
      </c>
      <c r="C255" s="19">
        <v>0</v>
      </c>
      <c r="D255" s="19">
        <v>0</v>
      </c>
      <c r="E255" s="19">
        <v>1990</v>
      </c>
      <c r="F255" s="19">
        <v>1508</v>
      </c>
      <c r="G255" s="19">
        <v>2175</v>
      </c>
      <c r="H255" s="19">
        <v>0</v>
      </c>
      <c r="I255" s="23">
        <f t="shared" si="96"/>
        <v>5673</v>
      </c>
      <c r="J255" s="19">
        <v>0</v>
      </c>
      <c r="K255" s="19">
        <v>0</v>
      </c>
      <c r="L255" s="42">
        <v>0</v>
      </c>
      <c r="M255" s="42">
        <v>1778</v>
      </c>
      <c r="N255" s="42">
        <v>1622</v>
      </c>
      <c r="O255" s="19">
        <v>0</v>
      </c>
      <c r="P255" s="19">
        <v>0</v>
      </c>
      <c r="Q255" s="23">
        <f>SUM(J255:P255)</f>
        <v>3400</v>
      </c>
    </row>
    <row r="256" spans="1:17" x14ac:dyDescent="0.35">
      <c r="A256" s="58" t="s">
        <v>119</v>
      </c>
      <c r="B256" s="58">
        <f>SUM(B251:B255)</f>
        <v>967</v>
      </c>
      <c r="C256" s="58">
        <f t="shared" ref="C256:H256" si="97">SUM(C251:C255)</f>
        <v>1060</v>
      </c>
      <c r="D256" s="58">
        <f t="shared" si="97"/>
        <v>1232</v>
      </c>
      <c r="E256" s="58">
        <f t="shared" si="97"/>
        <v>3007</v>
      </c>
      <c r="F256" s="58">
        <f t="shared" si="97"/>
        <v>2653</v>
      </c>
      <c r="G256" s="58">
        <f t="shared" si="97"/>
        <v>3383</v>
      </c>
      <c r="H256" s="58">
        <f t="shared" si="97"/>
        <v>1239</v>
      </c>
      <c r="I256" s="60">
        <f t="shared" si="96"/>
        <v>13541</v>
      </c>
      <c r="J256" s="58">
        <f>SUM(J251:J255)</f>
        <v>1082</v>
      </c>
      <c r="K256" s="58">
        <f t="shared" ref="K256:Q256" si="98">SUM(K251:K255)</f>
        <v>1098</v>
      </c>
      <c r="L256" s="58">
        <f t="shared" si="98"/>
        <v>920</v>
      </c>
      <c r="M256" s="58">
        <f t="shared" si="98"/>
        <v>2745</v>
      </c>
      <c r="N256" s="58">
        <f t="shared" si="98"/>
        <v>2681</v>
      </c>
      <c r="O256" s="58">
        <f t="shared" si="98"/>
        <v>996</v>
      </c>
      <c r="P256" s="58">
        <f t="shared" si="98"/>
        <v>1127</v>
      </c>
      <c r="Q256" s="58">
        <f t="shared" si="98"/>
        <v>10649</v>
      </c>
    </row>
    <row r="257" spans="1:17" x14ac:dyDescent="0.35">
      <c r="A257" s="19" t="s">
        <v>4</v>
      </c>
      <c r="B257" s="23">
        <v>3030</v>
      </c>
      <c r="C257" s="23">
        <v>2967</v>
      </c>
      <c r="D257" s="19">
        <v>2980</v>
      </c>
      <c r="E257" s="19">
        <v>2992</v>
      </c>
      <c r="F257" s="19">
        <v>3045</v>
      </c>
      <c r="G257" s="19">
        <v>2907</v>
      </c>
      <c r="H257" s="36">
        <v>2990</v>
      </c>
      <c r="I257" s="23">
        <f t="shared" si="96"/>
        <v>20911</v>
      </c>
      <c r="J257" s="61">
        <v>2456</v>
      </c>
      <c r="K257" s="61">
        <v>2781</v>
      </c>
      <c r="L257" s="19">
        <v>2705</v>
      </c>
      <c r="M257" s="36">
        <v>2661</v>
      </c>
      <c r="N257" s="23">
        <v>2249</v>
      </c>
      <c r="O257" s="23">
        <v>2110</v>
      </c>
      <c r="P257" s="23">
        <v>2256</v>
      </c>
      <c r="Q257" s="23">
        <f>SUM(J257:P257)</f>
        <v>17218</v>
      </c>
    </row>
    <row r="258" spans="1:17" x14ac:dyDescent="0.35">
      <c r="A258" s="19" t="s">
        <v>112</v>
      </c>
      <c r="B258" s="19">
        <v>0</v>
      </c>
      <c r="C258" s="19">
        <v>0</v>
      </c>
      <c r="D258" s="19">
        <v>0</v>
      </c>
      <c r="E258" s="19">
        <v>0</v>
      </c>
      <c r="F258" s="19">
        <v>0</v>
      </c>
      <c r="G258" s="19">
        <v>0</v>
      </c>
      <c r="H258" s="19">
        <v>0</v>
      </c>
      <c r="I258" s="23">
        <f t="shared" si="96"/>
        <v>0</v>
      </c>
      <c r="J258" s="19">
        <v>0</v>
      </c>
      <c r="K258" s="42">
        <v>0</v>
      </c>
      <c r="L258" s="45">
        <v>0</v>
      </c>
      <c r="M258" s="37">
        <v>0</v>
      </c>
      <c r="N258" s="36">
        <v>0</v>
      </c>
      <c r="O258" s="63">
        <v>0</v>
      </c>
      <c r="P258" s="23">
        <v>0</v>
      </c>
      <c r="Q258" s="23">
        <f>SUM(J258:P258)</f>
        <v>0</v>
      </c>
    </row>
    <row r="259" spans="1:17" x14ac:dyDescent="0.35">
      <c r="A259" s="19" t="s">
        <v>116</v>
      </c>
      <c r="B259" s="19">
        <v>0</v>
      </c>
      <c r="C259" s="19">
        <v>0</v>
      </c>
      <c r="D259" s="19">
        <v>0</v>
      </c>
      <c r="E259" s="19">
        <v>0</v>
      </c>
      <c r="F259" s="19">
        <v>0</v>
      </c>
      <c r="G259" s="19">
        <v>0</v>
      </c>
      <c r="H259" s="36">
        <v>68</v>
      </c>
      <c r="I259" s="23">
        <f t="shared" si="96"/>
        <v>68</v>
      </c>
      <c r="J259" s="63">
        <v>0</v>
      </c>
      <c r="K259" s="63">
        <v>0</v>
      </c>
      <c r="L259" s="63">
        <v>0</v>
      </c>
      <c r="M259" s="63">
        <v>0</v>
      </c>
      <c r="N259" s="63">
        <v>0</v>
      </c>
      <c r="O259" s="63">
        <v>0</v>
      </c>
      <c r="P259" s="36">
        <v>54</v>
      </c>
      <c r="Q259" s="23">
        <f>SUM(J259:P259)</f>
        <v>54</v>
      </c>
    </row>
    <row r="260" spans="1:17" x14ac:dyDescent="0.35">
      <c r="A260" s="19" t="s">
        <v>124</v>
      </c>
      <c r="B260" s="19">
        <v>0</v>
      </c>
      <c r="C260" s="19">
        <v>0</v>
      </c>
      <c r="D260" s="19">
        <v>0</v>
      </c>
      <c r="E260" s="19">
        <v>0</v>
      </c>
      <c r="F260" s="19">
        <v>0</v>
      </c>
      <c r="G260" s="19">
        <v>0</v>
      </c>
      <c r="H260" s="36">
        <v>127</v>
      </c>
      <c r="I260" s="23">
        <f>SUM(B260:H260)</f>
        <v>127</v>
      </c>
      <c r="J260" s="63">
        <v>0</v>
      </c>
      <c r="K260" s="63">
        <v>0</v>
      </c>
      <c r="L260" s="63">
        <v>0</v>
      </c>
      <c r="M260" s="63">
        <v>0</v>
      </c>
      <c r="N260" s="63">
        <v>0</v>
      </c>
      <c r="O260" s="63">
        <v>0</v>
      </c>
      <c r="P260" s="36">
        <v>99</v>
      </c>
      <c r="Q260" s="23">
        <f>SUM(J260:P260)</f>
        <v>99</v>
      </c>
    </row>
    <row r="261" spans="1:17" x14ac:dyDescent="0.35">
      <c r="A261" s="46" t="s">
        <v>118</v>
      </c>
      <c r="B261" s="46">
        <f>SUM(B257:B260)</f>
        <v>3030</v>
      </c>
      <c r="C261" s="46">
        <f t="shared" ref="C261:H261" si="99">SUM(C257:C260)</f>
        <v>2967</v>
      </c>
      <c r="D261" s="46">
        <f t="shared" si="99"/>
        <v>2980</v>
      </c>
      <c r="E261" s="46">
        <f t="shared" si="99"/>
        <v>2992</v>
      </c>
      <c r="F261" s="46">
        <f t="shared" si="99"/>
        <v>3045</v>
      </c>
      <c r="G261" s="46">
        <f t="shared" si="99"/>
        <v>2907</v>
      </c>
      <c r="H261" s="46">
        <f t="shared" si="99"/>
        <v>3185</v>
      </c>
      <c r="I261" s="46">
        <f t="shared" ref="I261:I266" si="100">SUM(B261:H261)</f>
        <v>21106</v>
      </c>
      <c r="J261" s="46">
        <f>SUM(J257:J260)</f>
        <v>2456</v>
      </c>
      <c r="K261" s="46">
        <f t="shared" ref="K261:Q261" si="101">SUM(K257:K260)</f>
        <v>2781</v>
      </c>
      <c r="L261" s="46">
        <f t="shared" si="101"/>
        <v>2705</v>
      </c>
      <c r="M261" s="46">
        <f t="shared" si="101"/>
        <v>2661</v>
      </c>
      <c r="N261" s="46">
        <f t="shared" si="101"/>
        <v>2249</v>
      </c>
      <c r="O261" s="46">
        <f t="shared" si="101"/>
        <v>2110</v>
      </c>
      <c r="P261" s="46">
        <f t="shared" si="101"/>
        <v>2409</v>
      </c>
      <c r="Q261" s="46">
        <f t="shared" si="101"/>
        <v>17371</v>
      </c>
    </row>
    <row r="262" spans="1:17" x14ac:dyDescent="0.35">
      <c r="A262" s="19" t="s">
        <v>99</v>
      </c>
      <c r="B262" s="19">
        <v>403</v>
      </c>
      <c r="C262" s="19">
        <v>868</v>
      </c>
      <c r="D262" s="23">
        <v>195</v>
      </c>
      <c r="E262" s="19">
        <v>167</v>
      </c>
      <c r="F262" s="19">
        <v>243</v>
      </c>
      <c r="G262" s="19">
        <v>297</v>
      </c>
      <c r="H262" s="19">
        <v>218</v>
      </c>
      <c r="I262" s="23">
        <f t="shared" si="100"/>
        <v>2391</v>
      </c>
      <c r="J262" s="42">
        <v>210</v>
      </c>
      <c r="K262" s="47">
        <v>210</v>
      </c>
      <c r="L262" s="19">
        <v>152</v>
      </c>
      <c r="M262" s="23">
        <v>212</v>
      </c>
      <c r="N262" s="19">
        <v>180</v>
      </c>
      <c r="O262" s="19">
        <v>133</v>
      </c>
      <c r="P262" s="19">
        <v>0</v>
      </c>
      <c r="Q262" s="23">
        <f>SUM(J262:P262)</f>
        <v>1097</v>
      </c>
    </row>
    <row r="263" spans="1:17" x14ac:dyDescent="0.35">
      <c r="A263" s="19" t="s">
        <v>7</v>
      </c>
      <c r="B263" s="19">
        <v>2147</v>
      </c>
      <c r="C263" s="19">
        <v>2041</v>
      </c>
      <c r="D263" s="19">
        <v>2151</v>
      </c>
      <c r="E263" s="19">
        <v>2176</v>
      </c>
      <c r="F263" s="19">
        <v>2031</v>
      </c>
      <c r="G263" s="19">
        <v>2175</v>
      </c>
      <c r="H263" s="47">
        <v>2113</v>
      </c>
      <c r="I263" s="23">
        <f t="shared" si="100"/>
        <v>14834</v>
      </c>
      <c r="J263" s="50">
        <v>2109</v>
      </c>
      <c r="K263" s="19">
        <v>2166</v>
      </c>
      <c r="L263" s="23">
        <v>2109</v>
      </c>
      <c r="M263" s="19">
        <v>2161</v>
      </c>
      <c r="N263" s="23">
        <v>2103</v>
      </c>
      <c r="O263" s="23">
        <v>2150</v>
      </c>
      <c r="P263" s="23">
        <v>850</v>
      </c>
      <c r="Q263" s="23">
        <f>SUM(J263:P263)</f>
        <v>13648</v>
      </c>
    </row>
    <row r="264" spans="1:17" x14ac:dyDescent="0.35">
      <c r="A264" s="19" t="s">
        <v>103</v>
      </c>
      <c r="B264" s="51">
        <v>298</v>
      </c>
      <c r="C264" s="51">
        <v>393</v>
      </c>
      <c r="D264" s="51">
        <v>241</v>
      </c>
      <c r="E264" s="51">
        <v>182</v>
      </c>
      <c r="F264" s="52">
        <v>254</v>
      </c>
      <c r="G264" s="19">
        <v>341</v>
      </c>
      <c r="H264" s="53">
        <v>461</v>
      </c>
      <c r="I264" s="23">
        <f t="shared" si="100"/>
        <v>2170</v>
      </c>
      <c r="J264" s="19">
        <v>502</v>
      </c>
      <c r="K264" s="19">
        <v>718</v>
      </c>
      <c r="L264" s="19">
        <v>177</v>
      </c>
      <c r="M264" s="37">
        <v>177</v>
      </c>
      <c r="N264" s="40">
        <v>270</v>
      </c>
      <c r="O264" s="40">
        <v>571</v>
      </c>
      <c r="P264" s="40">
        <v>84</v>
      </c>
      <c r="Q264" s="23">
        <f>SUM(J264:P264)</f>
        <v>2499</v>
      </c>
    </row>
    <row r="265" spans="1:17" x14ac:dyDescent="0.35">
      <c r="A265" s="54" t="s">
        <v>120</v>
      </c>
      <c r="B265" s="55">
        <f t="shared" ref="B265:H265" si="102">SUM(B262:B264)</f>
        <v>2848</v>
      </c>
      <c r="C265" s="55">
        <f t="shared" si="102"/>
        <v>3302</v>
      </c>
      <c r="D265" s="55">
        <f t="shared" si="102"/>
        <v>2587</v>
      </c>
      <c r="E265" s="55">
        <f t="shared" si="102"/>
        <v>2525</v>
      </c>
      <c r="F265" s="55">
        <f t="shared" si="102"/>
        <v>2528</v>
      </c>
      <c r="G265" s="55">
        <f t="shared" si="102"/>
        <v>2813</v>
      </c>
      <c r="H265" s="55">
        <f t="shared" si="102"/>
        <v>2792</v>
      </c>
      <c r="I265" s="55">
        <f t="shared" si="100"/>
        <v>19395</v>
      </c>
      <c r="J265" s="54">
        <f>SUM(J262:J264)</f>
        <v>2821</v>
      </c>
      <c r="K265" s="54">
        <f>SUM(K262:K264)</f>
        <v>3094</v>
      </c>
      <c r="L265" s="54">
        <f>L264+L263+L262</f>
        <v>2438</v>
      </c>
      <c r="M265" s="54">
        <f>SUM(M262:M264)</f>
        <v>2550</v>
      </c>
      <c r="N265" s="54">
        <f>SUM(N262:N264)</f>
        <v>2553</v>
      </c>
      <c r="O265" s="54">
        <f>SUM(O262:O264)</f>
        <v>2854</v>
      </c>
      <c r="P265" s="54">
        <f>SUM(P262:P264)</f>
        <v>934</v>
      </c>
      <c r="Q265" s="54">
        <f>SUM(Q262:Q264)</f>
        <v>17244</v>
      </c>
    </row>
    <row r="266" spans="1:17" x14ac:dyDescent="0.35">
      <c r="A266" s="56" t="s">
        <v>11</v>
      </c>
      <c r="B266" s="57">
        <f>B265+B261+B256</f>
        <v>6845</v>
      </c>
      <c r="C266" s="57">
        <f t="shared" ref="C266:H266" si="103">C265+C261+C256</f>
        <v>7329</v>
      </c>
      <c r="D266" s="57">
        <f t="shared" si="103"/>
        <v>6799</v>
      </c>
      <c r="E266" s="57">
        <f t="shared" si="103"/>
        <v>8524</v>
      </c>
      <c r="F266" s="57">
        <f t="shared" si="103"/>
        <v>8226</v>
      </c>
      <c r="G266" s="57">
        <f t="shared" si="103"/>
        <v>9103</v>
      </c>
      <c r="H266" s="57">
        <f t="shared" si="103"/>
        <v>7216</v>
      </c>
      <c r="I266" s="57">
        <f t="shared" si="100"/>
        <v>54042</v>
      </c>
      <c r="J266" s="56">
        <f>J265+J261+J256</f>
        <v>6359</v>
      </c>
      <c r="K266" s="56">
        <f t="shared" ref="K266:Q266" si="104">K265+K261+K256</f>
        <v>6973</v>
      </c>
      <c r="L266" s="56">
        <f t="shared" si="104"/>
        <v>6063</v>
      </c>
      <c r="M266" s="56">
        <f t="shared" si="104"/>
        <v>7956</v>
      </c>
      <c r="N266" s="56">
        <f t="shared" si="104"/>
        <v>7483</v>
      </c>
      <c r="O266" s="56">
        <f t="shared" si="104"/>
        <v>5960</v>
      </c>
      <c r="P266" s="56">
        <f t="shared" si="104"/>
        <v>4470</v>
      </c>
      <c r="Q266" s="56">
        <f t="shared" si="104"/>
        <v>45264</v>
      </c>
    </row>
    <row r="268" spans="1:17" x14ac:dyDescent="0.35">
      <c r="A268" s="31" t="s">
        <v>0</v>
      </c>
      <c r="B268" s="32"/>
      <c r="C268" s="32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 spans="1:17" ht="15.5" x14ac:dyDescent="0.35">
      <c r="A269" s="33" t="s">
        <v>1</v>
      </c>
      <c r="B269" s="64" t="s">
        <v>1015</v>
      </c>
      <c r="C269" s="64" t="s">
        <v>1016</v>
      </c>
      <c r="D269" s="64" t="s">
        <v>1017</v>
      </c>
      <c r="E269" s="64" t="s">
        <v>1018</v>
      </c>
      <c r="F269" s="64" t="s">
        <v>1019</v>
      </c>
      <c r="G269" s="64" t="s">
        <v>1020</v>
      </c>
      <c r="H269" s="64" t="s">
        <v>1021</v>
      </c>
      <c r="I269" s="65" t="s">
        <v>1014</v>
      </c>
      <c r="J269" s="64" t="s">
        <v>1022</v>
      </c>
      <c r="K269" s="64" t="s">
        <v>1023</v>
      </c>
      <c r="L269" s="64" t="s">
        <v>1024</v>
      </c>
      <c r="M269" s="64" t="s">
        <v>1025</v>
      </c>
      <c r="N269" s="64" t="s">
        <v>1026</v>
      </c>
      <c r="O269" s="64" t="s">
        <v>1027</v>
      </c>
      <c r="P269" s="64" t="s">
        <v>1028</v>
      </c>
      <c r="Q269" s="65" t="s">
        <v>1029</v>
      </c>
    </row>
    <row r="270" spans="1:17" x14ac:dyDescent="0.35">
      <c r="A270" s="19" t="s">
        <v>2</v>
      </c>
      <c r="B270" s="19">
        <v>257</v>
      </c>
      <c r="C270" s="19">
        <v>268</v>
      </c>
      <c r="D270" s="23">
        <v>284</v>
      </c>
      <c r="E270" s="19">
        <v>248</v>
      </c>
      <c r="F270" s="19">
        <v>118</v>
      </c>
      <c r="G270" s="36">
        <v>92</v>
      </c>
      <c r="H270" s="19">
        <v>103</v>
      </c>
      <c r="I270" s="23">
        <f>SUM(B270:H270)</f>
        <v>1370</v>
      </c>
      <c r="J270" s="37">
        <v>270</v>
      </c>
      <c r="K270" s="19">
        <v>249</v>
      </c>
      <c r="L270" s="19">
        <v>286</v>
      </c>
      <c r="M270" s="36">
        <v>289</v>
      </c>
      <c r="N270" s="19">
        <v>295</v>
      </c>
      <c r="O270" s="19">
        <v>267</v>
      </c>
      <c r="P270" s="19">
        <v>183</v>
      </c>
      <c r="Q270" s="23">
        <f>SUM(J270:P270)</f>
        <v>1839</v>
      </c>
    </row>
    <row r="271" spans="1:17" x14ac:dyDescent="0.35">
      <c r="A271" s="19" t="s">
        <v>3</v>
      </c>
      <c r="B271" s="19">
        <v>617</v>
      </c>
      <c r="C271" s="19">
        <v>650</v>
      </c>
      <c r="D271" s="23">
        <v>655</v>
      </c>
      <c r="E271" s="19">
        <v>698</v>
      </c>
      <c r="F271" s="37">
        <v>620</v>
      </c>
      <c r="G271" s="19">
        <v>489</v>
      </c>
      <c r="H271" s="19">
        <v>381</v>
      </c>
      <c r="I271" s="23">
        <f t="shared" ref="I271:I278" si="105">SUM(B271:H271)</f>
        <v>4110</v>
      </c>
      <c r="J271" s="40">
        <v>528</v>
      </c>
      <c r="K271" s="40">
        <v>574</v>
      </c>
      <c r="L271" s="40">
        <v>338</v>
      </c>
      <c r="M271" s="40">
        <v>585</v>
      </c>
      <c r="N271" s="23">
        <v>704</v>
      </c>
      <c r="O271" s="23">
        <v>668</v>
      </c>
      <c r="P271" s="23">
        <v>679</v>
      </c>
      <c r="Q271" s="23">
        <f>SUM(J271:P271)</f>
        <v>4076</v>
      </c>
    </row>
    <row r="272" spans="1:17" x14ac:dyDescent="0.35">
      <c r="A272" s="19" t="s">
        <v>100</v>
      </c>
      <c r="B272" s="19">
        <v>0</v>
      </c>
      <c r="C272" s="19">
        <v>0</v>
      </c>
      <c r="D272" s="23">
        <v>0</v>
      </c>
      <c r="E272" s="19">
        <v>0</v>
      </c>
      <c r="F272" s="19">
        <v>0</v>
      </c>
      <c r="G272" s="19">
        <v>0</v>
      </c>
      <c r="H272" s="19">
        <v>0</v>
      </c>
      <c r="I272" s="23">
        <f t="shared" si="105"/>
        <v>0</v>
      </c>
      <c r="J272" s="23">
        <v>0</v>
      </c>
      <c r="K272" s="37">
        <v>0</v>
      </c>
      <c r="L272" s="19">
        <v>0</v>
      </c>
      <c r="M272" s="19">
        <v>0</v>
      </c>
      <c r="N272" s="19">
        <v>0</v>
      </c>
      <c r="O272" s="19">
        <v>230</v>
      </c>
      <c r="P272" s="19">
        <v>45</v>
      </c>
      <c r="Q272" s="23">
        <f>SUM(J272:P272)</f>
        <v>275</v>
      </c>
    </row>
    <row r="273" spans="1:17" x14ac:dyDescent="0.35">
      <c r="A273" s="19" t="s">
        <v>115</v>
      </c>
      <c r="B273" s="19">
        <v>0</v>
      </c>
      <c r="C273" s="19">
        <v>0</v>
      </c>
      <c r="D273" s="19">
        <v>0</v>
      </c>
      <c r="E273" s="19">
        <v>0</v>
      </c>
      <c r="F273" s="19">
        <v>0</v>
      </c>
      <c r="G273" s="19">
        <v>0</v>
      </c>
      <c r="H273" s="19">
        <v>116</v>
      </c>
      <c r="I273" s="23">
        <f t="shared" si="105"/>
        <v>116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175</v>
      </c>
      <c r="Q273" s="23">
        <f>SUM(J273:P273)</f>
        <v>175</v>
      </c>
    </row>
    <row r="274" spans="1:17" x14ac:dyDescent="0.35">
      <c r="A274" s="19" t="s">
        <v>125</v>
      </c>
      <c r="B274" s="19">
        <v>0</v>
      </c>
      <c r="C274" s="19">
        <v>0</v>
      </c>
      <c r="D274" s="19">
        <v>0</v>
      </c>
      <c r="E274" s="19">
        <v>1578</v>
      </c>
      <c r="F274" s="19">
        <v>1519</v>
      </c>
      <c r="G274" s="19">
        <v>3288</v>
      </c>
      <c r="H274" s="19">
        <v>0</v>
      </c>
      <c r="I274" s="23">
        <f t="shared" si="105"/>
        <v>6385</v>
      </c>
      <c r="J274" s="19">
        <v>0</v>
      </c>
      <c r="K274" s="19">
        <v>0</v>
      </c>
      <c r="L274" s="42">
        <v>0</v>
      </c>
      <c r="M274" s="42">
        <v>1837</v>
      </c>
      <c r="N274" s="42">
        <v>2273</v>
      </c>
      <c r="O274" s="19">
        <v>2270</v>
      </c>
      <c r="P274" s="19">
        <v>0</v>
      </c>
      <c r="Q274" s="23">
        <f>SUM(J274:P274)</f>
        <v>6380</v>
      </c>
    </row>
    <row r="275" spans="1:17" x14ac:dyDescent="0.35">
      <c r="A275" s="58" t="s">
        <v>119</v>
      </c>
      <c r="B275" s="58">
        <f>SUM(B270:B274)</f>
        <v>874</v>
      </c>
      <c r="C275" s="58">
        <f t="shared" ref="C275:H275" si="106">SUM(C270:C274)</f>
        <v>918</v>
      </c>
      <c r="D275" s="58">
        <f t="shared" si="106"/>
        <v>939</v>
      </c>
      <c r="E275" s="58">
        <f t="shared" si="106"/>
        <v>2524</v>
      </c>
      <c r="F275" s="58">
        <f t="shared" si="106"/>
        <v>2257</v>
      </c>
      <c r="G275" s="58">
        <f t="shared" si="106"/>
        <v>3869</v>
      </c>
      <c r="H275" s="58">
        <f t="shared" si="106"/>
        <v>600</v>
      </c>
      <c r="I275" s="60">
        <f t="shared" si="105"/>
        <v>11981</v>
      </c>
      <c r="J275" s="58">
        <f>SUM(J270:J274)</f>
        <v>798</v>
      </c>
      <c r="K275" s="58">
        <f t="shared" ref="K275:Q275" si="107">SUM(K270:K274)</f>
        <v>823</v>
      </c>
      <c r="L275" s="58">
        <f t="shared" si="107"/>
        <v>624</v>
      </c>
      <c r="M275" s="58">
        <f t="shared" si="107"/>
        <v>2711</v>
      </c>
      <c r="N275" s="58">
        <f t="shared" si="107"/>
        <v>3272</v>
      </c>
      <c r="O275" s="58">
        <f t="shared" si="107"/>
        <v>3435</v>
      </c>
      <c r="P275" s="58">
        <f t="shared" si="107"/>
        <v>1082</v>
      </c>
      <c r="Q275" s="58">
        <f t="shared" si="107"/>
        <v>12745</v>
      </c>
    </row>
    <row r="276" spans="1:17" x14ac:dyDescent="0.35">
      <c r="A276" s="19" t="s">
        <v>4</v>
      </c>
      <c r="B276" s="23">
        <v>2937</v>
      </c>
      <c r="C276" s="23">
        <v>2996</v>
      </c>
      <c r="D276" s="19">
        <v>2891</v>
      </c>
      <c r="E276" s="19">
        <v>2999</v>
      </c>
      <c r="F276" s="19">
        <v>2661</v>
      </c>
      <c r="G276" s="19">
        <v>2018</v>
      </c>
      <c r="H276" s="36">
        <v>2552</v>
      </c>
      <c r="I276" s="23">
        <f t="shared" si="105"/>
        <v>19054</v>
      </c>
      <c r="J276" s="61">
        <v>2929</v>
      </c>
      <c r="K276" s="61">
        <v>1230</v>
      </c>
      <c r="L276" s="19">
        <v>2849</v>
      </c>
      <c r="M276" s="36">
        <v>2812</v>
      </c>
      <c r="N276" s="23">
        <v>2655</v>
      </c>
      <c r="O276" s="23">
        <v>2985</v>
      </c>
      <c r="P276" s="23">
        <v>2775</v>
      </c>
      <c r="Q276" s="23">
        <f>SUM(J276:P276)</f>
        <v>18235</v>
      </c>
    </row>
    <row r="277" spans="1:17" x14ac:dyDescent="0.35">
      <c r="A277" s="19" t="s">
        <v>112</v>
      </c>
      <c r="B277" s="19">
        <v>0</v>
      </c>
      <c r="C277" s="19">
        <v>0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23">
        <f t="shared" si="105"/>
        <v>0</v>
      </c>
      <c r="J277" s="19">
        <v>0</v>
      </c>
      <c r="K277" s="42">
        <v>0</v>
      </c>
      <c r="L277" s="45">
        <v>0</v>
      </c>
      <c r="M277" s="37">
        <v>0</v>
      </c>
      <c r="N277" s="36">
        <v>0</v>
      </c>
      <c r="O277" s="63">
        <v>0</v>
      </c>
      <c r="P277" s="23">
        <v>0</v>
      </c>
      <c r="Q277" s="23">
        <f>SUM(J277:P277)</f>
        <v>0</v>
      </c>
    </row>
    <row r="278" spans="1:17" x14ac:dyDescent="0.35">
      <c r="A278" s="19" t="s">
        <v>116</v>
      </c>
      <c r="B278" s="19">
        <v>0</v>
      </c>
      <c r="C278" s="19">
        <v>0</v>
      </c>
      <c r="D278" s="19">
        <v>0</v>
      </c>
      <c r="E278" s="19">
        <v>0</v>
      </c>
      <c r="F278" s="19">
        <v>0</v>
      </c>
      <c r="G278" s="19">
        <v>0</v>
      </c>
      <c r="H278" s="36">
        <v>42</v>
      </c>
      <c r="I278" s="23">
        <f t="shared" si="105"/>
        <v>42</v>
      </c>
      <c r="J278" s="63">
        <v>0</v>
      </c>
      <c r="K278" s="63">
        <v>0</v>
      </c>
      <c r="L278" s="63">
        <v>0</v>
      </c>
      <c r="M278" s="63">
        <v>0</v>
      </c>
      <c r="N278" s="63">
        <v>0</v>
      </c>
      <c r="O278" s="63">
        <v>0</v>
      </c>
      <c r="P278" s="36">
        <v>107</v>
      </c>
      <c r="Q278" s="23">
        <f>SUM(J278:P278)</f>
        <v>107</v>
      </c>
    </row>
    <row r="279" spans="1:17" x14ac:dyDescent="0.35">
      <c r="A279" s="19" t="s">
        <v>124</v>
      </c>
      <c r="B279" s="19">
        <v>0</v>
      </c>
      <c r="C279" s="19">
        <v>0</v>
      </c>
      <c r="D279" s="19">
        <v>0</v>
      </c>
      <c r="E279" s="19">
        <v>0</v>
      </c>
      <c r="F279" s="19">
        <v>0</v>
      </c>
      <c r="G279" s="19">
        <v>0</v>
      </c>
      <c r="H279" s="36">
        <v>91</v>
      </c>
      <c r="I279" s="23">
        <f>SUM(B279:H279)</f>
        <v>91</v>
      </c>
      <c r="J279" s="63">
        <v>0</v>
      </c>
      <c r="K279" s="63">
        <v>0</v>
      </c>
      <c r="L279" s="63">
        <v>0</v>
      </c>
      <c r="M279" s="63">
        <v>0</v>
      </c>
      <c r="N279" s="63">
        <v>0</v>
      </c>
      <c r="O279" s="63">
        <v>0</v>
      </c>
      <c r="P279" s="36">
        <v>100</v>
      </c>
      <c r="Q279" s="23">
        <f>SUM(J279:P279)</f>
        <v>100</v>
      </c>
    </row>
    <row r="280" spans="1:17" x14ac:dyDescent="0.35">
      <c r="A280" s="46" t="s">
        <v>118</v>
      </c>
      <c r="B280" s="46">
        <f>SUM(B276:B279)</f>
        <v>2937</v>
      </c>
      <c r="C280" s="46">
        <f t="shared" ref="C280:H280" si="108">SUM(C276:C279)</f>
        <v>2996</v>
      </c>
      <c r="D280" s="46">
        <f t="shared" si="108"/>
        <v>2891</v>
      </c>
      <c r="E280" s="46">
        <f t="shared" si="108"/>
        <v>2999</v>
      </c>
      <c r="F280" s="46">
        <f t="shared" si="108"/>
        <v>2661</v>
      </c>
      <c r="G280" s="46">
        <f t="shared" si="108"/>
        <v>2018</v>
      </c>
      <c r="H280" s="46">
        <f t="shared" si="108"/>
        <v>2685</v>
      </c>
      <c r="I280" s="46">
        <f t="shared" ref="I280:I285" si="109">SUM(B280:H280)</f>
        <v>19187</v>
      </c>
      <c r="J280" s="46">
        <f>SUM(J276:J279)</f>
        <v>2929</v>
      </c>
      <c r="K280" s="46">
        <f t="shared" ref="K280:Q280" si="110">SUM(K276:K279)</f>
        <v>1230</v>
      </c>
      <c r="L280" s="46">
        <f t="shared" si="110"/>
        <v>2849</v>
      </c>
      <c r="M280" s="46">
        <f t="shared" si="110"/>
        <v>2812</v>
      </c>
      <c r="N280" s="46">
        <f t="shared" si="110"/>
        <v>2655</v>
      </c>
      <c r="O280" s="46">
        <f t="shared" si="110"/>
        <v>2985</v>
      </c>
      <c r="P280" s="46">
        <f t="shared" si="110"/>
        <v>2982</v>
      </c>
      <c r="Q280" s="46">
        <f t="shared" si="110"/>
        <v>18442</v>
      </c>
    </row>
    <row r="281" spans="1:17" x14ac:dyDescent="0.35">
      <c r="A281" s="19" t="s">
        <v>99</v>
      </c>
      <c r="B281" s="19">
        <v>0</v>
      </c>
      <c r="C281" s="19">
        <v>275</v>
      </c>
      <c r="D281" s="23">
        <v>365</v>
      </c>
      <c r="E281" s="19">
        <v>169</v>
      </c>
      <c r="F281" s="19">
        <v>192</v>
      </c>
      <c r="G281" s="19">
        <v>131</v>
      </c>
      <c r="H281" s="19">
        <v>160</v>
      </c>
      <c r="I281" s="23">
        <f t="shared" si="109"/>
        <v>1292</v>
      </c>
      <c r="J281" s="42">
        <v>150</v>
      </c>
      <c r="K281" s="47">
        <v>155</v>
      </c>
      <c r="L281" s="19">
        <v>151</v>
      </c>
      <c r="M281" s="23">
        <v>188</v>
      </c>
      <c r="N281" s="19">
        <v>186</v>
      </c>
      <c r="O281" s="19">
        <v>168</v>
      </c>
      <c r="P281" s="19">
        <v>375</v>
      </c>
      <c r="Q281" s="23">
        <f>SUM(J281:P281)</f>
        <v>1373</v>
      </c>
    </row>
    <row r="282" spans="1:17" x14ac:dyDescent="0.35">
      <c r="A282" s="19" t="s">
        <v>7</v>
      </c>
      <c r="B282" s="19">
        <v>1600</v>
      </c>
      <c r="C282" s="19">
        <v>2135</v>
      </c>
      <c r="D282" s="19">
        <v>2151</v>
      </c>
      <c r="E282" s="19">
        <v>2170</v>
      </c>
      <c r="F282" s="19">
        <v>1950</v>
      </c>
      <c r="G282" s="19">
        <v>1943</v>
      </c>
      <c r="H282" s="47">
        <v>1817</v>
      </c>
      <c r="I282" s="23">
        <f t="shared" si="109"/>
        <v>13766</v>
      </c>
      <c r="J282" s="50">
        <v>1839</v>
      </c>
      <c r="K282" s="19">
        <v>1253</v>
      </c>
      <c r="L282" s="23">
        <v>1666</v>
      </c>
      <c r="M282" s="19">
        <v>1909</v>
      </c>
      <c r="N282" s="23">
        <v>1837</v>
      </c>
      <c r="O282" s="23">
        <v>1923</v>
      </c>
      <c r="P282" s="23">
        <v>1742</v>
      </c>
      <c r="Q282" s="23">
        <f>SUM(J282:P282)</f>
        <v>12169</v>
      </c>
    </row>
    <row r="283" spans="1:17" x14ac:dyDescent="0.35">
      <c r="A283" s="19" t="s">
        <v>103</v>
      </c>
      <c r="B283" s="51">
        <v>716</v>
      </c>
      <c r="C283" s="51">
        <v>471</v>
      </c>
      <c r="D283" s="51">
        <v>614</v>
      </c>
      <c r="E283" s="51">
        <v>730</v>
      </c>
      <c r="F283" s="52">
        <v>330</v>
      </c>
      <c r="G283" s="19">
        <v>695</v>
      </c>
      <c r="H283" s="53">
        <v>169</v>
      </c>
      <c r="I283" s="23">
        <f t="shared" si="109"/>
        <v>3725</v>
      </c>
      <c r="J283" s="19">
        <v>636</v>
      </c>
      <c r="K283" s="19">
        <v>618</v>
      </c>
      <c r="L283" s="19">
        <v>783</v>
      </c>
      <c r="M283" s="37">
        <v>729</v>
      </c>
      <c r="N283" s="40">
        <v>174</v>
      </c>
      <c r="O283" s="40">
        <v>0</v>
      </c>
      <c r="P283" s="40">
        <v>293</v>
      </c>
      <c r="Q283" s="23">
        <f>SUM(J283:P283)</f>
        <v>3233</v>
      </c>
    </row>
    <row r="284" spans="1:17" x14ac:dyDescent="0.35">
      <c r="A284" s="54" t="s">
        <v>120</v>
      </c>
      <c r="B284" s="55">
        <f t="shared" ref="B284:H284" si="111">SUM(B281:B283)</f>
        <v>2316</v>
      </c>
      <c r="C284" s="55">
        <f t="shared" si="111"/>
        <v>2881</v>
      </c>
      <c r="D284" s="55">
        <f t="shared" si="111"/>
        <v>3130</v>
      </c>
      <c r="E284" s="55">
        <f t="shared" si="111"/>
        <v>3069</v>
      </c>
      <c r="F284" s="55">
        <f t="shared" si="111"/>
        <v>2472</v>
      </c>
      <c r="G284" s="55">
        <f t="shared" si="111"/>
        <v>2769</v>
      </c>
      <c r="H284" s="55">
        <f t="shared" si="111"/>
        <v>2146</v>
      </c>
      <c r="I284" s="55">
        <f t="shared" si="109"/>
        <v>18783</v>
      </c>
      <c r="J284" s="54">
        <f>SUM(J281:J283)</f>
        <v>2625</v>
      </c>
      <c r="K284" s="54">
        <f>SUM(K281:K283)</f>
        <v>2026</v>
      </c>
      <c r="L284" s="54">
        <f>L283+L282+L281</f>
        <v>2600</v>
      </c>
      <c r="M284" s="54">
        <f>SUM(M281:M283)</f>
        <v>2826</v>
      </c>
      <c r="N284" s="54">
        <f>SUM(N281:N283)</f>
        <v>2197</v>
      </c>
      <c r="O284" s="54">
        <f>SUM(O281:O283)</f>
        <v>2091</v>
      </c>
      <c r="P284" s="54">
        <f>SUM(P281:P283)</f>
        <v>2410</v>
      </c>
      <c r="Q284" s="54">
        <f>SUM(Q281:Q283)</f>
        <v>16775</v>
      </c>
    </row>
    <row r="285" spans="1:17" x14ac:dyDescent="0.35">
      <c r="A285" s="56" t="s">
        <v>11</v>
      </c>
      <c r="B285" s="57">
        <f>B284+B280+B275</f>
        <v>6127</v>
      </c>
      <c r="C285" s="57">
        <f t="shared" ref="C285:H285" si="112">C284+C280+C275</f>
        <v>6795</v>
      </c>
      <c r="D285" s="57">
        <f t="shared" si="112"/>
        <v>6960</v>
      </c>
      <c r="E285" s="57">
        <f t="shared" si="112"/>
        <v>8592</v>
      </c>
      <c r="F285" s="57">
        <f t="shared" si="112"/>
        <v>7390</v>
      </c>
      <c r="G285" s="57">
        <f t="shared" si="112"/>
        <v>8656</v>
      </c>
      <c r="H285" s="57">
        <f t="shared" si="112"/>
        <v>5431</v>
      </c>
      <c r="I285" s="57">
        <f t="shared" si="109"/>
        <v>49951</v>
      </c>
      <c r="J285" s="56">
        <f>J284+J280+J275</f>
        <v>6352</v>
      </c>
      <c r="K285" s="56">
        <f t="shared" ref="K285:Q285" si="113">K284+K280+K275</f>
        <v>4079</v>
      </c>
      <c r="L285" s="56">
        <f t="shared" si="113"/>
        <v>6073</v>
      </c>
      <c r="M285" s="56">
        <f t="shared" si="113"/>
        <v>8349</v>
      </c>
      <c r="N285" s="56">
        <f t="shared" si="113"/>
        <v>8124</v>
      </c>
      <c r="O285" s="56">
        <f t="shared" si="113"/>
        <v>8511</v>
      </c>
      <c r="P285" s="56">
        <f t="shared" si="113"/>
        <v>6474</v>
      </c>
      <c r="Q285" s="56">
        <f t="shared" si="113"/>
        <v>47962</v>
      </c>
    </row>
    <row r="287" spans="1:17" x14ac:dyDescent="0.35">
      <c r="A287" s="31" t="s">
        <v>0</v>
      </c>
      <c r="B287" s="32"/>
      <c r="C287" s="32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</row>
    <row r="288" spans="1:17" ht="15.5" x14ac:dyDescent="0.35">
      <c r="A288" s="33" t="s">
        <v>1</v>
      </c>
      <c r="B288" s="64" t="s">
        <v>1059</v>
      </c>
      <c r="C288" s="64" t="s">
        <v>1060</v>
      </c>
      <c r="D288" s="64" t="s">
        <v>1061</v>
      </c>
      <c r="E288" s="64" t="s">
        <v>1062</v>
      </c>
      <c r="F288" s="64" t="s">
        <v>1063</v>
      </c>
      <c r="G288" s="64" t="s">
        <v>1064</v>
      </c>
      <c r="H288" s="64" t="s">
        <v>1065</v>
      </c>
      <c r="I288" s="65" t="s">
        <v>1073</v>
      </c>
      <c r="J288" s="64" t="s">
        <v>1066</v>
      </c>
      <c r="K288" s="64" t="s">
        <v>1067</v>
      </c>
      <c r="L288" s="64" t="s">
        <v>1068</v>
      </c>
      <c r="M288" s="64" t="s">
        <v>1069</v>
      </c>
      <c r="N288" s="64" t="s">
        <v>1070</v>
      </c>
      <c r="O288" s="64" t="s">
        <v>1071</v>
      </c>
      <c r="P288" s="64" t="s">
        <v>1072</v>
      </c>
      <c r="Q288" s="65" t="s">
        <v>1074</v>
      </c>
    </row>
    <row r="289" spans="1:17" x14ac:dyDescent="0.35">
      <c r="A289" s="19" t="s">
        <v>2</v>
      </c>
      <c r="B289" s="19">
        <v>268</v>
      </c>
      <c r="C289" s="19">
        <v>147</v>
      </c>
      <c r="D289" s="23">
        <v>252</v>
      </c>
      <c r="E289" s="19">
        <v>111</v>
      </c>
      <c r="F289" s="19">
        <v>167</v>
      </c>
      <c r="G289" s="36">
        <v>208</v>
      </c>
      <c r="H289" s="19">
        <v>206</v>
      </c>
      <c r="I289" s="23">
        <f>SUM(B289:H289)</f>
        <v>1359</v>
      </c>
      <c r="J289" s="37">
        <v>198</v>
      </c>
      <c r="K289" s="19">
        <v>240</v>
      </c>
      <c r="L289" s="19">
        <v>261</v>
      </c>
      <c r="M289" s="36">
        <v>173</v>
      </c>
      <c r="N289" s="19">
        <v>233</v>
      </c>
      <c r="O289" s="19">
        <v>232</v>
      </c>
      <c r="P289" s="19">
        <v>274</v>
      </c>
      <c r="Q289" s="23">
        <f>SUM(J289:P289)</f>
        <v>1611</v>
      </c>
    </row>
    <row r="290" spans="1:17" x14ac:dyDescent="0.35">
      <c r="A290" s="19" t="s">
        <v>3</v>
      </c>
      <c r="B290" s="19">
        <v>730</v>
      </c>
      <c r="C290" s="19">
        <v>672</v>
      </c>
      <c r="D290" s="23">
        <v>701</v>
      </c>
      <c r="E290" s="19">
        <v>636</v>
      </c>
      <c r="F290" s="37">
        <v>667</v>
      </c>
      <c r="G290" s="19">
        <v>711</v>
      </c>
      <c r="H290" s="19">
        <v>669</v>
      </c>
      <c r="I290" s="23">
        <f t="shared" ref="I290:I297" si="114">SUM(B290:H290)</f>
        <v>4786</v>
      </c>
      <c r="J290" s="40">
        <v>687</v>
      </c>
      <c r="K290" s="40">
        <v>655</v>
      </c>
      <c r="L290" s="40">
        <v>682</v>
      </c>
      <c r="M290" s="40">
        <v>677</v>
      </c>
      <c r="N290" s="23">
        <v>693</v>
      </c>
      <c r="O290" s="23">
        <v>636</v>
      </c>
      <c r="P290" s="23">
        <v>629</v>
      </c>
      <c r="Q290" s="23">
        <f>SUM(J290:P290)</f>
        <v>4659</v>
      </c>
    </row>
    <row r="291" spans="1:17" x14ac:dyDescent="0.35">
      <c r="A291" s="19" t="s">
        <v>100</v>
      </c>
      <c r="B291" s="19">
        <v>0</v>
      </c>
      <c r="C291" s="19">
        <v>0</v>
      </c>
      <c r="D291" s="23">
        <v>0</v>
      </c>
      <c r="E291" s="19">
        <v>0</v>
      </c>
      <c r="F291" s="19">
        <v>165</v>
      </c>
      <c r="G291" s="19">
        <v>280</v>
      </c>
      <c r="H291" s="19">
        <v>320</v>
      </c>
      <c r="I291" s="23">
        <f t="shared" si="114"/>
        <v>765</v>
      </c>
      <c r="J291" s="23">
        <v>300</v>
      </c>
      <c r="K291" s="37">
        <v>290</v>
      </c>
      <c r="L291" s="19">
        <v>282</v>
      </c>
      <c r="M291" s="19">
        <v>325</v>
      </c>
      <c r="N291" s="19">
        <v>314</v>
      </c>
      <c r="O291" s="19">
        <v>316</v>
      </c>
      <c r="P291" s="19">
        <v>300</v>
      </c>
      <c r="Q291" s="23">
        <f>SUM(J291:P291)</f>
        <v>2127</v>
      </c>
    </row>
    <row r="292" spans="1:17" x14ac:dyDescent="0.35">
      <c r="A292" s="19" t="s">
        <v>115</v>
      </c>
      <c r="B292" s="19">
        <v>0</v>
      </c>
      <c r="C292" s="19">
        <v>0</v>
      </c>
      <c r="D292" s="23">
        <v>0</v>
      </c>
      <c r="E292" s="19">
        <v>0</v>
      </c>
      <c r="F292" s="19">
        <v>0</v>
      </c>
      <c r="G292" s="19">
        <v>0</v>
      </c>
      <c r="H292" s="19">
        <v>103</v>
      </c>
      <c r="I292" s="23">
        <f t="shared" si="114"/>
        <v>103</v>
      </c>
      <c r="J292" s="19">
        <v>0</v>
      </c>
      <c r="K292" s="19">
        <v>0</v>
      </c>
      <c r="L292" s="19">
        <v>0</v>
      </c>
      <c r="M292" s="19">
        <v>0</v>
      </c>
      <c r="N292" s="19">
        <v>0</v>
      </c>
      <c r="O292" s="19">
        <v>0</v>
      </c>
      <c r="P292" s="19">
        <v>210</v>
      </c>
      <c r="Q292" s="23">
        <f>SUM(J292:P292)</f>
        <v>210</v>
      </c>
    </row>
    <row r="293" spans="1:17" x14ac:dyDescent="0.35">
      <c r="A293" s="19" t="s">
        <v>125</v>
      </c>
      <c r="B293" s="19">
        <v>0</v>
      </c>
      <c r="C293" s="19">
        <v>0</v>
      </c>
      <c r="D293" s="23">
        <v>0</v>
      </c>
      <c r="E293" s="19">
        <v>2055</v>
      </c>
      <c r="F293" s="19">
        <v>925</v>
      </c>
      <c r="G293" s="19">
        <v>0</v>
      </c>
      <c r="H293" s="19">
        <v>0</v>
      </c>
      <c r="I293" s="23">
        <f t="shared" si="114"/>
        <v>2980</v>
      </c>
      <c r="J293" s="19">
        <v>2550</v>
      </c>
      <c r="K293" s="19">
        <v>1841</v>
      </c>
      <c r="L293" s="42">
        <v>0</v>
      </c>
      <c r="M293" s="42">
        <v>1889</v>
      </c>
      <c r="N293" s="42">
        <v>2089</v>
      </c>
      <c r="O293" s="19">
        <v>1291</v>
      </c>
      <c r="P293" s="19">
        <v>0</v>
      </c>
      <c r="Q293" s="23">
        <f>SUM(J293:P293)</f>
        <v>9660</v>
      </c>
    </row>
    <row r="294" spans="1:17" x14ac:dyDescent="0.35">
      <c r="A294" s="58" t="s">
        <v>119</v>
      </c>
      <c r="B294" s="58">
        <f>SUM(B289:B293)</f>
        <v>998</v>
      </c>
      <c r="C294" s="58">
        <f t="shared" ref="C294:H294" si="115">SUM(C289:C293)</f>
        <v>819</v>
      </c>
      <c r="D294" s="58">
        <f t="shared" si="115"/>
        <v>953</v>
      </c>
      <c r="E294" s="58">
        <f t="shared" si="115"/>
        <v>2802</v>
      </c>
      <c r="F294" s="58">
        <f t="shared" si="115"/>
        <v>1924</v>
      </c>
      <c r="G294" s="58">
        <f t="shared" si="115"/>
        <v>1199</v>
      </c>
      <c r="H294" s="58">
        <f t="shared" si="115"/>
        <v>1298</v>
      </c>
      <c r="I294" s="60">
        <f t="shared" si="114"/>
        <v>9993</v>
      </c>
      <c r="J294" s="58">
        <f>SUM(J289:J293)</f>
        <v>3735</v>
      </c>
      <c r="K294" s="58">
        <f t="shared" ref="K294:Q294" si="116">SUM(K289:K293)</f>
        <v>3026</v>
      </c>
      <c r="L294" s="58">
        <f t="shared" si="116"/>
        <v>1225</v>
      </c>
      <c r="M294" s="58">
        <f t="shared" si="116"/>
        <v>3064</v>
      </c>
      <c r="N294" s="58">
        <f t="shared" si="116"/>
        <v>3329</v>
      </c>
      <c r="O294" s="58">
        <f t="shared" si="116"/>
        <v>2475</v>
      </c>
      <c r="P294" s="58">
        <f t="shared" si="116"/>
        <v>1413</v>
      </c>
      <c r="Q294" s="58">
        <f t="shared" si="116"/>
        <v>18267</v>
      </c>
    </row>
    <row r="295" spans="1:17" x14ac:dyDescent="0.35">
      <c r="A295" s="19" t="s">
        <v>4</v>
      </c>
      <c r="B295" s="23">
        <v>2762</v>
      </c>
      <c r="C295" s="23">
        <v>2953</v>
      </c>
      <c r="D295" s="19">
        <v>2558</v>
      </c>
      <c r="E295" s="19">
        <v>2797</v>
      </c>
      <c r="F295" s="19">
        <v>2604</v>
      </c>
      <c r="G295" s="19">
        <v>2585</v>
      </c>
      <c r="H295" s="36">
        <v>2607</v>
      </c>
      <c r="I295" s="23">
        <f t="shared" si="114"/>
        <v>18866</v>
      </c>
      <c r="J295" s="61">
        <v>2790</v>
      </c>
      <c r="K295" s="61">
        <v>2293</v>
      </c>
      <c r="L295" s="19">
        <v>2678</v>
      </c>
      <c r="M295" s="36">
        <v>2602</v>
      </c>
      <c r="N295" s="23">
        <v>2944</v>
      </c>
      <c r="O295" s="23">
        <v>2950</v>
      </c>
      <c r="P295" s="23">
        <v>2607</v>
      </c>
      <c r="Q295" s="23">
        <f>SUM(J295:P295)</f>
        <v>18864</v>
      </c>
    </row>
    <row r="296" spans="1:17" x14ac:dyDescent="0.35">
      <c r="A296" s="19" t="s">
        <v>112</v>
      </c>
      <c r="B296" s="19">
        <v>0</v>
      </c>
      <c r="C296" s="19">
        <v>0</v>
      </c>
      <c r="D296" s="19">
        <v>0</v>
      </c>
      <c r="E296" s="19">
        <v>0</v>
      </c>
      <c r="F296" s="19">
        <v>0</v>
      </c>
      <c r="G296" s="19">
        <v>0</v>
      </c>
      <c r="H296" s="19">
        <v>0</v>
      </c>
      <c r="I296" s="23">
        <f t="shared" si="114"/>
        <v>0</v>
      </c>
      <c r="J296" s="19">
        <v>0</v>
      </c>
      <c r="K296" s="42">
        <v>0</v>
      </c>
      <c r="L296" s="45">
        <v>0</v>
      </c>
      <c r="M296" s="37">
        <v>0</v>
      </c>
      <c r="N296" s="36">
        <v>0</v>
      </c>
      <c r="O296" s="63">
        <v>0</v>
      </c>
      <c r="P296" s="23">
        <v>0</v>
      </c>
      <c r="Q296" s="23">
        <f>SUM(J296:P296)</f>
        <v>0</v>
      </c>
    </row>
    <row r="297" spans="1:17" x14ac:dyDescent="0.35">
      <c r="A297" s="19" t="s">
        <v>116</v>
      </c>
      <c r="B297" s="19">
        <v>0</v>
      </c>
      <c r="C297" s="19">
        <v>0</v>
      </c>
      <c r="D297" s="19">
        <v>0</v>
      </c>
      <c r="E297" s="19">
        <v>0</v>
      </c>
      <c r="F297" s="19">
        <v>0</v>
      </c>
      <c r="G297" s="19">
        <v>0</v>
      </c>
      <c r="H297" s="36">
        <v>52</v>
      </c>
      <c r="I297" s="23">
        <f t="shared" si="114"/>
        <v>52</v>
      </c>
      <c r="J297" s="63">
        <v>0</v>
      </c>
      <c r="K297" s="63">
        <v>0</v>
      </c>
      <c r="L297" s="63">
        <v>0</v>
      </c>
      <c r="M297" s="63">
        <v>0</v>
      </c>
      <c r="N297" s="63">
        <v>0</v>
      </c>
      <c r="O297" s="63">
        <v>0</v>
      </c>
      <c r="P297" s="36">
        <v>59</v>
      </c>
      <c r="Q297" s="23">
        <f>SUM(J297:P297)</f>
        <v>59</v>
      </c>
    </row>
    <row r="298" spans="1:17" x14ac:dyDescent="0.35">
      <c r="A298" s="19" t="s">
        <v>124</v>
      </c>
      <c r="B298" s="19">
        <v>0</v>
      </c>
      <c r="C298" s="19">
        <v>0</v>
      </c>
      <c r="D298" s="19">
        <v>0</v>
      </c>
      <c r="E298" s="19">
        <v>0</v>
      </c>
      <c r="F298" s="19">
        <v>0</v>
      </c>
      <c r="G298" s="19">
        <v>0</v>
      </c>
      <c r="H298" s="36">
        <v>61</v>
      </c>
      <c r="I298" s="23">
        <f>SUM(B298:H298)</f>
        <v>61</v>
      </c>
      <c r="J298" s="63">
        <v>0</v>
      </c>
      <c r="K298" s="63">
        <v>0</v>
      </c>
      <c r="L298" s="63">
        <v>0</v>
      </c>
      <c r="M298" s="63">
        <v>0</v>
      </c>
      <c r="N298" s="63">
        <v>0</v>
      </c>
      <c r="O298" s="63">
        <v>0</v>
      </c>
      <c r="P298" s="36">
        <v>134</v>
      </c>
      <c r="Q298" s="23">
        <f>SUM(J298:P298)</f>
        <v>134</v>
      </c>
    </row>
    <row r="299" spans="1:17" x14ac:dyDescent="0.35">
      <c r="A299" s="46" t="s">
        <v>118</v>
      </c>
      <c r="B299" s="46">
        <f>SUM(B295:B298)</f>
        <v>2762</v>
      </c>
      <c r="C299" s="46">
        <f t="shared" ref="C299:H299" si="117">SUM(C295:C298)</f>
        <v>2953</v>
      </c>
      <c r="D299" s="46">
        <f t="shared" si="117"/>
        <v>2558</v>
      </c>
      <c r="E299" s="46">
        <f t="shared" si="117"/>
        <v>2797</v>
      </c>
      <c r="F299" s="46">
        <f t="shared" si="117"/>
        <v>2604</v>
      </c>
      <c r="G299" s="46">
        <f t="shared" si="117"/>
        <v>2585</v>
      </c>
      <c r="H299" s="46">
        <f t="shared" si="117"/>
        <v>2720</v>
      </c>
      <c r="I299" s="46">
        <f t="shared" ref="I299:I304" si="118">SUM(B299:H299)</f>
        <v>18979</v>
      </c>
      <c r="J299" s="46">
        <f>SUM(J295:J298)</f>
        <v>2790</v>
      </c>
      <c r="K299" s="46">
        <f t="shared" ref="K299:Q299" si="119">SUM(K295:K298)</f>
        <v>2293</v>
      </c>
      <c r="L299" s="46">
        <f t="shared" si="119"/>
        <v>2678</v>
      </c>
      <c r="M299" s="46">
        <f t="shared" si="119"/>
        <v>2602</v>
      </c>
      <c r="N299" s="46">
        <f t="shared" si="119"/>
        <v>2944</v>
      </c>
      <c r="O299" s="46">
        <f t="shared" si="119"/>
        <v>2950</v>
      </c>
      <c r="P299" s="46">
        <f t="shared" si="119"/>
        <v>2800</v>
      </c>
      <c r="Q299" s="46">
        <f t="shared" si="119"/>
        <v>19057</v>
      </c>
    </row>
    <row r="300" spans="1:17" x14ac:dyDescent="0.35">
      <c r="A300" s="19" t="s">
        <v>99</v>
      </c>
      <c r="B300" s="19">
        <v>420</v>
      </c>
      <c r="C300" s="19">
        <v>143</v>
      </c>
      <c r="D300" s="23">
        <v>163</v>
      </c>
      <c r="E300" s="19">
        <v>197</v>
      </c>
      <c r="F300" s="19">
        <v>128</v>
      </c>
      <c r="G300" s="19">
        <v>158</v>
      </c>
      <c r="H300" s="19">
        <v>224</v>
      </c>
      <c r="I300" s="23">
        <f t="shared" si="118"/>
        <v>1433</v>
      </c>
      <c r="J300" s="42">
        <v>232</v>
      </c>
      <c r="K300" s="47">
        <v>746</v>
      </c>
      <c r="L300" s="19">
        <v>171</v>
      </c>
      <c r="M300" s="23">
        <v>171</v>
      </c>
      <c r="N300" s="19">
        <v>181</v>
      </c>
      <c r="O300" s="19">
        <v>191</v>
      </c>
      <c r="P300" s="19">
        <v>304</v>
      </c>
      <c r="Q300" s="23">
        <f>SUM(J300:P300)</f>
        <v>1996</v>
      </c>
    </row>
    <row r="301" spans="1:17" x14ac:dyDescent="0.35">
      <c r="A301" s="19" t="s">
        <v>7</v>
      </c>
      <c r="B301" s="19">
        <v>1829</v>
      </c>
      <c r="C301" s="19">
        <v>1863</v>
      </c>
      <c r="D301" s="19">
        <v>1860</v>
      </c>
      <c r="E301" s="19">
        <v>1906</v>
      </c>
      <c r="F301" s="19">
        <v>1860</v>
      </c>
      <c r="G301" s="19">
        <v>1847</v>
      </c>
      <c r="H301" s="47">
        <v>1850</v>
      </c>
      <c r="I301" s="23">
        <f t="shared" si="118"/>
        <v>13015</v>
      </c>
      <c r="J301" s="50">
        <v>1913</v>
      </c>
      <c r="K301" s="19">
        <v>1807</v>
      </c>
      <c r="L301" s="23">
        <v>1829</v>
      </c>
      <c r="M301" s="19">
        <v>1864</v>
      </c>
      <c r="N301" s="23">
        <v>1823</v>
      </c>
      <c r="O301" s="23">
        <v>1733</v>
      </c>
      <c r="P301" s="23">
        <v>1800</v>
      </c>
      <c r="Q301" s="23">
        <f>SUM(J301:P301)</f>
        <v>12769</v>
      </c>
    </row>
    <row r="302" spans="1:17" x14ac:dyDescent="0.35">
      <c r="A302" s="19" t="s">
        <v>103</v>
      </c>
      <c r="B302" s="51">
        <v>397</v>
      </c>
      <c r="C302" s="51">
        <v>398</v>
      </c>
      <c r="D302" s="51">
        <v>530</v>
      </c>
      <c r="E302" s="51">
        <v>740</v>
      </c>
      <c r="F302" s="52">
        <v>796</v>
      </c>
      <c r="G302" s="19">
        <v>225</v>
      </c>
      <c r="H302" s="53">
        <v>697</v>
      </c>
      <c r="I302" s="23">
        <f t="shared" si="118"/>
        <v>3783</v>
      </c>
      <c r="J302" s="19">
        <v>844</v>
      </c>
      <c r="K302" s="19">
        <v>332</v>
      </c>
      <c r="L302" s="19">
        <v>703</v>
      </c>
      <c r="M302" s="37">
        <v>560</v>
      </c>
      <c r="N302" s="40">
        <v>680</v>
      </c>
      <c r="O302" s="40">
        <v>578</v>
      </c>
      <c r="P302" s="40">
        <v>646</v>
      </c>
      <c r="Q302" s="23">
        <f>SUM(J302:P302)</f>
        <v>4343</v>
      </c>
    </row>
    <row r="303" spans="1:17" x14ac:dyDescent="0.35">
      <c r="A303" s="54" t="s">
        <v>120</v>
      </c>
      <c r="B303" s="55">
        <f t="shared" ref="B303:H303" si="120">SUM(B300:B302)</f>
        <v>2646</v>
      </c>
      <c r="C303" s="55">
        <f t="shared" si="120"/>
        <v>2404</v>
      </c>
      <c r="D303" s="55">
        <f t="shared" si="120"/>
        <v>2553</v>
      </c>
      <c r="E303" s="55">
        <f t="shared" si="120"/>
        <v>2843</v>
      </c>
      <c r="F303" s="55">
        <f t="shared" si="120"/>
        <v>2784</v>
      </c>
      <c r="G303" s="55">
        <f t="shared" si="120"/>
        <v>2230</v>
      </c>
      <c r="H303" s="55">
        <f t="shared" si="120"/>
        <v>2771</v>
      </c>
      <c r="I303" s="55">
        <f t="shared" si="118"/>
        <v>18231</v>
      </c>
      <c r="J303" s="54">
        <f>SUM(J300:J302)</f>
        <v>2989</v>
      </c>
      <c r="K303" s="54">
        <f>SUM(K300:K302)</f>
        <v>2885</v>
      </c>
      <c r="L303" s="54">
        <f>L302+L301+L300</f>
        <v>2703</v>
      </c>
      <c r="M303" s="54">
        <f>SUM(M300:M302)</f>
        <v>2595</v>
      </c>
      <c r="N303" s="54">
        <f>SUM(N300:N302)</f>
        <v>2684</v>
      </c>
      <c r="O303" s="54">
        <f>SUM(O300:O302)</f>
        <v>2502</v>
      </c>
      <c r="P303" s="54">
        <f>SUM(P300:P302)</f>
        <v>2750</v>
      </c>
      <c r="Q303" s="54">
        <f>SUM(Q300:Q302)</f>
        <v>19108</v>
      </c>
    </row>
    <row r="304" spans="1:17" x14ac:dyDescent="0.35">
      <c r="A304" s="56" t="s">
        <v>11</v>
      </c>
      <c r="B304" s="57">
        <f>B303+B299+B294</f>
        <v>6406</v>
      </c>
      <c r="C304" s="57">
        <f t="shared" ref="C304:H304" si="121">C303+C299+C294</f>
        <v>6176</v>
      </c>
      <c r="D304" s="57">
        <f t="shared" si="121"/>
        <v>6064</v>
      </c>
      <c r="E304" s="57">
        <f t="shared" si="121"/>
        <v>8442</v>
      </c>
      <c r="F304" s="57">
        <f t="shared" si="121"/>
        <v>7312</v>
      </c>
      <c r="G304" s="57">
        <f t="shared" si="121"/>
        <v>6014</v>
      </c>
      <c r="H304" s="57">
        <f t="shared" si="121"/>
        <v>6789</v>
      </c>
      <c r="I304" s="57">
        <f t="shared" si="118"/>
        <v>47203</v>
      </c>
      <c r="J304" s="56">
        <f>J303+J299+J294</f>
        <v>9514</v>
      </c>
      <c r="K304" s="56">
        <f t="shared" ref="K304:Q304" si="122">K303+K299+K294</f>
        <v>8204</v>
      </c>
      <c r="L304" s="56">
        <f t="shared" si="122"/>
        <v>6606</v>
      </c>
      <c r="M304" s="56">
        <f t="shared" si="122"/>
        <v>8261</v>
      </c>
      <c r="N304" s="56">
        <f t="shared" si="122"/>
        <v>8957</v>
      </c>
      <c r="O304" s="56">
        <f t="shared" si="122"/>
        <v>7927</v>
      </c>
      <c r="P304" s="56">
        <f t="shared" si="122"/>
        <v>6963</v>
      </c>
      <c r="Q304" s="56">
        <f t="shared" si="122"/>
        <v>56432</v>
      </c>
    </row>
    <row r="306" spans="1:17" x14ac:dyDescent="0.35">
      <c r="A306" s="31" t="s">
        <v>0</v>
      </c>
      <c r="B306" s="32"/>
      <c r="C306" s="32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</row>
    <row r="307" spans="1:17" ht="15.5" x14ac:dyDescent="0.35">
      <c r="A307" s="33" t="s">
        <v>1</v>
      </c>
      <c r="B307" s="64" t="s">
        <v>1092</v>
      </c>
      <c r="C307" s="64" t="s">
        <v>1093</v>
      </c>
      <c r="D307" s="64" t="s">
        <v>1094</v>
      </c>
      <c r="E307" s="64" t="s">
        <v>1095</v>
      </c>
      <c r="F307" s="64" t="s">
        <v>1096</v>
      </c>
      <c r="G307" s="64" t="s">
        <v>1097</v>
      </c>
      <c r="H307" s="64" t="s">
        <v>1098</v>
      </c>
      <c r="I307" s="65" t="s">
        <v>1132</v>
      </c>
      <c r="J307" s="64" t="s">
        <v>1099</v>
      </c>
      <c r="K307" s="64" t="s">
        <v>1100</v>
      </c>
      <c r="L307" s="64" t="s">
        <v>1101</v>
      </c>
      <c r="M307" s="64" t="s">
        <v>1102</v>
      </c>
      <c r="N307" s="64" t="s">
        <v>1103</v>
      </c>
      <c r="O307" s="64" t="s">
        <v>1104</v>
      </c>
      <c r="P307" s="64" t="s">
        <v>1105</v>
      </c>
      <c r="Q307" s="65" t="s">
        <v>1133</v>
      </c>
    </row>
    <row r="308" spans="1:17" x14ac:dyDescent="0.35">
      <c r="A308" s="19" t="s">
        <v>2</v>
      </c>
      <c r="B308" s="19">
        <v>232</v>
      </c>
      <c r="C308" s="19">
        <v>231</v>
      </c>
      <c r="D308" s="23">
        <v>342</v>
      </c>
      <c r="E308" s="19">
        <v>220</v>
      </c>
      <c r="F308" s="19">
        <v>232</v>
      </c>
      <c r="G308" s="36">
        <v>263</v>
      </c>
      <c r="H308" s="19">
        <v>217</v>
      </c>
      <c r="I308" s="23">
        <f>SUM(B308:H308)</f>
        <v>1737</v>
      </c>
      <c r="J308" s="37">
        <v>241</v>
      </c>
      <c r="K308" s="19">
        <v>233</v>
      </c>
      <c r="L308" s="19">
        <v>208</v>
      </c>
      <c r="M308" s="36">
        <v>413</v>
      </c>
      <c r="N308" s="19">
        <v>311</v>
      </c>
      <c r="O308" s="19">
        <v>211</v>
      </c>
      <c r="P308" s="19">
        <v>357</v>
      </c>
      <c r="Q308" s="23">
        <f>SUM(J308:P308)</f>
        <v>1974</v>
      </c>
    </row>
    <row r="309" spans="1:17" x14ac:dyDescent="0.35">
      <c r="A309" s="19" t="s">
        <v>3</v>
      </c>
      <c r="B309" s="19">
        <v>666</v>
      </c>
      <c r="C309" s="19">
        <v>668</v>
      </c>
      <c r="D309" s="23">
        <v>647</v>
      </c>
      <c r="E309" s="19">
        <v>625</v>
      </c>
      <c r="F309" s="37">
        <v>632</v>
      </c>
      <c r="G309" s="19">
        <v>590</v>
      </c>
      <c r="H309" s="19">
        <v>693</v>
      </c>
      <c r="I309" s="23">
        <f t="shared" ref="I309:I316" si="123">SUM(B309:H309)</f>
        <v>4521</v>
      </c>
      <c r="J309" s="40">
        <v>698</v>
      </c>
      <c r="K309" s="40">
        <v>691</v>
      </c>
      <c r="L309" s="40">
        <v>695</v>
      </c>
      <c r="M309" s="40">
        <v>689</v>
      </c>
      <c r="N309" s="23">
        <v>666</v>
      </c>
      <c r="O309" s="23">
        <v>701</v>
      </c>
      <c r="P309" s="23">
        <v>683</v>
      </c>
      <c r="Q309" s="23">
        <f>SUM(J309:P309)</f>
        <v>4823</v>
      </c>
    </row>
    <row r="310" spans="1:17" x14ac:dyDescent="0.35">
      <c r="A310" s="19" t="s">
        <v>100</v>
      </c>
      <c r="B310" s="19">
        <v>300</v>
      </c>
      <c r="C310" s="19">
        <v>290</v>
      </c>
      <c r="D310" s="23">
        <v>274</v>
      </c>
      <c r="E310" s="19">
        <v>272</v>
      </c>
      <c r="F310" s="19">
        <v>178</v>
      </c>
      <c r="G310" s="19">
        <v>232</v>
      </c>
      <c r="H310" s="19">
        <v>211</v>
      </c>
      <c r="I310" s="23">
        <f t="shared" si="123"/>
        <v>1757</v>
      </c>
      <c r="J310" s="23">
        <v>106</v>
      </c>
      <c r="K310" s="37">
        <v>0</v>
      </c>
      <c r="L310" s="19">
        <v>0</v>
      </c>
      <c r="M310" s="19">
        <v>250</v>
      </c>
      <c r="N310" s="19">
        <v>160</v>
      </c>
      <c r="O310" s="19">
        <v>220</v>
      </c>
      <c r="P310" s="19">
        <v>270</v>
      </c>
      <c r="Q310" s="23">
        <f>SUM(J310:P310)</f>
        <v>1006</v>
      </c>
    </row>
    <row r="311" spans="1:17" x14ac:dyDescent="0.35">
      <c r="A311" s="19" t="s">
        <v>115</v>
      </c>
      <c r="B311" s="19">
        <v>0</v>
      </c>
      <c r="C311" s="19">
        <v>0</v>
      </c>
      <c r="D311" s="19">
        <v>0</v>
      </c>
      <c r="E311" s="19">
        <v>0</v>
      </c>
      <c r="F311" s="19">
        <v>0</v>
      </c>
      <c r="G311" s="19">
        <v>0</v>
      </c>
      <c r="H311" s="19">
        <v>194</v>
      </c>
      <c r="I311" s="23">
        <f t="shared" si="123"/>
        <v>194</v>
      </c>
      <c r="J311" s="19">
        <v>0</v>
      </c>
      <c r="K311" s="19">
        <v>0</v>
      </c>
      <c r="L311" s="19">
        <v>0</v>
      </c>
      <c r="M311" s="19">
        <v>0</v>
      </c>
      <c r="N311" s="19">
        <v>0</v>
      </c>
      <c r="O311" s="19">
        <v>0</v>
      </c>
      <c r="P311" s="19">
        <v>191</v>
      </c>
      <c r="Q311" s="23">
        <f>SUM(J311:P311)</f>
        <v>191</v>
      </c>
    </row>
    <row r="312" spans="1:17" x14ac:dyDescent="0.35">
      <c r="A312" s="19" t="s">
        <v>125</v>
      </c>
      <c r="B312" s="19">
        <v>0</v>
      </c>
      <c r="C312" s="19">
        <v>0</v>
      </c>
      <c r="D312" s="23">
        <v>0</v>
      </c>
      <c r="E312" s="19">
        <v>1712</v>
      </c>
      <c r="F312" s="19">
        <v>2200</v>
      </c>
      <c r="G312" s="19">
        <v>1875</v>
      </c>
      <c r="H312" s="19">
        <v>0</v>
      </c>
      <c r="I312" s="23">
        <f t="shared" si="123"/>
        <v>5787</v>
      </c>
      <c r="K312" s="19">
        <v>0</v>
      </c>
      <c r="L312" s="42">
        <v>0</v>
      </c>
      <c r="M312" s="19">
        <v>2163</v>
      </c>
      <c r="N312" s="42">
        <v>2102</v>
      </c>
      <c r="O312" s="19">
        <v>2325</v>
      </c>
      <c r="P312" s="19">
        <v>0</v>
      </c>
      <c r="Q312" s="23">
        <f>SUM(K312:P312)</f>
        <v>6590</v>
      </c>
    </row>
    <row r="313" spans="1:17" x14ac:dyDescent="0.35">
      <c r="A313" s="58" t="s">
        <v>119</v>
      </c>
      <c r="B313" s="58">
        <f>SUM(B308:B312)</f>
        <v>1198</v>
      </c>
      <c r="C313" s="58">
        <f t="shared" ref="C313:H313" si="124">SUM(C308:C312)</f>
        <v>1189</v>
      </c>
      <c r="D313" s="58">
        <f t="shared" si="124"/>
        <v>1263</v>
      </c>
      <c r="E313" s="58">
        <f t="shared" si="124"/>
        <v>2829</v>
      </c>
      <c r="F313" s="58">
        <f t="shared" si="124"/>
        <v>3242</v>
      </c>
      <c r="G313" s="58">
        <f t="shared" si="124"/>
        <v>2960</v>
      </c>
      <c r="H313" s="58">
        <f t="shared" si="124"/>
        <v>1315</v>
      </c>
      <c r="I313" s="60">
        <f t="shared" si="123"/>
        <v>13996</v>
      </c>
      <c r="J313" s="58">
        <f>SUM(J308:J312)</f>
        <v>1045</v>
      </c>
      <c r="K313" s="58">
        <f t="shared" ref="K313:Q313" si="125">SUM(K308:K312)</f>
        <v>924</v>
      </c>
      <c r="L313" s="58">
        <f t="shared" si="125"/>
        <v>903</v>
      </c>
      <c r="M313" s="58">
        <f>SUM(M308:M312)</f>
        <v>3515</v>
      </c>
      <c r="N313" s="58">
        <f t="shared" si="125"/>
        <v>3239</v>
      </c>
      <c r="O313" s="58">
        <f t="shared" si="125"/>
        <v>3457</v>
      </c>
      <c r="P313" s="58">
        <f t="shared" si="125"/>
        <v>1501</v>
      </c>
      <c r="Q313" s="58">
        <f t="shared" si="125"/>
        <v>14584</v>
      </c>
    </row>
    <row r="314" spans="1:17" x14ac:dyDescent="0.35">
      <c r="A314" s="19" t="s">
        <v>4</v>
      </c>
      <c r="B314" s="23">
        <v>2726</v>
      </c>
      <c r="C314" s="23">
        <v>2786</v>
      </c>
      <c r="D314" s="19">
        <v>2868</v>
      </c>
      <c r="E314" s="19">
        <v>2616</v>
      </c>
      <c r="F314" s="19">
        <v>2918</v>
      </c>
      <c r="G314" s="19">
        <v>2867</v>
      </c>
      <c r="H314" s="36">
        <v>2933</v>
      </c>
      <c r="I314" s="23">
        <f t="shared" si="123"/>
        <v>19714</v>
      </c>
      <c r="J314" s="61">
        <v>2910</v>
      </c>
      <c r="K314" s="61">
        <v>3048</v>
      </c>
      <c r="L314" s="19">
        <v>2581</v>
      </c>
      <c r="M314" s="36">
        <v>2827</v>
      </c>
      <c r="N314" s="23">
        <v>2909</v>
      </c>
      <c r="O314" s="23">
        <v>2088</v>
      </c>
      <c r="P314" s="23">
        <v>2437</v>
      </c>
      <c r="Q314" s="23">
        <f>SUM(J314:P314)</f>
        <v>18800</v>
      </c>
    </row>
    <row r="315" spans="1:17" x14ac:dyDescent="0.35">
      <c r="A315" s="19" t="s">
        <v>112</v>
      </c>
      <c r="B315" s="19">
        <v>0</v>
      </c>
      <c r="C315" s="19">
        <v>0</v>
      </c>
      <c r="D315" s="19">
        <v>0</v>
      </c>
      <c r="E315" s="19">
        <v>0</v>
      </c>
      <c r="F315" s="19">
        <v>0</v>
      </c>
      <c r="G315" s="19">
        <v>0</v>
      </c>
      <c r="H315" s="19">
        <v>0</v>
      </c>
      <c r="I315" s="23">
        <f t="shared" si="123"/>
        <v>0</v>
      </c>
      <c r="J315" s="19">
        <v>0</v>
      </c>
      <c r="K315" s="42">
        <v>0</v>
      </c>
      <c r="L315" s="45">
        <v>0</v>
      </c>
      <c r="M315" s="37">
        <v>0</v>
      </c>
      <c r="N315" s="36">
        <v>0</v>
      </c>
      <c r="O315" s="63">
        <v>0</v>
      </c>
      <c r="P315" s="23">
        <v>0</v>
      </c>
      <c r="Q315" s="23">
        <f>SUM(J315:P315)</f>
        <v>0</v>
      </c>
    </row>
    <row r="316" spans="1:17" x14ac:dyDescent="0.35">
      <c r="A316" s="19" t="s">
        <v>116</v>
      </c>
      <c r="B316" s="19">
        <v>0</v>
      </c>
      <c r="C316" s="19">
        <v>0</v>
      </c>
      <c r="D316" s="19">
        <v>0</v>
      </c>
      <c r="E316" s="19">
        <v>0</v>
      </c>
      <c r="F316" s="19">
        <v>0</v>
      </c>
      <c r="G316" s="19">
        <v>0</v>
      </c>
      <c r="H316" s="36">
        <v>62</v>
      </c>
      <c r="I316" s="23">
        <f t="shared" si="123"/>
        <v>62</v>
      </c>
      <c r="J316" s="63">
        <v>0</v>
      </c>
      <c r="K316" s="63">
        <v>0</v>
      </c>
      <c r="L316" s="63">
        <v>0</v>
      </c>
      <c r="M316" s="63">
        <v>0</v>
      </c>
      <c r="N316" s="63">
        <v>0</v>
      </c>
      <c r="O316" s="63">
        <v>0</v>
      </c>
      <c r="P316" s="36">
        <v>94</v>
      </c>
      <c r="Q316" s="23">
        <f>SUM(J316:P316)</f>
        <v>94</v>
      </c>
    </row>
    <row r="317" spans="1:17" x14ac:dyDescent="0.35">
      <c r="A317" s="19" t="s">
        <v>124</v>
      </c>
      <c r="B317" s="19">
        <v>0</v>
      </c>
      <c r="C317" s="19">
        <v>0</v>
      </c>
      <c r="D317" s="19">
        <v>0</v>
      </c>
      <c r="E317" s="19">
        <v>0</v>
      </c>
      <c r="F317" s="19">
        <v>0</v>
      </c>
      <c r="G317" s="19">
        <v>0</v>
      </c>
      <c r="H317" s="36">
        <v>156</v>
      </c>
      <c r="I317" s="23">
        <f>SUM(B317:H317)</f>
        <v>156</v>
      </c>
      <c r="J317" s="63">
        <v>0</v>
      </c>
      <c r="K317" s="63">
        <v>0</v>
      </c>
      <c r="L317" s="63">
        <v>0</v>
      </c>
      <c r="M317" s="63">
        <v>0</v>
      </c>
      <c r="N317" s="63">
        <v>0</v>
      </c>
      <c r="O317" s="63">
        <v>0</v>
      </c>
      <c r="P317" s="36">
        <v>177</v>
      </c>
      <c r="Q317" s="23">
        <f>SUM(J317:P317)</f>
        <v>177</v>
      </c>
    </row>
    <row r="318" spans="1:17" x14ac:dyDescent="0.35">
      <c r="A318" s="46" t="s">
        <v>118</v>
      </c>
      <c r="B318" s="46">
        <f>SUM(B314:B317)</f>
        <v>2726</v>
      </c>
      <c r="C318" s="46">
        <f t="shared" ref="C318:H318" si="126">SUM(C314:C317)</f>
        <v>2786</v>
      </c>
      <c r="D318" s="46">
        <f t="shared" si="126"/>
        <v>2868</v>
      </c>
      <c r="E318" s="46">
        <f t="shared" si="126"/>
        <v>2616</v>
      </c>
      <c r="F318" s="46">
        <f t="shared" si="126"/>
        <v>2918</v>
      </c>
      <c r="G318" s="46">
        <f t="shared" si="126"/>
        <v>2867</v>
      </c>
      <c r="H318" s="46">
        <f t="shared" si="126"/>
        <v>3151</v>
      </c>
      <c r="I318" s="46">
        <f t="shared" ref="I318:I323" si="127">SUM(B318:H318)</f>
        <v>19932</v>
      </c>
      <c r="J318" s="46">
        <f>SUM(J314:J317)</f>
        <v>2910</v>
      </c>
      <c r="K318" s="46">
        <f t="shared" ref="K318:Q318" si="128">SUM(K314:K317)</f>
        <v>3048</v>
      </c>
      <c r="L318" s="46">
        <f t="shared" si="128"/>
        <v>2581</v>
      </c>
      <c r="M318" s="46">
        <f t="shared" si="128"/>
        <v>2827</v>
      </c>
      <c r="N318" s="46">
        <f t="shared" si="128"/>
        <v>2909</v>
      </c>
      <c r="O318" s="46">
        <f t="shared" si="128"/>
        <v>2088</v>
      </c>
      <c r="P318" s="46">
        <f t="shared" si="128"/>
        <v>2708</v>
      </c>
      <c r="Q318" s="46">
        <f t="shared" si="128"/>
        <v>19071</v>
      </c>
    </row>
    <row r="319" spans="1:17" x14ac:dyDescent="0.35">
      <c r="A319" s="19" t="s">
        <v>99</v>
      </c>
      <c r="B319" s="19">
        <v>234</v>
      </c>
      <c r="C319" s="19">
        <v>572</v>
      </c>
      <c r="D319" s="23">
        <v>150</v>
      </c>
      <c r="E319" s="19">
        <v>182</v>
      </c>
      <c r="F319" s="19">
        <v>588</v>
      </c>
      <c r="G319" s="19">
        <v>36</v>
      </c>
      <c r="H319" s="19">
        <v>170</v>
      </c>
      <c r="I319" s="23">
        <f t="shared" si="127"/>
        <v>1932</v>
      </c>
      <c r="J319" s="42">
        <v>339</v>
      </c>
      <c r="K319" s="47">
        <v>165</v>
      </c>
      <c r="L319" s="19">
        <v>155</v>
      </c>
      <c r="M319" s="23">
        <v>220</v>
      </c>
      <c r="N319" s="19">
        <v>195</v>
      </c>
      <c r="O319" s="19">
        <v>200</v>
      </c>
      <c r="P319" s="19">
        <v>228</v>
      </c>
      <c r="Q319" s="23">
        <f>SUM(J319:P319)</f>
        <v>1502</v>
      </c>
    </row>
    <row r="320" spans="1:17" x14ac:dyDescent="0.35">
      <c r="A320" s="19" t="s">
        <v>7</v>
      </c>
      <c r="B320" s="19">
        <v>1671</v>
      </c>
      <c r="C320" s="19">
        <v>1640</v>
      </c>
      <c r="D320" s="19">
        <v>1790</v>
      </c>
      <c r="E320" s="19">
        <v>1272</v>
      </c>
      <c r="F320" s="19">
        <v>1413</v>
      </c>
      <c r="G320" s="19">
        <v>1860</v>
      </c>
      <c r="H320" s="47">
        <v>1750</v>
      </c>
      <c r="I320" s="23">
        <f t="shared" si="127"/>
        <v>11396</v>
      </c>
      <c r="J320" s="50">
        <v>1800</v>
      </c>
      <c r="K320" s="19">
        <v>1726</v>
      </c>
      <c r="L320" s="23">
        <v>1820</v>
      </c>
      <c r="M320" s="19">
        <v>1840</v>
      </c>
      <c r="N320" s="23">
        <v>1660</v>
      </c>
      <c r="O320" s="23">
        <v>1770</v>
      </c>
      <c r="P320" s="23">
        <v>1660</v>
      </c>
      <c r="Q320" s="23">
        <f>SUM(J320:P320)</f>
        <v>12276</v>
      </c>
    </row>
    <row r="321" spans="1:17" x14ac:dyDescent="0.35">
      <c r="A321" s="19" t="s">
        <v>103</v>
      </c>
      <c r="B321" s="51">
        <v>519</v>
      </c>
      <c r="C321" s="51">
        <v>765</v>
      </c>
      <c r="D321" s="51">
        <v>743</v>
      </c>
      <c r="E321" s="51">
        <v>769</v>
      </c>
      <c r="F321" s="52">
        <v>722</v>
      </c>
      <c r="G321" s="19">
        <v>770</v>
      </c>
      <c r="H321" s="53">
        <v>758</v>
      </c>
      <c r="I321" s="23">
        <f t="shared" si="127"/>
        <v>5046</v>
      </c>
      <c r="J321" s="19">
        <v>1551</v>
      </c>
      <c r="K321" s="19">
        <v>770</v>
      </c>
      <c r="L321" s="19">
        <v>749</v>
      </c>
      <c r="M321" s="37">
        <v>766</v>
      </c>
      <c r="N321" s="40">
        <v>732</v>
      </c>
      <c r="O321" s="40">
        <v>738</v>
      </c>
      <c r="P321" s="40">
        <v>720</v>
      </c>
      <c r="Q321" s="23">
        <f>SUM(J321:P321)</f>
        <v>6026</v>
      </c>
    </row>
    <row r="322" spans="1:17" x14ac:dyDescent="0.35">
      <c r="A322" s="54" t="s">
        <v>120</v>
      </c>
      <c r="B322" s="55">
        <f t="shared" ref="B322:H322" si="129">SUM(B319:B321)</f>
        <v>2424</v>
      </c>
      <c r="C322" s="55">
        <f t="shared" si="129"/>
        <v>2977</v>
      </c>
      <c r="D322" s="55">
        <f t="shared" si="129"/>
        <v>2683</v>
      </c>
      <c r="E322" s="55">
        <f t="shared" si="129"/>
        <v>2223</v>
      </c>
      <c r="F322" s="55">
        <f t="shared" si="129"/>
        <v>2723</v>
      </c>
      <c r="G322" s="55">
        <f t="shared" si="129"/>
        <v>2666</v>
      </c>
      <c r="H322" s="55">
        <f t="shared" si="129"/>
        <v>2678</v>
      </c>
      <c r="I322" s="55">
        <f t="shared" si="127"/>
        <v>18374</v>
      </c>
      <c r="J322" s="54">
        <f>SUM(J319:J321)</f>
        <v>3690</v>
      </c>
      <c r="K322" s="54">
        <f>SUM(K319:K321)</f>
        <v>2661</v>
      </c>
      <c r="L322" s="54">
        <f>L321+L320+L319</f>
        <v>2724</v>
      </c>
      <c r="M322" s="54">
        <f>SUM(M319:M321)</f>
        <v>2826</v>
      </c>
      <c r="N322" s="54">
        <f>SUM(N319:N321)</f>
        <v>2587</v>
      </c>
      <c r="O322" s="54">
        <f>SUM(O319:O321)</f>
        <v>2708</v>
      </c>
      <c r="P322" s="54">
        <f>SUM(P319:P321)</f>
        <v>2608</v>
      </c>
      <c r="Q322" s="54">
        <f>SUM(Q319:Q321)</f>
        <v>19804</v>
      </c>
    </row>
    <row r="323" spans="1:17" x14ac:dyDescent="0.35">
      <c r="A323" s="56" t="s">
        <v>11</v>
      </c>
      <c r="B323" s="57">
        <f>B322+B318+B313</f>
        <v>6348</v>
      </c>
      <c r="C323" s="57">
        <f t="shared" ref="C323:H323" si="130">C322+C318+C313</f>
        <v>6952</v>
      </c>
      <c r="D323" s="57">
        <f t="shared" si="130"/>
        <v>6814</v>
      </c>
      <c r="E323" s="57">
        <f t="shared" si="130"/>
        <v>7668</v>
      </c>
      <c r="F323" s="57">
        <f t="shared" si="130"/>
        <v>8883</v>
      </c>
      <c r="G323" s="57">
        <f t="shared" si="130"/>
        <v>8493</v>
      </c>
      <c r="H323" s="57">
        <f t="shared" si="130"/>
        <v>7144</v>
      </c>
      <c r="I323" s="57">
        <f t="shared" si="127"/>
        <v>52302</v>
      </c>
      <c r="J323" s="56">
        <f>J322+J318+J313</f>
        <v>7645</v>
      </c>
      <c r="K323" s="56">
        <f t="shared" ref="K323:Q323" si="131">K322+K318+K313</f>
        <v>6633</v>
      </c>
      <c r="L323" s="56">
        <f t="shared" si="131"/>
        <v>6208</v>
      </c>
      <c r="M323" s="56">
        <f t="shared" si="131"/>
        <v>9168</v>
      </c>
      <c r="N323" s="56">
        <f t="shared" si="131"/>
        <v>8735</v>
      </c>
      <c r="O323" s="56">
        <f t="shared" si="131"/>
        <v>8253</v>
      </c>
      <c r="P323" s="56">
        <f t="shared" si="131"/>
        <v>6817</v>
      </c>
      <c r="Q323" s="56">
        <f t="shared" si="131"/>
        <v>53459</v>
      </c>
    </row>
    <row r="325" spans="1:17" x14ac:dyDescent="0.35">
      <c r="A325" s="31" t="s">
        <v>0</v>
      </c>
      <c r="B325" s="32"/>
      <c r="C325" s="32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</row>
    <row r="326" spans="1:17" ht="15.5" x14ac:dyDescent="0.35">
      <c r="A326" s="33" t="s">
        <v>1</v>
      </c>
      <c r="B326" s="64" t="s">
        <v>1106</v>
      </c>
      <c r="C326" s="64" t="s">
        <v>1107</v>
      </c>
      <c r="D326" s="64" t="s">
        <v>1108</v>
      </c>
      <c r="E326" s="64" t="s">
        <v>1109</v>
      </c>
      <c r="F326" s="64" t="s">
        <v>1110</v>
      </c>
      <c r="G326" s="64" t="s">
        <v>1111</v>
      </c>
      <c r="H326" s="64" t="s">
        <v>1112</v>
      </c>
      <c r="I326" s="65" t="s">
        <v>1162</v>
      </c>
      <c r="J326" s="64" t="s">
        <v>1113</v>
      </c>
      <c r="K326" s="64" t="s">
        <v>1114</v>
      </c>
      <c r="L326" s="64" t="s">
        <v>1157</v>
      </c>
      <c r="M326" s="64" t="s">
        <v>1158</v>
      </c>
      <c r="N326" s="64" t="s">
        <v>1159</v>
      </c>
      <c r="O326" s="64" t="s">
        <v>1160</v>
      </c>
      <c r="P326" s="64" t="s">
        <v>1161</v>
      </c>
      <c r="Q326" s="65" t="s">
        <v>1163</v>
      </c>
    </row>
    <row r="327" spans="1:17" x14ac:dyDescent="0.35">
      <c r="A327" s="19" t="s">
        <v>2</v>
      </c>
      <c r="B327" s="19">
        <v>208</v>
      </c>
      <c r="C327" s="19">
        <v>222</v>
      </c>
      <c r="D327" s="23">
        <v>220</v>
      </c>
      <c r="E327" s="19">
        <v>499</v>
      </c>
      <c r="F327" s="19">
        <v>216</v>
      </c>
      <c r="G327" s="36">
        <v>225</v>
      </c>
      <c r="H327" s="19">
        <v>217</v>
      </c>
      <c r="I327" s="23">
        <f>SUM(B327:H327)</f>
        <v>1807</v>
      </c>
      <c r="J327" s="37">
        <v>223</v>
      </c>
      <c r="K327" s="19">
        <v>253</v>
      </c>
      <c r="L327" s="19">
        <v>233</v>
      </c>
      <c r="M327" s="36">
        <v>280</v>
      </c>
      <c r="N327" s="19">
        <v>258</v>
      </c>
      <c r="O327" s="19">
        <v>210</v>
      </c>
      <c r="P327" s="19">
        <v>253</v>
      </c>
      <c r="Q327" s="23">
        <f>SUM(J327:P327)</f>
        <v>1710</v>
      </c>
    </row>
    <row r="328" spans="1:17" x14ac:dyDescent="0.35">
      <c r="A328" s="19" t="s">
        <v>3</v>
      </c>
      <c r="B328" s="19">
        <v>687</v>
      </c>
      <c r="C328" s="19">
        <v>683</v>
      </c>
      <c r="D328" s="23">
        <v>702</v>
      </c>
      <c r="E328" s="19">
        <v>682</v>
      </c>
      <c r="F328" s="37">
        <v>636</v>
      </c>
      <c r="G328" s="19">
        <v>647</v>
      </c>
      <c r="H328" s="19">
        <v>679</v>
      </c>
      <c r="I328" s="23">
        <f t="shared" ref="I328:I336" si="132">SUM(B328:H328)</f>
        <v>4716</v>
      </c>
      <c r="J328" s="40">
        <v>606</v>
      </c>
      <c r="K328" s="40">
        <v>622</v>
      </c>
      <c r="L328" s="40">
        <v>596</v>
      </c>
      <c r="M328" s="40">
        <v>625</v>
      </c>
      <c r="N328" s="23">
        <v>621</v>
      </c>
      <c r="O328" s="23">
        <v>623</v>
      </c>
      <c r="P328" s="23">
        <v>688</v>
      </c>
      <c r="Q328" s="23">
        <f>SUM(J328:P328)</f>
        <v>4381</v>
      </c>
    </row>
    <row r="329" spans="1:17" x14ac:dyDescent="0.35">
      <c r="A329" s="19" t="s">
        <v>100</v>
      </c>
      <c r="B329" s="19">
        <v>276</v>
      </c>
      <c r="C329" s="19">
        <v>283</v>
      </c>
      <c r="D329" s="23">
        <v>240</v>
      </c>
      <c r="E329" s="19">
        <v>262</v>
      </c>
      <c r="F329" s="19">
        <v>239</v>
      </c>
      <c r="G329" s="19">
        <v>227</v>
      </c>
      <c r="H329" s="19">
        <v>233</v>
      </c>
      <c r="I329" s="23">
        <f t="shared" si="132"/>
        <v>1760</v>
      </c>
      <c r="J329" s="23">
        <v>230</v>
      </c>
      <c r="K329" s="37">
        <v>237</v>
      </c>
      <c r="L329" s="19">
        <v>237</v>
      </c>
      <c r="M329" s="19">
        <v>190</v>
      </c>
      <c r="N329" s="19">
        <v>313</v>
      </c>
      <c r="O329" s="19">
        <v>136</v>
      </c>
      <c r="P329" s="19">
        <v>240</v>
      </c>
      <c r="Q329" s="23">
        <f>SUM(J329:P329)</f>
        <v>1583</v>
      </c>
    </row>
    <row r="330" spans="1:17" x14ac:dyDescent="0.35">
      <c r="A330" s="19" t="s">
        <v>115</v>
      </c>
      <c r="B330" s="19">
        <v>0</v>
      </c>
      <c r="C330" s="19">
        <v>0</v>
      </c>
      <c r="D330" s="19">
        <v>0</v>
      </c>
      <c r="E330" s="19">
        <v>0</v>
      </c>
      <c r="F330" s="19">
        <v>0</v>
      </c>
      <c r="G330" s="19">
        <v>0</v>
      </c>
      <c r="H330" s="19">
        <v>204</v>
      </c>
      <c r="I330" s="23">
        <f t="shared" si="132"/>
        <v>204</v>
      </c>
      <c r="J330" s="19">
        <v>0</v>
      </c>
      <c r="K330" s="19">
        <v>0</v>
      </c>
      <c r="L330" s="19">
        <v>0</v>
      </c>
      <c r="M330" s="19">
        <v>0</v>
      </c>
      <c r="N330" s="19">
        <v>0</v>
      </c>
      <c r="O330" s="19">
        <v>0</v>
      </c>
      <c r="P330" s="19">
        <v>216</v>
      </c>
      <c r="Q330" s="23">
        <f>SUM(J330:P330)</f>
        <v>216</v>
      </c>
    </row>
    <row r="331" spans="1:17" x14ac:dyDescent="0.35">
      <c r="A331" s="19" t="s">
        <v>125</v>
      </c>
      <c r="B331" s="19">
        <v>0</v>
      </c>
      <c r="C331" s="19">
        <v>0</v>
      </c>
      <c r="D331" s="23">
        <v>0</v>
      </c>
      <c r="E331" s="19">
        <v>2088</v>
      </c>
      <c r="F331" s="19">
        <v>2646</v>
      </c>
      <c r="G331" s="19">
        <v>2043</v>
      </c>
      <c r="H331" s="19">
        <v>0</v>
      </c>
      <c r="I331" s="23">
        <f t="shared" si="132"/>
        <v>6777</v>
      </c>
      <c r="J331" s="59">
        <v>0</v>
      </c>
      <c r="K331" s="19">
        <v>0</v>
      </c>
      <c r="L331" s="42">
        <v>0</v>
      </c>
      <c r="M331" s="19">
        <v>2536</v>
      </c>
      <c r="N331" s="42">
        <v>1579</v>
      </c>
      <c r="O331" s="19">
        <v>0</v>
      </c>
      <c r="P331" s="19">
        <v>0</v>
      </c>
      <c r="Q331" s="23">
        <f>SUM(K331:P331)</f>
        <v>4115</v>
      </c>
    </row>
    <row r="332" spans="1:17" x14ac:dyDescent="0.35">
      <c r="A332" s="58" t="s">
        <v>119</v>
      </c>
      <c r="B332" s="58">
        <f>SUM(B327:B331)</f>
        <v>1171</v>
      </c>
      <c r="C332" s="58">
        <f t="shared" ref="C332:H332" si="133">SUM(C327:C331)</f>
        <v>1188</v>
      </c>
      <c r="D332" s="58">
        <f t="shared" si="133"/>
        <v>1162</v>
      </c>
      <c r="E332" s="58">
        <f t="shared" si="133"/>
        <v>3531</v>
      </c>
      <c r="F332" s="58">
        <f t="shared" si="133"/>
        <v>3737</v>
      </c>
      <c r="G332" s="58">
        <f t="shared" si="133"/>
        <v>3142</v>
      </c>
      <c r="H332" s="58">
        <f t="shared" si="133"/>
        <v>1333</v>
      </c>
      <c r="I332" s="60">
        <f t="shared" si="132"/>
        <v>15264</v>
      </c>
      <c r="J332" s="58">
        <f t="shared" ref="J332:Q332" si="134">SUM(J327:J331)</f>
        <v>1059</v>
      </c>
      <c r="K332" s="58">
        <f t="shared" si="134"/>
        <v>1112</v>
      </c>
      <c r="L332" s="58">
        <f t="shared" si="134"/>
        <v>1066</v>
      </c>
      <c r="M332" s="58">
        <f t="shared" si="134"/>
        <v>3631</v>
      </c>
      <c r="N332" s="58">
        <f t="shared" si="134"/>
        <v>2771</v>
      </c>
      <c r="O332" s="58">
        <f t="shared" si="134"/>
        <v>969</v>
      </c>
      <c r="P332" s="58">
        <f t="shared" si="134"/>
        <v>1397</v>
      </c>
      <c r="Q332" s="58">
        <f t="shared" si="134"/>
        <v>12005</v>
      </c>
    </row>
    <row r="333" spans="1:17" x14ac:dyDescent="0.35">
      <c r="A333" s="19" t="s">
        <v>4</v>
      </c>
      <c r="B333" s="23">
        <v>2375</v>
      </c>
      <c r="C333" s="23">
        <v>2151</v>
      </c>
      <c r="D333" s="19">
        <v>2753</v>
      </c>
      <c r="E333" s="19">
        <v>2645</v>
      </c>
      <c r="F333" s="19">
        <v>3017</v>
      </c>
      <c r="G333" s="19">
        <v>2957</v>
      </c>
      <c r="H333" s="36">
        <v>3063</v>
      </c>
      <c r="I333" s="23">
        <f t="shared" si="132"/>
        <v>18961</v>
      </c>
      <c r="J333" s="61">
        <v>2631</v>
      </c>
      <c r="K333" s="61">
        <v>2865</v>
      </c>
      <c r="L333" s="19">
        <v>2490</v>
      </c>
      <c r="M333" s="36">
        <v>2264</v>
      </c>
      <c r="N333" s="23">
        <v>2440</v>
      </c>
      <c r="O333" s="23">
        <v>2728</v>
      </c>
      <c r="P333" s="23">
        <v>2595</v>
      </c>
      <c r="Q333" s="23">
        <f>SUM(J333:P333)</f>
        <v>18013</v>
      </c>
    </row>
    <row r="334" spans="1:17" x14ac:dyDescent="0.35">
      <c r="A334" s="19" t="s">
        <v>112</v>
      </c>
      <c r="B334" s="19">
        <v>0</v>
      </c>
      <c r="C334" s="19">
        <v>0</v>
      </c>
      <c r="D334" s="19">
        <v>0</v>
      </c>
      <c r="E334" s="19">
        <v>0</v>
      </c>
      <c r="F334" s="19">
        <v>0</v>
      </c>
      <c r="G334" s="19">
        <v>0</v>
      </c>
      <c r="H334" s="19">
        <v>0</v>
      </c>
      <c r="I334" s="23">
        <f t="shared" si="132"/>
        <v>0</v>
      </c>
      <c r="J334" s="19">
        <v>0</v>
      </c>
      <c r="K334" s="42">
        <v>0</v>
      </c>
      <c r="L334" s="45">
        <v>0</v>
      </c>
      <c r="M334" s="37">
        <v>0</v>
      </c>
      <c r="N334" s="36">
        <v>0</v>
      </c>
      <c r="O334" s="63">
        <v>0</v>
      </c>
      <c r="P334" s="23">
        <v>0</v>
      </c>
      <c r="Q334" s="23">
        <f>SUM(J334:P334)</f>
        <v>0</v>
      </c>
    </row>
    <row r="335" spans="1:17" s="21" customFormat="1" x14ac:dyDescent="0.35">
      <c r="A335" s="19" t="s">
        <v>1175</v>
      </c>
      <c r="B335" s="19">
        <v>0</v>
      </c>
      <c r="C335" s="19">
        <v>0</v>
      </c>
      <c r="D335" s="19">
        <v>0</v>
      </c>
      <c r="E335" s="19">
        <v>0</v>
      </c>
      <c r="F335" s="19">
        <v>0</v>
      </c>
      <c r="G335" s="19">
        <v>0</v>
      </c>
      <c r="H335" s="19">
        <v>0</v>
      </c>
      <c r="I335" s="23">
        <f>SUM(B335:H335)</f>
        <v>0</v>
      </c>
      <c r="J335" s="19">
        <v>0</v>
      </c>
      <c r="K335" s="42">
        <v>0</v>
      </c>
      <c r="L335" s="45">
        <v>0</v>
      </c>
      <c r="M335" s="37">
        <v>0</v>
      </c>
      <c r="N335" s="36">
        <v>0</v>
      </c>
      <c r="O335" s="63">
        <v>0</v>
      </c>
      <c r="P335" s="23">
        <v>0</v>
      </c>
      <c r="Q335" s="23">
        <f>SUM(J335:P335)</f>
        <v>0</v>
      </c>
    </row>
    <row r="336" spans="1:17" x14ac:dyDescent="0.35">
      <c r="A336" s="19" t="s">
        <v>116</v>
      </c>
      <c r="B336" s="19">
        <v>0</v>
      </c>
      <c r="C336" s="19">
        <v>0</v>
      </c>
      <c r="D336" s="19">
        <v>0</v>
      </c>
      <c r="E336" s="19">
        <v>0</v>
      </c>
      <c r="F336" s="19">
        <v>0</v>
      </c>
      <c r="G336" s="19">
        <v>0</v>
      </c>
      <c r="H336" s="36">
        <v>94</v>
      </c>
      <c r="I336" s="23">
        <f t="shared" si="132"/>
        <v>94</v>
      </c>
      <c r="J336" s="63">
        <v>0</v>
      </c>
      <c r="K336" s="63">
        <v>0</v>
      </c>
      <c r="L336" s="63">
        <v>0</v>
      </c>
      <c r="M336" s="63">
        <v>0</v>
      </c>
      <c r="N336" s="63">
        <v>0</v>
      </c>
      <c r="O336" s="63">
        <v>0</v>
      </c>
      <c r="P336" s="36">
        <v>67</v>
      </c>
      <c r="Q336" s="23">
        <f>SUM(J336:P336)</f>
        <v>67</v>
      </c>
    </row>
    <row r="337" spans="1:17" x14ac:dyDescent="0.35">
      <c r="A337" s="19" t="s">
        <v>124</v>
      </c>
      <c r="B337" s="19">
        <v>0</v>
      </c>
      <c r="C337" s="19">
        <v>0</v>
      </c>
      <c r="D337" s="19">
        <v>0</v>
      </c>
      <c r="E337" s="19">
        <v>0</v>
      </c>
      <c r="F337" s="19">
        <v>0</v>
      </c>
      <c r="G337" s="19">
        <v>0</v>
      </c>
      <c r="H337" s="36">
        <v>111</v>
      </c>
      <c r="I337" s="23">
        <f>SUM(B337:H337)</f>
        <v>111</v>
      </c>
      <c r="J337" s="63">
        <v>0</v>
      </c>
      <c r="K337" s="63">
        <v>0</v>
      </c>
      <c r="L337" s="63">
        <v>0</v>
      </c>
      <c r="M337" s="63">
        <v>0</v>
      </c>
      <c r="N337" s="63">
        <v>0</v>
      </c>
      <c r="O337" s="63">
        <v>0</v>
      </c>
      <c r="P337" s="36">
        <v>121</v>
      </c>
      <c r="Q337" s="23">
        <f>SUM(J337:P337)</f>
        <v>121</v>
      </c>
    </row>
    <row r="338" spans="1:17" x14ac:dyDescent="0.35">
      <c r="A338" s="46" t="s">
        <v>118</v>
      </c>
      <c r="B338" s="46">
        <f>SUM(B333:B337)</f>
        <v>2375</v>
      </c>
      <c r="C338" s="46">
        <f t="shared" ref="C338:H338" si="135">SUM(C333:C337)</f>
        <v>2151</v>
      </c>
      <c r="D338" s="46">
        <f t="shared" si="135"/>
        <v>2753</v>
      </c>
      <c r="E338" s="46">
        <f t="shared" si="135"/>
        <v>2645</v>
      </c>
      <c r="F338" s="46">
        <f t="shared" si="135"/>
        <v>3017</v>
      </c>
      <c r="G338" s="46">
        <f t="shared" si="135"/>
        <v>2957</v>
      </c>
      <c r="H338" s="46">
        <f t="shared" si="135"/>
        <v>3268</v>
      </c>
      <c r="I338" s="46">
        <f>SUM(B338:H338)</f>
        <v>19166</v>
      </c>
      <c r="J338" s="46">
        <f>SUM(J333:J337)</f>
        <v>2631</v>
      </c>
      <c r="K338" s="46">
        <f t="shared" ref="K338:Q338" si="136">SUM(K333:K337)</f>
        <v>2865</v>
      </c>
      <c r="L338" s="46">
        <f t="shared" si="136"/>
        <v>2490</v>
      </c>
      <c r="M338" s="46">
        <f t="shared" si="136"/>
        <v>2264</v>
      </c>
      <c r="N338" s="46">
        <f t="shared" si="136"/>
        <v>2440</v>
      </c>
      <c r="O338" s="46">
        <f t="shared" si="136"/>
        <v>2728</v>
      </c>
      <c r="P338" s="46">
        <f t="shared" si="136"/>
        <v>2783</v>
      </c>
      <c r="Q338" s="46">
        <f t="shared" si="136"/>
        <v>18201</v>
      </c>
    </row>
    <row r="339" spans="1:17" x14ac:dyDescent="0.35">
      <c r="A339" s="19" t="s">
        <v>99</v>
      </c>
      <c r="B339" s="19">
        <v>228</v>
      </c>
      <c r="C339" s="19">
        <v>115</v>
      </c>
      <c r="D339" s="23">
        <v>200</v>
      </c>
      <c r="E339" s="19">
        <v>195</v>
      </c>
      <c r="F339" s="19">
        <v>198</v>
      </c>
      <c r="G339" s="19">
        <v>181</v>
      </c>
      <c r="H339" s="19">
        <v>302</v>
      </c>
      <c r="I339" s="23">
        <f t="shared" ref="I339:I345" si="137">SUM(B339:H339)</f>
        <v>1419</v>
      </c>
      <c r="J339" s="42">
        <v>245</v>
      </c>
      <c r="K339" s="47">
        <v>730</v>
      </c>
      <c r="L339" s="19">
        <v>841</v>
      </c>
      <c r="M339" s="23">
        <v>680</v>
      </c>
      <c r="N339" s="19">
        <v>173</v>
      </c>
      <c r="O339" s="19">
        <v>223</v>
      </c>
      <c r="P339" s="19">
        <v>222</v>
      </c>
      <c r="Q339" s="23">
        <f>SUM(J339:P339)</f>
        <v>3114</v>
      </c>
    </row>
    <row r="340" spans="1:17" x14ac:dyDescent="0.35">
      <c r="A340" s="19" t="s">
        <v>7</v>
      </c>
      <c r="B340" s="19">
        <v>1790</v>
      </c>
      <c r="C340" s="19">
        <v>1800</v>
      </c>
      <c r="D340" s="19">
        <v>1680</v>
      </c>
      <c r="E340" s="19">
        <v>1740</v>
      </c>
      <c r="F340" s="19">
        <v>1790</v>
      </c>
      <c r="G340" s="19">
        <v>1666</v>
      </c>
      <c r="H340" s="47">
        <v>1710</v>
      </c>
      <c r="I340" s="23">
        <f t="shared" si="137"/>
        <v>12176</v>
      </c>
      <c r="J340" s="50">
        <v>1680</v>
      </c>
      <c r="K340" s="19">
        <v>1598</v>
      </c>
      <c r="L340" s="23">
        <v>1648</v>
      </c>
      <c r="M340" s="19">
        <v>1850</v>
      </c>
      <c r="N340" s="23">
        <v>1626</v>
      </c>
      <c r="O340" s="23">
        <v>1780</v>
      </c>
      <c r="P340" s="23">
        <v>1710</v>
      </c>
      <c r="Q340" s="23">
        <f>SUM(J340:P340)</f>
        <v>11892</v>
      </c>
    </row>
    <row r="341" spans="1:17" s="21" customFormat="1" x14ac:dyDescent="0.35">
      <c r="A341" s="19" t="s">
        <v>103</v>
      </c>
      <c r="B341" s="51">
        <v>767</v>
      </c>
      <c r="C341" s="51">
        <v>716</v>
      </c>
      <c r="D341" s="51">
        <v>765</v>
      </c>
      <c r="E341" s="51">
        <v>720</v>
      </c>
      <c r="F341" s="52">
        <v>392</v>
      </c>
      <c r="G341" s="19">
        <v>591</v>
      </c>
      <c r="H341" s="53">
        <v>779</v>
      </c>
      <c r="I341" s="23">
        <f>SUM(B341:H341)</f>
        <v>4730</v>
      </c>
      <c r="J341" s="50">
        <v>685</v>
      </c>
      <c r="K341" s="19">
        <v>303</v>
      </c>
      <c r="L341" s="23">
        <v>661</v>
      </c>
      <c r="M341" s="19">
        <v>773</v>
      </c>
      <c r="N341" s="23">
        <v>757</v>
      </c>
      <c r="O341" s="23">
        <v>785</v>
      </c>
      <c r="P341" s="23">
        <v>771</v>
      </c>
      <c r="Q341" s="23">
        <f>P341+O341+N341+M341+L341+K341+J341</f>
        <v>4735</v>
      </c>
    </row>
    <row r="342" spans="1:17" s="21" customFormat="1" x14ac:dyDescent="0.35">
      <c r="A342" s="19" t="s">
        <v>1178</v>
      </c>
      <c r="B342" s="51">
        <v>0</v>
      </c>
      <c r="C342" s="51">
        <v>0</v>
      </c>
      <c r="D342" s="51">
        <v>0</v>
      </c>
      <c r="E342" s="51">
        <v>0</v>
      </c>
      <c r="F342" s="51">
        <v>5</v>
      </c>
      <c r="G342" s="19">
        <v>318</v>
      </c>
      <c r="H342" s="53">
        <v>52</v>
      </c>
      <c r="I342" s="40">
        <f>SUM(B342:H342)</f>
        <v>375</v>
      </c>
      <c r="J342" s="50">
        <v>0</v>
      </c>
      <c r="K342" s="19">
        <v>0</v>
      </c>
      <c r="L342" s="23">
        <v>0</v>
      </c>
      <c r="M342" s="19">
        <v>0</v>
      </c>
      <c r="N342" s="23">
        <v>0</v>
      </c>
      <c r="O342" s="23">
        <v>0</v>
      </c>
      <c r="P342" s="23">
        <v>67</v>
      </c>
      <c r="Q342" s="23">
        <v>0</v>
      </c>
    </row>
    <row r="343" spans="1:17" x14ac:dyDescent="0.35">
      <c r="A343" s="20" t="s">
        <v>1177</v>
      </c>
      <c r="B343" s="51">
        <v>0</v>
      </c>
      <c r="C343" s="51">
        <v>0</v>
      </c>
      <c r="D343" s="51">
        <v>0</v>
      </c>
      <c r="E343" s="51">
        <v>0</v>
      </c>
      <c r="F343" s="51">
        <v>0</v>
      </c>
      <c r="G343" s="51">
        <v>0</v>
      </c>
      <c r="H343" s="20">
        <v>92</v>
      </c>
      <c r="I343" s="23">
        <f>SUM(B343:H343)</f>
        <v>92</v>
      </c>
      <c r="J343" s="19">
        <v>93</v>
      </c>
      <c r="K343" s="19">
        <v>0</v>
      </c>
      <c r="L343" s="19">
        <v>0</v>
      </c>
      <c r="M343" s="37">
        <v>0</v>
      </c>
      <c r="N343" s="40">
        <v>0</v>
      </c>
      <c r="O343" s="40">
        <v>0</v>
      </c>
      <c r="P343" s="40">
        <v>0</v>
      </c>
      <c r="Q343" s="23">
        <f>SUM(J343:P343)</f>
        <v>93</v>
      </c>
    </row>
    <row r="344" spans="1:17" x14ac:dyDescent="0.35">
      <c r="A344" s="54" t="s">
        <v>120</v>
      </c>
      <c r="B344" s="55">
        <f>SUM(B339:B343)</f>
        <v>2785</v>
      </c>
      <c r="C344" s="55">
        <f t="shared" ref="C344:H344" si="138">SUM(C339:C343)</f>
        <v>2631</v>
      </c>
      <c r="D344" s="55">
        <f t="shared" si="138"/>
        <v>2645</v>
      </c>
      <c r="E344" s="55">
        <f t="shared" si="138"/>
        <v>2655</v>
      </c>
      <c r="F344" s="55">
        <f t="shared" si="138"/>
        <v>2385</v>
      </c>
      <c r="G344" s="55">
        <f t="shared" si="138"/>
        <v>2756</v>
      </c>
      <c r="H344" s="55">
        <f t="shared" si="138"/>
        <v>2935</v>
      </c>
      <c r="I344" s="55">
        <f t="shared" si="137"/>
        <v>18792</v>
      </c>
      <c r="J344" s="54">
        <f>SUM(J339:J343)</f>
        <v>2703</v>
      </c>
      <c r="K344" s="54">
        <f>SUM(K339:K343)</f>
        <v>2631</v>
      </c>
      <c r="L344" s="54">
        <f>L343+L340+L339</f>
        <v>2489</v>
      </c>
      <c r="M344" s="54">
        <f>SUM(M339:M343)</f>
        <v>3303</v>
      </c>
      <c r="N344" s="54">
        <f>SUM(N339:N343)</f>
        <v>2556</v>
      </c>
      <c r="O344" s="54">
        <f>SUM(O339:O343)</f>
        <v>2788</v>
      </c>
      <c r="P344" s="54">
        <f>SUM(P339:P343)</f>
        <v>2770</v>
      </c>
      <c r="Q344" s="54">
        <f>SUM(Q339:Q343)</f>
        <v>19834</v>
      </c>
    </row>
    <row r="345" spans="1:17" x14ac:dyDescent="0.35">
      <c r="A345" s="56" t="s">
        <v>11</v>
      </c>
      <c r="B345" s="57">
        <f t="shared" ref="B345:H345" si="139">B344+B338+B332</f>
        <v>6331</v>
      </c>
      <c r="C345" s="57">
        <f t="shared" si="139"/>
        <v>5970</v>
      </c>
      <c r="D345" s="57">
        <f t="shared" si="139"/>
        <v>6560</v>
      </c>
      <c r="E345" s="57">
        <f t="shared" si="139"/>
        <v>8831</v>
      </c>
      <c r="F345" s="57">
        <f t="shared" si="139"/>
        <v>9139</v>
      </c>
      <c r="G345" s="57">
        <f t="shared" si="139"/>
        <v>8855</v>
      </c>
      <c r="H345" s="57">
        <f t="shared" si="139"/>
        <v>7536</v>
      </c>
      <c r="I345" s="57">
        <f t="shared" si="137"/>
        <v>53222</v>
      </c>
      <c r="J345" s="56">
        <f t="shared" ref="J345:Q345" si="140">J344+J338+J332</f>
        <v>6393</v>
      </c>
      <c r="K345" s="56">
        <f t="shared" si="140"/>
        <v>6608</v>
      </c>
      <c r="L345" s="56">
        <f t="shared" si="140"/>
        <v>6045</v>
      </c>
      <c r="M345" s="56">
        <f t="shared" si="140"/>
        <v>9198</v>
      </c>
      <c r="N345" s="56">
        <f t="shared" si="140"/>
        <v>7767</v>
      </c>
      <c r="O345" s="56">
        <f t="shared" si="140"/>
        <v>6485</v>
      </c>
      <c r="P345" s="56">
        <f t="shared" si="140"/>
        <v>6950</v>
      </c>
      <c r="Q345" s="56">
        <f t="shared" si="140"/>
        <v>50040</v>
      </c>
    </row>
    <row r="347" spans="1:17" x14ac:dyDescent="0.35">
      <c r="A347" s="31" t="s">
        <v>0</v>
      </c>
      <c r="B347" s="32"/>
      <c r="C347" s="32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 t="e">
        <f>production!T420:T421</f>
        <v>#VALUE!</v>
      </c>
    </row>
    <row r="348" spans="1:17" ht="15.5" x14ac:dyDescent="0.35">
      <c r="A348" s="33" t="s">
        <v>1</v>
      </c>
      <c r="B348" s="64" t="s">
        <v>1183</v>
      </c>
      <c r="C348" s="64" t="s">
        <v>1184</v>
      </c>
      <c r="D348" s="64" t="s">
        <v>1185</v>
      </c>
      <c r="E348" s="64" t="s">
        <v>1186</v>
      </c>
      <c r="F348" s="64" t="s">
        <v>1187</v>
      </c>
      <c r="G348" s="64" t="s">
        <v>1188</v>
      </c>
      <c r="H348" s="64" t="s">
        <v>1189</v>
      </c>
      <c r="I348" s="65" t="s">
        <v>1190</v>
      </c>
      <c r="J348" s="64" t="s">
        <v>1191</v>
      </c>
      <c r="K348" s="64" t="s">
        <v>1192</v>
      </c>
      <c r="L348" s="64" t="s">
        <v>1193</v>
      </c>
      <c r="M348" s="64" t="s">
        <v>1194</v>
      </c>
      <c r="N348" s="64" t="s">
        <v>1195</v>
      </c>
      <c r="O348" s="64" t="s">
        <v>1196</v>
      </c>
      <c r="P348" s="64" t="s">
        <v>1197</v>
      </c>
      <c r="Q348" s="65" t="s">
        <v>1259</v>
      </c>
    </row>
    <row r="349" spans="1:17" x14ac:dyDescent="0.35">
      <c r="A349" s="19" t="s">
        <v>2</v>
      </c>
      <c r="B349" s="19">
        <v>186</v>
      </c>
      <c r="C349" s="19">
        <v>211</v>
      </c>
      <c r="D349" s="23">
        <v>257</v>
      </c>
      <c r="E349" s="19">
        <v>242</v>
      </c>
      <c r="F349" s="19">
        <v>360</v>
      </c>
      <c r="G349" s="36">
        <v>375</v>
      </c>
      <c r="H349" s="19">
        <v>239</v>
      </c>
      <c r="I349" s="23">
        <f>SUM(B349:H349)</f>
        <v>1870</v>
      </c>
      <c r="J349" s="37">
        <v>343</v>
      </c>
      <c r="K349" s="19">
        <v>228</v>
      </c>
      <c r="L349" s="19">
        <v>212</v>
      </c>
      <c r="M349" s="36">
        <v>236</v>
      </c>
      <c r="N349" s="19">
        <v>242</v>
      </c>
      <c r="O349" s="19">
        <v>205</v>
      </c>
      <c r="P349" s="19">
        <v>211</v>
      </c>
      <c r="Q349" s="23">
        <f>SUM(J349:P349)</f>
        <v>1677</v>
      </c>
    </row>
    <row r="350" spans="1:17" x14ac:dyDescent="0.35">
      <c r="A350" s="19" t="s">
        <v>3</v>
      </c>
      <c r="B350" s="19">
        <v>643</v>
      </c>
      <c r="C350" s="19">
        <v>685</v>
      </c>
      <c r="D350" s="23">
        <v>690</v>
      </c>
      <c r="E350" s="19">
        <v>667</v>
      </c>
      <c r="F350" s="37">
        <v>697</v>
      </c>
      <c r="G350" s="19">
        <v>634</v>
      </c>
      <c r="H350" s="19">
        <v>657</v>
      </c>
      <c r="I350" s="23">
        <f t="shared" ref="I350:I356" si="141">SUM(B350:H350)</f>
        <v>4673</v>
      </c>
      <c r="J350" s="40">
        <v>683</v>
      </c>
      <c r="K350" s="40">
        <v>693</v>
      </c>
      <c r="L350" s="40">
        <v>651</v>
      </c>
      <c r="M350" s="40">
        <v>557</v>
      </c>
      <c r="N350" s="23">
        <v>644</v>
      </c>
      <c r="O350" s="23">
        <v>673</v>
      </c>
      <c r="P350" s="23">
        <v>678</v>
      </c>
      <c r="Q350" s="23">
        <f>SUM(J350:P350)</f>
        <v>4579</v>
      </c>
    </row>
    <row r="351" spans="1:17" x14ac:dyDescent="0.35">
      <c r="A351" s="19" t="s">
        <v>100</v>
      </c>
      <c r="B351" s="19">
        <v>160</v>
      </c>
      <c r="C351" s="19">
        <v>220</v>
      </c>
      <c r="D351" s="23">
        <v>200</v>
      </c>
      <c r="E351" s="19">
        <v>300</v>
      </c>
      <c r="F351" s="19">
        <v>166</v>
      </c>
      <c r="G351" s="19">
        <v>109</v>
      </c>
      <c r="H351" s="19">
        <v>235</v>
      </c>
      <c r="I351" s="23">
        <f t="shared" si="141"/>
        <v>1390</v>
      </c>
      <c r="J351" s="23">
        <v>183</v>
      </c>
      <c r="K351" s="37">
        <v>0</v>
      </c>
      <c r="L351" s="19">
        <v>0</v>
      </c>
      <c r="M351" s="19">
        <v>0</v>
      </c>
      <c r="N351" s="19">
        <v>0</v>
      </c>
      <c r="O351" s="19">
        <v>181</v>
      </c>
      <c r="P351" s="19">
        <v>181</v>
      </c>
      <c r="Q351" s="23">
        <f>SUM(J351:P351)</f>
        <v>545</v>
      </c>
    </row>
    <row r="352" spans="1:17" x14ac:dyDescent="0.35">
      <c r="A352" s="19" t="s">
        <v>115</v>
      </c>
      <c r="B352" s="19">
        <v>0</v>
      </c>
      <c r="C352" s="19">
        <v>0</v>
      </c>
      <c r="D352" s="19">
        <v>0</v>
      </c>
      <c r="E352" s="19">
        <v>0</v>
      </c>
      <c r="F352" s="19">
        <v>0</v>
      </c>
      <c r="G352" s="19">
        <v>0</v>
      </c>
      <c r="H352" s="19">
        <v>216</v>
      </c>
      <c r="I352" s="23">
        <f t="shared" si="141"/>
        <v>216</v>
      </c>
      <c r="J352" s="19">
        <v>0</v>
      </c>
      <c r="K352" s="19">
        <v>0</v>
      </c>
      <c r="L352" s="19">
        <v>0</v>
      </c>
      <c r="M352" s="19">
        <v>0</v>
      </c>
      <c r="N352" s="19">
        <v>0</v>
      </c>
      <c r="O352" s="19">
        <v>0</v>
      </c>
      <c r="P352" s="19">
        <v>213</v>
      </c>
      <c r="Q352" s="23">
        <f>SUM(J352:P352)</f>
        <v>213</v>
      </c>
    </row>
    <row r="353" spans="1:17" x14ac:dyDescent="0.35">
      <c r="A353" s="19" t="s">
        <v>125</v>
      </c>
      <c r="B353" s="19">
        <v>0</v>
      </c>
      <c r="C353" s="19">
        <v>0</v>
      </c>
      <c r="D353" s="23">
        <v>0</v>
      </c>
      <c r="E353" s="19">
        <v>0</v>
      </c>
      <c r="F353" s="19">
        <v>3607</v>
      </c>
      <c r="G353" s="19">
        <v>3912</v>
      </c>
      <c r="H353" s="19">
        <v>0</v>
      </c>
      <c r="I353" s="23">
        <f t="shared" si="141"/>
        <v>7519</v>
      </c>
      <c r="J353" s="59">
        <v>0</v>
      </c>
      <c r="K353" s="19">
        <v>6811</v>
      </c>
      <c r="L353" s="42">
        <v>0</v>
      </c>
      <c r="M353" s="19">
        <v>1051</v>
      </c>
      <c r="N353" s="42">
        <v>0</v>
      </c>
      <c r="O353" s="19">
        <v>999</v>
      </c>
      <c r="P353" s="19">
        <v>0</v>
      </c>
      <c r="Q353" s="23">
        <f>SUM(K353:P353)</f>
        <v>8861</v>
      </c>
    </row>
    <row r="354" spans="1:17" x14ac:dyDescent="0.35">
      <c r="A354" s="58" t="s">
        <v>119</v>
      </c>
      <c r="B354" s="58">
        <f>SUM(B349:B353)</f>
        <v>989</v>
      </c>
      <c r="C354" s="58">
        <f t="shared" ref="C354:H354" si="142">SUM(C349:C353)</f>
        <v>1116</v>
      </c>
      <c r="D354" s="58">
        <f t="shared" si="142"/>
        <v>1147</v>
      </c>
      <c r="E354" s="58">
        <f t="shared" si="142"/>
        <v>1209</v>
      </c>
      <c r="F354" s="58">
        <f t="shared" si="142"/>
        <v>4830</v>
      </c>
      <c r="G354" s="58">
        <f t="shared" si="142"/>
        <v>5030</v>
      </c>
      <c r="H354" s="58">
        <f t="shared" si="142"/>
        <v>1347</v>
      </c>
      <c r="I354" s="60">
        <f t="shared" si="141"/>
        <v>15668</v>
      </c>
      <c r="J354" s="58">
        <f t="shared" ref="J354:Q354" si="143">SUM(J349:J353)</f>
        <v>1209</v>
      </c>
      <c r="K354" s="58">
        <f t="shared" si="143"/>
        <v>7732</v>
      </c>
      <c r="L354" s="58">
        <f t="shared" si="143"/>
        <v>863</v>
      </c>
      <c r="M354" s="58">
        <f t="shared" si="143"/>
        <v>1844</v>
      </c>
      <c r="N354" s="58">
        <f t="shared" si="143"/>
        <v>886</v>
      </c>
      <c r="O354" s="58">
        <f t="shared" si="143"/>
        <v>2058</v>
      </c>
      <c r="P354" s="58">
        <f t="shared" si="143"/>
        <v>1283</v>
      </c>
      <c r="Q354" s="58">
        <f t="shared" si="143"/>
        <v>15875</v>
      </c>
    </row>
    <row r="355" spans="1:17" x14ac:dyDescent="0.35">
      <c r="A355" s="19" t="s">
        <v>4</v>
      </c>
      <c r="B355" s="23">
        <v>2419</v>
      </c>
      <c r="C355" s="23">
        <v>2764</v>
      </c>
      <c r="D355" s="19">
        <v>2741</v>
      </c>
      <c r="E355" s="19">
        <v>2829</v>
      </c>
      <c r="F355" s="19">
        <v>2270</v>
      </c>
      <c r="G355" s="19">
        <v>2425</v>
      </c>
      <c r="H355" s="36">
        <v>2560</v>
      </c>
      <c r="I355" s="23">
        <f t="shared" si="141"/>
        <v>18008</v>
      </c>
      <c r="J355" s="61">
        <v>2371</v>
      </c>
      <c r="K355" s="61">
        <v>2509</v>
      </c>
      <c r="L355" s="19">
        <v>2205</v>
      </c>
      <c r="M355" s="36">
        <v>2508</v>
      </c>
      <c r="N355" s="23">
        <v>2348</v>
      </c>
      <c r="O355" s="23">
        <v>2663</v>
      </c>
      <c r="P355" s="23">
        <v>2297</v>
      </c>
      <c r="Q355" s="23">
        <f>SUM(J355:P355)</f>
        <v>16901</v>
      </c>
    </row>
    <row r="356" spans="1:17" x14ac:dyDescent="0.35">
      <c r="A356" s="19" t="s">
        <v>112</v>
      </c>
      <c r="B356" s="19">
        <v>0</v>
      </c>
      <c r="C356" s="19">
        <v>0</v>
      </c>
      <c r="D356" s="19">
        <v>0</v>
      </c>
      <c r="E356" s="19">
        <v>0</v>
      </c>
      <c r="F356" s="19">
        <v>0</v>
      </c>
      <c r="G356" s="19">
        <v>0</v>
      </c>
      <c r="H356" s="19">
        <v>0</v>
      </c>
      <c r="I356" s="23">
        <f t="shared" si="141"/>
        <v>0</v>
      </c>
      <c r="J356" s="19">
        <v>0</v>
      </c>
      <c r="K356" s="42">
        <v>0</v>
      </c>
      <c r="L356" s="45">
        <v>0</v>
      </c>
      <c r="M356" s="37">
        <v>0</v>
      </c>
      <c r="N356" s="36">
        <v>0</v>
      </c>
      <c r="O356" s="63">
        <v>0</v>
      </c>
      <c r="P356" s="23">
        <v>0</v>
      </c>
      <c r="Q356" s="23">
        <f>SUM(J356:P356)</f>
        <v>0</v>
      </c>
    </row>
    <row r="357" spans="1:17" x14ac:dyDescent="0.35">
      <c r="A357" s="19" t="s">
        <v>1175</v>
      </c>
      <c r="B357" s="19">
        <v>0</v>
      </c>
      <c r="C357" s="19">
        <v>0</v>
      </c>
      <c r="D357" s="19">
        <v>0</v>
      </c>
      <c r="E357" s="19">
        <v>0</v>
      </c>
      <c r="F357" s="19">
        <v>0</v>
      </c>
      <c r="G357" s="19">
        <v>0</v>
      </c>
      <c r="H357" s="19">
        <v>0</v>
      </c>
      <c r="I357" s="23">
        <f t="shared" ref="I357:I367" si="144">SUM(B357:H357)</f>
        <v>0</v>
      </c>
      <c r="J357" s="19">
        <v>0</v>
      </c>
      <c r="K357" s="42">
        <v>0</v>
      </c>
      <c r="L357" s="45">
        <v>0</v>
      </c>
      <c r="M357" s="37">
        <v>0</v>
      </c>
      <c r="N357" s="36">
        <v>0</v>
      </c>
      <c r="O357" s="63">
        <v>0</v>
      </c>
      <c r="P357" s="23">
        <v>0</v>
      </c>
      <c r="Q357" s="23">
        <f>SUM(J357:P357)</f>
        <v>0</v>
      </c>
    </row>
    <row r="358" spans="1:17" x14ac:dyDescent="0.35">
      <c r="A358" s="19" t="s">
        <v>116</v>
      </c>
      <c r="B358" s="19">
        <v>0</v>
      </c>
      <c r="C358" s="19">
        <v>0</v>
      </c>
      <c r="D358" s="19">
        <v>0</v>
      </c>
      <c r="E358" s="19">
        <v>0</v>
      </c>
      <c r="F358" s="19">
        <v>0</v>
      </c>
      <c r="G358" s="19">
        <v>0</v>
      </c>
      <c r="H358" s="36">
        <v>121</v>
      </c>
      <c r="I358" s="23">
        <f t="shared" si="144"/>
        <v>121</v>
      </c>
      <c r="J358" s="63">
        <v>0</v>
      </c>
      <c r="K358" s="63">
        <v>0</v>
      </c>
      <c r="L358" s="63">
        <v>0</v>
      </c>
      <c r="M358" s="63">
        <v>0</v>
      </c>
      <c r="N358" s="63">
        <v>0</v>
      </c>
      <c r="O358" s="63">
        <v>0</v>
      </c>
      <c r="P358" s="36">
        <v>60</v>
      </c>
      <c r="Q358" s="23">
        <f>SUM(J358:P358)</f>
        <v>60</v>
      </c>
    </row>
    <row r="359" spans="1:17" x14ac:dyDescent="0.35">
      <c r="A359" s="19" t="s">
        <v>124</v>
      </c>
      <c r="B359" s="19">
        <v>0</v>
      </c>
      <c r="C359" s="19">
        <v>0</v>
      </c>
      <c r="D359" s="19">
        <v>0</v>
      </c>
      <c r="E359" s="19">
        <v>0</v>
      </c>
      <c r="F359" s="19">
        <v>0</v>
      </c>
      <c r="G359" s="19">
        <v>0</v>
      </c>
      <c r="H359" s="36">
        <v>142</v>
      </c>
      <c r="I359" s="23">
        <f t="shared" si="144"/>
        <v>142</v>
      </c>
      <c r="J359" s="63">
        <v>0</v>
      </c>
      <c r="K359" s="63">
        <v>0</v>
      </c>
      <c r="L359" s="63">
        <v>0</v>
      </c>
      <c r="M359" s="63">
        <v>0</v>
      </c>
      <c r="N359" s="63">
        <v>0</v>
      </c>
      <c r="O359" s="63">
        <v>0</v>
      </c>
      <c r="P359" s="36">
        <v>67</v>
      </c>
      <c r="Q359" s="23">
        <f>SUM(J359:P359)</f>
        <v>67</v>
      </c>
    </row>
    <row r="360" spans="1:17" x14ac:dyDescent="0.35">
      <c r="A360" s="46" t="s">
        <v>118</v>
      </c>
      <c r="B360" s="46">
        <f>SUM(B355:B359)</f>
        <v>2419</v>
      </c>
      <c r="C360" s="46">
        <f t="shared" ref="C360:H360" si="145">SUM(C355:C359)</f>
        <v>2764</v>
      </c>
      <c r="D360" s="46">
        <f t="shared" si="145"/>
        <v>2741</v>
      </c>
      <c r="E360" s="46">
        <f t="shared" si="145"/>
        <v>2829</v>
      </c>
      <c r="F360" s="46">
        <f t="shared" si="145"/>
        <v>2270</v>
      </c>
      <c r="G360" s="46">
        <f t="shared" si="145"/>
        <v>2425</v>
      </c>
      <c r="H360" s="46">
        <f t="shared" si="145"/>
        <v>2823</v>
      </c>
      <c r="I360" s="46">
        <f t="shared" si="144"/>
        <v>18271</v>
      </c>
      <c r="J360" s="46">
        <f>SUM(J355:J359)</f>
        <v>2371</v>
      </c>
      <c r="K360" s="46">
        <f t="shared" ref="K360:Q360" si="146">SUM(K355:K359)</f>
        <v>2509</v>
      </c>
      <c r="L360" s="46">
        <f>SUM(L355:L359)</f>
        <v>2205</v>
      </c>
      <c r="M360" s="46">
        <f t="shared" si="146"/>
        <v>2508</v>
      </c>
      <c r="N360" s="46">
        <f t="shared" si="146"/>
        <v>2348</v>
      </c>
      <c r="O360" s="46">
        <f>SUM(O355:O359)</f>
        <v>2663</v>
      </c>
      <c r="P360" s="46">
        <f t="shared" si="146"/>
        <v>2424</v>
      </c>
      <c r="Q360" s="46">
        <f t="shared" si="146"/>
        <v>17028</v>
      </c>
    </row>
    <row r="361" spans="1:17" x14ac:dyDescent="0.35">
      <c r="A361" s="19" t="s">
        <v>99</v>
      </c>
      <c r="B361" s="19">
        <v>211</v>
      </c>
      <c r="C361" s="19">
        <v>535</v>
      </c>
      <c r="D361" s="23">
        <v>225</v>
      </c>
      <c r="E361" s="19">
        <v>194</v>
      </c>
      <c r="F361" s="19">
        <v>184</v>
      </c>
      <c r="G361" s="19">
        <v>343</v>
      </c>
      <c r="H361" s="19">
        <v>373</v>
      </c>
      <c r="I361" s="23">
        <f t="shared" si="144"/>
        <v>2065</v>
      </c>
      <c r="J361" s="42">
        <v>179</v>
      </c>
      <c r="K361" s="47">
        <v>267</v>
      </c>
      <c r="L361" s="19">
        <v>205</v>
      </c>
      <c r="M361" s="23">
        <v>171</v>
      </c>
      <c r="N361" s="19">
        <v>156</v>
      </c>
      <c r="O361" s="19">
        <v>177</v>
      </c>
      <c r="P361" s="19">
        <v>162</v>
      </c>
      <c r="Q361" s="23">
        <f>SUM(J361:P361)</f>
        <v>1317</v>
      </c>
    </row>
    <row r="362" spans="1:17" x14ac:dyDescent="0.35">
      <c r="A362" s="19" t="s">
        <v>7</v>
      </c>
      <c r="B362" s="19">
        <v>1646</v>
      </c>
      <c r="C362" s="19">
        <v>1685</v>
      </c>
      <c r="D362" s="19">
        <v>1625</v>
      </c>
      <c r="E362" s="19">
        <v>1692</v>
      </c>
      <c r="F362" s="19">
        <v>1770</v>
      </c>
      <c r="G362" s="19">
        <v>1675</v>
      </c>
      <c r="H362" s="47">
        <v>1669</v>
      </c>
      <c r="I362" s="23">
        <f t="shared" si="144"/>
        <v>11762</v>
      </c>
      <c r="J362" s="50">
        <v>1719</v>
      </c>
      <c r="K362" s="19">
        <v>1608</v>
      </c>
      <c r="L362" s="23">
        <v>1675</v>
      </c>
      <c r="M362" s="19">
        <v>1668</v>
      </c>
      <c r="N362" s="23">
        <v>1335</v>
      </c>
      <c r="O362" s="23">
        <v>1713</v>
      </c>
      <c r="P362" s="23">
        <v>1666</v>
      </c>
      <c r="Q362" s="23">
        <f>SUM(J362:P362)</f>
        <v>11384</v>
      </c>
    </row>
    <row r="363" spans="1:17" x14ac:dyDescent="0.35">
      <c r="A363" s="19" t="s">
        <v>103</v>
      </c>
      <c r="B363" s="51">
        <v>98</v>
      </c>
      <c r="C363" s="51">
        <v>689</v>
      </c>
      <c r="D363" s="51">
        <v>697</v>
      </c>
      <c r="E363" s="51">
        <v>773</v>
      </c>
      <c r="F363" s="52">
        <v>762</v>
      </c>
      <c r="G363" s="19">
        <v>593</v>
      </c>
      <c r="H363" s="53">
        <v>722</v>
      </c>
      <c r="I363" s="23">
        <f t="shared" si="144"/>
        <v>4334</v>
      </c>
      <c r="J363" s="50">
        <v>821</v>
      </c>
      <c r="K363" s="19">
        <v>739</v>
      </c>
      <c r="L363" s="23">
        <v>740</v>
      </c>
      <c r="M363" s="19">
        <v>767</v>
      </c>
      <c r="N363" s="23">
        <v>758</v>
      </c>
      <c r="O363" s="23">
        <v>784</v>
      </c>
      <c r="P363" s="23">
        <v>769</v>
      </c>
      <c r="Q363" s="23">
        <f>P363+O363+N363+M363+L363+K363+J363</f>
        <v>5378</v>
      </c>
    </row>
    <row r="364" spans="1:17" x14ac:dyDescent="0.35">
      <c r="A364" s="19" t="s">
        <v>1178</v>
      </c>
      <c r="B364" s="51">
        <v>0</v>
      </c>
      <c r="C364" s="51">
        <v>0</v>
      </c>
      <c r="D364" s="51">
        <v>0</v>
      </c>
      <c r="E364" s="51">
        <v>0</v>
      </c>
      <c r="F364" s="51">
        <v>0</v>
      </c>
      <c r="G364" s="19">
        <v>0</v>
      </c>
      <c r="H364" s="53">
        <v>0</v>
      </c>
      <c r="I364" s="40">
        <f t="shared" si="144"/>
        <v>0</v>
      </c>
      <c r="J364" s="50">
        <v>0</v>
      </c>
      <c r="K364" s="19">
        <v>0</v>
      </c>
      <c r="L364" s="23">
        <v>0</v>
      </c>
      <c r="M364" s="19">
        <v>0</v>
      </c>
      <c r="N364" s="23">
        <v>0</v>
      </c>
      <c r="O364" s="23">
        <v>0</v>
      </c>
      <c r="P364" s="23">
        <v>0</v>
      </c>
      <c r="Q364" s="23">
        <v>0</v>
      </c>
    </row>
    <row r="365" spans="1:17" x14ac:dyDescent="0.35">
      <c r="A365" s="20" t="s">
        <v>1177</v>
      </c>
      <c r="B365" s="51">
        <v>0</v>
      </c>
      <c r="C365" s="51">
        <v>0</v>
      </c>
      <c r="D365" s="51">
        <v>0</v>
      </c>
      <c r="E365" s="51">
        <v>0</v>
      </c>
      <c r="F365" s="51">
        <v>0</v>
      </c>
      <c r="G365" s="51">
        <v>0</v>
      </c>
      <c r="H365" s="20">
        <v>0</v>
      </c>
      <c r="I365" s="23">
        <f t="shared" si="144"/>
        <v>0</v>
      </c>
      <c r="J365" s="19">
        <v>0</v>
      </c>
      <c r="K365" s="19">
        <v>0</v>
      </c>
      <c r="L365" s="19">
        <v>0</v>
      </c>
      <c r="M365" s="37">
        <v>0</v>
      </c>
      <c r="N365" s="40">
        <v>0</v>
      </c>
      <c r="O365" s="40">
        <v>0</v>
      </c>
      <c r="P365" s="40">
        <v>0</v>
      </c>
      <c r="Q365" s="23">
        <f>SUM(J365:P365)</f>
        <v>0</v>
      </c>
    </row>
    <row r="366" spans="1:17" x14ac:dyDescent="0.35">
      <c r="A366" s="54" t="s">
        <v>120</v>
      </c>
      <c r="B366" s="55">
        <f>SUM(B361:B365)</f>
        <v>1955</v>
      </c>
      <c r="C366" s="55">
        <f t="shared" ref="C366:H366" si="147">SUM(C361:C365)</f>
        <v>2909</v>
      </c>
      <c r="D366" s="55">
        <f t="shared" si="147"/>
        <v>2547</v>
      </c>
      <c r="E366" s="55">
        <f t="shared" si="147"/>
        <v>2659</v>
      </c>
      <c r="F366" s="55">
        <f t="shared" si="147"/>
        <v>2716</v>
      </c>
      <c r="G366" s="55">
        <f t="shared" si="147"/>
        <v>2611</v>
      </c>
      <c r="H366" s="55">
        <f t="shared" si="147"/>
        <v>2764</v>
      </c>
      <c r="I366" s="55">
        <f t="shared" si="144"/>
        <v>18161</v>
      </c>
      <c r="J366" s="54">
        <f>SUM(J361:J365)</f>
        <v>2719</v>
      </c>
      <c r="K366" s="54">
        <f>SUM(K361:K365)</f>
        <v>2614</v>
      </c>
      <c r="L366" s="54">
        <f>L365+L362+L361</f>
        <v>1880</v>
      </c>
      <c r="M366" s="54">
        <f>SUM(M361:M365)</f>
        <v>2606</v>
      </c>
      <c r="N366" s="54">
        <f>SUM(N361:N365)</f>
        <v>2249</v>
      </c>
      <c r="O366" s="54">
        <f>SUM(O361:O365)</f>
        <v>2674</v>
      </c>
      <c r="P366" s="54">
        <f>SUM(P361:P365)</f>
        <v>2597</v>
      </c>
      <c r="Q366" s="54">
        <f>SUM(Q361:Q365)</f>
        <v>18079</v>
      </c>
    </row>
    <row r="367" spans="1:17" x14ac:dyDescent="0.35">
      <c r="A367" s="56" t="s">
        <v>11</v>
      </c>
      <c r="B367" s="57">
        <f t="shared" ref="B367:H367" si="148">B366+B360+B354</f>
        <v>5363</v>
      </c>
      <c r="C367" s="57">
        <f t="shared" si="148"/>
        <v>6789</v>
      </c>
      <c r="D367" s="57">
        <f t="shared" si="148"/>
        <v>6435</v>
      </c>
      <c r="E367" s="57">
        <f t="shared" si="148"/>
        <v>6697</v>
      </c>
      <c r="F367" s="57">
        <f t="shared" si="148"/>
        <v>9816</v>
      </c>
      <c r="G367" s="57">
        <f t="shared" si="148"/>
        <v>10066</v>
      </c>
      <c r="H367" s="57">
        <f t="shared" si="148"/>
        <v>6934</v>
      </c>
      <c r="I367" s="57">
        <f t="shared" si="144"/>
        <v>52100</v>
      </c>
      <c r="J367" s="56">
        <f t="shared" ref="J367:Q367" si="149">J366+J360+J354</f>
        <v>6299</v>
      </c>
      <c r="K367" s="56">
        <f t="shared" si="149"/>
        <v>12855</v>
      </c>
      <c r="L367" s="56">
        <f t="shared" si="149"/>
        <v>4948</v>
      </c>
      <c r="M367" s="56">
        <f t="shared" si="149"/>
        <v>6958</v>
      </c>
      <c r="N367" s="56">
        <f t="shared" si="149"/>
        <v>5483</v>
      </c>
      <c r="O367" s="56">
        <f t="shared" si="149"/>
        <v>7395</v>
      </c>
      <c r="P367" s="56">
        <f t="shared" si="149"/>
        <v>6304</v>
      </c>
      <c r="Q367" s="56">
        <f t="shared" si="149"/>
        <v>50982</v>
      </c>
    </row>
    <row r="369" spans="1:17" x14ac:dyDescent="0.35">
      <c r="A369" s="31" t="s">
        <v>0</v>
      </c>
      <c r="B369" s="32"/>
      <c r="C369" s="32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</row>
    <row r="370" spans="1:17" ht="15.5" x14ac:dyDescent="0.35">
      <c r="A370" s="33" t="s">
        <v>1</v>
      </c>
      <c r="B370" s="64" t="s">
        <v>1260</v>
      </c>
      <c r="C370" s="64" t="s">
        <v>1261</v>
      </c>
      <c r="D370" s="64" t="s">
        <v>1262</v>
      </c>
      <c r="E370" s="64" t="s">
        <v>1263</v>
      </c>
      <c r="F370" s="64" t="s">
        <v>1264</v>
      </c>
      <c r="G370" s="64" t="s">
        <v>1265</v>
      </c>
      <c r="H370" s="64" t="s">
        <v>1267</v>
      </c>
      <c r="I370" s="65" t="s">
        <v>1266</v>
      </c>
      <c r="J370" s="64" t="s">
        <v>1268</v>
      </c>
      <c r="K370" s="64" t="s">
        <v>1269</v>
      </c>
      <c r="L370" s="64" t="s">
        <v>1270</v>
      </c>
      <c r="M370" s="64" t="s">
        <v>1271</v>
      </c>
      <c r="N370" s="64" t="s">
        <v>1274</v>
      </c>
      <c r="O370" s="64" t="s">
        <v>1275</v>
      </c>
      <c r="P370" s="64" t="s">
        <v>1287</v>
      </c>
      <c r="Q370" s="65" t="s">
        <v>1273</v>
      </c>
    </row>
    <row r="371" spans="1:17" x14ac:dyDescent="0.35">
      <c r="A371" s="19" t="s">
        <v>2</v>
      </c>
      <c r="B371" s="19">
        <v>153</v>
      </c>
      <c r="C371" s="19">
        <v>209</v>
      </c>
      <c r="D371" s="23">
        <v>241</v>
      </c>
      <c r="E371" s="19">
        <v>275</v>
      </c>
      <c r="F371" s="19">
        <v>195</v>
      </c>
      <c r="G371" s="36">
        <v>221</v>
      </c>
      <c r="H371" s="19">
        <v>211</v>
      </c>
      <c r="I371" s="23">
        <f>SUM(B371:H371)</f>
        <v>1505</v>
      </c>
      <c r="J371" s="37">
        <v>298</v>
      </c>
      <c r="K371" s="19">
        <v>350</v>
      </c>
      <c r="L371" s="19">
        <v>309</v>
      </c>
      <c r="M371" s="36">
        <v>199</v>
      </c>
      <c r="N371" s="19">
        <v>183</v>
      </c>
      <c r="O371" s="19">
        <v>220</v>
      </c>
      <c r="P371" s="19">
        <v>236</v>
      </c>
      <c r="Q371" s="23">
        <f>SUM(J371:P371)</f>
        <v>1795</v>
      </c>
    </row>
    <row r="372" spans="1:17" x14ac:dyDescent="0.35">
      <c r="A372" s="19" t="s">
        <v>3</v>
      </c>
      <c r="B372" s="19">
        <v>667</v>
      </c>
      <c r="C372" s="19">
        <v>616</v>
      </c>
      <c r="D372" s="23">
        <v>678</v>
      </c>
      <c r="E372" s="19">
        <v>658</v>
      </c>
      <c r="F372" s="37">
        <v>632</v>
      </c>
      <c r="G372" s="19">
        <v>676</v>
      </c>
      <c r="H372" s="19">
        <v>677</v>
      </c>
      <c r="I372" s="23">
        <f t="shared" ref="I372:I378" si="150">SUM(B372:H372)</f>
        <v>4604</v>
      </c>
      <c r="J372" s="40">
        <v>563</v>
      </c>
      <c r="K372" s="40">
        <v>592</v>
      </c>
      <c r="L372" s="40">
        <v>668</v>
      </c>
      <c r="M372" s="40">
        <v>597</v>
      </c>
      <c r="N372" s="23">
        <v>651</v>
      </c>
      <c r="O372" s="23">
        <v>669</v>
      </c>
      <c r="P372" s="23">
        <v>667</v>
      </c>
      <c r="Q372" s="23">
        <f>SUM(J372:P372)</f>
        <v>4407</v>
      </c>
    </row>
    <row r="373" spans="1:17" x14ac:dyDescent="0.35">
      <c r="A373" s="19" t="s">
        <v>100</v>
      </c>
      <c r="B373" s="19">
        <v>310</v>
      </c>
      <c r="C373" s="19">
        <v>260</v>
      </c>
      <c r="D373" s="23">
        <v>140</v>
      </c>
      <c r="E373" s="19">
        <v>190</v>
      </c>
      <c r="F373" s="19">
        <v>277</v>
      </c>
      <c r="G373" s="19">
        <v>300</v>
      </c>
      <c r="H373" s="19">
        <v>270</v>
      </c>
      <c r="I373" s="23">
        <f t="shared" si="150"/>
        <v>1747</v>
      </c>
      <c r="J373" s="23">
        <v>110</v>
      </c>
      <c r="K373" s="37">
        <v>0</v>
      </c>
      <c r="L373" s="19">
        <v>0</v>
      </c>
      <c r="M373" s="19">
        <v>250</v>
      </c>
      <c r="N373" s="19">
        <v>260</v>
      </c>
      <c r="O373" s="19">
        <v>300</v>
      </c>
      <c r="P373" s="19">
        <v>305</v>
      </c>
      <c r="Q373" s="23">
        <f>SUM(J373:P373)</f>
        <v>1225</v>
      </c>
    </row>
    <row r="374" spans="1:17" x14ac:dyDescent="0.35">
      <c r="A374" s="19" t="s">
        <v>115</v>
      </c>
      <c r="B374" s="19">
        <v>0</v>
      </c>
      <c r="C374" s="19">
        <v>0</v>
      </c>
      <c r="D374" s="19">
        <v>0</v>
      </c>
      <c r="E374" s="19">
        <v>0</v>
      </c>
      <c r="F374" s="19">
        <v>0</v>
      </c>
      <c r="G374" s="19">
        <v>0</v>
      </c>
      <c r="H374" s="19">
        <v>156</v>
      </c>
      <c r="I374" s="23">
        <f t="shared" si="150"/>
        <v>156</v>
      </c>
      <c r="J374" s="19">
        <v>0</v>
      </c>
      <c r="K374" s="19">
        <v>0</v>
      </c>
      <c r="L374" s="19">
        <v>0</v>
      </c>
      <c r="M374" s="19">
        <v>0</v>
      </c>
      <c r="N374" s="19">
        <v>0</v>
      </c>
      <c r="O374" s="19">
        <v>0</v>
      </c>
      <c r="P374" s="19">
        <v>140</v>
      </c>
      <c r="Q374" s="23">
        <f>SUM(J374:P374)</f>
        <v>140</v>
      </c>
    </row>
    <row r="375" spans="1:17" x14ac:dyDescent="0.35">
      <c r="A375" s="19" t="s">
        <v>125</v>
      </c>
      <c r="B375" s="19">
        <v>0</v>
      </c>
      <c r="C375" s="19">
        <v>6005</v>
      </c>
      <c r="D375" s="23">
        <v>1735</v>
      </c>
      <c r="E375" s="19">
        <v>2796</v>
      </c>
      <c r="F375" s="19">
        <v>1797</v>
      </c>
      <c r="G375" s="19">
        <v>637</v>
      </c>
      <c r="H375" s="19">
        <v>2193</v>
      </c>
      <c r="I375" s="23">
        <f t="shared" si="150"/>
        <v>15163</v>
      </c>
      <c r="J375" s="59">
        <v>2040</v>
      </c>
      <c r="K375" s="19">
        <v>2479</v>
      </c>
      <c r="L375" s="42">
        <v>0</v>
      </c>
      <c r="M375" s="19">
        <v>6237</v>
      </c>
      <c r="N375" s="42">
        <v>481</v>
      </c>
      <c r="O375" s="19">
        <v>1694</v>
      </c>
      <c r="P375" s="19">
        <v>2364</v>
      </c>
      <c r="Q375" s="23">
        <f>SUM(K375:P375)</f>
        <v>13255</v>
      </c>
    </row>
    <row r="376" spans="1:17" x14ac:dyDescent="0.35">
      <c r="A376" s="58" t="s">
        <v>119</v>
      </c>
      <c r="B376" s="58">
        <f>SUM(B371:B375)</f>
        <v>1130</v>
      </c>
      <c r="C376" s="58">
        <f t="shared" ref="C376:H376" si="151">SUM(C371:C375)</f>
        <v>7090</v>
      </c>
      <c r="D376" s="58">
        <f t="shared" si="151"/>
        <v>2794</v>
      </c>
      <c r="E376" s="58">
        <f t="shared" si="151"/>
        <v>3919</v>
      </c>
      <c r="F376" s="58">
        <f t="shared" si="151"/>
        <v>2901</v>
      </c>
      <c r="G376" s="58">
        <f t="shared" si="151"/>
        <v>1834</v>
      </c>
      <c r="H376" s="58">
        <f t="shared" si="151"/>
        <v>3507</v>
      </c>
      <c r="I376" s="60">
        <f t="shared" si="150"/>
        <v>23175</v>
      </c>
      <c r="J376" s="58">
        <f t="shared" ref="J376:Q376" si="152">SUM(J371:J375)</f>
        <v>3011</v>
      </c>
      <c r="K376" s="58">
        <f t="shared" si="152"/>
        <v>3421</v>
      </c>
      <c r="L376" s="58">
        <f t="shared" si="152"/>
        <v>977</v>
      </c>
      <c r="M376" s="58">
        <f t="shared" si="152"/>
        <v>7283</v>
      </c>
      <c r="N376" s="58">
        <f t="shared" si="152"/>
        <v>1575</v>
      </c>
      <c r="O376" s="58">
        <f t="shared" si="152"/>
        <v>2883</v>
      </c>
      <c r="P376" s="58">
        <f t="shared" si="152"/>
        <v>3712</v>
      </c>
      <c r="Q376" s="58">
        <f t="shared" si="152"/>
        <v>20822</v>
      </c>
    </row>
    <row r="377" spans="1:17" x14ac:dyDescent="0.35">
      <c r="A377" s="19" t="s">
        <v>4</v>
      </c>
      <c r="B377" s="23">
        <v>2350</v>
      </c>
      <c r="C377" s="23">
        <v>2059</v>
      </c>
      <c r="D377" s="19">
        <v>1753</v>
      </c>
      <c r="E377" s="19">
        <v>1958</v>
      </c>
      <c r="F377" s="19">
        <v>2214</v>
      </c>
      <c r="G377" s="19">
        <v>2123</v>
      </c>
      <c r="H377" s="36">
        <v>1620</v>
      </c>
      <c r="I377" s="23">
        <f t="shared" si="150"/>
        <v>14077</v>
      </c>
      <c r="J377" s="61">
        <v>1567</v>
      </c>
      <c r="K377" s="61">
        <v>2453</v>
      </c>
      <c r="L377" s="19">
        <v>1470</v>
      </c>
      <c r="M377" s="36">
        <v>2119</v>
      </c>
      <c r="N377" s="23">
        <v>1670</v>
      </c>
      <c r="O377" s="23">
        <v>1593</v>
      </c>
      <c r="P377" s="23">
        <v>1806</v>
      </c>
      <c r="Q377" s="23">
        <f>SUM(J377:P377)</f>
        <v>12678</v>
      </c>
    </row>
    <row r="378" spans="1:17" x14ac:dyDescent="0.35">
      <c r="A378" s="19" t="s">
        <v>112</v>
      </c>
      <c r="B378" s="19">
        <v>0</v>
      </c>
      <c r="C378" s="19">
        <v>0</v>
      </c>
      <c r="D378" s="19">
        <v>0</v>
      </c>
      <c r="E378" s="19">
        <v>0</v>
      </c>
      <c r="F378" s="19">
        <v>0</v>
      </c>
      <c r="G378" s="19">
        <v>0</v>
      </c>
      <c r="H378" s="19">
        <v>0</v>
      </c>
      <c r="I378" s="23">
        <f t="shared" si="150"/>
        <v>0</v>
      </c>
      <c r="J378" s="19">
        <v>0</v>
      </c>
      <c r="K378" s="42">
        <v>0</v>
      </c>
      <c r="L378" s="45">
        <v>0</v>
      </c>
      <c r="M378" s="37">
        <v>0</v>
      </c>
      <c r="N378" s="36">
        <v>0</v>
      </c>
      <c r="O378" s="63">
        <v>0</v>
      </c>
      <c r="P378" s="23">
        <v>0</v>
      </c>
      <c r="Q378" s="23">
        <f>SUM(J378:P378)</f>
        <v>0</v>
      </c>
    </row>
    <row r="379" spans="1:17" x14ac:dyDescent="0.35">
      <c r="A379" s="19" t="s">
        <v>1175</v>
      </c>
      <c r="B379" s="19">
        <v>0</v>
      </c>
      <c r="C379" s="19">
        <v>0</v>
      </c>
      <c r="D379" s="19">
        <v>0</v>
      </c>
      <c r="E379" s="19">
        <v>0</v>
      </c>
      <c r="F379" s="19">
        <v>0</v>
      </c>
      <c r="G379" s="19">
        <v>0</v>
      </c>
      <c r="H379" s="19">
        <v>0</v>
      </c>
      <c r="I379" s="23">
        <f t="shared" ref="I379:I389" si="153">SUM(B379:H379)</f>
        <v>0</v>
      </c>
      <c r="J379" s="19">
        <v>0</v>
      </c>
      <c r="K379" s="42">
        <v>0</v>
      </c>
      <c r="L379" s="45">
        <v>0</v>
      </c>
      <c r="M379" s="37">
        <v>0</v>
      </c>
      <c r="N379" s="36">
        <v>0</v>
      </c>
      <c r="O379" s="63">
        <v>0</v>
      </c>
      <c r="P379" s="23">
        <v>0</v>
      </c>
      <c r="Q379" s="23">
        <f>SUM(J379:P379)</f>
        <v>0</v>
      </c>
    </row>
    <row r="380" spans="1:17" x14ac:dyDescent="0.35">
      <c r="A380" s="19" t="s">
        <v>116</v>
      </c>
      <c r="B380" s="19">
        <v>0</v>
      </c>
      <c r="C380" s="19">
        <v>0</v>
      </c>
      <c r="D380" s="19">
        <v>0</v>
      </c>
      <c r="E380" s="19">
        <v>0</v>
      </c>
      <c r="F380" s="19">
        <v>0</v>
      </c>
      <c r="G380" s="19">
        <v>0</v>
      </c>
      <c r="H380" s="36">
        <v>98</v>
      </c>
      <c r="I380" s="23">
        <f t="shared" si="153"/>
        <v>98</v>
      </c>
      <c r="J380" s="63">
        <v>0</v>
      </c>
      <c r="K380" s="63">
        <v>0</v>
      </c>
      <c r="L380" s="63">
        <v>0</v>
      </c>
      <c r="M380" s="63">
        <v>0</v>
      </c>
      <c r="N380" s="63">
        <v>0</v>
      </c>
      <c r="O380" s="63">
        <v>0</v>
      </c>
      <c r="P380" s="36">
        <v>85</v>
      </c>
      <c r="Q380" s="23">
        <f>SUM(J380:P380)</f>
        <v>85</v>
      </c>
    </row>
    <row r="381" spans="1:17" x14ac:dyDescent="0.35">
      <c r="A381" s="19" t="s">
        <v>124</v>
      </c>
      <c r="B381" s="19">
        <v>0</v>
      </c>
      <c r="C381" s="19">
        <v>0</v>
      </c>
      <c r="D381" s="19">
        <v>0</v>
      </c>
      <c r="E381" s="19">
        <v>0</v>
      </c>
      <c r="F381" s="19">
        <v>0</v>
      </c>
      <c r="G381" s="19">
        <v>0</v>
      </c>
      <c r="H381" s="36">
        <v>45</v>
      </c>
      <c r="I381" s="23">
        <f t="shared" si="153"/>
        <v>45</v>
      </c>
      <c r="J381" s="63">
        <v>0</v>
      </c>
      <c r="K381" s="63">
        <v>0</v>
      </c>
      <c r="L381" s="63">
        <v>0</v>
      </c>
      <c r="M381" s="63">
        <v>0</v>
      </c>
      <c r="N381" s="63">
        <v>0</v>
      </c>
      <c r="O381" s="63">
        <v>0</v>
      </c>
      <c r="P381" s="36">
        <v>92</v>
      </c>
      <c r="Q381" s="23">
        <f>SUM(J381:P381)</f>
        <v>92</v>
      </c>
    </row>
    <row r="382" spans="1:17" x14ac:dyDescent="0.35">
      <c r="A382" s="46" t="s">
        <v>118</v>
      </c>
      <c r="B382" s="46">
        <f>SUM(B377:B381)</f>
        <v>2350</v>
      </c>
      <c r="C382" s="46">
        <f t="shared" ref="C382:H382" si="154">SUM(C377:C381)</f>
        <v>2059</v>
      </c>
      <c r="D382" s="46">
        <f t="shared" si="154"/>
        <v>1753</v>
      </c>
      <c r="E382" s="46">
        <f t="shared" si="154"/>
        <v>1958</v>
      </c>
      <c r="F382" s="46">
        <f t="shared" si="154"/>
        <v>2214</v>
      </c>
      <c r="G382" s="46">
        <f t="shared" si="154"/>
        <v>2123</v>
      </c>
      <c r="H382" s="46">
        <f t="shared" si="154"/>
        <v>1763</v>
      </c>
      <c r="I382" s="46">
        <f t="shared" si="153"/>
        <v>14220</v>
      </c>
      <c r="J382" s="46">
        <f t="shared" ref="J382:Q382" si="155">SUM(J377:J381)</f>
        <v>1567</v>
      </c>
      <c r="K382" s="46">
        <f t="shared" si="155"/>
        <v>2453</v>
      </c>
      <c r="L382" s="46">
        <f t="shared" si="155"/>
        <v>1470</v>
      </c>
      <c r="M382" s="46">
        <f t="shared" si="155"/>
        <v>2119</v>
      </c>
      <c r="N382" s="46">
        <f t="shared" si="155"/>
        <v>1670</v>
      </c>
      <c r="O382" s="46">
        <f t="shared" si="155"/>
        <v>1593</v>
      </c>
      <c r="P382" s="46">
        <f t="shared" si="155"/>
        <v>1983</v>
      </c>
      <c r="Q382" s="46">
        <f t="shared" si="155"/>
        <v>12855</v>
      </c>
    </row>
    <row r="383" spans="1:17" x14ac:dyDescent="0.35">
      <c r="A383" s="19" t="s">
        <v>99</v>
      </c>
      <c r="B383" s="19">
        <v>142</v>
      </c>
      <c r="C383" s="19">
        <v>251</v>
      </c>
      <c r="D383" s="23">
        <v>147</v>
      </c>
      <c r="E383" s="19">
        <v>189</v>
      </c>
      <c r="F383" s="19">
        <v>229</v>
      </c>
      <c r="G383" s="19">
        <v>201</v>
      </c>
      <c r="H383" s="19">
        <v>199</v>
      </c>
      <c r="I383" s="23">
        <f t="shared" si="153"/>
        <v>1358</v>
      </c>
      <c r="J383" s="42">
        <v>215</v>
      </c>
      <c r="K383" s="47">
        <v>195</v>
      </c>
      <c r="L383" s="19">
        <v>189</v>
      </c>
      <c r="M383" s="23">
        <v>175</v>
      </c>
      <c r="N383" s="19">
        <v>120</v>
      </c>
      <c r="O383" s="19">
        <v>206</v>
      </c>
      <c r="P383" s="19">
        <v>228</v>
      </c>
      <c r="Q383" s="23">
        <f>SUM(J383:P383)</f>
        <v>1328</v>
      </c>
    </row>
    <row r="384" spans="1:17" x14ac:dyDescent="0.35">
      <c r="A384" s="19" t="s">
        <v>7</v>
      </c>
      <c r="B384" s="19">
        <v>1666</v>
      </c>
      <c r="C384" s="19">
        <v>1603</v>
      </c>
      <c r="D384" s="19">
        <v>1548</v>
      </c>
      <c r="E384" s="19">
        <v>1489</v>
      </c>
      <c r="F384" s="19">
        <v>1691</v>
      </c>
      <c r="G384" s="19">
        <v>1676</v>
      </c>
      <c r="H384" s="47">
        <v>1147</v>
      </c>
      <c r="I384" s="23">
        <f t="shared" si="153"/>
        <v>10820</v>
      </c>
      <c r="J384" s="50">
        <v>1696</v>
      </c>
      <c r="K384" s="19">
        <v>1697</v>
      </c>
      <c r="L384" s="23">
        <v>1641</v>
      </c>
      <c r="M384" s="19">
        <v>1602</v>
      </c>
      <c r="N384" s="23">
        <v>1682</v>
      </c>
      <c r="O384" s="23">
        <v>1674</v>
      </c>
      <c r="P384" s="23">
        <v>1663</v>
      </c>
      <c r="Q384" s="23">
        <f>SUM(J384:P384)</f>
        <v>11655</v>
      </c>
    </row>
    <row r="385" spans="1:17" x14ac:dyDescent="0.35">
      <c r="A385" s="19" t="s">
        <v>103</v>
      </c>
      <c r="B385" s="51">
        <v>819</v>
      </c>
      <c r="C385" s="51">
        <v>705</v>
      </c>
      <c r="D385" s="51">
        <v>740</v>
      </c>
      <c r="E385" s="51">
        <v>726</v>
      </c>
      <c r="F385" s="52">
        <v>762</v>
      </c>
      <c r="G385" s="19">
        <v>768</v>
      </c>
      <c r="H385" s="53">
        <v>754</v>
      </c>
      <c r="I385" s="23">
        <f t="shared" si="153"/>
        <v>5274</v>
      </c>
      <c r="J385" s="50">
        <v>710</v>
      </c>
      <c r="K385" s="19">
        <v>756</v>
      </c>
      <c r="L385" s="23">
        <v>719</v>
      </c>
      <c r="M385" s="19">
        <v>900</v>
      </c>
      <c r="N385" s="23">
        <v>622</v>
      </c>
      <c r="O385" s="23">
        <v>416</v>
      </c>
      <c r="P385" s="23">
        <v>656</v>
      </c>
      <c r="Q385" s="23">
        <f>P385+O385+N385+M385+L385+K385+J385</f>
        <v>4779</v>
      </c>
    </row>
    <row r="386" spans="1:17" x14ac:dyDescent="0.35">
      <c r="A386" s="19" t="s">
        <v>1178</v>
      </c>
      <c r="B386" s="51">
        <v>0</v>
      </c>
      <c r="C386" s="51">
        <v>0</v>
      </c>
      <c r="D386" s="51">
        <v>0</v>
      </c>
      <c r="E386" s="51">
        <v>0</v>
      </c>
      <c r="F386" s="51">
        <v>0</v>
      </c>
      <c r="G386" s="19">
        <v>0</v>
      </c>
      <c r="H386" s="53">
        <v>0</v>
      </c>
      <c r="I386" s="40">
        <f t="shared" si="153"/>
        <v>0</v>
      </c>
      <c r="J386" s="50">
        <v>0</v>
      </c>
      <c r="K386" s="19">
        <v>0</v>
      </c>
      <c r="L386" s="23">
        <v>0</v>
      </c>
      <c r="M386" s="19">
        <v>0</v>
      </c>
      <c r="N386" s="23">
        <v>0</v>
      </c>
      <c r="O386" s="23">
        <v>0</v>
      </c>
      <c r="P386" s="23">
        <v>0</v>
      </c>
      <c r="Q386" s="23">
        <v>0</v>
      </c>
    </row>
    <row r="387" spans="1:17" x14ac:dyDescent="0.35">
      <c r="A387" s="20" t="s">
        <v>1177</v>
      </c>
      <c r="B387" s="51">
        <v>0</v>
      </c>
      <c r="C387" s="51">
        <v>0</v>
      </c>
      <c r="D387" s="51">
        <v>0</v>
      </c>
      <c r="E387" s="51">
        <v>0</v>
      </c>
      <c r="F387" s="51">
        <v>0</v>
      </c>
      <c r="G387" s="51">
        <v>0</v>
      </c>
      <c r="H387" s="20">
        <v>0</v>
      </c>
      <c r="I387" s="23">
        <f t="shared" si="153"/>
        <v>0</v>
      </c>
      <c r="J387" s="19">
        <v>0</v>
      </c>
      <c r="K387" s="19">
        <v>0</v>
      </c>
      <c r="L387" s="19">
        <v>0</v>
      </c>
      <c r="M387" s="37">
        <v>0</v>
      </c>
      <c r="N387" s="40">
        <v>0</v>
      </c>
      <c r="O387" s="40">
        <v>0</v>
      </c>
      <c r="P387" s="40">
        <v>0</v>
      </c>
      <c r="Q387" s="23">
        <f>SUM(J387:P387)</f>
        <v>0</v>
      </c>
    </row>
    <row r="388" spans="1:17" x14ac:dyDescent="0.35">
      <c r="A388" s="54" t="s">
        <v>120</v>
      </c>
      <c r="B388" s="55">
        <f>SUM(B383:B387)</f>
        <v>2627</v>
      </c>
      <c r="C388" s="55">
        <f t="shared" ref="C388:H388" si="156">SUM(C383:C387)</f>
        <v>2559</v>
      </c>
      <c r="D388" s="55">
        <f t="shared" si="156"/>
        <v>2435</v>
      </c>
      <c r="E388" s="55">
        <f t="shared" si="156"/>
        <v>2404</v>
      </c>
      <c r="F388" s="55">
        <f t="shared" si="156"/>
        <v>2682</v>
      </c>
      <c r="G388" s="55">
        <f t="shared" si="156"/>
        <v>2645</v>
      </c>
      <c r="H388" s="55">
        <f t="shared" si="156"/>
        <v>2100</v>
      </c>
      <c r="I388" s="55">
        <f t="shared" si="153"/>
        <v>17452</v>
      </c>
      <c r="J388" s="54">
        <f>SUM(J383:J387)</f>
        <v>2621</v>
      </c>
      <c r="K388" s="54">
        <f>SUM(K383:K387)</f>
        <v>2648</v>
      </c>
      <c r="L388" s="54">
        <f>L387+L384+L383</f>
        <v>1830</v>
      </c>
      <c r="M388" s="54">
        <f>SUM(M383:M387)</f>
        <v>2677</v>
      </c>
      <c r="N388" s="54">
        <f>SUM(N383:N387)</f>
        <v>2424</v>
      </c>
      <c r="O388" s="54">
        <f>SUM(O383:O387)</f>
        <v>2296</v>
      </c>
      <c r="P388" s="54">
        <f>SUM(P383:P387)</f>
        <v>2547</v>
      </c>
      <c r="Q388" s="54">
        <f>SUM(Q383:Q387)</f>
        <v>17762</v>
      </c>
    </row>
    <row r="389" spans="1:17" x14ac:dyDescent="0.35">
      <c r="A389" s="56" t="s">
        <v>11</v>
      </c>
      <c r="B389" s="57">
        <f t="shared" ref="B389:H389" si="157">B388+B382+B376</f>
        <v>6107</v>
      </c>
      <c r="C389" s="57">
        <f t="shared" si="157"/>
        <v>11708</v>
      </c>
      <c r="D389" s="57">
        <f t="shared" si="157"/>
        <v>6982</v>
      </c>
      <c r="E389" s="57">
        <f t="shared" si="157"/>
        <v>8281</v>
      </c>
      <c r="F389" s="57">
        <f t="shared" si="157"/>
        <v>7797</v>
      </c>
      <c r="G389" s="57">
        <f t="shared" si="157"/>
        <v>6602</v>
      </c>
      <c r="H389" s="57">
        <f t="shared" si="157"/>
        <v>7370</v>
      </c>
      <c r="I389" s="57">
        <f t="shared" si="153"/>
        <v>54847</v>
      </c>
      <c r="J389" s="56">
        <f t="shared" ref="J389:Q389" si="158">J388+J382+J376</f>
        <v>7199</v>
      </c>
      <c r="K389" s="56">
        <f t="shared" si="158"/>
        <v>8522</v>
      </c>
      <c r="L389" s="56">
        <f t="shared" si="158"/>
        <v>4277</v>
      </c>
      <c r="M389" s="56">
        <f t="shared" si="158"/>
        <v>12079</v>
      </c>
      <c r="N389" s="56">
        <f t="shared" si="158"/>
        <v>5669</v>
      </c>
      <c r="O389" s="56">
        <f t="shared" si="158"/>
        <v>6772</v>
      </c>
      <c r="P389" s="56">
        <f t="shared" si="158"/>
        <v>8242</v>
      </c>
      <c r="Q389" s="56">
        <f t="shared" si="158"/>
        <v>51439</v>
      </c>
    </row>
    <row r="391" spans="1:17" x14ac:dyDescent="0.35">
      <c r="A391" s="31" t="s">
        <v>0</v>
      </c>
      <c r="B391" s="32"/>
      <c r="C391" s="32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</row>
    <row r="392" spans="1:17" ht="15.5" x14ac:dyDescent="0.35">
      <c r="A392" s="33" t="s">
        <v>1</v>
      </c>
      <c r="B392" s="64" t="s">
        <v>1301</v>
      </c>
      <c r="C392" s="64" t="s">
        <v>1302</v>
      </c>
      <c r="D392" s="64" t="s">
        <v>1303</v>
      </c>
      <c r="E392" s="64" t="s">
        <v>1304</v>
      </c>
      <c r="F392" s="64" t="s">
        <v>1305</v>
      </c>
      <c r="G392" s="64" t="s">
        <v>1306</v>
      </c>
      <c r="H392" s="64" t="s">
        <v>1307</v>
      </c>
      <c r="I392" s="65" t="s">
        <v>1315</v>
      </c>
      <c r="J392" s="64" t="s">
        <v>1308</v>
      </c>
      <c r="K392" s="64" t="s">
        <v>1309</v>
      </c>
      <c r="L392" s="64" t="s">
        <v>1310</v>
      </c>
      <c r="M392" s="64" t="s">
        <v>1311</v>
      </c>
      <c r="N392" s="64" t="s">
        <v>1312</v>
      </c>
      <c r="O392" s="64" t="s">
        <v>1313</v>
      </c>
      <c r="P392" s="64" t="s">
        <v>1314</v>
      </c>
      <c r="Q392" s="65" t="s">
        <v>1316</v>
      </c>
    </row>
    <row r="393" spans="1:17" x14ac:dyDescent="0.35">
      <c r="A393" s="19" t="s">
        <v>2</v>
      </c>
      <c r="B393" s="19">
        <v>323</v>
      </c>
      <c r="C393" s="19">
        <v>235</v>
      </c>
      <c r="D393" s="23">
        <v>221</v>
      </c>
      <c r="E393" s="19">
        <v>235</v>
      </c>
      <c r="F393" s="19">
        <v>187</v>
      </c>
      <c r="G393" s="36">
        <v>211</v>
      </c>
      <c r="H393" s="19">
        <v>100</v>
      </c>
      <c r="I393" s="23">
        <f>SUM(B393:H393)</f>
        <v>1512</v>
      </c>
      <c r="J393" s="37">
        <v>316</v>
      </c>
      <c r="K393" s="19">
        <v>454</v>
      </c>
      <c r="L393" s="19">
        <v>225</v>
      </c>
      <c r="M393" s="36">
        <v>260</v>
      </c>
      <c r="N393" s="19">
        <v>336</v>
      </c>
      <c r="O393" s="19">
        <v>276</v>
      </c>
      <c r="P393" s="19">
        <v>286</v>
      </c>
      <c r="Q393" s="23">
        <f>SUM(J393:P393)</f>
        <v>2153</v>
      </c>
    </row>
    <row r="394" spans="1:17" x14ac:dyDescent="0.35">
      <c r="A394" s="19" t="s">
        <v>3</v>
      </c>
      <c r="B394" s="19">
        <v>676</v>
      </c>
      <c r="C394" s="19">
        <v>669</v>
      </c>
      <c r="D394" s="23">
        <v>648</v>
      </c>
      <c r="E394" s="19">
        <v>644</v>
      </c>
      <c r="F394" s="37">
        <v>644</v>
      </c>
      <c r="G394" s="19">
        <v>572</v>
      </c>
      <c r="H394" s="19">
        <v>590</v>
      </c>
      <c r="I394" s="23">
        <f t="shared" ref="I394:I400" si="159">SUM(B394:H394)</f>
        <v>4443</v>
      </c>
      <c r="J394" s="40">
        <v>612</v>
      </c>
      <c r="K394" s="40">
        <v>613</v>
      </c>
      <c r="L394" s="40">
        <v>681</v>
      </c>
      <c r="M394" s="40">
        <v>623</v>
      </c>
      <c r="N394" s="23">
        <v>629</v>
      </c>
      <c r="O394" s="23">
        <v>629</v>
      </c>
      <c r="P394" s="23">
        <v>674</v>
      </c>
      <c r="Q394" s="23">
        <f>SUM(J394:P394)</f>
        <v>4461</v>
      </c>
    </row>
    <row r="395" spans="1:17" x14ac:dyDescent="0.35">
      <c r="A395" s="19" t="s">
        <v>100</v>
      </c>
      <c r="B395" s="19">
        <v>288</v>
      </c>
      <c r="C395" s="19">
        <v>277</v>
      </c>
      <c r="D395" s="23">
        <v>248</v>
      </c>
      <c r="E395" s="19">
        <v>202</v>
      </c>
      <c r="F395" s="19">
        <v>0</v>
      </c>
      <c r="G395" s="19">
        <v>210</v>
      </c>
      <c r="H395" s="19">
        <v>214</v>
      </c>
      <c r="I395" s="23">
        <f t="shared" si="159"/>
        <v>1439</v>
      </c>
      <c r="J395" s="23">
        <v>221</v>
      </c>
      <c r="K395" s="37">
        <v>209</v>
      </c>
      <c r="L395" s="19">
        <v>201</v>
      </c>
      <c r="M395" s="19">
        <v>0</v>
      </c>
      <c r="N395" s="19">
        <v>200</v>
      </c>
      <c r="O395" s="19">
        <v>220</v>
      </c>
      <c r="P395" s="19">
        <v>235</v>
      </c>
      <c r="Q395" s="23">
        <f>SUM(J395:P395)</f>
        <v>1286</v>
      </c>
    </row>
    <row r="396" spans="1:17" x14ac:dyDescent="0.35">
      <c r="A396" s="19" t="s">
        <v>115</v>
      </c>
      <c r="B396" s="19">
        <v>0</v>
      </c>
      <c r="C396" s="19">
        <v>0</v>
      </c>
      <c r="D396" s="19">
        <v>0</v>
      </c>
      <c r="E396" s="19">
        <v>0</v>
      </c>
      <c r="F396" s="19">
        <v>0</v>
      </c>
      <c r="G396" s="19">
        <v>0</v>
      </c>
      <c r="H396" s="19">
        <v>237</v>
      </c>
      <c r="I396" s="23">
        <f t="shared" si="159"/>
        <v>237</v>
      </c>
      <c r="J396" s="19">
        <v>0</v>
      </c>
      <c r="K396" s="19">
        <v>0</v>
      </c>
      <c r="L396" s="19">
        <v>0</v>
      </c>
      <c r="M396" s="19">
        <v>0</v>
      </c>
      <c r="N396" s="19">
        <v>0</v>
      </c>
      <c r="O396" s="19">
        <v>0</v>
      </c>
      <c r="P396" s="19">
        <v>262</v>
      </c>
      <c r="Q396" s="23">
        <f>SUM(J396:P396)</f>
        <v>262</v>
      </c>
    </row>
    <row r="397" spans="1:17" x14ac:dyDescent="0.35">
      <c r="A397" s="19" t="s">
        <v>125</v>
      </c>
      <c r="B397" s="19">
        <v>0</v>
      </c>
      <c r="C397" s="19">
        <v>1962</v>
      </c>
      <c r="D397" s="23">
        <v>1384</v>
      </c>
      <c r="E397" s="19">
        <v>2614</v>
      </c>
      <c r="F397" s="19">
        <v>2584</v>
      </c>
      <c r="G397" s="19">
        <v>3196</v>
      </c>
      <c r="H397" s="19">
        <v>3819</v>
      </c>
      <c r="I397" s="23">
        <f t="shared" si="159"/>
        <v>15559</v>
      </c>
      <c r="J397" s="59">
        <v>2415</v>
      </c>
      <c r="K397" s="19">
        <v>2590</v>
      </c>
      <c r="L397" s="42">
        <v>1909</v>
      </c>
      <c r="M397" s="19">
        <v>2158</v>
      </c>
      <c r="N397" s="42">
        <v>2034</v>
      </c>
      <c r="O397" s="19">
        <v>803</v>
      </c>
      <c r="P397" s="19">
        <v>0</v>
      </c>
      <c r="Q397" s="23">
        <f>SUM(K397:P397)</f>
        <v>9494</v>
      </c>
    </row>
    <row r="398" spans="1:17" x14ac:dyDescent="0.35">
      <c r="A398" s="58" t="s">
        <v>119</v>
      </c>
      <c r="B398" s="58">
        <f>SUM(B393:B397)</f>
        <v>1287</v>
      </c>
      <c r="C398" s="58">
        <f t="shared" ref="C398:H398" si="160">SUM(C393:C397)</f>
        <v>3143</v>
      </c>
      <c r="D398" s="58">
        <f t="shared" si="160"/>
        <v>2501</v>
      </c>
      <c r="E398" s="58">
        <f t="shared" si="160"/>
        <v>3695</v>
      </c>
      <c r="F398" s="58">
        <f t="shared" si="160"/>
        <v>3415</v>
      </c>
      <c r="G398" s="58">
        <f t="shared" si="160"/>
        <v>4189</v>
      </c>
      <c r="H398" s="58">
        <f t="shared" si="160"/>
        <v>4960</v>
      </c>
      <c r="I398" s="60">
        <f t="shared" si="159"/>
        <v>23190</v>
      </c>
      <c r="J398" s="58">
        <f t="shared" ref="J398:Q398" si="161">SUM(J393:J397)</f>
        <v>3564</v>
      </c>
      <c r="K398" s="58">
        <f t="shared" si="161"/>
        <v>3866</v>
      </c>
      <c r="L398" s="58">
        <f t="shared" si="161"/>
        <v>3016</v>
      </c>
      <c r="M398" s="58">
        <f t="shared" si="161"/>
        <v>3041</v>
      </c>
      <c r="N398" s="58">
        <f t="shared" si="161"/>
        <v>3199</v>
      </c>
      <c r="O398" s="58">
        <f t="shared" si="161"/>
        <v>1928</v>
      </c>
      <c r="P398" s="58">
        <f t="shared" si="161"/>
        <v>1457</v>
      </c>
      <c r="Q398" s="58">
        <f t="shared" si="161"/>
        <v>17656</v>
      </c>
    </row>
    <row r="399" spans="1:17" x14ac:dyDescent="0.35">
      <c r="A399" s="19" t="s">
        <v>4</v>
      </c>
      <c r="B399" s="23">
        <v>1724</v>
      </c>
      <c r="C399" s="23">
        <v>1535</v>
      </c>
      <c r="D399" s="19">
        <v>1287</v>
      </c>
      <c r="E399" s="19">
        <v>1598</v>
      </c>
      <c r="F399" s="19">
        <v>1650</v>
      </c>
      <c r="G399" s="19">
        <v>1753</v>
      </c>
      <c r="H399" s="36">
        <v>1790</v>
      </c>
      <c r="I399" s="23">
        <f t="shared" si="159"/>
        <v>11337</v>
      </c>
      <c r="J399" s="61">
        <v>1866</v>
      </c>
      <c r="K399" s="61">
        <v>2060</v>
      </c>
      <c r="L399" s="19">
        <v>2303</v>
      </c>
      <c r="M399" s="36">
        <v>2209</v>
      </c>
      <c r="N399" s="23">
        <v>2286</v>
      </c>
      <c r="O399" s="23">
        <v>2227</v>
      </c>
      <c r="P399" s="23">
        <v>543</v>
      </c>
      <c r="Q399" s="23">
        <f>SUM(J399:P399)</f>
        <v>13494</v>
      </c>
    </row>
    <row r="400" spans="1:17" x14ac:dyDescent="0.35">
      <c r="A400" s="19" t="s">
        <v>112</v>
      </c>
      <c r="B400" s="19">
        <v>0</v>
      </c>
      <c r="C400" s="19">
        <v>0</v>
      </c>
      <c r="D400" s="19">
        <v>0</v>
      </c>
      <c r="E400" s="19">
        <v>0</v>
      </c>
      <c r="F400" s="19">
        <v>0</v>
      </c>
      <c r="G400" s="19">
        <v>0</v>
      </c>
      <c r="H400" s="19">
        <v>0</v>
      </c>
      <c r="I400" s="23">
        <f t="shared" si="159"/>
        <v>0</v>
      </c>
      <c r="J400" s="19">
        <v>0</v>
      </c>
      <c r="K400" s="42">
        <v>0</v>
      </c>
      <c r="L400" s="45">
        <v>0</v>
      </c>
      <c r="M400" s="37">
        <v>0</v>
      </c>
      <c r="N400" s="36">
        <v>0</v>
      </c>
      <c r="O400" s="63">
        <v>0</v>
      </c>
      <c r="P400" s="23">
        <v>0</v>
      </c>
      <c r="Q400" s="23">
        <f>SUM(J400:P400)</f>
        <v>0</v>
      </c>
    </row>
    <row r="401" spans="1:17" x14ac:dyDescent="0.35">
      <c r="A401" s="19" t="s">
        <v>1175</v>
      </c>
      <c r="B401" s="19">
        <v>0</v>
      </c>
      <c r="C401" s="19">
        <v>0</v>
      </c>
      <c r="D401" s="19">
        <v>0</v>
      </c>
      <c r="E401" s="19">
        <v>0</v>
      </c>
      <c r="F401" s="19">
        <v>0</v>
      </c>
      <c r="G401" s="19">
        <v>0</v>
      </c>
      <c r="H401" s="19">
        <v>0</v>
      </c>
      <c r="I401" s="23">
        <f t="shared" ref="I401:I411" si="162">SUM(B401:H401)</f>
        <v>0</v>
      </c>
      <c r="J401" s="19">
        <v>0</v>
      </c>
      <c r="K401" s="42">
        <v>0</v>
      </c>
      <c r="L401" s="45">
        <v>0</v>
      </c>
      <c r="M401" s="37">
        <v>0</v>
      </c>
      <c r="N401" s="36">
        <v>0</v>
      </c>
      <c r="O401" s="63">
        <v>0</v>
      </c>
      <c r="P401" s="23">
        <v>0</v>
      </c>
      <c r="Q401" s="23">
        <f>SUM(J401:P401)</f>
        <v>0</v>
      </c>
    </row>
    <row r="402" spans="1:17" x14ac:dyDescent="0.35">
      <c r="A402" s="19" t="s">
        <v>116</v>
      </c>
      <c r="B402" s="19">
        <v>0</v>
      </c>
      <c r="C402" s="19">
        <v>0</v>
      </c>
      <c r="D402" s="19">
        <v>0</v>
      </c>
      <c r="E402" s="19">
        <v>0</v>
      </c>
      <c r="F402" s="19">
        <v>0</v>
      </c>
      <c r="G402" s="19">
        <v>0</v>
      </c>
      <c r="H402" s="36">
        <v>99</v>
      </c>
      <c r="I402" s="23">
        <f t="shared" si="162"/>
        <v>99</v>
      </c>
      <c r="J402" s="63">
        <v>0</v>
      </c>
      <c r="K402" s="63">
        <v>0</v>
      </c>
      <c r="L402" s="63">
        <v>0</v>
      </c>
      <c r="M402" s="63">
        <v>0</v>
      </c>
      <c r="N402" s="63">
        <v>0</v>
      </c>
      <c r="O402" s="63">
        <v>0</v>
      </c>
      <c r="P402" s="36">
        <v>78</v>
      </c>
      <c r="Q402" s="23">
        <f>SUM(J402:P402)</f>
        <v>78</v>
      </c>
    </row>
    <row r="403" spans="1:17" x14ac:dyDescent="0.35">
      <c r="A403" s="19" t="s">
        <v>124</v>
      </c>
      <c r="B403" s="19">
        <v>0</v>
      </c>
      <c r="C403" s="19">
        <v>0</v>
      </c>
      <c r="D403" s="19">
        <v>0</v>
      </c>
      <c r="E403" s="19">
        <v>0</v>
      </c>
      <c r="F403" s="19">
        <v>0</v>
      </c>
      <c r="G403" s="19">
        <v>0</v>
      </c>
      <c r="H403" s="36">
        <v>123</v>
      </c>
      <c r="I403" s="23">
        <f t="shared" si="162"/>
        <v>123</v>
      </c>
      <c r="J403" s="63">
        <v>0</v>
      </c>
      <c r="K403" s="63">
        <v>0</v>
      </c>
      <c r="L403" s="63">
        <v>0</v>
      </c>
      <c r="M403" s="63">
        <v>0</v>
      </c>
      <c r="N403" s="63">
        <v>0</v>
      </c>
      <c r="O403" s="63">
        <v>0</v>
      </c>
      <c r="P403" s="36">
        <v>110</v>
      </c>
      <c r="Q403" s="23">
        <f>SUM(J403:P403)</f>
        <v>110</v>
      </c>
    </row>
    <row r="404" spans="1:17" x14ac:dyDescent="0.35">
      <c r="A404" s="46" t="s">
        <v>118</v>
      </c>
      <c r="B404" s="46">
        <f>SUM(B399:B403)</f>
        <v>1724</v>
      </c>
      <c r="C404" s="46">
        <f t="shared" ref="C404:H404" si="163">SUM(C399:C403)</f>
        <v>1535</v>
      </c>
      <c r="D404" s="46">
        <f t="shared" si="163"/>
        <v>1287</v>
      </c>
      <c r="E404" s="46">
        <f t="shared" si="163"/>
        <v>1598</v>
      </c>
      <c r="F404" s="46">
        <f t="shared" si="163"/>
        <v>1650</v>
      </c>
      <c r="G404" s="46">
        <f t="shared" si="163"/>
        <v>1753</v>
      </c>
      <c r="H404" s="46">
        <f t="shared" si="163"/>
        <v>2012</v>
      </c>
      <c r="I404" s="46">
        <f t="shared" si="162"/>
        <v>11559</v>
      </c>
      <c r="J404" s="46">
        <f t="shared" ref="J404:Q404" si="164">SUM(J399:J403)</f>
        <v>1866</v>
      </c>
      <c r="K404" s="46">
        <f t="shared" si="164"/>
        <v>2060</v>
      </c>
      <c r="L404" s="46">
        <f t="shared" si="164"/>
        <v>2303</v>
      </c>
      <c r="M404" s="46">
        <f t="shared" si="164"/>
        <v>2209</v>
      </c>
      <c r="N404" s="46">
        <f t="shared" si="164"/>
        <v>2286</v>
      </c>
      <c r="O404" s="46">
        <f t="shared" si="164"/>
        <v>2227</v>
      </c>
      <c r="P404" s="46">
        <f t="shared" si="164"/>
        <v>731</v>
      </c>
      <c r="Q404" s="46">
        <f t="shared" si="164"/>
        <v>13682</v>
      </c>
    </row>
    <row r="405" spans="1:17" x14ac:dyDescent="0.35">
      <c r="A405" s="19" t="s">
        <v>99</v>
      </c>
      <c r="B405" s="19">
        <v>181</v>
      </c>
      <c r="C405" s="19">
        <v>390</v>
      </c>
      <c r="D405" s="23">
        <v>226</v>
      </c>
      <c r="E405" s="19">
        <v>175</v>
      </c>
      <c r="F405" s="19">
        <v>194</v>
      </c>
      <c r="G405" s="19">
        <v>196</v>
      </c>
      <c r="H405" s="19">
        <v>218</v>
      </c>
      <c r="I405" s="23">
        <f t="shared" si="162"/>
        <v>1580</v>
      </c>
      <c r="J405" s="42">
        <v>187</v>
      </c>
      <c r="K405" s="47">
        <v>266</v>
      </c>
      <c r="L405" s="19">
        <v>196</v>
      </c>
      <c r="M405" s="23">
        <v>193</v>
      </c>
      <c r="N405" s="19">
        <v>169</v>
      </c>
      <c r="O405" s="19">
        <v>207</v>
      </c>
      <c r="P405" s="19">
        <v>209</v>
      </c>
      <c r="Q405" s="23">
        <f>SUM(J405:P405)</f>
        <v>1427</v>
      </c>
    </row>
    <row r="406" spans="1:17" x14ac:dyDescent="0.35">
      <c r="A406" s="19" t="s">
        <v>7</v>
      </c>
      <c r="B406" s="19">
        <v>1682</v>
      </c>
      <c r="C406" s="19">
        <v>1526</v>
      </c>
      <c r="D406" s="19">
        <v>1699</v>
      </c>
      <c r="E406" s="19">
        <v>1635</v>
      </c>
      <c r="F406" s="19">
        <v>1654</v>
      </c>
      <c r="G406" s="19">
        <v>1680</v>
      </c>
      <c r="H406" s="47">
        <v>1673</v>
      </c>
      <c r="I406" s="23">
        <f t="shared" si="162"/>
        <v>11549</v>
      </c>
      <c r="J406" s="50">
        <v>1583</v>
      </c>
      <c r="K406" s="19">
        <v>1690</v>
      </c>
      <c r="L406" s="23">
        <v>1678</v>
      </c>
      <c r="M406" s="19">
        <v>1658</v>
      </c>
      <c r="N406" s="23">
        <v>1665</v>
      </c>
      <c r="O406" s="23">
        <v>1663</v>
      </c>
      <c r="P406" s="23">
        <v>1240</v>
      </c>
      <c r="Q406" s="23">
        <f>SUM(J406:P406)</f>
        <v>11177</v>
      </c>
    </row>
    <row r="407" spans="1:17" x14ac:dyDescent="0.35">
      <c r="A407" s="19" t="s">
        <v>103</v>
      </c>
      <c r="B407" s="51">
        <v>781</v>
      </c>
      <c r="C407" s="51">
        <v>697</v>
      </c>
      <c r="D407" s="51">
        <v>819</v>
      </c>
      <c r="E407" s="51">
        <v>710</v>
      </c>
      <c r="F407" s="52">
        <v>801</v>
      </c>
      <c r="G407" s="19">
        <v>742</v>
      </c>
      <c r="H407" s="53">
        <v>698</v>
      </c>
      <c r="I407" s="23">
        <f t="shared" si="162"/>
        <v>5248</v>
      </c>
      <c r="J407" s="50">
        <v>880</v>
      </c>
      <c r="K407" s="19">
        <v>617</v>
      </c>
      <c r="L407" s="23">
        <v>774</v>
      </c>
      <c r="M407" s="19">
        <v>760</v>
      </c>
      <c r="N407" s="23">
        <v>758</v>
      </c>
      <c r="O407" s="23">
        <v>761</v>
      </c>
      <c r="P407" s="23">
        <v>758</v>
      </c>
      <c r="Q407" s="23">
        <f>P407+O407+N407+M407+L407+K407+J407</f>
        <v>5308</v>
      </c>
    </row>
    <row r="408" spans="1:17" x14ac:dyDescent="0.35">
      <c r="A408" s="19" t="s">
        <v>1178</v>
      </c>
      <c r="B408" s="51">
        <v>0</v>
      </c>
      <c r="C408" s="51">
        <v>0</v>
      </c>
      <c r="D408" s="51">
        <v>0</v>
      </c>
      <c r="E408" s="51">
        <v>0</v>
      </c>
      <c r="F408" s="51">
        <v>0</v>
      </c>
      <c r="G408" s="19">
        <v>0</v>
      </c>
      <c r="H408" s="53">
        <v>0</v>
      </c>
      <c r="I408" s="40">
        <f t="shared" si="162"/>
        <v>0</v>
      </c>
      <c r="J408" s="50">
        <v>0</v>
      </c>
      <c r="K408" s="19">
        <v>0</v>
      </c>
      <c r="L408" s="23">
        <v>0</v>
      </c>
      <c r="M408" s="19">
        <v>0</v>
      </c>
      <c r="N408" s="23">
        <v>0</v>
      </c>
      <c r="O408" s="23">
        <v>0</v>
      </c>
      <c r="P408" s="23">
        <v>0</v>
      </c>
      <c r="Q408" s="23">
        <v>0</v>
      </c>
    </row>
    <row r="409" spans="1:17" x14ac:dyDescent="0.35">
      <c r="A409" s="20" t="s">
        <v>1177</v>
      </c>
      <c r="B409" s="51">
        <v>0</v>
      </c>
      <c r="C409" s="51">
        <v>0</v>
      </c>
      <c r="D409" s="51">
        <v>0</v>
      </c>
      <c r="E409" s="51">
        <v>0</v>
      </c>
      <c r="F409" s="51">
        <v>0</v>
      </c>
      <c r="G409" s="51">
        <v>0</v>
      </c>
      <c r="H409" s="20">
        <v>0</v>
      </c>
      <c r="I409" s="23">
        <f t="shared" si="162"/>
        <v>0</v>
      </c>
      <c r="J409" s="19">
        <v>0</v>
      </c>
      <c r="K409" s="19">
        <v>0</v>
      </c>
      <c r="L409" s="19">
        <v>0</v>
      </c>
      <c r="M409" s="37">
        <v>0</v>
      </c>
      <c r="N409" s="40">
        <v>0</v>
      </c>
      <c r="O409" s="40">
        <v>0</v>
      </c>
      <c r="P409" s="40">
        <v>0</v>
      </c>
      <c r="Q409" s="23">
        <f>SUM(J409:P409)</f>
        <v>0</v>
      </c>
    </row>
    <row r="410" spans="1:17" x14ac:dyDescent="0.35">
      <c r="A410" s="54" t="s">
        <v>120</v>
      </c>
      <c r="B410" s="55">
        <f>SUM(B405:B409)</f>
        <v>2644</v>
      </c>
      <c r="C410" s="55">
        <f t="shared" ref="C410:H410" si="165">SUM(C405:C409)</f>
        <v>2613</v>
      </c>
      <c r="D410" s="55">
        <f t="shared" si="165"/>
        <v>2744</v>
      </c>
      <c r="E410" s="55">
        <f t="shared" si="165"/>
        <v>2520</v>
      </c>
      <c r="F410" s="55">
        <f t="shared" si="165"/>
        <v>2649</v>
      </c>
      <c r="G410" s="55">
        <f t="shared" si="165"/>
        <v>2618</v>
      </c>
      <c r="H410" s="55">
        <f t="shared" si="165"/>
        <v>2589</v>
      </c>
      <c r="I410" s="55">
        <f t="shared" si="162"/>
        <v>18377</v>
      </c>
      <c r="J410" s="54">
        <f>SUM(J405:J409)</f>
        <v>2650</v>
      </c>
      <c r="K410" s="54">
        <f>SUM(K405:K409)</f>
        <v>2573</v>
      </c>
      <c r="L410" s="54">
        <f>L409+L406+L405</f>
        <v>1874</v>
      </c>
      <c r="M410" s="54">
        <f>SUM(M405:M409)</f>
        <v>2611</v>
      </c>
      <c r="N410" s="54">
        <f>SUM(N405:N409)</f>
        <v>2592</v>
      </c>
      <c r="O410" s="54">
        <f>SUM(O405:O409)</f>
        <v>2631</v>
      </c>
      <c r="P410" s="54">
        <f>SUM(P405:P409)</f>
        <v>2207</v>
      </c>
      <c r="Q410" s="54">
        <f>SUM(Q405:Q409)</f>
        <v>17912</v>
      </c>
    </row>
    <row r="411" spans="1:17" x14ac:dyDescent="0.35">
      <c r="A411" s="56" t="s">
        <v>11</v>
      </c>
      <c r="B411" s="57">
        <f t="shared" ref="B411:H411" si="166">B410+B404+B398</f>
        <v>5655</v>
      </c>
      <c r="C411" s="57">
        <f t="shared" si="166"/>
        <v>7291</v>
      </c>
      <c r="D411" s="57">
        <f t="shared" si="166"/>
        <v>6532</v>
      </c>
      <c r="E411" s="57">
        <f t="shared" si="166"/>
        <v>7813</v>
      </c>
      <c r="F411" s="57">
        <f t="shared" si="166"/>
        <v>7714</v>
      </c>
      <c r="G411" s="57">
        <f t="shared" si="166"/>
        <v>8560</v>
      </c>
      <c r="H411" s="57">
        <f t="shared" si="166"/>
        <v>9561</v>
      </c>
      <c r="I411" s="57">
        <f t="shared" si="162"/>
        <v>53126</v>
      </c>
      <c r="J411" s="56">
        <f t="shared" ref="J411:Q411" si="167">J410+J404+J398</f>
        <v>8080</v>
      </c>
      <c r="K411" s="56">
        <f t="shared" si="167"/>
        <v>8499</v>
      </c>
      <c r="L411" s="56">
        <f t="shared" si="167"/>
        <v>7193</v>
      </c>
      <c r="M411" s="56">
        <f t="shared" si="167"/>
        <v>7861</v>
      </c>
      <c r="N411" s="56">
        <f t="shared" si="167"/>
        <v>8077</v>
      </c>
      <c r="O411" s="56">
        <f t="shared" si="167"/>
        <v>6786</v>
      </c>
      <c r="P411" s="56">
        <f t="shared" si="167"/>
        <v>4395</v>
      </c>
      <c r="Q411" s="56">
        <f t="shared" si="167"/>
        <v>49250</v>
      </c>
    </row>
    <row r="413" spans="1:17" x14ac:dyDescent="0.35">
      <c r="A413" s="31" t="s">
        <v>0</v>
      </c>
      <c r="B413" s="32"/>
      <c r="C413" s="32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</row>
    <row r="414" spans="1:17" ht="15.5" x14ac:dyDescent="0.35">
      <c r="A414" s="33" t="s">
        <v>1</v>
      </c>
      <c r="B414" s="64" t="s">
        <v>1380</v>
      </c>
      <c r="C414" s="64" t="s">
        <v>1381</v>
      </c>
      <c r="D414" s="64" t="s">
        <v>1382</v>
      </c>
      <c r="E414" s="64" t="s">
        <v>1383</v>
      </c>
      <c r="F414" s="64" t="s">
        <v>1384</v>
      </c>
      <c r="G414" s="64" t="s">
        <v>1385</v>
      </c>
      <c r="H414" s="64" t="s">
        <v>1386</v>
      </c>
      <c r="I414" s="65" t="s">
        <v>1378</v>
      </c>
      <c r="J414" s="64" t="s">
        <v>1387</v>
      </c>
      <c r="K414" s="64" t="s">
        <v>1388</v>
      </c>
      <c r="L414" s="64" t="s">
        <v>1389</v>
      </c>
      <c r="M414" s="64" t="s">
        <v>1390</v>
      </c>
      <c r="N414" s="64" t="s">
        <v>1391</v>
      </c>
      <c r="O414" s="64" t="s">
        <v>1392</v>
      </c>
      <c r="P414" s="64" t="s">
        <v>1393</v>
      </c>
      <c r="Q414" s="65" t="s">
        <v>1395</v>
      </c>
    </row>
    <row r="415" spans="1:17" x14ac:dyDescent="0.35">
      <c r="A415" s="19" t="s">
        <v>2</v>
      </c>
      <c r="B415" s="19">
        <v>187</v>
      </c>
      <c r="C415" s="19">
        <v>225</v>
      </c>
      <c r="D415" s="23">
        <v>181</v>
      </c>
      <c r="E415" s="19">
        <v>276</v>
      </c>
      <c r="F415" s="19">
        <v>146</v>
      </c>
      <c r="G415" s="36">
        <v>158</v>
      </c>
      <c r="H415" s="19">
        <v>63</v>
      </c>
      <c r="I415" s="23">
        <f>SUM(B415:H415)</f>
        <v>1236</v>
      </c>
      <c r="J415" s="37">
        <v>166</v>
      </c>
      <c r="K415" s="19">
        <v>310</v>
      </c>
      <c r="L415" s="19">
        <v>306</v>
      </c>
      <c r="M415" s="36">
        <v>161</v>
      </c>
      <c r="N415" s="19">
        <v>155</v>
      </c>
      <c r="O415" s="19">
        <v>178</v>
      </c>
      <c r="P415" s="19">
        <v>239</v>
      </c>
      <c r="Q415" s="23">
        <f>SUM(J415:P415)</f>
        <v>1515</v>
      </c>
    </row>
    <row r="416" spans="1:17" x14ac:dyDescent="0.35">
      <c r="A416" s="19" t="s">
        <v>3</v>
      </c>
      <c r="B416" s="19">
        <v>630</v>
      </c>
      <c r="C416" s="19">
        <v>649</v>
      </c>
      <c r="D416" s="23">
        <v>673</v>
      </c>
      <c r="E416" s="19">
        <v>665</v>
      </c>
      <c r="F416" s="37">
        <v>479</v>
      </c>
      <c r="G416" s="19">
        <v>666</v>
      </c>
      <c r="H416" s="19">
        <v>654</v>
      </c>
      <c r="I416" s="23">
        <f t="shared" ref="I416:I422" si="168">SUM(B416:H416)</f>
        <v>4416</v>
      </c>
      <c r="J416" s="40">
        <v>588</v>
      </c>
      <c r="K416" s="40">
        <v>568</v>
      </c>
      <c r="L416" s="40">
        <v>545</v>
      </c>
      <c r="M416" s="40">
        <v>377</v>
      </c>
      <c r="N416" s="23">
        <v>642</v>
      </c>
      <c r="O416" s="23">
        <v>538</v>
      </c>
      <c r="P416" s="23">
        <v>663</v>
      </c>
      <c r="Q416" s="23">
        <f>SUM(J416:P416)</f>
        <v>3921</v>
      </c>
    </row>
    <row r="417" spans="1:17" x14ac:dyDescent="0.35">
      <c r="A417" s="19" t="s">
        <v>100</v>
      </c>
      <c r="B417" s="19">
        <v>210</v>
      </c>
      <c r="C417" s="19">
        <v>200</v>
      </c>
      <c r="D417" s="23">
        <v>215</v>
      </c>
      <c r="E417" s="19">
        <v>220</v>
      </c>
      <c r="F417" s="19">
        <v>186</v>
      </c>
      <c r="G417" s="19">
        <v>150</v>
      </c>
      <c r="H417" s="19">
        <v>143</v>
      </c>
      <c r="I417" s="23">
        <f t="shared" si="168"/>
        <v>1324</v>
      </c>
      <c r="J417" s="23">
        <v>180</v>
      </c>
      <c r="K417" s="37">
        <v>0</v>
      </c>
      <c r="L417" s="19">
        <v>0</v>
      </c>
      <c r="M417" s="19">
        <v>230</v>
      </c>
      <c r="N417" s="19">
        <v>210</v>
      </c>
      <c r="O417" s="19">
        <v>250</v>
      </c>
      <c r="P417" s="19">
        <v>204</v>
      </c>
      <c r="Q417" s="23">
        <f>SUM(J417:P417)</f>
        <v>1074</v>
      </c>
    </row>
    <row r="418" spans="1:17" x14ac:dyDescent="0.35">
      <c r="A418" s="19" t="s">
        <v>115</v>
      </c>
      <c r="B418" s="19">
        <v>0</v>
      </c>
      <c r="C418" s="19">
        <v>0</v>
      </c>
      <c r="D418" s="19">
        <v>0</v>
      </c>
      <c r="E418" s="19">
        <v>0</v>
      </c>
      <c r="F418" s="19">
        <v>0</v>
      </c>
      <c r="G418" s="19">
        <v>0</v>
      </c>
      <c r="H418" s="19">
        <v>100</v>
      </c>
      <c r="I418" s="23">
        <v>100</v>
      </c>
      <c r="J418" s="19">
        <v>0</v>
      </c>
      <c r="K418" s="19">
        <v>0</v>
      </c>
      <c r="L418" s="19">
        <v>0</v>
      </c>
      <c r="M418" s="19">
        <v>0</v>
      </c>
      <c r="N418" s="19">
        <v>0</v>
      </c>
      <c r="O418" s="19">
        <v>0</v>
      </c>
      <c r="P418" s="19">
        <v>220</v>
      </c>
      <c r="Q418" s="23">
        <f>SUM(J418:P418)</f>
        <v>220</v>
      </c>
    </row>
    <row r="419" spans="1:17" x14ac:dyDescent="0.35">
      <c r="A419" s="19" t="s">
        <v>125</v>
      </c>
      <c r="B419" s="19">
        <v>1544</v>
      </c>
      <c r="C419" s="19">
        <v>2149</v>
      </c>
      <c r="D419" s="23">
        <v>2712</v>
      </c>
      <c r="E419" s="19">
        <v>3403</v>
      </c>
      <c r="F419" s="19">
        <v>1544</v>
      </c>
      <c r="G419" s="19">
        <v>2531</v>
      </c>
      <c r="H419" s="19">
        <v>2531</v>
      </c>
      <c r="I419" s="23">
        <f t="shared" si="168"/>
        <v>16414</v>
      </c>
      <c r="J419" s="59">
        <v>2783</v>
      </c>
      <c r="K419" s="19">
        <v>1832</v>
      </c>
      <c r="L419" s="42">
        <v>1588</v>
      </c>
      <c r="M419" s="19">
        <v>2274</v>
      </c>
      <c r="N419" s="42">
        <v>2299</v>
      </c>
      <c r="O419" s="19">
        <v>1658</v>
      </c>
      <c r="P419" s="19">
        <v>3421</v>
      </c>
      <c r="Q419" s="23">
        <f>SUM(K419:P419)</f>
        <v>13072</v>
      </c>
    </row>
    <row r="420" spans="1:17" x14ac:dyDescent="0.35">
      <c r="A420" s="58" t="s">
        <v>119</v>
      </c>
      <c r="B420" s="58">
        <f>SUM(B415:B419)</f>
        <v>2571</v>
      </c>
      <c r="C420" s="58">
        <f t="shared" ref="C420:H420" si="169">SUM(C415:C419)</f>
        <v>3223</v>
      </c>
      <c r="D420" s="58">
        <f t="shared" si="169"/>
        <v>3781</v>
      </c>
      <c r="E420" s="58">
        <f t="shared" si="169"/>
        <v>4564</v>
      </c>
      <c r="F420" s="58">
        <f t="shared" si="169"/>
        <v>2355</v>
      </c>
      <c r="G420" s="58">
        <f t="shared" si="169"/>
        <v>3505</v>
      </c>
      <c r="H420" s="58">
        <f t="shared" si="169"/>
        <v>3491</v>
      </c>
      <c r="I420" s="60">
        <f t="shared" si="168"/>
        <v>23490</v>
      </c>
      <c r="J420" s="58">
        <f t="shared" ref="J420:Q420" si="170">SUM(J415:J419)</f>
        <v>3717</v>
      </c>
      <c r="K420" s="58">
        <f t="shared" si="170"/>
        <v>2710</v>
      </c>
      <c r="L420" s="58">
        <f t="shared" si="170"/>
        <v>2439</v>
      </c>
      <c r="M420" s="58">
        <f t="shared" si="170"/>
        <v>3042</v>
      </c>
      <c r="N420" s="58">
        <f t="shared" si="170"/>
        <v>3306</v>
      </c>
      <c r="O420" s="58">
        <f t="shared" si="170"/>
        <v>2624</v>
      </c>
      <c r="P420" s="58">
        <f t="shared" si="170"/>
        <v>4747</v>
      </c>
      <c r="Q420" s="58">
        <f t="shared" si="170"/>
        <v>19802</v>
      </c>
    </row>
    <row r="421" spans="1:17" x14ac:dyDescent="0.35">
      <c r="A421" s="19" t="s">
        <v>4</v>
      </c>
      <c r="B421" s="23">
        <v>1864</v>
      </c>
      <c r="C421" s="23">
        <v>2000</v>
      </c>
      <c r="D421" s="19">
        <v>1401</v>
      </c>
      <c r="E421" s="19">
        <v>1827</v>
      </c>
      <c r="F421" s="19">
        <v>1764</v>
      </c>
      <c r="G421" s="19">
        <v>1941</v>
      </c>
      <c r="H421" s="36">
        <v>1878</v>
      </c>
      <c r="I421" s="23">
        <f t="shared" si="168"/>
        <v>12675</v>
      </c>
      <c r="J421" s="61">
        <v>1921</v>
      </c>
      <c r="K421" s="61">
        <v>2020</v>
      </c>
      <c r="L421" s="19">
        <v>1960</v>
      </c>
      <c r="M421" s="36">
        <v>2359</v>
      </c>
      <c r="N421" s="23">
        <v>2087</v>
      </c>
      <c r="O421" s="23">
        <v>1527</v>
      </c>
      <c r="P421" s="23">
        <v>1045</v>
      </c>
      <c r="Q421" s="23">
        <f>SUM(J421:P421)</f>
        <v>12919</v>
      </c>
    </row>
    <row r="422" spans="1:17" x14ac:dyDescent="0.35">
      <c r="A422" s="19" t="s">
        <v>112</v>
      </c>
      <c r="B422" s="19">
        <v>0</v>
      </c>
      <c r="C422" s="19">
        <v>0</v>
      </c>
      <c r="D422" s="19">
        <v>0</v>
      </c>
      <c r="E422" s="19">
        <v>0</v>
      </c>
      <c r="F422" s="19">
        <v>0</v>
      </c>
      <c r="G422" s="19">
        <v>0</v>
      </c>
      <c r="H422" s="19">
        <v>0</v>
      </c>
      <c r="I422" s="23">
        <f t="shared" si="168"/>
        <v>0</v>
      </c>
      <c r="J422" s="19">
        <v>0</v>
      </c>
      <c r="K422" s="42">
        <v>0</v>
      </c>
      <c r="L422" s="45">
        <v>0</v>
      </c>
      <c r="M422" s="37">
        <v>0</v>
      </c>
      <c r="N422" s="36">
        <v>0</v>
      </c>
      <c r="O422" s="63">
        <v>0</v>
      </c>
      <c r="P422" s="23">
        <v>0</v>
      </c>
      <c r="Q422" s="23">
        <f>SUM(J422:P422)</f>
        <v>0</v>
      </c>
    </row>
    <row r="423" spans="1:17" x14ac:dyDescent="0.35">
      <c r="A423" s="19" t="s">
        <v>1175</v>
      </c>
      <c r="B423" s="19">
        <v>0</v>
      </c>
      <c r="C423" s="19">
        <v>0</v>
      </c>
      <c r="D423" s="19">
        <v>0</v>
      </c>
      <c r="E423" s="19">
        <v>0</v>
      </c>
      <c r="F423" s="19">
        <v>0</v>
      </c>
      <c r="G423" s="19">
        <v>0</v>
      </c>
      <c r="H423" s="19">
        <v>0</v>
      </c>
      <c r="I423" s="23">
        <f t="shared" ref="I423:I433" si="171">SUM(B423:H423)</f>
        <v>0</v>
      </c>
      <c r="J423" s="19">
        <v>0</v>
      </c>
      <c r="K423" s="42">
        <v>0</v>
      </c>
      <c r="L423" s="45">
        <v>0</v>
      </c>
      <c r="M423" s="37">
        <v>0</v>
      </c>
      <c r="N423" s="36">
        <v>0</v>
      </c>
      <c r="O423" s="63">
        <v>0</v>
      </c>
      <c r="P423" s="23">
        <v>0</v>
      </c>
      <c r="Q423" s="23">
        <f>SUM(J423:P423)</f>
        <v>0</v>
      </c>
    </row>
    <row r="424" spans="1:17" x14ac:dyDescent="0.35">
      <c r="A424" s="19" t="s">
        <v>116</v>
      </c>
      <c r="B424" s="19">
        <v>0</v>
      </c>
      <c r="C424" s="19">
        <v>0</v>
      </c>
      <c r="D424" s="19">
        <v>0</v>
      </c>
      <c r="E424" s="19">
        <v>0</v>
      </c>
      <c r="F424" s="19">
        <v>0</v>
      </c>
      <c r="G424" s="19">
        <v>0</v>
      </c>
      <c r="H424" s="36">
        <v>31</v>
      </c>
      <c r="I424" s="23">
        <f t="shared" si="171"/>
        <v>31</v>
      </c>
      <c r="J424" s="63">
        <v>0</v>
      </c>
      <c r="K424" s="63">
        <v>0</v>
      </c>
      <c r="L424" s="63">
        <v>0</v>
      </c>
      <c r="M424" s="63">
        <v>0</v>
      </c>
      <c r="N424" s="63">
        <v>0</v>
      </c>
      <c r="O424" s="63">
        <v>0</v>
      </c>
      <c r="P424" s="36">
        <v>68</v>
      </c>
      <c r="Q424" s="23">
        <f>SUM(J424:P424)</f>
        <v>68</v>
      </c>
    </row>
    <row r="425" spans="1:17" x14ac:dyDescent="0.35">
      <c r="A425" s="19" t="s">
        <v>124</v>
      </c>
      <c r="B425" s="19">
        <v>0</v>
      </c>
      <c r="C425" s="19">
        <v>0</v>
      </c>
      <c r="D425" s="19">
        <v>0</v>
      </c>
      <c r="E425" s="19">
        <v>0</v>
      </c>
      <c r="F425" s="19">
        <v>0</v>
      </c>
      <c r="G425" s="19">
        <v>0</v>
      </c>
      <c r="H425" s="36">
        <v>64</v>
      </c>
      <c r="I425" s="23">
        <f t="shared" si="171"/>
        <v>64</v>
      </c>
      <c r="J425" s="63">
        <v>0</v>
      </c>
      <c r="K425" s="63">
        <v>0</v>
      </c>
      <c r="L425" s="63">
        <v>0</v>
      </c>
      <c r="M425" s="63">
        <v>0</v>
      </c>
      <c r="N425" s="63">
        <v>0</v>
      </c>
      <c r="O425" s="63">
        <v>0</v>
      </c>
      <c r="P425" s="36">
        <v>10</v>
      </c>
      <c r="Q425" s="23">
        <f>SUM(J425:P425)</f>
        <v>10</v>
      </c>
    </row>
    <row r="426" spans="1:17" x14ac:dyDescent="0.35">
      <c r="A426" s="46" t="s">
        <v>118</v>
      </c>
      <c r="B426" s="46">
        <f>SUM(B421:B425)</f>
        <v>1864</v>
      </c>
      <c r="C426" s="46">
        <f t="shared" ref="C426:H426" si="172">SUM(C421:C425)</f>
        <v>2000</v>
      </c>
      <c r="D426" s="46">
        <f t="shared" si="172"/>
        <v>1401</v>
      </c>
      <c r="E426" s="46">
        <f t="shared" si="172"/>
        <v>1827</v>
      </c>
      <c r="F426" s="46">
        <f t="shared" si="172"/>
        <v>1764</v>
      </c>
      <c r="G426" s="46">
        <f t="shared" si="172"/>
        <v>1941</v>
      </c>
      <c r="H426" s="46">
        <f t="shared" si="172"/>
        <v>1973</v>
      </c>
      <c r="I426" s="46">
        <f t="shared" si="171"/>
        <v>12770</v>
      </c>
      <c r="J426" s="46">
        <f t="shared" ref="J426:Q426" si="173">SUM(J421:J425)</f>
        <v>1921</v>
      </c>
      <c r="K426" s="46">
        <f t="shared" si="173"/>
        <v>2020</v>
      </c>
      <c r="L426" s="46">
        <f t="shared" si="173"/>
        <v>1960</v>
      </c>
      <c r="M426" s="46">
        <f t="shared" si="173"/>
        <v>2359</v>
      </c>
      <c r="N426" s="46">
        <f t="shared" si="173"/>
        <v>2087</v>
      </c>
      <c r="O426" s="46">
        <f t="shared" si="173"/>
        <v>1527</v>
      </c>
      <c r="P426" s="46">
        <f t="shared" si="173"/>
        <v>1123</v>
      </c>
      <c r="Q426" s="46">
        <f t="shared" si="173"/>
        <v>12997</v>
      </c>
    </row>
    <row r="427" spans="1:17" x14ac:dyDescent="0.35">
      <c r="A427" s="19" t="s">
        <v>99</v>
      </c>
      <c r="B427" s="19">
        <v>196</v>
      </c>
      <c r="C427" s="19">
        <v>236</v>
      </c>
      <c r="D427" s="23">
        <v>168</v>
      </c>
      <c r="E427" s="19">
        <v>177</v>
      </c>
      <c r="F427" s="19">
        <v>197</v>
      </c>
      <c r="G427" s="19">
        <v>202</v>
      </c>
      <c r="H427" s="19">
        <v>235</v>
      </c>
      <c r="I427" s="23">
        <f t="shared" si="171"/>
        <v>1411</v>
      </c>
      <c r="J427" s="42">
        <v>229</v>
      </c>
      <c r="K427" s="47">
        <v>407</v>
      </c>
      <c r="L427" s="19">
        <v>217</v>
      </c>
      <c r="M427" s="23">
        <v>211</v>
      </c>
      <c r="N427" s="19">
        <v>223</v>
      </c>
      <c r="O427" s="19">
        <v>229</v>
      </c>
      <c r="P427" s="19">
        <v>265</v>
      </c>
      <c r="Q427" s="23">
        <f>SUM(J427:P427)</f>
        <v>1781</v>
      </c>
    </row>
    <row r="428" spans="1:17" x14ac:dyDescent="0.35">
      <c r="A428" s="19" t="s">
        <v>7</v>
      </c>
      <c r="B428" s="19">
        <v>1720</v>
      </c>
      <c r="C428" s="19">
        <v>1730</v>
      </c>
      <c r="D428" s="19">
        <v>1740</v>
      </c>
      <c r="E428" s="19">
        <v>1710</v>
      </c>
      <c r="F428" s="19">
        <v>1110</v>
      </c>
      <c r="G428" s="19">
        <v>1470</v>
      </c>
      <c r="H428" s="47">
        <v>1780</v>
      </c>
      <c r="I428" s="23">
        <f t="shared" si="171"/>
        <v>11260</v>
      </c>
      <c r="J428" s="50">
        <v>1706</v>
      </c>
      <c r="K428" s="19">
        <v>1697</v>
      </c>
      <c r="L428" s="23">
        <v>1615</v>
      </c>
      <c r="M428" s="19">
        <v>1720</v>
      </c>
      <c r="N428" s="23">
        <v>1605</v>
      </c>
      <c r="O428" s="23">
        <v>1651</v>
      </c>
      <c r="P428" s="23">
        <v>1299</v>
      </c>
      <c r="Q428" s="23">
        <f>SUM(J428:P428)</f>
        <v>11293</v>
      </c>
    </row>
    <row r="429" spans="1:17" x14ac:dyDescent="0.35">
      <c r="A429" s="19" t="s">
        <v>103</v>
      </c>
      <c r="B429" s="51">
        <v>383</v>
      </c>
      <c r="C429" s="51">
        <v>774</v>
      </c>
      <c r="D429" s="51">
        <v>734</v>
      </c>
      <c r="E429" s="51">
        <v>754</v>
      </c>
      <c r="F429" s="52">
        <v>759</v>
      </c>
      <c r="G429" s="19">
        <v>769</v>
      </c>
      <c r="H429" s="53">
        <v>754</v>
      </c>
      <c r="I429" s="23">
        <f t="shared" si="171"/>
        <v>4927</v>
      </c>
      <c r="J429" s="50">
        <v>732</v>
      </c>
      <c r="K429" s="19">
        <v>758</v>
      </c>
      <c r="L429" s="23">
        <v>759</v>
      </c>
      <c r="M429" s="19">
        <v>759</v>
      </c>
      <c r="N429" s="23">
        <v>757</v>
      </c>
      <c r="O429" s="23">
        <v>739</v>
      </c>
      <c r="P429" s="23">
        <v>772</v>
      </c>
      <c r="Q429" s="23">
        <f>P429+O429+N429+M429+L429+K429+J429</f>
        <v>5276</v>
      </c>
    </row>
    <row r="430" spans="1:17" x14ac:dyDescent="0.35">
      <c r="A430" s="19" t="s">
        <v>1178</v>
      </c>
      <c r="B430" s="51">
        <v>0</v>
      </c>
      <c r="C430" s="51">
        <v>0</v>
      </c>
      <c r="D430" s="51">
        <v>0</v>
      </c>
      <c r="E430" s="51">
        <v>0</v>
      </c>
      <c r="F430" s="51">
        <v>0</v>
      </c>
      <c r="G430" s="19">
        <v>0</v>
      </c>
      <c r="H430" s="53">
        <v>0</v>
      </c>
      <c r="I430" s="40">
        <f t="shared" si="171"/>
        <v>0</v>
      </c>
      <c r="J430" s="50">
        <v>0</v>
      </c>
      <c r="K430" s="19">
        <v>0</v>
      </c>
      <c r="L430" s="23">
        <v>0</v>
      </c>
      <c r="M430" s="19">
        <v>0</v>
      </c>
      <c r="N430" s="23">
        <v>0</v>
      </c>
      <c r="O430" s="23">
        <v>0</v>
      </c>
      <c r="P430" s="23">
        <v>0</v>
      </c>
      <c r="Q430" s="23">
        <v>0</v>
      </c>
    </row>
    <row r="431" spans="1:17" x14ac:dyDescent="0.35">
      <c r="A431" s="20" t="s">
        <v>1177</v>
      </c>
      <c r="B431" s="51">
        <v>0</v>
      </c>
      <c r="C431" s="51">
        <v>0</v>
      </c>
      <c r="D431" s="51">
        <v>0</v>
      </c>
      <c r="E431" s="51">
        <v>0</v>
      </c>
      <c r="F431" s="51">
        <v>0</v>
      </c>
      <c r="G431" s="51">
        <v>0</v>
      </c>
      <c r="H431" s="20">
        <v>0</v>
      </c>
      <c r="I431" s="23">
        <f t="shared" si="171"/>
        <v>0</v>
      </c>
      <c r="J431" s="19">
        <v>0</v>
      </c>
      <c r="K431" s="19">
        <v>0</v>
      </c>
      <c r="L431" s="19">
        <v>0</v>
      </c>
      <c r="M431" s="37">
        <v>0</v>
      </c>
      <c r="N431" s="40">
        <v>0</v>
      </c>
      <c r="O431" s="40">
        <v>0</v>
      </c>
      <c r="P431" s="40">
        <v>0</v>
      </c>
      <c r="Q431" s="23">
        <f>SUM(J431:P431)</f>
        <v>0</v>
      </c>
    </row>
    <row r="432" spans="1:17" x14ac:dyDescent="0.35">
      <c r="A432" s="54" t="s">
        <v>120</v>
      </c>
      <c r="B432" s="55">
        <f>SUM(B427:B431)</f>
        <v>2299</v>
      </c>
      <c r="C432" s="55">
        <f t="shared" ref="C432:H432" si="174">SUM(C427:C431)</f>
        <v>2740</v>
      </c>
      <c r="D432" s="55">
        <f t="shared" si="174"/>
        <v>2642</v>
      </c>
      <c r="E432" s="55">
        <f t="shared" si="174"/>
        <v>2641</v>
      </c>
      <c r="F432" s="55">
        <f t="shared" si="174"/>
        <v>2066</v>
      </c>
      <c r="G432" s="55">
        <f t="shared" si="174"/>
        <v>2441</v>
      </c>
      <c r="H432" s="55">
        <f t="shared" si="174"/>
        <v>2769</v>
      </c>
      <c r="I432" s="55">
        <f t="shared" si="171"/>
        <v>17598</v>
      </c>
      <c r="J432" s="54">
        <f>SUM(J427:J431)</f>
        <v>2667</v>
      </c>
      <c r="K432" s="54">
        <f>SUM(K427:K431)</f>
        <v>2862</v>
      </c>
      <c r="L432" s="54">
        <f>L431+L428+L427</f>
        <v>1832</v>
      </c>
      <c r="M432" s="54">
        <f>SUM(M427:M431)</f>
        <v>2690</v>
      </c>
      <c r="N432" s="54">
        <f>SUM(N427:N431)</f>
        <v>2585</v>
      </c>
      <c r="O432" s="54">
        <f>SUM(O427:O431)</f>
        <v>2619</v>
      </c>
      <c r="P432" s="54">
        <f>SUM(P427:P431)</f>
        <v>2336</v>
      </c>
      <c r="Q432" s="54">
        <f>SUM(Q427:Q431)</f>
        <v>18350</v>
      </c>
    </row>
    <row r="433" spans="1:17" x14ac:dyDescent="0.35">
      <c r="A433" s="56" t="s">
        <v>11</v>
      </c>
      <c r="B433" s="57">
        <f t="shared" ref="B433:H433" si="175">B432+B426+B420</f>
        <v>6734</v>
      </c>
      <c r="C433" s="57">
        <f t="shared" si="175"/>
        <v>7963</v>
      </c>
      <c r="D433" s="57">
        <f t="shared" si="175"/>
        <v>7824</v>
      </c>
      <c r="E433" s="57">
        <f t="shared" si="175"/>
        <v>9032</v>
      </c>
      <c r="F433" s="57">
        <f t="shared" si="175"/>
        <v>6185</v>
      </c>
      <c r="G433" s="57">
        <f t="shared" si="175"/>
        <v>7887</v>
      </c>
      <c r="H433" s="57">
        <f t="shared" si="175"/>
        <v>8233</v>
      </c>
      <c r="I433" s="57">
        <f t="shared" si="171"/>
        <v>53858</v>
      </c>
      <c r="J433" s="56">
        <f t="shared" ref="J433:Q433" si="176">J432+J426+J420</f>
        <v>8305</v>
      </c>
      <c r="K433" s="56">
        <f t="shared" si="176"/>
        <v>7592</v>
      </c>
      <c r="L433" s="56">
        <f t="shared" si="176"/>
        <v>6231</v>
      </c>
      <c r="M433" s="56">
        <f t="shared" si="176"/>
        <v>8091</v>
      </c>
      <c r="N433" s="56">
        <f t="shared" si="176"/>
        <v>7978</v>
      </c>
      <c r="O433" s="56">
        <f t="shared" si="176"/>
        <v>6770</v>
      </c>
      <c r="P433" s="56">
        <f t="shared" si="176"/>
        <v>8206</v>
      </c>
      <c r="Q433" s="56">
        <f t="shared" si="176"/>
        <v>51149</v>
      </c>
    </row>
    <row r="435" spans="1:17" x14ac:dyDescent="0.35">
      <c r="A435" s="31" t="s">
        <v>0</v>
      </c>
      <c r="B435" s="32"/>
      <c r="C435" s="32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</row>
    <row r="436" spans="1:17" ht="15.5" x14ac:dyDescent="0.35">
      <c r="A436" s="33" t="s">
        <v>1</v>
      </c>
      <c r="B436" s="64" t="s">
        <v>1353</v>
      </c>
      <c r="C436" s="64" t="s">
        <v>1354</v>
      </c>
      <c r="D436" s="64" t="s">
        <v>1355</v>
      </c>
      <c r="E436" s="64" t="s">
        <v>1356</v>
      </c>
      <c r="F436" s="64" t="s">
        <v>1357</v>
      </c>
      <c r="G436" s="64" t="s">
        <v>1358</v>
      </c>
      <c r="H436" s="64" t="s">
        <v>1359</v>
      </c>
      <c r="I436" s="65" t="s">
        <v>1426</v>
      </c>
      <c r="J436" s="64" t="s">
        <v>1360</v>
      </c>
      <c r="K436" s="64" t="s">
        <v>1361</v>
      </c>
      <c r="L436" s="64" t="s">
        <v>1362</v>
      </c>
      <c r="M436" s="64" t="s">
        <v>1363</v>
      </c>
      <c r="N436" s="64" t="s">
        <v>1364</v>
      </c>
      <c r="O436" s="64" t="s">
        <v>1365</v>
      </c>
      <c r="P436" s="64" t="s">
        <v>1366</v>
      </c>
      <c r="Q436" s="65" t="s">
        <v>1436</v>
      </c>
    </row>
    <row r="437" spans="1:17" x14ac:dyDescent="0.35">
      <c r="A437" s="19" t="s">
        <v>2</v>
      </c>
      <c r="B437" s="19">
        <v>0</v>
      </c>
      <c r="C437" s="19">
        <v>393</v>
      </c>
      <c r="D437" s="23">
        <v>322</v>
      </c>
      <c r="E437" s="19">
        <v>443</v>
      </c>
      <c r="F437" s="19">
        <v>225</v>
      </c>
      <c r="G437" s="36">
        <v>464</v>
      </c>
      <c r="H437" s="19">
        <v>317</v>
      </c>
      <c r="I437" s="23">
        <f t="shared" ref="I437:I455" si="177">SUM(B437:H437)</f>
        <v>2164</v>
      </c>
      <c r="J437" s="37">
        <v>214</v>
      </c>
      <c r="K437" s="19">
        <v>290</v>
      </c>
      <c r="L437" s="19">
        <v>527</v>
      </c>
      <c r="M437" s="36">
        <v>0</v>
      </c>
      <c r="N437" s="19">
        <v>395</v>
      </c>
      <c r="O437" s="19">
        <v>328</v>
      </c>
      <c r="P437" s="19">
        <v>264</v>
      </c>
      <c r="Q437" s="23">
        <f>SUM(J437:P437)</f>
        <v>2018</v>
      </c>
    </row>
    <row r="438" spans="1:17" x14ac:dyDescent="0.35">
      <c r="A438" s="19" t="s">
        <v>3</v>
      </c>
      <c r="B438" s="19">
        <v>653</v>
      </c>
      <c r="C438" s="19">
        <v>658</v>
      </c>
      <c r="D438" s="23">
        <v>589</v>
      </c>
      <c r="E438" s="19">
        <v>622</v>
      </c>
      <c r="F438" s="37">
        <v>598</v>
      </c>
      <c r="G438" s="19">
        <v>575</v>
      </c>
      <c r="H438" s="19">
        <v>586</v>
      </c>
      <c r="I438" s="23">
        <f t="shared" si="177"/>
        <v>4281</v>
      </c>
      <c r="J438" s="40">
        <v>626</v>
      </c>
      <c r="K438" s="40">
        <v>648</v>
      </c>
      <c r="L438" s="40">
        <v>643</v>
      </c>
      <c r="M438" s="40">
        <v>619</v>
      </c>
      <c r="N438" s="23">
        <v>644</v>
      </c>
      <c r="O438" s="23">
        <v>694</v>
      </c>
      <c r="P438" s="23">
        <v>538</v>
      </c>
      <c r="Q438" s="23">
        <f>SUM(J438:P438)</f>
        <v>4412</v>
      </c>
    </row>
    <row r="439" spans="1:17" x14ac:dyDescent="0.35">
      <c r="A439" s="19" t="s">
        <v>100</v>
      </c>
      <c r="B439" s="19">
        <v>230</v>
      </c>
      <c r="C439" s="19">
        <v>248</v>
      </c>
      <c r="D439" s="23">
        <v>215</v>
      </c>
      <c r="E439" s="19">
        <v>210</v>
      </c>
      <c r="F439" s="19">
        <v>200</v>
      </c>
      <c r="G439" s="19">
        <v>250</v>
      </c>
      <c r="H439" s="19">
        <v>111</v>
      </c>
      <c r="I439" s="23">
        <f t="shared" si="177"/>
        <v>1464</v>
      </c>
      <c r="J439" s="23">
        <v>150</v>
      </c>
      <c r="K439" s="37">
        <v>230</v>
      </c>
      <c r="L439" s="19">
        <v>200</v>
      </c>
      <c r="M439" s="19">
        <v>240</v>
      </c>
      <c r="N439" s="19">
        <v>210</v>
      </c>
      <c r="O439" s="19">
        <v>150</v>
      </c>
      <c r="P439" s="19">
        <v>0</v>
      </c>
      <c r="Q439" s="23">
        <f>SUM(J439:P439)</f>
        <v>1180</v>
      </c>
    </row>
    <row r="440" spans="1:17" x14ac:dyDescent="0.35">
      <c r="A440" s="19" t="s">
        <v>115</v>
      </c>
      <c r="B440" s="19">
        <v>0</v>
      </c>
      <c r="C440" s="19">
        <v>0</v>
      </c>
      <c r="D440" s="19">
        <v>0</v>
      </c>
      <c r="E440" s="19">
        <v>0</v>
      </c>
      <c r="F440" s="19">
        <v>0</v>
      </c>
      <c r="G440" s="19">
        <v>0</v>
      </c>
      <c r="H440" s="19">
        <v>190</v>
      </c>
      <c r="I440" s="23">
        <f t="shared" si="177"/>
        <v>190</v>
      </c>
      <c r="J440" s="19">
        <v>0</v>
      </c>
      <c r="K440" s="19">
        <v>0</v>
      </c>
      <c r="L440" s="19">
        <v>0</v>
      </c>
      <c r="M440" s="19">
        <v>0</v>
      </c>
      <c r="N440" s="19">
        <v>0</v>
      </c>
      <c r="O440" s="19">
        <v>0</v>
      </c>
      <c r="P440" s="19">
        <v>242</v>
      </c>
      <c r="Q440" s="23">
        <f>SUM(J440:P440)</f>
        <v>242</v>
      </c>
    </row>
    <row r="441" spans="1:17" x14ac:dyDescent="0.35">
      <c r="A441" s="19" t="s">
        <v>125</v>
      </c>
      <c r="B441" s="19">
        <v>2473</v>
      </c>
      <c r="C441" s="19">
        <v>2456</v>
      </c>
      <c r="D441" s="23">
        <v>2584</v>
      </c>
      <c r="E441" s="19">
        <v>1705</v>
      </c>
      <c r="F441" s="19">
        <v>1466</v>
      </c>
      <c r="G441" s="19">
        <v>3181</v>
      </c>
      <c r="H441" s="19">
        <v>2757</v>
      </c>
      <c r="I441" s="23">
        <f t="shared" si="177"/>
        <v>16622</v>
      </c>
      <c r="J441" s="59">
        <v>3038</v>
      </c>
      <c r="K441" s="19">
        <v>2158</v>
      </c>
      <c r="L441" s="42">
        <v>1583</v>
      </c>
      <c r="M441" s="19">
        <v>893</v>
      </c>
      <c r="N441" s="42">
        <v>1936</v>
      </c>
      <c r="O441" s="19">
        <v>3284</v>
      </c>
      <c r="P441" s="19">
        <v>3725</v>
      </c>
      <c r="Q441" s="23">
        <f>P441+O441+N441+M441+L441+K441+J441</f>
        <v>16617</v>
      </c>
    </row>
    <row r="442" spans="1:17" x14ac:dyDescent="0.35">
      <c r="A442" s="58" t="s">
        <v>119</v>
      </c>
      <c r="B442" s="58">
        <f>SUM(B437:B441)</f>
        <v>3356</v>
      </c>
      <c r="C442" s="58">
        <f t="shared" ref="C442:H442" si="178">SUM(C437:C441)</f>
        <v>3755</v>
      </c>
      <c r="D442" s="58">
        <f t="shared" si="178"/>
        <v>3710</v>
      </c>
      <c r="E442" s="58">
        <f t="shared" si="178"/>
        <v>2980</v>
      </c>
      <c r="F442" s="58">
        <f t="shared" si="178"/>
        <v>2489</v>
      </c>
      <c r="G442" s="58">
        <f t="shared" si="178"/>
        <v>4470</v>
      </c>
      <c r="H442" s="58">
        <f t="shared" si="178"/>
        <v>3961</v>
      </c>
      <c r="I442" s="60">
        <f t="shared" si="177"/>
        <v>24721</v>
      </c>
      <c r="J442" s="58">
        <f t="shared" ref="J442:Q442" si="179">SUM(J437:J441)</f>
        <v>4028</v>
      </c>
      <c r="K442" s="58">
        <f t="shared" si="179"/>
        <v>3326</v>
      </c>
      <c r="L442" s="58">
        <f t="shared" si="179"/>
        <v>2953</v>
      </c>
      <c r="M442" s="58">
        <f t="shared" si="179"/>
        <v>1752</v>
      </c>
      <c r="N442" s="58">
        <f t="shared" si="179"/>
        <v>3185</v>
      </c>
      <c r="O442" s="58">
        <f t="shared" si="179"/>
        <v>4456</v>
      </c>
      <c r="P442" s="58">
        <f t="shared" si="179"/>
        <v>4769</v>
      </c>
      <c r="Q442" s="58">
        <f t="shared" si="179"/>
        <v>24469</v>
      </c>
    </row>
    <row r="443" spans="1:17" x14ac:dyDescent="0.35">
      <c r="A443" s="19" t="s">
        <v>4</v>
      </c>
      <c r="B443" s="23">
        <v>1149</v>
      </c>
      <c r="C443" s="23">
        <v>2148</v>
      </c>
      <c r="D443" s="19">
        <v>2117</v>
      </c>
      <c r="E443" s="19">
        <v>1459</v>
      </c>
      <c r="F443" s="19">
        <v>1236</v>
      </c>
      <c r="G443" s="19">
        <v>2012</v>
      </c>
      <c r="H443" s="36">
        <v>1558</v>
      </c>
      <c r="I443" s="23">
        <f t="shared" si="177"/>
        <v>11679</v>
      </c>
      <c r="J443" s="61">
        <v>2112</v>
      </c>
      <c r="K443" s="61">
        <v>1916</v>
      </c>
      <c r="L443" s="19">
        <v>1921</v>
      </c>
      <c r="M443" s="36">
        <v>1824</v>
      </c>
      <c r="N443" s="23">
        <v>1982</v>
      </c>
      <c r="O443" s="23">
        <v>1323</v>
      </c>
      <c r="P443" s="23">
        <v>1468</v>
      </c>
      <c r="Q443" s="23">
        <f>SUM(J443:P443)</f>
        <v>12546</v>
      </c>
    </row>
    <row r="444" spans="1:17" x14ac:dyDescent="0.35">
      <c r="A444" s="19" t="s">
        <v>112</v>
      </c>
      <c r="B444" s="19">
        <v>0</v>
      </c>
      <c r="C444" s="19">
        <v>0</v>
      </c>
      <c r="D444" s="19">
        <v>0</v>
      </c>
      <c r="E444" s="19">
        <v>0</v>
      </c>
      <c r="F444" s="19">
        <v>0</v>
      </c>
      <c r="G444" s="19">
        <v>0</v>
      </c>
      <c r="H444" s="19">
        <v>0</v>
      </c>
      <c r="I444" s="23">
        <f t="shared" si="177"/>
        <v>0</v>
      </c>
      <c r="J444" s="19">
        <v>0</v>
      </c>
      <c r="K444" s="42">
        <v>0</v>
      </c>
      <c r="L444" s="45">
        <v>0</v>
      </c>
      <c r="M444" s="37">
        <v>0</v>
      </c>
      <c r="N444" s="36">
        <v>0</v>
      </c>
      <c r="O444" s="63">
        <v>0</v>
      </c>
      <c r="P444" s="23">
        <v>0</v>
      </c>
      <c r="Q444" s="23">
        <f>SUM(J444:P444)</f>
        <v>0</v>
      </c>
    </row>
    <row r="445" spans="1:17" x14ac:dyDescent="0.35">
      <c r="A445" s="19" t="s">
        <v>1175</v>
      </c>
      <c r="B445" s="19">
        <v>0</v>
      </c>
      <c r="C445" s="19">
        <v>0</v>
      </c>
      <c r="D445" s="19">
        <v>0</v>
      </c>
      <c r="E445" s="19">
        <v>0</v>
      </c>
      <c r="F445" s="19">
        <v>0</v>
      </c>
      <c r="G445" s="19">
        <v>0</v>
      </c>
      <c r="H445" s="19">
        <v>0</v>
      </c>
      <c r="I445" s="23">
        <f t="shared" si="177"/>
        <v>0</v>
      </c>
      <c r="J445" s="19">
        <v>0</v>
      </c>
      <c r="K445" s="42">
        <v>0</v>
      </c>
      <c r="L445" s="45">
        <v>0</v>
      </c>
      <c r="M445" s="37">
        <v>0</v>
      </c>
      <c r="N445" s="36">
        <v>0</v>
      </c>
      <c r="O445" s="63">
        <v>0</v>
      </c>
      <c r="P445" s="23">
        <v>0</v>
      </c>
      <c r="Q445" s="23">
        <f>SUM(J445:P445)</f>
        <v>0</v>
      </c>
    </row>
    <row r="446" spans="1:17" x14ac:dyDescent="0.35">
      <c r="A446" s="19" t="s">
        <v>116</v>
      </c>
      <c r="B446" s="19">
        <v>0</v>
      </c>
      <c r="C446" s="19">
        <v>0</v>
      </c>
      <c r="D446" s="19">
        <v>0</v>
      </c>
      <c r="E446" s="19">
        <v>0</v>
      </c>
      <c r="F446" s="19">
        <v>0</v>
      </c>
      <c r="G446" s="19">
        <v>0</v>
      </c>
      <c r="H446" s="36">
        <v>35</v>
      </c>
      <c r="I446" s="23">
        <f t="shared" si="177"/>
        <v>35</v>
      </c>
      <c r="J446" s="63">
        <v>0</v>
      </c>
      <c r="K446" s="63">
        <v>0</v>
      </c>
      <c r="L446" s="63">
        <v>0</v>
      </c>
      <c r="M446" s="63">
        <v>0</v>
      </c>
      <c r="N446" s="63">
        <v>0</v>
      </c>
      <c r="O446" s="63">
        <v>0</v>
      </c>
      <c r="P446" s="36">
        <v>0</v>
      </c>
      <c r="Q446" s="23">
        <f>SUM(J446:P446)</f>
        <v>0</v>
      </c>
    </row>
    <row r="447" spans="1:17" x14ac:dyDescent="0.35">
      <c r="A447" s="19" t="s">
        <v>124</v>
      </c>
      <c r="B447" s="19">
        <v>0</v>
      </c>
      <c r="C447" s="19">
        <v>0</v>
      </c>
      <c r="D447" s="19">
        <v>0</v>
      </c>
      <c r="E447" s="19">
        <v>0</v>
      </c>
      <c r="F447" s="19">
        <v>0</v>
      </c>
      <c r="G447" s="19">
        <v>0</v>
      </c>
      <c r="H447" s="36">
        <v>38</v>
      </c>
      <c r="I447" s="23">
        <f t="shared" si="177"/>
        <v>38</v>
      </c>
      <c r="J447" s="63">
        <v>0</v>
      </c>
      <c r="K447" s="63">
        <v>0</v>
      </c>
      <c r="L447" s="63">
        <v>0</v>
      </c>
      <c r="M447" s="63">
        <v>0</v>
      </c>
      <c r="N447" s="63">
        <v>0</v>
      </c>
      <c r="O447" s="63">
        <v>0</v>
      </c>
      <c r="P447" s="36">
        <v>109</v>
      </c>
      <c r="Q447" s="23">
        <f>SUM(J447:P447)</f>
        <v>109</v>
      </c>
    </row>
    <row r="448" spans="1:17" x14ac:dyDescent="0.35">
      <c r="A448" s="46" t="s">
        <v>118</v>
      </c>
      <c r="B448" s="46">
        <f>SUM(B443:B447)</f>
        <v>1149</v>
      </c>
      <c r="C448" s="46">
        <f t="shared" ref="C448:H448" si="180">SUM(C443:C447)</f>
        <v>2148</v>
      </c>
      <c r="D448" s="46">
        <f t="shared" si="180"/>
        <v>2117</v>
      </c>
      <c r="E448" s="46">
        <f t="shared" si="180"/>
        <v>1459</v>
      </c>
      <c r="F448" s="46">
        <f t="shared" si="180"/>
        <v>1236</v>
      </c>
      <c r="G448" s="46">
        <f t="shared" si="180"/>
        <v>2012</v>
      </c>
      <c r="H448" s="46">
        <f t="shared" si="180"/>
        <v>1631</v>
      </c>
      <c r="I448" s="46">
        <f t="shared" si="177"/>
        <v>11752</v>
      </c>
      <c r="J448" s="46">
        <f t="shared" ref="J448:Q448" si="181">SUM(J443:J447)</f>
        <v>2112</v>
      </c>
      <c r="K448" s="46">
        <f t="shared" si="181"/>
        <v>1916</v>
      </c>
      <c r="L448" s="46">
        <f t="shared" si="181"/>
        <v>1921</v>
      </c>
      <c r="M448" s="46">
        <f t="shared" si="181"/>
        <v>1824</v>
      </c>
      <c r="N448" s="46">
        <f t="shared" si="181"/>
        <v>1982</v>
      </c>
      <c r="O448" s="46">
        <f t="shared" si="181"/>
        <v>1323</v>
      </c>
      <c r="P448" s="46">
        <f t="shared" si="181"/>
        <v>1577</v>
      </c>
      <c r="Q448" s="46">
        <f t="shared" si="181"/>
        <v>12655</v>
      </c>
    </row>
    <row r="449" spans="1:17" x14ac:dyDescent="0.35">
      <c r="A449" s="19" t="s">
        <v>99</v>
      </c>
      <c r="B449" s="19">
        <v>385</v>
      </c>
      <c r="C449" s="19">
        <v>371</v>
      </c>
      <c r="D449" s="23">
        <v>246</v>
      </c>
      <c r="E449" s="19">
        <v>211</v>
      </c>
      <c r="F449" s="19">
        <v>162</v>
      </c>
      <c r="G449" s="19">
        <v>245</v>
      </c>
      <c r="H449" s="19">
        <v>218</v>
      </c>
      <c r="I449" s="23">
        <f t="shared" si="177"/>
        <v>1838</v>
      </c>
      <c r="J449" s="42">
        <v>175</v>
      </c>
      <c r="K449" s="47">
        <v>253</v>
      </c>
      <c r="L449" s="19">
        <v>180</v>
      </c>
      <c r="M449" s="23">
        <v>201</v>
      </c>
      <c r="N449" s="19">
        <v>188</v>
      </c>
      <c r="O449" s="19">
        <v>328</v>
      </c>
      <c r="P449" s="19">
        <v>216</v>
      </c>
      <c r="Q449" s="23">
        <f>SUM(J449:P449)</f>
        <v>1541</v>
      </c>
    </row>
    <row r="450" spans="1:17" x14ac:dyDescent="0.35">
      <c r="A450" s="19" t="s">
        <v>7</v>
      </c>
      <c r="B450" s="19">
        <v>1083</v>
      </c>
      <c r="C450" s="19">
        <v>1717</v>
      </c>
      <c r="D450" s="19">
        <v>1660</v>
      </c>
      <c r="E450" s="19">
        <v>1726</v>
      </c>
      <c r="F450" s="19">
        <v>1662</v>
      </c>
      <c r="G450" s="19">
        <v>2012</v>
      </c>
      <c r="H450" s="47">
        <v>2148</v>
      </c>
      <c r="I450" s="23">
        <f t="shared" si="177"/>
        <v>12008</v>
      </c>
      <c r="J450" s="50">
        <v>1933</v>
      </c>
      <c r="K450" s="19">
        <v>1940</v>
      </c>
      <c r="L450" s="23">
        <v>1703</v>
      </c>
      <c r="M450" s="19">
        <v>1743</v>
      </c>
      <c r="N450" s="23">
        <v>1859</v>
      </c>
      <c r="O450" s="23">
        <v>1225</v>
      </c>
      <c r="P450" s="23">
        <v>826</v>
      </c>
      <c r="Q450" s="23">
        <f>SUM(J450:P450)</f>
        <v>11229</v>
      </c>
    </row>
    <row r="451" spans="1:17" x14ac:dyDescent="0.35">
      <c r="A451" s="19" t="s">
        <v>103</v>
      </c>
      <c r="B451" s="51">
        <v>739</v>
      </c>
      <c r="C451" s="51">
        <v>756</v>
      </c>
      <c r="D451" s="51">
        <v>759</v>
      </c>
      <c r="E451" s="51">
        <v>748</v>
      </c>
      <c r="F451" s="52">
        <v>769</v>
      </c>
      <c r="G451" s="19">
        <v>757</v>
      </c>
      <c r="H451" s="53">
        <v>753</v>
      </c>
      <c r="I451" s="23">
        <f t="shared" si="177"/>
        <v>5281</v>
      </c>
      <c r="J451" s="50">
        <v>324</v>
      </c>
      <c r="K451" s="19">
        <v>298</v>
      </c>
      <c r="L451" s="23">
        <v>636</v>
      </c>
      <c r="M451" s="19">
        <v>1113</v>
      </c>
      <c r="N451" s="23">
        <v>788</v>
      </c>
      <c r="O451" s="23">
        <v>742</v>
      </c>
      <c r="P451" s="23">
        <v>780</v>
      </c>
      <c r="Q451" s="23">
        <f>P451+O451+N451+M451+L451+K451+J451</f>
        <v>4681</v>
      </c>
    </row>
    <row r="452" spans="1:17" x14ac:dyDescent="0.35">
      <c r="A452" s="19" t="s">
        <v>1178</v>
      </c>
      <c r="B452" s="51">
        <v>0</v>
      </c>
      <c r="C452" s="51">
        <v>0</v>
      </c>
      <c r="D452" s="51">
        <v>0</v>
      </c>
      <c r="E452" s="51">
        <v>0</v>
      </c>
      <c r="F452" s="51">
        <v>0</v>
      </c>
      <c r="G452" s="19">
        <v>0</v>
      </c>
      <c r="H452" s="53">
        <v>0</v>
      </c>
      <c r="I452" s="40">
        <f t="shared" si="177"/>
        <v>0</v>
      </c>
      <c r="J452" s="50">
        <v>0</v>
      </c>
      <c r="K452" s="19">
        <v>0</v>
      </c>
      <c r="L452" s="23">
        <v>0</v>
      </c>
      <c r="M452" s="19">
        <v>0</v>
      </c>
      <c r="N452" s="23">
        <v>0</v>
      </c>
      <c r="O452" s="23">
        <v>0</v>
      </c>
      <c r="P452" s="23">
        <v>0</v>
      </c>
      <c r="Q452" s="23">
        <v>0</v>
      </c>
    </row>
    <row r="453" spans="1:17" x14ac:dyDescent="0.35">
      <c r="A453" s="20" t="s">
        <v>1177</v>
      </c>
      <c r="B453" s="51">
        <v>0</v>
      </c>
      <c r="C453" s="51">
        <v>0</v>
      </c>
      <c r="D453" s="51">
        <v>0</v>
      </c>
      <c r="E453" s="51">
        <v>0</v>
      </c>
      <c r="F453" s="51">
        <v>0</v>
      </c>
      <c r="G453" s="51">
        <v>0</v>
      </c>
      <c r="H453" s="20">
        <v>0</v>
      </c>
      <c r="I453" s="23">
        <f t="shared" si="177"/>
        <v>0</v>
      </c>
      <c r="J453" s="19">
        <v>0</v>
      </c>
      <c r="K453" s="19">
        <v>0</v>
      </c>
      <c r="L453" s="19">
        <v>0</v>
      </c>
      <c r="M453" s="37">
        <v>0</v>
      </c>
      <c r="N453" s="40">
        <v>0</v>
      </c>
      <c r="O453" s="40">
        <v>0</v>
      </c>
      <c r="P453" s="40">
        <v>0</v>
      </c>
      <c r="Q453" s="23">
        <f>SUM(J453:P453)</f>
        <v>0</v>
      </c>
    </row>
    <row r="454" spans="1:17" x14ac:dyDescent="0.35">
      <c r="A454" s="54" t="s">
        <v>120</v>
      </c>
      <c r="B454" s="55">
        <f>SUM(B449:B453)</f>
        <v>2207</v>
      </c>
      <c r="C454" s="55">
        <f t="shared" ref="C454:H454" si="182">SUM(C449:C453)</f>
        <v>2844</v>
      </c>
      <c r="D454" s="55">
        <f t="shared" si="182"/>
        <v>2665</v>
      </c>
      <c r="E454" s="55">
        <f t="shared" si="182"/>
        <v>2685</v>
      </c>
      <c r="F454" s="55">
        <f t="shared" si="182"/>
        <v>2593</v>
      </c>
      <c r="G454" s="55">
        <f t="shared" si="182"/>
        <v>3014</v>
      </c>
      <c r="H454" s="55">
        <f t="shared" si="182"/>
        <v>3119</v>
      </c>
      <c r="I454" s="55">
        <f t="shared" si="177"/>
        <v>19127</v>
      </c>
      <c r="J454" s="54">
        <f>SUM(J449:J453)</f>
        <v>2432</v>
      </c>
      <c r="K454" s="54">
        <f>SUM(K449:K453)</f>
        <v>2491</v>
      </c>
      <c r="L454" s="54">
        <f>L453+L450+L449</f>
        <v>1883</v>
      </c>
      <c r="M454" s="54">
        <f>SUM(M449:M453)</f>
        <v>3057</v>
      </c>
      <c r="N454" s="54">
        <f>SUM(N449:N453)</f>
        <v>2835</v>
      </c>
      <c r="O454" s="54">
        <f>SUM(O449:O453)</f>
        <v>2295</v>
      </c>
      <c r="P454" s="54">
        <f>SUM(P449:P453)</f>
        <v>1822</v>
      </c>
      <c r="Q454" s="54">
        <f>SUM(Q449:Q453)</f>
        <v>17451</v>
      </c>
    </row>
    <row r="455" spans="1:17" x14ac:dyDescent="0.35">
      <c r="A455" s="56" t="s">
        <v>11</v>
      </c>
      <c r="B455" s="57">
        <f t="shared" ref="B455:H455" si="183">B454+B448+B442</f>
        <v>6712</v>
      </c>
      <c r="C455" s="57">
        <f t="shared" si="183"/>
        <v>8747</v>
      </c>
      <c r="D455" s="57">
        <f t="shared" si="183"/>
        <v>8492</v>
      </c>
      <c r="E455" s="57">
        <f t="shared" si="183"/>
        <v>7124</v>
      </c>
      <c r="F455" s="57">
        <f t="shared" si="183"/>
        <v>6318</v>
      </c>
      <c r="G455" s="57">
        <f t="shared" si="183"/>
        <v>9496</v>
      </c>
      <c r="H455" s="57">
        <f t="shared" si="183"/>
        <v>8711</v>
      </c>
      <c r="I455" s="57">
        <f t="shared" si="177"/>
        <v>55600</v>
      </c>
      <c r="J455" s="56">
        <f t="shared" ref="J455:Q455" si="184">J454+J448+J442</f>
        <v>8572</v>
      </c>
      <c r="K455" s="56">
        <f t="shared" si="184"/>
        <v>7733</v>
      </c>
      <c r="L455" s="56">
        <f t="shared" si="184"/>
        <v>6757</v>
      </c>
      <c r="M455" s="56">
        <f t="shared" si="184"/>
        <v>6633</v>
      </c>
      <c r="N455" s="56">
        <f t="shared" si="184"/>
        <v>8002</v>
      </c>
      <c r="O455" s="56">
        <f t="shared" si="184"/>
        <v>8074</v>
      </c>
      <c r="P455" s="56">
        <f t="shared" si="184"/>
        <v>8168</v>
      </c>
      <c r="Q455" s="56">
        <f t="shared" si="184"/>
        <v>54575</v>
      </c>
    </row>
    <row r="457" spans="1:17" x14ac:dyDescent="0.35">
      <c r="A457" s="31" t="s">
        <v>0</v>
      </c>
      <c r="B457" s="32"/>
      <c r="C457" s="32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</row>
    <row r="458" spans="1:17" ht="15.5" x14ac:dyDescent="0.35">
      <c r="A458" s="33" t="s">
        <v>1</v>
      </c>
      <c r="B458" s="64" t="s">
        <v>1455</v>
      </c>
      <c r="C458" s="64" t="s">
        <v>1456</v>
      </c>
      <c r="D458" s="64" t="s">
        <v>1457</v>
      </c>
      <c r="E458" s="64" t="s">
        <v>1458</v>
      </c>
      <c r="F458" s="64" t="s">
        <v>1459</v>
      </c>
      <c r="G458" s="64" t="s">
        <v>1460</v>
      </c>
      <c r="H458" s="64" t="s">
        <v>1461</v>
      </c>
      <c r="I458" s="65" t="s">
        <v>1468</v>
      </c>
      <c r="J458" s="64" t="s">
        <v>1462</v>
      </c>
      <c r="K458" s="64" t="s">
        <v>1463</v>
      </c>
      <c r="L458" s="64" t="s">
        <v>1464</v>
      </c>
      <c r="M458" s="64" t="s">
        <v>1465</v>
      </c>
      <c r="N458" s="64" t="s">
        <v>1466</v>
      </c>
      <c r="O458" s="64" t="s">
        <v>1467</v>
      </c>
      <c r="P458" s="64" t="s">
        <v>1470</v>
      </c>
      <c r="Q458" s="65" t="s">
        <v>1469</v>
      </c>
    </row>
    <row r="459" spans="1:17" x14ac:dyDescent="0.35">
      <c r="A459" s="19" t="s">
        <v>2</v>
      </c>
      <c r="B459" s="19">
        <v>211</v>
      </c>
      <c r="C459" s="19">
        <v>187</v>
      </c>
      <c r="D459" s="23">
        <v>193</v>
      </c>
      <c r="E459" s="19">
        <v>223</v>
      </c>
      <c r="F459" s="19">
        <v>230</v>
      </c>
      <c r="G459" s="36">
        <v>260</v>
      </c>
      <c r="H459" s="19">
        <v>191</v>
      </c>
      <c r="I459" s="23">
        <f>SUM(B459:H459)</f>
        <v>1495</v>
      </c>
      <c r="J459" s="37">
        <v>201</v>
      </c>
      <c r="K459" s="19">
        <v>220</v>
      </c>
      <c r="L459" s="19">
        <v>245</v>
      </c>
      <c r="M459" s="36">
        <v>234</v>
      </c>
      <c r="N459" s="19">
        <v>181</v>
      </c>
      <c r="O459" s="19">
        <v>175</v>
      </c>
      <c r="P459" s="19">
        <v>229</v>
      </c>
      <c r="Q459" s="23">
        <f>SUM(J459:P459)</f>
        <v>1485</v>
      </c>
    </row>
    <row r="460" spans="1:17" x14ac:dyDescent="0.35">
      <c r="A460" s="19" t="s">
        <v>3</v>
      </c>
      <c r="B460" s="19">
        <v>524</v>
      </c>
      <c r="C460" s="19">
        <v>649</v>
      </c>
      <c r="D460" s="23">
        <v>531</v>
      </c>
      <c r="E460" s="19">
        <v>531</v>
      </c>
      <c r="F460" s="37">
        <v>540</v>
      </c>
      <c r="G460" s="19">
        <v>694</v>
      </c>
      <c r="H460" s="19">
        <v>696</v>
      </c>
      <c r="I460" s="23">
        <f t="shared" ref="I460:I466" si="185">SUM(B460:H460)</f>
        <v>4165</v>
      </c>
      <c r="J460" s="40">
        <v>533</v>
      </c>
      <c r="K460" s="40">
        <v>593</v>
      </c>
      <c r="L460" s="40">
        <v>634</v>
      </c>
      <c r="M460" s="40">
        <v>585</v>
      </c>
      <c r="N460" s="23">
        <v>697</v>
      </c>
      <c r="O460" s="23">
        <v>596</v>
      </c>
      <c r="P460" s="23">
        <v>596</v>
      </c>
      <c r="Q460" s="23">
        <f>SUM(J460:P460)</f>
        <v>4234</v>
      </c>
    </row>
    <row r="461" spans="1:17" x14ac:dyDescent="0.35">
      <c r="A461" s="19" t="s">
        <v>100</v>
      </c>
      <c r="B461" s="19">
        <v>230</v>
      </c>
      <c r="C461" s="19">
        <v>150</v>
      </c>
      <c r="D461" s="23">
        <v>200</v>
      </c>
      <c r="E461" s="19">
        <v>200</v>
      </c>
      <c r="F461" s="19">
        <v>345</v>
      </c>
      <c r="G461" s="19">
        <v>340</v>
      </c>
      <c r="H461" s="19">
        <v>210</v>
      </c>
      <c r="I461" s="23">
        <f t="shared" si="185"/>
        <v>1675</v>
      </c>
      <c r="J461" s="23">
        <v>200</v>
      </c>
      <c r="K461" s="37">
        <v>210</v>
      </c>
      <c r="L461" s="19">
        <v>250</v>
      </c>
      <c r="M461" s="19">
        <v>200</v>
      </c>
      <c r="N461" s="19">
        <v>200</v>
      </c>
      <c r="O461" s="19">
        <v>230</v>
      </c>
      <c r="P461" s="19">
        <v>207</v>
      </c>
      <c r="Q461" s="23">
        <f>SUM(J461:P461)</f>
        <v>1497</v>
      </c>
    </row>
    <row r="462" spans="1:17" x14ac:dyDescent="0.35">
      <c r="A462" s="19" t="s">
        <v>115</v>
      </c>
      <c r="B462" s="19">
        <v>0</v>
      </c>
      <c r="C462" s="19">
        <v>0</v>
      </c>
      <c r="D462" s="19">
        <v>0</v>
      </c>
      <c r="E462" s="19">
        <v>0</v>
      </c>
      <c r="F462" s="19">
        <v>0</v>
      </c>
      <c r="G462" s="19">
        <v>0</v>
      </c>
      <c r="H462" s="19">
        <v>163</v>
      </c>
      <c r="I462" s="23">
        <f t="shared" si="185"/>
        <v>163</v>
      </c>
      <c r="J462" s="19">
        <v>0</v>
      </c>
      <c r="K462" s="19">
        <v>0</v>
      </c>
      <c r="L462" s="19">
        <v>0</v>
      </c>
      <c r="M462" s="19">
        <v>0</v>
      </c>
      <c r="N462" s="19">
        <v>0</v>
      </c>
      <c r="O462" s="19">
        <v>0</v>
      </c>
      <c r="P462" s="19">
        <v>114</v>
      </c>
      <c r="Q462" s="23">
        <f>SUM(J462:P462)</f>
        <v>114</v>
      </c>
    </row>
    <row r="463" spans="1:17" x14ac:dyDescent="0.35">
      <c r="A463" s="19" t="s">
        <v>125</v>
      </c>
      <c r="B463" s="19">
        <v>2480</v>
      </c>
      <c r="C463" s="19">
        <v>0</v>
      </c>
      <c r="D463" s="23">
        <v>4592</v>
      </c>
      <c r="E463" s="19">
        <v>1435</v>
      </c>
      <c r="F463" s="19">
        <v>1862</v>
      </c>
      <c r="G463" s="19">
        <v>1966</v>
      </c>
      <c r="H463" s="19">
        <v>1948</v>
      </c>
      <c r="I463" s="23">
        <f t="shared" si="185"/>
        <v>14283</v>
      </c>
      <c r="J463" s="59">
        <v>1187</v>
      </c>
      <c r="K463" s="19">
        <v>3341</v>
      </c>
      <c r="L463" s="42">
        <v>941</v>
      </c>
      <c r="M463" s="19">
        <v>1918</v>
      </c>
      <c r="N463" s="42">
        <v>1826</v>
      </c>
      <c r="O463" s="19">
        <v>1631</v>
      </c>
      <c r="P463" s="19">
        <v>2523</v>
      </c>
      <c r="Q463" s="23">
        <f>SUM(K463:P463)</f>
        <v>12180</v>
      </c>
    </row>
    <row r="464" spans="1:17" x14ac:dyDescent="0.35">
      <c r="A464" s="58" t="s">
        <v>119</v>
      </c>
      <c r="B464" s="58">
        <f>SUM(B459:B463)</f>
        <v>3445</v>
      </c>
      <c r="C464" s="58">
        <f t="shared" ref="C464:H464" si="186">SUM(C459:C463)</f>
        <v>986</v>
      </c>
      <c r="D464" s="58">
        <f t="shared" si="186"/>
        <v>5516</v>
      </c>
      <c r="E464" s="58">
        <f t="shared" si="186"/>
        <v>2389</v>
      </c>
      <c r="F464" s="58">
        <f t="shared" si="186"/>
        <v>2977</v>
      </c>
      <c r="G464" s="58">
        <f t="shared" si="186"/>
        <v>3260</v>
      </c>
      <c r="H464" s="58">
        <f t="shared" si="186"/>
        <v>3208</v>
      </c>
      <c r="I464" s="60">
        <f t="shared" si="185"/>
        <v>21781</v>
      </c>
      <c r="J464" s="58">
        <f t="shared" ref="J464:Q464" si="187">SUM(J459:J463)</f>
        <v>2121</v>
      </c>
      <c r="K464" s="58">
        <f t="shared" si="187"/>
        <v>4364</v>
      </c>
      <c r="L464" s="58">
        <f t="shared" si="187"/>
        <v>2070</v>
      </c>
      <c r="M464" s="58">
        <f t="shared" si="187"/>
        <v>2937</v>
      </c>
      <c r="N464" s="58">
        <f t="shared" si="187"/>
        <v>2904</v>
      </c>
      <c r="O464" s="58">
        <f t="shared" si="187"/>
        <v>2632</v>
      </c>
      <c r="P464" s="58">
        <f t="shared" si="187"/>
        <v>3669</v>
      </c>
      <c r="Q464" s="58">
        <f t="shared" si="187"/>
        <v>19510</v>
      </c>
    </row>
    <row r="465" spans="1:17" x14ac:dyDescent="0.35">
      <c r="A465" s="19" t="s">
        <v>4</v>
      </c>
      <c r="B465" s="23">
        <v>1410</v>
      </c>
      <c r="C465" s="23">
        <v>1080</v>
      </c>
      <c r="D465" s="19">
        <v>1437</v>
      </c>
      <c r="E465" s="19">
        <v>1705</v>
      </c>
      <c r="F465" s="19">
        <v>1577</v>
      </c>
      <c r="G465" s="19">
        <v>1207</v>
      </c>
      <c r="H465" s="36">
        <v>792</v>
      </c>
      <c r="I465" s="23">
        <f t="shared" si="185"/>
        <v>9208</v>
      </c>
      <c r="J465" s="61">
        <v>2337</v>
      </c>
      <c r="K465" s="61">
        <v>1707</v>
      </c>
      <c r="L465" s="19">
        <v>1582</v>
      </c>
      <c r="M465" s="36">
        <v>1395</v>
      </c>
      <c r="N465" s="23">
        <v>1985</v>
      </c>
      <c r="O465" s="23">
        <v>1020</v>
      </c>
      <c r="P465" s="23">
        <v>1029</v>
      </c>
      <c r="Q465" s="23">
        <f>SUM(J465:P465)</f>
        <v>11055</v>
      </c>
    </row>
    <row r="466" spans="1:17" x14ac:dyDescent="0.35">
      <c r="A466" s="19" t="s">
        <v>112</v>
      </c>
      <c r="B466" s="19">
        <v>0</v>
      </c>
      <c r="C466" s="19">
        <v>0</v>
      </c>
      <c r="D466" s="19">
        <v>0</v>
      </c>
      <c r="E466" s="19">
        <v>0</v>
      </c>
      <c r="F466" s="19">
        <v>0</v>
      </c>
      <c r="G466" s="19">
        <v>0</v>
      </c>
      <c r="H466" s="19">
        <v>0</v>
      </c>
      <c r="I466" s="23">
        <f t="shared" si="185"/>
        <v>0</v>
      </c>
      <c r="J466" s="19">
        <v>0</v>
      </c>
      <c r="K466" s="42">
        <v>0</v>
      </c>
      <c r="L466" s="45">
        <v>0</v>
      </c>
      <c r="M466" s="37">
        <v>0</v>
      </c>
      <c r="N466" s="36">
        <v>0</v>
      </c>
      <c r="O466" s="63">
        <v>0</v>
      </c>
      <c r="P466" s="23">
        <v>0</v>
      </c>
      <c r="Q466" s="23">
        <f>SUM(J466:P466)</f>
        <v>0</v>
      </c>
    </row>
    <row r="467" spans="1:17" x14ac:dyDescent="0.35">
      <c r="A467" s="19" t="s">
        <v>1175</v>
      </c>
      <c r="B467" s="19">
        <v>0</v>
      </c>
      <c r="C467" s="19">
        <v>0</v>
      </c>
      <c r="D467" s="19">
        <v>0</v>
      </c>
      <c r="E467" s="19">
        <v>0</v>
      </c>
      <c r="F467" s="19">
        <v>0</v>
      </c>
      <c r="G467" s="19">
        <v>0</v>
      </c>
      <c r="H467" s="19">
        <v>0</v>
      </c>
      <c r="I467" s="23">
        <f t="shared" ref="I467:I477" si="188">SUM(B467:H467)</f>
        <v>0</v>
      </c>
      <c r="J467" s="19">
        <v>0</v>
      </c>
      <c r="K467" s="42">
        <v>0</v>
      </c>
      <c r="L467" s="45">
        <v>0</v>
      </c>
      <c r="M467" s="37">
        <v>0</v>
      </c>
      <c r="N467" s="36">
        <v>0</v>
      </c>
      <c r="O467" s="63">
        <v>0</v>
      </c>
      <c r="P467" s="23">
        <v>0</v>
      </c>
      <c r="Q467" s="23">
        <f>SUM(J467:P467)</f>
        <v>0</v>
      </c>
    </row>
    <row r="468" spans="1:17" x14ac:dyDescent="0.35">
      <c r="A468" s="19" t="s">
        <v>116</v>
      </c>
      <c r="B468" s="19">
        <v>0</v>
      </c>
      <c r="C468" s="19">
        <v>0</v>
      </c>
      <c r="D468" s="19">
        <v>0</v>
      </c>
      <c r="E468" s="19">
        <v>0</v>
      </c>
      <c r="F468" s="19">
        <v>0</v>
      </c>
      <c r="G468" s="19">
        <v>0</v>
      </c>
      <c r="H468" s="36">
        <v>117</v>
      </c>
      <c r="I468" s="23">
        <f t="shared" si="188"/>
        <v>117</v>
      </c>
      <c r="J468" s="63">
        <v>0</v>
      </c>
      <c r="K468" s="63">
        <v>0</v>
      </c>
      <c r="L468" s="63">
        <v>0</v>
      </c>
      <c r="M468" s="63">
        <v>0</v>
      </c>
      <c r="N468" s="63">
        <v>0</v>
      </c>
      <c r="O468" s="63">
        <v>0</v>
      </c>
      <c r="P468" s="36">
        <v>8</v>
      </c>
      <c r="Q468" s="23">
        <f>SUM(J468:P468)</f>
        <v>8</v>
      </c>
    </row>
    <row r="469" spans="1:17" x14ac:dyDescent="0.35">
      <c r="A469" s="19" t="s">
        <v>124</v>
      </c>
      <c r="B469" s="19">
        <v>0</v>
      </c>
      <c r="C469" s="19">
        <v>0</v>
      </c>
      <c r="D469" s="19">
        <v>0</v>
      </c>
      <c r="E469" s="19">
        <v>0</v>
      </c>
      <c r="F469" s="19">
        <v>0</v>
      </c>
      <c r="G469" s="19">
        <v>0</v>
      </c>
      <c r="H469" s="36">
        <v>53</v>
      </c>
      <c r="I469" s="23">
        <f t="shared" si="188"/>
        <v>53</v>
      </c>
      <c r="J469" s="63">
        <v>0</v>
      </c>
      <c r="K469" s="63">
        <v>0</v>
      </c>
      <c r="L469" s="63">
        <v>0</v>
      </c>
      <c r="M469" s="63">
        <v>0</v>
      </c>
      <c r="N469" s="63">
        <v>0</v>
      </c>
      <c r="O469" s="63">
        <v>0</v>
      </c>
      <c r="P469" s="36">
        <v>52</v>
      </c>
      <c r="Q469" s="23">
        <f>SUM(J469:P469)</f>
        <v>52</v>
      </c>
    </row>
    <row r="470" spans="1:17" x14ac:dyDescent="0.35">
      <c r="A470" s="46" t="s">
        <v>118</v>
      </c>
      <c r="B470" s="46">
        <f>SUM(B465:B469)</f>
        <v>1410</v>
      </c>
      <c r="C470" s="46">
        <f t="shared" ref="C470:H470" si="189">SUM(C465:C469)</f>
        <v>1080</v>
      </c>
      <c r="D470" s="46">
        <f t="shared" si="189"/>
        <v>1437</v>
      </c>
      <c r="E470" s="46">
        <f t="shared" si="189"/>
        <v>1705</v>
      </c>
      <c r="F470" s="46">
        <f t="shared" si="189"/>
        <v>1577</v>
      </c>
      <c r="G470" s="46">
        <f t="shared" si="189"/>
        <v>1207</v>
      </c>
      <c r="H470" s="46">
        <f t="shared" si="189"/>
        <v>962</v>
      </c>
      <c r="I470" s="46">
        <f t="shared" si="188"/>
        <v>9378</v>
      </c>
      <c r="J470" s="46">
        <f t="shared" ref="J470:Q470" si="190">SUM(J465:J469)</f>
        <v>2337</v>
      </c>
      <c r="K470" s="46">
        <f t="shared" si="190"/>
        <v>1707</v>
      </c>
      <c r="L470" s="46">
        <f t="shared" si="190"/>
        <v>1582</v>
      </c>
      <c r="M470" s="46">
        <f t="shared" si="190"/>
        <v>1395</v>
      </c>
      <c r="N470" s="46">
        <f t="shared" si="190"/>
        <v>1985</v>
      </c>
      <c r="O470" s="46">
        <f t="shared" si="190"/>
        <v>1020</v>
      </c>
      <c r="P470" s="46">
        <f t="shared" si="190"/>
        <v>1089</v>
      </c>
      <c r="Q470" s="46">
        <f t="shared" si="190"/>
        <v>11115</v>
      </c>
    </row>
    <row r="471" spans="1:17" x14ac:dyDescent="0.35">
      <c r="A471" s="19" t="s">
        <v>99</v>
      </c>
      <c r="B471" s="19">
        <v>204</v>
      </c>
      <c r="C471" s="19">
        <v>153</v>
      </c>
      <c r="D471" s="23">
        <v>203</v>
      </c>
      <c r="E471" s="19">
        <v>314</v>
      </c>
      <c r="F471" s="19">
        <v>188</v>
      </c>
      <c r="G471" s="19">
        <v>191</v>
      </c>
      <c r="H471" s="19">
        <v>201</v>
      </c>
      <c r="I471" s="23">
        <f t="shared" si="188"/>
        <v>1454</v>
      </c>
      <c r="J471" s="42">
        <v>171</v>
      </c>
      <c r="K471" s="47">
        <v>196</v>
      </c>
      <c r="L471" s="19">
        <v>173</v>
      </c>
      <c r="M471" s="23">
        <v>200</v>
      </c>
      <c r="N471" s="19">
        <v>220</v>
      </c>
      <c r="O471" s="19">
        <v>166</v>
      </c>
      <c r="P471" s="19">
        <v>108</v>
      </c>
      <c r="Q471" s="23">
        <f>SUM(J471:P471)</f>
        <v>1234</v>
      </c>
    </row>
    <row r="472" spans="1:17" x14ac:dyDescent="0.35">
      <c r="A472" s="19" t="s">
        <v>7</v>
      </c>
      <c r="B472" s="19">
        <v>780</v>
      </c>
      <c r="C472" s="19">
        <v>560</v>
      </c>
      <c r="D472" s="19">
        <v>1759</v>
      </c>
      <c r="E472" s="19">
        <v>1738</v>
      </c>
      <c r="F472" s="19">
        <v>1732</v>
      </c>
      <c r="G472" s="19">
        <v>1726</v>
      </c>
      <c r="H472" s="47">
        <v>1705</v>
      </c>
      <c r="I472" s="23">
        <f t="shared" si="188"/>
        <v>10000</v>
      </c>
      <c r="J472" s="50">
        <v>1554</v>
      </c>
      <c r="K472" s="19">
        <v>1669</v>
      </c>
      <c r="L472" s="23">
        <v>1749</v>
      </c>
      <c r="M472" s="19">
        <v>897</v>
      </c>
      <c r="N472" s="23">
        <v>1731</v>
      </c>
      <c r="O472" s="23">
        <v>1340</v>
      </c>
      <c r="P472" s="23">
        <v>1652</v>
      </c>
      <c r="Q472" s="23">
        <f>SUM(J472:P472)</f>
        <v>10592</v>
      </c>
    </row>
    <row r="473" spans="1:17" x14ac:dyDescent="0.35">
      <c r="A473" s="19" t="s">
        <v>103</v>
      </c>
      <c r="B473" s="51">
        <v>737</v>
      </c>
      <c r="C473" s="51">
        <v>754</v>
      </c>
      <c r="D473" s="51">
        <v>765</v>
      </c>
      <c r="E473" s="51">
        <v>756</v>
      </c>
      <c r="F473" s="52">
        <v>755</v>
      </c>
      <c r="G473" s="19">
        <v>778</v>
      </c>
      <c r="H473" s="53">
        <v>742</v>
      </c>
      <c r="I473" s="23">
        <f t="shared" si="188"/>
        <v>5287</v>
      </c>
      <c r="J473" s="50">
        <v>767</v>
      </c>
      <c r="K473" s="19">
        <v>736</v>
      </c>
      <c r="L473" s="23">
        <v>86</v>
      </c>
      <c r="M473" s="19">
        <v>752</v>
      </c>
      <c r="N473" s="23">
        <v>724</v>
      </c>
      <c r="O473" s="23">
        <v>760</v>
      </c>
      <c r="P473" s="23">
        <v>731</v>
      </c>
      <c r="Q473" s="23">
        <f>P473+O473+N473+M473+L473+K473+J473</f>
        <v>4556</v>
      </c>
    </row>
    <row r="474" spans="1:17" x14ac:dyDescent="0.35">
      <c r="A474" s="19" t="s">
        <v>1178</v>
      </c>
      <c r="B474" s="51">
        <v>0</v>
      </c>
      <c r="C474" s="51">
        <v>0</v>
      </c>
      <c r="D474" s="51">
        <v>0</v>
      </c>
      <c r="E474" s="51">
        <v>0</v>
      </c>
      <c r="F474" s="51">
        <v>0</v>
      </c>
      <c r="G474" s="19">
        <v>0</v>
      </c>
      <c r="H474" s="53">
        <v>0</v>
      </c>
      <c r="I474" s="40">
        <f t="shared" si="188"/>
        <v>0</v>
      </c>
      <c r="J474" s="50">
        <v>0</v>
      </c>
      <c r="K474" s="19">
        <v>0</v>
      </c>
      <c r="L474" s="23">
        <v>0</v>
      </c>
      <c r="M474" s="19">
        <v>0</v>
      </c>
      <c r="N474" s="23">
        <v>0</v>
      </c>
      <c r="O474" s="23">
        <v>0</v>
      </c>
      <c r="P474" s="23">
        <v>0</v>
      </c>
      <c r="Q474" s="23">
        <v>0</v>
      </c>
    </row>
    <row r="475" spans="1:17" x14ac:dyDescent="0.35">
      <c r="A475" s="20" t="s">
        <v>1177</v>
      </c>
      <c r="B475" s="51">
        <v>0</v>
      </c>
      <c r="C475" s="51">
        <v>0</v>
      </c>
      <c r="D475" s="51">
        <v>0</v>
      </c>
      <c r="E475" s="51">
        <v>0</v>
      </c>
      <c r="F475" s="51">
        <v>0</v>
      </c>
      <c r="G475" s="51">
        <v>0</v>
      </c>
      <c r="H475" s="20">
        <v>0</v>
      </c>
      <c r="I475" s="23">
        <f t="shared" si="188"/>
        <v>0</v>
      </c>
      <c r="J475" s="19">
        <v>0</v>
      </c>
      <c r="K475" s="19">
        <v>0</v>
      </c>
      <c r="L475" s="19">
        <v>0</v>
      </c>
      <c r="M475" s="37">
        <v>0</v>
      </c>
      <c r="N475" s="40">
        <v>0</v>
      </c>
      <c r="O475" s="40">
        <v>0</v>
      </c>
      <c r="P475" s="40">
        <v>0</v>
      </c>
      <c r="Q475" s="23">
        <f>SUM(J475:P475)</f>
        <v>0</v>
      </c>
    </row>
    <row r="476" spans="1:17" x14ac:dyDescent="0.35">
      <c r="A476" s="54" t="s">
        <v>120</v>
      </c>
      <c r="B476" s="55">
        <f>SUM(B471:B475)</f>
        <v>1721</v>
      </c>
      <c r="C476" s="55">
        <f t="shared" ref="C476:H476" si="191">SUM(C471:C475)</f>
        <v>1467</v>
      </c>
      <c r="D476" s="55">
        <f t="shared" si="191"/>
        <v>2727</v>
      </c>
      <c r="E476" s="55">
        <f t="shared" si="191"/>
        <v>2808</v>
      </c>
      <c r="F476" s="55">
        <f t="shared" si="191"/>
        <v>2675</v>
      </c>
      <c r="G476" s="55">
        <f t="shared" si="191"/>
        <v>2695</v>
      </c>
      <c r="H476" s="55">
        <f t="shared" si="191"/>
        <v>2648</v>
      </c>
      <c r="I476" s="55">
        <f t="shared" si="188"/>
        <v>16741</v>
      </c>
      <c r="J476" s="54">
        <f>SUM(J471:J475)</f>
        <v>2492</v>
      </c>
      <c r="K476" s="54">
        <f>SUM(K471:K475)</f>
        <v>2601</v>
      </c>
      <c r="L476" s="54">
        <f>L475+L472+L471</f>
        <v>1922</v>
      </c>
      <c r="M476" s="54">
        <f>SUM(M471:M475)</f>
        <v>1849</v>
      </c>
      <c r="N476" s="54">
        <f>SUM(N471:N475)</f>
        <v>2675</v>
      </c>
      <c r="O476" s="54">
        <f>SUM(O471:O475)</f>
        <v>2266</v>
      </c>
      <c r="P476" s="54">
        <f>SUM(P471:P475)</f>
        <v>2491</v>
      </c>
      <c r="Q476" s="54">
        <f>SUM(Q471:Q475)</f>
        <v>16382</v>
      </c>
    </row>
    <row r="477" spans="1:17" x14ac:dyDescent="0.35">
      <c r="A477" s="56" t="s">
        <v>11</v>
      </c>
      <c r="B477" s="57">
        <f t="shared" ref="B477:H477" si="192">B476+B470+B464</f>
        <v>6576</v>
      </c>
      <c r="C477" s="57">
        <f t="shared" si="192"/>
        <v>3533</v>
      </c>
      <c r="D477" s="57">
        <f t="shared" si="192"/>
        <v>9680</v>
      </c>
      <c r="E477" s="57">
        <f t="shared" si="192"/>
        <v>6902</v>
      </c>
      <c r="F477" s="57">
        <f t="shared" si="192"/>
        <v>7229</v>
      </c>
      <c r="G477" s="57">
        <f t="shared" si="192"/>
        <v>7162</v>
      </c>
      <c r="H477" s="57">
        <f t="shared" si="192"/>
        <v>6818</v>
      </c>
      <c r="I477" s="57">
        <f t="shared" si="188"/>
        <v>47900</v>
      </c>
      <c r="J477" s="56">
        <f t="shared" ref="J477:Q477" si="193">J476+J470+J464</f>
        <v>6950</v>
      </c>
      <c r="K477" s="56">
        <f t="shared" si="193"/>
        <v>8672</v>
      </c>
      <c r="L477" s="56">
        <f t="shared" si="193"/>
        <v>5574</v>
      </c>
      <c r="M477" s="56">
        <f t="shared" si="193"/>
        <v>6181</v>
      </c>
      <c r="N477" s="56">
        <f t="shared" si="193"/>
        <v>7564</v>
      </c>
      <c r="O477" s="56">
        <f t="shared" si="193"/>
        <v>5918</v>
      </c>
      <c r="P477" s="56">
        <f t="shared" si="193"/>
        <v>7249</v>
      </c>
      <c r="Q477" s="56">
        <f t="shared" si="193"/>
        <v>47007</v>
      </c>
    </row>
    <row r="479" spans="1:17" x14ac:dyDescent="0.35">
      <c r="A479" s="31" t="s">
        <v>0</v>
      </c>
      <c r="B479" s="32"/>
      <c r="C479" s="32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</row>
    <row r="480" spans="1:17" ht="15.5" x14ac:dyDescent="0.35">
      <c r="A480" s="33" t="s">
        <v>1</v>
      </c>
      <c r="B480" s="64" t="s">
        <v>1472</v>
      </c>
      <c r="C480" s="64" t="s">
        <v>1475</v>
      </c>
      <c r="D480" s="64" t="s">
        <v>1476</v>
      </c>
      <c r="E480" s="64" t="s">
        <v>1477</v>
      </c>
      <c r="F480" s="64" t="s">
        <v>1478</v>
      </c>
      <c r="G480" s="64" t="s">
        <v>1479</v>
      </c>
      <c r="H480" s="64" t="s">
        <v>1480</v>
      </c>
      <c r="I480" s="65" t="s">
        <v>1532</v>
      </c>
      <c r="J480" s="64" t="s">
        <v>1481</v>
      </c>
      <c r="K480" s="64" t="s">
        <v>1482</v>
      </c>
      <c r="L480" s="64" t="s">
        <v>1483</v>
      </c>
      <c r="M480" s="64" t="s">
        <v>1484</v>
      </c>
      <c r="N480" s="64" t="s">
        <v>1485</v>
      </c>
      <c r="O480" s="64" t="s">
        <v>1486</v>
      </c>
      <c r="P480" s="64" t="s">
        <v>1487</v>
      </c>
      <c r="Q480" s="65" t="s">
        <v>1533</v>
      </c>
    </row>
    <row r="481" spans="1:21" x14ac:dyDescent="0.35">
      <c r="A481" s="19" t="s">
        <v>2</v>
      </c>
      <c r="B481" s="19">
        <v>245</v>
      </c>
      <c r="C481" s="19">
        <v>208</v>
      </c>
      <c r="D481" s="23">
        <v>316</v>
      </c>
      <c r="E481" s="19">
        <v>190</v>
      </c>
      <c r="F481" s="19">
        <v>183</v>
      </c>
      <c r="G481" s="36">
        <v>143</v>
      </c>
      <c r="H481" s="19">
        <v>211</v>
      </c>
      <c r="I481" s="23">
        <f>H481+G481+F481+E481+D481+C481+B481</f>
        <v>1496</v>
      </c>
      <c r="J481" s="37">
        <v>213</v>
      </c>
      <c r="K481" s="19">
        <v>258</v>
      </c>
      <c r="L481" s="19">
        <v>196</v>
      </c>
      <c r="M481" s="36">
        <v>138</v>
      </c>
      <c r="N481" s="19">
        <v>238</v>
      </c>
      <c r="O481" s="19">
        <v>101</v>
      </c>
      <c r="P481" s="19">
        <v>248</v>
      </c>
      <c r="Q481" s="23">
        <f>P481+O481+N481+M481+L481+K481+J481</f>
        <v>1392</v>
      </c>
    </row>
    <row r="482" spans="1:21" x14ac:dyDescent="0.35">
      <c r="A482" s="19" t="s">
        <v>3</v>
      </c>
      <c r="B482" s="19">
        <v>554</v>
      </c>
      <c r="C482" s="19">
        <v>595</v>
      </c>
      <c r="D482" s="23">
        <v>591</v>
      </c>
      <c r="E482" s="19">
        <v>565</v>
      </c>
      <c r="F482" s="37">
        <v>606</v>
      </c>
      <c r="G482" s="19">
        <v>609</v>
      </c>
      <c r="H482" s="19">
        <v>403</v>
      </c>
      <c r="I482" s="23">
        <f>H482+G482+F482+E482+D482+C482+B482</f>
        <v>3923</v>
      </c>
      <c r="J482" s="40">
        <v>627</v>
      </c>
      <c r="K482" s="40">
        <v>652</v>
      </c>
      <c r="L482" s="40">
        <v>560</v>
      </c>
      <c r="M482" s="40">
        <v>628</v>
      </c>
      <c r="N482" s="23">
        <v>546</v>
      </c>
      <c r="O482" s="23">
        <v>565</v>
      </c>
      <c r="P482" s="19">
        <v>629</v>
      </c>
      <c r="Q482" s="40">
        <f>P482+O482+N482+M482+L482+K482+J482</f>
        <v>4207</v>
      </c>
    </row>
    <row r="483" spans="1:21" x14ac:dyDescent="0.35">
      <c r="A483" s="19" t="s">
        <v>100</v>
      </c>
      <c r="B483" s="19">
        <v>200</v>
      </c>
      <c r="C483" s="19">
        <v>175</v>
      </c>
      <c r="D483" s="23">
        <v>210</v>
      </c>
      <c r="E483" s="19">
        <v>210</v>
      </c>
      <c r="F483" s="19">
        <v>210</v>
      </c>
      <c r="G483" s="19">
        <v>150</v>
      </c>
      <c r="H483" s="19">
        <v>200</v>
      </c>
      <c r="I483" s="23">
        <f>H483+G483+F483+E483+D483+C483+B483</f>
        <v>1355</v>
      </c>
      <c r="J483" s="23">
        <v>150</v>
      </c>
      <c r="K483" s="37">
        <v>138</v>
      </c>
      <c r="L483" s="19">
        <v>200</v>
      </c>
      <c r="M483" s="19">
        <v>260</v>
      </c>
      <c r="N483" s="19">
        <v>210</v>
      </c>
      <c r="O483" s="19">
        <v>200</v>
      </c>
      <c r="P483" s="19">
        <v>210</v>
      </c>
      <c r="Q483" s="23">
        <f>P483+O483+N483+M483+L483+K483+J483</f>
        <v>1368</v>
      </c>
    </row>
    <row r="484" spans="1:21" x14ac:dyDescent="0.35">
      <c r="A484" s="19" t="s">
        <v>115</v>
      </c>
      <c r="B484" s="19">
        <v>0</v>
      </c>
      <c r="C484" s="19">
        <v>0</v>
      </c>
      <c r="D484" s="19">
        <v>0</v>
      </c>
      <c r="E484" s="19">
        <v>0</v>
      </c>
      <c r="F484" s="19">
        <v>0</v>
      </c>
      <c r="G484" s="19">
        <v>0</v>
      </c>
      <c r="H484" s="19">
        <v>134</v>
      </c>
      <c r="I484" s="23">
        <f>H484+G484+F484+E484+D484+C484+B484</f>
        <v>134</v>
      </c>
      <c r="J484" s="19">
        <v>0</v>
      </c>
      <c r="K484" s="19">
        <v>0</v>
      </c>
      <c r="L484" s="19">
        <v>0</v>
      </c>
      <c r="M484" s="19">
        <v>0</v>
      </c>
      <c r="N484" s="19">
        <v>0</v>
      </c>
      <c r="O484" s="19">
        <v>0</v>
      </c>
      <c r="P484" s="19">
        <v>193</v>
      </c>
      <c r="Q484" s="23">
        <f>P484+O484+N484+M484+L484+K484+J484</f>
        <v>193</v>
      </c>
    </row>
    <row r="485" spans="1:21" x14ac:dyDescent="0.35">
      <c r="A485" s="19" t="s">
        <v>125</v>
      </c>
      <c r="B485" s="19">
        <v>0</v>
      </c>
      <c r="C485" s="19">
        <v>2091</v>
      </c>
      <c r="D485" s="23">
        <v>2276</v>
      </c>
      <c r="E485" s="19">
        <v>1806</v>
      </c>
      <c r="F485" s="19">
        <v>1918</v>
      </c>
      <c r="G485" s="19">
        <v>2305</v>
      </c>
      <c r="H485" s="19">
        <v>1466</v>
      </c>
      <c r="I485" s="23">
        <f>H485+G485+F485+E485+D485+C485</f>
        <v>11862</v>
      </c>
      <c r="J485" s="59">
        <v>2710</v>
      </c>
      <c r="K485" s="19">
        <v>2973</v>
      </c>
      <c r="L485" s="42">
        <v>2150</v>
      </c>
      <c r="M485" s="19">
        <v>1608</v>
      </c>
      <c r="N485" s="42">
        <v>585</v>
      </c>
      <c r="O485" s="19">
        <v>1876</v>
      </c>
      <c r="P485" s="19">
        <v>3306</v>
      </c>
      <c r="Q485" s="23">
        <f>P485+O485+N485+M485+L485+K485+J485</f>
        <v>15208</v>
      </c>
    </row>
    <row r="486" spans="1:21" x14ac:dyDescent="0.35">
      <c r="A486" s="58" t="s">
        <v>119</v>
      </c>
      <c r="B486" s="58">
        <f t="shared" ref="B486:H486" si="194">SUM(B481:B485)</f>
        <v>999</v>
      </c>
      <c r="C486" s="58">
        <f t="shared" si="194"/>
        <v>3069</v>
      </c>
      <c r="D486" s="58">
        <f t="shared" si="194"/>
        <v>3393</v>
      </c>
      <c r="E486" s="58">
        <f t="shared" si="194"/>
        <v>2771</v>
      </c>
      <c r="F486" s="58">
        <f t="shared" si="194"/>
        <v>2917</v>
      </c>
      <c r="G486" s="58">
        <f t="shared" si="194"/>
        <v>3207</v>
      </c>
      <c r="H486" s="58">
        <f t="shared" si="194"/>
        <v>2414</v>
      </c>
      <c r="I486" s="60">
        <f>H486+G486+F486+E486+D486+C486+B486</f>
        <v>18770</v>
      </c>
      <c r="J486" s="46">
        <f>SUM(J481:J485)</f>
        <v>3700</v>
      </c>
      <c r="K486" s="46">
        <f t="shared" ref="K486:P486" si="195">SUM(K481:K485)</f>
        <v>4021</v>
      </c>
      <c r="L486" s="46">
        <f t="shared" si="195"/>
        <v>3106</v>
      </c>
      <c r="M486" s="46">
        <f t="shared" si="195"/>
        <v>2634</v>
      </c>
      <c r="N486" s="46">
        <f t="shared" si="195"/>
        <v>1579</v>
      </c>
      <c r="O486" s="46">
        <f t="shared" si="195"/>
        <v>2742</v>
      </c>
      <c r="P486" s="46">
        <f t="shared" si="195"/>
        <v>4586</v>
      </c>
      <c r="Q486" s="66">
        <f>Q485+Q484+Q483+Q482+Q481</f>
        <v>22368</v>
      </c>
    </row>
    <row r="487" spans="1:21" x14ac:dyDescent="0.35">
      <c r="A487" s="19" t="s">
        <v>4</v>
      </c>
      <c r="B487" s="23">
        <v>1826</v>
      </c>
      <c r="C487" s="23">
        <v>1861</v>
      </c>
      <c r="D487" s="19">
        <v>1616</v>
      </c>
      <c r="E487" s="19">
        <v>1864</v>
      </c>
      <c r="F487" s="19">
        <v>1995</v>
      </c>
      <c r="G487" s="19">
        <v>1862</v>
      </c>
      <c r="H487" s="36">
        <v>619</v>
      </c>
      <c r="I487" s="23">
        <f>H487+G487+F487+E487+D487+C487+B487</f>
        <v>11643</v>
      </c>
      <c r="J487" s="61">
        <v>967</v>
      </c>
      <c r="K487" s="61">
        <v>1743</v>
      </c>
      <c r="L487" s="19">
        <v>1911</v>
      </c>
      <c r="M487" s="36">
        <v>1992</v>
      </c>
      <c r="N487" s="23">
        <v>1860</v>
      </c>
      <c r="O487" s="21">
        <v>1369</v>
      </c>
      <c r="P487" s="59">
        <v>1800</v>
      </c>
      <c r="Q487" s="23">
        <f>P487+O487+N487+M487+L487+K487+J487</f>
        <v>11642</v>
      </c>
      <c r="T487" s="21"/>
    </row>
    <row r="488" spans="1:21" x14ac:dyDescent="0.35">
      <c r="A488" s="19" t="s">
        <v>112</v>
      </c>
      <c r="B488" s="19">
        <v>0</v>
      </c>
      <c r="C488" s="19">
        <v>0</v>
      </c>
      <c r="D488" s="19">
        <v>0</v>
      </c>
      <c r="E488" s="19">
        <v>0</v>
      </c>
      <c r="F488" s="19">
        <v>0</v>
      </c>
      <c r="G488" s="19">
        <v>0</v>
      </c>
      <c r="H488" s="19">
        <v>0</v>
      </c>
      <c r="I488" s="23">
        <f t="shared" ref="I488:I496" si="196">H488+G488+F488+E488+D488+C488+B488</f>
        <v>0</v>
      </c>
      <c r="J488" s="19">
        <v>0</v>
      </c>
      <c r="K488" s="42">
        <v>0</v>
      </c>
      <c r="L488" s="45">
        <v>0</v>
      </c>
      <c r="M488" s="37">
        <v>0</v>
      </c>
      <c r="N488" s="36">
        <v>0</v>
      </c>
      <c r="O488" s="63">
        <v>0</v>
      </c>
      <c r="P488" s="23">
        <v>0</v>
      </c>
      <c r="Q488" s="23">
        <v>0</v>
      </c>
    </row>
    <row r="489" spans="1:21" x14ac:dyDescent="0.35">
      <c r="A489" s="19" t="s">
        <v>1175</v>
      </c>
      <c r="B489" s="19">
        <v>0</v>
      </c>
      <c r="C489" s="19">
        <v>0</v>
      </c>
      <c r="D489" s="19">
        <v>0</v>
      </c>
      <c r="E489" s="19">
        <v>0</v>
      </c>
      <c r="F489" s="19">
        <v>0</v>
      </c>
      <c r="G489" s="19">
        <v>0</v>
      </c>
      <c r="H489" s="19">
        <v>0</v>
      </c>
      <c r="I489" s="23">
        <f t="shared" si="196"/>
        <v>0</v>
      </c>
      <c r="J489" s="19">
        <v>0</v>
      </c>
      <c r="K489" s="42">
        <v>0</v>
      </c>
      <c r="L489" s="45">
        <v>0</v>
      </c>
      <c r="M489" s="37">
        <v>0</v>
      </c>
      <c r="N489" s="36">
        <v>0</v>
      </c>
      <c r="O489" s="63">
        <v>0</v>
      </c>
      <c r="P489" s="23">
        <v>0</v>
      </c>
      <c r="Q489" s="23">
        <f>P489+O489+N489+M489+L489+K489+J489+I489</f>
        <v>0</v>
      </c>
    </row>
    <row r="490" spans="1:21" x14ac:dyDescent="0.35">
      <c r="A490" s="19" t="s">
        <v>116</v>
      </c>
      <c r="B490" s="19">
        <v>0</v>
      </c>
      <c r="C490" s="19">
        <v>0</v>
      </c>
      <c r="D490" s="19">
        <v>0</v>
      </c>
      <c r="E490" s="19">
        <v>0</v>
      </c>
      <c r="F490" s="19">
        <v>0</v>
      </c>
      <c r="G490" s="19">
        <v>0</v>
      </c>
      <c r="H490" s="36">
        <v>35</v>
      </c>
      <c r="I490" s="23">
        <f t="shared" si="196"/>
        <v>35</v>
      </c>
      <c r="J490" s="63">
        <v>0</v>
      </c>
      <c r="K490" s="63">
        <v>0</v>
      </c>
      <c r="L490" s="63">
        <v>0</v>
      </c>
      <c r="M490" s="63">
        <v>0</v>
      </c>
      <c r="N490" s="63">
        <v>0</v>
      </c>
      <c r="O490" s="63">
        <v>0</v>
      </c>
      <c r="P490" s="23">
        <v>49</v>
      </c>
      <c r="Q490" s="23">
        <f t="shared" ref="Q490:Q497" si="197">P490+O490+N490+M490+L490+K490+J490</f>
        <v>49</v>
      </c>
    </row>
    <row r="491" spans="1:21" x14ac:dyDescent="0.35">
      <c r="A491" s="19" t="s">
        <v>124</v>
      </c>
      <c r="B491" s="19">
        <v>0</v>
      </c>
      <c r="C491" s="19">
        <v>0</v>
      </c>
      <c r="D491" s="19">
        <v>0</v>
      </c>
      <c r="E491" s="19">
        <v>0</v>
      </c>
      <c r="F491" s="19">
        <v>0</v>
      </c>
      <c r="G491" s="19">
        <v>0</v>
      </c>
      <c r="H491" s="36">
        <v>100</v>
      </c>
      <c r="I491" s="23">
        <f t="shared" si="196"/>
        <v>100</v>
      </c>
      <c r="J491" s="63">
        <v>0</v>
      </c>
      <c r="K491" s="63">
        <v>0</v>
      </c>
      <c r="L491" s="63">
        <v>0</v>
      </c>
      <c r="M491" s="63">
        <v>0</v>
      </c>
      <c r="N491" s="63">
        <v>0</v>
      </c>
      <c r="O491" s="63">
        <v>0</v>
      </c>
      <c r="P491" s="36">
        <v>78</v>
      </c>
      <c r="Q491" s="23">
        <f t="shared" si="197"/>
        <v>78</v>
      </c>
      <c r="U491" s="67"/>
    </row>
    <row r="492" spans="1:21" x14ac:dyDescent="0.35">
      <c r="A492" s="46" t="s">
        <v>118</v>
      </c>
      <c r="B492" s="46">
        <f t="shared" ref="B492:H492" si="198">SUM(B487:B491)</f>
        <v>1826</v>
      </c>
      <c r="C492" s="46">
        <f t="shared" si="198"/>
        <v>1861</v>
      </c>
      <c r="D492" s="46">
        <f t="shared" si="198"/>
        <v>1616</v>
      </c>
      <c r="E492" s="46">
        <f t="shared" si="198"/>
        <v>1864</v>
      </c>
      <c r="F492" s="46">
        <f t="shared" si="198"/>
        <v>1995</v>
      </c>
      <c r="G492" s="46">
        <f t="shared" si="198"/>
        <v>1862</v>
      </c>
      <c r="H492" s="46">
        <f t="shared" si="198"/>
        <v>754</v>
      </c>
      <c r="I492" s="46">
        <f>H492+G492+F492+E492+D492+C492+B492</f>
        <v>11778</v>
      </c>
      <c r="J492" s="46">
        <f>SUM(J487:J491)</f>
        <v>967</v>
      </c>
      <c r="K492" s="46">
        <f>SUM(K487:K491)</f>
        <v>1743</v>
      </c>
      <c r="L492" s="46">
        <f>SUM(L487:L491)</f>
        <v>1911</v>
      </c>
      <c r="M492" s="46">
        <f>SUM(M487:M491)</f>
        <v>1992</v>
      </c>
      <c r="N492" s="46">
        <f>SUM(N487:N491)</f>
        <v>1860</v>
      </c>
      <c r="O492" s="46">
        <f>O491+O490+O489+O488+O487</f>
        <v>1369</v>
      </c>
      <c r="P492" s="46">
        <f>P491+P489+P488+P487</f>
        <v>1878</v>
      </c>
      <c r="Q492" s="46">
        <f t="shared" si="197"/>
        <v>11720</v>
      </c>
    </row>
    <row r="493" spans="1:21" x14ac:dyDescent="0.35">
      <c r="A493" s="19" t="s">
        <v>99</v>
      </c>
      <c r="B493" s="19">
        <v>0</v>
      </c>
      <c r="C493" s="19">
        <v>110</v>
      </c>
      <c r="D493" s="23">
        <v>243</v>
      </c>
      <c r="E493" s="19">
        <v>180</v>
      </c>
      <c r="F493" s="19">
        <v>199</v>
      </c>
      <c r="G493" s="19">
        <v>206</v>
      </c>
      <c r="H493" s="19">
        <v>230</v>
      </c>
      <c r="I493" s="23">
        <f>H493+G493+F493+E493+D493+C493+B493</f>
        <v>1168</v>
      </c>
      <c r="J493" s="42">
        <v>173</v>
      </c>
      <c r="K493" s="47">
        <v>245</v>
      </c>
      <c r="L493" s="19">
        <v>208</v>
      </c>
      <c r="M493" s="23">
        <v>186</v>
      </c>
      <c r="N493" s="19">
        <v>187</v>
      </c>
      <c r="O493" s="19">
        <v>230</v>
      </c>
      <c r="P493" s="19">
        <v>177</v>
      </c>
      <c r="Q493" s="23">
        <f t="shared" si="197"/>
        <v>1406</v>
      </c>
    </row>
    <row r="494" spans="1:21" x14ac:dyDescent="0.35">
      <c r="A494" s="19" t="s">
        <v>7</v>
      </c>
      <c r="B494" s="19">
        <v>1667</v>
      </c>
      <c r="C494" s="19">
        <v>1748</v>
      </c>
      <c r="D494" s="19">
        <v>1680</v>
      </c>
      <c r="E494" s="19">
        <v>1689</v>
      </c>
      <c r="F494" s="19">
        <v>1740</v>
      </c>
      <c r="G494" s="19">
        <v>1701</v>
      </c>
      <c r="H494" s="47">
        <v>1339</v>
      </c>
      <c r="I494" s="23">
        <f>H494+G494+F494+E494+D494+C494+B494</f>
        <v>11564</v>
      </c>
      <c r="J494" s="50">
        <v>1640</v>
      </c>
      <c r="K494" s="19">
        <v>1780</v>
      </c>
      <c r="L494" s="23">
        <v>1682</v>
      </c>
      <c r="M494" s="19">
        <v>1729</v>
      </c>
      <c r="N494" s="23">
        <v>1724</v>
      </c>
      <c r="O494" s="23">
        <v>1734</v>
      </c>
      <c r="P494" s="23">
        <v>1764</v>
      </c>
      <c r="Q494" s="23">
        <f t="shared" si="197"/>
        <v>12053</v>
      </c>
    </row>
    <row r="495" spans="1:21" x14ac:dyDescent="0.35">
      <c r="A495" s="19" t="s">
        <v>103</v>
      </c>
      <c r="B495" s="51">
        <v>96</v>
      </c>
      <c r="C495" s="51">
        <v>438</v>
      </c>
      <c r="D495" s="51">
        <v>702</v>
      </c>
      <c r="E495" s="51">
        <v>704</v>
      </c>
      <c r="F495" s="52">
        <v>737</v>
      </c>
      <c r="G495" s="19">
        <v>681</v>
      </c>
      <c r="H495" s="53">
        <v>763</v>
      </c>
      <c r="I495" s="40">
        <f>H495+G495+F495+E495+D495+C495+B495</f>
        <v>4121</v>
      </c>
      <c r="J495" s="50">
        <v>723</v>
      </c>
      <c r="K495" s="19">
        <v>768</v>
      </c>
      <c r="L495" s="23">
        <v>747</v>
      </c>
      <c r="M495" s="19">
        <v>495</v>
      </c>
      <c r="N495" s="23">
        <v>558</v>
      </c>
      <c r="O495" s="23">
        <v>650</v>
      </c>
      <c r="P495" s="23">
        <v>775</v>
      </c>
      <c r="Q495" s="23">
        <f t="shared" si="197"/>
        <v>4716</v>
      </c>
    </row>
    <row r="496" spans="1:21" x14ac:dyDescent="0.35">
      <c r="A496" s="19" t="s">
        <v>1178</v>
      </c>
      <c r="B496" s="51">
        <v>0</v>
      </c>
      <c r="C496" s="51">
        <v>0</v>
      </c>
      <c r="D496" s="51">
        <v>0</v>
      </c>
      <c r="E496" s="51">
        <v>0</v>
      </c>
      <c r="F496" s="51">
        <v>0</v>
      </c>
      <c r="G496" s="19">
        <v>0</v>
      </c>
      <c r="H496" s="53">
        <v>0</v>
      </c>
      <c r="I496" s="40">
        <f t="shared" si="196"/>
        <v>0</v>
      </c>
      <c r="J496" s="50">
        <v>0</v>
      </c>
      <c r="K496" s="19">
        <v>0</v>
      </c>
      <c r="L496" s="23">
        <v>0</v>
      </c>
      <c r="M496" s="19">
        <v>0</v>
      </c>
      <c r="N496" s="23">
        <v>0</v>
      </c>
      <c r="O496" s="23">
        <v>0</v>
      </c>
      <c r="P496" s="23">
        <v>0</v>
      </c>
      <c r="Q496" s="23">
        <f t="shared" si="197"/>
        <v>0</v>
      </c>
    </row>
    <row r="497" spans="1:17" x14ac:dyDescent="0.35">
      <c r="A497" s="20" t="s">
        <v>1177</v>
      </c>
      <c r="B497" s="51">
        <v>0</v>
      </c>
      <c r="C497" s="51">
        <v>0</v>
      </c>
      <c r="D497" s="51">
        <v>0</v>
      </c>
      <c r="E497" s="51">
        <v>0</v>
      </c>
      <c r="F497" s="51">
        <v>0</v>
      </c>
      <c r="G497" s="51">
        <v>0</v>
      </c>
      <c r="H497" s="20">
        <v>0</v>
      </c>
      <c r="I497" s="40">
        <f>H497+G497+F497+E497+D497+C497+B497</f>
        <v>0</v>
      </c>
      <c r="J497" s="19">
        <v>0</v>
      </c>
      <c r="K497" s="19">
        <v>0</v>
      </c>
      <c r="L497" s="19">
        <v>0</v>
      </c>
      <c r="M497" s="37">
        <v>0</v>
      </c>
      <c r="N497" s="40">
        <v>0</v>
      </c>
      <c r="O497" s="40">
        <v>0</v>
      </c>
      <c r="P497" s="40">
        <v>0</v>
      </c>
      <c r="Q497" s="40">
        <f t="shared" si="197"/>
        <v>0</v>
      </c>
    </row>
    <row r="498" spans="1:17" x14ac:dyDescent="0.35">
      <c r="A498" s="54" t="s">
        <v>120</v>
      </c>
      <c r="B498" s="55">
        <f>SUM(B493:B497)</f>
        <v>1763</v>
      </c>
      <c r="C498" s="55">
        <f>SUM(C493:C497)</f>
        <v>2296</v>
      </c>
      <c r="D498" s="55">
        <f>SUM(D493:D497)</f>
        <v>2625</v>
      </c>
      <c r="E498" s="55">
        <f t="shared" ref="E498:L498" si="199">E497+E496+E495+E494+E493</f>
        <v>2573</v>
      </c>
      <c r="F498" s="55">
        <f t="shared" si="199"/>
        <v>2676</v>
      </c>
      <c r="G498" s="55">
        <f t="shared" si="199"/>
        <v>2588</v>
      </c>
      <c r="H498" s="55">
        <f t="shared" si="199"/>
        <v>2332</v>
      </c>
      <c r="I498" s="55">
        <f>H498+G498+F498+E498+D498+C498+B498</f>
        <v>16853</v>
      </c>
      <c r="J498" s="54">
        <f t="shared" si="199"/>
        <v>2536</v>
      </c>
      <c r="K498" s="54">
        <f t="shared" si="199"/>
        <v>2793</v>
      </c>
      <c r="L498" s="54">
        <f t="shared" si="199"/>
        <v>2637</v>
      </c>
      <c r="M498" s="54">
        <f>M497+M496+M495+M494+M493</f>
        <v>2410</v>
      </c>
      <c r="N498" s="55">
        <f>N497+N496+N495+N494+N493</f>
        <v>2469</v>
      </c>
      <c r="O498" s="55">
        <f>O497+O496+O495+O494+O493</f>
        <v>2614</v>
      </c>
      <c r="P498" s="55">
        <f>P497+P496+P495+P494+P493</f>
        <v>2716</v>
      </c>
      <c r="Q498" s="55">
        <f>P498+O498+N498+M498+L498+K498+J498</f>
        <v>18175</v>
      </c>
    </row>
    <row r="499" spans="1:17" x14ac:dyDescent="0.35">
      <c r="A499" s="56" t="s">
        <v>11</v>
      </c>
      <c r="B499" s="57">
        <f t="shared" ref="B499:L499" si="200">B498+B492+B486</f>
        <v>4588</v>
      </c>
      <c r="C499" s="57">
        <f t="shared" si="200"/>
        <v>7226</v>
      </c>
      <c r="D499" s="57">
        <f t="shared" si="200"/>
        <v>7634</v>
      </c>
      <c r="E499" s="57">
        <f t="shared" si="200"/>
        <v>7208</v>
      </c>
      <c r="F499" s="57">
        <f t="shared" si="200"/>
        <v>7588</v>
      </c>
      <c r="G499" s="57">
        <f t="shared" si="200"/>
        <v>7657</v>
      </c>
      <c r="H499" s="57">
        <f t="shared" si="200"/>
        <v>5500</v>
      </c>
      <c r="I499" s="57">
        <f>H499+G499+F499+E499+D499+C499+B499</f>
        <v>47401</v>
      </c>
      <c r="J499" s="57">
        <f t="shared" si="200"/>
        <v>7203</v>
      </c>
      <c r="K499" s="57">
        <f t="shared" si="200"/>
        <v>8557</v>
      </c>
      <c r="L499" s="57">
        <f t="shared" si="200"/>
        <v>7654</v>
      </c>
      <c r="M499" s="57">
        <f>M498+M492+M486</f>
        <v>7036</v>
      </c>
      <c r="N499" s="57">
        <f>N498+N492+N486</f>
        <v>5908</v>
      </c>
      <c r="O499" s="57">
        <f>O498+O492+O486</f>
        <v>6725</v>
      </c>
      <c r="P499" s="57">
        <f>P498+P492+P486</f>
        <v>9180</v>
      </c>
      <c r="Q499" s="57">
        <f>P499+O499+N499+M499+L499+K499+J499</f>
        <v>52263</v>
      </c>
    </row>
    <row r="501" spans="1:17" x14ac:dyDescent="0.35">
      <c r="A501" s="31" t="s">
        <v>0</v>
      </c>
      <c r="B501" s="32"/>
      <c r="C501" s="32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</row>
    <row r="502" spans="1:17" ht="15.5" x14ac:dyDescent="0.35">
      <c r="A502" s="33" t="s">
        <v>1</v>
      </c>
      <c r="B502" s="64" t="s">
        <v>1488</v>
      </c>
      <c r="C502" s="64" t="s">
        <v>1489</v>
      </c>
      <c r="D502" s="64" t="s">
        <v>1490</v>
      </c>
      <c r="E502" s="64" t="s">
        <v>1491</v>
      </c>
      <c r="F502" s="64" t="s">
        <v>1492</v>
      </c>
      <c r="G502" s="64" t="s">
        <v>1493</v>
      </c>
      <c r="H502" s="64" t="s">
        <v>1508</v>
      </c>
      <c r="I502" s="65" t="s">
        <v>1545</v>
      </c>
      <c r="J502" s="64" t="s">
        <v>1546</v>
      </c>
      <c r="K502" s="64" t="s">
        <v>1559</v>
      </c>
      <c r="L502" s="64" t="s">
        <v>1563</v>
      </c>
      <c r="M502" s="64" t="s">
        <v>1549</v>
      </c>
      <c r="N502" s="64" t="s">
        <v>1550</v>
      </c>
      <c r="O502" s="64" t="s">
        <v>1551</v>
      </c>
      <c r="P502" s="64" t="s">
        <v>1552</v>
      </c>
      <c r="Q502" s="65" t="s">
        <v>1562</v>
      </c>
    </row>
    <row r="503" spans="1:17" x14ac:dyDescent="0.35">
      <c r="A503" s="19" t="s">
        <v>2</v>
      </c>
      <c r="B503" s="19">
        <v>338</v>
      </c>
      <c r="C503" s="19">
        <v>210</v>
      </c>
      <c r="D503" s="23">
        <v>347</v>
      </c>
      <c r="E503" s="19">
        <v>230</v>
      </c>
      <c r="F503" s="19">
        <v>464</v>
      </c>
      <c r="G503" s="36">
        <v>217</v>
      </c>
      <c r="H503" s="19">
        <v>186</v>
      </c>
      <c r="I503" s="23">
        <f>H503+G503+F503+E503+D503+C503+B503</f>
        <v>1992</v>
      </c>
      <c r="J503" s="37">
        <v>214</v>
      </c>
      <c r="K503" s="19">
        <v>217</v>
      </c>
      <c r="L503" s="19">
        <v>131</v>
      </c>
      <c r="M503" s="36">
        <v>286</v>
      </c>
      <c r="N503" s="19">
        <v>255</v>
      </c>
      <c r="O503" s="19">
        <v>230</v>
      </c>
      <c r="P503" s="19">
        <v>193</v>
      </c>
      <c r="Q503" s="23">
        <f>P503+O503+N503+M503+L503+K503+J503</f>
        <v>1526</v>
      </c>
    </row>
    <row r="504" spans="1:17" x14ac:dyDescent="0.35">
      <c r="A504" s="19" t="s">
        <v>3</v>
      </c>
      <c r="B504" s="19">
        <v>552</v>
      </c>
      <c r="C504" s="19">
        <v>570</v>
      </c>
      <c r="D504" s="23">
        <v>662</v>
      </c>
      <c r="E504" s="19">
        <v>525</v>
      </c>
      <c r="F504" s="37">
        <v>322</v>
      </c>
      <c r="G504" s="19">
        <v>650</v>
      </c>
      <c r="H504" s="19">
        <v>407</v>
      </c>
      <c r="I504" s="23">
        <f>H504+G504+F504+E504+D504+C504+B504</f>
        <v>3688</v>
      </c>
      <c r="J504" s="40">
        <v>675</v>
      </c>
      <c r="K504" s="40">
        <v>655</v>
      </c>
      <c r="L504" s="40">
        <v>598</v>
      </c>
      <c r="M504" s="40">
        <v>630</v>
      </c>
      <c r="N504" s="23">
        <v>501</v>
      </c>
      <c r="O504" s="23">
        <v>404</v>
      </c>
      <c r="P504" s="23">
        <v>598</v>
      </c>
      <c r="Q504" s="40">
        <f>P504+O504+N504+M504+L504+K504+J504</f>
        <v>4061</v>
      </c>
    </row>
    <row r="505" spans="1:17" x14ac:dyDescent="0.35">
      <c r="A505" s="19" t="s">
        <v>100</v>
      </c>
      <c r="B505" s="19">
        <v>150</v>
      </c>
      <c r="C505" s="19">
        <v>160</v>
      </c>
      <c r="D505" s="23">
        <v>270</v>
      </c>
      <c r="E505" s="19">
        <v>200</v>
      </c>
      <c r="F505" s="19">
        <v>150</v>
      </c>
      <c r="G505" s="19">
        <v>250</v>
      </c>
      <c r="H505" s="19">
        <v>200</v>
      </c>
      <c r="I505" s="23">
        <f>H505+G505+F505+E505+D505+C505+B505</f>
        <v>1380</v>
      </c>
      <c r="J505" s="23">
        <v>200</v>
      </c>
      <c r="K505" s="37">
        <v>200</v>
      </c>
      <c r="L505" s="19">
        <v>150</v>
      </c>
      <c r="M505" s="19">
        <v>200</v>
      </c>
      <c r="N505" s="19">
        <v>200</v>
      </c>
      <c r="O505" s="19">
        <v>200</v>
      </c>
      <c r="P505" s="19">
        <v>160</v>
      </c>
      <c r="Q505" s="23">
        <f>P505+O505+N505+M505+L505+K505+J505</f>
        <v>1310</v>
      </c>
    </row>
    <row r="506" spans="1:17" x14ac:dyDescent="0.35">
      <c r="A506" s="19" t="s">
        <v>115</v>
      </c>
      <c r="B506" s="19">
        <v>0</v>
      </c>
      <c r="C506" s="19">
        <v>0</v>
      </c>
      <c r="D506" s="19">
        <v>0</v>
      </c>
      <c r="E506" s="19">
        <v>0</v>
      </c>
      <c r="F506" s="19">
        <v>0</v>
      </c>
      <c r="G506" s="19">
        <v>0</v>
      </c>
      <c r="H506" s="19">
        <v>247</v>
      </c>
      <c r="I506" s="23">
        <f>H506+G506+F506+E506+D506+C506+B506</f>
        <v>247</v>
      </c>
      <c r="J506" s="19">
        <v>0</v>
      </c>
      <c r="K506" s="19">
        <v>0</v>
      </c>
      <c r="L506" s="19">
        <v>0</v>
      </c>
      <c r="M506" s="19">
        <v>0</v>
      </c>
      <c r="N506" s="19">
        <v>0</v>
      </c>
      <c r="O506" s="19">
        <v>0</v>
      </c>
      <c r="P506" s="19">
        <v>200</v>
      </c>
      <c r="Q506" s="23">
        <f>P506+O506+N506+M506+L506+K506+J506</f>
        <v>200</v>
      </c>
    </row>
    <row r="507" spans="1:17" x14ac:dyDescent="0.35">
      <c r="A507" s="19" t="s">
        <v>125</v>
      </c>
      <c r="B507" s="19">
        <v>2744</v>
      </c>
      <c r="C507" s="19">
        <v>3442</v>
      </c>
      <c r="D507" s="23">
        <v>1611</v>
      </c>
      <c r="E507" s="19">
        <v>1635</v>
      </c>
      <c r="F507" s="19">
        <v>1098</v>
      </c>
      <c r="G507" s="19">
        <v>1405</v>
      </c>
      <c r="H507" s="19">
        <v>2078</v>
      </c>
      <c r="I507" s="23">
        <f>SUM(B507:H507)</f>
        <v>14013</v>
      </c>
      <c r="J507" s="59">
        <v>2917</v>
      </c>
      <c r="K507" s="19">
        <v>2378</v>
      </c>
      <c r="L507" s="42">
        <v>1891</v>
      </c>
      <c r="M507" s="19">
        <v>1176</v>
      </c>
      <c r="N507" s="42">
        <v>1829</v>
      </c>
      <c r="O507" s="19">
        <v>0</v>
      </c>
      <c r="P507" s="19">
        <v>1811</v>
      </c>
      <c r="Q507" s="23">
        <f>P507+O507+N507+M507+L507+K507+J507</f>
        <v>12002</v>
      </c>
    </row>
    <row r="508" spans="1:17" x14ac:dyDescent="0.35">
      <c r="A508" s="58" t="s">
        <v>119</v>
      </c>
      <c r="B508" s="58">
        <f>SUM(B503:B507)</f>
        <v>3784</v>
      </c>
      <c r="C508" s="58">
        <f t="shared" ref="C508:J508" si="201">SUM(C503:C507)</f>
        <v>4382</v>
      </c>
      <c r="D508" s="58">
        <f t="shared" si="201"/>
        <v>2890</v>
      </c>
      <c r="E508" s="58">
        <f t="shared" si="201"/>
        <v>2590</v>
      </c>
      <c r="F508" s="58">
        <f t="shared" si="201"/>
        <v>2034</v>
      </c>
      <c r="G508" s="58">
        <f t="shared" si="201"/>
        <v>2522</v>
      </c>
      <c r="H508" s="58">
        <f t="shared" si="201"/>
        <v>3118</v>
      </c>
      <c r="I508" s="68">
        <f>SUM(I503:I507)</f>
        <v>21320</v>
      </c>
      <c r="J508" s="58">
        <f t="shared" si="201"/>
        <v>4006</v>
      </c>
      <c r="K508" s="58">
        <f>SUM(K503:K507)</f>
        <v>3450</v>
      </c>
      <c r="L508" s="58">
        <f>SUM(L503:L507)</f>
        <v>2770</v>
      </c>
      <c r="M508" s="58">
        <f>SUM(M503:M507)</f>
        <v>2292</v>
      </c>
      <c r="N508" s="58">
        <v>2785</v>
      </c>
      <c r="O508" s="58">
        <v>834</v>
      </c>
      <c r="P508" s="58">
        <v>2962</v>
      </c>
      <c r="Q508" s="66">
        <f>Q507+Q506+Q505+Q504+Q503</f>
        <v>19099</v>
      </c>
    </row>
    <row r="509" spans="1:17" x14ac:dyDescent="0.35">
      <c r="A509" s="19" t="s">
        <v>4</v>
      </c>
      <c r="B509" s="23">
        <v>2288</v>
      </c>
      <c r="C509" s="23">
        <v>2161</v>
      </c>
      <c r="D509" s="19">
        <v>2024</v>
      </c>
      <c r="E509" s="19">
        <v>2064</v>
      </c>
      <c r="F509" s="19">
        <v>1367</v>
      </c>
      <c r="G509" s="19">
        <v>2086</v>
      </c>
      <c r="H509" s="36">
        <v>1968</v>
      </c>
      <c r="I509" s="23">
        <f>SUM(B509:H509)</f>
        <v>13958</v>
      </c>
      <c r="J509" s="61">
        <v>2173</v>
      </c>
      <c r="K509" s="61">
        <v>1858</v>
      </c>
      <c r="L509" s="19">
        <v>1331</v>
      </c>
      <c r="M509" s="36">
        <v>1821</v>
      </c>
      <c r="N509" s="23">
        <v>1953</v>
      </c>
      <c r="O509" s="23">
        <v>0</v>
      </c>
      <c r="P509" s="23">
        <v>2158</v>
      </c>
      <c r="Q509" s="23">
        <f>P509+O509+N509+M509+L509+K509+J509</f>
        <v>11294</v>
      </c>
    </row>
    <row r="510" spans="1:17" x14ac:dyDescent="0.35">
      <c r="A510" s="19" t="s">
        <v>112</v>
      </c>
      <c r="B510" s="19">
        <v>0</v>
      </c>
      <c r="C510" s="19">
        <v>0</v>
      </c>
      <c r="D510" s="19">
        <v>0</v>
      </c>
      <c r="E510" s="19">
        <v>0</v>
      </c>
      <c r="F510" s="19">
        <v>0</v>
      </c>
      <c r="G510" s="19">
        <v>0</v>
      </c>
      <c r="H510" s="19">
        <v>0</v>
      </c>
      <c r="I510" s="23">
        <f>H510+G510+F510+E510+D510+C510+B510</f>
        <v>0</v>
      </c>
      <c r="J510" s="19">
        <v>0</v>
      </c>
      <c r="K510" s="42">
        <v>0</v>
      </c>
      <c r="L510" s="45">
        <v>0</v>
      </c>
      <c r="M510" s="37">
        <v>0</v>
      </c>
      <c r="N510" s="36">
        <v>0</v>
      </c>
      <c r="O510" s="63">
        <v>0</v>
      </c>
      <c r="P510" s="23">
        <v>0</v>
      </c>
      <c r="Q510" s="23">
        <f>P510+O510+N510+M510+L511</f>
        <v>0</v>
      </c>
    </row>
    <row r="511" spans="1:17" x14ac:dyDescent="0.35">
      <c r="A511" s="19" t="s">
        <v>1175</v>
      </c>
      <c r="B511" s="19">
        <v>0</v>
      </c>
      <c r="C511" s="19">
        <v>0</v>
      </c>
      <c r="D511" s="19">
        <v>0</v>
      </c>
      <c r="E511" s="19">
        <v>0</v>
      </c>
      <c r="F511" s="19">
        <v>0</v>
      </c>
      <c r="G511" s="19">
        <v>0</v>
      </c>
      <c r="H511" s="19">
        <v>0</v>
      </c>
      <c r="I511" s="23">
        <f>H511+G511+F511+E511+D511+C511+B511</f>
        <v>0</v>
      </c>
      <c r="J511" s="19">
        <v>0</v>
      </c>
      <c r="K511" s="42">
        <v>0</v>
      </c>
      <c r="L511" s="45">
        <v>0</v>
      </c>
      <c r="M511" s="37">
        <v>0</v>
      </c>
      <c r="N511" s="36">
        <v>0</v>
      </c>
      <c r="O511" s="63">
        <v>0</v>
      </c>
      <c r="P511" s="23">
        <v>0</v>
      </c>
      <c r="Q511" s="23">
        <f>P511+O511+N511+M511+L511+K511+J511+I511</f>
        <v>0</v>
      </c>
    </row>
    <row r="512" spans="1:17" x14ac:dyDescent="0.35">
      <c r="A512" s="19" t="s">
        <v>116</v>
      </c>
      <c r="B512" s="19">
        <v>0</v>
      </c>
      <c r="C512" s="19">
        <v>0</v>
      </c>
      <c r="D512" s="19">
        <v>0</v>
      </c>
      <c r="E512" s="19">
        <v>0</v>
      </c>
      <c r="F512" s="19">
        <v>0</v>
      </c>
      <c r="G512" s="19">
        <v>0</v>
      </c>
      <c r="H512" s="36">
        <v>47</v>
      </c>
      <c r="I512" s="23">
        <f>H512+G512+F512+E512+D512+C512+B512</f>
        <v>47</v>
      </c>
      <c r="J512" s="63">
        <v>0</v>
      </c>
      <c r="K512" s="63">
        <v>0</v>
      </c>
      <c r="L512" s="63">
        <v>0</v>
      </c>
      <c r="M512" s="63">
        <v>0</v>
      </c>
      <c r="N512" s="63">
        <v>0</v>
      </c>
      <c r="O512" s="63">
        <v>0</v>
      </c>
      <c r="P512" s="36">
        <v>59</v>
      </c>
      <c r="Q512" s="23">
        <v>59</v>
      </c>
    </row>
    <row r="513" spans="1:18" x14ac:dyDescent="0.35">
      <c r="A513" s="19" t="s">
        <v>124</v>
      </c>
      <c r="B513" s="19">
        <v>0</v>
      </c>
      <c r="C513" s="19">
        <v>0</v>
      </c>
      <c r="D513" s="19">
        <v>0</v>
      </c>
      <c r="E513" s="19">
        <v>0</v>
      </c>
      <c r="F513" s="19">
        <v>0</v>
      </c>
      <c r="G513" s="19">
        <v>0</v>
      </c>
      <c r="H513" s="36">
        <v>91</v>
      </c>
      <c r="I513" s="23">
        <f>H513+G513+F513+E513+D513+C513+B513</f>
        <v>91</v>
      </c>
      <c r="J513" s="63">
        <v>0</v>
      </c>
      <c r="K513" s="63">
        <v>0</v>
      </c>
      <c r="L513" s="63">
        <v>0</v>
      </c>
      <c r="M513" s="63">
        <v>0</v>
      </c>
      <c r="N513" s="63">
        <v>0</v>
      </c>
      <c r="O513" s="63">
        <v>0</v>
      </c>
      <c r="P513" s="36">
        <v>101</v>
      </c>
      <c r="Q513" s="23">
        <v>101</v>
      </c>
    </row>
    <row r="514" spans="1:18" x14ac:dyDescent="0.35">
      <c r="A514" s="46" t="s">
        <v>118</v>
      </c>
      <c r="B514" s="46">
        <f>SUM(B509:B513)</f>
        <v>2288</v>
      </c>
      <c r="C514" s="46">
        <f t="shared" ref="C514:J514" si="202">SUM(C509:C513)</f>
        <v>2161</v>
      </c>
      <c r="D514" s="46">
        <f t="shared" si="202"/>
        <v>2024</v>
      </c>
      <c r="E514" s="46">
        <f t="shared" si="202"/>
        <v>2064</v>
      </c>
      <c r="F514" s="46">
        <f t="shared" si="202"/>
        <v>1367</v>
      </c>
      <c r="G514" s="46">
        <f t="shared" si="202"/>
        <v>2086</v>
      </c>
      <c r="H514" s="46">
        <f t="shared" si="202"/>
        <v>2106</v>
      </c>
      <c r="I514" s="46">
        <f t="shared" ref="I514:I519" si="203">H514+G514+F514+E514+D514+C514+B514</f>
        <v>14096</v>
      </c>
      <c r="J514" s="46">
        <f t="shared" si="202"/>
        <v>2173</v>
      </c>
      <c r="K514" s="46">
        <f>SUM(K509:K513)</f>
        <v>1858</v>
      </c>
      <c r="L514" s="46">
        <f>SUM(L509:L513)</f>
        <v>1331</v>
      </c>
      <c r="M514" s="46">
        <f>SUM(M509:M513)</f>
        <v>1821</v>
      </c>
      <c r="N514" s="46">
        <v>1953</v>
      </c>
      <c r="O514" s="46">
        <v>0</v>
      </c>
      <c r="P514" s="46">
        <f>P513+P512+P511+P510+P509</f>
        <v>2318</v>
      </c>
      <c r="Q514" s="46">
        <f>Q513+Q512+Q511+Q510+Q509</f>
        <v>11454</v>
      </c>
    </row>
    <row r="515" spans="1:18" x14ac:dyDescent="0.35">
      <c r="A515" s="19" t="s">
        <v>99</v>
      </c>
      <c r="B515" s="19">
        <v>205</v>
      </c>
      <c r="C515" s="19">
        <v>230</v>
      </c>
      <c r="D515" s="23">
        <v>196</v>
      </c>
      <c r="E515" s="19">
        <v>205</v>
      </c>
      <c r="F515" s="19">
        <v>189</v>
      </c>
      <c r="G515" s="19">
        <v>306</v>
      </c>
      <c r="H515" s="19">
        <v>451</v>
      </c>
      <c r="I515" s="23">
        <f t="shared" si="203"/>
        <v>1782</v>
      </c>
      <c r="J515" s="42">
        <v>159</v>
      </c>
      <c r="K515" s="47">
        <v>367</v>
      </c>
      <c r="L515" s="19">
        <v>179</v>
      </c>
      <c r="M515" s="23">
        <v>208</v>
      </c>
      <c r="N515" s="19">
        <v>187</v>
      </c>
      <c r="O515" s="19">
        <v>173</v>
      </c>
      <c r="P515" s="19">
        <v>175</v>
      </c>
      <c r="Q515" s="23">
        <f>P515+O515+N515+M515+L515+K515+J515</f>
        <v>1448</v>
      </c>
    </row>
    <row r="516" spans="1:18" x14ac:dyDescent="0.35">
      <c r="A516" s="19" t="s">
        <v>7</v>
      </c>
      <c r="B516" s="51">
        <v>1707</v>
      </c>
      <c r="C516" s="19">
        <v>1737</v>
      </c>
      <c r="D516" s="19">
        <v>1666</v>
      </c>
      <c r="E516" s="19">
        <v>1724</v>
      </c>
      <c r="F516" s="19">
        <v>1404</v>
      </c>
      <c r="G516" s="19">
        <v>1744</v>
      </c>
      <c r="H516" s="47">
        <v>1703</v>
      </c>
      <c r="I516" s="40">
        <f>H516+G516+F516+E516+D516+C516+B516</f>
        <v>11685</v>
      </c>
      <c r="J516" s="50">
        <v>1749</v>
      </c>
      <c r="K516" s="19">
        <v>1711</v>
      </c>
      <c r="L516" s="23">
        <v>1729</v>
      </c>
      <c r="M516" s="19">
        <v>1693</v>
      </c>
      <c r="N516" s="23">
        <v>1724</v>
      </c>
      <c r="O516" s="23">
        <v>1755</v>
      </c>
      <c r="P516" s="23">
        <v>1686</v>
      </c>
      <c r="Q516" s="23">
        <f>P516+O516+N516+M516+L516+K516+J516</f>
        <v>12047</v>
      </c>
    </row>
    <row r="517" spans="1:18" x14ac:dyDescent="0.35">
      <c r="A517" s="19" t="s">
        <v>103</v>
      </c>
      <c r="B517" s="51">
        <v>756</v>
      </c>
      <c r="C517" s="51">
        <v>645</v>
      </c>
      <c r="D517" s="51">
        <v>702</v>
      </c>
      <c r="E517" s="51">
        <v>706</v>
      </c>
      <c r="F517" s="52">
        <v>479</v>
      </c>
      <c r="G517" s="19">
        <v>442</v>
      </c>
      <c r="H517" s="53">
        <v>758</v>
      </c>
      <c r="I517" s="23">
        <f t="shared" si="203"/>
        <v>4488</v>
      </c>
      <c r="J517" s="50">
        <v>273</v>
      </c>
      <c r="K517" s="19">
        <v>663</v>
      </c>
      <c r="L517" s="23">
        <v>758</v>
      </c>
      <c r="M517" s="19">
        <v>756</v>
      </c>
      <c r="N517" s="23">
        <v>737</v>
      </c>
      <c r="O517" s="23">
        <v>366</v>
      </c>
      <c r="P517" s="23">
        <v>760</v>
      </c>
      <c r="Q517" s="23">
        <f>P517+O517+N517+M517+L517+K517+J517</f>
        <v>4313</v>
      </c>
    </row>
    <row r="518" spans="1:18" x14ac:dyDescent="0.35">
      <c r="A518" s="19" t="s">
        <v>1178</v>
      </c>
      <c r="B518" s="50">
        <v>0</v>
      </c>
      <c r="C518" s="51">
        <v>0</v>
      </c>
      <c r="D518" s="51">
        <v>0</v>
      </c>
      <c r="E518" s="51">
        <v>0</v>
      </c>
      <c r="F518" s="51">
        <v>0</v>
      </c>
      <c r="G518" s="19">
        <v>0</v>
      </c>
      <c r="H518" s="53">
        <v>0</v>
      </c>
      <c r="I518" s="23">
        <f t="shared" si="203"/>
        <v>0</v>
      </c>
      <c r="J518" s="50">
        <v>0</v>
      </c>
      <c r="K518" s="19">
        <v>0</v>
      </c>
      <c r="L518" s="23">
        <v>0</v>
      </c>
      <c r="M518" s="19">
        <v>0</v>
      </c>
      <c r="N518" s="23">
        <v>0</v>
      </c>
      <c r="O518" s="23">
        <v>0</v>
      </c>
      <c r="P518" s="23">
        <v>0</v>
      </c>
      <c r="Q518" s="23">
        <f>P518+O518+N518+M518+L518+K518+J518</f>
        <v>0</v>
      </c>
    </row>
    <row r="519" spans="1:18" x14ac:dyDescent="0.35">
      <c r="A519" s="20" t="s">
        <v>1177</v>
      </c>
      <c r="B519" s="19">
        <v>0</v>
      </c>
      <c r="C519" s="51">
        <v>0</v>
      </c>
      <c r="D519" s="51">
        <v>0</v>
      </c>
      <c r="E519" s="51">
        <v>0</v>
      </c>
      <c r="F519" s="51">
        <v>0</v>
      </c>
      <c r="G519" s="51">
        <v>0</v>
      </c>
      <c r="H519" s="20">
        <v>0</v>
      </c>
      <c r="I519" s="40">
        <f t="shared" si="203"/>
        <v>0</v>
      </c>
      <c r="J519" s="19">
        <v>0</v>
      </c>
      <c r="K519" s="19">
        <v>0</v>
      </c>
      <c r="L519" s="19">
        <v>0</v>
      </c>
      <c r="M519" s="37">
        <v>0</v>
      </c>
      <c r="N519" s="40">
        <v>0</v>
      </c>
      <c r="O519" s="40">
        <v>0</v>
      </c>
      <c r="P519" s="40">
        <v>0</v>
      </c>
      <c r="Q519" s="40">
        <f>P519+O519+N519+M519+L519+K519+J519</f>
        <v>0</v>
      </c>
    </row>
    <row r="520" spans="1:18" x14ac:dyDescent="0.35">
      <c r="A520" s="69" t="s">
        <v>120</v>
      </c>
      <c r="B520" s="70">
        <f t="shared" ref="B520:H520" si="204">SUM(B515:B519)</f>
        <v>2668</v>
      </c>
      <c r="C520" s="70">
        <f t="shared" si="204"/>
        <v>2612</v>
      </c>
      <c r="D520" s="69">
        <f t="shared" si="204"/>
        <v>2564</v>
      </c>
      <c r="E520" s="69">
        <f t="shared" si="204"/>
        <v>2635</v>
      </c>
      <c r="F520" s="69">
        <f t="shared" si="204"/>
        <v>2072</v>
      </c>
      <c r="G520" s="69">
        <f t="shared" si="204"/>
        <v>2492</v>
      </c>
      <c r="H520" s="69">
        <f t="shared" si="204"/>
        <v>2912</v>
      </c>
      <c r="I520" s="71">
        <f>H520+G520+F520+E520+D520+C520+B520</f>
        <v>17955</v>
      </c>
      <c r="J520" s="69">
        <f>J519+J518+J517+J516+J515</f>
        <v>2181</v>
      </c>
      <c r="K520" s="69">
        <f>K519+K518+K517+K516+K515</f>
        <v>2741</v>
      </c>
      <c r="L520" s="69">
        <f>L519+L518+L517+L516+L515</f>
        <v>2666</v>
      </c>
      <c r="M520" s="69">
        <f>M519+M518+M517+M516+M515</f>
        <v>2657</v>
      </c>
      <c r="N520" s="71">
        <f>N519+N518+N517+N516+N515</f>
        <v>2648</v>
      </c>
      <c r="O520" s="69">
        <v>2294</v>
      </c>
      <c r="P520" s="69">
        <v>2621</v>
      </c>
      <c r="Q520" s="71">
        <f>Q519+Q518+Q517+Q516+Q515</f>
        <v>17808</v>
      </c>
    </row>
    <row r="521" spans="1:18" x14ac:dyDescent="0.35">
      <c r="A521" s="56" t="s">
        <v>11</v>
      </c>
      <c r="B521" s="57">
        <f>B520+B514+B508</f>
        <v>8740</v>
      </c>
      <c r="C521" s="57">
        <f t="shared" ref="C521:M521" si="205">C520+C514+C508</f>
        <v>9155</v>
      </c>
      <c r="D521" s="57">
        <f t="shared" si="205"/>
        <v>7478</v>
      </c>
      <c r="E521" s="57">
        <f t="shared" si="205"/>
        <v>7289</v>
      </c>
      <c r="F521" s="57">
        <f t="shared" si="205"/>
        <v>5473</v>
      </c>
      <c r="G521" s="57">
        <f t="shared" si="205"/>
        <v>7100</v>
      </c>
      <c r="H521" s="57">
        <f t="shared" si="205"/>
        <v>8136</v>
      </c>
      <c r="I521" s="57">
        <v>52671</v>
      </c>
      <c r="J521" s="57">
        <f t="shared" si="205"/>
        <v>8360</v>
      </c>
      <c r="K521" s="57">
        <f t="shared" si="205"/>
        <v>8049</v>
      </c>
      <c r="L521" s="57">
        <f t="shared" si="205"/>
        <v>6767</v>
      </c>
      <c r="M521" s="57">
        <f t="shared" si="205"/>
        <v>6770</v>
      </c>
      <c r="N521" s="57">
        <f>N520+N514+N508</f>
        <v>7386</v>
      </c>
      <c r="O521" s="57">
        <f>O520+O514+O508</f>
        <v>3128</v>
      </c>
      <c r="P521" s="57">
        <f>P520+P514+P508</f>
        <v>7901</v>
      </c>
      <c r="Q521" s="57">
        <f>Q520+Q514+Q508</f>
        <v>48361</v>
      </c>
    </row>
    <row r="523" spans="1:18" x14ac:dyDescent="0.35">
      <c r="A523" s="31" t="s">
        <v>0</v>
      </c>
      <c r="B523" s="32"/>
      <c r="C523" s="32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</row>
    <row r="524" spans="1:18" ht="15.5" x14ac:dyDescent="0.35">
      <c r="A524" s="33" t="s">
        <v>1</v>
      </c>
      <c r="B524" s="64" t="s">
        <v>1564</v>
      </c>
      <c r="C524" s="64" t="s">
        <v>1565</v>
      </c>
      <c r="D524" s="64" t="s">
        <v>228</v>
      </c>
      <c r="E524" s="64" t="s">
        <v>229</v>
      </c>
      <c r="F524" s="64" t="s">
        <v>230</v>
      </c>
      <c r="G524" s="64" t="s">
        <v>1613</v>
      </c>
      <c r="H524" s="64" t="s">
        <v>1614</v>
      </c>
      <c r="I524" s="65" t="s">
        <v>1622</v>
      </c>
      <c r="J524" s="64" t="s">
        <v>1615</v>
      </c>
      <c r="K524" s="64" t="s">
        <v>1616</v>
      </c>
      <c r="L524" s="64" t="s">
        <v>1617</v>
      </c>
      <c r="M524" s="64" t="s">
        <v>1618</v>
      </c>
      <c r="N524" s="64" t="s">
        <v>1619</v>
      </c>
      <c r="O524" s="64" t="s">
        <v>1620</v>
      </c>
      <c r="P524" s="64" t="s">
        <v>1621</v>
      </c>
      <c r="Q524" s="65" t="s">
        <v>1629</v>
      </c>
    </row>
    <row r="525" spans="1:18" x14ac:dyDescent="0.35">
      <c r="A525" s="19" t="s">
        <v>2</v>
      </c>
      <c r="B525" s="19">
        <v>240</v>
      </c>
      <c r="C525" s="19">
        <v>334</v>
      </c>
      <c r="D525" s="23">
        <v>227</v>
      </c>
      <c r="E525" s="19">
        <v>291</v>
      </c>
      <c r="F525" s="19">
        <v>263</v>
      </c>
      <c r="G525" s="36">
        <v>229</v>
      </c>
      <c r="H525" s="19">
        <v>239</v>
      </c>
      <c r="I525" s="23">
        <f>H525+G525+F525+E525+D525+C525+B525</f>
        <v>1823</v>
      </c>
      <c r="J525" s="37">
        <v>224</v>
      </c>
      <c r="K525" s="19">
        <v>226</v>
      </c>
      <c r="L525" s="40">
        <v>231</v>
      </c>
      <c r="M525" s="36">
        <v>220</v>
      </c>
      <c r="N525" s="19">
        <v>221</v>
      </c>
      <c r="O525" s="19">
        <v>346</v>
      </c>
      <c r="P525" s="19">
        <v>450</v>
      </c>
      <c r="Q525" s="40">
        <f>P525+O525+N525+M525+L525+K525+J525</f>
        <v>1918</v>
      </c>
    </row>
    <row r="526" spans="1:18" x14ac:dyDescent="0.35">
      <c r="A526" s="19" t="s">
        <v>3</v>
      </c>
      <c r="B526" s="19">
        <v>707</v>
      </c>
      <c r="C526" s="19">
        <v>650</v>
      </c>
      <c r="D526" s="23">
        <v>704</v>
      </c>
      <c r="E526" s="19">
        <v>365</v>
      </c>
      <c r="F526" s="19">
        <v>407</v>
      </c>
      <c r="G526" s="19">
        <v>443</v>
      </c>
      <c r="H526" s="19">
        <v>695</v>
      </c>
      <c r="I526" s="23">
        <f>H526+G526+F526+E526+D526+C526+B526</f>
        <v>3971</v>
      </c>
      <c r="J526" s="40">
        <v>627</v>
      </c>
      <c r="K526" s="40">
        <v>541</v>
      </c>
      <c r="L526" s="19">
        <v>623</v>
      </c>
      <c r="M526" s="40">
        <v>657</v>
      </c>
      <c r="N526" s="23">
        <v>520</v>
      </c>
      <c r="O526" s="23">
        <v>653</v>
      </c>
      <c r="P526" s="23">
        <v>662</v>
      </c>
      <c r="Q526" s="40">
        <f>P526+O526+N526+M526+L526+K526+J526</f>
        <v>4283</v>
      </c>
    </row>
    <row r="527" spans="1:18" x14ac:dyDescent="0.35">
      <c r="A527" s="19" t="s">
        <v>100</v>
      </c>
      <c r="B527" s="19">
        <v>150</v>
      </c>
      <c r="C527" s="19">
        <v>137</v>
      </c>
      <c r="D527" s="23">
        <v>200</v>
      </c>
      <c r="E527" s="19">
        <v>200</v>
      </c>
      <c r="F527" s="19">
        <v>150</v>
      </c>
      <c r="G527" s="19">
        <v>200</v>
      </c>
      <c r="H527" s="19">
        <v>230</v>
      </c>
      <c r="I527" s="23">
        <f>H527+G527+F527+E527+D527+C527+B527</f>
        <v>1267</v>
      </c>
      <c r="J527" s="23">
        <v>250</v>
      </c>
      <c r="K527" s="37">
        <v>200</v>
      </c>
      <c r="L527" s="19">
        <v>200</v>
      </c>
      <c r="M527" s="19">
        <v>200</v>
      </c>
      <c r="N527" s="19">
        <v>200</v>
      </c>
      <c r="O527" s="19">
        <v>220</v>
      </c>
      <c r="P527" s="19">
        <v>160</v>
      </c>
      <c r="Q527" s="23">
        <f>P527+O527+N527+M527+L527+K527+J527</f>
        <v>1430</v>
      </c>
    </row>
    <row r="528" spans="1:18" x14ac:dyDescent="0.35">
      <c r="A528" s="19" t="s">
        <v>115</v>
      </c>
      <c r="B528" s="19">
        <v>0</v>
      </c>
      <c r="C528" s="19">
        <v>0</v>
      </c>
      <c r="D528" s="19">
        <v>0</v>
      </c>
      <c r="E528" s="19">
        <v>0</v>
      </c>
      <c r="F528" s="19">
        <v>0</v>
      </c>
      <c r="G528" s="19">
        <v>0</v>
      </c>
      <c r="H528" s="19">
        <v>316</v>
      </c>
      <c r="I528" s="23">
        <f>H528+G528+F528+E528+D528+C528+B528</f>
        <v>316</v>
      </c>
      <c r="J528" s="19">
        <v>0</v>
      </c>
      <c r="K528" s="19">
        <v>0</v>
      </c>
      <c r="L528" s="42">
        <v>0</v>
      </c>
      <c r="M528" s="19">
        <v>0</v>
      </c>
      <c r="N528" s="19">
        <v>0</v>
      </c>
      <c r="O528" s="19">
        <v>0</v>
      </c>
      <c r="P528" s="19">
        <v>313</v>
      </c>
      <c r="Q528" s="23">
        <f>P528+O528+N528+M528+L528+K528+J528</f>
        <v>313</v>
      </c>
      <c r="R528" s="67"/>
    </row>
    <row r="529" spans="1:21" x14ac:dyDescent="0.35">
      <c r="A529" s="19" t="s">
        <v>125</v>
      </c>
      <c r="B529" s="19">
        <v>1203</v>
      </c>
      <c r="C529" s="19">
        <v>3463</v>
      </c>
      <c r="D529" s="23">
        <v>3160</v>
      </c>
      <c r="E529" s="19">
        <v>1895</v>
      </c>
      <c r="F529" s="19">
        <v>2328</v>
      </c>
      <c r="G529" s="19">
        <v>2608</v>
      </c>
      <c r="H529" s="19">
        <v>2875</v>
      </c>
      <c r="I529" s="23">
        <f>SUM(B529:H529)</f>
        <v>17532</v>
      </c>
      <c r="J529" s="59">
        <v>2986</v>
      </c>
      <c r="K529" s="19">
        <v>1786</v>
      </c>
      <c r="L529" s="72">
        <v>1628</v>
      </c>
      <c r="M529" s="19">
        <v>1324</v>
      </c>
      <c r="N529" s="42">
        <v>173</v>
      </c>
      <c r="O529" s="19">
        <v>1083</v>
      </c>
      <c r="P529" s="19">
        <v>1804</v>
      </c>
      <c r="Q529" s="23">
        <f>P529+O529+N529+M529+L529+K529+J529</f>
        <v>10784</v>
      </c>
      <c r="U529" s="67"/>
    </row>
    <row r="530" spans="1:21" x14ac:dyDescent="0.35">
      <c r="A530" s="58" t="s">
        <v>119</v>
      </c>
      <c r="B530" s="58">
        <f>B529+B528+B527+B526+B525</f>
        <v>2300</v>
      </c>
      <c r="C530" s="58">
        <f t="shared" ref="C530:H530" si="206">C529+C528+C527+C526+C525</f>
        <v>4584</v>
      </c>
      <c r="D530" s="58">
        <f t="shared" si="206"/>
        <v>4291</v>
      </c>
      <c r="E530" s="58">
        <f t="shared" si="206"/>
        <v>2751</v>
      </c>
      <c r="F530" s="58">
        <f t="shared" si="206"/>
        <v>3148</v>
      </c>
      <c r="G530" s="58">
        <f t="shared" si="206"/>
        <v>3480</v>
      </c>
      <c r="H530" s="58">
        <f t="shared" si="206"/>
        <v>4355</v>
      </c>
      <c r="I530" s="68">
        <f>SUM(I525:I529)</f>
        <v>24909</v>
      </c>
      <c r="J530" s="58">
        <f t="shared" ref="J530:P530" si="207">SUM(J525:J529)</f>
        <v>4087</v>
      </c>
      <c r="K530" s="58">
        <f t="shared" si="207"/>
        <v>2753</v>
      </c>
      <c r="L530" s="58">
        <f>SUM(L525:L529)</f>
        <v>2682</v>
      </c>
      <c r="M530" s="58">
        <f t="shared" si="207"/>
        <v>2401</v>
      </c>
      <c r="N530" s="58">
        <f t="shared" si="207"/>
        <v>1114</v>
      </c>
      <c r="O530" s="58">
        <f t="shared" si="207"/>
        <v>2302</v>
      </c>
      <c r="P530" s="58">
        <f t="shared" si="207"/>
        <v>3389</v>
      </c>
      <c r="Q530" s="66">
        <f>Q529+Q528+Q527+Q526+Q525</f>
        <v>18728</v>
      </c>
    </row>
    <row r="531" spans="1:21" x14ac:dyDescent="0.35">
      <c r="A531" s="19" t="s">
        <v>4</v>
      </c>
      <c r="B531" s="23">
        <v>1715</v>
      </c>
      <c r="C531" s="23">
        <v>2002</v>
      </c>
      <c r="D531" s="19">
        <v>1896</v>
      </c>
      <c r="E531" s="19">
        <v>309</v>
      </c>
      <c r="F531" s="19">
        <v>1546</v>
      </c>
      <c r="G531" s="19">
        <v>2631</v>
      </c>
      <c r="H531" s="36">
        <v>2723</v>
      </c>
      <c r="I531" s="23">
        <f>SUM(B531:H531)</f>
        <v>12822</v>
      </c>
      <c r="J531" s="61">
        <v>2400</v>
      </c>
      <c r="K531" s="61">
        <v>2233</v>
      </c>
      <c r="L531" s="45">
        <v>2064</v>
      </c>
      <c r="M531" s="36">
        <v>2262</v>
      </c>
      <c r="N531" s="23">
        <v>2178</v>
      </c>
      <c r="O531" s="23">
        <v>2832</v>
      </c>
      <c r="P531" s="23">
        <v>2075</v>
      </c>
      <c r="Q531" s="23">
        <f>P531+O531+N531+M531+L531+K531+J531</f>
        <v>16044</v>
      </c>
    </row>
    <row r="532" spans="1:21" x14ac:dyDescent="0.35">
      <c r="A532" s="19" t="s">
        <v>112</v>
      </c>
      <c r="B532" s="19">
        <v>0</v>
      </c>
      <c r="C532" s="19">
        <v>0</v>
      </c>
      <c r="D532" s="19">
        <v>0</v>
      </c>
      <c r="E532" s="19">
        <v>0</v>
      </c>
      <c r="F532" s="19">
        <v>0</v>
      </c>
      <c r="G532" s="19">
        <v>0</v>
      </c>
      <c r="H532" s="19">
        <v>0</v>
      </c>
      <c r="I532" s="23">
        <f t="shared" ref="I532:I541" si="208">H532+G532+F532+E532+D532+C532+B532</f>
        <v>0</v>
      </c>
      <c r="J532" s="19">
        <v>0</v>
      </c>
      <c r="K532" s="42">
        <v>0</v>
      </c>
      <c r="L532" s="63">
        <v>0</v>
      </c>
      <c r="M532" s="37">
        <v>0</v>
      </c>
      <c r="N532" s="36">
        <v>0</v>
      </c>
      <c r="O532" s="63">
        <v>0</v>
      </c>
      <c r="P532" s="23">
        <v>0</v>
      </c>
      <c r="Q532" s="23">
        <f>P532+O532+N532+M532+L532+K532+J532</f>
        <v>0</v>
      </c>
    </row>
    <row r="533" spans="1:21" x14ac:dyDescent="0.35">
      <c r="A533" s="19" t="s">
        <v>1175</v>
      </c>
      <c r="B533" s="19">
        <v>0</v>
      </c>
      <c r="C533" s="19">
        <v>0</v>
      </c>
      <c r="D533" s="19">
        <v>0</v>
      </c>
      <c r="E533" s="19">
        <v>0</v>
      </c>
      <c r="F533" s="19">
        <v>0</v>
      </c>
      <c r="G533" s="19">
        <v>0</v>
      </c>
      <c r="H533" s="19">
        <v>0</v>
      </c>
      <c r="I533" s="23">
        <f t="shared" si="208"/>
        <v>0</v>
      </c>
      <c r="J533" s="19">
        <v>0</v>
      </c>
      <c r="K533" s="42">
        <v>0</v>
      </c>
      <c r="L533" s="63">
        <v>0</v>
      </c>
      <c r="M533" s="37">
        <v>0</v>
      </c>
      <c r="N533" s="36">
        <v>0</v>
      </c>
      <c r="O533" s="63">
        <v>0</v>
      </c>
      <c r="P533" s="23">
        <v>0</v>
      </c>
      <c r="Q533" s="23">
        <f>P533+O533+N533+M533+L533+K533+J533</f>
        <v>0</v>
      </c>
    </row>
    <row r="534" spans="1:21" x14ac:dyDescent="0.35">
      <c r="A534" s="19" t="s">
        <v>116</v>
      </c>
      <c r="B534" s="19">
        <v>0</v>
      </c>
      <c r="C534" s="19">
        <v>0</v>
      </c>
      <c r="D534" s="19">
        <v>0</v>
      </c>
      <c r="E534" s="19">
        <v>0</v>
      </c>
      <c r="F534" s="19">
        <v>0</v>
      </c>
      <c r="G534" s="19">
        <v>0</v>
      </c>
      <c r="H534" s="36">
        <v>66</v>
      </c>
      <c r="I534" s="23">
        <f t="shared" si="208"/>
        <v>66</v>
      </c>
      <c r="J534" s="63">
        <v>0</v>
      </c>
      <c r="K534" s="63">
        <v>0</v>
      </c>
      <c r="L534">
        <v>0</v>
      </c>
      <c r="M534" s="63">
        <v>0</v>
      </c>
      <c r="N534" s="63">
        <v>0</v>
      </c>
      <c r="O534" s="63">
        <v>0</v>
      </c>
      <c r="P534" s="36">
        <v>3</v>
      </c>
      <c r="Q534" s="23">
        <f>P534+O534+N534+M534+L534+K534+J534</f>
        <v>3</v>
      </c>
    </row>
    <row r="535" spans="1:21" x14ac:dyDescent="0.35">
      <c r="A535" s="19" t="s">
        <v>124</v>
      </c>
      <c r="B535" s="19">
        <v>0</v>
      </c>
      <c r="C535" s="19">
        <v>0</v>
      </c>
      <c r="D535" s="19">
        <v>0</v>
      </c>
      <c r="E535" s="19">
        <v>0</v>
      </c>
      <c r="F535" s="59">
        <v>0</v>
      </c>
      <c r="G535" s="19">
        <v>0</v>
      </c>
      <c r="H535" s="36">
        <v>104</v>
      </c>
      <c r="I535" s="23">
        <f t="shared" si="208"/>
        <v>104</v>
      </c>
      <c r="J535" s="63">
        <v>0</v>
      </c>
      <c r="K535" s="63">
        <v>0</v>
      </c>
      <c r="L535" s="19">
        <v>0</v>
      </c>
      <c r="M535" s="63">
        <v>0</v>
      </c>
      <c r="N535" s="63">
        <v>0</v>
      </c>
      <c r="O535" s="63">
        <v>0</v>
      </c>
      <c r="P535" s="36">
        <v>136</v>
      </c>
      <c r="Q535" s="23">
        <f>P535+O535+N535+M535+L535+K535+J535</f>
        <v>136</v>
      </c>
    </row>
    <row r="536" spans="1:21" x14ac:dyDescent="0.35">
      <c r="A536" s="46" t="s">
        <v>118</v>
      </c>
      <c r="B536" s="46">
        <f>SUM(B531:B535)</f>
        <v>1715</v>
      </c>
      <c r="C536" s="46">
        <f t="shared" ref="C536:H536" si="209">SUM(C531:C535)</f>
        <v>2002</v>
      </c>
      <c r="D536" s="46">
        <f t="shared" si="209"/>
        <v>1896</v>
      </c>
      <c r="E536" s="46">
        <f t="shared" si="209"/>
        <v>309</v>
      </c>
      <c r="F536" s="46">
        <f>F535+F534+F533+F532+F531</f>
        <v>1546</v>
      </c>
      <c r="G536" s="46">
        <f t="shared" si="209"/>
        <v>2631</v>
      </c>
      <c r="H536" s="46">
        <f t="shared" si="209"/>
        <v>2893</v>
      </c>
      <c r="I536" s="46">
        <f t="shared" si="208"/>
        <v>12992</v>
      </c>
      <c r="J536" s="46">
        <f>SUM(J531:J535)</f>
        <v>2400</v>
      </c>
      <c r="K536" s="46">
        <f t="shared" ref="K536:Q536" si="210">SUM(K531:K535)</f>
        <v>2233</v>
      </c>
      <c r="L536" s="46">
        <f>L535+L534+L533+L532+L531</f>
        <v>2064</v>
      </c>
      <c r="M536" s="46">
        <f t="shared" si="210"/>
        <v>2262</v>
      </c>
      <c r="N536" s="46">
        <f t="shared" si="210"/>
        <v>2178</v>
      </c>
      <c r="O536" s="46">
        <f t="shared" si="210"/>
        <v>2832</v>
      </c>
      <c r="P536" s="46">
        <f t="shared" si="210"/>
        <v>2214</v>
      </c>
      <c r="Q536" s="46">
        <f t="shared" si="210"/>
        <v>16183</v>
      </c>
    </row>
    <row r="537" spans="1:21" x14ac:dyDescent="0.35">
      <c r="A537" s="19" t="s">
        <v>99</v>
      </c>
      <c r="B537" s="19">
        <v>189</v>
      </c>
      <c r="C537" s="19">
        <v>216</v>
      </c>
      <c r="D537" s="23">
        <v>200</v>
      </c>
      <c r="E537" s="19">
        <v>146</v>
      </c>
      <c r="F537" s="19">
        <v>218</v>
      </c>
      <c r="G537" s="19">
        <v>204</v>
      </c>
      <c r="H537" s="19">
        <v>245</v>
      </c>
      <c r="I537" s="23">
        <f t="shared" si="208"/>
        <v>1418</v>
      </c>
      <c r="J537" s="42">
        <v>201</v>
      </c>
      <c r="K537" s="47">
        <v>248</v>
      </c>
      <c r="L537" s="23">
        <v>266</v>
      </c>
      <c r="M537" s="23">
        <v>256</v>
      </c>
      <c r="N537" s="19">
        <v>368</v>
      </c>
      <c r="O537" s="19">
        <v>338</v>
      </c>
      <c r="P537" s="19">
        <v>211</v>
      </c>
      <c r="Q537" s="23">
        <f t="shared" ref="Q537:Q542" si="211">P537+O537+N537+M537+L537+K537+J537</f>
        <v>1888</v>
      </c>
    </row>
    <row r="538" spans="1:21" x14ac:dyDescent="0.35">
      <c r="A538" s="19" t="s">
        <v>7</v>
      </c>
      <c r="B538" s="51">
        <v>1730</v>
      </c>
      <c r="C538" s="19">
        <v>1727</v>
      </c>
      <c r="D538" s="19">
        <v>1708</v>
      </c>
      <c r="E538" s="19">
        <v>1726</v>
      </c>
      <c r="F538" s="52">
        <v>1692</v>
      </c>
      <c r="G538" s="19">
        <v>1715</v>
      </c>
      <c r="H538" s="47">
        <v>1739</v>
      </c>
      <c r="I538" s="40">
        <f>H538+G538+F538+E538+D538+C538+B538</f>
        <v>12037</v>
      </c>
      <c r="J538" s="50">
        <v>1700</v>
      </c>
      <c r="K538" s="19">
        <v>1605</v>
      </c>
      <c r="L538" s="23">
        <v>947</v>
      </c>
      <c r="M538" s="19">
        <v>1568</v>
      </c>
      <c r="N538" s="23">
        <v>1669</v>
      </c>
      <c r="O538" s="23">
        <v>1745</v>
      </c>
      <c r="P538" s="23">
        <v>1769</v>
      </c>
      <c r="Q538" s="23">
        <f t="shared" si="211"/>
        <v>11003</v>
      </c>
    </row>
    <row r="539" spans="1:21" x14ac:dyDescent="0.35">
      <c r="A539" s="19" t="s">
        <v>103</v>
      </c>
      <c r="B539" s="51">
        <v>729</v>
      </c>
      <c r="C539" s="51">
        <v>758</v>
      </c>
      <c r="D539" s="51">
        <v>772</v>
      </c>
      <c r="E539" s="51">
        <v>719</v>
      </c>
      <c r="F539" s="51">
        <v>695</v>
      </c>
      <c r="G539" s="19">
        <v>725</v>
      </c>
      <c r="H539" s="53">
        <v>702</v>
      </c>
      <c r="I539" s="23">
        <f t="shared" si="208"/>
        <v>5100</v>
      </c>
      <c r="J539" s="50">
        <v>675</v>
      </c>
      <c r="K539" s="19">
        <v>752</v>
      </c>
      <c r="L539" s="19">
        <v>711</v>
      </c>
      <c r="M539" s="19">
        <v>722</v>
      </c>
      <c r="N539" s="23">
        <v>642</v>
      </c>
      <c r="O539" s="23">
        <v>696</v>
      </c>
      <c r="P539" s="23">
        <v>761</v>
      </c>
      <c r="Q539" s="23">
        <f t="shared" si="211"/>
        <v>4959</v>
      </c>
    </row>
    <row r="540" spans="1:21" x14ac:dyDescent="0.35">
      <c r="A540" s="19" t="s">
        <v>1178</v>
      </c>
      <c r="B540" s="50">
        <v>0</v>
      </c>
      <c r="C540" s="51">
        <v>0</v>
      </c>
      <c r="D540" s="51">
        <v>0</v>
      </c>
      <c r="E540" s="51">
        <v>0</v>
      </c>
      <c r="F540" s="51">
        <v>0</v>
      </c>
      <c r="G540" s="19">
        <v>0</v>
      </c>
      <c r="H540" s="53">
        <v>0</v>
      </c>
      <c r="I540" s="23">
        <f t="shared" si="208"/>
        <v>0</v>
      </c>
      <c r="J540" s="19">
        <v>0</v>
      </c>
      <c r="K540" s="19">
        <v>0</v>
      </c>
      <c r="L540" s="19">
        <v>0</v>
      </c>
      <c r="M540" s="19">
        <v>0</v>
      </c>
      <c r="N540" s="23">
        <v>0</v>
      </c>
      <c r="O540" s="23">
        <v>0</v>
      </c>
      <c r="P540" s="23">
        <v>0</v>
      </c>
      <c r="Q540" s="23">
        <f t="shared" si="211"/>
        <v>0</v>
      </c>
    </row>
    <row r="541" spans="1:21" x14ac:dyDescent="0.35">
      <c r="A541" s="20" t="s">
        <v>1177</v>
      </c>
      <c r="B541" s="19">
        <v>0</v>
      </c>
      <c r="C541" s="51">
        <v>0</v>
      </c>
      <c r="D541" s="51">
        <v>0</v>
      </c>
      <c r="E541" s="51">
        <v>0</v>
      </c>
      <c r="F541" s="73">
        <v>0</v>
      </c>
      <c r="G541" s="51">
        <v>0</v>
      </c>
      <c r="H541" s="20">
        <v>0</v>
      </c>
      <c r="I541" s="40">
        <f t="shared" si="208"/>
        <v>0</v>
      </c>
      <c r="J541" s="73">
        <v>0</v>
      </c>
      <c r="K541" s="19">
        <v>0</v>
      </c>
      <c r="L541">
        <v>0</v>
      </c>
      <c r="M541" s="37">
        <v>0</v>
      </c>
      <c r="N541" s="40">
        <v>0</v>
      </c>
      <c r="O541" s="40">
        <v>0</v>
      </c>
      <c r="P541" s="40">
        <v>0</v>
      </c>
      <c r="Q541" s="23">
        <f t="shared" si="211"/>
        <v>0</v>
      </c>
    </row>
    <row r="542" spans="1:21" x14ac:dyDescent="0.35">
      <c r="A542" s="69" t="s">
        <v>120</v>
      </c>
      <c r="B542" s="70">
        <f>SUM(B537:B541)</f>
        <v>2648</v>
      </c>
      <c r="C542" s="70">
        <f>SUM(C537:C541)</f>
        <v>2701</v>
      </c>
      <c r="D542" s="69">
        <f>SUM(D537:D541)</f>
        <v>2680</v>
      </c>
      <c r="E542" s="69">
        <f>SUM(E537:E541)</f>
        <v>2591</v>
      </c>
      <c r="F542" s="69">
        <f>SUM(F536:F540)</f>
        <v>4151</v>
      </c>
      <c r="G542" s="69">
        <f>SUM(G537:G541)</f>
        <v>2644</v>
      </c>
      <c r="H542" s="69">
        <f>SUM(H537:H541)</f>
        <v>2686</v>
      </c>
      <c r="I542" s="71">
        <f>H542+G542+F542+E542+D542+C542+B542</f>
        <v>20101</v>
      </c>
      <c r="J542" s="69">
        <f t="shared" ref="J542:P542" si="212">J541+J540+J539+J538+J537</f>
        <v>2576</v>
      </c>
      <c r="K542" s="69">
        <f t="shared" si="212"/>
        <v>2605</v>
      </c>
      <c r="L542" s="69">
        <f t="shared" si="212"/>
        <v>1924</v>
      </c>
      <c r="M542" s="69">
        <f t="shared" si="212"/>
        <v>2546</v>
      </c>
      <c r="N542" s="69">
        <f t="shared" si="212"/>
        <v>2679</v>
      </c>
      <c r="O542" s="69">
        <f t="shared" si="212"/>
        <v>2779</v>
      </c>
      <c r="P542" s="69">
        <f t="shared" si="212"/>
        <v>2741</v>
      </c>
      <c r="Q542" s="23">
        <f t="shared" si="211"/>
        <v>17850</v>
      </c>
    </row>
    <row r="543" spans="1:21" x14ac:dyDescent="0.35">
      <c r="A543" s="56" t="s">
        <v>11</v>
      </c>
      <c r="B543" s="57">
        <f>B542+B536+B530</f>
        <v>6663</v>
      </c>
      <c r="C543" s="57">
        <f t="shared" ref="C543:L543" si="213">C542+C536+C530</f>
        <v>9287</v>
      </c>
      <c r="D543" s="57">
        <f t="shared" si="213"/>
        <v>8867</v>
      </c>
      <c r="E543" s="57">
        <f t="shared" si="213"/>
        <v>5651</v>
      </c>
      <c r="F543" s="57">
        <f>F542+F536+F529</f>
        <v>8025</v>
      </c>
      <c r="G543" s="57">
        <f t="shared" si="213"/>
        <v>8755</v>
      </c>
      <c r="H543" s="57">
        <f t="shared" si="213"/>
        <v>9934</v>
      </c>
      <c r="I543" s="57">
        <f t="shared" si="213"/>
        <v>58002</v>
      </c>
      <c r="J543" s="57">
        <f t="shared" si="213"/>
        <v>9063</v>
      </c>
      <c r="K543" s="57">
        <f t="shared" si="213"/>
        <v>7591</v>
      </c>
      <c r="L543" s="57">
        <f t="shared" si="213"/>
        <v>6670</v>
      </c>
      <c r="M543" s="57">
        <f>M542+M536+M530</f>
        <v>7209</v>
      </c>
      <c r="N543" s="57">
        <f>N542+N536+N530</f>
        <v>5971</v>
      </c>
      <c r="O543" s="57">
        <f>O542+O536+O530</f>
        <v>7913</v>
      </c>
      <c r="P543" s="57">
        <f>P542+P536+P530</f>
        <v>8344</v>
      </c>
      <c r="Q543" s="57">
        <f>Q542+Q536+Q530</f>
        <v>52761</v>
      </c>
    </row>
    <row r="545" spans="1:17" x14ac:dyDescent="0.35">
      <c r="A545" s="31" t="s">
        <v>0</v>
      </c>
      <c r="B545" s="32"/>
      <c r="C545" s="32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</row>
    <row r="546" spans="1:17" ht="15.5" x14ac:dyDescent="0.35">
      <c r="A546" s="33" t="s">
        <v>1</v>
      </c>
      <c r="B546" s="64" t="s">
        <v>1656</v>
      </c>
      <c r="C546" s="64" t="s">
        <v>1657</v>
      </c>
      <c r="D546" s="64" t="s">
        <v>1658</v>
      </c>
      <c r="E546" s="64" t="s">
        <v>1659</v>
      </c>
      <c r="F546" s="64" t="s">
        <v>1660</v>
      </c>
      <c r="G546" s="64" t="s">
        <v>1661</v>
      </c>
      <c r="H546" s="64" t="s">
        <v>1662</v>
      </c>
      <c r="I546" s="65" t="s">
        <v>1663</v>
      </c>
      <c r="J546" s="64" t="s">
        <v>1664</v>
      </c>
      <c r="K546" s="64" t="s">
        <v>1665</v>
      </c>
      <c r="L546" s="64" t="s">
        <v>1666</v>
      </c>
      <c r="M546" s="64" t="s">
        <v>1667</v>
      </c>
      <c r="N546" s="64" t="s">
        <v>1668</v>
      </c>
      <c r="O546" s="64" t="s">
        <v>1669</v>
      </c>
      <c r="P546" s="64" t="s">
        <v>1670</v>
      </c>
      <c r="Q546" s="65" t="s">
        <v>1671</v>
      </c>
    </row>
    <row r="547" spans="1:17" x14ac:dyDescent="0.35">
      <c r="A547" s="19" t="s">
        <v>2</v>
      </c>
      <c r="B547" s="19">
        <v>327</v>
      </c>
      <c r="C547" s="19">
        <v>329</v>
      </c>
      <c r="D547" s="23">
        <v>320</v>
      </c>
      <c r="E547" s="19">
        <v>254</v>
      </c>
      <c r="F547" s="19">
        <v>291</v>
      </c>
      <c r="G547" s="36">
        <v>280</v>
      </c>
      <c r="H547" s="19">
        <v>327</v>
      </c>
      <c r="I547" s="23">
        <f>H547+G547+F547+E547+D547+C547+B547</f>
        <v>2128</v>
      </c>
      <c r="J547" s="37">
        <v>298</v>
      </c>
      <c r="K547" s="19">
        <v>272</v>
      </c>
      <c r="L547" s="40">
        <v>291</v>
      </c>
      <c r="M547" s="36">
        <v>284</v>
      </c>
      <c r="N547" s="19">
        <v>209</v>
      </c>
      <c r="O547" s="19">
        <v>319</v>
      </c>
      <c r="P547" s="19">
        <v>305</v>
      </c>
      <c r="Q547" s="40">
        <f>P547+O547+N547+M547+L547+K547+J547</f>
        <v>1978</v>
      </c>
    </row>
    <row r="548" spans="1:17" x14ac:dyDescent="0.35">
      <c r="A548" s="19" t="s">
        <v>3</v>
      </c>
      <c r="B548" s="19">
        <v>619</v>
      </c>
      <c r="C548" s="19">
        <v>511</v>
      </c>
      <c r="D548" s="23">
        <v>495</v>
      </c>
      <c r="E548" s="19">
        <v>602</v>
      </c>
      <c r="F548" s="19">
        <v>586</v>
      </c>
      <c r="G548" s="19">
        <v>646</v>
      </c>
      <c r="H548" s="19">
        <v>567</v>
      </c>
      <c r="I548" s="23">
        <f>H548+G548+F548+E548+D548+C548+B548</f>
        <v>4026</v>
      </c>
      <c r="J548" s="40">
        <v>540</v>
      </c>
      <c r="K548" s="40">
        <v>423</v>
      </c>
      <c r="L548" s="19">
        <v>518</v>
      </c>
      <c r="M548" s="40">
        <v>656</v>
      </c>
      <c r="N548" s="23">
        <v>553</v>
      </c>
      <c r="O548" s="23">
        <v>389</v>
      </c>
      <c r="P548" s="23">
        <v>539</v>
      </c>
      <c r="Q548" s="40">
        <f>P548+O548+N548+M548+L548+K548+J548</f>
        <v>3618</v>
      </c>
    </row>
    <row r="549" spans="1:17" x14ac:dyDescent="0.35">
      <c r="A549" s="19" t="s">
        <v>100</v>
      </c>
      <c r="B549" s="19">
        <v>240</v>
      </c>
      <c r="C549" s="19">
        <v>260</v>
      </c>
      <c r="D549" s="23">
        <v>250</v>
      </c>
      <c r="E549" s="19">
        <v>210</v>
      </c>
      <c r="F549" s="19">
        <v>205</v>
      </c>
      <c r="G549" s="19">
        <v>240</v>
      </c>
      <c r="H549" s="19">
        <v>200</v>
      </c>
      <c r="I549" s="23">
        <f>H549+G549+F549+E549+D549+C549+B549</f>
        <v>1605</v>
      </c>
      <c r="J549" s="23">
        <v>250</v>
      </c>
      <c r="K549" s="37">
        <v>230</v>
      </c>
      <c r="L549" s="19">
        <v>160</v>
      </c>
      <c r="M549" s="19">
        <v>200</v>
      </c>
      <c r="N549" s="19">
        <v>200</v>
      </c>
      <c r="O549" s="19">
        <v>248</v>
      </c>
      <c r="P549" s="19">
        <v>130</v>
      </c>
      <c r="Q549" s="23">
        <f>P549+O549+N549+M549+L549+K549+J549</f>
        <v>1418</v>
      </c>
    </row>
    <row r="550" spans="1:17" x14ac:dyDescent="0.35">
      <c r="A550" s="19" t="s">
        <v>115</v>
      </c>
      <c r="B550" s="19">
        <v>0</v>
      </c>
      <c r="C550" s="19">
        <v>0</v>
      </c>
      <c r="D550" s="42">
        <v>0</v>
      </c>
      <c r="E550" s="19">
        <v>0</v>
      </c>
      <c r="F550" s="19">
        <v>0</v>
      </c>
      <c r="G550" s="19">
        <v>0</v>
      </c>
      <c r="H550" s="19">
        <v>326</v>
      </c>
      <c r="I550" s="23">
        <f>H550+G550+F550+E550+D550+C550+B550</f>
        <v>326</v>
      </c>
      <c r="J550" s="19">
        <v>0</v>
      </c>
      <c r="K550" s="19">
        <v>0</v>
      </c>
      <c r="L550" s="42">
        <v>0</v>
      </c>
      <c r="M550" s="19">
        <v>0</v>
      </c>
      <c r="N550" s="19">
        <v>0</v>
      </c>
      <c r="O550" s="19">
        <v>0</v>
      </c>
      <c r="P550" s="19">
        <v>303</v>
      </c>
      <c r="Q550" s="23">
        <f>P550+O550+N550+M550+L550+K550+J550</f>
        <v>303</v>
      </c>
    </row>
    <row r="551" spans="1:17" x14ac:dyDescent="0.35">
      <c r="A551" s="19" t="s">
        <v>125</v>
      </c>
      <c r="B551" s="19">
        <v>2030</v>
      </c>
      <c r="C551" s="19">
        <v>2153</v>
      </c>
      <c r="D551" s="23">
        <v>2116</v>
      </c>
      <c r="E551" s="19">
        <v>0</v>
      </c>
      <c r="F551" s="19">
        <v>1283</v>
      </c>
      <c r="G551" s="19">
        <v>1303</v>
      </c>
      <c r="H551" s="19">
        <v>1303</v>
      </c>
      <c r="I551" s="23">
        <f>SUM(B551:H551)</f>
        <v>10188</v>
      </c>
      <c r="J551" s="59">
        <v>1802</v>
      </c>
      <c r="K551" s="19">
        <v>1774</v>
      </c>
      <c r="L551" s="72">
        <v>734</v>
      </c>
      <c r="M551" s="19">
        <v>1255</v>
      </c>
      <c r="N551" s="42">
        <v>1837</v>
      </c>
      <c r="O551" s="19">
        <v>2072</v>
      </c>
      <c r="P551" s="19">
        <v>2134</v>
      </c>
      <c r="Q551" s="23">
        <f>P551+O551+N551+M551+L551+K551+J551</f>
        <v>11608</v>
      </c>
    </row>
    <row r="552" spans="1:17" x14ac:dyDescent="0.35">
      <c r="A552" s="58" t="s">
        <v>119</v>
      </c>
      <c r="B552" s="58">
        <f>B551+B550+B549+B548+B547</f>
        <v>3216</v>
      </c>
      <c r="C552" s="58">
        <f t="shared" ref="C552:H552" si="214">C551+C550+C549+C548+C547</f>
        <v>3253</v>
      </c>
      <c r="D552" s="58">
        <f t="shared" si="214"/>
        <v>3181</v>
      </c>
      <c r="E552" s="58">
        <f t="shared" si="214"/>
        <v>1066</v>
      </c>
      <c r="F552" s="58">
        <f t="shared" si="214"/>
        <v>2365</v>
      </c>
      <c r="G552" s="58">
        <f t="shared" si="214"/>
        <v>2469</v>
      </c>
      <c r="H552" s="58">
        <f t="shared" si="214"/>
        <v>2723</v>
      </c>
      <c r="I552" s="68">
        <f t="shared" ref="I552:P552" si="215">SUM(I547:I551)</f>
        <v>18273</v>
      </c>
      <c r="J552" s="58">
        <f t="shared" si="215"/>
        <v>2890</v>
      </c>
      <c r="K552" s="58">
        <f t="shared" si="215"/>
        <v>2699</v>
      </c>
      <c r="L552" s="58">
        <f t="shared" si="215"/>
        <v>1703</v>
      </c>
      <c r="M552" s="58">
        <f t="shared" si="215"/>
        <v>2395</v>
      </c>
      <c r="N552" s="58">
        <f t="shared" si="215"/>
        <v>2799</v>
      </c>
      <c r="O552" s="58">
        <f t="shared" si="215"/>
        <v>3028</v>
      </c>
      <c r="P552" s="58">
        <f t="shared" si="215"/>
        <v>3411</v>
      </c>
      <c r="Q552" s="66">
        <f>Q551+Q550+Q549+Q548+Q547</f>
        <v>18925</v>
      </c>
    </row>
    <row r="553" spans="1:17" x14ac:dyDescent="0.35">
      <c r="A553" s="19" t="s">
        <v>4</v>
      </c>
      <c r="B553" s="23">
        <v>2727</v>
      </c>
      <c r="C553" s="23">
        <v>2470</v>
      </c>
      <c r="D553" s="19">
        <v>3093</v>
      </c>
      <c r="E553" s="19">
        <v>3089</v>
      </c>
      <c r="F553" s="19">
        <v>2146</v>
      </c>
      <c r="G553" s="19">
        <v>2820</v>
      </c>
      <c r="H553" s="36">
        <v>3039</v>
      </c>
      <c r="I553" s="23">
        <f>SUM(B553:H553)</f>
        <v>19384</v>
      </c>
      <c r="J553" s="61">
        <v>2920</v>
      </c>
      <c r="K553" s="61">
        <v>2950</v>
      </c>
      <c r="L553" s="45">
        <v>3052</v>
      </c>
      <c r="M553" s="36">
        <v>2928</v>
      </c>
      <c r="N553" s="23">
        <v>2857</v>
      </c>
      <c r="O553" s="23">
        <v>3049</v>
      </c>
      <c r="P553" s="23">
        <v>3163</v>
      </c>
      <c r="Q553" s="23">
        <f>P553+O553+N553+M553+L553+K553+J553</f>
        <v>20919</v>
      </c>
    </row>
    <row r="554" spans="1:17" x14ac:dyDescent="0.35">
      <c r="A554" s="19" t="s">
        <v>112</v>
      </c>
      <c r="B554" s="19">
        <v>0</v>
      </c>
      <c r="C554" s="19">
        <v>0</v>
      </c>
      <c r="D554" s="19">
        <v>0</v>
      </c>
      <c r="E554" s="19">
        <v>0</v>
      </c>
      <c r="F554" s="19">
        <v>0</v>
      </c>
      <c r="G554" s="19">
        <v>0</v>
      </c>
      <c r="H554" s="19">
        <v>0</v>
      </c>
      <c r="I554" s="23">
        <f t="shared" ref="I554:I559" si="216">H554+G554+F554+E554+D554+C554+B554</f>
        <v>0</v>
      </c>
      <c r="J554" s="19">
        <v>0</v>
      </c>
      <c r="K554" s="42">
        <v>0</v>
      </c>
      <c r="L554" s="63">
        <v>0</v>
      </c>
      <c r="M554" s="37">
        <v>0</v>
      </c>
      <c r="N554" s="36">
        <v>0</v>
      </c>
      <c r="O554" s="63">
        <v>0</v>
      </c>
      <c r="P554" s="23">
        <v>0</v>
      </c>
      <c r="Q554" s="23">
        <f>P554+O554+N554+M554+L554+K554+J554</f>
        <v>0</v>
      </c>
    </row>
    <row r="555" spans="1:17" x14ac:dyDescent="0.35">
      <c r="A555" s="19" t="s">
        <v>1175</v>
      </c>
      <c r="B555" s="19">
        <v>0</v>
      </c>
      <c r="C555" s="19">
        <v>0</v>
      </c>
      <c r="D555" s="19">
        <v>0</v>
      </c>
      <c r="E555" s="19">
        <v>0</v>
      </c>
      <c r="F555" s="19">
        <v>0</v>
      </c>
      <c r="G555" s="19">
        <v>0</v>
      </c>
      <c r="H555" s="19">
        <v>0</v>
      </c>
      <c r="I555" s="23">
        <f t="shared" si="216"/>
        <v>0</v>
      </c>
      <c r="J555" s="19">
        <v>0</v>
      </c>
      <c r="K555" s="42">
        <v>0</v>
      </c>
      <c r="L555" s="63">
        <v>0</v>
      </c>
      <c r="M555" s="37">
        <v>0</v>
      </c>
      <c r="N555" s="36">
        <v>0</v>
      </c>
      <c r="O555" s="63">
        <v>0</v>
      </c>
      <c r="P555" s="23">
        <v>0</v>
      </c>
      <c r="Q555" s="23">
        <f>P555+O555+N555+M555+L555+K555+J555</f>
        <v>0</v>
      </c>
    </row>
    <row r="556" spans="1:17" x14ac:dyDescent="0.35">
      <c r="A556" s="19" t="s">
        <v>116</v>
      </c>
      <c r="B556" s="63">
        <v>0</v>
      </c>
      <c r="C556" s="63">
        <v>0</v>
      </c>
      <c r="D556" s="21">
        <v>0</v>
      </c>
      <c r="E556" s="63">
        <v>0</v>
      </c>
      <c r="F556" s="63">
        <v>0</v>
      </c>
      <c r="G556" s="63">
        <v>0</v>
      </c>
      <c r="H556" s="36">
        <v>197</v>
      </c>
      <c r="I556" s="23">
        <f t="shared" si="216"/>
        <v>197</v>
      </c>
      <c r="J556" s="63">
        <v>0</v>
      </c>
      <c r="K556" s="63">
        <v>0</v>
      </c>
      <c r="L556" s="21">
        <v>0</v>
      </c>
      <c r="M556" s="63">
        <v>0</v>
      </c>
      <c r="N556" s="63">
        <v>0</v>
      </c>
      <c r="O556" s="63">
        <v>0</v>
      </c>
      <c r="P556" s="63">
        <v>116</v>
      </c>
      <c r="Q556" s="23">
        <f>P556+O556+N556+M556+L556+K556+J556</f>
        <v>116</v>
      </c>
    </row>
    <row r="557" spans="1:17" x14ac:dyDescent="0.35">
      <c r="A557" s="19" t="s">
        <v>124</v>
      </c>
      <c r="B557" s="63">
        <v>0</v>
      </c>
      <c r="C557" s="63">
        <v>0</v>
      </c>
      <c r="D557" s="21">
        <v>0</v>
      </c>
      <c r="E557" s="63">
        <v>0</v>
      </c>
      <c r="F557" s="63">
        <v>0</v>
      </c>
      <c r="G557" s="63">
        <v>0</v>
      </c>
      <c r="H557" s="36">
        <v>118</v>
      </c>
      <c r="I557" s="23">
        <f t="shared" si="216"/>
        <v>118</v>
      </c>
      <c r="J557" s="63">
        <v>0</v>
      </c>
      <c r="K557" s="63">
        <v>0</v>
      </c>
      <c r="L557" s="19">
        <v>0</v>
      </c>
      <c r="M557" s="63">
        <v>0</v>
      </c>
      <c r="N557" s="63">
        <v>0</v>
      </c>
      <c r="O557" s="63">
        <v>0</v>
      </c>
      <c r="P557" s="63">
        <v>140</v>
      </c>
      <c r="Q557" s="23">
        <f>P557+O557+N557+M557+L557+K557+J557</f>
        <v>140</v>
      </c>
    </row>
    <row r="558" spans="1:17" x14ac:dyDescent="0.35">
      <c r="A558" s="46" t="s">
        <v>118</v>
      </c>
      <c r="B558" s="46">
        <f>SUM(B553:B557)</f>
        <v>2727</v>
      </c>
      <c r="C558" s="46">
        <f>SUM(C553:C557)</f>
        <v>2470</v>
      </c>
      <c r="D558" s="46">
        <f>SUM(D553:D557)</f>
        <v>3093</v>
      </c>
      <c r="E558" s="46">
        <f>SUM(E553:E557)</f>
        <v>3089</v>
      </c>
      <c r="F558" s="46">
        <f>F557+F556+F555+F554+F553</f>
        <v>2146</v>
      </c>
      <c r="G558" s="46">
        <f>SUM(G553:G557)</f>
        <v>2820</v>
      </c>
      <c r="H558" s="46">
        <f>SUM(H553:H557)</f>
        <v>3354</v>
      </c>
      <c r="I558" s="46">
        <f t="shared" si="216"/>
        <v>19699</v>
      </c>
      <c r="J558" s="46">
        <f>SUM(J553:J557)</f>
        <v>2920</v>
      </c>
      <c r="K558" s="46">
        <f>SUM(K553:K557)</f>
        <v>2950</v>
      </c>
      <c r="L558" s="46">
        <f>L557+L556+L555+L554+L553</f>
        <v>3052</v>
      </c>
      <c r="M558" s="46">
        <f>SUM(M553:M557)</f>
        <v>2928</v>
      </c>
      <c r="N558" s="46">
        <f>SUM(N553:N557)</f>
        <v>2857</v>
      </c>
      <c r="O558" s="46">
        <f>SUM(O553:O557)</f>
        <v>3049</v>
      </c>
      <c r="P558" s="46">
        <f>SUM(P553:P557)</f>
        <v>3419</v>
      </c>
      <c r="Q558" s="46">
        <f>SUM(Q553:Q557)</f>
        <v>21175</v>
      </c>
    </row>
    <row r="559" spans="1:17" x14ac:dyDescent="0.35">
      <c r="A559" s="19" t="s">
        <v>99</v>
      </c>
      <c r="B559" s="19">
        <v>205</v>
      </c>
      <c r="C559" s="19">
        <v>232</v>
      </c>
      <c r="D559" s="23">
        <v>243</v>
      </c>
      <c r="E559" s="19">
        <v>210</v>
      </c>
      <c r="F559" s="19">
        <v>203</v>
      </c>
      <c r="G559" s="19">
        <v>220</v>
      </c>
      <c r="H559" s="19">
        <v>225</v>
      </c>
      <c r="I559" s="23">
        <f t="shared" si="216"/>
        <v>1538</v>
      </c>
      <c r="J559" s="42">
        <v>221</v>
      </c>
      <c r="K559" s="47">
        <v>249</v>
      </c>
      <c r="L559" s="23">
        <v>249</v>
      </c>
      <c r="M559" s="23">
        <v>211</v>
      </c>
      <c r="N559" s="19">
        <v>205</v>
      </c>
      <c r="O559" s="19">
        <v>87</v>
      </c>
      <c r="P559" s="19">
        <v>232</v>
      </c>
      <c r="Q559" s="23">
        <f t="shared" ref="Q559:Q564" si="217">P559+O559+N559+M559+L559+K559+J559</f>
        <v>1454</v>
      </c>
    </row>
    <row r="560" spans="1:17" x14ac:dyDescent="0.35">
      <c r="A560" s="19" t="s">
        <v>7</v>
      </c>
      <c r="B560" s="51">
        <v>1665</v>
      </c>
      <c r="C560" s="19">
        <v>1558</v>
      </c>
      <c r="D560" s="19">
        <v>1921</v>
      </c>
      <c r="E560" s="19">
        <v>1816</v>
      </c>
      <c r="F560" s="52">
        <v>1874</v>
      </c>
      <c r="G560" s="19">
        <v>1947</v>
      </c>
      <c r="H560" s="47">
        <v>1334</v>
      </c>
      <c r="I560" s="40">
        <f>H560+G560+F560+E560+D560+C560+B560</f>
        <v>12115</v>
      </c>
      <c r="J560" s="50">
        <v>1882</v>
      </c>
      <c r="K560" s="19">
        <v>1894</v>
      </c>
      <c r="L560" s="23">
        <v>1788</v>
      </c>
      <c r="M560" s="19">
        <v>1846</v>
      </c>
      <c r="N560" s="23">
        <v>1847</v>
      </c>
      <c r="O560" s="23">
        <v>1855</v>
      </c>
      <c r="P560" s="23">
        <v>1853</v>
      </c>
      <c r="Q560" s="23">
        <f t="shared" si="217"/>
        <v>12965</v>
      </c>
    </row>
    <row r="561" spans="1:17" x14ac:dyDescent="0.35">
      <c r="A561" s="19" t="s">
        <v>103</v>
      </c>
      <c r="B561" s="51">
        <v>743</v>
      </c>
      <c r="C561" s="51">
        <v>750</v>
      </c>
      <c r="D561" s="51">
        <v>760</v>
      </c>
      <c r="E561" s="51">
        <v>758</v>
      </c>
      <c r="F561" s="51">
        <v>754</v>
      </c>
      <c r="G561" s="19">
        <v>754</v>
      </c>
      <c r="H561" s="53">
        <v>746</v>
      </c>
      <c r="I561" s="23">
        <f>H561+G561+F561+E561+D561+C561+B561</f>
        <v>5265</v>
      </c>
      <c r="J561" s="50">
        <v>765</v>
      </c>
      <c r="K561" s="19">
        <v>759</v>
      </c>
      <c r="L561" s="19">
        <v>754</v>
      </c>
      <c r="M561" s="19">
        <v>809</v>
      </c>
      <c r="N561" s="23">
        <v>706</v>
      </c>
      <c r="O561" s="23">
        <v>777</v>
      </c>
      <c r="P561" s="23">
        <v>758</v>
      </c>
      <c r="Q561" s="23">
        <f t="shared" si="217"/>
        <v>5328</v>
      </c>
    </row>
    <row r="562" spans="1:17" x14ac:dyDescent="0.35">
      <c r="A562" s="19" t="s">
        <v>1178</v>
      </c>
      <c r="B562" s="50">
        <v>0</v>
      </c>
      <c r="C562" s="51">
        <v>0</v>
      </c>
      <c r="D562" s="51">
        <v>0</v>
      </c>
      <c r="E562" s="51">
        <v>0</v>
      </c>
      <c r="F562" s="51">
        <v>0</v>
      </c>
      <c r="G562" s="19">
        <v>0</v>
      </c>
      <c r="H562" s="53">
        <v>0</v>
      </c>
      <c r="I562" s="23">
        <f>H562+G562+F562+E562+D562+C562+B562</f>
        <v>0</v>
      </c>
      <c r="J562" s="19">
        <v>0</v>
      </c>
      <c r="K562" s="19">
        <v>0</v>
      </c>
      <c r="L562" s="19">
        <v>0</v>
      </c>
      <c r="M562" s="19">
        <v>0</v>
      </c>
      <c r="N562" s="23">
        <v>0</v>
      </c>
      <c r="O562" s="23">
        <v>0</v>
      </c>
      <c r="P562" s="23">
        <v>0</v>
      </c>
      <c r="Q562" s="23">
        <f t="shared" si="217"/>
        <v>0</v>
      </c>
    </row>
    <row r="563" spans="1:17" x14ac:dyDescent="0.35">
      <c r="A563" s="20" t="s">
        <v>1177</v>
      </c>
      <c r="B563" s="19">
        <v>0</v>
      </c>
      <c r="C563" s="51">
        <v>0</v>
      </c>
      <c r="D563" s="51">
        <v>0</v>
      </c>
      <c r="E563" s="51">
        <v>0</v>
      </c>
      <c r="F563" s="73">
        <v>0</v>
      </c>
      <c r="G563" s="51">
        <v>0</v>
      </c>
      <c r="H563" s="20">
        <v>0</v>
      </c>
      <c r="I563" s="40">
        <f>H563+G563+F563+E563+D563+C563+B563</f>
        <v>0</v>
      </c>
      <c r="J563" s="73">
        <v>0</v>
      </c>
      <c r="K563" s="19">
        <v>0</v>
      </c>
      <c r="L563" s="21">
        <v>0</v>
      </c>
      <c r="M563" s="37">
        <v>0</v>
      </c>
      <c r="N563" s="40">
        <v>0</v>
      </c>
      <c r="O563" s="40">
        <v>0</v>
      </c>
      <c r="P563" s="40">
        <v>0</v>
      </c>
      <c r="Q563" s="23">
        <f t="shared" si="217"/>
        <v>0</v>
      </c>
    </row>
    <row r="564" spans="1:17" x14ac:dyDescent="0.35">
      <c r="A564" s="69" t="s">
        <v>120</v>
      </c>
      <c r="B564" s="70">
        <f>SUM(B559:B563)</f>
        <v>2613</v>
      </c>
      <c r="C564" s="70">
        <f>SUM(C559:C563)</f>
        <v>2540</v>
      </c>
      <c r="D564" s="69">
        <f>SUM(D559:D563)</f>
        <v>2924</v>
      </c>
      <c r="E564" s="69">
        <f>SUM(E559:E563)</f>
        <v>2784</v>
      </c>
      <c r="F564" s="69">
        <f>SUM(F558:F562)</f>
        <v>4977</v>
      </c>
      <c r="G564" s="69">
        <f>SUM(G559:G563)</f>
        <v>2921</v>
      </c>
      <c r="H564" s="69">
        <f>SUM(H559:H563)</f>
        <v>2305</v>
      </c>
      <c r="I564" s="71">
        <f>SUM(I559:I563)</f>
        <v>18918</v>
      </c>
      <c r="J564" s="69">
        <f t="shared" ref="J564:P564" si="218">J563+J562+J561+J560+J559</f>
        <v>2868</v>
      </c>
      <c r="K564" s="69">
        <f t="shared" si="218"/>
        <v>2902</v>
      </c>
      <c r="L564" s="69">
        <f t="shared" si="218"/>
        <v>2791</v>
      </c>
      <c r="M564" s="69">
        <f t="shared" si="218"/>
        <v>2866</v>
      </c>
      <c r="N564" s="69">
        <f t="shared" si="218"/>
        <v>2758</v>
      </c>
      <c r="O564" s="69">
        <f t="shared" si="218"/>
        <v>2719</v>
      </c>
      <c r="P564" s="69">
        <f t="shared" si="218"/>
        <v>2843</v>
      </c>
      <c r="Q564" s="23">
        <f t="shared" si="217"/>
        <v>19747</v>
      </c>
    </row>
    <row r="565" spans="1:17" x14ac:dyDescent="0.35">
      <c r="A565" s="56" t="s">
        <v>11</v>
      </c>
      <c r="B565" s="57">
        <f>B564+B558+B552</f>
        <v>8556</v>
      </c>
      <c r="C565" s="57">
        <f>C564+C558+C552</f>
        <v>8263</v>
      </c>
      <c r="D565" s="57">
        <f>D564+D558+D552</f>
        <v>9198</v>
      </c>
      <c r="E565" s="57">
        <f>E564+E558+E552</f>
        <v>6939</v>
      </c>
      <c r="F565" s="57">
        <f>F564+F558+F551</f>
        <v>8406</v>
      </c>
      <c r="G565" s="57">
        <f t="shared" ref="G565:Q565" si="219">G564+G558+G552</f>
        <v>8210</v>
      </c>
      <c r="H565" s="57">
        <f t="shared" si="219"/>
        <v>8382</v>
      </c>
      <c r="I565" s="57">
        <f t="shared" si="219"/>
        <v>56890</v>
      </c>
      <c r="J565" s="57">
        <f t="shared" si="219"/>
        <v>8678</v>
      </c>
      <c r="K565" s="57">
        <f t="shared" si="219"/>
        <v>8551</v>
      </c>
      <c r="L565" s="57">
        <f t="shared" si="219"/>
        <v>7546</v>
      </c>
      <c r="M565" s="57">
        <f t="shared" si="219"/>
        <v>8189</v>
      </c>
      <c r="N565" s="57">
        <f t="shared" si="219"/>
        <v>8414</v>
      </c>
      <c r="O565" s="57">
        <f t="shared" si="219"/>
        <v>8796</v>
      </c>
      <c r="P565" s="57">
        <f t="shared" si="219"/>
        <v>9673</v>
      </c>
      <c r="Q565" s="57">
        <f t="shared" si="219"/>
        <v>59847</v>
      </c>
    </row>
    <row r="567" spans="1:17" x14ac:dyDescent="0.35">
      <c r="A567" s="31" t="s">
        <v>0</v>
      </c>
      <c r="B567" s="32"/>
      <c r="C567" s="32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</row>
    <row r="568" spans="1:17" ht="15.5" x14ac:dyDescent="0.35">
      <c r="A568" s="33" t="s">
        <v>1</v>
      </c>
      <c r="B568" s="64" t="s">
        <v>1702</v>
      </c>
      <c r="C568" s="64" t="s">
        <v>1703</v>
      </c>
      <c r="D568" s="64" t="s">
        <v>1704</v>
      </c>
      <c r="E568" s="64" t="s">
        <v>1705</v>
      </c>
      <c r="F568" s="64" t="s">
        <v>1706</v>
      </c>
      <c r="G568" s="64" t="s">
        <v>1707</v>
      </c>
      <c r="H568" s="64" t="s">
        <v>1708</v>
      </c>
      <c r="I568" s="65" t="s">
        <v>1709</v>
      </c>
      <c r="J568" s="64" t="s">
        <v>1710</v>
      </c>
      <c r="K568" s="64" t="s">
        <v>325</v>
      </c>
      <c r="L568" s="64" t="s">
        <v>318</v>
      </c>
      <c r="M568" s="64" t="s">
        <v>319</v>
      </c>
      <c r="N568" s="64" t="s">
        <v>320</v>
      </c>
      <c r="O568" s="64" t="s">
        <v>321</v>
      </c>
      <c r="P568" s="64" t="s">
        <v>322</v>
      </c>
      <c r="Q568" s="65" t="s">
        <v>1711</v>
      </c>
    </row>
    <row r="569" spans="1:17" x14ac:dyDescent="0.35">
      <c r="A569" s="19" t="s">
        <v>2</v>
      </c>
      <c r="B569" s="19">
        <v>280</v>
      </c>
      <c r="C569" s="19">
        <v>200</v>
      </c>
      <c r="D569" s="23">
        <v>318</v>
      </c>
      <c r="E569" s="19">
        <v>33</v>
      </c>
      <c r="F569" s="19">
        <v>187</v>
      </c>
      <c r="G569" s="36">
        <v>263</v>
      </c>
      <c r="H569" s="19">
        <v>261</v>
      </c>
      <c r="I569" s="23">
        <f>H569+G569+F569+E569+D569+C569+B569</f>
        <v>1542</v>
      </c>
      <c r="J569" s="37">
        <v>121</v>
      </c>
      <c r="K569" s="19">
        <v>268</v>
      </c>
      <c r="L569" s="40">
        <v>269</v>
      </c>
      <c r="M569" s="36">
        <v>109</v>
      </c>
      <c r="N569" s="19">
        <v>348</v>
      </c>
      <c r="O569" s="19">
        <v>307</v>
      </c>
      <c r="P569" s="19">
        <v>239</v>
      </c>
      <c r="Q569" s="40">
        <f>P569+O569+N569+M569+L569+K569+J569</f>
        <v>1661</v>
      </c>
    </row>
    <row r="570" spans="1:17" x14ac:dyDescent="0.35">
      <c r="A570" s="19" t="s">
        <v>3</v>
      </c>
      <c r="B570" s="19">
        <v>590</v>
      </c>
      <c r="C570" s="19">
        <v>644</v>
      </c>
      <c r="D570" s="23">
        <v>701</v>
      </c>
      <c r="E570" s="19">
        <v>563</v>
      </c>
      <c r="F570" s="19">
        <v>604</v>
      </c>
      <c r="G570" s="19">
        <v>637</v>
      </c>
      <c r="H570" s="19">
        <v>707</v>
      </c>
      <c r="I570" s="23">
        <f>H570+G570+F570+E570+D570+C570+B570</f>
        <v>4446</v>
      </c>
      <c r="J570" s="40">
        <v>560</v>
      </c>
      <c r="K570" s="40">
        <v>525</v>
      </c>
      <c r="L570" s="19">
        <v>708</v>
      </c>
      <c r="M570" s="40">
        <v>612</v>
      </c>
      <c r="N570" s="23">
        <v>616</v>
      </c>
      <c r="O570" s="23">
        <v>339</v>
      </c>
      <c r="P570" s="23">
        <v>580</v>
      </c>
      <c r="Q570" s="40">
        <f>P570+O570+N570+M570+L570+K570+J570</f>
        <v>3940</v>
      </c>
    </row>
    <row r="571" spans="1:17" x14ac:dyDescent="0.35">
      <c r="A571" s="19" t="s">
        <v>100</v>
      </c>
      <c r="B571" s="19">
        <v>160</v>
      </c>
      <c r="C571" s="19">
        <v>200</v>
      </c>
      <c r="D571" s="23">
        <v>230</v>
      </c>
      <c r="E571" s="19">
        <v>200</v>
      </c>
      <c r="F571" s="19">
        <v>270</v>
      </c>
      <c r="G571" s="19">
        <v>290</v>
      </c>
      <c r="H571" s="19">
        <v>260</v>
      </c>
      <c r="I571" s="23">
        <f>H571+G571+F571+E571+D571+C571+B571</f>
        <v>1610</v>
      </c>
      <c r="J571" s="23">
        <v>270</v>
      </c>
      <c r="K571" s="37">
        <v>290</v>
      </c>
      <c r="L571" s="19">
        <v>200</v>
      </c>
      <c r="M571" s="19">
        <v>220</v>
      </c>
      <c r="N571" s="19">
        <v>130</v>
      </c>
      <c r="O571" s="19">
        <v>210</v>
      </c>
      <c r="P571" s="19">
        <v>250</v>
      </c>
      <c r="Q571" s="23">
        <f>P571+O571+N571+M571+L571+K571+J571</f>
        <v>1570</v>
      </c>
    </row>
    <row r="572" spans="1:17" x14ac:dyDescent="0.35">
      <c r="A572" s="19" t="s">
        <v>115</v>
      </c>
      <c r="B572" s="19">
        <v>0</v>
      </c>
      <c r="C572" s="19">
        <v>0</v>
      </c>
      <c r="D572" s="42">
        <v>0</v>
      </c>
      <c r="E572" s="19">
        <v>0</v>
      </c>
      <c r="F572" s="19">
        <v>0</v>
      </c>
      <c r="G572" s="19">
        <v>0</v>
      </c>
      <c r="H572" s="19">
        <v>189</v>
      </c>
      <c r="I572" s="23">
        <f>H572+G572+F572+E572+D572+C572+B572</f>
        <v>189</v>
      </c>
      <c r="J572" s="19">
        <v>0</v>
      </c>
      <c r="K572" s="19">
        <v>0</v>
      </c>
      <c r="L572" s="42">
        <v>0</v>
      </c>
      <c r="M572" s="19">
        <v>0</v>
      </c>
      <c r="N572" s="19">
        <v>0</v>
      </c>
      <c r="O572" s="19">
        <v>0</v>
      </c>
      <c r="P572" s="19">
        <v>151</v>
      </c>
      <c r="Q572" s="23">
        <f>P572+O572+N572+M572+L572+K572+J572</f>
        <v>151</v>
      </c>
    </row>
    <row r="573" spans="1:17" x14ac:dyDescent="0.35">
      <c r="A573" s="19" t="s">
        <v>125</v>
      </c>
      <c r="B573" s="19">
        <v>1827</v>
      </c>
      <c r="C573" s="19">
        <v>2142</v>
      </c>
      <c r="D573" s="23">
        <v>1475</v>
      </c>
      <c r="E573" s="19">
        <v>1873</v>
      </c>
      <c r="F573" s="19">
        <v>2221</v>
      </c>
      <c r="G573" s="19">
        <v>2221</v>
      </c>
      <c r="H573" s="19">
        <v>1288</v>
      </c>
      <c r="I573" s="23">
        <f>SUM(B573:H573)</f>
        <v>13047</v>
      </c>
      <c r="J573" s="59">
        <v>2206</v>
      </c>
      <c r="K573" s="19">
        <v>2242</v>
      </c>
      <c r="L573" s="72">
        <v>1426</v>
      </c>
      <c r="M573" s="19">
        <v>2174</v>
      </c>
      <c r="N573" s="42">
        <v>1670</v>
      </c>
      <c r="O573" s="19">
        <v>2022</v>
      </c>
      <c r="P573" s="19">
        <v>2186</v>
      </c>
      <c r="Q573" s="23">
        <f>P573+O573+N573+M573+L573+K573+J573</f>
        <v>13926</v>
      </c>
    </row>
    <row r="574" spans="1:17" x14ac:dyDescent="0.35">
      <c r="A574" s="58" t="s">
        <v>119</v>
      </c>
      <c r="B574" s="58">
        <f>B573+B572+B571+B570+B569</f>
        <v>2857</v>
      </c>
      <c r="C574" s="58">
        <f t="shared" ref="C574:H574" si="220">C573+C572+C571+C570+C569</f>
        <v>3186</v>
      </c>
      <c r="D574" s="58">
        <f t="shared" si="220"/>
        <v>2724</v>
      </c>
      <c r="E574" s="58">
        <f t="shared" si="220"/>
        <v>2669</v>
      </c>
      <c r="F574" s="58">
        <f t="shared" si="220"/>
        <v>3282</v>
      </c>
      <c r="G574" s="58">
        <f t="shared" si="220"/>
        <v>3411</v>
      </c>
      <c r="H574" s="58">
        <f t="shared" si="220"/>
        <v>2705</v>
      </c>
      <c r="I574" s="68">
        <f t="shared" ref="I574:P574" si="221">SUM(I569:I573)</f>
        <v>20834</v>
      </c>
      <c r="J574" s="58">
        <f t="shared" si="221"/>
        <v>3157</v>
      </c>
      <c r="K574" s="58">
        <f t="shared" si="221"/>
        <v>3325</v>
      </c>
      <c r="L574" s="58">
        <f t="shared" si="221"/>
        <v>2603</v>
      </c>
      <c r="M574" s="58">
        <f t="shared" si="221"/>
        <v>3115</v>
      </c>
      <c r="N574" s="58">
        <f t="shared" si="221"/>
        <v>2764</v>
      </c>
      <c r="O574" s="58">
        <f t="shared" si="221"/>
        <v>2878</v>
      </c>
      <c r="P574" s="58">
        <f t="shared" si="221"/>
        <v>3406</v>
      </c>
      <c r="Q574" s="66">
        <f>Q573+Q572+Q571+Q570+Q569</f>
        <v>21248</v>
      </c>
    </row>
    <row r="575" spans="1:17" x14ac:dyDescent="0.35">
      <c r="A575" s="19" t="s">
        <v>4</v>
      </c>
      <c r="B575" s="23">
        <v>3110</v>
      </c>
      <c r="C575" s="23">
        <v>3169</v>
      </c>
      <c r="D575" s="19">
        <v>2132</v>
      </c>
      <c r="E575" s="19">
        <v>2138</v>
      </c>
      <c r="F575" s="19">
        <v>1314</v>
      </c>
      <c r="G575" s="19">
        <v>1424</v>
      </c>
      <c r="H575" s="36">
        <v>1390</v>
      </c>
      <c r="I575" s="23">
        <f>SUM(B575:H575)</f>
        <v>14677</v>
      </c>
      <c r="J575" s="61">
        <v>2205</v>
      </c>
      <c r="K575" s="61">
        <v>1855</v>
      </c>
      <c r="L575" s="45">
        <v>1279</v>
      </c>
      <c r="M575" s="36">
        <v>1900</v>
      </c>
      <c r="N575" s="23">
        <v>1840</v>
      </c>
      <c r="O575" s="23">
        <v>2215</v>
      </c>
      <c r="P575" s="23">
        <v>2128</v>
      </c>
      <c r="Q575" s="23">
        <f>P575+O575+N575+M575+L575+K575+J575</f>
        <v>13422</v>
      </c>
    </row>
    <row r="576" spans="1:17" x14ac:dyDescent="0.35">
      <c r="A576" s="19" t="s">
        <v>112</v>
      </c>
      <c r="B576" s="19">
        <v>0</v>
      </c>
      <c r="C576" s="19">
        <v>0</v>
      </c>
      <c r="D576" s="19">
        <v>0</v>
      </c>
      <c r="E576" s="19">
        <v>0</v>
      </c>
      <c r="F576" s="19">
        <v>0</v>
      </c>
      <c r="G576" s="19">
        <v>0</v>
      </c>
      <c r="H576" s="19">
        <v>0</v>
      </c>
      <c r="I576" s="23">
        <f t="shared" ref="I576:I581" si="222">H576+G576+F576+E576+D576+C576+B576</f>
        <v>0</v>
      </c>
      <c r="J576" s="19">
        <v>0</v>
      </c>
      <c r="K576" s="19">
        <v>0</v>
      </c>
      <c r="L576" s="19">
        <v>0</v>
      </c>
      <c r="M576" s="19">
        <v>0</v>
      </c>
      <c r="N576" s="19">
        <v>0</v>
      </c>
      <c r="O576" s="19">
        <v>0</v>
      </c>
      <c r="P576" s="19">
        <v>0</v>
      </c>
      <c r="Q576" s="23">
        <f>P576+O576+N576+M576+L576+K576+J576</f>
        <v>0</v>
      </c>
    </row>
    <row r="577" spans="1:17" x14ac:dyDescent="0.35">
      <c r="A577" s="19" t="s">
        <v>1175</v>
      </c>
      <c r="B577" s="19">
        <v>0</v>
      </c>
      <c r="C577" s="19">
        <v>0</v>
      </c>
      <c r="D577" s="19">
        <v>0</v>
      </c>
      <c r="E577" s="19">
        <v>0</v>
      </c>
      <c r="F577" s="19">
        <v>0</v>
      </c>
      <c r="G577" s="19">
        <v>0</v>
      </c>
      <c r="H577" s="19">
        <v>0</v>
      </c>
      <c r="I577" s="23">
        <f t="shared" si="222"/>
        <v>0</v>
      </c>
      <c r="J577" s="19">
        <v>0</v>
      </c>
      <c r="K577" s="19">
        <v>0</v>
      </c>
      <c r="L577" s="19">
        <v>0</v>
      </c>
      <c r="M577" s="19">
        <v>0</v>
      </c>
      <c r="N577" s="19">
        <v>0</v>
      </c>
      <c r="O577" s="19">
        <v>0</v>
      </c>
      <c r="P577" s="19">
        <v>0</v>
      </c>
      <c r="Q577" s="23">
        <f>P577+O577+N577+M577+L577+K577+J577</f>
        <v>0</v>
      </c>
    </row>
    <row r="578" spans="1:17" x14ac:dyDescent="0.35">
      <c r="A578" s="19" t="s">
        <v>116</v>
      </c>
      <c r="B578" s="63">
        <v>0</v>
      </c>
      <c r="C578" s="63">
        <v>0</v>
      </c>
      <c r="D578" s="21">
        <v>0</v>
      </c>
      <c r="E578" s="63">
        <v>0</v>
      </c>
      <c r="F578" s="63">
        <v>0</v>
      </c>
      <c r="G578" s="63">
        <v>0</v>
      </c>
      <c r="H578" s="19">
        <v>79</v>
      </c>
      <c r="I578" s="23">
        <f t="shared" si="222"/>
        <v>79</v>
      </c>
      <c r="J578" s="63">
        <v>0</v>
      </c>
      <c r="K578" s="63">
        <v>0</v>
      </c>
      <c r="L578" s="21">
        <v>0</v>
      </c>
      <c r="M578" s="63">
        <v>0</v>
      </c>
      <c r="N578" s="63">
        <v>0</v>
      </c>
      <c r="O578" s="63">
        <v>0</v>
      </c>
      <c r="P578" s="19">
        <v>70</v>
      </c>
      <c r="Q578" s="23">
        <f>P578+O578+N578+M578+L578+K578+J578</f>
        <v>70</v>
      </c>
    </row>
    <row r="579" spans="1:17" x14ac:dyDescent="0.35">
      <c r="A579" s="19" t="s">
        <v>124</v>
      </c>
      <c r="B579" s="63">
        <v>0</v>
      </c>
      <c r="C579" s="63">
        <v>0</v>
      </c>
      <c r="D579" s="21">
        <v>0</v>
      </c>
      <c r="E579" s="63">
        <v>0</v>
      </c>
      <c r="F579" s="63">
        <v>0</v>
      </c>
      <c r="G579" s="63">
        <v>0</v>
      </c>
      <c r="H579" s="19">
        <v>85</v>
      </c>
      <c r="I579" s="23">
        <f t="shared" si="222"/>
        <v>85</v>
      </c>
      <c r="J579" s="63">
        <v>0</v>
      </c>
      <c r="K579" s="63">
        <v>0</v>
      </c>
      <c r="L579" s="21">
        <v>0</v>
      </c>
      <c r="M579" s="63">
        <v>0</v>
      </c>
      <c r="N579" s="63">
        <v>0</v>
      </c>
      <c r="O579" s="63">
        <v>0</v>
      </c>
      <c r="P579" s="19">
        <v>87</v>
      </c>
      <c r="Q579" s="23">
        <f>P579+O579+N579+M579+L579+K579+J579</f>
        <v>87</v>
      </c>
    </row>
    <row r="580" spans="1:17" x14ac:dyDescent="0.35">
      <c r="A580" s="46" t="s">
        <v>118</v>
      </c>
      <c r="B580" s="46">
        <f>SUM(B575:B579)</f>
        <v>3110</v>
      </c>
      <c r="C580" s="46">
        <f>SUM(C575:C579)</f>
        <v>3169</v>
      </c>
      <c r="D580" s="46">
        <f>SUM(D575:D579)</f>
        <v>2132</v>
      </c>
      <c r="E580" s="46">
        <f>SUM(E575:E579)</f>
        <v>2138</v>
      </c>
      <c r="F580" s="46">
        <f>F579+F578+F577+F576+F575</f>
        <v>1314</v>
      </c>
      <c r="G580" s="46">
        <f>SUM(G575:G579)</f>
        <v>1424</v>
      </c>
      <c r="H580" s="46">
        <f>SUM(H575:H579)</f>
        <v>1554</v>
      </c>
      <c r="I580" s="46">
        <f t="shared" si="222"/>
        <v>14841</v>
      </c>
      <c r="J580" s="46">
        <f>SUM(J575:J579)</f>
        <v>2205</v>
      </c>
      <c r="K580" s="46">
        <f>SUM(K575:K579)</f>
        <v>1855</v>
      </c>
      <c r="L580" s="46">
        <f>L579+L578+L577+L576+L575</f>
        <v>1279</v>
      </c>
      <c r="M580" s="46">
        <f>SUM(M575:M579)</f>
        <v>1900</v>
      </c>
      <c r="N580" s="46">
        <f>SUM(N575:N579)</f>
        <v>1840</v>
      </c>
      <c r="O580" s="46">
        <f>SUM(O575:O579)</f>
        <v>2215</v>
      </c>
      <c r="P580" s="46">
        <f>SUM(P575:P579)</f>
        <v>2285</v>
      </c>
      <c r="Q580" s="46">
        <f>SUM(Q575:Q579)</f>
        <v>13579</v>
      </c>
    </row>
    <row r="581" spans="1:17" x14ac:dyDescent="0.35">
      <c r="A581" s="19" t="s">
        <v>99</v>
      </c>
      <c r="B581" s="19">
        <v>191</v>
      </c>
      <c r="C581" s="19">
        <v>255</v>
      </c>
      <c r="D581" s="23">
        <v>210</v>
      </c>
      <c r="E581" s="19">
        <v>210</v>
      </c>
      <c r="F581" s="19">
        <v>168</v>
      </c>
      <c r="G581" s="19">
        <v>170</v>
      </c>
      <c r="H581" s="19">
        <v>150</v>
      </c>
      <c r="I581" s="23">
        <f t="shared" si="222"/>
        <v>1354</v>
      </c>
      <c r="J581" s="42">
        <v>180</v>
      </c>
      <c r="K581" s="47">
        <v>231</v>
      </c>
      <c r="L581" s="23">
        <v>173</v>
      </c>
      <c r="M581" s="23">
        <v>176</v>
      </c>
      <c r="N581" s="19">
        <v>208</v>
      </c>
      <c r="O581" s="19">
        <v>218</v>
      </c>
      <c r="P581" s="19">
        <v>171</v>
      </c>
      <c r="Q581" s="23">
        <f t="shared" ref="Q581:Q586" si="223">P581+O581+N581+M581+L581+K581+J581</f>
        <v>1357</v>
      </c>
    </row>
    <row r="582" spans="1:17" x14ac:dyDescent="0.35">
      <c r="A582" s="19" t="s">
        <v>7</v>
      </c>
      <c r="B582" s="51">
        <v>1851</v>
      </c>
      <c r="C582" s="19">
        <v>1818</v>
      </c>
      <c r="D582" s="19">
        <v>1730</v>
      </c>
      <c r="E582" s="19">
        <v>1447</v>
      </c>
      <c r="F582" s="52">
        <v>824</v>
      </c>
      <c r="G582" s="19">
        <v>1718</v>
      </c>
      <c r="H582" s="47">
        <v>1699</v>
      </c>
      <c r="I582" s="40">
        <f>H582+G582+F582+E582+D582+C582+B582</f>
        <v>11087</v>
      </c>
      <c r="J582" s="50">
        <v>1823</v>
      </c>
      <c r="K582" s="19">
        <v>1850</v>
      </c>
      <c r="L582" s="23">
        <v>1768</v>
      </c>
      <c r="M582" s="19">
        <v>1864</v>
      </c>
      <c r="N582" s="23">
        <v>1877</v>
      </c>
      <c r="O582" s="23">
        <v>1811</v>
      </c>
      <c r="P582" s="23">
        <v>1844</v>
      </c>
      <c r="Q582" s="23">
        <f t="shared" si="223"/>
        <v>12837</v>
      </c>
    </row>
    <row r="583" spans="1:17" x14ac:dyDescent="0.35">
      <c r="A583" s="19" t="s">
        <v>103</v>
      </c>
      <c r="B583" s="51">
        <v>720</v>
      </c>
      <c r="C583" s="51">
        <v>744</v>
      </c>
      <c r="D583" s="51">
        <v>770</v>
      </c>
      <c r="E583" s="51">
        <v>770</v>
      </c>
      <c r="F583" s="51">
        <v>720</v>
      </c>
      <c r="G583" s="19">
        <v>762</v>
      </c>
      <c r="H583" s="53">
        <v>758</v>
      </c>
      <c r="I583" s="23">
        <f>H583+G583+F583+E583+D583+C583+B583</f>
        <v>5244</v>
      </c>
      <c r="J583" s="50">
        <v>747</v>
      </c>
      <c r="K583" s="19">
        <v>756</v>
      </c>
      <c r="L583" s="19">
        <v>720</v>
      </c>
      <c r="M583" s="19">
        <v>772</v>
      </c>
      <c r="N583" s="23">
        <v>673</v>
      </c>
      <c r="O583" s="23">
        <v>497</v>
      </c>
      <c r="P583" s="23">
        <v>751</v>
      </c>
      <c r="Q583" s="23">
        <f t="shared" si="223"/>
        <v>4916</v>
      </c>
    </row>
    <row r="584" spans="1:17" x14ac:dyDescent="0.35">
      <c r="A584" s="19" t="s">
        <v>1178</v>
      </c>
      <c r="B584" s="50">
        <v>0</v>
      </c>
      <c r="C584" s="51">
        <v>0</v>
      </c>
      <c r="D584" s="51">
        <v>0</v>
      </c>
      <c r="E584" s="51">
        <v>0</v>
      </c>
      <c r="F584" s="51">
        <v>0</v>
      </c>
      <c r="G584" s="19">
        <v>0</v>
      </c>
      <c r="H584" s="53">
        <v>0</v>
      </c>
      <c r="I584" s="23">
        <f>H584+G584+F584+E584+D584+C584+B584</f>
        <v>0</v>
      </c>
      <c r="J584" s="19">
        <v>0</v>
      </c>
      <c r="K584" s="19">
        <v>0</v>
      </c>
      <c r="L584" s="19">
        <v>0</v>
      </c>
      <c r="M584" s="19">
        <v>0</v>
      </c>
      <c r="N584" s="23">
        <v>0</v>
      </c>
      <c r="O584" s="23">
        <v>0</v>
      </c>
      <c r="P584" s="23">
        <v>0</v>
      </c>
      <c r="Q584" s="23">
        <f t="shared" si="223"/>
        <v>0</v>
      </c>
    </row>
    <row r="585" spans="1:17" x14ac:dyDescent="0.35">
      <c r="A585" s="20" t="s">
        <v>1177</v>
      </c>
      <c r="B585" s="19">
        <v>0</v>
      </c>
      <c r="C585" s="51">
        <v>0</v>
      </c>
      <c r="D585" s="51">
        <v>0</v>
      </c>
      <c r="E585" s="51">
        <v>0</v>
      </c>
      <c r="F585" s="73">
        <v>0</v>
      </c>
      <c r="G585" s="51">
        <v>0</v>
      </c>
      <c r="H585" s="20">
        <v>0</v>
      </c>
      <c r="I585" s="40">
        <f>H585+G585+F585+E585+D585+C585+B585</f>
        <v>0</v>
      </c>
      <c r="J585" s="73">
        <v>0</v>
      </c>
      <c r="K585" s="19">
        <v>0</v>
      </c>
      <c r="L585" s="21">
        <v>0</v>
      </c>
      <c r="M585" s="37">
        <v>0</v>
      </c>
      <c r="N585" s="40">
        <v>0</v>
      </c>
      <c r="O585" s="40">
        <v>0</v>
      </c>
      <c r="P585" s="40">
        <v>0</v>
      </c>
      <c r="Q585" s="23">
        <f t="shared" si="223"/>
        <v>0</v>
      </c>
    </row>
    <row r="586" spans="1:17" x14ac:dyDescent="0.35">
      <c r="A586" s="69" t="s">
        <v>120</v>
      </c>
      <c r="B586" s="70">
        <f>SUM(B581:B585)</f>
        <v>2762</v>
      </c>
      <c r="C586" s="70">
        <f>SUM(C581:C585)</f>
        <v>2817</v>
      </c>
      <c r="D586" s="69">
        <f>SUM(D581:D585)</f>
        <v>2710</v>
      </c>
      <c r="E586" s="69">
        <f>SUM(E581:E585)</f>
        <v>2427</v>
      </c>
      <c r="F586" s="69">
        <f>SUM(F580:F584)</f>
        <v>3026</v>
      </c>
      <c r="G586" s="69">
        <f>SUM(G581:G585)</f>
        <v>2650</v>
      </c>
      <c r="H586" s="69">
        <f>SUM(H581:H585)</f>
        <v>2607</v>
      </c>
      <c r="I586" s="71">
        <f>SUM(I581:I585)</f>
        <v>17685</v>
      </c>
      <c r="J586" s="69">
        <f t="shared" ref="J586:P586" si="224">J585+J584+J583+J582+J581</f>
        <v>2750</v>
      </c>
      <c r="K586" s="69">
        <f t="shared" si="224"/>
        <v>2837</v>
      </c>
      <c r="L586" s="69">
        <f t="shared" si="224"/>
        <v>2661</v>
      </c>
      <c r="M586" s="69">
        <f t="shared" si="224"/>
        <v>2812</v>
      </c>
      <c r="N586" s="69">
        <f t="shared" si="224"/>
        <v>2758</v>
      </c>
      <c r="O586" s="69">
        <f t="shared" si="224"/>
        <v>2526</v>
      </c>
      <c r="P586" s="69">
        <f t="shared" si="224"/>
        <v>2766</v>
      </c>
      <c r="Q586" s="23">
        <f t="shared" si="223"/>
        <v>19110</v>
      </c>
    </row>
    <row r="587" spans="1:17" x14ac:dyDescent="0.35">
      <c r="A587" s="56" t="s">
        <v>11</v>
      </c>
      <c r="B587" s="57">
        <f>B586+B580+B574</f>
        <v>8729</v>
      </c>
      <c r="C587" s="57">
        <f>C586+C580+C574</f>
        <v>9172</v>
      </c>
      <c r="D587" s="57">
        <f>D586+D580+D574</f>
        <v>7566</v>
      </c>
      <c r="E587" s="57">
        <f>E586+E580+E574</f>
        <v>7234</v>
      </c>
      <c r="F587" s="57">
        <f>F586+F580+F573</f>
        <v>6561</v>
      </c>
      <c r="G587" s="57">
        <f t="shared" ref="G587:Q587" si="225">G586+G580+G574</f>
        <v>7485</v>
      </c>
      <c r="H587" s="57">
        <f t="shared" si="225"/>
        <v>6866</v>
      </c>
      <c r="I587" s="57">
        <f t="shared" si="225"/>
        <v>53360</v>
      </c>
      <c r="J587" s="57">
        <f t="shared" si="225"/>
        <v>8112</v>
      </c>
      <c r="K587" s="57">
        <f t="shared" si="225"/>
        <v>8017</v>
      </c>
      <c r="L587" s="57">
        <f t="shared" si="225"/>
        <v>6543</v>
      </c>
      <c r="M587" s="57">
        <f t="shared" si="225"/>
        <v>7827</v>
      </c>
      <c r="N587" s="57">
        <f t="shared" si="225"/>
        <v>7362</v>
      </c>
      <c r="O587" s="57">
        <f t="shared" si="225"/>
        <v>7619</v>
      </c>
      <c r="P587" s="57">
        <f t="shared" si="225"/>
        <v>8457</v>
      </c>
      <c r="Q587" s="57">
        <f t="shared" si="225"/>
        <v>53937</v>
      </c>
    </row>
    <row r="589" spans="1:17" x14ac:dyDescent="0.35">
      <c r="A589" s="31" t="s">
        <v>0</v>
      </c>
      <c r="B589" s="32"/>
      <c r="C589" s="32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</row>
    <row r="590" spans="1:17" ht="15.5" x14ac:dyDescent="0.35">
      <c r="A590" s="33" t="s">
        <v>1</v>
      </c>
      <c r="B590" s="64" t="s">
        <v>323</v>
      </c>
      <c r="C590" s="64" t="s">
        <v>324</v>
      </c>
      <c r="D590" s="64" t="s">
        <v>435</v>
      </c>
      <c r="E590" s="64" t="s">
        <v>436</v>
      </c>
      <c r="F590" s="64" t="s">
        <v>437</v>
      </c>
      <c r="G590" s="64" t="s">
        <v>438</v>
      </c>
      <c r="H590" s="64" t="s">
        <v>439</v>
      </c>
      <c r="I590" s="65" t="s">
        <v>383</v>
      </c>
      <c r="J590" s="64" t="s">
        <v>440</v>
      </c>
      <c r="K590" s="64" t="s">
        <v>441</v>
      </c>
      <c r="L590" s="64" t="s">
        <v>397</v>
      </c>
      <c r="M590" s="64" t="s">
        <v>398</v>
      </c>
      <c r="N590" s="64" t="s">
        <v>399</v>
      </c>
      <c r="O590" s="64" t="s">
        <v>400</v>
      </c>
      <c r="P590" s="64" t="s">
        <v>401</v>
      </c>
      <c r="Q590" s="65" t="s">
        <v>1746</v>
      </c>
    </row>
    <row r="591" spans="1:17" x14ac:dyDescent="0.35">
      <c r="A591" s="19" t="s">
        <v>2</v>
      </c>
      <c r="B591" s="19">
        <v>143</v>
      </c>
      <c r="C591" s="19">
        <v>318</v>
      </c>
      <c r="D591" s="23">
        <v>306</v>
      </c>
      <c r="E591" s="19">
        <v>270</v>
      </c>
      <c r="F591" s="19">
        <v>337</v>
      </c>
      <c r="G591" s="36">
        <v>295</v>
      </c>
      <c r="H591" s="19">
        <v>263</v>
      </c>
      <c r="I591" s="23">
        <f>H591+G591+F591+E591+D591+C591+B591</f>
        <v>1932</v>
      </c>
      <c r="J591" s="37">
        <v>236</v>
      </c>
      <c r="K591" s="19">
        <v>309</v>
      </c>
      <c r="L591" s="40">
        <v>296</v>
      </c>
      <c r="M591" s="36">
        <v>328</v>
      </c>
      <c r="N591" s="19">
        <v>285</v>
      </c>
      <c r="O591" s="19">
        <v>301</v>
      </c>
      <c r="P591" s="19">
        <v>220</v>
      </c>
      <c r="Q591" s="40">
        <f>P591+O591+N591+M591+L591+K591+J591</f>
        <v>1975</v>
      </c>
    </row>
    <row r="592" spans="1:17" x14ac:dyDescent="0.35">
      <c r="A592" s="19" t="s">
        <v>3</v>
      </c>
      <c r="B592" s="19">
        <v>614</v>
      </c>
      <c r="C592" s="19">
        <v>671</v>
      </c>
      <c r="D592" s="23">
        <v>618</v>
      </c>
      <c r="E592" s="19">
        <v>674</v>
      </c>
      <c r="F592" s="19">
        <v>648</v>
      </c>
      <c r="G592" s="19">
        <v>585</v>
      </c>
      <c r="H592" s="19">
        <v>687</v>
      </c>
      <c r="I592" s="23">
        <f>H592+G592+F592+E592+D592+C592+B592</f>
        <v>4497</v>
      </c>
      <c r="J592" s="40">
        <v>568</v>
      </c>
      <c r="K592" s="40">
        <v>588</v>
      </c>
      <c r="L592" s="19">
        <v>508</v>
      </c>
      <c r="M592" s="40">
        <v>633</v>
      </c>
      <c r="N592" s="23">
        <v>594</v>
      </c>
      <c r="O592" s="23">
        <v>717</v>
      </c>
      <c r="P592" s="23">
        <v>632</v>
      </c>
      <c r="Q592" s="40">
        <f>P592+O592+N592+M592+L592+K592+J592</f>
        <v>4240</v>
      </c>
    </row>
    <row r="593" spans="1:17" x14ac:dyDescent="0.35">
      <c r="A593" s="19" t="s">
        <v>100</v>
      </c>
      <c r="B593" s="19">
        <v>138</v>
      </c>
      <c r="C593" s="19">
        <v>150</v>
      </c>
      <c r="D593" s="23">
        <v>210</v>
      </c>
      <c r="E593" s="19">
        <v>195</v>
      </c>
      <c r="F593" s="19">
        <v>160</v>
      </c>
      <c r="G593" s="19">
        <v>150</v>
      </c>
      <c r="H593" s="19">
        <v>165</v>
      </c>
      <c r="I593" s="23">
        <f>H593+G593+F593+E593+D593+C593+B593</f>
        <v>1168</v>
      </c>
      <c r="J593" s="23">
        <v>160</v>
      </c>
      <c r="K593" s="37">
        <v>210</v>
      </c>
      <c r="L593" s="19">
        <v>150</v>
      </c>
      <c r="M593" s="19">
        <v>105</v>
      </c>
      <c r="N593" s="19">
        <v>150</v>
      </c>
      <c r="O593" s="19">
        <v>200</v>
      </c>
      <c r="P593" s="19">
        <v>170</v>
      </c>
      <c r="Q593" s="23">
        <f>P593+O593+N593+M593+L593+K593+J593</f>
        <v>1145</v>
      </c>
    </row>
    <row r="594" spans="1:17" x14ac:dyDescent="0.35">
      <c r="A594" s="19" t="s">
        <v>115</v>
      </c>
      <c r="B594" s="19">
        <v>0</v>
      </c>
      <c r="C594" s="19">
        <v>0</v>
      </c>
      <c r="D594" s="42">
        <v>0</v>
      </c>
      <c r="E594" s="19">
        <v>0</v>
      </c>
      <c r="F594" s="19">
        <v>0</v>
      </c>
      <c r="G594" s="19">
        <v>0</v>
      </c>
      <c r="H594" s="19">
        <v>313</v>
      </c>
      <c r="I594" s="23">
        <f>H594+G594+F594+E594+D594+C594+B594</f>
        <v>313</v>
      </c>
      <c r="J594" s="19">
        <v>0</v>
      </c>
      <c r="K594" s="19">
        <v>0</v>
      </c>
      <c r="L594" s="42">
        <v>0</v>
      </c>
      <c r="M594" s="19">
        <v>0</v>
      </c>
      <c r="N594" s="19">
        <v>0</v>
      </c>
      <c r="O594" s="19">
        <v>0</v>
      </c>
      <c r="P594" s="19">
        <v>343</v>
      </c>
      <c r="Q594" s="23">
        <f>P594+O594+N594+M594+L594+K594+J594</f>
        <v>343</v>
      </c>
    </row>
    <row r="595" spans="1:17" x14ac:dyDescent="0.35">
      <c r="A595" s="19" t="s">
        <v>125</v>
      </c>
      <c r="B595" s="19">
        <v>2283</v>
      </c>
      <c r="C595" s="19">
        <v>2162</v>
      </c>
      <c r="D595" s="23">
        <v>1642</v>
      </c>
      <c r="E595" s="19">
        <v>2150</v>
      </c>
      <c r="F595" s="19">
        <v>2209</v>
      </c>
      <c r="G595" s="19">
        <v>2155</v>
      </c>
      <c r="H595" s="19">
        <v>2220</v>
      </c>
      <c r="I595" s="23">
        <f>SUM(B595:H595)</f>
        <v>14821</v>
      </c>
      <c r="J595" s="59">
        <v>2238</v>
      </c>
      <c r="K595" s="19">
        <v>2109</v>
      </c>
      <c r="L595" s="72">
        <v>1863</v>
      </c>
      <c r="M595" s="19">
        <v>2119</v>
      </c>
      <c r="N595" s="42">
        <v>2191</v>
      </c>
      <c r="O595" s="19">
        <v>2201</v>
      </c>
      <c r="P595" s="19">
        <v>2179</v>
      </c>
      <c r="Q595" s="23">
        <f>P595+O595+N595+M595+L595+K595+J595</f>
        <v>14900</v>
      </c>
    </row>
    <row r="596" spans="1:17" x14ac:dyDescent="0.35">
      <c r="A596" s="58" t="s">
        <v>119</v>
      </c>
      <c r="B596" s="58">
        <f t="shared" ref="B596:H596" si="226">B595+B594+B593+B592+B591</f>
        <v>3178</v>
      </c>
      <c r="C596" s="58">
        <f t="shared" si="226"/>
        <v>3301</v>
      </c>
      <c r="D596" s="58">
        <f t="shared" si="226"/>
        <v>2776</v>
      </c>
      <c r="E596" s="58">
        <f t="shared" si="226"/>
        <v>3289</v>
      </c>
      <c r="F596" s="58">
        <f t="shared" si="226"/>
        <v>3354</v>
      </c>
      <c r="G596" s="58">
        <f t="shared" si="226"/>
        <v>3185</v>
      </c>
      <c r="H596" s="58">
        <f t="shared" si="226"/>
        <v>3648</v>
      </c>
      <c r="I596" s="68">
        <f t="shared" ref="I596:P596" si="227">SUM(I591:I595)</f>
        <v>22731</v>
      </c>
      <c r="J596" s="58">
        <f t="shared" si="227"/>
        <v>3202</v>
      </c>
      <c r="K596" s="58">
        <f t="shared" si="227"/>
        <v>3216</v>
      </c>
      <c r="L596" s="58">
        <f t="shared" si="227"/>
        <v>2817</v>
      </c>
      <c r="M596" s="58">
        <f t="shared" si="227"/>
        <v>3185</v>
      </c>
      <c r="N596" s="58">
        <f t="shared" si="227"/>
        <v>3220</v>
      </c>
      <c r="O596" s="58">
        <f t="shared" si="227"/>
        <v>3419</v>
      </c>
      <c r="P596" s="58">
        <f t="shared" si="227"/>
        <v>3544</v>
      </c>
      <c r="Q596" s="66">
        <f>Q595+Q594+Q593+Q592+Q591</f>
        <v>22603</v>
      </c>
    </row>
    <row r="597" spans="1:17" x14ac:dyDescent="0.35">
      <c r="A597" s="19" t="s">
        <v>4</v>
      </c>
      <c r="B597" s="23">
        <v>2239</v>
      </c>
      <c r="C597" s="23">
        <v>2430</v>
      </c>
      <c r="D597" s="19">
        <v>2126</v>
      </c>
      <c r="E597" s="19">
        <v>2126</v>
      </c>
      <c r="F597" s="19">
        <v>2354</v>
      </c>
      <c r="G597" s="19">
        <v>2423</v>
      </c>
      <c r="H597" s="36">
        <v>2587</v>
      </c>
      <c r="I597" s="23">
        <f>SUM(B597:H597)</f>
        <v>16285</v>
      </c>
      <c r="J597" s="61">
        <v>2191</v>
      </c>
      <c r="K597" s="61">
        <v>2693</v>
      </c>
      <c r="L597" s="45">
        <v>2147</v>
      </c>
      <c r="M597" s="36">
        <v>1969</v>
      </c>
      <c r="N597" s="23">
        <v>3059</v>
      </c>
      <c r="O597" s="23">
        <v>3227</v>
      </c>
      <c r="P597" s="23">
        <v>3188</v>
      </c>
      <c r="Q597" s="23">
        <f>P597+O597+N597+M597+L597+K597+J597</f>
        <v>18474</v>
      </c>
    </row>
    <row r="598" spans="1:17" x14ac:dyDescent="0.35">
      <c r="A598" s="19" t="s">
        <v>112</v>
      </c>
      <c r="B598" s="19">
        <v>0</v>
      </c>
      <c r="C598" s="19">
        <v>0</v>
      </c>
      <c r="D598" s="19">
        <v>0</v>
      </c>
      <c r="E598" s="19">
        <v>0</v>
      </c>
      <c r="F598" s="19">
        <v>0</v>
      </c>
      <c r="G598" s="19">
        <v>0</v>
      </c>
      <c r="H598" s="19">
        <v>0</v>
      </c>
      <c r="I598" s="23">
        <f t="shared" ref="I598:I603" si="228">H598+G598+F598+E598+D598+C598+B598</f>
        <v>0</v>
      </c>
      <c r="J598" s="19">
        <v>0</v>
      </c>
      <c r="K598" s="19">
        <v>0</v>
      </c>
      <c r="L598" s="19">
        <v>0</v>
      </c>
      <c r="M598" s="19">
        <v>0</v>
      </c>
      <c r="N598" s="19">
        <v>0</v>
      </c>
      <c r="O598" s="19">
        <v>0</v>
      </c>
      <c r="P598" s="19">
        <v>0</v>
      </c>
      <c r="Q598" s="23">
        <f>P598+O598+N598+M598+L598+K598+J598</f>
        <v>0</v>
      </c>
    </row>
    <row r="599" spans="1:17" x14ac:dyDescent="0.35">
      <c r="A599" s="19" t="s">
        <v>1175</v>
      </c>
      <c r="B599" s="19">
        <v>0</v>
      </c>
      <c r="C599" s="19">
        <v>0</v>
      </c>
      <c r="D599" s="19">
        <v>0</v>
      </c>
      <c r="E599" s="19">
        <v>0</v>
      </c>
      <c r="F599" s="19">
        <v>0</v>
      </c>
      <c r="G599" s="19">
        <v>0</v>
      </c>
      <c r="H599" s="19">
        <v>0</v>
      </c>
      <c r="I599" s="23">
        <f t="shared" si="228"/>
        <v>0</v>
      </c>
      <c r="J599" s="19">
        <v>0</v>
      </c>
      <c r="K599" s="19">
        <v>0</v>
      </c>
      <c r="L599" s="19">
        <v>0</v>
      </c>
      <c r="M599" s="19">
        <v>0</v>
      </c>
      <c r="N599" s="19">
        <v>0</v>
      </c>
      <c r="O599" s="19">
        <v>0</v>
      </c>
      <c r="P599" s="19">
        <v>0</v>
      </c>
      <c r="Q599" s="23">
        <f>P599+O599+N599+M599+L599+K599+J599</f>
        <v>0</v>
      </c>
    </row>
    <row r="600" spans="1:17" x14ac:dyDescent="0.35">
      <c r="A600" s="19" t="s">
        <v>116</v>
      </c>
      <c r="B600" s="63">
        <v>0</v>
      </c>
      <c r="C600" s="63">
        <v>0</v>
      </c>
      <c r="D600" s="21">
        <v>0</v>
      </c>
      <c r="E600" s="63">
        <v>0</v>
      </c>
      <c r="F600" s="63">
        <v>0</v>
      </c>
      <c r="G600" s="63">
        <v>0</v>
      </c>
      <c r="H600" s="19">
        <v>78</v>
      </c>
      <c r="I600" s="23">
        <f t="shared" si="228"/>
        <v>78</v>
      </c>
      <c r="J600" s="63">
        <v>0</v>
      </c>
      <c r="K600" s="63">
        <v>0</v>
      </c>
      <c r="L600" s="21">
        <v>0</v>
      </c>
      <c r="M600" s="63">
        <v>0</v>
      </c>
      <c r="N600" s="63">
        <v>0</v>
      </c>
      <c r="O600" s="63">
        <v>0</v>
      </c>
      <c r="P600" s="19">
        <v>111</v>
      </c>
      <c r="Q600" s="23">
        <f>P600+O600+N600+M600+L600+K600+J600</f>
        <v>111</v>
      </c>
    </row>
    <row r="601" spans="1:17" x14ac:dyDescent="0.35">
      <c r="A601" s="19" t="s">
        <v>124</v>
      </c>
      <c r="B601" s="63">
        <v>0</v>
      </c>
      <c r="C601" s="63">
        <v>0</v>
      </c>
      <c r="D601" s="21">
        <v>0</v>
      </c>
      <c r="E601" s="63">
        <v>0</v>
      </c>
      <c r="F601" s="63">
        <v>0</v>
      </c>
      <c r="G601" s="63">
        <v>0</v>
      </c>
      <c r="H601" s="19">
        <v>122</v>
      </c>
      <c r="I601" s="23">
        <f t="shared" si="228"/>
        <v>122</v>
      </c>
      <c r="J601" s="63">
        <v>0</v>
      </c>
      <c r="K601" s="63">
        <v>0</v>
      </c>
      <c r="L601" s="21">
        <v>0</v>
      </c>
      <c r="M601" s="63">
        <v>0</v>
      </c>
      <c r="N601" s="63">
        <v>0</v>
      </c>
      <c r="O601" s="63">
        <v>0</v>
      </c>
      <c r="P601" s="19">
        <v>125</v>
      </c>
      <c r="Q601" s="23">
        <f>P601+O601+N601+M601+L601+K601+J601</f>
        <v>125</v>
      </c>
    </row>
    <row r="602" spans="1:17" x14ac:dyDescent="0.35">
      <c r="A602" s="46" t="s">
        <v>118</v>
      </c>
      <c r="B602" s="46">
        <f>SUM(B597:B601)</f>
        <v>2239</v>
      </c>
      <c r="C602" s="46">
        <f>SUM(C597:C601)</f>
        <v>2430</v>
      </c>
      <c r="D602" s="46">
        <f>SUM(D597:D601)</f>
        <v>2126</v>
      </c>
      <c r="E602" s="46">
        <f>SUM(E597:E601)</f>
        <v>2126</v>
      </c>
      <c r="F602" s="46">
        <f>F601+F600+F599+F598+F597</f>
        <v>2354</v>
      </c>
      <c r="G602" s="46">
        <f>SUM(G597:G601)</f>
        <v>2423</v>
      </c>
      <c r="H602" s="46">
        <f>SUM(H597:H601)</f>
        <v>2787</v>
      </c>
      <c r="I602" s="46">
        <f t="shared" si="228"/>
        <v>16485</v>
      </c>
      <c r="J602" s="46">
        <f>SUM(J597:J601)</f>
        <v>2191</v>
      </c>
      <c r="K602" s="46">
        <f>SUM(K597:K601)</f>
        <v>2693</v>
      </c>
      <c r="L602" s="46">
        <f>L601+L600+L599+L598+L597</f>
        <v>2147</v>
      </c>
      <c r="M602" s="46">
        <f>SUM(M597:M601)</f>
        <v>1969</v>
      </c>
      <c r="N602" s="46">
        <f>SUM(N597:N601)</f>
        <v>3059</v>
      </c>
      <c r="O602" s="46">
        <f>SUM(O597:O601)</f>
        <v>3227</v>
      </c>
      <c r="P602" s="46">
        <f>SUM(P597:P601)</f>
        <v>3424</v>
      </c>
      <c r="Q602" s="46">
        <f>SUM(Q597:Q601)</f>
        <v>18710</v>
      </c>
    </row>
    <row r="603" spans="1:17" x14ac:dyDescent="0.35">
      <c r="A603" s="19" t="s">
        <v>99</v>
      </c>
      <c r="B603" s="19">
        <v>180</v>
      </c>
      <c r="C603" s="19">
        <v>237</v>
      </c>
      <c r="D603" s="23">
        <v>239</v>
      </c>
      <c r="E603" s="19">
        <v>195</v>
      </c>
      <c r="F603" s="19">
        <v>129</v>
      </c>
      <c r="G603" s="19">
        <v>247</v>
      </c>
      <c r="H603" s="19">
        <v>188</v>
      </c>
      <c r="I603" s="23">
        <f t="shared" si="228"/>
        <v>1415</v>
      </c>
      <c r="J603" s="42">
        <v>189</v>
      </c>
      <c r="K603" s="47">
        <v>260</v>
      </c>
      <c r="L603" s="23">
        <v>227</v>
      </c>
      <c r="M603" s="23">
        <v>215</v>
      </c>
      <c r="N603" s="19">
        <v>177</v>
      </c>
      <c r="O603" s="19">
        <v>214</v>
      </c>
      <c r="P603" s="19">
        <v>212</v>
      </c>
      <c r="Q603" s="23">
        <f t="shared" ref="Q603:Q608" si="229">P603+O603+N603+M603+L603+K603+J603</f>
        <v>1494</v>
      </c>
    </row>
    <row r="604" spans="1:17" x14ac:dyDescent="0.35">
      <c r="A604" s="19" t="s">
        <v>7</v>
      </c>
      <c r="B604" s="51">
        <v>1889</v>
      </c>
      <c r="C604" s="19">
        <v>1792</v>
      </c>
      <c r="D604" s="19">
        <v>1935</v>
      </c>
      <c r="E604" s="19">
        <v>1752</v>
      </c>
      <c r="F604" s="52">
        <v>1385</v>
      </c>
      <c r="G604" s="19">
        <v>1044</v>
      </c>
      <c r="H604" s="47">
        <v>1975</v>
      </c>
      <c r="I604" s="40">
        <f>H604+G604+F604+E604+D604+C604+B604</f>
        <v>11772</v>
      </c>
      <c r="J604" s="50">
        <v>1852</v>
      </c>
      <c r="K604" s="19">
        <v>1855</v>
      </c>
      <c r="L604" s="23">
        <v>1810</v>
      </c>
      <c r="M604" s="19">
        <v>1845</v>
      </c>
      <c r="N604" s="23">
        <v>1982</v>
      </c>
      <c r="O604" s="23">
        <v>1876</v>
      </c>
      <c r="P604" s="23">
        <v>1819</v>
      </c>
      <c r="Q604" s="23">
        <f t="shared" si="229"/>
        <v>13039</v>
      </c>
    </row>
    <row r="605" spans="1:17" x14ac:dyDescent="0.35">
      <c r="A605" s="19" t="s">
        <v>103</v>
      </c>
      <c r="B605" s="51">
        <v>708</v>
      </c>
      <c r="C605" s="51">
        <v>749</v>
      </c>
      <c r="D605" s="51">
        <v>991</v>
      </c>
      <c r="E605" s="51">
        <v>374</v>
      </c>
      <c r="F605" s="51">
        <v>752</v>
      </c>
      <c r="G605" s="19">
        <v>762</v>
      </c>
      <c r="H605" s="53">
        <v>740</v>
      </c>
      <c r="I605" s="23">
        <f>H605+G605+F605+E605+D605+C605+B605</f>
        <v>5076</v>
      </c>
      <c r="J605" s="50">
        <v>719</v>
      </c>
      <c r="K605" s="19">
        <v>746</v>
      </c>
      <c r="L605" s="19">
        <v>792</v>
      </c>
      <c r="M605" s="19">
        <v>748</v>
      </c>
      <c r="N605" s="23">
        <v>754</v>
      </c>
      <c r="O605" s="23">
        <v>748</v>
      </c>
      <c r="P605" s="23">
        <v>752</v>
      </c>
      <c r="Q605" s="23">
        <f t="shared" si="229"/>
        <v>5259</v>
      </c>
    </row>
    <row r="606" spans="1:17" x14ac:dyDescent="0.35">
      <c r="A606" s="19" t="s">
        <v>1178</v>
      </c>
      <c r="B606" s="50">
        <v>0</v>
      </c>
      <c r="C606" s="51">
        <v>0</v>
      </c>
      <c r="D606" s="51">
        <v>0</v>
      </c>
      <c r="E606" s="51">
        <v>0</v>
      </c>
      <c r="F606" s="51">
        <v>0</v>
      </c>
      <c r="G606" s="19">
        <v>0</v>
      </c>
      <c r="H606" s="53">
        <v>0</v>
      </c>
      <c r="I606" s="23">
        <f>H606+G606+F606+E606+D606+C606+B606</f>
        <v>0</v>
      </c>
      <c r="J606" s="19">
        <v>0</v>
      </c>
      <c r="K606" s="19">
        <v>0</v>
      </c>
      <c r="L606" s="19">
        <v>0</v>
      </c>
      <c r="M606" s="19">
        <v>0</v>
      </c>
      <c r="N606" s="23">
        <v>0</v>
      </c>
      <c r="O606" s="23">
        <v>0</v>
      </c>
      <c r="P606" s="23">
        <v>0</v>
      </c>
      <c r="Q606" s="23">
        <f t="shared" si="229"/>
        <v>0</v>
      </c>
    </row>
    <row r="607" spans="1:17" x14ac:dyDescent="0.35">
      <c r="A607" s="20" t="s">
        <v>1177</v>
      </c>
      <c r="B607" s="19">
        <v>0</v>
      </c>
      <c r="C607" s="51">
        <v>0</v>
      </c>
      <c r="D607" s="51">
        <v>0</v>
      </c>
      <c r="E607" s="51">
        <v>0</v>
      </c>
      <c r="F607" s="73">
        <v>0</v>
      </c>
      <c r="G607" s="51">
        <v>0</v>
      </c>
      <c r="H607" s="20">
        <v>0</v>
      </c>
      <c r="I607" s="40">
        <f>H607+G607+F607+E607+D607+C607+B607</f>
        <v>0</v>
      </c>
      <c r="J607" s="73">
        <v>0</v>
      </c>
      <c r="K607" s="19">
        <v>0</v>
      </c>
      <c r="L607" s="21">
        <v>0</v>
      </c>
      <c r="M607" s="37">
        <v>0</v>
      </c>
      <c r="N607" s="40">
        <v>0</v>
      </c>
      <c r="O607" s="40">
        <v>0</v>
      </c>
      <c r="P607" s="40">
        <v>0</v>
      </c>
      <c r="Q607" s="23">
        <f t="shared" si="229"/>
        <v>0</v>
      </c>
    </row>
    <row r="608" spans="1:17" x14ac:dyDescent="0.35">
      <c r="A608" s="69" t="s">
        <v>120</v>
      </c>
      <c r="B608" s="70">
        <f t="shared" ref="B608:I608" si="230">SUM(B603:B607)</f>
        <v>2777</v>
      </c>
      <c r="C608" s="70">
        <f t="shared" si="230"/>
        <v>2778</v>
      </c>
      <c r="D608" s="69">
        <f t="shared" si="230"/>
        <v>3165</v>
      </c>
      <c r="E608" s="69">
        <f t="shared" si="230"/>
        <v>2321</v>
      </c>
      <c r="F608" s="69">
        <f t="shared" si="230"/>
        <v>2266</v>
      </c>
      <c r="G608" s="69">
        <f t="shared" si="230"/>
        <v>2053</v>
      </c>
      <c r="H608" s="69">
        <f t="shared" si="230"/>
        <v>2903</v>
      </c>
      <c r="I608" s="71">
        <f t="shared" si="230"/>
        <v>18263</v>
      </c>
      <c r="J608" s="69">
        <f t="shared" ref="J608:P608" si="231">J607+J606+J605+J604+J603</f>
        <v>2760</v>
      </c>
      <c r="K608" s="69">
        <f t="shared" si="231"/>
        <v>2861</v>
      </c>
      <c r="L608" s="69">
        <f t="shared" si="231"/>
        <v>2829</v>
      </c>
      <c r="M608" s="69">
        <f t="shared" si="231"/>
        <v>2808</v>
      </c>
      <c r="N608" s="69">
        <f t="shared" si="231"/>
        <v>2913</v>
      </c>
      <c r="O608" s="69">
        <f t="shared" si="231"/>
        <v>2838</v>
      </c>
      <c r="P608" s="69">
        <f t="shared" si="231"/>
        <v>2783</v>
      </c>
      <c r="Q608" s="23">
        <f t="shared" si="229"/>
        <v>19792</v>
      </c>
    </row>
    <row r="609" spans="1:17" x14ac:dyDescent="0.35">
      <c r="A609" s="56" t="s">
        <v>11</v>
      </c>
      <c r="B609" s="57">
        <f>B608+B602+B596</f>
        <v>8194</v>
      </c>
      <c r="C609" s="57">
        <f>C608+C602+C596</f>
        <v>8509</v>
      </c>
      <c r="D609" s="57">
        <f>D608+D602+D596</f>
        <v>8067</v>
      </c>
      <c r="E609" s="57">
        <f>E608+E602+E596</f>
        <v>7736</v>
      </c>
      <c r="F609" s="57">
        <f>F608+G602+G596</f>
        <v>7874</v>
      </c>
      <c r="G609" s="57">
        <f t="shared" ref="G609:Q609" si="232">G608+G602+G596</f>
        <v>7661</v>
      </c>
      <c r="H609" s="57">
        <f>H608+H602+H596</f>
        <v>9338</v>
      </c>
      <c r="I609" s="57">
        <f t="shared" si="232"/>
        <v>57479</v>
      </c>
      <c r="J609" s="57">
        <f t="shared" si="232"/>
        <v>8153</v>
      </c>
      <c r="K609" s="57">
        <f t="shared" si="232"/>
        <v>8770</v>
      </c>
      <c r="L609" s="57">
        <f t="shared" si="232"/>
        <v>7793</v>
      </c>
      <c r="M609" s="57">
        <f t="shared" si="232"/>
        <v>7962</v>
      </c>
      <c r="N609" s="57">
        <f>N608+N602+N596</f>
        <v>9192</v>
      </c>
      <c r="O609" s="57">
        <f t="shared" si="232"/>
        <v>9484</v>
      </c>
      <c r="P609" s="57">
        <f t="shared" si="232"/>
        <v>9751</v>
      </c>
      <c r="Q609" s="57">
        <f t="shared" si="232"/>
        <v>61105</v>
      </c>
    </row>
    <row r="611" spans="1:17" x14ac:dyDescent="0.35">
      <c r="A611" s="31" t="s">
        <v>0</v>
      </c>
      <c r="B611" s="32"/>
      <c r="C611" s="32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</row>
    <row r="612" spans="1:17" ht="15.5" x14ac:dyDescent="0.35">
      <c r="A612" s="33" t="s">
        <v>1</v>
      </c>
      <c r="B612" s="64" t="s">
        <v>402</v>
      </c>
      <c r="C612" s="64" t="s">
        <v>403</v>
      </c>
      <c r="D612" s="64" t="s">
        <v>481</v>
      </c>
      <c r="E612" s="64" t="s">
        <v>482</v>
      </c>
      <c r="F612" s="64" t="s">
        <v>483</v>
      </c>
      <c r="G612" s="64" t="s">
        <v>484</v>
      </c>
      <c r="H612" s="64" t="s">
        <v>485</v>
      </c>
      <c r="I612" s="65" t="s">
        <v>470</v>
      </c>
      <c r="J612" s="64" t="s">
        <v>486</v>
      </c>
      <c r="K612" s="64" t="s">
        <v>463</v>
      </c>
      <c r="L612" s="64" t="s">
        <v>464</v>
      </c>
      <c r="M612" s="64" t="s">
        <v>465</v>
      </c>
      <c r="N612" s="64" t="s">
        <v>466</v>
      </c>
      <c r="O612" s="64" t="s">
        <v>467</v>
      </c>
      <c r="P612" s="64" t="s">
        <v>468</v>
      </c>
      <c r="Q612" s="65" t="s">
        <v>1787</v>
      </c>
    </row>
    <row r="613" spans="1:17" x14ac:dyDescent="0.35">
      <c r="A613" s="19" t="s">
        <v>2</v>
      </c>
      <c r="B613" s="19">
        <v>429</v>
      </c>
      <c r="C613" s="19">
        <v>326</v>
      </c>
      <c r="D613" s="23">
        <v>393</v>
      </c>
      <c r="E613" s="19">
        <v>539</v>
      </c>
      <c r="F613" s="19">
        <v>302</v>
      </c>
      <c r="G613" s="36">
        <v>443</v>
      </c>
      <c r="H613" s="19">
        <v>374</v>
      </c>
      <c r="I613" s="23">
        <f>H613+G613+F613+E613+D613+C613+B613</f>
        <v>2806</v>
      </c>
      <c r="J613" s="37">
        <v>301</v>
      </c>
      <c r="K613" s="19">
        <v>207</v>
      </c>
      <c r="L613" s="40">
        <v>290</v>
      </c>
      <c r="M613" s="36">
        <v>109</v>
      </c>
      <c r="N613" s="19">
        <v>348</v>
      </c>
      <c r="O613" s="19">
        <v>307</v>
      </c>
      <c r="P613" s="19">
        <v>239</v>
      </c>
      <c r="Q613" s="40">
        <f>P613+O613+N613+M613+L613+K613+J613</f>
        <v>1801</v>
      </c>
    </row>
    <row r="614" spans="1:17" x14ac:dyDescent="0.35">
      <c r="A614" s="19" t="s">
        <v>3</v>
      </c>
      <c r="B614" s="19">
        <v>686</v>
      </c>
      <c r="C614" s="19">
        <v>629</v>
      </c>
      <c r="D614" s="23">
        <v>619</v>
      </c>
      <c r="E614" s="19">
        <v>658</v>
      </c>
      <c r="F614" s="19">
        <v>664</v>
      </c>
      <c r="G614" s="19">
        <v>422</v>
      </c>
      <c r="H614" s="19">
        <v>694</v>
      </c>
      <c r="I614" s="23">
        <f>H614+G614+F614+E614+D614+C614+B614</f>
        <v>4372</v>
      </c>
      <c r="J614" s="40">
        <v>665</v>
      </c>
      <c r="K614" s="40">
        <v>196</v>
      </c>
      <c r="L614" s="19">
        <v>241</v>
      </c>
      <c r="M614" s="40">
        <v>612</v>
      </c>
      <c r="N614" s="23">
        <v>616</v>
      </c>
      <c r="O614" s="23">
        <v>339</v>
      </c>
      <c r="P614" s="23">
        <v>580</v>
      </c>
      <c r="Q614" s="40">
        <f>P614+O614+N614+M614+L614+K614+J614</f>
        <v>3249</v>
      </c>
    </row>
    <row r="615" spans="1:17" x14ac:dyDescent="0.35">
      <c r="A615" s="19" t="s">
        <v>100</v>
      </c>
      <c r="B615" s="19">
        <v>138</v>
      </c>
      <c r="C615" s="19">
        <v>170</v>
      </c>
      <c r="D615" s="23">
        <v>170</v>
      </c>
      <c r="E615" s="19">
        <v>170</v>
      </c>
      <c r="F615" s="19">
        <v>0</v>
      </c>
      <c r="G615" s="19">
        <v>138</v>
      </c>
      <c r="H615" s="19">
        <v>150</v>
      </c>
      <c r="I615" s="23">
        <f>H615+G615+F615+E615+D615+C615+B615</f>
        <v>936</v>
      </c>
      <c r="J615" s="23">
        <v>100</v>
      </c>
      <c r="K615" s="37">
        <v>138</v>
      </c>
      <c r="L615" s="19">
        <v>119</v>
      </c>
      <c r="M615" s="19">
        <v>220</v>
      </c>
      <c r="N615" s="19">
        <v>130</v>
      </c>
      <c r="O615" s="19">
        <v>210</v>
      </c>
      <c r="P615" s="19">
        <v>250</v>
      </c>
      <c r="Q615" s="23">
        <f>P615+O615+N615+M615+L615+K615+J615</f>
        <v>1167</v>
      </c>
    </row>
    <row r="616" spans="1:17" x14ac:dyDescent="0.35">
      <c r="A616" s="19" t="s">
        <v>115</v>
      </c>
      <c r="B616" s="19">
        <v>0</v>
      </c>
      <c r="C616" s="19">
        <v>0</v>
      </c>
      <c r="D616" s="42">
        <v>0</v>
      </c>
      <c r="E616" s="19">
        <v>0</v>
      </c>
      <c r="F616" s="19">
        <v>0</v>
      </c>
      <c r="G616" s="19">
        <v>0</v>
      </c>
      <c r="H616" s="19">
        <v>373</v>
      </c>
      <c r="I616" s="23">
        <f>H616+G616+F616+E616+D616+C616+B616</f>
        <v>373</v>
      </c>
      <c r="J616" s="19">
        <v>0</v>
      </c>
      <c r="K616" s="19">
        <v>0</v>
      </c>
      <c r="L616" s="42">
        <v>0</v>
      </c>
      <c r="M616" s="19">
        <v>0</v>
      </c>
      <c r="N616" s="19">
        <v>0</v>
      </c>
      <c r="O616" s="19">
        <v>0</v>
      </c>
      <c r="P616" s="19">
        <v>151</v>
      </c>
      <c r="Q616" s="23">
        <f>P616+O616+N616+M616+L616+K616+J616</f>
        <v>151</v>
      </c>
    </row>
    <row r="617" spans="1:17" x14ac:dyDescent="0.35">
      <c r="A617" s="19" t="s">
        <v>125</v>
      </c>
      <c r="B617" s="19">
        <v>768</v>
      </c>
      <c r="C617" s="19">
        <v>1139</v>
      </c>
      <c r="D617" s="23">
        <v>494</v>
      </c>
      <c r="E617" s="19">
        <v>1129</v>
      </c>
      <c r="F617" s="19">
        <v>1734</v>
      </c>
      <c r="G617" s="19">
        <v>2098</v>
      </c>
      <c r="H617" s="19">
        <v>2174</v>
      </c>
      <c r="I617" s="23">
        <f>SUM(B617:H617)</f>
        <v>9536</v>
      </c>
      <c r="J617" s="59">
        <v>1732</v>
      </c>
      <c r="K617" s="19">
        <v>0</v>
      </c>
      <c r="L617" s="72">
        <v>1858</v>
      </c>
      <c r="M617" s="19">
        <v>2174</v>
      </c>
      <c r="N617" s="42">
        <v>1670</v>
      </c>
      <c r="O617" s="19">
        <v>2022</v>
      </c>
      <c r="P617" s="19">
        <v>2186</v>
      </c>
      <c r="Q617" s="23">
        <f>P617+O617+N617+M617+L617+K617+J617</f>
        <v>11642</v>
      </c>
    </row>
    <row r="618" spans="1:17" x14ac:dyDescent="0.35">
      <c r="A618" s="58" t="s">
        <v>119</v>
      </c>
      <c r="B618" s="58">
        <f t="shared" ref="B618:H618" si="233">B617+B616+B615+B614+B613</f>
        <v>2021</v>
      </c>
      <c r="C618" s="58">
        <f t="shared" si="233"/>
        <v>2264</v>
      </c>
      <c r="D618" s="58">
        <f t="shared" si="233"/>
        <v>1676</v>
      </c>
      <c r="E618" s="58">
        <f t="shared" si="233"/>
        <v>2496</v>
      </c>
      <c r="F618" s="58">
        <f t="shared" si="233"/>
        <v>2700</v>
      </c>
      <c r="G618" s="58">
        <f t="shared" si="233"/>
        <v>3101</v>
      </c>
      <c r="H618" s="58">
        <f t="shared" si="233"/>
        <v>3765</v>
      </c>
      <c r="I618" s="68">
        <f t="shared" ref="I618:P618" si="234">SUM(I613:I617)</f>
        <v>18023</v>
      </c>
      <c r="J618" s="58">
        <f t="shared" si="234"/>
        <v>2798</v>
      </c>
      <c r="K618" s="58">
        <f t="shared" si="234"/>
        <v>541</v>
      </c>
      <c r="L618" s="58">
        <f t="shared" si="234"/>
        <v>2508</v>
      </c>
      <c r="M618" s="58">
        <f t="shared" si="234"/>
        <v>3115</v>
      </c>
      <c r="N618" s="58">
        <f t="shared" si="234"/>
        <v>2764</v>
      </c>
      <c r="O618" s="58">
        <f t="shared" si="234"/>
        <v>2878</v>
      </c>
      <c r="P618" s="58">
        <f t="shared" si="234"/>
        <v>3406</v>
      </c>
      <c r="Q618" s="66">
        <f>Q617+Q616+Q615+Q614+Q613</f>
        <v>18010</v>
      </c>
    </row>
    <row r="619" spans="1:17" x14ac:dyDescent="0.35">
      <c r="A619" s="19" t="s">
        <v>4</v>
      </c>
      <c r="B619" s="23">
        <v>2383</v>
      </c>
      <c r="C619" s="23">
        <v>2210</v>
      </c>
      <c r="D619" s="19">
        <v>3249</v>
      </c>
      <c r="E619" s="19">
        <v>3044</v>
      </c>
      <c r="F619" s="19">
        <v>2543</v>
      </c>
      <c r="G619" s="19">
        <v>3058</v>
      </c>
      <c r="H619" s="36">
        <v>2796</v>
      </c>
      <c r="I619" s="23">
        <f>SUM(B619:H619)</f>
        <v>19283</v>
      </c>
      <c r="J619" s="61">
        <v>2431</v>
      </c>
      <c r="K619" s="61">
        <v>1319</v>
      </c>
      <c r="L619" s="45">
        <v>2099</v>
      </c>
      <c r="M619" s="36">
        <v>1900</v>
      </c>
      <c r="N619" s="23">
        <v>1840</v>
      </c>
      <c r="O619" s="23">
        <v>2215</v>
      </c>
      <c r="P619" s="23">
        <v>2128</v>
      </c>
      <c r="Q619" s="23">
        <f>P619+O619+N619+M619+L619+K619+J619</f>
        <v>13932</v>
      </c>
    </row>
    <row r="620" spans="1:17" x14ac:dyDescent="0.35">
      <c r="A620" s="19" t="s">
        <v>112</v>
      </c>
      <c r="B620" s="19">
        <v>0</v>
      </c>
      <c r="C620" s="19">
        <v>0</v>
      </c>
      <c r="D620" s="19">
        <v>0</v>
      </c>
      <c r="E620" s="19">
        <v>0</v>
      </c>
      <c r="F620" s="19">
        <v>0</v>
      </c>
      <c r="G620" s="19">
        <v>0</v>
      </c>
      <c r="H620" s="19">
        <v>0</v>
      </c>
      <c r="I620" s="23">
        <f t="shared" ref="I620:I625" si="235">H620+G620+F620+E620+D620+C620+B620</f>
        <v>0</v>
      </c>
      <c r="J620" s="19">
        <v>0</v>
      </c>
      <c r="K620" s="19">
        <v>0</v>
      </c>
      <c r="L620" s="19">
        <v>0</v>
      </c>
      <c r="M620" s="19">
        <v>0</v>
      </c>
      <c r="N620" s="19">
        <v>0</v>
      </c>
      <c r="O620" s="19">
        <v>0</v>
      </c>
      <c r="P620" s="19">
        <v>0</v>
      </c>
      <c r="Q620" s="23">
        <f>P620+O620+N620+M620+L620+K620+J620</f>
        <v>0</v>
      </c>
    </row>
    <row r="621" spans="1:17" x14ac:dyDescent="0.35">
      <c r="A621" s="19" t="s">
        <v>1175</v>
      </c>
      <c r="B621" s="19">
        <v>0</v>
      </c>
      <c r="C621" s="19">
        <v>0</v>
      </c>
      <c r="D621" s="19">
        <v>0</v>
      </c>
      <c r="E621" s="19">
        <v>0</v>
      </c>
      <c r="F621" s="19">
        <v>0</v>
      </c>
      <c r="G621" s="19">
        <v>0</v>
      </c>
      <c r="H621" s="19">
        <v>0</v>
      </c>
      <c r="I621" s="23">
        <f t="shared" si="235"/>
        <v>0</v>
      </c>
      <c r="J621" s="19">
        <v>0</v>
      </c>
      <c r="K621" s="19">
        <v>0</v>
      </c>
      <c r="L621" s="19">
        <v>0</v>
      </c>
      <c r="M621" s="19">
        <v>0</v>
      </c>
      <c r="N621" s="19">
        <v>0</v>
      </c>
      <c r="O621" s="19">
        <v>0</v>
      </c>
      <c r="P621" s="19">
        <v>0</v>
      </c>
      <c r="Q621" s="23">
        <f>P621+O621+N621+M621+L621+K621+J621</f>
        <v>0</v>
      </c>
    </row>
    <row r="622" spans="1:17" x14ac:dyDescent="0.35">
      <c r="A622" s="19" t="s">
        <v>116</v>
      </c>
      <c r="B622" s="63">
        <v>0</v>
      </c>
      <c r="C622" s="63">
        <v>0</v>
      </c>
      <c r="D622" s="21">
        <v>0</v>
      </c>
      <c r="E622" s="63">
        <v>0</v>
      </c>
      <c r="F622" s="63">
        <v>0</v>
      </c>
      <c r="G622" s="63">
        <v>0</v>
      </c>
      <c r="H622" s="19">
        <v>120</v>
      </c>
      <c r="I622" s="23">
        <f t="shared" si="235"/>
        <v>120</v>
      </c>
      <c r="J622" s="63">
        <v>0</v>
      </c>
      <c r="K622" s="63">
        <v>0</v>
      </c>
      <c r="L622" s="21">
        <v>0</v>
      </c>
      <c r="M622" s="63">
        <v>0</v>
      </c>
      <c r="N622" s="63">
        <v>0</v>
      </c>
      <c r="O622" s="63">
        <v>0</v>
      </c>
      <c r="P622" s="19">
        <v>70</v>
      </c>
      <c r="Q622" s="23">
        <f>P622+O622+N622+M622+L622+K622+J622</f>
        <v>70</v>
      </c>
    </row>
    <row r="623" spans="1:17" x14ac:dyDescent="0.35">
      <c r="A623" s="19" t="s">
        <v>124</v>
      </c>
      <c r="B623" s="63">
        <v>0</v>
      </c>
      <c r="C623" s="63">
        <v>0</v>
      </c>
      <c r="D623" s="21">
        <v>0</v>
      </c>
      <c r="E623" s="63">
        <v>0</v>
      </c>
      <c r="F623" s="63">
        <v>0</v>
      </c>
      <c r="G623" s="63">
        <v>0</v>
      </c>
      <c r="H623" s="19">
        <v>120</v>
      </c>
      <c r="I623" s="23">
        <f t="shared" si="235"/>
        <v>120</v>
      </c>
      <c r="J623" s="63">
        <v>0</v>
      </c>
      <c r="K623" s="63">
        <v>0</v>
      </c>
      <c r="L623" s="21">
        <v>0</v>
      </c>
      <c r="M623" s="63">
        <v>0</v>
      </c>
      <c r="N623" s="63">
        <v>0</v>
      </c>
      <c r="O623" s="63">
        <v>0</v>
      </c>
      <c r="P623" s="19">
        <v>87</v>
      </c>
      <c r="Q623" s="23">
        <f>P623+O623+N623+M623+L623+K623+J623</f>
        <v>87</v>
      </c>
    </row>
    <row r="624" spans="1:17" x14ac:dyDescent="0.35">
      <c r="A624" s="46" t="s">
        <v>118</v>
      </c>
      <c r="B624" s="46">
        <f>SUM(B619:B623)</f>
        <v>2383</v>
      </c>
      <c r="C624" s="46">
        <f>SUM(C619:C623)</f>
        <v>2210</v>
      </c>
      <c r="D624" s="46">
        <f>SUM(D619:D623)</f>
        <v>3249</v>
      </c>
      <c r="E624" s="46">
        <f>SUM(E619:E623)</f>
        <v>3044</v>
      </c>
      <c r="F624" s="46">
        <f>F623+F622+F621+F620+F619</f>
        <v>2543</v>
      </c>
      <c r="G624" s="46">
        <f>SUM(G619:G623)</f>
        <v>3058</v>
      </c>
      <c r="H624" s="46">
        <f>SUM(H619:H623)</f>
        <v>3036</v>
      </c>
      <c r="I624" s="46">
        <f t="shared" si="235"/>
        <v>19523</v>
      </c>
      <c r="J624" s="46">
        <f>SUM(J619:J623)</f>
        <v>2431</v>
      </c>
      <c r="K624" s="46">
        <f>SUM(K619:K623)</f>
        <v>1319</v>
      </c>
      <c r="L624" s="46">
        <f>L623+L622+L621+L620+L619</f>
        <v>2099</v>
      </c>
      <c r="M624" s="46">
        <f>SUM(M619:M623)</f>
        <v>1900</v>
      </c>
      <c r="N624" s="46">
        <f>SUM(N619:N623)</f>
        <v>1840</v>
      </c>
      <c r="O624" s="46">
        <f>SUM(O619:O623)</f>
        <v>2215</v>
      </c>
      <c r="P624" s="46">
        <f>SUM(P619:P623)</f>
        <v>2285</v>
      </c>
      <c r="Q624" s="46">
        <f>SUM(Q619:Q623)</f>
        <v>14089</v>
      </c>
    </row>
    <row r="625" spans="1:18" x14ac:dyDescent="0.35">
      <c r="A625" s="19" t="s">
        <v>99</v>
      </c>
      <c r="B625" s="19">
        <v>196</v>
      </c>
      <c r="C625" s="19">
        <v>234</v>
      </c>
      <c r="D625" s="23">
        <v>236</v>
      </c>
      <c r="E625" s="19">
        <v>224</v>
      </c>
      <c r="F625" s="19">
        <v>184</v>
      </c>
      <c r="G625" s="19">
        <v>225</v>
      </c>
      <c r="H625" s="19">
        <v>159</v>
      </c>
      <c r="I625" s="23">
        <f t="shared" si="235"/>
        <v>1458</v>
      </c>
      <c r="J625" s="42">
        <v>250</v>
      </c>
      <c r="K625" s="47">
        <v>366</v>
      </c>
      <c r="L625" s="23">
        <v>233</v>
      </c>
      <c r="M625" s="23">
        <v>176</v>
      </c>
      <c r="N625" s="19">
        <v>208</v>
      </c>
      <c r="O625" s="19">
        <v>218</v>
      </c>
      <c r="P625" s="19">
        <v>171</v>
      </c>
      <c r="Q625" s="23">
        <f t="shared" ref="Q625:Q630" si="236">P625+O625+N625+M625+L625+K625+J625</f>
        <v>1622</v>
      </c>
    </row>
    <row r="626" spans="1:18" x14ac:dyDescent="0.35">
      <c r="A626" s="19" t="s">
        <v>7</v>
      </c>
      <c r="B626" s="51">
        <v>1237</v>
      </c>
      <c r="C626" s="19">
        <v>1669</v>
      </c>
      <c r="D626" s="19">
        <v>1673</v>
      </c>
      <c r="E626" s="19">
        <v>1601</v>
      </c>
      <c r="F626" s="52">
        <v>1222</v>
      </c>
      <c r="G626" s="19">
        <v>1954</v>
      </c>
      <c r="H626" s="47">
        <v>1856</v>
      </c>
      <c r="I626" s="40">
        <f>H626+G626+F626+E626+D626+C626+B626</f>
        <v>11212</v>
      </c>
      <c r="J626" s="50">
        <v>1840</v>
      </c>
      <c r="K626" s="19">
        <v>1630</v>
      </c>
      <c r="L626" s="23">
        <v>1641</v>
      </c>
      <c r="M626" s="19">
        <v>1864</v>
      </c>
      <c r="N626" s="23">
        <v>1877</v>
      </c>
      <c r="O626" s="23">
        <v>1811</v>
      </c>
      <c r="P626" s="23">
        <v>1844</v>
      </c>
      <c r="Q626" s="23">
        <f t="shared" si="236"/>
        <v>12507</v>
      </c>
    </row>
    <row r="627" spans="1:18" x14ac:dyDescent="0.35">
      <c r="A627" s="19" t="s">
        <v>103</v>
      </c>
      <c r="B627" s="51">
        <v>693</v>
      </c>
      <c r="C627" s="51">
        <v>647</v>
      </c>
      <c r="D627" s="51">
        <v>784</v>
      </c>
      <c r="E627" s="51">
        <v>751</v>
      </c>
      <c r="F627" s="51">
        <v>747</v>
      </c>
      <c r="G627" s="19">
        <v>817</v>
      </c>
      <c r="H627" s="53">
        <v>682</v>
      </c>
      <c r="I627" s="23">
        <f>H627+G627+F627+E627+D627+C627+B627</f>
        <v>5121</v>
      </c>
      <c r="J627" s="50">
        <v>757</v>
      </c>
      <c r="K627" s="19">
        <v>401</v>
      </c>
      <c r="L627" s="19">
        <v>330</v>
      </c>
      <c r="M627" s="19">
        <v>772</v>
      </c>
      <c r="N627" s="23">
        <v>673</v>
      </c>
      <c r="O627" s="23">
        <v>497</v>
      </c>
      <c r="P627" s="23">
        <v>751</v>
      </c>
      <c r="Q627" s="23">
        <f t="shared" si="236"/>
        <v>4181</v>
      </c>
    </row>
    <row r="628" spans="1:18" x14ac:dyDescent="0.35">
      <c r="A628" s="19" t="s">
        <v>1178</v>
      </c>
      <c r="B628" s="50">
        <v>0</v>
      </c>
      <c r="C628" s="51">
        <v>0</v>
      </c>
      <c r="D628" s="51">
        <v>0</v>
      </c>
      <c r="E628" s="51">
        <v>0</v>
      </c>
      <c r="F628" s="51">
        <v>0</v>
      </c>
      <c r="G628" s="19">
        <v>0</v>
      </c>
      <c r="H628" s="53">
        <v>0</v>
      </c>
      <c r="I628" s="23">
        <f>H628+G628+F628+E628+D628+C628+B628</f>
        <v>0</v>
      </c>
      <c r="J628" s="19">
        <v>0</v>
      </c>
      <c r="K628" s="19">
        <v>0</v>
      </c>
      <c r="L628" s="19">
        <v>0</v>
      </c>
      <c r="M628" s="19">
        <v>0</v>
      </c>
      <c r="N628" s="23">
        <v>0</v>
      </c>
      <c r="O628" s="23">
        <v>0</v>
      </c>
      <c r="P628" s="23">
        <v>0</v>
      </c>
      <c r="Q628" s="23">
        <f t="shared" si="236"/>
        <v>0</v>
      </c>
    </row>
    <row r="629" spans="1:18" x14ac:dyDescent="0.35">
      <c r="A629" s="20" t="s">
        <v>1177</v>
      </c>
      <c r="B629" s="19">
        <v>0</v>
      </c>
      <c r="C629" s="51">
        <v>0</v>
      </c>
      <c r="D629" s="51">
        <v>0</v>
      </c>
      <c r="E629" s="51">
        <v>0</v>
      </c>
      <c r="F629" s="73">
        <v>0</v>
      </c>
      <c r="G629" s="51">
        <v>0</v>
      </c>
      <c r="H629" s="20">
        <v>0</v>
      </c>
      <c r="I629" s="40">
        <f>H629+G629+F629+E629+D629+C629+B629</f>
        <v>0</v>
      </c>
      <c r="J629" s="73">
        <v>0</v>
      </c>
      <c r="K629" s="19">
        <v>0</v>
      </c>
      <c r="L629" s="21">
        <v>0</v>
      </c>
      <c r="M629" s="37">
        <v>0</v>
      </c>
      <c r="N629" s="40">
        <v>0</v>
      </c>
      <c r="O629" s="40">
        <v>0</v>
      </c>
      <c r="P629" s="40">
        <v>0</v>
      </c>
      <c r="Q629" s="23">
        <f t="shared" si="236"/>
        <v>0</v>
      </c>
    </row>
    <row r="630" spans="1:18" x14ac:dyDescent="0.35">
      <c r="A630" s="69" t="s">
        <v>120</v>
      </c>
      <c r="B630" s="70">
        <f t="shared" ref="B630:I630" si="237">SUM(B625:B629)</f>
        <v>2126</v>
      </c>
      <c r="C630" s="70">
        <f t="shared" si="237"/>
        <v>2550</v>
      </c>
      <c r="D630" s="69">
        <f t="shared" si="237"/>
        <v>2693</v>
      </c>
      <c r="E630" s="69">
        <f t="shared" si="237"/>
        <v>2576</v>
      </c>
      <c r="F630" s="69">
        <f t="shared" si="237"/>
        <v>2153</v>
      </c>
      <c r="G630" s="69">
        <f t="shared" si="237"/>
        <v>2996</v>
      </c>
      <c r="H630" s="69">
        <f t="shared" si="237"/>
        <v>2697</v>
      </c>
      <c r="I630" s="71">
        <f t="shared" si="237"/>
        <v>17791</v>
      </c>
      <c r="J630" s="69">
        <f t="shared" ref="J630:P630" si="238">J629+J628+J627+J626+J625</f>
        <v>2847</v>
      </c>
      <c r="K630" s="69">
        <f t="shared" si="238"/>
        <v>2397</v>
      </c>
      <c r="L630" s="69">
        <f t="shared" si="238"/>
        <v>2204</v>
      </c>
      <c r="M630" s="69">
        <f t="shared" si="238"/>
        <v>2812</v>
      </c>
      <c r="N630" s="69">
        <f t="shared" si="238"/>
        <v>2758</v>
      </c>
      <c r="O630" s="69">
        <f t="shared" si="238"/>
        <v>2526</v>
      </c>
      <c r="P630" s="69">
        <f t="shared" si="238"/>
        <v>2766</v>
      </c>
      <c r="Q630" s="23">
        <f t="shared" si="236"/>
        <v>18310</v>
      </c>
    </row>
    <row r="631" spans="1:18" x14ac:dyDescent="0.35">
      <c r="A631" s="56" t="s">
        <v>11</v>
      </c>
      <c r="B631" s="57">
        <f t="shared" ref="B631:H631" si="239">B630+B624+B618</f>
        <v>6530</v>
      </c>
      <c r="C631" s="57">
        <f t="shared" si="239"/>
        <v>7024</v>
      </c>
      <c r="D631" s="57">
        <f t="shared" si="239"/>
        <v>7618</v>
      </c>
      <c r="E631" s="57">
        <f t="shared" si="239"/>
        <v>8116</v>
      </c>
      <c r="F631" s="57">
        <f t="shared" si="239"/>
        <v>7396</v>
      </c>
      <c r="G631" s="57">
        <f t="shared" si="239"/>
        <v>9155</v>
      </c>
      <c r="H631" s="57">
        <f t="shared" si="239"/>
        <v>9498</v>
      </c>
      <c r="I631" s="57">
        <f t="shared" ref="I631:P631" si="240">I630+I624+I618</f>
        <v>55337</v>
      </c>
      <c r="J631" s="57">
        <f t="shared" si="240"/>
        <v>8076</v>
      </c>
      <c r="K631" s="57">
        <f t="shared" si="240"/>
        <v>4257</v>
      </c>
      <c r="L631" s="57">
        <f t="shared" si="240"/>
        <v>6811</v>
      </c>
      <c r="M631" s="57">
        <f t="shared" si="240"/>
        <v>7827</v>
      </c>
      <c r="N631" s="57">
        <f t="shared" si="240"/>
        <v>7362</v>
      </c>
      <c r="O631" s="57">
        <f t="shared" si="240"/>
        <v>7619</v>
      </c>
      <c r="P631" s="57">
        <f t="shared" si="240"/>
        <v>8457</v>
      </c>
      <c r="Q631" s="57">
        <f>Q630+Q624+Q618</f>
        <v>50409</v>
      </c>
    </row>
    <row r="633" spans="1:18" x14ac:dyDescent="0.35">
      <c r="A633" s="31" t="s">
        <v>0</v>
      </c>
      <c r="B633" s="32"/>
      <c r="C633" s="32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</row>
    <row r="634" spans="1:18" ht="15.5" x14ac:dyDescent="0.35">
      <c r="A634" s="33" t="s">
        <v>1</v>
      </c>
      <c r="B634" s="64" t="s">
        <v>469</v>
      </c>
      <c r="C634" s="64" t="s">
        <v>537</v>
      </c>
      <c r="D634" s="64" t="s">
        <v>538</v>
      </c>
      <c r="E634" s="64" t="s">
        <v>539</v>
      </c>
      <c r="F634" s="64" t="s">
        <v>540</v>
      </c>
      <c r="G634" s="64" t="s">
        <v>541</v>
      </c>
      <c r="H634" s="64" t="s">
        <v>542</v>
      </c>
      <c r="I634" s="65" t="s">
        <v>551</v>
      </c>
      <c r="J634" s="64" t="s">
        <v>543</v>
      </c>
      <c r="K634" s="64" t="s">
        <v>544</v>
      </c>
      <c r="L634" s="64" t="s">
        <v>545</v>
      </c>
      <c r="M634" s="64" t="s">
        <v>546</v>
      </c>
      <c r="N634" s="64" t="s">
        <v>547</v>
      </c>
      <c r="O634" s="64" t="s">
        <v>548</v>
      </c>
      <c r="P634" s="64" t="s">
        <v>549</v>
      </c>
      <c r="Q634" s="65" t="s">
        <v>1810</v>
      </c>
    </row>
    <row r="635" spans="1:18" x14ac:dyDescent="0.35">
      <c r="A635" s="19" t="s">
        <v>2</v>
      </c>
      <c r="B635" s="19">
        <v>279</v>
      </c>
      <c r="C635" s="19">
        <v>369</v>
      </c>
      <c r="D635" s="23">
        <v>403</v>
      </c>
      <c r="E635" s="19">
        <v>116</v>
      </c>
      <c r="F635" s="19">
        <v>245</v>
      </c>
      <c r="G635" s="36">
        <v>210</v>
      </c>
      <c r="H635" s="19">
        <v>168</v>
      </c>
      <c r="I635" s="23">
        <f>H635+G635+F635+E635+D635+C635+B635</f>
        <v>1790</v>
      </c>
      <c r="J635" s="37">
        <v>226</v>
      </c>
      <c r="K635" s="19">
        <v>320</v>
      </c>
      <c r="L635" s="40">
        <v>221</v>
      </c>
      <c r="M635" s="36">
        <v>212</v>
      </c>
      <c r="N635" s="19">
        <v>352</v>
      </c>
      <c r="O635" s="19">
        <v>288</v>
      </c>
      <c r="P635" s="19">
        <v>277</v>
      </c>
      <c r="Q635" s="40">
        <f>P635+O635+N635+M635+L635+K635+J635</f>
        <v>1896</v>
      </c>
      <c r="R635" s="67"/>
    </row>
    <row r="636" spans="1:18" x14ac:dyDescent="0.35">
      <c r="A636" s="19" t="s">
        <v>3</v>
      </c>
      <c r="B636" s="19">
        <v>573</v>
      </c>
      <c r="C636" s="19">
        <v>560</v>
      </c>
      <c r="D636" s="23">
        <v>576</v>
      </c>
      <c r="E636" s="19">
        <v>469</v>
      </c>
      <c r="F636" s="19">
        <v>288</v>
      </c>
      <c r="G636" s="19">
        <v>466</v>
      </c>
      <c r="H636" s="19">
        <v>572</v>
      </c>
      <c r="I636" s="23">
        <f>H636+G636+F636+E636+D636+C636+B636</f>
        <v>3504</v>
      </c>
      <c r="J636" s="40">
        <v>407</v>
      </c>
      <c r="K636" s="40">
        <v>107</v>
      </c>
      <c r="L636" s="19">
        <v>191</v>
      </c>
      <c r="M636" s="40">
        <v>430</v>
      </c>
      <c r="N636" s="23">
        <v>652</v>
      </c>
      <c r="O636" s="23">
        <v>359</v>
      </c>
      <c r="P636" s="23">
        <v>554</v>
      </c>
      <c r="Q636" s="40">
        <f>P636+O636+N636+M636+L636+K636+J636</f>
        <v>2700</v>
      </c>
      <c r="R636" s="67"/>
    </row>
    <row r="637" spans="1:18" x14ac:dyDescent="0.35">
      <c r="A637" s="19" t="s">
        <v>100</v>
      </c>
      <c r="B637" s="19">
        <v>96</v>
      </c>
      <c r="C637" s="19">
        <v>154</v>
      </c>
      <c r="D637" s="23">
        <v>256</v>
      </c>
      <c r="E637" s="19">
        <v>159</v>
      </c>
      <c r="F637" s="19">
        <v>165</v>
      </c>
      <c r="G637" s="19">
        <v>200</v>
      </c>
      <c r="H637" s="19">
        <v>150</v>
      </c>
      <c r="I637" s="23">
        <f>H637+G637+F637+E637+D637+C637+B637</f>
        <v>1180</v>
      </c>
      <c r="J637" s="23">
        <v>290</v>
      </c>
      <c r="K637" s="37">
        <v>250</v>
      </c>
      <c r="L637" s="19">
        <v>275</v>
      </c>
      <c r="M637" s="19">
        <v>260</v>
      </c>
      <c r="N637" s="19">
        <v>180</v>
      </c>
      <c r="O637" s="19">
        <v>205</v>
      </c>
      <c r="P637" s="19">
        <v>275</v>
      </c>
      <c r="Q637" s="23">
        <f>P637+O637+N637+M637+L637+K637+J637</f>
        <v>1735</v>
      </c>
      <c r="R637" s="67"/>
    </row>
    <row r="638" spans="1:18" x14ac:dyDescent="0.35">
      <c r="A638" s="19" t="s">
        <v>115</v>
      </c>
      <c r="B638" s="19">
        <v>0</v>
      </c>
      <c r="C638" s="19">
        <v>0</v>
      </c>
      <c r="D638" s="42">
        <v>0</v>
      </c>
      <c r="E638" s="19">
        <v>0</v>
      </c>
      <c r="F638" s="19">
        <v>0</v>
      </c>
      <c r="G638" s="19">
        <v>0</v>
      </c>
      <c r="H638" s="19">
        <v>157</v>
      </c>
      <c r="I638" s="23">
        <f>H638+G638+F638+E638+D638+C638+B638</f>
        <v>157</v>
      </c>
      <c r="J638" s="19">
        <v>0</v>
      </c>
      <c r="K638" s="19">
        <v>0</v>
      </c>
      <c r="L638" s="42">
        <v>0</v>
      </c>
      <c r="M638" s="19">
        <v>0</v>
      </c>
      <c r="N638" s="19">
        <v>0</v>
      </c>
      <c r="O638" s="19">
        <v>0</v>
      </c>
      <c r="P638" s="19">
        <v>131</v>
      </c>
      <c r="Q638" s="23">
        <f>P638+O638+N638+M638+L638+K638+J638</f>
        <v>131</v>
      </c>
      <c r="R638" s="67"/>
    </row>
    <row r="639" spans="1:18" x14ac:dyDescent="0.35">
      <c r="A639" s="19" t="s">
        <v>125</v>
      </c>
      <c r="B639" s="19">
        <v>2204</v>
      </c>
      <c r="C639" s="19">
        <v>2388</v>
      </c>
      <c r="D639" s="23">
        <v>3032</v>
      </c>
      <c r="E639" s="19">
        <v>2040</v>
      </c>
      <c r="F639" s="19">
        <v>1213</v>
      </c>
      <c r="G639" s="19">
        <v>1617</v>
      </c>
      <c r="H639" s="19">
        <v>2066</v>
      </c>
      <c r="I639" s="23">
        <f>SUM(B639:H639)</f>
        <v>14560</v>
      </c>
      <c r="J639" s="59">
        <v>2231</v>
      </c>
      <c r="K639" s="19">
        <v>1857</v>
      </c>
      <c r="L639" s="72">
        <v>2718</v>
      </c>
      <c r="M639" s="19">
        <v>973</v>
      </c>
      <c r="N639" s="42">
        <v>932</v>
      </c>
      <c r="O639" s="19">
        <v>1038</v>
      </c>
      <c r="P639" s="19">
        <v>1355</v>
      </c>
      <c r="Q639" s="23">
        <f>P639+O639+N639+M639+L639+K639+J639</f>
        <v>11104</v>
      </c>
      <c r="R639" s="67"/>
    </row>
    <row r="640" spans="1:18" x14ac:dyDescent="0.35">
      <c r="A640" s="58" t="s">
        <v>119</v>
      </c>
      <c r="B640" s="58">
        <f t="shared" ref="B640:H640" si="241">B639+B638+B637+B636+B635</f>
        <v>3152</v>
      </c>
      <c r="C640" s="58">
        <f t="shared" si="241"/>
        <v>3471</v>
      </c>
      <c r="D640" s="58">
        <f t="shared" si="241"/>
        <v>4267</v>
      </c>
      <c r="E640" s="58">
        <f t="shared" si="241"/>
        <v>2784</v>
      </c>
      <c r="F640" s="58">
        <f t="shared" si="241"/>
        <v>1911</v>
      </c>
      <c r="G640" s="58">
        <f t="shared" si="241"/>
        <v>2493</v>
      </c>
      <c r="H640" s="58">
        <f t="shared" si="241"/>
        <v>3113</v>
      </c>
      <c r="I640" s="68">
        <f>SUM(I635:I639)</f>
        <v>21191</v>
      </c>
      <c r="J640" s="58">
        <f>SUM(J635:J639)</f>
        <v>3154</v>
      </c>
      <c r="K640" s="58">
        <f>SUM(K635:K639)</f>
        <v>2534</v>
      </c>
      <c r="L640" s="58">
        <f>SUM(L635:L639)</f>
        <v>3405</v>
      </c>
      <c r="M640" s="58">
        <v>1875</v>
      </c>
      <c r="N640" s="58">
        <f>SUM(N635:N639)</f>
        <v>2116</v>
      </c>
      <c r="O640" s="58">
        <f>SUM(O635:O639)</f>
        <v>1890</v>
      </c>
      <c r="P640" s="58">
        <f>SUM(P635:P639)</f>
        <v>2592</v>
      </c>
      <c r="Q640" s="66">
        <f>Q639+Q638+Q637+Q636+Q635</f>
        <v>17566</v>
      </c>
      <c r="R640" s="67"/>
    </row>
    <row r="641" spans="1:19" x14ac:dyDescent="0.35">
      <c r="A641" s="19" t="s">
        <v>4</v>
      </c>
      <c r="B641" s="23">
        <v>2420</v>
      </c>
      <c r="C641" s="23">
        <v>2933</v>
      </c>
      <c r="D641" s="19">
        <v>2525</v>
      </c>
      <c r="E641" s="19">
        <v>2544</v>
      </c>
      <c r="F641" s="19">
        <v>2423</v>
      </c>
      <c r="G641" s="19">
        <v>1989</v>
      </c>
      <c r="H641" s="36">
        <v>1919</v>
      </c>
      <c r="I641" s="23">
        <f>SUM(B641:H641)</f>
        <v>16753</v>
      </c>
      <c r="J641" s="61">
        <v>1953</v>
      </c>
      <c r="K641" s="61">
        <v>2107</v>
      </c>
      <c r="L641" s="45">
        <v>2421</v>
      </c>
      <c r="M641" s="36">
        <v>2601</v>
      </c>
      <c r="N641" s="23">
        <v>2817</v>
      </c>
      <c r="O641" s="23">
        <v>2796</v>
      </c>
      <c r="P641" s="23">
        <v>2105</v>
      </c>
      <c r="Q641" s="23">
        <f>P641+O641+N641+M641+L641+K641+J641</f>
        <v>16800</v>
      </c>
      <c r="R641" s="67"/>
    </row>
    <row r="642" spans="1:19" x14ac:dyDescent="0.35">
      <c r="A642" s="19" t="s">
        <v>112</v>
      </c>
      <c r="B642" s="19">
        <v>0</v>
      </c>
      <c r="C642" s="19">
        <v>0</v>
      </c>
      <c r="D642" s="19">
        <v>0</v>
      </c>
      <c r="E642" s="19">
        <v>0</v>
      </c>
      <c r="F642" s="19">
        <v>0</v>
      </c>
      <c r="G642" s="19">
        <v>0</v>
      </c>
      <c r="H642" s="19">
        <v>0</v>
      </c>
      <c r="I642" s="23">
        <f t="shared" ref="I642:I647" si="242">H642+G642+F642+E642+D642+C642+B642</f>
        <v>0</v>
      </c>
      <c r="J642" s="19">
        <v>0</v>
      </c>
      <c r="K642" s="19">
        <v>0</v>
      </c>
      <c r="L642" s="19">
        <v>0</v>
      </c>
      <c r="M642" s="19">
        <v>0</v>
      </c>
      <c r="N642" s="19">
        <v>0</v>
      </c>
      <c r="O642" s="19">
        <v>0</v>
      </c>
      <c r="P642" s="19">
        <v>0</v>
      </c>
      <c r="Q642" s="23">
        <f>P642+O642+N642+M642+L642+K642+J642</f>
        <v>0</v>
      </c>
      <c r="R642" s="67"/>
    </row>
    <row r="643" spans="1:19" x14ac:dyDescent="0.35">
      <c r="A643" s="19" t="s">
        <v>1175</v>
      </c>
      <c r="B643" s="19">
        <v>0</v>
      </c>
      <c r="C643" s="19">
        <v>0</v>
      </c>
      <c r="D643" s="19">
        <v>0</v>
      </c>
      <c r="E643" s="19">
        <v>0</v>
      </c>
      <c r="F643" s="19">
        <v>0</v>
      </c>
      <c r="G643" s="19">
        <v>0</v>
      </c>
      <c r="H643" s="19">
        <v>0</v>
      </c>
      <c r="I643" s="23">
        <f t="shared" si="242"/>
        <v>0</v>
      </c>
      <c r="J643" s="19">
        <v>0</v>
      </c>
      <c r="K643" s="19">
        <v>0</v>
      </c>
      <c r="L643" s="19">
        <v>0</v>
      </c>
      <c r="M643" s="19">
        <v>0</v>
      </c>
      <c r="N643" s="19">
        <v>0</v>
      </c>
      <c r="O643" s="19">
        <v>0</v>
      </c>
      <c r="P643" s="19">
        <v>0</v>
      </c>
      <c r="Q643" s="23">
        <f>P643+O643+N643+M643+L643+K643+J643</f>
        <v>0</v>
      </c>
      <c r="R643" s="67"/>
    </row>
    <row r="644" spans="1:19" x14ac:dyDescent="0.35">
      <c r="A644" s="19" t="s">
        <v>116</v>
      </c>
      <c r="B644" s="63">
        <v>0</v>
      </c>
      <c r="C644" s="63">
        <v>0</v>
      </c>
      <c r="D644" s="21">
        <v>0</v>
      </c>
      <c r="E644" s="63">
        <v>0</v>
      </c>
      <c r="F644" s="63">
        <v>0</v>
      </c>
      <c r="G644" s="63">
        <v>0</v>
      </c>
      <c r="H644" s="19">
        <v>128</v>
      </c>
      <c r="I644" s="23">
        <f t="shared" si="242"/>
        <v>128</v>
      </c>
      <c r="J644" s="63">
        <v>0</v>
      </c>
      <c r="K644" s="63">
        <v>0</v>
      </c>
      <c r="L644" s="21">
        <v>0</v>
      </c>
      <c r="M644" s="63">
        <v>0</v>
      </c>
      <c r="N644" s="63">
        <v>0</v>
      </c>
      <c r="O644" s="63">
        <v>0</v>
      </c>
      <c r="P644" s="19">
        <v>103</v>
      </c>
      <c r="Q644" s="23">
        <f>P644+O644+N644+M644+L644+K644+J644</f>
        <v>103</v>
      </c>
      <c r="R644" s="67"/>
    </row>
    <row r="645" spans="1:19" x14ac:dyDescent="0.35">
      <c r="A645" s="19" t="s">
        <v>124</v>
      </c>
      <c r="B645" s="63">
        <v>0</v>
      </c>
      <c r="C645" s="63">
        <v>0</v>
      </c>
      <c r="D645" s="21">
        <v>0</v>
      </c>
      <c r="E645" s="63">
        <v>0</v>
      </c>
      <c r="F645" s="63">
        <v>0</v>
      </c>
      <c r="G645" s="63">
        <v>0</v>
      </c>
      <c r="H645" s="19">
        <v>92</v>
      </c>
      <c r="I645" s="23">
        <f t="shared" si="242"/>
        <v>92</v>
      </c>
      <c r="J645" s="63">
        <v>0</v>
      </c>
      <c r="K645" s="63">
        <v>0</v>
      </c>
      <c r="L645" s="21">
        <v>0</v>
      </c>
      <c r="M645" s="63">
        <v>0</v>
      </c>
      <c r="N645" s="63">
        <v>0</v>
      </c>
      <c r="O645" s="63">
        <v>0</v>
      </c>
      <c r="P645" s="19">
        <v>70</v>
      </c>
      <c r="Q645" s="23">
        <f>P645+O645+N645+M645+L645+K645+J645</f>
        <v>70</v>
      </c>
      <c r="R645" s="67"/>
    </row>
    <row r="646" spans="1:19" x14ac:dyDescent="0.35">
      <c r="A646" s="46" t="s">
        <v>118</v>
      </c>
      <c r="B646" s="46">
        <f>SUM(B641:B645)</f>
        <v>2420</v>
      </c>
      <c r="C646" s="46">
        <f>SUM(C641:C645)</f>
        <v>2933</v>
      </c>
      <c r="D646" s="46">
        <f>SUM(D641:D645)</f>
        <v>2525</v>
      </c>
      <c r="E646" s="46">
        <f>SUM(E641:E645)</f>
        <v>2544</v>
      </c>
      <c r="F646" s="46">
        <f>F645+F644+F643+F642+F641</f>
        <v>2423</v>
      </c>
      <c r="G646" s="46">
        <f>SUM(G641:G645)</f>
        <v>1989</v>
      </c>
      <c r="H646" s="46">
        <f>SUM(H641:H645)</f>
        <v>2139</v>
      </c>
      <c r="I646" s="46">
        <f t="shared" si="242"/>
        <v>16973</v>
      </c>
      <c r="J646" s="46">
        <f>SUM(J641:J645)</f>
        <v>1953</v>
      </c>
      <c r="K646" s="46">
        <f>SUM(K641:K645)</f>
        <v>2107</v>
      </c>
      <c r="L646" s="46">
        <f>L645+L644+L643+L642+L641</f>
        <v>2421</v>
      </c>
      <c r="M646" s="46">
        <v>2601</v>
      </c>
      <c r="N646" s="46">
        <f>SUM(N641:N645)</f>
        <v>2817</v>
      </c>
      <c r="O646" s="46">
        <f>SUM(O641:O645)</f>
        <v>2796</v>
      </c>
      <c r="P646" s="46">
        <f>SUM(P641:P645)</f>
        <v>2278</v>
      </c>
      <c r="Q646" s="46">
        <f>SUM(Q641:Q645)</f>
        <v>16973</v>
      </c>
      <c r="R646" s="67"/>
    </row>
    <row r="647" spans="1:19" x14ac:dyDescent="0.35">
      <c r="A647" s="19" t="s">
        <v>99</v>
      </c>
      <c r="B647" s="19">
        <v>528</v>
      </c>
      <c r="C647" s="19">
        <v>530</v>
      </c>
      <c r="D647" s="23">
        <v>240</v>
      </c>
      <c r="E647" s="19">
        <v>809</v>
      </c>
      <c r="F647" s="19">
        <v>208</v>
      </c>
      <c r="G647" s="19">
        <v>177</v>
      </c>
      <c r="H647" s="19">
        <v>168</v>
      </c>
      <c r="I647" s="23">
        <f t="shared" si="242"/>
        <v>2660</v>
      </c>
      <c r="J647" s="42">
        <v>183</v>
      </c>
      <c r="K647" s="47">
        <v>236</v>
      </c>
      <c r="L647" s="23">
        <v>233</v>
      </c>
      <c r="M647" s="23">
        <v>464</v>
      </c>
      <c r="N647" s="19">
        <v>927</v>
      </c>
      <c r="O647" s="19">
        <v>208</v>
      </c>
      <c r="P647" s="19">
        <v>1046</v>
      </c>
      <c r="Q647" s="23">
        <f t="shared" ref="Q647:Q652" si="243">P647+O647+N647+M647+L647+K647+J647</f>
        <v>3297</v>
      </c>
      <c r="R647" s="67">
        <f>SUM(L647:P647)+I669+Q669+I691+SUM(J691:N691)</f>
        <v>14568</v>
      </c>
    </row>
    <row r="648" spans="1:19" x14ac:dyDescent="0.35">
      <c r="A648" s="19" t="s">
        <v>7</v>
      </c>
      <c r="B648" s="51">
        <v>1810</v>
      </c>
      <c r="C648" s="19">
        <v>1380</v>
      </c>
      <c r="D648" s="19">
        <v>1325</v>
      </c>
      <c r="E648" s="19">
        <v>1349</v>
      </c>
      <c r="F648" s="52">
        <v>1177</v>
      </c>
      <c r="G648" s="19">
        <v>1728</v>
      </c>
      <c r="H648" s="47">
        <v>1504</v>
      </c>
      <c r="I648" s="40">
        <f>H648+G648+F648+E648+D648+C648+B648</f>
        <v>10273</v>
      </c>
      <c r="J648" s="50">
        <v>1859</v>
      </c>
      <c r="K648" s="19">
        <v>1721</v>
      </c>
      <c r="L648" s="23">
        <v>1865</v>
      </c>
      <c r="M648" s="19">
        <v>1249</v>
      </c>
      <c r="N648" s="23">
        <v>1154</v>
      </c>
      <c r="O648" s="23">
        <v>1085</v>
      </c>
      <c r="P648" s="23">
        <v>889</v>
      </c>
      <c r="Q648" s="23">
        <f t="shared" si="243"/>
        <v>9822</v>
      </c>
      <c r="R648" s="67">
        <f>SUM(L648:P648)+I670+Q670+I692+SUM(J692:N692)</f>
        <v>39218</v>
      </c>
      <c r="S648" s="67">
        <f>R647+R649</f>
        <v>35827</v>
      </c>
    </row>
    <row r="649" spans="1:19" x14ac:dyDescent="0.35">
      <c r="A649" s="19" t="s">
        <v>103</v>
      </c>
      <c r="B649" s="51">
        <v>798</v>
      </c>
      <c r="C649" s="51">
        <v>743</v>
      </c>
      <c r="D649" s="51">
        <v>761</v>
      </c>
      <c r="E649" s="51">
        <v>758</v>
      </c>
      <c r="F649" s="51">
        <v>728</v>
      </c>
      <c r="G649" s="19">
        <v>768</v>
      </c>
      <c r="H649" s="53">
        <v>731</v>
      </c>
      <c r="I649" s="23">
        <f>H649+G649+F649+E649+D649+C649+B649</f>
        <v>5287</v>
      </c>
      <c r="J649" s="50">
        <v>794</v>
      </c>
      <c r="K649" s="19">
        <v>744</v>
      </c>
      <c r="L649" s="19">
        <v>724</v>
      </c>
      <c r="M649" s="19">
        <v>749</v>
      </c>
      <c r="N649" s="23">
        <v>737</v>
      </c>
      <c r="O649" s="23">
        <v>768</v>
      </c>
      <c r="P649" s="23">
        <v>737</v>
      </c>
      <c r="Q649" s="23">
        <f t="shared" si="243"/>
        <v>5253</v>
      </c>
      <c r="R649" s="67">
        <f>SUM(L649:P649)+I671+Q671+I693+SUM(J693:N693)</f>
        <v>21259</v>
      </c>
    </row>
    <row r="650" spans="1:19" x14ac:dyDescent="0.35">
      <c r="A650" s="19" t="s">
        <v>1178</v>
      </c>
      <c r="B650" s="50">
        <v>0</v>
      </c>
      <c r="C650" s="51">
        <v>0</v>
      </c>
      <c r="D650" s="51">
        <v>0</v>
      </c>
      <c r="E650" s="51">
        <v>0</v>
      </c>
      <c r="F650" s="51">
        <v>0</v>
      </c>
      <c r="G650" s="19">
        <v>0</v>
      </c>
      <c r="H650" s="53">
        <v>0</v>
      </c>
      <c r="I650" s="23">
        <f>H650+G650+F650+E650+D650+C650+B650</f>
        <v>0</v>
      </c>
      <c r="J650" s="19">
        <v>0</v>
      </c>
      <c r="K650" s="19">
        <v>0</v>
      </c>
      <c r="L650" s="19">
        <v>0</v>
      </c>
      <c r="M650" s="19">
        <v>0</v>
      </c>
      <c r="N650" s="23">
        <v>0</v>
      </c>
      <c r="O650" s="23">
        <v>0</v>
      </c>
      <c r="P650" s="23">
        <v>0</v>
      </c>
      <c r="Q650" s="23">
        <f t="shared" si="243"/>
        <v>0</v>
      </c>
      <c r="R650" s="67"/>
    </row>
    <row r="651" spans="1:19" x14ac:dyDescent="0.35">
      <c r="A651" s="20" t="s">
        <v>1177</v>
      </c>
      <c r="B651" s="19">
        <v>0</v>
      </c>
      <c r="C651" s="51">
        <v>0</v>
      </c>
      <c r="D651" s="51">
        <v>0</v>
      </c>
      <c r="E651" s="51">
        <v>0</v>
      </c>
      <c r="F651" s="73">
        <v>0</v>
      </c>
      <c r="G651" s="51">
        <v>0</v>
      </c>
      <c r="H651" s="20">
        <v>0</v>
      </c>
      <c r="I651" s="40">
        <f>H651+G651+F651+E651+D651+C651+B651</f>
        <v>0</v>
      </c>
      <c r="J651" s="73">
        <v>0</v>
      </c>
      <c r="K651" s="19">
        <v>0</v>
      </c>
      <c r="L651" s="21">
        <v>0</v>
      </c>
      <c r="M651" s="37">
        <v>0</v>
      </c>
      <c r="N651" s="40">
        <v>0</v>
      </c>
      <c r="O651" s="40">
        <v>0</v>
      </c>
      <c r="P651" s="40">
        <v>0</v>
      </c>
      <c r="Q651" s="23">
        <f t="shared" si="243"/>
        <v>0</v>
      </c>
      <c r="R651" s="67"/>
    </row>
    <row r="652" spans="1:19" x14ac:dyDescent="0.35">
      <c r="A652" s="69" t="s">
        <v>120</v>
      </c>
      <c r="B652" s="70">
        <f t="shared" ref="B652:I652" si="244">SUM(B647:B651)</f>
        <v>3136</v>
      </c>
      <c r="C652" s="70">
        <f t="shared" si="244"/>
        <v>2653</v>
      </c>
      <c r="D652" s="69">
        <f t="shared" si="244"/>
        <v>2326</v>
      </c>
      <c r="E652" s="69">
        <f t="shared" si="244"/>
        <v>2916</v>
      </c>
      <c r="F652" s="69">
        <f t="shared" si="244"/>
        <v>2113</v>
      </c>
      <c r="G652" s="69">
        <f t="shared" si="244"/>
        <v>2673</v>
      </c>
      <c r="H652" s="69">
        <f t="shared" si="244"/>
        <v>2403</v>
      </c>
      <c r="I652" s="71">
        <f t="shared" si="244"/>
        <v>18220</v>
      </c>
      <c r="J652" s="69">
        <f t="shared" ref="J652:P652" si="245">J651+J650+J649+J648+J647</f>
        <v>2836</v>
      </c>
      <c r="K652" s="69">
        <f t="shared" si="245"/>
        <v>2701</v>
      </c>
      <c r="L652" s="69">
        <f t="shared" si="245"/>
        <v>2822</v>
      </c>
      <c r="M652" s="69">
        <v>2462</v>
      </c>
      <c r="N652" s="69">
        <f t="shared" si="245"/>
        <v>2818</v>
      </c>
      <c r="O652" s="69">
        <f t="shared" si="245"/>
        <v>2061</v>
      </c>
      <c r="P652" s="69">
        <f t="shared" si="245"/>
        <v>2672</v>
      </c>
      <c r="Q652" s="23">
        <f t="shared" si="243"/>
        <v>18372</v>
      </c>
      <c r="R652" s="67"/>
    </row>
    <row r="653" spans="1:19" x14ac:dyDescent="0.35">
      <c r="A653" s="56" t="s">
        <v>11</v>
      </c>
      <c r="B653" s="57">
        <f t="shared" ref="B653:L653" si="246">B652+B646+B640</f>
        <v>8708</v>
      </c>
      <c r="C653" s="57">
        <f t="shared" si="246"/>
        <v>9057</v>
      </c>
      <c r="D653" s="57">
        <f t="shared" si="246"/>
        <v>9118</v>
      </c>
      <c r="E653" s="57">
        <f t="shared" si="246"/>
        <v>8244</v>
      </c>
      <c r="F653" s="57">
        <f t="shared" si="246"/>
        <v>6447</v>
      </c>
      <c r="G653" s="57">
        <f t="shared" si="246"/>
        <v>7155</v>
      </c>
      <c r="H653" s="57">
        <f t="shared" si="246"/>
        <v>7655</v>
      </c>
      <c r="I653" s="57">
        <f t="shared" si="246"/>
        <v>56384</v>
      </c>
      <c r="J653" s="57">
        <f t="shared" si="246"/>
        <v>7943</v>
      </c>
      <c r="K653" s="57">
        <f t="shared" si="246"/>
        <v>7342</v>
      </c>
      <c r="L653" s="57">
        <f t="shared" si="246"/>
        <v>8648</v>
      </c>
      <c r="M653" s="57">
        <v>6938</v>
      </c>
      <c r="N653" s="57">
        <f>N652+N646+N640</f>
        <v>7751</v>
      </c>
      <c r="O653" s="57">
        <f>O652+O646+O640</f>
        <v>6747</v>
      </c>
      <c r="P653" s="57">
        <f>P652+P646+P640</f>
        <v>7542</v>
      </c>
      <c r="Q653" s="57">
        <f>Q652+Q646+Q640</f>
        <v>52911</v>
      </c>
      <c r="R653" s="67"/>
    </row>
    <row r="655" spans="1:19" x14ac:dyDescent="0.35">
      <c r="A655" s="31" t="s">
        <v>0</v>
      </c>
      <c r="B655" s="32"/>
      <c r="C655" s="32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</row>
    <row r="656" spans="1:19" ht="15.5" x14ac:dyDescent="0.35">
      <c r="A656" s="33" t="s">
        <v>1</v>
      </c>
      <c r="B656" s="64" t="s">
        <v>550</v>
      </c>
      <c r="C656" s="64" t="s">
        <v>563</v>
      </c>
      <c r="D656" s="64" t="s">
        <v>564</v>
      </c>
      <c r="E656" s="64" t="s">
        <v>565</v>
      </c>
      <c r="F656" s="64" t="s">
        <v>566</v>
      </c>
      <c r="G656" s="64" t="s">
        <v>567</v>
      </c>
      <c r="H656" s="64" t="s">
        <v>568</v>
      </c>
      <c r="I656" s="65" t="s">
        <v>569</v>
      </c>
      <c r="J656" s="64" t="s">
        <v>570</v>
      </c>
      <c r="K656" s="64" t="s">
        <v>571</v>
      </c>
      <c r="L656" s="64" t="s">
        <v>572</v>
      </c>
      <c r="M656" s="64" t="s">
        <v>573</v>
      </c>
      <c r="N656" s="64" t="s">
        <v>574</v>
      </c>
      <c r="O656" s="64" t="s">
        <v>575</v>
      </c>
      <c r="P656" s="64" t="s">
        <v>576</v>
      </c>
      <c r="Q656" s="65" t="s">
        <v>1842</v>
      </c>
    </row>
    <row r="657" spans="1:17" x14ac:dyDescent="0.35">
      <c r="A657" s="19" t="s">
        <v>2</v>
      </c>
      <c r="B657" s="19">
        <v>306</v>
      </c>
      <c r="C657" s="19">
        <v>205</v>
      </c>
      <c r="D657" s="23">
        <v>116</v>
      </c>
      <c r="E657" s="19">
        <v>158</v>
      </c>
      <c r="F657" s="19">
        <v>329</v>
      </c>
      <c r="G657" s="36">
        <v>310</v>
      </c>
      <c r="H657" s="19">
        <v>292</v>
      </c>
      <c r="I657" s="23">
        <f>H657+G657+F657+E657+D657+C657+B657</f>
        <v>1716</v>
      </c>
      <c r="J657" s="37">
        <v>317</v>
      </c>
      <c r="K657" s="19">
        <v>182</v>
      </c>
      <c r="L657" s="40">
        <v>244</v>
      </c>
      <c r="M657" s="36">
        <v>238</v>
      </c>
      <c r="N657" s="19">
        <v>320</v>
      </c>
      <c r="O657" s="19">
        <v>358</v>
      </c>
      <c r="P657" s="19">
        <v>242</v>
      </c>
      <c r="Q657" s="40">
        <f>P657+O657+N657+M657+L657+K657+J657</f>
        <v>1901</v>
      </c>
    </row>
    <row r="658" spans="1:17" x14ac:dyDescent="0.35">
      <c r="A658" s="19" t="s">
        <v>3</v>
      </c>
      <c r="B658" s="19">
        <v>562</v>
      </c>
      <c r="C658" s="19">
        <v>220</v>
      </c>
      <c r="D658" s="23">
        <v>504</v>
      </c>
      <c r="E658" s="19">
        <v>559</v>
      </c>
      <c r="F658" s="19">
        <v>318</v>
      </c>
      <c r="G658" s="19">
        <v>404</v>
      </c>
      <c r="H658" s="19">
        <v>505</v>
      </c>
      <c r="I658" s="23">
        <f>H658+G658+F658+E658+D658+C658+B658</f>
        <v>3072</v>
      </c>
      <c r="J658" s="40">
        <v>432</v>
      </c>
      <c r="K658" s="40">
        <v>312</v>
      </c>
      <c r="L658" s="19">
        <v>368</v>
      </c>
      <c r="M658" s="40">
        <v>574</v>
      </c>
      <c r="N658" s="23">
        <v>383</v>
      </c>
      <c r="O658" s="23">
        <v>563</v>
      </c>
      <c r="P658" s="23">
        <v>518</v>
      </c>
      <c r="Q658" s="40">
        <f>P658+O658+N658+M658+L658+K658+J658</f>
        <v>3150</v>
      </c>
    </row>
    <row r="659" spans="1:17" x14ac:dyDescent="0.35">
      <c r="A659" s="19" t="s">
        <v>100</v>
      </c>
      <c r="B659" s="19">
        <v>245</v>
      </c>
      <c r="C659" s="19">
        <v>250</v>
      </c>
      <c r="D659" s="23">
        <v>207</v>
      </c>
      <c r="E659" s="19">
        <v>315</v>
      </c>
      <c r="F659" s="19">
        <v>150</v>
      </c>
      <c r="G659" s="19">
        <v>250</v>
      </c>
      <c r="H659" s="19">
        <v>315</v>
      </c>
      <c r="I659" s="23">
        <f>H659+G659+F659+E659+D659+C659+B659</f>
        <v>1732</v>
      </c>
      <c r="J659" s="23">
        <v>240</v>
      </c>
      <c r="K659" s="37">
        <v>130</v>
      </c>
      <c r="L659" s="19">
        <v>220</v>
      </c>
      <c r="M659" s="19">
        <v>220</v>
      </c>
      <c r="N659" s="19">
        <v>200</v>
      </c>
      <c r="O659" s="19">
        <v>250</v>
      </c>
      <c r="P659" s="19">
        <v>150</v>
      </c>
      <c r="Q659" s="23">
        <f>P659+O659+N659+M659+L659+K659+J659</f>
        <v>1410</v>
      </c>
    </row>
    <row r="660" spans="1:17" x14ac:dyDescent="0.35">
      <c r="A660" s="19" t="s">
        <v>115</v>
      </c>
      <c r="B660" s="19">
        <v>0</v>
      </c>
      <c r="C660" s="19">
        <v>0</v>
      </c>
      <c r="D660" s="42">
        <v>0</v>
      </c>
      <c r="E660" s="19">
        <v>0</v>
      </c>
      <c r="F660" s="19">
        <v>0</v>
      </c>
      <c r="G660" s="19">
        <v>0</v>
      </c>
      <c r="H660" s="19">
        <v>173</v>
      </c>
      <c r="I660" s="23">
        <f>H660+G660+F660+E660+D660+C660+B660</f>
        <v>173</v>
      </c>
      <c r="J660" s="19">
        <v>0</v>
      </c>
      <c r="K660" s="19">
        <v>0</v>
      </c>
      <c r="L660" s="42">
        <v>0</v>
      </c>
      <c r="M660" s="19">
        <v>0</v>
      </c>
      <c r="N660" s="19">
        <v>0</v>
      </c>
      <c r="O660" s="19">
        <v>0</v>
      </c>
      <c r="P660" s="19">
        <v>97</v>
      </c>
      <c r="Q660" s="23">
        <f>P660+O660+N660+M660+L660+K660+J660</f>
        <v>97</v>
      </c>
    </row>
    <row r="661" spans="1:17" x14ac:dyDescent="0.35">
      <c r="A661" s="19" t="s">
        <v>125</v>
      </c>
      <c r="B661" s="19">
        <v>3405</v>
      </c>
      <c r="C661" s="19">
        <v>2592</v>
      </c>
      <c r="D661" s="23">
        <v>852</v>
      </c>
      <c r="E661" s="19">
        <v>2699</v>
      </c>
      <c r="F661" s="19">
        <v>2940</v>
      </c>
      <c r="G661" s="19">
        <v>1767</v>
      </c>
      <c r="H661" s="19">
        <v>2689</v>
      </c>
      <c r="I661" s="23">
        <f>SUM(B661:H661)</f>
        <v>16944</v>
      </c>
      <c r="J661" s="59">
        <v>2986</v>
      </c>
      <c r="K661" s="19">
        <v>1519</v>
      </c>
      <c r="L661" s="72">
        <v>887</v>
      </c>
      <c r="M661" s="19">
        <v>2272</v>
      </c>
      <c r="N661" s="42">
        <v>2510</v>
      </c>
      <c r="O661" s="19">
        <v>1670</v>
      </c>
      <c r="P661" s="19">
        <v>1561</v>
      </c>
      <c r="Q661" s="23">
        <f>P661+O661+N661+M661+L661+K661+J661</f>
        <v>13405</v>
      </c>
    </row>
    <row r="662" spans="1:17" x14ac:dyDescent="0.35">
      <c r="A662" s="58" t="s">
        <v>119</v>
      </c>
      <c r="B662" s="58">
        <f t="shared" ref="B662:H662" si="247">B661+B660+B659+B658+B657</f>
        <v>4518</v>
      </c>
      <c r="C662" s="58">
        <f t="shared" si="247"/>
        <v>3267</v>
      </c>
      <c r="D662" s="58">
        <f t="shared" si="247"/>
        <v>1679</v>
      </c>
      <c r="E662" s="58">
        <f t="shared" si="247"/>
        <v>3731</v>
      </c>
      <c r="F662" s="58">
        <f t="shared" si="247"/>
        <v>3737</v>
      </c>
      <c r="G662" s="58">
        <f t="shared" si="247"/>
        <v>2731</v>
      </c>
      <c r="H662" s="58">
        <f t="shared" si="247"/>
        <v>3974</v>
      </c>
      <c r="I662" s="68">
        <f>SUM(I657:I661)</f>
        <v>23637</v>
      </c>
      <c r="J662" s="58">
        <f>SUM(J657:J661)</f>
        <v>3975</v>
      </c>
      <c r="K662" s="58">
        <f>SUM(K657:K661)</f>
        <v>2143</v>
      </c>
      <c r="L662" s="58">
        <f>SUM(L657:L661)</f>
        <v>1719</v>
      </c>
      <c r="M662" s="66">
        <f>M661+M660+M659+M658+M657</f>
        <v>3304</v>
      </c>
      <c r="N662" s="58">
        <f>SUM(N657:N661)</f>
        <v>3413</v>
      </c>
      <c r="O662" s="58">
        <f>SUM(O657:O661)</f>
        <v>2841</v>
      </c>
      <c r="P662" s="58">
        <f>SUM(P657:P661)</f>
        <v>2568</v>
      </c>
      <c r="Q662" s="66">
        <f>Q661+Q660+Q659+Q658+Q657</f>
        <v>19963</v>
      </c>
    </row>
    <row r="663" spans="1:17" x14ac:dyDescent="0.35">
      <c r="A663" s="19" t="s">
        <v>4</v>
      </c>
      <c r="B663" s="23">
        <v>2278</v>
      </c>
      <c r="C663" s="23">
        <v>2940</v>
      </c>
      <c r="D663" s="19">
        <v>2550</v>
      </c>
      <c r="E663" s="19">
        <v>3001</v>
      </c>
      <c r="F663" s="19">
        <v>3104</v>
      </c>
      <c r="G663" s="19">
        <v>2161</v>
      </c>
      <c r="H663" s="36">
        <v>2192</v>
      </c>
      <c r="I663" s="23">
        <f>SUM(B663:H663)</f>
        <v>18226</v>
      </c>
      <c r="J663" s="61">
        <v>2130</v>
      </c>
      <c r="K663" s="61">
        <v>1691</v>
      </c>
      <c r="L663" s="45">
        <v>1177</v>
      </c>
      <c r="M663" s="36">
        <v>1799</v>
      </c>
      <c r="N663" s="23">
        <v>1917</v>
      </c>
      <c r="O663" s="23">
        <v>2141</v>
      </c>
      <c r="P663" s="23">
        <v>1402</v>
      </c>
      <c r="Q663" s="23">
        <f>P663+O663+N663+M663+L663+K663+J663</f>
        <v>12257</v>
      </c>
    </row>
    <row r="664" spans="1:17" x14ac:dyDescent="0.35">
      <c r="A664" s="19" t="s">
        <v>112</v>
      </c>
      <c r="B664" s="19">
        <v>0</v>
      </c>
      <c r="C664" s="19">
        <v>0</v>
      </c>
      <c r="D664" s="19">
        <v>0</v>
      </c>
      <c r="E664" s="19">
        <v>0</v>
      </c>
      <c r="F664" s="19">
        <v>0</v>
      </c>
      <c r="G664" s="19">
        <v>0</v>
      </c>
      <c r="H664" s="19">
        <v>0</v>
      </c>
      <c r="I664" s="23">
        <f t="shared" ref="I664:I669" si="248">H664+G664+F664+E664+D664+C664+B664</f>
        <v>0</v>
      </c>
      <c r="J664" s="19">
        <v>0</v>
      </c>
      <c r="K664" s="19">
        <v>0</v>
      </c>
      <c r="L664" s="19">
        <v>0</v>
      </c>
      <c r="M664" s="19">
        <v>0</v>
      </c>
      <c r="N664" s="19">
        <v>0</v>
      </c>
      <c r="O664" s="19">
        <v>0</v>
      </c>
      <c r="P664" s="19">
        <v>0</v>
      </c>
      <c r="Q664" s="23">
        <f>P664+O664+N664+M664+L664+K664+J664</f>
        <v>0</v>
      </c>
    </row>
    <row r="665" spans="1:17" x14ac:dyDescent="0.35">
      <c r="A665" s="19" t="s">
        <v>1175</v>
      </c>
      <c r="B665" s="19">
        <v>0</v>
      </c>
      <c r="C665" s="19">
        <v>0</v>
      </c>
      <c r="D665" s="19">
        <v>0</v>
      </c>
      <c r="E665" s="19">
        <v>0</v>
      </c>
      <c r="F665" s="19">
        <v>0</v>
      </c>
      <c r="G665" s="19">
        <v>0</v>
      </c>
      <c r="H665" s="19">
        <v>0</v>
      </c>
      <c r="I665" s="23">
        <f t="shared" si="248"/>
        <v>0</v>
      </c>
      <c r="J665" s="19">
        <v>0</v>
      </c>
      <c r="K665" s="19">
        <v>0</v>
      </c>
      <c r="L665" s="19">
        <v>0</v>
      </c>
      <c r="M665" s="19">
        <v>0</v>
      </c>
      <c r="N665" s="19">
        <v>0</v>
      </c>
      <c r="O665" s="19">
        <v>0</v>
      </c>
      <c r="P665" s="19">
        <v>0</v>
      </c>
      <c r="Q665" s="23">
        <f>P665+O665+N665+M665+L665+K665+J665</f>
        <v>0</v>
      </c>
    </row>
    <row r="666" spans="1:17" x14ac:dyDescent="0.35">
      <c r="A666" s="19" t="s">
        <v>116</v>
      </c>
      <c r="B666" s="63">
        <v>0</v>
      </c>
      <c r="C666" s="63">
        <v>0</v>
      </c>
      <c r="D666" s="21">
        <v>0</v>
      </c>
      <c r="E666" s="63">
        <v>0</v>
      </c>
      <c r="F666" s="63">
        <v>0</v>
      </c>
      <c r="G666" s="63">
        <v>0</v>
      </c>
      <c r="H666" s="19">
        <v>106</v>
      </c>
      <c r="I666" s="23">
        <f t="shared" si="248"/>
        <v>106</v>
      </c>
      <c r="J666" s="63">
        <v>0</v>
      </c>
      <c r="K666" s="63">
        <v>0</v>
      </c>
      <c r="L666" s="21">
        <v>0</v>
      </c>
      <c r="M666" s="63">
        <v>0</v>
      </c>
      <c r="N666" s="63">
        <v>0</v>
      </c>
      <c r="O666" s="63">
        <v>0</v>
      </c>
      <c r="P666" s="19">
        <v>107</v>
      </c>
      <c r="Q666" s="23">
        <f>P666+O666+N666+M666+L666+K666+J666</f>
        <v>107</v>
      </c>
    </row>
    <row r="667" spans="1:17" x14ac:dyDescent="0.35">
      <c r="A667" s="19" t="s">
        <v>124</v>
      </c>
      <c r="B667" s="63">
        <v>0</v>
      </c>
      <c r="C667" s="63">
        <v>0</v>
      </c>
      <c r="D667" s="21">
        <v>0</v>
      </c>
      <c r="E667" s="63">
        <v>0</v>
      </c>
      <c r="F667" s="63">
        <v>0</v>
      </c>
      <c r="G667" s="63">
        <v>0</v>
      </c>
      <c r="H667" s="19">
        <v>130</v>
      </c>
      <c r="I667" s="23">
        <f t="shared" si="248"/>
        <v>130</v>
      </c>
      <c r="J667" s="63">
        <v>0</v>
      </c>
      <c r="K667" s="63">
        <v>0</v>
      </c>
      <c r="L667" s="21">
        <v>0</v>
      </c>
      <c r="M667" s="63">
        <v>0</v>
      </c>
      <c r="N667" s="63">
        <v>0</v>
      </c>
      <c r="O667" s="63">
        <v>0</v>
      </c>
      <c r="P667" s="19">
        <v>94</v>
      </c>
      <c r="Q667" s="23">
        <f>P667+O667+N667+M667+L667+K667+J667</f>
        <v>94</v>
      </c>
    </row>
    <row r="668" spans="1:17" x14ac:dyDescent="0.35">
      <c r="A668" s="46" t="s">
        <v>118</v>
      </c>
      <c r="B668" s="46">
        <f>SUM(B663:B667)</f>
        <v>2278</v>
      </c>
      <c r="C668" s="46">
        <f>SUM(C663:C667)</f>
        <v>2940</v>
      </c>
      <c r="D668" s="46">
        <f>SUM(D663:D667)</f>
        <v>2550</v>
      </c>
      <c r="E668" s="46">
        <f>SUM(E663:E667)</f>
        <v>3001</v>
      </c>
      <c r="F668" s="46">
        <f>F667+F666+F665+F664+F663</f>
        <v>3104</v>
      </c>
      <c r="G668" s="46">
        <f>SUM(G663:G667)</f>
        <v>2161</v>
      </c>
      <c r="H668" s="46">
        <f>SUM(H663:H667)</f>
        <v>2428</v>
      </c>
      <c r="I668" s="46">
        <f t="shared" si="248"/>
        <v>18462</v>
      </c>
      <c r="J668" s="46">
        <f>SUM(J663:J667)</f>
        <v>2130</v>
      </c>
      <c r="K668" s="46">
        <f>SUM(K663:K667)</f>
        <v>1691</v>
      </c>
      <c r="L668" s="46">
        <f>L667+L666+L665+L664+L663</f>
        <v>1177</v>
      </c>
      <c r="M668" s="46">
        <f>M667+M666+M665+M664+M663</f>
        <v>1799</v>
      </c>
      <c r="N668" s="46">
        <f>SUM(N663:N667)</f>
        <v>1917</v>
      </c>
      <c r="O668" s="46">
        <f>SUM(O663:O667)</f>
        <v>2141</v>
      </c>
      <c r="P668" s="46">
        <f>SUM(P663:P667)</f>
        <v>1603</v>
      </c>
      <c r="Q668" s="46">
        <f>SUM(Q663:Q667)</f>
        <v>12458</v>
      </c>
    </row>
    <row r="669" spans="1:17" x14ac:dyDescent="0.35">
      <c r="A669" s="19" t="s">
        <v>99</v>
      </c>
      <c r="B669" s="19">
        <v>236</v>
      </c>
      <c r="C669" s="19">
        <v>180</v>
      </c>
      <c r="D669" s="23">
        <v>280</v>
      </c>
      <c r="E669" s="19">
        <v>988</v>
      </c>
      <c r="F669" s="19">
        <v>197</v>
      </c>
      <c r="G669" s="19">
        <v>195</v>
      </c>
      <c r="H669" s="19">
        <v>218</v>
      </c>
      <c r="I669" s="23">
        <f t="shared" si="248"/>
        <v>2294</v>
      </c>
      <c r="J669" s="42">
        <v>137</v>
      </c>
      <c r="K669" s="47">
        <v>228</v>
      </c>
      <c r="L669" s="23">
        <v>259</v>
      </c>
      <c r="M669" s="23">
        <v>169</v>
      </c>
      <c r="N669" s="19">
        <v>197</v>
      </c>
      <c r="O669" s="19">
        <v>210</v>
      </c>
      <c r="P669" s="19">
        <v>452</v>
      </c>
      <c r="Q669" s="23">
        <f t="shared" ref="Q669:Q674" si="249">P669+O669+N669+M669+L669+K669+J669</f>
        <v>1652</v>
      </c>
    </row>
    <row r="670" spans="1:17" x14ac:dyDescent="0.35">
      <c r="A670" s="19" t="s">
        <v>7</v>
      </c>
      <c r="B670" s="51">
        <v>695</v>
      </c>
      <c r="C670" s="19">
        <v>987</v>
      </c>
      <c r="D670" s="19">
        <v>1246</v>
      </c>
      <c r="E670" s="19">
        <v>1181</v>
      </c>
      <c r="F670" s="52">
        <v>1646</v>
      </c>
      <c r="G670" s="19">
        <v>1247</v>
      </c>
      <c r="H670" s="47">
        <v>1922</v>
      </c>
      <c r="I670" s="40">
        <f>H670+G670+F670+E670+D670+C670+B670</f>
        <v>8924</v>
      </c>
      <c r="J670" s="50">
        <v>1801</v>
      </c>
      <c r="K670" s="19">
        <v>1276</v>
      </c>
      <c r="L670" s="23">
        <v>1353</v>
      </c>
      <c r="M670" s="19">
        <v>1770</v>
      </c>
      <c r="N670" s="23">
        <v>1923</v>
      </c>
      <c r="O670" s="23">
        <v>1402</v>
      </c>
      <c r="P670" s="23">
        <v>1991</v>
      </c>
      <c r="Q670" s="23">
        <f t="shared" si="249"/>
        <v>11516</v>
      </c>
    </row>
    <row r="671" spans="1:17" x14ac:dyDescent="0.35">
      <c r="A671" s="19" t="s">
        <v>103</v>
      </c>
      <c r="B671" s="51">
        <v>635</v>
      </c>
      <c r="C671" s="51">
        <v>755</v>
      </c>
      <c r="D671" s="51">
        <v>738</v>
      </c>
      <c r="E671" s="51">
        <v>740</v>
      </c>
      <c r="F671" s="51">
        <v>762</v>
      </c>
      <c r="G671" s="19">
        <v>762</v>
      </c>
      <c r="H671" s="53">
        <v>800</v>
      </c>
      <c r="I671" s="23">
        <f>H671+G671+F671+E671+D671+C671+B671</f>
        <v>5192</v>
      </c>
      <c r="J671" s="50">
        <v>662</v>
      </c>
      <c r="K671" s="19">
        <v>111</v>
      </c>
      <c r="L671" s="19">
        <v>659</v>
      </c>
      <c r="M671" s="19">
        <v>744</v>
      </c>
      <c r="N671" s="23">
        <v>734</v>
      </c>
      <c r="O671" s="23">
        <v>766</v>
      </c>
      <c r="P671" s="23">
        <v>663</v>
      </c>
      <c r="Q671" s="23">
        <f t="shared" si="249"/>
        <v>4339</v>
      </c>
    </row>
    <row r="672" spans="1:17" x14ac:dyDescent="0.35">
      <c r="A672" s="19" t="s">
        <v>1178</v>
      </c>
      <c r="B672" s="50">
        <v>0</v>
      </c>
      <c r="C672" s="51">
        <v>0</v>
      </c>
      <c r="D672" s="51">
        <v>0</v>
      </c>
      <c r="E672" s="51">
        <v>0</v>
      </c>
      <c r="F672" s="51">
        <v>0</v>
      </c>
      <c r="G672" s="19">
        <v>0</v>
      </c>
      <c r="H672" s="53">
        <v>0</v>
      </c>
      <c r="I672" s="23">
        <f>H672+G672+F672+E672+D672+C672+B672</f>
        <v>0</v>
      </c>
      <c r="J672" s="19">
        <v>0</v>
      </c>
      <c r="K672" s="19">
        <v>0</v>
      </c>
      <c r="L672" s="19">
        <v>0</v>
      </c>
      <c r="M672" s="19">
        <v>0</v>
      </c>
      <c r="N672" s="23">
        <v>0</v>
      </c>
      <c r="O672" s="23">
        <v>0</v>
      </c>
      <c r="P672" s="23">
        <v>0</v>
      </c>
      <c r="Q672" s="23">
        <f t="shared" si="249"/>
        <v>0</v>
      </c>
    </row>
    <row r="673" spans="1:17" x14ac:dyDescent="0.35">
      <c r="A673" s="20" t="s">
        <v>1177</v>
      </c>
      <c r="B673" s="19">
        <v>0</v>
      </c>
      <c r="C673" s="51">
        <v>0</v>
      </c>
      <c r="D673" s="51">
        <v>0</v>
      </c>
      <c r="E673" s="51">
        <v>0</v>
      </c>
      <c r="F673" s="73">
        <v>0</v>
      </c>
      <c r="G673" s="51">
        <v>0</v>
      </c>
      <c r="H673" s="20">
        <v>0</v>
      </c>
      <c r="I673" s="40">
        <f>H673+G673+F673+E673+D673+C673+B673</f>
        <v>0</v>
      </c>
      <c r="J673" s="73">
        <v>0</v>
      </c>
      <c r="K673" s="19">
        <v>0</v>
      </c>
      <c r="L673" s="21">
        <v>0</v>
      </c>
      <c r="M673" s="37">
        <v>0</v>
      </c>
      <c r="N673" s="40">
        <v>0</v>
      </c>
      <c r="O673" s="40">
        <v>0</v>
      </c>
      <c r="P673" s="40">
        <v>0</v>
      </c>
      <c r="Q673" s="23">
        <f t="shared" si="249"/>
        <v>0</v>
      </c>
    </row>
    <row r="674" spans="1:17" x14ac:dyDescent="0.35">
      <c r="A674" s="69" t="s">
        <v>120</v>
      </c>
      <c r="B674" s="70">
        <f t="shared" ref="B674:I674" si="250">SUM(B669:B673)</f>
        <v>1566</v>
      </c>
      <c r="C674" s="70">
        <f t="shared" si="250"/>
        <v>1922</v>
      </c>
      <c r="D674" s="69">
        <f t="shared" si="250"/>
        <v>2264</v>
      </c>
      <c r="E674" s="69">
        <f t="shared" si="250"/>
        <v>2909</v>
      </c>
      <c r="F674" s="69">
        <f t="shared" si="250"/>
        <v>2605</v>
      </c>
      <c r="G674" s="69">
        <f t="shared" si="250"/>
        <v>2204</v>
      </c>
      <c r="H674" s="69">
        <f t="shared" si="250"/>
        <v>2940</v>
      </c>
      <c r="I674" s="71">
        <f t="shared" si="250"/>
        <v>16410</v>
      </c>
      <c r="J674" s="69">
        <f t="shared" ref="J674:P674" si="251">J673+J672+J671+J670+J669</f>
        <v>2600</v>
      </c>
      <c r="K674" s="69">
        <f t="shared" si="251"/>
        <v>1615</v>
      </c>
      <c r="L674" s="69">
        <f t="shared" si="251"/>
        <v>2271</v>
      </c>
      <c r="M674" s="69">
        <f t="shared" si="251"/>
        <v>2683</v>
      </c>
      <c r="N674" s="69">
        <f t="shared" si="251"/>
        <v>2854</v>
      </c>
      <c r="O674" s="69">
        <f t="shared" si="251"/>
        <v>2378</v>
      </c>
      <c r="P674" s="69">
        <f t="shared" si="251"/>
        <v>3106</v>
      </c>
      <c r="Q674" s="23">
        <f t="shared" si="249"/>
        <v>17507</v>
      </c>
    </row>
    <row r="675" spans="1:17" x14ac:dyDescent="0.35">
      <c r="A675" s="56" t="s">
        <v>11</v>
      </c>
      <c r="B675" s="57">
        <f t="shared" ref="B675:Q675" si="252">B674+B668+B662</f>
        <v>8362</v>
      </c>
      <c r="C675" s="57">
        <f t="shared" si="252"/>
        <v>8129</v>
      </c>
      <c r="D675" s="57">
        <f t="shared" si="252"/>
        <v>6493</v>
      </c>
      <c r="E675" s="57">
        <f t="shared" si="252"/>
        <v>9641</v>
      </c>
      <c r="F675" s="57">
        <f t="shared" si="252"/>
        <v>9446</v>
      </c>
      <c r="G675" s="57">
        <f t="shared" si="252"/>
        <v>7096</v>
      </c>
      <c r="H675" s="57">
        <f t="shared" si="252"/>
        <v>9342</v>
      </c>
      <c r="I675" s="57">
        <f t="shared" si="252"/>
        <v>58509</v>
      </c>
      <c r="J675" s="57">
        <f t="shared" si="252"/>
        <v>8705</v>
      </c>
      <c r="K675" s="57">
        <f t="shared" si="252"/>
        <v>5449</v>
      </c>
      <c r="L675" s="57">
        <f t="shared" si="252"/>
        <v>5167</v>
      </c>
      <c r="M675" s="57">
        <f t="shared" si="252"/>
        <v>7786</v>
      </c>
      <c r="N675" s="57">
        <f t="shared" si="252"/>
        <v>8184</v>
      </c>
      <c r="O675" s="57">
        <f t="shared" si="252"/>
        <v>7360</v>
      </c>
      <c r="P675" s="57">
        <f t="shared" si="252"/>
        <v>7277</v>
      </c>
      <c r="Q675" s="57">
        <f t="shared" si="252"/>
        <v>49928</v>
      </c>
    </row>
    <row r="677" spans="1:17" x14ac:dyDescent="0.35">
      <c r="A677" s="31" t="s">
        <v>0</v>
      </c>
      <c r="B677" s="32"/>
      <c r="C677" s="32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8" spans="1:17" ht="15.5" x14ac:dyDescent="0.35">
      <c r="A678" s="33" t="s">
        <v>1</v>
      </c>
      <c r="B678" s="64" t="s">
        <v>578</v>
      </c>
      <c r="C678" s="64" t="s">
        <v>631</v>
      </c>
      <c r="D678" s="64" t="s">
        <v>632</v>
      </c>
      <c r="E678" s="64" t="s">
        <v>633</v>
      </c>
      <c r="F678" s="64" t="s">
        <v>634</v>
      </c>
      <c r="G678" s="64" t="s">
        <v>635</v>
      </c>
      <c r="H678" s="64" t="s">
        <v>636</v>
      </c>
      <c r="I678" s="65" t="s">
        <v>638</v>
      </c>
      <c r="J678" s="64" t="s">
        <v>637</v>
      </c>
      <c r="K678" s="64" t="s">
        <v>639</v>
      </c>
      <c r="L678" s="64" t="s">
        <v>640</v>
      </c>
      <c r="M678" s="64" t="s">
        <v>641</v>
      </c>
      <c r="N678" s="64" t="s">
        <v>642</v>
      </c>
      <c r="O678" s="64" t="s">
        <v>643</v>
      </c>
      <c r="P678" s="64" t="s">
        <v>644</v>
      </c>
      <c r="Q678" s="65" t="s">
        <v>1861</v>
      </c>
    </row>
    <row r="679" spans="1:17" x14ac:dyDescent="0.35">
      <c r="A679" s="19" t="s">
        <v>2</v>
      </c>
      <c r="B679" s="19">
        <v>173</v>
      </c>
      <c r="C679" s="19">
        <v>291</v>
      </c>
      <c r="D679" s="23">
        <v>247</v>
      </c>
      <c r="E679" s="19">
        <v>302</v>
      </c>
      <c r="F679" s="19">
        <v>186</v>
      </c>
      <c r="G679" s="36">
        <v>396</v>
      </c>
      <c r="H679" s="19">
        <v>216</v>
      </c>
      <c r="I679" s="23">
        <f>H679+G679+F679+E679+D679+C679+B679</f>
        <v>1811</v>
      </c>
      <c r="J679" s="37">
        <v>183</v>
      </c>
      <c r="K679" s="19">
        <v>236</v>
      </c>
      <c r="L679" s="40">
        <v>185</v>
      </c>
      <c r="M679" s="36">
        <v>217</v>
      </c>
      <c r="N679" s="19">
        <v>190</v>
      </c>
      <c r="O679" s="19">
        <v>307</v>
      </c>
      <c r="P679" s="19">
        <v>206</v>
      </c>
      <c r="Q679" s="40">
        <f>P679+O679+N679+M679+L679+K679+J679</f>
        <v>1524</v>
      </c>
    </row>
    <row r="680" spans="1:17" x14ac:dyDescent="0.35">
      <c r="A680" s="19" t="s">
        <v>3</v>
      </c>
      <c r="B680" s="19">
        <v>518</v>
      </c>
      <c r="C680" s="19">
        <v>409</v>
      </c>
      <c r="D680" s="23">
        <v>342</v>
      </c>
      <c r="E680" s="19">
        <v>513</v>
      </c>
      <c r="F680" s="19">
        <v>759</v>
      </c>
      <c r="G680" s="19">
        <v>650</v>
      </c>
      <c r="H680" s="19">
        <v>685</v>
      </c>
      <c r="I680" s="23">
        <f>H680+G680+F680+E680+D680+C680+B680</f>
        <v>3876</v>
      </c>
      <c r="J680" s="40">
        <v>718</v>
      </c>
      <c r="K680" s="40">
        <v>600</v>
      </c>
      <c r="L680" s="19">
        <v>587</v>
      </c>
      <c r="M680" s="40">
        <v>544</v>
      </c>
      <c r="N680" s="23">
        <v>757</v>
      </c>
      <c r="O680" s="23">
        <v>694</v>
      </c>
      <c r="P680" s="23">
        <v>784</v>
      </c>
      <c r="Q680" s="40">
        <f>P680+O680+N680+M680+L680+K680+J680</f>
        <v>4684</v>
      </c>
    </row>
    <row r="681" spans="1:17" x14ac:dyDescent="0.35">
      <c r="A681" s="19" t="s">
        <v>100</v>
      </c>
      <c r="B681" s="19">
        <v>290</v>
      </c>
      <c r="C681" s="19">
        <v>195</v>
      </c>
      <c r="D681" s="23">
        <v>300</v>
      </c>
      <c r="E681" s="19">
        <v>200</v>
      </c>
      <c r="F681" s="19">
        <v>180</v>
      </c>
      <c r="G681" s="19">
        <v>275</v>
      </c>
      <c r="H681" s="19">
        <v>170</v>
      </c>
      <c r="I681" s="23">
        <f>H681+G681+F681+E681+D681+C681+B681</f>
        <v>1610</v>
      </c>
      <c r="J681" s="23">
        <v>220</v>
      </c>
      <c r="K681" s="37">
        <v>200</v>
      </c>
      <c r="L681" s="19">
        <v>200</v>
      </c>
      <c r="M681" s="19">
        <v>200</v>
      </c>
      <c r="N681" s="19">
        <v>230</v>
      </c>
      <c r="O681" s="19">
        <v>180</v>
      </c>
      <c r="P681" s="19">
        <v>200</v>
      </c>
      <c r="Q681" s="23">
        <f>P681+O681+N681+M681+L681+K681+J681</f>
        <v>1430</v>
      </c>
    </row>
    <row r="682" spans="1:17" x14ac:dyDescent="0.35">
      <c r="A682" s="19" t="s">
        <v>115</v>
      </c>
      <c r="B682" s="19">
        <v>0</v>
      </c>
      <c r="C682" s="19">
        <v>0</v>
      </c>
      <c r="D682" s="42">
        <v>0</v>
      </c>
      <c r="E682" s="19">
        <v>0</v>
      </c>
      <c r="F682" s="19">
        <v>0</v>
      </c>
      <c r="G682" s="19">
        <v>0</v>
      </c>
      <c r="H682" s="19">
        <v>77</v>
      </c>
      <c r="I682" s="23">
        <f>H682+G682+F682+E682+D682+C682+B682</f>
        <v>77</v>
      </c>
      <c r="J682" s="19">
        <v>0</v>
      </c>
      <c r="K682" s="19">
        <v>0</v>
      </c>
      <c r="L682" s="42">
        <v>0</v>
      </c>
      <c r="M682" s="19">
        <v>0</v>
      </c>
      <c r="N682" s="19">
        <v>0</v>
      </c>
      <c r="O682" s="19">
        <v>0</v>
      </c>
      <c r="P682" s="19">
        <v>8</v>
      </c>
      <c r="Q682" s="23">
        <f>P682+O682+N682+M682+L682+K682+J682</f>
        <v>8</v>
      </c>
    </row>
    <row r="683" spans="1:17" x14ac:dyDescent="0.35">
      <c r="A683" s="19" t="s">
        <v>125</v>
      </c>
      <c r="B683" s="19">
        <v>1846</v>
      </c>
      <c r="C683" s="19">
        <v>1549</v>
      </c>
      <c r="D683" s="23">
        <v>958</v>
      </c>
      <c r="E683" s="19">
        <v>1737</v>
      </c>
      <c r="F683" s="19">
        <v>1755</v>
      </c>
      <c r="G683" s="19">
        <v>1863</v>
      </c>
      <c r="H683" s="19">
        <v>1466</v>
      </c>
      <c r="I683" s="23">
        <f>SUM(B683:H683)</f>
        <v>11174</v>
      </c>
      <c r="J683" s="59">
        <v>1616</v>
      </c>
      <c r="K683" s="19">
        <v>1516</v>
      </c>
      <c r="L683" s="72">
        <v>1399</v>
      </c>
      <c r="M683" s="19">
        <v>3147</v>
      </c>
      <c r="N683" s="42">
        <v>1837</v>
      </c>
      <c r="O683" s="19">
        <v>1661</v>
      </c>
      <c r="P683" s="19">
        <v>1389</v>
      </c>
      <c r="Q683" s="23">
        <f>P683+O683+N683+M683+L683+K683+J683</f>
        <v>12565</v>
      </c>
    </row>
    <row r="684" spans="1:17" x14ac:dyDescent="0.35">
      <c r="A684" s="58" t="s">
        <v>119</v>
      </c>
      <c r="B684" s="58">
        <f t="shared" ref="B684:H684" si="253">B683+B682+B681+B680+B679</f>
        <v>2827</v>
      </c>
      <c r="C684" s="58">
        <f t="shared" si="253"/>
        <v>2444</v>
      </c>
      <c r="D684" s="58">
        <f t="shared" si="253"/>
        <v>1847</v>
      </c>
      <c r="E684" s="58">
        <f t="shared" si="253"/>
        <v>2752</v>
      </c>
      <c r="F684" s="58">
        <f t="shared" si="253"/>
        <v>2880</v>
      </c>
      <c r="G684" s="58">
        <f t="shared" si="253"/>
        <v>3184</v>
      </c>
      <c r="H684" s="58">
        <f t="shared" si="253"/>
        <v>2614</v>
      </c>
      <c r="I684" s="68">
        <f>SUM(I679:I683)</f>
        <v>18548</v>
      </c>
      <c r="J684" s="58">
        <f>SUM(J679:J683)</f>
        <v>2737</v>
      </c>
      <c r="K684" s="58">
        <f>SUM(K679:K683)</f>
        <v>2552</v>
      </c>
      <c r="L684" s="58">
        <f>SUM(L679:L683)</f>
        <v>2371</v>
      </c>
      <c r="M684" s="66">
        <f>M683+M682+M681+M680+M679</f>
        <v>4108</v>
      </c>
      <c r="N684" s="58">
        <f>SUM(N679:N683)</f>
        <v>3014</v>
      </c>
      <c r="O684" s="58">
        <f>SUM(O679:O683)</f>
        <v>2842</v>
      </c>
      <c r="P684" s="58">
        <f>SUM(P679:P683)</f>
        <v>2587</v>
      </c>
      <c r="Q684" s="66">
        <f>Q683+Q682+Q681+Q680+Q679</f>
        <v>20211</v>
      </c>
    </row>
    <row r="685" spans="1:17" x14ac:dyDescent="0.35">
      <c r="A685" s="19" t="s">
        <v>4</v>
      </c>
      <c r="B685" s="23">
        <v>1480</v>
      </c>
      <c r="C685" s="23">
        <v>1083</v>
      </c>
      <c r="D685" s="19">
        <v>236</v>
      </c>
      <c r="E685" s="19">
        <v>1760</v>
      </c>
      <c r="F685" s="19">
        <v>2305</v>
      </c>
      <c r="G685" s="19">
        <v>1026</v>
      </c>
      <c r="H685" s="36">
        <v>1414</v>
      </c>
      <c r="I685" s="23">
        <f>SUM(B685:H685)</f>
        <v>9304</v>
      </c>
      <c r="J685" s="61">
        <f>Karate!J168</f>
        <v>1784</v>
      </c>
      <c r="K685" s="61">
        <f>Karate!K168</f>
        <v>2262</v>
      </c>
      <c r="L685" s="61">
        <f>Karate!L168</f>
        <v>2276</v>
      </c>
      <c r="M685" s="61">
        <f>Karate!M168</f>
        <v>1936</v>
      </c>
      <c r="N685" s="61">
        <f>Karate!N168</f>
        <v>2189</v>
      </c>
      <c r="O685" s="61">
        <f>Karate!O168</f>
        <v>2050</v>
      </c>
      <c r="P685" s="61">
        <f>Karate!P168</f>
        <v>2018</v>
      </c>
      <c r="Q685" s="23">
        <f>P685+O685+N685+M685+L685+K685+J685</f>
        <v>14515</v>
      </c>
    </row>
    <row r="686" spans="1:17" x14ac:dyDescent="0.35">
      <c r="A686" s="19" t="s">
        <v>112</v>
      </c>
      <c r="B686" s="19">
        <v>0</v>
      </c>
      <c r="C686" s="19">
        <v>0</v>
      </c>
      <c r="D686" s="19">
        <v>0</v>
      </c>
      <c r="E686" s="19">
        <v>0</v>
      </c>
      <c r="F686" s="19">
        <v>0</v>
      </c>
      <c r="G686" s="19">
        <v>0</v>
      </c>
      <c r="H686" s="19">
        <v>0</v>
      </c>
      <c r="I686" s="23">
        <f t="shared" ref="I686:I691" si="254">H686+G686+F686+E686+D686+C686+B686</f>
        <v>0</v>
      </c>
      <c r="J686" s="19">
        <v>0</v>
      </c>
      <c r="K686" s="19">
        <v>0</v>
      </c>
      <c r="L686" s="19">
        <v>0</v>
      </c>
      <c r="M686" s="19">
        <v>0</v>
      </c>
      <c r="N686" s="19">
        <v>0</v>
      </c>
      <c r="O686" s="19">
        <v>0</v>
      </c>
      <c r="P686" s="19">
        <v>0</v>
      </c>
      <c r="Q686" s="23">
        <f>P686+O686+N686+M686+L686+K686+J686</f>
        <v>0</v>
      </c>
    </row>
    <row r="687" spans="1:17" x14ac:dyDescent="0.35">
      <c r="A687" s="19" t="s">
        <v>1175</v>
      </c>
      <c r="B687" s="19">
        <v>0</v>
      </c>
      <c r="C687" s="19">
        <v>0</v>
      </c>
      <c r="D687" s="19">
        <v>0</v>
      </c>
      <c r="E687" s="19">
        <v>0</v>
      </c>
      <c r="F687" s="19">
        <v>0</v>
      </c>
      <c r="G687" s="19">
        <v>0</v>
      </c>
      <c r="H687" s="19">
        <v>0</v>
      </c>
      <c r="I687" s="23">
        <f t="shared" si="254"/>
        <v>0</v>
      </c>
      <c r="J687" s="19">
        <v>0</v>
      </c>
      <c r="K687" s="19">
        <v>0</v>
      </c>
      <c r="L687" s="19">
        <v>0</v>
      </c>
      <c r="M687" s="19">
        <v>0</v>
      </c>
      <c r="N687" s="19">
        <v>0</v>
      </c>
      <c r="O687" s="19">
        <v>0</v>
      </c>
      <c r="P687" s="19">
        <v>0</v>
      </c>
      <c r="Q687" s="23">
        <f>P687+O687+N687+M687+L687+K687+J687</f>
        <v>0</v>
      </c>
    </row>
    <row r="688" spans="1:17" x14ac:dyDescent="0.35">
      <c r="A688" s="19" t="s">
        <v>116</v>
      </c>
      <c r="B688" s="63">
        <v>0</v>
      </c>
      <c r="C688" s="63">
        <v>0</v>
      </c>
      <c r="D688" s="21">
        <v>0</v>
      </c>
      <c r="E688" s="63">
        <v>0</v>
      </c>
      <c r="F688" s="63">
        <v>0</v>
      </c>
      <c r="G688" s="63">
        <v>0</v>
      </c>
      <c r="H688" s="19">
        <v>108</v>
      </c>
      <c r="I688" s="23">
        <f t="shared" si="254"/>
        <v>108</v>
      </c>
      <c r="J688" s="63">
        <v>0</v>
      </c>
      <c r="K688" s="63">
        <v>0</v>
      </c>
      <c r="L688" s="21">
        <v>0</v>
      </c>
      <c r="M688" s="63">
        <v>0</v>
      </c>
      <c r="N688" s="63">
        <v>0</v>
      </c>
      <c r="O688" s="63">
        <v>0</v>
      </c>
      <c r="P688" s="19">
        <v>1</v>
      </c>
      <c r="Q688" s="23">
        <f>P688+O688+N688+M688+L688+K688+J688</f>
        <v>1</v>
      </c>
    </row>
    <row r="689" spans="1:17" x14ac:dyDescent="0.35">
      <c r="A689" s="19" t="s">
        <v>124</v>
      </c>
      <c r="B689" s="63">
        <v>0</v>
      </c>
      <c r="C689" s="63">
        <v>0</v>
      </c>
      <c r="D689" s="21">
        <v>0</v>
      </c>
      <c r="E689" s="63">
        <v>0</v>
      </c>
      <c r="F689" s="63">
        <v>0</v>
      </c>
      <c r="G689" s="63">
        <v>0</v>
      </c>
      <c r="H689" s="19">
        <v>37</v>
      </c>
      <c r="I689" s="23">
        <f>H689+G689+F689+E689+D689+C689+B689</f>
        <v>37</v>
      </c>
      <c r="J689" s="63">
        <v>0</v>
      </c>
      <c r="K689" s="63">
        <v>0</v>
      </c>
      <c r="L689" s="21">
        <v>0</v>
      </c>
      <c r="M689" s="63">
        <v>0</v>
      </c>
      <c r="N689" s="63">
        <v>0</v>
      </c>
      <c r="O689" s="63">
        <v>0</v>
      </c>
      <c r="P689" s="19">
        <v>1</v>
      </c>
      <c r="Q689" s="23">
        <f>P689+O689+N689+M689+L689+K689+J689</f>
        <v>1</v>
      </c>
    </row>
    <row r="690" spans="1:17" x14ac:dyDescent="0.35">
      <c r="A690" s="46" t="s">
        <v>118</v>
      </c>
      <c r="B690" s="46">
        <f>SUM(B685:B689)</f>
        <v>1480</v>
      </c>
      <c r="C690" s="46">
        <f>SUM(C685:C689)</f>
        <v>1083</v>
      </c>
      <c r="D690" s="46">
        <f>SUM(D685:D689)</f>
        <v>236</v>
      </c>
      <c r="E690" s="46">
        <f>SUM(E685:E689)</f>
        <v>1760</v>
      </c>
      <c r="F690" s="46">
        <f>F689+F688+F687+F686+F685</f>
        <v>2305</v>
      </c>
      <c r="G690" s="46">
        <f>SUM(G685:G689)</f>
        <v>1026</v>
      </c>
      <c r="H690" s="46">
        <f>SUM(H685:H689)</f>
        <v>1559</v>
      </c>
      <c r="I690" s="46">
        <f t="shared" si="254"/>
        <v>9449</v>
      </c>
      <c r="J690" s="46">
        <f>SUM(J685:J689)</f>
        <v>1784</v>
      </c>
      <c r="K690" s="46">
        <f>SUM(K685:K689)</f>
        <v>2262</v>
      </c>
      <c r="L690" s="46">
        <f>L689+L688+L687+L686+L685</f>
        <v>2276</v>
      </c>
      <c r="M690" s="46">
        <f>M689+M688+M687+M686+M685</f>
        <v>1936</v>
      </c>
      <c r="N690" s="46">
        <f>SUM(N685:N689)</f>
        <v>2189</v>
      </c>
      <c r="O690" s="46">
        <f>SUM(O685:O689)</f>
        <v>2050</v>
      </c>
      <c r="P690" s="46">
        <f>SUM(P685:P689)</f>
        <v>2020</v>
      </c>
      <c r="Q690" s="46">
        <f>SUM(Q685:Q689)</f>
        <v>14517</v>
      </c>
    </row>
    <row r="691" spans="1:17" x14ac:dyDescent="0.35">
      <c r="A691" s="19" t="s">
        <v>99</v>
      </c>
      <c r="B691" s="19">
        <v>495</v>
      </c>
      <c r="C691" s="19">
        <v>518</v>
      </c>
      <c r="D691" s="23">
        <v>496</v>
      </c>
      <c r="E691" s="19">
        <v>264</v>
      </c>
      <c r="F691" s="19">
        <v>544</v>
      </c>
      <c r="G691" s="19">
        <v>548</v>
      </c>
      <c r="H691" s="19">
        <v>1075</v>
      </c>
      <c r="I691" s="23">
        <f t="shared" si="254"/>
        <v>3940</v>
      </c>
      <c r="J691" s="42">
        <v>899</v>
      </c>
      <c r="K691" s="47">
        <v>230</v>
      </c>
      <c r="L691" s="23">
        <v>822</v>
      </c>
      <c r="M691" s="23">
        <v>1018</v>
      </c>
      <c r="N691" s="19">
        <v>835</v>
      </c>
      <c r="O691" s="19">
        <v>231</v>
      </c>
      <c r="P691" s="19">
        <v>863</v>
      </c>
      <c r="Q691" s="23">
        <f t="shared" ref="Q691:Q696" si="255">P691+O691+N691+M691+L691+K691+J691</f>
        <v>4898</v>
      </c>
    </row>
    <row r="692" spans="1:17" x14ac:dyDescent="0.35">
      <c r="A692" s="19" t="s">
        <v>7</v>
      </c>
      <c r="B692" s="51">
        <v>800</v>
      </c>
      <c r="C692" s="19">
        <v>1600</v>
      </c>
      <c r="D692" s="19">
        <v>869</v>
      </c>
      <c r="E692" s="19">
        <v>1123</v>
      </c>
      <c r="F692" s="52">
        <v>1470</v>
      </c>
      <c r="G692" s="19">
        <v>685</v>
      </c>
      <c r="H692" s="47">
        <v>881</v>
      </c>
      <c r="I692" s="40">
        <f>H692+G692+F692+E692+D692+C692+B692</f>
        <v>7428</v>
      </c>
      <c r="J692" s="50">
        <v>1043</v>
      </c>
      <c r="K692" s="19">
        <v>799</v>
      </c>
      <c r="L692" s="23">
        <v>811</v>
      </c>
      <c r="M692" s="19">
        <v>1158</v>
      </c>
      <c r="N692" s="23">
        <v>1297</v>
      </c>
      <c r="O692" s="23">
        <v>1306</v>
      </c>
      <c r="P692" s="23">
        <v>958</v>
      </c>
      <c r="Q692" s="23">
        <f t="shared" si="255"/>
        <v>7372</v>
      </c>
    </row>
    <row r="693" spans="1:17" x14ac:dyDescent="0.35">
      <c r="A693" s="19" t="s">
        <v>103</v>
      </c>
      <c r="B693" s="51">
        <v>765</v>
      </c>
      <c r="C693" s="51">
        <v>730</v>
      </c>
      <c r="D693" s="51">
        <v>760</v>
      </c>
      <c r="E693" s="51">
        <v>710</v>
      </c>
      <c r="F693" s="51">
        <v>797</v>
      </c>
      <c r="G693" s="19">
        <v>720</v>
      </c>
      <c r="H693" s="53">
        <v>753</v>
      </c>
      <c r="I693" s="23">
        <f>H693+G693+F693+E693+D693+C693+B693</f>
        <v>5235</v>
      </c>
      <c r="J693" s="50">
        <v>665</v>
      </c>
      <c r="K693" s="19">
        <v>227</v>
      </c>
      <c r="L693" s="19">
        <v>704</v>
      </c>
      <c r="M693" s="19">
        <v>720</v>
      </c>
      <c r="N693" s="23">
        <v>462</v>
      </c>
      <c r="O693" s="23">
        <v>755</v>
      </c>
      <c r="P693" s="23">
        <v>744</v>
      </c>
      <c r="Q693" s="23">
        <f t="shared" si="255"/>
        <v>4277</v>
      </c>
    </row>
    <row r="694" spans="1:17" x14ac:dyDescent="0.35">
      <c r="A694" s="19" t="s">
        <v>1178</v>
      </c>
      <c r="B694" s="50">
        <v>0</v>
      </c>
      <c r="C694" s="51">
        <v>0</v>
      </c>
      <c r="D694" s="51">
        <v>0</v>
      </c>
      <c r="E694" s="51">
        <v>0</v>
      </c>
      <c r="F694" s="51">
        <v>0</v>
      </c>
      <c r="G694" s="19">
        <v>0</v>
      </c>
      <c r="H694" s="53">
        <v>0</v>
      </c>
      <c r="I694" s="23">
        <f>H694+G694+F694+E694+D694+C694+B694</f>
        <v>0</v>
      </c>
      <c r="J694" s="19">
        <v>0</v>
      </c>
      <c r="K694" s="19">
        <v>0</v>
      </c>
      <c r="L694" s="19">
        <v>0</v>
      </c>
      <c r="M694" s="19">
        <v>0</v>
      </c>
      <c r="N694" s="23">
        <v>0</v>
      </c>
      <c r="O694" s="23">
        <v>0</v>
      </c>
      <c r="P694" s="23">
        <v>0</v>
      </c>
      <c r="Q694" s="23">
        <f t="shared" si="255"/>
        <v>0</v>
      </c>
    </row>
    <row r="695" spans="1:17" x14ac:dyDescent="0.35">
      <c r="A695" s="20" t="s">
        <v>1177</v>
      </c>
      <c r="B695" s="19">
        <v>0</v>
      </c>
      <c r="C695" s="51">
        <v>0</v>
      </c>
      <c r="D695" s="51">
        <v>0</v>
      </c>
      <c r="E695" s="51">
        <v>0</v>
      </c>
      <c r="F695" s="73">
        <v>0</v>
      </c>
      <c r="G695" s="51">
        <v>0</v>
      </c>
      <c r="H695" s="20">
        <v>0</v>
      </c>
      <c r="I695" s="40">
        <f>H695+G695+F695+E695+D695+C695+B695</f>
        <v>0</v>
      </c>
      <c r="J695" s="73">
        <v>0</v>
      </c>
      <c r="K695" s="19">
        <v>0</v>
      </c>
      <c r="L695" s="21">
        <v>0</v>
      </c>
      <c r="M695" s="37">
        <v>0</v>
      </c>
      <c r="N695" s="40">
        <v>0</v>
      </c>
      <c r="O695" s="40">
        <v>0</v>
      </c>
      <c r="P695" s="40">
        <v>0</v>
      </c>
      <c r="Q695" s="23">
        <f t="shared" si="255"/>
        <v>0</v>
      </c>
    </row>
    <row r="696" spans="1:17" x14ac:dyDescent="0.35">
      <c r="A696" s="69" t="s">
        <v>120</v>
      </c>
      <c r="B696" s="70">
        <f t="shared" ref="B696:I696" si="256">SUM(B691:B695)</f>
        <v>2060</v>
      </c>
      <c r="C696" s="70">
        <f t="shared" si="256"/>
        <v>2848</v>
      </c>
      <c r="D696" s="69">
        <f t="shared" si="256"/>
        <v>2125</v>
      </c>
      <c r="E696" s="69">
        <f t="shared" si="256"/>
        <v>2097</v>
      </c>
      <c r="F696" s="69">
        <f t="shared" si="256"/>
        <v>2811</v>
      </c>
      <c r="G696" s="69">
        <f t="shared" si="256"/>
        <v>1953</v>
      </c>
      <c r="H696" s="69">
        <f t="shared" si="256"/>
        <v>2709</v>
      </c>
      <c r="I696" s="71">
        <f t="shared" si="256"/>
        <v>16603</v>
      </c>
      <c r="J696" s="69">
        <f t="shared" ref="J696:P696" si="257">J695+J694+J693+J692+J691</f>
        <v>2607</v>
      </c>
      <c r="K696" s="69">
        <f t="shared" si="257"/>
        <v>1256</v>
      </c>
      <c r="L696" s="69">
        <f t="shared" si="257"/>
        <v>2337</v>
      </c>
      <c r="M696" s="69">
        <f t="shared" si="257"/>
        <v>2896</v>
      </c>
      <c r="N696" s="69">
        <f t="shared" si="257"/>
        <v>2594</v>
      </c>
      <c r="O696" s="69">
        <f t="shared" si="257"/>
        <v>2292</v>
      </c>
      <c r="P696" s="69">
        <f t="shared" si="257"/>
        <v>2565</v>
      </c>
      <c r="Q696" s="23">
        <f t="shared" si="255"/>
        <v>16547</v>
      </c>
    </row>
    <row r="697" spans="1:17" x14ac:dyDescent="0.35">
      <c r="A697" s="56" t="s">
        <v>11</v>
      </c>
      <c r="B697" s="57">
        <f t="shared" ref="B697:Q697" si="258">B696+B690+B684</f>
        <v>6367</v>
      </c>
      <c r="C697" s="57">
        <f t="shared" si="258"/>
        <v>6375</v>
      </c>
      <c r="D697" s="57">
        <f t="shared" si="258"/>
        <v>4208</v>
      </c>
      <c r="E697" s="57">
        <f t="shared" si="258"/>
        <v>6609</v>
      </c>
      <c r="F697" s="57">
        <f t="shared" si="258"/>
        <v>7996</v>
      </c>
      <c r="G697" s="57">
        <f t="shared" si="258"/>
        <v>6163</v>
      </c>
      <c r="H697" s="57">
        <f t="shared" si="258"/>
        <v>6882</v>
      </c>
      <c r="I697" s="57">
        <f t="shared" si="258"/>
        <v>44600</v>
      </c>
      <c r="J697" s="57">
        <f t="shared" si="258"/>
        <v>7128</v>
      </c>
      <c r="K697" s="57">
        <f t="shared" si="258"/>
        <v>6070</v>
      </c>
      <c r="L697" s="57">
        <f t="shared" si="258"/>
        <v>6984</v>
      </c>
      <c r="M697" s="57">
        <f t="shared" si="258"/>
        <v>8940</v>
      </c>
      <c r="N697" s="57">
        <f t="shared" si="258"/>
        <v>7797</v>
      </c>
      <c r="O697" s="57">
        <f t="shared" si="258"/>
        <v>7184</v>
      </c>
      <c r="P697" s="57">
        <f t="shared" si="258"/>
        <v>7172</v>
      </c>
      <c r="Q697" s="57">
        <f t="shared" si="258"/>
        <v>51275</v>
      </c>
    </row>
    <row r="699" spans="1:17" x14ac:dyDescent="0.35">
      <c r="A699" t="s">
        <v>0</v>
      </c>
    </row>
    <row r="700" spans="1:17" ht="15.5" x14ac:dyDescent="0.35">
      <c r="A700" s="20" t="s">
        <v>1</v>
      </c>
      <c r="B700" s="64" t="s">
        <v>645</v>
      </c>
      <c r="C700" s="64" t="s">
        <v>664</v>
      </c>
      <c r="D700" s="64" t="s">
        <v>665</v>
      </c>
      <c r="E700" s="64" t="s">
        <v>666</v>
      </c>
      <c r="F700" s="64" t="s">
        <v>667</v>
      </c>
      <c r="G700" s="64" t="s">
        <v>668</v>
      </c>
      <c r="H700" s="64" t="s">
        <v>669</v>
      </c>
      <c r="I700" s="65" t="s">
        <v>1882</v>
      </c>
      <c r="J700" s="64" t="s">
        <v>670</v>
      </c>
      <c r="K700" s="64" t="s">
        <v>671</v>
      </c>
      <c r="L700" s="64" t="s">
        <v>672</v>
      </c>
      <c r="M700" s="64" t="s">
        <v>673</v>
      </c>
      <c r="N700" s="64" t="s">
        <v>674</v>
      </c>
      <c r="O700" s="64" t="s">
        <v>675</v>
      </c>
      <c r="P700" s="64" t="s">
        <v>676</v>
      </c>
      <c r="Q700" s="65" t="s">
        <v>1884</v>
      </c>
    </row>
    <row r="701" spans="1:17" x14ac:dyDescent="0.35">
      <c r="A701" s="20" t="s">
        <v>2</v>
      </c>
      <c r="B701" s="28">
        <v>275</v>
      </c>
      <c r="C701" s="28">
        <v>118</v>
      </c>
      <c r="D701" s="23">
        <v>118</v>
      </c>
      <c r="E701" s="28">
        <v>186</v>
      </c>
      <c r="F701" s="28">
        <v>233</v>
      </c>
      <c r="G701" s="74">
        <v>238</v>
      </c>
      <c r="H701" s="28">
        <v>144</v>
      </c>
      <c r="I701" s="23">
        <f>H701+G701+F701+E701+D701+C701+B701</f>
        <v>1312</v>
      </c>
      <c r="J701" s="37">
        <v>305</v>
      </c>
      <c r="K701" s="28">
        <v>224</v>
      </c>
      <c r="L701" s="40">
        <v>285</v>
      </c>
      <c r="M701" s="74">
        <v>233</v>
      </c>
      <c r="N701" s="28">
        <v>199</v>
      </c>
      <c r="O701" s="28">
        <v>170</v>
      </c>
      <c r="P701" s="28">
        <v>313</v>
      </c>
      <c r="Q701" s="40">
        <f>P701+O701+N701+M701+L701+K701+J701</f>
        <v>1729</v>
      </c>
    </row>
    <row r="702" spans="1:17" x14ac:dyDescent="0.35">
      <c r="A702" s="20" t="s">
        <v>3</v>
      </c>
      <c r="B702" s="28">
        <v>565</v>
      </c>
      <c r="C702" s="28">
        <f>392+302</f>
        <v>694</v>
      </c>
      <c r="D702" s="23">
        <f>148+299</f>
        <v>447</v>
      </c>
      <c r="E702" s="28">
        <f>300+248</f>
        <v>548</v>
      </c>
      <c r="F702" s="28">
        <v>706</v>
      </c>
      <c r="G702" s="28">
        <f>399+329</f>
        <v>728</v>
      </c>
      <c r="H702" s="28">
        <f>201+320</f>
        <v>521</v>
      </c>
      <c r="I702" s="23">
        <f>H702+G702+F702+E702+D702+C702+B702</f>
        <v>4209</v>
      </c>
      <c r="J702" s="40">
        <f>389+291</f>
        <v>680</v>
      </c>
      <c r="K702" s="40">
        <f>407+309</f>
        <v>716</v>
      </c>
      <c r="L702" s="28">
        <f>405+252</f>
        <v>657</v>
      </c>
      <c r="M702" s="40">
        <f>290+314</f>
        <v>604</v>
      </c>
      <c r="N702" s="23">
        <f>400+310</f>
        <v>710</v>
      </c>
      <c r="O702" s="23">
        <f>261+304</f>
        <v>565</v>
      </c>
      <c r="P702" s="23">
        <v>605</v>
      </c>
      <c r="Q702" s="40">
        <f>P702+O702+N702+M702+L702+K702+J702</f>
        <v>4537</v>
      </c>
    </row>
    <row r="703" spans="1:17" x14ac:dyDescent="0.35">
      <c r="A703" s="20" t="s">
        <v>100</v>
      </c>
      <c r="B703" s="28">
        <v>70</v>
      </c>
      <c r="C703" s="28">
        <v>117</v>
      </c>
      <c r="D703" s="23">
        <v>169</v>
      </c>
      <c r="E703" s="28">
        <v>63</v>
      </c>
      <c r="F703" s="28">
        <v>140</v>
      </c>
      <c r="G703" s="28">
        <v>141</v>
      </c>
      <c r="H703" s="51">
        <f>70*195/89</f>
        <v>153.37078651685394</v>
      </c>
      <c r="I703" s="40">
        <f>H703+G703+F703+E703+D703+C703+B703</f>
        <v>853.37078651685397</v>
      </c>
      <c r="J703" s="51">
        <f>70*144/89</f>
        <v>113.25842696629213</v>
      </c>
      <c r="K703" s="51">
        <f>70*85/89</f>
        <v>66.853932584269657</v>
      </c>
      <c r="L703" s="51">
        <f>70*215/89</f>
        <v>169.10112359550561</v>
      </c>
      <c r="M703" s="51">
        <f>70*170/89</f>
        <v>133.70786516853931</v>
      </c>
      <c r="N703" s="51">
        <f>70*190/89</f>
        <v>149.43820224719101</v>
      </c>
      <c r="O703" s="51">
        <f>70*231/89</f>
        <v>181.68539325842696</v>
      </c>
      <c r="P703" s="51">
        <v>150</v>
      </c>
      <c r="Q703" s="40">
        <f>P703+O703+N703+M703+L703+K703+J703</f>
        <v>964.04494382022494</v>
      </c>
    </row>
    <row r="704" spans="1:17" x14ac:dyDescent="0.35">
      <c r="A704" s="20" t="s">
        <v>115</v>
      </c>
      <c r="B704" s="28"/>
      <c r="C704" s="28"/>
      <c r="D704" s="42"/>
      <c r="E704" s="28"/>
      <c r="F704" s="28"/>
      <c r="G704" s="28"/>
      <c r="H704" s="28">
        <v>107</v>
      </c>
      <c r="I704" s="23">
        <f>H704+G704+F704+E704+D704+C704+B704</f>
        <v>107</v>
      </c>
      <c r="J704" s="28"/>
      <c r="K704" s="28"/>
      <c r="L704" s="42"/>
      <c r="M704" s="28"/>
      <c r="N704" s="28"/>
      <c r="O704" s="28"/>
      <c r="P704" s="28">
        <v>174</v>
      </c>
      <c r="Q704" s="23">
        <f>P704+O704+N704+M704+L704+K704+J704</f>
        <v>174</v>
      </c>
    </row>
    <row r="705" spans="1:17" x14ac:dyDescent="0.35">
      <c r="A705" s="20" t="s">
        <v>125</v>
      </c>
      <c r="B705" s="28">
        <v>1032</v>
      </c>
      <c r="C705" s="28">
        <v>2592</v>
      </c>
      <c r="D705" s="23">
        <v>1627</v>
      </c>
      <c r="E705" s="28">
        <v>2508</v>
      </c>
      <c r="F705" s="28">
        <v>1827</v>
      </c>
      <c r="G705" s="28">
        <v>1012</v>
      </c>
      <c r="H705" s="28">
        <v>1427</v>
      </c>
      <c r="I705" s="23">
        <f>SUM(B705:H705)</f>
        <v>12025</v>
      </c>
      <c r="J705" s="59">
        <v>2250</v>
      </c>
      <c r="K705" s="28">
        <v>1615</v>
      </c>
      <c r="L705" s="72">
        <v>1248</v>
      </c>
      <c r="M705" s="28">
        <v>1822</v>
      </c>
      <c r="N705" s="42">
        <v>2095</v>
      </c>
      <c r="O705" s="28">
        <v>1240</v>
      </c>
      <c r="P705" s="28">
        <v>2112</v>
      </c>
      <c r="Q705" s="23">
        <f>P705+O705+N705+M705+L705+K705+J705</f>
        <v>12382</v>
      </c>
    </row>
    <row r="706" spans="1:17" x14ac:dyDescent="0.35">
      <c r="A706" s="20" t="s">
        <v>119</v>
      </c>
      <c r="B706" s="58">
        <f t="shared" ref="B706:H706" si="259">B705+B704+B703+B702+B701</f>
        <v>1942</v>
      </c>
      <c r="C706" s="58">
        <f t="shared" si="259"/>
        <v>3521</v>
      </c>
      <c r="D706" s="58">
        <f t="shared" si="259"/>
        <v>2361</v>
      </c>
      <c r="E706" s="58">
        <f t="shared" si="259"/>
        <v>3305</v>
      </c>
      <c r="F706" s="58">
        <f t="shared" si="259"/>
        <v>2906</v>
      </c>
      <c r="G706" s="58">
        <f t="shared" si="259"/>
        <v>2119</v>
      </c>
      <c r="H706" s="66">
        <f t="shared" si="259"/>
        <v>2352.3707865168499</v>
      </c>
      <c r="I706" s="75">
        <f>SUM(I701:I705)</f>
        <v>18506.370786516854</v>
      </c>
      <c r="J706" s="66">
        <f>SUM(J701:J705)</f>
        <v>3348.2584269662921</v>
      </c>
      <c r="K706" s="66">
        <f>SUM(K701:K705)</f>
        <v>2621.8539325842694</v>
      </c>
      <c r="L706" s="66">
        <f>SUM(L701:L705)</f>
        <v>2359.1011235955057</v>
      </c>
      <c r="M706" s="66">
        <f>M705+M704+M703+M702+M701</f>
        <v>2792.7078651685401</v>
      </c>
      <c r="N706" s="58">
        <f>SUM(N701:N705)</f>
        <v>3153.4382022471909</v>
      </c>
      <c r="O706" s="66">
        <f>SUM(O701:O705)</f>
        <v>2156.6853932584272</v>
      </c>
      <c r="P706" s="58">
        <f>SUM(P701:P705)</f>
        <v>3354</v>
      </c>
      <c r="Q706" s="66">
        <f>Q705+Q704+Q703+Q702+Q701</f>
        <v>19786.044943820201</v>
      </c>
    </row>
    <row r="707" spans="1:17" x14ac:dyDescent="0.35">
      <c r="A707" s="20" t="s">
        <v>4</v>
      </c>
      <c r="B707" s="23">
        <v>1850</v>
      </c>
      <c r="C707" s="23">
        <v>1339</v>
      </c>
      <c r="D707" s="23">
        <v>1521</v>
      </c>
      <c r="E707" s="23">
        <v>1872</v>
      </c>
      <c r="F707" s="28">
        <v>1775</v>
      </c>
      <c r="G707" s="28">
        <v>2038</v>
      </c>
      <c r="H707" s="74">
        <v>1197</v>
      </c>
      <c r="I707" s="23">
        <f>SUM(B707:H707)</f>
        <v>11592</v>
      </c>
      <c r="J707" s="61">
        <v>390</v>
      </c>
      <c r="K707" s="61">
        <v>1520</v>
      </c>
      <c r="L707" s="45">
        <v>1910</v>
      </c>
      <c r="M707" s="74">
        <v>1780</v>
      </c>
      <c r="N707" s="23">
        <v>2115</v>
      </c>
      <c r="O707" s="23">
        <v>2223</v>
      </c>
      <c r="P707" s="23">
        <v>2384</v>
      </c>
      <c r="Q707" s="23">
        <f>P707+O707+N707+M707+L707+K707+J707</f>
        <v>12322</v>
      </c>
    </row>
    <row r="708" spans="1:17" x14ac:dyDescent="0.35">
      <c r="A708" s="20" t="s">
        <v>112</v>
      </c>
      <c r="B708" s="28"/>
      <c r="C708" s="28"/>
      <c r="D708" s="28"/>
      <c r="E708" s="28"/>
      <c r="F708" s="28"/>
      <c r="G708" s="28"/>
      <c r="H708" s="28"/>
      <c r="I708" s="23">
        <f>H708+G708+F708+E708+D708+C708+B708</f>
        <v>0</v>
      </c>
      <c r="J708" s="28"/>
      <c r="K708" s="28"/>
      <c r="L708" s="28"/>
      <c r="M708" s="28"/>
      <c r="N708" s="28"/>
      <c r="O708" s="28"/>
      <c r="P708" s="28"/>
      <c r="Q708" s="23">
        <f>P708+O708+N708+M708+L708+K708+J708</f>
        <v>0</v>
      </c>
    </row>
    <row r="709" spans="1:17" x14ac:dyDescent="0.35">
      <c r="A709" s="20" t="s">
        <v>1175</v>
      </c>
      <c r="B709" s="28"/>
      <c r="C709" s="28"/>
      <c r="D709" s="28"/>
      <c r="E709" s="28"/>
      <c r="F709" s="28"/>
      <c r="G709" s="28"/>
      <c r="H709" s="28"/>
      <c r="I709" s="23">
        <f>H709+G709+F709+E709+D709+C709+B709</f>
        <v>0</v>
      </c>
      <c r="J709" s="28"/>
      <c r="K709" s="28"/>
      <c r="L709" s="28"/>
      <c r="M709" s="28"/>
      <c r="N709" s="28"/>
      <c r="O709" s="28"/>
      <c r="P709" s="28"/>
      <c r="Q709" s="23">
        <f>P709+O709+N709+M709+L709+K709+J709</f>
        <v>0</v>
      </c>
    </row>
    <row r="710" spans="1:17" x14ac:dyDescent="0.35">
      <c r="A710" s="20" t="s">
        <v>116</v>
      </c>
      <c r="B710" s="63"/>
      <c r="C710" s="63"/>
      <c r="D710" s="21"/>
      <c r="E710" s="63"/>
      <c r="F710" s="63"/>
      <c r="G710" s="63"/>
      <c r="H710" s="28">
        <v>106</v>
      </c>
      <c r="I710" s="23">
        <v>106</v>
      </c>
      <c r="J710" s="63"/>
      <c r="K710" s="63"/>
      <c r="L710" s="21"/>
      <c r="M710" s="63"/>
      <c r="N710" s="63"/>
      <c r="O710" s="63"/>
      <c r="P710" s="28">
        <v>75</v>
      </c>
      <c r="Q710" s="23">
        <f>P710+O710+N710+M710+L710+K710+J710</f>
        <v>75</v>
      </c>
    </row>
    <row r="711" spans="1:17" x14ac:dyDescent="0.35">
      <c r="A711" s="20" t="s">
        <v>124</v>
      </c>
      <c r="B711" s="63"/>
      <c r="C711" s="63"/>
      <c r="D711" s="21"/>
      <c r="E711" s="63"/>
      <c r="F711" s="63"/>
      <c r="G711" s="63"/>
      <c r="H711" s="28">
        <v>21</v>
      </c>
      <c r="I711" s="23">
        <v>21</v>
      </c>
      <c r="J711" s="63"/>
      <c r="K711" s="63"/>
      <c r="L711" s="21"/>
      <c r="M711" s="63"/>
      <c r="N711" s="63"/>
      <c r="O711" s="63"/>
      <c r="P711" s="28">
        <v>156</v>
      </c>
      <c r="Q711" s="23">
        <f>P711+O711+N711+M711+L711+K711+J711</f>
        <v>156</v>
      </c>
    </row>
    <row r="712" spans="1:17" x14ac:dyDescent="0.35">
      <c r="A712" s="20" t="s">
        <v>118</v>
      </c>
      <c r="B712" s="46">
        <f>SUM(B707:B711)</f>
        <v>1850</v>
      </c>
      <c r="C712" s="46">
        <f>SUM(C707:C711)</f>
        <v>1339</v>
      </c>
      <c r="D712" s="46">
        <f>SUM(D707:D711)</f>
        <v>1521</v>
      </c>
      <c r="E712" s="46">
        <f>SUM(E707:E711)</f>
        <v>1872</v>
      </c>
      <c r="F712" s="46">
        <f>F711+F710+F709+F708+F707</f>
        <v>1775</v>
      </c>
      <c r="G712" s="46">
        <f>SUM(G707:G711)</f>
        <v>2038</v>
      </c>
      <c r="H712" s="46">
        <f>SUM(H707:H711)</f>
        <v>1324</v>
      </c>
      <c r="I712" s="46">
        <f t="shared" ref="I712:I717" si="260">H712+G712+F712+E712+D712+C712+B712</f>
        <v>11719</v>
      </c>
      <c r="J712" s="46">
        <f>SUM(J707:J711)</f>
        <v>390</v>
      </c>
      <c r="K712" s="46">
        <f>SUM(K707:K711)</f>
        <v>1520</v>
      </c>
      <c r="L712" s="46">
        <f>L711+L710+L709+L708+L707</f>
        <v>1910</v>
      </c>
      <c r="M712" s="46">
        <f>M711+M710+M709+M708+M707</f>
        <v>1780</v>
      </c>
      <c r="N712" s="46">
        <f>SUM(N707:N711)</f>
        <v>2115</v>
      </c>
      <c r="O712" s="46">
        <f>SUM(O707:O711)</f>
        <v>2223</v>
      </c>
      <c r="P712" s="46">
        <f>SUM(P707:P711)</f>
        <v>2615</v>
      </c>
      <c r="Q712" s="46">
        <f>SUM(Q707:Q711)</f>
        <v>12553</v>
      </c>
    </row>
    <row r="713" spans="1:17" x14ac:dyDescent="0.35">
      <c r="A713" s="20" t="s">
        <v>99</v>
      </c>
      <c r="B713" s="28">
        <v>673</v>
      </c>
      <c r="C713" s="28">
        <v>714</v>
      </c>
      <c r="D713" s="23">
        <v>219</v>
      </c>
      <c r="E713" s="28">
        <v>388</v>
      </c>
      <c r="F713" s="28">
        <v>214</v>
      </c>
      <c r="G713" s="74">
        <v>201</v>
      </c>
      <c r="H713" s="28">
        <v>447</v>
      </c>
      <c r="I713" s="23">
        <f t="shared" si="260"/>
        <v>2856</v>
      </c>
      <c r="J713" s="42">
        <v>223</v>
      </c>
      <c r="K713" s="47">
        <v>490</v>
      </c>
      <c r="L713" s="23">
        <v>255</v>
      </c>
      <c r="M713" s="23">
        <v>338</v>
      </c>
      <c r="N713" s="28">
        <v>533</v>
      </c>
      <c r="O713" s="28">
        <v>575</v>
      </c>
      <c r="P713" s="28">
        <v>560</v>
      </c>
      <c r="Q713" s="23">
        <f t="shared" ref="Q713:Q718" si="261">P713+O713+N713+M713+L713+K713+J713</f>
        <v>2974</v>
      </c>
    </row>
    <row r="714" spans="1:17" x14ac:dyDescent="0.35">
      <c r="A714" s="20" t="s">
        <v>7</v>
      </c>
      <c r="B714" s="51">
        <v>1528</v>
      </c>
      <c r="C714" s="51">
        <v>1291</v>
      </c>
      <c r="D714" s="51">
        <v>1007</v>
      </c>
      <c r="E714" s="51">
        <v>1644</v>
      </c>
      <c r="F714" s="51">
        <v>1457</v>
      </c>
      <c r="G714" s="51">
        <v>1497</v>
      </c>
      <c r="H714" s="51">
        <v>1282</v>
      </c>
      <c r="I714" s="23">
        <f t="shared" si="260"/>
        <v>9706</v>
      </c>
      <c r="J714" s="50">
        <v>1550</v>
      </c>
      <c r="K714" s="28">
        <v>1430</v>
      </c>
      <c r="L714" s="23">
        <v>1459</v>
      </c>
      <c r="M714" s="28">
        <v>520</v>
      </c>
      <c r="N714" s="23">
        <v>1141</v>
      </c>
      <c r="O714" s="23">
        <v>1590</v>
      </c>
      <c r="P714" s="23">
        <v>1834</v>
      </c>
      <c r="Q714" s="23">
        <f t="shared" si="261"/>
        <v>9524</v>
      </c>
    </row>
    <row r="715" spans="1:17" x14ac:dyDescent="0.35">
      <c r="A715" s="20" t="s">
        <v>103</v>
      </c>
      <c r="B715" s="51">
        <v>752</v>
      </c>
      <c r="C715" s="51">
        <v>753</v>
      </c>
      <c r="D715" s="51">
        <v>733</v>
      </c>
      <c r="E715" s="51">
        <v>749</v>
      </c>
      <c r="F715" s="51">
        <v>747</v>
      </c>
      <c r="G715" s="28">
        <v>734</v>
      </c>
      <c r="H715" s="53">
        <v>748</v>
      </c>
      <c r="I715" s="23">
        <f t="shared" si="260"/>
        <v>5216</v>
      </c>
      <c r="J715" s="50">
        <v>769</v>
      </c>
      <c r="K715" s="28">
        <v>743</v>
      </c>
      <c r="L715" s="28">
        <v>731</v>
      </c>
      <c r="M715" s="28">
        <v>747</v>
      </c>
      <c r="N715" s="23">
        <v>722</v>
      </c>
      <c r="O715" s="23">
        <v>770</v>
      </c>
      <c r="P715" s="23">
        <v>732</v>
      </c>
      <c r="Q715" s="23">
        <f t="shared" si="261"/>
        <v>5214</v>
      </c>
    </row>
    <row r="716" spans="1:17" x14ac:dyDescent="0.35">
      <c r="A716" s="20" t="s">
        <v>1178</v>
      </c>
      <c r="B716" s="50"/>
      <c r="C716" s="51"/>
      <c r="D716" s="51"/>
      <c r="E716" s="51"/>
      <c r="F716" s="51"/>
      <c r="G716" s="28"/>
      <c r="H716" s="53"/>
      <c r="I716" s="23">
        <f t="shared" si="260"/>
        <v>0</v>
      </c>
      <c r="J716" s="28"/>
      <c r="K716" s="28"/>
      <c r="L716" s="28"/>
      <c r="M716" s="28"/>
      <c r="N716" s="23"/>
      <c r="O716" s="23"/>
      <c r="P716" s="23"/>
      <c r="Q716" s="23">
        <f t="shared" si="261"/>
        <v>0</v>
      </c>
    </row>
    <row r="717" spans="1:17" x14ac:dyDescent="0.35">
      <c r="A717" s="20" t="s">
        <v>1177</v>
      </c>
      <c r="B717" s="28"/>
      <c r="C717" s="51"/>
      <c r="D717" s="51"/>
      <c r="E717" s="51"/>
      <c r="F717" s="73"/>
      <c r="G717" s="51"/>
      <c r="H717" s="20"/>
      <c r="I717" s="23">
        <f t="shared" si="260"/>
        <v>0</v>
      </c>
      <c r="J717" s="73"/>
      <c r="K717" s="28"/>
      <c r="L717" s="21"/>
      <c r="M717" s="37"/>
      <c r="N717" s="40"/>
      <c r="O717" s="40"/>
      <c r="P717" s="40"/>
      <c r="Q717" s="23">
        <f t="shared" si="261"/>
        <v>0</v>
      </c>
    </row>
    <row r="718" spans="1:17" x14ac:dyDescent="0.35">
      <c r="A718" s="20" t="s">
        <v>120</v>
      </c>
      <c r="B718" s="70">
        <f t="shared" ref="B718:I718" si="262">SUM(B713:B717)</f>
        <v>2953</v>
      </c>
      <c r="C718" s="70">
        <f t="shared" si="262"/>
        <v>2758</v>
      </c>
      <c r="D718" s="69">
        <f t="shared" si="262"/>
        <v>1959</v>
      </c>
      <c r="E718" s="69">
        <f t="shared" si="262"/>
        <v>2781</v>
      </c>
      <c r="F718" s="69">
        <f t="shared" si="262"/>
        <v>2418</v>
      </c>
      <c r="G718" s="69">
        <f t="shared" si="262"/>
        <v>2432</v>
      </c>
      <c r="H718" s="69">
        <f t="shared" si="262"/>
        <v>2477</v>
      </c>
      <c r="I718" s="71">
        <f t="shared" si="262"/>
        <v>17778</v>
      </c>
      <c r="J718" s="69">
        <f t="shared" ref="J718:P718" si="263">J717+J716+J715+J714+J713</f>
        <v>2542</v>
      </c>
      <c r="K718" s="69">
        <f t="shared" si="263"/>
        <v>2663</v>
      </c>
      <c r="L718" s="69">
        <f t="shared" si="263"/>
        <v>2445</v>
      </c>
      <c r="M718" s="69">
        <f t="shared" si="263"/>
        <v>1605</v>
      </c>
      <c r="N718" s="69">
        <f t="shared" si="263"/>
        <v>2396</v>
      </c>
      <c r="O718" s="69">
        <f t="shared" si="263"/>
        <v>2935</v>
      </c>
      <c r="P718" s="69">
        <f t="shared" si="263"/>
        <v>3126</v>
      </c>
      <c r="Q718" s="23">
        <f t="shared" si="261"/>
        <v>17712</v>
      </c>
    </row>
    <row r="719" spans="1:17" x14ac:dyDescent="0.35">
      <c r="A719" s="20" t="s">
        <v>11</v>
      </c>
      <c r="B719" s="57">
        <f t="shared" ref="B719:Q719" si="264">B718+B712+B706</f>
        <v>6745</v>
      </c>
      <c r="C719" s="57">
        <f t="shared" si="264"/>
        <v>7618</v>
      </c>
      <c r="D719" s="57">
        <f t="shared" si="264"/>
        <v>5841</v>
      </c>
      <c r="E719" s="57">
        <f t="shared" si="264"/>
        <v>7958</v>
      </c>
      <c r="F719" s="57">
        <f t="shared" si="264"/>
        <v>7099</v>
      </c>
      <c r="G719" s="57">
        <f t="shared" si="264"/>
        <v>6589</v>
      </c>
      <c r="H719" s="57">
        <f t="shared" si="264"/>
        <v>6153.3707865168499</v>
      </c>
      <c r="I719" s="57">
        <f t="shared" si="264"/>
        <v>48003.370786516898</v>
      </c>
      <c r="J719" s="57">
        <f t="shared" si="264"/>
        <v>6280.2584269662893</v>
      </c>
      <c r="K719" s="57">
        <f t="shared" si="264"/>
        <v>6804.8539325842703</v>
      </c>
      <c r="L719" s="57">
        <f t="shared" si="264"/>
        <v>6714.1011235955102</v>
      </c>
      <c r="M719" s="57">
        <f t="shared" si="264"/>
        <v>6177.7078651685406</v>
      </c>
      <c r="N719" s="57">
        <f t="shared" si="264"/>
        <v>7664.43820224719</v>
      </c>
      <c r="O719" s="57">
        <f t="shared" si="264"/>
        <v>7314.6853932584299</v>
      </c>
      <c r="P719" s="57">
        <f t="shared" si="264"/>
        <v>9095</v>
      </c>
      <c r="Q719" s="57">
        <f t="shared" si="264"/>
        <v>50051.044943820205</v>
      </c>
    </row>
    <row r="721" spans="1:17" x14ac:dyDescent="0.35">
      <c r="A721" s="21" t="s">
        <v>0</v>
      </c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</row>
    <row r="722" spans="1:17" ht="15.5" x14ac:dyDescent="0.35">
      <c r="A722" s="20" t="s">
        <v>1</v>
      </c>
      <c r="B722" s="64" t="s">
        <v>677</v>
      </c>
      <c r="C722" s="64" t="s">
        <v>745</v>
      </c>
      <c r="D722" s="64" t="s">
        <v>746</v>
      </c>
      <c r="E722" s="64" t="s">
        <v>747</v>
      </c>
      <c r="F722" s="64" t="s">
        <v>748</v>
      </c>
      <c r="G722" s="64" t="s">
        <v>749</v>
      </c>
      <c r="H722" s="64" t="s">
        <v>750</v>
      </c>
      <c r="I722" s="65" t="s">
        <v>1913</v>
      </c>
      <c r="J722" s="64" t="s">
        <v>751</v>
      </c>
      <c r="K722" s="64" t="s">
        <v>753</v>
      </c>
      <c r="L722" s="64" t="s">
        <v>754</v>
      </c>
      <c r="M722" s="64" t="s">
        <v>755</v>
      </c>
      <c r="N722" s="64" t="s">
        <v>756</v>
      </c>
      <c r="O722" s="64" t="s">
        <v>757</v>
      </c>
      <c r="P722" s="64" t="s">
        <v>758</v>
      </c>
      <c r="Q722" s="65" t="s">
        <v>1914</v>
      </c>
    </row>
    <row r="723" spans="1:17" x14ac:dyDescent="0.35">
      <c r="A723" s="20" t="s">
        <v>2</v>
      </c>
      <c r="B723" s="28">
        <v>292</v>
      </c>
      <c r="C723" s="28">
        <v>223</v>
      </c>
      <c r="D723" s="23">
        <v>205</v>
      </c>
      <c r="E723" s="28">
        <v>300</v>
      </c>
      <c r="F723" s="28">
        <v>216</v>
      </c>
      <c r="G723" s="74">
        <v>313</v>
      </c>
      <c r="H723" s="28">
        <v>276</v>
      </c>
      <c r="I723" s="23">
        <f>H723+G723+F723+E723+D723+C723+B723</f>
        <v>1825</v>
      </c>
      <c r="J723" s="37">
        <v>267</v>
      </c>
      <c r="K723" s="28">
        <v>300</v>
      </c>
      <c r="L723" s="40">
        <v>302</v>
      </c>
      <c r="M723" s="74">
        <v>230</v>
      </c>
      <c r="N723" s="28">
        <v>278</v>
      </c>
      <c r="O723" s="28">
        <v>219</v>
      </c>
      <c r="P723" s="28">
        <v>226</v>
      </c>
      <c r="Q723" s="40">
        <f>P723+O723+N723+M723+L723+K723+J723</f>
        <v>1822</v>
      </c>
    </row>
    <row r="724" spans="1:17" x14ac:dyDescent="0.35">
      <c r="A724" s="20" t="s">
        <v>3</v>
      </c>
      <c r="B724" s="28">
        <v>639</v>
      </c>
      <c r="C724" s="28">
        <v>409</v>
      </c>
      <c r="D724" s="23">
        <v>409</v>
      </c>
      <c r="E724" s="28">
        <v>691</v>
      </c>
      <c r="F724" s="28">
        <v>693</v>
      </c>
      <c r="G724" s="28">
        <v>629</v>
      </c>
      <c r="H724" s="28">
        <v>475</v>
      </c>
      <c r="I724" s="23">
        <f>H724+G724+F724+E724+D724+C724+B724</f>
        <v>3945</v>
      </c>
      <c r="J724" s="40">
        <v>762</v>
      </c>
      <c r="K724" s="40">
        <v>475</v>
      </c>
      <c r="L724" s="28">
        <v>602</v>
      </c>
      <c r="M724" s="40">
        <v>423</v>
      </c>
      <c r="N724" s="23">
        <v>273</v>
      </c>
      <c r="O724" s="23">
        <v>642</v>
      </c>
      <c r="P724" s="23">
        <v>558</v>
      </c>
      <c r="Q724" s="40">
        <f>P724+O724+N724+M724+L724+K724+J724</f>
        <v>3735</v>
      </c>
    </row>
    <row r="725" spans="1:17" x14ac:dyDescent="0.35">
      <c r="A725" s="20" t="s">
        <v>100</v>
      </c>
      <c r="B725" s="28">
        <v>150</v>
      </c>
      <c r="C725" s="28">
        <v>250</v>
      </c>
      <c r="D725" s="23">
        <v>155</v>
      </c>
      <c r="E725" s="28">
        <v>180</v>
      </c>
      <c r="F725" s="28">
        <v>230</v>
      </c>
      <c r="G725" s="28">
        <v>320</v>
      </c>
      <c r="H725" s="51">
        <v>150</v>
      </c>
      <c r="I725" s="40">
        <f>H725+G725+F725+E725+D725+C725+B725</f>
        <v>1435</v>
      </c>
      <c r="J725" s="51">
        <v>155</v>
      </c>
      <c r="K725" s="51">
        <v>150</v>
      </c>
      <c r="L725" s="51">
        <v>150</v>
      </c>
      <c r="M725" s="51">
        <v>150</v>
      </c>
      <c r="N725" s="51">
        <v>150</v>
      </c>
      <c r="O725" s="51">
        <v>155</v>
      </c>
      <c r="P725" s="51">
        <v>140</v>
      </c>
      <c r="Q725" s="40">
        <f>P725+O725+N725+M725+L725+K725+J725</f>
        <v>1050</v>
      </c>
    </row>
    <row r="726" spans="1:17" x14ac:dyDescent="0.35">
      <c r="A726" s="20" t="s">
        <v>115</v>
      </c>
      <c r="B726" s="28">
        <v>0</v>
      </c>
      <c r="C726" s="28">
        <v>0</v>
      </c>
      <c r="D726" s="28">
        <v>0</v>
      </c>
      <c r="E726" s="28">
        <v>0</v>
      </c>
      <c r="F726" s="28">
        <v>0</v>
      </c>
      <c r="G726" s="28">
        <v>0</v>
      </c>
      <c r="H726" s="28">
        <v>106</v>
      </c>
      <c r="I726" s="23">
        <f>H726+G726+F726+E726+D726+C726+B726</f>
        <v>106</v>
      </c>
      <c r="J726" s="28">
        <v>0</v>
      </c>
      <c r="K726" s="28">
        <v>0</v>
      </c>
      <c r="L726" s="42">
        <v>0</v>
      </c>
      <c r="M726" s="28">
        <v>0</v>
      </c>
      <c r="N726" s="28">
        <v>0</v>
      </c>
      <c r="O726" s="28">
        <v>0</v>
      </c>
      <c r="P726" s="28">
        <v>115</v>
      </c>
      <c r="Q726" s="23">
        <f>P726+O726+N726+M726+L726+K726+J726</f>
        <v>115</v>
      </c>
    </row>
    <row r="727" spans="1:17" x14ac:dyDescent="0.35">
      <c r="A727" s="20" t="s">
        <v>125</v>
      </c>
      <c r="B727" s="28">
        <v>2043</v>
      </c>
      <c r="C727" s="28">
        <v>908</v>
      </c>
      <c r="D727" s="23">
        <v>688</v>
      </c>
      <c r="E727" s="28">
        <v>1698</v>
      </c>
      <c r="F727" s="28">
        <v>1394</v>
      </c>
      <c r="G727" s="28">
        <v>3108</v>
      </c>
      <c r="H727" s="28">
        <v>4439</v>
      </c>
      <c r="I727" s="23">
        <f>SUM(B727:H727)</f>
        <v>14278</v>
      </c>
      <c r="J727" s="59">
        <v>3110</v>
      </c>
      <c r="K727" s="28">
        <v>1347</v>
      </c>
      <c r="L727" s="72">
        <v>1358</v>
      </c>
      <c r="M727" s="28">
        <v>1058</v>
      </c>
      <c r="N727" s="42">
        <v>1398</v>
      </c>
      <c r="O727" s="28">
        <v>1756</v>
      </c>
      <c r="P727" s="28">
        <v>1783</v>
      </c>
      <c r="Q727" s="23">
        <f>P727+O727+N727+M727+L727+K727+J727</f>
        <v>11810</v>
      </c>
    </row>
    <row r="728" spans="1:17" x14ac:dyDescent="0.35">
      <c r="A728" s="20" t="s">
        <v>119</v>
      </c>
      <c r="B728" s="58">
        <f t="shared" ref="B728:H728" si="265">B727+B726+B725+B724+B723</f>
        <v>3124</v>
      </c>
      <c r="C728" s="58">
        <f t="shared" si="265"/>
        <v>1790</v>
      </c>
      <c r="D728" s="58">
        <f t="shared" si="265"/>
        <v>1457</v>
      </c>
      <c r="E728" s="58">
        <f t="shared" si="265"/>
        <v>2869</v>
      </c>
      <c r="F728" s="58">
        <f t="shared" si="265"/>
        <v>2533</v>
      </c>
      <c r="G728" s="58">
        <f t="shared" si="265"/>
        <v>4370</v>
      </c>
      <c r="H728" s="66">
        <f t="shared" si="265"/>
        <v>5446</v>
      </c>
      <c r="I728" s="75">
        <f>SUM(I723:I727)</f>
        <v>21589</v>
      </c>
      <c r="J728" s="66">
        <f>SUM(J723:J727)</f>
        <v>4294</v>
      </c>
      <c r="K728" s="66">
        <f>SUM(K723:K727)</f>
        <v>2272</v>
      </c>
      <c r="L728" s="66">
        <f>SUM(L723:L727)</f>
        <v>2412</v>
      </c>
      <c r="M728" s="66">
        <f>M727+M726+M725+M724+M723</f>
        <v>1861</v>
      </c>
      <c r="N728" s="58">
        <f>SUM(N723:N727)</f>
        <v>2099</v>
      </c>
      <c r="O728" s="66">
        <f>SUM(O723:O727)</f>
        <v>2772</v>
      </c>
      <c r="P728" s="58">
        <f>SUM(P723:P727)</f>
        <v>2822</v>
      </c>
      <c r="Q728" s="66">
        <f>Q727+Q726+Q725+Q724+Q723</f>
        <v>18532</v>
      </c>
    </row>
    <row r="729" spans="1:17" x14ac:dyDescent="0.35">
      <c r="A729" s="20" t="s">
        <v>4</v>
      </c>
      <c r="B729" s="23">
        <v>2247</v>
      </c>
      <c r="C729" s="23">
        <v>2476</v>
      </c>
      <c r="D729" s="23">
        <v>2110</v>
      </c>
      <c r="E729" s="23">
        <v>2192</v>
      </c>
      <c r="F729" s="28">
        <v>1920</v>
      </c>
      <c r="G729" s="28">
        <v>2175</v>
      </c>
      <c r="H729" s="74">
        <v>2191</v>
      </c>
      <c r="I729" s="23">
        <f>SUM(B729:H729)</f>
        <v>15311</v>
      </c>
      <c r="J729" s="61">
        <v>2579</v>
      </c>
      <c r="K729" s="61">
        <v>2412</v>
      </c>
      <c r="L729" s="45">
        <v>2434</v>
      </c>
      <c r="M729" s="74">
        <v>1840</v>
      </c>
      <c r="N729" s="23">
        <v>2105</v>
      </c>
      <c r="O729" s="23">
        <v>2138</v>
      </c>
      <c r="P729" s="23">
        <v>1590</v>
      </c>
      <c r="Q729" s="23">
        <f>P729+O729+N729+M729+L729+K729+J729</f>
        <v>15098</v>
      </c>
    </row>
    <row r="730" spans="1:17" x14ac:dyDescent="0.35">
      <c r="A730" s="20" t="s">
        <v>112</v>
      </c>
      <c r="B730" s="28">
        <v>0</v>
      </c>
      <c r="C730" s="28">
        <v>0</v>
      </c>
      <c r="D730" s="28">
        <v>0</v>
      </c>
      <c r="E730" s="28">
        <v>0</v>
      </c>
      <c r="F730" s="28">
        <v>0</v>
      </c>
      <c r="G730" s="28">
        <v>0</v>
      </c>
      <c r="H730" s="28">
        <v>0</v>
      </c>
      <c r="I730" s="23">
        <f>H730+G730+F730+E730+D730+C730+B730</f>
        <v>0</v>
      </c>
      <c r="J730" s="28">
        <v>0</v>
      </c>
      <c r="K730" s="28">
        <v>0</v>
      </c>
      <c r="L730" s="28">
        <v>0</v>
      </c>
      <c r="M730" s="28">
        <v>0</v>
      </c>
      <c r="N730" s="28">
        <v>0</v>
      </c>
      <c r="O730" s="28">
        <v>0</v>
      </c>
      <c r="P730" s="28">
        <v>0</v>
      </c>
      <c r="Q730" s="23">
        <f>P730+O730+N730+M730+L730+K730+J730</f>
        <v>0</v>
      </c>
    </row>
    <row r="731" spans="1:17" x14ac:dyDescent="0.35">
      <c r="A731" s="20" t="s">
        <v>1175</v>
      </c>
      <c r="B731" s="28">
        <v>0</v>
      </c>
      <c r="C731" s="28">
        <v>0</v>
      </c>
      <c r="D731" s="28">
        <v>0</v>
      </c>
      <c r="E731" s="28">
        <v>0</v>
      </c>
      <c r="F731" s="28">
        <v>0</v>
      </c>
      <c r="G731" s="28">
        <v>0</v>
      </c>
      <c r="H731" s="28">
        <v>0</v>
      </c>
      <c r="I731" s="23">
        <f>H731+G731+F731+E731+D731+C731+B731</f>
        <v>0</v>
      </c>
      <c r="J731" s="28">
        <v>0</v>
      </c>
      <c r="K731" s="28">
        <v>0</v>
      </c>
      <c r="L731" s="28">
        <v>0</v>
      </c>
      <c r="M731" s="28">
        <v>0</v>
      </c>
      <c r="N731" s="28">
        <v>0</v>
      </c>
      <c r="O731" s="28">
        <v>0</v>
      </c>
      <c r="P731" s="28">
        <v>0</v>
      </c>
      <c r="Q731" s="23">
        <f>P731+O731+N731+M731+L731+K731+J731</f>
        <v>0</v>
      </c>
    </row>
    <row r="732" spans="1:17" x14ac:dyDescent="0.35">
      <c r="A732" s="20" t="s">
        <v>116</v>
      </c>
      <c r="B732" s="63">
        <v>0</v>
      </c>
      <c r="C732" s="63">
        <v>0</v>
      </c>
      <c r="D732" s="63">
        <v>0</v>
      </c>
      <c r="E732" s="63">
        <v>0</v>
      </c>
      <c r="F732" s="63">
        <v>0</v>
      </c>
      <c r="G732" s="63">
        <v>0</v>
      </c>
      <c r="H732" s="28">
        <v>59</v>
      </c>
      <c r="I732" s="23">
        <v>59</v>
      </c>
      <c r="J732" s="63">
        <v>0</v>
      </c>
      <c r="K732" s="63">
        <v>0</v>
      </c>
      <c r="L732" s="59">
        <v>0</v>
      </c>
      <c r="M732" s="63">
        <v>0</v>
      </c>
      <c r="N732" s="63">
        <v>0</v>
      </c>
      <c r="O732" s="63">
        <v>0</v>
      </c>
      <c r="P732" s="28"/>
      <c r="Q732" s="23">
        <f>P732+O732+N732+M732+L732+K732+J732</f>
        <v>0</v>
      </c>
    </row>
    <row r="733" spans="1:17" x14ac:dyDescent="0.35">
      <c r="A733" s="20" t="s">
        <v>124</v>
      </c>
      <c r="B733" s="63">
        <v>0</v>
      </c>
      <c r="C733" s="63">
        <v>0</v>
      </c>
      <c r="D733" s="63">
        <v>0</v>
      </c>
      <c r="E733" s="63">
        <v>0</v>
      </c>
      <c r="F733" s="63">
        <v>0</v>
      </c>
      <c r="G733" s="63">
        <v>0</v>
      </c>
      <c r="H733" s="28">
        <v>23</v>
      </c>
      <c r="I733" s="23">
        <v>23</v>
      </c>
      <c r="J733" s="63">
        <v>0</v>
      </c>
      <c r="K733" s="63">
        <v>0</v>
      </c>
      <c r="L733" s="59">
        <v>0</v>
      </c>
      <c r="M733" s="63">
        <v>0</v>
      </c>
      <c r="N733" s="63">
        <v>0</v>
      </c>
      <c r="O733" s="63">
        <v>0</v>
      </c>
      <c r="P733" s="28"/>
      <c r="Q733" s="23">
        <f>P733+O733+N733+M733+L733+K733+J733</f>
        <v>0</v>
      </c>
    </row>
    <row r="734" spans="1:17" x14ac:dyDescent="0.35">
      <c r="A734" s="20" t="s">
        <v>118</v>
      </c>
      <c r="B734" s="46">
        <f>SUM(B729:B733)</f>
        <v>2247</v>
      </c>
      <c r="C734" s="46">
        <f>SUM(C729:C733)</f>
        <v>2476</v>
      </c>
      <c r="D734" s="46">
        <f>SUM(D729:D733)</f>
        <v>2110</v>
      </c>
      <c r="E734" s="46">
        <f>SUM(E729:E733)</f>
        <v>2192</v>
      </c>
      <c r="F734" s="46">
        <f>F733+F732+F731+F730+F729</f>
        <v>1920</v>
      </c>
      <c r="G734" s="46">
        <f>SUM(G729:G733)</f>
        <v>2175</v>
      </c>
      <c r="H734" s="46">
        <f>SUM(H729:H733)</f>
        <v>2273</v>
      </c>
      <c r="I734" s="46">
        <f t="shared" ref="I734:I739" si="266">H734+G734+F734+E734+D734+C734+B734</f>
        <v>15393</v>
      </c>
      <c r="J734" s="46">
        <f>SUM(J729:J733)</f>
        <v>2579</v>
      </c>
      <c r="K734" s="46">
        <f>SUM(K729:K733)</f>
        <v>2412</v>
      </c>
      <c r="L734" s="46">
        <f>L733+L732+L731+L730+L729</f>
        <v>2434</v>
      </c>
      <c r="M734" s="46">
        <f>M733+M732+M731+M730+M729</f>
        <v>1840</v>
      </c>
      <c r="N734" s="46">
        <f>SUM(N729:N733)</f>
        <v>2105</v>
      </c>
      <c r="O734" s="46">
        <f>SUM(O729:O733)</f>
        <v>2138</v>
      </c>
      <c r="P734" s="46">
        <f>SUM(P729:P733)</f>
        <v>1590</v>
      </c>
      <c r="Q734" s="46">
        <f>SUM(Q729:Q733)</f>
        <v>15098</v>
      </c>
    </row>
    <row r="735" spans="1:17" x14ac:dyDescent="0.35">
      <c r="A735" s="20" t="s">
        <v>99</v>
      </c>
      <c r="B735" s="28">
        <v>443</v>
      </c>
      <c r="C735" s="28">
        <v>472</v>
      </c>
      <c r="D735" s="23">
        <v>779</v>
      </c>
      <c r="E735" s="28">
        <v>232</v>
      </c>
      <c r="F735" s="28">
        <v>891</v>
      </c>
      <c r="G735" s="74">
        <v>837</v>
      </c>
      <c r="H735" s="28">
        <v>186</v>
      </c>
      <c r="I735" s="23">
        <f t="shared" si="266"/>
        <v>3840</v>
      </c>
      <c r="J735" s="42">
        <v>354</v>
      </c>
      <c r="K735" s="47">
        <v>557</v>
      </c>
      <c r="L735" s="23">
        <v>521</v>
      </c>
      <c r="M735" s="23">
        <v>546</v>
      </c>
      <c r="N735" s="28">
        <v>1029</v>
      </c>
      <c r="O735" s="28">
        <v>806</v>
      </c>
      <c r="P735" s="28">
        <v>184</v>
      </c>
      <c r="Q735" s="23">
        <f t="shared" ref="Q735:Q740" si="267">P735+O735+N735+M735+L735+K735+J735</f>
        <v>3997</v>
      </c>
    </row>
    <row r="736" spans="1:17" x14ac:dyDescent="0.35">
      <c r="A736" s="20" t="s">
        <v>7</v>
      </c>
      <c r="B736" s="51">
        <v>1804</v>
      </c>
      <c r="C736" s="51">
        <v>913</v>
      </c>
      <c r="D736" s="51">
        <v>1075</v>
      </c>
      <c r="E736" s="51">
        <v>1197</v>
      </c>
      <c r="F736" s="51">
        <v>1235</v>
      </c>
      <c r="G736" s="51">
        <v>1242</v>
      </c>
      <c r="H736" s="51">
        <v>1114</v>
      </c>
      <c r="I736" s="23">
        <f t="shared" si="266"/>
        <v>8580</v>
      </c>
      <c r="J736" s="50">
        <v>1029</v>
      </c>
      <c r="K736" s="28">
        <v>959</v>
      </c>
      <c r="L736" s="23">
        <v>844</v>
      </c>
      <c r="M736" s="28">
        <v>773</v>
      </c>
      <c r="N736" s="23">
        <v>858</v>
      </c>
      <c r="O736" s="23">
        <v>1173</v>
      </c>
      <c r="P736" s="23">
        <v>1230</v>
      </c>
      <c r="Q736" s="23">
        <f t="shared" si="267"/>
        <v>6866</v>
      </c>
    </row>
    <row r="737" spans="1:17" x14ac:dyDescent="0.35">
      <c r="A737" s="20" t="s">
        <v>103</v>
      </c>
      <c r="B737" s="51">
        <v>754</v>
      </c>
      <c r="C737" s="51">
        <v>758</v>
      </c>
      <c r="D737" s="51">
        <v>741</v>
      </c>
      <c r="E737" s="51">
        <v>733</v>
      </c>
      <c r="F737" s="51">
        <v>746</v>
      </c>
      <c r="G737" s="28">
        <v>737</v>
      </c>
      <c r="H737" s="53">
        <v>746</v>
      </c>
      <c r="I737" s="23">
        <f t="shared" si="266"/>
        <v>5215</v>
      </c>
      <c r="J737" s="50">
        <v>752</v>
      </c>
      <c r="K737" s="28">
        <v>749</v>
      </c>
      <c r="L737" s="28">
        <v>742</v>
      </c>
      <c r="M737" s="28">
        <v>742</v>
      </c>
      <c r="N737" s="23">
        <v>743</v>
      </c>
      <c r="O737" s="23">
        <v>732</v>
      </c>
      <c r="P737" s="23">
        <v>751</v>
      </c>
      <c r="Q737" s="23">
        <f t="shared" si="267"/>
        <v>5211</v>
      </c>
    </row>
    <row r="738" spans="1:17" x14ac:dyDescent="0.35">
      <c r="A738" s="20" t="s">
        <v>1178</v>
      </c>
      <c r="B738" s="50">
        <v>0</v>
      </c>
      <c r="C738" s="50">
        <v>0</v>
      </c>
      <c r="D738" s="50">
        <v>0</v>
      </c>
      <c r="E738" s="50">
        <v>0</v>
      </c>
      <c r="F738" s="50">
        <v>0</v>
      </c>
      <c r="G738" s="50">
        <v>0</v>
      </c>
      <c r="H738" s="50">
        <v>0</v>
      </c>
      <c r="I738" s="23">
        <f t="shared" si="266"/>
        <v>0</v>
      </c>
      <c r="J738" s="28">
        <v>0</v>
      </c>
      <c r="K738" s="28">
        <v>0</v>
      </c>
      <c r="L738" s="28">
        <v>0</v>
      </c>
      <c r="M738" s="28">
        <v>0</v>
      </c>
      <c r="N738" s="23">
        <v>0</v>
      </c>
      <c r="O738" s="23">
        <v>0</v>
      </c>
      <c r="P738" s="23">
        <v>0</v>
      </c>
      <c r="Q738" s="23">
        <f t="shared" si="267"/>
        <v>0</v>
      </c>
    </row>
    <row r="739" spans="1:17" x14ac:dyDescent="0.35">
      <c r="A739" s="20" t="s">
        <v>1177</v>
      </c>
      <c r="B739" s="28">
        <v>0</v>
      </c>
      <c r="C739" s="28">
        <v>0</v>
      </c>
      <c r="D739" s="28">
        <v>0</v>
      </c>
      <c r="E739" s="28">
        <v>0</v>
      </c>
      <c r="F739" s="28">
        <v>0</v>
      </c>
      <c r="G739" s="28">
        <v>0</v>
      </c>
      <c r="H739" s="28">
        <v>0</v>
      </c>
      <c r="I739" s="23">
        <f t="shared" si="266"/>
        <v>0</v>
      </c>
      <c r="J739" s="73">
        <v>0</v>
      </c>
      <c r="K739" s="28">
        <v>0</v>
      </c>
      <c r="L739" s="59">
        <v>0</v>
      </c>
      <c r="M739" s="37">
        <v>0</v>
      </c>
      <c r="N739" s="40">
        <v>0</v>
      </c>
      <c r="O739" s="40">
        <v>0</v>
      </c>
      <c r="P739" s="40">
        <v>0</v>
      </c>
      <c r="Q739" s="23">
        <f t="shared" si="267"/>
        <v>0</v>
      </c>
    </row>
    <row r="740" spans="1:17" x14ac:dyDescent="0.35">
      <c r="A740" s="20" t="s">
        <v>120</v>
      </c>
      <c r="B740" s="70">
        <f t="shared" ref="B740:I740" si="268">SUM(B735:B739)</f>
        <v>3001</v>
      </c>
      <c r="C740" s="70">
        <f t="shared" si="268"/>
        <v>2143</v>
      </c>
      <c r="D740" s="69">
        <f t="shared" si="268"/>
        <v>2595</v>
      </c>
      <c r="E740" s="69">
        <f t="shared" si="268"/>
        <v>2162</v>
      </c>
      <c r="F740" s="69">
        <f t="shared" si="268"/>
        <v>2872</v>
      </c>
      <c r="G740" s="69">
        <f t="shared" si="268"/>
        <v>2816</v>
      </c>
      <c r="H740" s="69">
        <f t="shared" si="268"/>
        <v>2046</v>
      </c>
      <c r="I740" s="71">
        <f t="shared" si="268"/>
        <v>17635</v>
      </c>
      <c r="J740" s="69">
        <f t="shared" ref="J740:P740" si="269">J739+J738+J737+J736+J735</f>
        <v>2135</v>
      </c>
      <c r="K740" s="69">
        <f t="shared" si="269"/>
        <v>2265</v>
      </c>
      <c r="L740" s="69">
        <f t="shared" si="269"/>
        <v>2107</v>
      </c>
      <c r="M740" s="69">
        <f t="shared" si="269"/>
        <v>2061</v>
      </c>
      <c r="N740" s="69">
        <f t="shared" si="269"/>
        <v>2630</v>
      </c>
      <c r="O740" s="69">
        <f t="shared" si="269"/>
        <v>2711</v>
      </c>
      <c r="P740" s="69">
        <f t="shared" si="269"/>
        <v>2165</v>
      </c>
      <c r="Q740" s="23">
        <f t="shared" si="267"/>
        <v>16074</v>
      </c>
    </row>
    <row r="741" spans="1:17" x14ac:dyDescent="0.35">
      <c r="A741" s="20" t="s">
        <v>11</v>
      </c>
      <c r="B741" s="57">
        <f t="shared" ref="B741:Q741" si="270">B740+B734+B728</f>
        <v>8372</v>
      </c>
      <c r="C741" s="57">
        <f t="shared" si="270"/>
        <v>6409</v>
      </c>
      <c r="D741" s="57">
        <f t="shared" si="270"/>
        <v>6162</v>
      </c>
      <c r="E741" s="57">
        <f t="shared" si="270"/>
        <v>7223</v>
      </c>
      <c r="F741" s="57">
        <f t="shared" si="270"/>
        <v>7325</v>
      </c>
      <c r="G741" s="57">
        <f t="shared" si="270"/>
        <v>9361</v>
      </c>
      <c r="H741" s="57">
        <f t="shared" si="270"/>
        <v>9765</v>
      </c>
      <c r="I741" s="57">
        <f t="shared" si="270"/>
        <v>54617</v>
      </c>
      <c r="J741" s="57">
        <f t="shared" si="270"/>
        <v>9008</v>
      </c>
      <c r="K741" s="57">
        <f t="shared" si="270"/>
        <v>6949</v>
      </c>
      <c r="L741" s="57">
        <f t="shared" si="270"/>
        <v>6953</v>
      </c>
      <c r="M741" s="57">
        <f t="shared" si="270"/>
        <v>5762</v>
      </c>
      <c r="N741" s="57">
        <f t="shared" si="270"/>
        <v>6834</v>
      </c>
      <c r="O741" s="57">
        <f t="shared" si="270"/>
        <v>7621</v>
      </c>
      <c r="P741" s="57">
        <f t="shared" si="270"/>
        <v>6577</v>
      </c>
      <c r="Q741" s="57">
        <f t="shared" si="270"/>
        <v>49704</v>
      </c>
    </row>
    <row r="743" spans="1:17" x14ac:dyDescent="0.35">
      <c r="A743" s="21" t="s">
        <v>0</v>
      </c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</row>
    <row r="744" spans="1:17" ht="15.5" x14ac:dyDescent="0.35">
      <c r="A744" s="20" t="s">
        <v>1</v>
      </c>
      <c r="B744" s="64" t="s">
        <v>759</v>
      </c>
      <c r="C744" s="64" t="s">
        <v>797</v>
      </c>
      <c r="D744" s="64" t="s">
        <v>798</v>
      </c>
      <c r="E744" s="64" t="s">
        <v>799</v>
      </c>
      <c r="F744" s="64" t="s">
        <v>800</v>
      </c>
      <c r="G744" s="64" t="s">
        <v>801</v>
      </c>
      <c r="H744" s="64" t="s">
        <v>802</v>
      </c>
      <c r="I744" s="65" t="s">
        <v>1927</v>
      </c>
      <c r="J744" s="64" t="s">
        <v>803</v>
      </c>
      <c r="K744" s="64" t="s">
        <v>805</v>
      </c>
      <c r="L744" s="64" t="s">
        <v>806</v>
      </c>
      <c r="M744" s="64" t="s">
        <v>807</v>
      </c>
      <c r="N744" s="64" t="s">
        <v>808</v>
      </c>
      <c r="O744" s="64" t="s">
        <v>809</v>
      </c>
      <c r="P744" s="64" t="s">
        <v>810</v>
      </c>
      <c r="Q744" s="65" t="s">
        <v>1931</v>
      </c>
    </row>
    <row r="745" spans="1:17" x14ac:dyDescent="0.35">
      <c r="A745" s="20" t="s">
        <v>2</v>
      </c>
      <c r="B745" s="28">
        <v>278</v>
      </c>
      <c r="C745" s="28">
        <v>231</v>
      </c>
      <c r="D745" s="23">
        <v>333</v>
      </c>
      <c r="E745" s="28">
        <v>247</v>
      </c>
      <c r="F745" s="28">
        <v>253</v>
      </c>
      <c r="G745" s="74">
        <v>290</v>
      </c>
      <c r="H745" s="28">
        <v>207</v>
      </c>
      <c r="I745" s="23">
        <f>H745+G745+F745+E745+D745+C745+B745</f>
        <v>1839</v>
      </c>
      <c r="J745" s="37">
        <v>202</v>
      </c>
      <c r="K745" s="28">
        <v>239</v>
      </c>
      <c r="L745" s="40">
        <v>175</v>
      </c>
      <c r="M745" s="74">
        <v>111</v>
      </c>
      <c r="N745" s="28">
        <v>211</v>
      </c>
      <c r="O745" s="28">
        <v>113</v>
      </c>
      <c r="P745" s="28">
        <v>284</v>
      </c>
      <c r="Q745" s="40">
        <f>P745+O745+N745+M745+L745+K745+J745</f>
        <v>1335</v>
      </c>
    </row>
    <row r="746" spans="1:17" x14ac:dyDescent="0.35">
      <c r="A746" s="20" t="s">
        <v>3</v>
      </c>
      <c r="B746" s="28">
        <v>589</v>
      </c>
      <c r="C746" s="28">
        <v>687</v>
      </c>
      <c r="D746" s="23">
        <v>686</v>
      </c>
      <c r="E746" s="28">
        <v>680</v>
      </c>
      <c r="F746" s="28">
        <v>615</v>
      </c>
      <c r="G746" s="28">
        <v>640</v>
      </c>
      <c r="H746" s="28">
        <v>790</v>
      </c>
      <c r="I746" s="23">
        <f>H746+G746+F746+E746+D746+C746+B746</f>
        <v>4687</v>
      </c>
      <c r="J746" s="40">
        <v>692</v>
      </c>
      <c r="K746" s="40">
        <v>739</v>
      </c>
      <c r="L746" s="28">
        <v>610</v>
      </c>
      <c r="M746" s="40">
        <v>640</v>
      </c>
      <c r="N746" s="23">
        <v>627</v>
      </c>
      <c r="O746" s="23">
        <v>630</v>
      </c>
      <c r="P746" s="23">
        <v>649</v>
      </c>
      <c r="Q746" s="40">
        <f>P746+O746+N746+M746+L746+K746+J746</f>
        <v>4587</v>
      </c>
    </row>
    <row r="747" spans="1:17" x14ac:dyDescent="0.35">
      <c r="A747" s="20" t="s">
        <v>100</v>
      </c>
      <c r="B747" s="28">
        <v>150</v>
      </c>
      <c r="C747" s="28">
        <v>310</v>
      </c>
      <c r="D747" s="23">
        <v>150</v>
      </c>
      <c r="E747" s="28">
        <v>305</v>
      </c>
      <c r="F747" s="28">
        <v>157</v>
      </c>
      <c r="G747" s="28">
        <v>155</v>
      </c>
      <c r="H747" s="51">
        <v>300</v>
      </c>
      <c r="I747" s="40">
        <f>H747+G747+F747+E747+D747+C747+B747</f>
        <v>1527</v>
      </c>
      <c r="J747" s="51">
        <v>150</v>
      </c>
      <c r="K747" s="51">
        <v>155</v>
      </c>
      <c r="L747" s="51">
        <v>150</v>
      </c>
      <c r="M747" s="51">
        <v>130</v>
      </c>
      <c r="N747" s="51">
        <v>246</v>
      </c>
      <c r="O747" s="51">
        <v>165</v>
      </c>
      <c r="P747" s="51">
        <v>130</v>
      </c>
      <c r="Q747" s="40">
        <f>P747+O747+N747+M747+L747+K747+J747</f>
        <v>1126</v>
      </c>
    </row>
    <row r="748" spans="1:17" x14ac:dyDescent="0.35">
      <c r="A748" s="20" t="s">
        <v>115</v>
      </c>
      <c r="B748" s="28">
        <v>0</v>
      </c>
      <c r="C748" s="28">
        <v>0</v>
      </c>
      <c r="D748" s="28">
        <v>0</v>
      </c>
      <c r="E748" s="28">
        <v>0</v>
      </c>
      <c r="F748" s="28">
        <v>0</v>
      </c>
      <c r="G748" s="28">
        <v>0</v>
      </c>
      <c r="H748" s="28">
        <v>88</v>
      </c>
      <c r="I748" s="23">
        <f>H748+G748+F748+E748+D748+C748+B748</f>
        <v>88</v>
      </c>
      <c r="J748" s="28">
        <v>0</v>
      </c>
      <c r="K748" s="28">
        <v>0</v>
      </c>
      <c r="L748" s="42">
        <v>0</v>
      </c>
      <c r="M748" s="28">
        <v>0</v>
      </c>
      <c r="N748" s="28">
        <v>0</v>
      </c>
      <c r="O748" s="28">
        <v>0</v>
      </c>
      <c r="P748" s="28">
        <v>186</v>
      </c>
      <c r="Q748" s="23">
        <f>P748+O748+N748+M748+L748+K748+J748</f>
        <v>186</v>
      </c>
    </row>
    <row r="749" spans="1:17" x14ac:dyDescent="0.35">
      <c r="A749" s="20" t="s">
        <v>125</v>
      </c>
      <c r="B749" s="28">
        <v>2049</v>
      </c>
      <c r="C749" s="28">
        <v>2974</v>
      </c>
      <c r="D749" s="23">
        <v>1053</v>
      </c>
      <c r="E749" s="28">
        <v>2140</v>
      </c>
      <c r="F749" s="28">
        <v>2069</v>
      </c>
      <c r="G749" s="28">
        <v>1508</v>
      </c>
      <c r="H749" s="28">
        <v>2251</v>
      </c>
      <c r="I749" s="23">
        <f>SUM(B749:H749)</f>
        <v>14044</v>
      </c>
      <c r="J749" s="59">
        <v>2187</v>
      </c>
      <c r="K749" s="28">
        <v>2446</v>
      </c>
      <c r="L749" s="72">
        <v>1461</v>
      </c>
      <c r="M749" s="28">
        <v>1193</v>
      </c>
      <c r="N749" s="42">
        <v>1479</v>
      </c>
      <c r="O749" s="28">
        <v>965</v>
      </c>
      <c r="P749" s="28">
        <v>919</v>
      </c>
      <c r="Q749" s="23">
        <f>P749+O749+N749+M749+L749+K749+J749</f>
        <v>10650</v>
      </c>
    </row>
    <row r="750" spans="1:17" x14ac:dyDescent="0.35">
      <c r="A750" s="20" t="s">
        <v>119</v>
      </c>
      <c r="B750" s="58">
        <f t="shared" ref="B750:H750" si="271">B749+B748+B747+B746+B745</f>
        <v>3066</v>
      </c>
      <c r="C750" s="58">
        <f t="shared" si="271"/>
        <v>4202</v>
      </c>
      <c r="D750" s="58">
        <f t="shared" si="271"/>
        <v>2222</v>
      </c>
      <c r="E750" s="58">
        <f t="shared" si="271"/>
        <v>3372</v>
      </c>
      <c r="F750" s="58">
        <f t="shared" si="271"/>
        <v>3094</v>
      </c>
      <c r="G750" s="58">
        <f t="shared" si="271"/>
        <v>2593</v>
      </c>
      <c r="H750" s="66">
        <f t="shared" si="271"/>
        <v>3636</v>
      </c>
      <c r="I750" s="75">
        <f>SUM(I745:I749)</f>
        <v>22185</v>
      </c>
      <c r="J750" s="66">
        <f>SUM(J745:J749)</f>
        <v>3231</v>
      </c>
      <c r="K750" s="66">
        <f>SUM(K745:K749)</f>
        <v>3579</v>
      </c>
      <c r="L750" s="66">
        <f>SUM(L745:L749)</f>
        <v>2396</v>
      </c>
      <c r="M750" s="66">
        <f>M749+M748+M747+M746+M745</f>
        <v>2074</v>
      </c>
      <c r="N750" s="58">
        <f>SUM(N745:N749)</f>
        <v>2563</v>
      </c>
      <c r="O750" s="66">
        <f>SUM(O745:O749)</f>
        <v>1873</v>
      </c>
      <c r="P750" s="58">
        <f>SUM(P745:P749)</f>
        <v>2168</v>
      </c>
      <c r="Q750" s="66">
        <f>Q749+Q748+Q747+Q746+Q745</f>
        <v>17884</v>
      </c>
    </row>
    <row r="751" spans="1:17" x14ac:dyDescent="0.35">
      <c r="A751" s="20" t="s">
        <v>4</v>
      </c>
      <c r="B751" s="23">
        <v>2332</v>
      </c>
      <c r="C751" s="23">
        <v>2294</v>
      </c>
      <c r="D751" s="23">
        <v>2407</v>
      </c>
      <c r="E751" s="23">
        <v>2049</v>
      </c>
      <c r="F751" s="28">
        <v>1717</v>
      </c>
      <c r="G751" s="28">
        <v>2084</v>
      </c>
      <c r="H751" s="74">
        <v>1231</v>
      </c>
      <c r="I751" s="23">
        <f>SUM(B751:H751)</f>
        <v>14114</v>
      </c>
      <c r="J751" s="61">
        <v>1853</v>
      </c>
      <c r="K751" s="61">
        <v>1430</v>
      </c>
      <c r="L751" s="45">
        <v>1680</v>
      </c>
      <c r="M751" s="74">
        <v>2308</v>
      </c>
      <c r="N751" s="28">
        <v>1772</v>
      </c>
      <c r="O751" s="23">
        <v>2216</v>
      </c>
      <c r="P751" s="23">
        <v>2021</v>
      </c>
      <c r="Q751" s="23">
        <f>P751+O751+N751+M751+L751+K751+J751</f>
        <v>13280</v>
      </c>
    </row>
    <row r="752" spans="1:17" x14ac:dyDescent="0.35">
      <c r="A752" s="20" t="s">
        <v>112</v>
      </c>
      <c r="B752" s="28">
        <v>0</v>
      </c>
      <c r="C752" s="28">
        <v>0</v>
      </c>
      <c r="D752" s="28">
        <v>0</v>
      </c>
      <c r="E752" s="28">
        <v>0</v>
      </c>
      <c r="F752" s="28">
        <v>0</v>
      </c>
      <c r="G752" s="28">
        <v>0</v>
      </c>
      <c r="H752" s="28">
        <v>0</v>
      </c>
      <c r="I752" s="23">
        <f>H752+G752+F752+E752+D752+C752+B752</f>
        <v>0</v>
      </c>
      <c r="J752" s="28">
        <v>0</v>
      </c>
      <c r="K752" s="28">
        <v>0</v>
      </c>
      <c r="L752" s="28">
        <v>0</v>
      </c>
      <c r="M752" s="28">
        <v>0</v>
      </c>
      <c r="N752" s="28">
        <v>0</v>
      </c>
      <c r="O752" s="28">
        <v>0</v>
      </c>
      <c r="P752" s="28">
        <v>0</v>
      </c>
      <c r="Q752" s="23"/>
    </row>
    <row r="753" spans="1:17" x14ac:dyDescent="0.35">
      <c r="A753" s="20" t="s">
        <v>1175</v>
      </c>
      <c r="B753" s="28">
        <v>0</v>
      </c>
      <c r="C753" s="28">
        <v>0</v>
      </c>
      <c r="D753" s="28">
        <v>0</v>
      </c>
      <c r="E753" s="28">
        <v>0</v>
      </c>
      <c r="F753" s="28">
        <v>0</v>
      </c>
      <c r="G753" s="28">
        <v>0</v>
      </c>
      <c r="H753" s="28">
        <v>0</v>
      </c>
      <c r="I753" s="23">
        <f>H753+G753+F753+E753+D753+C753+B753</f>
        <v>0</v>
      </c>
      <c r="J753" s="28">
        <v>0</v>
      </c>
      <c r="K753" s="28">
        <v>0</v>
      </c>
      <c r="L753" s="28">
        <v>0</v>
      </c>
      <c r="M753" s="28">
        <v>0</v>
      </c>
      <c r="N753" s="63">
        <v>0</v>
      </c>
      <c r="O753" s="28">
        <v>0</v>
      </c>
      <c r="P753" s="28">
        <v>0</v>
      </c>
      <c r="Q753" s="23">
        <f>P753+O753+N752+M753+L753+K753+J753</f>
        <v>0</v>
      </c>
    </row>
    <row r="754" spans="1:17" x14ac:dyDescent="0.35">
      <c r="A754" s="20" t="s">
        <v>116</v>
      </c>
      <c r="B754" s="63">
        <v>0</v>
      </c>
      <c r="C754" s="63">
        <v>0</v>
      </c>
      <c r="D754" s="63">
        <v>0</v>
      </c>
      <c r="E754" s="63">
        <v>0</v>
      </c>
      <c r="F754" s="63">
        <v>0</v>
      </c>
      <c r="G754" s="63">
        <v>0</v>
      </c>
      <c r="H754" s="28">
        <v>110</v>
      </c>
      <c r="I754" s="23">
        <v>110</v>
      </c>
      <c r="J754" s="63">
        <v>0</v>
      </c>
      <c r="K754" s="63">
        <v>0</v>
      </c>
      <c r="L754" s="59">
        <v>0</v>
      </c>
      <c r="M754" s="63">
        <v>0</v>
      </c>
      <c r="N754" s="63">
        <v>0</v>
      </c>
      <c r="O754" s="63">
        <v>0</v>
      </c>
      <c r="P754" s="28"/>
      <c r="Q754" s="23">
        <f>P754+O754+N753+M754+L754+K754+J754</f>
        <v>0</v>
      </c>
    </row>
    <row r="755" spans="1:17" x14ac:dyDescent="0.35">
      <c r="A755" s="20" t="s">
        <v>124</v>
      </c>
      <c r="B755" s="63">
        <v>0</v>
      </c>
      <c r="C755" s="63">
        <v>0</v>
      </c>
      <c r="D755" s="63">
        <v>0</v>
      </c>
      <c r="E755" s="63">
        <v>0</v>
      </c>
      <c r="F755" s="63">
        <v>0</v>
      </c>
      <c r="G755" s="63">
        <v>0</v>
      </c>
      <c r="H755" s="28">
        <v>56</v>
      </c>
      <c r="I755" s="23">
        <v>56</v>
      </c>
      <c r="J755" s="63">
        <v>0</v>
      </c>
      <c r="K755" s="63">
        <v>0</v>
      </c>
      <c r="L755" s="59">
        <v>0</v>
      </c>
      <c r="M755" s="63">
        <v>0</v>
      </c>
      <c r="N755" s="63">
        <v>0</v>
      </c>
      <c r="O755" s="63">
        <v>0</v>
      </c>
      <c r="P755" s="28"/>
      <c r="Q755" s="23">
        <f>P755+O755+N754+M755+L755+K755+J755</f>
        <v>0</v>
      </c>
    </row>
    <row r="756" spans="1:17" x14ac:dyDescent="0.35">
      <c r="A756" s="20" t="s">
        <v>118</v>
      </c>
      <c r="B756" s="46">
        <f>SUM(B751:B755)</f>
        <v>2332</v>
      </c>
      <c r="C756" s="46">
        <f>SUM(C751:C755)</f>
        <v>2294</v>
      </c>
      <c r="D756" s="46">
        <f>SUM(D751:D755)</f>
        <v>2407</v>
      </c>
      <c r="E756" s="46">
        <f>SUM(E751:E755)</f>
        <v>2049</v>
      </c>
      <c r="F756" s="46">
        <f>F755+F754+F753+F752+F751</f>
        <v>1717</v>
      </c>
      <c r="G756" s="46">
        <f>SUM(G751:G755)</f>
        <v>2084</v>
      </c>
      <c r="H756" s="46">
        <f>SUM(H751:H755)</f>
        <v>1397</v>
      </c>
      <c r="I756" s="46">
        <f>I755+I754+I753+I752+I751</f>
        <v>14280</v>
      </c>
      <c r="J756" s="46">
        <f>SUM(J751:J755)</f>
        <v>1853</v>
      </c>
      <c r="K756" s="46">
        <f>SUM(K751:K755)</f>
        <v>1430</v>
      </c>
      <c r="L756" s="46">
        <f>L755+L754+L753+L752+L751</f>
        <v>1680</v>
      </c>
      <c r="M756" s="46">
        <f>M755+M754+M753+M752+M751</f>
        <v>2308</v>
      </c>
      <c r="N756" s="46">
        <f>N755+N754+N753+N752+N751</f>
        <v>1772</v>
      </c>
      <c r="O756" s="46">
        <f>SUM(O751:O755)</f>
        <v>2216</v>
      </c>
      <c r="P756" s="46">
        <f>SUM(P751:P755)</f>
        <v>2021</v>
      </c>
      <c r="Q756" s="46">
        <f>SUM(Q751:Q755)</f>
        <v>13280</v>
      </c>
    </row>
    <row r="757" spans="1:17" x14ac:dyDescent="0.35">
      <c r="A757" s="20" t="s">
        <v>99</v>
      </c>
      <c r="B757" s="28">
        <v>548</v>
      </c>
      <c r="C757" s="28">
        <v>559</v>
      </c>
      <c r="D757" s="23">
        <v>227</v>
      </c>
      <c r="E757" s="28">
        <v>549</v>
      </c>
      <c r="F757" s="28">
        <v>541</v>
      </c>
      <c r="G757" s="74">
        <v>930</v>
      </c>
      <c r="H757" s="28">
        <v>238</v>
      </c>
      <c r="I757" s="23">
        <f>H757+G757+F757+E757+D757+C757+B757</f>
        <v>3592</v>
      </c>
      <c r="J757" s="42">
        <v>269</v>
      </c>
      <c r="K757" s="47">
        <v>216</v>
      </c>
      <c r="L757" s="23">
        <v>249</v>
      </c>
      <c r="M757" s="23">
        <v>836</v>
      </c>
      <c r="N757" s="23">
        <v>201</v>
      </c>
      <c r="O757" s="28">
        <v>232</v>
      </c>
      <c r="P757" s="28">
        <v>778</v>
      </c>
      <c r="Q757" s="23">
        <f t="shared" ref="Q757:Q762" si="272">P757+O757+N756+M757+L757+K757+J757</f>
        <v>4352</v>
      </c>
    </row>
    <row r="758" spans="1:17" x14ac:dyDescent="0.35">
      <c r="A758" s="20" t="s">
        <v>7</v>
      </c>
      <c r="B758" s="51">
        <v>1754</v>
      </c>
      <c r="C758" s="51">
        <v>1641</v>
      </c>
      <c r="D758" s="51">
        <v>1514</v>
      </c>
      <c r="E758" s="51">
        <v>1280</v>
      </c>
      <c r="F758" s="51">
        <v>985</v>
      </c>
      <c r="G758" s="51">
        <v>1022</v>
      </c>
      <c r="H758" s="51">
        <v>1747</v>
      </c>
      <c r="I758" s="23">
        <f>H758+G758+F758+E758+D758+C758+B758</f>
        <v>9943</v>
      </c>
      <c r="J758" s="50">
        <v>1606</v>
      </c>
      <c r="K758" s="28">
        <v>1730</v>
      </c>
      <c r="L758" s="23">
        <v>1615</v>
      </c>
      <c r="M758" s="28">
        <v>1649</v>
      </c>
      <c r="N758" s="23">
        <v>1201</v>
      </c>
      <c r="O758" s="23">
        <v>1554</v>
      </c>
      <c r="P758" s="23">
        <v>1366</v>
      </c>
      <c r="Q758" s="23">
        <f t="shared" si="272"/>
        <v>9721</v>
      </c>
    </row>
    <row r="759" spans="1:17" x14ac:dyDescent="0.35">
      <c r="A759" s="20" t="s">
        <v>103</v>
      </c>
      <c r="B759" s="51">
        <v>743</v>
      </c>
      <c r="C759" s="51">
        <v>745</v>
      </c>
      <c r="D759" s="51">
        <v>746</v>
      </c>
      <c r="E759" s="51">
        <v>747</v>
      </c>
      <c r="F759" s="51">
        <v>739</v>
      </c>
      <c r="G759" s="28">
        <v>764</v>
      </c>
      <c r="H759" s="53">
        <v>742</v>
      </c>
      <c r="I759" s="23">
        <f>H759+G759+F759+E759+D759+C759+B759</f>
        <v>5226</v>
      </c>
      <c r="J759" s="50">
        <v>742</v>
      </c>
      <c r="K759" s="28">
        <v>720</v>
      </c>
      <c r="L759" s="28">
        <v>754</v>
      </c>
      <c r="M759" s="28">
        <v>730</v>
      </c>
      <c r="N759" s="23">
        <v>757</v>
      </c>
      <c r="O759" s="23">
        <v>732</v>
      </c>
      <c r="P759" s="23">
        <v>761</v>
      </c>
      <c r="Q759" s="23">
        <f t="shared" si="272"/>
        <v>5640</v>
      </c>
    </row>
    <row r="760" spans="1:17" x14ac:dyDescent="0.35">
      <c r="A760" s="20" t="s">
        <v>1178</v>
      </c>
      <c r="B760" s="50">
        <v>0</v>
      </c>
      <c r="C760" s="50">
        <v>0</v>
      </c>
      <c r="D760" s="50">
        <v>0</v>
      </c>
      <c r="E760" s="50">
        <v>0</v>
      </c>
      <c r="F760" s="50">
        <v>0</v>
      </c>
      <c r="G760" s="50">
        <v>0</v>
      </c>
      <c r="H760" s="50">
        <v>0</v>
      </c>
      <c r="I760" s="23">
        <f>H760+G760+F760+E760+D760+C760+B760</f>
        <v>0</v>
      </c>
      <c r="J760" s="28">
        <v>0</v>
      </c>
      <c r="K760" s="28">
        <v>0</v>
      </c>
      <c r="L760" s="28">
        <v>0</v>
      </c>
      <c r="M760" s="28">
        <v>0</v>
      </c>
      <c r="N760" s="40">
        <v>0</v>
      </c>
      <c r="O760" s="23">
        <v>0</v>
      </c>
      <c r="P760" s="23">
        <v>0</v>
      </c>
      <c r="Q760" s="23">
        <f t="shared" si="272"/>
        <v>757</v>
      </c>
    </row>
    <row r="761" spans="1:17" x14ac:dyDescent="0.35">
      <c r="A761" s="20" t="s">
        <v>1177</v>
      </c>
      <c r="B761" s="28">
        <v>0</v>
      </c>
      <c r="C761" s="28">
        <v>0</v>
      </c>
      <c r="D761" s="28">
        <v>0</v>
      </c>
      <c r="E761" s="28">
        <v>0</v>
      </c>
      <c r="F761" s="28">
        <v>0</v>
      </c>
      <c r="G761" s="28">
        <v>0</v>
      </c>
      <c r="H761" s="28">
        <v>0</v>
      </c>
      <c r="I761" s="23">
        <f>H761+G761+F761+E761+D761+C761+B761</f>
        <v>0</v>
      </c>
      <c r="J761" s="73">
        <v>0</v>
      </c>
      <c r="K761" s="28">
        <v>0</v>
      </c>
      <c r="L761" s="59">
        <v>0</v>
      </c>
      <c r="M761" s="37">
        <v>0</v>
      </c>
      <c r="N761" s="37">
        <v>0</v>
      </c>
      <c r="O761" s="40">
        <v>0</v>
      </c>
      <c r="P761" s="40">
        <v>0</v>
      </c>
      <c r="Q761" s="23">
        <f t="shared" si="272"/>
        <v>0</v>
      </c>
    </row>
    <row r="762" spans="1:17" x14ac:dyDescent="0.35">
      <c r="A762" s="20" t="s">
        <v>120</v>
      </c>
      <c r="B762" s="70">
        <f t="shared" ref="B762:H762" si="273">SUM(B757:B761)</f>
        <v>3045</v>
      </c>
      <c r="C762" s="70">
        <f t="shared" si="273"/>
        <v>2945</v>
      </c>
      <c r="D762" s="69">
        <f t="shared" si="273"/>
        <v>2487</v>
      </c>
      <c r="E762" s="69">
        <f t="shared" si="273"/>
        <v>2576</v>
      </c>
      <c r="F762" s="69">
        <f t="shared" si="273"/>
        <v>2265</v>
      </c>
      <c r="G762" s="69">
        <f t="shared" si="273"/>
        <v>2716</v>
      </c>
      <c r="H762" s="69">
        <f t="shared" si="273"/>
        <v>2727</v>
      </c>
      <c r="I762" s="71">
        <f>I756+I750</f>
        <v>36465</v>
      </c>
      <c r="J762" s="69">
        <f t="shared" ref="J762:P762" si="274">J761+J760+J759+J758+J757</f>
        <v>2617</v>
      </c>
      <c r="K762" s="69">
        <f t="shared" si="274"/>
        <v>2666</v>
      </c>
      <c r="L762" s="69">
        <f t="shared" si="274"/>
        <v>2618</v>
      </c>
      <c r="M762" s="69">
        <f t="shared" si="274"/>
        <v>3215</v>
      </c>
      <c r="N762" s="69">
        <f t="shared" si="274"/>
        <v>2159</v>
      </c>
      <c r="O762" s="69">
        <f t="shared" si="274"/>
        <v>2518</v>
      </c>
      <c r="P762" s="69">
        <f t="shared" si="274"/>
        <v>2905</v>
      </c>
      <c r="Q762" s="23">
        <f t="shared" si="272"/>
        <v>16539</v>
      </c>
    </row>
    <row r="763" spans="1:17" x14ac:dyDescent="0.35">
      <c r="A763" s="20" t="s">
        <v>11</v>
      </c>
      <c r="B763" s="57">
        <f t="shared" ref="B763:Q763" si="275">B762+B756+B750</f>
        <v>8443</v>
      </c>
      <c r="C763" s="57">
        <f t="shared" si="275"/>
        <v>9441</v>
      </c>
      <c r="D763" s="57">
        <f t="shared" si="275"/>
        <v>7116</v>
      </c>
      <c r="E763" s="57">
        <f t="shared" si="275"/>
        <v>7997</v>
      </c>
      <c r="F763" s="57">
        <f t="shared" si="275"/>
        <v>7076</v>
      </c>
      <c r="G763" s="57">
        <f t="shared" si="275"/>
        <v>7393</v>
      </c>
      <c r="H763" s="57">
        <f t="shared" si="275"/>
        <v>7760</v>
      </c>
      <c r="I763" s="57">
        <f t="shared" si="275"/>
        <v>72930</v>
      </c>
      <c r="J763" s="57">
        <f t="shared" si="275"/>
        <v>7701</v>
      </c>
      <c r="K763" s="57">
        <f t="shared" si="275"/>
        <v>7675</v>
      </c>
      <c r="L763" s="57">
        <f t="shared" si="275"/>
        <v>6694</v>
      </c>
      <c r="M763" s="57">
        <f t="shared" si="275"/>
        <v>7597</v>
      </c>
      <c r="N763" s="57">
        <f t="shared" si="275"/>
        <v>6494</v>
      </c>
      <c r="O763" s="57">
        <f t="shared" si="275"/>
        <v>6607</v>
      </c>
      <c r="P763" s="57">
        <f t="shared" si="275"/>
        <v>7094</v>
      </c>
      <c r="Q763" s="57">
        <f t="shared" si="275"/>
        <v>47703</v>
      </c>
    </row>
    <row r="764" spans="1:17" x14ac:dyDescent="0.35">
      <c r="N764" s="21"/>
    </row>
    <row r="765" spans="1:17" x14ac:dyDescent="0.35">
      <c r="A765" s="21" t="s">
        <v>0</v>
      </c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</row>
    <row r="766" spans="1:17" ht="15.5" x14ac:dyDescent="0.35">
      <c r="A766" s="20" t="s">
        <v>1</v>
      </c>
      <c r="B766" s="64" t="s">
        <v>811</v>
      </c>
      <c r="C766" s="64" t="s">
        <v>876</v>
      </c>
      <c r="D766" s="64" t="s">
        <v>877</v>
      </c>
      <c r="E766" s="64" t="s">
        <v>878</v>
      </c>
      <c r="F766" s="64" t="s">
        <v>879</v>
      </c>
      <c r="G766" s="64" t="s">
        <v>880</v>
      </c>
      <c r="H766" s="64" t="s">
        <v>881</v>
      </c>
      <c r="I766" s="65" t="s">
        <v>1956</v>
      </c>
      <c r="J766" s="64" t="s">
        <v>882</v>
      </c>
      <c r="K766" s="64" t="s">
        <v>883</v>
      </c>
      <c r="L766" s="64" t="s">
        <v>884</v>
      </c>
      <c r="M766" s="64" t="s">
        <v>885</v>
      </c>
      <c r="N766" s="64" t="s">
        <v>886</v>
      </c>
      <c r="O766" s="64" t="s">
        <v>887</v>
      </c>
      <c r="P766" s="64" t="s">
        <v>888</v>
      </c>
      <c r="Q766" s="65" t="s">
        <v>1957</v>
      </c>
    </row>
    <row r="767" spans="1:17" x14ac:dyDescent="0.35">
      <c r="A767" s="20" t="s">
        <v>2</v>
      </c>
      <c r="B767" s="28">
        <v>261</v>
      </c>
      <c r="C767" s="28">
        <v>277</v>
      </c>
      <c r="D767" s="23">
        <v>289</v>
      </c>
      <c r="E767" s="28">
        <v>281</v>
      </c>
      <c r="F767" s="28">
        <v>259</v>
      </c>
      <c r="G767" s="74">
        <v>339</v>
      </c>
      <c r="H767" s="28">
        <v>306</v>
      </c>
      <c r="I767" s="23">
        <f>H767+G767+F767+E767+D767+C767+B767</f>
        <v>2012</v>
      </c>
      <c r="J767" s="37">
        <v>277</v>
      </c>
      <c r="K767" s="28">
        <v>357</v>
      </c>
      <c r="L767" s="40">
        <v>346</v>
      </c>
      <c r="M767" s="74">
        <v>246</v>
      </c>
      <c r="N767" s="23">
        <v>261</v>
      </c>
      <c r="O767" s="28">
        <v>203</v>
      </c>
      <c r="P767" s="28">
        <v>200</v>
      </c>
      <c r="Q767" s="40">
        <f>P767+O767+N767+M767+L767+K767+J767</f>
        <v>1890</v>
      </c>
    </row>
    <row r="768" spans="1:17" x14ac:dyDescent="0.35">
      <c r="A768" s="20" t="s">
        <v>3</v>
      </c>
      <c r="B768" s="28">
        <v>657</v>
      </c>
      <c r="C768" s="28">
        <v>697</v>
      </c>
      <c r="D768" s="23">
        <v>644</v>
      </c>
      <c r="E768" s="28">
        <v>641</v>
      </c>
      <c r="F768" s="28">
        <v>678</v>
      </c>
      <c r="G768" s="28">
        <v>706</v>
      </c>
      <c r="H768" s="28">
        <v>661</v>
      </c>
      <c r="I768" s="23">
        <f>H768+G768+F768+E768+D768+C768+B768</f>
        <v>4684</v>
      </c>
      <c r="J768" s="40">
        <v>699</v>
      </c>
      <c r="K768" s="40">
        <v>635</v>
      </c>
      <c r="L768" s="28">
        <v>663</v>
      </c>
      <c r="M768" s="40">
        <v>695</v>
      </c>
      <c r="N768" s="51">
        <v>721</v>
      </c>
      <c r="O768" s="23">
        <v>682</v>
      </c>
      <c r="P768" s="23">
        <v>644</v>
      </c>
      <c r="Q768" s="40">
        <f>P768+O768+N768+M768+L768+K768+J768</f>
        <v>4739</v>
      </c>
    </row>
    <row r="769" spans="1:17" x14ac:dyDescent="0.35">
      <c r="A769" s="20" t="s">
        <v>100</v>
      </c>
      <c r="B769" s="28">
        <v>155</v>
      </c>
      <c r="C769" s="28">
        <v>150</v>
      </c>
      <c r="D769" s="23">
        <v>155</v>
      </c>
      <c r="E769" s="28">
        <v>150</v>
      </c>
      <c r="F769" s="28">
        <v>160</v>
      </c>
      <c r="G769" s="28">
        <v>170</v>
      </c>
      <c r="H769" s="51">
        <v>155</v>
      </c>
      <c r="I769" s="40">
        <f>H769+G769+F769+E769+D769+C769+B769</f>
        <v>1095</v>
      </c>
      <c r="J769" s="51">
        <v>130</v>
      </c>
      <c r="K769" s="51">
        <v>165</v>
      </c>
      <c r="L769" s="51">
        <v>165</v>
      </c>
      <c r="M769" s="51">
        <v>220</v>
      </c>
      <c r="N769" s="28">
        <v>155</v>
      </c>
      <c r="O769" s="51">
        <v>300</v>
      </c>
      <c r="P769" s="51">
        <v>155</v>
      </c>
      <c r="Q769" s="40">
        <f>P769+O769+N768+M769+L769+K769+J769</f>
        <v>1856</v>
      </c>
    </row>
    <row r="770" spans="1:17" x14ac:dyDescent="0.35">
      <c r="A770" s="20" t="s">
        <v>115</v>
      </c>
      <c r="B770" s="28">
        <v>0</v>
      </c>
      <c r="C770" s="28">
        <v>0</v>
      </c>
      <c r="D770" s="28">
        <v>0</v>
      </c>
      <c r="E770" s="28">
        <v>0</v>
      </c>
      <c r="F770" s="28">
        <v>0</v>
      </c>
      <c r="G770" s="28">
        <v>0</v>
      </c>
      <c r="H770" s="28">
        <v>127</v>
      </c>
      <c r="I770" s="23">
        <f>H770+G770+F770+E770+D770+C770+B770</f>
        <v>127</v>
      </c>
      <c r="J770" s="28">
        <v>0</v>
      </c>
      <c r="K770" s="28">
        <v>0</v>
      </c>
      <c r="L770" s="42">
        <v>0</v>
      </c>
      <c r="M770" s="28">
        <v>0</v>
      </c>
      <c r="N770" s="42">
        <v>0</v>
      </c>
      <c r="O770" s="28">
        <v>0</v>
      </c>
      <c r="P770" s="28">
        <v>352</v>
      </c>
      <c r="Q770" s="23">
        <f>P770+O770+N770+M770+L770+K770+J770</f>
        <v>352</v>
      </c>
    </row>
    <row r="771" spans="1:17" x14ac:dyDescent="0.35">
      <c r="A771" s="20" t="s">
        <v>125</v>
      </c>
      <c r="B771" s="28">
        <v>882</v>
      </c>
      <c r="C771" s="28">
        <v>1221</v>
      </c>
      <c r="D771" s="23">
        <v>1229</v>
      </c>
      <c r="E771" s="28">
        <v>2809</v>
      </c>
      <c r="F771" s="28">
        <v>1802</v>
      </c>
      <c r="G771" s="28">
        <v>1782</v>
      </c>
      <c r="H771" s="28">
        <v>2285</v>
      </c>
      <c r="I771" s="23">
        <f>SUM(B771:H771)</f>
        <v>12010</v>
      </c>
      <c r="J771" s="59">
        <v>1998</v>
      </c>
      <c r="K771" s="28">
        <v>1394</v>
      </c>
      <c r="L771" s="72">
        <v>1189</v>
      </c>
      <c r="M771" s="28">
        <v>1538</v>
      </c>
      <c r="N771" s="28">
        <v>3209</v>
      </c>
      <c r="O771" s="28">
        <v>4167</v>
      </c>
      <c r="P771" s="28">
        <v>1534</v>
      </c>
      <c r="Q771" s="23">
        <f>P771+O771+N771+M771+L771+K771+J771</f>
        <v>15029</v>
      </c>
    </row>
    <row r="772" spans="1:17" x14ac:dyDescent="0.35">
      <c r="A772" s="20" t="s">
        <v>119</v>
      </c>
      <c r="B772" s="58">
        <f t="shared" ref="B772:H772" si="276">B771+B770+B769+B768+B767</f>
        <v>1955</v>
      </c>
      <c r="C772" s="58">
        <f t="shared" si="276"/>
        <v>2345</v>
      </c>
      <c r="D772" s="58">
        <f t="shared" si="276"/>
        <v>2317</v>
      </c>
      <c r="E772" s="58">
        <f t="shared" si="276"/>
        <v>3881</v>
      </c>
      <c r="F772" s="58">
        <f t="shared" si="276"/>
        <v>2899</v>
      </c>
      <c r="G772" s="58">
        <f t="shared" si="276"/>
        <v>2997</v>
      </c>
      <c r="H772" s="66">
        <f t="shared" si="276"/>
        <v>3534</v>
      </c>
      <c r="I772" s="75">
        <f>SUM(I767:I771)</f>
        <v>19928</v>
      </c>
      <c r="J772" s="66">
        <f>SUM(J767:J771)</f>
        <v>3104</v>
      </c>
      <c r="K772" s="66">
        <v>2551</v>
      </c>
      <c r="L772" s="66">
        <f>SUM(L767:L771)</f>
        <v>2363</v>
      </c>
      <c r="M772" s="66">
        <f>M771+M770+M769+M768+M767</f>
        <v>2699</v>
      </c>
      <c r="N772" s="66">
        <f>N771+N770+N769+N768+N767</f>
        <v>4346</v>
      </c>
      <c r="O772" s="66">
        <f>SUM(O767:O771)</f>
        <v>5352</v>
      </c>
      <c r="P772" s="58">
        <f>SUM(P767:P771)</f>
        <v>2885</v>
      </c>
      <c r="Q772" s="66">
        <f>Q771+Q770+Q769+Q768+Q767</f>
        <v>23866</v>
      </c>
    </row>
    <row r="773" spans="1:17" x14ac:dyDescent="0.35">
      <c r="A773" s="20" t="s">
        <v>4</v>
      </c>
      <c r="B773" s="23">
        <v>1865</v>
      </c>
      <c r="C773" s="23">
        <v>2115</v>
      </c>
      <c r="D773" s="23">
        <v>1927</v>
      </c>
      <c r="E773" s="23">
        <v>2019</v>
      </c>
      <c r="F773" s="28">
        <v>1572</v>
      </c>
      <c r="G773" s="28">
        <v>2318</v>
      </c>
      <c r="H773" s="28">
        <v>1855</v>
      </c>
      <c r="I773" s="23">
        <f>H773+G773+F773+E773+D773+C773+B773</f>
        <v>13671</v>
      </c>
      <c r="J773" s="61">
        <v>1907</v>
      </c>
      <c r="K773" s="28">
        <v>2011</v>
      </c>
      <c r="L773" s="28">
        <v>2072</v>
      </c>
      <c r="M773" s="74">
        <v>2211</v>
      </c>
      <c r="N773" s="28">
        <v>2180</v>
      </c>
      <c r="O773" s="23">
        <v>2234</v>
      </c>
      <c r="P773" s="23">
        <v>1816</v>
      </c>
      <c r="Q773" s="23">
        <f>P773+O773+N773+M773+L773+K773+J773</f>
        <v>14431</v>
      </c>
    </row>
    <row r="774" spans="1:17" x14ac:dyDescent="0.35">
      <c r="A774" s="20" t="s">
        <v>112</v>
      </c>
      <c r="B774" s="28">
        <v>0</v>
      </c>
      <c r="C774" s="28">
        <v>0</v>
      </c>
      <c r="D774" s="28">
        <v>0</v>
      </c>
      <c r="E774" s="28">
        <v>0</v>
      </c>
      <c r="F774" s="28">
        <v>0</v>
      </c>
      <c r="G774" s="28">
        <v>0</v>
      </c>
      <c r="H774" s="28">
        <v>0</v>
      </c>
      <c r="I774" s="23">
        <f>H774+G774+F774+E774+D774+C774+B774</f>
        <v>0</v>
      </c>
      <c r="J774" s="28">
        <v>0</v>
      </c>
      <c r="K774" s="28">
        <v>0</v>
      </c>
      <c r="L774" s="28">
        <v>0</v>
      </c>
      <c r="M774" s="28">
        <v>0</v>
      </c>
      <c r="N774" s="63">
        <v>0</v>
      </c>
      <c r="O774" s="28">
        <v>0</v>
      </c>
      <c r="P774" s="28">
        <v>0</v>
      </c>
      <c r="Q774" s="23">
        <f>P774+O774+N774+M774+L774+K774+J774</f>
        <v>0</v>
      </c>
    </row>
    <row r="775" spans="1:17" x14ac:dyDescent="0.35">
      <c r="A775" s="20" t="s">
        <v>1175</v>
      </c>
      <c r="B775" s="28">
        <v>0</v>
      </c>
      <c r="C775" s="28">
        <v>0</v>
      </c>
      <c r="D775" s="28">
        <v>0</v>
      </c>
      <c r="E775" s="28">
        <v>0</v>
      </c>
      <c r="F775" s="63">
        <v>0</v>
      </c>
      <c r="G775" s="28">
        <v>0</v>
      </c>
      <c r="H775" s="28">
        <v>0</v>
      </c>
      <c r="I775" s="23">
        <f>H774+G775+F774+E775+D775+C775+B775</f>
        <v>0</v>
      </c>
      <c r="J775" s="28">
        <v>0</v>
      </c>
      <c r="K775" s="63">
        <v>0</v>
      </c>
      <c r="L775" s="59">
        <v>0</v>
      </c>
      <c r="M775" s="28">
        <v>0</v>
      </c>
      <c r="N775" s="63">
        <v>0</v>
      </c>
      <c r="O775" s="28">
        <v>0</v>
      </c>
      <c r="P775" s="28">
        <v>0</v>
      </c>
      <c r="Q775" s="23"/>
    </row>
    <row r="776" spans="1:17" x14ac:dyDescent="0.35">
      <c r="A776" s="20" t="s">
        <v>116</v>
      </c>
      <c r="B776" s="63">
        <v>0</v>
      </c>
      <c r="C776" s="63">
        <v>0</v>
      </c>
      <c r="D776" s="63">
        <v>0</v>
      </c>
      <c r="E776" s="63">
        <v>0</v>
      </c>
      <c r="F776" s="63">
        <v>0</v>
      </c>
      <c r="G776" s="63">
        <v>0</v>
      </c>
      <c r="H776" s="28">
        <v>163</v>
      </c>
      <c r="I776" s="23">
        <f>H776</f>
        <v>163</v>
      </c>
      <c r="J776" s="63">
        <v>0</v>
      </c>
      <c r="K776" s="63">
        <v>0</v>
      </c>
      <c r="L776" s="59">
        <v>0</v>
      </c>
      <c r="M776" s="63">
        <v>0</v>
      </c>
      <c r="N776" s="63">
        <v>0</v>
      </c>
      <c r="O776" s="63">
        <v>0</v>
      </c>
      <c r="P776" s="28"/>
      <c r="Q776" s="23">
        <f>P776+O776+N774+M776+L775+K775+J776</f>
        <v>0</v>
      </c>
    </row>
    <row r="777" spans="1:17" x14ac:dyDescent="0.35">
      <c r="A777" s="20" t="s">
        <v>124</v>
      </c>
      <c r="B777" s="63">
        <v>0</v>
      </c>
      <c r="C777" s="63">
        <v>0</v>
      </c>
      <c r="D777" s="63">
        <v>0</v>
      </c>
      <c r="E777" s="63">
        <v>0</v>
      </c>
      <c r="F777" s="63">
        <v>0</v>
      </c>
      <c r="G777" s="63">
        <v>0</v>
      </c>
      <c r="H777" s="63">
        <v>163</v>
      </c>
      <c r="I777" s="23">
        <f>H777</f>
        <v>163</v>
      </c>
      <c r="J777" s="63">
        <v>0</v>
      </c>
      <c r="K777" s="63">
        <v>0</v>
      </c>
      <c r="L777" s="63">
        <v>0</v>
      </c>
      <c r="M777" s="63">
        <v>0</v>
      </c>
      <c r="N777" s="63">
        <v>0</v>
      </c>
      <c r="O777" s="63">
        <v>0</v>
      </c>
      <c r="P777" s="28"/>
      <c r="Q777" s="23">
        <f>P777+O777+N775+M777+L776+K776+J777</f>
        <v>0</v>
      </c>
    </row>
    <row r="778" spans="1:17" x14ac:dyDescent="0.35">
      <c r="A778" s="20" t="s">
        <v>118</v>
      </c>
      <c r="B778" s="46">
        <f t="shared" ref="B778:H778" si="277">SUM(B773:B777)</f>
        <v>1865</v>
      </c>
      <c r="C778" s="46">
        <f t="shared" si="277"/>
        <v>2115</v>
      </c>
      <c r="D778" s="46">
        <f t="shared" si="277"/>
        <v>1927</v>
      </c>
      <c r="E778" s="46">
        <f t="shared" si="277"/>
        <v>2019</v>
      </c>
      <c r="F778" s="46">
        <f t="shared" si="277"/>
        <v>1572</v>
      </c>
      <c r="G778" s="46">
        <f t="shared" si="277"/>
        <v>2318</v>
      </c>
      <c r="H778" s="46">
        <f t="shared" si="277"/>
        <v>2181</v>
      </c>
      <c r="I778" s="46">
        <f>I777+I776+I775+I774+I773</f>
        <v>13997</v>
      </c>
      <c r="J778" s="46">
        <f>SUM(J773:J777)</f>
        <v>1907</v>
      </c>
      <c r="K778" s="46">
        <v>2011</v>
      </c>
      <c r="L778" s="46">
        <f>L777+L776+L775+L774+L773</f>
        <v>2072</v>
      </c>
      <c r="M778" s="46">
        <f>M777+M776+M775+M774+M773</f>
        <v>2211</v>
      </c>
      <c r="N778" s="46">
        <f>N777+N776+N775+N774+N773</f>
        <v>2180</v>
      </c>
      <c r="O778" s="46">
        <f>SUM(O773:O777)</f>
        <v>2234</v>
      </c>
      <c r="P778" s="46">
        <f>SUM(P773:P777)</f>
        <v>1816</v>
      </c>
      <c r="Q778" s="46">
        <f>SUM(Q773:Q777)</f>
        <v>14431</v>
      </c>
    </row>
    <row r="779" spans="1:17" x14ac:dyDescent="0.35">
      <c r="A779" s="20" t="s">
        <v>99</v>
      </c>
      <c r="B779" s="28">
        <v>182</v>
      </c>
      <c r="C779" s="28">
        <v>810</v>
      </c>
      <c r="D779" s="23">
        <v>733</v>
      </c>
      <c r="E779" s="28">
        <v>887</v>
      </c>
      <c r="F779" s="51">
        <v>992</v>
      </c>
      <c r="G779" s="74">
        <v>243</v>
      </c>
      <c r="H779" s="51">
        <v>216</v>
      </c>
      <c r="I779" s="40">
        <f>H779+G779+F779+E779+D779+C779+B779</f>
        <v>4063</v>
      </c>
      <c r="J779" s="42">
        <v>225</v>
      </c>
      <c r="K779" s="28">
        <v>533</v>
      </c>
      <c r="L779" s="23">
        <v>236</v>
      </c>
      <c r="M779" s="23">
        <v>220</v>
      </c>
      <c r="N779" s="23">
        <v>159</v>
      </c>
      <c r="O779" s="28">
        <v>923</v>
      </c>
      <c r="P779" s="28">
        <v>182</v>
      </c>
      <c r="Q779" s="23">
        <f>P779+O779+N779+M779+L779+K779+J779</f>
        <v>2478</v>
      </c>
    </row>
    <row r="780" spans="1:17" x14ac:dyDescent="0.35">
      <c r="A780" s="20" t="s">
        <v>7</v>
      </c>
      <c r="B780" s="51">
        <v>1594</v>
      </c>
      <c r="C780" s="51">
        <v>1946</v>
      </c>
      <c r="D780" s="51">
        <v>1933</v>
      </c>
      <c r="E780" s="51">
        <v>956</v>
      </c>
      <c r="F780" s="51">
        <v>1310</v>
      </c>
      <c r="G780" s="51">
        <v>1493</v>
      </c>
      <c r="H780" s="53">
        <v>1771</v>
      </c>
      <c r="I780" s="40">
        <f>H780+G780+F780+E780+D780+C780+B780</f>
        <v>11003</v>
      </c>
      <c r="J780" s="50">
        <v>1066</v>
      </c>
      <c r="K780" s="28">
        <v>1863</v>
      </c>
      <c r="L780" s="28">
        <v>1882</v>
      </c>
      <c r="M780" s="28">
        <v>1886</v>
      </c>
      <c r="N780" s="23">
        <v>1153</v>
      </c>
      <c r="O780" s="23">
        <v>1193</v>
      </c>
      <c r="P780" s="23">
        <v>1027</v>
      </c>
      <c r="Q780" s="23">
        <f>P780+O780+N780+M780+L780+K780+J780</f>
        <v>10070</v>
      </c>
    </row>
    <row r="781" spans="1:17" x14ac:dyDescent="0.35">
      <c r="A781" s="20" t="s">
        <v>103</v>
      </c>
      <c r="B781" s="51">
        <v>724</v>
      </c>
      <c r="C781" s="51">
        <v>744</v>
      </c>
      <c r="D781" s="51">
        <v>722</v>
      </c>
      <c r="E781" s="51">
        <v>738</v>
      </c>
      <c r="F781" s="50">
        <v>742</v>
      </c>
      <c r="G781" s="28">
        <v>695</v>
      </c>
      <c r="H781" s="50">
        <v>740</v>
      </c>
      <c r="I781" s="40">
        <f>H781+G781+F781+E781+D781+C781+B781</f>
        <v>5105</v>
      </c>
      <c r="J781" s="50">
        <v>747</v>
      </c>
      <c r="K781" s="28">
        <v>726</v>
      </c>
      <c r="L781" s="28">
        <v>727</v>
      </c>
      <c r="M781" s="28">
        <v>750</v>
      </c>
      <c r="N781" s="40">
        <v>739</v>
      </c>
      <c r="O781" s="23">
        <v>747</v>
      </c>
      <c r="P781" s="23">
        <v>729</v>
      </c>
      <c r="Q781" s="23">
        <f>P781+O781+N779+M781+L780+K780+J781</f>
        <v>6877</v>
      </c>
    </row>
    <row r="782" spans="1:17" x14ac:dyDescent="0.35">
      <c r="A782" s="20" t="s">
        <v>1178</v>
      </c>
      <c r="B782" s="50">
        <v>0</v>
      </c>
      <c r="C782" s="50">
        <v>0</v>
      </c>
      <c r="D782" s="50">
        <v>0</v>
      </c>
      <c r="E782" s="50">
        <v>0</v>
      </c>
      <c r="F782" s="28">
        <v>0</v>
      </c>
      <c r="G782" s="50">
        <v>0</v>
      </c>
      <c r="H782" s="28">
        <v>0</v>
      </c>
      <c r="I782" s="28">
        <v>0</v>
      </c>
      <c r="J782" s="28">
        <v>0</v>
      </c>
      <c r="K782" s="28">
        <v>0</v>
      </c>
      <c r="L782" s="59">
        <v>0</v>
      </c>
      <c r="M782" s="28">
        <v>0</v>
      </c>
      <c r="N782" s="73">
        <v>0</v>
      </c>
      <c r="O782" s="23">
        <v>0</v>
      </c>
      <c r="P782" s="23">
        <v>0</v>
      </c>
      <c r="Q782" s="23">
        <f>P782+O782+N780+M782+L781+K781+J782</f>
        <v>2606</v>
      </c>
    </row>
    <row r="783" spans="1:17" x14ac:dyDescent="0.35">
      <c r="A783" s="20" t="s">
        <v>1177</v>
      </c>
      <c r="B783" s="28">
        <v>0</v>
      </c>
      <c r="C783" s="28">
        <v>0</v>
      </c>
      <c r="D783" s="28">
        <v>0</v>
      </c>
      <c r="E783" s="28">
        <v>0</v>
      </c>
      <c r="F783" s="28">
        <v>0</v>
      </c>
      <c r="G783" s="28">
        <v>0</v>
      </c>
      <c r="H783" s="28">
        <v>0</v>
      </c>
      <c r="I783" s="23">
        <f>H782+G783+F782+E783+D783+C783+B783</f>
        <v>0</v>
      </c>
      <c r="J783" s="73">
        <v>0</v>
      </c>
      <c r="K783" s="73">
        <v>0</v>
      </c>
      <c r="L783" s="73">
        <v>0</v>
      </c>
      <c r="M783" s="73">
        <v>0</v>
      </c>
      <c r="N783" s="73">
        <v>0</v>
      </c>
      <c r="O783" s="40">
        <v>0</v>
      </c>
      <c r="P783" s="40">
        <v>0</v>
      </c>
      <c r="Q783" s="23">
        <f>P783+O783+N781+M783+L782+K782+J783</f>
        <v>739</v>
      </c>
    </row>
    <row r="784" spans="1:17" x14ac:dyDescent="0.35">
      <c r="A784" s="20" t="s">
        <v>120</v>
      </c>
      <c r="B784" s="70">
        <f t="shared" ref="B784:H784" si="278">SUM(B779:B783)</f>
        <v>2500</v>
      </c>
      <c r="C784" s="70">
        <f t="shared" si="278"/>
        <v>3500</v>
      </c>
      <c r="D784" s="69">
        <f t="shared" si="278"/>
        <v>3388</v>
      </c>
      <c r="E784" s="69">
        <f t="shared" si="278"/>
        <v>2581</v>
      </c>
      <c r="F784" s="69">
        <f t="shared" si="278"/>
        <v>3044</v>
      </c>
      <c r="G784" s="69">
        <f t="shared" si="278"/>
        <v>2431</v>
      </c>
      <c r="H784" s="69">
        <f t="shared" si="278"/>
        <v>2727</v>
      </c>
      <c r="I784" s="71">
        <f>I783+I782+I781+I780+I779</f>
        <v>20171</v>
      </c>
      <c r="J784" s="69">
        <f>J783+J782+J781+J780+J779</f>
        <v>2038</v>
      </c>
      <c r="K784" s="69">
        <v>3122</v>
      </c>
      <c r="L784" s="69">
        <f t="shared" ref="L784:Q784" si="279">L783+L782+L781+L780+L779</f>
        <v>2845</v>
      </c>
      <c r="M784" s="69">
        <f t="shared" si="279"/>
        <v>2856</v>
      </c>
      <c r="N784" s="69">
        <f t="shared" si="279"/>
        <v>2051</v>
      </c>
      <c r="O784" s="69">
        <f t="shared" si="279"/>
        <v>2863</v>
      </c>
      <c r="P784" s="69">
        <f t="shared" si="279"/>
        <v>1938</v>
      </c>
      <c r="Q784" s="69">
        <f t="shared" si="279"/>
        <v>22770</v>
      </c>
    </row>
    <row r="785" spans="1:17" x14ac:dyDescent="0.35">
      <c r="A785" s="20" t="s">
        <v>11</v>
      </c>
      <c r="B785" s="57">
        <f t="shared" ref="B785:G785" si="280">B784+B778+B772</f>
        <v>6320</v>
      </c>
      <c r="C785" s="57">
        <f t="shared" si="280"/>
        <v>7960</v>
      </c>
      <c r="D785" s="57">
        <f t="shared" si="280"/>
        <v>7632</v>
      </c>
      <c r="E785" s="57">
        <f t="shared" si="280"/>
        <v>8481</v>
      </c>
      <c r="F785" s="57">
        <f t="shared" si="280"/>
        <v>7515</v>
      </c>
      <c r="G785" s="57">
        <f t="shared" si="280"/>
        <v>7746</v>
      </c>
      <c r="H785" s="57">
        <f>H784+H778+H773</f>
        <v>6763</v>
      </c>
      <c r="I785" s="57">
        <f>I784+I778+I772</f>
        <v>54096</v>
      </c>
      <c r="J785" s="57">
        <f>J784+J778+J772</f>
        <v>7049</v>
      </c>
      <c r="K785" s="57">
        <f>K784+K778+K773</f>
        <v>7144</v>
      </c>
      <c r="L785" s="57">
        <f>L784+L778+L773</f>
        <v>6989</v>
      </c>
      <c r="M785" s="57">
        <f>M784+M778+M772</f>
        <v>7766</v>
      </c>
      <c r="N785" s="57">
        <f>N784+N778+N772</f>
        <v>8577</v>
      </c>
      <c r="O785" s="57">
        <f>O784+O778+O772</f>
        <v>10449</v>
      </c>
      <c r="P785" s="57">
        <f>P784+P778+P772</f>
        <v>6639</v>
      </c>
      <c r="Q785" s="57">
        <f>Q784+Q778+Q772</f>
        <v>61067</v>
      </c>
    </row>
    <row r="787" spans="1:17" x14ac:dyDescent="0.35">
      <c r="A787" s="21" t="s">
        <v>0</v>
      </c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</row>
    <row r="788" spans="1:17" ht="15.5" x14ac:dyDescent="0.35">
      <c r="A788" s="20" t="s">
        <v>1</v>
      </c>
      <c r="B788" s="64" t="s">
        <v>889</v>
      </c>
      <c r="C788" s="64" t="s">
        <v>914</v>
      </c>
      <c r="D788" s="64" t="s">
        <v>915</v>
      </c>
      <c r="E788" s="64" t="s">
        <v>916</v>
      </c>
      <c r="F788" s="64" t="s">
        <v>917</v>
      </c>
      <c r="G788" s="64" t="s">
        <v>918</v>
      </c>
      <c r="H788" s="64" t="s">
        <v>919</v>
      </c>
      <c r="I788" s="65" t="s">
        <v>1982</v>
      </c>
      <c r="J788" s="64" t="s">
        <v>920</v>
      </c>
      <c r="K788" s="64" t="s">
        <v>922</v>
      </c>
      <c r="L788" s="64" t="s">
        <v>923</v>
      </c>
      <c r="M788" s="64" t="s">
        <v>924</v>
      </c>
      <c r="N788" s="64" t="s">
        <v>925</v>
      </c>
      <c r="O788" s="64" t="s">
        <v>926</v>
      </c>
      <c r="P788" s="64" t="s">
        <v>927</v>
      </c>
      <c r="Q788" s="65" t="s">
        <v>1986</v>
      </c>
    </row>
    <row r="789" spans="1:17" x14ac:dyDescent="0.35">
      <c r="A789" s="20" t="s">
        <v>2</v>
      </c>
      <c r="B789" s="28">
        <v>216</v>
      </c>
      <c r="C789" s="28">
        <v>311</v>
      </c>
      <c r="D789" s="23">
        <v>297</v>
      </c>
      <c r="E789" s="28">
        <v>281</v>
      </c>
      <c r="F789" s="28">
        <v>292</v>
      </c>
      <c r="G789" s="74">
        <v>263</v>
      </c>
      <c r="H789" s="28">
        <v>285</v>
      </c>
      <c r="I789" s="23">
        <f>H789+G789+F789+E789+D789+C789+B789</f>
        <v>1945</v>
      </c>
      <c r="J789" s="37">
        <v>235</v>
      </c>
      <c r="K789" s="28">
        <v>276</v>
      </c>
      <c r="L789" s="40">
        <v>316</v>
      </c>
      <c r="M789" s="74">
        <v>331</v>
      </c>
      <c r="N789" s="23">
        <v>404</v>
      </c>
      <c r="O789" s="28">
        <v>227</v>
      </c>
      <c r="P789" s="28">
        <v>289</v>
      </c>
      <c r="Q789" s="40">
        <f>P789+O789+N789+M789+L789+K789+J789</f>
        <v>2078</v>
      </c>
    </row>
    <row r="790" spans="1:17" x14ac:dyDescent="0.35">
      <c r="A790" s="20" t="s">
        <v>3</v>
      </c>
      <c r="B790" s="28">
        <v>578</v>
      </c>
      <c r="C790" s="28">
        <v>658</v>
      </c>
      <c r="D790" s="23">
        <v>705</v>
      </c>
      <c r="E790" s="28">
        <v>708</v>
      </c>
      <c r="F790" s="28">
        <v>613</v>
      </c>
      <c r="G790" s="28">
        <v>714</v>
      </c>
      <c r="H790" s="28">
        <v>681</v>
      </c>
      <c r="I790" s="23">
        <f>H790+G790+F790+E790+D790+C790+B790</f>
        <v>4657</v>
      </c>
      <c r="J790" s="40">
        <v>619</v>
      </c>
      <c r="K790" s="40">
        <v>634</v>
      </c>
      <c r="L790" s="28">
        <v>670</v>
      </c>
      <c r="M790" s="40">
        <v>709</v>
      </c>
      <c r="N790" s="51">
        <v>649</v>
      </c>
      <c r="O790" s="23">
        <v>578</v>
      </c>
      <c r="P790" s="23">
        <v>674</v>
      </c>
      <c r="Q790" s="40">
        <f>P790+O790+N790+M790+L790+K790+J790</f>
        <v>4533</v>
      </c>
    </row>
    <row r="791" spans="1:17" x14ac:dyDescent="0.35">
      <c r="A791" s="20" t="s">
        <v>100</v>
      </c>
      <c r="B791" s="28">
        <v>160</v>
      </c>
      <c r="C791" s="28">
        <v>165</v>
      </c>
      <c r="D791" s="23">
        <v>205</v>
      </c>
      <c r="E791" s="28">
        <v>230</v>
      </c>
      <c r="F791" s="28">
        <v>160</v>
      </c>
      <c r="G791" s="28">
        <v>165</v>
      </c>
      <c r="H791" s="51">
        <v>300</v>
      </c>
      <c r="I791" s="40">
        <f>H791+G791+F791+E791+D791+C791+B791</f>
        <v>1385</v>
      </c>
      <c r="J791" s="51">
        <v>168</v>
      </c>
      <c r="K791" s="51">
        <v>155</v>
      </c>
      <c r="L791" s="51">
        <v>340</v>
      </c>
      <c r="M791" s="51">
        <v>165</v>
      </c>
      <c r="N791" s="28">
        <v>300</v>
      </c>
      <c r="O791" s="51">
        <v>230</v>
      </c>
      <c r="P791" s="51">
        <v>140</v>
      </c>
      <c r="Q791" s="40">
        <f>P791+O791+N790+M791+L791+K791+J791</f>
        <v>1847</v>
      </c>
    </row>
    <row r="792" spans="1:17" x14ac:dyDescent="0.35">
      <c r="A792" s="20" t="s">
        <v>115</v>
      </c>
      <c r="B792" s="28">
        <v>0</v>
      </c>
      <c r="C792" s="28">
        <v>0</v>
      </c>
      <c r="D792" s="28">
        <v>0</v>
      </c>
      <c r="E792" s="28">
        <v>0</v>
      </c>
      <c r="F792" s="28">
        <v>0</v>
      </c>
      <c r="G792" s="28">
        <v>0</v>
      </c>
      <c r="H792" s="28"/>
      <c r="I792" s="23">
        <f>H792+G792+F792+E792+D792+C792+B792</f>
        <v>0</v>
      </c>
      <c r="J792" s="28">
        <v>0</v>
      </c>
      <c r="K792" s="28">
        <v>0</v>
      </c>
      <c r="L792" s="42">
        <v>0</v>
      </c>
      <c r="M792" s="28">
        <v>0</v>
      </c>
      <c r="N792" s="42">
        <v>0</v>
      </c>
      <c r="O792" s="28">
        <v>0</v>
      </c>
      <c r="P792" s="28">
        <v>180</v>
      </c>
      <c r="Q792" s="23">
        <f>P792+O792+N792+M792+L792+K792+J792</f>
        <v>180</v>
      </c>
    </row>
    <row r="793" spans="1:17" x14ac:dyDescent="0.35">
      <c r="A793" s="20" t="s">
        <v>125</v>
      </c>
      <c r="B793" s="28">
        <v>1503</v>
      </c>
      <c r="C793" s="28">
        <v>3274</v>
      </c>
      <c r="D793" s="23">
        <v>1680</v>
      </c>
      <c r="E793" s="28">
        <v>3300</v>
      </c>
      <c r="F793" s="28">
        <v>3209</v>
      </c>
      <c r="G793" s="28">
        <v>2855</v>
      </c>
      <c r="H793" s="28">
        <v>2224</v>
      </c>
      <c r="I793" s="23">
        <f>SUM(B793:H793)</f>
        <v>18045</v>
      </c>
      <c r="J793" s="59">
        <v>4073</v>
      </c>
      <c r="K793" s="28">
        <v>4168</v>
      </c>
      <c r="L793" s="72">
        <v>1487</v>
      </c>
      <c r="M793" s="28">
        <v>4029</v>
      </c>
      <c r="N793" s="28">
        <v>2286</v>
      </c>
      <c r="O793" s="28">
        <v>2728</v>
      </c>
      <c r="P793" s="28">
        <v>2287</v>
      </c>
      <c r="Q793" s="23">
        <f>P793+O793+N793+M793+L793+K793+J793</f>
        <v>21058</v>
      </c>
    </row>
    <row r="794" spans="1:17" x14ac:dyDescent="0.35">
      <c r="A794" s="20" t="s">
        <v>119</v>
      </c>
      <c r="B794" s="58">
        <f t="shared" ref="B794:H794" si="281">B793+B792+B791+B790+B789</f>
        <v>2457</v>
      </c>
      <c r="C794" s="58">
        <f t="shared" si="281"/>
        <v>4408</v>
      </c>
      <c r="D794" s="58">
        <f t="shared" si="281"/>
        <v>2887</v>
      </c>
      <c r="E794" s="58">
        <f t="shared" si="281"/>
        <v>4519</v>
      </c>
      <c r="F794" s="58">
        <f t="shared" si="281"/>
        <v>4274</v>
      </c>
      <c r="G794" s="58">
        <f t="shared" si="281"/>
        <v>3997</v>
      </c>
      <c r="H794" s="66">
        <f t="shared" si="281"/>
        <v>3490</v>
      </c>
      <c r="I794" s="75">
        <f>SUM(I789:I793)</f>
        <v>26032</v>
      </c>
      <c r="J794" s="66">
        <f>SUM(J789:J793)</f>
        <v>5095</v>
      </c>
      <c r="K794" s="66">
        <f>SUM(K789:K793)</f>
        <v>5233</v>
      </c>
      <c r="L794" s="66">
        <f>SUM(L789:L793)</f>
        <v>2813</v>
      </c>
      <c r="M794" s="66">
        <f>M793+M792+M791+M790+M789</f>
        <v>5234</v>
      </c>
      <c r="N794" s="66">
        <f>N793+N792+N791+N790+N789</f>
        <v>3639</v>
      </c>
      <c r="O794" s="66">
        <f>SUM(O789:O793)</f>
        <v>3763</v>
      </c>
      <c r="P794" s="58">
        <f>SUM(P789:P793)</f>
        <v>3570</v>
      </c>
      <c r="Q794" s="66">
        <f>Q793+Q792+Q791+Q790+Q789</f>
        <v>29696</v>
      </c>
    </row>
    <row r="795" spans="1:17" x14ac:dyDescent="0.35">
      <c r="A795" s="20" t="s">
        <v>4</v>
      </c>
      <c r="B795" s="23">
        <v>1636</v>
      </c>
      <c r="C795" s="23">
        <v>2049</v>
      </c>
      <c r="D795" s="23">
        <v>1782</v>
      </c>
      <c r="E795" s="23">
        <v>1958</v>
      </c>
      <c r="F795" s="28">
        <v>2035</v>
      </c>
      <c r="G795" s="28">
        <v>2061</v>
      </c>
      <c r="H795" s="28">
        <v>2093</v>
      </c>
      <c r="I795" s="23">
        <f>H795+G795+F795+E795+D795+C795+B795</f>
        <v>13614</v>
      </c>
      <c r="J795" s="61">
        <v>1853</v>
      </c>
      <c r="K795" s="28">
        <v>1774</v>
      </c>
      <c r="L795" s="28">
        <v>2143</v>
      </c>
      <c r="M795" s="74">
        <v>1672</v>
      </c>
      <c r="N795" s="28">
        <v>2078</v>
      </c>
      <c r="O795" s="23">
        <v>2027</v>
      </c>
      <c r="P795" s="23">
        <v>1771</v>
      </c>
      <c r="Q795" s="23">
        <f>P795+O795+N795+M795+L795+K795+J795</f>
        <v>13318</v>
      </c>
    </row>
    <row r="796" spans="1:17" x14ac:dyDescent="0.35">
      <c r="A796" s="20" t="s">
        <v>112</v>
      </c>
      <c r="B796" s="28">
        <v>0</v>
      </c>
      <c r="C796" s="28">
        <v>0</v>
      </c>
      <c r="D796" s="28">
        <v>0</v>
      </c>
      <c r="E796" s="28">
        <v>0</v>
      </c>
      <c r="F796" s="28">
        <v>0</v>
      </c>
      <c r="G796" s="28">
        <v>0</v>
      </c>
      <c r="H796" s="28">
        <v>0</v>
      </c>
      <c r="I796" s="23">
        <f>H796+G796+F796+E796+D796+C796+B796</f>
        <v>0</v>
      </c>
      <c r="J796" s="28">
        <v>0</v>
      </c>
      <c r="K796" s="28">
        <v>0</v>
      </c>
      <c r="L796" s="28">
        <v>0</v>
      </c>
      <c r="M796" s="28">
        <v>0</v>
      </c>
      <c r="N796" s="63">
        <v>0</v>
      </c>
      <c r="O796" s="28">
        <v>0</v>
      </c>
      <c r="P796" s="28"/>
      <c r="Q796" s="23">
        <f>P796+O796+N796+M796+L796+K796+J796</f>
        <v>0</v>
      </c>
    </row>
    <row r="797" spans="1:17" x14ac:dyDescent="0.35">
      <c r="A797" s="20" t="s">
        <v>1175</v>
      </c>
      <c r="B797" s="28">
        <v>0</v>
      </c>
      <c r="C797" s="28">
        <v>0</v>
      </c>
      <c r="D797" s="28">
        <v>0</v>
      </c>
      <c r="E797" s="28">
        <v>0</v>
      </c>
      <c r="F797" s="63">
        <v>0</v>
      </c>
      <c r="G797" s="28">
        <v>0</v>
      </c>
      <c r="H797" s="28">
        <v>0</v>
      </c>
      <c r="I797" s="23">
        <f>H796+G797+F796+E797+D797+C797+B797</f>
        <v>0</v>
      </c>
      <c r="J797" s="28">
        <v>0</v>
      </c>
      <c r="K797" s="63">
        <v>0</v>
      </c>
      <c r="L797" s="59">
        <v>0</v>
      </c>
      <c r="M797" s="28">
        <v>0</v>
      </c>
      <c r="N797" s="63">
        <v>0</v>
      </c>
      <c r="O797" s="28">
        <v>0</v>
      </c>
      <c r="P797" s="28"/>
      <c r="Q797" s="23"/>
    </row>
    <row r="798" spans="1:17" x14ac:dyDescent="0.35">
      <c r="A798" s="20" t="s">
        <v>116</v>
      </c>
      <c r="B798" s="63">
        <v>0</v>
      </c>
      <c r="C798" s="63">
        <v>0</v>
      </c>
      <c r="D798" s="63">
        <v>0</v>
      </c>
      <c r="E798" s="63">
        <v>0</v>
      </c>
      <c r="F798" s="63">
        <v>0</v>
      </c>
      <c r="G798" s="63">
        <v>0</v>
      </c>
      <c r="H798" s="28"/>
      <c r="I798" s="23">
        <f>H798</f>
        <v>0</v>
      </c>
      <c r="J798" s="63">
        <v>0</v>
      </c>
      <c r="K798" s="63">
        <v>0</v>
      </c>
      <c r="L798" s="59">
        <v>0</v>
      </c>
      <c r="M798" s="63">
        <v>0</v>
      </c>
      <c r="N798" s="63">
        <v>0</v>
      </c>
      <c r="O798" s="63">
        <v>0</v>
      </c>
      <c r="P798" s="28"/>
      <c r="Q798" s="23">
        <f>P798+O798+N796+M798+L797+K797+J798</f>
        <v>0</v>
      </c>
    </row>
    <row r="799" spans="1:17" x14ac:dyDescent="0.35">
      <c r="A799" s="20" t="s">
        <v>124</v>
      </c>
      <c r="B799" s="63">
        <v>0</v>
      </c>
      <c r="C799" s="63">
        <v>0</v>
      </c>
      <c r="D799" s="63">
        <v>0</v>
      </c>
      <c r="E799" s="63">
        <v>0</v>
      </c>
      <c r="F799" s="63">
        <v>0</v>
      </c>
      <c r="G799" s="63">
        <v>0</v>
      </c>
      <c r="H799" s="63"/>
      <c r="I799" s="23">
        <f>H799</f>
        <v>0</v>
      </c>
      <c r="J799" s="63">
        <v>0</v>
      </c>
      <c r="K799" s="63">
        <v>0</v>
      </c>
      <c r="L799" s="63">
        <v>0</v>
      </c>
      <c r="M799" s="63">
        <v>0</v>
      </c>
      <c r="N799" s="63">
        <v>0</v>
      </c>
      <c r="O799" s="63">
        <v>0</v>
      </c>
      <c r="P799" s="28"/>
      <c r="Q799" s="23">
        <f>P799+O799+N797+M799+L798+K798+J799</f>
        <v>0</v>
      </c>
    </row>
    <row r="800" spans="1:17" x14ac:dyDescent="0.35">
      <c r="A800" s="20" t="s">
        <v>118</v>
      </c>
      <c r="B800" s="46">
        <f t="shared" ref="B800:H800" si="282">SUM(B795:B799)</f>
        <v>1636</v>
      </c>
      <c r="C800" s="46">
        <f t="shared" si="282"/>
        <v>2049</v>
      </c>
      <c r="D800" s="46">
        <f t="shared" si="282"/>
        <v>1782</v>
      </c>
      <c r="E800" s="46">
        <f t="shared" si="282"/>
        <v>1958</v>
      </c>
      <c r="F800" s="46">
        <f t="shared" si="282"/>
        <v>2035</v>
      </c>
      <c r="G800" s="46">
        <f t="shared" si="282"/>
        <v>2061</v>
      </c>
      <c r="H800" s="46">
        <f t="shared" si="282"/>
        <v>2093</v>
      </c>
      <c r="I800" s="46">
        <f>I799+I798+I797+I796+I795</f>
        <v>13614</v>
      </c>
      <c r="J800" s="46">
        <f>SUM(J795:J799)</f>
        <v>1853</v>
      </c>
      <c r="K800" s="46">
        <f>SUM(K795:K799)</f>
        <v>1774</v>
      </c>
      <c r="L800" s="46">
        <f>L799+L798+L797+L796+L795</f>
        <v>2143</v>
      </c>
      <c r="M800" s="46">
        <f>M799+M798+M797+M796+M795</f>
        <v>1672</v>
      </c>
      <c r="N800" s="46">
        <f>N799+N798+N797+N796+N795</f>
        <v>2078</v>
      </c>
      <c r="O800" s="46">
        <f>SUM(O795:O799)</f>
        <v>2027</v>
      </c>
      <c r="P800" s="46">
        <f>SUM(P795:P799)</f>
        <v>1771</v>
      </c>
      <c r="Q800" s="46">
        <f>SUM(Q795:Q799)</f>
        <v>13318</v>
      </c>
    </row>
    <row r="801" spans="1:17" x14ac:dyDescent="0.35">
      <c r="A801" s="20" t="s">
        <v>99</v>
      </c>
      <c r="B801" s="28">
        <v>426</v>
      </c>
      <c r="C801" s="28">
        <v>770</v>
      </c>
      <c r="D801" s="23">
        <v>237</v>
      </c>
      <c r="E801" s="28">
        <v>250</v>
      </c>
      <c r="F801" s="51">
        <v>216</v>
      </c>
      <c r="G801" s="74">
        <v>543</v>
      </c>
      <c r="H801" s="51">
        <v>534</v>
      </c>
      <c r="I801" s="40">
        <f>H801+G801+F801+E801+D801+C801+B801</f>
        <v>2976</v>
      </c>
      <c r="J801" s="42">
        <v>505</v>
      </c>
      <c r="K801" s="28">
        <v>553</v>
      </c>
      <c r="L801" s="23">
        <v>1113</v>
      </c>
      <c r="M801" s="23">
        <v>193</v>
      </c>
      <c r="N801" s="23">
        <v>549</v>
      </c>
      <c r="O801" s="28">
        <v>557</v>
      </c>
      <c r="P801" s="28">
        <v>955</v>
      </c>
      <c r="Q801" s="40">
        <f>SUM(J801:P801)</f>
        <v>4425</v>
      </c>
    </row>
    <row r="802" spans="1:17" x14ac:dyDescent="0.35">
      <c r="A802" s="20" t="s">
        <v>7</v>
      </c>
      <c r="B802" s="51">
        <v>1270</v>
      </c>
      <c r="C802" s="51">
        <v>1519</v>
      </c>
      <c r="D802" s="51">
        <v>1566</v>
      </c>
      <c r="E802" s="51">
        <v>1129</v>
      </c>
      <c r="F802" s="51">
        <v>1256</v>
      </c>
      <c r="G802" s="51">
        <v>1070</v>
      </c>
      <c r="H802" s="53">
        <v>1105</v>
      </c>
      <c r="I802" s="40">
        <f>H802+G802+F802+E802+D802+C802+B802</f>
        <v>8915</v>
      </c>
      <c r="J802" s="50">
        <v>167</v>
      </c>
      <c r="K802" s="28">
        <v>424</v>
      </c>
      <c r="L802" s="28">
        <v>1754</v>
      </c>
      <c r="M802" s="28">
        <v>1381</v>
      </c>
      <c r="N802" s="23">
        <v>1380</v>
      </c>
      <c r="O802" s="23">
        <v>1450</v>
      </c>
      <c r="P802" s="23">
        <v>715</v>
      </c>
      <c r="Q802" s="40">
        <f>SUM(J802:P802)</f>
        <v>7271</v>
      </c>
    </row>
    <row r="803" spans="1:17" x14ac:dyDescent="0.35">
      <c r="A803" s="20" t="s">
        <v>103</v>
      </c>
      <c r="B803" s="51">
        <v>746</v>
      </c>
      <c r="C803" s="51">
        <v>757</v>
      </c>
      <c r="D803" s="51">
        <v>721</v>
      </c>
      <c r="E803" s="51">
        <v>744</v>
      </c>
      <c r="F803" s="50">
        <v>744</v>
      </c>
      <c r="G803" s="28">
        <v>723</v>
      </c>
      <c r="H803" s="50">
        <v>767</v>
      </c>
      <c r="I803" s="40">
        <f>H803+G803+F803+E803+D803+C803+B803</f>
        <v>5202</v>
      </c>
      <c r="J803" s="50">
        <v>636</v>
      </c>
      <c r="K803" s="28">
        <v>724</v>
      </c>
      <c r="L803" s="28">
        <v>743</v>
      </c>
      <c r="M803" s="28">
        <v>747</v>
      </c>
      <c r="N803" s="40">
        <v>739</v>
      </c>
      <c r="O803" s="23">
        <v>749</v>
      </c>
      <c r="P803" s="23">
        <v>1398</v>
      </c>
      <c r="Q803" s="40">
        <f>SUM(J803:P803)</f>
        <v>5736</v>
      </c>
    </row>
    <row r="804" spans="1:17" x14ac:dyDescent="0.35">
      <c r="A804" s="20" t="s">
        <v>1178</v>
      </c>
      <c r="B804" s="50">
        <v>0</v>
      </c>
      <c r="C804" s="50">
        <v>0</v>
      </c>
      <c r="D804" s="50">
        <v>0</v>
      </c>
      <c r="E804" s="50">
        <v>0</v>
      </c>
      <c r="F804" s="28">
        <v>0</v>
      </c>
      <c r="G804" s="50">
        <v>0</v>
      </c>
      <c r="H804" s="28">
        <v>0</v>
      </c>
      <c r="I804" s="28">
        <v>0</v>
      </c>
      <c r="J804" s="28">
        <v>0</v>
      </c>
      <c r="K804" s="28">
        <v>0</v>
      </c>
      <c r="L804" s="59">
        <v>0</v>
      </c>
      <c r="M804" s="28">
        <v>0</v>
      </c>
      <c r="N804" s="73">
        <v>0</v>
      </c>
      <c r="O804" s="23">
        <v>0</v>
      </c>
      <c r="P804" s="23"/>
      <c r="Q804" s="40">
        <f>SUM(J804:P804)</f>
        <v>0</v>
      </c>
    </row>
    <row r="805" spans="1:17" x14ac:dyDescent="0.35">
      <c r="A805" s="20" t="s">
        <v>1177</v>
      </c>
      <c r="B805" s="28">
        <v>0</v>
      </c>
      <c r="C805" s="28">
        <v>0</v>
      </c>
      <c r="D805" s="28">
        <v>0</v>
      </c>
      <c r="E805" s="28">
        <v>0</v>
      </c>
      <c r="F805" s="28">
        <v>0</v>
      </c>
      <c r="G805" s="28">
        <v>0</v>
      </c>
      <c r="H805" s="28">
        <v>0</v>
      </c>
      <c r="I805" s="23">
        <f>H804+G805+F804+E805+D805+C805+B805</f>
        <v>0</v>
      </c>
      <c r="J805" s="73">
        <v>0</v>
      </c>
      <c r="K805" s="73">
        <v>0</v>
      </c>
      <c r="L805" s="73">
        <v>0</v>
      </c>
      <c r="M805" s="73">
        <v>0</v>
      </c>
      <c r="N805" s="73">
        <v>0</v>
      </c>
      <c r="O805" s="40">
        <v>0</v>
      </c>
      <c r="P805" s="40"/>
      <c r="Q805" s="40">
        <f>SUM(J805:P805)</f>
        <v>0</v>
      </c>
    </row>
    <row r="806" spans="1:17" x14ac:dyDescent="0.35">
      <c r="A806" s="20" t="s">
        <v>120</v>
      </c>
      <c r="B806" s="70">
        <f t="shared" ref="B806:H806" si="283">SUM(B801:B805)</f>
        <v>2442</v>
      </c>
      <c r="C806" s="70">
        <f t="shared" si="283"/>
        <v>3046</v>
      </c>
      <c r="D806" s="69">
        <f t="shared" si="283"/>
        <v>2524</v>
      </c>
      <c r="E806" s="69">
        <f t="shared" si="283"/>
        <v>2123</v>
      </c>
      <c r="F806" s="69">
        <f t="shared" si="283"/>
        <v>2216</v>
      </c>
      <c r="G806" s="69">
        <f t="shared" si="283"/>
        <v>2336</v>
      </c>
      <c r="H806" s="69">
        <f t="shared" si="283"/>
        <v>2406</v>
      </c>
      <c r="I806" s="71">
        <f t="shared" ref="I806:Q806" si="284">I805+I804+I803+I802+I801</f>
        <v>17093</v>
      </c>
      <c r="J806" s="69">
        <f t="shared" si="284"/>
        <v>1308</v>
      </c>
      <c r="K806" s="69">
        <f t="shared" si="284"/>
        <v>1701</v>
      </c>
      <c r="L806" s="69">
        <f t="shared" si="284"/>
        <v>3610</v>
      </c>
      <c r="M806" s="69">
        <f t="shared" si="284"/>
        <v>2321</v>
      </c>
      <c r="N806" s="69">
        <f t="shared" si="284"/>
        <v>2668</v>
      </c>
      <c r="O806" s="69">
        <f t="shared" si="284"/>
        <v>2756</v>
      </c>
      <c r="P806" s="69">
        <f t="shared" si="284"/>
        <v>3068</v>
      </c>
      <c r="Q806" s="69">
        <f t="shared" si="284"/>
        <v>17432</v>
      </c>
    </row>
    <row r="807" spans="1:17" x14ac:dyDescent="0.35">
      <c r="A807" s="20" t="s">
        <v>11</v>
      </c>
      <c r="B807" s="57">
        <f>B806+B800+B794</f>
        <v>6535</v>
      </c>
      <c r="C807" s="57">
        <f>C806+C800+C794</f>
        <v>9503</v>
      </c>
      <c r="D807" s="57">
        <f>D806+D800+D794</f>
        <v>7193</v>
      </c>
      <c r="E807" s="57">
        <f t="shared" ref="E807:O807" si="285">E806+E800+E794</f>
        <v>8600</v>
      </c>
      <c r="F807" s="57">
        <f t="shared" si="285"/>
        <v>8525</v>
      </c>
      <c r="G807" s="57">
        <f t="shared" si="285"/>
        <v>8394</v>
      </c>
      <c r="H807" s="57">
        <f t="shared" si="285"/>
        <v>7989</v>
      </c>
      <c r="I807" s="57">
        <f t="shared" si="285"/>
        <v>56739</v>
      </c>
      <c r="J807" s="57">
        <f t="shared" si="285"/>
        <v>8256</v>
      </c>
      <c r="K807" s="57">
        <f t="shared" si="285"/>
        <v>8708</v>
      </c>
      <c r="L807" s="57">
        <f t="shared" si="285"/>
        <v>8566</v>
      </c>
      <c r="M807" s="57">
        <f>M806+M800+M794</f>
        <v>9227</v>
      </c>
      <c r="N807" s="57">
        <f t="shared" si="285"/>
        <v>8385</v>
      </c>
      <c r="O807" s="57">
        <f t="shared" si="285"/>
        <v>8546</v>
      </c>
      <c r="P807" s="57">
        <f>P806+P800+P794</f>
        <v>8409</v>
      </c>
      <c r="Q807" s="57">
        <f>Q806+Q800+Q794</f>
        <v>60446</v>
      </c>
    </row>
    <row r="809" spans="1:17" x14ac:dyDescent="0.35">
      <c r="A809" s="21" t="s">
        <v>0</v>
      </c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</row>
    <row r="810" spans="1:17" ht="15.5" x14ac:dyDescent="0.35">
      <c r="A810" s="20" t="s">
        <v>1</v>
      </c>
      <c r="B810" s="64" t="s">
        <v>928</v>
      </c>
      <c r="C810" s="64" t="s">
        <v>979</v>
      </c>
      <c r="D810" s="64" t="s">
        <v>980</v>
      </c>
      <c r="E810" s="64" t="s">
        <v>981</v>
      </c>
      <c r="F810" s="64" t="s">
        <v>982</v>
      </c>
      <c r="G810" s="64" t="s">
        <v>983</v>
      </c>
      <c r="H810" s="64" t="s">
        <v>984</v>
      </c>
      <c r="I810" s="65" t="s">
        <v>2006</v>
      </c>
      <c r="J810" s="64" t="s">
        <v>986</v>
      </c>
      <c r="K810" s="64" t="s">
        <v>987</v>
      </c>
      <c r="L810" s="64" t="s">
        <v>988</v>
      </c>
      <c r="M810" s="64" t="s">
        <v>989</v>
      </c>
      <c r="N810" s="64" t="s">
        <v>990</v>
      </c>
      <c r="O810" s="64" t="s">
        <v>991</v>
      </c>
      <c r="P810" s="64" t="s">
        <v>992</v>
      </c>
      <c r="Q810" s="65" t="s">
        <v>2010</v>
      </c>
    </row>
    <row r="811" spans="1:17" x14ac:dyDescent="0.35">
      <c r="A811" s="20" t="s">
        <v>2</v>
      </c>
      <c r="B811" s="28">
        <v>289</v>
      </c>
      <c r="C811" s="28">
        <v>278</v>
      </c>
      <c r="D811" s="23">
        <v>283</v>
      </c>
      <c r="E811" s="28">
        <v>273</v>
      </c>
      <c r="F811" s="28">
        <v>119</v>
      </c>
      <c r="G811" s="74">
        <v>211</v>
      </c>
      <c r="H811" s="37">
        <v>308</v>
      </c>
      <c r="I811" s="23">
        <f>H811+G811+F811+E811+D811+C811+B811</f>
        <v>1761</v>
      </c>
      <c r="J811" s="28">
        <v>205</v>
      </c>
      <c r="K811" s="40">
        <v>308</v>
      </c>
      <c r="L811" s="40">
        <v>254</v>
      </c>
      <c r="M811" s="74">
        <v>238</v>
      </c>
      <c r="N811" s="23">
        <v>268</v>
      </c>
      <c r="O811" s="28">
        <v>256</v>
      </c>
      <c r="P811" s="28">
        <v>156</v>
      </c>
      <c r="Q811" s="40">
        <f>P811+O811+N811+M811+L811+K811+J811</f>
        <v>1685</v>
      </c>
    </row>
    <row r="812" spans="1:17" x14ac:dyDescent="0.35">
      <c r="A812" s="20" t="s">
        <v>3</v>
      </c>
      <c r="B812" s="28">
        <v>694</v>
      </c>
      <c r="C812" s="28">
        <v>686</v>
      </c>
      <c r="D812" s="23">
        <v>664</v>
      </c>
      <c r="E812" s="28">
        <v>639</v>
      </c>
      <c r="F812" s="28">
        <v>657</v>
      </c>
      <c r="G812" s="28">
        <v>667</v>
      </c>
      <c r="H812" s="40">
        <v>664</v>
      </c>
      <c r="I812" s="23">
        <f>H812+G812+F812+E812+D812+C812+B812</f>
        <v>4671</v>
      </c>
      <c r="J812" s="40">
        <v>639</v>
      </c>
      <c r="K812" s="28">
        <v>644</v>
      </c>
      <c r="L812" s="28">
        <v>671</v>
      </c>
      <c r="M812" s="40">
        <v>573</v>
      </c>
      <c r="N812" s="51">
        <v>612</v>
      </c>
      <c r="O812" s="23">
        <v>662</v>
      </c>
      <c r="P812" s="23">
        <v>628</v>
      </c>
      <c r="Q812" s="40">
        <f>P812+O812+N812+M812+L812+K812+J812</f>
        <v>4429</v>
      </c>
    </row>
    <row r="813" spans="1:17" x14ac:dyDescent="0.35">
      <c r="A813" s="20" t="s">
        <v>100</v>
      </c>
      <c r="B813" s="28">
        <v>185</v>
      </c>
      <c r="C813" s="28">
        <v>190</v>
      </c>
      <c r="D813" s="23">
        <v>160</v>
      </c>
      <c r="E813" s="28">
        <v>165</v>
      </c>
      <c r="F813" s="28">
        <v>230</v>
      </c>
      <c r="G813" s="28">
        <v>215</v>
      </c>
      <c r="H813" s="51">
        <v>230</v>
      </c>
      <c r="I813" s="40">
        <f>H813+G813+F813+E813+D813+C813+B813</f>
        <v>1375</v>
      </c>
      <c r="J813" s="51">
        <v>225</v>
      </c>
      <c r="K813" s="51">
        <v>155</v>
      </c>
      <c r="L813" s="51">
        <v>220</v>
      </c>
      <c r="M813" s="51">
        <v>215</v>
      </c>
      <c r="N813" s="28">
        <v>210</v>
      </c>
      <c r="O813" s="51">
        <v>165</v>
      </c>
      <c r="P813" s="51">
        <v>150</v>
      </c>
      <c r="Q813" s="40">
        <f>P813+O813+N812+M813+L813+K813+J813</f>
        <v>1742</v>
      </c>
    </row>
    <row r="814" spans="1:17" x14ac:dyDescent="0.35">
      <c r="A814" s="20" t="s">
        <v>115</v>
      </c>
      <c r="B814" s="28">
        <v>0</v>
      </c>
      <c r="C814" s="28">
        <v>0</v>
      </c>
      <c r="D814" s="28">
        <v>0</v>
      </c>
      <c r="E814" s="28">
        <v>0</v>
      </c>
      <c r="F814" s="28">
        <v>0</v>
      </c>
      <c r="G814" s="28">
        <v>0</v>
      </c>
      <c r="H814" s="28">
        <v>0</v>
      </c>
      <c r="I814" s="23">
        <f>H814+G814+F814+E814+D814+C814+B814</f>
        <v>0</v>
      </c>
      <c r="J814" s="28">
        <v>0</v>
      </c>
      <c r="K814" s="42">
        <v>0</v>
      </c>
      <c r="L814" s="42">
        <v>0</v>
      </c>
      <c r="M814" s="28">
        <v>0</v>
      </c>
      <c r="N814" s="42">
        <v>0</v>
      </c>
      <c r="O814" s="28">
        <v>0</v>
      </c>
      <c r="P814" s="28"/>
      <c r="Q814" s="23">
        <f>P814+O814+N814+M814+L814+K814+J814</f>
        <v>0</v>
      </c>
    </row>
    <row r="815" spans="1:17" x14ac:dyDescent="0.35">
      <c r="A815" s="20" t="s">
        <v>125</v>
      </c>
      <c r="B815" s="28">
        <v>1888</v>
      </c>
      <c r="C815" s="28">
        <v>3328</v>
      </c>
      <c r="D815" s="23">
        <v>3714</v>
      </c>
      <c r="E815" s="28">
        <v>4190</v>
      </c>
      <c r="F815" s="28">
        <v>2038</v>
      </c>
      <c r="G815" s="28">
        <v>2059</v>
      </c>
      <c r="H815" s="59">
        <v>2279</v>
      </c>
      <c r="I815" s="23">
        <f>SUM(B815:H815)</f>
        <v>19496</v>
      </c>
      <c r="J815" s="28">
        <v>2240</v>
      </c>
      <c r="K815" s="72">
        <v>2283</v>
      </c>
      <c r="L815" s="72">
        <v>2341</v>
      </c>
      <c r="M815" s="28">
        <v>3984</v>
      </c>
      <c r="N815" s="28">
        <v>4206</v>
      </c>
      <c r="O815" s="28">
        <v>2669</v>
      </c>
      <c r="P815" s="28">
        <v>2112</v>
      </c>
      <c r="Q815" s="23">
        <f>P815+O815+N815+M815+L815+K815+J815</f>
        <v>19835</v>
      </c>
    </row>
    <row r="816" spans="1:17" x14ac:dyDescent="0.35">
      <c r="A816" s="20" t="s">
        <v>119</v>
      </c>
      <c r="B816" s="58">
        <f t="shared" ref="B816:G816" si="286">B815+B814+B813+B812+B811</f>
        <v>3056</v>
      </c>
      <c r="C816" s="58">
        <f t="shared" si="286"/>
        <v>4482</v>
      </c>
      <c r="D816" s="58">
        <f t="shared" si="286"/>
        <v>4821</v>
      </c>
      <c r="E816" s="58">
        <f t="shared" si="286"/>
        <v>5267</v>
      </c>
      <c r="F816" s="58">
        <f t="shared" si="286"/>
        <v>3044</v>
      </c>
      <c r="G816" s="58">
        <f t="shared" si="286"/>
        <v>3152</v>
      </c>
      <c r="H816" s="66">
        <f>SUM(H811:H815)</f>
        <v>3481</v>
      </c>
      <c r="I816" s="75">
        <f>SUM(I811:I815)</f>
        <v>27303</v>
      </c>
      <c r="J816" s="66">
        <f>SUM(J811:J815)</f>
        <v>3309</v>
      </c>
      <c r="K816" s="66">
        <f>SUM(K811:K815)</f>
        <v>3390</v>
      </c>
      <c r="L816" s="66">
        <f>SUM(L811:L815)</f>
        <v>3486</v>
      </c>
      <c r="M816" s="66">
        <f>M815+M814+M813+M812+M811</f>
        <v>5010</v>
      </c>
      <c r="N816" s="66">
        <f>N815+N814+N813+N812+N811</f>
        <v>5296</v>
      </c>
      <c r="O816" s="66">
        <f>SUM(O811:O815)</f>
        <v>3752</v>
      </c>
      <c r="P816" s="58">
        <f>SUM(P811:P815)</f>
        <v>3046</v>
      </c>
      <c r="Q816" s="66">
        <f>Q815+Q814+Q813+Q812+Q811</f>
        <v>27691</v>
      </c>
    </row>
    <row r="817" spans="1:17" x14ac:dyDescent="0.35">
      <c r="A817" s="20" t="s">
        <v>4</v>
      </c>
      <c r="B817" s="23">
        <v>2258</v>
      </c>
      <c r="C817" s="23">
        <v>1896</v>
      </c>
      <c r="D817" s="23">
        <v>2216</v>
      </c>
      <c r="E817" s="28">
        <v>2096</v>
      </c>
      <c r="F817" s="28">
        <v>2204</v>
      </c>
      <c r="G817" s="28">
        <v>1922</v>
      </c>
      <c r="H817" s="61">
        <v>1654</v>
      </c>
      <c r="I817" s="23">
        <f>H817+G817+F817+E817+D817+C817+B817</f>
        <v>14246</v>
      </c>
      <c r="J817" s="28">
        <v>1927</v>
      </c>
      <c r="K817" s="28">
        <v>2112</v>
      </c>
      <c r="L817" s="28">
        <v>1915</v>
      </c>
      <c r="M817" s="74">
        <v>1979</v>
      </c>
      <c r="N817" s="28">
        <v>2232</v>
      </c>
      <c r="O817" s="23">
        <v>2227</v>
      </c>
      <c r="P817" s="23">
        <v>2408</v>
      </c>
      <c r="Q817" s="23">
        <f>P817+O817+N817+M817+L817+K817+J817</f>
        <v>14800</v>
      </c>
    </row>
    <row r="818" spans="1:17" x14ac:dyDescent="0.35">
      <c r="A818" s="20" t="s">
        <v>112</v>
      </c>
      <c r="B818" s="28">
        <v>0</v>
      </c>
      <c r="C818" s="28">
        <v>0</v>
      </c>
      <c r="D818" s="28">
        <v>0</v>
      </c>
      <c r="E818" s="28">
        <v>0</v>
      </c>
      <c r="F818" s="28">
        <v>0</v>
      </c>
      <c r="G818" s="28">
        <v>0</v>
      </c>
      <c r="H818" s="28">
        <v>0</v>
      </c>
      <c r="I818" s="23">
        <f>H818+G818+F818+E817+D818+C818+B818</f>
        <v>2096</v>
      </c>
      <c r="J818" s="28">
        <v>0</v>
      </c>
      <c r="K818" s="28">
        <v>0</v>
      </c>
      <c r="L818" s="28">
        <v>0</v>
      </c>
      <c r="M818" s="28">
        <v>0</v>
      </c>
      <c r="N818" s="63">
        <v>0</v>
      </c>
      <c r="O818" s="28">
        <v>0</v>
      </c>
      <c r="P818" s="28">
        <v>0</v>
      </c>
      <c r="Q818" s="23">
        <f>P818+O818+N818+M818+L818+K818+J818</f>
        <v>0</v>
      </c>
    </row>
    <row r="819" spans="1:17" x14ac:dyDescent="0.35">
      <c r="A819" s="20" t="s">
        <v>1175</v>
      </c>
      <c r="B819" s="28">
        <v>0</v>
      </c>
      <c r="C819" s="28">
        <v>0</v>
      </c>
      <c r="D819" s="28">
        <v>0</v>
      </c>
      <c r="E819" s="63">
        <v>0</v>
      </c>
      <c r="F819" s="63">
        <v>0</v>
      </c>
      <c r="G819" s="28">
        <v>0</v>
      </c>
      <c r="H819" s="28">
        <v>0</v>
      </c>
      <c r="I819" s="23">
        <f>H818+G819+F818+E818+D819+C819+B819</f>
        <v>0</v>
      </c>
      <c r="J819" s="63">
        <v>0</v>
      </c>
      <c r="K819" s="59">
        <v>0</v>
      </c>
      <c r="L819" s="59">
        <v>0</v>
      </c>
      <c r="M819" s="28">
        <v>0</v>
      </c>
      <c r="N819" s="63">
        <v>0</v>
      </c>
      <c r="O819" s="28">
        <v>0</v>
      </c>
      <c r="P819" s="28">
        <v>0</v>
      </c>
      <c r="Q819" s="23">
        <f>P819+O819+N819+M819+L819+K819+J819</f>
        <v>0</v>
      </c>
    </row>
    <row r="820" spans="1:17" x14ac:dyDescent="0.35">
      <c r="A820" s="20" t="s">
        <v>116</v>
      </c>
      <c r="B820" s="63">
        <v>0</v>
      </c>
      <c r="C820" s="63">
        <v>0</v>
      </c>
      <c r="D820" s="63">
        <v>0</v>
      </c>
      <c r="E820" s="63">
        <v>0</v>
      </c>
      <c r="F820" s="63">
        <v>0</v>
      </c>
      <c r="G820" s="63">
        <v>0</v>
      </c>
      <c r="H820" s="63">
        <v>18</v>
      </c>
      <c r="I820" s="23">
        <f>H820</f>
        <v>18</v>
      </c>
      <c r="J820" s="63">
        <v>0</v>
      </c>
      <c r="K820" s="59">
        <v>0</v>
      </c>
      <c r="L820" s="59">
        <v>0</v>
      </c>
      <c r="M820" s="63">
        <v>0</v>
      </c>
      <c r="N820" s="63">
        <v>0</v>
      </c>
      <c r="O820" s="63">
        <v>0</v>
      </c>
      <c r="P820" s="28">
        <v>0</v>
      </c>
      <c r="Q820" s="23">
        <f>P820+O820+N818+M820+L819+K819+J820</f>
        <v>0</v>
      </c>
    </row>
    <row r="821" spans="1:17" x14ac:dyDescent="0.35">
      <c r="A821" s="20" t="s">
        <v>124</v>
      </c>
      <c r="B821" s="63">
        <v>0</v>
      </c>
      <c r="C821" s="63">
        <v>0</v>
      </c>
      <c r="D821" s="63">
        <v>0</v>
      </c>
      <c r="E821" s="63">
        <v>0</v>
      </c>
      <c r="F821" s="63">
        <v>0</v>
      </c>
      <c r="G821" s="63">
        <v>0</v>
      </c>
      <c r="H821" s="63">
        <v>103</v>
      </c>
      <c r="I821" s="23">
        <f>H821</f>
        <v>103</v>
      </c>
      <c r="J821" s="63">
        <v>0</v>
      </c>
      <c r="K821" s="63">
        <v>0</v>
      </c>
      <c r="L821" s="63">
        <v>0</v>
      </c>
      <c r="M821" s="63">
        <v>0</v>
      </c>
      <c r="N821" s="63">
        <v>0</v>
      </c>
      <c r="O821" s="63">
        <v>0</v>
      </c>
      <c r="P821" s="28">
        <v>0</v>
      </c>
      <c r="Q821" s="23">
        <f>P821+O821+N819+M821+L820+K820+J821</f>
        <v>0</v>
      </c>
    </row>
    <row r="822" spans="1:17" x14ac:dyDescent="0.35">
      <c r="A822" s="20" t="s">
        <v>118</v>
      </c>
      <c r="B822" s="46">
        <f t="shared" ref="B822:H822" si="287">SUM(B817:B821)</f>
        <v>2258</v>
      </c>
      <c r="C822" s="46">
        <f t="shared" si="287"/>
        <v>1896</v>
      </c>
      <c r="D822" s="46">
        <f t="shared" si="287"/>
        <v>2216</v>
      </c>
      <c r="E822" s="46">
        <f t="shared" si="287"/>
        <v>2096</v>
      </c>
      <c r="F822" s="46">
        <f t="shared" si="287"/>
        <v>2204</v>
      </c>
      <c r="G822" s="46">
        <f t="shared" si="287"/>
        <v>1922</v>
      </c>
      <c r="H822" s="46">
        <f t="shared" si="287"/>
        <v>1775</v>
      </c>
      <c r="I822" s="46">
        <f>I821+I820+I819+I818+I817</f>
        <v>16463</v>
      </c>
      <c r="J822" s="46">
        <f>SUM(J817:J821)</f>
        <v>1927</v>
      </c>
      <c r="K822" s="46">
        <f>K821+K820+K819+K818+K817</f>
        <v>2112</v>
      </c>
      <c r="L822" s="46">
        <f>L821+L820+L819+L818+L817</f>
        <v>1915</v>
      </c>
      <c r="M822" s="46">
        <f>M821+M820+M819+M818+M817</f>
        <v>1979</v>
      </c>
      <c r="N822" s="46">
        <f>N821+N820+N819+N818+N817</f>
        <v>2232</v>
      </c>
      <c r="O822" s="46">
        <f>SUM(O817:O821)</f>
        <v>2227</v>
      </c>
      <c r="P822" s="46">
        <f>SUM(P817:P821)</f>
        <v>2408</v>
      </c>
      <c r="Q822" s="46">
        <f>SUM(Q817:Q821)</f>
        <v>14800</v>
      </c>
    </row>
    <row r="823" spans="1:17" x14ac:dyDescent="0.35">
      <c r="A823" s="20" t="s">
        <v>99</v>
      </c>
      <c r="B823" s="28">
        <v>353</v>
      </c>
      <c r="C823" s="28">
        <v>878</v>
      </c>
      <c r="D823" s="23">
        <v>551</v>
      </c>
      <c r="E823" s="51">
        <v>227</v>
      </c>
      <c r="F823" s="51">
        <v>809</v>
      </c>
      <c r="G823" s="74">
        <v>1012</v>
      </c>
      <c r="H823" s="42">
        <v>997</v>
      </c>
      <c r="I823" s="40">
        <f>H823+G823+F823+E823+D823+C823+B823</f>
        <v>4827</v>
      </c>
      <c r="J823" s="28">
        <v>341</v>
      </c>
      <c r="K823" s="23">
        <v>641</v>
      </c>
      <c r="L823" s="23">
        <v>593</v>
      </c>
      <c r="M823" s="23">
        <v>805</v>
      </c>
      <c r="N823" s="23">
        <v>722</v>
      </c>
      <c r="O823" s="28">
        <v>205</v>
      </c>
      <c r="P823" s="28">
        <v>1044</v>
      </c>
      <c r="Q823" s="40">
        <f>SUM(J823:P823)</f>
        <v>4351</v>
      </c>
    </row>
    <row r="824" spans="1:17" x14ac:dyDescent="0.35">
      <c r="A824" s="20" t="s">
        <v>7</v>
      </c>
      <c r="B824" s="51">
        <v>1150</v>
      </c>
      <c r="C824" s="51">
        <v>1344</v>
      </c>
      <c r="D824" s="51">
        <v>1652</v>
      </c>
      <c r="E824" s="51">
        <v>962</v>
      </c>
      <c r="F824" s="51">
        <v>914</v>
      </c>
      <c r="G824" s="51">
        <v>714</v>
      </c>
      <c r="H824" s="50">
        <v>214</v>
      </c>
      <c r="I824" s="40">
        <f>H824+G824+F824+E824+D824+C824+B824</f>
        <v>6950</v>
      </c>
      <c r="J824" s="28">
        <v>1181</v>
      </c>
      <c r="K824" s="28">
        <v>1617</v>
      </c>
      <c r="L824" s="28">
        <v>1288</v>
      </c>
      <c r="M824" s="28">
        <v>30</v>
      </c>
      <c r="N824" s="23">
        <v>1087</v>
      </c>
      <c r="O824" s="23">
        <v>1057</v>
      </c>
      <c r="P824" s="23">
        <v>1641</v>
      </c>
      <c r="Q824" s="40">
        <f>SUM(J824:P824)</f>
        <v>7901</v>
      </c>
    </row>
    <row r="825" spans="1:17" x14ac:dyDescent="0.35">
      <c r="A825" s="20" t="s">
        <v>103</v>
      </c>
      <c r="B825" s="51">
        <v>765</v>
      </c>
      <c r="C825" s="51">
        <v>736</v>
      </c>
      <c r="D825" s="51">
        <v>740</v>
      </c>
      <c r="E825" s="50">
        <v>742</v>
      </c>
      <c r="F825" s="50">
        <v>743</v>
      </c>
      <c r="G825" s="28">
        <v>727</v>
      </c>
      <c r="H825" s="50">
        <v>741</v>
      </c>
      <c r="I825" s="40">
        <f>H825+G825+F825+E825+D825+C825+B825</f>
        <v>5194</v>
      </c>
      <c r="J825" s="28">
        <v>743</v>
      </c>
      <c r="K825" s="28">
        <v>765</v>
      </c>
      <c r="L825" s="28">
        <v>733</v>
      </c>
      <c r="M825" s="28">
        <v>730</v>
      </c>
      <c r="N825" s="40">
        <v>742</v>
      </c>
      <c r="O825" s="23">
        <v>750</v>
      </c>
      <c r="P825" s="23">
        <v>672</v>
      </c>
      <c r="Q825" s="40">
        <f>SUM(J825:P825)</f>
        <v>5135</v>
      </c>
    </row>
    <row r="826" spans="1:17" x14ac:dyDescent="0.35">
      <c r="A826" s="20" t="s">
        <v>1178</v>
      </c>
      <c r="B826" s="50">
        <v>0</v>
      </c>
      <c r="C826" s="50">
        <v>0</v>
      </c>
      <c r="D826" s="50">
        <v>0</v>
      </c>
      <c r="E826" s="28">
        <v>0</v>
      </c>
      <c r="F826" s="28">
        <v>0</v>
      </c>
      <c r="G826" s="50">
        <v>0</v>
      </c>
      <c r="H826" s="28">
        <v>0</v>
      </c>
      <c r="I826" s="28">
        <v>0</v>
      </c>
      <c r="J826" s="28">
        <v>0</v>
      </c>
      <c r="K826" s="59">
        <v>0</v>
      </c>
      <c r="L826" s="59">
        <v>0</v>
      </c>
      <c r="M826" s="28">
        <v>0</v>
      </c>
      <c r="N826" s="73">
        <v>0</v>
      </c>
      <c r="O826" s="23">
        <v>0</v>
      </c>
      <c r="P826" s="23"/>
      <c r="Q826" s="40">
        <f>SUM(J826:P826)</f>
        <v>0</v>
      </c>
    </row>
    <row r="827" spans="1:17" x14ac:dyDescent="0.35">
      <c r="A827" s="20" t="s">
        <v>1177</v>
      </c>
      <c r="B827" s="28">
        <v>0</v>
      </c>
      <c r="C827" s="28">
        <v>0</v>
      </c>
      <c r="D827" s="28" t="s">
        <v>2014</v>
      </c>
      <c r="E827" s="28">
        <v>0</v>
      </c>
      <c r="F827" s="28">
        <v>0</v>
      </c>
      <c r="G827" s="28">
        <v>0</v>
      </c>
      <c r="H827" s="73">
        <v>0</v>
      </c>
      <c r="I827" s="73">
        <v>0</v>
      </c>
      <c r="J827" s="73">
        <v>0</v>
      </c>
      <c r="K827" s="73">
        <v>0</v>
      </c>
      <c r="L827" s="73">
        <v>0</v>
      </c>
      <c r="M827" s="73">
        <v>0</v>
      </c>
      <c r="N827" s="73">
        <v>0</v>
      </c>
      <c r="O827" s="40">
        <v>0</v>
      </c>
      <c r="P827" s="40"/>
      <c r="Q827" s="40">
        <f>SUM(J827:P827)</f>
        <v>0</v>
      </c>
    </row>
    <row r="828" spans="1:17" x14ac:dyDescent="0.35">
      <c r="A828" s="20" t="s">
        <v>120</v>
      </c>
      <c r="B828" s="70">
        <f t="shared" ref="B828:G828" si="288">SUM(B823:B827)</f>
        <v>2268</v>
      </c>
      <c r="C828" s="70">
        <f t="shared" si="288"/>
        <v>2958</v>
      </c>
      <c r="D828" s="69">
        <f t="shared" si="288"/>
        <v>2943</v>
      </c>
      <c r="E828" s="69">
        <f t="shared" si="288"/>
        <v>1931</v>
      </c>
      <c r="F828" s="69">
        <f t="shared" si="288"/>
        <v>2466</v>
      </c>
      <c r="G828" s="69">
        <f t="shared" si="288"/>
        <v>2453</v>
      </c>
      <c r="H828" s="69">
        <f t="shared" ref="H828:Q828" si="289">H827+H826+H825+H824+H823</f>
        <v>1952</v>
      </c>
      <c r="I828" s="71">
        <f t="shared" si="289"/>
        <v>16971</v>
      </c>
      <c r="J828" s="69">
        <f t="shared" si="289"/>
        <v>2265</v>
      </c>
      <c r="K828" s="69">
        <f t="shared" si="289"/>
        <v>3023</v>
      </c>
      <c r="L828" s="69">
        <f t="shared" si="289"/>
        <v>2614</v>
      </c>
      <c r="M828" s="69">
        <f t="shared" si="289"/>
        <v>1565</v>
      </c>
      <c r="N828" s="69">
        <f t="shared" si="289"/>
        <v>2551</v>
      </c>
      <c r="O828" s="69">
        <f t="shared" si="289"/>
        <v>2012</v>
      </c>
      <c r="P828" s="69">
        <f t="shared" si="289"/>
        <v>3357</v>
      </c>
      <c r="Q828" s="69">
        <f t="shared" si="289"/>
        <v>17387</v>
      </c>
    </row>
    <row r="829" spans="1:17" x14ac:dyDescent="0.35">
      <c r="A829" s="20" t="s">
        <v>11</v>
      </c>
      <c r="B829" s="57">
        <f>B828+B822+B816</f>
        <v>7582</v>
      </c>
      <c r="C829" s="57">
        <f>C828+C822+C816</f>
        <v>9336</v>
      </c>
      <c r="D829" s="57">
        <f t="shared" ref="D829:L829" si="290">D828+D822+D816</f>
        <v>9980</v>
      </c>
      <c r="E829" s="57">
        <f t="shared" si="290"/>
        <v>9294</v>
      </c>
      <c r="F829" s="57">
        <f t="shared" si="290"/>
        <v>7714</v>
      </c>
      <c r="G829" s="57">
        <f t="shared" si="290"/>
        <v>7527</v>
      </c>
      <c r="H829" s="57">
        <f>I828+I822+I816</f>
        <v>60737</v>
      </c>
      <c r="I829" s="57">
        <f t="shared" si="290"/>
        <v>60737</v>
      </c>
      <c r="J829" s="57">
        <f>J828+J822+J816</f>
        <v>7501</v>
      </c>
      <c r="K829" s="57">
        <f>K828+K822+K816</f>
        <v>8525</v>
      </c>
      <c r="L829" s="57">
        <f t="shared" si="290"/>
        <v>8015</v>
      </c>
      <c r="M829" s="57">
        <f>M828+M822+M816</f>
        <v>8554</v>
      </c>
      <c r="N829" s="57">
        <f>N828+N822+N816</f>
        <v>10079</v>
      </c>
      <c r="O829" s="57">
        <f>O828+O822+O816</f>
        <v>7991</v>
      </c>
      <c r="P829" s="57">
        <f>P828+P822+P816</f>
        <v>8811</v>
      </c>
      <c r="Q829" s="57">
        <f>Q828+Q822+Q816</f>
        <v>59878</v>
      </c>
    </row>
    <row r="831" spans="1:17" x14ac:dyDescent="0.35">
      <c r="A831" s="21" t="s">
        <v>0</v>
      </c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</row>
    <row r="832" spans="1:17" ht="15.5" x14ac:dyDescent="0.35">
      <c r="A832" s="20" t="s">
        <v>1</v>
      </c>
      <c r="B832" s="64" t="s">
        <v>997</v>
      </c>
      <c r="C832" s="64" t="s">
        <v>1015</v>
      </c>
      <c r="D832" s="64" t="s">
        <v>1016</v>
      </c>
      <c r="E832" s="64" t="s">
        <v>1017</v>
      </c>
      <c r="F832" s="64" t="s">
        <v>1018</v>
      </c>
      <c r="G832" s="64" t="s">
        <v>1019</v>
      </c>
      <c r="H832" s="64" t="s">
        <v>1020</v>
      </c>
      <c r="I832" s="65" t="s">
        <v>1014</v>
      </c>
      <c r="J832" s="64" t="s">
        <v>1021</v>
      </c>
      <c r="K832" s="64" t="s">
        <v>1022</v>
      </c>
      <c r="L832" s="64" t="s">
        <v>1023</v>
      </c>
      <c r="M832" s="64" t="s">
        <v>1024</v>
      </c>
      <c r="N832" s="64" t="s">
        <v>1025</v>
      </c>
      <c r="O832" s="64" t="s">
        <v>1026</v>
      </c>
      <c r="P832" s="64" t="s">
        <v>1027</v>
      </c>
      <c r="Q832" s="65" t="s">
        <v>2033</v>
      </c>
    </row>
    <row r="833" spans="1:17" x14ac:dyDescent="0.35">
      <c r="A833" s="20" t="s">
        <v>2</v>
      </c>
      <c r="B833" s="28">
        <v>286</v>
      </c>
      <c r="C833" s="28">
        <v>231</v>
      </c>
      <c r="D833" s="23">
        <v>247</v>
      </c>
      <c r="E833" s="28">
        <v>174</v>
      </c>
      <c r="F833" s="28">
        <v>188</v>
      </c>
      <c r="G833" s="74">
        <v>271</v>
      </c>
      <c r="H833" s="37">
        <v>206</v>
      </c>
      <c r="I833" s="23">
        <f>H833+G833+F833+E833+D833+C833+B833</f>
        <v>1603</v>
      </c>
      <c r="J833" s="28">
        <v>274</v>
      </c>
      <c r="K833" s="40">
        <v>259</v>
      </c>
      <c r="L833" s="40">
        <v>226</v>
      </c>
      <c r="M833" s="74">
        <v>236</v>
      </c>
      <c r="N833" s="23">
        <v>228</v>
      </c>
      <c r="O833" s="28">
        <v>219</v>
      </c>
      <c r="P833" s="28">
        <v>102</v>
      </c>
      <c r="Q833" s="40">
        <f>P833+O833+N833+M833+L833+K833+J833</f>
        <v>1544</v>
      </c>
    </row>
    <row r="834" spans="1:17" x14ac:dyDescent="0.35">
      <c r="A834" s="20" t="s">
        <v>3</v>
      </c>
      <c r="B834" s="28">
        <v>657</v>
      </c>
      <c r="C834" s="28">
        <v>652</v>
      </c>
      <c r="D834" s="23">
        <v>652</v>
      </c>
      <c r="E834" s="28">
        <v>587</v>
      </c>
      <c r="F834" s="28">
        <v>484</v>
      </c>
      <c r="G834" s="28">
        <v>550</v>
      </c>
      <c r="H834" s="40">
        <v>562</v>
      </c>
      <c r="I834" s="23">
        <f>H834+G834+F834+E834+D834+C834+B834</f>
        <v>4144</v>
      </c>
      <c r="J834" s="40">
        <v>568</v>
      </c>
      <c r="K834" s="28">
        <v>639</v>
      </c>
      <c r="L834" s="28">
        <v>541</v>
      </c>
      <c r="M834" s="40">
        <v>450</v>
      </c>
      <c r="N834" s="51">
        <v>580</v>
      </c>
      <c r="O834" s="23">
        <v>654</v>
      </c>
      <c r="P834" s="23">
        <v>632</v>
      </c>
      <c r="Q834" s="40">
        <f>P834+O834+N834+M834+L834+K834+J834</f>
        <v>4064</v>
      </c>
    </row>
    <row r="835" spans="1:17" x14ac:dyDescent="0.35">
      <c r="A835" s="20" t="s">
        <v>100</v>
      </c>
      <c r="B835" s="28">
        <v>190</v>
      </c>
      <c r="C835" s="28">
        <v>185</v>
      </c>
      <c r="D835" s="23">
        <v>150</v>
      </c>
      <c r="E835" s="28">
        <v>200</v>
      </c>
      <c r="F835" s="28">
        <v>230</v>
      </c>
      <c r="G835" s="28">
        <v>225</v>
      </c>
      <c r="H835" s="51">
        <v>200</v>
      </c>
      <c r="I835" s="40">
        <f>H835+G835+F835+E835+D835+C835+B835</f>
        <v>1380</v>
      </c>
      <c r="J835" s="51">
        <v>210</v>
      </c>
      <c r="K835" s="51">
        <v>209</v>
      </c>
      <c r="L835" s="51">
        <v>300</v>
      </c>
      <c r="M835" s="51">
        <v>180</v>
      </c>
      <c r="N835" s="28">
        <v>300</v>
      </c>
      <c r="O835" s="51">
        <v>210</v>
      </c>
      <c r="P835" s="51">
        <v>250</v>
      </c>
      <c r="Q835" s="40">
        <f>P835+O835+N835+M835+L835+K835+J835</f>
        <v>1659</v>
      </c>
    </row>
    <row r="836" spans="1:17" x14ac:dyDescent="0.35">
      <c r="A836" s="20" t="s">
        <v>115</v>
      </c>
      <c r="B836" s="28">
        <v>0</v>
      </c>
      <c r="C836" s="28">
        <v>0</v>
      </c>
      <c r="D836" s="28">
        <v>0</v>
      </c>
      <c r="E836" s="28">
        <v>0</v>
      </c>
      <c r="F836" s="28">
        <v>0</v>
      </c>
      <c r="G836" s="28">
        <v>0</v>
      </c>
      <c r="H836" s="28">
        <v>0</v>
      </c>
      <c r="I836" s="23">
        <f>H836+G836+F836+E836+D836+C836+B836</f>
        <v>0</v>
      </c>
      <c r="J836" s="28">
        <v>0</v>
      </c>
      <c r="K836" s="42">
        <v>0</v>
      </c>
      <c r="L836" s="42">
        <v>0</v>
      </c>
      <c r="M836" s="28">
        <v>0</v>
      </c>
      <c r="N836" s="42">
        <v>0</v>
      </c>
      <c r="O836" s="28">
        <v>0</v>
      </c>
      <c r="P836" s="28">
        <v>18</v>
      </c>
      <c r="Q836" s="23">
        <f>P836+O836+N836+M836+L836+K836+J836</f>
        <v>18</v>
      </c>
    </row>
    <row r="837" spans="1:17" x14ac:dyDescent="0.35">
      <c r="A837" s="20" t="s">
        <v>125</v>
      </c>
      <c r="B837" s="28">
        <v>2282</v>
      </c>
      <c r="C837" s="28">
        <v>4126</v>
      </c>
      <c r="D837" s="23">
        <v>2774</v>
      </c>
      <c r="E837" s="28">
        <v>3131</v>
      </c>
      <c r="F837" s="28">
        <v>3072</v>
      </c>
      <c r="G837" s="28">
        <v>2039</v>
      </c>
      <c r="H837" s="59">
        <v>2679</v>
      </c>
      <c r="I837" s="23">
        <f>SUM(B837:H837)</f>
        <v>20103</v>
      </c>
      <c r="J837" s="28">
        <v>2166</v>
      </c>
      <c r="K837" s="72">
        <v>2532</v>
      </c>
      <c r="L837" s="72">
        <v>2880</v>
      </c>
      <c r="M837" s="28">
        <v>1616</v>
      </c>
      <c r="N837" s="28">
        <v>3650</v>
      </c>
      <c r="O837" s="28">
        <v>3550</v>
      </c>
      <c r="P837" s="28">
        <v>1245</v>
      </c>
      <c r="Q837" s="23">
        <f>P837+O837+N837+M837+L837+K837+J837</f>
        <v>17639</v>
      </c>
    </row>
    <row r="838" spans="1:17" x14ac:dyDescent="0.35">
      <c r="A838" s="20" t="s">
        <v>119</v>
      </c>
      <c r="B838" s="58">
        <f t="shared" ref="B838:G838" si="291">B837+B836+B835+B834+B833</f>
        <v>3415</v>
      </c>
      <c r="C838" s="58">
        <f t="shared" si="291"/>
        <v>5194</v>
      </c>
      <c r="D838" s="58">
        <f t="shared" si="291"/>
        <v>3823</v>
      </c>
      <c r="E838" s="58">
        <f t="shared" si="291"/>
        <v>4092</v>
      </c>
      <c r="F838" s="58">
        <f t="shared" si="291"/>
        <v>3974</v>
      </c>
      <c r="G838" s="58">
        <f t="shared" si="291"/>
        <v>3085</v>
      </c>
      <c r="H838" s="66">
        <f>SUM(H833:H837)</f>
        <v>3647</v>
      </c>
      <c r="I838" s="75">
        <f>SUM(I833:I837)</f>
        <v>27230</v>
      </c>
      <c r="J838" s="66">
        <f>SUM(J833:J837)</f>
        <v>3218</v>
      </c>
      <c r="K838" s="66">
        <f>SUM(K833:K837)</f>
        <v>3639</v>
      </c>
      <c r="L838" s="66">
        <f>SUM(L833:L837)</f>
        <v>3947</v>
      </c>
      <c r="M838" s="66">
        <f>M837+M836+M835+M834+M833</f>
        <v>2482</v>
      </c>
      <c r="N838" s="66">
        <f>N837+N836+N835+N834+N833</f>
        <v>4758</v>
      </c>
      <c r="O838" s="66">
        <f>SUM(O833:O837)</f>
        <v>4633</v>
      </c>
      <c r="P838" s="58">
        <f>SUM(P833:P837)</f>
        <v>2247</v>
      </c>
      <c r="Q838" s="66">
        <f>Q837+Q836+Q835+Q834+Q833</f>
        <v>24924</v>
      </c>
    </row>
    <row r="839" spans="1:17" x14ac:dyDescent="0.35">
      <c r="A839" s="20" t="s">
        <v>4</v>
      </c>
      <c r="B839" s="23">
        <v>2136</v>
      </c>
      <c r="C839" s="23">
        <v>1795</v>
      </c>
      <c r="D839" s="23">
        <v>1904</v>
      </c>
      <c r="E839" s="28">
        <v>1630</v>
      </c>
      <c r="F839" s="28">
        <v>1408</v>
      </c>
      <c r="G839" s="28">
        <v>974</v>
      </c>
      <c r="H839" s="61">
        <v>1318</v>
      </c>
      <c r="I839" s="23">
        <f>H839+G839+F839+E839+D839+C839+B839</f>
        <v>11165</v>
      </c>
      <c r="J839" s="28">
        <v>1494</v>
      </c>
      <c r="K839" s="28">
        <v>1828</v>
      </c>
      <c r="L839" s="28">
        <v>1713</v>
      </c>
      <c r="M839" s="74">
        <v>1422</v>
      </c>
      <c r="N839" s="28">
        <v>1488</v>
      </c>
      <c r="O839" s="23">
        <v>1659</v>
      </c>
      <c r="P839" s="23">
        <v>1418</v>
      </c>
      <c r="Q839" s="23">
        <f>P839+O839+N839+M839+L839+K839+J839</f>
        <v>11022</v>
      </c>
    </row>
    <row r="840" spans="1:17" x14ac:dyDescent="0.35">
      <c r="A840" s="20" t="s">
        <v>112</v>
      </c>
      <c r="B840" s="28">
        <v>0</v>
      </c>
      <c r="C840" s="28">
        <v>0</v>
      </c>
      <c r="D840" s="28">
        <v>0</v>
      </c>
      <c r="E840" s="28">
        <v>0</v>
      </c>
      <c r="F840" s="28">
        <v>0</v>
      </c>
      <c r="G840" s="28">
        <v>0</v>
      </c>
      <c r="H840" s="28">
        <v>0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63">
        <v>0</v>
      </c>
      <c r="O840" s="28">
        <v>0</v>
      </c>
      <c r="P840" s="28">
        <v>0</v>
      </c>
      <c r="Q840" s="23">
        <f>P840+O840+N840+M840+L840+K840+J840</f>
        <v>0</v>
      </c>
    </row>
    <row r="841" spans="1:17" x14ac:dyDescent="0.35">
      <c r="A841" s="20" t="s">
        <v>1175</v>
      </c>
      <c r="B841" s="28">
        <v>0</v>
      </c>
      <c r="C841" s="28">
        <v>0</v>
      </c>
      <c r="D841" s="28">
        <v>0</v>
      </c>
      <c r="E841" s="63">
        <v>0</v>
      </c>
      <c r="F841" s="63">
        <v>0</v>
      </c>
      <c r="G841" s="28">
        <v>0</v>
      </c>
      <c r="H841" s="28">
        <v>0</v>
      </c>
      <c r="I841" s="23">
        <f>H840+G841+F840+E840+D841+C841+B841</f>
        <v>0</v>
      </c>
      <c r="J841" s="63">
        <v>0</v>
      </c>
      <c r="K841" s="59">
        <v>0</v>
      </c>
      <c r="L841" s="59">
        <v>0</v>
      </c>
      <c r="M841" s="28">
        <v>0</v>
      </c>
      <c r="N841" s="63">
        <v>0</v>
      </c>
      <c r="O841" s="28">
        <v>0</v>
      </c>
      <c r="P841" s="28">
        <v>420</v>
      </c>
      <c r="Q841" s="23">
        <f>P841+O841+N841+M841+L841+K841+J841</f>
        <v>420</v>
      </c>
    </row>
    <row r="842" spans="1:17" x14ac:dyDescent="0.35">
      <c r="A842" s="20" t="s">
        <v>116</v>
      </c>
      <c r="B842" s="63">
        <v>0</v>
      </c>
      <c r="C842" s="63">
        <v>0</v>
      </c>
      <c r="D842" s="63">
        <v>0</v>
      </c>
      <c r="E842" s="63">
        <v>0</v>
      </c>
      <c r="F842" s="63">
        <v>0</v>
      </c>
      <c r="G842" s="63">
        <v>0</v>
      </c>
      <c r="H842" s="63"/>
      <c r="I842" s="23">
        <f>H842</f>
        <v>0</v>
      </c>
      <c r="J842" s="63">
        <v>0</v>
      </c>
      <c r="K842" s="59">
        <v>0</v>
      </c>
      <c r="L842" s="59">
        <v>0</v>
      </c>
      <c r="M842" s="63">
        <v>0</v>
      </c>
      <c r="N842" s="63">
        <v>0</v>
      </c>
      <c r="O842" s="63">
        <v>0</v>
      </c>
      <c r="P842" s="28">
        <v>154</v>
      </c>
      <c r="Q842" s="23">
        <f>P842+O842+N840+M842+L841+K841+J842</f>
        <v>154</v>
      </c>
    </row>
    <row r="843" spans="1:17" x14ac:dyDescent="0.35">
      <c r="A843" s="20" t="s">
        <v>124</v>
      </c>
      <c r="B843" s="63">
        <v>0</v>
      </c>
      <c r="C843" s="63">
        <v>0</v>
      </c>
      <c r="D843" s="63">
        <v>0</v>
      </c>
      <c r="E843" s="63">
        <v>0</v>
      </c>
      <c r="F843" s="63">
        <v>0</v>
      </c>
      <c r="G843" s="63">
        <v>0</v>
      </c>
      <c r="H843" s="63"/>
      <c r="I843" s="23">
        <f>H843</f>
        <v>0</v>
      </c>
      <c r="J843" s="63">
        <v>0</v>
      </c>
      <c r="K843" s="63">
        <v>0</v>
      </c>
      <c r="L843" s="63">
        <v>0</v>
      </c>
      <c r="M843" s="63">
        <v>0</v>
      </c>
      <c r="N843" s="63">
        <v>0</v>
      </c>
      <c r="O843" s="63">
        <v>0</v>
      </c>
      <c r="P843" s="28">
        <v>261</v>
      </c>
      <c r="Q843" s="23">
        <f>P843+O843+N841+M843+L842+K842+J843</f>
        <v>261</v>
      </c>
    </row>
    <row r="844" spans="1:17" x14ac:dyDescent="0.35">
      <c r="A844" s="20" t="s">
        <v>118</v>
      </c>
      <c r="B844" s="46">
        <f t="shared" ref="B844:H844" si="292">SUM(B839:B843)</f>
        <v>2136</v>
      </c>
      <c r="C844" s="46">
        <f t="shared" si="292"/>
        <v>1795</v>
      </c>
      <c r="D844" s="46">
        <f t="shared" si="292"/>
        <v>1904</v>
      </c>
      <c r="E844" s="46">
        <f t="shared" si="292"/>
        <v>1630</v>
      </c>
      <c r="F844" s="46">
        <f t="shared" si="292"/>
        <v>1408</v>
      </c>
      <c r="G844" s="46">
        <f t="shared" si="292"/>
        <v>974</v>
      </c>
      <c r="H844" s="46">
        <f t="shared" si="292"/>
        <v>1318</v>
      </c>
      <c r="I844" s="46">
        <f>I843+I842+I841+I840+I839</f>
        <v>11165</v>
      </c>
      <c r="J844" s="46">
        <f>SUM(J839:J843)</f>
        <v>1494</v>
      </c>
      <c r="K844" s="46">
        <f>K843+K842+K841+K840+K839</f>
        <v>1828</v>
      </c>
      <c r="L844" s="46">
        <f>L843+L842+L841+L840+L839</f>
        <v>1713</v>
      </c>
      <c r="M844" s="46">
        <f>M843+M842+M841+M840+M839</f>
        <v>1422</v>
      </c>
      <c r="N844" s="46">
        <f>N843+N842+N841+N840+N839</f>
        <v>1488</v>
      </c>
      <c r="O844" s="46">
        <f>SUM(O839:O843)</f>
        <v>1659</v>
      </c>
      <c r="P844" s="46">
        <f>SUM(P839:P843)</f>
        <v>2253</v>
      </c>
      <c r="Q844" s="46">
        <f>SUM(Q839:Q843)</f>
        <v>11857</v>
      </c>
    </row>
    <row r="845" spans="1:17" x14ac:dyDescent="0.35">
      <c r="A845" s="20" t="s">
        <v>99</v>
      </c>
      <c r="B845" s="28">
        <v>203</v>
      </c>
      <c r="C845" s="28">
        <v>222</v>
      </c>
      <c r="D845" s="23">
        <v>166</v>
      </c>
      <c r="E845" s="51">
        <v>396</v>
      </c>
      <c r="F845" s="51">
        <v>139</v>
      </c>
      <c r="G845" s="74">
        <v>155</v>
      </c>
      <c r="H845" s="42">
        <v>106</v>
      </c>
      <c r="I845" s="40">
        <f>H845+G845+F845+E845+D845+C845+B845</f>
        <v>1387</v>
      </c>
      <c r="J845" s="28">
        <v>103</v>
      </c>
      <c r="K845" s="23">
        <v>192</v>
      </c>
      <c r="L845" s="23">
        <v>194</v>
      </c>
      <c r="M845" s="23">
        <v>177</v>
      </c>
      <c r="N845" s="23">
        <v>133</v>
      </c>
      <c r="O845" s="28">
        <v>174</v>
      </c>
      <c r="P845" s="28">
        <v>153</v>
      </c>
      <c r="Q845" s="40">
        <f>SUM(J845:P845)</f>
        <v>1126</v>
      </c>
    </row>
    <row r="846" spans="1:17" x14ac:dyDescent="0.35">
      <c r="A846" s="20" t="s">
        <v>7</v>
      </c>
      <c r="B846" s="51">
        <v>1276</v>
      </c>
      <c r="C846" s="51">
        <v>1562</v>
      </c>
      <c r="D846" s="51">
        <v>1838</v>
      </c>
      <c r="E846" s="51">
        <v>1368</v>
      </c>
      <c r="F846" s="51">
        <v>1757</v>
      </c>
      <c r="G846" s="51">
        <v>1479</v>
      </c>
      <c r="H846" s="50">
        <v>1777</v>
      </c>
      <c r="I846" s="40">
        <f>H846+G846+F846+E846+D846+C846+B846</f>
        <v>11057</v>
      </c>
      <c r="J846" s="28">
        <v>1860</v>
      </c>
      <c r="K846" s="28">
        <v>1847</v>
      </c>
      <c r="L846" s="28">
        <v>1925</v>
      </c>
      <c r="M846" s="28">
        <v>1790</v>
      </c>
      <c r="N846" s="23">
        <v>1825</v>
      </c>
      <c r="O846" s="23">
        <v>1928</v>
      </c>
      <c r="P846" s="23">
        <v>1789</v>
      </c>
      <c r="Q846" s="40">
        <f>SUM(J846:P846)</f>
        <v>12964</v>
      </c>
    </row>
    <row r="847" spans="1:17" x14ac:dyDescent="0.35">
      <c r="A847" s="20" t="s">
        <v>103</v>
      </c>
      <c r="B847" s="51">
        <v>323</v>
      </c>
      <c r="C847" s="51">
        <v>735</v>
      </c>
      <c r="D847" s="51">
        <v>731</v>
      </c>
      <c r="E847" s="50">
        <v>754</v>
      </c>
      <c r="F847" s="50">
        <v>704</v>
      </c>
      <c r="G847" s="28">
        <v>770</v>
      </c>
      <c r="H847" s="50">
        <v>749</v>
      </c>
      <c r="I847" s="40">
        <f>H847+G847+F847+E847+D847+C847+B847</f>
        <v>4766</v>
      </c>
      <c r="J847" s="28">
        <v>729</v>
      </c>
      <c r="K847" s="28">
        <v>709</v>
      </c>
      <c r="L847" s="28">
        <v>704</v>
      </c>
      <c r="M847" s="28">
        <v>644</v>
      </c>
      <c r="N847" s="40">
        <v>837</v>
      </c>
      <c r="O847" s="23">
        <v>625</v>
      </c>
      <c r="P847" s="23">
        <v>742</v>
      </c>
      <c r="Q847" s="40">
        <f>SUM(J847:P847)</f>
        <v>4990</v>
      </c>
    </row>
    <row r="848" spans="1:17" x14ac:dyDescent="0.35">
      <c r="A848" s="20" t="s">
        <v>1178</v>
      </c>
      <c r="B848" s="50">
        <v>0</v>
      </c>
      <c r="C848" s="50">
        <v>0</v>
      </c>
      <c r="D848" s="50">
        <v>0</v>
      </c>
      <c r="E848" s="28">
        <v>0</v>
      </c>
      <c r="F848" s="28">
        <v>0</v>
      </c>
      <c r="G848" s="50">
        <v>0</v>
      </c>
      <c r="H848" s="28">
        <v>0</v>
      </c>
      <c r="I848" s="28">
        <v>0</v>
      </c>
      <c r="J848" s="28">
        <v>0</v>
      </c>
      <c r="K848" s="59">
        <v>0</v>
      </c>
      <c r="L848" s="59">
        <v>0</v>
      </c>
      <c r="M848" s="28">
        <v>0</v>
      </c>
      <c r="N848" s="73">
        <v>0</v>
      </c>
      <c r="O848" s="23">
        <v>0</v>
      </c>
      <c r="P848" s="23">
        <v>0</v>
      </c>
      <c r="Q848" s="40">
        <f>SUM(J848:P848)</f>
        <v>0</v>
      </c>
    </row>
    <row r="849" spans="1:17" x14ac:dyDescent="0.35">
      <c r="A849" s="20" t="s">
        <v>1177</v>
      </c>
      <c r="B849" s="28">
        <v>0</v>
      </c>
      <c r="C849" s="28">
        <v>0</v>
      </c>
      <c r="D849" s="28">
        <v>0</v>
      </c>
      <c r="E849" s="28">
        <v>0</v>
      </c>
      <c r="F849" s="28">
        <v>0</v>
      </c>
      <c r="G849" s="28">
        <v>0</v>
      </c>
      <c r="H849" s="73">
        <v>0</v>
      </c>
      <c r="I849" s="73">
        <v>0</v>
      </c>
      <c r="J849" s="73">
        <v>0</v>
      </c>
      <c r="K849" s="73">
        <v>0</v>
      </c>
      <c r="L849" s="73">
        <v>0</v>
      </c>
      <c r="M849" s="73">
        <v>0</v>
      </c>
      <c r="N849" s="73">
        <v>0</v>
      </c>
      <c r="O849" s="40">
        <v>0</v>
      </c>
      <c r="P849" s="40">
        <v>0</v>
      </c>
      <c r="Q849" s="40">
        <f>SUM(J849:P849)</f>
        <v>0</v>
      </c>
    </row>
    <row r="850" spans="1:17" x14ac:dyDescent="0.35">
      <c r="A850" s="20" t="s">
        <v>120</v>
      </c>
      <c r="B850" s="70">
        <f t="shared" ref="B850:G850" si="293">SUM(B845:B849)</f>
        <v>1802</v>
      </c>
      <c r="C850" s="70">
        <f t="shared" si="293"/>
        <v>2519</v>
      </c>
      <c r="D850" s="69">
        <f t="shared" si="293"/>
        <v>2735</v>
      </c>
      <c r="E850" s="69">
        <f t="shared" si="293"/>
        <v>2518</v>
      </c>
      <c r="F850" s="69">
        <f t="shared" si="293"/>
        <v>2600</v>
      </c>
      <c r="G850" s="69">
        <f t="shared" si="293"/>
        <v>2404</v>
      </c>
      <c r="H850" s="69">
        <f t="shared" ref="H850:Q850" si="294">H849+H848+H847+H846+H845</f>
        <v>2632</v>
      </c>
      <c r="I850" s="71">
        <f t="shared" si="294"/>
        <v>17210</v>
      </c>
      <c r="J850" s="69">
        <f t="shared" si="294"/>
        <v>2692</v>
      </c>
      <c r="K850" s="69">
        <f t="shared" si="294"/>
        <v>2748</v>
      </c>
      <c r="L850" s="69">
        <f t="shared" si="294"/>
        <v>2823</v>
      </c>
      <c r="M850" s="69">
        <f t="shared" si="294"/>
        <v>2611</v>
      </c>
      <c r="N850" s="69">
        <f t="shared" si="294"/>
        <v>2795</v>
      </c>
      <c r="O850" s="69">
        <f t="shared" si="294"/>
        <v>2727</v>
      </c>
      <c r="P850" s="69">
        <f t="shared" si="294"/>
        <v>2684</v>
      </c>
      <c r="Q850" s="69">
        <f t="shared" si="294"/>
        <v>19080</v>
      </c>
    </row>
    <row r="851" spans="1:17" x14ac:dyDescent="0.35">
      <c r="A851" s="20" t="s">
        <v>11</v>
      </c>
      <c r="B851" s="57">
        <f t="shared" ref="B851:Q851" si="295">B850+B844+B838</f>
        <v>7353</v>
      </c>
      <c r="C851" s="57">
        <f t="shared" si="295"/>
        <v>9508</v>
      </c>
      <c r="D851" s="57">
        <f t="shared" si="295"/>
        <v>8462</v>
      </c>
      <c r="E851" s="57">
        <f t="shared" si="295"/>
        <v>8240</v>
      </c>
      <c r="F851" s="57">
        <f t="shared" si="295"/>
        <v>7982</v>
      </c>
      <c r="G851" s="57">
        <f t="shared" si="295"/>
        <v>6463</v>
      </c>
      <c r="H851" s="57">
        <f t="shared" si="295"/>
        <v>7597</v>
      </c>
      <c r="I851" s="57">
        <f t="shared" si="295"/>
        <v>55605</v>
      </c>
      <c r="J851" s="57">
        <f t="shared" si="295"/>
        <v>7404</v>
      </c>
      <c r="K851" s="57">
        <f t="shared" si="295"/>
        <v>8215</v>
      </c>
      <c r="L851" s="57">
        <f t="shared" si="295"/>
        <v>8483</v>
      </c>
      <c r="M851" s="57">
        <f t="shared" si="295"/>
        <v>6515</v>
      </c>
      <c r="N851" s="57">
        <f t="shared" si="295"/>
        <v>9041</v>
      </c>
      <c r="O851" s="57">
        <f t="shared" si="295"/>
        <v>9019</v>
      </c>
      <c r="P851" s="57">
        <f t="shared" si="295"/>
        <v>7184</v>
      </c>
      <c r="Q851" s="57">
        <f t="shared" si="295"/>
        <v>55861</v>
      </c>
    </row>
    <row r="853" spans="1:17" x14ac:dyDescent="0.35">
      <c r="A853" s="21" t="s">
        <v>0</v>
      </c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 spans="1:17" ht="15.5" x14ac:dyDescent="0.35">
      <c r="A854" s="20" t="s">
        <v>1</v>
      </c>
      <c r="B854" s="64" t="s">
        <v>1028</v>
      </c>
      <c r="C854" s="64" t="s">
        <v>1059</v>
      </c>
      <c r="D854" s="64" t="s">
        <v>1060</v>
      </c>
      <c r="E854" s="64" t="s">
        <v>1061</v>
      </c>
      <c r="F854" s="64" t="s">
        <v>1062</v>
      </c>
      <c r="G854" s="64" t="s">
        <v>1063</v>
      </c>
      <c r="H854" s="64" t="s">
        <v>1064</v>
      </c>
      <c r="I854" s="65" t="s">
        <v>1073</v>
      </c>
      <c r="J854" s="64" t="s">
        <v>1065</v>
      </c>
      <c r="K854" s="64" t="s">
        <v>1066</v>
      </c>
      <c r="L854" s="64" t="s">
        <v>1067</v>
      </c>
      <c r="M854" s="64" t="s">
        <v>1068</v>
      </c>
      <c r="N854" s="64" t="s">
        <v>1069</v>
      </c>
      <c r="O854" s="64" t="s">
        <v>1070</v>
      </c>
      <c r="P854" s="64" t="s">
        <v>1071</v>
      </c>
      <c r="Q854" s="65" t="s">
        <v>2050</v>
      </c>
    </row>
    <row r="855" spans="1:17" x14ac:dyDescent="0.35">
      <c r="A855" s="20" t="s">
        <v>2</v>
      </c>
      <c r="B855" s="28">
        <v>265</v>
      </c>
      <c r="C855" s="28">
        <v>274</v>
      </c>
      <c r="D855" s="23">
        <v>252</v>
      </c>
      <c r="E855" s="28">
        <v>275</v>
      </c>
      <c r="F855" s="28">
        <v>197</v>
      </c>
      <c r="G855" s="74">
        <v>250</v>
      </c>
      <c r="H855" s="37">
        <v>418</v>
      </c>
      <c r="I855" s="23">
        <f>H855+G855+F855+E855+D855+C855+B855</f>
        <v>1931</v>
      </c>
      <c r="J855" s="28">
        <v>172</v>
      </c>
      <c r="K855" s="40">
        <v>355</v>
      </c>
      <c r="L855" s="40">
        <v>170</v>
      </c>
      <c r="M855" s="74">
        <v>216</v>
      </c>
      <c r="N855" s="23">
        <v>221</v>
      </c>
      <c r="O855" s="28">
        <v>239</v>
      </c>
      <c r="P855" s="28">
        <v>264</v>
      </c>
      <c r="Q855" s="40">
        <f>P855+O855+N855+M855+L855+K855+J855</f>
        <v>1637</v>
      </c>
    </row>
    <row r="856" spans="1:17" x14ac:dyDescent="0.35">
      <c r="A856" s="20" t="s">
        <v>3</v>
      </c>
      <c r="B856" s="28">
        <v>674</v>
      </c>
      <c r="C856" s="28">
        <v>660</v>
      </c>
      <c r="D856" s="23">
        <v>655</v>
      </c>
      <c r="E856" s="28">
        <v>666</v>
      </c>
      <c r="F856" s="28">
        <v>665</v>
      </c>
      <c r="G856" s="28">
        <v>657</v>
      </c>
      <c r="H856" s="40">
        <v>617</v>
      </c>
      <c r="I856" s="23">
        <f>H856+G856+F856+E856+D856+C856+B856</f>
        <v>4594</v>
      </c>
      <c r="J856" s="40">
        <v>636</v>
      </c>
      <c r="K856" s="28">
        <v>579</v>
      </c>
      <c r="L856" s="28">
        <v>659</v>
      </c>
      <c r="M856" s="40">
        <v>540</v>
      </c>
      <c r="N856" s="51">
        <v>669</v>
      </c>
      <c r="O856" s="23">
        <v>629</v>
      </c>
      <c r="P856" s="23">
        <v>636</v>
      </c>
      <c r="Q856" s="40">
        <f>P856+O856+N856+M856+L856+K856+J856</f>
        <v>4348</v>
      </c>
    </row>
    <row r="857" spans="1:17" x14ac:dyDescent="0.35">
      <c r="A857" s="20" t="s">
        <v>100</v>
      </c>
      <c r="B857" s="28">
        <v>60</v>
      </c>
      <c r="C857" s="28">
        <v>215</v>
      </c>
      <c r="D857" s="23">
        <v>250</v>
      </c>
      <c r="E857" s="28">
        <v>200</v>
      </c>
      <c r="F857" s="28">
        <v>215</v>
      </c>
      <c r="G857" s="28">
        <v>230</v>
      </c>
      <c r="H857" s="51">
        <v>125</v>
      </c>
      <c r="I857" s="40">
        <f>H857+G857+F857+E857+D857+C857+B857</f>
        <v>1295</v>
      </c>
      <c r="J857" s="51">
        <v>190</v>
      </c>
      <c r="K857" s="51">
        <v>25</v>
      </c>
      <c r="L857" s="51">
        <v>300</v>
      </c>
      <c r="M857" s="51">
        <v>250</v>
      </c>
      <c r="N857" s="28">
        <v>300</v>
      </c>
      <c r="O857" s="51">
        <v>250</v>
      </c>
      <c r="P857" s="51">
        <v>250</v>
      </c>
      <c r="Q857" s="40">
        <f>P857+O857+N856+M857+L857+K857+J857</f>
        <v>1934</v>
      </c>
    </row>
    <row r="858" spans="1:17" x14ac:dyDescent="0.35">
      <c r="A858" s="20" t="s">
        <v>115</v>
      </c>
      <c r="B858" s="28">
        <v>0</v>
      </c>
      <c r="C858" s="28">
        <v>0</v>
      </c>
      <c r="D858" s="28">
        <v>0</v>
      </c>
      <c r="E858" s="28">
        <v>0</v>
      </c>
      <c r="F858" s="28">
        <v>0</v>
      </c>
      <c r="G858" s="28">
        <v>0</v>
      </c>
      <c r="H858" s="28">
        <v>104</v>
      </c>
      <c r="I858" s="23">
        <f>H858+G858+F858+E858+D858+C858+B858</f>
        <v>104</v>
      </c>
      <c r="J858" s="28">
        <v>0</v>
      </c>
      <c r="K858" s="42">
        <v>0</v>
      </c>
      <c r="L858" s="42">
        <v>0</v>
      </c>
      <c r="M858" s="28">
        <v>0</v>
      </c>
      <c r="N858" s="42">
        <v>0</v>
      </c>
      <c r="O858" s="28">
        <v>0</v>
      </c>
      <c r="P858" s="28">
        <v>124</v>
      </c>
      <c r="Q858" s="23">
        <f>P858+O858+N858+M858+L858+K858+J858</f>
        <v>124</v>
      </c>
    </row>
    <row r="859" spans="1:17" x14ac:dyDescent="0.35">
      <c r="A859" s="20" t="s">
        <v>125</v>
      </c>
      <c r="B859" s="28">
        <v>1930</v>
      </c>
      <c r="C859" s="28">
        <v>2561</v>
      </c>
      <c r="D859" s="23">
        <v>2052</v>
      </c>
      <c r="E859" s="28">
        <v>4213</v>
      </c>
      <c r="F859" s="28">
        <v>4146</v>
      </c>
      <c r="G859" s="28">
        <v>2050</v>
      </c>
      <c r="H859" s="59">
        <v>2411</v>
      </c>
      <c r="I859" s="23">
        <f>SUM(B859:H859)</f>
        <v>19363</v>
      </c>
      <c r="J859" s="28">
        <v>2948</v>
      </c>
      <c r="K859" s="72">
        <v>4097</v>
      </c>
      <c r="L859" s="72">
        <v>3299</v>
      </c>
      <c r="M859" s="28">
        <v>3920</v>
      </c>
      <c r="N859" s="28">
        <v>4228</v>
      </c>
      <c r="O859" s="28">
        <v>3952</v>
      </c>
      <c r="P859" s="28">
        <v>2691</v>
      </c>
      <c r="Q859" s="23">
        <f>P859+O859+N859+M859+L859+K859+J859</f>
        <v>25135</v>
      </c>
    </row>
    <row r="860" spans="1:17" x14ac:dyDescent="0.35">
      <c r="A860" s="20" t="s">
        <v>119</v>
      </c>
      <c r="B860" s="58">
        <f t="shared" ref="B860:G860" si="296">B859+B858+B857+B856+B855</f>
        <v>2929</v>
      </c>
      <c r="C860" s="58">
        <f t="shared" si="296"/>
        <v>3710</v>
      </c>
      <c r="D860" s="58">
        <f t="shared" si="296"/>
        <v>3209</v>
      </c>
      <c r="E860" s="58">
        <f t="shared" si="296"/>
        <v>5354</v>
      </c>
      <c r="F860" s="58">
        <f t="shared" si="296"/>
        <v>5223</v>
      </c>
      <c r="G860" s="58">
        <f t="shared" si="296"/>
        <v>3187</v>
      </c>
      <c r="H860" s="66">
        <f>SUM(H855:H859)</f>
        <v>3675</v>
      </c>
      <c r="I860" s="75">
        <f>SUM(I855:I859)</f>
        <v>27287</v>
      </c>
      <c r="J860" s="66">
        <f>SUM(J855:J859)</f>
        <v>3946</v>
      </c>
      <c r="K860" s="66">
        <f>SUM(K855:K859)</f>
        <v>5056</v>
      </c>
      <c r="L860" s="66">
        <f>SUM(L855:L859)</f>
        <v>4428</v>
      </c>
      <c r="M860" s="66">
        <f>M859+M858+M857+M856+M855</f>
        <v>4926</v>
      </c>
      <c r="N860" s="66">
        <f>N859+N858+N857+N856+N855</f>
        <v>5418</v>
      </c>
      <c r="O860" s="66">
        <f>SUM(O855:O859)</f>
        <v>5070</v>
      </c>
      <c r="P860" s="58">
        <f>SUM(P855:P859)</f>
        <v>3965</v>
      </c>
      <c r="Q860" s="66">
        <f>Q859+Q858+Q857+Q856+Q855</f>
        <v>33178</v>
      </c>
    </row>
    <row r="861" spans="1:17" x14ac:dyDescent="0.35">
      <c r="A861" s="20" t="s">
        <v>4</v>
      </c>
      <c r="B861" s="23">
        <v>1270</v>
      </c>
      <c r="C861" s="23">
        <v>1984</v>
      </c>
      <c r="D861" s="23">
        <v>1939</v>
      </c>
      <c r="E861" s="28">
        <v>1944</v>
      </c>
      <c r="F861" s="28">
        <v>1516</v>
      </c>
      <c r="G861" s="28">
        <v>2050</v>
      </c>
      <c r="H861" s="61">
        <v>1864</v>
      </c>
      <c r="I861" s="23">
        <f>H861+G861+F861+E861+D861+C861+B861</f>
        <v>12567</v>
      </c>
      <c r="J861" s="28">
        <v>1619</v>
      </c>
      <c r="K861" s="28">
        <v>1730</v>
      </c>
      <c r="L861" s="28">
        <v>1678</v>
      </c>
      <c r="M861" s="74">
        <v>1161</v>
      </c>
      <c r="N861" s="28">
        <v>1936</v>
      </c>
      <c r="O861" s="23">
        <v>1824</v>
      </c>
      <c r="P861" s="23">
        <v>1865</v>
      </c>
      <c r="Q861" s="23">
        <f>P861+O861+N861+M861+L861+K861+J861</f>
        <v>11813</v>
      </c>
    </row>
    <row r="862" spans="1:17" x14ac:dyDescent="0.35">
      <c r="A862" s="20" t="s">
        <v>112</v>
      </c>
      <c r="B862" s="28">
        <v>0</v>
      </c>
      <c r="C862" s="28">
        <v>0</v>
      </c>
      <c r="D862" s="28">
        <v>0</v>
      </c>
      <c r="E862" s="28">
        <v>0</v>
      </c>
      <c r="F862" s="28">
        <v>0</v>
      </c>
      <c r="G862" s="28">
        <v>0</v>
      </c>
      <c r="H862" s="28">
        <v>0</v>
      </c>
      <c r="I862" s="28">
        <v>0</v>
      </c>
      <c r="J862" s="28">
        <v>0</v>
      </c>
      <c r="K862" s="28">
        <v>0</v>
      </c>
      <c r="L862" s="28">
        <v>0</v>
      </c>
      <c r="M862" s="28">
        <v>0</v>
      </c>
      <c r="N862" s="63">
        <v>0</v>
      </c>
      <c r="O862" s="28">
        <v>0</v>
      </c>
      <c r="P862" s="28">
        <v>0</v>
      </c>
      <c r="Q862" s="23">
        <f>P862+O862+N862+M862+L862+K862+J862</f>
        <v>0</v>
      </c>
    </row>
    <row r="863" spans="1:17" x14ac:dyDescent="0.35">
      <c r="A863" s="20" t="s">
        <v>1175</v>
      </c>
      <c r="B863" s="28">
        <v>0</v>
      </c>
      <c r="C863" s="28">
        <v>0</v>
      </c>
      <c r="D863" s="28">
        <v>0</v>
      </c>
      <c r="E863" s="63">
        <v>0</v>
      </c>
      <c r="F863" s="63">
        <v>0</v>
      </c>
      <c r="G863" s="28">
        <v>0</v>
      </c>
      <c r="H863" s="28">
        <v>374</v>
      </c>
      <c r="I863" s="23">
        <f>H863+G863+F863+E863+D863+C863+B863</f>
        <v>374</v>
      </c>
      <c r="J863" s="63">
        <v>0</v>
      </c>
      <c r="K863" s="59">
        <v>0</v>
      </c>
      <c r="L863" s="59">
        <v>0</v>
      </c>
      <c r="M863" s="28">
        <v>0</v>
      </c>
      <c r="N863" s="63">
        <v>0</v>
      </c>
      <c r="O863" s="28">
        <v>0</v>
      </c>
      <c r="P863" s="28">
        <v>340</v>
      </c>
      <c r="Q863" s="23">
        <f>P863+O863+N863+M863+L863+K863+J863</f>
        <v>340</v>
      </c>
    </row>
    <row r="864" spans="1:17" x14ac:dyDescent="0.35">
      <c r="A864" s="20" t="s">
        <v>116</v>
      </c>
      <c r="B864" s="63">
        <v>0</v>
      </c>
      <c r="C864" s="63">
        <v>0</v>
      </c>
      <c r="D864" s="63">
        <v>0</v>
      </c>
      <c r="E864" s="63">
        <v>0</v>
      </c>
      <c r="F864" s="63">
        <v>0</v>
      </c>
      <c r="G864" s="63">
        <v>0</v>
      </c>
      <c r="H864" s="63">
        <v>69</v>
      </c>
      <c r="I864" s="23">
        <f>H864</f>
        <v>69</v>
      </c>
      <c r="J864" s="63">
        <v>0</v>
      </c>
      <c r="K864" s="59">
        <v>0</v>
      </c>
      <c r="L864" s="59">
        <v>0</v>
      </c>
      <c r="M864" s="63">
        <v>0</v>
      </c>
      <c r="N864" s="63">
        <v>0</v>
      </c>
      <c r="O864" s="63">
        <v>0</v>
      </c>
      <c r="P864" s="28">
        <v>87</v>
      </c>
      <c r="Q864" s="23">
        <f>P864+O864+N862+M864+L863+K863+J864</f>
        <v>87</v>
      </c>
    </row>
    <row r="865" spans="1:17" x14ac:dyDescent="0.35">
      <c r="A865" s="20" t="s">
        <v>124</v>
      </c>
      <c r="B865" s="63">
        <v>0</v>
      </c>
      <c r="C865" s="63">
        <v>0</v>
      </c>
      <c r="D865" s="63">
        <v>0</v>
      </c>
      <c r="E865" s="63">
        <v>0</v>
      </c>
      <c r="F865" s="63">
        <v>0</v>
      </c>
      <c r="G865" s="63">
        <v>0</v>
      </c>
      <c r="H865" s="63">
        <v>94</v>
      </c>
      <c r="I865" s="23">
        <f>H865</f>
        <v>94</v>
      </c>
      <c r="J865" s="63">
        <v>0</v>
      </c>
      <c r="K865" s="63">
        <v>0</v>
      </c>
      <c r="L865" s="63">
        <v>0</v>
      </c>
      <c r="M865" s="63">
        <v>0</v>
      </c>
      <c r="N865" s="63">
        <v>0</v>
      </c>
      <c r="O865" s="63">
        <v>0</v>
      </c>
      <c r="P865" s="28">
        <v>109</v>
      </c>
      <c r="Q865" s="23">
        <f>P865+O865+N863+M865+L864+K864+J865</f>
        <v>109</v>
      </c>
    </row>
    <row r="866" spans="1:17" x14ac:dyDescent="0.35">
      <c r="A866" s="20" t="s">
        <v>118</v>
      </c>
      <c r="B866" s="46">
        <f t="shared" ref="B866:H866" si="297">SUM(B861:B865)</f>
        <v>1270</v>
      </c>
      <c r="C866" s="46">
        <f t="shared" si="297"/>
        <v>1984</v>
      </c>
      <c r="D866" s="46">
        <f t="shared" si="297"/>
        <v>1939</v>
      </c>
      <c r="E866" s="46">
        <f t="shared" si="297"/>
        <v>1944</v>
      </c>
      <c r="F866" s="46">
        <f t="shared" si="297"/>
        <v>1516</v>
      </c>
      <c r="G866" s="46">
        <f t="shared" si="297"/>
        <v>2050</v>
      </c>
      <c r="H866" s="46">
        <f t="shared" si="297"/>
        <v>2401</v>
      </c>
      <c r="I866" s="46">
        <f>I865+I864+I863+I862+I861</f>
        <v>13104</v>
      </c>
      <c r="J866" s="46">
        <f>SUM(J861:J865)</f>
        <v>1619</v>
      </c>
      <c r="K866" s="46">
        <f>K865+K864+K863+K862+K861</f>
        <v>1730</v>
      </c>
      <c r="L866" s="46">
        <f>L865+L864+L863+L862+L861</f>
        <v>1678</v>
      </c>
      <c r="M866" s="46">
        <f>M865+M864+M863+M862+M861</f>
        <v>1161</v>
      </c>
      <c r="N866" s="46">
        <f>N865+N864+N863+N862+N861</f>
        <v>1936</v>
      </c>
      <c r="O866" s="46">
        <f>SUM(O861:O865)</f>
        <v>1824</v>
      </c>
      <c r="P866" s="46">
        <f>SUM(P861:P865)</f>
        <v>2401</v>
      </c>
      <c r="Q866" s="46">
        <f>SUM(Q861:Q865)</f>
        <v>12349</v>
      </c>
    </row>
    <row r="867" spans="1:17" x14ac:dyDescent="0.35">
      <c r="A867" s="20" t="s">
        <v>99</v>
      </c>
      <c r="B867" s="28">
        <v>118</v>
      </c>
      <c r="C867" s="28">
        <v>229</v>
      </c>
      <c r="D867" s="23">
        <v>197</v>
      </c>
      <c r="E867" s="51">
        <v>200</v>
      </c>
      <c r="F867" s="51">
        <v>353</v>
      </c>
      <c r="G867" s="74">
        <v>175</v>
      </c>
      <c r="H867" s="42">
        <v>155</v>
      </c>
      <c r="I867" s="40">
        <f>H867+G867+F867+E867+D867+C867+B867</f>
        <v>1427</v>
      </c>
      <c r="J867" s="28">
        <v>207</v>
      </c>
      <c r="K867" s="23">
        <v>200</v>
      </c>
      <c r="L867" s="23">
        <v>186</v>
      </c>
      <c r="M867" s="23">
        <v>474</v>
      </c>
      <c r="N867" s="23">
        <v>202</v>
      </c>
      <c r="O867" s="28">
        <v>775</v>
      </c>
      <c r="P867" s="28">
        <v>191</v>
      </c>
      <c r="Q867" s="40">
        <f>SUM(J867:P867)</f>
        <v>2235</v>
      </c>
    </row>
    <row r="868" spans="1:17" x14ac:dyDescent="0.35">
      <c r="A868" s="20" t="s">
        <v>7</v>
      </c>
      <c r="B868" s="51">
        <v>1884</v>
      </c>
      <c r="C868" s="51">
        <v>1961</v>
      </c>
      <c r="D868" s="51">
        <v>852</v>
      </c>
      <c r="E868" s="51">
        <v>1596</v>
      </c>
      <c r="F868" s="51">
        <v>1829</v>
      </c>
      <c r="G868" s="51">
        <v>1697</v>
      </c>
      <c r="H868" s="50">
        <v>1858</v>
      </c>
      <c r="I868" s="40">
        <f>H868+G868+F868+E868+D868+C868+B868</f>
        <v>11677</v>
      </c>
      <c r="J868" s="28">
        <v>1319</v>
      </c>
      <c r="K868" s="28">
        <v>1821</v>
      </c>
      <c r="L868" s="28">
        <v>1906</v>
      </c>
      <c r="M868" s="28">
        <v>1644</v>
      </c>
      <c r="N868" s="23">
        <v>1565</v>
      </c>
      <c r="O868" s="23">
        <v>1367</v>
      </c>
      <c r="P868" s="23">
        <v>1596</v>
      </c>
      <c r="Q868" s="40">
        <f>SUM(J868:P868)</f>
        <v>11218</v>
      </c>
    </row>
    <row r="869" spans="1:17" x14ac:dyDescent="0.35">
      <c r="A869" s="20" t="s">
        <v>103</v>
      </c>
      <c r="B869" s="51">
        <v>737</v>
      </c>
      <c r="C869" s="51">
        <v>437</v>
      </c>
      <c r="D869" s="51">
        <v>742</v>
      </c>
      <c r="E869" s="50">
        <v>854</v>
      </c>
      <c r="F869" s="50">
        <v>834</v>
      </c>
      <c r="G869" s="28">
        <v>789</v>
      </c>
      <c r="H869" s="50">
        <v>774</v>
      </c>
      <c r="I869" s="40">
        <f>H869+G869+F869+E869+D869+C869+B869</f>
        <v>5167</v>
      </c>
      <c r="J869" s="28">
        <v>774</v>
      </c>
      <c r="K869" s="28">
        <v>734</v>
      </c>
      <c r="L869" s="28">
        <v>734</v>
      </c>
      <c r="M869" s="28">
        <v>750</v>
      </c>
      <c r="N869" s="40">
        <v>738</v>
      </c>
      <c r="O869" s="23">
        <v>719</v>
      </c>
      <c r="P869" s="23">
        <v>739</v>
      </c>
      <c r="Q869" s="40">
        <f>SUM(J869:P869)</f>
        <v>5188</v>
      </c>
    </row>
    <row r="870" spans="1:17" x14ac:dyDescent="0.35">
      <c r="A870" s="20" t="s">
        <v>1178</v>
      </c>
      <c r="B870" s="50">
        <v>0</v>
      </c>
      <c r="C870" s="50">
        <v>0</v>
      </c>
      <c r="D870" s="50">
        <v>0</v>
      </c>
      <c r="E870" s="28">
        <v>0</v>
      </c>
      <c r="F870" s="28">
        <v>0</v>
      </c>
      <c r="G870" s="50">
        <v>0</v>
      </c>
      <c r="H870" s="28">
        <v>0</v>
      </c>
      <c r="I870" s="28">
        <v>0</v>
      </c>
      <c r="J870" s="28">
        <v>0</v>
      </c>
      <c r="K870" s="59">
        <v>0</v>
      </c>
      <c r="L870" s="59">
        <v>0</v>
      </c>
      <c r="M870" s="28">
        <v>0</v>
      </c>
      <c r="N870" s="73">
        <v>0</v>
      </c>
      <c r="O870" s="23">
        <v>0</v>
      </c>
      <c r="P870" s="23">
        <v>0</v>
      </c>
      <c r="Q870" s="40">
        <f>SUM(J870:P870)</f>
        <v>0</v>
      </c>
    </row>
    <row r="871" spans="1:17" x14ac:dyDescent="0.35">
      <c r="A871" s="20" t="s">
        <v>1177</v>
      </c>
      <c r="B871" s="28">
        <v>0</v>
      </c>
      <c r="C871" s="28">
        <v>0</v>
      </c>
      <c r="D871" s="28">
        <v>0</v>
      </c>
      <c r="E871" s="28">
        <v>0</v>
      </c>
      <c r="F871" s="28">
        <v>0</v>
      </c>
      <c r="G871" s="28">
        <v>0</v>
      </c>
      <c r="H871" s="73">
        <v>0</v>
      </c>
      <c r="I871" s="73">
        <v>0</v>
      </c>
      <c r="J871" s="73">
        <v>0</v>
      </c>
      <c r="K871" s="73">
        <v>0</v>
      </c>
      <c r="L871" s="73">
        <v>0</v>
      </c>
      <c r="M871" s="73">
        <v>0</v>
      </c>
      <c r="N871" s="73">
        <v>0</v>
      </c>
      <c r="O871" s="40">
        <v>0</v>
      </c>
      <c r="P871" s="40">
        <v>0</v>
      </c>
      <c r="Q871" s="40">
        <f>SUM(J871:P871)</f>
        <v>0</v>
      </c>
    </row>
    <row r="872" spans="1:17" x14ac:dyDescent="0.35">
      <c r="A872" s="20" t="s">
        <v>120</v>
      </c>
      <c r="B872" s="70">
        <f t="shared" ref="B872:G872" si="298">SUM(B867:B871)</f>
        <v>2739</v>
      </c>
      <c r="C872" s="70">
        <f t="shared" si="298"/>
        <v>2627</v>
      </c>
      <c r="D872" s="69">
        <f t="shared" si="298"/>
        <v>1791</v>
      </c>
      <c r="E872" s="69">
        <f t="shared" si="298"/>
        <v>2650</v>
      </c>
      <c r="F872" s="69">
        <f t="shared" si="298"/>
        <v>3016</v>
      </c>
      <c r="G872" s="69">
        <f t="shared" si="298"/>
        <v>2661</v>
      </c>
      <c r="H872" s="69">
        <f t="shared" ref="H872:Q872" si="299">H871+H870+H869+H868+H867</f>
        <v>2787</v>
      </c>
      <c r="I872" s="71">
        <f t="shared" si="299"/>
        <v>18271</v>
      </c>
      <c r="J872" s="69">
        <f t="shared" si="299"/>
        <v>2300</v>
      </c>
      <c r="K872" s="69">
        <f t="shared" si="299"/>
        <v>2755</v>
      </c>
      <c r="L872" s="69">
        <f t="shared" si="299"/>
        <v>2826</v>
      </c>
      <c r="M872" s="69">
        <f t="shared" si="299"/>
        <v>2868</v>
      </c>
      <c r="N872" s="69">
        <f t="shared" si="299"/>
        <v>2505</v>
      </c>
      <c r="O872" s="69">
        <f t="shared" si="299"/>
        <v>2861</v>
      </c>
      <c r="P872" s="69">
        <f t="shared" si="299"/>
        <v>2526</v>
      </c>
      <c r="Q872" s="69">
        <f t="shared" si="299"/>
        <v>18641</v>
      </c>
    </row>
    <row r="873" spans="1:17" x14ac:dyDescent="0.35">
      <c r="A873" s="20" t="s">
        <v>11</v>
      </c>
      <c r="B873" s="57">
        <f t="shared" ref="B873:Q873" si="300">B872+B866+B860</f>
        <v>6938</v>
      </c>
      <c r="C873" s="57">
        <f t="shared" si="300"/>
        <v>8321</v>
      </c>
      <c r="D873" s="57">
        <f t="shared" si="300"/>
        <v>6939</v>
      </c>
      <c r="E873" s="57">
        <f t="shared" si="300"/>
        <v>9948</v>
      </c>
      <c r="F873" s="57">
        <f t="shared" si="300"/>
        <v>9755</v>
      </c>
      <c r="G873" s="57">
        <f t="shared" si="300"/>
        <v>7898</v>
      </c>
      <c r="H873" s="57">
        <f t="shared" si="300"/>
        <v>8863</v>
      </c>
      <c r="I873" s="57">
        <f t="shared" si="300"/>
        <v>58662</v>
      </c>
      <c r="J873" s="57">
        <f t="shared" si="300"/>
        <v>7865</v>
      </c>
      <c r="K873" s="57">
        <f t="shared" si="300"/>
        <v>9541</v>
      </c>
      <c r="L873" s="57">
        <f t="shared" si="300"/>
        <v>8932</v>
      </c>
      <c r="M873" s="57">
        <f t="shared" si="300"/>
        <v>8955</v>
      </c>
      <c r="N873" s="57">
        <f t="shared" si="300"/>
        <v>9859</v>
      </c>
      <c r="O873" s="57">
        <f t="shared" si="300"/>
        <v>9755</v>
      </c>
      <c r="P873" s="57">
        <f t="shared" si="300"/>
        <v>8892</v>
      </c>
      <c r="Q873" s="57">
        <f t="shared" si="300"/>
        <v>64168</v>
      </c>
    </row>
    <row r="875" spans="1:17" x14ac:dyDescent="0.35">
      <c r="A875" s="21" t="s">
        <v>0</v>
      </c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 spans="1:17" ht="15.5" x14ac:dyDescent="0.35">
      <c r="A876" s="20" t="s">
        <v>1</v>
      </c>
      <c r="B876" s="64" t="s">
        <v>1072</v>
      </c>
      <c r="C876" s="64" t="s">
        <v>1092</v>
      </c>
      <c r="D876" s="64" t="s">
        <v>1093</v>
      </c>
      <c r="E876" s="64" t="s">
        <v>1094</v>
      </c>
      <c r="F876" s="64" t="s">
        <v>1095</v>
      </c>
      <c r="G876" s="64" t="s">
        <v>1096</v>
      </c>
      <c r="H876" s="64" t="s">
        <v>1097</v>
      </c>
      <c r="I876" s="65" t="s">
        <v>1132</v>
      </c>
      <c r="J876" s="64" t="s">
        <v>1098</v>
      </c>
      <c r="K876" s="64" t="s">
        <v>1099</v>
      </c>
      <c r="L876" s="64" t="s">
        <v>1100</v>
      </c>
      <c r="M876" s="64" t="s">
        <v>1101</v>
      </c>
      <c r="N876" s="64" t="s">
        <v>1102</v>
      </c>
      <c r="O876" s="64" t="s">
        <v>1103</v>
      </c>
      <c r="P876" s="64" t="s">
        <v>1104</v>
      </c>
      <c r="Q876" s="65" t="s">
        <v>2069</v>
      </c>
    </row>
    <row r="877" spans="1:17" x14ac:dyDescent="0.35">
      <c r="A877" s="20" t="s">
        <v>2</v>
      </c>
      <c r="B877" s="28">
        <v>177</v>
      </c>
      <c r="C877" s="28">
        <v>245</v>
      </c>
      <c r="D877" s="23">
        <v>130</v>
      </c>
      <c r="E877" s="28">
        <v>256</v>
      </c>
      <c r="F877" s="28">
        <v>163</v>
      </c>
      <c r="G877" s="74">
        <v>210</v>
      </c>
      <c r="H877" s="37">
        <v>227</v>
      </c>
      <c r="I877" s="23">
        <f>H877+G877+F877+E877+D877+C877+B877</f>
        <v>1408</v>
      </c>
      <c r="J877" s="28">
        <v>145</v>
      </c>
      <c r="K877" s="40">
        <v>202</v>
      </c>
      <c r="L877" s="40">
        <v>136</v>
      </c>
      <c r="M877" s="74">
        <v>174</v>
      </c>
      <c r="N877" s="23">
        <v>84</v>
      </c>
      <c r="O877" s="28">
        <v>196</v>
      </c>
      <c r="P877" s="28">
        <v>157</v>
      </c>
      <c r="Q877" s="40">
        <f>P877+O877+N877+M877+L877+K877+J877</f>
        <v>1094</v>
      </c>
    </row>
    <row r="878" spans="1:17" x14ac:dyDescent="0.35">
      <c r="A878" s="20" t="s">
        <v>3</v>
      </c>
      <c r="B878" s="28">
        <v>595</v>
      </c>
      <c r="C878" s="28">
        <v>678</v>
      </c>
      <c r="D878" s="23">
        <v>671</v>
      </c>
      <c r="E878" s="28">
        <v>645</v>
      </c>
      <c r="F878" s="28">
        <v>657</v>
      </c>
      <c r="G878" s="28">
        <v>600</v>
      </c>
      <c r="H878" s="40">
        <v>678</v>
      </c>
      <c r="I878" s="23">
        <f>H878+G878+F878+E878+D878+C878+B878</f>
        <v>4524</v>
      </c>
      <c r="J878" s="40">
        <v>638</v>
      </c>
      <c r="K878" s="28">
        <v>657</v>
      </c>
      <c r="L878" s="28">
        <v>677</v>
      </c>
      <c r="M878" s="40">
        <v>619</v>
      </c>
      <c r="N878" s="51">
        <v>666</v>
      </c>
      <c r="O878" s="23">
        <v>667</v>
      </c>
      <c r="P878" s="23">
        <v>680</v>
      </c>
      <c r="Q878" s="40">
        <f>P878+O878+N878+M878+L878+K878+J878</f>
        <v>4604</v>
      </c>
    </row>
    <row r="879" spans="1:17" x14ac:dyDescent="0.35">
      <c r="A879" s="20" t="s">
        <v>100</v>
      </c>
      <c r="B879" s="28">
        <v>228</v>
      </c>
      <c r="C879" s="28">
        <v>225</v>
      </c>
      <c r="D879" s="23">
        <v>160</v>
      </c>
      <c r="E879" s="28">
        <v>190</v>
      </c>
      <c r="F879" s="28">
        <v>200</v>
      </c>
      <c r="G879" s="28">
        <v>200</v>
      </c>
      <c r="H879" s="51">
        <v>100</v>
      </c>
      <c r="I879" s="40">
        <f>H879+G879+F879+E879+D879+C879+B879</f>
        <v>1303</v>
      </c>
      <c r="J879" s="51">
        <v>155</v>
      </c>
      <c r="K879" s="51">
        <v>200</v>
      </c>
      <c r="L879" s="51">
        <v>200</v>
      </c>
      <c r="M879" s="51">
        <v>190</v>
      </c>
      <c r="N879" s="28">
        <v>225</v>
      </c>
      <c r="O879" s="51">
        <v>225</v>
      </c>
      <c r="P879" s="51">
        <v>300</v>
      </c>
      <c r="Q879" s="40">
        <f>P879+O879+N878+M879+L879+K879+J879</f>
        <v>1936</v>
      </c>
    </row>
    <row r="880" spans="1:17" x14ac:dyDescent="0.35">
      <c r="A880" s="20" t="s">
        <v>115</v>
      </c>
      <c r="B880" s="28">
        <v>0</v>
      </c>
      <c r="C880" s="28">
        <v>0</v>
      </c>
      <c r="D880" s="28">
        <v>0</v>
      </c>
      <c r="E880" s="28">
        <v>0</v>
      </c>
      <c r="F880" s="28">
        <v>0</v>
      </c>
      <c r="G880" s="28">
        <v>0</v>
      </c>
      <c r="H880" s="28">
        <v>15</v>
      </c>
      <c r="I880" s="23">
        <f>H880+G880+F880+E880+D880+C880+B880</f>
        <v>15</v>
      </c>
      <c r="J880" s="28">
        <v>0</v>
      </c>
      <c r="K880" s="42">
        <v>0</v>
      </c>
      <c r="L880" s="42">
        <v>0</v>
      </c>
      <c r="M880" s="28">
        <v>0</v>
      </c>
      <c r="N880" s="42">
        <v>0</v>
      </c>
      <c r="O880" s="28">
        <v>0</v>
      </c>
      <c r="P880" s="28">
        <v>20</v>
      </c>
      <c r="Q880" s="23">
        <f>P880+O880+N880+M880+L880+K880+J880</f>
        <v>20</v>
      </c>
    </row>
    <row r="881" spans="1:17" x14ac:dyDescent="0.35">
      <c r="A881" s="20" t="s">
        <v>125</v>
      </c>
      <c r="B881" s="28">
        <v>2508</v>
      </c>
      <c r="C881" s="28">
        <v>4217</v>
      </c>
      <c r="D881" s="23">
        <v>2451</v>
      </c>
      <c r="E881" s="28">
        <v>1052</v>
      </c>
      <c r="F881" s="28">
        <v>3110</v>
      </c>
      <c r="G881" s="28">
        <v>3396</v>
      </c>
      <c r="H881" s="59">
        <v>2529</v>
      </c>
      <c r="I881" s="23">
        <f>SUM(B881:H881)</f>
        <v>19263</v>
      </c>
      <c r="J881" s="28">
        <v>2692</v>
      </c>
      <c r="K881" s="72">
        <v>2630</v>
      </c>
      <c r="L881" s="72">
        <v>2411</v>
      </c>
      <c r="M881" s="28">
        <v>2318</v>
      </c>
      <c r="N881" s="28">
        <v>4278</v>
      </c>
      <c r="O881" s="28">
        <v>2797</v>
      </c>
      <c r="P881" s="28">
        <v>3867</v>
      </c>
      <c r="Q881" s="23">
        <f>P881+O881+N881+M881+L881+K881+J881</f>
        <v>20993</v>
      </c>
    </row>
    <row r="882" spans="1:17" x14ac:dyDescent="0.35">
      <c r="A882" s="20" t="s">
        <v>119</v>
      </c>
      <c r="B882" s="58">
        <f t="shared" ref="B882:G882" si="301">B881+B880+B879+B878+B877</f>
        <v>3508</v>
      </c>
      <c r="C882" s="58">
        <f t="shared" si="301"/>
        <v>5365</v>
      </c>
      <c r="D882" s="58">
        <f t="shared" si="301"/>
        <v>3412</v>
      </c>
      <c r="E882" s="58">
        <f t="shared" si="301"/>
        <v>2143</v>
      </c>
      <c r="F882" s="58">
        <f t="shared" si="301"/>
        <v>4130</v>
      </c>
      <c r="G882" s="58">
        <f t="shared" si="301"/>
        <v>4406</v>
      </c>
      <c r="H882" s="66">
        <f>SUM(H877:H881)</f>
        <v>3549</v>
      </c>
      <c r="I882" s="75">
        <f>SUM(I877:I881)</f>
        <v>26513</v>
      </c>
      <c r="J882" s="66">
        <f>SUM(J877:J881)</f>
        <v>3630</v>
      </c>
      <c r="K882" s="66">
        <f>SUM(K877:K881)</f>
        <v>3689</v>
      </c>
      <c r="L882" s="66">
        <f>SUM(L877:L881)</f>
        <v>3424</v>
      </c>
      <c r="M882" s="66">
        <f>M881+M880+M879+M878+M877</f>
        <v>3301</v>
      </c>
      <c r="N882" s="66">
        <f>N881+N880+N879+N878+N877</f>
        <v>5253</v>
      </c>
      <c r="O882" s="66">
        <f>SUM(O877:O881)</f>
        <v>3885</v>
      </c>
      <c r="P882" s="58">
        <f>SUM(P877:P881)</f>
        <v>5024</v>
      </c>
      <c r="Q882" s="66">
        <f>Q881+Q880+Q879+Q878+Q877</f>
        <v>28647</v>
      </c>
    </row>
    <row r="883" spans="1:17" x14ac:dyDescent="0.35">
      <c r="A883" s="20" t="s">
        <v>4</v>
      </c>
      <c r="B883" s="23">
        <v>1587</v>
      </c>
      <c r="C883" s="23">
        <v>1830</v>
      </c>
      <c r="D883" s="23">
        <v>1548</v>
      </c>
      <c r="E883" s="28">
        <v>1518</v>
      </c>
      <c r="F883" s="28">
        <v>1599</v>
      </c>
      <c r="G883" s="28">
        <v>1557</v>
      </c>
      <c r="H883" s="61">
        <v>1187</v>
      </c>
      <c r="I883" s="23">
        <f>H883+G883+F883+E883+D883+C883+B883</f>
        <v>10826</v>
      </c>
      <c r="J883" s="28">
        <v>1473</v>
      </c>
      <c r="K883" s="28">
        <v>1558</v>
      </c>
      <c r="L883" s="28">
        <v>1583</v>
      </c>
      <c r="M883" s="74">
        <v>917</v>
      </c>
      <c r="N883" s="28">
        <v>1380</v>
      </c>
      <c r="O883" s="23">
        <v>1244</v>
      </c>
      <c r="P883" s="23">
        <v>1140</v>
      </c>
      <c r="Q883" s="23">
        <f>P883+O883+N883+M883+L883+K883+J883</f>
        <v>9295</v>
      </c>
    </row>
    <row r="884" spans="1:17" x14ac:dyDescent="0.35">
      <c r="A884" s="20" t="s">
        <v>112</v>
      </c>
      <c r="B884" s="28">
        <v>0</v>
      </c>
      <c r="C884" s="28">
        <v>0</v>
      </c>
      <c r="D884" s="28">
        <v>0</v>
      </c>
      <c r="E884" s="28">
        <v>0</v>
      </c>
      <c r="F884" s="28">
        <v>0</v>
      </c>
      <c r="G884" s="28">
        <v>0</v>
      </c>
      <c r="H884" s="28">
        <v>0</v>
      </c>
      <c r="I884" s="28">
        <v>0</v>
      </c>
      <c r="J884" s="28">
        <v>0</v>
      </c>
      <c r="K884" s="28">
        <v>0</v>
      </c>
      <c r="L884" s="28">
        <v>0</v>
      </c>
      <c r="M884" s="28">
        <v>0</v>
      </c>
      <c r="N884" s="63">
        <v>0</v>
      </c>
      <c r="O884" s="28">
        <v>0</v>
      </c>
      <c r="P884" s="28">
        <v>0</v>
      </c>
      <c r="Q884" s="23">
        <f>P884+O884+N884+M884+L884+K884+J884</f>
        <v>0</v>
      </c>
    </row>
    <row r="885" spans="1:17" x14ac:dyDescent="0.35">
      <c r="A885" s="20" t="s">
        <v>1175</v>
      </c>
      <c r="B885" s="28">
        <v>0</v>
      </c>
      <c r="C885" s="28">
        <v>0</v>
      </c>
      <c r="D885" s="28">
        <v>0</v>
      </c>
      <c r="E885" s="63">
        <v>0</v>
      </c>
      <c r="F885" s="63">
        <v>0</v>
      </c>
      <c r="G885" s="28">
        <v>0</v>
      </c>
      <c r="H885" s="28">
        <v>510</v>
      </c>
      <c r="I885" s="23">
        <f>H885+G885+F885+E885+D885+C885+B885</f>
        <v>510</v>
      </c>
      <c r="J885" s="63">
        <v>0</v>
      </c>
      <c r="K885" s="59">
        <v>0</v>
      </c>
      <c r="L885" s="59">
        <v>0</v>
      </c>
      <c r="M885" s="28">
        <v>0</v>
      </c>
      <c r="N885" s="63">
        <v>0</v>
      </c>
      <c r="O885" s="28">
        <v>0</v>
      </c>
      <c r="P885" s="28">
        <v>314</v>
      </c>
      <c r="Q885" s="23">
        <f>P885+O885+N885+M885+L885+K885+J885</f>
        <v>314</v>
      </c>
    </row>
    <row r="886" spans="1:17" x14ac:dyDescent="0.35">
      <c r="A886" s="20" t="s">
        <v>116</v>
      </c>
      <c r="B886" s="63">
        <v>0</v>
      </c>
      <c r="C886" s="63">
        <v>0</v>
      </c>
      <c r="D886" s="63">
        <v>0</v>
      </c>
      <c r="E886" s="63">
        <v>0</v>
      </c>
      <c r="F886" s="63">
        <v>0</v>
      </c>
      <c r="G886" s="63">
        <v>0</v>
      </c>
      <c r="H886" s="63">
        <v>58</v>
      </c>
      <c r="I886" s="23">
        <f>H886</f>
        <v>58</v>
      </c>
      <c r="J886" s="63">
        <v>0</v>
      </c>
      <c r="K886" s="59">
        <v>0</v>
      </c>
      <c r="L886" s="59">
        <v>0</v>
      </c>
      <c r="M886" s="63">
        <v>0</v>
      </c>
      <c r="N886" s="63">
        <v>0</v>
      </c>
      <c r="O886" s="63">
        <v>0</v>
      </c>
      <c r="P886" s="28">
        <v>61</v>
      </c>
      <c r="Q886" s="23">
        <f>P886+O886+N884+M886+L885+K885+J886</f>
        <v>61</v>
      </c>
    </row>
    <row r="887" spans="1:17" x14ac:dyDescent="0.35">
      <c r="A887" s="20" t="s">
        <v>124</v>
      </c>
      <c r="B887" s="63">
        <v>0</v>
      </c>
      <c r="C887" s="63">
        <v>0</v>
      </c>
      <c r="D887" s="63">
        <v>0</v>
      </c>
      <c r="E887" s="63">
        <v>0</v>
      </c>
      <c r="F887" s="63">
        <v>0</v>
      </c>
      <c r="G887" s="63">
        <v>0</v>
      </c>
      <c r="H887" s="63">
        <v>82</v>
      </c>
      <c r="I887" s="23">
        <f>H887</f>
        <v>82</v>
      </c>
      <c r="J887" s="63">
        <v>0</v>
      </c>
      <c r="K887" s="63">
        <v>0</v>
      </c>
      <c r="L887" s="63">
        <v>0</v>
      </c>
      <c r="M887" s="63">
        <v>0</v>
      </c>
      <c r="N887" s="63">
        <v>0</v>
      </c>
      <c r="O887" s="63">
        <v>0</v>
      </c>
      <c r="P887" s="28">
        <v>68</v>
      </c>
      <c r="Q887" s="23">
        <f>P887+O887+N885+M887+L886+K886+J887</f>
        <v>68</v>
      </c>
    </row>
    <row r="888" spans="1:17" x14ac:dyDescent="0.35">
      <c r="A888" s="20" t="s">
        <v>118</v>
      </c>
      <c r="B888" s="46">
        <f t="shared" ref="B888:H888" si="302">SUM(B883:B887)</f>
        <v>1587</v>
      </c>
      <c r="C888" s="46">
        <f t="shared" si="302"/>
        <v>1830</v>
      </c>
      <c r="D888" s="46">
        <f t="shared" si="302"/>
        <v>1548</v>
      </c>
      <c r="E888" s="46">
        <f t="shared" si="302"/>
        <v>1518</v>
      </c>
      <c r="F888" s="46">
        <f t="shared" si="302"/>
        <v>1599</v>
      </c>
      <c r="G888" s="46">
        <f t="shared" si="302"/>
        <v>1557</v>
      </c>
      <c r="H888" s="46">
        <f t="shared" si="302"/>
        <v>1837</v>
      </c>
      <c r="I888" s="46">
        <f>I887+I886+I885+I884+I883</f>
        <v>11476</v>
      </c>
      <c r="J888" s="46">
        <f>SUM(J883:J887)</f>
        <v>1473</v>
      </c>
      <c r="K888" s="46">
        <f>K887+K886+K885+K884+K883</f>
        <v>1558</v>
      </c>
      <c r="L888" s="46">
        <f>L887+L886+L885+L884+L883</f>
        <v>1583</v>
      </c>
      <c r="M888" s="46">
        <f>M887+M886+M885+M884+M883</f>
        <v>917</v>
      </c>
      <c r="N888" s="46">
        <f>N887+N886+N885+N884+N883</f>
        <v>1380</v>
      </c>
      <c r="O888" s="46">
        <f>SUM(O883:O887)</f>
        <v>1244</v>
      </c>
      <c r="P888" s="46">
        <f>SUM(P883:P887)</f>
        <v>1583</v>
      </c>
      <c r="Q888" s="46">
        <f>SUM(Q883:Q887)</f>
        <v>9738</v>
      </c>
    </row>
    <row r="889" spans="1:17" x14ac:dyDescent="0.35">
      <c r="A889" s="20" t="s">
        <v>99</v>
      </c>
      <c r="B889" s="28">
        <v>341</v>
      </c>
      <c r="C889" s="28">
        <v>172</v>
      </c>
      <c r="D889" s="23">
        <v>180</v>
      </c>
      <c r="E889" s="51">
        <v>185</v>
      </c>
      <c r="F889" s="51">
        <v>162</v>
      </c>
      <c r="G889" s="74">
        <v>187</v>
      </c>
      <c r="H889" s="42">
        <v>176</v>
      </c>
      <c r="I889" s="40">
        <f>H889+G889+F889+E889+D889+C889+B889</f>
        <v>1403</v>
      </c>
      <c r="J889" s="28">
        <v>157</v>
      </c>
      <c r="K889" s="23">
        <v>153</v>
      </c>
      <c r="L889" s="23">
        <v>191</v>
      </c>
      <c r="M889" s="23">
        <v>159</v>
      </c>
      <c r="N889" s="23">
        <v>151</v>
      </c>
      <c r="O889" s="28">
        <v>131</v>
      </c>
      <c r="P889" s="28">
        <v>182</v>
      </c>
      <c r="Q889" s="40">
        <f>SUM(J889:P889)</f>
        <v>1124</v>
      </c>
    </row>
    <row r="890" spans="1:17" x14ac:dyDescent="0.35">
      <c r="A890" s="20" t="s">
        <v>7</v>
      </c>
      <c r="B890" s="51">
        <v>1414</v>
      </c>
      <c r="C890" s="51">
        <v>1705</v>
      </c>
      <c r="D890" s="51">
        <v>1677</v>
      </c>
      <c r="E890" s="51">
        <v>1592</v>
      </c>
      <c r="F890" s="51">
        <v>1256</v>
      </c>
      <c r="G890" s="51">
        <v>1584</v>
      </c>
      <c r="H890" s="50">
        <v>1136</v>
      </c>
      <c r="I890" s="40">
        <f>H890+G890+F890+E890+D890+C890+B890</f>
        <v>10364</v>
      </c>
      <c r="J890" s="28">
        <v>1379</v>
      </c>
      <c r="K890" s="28">
        <v>1521</v>
      </c>
      <c r="L890" s="28">
        <v>1643</v>
      </c>
      <c r="M890" s="28">
        <v>985</v>
      </c>
      <c r="N890" s="23">
        <v>1567</v>
      </c>
      <c r="O890" s="23">
        <v>1702</v>
      </c>
      <c r="P890" s="23">
        <v>1777</v>
      </c>
      <c r="Q890" s="40">
        <f>SUM(J890:P890)</f>
        <v>10574</v>
      </c>
    </row>
    <row r="891" spans="1:17" x14ac:dyDescent="0.35">
      <c r="A891" s="20" t="s">
        <v>103</v>
      </c>
      <c r="B891" s="51">
        <v>683</v>
      </c>
      <c r="C891" s="51">
        <v>800</v>
      </c>
      <c r="D891" s="51">
        <v>732</v>
      </c>
      <c r="E891" s="50">
        <v>740</v>
      </c>
      <c r="F891" s="50">
        <v>736</v>
      </c>
      <c r="G891" s="28">
        <v>705</v>
      </c>
      <c r="H891" s="50">
        <v>745</v>
      </c>
      <c r="I891" s="40">
        <f>H891+G891+F891+E891+D891+C891+B891</f>
        <v>5141</v>
      </c>
      <c r="J891" s="28">
        <v>744</v>
      </c>
      <c r="K891" s="28">
        <v>738</v>
      </c>
      <c r="L891" s="28">
        <v>729</v>
      </c>
      <c r="M891" s="28">
        <v>699</v>
      </c>
      <c r="N891" s="40">
        <v>739</v>
      </c>
      <c r="O891" s="23">
        <v>738</v>
      </c>
      <c r="P891" s="23">
        <v>739</v>
      </c>
      <c r="Q891" s="40">
        <f>SUM(J891:P891)</f>
        <v>5126</v>
      </c>
    </row>
    <row r="892" spans="1:17" x14ac:dyDescent="0.35">
      <c r="A892" s="20" t="s">
        <v>1178</v>
      </c>
      <c r="B892" s="50">
        <v>0</v>
      </c>
      <c r="C892" s="50">
        <v>0</v>
      </c>
      <c r="D892" s="50">
        <v>0</v>
      </c>
      <c r="E892" s="28">
        <v>0</v>
      </c>
      <c r="F892" s="28">
        <v>0</v>
      </c>
      <c r="G892" s="50">
        <v>0</v>
      </c>
      <c r="H892" s="28">
        <v>0</v>
      </c>
      <c r="I892" s="28">
        <v>0</v>
      </c>
      <c r="J892" s="28">
        <v>0</v>
      </c>
      <c r="K892" s="59">
        <v>0</v>
      </c>
      <c r="L892" s="59">
        <v>0</v>
      </c>
      <c r="M892" s="28">
        <v>0</v>
      </c>
      <c r="N892" s="73">
        <v>0</v>
      </c>
      <c r="O892" s="23">
        <v>0</v>
      </c>
      <c r="P892" s="23">
        <v>0</v>
      </c>
      <c r="Q892" s="40">
        <f>SUM(J892:P892)</f>
        <v>0</v>
      </c>
    </row>
    <row r="893" spans="1:17" x14ac:dyDescent="0.35">
      <c r="A893" s="20" t="s">
        <v>1177</v>
      </c>
      <c r="B893" s="28">
        <v>0</v>
      </c>
      <c r="C893" s="28">
        <v>0</v>
      </c>
      <c r="D893" s="28">
        <v>0</v>
      </c>
      <c r="E893" s="28">
        <v>0</v>
      </c>
      <c r="F893" s="28">
        <v>0</v>
      </c>
      <c r="G893" s="28">
        <v>0</v>
      </c>
      <c r="H893" s="73">
        <v>0</v>
      </c>
      <c r="I893" s="73">
        <v>0</v>
      </c>
      <c r="J893" s="73">
        <v>0</v>
      </c>
      <c r="K893" s="73">
        <v>0</v>
      </c>
      <c r="L893" s="73">
        <v>0</v>
      </c>
      <c r="M893" s="73">
        <v>0</v>
      </c>
      <c r="N893" s="73">
        <v>0</v>
      </c>
      <c r="O893" s="40">
        <v>0</v>
      </c>
      <c r="P893" s="40">
        <v>0</v>
      </c>
      <c r="Q893" s="40">
        <f>SUM(J893:P893)</f>
        <v>0</v>
      </c>
    </row>
    <row r="894" spans="1:17" x14ac:dyDescent="0.35">
      <c r="A894" s="20" t="s">
        <v>120</v>
      </c>
      <c r="B894" s="70">
        <f t="shared" ref="B894:G894" si="303">SUM(B889:B893)</f>
        <v>2438</v>
      </c>
      <c r="C894" s="70">
        <f t="shared" si="303"/>
        <v>2677</v>
      </c>
      <c r="D894" s="69">
        <f t="shared" si="303"/>
        <v>2589</v>
      </c>
      <c r="E894" s="69">
        <f t="shared" si="303"/>
        <v>2517</v>
      </c>
      <c r="F894" s="69">
        <f t="shared" si="303"/>
        <v>2154</v>
      </c>
      <c r="G894" s="69">
        <f t="shared" si="303"/>
        <v>2476</v>
      </c>
      <c r="H894" s="69">
        <f t="shared" ref="H894:Q894" si="304">H893+H892+H891+H890+H889</f>
        <v>2057</v>
      </c>
      <c r="I894" s="71">
        <f t="shared" si="304"/>
        <v>16908</v>
      </c>
      <c r="J894" s="69">
        <f t="shared" si="304"/>
        <v>2280</v>
      </c>
      <c r="K894" s="69">
        <f t="shared" si="304"/>
        <v>2412</v>
      </c>
      <c r="L894" s="69">
        <f t="shared" si="304"/>
        <v>2563</v>
      </c>
      <c r="M894" s="69">
        <f t="shared" si="304"/>
        <v>1843</v>
      </c>
      <c r="N894" s="69">
        <f t="shared" si="304"/>
        <v>2457</v>
      </c>
      <c r="O894" s="69">
        <f t="shared" si="304"/>
        <v>2571</v>
      </c>
      <c r="P894" s="69">
        <f t="shared" si="304"/>
        <v>2698</v>
      </c>
      <c r="Q894" s="69">
        <f t="shared" si="304"/>
        <v>16824</v>
      </c>
    </row>
    <row r="895" spans="1:17" x14ac:dyDescent="0.35">
      <c r="A895" s="20" t="s">
        <v>11</v>
      </c>
      <c r="B895" s="57">
        <f t="shared" ref="B895:Q895" si="305">B894+B888+B882</f>
        <v>7533</v>
      </c>
      <c r="C895" s="57">
        <f t="shared" si="305"/>
        <v>9872</v>
      </c>
      <c r="D895" s="57">
        <f t="shared" si="305"/>
        <v>7549</v>
      </c>
      <c r="E895" s="57">
        <f t="shared" si="305"/>
        <v>6178</v>
      </c>
      <c r="F895" s="57">
        <f t="shared" si="305"/>
        <v>7883</v>
      </c>
      <c r="G895" s="57">
        <f t="shared" si="305"/>
        <v>8439</v>
      </c>
      <c r="H895" s="57">
        <f t="shared" si="305"/>
        <v>7443</v>
      </c>
      <c r="I895" s="57">
        <f t="shared" si="305"/>
        <v>54897</v>
      </c>
      <c r="J895" s="57">
        <f t="shared" si="305"/>
        <v>7383</v>
      </c>
      <c r="K895" s="57">
        <f t="shared" si="305"/>
        <v>7659</v>
      </c>
      <c r="L895" s="57">
        <f t="shared" si="305"/>
        <v>7570</v>
      </c>
      <c r="M895" s="57">
        <f t="shared" si="305"/>
        <v>6061</v>
      </c>
      <c r="N895" s="57">
        <f t="shared" si="305"/>
        <v>9090</v>
      </c>
      <c r="O895" s="57">
        <f t="shared" si="305"/>
        <v>7700</v>
      </c>
      <c r="P895" s="57">
        <f t="shared" si="305"/>
        <v>9305</v>
      </c>
      <c r="Q895" s="57">
        <f t="shared" si="305"/>
        <v>55209</v>
      </c>
    </row>
    <row r="897" spans="1:17" x14ac:dyDescent="0.35">
      <c r="A897" s="21" t="s">
        <v>0</v>
      </c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 spans="1:17" ht="15.5" x14ac:dyDescent="0.35">
      <c r="A898" s="20" t="s">
        <v>1</v>
      </c>
      <c r="B898" s="64" t="s">
        <v>1105</v>
      </c>
      <c r="C898" s="64" t="s">
        <v>1106</v>
      </c>
      <c r="D898" s="64" t="s">
        <v>1107</v>
      </c>
      <c r="E898" s="64" t="s">
        <v>1108</v>
      </c>
      <c r="F898" s="64" t="s">
        <v>1109</v>
      </c>
      <c r="G898" s="64" t="s">
        <v>1110</v>
      </c>
      <c r="H898" s="64" t="s">
        <v>1111</v>
      </c>
      <c r="I898" s="65" t="s">
        <v>1162</v>
      </c>
      <c r="J898" s="64" t="s">
        <v>1112</v>
      </c>
      <c r="K898" s="64" t="s">
        <v>1113</v>
      </c>
      <c r="L898" s="64" t="s">
        <v>1114</v>
      </c>
      <c r="M898" s="64" t="s">
        <v>1115</v>
      </c>
      <c r="N898" s="64" t="s">
        <v>1116</v>
      </c>
      <c r="O898" s="64" t="s">
        <v>1117</v>
      </c>
      <c r="P898" s="64" t="s">
        <v>1118</v>
      </c>
      <c r="Q898" s="65" t="s">
        <v>2087</v>
      </c>
    </row>
    <row r="899" spans="1:17" x14ac:dyDescent="0.35">
      <c r="A899" s="20" t="s">
        <v>2</v>
      </c>
      <c r="B899" s="28">
        <v>201</v>
      </c>
      <c r="C899" s="28">
        <v>187</v>
      </c>
      <c r="D899" s="23">
        <v>222</v>
      </c>
      <c r="E899" s="28">
        <v>246</v>
      </c>
      <c r="F899" s="28">
        <v>245</v>
      </c>
      <c r="G899" s="74">
        <v>194</v>
      </c>
      <c r="H899" s="37">
        <v>165</v>
      </c>
      <c r="I899" s="23">
        <f>H899+G899+F899+E899+D899+C899+B899</f>
        <v>1460</v>
      </c>
      <c r="J899" s="28">
        <v>256</v>
      </c>
      <c r="K899" s="40">
        <v>203</v>
      </c>
      <c r="L899" s="40">
        <v>193</v>
      </c>
      <c r="M899" s="74">
        <v>187</v>
      </c>
      <c r="N899" s="23">
        <v>260</v>
      </c>
      <c r="O899" s="28">
        <v>180</v>
      </c>
      <c r="P899" s="28">
        <v>179</v>
      </c>
      <c r="Q899" s="40">
        <f>P899+O899+N899+M899+L899+K899+J899</f>
        <v>1458</v>
      </c>
    </row>
    <row r="900" spans="1:17" x14ac:dyDescent="0.35">
      <c r="A900" s="20" t="s">
        <v>3</v>
      </c>
      <c r="B900" s="28">
        <v>590</v>
      </c>
      <c r="C900" s="28">
        <v>673</v>
      </c>
      <c r="D900" s="23">
        <v>653</v>
      </c>
      <c r="E900" s="28">
        <v>644</v>
      </c>
      <c r="F900" s="28">
        <v>660</v>
      </c>
      <c r="G900" s="28">
        <v>576</v>
      </c>
      <c r="H900" s="40">
        <v>666</v>
      </c>
      <c r="I900" s="23">
        <f>H900+G900+F900+E900+D900+C900+B900</f>
        <v>4462</v>
      </c>
      <c r="J900" s="40">
        <v>672</v>
      </c>
      <c r="K900" s="28">
        <v>676</v>
      </c>
      <c r="L900" s="28">
        <v>646</v>
      </c>
      <c r="M900" s="40">
        <v>566</v>
      </c>
      <c r="N900" s="51">
        <v>603</v>
      </c>
      <c r="O900" s="23">
        <v>407</v>
      </c>
      <c r="P900" s="23">
        <v>607</v>
      </c>
      <c r="Q900" s="40">
        <f>P900+O900+N900+M900+L900+K900+J900</f>
        <v>4177</v>
      </c>
    </row>
    <row r="901" spans="1:17" x14ac:dyDescent="0.35">
      <c r="A901" s="20" t="s">
        <v>100</v>
      </c>
      <c r="B901" s="28">
        <v>138</v>
      </c>
      <c r="C901" s="28">
        <v>0</v>
      </c>
      <c r="D901" s="23">
        <v>0</v>
      </c>
      <c r="E901" s="28">
        <v>0</v>
      </c>
      <c r="F901" s="28">
        <v>0</v>
      </c>
      <c r="G901" s="28">
        <v>0</v>
      </c>
      <c r="H901" s="51">
        <v>0</v>
      </c>
      <c r="I901" s="40">
        <f>H901+G901+F901+E901+D901+C901+B901</f>
        <v>138</v>
      </c>
      <c r="J901" s="51">
        <v>295</v>
      </c>
      <c r="K901" s="51">
        <v>275</v>
      </c>
      <c r="L901" s="51">
        <v>260</v>
      </c>
      <c r="M901" s="51">
        <v>250</v>
      </c>
      <c r="N901" s="28">
        <v>230</v>
      </c>
      <c r="O901" s="51">
        <v>225</v>
      </c>
      <c r="P901" s="51">
        <v>230</v>
      </c>
      <c r="Q901" s="40">
        <f>P901+O901+N900+M901+L901+K901+J901</f>
        <v>2138</v>
      </c>
    </row>
    <row r="902" spans="1:17" x14ac:dyDescent="0.35">
      <c r="A902" s="20" t="s">
        <v>115</v>
      </c>
      <c r="B902" s="28">
        <v>0</v>
      </c>
      <c r="C902" s="28">
        <v>0</v>
      </c>
      <c r="D902" s="28">
        <v>0</v>
      </c>
      <c r="E902" s="28">
        <v>0</v>
      </c>
      <c r="F902" s="28">
        <v>0</v>
      </c>
      <c r="G902" s="28">
        <v>0</v>
      </c>
      <c r="H902" s="28">
        <v>33</v>
      </c>
      <c r="I902" s="23">
        <f>H902+G902+F902+E902+D902+C902+B902</f>
        <v>33</v>
      </c>
      <c r="J902" s="28">
        <v>0</v>
      </c>
      <c r="K902" s="42">
        <v>0</v>
      </c>
      <c r="L902" s="42">
        <v>0</v>
      </c>
      <c r="M902" s="28">
        <v>0</v>
      </c>
      <c r="N902" s="42">
        <v>0</v>
      </c>
      <c r="O902" s="28">
        <v>0</v>
      </c>
      <c r="P902" s="28">
        <v>17</v>
      </c>
      <c r="Q902" s="23">
        <f>P902+O902+N902+M902+L902+K902+J902</f>
        <v>17</v>
      </c>
    </row>
    <row r="903" spans="1:17" x14ac:dyDescent="0.35">
      <c r="A903" s="20" t="s">
        <v>125</v>
      </c>
      <c r="B903" s="28">
        <v>1102</v>
      </c>
      <c r="C903" s="28">
        <v>2460</v>
      </c>
      <c r="D903" s="23">
        <v>1475</v>
      </c>
      <c r="E903" s="28">
        <v>2176</v>
      </c>
      <c r="F903" s="28">
        <v>2505</v>
      </c>
      <c r="G903" s="28">
        <v>1155</v>
      </c>
      <c r="H903" s="59">
        <v>1550</v>
      </c>
      <c r="I903" s="23">
        <f>SUM(B903:H903)</f>
        <v>12423</v>
      </c>
      <c r="J903" s="28">
        <v>2038</v>
      </c>
      <c r="K903" s="72">
        <v>2131</v>
      </c>
      <c r="L903" s="72">
        <v>1512</v>
      </c>
      <c r="M903" s="28">
        <v>2127</v>
      </c>
      <c r="N903" s="28">
        <v>2035</v>
      </c>
      <c r="O903" s="28">
        <v>1505</v>
      </c>
      <c r="P903" s="28">
        <v>0</v>
      </c>
      <c r="Q903" s="23">
        <f>P903+O903+N903+M903+L903+K903+J903</f>
        <v>11348</v>
      </c>
    </row>
    <row r="904" spans="1:17" x14ac:dyDescent="0.35">
      <c r="A904" s="20" t="s">
        <v>119</v>
      </c>
      <c r="B904" s="58">
        <f t="shared" ref="B904:G904" si="306">B903+B902+B901+B900+B899</f>
        <v>2031</v>
      </c>
      <c r="C904" s="58">
        <f t="shared" si="306"/>
        <v>3320</v>
      </c>
      <c r="D904" s="58">
        <f t="shared" si="306"/>
        <v>2350</v>
      </c>
      <c r="E904" s="58">
        <f t="shared" si="306"/>
        <v>3066</v>
      </c>
      <c r="F904" s="58">
        <f t="shared" si="306"/>
        <v>3410</v>
      </c>
      <c r="G904" s="58">
        <f t="shared" si="306"/>
        <v>1925</v>
      </c>
      <c r="H904" s="66">
        <f>SUM(H899:H903)</f>
        <v>2414</v>
      </c>
      <c r="I904" s="75">
        <f>SUM(I899:I903)</f>
        <v>18516</v>
      </c>
      <c r="J904" s="66">
        <f>SUM(J899:J903)</f>
        <v>3261</v>
      </c>
      <c r="K904" s="66">
        <f>SUM(K899:K903)</f>
        <v>3285</v>
      </c>
      <c r="L904" s="66">
        <f>SUM(L899:L903)</f>
        <v>2611</v>
      </c>
      <c r="M904" s="66">
        <f>M903+M902+M901+M900+M899</f>
        <v>3130</v>
      </c>
      <c r="N904" s="66">
        <f>N903+N902+N901+N900+N899</f>
        <v>3128</v>
      </c>
      <c r="O904" s="66">
        <f>SUM(O899:O903)</f>
        <v>2317</v>
      </c>
      <c r="P904" s="58">
        <f>SUM(P899:P903)</f>
        <v>1033</v>
      </c>
      <c r="Q904" s="66">
        <f>Q903+Q902+Q901+Q900+Q899</f>
        <v>19138</v>
      </c>
    </row>
    <row r="905" spans="1:17" x14ac:dyDescent="0.35">
      <c r="A905" s="20" t="s">
        <v>4</v>
      </c>
      <c r="B905" s="23">
        <v>1515</v>
      </c>
      <c r="C905" s="23">
        <v>1700</v>
      </c>
      <c r="D905" s="23">
        <v>1721</v>
      </c>
      <c r="E905" s="28">
        <v>1617</v>
      </c>
      <c r="F905" s="28">
        <v>1645</v>
      </c>
      <c r="G905" s="28">
        <v>1295</v>
      </c>
      <c r="H905" s="61">
        <v>1591</v>
      </c>
      <c r="I905" s="23">
        <f>H905+G905+F905+E905+D905+C905+B905</f>
        <v>11084</v>
      </c>
      <c r="J905" s="28">
        <v>2500</v>
      </c>
      <c r="K905" s="28">
        <v>2425</v>
      </c>
      <c r="L905" s="28">
        <f>2099</f>
        <v>2099</v>
      </c>
      <c r="M905" s="74">
        <v>2313</v>
      </c>
      <c r="N905" s="28">
        <v>1803</v>
      </c>
      <c r="O905" s="23">
        <v>1346</v>
      </c>
      <c r="P905" s="23">
        <v>419</v>
      </c>
      <c r="Q905" s="23">
        <f>P905+O905+N905+M905+L905+K905+J905</f>
        <v>12905</v>
      </c>
    </row>
    <row r="906" spans="1:17" x14ac:dyDescent="0.35">
      <c r="A906" s="20" t="s">
        <v>112</v>
      </c>
      <c r="B906" s="28">
        <v>0</v>
      </c>
      <c r="C906" s="28">
        <v>0</v>
      </c>
      <c r="D906" s="28">
        <v>0</v>
      </c>
      <c r="E906" s="28">
        <v>0</v>
      </c>
      <c r="F906" s="28">
        <v>0</v>
      </c>
      <c r="G906" s="28">
        <v>0</v>
      </c>
      <c r="H906" s="28">
        <v>0</v>
      </c>
      <c r="I906" s="28">
        <v>0</v>
      </c>
      <c r="J906" s="28">
        <v>0</v>
      </c>
      <c r="K906" s="28">
        <v>0</v>
      </c>
      <c r="L906" s="28">
        <v>0</v>
      </c>
      <c r="M906" s="28">
        <v>0</v>
      </c>
      <c r="N906" s="63">
        <v>0</v>
      </c>
      <c r="O906" s="28">
        <v>0</v>
      </c>
      <c r="P906" s="28">
        <v>0</v>
      </c>
      <c r="Q906" s="23">
        <f>P906+O906+N906+M906+L906+K906+J906</f>
        <v>0</v>
      </c>
    </row>
    <row r="907" spans="1:17" x14ac:dyDescent="0.35">
      <c r="A907" s="20" t="s">
        <v>1175</v>
      </c>
      <c r="B907" s="28">
        <v>0</v>
      </c>
      <c r="C907" s="28">
        <v>0</v>
      </c>
      <c r="D907" s="28">
        <v>0</v>
      </c>
      <c r="E907" s="63">
        <v>0</v>
      </c>
      <c r="F907" s="63">
        <v>0</v>
      </c>
      <c r="G907" s="28">
        <v>0</v>
      </c>
      <c r="H907" s="28">
        <v>271</v>
      </c>
      <c r="I907" s="23">
        <f>H907+G907+F907+E907+D907+C907+B907</f>
        <v>271</v>
      </c>
      <c r="J907" s="63">
        <v>0</v>
      </c>
      <c r="K907" s="59">
        <v>0</v>
      </c>
      <c r="L907" s="59">
        <v>0</v>
      </c>
      <c r="M907" s="28">
        <v>0</v>
      </c>
      <c r="N907" s="63">
        <v>0</v>
      </c>
      <c r="O907" s="28">
        <v>0</v>
      </c>
      <c r="P907" s="28">
        <v>0</v>
      </c>
      <c r="Q907" s="23">
        <f>P907+O907+N907+M907+L907+K907+J907</f>
        <v>0</v>
      </c>
    </row>
    <row r="908" spans="1:17" x14ac:dyDescent="0.35">
      <c r="A908" s="20" t="s">
        <v>116</v>
      </c>
      <c r="B908" s="63">
        <v>0</v>
      </c>
      <c r="C908" s="63">
        <v>0</v>
      </c>
      <c r="D908" s="63">
        <v>0</v>
      </c>
      <c r="E908" s="63">
        <v>0</v>
      </c>
      <c r="F908" s="63">
        <v>0</v>
      </c>
      <c r="G908" s="63">
        <v>0</v>
      </c>
      <c r="H908" s="63">
        <v>65</v>
      </c>
      <c r="I908" s="23">
        <f>H908</f>
        <v>65</v>
      </c>
      <c r="J908" s="63">
        <v>0</v>
      </c>
      <c r="K908" s="59">
        <v>0</v>
      </c>
      <c r="L908" s="59">
        <v>0</v>
      </c>
      <c r="M908" s="63">
        <v>0</v>
      </c>
      <c r="N908" s="63">
        <v>0</v>
      </c>
      <c r="O908" s="63">
        <v>0</v>
      </c>
      <c r="P908" s="28">
        <v>85</v>
      </c>
      <c r="Q908" s="23">
        <f>P908+O908+N906+M908+L907+K907+J908</f>
        <v>85</v>
      </c>
    </row>
    <row r="909" spans="1:17" x14ac:dyDescent="0.35">
      <c r="A909" s="20" t="s">
        <v>124</v>
      </c>
      <c r="B909" s="63">
        <v>0</v>
      </c>
      <c r="C909" s="63">
        <v>0</v>
      </c>
      <c r="D909" s="63">
        <v>0</v>
      </c>
      <c r="E909" s="63">
        <v>0</v>
      </c>
      <c r="F909" s="63">
        <v>0</v>
      </c>
      <c r="G909" s="63">
        <v>0</v>
      </c>
      <c r="H909" s="63">
        <v>85</v>
      </c>
      <c r="I909" s="23">
        <f>H909</f>
        <v>85</v>
      </c>
      <c r="J909" s="63">
        <v>0</v>
      </c>
      <c r="K909" s="63">
        <v>0</v>
      </c>
      <c r="L909" s="63">
        <v>0</v>
      </c>
      <c r="M909" s="63">
        <v>0</v>
      </c>
      <c r="N909" s="63">
        <v>0</v>
      </c>
      <c r="O909" s="63">
        <v>0</v>
      </c>
      <c r="P909" s="28">
        <v>93</v>
      </c>
      <c r="Q909" s="23">
        <f>P909+O909+N907+M909+L908+K908+J909</f>
        <v>93</v>
      </c>
    </row>
    <row r="910" spans="1:17" x14ac:dyDescent="0.35">
      <c r="A910" s="20" t="s">
        <v>118</v>
      </c>
      <c r="B910" s="46">
        <f t="shared" ref="B910:H910" si="307">SUM(B905:B909)</f>
        <v>1515</v>
      </c>
      <c r="C910" s="46">
        <f t="shared" si="307"/>
        <v>1700</v>
      </c>
      <c r="D910" s="46">
        <f t="shared" si="307"/>
        <v>1721</v>
      </c>
      <c r="E910" s="46">
        <f t="shared" si="307"/>
        <v>1617</v>
      </c>
      <c r="F910" s="46">
        <f t="shared" si="307"/>
        <v>1645</v>
      </c>
      <c r="G910" s="46">
        <f t="shared" si="307"/>
        <v>1295</v>
      </c>
      <c r="H910" s="46">
        <f t="shared" si="307"/>
        <v>2012</v>
      </c>
      <c r="I910" s="46">
        <f>I909+I908+I907+I906+I905</f>
        <v>11505</v>
      </c>
      <c r="J910" s="46">
        <f>SUM(J905:J909)</f>
        <v>2500</v>
      </c>
      <c r="K910" s="46">
        <f>K909+K908+K907+K906+K905</f>
        <v>2425</v>
      </c>
      <c r="L910" s="46">
        <f>L909+L908+L907+L906+L905</f>
        <v>2099</v>
      </c>
      <c r="M910" s="46">
        <f>M909+M908+M907+M906+M905</f>
        <v>2313</v>
      </c>
      <c r="N910" s="46">
        <f>N909+N908+N907+N906+N905</f>
        <v>1803</v>
      </c>
      <c r="O910" s="46">
        <f>SUM(O905:O909)</f>
        <v>1346</v>
      </c>
      <c r="P910" s="46">
        <f>SUM(P905:P909)</f>
        <v>597</v>
      </c>
      <c r="Q910" s="46">
        <f>SUM(Q905:Q909)</f>
        <v>13083</v>
      </c>
    </row>
    <row r="911" spans="1:17" x14ac:dyDescent="0.35">
      <c r="A911" s="20" t="s">
        <v>99</v>
      </c>
      <c r="B911" s="28">
        <v>125</v>
      </c>
      <c r="C911" s="28">
        <v>207</v>
      </c>
      <c r="D911" s="23">
        <v>210</v>
      </c>
      <c r="E911" s="51">
        <v>213</v>
      </c>
      <c r="F911" s="51">
        <v>188</v>
      </c>
      <c r="G911" s="74">
        <v>212</v>
      </c>
      <c r="H911" s="42">
        <v>188</v>
      </c>
      <c r="I911" s="40">
        <f>H911+G911+F911+E911+D911+C911+B911</f>
        <v>1343</v>
      </c>
      <c r="J911" s="28">
        <v>119</v>
      </c>
      <c r="K911" s="23">
        <v>251</v>
      </c>
      <c r="L911" s="23">
        <v>223</v>
      </c>
      <c r="M911" s="23">
        <v>157</v>
      </c>
      <c r="N911" s="23">
        <v>135</v>
      </c>
      <c r="O911" s="28">
        <v>154</v>
      </c>
      <c r="P911" s="28">
        <v>492</v>
      </c>
      <c r="Q911" s="40">
        <f>SUM(J911:P911)</f>
        <v>1531</v>
      </c>
    </row>
    <row r="912" spans="1:17" x14ac:dyDescent="0.35">
      <c r="A912" s="20" t="s">
        <v>7</v>
      </c>
      <c r="B912" s="51">
        <v>1405</v>
      </c>
      <c r="C912" s="51">
        <v>1803</v>
      </c>
      <c r="D912" s="51">
        <v>1899</v>
      </c>
      <c r="E912" s="51">
        <v>1123</v>
      </c>
      <c r="F912" s="51">
        <v>1186</v>
      </c>
      <c r="G912" s="51">
        <v>1310</v>
      </c>
      <c r="H912" s="50">
        <v>1703</v>
      </c>
      <c r="I912" s="40">
        <f>H912+G912+F912+E912+D912+C912+B912</f>
        <v>10429</v>
      </c>
      <c r="J912" s="28">
        <v>1685</v>
      </c>
      <c r="K912" s="28">
        <v>1730</v>
      </c>
      <c r="L912" s="28">
        <v>1723</v>
      </c>
      <c r="M912" s="28">
        <v>1461</v>
      </c>
      <c r="N912" s="23">
        <v>1817</v>
      </c>
      <c r="O912" s="23">
        <v>726</v>
      </c>
      <c r="P912" s="23">
        <v>965</v>
      </c>
      <c r="Q912" s="40">
        <f>SUM(J912:P912)</f>
        <v>10107</v>
      </c>
    </row>
    <row r="913" spans="1:17" x14ac:dyDescent="0.35">
      <c r="A913" s="20" t="s">
        <v>103</v>
      </c>
      <c r="B913" s="51">
        <v>648</v>
      </c>
      <c r="C913" s="51">
        <v>829</v>
      </c>
      <c r="D913" s="51">
        <v>735</v>
      </c>
      <c r="E913" s="50">
        <v>726</v>
      </c>
      <c r="F913" s="50">
        <v>735</v>
      </c>
      <c r="G913" s="28">
        <v>747</v>
      </c>
      <c r="H913" s="50">
        <v>737</v>
      </c>
      <c r="I913" s="40">
        <f>H913+G913+F913+E913+D913+C913+B913</f>
        <v>5157</v>
      </c>
      <c r="J913" s="28">
        <v>734</v>
      </c>
      <c r="K913" s="28">
        <v>756</v>
      </c>
      <c r="L913" s="28">
        <v>719</v>
      </c>
      <c r="M913" s="28">
        <v>743</v>
      </c>
      <c r="N913" s="40">
        <v>737</v>
      </c>
      <c r="O913" s="23">
        <v>723</v>
      </c>
      <c r="P913" s="23">
        <v>743</v>
      </c>
      <c r="Q913" s="40">
        <f>SUM(J913:P913)</f>
        <v>5155</v>
      </c>
    </row>
    <row r="914" spans="1:17" x14ac:dyDescent="0.35">
      <c r="A914" s="20" t="s">
        <v>1178</v>
      </c>
      <c r="B914" s="50">
        <v>0</v>
      </c>
      <c r="C914" s="50">
        <v>0</v>
      </c>
      <c r="D914" s="50">
        <v>0</v>
      </c>
      <c r="E914" s="28">
        <v>0</v>
      </c>
      <c r="F914" s="28">
        <v>0</v>
      </c>
      <c r="G914" s="50">
        <v>0</v>
      </c>
      <c r="H914" s="28">
        <v>0</v>
      </c>
      <c r="I914" s="28">
        <v>0</v>
      </c>
      <c r="J914" s="28">
        <v>0</v>
      </c>
      <c r="K914" s="59">
        <v>0</v>
      </c>
      <c r="L914" s="59">
        <v>0</v>
      </c>
      <c r="M914" s="28">
        <v>0</v>
      </c>
      <c r="N914" s="73">
        <v>0</v>
      </c>
      <c r="O914" s="23">
        <v>0</v>
      </c>
      <c r="P914" s="23">
        <v>0</v>
      </c>
      <c r="Q914" s="40">
        <f>SUM(J914:P914)</f>
        <v>0</v>
      </c>
    </row>
    <row r="915" spans="1:17" x14ac:dyDescent="0.35">
      <c r="A915" s="20" t="s">
        <v>1177</v>
      </c>
      <c r="B915" s="28">
        <v>0</v>
      </c>
      <c r="C915" s="28">
        <v>0</v>
      </c>
      <c r="D915" s="28">
        <v>0</v>
      </c>
      <c r="E915" s="28">
        <v>0</v>
      </c>
      <c r="F915" s="28">
        <v>0</v>
      </c>
      <c r="G915" s="28">
        <v>0</v>
      </c>
      <c r="H915" s="73">
        <v>0</v>
      </c>
      <c r="I915" s="73">
        <v>0</v>
      </c>
      <c r="J915" s="73">
        <v>0</v>
      </c>
      <c r="K915" s="73">
        <v>0</v>
      </c>
      <c r="L915" s="73">
        <v>0</v>
      </c>
      <c r="M915" s="73">
        <v>0</v>
      </c>
      <c r="N915" s="73">
        <v>0</v>
      </c>
      <c r="O915" s="40">
        <v>0</v>
      </c>
      <c r="P915" s="40">
        <v>0</v>
      </c>
      <c r="Q915" s="40">
        <f>SUM(J915:P915)</f>
        <v>0</v>
      </c>
    </row>
    <row r="916" spans="1:17" x14ac:dyDescent="0.35">
      <c r="A916" s="20" t="s">
        <v>120</v>
      </c>
      <c r="B916" s="70">
        <f t="shared" ref="B916:G916" si="308">SUM(B911:B915)</f>
        <v>2178</v>
      </c>
      <c r="C916" s="70">
        <f t="shared" si="308"/>
        <v>2839</v>
      </c>
      <c r="D916" s="69">
        <f t="shared" si="308"/>
        <v>2844</v>
      </c>
      <c r="E916" s="69">
        <f t="shared" si="308"/>
        <v>2062</v>
      </c>
      <c r="F916" s="69">
        <f t="shared" si="308"/>
        <v>2109</v>
      </c>
      <c r="G916" s="69">
        <f t="shared" si="308"/>
        <v>2269</v>
      </c>
      <c r="H916" s="69">
        <f t="shared" ref="H916:Q916" si="309">H915+H914+H913+H912+H911</f>
        <v>2628</v>
      </c>
      <c r="I916" s="71">
        <f t="shared" si="309"/>
        <v>16929</v>
      </c>
      <c r="J916" s="69">
        <f t="shared" si="309"/>
        <v>2538</v>
      </c>
      <c r="K916" s="69">
        <f t="shared" si="309"/>
        <v>2737</v>
      </c>
      <c r="L916" s="69">
        <f t="shared" si="309"/>
        <v>2665</v>
      </c>
      <c r="M916" s="69">
        <f t="shared" si="309"/>
        <v>2361</v>
      </c>
      <c r="N916" s="69">
        <f t="shared" si="309"/>
        <v>2689</v>
      </c>
      <c r="O916" s="69">
        <f t="shared" si="309"/>
        <v>1603</v>
      </c>
      <c r="P916" s="69">
        <f t="shared" si="309"/>
        <v>2200</v>
      </c>
      <c r="Q916" s="69">
        <f t="shared" si="309"/>
        <v>16793</v>
      </c>
    </row>
    <row r="917" spans="1:17" x14ac:dyDescent="0.35">
      <c r="A917" s="20" t="s">
        <v>11</v>
      </c>
      <c r="B917" s="57">
        <f t="shared" ref="B917:Q917" si="310">B916+B910+B904</f>
        <v>5724</v>
      </c>
      <c r="C917" s="57">
        <f t="shared" si="310"/>
        <v>7859</v>
      </c>
      <c r="D917" s="57">
        <f t="shared" si="310"/>
        <v>6915</v>
      </c>
      <c r="E917" s="57">
        <f t="shared" si="310"/>
        <v>6745</v>
      </c>
      <c r="F917" s="57">
        <f t="shared" si="310"/>
        <v>7164</v>
      </c>
      <c r="G917" s="57">
        <f t="shared" si="310"/>
        <v>5489</v>
      </c>
      <c r="H917" s="57">
        <f t="shared" si="310"/>
        <v>7054</v>
      </c>
      <c r="I917" s="57">
        <f t="shared" si="310"/>
        <v>46950</v>
      </c>
      <c r="J917" s="57">
        <f t="shared" si="310"/>
        <v>8299</v>
      </c>
      <c r="K917" s="57">
        <f t="shared" si="310"/>
        <v>8447</v>
      </c>
      <c r="L917" s="57">
        <f t="shared" si="310"/>
        <v>7375</v>
      </c>
      <c r="M917" s="57">
        <f t="shared" si="310"/>
        <v>7804</v>
      </c>
      <c r="N917" s="57">
        <f t="shared" si="310"/>
        <v>7620</v>
      </c>
      <c r="O917" s="57">
        <f t="shared" si="310"/>
        <v>5266</v>
      </c>
      <c r="P917" s="57">
        <f t="shared" si="310"/>
        <v>3830</v>
      </c>
      <c r="Q917" s="57">
        <f t="shared" si="310"/>
        <v>49014</v>
      </c>
    </row>
    <row r="919" spans="1:17" x14ac:dyDescent="0.35">
      <c r="A919" s="21" t="s">
        <v>0</v>
      </c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 spans="1:17" ht="15.5" x14ac:dyDescent="0.35">
      <c r="A920" s="20" t="s">
        <v>1</v>
      </c>
      <c r="B920" s="64" t="s">
        <v>1119</v>
      </c>
      <c r="C920" s="64" t="s">
        <v>1208</v>
      </c>
      <c r="D920" s="64" t="s">
        <v>1209</v>
      </c>
      <c r="E920" s="64" t="s">
        <v>1210</v>
      </c>
      <c r="F920" s="64" t="s">
        <v>1211</v>
      </c>
      <c r="G920" s="64" t="s">
        <v>1212</v>
      </c>
      <c r="H920" s="64" t="s">
        <v>1213</v>
      </c>
      <c r="I920" s="65" t="s">
        <v>1190</v>
      </c>
      <c r="J920" s="64" t="s">
        <v>1214</v>
      </c>
      <c r="K920" s="64" t="s">
        <v>1215</v>
      </c>
      <c r="L920" s="64" t="s">
        <v>1216</v>
      </c>
      <c r="M920" s="64" t="s">
        <v>1217</v>
      </c>
      <c r="N920" s="64" t="s">
        <v>1218</v>
      </c>
      <c r="O920" s="64" t="s">
        <v>1219</v>
      </c>
      <c r="P920" s="64" t="s">
        <v>1220</v>
      </c>
      <c r="Q920" s="65" t="s">
        <v>2106</v>
      </c>
    </row>
    <row r="921" spans="1:17" x14ac:dyDescent="0.35">
      <c r="A921" s="20" t="s">
        <v>2</v>
      </c>
      <c r="B921" s="28">
        <v>240</v>
      </c>
      <c r="C921" s="28">
        <v>312</v>
      </c>
      <c r="D921" s="23">
        <v>192</v>
      </c>
      <c r="E921" s="28">
        <v>214</v>
      </c>
      <c r="F921" s="28">
        <v>176</v>
      </c>
      <c r="G921" s="74">
        <v>240</v>
      </c>
      <c r="H921" s="37">
        <v>192</v>
      </c>
      <c r="I921" s="23">
        <f>H921+G921+F921+E921+D921+C921+B921</f>
        <v>1566</v>
      </c>
      <c r="J921" s="28">
        <v>306</v>
      </c>
      <c r="K921" s="40">
        <v>167</v>
      </c>
      <c r="L921" s="40">
        <v>167</v>
      </c>
      <c r="M921" s="74">
        <v>99</v>
      </c>
      <c r="N921" s="23">
        <v>214</v>
      </c>
      <c r="O921" s="28">
        <v>185</v>
      </c>
      <c r="P921" s="28">
        <v>176</v>
      </c>
      <c r="Q921" s="40">
        <f>P921+O921+N921+M921+L921+K921+J921</f>
        <v>1314</v>
      </c>
    </row>
    <row r="922" spans="1:17" x14ac:dyDescent="0.35">
      <c r="A922" s="20" t="s">
        <v>3</v>
      </c>
      <c r="B922" s="28">
        <v>695</v>
      </c>
      <c r="C922" s="28">
        <v>614</v>
      </c>
      <c r="D922" s="23">
        <v>675</v>
      </c>
      <c r="E922" s="28">
        <v>616</v>
      </c>
      <c r="F922" s="28">
        <v>679</v>
      </c>
      <c r="G922" s="28">
        <v>670</v>
      </c>
      <c r="H922" s="40">
        <v>488</v>
      </c>
      <c r="I922" s="23">
        <f>H922+G922+F922+E922+D922+C922+B922</f>
        <v>4437</v>
      </c>
      <c r="J922" s="40">
        <v>633</v>
      </c>
      <c r="K922" s="28">
        <v>678</v>
      </c>
      <c r="L922" s="28">
        <v>491</v>
      </c>
      <c r="M922" s="40">
        <v>654</v>
      </c>
      <c r="N922" s="51">
        <v>672</v>
      </c>
      <c r="O922" s="23">
        <v>604</v>
      </c>
      <c r="P922" s="23">
        <v>533</v>
      </c>
      <c r="Q922" s="40">
        <f>P922+O922+N922+M922+L922+K922+J922</f>
        <v>4265</v>
      </c>
    </row>
    <row r="923" spans="1:17" x14ac:dyDescent="0.35">
      <c r="A923" s="20" t="s">
        <v>100</v>
      </c>
      <c r="B923" s="28">
        <v>225</v>
      </c>
      <c r="C923" s="28">
        <v>225</v>
      </c>
      <c r="D923" s="23">
        <v>300</v>
      </c>
      <c r="E923" s="28">
        <v>160</v>
      </c>
      <c r="F923" s="28">
        <v>200</v>
      </c>
      <c r="G923" s="28">
        <v>225</v>
      </c>
      <c r="H923" s="51">
        <v>230</v>
      </c>
      <c r="I923" s="40">
        <f>H923+G923+F923+E923+D923+C923+B923</f>
        <v>1565</v>
      </c>
      <c r="J923" s="51">
        <v>245</v>
      </c>
      <c r="K923" s="51">
        <v>205</v>
      </c>
      <c r="L923" s="51">
        <v>230</v>
      </c>
      <c r="M923" s="51">
        <v>230</v>
      </c>
      <c r="N923" s="28">
        <v>295</v>
      </c>
      <c r="O923" s="51">
        <v>195</v>
      </c>
      <c r="P923" s="51">
        <v>225</v>
      </c>
      <c r="Q923" s="40">
        <f>P923+O923+N922+M923+L923+K923+J923</f>
        <v>2002</v>
      </c>
    </row>
    <row r="924" spans="1:17" x14ac:dyDescent="0.35">
      <c r="A924" s="20" t="s">
        <v>115</v>
      </c>
      <c r="B924" s="28">
        <v>0</v>
      </c>
      <c r="C924" s="28">
        <v>0</v>
      </c>
      <c r="D924" s="28">
        <v>0</v>
      </c>
      <c r="E924" s="28">
        <v>0</v>
      </c>
      <c r="F924" s="28">
        <v>0</v>
      </c>
      <c r="G924" s="28">
        <v>0</v>
      </c>
      <c r="H924" s="28">
        <v>16</v>
      </c>
      <c r="I924" s="23">
        <f>H924+G924+F924+E924+D924+C924+B924</f>
        <v>16</v>
      </c>
      <c r="J924" s="28">
        <v>0</v>
      </c>
      <c r="K924" s="42">
        <v>0</v>
      </c>
      <c r="L924" s="42">
        <v>0</v>
      </c>
      <c r="M924" s="28">
        <v>0</v>
      </c>
      <c r="N924" s="42">
        <v>0</v>
      </c>
      <c r="O924" s="28">
        <v>0</v>
      </c>
      <c r="P924" s="28">
        <v>7</v>
      </c>
      <c r="Q924" s="23">
        <f>P924+O924+N924+M924+L924+K924+J924</f>
        <v>7</v>
      </c>
    </row>
    <row r="925" spans="1:17" x14ac:dyDescent="0.35">
      <c r="A925" s="20" t="s">
        <v>125</v>
      </c>
      <c r="B925" s="28">
        <v>2123</v>
      </c>
      <c r="C925" s="28">
        <v>2611</v>
      </c>
      <c r="D925" s="23">
        <v>1781</v>
      </c>
      <c r="E925" s="28">
        <v>2179</v>
      </c>
      <c r="F925" s="28">
        <v>1979</v>
      </c>
      <c r="G925" s="28">
        <v>1943</v>
      </c>
      <c r="H925" s="59">
        <v>1864</v>
      </c>
      <c r="I925" s="23">
        <f>SUM(B925:H925)</f>
        <v>14480</v>
      </c>
      <c r="J925" s="28">
        <v>1096</v>
      </c>
      <c r="K925" s="72">
        <v>1844</v>
      </c>
      <c r="L925" s="72">
        <v>1996</v>
      </c>
      <c r="M925" s="28">
        <v>3439</v>
      </c>
      <c r="N925" s="28">
        <v>3977</v>
      </c>
      <c r="O925" s="28">
        <v>2382</v>
      </c>
      <c r="P925" s="28">
        <v>2360</v>
      </c>
      <c r="Q925" s="23">
        <f>P925+O925+N925+M925+L925+K925+J925</f>
        <v>17094</v>
      </c>
    </row>
    <row r="926" spans="1:17" x14ac:dyDescent="0.35">
      <c r="A926" s="20" t="s">
        <v>119</v>
      </c>
      <c r="B926" s="58">
        <f t="shared" ref="B926:G926" si="311">B925+B924+B923+B922+B921</f>
        <v>3283</v>
      </c>
      <c r="C926" s="58">
        <f t="shared" si="311"/>
        <v>3762</v>
      </c>
      <c r="D926" s="58">
        <f t="shared" si="311"/>
        <v>2948</v>
      </c>
      <c r="E926" s="58">
        <f t="shared" si="311"/>
        <v>3169</v>
      </c>
      <c r="F926" s="58">
        <f t="shared" si="311"/>
        <v>3034</v>
      </c>
      <c r="G926" s="58">
        <f t="shared" si="311"/>
        <v>3078</v>
      </c>
      <c r="H926" s="66">
        <f>SUM(H921:H925)</f>
        <v>2790</v>
      </c>
      <c r="I926" s="75">
        <f>SUM(I921:I925)</f>
        <v>22064</v>
      </c>
      <c r="J926" s="66">
        <f>SUM(J921:J925)</f>
        <v>2280</v>
      </c>
      <c r="K926" s="66">
        <f>SUM(K921:K925)</f>
        <v>2894</v>
      </c>
      <c r="L926" s="66">
        <f>SUM(L921:L925)</f>
        <v>2884</v>
      </c>
      <c r="M926" s="66">
        <f>M925+M924+M923+M922+M921</f>
        <v>4422</v>
      </c>
      <c r="N926" s="66">
        <f>N925+N924+N923+N922+N921</f>
        <v>5158</v>
      </c>
      <c r="O926" s="66">
        <f>SUM(O921:O925)</f>
        <v>3366</v>
      </c>
      <c r="P926" s="58">
        <f>SUM(P921:P925)</f>
        <v>3301</v>
      </c>
      <c r="Q926" s="66">
        <f>Q925+Q924+Q923+Q922+Q921</f>
        <v>24682</v>
      </c>
    </row>
    <row r="927" spans="1:17" x14ac:dyDescent="0.35">
      <c r="A927" s="20" t="s">
        <v>4</v>
      </c>
      <c r="B927" s="23">
        <v>2266</v>
      </c>
      <c r="C927" s="23">
        <v>2321</v>
      </c>
      <c r="D927" s="23">
        <v>2461</v>
      </c>
      <c r="E927" s="28">
        <v>2367</v>
      </c>
      <c r="F927" s="28">
        <v>2512</v>
      </c>
      <c r="G927" s="28">
        <v>2421</v>
      </c>
      <c r="H927" s="61">
        <v>2337</v>
      </c>
      <c r="I927" s="23">
        <f>H927+G927+F927+E927+D927+C927+B927</f>
        <v>16685</v>
      </c>
      <c r="J927" s="28">
        <v>1727</v>
      </c>
      <c r="K927" s="28">
        <v>1935</v>
      </c>
      <c r="L927" s="28">
        <v>2381</v>
      </c>
      <c r="M927" s="74">
        <v>2329</v>
      </c>
      <c r="N927" s="28">
        <v>2396</v>
      </c>
      <c r="O927" s="23">
        <v>1738</v>
      </c>
      <c r="P927" s="23">
        <v>1905</v>
      </c>
      <c r="Q927" s="23">
        <f>P927+O927+N927+M927+L927+K927+J927</f>
        <v>14411</v>
      </c>
    </row>
    <row r="928" spans="1:17" x14ac:dyDescent="0.35">
      <c r="A928" s="20" t="s">
        <v>112</v>
      </c>
      <c r="B928" s="28">
        <v>0</v>
      </c>
      <c r="C928" s="28">
        <v>0</v>
      </c>
      <c r="D928" s="28">
        <v>0</v>
      </c>
      <c r="E928" s="28">
        <v>0</v>
      </c>
      <c r="F928" s="28">
        <v>0</v>
      </c>
      <c r="G928" s="28">
        <v>0</v>
      </c>
      <c r="H928" s="28">
        <v>0</v>
      </c>
      <c r="I928" s="28">
        <v>0</v>
      </c>
      <c r="J928" s="28">
        <v>0</v>
      </c>
      <c r="K928" s="28">
        <v>0</v>
      </c>
      <c r="L928" s="28">
        <v>0</v>
      </c>
      <c r="M928" s="28">
        <v>0</v>
      </c>
      <c r="N928" s="63">
        <v>0</v>
      </c>
      <c r="O928" s="28">
        <v>0</v>
      </c>
      <c r="P928" s="28">
        <v>0</v>
      </c>
      <c r="Q928" s="23">
        <f>P928+O928+N928+M928+L928+K928+J928</f>
        <v>0</v>
      </c>
    </row>
    <row r="929" spans="1:17" x14ac:dyDescent="0.35">
      <c r="A929" s="20" t="s">
        <v>1175</v>
      </c>
      <c r="B929" s="28">
        <v>0</v>
      </c>
      <c r="C929" s="28">
        <v>0</v>
      </c>
      <c r="D929" s="28">
        <v>0</v>
      </c>
      <c r="E929" s="63">
        <v>0</v>
      </c>
      <c r="F929" s="63">
        <v>0</v>
      </c>
      <c r="G929" s="28">
        <v>0</v>
      </c>
      <c r="H929" s="28">
        <v>0</v>
      </c>
      <c r="I929" s="23">
        <f>H929+G929+F929+E929+D929+C929+B929</f>
        <v>0</v>
      </c>
      <c r="J929" s="63">
        <v>0</v>
      </c>
      <c r="K929" s="59">
        <v>0</v>
      </c>
      <c r="L929" s="59">
        <v>0</v>
      </c>
      <c r="M929" s="28">
        <v>0</v>
      </c>
      <c r="N929" s="63">
        <v>0</v>
      </c>
      <c r="O929" s="28">
        <v>0</v>
      </c>
      <c r="P929" s="28">
        <v>0</v>
      </c>
      <c r="Q929" s="23">
        <f>P929+O929+N929+M929+L929+K929+J929</f>
        <v>0</v>
      </c>
    </row>
    <row r="930" spans="1:17" x14ac:dyDescent="0.35">
      <c r="A930" s="20" t="s">
        <v>116</v>
      </c>
      <c r="B930" s="63">
        <v>0</v>
      </c>
      <c r="C930" s="63">
        <v>0</v>
      </c>
      <c r="D930" s="63">
        <v>0</v>
      </c>
      <c r="E930" s="63">
        <v>0</v>
      </c>
      <c r="F930" s="63">
        <v>0</v>
      </c>
      <c r="G930" s="63">
        <v>0</v>
      </c>
      <c r="H930" s="63">
        <v>42</v>
      </c>
      <c r="I930" s="23">
        <f>H930</f>
        <v>42</v>
      </c>
      <c r="J930" s="63">
        <v>0</v>
      </c>
      <c r="K930" s="59">
        <v>0</v>
      </c>
      <c r="L930" s="59">
        <v>0</v>
      </c>
      <c r="M930" s="63">
        <v>0</v>
      </c>
      <c r="N930" s="63">
        <v>0</v>
      </c>
      <c r="O930" s="63">
        <v>0</v>
      </c>
      <c r="P930" s="28">
        <v>68</v>
      </c>
      <c r="Q930" s="23">
        <f>P930+O930+N928+M930+L929+K929+J930</f>
        <v>68</v>
      </c>
    </row>
    <row r="931" spans="1:17" x14ac:dyDescent="0.35">
      <c r="A931" s="20" t="s">
        <v>124</v>
      </c>
      <c r="B931" s="63">
        <v>0</v>
      </c>
      <c r="C931" s="63">
        <v>0</v>
      </c>
      <c r="D931" s="63">
        <v>0</v>
      </c>
      <c r="E931" s="63">
        <v>0</v>
      </c>
      <c r="F931" s="63">
        <v>0</v>
      </c>
      <c r="G931" s="63">
        <v>0</v>
      </c>
      <c r="H931" s="63">
        <v>77</v>
      </c>
      <c r="I931" s="23">
        <f>H931</f>
        <v>77</v>
      </c>
      <c r="J931" s="63">
        <v>0</v>
      </c>
      <c r="K931" s="63">
        <v>0</v>
      </c>
      <c r="L931" s="63">
        <v>0</v>
      </c>
      <c r="M931" s="63">
        <v>0</v>
      </c>
      <c r="N931" s="63">
        <v>0</v>
      </c>
      <c r="O931" s="63">
        <v>0</v>
      </c>
      <c r="P931" s="28">
        <v>84</v>
      </c>
      <c r="Q931" s="23">
        <f>P931+O931+N929+M931+L930+K930+J931</f>
        <v>84</v>
      </c>
    </row>
    <row r="932" spans="1:17" x14ac:dyDescent="0.35">
      <c r="A932" s="20" t="s">
        <v>118</v>
      </c>
      <c r="B932" s="46">
        <f t="shared" ref="B932:H932" si="312">SUM(B927:B931)</f>
        <v>2266</v>
      </c>
      <c r="C932" s="46">
        <f t="shared" si="312"/>
        <v>2321</v>
      </c>
      <c r="D932" s="46">
        <f t="shared" si="312"/>
        <v>2461</v>
      </c>
      <c r="E932" s="46">
        <f t="shared" si="312"/>
        <v>2367</v>
      </c>
      <c r="F932" s="46">
        <f t="shared" si="312"/>
        <v>2512</v>
      </c>
      <c r="G932" s="46">
        <f t="shared" si="312"/>
        <v>2421</v>
      </c>
      <c r="H932" s="46">
        <f t="shared" si="312"/>
        <v>2456</v>
      </c>
      <c r="I932" s="46">
        <f>I931+I930+I929+I928+I927</f>
        <v>16804</v>
      </c>
      <c r="J932" s="46">
        <v>1727</v>
      </c>
      <c r="K932" s="46">
        <f>K931+K930+K929+K928+K927</f>
        <v>1935</v>
      </c>
      <c r="L932" s="46">
        <f>L931+L930+L929+L928+L927</f>
        <v>2381</v>
      </c>
      <c r="M932" s="46">
        <f>M931+M930+M929+M928+M927</f>
        <v>2329</v>
      </c>
      <c r="N932" s="46">
        <f>N931+N930+N929+N928+N927</f>
        <v>2396</v>
      </c>
      <c r="O932" s="46">
        <f>SUM(O927:O931)</f>
        <v>1738</v>
      </c>
      <c r="P932" s="46">
        <f>SUM(P927:P931)</f>
        <v>2057</v>
      </c>
      <c r="Q932" s="46">
        <f>SUM(Q927:Q931)</f>
        <v>14563</v>
      </c>
    </row>
    <row r="933" spans="1:17" x14ac:dyDescent="0.35">
      <c r="A933" s="20" t="s">
        <v>99</v>
      </c>
      <c r="B933" s="28">
        <v>491</v>
      </c>
      <c r="C933" s="28">
        <v>185</v>
      </c>
      <c r="D933" s="23">
        <v>430</v>
      </c>
      <c r="E933" s="51">
        <v>191</v>
      </c>
      <c r="F933" s="51">
        <v>488</v>
      </c>
      <c r="G933" s="74">
        <v>341</v>
      </c>
      <c r="H933" s="42">
        <v>989</v>
      </c>
      <c r="I933" s="40">
        <f>H933+G933+F933+E933+D933+C933+B933</f>
        <v>3115</v>
      </c>
      <c r="J933" s="28">
        <v>799</v>
      </c>
      <c r="K933" s="23">
        <v>249</v>
      </c>
      <c r="L933" s="23">
        <v>250</v>
      </c>
      <c r="M933" s="23">
        <v>182</v>
      </c>
      <c r="N933" s="23">
        <v>203</v>
      </c>
      <c r="O933" s="28">
        <v>194</v>
      </c>
      <c r="P933" s="28">
        <v>976</v>
      </c>
      <c r="Q933" s="40">
        <f>SUM(J933:P933)</f>
        <v>2853</v>
      </c>
    </row>
    <row r="934" spans="1:17" x14ac:dyDescent="0.35">
      <c r="A934" s="20" t="s">
        <v>7</v>
      </c>
      <c r="B934" s="51">
        <v>1793</v>
      </c>
      <c r="C934" s="51">
        <v>954</v>
      </c>
      <c r="D934" s="51">
        <v>1795</v>
      </c>
      <c r="E934" s="51">
        <v>1109</v>
      </c>
      <c r="F934" s="51">
        <v>280</v>
      </c>
      <c r="G934" s="51">
        <v>985</v>
      </c>
      <c r="H934" s="50">
        <v>1397</v>
      </c>
      <c r="I934" s="40">
        <f>H934+G934+F934+E934+D934+C934+B934</f>
        <v>8313</v>
      </c>
      <c r="J934" s="28">
        <v>1138</v>
      </c>
      <c r="K934" s="28">
        <v>924</v>
      </c>
      <c r="L934" s="28">
        <v>1873</v>
      </c>
      <c r="M934" s="28">
        <v>1721</v>
      </c>
      <c r="N934" s="23">
        <v>1335</v>
      </c>
      <c r="O934" s="23">
        <v>260</v>
      </c>
      <c r="P934" s="23">
        <v>1258</v>
      </c>
      <c r="Q934" s="40">
        <f>SUM(J934:P934)</f>
        <v>8509</v>
      </c>
    </row>
    <row r="935" spans="1:17" x14ac:dyDescent="0.35">
      <c r="A935" s="20" t="s">
        <v>103</v>
      </c>
      <c r="B935" s="51">
        <v>734</v>
      </c>
      <c r="C935" s="51">
        <v>736</v>
      </c>
      <c r="D935" s="51">
        <v>741</v>
      </c>
      <c r="E935" s="50">
        <v>541</v>
      </c>
      <c r="F935" s="50">
        <v>557</v>
      </c>
      <c r="G935" s="28">
        <v>754</v>
      </c>
      <c r="H935" s="50">
        <v>732</v>
      </c>
      <c r="I935" s="40">
        <f>H935+G935+F935+E935+D935+C935+B935</f>
        <v>4795</v>
      </c>
      <c r="J935" s="28">
        <v>551</v>
      </c>
      <c r="K935" s="28">
        <v>730</v>
      </c>
      <c r="L935" s="28">
        <v>740</v>
      </c>
      <c r="M935" s="28">
        <v>742</v>
      </c>
      <c r="N935" s="40">
        <v>738</v>
      </c>
      <c r="O935" s="23">
        <v>742</v>
      </c>
      <c r="P935" s="23">
        <v>748</v>
      </c>
      <c r="Q935" s="40">
        <f>SUM(J935:P935)</f>
        <v>4991</v>
      </c>
    </row>
    <row r="936" spans="1:17" x14ac:dyDescent="0.35">
      <c r="A936" s="20" t="s">
        <v>1178</v>
      </c>
      <c r="B936" s="50">
        <v>0</v>
      </c>
      <c r="C936" s="50">
        <v>0</v>
      </c>
      <c r="D936" s="50">
        <v>0</v>
      </c>
      <c r="E936" s="28">
        <v>0</v>
      </c>
      <c r="F936" s="28">
        <v>0</v>
      </c>
      <c r="G936" s="50">
        <v>0</v>
      </c>
      <c r="H936" s="28">
        <v>0</v>
      </c>
      <c r="I936" s="28">
        <v>0</v>
      </c>
      <c r="J936" s="28">
        <v>0</v>
      </c>
      <c r="K936" s="59">
        <v>0</v>
      </c>
      <c r="L936" s="59">
        <v>0</v>
      </c>
      <c r="M936" s="28">
        <v>0</v>
      </c>
      <c r="N936" s="73">
        <v>0</v>
      </c>
      <c r="O936" s="23">
        <v>0</v>
      </c>
      <c r="P936" s="23">
        <v>0</v>
      </c>
      <c r="Q936" s="40">
        <f>SUM(J936:P936)</f>
        <v>0</v>
      </c>
    </row>
    <row r="937" spans="1:17" x14ac:dyDescent="0.35">
      <c r="A937" s="20" t="s">
        <v>1177</v>
      </c>
      <c r="B937" s="28">
        <v>0</v>
      </c>
      <c r="C937" s="28">
        <v>0</v>
      </c>
      <c r="D937" s="28">
        <v>0</v>
      </c>
      <c r="E937" s="28">
        <v>0</v>
      </c>
      <c r="F937" s="28">
        <v>0</v>
      </c>
      <c r="G937" s="28">
        <v>0</v>
      </c>
      <c r="H937" s="73">
        <v>0</v>
      </c>
      <c r="I937" s="73">
        <v>0</v>
      </c>
      <c r="J937" s="73">
        <v>0</v>
      </c>
      <c r="K937" s="73">
        <v>0</v>
      </c>
      <c r="L937" s="73">
        <v>0</v>
      </c>
      <c r="M937" s="73">
        <v>0</v>
      </c>
      <c r="N937" s="73">
        <v>0</v>
      </c>
      <c r="O937" s="40">
        <v>0</v>
      </c>
      <c r="P937" s="40">
        <v>0</v>
      </c>
      <c r="Q937" s="40">
        <f>SUM(J937:P937)</f>
        <v>0</v>
      </c>
    </row>
    <row r="938" spans="1:17" x14ac:dyDescent="0.35">
      <c r="A938" s="20" t="s">
        <v>120</v>
      </c>
      <c r="B938" s="70">
        <f t="shared" ref="B938:G938" si="313">SUM(B933:B937)</f>
        <v>3018</v>
      </c>
      <c r="C938" s="70">
        <f t="shared" si="313"/>
        <v>1875</v>
      </c>
      <c r="D938" s="69">
        <f t="shared" si="313"/>
        <v>2966</v>
      </c>
      <c r="E938" s="69">
        <f t="shared" si="313"/>
        <v>1841</v>
      </c>
      <c r="F938" s="69">
        <f t="shared" si="313"/>
        <v>1325</v>
      </c>
      <c r="G938" s="69">
        <f t="shared" si="313"/>
        <v>2080</v>
      </c>
      <c r="H938" s="69">
        <f t="shared" ref="H938:Q938" si="314">H937+H936+H935+H934+H933</f>
        <v>3118</v>
      </c>
      <c r="I938" s="71">
        <f t="shared" si="314"/>
        <v>16223</v>
      </c>
      <c r="J938" s="69">
        <f t="shared" si="314"/>
        <v>2488</v>
      </c>
      <c r="K938" s="69">
        <f t="shared" si="314"/>
        <v>1903</v>
      </c>
      <c r="L938" s="69">
        <f t="shared" si="314"/>
        <v>2863</v>
      </c>
      <c r="M938" s="69">
        <f t="shared" si="314"/>
        <v>2645</v>
      </c>
      <c r="N938" s="69">
        <f t="shared" si="314"/>
        <v>2276</v>
      </c>
      <c r="O938" s="69">
        <f t="shared" si="314"/>
        <v>1196</v>
      </c>
      <c r="P938" s="69">
        <f t="shared" si="314"/>
        <v>2982</v>
      </c>
      <c r="Q938" s="69">
        <f t="shared" si="314"/>
        <v>16353</v>
      </c>
    </row>
    <row r="939" spans="1:17" x14ac:dyDescent="0.35">
      <c r="A939" s="20" t="s">
        <v>11</v>
      </c>
      <c r="B939" s="57">
        <f t="shared" ref="B939:Q939" si="315">B938+B932+B926</f>
        <v>8567</v>
      </c>
      <c r="C939" s="57">
        <f t="shared" si="315"/>
        <v>7958</v>
      </c>
      <c r="D939" s="57">
        <f t="shared" si="315"/>
        <v>8375</v>
      </c>
      <c r="E939" s="57">
        <f t="shared" si="315"/>
        <v>7377</v>
      </c>
      <c r="F939" s="57">
        <f t="shared" si="315"/>
        <v>6871</v>
      </c>
      <c r="G939" s="57">
        <f t="shared" si="315"/>
        <v>7579</v>
      </c>
      <c r="H939" s="57">
        <f t="shared" si="315"/>
        <v>8364</v>
      </c>
      <c r="I939" s="57">
        <f t="shared" si="315"/>
        <v>55091</v>
      </c>
      <c r="J939" s="57">
        <f t="shared" si="315"/>
        <v>6495</v>
      </c>
      <c r="K939" s="57">
        <f t="shared" si="315"/>
        <v>6732</v>
      </c>
      <c r="L939" s="57">
        <f t="shared" si="315"/>
        <v>8128</v>
      </c>
      <c r="M939" s="57">
        <f t="shared" si="315"/>
        <v>9396</v>
      </c>
      <c r="N939" s="57">
        <f t="shared" si="315"/>
        <v>9830</v>
      </c>
      <c r="O939" s="57">
        <f t="shared" si="315"/>
        <v>6300</v>
      </c>
      <c r="P939" s="57">
        <f t="shared" si="315"/>
        <v>8340</v>
      </c>
      <c r="Q939" s="57">
        <f t="shared" si="315"/>
        <v>55598</v>
      </c>
    </row>
    <row r="941" spans="1:17" x14ac:dyDescent="0.35">
      <c r="A941" s="21" t="s">
        <v>0</v>
      </c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 spans="1:17" ht="15.5" x14ac:dyDescent="0.35">
      <c r="A942" s="20" t="s">
        <v>1</v>
      </c>
      <c r="B942" s="64" t="s">
        <v>1221</v>
      </c>
      <c r="C942" s="64" t="s">
        <v>1222</v>
      </c>
      <c r="D942" s="64" t="s">
        <v>1223</v>
      </c>
      <c r="E942" s="64" t="s">
        <v>1224</v>
      </c>
      <c r="F942" s="64" t="s">
        <v>1225</v>
      </c>
      <c r="G942" s="64" t="s">
        <v>1226</v>
      </c>
      <c r="H942" s="64" t="s">
        <v>1227</v>
      </c>
      <c r="I942" s="65" t="s">
        <v>1266</v>
      </c>
      <c r="J942" s="64" t="s">
        <v>1228</v>
      </c>
      <c r="K942" s="64" t="s">
        <v>1229</v>
      </c>
      <c r="L942" s="64" t="s">
        <v>1230</v>
      </c>
      <c r="M942" s="64" t="s">
        <v>1231</v>
      </c>
      <c r="N942" s="64" t="s">
        <v>1232</v>
      </c>
      <c r="O942" s="64" t="s">
        <v>2126</v>
      </c>
      <c r="P942" s="64" t="s">
        <v>2127</v>
      </c>
      <c r="Q942" s="65" t="s">
        <v>2128</v>
      </c>
    </row>
    <row r="943" spans="1:17" x14ac:dyDescent="0.35">
      <c r="A943" s="20" t="s">
        <v>2</v>
      </c>
      <c r="B943" s="28">
        <v>252</v>
      </c>
      <c r="C943" s="28">
        <v>282</v>
      </c>
      <c r="D943" s="23">
        <v>204</v>
      </c>
      <c r="E943" s="28">
        <v>227</v>
      </c>
      <c r="F943" s="28">
        <v>298</v>
      </c>
      <c r="G943" s="74">
        <v>183</v>
      </c>
      <c r="H943" s="37">
        <v>228</v>
      </c>
      <c r="I943" s="23">
        <f>H943+G943+F943+E943+D943+C943+B943</f>
        <v>1674</v>
      </c>
      <c r="J943" s="28">
        <v>225</v>
      </c>
      <c r="K943" s="40">
        <v>236</v>
      </c>
      <c r="L943" s="40">
        <v>237</v>
      </c>
      <c r="M943" s="74">
        <v>171</v>
      </c>
      <c r="N943" s="23">
        <v>188</v>
      </c>
      <c r="O943" s="28">
        <v>245</v>
      </c>
      <c r="P943" s="28">
        <v>202</v>
      </c>
      <c r="Q943" s="40">
        <f>P943+O943+N943+M943+L943+K943+J943</f>
        <v>1504</v>
      </c>
    </row>
    <row r="944" spans="1:17" x14ac:dyDescent="0.35">
      <c r="A944" s="20" t="s">
        <v>3</v>
      </c>
      <c r="B944" s="28">
        <v>682</v>
      </c>
      <c r="C944" s="28">
        <v>677</v>
      </c>
      <c r="D944" s="23">
        <v>643</v>
      </c>
      <c r="E944" s="28">
        <v>634</v>
      </c>
      <c r="F944" s="28">
        <v>673</v>
      </c>
      <c r="G944" s="28">
        <v>675</v>
      </c>
      <c r="H944" s="40">
        <v>678</v>
      </c>
      <c r="I944" s="23">
        <f>H944+G944+F944+E944+D944+C944+B944</f>
        <v>4662</v>
      </c>
      <c r="J944" s="40">
        <v>665</v>
      </c>
      <c r="K944" s="28">
        <v>476</v>
      </c>
      <c r="L944" s="28">
        <v>855</v>
      </c>
      <c r="M944" s="40">
        <v>679</v>
      </c>
      <c r="N944" s="51">
        <v>639</v>
      </c>
      <c r="O944" s="23">
        <v>687</v>
      </c>
      <c r="P944" s="23">
        <v>661</v>
      </c>
      <c r="Q944" s="40">
        <f>P944+O944+N944+M944+L944+K944+J944</f>
        <v>4662</v>
      </c>
    </row>
    <row r="945" spans="1:17" x14ac:dyDescent="0.35">
      <c r="A945" s="20" t="s">
        <v>100</v>
      </c>
      <c r="B945" s="28">
        <v>220</v>
      </c>
      <c r="C945" s="28">
        <v>242</v>
      </c>
      <c r="D945" s="23">
        <v>160</v>
      </c>
      <c r="E945" s="28">
        <v>225</v>
      </c>
      <c r="F945" s="28">
        <v>300</v>
      </c>
      <c r="G945" s="28">
        <v>240</v>
      </c>
      <c r="H945" s="51">
        <v>350</v>
      </c>
      <c r="I945" s="40">
        <f>H945+G945+F945+E945+D945+C945+B945</f>
        <v>1737</v>
      </c>
      <c r="J945" s="51">
        <v>155</v>
      </c>
      <c r="K945" s="51">
        <v>245</v>
      </c>
      <c r="L945" s="51">
        <v>230</v>
      </c>
      <c r="M945" s="51">
        <v>280</v>
      </c>
      <c r="N945" s="28">
        <v>160</v>
      </c>
      <c r="O945" s="51">
        <v>210</v>
      </c>
      <c r="P945" s="51">
        <v>210</v>
      </c>
      <c r="Q945" s="40">
        <f>P945+O945+N944+M945+L945+K945+J945</f>
        <v>1969</v>
      </c>
    </row>
    <row r="946" spans="1:17" x14ac:dyDescent="0.35">
      <c r="A946" s="20" t="s">
        <v>115</v>
      </c>
      <c r="B946" s="28">
        <v>0</v>
      </c>
      <c r="C946" s="28">
        <v>0</v>
      </c>
      <c r="D946" s="28">
        <v>0</v>
      </c>
      <c r="E946" s="28">
        <v>0</v>
      </c>
      <c r="F946" s="28">
        <v>0</v>
      </c>
      <c r="G946" s="28">
        <v>0</v>
      </c>
      <c r="H946" s="28">
        <v>20</v>
      </c>
      <c r="I946" s="23">
        <f>H946+G946+F946+E946+D946+C946+B946</f>
        <v>20</v>
      </c>
      <c r="J946" s="28">
        <v>0</v>
      </c>
      <c r="K946" s="42">
        <v>0</v>
      </c>
      <c r="L946" s="42">
        <v>0</v>
      </c>
      <c r="M946" s="28">
        <v>0</v>
      </c>
      <c r="N946" s="42">
        <v>0</v>
      </c>
      <c r="O946" s="28">
        <v>0</v>
      </c>
      <c r="P946" s="28">
        <v>15</v>
      </c>
      <c r="Q946" s="23">
        <f>P946+O946+N946+M946+L946+K946+J946</f>
        <v>15</v>
      </c>
    </row>
    <row r="947" spans="1:17" x14ac:dyDescent="0.35">
      <c r="A947" s="20" t="s">
        <v>125</v>
      </c>
      <c r="B947" s="28">
        <v>3711</v>
      </c>
      <c r="C947" s="28">
        <v>3882</v>
      </c>
      <c r="D947" s="23">
        <v>2901</v>
      </c>
      <c r="E947" s="28">
        <v>2594</v>
      </c>
      <c r="F947" s="28">
        <v>2619</v>
      </c>
      <c r="G947" s="28">
        <v>3685</v>
      </c>
      <c r="H947" s="59">
        <v>2362</v>
      </c>
      <c r="I947" s="23">
        <f>SUM(B947:H947)</f>
        <v>21754</v>
      </c>
      <c r="J947" s="28">
        <v>2204</v>
      </c>
      <c r="K947" s="72">
        <v>1931</v>
      </c>
      <c r="L947" s="72">
        <v>2646</v>
      </c>
      <c r="M947" s="28">
        <v>2765</v>
      </c>
      <c r="N947" s="28">
        <v>2568</v>
      </c>
      <c r="O947" s="28">
        <v>2106</v>
      </c>
      <c r="P947" s="28">
        <v>3120</v>
      </c>
      <c r="Q947" s="23">
        <f>P947+O947+N947+M947+L947+K947+J947</f>
        <v>17340</v>
      </c>
    </row>
    <row r="948" spans="1:17" x14ac:dyDescent="0.35">
      <c r="A948" s="20" t="s">
        <v>119</v>
      </c>
      <c r="B948" s="58">
        <f t="shared" ref="B948:G948" si="316">B947+B946+B945+B944+B943</f>
        <v>4865</v>
      </c>
      <c r="C948" s="58">
        <f t="shared" si="316"/>
        <v>5083</v>
      </c>
      <c r="D948" s="58">
        <f t="shared" si="316"/>
        <v>3908</v>
      </c>
      <c r="E948" s="58">
        <f t="shared" si="316"/>
        <v>3680</v>
      </c>
      <c r="F948" s="58">
        <f t="shared" si="316"/>
        <v>3890</v>
      </c>
      <c r="G948" s="58">
        <f t="shared" si="316"/>
        <v>4783</v>
      </c>
      <c r="H948" s="66">
        <f>SUM(H943:H947)</f>
        <v>3638</v>
      </c>
      <c r="I948" s="75">
        <f>SUM(I943:I947)</f>
        <v>29847</v>
      </c>
      <c r="J948" s="66">
        <f>SUM(J943:J947)</f>
        <v>3249</v>
      </c>
      <c r="K948" s="66">
        <f>SUM(K943:K947)</f>
        <v>2888</v>
      </c>
      <c r="L948" s="66">
        <f>SUM(L943:L947)</f>
        <v>3968</v>
      </c>
      <c r="M948" s="66">
        <f>M947+M946+M945+M944+M943</f>
        <v>3895</v>
      </c>
      <c r="N948" s="66">
        <f>N947+N946+N945+N944+N943</f>
        <v>3555</v>
      </c>
      <c r="O948" s="66">
        <f>SUM(O943:O947)</f>
        <v>3248</v>
      </c>
      <c r="P948" s="58">
        <f>SUM(P943:P947)</f>
        <v>4208</v>
      </c>
      <c r="Q948" s="66">
        <f>Q947+Q946+Q945+Q944+Q943</f>
        <v>25490</v>
      </c>
    </row>
    <row r="949" spans="1:17" x14ac:dyDescent="0.35">
      <c r="A949" s="20" t="s">
        <v>4</v>
      </c>
      <c r="B949" s="23">
        <v>2269</v>
      </c>
      <c r="C949" s="23">
        <v>2382</v>
      </c>
      <c r="D949" s="23">
        <v>2233</v>
      </c>
      <c r="E949" s="28">
        <v>2082</v>
      </c>
      <c r="F949" s="28">
        <v>2234</v>
      </c>
      <c r="G949" s="28">
        <v>2169</v>
      </c>
      <c r="H949" s="61">
        <v>1939</v>
      </c>
      <c r="I949" s="23">
        <f>H949+G949+F949+E949+D949+C949+B949</f>
        <v>15308</v>
      </c>
      <c r="J949" s="28">
        <v>1582</v>
      </c>
      <c r="K949" s="28">
        <v>1961</v>
      </c>
      <c r="L949" s="28">
        <v>2082</v>
      </c>
      <c r="M949" s="74">
        <v>1980</v>
      </c>
      <c r="N949" s="28">
        <v>1963</v>
      </c>
      <c r="O949" s="23">
        <v>1906</v>
      </c>
      <c r="P949" s="23">
        <v>1870</v>
      </c>
      <c r="Q949" s="23">
        <f>P949+O949+N949+M949+L949+K949+J949</f>
        <v>13344</v>
      </c>
    </row>
    <row r="950" spans="1:17" x14ac:dyDescent="0.35">
      <c r="A950" s="20" t="s">
        <v>112</v>
      </c>
      <c r="B950" s="28">
        <v>0</v>
      </c>
      <c r="C950" s="28">
        <v>0</v>
      </c>
      <c r="D950" s="28">
        <v>0</v>
      </c>
      <c r="E950" s="28">
        <v>0</v>
      </c>
      <c r="F950" s="28">
        <v>0</v>
      </c>
      <c r="G950" s="28">
        <v>0</v>
      </c>
      <c r="H950" s="28">
        <v>0</v>
      </c>
      <c r="I950" s="28">
        <v>0</v>
      </c>
      <c r="J950" s="28">
        <v>0</v>
      </c>
      <c r="K950" s="28">
        <v>0</v>
      </c>
      <c r="L950" s="28">
        <v>0</v>
      </c>
      <c r="M950" s="28">
        <v>0</v>
      </c>
      <c r="N950" s="63">
        <v>0</v>
      </c>
      <c r="O950" s="28">
        <v>0</v>
      </c>
      <c r="P950" s="28">
        <v>0</v>
      </c>
      <c r="Q950" s="23">
        <f>P950+O950+N950+M950+L950+K950+J950</f>
        <v>0</v>
      </c>
    </row>
    <row r="951" spans="1:17" x14ac:dyDescent="0.35">
      <c r="A951" s="20" t="s">
        <v>1175</v>
      </c>
      <c r="B951" s="28">
        <v>0</v>
      </c>
      <c r="C951" s="28">
        <v>0</v>
      </c>
      <c r="D951" s="28">
        <v>0</v>
      </c>
      <c r="E951" s="63">
        <v>0</v>
      </c>
      <c r="F951" s="63">
        <v>0</v>
      </c>
      <c r="G951" s="28">
        <v>0</v>
      </c>
      <c r="H951" s="28">
        <v>0</v>
      </c>
      <c r="I951" s="23">
        <f>H951+G951+F951+E951+D951+C951+B951</f>
        <v>0</v>
      </c>
      <c r="J951" s="63">
        <v>0</v>
      </c>
      <c r="K951" s="59">
        <v>0</v>
      </c>
      <c r="L951" s="59">
        <v>0</v>
      </c>
      <c r="M951" s="28">
        <v>0</v>
      </c>
      <c r="N951" s="63">
        <v>0</v>
      </c>
      <c r="O951" s="28">
        <v>0</v>
      </c>
      <c r="P951" s="28">
        <v>0</v>
      </c>
      <c r="Q951" s="23">
        <f>P951+O951+N951+M951+L951+K951+J951</f>
        <v>0</v>
      </c>
    </row>
    <row r="952" spans="1:17" x14ac:dyDescent="0.35">
      <c r="A952" s="20" t="s">
        <v>116</v>
      </c>
      <c r="B952" s="63">
        <v>0</v>
      </c>
      <c r="C952" s="63">
        <v>0</v>
      </c>
      <c r="D952" s="63">
        <v>0</v>
      </c>
      <c r="E952" s="63">
        <v>0</v>
      </c>
      <c r="F952" s="63">
        <v>0</v>
      </c>
      <c r="G952" s="63">
        <v>0</v>
      </c>
      <c r="H952" s="63">
        <v>65</v>
      </c>
      <c r="I952" s="23">
        <f>H952</f>
        <v>65</v>
      </c>
      <c r="J952" s="63">
        <v>0</v>
      </c>
      <c r="K952" s="59">
        <v>0</v>
      </c>
      <c r="L952" s="59">
        <v>0</v>
      </c>
      <c r="M952" s="63">
        <v>0</v>
      </c>
      <c r="N952" s="63">
        <v>0</v>
      </c>
      <c r="O952" s="63">
        <v>0</v>
      </c>
      <c r="P952" s="28">
        <v>0</v>
      </c>
      <c r="Q952" s="23">
        <f>P952+O952+N950+M952+L951+K951+J952</f>
        <v>0</v>
      </c>
    </row>
    <row r="953" spans="1:17" x14ac:dyDescent="0.35">
      <c r="A953" s="20" t="s">
        <v>124</v>
      </c>
      <c r="B953" s="63">
        <v>0</v>
      </c>
      <c r="C953" s="63">
        <v>0</v>
      </c>
      <c r="D953" s="63">
        <v>0</v>
      </c>
      <c r="E953" s="63">
        <v>0</v>
      </c>
      <c r="F953" s="63">
        <v>0</v>
      </c>
      <c r="G953" s="63">
        <v>0</v>
      </c>
      <c r="H953" s="63">
        <v>114</v>
      </c>
      <c r="I953" s="23">
        <f>H953</f>
        <v>114</v>
      </c>
      <c r="J953" s="63">
        <v>0</v>
      </c>
      <c r="K953" s="63">
        <v>0</v>
      </c>
      <c r="L953" s="63">
        <v>0</v>
      </c>
      <c r="M953" s="63">
        <v>0</v>
      </c>
      <c r="N953" s="63">
        <v>0</v>
      </c>
      <c r="O953" s="63">
        <v>0</v>
      </c>
      <c r="P953" s="28">
        <v>0</v>
      </c>
      <c r="Q953" s="23">
        <f>P953+O953+N951+M953+L952+K952+J953</f>
        <v>0</v>
      </c>
    </row>
    <row r="954" spans="1:17" x14ac:dyDescent="0.35">
      <c r="A954" s="20" t="s">
        <v>118</v>
      </c>
      <c r="B954" s="46">
        <f t="shared" ref="B954:H954" si="317">SUM(B949:B953)</f>
        <v>2269</v>
      </c>
      <c r="C954" s="46">
        <f t="shared" si="317"/>
        <v>2382</v>
      </c>
      <c r="D954" s="46">
        <f t="shared" si="317"/>
        <v>2233</v>
      </c>
      <c r="E954" s="46">
        <f t="shared" si="317"/>
        <v>2082</v>
      </c>
      <c r="F954" s="46">
        <f t="shared" si="317"/>
        <v>2234</v>
      </c>
      <c r="G954" s="46">
        <f t="shared" si="317"/>
        <v>2169</v>
      </c>
      <c r="H954" s="46">
        <f t="shared" si="317"/>
        <v>2118</v>
      </c>
      <c r="I954" s="46">
        <f t="shared" ref="I954:N954" si="318">I953+I952+I951+I950+I949</f>
        <v>15487</v>
      </c>
      <c r="J954" s="46">
        <f t="shared" si="318"/>
        <v>1582</v>
      </c>
      <c r="K954" s="46">
        <f t="shared" si="318"/>
        <v>1961</v>
      </c>
      <c r="L954" s="46">
        <f t="shared" si="318"/>
        <v>2082</v>
      </c>
      <c r="M954" s="46">
        <f t="shared" si="318"/>
        <v>1980</v>
      </c>
      <c r="N954" s="46">
        <f t="shared" si="318"/>
        <v>1963</v>
      </c>
      <c r="O954" s="46">
        <f>SUM(O949:O953)</f>
        <v>1906</v>
      </c>
      <c r="P954" s="46">
        <f>SUM(P949:P953)</f>
        <v>1870</v>
      </c>
      <c r="Q954" s="46">
        <f>SUM(Q949:Q953)</f>
        <v>13344</v>
      </c>
    </row>
    <row r="955" spans="1:17" x14ac:dyDescent="0.35">
      <c r="A955" s="20" t="s">
        <v>99</v>
      </c>
      <c r="B955" s="28">
        <v>110</v>
      </c>
      <c r="C955" s="28">
        <v>377</v>
      </c>
      <c r="D955" s="23">
        <v>256</v>
      </c>
      <c r="E955" s="51">
        <v>651</v>
      </c>
      <c r="F955" s="51">
        <v>240</v>
      </c>
      <c r="G955" s="74">
        <v>482</v>
      </c>
      <c r="H955" s="42">
        <v>769</v>
      </c>
      <c r="I955" s="40">
        <f>H955+G955+F955+E955+D955+C955+B955</f>
        <v>2885</v>
      </c>
      <c r="J955" s="28">
        <v>178</v>
      </c>
      <c r="K955" s="23">
        <v>988</v>
      </c>
      <c r="L955" s="23">
        <v>249</v>
      </c>
      <c r="M955" s="23">
        <v>200</v>
      </c>
      <c r="N955" s="23">
        <v>165</v>
      </c>
      <c r="O955" s="28">
        <v>220</v>
      </c>
      <c r="P955" s="28">
        <v>195</v>
      </c>
      <c r="Q955" s="40">
        <f>SUM(J955:P955)</f>
        <v>2195</v>
      </c>
    </row>
    <row r="956" spans="1:17" x14ac:dyDescent="0.35">
      <c r="A956" s="20" t="s">
        <v>7</v>
      </c>
      <c r="B956" s="51">
        <v>1711</v>
      </c>
      <c r="C956" s="51">
        <v>1828</v>
      </c>
      <c r="D956" s="51">
        <v>1228</v>
      </c>
      <c r="E956" s="51">
        <v>1258</v>
      </c>
      <c r="F956" s="51">
        <v>1095</v>
      </c>
      <c r="G956" s="51">
        <v>1468</v>
      </c>
      <c r="H956" s="50">
        <v>930</v>
      </c>
      <c r="I956" s="40">
        <f>H956+G956+F956+E956+D956+C956+B956</f>
        <v>9518</v>
      </c>
      <c r="J956" s="28">
        <v>1194</v>
      </c>
      <c r="K956" s="28">
        <v>1843</v>
      </c>
      <c r="L956" s="28">
        <v>1755</v>
      </c>
      <c r="M956" s="28">
        <v>1355</v>
      </c>
      <c r="N956" s="23">
        <v>1387</v>
      </c>
      <c r="O956" s="23">
        <v>1527</v>
      </c>
      <c r="P956" s="23">
        <v>1302</v>
      </c>
      <c r="Q956" s="40">
        <f>SUM(J956:P956)</f>
        <v>10363</v>
      </c>
    </row>
    <row r="957" spans="1:17" x14ac:dyDescent="0.35">
      <c r="A957" s="20" t="s">
        <v>103</v>
      </c>
      <c r="B957" s="51">
        <v>773</v>
      </c>
      <c r="C957" s="51">
        <v>537</v>
      </c>
      <c r="D957" s="51">
        <v>754</v>
      </c>
      <c r="E957" s="50">
        <v>736</v>
      </c>
      <c r="F957" s="50">
        <v>719</v>
      </c>
      <c r="G957" s="28">
        <v>741</v>
      </c>
      <c r="H957" s="50">
        <v>736</v>
      </c>
      <c r="I957" s="40">
        <f>H957+G957+F957+E957+D957+C957+B957</f>
        <v>4996</v>
      </c>
      <c r="J957" s="28">
        <v>737</v>
      </c>
      <c r="K957" s="28">
        <v>729</v>
      </c>
      <c r="L957" s="28">
        <v>751</v>
      </c>
      <c r="M957" s="28">
        <v>735</v>
      </c>
      <c r="N957" s="40">
        <v>636</v>
      </c>
      <c r="O957" s="23">
        <v>739</v>
      </c>
      <c r="P957" s="23">
        <v>739</v>
      </c>
      <c r="Q957" s="40">
        <f>SUM(J957:P957)</f>
        <v>5066</v>
      </c>
    </row>
    <row r="958" spans="1:17" x14ac:dyDescent="0.35">
      <c r="A958" s="20" t="s">
        <v>1178</v>
      </c>
      <c r="B958" s="50">
        <v>0</v>
      </c>
      <c r="C958" s="50">
        <v>0</v>
      </c>
      <c r="D958" s="50">
        <v>0</v>
      </c>
      <c r="E958" s="28">
        <v>0</v>
      </c>
      <c r="F958" s="28">
        <v>0</v>
      </c>
      <c r="G958" s="50">
        <v>0</v>
      </c>
      <c r="H958" s="28">
        <v>0</v>
      </c>
      <c r="I958" s="28">
        <v>0</v>
      </c>
      <c r="J958" s="28">
        <v>0</v>
      </c>
      <c r="K958" s="59">
        <v>0</v>
      </c>
      <c r="L958" s="59">
        <v>0</v>
      </c>
      <c r="M958" s="28">
        <v>0</v>
      </c>
      <c r="N958" s="73">
        <v>0</v>
      </c>
      <c r="O958" s="23">
        <v>0</v>
      </c>
      <c r="P958" s="23">
        <v>0</v>
      </c>
      <c r="Q958" s="40">
        <f>SUM(J958:P958)</f>
        <v>0</v>
      </c>
    </row>
    <row r="959" spans="1:17" x14ac:dyDescent="0.35">
      <c r="A959" s="20" t="s">
        <v>1177</v>
      </c>
      <c r="B959" s="28">
        <v>0</v>
      </c>
      <c r="C959" s="28">
        <v>0</v>
      </c>
      <c r="D959" s="28">
        <v>0</v>
      </c>
      <c r="E959" s="28">
        <v>0</v>
      </c>
      <c r="F959" s="28">
        <v>0</v>
      </c>
      <c r="G959" s="28">
        <v>0</v>
      </c>
      <c r="H959" s="73">
        <v>0</v>
      </c>
      <c r="I959" s="73">
        <v>0</v>
      </c>
      <c r="J959" s="73">
        <v>0</v>
      </c>
      <c r="K959" s="73">
        <v>0</v>
      </c>
      <c r="L959" s="73">
        <v>0</v>
      </c>
      <c r="M959" s="73">
        <v>0</v>
      </c>
      <c r="N959" s="73">
        <v>0</v>
      </c>
      <c r="O959" s="40">
        <v>0</v>
      </c>
      <c r="P959" s="40">
        <v>0</v>
      </c>
      <c r="Q959" s="40">
        <f>SUM(J959:P959)</f>
        <v>0</v>
      </c>
    </row>
    <row r="960" spans="1:17" x14ac:dyDescent="0.35">
      <c r="A960" s="20" t="s">
        <v>120</v>
      </c>
      <c r="B960" s="70">
        <f t="shared" ref="B960:G960" si="319">SUM(B955:B959)</f>
        <v>2594</v>
      </c>
      <c r="C960" s="70">
        <f t="shared" si="319"/>
        <v>2742</v>
      </c>
      <c r="D960" s="69">
        <f t="shared" si="319"/>
        <v>2238</v>
      </c>
      <c r="E960" s="69">
        <f t="shared" si="319"/>
        <v>2645</v>
      </c>
      <c r="F960" s="69">
        <f t="shared" si="319"/>
        <v>2054</v>
      </c>
      <c r="G960" s="69">
        <f t="shared" si="319"/>
        <v>2691</v>
      </c>
      <c r="H960" s="69">
        <f t="shared" ref="H960:Q960" si="320">H959+H958+H957+H956+H955</f>
        <v>2435</v>
      </c>
      <c r="I960" s="71">
        <f t="shared" si="320"/>
        <v>17399</v>
      </c>
      <c r="J960" s="69">
        <f t="shared" si="320"/>
        <v>2109</v>
      </c>
      <c r="K960" s="69">
        <f t="shared" si="320"/>
        <v>3560</v>
      </c>
      <c r="L960" s="69">
        <f t="shared" si="320"/>
        <v>2755</v>
      </c>
      <c r="M960" s="69">
        <f t="shared" si="320"/>
        <v>2290</v>
      </c>
      <c r="N960" s="69">
        <f t="shared" si="320"/>
        <v>2188</v>
      </c>
      <c r="O960" s="69">
        <f t="shared" si="320"/>
        <v>2486</v>
      </c>
      <c r="P960" s="69">
        <f t="shared" si="320"/>
        <v>2236</v>
      </c>
      <c r="Q960" s="69">
        <f t="shared" si="320"/>
        <v>17624</v>
      </c>
    </row>
    <row r="961" spans="1:17" x14ac:dyDescent="0.35">
      <c r="A961" s="20" t="s">
        <v>11</v>
      </c>
      <c r="B961" s="57">
        <f t="shared" ref="B961:Q961" si="321">B960+B954+B948</f>
        <v>9728</v>
      </c>
      <c r="C961" s="57">
        <f t="shared" si="321"/>
        <v>10207</v>
      </c>
      <c r="D961" s="57">
        <f t="shared" si="321"/>
        <v>8379</v>
      </c>
      <c r="E961" s="57">
        <f t="shared" si="321"/>
        <v>8407</v>
      </c>
      <c r="F961" s="57">
        <f t="shared" si="321"/>
        <v>8178</v>
      </c>
      <c r="G961" s="57">
        <f t="shared" si="321"/>
        <v>9643</v>
      </c>
      <c r="H961" s="57">
        <f t="shared" si="321"/>
        <v>8191</v>
      </c>
      <c r="I961" s="57">
        <f t="shared" si="321"/>
        <v>62733</v>
      </c>
      <c r="J961" s="57">
        <f t="shared" si="321"/>
        <v>6940</v>
      </c>
      <c r="K961" s="57">
        <f t="shared" si="321"/>
        <v>8409</v>
      </c>
      <c r="L961" s="57">
        <f t="shared" si="321"/>
        <v>8805</v>
      </c>
      <c r="M961" s="57">
        <f t="shared" si="321"/>
        <v>8165</v>
      </c>
      <c r="N961" s="57">
        <f t="shared" si="321"/>
        <v>7706</v>
      </c>
      <c r="O961" s="57">
        <f t="shared" si="321"/>
        <v>7640</v>
      </c>
      <c r="P961" s="57">
        <f t="shared" si="321"/>
        <v>8314</v>
      </c>
      <c r="Q961" s="57">
        <f t="shared" si="321"/>
        <v>56458</v>
      </c>
    </row>
    <row r="963" spans="1:17" x14ac:dyDescent="0.35">
      <c r="A963" s="21" t="s">
        <v>0</v>
      </c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 spans="1:17" ht="15.5" x14ac:dyDescent="0.35">
      <c r="A964" s="20" t="s">
        <v>1</v>
      </c>
      <c r="B964" s="64" t="s">
        <v>2140</v>
      </c>
      <c r="C964" s="64" t="s">
        <v>2141</v>
      </c>
      <c r="D964" s="64" t="s">
        <v>2142</v>
      </c>
      <c r="E964" s="64" t="s">
        <v>2143</v>
      </c>
      <c r="F964" s="64" t="s">
        <v>2144</v>
      </c>
      <c r="G964" s="64" t="s">
        <v>2145</v>
      </c>
      <c r="H964" s="64" t="s">
        <v>2146</v>
      </c>
      <c r="I964" s="65" t="s">
        <v>1315</v>
      </c>
      <c r="J964" s="64" t="s">
        <v>2147</v>
      </c>
      <c r="K964" s="64" t="s">
        <v>2148</v>
      </c>
      <c r="L964" s="64" t="s">
        <v>2149</v>
      </c>
      <c r="M964" s="64" t="s">
        <v>2150</v>
      </c>
      <c r="N964" s="64" t="s">
        <v>2151</v>
      </c>
      <c r="O964" s="64" t="s">
        <v>2152</v>
      </c>
      <c r="P964" s="64" t="s">
        <v>2153</v>
      </c>
      <c r="Q964" s="65" t="s">
        <v>2172</v>
      </c>
    </row>
    <row r="965" spans="1:17" x14ac:dyDescent="0.35">
      <c r="A965" s="20" t="s">
        <v>2</v>
      </c>
      <c r="B965" s="28">
        <v>224</v>
      </c>
      <c r="C965" s="28">
        <v>180</v>
      </c>
      <c r="D965" s="23">
        <v>199</v>
      </c>
      <c r="E965" s="28">
        <v>180</v>
      </c>
      <c r="F965" s="28">
        <v>112</v>
      </c>
      <c r="G965" s="74">
        <v>220</v>
      </c>
      <c r="H965" s="37">
        <v>143</v>
      </c>
      <c r="I965" s="23">
        <f>H965+G965+F965+E965+D965+C965+B965</f>
        <v>1258</v>
      </c>
      <c r="J965" s="28">
        <v>247</v>
      </c>
      <c r="K965" s="40">
        <v>260</v>
      </c>
      <c r="L965" s="40">
        <v>251</v>
      </c>
      <c r="M965" s="74">
        <v>433</v>
      </c>
      <c r="N965" s="23">
        <v>282</v>
      </c>
      <c r="O965" s="28">
        <v>321</v>
      </c>
      <c r="P965" s="28">
        <v>371</v>
      </c>
      <c r="Q965" s="40">
        <f>P965+O965+N965+M965+L965+K965+J965</f>
        <v>2165</v>
      </c>
    </row>
    <row r="966" spans="1:17" x14ac:dyDescent="0.35">
      <c r="A966" s="20" t="s">
        <v>3</v>
      </c>
      <c r="B966" s="28">
        <v>668</v>
      </c>
      <c r="C966" s="28">
        <v>670</v>
      </c>
      <c r="D966" s="23">
        <v>641</v>
      </c>
      <c r="E966" s="28">
        <v>664</v>
      </c>
      <c r="F966" s="28">
        <v>685</v>
      </c>
      <c r="G966" s="28">
        <v>671</v>
      </c>
      <c r="H966" s="40">
        <v>668</v>
      </c>
      <c r="I966" s="23">
        <f>H966+G966+F966+E966+D966+C966+B966</f>
        <v>4667</v>
      </c>
      <c r="J966" s="40">
        <v>662</v>
      </c>
      <c r="K966" s="28">
        <v>677</v>
      </c>
      <c r="L966" s="28">
        <v>557</v>
      </c>
      <c r="M966" s="40">
        <v>639</v>
      </c>
      <c r="N966" s="51">
        <v>680</v>
      </c>
      <c r="O966" s="23">
        <v>670</v>
      </c>
      <c r="P966" s="23">
        <v>645</v>
      </c>
      <c r="Q966" s="40">
        <f>P966+O966+N966+M966+L966+K966+J966</f>
        <v>4530</v>
      </c>
    </row>
    <row r="967" spans="1:17" x14ac:dyDescent="0.35">
      <c r="A967" s="20" t="s">
        <v>100</v>
      </c>
      <c r="B967" s="28">
        <v>225</v>
      </c>
      <c r="C967" s="28">
        <v>230</v>
      </c>
      <c r="D967" s="23">
        <v>180</v>
      </c>
      <c r="E967" s="28">
        <v>210</v>
      </c>
      <c r="F967" s="28">
        <v>240</v>
      </c>
      <c r="G967" s="28">
        <v>245</v>
      </c>
      <c r="H967" s="51">
        <v>246</v>
      </c>
      <c r="I967" s="40">
        <f>H967+G967+F967+E967+D967+C967+B967</f>
        <v>1576</v>
      </c>
      <c r="J967" s="51">
        <v>275</v>
      </c>
      <c r="K967" s="51">
        <v>265</v>
      </c>
      <c r="L967" s="51">
        <v>270</v>
      </c>
      <c r="M967" s="51">
        <v>250</v>
      </c>
      <c r="N967" s="28">
        <v>250</v>
      </c>
      <c r="O967" s="51">
        <v>250</v>
      </c>
      <c r="P967" s="51">
        <v>250</v>
      </c>
      <c r="Q967" s="40">
        <f>P967+O967+N966+M967+L967+K967+J967</f>
        <v>2240</v>
      </c>
    </row>
    <row r="968" spans="1:17" x14ac:dyDescent="0.35">
      <c r="A968" s="20" t="s">
        <v>115</v>
      </c>
      <c r="B968" s="28">
        <v>0</v>
      </c>
      <c r="C968" s="28">
        <v>0</v>
      </c>
      <c r="D968" s="28">
        <v>0</v>
      </c>
      <c r="E968" s="28">
        <v>0</v>
      </c>
      <c r="F968" s="28">
        <v>0</v>
      </c>
      <c r="G968" s="28">
        <v>0</v>
      </c>
      <c r="H968" s="28">
        <v>32</v>
      </c>
      <c r="I968" s="23">
        <f>H968+G968+F968+E968+D968+C968+B968</f>
        <v>32</v>
      </c>
      <c r="J968" s="28">
        <v>0</v>
      </c>
      <c r="K968" s="42">
        <v>0</v>
      </c>
      <c r="L968" s="42">
        <v>0</v>
      </c>
      <c r="M968" s="28">
        <v>0</v>
      </c>
      <c r="N968" s="42">
        <v>0</v>
      </c>
      <c r="O968" s="28">
        <v>0</v>
      </c>
      <c r="P968" s="28">
        <v>26</v>
      </c>
      <c r="Q968" s="23">
        <f>P968+O968+N968+M968+L968+K968+J968</f>
        <v>26</v>
      </c>
    </row>
    <row r="969" spans="1:17" x14ac:dyDescent="0.35">
      <c r="A969" s="20" t="s">
        <v>125</v>
      </c>
      <c r="B969" s="28">
        <v>1947</v>
      </c>
      <c r="C969" s="28">
        <v>1556</v>
      </c>
      <c r="D969" s="23">
        <v>2217</v>
      </c>
      <c r="E969" s="28">
        <v>2381</v>
      </c>
      <c r="F969" s="28">
        <v>2226</v>
      </c>
      <c r="G969" s="28">
        <v>3541</v>
      </c>
      <c r="H969" s="59">
        <v>3836</v>
      </c>
      <c r="I969" s="23">
        <f>SUM(B969:H969)</f>
        <v>17704</v>
      </c>
      <c r="J969" s="28">
        <v>2574</v>
      </c>
      <c r="K969" s="72">
        <v>2184</v>
      </c>
      <c r="L969" s="72">
        <v>886</v>
      </c>
      <c r="M969" s="28">
        <v>2561</v>
      </c>
      <c r="N969" s="28">
        <v>2645</v>
      </c>
      <c r="O969" s="28">
        <v>3196</v>
      </c>
      <c r="P969" s="28">
        <v>3803</v>
      </c>
      <c r="Q969" s="23">
        <f>P969+O969+N969+M969+L969+K969+J969</f>
        <v>17849</v>
      </c>
    </row>
    <row r="970" spans="1:17" x14ac:dyDescent="0.35">
      <c r="A970" s="20" t="s">
        <v>119</v>
      </c>
      <c r="B970" s="58">
        <f t="shared" ref="B970:G970" si="322">B969+B968+B967+B966+B965</f>
        <v>3064</v>
      </c>
      <c r="C970" s="58">
        <f t="shared" si="322"/>
        <v>2636</v>
      </c>
      <c r="D970" s="58">
        <f t="shared" si="322"/>
        <v>3237</v>
      </c>
      <c r="E970" s="58">
        <f t="shared" si="322"/>
        <v>3435</v>
      </c>
      <c r="F970" s="58">
        <f t="shared" si="322"/>
        <v>3263</v>
      </c>
      <c r="G970" s="58">
        <f t="shared" si="322"/>
        <v>4677</v>
      </c>
      <c r="H970" s="66">
        <f>SUM(H965:H969)</f>
        <v>4925</v>
      </c>
      <c r="I970" s="75">
        <f>SUM(I965:I969)</f>
        <v>25237</v>
      </c>
      <c r="J970" s="66">
        <f>SUM(J965:J969)</f>
        <v>3758</v>
      </c>
      <c r="K970" s="66">
        <f>SUM(K965:K969)</f>
        <v>3386</v>
      </c>
      <c r="L970" s="66">
        <f>SUM(L965:L969)</f>
        <v>1964</v>
      </c>
      <c r="M970" s="66">
        <f>M969+M968+M967+M966+M965</f>
        <v>3883</v>
      </c>
      <c r="N970" s="66">
        <f>N969+N968+N967+N966+N965</f>
        <v>3857</v>
      </c>
      <c r="O970" s="66">
        <f>SUM(O965:O969)</f>
        <v>4437</v>
      </c>
      <c r="P970" s="58">
        <f>SUM(P965:P969)</f>
        <v>5095</v>
      </c>
      <c r="Q970" s="66">
        <f>Q969+Q968+Q967+Q966+Q965</f>
        <v>26810</v>
      </c>
    </row>
    <row r="971" spans="1:17" x14ac:dyDescent="0.35">
      <c r="A971" s="20" t="s">
        <v>4</v>
      </c>
      <c r="B971" s="23">
        <v>2181</v>
      </c>
      <c r="C971" s="23">
        <v>2014</v>
      </c>
      <c r="D971" s="23">
        <v>1664</v>
      </c>
      <c r="E971" s="28">
        <v>1871</v>
      </c>
      <c r="F971" s="28">
        <v>2003</v>
      </c>
      <c r="G971" s="28">
        <v>2212</v>
      </c>
      <c r="H971" s="61">
        <v>2232</v>
      </c>
      <c r="I971" s="23">
        <f>H971+G971+F971+E971+D971+C971+B971</f>
        <v>14177</v>
      </c>
      <c r="J971" s="28">
        <v>1944</v>
      </c>
      <c r="K971" s="28">
        <v>1973</v>
      </c>
      <c r="L971" s="28">
        <v>1321</v>
      </c>
      <c r="M971" s="74">
        <v>2153</v>
      </c>
      <c r="N971" s="28">
        <v>2255</v>
      </c>
      <c r="O971" s="23">
        <v>1939</v>
      </c>
      <c r="P971" s="23">
        <v>2260</v>
      </c>
      <c r="Q971" s="23">
        <f>P971+O971+N971+M971+L971+K971+J971</f>
        <v>13845</v>
      </c>
    </row>
    <row r="972" spans="1:17" x14ac:dyDescent="0.35">
      <c r="A972" s="20" t="s">
        <v>112</v>
      </c>
      <c r="B972" s="28">
        <v>0</v>
      </c>
      <c r="C972" s="28">
        <v>0</v>
      </c>
      <c r="D972" s="28">
        <v>0</v>
      </c>
      <c r="E972" s="28">
        <v>0</v>
      </c>
      <c r="F972" s="28">
        <v>0</v>
      </c>
      <c r="G972" s="28">
        <v>0</v>
      </c>
      <c r="H972" s="28">
        <v>0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63">
        <v>0</v>
      </c>
      <c r="O972" s="28">
        <v>0</v>
      </c>
      <c r="P972" s="28">
        <v>0</v>
      </c>
      <c r="Q972" s="23">
        <f>P972+O972+N972+M972+L972+K972+J972</f>
        <v>0</v>
      </c>
    </row>
    <row r="973" spans="1:17" x14ac:dyDescent="0.35">
      <c r="A973" s="20" t="s">
        <v>1175</v>
      </c>
      <c r="B973" s="28">
        <v>0</v>
      </c>
      <c r="C973" s="28">
        <v>0</v>
      </c>
      <c r="D973" s="28">
        <v>0</v>
      </c>
      <c r="E973" s="63">
        <v>0</v>
      </c>
      <c r="F973" s="63">
        <v>0</v>
      </c>
      <c r="G973" s="28">
        <v>0</v>
      </c>
      <c r="H973" s="28">
        <v>0</v>
      </c>
      <c r="I973" s="23">
        <f>H973+G973+F973+E973+D973+C973+B973</f>
        <v>0</v>
      </c>
      <c r="J973" s="63">
        <v>0</v>
      </c>
      <c r="K973" s="59">
        <v>0</v>
      </c>
      <c r="L973" s="59">
        <v>0</v>
      </c>
      <c r="M973" s="28">
        <v>0</v>
      </c>
      <c r="N973" s="63">
        <v>0</v>
      </c>
      <c r="O973" s="28">
        <v>0</v>
      </c>
      <c r="P973" s="28">
        <v>0</v>
      </c>
      <c r="Q973" s="23">
        <f>P973+O973+N973+M973+L973+K973+J973</f>
        <v>0</v>
      </c>
    </row>
    <row r="974" spans="1:17" x14ac:dyDescent="0.35">
      <c r="A974" s="20" t="s">
        <v>116</v>
      </c>
      <c r="B974" s="63">
        <v>0</v>
      </c>
      <c r="C974" s="63">
        <v>0</v>
      </c>
      <c r="D974" s="63">
        <v>0</v>
      </c>
      <c r="E974" s="63">
        <v>0</v>
      </c>
      <c r="F974" s="63">
        <v>0</v>
      </c>
      <c r="G974" s="63">
        <v>0</v>
      </c>
      <c r="H974" s="63"/>
      <c r="I974" s="23">
        <f>H974</f>
        <v>0</v>
      </c>
      <c r="J974" s="63">
        <v>0</v>
      </c>
      <c r="K974" s="59">
        <v>0</v>
      </c>
      <c r="L974" s="59">
        <v>0</v>
      </c>
      <c r="M974" s="63">
        <v>0</v>
      </c>
      <c r="N974" s="63">
        <v>0</v>
      </c>
      <c r="O974" s="63">
        <v>0</v>
      </c>
      <c r="P974" s="28">
        <v>208</v>
      </c>
      <c r="Q974" s="23">
        <f>P974+O974+N972+M974+L973+K973+J974</f>
        <v>208</v>
      </c>
    </row>
    <row r="975" spans="1:17" x14ac:dyDescent="0.35">
      <c r="A975" s="20" t="s">
        <v>124</v>
      </c>
      <c r="B975" s="63">
        <v>0</v>
      </c>
      <c r="C975" s="63">
        <v>0</v>
      </c>
      <c r="D975" s="63">
        <v>0</v>
      </c>
      <c r="E975" s="63">
        <v>0</v>
      </c>
      <c r="F975" s="63">
        <v>0</v>
      </c>
      <c r="G975" s="63">
        <v>0</v>
      </c>
      <c r="H975" s="63"/>
      <c r="I975" s="23">
        <f>H975</f>
        <v>0</v>
      </c>
      <c r="J975" s="63">
        <v>0</v>
      </c>
      <c r="K975" s="63">
        <v>0</v>
      </c>
      <c r="L975" s="63">
        <v>0</v>
      </c>
      <c r="M975" s="63">
        <v>0</v>
      </c>
      <c r="N975" s="63">
        <v>0</v>
      </c>
      <c r="O975" s="63">
        <v>0</v>
      </c>
      <c r="P975" s="28">
        <v>300</v>
      </c>
      <c r="Q975" s="23">
        <f>P975+O975+N973+M975+L974+K974+J975</f>
        <v>300</v>
      </c>
    </row>
    <row r="976" spans="1:17" x14ac:dyDescent="0.35">
      <c r="A976" s="20" t="s">
        <v>118</v>
      </c>
      <c r="B976" s="46">
        <f t="shared" ref="B976:H976" si="323">SUM(B971:B975)</f>
        <v>2181</v>
      </c>
      <c r="C976" s="46">
        <f t="shared" si="323"/>
        <v>2014</v>
      </c>
      <c r="D976" s="46">
        <f t="shared" si="323"/>
        <v>1664</v>
      </c>
      <c r="E976" s="46">
        <f t="shared" si="323"/>
        <v>1871</v>
      </c>
      <c r="F976" s="46">
        <f t="shared" si="323"/>
        <v>2003</v>
      </c>
      <c r="G976" s="46">
        <f t="shared" si="323"/>
        <v>2212</v>
      </c>
      <c r="H976" s="46">
        <f t="shared" si="323"/>
        <v>2232</v>
      </c>
      <c r="I976" s="46">
        <f t="shared" ref="I976:N976" si="324">I975+I974+I973+I972+I971</f>
        <v>14177</v>
      </c>
      <c r="J976" s="46">
        <f t="shared" si="324"/>
        <v>1944</v>
      </c>
      <c r="K976" s="46">
        <f t="shared" si="324"/>
        <v>1973</v>
      </c>
      <c r="L976" s="46">
        <f t="shared" si="324"/>
        <v>1321</v>
      </c>
      <c r="M976" s="46">
        <f>M975+M974+M973+M972+M971</f>
        <v>2153</v>
      </c>
      <c r="N976" s="46">
        <f t="shared" si="324"/>
        <v>2255</v>
      </c>
      <c r="O976" s="46">
        <f>SUM(O971:O975)</f>
        <v>1939</v>
      </c>
      <c r="P976" s="46">
        <f>SUM(P971:P975)</f>
        <v>2768</v>
      </c>
      <c r="Q976" s="46">
        <f>SUM(Q971:Q975)</f>
        <v>14353</v>
      </c>
    </row>
    <row r="977" spans="1:17" x14ac:dyDescent="0.35">
      <c r="A977" s="20" t="s">
        <v>99</v>
      </c>
      <c r="B977" s="28">
        <v>182</v>
      </c>
      <c r="C977" s="28">
        <v>468</v>
      </c>
      <c r="D977" s="23">
        <v>177</v>
      </c>
      <c r="E977" s="51">
        <v>180</v>
      </c>
      <c r="F977" s="51">
        <v>168</v>
      </c>
      <c r="G977" s="74">
        <v>214</v>
      </c>
      <c r="H977" s="42">
        <v>181</v>
      </c>
      <c r="I977" s="40">
        <f>H977+G977+F977+E977+D977+C977+B977</f>
        <v>1570</v>
      </c>
      <c r="J977" s="28">
        <v>235</v>
      </c>
      <c r="K977" s="23">
        <v>281</v>
      </c>
      <c r="L977" s="23">
        <v>217</v>
      </c>
      <c r="M977" s="23">
        <v>195</v>
      </c>
      <c r="N977" s="23">
        <v>238</v>
      </c>
      <c r="O977" s="28">
        <v>212</v>
      </c>
      <c r="P977" s="28">
        <v>218</v>
      </c>
      <c r="Q977" s="40">
        <f>SUM(J977:P977)</f>
        <v>1596</v>
      </c>
    </row>
    <row r="978" spans="1:17" x14ac:dyDescent="0.35">
      <c r="A978" s="20" t="s">
        <v>7</v>
      </c>
      <c r="B978" s="51">
        <v>1537</v>
      </c>
      <c r="C978" s="51">
        <v>1488</v>
      </c>
      <c r="D978" s="51">
        <v>1689</v>
      </c>
      <c r="E978" s="51">
        <v>1548</v>
      </c>
      <c r="F978" s="51">
        <v>1675</v>
      </c>
      <c r="G978" s="51">
        <v>1103</v>
      </c>
      <c r="H978" s="50">
        <v>1061</v>
      </c>
      <c r="I978" s="40">
        <f>H978+G978+F978+E978+D978+C978+B978</f>
        <v>10101</v>
      </c>
      <c r="J978" s="28">
        <v>1739</v>
      </c>
      <c r="K978" s="28">
        <v>1467</v>
      </c>
      <c r="L978" s="28">
        <v>1847</v>
      </c>
      <c r="M978" s="28">
        <v>1421</v>
      </c>
      <c r="N978" s="23">
        <v>1250</v>
      </c>
      <c r="O978" s="23">
        <v>1565</v>
      </c>
      <c r="P978" s="23">
        <v>1193</v>
      </c>
      <c r="Q978" s="40">
        <f>SUM(J978:P978)</f>
        <v>10482</v>
      </c>
    </row>
    <row r="979" spans="1:17" x14ac:dyDescent="0.35">
      <c r="A979" s="20" t="s">
        <v>103</v>
      </c>
      <c r="B979" s="51">
        <v>738</v>
      </c>
      <c r="C979" s="51">
        <v>741</v>
      </c>
      <c r="D979" s="51">
        <v>720</v>
      </c>
      <c r="E979" s="50">
        <v>755</v>
      </c>
      <c r="F979" s="50">
        <v>721</v>
      </c>
      <c r="G979" s="28">
        <v>7735</v>
      </c>
      <c r="H979" s="50">
        <v>719</v>
      </c>
      <c r="I979" s="40">
        <f>H979+G979+F979+E979+D979+C979+B979</f>
        <v>12129</v>
      </c>
      <c r="J979" s="28">
        <v>745</v>
      </c>
      <c r="K979" s="28">
        <v>744</v>
      </c>
      <c r="L979" s="28">
        <v>745</v>
      </c>
      <c r="M979" s="28">
        <v>735</v>
      </c>
      <c r="N979" s="40">
        <v>723</v>
      </c>
      <c r="O979" s="23">
        <v>745</v>
      </c>
      <c r="P979" s="23">
        <v>721</v>
      </c>
      <c r="Q979" s="40">
        <f>SUM(J979:P979)</f>
        <v>5158</v>
      </c>
    </row>
    <row r="980" spans="1:17" x14ac:dyDescent="0.35">
      <c r="A980" s="20" t="s">
        <v>1178</v>
      </c>
      <c r="B980" s="50">
        <v>0</v>
      </c>
      <c r="C980" s="50">
        <v>0</v>
      </c>
      <c r="D980" s="50">
        <v>0</v>
      </c>
      <c r="E980" s="28">
        <v>0</v>
      </c>
      <c r="F980" s="28">
        <v>0</v>
      </c>
      <c r="G980" s="50">
        <v>0</v>
      </c>
      <c r="H980" s="28">
        <v>0</v>
      </c>
      <c r="I980" s="28">
        <v>0</v>
      </c>
      <c r="J980" s="28">
        <v>0</v>
      </c>
      <c r="K980" s="59">
        <v>0</v>
      </c>
      <c r="L980" s="59">
        <v>0</v>
      </c>
      <c r="M980" s="28">
        <v>0</v>
      </c>
      <c r="N980" s="73">
        <v>0</v>
      </c>
      <c r="O980" s="23">
        <v>0</v>
      </c>
      <c r="P980" s="23">
        <v>0</v>
      </c>
      <c r="Q980" s="40">
        <f>SUM(J980:P980)</f>
        <v>0</v>
      </c>
    </row>
    <row r="981" spans="1:17" x14ac:dyDescent="0.35">
      <c r="A981" s="20" t="s">
        <v>1177</v>
      </c>
      <c r="B981" s="28">
        <v>0</v>
      </c>
      <c r="C981" s="28">
        <v>0</v>
      </c>
      <c r="D981" s="28">
        <v>0</v>
      </c>
      <c r="E981" s="28">
        <v>0</v>
      </c>
      <c r="F981" s="28">
        <v>0</v>
      </c>
      <c r="G981" s="28">
        <v>0</v>
      </c>
      <c r="H981" s="73">
        <v>0</v>
      </c>
      <c r="I981" s="73">
        <v>0</v>
      </c>
      <c r="J981" s="73">
        <v>0</v>
      </c>
      <c r="K981" s="73">
        <v>0</v>
      </c>
      <c r="L981" s="73">
        <v>0</v>
      </c>
      <c r="M981" s="73">
        <v>0</v>
      </c>
      <c r="N981" s="73">
        <v>0</v>
      </c>
      <c r="O981" s="40">
        <v>0</v>
      </c>
      <c r="P981" s="40">
        <v>0</v>
      </c>
      <c r="Q981" s="40">
        <f>SUM(J981:P981)</f>
        <v>0</v>
      </c>
    </row>
    <row r="982" spans="1:17" x14ac:dyDescent="0.35">
      <c r="A982" s="20" t="s">
        <v>120</v>
      </c>
      <c r="B982" s="70">
        <f t="shared" ref="B982:G982" si="325">SUM(B977:B981)</f>
        <v>2457</v>
      </c>
      <c r="C982" s="70">
        <f t="shared" si="325"/>
        <v>2697</v>
      </c>
      <c r="D982" s="69">
        <f t="shared" si="325"/>
        <v>2586</v>
      </c>
      <c r="E982" s="69">
        <f t="shared" si="325"/>
        <v>2483</v>
      </c>
      <c r="F982" s="69">
        <f t="shared" si="325"/>
        <v>2564</v>
      </c>
      <c r="G982" s="69">
        <f t="shared" si="325"/>
        <v>9052</v>
      </c>
      <c r="H982" s="69">
        <f t="shared" ref="H982:Q982" si="326">H981+H980+H979+H978+H977</f>
        <v>1961</v>
      </c>
      <c r="I982" s="71">
        <f t="shared" si="326"/>
        <v>23800</v>
      </c>
      <c r="J982" s="69">
        <f t="shared" si="326"/>
        <v>2719</v>
      </c>
      <c r="K982" s="69">
        <f t="shared" si="326"/>
        <v>2492</v>
      </c>
      <c r="L982" s="69">
        <f t="shared" si="326"/>
        <v>2809</v>
      </c>
      <c r="M982" s="69">
        <f t="shared" si="326"/>
        <v>2351</v>
      </c>
      <c r="N982" s="69">
        <f t="shared" si="326"/>
        <v>2211</v>
      </c>
      <c r="O982" s="69">
        <f t="shared" si="326"/>
        <v>2522</v>
      </c>
      <c r="P982" s="69">
        <f t="shared" si="326"/>
        <v>2132</v>
      </c>
      <c r="Q982" s="69">
        <f t="shared" si="326"/>
        <v>17236</v>
      </c>
    </row>
    <row r="983" spans="1:17" x14ac:dyDescent="0.35">
      <c r="A983" s="20" t="s">
        <v>11</v>
      </c>
      <c r="B983" s="57">
        <f t="shared" ref="B983:Q983" si="327">B982+B976+B970</f>
        <v>7702</v>
      </c>
      <c r="C983" s="57">
        <f t="shared" si="327"/>
        <v>7347</v>
      </c>
      <c r="D983" s="57">
        <f t="shared" si="327"/>
        <v>7487</v>
      </c>
      <c r="E983" s="57">
        <f t="shared" si="327"/>
        <v>7789</v>
      </c>
      <c r="F983" s="57">
        <f t="shared" si="327"/>
        <v>7830</v>
      </c>
      <c r="G983" s="57">
        <f t="shared" si="327"/>
        <v>15941</v>
      </c>
      <c r="H983" s="57">
        <f t="shared" si="327"/>
        <v>9118</v>
      </c>
      <c r="I983" s="57">
        <f t="shared" si="327"/>
        <v>63214</v>
      </c>
      <c r="J983" s="57">
        <f t="shared" si="327"/>
        <v>8421</v>
      </c>
      <c r="K983" s="57">
        <f t="shared" si="327"/>
        <v>7851</v>
      </c>
      <c r="L983" s="57">
        <f t="shared" si="327"/>
        <v>6094</v>
      </c>
      <c r="M983" s="57">
        <f t="shared" si="327"/>
        <v>8387</v>
      </c>
      <c r="N983" s="57">
        <f t="shared" si="327"/>
        <v>8323</v>
      </c>
      <c r="O983" s="57">
        <f t="shared" si="327"/>
        <v>8898</v>
      </c>
      <c r="P983" s="57">
        <f t="shared" si="327"/>
        <v>9995</v>
      </c>
      <c r="Q983" s="57">
        <f t="shared" si="327"/>
        <v>58399</v>
      </c>
    </row>
    <row r="985" spans="1:17" x14ac:dyDescent="0.35">
      <c r="A985" s="21" t="s">
        <v>0</v>
      </c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 spans="1:17" ht="15.5" x14ac:dyDescent="0.35">
      <c r="A986" s="20" t="s">
        <v>1</v>
      </c>
      <c r="B986" s="64" t="s">
        <v>2154</v>
      </c>
      <c r="C986" s="64" t="s">
        <v>2155</v>
      </c>
      <c r="D986" s="64" t="s">
        <v>2156</v>
      </c>
      <c r="E986" s="64" t="s">
        <v>2157</v>
      </c>
      <c r="F986" s="64" t="s">
        <v>2158</v>
      </c>
      <c r="G986" s="64" t="s">
        <v>2159</v>
      </c>
      <c r="H986" s="64" t="s">
        <v>2160</v>
      </c>
      <c r="I986" s="65" t="s">
        <v>1378</v>
      </c>
      <c r="J986" s="64" t="s">
        <v>2161</v>
      </c>
      <c r="K986" s="64" t="s">
        <v>2162</v>
      </c>
      <c r="L986" s="64" t="s">
        <v>2163</v>
      </c>
      <c r="M986" s="64" t="s">
        <v>2164</v>
      </c>
      <c r="N986" s="64" t="s">
        <v>2165</v>
      </c>
      <c r="O986" s="64" t="s">
        <v>2166</v>
      </c>
      <c r="P986" s="64" t="s">
        <v>2175</v>
      </c>
      <c r="Q986" s="65" t="s">
        <v>2176</v>
      </c>
    </row>
    <row r="987" spans="1:17" x14ac:dyDescent="0.35">
      <c r="A987" s="20" t="s">
        <v>2</v>
      </c>
      <c r="B987" s="28">
        <v>271</v>
      </c>
      <c r="C987" s="28">
        <v>259</v>
      </c>
      <c r="D987" s="23">
        <v>298</v>
      </c>
      <c r="E987" s="28">
        <v>345</v>
      </c>
      <c r="F987" s="28">
        <v>272</v>
      </c>
      <c r="G987" s="74">
        <v>243</v>
      </c>
      <c r="H987" s="37">
        <v>259</v>
      </c>
      <c r="I987" s="23">
        <f>H987+G987+F987+E987+D987+C987+B987</f>
        <v>1947</v>
      </c>
      <c r="J987" s="28">
        <v>197</v>
      </c>
      <c r="K987" s="40">
        <v>203</v>
      </c>
      <c r="L987" s="40">
        <v>252</v>
      </c>
      <c r="M987" s="74">
        <v>328</v>
      </c>
      <c r="N987" s="23">
        <v>271</v>
      </c>
      <c r="O987" s="28">
        <v>158</v>
      </c>
      <c r="P987" s="28">
        <v>274</v>
      </c>
      <c r="Q987" s="40">
        <f>P987+O987+N987+M987+L987+K987+J987</f>
        <v>1683</v>
      </c>
    </row>
    <row r="988" spans="1:17" x14ac:dyDescent="0.35">
      <c r="A988" s="20" t="s">
        <v>3</v>
      </c>
      <c r="B988" s="28">
        <v>682</v>
      </c>
      <c r="C988" s="28">
        <v>679</v>
      </c>
      <c r="D988" s="23">
        <v>672</v>
      </c>
      <c r="E988" s="28">
        <v>666</v>
      </c>
      <c r="F988" s="28">
        <v>672</v>
      </c>
      <c r="G988" s="28">
        <v>686</v>
      </c>
      <c r="H988" s="40">
        <v>655</v>
      </c>
      <c r="I988" s="23">
        <f>H988+G988+F988+E988+D988+C988+B988</f>
        <v>4712</v>
      </c>
      <c r="J988" s="40">
        <v>672</v>
      </c>
      <c r="K988" s="28">
        <v>686</v>
      </c>
      <c r="L988" s="28">
        <v>667</v>
      </c>
      <c r="M988" s="40">
        <v>664</v>
      </c>
      <c r="N988" s="51">
        <v>673</v>
      </c>
      <c r="O988" s="23">
        <v>557</v>
      </c>
      <c r="P988" s="23">
        <v>656</v>
      </c>
      <c r="Q988" s="40">
        <f>P988+O988+N988+M988+L988+K988+J988</f>
        <v>4575</v>
      </c>
    </row>
    <row r="989" spans="1:17" x14ac:dyDescent="0.35">
      <c r="A989" s="20" t="s">
        <v>100</v>
      </c>
      <c r="B989" s="28">
        <v>260</v>
      </c>
      <c r="C989" s="28">
        <v>240</v>
      </c>
      <c r="D989" s="23">
        <v>250</v>
      </c>
      <c r="E989" s="28">
        <v>250</v>
      </c>
      <c r="F989" s="28">
        <v>270</v>
      </c>
      <c r="G989" s="28">
        <v>250</v>
      </c>
      <c r="H989" s="51">
        <v>250</v>
      </c>
      <c r="I989" s="40">
        <f>H989+G989+F989+E989+D989+C989+B989</f>
        <v>1770</v>
      </c>
      <c r="J989" s="51">
        <v>260</v>
      </c>
      <c r="K989" s="51">
        <v>265</v>
      </c>
      <c r="L989" s="51">
        <v>225</v>
      </c>
      <c r="M989" s="51">
        <v>230</v>
      </c>
      <c r="N989" s="28">
        <v>160</v>
      </c>
      <c r="O989" s="51">
        <v>230</v>
      </c>
      <c r="P989" s="51">
        <v>250</v>
      </c>
      <c r="Q989" s="40">
        <f>P989+O989+N988+M989+L989+K989+J989</f>
        <v>2133</v>
      </c>
    </row>
    <row r="990" spans="1:17" x14ac:dyDescent="0.35">
      <c r="A990" s="20" t="s">
        <v>115</v>
      </c>
      <c r="B990" s="28">
        <v>0</v>
      </c>
      <c r="C990" s="28">
        <v>0</v>
      </c>
      <c r="D990" s="28">
        <v>0</v>
      </c>
      <c r="E990" s="28">
        <v>0</v>
      </c>
      <c r="F990" s="28">
        <v>0</v>
      </c>
      <c r="G990" s="28">
        <v>0</v>
      </c>
      <c r="H990" s="28">
        <v>19</v>
      </c>
      <c r="I990" s="23">
        <f>H990+G990+F990+E990+D990+C990+B990</f>
        <v>19</v>
      </c>
      <c r="J990" s="28">
        <v>0</v>
      </c>
      <c r="K990" s="42">
        <v>0</v>
      </c>
      <c r="L990" s="42">
        <v>0</v>
      </c>
      <c r="M990" s="28"/>
      <c r="N990" s="42">
        <v>0</v>
      </c>
      <c r="O990" s="28">
        <v>0</v>
      </c>
      <c r="P990" s="28">
        <v>13</v>
      </c>
      <c r="Q990" s="23">
        <f>P990+O990+N990+M990+L990+K990+J990</f>
        <v>13</v>
      </c>
    </row>
    <row r="991" spans="1:17" x14ac:dyDescent="0.35">
      <c r="A991" s="20" t="s">
        <v>125</v>
      </c>
      <c r="B991" s="28">
        <v>4012</v>
      </c>
      <c r="C991" s="28">
        <v>3828</v>
      </c>
      <c r="D991" s="23">
        <v>1468</v>
      </c>
      <c r="E991" s="28">
        <v>2353</v>
      </c>
      <c r="F991" s="28">
        <v>3450</v>
      </c>
      <c r="G991" s="28">
        <v>3911</v>
      </c>
      <c r="H991" s="59">
        <v>3843</v>
      </c>
      <c r="I991" s="23">
        <f>SUM(B991:H991)</f>
        <v>22865</v>
      </c>
      <c r="J991" s="28">
        <v>1834</v>
      </c>
      <c r="K991" s="72">
        <v>2540</v>
      </c>
      <c r="L991" s="72">
        <v>2171</v>
      </c>
      <c r="M991" s="28">
        <v>2638</v>
      </c>
      <c r="N991" s="28">
        <v>2635</v>
      </c>
      <c r="O991" s="28">
        <v>2499</v>
      </c>
      <c r="P991" s="28">
        <v>1941</v>
      </c>
      <c r="Q991" s="23">
        <f>P991+O991+N991+M991+L991+K991+J991</f>
        <v>16258</v>
      </c>
    </row>
    <row r="992" spans="1:17" x14ac:dyDescent="0.35">
      <c r="A992" s="20" t="s">
        <v>119</v>
      </c>
      <c r="B992" s="58">
        <f t="shared" ref="B992:G992" si="328">B991+B990+B989+B988+B987</f>
        <v>5225</v>
      </c>
      <c r="C992" s="58">
        <f t="shared" si="328"/>
        <v>5006</v>
      </c>
      <c r="D992" s="58">
        <f t="shared" si="328"/>
        <v>2688</v>
      </c>
      <c r="E992" s="58">
        <f t="shared" si="328"/>
        <v>3614</v>
      </c>
      <c r="F992" s="58">
        <f t="shared" si="328"/>
        <v>4664</v>
      </c>
      <c r="G992" s="58">
        <f t="shared" si="328"/>
        <v>5090</v>
      </c>
      <c r="H992" s="66">
        <f>SUM(H987:H991)</f>
        <v>5026</v>
      </c>
      <c r="I992" s="75">
        <f>SUM(I987:I991)</f>
        <v>31313</v>
      </c>
      <c r="J992" s="66">
        <f>SUM(J987:J991)</f>
        <v>2963</v>
      </c>
      <c r="K992" s="66">
        <f>SUM(K987:K991)</f>
        <v>3694</v>
      </c>
      <c r="L992" s="66">
        <f>SUM(L987:L991)</f>
        <v>3315</v>
      </c>
      <c r="M992" s="66">
        <f>M991+M990+M989+M988+M987</f>
        <v>3860</v>
      </c>
      <c r="N992" s="66">
        <f>N991+N990+N989+N988+N987</f>
        <v>3739</v>
      </c>
      <c r="O992" s="66">
        <f>SUM(O987:O991)</f>
        <v>3444</v>
      </c>
      <c r="P992" s="58">
        <f>SUM(P987:P991)</f>
        <v>3134</v>
      </c>
      <c r="Q992" s="66">
        <f>Q991+Q990+Q989+Q988+Q987</f>
        <v>24662</v>
      </c>
    </row>
    <row r="993" spans="1:17" x14ac:dyDescent="0.35">
      <c r="A993" s="20" t="s">
        <v>4</v>
      </c>
      <c r="B993" s="23">
        <v>1907</v>
      </c>
      <c r="C993" s="23">
        <v>2361</v>
      </c>
      <c r="D993" s="23">
        <v>1682</v>
      </c>
      <c r="E993" s="28">
        <v>1914</v>
      </c>
      <c r="F993" s="28">
        <v>2109</v>
      </c>
      <c r="G993" s="28">
        <v>2262</v>
      </c>
      <c r="H993" s="61">
        <v>2176</v>
      </c>
      <c r="I993" s="23">
        <f>H993+G993+F993+E993+D993+C993+B993</f>
        <v>14411</v>
      </c>
      <c r="J993" s="28">
        <v>1700</v>
      </c>
      <c r="K993" s="28">
        <v>1798</v>
      </c>
      <c r="L993" s="28">
        <v>1551</v>
      </c>
      <c r="M993" s="74">
        <v>1724</v>
      </c>
      <c r="N993" s="28">
        <v>1959</v>
      </c>
      <c r="O993" s="23">
        <v>1587</v>
      </c>
      <c r="P993" s="23">
        <v>1474</v>
      </c>
      <c r="Q993" s="23">
        <f>P993+O993+N993+M993+L993+K993+J993</f>
        <v>11793</v>
      </c>
    </row>
    <row r="994" spans="1:17" x14ac:dyDescent="0.35">
      <c r="A994" s="20" t="s">
        <v>112</v>
      </c>
      <c r="B994" s="28">
        <v>0</v>
      </c>
      <c r="C994" s="28">
        <v>0</v>
      </c>
      <c r="D994" s="28">
        <v>0</v>
      </c>
      <c r="E994" s="28">
        <v>0</v>
      </c>
      <c r="F994" s="28">
        <v>0</v>
      </c>
      <c r="G994" s="28">
        <v>0</v>
      </c>
      <c r="H994" s="28">
        <v>0</v>
      </c>
      <c r="I994" s="28">
        <v>0</v>
      </c>
      <c r="J994" s="28">
        <v>0</v>
      </c>
      <c r="K994" s="28">
        <v>0</v>
      </c>
      <c r="L994" s="28">
        <v>0</v>
      </c>
      <c r="M994" s="28">
        <v>0</v>
      </c>
      <c r="N994" s="63">
        <v>0</v>
      </c>
      <c r="O994" s="28">
        <v>0</v>
      </c>
      <c r="P994" s="28">
        <v>0</v>
      </c>
      <c r="Q994" s="23">
        <f>P994+O994+N994+M994+L994+K994+J994</f>
        <v>0</v>
      </c>
    </row>
    <row r="995" spans="1:17" x14ac:dyDescent="0.35">
      <c r="A995" s="20" t="s">
        <v>1175</v>
      </c>
      <c r="B995" s="28">
        <v>0</v>
      </c>
      <c r="C995" s="28">
        <v>0</v>
      </c>
      <c r="D995" s="28">
        <v>0</v>
      </c>
      <c r="E995" s="63">
        <v>0</v>
      </c>
      <c r="F995" s="63">
        <v>0</v>
      </c>
      <c r="G995" s="28">
        <v>0</v>
      </c>
      <c r="H995" s="28">
        <v>0</v>
      </c>
      <c r="I995" s="23">
        <f>H995+G995+F995+E995+D995+C995+B995</f>
        <v>0</v>
      </c>
      <c r="J995" s="63">
        <v>0</v>
      </c>
      <c r="K995" s="59">
        <v>0</v>
      </c>
      <c r="L995" s="59">
        <v>0</v>
      </c>
      <c r="M995" s="28">
        <v>0</v>
      </c>
      <c r="N995" s="63">
        <v>0</v>
      </c>
      <c r="O995" s="28">
        <v>0</v>
      </c>
      <c r="P995" s="28">
        <v>0</v>
      </c>
      <c r="Q995" s="23">
        <f>P995+O995+N995+M995+L995+K995+J995</f>
        <v>0</v>
      </c>
    </row>
    <row r="996" spans="1:17" x14ac:dyDescent="0.35">
      <c r="A996" s="20" t="s">
        <v>116</v>
      </c>
      <c r="B996" s="63">
        <v>0</v>
      </c>
      <c r="C996" s="63">
        <v>0</v>
      </c>
      <c r="D996" s="63">
        <v>0</v>
      </c>
      <c r="E996" s="63">
        <v>0</v>
      </c>
      <c r="F996" s="63">
        <v>0</v>
      </c>
      <c r="G996" s="63">
        <v>0</v>
      </c>
      <c r="H996" s="63">
        <v>84</v>
      </c>
      <c r="I996" s="23">
        <f>H996+G996+F996+E996+D996+C996+B996</f>
        <v>84</v>
      </c>
      <c r="J996" s="63">
        <v>0</v>
      </c>
      <c r="K996" s="59">
        <v>0</v>
      </c>
      <c r="L996" s="59">
        <v>0</v>
      </c>
      <c r="M996" s="63">
        <v>0</v>
      </c>
      <c r="N996" s="63">
        <v>0</v>
      </c>
      <c r="O996" s="63">
        <v>0</v>
      </c>
      <c r="P996" s="28">
        <v>46</v>
      </c>
      <c r="Q996" s="23">
        <f>P996+O996+N994+M996+L995+K995+J996</f>
        <v>46</v>
      </c>
    </row>
    <row r="997" spans="1:17" x14ac:dyDescent="0.35">
      <c r="A997" s="20" t="s">
        <v>124</v>
      </c>
      <c r="B997" s="63">
        <v>0</v>
      </c>
      <c r="C997" s="63">
        <v>0</v>
      </c>
      <c r="D997" s="63">
        <v>0</v>
      </c>
      <c r="E997" s="63">
        <v>0</v>
      </c>
      <c r="F997" s="63">
        <v>0</v>
      </c>
      <c r="G997" s="63">
        <v>0</v>
      </c>
      <c r="H997" s="63">
        <v>129</v>
      </c>
      <c r="I997" s="23">
        <f>H997+G997+F997+E997+D997+C997+B997</f>
        <v>129</v>
      </c>
      <c r="J997" s="63">
        <v>0</v>
      </c>
      <c r="K997" s="63">
        <v>0</v>
      </c>
      <c r="L997" s="63">
        <v>0</v>
      </c>
      <c r="M997" s="63">
        <v>0</v>
      </c>
      <c r="N997" s="63">
        <v>0</v>
      </c>
      <c r="O997" s="63">
        <v>0</v>
      </c>
      <c r="P997" s="28">
        <v>68</v>
      </c>
      <c r="Q997" s="23">
        <f>P997+O997+N995+M997+L996+K996+J997</f>
        <v>68</v>
      </c>
    </row>
    <row r="998" spans="1:17" x14ac:dyDescent="0.35">
      <c r="A998" s="20" t="s">
        <v>118</v>
      </c>
      <c r="B998" s="46">
        <f t="shared" ref="B998:H998" si="329">SUM(B993:B997)</f>
        <v>1907</v>
      </c>
      <c r="C998" s="46">
        <f t="shared" si="329"/>
        <v>2361</v>
      </c>
      <c r="D998" s="46">
        <f t="shared" si="329"/>
        <v>1682</v>
      </c>
      <c r="E998" s="46">
        <f t="shared" si="329"/>
        <v>1914</v>
      </c>
      <c r="F998" s="46">
        <f t="shared" si="329"/>
        <v>2109</v>
      </c>
      <c r="G998" s="46">
        <f t="shared" si="329"/>
        <v>2262</v>
      </c>
      <c r="H998" s="46">
        <f t="shared" si="329"/>
        <v>2389</v>
      </c>
      <c r="I998" s="46">
        <f t="shared" ref="I998:N998" si="330">I997+I996+I995+I994+I993</f>
        <v>14624</v>
      </c>
      <c r="J998" s="46">
        <f t="shared" si="330"/>
        <v>1700</v>
      </c>
      <c r="K998" s="46">
        <f t="shared" si="330"/>
        <v>1798</v>
      </c>
      <c r="L998" s="46">
        <f t="shared" si="330"/>
        <v>1551</v>
      </c>
      <c r="M998" s="46">
        <f t="shared" si="330"/>
        <v>1724</v>
      </c>
      <c r="N998" s="46">
        <f t="shared" si="330"/>
        <v>1959</v>
      </c>
      <c r="O998" s="46">
        <f>SUM(O993:O997)</f>
        <v>1587</v>
      </c>
      <c r="P998" s="46">
        <f>SUM(P993:P997)</f>
        <v>1588</v>
      </c>
      <c r="Q998" s="46">
        <f>SUM(Q993:Q997)</f>
        <v>11907</v>
      </c>
    </row>
    <row r="999" spans="1:17" x14ac:dyDescent="0.35">
      <c r="A999" s="20" t="s">
        <v>99</v>
      </c>
      <c r="B999" s="28">
        <v>232</v>
      </c>
      <c r="C999" s="28">
        <v>209</v>
      </c>
      <c r="D999" s="23">
        <v>256</v>
      </c>
      <c r="E999" s="51">
        <v>215</v>
      </c>
      <c r="F999" s="51">
        <v>229</v>
      </c>
      <c r="G999" s="74">
        <v>199</v>
      </c>
      <c r="H999" s="42">
        <v>281</v>
      </c>
      <c r="I999" s="40">
        <f>H999+G999+F999+E999+D999+C999+B999</f>
        <v>1621</v>
      </c>
      <c r="J999" s="28">
        <v>136</v>
      </c>
      <c r="K999" s="23">
        <v>343</v>
      </c>
      <c r="L999" s="23">
        <v>234</v>
      </c>
      <c r="M999" s="23">
        <v>205</v>
      </c>
      <c r="N999" s="23">
        <v>200</v>
      </c>
      <c r="O999" s="28">
        <v>183</v>
      </c>
      <c r="P999" s="28">
        <v>219</v>
      </c>
      <c r="Q999" s="40">
        <f>SUM(J999:P999)</f>
        <v>1520</v>
      </c>
    </row>
    <row r="1000" spans="1:17" x14ac:dyDescent="0.35">
      <c r="A1000" s="20" t="s">
        <v>7</v>
      </c>
      <c r="B1000" s="51">
        <v>1611</v>
      </c>
      <c r="C1000" s="51">
        <v>1637</v>
      </c>
      <c r="D1000" s="51">
        <v>1492</v>
      </c>
      <c r="E1000" s="51">
        <v>1840</v>
      </c>
      <c r="F1000" s="51">
        <v>1265</v>
      </c>
      <c r="G1000" s="51">
        <v>1240</v>
      </c>
      <c r="H1000" s="50">
        <v>1213</v>
      </c>
      <c r="I1000" s="40">
        <f>H1000+G1000+F1000+E1000+D1000+C1000+B1000</f>
        <v>10298</v>
      </c>
      <c r="J1000" s="28">
        <v>1504</v>
      </c>
      <c r="K1000" s="28">
        <v>1633</v>
      </c>
      <c r="L1000" s="28">
        <v>1655</v>
      </c>
      <c r="M1000" s="28">
        <v>1427</v>
      </c>
      <c r="N1000" s="23">
        <v>1246</v>
      </c>
      <c r="O1000" s="23">
        <v>1007</v>
      </c>
      <c r="P1000" s="23">
        <v>597</v>
      </c>
      <c r="Q1000" s="40">
        <f>SUM(J1000:P1000)</f>
        <v>9069</v>
      </c>
    </row>
    <row r="1001" spans="1:17" x14ac:dyDescent="0.35">
      <c r="A1001" s="20" t="s">
        <v>103</v>
      </c>
      <c r="B1001" s="51">
        <v>746</v>
      </c>
      <c r="C1001" s="51">
        <v>739</v>
      </c>
      <c r="D1001" s="51">
        <v>730</v>
      </c>
      <c r="E1001" s="50">
        <v>752</v>
      </c>
      <c r="F1001" s="50">
        <v>744</v>
      </c>
      <c r="G1001" s="28">
        <v>736</v>
      </c>
      <c r="H1001" s="50">
        <v>741</v>
      </c>
      <c r="I1001" s="40">
        <f>H1001+G1001+F1001+E1001+D1001+C1001+B1001</f>
        <v>5188</v>
      </c>
      <c r="J1001" s="28">
        <v>721</v>
      </c>
      <c r="K1001" s="28">
        <v>756</v>
      </c>
      <c r="L1001" s="28">
        <v>689</v>
      </c>
      <c r="M1001" s="28">
        <v>729</v>
      </c>
      <c r="N1001" s="40">
        <v>783</v>
      </c>
      <c r="O1001" s="23">
        <v>691</v>
      </c>
      <c r="P1001" s="23">
        <v>687</v>
      </c>
      <c r="Q1001" s="40">
        <f>SUM(J1001:P1001)</f>
        <v>5056</v>
      </c>
    </row>
    <row r="1002" spans="1:17" x14ac:dyDescent="0.35">
      <c r="A1002" s="20" t="s">
        <v>1178</v>
      </c>
      <c r="B1002" s="50">
        <v>0</v>
      </c>
      <c r="C1002" s="50">
        <v>0</v>
      </c>
      <c r="D1002" s="50">
        <v>0</v>
      </c>
      <c r="E1002" s="28">
        <v>0</v>
      </c>
      <c r="F1002" s="28">
        <v>0</v>
      </c>
      <c r="G1002" s="50">
        <v>0</v>
      </c>
      <c r="H1002" s="28">
        <v>0</v>
      </c>
      <c r="I1002" s="28">
        <v>0</v>
      </c>
      <c r="J1002" s="28">
        <v>0</v>
      </c>
      <c r="K1002" s="59">
        <v>0</v>
      </c>
      <c r="L1002" s="59">
        <v>0</v>
      </c>
      <c r="M1002" s="28">
        <v>0</v>
      </c>
      <c r="N1002" s="73">
        <v>0</v>
      </c>
      <c r="O1002" s="23">
        <v>0</v>
      </c>
      <c r="P1002" s="23">
        <v>0</v>
      </c>
      <c r="Q1002" s="40">
        <f>SUM(J1002:P1002)</f>
        <v>0</v>
      </c>
    </row>
    <row r="1003" spans="1:17" x14ac:dyDescent="0.35">
      <c r="A1003" s="20" t="s">
        <v>1177</v>
      </c>
      <c r="B1003" s="28">
        <v>0</v>
      </c>
      <c r="C1003" s="28">
        <v>0</v>
      </c>
      <c r="D1003" s="28">
        <v>0</v>
      </c>
      <c r="E1003" s="28">
        <v>0</v>
      </c>
      <c r="F1003" s="28">
        <v>0</v>
      </c>
      <c r="G1003" s="28">
        <v>0</v>
      </c>
      <c r="H1003" s="73">
        <v>0</v>
      </c>
      <c r="I1003" s="73">
        <v>0</v>
      </c>
      <c r="J1003" s="73">
        <v>0</v>
      </c>
      <c r="K1003" s="73">
        <v>0</v>
      </c>
      <c r="L1003" s="73">
        <v>0</v>
      </c>
      <c r="M1003" s="73">
        <v>0</v>
      </c>
      <c r="N1003" s="73">
        <v>0</v>
      </c>
      <c r="O1003" s="40">
        <v>0</v>
      </c>
      <c r="P1003" s="40">
        <v>0</v>
      </c>
      <c r="Q1003" s="40">
        <f>SUM(J1003:P1003)</f>
        <v>0</v>
      </c>
    </row>
    <row r="1004" spans="1:17" x14ac:dyDescent="0.35">
      <c r="A1004" s="20" t="s">
        <v>120</v>
      </c>
      <c r="B1004" s="70">
        <f t="shared" ref="B1004:G1004" si="331">SUM(B999:B1003)</f>
        <v>2589</v>
      </c>
      <c r="C1004" s="70">
        <f t="shared" si="331"/>
        <v>2585</v>
      </c>
      <c r="D1004" s="69">
        <f t="shared" si="331"/>
        <v>2478</v>
      </c>
      <c r="E1004" s="69">
        <f t="shared" si="331"/>
        <v>2807</v>
      </c>
      <c r="F1004" s="69">
        <f t="shared" si="331"/>
        <v>2238</v>
      </c>
      <c r="G1004" s="69">
        <f t="shared" si="331"/>
        <v>2175</v>
      </c>
      <c r="H1004" s="69">
        <f t="shared" ref="H1004:Q1004" si="332">H1003+H1002+H1001+H1000+H999</f>
        <v>2235</v>
      </c>
      <c r="I1004" s="71">
        <f t="shared" si="332"/>
        <v>17107</v>
      </c>
      <c r="J1004" s="69">
        <f t="shared" si="332"/>
        <v>2361</v>
      </c>
      <c r="K1004" s="69">
        <f t="shared" si="332"/>
        <v>2732</v>
      </c>
      <c r="L1004" s="69">
        <f t="shared" si="332"/>
        <v>2578</v>
      </c>
      <c r="M1004" s="69">
        <f t="shared" si="332"/>
        <v>2361</v>
      </c>
      <c r="N1004" s="69">
        <f t="shared" si="332"/>
        <v>2229</v>
      </c>
      <c r="O1004" s="69">
        <f t="shared" si="332"/>
        <v>1881</v>
      </c>
      <c r="P1004" s="69">
        <f t="shared" si="332"/>
        <v>1503</v>
      </c>
      <c r="Q1004" s="69">
        <f t="shared" si="332"/>
        <v>15645</v>
      </c>
    </row>
    <row r="1005" spans="1:17" x14ac:dyDescent="0.35">
      <c r="A1005" s="20" t="s">
        <v>11</v>
      </c>
      <c r="B1005" s="57">
        <f t="shared" ref="B1005:Q1005" si="333">B1004+B998+B992</f>
        <v>9721</v>
      </c>
      <c r="C1005" s="57">
        <f t="shared" si="333"/>
        <v>9952</v>
      </c>
      <c r="D1005" s="57">
        <f t="shared" si="333"/>
        <v>6848</v>
      </c>
      <c r="E1005" s="57">
        <f t="shared" si="333"/>
        <v>8335</v>
      </c>
      <c r="F1005" s="57">
        <f t="shared" si="333"/>
        <v>9011</v>
      </c>
      <c r="G1005" s="57">
        <f t="shared" si="333"/>
        <v>9527</v>
      </c>
      <c r="H1005" s="57">
        <f t="shared" si="333"/>
        <v>9650</v>
      </c>
      <c r="I1005" s="57">
        <f t="shared" si="333"/>
        <v>63044</v>
      </c>
      <c r="J1005" s="57">
        <f t="shared" si="333"/>
        <v>7024</v>
      </c>
      <c r="K1005" s="57">
        <f t="shared" si="333"/>
        <v>8224</v>
      </c>
      <c r="L1005" s="57">
        <f t="shared" si="333"/>
        <v>7444</v>
      </c>
      <c r="M1005" s="57">
        <f t="shared" si="333"/>
        <v>7945</v>
      </c>
      <c r="N1005" s="57">
        <f t="shared" si="333"/>
        <v>7927</v>
      </c>
      <c r="O1005" s="57">
        <f t="shared" si="333"/>
        <v>6912</v>
      </c>
      <c r="P1005" s="57">
        <f t="shared" si="333"/>
        <v>6225</v>
      </c>
      <c r="Q1005" s="57">
        <f t="shared" si="333"/>
        <v>52214</v>
      </c>
    </row>
    <row r="1007" spans="1:17" ht="15.5" x14ac:dyDescent="0.35">
      <c r="A1007" s="20" t="s">
        <v>1</v>
      </c>
      <c r="B1007" s="64" t="s">
        <v>2179</v>
      </c>
      <c r="C1007" s="64" t="s">
        <v>1353</v>
      </c>
      <c r="D1007" s="64" t="s">
        <v>1354</v>
      </c>
      <c r="E1007" s="64" t="s">
        <v>1355</v>
      </c>
      <c r="F1007" s="64" t="s">
        <v>1356</v>
      </c>
      <c r="G1007" s="64" t="s">
        <v>1357</v>
      </c>
      <c r="H1007" s="64" t="s">
        <v>1358</v>
      </c>
      <c r="I1007" s="65" t="s">
        <v>1426</v>
      </c>
      <c r="J1007" s="64" t="s">
        <v>1359</v>
      </c>
      <c r="K1007" s="64" t="s">
        <v>1360</v>
      </c>
      <c r="L1007" s="64" t="s">
        <v>1361</v>
      </c>
      <c r="M1007" s="64" t="s">
        <v>1362</v>
      </c>
      <c r="N1007" s="64" t="s">
        <v>1363</v>
      </c>
      <c r="O1007" s="64" t="s">
        <v>1364</v>
      </c>
      <c r="P1007" s="64" t="s">
        <v>1365</v>
      </c>
      <c r="Q1007" s="65" t="s">
        <v>2185</v>
      </c>
    </row>
    <row r="1008" spans="1:17" x14ac:dyDescent="0.35">
      <c r="A1008" s="20" t="s">
        <v>2</v>
      </c>
      <c r="B1008" s="28">
        <v>209</v>
      </c>
      <c r="C1008" s="28">
        <v>335</v>
      </c>
      <c r="D1008" s="23">
        <v>92</v>
      </c>
      <c r="E1008" s="28">
        <v>202</v>
      </c>
      <c r="F1008" s="28">
        <v>172</v>
      </c>
      <c r="G1008" s="74">
        <v>210</v>
      </c>
      <c r="H1008" s="37">
        <v>224</v>
      </c>
      <c r="I1008" s="23">
        <f>H1008+G1008+F1008+E1008+D1008+C1008+B1008</f>
        <v>1444</v>
      </c>
      <c r="J1008" s="28">
        <v>205</v>
      </c>
      <c r="K1008" s="40">
        <v>293</v>
      </c>
      <c r="L1008" s="40">
        <v>265</v>
      </c>
      <c r="M1008" s="74">
        <v>293</v>
      </c>
      <c r="N1008" s="23">
        <v>254</v>
      </c>
      <c r="O1008" s="28">
        <v>287</v>
      </c>
      <c r="P1008" s="28">
        <v>247</v>
      </c>
      <c r="Q1008" s="40">
        <f>P1008+O1008+N1008+M1008+L1008+K1008+J1008</f>
        <v>1844</v>
      </c>
    </row>
    <row r="1009" spans="1:17" x14ac:dyDescent="0.35">
      <c r="A1009" s="20" t="s">
        <v>3</v>
      </c>
      <c r="B1009" s="28">
        <v>662</v>
      </c>
      <c r="C1009" s="28">
        <v>686</v>
      </c>
      <c r="D1009" s="23">
        <v>669</v>
      </c>
      <c r="E1009" s="28">
        <v>677</v>
      </c>
      <c r="F1009" s="28">
        <v>659</v>
      </c>
      <c r="G1009" s="28">
        <v>692</v>
      </c>
      <c r="H1009" s="40">
        <v>639</v>
      </c>
      <c r="I1009" s="23">
        <f>H1009+G1009+F1009+E1009+D1009+C1009+B1009</f>
        <v>4684</v>
      </c>
      <c r="J1009" s="40">
        <v>612</v>
      </c>
      <c r="K1009" s="28">
        <v>711</v>
      </c>
      <c r="L1009" s="28">
        <v>672</v>
      </c>
      <c r="M1009" s="40">
        <v>686</v>
      </c>
      <c r="N1009" s="51">
        <v>661</v>
      </c>
      <c r="O1009" s="23">
        <v>643</v>
      </c>
      <c r="P1009" s="23">
        <v>550</v>
      </c>
      <c r="Q1009" s="40">
        <f>P1009+O1009+N1009+M1009+L1009+K1009+J1009</f>
        <v>4535</v>
      </c>
    </row>
    <row r="1010" spans="1:17" x14ac:dyDescent="0.35">
      <c r="A1010" s="20" t="s">
        <v>100</v>
      </c>
      <c r="B1010" s="28">
        <v>235</v>
      </c>
      <c r="C1010" s="28">
        <v>255</v>
      </c>
      <c r="D1010" s="23">
        <v>230</v>
      </c>
      <c r="E1010" s="28">
        <v>235</v>
      </c>
      <c r="F1010" s="28">
        <v>235</v>
      </c>
      <c r="G1010" s="28">
        <v>235</v>
      </c>
      <c r="H1010" s="51">
        <v>260</v>
      </c>
      <c r="I1010" s="40">
        <f>H1010+G1010+F1010+E1010+D1010+C1010+B1010</f>
        <v>1685</v>
      </c>
      <c r="J1010" s="51">
        <v>110</v>
      </c>
      <c r="K1010" s="51">
        <v>0</v>
      </c>
      <c r="L1010" s="51">
        <v>0</v>
      </c>
      <c r="M1010" s="51">
        <v>0</v>
      </c>
      <c r="N1010" s="28">
        <v>150</v>
      </c>
      <c r="O1010" s="51">
        <v>260</v>
      </c>
      <c r="P1010" s="51">
        <v>270</v>
      </c>
      <c r="Q1010" s="40">
        <f>P1010+O1010+N1009+M1010+L1010+K1010+J1010</f>
        <v>1301</v>
      </c>
    </row>
    <row r="1011" spans="1:17" x14ac:dyDescent="0.35">
      <c r="A1011" s="20" t="s">
        <v>115</v>
      </c>
      <c r="B1011" s="28">
        <v>0</v>
      </c>
      <c r="C1011" s="28">
        <v>0</v>
      </c>
      <c r="D1011" s="28">
        <v>0</v>
      </c>
      <c r="E1011" s="28">
        <v>0</v>
      </c>
      <c r="F1011" s="28">
        <v>0</v>
      </c>
      <c r="G1011" s="28">
        <v>0</v>
      </c>
      <c r="H1011" s="28">
        <v>9</v>
      </c>
      <c r="I1011" s="23">
        <f>H1011+G1011+F1011+E1011+D1011+C1011+B1011</f>
        <v>9</v>
      </c>
      <c r="J1011" s="28">
        <v>0</v>
      </c>
      <c r="K1011" s="42">
        <v>0</v>
      </c>
      <c r="L1011" s="42">
        <v>0</v>
      </c>
      <c r="M1011" s="28">
        <v>0</v>
      </c>
      <c r="N1011" s="42">
        <v>0</v>
      </c>
      <c r="O1011" s="28">
        <v>0</v>
      </c>
      <c r="P1011" s="28">
        <v>16</v>
      </c>
      <c r="Q1011" s="23">
        <f>P1011+O1011+N1011+M1011+L1011+K1011+J1011</f>
        <v>16</v>
      </c>
    </row>
    <row r="1012" spans="1:17" x14ac:dyDescent="0.35">
      <c r="A1012" s="20" t="s">
        <v>125</v>
      </c>
      <c r="B1012" s="28">
        <v>3062</v>
      </c>
      <c r="C1012" s="28">
        <v>2110</v>
      </c>
      <c r="D1012" s="23">
        <v>2962</v>
      </c>
      <c r="E1012" s="28">
        <v>1863</v>
      </c>
      <c r="F1012" s="28">
        <v>2028</v>
      </c>
      <c r="G1012" s="28">
        <v>2781</v>
      </c>
      <c r="H1012" s="59">
        <v>2618</v>
      </c>
      <c r="I1012" s="23">
        <f>SUM(B1012:H1012)</f>
        <v>17424</v>
      </c>
      <c r="J1012" s="28">
        <v>2753</v>
      </c>
      <c r="K1012" s="72">
        <v>2547</v>
      </c>
      <c r="L1012" s="72">
        <v>1477</v>
      </c>
      <c r="M1012" s="28">
        <v>2289</v>
      </c>
      <c r="N1012" s="28">
        <v>2377</v>
      </c>
      <c r="O1012" s="28">
        <v>2686</v>
      </c>
      <c r="P1012" s="28">
        <v>2160</v>
      </c>
      <c r="Q1012" s="23">
        <f>P1012+O1012+N1012+M1012+L1012+K1012+J1012</f>
        <v>16289</v>
      </c>
    </row>
    <row r="1013" spans="1:17" x14ac:dyDescent="0.35">
      <c r="A1013" s="20" t="s">
        <v>119</v>
      </c>
      <c r="B1013" s="58">
        <f t="shared" ref="B1013:G1013" si="334">B1012+B1011+B1010+B1009+B1008</f>
        <v>4168</v>
      </c>
      <c r="C1013" s="58">
        <f t="shared" si="334"/>
        <v>3386</v>
      </c>
      <c r="D1013" s="58">
        <f t="shared" si="334"/>
        <v>3953</v>
      </c>
      <c r="E1013" s="58">
        <f t="shared" si="334"/>
        <v>2977</v>
      </c>
      <c r="F1013" s="58">
        <f t="shared" si="334"/>
        <v>3094</v>
      </c>
      <c r="G1013" s="58">
        <f t="shared" si="334"/>
        <v>3918</v>
      </c>
      <c r="H1013" s="66">
        <f>SUM(H1008:H1012)</f>
        <v>3750</v>
      </c>
      <c r="I1013" s="75">
        <f>SUM(I1008:I1012)</f>
        <v>25246</v>
      </c>
      <c r="J1013" s="66">
        <f>SUM(J1008:J1012)</f>
        <v>3680</v>
      </c>
      <c r="K1013" s="66">
        <f>SUM(K1008:K1012)</f>
        <v>3551</v>
      </c>
      <c r="L1013" s="66">
        <f>SUM(L1008:L1012)</f>
        <v>2414</v>
      </c>
      <c r="M1013" s="66">
        <f>M1012+M1011+M1010+M1009+M1008</f>
        <v>3268</v>
      </c>
      <c r="N1013" s="66">
        <f>N1012+N1011+N1010+N1009+N1008</f>
        <v>3442</v>
      </c>
      <c r="O1013" s="66">
        <f>SUM(O1008:O1012)</f>
        <v>3876</v>
      </c>
      <c r="P1013" s="58">
        <f>SUM(P1008:P1012)</f>
        <v>3243</v>
      </c>
      <c r="Q1013" s="66">
        <f>Q1012+Q1011+Q1010+Q1009+Q1008</f>
        <v>23985</v>
      </c>
    </row>
    <row r="1014" spans="1:17" x14ac:dyDescent="0.35">
      <c r="A1014" s="20" t="s">
        <v>4</v>
      </c>
      <c r="B1014" s="23">
        <v>1993</v>
      </c>
      <c r="C1014" s="23">
        <v>1875</v>
      </c>
      <c r="D1014" s="23">
        <v>1926</v>
      </c>
      <c r="E1014" s="28">
        <v>1808</v>
      </c>
      <c r="F1014" s="28">
        <v>1736</v>
      </c>
      <c r="G1014" s="28">
        <v>1901</v>
      </c>
      <c r="H1014" s="61">
        <v>1730</v>
      </c>
      <c r="I1014" s="23">
        <f>H1014+G1014+F1014+E1014+D1014+C1014+B1014</f>
        <v>12969</v>
      </c>
      <c r="J1014" s="28">
        <v>1890</v>
      </c>
      <c r="K1014" s="28">
        <v>2111</v>
      </c>
      <c r="L1014" s="28">
        <v>1601</v>
      </c>
      <c r="M1014" s="74">
        <v>1891</v>
      </c>
      <c r="N1014" s="28">
        <v>2020</v>
      </c>
      <c r="O1014" s="23">
        <v>2009</v>
      </c>
      <c r="P1014" s="23">
        <v>1870</v>
      </c>
      <c r="Q1014" s="23">
        <f>P1014+O1014+N1014+M1014+L1014+K1014+J1014</f>
        <v>13392</v>
      </c>
    </row>
    <row r="1015" spans="1:17" x14ac:dyDescent="0.35">
      <c r="A1015" s="20" t="s">
        <v>112</v>
      </c>
      <c r="B1015" s="28">
        <v>0</v>
      </c>
      <c r="C1015" s="28">
        <v>0</v>
      </c>
      <c r="D1015" s="28">
        <v>0</v>
      </c>
      <c r="E1015" s="28">
        <v>0</v>
      </c>
      <c r="F1015" s="28">
        <v>0</v>
      </c>
      <c r="G1015" s="28">
        <v>0</v>
      </c>
      <c r="H1015" s="28">
        <v>0</v>
      </c>
      <c r="I1015" s="28">
        <v>0</v>
      </c>
      <c r="J1015" s="28">
        <v>0</v>
      </c>
      <c r="K1015" s="28">
        <v>0</v>
      </c>
      <c r="L1015" s="28">
        <v>0</v>
      </c>
      <c r="M1015" s="28">
        <v>0</v>
      </c>
      <c r="N1015" s="63">
        <v>0</v>
      </c>
      <c r="O1015" s="28">
        <v>0</v>
      </c>
      <c r="P1015" s="28">
        <v>0</v>
      </c>
      <c r="Q1015" s="23">
        <f>P1015+O1015+N1015+M1015+L1015+K1015+J1015</f>
        <v>0</v>
      </c>
    </row>
    <row r="1016" spans="1:17" x14ac:dyDescent="0.35">
      <c r="A1016" s="20" t="s">
        <v>2192</v>
      </c>
      <c r="B1016" s="28">
        <v>0</v>
      </c>
      <c r="C1016" s="28">
        <v>0</v>
      </c>
      <c r="D1016" s="28">
        <v>0</v>
      </c>
      <c r="E1016" s="63">
        <v>0</v>
      </c>
      <c r="F1016" s="63">
        <v>0</v>
      </c>
      <c r="G1016" s="28">
        <v>0</v>
      </c>
      <c r="H1016" s="28">
        <v>0</v>
      </c>
      <c r="I1016" s="23">
        <f>H1016+G1016+F1016+E1016+D1016+C1016+B1016</f>
        <v>0</v>
      </c>
      <c r="J1016" s="63">
        <v>0</v>
      </c>
      <c r="K1016" s="59">
        <v>0</v>
      </c>
      <c r="L1016" s="59">
        <v>0</v>
      </c>
      <c r="M1016" s="28">
        <v>0</v>
      </c>
      <c r="N1016" s="63">
        <v>0</v>
      </c>
      <c r="O1016" s="28">
        <v>0</v>
      </c>
      <c r="P1016" s="28">
        <v>0</v>
      </c>
      <c r="Q1016" s="23">
        <f>P1016+O1016+N1016+M1016+L1016+K1016+J1016</f>
        <v>0</v>
      </c>
    </row>
    <row r="1017" spans="1:17" s="21" customFormat="1" x14ac:dyDescent="0.35">
      <c r="A1017" s="20" t="s">
        <v>2191</v>
      </c>
      <c r="B1017" s="28">
        <v>0</v>
      </c>
      <c r="C1017" s="28">
        <v>0</v>
      </c>
      <c r="D1017" s="28">
        <v>0</v>
      </c>
      <c r="E1017" s="28">
        <v>0</v>
      </c>
      <c r="F1017" s="28">
        <v>0</v>
      </c>
      <c r="G1017" s="28">
        <v>0</v>
      </c>
      <c r="H1017" s="28">
        <v>0</v>
      </c>
      <c r="I1017" s="23">
        <f>H1017+G1017+F1017+E1017+D1017+C1017+B1017</f>
        <v>0</v>
      </c>
      <c r="J1017" s="63">
        <v>0</v>
      </c>
      <c r="K1017" s="63">
        <v>0</v>
      </c>
      <c r="L1017" s="63">
        <v>0</v>
      </c>
      <c r="M1017" s="63">
        <v>0</v>
      </c>
      <c r="N1017" s="63">
        <v>10</v>
      </c>
      <c r="O1017" s="28">
        <v>4</v>
      </c>
      <c r="P1017" s="28">
        <v>3</v>
      </c>
      <c r="Q1017" s="23">
        <f>P1017+O1017+N1017+M1017+L1017+K1017+J1017</f>
        <v>17</v>
      </c>
    </row>
    <row r="1018" spans="1:17" x14ac:dyDescent="0.35">
      <c r="A1018" s="20" t="s">
        <v>116</v>
      </c>
      <c r="B1018" s="63">
        <v>0</v>
      </c>
      <c r="C1018" s="63">
        <v>0</v>
      </c>
      <c r="D1018" s="63">
        <v>0</v>
      </c>
      <c r="E1018" s="63">
        <v>0</v>
      </c>
      <c r="F1018" s="63">
        <v>0</v>
      </c>
      <c r="G1018" s="63">
        <v>0</v>
      </c>
      <c r="H1018" s="63">
        <v>46</v>
      </c>
      <c r="I1018" s="23">
        <f>H1018+G1018+F1018+E1018+D1018+C1018+B1018</f>
        <v>46</v>
      </c>
      <c r="J1018" s="63">
        <v>0</v>
      </c>
      <c r="K1018" s="59">
        <v>0</v>
      </c>
      <c r="L1018" s="59">
        <v>0</v>
      </c>
      <c r="M1018" s="63">
        <v>0</v>
      </c>
      <c r="N1018" s="63">
        <v>0</v>
      </c>
      <c r="O1018" s="63">
        <v>0</v>
      </c>
      <c r="P1018" s="28">
        <v>68</v>
      </c>
      <c r="Q1018" s="23">
        <f>P1018+O1018+N1015+M1018+L1016+K1016+J1018</f>
        <v>68</v>
      </c>
    </row>
    <row r="1019" spans="1:17" x14ac:dyDescent="0.35">
      <c r="A1019" s="20" t="s">
        <v>124</v>
      </c>
      <c r="B1019" s="63">
        <v>0</v>
      </c>
      <c r="C1019" s="63">
        <v>0</v>
      </c>
      <c r="D1019" s="63">
        <v>0</v>
      </c>
      <c r="E1019" s="63">
        <v>0</v>
      </c>
      <c r="F1019" s="63">
        <v>0</v>
      </c>
      <c r="G1019" s="63">
        <v>0</v>
      </c>
      <c r="H1019" s="63">
        <v>114</v>
      </c>
      <c r="I1019" s="23">
        <f>H1019+G1019+F1019+E1019+D1019+C1019+B1019</f>
        <v>114</v>
      </c>
      <c r="J1019" s="63">
        <v>0</v>
      </c>
      <c r="K1019" s="63">
        <v>0</v>
      </c>
      <c r="L1019" s="63">
        <v>0</v>
      </c>
      <c r="M1019" s="63">
        <v>0</v>
      </c>
      <c r="N1019" s="63">
        <v>0</v>
      </c>
      <c r="O1019" s="63">
        <v>0</v>
      </c>
      <c r="P1019" s="28">
        <v>67</v>
      </c>
      <c r="Q1019" s="23">
        <f>P1019+O1019+N1016+M1019+L1018+K1018+J1019</f>
        <v>67</v>
      </c>
    </row>
    <row r="1020" spans="1:17" x14ac:dyDescent="0.35">
      <c r="A1020" s="20" t="s">
        <v>118</v>
      </c>
      <c r="B1020" s="46">
        <f t="shared" ref="B1020:H1020" si="335">SUM(B1014:B1019)</f>
        <v>1993</v>
      </c>
      <c r="C1020" s="46">
        <f t="shared" si="335"/>
        <v>1875</v>
      </c>
      <c r="D1020" s="46">
        <f t="shared" si="335"/>
        <v>1926</v>
      </c>
      <c r="E1020" s="46">
        <f t="shared" si="335"/>
        <v>1808</v>
      </c>
      <c r="F1020" s="46">
        <f t="shared" si="335"/>
        <v>1736</v>
      </c>
      <c r="G1020" s="46">
        <f t="shared" si="335"/>
        <v>1901</v>
      </c>
      <c r="H1020" s="46">
        <f t="shared" si="335"/>
        <v>1890</v>
      </c>
      <c r="I1020" s="46">
        <f t="shared" ref="I1020:N1020" si="336">I1019+I1018+I1016+I1015+I1014</f>
        <v>13129</v>
      </c>
      <c r="J1020" s="46">
        <f t="shared" si="336"/>
        <v>1890</v>
      </c>
      <c r="K1020" s="46">
        <f t="shared" si="336"/>
        <v>2111</v>
      </c>
      <c r="L1020" s="46">
        <f t="shared" si="336"/>
        <v>1601</v>
      </c>
      <c r="M1020" s="46">
        <f t="shared" si="336"/>
        <v>1891</v>
      </c>
      <c r="N1020" s="46">
        <f t="shared" si="336"/>
        <v>2020</v>
      </c>
      <c r="O1020" s="46">
        <f>SUM(O1014:O1019)</f>
        <v>2013</v>
      </c>
      <c r="P1020" s="46">
        <f>SUM(P1014:P1019)</f>
        <v>2008</v>
      </c>
      <c r="Q1020" s="46">
        <f>SUM(Q1014:Q1019)</f>
        <v>13544</v>
      </c>
    </row>
    <row r="1021" spans="1:17" x14ac:dyDescent="0.35">
      <c r="A1021" s="20" t="s">
        <v>99</v>
      </c>
      <c r="B1021" s="28">
        <v>208</v>
      </c>
      <c r="C1021" s="28">
        <v>227</v>
      </c>
      <c r="D1021" s="23">
        <v>225</v>
      </c>
      <c r="E1021" s="51">
        <v>206</v>
      </c>
      <c r="F1021" s="51">
        <v>225</v>
      </c>
      <c r="G1021" s="74">
        <v>187</v>
      </c>
      <c r="H1021" s="42">
        <v>213</v>
      </c>
      <c r="I1021" s="40">
        <f>H1021+G1021+F1021+E1021+D1021+C1021+B1021</f>
        <v>1491</v>
      </c>
      <c r="J1021" s="28">
        <v>201</v>
      </c>
      <c r="K1021" s="23">
        <v>215</v>
      </c>
      <c r="L1021" s="23">
        <v>209</v>
      </c>
      <c r="M1021" s="23">
        <v>150</v>
      </c>
      <c r="N1021" s="23">
        <v>206</v>
      </c>
      <c r="O1021" s="28">
        <v>387</v>
      </c>
      <c r="P1021" s="28">
        <v>203</v>
      </c>
      <c r="Q1021" s="40">
        <f>SUM(J1021:P1021)</f>
        <v>1571</v>
      </c>
    </row>
    <row r="1022" spans="1:17" x14ac:dyDescent="0.35">
      <c r="A1022" s="20" t="s">
        <v>7</v>
      </c>
      <c r="B1022" s="51">
        <v>993</v>
      </c>
      <c r="C1022" s="51">
        <v>1475</v>
      </c>
      <c r="D1022" s="51">
        <v>1641</v>
      </c>
      <c r="E1022" s="51">
        <v>1830</v>
      </c>
      <c r="F1022" s="51">
        <v>1186</v>
      </c>
      <c r="G1022" s="51">
        <v>1861</v>
      </c>
      <c r="H1022" s="50">
        <v>1486</v>
      </c>
      <c r="I1022" s="40">
        <f>H1022+G1022+F1022+E1022+D1022+C1022+B1022</f>
        <v>10472</v>
      </c>
      <c r="J1022" s="28">
        <v>1446</v>
      </c>
      <c r="K1022" s="28">
        <v>1329</v>
      </c>
      <c r="L1022" s="28">
        <v>1475</v>
      </c>
      <c r="M1022" s="28">
        <v>1621</v>
      </c>
      <c r="N1022" s="23">
        <v>1492</v>
      </c>
      <c r="O1022" s="23">
        <v>1595</v>
      </c>
      <c r="P1022" s="23">
        <v>1370</v>
      </c>
      <c r="Q1022" s="40">
        <f>SUM(J1022:P1022)</f>
        <v>10328</v>
      </c>
    </row>
    <row r="1023" spans="1:17" x14ac:dyDescent="0.35">
      <c r="A1023" s="20" t="s">
        <v>103</v>
      </c>
      <c r="B1023" s="51">
        <v>735</v>
      </c>
      <c r="C1023" s="51">
        <v>1432</v>
      </c>
      <c r="D1023" s="51">
        <v>682</v>
      </c>
      <c r="E1023" s="50">
        <v>739</v>
      </c>
      <c r="F1023" s="50">
        <v>728</v>
      </c>
      <c r="G1023" s="28">
        <v>743</v>
      </c>
      <c r="H1023" s="50">
        <v>756</v>
      </c>
      <c r="I1023" s="40">
        <f>H1023+G1023+F1023+E1023+D1023+C1023+B1023</f>
        <v>5815</v>
      </c>
      <c r="J1023" s="28">
        <v>724</v>
      </c>
      <c r="K1023" s="28">
        <v>732</v>
      </c>
      <c r="L1023" s="28">
        <v>733</v>
      </c>
      <c r="M1023" s="28">
        <v>732</v>
      </c>
      <c r="N1023" s="40">
        <v>739</v>
      </c>
      <c r="O1023" s="23">
        <v>642</v>
      </c>
      <c r="P1023" s="23">
        <v>738</v>
      </c>
      <c r="Q1023" s="40">
        <f>SUM(J1023:P1023)</f>
        <v>5040</v>
      </c>
    </row>
    <row r="1024" spans="1:17" x14ac:dyDescent="0.35">
      <c r="A1024" s="20" t="s">
        <v>1178</v>
      </c>
      <c r="B1024" s="50">
        <v>0</v>
      </c>
      <c r="C1024" s="50">
        <v>0</v>
      </c>
      <c r="D1024" s="50">
        <v>0</v>
      </c>
      <c r="E1024" s="28">
        <v>0</v>
      </c>
      <c r="F1024" s="28">
        <v>0</v>
      </c>
      <c r="G1024" s="50">
        <v>0</v>
      </c>
      <c r="H1024" s="28">
        <v>0</v>
      </c>
      <c r="I1024" s="28">
        <v>0</v>
      </c>
      <c r="J1024" s="28">
        <v>0</v>
      </c>
      <c r="K1024" s="59">
        <v>0</v>
      </c>
      <c r="L1024" s="59">
        <v>0</v>
      </c>
      <c r="M1024" s="28">
        <v>0</v>
      </c>
      <c r="N1024" s="73">
        <v>0</v>
      </c>
      <c r="O1024" s="23">
        <v>0</v>
      </c>
      <c r="P1024" s="23">
        <v>0</v>
      </c>
      <c r="Q1024" s="40">
        <f>SUM(J1024:P1024)</f>
        <v>0</v>
      </c>
    </row>
    <row r="1025" spans="1:17" x14ac:dyDescent="0.35">
      <c r="A1025" s="20" t="s">
        <v>1177</v>
      </c>
      <c r="B1025" s="28">
        <v>0</v>
      </c>
      <c r="C1025" s="28">
        <v>0</v>
      </c>
      <c r="D1025" s="28">
        <v>0</v>
      </c>
      <c r="E1025" s="28">
        <v>0</v>
      </c>
      <c r="F1025" s="28">
        <v>0</v>
      </c>
      <c r="G1025" s="28">
        <v>0</v>
      </c>
      <c r="H1025" s="73">
        <v>0</v>
      </c>
      <c r="I1025" s="73">
        <v>0</v>
      </c>
      <c r="J1025" s="73">
        <v>0</v>
      </c>
      <c r="K1025" s="73">
        <v>0</v>
      </c>
      <c r="L1025" s="73">
        <v>0</v>
      </c>
      <c r="M1025" s="73">
        <v>0</v>
      </c>
      <c r="N1025" s="73">
        <v>0</v>
      </c>
      <c r="O1025" s="40">
        <v>0</v>
      </c>
      <c r="P1025" s="40">
        <v>0</v>
      </c>
      <c r="Q1025" s="40">
        <f>SUM(J1025:P1025)</f>
        <v>0</v>
      </c>
    </row>
    <row r="1026" spans="1:17" x14ac:dyDescent="0.35">
      <c r="A1026" s="20" t="s">
        <v>120</v>
      </c>
      <c r="B1026" s="70">
        <f t="shared" ref="B1026:G1026" si="337">SUM(B1021:B1025)</f>
        <v>1936</v>
      </c>
      <c r="C1026" s="70">
        <f t="shared" si="337"/>
        <v>3134</v>
      </c>
      <c r="D1026" s="69">
        <f t="shared" si="337"/>
        <v>2548</v>
      </c>
      <c r="E1026" s="69">
        <f t="shared" si="337"/>
        <v>2775</v>
      </c>
      <c r="F1026" s="69">
        <f t="shared" si="337"/>
        <v>2139</v>
      </c>
      <c r="G1026" s="69">
        <f t="shared" si="337"/>
        <v>2791</v>
      </c>
      <c r="H1026" s="69">
        <f>H1025+H1024+H1023+H1022+H1021</f>
        <v>2455</v>
      </c>
      <c r="I1026" s="71">
        <f>I1025+I1024+I1023+I1022+I1021</f>
        <v>17778</v>
      </c>
      <c r="J1026" s="69">
        <v>2371</v>
      </c>
      <c r="K1026" s="69">
        <f t="shared" ref="K1026:Q1026" si="338">K1025+K1024+K1023+K1022+K1021</f>
        <v>2276</v>
      </c>
      <c r="L1026" s="69">
        <f t="shared" si="338"/>
        <v>2417</v>
      </c>
      <c r="M1026" s="69">
        <f t="shared" si="338"/>
        <v>2503</v>
      </c>
      <c r="N1026" s="69">
        <f t="shared" si="338"/>
        <v>2437</v>
      </c>
      <c r="O1026" s="69">
        <f t="shared" si="338"/>
        <v>2624</v>
      </c>
      <c r="P1026" s="69">
        <f t="shared" si="338"/>
        <v>2311</v>
      </c>
      <c r="Q1026" s="69">
        <f t="shared" si="338"/>
        <v>16939</v>
      </c>
    </row>
    <row r="1027" spans="1:17" x14ac:dyDescent="0.35">
      <c r="A1027" s="20" t="s">
        <v>11</v>
      </c>
      <c r="B1027" s="57">
        <f t="shared" ref="B1027:Q1027" si="339">B1026+B1020+B1013</f>
        <v>8097</v>
      </c>
      <c r="C1027" s="57">
        <f t="shared" si="339"/>
        <v>8395</v>
      </c>
      <c r="D1027" s="57">
        <f t="shared" si="339"/>
        <v>8427</v>
      </c>
      <c r="E1027" s="57">
        <f t="shared" si="339"/>
        <v>7560</v>
      </c>
      <c r="F1027" s="57">
        <f t="shared" si="339"/>
        <v>6969</v>
      </c>
      <c r="G1027" s="57">
        <f t="shared" si="339"/>
        <v>8610</v>
      </c>
      <c r="H1027" s="57">
        <f t="shared" si="339"/>
        <v>8095</v>
      </c>
      <c r="I1027" s="57">
        <f t="shared" si="339"/>
        <v>56153</v>
      </c>
      <c r="J1027" s="57">
        <f t="shared" si="339"/>
        <v>7941</v>
      </c>
      <c r="K1027" s="57">
        <f t="shared" si="339"/>
        <v>7938</v>
      </c>
      <c r="L1027" s="57">
        <f t="shared" si="339"/>
        <v>6432</v>
      </c>
      <c r="M1027" s="57">
        <f t="shared" si="339"/>
        <v>7662</v>
      </c>
      <c r="N1027" s="57">
        <f t="shared" si="339"/>
        <v>7899</v>
      </c>
      <c r="O1027" s="57">
        <f t="shared" si="339"/>
        <v>8513</v>
      </c>
      <c r="P1027" s="57">
        <f t="shared" si="339"/>
        <v>7562</v>
      </c>
      <c r="Q1027" s="57">
        <f t="shared" si="339"/>
        <v>54468</v>
      </c>
    </row>
    <row r="1029" spans="1:17" ht="15.5" x14ac:dyDescent="0.35">
      <c r="A1029" s="20" t="s">
        <v>1</v>
      </c>
      <c r="B1029" s="64" t="s">
        <v>1366</v>
      </c>
      <c r="C1029" s="64" t="s">
        <v>1455</v>
      </c>
      <c r="D1029" s="64" t="s">
        <v>1456</v>
      </c>
      <c r="E1029" s="64" t="s">
        <v>1457</v>
      </c>
      <c r="F1029" s="64" t="s">
        <v>1458</v>
      </c>
      <c r="G1029" s="64" t="s">
        <v>1459</v>
      </c>
      <c r="H1029" s="64" t="s">
        <v>1460</v>
      </c>
      <c r="I1029" s="65" t="s">
        <v>1468</v>
      </c>
      <c r="J1029" s="64" t="s">
        <v>1461</v>
      </c>
      <c r="K1029" s="64" t="s">
        <v>1462</v>
      </c>
      <c r="L1029" s="64" t="s">
        <v>1463</v>
      </c>
      <c r="M1029" s="64" t="s">
        <v>1464</v>
      </c>
      <c r="N1029" s="64" t="s">
        <v>1465</v>
      </c>
      <c r="O1029" s="64" t="s">
        <v>1466</v>
      </c>
      <c r="P1029" s="64" t="s">
        <v>1467</v>
      </c>
      <c r="Q1029" s="65" t="s">
        <v>2189</v>
      </c>
    </row>
    <row r="1030" spans="1:17" x14ac:dyDescent="0.35">
      <c r="A1030" s="20" t="s">
        <v>2</v>
      </c>
      <c r="B1030" s="28">
        <v>264</v>
      </c>
      <c r="C1030" s="28">
        <f>253+15</f>
        <v>268</v>
      </c>
      <c r="D1030" s="23">
        <v>228</v>
      </c>
      <c r="E1030" s="28">
        <v>280</v>
      </c>
      <c r="F1030" s="28">
        <v>276</v>
      </c>
      <c r="G1030" s="74">
        <v>356</v>
      </c>
      <c r="H1030" s="37">
        <v>558</v>
      </c>
      <c r="I1030" s="23">
        <f>H1030+G1030+F1030+E1030+D1030+C1030+B1030</f>
        <v>2230</v>
      </c>
      <c r="J1030" s="28">
        <v>269</v>
      </c>
      <c r="K1030" s="40">
        <v>323</v>
      </c>
      <c r="L1030" s="40">
        <v>278</v>
      </c>
      <c r="M1030" s="74">
        <v>423</v>
      </c>
      <c r="N1030" s="23">
        <v>349</v>
      </c>
      <c r="O1030" s="28">
        <v>318</v>
      </c>
      <c r="P1030" s="28">
        <v>369</v>
      </c>
      <c r="Q1030" s="40">
        <f>P1030+O1030+N1030+M1030+L1030+K1030+J1030</f>
        <v>2329</v>
      </c>
    </row>
    <row r="1031" spans="1:17" x14ac:dyDescent="0.35">
      <c r="A1031" s="20" t="s">
        <v>3</v>
      </c>
      <c r="B1031" s="28">
        <v>370</v>
      </c>
      <c r="C1031" s="28">
        <v>648</v>
      </c>
      <c r="D1031" s="23">
        <v>691</v>
      </c>
      <c r="E1031" s="28">
        <f>383+300</f>
        <v>683</v>
      </c>
      <c r="F1031" s="28">
        <v>690</v>
      </c>
      <c r="G1031" s="28">
        <f>374+297</f>
        <v>671</v>
      </c>
      <c r="H1031" s="40">
        <f>376+263</f>
        <v>639</v>
      </c>
      <c r="I1031" s="23">
        <f>H1031+G1031+F1031+E1031+D1031+C1031+B1031</f>
        <v>4392</v>
      </c>
      <c r="J1031" s="40">
        <f>286+299</f>
        <v>585</v>
      </c>
      <c r="K1031" s="28">
        <f>375+295</f>
        <v>670</v>
      </c>
      <c r="L1031" s="28">
        <v>561</v>
      </c>
      <c r="M1031" s="40">
        <f>394+301</f>
        <v>695</v>
      </c>
      <c r="N1031" s="51">
        <f>369+291</f>
        <v>660</v>
      </c>
      <c r="O1031" s="23">
        <f>378+299</f>
        <v>677</v>
      </c>
      <c r="P1031" s="23">
        <v>686</v>
      </c>
      <c r="Q1031" s="40">
        <f>P1031+O1031+N1031+M1031+L1031+K1031+J1031</f>
        <v>4534</v>
      </c>
    </row>
    <row r="1032" spans="1:17" x14ac:dyDescent="0.35">
      <c r="A1032" s="20" t="s">
        <v>100</v>
      </c>
      <c r="B1032" s="28">
        <v>270</v>
      </c>
      <c r="C1032" s="28">
        <v>210</v>
      </c>
      <c r="D1032" s="23">
        <v>73</v>
      </c>
      <c r="E1032" s="28">
        <v>215</v>
      </c>
      <c r="F1032" s="28">
        <v>230</v>
      </c>
      <c r="G1032" s="28">
        <v>231</v>
      </c>
      <c r="H1032" s="51">
        <v>235</v>
      </c>
      <c r="I1032" s="40">
        <f>H1032+G1032+F1032+E1032+D1032+C1032+B1032</f>
        <v>1464</v>
      </c>
      <c r="J1032" s="51">
        <v>146</v>
      </c>
      <c r="K1032" s="51">
        <v>210</v>
      </c>
      <c r="L1032" s="51">
        <v>205</v>
      </c>
      <c r="M1032" s="51">
        <v>210</v>
      </c>
      <c r="N1032" s="28">
        <v>250</v>
      </c>
      <c r="O1032" s="51">
        <v>226</v>
      </c>
      <c r="P1032" s="51">
        <v>172</v>
      </c>
      <c r="Q1032" s="40">
        <f>P1032+O1032+N1031+M1032+L1032+K1032+J1032</f>
        <v>1829</v>
      </c>
    </row>
    <row r="1033" spans="1:17" x14ac:dyDescent="0.35">
      <c r="A1033" s="20" t="s">
        <v>115</v>
      </c>
      <c r="B1033" s="28">
        <v>0</v>
      </c>
      <c r="C1033" s="28">
        <v>0</v>
      </c>
      <c r="D1033" s="28">
        <v>0</v>
      </c>
      <c r="E1033" s="28">
        <v>0</v>
      </c>
      <c r="F1033" s="28">
        <v>0</v>
      </c>
      <c r="G1033" s="28">
        <v>28</v>
      </c>
      <c r="H1033" s="28"/>
      <c r="I1033" s="23">
        <f>H1033+G1033+F1033+E1033+D1033+C1033+B1033</f>
        <v>28</v>
      </c>
      <c r="J1033" s="28">
        <v>0</v>
      </c>
      <c r="K1033" s="42">
        <v>0</v>
      </c>
      <c r="L1033" s="42">
        <v>0</v>
      </c>
      <c r="M1033" s="28">
        <v>0</v>
      </c>
      <c r="N1033" s="42">
        <v>0</v>
      </c>
      <c r="O1033" s="28">
        <v>0</v>
      </c>
      <c r="P1033" s="28"/>
      <c r="Q1033" s="23">
        <f>P1033+O1033+N1033+M1033+L1033+K1033+J1033</f>
        <v>0</v>
      </c>
    </row>
    <row r="1034" spans="1:17" x14ac:dyDescent="0.35">
      <c r="A1034" s="20" t="s">
        <v>125</v>
      </c>
      <c r="B1034" s="28">
        <v>1892</v>
      </c>
      <c r="C1034" s="28">
        <v>1936</v>
      </c>
      <c r="D1034" s="23">
        <v>2508</v>
      </c>
      <c r="E1034" s="28">
        <v>3881</v>
      </c>
      <c r="F1034" s="28">
        <v>3778</v>
      </c>
      <c r="G1034" s="28">
        <v>2043</v>
      </c>
      <c r="H1034" s="59">
        <v>2288</v>
      </c>
      <c r="I1034" s="23">
        <f>SUM(B1034:H1034)</f>
        <v>18326</v>
      </c>
      <c r="J1034" s="28">
        <v>2221</v>
      </c>
      <c r="K1034" s="72">
        <v>3040</v>
      </c>
      <c r="L1034" s="72">
        <v>2741</v>
      </c>
      <c r="M1034" s="28">
        <v>3718</v>
      </c>
      <c r="N1034" s="28">
        <v>2693</v>
      </c>
      <c r="O1034" s="28">
        <v>3168</v>
      </c>
      <c r="P1034" s="28">
        <v>2853</v>
      </c>
      <c r="Q1034" s="23">
        <f>P1034+O1034+N1034+M1034+L1034+K1034+J1034</f>
        <v>20434</v>
      </c>
    </row>
    <row r="1035" spans="1:17" x14ac:dyDescent="0.35">
      <c r="A1035" s="20" t="s">
        <v>119</v>
      </c>
      <c r="B1035" s="58">
        <f t="shared" ref="B1035:G1035" si="340">B1034+B1033+B1032+B1031+B1030</f>
        <v>2796</v>
      </c>
      <c r="C1035" s="58">
        <f t="shared" si="340"/>
        <v>3062</v>
      </c>
      <c r="D1035" s="58">
        <f t="shared" si="340"/>
        <v>3500</v>
      </c>
      <c r="E1035" s="58">
        <f t="shared" si="340"/>
        <v>5059</v>
      </c>
      <c r="F1035" s="58">
        <f t="shared" si="340"/>
        <v>4974</v>
      </c>
      <c r="G1035" s="58">
        <f t="shared" si="340"/>
        <v>3329</v>
      </c>
      <c r="H1035" s="66">
        <f>SUM(H1030:H1034)</f>
        <v>3720</v>
      </c>
      <c r="I1035" s="75">
        <f>SUM(I1030:I1034)</f>
        <v>26440</v>
      </c>
      <c r="J1035" s="66">
        <f>SUM(J1030:J1034)</f>
        <v>3221</v>
      </c>
      <c r="K1035" s="66">
        <f>SUM(K1030:K1034)</f>
        <v>4243</v>
      </c>
      <c r="L1035" s="66">
        <f>SUM(L1030:L1034)</f>
        <v>3785</v>
      </c>
      <c r="M1035" s="66">
        <f>M1034+M1033+M1032+M1031+M1030</f>
        <v>5046</v>
      </c>
      <c r="N1035" s="66">
        <f>N1034+N1033+N1032+N1031+N1030</f>
        <v>3952</v>
      </c>
      <c r="O1035" s="66">
        <f>SUM(O1030:O1034)</f>
        <v>4389</v>
      </c>
      <c r="P1035" s="58">
        <f>SUM(P1030:P1034)</f>
        <v>4080</v>
      </c>
      <c r="Q1035" s="66">
        <f>Q1034+Q1033+Q1032+Q1031+Q1030</f>
        <v>29126</v>
      </c>
    </row>
    <row r="1036" spans="1:17" x14ac:dyDescent="0.35">
      <c r="A1036" s="20" t="s">
        <v>4</v>
      </c>
      <c r="B1036" s="23">
        <v>1315</v>
      </c>
      <c r="C1036" s="23">
        <v>2177</v>
      </c>
      <c r="D1036" s="23">
        <v>2263</v>
      </c>
      <c r="E1036" s="28">
        <v>2249</v>
      </c>
      <c r="F1036" s="28">
        <v>2066</v>
      </c>
      <c r="G1036" s="28">
        <v>1970</v>
      </c>
      <c r="H1036" s="61">
        <v>2111</v>
      </c>
      <c r="I1036" s="23">
        <f t="shared" ref="I1036:I1041" si="341">H1036+G1036+F1036+E1036+D1036+C1036+B1036</f>
        <v>14151</v>
      </c>
      <c r="J1036" s="28">
        <v>1480</v>
      </c>
      <c r="K1036" s="28">
        <v>2150</v>
      </c>
      <c r="L1036" s="28">
        <v>2300</v>
      </c>
      <c r="M1036" s="74">
        <v>2407</v>
      </c>
      <c r="N1036" s="28">
        <v>2089</v>
      </c>
      <c r="O1036" s="23">
        <v>1886</v>
      </c>
      <c r="P1036" s="23">
        <v>2245</v>
      </c>
      <c r="Q1036" s="23">
        <f>P1036+O1036+N1036+M1036+L1036+K1036+J1036</f>
        <v>14557</v>
      </c>
    </row>
    <row r="1037" spans="1:17" x14ac:dyDescent="0.35">
      <c r="A1037" s="20" t="s">
        <v>112</v>
      </c>
      <c r="B1037" s="28">
        <v>0</v>
      </c>
      <c r="C1037" s="28">
        <v>0</v>
      </c>
      <c r="D1037" s="28">
        <v>0</v>
      </c>
      <c r="E1037" s="28">
        <v>0</v>
      </c>
      <c r="F1037" s="28">
        <v>0</v>
      </c>
      <c r="G1037" s="28">
        <v>0</v>
      </c>
      <c r="H1037" s="28">
        <v>0</v>
      </c>
      <c r="I1037" s="23">
        <f t="shared" si="341"/>
        <v>0</v>
      </c>
      <c r="J1037" s="28">
        <v>0</v>
      </c>
      <c r="K1037" s="28">
        <v>0</v>
      </c>
      <c r="L1037" s="28">
        <v>0</v>
      </c>
      <c r="M1037" s="28">
        <v>0</v>
      </c>
      <c r="N1037" s="63">
        <v>0</v>
      </c>
      <c r="O1037" s="28">
        <v>0</v>
      </c>
      <c r="P1037" s="28">
        <v>0</v>
      </c>
      <c r="Q1037" s="23">
        <f>P1037+O1037+N1037+M1037+L1037+K1037+J1037</f>
        <v>0</v>
      </c>
    </row>
    <row r="1038" spans="1:17" x14ac:dyDescent="0.35">
      <c r="A1038" s="20" t="s">
        <v>2192</v>
      </c>
      <c r="B1038" s="28"/>
      <c r="C1038" s="28"/>
      <c r="D1038" s="28"/>
      <c r="E1038" s="63"/>
      <c r="F1038" s="63"/>
      <c r="G1038" s="28"/>
      <c r="H1038" s="28"/>
      <c r="I1038" s="23">
        <f t="shared" si="341"/>
        <v>0</v>
      </c>
      <c r="J1038" s="63"/>
      <c r="K1038" s="61"/>
      <c r="L1038" s="61"/>
      <c r="M1038" s="28"/>
      <c r="N1038" s="63"/>
      <c r="O1038" s="28"/>
      <c r="P1038" s="28"/>
      <c r="Q1038" s="23">
        <f>P1038+O1038+N1038+M1038+L1038+K1038+J1038</f>
        <v>0</v>
      </c>
    </row>
    <row r="1039" spans="1:17" s="21" customFormat="1" x14ac:dyDescent="0.35">
      <c r="A1039" s="20" t="s">
        <v>2191</v>
      </c>
      <c r="B1039" s="28">
        <v>3</v>
      </c>
      <c r="C1039" s="28">
        <v>4</v>
      </c>
      <c r="D1039" s="28">
        <v>8</v>
      </c>
      <c r="E1039" s="63">
        <v>7</v>
      </c>
      <c r="F1039" s="63">
        <v>6</v>
      </c>
      <c r="G1039" s="28">
        <v>5</v>
      </c>
      <c r="H1039" s="28">
        <v>4</v>
      </c>
      <c r="I1039" s="23">
        <f t="shared" si="341"/>
        <v>37</v>
      </c>
      <c r="J1039" s="63">
        <v>8</v>
      </c>
      <c r="K1039" s="61">
        <v>0</v>
      </c>
      <c r="L1039" s="61">
        <v>5</v>
      </c>
      <c r="M1039" s="28">
        <v>5</v>
      </c>
      <c r="N1039" s="63">
        <v>5</v>
      </c>
      <c r="O1039" s="28">
        <v>7</v>
      </c>
      <c r="P1039" s="28">
        <v>12</v>
      </c>
      <c r="Q1039" s="23">
        <f>P1039+O1039+N1039+M1039+L1039+K1039+J1039</f>
        <v>42</v>
      </c>
    </row>
    <row r="1040" spans="1:17" x14ac:dyDescent="0.35">
      <c r="A1040" s="20" t="s">
        <v>116</v>
      </c>
      <c r="B1040" s="63">
        <v>0</v>
      </c>
      <c r="C1040" s="63">
        <v>0</v>
      </c>
      <c r="D1040" s="63">
        <v>0</v>
      </c>
      <c r="E1040" s="63">
        <v>0</v>
      </c>
      <c r="F1040" s="63">
        <v>0</v>
      </c>
      <c r="G1040" s="63">
        <v>0</v>
      </c>
      <c r="H1040" s="63">
        <v>53</v>
      </c>
      <c r="I1040" s="23">
        <f t="shared" si="341"/>
        <v>53</v>
      </c>
      <c r="J1040" s="63">
        <v>0</v>
      </c>
      <c r="K1040" s="61">
        <v>0</v>
      </c>
      <c r="L1040" s="61">
        <v>0</v>
      </c>
      <c r="M1040" s="63">
        <v>0</v>
      </c>
      <c r="N1040" s="63">
        <v>0</v>
      </c>
      <c r="O1040" s="63">
        <v>0</v>
      </c>
      <c r="P1040" s="28">
        <v>0</v>
      </c>
      <c r="Q1040" s="23">
        <f>P1040+O1040+N1037+M1040+L1038+K1038+J1040</f>
        <v>0</v>
      </c>
    </row>
    <row r="1041" spans="1:17" x14ac:dyDescent="0.35">
      <c r="A1041" s="20" t="s">
        <v>124</v>
      </c>
      <c r="B1041" s="63">
        <v>0</v>
      </c>
      <c r="C1041" s="63">
        <v>0</v>
      </c>
      <c r="D1041" s="63">
        <v>0</v>
      </c>
      <c r="E1041" s="63">
        <v>0</v>
      </c>
      <c r="F1041" s="63">
        <v>0</v>
      </c>
      <c r="G1041" s="63">
        <v>0</v>
      </c>
      <c r="H1041" s="63">
        <v>119</v>
      </c>
      <c r="I1041" s="23">
        <f t="shared" si="341"/>
        <v>119</v>
      </c>
      <c r="J1041" s="63">
        <v>0</v>
      </c>
      <c r="K1041" s="63">
        <v>0</v>
      </c>
      <c r="L1041" s="63">
        <v>0</v>
      </c>
      <c r="M1041" s="63">
        <v>0</v>
      </c>
      <c r="N1041" s="63">
        <v>0</v>
      </c>
      <c r="O1041" s="63">
        <v>0</v>
      </c>
      <c r="P1041" s="28">
        <v>0</v>
      </c>
      <c r="Q1041" s="23">
        <f>P1041+O1041+N1038+M1041+L1040+K1040+J1041</f>
        <v>0</v>
      </c>
    </row>
    <row r="1042" spans="1:17" x14ac:dyDescent="0.35">
      <c r="A1042" s="20" t="s">
        <v>118</v>
      </c>
      <c r="B1042" s="46">
        <f t="shared" ref="B1042:H1042" si="342">SUM(B1036:B1041)</f>
        <v>1318</v>
      </c>
      <c r="C1042" s="46">
        <f t="shared" si="342"/>
        <v>2181</v>
      </c>
      <c r="D1042" s="46">
        <f t="shared" si="342"/>
        <v>2271</v>
      </c>
      <c r="E1042" s="46">
        <f t="shared" si="342"/>
        <v>2256</v>
      </c>
      <c r="F1042" s="46">
        <f t="shared" si="342"/>
        <v>2072</v>
      </c>
      <c r="G1042" s="46">
        <f t="shared" si="342"/>
        <v>1975</v>
      </c>
      <c r="H1042" s="46">
        <f t="shared" si="342"/>
        <v>2287</v>
      </c>
      <c r="I1042" s="46">
        <f t="shared" ref="I1042:N1042" si="343">I1041+I1040+I1038+I1037+I1036</f>
        <v>14323</v>
      </c>
      <c r="J1042" s="46">
        <f t="shared" si="343"/>
        <v>1480</v>
      </c>
      <c r="K1042" s="46">
        <f t="shared" si="343"/>
        <v>2150</v>
      </c>
      <c r="L1042" s="46">
        <f t="shared" si="343"/>
        <v>2300</v>
      </c>
      <c r="M1042" s="46">
        <f t="shared" si="343"/>
        <v>2407</v>
      </c>
      <c r="N1042" s="46">
        <f t="shared" si="343"/>
        <v>2089</v>
      </c>
      <c r="O1042" s="46">
        <f>SUM(O1036:O1041)</f>
        <v>1893</v>
      </c>
      <c r="P1042" s="46">
        <f>SUM(P1036:P1041)</f>
        <v>2257</v>
      </c>
      <c r="Q1042" s="46">
        <f>SUM(Q1036:Q1041)</f>
        <v>14599</v>
      </c>
    </row>
    <row r="1043" spans="1:17" x14ac:dyDescent="0.35">
      <c r="A1043" s="20" t="s">
        <v>99</v>
      </c>
      <c r="B1043" s="28">
        <v>194</v>
      </c>
      <c r="C1043" s="28">
        <v>210</v>
      </c>
      <c r="D1043" s="23">
        <v>253</v>
      </c>
      <c r="E1043" s="51">
        <v>247</v>
      </c>
      <c r="F1043" s="51">
        <v>213</v>
      </c>
      <c r="G1043" s="74">
        <v>212</v>
      </c>
      <c r="H1043" s="42">
        <v>271</v>
      </c>
      <c r="I1043" s="40">
        <f>H1043+G1043+F1043+E1043+D1043+C1043+B1043</f>
        <v>1600</v>
      </c>
      <c r="J1043" s="28">
        <v>1145</v>
      </c>
      <c r="K1043" s="23">
        <v>252</v>
      </c>
      <c r="L1043" s="23">
        <v>238</v>
      </c>
      <c r="M1043" s="23">
        <v>497</v>
      </c>
      <c r="N1043" s="23">
        <v>254</v>
      </c>
      <c r="O1043" s="28">
        <v>1014</v>
      </c>
      <c r="P1043" s="28">
        <v>878</v>
      </c>
      <c r="Q1043" s="40">
        <f>SUM(J1043:P1043)</f>
        <v>4278</v>
      </c>
    </row>
    <row r="1044" spans="1:17" x14ac:dyDescent="0.35">
      <c r="A1044" s="20" t="s">
        <v>7</v>
      </c>
      <c r="B1044" s="51">
        <v>1186</v>
      </c>
      <c r="C1044" s="51">
        <v>1599</v>
      </c>
      <c r="D1044" s="51">
        <v>1795</v>
      </c>
      <c r="E1044" s="51">
        <v>933</v>
      </c>
      <c r="F1044" s="51">
        <v>1531</v>
      </c>
      <c r="G1044" s="51">
        <v>1145</v>
      </c>
      <c r="H1044" s="50">
        <v>692</v>
      </c>
      <c r="I1044" s="40">
        <f>H1044+G1044+F1044+E1044+D1044+C1044+B1044</f>
        <v>8881</v>
      </c>
      <c r="J1044" s="28">
        <v>881</v>
      </c>
      <c r="K1044" s="28">
        <v>1142</v>
      </c>
      <c r="L1044" s="28">
        <v>1296</v>
      </c>
      <c r="M1044" s="28">
        <v>820</v>
      </c>
      <c r="N1044" s="23">
        <v>692</v>
      </c>
      <c r="O1044" s="23">
        <v>665</v>
      </c>
      <c r="P1044" s="23">
        <v>820</v>
      </c>
      <c r="Q1044" s="40">
        <f>SUM(J1044:P1044)</f>
        <v>6316</v>
      </c>
    </row>
    <row r="1045" spans="1:17" x14ac:dyDescent="0.35">
      <c r="A1045" s="20" t="s">
        <v>103</v>
      </c>
      <c r="B1045" s="51">
        <v>738</v>
      </c>
      <c r="C1045" s="51">
        <v>661</v>
      </c>
      <c r="D1045" s="51">
        <v>738</v>
      </c>
      <c r="E1045" s="50">
        <v>643</v>
      </c>
      <c r="F1045" s="50">
        <v>828</v>
      </c>
      <c r="G1045" s="28">
        <v>755</v>
      </c>
      <c r="H1045" s="50">
        <v>417</v>
      </c>
      <c r="I1045" s="40">
        <f>H1045+G1045+F1045+E1045+D1045+C1045+B1045</f>
        <v>4780</v>
      </c>
      <c r="J1045" s="28">
        <v>440</v>
      </c>
      <c r="K1045" s="28">
        <v>660</v>
      </c>
      <c r="L1045" s="28">
        <v>740</v>
      </c>
      <c r="M1045" s="28">
        <v>770</v>
      </c>
      <c r="N1045" s="40">
        <v>700</v>
      </c>
      <c r="O1045" s="23">
        <v>740</v>
      </c>
      <c r="P1045" s="23">
        <v>740</v>
      </c>
      <c r="Q1045" s="40">
        <f>SUM(J1045:P1045)</f>
        <v>4790</v>
      </c>
    </row>
    <row r="1046" spans="1:17" x14ac:dyDescent="0.35">
      <c r="A1046" s="20" t="s">
        <v>1178</v>
      </c>
      <c r="B1046" s="50">
        <v>0</v>
      </c>
      <c r="C1046" s="50">
        <v>0</v>
      </c>
      <c r="D1046" s="50">
        <v>0</v>
      </c>
      <c r="E1046" s="28">
        <v>0</v>
      </c>
      <c r="F1046" s="28">
        <v>0</v>
      </c>
      <c r="G1046" s="50">
        <v>0</v>
      </c>
      <c r="H1046" s="28">
        <v>0</v>
      </c>
      <c r="I1046" s="28">
        <v>0</v>
      </c>
      <c r="J1046" s="28">
        <v>0</v>
      </c>
      <c r="K1046" s="59">
        <v>0</v>
      </c>
      <c r="L1046" s="59">
        <v>0</v>
      </c>
      <c r="M1046" s="28">
        <v>0</v>
      </c>
      <c r="N1046" s="73">
        <v>0</v>
      </c>
      <c r="O1046" s="23">
        <v>0</v>
      </c>
      <c r="P1046" s="23"/>
      <c r="Q1046" s="40">
        <f>SUM(J1046:P1046)</f>
        <v>0</v>
      </c>
    </row>
    <row r="1047" spans="1:17" x14ac:dyDescent="0.35">
      <c r="A1047" s="20" t="s">
        <v>1177</v>
      </c>
      <c r="B1047" s="28">
        <v>0</v>
      </c>
      <c r="C1047" s="28">
        <v>0</v>
      </c>
      <c r="D1047" s="28">
        <v>0</v>
      </c>
      <c r="E1047" s="28">
        <v>0</v>
      </c>
      <c r="F1047" s="28">
        <v>0</v>
      </c>
      <c r="G1047" s="28">
        <v>0</v>
      </c>
      <c r="H1047" s="73">
        <v>0</v>
      </c>
      <c r="I1047" s="73">
        <v>0</v>
      </c>
      <c r="J1047" s="73">
        <v>0</v>
      </c>
      <c r="K1047" s="73">
        <v>0</v>
      </c>
      <c r="L1047" s="73">
        <v>0</v>
      </c>
      <c r="M1047" s="73">
        <v>0</v>
      </c>
      <c r="N1047" s="73">
        <v>0</v>
      </c>
      <c r="O1047" s="40">
        <v>0</v>
      </c>
      <c r="P1047" s="40"/>
      <c r="Q1047" s="40">
        <f>SUM(J1047:P1047)</f>
        <v>0</v>
      </c>
    </row>
    <row r="1048" spans="1:17" x14ac:dyDescent="0.35">
      <c r="A1048" s="20" t="s">
        <v>120</v>
      </c>
      <c r="B1048" s="70">
        <f t="shared" ref="B1048:G1048" si="344">SUM(B1043:B1047)</f>
        <v>2118</v>
      </c>
      <c r="C1048" s="70">
        <f t="shared" si="344"/>
        <v>2470</v>
      </c>
      <c r="D1048" s="69">
        <f t="shared" si="344"/>
        <v>2786</v>
      </c>
      <c r="E1048" s="69">
        <f t="shared" si="344"/>
        <v>1823</v>
      </c>
      <c r="F1048" s="69">
        <f t="shared" si="344"/>
        <v>2572</v>
      </c>
      <c r="G1048" s="69">
        <f t="shared" si="344"/>
        <v>2112</v>
      </c>
      <c r="H1048" s="69">
        <f>H1047+H1046+H1045+H1044+H1043</f>
        <v>1380</v>
      </c>
      <c r="I1048" s="71">
        <f t="shared" ref="I1048:Q1048" si="345">I1047+I1046+I1045+I1044+I1043</f>
        <v>15261</v>
      </c>
      <c r="J1048" s="71">
        <f t="shared" si="345"/>
        <v>2466</v>
      </c>
      <c r="K1048" s="69">
        <f t="shared" si="345"/>
        <v>2054</v>
      </c>
      <c r="L1048" s="69">
        <f t="shared" si="345"/>
        <v>2274</v>
      </c>
      <c r="M1048" s="69">
        <f t="shared" si="345"/>
        <v>2087</v>
      </c>
      <c r="N1048" s="69">
        <f t="shared" si="345"/>
        <v>1646</v>
      </c>
      <c r="O1048" s="69">
        <f t="shared" si="345"/>
        <v>2419</v>
      </c>
      <c r="P1048" s="71">
        <f t="shared" si="345"/>
        <v>2438</v>
      </c>
      <c r="Q1048" s="69">
        <f t="shared" si="345"/>
        <v>15384</v>
      </c>
    </row>
    <row r="1049" spans="1:17" x14ac:dyDescent="0.35">
      <c r="A1049" s="20" t="s">
        <v>11</v>
      </c>
      <c r="B1049" s="57">
        <f t="shared" ref="B1049:Q1049" si="346">B1048+B1042+B1035</f>
        <v>6232</v>
      </c>
      <c r="C1049" s="57">
        <f t="shared" si="346"/>
        <v>7713</v>
      </c>
      <c r="D1049" s="57">
        <f t="shared" si="346"/>
        <v>8557</v>
      </c>
      <c r="E1049" s="57">
        <f t="shared" si="346"/>
        <v>9138</v>
      </c>
      <c r="F1049" s="57">
        <f t="shared" si="346"/>
        <v>9618</v>
      </c>
      <c r="G1049" s="57">
        <f t="shared" si="346"/>
        <v>7416</v>
      </c>
      <c r="H1049" s="57">
        <f t="shared" si="346"/>
        <v>7387</v>
      </c>
      <c r="I1049" s="57">
        <f t="shared" si="346"/>
        <v>56024</v>
      </c>
      <c r="J1049" s="57">
        <f t="shared" si="346"/>
        <v>7167</v>
      </c>
      <c r="K1049" s="57">
        <f t="shared" si="346"/>
        <v>8447</v>
      </c>
      <c r="L1049" s="57">
        <f t="shared" si="346"/>
        <v>8359</v>
      </c>
      <c r="M1049" s="57">
        <f t="shared" si="346"/>
        <v>9540</v>
      </c>
      <c r="N1049" s="57">
        <f t="shared" si="346"/>
        <v>7687</v>
      </c>
      <c r="O1049" s="57">
        <f t="shared" si="346"/>
        <v>8701</v>
      </c>
      <c r="P1049" s="57">
        <f t="shared" si="346"/>
        <v>8775</v>
      </c>
      <c r="Q1049" s="57">
        <f t="shared" si="346"/>
        <v>59109</v>
      </c>
    </row>
    <row r="1052" spans="1:17" ht="15.5" x14ac:dyDescent="0.35">
      <c r="A1052" s="20" t="s">
        <v>1</v>
      </c>
      <c r="B1052" s="64" t="s">
        <v>1470</v>
      </c>
      <c r="C1052" s="64" t="s">
        <v>1472</v>
      </c>
      <c r="D1052" s="64" t="s">
        <v>1475</v>
      </c>
      <c r="E1052" s="64" t="s">
        <v>1476</v>
      </c>
      <c r="F1052" s="64" t="s">
        <v>1477</v>
      </c>
      <c r="G1052" s="64" t="s">
        <v>1478</v>
      </c>
      <c r="H1052" s="64" t="s">
        <v>1479</v>
      </c>
      <c r="I1052" s="65" t="s">
        <v>1532</v>
      </c>
      <c r="J1052" s="64" t="s">
        <v>1480</v>
      </c>
      <c r="K1052" s="64" t="s">
        <v>1481</v>
      </c>
      <c r="L1052" s="64" t="s">
        <v>1482</v>
      </c>
      <c r="M1052" s="64" t="s">
        <v>1483</v>
      </c>
      <c r="N1052" s="64" t="s">
        <v>1484</v>
      </c>
      <c r="O1052" s="64" t="s">
        <v>1485</v>
      </c>
      <c r="P1052" s="64" t="s">
        <v>1486</v>
      </c>
      <c r="Q1052" s="65" t="s">
        <v>2200</v>
      </c>
    </row>
    <row r="1053" spans="1:17" x14ac:dyDescent="0.35">
      <c r="A1053" s="20" t="s">
        <v>2</v>
      </c>
      <c r="B1053" s="28">
        <v>203</v>
      </c>
      <c r="C1053" s="28">
        <v>263</v>
      </c>
      <c r="D1053" s="23">
        <v>281</v>
      </c>
      <c r="E1053" s="28">
        <v>384</v>
      </c>
      <c r="F1053" s="28">
        <v>276</v>
      </c>
      <c r="G1053" s="74">
        <v>240</v>
      </c>
      <c r="H1053" s="37">
        <f>245+24</f>
        <v>269</v>
      </c>
      <c r="I1053" s="23">
        <f>H1053+G1053+F1053+E1053+D1053+C1053+B1053</f>
        <v>1916</v>
      </c>
      <c r="J1053" s="28">
        <v>245</v>
      </c>
      <c r="K1053" s="40">
        <v>340</v>
      </c>
      <c r="L1053" s="40">
        <v>401</v>
      </c>
      <c r="M1053" s="74">
        <v>409</v>
      </c>
      <c r="N1053" s="23">
        <v>168</v>
      </c>
      <c r="O1053" s="28">
        <v>338</v>
      </c>
      <c r="P1053" s="28">
        <v>365</v>
      </c>
      <c r="Q1053" s="40">
        <f>P1053+O1053+N1053+M1053+L1053+K1053+J1053</f>
        <v>2266</v>
      </c>
    </row>
    <row r="1054" spans="1:17" x14ac:dyDescent="0.35">
      <c r="A1054" s="20" t="s">
        <v>3</v>
      </c>
      <c r="B1054" s="28">
        <v>681</v>
      </c>
      <c r="C1054" s="28">
        <f>316+247</f>
        <v>563</v>
      </c>
      <c r="D1054" s="23">
        <f>374+263</f>
        <v>637</v>
      </c>
      <c r="E1054" s="28">
        <f>387+291</f>
        <v>678</v>
      </c>
      <c r="F1054" s="28">
        <f>298+373</f>
        <v>671</v>
      </c>
      <c r="G1054" s="28">
        <f>378+300</f>
        <v>678</v>
      </c>
      <c r="H1054" s="40">
        <v>683</v>
      </c>
      <c r="I1054" s="23">
        <f>H1054+G1054+F1054+E1054+D1054+C1054+B1054</f>
        <v>4591</v>
      </c>
      <c r="J1054" s="40">
        <v>673</v>
      </c>
      <c r="K1054" s="28">
        <v>670</v>
      </c>
      <c r="L1054" s="28">
        <v>749</v>
      </c>
      <c r="M1054" s="40">
        <v>682</v>
      </c>
      <c r="N1054" s="51">
        <v>642</v>
      </c>
      <c r="O1054" s="23">
        <v>685</v>
      </c>
      <c r="P1054" s="23">
        <v>686</v>
      </c>
      <c r="Q1054" s="40">
        <f>P1054+O1054+N1054+M1054+L1054+K1054+J1054</f>
        <v>4787</v>
      </c>
    </row>
    <row r="1055" spans="1:17" x14ac:dyDescent="0.35">
      <c r="A1055" s="20" t="s">
        <v>100</v>
      </c>
      <c r="B1055" s="28">
        <v>250</v>
      </c>
      <c r="C1055" s="28">
        <v>227</v>
      </c>
      <c r="D1055" s="23">
        <v>170</v>
      </c>
      <c r="E1055" s="28">
        <v>160</v>
      </c>
      <c r="F1055" s="28">
        <v>296</v>
      </c>
      <c r="G1055" s="28">
        <v>200</v>
      </c>
      <c r="H1055" s="51">
        <v>208</v>
      </c>
      <c r="I1055" s="40">
        <f>H1055+G1055+F1055+E1055+D1055+C1055+B1055</f>
        <v>1511</v>
      </c>
      <c r="J1055" s="51">
        <v>195</v>
      </c>
      <c r="K1055" s="51">
        <v>230</v>
      </c>
      <c r="L1055" s="51">
        <v>150</v>
      </c>
      <c r="M1055" s="51">
        <v>20</v>
      </c>
      <c r="N1055" s="28">
        <v>0</v>
      </c>
      <c r="O1055" s="51">
        <v>0</v>
      </c>
      <c r="P1055" s="51">
        <v>0</v>
      </c>
      <c r="Q1055" s="40">
        <f>P1055+O1055+N1054+M1055+L1055+K1055+J1055</f>
        <v>1237</v>
      </c>
    </row>
    <row r="1056" spans="1:17" x14ac:dyDescent="0.35">
      <c r="A1056" s="20" t="s">
        <v>115</v>
      </c>
      <c r="B1056" s="28"/>
      <c r="C1056" s="28"/>
      <c r="D1056" s="28"/>
      <c r="E1056" s="28"/>
      <c r="F1056" s="28"/>
      <c r="G1056" s="28"/>
      <c r="H1056" s="28"/>
      <c r="I1056" s="23">
        <f>H1056+G1056+F1056+E1056+D1056+C1056+B1056</f>
        <v>0</v>
      </c>
      <c r="J1056" s="28">
        <v>0</v>
      </c>
      <c r="K1056" s="42">
        <v>0</v>
      </c>
      <c r="L1056" s="42">
        <v>0</v>
      </c>
      <c r="M1056" s="28">
        <v>0</v>
      </c>
      <c r="N1056" s="42">
        <v>0</v>
      </c>
      <c r="O1056" s="28">
        <v>0</v>
      </c>
      <c r="P1056" s="28">
        <v>19</v>
      </c>
      <c r="Q1056" s="23">
        <f>P1056+O1056+N1056+M1056+L1056+K1056+J1056</f>
        <v>19</v>
      </c>
    </row>
    <row r="1057" spans="1:17" x14ac:dyDescent="0.35">
      <c r="A1057" s="20" t="s">
        <v>125</v>
      </c>
      <c r="B1057" s="28">
        <v>1485</v>
      </c>
      <c r="C1057" s="28">
        <v>2282</v>
      </c>
      <c r="D1057" s="23">
        <v>2311</v>
      </c>
      <c r="E1057" s="28">
        <v>3707</v>
      </c>
      <c r="F1057" s="28">
        <v>3846</v>
      </c>
      <c r="G1057" s="28">
        <v>2417</v>
      </c>
      <c r="H1057" s="59">
        <v>2335</v>
      </c>
      <c r="I1057" s="23">
        <f>SUM(B1057:H1057)</f>
        <v>18383</v>
      </c>
      <c r="J1057" s="28">
        <v>1063</v>
      </c>
      <c r="K1057" s="72">
        <v>2701</v>
      </c>
      <c r="L1057" s="72">
        <v>2398</v>
      </c>
      <c r="M1057" s="28">
        <v>2079</v>
      </c>
      <c r="N1057" s="28">
        <v>2023</v>
      </c>
      <c r="O1057" s="28">
        <v>2858</v>
      </c>
      <c r="P1057" s="28">
        <v>2685</v>
      </c>
      <c r="Q1057" s="23">
        <f>P1057+O1057+N1057+M1057+L1057+K1057+J1057</f>
        <v>15807</v>
      </c>
    </row>
    <row r="1058" spans="1:17" x14ac:dyDescent="0.35">
      <c r="A1058" s="20" t="s">
        <v>119</v>
      </c>
      <c r="B1058" s="58">
        <f t="shared" ref="B1058:G1058" si="347">B1057+B1056+B1055+B1054+B1053</f>
        <v>2619</v>
      </c>
      <c r="C1058" s="58">
        <f t="shared" si="347"/>
        <v>3335</v>
      </c>
      <c r="D1058" s="58">
        <f t="shared" si="347"/>
        <v>3399</v>
      </c>
      <c r="E1058" s="58">
        <f t="shared" si="347"/>
        <v>4929</v>
      </c>
      <c r="F1058" s="58">
        <f t="shared" si="347"/>
        <v>5089</v>
      </c>
      <c r="G1058" s="58">
        <f t="shared" si="347"/>
        <v>3535</v>
      </c>
      <c r="H1058" s="66">
        <f>SUM(H1053:H1057)</f>
        <v>3495</v>
      </c>
      <c r="I1058" s="75">
        <f>SUM(I1053:I1057)</f>
        <v>26401</v>
      </c>
      <c r="J1058" s="66">
        <f>SUM(J1053:J1057)</f>
        <v>2176</v>
      </c>
      <c r="K1058" s="66">
        <f>SUM(K1053:K1057)</f>
        <v>3941</v>
      </c>
      <c r="L1058" s="66">
        <f>SUM(L1053:L1057)</f>
        <v>3698</v>
      </c>
      <c r="M1058" s="66">
        <f>M1057+M1056+M1055+M1054+M1053</f>
        <v>3190</v>
      </c>
      <c r="N1058" s="66">
        <f>N1057+N1056+N1055+N1054+N1053</f>
        <v>2833</v>
      </c>
      <c r="O1058" s="66">
        <f>SUM(O1053:O1057)</f>
        <v>3881</v>
      </c>
      <c r="P1058" s="58">
        <f>SUM(P1053:P1057)</f>
        <v>3755</v>
      </c>
      <c r="Q1058" s="66">
        <f>Q1057+Q1056+Q1055+Q1054+Q1053</f>
        <v>24116</v>
      </c>
    </row>
    <row r="1059" spans="1:17" x14ac:dyDescent="0.35">
      <c r="A1059" s="20" t="s">
        <v>4</v>
      </c>
      <c r="B1059" s="23">
        <v>1892</v>
      </c>
      <c r="C1059" s="23">
        <v>1739</v>
      </c>
      <c r="D1059" s="23">
        <v>1426</v>
      </c>
      <c r="E1059" s="28">
        <v>2220</v>
      </c>
      <c r="F1059" s="28">
        <v>2357</v>
      </c>
      <c r="G1059" s="28">
        <v>1654</v>
      </c>
      <c r="H1059" s="61">
        <v>1525</v>
      </c>
      <c r="I1059" s="23">
        <f t="shared" ref="I1059:I1064" si="348">H1059+G1059+F1059+E1059+D1059+C1059+B1059</f>
        <v>12813</v>
      </c>
      <c r="J1059" s="28">
        <v>514</v>
      </c>
      <c r="K1059" s="28">
        <v>1758</v>
      </c>
      <c r="L1059" s="28">
        <v>1473</v>
      </c>
      <c r="M1059" s="74">
        <v>2019</v>
      </c>
      <c r="N1059" s="28">
        <v>1900</v>
      </c>
      <c r="O1059" s="23">
        <v>2239</v>
      </c>
      <c r="P1059" s="23">
        <v>1850</v>
      </c>
      <c r="Q1059" s="23">
        <f>P1059+O1059+N1059+M1059+L1059+K1059+J1059</f>
        <v>11753</v>
      </c>
    </row>
    <row r="1060" spans="1:17" x14ac:dyDescent="0.35">
      <c r="A1060" s="20" t="s">
        <v>112</v>
      </c>
      <c r="B1060" s="28"/>
      <c r="C1060" s="28"/>
      <c r="D1060" s="28"/>
      <c r="E1060" s="28"/>
      <c r="F1060" s="28"/>
      <c r="G1060" s="28"/>
      <c r="H1060" s="28"/>
      <c r="I1060" s="23">
        <f t="shared" si="348"/>
        <v>0</v>
      </c>
      <c r="J1060" s="28">
        <v>0</v>
      </c>
      <c r="K1060" s="28">
        <v>0</v>
      </c>
      <c r="L1060" s="28">
        <v>0</v>
      </c>
      <c r="M1060" s="28">
        <v>0</v>
      </c>
      <c r="N1060" s="63">
        <v>0</v>
      </c>
      <c r="O1060" s="28">
        <v>0</v>
      </c>
      <c r="P1060" s="28">
        <v>0</v>
      </c>
      <c r="Q1060" s="23">
        <f>P1060+O1060+N1060+M1060+L1060+K1060+J1060</f>
        <v>0</v>
      </c>
    </row>
    <row r="1061" spans="1:17" x14ac:dyDescent="0.35">
      <c r="A1061" s="20" t="s">
        <v>2192</v>
      </c>
      <c r="B1061" s="28"/>
      <c r="C1061" s="28"/>
      <c r="D1061" s="28"/>
      <c r="E1061" s="63"/>
      <c r="F1061" s="63"/>
      <c r="G1061" s="28"/>
      <c r="H1061" s="28"/>
      <c r="I1061" s="23">
        <f t="shared" si="348"/>
        <v>0</v>
      </c>
      <c r="J1061" s="63">
        <v>0</v>
      </c>
      <c r="K1061" s="61">
        <v>0</v>
      </c>
      <c r="L1061" s="61">
        <v>0</v>
      </c>
      <c r="M1061" s="28">
        <v>0</v>
      </c>
      <c r="N1061" s="63">
        <v>0</v>
      </c>
      <c r="O1061" s="28">
        <v>0</v>
      </c>
      <c r="P1061" s="28">
        <v>0</v>
      </c>
      <c r="Q1061" s="23">
        <f>P1061+O1061+N1061+M1061+L1061+K1061+J1061</f>
        <v>0</v>
      </c>
    </row>
    <row r="1062" spans="1:17" x14ac:dyDescent="0.35">
      <c r="A1062" s="20" t="s">
        <v>2191</v>
      </c>
      <c r="B1062" s="28">
        <v>20</v>
      </c>
      <c r="C1062" s="28">
        <v>18</v>
      </c>
      <c r="D1062" s="28">
        <v>0</v>
      </c>
      <c r="E1062" s="63">
        <v>11</v>
      </c>
      <c r="F1062" s="63">
        <v>8</v>
      </c>
      <c r="G1062" s="28">
        <v>24</v>
      </c>
      <c r="H1062" s="28">
        <v>8</v>
      </c>
      <c r="I1062" s="23">
        <f t="shared" si="348"/>
        <v>89</v>
      </c>
      <c r="J1062" s="63">
        <v>0</v>
      </c>
      <c r="K1062" s="61">
        <v>14</v>
      </c>
      <c r="L1062" s="61">
        <v>0</v>
      </c>
      <c r="M1062" s="28">
        <v>26</v>
      </c>
      <c r="N1062" s="63">
        <v>26</v>
      </c>
      <c r="O1062" s="28">
        <v>10</v>
      </c>
      <c r="P1062" s="28">
        <v>0</v>
      </c>
      <c r="Q1062" s="23">
        <f>P1062+O1062+N1062+M1062+L1062+K1062+J1062</f>
        <v>76</v>
      </c>
    </row>
    <row r="1063" spans="1:17" x14ac:dyDescent="0.35">
      <c r="A1063" s="20" t="s">
        <v>116</v>
      </c>
      <c r="B1063" s="63"/>
      <c r="C1063" s="63"/>
      <c r="D1063" s="63"/>
      <c r="E1063" s="63"/>
      <c r="F1063" s="63"/>
      <c r="G1063" s="63"/>
      <c r="H1063" s="63"/>
      <c r="I1063" s="23">
        <f t="shared" si="348"/>
        <v>0</v>
      </c>
      <c r="J1063" s="63">
        <v>0</v>
      </c>
      <c r="K1063" s="61">
        <v>0</v>
      </c>
      <c r="L1063" s="61">
        <v>0</v>
      </c>
      <c r="M1063" s="63">
        <v>0</v>
      </c>
      <c r="N1063" s="63">
        <v>0</v>
      </c>
      <c r="O1063" s="63">
        <v>0</v>
      </c>
      <c r="P1063" s="28">
        <v>0</v>
      </c>
      <c r="Q1063" s="23">
        <f>P1063+O1063+N1060+M1063+L1061+K1061+J1063</f>
        <v>0</v>
      </c>
    </row>
    <row r="1064" spans="1:17" x14ac:dyDescent="0.35">
      <c r="A1064" s="20" t="s">
        <v>124</v>
      </c>
      <c r="B1064" s="63"/>
      <c r="C1064" s="63"/>
      <c r="D1064" s="63"/>
      <c r="E1064" s="63"/>
      <c r="F1064" s="63"/>
      <c r="G1064" s="63"/>
      <c r="H1064" s="63"/>
      <c r="I1064" s="23">
        <f t="shared" si="348"/>
        <v>0</v>
      </c>
      <c r="J1064" s="63">
        <v>0</v>
      </c>
      <c r="K1064" s="63">
        <v>0</v>
      </c>
      <c r="L1064" s="63">
        <v>0</v>
      </c>
      <c r="M1064" s="63">
        <v>0</v>
      </c>
      <c r="N1064" s="63">
        <v>0</v>
      </c>
      <c r="O1064" s="63">
        <v>0</v>
      </c>
      <c r="P1064" s="28">
        <v>0</v>
      </c>
      <c r="Q1064" s="23">
        <f>P1064+O1064+N1061+M1064+L1063+K1063+J1064</f>
        <v>0</v>
      </c>
    </row>
    <row r="1065" spans="1:17" x14ac:dyDescent="0.35">
      <c r="A1065" s="20" t="s">
        <v>118</v>
      </c>
      <c r="B1065" s="46">
        <f t="shared" ref="B1065:H1065" si="349">SUM(B1059:B1064)</f>
        <v>1912</v>
      </c>
      <c r="C1065" s="46">
        <f t="shared" si="349"/>
        <v>1757</v>
      </c>
      <c r="D1065" s="46">
        <f t="shared" si="349"/>
        <v>1426</v>
      </c>
      <c r="E1065" s="46">
        <f t="shared" si="349"/>
        <v>2231</v>
      </c>
      <c r="F1065" s="46">
        <f t="shared" si="349"/>
        <v>2365</v>
      </c>
      <c r="G1065" s="46">
        <f t="shared" si="349"/>
        <v>1678</v>
      </c>
      <c r="H1065" s="46">
        <f t="shared" si="349"/>
        <v>1533</v>
      </c>
      <c r="I1065" s="46">
        <f t="shared" ref="I1065:N1065" si="350">I1064+I1063+I1061+I1060+I1059</f>
        <v>12813</v>
      </c>
      <c r="J1065" s="46">
        <f t="shared" si="350"/>
        <v>514</v>
      </c>
      <c r="K1065" s="46">
        <f>K1064+K1063+K1062+K1061+K1060+K1059</f>
        <v>1772</v>
      </c>
      <c r="L1065" s="46">
        <f t="shared" si="350"/>
        <v>1473</v>
      </c>
      <c r="M1065" s="46">
        <f>M1064+M1063+M1062+M1061+M1060+M1059</f>
        <v>2045</v>
      </c>
      <c r="N1065" s="46">
        <f t="shared" si="350"/>
        <v>1900</v>
      </c>
      <c r="O1065" s="46">
        <f>SUM(O1059:O1064)</f>
        <v>2249</v>
      </c>
      <c r="P1065" s="46">
        <f>SUM(P1059:P1064)</f>
        <v>1850</v>
      </c>
      <c r="Q1065" s="46">
        <f>SUM(Q1059:Q1064)</f>
        <v>11829</v>
      </c>
    </row>
    <row r="1066" spans="1:17" x14ac:dyDescent="0.35">
      <c r="A1066" s="20" t="s">
        <v>99</v>
      </c>
      <c r="B1066" s="28">
        <v>833</v>
      </c>
      <c r="C1066" s="28">
        <v>676</v>
      </c>
      <c r="D1066" s="23">
        <v>836</v>
      </c>
      <c r="E1066" s="51">
        <v>232</v>
      </c>
      <c r="F1066" s="51">
        <v>229</v>
      </c>
      <c r="G1066" s="74">
        <v>188</v>
      </c>
      <c r="H1066" s="42">
        <v>203</v>
      </c>
      <c r="I1066" s="40">
        <f>H1066+G1066+F1066+E1066+D1066+C1066+B1066</f>
        <v>3197</v>
      </c>
      <c r="J1066" s="28">
        <v>121</v>
      </c>
      <c r="K1066" s="23">
        <v>200</v>
      </c>
      <c r="L1066" s="23">
        <v>201</v>
      </c>
      <c r="M1066" s="23">
        <v>215</v>
      </c>
      <c r="N1066" s="23">
        <v>199</v>
      </c>
      <c r="O1066" s="28">
        <v>184</v>
      </c>
      <c r="P1066" s="28">
        <v>234</v>
      </c>
      <c r="Q1066" s="40">
        <f>SUM(J1066:P1066)</f>
        <v>1354</v>
      </c>
    </row>
    <row r="1067" spans="1:17" x14ac:dyDescent="0.35">
      <c r="A1067" s="20" t="s">
        <v>7</v>
      </c>
      <c r="B1067" s="51">
        <v>417</v>
      </c>
      <c r="C1067" s="51">
        <v>914</v>
      </c>
      <c r="D1067" s="51">
        <v>1840</v>
      </c>
      <c r="E1067" s="51">
        <v>1739</v>
      </c>
      <c r="F1067" s="51">
        <v>1831</v>
      </c>
      <c r="G1067" s="51">
        <v>1791</v>
      </c>
      <c r="H1067" s="50">
        <v>1638</v>
      </c>
      <c r="I1067" s="40">
        <f>H1067+G1067+F1067+E1067+D1067+C1067+B1067</f>
        <v>10170</v>
      </c>
      <c r="J1067" s="28">
        <v>1570</v>
      </c>
      <c r="K1067" s="28">
        <v>1684</v>
      </c>
      <c r="L1067" s="28">
        <v>1733</v>
      </c>
      <c r="M1067" s="28">
        <v>1852</v>
      </c>
      <c r="N1067" s="23">
        <v>1532</v>
      </c>
      <c r="O1067" s="23">
        <v>1636</v>
      </c>
      <c r="P1067" s="23">
        <v>1716</v>
      </c>
      <c r="Q1067" s="40">
        <f>SUM(J1067:P1067)</f>
        <v>11723</v>
      </c>
    </row>
    <row r="1068" spans="1:17" x14ac:dyDescent="0.35">
      <c r="A1068" s="20" t="s">
        <v>103</v>
      </c>
      <c r="B1068" s="51">
        <v>730</v>
      </c>
      <c r="C1068" s="51">
        <v>629</v>
      </c>
      <c r="D1068" s="51">
        <v>716</v>
      </c>
      <c r="E1068" s="50">
        <v>740</v>
      </c>
      <c r="F1068" s="50">
        <v>764</v>
      </c>
      <c r="G1068" s="28">
        <v>721</v>
      </c>
      <c r="H1068" s="50">
        <v>730</v>
      </c>
      <c r="I1068" s="40">
        <f>H1068+G1068+F1068+E1068+D1068+C1068+B1068</f>
        <v>5030</v>
      </c>
      <c r="J1068" s="28">
        <v>735</v>
      </c>
      <c r="K1068" s="28">
        <v>737</v>
      </c>
      <c r="L1068" s="28">
        <v>748</v>
      </c>
      <c r="M1068" s="28">
        <v>740</v>
      </c>
      <c r="N1068" s="40">
        <v>727</v>
      </c>
      <c r="O1068" s="23">
        <v>739</v>
      </c>
      <c r="P1068" s="23">
        <v>742</v>
      </c>
      <c r="Q1068" s="40">
        <f>SUM(J1068:P1068)</f>
        <v>5168</v>
      </c>
    </row>
    <row r="1069" spans="1:17" x14ac:dyDescent="0.35">
      <c r="A1069" s="20" t="s">
        <v>1178</v>
      </c>
      <c r="B1069" s="50"/>
      <c r="C1069" s="50"/>
      <c r="D1069" s="50"/>
      <c r="E1069" s="28"/>
      <c r="F1069" s="28"/>
      <c r="G1069" s="50"/>
      <c r="H1069" s="28"/>
      <c r="I1069" s="28">
        <v>0</v>
      </c>
      <c r="J1069" s="28">
        <v>0</v>
      </c>
      <c r="K1069" s="59">
        <v>0</v>
      </c>
      <c r="L1069" s="59">
        <v>0</v>
      </c>
      <c r="M1069" s="28">
        <v>0</v>
      </c>
      <c r="N1069" s="73">
        <v>0</v>
      </c>
      <c r="O1069" s="23">
        <v>0</v>
      </c>
      <c r="P1069" s="23">
        <v>0</v>
      </c>
      <c r="Q1069" s="40">
        <f>SUM(J1069:P1069)</f>
        <v>0</v>
      </c>
    </row>
    <row r="1070" spans="1:17" x14ac:dyDescent="0.35">
      <c r="A1070" s="20" t="s">
        <v>1177</v>
      </c>
      <c r="B1070" s="28"/>
      <c r="C1070" s="28"/>
      <c r="D1070" s="28"/>
      <c r="E1070" s="28"/>
      <c r="F1070" s="28"/>
      <c r="G1070" s="28"/>
      <c r="H1070" s="73"/>
      <c r="I1070" s="73">
        <v>0</v>
      </c>
      <c r="J1070" s="73">
        <v>0</v>
      </c>
      <c r="K1070" s="73">
        <v>0</v>
      </c>
      <c r="L1070" s="73">
        <v>0</v>
      </c>
      <c r="M1070" s="73">
        <v>0</v>
      </c>
      <c r="N1070" s="73">
        <v>0</v>
      </c>
      <c r="O1070" s="40">
        <v>0</v>
      </c>
      <c r="P1070" s="40">
        <v>0</v>
      </c>
      <c r="Q1070" s="40">
        <f>SUM(J1070:P1070)</f>
        <v>0</v>
      </c>
    </row>
    <row r="1071" spans="1:17" x14ac:dyDescent="0.35">
      <c r="A1071" s="20" t="s">
        <v>120</v>
      </c>
      <c r="B1071" s="70">
        <f t="shared" ref="B1071:G1071" si="351">SUM(B1066:B1070)</f>
        <v>1980</v>
      </c>
      <c r="C1071" s="70">
        <f t="shared" si="351"/>
        <v>2219</v>
      </c>
      <c r="D1071" s="69">
        <f t="shared" si="351"/>
        <v>3392</v>
      </c>
      <c r="E1071" s="69">
        <f t="shared" si="351"/>
        <v>2711</v>
      </c>
      <c r="F1071" s="69">
        <f t="shared" si="351"/>
        <v>2824</v>
      </c>
      <c r="G1071" s="69">
        <f t="shared" si="351"/>
        <v>2700</v>
      </c>
      <c r="H1071" s="69">
        <f t="shared" ref="H1071:Q1071" si="352">H1070+H1069+H1068+H1067+H1066</f>
        <v>2571</v>
      </c>
      <c r="I1071" s="71">
        <f t="shared" si="352"/>
        <v>18397</v>
      </c>
      <c r="J1071" s="71">
        <f t="shared" si="352"/>
        <v>2426</v>
      </c>
      <c r="K1071" s="69">
        <f t="shared" si="352"/>
        <v>2621</v>
      </c>
      <c r="L1071" s="69">
        <f t="shared" si="352"/>
        <v>2682</v>
      </c>
      <c r="M1071" s="69">
        <f t="shared" si="352"/>
        <v>2807</v>
      </c>
      <c r="N1071" s="69">
        <f t="shared" si="352"/>
        <v>2458</v>
      </c>
      <c r="O1071" s="69">
        <f t="shared" si="352"/>
        <v>2559</v>
      </c>
      <c r="P1071" s="71">
        <f t="shared" si="352"/>
        <v>2692</v>
      </c>
      <c r="Q1071" s="69">
        <f t="shared" si="352"/>
        <v>18245</v>
      </c>
    </row>
    <row r="1072" spans="1:17" x14ac:dyDescent="0.35">
      <c r="A1072" s="20" t="s">
        <v>11</v>
      </c>
      <c r="B1072" s="57">
        <f t="shared" ref="B1072:Q1072" si="353">B1071+B1065+B1058</f>
        <v>6511</v>
      </c>
      <c r="C1072" s="57">
        <f t="shared" si="353"/>
        <v>7311</v>
      </c>
      <c r="D1072" s="57">
        <f t="shared" si="353"/>
        <v>8217</v>
      </c>
      <c r="E1072" s="57">
        <f t="shared" si="353"/>
        <v>9871</v>
      </c>
      <c r="F1072" s="57">
        <f t="shared" si="353"/>
        <v>10278</v>
      </c>
      <c r="G1072" s="57">
        <f t="shared" si="353"/>
        <v>7913</v>
      </c>
      <c r="H1072" s="57">
        <f t="shared" si="353"/>
        <v>7599</v>
      </c>
      <c r="I1072" s="57">
        <f t="shared" si="353"/>
        <v>57611</v>
      </c>
      <c r="J1072" s="57">
        <f t="shared" si="353"/>
        <v>5116</v>
      </c>
      <c r="K1072" s="57">
        <f>K1071+K1065+K1058</f>
        <v>8334</v>
      </c>
      <c r="L1072" s="57">
        <f>L1071+L1065+L1058</f>
        <v>7853</v>
      </c>
      <c r="M1072" s="57">
        <f t="shared" si="353"/>
        <v>8042</v>
      </c>
      <c r="N1072" s="57">
        <f t="shared" si="353"/>
        <v>7191</v>
      </c>
      <c r="O1072" s="57">
        <f t="shared" si="353"/>
        <v>8689</v>
      </c>
      <c r="P1072" s="57">
        <f t="shared" si="353"/>
        <v>8297</v>
      </c>
      <c r="Q1072" s="57">
        <f t="shared" si="353"/>
        <v>54190</v>
      </c>
    </row>
    <row r="1074" spans="1:17" ht="15.5" x14ac:dyDescent="0.35">
      <c r="A1074" s="20" t="s">
        <v>1</v>
      </c>
      <c r="B1074" s="64" t="s">
        <v>1487</v>
      </c>
      <c r="C1074" s="64" t="s">
        <v>1488</v>
      </c>
      <c r="D1074" s="64" t="s">
        <v>1489</v>
      </c>
      <c r="E1074" s="64" t="s">
        <v>1490</v>
      </c>
      <c r="F1074" s="64" t="s">
        <v>1491</v>
      </c>
      <c r="G1074" s="64" t="s">
        <v>1492</v>
      </c>
      <c r="H1074" s="64" t="s">
        <v>1493</v>
      </c>
      <c r="I1074" s="65" t="s">
        <v>1545</v>
      </c>
      <c r="J1074" s="64" t="s">
        <v>1508</v>
      </c>
      <c r="K1074" s="64" t="s">
        <v>1546</v>
      </c>
      <c r="L1074" s="64" t="s">
        <v>1559</v>
      </c>
      <c r="M1074" s="64" t="s">
        <v>1548</v>
      </c>
      <c r="N1074" s="64" t="s">
        <v>1549</v>
      </c>
      <c r="O1074" s="64" t="s">
        <v>1550</v>
      </c>
      <c r="P1074" s="64" t="s">
        <v>1551</v>
      </c>
      <c r="Q1074" s="65" t="s">
        <v>2202</v>
      </c>
    </row>
    <row r="1075" spans="1:17" x14ac:dyDescent="0.35">
      <c r="A1075" s="20" t="s">
        <v>2</v>
      </c>
      <c r="B1075" s="28">
        <v>308</v>
      </c>
      <c r="C1075" s="28">
        <v>213</v>
      </c>
      <c r="D1075" s="23">
        <v>370</v>
      </c>
      <c r="E1075" s="28">
        <v>353</v>
      </c>
      <c r="F1075" s="28">
        <v>366</v>
      </c>
      <c r="G1075" s="74">
        <v>351</v>
      </c>
      <c r="H1075" s="37">
        <v>365</v>
      </c>
      <c r="I1075" s="23">
        <f>H1075+G1075+F1075+E1075+D1075+C1075+B1075</f>
        <v>2326</v>
      </c>
      <c r="J1075" s="28">
        <v>364</v>
      </c>
      <c r="K1075" s="40">
        <v>195</v>
      </c>
      <c r="L1075" s="40">
        <v>300</v>
      </c>
      <c r="M1075" s="74">
        <v>330</v>
      </c>
      <c r="N1075" s="23">
        <v>350</v>
      </c>
      <c r="O1075" s="28">
        <v>393</v>
      </c>
      <c r="P1075" s="28">
        <v>347</v>
      </c>
      <c r="Q1075" s="40">
        <f>P1075+O1075+N1075+M1075+L1075+K1075+J1075</f>
        <v>2279</v>
      </c>
    </row>
    <row r="1076" spans="1:17" x14ac:dyDescent="0.35">
      <c r="A1076" s="20" t="s">
        <v>3</v>
      </c>
      <c r="B1076" s="28">
        <v>647</v>
      </c>
      <c r="C1076" s="28">
        <v>665</v>
      </c>
      <c r="D1076" s="23">
        <v>641</v>
      </c>
      <c r="E1076" s="28">
        <v>683</v>
      </c>
      <c r="F1076" s="28">
        <v>660</v>
      </c>
      <c r="G1076" s="28">
        <v>671</v>
      </c>
      <c r="H1076" s="40">
        <v>555</v>
      </c>
      <c r="I1076" s="23">
        <f>H1076+G1076+F1076+E1076+D1076+C1076+B1076</f>
        <v>4522</v>
      </c>
      <c r="J1076" s="40">
        <v>696</v>
      </c>
      <c r="K1076" s="28">
        <v>682</v>
      </c>
      <c r="L1076" s="28">
        <v>684</v>
      </c>
      <c r="M1076" s="40">
        <v>569</v>
      </c>
      <c r="N1076" s="51">
        <v>681</v>
      </c>
      <c r="O1076" s="23">
        <v>681</v>
      </c>
      <c r="P1076" s="23">
        <v>691</v>
      </c>
      <c r="Q1076" s="40">
        <f>P1076+O1076+N1076+M1076+L1076+K1076+J1076</f>
        <v>4684</v>
      </c>
    </row>
    <row r="1077" spans="1:17" x14ac:dyDescent="0.35">
      <c r="A1077" s="20" t="s">
        <v>100</v>
      </c>
      <c r="B1077" s="28">
        <v>0</v>
      </c>
      <c r="C1077" s="28">
        <v>0</v>
      </c>
      <c r="D1077" s="23">
        <v>0</v>
      </c>
      <c r="E1077" s="28">
        <v>0</v>
      </c>
      <c r="F1077" s="28">
        <v>200</v>
      </c>
      <c r="G1077" s="28">
        <v>300</v>
      </c>
      <c r="H1077" s="51">
        <v>260</v>
      </c>
      <c r="I1077" s="40">
        <f>H1077+G1077+F1077+E1077+D1077+C1077+B1077</f>
        <v>760</v>
      </c>
      <c r="J1077" s="51">
        <v>256</v>
      </c>
      <c r="K1077" s="51">
        <v>260</v>
      </c>
      <c r="L1077" s="51">
        <v>250</v>
      </c>
      <c r="M1077" s="51">
        <v>260</v>
      </c>
      <c r="N1077" s="28">
        <v>260</v>
      </c>
      <c r="O1077" s="51">
        <v>280</v>
      </c>
      <c r="P1077" s="51">
        <v>290</v>
      </c>
      <c r="Q1077" s="40">
        <f>P1077+O1077+N1076+M1077+L1077+K1077+J1077</f>
        <v>2277</v>
      </c>
    </row>
    <row r="1078" spans="1:17" x14ac:dyDescent="0.35">
      <c r="A1078" s="20" t="s">
        <v>115</v>
      </c>
      <c r="B1078" s="28">
        <v>0</v>
      </c>
      <c r="C1078" s="28">
        <v>0</v>
      </c>
      <c r="D1078" s="28">
        <v>0</v>
      </c>
      <c r="E1078" s="28">
        <v>0</v>
      </c>
      <c r="F1078" s="28">
        <v>0</v>
      </c>
      <c r="G1078" s="28">
        <v>0</v>
      </c>
      <c r="H1078" s="28">
        <v>41</v>
      </c>
      <c r="I1078" s="23">
        <f>H1078+G1078+F1078+E1078+D1078+C1078+B1078</f>
        <v>41</v>
      </c>
      <c r="J1078" s="28">
        <v>0</v>
      </c>
      <c r="K1078" s="42">
        <v>0</v>
      </c>
      <c r="L1078" s="42">
        <v>0</v>
      </c>
      <c r="M1078" s="28">
        <v>0</v>
      </c>
      <c r="N1078" s="42">
        <v>0</v>
      </c>
      <c r="O1078" s="28">
        <v>0</v>
      </c>
      <c r="P1078" s="28">
        <v>0</v>
      </c>
      <c r="Q1078" s="23">
        <f>P1078+O1078+N1078+M1078+L1078+K1078+J1078</f>
        <v>0</v>
      </c>
    </row>
    <row r="1079" spans="1:17" x14ac:dyDescent="0.35">
      <c r="A1079" s="20" t="s">
        <v>125</v>
      </c>
      <c r="B1079" s="28">
        <v>3057</v>
      </c>
      <c r="C1079" s="28">
        <v>1830</v>
      </c>
      <c r="D1079" s="23">
        <v>3557</v>
      </c>
      <c r="E1079" s="28">
        <v>3629</v>
      </c>
      <c r="F1079" s="28">
        <v>3059</v>
      </c>
      <c r="G1079" s="28">
        <v>2418</v>
      </c>
      <c r="H1079" s="59">
        <v>3110</v>
      </c>
      <c r="I1079" s="23">
        <f>SUM(B1079:H1079)</f>
        <v>20660</v>
      </c>
      <c r="J1079" s="28">
        <v>3860</v>
      </c>
      <c r="K1079" s="72">
        <v>2675</v>
      </c>
      <c r="L1079" s="72">
        <v>1210</v>
      </c>
      <c r="M1079" s="28">
        <v>3564</v>
      </c>
      <c r="N1079" s="28">
        <v>2651</v>
      </c>
      <c r="O1079" s="28">
        <v>2343</v>
      </c>
      <c r="P1079" s="28">
        <v>2141</v>
      </c>
      <c r="Q1079" s="23">
        <f>P1079+O1079+N1079+M1079+L1079+K1079+J1079</f>
        <v>18444</v>
      </c>
    </row>
    <row r="1080" spans="1:17" x14ac:dyDescent="0.35">
      <c r="A1080" s="20" t="s">
        <v>119</v>
      </c>
      <c r="B1080" s="58">
        <f t="shared" ref="B1080:G1080" si="354">B1079+B1078+B1077+B1076+B1075</f>
        <v>4012</v>
      </c>
      <c r="C1080" s="58">
        <f t="shared" si="354"/>
        <v>2708</v>
      </c>
      <c r="D1080" s="58">
        <f t="shared" si="354"/>
        <v>4568</v>
      </c>
      <c r="E1080" s="58">
        <f t="shared" si="354"/>
        <v>4665</v>
      </c>
      <c r="F1080" s="58">
        <f t="shared" si="354"/>
        <v>4285</v>
      </c>
      <c r="G1080" s="58">
        <f t="shared" si="354"/>
        <v>3740</v>
      </c>
      <c r="H1080" s="66">
        <f>SUM(H1075:H1079)</f>
        <v>4331</v>
      </c>
      <c r="I1080" s="75">
        <f>SUM(I1075:I1079)</f>
        <v>28309</v>
      </c>
      <c r="J1080" s="66">
        <f>SUM(J1075:J1079)</f>
        <v>5176</v>
      </c>
      <c r="K1080" s="66">
        <f>SUM(K1075:K1079)</f>
        <v>3812</v>
      </c>
      <c r="L1080" s="66">
        <f>SUM(L1075:L1079)</f>
        <v>2444</v>
      </c>
      <c r="M1080" s="66">
        <f>M1079+M1078+M1077+M1076+M1075</f>
        <v>4723</v>
      </c>
      <c r="N1080" s="66">
        <f>N1079+N1078+N1077+N1076+N1075</f>
        <v>3942</v>
      </c>
      <c r="O1080" s="66">
        <f>SUM(O1075:O1079)</f>
        <v>3697</v>
      </c>
      <c r="P1080" s="58">
        <f>SUM(P1075:P1079)</f>
        <v>3469</v>
      </c>
      <c r="Q1080" s="66">
        <f>Q1079+Q1078+Q1077+Q1076+Q1075</f>
        <v>27684</v>
      </c>
    </row>
    <row r="1081" spans="1:17" x14ac:dyDescent="0.35">
      <c r="A1081" s="20" t="s">
        <v>4</v>
      </c>
      <c r="B1081" s="23">
        <v>1619</v>
      </c>
      <c r="C1081" s="23">
        <v>2055</v>
      </c>
      <c r="D1081" s="23">
        <v>2280</v>
      </c>
      <c r="E1081" s="28">
        <v>2186</v>
      </c>
      <c r="F1081" s="28">
        <v>2297</v>
      </c>
      <c r="G1081" s="28">
        <v>2133</v>
      </c>
      <c r="H1081" s="61">
        <v>2263</v>
      </c>
      <c r="I1081" s="23">
        <f t="shared" ref="I1081:I1086" si="355">H1081+G1081+F1081+E1081+D1081+C1081+B1081</f>
        <v>14833</v>
      </c>
      <c r="J1081" s="28">
        <v>2120</v>
      </c>
      <c r="K1081" s="28">
        <v>1963</v>
      </c>
      <c r="L1081" s="28">
        <v>1068</v>
      </c>
      <c r="M1081" s="74">
        <v>2162</v>
      </c>
      <c r="N1081" s="28">
        <v>1640</v>
      </c>
      <c r="O1081" s="23">
        <v>2102</v>
      </c>
      <c r="P1081" s="23">
        <v>2333</v>
      </c>
      <c r="Q1081" s="23">
        <f>P1081+O1081+N1081+M1081+L1081+K1081+J1081</f>
        <v>13388</v>
      </c>
    </row>
    <row r="1082" spans="1:17" x14ac:dyDescent="0.35">
      <c r="A1082" s="20" t="s">
        <v>112</v>
      </c>
      <c r="B1082" s="28">
        <v>0</v>
      </c>
      <c r="C1082" s="28">
        <v>0</v>
      </c>
      <c r="D1082" s="28">
        <v>0</v>
      </c>
      <c r="E1082" s="28">
        <v>0</v>
      </c>
      <c r="F1082" s="28">
        <v>0</v>
      </c>
      <c r="G1082" s="28">
        <v>0</v>
      </c>
      <c r="H1082" s="28">
        <v>0</v>
      </c>
      <c r="I1082" s="23">
        <f t="shared" si="355"/>
        <v>0</v>
      </c>
      <c r="J1082" s="28">
        <v>0</v>
      </c>
      <c r="K1082" s="28">
        <v>0</v>
      </c>
      <c r="L1082" s="28">
        <v>0</v>
      </c>
      <c r="M1082" s="28">
        <v>0</v>
      </c>
      <c r="N1082" s="63">
        <v>0</v>
      </c>
      <c r="O1082" s="63">
        <v>0</v>
      </c>
      <c r="P1082" s="63">
        <v>0</v>
      </c>
      <c r="Q1082" s="23">
        <f>P1082+O1082+N1082+M1082+L1082+K1082+J1082</f>
        <v>0</v>
      </c>
    </row>
    <row r="1083" spans="1:17" x14ac:dyDescent="0.35">
      <c r="A1083" s="20" t="s">
        <v>2192</v>
      </c>
      <c r="B1083" s="28">
        <v>0</v>
      </c>
      <c r="C1083" s="28">
        <v>0</v>
      </c>
      <c r="D1083" s="28">
        <v>0</v>
      </c>
      <c r="E1083" s="28">
        <v>0</v>
      </c>
      <c r="F1083" s="28">
        <v>0</v>
      </c>
      <c r="G1083" s="28">
        <v>0</v>
      </c>
      <c r="H1083" s="28">
        <v>0</v>
      </c>
      <c r="I1083" s="23">
        <f t="shared" si="355"/>
        <v>0</v>
      </c>
      <c r="J1083" s="63">
        <v>0</v>
      </c>
      <c r="K1083" s="61">
        <v>0</v>
      </c>
      <c r="L1083" s="61">
        <v>0</v>
      </c>
      <c r="M1083" s="28">
        <v>0</v>
      </c>
      <c r="N1083" s="63">
        <v>0</v>
      </c>
      <c r="O1083" s="63">
        <v>0</v>
      </c>
      <c r="P1083" s="63">
        <v>0</v>
      </c>
      <c r="Q1083" s="23">
        <f>P1083+O1083+N1083+M1083+L1083+K1083+J1083</f>
        <v>0</v>
      </c>
    </row>
    <row r="1084" spans="1:17" x14ac:dyDescent="0.35">
      <c r="A1084" s="20" t="s">
        <v>2191</v>
      </c>
      <c r="B1084" s="28">
        <v>0</v>
      </c>
      <c r="C1084" s="28">
        <v>16</v>
      </c>
      <c r="D1084" s="28">
        <v>0</v>
      </c>
      <c r="E1084" s="63">
        <v>12</v>
      </c>
      <c r="F1084" s="63">
        <v>16</v>
      </c>
      <c r="G1084" s="28">
        <v>0</v>
      </c>
      <c r="H1084" s="28">
        <v>16</v>
      </c>
      <c r="I1084" s="23">
        <f t="shared" si="355"/>
        <v>60</v>
      </c>
      <c r="J1084" s="63">
        <v>12</v>
      </c>
      <c r="K1084" s="61">
        <v>15</v>
      </c>
      <c r="L1084" s="61">
        <v>0</v>
      </c>
      <c r="M1084" s="28">
        <v>9</v>
      </c>
      <c r="N1084" s="63">
        <v>8</v>
      </c>
      <c r="O1084" s="28">
        <v>0</v>
      </c>
      <c r="P1084" s="28">
        <v>10</v>
      </c>
      <c r="Q1084" s="23">
        <f>P1084+O1084+N1084+M1084+L1084+K1084+J1084</f>
        <v>54</v>
      </c>
    </row>
    <row r="1085" spans="1:17" x14ac:dyDescent="0.35">
      <c r="A1085" s="20" t="s">
        <v>116</v>
      </c>
      <c r="B1085" s="63">
        <v>0</v>
      </c>
      <c r="C1085" s="63">
        <v>0</v>
      </c>
      <c r="D1085" s="63">
        <v>0</v>
      </c>
      <c r="E1085" s="63">
        <v>0</v>
      </c>
      <c r="F1085" s="63">
        <v>0</v>
      </c>
      <c r="G1085" s="63">
        <v>0</v>
      </c>
      <c r="H1085" s="63"/>
      <c r="I1085" s="23">
        <f t="shared" si="355"/>
        <v>0</v>
      </c>
      <c r="J1085" s="63">
        <v>0</v>
      </c>
      <c r="K1085" s="61">
        <v>0</v>
      </c>
      <c r="L1085" s="61">
        <v>0</v>
      </c>
      <c r="M1085" s="63">
        <v>0</v>
      </c>
      <c r="N1085" s="63">
        <v>0</v>
      </c>
      <c r="O1085" s="63">
        <v>0</v>
      </c>
      <c r="P1085" s="28">
        <v>0</v>
      </c>
      <c r="Q1085" s="23">
        <f>P1085+O1085+N1082+M1085+L1083+K1083+J1085</f>
        <v>0</v>
      </c>
    </row>
    <row r="1086" spans="1:17" x14ac:dyDescent="0.35">
      <c r="A1086" s="20" t="s">
        <v>124</v>
      </c>
      <c r="B1086" s="63">
        <v>0</v>
      </c>
      <c r="C1086" s="63">
        <v>0</v>
      </c>
      <c r="D1086" s="63">
        <v>0</v>
      </c>
      <c r="E1086" s="63">
        <v>0</v>
      </c>
      <c r="F1086" s="63">
        <v>0</v>
      </c>
      <c r="G1086" s="63">
        <v>0</v>
      </c>
      <c r="H1086" s="63"/>
      <c r="I1086" s="23">
        <f t="shared" si="355"/>
        <v>0</v>
      </c>
      <c r="J1086" s="63">
        <v>0</v>
      </c>
      <c r="K1086" s="63">
        <v>0</v>
      </c>
      <c r="L1086" s="63">
        <v>0</v>
      </c>
      <c r="M1086" s="63">
        <v>0</v>
      </c>
      <c r="N1086" s="63">
        <v>0</v>
      </c>
      <c r="O1086" s="63">
        <v>0</v>
      </c>
      <c r="P1086" s="28">
        <v>0</v>
      </c>
      <c r="Q1086" s="23">
        <f>P1086+O1086+N1083+M1086+L1085+K1085+J1086</f>
        <v>0</v>
      </c>
    </row>
    <row r="1087" spans="1:17" x14ac:dyDescent="0.35">
      <c r="A1087" s="20" t="s">
        <v>118</v>
      </c>
      <c r="B1087" s="46">
        <f t="shared" ref="B1087:H1087" si="356">SUM(B1081:B1086)</f>
        <v>1619</v>
      </c>
      <c r="C1087" s="46">
        <f t="shared" si="356"/>
        <v>2071</v>
      </c>
      <c r="D1087" s="46">
        <f t="shared" si="356"/>
        <v>2280</v>
      </c>
      <c r="E1087" s="46">
        <f t="shared" si="356"/>
        <v>2198</v>
      </c>
      <c r="F1087" s="46">
        <f t="shared" si="356"/>
        <v>2313</v>
      </c>
      <c r="G1087" s="46">
        <f t="shared" si="356"/>
        <v>2133</v>
      </c>
      <c r="H1087" s="46">
        <f t="shared" si="356"/>
        <v>2279</v>
      </c>
      <c r="I1087" s="46">
        <f t="shared" ref="I1087" si="357">I1086+I1085+I1083+I1082+I1081</f>
        <v>14833</v>
      </c>
      <c r="J1087" s="46">
        <f>J1086+J1085+J1084+J1083+J1082+J1081</f>
        <v>2132</v>
      </c>
      <c r="K1087" s="46">
        <f>K1086+K1085+K1084+K1083+K1082+K1081</f>
        <v>1978</v>
      </c>
      <c r="L1087" s="46">
        <f t="shared" ref="L1087" si="358">L1086+L1085+L1083+L1082+L1081</f>
        <v>1068</v>
      </c>
      <c r="M1087" s="46">
        <f>M1086+M1085+M1084+M1083+M1082+M1081</f>
        <v>2171</v>
      </c>
      <c r="N1087" s="46">
        <f>N1086+N1085+N1084+N1083+N1082+N1081</f>
        <v>1648</v>
      </c>
      <c r="O1087" s="46">
        <f>SUM(O1081:O1086)</f>
        <v>2102</v>
      </c>
      <c r="P1087" s="46">
        <f>SUM(P1081:P1086)</f>
        <v>2343</v>
      </c>
      <c r="Q1087" s="46">
        <f>SUM(Q1081:Q1086)</f>
        <v>13442</v>
      </c>
    </row>
    <row r="1088" spans="1:17" x14ac:dyDescent="0.35">
      <c r="A1088" s="20" t="s">
        <v>99</v>
      </c>
      <c r="B1088" s="28">
        <v>234</v>
      </c>
      <c r="C1088" s="28">
        <v>213</v>
      </c>
      <c r="D1088" s="23">
        <v>210</v>
      </c>
      <c r="E1088" s="51">
        <v>249</v>
      </c>
      <c r="F1088" s="51">
        <v>215</v>
      </c>
      <c r="G1088" s="74">
        <v>128</v>
      </c>
      <c r="H1088" s="42">
        <v>242</v>
      </c>
      <c r="I1088" s="40">
        <f>H1088+G1088+F1088+E1088+D1088+C1088+B1088</f>
        <v>1491</v>
      </c>
      <c r="J1088" s="28">
        <v>226</v>
      </c>
      <c r="K1088" s="23">
        <v>230</v>
      </c>
      <c r="L1088" s="23">
        <v>202</v>
      </c>
      <c r="M1088" s="23">
        <v>202</v>
      </c>
      <c r="N1088" s="23">
        <v>204</v>
      </c>
      <c r="O1088" s="28">
        <v>196</v>
      </c>
      <c r="P1088" s="28">
        <v>180</v>
      </c>
      <c r="Q1088" s="40">
        <f>SUM(J1088:P1088)</f>
        <v>1440</v>
      </c>
    </row>
    <row r="1089" spans="1:17" x14ac:dyDescent="0.35">
      <c r="A1089" s="20" t="s">
        <v>7</v>
      </c>
      <c r="B1089" s="51">
        <v>1255</v>
      </c>
      <c r="C1089" s="51">
        <v>1900</v>
      </c>
      <c r="D1089" s="51">
        <v>1672</v>
      </c>
      <c r="E1089" s="51">
        <v>1684</v>
      </c>
      <c r="F1089" s="51">
        <v>1647</v>
      </c>
      <c r="G1089" s="51">
        <v>1766</v>
      </c>
      <c r="H1089" s="50">
        <v>1710</v>
      </c>
      <c r="I1089" s="40">
        <f>H1089+G1089+F1089+E1089+D1089+C1089+B1089</f>
        <v>11634</v>
      </c>
      <c r="J1089" s="28">
        <v>1764</v>
      </c>
      <c r="K1089" s="28">
        <v>1403</v>
      </c>
      <c r="L1089" s="28">
        <v>1825</v>
      </c>
      <c r="M1089" s="28">
        <v>1834</v>
      </c>
      <c r="N1089" s="23">
        <v>1859</v>
      </c>
      <c r="O1089" s="23">
        <v>1871</v>
      </c>
      <c r="P1089" s="23">
        <v>1639</v>
      </c>
      <c r="Q1089" s="40">
        <f>SUM(J1089:P1089)</f>
        <v>12195</v>
      </c>
    </row>
    <row r="1090" spans="1:17" x14ac:dyDescent="0.35">
      <c r="A1090" s="20" t="s">
        <v>103</v>
      </c>
      <c r="B1090" s="51">
        <v>696</v>
      </c>
      <c r="C1090" s="51">
        <v>740</v>
      </c>
      <c r="D1090" s="51">
        <v>735</v>
      </c>
      <c r="E1090" s="50">
        <v>687</v>
      </c>
      <c r="F1090" s="50">
        <v>437</v>
      </c>
      <c r="G1090" s="28">
        <v>719</v>
      </c>
      <c r="H1090" s="50">
        <v>744</v>
      </c>
      <c r="I1090" s="40">
        <f>H1090+G1090+F1090+E1090+D1090+C1090+B1090</f>
        <v>4758</v>
      </c>
      <c r="J1090" s="28">
        <v>707</v>
      </c>
      <c r="K1090" s="28">
        <v>767</v>
      </c>
      <c r="L1090" s="28">
        <v>728</v>
      </c>
      <c r="M1090" s="28">
        <v>742</v>
      </c>
      <c r="N1090" s="40">
        <v>742</v>
      </c>
      <c r="O1090" s="23">
        <v>735</v>
      </c>
      <c r="P1090" s="23">
        <v>745</v>
      </c>
      <c r="Q1090" s="40">
        <f>SUM(J1090:P1090)</f>
        <v>5166</v>
      </c>
    </row>
    <row r="1091" spans="1:17" x14ac:dyDescent="0.35">
      <c r="A1091" s="20" t="s">
        <v>1178</v>
      </c>
      <c r="B1091" s="50">
        <v>0</v>
      </c>
      <c r="C1091" s="50">
        <v>0</v>
      </c>
      <c r="D1091" s="50">
        <v>0</v>
      </c>
      <c r="E1091" s="50">
        <v>0</v>
      </c>
      <c r="F1091" s="50">
        <v>0</v>
      </c>
      <c r="G1091" s="50">
        <v>0</v>
      </c>
      <c r="H1091" s="50">
        <v>0</v>
      </c>
      <c r="I1091" s="28">
        <v>0</v>
      </c>
      <c r="J1091" s="28">
        <v>0</v>
      </c>
      <c r="K1091" s="59">
        <v>0</v>
      </c>
      <c r="L1091" s="59">
        <v>0</v>
      </c>
      <c r="M1091" s="28">
        <v>0</v>
      </c>
      <c r="N1091" s="73">
        <v>0</v>
      </c>
      <c r="O1091" s="73">
        <v>0</v>
      </c>
      <c r="P1091" s="73">
        <v>0</v>
      </c>
      <c r="Q1091" s="40">
        <f>SUM(J1091:P1091)</f>
        <v>0</v>
      </c>
    </row>
    <row r="1092" spans="1:17" x14ac:dyDescent="0.35">
      <c r="A1092" s="20" t="s">
        <v>1177</v>
      </c>
      <c r="B1092" s="50">
        <v>0</v>
      </c>
      <c r="C1092" s="50">
        <v>0</v>
      </c>
      <c r="D1092" s="50">
        <v>0</v>
      </c>
      <c r="E1092" s="50">
        <v>0</v>
      </c>
      <c r="F1092" s="50">
        <v>0</v>
      </c>
      <c r="G1092" s="50">
        <v>0</v>
      </c>
      <c r="H1092" s="50">
        <v>0</v>
      </c>
      <c r="I1092" s="73">
        <v>0</v>
      </c>
      <c r="J1092" s="73">
        <v>0</v>
      </c>
      <c r="K1092" s="73">
        <v>0</v>
      </c>
      <c r="L1092" s="73">
        <v>0</v>
      </c>
      <c r="M1092" s="73">
        <v>0</v>
      </c>
      <c r="N1092" s="73">
        <v>0</v>
      </c>
      <c r="O1092" s="73">
        <v>0</v>
      </c>
      <c r="P1092" s="73">
        <v>0</v>
      </c>
      <c r="Q1092" s="40">
        <f>SUM(J1092:P1092)</f>
        <v>0</v>
      </c>
    </row>
    <row r="1093" spans="1:17" x14ac:dyDescent="0.35">
      <c r="A1093" s="20" t="s">
        <v>120</v>
      </c>
      <c r="B1093" s="70">
        <f t="shared" ref="B1093:G1093" si="359">SUM(B1088:B1092)</f>
        <v>2185</v>
      </c>
      <c r="C1093" s="70">
        <f t="shared" si="359"/>
        <v>2853</v>
      </c>
      <c r="D1093" s="69">
        <f t="shared" si="359"/>
        <v>2617</v>
      </c>
      <c r="E1093" s="69">
        <f t="shared" si="359"/>
        <v>2620</v>
      </c>
      <c r="F1093" s="69">
        <f t="shared" si="359"/>
        <v>2299</v>
      </c>
      <c r="G1093" s="69">
        <f t="shared" si="359"/>
        <v>2613</v>
      </c>
      <c r="H1093" s="69">
        <f t="shared" ref="H1093:Q1093" si="360">H1092+H1091+H1090+H1089+H1088</f>
        <v>2696</v>
      </c>
      <c r="I1093" s="71">
        <f t="shared" si="360"/>
        <v>17883</v>
      </c>
      <c r="J1093" s="71">
        <f t="shared" si="360"/>
        <v>2697</v>
      </c>
      <c r="K1093" s="69">
        <f t="shared" si="360"/>
        <v>2400</v>
      </c>
      <c r="L1093" s="69">
        <f t="shared" si="360"/>
        <v>2755</v>
      </c>
      <c r="M1093" s="69">
        <f t="shared" si="360"/>
        <v>2778</v>
      </c>
      <c r="N1093" s="69">
        <f t="shared" si="360"/>
        <v>2805</v>
      </c>
      <c r="O1093" s="69">
        <f t="shared" si="360"/>
        <v>2802</v>
      </c>
      <c r="P1093" s="71">
        <f t="shared" si="360"/>
        <v>2564</v>
      </c>
      <c r="Q1093" s="69">
        <f t="shared" si="360"/>
        <v>18801</v>
      </c>
    </row>
    <row r="1094" spans="1:17" x14ac:dyDescent="0.35">
      <c r="A1094" s="20" t="s">
        <v>11</v>
      </c>
      <c r="B1094" s="57">
        <f t="shared" ref="B1094:J1094" si="361">B1093+B1087+B1080</f>
        <v>7816</v>
      </c>
      <c r="C1094" s="57">
        <f t="shared" si="361"/>
        <v>7632</v>
      </c>
      <c r="D1094" s="57">
        <f t="shared" si="361"/>
        <v>9465</v>
      </c>
      <c r="E1094" s="57">
        <f t="shared" si="361"/>
        <v>9483</v>
      </c>
      <c r="F1094" s="57">
        <f t="shared" si="361"/>
        <v>8897</v>
      </c>
      <c r="G1094" s="57">
        <f t="shared" si="361"/>
        <v>8486</v>
      </c>
      <c r="H1094" s="57">
        <f t="shared" si="361"/>
        <v>9306</v>
      </c>
      <c r="I1094" s="57">
        <f t="shared" si="361"/>
        <v>61025</v>
      </c>
      <c r="J1094" s="57">
        <f t="shared" si="361"/>
        <v>10005</v>
      </c>
      <c r="K1094" s="57">
        <f>K1093+K1087+K1080</f>
        <v>8190</v>
      </c>
      <c r="L1094" s="57">
        <f>L1093+L1087+L1080</f>
        <v>6267</v>
      </c>
      <c r="M1094" s="57">
        <f t="shared" ref="M1094:Q1094" si="362">M1093+M1087+M1080</f>
        <v>9672</v>
      </c>
      <c r="N1094" s="57">
        <f t="shared" si="362"/>
        <v>8395</v>
      </c>
      <c r="O1094" s="57">
        <f t="shared" si="362"/>
        <v>8601</v>
      </c>
      <c r="P1094" s="57">
        <f t="shared" si="362"/>
        <v>8376</v>
      </c>
      <c r="Q1094" s="57">
        <f t="shared" si="362"/>
        <v>59927</v>
      </c>
    </row>
    <row r="1096" spans="1:17" ht="15.5" x14ac:dyDescent="0.35">
      <c r="A1096" s="20" t="s">
        <v>1</v>
      </c>
      <c r="B1096" s="64" t="s">
        <v>1552</v>
      </c>
      <c r="C1096" s="64" t="s">
        <v>1564</v>
      </c>
      <c r="D1096" s="64" t="s">
        <v>1565</v>
      </c>
      <c r="E1096" s="64" t="s">
        <v>228</v>
      </c>
      <c r="F1096" s="64" t="s">
        <v>229</v>
      </c>
      <c r="G1096" s="64" t="s">
        <v>230</v>
      </c>
      <c r="H1096" s="64" t="s">
        <v>1613</v>
      </c>
      <c r="I1096" s="65" t="s">
        <v>2215</v>
      </c>
      <c r="J1096" s="64" t="s">
        <v>1614</v>
      </c>
      <c r="K1096" s="64" t="s">
        <v>1615</v>
      </c>
      <c r="L1096" s="64" t="s">
        <v>1616</v>
      </c>
      <c r="M1096" s="64" t="s">
        <v>1617</v>
      </c>
      <c r="N1096" s="64" t="s">
        <v>1618</v>
      </c>
      <c r="O1096" s="64" t="s">
        <v>1619</v>
      </c>
      <c r="P1096" s="64" t="s">
        <v>1620</v>
      </c>
      <c r="Q1096" s="65" t="s">
        <v>2216</v>
      </c>
    </row>
    <row r="1097" spans="1:17" x14ac:dyDescent="0.35">
      <c r="A1097" s="20" t="s">
        <v>2</v>
      </c>
      <c r="B1097" s="28">
        <v>418</v>
      </c>
      <c r="C1097" s="28">
        <v>345</v>
      </c>
      <c r="D1097" s="23">
        <v>382</v>
      </c>
      <c r="E1097" s="28">
        <v>301</v>
      </c>
      <c r="F1097" s="28">
        <v>367</v>
      </c>
      <c r="G1097" s="74">
        <v>437</v>
      </c>
      <c r="H1097" s="37">
        <v>415</v>
      </c>
      <c r="I1097" s="23">
        <f>H1097+G1097+F1097+E1097+D1097+C1097+B1097</f>
        <v>2665</v>
      </c>
      <c r="J1097" s="28">
        <v>353</v>
      </c>
      <c r="K1097" s="40">
        <v>345</v>
      </c>
      <c r="L1097" s="40">
        <v>290</v>
      </c>
      <c r="M1097" s="74">
        <v>319</v>
      </c>
      <c r="N1097" s="23">
        <v>274</v>
      </c>
      <c r="O1097" s="28">
        <v>281</v>
      </c>
      <c r="P1097" s="28">
        <v>420</v>
      </c>
      <c r="Q1097" s="40">
        <f>P1097+O1097+N1097+M1097+L1097+K1097+J1097</f>
        <v>2282</v>
      </c>
    </row>
    <row r="1098" spans="1:17" x14ac:dyDescent="0.35">
      <c r="A1098" s="20" t="s">
        <v>3</v>
      </c>
      <c r="B1098" s="28">
        <v>681</v>
      </c>
      <c r="C1098" s="28">
        <v>698</v>
      </c>
      <c r="D1098" s="23">
        <v>652</v>
      </c>
      <c r="E1098" s="28">
        <v>679</v>
      </c>
      <c r="F1098" s="28">
        <v>680</v>
      </c>
      <c r="G1098" s="28">
        <v>686</v>
      </c>
      <c r="H1098" s="40">
        <v>680</v>
      </c>
      <c r="I1098" s="23">
        <f>H1098+G1098+F1098+E1098+D1098+C1098+B1098</f>
        <v>4756</v>
      </c>
      <c r="J1098" s="40">
        <v>682</v>
      </c>
      <c r="K1098" s="28">
        <v>768</v>
      </c>
      <c r="L1098" s="28">
        <v>632</v>
      </c>
      <c r="M1098" s="40">
        <v>678</v>
      </c>
      <c r="N1098" s="51">
        <v>665</v>
      </c>
      <c r="O1098" s="23">
        <v>652</v>
      </c>
      <c r="P1098" s="23">
        <v>671</v>
      </c>
      <c r="Q1098" s="40">
        <f>P1098+O1098+N1098+M1098+L1098+K1098+J1098</f>
        <v>4748</v>
      </c>
    </row>
    <row r="1099" spans="1:17" x14ac:dyDescent="0.35">
      <c r="A1099" s="20" t="s">
        <v>100</v>
      </c>
      <c r="B1099" s="28">
        <v>310</v>
      </c>
      <c r="C1099" s="28">
        <v>280</v>
      </c>
      <c r="D1099" s="23">
        <v>270</v>
      </c>
      <c r="E1099" s="28">
        <v>265</v>
      </c>
      <c r="F1099" s="28">
        <v>245</v>
      </c>
      <c r="G1099" s="28">
        <v>245</v>
      </c>
      <c r="H1099" s="51">
        <v>250</v>
      </c>
      <c r="I1099" s="40">
        <f>H1099+G1099+F1099+E1099+D1099+C1099+B1099</f>
        <v>1865</v>
      </c>
      <c r="J1099" s="51">
        <v>250</v>
      </c>
      <c r="K1099" s="51">
        <v>250</v>
      </c>
      <c r="L1099" s="51">
        <v>55</v>
      </c>
      <c r="M1099" s="51">
        <v>235</v>
      </c>
      <c r="N1099" s="28">
        <v>150</v>
      </c>
      <c r="O1099" s="51">
        <v>290</v>
      </c>
      <c r="P1099" s="51">
        <v>240</v>
      </c>
      <c r="Q1099" s="40">
        <f>P1099+O1099+N1098+M1099+L1099+K1099+J1099</f>
        <v>1985</v>
      </c>
    </row>
    <row r="1100" spans="1:17" x14ac:dyDescent="0.35">
      <c r="A1100" s="20" t="s">
        <v>115</v>
      </c>
      <c r="B1100" s="28">
        <v>0</v>
      </c>
      <c r="C1100" s="28">
        <v>0</v>
      </c>
      <c r="D1100" s="28">
        <v>0</v>
      </c>
      <c r="E1100" s="28">
        <v>0</v>
      </c>
      <c r="F1100" s="28">
        <v>0</v>
      </c>
      <c r="G1100" s="28">
        <v>0</v>
      </c>
      <c r="H1100" s="28">
        <v>30</v>
      </c>
      <c r="I1100" s="23">
        <f>H1100+G1100+F1100+E1100+D1100+C1100+B1100</f>
        <v>30</v>
      </c>
      <c r="J1100" s="28">
        <v>0</v>
      </c>
      <c r="K1100" s="28">
        <v>0</v>
      </c>
      <c r="L1100" s="42">
        <v>0</v>
      </c>
      <c r="M1100" s="28">
        <v>0</v>
      </c>
      <c r="N1100" s="42">
        <v>0</v>
      </c>
      <c r="O1100" s="28">
        <v>0</v>
      </c>
      <c r="P1100" s="28">
        <v>27</v>
      </c>
      <c r="Q1100" s="23">
        <f>P1100+O1100+N1100+M1100+L1100+K1100+J1100</f>
        <v>27</v>
      </c>
    </row>
    <row r="1101" spans="1:17" x14ac:dyDescent="0.35">
      <c r="A1101" s="20" t="s">
        <v>125</v>
      </c>
      <c r="B1101" s="28">
        <v>1939</v>
      </c>
      <c r="C1101" s="28">
        <v>1998</v>
      </c>
      <c r="D1101" s="23">
        <v>3794</v>
      </c>
      <c r="E1101" s="28">
        <v>479</v>
      </c>
      <c r="F1101" s="28">
        <v>976</v>
      </c>
      <c r="G1101" s="28">
        <v>1667</v>
      </c>
      <c r="H1101" s="59">
        <v>1726</v>
      </c>
      <c r="I1101" s="23">
        <f>SUM(B1101:H1101)</f>
        <v>12579</v>
      </c>
      <c r="J1101" s="28">
        <v>2755</v>
      </c>
      <c r="K1101" s="72">
        <v>1257</v>
      </c>
      <c r="L1101" s="72">
        <v>1258</v>
      </c>
      <c r="M1101" s="28">
        <v>1932</v>
      </c>
      <c r="N1101" s="28">
        <v>1537</v>
      </c>
      <c r="O1101" s="28">
        <v>1759</v>
      </c>
      <c r="P1101" s="28">
        <v>2166</v>
      </c>
      <c r="Q1101" s="23">
        <f>P1101+O1101+N1101+M1101+L1101+K1101+J1101</f>
        <v>12664</v>
      </c>
    </row>
    <row r="1102" spans="1:17" x14ac:dyDescent="0.35">
      <c r="A1102" s="20" t="s">
        <v>119</v>
      </c>
      <c r="B1102" s="58">
        <f t="shared" ref="B1102:G1102" si="363">B1101+B1100+B1099+B1098+B1097</f>
        <v>3348</v>
      </c>
      <c r="C1102" s="58">
        <f t="shared" si="363"/>
        <v>3321</v>
      </c>
      <c r="D1102" s="58">
        <f t="shared" si="363"/>
        <v>5098</v>
      </c>
      <c r="E1102" s="58">
        <f>E1101+E1100+E1099+E1098+E1097</f>
        <v>1724</v>
      </c>
      <c r="F1102" s="58">
        <f>F1101+F1100+F1099+F1098+F1097</f>
        <v>2268</v>
      </c>
      <c r="G1102" s="58">
        <f t="shared" si="363"/>
        <v>3035</v>
      </c>
      <c r="H1102" s="66">
        <f>SUM(H1097:H1101)</f>
        <v>3101</v>
      </c>
      <c r="I1102" s="75">
        <f>SUM(I1097:I1101)</f>
        <v>21895</v>
      </c>
      <c r="J1102" s="66">
        <f>SUM(J1097:J1101)</f>
        <v>4040</v>
      </c>
      <c r="K1102" s="66">
        <v>2620</v>
      </c>
      <c r="L1102" s="66">
        <f>SUM(L1097:L1101)</f>
        <v>2235</v>
      </c>
      <c r="M1102" s="66">
        <f>M1101+M1100+M1099+M1098+M1097</f>
        <v>3164</v>
      </c>
      <c r="N1102" s="66">
        <f>N1101+N1100+N1099+N1098+N1097</f>
        <v>2626</v>
      </c>
      <c r="O1102" s="66">
        <f>SUM(O1097:O1101)</f>
        <v>2982</v>
      </c>
      <c r="P1102" s="58">
        <f>SUM(P1097:P1101)</f>
        <v>3524</v>
      </c>
      <c r="Q1102" s="66">
        <f>Q1101+Q1100+Q1099+Q1098+Q1097</f>
        <v>21706</v>
      </c>
    </row>
    <row r="1103" spans="1:17" x14ac:dyDescent="0.35">
      <c r="A1103" s="20" t="s">
        <v>4</v>
      </c>
      <c r="B1103" s="23">
        <v>2339</v>
      </c>
      <c r="C1103" s="23">
        <v>2713</v>
      </c>
      <c r="D1103" s="23">
        <v>3087</v>
      </c>
      <c r="E1103" s="28">
        <v>1708</v>
      </c>
      <c r="F1103" s="28">
        <v>1945</v>
      </c>
      <c r="G1103" s="28">
        <v>2123</v>
      </c>
      <c r="H1103" s="61">
        <v>2246</v>
      </c>
      <c r="I1103" s="23">
        <f t="shared" ref="I1103:I1108" si="364">H1103+G1103+F1103+E1103+D1103+C1103+B1103</f>
        <v>16161</v>
      </c>
      <c r="J1103" s="28">
        <v>1334</v>
      </c>
      <c r="K1103" s="28">
        <v>1371</v>
      </c>
      <c r="L1103" s="28">
        <v>2381</v>
      </c>
      <c r="M1103" s="74">
        <v>2542</v>
      </c>
      <c r="N1103" s="28">
        <v>2203</v>
      </c>
      <c r="O1103" s="23">
        <v>2373</v>
      </c>
      <c r="P1103" s="23">
        <v>2594</v>
      </c>
      <c r="Q1103" s="23">
        <f>P1103+O1103+N1103+M1103+L1103+K1103+J1103</f>
        <v>14798</v>
      </c>
    </row>
    <row r="1104" spans="1:17" x14ac:dyDescent="0.35">
      <c r="A1104" s="20" t="s">
        <v>112</v>
      </c>
      <c r="B1104" s="28">
        <v>0</v>
      </c>
      <c r="C1104" s="28">
        <v>0</v>
      </c>
      <c r="D1104" s="28">
        <v>0</v>
      </c>
      <c r="E1104" s="28">
        <v>0</v>
      </c>
      <c r="F1104" s="28">
        <v>0</v>
      </c>
      <c r="G1104" s="28">
        <v>0</v>
      </c>
      <c r="H1104" s="28">
        <v>0</v>
      </c>
      <c r="I1104" s="23">
        <f t="shared" si="364"/>
        <v>0</v>
      </c>
      <c r="J1104" s="28">
        <v>0</v>
      </c>
      <c r="K1104" s="28">
        <v>0</v>
      </c>
      <c r="L1104" s="28">
        <v>0</v>
      </c>
      <c r="M1104" s="28">
        <v>0</v>
      </c>
      <c r="N1104" s="63">
        <v>0</v>
      </c>
      <c r="O1104" s="63">
        <v>0</v>
      </c>
      <c r="P1104" s="63">
        <v>0</v>
      </c>
      <c r="Q1104" s="23">
        <f>P1104+O1104+N1104+M1104+L1104+K1104+J1104</f>
        <v>0</v>
      </c>
    </row>
    <row r="1105" spans="1:17" x14ac:dyDescent="0.35">
      <c r="A1105" s="20" t="s">
        <v>2192</v>
      </c>
      <c r="B1105" s="28">
        <v>0</v>
      </c>
      <c r="C1105" s="28">
        <v>0</v>
      </c>
      <c r="D1105" s="28">
        <v>0</v>
      </c>
      <c r="E1105" s="28">
        <v>0</v>
      </c>
      <c r="F1105" s="28">
        <v>0</v>
      </c>
      <c r="G1105" s="28">
        <v>0</v>
      </c>
      <c r="H1105" s="28">
        <v>0</v>
      </c>
      <c r="I1105" s="23">
        <f t="shared" si="364"/>
        <v>0</v>
      </c>
      <c r="J1105" s="63">
        <v>0</v>
      </c>
      <c r="K1105" s="61">
        <v>0</v>
      </c>
      <c r="L1105" s="61">
        <v>0</v>
      </c>
      <c r="M1105" s="28">
        <v>0</v>
      </c>
      <c r="N1105" s="63">
        <v>0</v>
      </c>
      <c r="O1105" s="63">
        <v>0</v>
      </c>
      <c r="P1105" s="63">
        <v>0</v>
      </c>
      <c r="Q1105" s="23">
        <f>P1105+O1105+N1105+M1105+L1105+K1105+J1105</f>
        <v>0</v>
      </c>
    </row>
    <row r="1106" spans="1:17" x14ac:dyDescent="0.35">
      <c r="A1106" s="20" t="s">
        <v>2191</v>
      </c>
      <c r="B1106" s="28">
        <v>0</v>
      </c>
      <c r="C1106" s="28">
        <v>0</v>
      </c>
      <c r="D1106" s="28">
        <v>0</v>
      </c>
      <c r="E1106" s="63">
        <v>10</v>
      </c>
      <c r="F1106" s="63">
        <v>0</v>
      </c>
      <c r="G1106" s="28">
        <v>0</v>
      </c>
      <c r="H1106" s="28">
        <v>15</v>
      </c>
      <c r="I1106" s="23">
        <f t="shared" si="364"/>
        <v>25</v>
      </c>
      <c r="J1106" s="63">
        <v>0</v>
      </c>
      <c r="K1106" s="61">
        <v>123</v>
      </c>
      <c r="L1106" s="61">
        <v>0</v>
      </c>
      <c r="M1106" s="28">
        <v>10</v>
      </c>
      <c r="N1106" s="63">
        <v>8</v>
      </c>
      <c r="O1106" s="28">
        <v>0</v>
      </c>
      <c r="P1106" s="28">
        <v>12</v>
      </c>
      <c r="Q1106" s="23">
        <f>P1106+O1106+N1106+M1106+L1106+K1106+J1106</f>
        <v>153</v>
      </c>
    </row>
    <row r="1107" spans="1:17" x14ac:dyDescent="0.35">
      <c r="A1107" s="20" t="s">
        <v>116</v>
      </c>
      <c r="B1107" s="63">
        <v>0</v>
      </c>
      <c r="C1107" s="63">
        <v>0</v>
      </c>
      <c r="D1107" s="63">
        <v>0</v>
      </c>
      <c r="E1107" s="63">
        <v>0</v>
      </c>
      <c r="F1107" s="63">
        <v>0</v>
      </c>
      <c r="G1107" s="63">
        <v>0</v>
      </c>
      <c r="H1107" s="63">
        <v>0</v>
      </c>
      <c r="I1107" s="23">
        <f t="shared" si="364"/>
        <v>0</v>
      </c>
      <c r="J1107" s="63">
        <v>0</v>
      </c>
      <c r="K1107" s="61">
        <v>106</v>
      </c>
      <c r="L1107" s="61">
        <v>0</v>
      </c>
      <c r="M1107" s="63">
        <v>0</v>
      </c>
      <c r="N1107" s="63">
        <v>0</v>
      </c>
      <c r="O1107" s="63">
        <v>0</v>
      </c>
      <c r="P1107" s="28">
        <v>0</v>
      </c>
      <c r="Q1107" s="23">
        <f>P1107+O1107+N1104+M1107+L1105+K1105+J1107</f>
        <v>0</v>
      </c>
    </row>
    <row r="1108" spans="1:17" x14ac:dyDescent="0.35">
      <c r="A1108" s="20" t="s">
        <v>124</v>
      </c>
      <c r="B1108" s="63">
        <v>0</v>
      </c>
      <c r="C1108" s="63">
        <v>0</v>
      </c>
      <c r="D1108" s="63">
        <v>0</v>
      </c>
      <c r="E1108" s="63">
        <v>0</v>
      </c>
      <c r="F1108" s="63">
        <v>0</v>
      </c>
      <c r="G1108" s="63">
        <v>0</v>
      </c>
      <c r="H1108" s="63">
        <v>0</v>
      </c>
      <c r="I1108" s="23">
        <f t="shared" si="364"/>
        <v>0</v>
      </c>
      <c r="J1108" s="63">
        <v>0</v>
      </c>
      <c r="K1108" s="63">
        <v>0</v>
      </c>
      <c r="L1108" s="63">
        <v>0</v>
      </c>
      <c r="M1108" s="63">
        <v>0</v>
      </c>
      <c r="N1108" s="63">
        <v>0</v>
      </c>
      <c r="O1108" s="63">
        <v>0</v>
      </c>
      <c r="P1108" s="28">
        <v>0</v>
      </c>
      <c r="Q1108" s="23">
        <f>P1108+O1108+N1105+M1108+L1107+K1107+J1108</f>
        <v>106</v>
      </c>
    </row>
    <row r="1109" spans="1:17" x14ac:dyDescent="0.35">
      <c r="A1109" s="20" t="s">
        <v>118</v>
      </c>
      <c r="B1109" s="46">
        <f t="shared" ref="B1109:G1109" si="365">SUM(B1103:B1108)</f>
        <v>2339</v>
      </c>
      <c r="C1109" s="46">
        <f>SUM(C1103:C1108)</f>
        <v>2713</v>
      </c>
      <c r="D1109" s="46">
        <f t="shared" si="365"/>
        <v>3087</v>
      </c>
      <c r="E1109" s="46">
        <f t="shared" si="365"/>
        <v>1718</v>
      </c>
      <c r="F1109" s="46">
        <f t="shared" si="365"/>
        <v>1945</v>
      </c>
      <c r="G1109" s="46">
        <f t="shared" si="365"/>
        <v>2123</v>
      </c>
      <c r="H1109" s="46">
        <v>2261</v>
      </c>
      <c r="I1109" s="46">
        <f t="shared" ref="I1109" si="366">I1108+I1107+I1105+I1104+I1103</f>
        <v>16161</v>
      </c>
      <c r="J1109" s="46">
        <f>J1108+J1107+J1106+J1105+J1104+J1103</f>
        <v>1334</v>
      </c>
      <c r="K1109" s="46">
        <f>K1108+K1107+K1106+K1105+K1104+K1103</f>
        <v>1600</v>
      </c>
      <c r="L1109" s="46">
        <f>L1108+L1107+L1105+L1104+L1103</f>
        <v>2381</v>
      </c>
      <c r="M1109" s="46">
        <f>M1108+M1107+M1106+M1105+M1104+M1103</f>
        <v>2552</v>
      </c>
      <c r="N1109" s="46">
        <f>N1108+N1107+N1106+N1105+N1104+N1103</f>
        <v>2211</v>
      </c>
      <c r="O1109" s="46">
        <f>SUM(O1103:O1108)</f>
        <v>2373</v>
      </c>
      <c r="P1109" s="46">
        <f>SUM(P1103:P1108)</f>
        <v>2606</v>
      </c>
      <c r="Q1109" s="46">
        <f>SUM(Q1103:Q1108)</f>
        <v>15057</v>
      </c>
    </row>
    <row r="1110" spans="1:17" x14ac:dyDescent="0.35">
      <c r="A1110" s="20" t="s">
        <v>99</v>
      </c>
      <c r="B1110" s="28">
        <v>193</v>
      </c>
      <c r="C1110" s="28">
        <v>211</v>
      </c>
      <c r="D1110" s="23">
        <v>193</v>
      </c>
      <c r="E1110" s="51">
        <v>208</v>
      </c>
      <c r="F1110" s="51">
        <v>145</v>
      </c>
      <c r="G1110" s="74">
        <v>454</v>
      </c>
      <c r="H1110" s="42">
        <v>498</v>
      </c>
      <c r="I1110" s="40">
        <f>H1110+G1110+F1110+E1110+D1110+C1110+B1110</f>
        <v>1902</v>
      </c>
      <c r="J1110" s="28">
        <v>466</v>
      </c>
      <c r="K1110" s="23">
        <v>495</v>
      </c>
      <c r="L1110" s="23">
        <v>500</v>
      </c>
      <c r="M1110" s="23">
        <v>496</v>
      </c>
      <c r="N1110" s="23">
        <v>219</v>
      </c>
      <c r="O1110" s="28">
        <v>210</v>
      </c>
      <c r="P1110" s="28">
        <v>835</v>
      </c>
      <c r="Q1110" s="40">
        <f>SUM(J1110:P1110)</f>
        <v>3221</v>
      </c>
    </row>
    <row r="1111" spans="1:17" x14ac:dyDescent="0.35">
      <c r="A1111" s="20" t="s">
        <v>7</v>
      </c>
      <c r="B1111" s="51">
        <v>1342</v>
      </c>
      <c r="C1111" s="51">
        <v>1109</v>
      </c>
      <c r="D1111" s="51">
        <v>1105</v>
      </c>
      <c r="E1111" s="51">
        <v>1072</v>
      </c>
      <c r="F1111" s="51">
        <v>1257</v>
      </c>
      <c r="G1111" s="51">
        <v>0</v>
      </c>
      <c r="H1111" s="50">
        <v>0</v>
      </c>
      <c r="I1111" s="40">
        <f>H1111+G1111+F1111+E1111+D1111+C1111+B1111</f>
        <v>5885</v>
      </c>
      <c r="J1111" s="28">
        <v>1544</v>
      </c>
      <c r="K1111" s="28">
        <v>1623</v>
      </c>
      <c r="L1111" s="28">
        <v>1675</v>
      </c>
      <c r="M1111" s="28">
        <v>1518</v>
      </c>
      <c r="N1111" s="23">
        <v>1932</v>
      </c>
      <c r="O1111" s="23">
        <v>1668</v>
      </c>
      <c r="P1111" s="23">
        <v>1592</v>
      </c>
      <c r="Q1111" s="40">
        <f>SUM(J1111:P1111)</f>
        <v>11552</v>
      </c>
    </row>
    <row r="1112" spans="1:17" x14ac:dyDescent="0.35">
      <c r="A1112" s="20" t="s">
        <v>103</v>
      </c>
      <c r="B1112" s="51">
        <v>735</v>
      </c>
      <c r="C1112" s="51">
        <v>743</v>
      </c>
      <c r="D1112" s="51">
        <v>741</v>
      </c>
      <c r="E1112" s="50">
        <v>736</v>
      </c>
      <c r="F1112" s="50">
        <v>740</v>
      </c>
      <c r="G1112" s="28">
        <v>624</v>
      </c>
      <c r="H1112" s="50">
        <v>588</v>
      </c>
      <c r="I1112" s="40">
        <f>H1112+G1112+F1112+E1112+D1112+C1112+B1112</f>
        <v>4907</v>
      </c>
      <c r="J1112" s="28">
        <v>591</v>
      </c>
      <c r="K1112" s="28">
        <v>578</v>
      </c>
      <c r="L1112" s="28">
        <v>584</v>
      </c>
      <c r="M1112" s="28">
        <v>563</v>
      </c>
      <c r="N1112" s="40">
        <v>619</v>
      </c>
      <c r="O1112" s="23">
        <v>559</v>
      </c>
      <c r="P1112" s="23">
        <v>551</v>
      </c>
      <c r="Q1112" s="40">
        <f>SUM(J1112:P1112)</f>
        <v>4045</v>
      </c>
    </row>
    <row r="1113" spans="1:17" x14ac:dyDescent="0.35">
      <c r="A1113" s="20" t="s">
        <v>1178</v>
      </c>
      <c r="B1113" s="50">
        <v>0</v>
      </c>
      <c r="C1113" s="50">
        <v>0</v>
      </c>
      <c r="D1113" s="50">
        <v>0</v>
      </c>
      <c r="E1113" s="50">
        <v>0</v>
      </c>
      <c r="F1113" s="50">
        <v>0</v>
      </c>
      <c r="G1113" s="50">
        <v>0</v>
      </c>
      <c r="H1113" s="50">
        <v>0</v>
      </c>
      <c r="I1113" s="28">
        <v>0</v>
      </c>
      <c r="J1113" s="28">
        <v>0</v>
      </c>
      <c r="K1113" s="59">
        <v>0</v>
      </c>
      <c r="L1113" s="59">
        <v>0</v>
      </c>
      <c r="M1113" s="28">
        <v>0</v>
      </c>
      <c r="N1113" s="73">
        <v>0</v>
      </c>
      <c r="O1113" s="73">
        <v>0</v>
      </c>
      <c r="P1113" s="73">
        <v>0</v>
      </c>
      <c r="Q1113" s="40">
        <f>SUM(J1113:P1113)</f>
        <v>0</v>
      </c>
    </row>
    <row r="1114" spans="1:17" x14ac:dyDescent="0.35">
      <c r="A1114" s="20" t="s">
        <v>1177</v>
      </c>
      <c r="B1114" s="50">
        <v>0</v>
      </c>
      <c r="C1114" s="50">
        <v>0</v>
      </c>
      <c r="D1114" s="50">
        <v>0</v>
      </c>
      <c r="E1114" s="50">
        <v>0</v>
      </c>
      <c r="F1114" s="50">
        <v>0</v>
      </c>
      <c r="G1114" s="50">
        <v>0</v>
      </c>
      <c r="H1114" s="50">
        <v>0</v>
      </c>
      <c r="I1114" s="73">
        <v>0</v>
      </c>
      <c r="J1114" s="73">
        <v>0</v>
      </c>
      <c r="K1114" s="73">
        <v>0</v>
      </c>
      <c r="L1114" s="73">
        <v>0</v>
      </c>
      <c r="M1114" s="73">
        <v>0</v>
      </c>
      <c r="N1114" s="73">
        <v>0</v>
      </c>
      <c r="O1114" s="73">
        <v>0</v>
      </c>
      <c r="P1114" s="73">
        <v>0</v>
      </c>
      <c r="Q1114" s="40">
        <f>SUM(J1114:P1114)</f>
        <v>0</v>
      </c>
    </row>
    <row r="1115" spans="1:17" x14ac:dyDescent="0.35">
      <c r="A1115" s="20" t="s">
        <v>120</v>
      </c>
      <c r="B1115" s="70">
        <f t="shared" ref="B1115:G1115" si="367">SUM(B1110:B1114)</f>
        <v>2270</v>
      </c>
      <c r="C1115" s="70">
        <f t="shared" si="367"/>
        <v>2063</v>
      </c>
      <c r="D1115" s="69">
        <f t="shared" si="367"/>
        <v>2039</v>
      </c>
      <c r="E1115" s="69">
        <f t="shared" si="367"/>
        <v>2016</v>
      </c>
      <c r="F1115" s="69">
        <f t="shared" si="367"/>
        <v>2142</v>
      </c>
      <c r="G1115" s="69">
        <f t="shared" si="367"/>
        <v>1078</v>
      </c>
      <c r="H1115" s="69">
        <f t="shared" ref="H1115:Q1115" si="368">H1114+H1113+H1112+H1111+H1110</f>
        <v>1086</v>
      </c>
      <c r="I1115" s="71">
        <f t="shared" si="368"/>
        <v>12694</v>
      </c>
      <c r="J1115" s="71">
        <f t="shared" si="368"/>
        <v>2601</v>
      </c>
      <c r="K1115" s="69">
        <f t="shared" si="368"/>
        <v>2696</v>
      </c>
      <c r="L1115" s="69">
        <f t="shared" si="368"/>
        <v>2759</v>
      </c>
      <c r="M1115" s="69">
        <f t="shared" si="368"/>
        <v>2577</v>
      </c>
      <c r="N1115" s="69">
        <f t="shared" si="368"/>
        <v>2770</v>
      </c>
      <c r="O1115" s="69">
        <f t="shared" si="368"/>
        <v>2437</v>
      </c>
      <c r="P1115" s="71">
        <f t="shared" si="368"/>
        <v>2978</v>
      </c>
      <c r="Q1115" s="69">
        <f t="shared" si="368"/>
        <v>18818</v>
      </c>
    </row>
    <row r="1116" spans="1:17" x14ac:dyDescent="0.35">
      <c r="A1116" s="20" t="s">
        <v>11</v>
      </c>
      <c r="B1116" s="57">
        <f t="shared" ref="B1116:J1116" si="369">B1115+B1109+B1102</f>
        <v>7957</v>
      </c>
      <c r="C1116" s="57">
        <f t="shared" si="369"/>
        <v>8097</v>
      </c>
      <c r="D1116" s="57">
        <f t="shared" si="369"/>
        <v>10224</v>
      </c>
      <c r="E1116" s="57">
        <f t="shared" si="369"/>
        <v>5458</v>
      </c>
      <c r="F1116" s="57">
        <f t="shared" si="369"/>
        <v>6355</v>
      </c>
      <c r="G1116" s="57">
        <f t="shared" si="369"/>
        <v>6236</v>
      </c>
      <c r="H1116" s="57">
        <f t="shared" si="369"/>
        <v>6448</v>
      </c>
      <c r="I1116" s="57">
        <f t="shared" si="369"/>
        <v>50750</v>
      </c>
      <c r="J1116" s="57">
        <f t="shared" si="369"/>
        <v>7975</v>
      </c>
      <c r="K1116" s="57">
        <f>K1115+K1109+K1102</f>
        <v>6916</v>
      </c>
      <c r="L1116" s="57">
        <f>L1115+L1109+L1102</f>
        <v>7375</v>
      </c>
      <c r="M1116" s="57">
        <f t="shared" ref="M1116:Q1116" si="370">M1115+M1109+M1102</f>
        <v>8293</v>
      </c>
      <c r="N1116" s="57">
        <f t="shared" si="370"/>
        <v>7607</v>
      </c>
      <c r="O1116" s="57">
        <f t="shared" si="370"/>
        <v>7792</v>
      </c>
      <c r="P1116" s="57">
        <f t="shared" si="370"/>
        <v>9108</v>
      </c>
      <c r="Q1116" s="57">
        <f t="shared" si="370"/>
        <v>55581</v>
      </c>
    </row>
    <row r="1118" spans="1:17" ht="15.5" x14ac:dyDescent="0.35">
      <c r="A1118" s="20" t="s">
        <v>1</v>
      </c>
      <c r="B1118" s="64" t="s">
        <v>1621</v>
      </c>
      <c r="C1118" s="64" t="s">
        <v>1656</v>
      </c>
      <c r="D1118" s="64" t="s">
        <v>1657</v>
      </c>
      <c r="E1118" s="64" t="s">
        <v>1658</v>
      </c>
      <c r="F1118" s="64" t="s">
        <v>1659</v>
      </c>
      <c r="G1118" s="64" t="s">
        <v>1660</v>
      </c>
      <c r="H1118" s="64" t="s">
        <v>1661</v>
      </c>
      <c r="I1118" s="65" t="s">
        <v>1622</v>
      </c>
      <c r="J1118" s="64" t="s">
        <v>1662</v>
      </c>
      <c r="K1118" s="64" t="s">
        <v>1664</v>
      </c>
      <c r="L1118" s="64" t="s">
        <v>1665</v>
      </c>
      <c r="M1118" s="64" t="s">
        <v>1666</v>
      </c>
      <c r="N1118" s="64" t="s">
        <v>1667</v>
      </c>
      <c r="O1118" s="64" t="s">
        <v>1668</v>
      </c>
      <c r="P1118" s="64" t="s">
        <v>1669</v>
      </c>
      <c r="Q1118" s="65" t="s">
        <v>1624</v>
      </c>
    </row>
    <row r="1119" spans="1:17" x14ac:dyDescent="0.35">
      <c r="A1119" s="20" t="s">
        <v>2</v>
      </c>
      <c r="B1119" s="28">
        <v>262</v>
      </c>
      <c r="C1119" s="28">
        <v>286</v>
      </c>
      <c r="D1119" s="23">
        <v>339</v>
      </c>
      <c r="E1119" s="28">
        <v>251</v>
      </c>
      <c r="F1119" s="28">
        <v>333</v>
      </c>
      <c r="G1119" s="74">
        <v>246</v>
      </c>
      <c r="H1119" s="37">
        <v>327</v>
      </c>
      <c r="I1119" s="23">
        <f>H1119+G1119+F1119+E1119+D1119+C1119+B1119</f>
        <v>2044</v>
      </c>
      <c r="J1119" s="28">
        <v>308</v>
      </c>
      <c r="K1119" s="40">
        <v>335</v>
      </c>
      <c r="L1119" s="40">
        <v>270</v>
      </c>
      <c r="M1119" s="74">
        <v>292</v>
      </c>
      <c r="N1119" s="23">
        <v>272</v>
      </c>
      <c r="O1119" s="28">
        <v>207</v>
      </c>
      <c r="P1119" s="28">
        <v>296</v>
      </c>
      <c r="Q1119" s="40">
        <f>P1119+O1119+N1119+M1119+L1119+K1119+J1119</f>
        <v>1980</v>
      </c>
    </row>
    <row r="1120" spans="1:17" x14ac:dyDescent="0.35">
      <c r="A1120" s="20" t="s">
        <v>3</v>
      </c>
      <c r="B1120" s="28">
        <v>684</v>
      </c>
      <c r="C1120" s="28">
        <v>679</v>
      </c>
      <c r="D1120" s="23">
        <v>689</v>
      </c>
      <c r="E1120" s="28">
        <v>692</v>
      </c>
      <c r="F1120" s="28">
        <v>656</v>
      </c>
      <c r="G1120" s="28">
        <v>731</v>
      </c>
      <c r="H1120" s="40">
        <v>692</v>
      </c>
      <c r="I1120" s="23">
        <f>H1120+G1120+F1120+E1120+D1120+C1120+B1120</f>
        <v>4823</v>
      </c>
      <c r="J1120" s="40">
        <v>595</v>
      </c>
      <c r="K1120" s="28">
        <v>680</v>
      </c>
      <c r="L1120" s="28">
        <v>666</v>
      </c>
      <c r="M1120" s="40">
        <v>689</v>
      </c>
      <c r="N1120" s="51">
        <v>689</v>
      </c>
      <c r="O1120" s="23">
        <v>472</v>
      </c>
      <c r="P1120" s="23">
        <v>684</v>
      </c>
      <c r="Q1120" s="40">
        <f>P1120+O1120+N1120+M1120+L1120+K1120+J1120</f>
        <v>4475</v>
      </c>
    </row>
    <row r="1121" spans="1:17" x14ac:dyDescent="0.35">
      <c r="A1121" s="20" t="s">
        <v>100</v>
      </c>
      <c r="B1121" s="28">
        <v>290</v>
      </c>
      <c r="C1121" s="28">
        <v>250</v>
      </c>
      <c r="D1121" s="23">
        <v>250</v>
      </c>
      <c r="E1121" s="28">
        <v>250</v>
      </c>
      <c r="F1121" s="28">
        <v>290</v>
      </c>
      <c r="G1121" s="28">
        <v>160</v>
      </c>
      <c r="H1121" s="51">
        <v>90</v>
      </c>
      <c r="I1121" s="40">
        <f>H1121+G1121+F1121+E1121+D1121+C1121+B1121</f>
        <v>1580</v>
      </c>
      <c r="J1121" s="51">
        <v>140</v>
      </c>
      <c r="K1121" s="51">
        <v>250</v>
      </c>
      <c r="L1121" s="51">
        <v>300</v>
      </c>
      <c r="M1121" s="51">
        <v>130</v>
      </c>
      <c r="N1121" s="28">
        <v>13</v>
      </c>
      <c r="O1121" s="51">
        <v>109</v>
      </c>
      <c r="P1121" s="51">
        <v>0</v>
      </c>
      <c r="Q1121" s="40">
        <f>P1121+O1121+N1120+M1121+L1121+K1121+J1121</f>
        <v>1618</v>
      </c>
    </row>
    <row r="1122" spans="1:17" x14ac:dyDescent="0.35">
      <c r="A1122" s="20" t="s">
        <v>115</v>
      </c>
      <c r="B1122" s="28">
        <v>0</v>
      </c>
      <c r="C1122" s="28">
        <v>0</v>
      </c>
      <c r="D1122" s="28">
        <v>0</v>
      </c>
      <c r="E1122" s="28">
        <v>0</v>
      </c>
      <c r="F1122" s="28">
        <v>0</v>
      </c>
      <c r="G1122" s="28">
        <v>0</v>
      </c>
      <c r="H1122" s="28">
        <v>28</v>
      </c>
      <c r="I1122" s="23">
        <f>H1122+G1122+F1122+E1122+D1122+C1122+B1122</f>
        <v>28</v>
      </c>
      <c r="J1122" s="28">
        <v>0</v>
      </c>
      <c r="K1122" s="28">
        <v>0</v>
      </c>
      <c r="L1122" s="42">
        <v>0</v>
      </c>
      <c r="M1122" s="28">
        <v>0</v>
      </c>
      <c r="N1122" s="42">
        <v>0</v>
      </c>
      <c r="O1122" s="28">
        <v>0</v>
      </c>
      <c r="P1122" s="28">
        <v>0</v>
      </c>
      <c r="Q1122" s="23">
        <f>P1122+O1122+N1122+M1122+L1122+K1122+J1122</f>
        <v>0</v>
      </c>
    </row>
    <row r="1123" spans="1:17" x14ac:dyDescent="0.35">
      <c r="A1123" s="20" t="s">
        <v>125</v>
      </c>
      <c r="B1123" s="28">
        <v>3101</v>
      </c>
      <c r="C1123" s="28">
        <v>2472</v>
      </c>
      <c r="D1123" s="23">
        <v>1303</v>
      </c>
      <c r="E1123" s="28">
        <v>2562</v>
      </c>
      <c r="F1123" s="28">
        <v>2621</v>
      </c>
      <c r="G1123" s="28">
        <v>1970</v>
      </c>
      <c r="H1123" s="59">
        <v>3906</v>
      </c>
      <c r="I1123" s="23">
        <f>SUM(B1123:H1123)</f>
        <v>17935</v>
      </c>
      <c r="J1123" s="28">
        <v>3692</v>
      </c>
      <c r="K1123" s="72">
        <v>1443</v>
      </c>
      <c r="L1123" s="72">
        <v>2263</v>
      </c>
      <c r="M1123" s="28">
        <v>2871</v>
      </c>
      <c r="N1123" s="28">
        <v>2391</v>
      </c>
      <c r="O1123" s="28">
        <v>3658</v>
      </c>
      <c r="P1123" s="28">
        <v>2771</v>
      </c>
      <c r="Q1123" s="23">
        <f>P1123+O1123+N1123+M1123+L1123+K1123+J1123</f>
        <v>19089</v>
      </c>
    </row>
    <row r="1124" spans="1:17" x14ac:dyDescent="0.35">
      <c r="A1124" s="20" t="s">
        <v>119</v>
      </c>
      <c r="B1124" s="58">
        <f t="shared" ref="B1124:D1124" si="371">B1123+B1122+B1121+B1120+B1119</f>
        <v>4337</v>
      </c>
      <c r="C1124" s="58">
        <f t="shared" si="371"/>
        <v>3687</v>
      </c>
      <c r="D1124" s="58">
        <f t="shared" si="371"/>
        <v>2581</v>
      </c>
      <c r="E1124" s="58">
        <f>E1123+E1122+E1121+E1120+E1119</f>
        <v>3755</v>
      </c>
      <c r="F1124" s="58">
        <f>F1123+F1122+F1121+F1120+F1119</f>
        <v>3900</v>
      </c>
      <c r="G1124" s="58">
        <f t="shared" ref="G1124" si="372">G1123+G1122+G1121+G1120+G1119</f>
        <v>3107</v>
      </c>
      <c r="H1124" s="66">
        <f>SUM(H1119:H1123)</f>
        <v>5043</v>
      </c>
      <c r="I1124" s="75">
        <f>SUM(I1119:I1123)</f>
        <v>26410</v>
      </c>
      <c r="J1124" s="66">
        <f>SUM(J1119:J1123)</f>
        <v>4735</v>
      </c>
      <c r="K1124" s="66">
        <f>K1123+K1122+K1121+K1120+K1119</f>
        <v>2708</v>
      </c>
      <c r="L1124" s="66">
        <f>SUM(L1119:L1123)</f>
        <v>3499</v>
      </c>
      <c r="M1124" s="66">
        <f>M1123+M1122+M1121+M1120+M1119</f>
        <v>3982</v>
      </c>
      <c r="N1124" s="66">
        <f>N1123+N1122+N1121+N1120+N1119</f>
        <v>3365</v>
      </c>
      <c r="O1124" s="66">
        <f>SUM(O1119:O1123)</f>
        <v>4446</v>
      </c>
      <c r="P1124" s="58">
        <f>SUM(P1119:P1123)</f>
        <v>3751</v>
      </c>
      <c r="Q1124" s="66">
        <f>Q1123+Q1122+Q1121+Q1120+Q1119</f>
        <v>27162</v>
      </c>
    </row>
    <row r="1125" spans="1:17" x14ac:dyDescent="0.35">
      <c r="A1125" s="20" t="s">
        <v>4</v>
      </c>
      <c r="B1125" s="23">
        <v>2707</v>
      </c>
      <c r="C1125" s="23">
        <v>2453</v>
      </c>
      <c r="D1125" s="23">
        <v>1853</v>
      </c>
      <c r="E1125" s="28">
        <v>2506</v>
      </c>
      <c r="F1125" s="28">
        <v>2433</v>
      </c>
      <c r="G1125" s="28">
        <v>2174</v>
      </c>
      <c r="H1125" s="61">
        <v>2444</v>
      </c>
      <c r="I1125" s="23">
        <f t="shared" ref="I1125:I1130" si="373">H1125+G1125+F1125+E1125+D1125+C1125+B1125</f>
        <v>16570</v>
      </c>
      <c r="J1125" s="28">
        <v>3181</v>
      </c>
      <c r="K1125" s="28">
        <v>2082</v>
      </c>
      <c r="L1125" s="28">
        <v>2510</v>
      </c>
      <c r="M1125" s="74">
        <v>2978</v>
      </c>
      <c r="N1125" s="28">
        <v>2573</v>
      </c>
      <c r="O1125" s="23">
        <v>3113</v>
      </c>
      <c r="P1125" s="23">
        <v>3037</v>
      </c>
      <c r="Q1125" s="23">
        <f>P1125+O1125+N1125+M1125+L1125+K1125+J1125</f>
        <v>19474</v>
      </c>
    </row>
    <row r="1126" spans="1:17" x14ac:dyDescent="0.35">
      <c r="A1126" s="20" t="s">
        <v>112</v>
      </c>
      <c r="B1126" s="28">
        <v>0</v>
      </c>
      <c r="C1126" s="28">
        <v>0</v>
      </c>
      <c r="D1126" s="28">
        <v>0</v>
      </c>
      <c r="E1126" s="28">
        <v>0</v>
      </c>
      <c r="F1126" s="28">
        <v>0</v>
      </c>
      <c r="G1126" s="28">
        <v>0</v>
      </c>
      <c r="H1126" s="28">
        <v>0</v>
      </c>
      <c r="I1126" s="23">
        <f t="shared" si="373"/>
        <v>0</v>
      </c>
      <c r="J1126" s="28">
        <v>0</v>
      </c>
      <c r="K1126" s="28">
        <v>0</v>
      </c>
      <c r="L1126" s="28">
        <v>0</v>
      </c>
      <c r="M1126" s="28">
        <v>0</v>
      </c>
      <c r="N1126" s="63">
        <v>0</v>
      </c>
      <c r="O1126" s="63">
        <v>0</v>
      </c>
      <c r="P1126" s="63">
        <v>0</v>
      </c>
      <c r="Q1126" s="23">
        <f>P1126+O1126+N1126+M1126+L1126+K1126+J1126</f>
        <v>0</v>
      </c>
    </row>
    <row r="1127" spans="1:17" x14ac:dyDescent="0.35">
      <c r="A1127" s="20" t="s">
        <v>2192</v>
      </c>
      <c r="B1127" s="28">
        <v>0</v>
      </c>
      <c r="C1127" s="28">
        <v>0</v>
      </c>
      <c r="D1127" s="28">
        <v>0</v>
      </c>
      <c r="E1127" s="28">
        <v>0</v>
      </c>
      <c r="F1127" s="28">
        <v>0</v>
      </c>
      <c r="G1127" s="28">
        <v>0</v>
      </c>
      <c r="H1127" s="28">
        <v>0</v>
      </c>
      <c r="I1127" s="23">
        <f t="shared" si="373"/>
        <v>0</v>
      </c>
      <c r="J1127" s="63">
        <v>0</v>
      </c>
      <c r="K1127" s="61">
        <v>0</v>
      </c>
      <c r="L1127" s="61">
        <v>0</v>
      </c>
      <c r="M1127" s="28">
        <v>0</v>
      </c>
      <c r="N1127" s="63">
        <v>0</v>
      </c>
      <c r="O1127" s="63">
        <v>0</v>
      </c>
      <c r="P1127" s="63">
        <v>0</v>
      </c>
      <c r="Q1127" s="23">
        <f>P1127+O1127+N1127+M1127+L1127+K1127+J1127</f>
        <v>0</v>
      </c>
    </row>
    <row r="1128" spans="1:17" x14ac:dyDescent="0.35">
      <c r="A1128" s="20" t="s">
        <v>2191</v>
      </c>
      <c r="B1128" s="28">
        <v>18</v>
      </c>
      <c r="C1128" s="28">
        <v>25</v>
      </c>
      <c r="D1128" s="28">
        <v>0</v>
      </c>
      <c r="E1128" s="63">
        <v>23</v>
      </c>
      <c r="F1128" s="63">
        <v>20</v>
      </c>
      <c r="G1128" s="28">
        <v>3</v>
      </c>
      <c r="H1128" s="28">
        <v>0</v>
      </c>
      <c r="I1128" s="23">
        <f t="shared" si="373"/>
        <v>89</v>
      </c>
      <c r="J1128" s="63">
        <v>0</v>
      </c>
      <c r="K1128" s="61">
        <v>24</v>
      </c>
      <c r="L1128" s="61">
        <v>0</v>
      </c>
      <c r="M1128" s="28">
        <v>0</v>
      </c>
      <c r="N1128" s="63"/>
      <c r="O1128" s="28"/>
      <c r="P1128" s="28"/>
      <c r="Q1128" s="23">
        <f>P1128+O1128+N1128+M1128+L1128+K1128+J1128</f>
        <v>24</v>
      </c>
    </row>
    <row r="1129" spans="1:17" x14ac:dyDescent="0.35">
      <c r="A1129" s="20" t="s">
        <v>116</v>
      </c>
      <c r="B1129" s="63">
        <v>0</v>
      </c>
      <c r="C1129" s="63">
        <v>0</v>
      </c>
      <c r="D1129" s="63">
        <v>0</v>
      </c>
      <c r="E1129" s="63">
        <v>0</v>
      </c>
      <c r="F1129" s="63">
        <v>0</v>
      </c>
      <c r="G1129" s="63">
        <v>0</v>
      </c>
      <c r="H1129" s="63">
        <v>94</v>
      </c>
      <c r="I1129" s="23">
        <f t="shared" si="373"/>
        <v>94</v>
      </c>
      <c r="J1129" s="63">
        <v>0</v>
      </c>
      <c r="K1129" s="63">
        <v>0</v>
      </c>
      <c r="L1129" s="61">
        <v>0</v>
      </c>
      <c r="M1129" s="63">
        <v>0</v>
      </c>
      <c r="N1129" s="63">
        <v>0</v>
      </c>
      <c r="O1129" s="63">
        <v>0</v>
      </c>
      <c r="P1129" s="28"/>
      <c r="Q1129" s="23">
        <f>P1129+O1129+N1126+M1129+L1127+K1127+J1129</f>
        <v>0</v>
      </c>
    </row>
    <row r="1130" spans="1:17" x14ac:dyDescent="0.35">
      <c r="A1130" s="20" t="s">
        <v>124</v>
      </c>
      <c r="B1130" s="63">
        <v>0</v>
      </c>
      <c r="C1130" s="63">
        <v>0</v>
      </c>
      <c r="D1130" s="63">
        <v>0</v>
      </c>
      <c r="E1130" s="63">
        <v>0</v>
      </c>
      <c r="F1130" s="63">
        <v>0</v>
      </c>
      <c r="G1130" s="63">
        <v>0</v>
      </c>
      <c r="H1130" s="63">
        <v>116</v>
      </c>
      <c r="I1130" s="23">
        <f t="shared" si="373"/>
        <v>116</v>
      </c>
      <c r="J1130" s="63">
        <v>0</v>
      </c>
      <c r="K1130" s="63">
        <v>0</v>
      </c>
      <c r="L1130" s="63">
        <v>0</v>
      </c>
      <c r="M1130" s="63">
        <v>0</v>
      </c>
      <c r="N1130" s="63">
        <v>0</v>
      </c>
      <c r="O1130" s="63">
        <v>0</v>
      </c>
      <c r="P1130" s="28"/>
      <c r="Q1130" s="23">
        <f>P1130+O1130+N1127+M1130+L1129+K1129+J1130</f>
        <v>0</v>
      </c>
    </row>
    <row r="1131" spans="1:17" x14ac:dyDescent="0.35">
      <c r="A1131" s="20" t="s">
        <v>118</v>
      </c>
      <c r="B1131" s="46">
        <f t="shared" ref="B1131" si="374">SUM(B1125:B1130)</f>
        <v>2725</v>
      </c>
      <c r="C1131" s="46">
        <f>SUM(C1125:C1130)</f>
        <v>2478</v>
      </c>
      <c r="D1131" s="46">
        <f t="shared" ref="D1131:G1131" si="375">SUM(D1125:D1130)</f>
        <v>1853</v>
      </c>
      <c r="E1131" s="46">
        <f t="shared" si="375"/>
        <v>2529</v>
      </c>
      <c r="F1131" s="46">
        <f t="shared" si="375"/>
        <v>2453</v>
      </c>
      <c r="G1131" s="46">
        <f t="shared" si="375"/>
        <v>2177</v>
      </c>
      <c r="H1131" s="46">
        <f>H1130+H1129+H1128+H1127+H1126+H1125</f>
        <v>2654</v>
      </c>
      <c r="I1131" s="46">
        <f t="shared" ref="I1131" si="376">I1130+I1129+I1127+I1126+I1125</f>
        <v>16780</v>
      </c>
      <c r="J1131" s="46">
        <f>J1130+J1129+J1128+J1127+J1126+J1125</f>
        <v>3181</v>
      </c>
      <c r="K1131" s="46">
        <f>K1130+K1129+K1128+K1127+K1126+K1125</f>
        <v>2106</v>
      </c>
      <c r="L1131" s="46">
        <f>L1130+L1129+L1127+L1126+L1125</f>
        <v>2510</v>
      </c>
      <c r="M1131" s="46">
        <f>M1130+M1129+M1128+M1127+M1126+M1125</f>
        <v>2978</v>
      </c>
      <c r="N1131" s="46">
        <f>N1130+N1129+N1128+N1127+N1126+N1125</f>
        <v>2573</v>
      </c>
      <c r="O1131" s="46">
        <f>SUM(O1125:O1130)</f>
        <v>3113</v>
      </c>
      <c r="P1131" s="46">
        <f>SUM(P1125:P1130)</f>
        <v>3037</v>
      </c>
      <c r="Q1131" s="46">
        <f>SUM(Q1125:Q1130)</f>
        <v>19498</v>
      </c>
    </row>
    <row r="1132" spans="1:17" x14ac:dyDescent="0.35">
      <c r="A1132" s="20" t="s">
        <v>99</v>
      </c>
      <c r="B1132" s="28">
        <v>188</v>
      </c>
      <c r="C1132" s="28">
        <v>227</v>
      </c>
      <c r="D1132" s="23">
        <v>246</v>
      </c>
      <c r="E1132" s="51">
        <v>949</v>
      </c>
      <c r="F1132" s="51">
        <v>199</v>
      </c>
      <c r="G1132" s="74">
        <v>900</v>
      </c>
      <c r="H1132" s="42">
        <v>447</v>
      </c>
      <c r="I1132" s="40">
        <f>H1132+G1132+F1132+E1132+D1132+C1132+B1132</f>
        <v>3156</v>
      </c>
      <c r="J1132" s="28">
        <v>1103</v>
      </c>
      <c r="K1132" s="23">
        <v>565</v>
      </c>
      <c r="L1132" s="23">
        <v>537</v>
      </c>
      <c r="M1132" s="23">
        <v>521</v>
      </c>
      <c r="N1132" s="23">
        <v>528</v>
      </c>
      <c r="O1132" s="28">
        <v>200</v>
      </c>
      <c r="P1132" s="28">
        <v>193</v>
      </c>
      <c r="Q1132" s="40">
        <f>SUM(J1132:P1132)</f>
        <v>3647</v>
      </c>
    </row>
    <row r="1133" spans="1:17" x14ac:dyDescent="0.35">
      <c r="A1133" s="20" t="s">
        <v>7</v>
      </c>
      <c r="B1133" s="51">
        <v>1486</v>
      </c>
      <c r="C1133" s="51">
        <v>1674</v>
      </c>
      <c r="D1133" s="51">
        <v>1577</v>
      </c>
      <c r="E1133" s="51">
        <v>1210</v>
      </c>
      <c r="F1133" s="51">
        <v>1440</v>
      </c>
      <c r="G1133" s="51">
        <v>1191</v>
      </c>
      <c r="H1133" s="50">
        <v>948</v>
      </c>
      <c r="I1133" s="40">
        <f>H1133+G1133+F1133+E1133+D1133+C1133+B1133</f>
        <v>9526</v>
      </c>
      <c r="J1133" s="28">
        <v>1094</v>
      </c>
      <c r="K1133" s="28">
        <v>1358</v>
      </c>
      <c r="L1133" s="28">
        <v>1409</v>
      </c>
      <c r="M1133" s="28">
        <v>1513</v>
      </c>
      <c r="N1133" s="23">
        <v>1739</v>
      </c>
      <c r="O1133" s="23">
        <v>1815</v>
      </c>
      <c r="P1133" s="23">
        <v>1604</v>
      </c>
      <c r="Q1133" s="40">
        <f>SUM(J1133:P1133)</f>
        <v>10532</v>
      </c>
    </row>
    <row r="1134" spans="1:17" x14ac:dyDescent="0.35">
      <c r="A1134" s="20" t="s">
        <v>103</v>
      </c>
      <c r="B1134" s="51">
        <v>565</v>
      </c>
      <c r="C1134" s="51">
        <v>639</v>
      </c>
      <c r="D1134" s="51">
        <v>622</v>
      </c>
      <c r="E1134" s="50">
        <v>502</v>
      </c>
      <c r="F1134" s="50">
        <v>503</v>
      </c>
      <c r="G1134" s="28">
        <v>446</v>
      </c>
      <c r="H1134" s="50">
        <v>510</v>
      </c>
      <c r="I1134" s="40">
        <f>H1134+G1134+F1134+E1134+D1134+C1134+B1134</f>
        <v>3787</v>
      </c>
      <c r="J1134" s="28">
        <v>525</v>
      </c>
      <c r="K1134" s="28">
        <v>550</v>
      </c>
      <c r="L1134" s="28">
        <v>543</v>
      </c>
      <c r="M1134" s="28">
        <v>554</v>
      </c>
      <c r="N1134" s="40">
        <v>508</v>
      </c>
      <c r="O1134" s="23">
        <v>616</v>
      </c>
      <c r="P1134" s="23">
        <v>628</v>
      </c>
      <c r="Q1134" s="40">
        <f>SUM(J1134:P1134)</f>
        <v>3924</v>
      </c>
    </row>
    <row r="1135" spans="1:17" x14ac:dyDescent="0.35">
      <c r="A1135" s="20" t="s">
        <v>1178</v>
      </c>
      <c r="B1135" s="50">
        <v>0</v>
      </c>
      <c r="C1135" s="50">
        <v>0</v>
      </c>
      <c r="D1135" s="50">
        <v>0</v>
      </c>
      <c r="E1135" s="50">
        <v>0</v>
      </c>
      <c r="F1135" s="50">
        <v>0</v>
      </c>
      <c r="G1135" s="50">
        <v>0</v>
      </c>
      <c r="H1135" s="50">
        <v>0</v>
      </c>
      <c r="I1135" s="28">
        <v>0</v>
      </c>
      <c r="J1135" s="28">
        <v>0</v>
      </c>
      <c r="K1135" s="59">
        <v>0</v>
      </c>
      <c r="L1135" s="59">
        <v>0</v>
      </c>
      <c r="M1135" s="28">
        <v>0</v>
      </c>
      <c r="N1135" s="73">
        <v>0</v>
      </c>
      <c r="O1135" s="73">
        <v>0</v>
      </c>
      <c r="P1135" s="73">
        <v>0</v>
      </c>
      <c r="Q1135" s="40">
        <f>SUM(J1135:P1135)</f>
        <v>0</v>
      </c>
    </row>
    <row r="1136" spans="1:17" x14ac:dyDescent="0.35">
      <c r="A1136" s="20" t="s">
        <v>1177</v>
      </c>
      <c r="B1136" s="50">
        <v>0</v>
      </c>
      <c r="C1136" s="50">
        <v>0</v>
      </c>
      <c r="D1136" s="50">
        <v>0</v>
      </c>
      <c r="E1136" s="50">
        <v>0</v>
      </c>
      <c r="F1136" s="50">
        <v>0</v>
      </c>
      <c r="G1136" s="50">
        <v>0</v>
      </c>
      <c r="H1136" s="50">
        <v>0</v>
      </c>
      <c r="I1136" s="73">
        <v>0</v>
      </c>
      <c r="J1136" s="73">
        <v>0</v>
      </c>
      <c r="K1136" s="73">
        <v>0</v>
      </c>
      <c r="L1136" s="73">
        <v>0</v>
      </c>
      <c r="M1136" s="73">
        <v>0</v>
      </c>
      <c r="N1136" s="73">
        <v>0</v>
      </c>
      <c r="O1136" s="73">
        <v>0</v>
      </c>
      <c r="P1136" s="73">
        <v>0</v>
      </c>
      <c r="Q1136" s="40">
        <f>SUM(J1136:P1136)</f>
        <v>0</v>
      </c>
    </row>
    <row r="1137" spans="1:17" x14ac:dyDescent="0.35">
      <c r="A1137" s="20" t="s">
        <v>120</v>
      </c>
      <c r="B1137" s="70">
        <f t="shared" ref="B1137:G1137" si="377">SUM(B1132:B1136)</f>
        <v>2239</v>
      </c>
      <c r="C1137" s="70">
        <f t="shared" si="377"/>
        <v>2540</v>
      </c>
      <c r="D1137" s="69">
        <f t="shared" si="377"/>
        <v>2445</v>
      </c>
      <c r="E1137" s="69">
        <f t="shared" si="377"/>
        <v>2661</v>
      </c>
      <c r="F1137" s="69">
        <f t="shared" si="377"/>
        <v>2142</v>
      </c>
      <c r="G1137" s="69">
        <f t="shared" si="377"/>
        <v>2537</v>
      </c>
      <c r="H1137" s="69">
        <f t="shared" ref="H1137:Q1137" si="378">H1136+H1135+H1134+H1133+H1132</f>
        <v>1905</v>
      </c>
      <c r="I1137" s="71">
        <f t="shared" si="378"/>
        <v>16469</v>
      </c>
      <c r="J1137" s="71">
        <f t="shared" si="378"/>
        <v>2722</v>
      </c>
      <c r="K1137" s="69">
        <f t="shared" si="378"/>
        <v>2473</v>
      </c>
      <c r="L1137" s="69">
        <f t="shared" si="378"/>
        <v>2489</v>
      </c>
      <c r="M1137" s="69">
        <f t="shared" si="378"/>
        <v>2588</v>
      </c>
      <c r="N1137" s="71">
        <f>N1136+N1135+N1134+N1133+N1132</f>
        <v>2775</v>
      </c>
      <c r="O1137" s="69">
        <f t="shared" si="378"/>
        <v>2631</v>
      </c>
      <c r="P1137" s="71">
        <f t="shared" si="378"/>
        <v>2425</v>
      </c>
      <c r="Q1137" s="69">
        <f t="shared" si="378"/>
        <v>18103</v>
      </c>
    </row>
    <row r="1138" spans="1:17" x14ac:dyDescent="0.35">
      <c r="A1138" s="20" t="s">
        <v>11</v>
      </c>
      <c r="B1138" s="57">
        <f t="shared" ref="B1138:J1138" si="379">B1137+B1131+B1124</f>
        <v>9301</v>
      </c>
      <c r="C1138" s="57">
        <f t="shared" si="379"/>
        <v>8705</v>
      </c>
      <c r="D1138" s="57">
        <f t="shared" si="379"/>
        <v>6879</v>
      </c>
      <c r="E1138" s="57">
        <f t="shared" si="379"/>
        <v>8945</v>
      </c>
      <c r="F1138" s="57">
        <f t="shared" si="379"/>
        <v>8495</v>
      </c>
      <c r="G1138" s="57">
        <f t="shared" si="379"/>
        <v>7821</v>
      </c>
      <c r="H1138" s="57">
        <f t="shared" si="379"/>
        <v>9602</v>
      </c>
      <c r="I1138" s="57">
        <f>I1137+I1131+I1124</f>
        <v>59659</v>
      </c>
      <c r="J1138" s="57">
        <f t="shared" si="379"/>
        <v>10638</v>
      </c>
      <c r="K1138" s="57">
        <f>K1137+K1131+K1124</f>
        <v>7287</v>
      </c>
      <c r="L1138" s="57">
        <f>L1137+L1131+L1124</f>
        <v>8498</v>
      </c>
      <c r="M1138" s="57">
        <f t="shared" ref="M1138:Q1138" si="380">M1137+M1131+M1124</f>
        <v>9548</v>
      </c>
      <c r="N1138" s="57">
        <f t="shared" si="380"/>
        <v>8713</v>
      </c>
      <c r="O1138" s="57">
        <f t="shared" si="380"/>
        <v>10190</v>
      </c>
      <c r="P1138" s="57">
        <f t="shared" si="380"/>
        <v>9213</v>
      </c>
      <c r="Q1138" s="57">
        <f t="shared" si="380"/>
        <v>64763</v>
      </c>
    </row>
    <row r="1140" spans="1:17" ht="15.5" x14ac:dyDescent="0.35">
      <c r="A1140" s="20" t="s">
        <v>1</v>
      </c>
      <c r="B1140" s="64" t="s">
        <v>1670</v>
      </c>
      <c r="C1140" s="64" t="s">
        <v>1702</v>
      </c>
      <c r="D1140" s="64" t="s">
        <v>1703</v>
      </c>
      <c r="E1140" s="64" t="s">
        <v>1704</v>
      </c>
      <c r="F1140" s="64" t="s">
        <v>1705</v>
      </c>
      <c r="G1140" s="64" t="s">
        <v>1706</v>
      </c>
      <c r="H1140" s="64" t="s">
        <v>1707</v>
      </c>
      <c r="I1140" s="65" t="s">
        <v>2240</v>
      </c>
      <c r="J1140" s="64" t="s">
        <v>1730</v>
      </c>
      <c r="K1140" s="64" t="s">
        <v>1731</v>
      </c>
      <c r="L1140" s="64" t="s">
        <v>2269</v>
      </c>
      <c r="M1140" s="64" t="s">
        <v>2270</v>
      </c>
      <c r="N1140" s="64" t="s">
        <v>2271</v>
      </c>
      <c r="O1140" s="64" t="s">
        <v>2272</v>
      </c>
      <c r="P1140" s="64" t="s">
        <v>2273</v>
      </c>
      <c r="Q1140" s="65" t="s">
        <v>1676</v>
      </c>
    </row>
    <row r="1141" spans="1:17" x14ac:dyDescent="0.35">
      <c r="A1141" s="20" t="s">
        <v>2</v>
      </c>
      <c r="B1141" s="76">
        <v>287</v>
      </c>
      <c r="C1141" s="76">
        <v>306</v>
      </c>
      <c r="D1141" s="23">
        <v>240</v>
      </c>
      <c r="E1141" s="28">
        <v>807</v>
      </c>
      <c r="F1141" s="28">
        <v>219</v>
      </c>
      <c r="G1141" s="74">
        <v>290</v>
      </c>
      <c r="H1141" s="37">
        <v>249</v>
      </c>
      <c r="I1141" s="23">
        <f>H1141+G1141+F1141+E1141+D1141+C1141+B1141</f>
        <v>2398</v>
      </c>
      <c r="J1141" s="28">
        <v>288</v>
      </c>
      <c r="K1141" s="40">
        <v>332</v>
      </c>
      <c r="L1141" s="40">
        <v>237</v>
      </c>
      <c r="M1141" s="74">
        <v>245</v>
      </c>
      <c r="N1141" s="23">
        <v>285</v>
      </c>
      <c r="O1141" s="28">
        <v>320</v>
      </c>
      <c r="P1141" s="28">
        <v>65</v>
      </c>
      <c r="Q1141" s="40">
        <f>P1141+O1141+N1141+M1141+L1141+K1141+J1141</f>
        <v>1772</v>
      </c>
    </row>
    <row r="1142" spans="1:17" x14ac:dyDescent="0.35">
      <c r="A1142" s="20" t="s">
        <v>3</v>
      </c>
      <c r="B1142" s="77">
        <v>660</v>
      </c>
      <c r="C1142" s="77">
        <v>678</v>
      </c>
      <c r="D1142" s="23">
        <v>681</v>
      </c>
      <c r="E1142" s="28">
        <v>668</v>
      </c>
      <c r="F1142" s="28">
        <v>680</v>
      </c>
      <c r="G1142" s="28">
        <v>686</v>
      </c>
      <c r="H1142" s="40">
        <v>660</v>
      </c>
      <c r="I1142" s="40">
        <f>H1142+G1142+F1142+E1142+D1142+C1142+B1142</f>
        <v>4713</v>
      </c>
      <c r="J1142" s="40">
        <v>621</v>
      </c>
      <c r="K1142" s="28">
        <v>623</v>
      </c>
      <c r="L1142" s="28">
        <v>678</v>
      </c>
      <c r="M1142" s="40">
        <v>711</v>
      </c>
      <c r="N1142" s="51">
        <v>666</v>
      </c>
      <c r="O1142" s="23">
        <v>693</v>
      </c>
      <c r="P1142" s="23">
        <v>653</v>
      </c>
      <c r="Q1142" s="40">
        <f>P1142+O1142+N1142+M1142+L1142+K1142+J1142</f>
        <v>4645</v>
      </c>
    </row>
    <row r="1143" spans="1:17" x14ac:dyDescent="0.35">
      <c r="A1143" s="20" t="s">
        <v>100</v>
      </c>
      <c r="B1143" s="76">
        <v>248</v>
      </c>
      <c r="C1143" s="76">
        <v>280</v>
      </c>
      <c r="D1143" s="23">
        <v>180</v>
      </c>
      <c r="E1143" s="28">
        <v>236</v>
      </c>
      <c r="F1143" s="28">
        <v>234</v>
      </c>
      <c r="G1143" s="28">
        <v>264</v>
      </c>
      <c r="H1143" s="51">
        <v>256</v>
      </c>
      <c r="I1143" s="40">
        <f>H1143+G1143+F1143+E1143+D1143+C1143+B1143</f>
        <v>1698</v>
      </c>
      <c r="J1143" s="51">
        <v>295</v>
      </c>
      <c r="K1143" s="51">
        <v>240</v>
      </c>
      <c r="L1143" s="51">
        <v>212</v>
      </c>
      <c r="M1143" s="51">
        <v>150</v>
      </c>
      <c r="N1143" s="28">
        <v>231</v>
      </c>
      <c r="O1143" s="51">
        <v>272</v>
      </c>
      <c r="P1143" s="51">
        <v>234</v>
      </c>
      <c r="Q1143" s="40">
        <f>P1143+O1143+N1143+M1143+L1143+K1143+J1143</f>
        <v>1634</v>
      </c>
    </row>
    <row r="1144" spans="1:17" x14ac:dyDescent="0.35">
      <c r="A1144" s="20" t="s">
        <v>115</v>
      </c>
      <c r="B1144" s="77">
        <v>0</v>
      </c>
      <c r="C1144" s="77">
        <v>0</v>
      </c>
      <c r="D1144" s="28">
        <v>0</v>
      </c>
      <c r="E1144" s="28">
        <v>0</v>
      </c>
      <c r="F1144" s="28">
        <v>0</v>
      </c>
      <c r="G1144" s="28">
        <v>0</v>
      </c>
      <c r="H1144" s="28">
        <v>0</v>
      </c>
      <c r="I1144" s="23">
        <f>H1144+G1144+F1144+E1144+D1144+C1144+B1144</f>
        <v>0</v>
      </c>
      <c r="J1144" s="28">
        <v>0</v>
      </c>
      <c r="K1144" s="28">
        <v>0</v>
      </c>
      <c r="L1144" s="42">
        <v>0</v>
      </c>
      <c r="M1144" s="28">
        <v>0</v>
      </c>
      <c r="N1144" s="42">
        <v>0</v>
      </c>
      <c r="O1144" s="28">
        <v>0</v>
      </c>
      <c r="P1144" s="28">
        <v>0</v>
      </c>
      <c r="Q1144" s="23">
        <f>P1144+O1144+N1144+M1144+L1144+K1144+J1144</f>
        <v>0</v>
      </c>
    </row>
    <row r="1145" spans="1:17" x14ac:dyDescent="0.35">
      <c r="A1145" s="20" t="s">
        <v>125</v>
      </c>
      <c r="B1145" s="76">
        <v>2517</v>
      </c>
      <c r="C1145" s="76">
        <v>1947</v>
      </c>
      <c r="D1145" s="23">
        <v>2024</v>
      </c>
      <c r="E1145" s="28">
        <v>4017</v>
      </c>
      <c r="F1145" s="28">
        <v>5435</v>
      </c>
      <c r="G1145" s="28">
        <v>4754</v>
      </c>
      <c r="H1145" s="59">
        <v>3642</v>
      </c>
      <c r="I1145" s="23">
        <f>H1145+G1145+F1145+E1145+D1145+C1145+B1145</f>
        <v>24336</v>
      </c>
      <c r="J1145" s="28">
        <v>3486</v>
      </c>
      <c r="K1145" s="72">
        <v>4790</v>
      </c>
      <c r="L1145" s="72">
        <v>4458</v>
      </c>
      <c r="M1145" s="28">
        <v>4911</v>
      </c>
      <c r="N1145" s="28">
        <v>4002</v>
      </c>
      <c r="O1145" s="28">
        <v>2773</v>
      </c>
      <c r="P1145" s="28">
        <v>4000</v>
      </c>
      <c r="Q1145" s="23">
        <f>P1145+O1145+N1145+M1145+L1145+K1145+J1145</f>
        <v>28420</v>
      </c>
    </row>
    <row r="1146" spans="1:17" x14ac:dyDescent="0.35">
      <c r="A1146" s="20" t="s">
        <v>119</v>
      </c>
      <c r="B1146" s="46">
        <f t="shared" ref="B1146:H1146" si="381">SUM(B1140:B1145)</f>
        <v>3712</v>
      </c>
      <c r="C1146" s="46">
        <f t="shared" si="381"/>
        <v>3211</v>
      </c>
      <c r="D1146" s="46">
        <f t="shared" si="381"/>
        <v>3125</v>
      </c>
      <c r="E1146" s="46">
        <f t="shared" si="381"/>
        <v>5728</v>
      </c>
      <c r="F1146" s="46">
        <f t="shared" si="381"/>
        <v>6568</v>
      </c>
      <c r="G1146" s="46">
        <f t="shared" si="381"/>
        <v>5994</v>
      </c>
      <c r="H1146" s="46">
        <f t="shared" si="381"/>
        <v>4807</v>
      </c>
      <c r="I1146" s="46">
        <f>SUM(I1140:I1145)</f>
        <v>33145</v>
      </c>
      <c r="J1146" s="66">
        <f>SUM(J1141:J1145)</f>
        <v>4690</v>
      </c>
      <c r="K1146" s="66">
        <f t="shared" ref="K1146:Q1146" si="382">SUM(K1141:K1145)</f>
        <v>5985</v>
      </c>
      <c r="L1146" s="66">
        <f t="shared" si="382"/>
        <v>5585</v>
      </c>
      <c r="M1146" s="66">
        <f t="shared" si="382"/>
        <v>6017</v>
      </c>
      <c r="N1146" s="66">
        <f t="shared" si="382"/>
        <v>5184</v>
      </c>
      <c r="O1146" s="66">
        <f t="shared" si="382"/>
        <v>4058</v>
      </c>
      <c r="P1146" s="66">
        <f>SUM(P1141:P1145)</f>
        <v>4952</v>
      </c>
      <c r="Q1146" s="66">
        <f t="shared" si="382"/>
        <v>36471</v>
      </c>
    </row>
    <row r="1147" spans="1:17" x14ac:dyDescent="0.35">
      <c r="A1147" s="20" t="s">
        <v>4</v>
      </c>
      <c r="B1147" s="76">
        <v>3562</v>
      </c>
      <c r="C1147" s="76">
        <v>2444</v>
      </c>
      <c r="D1147" s="23">
        <v>3233</v>
      </c>
      <c r="E1147" s="28">
        <v>1717</v>
      </c>
      <c r="F1147" s="28">
        <v>1799</v>
      </c>
      <c r="G1147" s="28">
        <v>1771</v>
      </c>
      <c r="H1147" s="61">
        <v>1378</v>
      </c>
      <c r="I1147" s="23">
        <f>H1147+G1147+F1147+E1147+D1147+C1147+B1147</f>
        <v>15904</v>
      </c>
      <c r="J1147" s="28">
        <v>1179</v>
      </c>
      <c r="K1147" s="28">
        <v>1995</v>
      </c>
      <c r="L1147" s="28">
        <v>1536</v>
      </c>
      <c r="M1147" s="74">
        <v>1408</v>
      </c>
      <c r="N1147" s="28">
        <v>1736</v>
      </c>
      <c r="O1147" s="23">
        <v>1475</v>
      </c>
      <c r="P1147" s="23">
        <v>1920</v>
      </c>
      <c r="Q1147" s="23">
        <f t="shared" ref="Q1147:Q1152" si="383">P1147+O1147+N1147+M1147+L1147+K1147+J1147</f>
        <v>11249</v>
      </c>
    </row>
    <row r="1148" spans="1:17" x14ac:dyDescent="0.35">
      <c r="A1148" s="20" t="s">
        <v>112</v>
      </c>
      <c r="B1148" s="77">
        <v>0</v>
      </c>
      <c r="C1148" s="77">
        <v>0</v>
      </c>
      <c r="D1148" s="28">
        <v>0</v>
      </c>
      <c r="E1148" s="28">
        <v>0</v>
      </c>
      <c r="F1148" s="28">
        <v>0</v>
      </c>
      <c r="G1148" s="28">
        <v>0</v>
      </c>
      <c r="H1148" s="28">
        <v>0</v>
      </c>
      <c r="I1148" s="23">
        <f t="shared" ref="I1148:I1150" si="384">H1148+G1148+F1148+E1148+D1148+C1148+B1148</f>
        <v>0</v>
      </c>
      <c r="J1148" s="28">
        <v>0</v>
      </c>
      <c r="K1148" s="28">
        <v>0</v>
      </c>
      <c r="L1148" s="28">
        <v>0</v>
      </c>
      <c r="M1148" s="28">
        <v>0</v>
      </c>
      <c r="N1148" s="63">
        <v>0</v>
      </c>
      <c r="O1148" s="63">
        <v>0</v>
      </c>
      <c r="P1148" s="63">
        <v>0</v>
      </c>
      <c r="Q1148" s="23">
        <f t="shared" si="383"/>
        <v>0</v>
      </c>
    </row>
    <row r="1149" spans="1:17" x14ac:dyDescent="0.35">
      <c r="A1149" s="20" t="s">
        <v>2192</v>
      </c>
      <c r="B1149" s="76">
        <v>0</v>
      </c>
      <c r="C1149" s="76">
        <v>0</v>
      </c>
      <c r="D1149" s="28">
        <v>0</v>
      </c>
      <c r="E1149" s="28">
        <v>0</v>
      </c>
      <c r="F1149" s="28">
        <v>0</v>
      </c>
      <c r="G1149" s="28">
        <v>0</v>
      </c>
      <c r="H1149" s="28">
        <v>33</v>
      </c>
      <c r="I1149" s="23">
        <f>H1149+G1149+F1149+E1149+D1149+C1149+B1149</f>
        <v>33</v>
      </c>
      <c r="J1149" s="63">
        <v>0</v>
      </c>
      <c r="K1149" s="61">
        <v>12</v>
      </c>
      <c r="L1149" s="61">
        <v>0</v>
      </c>
      <c r="M1149" s="28">
        <v>0</v>
      </c>
      <c r="N1149" s="63">
        <v>11</v>
      </c>
      <c r="O1149" s="63">
        <v>0</v>
      </c>
      <c r="P1149" s="63">
        <v>8</v>
      </c>
      <c r="Q1149" s="23">
        <f t="shared" si="383"/>
        <v>31</v>
      </c>
    </row>
    <row r="1150" spans="1:17" x14ac:dyDescent="0.35">
      <c r="A1150" s="20" t="s">
        <v>2191</v>
      </c>
      <c r="B1150" s="77">
        <v>0</v>
      </c>
      <c r="C1150" s="77">
        <v>0</v>
      </c>
      <c r="D1150" s="28">
        <v>0</v>
      </c>
      <c r="E1150" s="63">
        <v>0</v>
      </c>
      <c r="F1150" s="63">
        <v>0</v>
      </c>
      <c r="G1150" s="28">
        <v>0</v>
      </c>
      <c r="H1150" s="28">
        <v>0</v>
      </c>
      <c r="I1150" s="23">
        <f t="shared" si="384"/>
        <v>0</v>
      </c>
      <c r="J1150" s="63">
        <v>0</v>
      </c>
      <c r="K1150" s="61">
        <v>0</v>
      </c>
      <c r="L1150" s="61">
        <v>0</v>
      </c>
      <c r="M1150" s="28">
        <v>10</v>
      </c>
      <c r="N1150" s="63">
        <v>0</v>
      </c>
      <c r="O1150" s="28">
        <v>0</v>
      </c>
      <c r="P1150" s="28">
        <v>0</v>
      </c>
      <c r="Q1150" s="23">
        <f t="shared" si="383"/>
        <v>10</v>
      </c>
    </row>
    <row r="1151" spans="1:17" x14ac:dyDescent="0.35">
      <c r="A1151" s="20" t="s">
        <v>116</v>
      </c>
      <c r="B1151" s="76">
        <v>0</v>
      </c>
      <c r="C1151" s="76">
        <v>0</v>
      </c>
      <c r="D1151" s="63">
        <v>0</v>
      </c>
      <c r="E1151" s="63">
        <v>0</v>
      </c>
      <c r="F1151" s="63">
        <v>0</v>
      </c>
      <c r="G1151" s="63">
        <v>0</v>
      </c>
      <c r="H1151" s="63">
        <v>0</v>
      </c>
      <c r="I1151" s="23">
        <f>H1151+G1151+F1151+E1151+D1151+C1151+B1151</f>
        <v>0</v>
      </c>
      <c r="J1151" s="63">
        <v>0</v>
      </c>
      <c r="K1151" s="63"/>
      <c r="L1151" s="61">
        <v>0</v>
      </c>
      <c r="M1151" s="63">
        <v>0</v>
      </c>
      <c r="N1151" s="63">
        <v>0</v>
      </c>
      <c r="O1151" s="63">
        <v>0</v>
      </c>
      <c r="P1151" s="28">
        <v>0</v>
      </c>
      <c r="Q1151" s="23">
        <f t="shared" si="383"/>
        <v>0</v>
      </c>
    </row>
    <row r="1152" spans="1:17" x14ac:dyDescent="0.35">
      <c r="A1152" s="20" t="s">
        <v>124</v>
      </c>
      <c r="B1152" s="77">
        <v>0</v>
      </c>
      <c r="C1152" s="77">
        <v>0</v>
      </c>
      <c r="D1152" s="63">
        <v>0</v>
      </c>
      <c r="E1152" s="63">
        <v>0</v>
      </c>
      <c r="F1152" s="63">
        <v>0</v>
      </c>
      <c r="G1152" s="63">
        <v>0</v>
      </c>
      <c r="H1152" s="63">
        <v>0</v>
      </c>
      <c r="I1152" s="23">
        <f>H1152+G1152+F1152+E1152+D1152+C1152+B1152</f>
        <v>0</v>
      </c>
      <c r="J1152" s="63">
        <v>0</v>
      </c>
      <c r="K1152" s="63">
        <v>0</v>
      </c>
      <c r="L1152" s="63">
        <v>0</v>
      </c>
      <c r="M1152" s="63">
        <v>0</v>
      </c>
      <c r="N1152" s="63">
        <v>0</v>
      </c>
      <c r="O1152" s="63">
        <v>0</v>
      </c>
      <c r="P1152" s="28">
        <v>0</v>
      </c>
      <c r="Q1152" s="23">
        <f t="shared" si="383"/>
        <v>0</v>
      </c>
    </row>
    <row r="1153" spans="1:17" x14ac:dyDescent="0.35">
      <c r="A1153" s="20" t="s">
        <v>118</v>
      </c>
      <c r="B1153" s="46">
        <f>SUM(B1147:B1152)</f>
        <v>3562</v>
      </c>
      <c r="C1153" s="46">
        <f t="shared" ref="C1153" si="385">SUM(C1147:C1152)</f>
        <v>2444</v>
      </c>
      <c r="D1153" s="46">
        <v>3233</v>
      </c>
      <c r="E1153" s="46">
        <v>1717</v>
      </c>
      <c r="F1153" s="46">
        <v>1799</v>
      </c>
      <c r="G1153" s="46">
        <v>1771</v>
      </c>
      <c r="H1153" s="46">
        <f>H1152+H1151+H1150+H1149+H1148+H1147</f>
        <v>1411</v>
      </c>
      <c r="I1153" s="46">
        <f>I1152+I1151+I1150+I1149+I1148+I1147</f>
        <v>15937</v>
      </c>
      <c r="J1153" s="46">
        <f>SUM(J1147:J1152)</f>
        <v>1179</v>
      </c>
      <c r="K1153" s="46">
        <f t="shared" ref="K1153:Q1153" si="386">SUM(K1147:K1152)</f>
        <v>2007</v>
      </c>
      <c r="L1153" s="46">
        <f t="shared" si="386"/>
        <v>1536</v>
      </c>
      <c r="M1153" s="46">
        <f t="shared" si="386"/>
        <v>1418</v>
      </c>
      <c r="N1153" s="46">
        <f t="shared" si="386"/>
        <v>1747</v>
      </c>
      <c r="O1153" s="46">
        <f t="shared" si="386"/>
        <v>1475</v>
      </c>
      <c r="P1153" s="46">
        <f t="shared" si="386"/>
        <v>1928</v>
      </c>
      <c r="Q1153" s="46">
        <f t="shared" si="386"/>
        <v>11290</v>
      </c>
    </row>
    <row r="1154" spans="1:17" ht="14.5" customHeight="1" x14ac:dyDescent="0.35">
      <c r="A1154" s="20" t="s">
        <v>99</v>
      </c>
      <c r="B1154" s="77">
        <v>206</v>
      </c>
      <c r="C1154" s="77">
        <v>207</v>
      </c>
      <c r="D1154" s="23">
        <v>510</v>
      </c>
      <c r="E1154" s="51">
        <v>789</v>
      </c>
      <c r="F1154" s="51">
        <v>780</v>
      </c>
      <c r="G1154" s="74">
        <v>826</v>
      </c>
      <c r="H1154" s="42">
        <v>205</v>
      </c>
      <c r="I1154" s="78">
        <f>H1154+G1154+F1154+E1154+D1154+C1154+B1154</f>
        <v>3523</v>
      </c>
      <c r="J1154" s="28">
        <v>856</v>
      </c>
      <c r="K1154" s="23">
        <v>299</v>
      </c>
      <c r="L1154" s="23">
        <v>1086</v>
      </c>
      <c r="M1154" s="23">
        <v>200</v>
      </c>
      <c r="N1154" s="23">
        <v>1085</v>
      </c>
      <c r="O1154" s="28">
        <v>821</v>
      </c>
      <c r="P1154" s="28">
        <v>218</v>
      </c>
      <c r="Q1154" s="40">
        <f>P1154+O1154+N1154+M1154+L1154+K1154+J1154</f>
        <v>4565</v>
      </c>
    </row>
    <row r="1155" spans="1:17" x14ac:dyDescent="0.35">
      <c r="A1155" s="20" t="s">
        <v>7</v>
      </c>
      <c r="B1155" s="76">
        <v>1557</v>
      </c>
      <c r="C1155" s="76">
        <v>1108</v>
      </c>
      <c r="D1155" s="23">
        <v>1011</v>
      </c>
      <c r="E1155" s="51">
        <v>1369</v>
      </c>
      <c r="F1155" s="51">
        <v>1138</v>
      </c>
      <c r="G1155" s="51">
        <v>1250</v>
      </c>
      <c r="H1155" s="50">
        <v>1135</v>
      </c>
      <c r="I1155" s="78">
        <f>H1155+G1155+F1155+E1155+D1155+C1155+B1155</f>
        <v>8568</v>
      </c>
      <c r="J1155" s="28">
        <v>1051</v>
      </c>
      <c r="K1155" s="28">
        <v>878</v>
      </c>
      <c r="L1155" s="28">
        <v>674</v>
      </c>
      <c r="M1155" s="28">
        <v>563</v>
      </c>
      <c r="N1155" s="23">
        <v>411</v>
      </c>
      <c r="O1155" s="23">
        <v>403</v>
      </c>
      <c r="P1155" s="23">
        <v>1480</v>
      </c>
      <c r="Q1155" s="40">
        <f>P1155+O1155+N1155+M1155+L1155+K1155+J1155</f>
        <v>5460</v>
      </c>
    </row>
    <row r="1156" spans="1:17" x14ac:dyDescent="0.35">
      <c r="A1156" s="20" t="s">
        <v>103</v>
      </c>
      <c r="B1156" s="77">
        <v>493</v>
      </c>
      <c r="C1156" s="77">
        <v>618</v>
      </c>
      <c r="D1156" s="23">
        <v>748</v>
      </c>
      <c r="E1156" s="50">
        <v>663</v>
      </c>
      <c r="F1156" s="50">
        <v>632</v>
      </c>
      <c r="G1156" s="28">
        <v>757</v>
      </c>
      <c r="H1156" s="50">
        <v>720</v>
      </c>
      <c r="I1156" s="79">
        <f>H1156+G1156+F1156+E1156+D1156+C1156+B1156</f>
        <v>4631</v>
      </c>
      <c r="J1156" s="28">
        <v>738</v>
      </c>
      <c r="K1156" s="28">
        <v>749</v>
      </c>
      <c r="L1156" s="28">
        <v>657</v>
      </c>
      <c r="M1156" s="28">
        <v>589</v>
      </c>
      <c r="N1156" s="40">
        <v>557</v>
      </c>
      <c r="O1156" s="23">
        <v>565</v>
      </c>
      <c r="P1156" s="23">
        <v>607</v>
      </c>
      <c r="Q1156" s="40">
        <f>P1156+O1156+N1156+M1156+L1156+K1156+J1156</f>
        <v>4462</v>
      </c>
    </row>
    <row r="1157" spans="1:17" x14ac:dyDescent="0.35">
      <c r="A1157" s="20" t="s">
        <v>1178</v>
      </c>
      <c r="B1157" s="76">
        <v>0</v>
      </c>
      <c r="C1157" s="76">
        <v>0</v>
      </c>
      <c r="D1157" s="23">
        <v>0</v>
      </c>
      <c r="E1157" s="50">
        <v>0</v>
      </c>
      <c r="F1157" s="50">
        <v>0</v>
      </c>
      <c r="G1157" s="50">
        <v>0</v>
      </c>
      <c r="H1157" s="50">
        <v>0</v>
      </c>
      <c r="I1157" s="79">
        <f>H1157+G1157+F1157+E1157+D1157+C1157+B1157</f>
        <v>0</v>
      </c>
      <c r="J1157" s="28">
        <v>0</v>
      </c>
      <c r="K1157" s="61">
        <v>0</v>
      </c>
      <c r="L1157" s="61">
        <v>0</v>
      </c>
      <c r="M1157" s="28">
        <v>0</v>
      </c>
      <c r="N1157" s="80">
        <v>0</v>
      </c>
      <c r="O1157" s="80">
        <v>0</v>
      </c>
      <c r="P1157" s="80">
        <v>0</v>
      </c>
      <c r="Q1157" s="40">
        <f>P1157+O1157+N1157+M1157+L1157+K1157+J1157</f>
        <v>0</v>
      </c>
    </row>
    <row r="1158" spans="1:17" x14ac:dyDescent="0.35">
      <c r="A1158" s="20" t="s">
        <v>1177</v>
      </c>
      <c r="B1158" s="77">
        <v>0</v>
      </c>
      <c r="C1158" s="77">
        <v>0</v>
      </c>
      <c r="D1158" s="23">
        <v>0</v>
      </c>
      <c r="E1158" s="50">
        <v>0</v>
      </c>
      <c r="F1158" s="50">
        <v>0</v>
      </c>
      <c r="G1158" s="50">
        <v>0</v>
      </c>
      <c r="H1158" s="50">
        <v>0</v>
      </c>
      <c r="I1158" s="79">
        <f>H1158+G1158+F1158+E1158+D1158+C1158+B1158</f>
        <v>0</v>
      </c>
      <c r="J1158" s="80">
        <v>0</v>
      </c>
      <c r="K1158" s="80">
        <v>0</v>
      </c>
      <c r="L1158" s="80">
        <v>0</v>
      </c>
      <c r="M1158" s="80">
        <v>0</v>
      </c>
      <c r="N1158" s="80">
        <v>0</v>
      </c>
      <c r="O1158" s="80">
        <v>0</v>
      </c>
      <c r="P1158" s="80">
        <v>0</v>
      </c>
      <c r="Q1158" s="40">
        <f>P1158+O1158+N1158+M1158+L1158+K1158+J1158+I1158</f>
        <v>0</v>
      </c>
    </row>
    <row r="1159" spans="1:17" x14ac:dyDescent="0.35">
      <c r="A1159" s="20" t="s">
        <v>120</v>
      </c>
      <c r="B1159" s="70">
        <f>SUM(B1154:B1158)</f>
        <v>2256</v>
      </c>
      <c r="C1159" s="70">
        <f t="shared" ref="C1159:D1159" si="387">SUM(C1154:C1158)</f>
        <v>1933</v>
      </c>
      <c r="D1159" s="70">
        <f t="shared" si="387"/>
        <v>2269</v>
      </c>
      <c r="E1159" s="71">
        <f>SUM(E1154:E1158)</f>
        <v>2821</v>
      </c>
      <c r="F1159" s="71">
        <f>SUM(F1154:F1158)</f>
        <v>2550</v>
      </c>
      <c r="G1159" s="69">
        <f>SUM(G1154:G1158)</f>
        <v>2833</v>
      </c>
      <c r="H1159" s="69">
        <f>SUM(H1154:H1158)</f>
        <v>2060</v>
      </c>
      <c r="I1159" s="71">
        <f>I1158+I1157+I1156+I1155+I1154</f>
        <v>16722</v>
      </c>
      <c r="J1159" s="81">
        <f>SUM(J1154:J1158)</f>
        <v>2645</v>
      </c>
      <c r="K1159" s="82">
        <f>SUM(K1154:K1158)</f>
        <v>1926</v>
      </c>
      <c r="L1159" s="82">
        <f>SUM(L1154:L1158)</f>
        <v>2417</v>
      </c>
      <c r="M1159" s="82">
        <f>SUM(M1154:M1158)</f>
        <v>1352</v>
      </c>
      <c r="N1159" s="82">
        <f>SUM(N1154:N1158)</f>
        <v>2053</v>
      </c>
      <c r="O1159" s="82">
        <f t="shared" ref="O1159:Q1159" si="388">SUM(O1154:O1158)</f>
        <v>1789</v>
      </c>
      <c r="P1159" s="82">
        <f t="shared" si="388"/>
        <v>2305</v>
      </c>
      <c r="Q1159" s="82">
        <f t="shared" si="388"/>
        <v>14487</v>
      </c>
    </row>
    <row r="1160" spans="1:17" x14ac:dyDescent="0.35">
      <c r="A1160" s="20" t="s">
        <v>11</v>
      </c>
      <c r="B1160" s="57">
        <f t="shared" ref="B1160:I1160" si="389">B1159+B1153+B1146</f>
        <v>9530</v>
      </c>
      <c r="C1160" s="57">
        <f>C1159+C1153+C1146</f>
        <v>7588</v>
      </c>
      <c r="D1160" s="57">
        <f t="shared" si="389"/>
        <v>8627</v>
      </c>
      <c r="E1160" s="57">
        <f t="shared" si="389"/>
        <v>10266</v>
      </c>
      <c r="F1160" s="57">
        <f t="shared" si="389"/>
        <v>10917</v>
      </c>
      <c r="G1160" s="57">
        <f>G1159+G1153+G1146</f>
        <v>10598</v>
      </c>
      <c r="H1160" s="57">
        <f t="shared" si="389"/>
        <v>8278</v>
      </c>
      <c r="I1160" s="57">
        <f t="shared" si="389"/>
        <v>65804</v>
      </c>
      <c r="J1160" s="57">
        <f t="shared" ref="J1160:Q1160" si="390">J1159+J1153+J1146</f>
        <v>8514</v>
      </c>
      <c r="K1160" s="57">
        <f t="shared" si="390"/>
        <v>9918</v>
      </c>
      <c r="L1160" s="57">
        <f t="shared" si="390"/>
        <v>9538</v>
      </c>
      <c r="M1160" s="57">
        <f t="shared" si="390"/>
        <v>8787</v>
      </c>
      <c r="N1160" s="57">
        <f>N1159+N1153+N1146</f>
        <v>8984</v>
      </c>
      <c r="O1160" s="57">
        <f t="shared" si="390"/>
        <v>7322</v>
      </c>
      <c r="P1160" s="57">
        <f>P1159+P1153+P1146</f>
        <v>9185</v>
      </c>
      <c r="Q1160" s="57">
        <f t="shared" si="390"/>
        <v>62248</v>
      </c>
    </row>
    <row r="1161" spans="1:17" x14ac:dyDescent="0.35">
      <c r="I1161" s="78"/>
    </row>
    <row r="1162" spans="1:17" x14ac:dyDescent="0.35">
      <c r="A1162" s="21" t="s">
        <v>0</v>
      </c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</row>
    <row r="1163" spans="1:17" ht="15.5" x14ac:dyDescent="0.35">
      <c r="A1163" s="20" t="s">
        <v>1</v>
      </c>
      <c r="B1163" s="64" t="s">
        <v>2276</v>
      </c>
      <c r="C1163" s="64" t="s">
        <v>2277</v>
      </c>
      <c r="D1163" s="64" t="s">
        <v>2278</v>
      </c>
      <c r="E1163" s="64" t="s">
        <v>2279</v>
      </c>
      <c r="F1163" s="64" t="s">
        <v>2280</v>
      </c>
      <c r="G1163" s="64" t="s">
        <v>2281</v>
      </c>
      <c r="H1163" s="64" t="s">
        <v>2282</v>
      </c>
      <c r="I1163" s="65" t="s">
        <v>1709</v>
      </c>
      <c r="J1163" s="64" t="s">
        <v>2284</v>
      </c>
      <c r="K1163" s="64" t="s">
        <v>2285</v>
      </c>
      <c r="L1163" s="64" t="s">
        <v>2286</v>
      </c>
      <c r="M1163" s="64" t="s">
        <v>2287</v>
      </c>
      <c r="N1163" s="64" t="s">
        <v>2288</v>
      </c>
      <c r="O1163" s="64" t="s">
        <v>2289</v>
      </c>
      <c r="P1163" s="64" t="s">
        <v>2290</v>
      </c>
      <c r="Q1163" s="65" t="s">
        <v>1713</v>
      </c>
    </row>
    <row r="1164" spans="1:17" x14ac:dyDescent="0.35">
      <c r="A1164" s="20" t="s">
        <v>2</v>
      </c>
      <c r="B1164" s="28">
        <v>307</v>
      </c>
      <c r="C1164" s="28">
        <v>406</v>
      </c>
      <c r="D1164" s="23">
        <v>302</v>
      </c>
      <c r="E1164" s="28">
        <v>408</v>
      </c>
      <c r="F1164" s="28">
        <v>435</v>
      </c>
      <c r="G1164" s="74">
        <v>370</v>
      </c>
      <c r="H1164" s="37">
        <v>299</v>
      </c>
      <c r="I1164" s="23">
        <f>H1164+G1164+F1164+E1164+D1164+C1164+B1164</f>
        <v>2527</v>
      </c>
      <c r="J1164" s="28">
        <v>311</v>
      </c>
      <c r="K1164" s="40">
        <v>329</v>
      </c>
      <c r="L1164" s="40">
        <v>314</v>
      </c>
      <c r="M1164" s="74">
        <v>308</v>
      </c>
      <c r="N1164" s="23">
        <v>248</v>
      </c>
      <c r="O1164" s="28">
        <v>323</v>
      </c>
      <c r="P1164" s="28">
        <v>316</v>
      </c>
      <c r="Q1164" s="40">
        <f>P1164+O1164+N1164+M1164+L1164+K1164+J1164</f>
        <v>2149</v>
      </c>
    </row>
    <row r="1165" spans="1:17" x14ac:dyDescent="0.35">
      <c r="A1165" s="20" t="s">
        <v>3</v>
      </c>
      <c r="B1165" s="28">
        <v>657</v>
      </c>
      <c r="C1165" s="28">
        <v>661</v>
      </c>
      <c r="D1165" s="23">
        <v>656</v>
      </c>
      <c r="E1165" s="28">
        <v>738</v>
      </c>
      <c r="F1165" s="28">
        <v>674</v>
      </c>
      <c r="G1165" s="28">
        <v>667</v>
      </c>
      <c r="H1165" s="40">
        <v>632</v>
      </c>
      <c r="I1165" s="23">
        <f>H1165+G1165+F1165+E1165+D1165+C1165+B1165</f>
        <v>4685</v>
      </c>
      <c r="J1165" s="40">
        <v>715</v>
      </c>
      <c r="K1165" s="28">
        <v>677</v>
      </c>
      <c r="L1165" s="28">
        <v>673</v>
      </c>
      <c r="M1165" s="40">
        <v>661</v>
      </c>
      <c r="N1165" s="51">
        <v>631</v>
      </c>
      <c r="O1165" s="23">
        <v>726</v>
      </c>
      <c r="P1165" s="23">
        <v>611</v>
      </c>
      <c r="Q1165" s="40">
        <f>P1165+O1165+N1165+M1165+L1165+K1165+J1165</f>
        <v>4694</v>
      </c>
    </row>
    <row r="1166" spans="1:17" x14ac:dyDescent="0.35">
      <c r="A1166" s="20" t="s">
        <v>100</v>
      </c>
      <c r="B1166" s="28">
        <v>290</v>
      </c>
      <c r="C1166" s="28">
        <v>280</v>
      </c>
      <c r="D1166" s="23">
        <v>250</v>
      </c>
      <c r="E1166" s="28">
        <v>274</v>
      </c>
      <c r="F1166" s="28">
        <v>232</v>
      </c>
      <c r="G1166" s="28">
        <v>260</v>
      </c>
      <c r="H1166" s="51">
        <v>300</v>
      </c>
      <c r="I1166" s="40">
        <f>H1166+G1166+F1166+E1166+D1166+C1166+B1166</f>
        <v>1886</v>
      </c>
      <c r="J1166" s="51">
        <v>316</v>
      </c>
      <c r="K1166" s="51">
        <v>273</v>
      </c>
      <c r="L1166" s="51">
        <v>252</v>
      </c>
      <c r="M1166" s="51">
        <v>230</v>
      </c>
      <c r="N1166" s="28">
        <v>270</v>
      </c>
      <c r="O1166" s="51">
        <v>280</v>
      </c>
      <c r="P1166" s="51">
        <v>290</v>
      </c>
      <c r="Q1166" s="40">
        <f>P1166+O1166+N1165+M1166+L1166+K1166+J1166</f>
        <v>2272</v>
      </c>
    </row>
    <row r="1167" spans="1:17" x14ac:dyDescent="0.35">
      <c r="A1167" s="20" t="s">
        <v>115</v>
      </c>
      <c r="B1167" s="28">
        <v>0</v>
      </c>
      <c r="C1167" s="28">
        <v>0</v>
      </c>
      <c r="D1167" s="28">
        <v>0</v>
      </c>
      <c r="E1167" s="28">
        <v>0</v>
      </c>
      <c r="F1167" s="28">
        <v>0</v>
      </c>
      <c r="G1167" s="28">
        <v>0</v>
      </c>
      <c r="H1167" s="28">
        <v>68</v>
      </c>
      <c r="I1167" s="23">
        <f>H1167+G1167+F1167+E1167+D1167+C1167+B1167</f>
        <v>68</v>
      </c>
      <c r="J1167" s="28">
        <v>0</v>
      </c>
      <c r="K1167" s="42"/>
      <c r="L1167" s="42">
        <v>0</v>
      </c>
      <c r="M1167" s="28"/>
      <c r="N1167" s="42"/>
      <c r="O1167" s="28"/>
      <c r="P1167" s="28">
        <v>112</v>
      </c>
      <c r="Q1167" s="23">
        <f>P1167+O1167+N1167+M1167+L1167+K1167+J1167</f>
        <v>112</v>
      </c>
    </row>
    <row r="1168" spans="1:17" x14ac:dyDescent="0.35">
      <c r="A1168" s="20" t="s">
        <v>125</v>
      </c>
      <c r="B1168" s="28">
        <v>3226</v>
      </c>
      <c r="C1168" s="28">
        <v>4010</v>
      </c>
      <c r="D1168" s="23">
        <v>1025</v>
      </c>
      <c r="E1168" s="28">
        <v>3001</v>
      </c>
      <c r="F1168" s="28">
        <v>5625</v>
      </c>
      <c r="G1168" s="28">
        <v>4750</v>
      </c>
      <c r="H1168" s="59">
        <v>3634</v>
      </c>
      <c r="I1168" s="23">
        <f>SUM(B1168:H1168)</f>
        <v>25271</v>
      </c>
      <c r="J1168" s="28">
        <v>3141</v>
      </c>
      <c r="K1168" s="72">
        <v>3646</v>
      </c>
      <c r="L1168" s="72">
        <v>3604</v>
      </c>
      <c r="M1168" s="28">
        <v>3280</v>
      </c>
      <c r="N1168" s="28">
        <v>3787</v>
      </c>
      <c r="O1168" s="28">
        <v>3503</v>
      </c>
      <c r="P1168" s="28">
        <v>3248</v>
      </c>
      <c r="Q1168" s="23">
        <f>P1168+O1168+N1168+M1168+L1168+K1168+J1168</f>
        <v>24209</v>
      </c>
    </row>
    <row r="1169" spans="1:17" x14ac:dyDescent="0.35">
      <c r="A1169" s="20" t="s">
        <v>119</v>
      </c>
      <c r="B1169" s="58">
        <f>SUM(B1164:B1168)</f>
        <v>4480</v>
      </c>
      <c r="C1169" s="58">
        <f t="shared" ref="C1169:G1169" si="391">C1168+C1167+C1166+C1165+C1164</f>
        <v>5357</v>
      </c>
      <c r="D1169" s="58">
        <f t="shared" si="391"/>
        <v>2233</v>
      </c>
      <c r="E1169" s="58">
        <f t="shared" si="391"/>
        <v>4421</v>
      </c>
      <c r="F1169" s="58">
        <f t="shared" si="391"/>
        <v>6966</v>
      </c>
      <c r="G1169" s="58">
        <f t="shared" si="391"/>
        <v>6047</v>
      </c>
      <c r="H1169" s="66">
        <f>SUM(H1164:H1168)</f>
        <v>4933</v>
      </c>
      <c r="I1169" s="75">
        <f>SUM(I1164:I1168)</f>
        <v>34437</v>
      </c>
      <c r="J1169" s="66">
        <f>SUM(J1164:J1168)</f>
        <v>4483</v>
      </c>
      <c r="K1169" s="66">
        <f>SUM(K1164:K1168)</f>
        <v>4925</v>
      </c>
      <c r="L1169" s="66">
        <f>SUM(L1164:L1168)</f>
        <v>4843</v>
      </c>
      <c r="M1169" s="66">
        <f>M1168+M1167+M1166+M1165+M1164</f>
        <v>4479</v>
      </c>
      <c r="N1169" s="66">
        <f>N1168+N1167+N1166+N1165+N1164</f>
        <v>4936</v>
      </c>
      <c r="O1169" s="66">
        <f>SUM(O1164:O1168)</f>
        <v>4832</v>
      </c>
      <c r="P1169" s="58">
        <f>SUM(P1164:P1168)</f>
        <v>4577</v>
      </c>
      <c r="Q1169" s="66">
        <f>Q1168+Q1167+Q1166+Q1165+Q1164</f>
        <v>33436</v>
      </c>
    </row>
    <row r="1170" spans="1:17" x14ac:dyDescent="0.35">
      <c r="A1170" s="20" t="s">
        <v>4</v>
      </c>
      <c r="B1170" s="23">
        <v>934</v>
      </c>
      <c r="C1170" s="23">
        <v>1118</v>
      </c>
      <c r="D1170" s="23">
        <v>607</v>
      </c>
      <c r="E1170" s="28">
        <v>1302</v>
      </c>
      <c r="F1170" s="28">
        <v>1547</v>
      </c>
      <c r="G1170" s="28">
        <v>1384</v>
      </c>
      <c r="H1170" s="61">
        <v>1493</v>
      </c>
      <c r="I1170" s="23">
        <f>H1170+G1170+F1170+E1170+D1170+C1170+B1170</f>
        <v>8385</v>
      </c>
      <c r="J1170" s="28">
        <v>1527</v>
      </c>
      <c r="K1170" s="28">
        <v>1566</v>
      </c>
      <c r="L1170" s="28">
        <v>1354</v>
      </c>
      <c r="M1170" s="74">
        <v>1401</v>
      </c>
      <c r="N1170" s="28">
        <v>1053</v>
      </c>
      <c r="O1170" s="23">
        <v>1222</v>
      </c>
      <c r="P1170" s="23">
        <v>2274</v>
      </c>
      <c r="Q1170" s="23">
        <f>P1170+O1170+N1170+M1170+L1170+K1170+J1170</f>
        <v>10397</v>
      </c>
    </row>
    <row r="1171" spans="1:17" x14ac:dyDescent="0.35">
      <c r="A1171" s="20" t="s">
        <v>112</v>
      </c>
      <c r="B1171" s="28">
        <v>0</v>
      </c>
      <c r="C1171" s="28">
        <v>0</v>
      </c>
      <c r="D1171" s="28">
        <v>0</v>
      </c>
      <c r="E1171" s="28">
        <v>0</v>
      </c>
      <c r="F1171" s="28">
        <v>0</v>
      </c>
      <c r="G1171" s="28">
        <v>0</v>
      </c>
      <c r="H1171" s="28">
        <v>0</v>
      </c>
      <c r="I1171" s="28">
        <v>0</v>
      </c>
      <c r="J1171" s="28">
        <v>0</v>
      </c>
      <c r="K1171" s="28">
        <v>0</v>
      </c>
      <c r="L1171" s="28">
        <v>0</v>
      </c>
      <c r="M1171" s="28">
        <v>0</v>
      </c>
      <c r="N1171" s="63">
        <v>0</v>
      </c>
      <c r="O1171" s="28">
        <v>0</v>
      </c>
      <c r="P1171" s="28">
        <v>0</v>
      </c>
      <c r="Q1171" s="23">
        <f>P1171+O1171+N1171+M1171+L1171+K1171+J1171</f>
        <v>0</v>
      </c>
    </row>
    <row r="1172" spans="1:17" x14ac:dyDescent="0.35">
      <c r="A1172" s="20" t="s">
        <v>1175</v>
      </c>
      <c r="B1172" s="28">
        <v>0</v>
      </c>
      <c r="C1172" s="28">
        <v>11</v>
      </c>
      <c r="D1172" s="28">
        <v>0</v>
      </c>
      <c r="E1172" s="63">
        <v>0</v>
      </c>
      <c r="F1172" s="63">
        <v>0</v>
      </c>
      <c r="G1172" s="28">
        <v>0</v>
      </c>
      <c r="H1172" s="28">
        <v>0</v>
      </c>
      <c r="I1172" s="23">
        <f>H1172+G1172+F1172+E1172+D1172+C1172+B1172</f>
        <v>11</v>
      </c>
      <c r="J1172" s="63">
        <v>0</v>
      </c>
      <c r="K1172" s="59"/>
      <c r="L1172" s="59">
        <v>0</v>
      </c>
      <c r="M1172" s="28"/>
      <c r="N1172" s="63">
        <v>0</v>
      </c>
      <c r="O1172" s="28">
        <v>0</v>
      </c>
      <c r="P1172" s="28">
        <v>94</v>
      </c>
      <c r="Q1172" s="23">
        <f>P1172+O1172+N1172+M1172+L1172+K1172+J1172</f>
        <v>94</v>
      </c>
    </row>
    <row r="1173" spans="1:17" x14ac:dyDescent="0.35">
      <c r="A1173" s="20" t="s">
        <v>116</v>
      </c>
      <c r="B1173" s="63">
        <v>0</v>
      </c>
      <c r="C1173" s="63">
        <v>0</v>
      </c>
      <c r="D1173" s="63">
        <v>0</v>
      </c>
      <c r="E1173" s="63">
        <v>0</v>
      </c>
      <c r="F1173" s="63">
        <v>0</v>
      </c>
      <c r="G1173" s="63">
        <v>0</v>
      </c>
      <c r="H1173" s="63">
        <v>70</v>
      </c>
      <c r="I1173" s="23">
        <f>H1173+G1173+F1173+E1173+D1173+C1173+B1173</f>
        <v>70</v>
      </c>
      <c r="J1173" s="63"/>
      <c r="K1173" s="59"/>
      <c r="L1173" s="59"/>
      <c r="M1173" s="63"/>
      <c r="N1173" s="63"/>
      <c r="O1173" s="63"/>
      <c r="P1173" s="28">
        <v>88</v>
      </c>
      <c r="Q1173" s="23"/>
    </row>
    <row r="1174" spans="1:17" x14ac:dyDescent="0.35">
      <c r="A1174" s="20" t="s">
        <v>124</v>
      </c>
      <c r="B1174" s="63">
        <v>0</v>
      </c>
      <c r="C1174" s="63">
        <v>0</v>
      </c>
      <c r="D1174" s="63">
        <v>0</v>
      </c>
      <c r="E1174" s="63">
        <v>0</v>
      </c>
      <c r="F1174" s="63">
        <v>0</v>
      </c>
      <c r="G1174" s="63">
        <v>0</v>
      </c>
      <c r="H1174" s="63">
        <v>77</v>
      </c>
      <c r="I1174" s="23">
        <f>H1174+G1174+F1174+E1174+D1174+C1174+B1174</f>
        <v>77</v>
      </c>
      <c r="J1174" s="63"/>
      <c r="K1174" s="63"/>
      <c r="L1174" s="63"/>
      <c r="M1174" s="63"/>
      <c r="N1174" s="63"/>
      <c r="O1174" s="63"/>
      <c r="P1174" s="28">
        <v>84</v>
      </c>
      <c r="Q1174" s="23">
        <f>P1174+O1174+N1172+M1174+L1173+K1173+J1174</f>
        <v>84</v>
      </c>
    </row>
    <row r="1175" spans="1:17" x14ac:dyDescent="0.35">
      <c r="A1175" s="20" t="s">
        <v>118</v>
      </c>
      <c r="B1175" s="46">
        <f>SUM(B1170:B1174)</f>
        <v>934</v>
      </c>
      <c r="C1175" s="46">
        <f t="shared" ref="C1175:H1175" si="392">SUM(C1170:C1174)</f>
        <v>1129</v>
      </c>
      <c r="D1175" s="46">
        <f t="shared" si="392"/>
        <v>607</v>
      </c>
      <c r="E1175" s="46">
        <f t="shared" si="392"/>
        <v>1302</v>
      </c>
      <c r="F1175" s="46">
        <f t="shared" si="392"/>
        <v>1547</v>
      </c>
      <c r="G1175" s="46">
        <f t="shared" si="392"/>
        <v>1384</v>
      </c>
      <c r="H1175" s="46">
        <f t="shared" si="392"/>
        <v>1640</v>
      </c>
      <c r="I1175" s="46">
        <f t="shared" ref="I1175:N1175" si="393">I1174+I1173+I1172+I1171+I1170</f>
        <v>8543</v>
      </c>
      <c r="J1175" s="46">
        <f t="shared" si="393"/>
        <v>1527</v>
      </c>
      <c r="K1175" s="46">
        <v>5</v>
      </c>
      <c r="L1175" s="46">
        <f t="shared" si="393"/>
        <v>1354</v>
      </c>
      <c r="M1175" s="46">
        <f t="shared" si="393"/>
        <v>1401</v>
      </c>
      <c r="N1175" s="46">
        <f t="shared" si="393"/>
        <v>1053</v>
      </c>
      <c r="O1175" s="46">
        <f>SUM(O1170:O1174)</f>
        <v>1222</v>
      </c>
      <c r="P1175" s="46">
        <f>SUM(P1170:P1174)</f>
        <v>2540</v>
      </c>
      <c r="Q1175" s="46">
        <f>SUM(Q1170:Q1174)</f>
        <v>10575</v>
      </c>
    </row>
    <row r="1176" spans="1:17" x14ac:dyDescent="0.35">
      <c r="A1176" s="20" t="s">
        <v>99</v>
      </c>
      <c r="B1176" s="28">
        <v>1177</v>
      </c>
      <c r="C1176" s="28">
        <v>209</v>
      </c>
      <c r="D1176" s="23">
        <v>446</v>
      </c>
      <c r="E1176" s="51">
        <v>817</v>
      </c>
      <c r="F1176" s="51">
        <v>814</v>
      </c>
      <c r="G1176" s="74">
        <v>222</v>
      </c>
      <c r="H1176" s="42">
        <v>804</v>
      </c>
      <c r="I1176" s="40">
        <f>H1176+G1176+F1176+E1176+D1176+C1176+B1176</f>
        <v>4489</v>
      </c>
      <c r="J1176" s="28">
        <v>806</v>
      </c>
      <c r="K1176" s="23">
        <v>226</v>
      </c>
      <c r="L1176" s="23">
        <v>499</v>
      </c>
      <c r="M1176" s="23">
        <v>836</v>
      </c>
      <c r="N1176" s="23">
        <v>801</v>
      </c>
      <c r="O1176" s="28">
        <v>125</v>
      </c>
      <c r="P1176" s="28">
        <v>220</v>
      </c>
      <c r="Q1176" s="40">
        <f>SUM(J1176:P1176)</f>
        <v>3513</v>
      </c>
    </row>
    <row r="1177" spans="1:17" x14ac:dyDescent="0.35">
      <c r="A1177" s="20" t="s">
        <v>7</v>
      </c>
      <c r="B1177" s="51">
        <v>1325</v>
      </c>
      <c r="C1177" s="51">
        <v>1446</v>
      </c>
      <c r="D1177" s="51">
        <v>1191</v>
      </c>
      <c r="E1177" s="51">
        <v>1382</v>
      </c>
      <c r="F1177" s="51">
        <v>1365</v>
      </c>
      <c r="G1177" s="51">
        <v>1533</v>
      </c>
      <c r="H1177" s="50">
        <v>1619</v>
      </c>
      <c r="I1177" s="40">
        <f>H1177+G1177+F1177+E1177+D1177+C1177+B1177</f>
        <v>9861</v>
      </c>
      <c r="J1177" s="28">
        <v>1421</v>
      </c>
      <c r="K1177" s="28">
        <v>1191</v>
      </c>
      <c r="L1177" s="28">
        <v>1152</v>
      </c>
      <c r="M1177" s="28">
        <v>1099</v>
      </c>
      <c r="N1177" s="23">
        <v>1271</v>
      </c>
      <c r="O1177" s="23">
        <v>1535</v>
      </c>
      <c r="P1177" s="23">
        <v>875</v>
      </c>
      <c r="Q1177" s="40">
        <f>SUM(J1177:P1177)</f>
        <v>8544</v>
      </c>
    </row>
    <row r="1178" spans="1:17" x14ac:dyDescent="0.35">
      <c r="A1178" s="20" t="s">
        <v>103</v>
      </c>
      <c r="B1178" s="51">
        <v>735</v>
      </c>
      <c r="C1178" s="51">
        <v>600</v>
      </c>
      <c r="D1178" s="51">
        <v>490</v>
      </c>
      <c r="E1178" s="50">
        <v>703</v>
      </c>
      <c r="F1178" s="50">
        <v>742</v>
      </c>
      <c r="G1178" s="28">
        <v>551</v>
      </c>
      <c r="H1178" s="50">
        <v>617</v>
      </c>
      <c r="I1178" s="40">
        <f>H1178+G1178+F1178+E1178+D1178+C1178+B1178</f>
        <v>4438</v>
      </c>
      <c r="J1178" s="28">
        <v>710</v>
      </c>
      <c r="K1178" s="28">
        <v>660</v>
      </c>
      <c r="L1178" s="28">
        <v>257</v>
      </c>
      <c r="M1178" s="28">
        <v>539</v>
      </c>
      <c r="N1178" s="40">
        <v>588</v>
      </c>
      <c r="O1178" s="23">
        <v>776</v>
      </c>
      <c r="P1178" s="23">
        <v>678</v>
      </c>
      <c r="Q1178" s="40">
        <f>SUM(J1178:P1178)</f>
        <v>4208</v>
      </c>
    </row>
    <row r="1179" spans="1:17" x14ac:dyDescent="0.35">
      <c r="A1179" s="20" t="s">
        <v>1178</v>
      </c>
      <c r="B1179" s="50">
        <v>0</v>
      </c>
      <c r="C1179" s="50">
        <v>0</v>
      </c>
      <c r="D1179" s="50">
        <v>0</v>
      </c>
      <c r="E1179" s="28">
        <v>0</v>
      </c>
      <c r="F1179" s="28">
        <v>0</v>
      </c>
      <c r="G1179" s="50">
        <v>0</v>
      </c>
      <c r="H1179" s="28">
        <v>0</v>
      </c>
      <c r="I1179" s="28">
        <v>0</v>
      </c>
      <c r="J1179" s="28">
        <v>0</v>
      </c>
      <c r="K1179" s="59">
        <v>0</v>
      </c>
      <c r="L1179" s="59">
        <v>0</v>
      </c>
      <c r="M1179" s="28">
        <v>0</v>
      </c>
      <c r="N1179" s="73">
        <v>0</v>
      </c>
      <c r="O1179" s="23">
        <v>0</v>
      </c>
      <c r="P1179" s="23">
        <v>0</v>
      </c>
      <c r="Q1179" s="40">
        <f>SUM(J1179:P1179)</f>
        <v>0</v>
      </c>
    </row>
    <row r="1180" spans="1:17" x14ac:dyDescent="0.35">
      <c r="A1180" s="20" t="s">
        <v>1177</v>
      </c>
      <c r="B1180" s="28">
        <v>0</v>
      </c>
      <c r="C1180" s="28">
        <v>0</v>
      </c>
      <c r="D1180" s="28">
        <v>0</v>
      </c>
      <c r="E1180" s="28">
        <v>0</v>
      </c>
      <c r="F1180" s="28">
        <v>0</v>
      </c>
      <c r="G1180" s="28">
        <v>0</v>
      </c>
      <c r="H1180" s="73">
        <v>0</v>
      </c>
      <c r="I1180" s="73">
        <v>0</v>
      </c>
      <c r="J1180" s="73">
        <v>0</v>
      </c>
      <c r="K1180" s="73">
        <v>0</v>
      </c>
      <c r="L1180" s="73">
        <v>0</v>
      </c>
      <c r="M1180" s="73">
        <v>0</v>
      </c>
      <c r="N1180" s="73">
        <v>0</v>
      </c>
      <c r="O1180" s="40">
        <v>0</v>
      </c>
      <c r="P1180" s="40">
        <v>0</v>
      </c>
      <c r="Q1180" s="40">
        <f>SUM(J1180:P1180)</f>
        <v>0</v>
      </c>
    </row>
    <row r="1181" spans="1:17" x14ac:dyDescent="0.35">
      <c r="A1181" s="20" t="s">
        <v>120</v>
      </c>
      <c r="B1181" s="69">
        <f t="shared" ref="B1181:G1181" si="394">SUM(B1176:B1180)</f>
        <v>3237</v>
      </c>
      <c r="C1181" s="69">
        <f t="shared" si="394"/>
        <v>2255</v>
      </c>
      <c r="D1181" s="69">
        <v>0</v>
      </c>
      <c r="E1181" s="69">
        <f t="shared" si="394"/>
        <v>2902</v>
      </c>
      <c r="F1181" s="69">
        <f t="shared" si="394"/>
        <v>2921</v>
      </c>
      <c r="G1181" s="69">
        <f t="shared" si="394"/>
        <v>2306</v>
      </c>
      <c r="H1181" s="69">
        <f t="shared" ref="H1181:Q1181" si="395">H1180+H1179+H1178+H1177+H1176</f>
        <v>3040</v>
      </c>
      <c r="I1181" s="71">
        <f t="shared" si="395"/>
        <v>18788</v>
      </c>
      <c r="J1181" s="69">
        <f t="shared" si="395"/>
        <v>2937</v>
      </c>
      <c r="K1181" s="69">
        <f t="shared" si="395"/>
        <v>2077</v>
      </c>
      <c r="L1181" s="69">
        <f t="shared" si="395"/>
        <v>1908</v>
      </c>
      <c r="M1181" s="69">
        <f t="shared" si="395"/>
        <v>2474</v>
      </c>
      <c r="N1181" s="69">
        <f t="shared" si="395"/>
        <v>2660</v>
      </c>
      <c r="O1181" s="69">
        <f t="shared" si="395"/>
        <v>2436</v>
      </c>
      <c r="P1181" s="69">
        <f t="shared" si="395"/>
        <v>1773</v>
      </c>
      <c r="Q1181" s="69">
        <f t="shared" si="395"/>
        <v>16265</v>
      </c>
    </row>
    <row r="1182" spans="1:17" x14ac:dyDescent="0.35">
      <c r="A1182" s="20" t="s">
        <v>11</v>
      </c>
      <c r="B1182" s="57">
        <f>B1181+B1175+B1169</f>
        <v>8651</v>
      </c>
      <c r="C1182" s="57">
        <f t="shared" ref="C1182:Q1182" si="396">C1181+C1175+C1169</f>
        <v>8741</v>
      </c>
      <c r="D1182" s="57">
        <f t="shared" si="396"/>
        <v>2840</v>
      </c>
      <c r="E1182" s="57">
        <f t="shared" si="396"/>
        <v>8625</v>
      </c>
      <c r="F1182" s="57">
        <f t="shared" si="396"/>
        <v>11434</v>
      </c>
      <c r="G1182" s="57">
        <f t="shared" si="396"/>
        <v>9737</v>
      </c>
      <c r="H1182" s="57">
        <f t="shared" si="396"/>
        <v>9613</v>
      </c>
      <c r="I1182" s="57">
        <f t="shared" si="396"/>
        <v>61768</v>
      </c>
      <c r="J1182" s="57">
        <f t="shared" si="396"/>
        <v>8947</v>
      </c>
      <c r="K1182" s="57">
        <f t="shared" si="396"/>
        <v>7007</v>
      </c>
      <c r="L1182" s="57">
        <f t="shared" si="396"/>
        <v>8105</v>
      </c>
      <c r="M1182" s="57">
        <f t="shared" si="396"/>
        <v>8354</v>
      </c>
      <c r="N1182" s="57">
        <f t="shared" si="396"/>
        <v>8649</v>
      </c>
      <c r="O1182" s="57">
        <f t="shared" si="396"/>
        <v>8490</v>
      </c>
      <c r="P1182" s="57">
        <f t="shared" si="396"/>
        <v>8890</v>
      </c>
      <c r="Q1182" s="57">
        <f t="shared" si="396"/>
        <v>60276</v>
      </c>
    </row>
    <row r="1184" spans="1:17" x14ac:dyDescent="0.35">
      <c r="A1184" s="21" t="s">
        <v>0</v>
      </c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</row>
    <row r="1185" spans="1:17" ht="15.5" x14ac:dyDescent="0.35">
      <c r="A1185" s="20" t="s">
        <v>1</v>
      </c>
      <c r="B1185" s="64" t="s">
        <v>2292</v>
      </c>
      <c r="C1185" s="64" t="s">
        <v>2293</v>
      </c>
      <c r="D1185" s="64" t="s">
        <v>2294</v>
      </c>
      <c r="E1185" s="64" t="s">
        <v>2295</v>
      </c>
      <c r="F1185" s="64" t="s">
        <v>2296</v>
      </c>
      <c r="G1185" s="64" t="s">
        <v>2297</v>
      </c>
      <c r="H1185" s="64" t="s">
        <v>2298</v>
      </c>
      <c r="I1185" s="65" t="s">
        <v>383</v>
      </c>
      <c r="J1185" s="64" t="s">
        <v>2299</v>
      </c>
      <c r="K1185" s="64" t="s">
        <v>2300</v>
      </c>
      <c r="L1185" s="64" t="s">
        <v>2315</v>
      </c>
      <c r="M1185" s="64" t="s">
        <v>464</v>
      </c>
      <c r="N1185" s="64" t="s">
        <v>465</v>
      </c>
      <c r="O1185" s="64" t="s">
        <v>466</v>
      </c>
      <c r="P1185" s="64" t="s">
        <v>467</v>
      </c>
      <c r="Q1185" s="65" t="s">
        <v>1747</v>
      </c>
    </row>
    <row r="1186" spans="1:17" x14ac:dyDescent="0.35">
      <c r="A1186" s="20" t="s">
        <v>2</v>
      </c>
      <c r="B1186" s="28">
        <v>241</v>
      </c>
      <c r="C1186" s="28">
        <v>291</v>
      </c>
      <c r="D1186" s="23">
        <v>272</v>
      </c>
      <c r="E1186" s="28">
        <v>200</v>
      </c>
      <c r="F1186" s="28">
        <v>278</v>
      </c>
      <c r="G1186" s="74">
        <v>256</v>
      </c>
      <c r="H1186" s="37">
        <v>201</v>
      </c>
      <c r="I1186" s="23">
        <f>H1186+G1186+F1186+E1186+D1186+C1186+B1186</f>
        <v>1739</v>
      </c>
      <c r="J1186" s="28">
        <v>143</v>
      </c>
      <c r="K1186" s="40">
        <v>195</v>
      </c>
      <c r="L1186" s="40">
        <v>267</v>
      </c>
      <c r="M1186" s="74">
        <v>208</v>
      </c>
      <c r="N1186" s="23">
        <v>166</v>
      </c>
      <c r="O1186" s="28">
        <v>300</v>
      </c>
      <c r="P1186" s="28">
        <v>126</v>
      </c>
      <c r="Q1186" s="40">
        <f>P1186+O1186+N1186+M1186+L1186+K1186+J1186</f>
        <v>1405</v>
      </c>
    </row>
    <row r="1187" spans="1:17" x14ac:dyDescent="0.35">
      <c r="A1187" s="20" t="s">
        <v>3</v>
      </c>
      <c r="B1187" s="28">
        <v>699</v>
      </c>
      <c r="C1187" s="28">
        <f>379+301</f>
        <v>680</v>
      </c>
      <c r="D1187" s="23">
        <f>341+240</f>
        <v>581</v>
      </c>
      <c r="E1187" s="28">
        <f>317+236</f>
        <v>553</v>
      </c>
      <c r="F1187" s="28">
        <f>387+299</f>
        <v>686</v>
      </c>
      <c r="G1187" s="28">
        <f>384+303</f>
        <v>687</v>
      </c>
      <c r="H1187" s="40">
        <f>378+299</f>
        <v>677</v>
      </c>
      <c r="I1187" s="23">
        <f>H1187+G1187+F1187+E1187+D1187+C1187+B1187</f>
        <v>4563</v>
      </c>
      <c r="J1187" s="40">
        <v>679</v>
      </c>
      <c r="K1187" s="28">
        <v>675</v>
      </c>
      <c r="L1187" s="28">
        <v>679</v>
      </c>
      <c r="M1187" s="40">
        <v>677</v>
      </c>
      <c r="N1187" s="51">
        <v>676</v>
      </c>
      <c r="O1187" s="23">
        <v>679</v>
      </c>
      <c r="P1187" s="23">
        <v>671</v>
      </c>
      <c r="Q1187" s="40">
        <f>P1187+O1187+N1187+M1187+L1187+K1187+J1187</f>
        <v>4736</v>
      </c>
    </row>
    <row r="1188" spans="1:17" x14ac:dyDescent="0.35">
      <c r="A1188" s="20" t="s">
        <v>100</v>
      </c>
      <c r="B1188" s="28">
        <v>270</v>
      </c>
      <c r="C1188" s="28">
        <v>255</v>
      </c>
      <c r="D1188" s="23">
        <v>240</v>
      </c>
      <c r="E1188" s="28">
        <v>210</v>
      </c>
      <c r="F1188" s="28">
        <v>217</v>
      </c>
      <c r="G1188" s="28">
        <v>216</v>
      </c>
      <c r="H1188" s="51">
        <v>200</v>
      </c>
      <c r="I1188" s="40">
        <f>H1188+G1188+F1188+E1188+D1188+C1188+B1188</f>
        <v>1608</v>
      </c>
      <c r="J1188" s="51">
        <v>170</v>
      </c>
      <c r="K1188" s="51">
        <v>238</v>
      </c>
      <c r="L1188" s="51">
        <v>270</v>
      </c>
      <c r="M1188" s="51">
        <v>190</v>
      </c>
      <c r="N1188" s="28">
        <v>240</v>
      </c>
      <c r="O1188" s="51">
        <v>210</v>
      </c>
      <c r="P1188" s="51">
        <v>240</v>
      </c>
      <c r="Q1188" s="40">
        <f>P1188+O1188+N1187+M1188+L1188+K1188+J1188</f>
        <v>1994</v>
      </c>
    </row>
    <row r="1189" spans="1:17" x14ac:dyDescent="0.35">
      <c r="A1189" s="20" t="s">
        <v>115</v>
      </c>
      <c r="B1189" s="28">
        <v>0</v>
      </c>
      <c r="C1189" s="28">
        <v>0</v>
      </c>
      <c r="D1189" s="28">
        <v>0</v>
      </c>
      <c r="E1189" s="28">
        <v>0</v>
      </c>
      <c r="F1189" s="28">
        <v>0</v>
      </c>
      <c r="G1189" s="28">
        <v>0</v>
      </c>
      <c r="H1189" s="28">
        <v>86</v>
      </c>
      <c r="I1189" s="23">
        <f>H1189+G1189+F1189+E1189+D1189+C1189+B1189</f>
        <v>86</v>
      </c>
      <c r="J1189" s="28">
        <v>0</v>
      </c>
      <c r="K1189" s="42">
        <v>0</v>
      </c>
      <c r="L1189" s="42">
        <v>0</v>
      </c>
      <c r="M1189" s="28">
        <v>0</v>
      </c>
      <c r="N1189" s="42">
        <v>0</v>
      </c>
      <c r="O1189" s="28">
        <v>0</v>
      </c>
      <c r="P1189" s="28">
        <v>0</v>
      </c>
      <c r="Q1189" s="23">
        <f>P1189+O1189+N1189+M1189+L1189+K1189+J1189</f>
        <v>0</v>
      </c>
    </row>
    <row r="1190" spans="1:17" x14ac:dyDescent="0.35">
      <c r="A1190" s="20" t="s">
        <v>125</v>
      </c>
      <c r="B1190" s="28">
        <v>4101</v>
      </c>
      <c r="C1190" s="28">
        <v>3077</v>
      </c>
      <c r="D1190" s="23">
        <v>3530</v>
      </c>
      <c r="E1190" s="28">
        <v>3289</v>
      </c>
      <c r="F1190" s="28">
        <v>3631</v>
      </c>
      <c r="G1190" s="28">
        <v>2315</v>
      </c>
      <c r="H1190" s="59">
        <v>2267</v>
      </c>
      <c r="I1190" s="23">
        <f>SUM(B1190:H1190)</f>
        <v>22210</v>
      </c>
      <c r="J1190" s="28">
        <v>2015</v>
      </c>
      <c r="K1190" s="72">
        <v>2611</v>
      </c>
      <c r="L1190" s="72">
        <v>1367</v>
      </c>
      <c r="M1190" s="28">
        <v>1596</v>
      </c>
      <c r="N1190" s="28">
        <v>1712</v>
      </c>
      <c r="O1190" s="28">
        <v>1315</v>
      </c>
      <c r="P1190" s="28">
        <v>2120</v>
      </c>
      <c r="Q1190" s="23">
        <f>P1190+O1190+N1190+M1190+L1190+K1190+J1190</f>
        <v>12736</v>
      </c>
    </row>
    <row r="1191" spans="1:17" x14ac:dyDescent="0.35">
      <c r="A1191" s="20" t="s">
        <v>119</v>
      </c>
      <c r="B1191" s="58">
        <f t="shared" ref="B1191:I1191" si="397">B1190+B1189+B1188+B1187+B1186</f>
        <v>5311</v>
      </c>
      <c r="C1191" s="58">
        <f t="shared" si="397"/>
        <v>4303</v>
      </c>
      <c r="D1191" s="58">
        <f t="shared" si="397"/>
        <v>4623</v>
      </c>
      <c r="E1191" s="58">
        <f t="shared" si="397"/>
        <v>4252</v>
      </c>
      <c r="F1191" s="58">
        <f t="shared" si="397"/>
        <v>4812</v>
      </c>
      <c r="G1191" s="58">
        <f t="shared" si="397"/>
        <v>3474</v>
      </c>
      <c r="H1191" s="58">
        <f t="shared" si="397"/>
        <v>3431</v>
      </c>
      <c r="I1191" s="58">
        <f t="shared" si="397"/>
        <v>30206</v>
      </c>
      <c r="J1191" s="66">
        <v>3007</v>
      </c>
      <c r="K1191" s="66">
        <f>SUM(K1186:K1190)</f>
        <v>3719</v>
      </c>
      <c r="L1191" s="66">
        <f>SUM(L1186:L1190)</f>
        <v>2583</v>
      </c>
      <c r="M1191" s="66">
        <f>M1190+M1189+M1188+M1187+M1186</f>
        <v>2671</v>
      </c>
      <c r="N1191" s="66">
        <f>N1190+N1189+N1188+N1187+N1186</f>
        <v>2794</v>
      </c>
      <c r="O1191" s="66">
        <f>SUM(O1186:O1190)</f>
        <v>2504</v>
      </c>
      <c r="P1191" s="58">
        <f>SUM(P1186:P1190)</f>
        <v>3157</v>
      </c>
      <c r="Q1191" s="66">
        <f>Q1190+Q1189+Q1188+Q1187+Q1186</f>
        <v>20871</v>
      </c>
    </row>
    <row r="1192" spans="1:17" x14ac:dyDescent="0.35">
      <c r="A1192" s="20" t="s">
        <v>4</v>
      </c>
      <c r="B1192" s="23">
        <v>1821</v>
      </c>
      <c r="C1192" s="23">
        <v>1249</v>
      </c>
      <c r="D1192" s="23">
        <v>1390</v>
      </c>
      <c r="E1192" s="28">
        <v>1360</v>
      </c>
      <c r="F1192" s="28">
        <v>1990</v>
      </c>
      <c r="G1192" s="28">
        <v>1690</v>
      </c>
      <c r="H1192" s="61">
        <v>418</v>
      </c>
      <c r="I1192" s="23">
        <f>H1192+G1192+F1192+E1192+D1192+C1192+B1192</f>
        <v>9918</v>
      </c>
      <c r="J1192" s="28">
        <v>1866</v>
      </c>
      <c r="K1192" s="28">
        <v>1956</v>
      </c>
      <c r="L1192" s="28">
        <v>1748</v>
      </c>
      <c r="M1192" s="74">
        <v>1787</v>
      </c>
      <c r="N1192" s="28">
        <v>2030</v>
      </c>
      <c r="O1192" s="23">
        <v>2397</v>
      </c>
      <c r="P1192" s="23">
        <v>1072</v>
      </c>
      <c r="Q1192" s="23">
        <f>P1192+O1192+N1192+M1192+L1192+K1192+J1192</f>
        <v>12856</v>
      </c>
    </row>
    <row r="1193" spans="1:17" x14ac:dyDescent="0.35">
      <c r="A1193" s="20" t="s">
        <v>112</v>
      </c>
      <c r="B1193" s="28">
        <v>0</v>
      </c>
      <c r="C1193" s="28">
        <v>0</v>
      </c>
      <c r="D1193" s="28">
        <v>0</v>
      </c>
      <c r="E1193" s="28">
        <v>0</v>
      </c>
      <c r="F1193" s="28">
        <v>0</v>
      </c>
      <c r="G1193" s="28">
        <v>0</v>
      </c>
      <c r="H1193" s="28">
        <v>0</v>
      </c>
      <c r="I1193" s="28">
        <v>0</v>
      </c>
      <c r="J1193" s="28">
        <v>0</v>
      </c>
      <c r="K1193" s="28">
        <v>0</v>
      </c>
      <c r="L1193" s="28">
        <v>0</v>
      </c>
      <c r="M1193" s="28">
        <v>0</v>
      </c>
      <c r="N1193" s="63">
        <v>0</v>
      </c>
      <c r="O1193" s="28">
        <v>0</v>
      </c>
      <c r="P1193" s="28">
        <v>0</v>
      </c>
      <c r="Q1193" s="23">
        <f>P1193+O1193+N1193+M1193+L1193+K1193+J1193</f>
        <v>0</v>
      </c>
    </row>
    <row r="1194" spans="1:17" x14ac:dyDescent="0.35">
      <c r="A1194" s="20" t="s">
        <v>1175</v>
      </c>
      <c r="B1194" s="28">
        <v>0</v>
      </c>
      <c r="C1194" s="28">
        <v>0</v>
      </c>
      <c r="D1194" s="28">
        <v>0</v>
      </c>
      <c r="E1194" s="63">
        <v>0</v>
      </c>
      <c r="F1194" s="63">
        <v>0</v>
      </c>
      <c r="G1194" s="28">
        <v>0</v>
      </c>
      <c r="H1194" s="28">
        <v>49</v>
      </c>
      <c r="I1194" s="23">
        <f>H1194+G1194+F1194+E1194+D1194+C1194+B1194</f>
        <v>49</v>
      </c>
      <c r="J1194" s="63">
        <v>0</v>
      </c>
      <c r="K1194" s="59">
        <v>0</v>
      </c>
      <c r="L1194" s="59">
        <v>0</v>
      </c>
      <c r="M1194" s="28">
        <v>0</v>
      </c>
      <c r="N1194" s="63">
        <v>0</v>
      </c>
      <c r="O1194" s="28">
        <v>0</v>
      </c>
      <c r="P1194" s="28">
        <v>10</v>
      </c>
      <c r="Q1194" s="23">
        <f>P1194+O1194+N1194+M1194+L1194+K1194+J1194</f>
        <v>10</v>
      </c>
    </row>
    <row r="1195" spans="1:17" x14ac:dyDescent="0.35">
      <c r="A1195" s="20" t="s">
        <v>116</v>
      </c>
      <c r="B1195" s="63">
        <v>0</v>
      </c>
      <c r="C1195" s="63">
        <v>0</v>
      </c>
      <c r="D1195" s="63">
        <v>0</v>
      </c>
      <c r="E1195" s="63">
        <v>0</v>
      </c>
      <c r="F1195" s="63">
        <v>0</v>
      </c>
      <c r="G1195" s="63">
        <v>0</v>
      </c>
      <c r="H1195" s="63">
        <v>16</v>
      </c>
      <c r="I1195" s="23">
        <f>H1195+G1195+F1195+E1195+D1195+C1195+B1195</f>
        <v>16</v>
      </c>
      <c r="J1195" s="63">
        <v>0</v>
      </c>
      <c r="K1195" s="59">
        <v>0</v>
      </c>
      <c r="L1195" s="59">
        <v>0</v>
      </c>
      <c r="M1195" s="63">
        <v>0</v>
      </c>
      <c r="N1195" s="63">
        <v>0</v>
      </c>
      <c r="O1195" s="63">
        <v>0</v>
      </c>
      <c r="P1195" s="28">
        <v>0</v>
      </c>
      <c r="Q1195" s="23">
        <f>P1195+O1195+N1193+M1195+L1194+K1194+J1195</f>
        <v>0</v>
      </c>
    </row>
    <row r="1196" spans="1:17" x14ac:dyDescent="0.35">
      <c r="A1196" s="20" t="s">
        <v>124</v>
      </c>
      <c r="B1196" s="63">
        <v>0</v>
      </c>
      <c r="C1196" s="63">
        <v>0</v>
      </c>
      <c r="D1196" s="63">
        <v>0</v>
      </c>
      <c r="E1196" s="63">
        <v>0</v>
      </c>
      <c r="F1196" s="63">
        <v>0</v>
      </c>
      <c r="G1196" s="63">
        <v>0</v>
      </c>
      <c r="H1196" s="63">
        <v>31</v>
      </c>
      <c r="I1196" s="23">
        <f>H1196+G1196+F1196+E1196+D1196+C1196+B1196</f>
        <v>31</v>
      </c>
      <c r="J1196" s="63">
        <v>0</v>
      </c>
      <c r="K1196" s="63">
        <v>0</v>
      </c>
      <c r="L1196" s="63">
        <v>0</v>
      </c>
      <c r="M1196" s="63">
        <v>0</v>
      </c>
      <c r="N1196" s="63">
        <v>0</v>
      </c>
      <c r="O1196" s="63">
        <v>0</v>
      </c>
      <c r="P1196" s="28">
        <v>0</v>
      </c>
      <c r="Q1196" s="23">
        <f>P1196+O1196+N1194+M1196+L1195+K1195+J1196</f>
        <v>0</v>
      </c>
    </row>
    <row r="1197" spans="1:17" x14ac:dyDescent="0.35">
      <c r="A1197" s="20" t="s">
        <v>118</v>
      </c>
      <c r="B1197" s="46">
        <f t="shared" ref="B1197:H1197" si="398">SUM(B1192:B1196)</f>
        <v>1821</v>
      </c>
      <c r="C1197" s="46">
        <f t="shared" si="398"/>
        <v>1249</v>
      </c>
      <c r="D1197" s="46">
        <f t="shared" si="398"/>
        <v>1390</v>
      </c>
      <c r="E1197" s="46">
        <f t="shared" si="398"/>
        <v>1360</v>
      </c>
      <c r="F1197" s="46">
        <f t="shared" si="398"/>
        <v>1990</v>
      </c>
      <c r="G1197" s="46">
        <f t="shared" si="398"/>
        <v>1690</v>
      </c>
      <c r="H1197" s="46">
        <f t="shared" si="398"/>
        <v>514</v>
      </c>
      <c r="I1197" s="46">
        <f t="shared" ref="I1197:N1197" si="399">I1196+I1195+I1194+I1193+I1192</f>
        <v>10014</v>
      </c>
      <c r="J1197" s="46">
        <v>1866</v>
      </c>
      <c r="K1197" s="46">
        <f t="shared" si="399"/>
        <v>1956</v>
      </c>
      <c r="L1197" s="46">
        <f t="shared" si="399"/>
        <v>1748</v>
      </c>
      <c r="M1197" s="46">
        <f t="shared" si="399"/>
        <v>1787</v>
      </c>
      <c r="N1197" s="46">
        <f t="shared" si="399"/>
        <v>2030</v>
      </c>
      <c r="O1197" s="46">
        <f>SUM(O1192:O1196)</f>
        <v>2397</v>
      </c>
      <c r="P1197" s="46">
        <f>SUM(P1192:P1196)</f>
        <v>1082</v>
      </c>
      <c r="Q1197" s="46">
        <f>SUM(Q1192:Q1196)</f>
        <v>12866</v>
      </c>
    </row>
    <row r="1198" spans="1:17" x14ac:dyDescent="0.35">
      <c r="A1198" s="20" t="s">
        <v>99</v>
      </c>
      <c r="B1198" s="28">
        <v>216</v>
      </c>
      <c r="C1198" s="28">
        <v>469</v>
      </c>
      <c r="D1198" s="23">
        <v>451</v>
      </c>
      <c r="E1198" s="51">
        <v>204</v>
      </c>
      <c r="F1198" s="51">
        <v>1000</v>
      </c>
      <c r="G1198" s="74">
        <v>212</v>
      </c>
      <c r="H1198" s="42">
        <v>912</v>
      </c>
      <c r="I1198" s="40">
        <f>H1198+G1198+F1198+E1198+D1198+C1198+B1198</f>
        <v>3464</v>
      </c>
      <c r="J1198" s="28">
        <v>220</v>
      </c>
      <c r="K1198" s="23">
        <v>1036</v>
      </c>
      <c r="L1198" s="23">
        <v>218</v>
      </c>
      <c r="M1198" s="23">
        <v>859</v>
      </c>
      <c r="N1198" s="23">
        <v>784</v>
      </c>
      <c r="O1198" s="28">
        <v>773</v>
      </c>
      <c r="P1198" s="28">
        <v>1049</v>
      </c>
      <c r="Q1198" s="40">
        <f>SUM(J1198:P1198)</f>
        <v>4939</v>
      </c>
    </row>
    <row r="1199" spans="1:17" x14ac:dyDescent="0.35">
      <c r="A1199" s="20" t="s">
        <v>7</v>
      </c>
      <c r="B1199" s="51">
        <v>1749</v>
      </c>
      <c r="C1199" s="51">
        <v>1685</v>
      </c>
      <c r="D1199" s="51">
        <v>638</v>
      </c>
      <c r="E1199" s="51">
        <v>707</v>
      </c>
      <c r="F1199" s="51">
        <v>791</v>
      </c>
      <c r="G1199" s="51">
        <v>1268</v>
      </c>
      <c r="H1199" s="50">
        <v>625</v>
      </c>
      <c r="I1199" s="40">
        <f>H1199+G1199+F1199+E1199+D1199+C1199+B1199</f>
        <v>7463</v>
      </c>
      <c r="J1199" s="28">
        <v>521</v>
      </c>
      <c r="K1199" s="28">
        <v>0</v>
      </c>
      <c r="L1199" s="28">
        <v>900</v>
      </c>
      <c r="M1199" s="28">
        <v>79</v>
      </c>
      <c r="N1199" s="23">
        <v>189</v>
      </c>
      <c r="O1199" s="23">
        <v>424</v>
      </c>
      <c r="P1199" s="23">
        <v>428</v>
      </c>
      <c r="Q1199" s="40">
        <f>SUM(J1199:P1199)</f>
        <v>2541</v>
      </c>
    </row>
    <row r="1200" spans="1:17" x14ac:dyDescent="0.35">
      <c r="A1200" s="20" t="s">
        <v>103</v>
      </c>
      <c r="B1200" s="51">
        <v>583</v>
      </c>
      <c r="C1200" s="51">
        <v>695</v>
      </c>
      <c r="D1200" s="51">
        <v>652</v>
      </c>
      <c r="E1200" s="50">
        <v>381</v>
      </c>
      <c r="F1200" s="50">
        <v>643</v>
      </c>
      <c r="G1200" s="28">
        <v>633</v>
      </c>
      <c r="H1200" s="50">
        <v>823</v>
      </c>
      <c r="I1200" s="40">
        <f>H1200+G1200+F1200+E1200+D1200+C1200+B1200</f>
        <v>4410</v>
      </c>
      <c r="J1200" s="28">
        <v>641</v>
      </c>
      <c r="K1200" s="28">
        <v>626</v>
      </c>
      <c r="L1200" s="28">
        <v>597</v>
      </c>
      <c r="M1200" s="28">
        <v>592</v>
      </c>
      <c r="N1200" s="40">
        <v>520</v>
      </c>
      <c r="O1200" s="23">
        <v>566</v>
      </c>
      <c r="P1200" s="23">
        <v>515</v>
      </c>
      <c r="Q1200" s="40">
        <f>SUM(J1200:P1200)</f>
        <v>4057</v>
      </c>
    </row>
    <row r="1201" spans="1:17" x14ac:dyDescent="0.35">
      <c r="A1201" s="20" t="s">
        <v>1178</v>
      </c>
      <c r="B1201" s="50">
        <v>0</v>
      </c>
      <c r="C1201" s="50">
        <v>0</v>
      </c>
      <c r="D1201" s="50">
        <v>0</v>
      </c>
      <c r="E1201" s="28">
        <v>0</v>
      </c>
      <c r="F1201" s="28">
        <v>0</v>
      </c>
      <c r="G1201" s="50">
        <v>0</v>
      </c>
      <c r="H1201" s="28">
        <v>0</v>
      </c>
      <c r="I1201" s="28">
        <v>0</v>
      </c>
      <c r="J1201" s="28">
        <v>0</v>
      </c>
      <c r="K1201" s="59">
        <v>0</v>
      </c>
      <c r="L1201" s="59">
        <v>0</v>
      </c>
      <c r="M1201" s="28">
        <v>0</v>
      </c>
      <c r="N1201" s="73">
        <v>0</v>
      </c>
      <c r="O1201" s="23">
        <v>0</v>
      </c>
      <c r="P1201" s="23">
        <v>0</v>
      </c>
      <c r="Q1201" s="40">
        <f>SUM(J1201:P1201)</f>
        <v>0</v>
      </c>
    </row>
    <row r="1202" spans="1:17" x14ac:dyDescent="0.35">
      <c r="A1202" s="20" t="s">
        <v>1177</v>
      </c>
      <c r="B1202" s="28">
        <v>0</v>
      </c>
      <c r="C1202" s="28">
        <v>0</v>
      </c>
      <c r="D1202" s="28">
        <v>0</v>
      </c>
      <c r="E1202" s="28">
        <v>0</v>
      </c>
      <c r="F1202" s="28">
        <v>0</v>
      </c>
      <c r="G1202" s="28">
        <v>0</v>
      </c>
      <c r="H1202" s="73">
        <v>0</v>
      </c>
      <c r="I1202" s="73">
        <v>0</v>
      </c>
      <c r="J1202" s="73">
        <v>0</v>
      </c>
      <c r="K1202" s="73">
        <v>0</v>
      </c>
      <c r="L1202" s="73">
        <v>0</v>
      </c>
      <c r="M1202" s="73">
        <v>0</v>
      </c>
      <c r="N1202" s="73">
        <v>0</v>
      </c>
      <c r="O1202" s="40">
        <v>0</v>
      </c>
      <c r="P1202" s="40">
        <v>0</v>
      </c>
      <c r="Q1202" s="40">
        <f>SUM(J1202:P1202)</f>
        <v>0</v>
      </c>
    </row>
    <row r="1203" spans="1:17" x14ac:dyDescent="0.35">
      <c r="A1203" s="20" t="s">
        <v>120</v>
      </c>
      <c r="B1203" s="69">
        <f t="shared" ref="B1203:G1203" si="400">SUM(B1198:B1202)</f>
        <v>2548</v>
      </c>
      <c r="C1203" s="69">
        <f t="shared" si="400"/>
        <v>2849</v>
      </c>
      <c r="D1203" s="69">
        <f t="shared" si="400"/>
        <v>1741</v>
      </c>
      <c r="E1203" s="69">
        <f t="shared" si="400"/>
        <v>1292</v>
      </c>
      <c r="F1203" s="69">
        <f t="shared" si="400"/>
        <v>2434</v>
      </c>
      <c r="G1203" s="69">
        <f t="shared" si="400"/>
        <v>2113</v>
      </c>
      <c r="H1203" s="69">
        <f t="shared" ref="H1203:P1203" si="401">H1202+H1201+H1200+H1199+H1198</f>
        <v>2360</v>
      </c>
      <c r="I1203" s="71">
        <f t="shared" si="401"/>
        <v>15337</v>
      </c>
      <c r="J1203" s="69">
        <v>1382</v>
      </c>
      <c r="K1203" s="69">
        <f t="shared" si="401"/>
        <v>1662</v>
      </c>
      <c r="L1203" s="69">
        <f t="shared" si="401"/>
        <v>1715</v>
      </c>
      <c r="M1203" s="69">
        <f t="shared" si="401"/>
        <v>1530</v>
      </c>
      <c r="N1203" s="69">
        <f t="shared" si="401"/>
        <v>1493</v>
      </c>
      <c r="O1203" s="69">
        <f t="shared" si="401"/>
        <v>1763</v>
      </c>
      <c r="P1203" s="69">
        <f t="shared" si="401"/>
        <v>1992</v>
      </c>
      <c r="Q1203" s="71">
        <f>Q1202+Q1201+Q1200+Q1199+Q1198</f>
        <v>11537</v>
      </c>
    </row>
    <row r="1204" spans="1:17" x14ac:dyDescent="0.35">
      <c r="A1204" s="20" t="s">
        <v>11</v>
      </c>
      <c r="B1204" s="57">
        <f t="shared" ref="B1204:Q1204" si="402">B1203+B1197+B1191</f>
        <v>9680</v>
      </c>
      <c r="C1204" s="57">
        <f t="shared" si="402"/>
        <v>8401</v>
      </c>
      <c r="D1204" s="57">
        <f t="shared" si="402"/>
        <v>7754</v>
      </c>
      <c r="E1204" s="57">
        <f t="shared" si="402"/>
        <v>6904</v>
      </c>
      <c r="F1204" s="57">
        <f t="shared" si="402"/>
        <v>9236</v>
      </c>
      <c r="G1204" s="57">
        <f t="shared" si="402"/>
        <v>7277</v>
      </c>
      <c r="H1204" s="57">
        <f>H1203+H1197+H1191</f>
        <v>6305</v>
      </c>
      <c r="I1204" s="57">
        <f t="shared" si="402"/>
        <v>55557</v>
      </c>
      <c r="J1204" s="57">
        <v>6255</v>
      </c>
      <c r="K1204" s="57">
        <f t="shared" si="402"/>
        <v>7337</v>
      </c>
      <c r="L1204" s="57">
        <f t="shared" si="402"/>
        <v>6046</v>
      </c>
      <c r="M1204" s="57">
        <f t="shared" si="402"/>
        <v>5988</v>
      </c>
      <c r="N1204" s="57">
        <f t="shared" si="402"/>
        <v>6317</v>
      </c>
      <c r="O1204" s="57">
        <f t="shared" si="402"/>
        <v>6664</v>
      </c>
      <c r="P1204" s="57">
        <f t="shared" si="402"/>
        <v>6231</v>
      </c>
      <c r="Q1204" s="57">
        <f t="shared" si="402"/>
        <v>45274</v>
      </c>
    </row>
    <row r="1206" spans="1:17" x14ac:dyDescent="0.35">
      <c r="A1206" s="21" t="s">
        <v>0</v>
      </c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</row>
    <row r="1207" spans="1:17" ht="15.5" x14ac:dyDescent="0.35">
      <c r="A1207" s="20" t="s">
        <v>1</v>
      </c>
      <c r="B1207" s="64" t="s">
        <v>468</v>
      </c>
      <c r="C1207" s="64" t="s">
        <v>469</v>
      </c>
      <c r="D1207" s="64" t="s">
        <v>537</v>
      </c>
      <c r="E1207" s="64" t="s">
        <v>538</v>
      </c>
      <c r="F1207" s="64" t="s">
        <v>539</v>
      </c>
      <c r="G1207" s="64" t="s">
        <v>540</v>
      </c>
      <c r="H1207" s="64" t="s">
        <v>541</v>
      </c>
      <c r="I1207" s="65" t="s">
        <v>470</v>
      </c>
      <c r="J1207" s="64" t="s">
        <v>542</v>
      </c>
      <c r="K1207" s="64" t="s">
        <v>543</v>
      </c>
      <c r="L1207" s="64" t="s">
        <v>544</v>
      </c>
      <c r="M1207" s="64" t="s">
        <v>545</v>
      </c>
      <c r="N1207" s="64" t="s">
        <v>546</v>
      </c>
      <c r="O1207" s="64" t="s">
        <v>547</v>
      </c>
      <c r="P1207" s="64" t="s">
        <v>548</v>
      </c>
      <c r="Q1207" s="65" t="s">
        <v>1788</v>
      </c>
    </row>
    <row r="1208" spans="1:17" x14ac:dyDescent="0.35">
      <c r="A1208" s="20" t="s">
        <v>2</v>
      </c>
      <c r="B1208" s="174">
        <v>318</v>
      </c>
      <c r="C1208" s="174">
        <v>114</v>
      </c>
      <c r="D1208" s="23">
        <v>260</v>
      </c>
      <c r="E1208" s="174">
        <v>192</v>
      </c>
      <c r="F1208" s="174">
        <v>165</v>
      </c>
      <c r="G1208" s="175">
        <v>280</v>
      </c>
      <c r="H1208" s="37">
        <v>172</v>
      </c>
      <c r="I1208" s="23">
        <f>H1208+G1208+F1208+E1208+D1208+C1208+B1208</f>
        <v>1501</v>
      </c>
      <c r="J1208" s="174">
        <v>285</v>
      </c>
      <c r="K1208" s="40">
        <v>159</v>
      </c>
      <c r="L1208" s="40">
        <v>283</v>
      </c>
      <c r="M1208" s="175">
        <v>254</v>
      </c>
      <c r="N1208" s="23"/>
      <c r="O1208" s="174"/>
      <c r="P1208" s="174"/>
      <c r="Q1208" s="40">
        <f>P1208+O1208+N1208+M1208+L1208+K1208+J1208</f>
        <v>981</v>
      </c>
    </row>
    <row r="1209" spans="1:17" x14ac:dyDescent="0.35">
      <c r="A1209" s="20" t="s">
        <v>3</v>
      </c>
      <c r="B1209" s="174">
        <v>677</v>
      </c>
      <c r="C1209" s="174">
        <v>621</v>
      </c>
      <c r="D1209" s="23">
        <v>685</v>
      </c>
      <c r="E1209" s="174">
        <v>680</v>
      </c>
      <c r="F1209" s="174">
        <v>617</v>
      </c>
      <c r="G1209" s="174">
        <v>684</v>
      </c>
      <c r="H1209" s="40">
        <v>522</v>
      </c>
      <c r="I1209" s="23">
        <f>H1209+G1209+F1209+E1209+D1209+C1209+B1209</f>
        <v>4486</v>
      </c>
      <c r="J1209" s="40">
        <v>657</v>
      </c>
      <c r="K1209" s="174">
        <v>668</v>
      </c>
      <c r="L1209" s="174">
        <f>411+352</f>
        <v>763</v>
      </c>
      <c r="M1209" s="40">
        <f>148+298</f>
        <v>446</v>
      </c>
      <c r="N1209" s="51"/>
      <c r="O1209" s="23"/>
      <c r="P1209" s="23"/>
      <c r="Q1209" s="40">
        <f>P1209+O1209+N1209+M1209+L1209+K1209+J1209</f>
        <v>2534</v>
      </c>
    </row>
    <row r="1210" spans="1:17" x14ac:dyDescent="0.35">
      <c r="A1210" s="20" t="s">
        <v>100</v>
      </c>
      <c r="B1210" s="174">
        <v>180</v>
      </c>
      <c r="C1210" s="174">
        <v>240</v>
      </c>
      <c r="D1210" s="23">
        <v>260</v>
      </c>
      <c r="E1210" s="174">
        <v>270</v>
      </c>
      <c r="F1210" s="174">
        <v>290</v>
      </c>
      <c r="G1210" s="174">
        <v>160</v>
      </c>
      <c r="H1210" s="51">
        <v>0</v>
      </c>
      <c r="I1210" s="40">
        <f>H1210+G1210+F1210+E1210+D1210+C1210+B1210</f>
        <v>1400</v>
      </c>
      <c r="J1210" s="51">
        <v>260</v>
      </c>
      <c r="K1210" s="51">
        <v>240</v>
      </c>
      <c r="L1210" s="51">
        <v>236</v>
      </c>
      <c r="M1210" s="51">
        <v>250</v>
      </c>
      <c r="N1210" s="174"/>
      <c r="O1210" s="51"/>
      <c r="P1210" s="51"/>
      <c r="Q1210" s="40">
        <f>P1210+O1210+N1209+M1210+L1210+K1210+J1210</f>
        <v>986</v>
      </c>
    </row>
    <row r="1211" spans="1:17" x14ac:dyDescent="0.35">
      <c r="A1211" s="20" t="s">
        <v>115</v>
      </c>
      <c r="B1211" s="174">
        <v>0</v>
      </c>
      <c r="C1211" s="174">
        <v>0</v>
      </c>
      <c r="D1211" s="174">
        <v>0</v>
      </c>
      <c r="E1211" s="174">
        <v>0</v>
      </c>
      <c r="F1211" s="174">
        <v>0</v>
      </c>
      <c r="G1211" s="174">
        <v>0</v>
      </c>
      <c r="H1211" s="174">
        <v>48</v>
      </c>
      <c r="I1211" s="23">
        <f>H1211+G1211+F1211+E1211+D1211+C1211+B1211</f>
        <v>48</v>
      </c>
      <c r="J1211" s="174">
        <v>0</v>
      </c>
      <c r="K1211" s="42">
        <v>0</v>
      </c>
      <c r="L1211" s="42">
        <v>0</v>
      </c>
      <c r="M1211" s="174">
        <v>0</v>
      </c>
      <c r="N1211" s="42">
        <v>0</v>
      </c>
      <c r="O1211" s="174">
        <v>0</v>
      </c>
      <c r="P1211" s="174">
        <v>0</v>
      </c>
      <c r="Q1211" s="23">
        <f>P1211+O1211+N1211+M1211+L1211+K1211+J1211</f>
        <v>0</v>
      </c>
    </row>
    <row r="1212" spans="1:17" x14ac:dyDescent="0.35">
      <c r="A1212" s="20" t="s">
        <v>125</v>
      </c>
      <c r="B1212" s="174">
        <v>2959</v>
      </c>
      <c r="C1212" s="174">
        <v>2871</v>
      </c>
      <c r="D1212" s="23">
        <v>1769</v>
      </c>
      <c r="E1212" s="174">
        <v>3794</v>
      </c>
      <c r="F1212" s="174">
        <v>3134</v>
      </c>
      <c r="G1212" s="174">
        <v>4454</v>
      </c>
      <c r="H1212" s="59">
        <v>3652</v>
      </c>
      <c r="I1212" s="23">
        <f>SUM(B1212:H1212)</f>
        <v>22633</v>
      </c>
      <c r="J1212" s="174">
        <v>3467</v>
      </c>
      <c r="K1212" s="72">
        <v>346</v>
      </c>
      <c r="L1212" s="72">
        <v>1461</v>
      </c>
      <c r="M1212" s="174">
        <v>3536</v>
      </c>
      <c r="N1212" s="174"/>
      <c r="O1212" s="174"/>
      <c r="P1212" s="174"/>
      <c r="Q1212" s="23">
        <f>P1212+O1212+N1212+M1212+L1212+K1212+J1212</f>
        <v>8810</v>
      </c>
    </row>
    <row r="1213" spans="1:17" x14ac:dyDescent="0.35">
      <c r="A1213" s="20" t="s">
        <v>119</v>
      </c>
      <c r="B1213" s="58">
        <f t="shared" ref="B1213:I1213" si="403">B1212+B1211+B1210+B1209+B1208</f>
        <v>4134</v>
      </c>
      <c r="C1213" s="58">
        <f t="shared" si="403"/>
        <v>3846</v>
      </c>
      <c r="D1213" s="58">
        <f t="shared" si="403"/>
        <v>2974</v>
      </c>
      <c r="E1213" s="58">
        <f t="shared" si="403"/>
        <v>4936</v>
      </c>
      <c r="F1213" s="58">
        <f t="shared" si="403"/>
        <v>4206</v>
      </c>
      <c r="G1213" s="58">
        <f t="shared" si="403"/>
        <v>5578</v>
      </c>
      <c r="H1213" s="58">
        <f t="shared" si="403"/>
        <v>4394</v>
      </c>
      <c r="I1213" s="58">
        <f t="shared" si="403"/>
        <v>30068</v>
      </c>
      <c r="J1213" s="66">
        <f>J1212+J1211+J1210+J1209+J1208</f>
        <v>4669</v>
      </c>
      <c r="K1213" s="66">
        <f>SUM(K1208:K1212)</f>
        <v>1413</v>
      </c>
      <c r="L1213" s="66">
        <f>SUM(L1208:L1212)</f>
        <v>2743</v>
      </c>
      <c r="M1213" s="66">
        <f>M1212+M1211+M1210+M1209+M1208</f>
        <v>4486</v>
      </c>
      <c r="N1213" s="66">
        <f>N1212+N1211+N1210+N1209+N1208</f>
        <v>0</v>
      </c>
      <c r="O1213" s="66">
        <f>SUM(O1208:O1212)</f>
        <v>0</v>
      </c>
      <c r="P1213" s="58">
        <f>SUM(P1208:P1212)</f>
        <v>0</v>
      </c>
      <c r="Q1213" s="66">
        <f>Q1212+Q1211+Q1210+Q1209+Q1208</f>
        <v>13311</v>
      </c>
    </row>
    <row r="1214" spans="1:17" x14ac:dyDescent="0.35">
      <c r="A1214" s="20" t="s">
        <v>4</v>
      </c>
      <c r="B1214" s="23">
        <v>1035</v>
      </c>
      <c r="C1214" s="23">
        <v>1326</v>
      </c>
      <c r="D1214" s="23">
        <v>1480</v>
      </c>
      <c r="E1214" s="174">
        <v>1489</v>
      </c>
      <c r="F1214" s="174">
        <v>964</v>
      </c>
      <c r="G1214" s="174">
        <v>1752</v>
      </c>
      <c r="H1214" s="61">
        <v>1882</v>
      </c>
      <c r="I1214" s="23">
        <f>H1214+G1214+F1214+E1214+D1214+C1214+B1214</f>
        <v>9928</v>
      </c>
      <c r="J1214" s="174">
        <v>1904</v>
      </c>
      <c r="K1214" s="174">
        <v>593</v>
      </c>
      <c r="L1214" s="174">
        <v>1580</v>
      </c>
      <c r="M1214" s="175">
        <v>2038</v>
      </c>
      <c r="N1214" s="174"/>
      <c r="O1214" s="23"/>
      <c r="P1214" s="23"/>
      <c r="Q1214" s="23">
        <f>P1214+O1214+N1214+M1214+L1214+K1214+J1214</f>
        <v>6115</v>
      </c>
    </row>
    <row r="1215" spans="1:17" x14ac:dyDescent="0.35">
      <c r="A1215" s="287" t="s">
        <v>2320</v>
      </c>
      <c r="B1215" s="174">
        <v>0</v>
      </c>
      <c r="C1215" s="174">
        <v>0</v>
      </c>
      <c r="D1215" s="174">
        <v>0</v>
      </c>
      <c r="E1215" s="174">
        <v>0</v>
      </c>
      <c r="F1215" s="174">
        <v>0</v>
      </c>
      <c r="G1215" s="174">
        <v>0</v>
      </c>
      <c r="H1215" s="174">
        <v>0</v>
      </c>
      <c r="I1215" s="174">
        <v>0</v>
      </c>
      <c r="J1215" s="174">
        <v>0</v>
      </c>
      <c r="K1215" s="174">
        <v>0</v>
      </c>
      <c r="L1215" s="174">
        <v>0</v>
      </c>
      <c r="M1215" s="174">
        <v>0</v>
      </c>
      <c r="N1215" s="79">
        <v>0</v>
      </c>
      <c r="O1215" s="174">
        <v>0</v>
      </c>
      <c r="P1215" s="174">
        <v>0</v>
      </c>
      <c r="Q1215" s="23">
        <f>P1215+O1215+N1215+M1215+L1215+K1215+J1215</f>
        <v>0</v>
      </c>
    </row>
    <row r="1216" spans="1:17" x14ac:dyDescent="0.35">
      <c r="A1216" s="287" t="s">
        <v>2319</v>
      </c>
      <c r="B1216" s="174">
        <v>0</v>
      </c>
      <c r="C1216" s="174">
        <v>0</v>
      </c>
      <c r="D1216" s="174">
        <v>0</v>
      </c>
      <c r="E1216" s="79">
        <v>0</v>
      </c>
      <c r="F1216" s="79">
        <v>0</v>
      </c>
      <c r="G1216" s="174">
        <v>0</v>
      </c>
      <c r="H1216" s="174">
        <v>45</v>
      </c>
      <c r="I1216" s="23">
        <f>H1216+G1216+F1216+E1216+D1216+C1216+B1216</f>
        <v>45</v>
      </c>
      <c r="J1216" s="79">
        <v>35</v>
      </c>
      <c r="K1216" s="59">
        <v>21</v>
      </c>
      <c r="L1216" s="59">
        <v>0</v>
      </c>
      <c r="M1216" s="174">
        <v>0</v>
      </c>
      <c r="N1216" s="79">
        <v>0</v>
      </c>
      <c r="O1216" s="174">
        <v>0</v>
      </c>
      <c r="P1216" s="174"/>
      <c r="Q1216" s="23">
        <f>P1216+O1216+N1216+M1216+L1216+K1216+J1216</f>
        <v>56</v>
      </c>
    </row>
    <row r="1217" spans="1:17" x14ac:dyDescent="0.35">
      <c r="A1217" s="20" t="s">
        <v>116</v>
      </c>
      <c r="B1217" s="79">
        <v>0</v>
      </c>
      <c r="C1217" s="79">
        <v>0</v>
      </c>
      <c r="D1217" s="79">
        <v>0</v>
      </c>
      <c r="E1217" s="79">
        <v>0</v>
      </c>
      <c r="F1217" s="79">
        <v>0</v>
      </c>
      <c r="G1217" s="79">
        <v>0</v>
      </c>
      <c r="H1217" s="79">
        <v>56</v>
      </c>
      <c r="I1217" s="23">
        <f>H1217+G1217+F1217+E1217+D1217+C1217+B1217</f>
        <v>56</v>
      </c>
      <c r="J1217" s="79">
        <v>0</v>
      </c>
      <c r="K1217" s="59">
        <v>0</v>
      </c>
      <c r="L1217" s="59">
        <v>0</v>
      </c>
      <c r="M1217" s="79">
        <v>0</v>
      </c>
      <c r="N1217" s="79">
        <v>0</v>
      </c>
      <c r="O1217" s="79">
        <v>0</v>
      </c>
      <c r="P1217" s="174">
        <v>0</v>
      </c>
      <c r="Q1217" s="23">
        <f>P1217+O1217+N1215+M1217+L1216+K1216+J1217</f>
        <v>21</v>
      </c>
    </row>
    <row r="1218" spans="1:17" x14ac:dyDescent="0.35">
      <c r="A1218" s="20" t="s">
        <v>124</v>
      </c>
      <c r="B1218" s="79">
        <v>0</v>
      </c>
      <c r="C1218" s="79">
        <v>0</v>
      </c>
      <c r="D1218" s="79">
        <v>0</v>
      </c>
      <c r="E1218" s="79">
        <v>0</v>
      </c>
      <c r="F1218" s="79">
        <v>0</v>
      </c>
      <c r="G1218" s="79">
        <v>0</v>
      </c>
      <c r="H1218" s="79">
        <v>55</v>
      </c>
      <c r="I1218" s="23">
        <f>H1218+G1218+F1218+E1218+D1218+C1218+B1218</f>
        <v>55</v>
      </c>
      <c r="J1218" s="79">
        <v>0</v>
      </c>
      <c r="K1218" s="79">
        <v>0</v>
      </c>
      <c r="L1218" s="79">
        <v>0</v>
      </c>
      <c r="M1218" s="79">
        <v>0</v>
      </c>
      <c r="N1218" s="79">
        <v>0</v>
      </c>
      <c r="O1218" s="79">
        <v>0</v>
      </c>
      <c r="P1218" s="174">
        <v>0</v>
      </c>
      <c r="Q1218" s="23">
        <f>P1218+O1218+N1216+M1218+L1217+K1217+J1218</f>
        <v>0</v>
      </c>
    </row>
    <row r="1219" spans="1:17" x14ac:dyDescent="0.35">
      <c r="A1219" s="20" t="s">
        <v>118</v>
      </c>
      <c r="B1219" s="92">
        <f t="shared" ref="B1219:H1219" si="404">SUM(B1214:B1218)</f>
        <v>1035</v>
      </c>
      <c r="C1219" s="92">
        <f t="shared" si="404"/>
        <v>1326</v>
      </c>
      <c r="D1219" s="92">
        <f t="shared" si="404"/>
        <v>1480</v>
      </c>
      <c r="E1219" s="92">
        <f t="shared" si="404"/>
        <v>1489</v>
      </c>
      <c r="F1219" s="92">
        <f t="shared" si="404"/>
        <v>964</v>
      </c>
      <c r="G1219" s="92">
        <f t="shared" si="404"/>
        <v>1752</v>
      </c>
      <c r="H1219" s="92">
        <f t="shared" si="404"/>
        <v>2038</v>
      </c>
      <c r="I1219" s="92">
        <f t="shared" ref="I1219" si="405">I1218+I1217+I1216+I1215+I1214</f>
        <v>10084</v>
      </c>
      <c r="J1219" s="92">
        <f>J1218+J1217+J1216+J1215+J1214</f>
        <v>1939</v>
      </c>
      <c r="K1219" s="92">
        <f t="shared" ref="K1219:N1219" si="406">K1218+K1217+K1216+K1215+K1214</f>
        <v>614</v>
      </c>
      <c r="L1219" s="92">
        <f t="shared" si="406"/>
        <v>1580</v>
      </c>
      <c r="M1219" s="92">
        <f t="shared" si="406"/>
        <v>2038</v>
      </c>
      <c r="N1219" s="92">
        <f t="shared" si="406"/>
        <v>0</v>
      </c>
      <c r="O1219" s="92">
        <f>SUM(O1214:O1218)</f>
        <v>0</v>
      </c>
      <c r="P1219" s="92">
        <f>SUM(P1214:P1218)</f>
        <v>0</v>
      </c>
      <c r="Q1219" s="92">
        <f>SUM(Q1214:Q1218)</f>
        <v>6192</v>
      </c>
    </row>
    <row r="1220" spans="1:17" x14ac:dyDescent="0.35">
      <c r="A1220" s="20" t="s">
        <v>99</v>
      </c>
      <c r="B1220" s="174">
        <v>248</v>
      </c>
      <c r="C1220" s="174">
        <v>1018</v>
      </c>
      <c r="D1220" s="23">
        <v>230</v>
      </c>
      <c r="E1220" s="51">
        <v>1000</v>
      </c>
      <c r="F1220" s="51">
        <v>231</v>
      </c>
      <c r="G1220" s="175">
        <v>1102</v>
      </c>
      <c r="H1220" s="42">
        <v>115</v>
      </c>
      <c r="I1220" s="40">
        <f>H1220+G1220+F1220+E1220+D1220+C1220+B1220</f>
        <v>3944</v>
      </c>
      <c r="J1220" s="174">
        <v>228</v>
      </c>
      <c r="K1220" s="23">
        <v>252</v>
      </c>
      <c r="L1220" s="23">
        <v>530</v>
      </c>
      <c r="M1220" s="23">
        <v>219</v>
      </c>
      <c r="N1220" s="23"/>
      <c r="O1220" s="174"/>
      <c r="P1220" s="174"/>
      <c r="Q1220" s="40">
        <f>SUM(J1220:P1220)</f>
        <v>1229</v>
      </c>
    </row>
    <row r="1221" spans="1:17" x14ac:dyDescent="0.35">
      <c r="A1221" s="20" t="s">
        <v>7</v>
      </c>
      <c r="B1221" s="51">
        <v>388</v>
      </c>
      <c r="C1221" s="51">
        <v>521</v>
      </c>
      <c r="D1221" s="51">
        <v>404</v>
      </c>
      <c r="E1221" s="51">
        <v>506</v>
      </c>
      <c r="F1221" s="51">
        <v>429</v>
      </c>
      <c r="G1221" s="51">
        <v>494</v>
      </c>
      <c r="H1221" s="50">
        <v>258</v>
      </c>
      <c r="I1221" s="40">
        <f>H1221+G1221+F1221+E1221+D1221+C1221+B1221</f>
        <v>3000</v>
      </c>
      <c r="J1221" s="174">
        <v>455</v>
      </c>
      <c r="K1221" s="174">
        <v>0</v>
      </c>
      <c r="L1221" s="174">
        <v>410</v>
      </c>
      <c r="M1221" s="174">
        <v>227</v>
      </c>
      <c r="N1221" s="23"/>
      <c r="O1221" s="23"/>
      <c r="P1221" s="23"/>
      <c r="Q1221" s="40">
        <f>SUM(J1221:P1221)</f>
        <v>1092</v>
      </c>
    </row>
    <row r="1222" spans="1:17" x14ac:dyDescent="0.35">
      <c r="A1222" s="20" t="s">
        <v>103</v>
      </c>
      <c r="B1222" s="51">
        <v>618</v>
      </c>
      <c r="C1222" s="51">
        <v>539</v>
      </c>
      <c r="D1222" s="51">
        <v>515</v>
      </c>
      <c r="E1222" s="50">
        <v>713</v>
      </c>
      <c r="F1222" s="50">
        <v>645</v>
      </c>
      <c r="G1222" s="174">
        <v>747</v>
      </c>
      <c r="H1222" s="50">
        <v>788</v>
      </c>
      <c r="I1222" s="40">
        <f>H1222+G1222+F1222+E1222+D1222+C1222+B1222</f>
        <v>4565</v>
      </c>
      <c r="J1222" s="174">
        <v>738</v>
      </c>
      <c r="K1222" s="174">
        <v>718</v>
      </c>
      <c r="L1222" s="174">
        <v>770</v>
      </c>
      <c r="M1222" s="174">
        <v>753</v>
      </c>
      <c r="N1222" s="40"/>
      <c r="O1222" s="23"/>
      <c r="P1222" s="23"/>
      <c r="Q1222" s="40">
        <f>SUM(J1222:P1222)</f>
        <v>2979</v>
      </c>
    </row>
    <row r="1223" spans="1:17" x14ac:dyDescent="0.35">
      <c r="A1223" s="287" t="s">
        <v>2321</v>
      </c>
      <c r="B1223" s="50">
        <v>0</v>
      </c>
      <c r="C1223" s="50">
        <v>0</v>
      </c>
      <c r="D1223" s="50">
        <v>0</v>
      </c>
      <c r="E1223" s="174">
        <v>0</v>
      </c>
      <c r="F1223" s="174">
        <v>0</v>
      </c>
      <c r="G1223" s="50">
        <v>0</v>
      </c>
      <c r="H1223" s="174">
        <v>0</v>
      </c>
      <c r="I1223" s="174">
        <v>0</v>
      </c>
      <c r="J1223" s="174">
        <v>0</v>
      </c>
      <c r="K1223" s="59">
        <v>0</v>
      </c>
      <c r="L1223" s="59">
        <v>0</v>
      </c>
      <c r="M1223" s="174">
        <v>0</v>
      </c>
      <c r="N1223" s="73">
        <v>0</v>
      </c>
      <c r="O1223" s="23">
        <v>0</v>
      </c>
      <c r="P1223" s="23">
        <v>0</v>
      </c>
      <c r="Q1223" s="40">
        <f>SUM(J1223:P1223)</f>
        <v>0</v>
      </c>
    </row>
    <row r="1224" spans="1:17" x14ac:dyDescent="0.35">
      <c r="A1224" s="287" t="s">
        <v>2322</v>
      </c>
      <c r="B1224" s="174">
        <v>0</v>
      </c>
      <c r="C1224" s="174">
        <v>0</v>
      </c>
      <c r="D1224" s="174">
        <v>0</v>
      </c>
      <c r="E1224" s="174">
        <v>0</v>
      </c>
      <c r="F1224" s="174">
        <v>0</v>
      </c>
      <c r="G1224" s="174">
        <v>0</v>
      </c>
      <c r="H1224" s="73">
        <v>0</v>
      </c>
      <c r="I1224" s="73">
        <v>0</v>
      </c>
      <c r="J1224" s="73">
        <v>0</v>
      </c>
      <c r="K1224" s="73">
        <v>0</v>
      </c>
      <c r="L1224" s="73">
        <v>0</v>
      </c>
      <c r="M1224" s="73">
        <v>0</v>
      </c>
      <c r="N1224" s="73">
        <v>0</v>
      </c>
      <c r="O1224" s="40">
        <v>0</v>
      </c>
      <c r="P1224" s="40">
        <v>0</v>
      </c>
      <c r="Q1224" s="40">
        <f>SUM(J1224:P1224)</f>
        <v>0</v>
      </c>
    </row>
    <row r="1225" spans="1:17" x14ac:dyDescent="0.35">
      <c r="A1225" s="20" t="s">
        <v>120</v>
      </c>
      <c r="B1225" s="69">
        <f t="shared" ref="B1225:G1225" si="407">SUM(B1220:B1224)</f>
        <v>1254</v>
      </c>
      <c r="C1225" s="69">
        <f t="shared" si="407"/>
        <v>2078</v>
      </c>
      <c r="D1225" s="69">
        <f t="shared" si="407"/>
        <v>1149</v>
      </c>
      <c r="E1225" s="69">
        <f t="shared" si="407"/>
        <v>2219</v>
      </c>
      <c r="F1225" s="69">
        <f t="shared" si="407"/>
        <v>1305</v>
      </c>
      <c r="G1225" s="69">
        <f t="shared" si="407"/>
        <v>2343</v>
      </c>
      <c r="H1225" s="69">
        <f t="shared" ref="H1225:I1225" si="408">H1224+H1223+H1222+H1221+H1220</f>
        <v>1161</v>
      </c>
      <c r="I1225" s="71">
        <f t="shared" si="408"/>
        <v>11509</v>
      </c>
      <c r="J1225" s="71">
        <f>J1224+J1223+J1222+J1221+J1220</f>
        <v>1421</v>
      </c>
      <c r="K1225" s="69">
        <f t="shared" ref="K1225:P1225" si="409">K1224+K1223+K1222+K1221+K1220</f>
        <v>970</v>
      </c>
      <c r="L1225" s="69">
        <f t="shared" si="409"/>
        <v>1710</v>
      </c>
      <c r="M1225" s="69">
        <f t="shared" si="409"/>
        <v>1199</v>
      </c>
      <c r="N1225" s="69">
        <f t="shared" si="409"/>
        <v>0</v>
      </c>
      <c r="O1225" s="69">
        <f t="shared" si="409"/>
        <v>0</v>
      </c>
      <c r="P1225" s="69">
        <f t="shared" si="409"/>
        <v>0</v>
      </c>
      <c r="Q1225" s="71">
        <f>Q1224+Q1223+Q1222+Q1221+Q1220</f>
        <v>5300</v>
      </c>
    </row>
    <row r="1226" spans="1:17" x14ac:dyDescent="0.35">
      <c r="A1226" s="20" t="s">
        <v>11</v>
      </c>
      <c r="B1226" s="57">
        <f t="shared" ref="B1226:G1226" si="410">B1225+B1219+B1213</f>
        <v>6423</v>
      </c>
      <c r="C1226" s="57">
        <f t="shared" si="410"/>
        <v>7250</v>
      </c>
      <c r="D1226" s="57">
        <f t="shared" si="410"/>
        <v>5603</v>
      </c>
      <c r="E1226" s="57">
        <f t="shared" si="410"/>
        <v>8644</v>
      </c>
      <c r="F1226" s="57">
        <f t="shared" si="410"/>
        <v>6475</v>
      </c>
      <c r="G1226" s="57">
        <f t="shared" si="410"/>
        <v>9673</v>
      </c>
      <c r="H1226" s="57">
        <f>H1225+H1219+H1213</f>
        <v>7593</v>
      </c>
      <c r="I1226" s="57">
        <f t="shared" ref="I1226" si="411">I1225+I1219+I1213</f>
        <v>51661</v>
      </c>
      <c r="J1226" s="57">
        <v>6255</v>
      </c>
      <c r="K1226" s="57">
        <f t="shared" ref="K1226:Q1226" si="412">K1225+K1219+K1213</f>
        <v>2997</v>
      </c>
      <c r="L1226" s="57">
        <f t="shared" si="412"/>
        <v>6033</v>
      </c>
      <c r="M1226" s="57">
        <f t="shared" si="412"/>
        <v>7723</v>
      </c>
      <c r="N1226" s="57">
        <f t="shared" si="412"/>
        <v>0</v>
      </c>
      <c r="O1226" s="57">
        <f t="shared" si="412"/>
        <v>0</v>
      </c>
      <c r="P1226" s="57">
        <f t="shared" si="412"/>
        <v>0</v>
      </c>
      <c r="Q1226" s="57">
        <f t="shared" si="412"/>
        <v>24803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364"/>
  <sheetViews>
    <sheetView topLeftCell="A1332" zoomScale="66" workbookViewId="0">
      <selection activeCell="O1365" sqref="O1365"/>
    </sheetView>
  </sheetViews>
  <sheetFormatPr defaultColWidth="10" defaultRowHeight="14.5" x14ac:dyDescent="0.35"/>
  <cols>
    <col min="1" max="1" width="13.26953125" customWidth="1"/>
    <col min="2" max="4" width="11.7265625" customWidth="1"/>
    <col min="5" max="5" width="11.453125" customWidth="1"/>
    <col min="6" max="6" width="11.7265625" customWidth="1"/>
    <col min="7" max="7" width="11.453125" customWidth="1"/>
    <col min="8" max="8" width="11.7265625" customWidth="1"/>
    <col min="9" max="9" width="13.26953125" customWidth="1"/>
    <col min="10" max="10" width="12.453125" customWidth="1"/>
    <col min="11" max="11" width="12" customWidth="1"/>
    <col min="12" max="14" width="12.453125" customWidth="1"/>
    <col min="15" max="15" width="12.1796875" customWidth="1"/>
    <col min="16" max="16" width="15.453125" customWidth="1"/>
    <col min="17" max="17" width="13.453125" customWidth="1"/>
    <col min="18" max="18" width="11.26953125" customWidth="1"/>
  </cols>
  <sheetData>
    <row r="1" spans="1:17" x14ac:dyDescent="0.35">
      <c r="A1" s="31" t="s">
        <v>0</v>
      </c>
      <c r="B1" s="83"/>
      <c r="C1" s="83"/>
    </row>
    <row r="2" spans="1:17" x14ac:dyDescent="0.35">
      <c r="A2" s="33" t="s">
        <v>1</v>
      </c>
      <c r="B2" s="34" t="s">
        <v>228</v>
      </c>
      <c r="C2" s="34" t="s">
        <v>229</v>
      </c>
      <c r="D2" s="34" t="s">
        <v>230</v>
      </c>
      <c r="E2" s="34" t="s">
        <v>129</v>
      </c>
      <c r="F2" s="34" t="s">
        <v>131</v>
      </c>
      <c r="G2" s="34" t="s">
        <v>132</v>
      </c>
      <c r="H2" s="34" t="s">
        <v>133</v>
      </c>
      <c r="I2" s="35" t="s">
        <v>148</v>
      </c>
      <c r="J2" s="34" t="s">
        <v>134</v>
      </c>
      <c r="K2" s="34" t="s">
        <v>135</v>
      </c>
      <c r="L2" s="34" t="s">
        <v>136</v>
      </c>
      <c r="M2" s="34" t="s">
        <v>137</v>
      </c>
      <c r="N2" s="34" t="s">
        <v>138</v>
      </c>
      <c r="O2" s="34" t="s">
        <v>139</v>
      </c>
      <c r="P2" s="34" t="s">
        <v>140</v>
      </c>
      <c r="Q2" s="35" t="s">
        <v>149</v>
      </c>
    </row>
    <row r="3" spans="1:17" x14ac:dyDescent="0.35">
      <c r="A3" s="37" t="s">
        <v>2</v>
      </c>
      <c r="B3" s="36">
        <v>291</v>
      </c>
      <c r="C3" s="6">
        <v>244</v>
      </c>
      <c r="D3" s="36">
        <v>300</v>
      </c>
      <c r="E3" s="36">
        <v>223</v>
      </c>
      <c r="F3" s="6">
        <v>172</v>
      </c>
      <c r="G3" s="36">
        <v>161</v>
      </c>
      <c r="H3" s="36">
        <v>201</v>
      </c>
      <c r="I3" s="6">
        <f t="shared" ref="I3:I12" si="0">SUM(B3:H3)</f>
        <v>1592</v>
      </c>
      <c r="J3" s="36">
        <v>189</v>
      </c>
      <c r="K3" s="36">
        <v>169</v>
      </c>
      <c r="L3" s="6">
        <v>233</v>
      </c>
      <c r="M3" s="36">
        <v>213</v>
      </c>
      <c r="N3" s="36">
        <v>138</v>
      </c>
      <c r="O3" s="6">
        <v>208</v>
      </c>
      <c r="P3" s="36">
        <v>103</v>
      </c>
      <c r="Q3" s="6">
        <f t="shared" ref="Q3:Q12" si="1">SUM(J3:P3)</f>
        <v>1253</v>
      </c>
    </row>
    <row r="4" spans="1:17" x14ac:dyDescent="0.35">
      <c r="A4" s="37" t="s">
        <v>121</v>
      </c>
      <c r="B4" s="6">
        <v>724</v>
      </c>
      <c r="C4" s="6">
        <v>915</v>
      </c>
      <c r="D4" s="36">
        <v>1132</v>
      </c>
      <c r="E4" s="6">
        <v>936</v>
      </c>
      <c r="F4" s="6">
        <v>927</v>
      </c>
      <c r="G4" s="36">
        <v>1004</v>
      </c>
      <c r="H4" s="36">
        <v>982</v>
      </c>
      <c r="I4" s="6">
        <f t="shared" si="0"/>
        <v>6620</v>
      </c>
      <c r="J4" s="36">
        <v>789</v>
      </c>
      <c r="K4" s="6">
        <v>1130</v>
      </c>
      <c r="L4" s="6">
        <v>1118</v>
      </c>
      <c r="M4" s="36">
        <v>945</v>
      </c>
      <c r="N4" s="6">
        <v>935</v>
      </c>
      <c r="O4" s="6">
        <v>942</v>
      </c>
      <c r="P4" s="36">
        <v>700</v>
      </c>
      <c r="Q4" s="6">
        <f t="shared" si="1"/>
        <v>6559</v>
      </c>
    </row>
    <row r="5" spans="1:17" x14ac:dyDescent="0.35">
      <c r="A5" s="37" t="s">
        <v>100</v>
      </c>
      <c r="B5" s="6">
        <v>130</v>
      </c>
      <c r="C5" s="6">
        <v>147</v>
      </c>
      <c r="D5" s="6">
        <v>149</v>
      </c>
      <c r="E5" s="6">
        <v>90</v>
      </c>
      <c r="F5" s="6">
        <v>144</v>
      </c>
      <c r="G5" s="6">
        <v>51</v>
      </c>
      <c r="H5" s="6">
        <v>181</v>
      </c>
      <c r="I5" s="6">
        <f t="shared" si="0"/>
        <v>892</v>
      </c>
      <c r="J5" s="6">
        <v>122</v>
      </c>
      <c r="K5" s="6">
        <v>155</v>
      </c>
      <c r="L5" s="6">
        <v>124</v>
      </c>
      <c r="M5" s="6">
        <v>145</v>
      </c>
      <c r="N5" s="6">
        <v>134</v>
      </c>
      <c r="O5" s="6">
        <v>69</v>
      </c>
      <c r="P5" s="6">
        <v>175</v>
      </c>
      <c r="Q5" s="6">
        <f t="shared" si="1"/>
        <v>924</v>
      </c>
    </row>
    <row r="6" spans="1:17" x14ac:dyDescent="0.35">
      <c r="A6" s="37" t="s">
        <v>115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108</v>
      </c>
      <c r="I6" s="6">
        <f t="shared" si="0"/>
        <v>108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28</v>
      </c>
      <c r="Q6" s="6">
        <f t="shared" si="1"/>
        <v>28</v>
      </c>
    </row>
    <row r="7" spans="1:17" x14ac:dyDescent="0.35">
      <c r="A7" s="37" t="s">
        <v>125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2296</v>
      </c>
      <c r="H7" s="6">
        <v>0</v>
      </c>
      <c r="I7" s="6">
        <f t="shared" si="0"/>
        <v>2296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1150</v>
      </c>
      <c r="P7" s="6">
        <v>0</v>
      </c>
      <c r="Q7" s="6">
        <f t="shared" si="1"/>
        <v>1150</v>
      </c>
    </row>
    <row r="8" spans="1:17" x14ac:dyDescent="0.35">
      <c r="A8" s="43" t="s">
        <v>119</v>
      </c>
      <c r="B8" s="43">
        <f t="shared" ref="B8:H8" si="2">B5+B4+B3+B7</f>
        <v>1145</v>
      </c>
      <c r="C8" s="43">
        <f t="shared" si="2"/>
        <v>1306</v>
      </c>
      <c r="D8" s="43">
        <f t="shared" si="2"/>
        <v>1581</v>
      </c>
      <c r="E8" s="43">
        <f t="shared" si="2"/>
        <v>1249</v>
      </c>
      <c r="F8" s="43">
        <f t="shared" si="2"/>
        <v>1243</v>
      </c>
      <c r="G8" s="43">
        <f t="shared" si="2"/>
        <v>3512</v>
      </c>
      <c r="H8" s="43">
        <f t="shared" si="2"/>
        <v>1364</v>
      </c>
      <c r="I8" s="43">
        <f t="shared" si="0"/>
        <v>11400</v>
      </c>
      <c r="J8" s="43">
        <f t="shared" ref="J8:P8" si="3">SUM(J3:J7)</f>
        <v>1100</v>
      </c>
      <c r="K8" s="43">
        <f t="shared" si="3"/>
        <v>1454</v>
      </c>
      <c r="L8" s="43">
        <f t="shared" si="3"/>
        <v>1475</v>
      </c>
      <c r="M8" s="43">
        <f t="shared" si="3"/>
        <v>1303</v>
      </c>
      <c r="N8" s="43">
        <f t="shared" si="3"/>
        <v>1207</v>
      </c>
      <c r="O8" s="43">
        <f t="shared" si="3"/>
        <v>2369</v>
      </c>
      <c r="P8" s="43">
        <f t="shared" si="3"/>
        <v>1006</v>
      </c>
      <c r="Q8" s="43">
        <f t="shared" si="1"/>
        <v>9914</v>
      </c>
    </row>
    <row r="9" spans="1:17" x14ac:dyDescent="0.35">
      <c r="A9" s="37" t="s">
        <v>122</v>
      </c>
      <c r="B9" s="84">
        <v>1178</v>
      </c>
      <c r="C9" s="84">
        <v>1257</v>
      </c>
      <c r="D9" s="6">
        <v>1082</v>
      </c>
      <c r="E9" s="84">
        <v>1076</v>
      </c>
      <c r="F9" s="84">
        <v>997</v>
      </c>
      <c r="G9" s="6">
        <v>1075</v>
      </c>
      <c r="H9" s="6">
        <v>994</v>
      </c>
      <c r="I9" s="43">
        <f t="shared" si="0"/>
        <v>7659</v>
      </c>
      <c r="J9" s="6">
        <v>1060</v>
      </c>
      <c r="K9" s="84">
        <v>1136</v>
      </c>
      <c r="L9" s="84">
        <v>1127</v>
      </c>
      <c r="M9" s="6">
        <v>1282</v>
      </c>
      <c r="N9" s="84">
        <v>928</v>
      </c>
      <c r="O9" s="84">
        <v>1017</v>
      </c>
      <c r="P9" s="6">
        <v>1001</v>
      </c>
      <c r="Q9" s="85">
        <f t="shared" si="1"/>
        <v>7551</v>
      </c>
    </row>
    <row r="10" spans="1:17" x14ac:dyDescent="0.35">
      <c r="A10" s="37" t="s">
        <v>112</v>
      </c>
      <c r="B10" s="36">
        <v>0</v>
      </c>
      <c r="C10" s="86">
        <v>0</v>
      </c>
      <c r="D10" s="36">
        <v>0</v>
      </c>
      <c r="E10" s="36">
        <v>0</v>
      </c>
      <c r="F10" s="86">
        <v>0</v>
      </c>
      <c r="G10" s="36">
        <v>0</v>
      </c>
      <c r="H10" s="36">
        <v>0</v>
      </c>
      <c r="I10" s="43">
        <f t="shared" si="0"/>
        <v>0</v>
      </c>
      <c r="J10" s="36">
        <v>0</v>
      </c>
      <c r="K10" s="36">
        <v>0</v>
      </c>
      <c r="L10" s="86">
        <v>0</v>
      </c>
      <c r="M10" s="36">
        <v>0</v>
      </c>
      <c r="N10" s="36">
        <v>0</v>
      </c>
      <c r="O10" s="86">
        <v>0</v>
      </c>
      <c r="P10" s="36">
        <v>0</v>
      </c>
      <c r="Q10" s="85">
        <f t="shared" si="1"/>
        <v>0</v>
      </c>
    </row>
    <row r="11" spans="1:17" x14ac:dyDescent="0.35">
      <c r="A11" s="37" t="s">
        <v>116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36">
        <v>27</v>
      </c>
      <c r="I11" s="43">
        <f t="shared" si="0"/>
        <v>27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  <c r="O11" s="86">
        <v>0</v>
      </c>
      <c r="P11" s="36">
        <v>29</v>
      </c>
      <c r="Q11" s="85">
        <f t="shared" si="1"/>
        <v>29</v>
      </c>
    </row>
    <row r="12" spans="1:17" x14ac:dyDescent="0.35">
      <c r="A12" s="37" t="s">
        <v>124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36">
        <v>78</v>
      </c>
      <c r="I12" s="43">
        <f t="shared" si="0"/>
        <v>78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36">
        <v>45</v>
      </c>
      <c r="Q12" s="85">
        <f t="shared" si="1"/>
        <v>45</v>
      </c>
    </row>
    <row r="13" spans="1:17" x14ac:dyDescent="0.35">
      <c r="A13" s="46" t="s">
        <v>118</v>
      </c>
      <c r="B13" s="46">
        <f>SUM(B9:B11)</f>
        <v>1178</v>
      </c>
      <c r="C13" s="46">
        <f>SUM(C9:C11)</f>
        <v>1257</v>
      </c>
      <c r="D13" s="46">
        <f>SUM(D9:D11)</f>
        <v>1082</v>
      </c>
      <c r="E13" s="46">
        <f>SUM(E9:E11)</f>
        <v>1076</v>
      </c>
      <c r="F13" s="46">
        <f>SUM(F9:F11)</f>
        <v>997</v>
      </c>
      <c r="G13" s="46">
        <f>G9</f>
        <v>1075</v>
      </c>
      <c r="H13" s="46">
        <f>H12+H11+H9</f>
        <v>1099</v>
      </c>
      <c r="I13" s="46">
        <f>SUM(I9:I11)</f>
        <v>7686</v>
      </c>
      <c r="J13" s="46">
        <f t="shared" ref="J13:P13" si="4">SUM(J9:J11)</f>
        <v>1060</v>
      </c>
      <c r="K13" s="46">
        <f t="shared" si="4"/>
        <v>1136</v>
      </c>
      <c r="L13" s="46">
        <f t="shared" si="4"/>
        <v>1127</v>
      </c>
      <c r="M13" s="46">
        <f t="shared" si="4"/>
        <v>1282</v>
      </c>
      <c r="N13" s="46">
        <f t="shared" si="4"/>
        <v>928</v>
      </c>
      <c r="O13" s="46">
        <f t="shared" si="4"/>
        <v>1017</v>
      </c>
      <c r="P13" s="46">
        <f t="shared" si="4"/>
        <v>1030</v>
      </c>
      <c r="Q13" s="46">
        <f>SUM(Q9:Q11)</f>
        <v>7580</v>
      </c>
    </row>
    <row r="14" spans="1:17" x14ac:dyDescent="0.35">
      <c r="A14" s="37" t="s">
        <v>99</v>
      </c>
      <c r="B14" s="36">
        <v>693</v>
      </c>
      <c r="C14" s="6">
        <v>986</v>
      </c>
      <c r="D14" s="36">
        <v>952</v>
      </c>
      <c r="E14" s="36">
        <v>888</v>
      </c>
      <c r="F14" s="6">
        <v>307</v>
      </c>
      <c r="G14" s="36">
        <v>143</v>
      </c>
      <c r="H14" s="36">
        <v>180</v>
      </c>
      <c r="I14" s="6">
        <f>SUM(B14:H14)</f>
        <v>4149</v>
      </c>
      <c r="J14" s="36">
        <v>184</v>
      </c>
      <c r="K14" s="36">
        <v>179</v>
      </c>
      <c r="L14" s="6">
        <v>785</v>
      </c>
      <c r="M14" s="36">
        <v>864</v>
      </c>
      <c r="N14" s="6">
        <v>301</v>
      </c>
      <c r="O14" s="6">
        <v>215</v>
      </c>
      <c r="P14" s="36">
        <v>239</v>
      </c>
      <c r="Q14" s="6">
        <f>SUM(J14:P14)</f>
        <v>2767</v>
      </c>
    </row>
    <row r="15" spans="1:17" x14ac:dyDescent="0.35">
      <c r="A15" s="37" t="s">
        <v>7</v>
      </c>
      <c r="B15" s="6">
        <v>1700</v>
      </c>
      <c r="C15" s="6">
        <v>1264</v>
      </c>
      <c r="D15" s="86">
        <v>1870</v>
      </c>
      <c r="E15" s="6">
        <v>2069</v>
      </c>
      <c r="F15" s="6">
        <v>1496</v>
      </c>
      <c r="G15" s="86">
        <v>1630</v>
      </c>
      <c r="H15" s="86">
        <v>1669</v>
      </c>
      <c r="I15" s="6">
        <f>SUM(B15:H15)</f>
        <v>11698</v>
      </c>
      <c r="J15" s="86">
        <v>1552</v>
      </c>
      <c r="K15" s="6">
        <v>1795</v>
      </c>
      <c r="L15" s="6">
        <v>1830</v>
      </c>
      <c r="M15" s="86">
        <v>1690</v>
      </c>
      <c r="N15" s="9">
        <v>1822</v>
      </c>
      <c r="O15" s="6">
        <v>1895</v>
      </c>
      <c r="P15" s="86">
        <v>1607</v>
      </c>
      <c r="Q15" s="6">
        <f>SUM(J15:P15)</f>
        <v>12191</v>
      </c>
    </row>
    <row r="16" spans="1:17" x14ac:dyDescent="0.35">
      <c r="A16" s="37" t="s">
        <v>103</v>
      </c>
      <c r="B16" s="51">
        <v>700</v>
      </c>
      <c r="C16" s="51">
        <v>710</v>
      </c>
      <c r="D16" s="51">
        <v>700</v>
      </c>
      <c r="E16" s="51">
        <v>600</v>
      </c>
      <c r="F16" s="52">
        <v>650</v>
      </c>
      <c r="G16" s="87">
        <v>750</v>
      </c>
      <c r="H16" s="87">
        <v>650</v>
      </c>
      <c r="I16" s="51">
        <f>SUM(B16:H16)</f>
        <v>4760</v>
      </c>
      <c r="J16" s="86">
        <v>700</v>
      </c>
      <c r="K16" s="86">
        <v>700</v>
      </c>
      <c r="L16" s="86">
        <v>700</v>
      </c>
      <c r="M16" s="37">
        <v>400</v>
      </c>
      <c r="N16" s="40">
        <v>200</v>
      </c>
      <c r="O16" s="86">
        <v>250</v>
      </c>
      <c r="P16" s="36">
        <v>250</v>
      </c>
      <c r="Q16" s="51">
        <f>SUM(J16:P16)</f>
        <v>3200</v>
      </c>
    </row>
    <row r="17" spans="1:17" x14ac:dyDescent="0.35">
      <c r="A17" s="37" t="s">
        <v>123</v>
      </c>
      <c r="B17" s="87">
        <v>1240</v>
      </c>
      <c r="C17" s="87">
        <v>953</v>
      </c>
      <c r="D17" s="87">
        <v>1092</v>
      </c>
      <c r="E17" s="87">
        <v>1063</v>
      </c>
      <c r="F17" s="87">
        <v>986</v>
      </c>
      <c r="G17" s="87">
        <v>893</v>
      </c>
      <c r="H17" s="87">
        <v>869</v>
      </c>
      <c r="I17" s="51">
        <f>SUM(B17:H17)</f>
        <v>7096</v>
      </c>
      <c r="J17" s="86">
        <v>942</v>
      </c>
      <c r="K17" s="86">
        <v>920</v>
      </c>
      <c r="L17" s="86">
        <v>888</v>
      </c>
      <c r="M17" s="86">
        <v>989</v>
      </c>
      <c r="N17" s="86">
        <v>950</v>
      </c>
      <c r="O17" s="86">
        <v>940</v>
      </c>
      <c r="P17" s="86">
        <v>886</v>
      </c>
      <c r="Q17" s="6">
        <f>SUM(J17:P17)</f>
        <v>6515</v>
      </c>
    </row>
    <row r="18" spans="1:17" x14ac:dyDescent="0.35">
      <c r="A18" s="54" t="s">
        <v>117</v>
      </c>
      <c r="B18" s="55">
        <f>SUM(B14:B17)</f>
        <v>4333</v>
      </c>
      <c r="C18" s="55">
        <f>SUM(C14:C17)</f>
        <v>3913</v>
      </c>
      <c r="D18" s="55">
        <f>SUM(D14:D17)</f>
        <v>4614</v>
      </c>
      <c r="E18" s="55">
        <f>SUM(E14:E17)</f>
        <v>4620</v>
      </c>
      <c r="F18" s="55">
        <f>SUM(F14:F17)</f>
        <v>3439</v>
      </c>
      <c r="G18" s="55">
        <f>G17+G16+G15+G14</f>
        <v>3416</v>
      </c>
      <c r="H18" s="55">
        <f t="shared" ref="H18:Q18" si="5">SUM(H14:H17)</f>
        <v>3368</v>
      </c>
      <c r="I18" s="55">
        <f t="shared" si="5"/>
        <v>27703</v>
      </c>
      <c r="J18" s="54">
        <f t="shared" si="5"/>
        <v>3378</v>
      </c>
      <c r="K18" s="54">
        <f t="shared" si="5"/>
        <v>3594</v>
      </c>
      <c r="L18" s="54">
        <f t="shared" si="5"/>
        <v>4203</v>
      </c>
      <c r="M18" s="54">
        <f t="shared" si="5"/>
        <v>3943</v>
      </c>
      <c r="N18" s="55">
        <f t="shared" si="5"/>
        <v>3273</v>
      </c>
      <c r="O18" s="54">
        <f t="shared" si="5"/>
        <v>3300</v>
      </c>
      <c r="P18" s="55">
        <f t="shared" si="5"/>
        <v>2982</v>
      </c>
      <c r="Q18" s="55">
        <f t="shared" si="5"/>
        <v>24673</v>
      </c>
    </row>
    <row r="19" spans="1:17" x14ac:dyDescent="0.35">
      <c r="B19" s="67">
        <f t="shared" ref="B19:Q19" si="6">B8+B13+B18</f>
        <v>6656</v>
      </c>
      <c r="C19" s="67">
        <f t="shared" si="6"/>
        <v>6476</v>
      </c>
      <c r="D19" s="67">
        <f t="shared" si="6"/>
        <v>7277</v>
      </c>
      <c r="E19" s="67">
        <f t="shared" si="6"/>
        <v>6945</v>
      </c>
      <c r="F19" s="67">
        <f t="shared" si="6"/>
        <v>5679</v>
      </c>
      <c r="G19" s="67">
        <f t="shared" si="6"/>
        <v>8003</v>
      </c>
      <c r="H19" s="67">
        <f t="shared" si="6"/>
        <v>5831</v>
      </c>
      <c r="I19" s="67">
        <f t="shared" si="6"/>
        <v>46789</v>
      </c>
      <c r="J19">
        <f t="shared" si="6"/>
        <v>5538</v>
      </c>
      <c r="K19">
        <f t="shared" si="6"/>
        <v>6184</v>
      </c>
      <c r="L19">
        <f t="shared" si="6"/>
        <v>6805</v>
      </c>
      <c r="M19">
        <f t="shared" si="6"/>
        <v>6528</v>
      </c>
      <c r="N19" s="67">
        <f t="shared" si="6"/>
        <v>5408</v>
      </c>
      <c r="O19">
        <f t="shared" si="6"/>
        <v>6686</v>
      </c>
      <c r="P19">
        <f t="shared" si="6"/>
        <v>5018</v>
      </c>
      <c r="Q19" s="67">
        <f t="shared" si="6"/>
        <v>42167</v>
      </c>
    </row>
    <row r="20" spans="1:17" x14ac:dyDescent="0.35">
      <c r="B20" s="67">
        <f>production!B18</f>
        <v>6682</v>
      </c>
      <c r="C20" s="67">
        <f>production!C18</f>
        <v>6583</v>
      </c>
      <c r="D20" s="67">
        <f>production!D18</f>
        <v>7316</v>
      </c>
      <c r="E20" s="67">
        <f>production!E18</f>
        <v>7167</v>
      </c>
      <c r="F20" s="67">
        <f>production!F18</f>
        <v>5647</v>
      </c>
      <c r="G20" s="67">
        <f>production!G18</f>
        <v>8099</v>
      </c>
      <c r="H20" s="67">
        <f>production!H18</f>
        <v>5857</v>
      </c>
      <c r="I20" s="67">
        <f>SUM(B20:H20)</f>
        <v>47351</v>
      </c>
      <c r="J20" s="67">
        <f>production!J24</f>
        <v>147</v>
      </c>
      <c r="K20" s="67">
        <f>production!K24</f>
        <v>181</v>
      </c>
      <c r="L20" s="67">
        <f>production!L24</f>
        <v>130</v>
      </c>
      <c r="M20" s="67">
        <f>production!M24</f>
        <v>2</v>
      </c>
      <c r="N20" s="67">
        <f>production!N24</f>
        <v>0</v>
      </c>
      <c r="O20" s="67">
        <f>production!O24</f>
        <v>231</v>
      </c>
      <c r="P20" s="67">
        <f>production!P24</f>
        <v>79</v>
      </c>
      <c r="Q20" s="67">
        <f>production!Q24</f>
        <v>770</v>
      </c>
    </row>
    <row r="21" spans="1:17" x14ac:dyDescent="0.35">
      <c r="B21">
        <f t="shared" ref="B21:I21" si="7">B20-B19</f>
        <v>26</v>
      </c>
      <c r="C21">
        <f t="shared" si="7"/>
        <v>107</v>
      </c>
      <c r="D21">
        <f t="shared" si="7"/>
        <v>39</v>
      </c>
      <c r="E21">
        <f t="shared" si="7"/>
        <v>222</v>
      </c>
      <c r="F21">
        <f t="shared" si="7"/>
        <v>-32</v>
      </c>
      <c r="G21" s="67">
        <f t="shared" si="7"/>
        <v>96</v>
      </c>
      <c r="H21">
        <f t="shared" si="7"/>
        <v>26</v>
      </c>
      <c r="I21" s="67">
        <f t="shared" si="7"/>
        <v>562</v>
      </c>
      <c r="J21">
        <f t="shared" ref="J21:Q21" si="8">J20-J19</f>
        <v>-5391</v>
      </c>
      <c r="K21">
        <f t="shared" si="8"/>
        <v>-6003</v>
      </c>
      <c r="L21">
        <f t="shared" si="8"/>
        <v>-6675</v>
      </c>
      <c r="M21">
        <f t="shared" si="8"/>
        <v>-6526</v>
      </c>
      <c r="N21">
        <f t="shared" si="8"/>
        <v>-5408</v>
      </c>
      <c r="O21">
        <f t="shared" si="8"/>
        <v>-6455</v>
      </c>
      <c r="P21">
        <f t="shared" si="8"/>
        <v>-4939</v>
      </c>
      <c r="Q21">
        <f t="shared" si="8"/>
        <v>-41397</v>
      </c>
    </row>
    <row r="23" spans="1:17" x14ac:dyDescent="0.35">
      <c r="A23" s="31" t="s">
        <v>0</v>
      </c>
      <c r="B23" s="83"/>
      <c r="C23" s="83"/>
    </row>
    <row r="24" spans="1:17" x14ac:dyDescent="0.35">
      <c r="A24" s="33" t="s">
        <v>1</v>
      </c>
      <c r="B24" s="34" t="s">
        <v>141</v>
      </c>
      <c r="C24" s="34" t="s">
        <v>142</v>
      </c>
      <c r="D24" s="34" t="s">
        <v>143</v>
      </c>
      <c r="E24" s="34" t="s">
        <v>144</v>
      </c>
      <c r="F24" s="34" t="s">
        <v>145</v>
      </c>
      <c r="G24" s="34" t="s">
        <v>102</v>
      </c>
      <c r="H24" s="34" t="s">
        <v>101</v>
      </c>
      <c r="I24" s="35" t="s">
        <v>150</v>
      </c>
      <c r="J24" s="34" t="s">
        <v>146</v>
      </c>
      <c r="K24" s="34" t="s">
        <v>104</v>
      </c>
      <c r="L24" s="34" t="s">
        <v>147</v>
      </c>
      <c r="M24" s="34" t="s">
        <v>105</v>
      </c>
      <c r="N24" s="34" t="s">
        <v>106</v>
      </c>
      <c r="O24" s="34" t="s">
        <v>107</v>
      </c>
      <c r="P24" s="34" t="s">
        <v>109</v>
      </c>
      <c r="Q24" s="35" t="s">
        <v>151</v>
      </c>
    </row>
    <row r="25" spans="1:17" x14ac:dyDescent="0.35">
      <c r="A25" s="37" t="s">
        <v>2</v>
      </c>
      <c r="B25" s="36">
        <v>140</v>
      </c>
      <c r="C25" s="6">
        <v>174</v>
      </c>
      <c r="D25" s="36">
        <v>203</v>
      </c>
      <c r="E25" s="36">
        <v>73</v>
      </c>
      <c r="F25" s="6">
        <v>210</v>
      </c>
      <c r="G25" s="36">
        <v>181</v>
      </c>
      <c r="H25" s="36">
        <v>203</v>
      </c>
      <c r="I25" s="6">
        <f t="shared" ref="I25:I34" si="9">SUM(B25:H25)</f>
        <v>1184</v>
      </c>
      <c r="J25" s="36">
        <v>80</v>
      </c>
      <c r="K25" s="36">
        <v>151</v>
      </c>
      <c r="L25" s="6">
        <v>240</v>
      </c>
      <c r="M25" s="36">
        <v>315</v>
      </c>
      <c r="N25" s="36">
        <v>308</v>
      </c>
      <c r="O25" s="6">
        <v>168</v>
      </c>
      <c r="P25" s="36">
        <v>289</v>
      </c>
      <c r="Q25" s="6">
        <f t="shared" ref="Q25:Q34" si="10">SUM(J25:P25)</f>
        <v>1551</v>
      </c>
    </row>
    <row r="26" spans="1:17" x14ac:dyDescent="0.35">
      <c r="A26" s="37" t="s">
        <v>121</v>
      </c>
      <c r="B26" s="6">
        <v>775</v>
      </c>
      <c r="C26" s="6">
        <v>765</v>
      </c>
      <c r="D26" s="36">
        <v>728</v>
      </c>
      <c r="E26" s="6">
        <v>706</v>
      </c>
      <c r="F26" s="6">
        <v>827</v>
      </c>
      <c r="G26" s="36">
        <v>857</v>
      </c>
      <c r="H26" s="36">
        <v>747</v>
      </c>
      <c r="I26" s="6">
        <f t="shared" si="9"/>
        <v>5405</v>
      </c>
      <c r="J26" s="36">
        <v>885</v>
      </c>
      <c r="K26" s="6">
        <v>917</v>
      </c>
      <c r="L26" s="6">
        <v>747</v>
      </c>
      <c r="M26" s="36">
        <v>39</v>
      </c>
      <c r="N26" s="6">
        <v>365</v>
      </c>
      <c r="O26" s="6">
        <v>1224</v>
      </c>
      <c r="P26" s="36">
        <v>1077</v>
      </c>
      <c r="Q26" s="6">
        <f t="shared" si="10"/>
        <v>5254</v>
      </c>
    </row>
    <row r="27" spans="1:17" x14ac:dyDescent="0.35">
      <c r="A27" s="37" t="s">
        <v>100</v>
      </c>
      <c r="B27" s="6">
        <v>139</v>
      </c>
      <c r="C27" s="6">
        <v>57</v>
      </c>
      <c r="D27" s="6">
        <v>179</v>
      </c>
      <c r="E27" s="6">
        <v>156</v>
      </c>
      <c r="F27" s="6">
        <v>125</v>
      </c>
      <c r="G27" s="6">
        <v>157</v>
      </c>
      <c r="H27" s="6">
        <v>98</v>
      </c>
      <c r="I27" s="6">
        <f t="shared" si="9"/>
        <v>911</v>
      </c>
      <c r="J27" s="6">
        <v>147</v>
      </c>
      <c r="K27" s="6">
        <v>181</v>
      </c>
      <c r="L27" s="6">
        <v>130</v>
      </c>
      <c r="M27" s="6">
        <v>2</v>
      </c>
      <c r="N27" s="6">
        <v>0</v>
      </c>
      <c r="O27" s="6">
        <v>231</v>
      </c>
      <c r="P27" s="6">
        <v>79</v>
      </c>
      <c r="Q27" s="6">
        <f t="shared" si="10"/>
        <v>770</v>
      </c>
    </row>
    <row r="28" spans="1:17" x14ac:dyDescent="0.35">
      <c r="A28" s="37" t="s">
        <v>115</v>
      </c>
      <c r="B28" s="6"/>
      <c r="C28" s="6"/>
      <c r="D28" s="6"/>
      <c r="E28" s="6"/>
      <c r="F28" s="6"/>
      <c r="G28" s="6">
        <v>0</v>
      </c>
      <c r="H28" s="6">
        <v>14</v>
      </c>
      <c r="I28" s="6">
        <f t="shared" si="9"/>
        <v>14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39</v>
      </c>
      <c r="Q28" s="6">
        <f t="shared" si="10"/>
        <v>39</v>
      </c>
    </row>
    <row r="29" spans="1:17" x14ac:dyDescent="0.35">
      <c r="A29" s="37" t="s">
        <v>125</v>
      </c>
      <c r="B29" s="6"/>
      <c r="C29" s="6"/>
      <c r="D29" s="6"/>
      <c r="E29" s="6"/>
      <c r="F29" s="6"/>
      <c r="G29" s="6">
        <v>0</v>
      </c>
      <c r="H29" s="6">
        <v>0</v>
      </c>
      <c r="I29" s="6">
        <f t="shared" si="9"/>
        <v>0</v>
      </c>
      <c r="J29" s="6">
        <v>0</v>
      </c>
      <c r="K29" s="6">
        <v>0</v>
      </c>
      <c r="L29" s="6">
        <v>0</v>
      </c>
      <c r="M29" s="6">
        <v>0</v>
      </c>
      <c r="N29" s="6">
        <v>2008</v>
      </c>
      <c r="O29" s="6">
        <v>1392</v>
      </c>
      <c r="P29" s="6">
        <v>0</v>
      </c>
      <c r="Q29" s="6">
        <f t="shared" si="10"/>
        <v>3400</v>
      </c>
    </row>
    <row r="30" spans="1:17" x14ac:dyDescent="0.35">
      <c r="A30" s="43" t="s">
        <v>119</v>
      </c>
      <c r="B30" s="43">
        <f t="shared" ref="B30:H30" si="11">B27+B26+B25+B29</f>
        <v>1054</v>
      </c>
      <c r="C30" s="43">
        <f t="shared" si="11"/>
        <v>996</v>
      </c>
      <c r="D30" s="43">
        <f t="shared" si="11"/>
        <v>1110</v>
      </c>
      <c r="E30" s="43">
        <f t="shared" si="11"/>
        <v>935</v>
      </c>
      <c r="F30" s="43">
        <f t="shared" si="11"/>
        <v>1162</v>
      </c>
      <c r="G30" s="43">
        <f t="shared" si="11"/>
        <v>1195</v>
      </c>
      <c r="H30" s="43">
        <f t="shared" si="11"/>
        <v>1048</v>
      </c>
      <c r="I30" s="43">
        <f t="shared" si="9"/>
        <v>7500</v>
      </c>
      <c r="J30" s="43">
        <f t="shared" ref="J30:P30" si="12">SUM(J25:J29)</f>
        <v>1112</v>
      </c>
      <c r="K30" s="43">
        <f t="shared" si="12"/>
        <v>1249</v>
      </c>
      <c r="L30" s="43">
        <f t="shared" si="12"/>
        <v>1117</v>
      </c>
      <c r="M30" s="43">
        <f t="shared" si="12"/>
        <v>356</v>
      </c>
      <c r="N30" s="43">
        <f>SUM(N25:N29)</f>
        <v>2681</v>
      </c>
      <c r="O30" s="43">
        <f t="shared" si="12"/>
        <v>3015</v>
      </c>
      <c r="P30" s="43">
        <f t="shared" si="12"/>
        <v>1484</v>
      </c>
      <c r="Q30" s="43">
        <f t="shared" si="10"/>
        <v>11014</v>
      </c>
    </row>
    <row r="31" spans="1:17" x14ac:dyDescent="0.35">
      <c r="A31" s="37" t="s">
        <v>122</v>
      </c>
      <c r="B31" s="84">
        <v>1042</v>
      </c>
      <c r="C31" s="84">
        <v>822</v>
      </c>
      <c r="D31" s="6">
        <v>1040</v>
      </c>
      <c r="E31" s="84">
        <v>948</v>
      </c>
      <c r="F31" s="84">
        <v>1046</v>
      </c>
      <c r="G31" s="6">
        <v>957</v>
      </c>
      <c r="H31" s="6">
        <v>1088</v>
      </c>
      <c r="I31" s="43">
        <f t="shared" si="9"/>
        <v>6943</v>
      </c>
      <c r="J31" s="6">
        <v>952</v>
      </c>
      <c r="K31" s="84">
        <v>1129</v>
      </c>
      <c r="L31" s="84">
        <v>720</v>
      </c>
      <c r="M31" s="6">
        <v>397</v>
      </c>
      <c r="N31" s="84">
        <v>568</v>
      </c>
      <c r="O31" s="84">
        <v>1304</v>
      </c>
      <c r="P31" s="6">
        <v>1387</v>
      </c>
      <c r="Q31" s="85">
        <f t="shared" si="10"/>
        <v>6457</v>
      </c>
    </row>
    <row r="32" spans="1:17" x14ac:dyDescent="0.35">
      <c r="A32" s="37" t="s">
        <v>112</v>
      </c>
      <c r="B32" s="36"/>
      <c r="C32" s="86"/>
      <c r="D32" s="36"/>
      <c r="E32" s="36"/>
      <c r="F32" s="86"/>
      <c r="G32" s="36">
        <v>0</v>
      </c>
      <c r="H32" s="36">
        <v>0</v>
      </c>
      <c r="I32" s="43">
        <f t="shared" si="9"/>
        <v>0</v>
      </c>
      <c r="J32" s="36">
        <v>0</v>
      </c>
      <c r="K32" s="36">
        <v>0</v>
      </c>
      <c r="L32" s="86">
        <v>0</v>
      </c>
      <c r="M32" s="36">
        <v>0</v>
      </c>
      <c r="N32" s="36">
        <v>0</v>
      </c>
      <c r="O32" s="86">
        <v>0</v>
      </c>
      <c r="P32" s="36">
        <v>0</v>
      </c>
      <c r="Q32" s="85">
        <f t="shared" si="10"/>
        <v>0</v>
      </c>
    </row>
    <row r="33" spans="1:17" x14ac:dyDescent="0.35">
      <c r="A33" s="37" t="s">
        <v>116</v>
      </c>
      <c r="B33" s="44"/>
      <c r="C33" s="44"/>
      <c r="D33" s="44"/>
      <c r="E33" s="44"/>
      <c r="F33" s="44"/>
      <c r="G33" s="44">
        <v>0</v>
      </c>
      <c r="H33" s="36">
        <v>39</v>
      </c>
      <c r="I33" s="43">
        <f t="shared" si="9"/>
        <v>39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6">
        <v>0</v>
      </c>
      <c r="P33" s="36">
        <v>55</v>
      </c>
      <c r="Q33" s="85">
        <f t="shared" si="10"/>
        <v>55</v>
      </c>
    </row>
    <row r="34" spans="1:17" x14ac:dyDescent="0.35">
      <c r="A34" s="37" t="s">
        <v>124</v>
      </c>
      <c r="B34" s="44"/>
      <c r="C34" s="44"/>
      <c r="D34" s="44"/>
      <c r="E34" s="44"/>
      <c r="F34" s="44"/>
      <c r="G34" s="44">
        <v>0</v>
      </c>
      <c r="H34" s="36">
        <v>33</v>
      </c>
      <c r="I34" s="43">
        <f t="shared" si="9"/>
        <v>33</v>
      </c>
      <c r="J34" s="86">
        <v>0</v>
      </c>
      <c r="K34" s="86">
        <v>0</v>
      </c>
      <c r="L34" s="86">
        <v>0</v>
      </c>
      <c r="M34" s="86">
        <v>0</v>
      </c>
      <c r="N34" s="86">
        <v>0</v>
      </c>
      <c r="O34" s="86">
        <v>0</v>
      </c>
      <c r="P34" s="36">
        <v>58</v>
      </c>
      <c r="Q34" s="85">
        <f t="shared" si="10"/>
        <v>58</v>
      </c>
    </row>
    <row r="35" spans="1:17" x14ac:dyDescent="0.35">
      <c r="A35" s="46" t="s">
        <v>118</v>
      </c>
      <c r="B35" s="46">
        <f>SUM(B31:B33)</f>
        <v>1042</v>
      </c>
      <c r="C35" s="46">
        <f>SUM(C31:C33)</f>
        <v>822</v>
      </c>
      <c r="D35" s="46">
        <f>SUM(D31:D33)</f>
        <v>1040</v>
      </c>
      <c r="E35" s="46">
        <f>SUM(E31:E33)</f>
        <v>948</v>
      </c>
      <c r="F35" s="46">
        <f>SUM(F31:F33)</f>
        <v>1046</v>
      </c>
      <c r="G35" s="46">
        <f>G31</f>
        <v>957</v>
      </c>
      <c r="H35" s="46">
        <f>H34+H33+H31</f>
        <v>1160</v>
      </c>
      <c r="I35" s="46">
        <f>SUM(I31:I33)</f>
        <v>6982</v>
      </c>
      <c r="J35" s="46">
        <f t="shared" ref="J35:P35" si="13">SUM(J31:J33)</f>
        <v>952</v>
      </c>
      <c r="K35" s="46">
        <f t="shared" si="13"/>
        <v>1129</v>
      </c>
      <c r="L35" s="46">
        <f t="shared" si="13"/>
        <v>720</v>
      </c>
      <c r="M35" s="46">
        <f t="shared" si="13"/>
        <v>397</v>
      </c>
      <c r="N35" s="46">
        <f t="shared" si="13"/>
        <v>568</v>
      </c>
      <c r="O35" s="46">
        <f t="shared" si="13"/>
        <v>1304</v>
      </c>
      <c r="P35" s="46">
        <f t="shared" si="13"/>
        <v>1442</v>
      </c>
      <c r="Q35" s="46">
        <f>SUM(Q31:Q33)</f>
        <v>6512</v>
      </c>
    </row>
    <row r="36" spans="1:17" x14ac:dyDescent="0.35">
      <c r="A36" s="37" t="s">
        <v>99</v>
      </c>
      <c r="B36" s="36">
        <v>169</v>
      </c>
      <c r="C36" s="6">
        <v>165</v>
      </c>
      <c r="D36" s="36">
        <v>164</v>
      </c>
      <c r="E36" s="36">
        <v>154</v>
      </c>
      <c r="F36" s="6">
        <v>180</v>
      </c>
      <c r="G36" s="36">
        <v>205</v>
      </c>
      <c r="H36" s="36">
        <v>141</v>
      </c>
      <c r="I36" s="6">
        <f>SUM(B36:H36)</f>
        <v>1178</v>
      </c>
      <c r="J36" s="36">
        <v>178</v>
      </c>
      <c r="K36" s="36">
        <v>147</v>
      </c>
      <c r="L36" s="6">
        <v>155</v>
      </c>
      <c r="M36" s="36">
        <v>234</v>
      </c>
      <c r="N36" s="6">
        <v>221</v>
      </c>
      <c r="O36" s="6">
        <v>177</v>
      </c>
      <c r="P36" s="36">
        <v>217</v>
      </c>
      <c r="Q36" s="6">
        <f>SUM(J36:P36)</f>
        <v>1329</v>
      </c>
    </row>
    <row r="37" spans="1:17" x14ac:dyDescent="0.35">
      <c r="A37" s="37" t="s">
        <v>7</v>
      </c>
      <c r="B37" s="6">
        <v>1860</v>
      </c>
      <c r="C37" s="6">
        <v>1829</v>
      </c>
      <c r="D37" s="86">
        <v>1380</v>
      </c>
      <c r="E37" s="6">
        <v>1997</v>
      </c>
      <c r="F37" s="6">
        <v>1228</v>
      </c>
      <c r="G37" s="86">
        <v>1658</v>
      </c>
      <c r="H37" s="86">
        <v>1787</v>
      </c>
      <c r="I37" s="6">
        <f>SUM(B37:H37)</f>
        <v>11739</v>
      </c>
      <c r="J37" s="86">
        <v>1880</v>
      </c>
      <c r="K37" s="6">
        <v>1968</v>
      </c>
      <c r="L37" s="6">
        <v>1542</v>
      </c>
      <c r="M37" s="86">
        <v>1882</v>
      </c>
      <c r="N37" s="9">
        <v>1703</v>
      </c>
      <c r="O37" s="6">
        <v>1879</v>
      </c>
      <c r="P37" s="86">
        <v>1888</v>
      </c>
      <c r="Q37" s="6">
        <f>SUM(J37:P37)</f>
        <v>12742</v>
      </c>
    </row>
    <row r="38" spans="1:17" x14ac:dyDescent="0.35">
      <c r="A38" s="37" t="s">
        <v>103</v>
      </c>
      <c r="B38" s="51">
        <v>550</v>
      </c>
      <c r="C38" s="51">
        <v>600</v>
      </c>
      <c r="D38" s="51">
        <v>581</v>
      </c>
      <c r="E38" s="51">
        <v>703</v>
      </c>
      <c r="F38" s="52">
        <v>761</v>
      </c>
      <c r="G38" s="87">
        <v>700</v>
      </c>
      <c r="H38" s="87">
        <v>700</v>
      </c>
      <c r="I38" s="51">
        <f>SUM(B38:H38)</f>
        <v>4595</v>
      </c>
      <c r="J38" s="86">
        <v>700</v>
      </c>
      <c r="K38" s="86">
        <v>700</v>
      </c>
      <c r="L38" s="86">
        <v>600</v>
      </c>
      <c r="M38" s="37">
        <v>750</v>
      </c>
      <c r="N38" s="40">
        <v>700</v>
      </c>
      <c r="O38" s="86">
        <v>550</v>
      </c>
      <c r="P38" s="36">
        <v>600</v>
      </c>
      <c r="Q38" s="51">
        <f>SUM(J38:P38)</f>
        <v>4600</v>
      </c>
    </row>
    <row r="39" spans="1:17" x14ac:dyDescent="0.35">
      <c r="A39" s="37" t="s">
        <v>123</v>
      </c>
      <c r="B39" s="87">
        <v>826</v>
      </c>
      <c r="C39" s="87">
        <v>832</v>
      </c>
      <c r="D39" s="87">
        <v>850</v>
      </c>
      <c r="E39" s="87">
        <v>877</v>
      </c>
      <c r="F39" s="87">
        <v>825</v>
      </c>
      <c r="G39" s="87">
        <v>903</v>
      </c>
      <c r="H39" s="87">
        <v>802</v>
      </c>
      <c r="I39" s="51">
        <f>SUM(B39:H39)</f>
        <v>5915</v>
      </c>
      <c r="J39" s="86">
        <v>987</v>
      </c>
      <c r="K39" s="86">
        <v>1085</v>
      </c>
      <c r="L39" s="86">
        <v>830</v>
      </c>
      <c r="M39" s="86">
        <v>907</v>
      </c>
      <c r="N39" s="86">
        <v>762</v>
      </c>
      <c r="O39" s="86">
        <v>1038</v>
      </c>
      <c r="P39" s="86">
        <v>1028</v>
      </c>
      <c r="Q39" s="6">
        <f>SUM(J39:P39)</f>
        <v>6637</v>
      </c>
    </row>
    <row r="40" spans="1:17" x14ac:dyDescent="0.35">
      <c r="A40" s="54" t="s">
        <v>117</v>
      </c>
      <c r="B40" s="55">
        <f>SUM(B36:B39)</f>
        <v>3405</v>
      </c>
      <c r="C40" s="55">
        <f>SUM(C36:C39)</f>
        <v>3426</v>
      </c>
      <c r="D40" s="55">
        <f>SUM(D36:D39)</f>
        <v>2975</v>
      </c>
      <c r="E40" s="55">
        <f>SUM(E36:E39)</f>
        <v>3731</v>
      </c>
      <c r="F40" s="55">
        <f>SUM(F36:F39)</f>
        <v>2994</v>
      </c>
      <c r="G40" s="55">
        <f>G39+G38+G37+G36</f>
        <v>3466</v>
      </c>
      <c r="H40" s="55">
        <f t="shared" ref="H40:Q40" si="14">SUM(H36:H39)</f>
        <v>3430</v>
      </c>
      <c r="I40" s="55">
        <f t="shared" si="14"/>
        <v>23427</v>
      </c>
      <c r="J40" s="54">
        <f t="shared" si="14"/>
        <v>3745</v>
      </c>
      <c r="K40" s="54">
        <f t="shared" si="14"/>
        <v>3900</v>
      </c>
      <c r="L40" s="54">
        <f t="shared" si="14"/>
        <v>3127</v>
      </c>
      <c r="M40" s="54">
        <f t="shared" si="14"/>
        <v>3773</v>
      </c>
      <c r="N40" s="55">
        <f t="shared" si="14"/>
        <v>3386</v>
      </c>
      <c r="O40" s="54">
        <f t="shared" si="14"/>
        <v>3644</v>
      </c>
      <c r="P40" s="55">
        <f t="shared" si="14"/>
        <v>3733</v>
      </c>
      <c r="Q40" s="55">
        <f t="shared" si="14"/>
        <v>25308</v>
      </c>
    </row>
    <row r="41" spans="1:17" x14ac:dyDescent="0.35">
      <c r="B41" s="67">
        <f t="shared" ref="B41:Q41" si="15">B30+B35+B40</f>
        <v>5501</v>
      </c>
      <c r="C41" s="67">
        <f t="shared" si="15"/>
        <v>5244</v>
      </c>
      <c r="D41" s="67">
        <f t="shared" si="15"/>
        <v>5125</v>
      </c>
      <c r="E41" s="67">
        <f t="shared" si="15"/>
        <v>5614</v>
      </c>
      <c r="F41" s="67">
        <f t="shared" si="15"/>
        <v>5202</v>
      </c>
      <c r="G41" s="67">
        <f t="shared" si="15"/>
        <v>5618</v>
      </c>
      <c r="H41" s="67">
        <f t="shared" si="15"/>
        <v>5638</v>
      </c>
      <c r="I41" s="67">
        <f t="shared" si="15"/>
        <v>37909</v>
      </c>
      <c r="J41">
        <f t="shared" si="15"/>
        <v>5809</v>
      </c>
      <c r="K41">
        <f t="shared" si="15"/>
        <v>6278</v>
      </c>
      <c r="L41">
        <f t="shared" si="15"/>
        <v>4964</v>
      </c>
      <c r="M41">
        <f t="shared" si="15"/>
        <v>4526</v>
      </c>
      <c r="N41" s="67">
        <f t="shared" si="15"/>
        <v>6635</v>
      </c>
      <c r="O41">
        <f t="shared" si="15"/>
        <v>7963</v>
      </c>
      <c r="P41">
        <f t="shared" si="15"/>
        <v>6659</v>
      </c>
      <c r="Q41" s="67">
        <f t="shared" si="15"/>
        <v>42834</v>
      </c>
    </row>
    <row r="42" spans="1:17" x14ac:dyDescent="0.35">
      <c r="B42" s="67">
        <f>production!B37</f>
        <v>5417</v>
      </c>
      <c r="C42" s="67">
        <f>production!C37</f>
        <v>5593</v>
      </c>
      <c r="D42" s="67">
        <f>production!D37</f>
        <v>4102</v>
      </c>
      <c r="E42" s="67">
        <f>production!E37</f>
        <v>5579</v>
      </c>
      <c r="F42" s="67">
        <f>production!F37</f>
        <v>5286</v>
      </c>
      <c r="G42" s="67">
        <f>production!G37</f>
        <v>5870</v>
      </c>
      <c r="H42" s="67">
        <f>production!H37</f>
        <v>5611</v>
      </c>
      <c r="I42" s="67">
        <f>SUM(B42:H42)</f>
        <v>37458</v>
      </c>
      <c r="J42" s="67">
        <f>production!J37</f>
        <v>5818</v>
      </c>
      <c r="K42" s="67">
        <f>production!K37</f>
        <v>6520</v>
      </c>
      <c r="L42" s="67">
        <f>production!L37</f>
        <v>4837</v>
      </c>
      <c r="M42" s="67">
        <f>production!M37</f>
        <v>4628</v>
      </c>
      <c r="N42" s="67">
        <f>production!N37</f>
        <v>7264</v>
      </c>
      <c r="O42" s="67">
        <f>production!O37</f>
        <v>7905</v>
      </c>
      <c r="P42" s="67">
        <f>production!P37</f>
        <v>6629</v>
      </c>
      <c r="Q42" s="67" t="e">
        <f>production!Q37</f>
        <v>#VALUE!</v>
      </c>
    </row>
    <row r="43" spans="1:17" x14ac:dyDescent="0.35">
      <c r="B43">
        <f t="shared" ref="B43:I43" si="16">B42-B41</f>
        <v>-84</v>
      </c>
      <c r="C43">
        <f t="shared" si="16"/>
        <v>349</v>
      </c>
      <c r="D43">
        <f t="shared" si="16"/>
        <v>-1023</v>
      </c>
      <c r="E43">
        <f t="shared" si="16"/>
        <v>-35</v>
      </c>
      <c r="F43">
        <f t="shared" si="16"/>
        <v>84</v>
      </c>
      <c r="G43" s="67">
        <f t="shared" si="16"/>
        <v>252</v>
      </c>
      <c r="H43">
        <f t="shared" si="16"/>
        <v>-27</v>
      </c>
      <c r="I43" s="67">
        <f t="shared" si="16"/>
        <v>-451</v>
      </c>
      <c r="J43">
        <f t="shared" ref="J43:Q43" si="17">J42-J41</f>
        <v>9</v>
      </c>
      <c r="K43">
        <f t="shared" si="17"/>
        <v>242</v>
      </c>
      <c r="L43">
        <f t="shared" si="17"/>
        <v>-127</v>
      </c>
      <c r="M43">
        <f t="shared" si="17"/>
        <v>102</v>
      </c>
      <c r="N43">
        <f t="shared" si="17"/>
        <v>629</v>
      </c>
      <c r="O43">
        <f t="shared" si="17"/>
        <v>-58</v>
      </c>
      <c r="P43">
        <f t="shared" si="17"/>
        <v>-30</v>
      </c>
      <c r="Q43" t="e">
        <f t="shared" si="17"/>
        <v>#VALUE!</v>
      </c>
    </row>
    <row r="45" spans="1:17" x14ac:dyDescent="0.35">
      <c r="A45" s="31" t="s">
        <v>0</v>
      </c>
      <c r="B45" s="83"/>
      <c r="C45" s="83"/>
    </row>
    <row r="46" spans="1:17" x14ac:dyDescent="0.35">
      <c r="A46" s="33" t="s">
        <v>1</v>
      </c>
      <c r="B46" s="34" t="s">
        <v>310</v>
      </c>
      <c r="C46" s="34" t="s">
        <v>311</v>
      </c>
      <c r="D46" s="34" t="s">
        <v>312</v>
      </c>
      <c r="E46" s="34" t="s">
        <v>313</v>
      </c>
      <c r="F46" s="34" t="s">
        <v>314</v>
      </c>
      <c r="G46" s="34" t="s">
        <v>315</v>
      </c>
      <c r="H46" s="34" t="s">
        <v>325</v>
      </c>
      <c r="I46" s="35" t="s">
        <v>317</v>
      </c>
      <c r="J46" s="34" t="s">
        <v>318</v>
      </c>
      <c r="K46" s="34" t="s">
        <v>319</v>
      </c>
      <c r="L46" s="34" t="s">
        <v>320</v>
      </c>
      <c r="M46" s="34" t="s">
        <v>321</v>
      </c>
      <c r="N46" s="34" t="s">
        <v>322</v>
      </c>
      <c r="O46" s="34" t="s">
        <v>323</v>
      </c>
      <c r="P46" s="34" t="s">
        <v>324</v>
      </c>
      <c r="Q46" s="35" t="s">
        <v>326</v>
      </c>
    </row>
    <row r="47" spans="1:17" x14ac:dyDescent="0.35">
      <c r="A47" s="37" t="s">
        <v>2</v>
      </c>
      <c r="B47" s="36">
        <v>302</v>
      </c>
      <c r="C47" s="6">
        <v>274</v>
      </c>
      <c r="D47" s="36">
        <v>274</v>
      </c>
      <c r="E47" s="36">
        <v>259</v>
      </c>
      <c r="F47" s="6">
        <v>276</v>
      </c>
      <c r="G47" s="36">
        <v>198</v>
      </c>
      <c r="H47" s="36">
        <v>236</v>
      </c>
      <c r="I47" s="6">
        <f t="shared" ref="I47:I56" si="18">SUM(B47:H47)</f>
        <v>1819</v>
      </c>
      <c r="J47" s="36">
        <v>287</v>
      </c>
      <c r="K47" s="36">
        <v>329</v>
      </c>
      <c r="L47" s="6">
        <v>248</v>
      </c>
      <c r="M47" s="36">
        <v>255</v>
      </c>
      <c r="N47" s="36">
        <v>257</v>
      </c>
      <c r="O47" s="6">
        <v>252</v>
      </c>
      <c r="P47" s="36">
        <v>288</v>
      </c>
      <c r="Q47" s="6">
        <f t="shared" ref="Q47:Q56" si="19">SUM(J47:P47)</f>
        <v>1916</v>
      </c>
    </row>
    <row r="48" spans="1:17" x14ac:dyDescent="0.35">
      <c r="A48" s="37" t="s">
        <v>121</v>
      </c>
      <c r="B48" s="6">
        <v>912</v>
      </c>
      <c r="C48" s="6">
        <v>1180</v>
      </c>
      <c r="D48" s="36">
        <v>1044</v>
      </c>
      <c r="E48" s="6">
        <v>518</v>
      </c>
      <c r="F48" s="6">
        <v>663</v>
      </c>
      <c r="G48" s="36">
        <v>651</v>
      </c>
      <c r="H48" s="36">
        <v>802</v>
      </c>
      <c r="I48" s="6">
        <f t="shared" si="18"/>
        <v>5770</v>
      </c>
      <c r="J48" s="36">
        <v>1154</v>
      </c>
      <c r="K48" s="6">
        <v>937</v>
      </c>
      <c r="L48" s="6">
        <v>874</v>
      </c>
      <c r="M48" s="36">
        <v>645</v>
      </c>
      <c r="N48" s="6">
        <v>1070</v>
      </c>
      <c r="O48" s="6">
        <v>707</v>
      </c>
      <c r="P48" s="36">
        <v>1263</v>
      </c>
      <c r="Q48" s="6">
        <f t="shared" si="19"/>
        <v>6650</v>
      </c>
    </row>
    <row r="49" spans="1:17" x14ac:dyDescent="0.35">
      <c r="A49" s="37" t="s">
        <v>100</v>
      </c>
      <c r="B49" s="6">
        <v>211</v>
      </c>
      <c r="C49" s="6">
        <v>156</v>
      </c>
      <c r="D49" s="6">
        <v>134</v>
      </c>
      <c r="E49" s="6">
        <v>133</v>
      </c>
      <c r="F49" s="6">
        <v>140</v>
      </c>
      <c r="G49" s="6">
        <v>133</v>
      </c>
      <c r="H49" s="6">
        <v>131</v>
      </c>
      <c r="I49" s="6">
        <f t="shared" si="18"/>
        <v>1038</v>
      </c>
      <c r="J49" s="6"/>
      <c r="K49" s="6">
        <v>266</v>
      </c>
      <c r="L49" s="6">
        <v>127</v>
      </c>
      <c r="M49" s="6">
        <v>130</v>
      </c>
      <c r="N49" s="6">
        <v>129</v>
      </c>
      <c r="O49" s="6">
        <v>129</v>
      </c>
      <c r="P49" s="6">
        <v>100</v>
      </c>
      <c r="Q49" s="6">
        <f t="shared" si="19"/>
        <v>881</v>
      </c>
    </row>
    <row r="50" spans="1:17" x14ac:dyDescent="0.35">
      <c r="A50" s="37" t="s">
        <v>115</v>
      </c>
      <c r="B50" s="6">
        <v>0</v>
      </c>
      <c r="C50" s="6">
        <v>0</v>
      </c>
      <c r="D50" s="6">
        <v>0</v>
      </c>
      <c r="E50" s="6">
        <v>0</v>
      </c>
      <c r="F50" s="6"/>
      <c r="G50" s="6">
        <v>0</v>
      </c>
      <c r="H50" s="6">
        <v>45</v>
      </c>
      <c r="I50" s="6">
        <f t="shared" si="18"/>
        <v>45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68</v>
      </c>
      <c r="Q50" s="6">
        <f t="shared" si="19"/>
        <v>68</v>
      </c>
    </row>
    <row r="51" spans="1:17" x14ac:dyDescent="0.35">
      <c r="A51" s="37" t="s">
        <v>125</v>
      </c>
      <c r="B51" s="6">
        <v>0</v>
      </c>
      <c r="C51" s="6">
        <v>0</v>
      </c>
      <c r="D51" s="6">
        <v>0</v>
      </c>
      <c r="E51" s="6">
        <v>0</v>
      </c>
      <c r="F51" s="6">
        <v>2380</v>
      </c>
      <c r="G51" s="6">
        <v>0</v>
      </c>
      <c r="H51" s="6">
        <v>0</v>
      </c>
      <c r="I51" s="6">
        <f t="shared" si="18"/>
        <v>2380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f t="shared" si="19"/>
        <v>0</v>
      </c>
    </row>
    <row r="52" spans="1:17" x14ac:dyDescent="0.35">
      <c r="A52" s="58" t="s">
        <v>119</v>
      </c>
      <c r="B52" s="58">
        <f t="shared" ref="B52:H52" si="20">B49+B48+B47+B51</f>
        <v>1425</v>
      </c>
      <c r="C52" s="58">
        <f t="shared" si="20"/>
        <v>1610</v>
      </c>
      <c r="D52" s="58">
        <f t="shared" si="20"/>
        <v>1452</v>
      </c>
      <c r="E52" s="58">
        <f t="shared" si="20"/>
        <v>910</v>
      </c>
      <c r="F52" s="58">
        <f t="shared" si="20"/>
        <v>3459</v>
      </c>
      <c r="G52" s="58">
        <f t="shared" si="20"/>
        <v>982</v>
      </c>
      <c r="H52" s="58">
        <f t="shared" si="20"/>
        <v>1169</v>
      </c>
      <c r="I52" s="58">
        <f t="shared" si="18"/>
        <v>11007</v>
      </c>
      <c r="J52" s="58">
        <f t="shared" ref="J52:P52" si="21">SUM(J47:J51)</f>
        <v>1441</v>
      </c>
      <c r="K52" s="58">
        <f t="shared" si="21"/>
        <v>1532</v>
      </c>
      <c r="L52" s="58">
        <f t="shared" si="21"/>
        <v>1249</v>
      </c>
      <c r="M52" s="58">
        <f t="shared" si="21"/>
        <v>1030</v>
      </c>
      <c r="N52" s="58">
        <f t="shared" si="21"/>
        <v>1456</v>
      </c>
      <c r="O52" s="58">
        <f t="shared" si="21"/>
        <v>1088</v>
      </c>
      <c r="P52" s="58">
        <f t="shared" si="21"/>
        <v>1719</v>
      </c>
      <c r="Q52" s="58">
        <f t="shared" si="19"/>
        <v>9515</v>
      </c>
    </row>
    <row r="53" spans="1:17" x14ac:dyDescent="0.35">
      <c r="A53" s="37" t="s">
        <v>122</v>
      </c>
      <c r="B53" s="84">
        <v>1109</v>
      </c>
      <c r="C53" s="84">
        <v>1278</v>
      </c>
      <c r="D53" s="6">
        <v>1282</v>
      </c>
      <c r="E53" s="84">
        <v>889</v>
      </c>
      <c r="F53" s="84">
        <v>811</v>
      </c>
      <c r="G53" s="6">
        <v>982</v>
      </c>
      <c r="H53" s="6">
        <v>483</v>
      </c>
      <c r="I53" s="43">
        <f t="shared" si="18"/>
        <v>6834</v>
      </c>
      <c r="J53" s="6">
        <v>1133</v>
      </c>
      <c r="K53" s="84">
        <v>1140</v>
      </c>
      <c r="L53" s="84">
        <v>1449</v>
      </c>
      <c r="M53" s="6">
        <v>1447</v>
      </c>
      <c r="N53" s="84">
        <v>1061</v>
      </c>
      <c r="O53" s="84">
        <v>1077</v>
      </c>
      <c r="P53" s="6">
        <v>1024</v>
      </c>
      <c r="Q53" s="85">
        <f t="shared" si="19"/>
        <v>8331</v>
      </c>
    </row>
    <row r="54" spans="1:17" x14ac:dyDescent="0.35">
      <c r="A54" s="37" t="s">
        <v>112</v>
      </c>
      <c r="B54" s="36">
        <v>0</v>
      </c>
      <c r="C54" s="86">
        <v>0</v>
      </c>
      <c r="D54" s="36">
        <v>0</v>
      </c>
      <c r="E54" s="36">
        <v>0</v>
      </c>
      <c r="F54" s="86">
        <v>0</v>
      </c>
      <c r="G54" s="36">
        <v>0</v>
      </c>
      <c r="H54" s="36">
        <v>0</v>
      </c>
      <c r="I54" s="43">
        <f t="shared" si="18"/>
        <v>0</v>
      </c>
      <c r="J54" s="36"/>
      <c r="K54" s="36">
        <v>0</v>
      </c>
      <c r="L54" s="86">
        <v>0</v>
      </c>
      <c r="M54" s="36">
        <v>0</v>
      </c>
      <c r="N54" s="36">
        <v>0</v>
      </c>
      <c r="O54" s="86">
        <v>0</v>
      </c>
      <c r="P54" s="36">
        <v>0</v>
      </c>
      <c r="Q54" s="85">
        <f t="shared" si="19"/>
        <v>0</v>
      </c>
    </row>
    <row r="55" spans="1:17" x14ac:dyDescent="0.35">
      <c r="A55" s="37" t="s">
        <v>116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36">
        <v>32</v>
      </c>
      <c r="I55" s="43">
        <f t="shared" si="18"/>
        <v>32</v>
      </c>
      <c r="J55" s="86"/>
      <c r="K55" s="86">
        <v>0</v>
      </c>
      <c r="L55" s="86">
        <v>0</v>
      </c>
      <c r="M55" s="86">
        <v>0</v>
      </c>
      <c r="N55" s="86">
        <v>0</v>
      </c>
      <c r="O55" s="86">
        <v>0</v>
      </c>
      <c r="P55" s="36">
        <v>105</v>
      </c>
      <c r="Q55" s="85">
        <f t="shared" si="19"/>
        <v>105</v>
      </c>
    </row>
    <row r="56" spans="1:17" x14ac:dyDescent="0.35">
      <c r="A56" s="37" t="s">
        <v>124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36">
        <v>34</v>
      </c>
      <c r="I56" s="43">
        <f t="shared" si="18"/>
        <v>34</v>
      </c>
      <c r="J56" s="86"/>
      <c r="K56" s="86">
        <v>0</v>
      </c>
      <c r="L56" s="86">
        <v>0</v>
      </c>
      <c r="M56" s="86">
        <v>0</v>
      </c>
      <c r="N56" s="86">
        <v>0</v>
      </c>
      <c r="O56" s="86">
        <v>0</v>
      </c>
      <c r="P56" s="36">
        <v>93</v>
      </c>
      <c r="Q56" s="85">
        <f t="shared" si="19"/>
        <v>93</v>
      </c>
    </row>
    <row r="57" spans="1:17" x14ac:dyDescent="0.35">
      <c r="A57" s="46" t="s">
        <v>118</v>
      </c>
      <c r="B57" s="46">
        <f>SUM(B53:B55)</f>
        <v>1109</v>
      </c>
      <c r="C57" s="46">
        <f>SUM(C53:C55)</f>
        <v>1278</v>
      </c>
      <c r="D57" s="46">
        <f>SUM(D53:D55)</f>
        <v>1282</v>
      </c>
      <c r="E57" s="46">
        <f>SUM(E53:E55)</f>
        <v>889</v>
      </c>
      <c r="F57" s="46">
        <f>SUM(F53:F55)</f>
        <v>811</v>
      </c>
      <c r="G57" s="46">
        <f>G53</f>
        <v>982</v>
      </c>
      <c r="H57" s="46">
        <f>H56+H55+H53</f>
        <v>549</v>
      </c>
      <c r="I57" s="46">
        <f>SUM(I53:I55)</f>
        <v>6866</v>
      </c>
      <c r="J57" s="46">
        <f t="shared" ref="J57:P57" si="22">SUM(J53:J55)</f>
        <v>1133</v>
      </c>
      <c r="K57" s="46">
        <f t="shared" si="22"/>
        <v>1140</v>
      </c>
      <c r="L57" s="46">
        <f t="shared" si="22"/>
        <v>1449</v>
      </c>
      <c r="M57" s="46">
        <f t="shared" si="22"/>
        <v>1447</v>
      </c>
      <c r="N57" s="46">
        <f t="shared" si="22"/>
        <v>1061</v>
      </c>
      <c r="O57" s="46">
        <f t="shared" si="22"/>
        <v>1077</v>
      </c>
      <c r="P57" s="46">
        <f t="shared" si="22"/>
        <v>1129</v>
      </c>
      <c r="Q57" s="46">
        <f>SUM(Q53:Q55)</f>
        <v>8436</v>
      </c>
    </row>
    <row r="58" spans="1:17" x14ac:dyDescent="0.35">
      <c r="A58" s="37" t="s">
        <v>99</v>
      </c>
      <c r="B58" s="36">
        <v>176</v>
      </c>
      <c r="C58" s="6">
        <v>191</v>
      </c>
      <c r="D58" s="36">
        <v>180</v>
      </c>
      <c r="E58" s="36">
        <v>208</v>
      </c>
      <c r="F58" s="6">
        <v>184</v>
      </c>
      <c r="G58" s="36">
        <v>206</v>
      </c>
      <c r="H58" s="36">
        <v>206</v>
      </c>
      <c r="I58" s="6">
        <f>SUM(B58:H58)</f>
        <v>1351</v>
      </c>
      <c r="J58" s="36">
        <v>143</v>
      </c>
      <c r="K58" s="36">
        <v>252</v>
      </c>
      <c r="L58" s="6">
        <v>170</v>
      </c>
      <c r="M58" s="36">
        <v>199</v>
      </c>
      <c r="N58" s="6">
        <v>189</v>
      </c>
      <c r="O58" s="6">
        <v>196</v>
      </c>
      <c r="P58" s="36">
        <v>182</v>
      </c>
      <c r="Q58" s="6">
        <f>SUM(J58:P58)</f>
        <v>1331</v>
      </c>
    </row>
    <row r="59" spans="1:17" x14ac:dyDescent="0.35">
      <c r="A59" s="37" t="s">
        <v>7</v>
      </c>
      <c r="B59" s="6">
        <v>1826</v>
      </c>
      <c r="C59" s="6">
        <v>1554</v>
      </c>
      <c r="D59" s="86">
        <v>1870</v>
      </c>
      <c r="E59" s="6">
        <v>2005</v>
      </c>
      <c r="F59" s="6">
        <v>1214</v>
      </c>
      <c r="G59" s="86">
        <v>1429</v>
      </c>
      <c r="H59" s="86">
        <v>1634</v>
      </c>
      <c r="I59" s="6">
        <f>SUM(B59:H59)</f>
        <v>11532</v>
      </c>
      <c r="J59" s="86">
        <v>1780</v>
      </c>
      <c r="K59" s="6">
        <v>1779</v>
      </c>
      <c r="L59" s="6">
        <v>1797</v>
      </c>
      <c r="M59" s="86">
        <v>1824</v>
      </c>
      <c r="N59" s="9">
        <v>1867</v>
      </c>
      <c r="O59" s="6">
        <v>1702</v>
      </c>
      <c r="P59" s="86">
        <v>2076</v>
      </c>
      <c r="Q59" s="6">
        <f>SUM(J59:P59)</f>
        <v>12825</v>
      </c>
    </row>
    <row r="60" spans="1:17" x14ac:dyDescent="0.35">
      <c r="A60" s="37" t="s">
        <v>103</v>
      </c>
      <c r="B60" s="51">
        <v>500</v>
      </c>
      <c r="C60" s="51">
        <v>727</v>
      </c>
      <c r="D60" s="51">
        <v>600</v>
      </c>
      <c r="E60" s="51">
        <v>700</v>
      </c>
      <c r="F60" s="52">
        <v>520</v>
      </c>
      <c r="G60" s="87">
        <v>552</v>
      </c>
      <c r="H60" s="87">
        <v>657</v>
      </c>
      <c r="I60" s="51">
        <f>SUM(B60:H60)</f>
        <v>4256</v>
      </c>
      <c r="J60" s="86">
        <v>700</v>
      </c>
      <c r="K60" s="86">
        <v>663</v>
      </c>
      <c r="L60" s="86">
        <v>675</v>
      </c>
      <c r="M60" s="37">
        <v>665</v>
      </c>
      <c r="N60" s="40">
        <v>671</v>
      </c>
      <c r="O60" s="86">
        <v>675</v>
      </c>
      <c r="P60" s="36">
        <v>690</v>
      </c>
      <c r="Q60" s="51">
        <f>SUM(J60:P60)</f>
        <v>4739</v>
      </c>
    </row>
    <row r="61" spans="1:17" x14ac:dyDescent="0.35">
      <c r="A61" s="37" t="s">
        <v>123</v>
      </c>
      <c r="B61" s="87">
        <v>973</v>
      </c>
      <c r="C61" s="87">
        <v>1129</v>
      </c>
      <c r="D61" s="87">
        <v>1015</v>
      </c>
      <c r="E61" s="87">
        <v>982</v>
      </c>
      <c r="F61" s="87">
        <v>1005</v>
      </c>
      <c r="G61" s="87">
        <v>1042</v>
      </c>
      <c r="H61" s="87">
        <v>947</v>
      </c>
      <c r="I61" s="51">
        <f>SUM(B61:H61)</f>
        <v>7093</v>
      </c>
      <c r="J61" s="86">
        <v>884</v>
      </c>
      <c r="K61" s="86">
        <v>1053</v>
      </c>
      <c r="L61" s="86">
        <v>1158</v>
      </c>
      <c r="M61" s="86">
        <v>1060</v>
      </c>
      <c r="N61" s="86">
        <v>1257</v>
      </c>
      <c r="O61" s="86">
        <v>1169</v>
      </c>
      <c r="P61" s="86">
        <v>1172</v>
      </c>
      <c r="Q61" s="6">
        <f>SUM(J61:P61)</f>
        <v>7753</v>
      </c>
    </row>
    <row r="62" spans="1:17" x14ac:dyDescent="0.35">
      <c r="A62" s="54" t="s">
        <v>117</v>
      </c>
      <c r="B62" s="55">
        <f>SUM(B58:B61)</f>
        <v>3475</v>
      </c>
      <c r="C62" s="55">
        <f>SUM(C58:C61)</f>
        <v>3601</v>
      </c>
      <c r="D62" s="55">
        <f>SUM(D58:D61)</f>
        <v>3665</v>
      </c>
      <c r="E62" s="55">
        <f>SUM(E58:E61)</f>
        <v>3895</v>
      </c>
      <c r="F62" s="55">
        <f>SUM(F58:F61)</f>
        <v>2923</v>
      </c>
      <c r="G62" s="55">
        <f>G61+G60+G59+G58</f>
        <v>3229</v>
      </c>
      <c r="H62" s="55">
        <f t="shared" ref="H62:Q62" si="23">SUM(H58:H61)</f>
        <v>3444</v>
      </c>
      <c r="I62" s="55">
        <f t="shared" si="23"/>
        <v>24232</v>
      </c>
      <c r="J62" s="54">
        <f t="shared" si="23"/>
        <v>3507</v>
      </c>
      <c r="K62" s="54">
        <f t="shared" si="23"/>
        <v>3747</v>
      </c>
      <c r="L62" s="54">
        <f t="shared" si="23"/>
        <v>3800</v>
      </c>
      <c r="M62" s="54">
        <f t="shared" si="23"/>
        <v>3748</v>
      </c>
      <c r="N62" s="55">
        <f t="shared" si="23"/>
        <v>3984</v>
      </c>
      <c r="O62" s="54">
        <f t="shared" si="23"/>
        <v>3742</v>
      </c>
      <c r="P62" s="55">
        <f t="shared" si="23"/>
        <v>4120</v>
      </c>
      <c r="Q62" s="55">
        <f t="shared" si="23"/>
        <v>26648</v>
      </c>
    </row>
    <row r="63" spans="1:17" x14ac:dyDescent="0.35">
      <c r="B63" s="67">
        <f t="shared" ref="B63:Q63" si="24">B52+B57+B62</f>
        <v>6009</v>
      </c>
      <c r="C63" s="67">
        <f t="shared" si="24"/>
        <v>6489</v>
      </c>
      <c r="D63" s="67">
        <f t="shared" si="24"/>
        <v>6399</v>
      </c>
      <c r="E63" s="67">
        <f t="shared" si="24"/>
        <v>5694</v>
      </c>
      <c r="F63" s="67">
        <f t="shared" si="24"/>
        <v>7193</v>
      </c>
      <c r="G63" s="67">
        <f t="shared" si="24"/>
        <v>5193</v>
      </c>
      <c r="H63" s="67">
        <f t="shared" si="24"/>
        <v>5162</v>
      </c>
      <c r="I63" s="67">
        <f t="shared" si="24"/>
        <v>42105</v>
      </c>
      <c r="J63">
        <f t="shared" si="24"/>
        <v>6081</v>
      </c>
      <c r="K63">
        <f t="shared" si="24"/>
        <v>6419</v>
      </c>
      <c r="L63">
        <f t="shared" si="24"/>
        <v>6498</v>
      </c>
      <c r="M63">
        <f t="shared" si="24"/>
        <v>6225</v>
      </c>
      <c r="N63" s="67">
        <f t="shared" si="24"/>
        <v>6501</v>
      </c>
      <c r="O63">
        <f t="shared" si="24"/>
        <v>5907</v>
      </c>
      <c r="P63">
        <f t="shared" si="24"/>
        <v>6968</v>
      </c>
      <c r="Q63" s="67">
        <f t="shared" si="24"/>
        <v>44599</v>
      </c>
    </row>
    <row r="64" spans="1:17" x14ac:dyDescent="0.35">
      <c r="B64" s="67">
        <f>production!B56</f>
        <v>6345</v>
      </c>
      <c r="C64" s="67">
        <f>production!C56</f>
        <v>6394</v>
      </c>
      <c r="D64" s="67">
        <f>production!D56</f>
        <v>6532</v>
      </c>
      <c r="E64" s="67">
        <f>production!E56</f>
        <v>5906</v>
      </c>
      <c r="F64" s="67">
        <f>production!F56</f>
        <v>7147</v>
      </c>
      <c r="G64" s="67">
        <f>production!G56</f>
        <v>5275</v>
      </c>
      <c r="H64" s="67">
        <f>production!H56</f>
        <v>5071</v>
      </c>
      <c r="I64" s="67">
        <f>SUM(B64:H64)</f>
        <v>42670</v>
      </c>
      <c r="J64" s="67">
        <f>production!J56</f>
        <v>6201</v>
      </c>
      <c r="K64" s="67">
        <f>production!K56</f>
        <v>6539</v>
      </c>
      <c r="L64" s="67">
        <f>production!L56</f>
        <v>6535</v>
      </c>
      <c r="M64" s="67">
        <f>production!M56</f>
        <v>6712</v>
      </c>
      <c r="N64" s="67">
        <f>production!N56</f>
        <v>6284</v>
      </c>
      <c r="O64" s="67">
        <f>production!O56</f>
        <v>6515</v>
      </c>
      <c r="P64" s="67">
        <f>production!P56</f>
        <v>6992</v>
      </c>
      <c r="Q64" s="67" t="e">
        <f>production!Q56</f>
        <v>#VALUE!</v>
      </c>
    </row>
    <row r="65" spans="1:17" x14ac:dyDescent="0.35">
      <c r="B65">
        <f t="shared" ref="B65:I65" si="25">B64-B63</f>
        <v>336</v>
      </c>
      <c r="C65">
        <f t="shared" si="25"/>
        <v>-95</v>
      </c>
      <c r="D65">
        <f t="shared" si="25"/>
        <v>133</v>
      </c>
      <c r="E65">
        <f t="shared" si="25"/>
        <v>212</v>
      </c>
      <c r="F65">
        <f t="shared" si="25"/>
        <v>-46</v>
      </c>
      <c r="G65" s="67">
        <f t="shared" si="25"/>
        <v>82</v>
      </c>
      <c r="H65">
        <f t="shared" si="25"/>
        <v>-91</v>
      </c>
      <c r="I65" s="67">
        <f t="shared" si="25"/>
        <v>565</v>
      </c>
      <c r="J65">
        <f t="shared" ref="J65:Q65" si="26">J64-J63</f>
        <v>120</v>
      </c>
      <c r="K65">
        <f t="shared" si="26"/>
        <v>120</v>
      </c>
      <c r="L65">
        <f t="shared" si="26"/>
        <v>37</v>
      </c>
      <c r="M65">
        <f t="shared" si="26"/>
        <v>487</v>
      </c>
      <c r="N65">
        <f t="shared" si="26"/>
        <v>-217</v>
      </c>
      <c r="O65">
        <f t="shared" si="26"/>
        <v>608</v>
      </c>
      <c r="P65">
        <f t="shared" si="26"/>
        <v>24</v>
      </c>
      <c r="Q65" t="e">
        <f t="shared" si="26"/>
        <v>#VALUE!</v>
      </c>
    </row>
    <row r="67" spans="1:17" x14ac:dyDescent="0.35">
      <c r="A67" s="33" t="s">
        <v>1</v>
      </c>
      <c r="B67" s="34" t="s">
        <v>388</v>
      </c>
      <c r="C67" s="34" t="s">
        <v>413</v>
      </c>
      <c r="D67" s="34" t="s">
        <v>414</v>
      </c>
      <c r="E67" s="34" t="s">
        <v>415</v>
      </c>
      <c r="F67" s="34" t="s">
        <v>416</v>
      </c>
      <c r="G67" s="34" t="s">
        <v>417</v>
      </c>
      <c r="H67" s="34" t="s">
        <v>418</v>
      </c>
      <c r="I67" s="35" t="s">
        <v>419</v>
      </c>
      <c r="J67" s="34" t="s">
        <v>397</v>
      </c>
      <c r="K67" s="34" t="s">
        <v>398</v>
      </c>
      <c r="L67" s="34" t="s">
        <v>399</v>
      </c>
      <c r="M67" s="34" t="s">
        <v>400</v>
      </c>
      <c r="N67" s="34" t="s">
        <v>401</v>
      </c>
      <c r="O67" s="34" t="s">
        <v>402</v>
      </c>
      <c r="P67" s="34" t="s">
        <v>403</v>
      </c>
      <c r="Q67" s="35" t="s">
        <v>420</v>
      </c>
    </row>
    <row r="68" spans="1:17" x14ac:dyDescent="0.35">
      <c r="A68" s="37" t="s">
        <v>2</v>
      </c>
      <c r="B68" s="36">
        <v>235</v>
      </c>
      <c r="C68" s="6">
        <v>263</v>
      </c>
      <c r="D68" s="36">
        <v>257</v>
      </c>
      <c r="E68" s="36">
        <v>239</v>
      </c>
      <c r="F68" s="6">
        <v>303</v>
      </c>
      <c r="G68" s="36">
        <v>265</v>
      </c>
      <c r="H68" s="36">
        <v>230</v>
      </c>
      <c r="I68" s="6">
        <f>SUM(B68:H68)</f>
        <v>1792</v>
      </c>
      <c r="J68" s="37">
        <v>207</v>
      </c>
      <c r="K68" s="19">
        <v>240</v>
      </c>
      <c r="L68" s="6">
        <v>317</v>
      </c>
      <c r="M68" s="36">
        <v>209</v>
      </c>
      <c r="N68" s="36">
        <v>257</v>
      </c>
      <c r="O68" s="6">
        <v>221</v>
      </c>
      <c r="P68" s="36">
        <v>205</v>
      </c>
      <c r="Q68" s="6">
        <f>SUM(J68:P68)</f>
        <v>1656</v>
      </c>
    </row>
    <row r="69" spans="1:17" x14ac:dyDescent="0.35">
      <c r="A69" s="37" t="s">
        <v>121</v>
      </c>
      <c r="B69" s="6">
        <v>1072</v>
      </c>
      <c r="C69" s="6">
        <v>653</v>
      </c>
      <c r="D69" s="36">
        <v>1188</v>
      </c>
      <c r="E69" s="6">
        <v>1167</v>
      </c>
      <c r="F69" s="6">
        <v>1162</v>
      </c>
      <c r="G69" s="36">
        <v>1220</v>
      </c>
      <c r="H69" s="36">
        <v>1095</v>
      </c>
      <c r="I69" s="6">
        <f>SUM(B69:H69)</f>
        <v>7557</v>
      </c>
      <c r="J69" s="36">
        <v>1031</v>
      </c>
      <c r="K69" s="6">
        <v>894</v>
      </c>
      <c r="L69" s="6">
        <v>1254</v>
      </c>
      <c r="M69" s="36">
        <v>477</v>
      </c>
      <c r="N69" s="6">
        <v>713</v>
      </c>
      <c r="O69" s="6">
        <v>1096</v>
      </c>
      <c r="P69" s="36">
        <v>886</v>
      </c>
      <c r="Q69" s="19">
        <f>SUM(J69:P69)</f>
        <v>6351</v>
      </c>
    </row>
    <row r="70" spans="1:17" x14ac:dyDescent="0.35">
      <c r="A70" s="37" t="s">
        <v>100</v>
      </c>
      <c r="B70" s="6">
        <v>137</v>
      </c>
      <c r="C70" s="6">
        <v>132</v>
      </c>
      <c r="D70" s="6">
        <v>130</v>
      </c>
      <c r="E70" s="6">
        <v>257</v>
      </c>
      <c r="F70" s="6">
        <v>127</v>
      </c>
      <c r="G70" s="6">
        <v>130</v>
      </c>
      <c r="H70" s="6">
        <v>123</v>
      </c>
      <c r="I70" s="6">
        <f>SUM(B70:H70)</f>
        <v>1036</v>
      </c>
      <c r="J70" s="23">
        <v>128</v>
      </c>
      <c r="K70" s="37">
        <v>128</v>
      </c>
      <c r="L70" s="6">
        <v>126</v>
      </c>
      <c r="M70" s="6">
        <v>129</v>
      </c>
      <c r="N70" s="6">
        <v>128</v>
      </c>
      <c r="O70" s="6">
        <v>126</v>
      </c>
      <c r="P70" s="6">
        <v>69</v>
      </c>
      <c r="Q70" s="19">
        <f>SUM(J70:P70)</f>
        <v>834</v>
      </c>
    </row>
    <row r="71" spans="1:17" x14ac:dyDescent="0.35">
      <c r="A71" s="37" t="s">
        <v>115</v>
      </c>
      <c r="B71" s="6">
        <v>0</v>
      </c>
      <c r="C71" s="6"/>
      <c r="D71" s="6"/>
      <c r="E71" s="6"/>
      <c r="F71" s="6"/>
      <c r="G71" s="6"/>
      <c r="H71" s="6">
        <v>85</v>
      </c>
      <c r="I71" s="6">
        <f>SUM(B71:H71)</f>
        <v>85</v>
      </c>
      <c r="J71" s="6"/>
      <c r="K71" s="6"/>
      <c r="L71" s="6"/>
      <c r="M71" s="6">
        <v>0</v>
      </c>
      <c r="N71" s="6">
        <v>0</v>
      </c>
      <c r="O71" s="6">
        <v>0</v>
      </c>
      <c r="P71" s="6">
        <v>222</v>
      </c>
      <c r="Q71" s="19">
        <f>SUM(J71:P71)</f>
        <v>222</v>
      </c>
    </row>
    <row r="72" spans="1:17" x14ac:dyDescent="0.35">
      <c r="A72" s="37" t="s">
        <v>125</v>
      </c>
      <c r="B72" s="6">
        <v>0</v>
      </c>
      <c r="C72" s="6"/>
      <c r="D72" s="6"/>
      <c r="E72" s="6"/>
      <c r="F72" s="6"/>
      <c r="G72" s="6"/>
      <c r="H72" s="6">
        <v>6912</v>
      </c>
      <c r="I72" s="6">
        <f>SUM(B72:H72)</f>
        <v>6912</v>
      </c>
      <c r="J72" s="6"/>
      <c r="K72" s="6"/>
      <c r="L72" s="6"/>
      <c r="M72" s="6">
        <v>3029</v>
      </c>
      <c r="N72" s="6">
        <v>0</v>
      </c>
      <c r="O72" s="6">
        <v>0</v>
      </c>
      <c r="P72" s="6">
        <v>0</v>
      </c>
      <c r="Q72" s="19">
        <f>SUM(J72:P72)</f>
        <v>3029</v>
      </c>
    </row>
    <row r="73" spans="1:17" x14ac:dyDescent="0.35">
      <c r="A73" s="58" t="s">
        <v>119</v>
      </c>
      <c r="B73" s="58">
        <f>SUM(B68:B72)</f>
        <v>1444</v>
      </c>
      <c r="C73" s="58">
        <f t="shared" ref="C73:I73" si="27">SUM(C68:C72)</f>
        <v>1048</v>
      </c>
      <c r="D73" s="58">
        <f t="shared" si="27"/>
        <v>1575</v>
      </c>
      <c r="E73" s="58">
        <f t="shared" si="27"/>
        <v>1663</v>
      </c>
      <c r="F73" s="58">
        <f t="shared" si="27"/>
        <v>1592</v>
      </c>
      <c r="G73" s="58">
        <f t="shared" si="27"/>
        <v>1615</v>
      </c>
      <c r="H73" s="58">
        <f t="shared" si="27"/>
        <v>8445</v>
      </c>
      <c r="I73" s="58">
        <f t="shared" si="27"/>
        <v>17382</v>
      </c>
      <c r="J73" s="58">
        <f>SUM(J68:J72)</f>
        <v>1366</v>
      </c>
      <c r="K73" s="58">
        <f t="shared" ref="K73:Q73" si="28">SUM(K68:K72)</f>
        <v>1262</v>
      </c>
      <c r="L73" s="58">
        <f t="shared" si="28"/>
        <v>1697</v>
      </c>
      <c r="M73" s="58">
        <f t="shared" si="28"/>
        <v>3844</v>
      </c>
      <c r="N73" s="58">
        <f t="shared" si="28"/>
        <v>1098</v>
      </c>
      <c r="O73" s="58">
        <f t="shared" si="28"/>
        <v>1443</v>
      </c>
      <c r="P73" s="58">
        <f t="shared" si="28"/>
        <v>1382</v>
      </c>
      <c r="Q73" s="58">
        <f t="shared" si="28"/>
        <v>12092</v>
      </c>
    </row>
    <row r="74" spans="1:17" x14ac:dyDescent="0.35">
      <c r="A74" s="37" t="s">
        <v>122</v>
      </c>
      <c r="B74" s="84">
        <v>1199</v>
      </c>
      <c r="C74" s="84">
        <v>1140</v>
      </c>
      <c r="D74" s="6">
        <v>1172</v>
      </c>
      <c r="E74" s="84">
        <v>1331</v>
      </c>
      <c r="F74" s="84">
        <v>1246</v>
      </c>
      <c r="G74" s="6">
        <v>947</v>
      </c>
      <c r="H74" s="6">
        <v>1308</v>
      </c>
      <c r="I74" s="43">
        <f>SUM(B74:H74)</f>
        <v>8343</v>
      </c>
      <c r="J74" s="61">
        <v>1319</v>
      </c>
      <c r="K74" s="61">
        <v>1326</v>
      </c>
      <c r="L74" s="84">
        <v>1196</v>
      </c>
      <c r="M74" s="6">
        <v>871</v>
      </c>
      <c r="N74" s="84">
        <v>1123</v>
      </c>
      <c r="O74" s="84">
        <v>1249</v>
      </c>
      <c r="P74" s="6">
        <v>1095</v>
      </c>
      <c r="Q74" s="85">
        <f>SUM(J74:P74)</f>
        <v>8179</v>
      </c>
    </row>
    <row r="75" spans="1:17" x14ac:dyDescent="0.35">
      <c r="A75" s="37" t="s">
        <v>112</v>
      </c>
      <c r="B75" s="36">
        <v>0</v>
      </c>
      <c r="C75" s="86"/>
      <c r="D75" s="36"/>
      <c r="E75" s="36"/>
      <c r="F75" s="86"/>
      <c r="G75" s="36"/>
      <c r="H75" s="36"/>
      <c r="I75" s="43">
        <f>SUM(B75:H75)</f>
        <v>0</v>
      </c>
      <c r="J75" s="36"/>
      <c r="K75" s="36"/>
      <c r="L75" s="86"/>
      <c r="M75" s="36">
        <v>0</v>
      </c>
      <c r="N75" s="36">
        <v>0</v>
      </c>
      <c r="O75" s="86">
        <v>0</v>
      </c>
      <c r="P75" s="36">
        <v>0</v>
      </c>
      <c r="Q75" s="88">
        <f>SUM(J75:P75)</f>
        <v>0</v>
      </c>
    </row>
    <row r="76" spans="1:17" x14ac:dyDescent="0.35">
      <c r="A76" s="37" t="s">
        <v>116</v>
      </c>
      <c r="B76" s="44">
        <v>0</v>
      </c>
      <c r="C76" s="44"/>
      <c r="D76" s="44"/>
      <c r="E76" s="44"/>
      <c r="F76" s="44"/>
      <c r="G76" s="44"/>
      <c r="H76" s="36">
        <v>81</v>
      </c>
      <c r="I76" s="43">
        <f>SUM(B76:H76)</f>
        <v>81</v>
      </c>
      <c r="J76" s="86"/>
      <c r="K76" s="86"/>
      <c r="L76" s="86"/>
      <c r="M76" s="86">
        <v>0</v>
      </c>
      <c r="N76" s="86">
        <v>0</v>
      </c>
      <c r="O76" s="86">
        <v>0</v>
      </c>
      <c r="P76" s="36">
        <v>199</v>
      </c>
      <c r="Q76" s="88">
        <f>SUM(J76:P76)</f>
        <v>199</v>
      </c>
    </row>
    <row r="77" spans="1:17" x14ac:dyDescent="0.35">
      <c r="A77" s="37" t="s">
        <v>124</v>
      </c>
      <c r="B77" s="44">
        <v>0</v>
      </c>
      <c r="C77" s="44"/>
      <c r="D77" s="44"/>
      <c r="E77" s="44"/>
      <c r="F77" s="44"/>
      <c r="G77" s="44"/>
      <c r="H77" s="36">
        <v>84</v>
      </c>
      <c r="I77" s="43">
        <f>SUM(B77:H77)</f>
        <v>84</v>
      </c>
      <c r="J77" s="86"/>
      <c r="K77" s="86"/>
      <c r="L77" s="86"/>
      <c r="M77" s="86">
        <v>0</v>
      </c>
      <c r="N77" s="86">
        <v>0</v>
      </c>
      <c r="O77" s="86">
        <v>0</v>
      </c>
      <c r="P77" s="36">
        <v>156</v>
      </c>
      <c r="Q77" s="88">
        <f>SUM(J77:P77)</f>
        <v>156</v>
      </c>
    </row>
    <row r="78" spans="1:17" x14ac:dyDescent="0.35">
      <c r="A78" s="46" t="s">
        <v>118</v>
      </c>
      <c r="B78" s="46">
        <f>SUM(B74:B77)</f>
        <v>1199</v>
      </c>
      <c r="C78" s="46">
        <f t="shared" ref="C78:H78" si="29">SUM(C74:C77)</f>
        <v>1140</v>
      </c>
      <c r="D78" s="46">
        <f t="shared" si="29"/>
        <v>1172</v>
      </c>
      <c r="E78" s="46">
        <f t="shared" si="29"/>
        <v>1331</v>
      </c>
      <c r="F78" s="46">
        <f t="shared" si="29"/>
        <v>1246</v>
      </c>
      <c r="G78" s="46">
        <f t="shared" si="29"/>
        <v>947</v>
      </c>
      <c r="H78" s="46">
        <f t="shared" si="29"/>
        <v>1473</v>
      </c>
      <c r="I78" s="46">
        <f>SUM(I74:I77)</f>
        <v>8508</v>
      </c>
      <c r="J78" s="46">
        <f>SUM(J74:J77)</f>
        <v>1319</v>
      </c>
      <c r="K78" s="46">
        <f t="shared" ref="K78:Q78" si="30">SUM(K74:K77)</f>
        <v>1326</v>
      </c>
      <c r="L78" s="46">
        <f t="shared" si="30"/>
        <v>1196</v>
      </c>
      <c r="M78" s="46">
        <f t="shared" si="30"/>
        <v>871</v>
      </c>
      <c r="N78" s="46">
        <f t="shared" si="30"/>
        <v>1123</v>
      </c>
      <c r="O78" s="46">
        <f t="shared" si="30"/>
        <v>1249</v>
      </c>
      <c r="P78" s="46">
        <f t="shared" si="30"/>
        <v>1450</v>
      </c>
      <c r="Q78" s="46">
        <f t="shared" si="30"/>
        <v>8534</v>
      </c>
    </row>
    <row r="79" spans="1:17" x14ac:dyDescent="0.35">
      <c r="A79" s="37" t="s">
        <v>99</v>
      </c>
      <c r="B79" s="36">
        <v>142</v>
      </c>
      <c r="C79" s="6">
        <v>229</v>
      </c>
      <c r="D79" s="36">
        <v>248</v>
      </c>
      <c r="E79" s="36">
        <v>148</v>
      </c>
      <c r="F79" s="6">
        <v>309</v>
      </c>
      <c r="G79" s="36">
        <v>888</v>
      </c>
      <c r="H79" s="36">
        <v>904</v>
      </c>
      <c r="I79" s="6">
        <f>SUM(B79:H79)</f>
        <v>2868</v>
      </c>
      <c r="J79" s="42">
        <v>311</v>
      </c>
      <c r="K79" s="47">
        <v>197</v>
      </c>
      <c r="L79" s="6">
        <v>408</v>
      </c>
      <c r="M79" s="36">
        <v>170</v>
      </c>
      <c r="N79" s="6">
        <v>188</v>
      </c>
      <c r="O79" s="6">
        <v>220</v>
      </c>
      <c r="P79" s="36">
        <v>189</v>
      </c>
      <c r="Q79" s="6">
        <f>SUM(J79:P79)</f>
        <v>1683</v>
      </c>
    </row>
    <row r="80" spans="1:17" x14ac:dyDescent="0.35">
      <c r="A80" s="37" t="s">
        <v>7</v>
      </c>
      <c r="B80" s="6">
        <v>1146</v>
      </c>
      <c r="C80" s="6">
        <v>1920</v>
      </c>
      <c r="D80" s="86">
        <v>2090</v>
      </c>
      <c r="E80" s="6">
        <v>1680</v>
      </c>
      <c r="F80" s="6">
        <v>1738</v>
      </c>
      <c r="G80" s="86">
        <v>1437</v>
      </c>
      <c r="H80" s="86">
        <v>1872</v>
      </c>
      <c r="I80" s="19">
        <f>SUM(B80:H80)</f>
        <v>11883</v>
      </c>
      <c r="J80" s="50">
        <v>1786</v>
      </c>
      <c r="K80" s="19">
        <v>1677</v>
      </c>
      <c r="L80" s="6">
        <v>1672</v>
      </c>
      <c r="M80" s="86">
        <v>1815</v>
      </c>
      <c r="N80" s="9">
        <v>1821</v>
      </c>
      <c r="O80" s="6">
        <v>1681</v>
      </c>
      <c r="P80" s="86">
        <v>1855</v>
      </c>
      <c r="Q80" s="19">
        <f>SUM(J80:P80)</f>
        <v>12307</v>
      </c>
    </row>
    <row r="81" spans="1:17" x14ac:dyDescent="0.35">
      <c r="A81" s="37" t="s">
        <v>103</v>
      </c>
      <c r="B81" s="51">
        <v>530</v>
      </c>
      <c r="C81" s="51">
        <v>682</v>
      </c>
      <c r="D81" s="51">
        <v>708</v>
      </c>
      <c r="E81" s="51">
        <v>657</v>
      </c>
      <c r="F81" s="52">
        <v>643</v>
      </c>
      <c r="G81" s="87">
        <v>605</v>
      </c>
      <c r="H81" s="87">
        <v>623</v>
      </c>
      <c r="I81" s="19">
        <f>SUM(B81:H81)</f>
        <v>4448</v>
      </c>
      <c r="J81" s="19">
        <v>330</v>
      </c>
      <c r="K81" s="19">
        <v>693</v>
      </c>
      <c r="L81" s="86">
        <v>666</v>
      </c>
      <c r="M81" s="37">
        <v>605</v>
      </c>
      <c r="N81" s="40">
        <v>600</v>
      </c>
      <c r="O81" s="86">
        <v>600</v>
      </c>
      <c r="P81" s="36">
        <v>450</v>
      </c>
      <c r="Q81" s="19">
        <f>SUM(J81:P81)</f>
        <v>3944</v>
      </c>
    </row>
    <row r="82" spans="1:17" x14ac:dyDescent="0.35">
      <c r="A82" s="37" t="s">
        <v>123</v>
      </c>
      <c r="B82" s="40">
        <v>1079</v>
      </c>
      <c r="C82" s="87">
        <v>1154</v>
      </c>
      <c r="D82" s="87">
        <v>926</v>
      </c>
      <c r="E82" s="87">
        <v>1021</v>
      </c>
      <c r="F82" s="87">
        <v>970</v>
      </c>
      <c r="G82" s="87">
        <v>1127</v>
      </c>
      <c r="H82" s="87">
        <v>1168</v>
      </c>
      <c r="I82" s="19">
        <f>SUM(B82:H82)</f>
        <v>7445</v>
      </c>
      <c r="J82" s="86">
        <v>1136</v>
      </c>
      <c r="K82" s="86">
        <v>1209</v>
      </c>
      <c r="L82" s="86">
        <v>1052</v>
      </c>
      <c r="M82" s="86">
        <v>1039</v>
      </c>
      <c r="N82" s="86">
        <v>1041</v>
      </c>
      <c r="O82" s="86">
        <v>1078</v>
      </c>
      <c r="P82" s="86">
        <v>939</v>
      </c>
      <c r="Q82" s="19">
        <f>SUM(J82:P82)</f>
        <v>7494</v>
      </c>
    </row>
    <row r="83" spans="1:17" x14ac:dyDescent="0.35">
      <c r="A83" s="54" t="s">
        <v>117</v>
      </c>
      <c r="B83" s="55">
        <f>SUM(B79:B82)</f>
        <v>2897</v>
      </c>
      <c r="C83" s="55">
        <f>SUM(C79:C82)</f>
        <v>3985</v>
      </c>
      <c r="D83" s="55">
        <f>SUM(D79:D82)</f>
        <v>3972</v>
      </c>
      <c r="E83" s="55">
        <f>SUM(E79:E82)</f>
        <v>3506</v>
      </c>
      <c r="F83" s="55">
        <f>SUM(F79:F82)</f>
        <v>3660</v>
      </c>
      <c r="G83" s="55">
        <f>G82+G81+G80+G79</f>
        <v>4057</v>
      </c>
      <c r="H83" s="55">
        <f t="shared" ref="H83:Q83" si="31">SUM(H79:H82)</f>
        <v>4567</v>
      </c>
      <c r="I83" s="55">
        <f t="shared" si="31"/>
        <v>26644</v>
      </c>
      <c r="J83" s="54">
        <f t="shared" si="31"/>
        <v>3563</v>
      </c>
      <c r="K83" s="54">
        <f t="shared" si="31"/>
        <v>3776</v>
      </c>
      <c r="L83" s="54">
        <f t="shared" si="31"/>
        <v>3798</v>
      </c>
      <c r="M83" s="54">
        <f t="shared" si="31"/>
        <v>3629</v>
      </c>
      <c r="N83" s="55">
        <f t="shared" si="31"/>
        <v>3650</v>
      </c>
      <c r="O83" s="54">
        <f t="shared" si="31"/>
        <v>3579</v>
      </c>
      <c r="P83" s="55">
        <f t="shared" si="31"/>
        <v>3433</v>
      </c>
      <c r="Q83" s="55">
        <f t="shared" si="31"/>
        <v>25428</v>
      </c>
    </row>
    <row r="84" spans="1:17" x14ac:dyDescent="0.35">
      <c r="B84" s="67">
        <f>B83+B78+B73</f>
        <v>5540</v>
      </c>
      <c r="C84" s="67">
        <f t="shared" ref="C84:H84" si="32">C83+C78+C73</f>
        <v>6173</v>
      </c>
      <c r="D84" s="67">
        <f t="shared" si="32"/>
        <v>6719</v>
      </c>
      <c r="E84" s="67">
        <f t="shared" si="32"/>
        <v>6500</v>
      </c>
      <c r="F84" s="67">
        <f t="shared" si="32"/>
        <v>6498</v>
      </c>
      <c r="G84" s="67">
        <f t="shared" si="32"/>
        <v>6619</v>
      </c>
      <c r="H84" s="67">
        <f t="shared" si="32"/>
        <v>14485</v>
      </c>
      <c r="I84" s="67">
        <f t="shared" ref="I84:Q84" si="33">I73+I78+I83</f>
        <v>52534</v>
      </c>
      <c r="J84">
        <f t="shared" si="33"/>
        <v>6248</v>
      </c>
      <c r="K84">
        <f t="shared" si="33"/>
        <v>6364</v>
      </c>
      <c r="L84">
        <f t="shared" si="33"/>
        <v>6691</v>
      </c>
      <c r="M84">
        <f t="shared" si="33"/>
        <v>8344</v>
      </c>
      <c r="N84" s="67">
        <f t="shared" si="33"/>
        <v>5871</v>
      </c>
      <c r="O84">
        <f t="shared" si="33"/>
        <v>6271</v>
      </c>
      <c r="P84">
        <f t="shared" si="33"/>
        <v>6265</v>
      </c>
      <c r="Q84" s="67">
        <f t="shared" si="33"/>
        <v>46054</v>
      </c>
    </row>
    <row r="85" spans="1:17" x14ac:dyDescent="0.35">
      <c r="B85" s="67">
        <f>production!B76</f>
        <v>5667</v>
      </c>
      <c r="C85" s="67">
        <f>production!C76</f>
        <v>6473</v>
      </c>
      <c r="D85" s="67">
        <f>production!D76</f>
        <v>6775</v>
      </c>
      <c r="E85" s="67">
        <f>production!E76</f>
        <v>6532</v>
      </c>
      <c r="F85" s="67">
        <f>production!F76</f>
        <v>6535</v>
      </c>
      <c r="G85" s="67">
        <f>production!G76</f>
        <v>6886</v>
      </c>
      <c r="H85" s="67">
        <f>production!H76</f>
        <v>14272</v>
      </c>
      <c r="I85" s="67">
        <f>SUM(B85:H85)</f>
        <v>53140</v>
      </c>
      <c r="J85" s="67">
        <f>production!J76</f>
        <v>6367</v>
      </c>
      <c r="K85" s="67">
        <f>production!K76</f>
        <v>6452</v>
      </c>
      <c r="L85" s="67">
        <f>production!L76</f>
        <v>6676</v>
      </c>
      <c r="M85" s="67">
        <f>production!M76</f>
        <v>8222</v>
      </c>
      <c r="N85" s="67">
        <f>production!N76</f>
        <v>6275</v>
      </c>
      <c r="O85" s="67">
        <f>production!O76</f>
        <v>6350</v>
      </c>
      <c r="P85" s="67">
        <f>production!P76</f>
        <v>6134</v>
      </c>
      <c r="Q85" s="67">
        <f>production!Q76</f>
        <v>46476</v>
      </c>
    </row>
    <row r="86" spans="1:17" x14ac:dyDescent="0.35">
      <c r="B86">
        <f t="shared" ref="B86:I86" si="34">B85-B84</f>
        <v>127</v>
      </c>
      <c r="C86">
        <f t="shared" si="34"/>
        <v>300</v>
      </c>
      <c r="D86">
        <f t="shared" si="34"/>
        <v>56</v>
      </c>
      <c r="E86">
        <f t="shared" si="34"/>
        <v>32</v>
      </c>
      <c r="F86">
        <f t="shared" si="34"/>
        <v>37</v>
      </c>
      <c r="G86" s="67">
        <f t="shared" si="34"/>
        <v>267</v>
      </c>
      <c r="H86">
        <f t="shared" si="34"/>
        <v>-213</v>
      </c>
      <c r="I86" s="67">
        <f t="shared" si="34"/>
        <v>606</v>
      </c>
      <c r="J86">
        <f t="shared" ref="J86:Q86" si="35">J85-J84</f>
        <v>119</v>
      </c>
      <c r="K86">
        <f t="shared" si="35"/>
        <v>88</v>
      </c>
      <c r="L86">
        <f t="shared" si="35"/>
        <v>-15</v>
      </c>
      <c r="M86">
        <f t="shared" si="35"/>
        <v>-122</v>
      </c>
      <c r="N86">
        <f t="shared" si="35"/>
        <v>404</v>
      </c>
      <c r="O86">
        <f t="shared" si="35"/>
        <v>79</v>
      </c>
      <c r="P86">
        <f t="shared" si="35"/>
        <v>-131</v>
      </c>
      <c r="Q86">
        <f t="shared" si="35"/>
        <v>422</v>
      </c>
    </row>
    <row r="88" spans="1:17" x14ac:dyDescent="0.35">
      <c r="A88" s="33" t="s">
        <v>1</v>
      </c>
      <c r="B88" s="62" t="s">
        <v>472</v>
      </c>
      <c r="C88" s="62" t="s">
        <v>473</v>
      </c>
      <c r="D88" s="62" t="s">
        <v>474</v>
      </c>
      <c r="E88" s="62" t="s">
        <v>475</v>
      </c>
      <c r="F88" s="62" t="s">
        <v>476</v>
      </c>
      <c r="G88" s="62" t="s">
        <v>477</v>
      </c>
      <c r="H88" s="62" t="s">
        <v>478</v>
      </c>
      <c r="I88" s="35" t="s">
        <v>479</v>
      </c>
      <c r="J88" s="62" t="s">
        <v>463</v>
      </c>
      <c r="K88" s="62" t="s">
        <v>464</v>
      </c>
      <c r="L88" s="62" t="s">
        <v>465</v>
      </c>
      <c r="M88" s="62" t="s">
        <v>466</v>
      </c>
      <c r="N88" s="62" t="s">
        <v>467</v>
      </c>
      <c r="O88" s="62" t="s">
        <v>468</v>
      </c>
      <c r="P88" s="62" t="s">
        <v>469</v>
      </c>
      <c r="Q88" s="35" t="s">
        <v>480</v>
      </c>
    </row>
    <row r="89" spans="1:17" x14ac:dyDescent="0.35">
      <c r="A89" s="37" t="s">
        <v>2</v>
      </c>
      <c r="B89" s="36">
        <v>265</v>
      </c>
      <c r="C89" s="19">
        <v>218</v>
      </c>
      <c r="D89" s="36">
        <v>321</v>
      </c>
      <c r="E89" s="36">
        <v>210</v>
      </c>
      <c r="F89" s="19">
        <v>213</v>
      </c>
      <c r="G89" s="36">
        <v>205</v>
      </c>
      <c r="H89" s="36">
        <v>241</v>
      </c>
      <c r="I89" s="19">
        <f>SUM(B89:H89)</f>
        <v>1673</v>
      </c>
      <c r="J89" s="37">
        <v>201</v>
      </c>
      <c r="K89" s="19">
        <v>238</v>
      </c>
      <c r="L89" s="19">
        <v>211</v>
      </c>
      <c r="M89" s="36">
        <v>233</v>
      </c>
      <c r="N89" s="36">
        <v>268</v>
      </c>
      <c r="O89" s="19">
        <v>272</v>
      </c>
      <c r="P89" s="36">
        <v>205</v>
      </c>
      <c r="Q89" s="19">
        <f>SUM(J89:P89)</f>
        <v>1628</v>
      </c>
    </row>
    <row r="90" spans="1:17" x14ac:dyDescent="0.35">
      <c r="A90" s="37" t="s">
        <v>121</v>
      </c>
      <c r="B90" s="19">
        <v>553</v>
      </c>
      <c r="C90" s="19">
        <v>982</v>
      </c>
      <c r="D90" s="36">
        <v>1171</v>
      </c>
      <c r="E90" s="19">
        <v>1111</v>
      </c>
      <c r="F90" s="19">
        <v>796</v>
      </c>
      <c r="G90" s="36">
        <v>990</v>
      </c>
      <c r="H90" s="36">
        <v>922</v>
      </c>
      <c r="I90" s="19">
        <f>SUM(B90:H90)</f>
        <v>6525</v>
      </c>
      <c r="J90" s="36">
        <v>958</v>
      </c>
      <c r="K90" s="19">
        <v>1049</v>
      </c>
      <c r="L90" s="19">
        <v>1172</v>
      </c>
      <c r="M90" s="36">
        <v>866</v>
      </c>
      <c r="N90" s="19">
        <v>1005</v>
      </c>
      <c r="O90" s="19">
        <v>505</v>
      </c>
      <c r="P90" s="36">
        <v>750</v>
      </c>
      <c r="Q90" s="19">
        <f>SUM(J90:P90)</f>
        <v>6305</v>
      </c>
    </row>
    <row r="91" spans="1:17" x14ac:dyDescent="0.35">
      <c r="A91" s="37" t="s">
        <v>100</v>
      </c>
      <c r="B91" s="19">
        <v>159</v>
      </c>
      <c r="C91" s="19">
        <v>132</v>
      </c>
      <c r="D91" s="19">
        <v>135</v>
      </c>
      <c r="E91" s="19">
        <v>128</v>
      </c>
      <c r="F91" s="19">
        <v>131</v>
      </c>
      <c r="G91" s="19">
        <v>127</v>
      </c>
      <c r="H91" s="19">
        <v>122</v>
      </c>
      <c r="I91" s="19">
        <f>SUM(B91:H91)</f>
        <v>934</v>
      </c>
      <c r="J91" s="23">
        <v>129</v>
      </c>
      <c r="K91" s="37">
        <v>132</v>
      </c>
      <c r="L91" s="19">
        <v>127</v>
      </c>
      <c r="M91" s="19">
        <v>122</v>
      </c>
      <c r="N91" s="19">
        <v>129</v>
      </c>
      <c r="O91" s="19">
        <v>127</v>
      </c>
      <c r="P91" s="19">
        <v>128</v>
      </c>
      <c r="Q91" s="19">
        <f>SUM(J91:P91)</f>
        <v>894</v>
      </c>
    </row>
    <row r="92" spans="1:17" x14ac:dyDescent="0.35">
      <c r="A92" s="37" t="s">
        <v>115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75</v>
      </c>
      <c r="I92" s="19">
        <f>SUM(B92:H92)</f>
        <v>75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48</v>
      </c>
      <c r="Q92" s="19">
        <f>SUM(J92:P92)</f>
        <v>48</v>
      </c>
    </row>
    <row r="93" spans="1:17" x14ac:dyDescent="0.35">
      <c r="A93" s="37" t="s">
        <v>125</v>
      </c>
      <c r="B93" s="19">
        <v>0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f>SUM(B93:H93)</f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1488</v>
      </c>
      <c r="P93" s="19">
        <v>0</v>
      </c>
      <c r="Q93" s="19">
        <f>SUM(J93:P93)</f>
        <v>1488</v>
      </c>
    </row>
    <row r="94" spans="1:17" x14ac:dyDescent="0.35">
      <c r="A94" s="58" t="s">
        <v>119</v>
      </c>
      <c r="B94" s="58">
        <f>SUM(B89:B93)</f>
        <v>977</v>
      </c>
      <c r="C94" s="58">
        <f t="shared" ref="C94:I94" si="36">SUM(C89:C93)</f>
        <v>1332</v>
      </c>
      <c r="D94" s="58">
        <f t="shared" si="36"/>
        <v>1627</v>
      </c>
      <c r="E94" s="58">
        <f t="shared" si="36"/>
        <v>1449</v>
      </c>
      <c r="F94" s="58">
        <f t="shared" si="36"/>
        <v>1140</v>
      </c>
      <c r="G94" s="58">
        <f t="shared" si="36"/>
        <v>1322</v>
      </c>
      <c r="H94" s="58">
        <f t="shared" si="36"/>
        <v>1360</v>
      </c>
      <c r="I94" s="58">
        <f t="shared" si="36"/>
        <v>9207</v>
      </c>
      <c r="J94" s="58">
        <f>SUM(J89:J93)</f>
        <v>1288</v>
      </c>
      <c r="K94" s="58">
        <f t="shared" ref="K94:Q94" si="37">SUM(K89:K93)</f>
        <v>1419</v>
      </c>
      <c r="L94" s="58">
        <f t="shared" si="37"/>
        <v>1510</v>
      </c>
      <c r="M94" s="58">
        <f t="shared" si="37"/>
        <v>1221</v>
      </c>
      <c r="N94" s="58">
        <f t="shared" si="37"/>
        <v>1402</v>
      </c>
      <c r="O94" s="58">
        <f t="shared" si="37"/>
        <v>2392</v>
      </c>
      <c r="P94" s="58">
        <f t="shared" si="37"/>
        <v>1131</v>
      </c>
      <c r="Q94" s="58">
        <f t="shared" si="37"/>
        <v>10363</v>
      </c>
    </row>
    <row r="95" spans="1:17" x14ac:dyDescent="0.35">
      <c r="A95" s="37" t="s">
        <v>122</v>
      </c>
      <c r="B95" s="84">
        <v>1226</v>
      </c>
      <c r="C95" s="84">
        <v>1042</v>
      </c>
      <c r="D95" s="19">
        <v>1173</v>
      </c>
      <c r="E95" s="84">
        <v>1344</v>
      </c>
      <c r="F95" s="84">
        <v>991</v>
      </c>
      <c r="G95" s="19">
        <v>1164</v>
      </c>
      <c r="H95" s="19">
        <v>855</v>
      </c>
      <c r="I95" s="43">
        <f>SUM(B95:H95)</f>
        <v>7795</v>
      </c>
      <c r="J95" s="61">
        <v>1161</v>
      </c>
      <c r="K95" s="61">
        <v>1247</v>
      </c>
      <c r="L95" s="84">
        <v>1097</v>
      </c>
      <c r="M95" s="19">
        <v>1268</v>
      </c>
      <c r="N95" s="84">
        <v>1163</v>
      </c>
      <c r="O95" s="84">
        <v>1143</v>
      </c>
      <c r="P95" s="19">
        <v>1150</v>
      </c>
      <c r="Q95" s="88">
        <f>SUM(J95:P95)</f>
        <v>8229</v>
      </c>
    </row>
    <row r="96" spans="1:17" x14ac:dyDescent="0.35">
      <c r="A96" s="37" t="s">
        <v>112</v>
      </c>
      <c r="B96" s="36">
        <v>0</v>
      </c>
      <c r="C96" s="86">
        <v>0</v>
      </c>
      <c r="D96" s="36">
        <v>0</v>
      </c>
      <c r="E96" s="36">
        <v>0</v>
      </c>
      <c r="F96" s="86">
        <v>0</v>
      </c>
      <c r="G96" s="36">
        <v>0</v>
      </c>
      <c r="H96" s="36">
        <v>0</v>
      </c>
      <c r="I96" s="43">
        <f>SUM(B96:H96)</f>
        <v>0</v>
      </c>
      <c r="J96" s="36">
        <v>0</v>
      </c>
      <c r="K96" s="36">
        <v>0</v>
      </c>
      <c r="L96" s="86">
        <v>0</v>
      </c>
      <c r="M96" s="36">
        <v>0</v>
      </c>
      <c r="N96" s="36">
        <v>0</v>
      </c>
      <c r="O96" s="86">
        <v>0</v>
      </c>
      <c r="P96" s="36">
        <v>0</v>
      </c>
      <c r="Q96" s="88">
        <f>SUM(J96:P96)</f>
        <v>0</v>
      </c>
    </row>
    <row r="97" spans="1:17" x14ac:dyDescent="0.35">
      <c r="A97" s="37" t="s">
        <v>116</v>
      </c>
      <c r="B97" s="63">
        <v>0</v>
      </c>
      <c r="C97" s="63">
        <v>0</v>
      </c>
      <c r="D97" s="63">
        <v>0</v>
      </c>
      <c r="E97" s="63">
        <v>0</v>
      </c>
      <c r="F97" s="63">
        <v>0</v>
      </c>
      <c r="G97" s="63">
        <v>0</v>
      </c>
      <c r="H97" s="36">
        <v>92</v>
      </c>
      <c r="I97" s="43">
        <f>SUM(B97:H97)</f>
        <v>92</v>
      </c>
      <c r="J97" s="86">
        <v>0</v>
      </c>
      <c r="K97" s="86">
        <v>0</v>
      </c>
      <c r="L97" s="86">
        <v>0</v>
      </c>
      <c r="M97" s="86">
        <v>0</v>
      </c>
      <c r="N97" s="86">
        <v>0</v>
      </c>
      <c r="O97" s="86">
        <v>0</v>
      </c>
      <c r="P97" s="36">
        <v>46</v>
      </c>
      <c r="Q97" s="88">
        <f>SUM(J97:P97)</f>
        <v>46</v>
      </c>
    </row>
    <row r="98" spans="1:17" x14ac:dyDescent="0.35">
      <c r="A98" s="37" t="s">
        <v>124</v>
      </c>
      <c r="B98" s="63">
        <v>0</v>
      </c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36">
        <v>56</v>
      </c>
      <c r="I98" s="43">
        <f>SUM(B98:H98)</f>
        <v>56</v>
      </c>
      <c r="J98" s="86">
        <v>0</v>
      </c>
      <c r="K98" s="86">
        <v>0</v>
      </c>
      <c r="L98" s="86">
        <v>0</v>
      </c>
      <c r="M98" s="86">
        <v>0</v>
      </c>
      <c r="N98" s="86">
        <v>0</v>
      </c>
      <c r="O98" s="86">
        <v>0</v>
      </c>
      <c r="P98" s="36">
        <v>64</v>
      </c>
      <c r="Q98" s="88">
        <f>SUM(J98:P98)</f>
        <v>64</v>
      </c>
    </row>
    <row r="99" spans="1:17" x14ac:dyDescent="0.35">
      <c r="A99" s="46" t="s">
        <v>118</v>
      </c>
      <c r="B99" s="46">
        <f>SUM(B95:B98)</f>
        <v>1226</v>
      </c>
      <c r="C99" s="46">
        <f t="shared" ref="C99:H99" si="38">SUM(C95:C98)</f>
        <v>1042</v>
      </c>
      <c r="D99" s="46">
        <f t="shared" si="38"/>
        <v>1173</v>
      </c>
      <c r="E99" s="46">
        <f t="shared" si="38"/>
        <v>1344</v>
      </c>
      <c r="F99" s="46">
        <f t="shared" si="38"/>
        <v>991</v>
      </c>
      <c r="G99" s="46">
        <f t="shared" si="38"/>
        <v>1164</v>
      </c>
      <c r="H99" s="46">
        <f t="shared" si="38"/>
        <v>1003</v>
      </c>
      <c r="I99" s="46">
        <f>SUM(I95:I98)</f>
        <v>7943</v>
      </c>
      <c r="J99" s="46">
        <f>SUM(J95:J98)</f>
        <v>1161</v>
      </c>
      <c r="K99" s="46">
        <f t="shared" ref="K99:Q99" si="39">SUM(K95:K98)</f>
        <v>1247</v>
      </c>
      <c r="L99" s="46">
        <f t="shared" si="39"/>
        <v>1097</v>
      </c>
      <c r="M99" s="46">
        <f t="shared" si="39"/>
        <v>1268</v>
      </c>
      <c r="N99" s="46">
        <f t="shared" si="39"/>
        <v>1163</v>
      </c>
      <c r="O99" s="46">
        <f t="shared" si="39"/>
        <v>1143</v>
      </c>
      <c r="P99" s="46">
        <f t="shared" si="39"/>
        <v>1260</v>
      </c>
      <c r="Q99" s="46">
        <f t="shared" si="39"/>
        <v>8339</v>
      </c>
    </row>
    <row r="100" spans="1:17" x14ac:dyDescent="0.35">
      <c r="A100" s="37" t="s">
        <v>99</v>
      </c>
      <c r="B100" s="36">
        <v>200</v>
      </c>
      <c r="C100" s="19">
        <v>866</v>
      </c>
      <c r="D100" s="36">
        <v>852</v>
      </c>
      <c r="E100" s="36">
        <v>878</v>
      </c>
      <c r="F100" s="19">
        <v>895</v>
      </c>
      <c r="G100" s="36">
        <v>209</v>
      </c>
      <c r="H100" s="36">
        <v>879</v>
      </c>
      <c r="I100" s="19">
        <f>SUM(B100:H100)</f>
        <v>4779</v>
      </c>
      <c r="J100" s="42">
        <v>887</v>
      </c>
      <c r="K100" s="47">
        <v>886</v>
      </c>
      <c r="L100" s="19">
        <v>284</v>
      </c>
      <c r="M100" s="36">
        <v>128</v>
      </c>
      <c r="N100" s="19">
        <v>136</v>
      </c>
      <c r="O100" s="19">
        <v>209</v>
      </c>
      <c r="P100" s="36">
        <v>227</v>
      </c>
      <c r="Q100" s="19">
        <f>SUM(J100:P100)</f>
        <v>2757</v>
      </c>
    </row>
    <row r="101" spans="1:17" x14ac:dyDescent="0.35">
      <c r="A101" s="37" t="s">
        <v>7</v>
      </c>
      <c r="B101" s="19">
        <v>1350</v>
      </c>
      <c r="C101" s="19">
        <v>1048</v>
      </c>
      <c r="D101" s="86">
        <v>1150</v>
      </c>
      <c r="E101" s="19">
        <v>940</v>
      </c>
      <c r="F101" s="19">
        <v>830</v>
      </c>
      <c r="G101" s="86">
        <v>920</v>
      </c>
      <c r="H101" s="86">
        <v>1050</v>
      </c>
      <c r="I101" s="19">
        <f>SUM(B101:H101)</f>
        <v>7288</v>
      </c>
      <c r="J101" s="50">
        <v>1023</v>
      </c>
      <c r="K101" s="19">
        <v>1524</v>
      </c>
      <c r="L101" s="19">
        <v>1460</v>
      </c>
      <c r="M101" s="86">
        <v>1669</v>
      </c>
      <c r="N101" s="23">
        <v>2121</v>
      </c>
      <c r="O101" s="19">
        <v>1380</v>
      </c>
      <c r="P101" s="86">
        <v>2107</v>
      </c>
      <c r="Q101" s="19">
        <f>SUM(J101:P101)</f>
        <v>11284</v>
      </c>
    </row>
    <row r="102" spans="1:17" x14ac:dyDescent="0.35">
      <c r="A102" s="37" t="s">
        <v>103</v>
      </c>
      <c r="B102" s="51">
        <v>4</v>
      </c>
      <c r="C102" s="51">
        <v>500</v>
      </c>
      <c r="D102" s="51">
        <v>600</v>
      </c>
      <c r="E102" s="51">
        <v>750</v>
      </c>
      <c r="F102" s="52">
        <v>700</v>
      </c>
      <c r="G102" s="87">
        <v>600</v>
      </c>
      <c r="H102" s="87">
        <v>700</v>
      </c>
      <c r="I102" s="19">
        <f>SUM(B102:H102)</f>
        <v>3854</v>
      </c>
      <c r="J102" s="19">
        <v>701</v>
      </c>
      <c r="K102" s="19">
        <v>330</v>
      </c>
      <c r="L102" s="86">
        <v>600</v>
      </c>
      <c r="M102" s="37">
        <v>750</v>
      </c>
      <c r="N102" s="40">
        <v>261</v>
      </c>
      <c r="O102" s="86">
        <v>639</v>
      </c>
      <c r="P102" s="36">
        <v>645</v>
      </c>
      <c r="Q102" s="19">
        <f>SUM(J102:P102)</f>
        <v>3926</v>
      </c>
    </row>
    <row r="103" spans="1:17" x14ac:dyDescent="0.35">
      <c r="A103" s="37" t="s">
        <v>123</v>
      </c>
      <c r="B103" s="40">
        <v>1128</v>
      </c>
      <c r="C103" s="87">
        <v>809</v>
      </c>
      <c r="D103" s="87">
        <v>1129</v>
      </c>
      <c r="E103" s="87">
        <v>1100</v>
      </c>
      <c r="F103" s="87">
        <v>1075</v>
      </c>
      <c r="G103" s="87">
        <v>980</v>
      </c>
      <c r="H103" s="87">
        <v>1043</v>
      </c>
      <c r="I103" s="19">
        <f>SUM(B103:H103)</f>
        <v>7264</v>
      </c>
      <c r="J103" s="86">
        <v>1064</v>
      </c>
      <c r="K103" s="86">
        <v>1162</v>
      </c>
      <c r="L103" s="86">
        <v>1047</v>
      </c>
      <c r="M103" s="86">
        <v>1067</v>
      </c>
      <c r="N103" s="86">
        <v>1059</v>
      </c>
      <c r="O103" s="86">
        <v>1093</v>
      </c>
      <c r="P103" s="86">
        <v>1166</v>
      </c>
      <c r="Q103" s="19">
        <f>SUM(J103:P103)</f>
        <v>7658</v>
      </c>
    </row>
    <row r="104" spans="1:17" x14ac:dyDescent="0.35">
      <c r="A104" s="54" t="s">
        <v>117</v>
      </c>
      <c r="B104" s="55">
        <f>SUM(B100:B103)</f>
        <v>2682</v>
      </c>
      <c r="C104" s="55">
        <f>SUM(C100:C103)</f>
        <v>3223</v>
      </c>
      <c r="D104" s="55">
        <f>SUM(D100:D103)</f>
        <v>3731</v>
      </c>
      <c r="E104" s="55">
        <f>SUM(E100:E103)</f>
        <v>3668</v>
      </c>
      <c r="F104" s="55">
        <f>SUM(F100:F103)</f>
        <v>3500</v>
      </c>
      <c r="G104" s="55">
        <f>G103+G102+G101+G100</f>
        <v>2709</v>
      </c>
      <c r="H104" s="55">
        <f t="shared" ref="H104:Q104" si="40">SUM(H100:H103)</f>
        <v>3672</v>
      </c>
      <c r="I104" s="55">
        <f t="shared" si="40"/>
        <v>23185</v>
      </c>
      <c r="J104" s="54">
        <f t="shared" si="40"/>
        <v>3675</v>
      </c>
      <c r="K104" s="54">
        <f t="shared" si="40"/>
        <v>3902</v>
      </c>
      <c r="L104" s="54">
        <f t="shared" si="40"/>
        <v>3391</v>
      </c>
      <c r="M104" s="54">
        <f t="shared" si="40"/>
        <v>3614</v>
      </c>
      <c r="N104" s="55">
        <f t="shared" si="40"/>
        <v>3577</v>
      </c>
      <c r="O104" s="54">
        <f t="shared" si="40"/>
        <v>3321</v>
      </c>
      <c r="P104" s="55">
        <f t="shared" si="40"/>
        <v>4145</v>
      </c>
      <c r="Q104" s="55">
        <f t="shared" si="40"/>
        <v>25625</v>
      </c>
    </row>
    <row r="105" spans="1:17" x14ac:dyDescent="0.35">
      <c r="A105" s="21"/>
      <c r="B105" s="67">
        <f>B104+B99+B94</f>
        <v>4885</v>
      </c>
      <c r="C105" s="67">
        <f t="shared" ref="C105:H105" si="41">C104+C99+C94</f>
        <v>5597</v>
      </c>
      <c r="D105" s="67">
        <f t="shared" si="41"/>
        <v>6531</v>
      </c>
      <c r="E105" s="67">
        <f t="shared" si="41"/>
        <v>6461</v>
      </c>
      <c r="F105" s="67">
        <f t="shared" si="41"/>
        <v>5631</v>
      </c>
      <c r="G105" s="67">
        <f t="shared" si="41"/>
        <v>5195</v>
      </c>
      <c r="H105" s="67">
        <f t="shared" si="41"/>
        <v>6035</v>
      </c>
      <c r="I105" s="67">
        <f t="shared" ref="I105:Q105" si="42">I94+I99+I104</f>
        <v>40335</v>
      </c>
      <c r="J105" s="21">
        <f t="shared" si="42"/>
        <v>6124</v>
      </c>
      <c r="K105" s="21">
        <f t="shared" si="42"/>
        <v>6568</v>
      </c>
      <c r="L105" s="21">
        <f t="shared" si="42"/>
        <v>5998</v>
      </c>
      <c r="M105" s="21">
        <f t="shared" si="42"/>
        <v>6103</v>
      </c>
      <c r="N105" s="67">
        <f t="shared" si="42"/>
        <v>6142</v>
      </c>
      <c r="O105" s="21">
        <f t="shared" si="42"/>
        <v>6856</v>
      </c>
      <c r="P105" s="21">
        <f t="shared" si="42"/>
        <v>6536</v>
      </c>
      <c r="Q105" s="67">
        <f t="shared" si="42"/>
        <v>44327</v>
      </c>
    </row>
    <row r="106" spans="1:17" x14ac:dyDescent="0.35">
      <c r="A106" s="21"/>
      <c r="B106" s="67">
        <f>production!B95</f>
        <v>5833</v>
      </c>
      <c r="C106" s="67">
        <f>production!C95</f>
        <v>5291</v>
      </c>
      <c r="D106" s="67">
        <f>production!D95</f>
        <v>6617</v>
      </c>
      <c r="E106" s="67">
        <f>production!E95</f>
        <v>6476</v>
      </c>
      <c r="F106" s="67">
        <f>production!F95</f>
        <v>7262</v>
      </c>
      <c r="G106" s="67">
        <f>production!G95</f>
        <v>5267</v>
      </c>
      <c r="H106" s="67">
        <f>production!H95</f>
        <v>6155</v>
      </c>
      <c r="I106" s="67">
        <f>SUM(B106:H106)</f>
        <v>42901</v>
      </c>
      <c r="J106" s="67">
        <f>production!J95</f>
        <v>6285</v>
      </c>
      <c r="K106" s="67">
        <f>production!K95</f>
        <v>6497</v>
      </c>
      <c r="L106" s="67">
        <f>production!L95</f>
        <v>6093</v>
      </c>
      <c r="M106" s="67">
        <f>production!M95</f>
        <v>6339</v>
      </c>
      <c r="N106" s="67">
        <f>production!N95</f>
        <v>6290</v>
      </c>
      <c r="O106" s="67">
        <f>production!O95</f>
        <v>7031</v>
      </c>
      <c r="P106" s="67">
        <f>production!P95</f>
        <v>6691</v>
      </c>
      <c r="Q106" s="67">
        <f>production!Q95</f>
        <v>45226</v>
      </c>
    </row>
    <row r="107" spans="1:17" x14ac:dyDescent="0.35">
      <c r="A107" s="21"/>
      <c r="B107" s="21">
        <f t="shared" ref="B107:I107" si="43">B106-B105</f>
        <v>948</v>
      </c>
      <c r="C107" s="21">
        <f t="shared" si="43"/>
        <v>-306</v>
      </c>
      <c r="D107" s="21">
        <f t="shared" si="43"/>
        <v>86</v>
      </c>
      <c r="E107" s="21">
        <f t="shared" si="43"/>
        <v>15</v>
      </c>
      <c r="F107" s="21">
        <f t="shared" si="43"/>
        <v>1631</v>
      </c>
      <c r="G107" s="67">
        <f t="shared" si="43"/>
        <v>72</v>
      </c>
      <c r="H107" s="21">
        <f t="shared" si="43"/>
        <v>120</v>
      </c>
      <c r="I107" s="67">
        <f t="shared" si="43"/>
        <v>2566</v>
      </c>
      <c r="J107" s="21">
        <f t="shared" ref="J107:Q107" si="44">J106-J105</f>
        <v>161</v>
      </c>
      <c r="K107" s="21">
        <f t="shared" si="44"/>
        <v>-71</v>
      </c>
      <c r="L107" s="21">
        <f t="shared" si="44"/>
        <v>95</v>
      </c>
      <c r="M107" s="21">
        <f t="shared" si="44"/>
        <v>236</v>
      </c>
      <c r="N107" s="21">
        <f t="shared" si="44"/>
        <v>148</v>
      </c>
      <c r="O107" s="21">
        <f t="shared" si="44"/>
        <v>175</v>
      </c>
      <c r="P107" s="21">
        <f t="shared" si="44"/>
        <v>155</v>
      </c>
      <c r="Q107" s="21">
        <f t="shared" si="44"/>
        <v>899</v>
      </c>
    </row>
    <row r="109" spans="1:17" x14ac:dyDescent="0.35">
      <c r="A109" s="33" t="s">
        <v>1</v>
      </c>
      <c r="B109" s="62" t="s">
        <v>537</v>
      </c>
      <c r="C109" s="62" t="s">
        <v>538</v>
      </c>
      <c r="D109" s="62" t="s">
        <v>539</v>
      </c>
      <c r="E109" s="62" t="s">
        <v>540</v>
      </c>
      <c r="F109" s="62" t="s">
        <v>541</v>
      </c>
      <c r="G109" s="62" t="s">
        <v>542</v>
      </c>
      <c r="H109" s="62" t="s">
        <v>543</v>
      </c>
      <c r="I109" s="35" t="s">
        <v>553</v>
      </c>
      <c r="J109" s="62" t="s">
        <v>544</v>
      </c>
      <c r="K109" s="62" t="s">
        <v>545</v>
      </c>
      <c r="L109" s="62" t="s">
        <v>546</v>
      </c>
      <c r="M109" s="62" t="s">
        <v>547</v>
      </c>
      <c r="N109" s="62" t="s">
        <v>548</v>
      </c>
      <c r="O109" s="62" t="s">
        <v>549</v>
      </c>
      <c r="P109" s="62" t="s">
        <v>550</v>
      </c>
      <c r="Q109" s="35" t="s">
        <v>554</v>
      </c>
    </row>
    <row r="110" spans="1:17" x14ac:dyDescent="0.35">
      <c r="A110" s="37" t="s">
        <v>2</v>
      </c>
      <c r="B110" s="36">
        <v>222</v>
      </c>
      <c r="C110" s="19">
        <v>186</v>
      </c>
      <c r="D110" s="36">
        <v>230</v>
      </c>
      <c r="E110" s="36">
        <v>209</v>
      </c>
      <c r="F110" s="19">
        <v>272</v>
      </c>
      <c r="G110" s="36">
        <v>232</v>
      </c>
      <c r="H110" s="36">
        <v>281</v>
      </c>
      <c r="I110" s="19">
        <f>SUM(B110:H110)</f>
        <v>1632</v>
      </c>
      <c r="J110" s="37">
        <v>275</v>
      </c>
      <c r="K110" s="19">
        <v>311</v>
      </c>
      <c r="L110" s="19">
        <v>225</v>
      </c>
      <c r="M110" s="36">
        <v>300</v>
      </c>
      <c r="N110" s="36">
        <v>338</v>
      </c>
      <c r="O110" s="19">
        <v>377</v>
      </c>
      <c r="P110" s="36">
        <v>234</v>
      </c>
      <c r="Q110" s="19">
        <f>SUM(J110:P110)</f>
        <v>2060</v>
      </c>
    </row>
    <row r="111" spans="1:17" x14ac:dyDescent="0.35">
      <c r="A111" s="37" t="s">
        <v>121</v>
      </c>
      <c r="B111" s="19">
        <v>839</v>
      </c>
      <c r="C111" s="19">
        <v>508</v>
      </c>
      <c r="D111" s="36">
        <v>618</v>
      </c>
      <c r="E111" s="19">
        <v>1228</v>
      </c>
      <c r="F111" s="19">
        <v>1191</v>
      </c>
      <c r="G111" s="36">
        <v>934</v>
      </c>
      <c r="H111" s="36">
        <v>1060</v>
      </c>
      <c r="I111" s="19">
        <f>SUM(B111:H111)</f>
        <v>6378</v>
      </c>
      <c r="J111" s="36">
        <v>851</v>
      </c>
      <c r="K111" s="19">
        <v>804</v>
      </c>
      <c r="L111" s="19">
        <v>528</v>
      </c>
      <c r="M111" s="36">
        <v>918</v>
      </c>
      <c r="N111" s="19">
        <v>1157</v>
      </c>
      <c r="O111" s="19">
        <v>517</v>
      </c>
      <c r="P111" s="36">
        <v>1094</v>
      </c>
      <c r="Q111" s="19">
        <f>SUM(J111:P111)</f>
        <v>5869</v>
      </c>
    </row>
    <row r="112" spans="1:17" x14ac:dyDescent="0.35">
      <c r="A112" s="37" t="s">
        <v>100</v>
      </c>
      <c r="B112" s="19">
        <v>129</v>
      </c>
      <c r="C112" s="19">
        <v>127</v>
      </c>
      <c r="D112" s="19">
        <v>126</v>
      </c>
      <c r="E112" s="19">
        <v>91</v>
      </c>
      <c r="F112" s="19">
        <v>148</v>
      </c>
      <c r="G112" s="19">
        <v>133</v>
      </c>
      <c r="H112" s="19">
        <v>100</v>
      </c>
      <c r="I112" s="19">
        <f>SUM(B112:H112)</f>
        <v>854</v>
      </c>
      <c r="J112" s="23">
        <v>135</v>
      </c>
      <c r="K112" s="37">
        <v>136</v>
      </c>
      <c r="L112" s="19">
        <v>127</v>
      </c>
      <c r="M112" s="19">
        <v>128</v>
      </c>
      <c r="N112" s="19">
        <v>15</v>
      </c>
      <c r="O112" s="19">
        <v>1</v>
      </c>
      <c r="P112" s="19">
        <v>95</v>
      </c>
      <c r="Q112" s="19">
        <f>SUM(J112:P112)</f>
        <v>637</v>
      </c>
    </row>
    <row r="113" spans="1:19" x14ac:dyDescent="0.35">
      <c r="A113" s="37" t="s">
        <v>115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f>SUM(B113:H113)</f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349</v>
      </c>
      <c r="Q113" s="19">
        <f>SUM(J113:P113)</f>
        <v>349</v>
      </c>
    </row>
    <row r="114" spans="1:19" x14ac:dyDescent="0.35">
      <c r="A114" s="37" t="s">
        <v>125</v>
      </c>
      <c r="B114" s="19">
        <v>2200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f>SUM(B114:H114)</f>
        <v>2200</v>
      </c>
      <c r="J114" s="19">
        <v>1507</v>
      </c>
      <c r="K114" s="19">
        <v>887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f>SUM(J114:P114)</f>
        <v>2394</v>
      </c>
    </row>
    <row r="115" spans="1:19" x14ac:dyDescent="0.35">
      <c r="A115" s="58" t="s">
        <v>119</v>
      </c>
      <c r="B115" s="58">
        <f>SUM(B110:B114)</f>
        <v>3390</v>
      </c>
      <c r="C115" s="58">
        <f t="shared" ref="C115:I115" si="45">SUM(C110:C114)</f>
        <v>821</v>
      </c>
      <c r="D115" s="58">
        <f t="shared" si="45"/>
        <v>974</v>
      </c>
      <c r="E115" s="58">
        <f t="shared" si="45"/>
        <v>1528</v>
      </c>
      <c r="F115" s="58">
        <f t="shared" si="45"/>
        <v>1611</v>
      </c>
      <c r="G115" s="58">
        <f t="shared" si="45"/>
        <v>1299</v>
      </c>
      <c r="H115" s="58">
        <f t="shared" si="45"/>
        <v>1441</v>
      </c>
      <c r="I115" s="58">
        <f t="shared" si="45"/>
        <v>11064</v>
      </c>
      <c r="J115" s="58">
        <f>SUM(J110:J114)</f>
        <v>2768</v>
      </c>
      <c r="K115" s="58">
        <f t="shared" ref="K115:Q115" si="46">SUM(K110:K114)</f>
        <v>2138</v>
      </c>
      <c r="L115" s="58">
        <f t="shared" si="46"/>
        <v>880</v>
      </c>
      <c r="M115" s="58">
        <f t="shared" si="46"/>
        <v>1346</v>
      </c>
      <c r="N115" s="58">
        <f t="shared" si="46"/>
        <v>1510</v>
      </c>
      <c r="O115" s="58">
        <f t="shared" si="46"/>
        <v>895</v>
      </c>
      <c r="P115" s="58">
        <f t="shared" si="46"/>
        <v>1772</v>
      </c>
      <c r="Q115" s="58">
        <f t="shared" si="46"/>
        <v>11309</v>
      </c>
    </row>
    <row r="116" spans="1:19" x14ac:dyDescent="0.35">
      <c r="A116" s="37" t="s">
        <v>122</v>
      </c>
      <c r="B116" s="84">
        <v>1080</v>
      </c>
      <c r="C116" s="84">
        <v>1218</v>
      </c>
      <c r="D116" s="19">
        <v>1240</v>
      </c>
      <c r="E116" s="84">
        <v>687</v>
      </c>
      <c r="F116" s="84">
        <v>1265</v>
      </c>
      <c r="G116" s="19">
        <v>1130</v>
      </c>
      <c r="H116" s="19">
        <v>1107</v>
      </c>
      <c r="I116" s="43">
        <f>SUM(B116:H116)</f>
        <v>7727</v>
      </c>
      <c r="J116" s="61">
        <v>1236</v>
      </c>
      <c r="K116" s="61">
        <v>1238</v>
      </c>
      <c r="L116" s="84">
        <v>1243</v>
      </c>
      <c r="M116" s="19">
        <v>1371</v>
      </c>
      <c r="N116" s="84">
        <v>855</v>
      </c>
      <c r="O116" s="84">
        <v>1405</v>
      </c>
      <c r="P116" s="19">
        <v>1278</v>
      </c>
      <c r="Q116" s="88">
        <f>SUM(J116:P116)</f>
        <v>8626</v>
      </c>
    </row>
    <row r="117" spans="1:19" x14ac:dyDescent="0.35">
      <c r="A117" s="37" t="s">
        <v>112</v>
      </c>
      <c r="B117" s="36">
        <v>0</v>
      </c>
      <c r="C117" s="86">
        <v>0</v>
      </c>
      <c r="D117" s="36">
        <v>0</v>
      </c>
      <c r="E117" s="36">
        <v>0</v>
      </c>
      <c r="F117" s="86">
        <v>0</v>
      </c>
      <c r="G117" s="36">
        <v>0</v>
      </c>
      <c r="H117" s="36">
        <v>0</v>
      </c>
      <c r="I117" s="43">
        <f>SUM(B117:H117)</f>
        <v>0</v>
      </c>
      <c r="J117" s="36">
        <v>0</v>
      </c>
      <c r="K117" s="36">
        <v>0</v>
      </c>
      <c r="L117" s="86">
        <v>0</v>
      </c>
      <c r="M117" s="36">
        <v>0</v>
      </c>
      <c r="N117" s="36">
        <v>0</v>
      </c>
      <c r="O117" s="86">
        <v>0</v>
      </c>
      <c r="P117" s="36">
        <v>0</v>
      </c>
      <c r="Q117" s="88">
        <f>SUM(J117:P117)</f>
        <v>0</v>
      </c>
    </row>
    <row r="118" spans="1:19" x14ac:dyDescent="0.35">
      <c r="A118" s="37" t="s">
        <v>116</v>
      </c>
      <c r="B118" s="63">
        <v>0</v>
      </c>
      <c r="C118" s="63">
        <v>0</v>
      </c>
      <c r="D118" s="63">
        <v>0</v>
      </c>
      <c r="E118" s="63">
        <v>0</v>
      </c>
      <c r="F118" s="63">
        <v>0</v>
      </c>
      <c r="G118" s="63">
        <v>0</v>
      </c>
      <c r="H118" s="36">
        <v>77</v>
      </c>
      <c r="I118" s="43">
        <f>SUM(B118:H118)</f>
        <v>77</v>
      </c>
      <c r="J118" s="86">
        <v>0</v>
      </c>
      <c r="K118" s="86">
        <v>0</v>
      </c>
      <c r="L118" s="86">
        <v>0</v>
      </c>
      <c r="M118" s="86">
        <v>0</v>
      </c>
      <c r="N118" s="86">
        <v>0</v>
      </c>
      <c r="O118" s="86">
        <v>0</v>
      </c>
      <c r="P118" s="36">
        <v>101</v>
      </c>
      <c r="Q118" s="88">
        <f>SUM(J118:P118)</f>
        <v>101</v>
      </c>
    </row>
    <row r="119" spans="1:19" x14ac:dyDescent="0.35">
      <c r="A119" s="37" t="s">
        <v>124</v>
      </c>
      <c r="B119" s="63">
        <v>0</v>
      </c>
      <c r="C119" s="63">
        <v>0</v>
      </c>
      <c r="D119" s="63">
        <v>0</v>
      </c>
      <c r="E119" s="63">
        <v>0</v>
      </c>
      <c r="F119" s="63">
        <v>0</v>
      </c>
      <c r="G119" s="63">
        <v>0</v>
      </c>
      <c r="H119" s="36">
        <v>63</v>
      </c>
      <c r="I119" s="43">
        <f>SUM(B119:H119)</f>
        <v>63</v>
      </c>
      <c r="J119" s="86">
        <v>0</v>
      </c>
      <c r="K119" s="86">
        <v>0</v>
      </c>
      <c r="L119" s="86">
        <v>0</v>
      </c>
      <c r="M119" s="86">
        <v>0</v>
      </c>
      <c r="N119" s="86">
        <v>0</v>
      </c>
      <c r="O119" s="86">
        <v>0</v>
      </c>
      <c r="P119" s="36">
        <v>97</v>
      </c>
      <c r="Q119" s="88">
        <f>SUM(J119:P119)</f>
        <v>97</v>
      </c>
    </row>
    <row r="120" spans="1:19" x14ac:dyDescent="0.35">
      <c r="A120" s="46" t="s">
        <v>118</v>
      </c>
      <c r="B120" s="46">
        <f>SUM(B116:B119)</f>
        <v>1080</v>
      </c>
      <c r="C120" s="46">
        <f t="shared" ref="C120:H120" si="47">SUM(C116:C119)</f>
        <v>1218</v>
      </c>
      <c r="D120" s="46">
        <f t="shared" si="47"/>
        <v>1240</v>
      </c>
      <c r="E120" s="46">
        <f t="shared" si="47"/>
        <v>687</v>
      </c>
      <c r="F120" s="46">
        <f t="shared" si="47"/>
        <v>1265</v>
      </c>
      <c r="G120" s="46">
        <f t="shared" si="47"/>
        <v>1130</v>
      </c>
      <c r="H120" s="46">
        <f t="shared" si="47"/>
        <v>1247</v>
      </c>
      <c r="I120" s="46">
        <f>SUM(I116:I119)</f>
        <v>7867</v>
      </c>
      <c r="J120" s="46">
        <f>SUM(J116:J119)</f>
        <v>1236</v>
      </c>
      <c r="K120" s="46">
        <f t="shared" ref="K120:Q120" si="48">SUM(K116:K119)</f>
        <v>1238</v>
      </c>
      <c r="L120" s="46">
        <f t="shared" si="48"/>
        <v>1243</v>
      </c>
      <c r="M120" s="46">
        <f t="shared" si="48"/>
        <v>1371</v>
      </c>
      <c r="N120" s="46">
        <f t="shared" si="48"/>
        <v>855</v>
      </c>
      <c r="O120" s="46">
        <f t="shared" si="48"/>
        <v>1405</v>
      </c>
      <c r="P120" s="46">
        <f t="shared" si="48"/>
        <v>1476</v>
      </c>
      <c r="Q120" s="46">
        <f t="shared" si="48"/>
        <v>8824</v>
      </c>
    </row>
    <row r="121" spans="1:19" x14ac:dyDescent="0.35">
      <c r="A121" s="37" t="s">
        <v>99</v>
      </c>
      <c r="B121" s="36">
        <v>157</v>
      </c>
      <c r="C121" s="19">
        <v>166</v>
      </c>
      <c r="D121" s="36">
        <v>174</v>
      </c>
      <c r="E121" s="36">
        <v>185</v>
      </c>
      <c r="F121" s="19">
        <v>188</v>
      </c>
      <c r="G121" s="36">
        <v>201</v>
      </c>
      <c r="H121" s="36">
        <v>183</v>
      </c>
      <c r="I121" s="19">
        <f>SUM(B121:H121)</f>
        <v>1254</v>
      </c>
      <c r="J121" s="42">
        <v>237</v>
      </c>
      <c r="K121" s="47">
        <v>196</v>
      </c>
      <c r="L121" s="19">
        <v>169</v>
      </c>
      <c r="M121" s="36">
        <v>180</v>
      </c>
      <c r="N121" s="19">
        <v>178</v>
      </c>
      <c r="O121" s="19">
        <v>163</v>
      </c>
      <c r="P121" s="36">
        <v>877</v>
      </c>
      <c r="Q121" s="19">
        <f>SUM(J121:P121)</f>
        <v>2000</v>
      </c>
    </row>
    <row r="122" spans="1:19" x14ac:dyDescent="0.35">
      <c r="A122" s="37" t="s">
        <v>7</v>
      </c>
      <c r="B122" s="19">
        <v>2013</v>
      </c>
      <c r="C122" s="19">
        <v>1630</v>
      </c>
      <c r="D122" s="86">
        <v>1682</v>
      </c>
      <c r="E122" s="19">
        <v>1872</v>
      </c>
      <c r="F122" s="19">
        <v>1678</v>
      </c>
      <c r="G122" s="86">
        <v>1760</v>
      </c>
      <c r="H122" s="86">
        <v>1770</v>
      </c>
      <c r="I122" s="19">
        <f>SUM(B122:H122)</f>
        <v>12405</v>
      </c>
      <c r="J122" s="50">
        <v>1786</v>
      </c>
      <c r="K122" s="19">
        <v>1745</v>
      </c>
      <c r="L122" s="19">
        <v>1648</v>
      </c>
      <c r="M122" s="86">
        <v>1831</v>
      </c>
      <c r="N122" s="23">
        <v>1606</v>
      </c>
      <c r="O122" s="19">
        <v>1705</v>
      </c>
      <c r="P122" s="86">
        <v>1855</v>
      </c>
      <c r="Q122" s="19">
        <f>SUM(J122:P122)</f>
        <v>12176</v>
      </c>
      <c r="R122" s="21"/>
      <c r="S122" s="21"/>
    </row>
    <row r="123" spans="1:19" x14ac:dyDescent="0.35">
      <c r="A123" s="37" t="s">
        <v>103</v>
      </c>
      <c r="B123" s="51">
        <v>564</v>
      </c>
      <c r="C123" s="51">
        <v>750</v>
      </c>
      <c r="D123" s="51">
        <v>404</v>
      </c>
      <c r="E123" s="51">
        <v>638</v>
      </c>
      <c r="F123" s="52">
        <v>477</v>
      </c>
      <c r="G123" s="87">
        <v>598</v>
      </c>
      <c r="H123" s="87">
        <v>766</v>
      </c>
      <c r="I123" s="19">
        <f>SUM(B123:H123)</f>
        <v>4197</v>
      </c>
      <c r="J123" s="19">
        <v>571</v>
      </c>
      <c r="K123" s="19">
        <v>374</v>
      </c>
      <c r="L123" s="86">
        <v>641</v>
      </c>
      <c r="M123" s="37">
        <v>670</v>
      </c>
      <c r="N123" s="40">
        <v>614</v>
      </c>
      <c r="O123" s="86">
        <v>593</v>
      </c>
      <c r="P123" s="36">
        <v>648</v>
      </c>
      <c r="Q123" s="19">
        <f>SUM(J123:P123)</f>
        <v>4111</v>
      </c>
      <c r="S123" s="21"/>
    </row>
    <row r="124" spans="1:19" x14ac:dyDescent="0.35">
      <c r="A124" s="37" t="s">
        <v>123</v>
      </c>
      <c r="B124" s="40">
        <v>1003</v>
      </c>
      <c r="C124" s="87">
        <v>925</v>
      </c>
      <c r="D124" s="87">
        <v>960</v>
      </c>
      <c r="E124" s="87">
        <v>1050</v>
      </c>
      <c r="F124" s="87">
        <v>1011</v>
      </c>
      <c r="G124" s="87">
        <v>988</v>
      </c>
      <c r="H124" s="87">
        <v>1154</v>
      </c>
      <c r="I124" s="19">
        <f>SUM(B124:H124)</f>
        <v>7091</v>
      </c>
      <c r="J124" s="86">
        <v>1096</v>
      </c>
      <c r="K124" s="86">
        <v>1264</v>
      </c>
      <c r="L124" s="86">
        <v>1095</v>
      </c>
      <c r="M124" s="86">
        <v>1210</v>
      </c>
      <c r="N124" s="86">
        <v>781</v>
      </c>
      <c r="O124" s="86">
        <v>1152</v>
      </c>
      <c r="P124" s="86">
        <v>1189</v>
      </c>
      <c r="Q124" s="19">
        <f>SUM(J124:P124)</f>
        <v>7787</v>
      </c>
    </row>
    <row r="125" spans="1:19" x14ac:dyDescent="0.35">
      <c r="A125" s="54" t="s">
        <v>117</v>
      </c>
      <c r="B125" s="55">
        <f>SUM(B121:B124)</f>
        <v>3737</v>
      </c>
      <c r="C125" s="55">
        <f>SUM(C121:C124)</f>
        <v>3471</v>
      </c>
      <c r="D125" s="55">
        <f>SUM(D121:D124)</f>
        <v>3220</v>
      </c>
      <c r="E125" s="55">
        <f>SUM(E121:E124)</f>
        <v>3745</v>
      </c>
      <c r="F125" s="55">
        <f>SUM(F121:F124)</f>
        <v>3354</v>
      </c>
      <c r="G125" s="55">
        <f>G124+G123+G122+G121</f>
        <v>3547</v>
      </c>
      <c r="H125" s="55">
        <f t="shared" ref="H125:Q125" si="49">SUM(H121:H124)</f>
        <v>3873</v>
      </c>
      <c r="I125" s="55">
        <f t="shared" si="49"/>
        <v>24947</v>
      </c>
      <c r="J125" s="54">
        <f t="shared" si="49"/>
        <v>3690</v>
      </c>
      <c r="K125" s="54">
        <f t="shared" si="49"/>
        <v>3579</v>
      </c>
      <c r="L125" s="54">
        <f t="shared" si="49"/>
        <v>3553</v>
      </c>
      <c r="M125" s="54">
        <f t="shared" si="49"/>
        <v>3891</v>
      </c>
      <c r="N125" s="55">
        <f t="shared" si="49"/>
        <v>3179</v>
      </c>
      <c r="O125" s="54">
        <f t="shared" si="49"/>
        <v>3613</v>
      </c>
      <c r="P125" s="55">
        <f t="shared" si="49"/>
        <v>4569</v>
      </c>
      <c r="Q125" s="55">
        <f t="shared" si="49"/>
        <v>26074</v>
      </c>
    </row>
    <row r="126" spans="1:19" x14ac:dyDescent="0.35">
      <c r="A126" s="21"/>
      <c r="B126" s="67">
        <f>B125+B120+B115</f>
        <v>8207</v>
      </c>
      <c r="C126" s="67">
        <f t="shared" ref="C126:H126" si="50">C125+C120+C115</f>
        <v>5510</v>
      </c>
      <c r="D126" s="67">
        <f t="shared" si="50"/>
        <v>5434</v>
      </c>
      <c r="E126" s="67">
        <f t="shared" si="50"/>
        <v>5960</v>
      </c>
      <c r="F126" s="67">
        <f t="shared" si="50"/>
        <v>6230</v>
      </c>
      <c r="G126" s="67">
        <f t="shared" si="50"/>
        <v>5976</v>
      </c>
      <c r="H126" s="67">
        <f t="shared" si="50"/>
        <v>6561</v>
      </c>
      <c r="I126" s="67">
        <f t="shared" ref="I126:Q126" si="51">I115+I120+I125</f>
        <v>43878</v>
      </c>
      <c r="J126" s="21">
        <f t="shared" si="51"/>
        <v>7694</v>
      </c>
      <c r="K126" s="21">
        <f t="shared" si="51"/>
        <v>6955</v>
      </c>
      <c r="L126" s="21">
        <f t="shared" si="51"/>
        <v>5676</v>
      </c>
      <c r="M126" s="21">
        <f t="shared" si="51"/>
        <v>6608</v>
      </c>
      <c r="N126" s="67">
        <f t="shared" si="51"/>
        <v>5544</v>
      </c>
      <c r="O126" s="21">
        <f t="shared" si="51"/>
        <v>5913</v>
      </c>
      <c r="P126" s="21">
        <f t="shared" si="51"/>
        <v>7817</v>
      </c>
      <c r="Q126" s="67">
        <f t="shared" si="51"/>
        <v>46207</v>
      </c>
    </row>
    <row r="127" spans="1:19" x14ac:dyDescent="0.35">
      <c r="A127" s="21"/>
      <c r="B127" s="67">
        <f>production!B116</f>
        <v>0</v>
      </c>
      <c r="C127" s="67">
        <f>production!C116</f>
        <v>0</v>
      </c>
      <c r="D127" s="67">
        <f>production!D116</f>
        <v>0</v>
      </c>
      <c r="E127" s="67">
        <f>production!E116</f>
        <v>0</v>
      </c>
      <c r="F127" s="67">
        <f>production!F116</f>
        <v>0</v>
      </c>
      <c r="G127" s="67">
        <f>production!G116</f>
        <v>0</v>
      </c>
      <c r="H127" s="67">
        <f>production!H116</f>
        <v>0</v>
      </c>
      <c r="I127" s="67">
        <f>SUM(B127:H127)</f>
        <v>0</v>
      </c>
      <c r="J127" s="67">
        <f>production!J116</f>
        <v>0</v>
      </c>
      <c r="K127" s="67">
        <f>production!K116</f>
        <v>0</v>
      </c>
      <c r="L127" s="67">
        <f>production!L116</f>
        <v>0</v>
      </c>
      <c r="M127" s="67">
        <f>production!M116</f>
        <v>0</v>
      </c>
      <c r="N127" s="67">
        <f>production!N116</f>
        <v>0</v>
      </c>
      <c r="O127" s="67">
        <f>production!O116</f>
        <v>0</v>
      </c>
      <c r="P127" s="67">
        <f>production!P116</f>
        <v>0</v>
      </c>
      <c r="Q127" s="67">
        <f>production!Q116</f>
        <v>0</v>
      </c>
    </row>
    <row r="128" spans="1:19" x14ac:dyDescent="0.35">
      <c r="A128" s="21"/>
      <c r="B128" s="21">
        <f t="shared" ref="B128:I128" si="52">B127-B126</f>
        <v>-8207</v>
      </c>
      <c r="C128" s="21">
        <f t="shared" si="52"/>
        <v>-5510</v>
      </c>
      <c r="D128" s="21">
        <f t="shared" si="52"/>
        <v>-5434</v>
      </c>
      <c r="E128" s="21">
        <f t="shared" si="52"/>
        <v>-5960</v>
      </c>
      <c r="F128" s="21">
        <f t="shared" si="52"/>
        <v>-6230</v>
      </c>
      <c r="G128" s="67">
        <f t="shared" si="52"/>
        <v>-5976</v>
      </c>
      <c r="H128" s="21">
        <f t="shared" si="52"/>
        <v>-6561</v>
      </c>
      <c r="I128" s="67">
        <f t="shared" si="52"/>
        <v>-43878</v>
      </c>
      <c r="J128" s="21">
        <f t="shared" ref="J128:Q128" si="53">J127-J126</f>
        <v>-7694</v>
      </c>
      <c r="K128" s="21">
        <f t="shared" si="53"/>
        <v>-6955</v>
      </c>
      <c r="L128" s="21">
        <f t="shared" si="53"/>
        <v>-5676</v>
      </c>
      <c r="M128" s="21">
        <f t="shared" si="53"/>
        <v>-6608</v>
      </c>
      <c r="N128" s="21">
        <f t="shared" si="53"/>
        <v>-5544</v>
      </c>
      <c r="O128" s="21">
        <f t="shared" si="53"/>
        <v>-5913</v>
      </c>
      <c r="P128" s="21">
        <f t="shared" si="53"/>
        <v>-7817</v>
      </c>
      <c r="Q128" s="21">
        <f t="shared" si="53"/>
        <v>-46207</v>
      </c>
    </row>
    <row r="130" spans="1:17" x14ac:dyDescent="0.35">
      <c r="A130" s="33" t="s">
        <v>1</v>
      </c>
      <c r="B130" s="62" t="s">
        <v>563</v>
      </c>
      <c r="C130" s="62" t="s">
        <v>564</v>
      </c>
      <c r="D130" s="62" t="s">
        <v>565</v>
      </c>
      <c r="E130" s="62" t="s">
        <v>566</v>
      </c>
      <c r="F130" s="62" t="s">
        <v>567</v>
      </c>
      <c r="G130" s="62" t="s">
        <v>568</v>
      </c>
      <c r="H130" s="62" t="s">
        <v>570</v>
      </c>
      <c r="I130" s="35" t="s">
        <v>579</v>
      </c>
      <c r="J130" s="62" t="s">
        <v>571</v>
      </c>
      <c r="K130" s="62" t="s">
        <v>572</v>
      </c>
      <c r="L130" s="62" t="s">
        <v>573</v>
      </c>
      <c r="M130" s="62" t="s">
        <v>574</v>
      </c>
      <c r="N130" s="62" t="s">
        <v>575</v>
      </c>
      <c r="O130" s="62" t="s">
        <v>576</v>
      </c>
      <c r="P130" s="62" t="s">
        <v>578</v>
      </c>
      <c r="Q130" s="35" t="s">
        <v>580</v>
      </c>
    </row>
    <row r="131" spans="1:17" x14ac:dyDescent="0.35">
      <c r="A131" s="37" t="s">
        <v>2</v>
      </c>
      <c r="B131" s="36">
        <v>183</v>
      </c>
      <c r="C131" s="19">
        <v>257</v>
      </c>
      <c r="D131" s="36">
        <v>258</v>
      </c>
      <c r="E131" s="36">
        <v>343</v>
      </c>
      <c r="F131" s="19">
        <v>185</v>
      </c>
      <c r="G131" s="36">
        <v>264</v>
      </c>
      <c r="H131" s="36">
        <v>303</v>
      </c>
      <c r="I131" s="19">
        <f>SUM(B131:H131)</f>
        <v>1793</v>
      </c>
      <c r="J131" s="37">
        <v>279</v>
      </c>
      <c r="K131" s="19">
        <v>211</v>
      </c>
      <c r="L131" s="19">
        <v>341</v>
      </c>
      <c r="M131" s="36">
        <v>184</v>
      </c>
      <c r="N131" s="36">
        <v>237</v>
      </c>
      <c r="O131" s="19">
        <v>286</v>
      </c>
      <c r="P131" s="36">
        <v>233</v>
      </c>
      <c r="Q131" s="19">
        <f>SUM(J131:P131)</f>
        <v>1771</v>
      </c>
    </row>
    <row r="132" spans="1:17" x14ac:dyDescent="0.35">
      <c r="A132" s="37" t="s">
        <v>121</v>
      </c>
      <c r="B132" s="19">
        <v>1218</v>
      </c>
      <c r="C132" s="19">
        <v>944</v>
      </c>
      <c r="D132" s="36">
        <v>804</v>
      </c>
      <c r="E132" s="19">
        <v>665</v>
      </c>
      <c r="F132" s="19">
        <v>946</v>
      </c>
      <c r="G132" s="36">
        <v>948</v>
      </c>
      <c r="H132" s="36">
        <v>1111</v>
      </c>
      <c r="I132" s="19">
        <f>SUM(B132:H132)</f>
        <v>6636</v>
      </c>
      <c r="J132" s="36">
        <v>605</v>
      </c>
      <c r="K132" s="19">
        <v>934</v>
      </c>
      <c r="L132" s="19">
        <v>1238</v>
      </c>
      <c r="M132" s="36">
        <v>1008</v>
      </c>
      <c r="N132" s="19">
        <v>863</v>
      </c>
      <c r="O132" s="19">
        <v>1046</v>
      </c>
      <c r="P132" s="36">
        <v>920</v>
      </c>
      <c r="Q132" s="19">
        <f>SUM(J132:P132)</f>
        <v>6614</v>
      </c>
    </row>
    <row r="133" spans="1:17" x14ac:dyDescent="0.35">
      <c r="A133" s="37" t="s">
        <v>100</v>
      </c>
      <c r="B133" s="19">
        <v>131</v>
      </c>
      <c r="C133" s="19">
        <v>226</v>
      </c>
      <c r="D133" s="19">
        <v>6</v>
      </c>
      <c r="E133" s="19">
        <v>1</v>
      </c>
      <c r="F133" s="19">
        <v>0</v>
      </c>
      <c r="G133" s="19">
        <v>0</v>
      </c>
      <c r="H133" s="19">
        <v>0</v>
      </c>
      <c r="I133" s="19">
        <f>SUM(B133:H133)</f>
        <v>364</v>
      </c>
      <c r="J133" s="23">
        <v>0</v>
      </c>
      <c r="K133" s="37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f>SUM(J133:P133)</f>
        <v>0</v>
      </c>
    </row>
    <row r="134" spans="1:17" x14ac:dyDescent="0.35">
      <c r="A134" s="37" t="s">
        <v>115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135</v>
      </c>
      <c r="I134" s="19">
        <f>SUM(B134:H134)</f>
        <v>135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56</v>
      </c>
      <c r="Q134" s="19">
        <f>SUM(J134:P134)</f>
        <v>56</v>
      </c>
    </row>
    <row r="135" spans="1:17" x14ac:dyDescent="0.35">
      <c r="A135" s="37" t="s">
        <v>125</v>
      </c>
      <c r="B135" s="19">
        <v>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f>SUM(B135:H135)</f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f>SUM(J135:P135)</f>
        <v>0</v>
      </c>
    </row>
    <row r="136" spans="1:17" x14ac:dyDescent="0.35">
      <c r="A136" s="58" t="s">
        <v>119</v>
      </c>
      <c r="B136" s="58">
        <f>SUM(B131:B135)</f>
        <v>1532</v>
      </c>
      <c r="C136" s="58">
        <f t="shared" ref="C136:I136" si="54">SUM(C131:C135)</f>
        <v>1427</v>
      </c>
      <c r="D136" s="58">
        <f t="shared" si="54"/>
        <v>1068</v>
      </c>
      <c r="E136" s="58">
        <f t="shared" si="54"/>
        <v>1009</v>
      </c>
      <c r="F136" s="58">
        <f t="shared" si="54"/>
        <v>1131</v>
      </c>
      <c r="G136" s="58">
        <f t="shared" si="54"/>
        <v>1212</v>
      </c>
      <c r="H136" s="58">
        <f t="shared" si="54"/>
        <v>1549</v>
      </c>
      <c r="I136" s="58">
        <f t="shared" si="54"/>
        <v>8928</v>
      </c>
      <c r="J136" s="58">
        <f>SUM(J131:J135)</f>
        <v>884</v>
      </c>
      <c r="K136" s="58">
        <f t="shared" ref="K136:Q136" si="55">SUM(K131:K135)</f>
        <v>1145</v>
      </c>
      <c r="L136" s="58">
        <f t="shared" si="55"/>
        <v>1579</v>
      </c>
      <c r="M136" s="58">
        <f t="shared" si="55"/>
        <v>1192</v>
      </c>
      <c r="N136" s="58">
        <f t="shared" si="55"/>
        <v>1100</v>
      </c>
      <c r="O136" s="58">
        <f t="shared" si="55"/>
        <v>1332</v>
      </c>
      <c r="P136" s="58">
        <f t="shared" si="55"/>
        <v>1209</v>
      </c>
      <c r="Q136" s="58">
        <f t="shared" si="55"/>
        <v>8441</v>
      </c>
    </row>
    <row r="137" spans="1:17" x14ac:dyDescent="0.35">
      <c r="A137" s="37" t="s">
        <v>122</v>
      </c>
      <c r="B137" s="84">
        <v>524</v>
      </c>
      <c r="C137" s="84">
        <v>1297</v>
      </c>
      <c r="D137" s="19">
        <v>1352</v>
      </c>
      <c r="E137" s="84">
        <v>1491</v>
      </c>
      <c r="F137" s="84">
        <v>1311</v>
      </c>
      <c r="G137" s="19">
        <v>1405</v>
      </c>
      <c r="H137" s="19">
        <v>1366</v>
      </c>
      <c r="I137" s="43">
        <f>SUM(B137:H137)</f>
        <v>8746</v>
      </c>
      <c r="J137" s="61">
        <v>1411</v>
      </c>
      <c r="K137" s="61">
        <v>1431</v>
      </c>
      <c r="L137" s="84">
        <v>1285</v>
      </c>
      <c r="M137" s="19">
        <v>1288</v>
      </c>
      <c r="N137" s="84">
        <v>1280</v>
      </c>
      <c r="O137" s="84">
        <v>1196</v>
      </c>
      <c r="P137" s="19">
        <v>1021</v>
      </c>
      <c r="Q137" s="88">
        <f>SUM(J137:P137)</f>
        <v>8912</v>
      </c>
    </row>
    <row r="138" spans="1:17" x14ac:dyDescent="0.35">
      <c r="A138" s="37" t="s">
        <v>112</v>
      </c>
      <c r="B138" s="36">
        <v>0</v>
      </c>
      <c r="C138" s="86">
        <v>0</v>
      </c>
      <c r="D138" s="36">
        <v>0</v>
      </c>
      <c r="E138" s="36">
        <v>0</v>
      </c>
      <c r="F138" s="86">
        <v>0</v>
      </c>
      <c r="G138" s="36">
        <v>0</v>
      </c>
      <c r="H138" s="36">
        <v>0</v>
      </c>
      <c r="I138" s="43">
        <f>SUM(B138:H138)</f>
        <v>0</v>
      </c>
      <c r="J138" s="36">
        <v>0</v>
      </c>
      <c r="K138" s="36">
        <v>0</v>
      </c>
      <c r="L138" s="86">
        <v>0</v>
      </c>
      <c r="M138" s="36">
        <v>0</v>
      </c>
      <c r="N138" s="36">
        <v>0</v>
      </c>
      <c r="O138" s="86">
        <v>0</v>
      </c>
      <c r="P138" s="36">
        <v>0</v>
      </c>
      <c r="Q138" s="88">
        <f>SUM(J138:P138)</f>
        <v>0</v>
      </c>
    </row>
    <row r="139" spans="1:17" x14ac:dyDescent="0.35">
      <c r="A139" s="37" t="s">
        <v>116</v>
      </c>
      <c r="B139" s="63">
        <v>0</v>
      </c>
      <c r="C139" s="63">
        <v>0</v>
      </c>
      <c r="D139" s="63">
        <v>0</v>
      </c>
      <c r="E139" s="63">
        <v>0</v>
      </c>
      <c r="F139" s="63">
        <v>0</v>
      </c>
      <c r="G139" s="63">
        <v>0</v>
      </c>
      <c r="H139" s="36">
        <v>92</v>
      </c>
      <c r="I139" s="43">
        <f>SUM(B139:H139)</f>
        <v>92</v>
      </c>
      <c r="J139" s="86">
        <v>0</v>
      </c>
      <c r="K139" s="86">
        <v>0</v>
      </c>
      <c r="L139" s="86">
        <v>0</v>
      </c>
      <c r="M139" s="86">
        <v>0</v>
      </c>
      <c r="N139" s="86">
        <v>0</v>
      </c>
      <c r="O139" s="86">
        <v>0</v>
      </c>
      <c r="P139" s="36">
        <v>13</v>
      </c>
      <c r="Q139" s="88">
        <f>SUM(J139:P139)</f>
        <v>13</v>
      </c>
    </row>
    <row r="140" spans="1:17" x14ac:dyDescent="0.35">
      <c r="A140" s="37" t="s">
        <v>124</v>
      </c>
      <c r="B140" s="63">
        <v>0</v>
      </c>
      <c r="C140" s="63">
        <v>0</v>
      </c>
      <c r="D140" s="63">
        <v>0</v>
      </c>
      <c r="E140" s="63">
        <v>0</v>
      </c>
      <c r="F140" s="63">
        <v>0</v>
      </c>
      <c r="G140" s="63">
        <v>0</v>
      </c>
      <c r="H140" s="36">
        <v>68</v>
      </c>
      <c r="I140" s="43">
        <f>SUM(B140:H140)</f>
        <v>68</v>
      </c>
      <c r="J140" s="86">
        <v>0</v>
      </c>
      <c r="K140" s="86">
        <v>0</v>
      </c>
      <c r="L140" s="86">
        <v>0</v>
      </c>
      <c r="M140" s="86">
        <v>0</v>
      </c>
      <c r="N140" s="86">
        <v>0</v>
      </c>
      <c r="O140" s="86">
        <v>0</v>
      </c>
      <c r="P140" s="36">
        <v>84</v>
      </c>
      <c r="Q140" s="88">
        <f>SUM(J140:P140)</f>
        <v>84</v>
      </c>
    </row>
    <row r="141" spans="1:17" x14ac:dyDescent="0.35">
      <c r="A141" s="46" t="s">
        <v>118</v>
      </c>
      <c r="B141" s="46">
        <f>SUM(B137:B140)</f>
        <v>524</v>
      </c>
      <c r="C141" s="46">
        <f t="shared" ref="C141:H141" si="56">SUM(C137:C140)</f>
        <v>1297</v>
      </c>
      <c r="D141" s="46">
        <f t="shared" si="56"/>
        <v>1352</v>
      </c>
      <c r="E141" s="46">
        <f t="shared" si="56"/>
        <v>1491</v>
      </c>
      <c r="F141" s="46">
        <f t="shared" si="56"/>
        <v>1311</v>
      </c>
      <c r="G141" s="46">
        <f t="shared" si="56"/>
        <v>1405</v>
      </c>
      <c r="H141" s="46">
        <f t="shared" si="56"/>
        <v>1526</v>
      </c>
      <c r="I141" s="46">
        <f>SUM(I137:I140)</f>
        <v>8906</v>
      </c>
      <c r="J141" s="46">
        <f>SUM(J137:J140)</f>
        <v>1411</v>
      </c>
      <c r="K141" s="46">
        <f t="shared" ref="K141:Q141" si="57">SUM(K137:K140)</f>
        <v>1431</v>
      </c>
      <c r="L141" s="46">
        <f t="shared" si="57"/>
        <v>1285</v>
      </c>
      <c r="M141" s="46">
        <f t="shared" si="57"/>
        <v>1288</v>
      </c>
      <c r="N141" s="46">
        <f t="shared" si="57"/>
        <v>1280</v>
      </c>
      <c r="O141" s="46">
        <f t="shared" si="57"/>
        <v>1196</v>
      </c>
      <c r="P141" s="46">
        <f t="shared" si="57"/>
        <v>1118</v>
      </c>
      <c r="Q141" s="46">
        <f t="shared" si="57"/>
        <v>9009</v>
      </c>
    </row>
    <row r="142" spans="1:17" x14ac:dyDescent="0.35">
      <c r="A142" s="37" t="s">
        <v>99</v>
      </c>
      <c r="B142" s="36">
        <v>176</v>
      </c>
      <c r="C142" s="19">
        <v>872</v>
      </c>
      <c r="D142" s="36">
        <v>909</v>
      </c>
      <c r="E142" s="36">
        <v>162</v>
      </c>
      <c r="F142" s="19">
        <v>185</v>
      </c>
      <c r="G142" s="36">
        <v>153</v>
      </c>
      <c r="H142" s="36">
        <v>196</v>
      </c>
      <c r="I142" s="19">
        <f>SUM(B142:H142)</f>
        <v>2653</v>
      </c>
      <c r="J142" s="42">
        <v>173</v>
      </c>
      <c r="K142" s="47">
        <v>105</v>
      </c>
      <c r="L142" s="19">
        <v>180</v>
      </c>
      <c r="M142" s="36">
        <v>181</v>
      </c>
      <c r="N142" s="19">
        <v>139</v>
      </c>
      <c r="O142" s="19">
        <v>207</v>
      </c>
      <c r="P142" s="36">
        <v>216</v>
      </c>
      <c r="Q142" s="19">
        <f>SUM(J142:P142)</f>
        <v>1201</v>
      </c>
    </row>
    <row r="143" spans="1:17" x14ac:dyDescent="0.35">
      <c r="A143" s="37" t="s">
        <v>7</v>
      </c>
      <c r="B143" s="19">
        <v>1875</v>
      </c>
      <c r="C143" s="19">
        <v>1828</v>
      </c>
      <c r="D143" s="86">
        <v>1851</v>
      </c>
      <c r="E143" s="19">
        <v>1928</v>
      </c>
      <c r="F143" s="19">
        <v>1774</v>
      </c>
      <c r="G143" s="86">
        <v>1695</v>
      </c>
      <c r="H143" s="86">
        <v>1650</v>
      </c>
      <c r="I143" s="19">
        <f>SUM(B143:H143)</f>
        <v>12601</v>
      </c>
      <c r="J143" s="50">
        <v>1758</v>
      </c>
      <c r="K143" s="19">
        <v>1674</v>
      </c>
      <c r="L143" s="19">
        <v>1488</v>
      </c>
      <c r="M143" s="86">
        <v>1252</v>
      </c>
      <c r="N143" s="23">
        <v>1253</v>
      </c>
      <c r="O143" s="19">
        <v>1289</v>
      </c>
      <c r="P143" s="86">
        <v>1249</v>
      </c>
      <c r="Q143" s="19">
        <f>SUM(J143:P143)</f>
        <v>9963</v>
      </c>
    </row>
    <row r="144" spans="1:17" x14ac:dyDescent="0.35">
      <c r="A144" s="37" t="s">
        <v>103</v>
      </c>
      <c r="B144" s="51">
        <v>591</v>
      </c>
      <c r="C144" s="51">
        <v>720</v>
      </c>
      <c r="D144" s="51">
        <v>1851</v>
      </c>
      <c r="E144" s="51">
        <v>632</v>
      </c>
      <c r="F144" s="52">
        <v>664</v>
      </c>
      <c r="G144" s="87">
        <v>563</v>
      </c>
      <c r="H144" s="87">
        <v>571</v>
      </c>
      <c r="I144" s="19">
        <f>SUM(B144:H144)</f>
        <v>5592</v>
      </c>
      <c r="J144" s="19">
        <v>555</v>
      </c>
      <c r="K144" s="19">
        <v>955</v>
      </c>
      <c r="L144" s="86">
        <v>661</v>
      </c>
      <c r="M144" s="37">
        <v>645</v>
      </c>
      <c r="N144" s="40">
        <v>707</v>
      </c>
      <c r="O144" s="86">
        <v>689</v>
      </c>
      <c r="P144" s="36">
        <v>686</v>
      </c>
      <c r="Q144" s="19">
        <f>SUM(J144:P144)</f>
        <v>4898</v>
      </c>
    </row>
    <row r="145" spans="1:17" x14ac:dyDescent="0.35">
      <c r="A145" s="37" t="s">
        <v>123</v>
      </c>
      <c r="B145" s="40">
        <v>602</v>
      </c>
      <c r="C145" s="87">
        <v>1110</v>
      </c>
      <c r="D145" s="87">
        <v>1119</v>
      </c>
      <c r="E145" s="87">
        <v>1105</v>
      </c>
      <c r="F145" s="87">
        <v>982</v>
      </c>
      <c r="G145" s="87">
        <v>1065</v>
      </c>
      <c r="H145" s="87">
        <v>1048</v>
      </c>
      <c r="I145" s="19">
        <f>SUM(B145:H145)</f>
        <v>7031</v>
      </c>
      <c r="J145" s="86">
        <v>1028</v>
      </c>
      <c r="K145" s="86">
        <v>1037</v>
      </c>
      <c r="L145" s="86">
        <v>916</v>
      </c>
      <c r="M145" s="86">
        <v>1084</v>
      </c>
      <c r="N145" s="86">
        <v>958</v>
      </c>
      <c r="O145" s="86">
        <v>924</v>
      </c>
      <c r="P145" s="86">
        <v>884</v>
      </c>
      <c r="Q145" s="19">
        <f>SUM(J145:P145)</f>
        <v>6831</v>
      </c>
    </row>
    <row r="146" spans="1:17" x14ac:dyDescent="0.35">
      <c r="A146" s="54" t="s">
        <v>117</v>
      </c>
      <c r="B146" s="55">
        <f>SUM(B142:B145)</f>
        <v>3244</v>
      </c>
      <c r="C146" s="55">
        <f>SUM(C142:C145)</f>
        <v>4530</v>
      </c>
      <c r="D146" s="55">
        <f>SUM(D142:D145)</f>
        <v>5730</v>
      </c>
      <c r="E146" s="55">
        <f>SUM(E142:E145)</f>
        <v>3827</v>
      </c>
      <c r="F146" s="55">
        <f>SUM(F142:F145)</f>
        <v>3605</v>
      </c>
      <c r="G146" s="55">
        <f>G145+G144+G143+G142</f>
        <v>3476</v>
      </c>
      <c r="H146" s="55">
        <f t="shared" ref="H146:Q146" si="58">SUM(H142:H145)</f>
        <v>3465</v>
      </c>
      <c r="I146" s="55">
        <f t="shared" si="58"/>
        <v>27877</v>
      </c>
      <c r="J146" s="54">
        <f t="shared" si="58"/>
        <v>3514</v>
      </c>
      <c r="K146" s="54">
        <f t="shared" si="58"/>
        <v>3771</v>
      </c>
      <c r="L146" s="54">
        <f t="shared" si="58"/>
        <v>3245</v>
      </c>
      <c r="M146" s="54">
        <f t="shared" si="58"/>
        <v>3162</v>
      </c>
      <c r="N146" s="55">
        <f t="shared" si="58"/>
        <v>3057</v>
      </c>
      <c r="O146" s="54">
        <f t="shared" si="58"/>
        <v>3109</v>
      </c>
      <c r="P146" s="55">
        <f t="shared" si="58"/>
        <v>3035</v>
      </c>
      <c r="Q146" s="55">
        <f t="shared" si="58"/>
        <v>22893</v>
      </c>
    </row>
    <row r="147" spans="1:17" x14ac:dyDescent="0.35">
      <c r="A147" s="21"/>
      <c r="B147" s="67">
        <f>B146+B141+B136</f>
        <v>5300</v>
      </c>
      <c r="C147" s="67">
        <f t="shared" ref="C147:H147" si="59">C146+C141+C136</f>
        <v>7254</v>
      </c>
      <c r="D147" s="67">
        <f t="shared" si="59"/>
        <v>8150</v>
      </c>
      <c r="E147" s="67">
        <f t="shared" si="59"/>
        <v>6327</v>
      </c>
      <c r="F147" s="67">
        <f t="shared" si="59"/>
        <v>6047</v>
      </c>
      <c r="G147" s="67">
        <f t="shared" si="59"/>
        <v>6093</v>
      </c>
      <c r="H147" s="67">
        <f t="shared" si="59"/>
        <v>6540</v>
      </c>
      <c r="I147" s="67">
        <f t="shared" ref="I147:Q147" si="60">I136+I141+I146</f>
        <v>45711</v>
      </c>
      <c r="J147" s="21">
        <f t="shared" si="60"/>
        <v>5809</v>
      </c>
      <c r="K147" s="21">
        <f t="shared" si="60"/>
        <v>6347</v>
      </c>
      <c r="L147" s="21">
        <f t="shared" si="60"/>
        <v>6109</v>
      </c>
      <c r="M147" s="21">
        <f t="shared" si="60"/>
        <v>5642</v>
      </c>
      <c r="N147" s="67">
        <f t="shared" si="60"/>
        <v>5437</v>
      </c>
      <c r="O147" s="21">
        <f t="shared" si="60"/>
        <v>5637</v>
      </c>
      <c r="P147" s="21">
        <f t="shared" si="60"/>
        <v>5362</v>
      </c>
      <c r="Q147" s="67">
        <f t="shared" si="60"/>
        <v>40343</v>
      </c>
    </row>
    <row r="148" spans="1:17" x14ac:dyDescent="0.35">
      <c r="A148" s="21"/>
      <c r="B148" s="67">
        <f>production!B137</f>
        <v>211</v>
      </c>
      <c r="C148" s="67">
        <f>production!C137</f>
        <v>215</v>
      </c>
      <c r="D148" s="67">
        <f>production!D137</f>
        <v>140</v>
      </c>
      <c r="E148" s="67">
        <f>production!E137</f>
        <v>212</v>
      </c>
      <c r="F148" s="67">
        <f>production!F137</f>
        <v>169</v>
      </c>
      <c r="G148" s="67">
        <f>production!G137</f>
        <v>144</v>
      </c>
      <c r="H148" s="67">
        <f>production!H137</f>
        <v>173</v>
      </c>
      <c r="I148" s="67">
        <f>SUM(B148:H148)</f>
        <v>1264</v>
      </c>
      <c r="J148" s="67">
        <f>production!J137</f>
        <v>190</v>
      </c>
      <c r="K148" s="67">
        <f>production!K137</f>
        <v>100</v>
      </c>
      <c r="L148" s="67">
        <f>production!L137</f>
        <v>188</v>
      </c>
      <c r="M148" s="67">
        <f>production!M137</f>
        <v>211</v>
      </c>
      <c r="N148" s="67">
        <f>production!N137</f>
        <v>187</v>
      </c>
      <c r="O148" s="67">
        <f>production!O137</f>
        <v>139</v>
      </c>
      <c r="P148" s="67">
        <f>production!P137</f>
        <v>0</v>
      </c>
      <c r="Q148" s="67">
        <f>production!Q137</f>
        <v>1015</v>
      </c>
    </row>
    <row r="149" spans="1:17" x14ac:dyDescent="0.35">
      <c r="A149" s="21"/>
      <c r="B149" s="21">
        <f t="shared" ref="B149:Q149" si="61">B148-B147</f>
        <v>-5089</v>
      </c>
      <c r="C149" s="21">
        <f t="shared" si="61"/>
        <v>-7039</v>
      </c>
      <c r="D149" s="21">
        <f t="shared" si="61"/>
        <v>-8010</v>
      </c>
      <c r="E149" s="21">
        <f t="shared" si="61"/>
        <v>-6115</v>
      </c>
      <c r="F149" s="21">
        <f t="shared" si="61"/>
        <v>-5878</v>
      </c>
      <c r="G149" s="67">
        <f t="shared" si="61"/>
        <v>-5949</v>
      </c>
      <c r="H149" s="21">
        <f t="shared" si="61"/>
        <v>-6367</v>
      </c>
      <c r="I149" s="67">
        <f t="shared" si="61"/>
        <v>-44447</v>
      </c>
      <c r="J149" s="21">
        <f t="shared" si="61"/>
        <v>-5619</v>
      </c>
      <c r="K149" s="21">
        <f t="shared" si="61"/>
        <v>-6247</v>
      </c>
      <c r="L149" s="21">
        <f t="shared" si="61"/>
        <v>-5921</v>
      </c>
      <c r="M149" s="21">
        <f t="shared" si="61"/>
        <v>-5431</v>
      </c>
      <c r="N149" s="21">
        <f t="shared" si="61"/>
        <v>-5250</v>
      </c>
      <c r="O149" s="21">
        <f t="shared" si="61"/>
        <v>-5498</v>
      </c>
      <c r="P149" s="21">
        <f t="shared" si="61"/>
        <v>-5362</v>
      </c>
      <c r="Q149" s="21">
        <f t="shared" si="61"/>
        <v>-39328</v>
      </c>
    </row>
    <row r="151" spans="1:17" x14ac:dyDescent="0.35">
      <c r="A151" s="33" t="s">
        <v>1</v>
      </c>
      <c r="B151" s="62" t="s">
        <v>631</v>
      </c>
      <c r="C151" s="62" t="s">
        <v>632</v>
      </c>
      <c r="D151" s="62" t="s">
        <v>633</v>
      </c>
      <c r="E151" s="62" t="s">
        <v>634</v>
      </c>
      <c r="F151" s="62" t="s">
        <v>635</v>
      </c>
      <c r="G151" s="62" t="s">
        <v>636</v>
      </c>
      <c r="H151" s="62" t="s">
        <v>637</v>
      </c>
      <c r="I151" s="35" t="s">
        <v>647</v>
      </c>
      <c r="J151" s="62" t="s">
        <v>639</v>
      </c>
      <c r="K151" s="62" t="s">
        <v>640</v>
      </c>
      <c r="L151" s="62" t="s">
        <v>641</v>
      </c>
      <c r="M151" s="62" t="s">
        <v>642</v>
      </c>
      <c r="N151" s="62" t="s">
        <v>643</v>
      </c>
      <c r="O151" s="62" t="s">
        <v>644</v>
      </c>
      <c r="P151" s="62" t="s">
        <v>645</v>
      </c>
      <c r="Q151" s="35" t="s">
        <v>648</v>
      </c>
    </row>
    <row r="152" spans="1:17" x14ac:dyDescent="0.35">
      <c r="A152" s="37" t="s">
        <v>2</v>
      </c>
      <c r="B152" s="36">
        <v>211</v>
      </c>
      <c r="C152" s="19">
        <v>215</v>
      </c>
      <c r="D152" s="36">
        <v>140</v>
      </c>
      <c r="E152" s="36">
        <v>212</v>
      </c>
      <c r="F152" s="19">
        <v>169</v>
      </c>
      <c r="G152" s="36">
        <v>144</v>
      </c>
      <c r="H152" s="36">
        <v>173</v>
      </c>
      <c r="I152" s="19">
        <f>SUM(B152:H152)</f>
        <v>1264</v>
      </c>
      <c r="J152" s="37">
        <v>190</v>
      </c>
      <c r="K152" s="19">
        <v>100</v>
      </c>
      <c r="L152" s="19">
        <v>188</v>
      </c>
      <c r="M152" s="36">
        <v>211</v>
      </c>
      <c r="N152" s="36">
        <v>187</v>
      </c>
      <c r="O152" s="19">
        <v>139</v>
      </c>
      <c r="P152" s="36">
        <v>0</v>
      </c>
      <c r="Q152" s="19">
        <f>SUM(J152:P152)</f>
        <v>1015</v>
      </c>
    </row>
    <row r="153" spans="1:17" x14ac:dyDescent="0.35">
      <c r="A153" s="37" t="s">
        <v>121</v>
      </c>
      <c r="B153" s="19">
        <v>800</v>
      </c>
      <c r="C153" s="19">
        <v>1048</v>
      </c>
      <c r="D153" s="36">
        <v>1014</v>
      </c>
      <c r="E153" s="19">
        <v>888</v>
      </c>
      <c r="F153" s="19">
        <v>768</v>
      </c>
      <c r="G153" s="36">
        <v>918</v>
      </c>
      <c r="H153" s="36">
        <v>806</v>
      </c>
      <c r="I153" s="19">
        <f>SUM(B153:H153)</f>
        <v>6242</v>
      </c>
      <c r="J153" s="36">
        <v>0</v>
      </c>
      <c r="K153" s="19">
        <v>700</v>
      </c>
      <c r="L153" s="19">
        <v>907</v>
      </c>
      <c r="M153" s="36">
        <v>910</v>
      </c>
      <c r="N153" s="19">
        <v>776</v>
      </c>
      <c r="O153" s="19">
        <v>1094</v>
      </c>
      <c r="P153" s="36">
        <v>740</v>
      </c>
      <c r="Q153" s="19">
        <f>SUM(J153:P153)</f>
        <v>5127</v>
      </c>
    </row>
    <row r="154" spans="1:17" x14ac:dyDescent="0.35">
      <c r="A154" s="37" t="s">
        <v>100</v>
      </c>
      <c r="B154" s="19">
        <v>290</v>
      </c>
      <c r="C154" s="19">
        <v>171</v>
      </c>
      <c r="D154" s="19">
        <v>77</v>
      </c>
      <c r="E154" s="19">
        <v>122</v>
      </c>
      <c r="F154" s="19">
        <v>183</v>
      </c>
      <c r="G154" s="19">
        <v>128</v>
      </c>
      <c r="H154" s="19">
        <v>157</v>
      </c>
      <c r="I154" s="19">
        <f>SUM(B154:H154)</f>
        <v>1128</v>
      </c>
      <c r="J154" s="23">
        <v>146</v>
      </c>
      <c r="K154" s="37">
        <v>159</v>
      </c>
      <c r="L154" s="19">
        <v>147</v>
      </c>
      <c r="M154" s="19">
        <v>129</v>
      </c>
      <c r="N154" s="19">
        <v>0</v>
      </c>
      <c r="O154" s="19">
        <v>0</v>
      </c>
      <c r="P154" s="19">
        <v>182</v>
      </c>
      <c r="Q154" s="19">
        <f>SUM(J154:P154)</f>
        <v>763</v>
      </c>
    </row>
    <row r="155" spans="1:17" x14ac:dyDescent="0.35">
      <c r="A155" s="37" t="s">
        <v>115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f>SUM(B155:H155)</f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37</v>
      </c>
      <c r="Q155" s="19">
        <f>SUM(J155:P155)</f>
        <v>37</v>
      </c>
    </row>
    <row r="156" spans="1:17" x14ac:dyDescent="0.35">
      <c r="A156" s="37" t="s">
        <v>125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f>SUM(B156:H156)</f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f>SUM(J156:P156)</f>
        <v>0</v>
      </c>
    </row>
    <row r="157" spans="1:17" x14ac:dyDescent="0.35">
      <c r="A157" s="58" t="s">
        <v>119</v>
      </c>
      <c r="B157" s="58">
        <f>SUM(B152:B156)</f>
        <v>1301</v>
      </c>
      <c r="C157" s="58">
        <f t="shared" ref="C157:I157" si="62">SUM(C152:C156)</f>
        <v>1434</v>
      </c>
      <c r="D157" s="58">
        <f t="shared" si="62"/>
        <v>1231</v>
      </c>
      <c r="E157" s="58">
        <f t="shared" si="62"/>
        <v>1222</v>
      </c>
      <c r="F157" s="58">
        <f t="shared" si="62"/>
        <v>1120</v>
      </c>
      <c r="G157" s="58">
        <f t="shared" si="62"/>
        <v>1190</v>
      </c>
      <c r="H157" s="58">
        <f t="shared" si="62"/>
        <v>1136</v>
      </c>
      <c r="I157" s="58">
        <f t="shared" si="62"/>
        <v>8634</v>
      </c>
      <c r="J157" s="58">
        <f>SUM(J152:J156)</f>
        <v>336</v>
      </c>
      <c r="K157" s="58">
        <f t="shared" ref="K157:Q157" si="63">SUM(K152:K156)</f>
        <v>959</v>
      </c>
      <c r="L157" s="58">
        <f t="shared" si="63"/>
        <v>1242</v>
      </c>
      <c r="M157" s="58">
        <f t="shared" si="63"/>
        <v>1250</v>
      </c>
      <c r="N157" s="58">
        <f t="shared" si="63"/>
        <v>963</v>
      </c>
      <c r="O157" s="58">
        <f t="shared" si="63"/>
        <v>1233</v>
      </c>
      <c r="P157" s="58">
        <f t="shared" si="63"/>
        <v>959</v>
      </c>
      <c r="Q157" s="58">
        <f t="shared" si="63"/>
        <v>6942</v>
      </c>
    </row>
    <row r="158" spans="1:17" x14ac:dyDescent="0.35">
      <c r="A158" s="37" t="s">
        <v>122</v>
      </c>
      <c r="B158" s="84">
        <v>1163</v>
      </c>
      <c r="C158" s="84">
        <v>1152</v>
      </c>
      <c r="D158" s="19">
        <v>1168</v>
      </c>
      <c r="E158" s="84">
        <v>1240</v>
      </c>
      <c r="F158" s="84">
        <v>1134</v>
      </c>
      <c r="G158" s="19">
        <v>1236</v>
      </c>
      <c r="H158" s="19">
        <v>1004</v>
      </c>
      <c r="I158" s="43">
        <f>SUM(B158:H158)</f>
        <v>8097</v>
      </c>
      <c r="J158" s="61">
        <v>214</v>
      </c>
      <c r="K158" s="61">
        <v>1030</v>
      </c>
      <c r="L158" s="84">
        <v>981</v>
      </c>
      <c r="M158" s="19">
        <v>1163</v>
      </c>
      <c r="N158" s="84">
        <v>1330</v>
      </c>
      <c r="O158" s="84">
        <v>1097</v>
      </c>
      <c r="P158" s="19">
        <v>699</v>
      </c>
      <c r="Q158" s="88">
        <f>SUM(J158:P158)</f>
        <v>6514</v>
      </c>
    </row>
    <row r="159" spans="1:17" x14ac:dyDescent="0.35">
      <c r="A159" s="37" t="s">
        <v>112</v>
      </c>
      <c r="B159" s="36">
        <v>0</v>
      </c>
      <c r="C159" s="86">
        <v>0</v>
      </c>
      <c r="D159" s="36">
        <v>0</v>
      </c>
      <c r="E159" s="36">
        <v>0</v>
      </c>
      <c r="F159" s="86">
        <v>0</v>
      </c>
      <c r="G159" s="36">
        <v>0</v>
      </c>
      <c r="H159" s="36">
        <v>0</v>
      </c>
      <c r="I159" s="43">
        <f>SUM(B159:H159)</f>
        <v>0</v>
      </c>
      <c r="J159" s="36">
        <v>0</v>
      </c>
      <c r="K159" s="36">
        <v>0</v>
      </c>
      <c r="L159" s="86">
        <v>0</v>
      </c>
      <c r="M159" s="36">
        <v>0</v>
      </c>
      <c r="N159" s="36">
        <v>0</v>
      </c>
      <c r="O159" s="86">
        <v>0</v>
      </c>
      <c r="P159" s="36">
        <v>0</v>
      </c>
      <c r="Q159" s="88">
        <f>SUM(J159:P159)</f>
        <v>0</v>
      </c>
    </row>
    <row r="160" spans="1:17" x14ac:dyDescent="0.35">
      <c r="A160" s="37" t="s">
        <v>116</v>
      </c>
      <c r="B160" s="63">
        <v>0</v>
      </c>
      <c r="C160" s="63">
        <v>0</v>
      </c>
      <c r="D160" s="63">
        <v>0</v>
      </c>
      <c r="E160" s="63">
        <v>0</v>
      </c>
      <c r="F160" s="63">
        <v>0</v>
      </c>
      <c r="G160" s="63">
        <v>0</v>
      </c>
      <c r="H160" s="36">
        <v>58</v>
      </c>
      <c r="I160" s="43">
        <f>SUM(B160:H160)</f>
        <v>58</v>
      </c>
      <c r="J160" s="86">
        <v>0</v>
      </c>
      <c r="K160" s="86">
        <v>0</v>
      </c>
      <c r="L160" s="86">
        <v>0</v>
      </c>
      <c r="M160" s="86">
        <v>0</v>
      </c>
      <c r="N160" s="86">
        <v>0</v>
      </c>
      <c r="O160" s="86">
        <v>0</v>
      </c>
      <c r="P160" s="36">
        <v>30</v>
      </c>
      <c r="Q160" s="88">
        <f>SUM(J160:P160)</f>
        <v>30</v>
      </c>
    </row>
    <row r="161" spans="1:19" x14ac:dyDescent="0.35">
      <c r="A161" s="37" t="s">
        <v>124</v>
      </c>
      <c r="B161" s="63">
        <v>0</v>
      </c>
      <c r="C161" s="63">
        <v>0</v>
      </c>
      <c r="D161" s="63">
        <v>0</v>
      </c>
      <c r="E161" s="63">
        <v>0</v>
      </c>
      <c r="F161" s="63">
        <v>0</v>
      </c>
      <c r="G161" s="63">
        <v>0</v>
      </c>
      <c r="H161" s="36">
        <v>57</v>
      </c>
      <c r="I161" s="43">
        <f>SUM(B161:H161)</f>
        <v>57</v>
      </c>
      <c r="J161" s="86">
        <v>0</v>
      </c>
      <c r="K161" s="86">
        <v>0</v>
      </c>
      <c r="L161" s="86">
        <v>0</v>
      </c>
      <c r="M161" s="86">
        <v>0</v>
      </c>
      <c r="N161" s="86">
        <v>0</v>
      </c>
      <c r="O161" s="86">
        <v>0</v>
      </c>
      <c r="P161" s="36">
        <v>39</v>
      </c>
      <c r="Q161" s="88">
        <f>SUM(J161:P161)</f>
        <v>39</v>
      </c>
    </row>
    <row r="162" spans="1:19" x14ac:dyDescent="0.35">
      <c r="A162" s="46" t="s">
        <v>118</v>
      </c>
      <c r="B162" s="46">
        <f>SUM(B158:B161)</f>
        <v>1163</v>
      </c>
      <c r="C162" s="46">
        <f t="shared" ref="C162:H162" si="64">SUM(C158:C161)</f>
        <v>1152</v>
      </c>
      <c r="D162" s="46">
        <f t="shared" si="64"/>
        <v>1168</v>
      </c>
      <c r="E162" s="46">
        <f t="shared" si="64"/>
        <v>1240</v>
      </c>
      <c r="F162" s="46">
        <f t="shared" si="64"/>
        <v>1134</v>
      </c>
      <c r="G162" s="46">
        <f t="shared" si="64"/>
        <v>1236</v>
      </c>
      <c r="H162" s="46">
        <f t="shared" si="64"/>
        <v>1119</v>
      </c>
      <c r="I162" s="46">
        <f>SUM(I158:I161)</f>
        <v>8212</v>
      </c>
      <c r="J162" s="46">
        <f>SUM(J158:J161)</f>
        <v>214</v>
      </c>
      <c r="K162" s="46">
        <f t="shared" ref="K162:Q162" si="65">SUM(K158:K161)</f>
        <v>1030</v>
      </c>
      <c r="L162" s="46">
        <f t="shared" si="65"/>
        <v>981</v>
      </c>
      <c r="M162" s="46">
        <f t="shared" si="65"/>
        <v>1163</v>
      </c>
      <c r="N162" s="46">
        <f t="shared" si="65"/>
        <v>1330</v>
      </c>
      <c r="O162" s="46">
        <f t="shared" si="65"/>
        <v>1097</v>
      </c>
      <c r="P162" s="46">
        <f t="shared" si="65"/>
        <v>768</v>
      </c>
      <c r="Q162" s="46">
        <f t="shared" si="65"/>
        <v>6583</v>
      </c>
    </row>
    <row r="163" spans="1:19" x14ac:dyDescent="0.35">
      <c r="A163" s="37" t="s">
        <v>99</v>
      </c>
      <c r="B163" s="36">
        <v>216</v>
      </c>
      <c r="C163" s="19">
        <v>176</v>
      </c>
      <c r="D163" s="36">
        <v>173</v>
      </c>
      <c r="E163" s="36">
        <v>186</v>
      </c>
      <c r="F163" s="19">
        <v>183</v>
      </c>
      <c r="G163" s="36">
        <v>176</v>
      </c>
      <c r="H163" s="36">
        <v>186</v>
      </c>
      <c r="I163" s="19">
        <f>SUM(B163:H163)</f>
        <v>1296</v>
      </c>
      <c r="J163" s="42">
        <v>14</v>
      </c>
      <c r="K163" s="47">
        <v>117</v>
      </c>
      <c r="L163" s="19">
        <v>0</v>
      </c>
      <c r="M163" s="36">
        <v>100</v>
      </c>
      <c r="N163" s="19">
        <v>157</v>
      </c>
      <c r="O163" s="19">
        <v>178</v>
      </c>
      <c r="P163" s="36">
        <v>236</v>
      </c>
      <c r="Q163" s="19">
        <f>SUM(J163:P163)</f>
        <v>802</v>
      </c>
      <c r="R163">
        <f>566+H163</f>
        <v>752</v>
      </c>
    </row>
    <row r="164" spans="1:19" x14ac:dyDescent="0.35">
      <c r="A164" s="37" t="s">
        <v>7</v>
      </c>
      <c r="B164" s="19">
        <v>1570</v>
      </c>
      <c r="C164" s="19">
        <v>1595</v>
      </c>
      <c r="D164" s="86">
        <v>1399</v>
      </c>
      <c r="E164" s="19">
        <v>1560</v>
      </c>
      <c r="F164" s="19">
        <v>1893</v>
      </c>
      <c r="G164" s="86">
        <v>1780</v>
      </c>
      <c r="H164" s="86">
        <v>1961</v>
      </c>
      <c r="I164" s="19">
        <f>SUM(B164:H164)</f>
        <v>11758</v>
      </c>
      <c r="J164" s="50">
        <v>1920</v>
      </c>
      <c r="K164" s="19">
        <v>1590</v>
      </c>
      <c r="L164" s="19">
        <v>1747</v>
      </c>
      <c r="M164" s="86">
        <v>1829</v>
      </c>
      <c r="N164" s="23">
        <v>1938</v>
      </c>
      <c r="O164" s="19">
        <v>1913</v>
      </c>
      <c r="P164" s="86">
        <v>1764</v>
      </c>
      <c r="Q164" s="19">
        <f>SUM(J164:P164)</f>
        <v>12701</v>
      </c>
      <c r="R164" s="21">
        <f>10937+H164</f>
        <v>12898</v>
      </c>
    </row>
    <row r="165" spans="1:19" x14ac:dyDescent="0.35">
      <c r="A165" s="37" t="s">
        <v>103</v>
      </c>
      <c r="B165" s="51">
        <v>679</v>
      </c>
      <c r="C165" s="51">
        <v>746</v>
      </c>
      <c r="D165" s="51">
        <v>609</v>
      </c>
      <c r="E165" s="51">
        <v>675</v>
      </c>
      <c r="F165" s="52">
        <v>591</v>
      </c>
      <c r="G165" s="87">
        <v>302</v>
      </c>
      <c r="H165" s="87">
        <v>486</v>
      </c>
      <c r="I165" s="19">
        <f>SUM(B165:H165)</f>
        <v>4088</v>
      </c>
      <c r="J165" s="19">
        <v>159</v>
      </c>
      <c r="K165" s="19">
        <v>486</v>
      </c>
      <c r="L165" s="86">
        <v>523</v>
      </c>
      <c r="M165" s="37">
        <v>398</v>
      </c>
      <c r="N165" s="40">
        <v>80</v>
      </c>
      <c r="O165" s="86">
        <v>386</v>
      </c>
      <c r="P165" s="36">
        <v>136</v>
      </c>
      <c r="Q165" s="19">
        <f>SUM(J165:P165)</f>
        <v>2168</v>
      </c>
      <c r="R165" s="67">
        <f>2032+H165</f>
        <v>2518</v>
      </c>
    </row>
    <row r="166" spans="1:19" x14ac:dyDescent="0.35">
      <c r="A166" s="37" t="s">
        <v>123</v>
      </c>
      <c r="B166" s="40">
        <v>864</v>
      </c>
      <c r="C166" s="87">
        <v>793</v>
      </c>
      <c r="D166" s="87">
        <v>744</v>
      </c>
      <c r="E166" s="87">
        <v>797</v>
      </c>
      <c r="F166" s="87">
        <v>728</v>
      </c>
      <c r="G166" s="87">
        <v>730</v>
      </c>
      <c r="H166" s="87">
        <v>877</v>
      </c>
      <c r="I166" s="19">
        <f>SUM(B166:H166)</f>
        <v>5533</v>
      </c>
      <c r="J166" s="86">
        <v>602</v>
      </c>
      <c r="K166" s="86">
        <v>813</v>
      </c>
      <c r="L166" s="86">
        <v>835</v>
      </c>
      <c r="M166" s="86">
        <v>831</v>
      </c>
      <c r="N166" s="86">
        <v>824</v>
      </c>
      <c r="O166" s="86">
        <v>937</v>
      </c>
      <c r="P166" s="86">
        <v>714</v>
      </c>
      <c r="Q166" s="19">
        <f>SUM(J166:P166)</f>
        <v>5556</v>
      </c>
    </row>
    <row r="167" spans="1:19" x14ac:dyDescent="0.35">
      <c r="A167" s="54" t="s">
        <v>117</v>
      </c>
      <c r="B167" s="55">
        <f>SUM(B163:B166)</f>
        <v>3329</v>
      </c>
      <c r="C167" s="55">
        <f>SUM(C163:C166)</f>
        <v>3310</v>
      </c>
      <c r="D167" s="55">
        <f>SUM(D163:D166)</f>
        <v>2925</v>
      </c>
      <c r="E167" s="55">
        <f>SUM(E163:E166)</f>
        <v>3218</v>
      </c>
      <c r="F167" s="55">
        <f>SUM(F163:F166)</f>
        <v>3395</v>
      </c>
      <c r="G167" s="55">
        <f>G166+G165+G164+G163</f>
        <v>2988</v>
      </c>
      <c r="H167" s="55">
        <f t="shared" ref="H167:Q167" si="66">SUM(H163:H166)</f>
        <v>3510</v>
      </c>
      <c r="I167" s="55">
        <f t="shared" si="66"/>
        <v>22675</v>
      </c>
      <c r="J167" s="54">
        <f t="shared" si="66"/>
        <v>2695</v>
      </c>
      <c r="K167" s="54">
        <f t="shared" si="66"/>
        <v>3006</v>
      </c>
      <c r="L167" s="54">
        <f t="shared" si="66"/>
        <v>3105</v>
      </c>
      <c r="M167" s="54">
        <f t="shared" si="66"/>
        <v>3158</v>
      </c>
      <c r="N167" s="55">
        <f t="shared" si="66"/>
        <v>2999</v>
      </c>
      <c r="O167" s="54">
        <f t="shared" si="66"/>
        <v>3414</v>
      </c>
      <c r="P167" s="55">
        <f t="shared" si="66"/>
        <v>2850</v>
      </c>
      <c r="Q167" s="55">
        <f t="shared" si="66"/>
        <v>21227</v>
      </c>
    </row>
    <row r="168" spans="1:19" x14ac:dyDescent="0.35">
      <c r="A168" s="21"/>
      <c r="B168" s="67">
        <f>B167+B162+B157</f>
        <v>5793</v>
      </c>
      <c r="C168" s="67">
        <f t="shared" ref="C168:H168" si="67">C167+C162+C157</f>
        <v>5896</v>
      </c>
      <c r="D168" s="67">
        <f t="shared" si="67"/>
        <v>5324</v>
      </c>
      <c r="E168" s="67">
        <f t="shared" si="67"/>
        <v>5680</v>
      </c>
      <c r="F168" s="67">
        <f t="shared" si="67"/>
        <v>5649</v>
      </c>
      <c r="G168" s="67">
        <f t="shared" si="67"/>
        <v>5414</v>
      </c>
      <c r="H168" s="67">
        <f t="shared" si="67"/>
        <v>5765</v>
      </c>
      <c r="I168" s="67">
        <f t="shared" ref="I168:Q168" si="68">I157+I162+I167</f>
        <v>39521</v>
      </c>
      <c r="J168" s="21">
        <f t="shared" si="68"/>
        <v>3245</v>
      </c>
      <c r="K168" s="21">
        <f t="shared" si="68"/>
        <v>4995</v>
      </c>
      <c r="L168" s="21">
        <f t="shared" si="68"/>
        <v>5328</v>
      </c>
      <c r="M168" s="21">
        <f t="shared" si="68"/>
        <v>5571</v>
      </c>
      <c r="N168" s="67">
        <f t="shared" si="68"/>
        <v>5292</v>
      </c>
      <c r="O168" s="21">
        <f t="shared" si="68"/>
        <v>5744</v>
      </c>
      <c r="P168" s="21">
        <f t="shared" si="68"/>
        <v>4577</v>
      </c>
      <c r="Q168" s="67">
        <f t="shared" si="68"/>
        <v>34752</v>
      </c>
    </row>
    <row r="169" spans="1:19" x14ac:dyDescent="0.35">
      <c r="A169" s="21"/>
      <c r="B169" s="67">
        <f>production!B158</f>
        <v>244</v>
      </c>
      <c r="C169" s="67">
        <f>production!C158</f>
        <v>198</v>
      </c>
      <c r="D169" s="67">
        <f>production!D158</f>
        <v>188</v>
      </c>
      <c r="E169" s="67">
        <f>production!E158</f>
        <v>165</v>
      </c>
      <c r="F169" s="67">
        <f>production!F158</f>
        <v>176</v>
      </c>
      <c r="G169" s="67">
        <f>production!G158</f>
        <v>171</v>
      </c>
      <c r="H169" s="67">
        <f>production!H158</f>
        <v>166</v>
      </c>
      <c r="I169" s="67">
        <f>SUM(B169:H169)</f>
        <v>1308</v>
      </c>
      <c r="J169" s="67">
        <f>production!J158</f>
        <v>164</v>
      </c>
      <c r="K169" s="67">
        <f>production!K158</f>
        <v>162</v>
      </c>
      <c r="L169" s="67">
        <f>production!L158</f>
        <v>157</v>
      </c>
      <c r="M169" s="67">
        <f>production!M158</f>
        <v>140</v>
      </c>
      <c r="N169" s="67">
        <f>production!N158</f>
        <v>167</v>
      </c>
      <c r="O169" s="67">
        <f>production!O158</f>
        <v>122</v>
      </c>
      <c r="P169" s="67">
        <f>production!P158</f>
        <v>129</v>
      </c>
      <c r="Q169" s="67">
        <f>production!Q158</f>
        <v>1041</v>
      </c>
    </row>
    <row r="170" spans="1:19" x14ac:dyDescent="0.35">
      <c r="A170" s="21"/>
      <c r="B170" s="21">
        <f t="shared" ref="B170:Q170" si="69">B169-B168</f>
        <v>-5549</v>
      </c>
      <c r="C170" s="21">
        <f t="shared" si="69"/>
        <v>-5698</v>
      </c>
      <c r="D170" s="21">
        <f t="shared" si="69"/>
        <v>-5136</v>
      </c>
      <c r="E170" s="21">
        <f t="shared" si="69"/>
        <v>-5515</v>
      </c>
      <c r="F170" s="21">
        <f t="shared" si="69"/>
        <v>-5473</v>
      </c>
      <c r="G170" s="67">
        <f t="shared" si="69"/>
        <v>-5243</v>
      </c>
      <c r="H170" s="21">
        <f t="shared" si="69"/>
        <v>-5599</v>
      </c>
      <c r="I170" s="67">
        <f t="shared" si="69"/>
        <v>-38213</v>
      </c>
      <c r="J170" s="21">
        <f t="shared" si="69"/>
        <v>-3081</v>
      </c>
      <c r="K170" s="21">
        <f t="shared" si="69"/>
        <v>-4833</v>
      </c>
      <c r="L170" s="21">
        <f t="shared" si="69"/>
        <v>-5171</v>
      </c>
      <c r="M170" s="21">
        <f t="shared" si="69"/>
        <v>-5431</v>
      </c>
      <c r="N170" s="21">
        <f t="shared" si="69"/>
        <v>-5125</v>
      </c>
      <c r="O170" s="21">
        <f t="shared" si="69"/>
        <v>-5622</v>
      </c>
      <c r="P170" s="21">
        <f t="shared" si="69"/>
        <v>-4448</v>
      </c>
      <c r="Q170" s="21">
        <f t="shared" si="69"/>
        <v>-33711</v>
      </c>
    </row>
    <row r="172" spans="1:19" x14ac:dyDescent="0.35">
      <c r="A172" s="33" t="s">
        <v>1</v>
      </c>
      <c r="B172" s="62" t="s">
        <v>664</v>
      </c>
      <c r="C172" s="62" t="s">
        <v>665</v>
      </c>
      <c r="D172" s="62" t="s">
        <v>666</v>
      </c>
      <c r="E172" s="62" t="s">
        <v>667</v>
      </c>
      <c r="F172" s="62" t="s">
        <v>668</v>
      </c>
      <c r="G172" s="62" t="s">
        <v>669</v>
      </c>
      <c r="H172" s="62" t="s">
        <v>670</v>
      </c>
      <c r="I172" s="35" t="s">
        <v>695</v>
      </c>
      <c r="J172" s="62" t="s">
        <v>671</v>
      </c>
      <c r="K172" s="62" t="s">
        <v>672</v>
      </c>
      <c r="L172" s="62" t="s">
        <v>673</v>
      </c>
      <c r="M172" s="62" t="s">
        <v>674</v>
      </c>
      <c r="N172" s="62" t="s">
        <v>675</v>
      </c>
      <c r="O172" s="62" t="s">
        <v>676</v>
      </c>
      <c r="P172" s="62" t="s">
        <v>677</v>
      </c>
      <c r="Q172" s="35" t="s">
        <v>696</v>
      </c>
    </row>
    <row r="173" spans="1:19" x14ac:dyDescent="0.35">
      <c r="A173" s="37" t="s">
        <v>2</v>
      </c>
      <c r="B173" s="36">
        <v>0</v>
      </c>
      <c r="C173" s="19">
        <v>0</v>
      </c>
      <c r="D173" s="36">
        <v>0</v>
      </c>
      <c r="E173" s="36">
        <v>0</v>
      </c>
      <c r="F173" s="19">
        <v>0</v>
      </c>
      <c r="G173" s="36">
        <v>205</v>
      </c>
      <c r="H173" s="36">
        <v>188</v>
      </c>
      <c r="I173" s="19">
        <f>SUM(B173:H173)</f>
        <v>393</v>
      </c>
      <c r="J173" s="37">
        <v>258</v>
      </c>
      <c r="K173" s="19">
        <v>114</v>
      </c>
      <c r="L173" s="19">
        <v>264</v>
      </c>
      <c r="M173" s="36">
        <v>153</v>
      </c>
      <c r="N173" s="36">
        <v>117</v>
      </c>
      <c r="O173" s="19">
        <v>131</v>
      </c>
      <c r="P173" s="36">
        <v>109</v>
      </c>
      <c r="Q173" s="19">
        <f>SUM(J173:P173)</f>
        <v>1146</v>
      </c>
    </row>
    <row r="174" spans="1:19" x14ac:dyDescent="0.35">
      <c r="A174" s="37" t="s">
        <v>121</v>
      </c>
      <c r="B174" s="19">
        <v>943</v>
      </c>
      <c r="C174" s="19">
        <v>962</v>
      </c>
      <c r="D174" s="36">
        <v>817</v>
      </c>
      <c r="E174" s="19">
        <v>847</v>
      </c>
      <c r="F174" s="19">
        <v>831</v>
      </c>
      <c r="G174" s="36">
        <v>837</v>
      </c>
      <c r="H174" s="36">
        <v>902</v>
      </c>
      <c r="I174" s="19">
        <f>SUM(B174:H174)</f>
        <v>6139</v>
      </c>
      <c r="J174" s="36">
        <v>855</v>
      </c>
      <c r="K174" s="19">
        <v>863</v>
      </c>
      <c r="L174" s="19">
        <v>955</v>
      </c>
      <c r="M174" s="36">
        <v>734</v>
      </c>
      <c r="N174" s="19">
        <v>693</v>
      </c>
      <c r="O174" s="19">
        <v>868</v>
      </c>
      <c r="P174" s="36">
        <v>544</v>
      </c>
      <c r="Q174" s="19">
        <f>SUM(J174:P174)</f>
        <v>5512</v>
      </c>
      <c r="S174" s="21"/>
    </row>
    <row r="175" spans="1:19" x14ac:dyDescent="0.35">
      <c r="A175" s="37" t="s">
        <v>100</v>
      </c>
      <c r="B175" s="19">
        <v>244</v>
      </c>
      <c r="C175" s="19">
        <v>198</v>
      </c>
      <c r="D175" s="19">
        <v>188</v>
      </c>
      <c r="E175" s="19">
        <v>165</v>
      </c>
      <c r="F175" s="19">
        <v>176</v>
      </c>
      <c r="G175" s="19">
        <v>171</v>
      </c>
      <c r="H175" s="19">
        <v>166</v>
      </c>
      <c r="I175" s="19">
        <f>SUM(B175:H175)</f>
        <v>1308</v>
      </c>
      <c r="J175" s="23">
        <v>164</v>
      </c>
      <c r="K175" s="37">
        <v>162</v>
      </c>
      <c r="L175" s="19">
        <v>157</v>
      </c>
      <c r="M175" s="19">
        <v>140</v>
      </c>
      <c r="N175" s="19">
        <v>167</v>
      </c>
      <c r="O175" s="19">
        <v>122</v>
      </c>
      <c r="P175" s="19">
        <v>129</v>
      </c>
      <c r="Q175" s="19">
        <f>SUM(J175:P175)</f>
        <v>1041</v>
      </c>
      <c r="S175" s="21"/>
    </row>
    <row r="176" spans="1:19" x14ac:dyDescent="0.35">
      <c r="A176" s="37" t="s">
        <v>115</v>
      </c>
      <c r="B176" s="19">
        <v>0</v>
      </c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45</v>
      </c>
      <c r="I176" s="19">
        <f>SUM(B176:H176)</f>
        <v>45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f>SUM(J176:P176)</f>
        <v>0</v>
      </c>
      <c r="S176" s="21"/>
    </row>
    <row r="177" spans="1:19" x14ac:dyDescent="0.35">
      <c r="A177" s="37" t="s">
        <v>125</v>
      </c>
      <c r="B177" s="19">
        <v>0</v>
      </c>
      <c r="C177" s="19">
        <v>0</v>
      </c>
      <c r="D177" s="19">
        <v>0</v>
      </c>
      <c r="E177" s="19">
        <v>2545</v>
      </c>
      <c r="F177" s="19">
        <v>2972</v>
      </c>
      <c r="G177" s="19">
        <v>0</v>
      </c>
      <c r="H177" s="19">
        <v>0</v>
      </c>
      <c r="I177" s="19">
        <f>SUM(B177:H177)</f>
        <v>5517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f>SUM(J177:P177)</f>
        <v>0</v>
      </c>
      <c r="S177" s="21"/>
    </row>
    <row r="178" spans="1:19" x14ac:dyDescent="0.35">
      <c r="A178" s="58" t="s">
        <v>119</v>
      </c>
      <c r="B178" s="58">
        <f>SUM(B173:B177)</f>
        <v>1187</v>
      </c>
      <c r="C178" s="58">
        <f t="shared" ref="C178:I178" si="70">SUM(C173:C177)</f>
        <v>1160</v>
      </c>
      <c r="D178" s="58">
        <f t="shared" si="70"/>
        <v>1005</v>
      </c>
      <c r="E178" s="58">
        <f t="shared" si="70"/>
        <v>3557</v>
      </c>
      <c r="F178" s="58">
        <f t="shared" si="70"/>
        <v>3979</v>
      </c>
      <c r="G178" s="58">
        <f t="shared" si="70"/>
        <v>1213</v>
      </c>
      <c r="H178" s="58">
        <f t="shared" si="70"/>
        <v>1301</v>
      </c>
      <c r="I178" s="58">
        <f t="shared" si="70"/>
        <v>13402</v>
      </c>
      <c r="J178" s="58">
        <f>SUM(J173:J177)</f>
        <v>1277</v>
      </c>
      <c r="K178" s="58">
        <f t="shared" ref="K178:Q178" si="71">SUM(K173:K177)</f>
        <v>1139</v>
      </c>
      <c r="L178" s="58">
        <f t="shared" si="71"/>
        <v>1376</v>
      </c>
      <c r="M178" s="58">
        <f t="shared" si="71"/>
        <v>1027</v>
      </c>
      <c r="N178" s="58">
        <f t="shared" si="71"/>
        <v>977</v>
      </c>
      <c r="O178" s="58">
        <f t="shared" si="71"/>
        <v>1121</v>
      </c>
      <c r="P178" s="58">
        <f t="shared" si="71"/>
        <v>782</v>
      </c>
      <c r="Q178" s="58">
        <f t="shared" si="71"/>
        <v>7699</v>
      </c>
      <c r="S178" s="21"/>
    </row>
    <row r="179" spans="1:19" x14ac:dyDescent="0.35">
      <c r="A179" s="37" t="s">
        <v>122</v>
      </c>
      <c r="B179" s="84">
        <v>1139</v>
      </c>
      <c r="C179" s="84">
        <v>917</v>
      </c>
      <c r="D179" s="19">
        <v>1222</v>
      </c>
      <c r="E179" s="84">
        <v>986</v>
      </c>
      <c r="F179" s="84">
        <v>895</v>
      </c>
      <c r="G179" s="19">
        <v>1155</v>
      </c>
      <c r="H179" s="19">
        <v>971</v>
      </c>
      <c r="I179" s="43">
        <f>SUM(B179:H179)</f>
        <v>7285</v>
      </c>
      <c r="J179" s="61">
        <v>1081</v>
      </c>
      <c r="K179" s="61">
        <v>602</v>
      </c>
      <c r="L179" s="84">
        <v>1214</v>
      </c>
      <c r="M179" s="19">
        <v>814</v>
      </c>
      <c r="N179" s="84">
        <v>659</v>
      </c>
      <c r="O179" s="84">
        <v>364</v>
      </c>
      <c r="P179" s="19">
        <v>480</v>
      </c>
      <c r="Q179" s="88">
        <f>SUM(J179:P179)</f>
        <v>5214</v>
      </c>
      <c r="S179" s="21"/>
    </row>
    <row r="180" spans="1:19" x14ac:dyDescent="0.35">
      <c r="A180" s="37" t="s">
        <v>112</v>
      </c>
      <c r="B180" s="36">
        <v>0</v>
      </c>
      <c r="C180" s="86">
        <v>0</v>
      </c>
      <c r="D180" s="36">
        <v>0</v>
      </c>
      <c r="E180" s="36">
        <v>0</v>
      </c>
      <c r="F180" s="86">
        <v>0</v>
      </c>
      <c r="G180" s="36">
        <v>0</v>
      </c>
      <c r="H180" s="36">
        <v>0</v>
      </c>
      <c r="I180" s="43">
        <f>SUM(B180:H180)</f>
        <v>0</v>
      </c>
      <c r="J180" s="36">
        <v>0</v>
      </c>
      <c r="K180" s="36">
        <v>0</v>
      </c>
      <c r="L180" s="86">
        <v>0</v>
      </c>
      <c r="M180" s="36">
        <v>0</v>
      </c>
      <c r="N180" s="36">
        <v>0</v>
      </c>
      <c r="O180" s="86">
        <v>0</v>
      </c>
      <c r="P180" s="36">
        <v>0</v>
      </c>
      <c r="Q180" s="88">
        <f>SUM(J180:P180)</f>
        <v>0</v>
      </c>
      <c r="S180" s="21"/>
    </row>
    <row r="181" spans="1:19" x14ac:dyDescent="0.35">
      <c r="A181" s="37" t="s">
        <v>116</v>
      </c>
      <c r="B181" s="63">
        <v>0</v>
      </c>
      <c r="C181" s="63">
        <v>0</v>
      </c>
      <c r="D181" s="63">
        <v>0</v>
      </c>
      <c r="E181" s="63">
        <v>0</v>
      </c>
      <c r="F181" s="63">
        <v>0</v>
      </c>
      <c r="G181" s="63">
        <v>0</v>
      </c>
      <c r="H181" s="36">
        <v>51</v>
      </c>
      <c r="I181" s="43">
        <f>SUM(B181:H181)</f>
        <v>51</v>
      </c>
      <c r="J181" s="86">
        <v>0</v>
      </c>
      <c r="K181" s="86">
        <v>0</v>
      </c>
      <c r="L181" s="86">
        <v>0</v>
      </c>
      <c r="M181" s="86">
        <v>0</v>
      </c>
      <c r="N181" s="86">
        <v>0</v>
      </c>
      <c r="O181" s="86">
        <v>0</v>
      </c>
      <c r="P181" s="36">
        <v>48</v>
      </c>
      <c r="Q181" s="88">
        <f>SUM(J181:P181)</f>
        <v>48</v>
      </c>
      <c r="S181" s="21"/>
    </row>
    <row r="182" spans="1:19" x14ac:dyDescent="0.35">
      <c r="A182" s="37" t="s">
        <v>124</v>
      </c>
      <c r="B182" s="63">
        <v>0</v>
      </c>
      <c r="C182" s="63">
        <v>0</v>
      </c>
      <c r="D182" s="63">
        <v>0</v>
      </c>
      <c r="E182" s="63">
        <v>0</v>
      </c>
      <c r="F182" s="63">
        <v>0</v>
      </c>
      <c r="G182" s="63">
        <v>0</v>
      </c>
      <c r="H182" s="36">
        <v>52</v>
      </c>
      <c r="I182" s="43">
        <f>SUM(B182:H182)</f>
        <v>52</v>
      </c>
      <c r="J182" s="86">
        <v>0</v>
      </c>
      <c r="K182" s="86">
        <v>0</v>
      </c>
      <c r="L182" s="86">
        <v>0</v>
      </c>
      <c r="M182" s="86">
        <v>0</v>
      </c>
      <c r="N182" s="86">
        <v>0</v>
      </c>
      <c r="O182" s="86">
        <v>0</v>
      </c>
      <c r="P182" s="36">
        <v>38</v>
      </c>
      <c r="Q182" s="88">
        <f>SUM(J182:P182)</f>
        <v>38</v>
      </c>
    </row>
    <row r="183" spans="1:19" x14ac:dyDescent="0.35">
      <c r="A183" s="46" t="s">
        <v>118</v>
      </c>
      <c r="B183" s="46">
        <f>B182+B181+B180+B179</f>
        <v>1139</v>
      </c>
      <c r="C183" s="46">
        <f t="shared" ref="C183:H183" si="72">SUM(C179:C182)</f>
        <v>917</v>
      </c>
      <c r="D183" s="46">
        <f t="shared" si="72"/>
        <v>1222</v>
      </c>
      <c r="E183" s="46">
        <f t="shared" si="72"/>
        <v>986</v>
      </c>
      <c r="F183" s="46">
        <f t="shared" si="72"/>
        <v>895</v>
      </c>
      <c r="G183" s="46">
        <f t="shared" si="72"/>
        <v>1155</v>
      </c>
      <c r="H183" s="46">
        <f t="shared" si="72"/>
        <v>1074</v>
      </c>
      <c r="I183" s="46">
        <f>SUM(I179:I182)</f>
        <v>7388</v>
      </c>
      <c r="J183" s="46">
        <f>SUM(J179:J182)</f>
        <v>1081</v>
      </c>
      <c r="K183" s="46">
        <f t="shared" ref="K183:Q183" si="73">SUM(K179:K182)</f>
        <v>602</v>
      </c>
      <c r="L183" s="46">
        <f t="shared" si="73"/>
        <v>1214</v>
      </c>
      <c r="M183" s="46">
        <f t="shared" si="73"/>
        <v>814</v>
      </c>
      <c r="N183" s="46">
        <f t="shared" si="73"/>
        <v>659</v>
      </c>
      <c r="O183" s="46">
        <f t="shared" si="73"/>
        <v>364</v>
      </c>
      <c r="P183" s="46">
        <f t="shared" si="73"/>
        <v>566</v>
      </c>
      <c r="Q183" s="46">
        <f t="shared" si="73"/>
        <v>5300</v>
      </c>
    </row>
    <row r="184" spans="1:19" x14ac:dyDescent="0.35">
      <c r="A184" s="37" t="s">
        <v>99</v>
      </c>
      <c r="B184" s="36">
        <v>158</v>
      </c>
      <c r="C184" s="19">
        <v>166</v>
      </c>
      <c r="D184" s="36">
        <v>168</v>
      </c>
      <c r="E184" s="36">
        <v>206</v>
      </c>
      <c r="F184" s="19">
        <v>236</v>
      </c>
      <c r="G184" s="36">
        <v>886</v>
      </c>
      <c r="H184" s="36">
        <v>339</v>
      </c>
      <c r="I184" s="19">
        <f>SUM(B184:H184)</f>
        <v>2159</v>
      </c>
      <c r="J184" s="42">
        <v>762</v>
      </c>
      <c r="K184" s="47">
        <v>708</v>
      </c>
      <c r="L184" s="19">
        <v>369</v>
      </c>
      <c r="M184" s="36">
        <v>26</v>
      </c>
      <c r="N184" s="19">
        <v>0</v>
      </c>
      <c r="O184" s="19">
        <v>104</v>
      </c>
      <c r="P184" s="36">
        <v>151</v>
      </c>
      <c r="Q184" s="19">
        <f>SUM(J184:P184)</f>
        <v>2120</v>
      </c>
    </row>
    <row r="185" spans="1:19" x14ac:dyDescent="0.35">
      <c r="A185" s="37" t="s">
        <v>7</v>
      </c>
      <c r="B185" s="19">
        <v>1813</v>
      </c>
      <c r="C185" s="19">
        <v>1805</v>
      </c>
      <c r="D185" s="86">
        <v>1840</v>
      </c>
      <c r="E185" s="19">
        <v>1810</v>
      </c>
      <c r="F185" s="19">
        <v>130</v>
      </c>
      <c r="G185" s="86">
        <v>390</v>
      </c>
      <c r="H185" s="86">
        <v>390</v>
      </c>
      <c r="I185" s="19">
        <f>SUM(B185:H185)</f>
        <v>8178</v>
      </c>
      <c r="J185" s="50">
        <v>420</v>
      </c>
      <c r="K185" s="19">
        <v>1594</v>
      </c>
      <c r="L185" s="19">
        <v>1461</v>
      </c>
      <c r="M185" s="86">
        <v>1557</v>
      </c>
      <c r="N185" s="23">
        <v>1655</v>
      </c>
      <c r="O185" s="19">
        <v>1558</v>
      </c>
      <c r="P185" s="86">
        <v>1480</v>
      </c>
      <c r="Q185" s="19">
        <f>SUM(J185:P185)</f>
        <v>9725</v>
      </c>
    </row>
    <row r="186" spans="1:19" x14ac:dyDescent="0.35">
      <c r="A186" s="37" t="s">
        <v>103</v>
      </c>
      <c r="B186" s="51">
        <v>343</v>
      </c>
      <c r="C186" s="51">
        <v>368</v>
      </c>
      <c r="D186" s="51">
        <v>338</v>
      </c>
      <c r="E186" s="51">
        <v>400</v>
      </c>
      <c r="F186" s="52">
        <v>136</v>
      </c>
      <c r="G186" s="87">
        <v>384</v>
      </c>
      <c r="H186" s="87">
        <v>182</v>
      </c>
      <c r="I186" s="19">
        <f>SUM(B186:H186)</f>
        <v>2151</v>
      </c>
      <c r="J186" s="19">
        <v>0</v>
      </c>
      <c r="K186" s="19">
        <v>0</v>
      </c>
      <c r="L186" s="86">
        <v>0</v>
      </c>
      <c r="M186" s="37">
        <v>0</v>
      </c>
      <c r="N186" s="40">
        <v>0</v>
      </c>
      <c r="O186" s="86">
        <v>54</v>
      </c>
      <c r="P186" s="36">
        <v>0</v>
      </c>
      <c r="Q186" s="19">
        <f>SUM(J186:P186)</f>
        <v>54</v>
      </c>
    </row>
    <row r="187" spans="1:19" x14ac:dyDescent="0.35">
      <c r="A187" s="37" t="s">
        <v>123</v>
      </c>
      <c r="B187" s="40">
        <v>846</v>
      </c>
      <c r="C187" s="87">
        <v>748</v>
      </c>
      <c r="D187" s="87">
        <v>765</v>
      </c>
      <c r="E187" s="87">
        <v>774</v>
      </c>
      <c r="F187" s="87">
        <v>564</v>
      </c>
      <c r="G187" s="87">
        <v>1036</v>
      </c>
      <c r="H187" s="87">
        <v>765</v>
      </c>
      <c r="I187" s="19">
        <f>SUM(B187:H187)</f>
        <v>5498</v>
      </c>
      <c r="J187" s="86">
        <v>934</v>
      </c>
      <c r="K187" s="86">
        <v>609</v>
      </c>
      <c r="L187" s="86">
        <v>1193</v>
      </c>
      <c r="M187" s="86">
        <v>1055</v>
      </c>
      <c r="N187" s="86">
        <v>860</v>
      </c>
      <c r="O187" s="86">
        <v>704</v>
      </c>
      <c r="P187" s="86">
        <v>663</v>
      </c>
      <c r="Q187" s="19">
        <f>SUM(J187:P187)</f>
        <v>6018</v>
      </c>
    </row>
    <row r="188" spans="1:19" x14ac:dyDescent="0.35">
      <c r="A188" s="54" t="s">
        <v>117</v>
      </c>
      <c r="B188" s="55">
        <f>SUM(B184:B187)</f>
        <v>3160</v>
      </c>
      <c r="C188" s="55">
        <f>SUM(C184:C187)</f>
        <v>3087</v>
      </c>
      <c r="D188" s="55">
        <f>SUM(D184:D187)</f>
        <v>3111</v>
      </c>
      <c r="E188" s="55">
        <f>SUM(E184:E187)</f>
        <v>3190</v>
      </c>
      <c r="F188" s="55">
        <f>SUM(F184:F187)</f>
        <v>1066</v>
      </c>
      <c r="G188" s="55">
        <f>G187+G186+G185+G184</f>
        <v>2696</v>
      </c>
      <c r="H188" s="55">
        <f t="shared" ref="H188:Q188" si="74">SUM(H184:H187)</f>
        <v>1676</v>
      </c>
      <c r="I188" s="55">
        <f t="shared" si="74"/>
        <v>17986</v>
      </c>
      <c r="J188" s="54">
        <f t="shared" si="74"/>
        <v>2116</v>
      </c>
      <c r="K188" s="54">
        <f t="shared" si="74"/>
        <v>2911</v>
      </c>
      <c r="L188" s="54">
        <f t="shared" si="74"/>
        <v>3023</v>
      </c>
      <c r="M188" s="54">
        <f t="shared" si="74"/>
        <v>2638</v>
      </c>
      <c r="N188" s="55">
        <f t="shared" si="74"/>
        <v>2515</v>
      </c>
      <c r="O188" s="54">
        <f t="shared" si="74"/>
        <v>2420</v>
      </c>
      <c r="P188" s="55">
        <f t="shared" si="74"/>
        <v>2294</v>
      </c>
      <c r="Q188" s="55">
        <f t="shared" si="74"/>
        <v>17917</v>
      </c>
    </row>
    <row r="189" spans="1:19" x14ac:dyDescent="0.35">
      <c r="A189" s="21"/>
      <c r="B189" s="67">
        <f>B188+B183+B178</f>
        <v>5486</v>
      </c>
      <c r="C189" s="67">
        <f t="shared" ref="C189:H189" si="75">C188+C183+C178</f>
        <v>5164</v>
      </c>
      <c r="D189" s="67">
        <f t="shared" si="75"/>
        <v>5338</v>
      </c>
      <c r="E189" s="67">
        <f t="shared" si="75"/>
        <v>7733</v>
      </c>
      <c r="F189" s="67">
        <f t="shared" si="75"/>
        <v>5940</v>
      </c>
      <c r="G189" s="67">
        <f t="shared" si="75"/>
        <v>5064</v>
      </c>
      <c r="H189" s="67">
        <f t="shared" si="75"/>
        <v>4051</v>
      </c>
      <c r="I189" s="67">
        <f t="shared" ref="I189:Q189" si="76">I178+I183+I188</f>
        <v>38776</v>
      </c>
      <c r="J189" s="21">
        <f t="shared" si="76"/>
        <v>4474</v>
      </c>
      <c r="K189" s="21">
        <f t="shared" si="76"/>
        <v>4652</v>
      </c>
      <c r="L189" s="21">
        <f t="shared" si="76"/>
        <v>5613</v>
      </c>
      <c r="M189" s="21">
        <f t="shared" si="76"/>
        <v>4479</v>
      </c>
      <c r="N189" s="67">
        <f t="shared" si="76"/>
        <v>4151</v>
      </c>
      <c r="O189" s="21">
        <f t="shared" si="76"/>
        <v>3905</v>
      </c>
      <c r="P189" s="21">
        <f t="shared" si="76"/>
        <v>3642</v>
      </c>
      <c r="Q189" s="67">
        <f t="shared" si="76"/>
        <v>30916</v>
      </c>
    </row>
    <row r="190" spans="1:19" x14ac:dyDescent="0.35">
      <c r="A190" s="21"/>
      <c r="B190" s="67">
        <f>production!B179</f>
        <v>0</v>
      </c>
      <c r="C190" s="67">
        <f>production!C179</f>
        <v>0</v>
      </c>
      <c r="D190" s="67">
        <f>production!D179</f>
        <v>0</v>
      </c>
      <c r="E190" s="67">
        <f>production!E179</f>
        <v>0</v>
      </c>
      <c r="F190" s="67">
        <f>production!F179</f>
        <v>0</v>
      </c>
      <c r="G190" s="67">
        <f>production!G179</f>
        <v>0</v>
      </c>
      <c r="H190" s="67">
        <f>production!H179</f>
        <v>1800</v>
      </c>
      <c r="I190" s="67">
        <f>SUM(B190:H190)</f>
        <v>1800</v>
      </c>
      <c r="J190" s="67">
        <f>production!J179</f>
        <v>1640</v>
      </c>
      <c r="K190" s="67">
        <f>production!K179</f>
        <v>0</v>
      </c>
      <c r="L190" s="67">
        <f>production!L179</f>
        <v>0</v>
      </c>
      <c r="M190" s="67">
        <f>production!M179</f>
        <v>0</v>
      </c>
      <c r="N190" s="67">
        <f>production!N179</f>
        <v>0</v>
      </c>
      <c r="O190" s="67">
        <f>production!O179</f>
        <v>0</v>
      </c>
      <c r="P190" s="67">
        <f>production!P179</f>
        <v>0</v>
      </c>
      <c r="Q190" s="67">
        <f>production!Q179</f>
        <v>1640</v>
      </c>
    </row>
    <row r="191" spans="1:19" x14ac:dyDescent="0.35">
      <c r="A191" s="21"/>
      <c r="B191" s="21">
        <f t="shared" ref="B191:Q191" si="77">B190-B189</f>
        <v>-5486</v>
      </c>
      <c r="C191" s="21">
        <f t="shared" si="77"/>
        <v>-5164</v>
      </c>
      <c r="D191" s="21">
        <f t="shared" si="77"/>
        <v>-5338</v>
      </c>
      <c r="E191" s="21">
        <f t="shared" si="77"/>
        <v>-7733</v>
      </c>
      <c r="F191" s="21">
        <f t="shared" si="77"/>
        <v>-5940</v>
      </c>
      <c r="G191" s="67">
        <f t="shared" si="77"/>
        <v>-5064</v>
      </c>
      <c r="H191" s="21">
        <f t="shared" si="77"/>
        <v>-2251</v>
      </c>
      <c r="I191" s="67">
        <f t="shared" si="77"/>
        <v>-36976</v>
      </c>
      <c r="J191" s="21">
        <f t="shared" si="77"/>
        <v>-2834</v>
      </c>
      <c r="K191" s="21">
        <f t="shared" si="77"/>
        <v>-4652</v>
      </c>
      <c r="L191" s="21">
        <f t="shared" si="77"/>
        <v>-5613</v>
      </c>
      <c r="M191" s="21">
        <f t="shared" si="77"/>
        <v>-4479</v>
      </c>
      <c r="N191" s="21">
        <f t="shared" si="77"/>
        <v>-4151</v>
      </c>
      <c r="O191" s="21">
        <f t="shared" si="77"/>
        <v>-3905</v>
      </c>
      <c r="P191" s="21">
        <f t="shared" si="77"/>
        <v>-3642</v>
      </c>
      <c r="Q191" s="21">
        <f t="shared" si="77"/>
        <v>-29276</v>
      </c>
    </row>
    <row r="193" spans="1:17" x14ac:dyDescent="0.35">
      <c r="A193" s="33" t="s">
        <v>1</v>
      </c>
      <c r="B193" s="62" t="s">
        <v>745</v>
      </c>
      <c r="C193" s="62" t="s">
        <v>746</v>
      </c>
      <c r="D193" s="62" t="s">
        <v>747</v>
      </c>
      <c r="E193" s="62" t="s">
        <v>748</v>
      </c>
      <c r="F193" s="62" t="s">
        <v>749</v>
      </c>
      <c r="G193" s="62" t="s">
        <v>750</v>
      </c>
      <c r="H193" s="62" t="s">
        <v>751</v>
      </c>
      <c r="I193" s="35" t="s">
        <v>769</v>
      </c>
      <c r="J193" s="62" t="s">
        <v>753</v>
      </c>
      <c r="K193" s="62" t="s">
        <v>754</v>
      </c>
      <c r="L193" s="62" t="s">
        <v>755</v>
      </c>
      <c r="M193" s="62" t="s">
        <v>756</v>
      </c>
      <c r="N193" s="62" t="s">
        <v>757</v>
      </c>
      <c r="O193" s="62" t="s">
        <v>758</v>
      </c>
      <c r="P193" s="62" t="s">
        <v>759</v>
      </c>
      <c r="Q193" s="35" t="s">
        <v>770</v>
      </c>
    </row>
    <row r="194" spans="1:17" x14ac:dyDescent="0.35">
      <c r="A194" s="37" t="s">
        <v>2</v>
      </c>
      <c r="B194" s="36">
        <v>117</v>
      </c>
      <c r="C194" s="19">
        <v>190</v>
      </c>
      <c r="D194" s="36">
        <v>121</v>
      </c>
      <c r="E194" s="36">
        <v>0</v>
      </c>
      <c r="F194" s="19">
        <v>273</v>
      </c>
      <c r="G194" s="36">
        <v>195</v>
      </c>
      <c r="H194" s="36">
        <v>140</v>
      </c>
      <c r="I194" s="19">
        <f>SUM(B194:H194)</f>
        <v>1036</v>
      </c>
      <c r="J194" s="37">
        <v>207</v>
      </c>
      <c r="K194" s="19">
        <v>253</v>
      </c>
      <c r="L194" s="19">
        <v>245</v>
      </c>
      <c r="M194" s="36">
        <v>223</v>
      </c>
      <c r="N194" s="36">
        <v>260</v>
      </c>
      <c r="O194" s="19">
        <v>220</v>
      </c>
      <c r="P194" s="36">
        <v>237</v>
      </c>
      <c r="Q194" s="19">
        <f>SUM(J194:P194)</f>
        <v>1645</v>
      </c>
    </row>
    <row r="195" spans="1:17" x14ac:dyDescent="0.35">
      <c r="A195" s="37" t="s">
        <v>121</v>
      </c>
      <c r="B195" s="19">
        <v>901</v>
      </c>
      <c r="C195" s="19">
        <v>661</v>
      </c>
      <c r="D195" s="36">
        <v>782</v>
      </c>
      <c r="E195" s="19">
        <v>781</v>
      </c>
      <c r="F195" s="19">
        <v>981</v>
      </c>
      <c r="G195" s="36">
        <v>971</v>
      </c>
      <c r="H195" s="36">
        <v>1002</v>
      </c>
      <c r="I195" s="19">
        <f>SUM(B195:H195)</f>
        <v>6079</v>
      </c>
      <c r="J195" s="36">
        <v>1200</v>
      </c>
      <c r="K195" s="19">
        <v>1008</v>
      </c>
      <c r="L195" s="19">
        <v>895</v>
      </c>
      <c r="M195" s="36">
        <v>973</v>
      </c>
      <c r="N195" s="19">
        <v>1044</v>
      </c>
      <c r="O195" s="19">
        <v>1147</v>
      </c>
      <c r="P195" s="36">
        <v>1174</v>
      </c>
      <c r="Q195" s="19">
        <f>SUM(J195:P195)</f>
        <v>7441</v>
      </c>
    </row>
    <row r="196" spans="1:17" x14ac:dyDescent="0.35">
      <c r="A196" s="37" t="s">
        <v>100</v>
      </c>
      <c r="B196" s="19">
        <v>0</v>
      </c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f>SUM(B196:H196)</f>
        <v>0</v>
      </c>
      <c r="J196" s="23">
        <v>0</v>
      </c>
      <c r="K196" s="37">
        <v>0</v>
      </c>
      <c r="L196" s="19">
        <v>120</v>
      </c>
      <c r="M196" s="19">
        <v>278</v>
      </c>
      <c r="N196" s="19">
        <v>278</v>
      </c>
      <c r="O196" s="19">
        <v>278</v>
      </c>
      <c r="P196" s="19">
        <v>278</v>
      </c>
      <c r="Q196" s="19">
        <f>SUM(J196:P196)</f>
        <v>1232</v>
      </c>
    </row>
    <row r="197" spans="1:17" x14ac:dyDescent="0.35">
      <c r="A197" s="37" t="s">
        <v>115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45</v>
      </c>
      <c r="I197" s="19">
        <f>SUM(B197:H197)</f>
        <v>45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52</v>
      </c>
      <c r="Q197" s="19">
        <f>SUM(J197:P197)</f>
        <v>52</v>
      </c>
    </row>
    <row r="198" spans="1:17" x14ac:dyDescent="0.35">
      <c r="A198" s="37" t="s">
        <v>125</v>
      </c>
      <c r="B198" s="19">
        <v>0</v>
      </c>
      <c r="C198" s="19">
        <v>0</v>
      </c>
      <c r="D198" s="19">
        <v>0</v>
      </c>
      <c r="E198" s="19">
        <v>0</v>
      </c>
      <c r="F198" s="19">
        <v>0</v>
      </c>
      <c r="G198" s="19">
        <v>0</v>
      </c>
      <c r="H198" s="19">
        <v>1800</v>
      </c>
      <c r="I198" s="19">
        <f>SUM(B198:H198)</f>
        <v>1800</v>
      </c>
      <c r="J198" s="19">
        <v>1640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f>SUM(J198:P198)</f>
        <v>1640</v>
      </c>
    </row>
    <row r="199" spans="1:17" x14ac:dyDescent="0.35">
      <c r="A199" s="58" t="s">
        <v>119</v>
      </c>
      <c r="B199" s="58">
        <f>SUM(B194:B198)</f>
        <v>1018</v>
      </c>
      <c r="C199" s="58">
        <f t="shared" ref="C199:I199" si="78">SUM(C194:C198)</f>
        <v>851</v>
      </c>
      <c r="D199" s="58">
        <f t="shared" si="78"/>
        <v>903</v>
      </c>
      <c r="E199" s="58">
        <f t="shared" si="78"/>
        <v>781</v>
      </c>
      <c r="F199" s="58">
        <f t="shared" si="78"/>
        <v>1254</v>
      </c>
      <c r="G199" s="58">
        <f t="shared" si="78"/>
        <v>1166</v>
      </c>
      <c r="H199" s="58">
        <f t="shared" si="78"/>
        <v>2987</v>
      </c>
      <c r="I199" s="58">
        <f t="shared" si="78"/>
        <v>8960</v>
      </c>
      <c r="J199" s="58">
        <f>SUM(J194:J198)</f>
        <v>3047</v>
      </c>
      <c r="K199" s="58">
        <f t="shared" ref="K199:Q199" si="79">SUM(K194:K198)</f>
        <v>1261</v>
      </c>
      <c r="L199" s="58">
        <f t="shared" si="79"/>
        <v>1260</v>
      </c>
      <c r="M199" s="58">
        <f t="shared" si="79"/>
        <v>1474</v>
      </c>
      <c r="N199" s="58">
        <f t="shared" si="79"/>
        <v>1582</v>
      </c>
      <c r="O199" s="58">
        <f t="shared" si="79"/>
        <v>1645</v>
      </c>
      <c r="P199" s="58">
        <f t="shared" si="79"/>
        <v>1741</v>
      </c>
      <c r="Q199" s="58">
        <f t="shared" si="79"/>
        <v>12010</v>
      </c>
    </row>
    <row r="200" spans="1:17" x14ac:dyDescent="0.35">
      <c r="A200" s="37" t="s">
        <v>122</v>
      </c>
      <c r="B200" s="84">
        <v>775</v>
      </c>
      <c r="C200" s="84">
        <v>832</v>
      </c>
      <c r="D200" s="19">
        <v>817</v>
      </c>
      <c r="E200" s="84">
        <v>991</v>
      </c>
      <c r="F200" s="84">
        <v>604</v>
      </c>
      <c r="G200" s="19">
        <v>1277</v>
      </c>
      <c r="H200" s="19">
        <v>1307</v>
      </c>
      <c r="I200" s="43">
        <f>SUM(B200:H200)</f>
        <v>6603</v>
      </c>
      <c r="J200" s="61">
        <v>841</v>
      </c>
      <c r="K200" s="61">
        <v>1317</v>
      </c>
      <c r="L200" s="84">
        <v>1135</v>
      </c>
      <c r="M200" s="19">
        <v>850</v>
      </c>
      <c r="N200" s="84">
        <v>169</v>
      </c>
      <c r="O200" s="84">
        <v>716</v>
      </c>
      <c r="P200" s="19">
        <v>670</v>
      </c>
      <c r="Q200" s="88">
        <f>SUM(J200:P200)</f>
        <v>5698</v>
      </c>
    </row>
    <row r="201" spans="1:17" x14ac:dyDescent="0.35">
      <c r="A201" s="37" t="s">
        <v>112</v>
      </c>
      <c r="B201" s="36">
        <v>0</v>
      </c>
      <c r="C201" s="86">
        <v>0</v>
      </c>
      <c r="D201" s="36">
        <v>0</v>
      </c>
      <c r="E201" s="36">
        <v>0</v>
      </c>
      <c r="F201" s="86">
        <v>0</v>
      </c>
      <c r="G201" s="36">
        <v>0</v>
      </c>
      <c r="H201" s="36">
        <v>0</v>
      </c>
      <c r="I201" s="43">
        <f>SUM(B201:H201)</f>
        <v>0</v>
      </c>
      <c r="J201" s="36">
        <v>0</v>
      </c>
      <c r="K201" s="36">
        <v>0</v>
      </c>
      <c r="L201" s="86">
        <v>0</v>
      </c>
      <c r="M201" s="36">
        <v>0</v>
      </c>
      <c r="N201" s="36">
        <v>0</v>
      </c>
      <c r="O201" s="86">
        <v>0</v>
      </c>
      <c r="P201" s="36">
        <v>0</v>
      </c>
      <c r="Q201" s="88">
        <f>SUM(J201:P201)</f>
        <v>0</v>
      </c>
    </row>
    <row r="202" spans="1:17" x14ac:dyDescent="0.35">
      <c r="A202" s="37" t="s">
        <v>116</v>
      </c>
      <c r="B202" s="63">
        <v>0</v>
      </c>
      <c r="C202" s="63">
        <v>0</v>
      </c>
      <c r="D202" s="63">
        <v>0</v>
      </c>
      <c r="E202" s="63">
        <v>0</v>
      </c>
      <c r="F202" s="63">
        <v>0</v>
      </c>
      <c r="G202" s="63">
        <v>0</v>
      </c>
      <c r="H202" s="36">
        <v>54</v>
      </c>
      <c r="I202" s="43">
        <f>SUM(B202:H202)</f>
        <v>54</v>
      </c>
      <c r="J202" s="86">
        <v>0</v>
      </c>
      <c r="K202" s="86">
        <v>0</v>
      </c>
      <c r="L202" s="86">
        <v>0</v>
      </c>
      <c r="M202" s="86">
        <v>0</v>
      </c>
      <c r="N202" s="86">
        <v>0</v>
      </c>
      <c r="O202" s="86">
        <v>0</v>
      </c>
      <c r="P202" s="36">
        <v>54</v>
      </c>
      <c r="Q202" s="88">
        <f>SUM(J202:P202)</f>
        <v>54</v>
      </c>
    </row>
    <row r="203" spans="1:17" x14ac:dyDescent="0.35">
      <c r="A203" s="37" t="s">
        <v>124</v>
      </c>
      <c r="B203" s="63">
        <v>0</v>
      </c>
      <c r="C203" s="63">
        <v>0</v>
      </c>
      <c r="D203" s="63">
        <v>0</v>
      </c>
      <c r="E203" s="63">
        <v>0</v>
      </c>
      <c r="F203" s="63">
        <v>0</v>
      </c>
      <c r="G203" s="63">
        <v>0</v>
      </c>
      <c r="H203" s="36">
        <v>34</v>
      </c>
      <c r="I203" s="43">
        <f>SUM(B203:H203)</f>
        <v>34</v>
      </c>
      <c r="J203" s="86">
        <v>0</v>
      </c>
      <c r="K203" s="86">
        <v>0</v>
      </c>
      <c r="L203" s="86">
        <v>0</v>
      </c>
      <c r="M203" s="86">
        <v>0</v>
      </c>
      <c r="N203" s="86">
        <v>0</v>
      </c>
      <c r="O203" s="86">
        <v>0</v>
      </c>
      <c r="P203" s="36">
        <v>51</v>
      </c>
      <c r="Q203" s="88">
        <f>SUM(J203:P203)</f>
        <v>51</v>
      </c>
    </row>
    <row r="204" spans="1:17" x14ac:dyDescent="0.35">
      <c r="A204" s="46" t="s">
        <v>118</v>
      </c>
      <c r="B204" s="46">
        <f>B203+B202+B201+B200</f>
        <v>775</v>
      </c>
      <c r="C204" s="46">
        <f t="shared" ref="C204:H204" si="80">SUM(C200:C203)</f>
        <v>832</v>
      </c>
      <c r="D204" s="46">
        <f t="shared" si="80"/>
        <v>817</v>
      </c>
      <c r="E204" s="46">
        <f t="shared" si="80"/>
        <v>991</v>
      </c>
      <c r="F204" s="46">
        <f t="shared" si="80"/>
        <v>604</v>
      </c>
      <c r="G204" s="46">
        <f t="shared" si="80"/>
        <v>1277</v>
      </c>
      <c r="H204" s="46">
        <f t="shared" si="80"/>
        <v>1395</v>
      </c>
      <c r="I204" s="46">
        <f>SUM(I200:I203)</f>
        <v>6691</v>
      </c>
      <c r="J204" s="46">
        <f>SUM(J200:J203)</f>
        <v>841</v>
      </c>
      <c r="K204" s="46">
        <f t="shared" ref="K204:Q204" si="81">SUM(K200:K203)</f>
        <v>1317</v>
      </c>
      <c r="L204" s="46">
        <f t="shared" si="81"/>
        <v>1135</v>
      </c>
      <c r="M204" s="46">
        <f t="shared" si="81"/>
        <v>850</v>
      </c>
      <c r="N204" s="46">
        <f t="shared" si="81"/>
        <v>169</v>
      </c>
      <c r="O204" s="46">
        <f t="shared" si="81"/>
        <v>716</v>
      </c>
      <c r="P204" s="46">
        <f t="shared" si="81"/>
        <v>775</v>
      </c>
      <c r="Q204" s="46">
        <f t="shared" si="81"/>
        <v>5803</v>
      </c>
    </row>
    <row r="205" spans="1:17" x14ac:dyDescent="0.35">
      <c r="A205" s="37" t="s">
        <v>99</v>
      </c>
      <c r="B205" s="36">
        <v>214</v>
      </c>
      <c r="C205" s="19">
        <v>58</v>
      </c>
      <c r="D205" s="36">
        <v>502</v>
      </c>
      <c r="E205" s="36">
        <v>314</v>
      </c>
      <c r="F205" s="19">
        <v>89</v>
      </c>
      <c r="G205" s="36">
        <v>749</v>
      </c>
      <c r="H205" s="36">
        <v>711</v>
      </c>
      <c r="I205" s="19">
        <f>SUM(B205:H205)</f>
        <v>2637</v>
      </c>
      <c r="J205" s="42">
        <v>222</v>
      </c>
      <c r="K205" s="47">
        <v>187</v>
      </c>
      <c r="L205" s="19">
        <v>185</v>
      </c>
      <c r="M205" s="36">
        <v>131</v>
      </c>
      <c r="N205" s="19">
        <v>131</v>
      </c>
      <c r="O205" s="19">
        <v>0</v>
      </c>
      <c r="P205" s="36">
        <v>117</v>
      </c>
      <c r="Q205" s="19">
        <f>SUM(J205:P205)</f>
        <v>973</v>
      </c>
    </row>
    <row r="206" spans="1:17" x14ac:dyDescent="0.35">
      <c r="A206" s="37" t="s">
        <v>7</v>
      </c>
      <c r="B206" s="19">
        <v>1649</v>
      </c>
      <c r="C206" s="19">
        <v>49</v>
      </c>
      <c r="D206" s="86">
        <v>0</v>
      </c>
      <c r="E206" s="19">
        <v>524</v>
      </c>
      <c r="F206" s="19">
        <v>1245</v>
      </c>
      <c r="G206" s="86">
        <v>1540</v>
      </c>
      <c r="H206" s="86">
        <v>1821</v>
      </c>
      <c r="I206" s="19">
        <f>SUM(B206:H206)</f>
        <v>6828</v>
      </c>
      <c r="J206" s="50">
        <v>1925</v>
      </c>
      <c r="K206" s="19">
        <v>965</v>
      </c>
      <c r="L206" s="19">
        <v>1602</v>
      </c>
      <c r="M206" s="86">
        <v>1600</v>
      </c>
      <c r="N206" s="23">
        <v>2040</v>
      </c>
      <c r="O206" s="19">
        <v>2087</v>
      </c>
      <c r="P206" s="86">
        <v>2410</v>
      </c>
      <c r="Q206" s="19">
        <f>SUM(J206:P206)</f>
        <v>12629</v>
      </c>
    </row>
    <row r="207" spans="1:17" x14ac:dyDescent="0.35">
      <c r="A207" s="37" t="s">
        <v>103</v>
      </c>
      <c r="B207" s="51">
        <v>2</v>
      </c>
      <c r="C207" s="51">
        <v>207</v>
      </c>
      <c r="D207" s="51">
        <v>427</v>
      </c>
      <c r="E207" s="51">
        <v>438</v>
      </c>
      <c r="F207" s="52">
        <v>452</v>
      </c>
      <c r="G207" s="87">
        <v>682</v>
      </c>
      <c r="H207" s="87">
        <v>511</v>
      </c>
      <c r="I207" s="19">
        <f>SUM(B207:H207)</f>
        <v>2719</v>
      </c>
      <c r="J207" s="19">
        <v>461</v>
      </c>
      <c r="K207" s="19">
        <v>216</v>
      </c>
      <c r="L207" s="86">
        <v>238</v>
      </c>
      <c r="M207" s="37">
        <v>277</v>
      </c>
      <c r="N207" s="40">
        <v>291</v>
      </c>
      <c r="O207" s="86">
        <v>379</v>
      </c>
      <c r="P207" s="36">
        <v>320</v>
      </c>
      <c r="Q207" s="19">
        <f>SUM(J207:P207)</f>
        <v>2182</v>
      </c>
    </row>
    <row r="208" spans="1:17" x14ac:dyDescent="0.35">
      <c r="A208" s="37" t="s">
        <v>123</v>
      </c>
      <c r="B208" s="40">
        <v>796</v>
      </c>
      <c r="C208" s="87">
        <v>788</v>
      </c>
      <c r="D208" s="87">
        <v>611</v>
      </c>
      <c r="E208" s="87">
        <v>1149</v>
      </c>
      <c r="F208" s="87">
        <v>986</v>
      </c>
      <c r="G208" s="87">
        <v>847</v>
      </c>
      <c r="H208" s="87">
        <v>805</v>
      </c>
      <c r="I208" s="19">
        <f>SUM(B208:H208)</f>
        <v>5982</v>
      </c>
      <c r="J208" s="86">
        <v>848</v>
      </c>
      <c r="K208" s="86">
        <v>794</v>
      </c>
      <c r="L208" s="86">
        <v>820</v>
      </c>
      <c r="M208" s="86">
        <v>808</v>
      </c>
      <c r="N208" s="86">
        <v>964</v>
      </c>
      <c r="O208" s="86">
        <v>926</v>
      </c>
      <c r="P208" s="86">
        <v>1058</v>
      </c>
      <c r="Q208" s="19">
        <f>SUM(J208:P208)</f>
        <v>6218</v>
      </c>
    </row>
    <row r="209" spans="1:17" x14ac:dyDescent="0.35">
      <c r="A209" s="54" t="s">
        <v>117</v>
      </c>
      <c r="B209" s="55">
        <f>SUM(B205:B208)</f>
        <v>2661</v>
      </c>
      <c r="C209" s="55">
        <f>SUM(C205:C208)</f>
        <v>1102</v>
      </c>
      <c r="D209" s="55">
        <f>SUM(D205:D208)</f>
        <v>1540</v>
      </c>
      <c r="E209" s="55">
        <f>SUM(E205:E208)</f>
        <v>2425</v>
      </c>
      <c r="F209" s="55">
        <f>SUM(F205:F208)</f>
        <v>2772</v>
      </c>
      <c r="G209" s="55">
        <f>G208+G207+G206+G205</f>
        <v>3818</v>
      </c>
      <c r="H209" s="55">
        <f t="shared" ref="H209:Q209" si="82">SUM(H205:H208)</f>
        <v>3848</v>
      </c>
      <c r="I209" s="55">
        <f t="shared" si="82"/>
        <v>18166</v>
      </c>
      <c r="J209" s="54">
        <f t="shared" si="82"/>
        <v>3456</v>
      </c>
      <c r="K209" s="54">
        <f t="shared" si="82"/>
        <v>2162</v>
      </c>
      <c r="L209" s="54">
        <f t="shared" si="82"/>
        <v>2845</v>
      </c>
      <c r="M209" s="54">
        <f t="shared" si="82"/>
        <v>2816</v>
      </c>
      <c r="N209" s="55">
        <f t="shared" si="82"/>
        <v>3426</v>
      </c>
      <c r="O209" s="54">
        <f t="shared" si="82"/>
        <v>3392</v>
      </c>
      <c r="P209" s="55">
        <f t="shared" si="82"/>
        <v>3905</v>
      </c>
      <c r="Q209" s="55">
        <f t="shared" si="82"/>
        <v>22002</v>
      </c>
    </row>
    <row r="210" spans="1:17" x14ac:dyDescent="0.35">
      <c r="A210" s="21"/>
      <c r="B210" s="67">
        <f>B209+B204+B199</f>
        <v>4454</v>
      </c>
      <c r="C210" s="67">
        <f t="shared" ref="C210:H210" si="83">C209+C204+C199</f>
        <v>2785</v>
      </c>
      <c r="D210" s="67">
        <f t="shared" si="83"/>
        <v>3260</v>
      </c>
      <c r="E210" s="67">
        <f t="shared" si="83"/>
        <v>4197</v>
      </c>
      <c r="F210" s="67">
        <f t="shared" si="83"/>
        <v>4630</v>
      </c>
      <c r="G210" s="67">
        <f t="shared" si="83"/>
        <v>6261</v>
      </c>
      <c r="H210" s="67">
        <f t="shared" si="83"/>
        <v>8230</v>
      </c>
      <c r="I210" s="67">
        <f t="shared" ref="I210:Q210" si="84">I199+I204+I209</f>
        <v>33817</v>
      </c>
      <c r="J210" s="21">
        <f t="shared" si="84"/>
        <v>7344</v>
      </c>
      <c r="K210" s="21">
        <f t="shared" si="84"/>
        <v>4740</v>
      </c>
      <c r="L210" s="21">
        <f t="shared" si="84"/>
        <v>5240</v>
      </c>
      <c r="M210" s="21">
        <f t="shared" si="84"/>
        <v>5140</v>
      </c>
      <c r="N210" s="67">
        <f t="shared" si="84"/>
        <v>5177</v>
      </c>
      <c r="O210" s="21">
        <f t="shared" si="84"/>
        <v>5753</v>
      </c>
      <c r="P210" s="21">
        <f t="shared" si="84"/>
        <v>6421</v>
      </c>
      <c r="Q210" s="67">
        <f t="shared" si="84"/>
        <v>39815</v>
      </c>
    </row>
    <row r="211" spans="1:17" x14ac:dyDescent="0.35">
      <c r="A211" s="21"/>
      <c r="B211" s="67">
        <f>production!B200</f>
        <v>2897</v>
      </c>
      <c r="C211" s="67">
        <f>production!C200</f>
        <v>2706</v>
      </c>
      <c r="D211" s="67">
        <f>production!D200</f>
        <v>95</v>
      </c>
      <c r="E211" s="67">
        <f>production!E200</f>
        <v>1587</v>
      </c>
      <c r="F211" s="67">
        <f>production!F200</f>
        <v>1130</v>
      </c>
      <c r="G211" s="67">
        <f>production!G200</f>
        <v>2514</v>
      </c>
      <c r="H211" s="67">
        <f>production!H200</f>
        <v>2645</v>
      </c>
      <c r="I211" s="67">
        <f>SUM(B211:H211)</f>
        <v>13574</v>
      </c>
      <c r="J211" s="67">
        <f>production!J190</f>
        <v>7520</v>
      </c>
      <c r="K211" s="67">
        <f>production!K190</f>
        <v>4997</v>
      </c>
      <c r="L211" s="67">
        <f>production!L190</f>
        <v>5450</v>
      </c>
      <c r="M211" s="67">
        <f>production!M190</f>
        <v>5162</v>
      </c>
      <c r="N211" s="67">
        <f>production!N190</f>
        <v>5339</v>
      </c>
      <c r="O211" s="67">
        <f>production!O190</f>
        <v>5876</v>
      </c>
      <c r="P211" s="67">
        <f>production!P190</f>
        <v>6579</v>
      </c>
      <c r="Q211" s="67">
        <f>production!Q200</f>
        <v>17832</v>
      </c>
    </row>
    <row r="212" spans="1:17" x14ac:dyDescent="0.35">
      <c r="A212" s="21"/>
      <c r="B212" s="21">
        <f t="shared" ref="B212:Q212" si="85">B211-B210</f>
        <v>-1557</v>
      </c>
      <c r="C212" s="21">
        <f t="shared" si="85"/>
        <v>-79</v>
      </c>
      <c r="D212" s="21">
        <f t="shared" si="85"/>
        <v>-3165</v>
      </c>
      <c r="E212" s="21">
        <f t="shared" si="85"/>
        <v>-2610</v>
      </c>
      <c r="F212" s="21">
        <f t="shared" si="85"/>
        <v>-3500</v>
      </c>
      <c r="G212" s="67">
        <f t="shared" si="85"/>
        <v>-3747</v>
      </c>
      <c r="H212" s="21">
        <f t="shared" si="85"/>
        <v>-5585</v>
      </c>
      <c r="I212" s="67">
        <f t="shared" si="85"/>
        <v>-20243</v>
      </c>
      <c r="J212" s="21">
        <f t="shared" si="85"/>
        <v>176</v>
      </c>
      <c r="K212" s="21">
        <f t="shared" si="85"/>
        <v>257</v>
      </c>
      <c r="L212" s="21">
        <f t="shared" si="85"/>
        <v>210</v>
      </c>
      <c r="M212" s="21">
        <f t="shared" si="85"/>
        <v>22</v>
      </c>
      <c r="N212" s="21">
        <f t="shared" si="85"/>
        <v>162</v>
      </c>
      <c r="O212" s="21">
        <f t="shared" si="85"/>
        <v>123</v>
      </c>
      <c r="P212" s="21">
        <f t="shared" si="85"/>
        <v>158</v>
      </c>
      <c r="Q212" s="21">
        <f t="shared" si="85"/>
        <v>-21983</v>
      </c>
    </row>
    <row r="214" spans="1:17" x14ac:dyDescent="0.35">
      <c r="A214" s="33" t="s">
        <v>1</v>
      </c>
      <c r="B214" s="62" t="s">
        <v>797</v>
      </c>
      <c r="C214" s="62" t="s">
        <v>798</v>
      </c>
      <c r="D214" s="62" t="s">
        <v>799</v>
      </c>
      <c r="E214" s="62" t="s">
        <v>800</v>
      </c>
      <c r="F214" s="62" t="s">
        <v>801</v>
      </c>
      <c r="G214" s="62" t="s">
        <v>802</v>
      </c>
      <c r="H214" s="62" t="s">
        <v>803</v>
      </c>
      <c r="I214" s="35" t="s">
        <v>813</v>
      </c>
      <c r="J214" s="62" t="s">
        <v>805</v>
      </c>
      <c r="K214" s="62" t="s">
        <v>806</v>
      </c>
      <c r="L214" s="62" t="s">
        <v>807</v>
      </c>
      <c r="M214" s="62" t="s">
        <v>808</v>
      </c>
      <c r="N214" s="62" t="s">
        <v>809</v>
      </c>
      <c r="O214" s="62" t="s">
        <v>810</v>
      </c>
      <c r="P214" s="62" t="s">
        <v>811</v>
      </c>
      <c r="Q214" s="35" t="s">
        <v>814</v>
      </c>
    </row>
    <row r="215" spans="1:17" x14ac:dyDescent="0.35">
      <c r="A215" s="37" t="s">
        <v>2</v>
      </c>
      <c r="B215" s="36">
        <v>263</v>
      </c>
      <c r="C215" s="19">
        <v>234</v>
      </c>
      <c r="D215" s="36">
        <v>225</v>
      </c>
      <c r="E215" s="36">
        <v>174</v>
      </c>
      <c r="F215" s="19">
        <v>211</v>
      </c>
      <c r="G215" s="36">
        <v>238</v>
      </c>
      <c r="H215" s="36">
        <v>276</v>
      </c>
      <c r="I215" s="19">
        <f>SUM(B215:H215)</f>
        <v>1621</v>
      </c>
      <c r="J215" s="37">
        <v>244</v>
      </c>
      <c r="K215" s="19">
        <v>152</v>
      </c>
      <c r="L215" s="19">
        <v>236</v>
      </c>
      <c r="M215" s="36">
        <v>108</v>
      </c>
      <c r="N215" s="36">
        <v>182</v>
      </c>
      <c r="O215" s="19">
        <v>190</v>
      </c>
      <c r="P215" s="36">
        <v>244</v>
      </c>
      <c r="Q215" s="19">
        <f>SUM(J215:P215)</f>
        <v>1356</v>
      </c>
    </row>
    <row r="216" spans="1:17" x14ac:dyDescent="0.35">
      <c r="A216" s="37" t="s">
        <v>121</v>
      </c>
      <c r="B216" s="19">
        <v>1160</v>
      </c>
      <c r="C216" s="19">
        <v>969</v>
      </c>
      <c r="D216" s="36">
        <v>0</v>
      </c>
      <c r="E216" s="19">
        <v>582</v>
      </c>
      <c r="F216" s="19">
        <v>176</v>
      </c>
      <c r="G216" s="36">
        <v>796</v>
      </c>
      <c r="H216" s="36">
        <v>1202</v>
      </c>
      <c r="I216" s="19">
        <f>SUM(B216:H216)</f>
        <v>4885</v>
      </c>
      <c r="J216" s="36">
        <v>1364</v>
      </c>
      <c r="K216" s="19">
        <v>1344</v>
      </c>
      <c r="L216" s="19">
        <v>1156</v>
      </c>
      <c r="M216" s="36">
        <v>908</v>
      </c>
      <c r="N216" s="19">
        <v>543</v>
      </c>
      <c r="O216" s="19">
        <v>1009</v>
      </c>
      <c r="P216" s="36">
        <v>1009</v>
      </c>
      <c r="Q216" s="19">
        <f>SUM(J216:P216)</f>
        <v>7333</v>
      </c>
    </row>
    <row r="217" spans="1:17" x14ac:dyDescent="0.35">
      <c r="A217" s="37" t="s">
        <v>100</v>
      </c>
      <c r="B217" s="19">
        <v>261</v>
      </c>
      <c r="C217" s="19">
        <v>228</v>
      </c>
      <c r="D217" s="19">
        <v>213</v>
      </c>
      <c r="E217" s="19">
        <v>206</v>
      </c>
      <c r="F217" s="19">
        <v>202</v>
      </c>
      <c r="G217" s="19">
        <v>11</v>
      </c>
      <c r="H217" s="19">
        <v>0</v>
      </c>
      <c r="I217" s="19">
        <f>SUM(B217:H217)</f>
        <v>1121</v>
      </c>
      <c r="J217" s="23">
        <v>0</v>
      </c>
      <c r="K217" s="37">
        <v>0</v>
      </c>
      <c r="L217" s="19">
        <v>0</v>
      </c>
      <c r="M217" s="19">
        <v>152</v>
      </c>
      <c r="N217" s="19">
        <v>152</v>
      </c>
      <c r="O217" s="19">
        <v>277</v>
      </c>
      <c r="P217" s="19">
        <v>285</v>
      </c>
      <c r="Q217" s="19">
        <f>SUM(J217:P217)</f>
        <v>866</v>
      </c>
    </row>
    <row r="218" spans="1:17" x14ac:dyDescent="0.35">
      <c r="A218" s="37" t="s">
        <v>115</v>
      </c>
      <c r="B218" s="19">
        <v>0</v>
      </c>
      <c r="C218" s="19">
        <v>0</v>
      </c>
      <c r="D218" s="19">
        <v>0</v>
      </c>
      <c r="E218" s="19">
        <v>0</v>
      </c>
      <c r="F218" s="19">
        <v>0</v>
      </c>
      <c r="G218" s="19">
        <v>0</v>
      </c>
      <c r="H218" s="19">
        <v>17</v>
      </c>
      <c r="I218" s="19">
        <f>SUM(B218:H218)</f>
        <v>17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35</v>
      </c>
      <c r="Q218" s="19">
        <f>SUM(J218:P218)</f>
        <v>35</v>
      </c>
    </row>
    <row r="219" spans="1:17" x14ac:dyDescent="0.35">
      <c r="A219" s="37" t="s">
        <v>125</v>
      </c>
      <c r="B219" s="19">
        <v>0</v>
      </c>
      <c r="C219" s="19">
        <v>0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f>SUM(B219:H219)</f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1166</v>
      </c>
      <c r="Q219" s="19">
        <f>SUM(J219:P219)</f>
        <v>1166</v>
      </c>
    </row>
    <row r="220" spans="1:17" x14ac:dyDescent="0.35">
      <c r="A220" s="58" t="s">
        <v>119</v>
      </c>
      <c r="B220" s="58">
        <f>SUM(B215:B219)</f>
        <v>1684</v>
      </c>
      <c r="C220" s="58">
        <f t="shared" ref="C220:I220" si="86">SUM(C215:C219)</f>
        <v>1431</v>
      </c>
      <c r="D220" s="58">
        <f t="shared" si="86"/>
        <v>438</v>
      </c>
      <c r="E220" s="58">
        <f t="shared" si="86"/>
        <v>962</v>
      </c>
      <c r="F220" s="58">
        <f t="shared" si="86"/>
        <v>589</v>
      </c>
      <c r="G220" s="58">
        <f t="shared" si="86"/>
        <v>1045</v>
      </c>
      <c r="H220" s="58">
        <f t="shared" si="86"/>
        <v>1495</v>
      </c>
      <c r="I220" s="58">
        <f t="shared" si="86"/>
        <v>7644</v>
      </c>
      <c r="J220" s="58">
        <f>SUM(J215:J219)</f>
        <v>1608</v>
      </c>
      <c r="K220" s="58">
        <f t="shared" ref="K220:Q220" si="87">SUM(K215:K219)</f>
        <v>1496</v>
      </c>
      <c r="L220" s="58">
        <f t="shared" si="87"/>
        <v>1392</v>
      </c>
      <c r="M220" s="58">
        <f t="shared" si="87"/>
        <v>1168</v>
      </c>
      <c r="N220" s="58">
        <f t="shared" si="87"/>
        <v>877</v>
      </c>
      <c r="O220" s="58">
        <f t="shared" si="87"/>
        <v>1476</v>
      </c>
      <c r="P220" s="58">
        <f t="shared" si="87"/>
        <v>2739</v>
      </c>
      <c r="Q220" s="58">
        <f t="shared" si="87"/>
        <v>10756</v>
      </c>
    </row>
    <row r="221" spans="1:17" x14ac:dyDescent="0.35">
      <c r="A221" s="37" t="s">
        <v>122</v>
      </c>
      <c r="B221" s="84">
        <v>1595</v>
      </c>
      <c r="C221" s="84">
        <v>1301</v>
      </c>
      <c r="D221" s="19">
        <v>0</v>
      </c>
      <c r="E221" s="84">
        <v>749</v>
      </c>
      <c r="F221" s="84">
        <v>543</v>
      </c>
      <c r="G221" s="19">
        <v>1091</v>
      </c>
      <c r="H221" s="19">
        <v>1196</v>
      </c>
      <c r="I221" s="43">
        <f>SUM(B221:H221)</f>
        <v>6475</v>
      </c>
      <c r="J221" s="61">
        <v>1189</v>
      </c>
      <c r="K221" s="61">
        <v>1081</v>
      </c>
      <c r="L221" s="84">
        <v>1157</v>
      </c>
      <c r="M221" s="19">
        <v>1017</v>
      </c>
      <c r="N221" s="84">
        <v>1126</v>
      </c>
      <c r="O221" s="84">
        <v>1120</v>
      </c>
      <c r="P221" s="19">
        <v>1134</v>
      </c>
      <c r="Q221" s="88">
        <f>SUM(J221:P221)</f>
        <v>7824</v>
      </c>
    </row>
    <row r="222" spans="1:17" x14ac:dyDescent="0.35">
      <c r="A222" s="37" t="s">
        <v>112</v>
      </c>
      <c r="B222" s="36">
        <v>0</v>
      </c>
      <c r="C222" s="86">
        <v>0</v>
      </c>
      <c r="D222" s="36">
        <v>0</v>
      </c>
      <c r="E222" s="36">
        <v>0</v>
      </c>
      <c r="F222" s="86">
        <v>0</v>
      </c>
      <c r="G222" s="36">
        <v>0</v>
      </c>
      <c r="H222" s="36">
        <v>0</v>
      </c>
      <c r="I222" s="43">
        <f>SUM(B222:H222)</f>
        <v>0</v>
      </c>
      <c r="J222" s="36">
        <v>0</v>
      </c>
      <c r="K222" s="36">
        <v>0</v>
      </c>
      <c r="L222" s="86">
        <v>0</v>
      </c>
      <c r="M222" s="36">
        <v>0</v>
      </c>
      <c r="N222" s="36">
        <v>0</v>
      </c>
      <c r="O222" s="86">
        <v>0</v>
      </c>
      <c r="P222" s="36">
        <v>0</v>
      </c>
      <c r="Q222" s="88">
        <f>SUM(J222:P222)</f>
        <v>0</v>
      </c>
    </row>
    <row r="223" spans="1:17" x14ac:dyDescent="0.35">
      <c r="A223" s="37" t="s">
        <v>116</v>
      </c>
      <c r="B223" s="63">
        <v>0</v>
      </c>
      <c r="C223" s="63">
        <v>0</v>
      </c>
      <c r="D223" s="63">
        <v>0</v>
      </c>
      <c r="E223" s="63">
        <v>0</v>
      </c>
      <c r="F223" s="63">
        <v>0</v>
      </c>
      <c r="G223" s="63">
        <v>0</v>
      </c>
      <c r="H223" s="36">
        <v>31</v>
      </c>
      <c r="I223" s="43">
        <f>SUM(B223:H223)</f>
        <v>31</v>
      </c>
      <c r="J223" s="86">
        <v>0</v>
      </c>
      <c r="K223" s="86">
        <v>0</v>
      </c>
      <c r="L223" s="86">
        <v>0</v>
      </c>
      <c r="M223" s="86">
        <v>0</v>
      </c>
      <c r="N223" s="86">
        <v>0</v>
      </c>
      <c r="O223" s="86">
        <v>0</v>
      </c>
      <c r="P223" s="36">
        <v>43</v>
      </c>
      <c r="Q223" s="88">
        <f>SUM(J223:P223)</f>
        <v>43</v>
      </c>
    </row>
    <row r="224" spans="1:17" x14ac:dyDescent="0.35">
      <c r="A224" s="37" t="s">
        <v>124</v>
      </c>
      <c r="B224" s="63">
        <v>0</v>
      </c>
      <c r="C224" s="63">
        <v>0</v>
      </c>
      <c r="D224" s="63">
        <v>0</v>
      </c>
      <c r="E224" s="63">
        <v>0</v>
      </c>
      <c r="F224" s="63">
        <v>0</v>
      </c>
      <c r="G224" s="63">
        <v>0</v>
      </c>
      <c r="H224" s="36">
        <v>54</v>
      </c>
      <c r="I224" s="43">
        <f>SUM(B224:H224)</f>
        <v>54</v>
      </c>
      <c r="J224" s="86">
        <v>0</v>
      </c>
      <c r="K224" s="86">
        <v>0</v>
      </c>
      <c r="L224" s="86">
        <v>0</v>
      </c>
      <c r="M224" s="86">
        <v>0</v>
      </c>
      <c r="N224" s="86">
        <v>0</v>
      </c>
      <c r="O224" s="86">
        <v>0</v>
      </c>
      <c r="P224" s="36">
        <v>82</v>
      </c>
      <c r="Q224" s="88">
        <f>SUM(J224:P224)</f>
        <v>82</v>
      </c>
    </row>
    <row r="225" spans="1:17" x14ac:dyDescent="0.35">
      <c r="A225" s="46" t="s">
        <v>118</v>
      </c>
      <c r="B225" s="46">
        <f>B224+B223+B222+B221</f>
        <v>1595</v>
      </c>
      <c r="C225" s="46">
        <f t="shared" ref="C225:H225" si="88">SUM(C221:C224)</f>
        <v>1301</v>
      </c>
      <c r="D225" s="46">
        <f t="shared" si="88"/>
        <v>0</v>
      </c>
      <c r="E225" s="46">
        <f t="shared" si="88"/>
        <v>749</v>
      </c>
      <c r="F225" s="46">
        <f t="shared" si="88"/>
        <v>543</v>
      </c>
      <c r="G225" s="46">
        <f t="shared" si="88"/>
        <v>1091</v>
      </c>
      <c r="H225" s="46">
        <f t="shared" si="88"/>
        <v>1281</v>
      </c>
      <c r="I225" s="46">
        <f>SUM(I221:I224)</f>
        <v>6560</v>
      </c>
      <c r="J225" s="46">
        <f>SUM(J221:J224)</f>
        <v>1189</v>
      </c>
      <c r="K225" s="46">
        <f t="shared" ref="K225:Q225" si="89">SUM(K221:K224)</f>
        <v>1081</v>
      </c>
      <c r="L225" s="46">
        <f t="shared" si="89"/>
        <v>1157</v>
      </c>
      <c r="M225" s="46">
        <f t="shared" si="89"/>
        <v>1017</v>
      </c>
      <c r="N225" s="46">
        <f t="shared" si="89"/>
        <v>1126</v>
      </c>
      <c r="O225" s="46">
        <f t="shared" si="89"/>
        <v>1120</v>
      </c>
      <c r="P225" s="46">
        <f t="shared" si="89"/>
        <v>1259</v>
      </c>
      <c r="Q225" s="46">
        <f t="shared" si="89"/>
        <v>7949</v>
      </c>
    </row>
    <row r="226" spans="1:17" x14ac:dyDescent="0.35">
      <c r="A226" s="37" t="s">
        <v>99</v>
      </c>
      <c r="B226" s="36">
        <v>171</v>
      </c>
      <c r="C226" s="19">
        <v>193</v>
      </c>
      <c r="D226" s="36">
        <v>148</v>
      </c>
      <c r="E226" s="36">
        <v>132</v>
      </c>
      <c r="F226" s="19">
        <v>160</v>
      </c>
      <c r="G226" s="36">
        <v>815</v>
      </c>
      <c r="H226" s="36">
        <v>479</v>
      </c>
      <c r="I226" s="19">
        <f>SUM(B226:H226)</f>
        <v>2098</v>
      </c>
      <c r="J226" s="42">
        <v>191</v>
      </c>
      <c r="K226" s="47">
        <v>672</v>
      </c>
      <c r="L226" s="19">
        <v>744</v>
      </c>
      <c r="M226" s="36">
        <v>890</v>
      </c>
      <c r="N226" s="19">
        <v>229</v>
      </c>
      <c r="O226" s="19">
        <v>918</v>
      </c>
      <c r="P226" s="36">
        <v>846</v>
      </c>
      <c r="Q226" s="19">
        <f>SUM(J226:P226)</f>
        <v>4490</v>
      </c>
    </row>
    <row r="227" spans="1:17" x14ac:dyDescent="0.35">
      <c r="A227" s="37" t="s">
        <v>7</v>
      </c>
      <c r="B227" s="19">
        <v>2240</v>
      </c>
      <c r="C227" s="19">
        <v>2330</v>
      </c>
      <c r="D227" s="86">
        <v>2000</v>
      </c>
      <c r="E227" s="19">
        <v>1369</v>
      </c>
      <c r="F227" s="19">
        <v>600</v>
      </c>
      <c r="G227" s="86">
        <v>1233</v>
      </c>
      <c r="H227" s="86">
        <v>1549</v>
      </c>
      <c r="I227" s="19">
        <f>SUM(B227:H227)</f>
        <v>11321</v>
      </c>
      <c r="J227" s="50">
        <v>1534</v>
      </c>
      <c r="K227" s="19">
        <v>1519</v>
      </c>
      <c r="L227" s="19">
        <v>1495</v>
      </c>
      <c r="M227" s="86">
        <v>1517</v>
      </c>
      <c r="N227" s="23">
        <v>1319</v>
      </c>
      <c r="O227" s="19">
        <v>1514</v>
      </c>
      <c r="P227" s="86">
        <v>1496</v>
      </c>
      <c r="Q227" s="19">
        <f>SUM(J227:P227)</f>
        <v>10394</v>
      </c>
    </row>
    <row r="228" spans="1:17" x14ac:dyDescent="0.35">
      <c r="A228" s="37" t="s">
        <v>103</v>
      </c>
      <c r="B228" s="51">
        <v>279</v>
      </c>
      <c r="C228" s="51">
        <v>123</v>
      </c>
      <c r="D228" s="51">
        <v>171</v>
      </c>
      <c r="E228" s="51">
        <v>134</v>
      </c>
      <c r="F228" s="52">
        <v>146</v>
      </c>
      <c r="G228" s="87">
        <v>236</v>
      </c>
      <c r="H228" s="87">
        <v>534</v>
      </c>
      <c r="I228" s="19">
        <f>SUM(B228:H228)</f>
        <v>1623</v>
      </c>
      <c r="J228" s="19">
        <v>168</v>
      </c>
      <c r="K228" s="19">
        <v>102</v>
      </c>
      <c r="L228" s="86">
        <v>298</v>
      </c>
      <c r="M228" s="37">
        <v>346</v>
      </c>
      <c r="N228" s="40">
        <v>604</v>
      </c>
      <c r="O228" s="86">
        <v>482</v>
      </c>
      <c r="P228" s="36">
        <v>550</v>
      </c>
      <c r="Q228" s="19">
        <f>SUM(J228:P228)</f>
        <v>2550</v>
      </c>
    </row>
    <row r="229" spans="1:17" x14ac:dyDescent="0.35">
      <c r="A229" s="37" t="s">
        <v>123</v>
      </c>
      <c r="B229" s="40">
        <v>954</v>
      </c>
      <c r="C229" s="87">
        <v>807</v>
      </c>
      <c r="D229" s="87">
        <v>574</v>
      </c>
      <c r="E229" s="87">
        <v>614</v>
      </c>
      <c r="F229" s="87">
        <v>853</v>
      </c>
      <c r="G229" s="87">
        <v>1117</v>
      </c>
      <c r="H229" s="87">
        <v>776</v>
      </c>
      <c r="I229" s="19">
        <f>SUM(B229:H229)</f>
        <v>5695</v>
      </c>
      <c r="J229" s="86">
        <v>957</v>
      </c>
      <c r="K229" s="86">
        <v>824</v>
      </c>
      <c r="L229" s="86">
        <v>1087</v>
      </c>
      <c r="M229" s="86">
        <v>985</v>
      </c>
      <c r="N229" s="86">
        <v>1142</v>
      </c>
      <c r="O229" s="86">
        <v>1042</v>
      </c>
      <c r="P229" s="86">
        <v>1001</v>
      </c>
      <c r="Q229" s="19">
        <f>SUM(J229:P229)</f>
        <v>7038</v>
      </c>
    </row>
    <row r="230" spans="1:17" x14ac:dyDescent="0.35">
      <c r="A230" s="54" t="s">
        <v>117</v>
      </c>
      <c r="B230" s="55">
        <f>SUM(B226:B229)</f>
        <v>3644</v>
      </c>
      <c r="C230" s="55">
        <f>SUM(C226:C229)</f>
        <v>3453</v>
      </c>
      <c r="D230" s="55">
        <f>SUM(D226:D229)</f>
        <v>2893</v>
      </c>
      <c r="E230" s="55">
        <f>SUM(E226:E229)</f>
        <v>2249</v>
      </c>
      <c r="F230" s="55">
        <f>SUM(F226:F229)</f>
        <v>1759</v>
      </c>
      <c r="G230" s="55">
        <f>G229+G228+G227+G226</f>
        <v>3401</v>
      </c>
      <c r="H230" s="55">
        <f t="shared" ref="H230:Q230" si="90">SUM(H226:H229)</f>
        <v>3338</v>
      </c>
      <c r="I230" s="55">
        <f t="shared" si="90"/>
        <v>20737</v>
      </c>
      <c r="J230" s="54">
        <f t="shared" si="90"/>
        <v>2850</v>
      </c>
      <c r="K230" s="54">
        <f t="shared" si="90"/>
        <v>3117</v>
      </c>
      <c r="L230" s="54">
        <f t="shared" si="90"/>
        <v>3624</v>
      </c>
      <c r="M230" s="54">
        <f t="shared" si="90"/>
        <v>3738</v>
      </c>
      <c r="N230" s="55">
        <f t="shared" si="90"/>
        <v>3294</v>
      </c>
      <c r="O230" s="54">
        <f t="shared" si="90"/>
        <v>3956</v>
      </c>
      <c r="P230" s="55">
        <f t="shared" si="90"/>
        <v>3893</v>
      </c>
      <c r="Q230" s="55">
        <f t="shared" si="90"/>
        <v>24472</v>
      </c>
    </row>
    <row r="231" spans="1:17" x14ac:dyDescent="0.35">
      <c r="A231" s="21"/>
      <c r="B231" s="67">
        <f>B230+B225+B220</f>
        <v>6923</v>
      </c>
      <c r="C231" s="67">
        <f t="shared" ref="C231:H231" si="91">C230+C225+C220</f>
        <v>6185</v>
      </c>
      <c r="D231" s="67">
        <f t="shared" si="91"/>
        <v>3331</v>
      </c>
      <c r="E231" s="67">
        <f t="shared" si="91"/>
        <v>3960</v>
      </c>
      <c r="F231" s="67">
        <f t="shared" si="91"/>
        <v>2891</v>
      </c>
      <c r="G231" s="67">
        <f t="shared" si="91"/>
        <v>5537</v>
      </c>
      <c r="H231" s="67">
        <f t="shared" si="91"/>
        <v>6114</v>
      </c>
      <c r="I231" s="67">
        <f t="shared" ref="I231:Q231" si="92">I220+I225+I230</f>
        <v>34941</v>
      </c>
      <c r="J231" s="21">
        <f t="shared" si="92"/>
        <v>5647</v>
      </c>
      <c r="K231" s="21">
        <f t="shared" si="92"/>
        <v>5694</v>
      </c>
      <c r="L231" s="21">
        <f t="shared" si="92"/>
        <v>6173</v>
      </c>
      <c r="M231" s="21">
        <f t="shared" si="92"/>
        <v>5923</v>
      </c>
      <c r="N231" s="67">
        <f t="shared" si="92"/>
        <v>5297</v>
      </c>
      <c r="O231" s="21">
        <f t="shared" si="92"/>
        <v>6552</v>
      </c>
      <c r="P231" s="21">
        <f t="shared" si="92"/>
        <v>7891</v>
      </c>
      <c r="Q231" s="67">
        <f t="shared" si="92"/>
        <v>43177</v>
      </c>
    </row>
    <row r="232" spans="1:17" x14ac:dyDescent="0.35">
      <c r="A232" s="21"/>
      <c r="B232" s="67">
        <f>production!B221</f>
        <v>0</v>
      </c>
      <c r="C232" s="67">
        <f>production!C221</f>
        <v>0</v>
      </c>
      <c r="D232" s="67">
        <f>production!D221</f>
        <v>0</v>
      </c>
      <c r="E232" s="67">
        <f>production!E221</f>
        <v>0</v>
      </c>
      <c r="F232" s="67">
        <f>production!F221</f>
        <v>0</v>
      </c>
      <c r="G232" s="67">
        <f>production!G221</f>
        <v>0</v>
      </c>
      <c r="H232" s="67">
        <f>production!H221</f>
        <v>45</v>
      </c>
      <c r="I232" s="67">
        <f>SUM(B232:H232)</f>
        <v>45</v>
      </c>
      <c r="J232" s="67">
        <f>production!J209</f>
        <v>5380</v>
      </c>
      <c r="K232" s="67">
        <f>production!K209</f>
        <v>5732</v>
      </c>
      <c r="L232" s="67">
        <f>production!L209</f>
        <v>6166</v>
      </c>
      <c r="M232" s="67">
        <f>production!M209</f>
        <v>6002</v>
      </c>
      <c r="N232" s="67">
        <f>production!N209</f>
        <v>5455</v>
      </c>
      <c r="O232" s="67">
        <f>production!O209</f>
        <v>6542</v>
      </c>
      <c r="P232" s="67">
        <f>production!P209</f>
        <v>7928</v>
      </c>
      <c r="Q232" s="67">
        <f>SUM(J232:P232)</f>
        <v>43205</v>
      </c>
    </row>
    <row r="233" spans="1:17" x14ac:dyDescent="0.35">
      <c r="A233" s="21"/>
      <c r="B233" s="21">
        <f t="shared" ref="B233:Q233" si="93">B232-B231</f>
        <v>-6923</v>
      </c>
      <c r="C233" s="21">
        <f t="shared" si="93"/>
        <v>-6185</v>
      </c>
      <c r="D233" s="21">
        <f t="shared" si="93"/>
        <v>-3331</v>
      </c>
      <c r="E233" s="21">
        <f t="shared" si="93"/>
        <v>-3960</v>
      </c>
      <c r="F233" s="21">
        <f t="shared" si="93"/>
        <v>-2891</v>
      </c>
      <c r="G233" s="67">
        <f t="shared" si="93"/>
        <v>-5537</v>
      </c>
      <c r="H233" s="21">
        <f t="shared" si="93"/>
        <v>-6069</v>
      </c>
      <c r="I233" s="67">
        <f t="shared" si="93"/>
        <v>-34896</v>
      </c>
      <c r="J233" s="21">
        <f t="shared" si="93"/>
        <v>-267</v>
      </c>
      <c r="K233" s="21">
        <f t="shared" si="93"/>
        <v>38</v>
      </c>
      <c r="L233" s="21">
        <f t="shared" si="93"/>
        <v>-7</v>
      </c>
      <c r="M233" s="21">
        <f t="shared" si="93"/>
        <v>79</v>
      </c>
      <c r="N233" s="21">
        <f t="shared" si="93"/>
        <v>158</v>
      </c>
      <c r="O233" s="21">
        <f t="shared" si="93"/>
        <v>-10</v>
      </c>
      <c r="P233" s="21">
        <f t="shared" si="93"/>
        <v>37</v>
      </c>
      <c r="Q233" s="21">
        <f t="shared" si="93"/>
        <v>28</v>
      </c>
    </row>
    <row r="235" spans="1:17" ht="15.5" x14ac:dyDescent="0.35">
      <c r="A235" s="33" t="s">
        <v>1</v>
      </c>
      <c r="B235" s="64" t="s">
        <v>876</v>
      </c>
      <c r="C235" s="64" t="s">
        <v>877</v>
      </c>
      <c r="D235" s="64" t="s">
        <v>878</v>
      </c>
      <c r="E235" s="64" t="s">
        <v>879</v>
      </c>
      <c r="F235" s="64" t="s">
        <v>880</v>
      </c>
      <c r="G235" s="64" t="s">
        <v>881</v>
      </c>
      <c r="H235" s="64" t="s">
        <v>882</v>
      </c>
      <c r="I235" s="65" t="s">
        <v>890</v>
      </c>
      <c r="J235" s="64" t="s">
        <v>883</v>
      </c>
      <c r="K235" s="64" t="s">
        <v>884</v>
      </c>
      <c r="L235" s="64" t="s">
        <v>885</v>
      </c>
      <c r="M235" s="64" t="s">
        <v>886</v>
      </c>
      <c r="N235" s="64" t="s">
        <v>887</v>
      </c>
      <c r="O235" s="64" t="s">
        <v>888</v>
      </c>
      <c r="P235" s="64" t="s">
        <v>889</v>
      </c>
      <c r="Q235" s="65" t="s">
        <v>891</v>
      </c>
    </row>
    <row r="236" spans="1:17" x14ac:dyDescent="0.35">
      <c r="A236" s="37" t="s">
        <v>2</v>
      </c>
      <c r="B236" s="36">
        <v>217</v>
      </c>
      <c r="C236" s="19">
        <v>223</v>
      </c>
      <c r="D236" s="36">
        <v>249</v>
      </c>
      <c r="E236" s="36">
        <v>194</v>
      </c>
      <c r="F236" s="19">
        <v>132</v>
      </c>
      <c r="G236" s="36">
        <v>268</v>
      </c>
      <c r="H236" s="36">
        <v>239</v>
      </c>
      <c r="I236" s="19">
        <f>SUM(B236:H236)</f>
        <v>1522</v>
      </c>
      <c r="J236" s="37">
        <v>167</v>
      </c>
      <c r="K236" s="19">
        <v>114</v>
      </c>
      <c r="L236" s="19">
        <v>191</v>
      </c>
      <c r="M236" s="36">
        <v>185</v>
      </c>
      <c r="N236" s="36">
        <v>167</v>
      </c>
      <c r="O236" s="19">
        <v>197</v>
      </c>
      <c r="P236" s="36">
        <v>178</v>
      </c>
      <c r="Q236" s="19">
        <f>SUM(J236:P236)</f>
        <v>1199</v>
      </c>
    </row>
    <row r="237" spans="1:17" x14ac:dyDescent="0.35">
      <c r="A237" s="37" t="s">
        <v>121</v>
      </c>
      <c r="B237" s="19">
        <v>1242</v>
      </c>
      <c r="C237" s="19">
        <v>978</v>
      </c>
      <c r="D237" s="36">
        <v>1033</v>
      </c>
      <c r="E237" s="19">
        <v>638</v>
      </c>
      <c r="F237" s="19">
        <v>486</v>
      </c>
      <c r="G237" s="36">
        <v>1420</v>
      </c>
      <c r="H237" s="36">
        <v>810</v>
      </c>
      <c r="I237" s="19">
        <f>SUM(B237:H237)</f>
        <v>6607</v>
      </c>
      <c r="J237" s="36">
        <v>1016</v>
      </c>
      <c r="K237" s="19">
        <v>1118</v>
      </c>
      <c r="L237" s="19">
        <v>1179</v>
      </c>
      <c r="M237" s="36">
        <v>1106</v>
      </c>
      <c r="N237" s="19">
        <v>1165</v>
      </c>
      <c r="O237" s="19">
        <v>1386</v>
      </c>
      <c r="P237" s="36">
        <v>1142</v>
      </c>
      <c r="Q237" s="19">
        <f>SUM(J237:P237)</f>
        <v>8112</v>
      </c>
    </row>
    <row r="238" spans="1:17" x14ac:dyDescent="0.35">
      <c r="A238" s="37" t="s">
        <v>100</v>
      </c>
      <c r="B238" s="19">
        <v>261</v>
      </c>
      <c r="C238" s="19">
        <v>237</v>
      </c>
      <c r="D238" s="19">
        <v>231</v>
      </c>
      <c r="E238" s="19">
        <v>231</v>
      </c>
      <c r="F238" s="19">
        <v>230</v>
      </c>
      <c r="G238" s="19">
        <v>210</v>
      </c>
      <c r="H238" s="19">
        <v>173</v>
      </c>
      <c r="I238" s="19">
        <f>SUM(B238:H238)</f>
        <v>1573</v>
      </c>
      <c r="J238" s="23">
        <v>182</v>
      </c>
      <c r="K238" s="37">
        <v>182</v>
      </c>
      <c r="L238" s="19">
        <v>190</v>
      </c>
      <c r="M238" s="19">
        <v>187</v>
      </c>
      <c r="N238" s="19">
        <v>208</v>
      </c>
      <c r="O238" s="19">
        <v>203</v>
      </c>
      <c r="P238" s="19">
        <v>220</v>
      </c>
      <c r="Q238" s="19">
        <f>SUM(J238:P238)</f>
        <v>1372</v>
      </c>
    </row>
    <row r="239" spans="1:17" x14ac:dyDescent="0.35">
      <c r="A239" s="37" t="s">
        <v>115</v>
      </c>
      <c r="B239" s="19">
        <v>0</v>
      </c>
      <c r="C239" s="19">
        <v>0</v>
      </c>
      <c r="D239" s="19">
        <v>0</v>
      </c>
      <c r="E239" s="19">
        <v>0</v>
      </c>
      <c r="F239" s="19">
        <v>0</v>
      </c>
      <c r="G239" s="19">
        <v>0</v>
      </c>
      <c r="H239" s="19">
        <v>57</v>
      </c>
      <c r="I239" s="19">
        <f>SUM(B239:H239)</f>
        <v>57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209</v>
      </c>
      <c r="Q239" s="19">
        <f>SUM(J239:P239)</f>
        <v>209</v>
      </c>
    </row>
    <row r="240" spans="1:17" x14ac:dyDescent="0.35">
      <c r="A240" s="37" t="s">
        <v>125</v>
      </c>
      <c r="B240" s="19">
        <v>0</v>
      </c>
      <c r="C240" s="19">
        <v>0</v>
      </c>
      <c r="D240" s="19">
        <v>0</v>
      </c>
      <c r="E240" s="19">
        <v>0</v>
      </c>
      <c r="F240" s="19">
        <v>2917</v>
      </c>
      <c r="G240" s="19">
        <v>1060</v>
      </c>
      <c r="H240" s="19">
        <v>0</v>
      </c>
      <c r="I240" s="19">
        <f>SUM(B240:H240)</f>
        <v>3977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f>SUM(J240:P240)</f>
        <v>0</v>
      </c>
    </row>
    <row r="241" spans="1:17" x14ac:dyDescent="0.35">
      <c r="A241" s="58" t="s">
        <v>119</v>
      </c>
      <c r="B241" s="58">
        <f>SUM(B236:B240)</f>
        <v>1720</v>
      </c>
      <c r="C241" s="58">
        <f t="shared" ref="C241:I241" si="94">SUM(C236:C240)</f>
        <v>1438</v>
      </c>
      <c r="D241" s="58">
        <f t="shared" si="94"/>
        <v>1513</v>
      </c>
      <c r="E241" s="58">
        <f t="shared" si="94"/>
        <v>1063</v>
      </c>
      <c r="F241" s="58">
        <f t="shared" si="94"/>
        <v>3765</v>
      </c>
      <c r="G241" s="58">
        <f t="shared" si="94"/>
        <v>2958</v>
      </c>
      <c r="H241" s="58">
        <f t="shared" si="94"/>
        <v>1279</v>
      </c>
      <c r="I241" s="58">
        <f t="shared" si="94"/>
        <v>13736</v>
      </c>
      <c r="J241" s="58">
        <f>SUM(J236:J240)</f>
        <v>1365</v>
      </c>
      <c r="K241" s="58">
        <f t="shared" ref="K241:Q241" si="95">SUM(K236:K240)</f>
        <v>1414</v>
      </c>
      <c r="L241" s="58">
        <f t="shared" si="95"/>
        <v>1560</v>
      </c>
      <c r="M241" s="58">
        <f t="shared" si="95"/>
        <v>1478</v>
      </c>
      <c r="N241" s="58">
        <f t="shared" si="95"/>
        <v>1540</v>
      </c>
      <c r="O241" s="58">
        <f t="shared" si="95"/>
        <v>1786</v>
      </c>
      <c r="P241" s="58">
        <f t="shared" si="95"/>
        <v>1749</v>
      </c>
      <c r="Q241" s="58">
        <f t="shared" si="95"/>
        <v>10892</v>
      </c>
    </row>
    <row r="242" spans="1:17" x14ac:dyDescent="0.35">
      <c r="A242" s="37" t="s">
        <v>122</v>
      </c>
      <c r="B242" s="84">
        <v>526</v>
      </c>
      <c r="C242" s="84">
        <v>1081</v>
      </c>
      <c r="D242" s="19">
        <v>979</v>
      </c>
      <c r="E242" s="84">
        <v>1148</v>
      </c>
      <c r="F242" s="84">
        <v>892</v>
      </c>
      <c r="G242" s="19">
        <v>1250</v>
      </c>
      <c r="H242" s="19">
        <v>674</v>
      </c>
      <c r="I242" s="43">
        <f>SUM(B242:H242)</f>
        <v>6550</v>
      </c>
      <c r="J242" s="61">
        <v>1112</v>
      </c>
      <c r="K242" s="61">
        <v>926</v>
      </c>
      <c r="L242" s="84">
        <v>826</v>
      </c>
      <c r="M242" s="19">
        <v>1088</v>
      </c>
      <c r="N242" s="84">
        <v>1081</v>
      </c>
      <c r="O242" s="84">
        <v>1238</v>
      </c>
      <c r="P242" s="19">
        <v>1265</v>
      </c>
      <c r="Q242" s="88">
        <f>SUM(J242:P242)</f>
        <v>7536</v>
      </c>
    </row>
    <row r="243" spans="1:17" x14ac:dyDescent="0.35">
      <c r="A243" s="37" t="s">
        <v>112</v>
      </c>
      <c r="B243" s="36">
        <v>0</v>
      </c>
      <c r="C243" s="36">
        <v>0</v>
      </c>
      <c r="D243" s="36">
        <v>0</v>
      </c>
      <c r="E243" s="36">
        <v>0</v>
      </c>
      <c r="F243" s="86">
        <v>0</v>
      </c>
      <c r="G243" s="36">
        <v>0</v>
      </c>
      <c r="H243" s="36">
        <v>0</v>
      </c>
      <c r="I243" s="43">
        <f>SUM(B243:H243)</f>
        <v>0</v>
      </c>
      <c r="J243" s="36">
        <v>0</v>
      </c>
      <c r="K243" s="36">
        <v>0</v>
      </c>
      <c r="L243" s="86">
        <v>0</v>
      </c>
      <c r="M243" s="36">
        <v>0</v>
      </c>
      <c r="N243" s="36">
        <v>0</v>
      </c>
      <c r="O243" s="86">
        <v>0</v>
      </c>
      <c r="P243" s="36">
        <v>0</v>
      </c>
      <c r="Q243" s="88">
        <f>SUM(J243:P243)</f>
        <v>0</v>
      </c>
    </row>
    <row r="244" spans="1:17" x14ac:dyDescent="0.35">
      <c r="A244" s="37" t="s">
        <v>116</v>
      </c>
      <c r="B244" s="63">
        <v>0</v>
      </c>
      <c r="C244" s="63">
        <v>0</v>
      </c>
      <c r="D244" s="63">
        <v>0</v>
      </c>
      <c r="E244" s="63">
        <v>0</v>
      </c>
      <c r="F244" s="63">
        <v>0</v>
      </c>
      <c r="G244" s="63">
        <v>0</v>
      </c>
      <c r="H244" s="36">
        <v>45</v>
      </c>
      <c r="I244" s="43">
        <f>SUM(B244:H244)</f>
        <v>45</v>
      </c>
      <c r="J244" s="86">
        <v>0</v>
      </c>
      <c r="K244" s="86">
        <v>0</v>
      </c>
      <c r="L244" s="86">
        <v>0</v>
      </c>
      <c r="M244" s="86">
        <v>0</v>
      </c>
      <c r="N244" s="86">
        <v>0</v>
      </c>
      <c r="O244" s="86">
        <v>0</v>
      </c>
      <c r="P244" s="36">
        <v>40</v>
      </c>
      <c r="Q244" s="88">
        <f>SUM(J244:P244)</f>
        <v>40</v>
      </c>
    </row>
    <row r="245" spans="1:17" x14ac:dyDescent="0.35">
      <c r="A245" s="37" t="s">
        <v>124</v>
      </c>
      <c r="B245" s="63">
        <v>0</v>
      </c>
      <c r="C245" s="63">
        <v>0</v>
      </c>
      <c r="D245" s="63">
        <v>0</v>
      </c>
      <c r="E245" s="63">
        <v>0</v>
      </c>
      <c r="F245" s="63">
        <v>0</v>
      </c>
      <c r="G245" s="63">
        <v>0</v>
      </c>
      <c r="H245" s="36">
        <v>80</v>
      </c>
      <c r="I245" s="43">
        <f>SUM(B245:H245)</f>
        <v>80</v>
      </c>
      <c r="J245" s="86">
        <v>0</v>
      </c>
      <c r="K245" s="86">
        <v>0</v>
      </c>
      <c r="L245" s="86">
        <v>0</v>
      </c>
      <c r="M245" s="86">
        <v>0</v>
      </c>
      <c r="N245" s="86">
        <v>0</v>
      </c>
      <c r="O245" s="86">
        <v>0</v>
      </c>
      <c r="P245" s="36">
        <v>75</v>
      </c>
      <c r="Q245" s="88">
        <f>SUM(J245:P245)</f>
        <v>75</v>
      </c>
    </row>
    <row r="246" spans="1:17" x14ac:dyDescent="0.35">
      <c r="A246" s="46" t="s">
        <v>118</v>
      </c>
      <c r="B246" s="46">
        <f>B245+B244+B243+B242</f>
        <v>526</v>
      </c>
      <c r="C246" s="46">
        <f t="shared" ref="C246:H246" si="96">SUM(C242:C245)</f>
        <v>1081</v>
      </c>
      <c r="D246" s="46">
        <f t="shared" si="96"/>
        <v>979</v>
      </c>
      <c r="E246" s="46">
        <f t="shared" si="96"/>
        <v>1148</v>
      </c>
      <c r="F246" s="46">
        <f t="shared" si="96"/>
        <v>892</v>
      </c>
      <c r="G246" s="46">
        <f t="shared" si="96"/>
        <v>1250</v>
      </c>
      <c r="H246" s="46">
        <f t="shared" si="96"/>
        <v>799</v>
      </c>
      <c r="I246" s="46">
        <f>SUM(I242:I245)</f>
        <v>6675</v>
      </c>
      <c r="J246" s="46">
        <f>SUM(J242:J245)</f>
        <v>1112</v>
      </c>
      <c r="K246" s="46">
        <f t="shared" ref="K246:Q246" si="97">SUM(K242:K245)</f>
        <v>926</v>
      </c>
      <c r="L246" s="46">
        <f t="shared" si="97"/>
        <v>826</v>
      </c>
      <c r="M246" s="46">
        <f t="shared" si="97"/>
        <v>1088</v>
      </c>
      <c r="N246" s="46">
        <f t="shared" si="97"/>
        <v>1081</v>
      </c>
      <c r="O246" s="46">
        <f t="shared" si="97"/>
        <v>1238</v>
      </c>
      <c r="P246" s="46">
        <f t="shared" si="97"/>
        <v>1380</v>
      </c>
      <c r="Q246" s="46">
        <f t="shared" si="97"/>
        <v>7651</v>
      </c>
    </row>
    <row r="247" spans="1:17" x14ac:dyDescent="0.35">
      <c r="A247" s="37" t="s">
        <v>99</v>
      </c>
      <c r="B247" s="36">
        <v>413</v>
      </c>
      <c r="C247" s="19">
        <v>176</v>
      </c>
      <c r="D247" s="36">
        <v>884</v>
      </c>
      <c r="E247" s="36">
        <v>876</v>
      </c>
      <c r="F247" s="19">
        <v>742</v>
      </c>
      <c r="G247" s="36">
        <v>404</v>
      </c>
      <c r="H247" s="36">
        <v>107</v>
      </c>
      <c r="I247" s="19">
        <f>SUM(B247:H247)</f>
        <v>3602</v>
      </c>
      <c r="J247" s="42">
        <v>121</v>
      </c>
      <c r="K247" s="47">
        <v>670</v>
      </c>
      <c r="L247" s="19">
        <v>879</v>
      </c>
      <c r="M247" s="36">
        <v>744</v>
      </c>
      <c r="N247" s="19">
        <v>849</v>
      </c>
      <c r="O247" s="19">
        <v>642</v>
      </c>
      <c r="P247" s="36">
        <v>436</v>
      </c>
      <c r="Q247" s="19">
        <f>SUM(J247:P247)</f>
        <v>4341</v>
      </c>
    </row>
    <row r="248" spans="1:17" x14ac:dyDescent="0.35">
      <c r="A248" s="37" t="s">
        <v>7</v>
      </c>
      <c r="B248" s="19">
        <v>1443</v>
      </c>
      <c r="C248" s="19">
        <v>1487</v>
      </c>
      <c r="D248" s="86">
        <v>1489</v>
      </c>
      <c r="E248" s="19">
        <v>1520</v>
      </c>
      <c r="F248" s="19">
        <v>1470</v>
      </c>
      <c r="G248" s="86">
        <v>1552</v>
      </c>
      <c r="H248" s="86">
        <v>1405</v>
      </c>
      <c r="I248" s="19">
        <f>SUM(B248:H248)</f>
        <v>10366</v>
      </c>
      <c r="J248" s="50">
        <v>1243</v>
      </c>
      <c r="K248" s="19">
        <v>1172</v>
      </c>
      <c r="L248" s="19">
        <v>1322</v>
      </c>
      <c r="M248" s="86">
        <v>1508</v>
      </c>
      <c r="N248" s="23">
        <v>1523</v>
      </c>
      <c r="O248" s="19">
        <v>0</v>
      </c>
      <c r="P248" s="86">
        <v>1306</v>
      </c>
      <c r="Q248" s="19">
        <f>SUM(J248:P248)</f>
        <v>8074</v>
      </c>
    </row>
    <row r="249" spans="1:17" x14ac:dyDescent="0.35">
      <c r="A249" s="37" t="s">
        <v>103</v>
      </c>
      <c r="B249" s="51">
        <v>454</v>
      </c>
      <c r="C249" s="51">
        <v>365</v>
      </c>
      <c r="D249" s="51">
        <v>240</v>
      </c>
      <c r="E249" s="51">
        <v>668</v>
      </c>
      <c r="F249" s="52">
        <v>271</v>
      </c>
      <c r="G249" s="87">
        <v>209</v>
      </c>
      <c r="H249" s="87">
        <v>743</v>
      </c>
      <c r="I249" s="19">
        <f>SUM(B249:H249)</f>
        <v>2950</v>
      </c>
      <c r="J249" s="19">
        <v>409</v>
      </c>
      <c r="K249" s="19">
        <v>495</v>
      </c>
      <c r="L249" s="86">
        <v>723</v>
      </c>
      <c r="M249" s="37">
        <v>361</v>
      </c>
      <c r="N249" s="40">
        <v>413</v>
      </c>
      <c r="O249" s="86">
        <v>452</v>
      </c>
      <c r="P249" s="36">
        <v>404</v>
      </c>
      <c r="Q249" s="19">
        <f>SUM(J249:P249)</f>
        <v>3257</v>
      </c>
    </row>
    <row r="250" spans="1:17" x14ac:dyDescent="0.35">
      <c r="A250" s="37" t="s">
        <v>123</v>
      </c>
      <c r="B250" s="40">
        <v>1103</v>
      </c>
      <c r="C250" s="87">
        <v>1092</v>
      </c>
      <c r="D250" s="87">
        <v>1091</v>
      </c>
      <c r="E250" s="87">
        <v>874</v>
      </c>
      <c r="F250" s="87">
        <v>949</v>
      </c>
      <c r="G250" s="87">
        <v>938</v>
      </c>
      <c r="H250" s="87">
        <v>921</v>
      </c>
      <c r="I250" s="19">
        <f>SUM(B250:H250)</f>
        <v>6968</v>
      </c>
      <c r="J250" s="86">
        <v>860</v>
      </c>
      <c r="K250" s="86">
        <v>927</v>
      </c>
      <c r="L250" s="86">
        <v>984</v>
      </c>
      <c r="M250" s="86">
        <v>1185</v>
      </c>
      <c r="N250" s="86">
        <v>1047</v>
      </c>
      <c r="O250" s="86">
        <v>1045</v>
      </c>
      <c r="P250" s="86">
        <v>1064</v>
      </c>
      <c r="Q250" s="19">
        <f>SUM(J250:P250)</f>
        <v>7112</v>
      </c>
    </row>
    <row r="251" spans="1:17" x14ac:dyDescent="0.35">
      <c r="A251" s="54" t="s">
        <v>117</v>
      </c>
      <c r="B251" s="55">
        <f>SUM(B247:B250)</f>
        <v>3413</v>
      </c>
      <c r="C251" s="55">
        <f>SUM(C247:C250)</f>
        <v>3120</v>
      </c>
      <c r="D251" s="55">
        <f>SUM(D247:D250)</f>
        <v>3704</v>
      </c>
      <c r="E251" s="55">
        <f>SUM(E247:E250)</f>
        <v>3938</v>
      </c>
      <c r="F251" s="55">
        <f>SUM(F247:F250)</f>
        <v>3432</v>
      </c>
      <c r="G251" s="55">
        <f>G250+G249+G248+G247</f>
        <v>3103</v>
      </c>
      <c r="H251" s="55">
        <f t="shared" ref="H251:Q251" si="98">SUM(H247:H250)</f>
        <v>3176</v>
      </c>
      <c r="I251" s="55">
        <f t="shared" si="98"/>
        <v>23886</v>
      </c>
      <c r="J251" s="54">
        <f t="shared" si="98"/>
        <v>2633</v>
      </c>
      <c r="K251" s="54">
        <f t="shared" si="98"/>
        <v>3264</v>
      </c>
      <c r="L251" s="54">
        <f t="shared" si="98"/>
        <v>3908</v>
      </c>
      <c r="M251" s="54">
        <f t="shared" si="98"/>
        <v>3798</v>
      </c>
      <c r="N251" s="55">
        <f t="shared" si="98"/>
        <v>3832</v>
      </c>
      <c r="O251" s="54">
        <f t="shared" si="98"/>
        <v>2139</v>
      </c>
      <c r="P251" s="55">
        <f t="shared" si="98"/>
        <v>3210</v>
      </c>
      <c r="Q251" s="55">
        <f t="shared" si="98"/>
        <v>22784</v>
      </c>
    </row>
    <row r="252" spans="1:17" x14ac:dyDescent="0.35">
      <c r="A252" s="21"/>
      <c r="B252" s="67">
        <f>B251+B246+B241</f>
        <v>5659</v>
      </c>
      <c r="C252" s="67">
        <f t="shared" ref="C252:H252" si="99">C251+C246+C241</f>
        <v>5639</v>
      </c>
      <c r="D252" s="67">
        <f t="shared" si="99"/>
        <v>6196</v>
      </c>
      <c r="E252" s="67">
        <f t="shared" si="99"/>
        <v>6149</v>
      </c>
      <c r="F252" s="67">
        <f t="shared" si="99"/>
        <v>8089</v>
      </c>
      <c r="G252" s="67">
        <f t="shared" si="99"/>
        <v>7311</v>
      </c>
      <c r="H252" s="67">
        <f t="shared" si="99"/>
        <v>5254</v>
      </c>
      <c r="I252" s="67">
        <f t="shared" ref="I252:Q252" si="100">I241+I246+I251</f>
        <v>44297</v>
      </c>
      <c r="J252" s="21">
        <f t="shared" si="100"/>
        <v>5110</v>
      </c>
      <c r="K252" s="21">
        <f t="shared" si="100"/>
        <v>5604</v>
      </c>
      <c r="L252" s="21">
        <f t="shared" si="100"/>
        <v>6294</v>
      </c>
      <c r="M252" s="21">
        <f t="shared" si="100"/>
        <v>6364</v>
      </c>
      <c r="N252" s="67">
        <f t="shared" si="100"/>
        <v>6453</v>
      </c>
      <c r="O252" s="21">
        <f t="shared" si="100"/>
        <v>5163</v>
      </c>
      <c r="P252" s="21">
        <f t="shared" si="100"/>
        <v>6339</v>
      </c>
      <c r="Q252" s="67">
        <f t="shared" si="100"/>
        <v>41327</v>
      </c>
    </row>
    <row r="253" spans="1:17" x14ac:dyDescent="0.35">
      <c r="A253" s="21"/>
      <c r="B253" s="67">
        <f>production!B228</f>
        <v>5780</v>
      </c>
      <c r="C253" s="67">
        <f>production!C228</f>
        <v>5748</v>
      </c>
      <c r="D253" s="67">
        <f>production!D228</f>
        <v>6302</v>
      </c>
      <c r="E253" s="67">
        <f>production!E228</f>
        <v>6144</v>
      </c>
      <c r="F253" s="67">
        <f>production!F228</f>
        <v>8791</v>
      </c>
      <c r="G253" s="67">
        <f>production!G228</f>
        <v>7207</v>
      </c>
      <c r="H253" s="67">
        <f>production!H228</f>
        <v>5552</v>
      </c>
      <c r="I253" s="67">
        <f>SUM(B253:H253)</f>
        <v>45524</v>
      </c>
      <c r="J253" s="67">
        <f>production!J228</f>
        <v>6805</v>
      </c>
      <c r="K253" s="67">
        <f>production!K228</f>
        <v>8367</v>
      </c>
      <c r="L253" s="67">
        <f>production!L228</f>
        <v>6309</v>
      </c>
      <c r="M253" s="67">
        <f>production!M230</f>
        <v>0</v>
      </c>
      <c r="N253" s="67">
        <f>production!N230</f>
        <v>0</v>
      </c>
      <c r="O253" s="67">
        <f>production!O230</f>
        <v>0</v>
      </c>
      <c r="P253" s="67">
        <f>production!P230</f>
        <v>0</v>
      </c>
      <c r="Q253" s="67">
        <f>SUM(J253:P253)</f>
        <v>21481</v>
      </c>
    </row>
    <row r="254" spans="1:17" x14ac:dyDescent="0.35">
      <c r="A254" s="21"/>
      <c r="B254" s="21">
        <f t="shared" ref="B254:Q254" si="101">B253-B252</f>
        <v>121</v>
      </c>
      <c r="C254" s="21">
        <f t="shared" si="101"/>
        <v>109</v>
      </c>
      <c r="D254" s="21">
        <f t="shared" si="101"/>
        <v>106</v>
      </c>
      <c r="E254" s="21">
        <f t="shared" si="101"/>
        <v>-5</v>
      </c>
      <c r="F254" s="21">
        <f t="shared" si="101"/>
        <v>702</v>
      </c>
      <c r="G254" s="67">
        <f t="shared" si="101"/>
        <v>-104</v>
      </c>
      <c r="H254" s="21">
        <f t="shared" si="101"/>
        <v>298</v>
      </c>
      <c r="I254" s="67">
        <f t="shared" si="101"/>
        <v>1227</v>
      </c>
      <c r="J254" s="21">
        <f t="shared" si="101"/>
        <v>1695</v>
      </c>
      <c r="K254" s="21">
        <f t="shared" si="101"/>
        <v>2763</v>
      </c>
      <c r="L254" s="21">
        <f t="shared" si="101"/>
        <v>15</v>
      </c>
      <c r="M254" s="21">
        <f t="shared" si="101"/>
        <v>-6364</v>
      </c>
      <c r="N254" s="21">
        <f t="shared" si="101"/>
        <v>-6453</v>
      </c>
      <c r="O254" s="21">
        <f t="shared" si="101"/>
        <v>-5163</v>
      </c>
      <c r="P254" s="21">
        <f t="shared" si="101"/>
        <v>-6339</v>
      </c>
      <c r="Q254" s="21">
        <f t="shared" si="101"/>
        <v>-19846</v>
      </c>
    </row>
    <row r="257" spans="1:17" ht="15.5" x14ac:dyDescent="0.35">
      <c r="A257" s="33" t="s">
        <v>1</v>
      </c>
      <c r="B257" s="64" t="s">
        <v>914</v>
      </c>
      <c r="C257" s="64" t="s">
        <v>915</v>
      </c>
      <c r="D257" s="64" t="s">
        <v>916</v>
      </c>
      <c r="E257" s="64" t="s">
        <v>917</v>
      </c>
      <c r="F257" s="64" t="s">
        <v>918</v>
      </c>
      <c r="G257" s="64" t="s">
        <v>919</v>
      </c>
      <c r="H257" s="64" t="s">
        <v>920</v>
      </c>
      <c r="I257" s="65" t="s">
        <v>921</v>
      </c>
      <c r="J257" s="64" t="s">
        <v>922</v>
      </c>
      <c r="K257" s="64" t="s">
        <v>923</v>
      </c>
      <c r="L257" s="64" t="s">
        <v>924</v>
      </c>
      <c r="M257" s="64" t="s">
        <v>925</v>
      </c>
      <c r="N257" s="64" t="s">
        <v>926</v>
      </c>
      <c r="O257" s="64" t="s">
        <v>927</v>
      </c>
      <c r="P257" s="64" t="s">
        <v>928</v>
      </c>
      <c r="Q257" s="65" t="s">
        <v>929</v>
      </c>
    </row>
    <row r="258" spans="1:17" x14ac:dyDescent="0.35">
      <c r="A258" s="37" t="s">
        <v>2</v>
      </c>
      <c r="B258" s="36">
        <v>279</v>
      </c>
      <c r="C258" s="19">
        <v>319</v>
      </c>
      <c r="D258" s="36">
        <v>337</v>
      </c>
      <c r="E258" s="36">
        <v>91</v>
      </c>
      <c r="F258" s="19">
        <v>54</v>
      </c>
      <c r="G258" s="36">
        <v>630</v>
      </c>
      <c r="H258" s="36">
        <v>353</v>
      </c>
      <c r="I258" s="19">
        <f>SUM(B258:H258)</f>
        <v>2063</v>
      </c>
      <c r="J258" s="37">
        <v>251</v>
      </c>
      <c r="K258" s="19">
        <v>216</v>
      </c>
      <c r="L258" s="19">
        <v>206</v>
      </c>
      <c r="M258" s="36">
        <v>275</v>
      </c>
      <c r="N258" s="36">
        <v>265</v>
      </c>
      <c r="O258" s="19">
        <v>265</v>
      </c>
      <c r="P258" s="36">
        <v>267</v>
      </c>
      <c r="Q258" s="19">
        <f>SUM(J258:P258)</f>
        <v>1745</v>
      </c>
    </row>
    <row r="259" spans="1:17" x14ac:dyDescent="0.35">
      <c r="A259" s="37" t="s">
        <v>121</v>
      </c>
      <c r="B259" s="19">
        <v>1080</v>
      </c>
      <c r="C259" s="19">
        <v>1118</v>
      </c>
      <c r="D259" s="36">
        <v>1157</v>
      </c>
      <c r="E259" s="19">
        <v>1053</v>
      </c>
      <c r="F259" s="19">
        <v>896</v>
      </c>
      <c r="G259" s="36">
        <v>980</v>
      </c>
      <c r="H259" s="36">
        <v>1452</v>
      </c>
      <c r="I259" s="19">
        <f>SUM(B259:H259)</f>
        <v>7736</v>
      </c>
      <c r="J259" s="36">
        <v>1303</v>
      </c>
      <c r="K259" s="19">
        <v>1217</v>
      </c>
      <c r="L259" s="19">
        <v>1195</v>
      </c>
      <c r="M259" s="36">
        <v>1016</v>
      </c>
      <c r="N259" s="19">
        <v>1065</v>
      </c>
      <c r="O259" s="19">
        <v>770</v>
      </c>
      <c r="P259" s="36">
        <v>934</v>
      </c>
      <c r="Q259" s="19">
        <f>SUM(J259:P259)</f>
        <v>7500</v>
      </c>
    </row>
    <row r="260" spans="1:17" x14ac:dyDescent="0.35">
      <c r="A260" s="37" t="s">
        <v>100</v>
      </c>
      <c r="B260" s="19">
        <v>277</v>
      </c>
      <c r="C260" s="19">
        <v>184</v>
      </c>
      <c r="D260" s="19">
        <v>235</v>
      </c>
      <c r="E260" s="19">
        <v>182</v>
      </c>
      <c r="F260" s="19">
        <v>180</v>
      </c>
      <c r="G260" s="19">
        <v>184</v>
      </c>
      <c r="H260" s="19">
        <v>191</v>
      </c>
      <c r="I260" s="19">
        <f>SUM(B260:H260)</f>
        <v>1433</v>
      </c>
      <c r="J260" s="23">
        <v>210</v>
      </c>
      <c r="K260" s="37">
        <v>215</v>
      </c>
      <c r="L260" s="19">
        <v>201</v>
      </c>
      <c r="M260" s="19">
        <v>193</v>
      </c>
      <c r="N260" s="19">
        <v>204</v>
      </c>
      <c r="O260" s="19">
        <v>213</v>
      </c>
      <c r="P260" s="19">
        <v>197</v>
      </c>
      <c r="Q260" s="19">
        <f>SUM(J260:P260)</f>
        <v>1433</v>
      </c>
    </row>
    <row r="261" spans="1:17" x14ac:dyDescent="0.35">
      <c r="A261" s="37" t="s">
        <v>115</v>
      </c>
      <c r="B261" s="19">
        <v>0</v>
      </c>
      <c r="C261" s="19">
        <v>0</v>
      </c>
      <c r="D261" s="19">
        <v>0</v>
      </c>
      <c r="E261" s="19">
        <v>0</v>
      </c>
      <c r="F261" s="19">
        <v>0</v>
      </c>
      <c r="G261" s="19">
        <v>0</v>
      </c>
      <c r="H261" s="19"/>
      <c r="I261" s="19">
        <f>SUM(B261:H261)</f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19">
        <v>177</v>
      </c>
      <c r="Q261" s="19">
        <f>SUM(J261:P261)</f>
        <v>177</v>
      </c>
    </row>
    <row r="262" spans="1:17" x14ac:dyDescent="0.35">
      <c r="A262" s="37" t="s">
        <v>125</v>
      </c>
      <c r="B262" s="19">
        <v>2352</v>
      </c>
      <c r="C262" s="19">
        <v>424</v>
      </c>
      <c r="D262" s="19">
        <v>0</v>
      </c>
      <c r="E262" s="19">
        <v>0</v>
      </c>
      <c r="F262" s="19">
        <v>0</v>
      </c>
      <c r="G262" s="19">
        <v>0</v>
      </c>
      <c r="H262" s="19">
        <v>0</v>
      </c>
      <c r="I262" s="19">
        <f>SUM(B262:H262)</f>
        <v>2776</v>
      </c>
      <c r="J262" s="19">
        <v>0</v>
      </c>
      <c r="K262" s="19">
        <v>3772</v>
      </c>
      <c r="L262" s="19">
        <v>0</v>
      </c>
      <c r="M262" s="19">
        <v>0</v>
      </c>
      <c r="N262" s="19">
        <v>0</v>
      </c>
      <c r="O262" s="19">
        <v>0</v>
      </c>
      <c r="P262" s="19">
        <v>2632</v>
      </c>
      <c r="Q262" s="19">
        <f>SUM(J262:P262)</f>
        <v>6404</v>
      </c>
    </row>
    <row r="263" spans="1:17" x14ac:dyDescent="0.35">
      <c r="A263" s="58" t="s">
        <v>119</v>
      </c>
      <c r="B263" s="58">
        <f>SUM(B258:B262)</f>
        <v>3988</v>
      </c>
      <c r="C263" s="58">
        <f t="shared" ref="C263:I263" si="102">SUM(C258:C262)</f>
        <v>2045</v>
      </c>
      <c r="D263" s="58">
        <f t="shared" si="102"/>
        <v>1729</v>
      </c>
      <c r="E263" s="58">
        <f t="shared" si="102"/>
        <v>1326</v>
      </c>
      <c r="F263" s="58">
        <f t="shared" si="102"/>
        <v>1130</v>
      </c>
      <c r="G263" s="58">
        <f t="shared" si="102"/>
        <v>1794</v>
      </c>
      <c r="H263" s="58">
        <f t="shared" si="102"/>
        <v>1996</v>
      </c>
      <c r="I263" s="58">
        <f t="shared" si="102"/>
        <v>14008</v>
      </c>
      <c r="J263" s="58">
        <f>SUM(J258:J262)</f>
        <v>1764</v>
      </c>
      <c r="K263" s="58">
        <f t="shared" ref="K263:Q263" si="103">SUM(K258:K262)</f>
        <v>5420</v>
      </c>
      <c r="L263" s="58">
        <f t="shared" si="103"/>
        <v>1602</v>
      </c>
      <c r="M263" s="58">
        <f t="shared" si="103"/>
        <v>1484</v>
      </c>
      <c r="N263" s="58">
        <f t="shared" si="103"/>
        <v>1534</v>
      </c>
      <c r="O263" s="58">
        <f t="shared" si="103"/>
        <v>1248</v>
      </c>
      <c r="P263" s="58">
        <f t="shared" si="103"/>
        <v>4207</v>
      </c>
      <c r="Q263" s="58">
        <f t="shared" si="103"/>
        <v>17259</v>
      </c>
    </row>
    <row r="264" spans="1:17" x14ac:dyDescent="0.35">
      <c r="A264" s="37" t="s">
        <v>122</v>
      </c>
      <c r="B264" s="84">
        <v>1266</v>
      </c>
      <c r="C264" s="84">
        <v>1205</v>
      </c>
      <c r="D264" s="19">
        <v>1257</v>
      </c>
      <c r="E264" s="84">
        <v>1047</v>
      </c>
      <c r="F264" s="84">
        <v>1474</v>
      </c>
      <c r="G264" s="19">
        <v>1028</v>
      </c>
      <c r="H264" s="19">
        <v>636</v>
      </c>
      <c r="I264" s="43">
        <f>SUM(B264:H264)</f>
        <v>7913</v>
      </c>
      <c r="J264" s="61">
        <v>838</v>
      </c>
      <c r="K264" s="61">
        <v>1113</v>
      </c>
      <c r="L264" s="84">
        <v>1192</v>
      </c>
      <c r="M264" s="19">
        <v>1232</v>
      </c>
      <c r="N264" s="84">
        <v>1331</v>
      </c>
      <c r="O264" s="84">
        <v>1094</v>
      </c>
      <c r="P264" s="19">
        <v>923</v>
      </c>
      <c r="Q264" s="88">
        <f>SUM(J264:P264)</f>
        <v>7723</v>
      </c>
    </row>
    <row r="265" spans="1:17" x14ac:dyDescent="0.35">
      <c r="A265" s="37" t="s">
        <v>112</v>
      </c>
      <c r="B265" s="36">
        <v>0</v>
      </c>
      <c r="C265" s="36">
        <v>0</v>
      </c>
      <c r="D265" s="36">
        <v>0</v>
      </c>
      <c r="E265" s="36">
        <v>0</v>
      </c>
      <c r="F265" s="86">
        <v>0</v>
      </c>
      <c r="G265" s="36">
        <v>0</v>
      </c>
      <c r="H265" s="36">
        <v>0</v>
      </c>
      <c r="I265" s="43">
        <f>SUM(B265:H265)</f>
        <v>0</v>
      </c>
      <c r="J265" s="36">
        <v>0</v>
      </c>
      <c r="K265" s="36">
        <v>0</v>
      </c>
      <c r="L265" s="86">
        <v>0</v>
      </c>
      <c r="M265" s="36">
        <v>0</v>
      </c>
      <c r="N265" s="36">
        <v>0</v>
      </c>
      <c r="O265" s="86">
        <v>0</v>
      </c>
      <c r="P265" s="36">
        <v>0</v>
      </c>
      <c r="Q265" s="88">
        <f>SUM(J265:P265)</f>
        <v>0</v>
      </c>
    </row>
    <row r="266" spans="1:17" x14ac:dyDescent="0.35">
      <c r="A266" s="37" t="s">
        <v>116</v>
      </c>
      <c r="B266" s="63">
        <v>0</v>
      </c>
      <c r="C266" s="63">
        <v>0</v>
      </c>
      <c r="D266" s="63">
        <v>0</v>
      </c>
      <c r="E266" s="63">
        <v>0</v>
      </c>
      <c r="F266" s="63">
        <v>0</v>
      </c>
      <c r="G266" s="63">
        <v>0</v>
      </c>
      <c r="H266" s="36">
        <v>47</v>
      </c>
      <c r="I266" s="43">
        <f>SUM(B266:H266)</f>
        <v>47</v>
      </c>
      <c r="J266" s="86">
        <v>0</v>
      </c>
      <c r="K266" s="86">
        <v>0</v>
      </c>
      <c r="L266" s="86">
        <v>0</v>
      </c>
      <c r="M266" s="86">
        <v>0</v>
      </c>
      <c r="N266" s="86">
        <v>0</v>
      </c>
      <c r="O266" s="86">
        <v>0</v>
      </c>
      <c r="P266" s="36">
        <v>44</v>
      </c>
      <c r="Q266" s="88">
        <f>SUM(J266:P266)</f>
        <v>44</v>
      </c>
    </row>
    <row r="267" spans="1:17" x14ac:dyDescent="0.35">
      <c r="A267" s="37" t="s">
        <v>124</v>
      </c>
      <c r="B267" s="63">
        <v>0</v>
      </c>
      <c r="C267" s="63">
        <v>0</v>
      </c>
      <c r="D267" s="63">
        <v>0</v>
      </c>
      <c r="E267" s="63">
        <v>0</v>
      </c>
      <c r="F267" s="63">
        <v>0</v>
      </c>
      <c r="G267" s="63">
        <v>0</v>
      </c>
      <c r="H267" s="36">
        <v>104</v>
      </c>
      <c r="I267" s="43">
        <f>SUM(B267:H267)</f>
        <v>104</v>
      </c>
      <c r="J267" s="86">
        <v>0</v>
      </c>
      <c r="K267" s="86">
        <v>0</v>
      </c>
      <c r="L267" s="86">
        <v>0</v>
      </c>
      <c r="M267" s="86">
        <v>0</v>
      </c>
      <c r="N267" s="86">
        <v>0</v>
      </c>
      <c r="O267" s="86">
        <v>0</v>
      </c>
      <c r="P267" s="36">
        <v>129</v>
      </c>
      <c r="Q267" s="88">
        <f>SUM(J267:P267)</f>
        <v>129</v>
      </c>
    </row>
    <row r="268" spans="1:17" x14ac:dyDescent="0.35">
      <c r="A268" s="46" t="s">
        <v>118</v>
      </c>
      <c r="B268" s="46">
        <f>B267+B266+B265+B264</f>
        <v>1266</v>
      </c>
      <c r="C268" s="46">
        <f t="shared" ref="C268:H268" si="104">SUM(C264:C267)</f>
        <v>1205</v>
      </c>
      <c r="D268" s="46">
        <f t="shared" si="104"/>
        <v>1257</v>
      </c>
      <c r="E268" s="46">
        <f t="shared" si="104"/>
        <v>1047</v>
      </c>
      <c r="F268" s="46">
        <f t="shared" si="104"/>
        <v>1474</v>
      </c>
      <c r="G268" s="46">
        <f t="shared" si="104"/>
        <v>1028</v>
      </c>
      <c r="H268" s="46">
        <f t="shared" si="104"/>
        <v>787</v>
      </c>
      <c r="I268" s="46">
        <f>SUM(I264:I267)</f>
        <v>8064</v>
      </c>
      <c r="J268" s="46">
        <f>SUM(J264:J267)</f>
        <v>838</v>
      </c>
      <c r="K268" s="46">
        <f t="shared" ref="K268:Q268" si="105">SUM(K264:K267)</f>
        <v>1113</v>
      </c>
      <c r="L268" s="46">
        <f t="shared" si="105"/>
        <v>1192</v>
      </c>
      <c r="M268" s="46">
        <f t="shared" si="105"/>
        <v>1232</v>
      </c>
      <c r="N268" s="46">
        <f t="shared" si="105"/>
        <v>1331</v>
      </c>
      <c r="O268" s="46">
        <f t="shared" si="105"/>
        <v>1094</v>
      </c>
      <c r="P268" s="46">
        <f t="shared" si="105"/>
        <v>1096</v>
      </c>
      <c r="Q268" s="46">
        <f t="shared" si="105"/>
        <v>7896</v>
      </c>
    </row>
    <row r="269" spans="1:17" x14ac:dyDescent="0.35">
      <c r="A269" s="37" t="s">
        <v>99</v>
      </c>
      <c r="B269" s="36">
        <v>480</v>
      </c>
      <c r="C269" s="19">
        <v>164</v>
      </c>
      <c r="D269" s="36">
        <v>147</v>
      </c>
      <c r="E269" s="36">
        <v>151</v>
      </c>
      <c r="F269" s="19">
        <v>157</v>
      </c>
      <c r="G269" s="36">
        <v>145</v>
      </c>
      <c r="H269" s="36">
        <v>157</v>
      </c>
      <c r="I269" s="19">
        <f>SUM(B269:H269)</f>
        <v>1401</v>
      </c>
      <c r="J269" s="42">
        <v>212</v>
      </c>
      <c r="K269" s="47">
        <v>166</v>
      </c>
      <c r="L269" s="19">
        <v>148</v>
      </c>
      <c r="M269" s="36">
        <v>174</v>
      </c>
      <c r="N269" s="19">
        <v>111</v>
      </c>
      <c r="O269" s="19">
        <v>121</v>
      </c>
      <c r="P269" s="36">
        <v>192</v>
      </c>
      <c r="Q269" s="19">
        <f>SUM(J269:P269)</f>
        <v>1124</v>
      </c>
    </row>
    <row r="270" spans="1:17" x14ac:dyDescent="0.35">
      <c r="A270" s="37" t="s">
        <v>7</v>
      </c>
      <c r="B270" s="19">
        <v>2219</v>
      </c>
      <c r="C270" s="19">
        <v>2172</v>
      </c>
      <c r="D270" s="86">
        <v>2177</v>
      </c>
      <c r="E270" s="19">
        <v>2039</v>
      </c>
      <c r="F270" s="19">
        <v>2148</v>
      </c>
      <c r="G270" s="86">
        <v>2130</v>
      </c>
      <c r="H270" s="86">
        <v>2180</v>
      </c>
      <c r="I270" s="19">
        <f>SUM(B270:H270)</f>
        <v>15065</v>
      </c>
      <c r="J270" s="50">
        <v>2177</v>
      </c>
      <c r="K270" s="19">
        <v>2156</v>
      </c>
      <c r="L270" s="19">
        <v>2145</v>
      </c>
      <c r="M270" s="86">
        <v>2134</v>
      </c>
      <c r="N270" s="23">
        <v>1832</v>
      </c>
      <c r="O270" s="19">
        <v>1701</v>
      </c>
      <c r="P270" s="86">
        <v>1924</v>
      </c>
      <c r="Q270" s="19">
        <f>SUM(J270:P270)</f>
        <v>14069</v>
      </c>
    </row>
    <row r="271" spans="1:17" x14ac:dyDescent="0.35">
      <c r="A271" s="37" t="s">
        <v>103</v>
      </c>
      <c r="B271" s="51">
        <v>236</v>
      </c>
      <c r="C271" s="51">
        <v>300</v>
      </c>
      <c r="D271" s="51">
        <v>500</v>
      </c>
      <c r="E271" s="51">
        <v>325</v>
      </c>
      <c r="F271" s="52">
        <v>421</v>
      </c>
      <c r="G271" s="87">
        <v>482</v>
      </c>
      <c r="H271" s="87">
        <v>423</v>
      </c>
      <c r="I271" s="19">
        <f>SUM(B271:H271)</f>
        <v>2687</v>
      </c>
      <c r="J271" s="19">
        <v>14</v>
      </c>
      <c r="K271" s="19">
        <v>0</v>
      </c>
      <c r="L271" s="86">
        <v>0</v>
      </c>
      <c r="M271" s="37">
        <v>391</v>
      </c>
      <c r="N271" s="40">
        <v>723</v>
      </c>
      <c r="O271" s="86">
        <v>454</v>
      </c>
      <c r="P271" s="36">
        <v>448</v>
      </c>
      <c r="Q271" s="19">
        <f>SUM(J271:P271)</f>
        <v>2030</v>
      </c>
    </row>
    <row r="272" spans="1:17" x14ac:dyDescent="0.35">
      <c r="A272" s="37" t="s">
        <v>123</v>
      </c>
      <c r="B272" s="40">
        <v>987</v>
      </c>
      <c r="C272" s="87">
        <v>1084</v>
      </c>
      <c r="D272" s="87">
        <v>1057</v>
      </c>
      <c r="E272" s="87">
        <v>1190</v>
      </c>
      <c r="F272" s="87">
        <v>1032</v>
      </c>
      <c r="G272" s="87">
        <v>1017</v>
      </c>
      <c r="H272" s="87">
        <v>1039</v>
      </c>
      <c r="I272" s="19">
        <f>SUM(B272:H272)</f>
        <v>7406</v>
      </c>
      <c r="J272" s="86">
        <v>1137</v>
      </c>
      <c r="K272" s="86">
        <v>1168</v>
      </c>
      <c r="L272" s="86">
        <v>1155</v>
      </c>
      <c r="M272" s="86">
        <v>1174</v>
      </c>
      <c r="N272" s="86">
        <v>1020</v>
      </c>
      <c r="O272" s="86">
        <v>1097</v>
      </c>
      <c r="P272" s="86">
        <v>1250</v>
      </c>
      <c r="Q272" s="19">
        <f>SUM(J272:P272)</f>
        <v>8001</v>
      </c>
    </row>
    <row r="273" spans="1:17" x14ac:dyDescent="0.35">
      <c r="A273" s="54" t="s">
        <v>117</v>
      </c>
      <c r="B273" s="55">
        <f>SUM(B269:B272)</f>
        <v>3922</v>
      </c>
      <c r="C273" s="55">
        <f>SUM(C269:C272)</f>
        <v>3720</v>
      </c>
      <c r="D273" s="55">
        <f>SUM(D269:D272)</f>
        <v>3881</v>
      </c>
      <c r="E273" s="55">
        <f>SUM(E269:E272)</f>
        <v>3705</v>
      </c>
      <c r="F273" s="55">
        <f>SUM(F269:F272)</f>
        <v>3758</v>
      </c>
      <c r="G273" s="55">
        <f>G272+G271+G270+G269</f>
        <v>3774</v>
      </c>
      <c r="H273" s="55">
        <f t="shared" ref="H273:Q273" si="106">SUM(H269:H272)</f>
        <v>3799</v>
      </c>
      <c r="I273" s="55">
        <f t="shared" si="106"/>
        <v>26559</v>
      </c>
      <c r="J273" s="54">
        <f t="shared" si="106"/>
        <v>3540</v>
      </c>
      <c r="K273" s="54">
        <f t="shared" si="106"/>
        <v>3490</v>
      </c>
      <c r="L273" s="54">
        <f t="shared" si="106"/>
        <v>3448</v>
      </c>
      <c r="M273" s="54">
        <f t="shared" si="106"/>
        <v>3873</v>
      </c>
      <c r="N273" s="55">
        <f t="shared" si="106"/>
        <v>3686</v>
      </c>
      <c r="O273" s="54">
        <f t="shared" si="106"/>
        <v>3373</v>
      </c>
      <c r="P273" s="55">
        <f t="shared" si="106"/>
        <v>3814</v>
      </c>
      <c r="Q273" s="55">
        <f t="shared" si="106"/>
        <v>25224</v>
      </c>
    </row>
    <row r="274" spans="1:17" x14ac:dyDescent="0.35">
      <c r="A274" s="21"/>
      <c r="B274" s="67">
        <f>B273+B268+B263</f>
        <v>9176</v>
      </c>
      <c r="C274" s="67">
        <f t="shared" ref="C274:H274" si="107">C273+C268+C263</f>
        <v>6970</v>
      </c>
      <c r="D274" s="67">
        <f t="shared" si="107"/>
        <v>6867</v>
      </c>
      <c r="E274" s="67">
        <f t="shared" si="107"/>
        <v>6078</v>
      </c>
      <c r="F274" s="67">
        <f t="shared" si="107"/>
        <v>6362</v>
      </c>
      <c r="G274" s="67">
        <f t="shared" si="107"/>
        <v>6596</v>
      </c>
      <c r="H274" s="67">
        <f t="shared" si="107"/>
        <v>6582</v>
      </c>
      <c r="I274" s="67">
        <f t="shared" ref="I274:Q274" si="108">I263+I268+I273</f>
        <v>48631</v>
      </c>
      <c r="J274" s="21">
        <f t="shared" si="108"/>
        <v>6142</v>
      </c>
      <c r="K274" s="21">
        <f t="shared" si="108"/>
        <v>10023</v>
      </c>
      <c r="L274" s="21">
        <f t="shared" si="108"/>
        <v>6242</v>
      </c>
      <c r="M274" s="21">
        <f t="shared" si="108"/>
        <v>6589</v>
      </c>
      <c r="N274" s="67">
        <f t="shared" si="108"/>
        <v>6551</v>
      </c>
      <c r="O274" s="21">
        <f t="shared" si="108"/>
        <v>5715</v>
      </c>
      <c r="P274" s="21">
        <f t="shared" si="108"/>
        <v>9117</v>
      </c>
      <c r="Q274" s="67">
        <f t="shared" si="108"/>
        <v>50379</v>
      </c>
    </row>
    <row r="275" spans="1:17" x14ac:dyDescent="0.35">
      <c r="A275" s="21"/>
      <c r="B275" s="67" t="str">
        <f>production!B250</f>
        <v>28th June</v>
      </c>
      <c r="C275" s="67" t="str">
        <f>production!C250</f>
        <v>29th June</v>
      </c>
      <c r="D275" s="67" t="str">
        <f>production!D250</f>
        <v>30th June</v>
      </c>
      <c r="E275" s="67" t="str">
        <f>production!E250</f>
        <v>1st July</v>
      </c>
      <c r="F275" s="67" t="str">
        <f>production!F250</f>
        <v>2nd July</v>
      </c>
      <c r="G275" s="67" t="str">
        <f>production!G250</f>
        <v>3rd July</v>
      </c>
      <c r="H275" s="67" t="str">
        <f>production!H250</f>
        <v>4th July</v>
      </c>
      <c r="I275" s="67">
        <f>SUM(B275:H275)</f>
        <v>0</v>
      </c>
      <c r="J275" s="67" t="str">
        <f>production!J250</f>
        <v>5th July</v>
      </c>
      <c r="K275" s="67" t="str">
        <f>production!K250</f>
        <v>6th July</v>
      </c>
      <c r="L275" s="67" t="str">
        <f>production!L250</f>
        <v>7th July</v>
      </c>
      <c r="M275" s="67">
        <f>production!M252</f>
        <v>612</v>
      </c>
      <c r="N275" s="67">
        <f>production!N252</f>
        <v>674</v>
      </c>
      <c r="O275" s="67">
        <f>production!O252</f>
        <v>691</v>
      </c>
      <c r="P275" s="67">
        <f>production!P252</f>
        <v>694</v>
      </c>
      <c r="Q275" s="67">
        <f>SUM(J275:P275)</f>
        <v>2671</v>
      </c>
    </row>
    <row r="276" spans="1:17" x14ac:dyDescent="0.35">
      <c r="A276" s="21"/>
      <c r="B276" s="21" t="e">
        <f t="shared" ref="B276:Q276" si="109">B275-B274</f>
        <v>#VALUE!</v>
      </c>
      <c r="C276" s="21" t="e">
        <f t="shared" si="109"/>
        <v>#VALUE!</v>
      </c>
      <c r="D276" s="21" t="e">
        <f t="shared" si="109"/>
        <v>#VALUE!</v>
      </c>
      <c r="E276" s="21" t="e">
        <f t="shared" si="109"/>
        <v>#VALUE!</v>
      </c>
      <c r="F276" s="21" t="e">
        <f t="shared" si="109"/>
        <v>#VALUE!</v>
      </c>
      <c r="G276" s="67" t="e">
        <f t="shared" si="109"/>
        <v>#VALUE!</v>
      </c>
      <c r="H276" s="21" t="e">
        <f t="shared" si="109"/>
        <v>#VALUE!</v>
      </c>
      <c r="I276" s="67">
        <f t="shared" si="109"/>
        <v>-48631</v>
      </c>
      <c r="J276" s="21" t="e">
        <f t="shared" si="109"/>
        <v>#VALUE!</v>
      </c>
      <c r="K276" s="21" t="e">
        <f t="shared" si="109"/>
        <v>#VALUE!</v>
      </c>
      <c r="L276" s="21" t="e">
        <f t="shared" si="109"/>
        <v>#VALUE!</v>
      </c>
      <c r="M276" s="21">
        <f t="shared" si="109"/>
        <v>-5977</v>
      </c>
      <c r="N276" s="21">
        <f t="shared" si="109"/>
        <v>-5877</v>
      </c>
      <c r="O276" s="21">
        <f t="shared" si="109"/>
        <v>-5024</v>
      </c>
      <c r="P276" s="21">
        <f t="shared" si="109"/>
        <v>-8423</v>
      </c>
      <c r="Q276" s="21">
        <f t="shared" si="109"/>
        <v>-47708</v>
      </c>
    </row>
    <row r="277" spans="1:17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</row>
    <row r="278" spans="1:17" ht="15.5" x14ac:dyDescent="0.35">
      <c r="A278" s="33" t="s">
        <v>1</v>
      </c>
      <c r="B278" s="64" t="s">
        <v>979</v>
      </c>
      <c r="C278" s="64" t="s">
        <v>980</v>
      </c>
      <c r="D278" s="64" t="s">
        <v>981</v>
      </c>
      <c r="E278" s="64" t="s">
        <v>982</v>
      </c>
      <c r="F278" s="64" t="s">
        <v>983</v>
      </c>
      <c r="G278" s="64" t="s">
        <v>984</v>
      </c>
      <c r="H278" s="64" t="s">
        <v>986</v>
      </c>
      <c r="I278" s="65" t="s">
        <v>985</v>
      </c>
      <c r="J278" s="64" t="s">
        <v>987</v>
      </c>
      <c r="K278" s="64" t="s">
        <v>988</v>
      </c>
      <c r="L278" s="64" t="s">
        <v>989</v>
      </c>
      <c r="M278" s="64" t="s">
        <v>990</v>
      </c>
      <c r="N278" s="64" t="s">
        <v>991</v>
      </c>
      <c r="O278" s="64" t="s">
        <v>992</v>
      </c>
      <c r="P278" s="64" t="s">
        <v>997</v>
      </c>
      <c r="Q278" s="65" t="s">
        <v>995</v>
      </c>
    </row>
    <row r="279" spans="1:17" x14ac:dyDescent="0.35">
      <c r="A279" s="37" t="s">
        <v>2</v>
      </c>
      <c r="B279" s="36">
        <v>255</v>
      </c>
      <c r="C279" s="19">
        <v>273</v>
      </c>
      <c r="D279" s="36">
        <v>284</v>
      </c>
      <c r="E279" s="36">
        <v>265</v>
      </c>
      <c r="F279" s="19">
        <v>254</v>
      </c>
      <c r="G279" s="36">
        <v>240</v>
      </c>
      <c r="H279" s="36">
        <v>235</v>
      </c>
      <c r="I279" s="19">
        <f>SUM(B279:H279)</f>
        <v>1806</v>
      </c>
      <c r="J279" s="37">
        <v>267</v>
      </c>
      <c r="K279" s="19">
        <v>236</v>
      </c>
      <c r="L279" s="19">
        <v>82</v>
      </c>
      <c r="M279" s="36">
        <v>146</v>
      </c>
      <c r="N279" s="36">
        <v>278</v>
      </c>
      <c r="O279" s="19">
        <v>270</v>
      </c>
      <c r="P279" s="36">
        <v>302</v>
      </c>
      <c r="Q279" s="19">
        <f>SUM(J279:P279)</f>
        <v>1581</v>
      </c>
    </row>
    <row r="280" spans="1:17" x14ac:dyDescent="0.35">
      <c r="A280" s="37" t="s">
        <v>121</v>
      </c>
      <c r="B280" s="19">
        <v>1151</v>
      </c>
      <c r="C280" s="19">
        <v>1470</v>
      </c>
      <c r="D280" s="36">
        <v>1234</v>
      </c>
      <c r="E280" s="19">
        <v>1128</v>
      </c>
      <c r="F280" s="19">
        <v>1037</v>
      </c>
      <c r="G280" s="36">
        <v>1145</v>
      </c>
      <c r="H280" s="36">
        <v>933</v>
      </c>
      <c r="I280" s="19">
        <f>SUM(B280:H280)</f>
        <v>8098</v>
      </c>
      <c r="J280" s="36">
        <v>1212</v>
      </c>
      <c r="K280" s="19">
        <v>1128</v>
      </c>
      <c r="L280" s="19">
        <v>1046</v>
      </c>
      <c r="M280" s="36">
        <v>944</v>
      </c>
      <c r="N280" s="19">
        <v>799</v>
      </c>
      <c r="O280" s="19">
        <v>480</v>
      </c>
      <c r="P280" s="36">
        <v>1004</v>
      </c>
      <c r="Q280" s="19">
        <f>SUM(J280:P280)</f>
        <v>6613</v>
      </c>
    </row>
    <row r="281" spans="1:17" x14ac:dyDescent="0.35">
      <c r="A281" s="37" t="s">
        <v>100</v>
      </c>
      <c r="B281" s="19">
        <v>216</v>
      </c>
      <c r="C281" s="19">
        <v>182</v>
      </c>
      <c r="D281" s="19">
        <v>268</v>
      </c>
      <c r="E281" s="19">
        <v>182</v>
      </c>
      <c r="F281" s="19">
        <v>210</v>
      </c>
      <c r="G281" s="19">
        <v>267</v>
      </c>
      <c r="H281" s="19">
        <v>210</v>
      </c>
      <c r="I281" s="19">
        <f>SUM(B281:H281)</f>
        <v>1535</v>
      </c>
      <c r="J281" s="23">
        <v>208</v>
      </c>
      <c r="K281" s="37">
        <v>235</v>
      </c>
      <c r="L281" s="19">
        <v>209</v>
      </c>
      <c r="M281" s="19">
        <v>209</v>
      </c>
      <c r="N281" s="19">
        <v>107</v>
      </c>
      <c r="O281" s="19">
        <v>35</v>
      </c>
      <c r="P281" s="19">
        <v>0</v>
      </c>
      <c r="Q281" s="19">
        <f>SUM(J281:P281)</f>
        <v>1003</v>
      </c>
    </row>
    <row r="282" spans="1:17" x14ac:dyDescent="0.35">
      <c r="A282" s="37" t="s">
        <v>115</v>
      </c>
      <c r="B282" s="19">
        <v>0</v>
      </c>
      <c r="C282" s="19">
        <v>0</v>
      </c>
      <c r="D282" s="19">
        <v>0</v>
      </c>
      <c r="E282" s="19">
        <v>0</v>
      </c>
      <c r="F282" s="19">
        <v>0</v>
      </c>
      <c r="G282" s="19">
        <v>0</v>
      </c>
      <c r="H282" s="19">
        <v>190</v>
      </c>
      <c r="I282" s="19">
        <f>SUM(B282:H282)</f>
        <v>190</v>
      </c>
      <c r="J282" s="19">
        <v>0</v>
      </c>
      <c r="K282" s="19">
        <v>0</v>
      </c>
      <c r="L282" s="19">
        <v>0</v>
      </c>
      <c r="M282" s="19">
        <v>0</v>
      </c>
      <c r="N282" s="19">
        <v>0</v>
      </c>
      <c r="O282" s="19">
        <v>0</v>
      </c>
      <c r="P282" s="19">
        <v>131</v>
      </c>
      <c r="Q282" s="19">
        <f>SUM(J282:P282)</f>
        <v>131</v>
      </c>
    </row>
    <row r="283" spans="1:17" x14ac:dyDescent="0.35">
      <c r="A283" s="37" t="s">
        <v>125</v>
      </c>
      <c r="B283" s="19">
        <v>0</v>
      </c>
      <c r="C283" s="19">
        <v>0</v>
      </c>
      <c r="D283" s="19">
        <v>0</v>
      </c>
      <c r="E283" s="19">
        <v>1990</v>
      </c>
      <c r="F283" s="19">
        <v>1508</v>
      </c>
      <c r="G283" s="19">
        <v>2175</v>
      </c>
      <c r="H283" s="19">
        <v>0</v>
      </c>
      <c r="I283" s="19">
        <f>SUM(B283:H283)</f>
        <v>5673</v>
      </c>
      <c r="J283" s="19">
        <v>0</v>
      </c>
      <c r="K283" s="19">
        <v>0</v>
      </c>
      <c r="L283" s="19">
        <v>0</v>
      </c>
      <c r="M283" s="19">
        <v>1778</v>
      </c>
      <c r="N283" s="19">
        <v>1622</v>
      </c>
      <c r="O283" s="19">
        <v>0</v>
      </c>
      <c r="P283" s="19">
        <v>0</v>
      </c>
      <c r="Q283" s="19">
        <f>SUM(J283:P283)</f>
        <v>3400</v>
      </c>
    </row>
    <row r="284" spans="1:17" x14ac:dyDescent="0.35">
      <c r="A284" s="58" t="s">
        <v>119</v>
      </c>
      <c r="B284" s="58">
        <f>SUM(B279:B283)</f>
        <v>1622</v>
      </c>
      <c r="C284" s="58">
        <f t="shared" ref="C284:I284" si="110">SUM(C279:C283)</f>
        <v>1925</v>
      </c>
      <c r="D284" s="58">
        <f t="shared" si="110"/>
        <v>1786</v>
      </c>
      <c r="E284" s="58">
        <f t="shared" si="110"/>
        <v>3565</v>
      </c>
      <c r="F284" s="58">
        <f t="shared" si="110"/>
        <v>3009</v>
      </c>
      <c r="G284" s="58">
        <f t="shared" si="110"/>
        <v>3827</v>
      </c>
      <c r="H284" s="58">
        <f t="shared" si="110"/>
        <v>1568</v>
      </c>
      <c r="I284" s="58">
        <f t="shared" si="110"/>
        <v>17302</v>
      </c>
      <c r="J284" s="58">
        <f>SUM(J279:J283)</f>
        <v>1687</v>
      </c>
      <c r="K284" s="58">
        <f t="shared" ref="K284:Q284" si="111">SUM(K279:K283)</f>
        <v>1599</v>
      </c>
      <c r="L284" s="58">
        <f t="shared" si="111"/>
        <v>1337</v>
      </c>
      <c r="M284" s="58">
        <f t="shared" si="111"/>
        <v>3077</v>
      </c>
      <c r="N284" s="58">
        <f t="shared" si="111"/>
        <v>2806</v>
      </c>
      <c r="O284" s="58">
        <f t="shared" si="111"/>
        <v>785</v>
      </c>
      <c r="P284" s="58">
        <f t="shared" si="111"/>
        <v>1437</v>
      </c>
      <c r="Q284" s="58">
        <f t="shared" si="111"/>
        <v>12728</v>
      </c>
    </row>
    <row r="285" spans="1:17" x14ac:dyDescent="0.35">
      <c r="A285" s="37" t="s">
        <v>122</v>
      </c>
      <c r="B285" s="84">
        <v>1226</v>
      </c>
      <c r="C285" s="84">
        <v>1152</v>
      </c>
      <c r="D285" s="19">
        <v>1278</v>
      </c>
      <c r="E285" s="84">
        <v>1135</v>
      </c>
      <c r="F285" s="84">
        <v>1037</v>
      </c>
      <c r="G285" s="19">
        <v>1270</v>
      </c>
      <c r="H285" s="19">
        <v>1354</v>
      </c>
      <c r="I285" s="43">
        <f>SUM(B285:H285)</f>
        <v>8452</v>
      </c>
      <c r="J285" s="61">
        <v>834</v>
      </c>
      <c r="K285" s="61">
        <v>900</v>
      </c>
      <c r="L285" s="84">
        <v>1046</v>
      </c>
      <c r="M285" s="19">
        <v>1197</v>
      </c>
      <c r="N285" s="84">
        <v>1132</v>
      </c>
      <c r="O285" s="84">
        <v>983</v>
      </c>
      <c r="P285" s="19">
        <v>960</v>
      </c>
      <c r="Q285" s="88">
        <f>SUM(J285:P285)</f>
        <v>7052</v>
      </c>
    </row>
    <row r="286" spans="1:17" x14ac:dyDescent="0.35">
      <c r="A286" s="37" t="s">
        <v>112</v>
      </c>
      <c r="B286" s="36">
        <v>0</v>
      </c>
      <c r="C286" s="36">
        <v>0</v>
      </c>
      <c r="D286" s="36">
        <v>0</v>
      </c>
      <c r="E286" s="36">
        <v>0</v>
      </c>
      <c r="F286" s="86">
        <v>0</v>
      </c>
      <c r="G286" s="36">
        <v>0</v>
      </c>
      <c r="H286" s="36">
        <v>0</v>
      </c>
      <c r="I286" s="43">
        <f>SUM(B286:H286)</f>
        <v>0</v>
      </c>
      <c r="J286" s="36">
        <v>0</v>
      </c>
      <c r="K286" s="36">
        <v>0</v>
      </c>
      <c r="L286" s="86">
        <v>0</v>
      </c>
      <c r="M286" s="36">
        <v>0</v>
      </c>
      <c r="N286" s="36">
        <v>0</v>
      </c>
      <c r="O286" s="86">
        <v>0</v>
      </c>
      <c r="P286" s="36">
        <v>0</v>
      </c>
      <c r="Q286" s="88">
        <f>SUM(J286:P286)</f>
        <v>0</v>
      </c>
    </row>
    <row r="287" spans="1:17" x14ac:dyDescent="0.35">
      <c r="A287" s="37" t="s">
        <v>116</v>
      </c>
      <c r="B287" s="63">
        <v>0</v>
      </c>
      <c r="C287" s="63">
        <v>0</v>
      </c>
      <c r="D287" s="63">
        <v>0</v>
      </c>
      <c r="E287" s="63">
        <v>0</v>
      </c>
      <c r="F287" s="63">
        <v>0</v>
      </c>
      <c r="G287" s="63">
        <v>0</v>
      </c>
      <c r="H287" s="36">
        <v>68</v>
      </c>
      <c r="I287" s="43">
        <f>SUM(B287:H287)</f>
        <v>68</v>
      </c>
      <c r="J287" s="86">
        <v>0</v>
      </c>
      <c r="K287" s="86">
        <v>0</v>
      </c>
      <c r="L287" s="86">
        <v>0</v>
      </c>
      <c r="M287" s="86">
        <v>0</v>
      </c>
      <c r="N287" s="86">
        <v>0</v>
      </c>
      <c r="O287" s="86">
        <v>0</v>
      </c>
      <c r="P287" s="36">
        <v>54</v>
      </c>
      <c r="Q287" s="88">
        <f>SUM(J287:P287)</f>
        <v>54</v>
      </c>
    </row>
    <row r="288" spans="1:17" x14ac:dyDescent="0.35">
      <c r="A288" s="37" t="s">
        <v>124</v>
      </c>
      <c r="B288" s="63">
        <v>0</v>
      </c>
      <c r="C288" s="63">
        <v>0</v>
      </c>
      <c r="D288" s="63">
        <v>0</v>
      </c>
      <c r="E288" s="63">
        <v>0</v>
      </c>
      <c r="F288" s="63">
        <v>0</v>
      </c>
      <c r="G288" s="63">
        <v>0</v>
      </c>
      <c r="H288" s="36">
        <v>127</v>
      </c>
      <c r="I288" s="43">
        <f>SUM(B288:H288)</f>
        <v>127</v>
      </c>
      <c r="J288" s="86">
        <v>0</v>
      </c>
      <c r="K288" s="86">
        <v>0</v>
      </c>
      <c r="L288" s="86">
        <v>0</v>
      </c>
      <c r="M288" s="86">
        <v>0</v>
      </c>
      <c r="N288" s="86">
        <v>0</v>
      </c>
      <c r="O288" s="86">
        <v>0</v>
      </c>
      <c r="P288" s="36">
        <v>99</v>
      </c>
      <c r="Q288" s="88">
        <f>SUM(J288:P288)</f>
        <v>99</v>
      </c>
    </row>
    <row r="289" spans="1:17" x14ac:dyDescent="0.35">
      <c r="A289" s="46" t="s">
        <v>118</v>
      </c>
      <c r="B289" s="46">
        <f>B288+B287+B286+B285</f>
        <v>1226</v>
      </c>
      <c r="C289" s="46">
        <f t="shared" ref="C289:H289" si="112">SUM(C285:C288)</f>
        <v>1152</v>
      </c>
      <c r="D289" s="46">
        <f t="shared" si="112"/>
        <v>1278</v>
      </c>
      <c r="E289" s="46">
        <f t="shared" si="112"/>
        <v>1135</v>
      </c>
      <c r="F289" s="46">
        <f t="shared" si="112"/>
        <v>1037</v>
      </c>
      <c r="G289" s="46">
        <f t="shared" si="112"/>
        <v>1270</v>
      </c>
      <c r="H289" s="46">
        <f t="shared" si="112"/>
        <v>1549</v>
      </c>
      <c r="I289" s="46">
        <f>SUM(I285:I288)</f>
        <v>8647</v>
      </c>
      <c r="J289" s="46">
        <f>SUM(J285:J288)</f>
        <v>834</v>
      </c>
      <c r="K289" s="46">
        <f t="shared" ref="K289:Q289" si="113">SUM(K285:K288)</f>
        <v>900</v>
      </c>
      <c r="L289" s="46">
        <f t="shared" si="113"/>
        <v>1046</v>
      </c>
      <c r="M289" s="46">
        <f t="shared" si="113"/>
        <v>1197</v>
      </c>
      <c r="N289" s="46">
        <f t="shared" si="113"/>
        <v>1132</v>
      </c>
      <c r="O289" s="46">
        <f t="shared" si="113"/>
        <v>983</v>
      </c>
      <c r="P289" s="46">
        <f t="shared" si="113"/>
        <v>1113</v>
      </c>
      <c r="Q289" s="46">
        <f t="shared" si="113"/>
        <v>7205</v>
      </c>
    </row>
    <row r="290" spans="1:17" x14ac:dyDescent="0.35">
      <c r="A290" s="37" t="s">
        <v>99</v>
      </c>
      <c r="B290" s="36">
        <v>403</v>
      </c>
      <c r="C290" s="19">
        <v>868</v>
      </c>
      <c r="D290" s="36">
        <v>195</v>
      </c>
      <c r="E290" s="36">
        <v>167</v>
      </c>
      <c r="F290" s="19">
        <v>243</v>
      </c>
      <c r="G290" s="36">
        <v>297</v>
      </c>
      <c r="H290" s="36">
        <v>218</v>
      </c>
      <c r="I290" s="19">
        <f>SUM(B290:H290)</f>
        <v>2391</v>
      </c>
      <c r="J290" s="42">
        <v>210</v>
      </c>
      <c r="K290" s="47">
        <v>210</v>
      </c>
      <c r="L290" s="19">
        <v>152</v>
      </c>
      <c r="M290" s="36">
        <v>212</v>
      </c>
      <c r="N290" s="19">
        <v>180</v>
      </c>
      <c r="O290" s="19">
        <v>133</v>
      </c>
      <c r="P290" s="36">
        <v>0</v>
      </c>
      <c r="Q290" s="19">
        <f>SUM(J290:P290)</f>
        <v>1097</v>
      </c>
    </row>
    <row r="291" spans="1:17" x14ac:dyDescent="0.35">
      <c r="A291" s="37" t="s">
        <v>7</v>
      </c>
      <c r="B291" s="19">
        <v>2147</v>
      </c>
      <c r="C291" s="19">
        <v>2041</v>
      </c>
      <c r="D291" s="86">
        <v>2151</v>
      </c>
      <c r="E291" s="19">
        <v>2176</v>
      </c>
      <c r="F291" s="19">
        <v>1850</v>
      </c>
      <c r="G291" s="86">
        <v>2175</v>
      </c>
      <c r="H291" s="86">
        <v>2113</v>
      </c>
      <c r="I291" s="19">
        <f>SUM(B291:H291)</f>
        <v>14653</v>
      </c>
      <c r="J291" s="50">
        <v>2109</v>
      </c>
      <c r="K291" s="19">
        <v>2166</v>
      </c>
      <c r="L291" s="19">
        <v>2109</v>
      </c>
      <c r="M291" s="86">
        <v>2161</v>
      </c>
      <c r="N291" s="23">
        <v>2103</v>
      </c>
      <c r="O291" s="19">
        <v>2150</v>
      </c>
      <c r="P291" s="86">
        <v>850</v>
      </c>
      <c r="Q291" s="19">
        <f>SUM(J291:P291)</f>
        <v>13648</v>
      </c>
    </row>
    <row r="292" spans="1:17" x14ac:dyDescent="0.35">
      <c r="A292" s="37" t="s">
        <v>103</v>
      </c>
      <c r="B292" s="51">
        <v>298</v>
      </c>
      <c r="C292" s="51">
        <v>393</v>
      </c>
      <c r="D292" s="51">
        <v>241</v>
      </c>
      <c r="E292" s="51">
        <v>182</v>
      </c>
      <c r="F292" s="52">
        <v>254</v>
      </c>
      <c r="G292" s="87">
        <v>341</v>
      </c>
      <c r="H292" s="87">
        <v>461</v>
      </c>
      <c r="I292" s="19">
        <f>SUM(B292:H292)</f>
        <v>2170</v>
      </c>
      <c r="J292" s="19">
        <v>502</v>
      </c>
      <c r="K292" s="19">
        <v>718</v>
      </c>
      <c r="L292" s="86">
        <v>177</v>
      </c>
      <c r="M292" s="37">
        <v>177</v>
      </c>
      <c r="N292" s="40">
        <v>270</v>
      </c>
      <c r="O292" s="86">
        <v>571</v>
      </c>
      <c r="P292" s="36">
        <v>84</v>
      </c>
      <c r="Q292" s="19">
        <f>SUM(J292:P292)</f>
        <v>2499</v>
      </c>
    </row>
    <row r="293" spans="1:17" x14ac:dyDescent="0.35">
      <c r="A293" s="37" t="s">
        <v>123</v>
      </c>
      <c r="B293" s="40">
        <v>1118</v>
      </c>
      <c r="C293" s="87">
        <v>832</v>
      </c>
      <c r="D293" s="87">
        <v>1042</v>
      </c>
      <c r="E293" s="87">
        <v>1301</v>
      </c>
      <c r="F293" s="87">
        <v>1256</v>
      </c>
      <c r="G293" s="87">
        <v>1188</v>
      </c>
      <c r="H293" s="87">
        <v>1147</v>
      </c>
      <c r="I293" s="19">
        <f>SUM(B293:H293)</f>
        <v>7884</v>
      </c>
      <c r="J293" s="86">
        <v>1070</v>
      </c>
      <c r="K293" s="86">
        <v>1116</v>
      </c>
      <c r="L293" s="86">
        <v>1068</v>
      </c>
      <c r="M293" s="86">
        <v>1056</v>
      </c>
      <c r="N293" s="86">
        <v>936</v>
      </c>
      <c r="O293" s="86">
        <v>1109</v>
      </c>
      <c r="P293" s="86">
        <v>1000</v>
      </c>
      <c r="Q293" s="19">
        <f>SUM(J293:P293)</f>
        <v>7355</v>
      </c>
    </row>
    <row r="294" spans="1:17" x14ac:dyDescent="0.35">
      <c r="A294" s="54" t="s">
        <v>117</v>
      </c>
      <c r="B294" s="55">
        <f>SUM(B290:B293)</f>
        <v>3966</v>
      </c>
      <c r="C294" s="55">
        <f>SUM(C290:C293)</f>
        <v>4134</v>
      </c>
      <c r="D294" s="55">
        <f>SUM(D290:D293)</f>
        <v>3629</v>
      </c>
      <c r="E294" s="55">
        <f>SUM(E290:E293)</f>
        <v>3826</v>
      </c>
      <c r="F294" s="55">
        <f>SUM(F290:F293)</f>
        <v>3603</v>
      </c>
      <c r="G294" s="55">
        <f>G293+G292+G291+G290</f>
        <v>4001</v>
      </c>
      <c r="H294" s="55">
        <f t="shared" ref="H294:Q294" si="114">SUM(H290:H293)</f>
        <v>3939</v>
      </c>
      <c r="I294" s="55">
        <f t="shared" si="114"/>
        <v>27098</v>
      </c>
      <c r="J294" s="54">
        <f t="shared" si="114"/>
        <v>3891</v>
      </c>
      <c r="K294" s="54">
        <f t="shared" si="114"/>
        <v>4210</v>
      </c>
      <c r="L294" s="54">
        <f t="shared" si="114"/>
        <v>3506</v>
      </c>
      <c r="M294" s="54">
        <f t="shared" si="114"/>
        <v>3606</v>
      </c>
      <c r="N294" s="55">
        <f t="shared" si="114"/>
        <v>3489</v>
      </c>
      <c r="O294" s="54">
        <f t="shared" si="114"/>
        <v>3963</v>
      </c>
      <c r="P294" s="55">
        <f t="shared" si="114"/>
        <v>1934</v>
      </c>
      <c r="Q294" s="55">
        <f t="shared" si="114"/>
        <v>24599</v>
      </c>
    </row>
    <row r="295" spans="1:17" x14ac:dyDescent="0.35">
      <c r="A295" s="21"/>
      <c r="B295" s="67">
        <f>B294+B289+B284</f>
        <v>6814</v>
      </c>
      <c r="C295" s="67">
        <f t="shared" ref="C295:H295" si="115">C294+C289+C284</f>
        <v>7211</v>
      </c>
      <c r="D295" s="67">
        <f t="shared" si="115"/>
        <v>6693</v>
      </c>
      <c r="E295" s="67">
        <f t="shared" si="115"/>
        <v>8526</v>
      </c>
      <c r="F295" s="67">
        <f t="shared" si="115"/>
        <v>7649</v>
      </c>
      <c r="G295" s="67">
        <f t="shared" si="115"/>
        <v>9098</v>
      </c>
      <c r="H295" s="67">
        <f t="shared" si="115"/>
        <v>7056</v>
      </c>
      <c r="I295" s="67">
        <f t="shared" ref="I295:Q295" si="116">I284+I289+I294</f>
        <v>53047</v>
      </c>
      <c r="J295" s="21">
        <f t="shared" si="116"/>
        <v>6412</v>
      </c>
      <c r="K295" s="21">
        <f t="shared" si="116"/>
        <v>6709</v>
      </c>
      <c r="L295" s="21">
        <f t="shared" si="116"/>
        <v>5889</v>
      </c>
      <c r="M295" s="21">
        <f t="shared" si="116"/>
        <v>7880</v>
      </c>
      <c r="N295" s="67">
        <f t="shared" si="116"/>
        <v>7427</v>
      </c>
      <c r="O295" s="21">
        <f t="shared" si="116"/>
        <v>5731</v>
      </c>
      <c r="P295" s="21">
        <f t="shared" si="116"/>
        <v>4484</v>
      </c>
      <c r="Q295" s="67">
        <f t="shared" si="116"/>
        <v>44532</v>
      </c>
    </row>
    <row r="296" spans="1:17" x14ac:dyDescent="0.35">
      <c r="A296" s="21"/>
      <c r="B296" s="67">
        <f>production!B266</f>
        <v>6845</v>
      </c>
      <c r="C296" s="67">
        <f>production!C266</f>
        <v>7329</v>
      </c>
      <c r="D296" s="67">
        <f>production!D266</f>
        <v>6799</v>
      </c>
      <c r="E296" s="67">
        <f>production!E266</f>
        <v>8524</v>
      </c>
      <c r="F296" s="67">
        <f>production!F266</f>
        <v>8226</v>
      </c>
      <c r="G296" s="67">
        <f>production!G266</f>
        <v>9103</v>
      </c>
      <c r="H296" s="67">
        <f>production!H266</f>
        <v>7216</v>
      </c>
      <c r="I296" s="67">
        <f>SUM(B296:H296)</f>
        <v>54042</v>
      </c>
      <c r="J296" s="67">
        <f>production!J266</f>
        <v>6359</v>
      </c>
      <c r="K296" s="67">
        <f>production!K266</f>
        <v>6973</v>
      </c>
      <c r="L296" s="67">
        <f>production!L266</f>
        <v>6063</v>
      </c>
      <c r="M296" s="67">
        <f>production!M266</f>
        <v>7956</v>
      </c>
      <c r="N296" s="67">
        <f>production!N266</f>
        <v>7483</v>
      </c>
      <c r="O296" s="67">
        <f>production!O266</f>
        <v>5960</v>
      </c>
      <c r="P296" s="67">
        <f>production!P266</f>
        <v>4470</v>
      </c>
      <c r="Q296" s="67">
        <f>SUM(J296:P296)</f>
        <v>45264</v>
      </c>
    </row>
    <row r="297" spans="1:17" x14ac:dyDescent="0.35">
      <c r="A297" s="21"/>
      <c r="B297" s="21">
        <f t="shared" ref="B297:Q297" si="117">B296-B295</f>
        <v>31</v>
      </c>
      <c r="C297" s="21">
        <f t="shared" si="117"/>
        <v>118</v>
      </c>
      <c r="D297" s="21">
        <f t="shared" si="117"/>
        <v>106</v>
      </c>
      <c r="E297" s="21">
        <f t="shared" si="117"/>
        <v>-2</v>
      </c>
      <c r="F297" s="21">
        <f t="shared" si="117"/>
        <v>577</v>
      </c>
      <c r="G297" s="67">
        <f t="shared" si="117"/>
        <v>5</v>
      </c>
      <c r="H297" s="21">
        <f t="shared" si="117"/>
        <v>160</v>
      </c>
      <c r="I297" s="67">
        <f t="shared" si="117"/>
        <v>995</v>
      </c>
      <c r="J297" s="21">
        <f t="shared" si="117"/>
        <v>-53</v>
      </c>
      <c r="K297" s="21">
        <f t="shared" si="117"/>
        <v>264</v>
      </c>
      <c r="L297" s="21">
        <f t="shared" si="117"/>
        <v>174</v>
      </c>
      <c r="M297" s="21">
        <f t="shared" si="117"/>
        <v>76</v>
      </c>
      <c r="N297" s="21">
        <f t="shared" si="117"/>
        <v>56</v>
      </c>
      <c r="O297" s="21">
        <f t="shared" si="117"/>
        <v>229</v>
      </c>
      <c r="P297" s="21">
        <f t="shared" si="117"/>
        <v>-14</v>
      </c>
      <c r="Q297" s="21">
        <f t="shared" si="117"/>
        <v>732</v>
      </c>
    </row>
    <row r="299" spans="1:17" ht="15.5" x14ac:dyDescent="0.35">
      <c r="A299" s="33" t="s">
        <v>1</v>
      </c>
      <c r="B299" s="64" t="s">
        <v>1015</v>
      </c>
      <c r="C299" s="64" t="s">
        <v>1016</v>
      </c>
      <c r="D299" s="64" t="s">
        <v>1017</v>
      </c>
      <c r="E299" s="64" t="s">
        <v>1018</v>
      </c>
      <c r="F299" s="64" t="s">
        <v>1019</v>
      </c>
      <c r="G299" s="64" t="s">
        <v>1020</v>
      </c>
      <c r="H299" s="64" t="s">
        <v>1021</v>
      </c>
      <c r="I299" s="65" t="s">
        <v>1014</v>
      </c>
      <c r="J299" s="64" t="s">
        <v>1022</v>
      </c>
      <c r="K299" s="64" t="s">
        <v>1023</v>
      </c>
      <c r="L299" s="64" t="s">
        <v>1024</v>
      </c>
      <c r="M299" s="64" t="s">
        <v>1025</v>
      </c>
      <c r="N299" s="64" t="s">
        <v>1026</v>
      </c>
      <c r="O299" s="64" t="s">
        <v>1027</v>
      </c>
      <c r="P299" s="64" t="s">
        <v>1028</v>
      </c>
      <c r="Q299" s="65" t="s">
        <v>1029</v>
      </c>
    </row>
    <row r="300" spans="1:17" x14ac:dyDescent="0.35">
      <c r="A300" s="37" t="s">
        <v>2</v>
      </c>
      <c r="B300" s="36">
        <v>257</v>
      </c>
      <c r="C300" s="19">
        <v>268</v>
      </c>
      <c r="D300" s="36">
        <v>284</v>
      </c>
      <c r="E300" s="36">
        <v>248</v>
      </c>
      <c r="F300" s="19">
        <v>118</v>
      </c>
      <c r="G300" s="36">
        <v>92</v>
      </c>
      <c r="H300" s="36">
        <v>103</v>
      </c>
      <c r="I300" s="19">
        <f>SUM(B300:H300)</f>
        <v>1370</v>
      </c>
      <c r="J300" s="37">
        <v>270</v>
      </c>
      <c r="K300" s="19">
        <v>249</v>
      </c>
      <c r="L300" s="19">
        <v>286</v>
      </c>
      <c r="M300" s="36">
        <v>289</v>
      </c>
      <c r="N300" s="36">
        <v>295</v>
      </c>
      <c r="O300" s="19">
        <v>267</v>
      </c>
      <c r="P300" s="36">
        <v>183</v>
      </c>
      <c r="Q300" s="19">
        <f>SUM(J300:P300)</f>
        <v>1839</v>
      </c>
    </row>
    <row r="301" spans="1:17" x14ac:dyDescent="0.35">
      <c r="A301" s="37" t="s">
        <v>121</v>
      </c>
      <c r="B301" s="19">
        <v>1228</v>
      </c>
      <c r="C301" s="19">
        <v>1176</v>
      </c>
      <c r="D301" s="36">
        <v>1198</v>
      </c>
      <c r="E301" s="19">
        <v>1092</v>
      </c>
      <c r="F301" s="19">
        <v>1030</v>
      </c>
      <c r="G301" s="36">
        <v>655</v>
      </c>
      <c r="H301" s="36">
        <v>1165</v>
      </c>
      <c r="I301" s="19">
        <f>SUM(B301:H301)</f>
        <v>7544</v>
      </c>
      <c r="J301" s="36">
        <v>1008</v>
      </c>
      <c r="K301" s="19">
        <v>322</v>
      </c>
      <c r="L301" s="19">
        <v>771</v>
      </c>
      <c r="M301" s="36">
        <v>1003</v>
      </c>
      <c r="N301" s="19">
        <v>1234</v>
      </c>
      <c r="O301" s="19">
        <v>1122</v>
      </c>
      <c r="P301" s="36">
        <v>992</v>
      </c>
      <c r="Q301" s="19">
        <f>SUM(J301:P301)</f>
        <v>6452</v>
      </c>
    </row>
    <row r="302" spans="1:17" x14ac:dyDescent="0.35">
      <c r="A302" s="37" t="s">
        <v>100</v>
      </c>
      <c r="B302" s="19">
        <v>0</v>
      </c>
      <c r="C302" s="19">
        <v>0</v>
      </c>
      <c r="D302" s="19">
        <v>0</v>
      </c>
      <c r="E302" s="19">
        <v>0</v>
      </c>
      <c r="F302" s="19">
        <v>0</v>
      </c>
      <c r="G302" s="19">
        <v>0</v>
      </c>
      <c r="H302" s="19">
        <v>0</v>
      </c>
      <c r="I302" s="19">
        <f>SUM(B302:H302)</f>
        <v>0</v>
      </c>
      <c r="J302" s="23">
        <v>0</v>
      </c>
      <c r="K302" s="37">
        <v>0</v>
      </c>
      <c r="L302" s="19">
        <v>0</v>
      </c>
      <c r="M302" s="19">
        <v>0</v>
      </c>
      <c r="N302" s="19">
        <v>0</v>
      </c>
      <c r="O302" s="19">
        <v>230</v>
      </c>
      <c r="P302" s="19">
        <v>45</v>
      </c>
      <c r="Q302" s="19">
        <f>SUM(J302:P302)</f>
        <v>275</v>
      </c>
    </row>
    <row r="303" spans="1:17" x14ac:dyDescent="0.35">
      <c r="A303" s="37" t="s">
        <v>115</v>
      </c>
      <c r="B303" s="19">
        <v>0</v>
      </c>
      <c r="C303" s="19">
        <v>0</v>
      </c>
      <c r="D303" s="19">
        <v>0</v>
      </c>
      <c r="E303" s="19">
        <v>0</v>
      </c>
      <c r="F303" s="19">
        <v>0</v>
      </c>
      <c r="G303" s="19">
        <v>0</v>
      </c>
      <c r="H303" s="19">
        <v>116</v>
      </c>
      <c r="I303" s="19">
        <f>SUM(B303:H303)</f>
        <v>116</v>
      </c>
      <c r="J303" s="19">
        <v>0</v>
      </c>
      <c r="K303" s="19">
        <v>0</v>
      </c>
      <c r="L303" s="19">
        <v>0</v>
      </c>
      <c r="M303" s="19">
        <v>0</v>
      </c>
      <c r="N303" s="19">
        <v>0</v>
      </c>
      <c r="O303" s="19">
        <v>0</v>
      </c>
      <c r="P303" s="19">
        <v>175</v>
      </c>
      <c r="Q303" s="19">
        <f>SUM(J303:P303)</f>
        <v>175</v>
      </c>
    </row>
    <row r="304" spans="1:17" x14ac:dyDescent="0.35">
      <c r="A304" s="37" t="s">
        <v>125</v>
      </c>
      <c r="B304" s="19">
        <v>0</v>
      </c>
      <c r="C304" s="19">
        <v>0</v>
      </c>
      <c r="D304" s="19">
        <v>0</v>
      </c>
      <c r="E304" s="19">
        <v>1578</v>
      </c>
      <c r="F304" s="19">
        <v>1519</v>
      </c>
      <c r="G304" s="19">
        <v>3288</v>
      </c>
      <c r="H304" s="19">
        <v>0</v>
      </c>
      <c r="I304" s="19">
        <f>SUM(B304:H304)</f>
        <v>6385</v>
      </c>
      <c r="J304" s="19">
        <v>0</v>
      </c>
      <c r="K304" s="19">
        <v>0</v>
      </c>
      <c r="L304" s="19">
        <v>0</v>
      </c>
      <c r="M304" s="19">
        <v>1837</v>
      </c>
      <c r="N304" s="19">
        <v>2273</v>
      </c>
      <c r="O304" s="19">
        <v>2270</v>
      </c>
      <c r="P304" s="19">
        <v>0</v>
      </c>
      <c r="Q304" s="19">
        <f>SUM(J304:P304)</f>
        <v>6380</v>
      </c>
    </row>
    <row r="305" spans="1:17" x14ac:dyDescent="0.35">
      <c r="A305" s="58" t="s">
        <v>119</v>
      </c>
      <c r="B305" s="58">
        <f>SUM(B300:B304)</f>
        <v>1485</v>
      </c>
      <c r="C305" s="58">
        <f t="shared" ref="C305:I305" si="118">SUM(C300:C304)</f>
        <v>1444</v>
      </c>
      <c r="D305" s="58">
        <f t="shared" si="118"/>
        <v>1482</v>
      </c>
      <c r="E305" s="58">
        <f t="shared" si="118"/>
        <v>2918</v>
      </c>
      <c r="F305" s="58">
        <f t="shared" si="118"/>
        <v>2667</v>
      </c>
      <c r="G305" s="58">
        <f t="shared" si="118"/>
        <v>4035</v>
      </c>
      <c r="H305" s="58">
        <f t="shared" si="118"/>
        <v>1384</v>
      </c>
      <c r="I305" s="58">
        <f t="shared" si="118"/>
        <v>15415</v>
      </c>
      <c r="J305" s="58">
        <f>SUM(J300:J304)</f>
        <v>1278</v>
      </c>
      <c r="K305" s="58">
        <f t="shared" ref="K305:Q305" si="119">SUM(K300:K304)</f>
        <v>571</v>
      </c>
      <c r="L305" s="58">
        <f t="shared" si="119"/>
        <v>1057</v>
      </c>
      <c r="M305" s="58">
        <f t="shared" si="119"/>
        <v>3129</v>
      </c>
      <c r="N305" s="58">
        <f t="shared" si="119"/>
        <v>3802</v>
      </c>
      <c r="O305" s="58">
        <f t="shared" si="119"/>
        <v>3889</v>
      </c>
      <c r="P305" s="58">
        <f t="shared" si="119"/>
        <v>1395</v>
      </c>
      <c r="Q305" s="58">
        <f t="shared" si="119"/>
        <v>15121</v>
      </c>
    </row>
    <row r="306" spans="1:17" x14ac:dyDescent="0.35">
      <c r="A306" s="37" t="s">
        <v>122</v>
      </c>
      <c r="B306" s="84">
        <v>1113</v>
      </c>
      <c r="C306" s="84">
        <v>1161</v>
      </c>
      <c r="D306" s="19">
        <v>1184</v>
      </c>
      <c r="E306" s="84">
        <v>1239</v>
      </c>
      <c r="F306" s="84">
        <v>1024</v>
      </c>
      <c r="G306" s="19">
        <v>925</v>
      </c>
      <c r="H306" s="19">
        <v>1004</v>
      </c>
      <c r="I306" s="43">
        <f>SUM(B306:H306)</f>
        <v>7650</v>
      </c>
      <c r="J306" s="61">
        <v>1070</v>
      </c>
      <c r="K306" s="61">
        <v>559</v>
      </c>
      <c r="L306" s="84">
        <v>1036</v>
      </c>
      <c r="M306" s="19">
        <v>1342</v>
      </c>
      <c r="N306" s="84">
        <v>1163</v>
      </c>
      <c r="O306" s="84">
        <v>1250</v>
      </c>
      <c r="P306" s="19">
        <v>1190</v>
      </c>
      <c r="Q306" s="88">
        <f>SUM(J306:P306)</f>
        <v>7610</v>
      </c>
    </row>
    <row r="307" spans="1:17" x14ac:dyDescent="0.35">
      <c r="A307" s="37" t="s">
        <v>112</v>
      </c>
      <c r="B307" s="36">
        <v>0</v>
      </c>
      <c r="C307" s="36">
        <v>0</v>
      </c>
      <c r="D307" s="36">
        <v>0</v>
      </c>
      <c r="E307" s="36">
        <v>0</v>
      </c>
      <c r="F307" s="86">
        <v>0</v>
      </c>
      <c r="G307" s="36">
        <v>0</v>
      </c>
      <c r="H307" s="36">
        <v>0</v>
      </c>
      <c r="I307" s="43">
        <f>SUM(B307:H307)</f>
        <v>0</v>
      </c>
      <c r="J307" s="36">
        <v>0</v>
      </c>
      <c r="K307" s="36">
        <v>0</v>
      </c>
      <c r="L307" s="86">
        <v>0</v>
      </c>
      <c r="M307" s="36">
        <v>0</v>
      </c>
      <c r="N307" s="36">
        <v>0</v>
      </c>
      <c r="O307" s="86">
        <v>0</v>
      </c>
      <c r="P307" s="36">
        <v>0</v>
      </c>
      <c r="Q307" s="88">
        <f>SUM(J307:P307)</f>
        <v>0</v>
      </c>
    </row>
    <row r="308" spans="1:17" x14ac:dyDescent="0.35">
      <c r="A308" s="37" t="s">
        <v>116</v>
      </c>
      <c r="B308" s="63">
        <v>0</v>
      </c>
      <c r="C308" s="63">
        <v>0</v>
      </c>
      <c r="D308" s="63">
        <v>0</v>
      </c>
      <c r="E308" s="63">
        <v>0</v>
      </c>
      <c r="F308" s="63">
        <v>0</v>
      </c>
      <c r="G308" s="63">
        <v>0</v>
      </c>
      <c r="H308" s="36">
        <v>42</v>
      </c>
      <c r="I308" s="43">
        <f>SUM(B308:H308)</f>
        <v>42</v>
      </c>
      <c r="J308" s="86">
        <v>0</v>
      </c>
      <c r="K308" s="86">
        <v>0</v>
      </c>
      <c r="L308" s="86">
        <v>0</v>
      </c>
      <c r="M308" s="86">
        <v>0</v>
      </c>
      <c r="N308" s="86">
        <v>0</v>
      </c>
      <c r="O308" s="86">
        <v>0</v>
      </c>
      <c r="P308" s="36">
        <v>107</v>
      </c>
      <c r="Q308" s="88">
        <f>SUM(J308:P308)</f>
        <v>107</v>
      </c>
    </row>
    <row r="309" spans="1:17" x14ac:dyDescent="0.35">
      <c r="A309" s="37" t="s">
        <v>124</v>
      </c>
      <c r="B309" s="63">
        <v>0</v>
      </c>
      <c r="C309" s="63">
        <v>0</v>
      </c>
      <c r="D309" s="63">
        <v>0</v>
      </c>
      <c r="E309" s="63">
        <v>0</v>
      </c>
      <c r="F309" s="63">
        <v>0</v>
      </c>
      <c r="G309" s="63">
        <v>0</v>
      </c>
      <c r="H309" s="36">
        <v>91</v>
      </c>
      <c r="I309" s="43">
        <f>SUM(B309:H309)</f>
        <v>91</v>
      </c>
      <c r="J309" s="86">
        <v>0</v>
      </c>
      <c r="K309" s="86">
        <v>0</v>
      </c>
      <c r="L309" s="86">
        <v>0</v>
      </c>
      <c r="M309" s="86">
        <v>0</v>
      </c>
      <c r="N309" s="86">
        <v>0</v>
      </c>
      <c r="O309" s="86">
        <v>0</v>
      </c>
      <c r="P309" s="36">
        <v>100</v>
      </c>
      <c r="Q309" s="88">
        <f>SUM(J309:P309)</f>
        <v>100</v>
      </c>
    </row>
    <row r="310" spans="1:17" x14ac:dyDescent="0.35">
      <c r="A310" s="46" t="s">
        <v>118</v>
      </c>
      <c r="B310" s="46">
        <f>B309+B308+B307+B306</f>
        <v>1113</v>
      </c>
      <c r="C310" s="46">
        <f t="shared" ref="C310:H310" si="120">SUM(C306:C309)</f>
        <v>1161</v>
      </c>
      <c r="D310" s="46">
        <f t="shared" si="120"/>
        <v>1184</v>
      </c>
      <c r="E310" s="46">
        <f t="shared" si="120"/>
        <v>1239</v>
      </c>
      <c r="F310" s="46">
        <f t="shared" si="120"/>
        <v>1024</v>
      </c>
      <c r="G310" s="46">
        <f t="shared" si="120"/>
        <v>925</v>
      </c>
      <c r="H310" s="46">
        <f t="shared" si="120"/>
        <v>1137</v>
      </c>
      <c r="I310" s="46">
        <f>SUM(I306:I309)</f>
        <v>7783</v>
      </c>
      <c r="J310" s="46">
        <f>SUM(J306:J309)</f>
        <v>1070</v>
      </c>
      <c r="K310" s="46">
        <f t="shared" ref="K310:Q310" si="121">SUM(K306:K309)</f>
        <v>559</v>
      </c>
      <c r="L310" s="46">
        <f t="shared" si="121"/>
        <v>1036</v>
      </c>
      <c r="M310" s="46">
        <f t="shared" si="121"/>
        <v>1342</v>
      </c>
      <c r="N310" s="46">
        <f t="shared" si="121"/>
        <v>1163</v>
      </c>
      <c r="O310" s="46">
        <f t="shared" si="121"/>
        <v>1250</v>
      </c>
      <c r="P310" s="46">
        <f t="shared" si="121"/>
        <v>1397</v>
      </c>
      <c r="Q310" s="46">
        <f t="shared" si="121"/>
        <v>7817</v>
      </c>
    </row>
    <row r="311" spans="1:17" x14ac:dyDescent="0.35">
      <c r="A311" s="37" t="s">
        <v>99</v>
      </c>
      <c r="B311" s="36">
        <v>0</v>
      </c>
      <c r="C311" s="19">
        <v>275</v>
      </c>
      <c r="D311" s="36">
        <v>365</v>
      </c>
      <c r="E311" s="36">
        <v>169</v>
      </c>
      <c r="F311" s="19">
        <v>192</v>
      </c>
      <c r="G311" s="36">
        <v>131</v>
      </c>
      <c r="H311" s="36">
        <v>160</v>
      </c>
      <c r="I311" s="19">
        <f>SUM(B311:H311)</f>
        <v>1292</v>
      </c>
      <c r="J311" s="42">
        <v>150</v>
      </c>
      <c r="K311" s="47">
        <v>155</v>
      </c>
      <c r="L311" s="19">
        <v>151</v>
      </c>
      <c r="M311" s="36">
        <v>188</v>
      </c>
      <c r="N311" s="19">
        <v>186</v>
      </c>
      <c r="O311" s="19">
        <v>168</v>
      </c>
      <c r="P311" s="36">
        <v>375</v>
      </c>
      <c r="Q311" s="19">
        <f>SUM(J311:P311)</f>
        <v>1373</v>
      </c>
    </row>
    <row r="312" spans="1:17" x14ac:dyDescent="0.35">
      <c r="A312" s="37" t="s">
        <v>7</v>
      </c>
      <c r="B312" s="19">
        <v>1600</v>
      </c>
      <c r="C312" s="19">
        <v>2135</v>
      </c>
      <c r="D312" s="86">
        <v>2151</v>
      </c>
      <c r="E312" s="19">
        <v>2170</v>
      </c>
      <c r="F312" s="19">
        <v>1950</v>
      </c>
      <c r="G312" s="86">
        <v>1943</v>
      </c>
      <c r="H312" s="86">
        <v>1817</v>
      </c>
      <c r="I312" s="19">
        <f>SUM(B312:H312)</f>
        <v>13766</v>
      </c>
      <c r="J312" s="50">
        <v>1839</v>
      </c>
      <c r="K312" s="19">
        <v>1253</v>
      </c>
      <c r="L312" s="19">
        <v>1666</v>
      </c>
      <c r="M312" s="86">
        <v>1909</v>
      </c>
      <c r="N312" s="23">
        <v>1837</v>
      </c>
      <c r="O312" s="19">
        <v>1923</v>
      </c>
      <c r="P312" s="86">
        <v>1742</v>
      </c>
      <c r="Q312" s="19">
        <f>SUM(J312:P312)</f>
        <v>12169</v>
      </c>
    </row>
    <row r="313" spans="1:17" x14ac:dyDescent="0.35">
      <c r="A313" s="37" t="s">
        <v>103</v>
      </c>
      <c r="B313" s="51">
        <v>716</v>
      </c>
      <c r="C313" s="51">
        <v>471</v>
      </c>
      <c r="D313" s="51">
        <v>614</v>
      </c>
      <c r="E313" s="51">
        <v>730</v>
      </c>
      <c r="F313" s="52">
        <v>330</v>
      </c>
      <c r="G313" s="87">
        <v>695</v>
      </c>
      <c r="H313" s="87">
        <v>169</v>
      </c>
      <c r="I313" s="19">
        <f>SUM(B313:H313)</f>
        <v>3725</v>
      </c>
      <c r="J313" s="19">
        <v>636</v>
      </c>
      <c r="K313" s="19">
        <v>618</v>
      </c>
      <c r="L313" s="86">
        <v>783</v>
      </c>
      <c r="M313" s="37">
        <v>729</v>
      </c>
      <c r="N313" s="40">
        <v>174</v>
      </c>
      <c r="O313" s="86">
        <v>0</v>
      </c>
      <c r="P313" s="36">
        <v>293</v>
      </c>
      <c r="Q313" s="19">
        <f>SUM(J313:P313)</f>
        <v>3233</v>
      </c>
    </row>
    <row r="314" spans="1:17" x14ac:dyDescent="0.35">
      <c r="A314" s="37" t="s">
        <v>123</v>
      </c>
      <c r="B314" s="40">
        <v>893</v>
      </c>
      <c r="C314" s="87">
        <v>1187</v>
      </c>
      <c r="D314" s="87">
        <v>1058</v>
      </c>
      <c r="E314" s="87">
        <v>1235</v>
      </c>
      <c r="F314" s="87">
        <v>1116</v>
      </c>
      <c r="G314" s="87">
        <v>758</v>
      </c>
      <c r="H314" s="87">
        <v>771</v>
      </c>
      <c r="I314" s="19">
        <f>SUM(B314:H314)</f>
        <v>7018</v>
      </c>
      <c r="J314" s="86">
        <v>1013</v>
      </c>
      <c r="K314" s="86">
        <v>954</v>
      </c>
      <c r="L314" s="86">
        <v>926</v>
      </c>
      <c r="M314" s="86">
        <v>1100</v>
      </c>
      <c r="N314" s="86">
        <v>959</v>
      </c>
      <c r="O314" s="86">
        <v>1167</v>
      </c>
      <c r="P314" s="86">
        <v>1027</v>
      </c>
      <c r="Q314" s="19">
        <f>SUM(J314:P314)</f>
        <v>7146</v>
      </c>
    </row>
    <row r="315" spans="1:17" x14ac:dyDescent="0.35">
      <c r="A315" s="54" t="s">
        <v>117</v>
      </c>
      <c r="B315" s="55">
        <f>SUM(B311:B314)</f>
        <v>3209</v>
      </c>
      <c r="C315" s="55">
        <f>SUM(C311:C314)</f>
        <v>4068</v>
      </c>
      <c r="D315" s="55">
        <f>SUM(D311:D314)</f>
        <v>4188</v>
      </c>
      <c r="E315" s="55">
        <f>SUM(E311:E314)</f>
        <v>4304</v>
      </c>
      <c r="F315" s="55">
        <f>SUM(F311:F314)</f>
        <v>3588</v>
      </c>
      <c r="G315" s="55">
        <f>G314+G313+G312+G311</f>
        <v>3527</v>
      </c>
      <c r="H315" s="55">
        <f t="shared" ref="H315:Q315" si="122">SUM(H311:H314)</f>
        <v>2917</v>
      </c>
      <c r="I315" s="55">
        <f t="shared" si="122"/>
        <v>25801</v>
      </c>
      <c r="J315" s="54">
        <f t="shared" si="122"/>
        <v>3638</v>
      </c>
      <c r="K315" s="54">
        <f t="shared" si="122"/>
        <v>2980</v>
      </c>
      <c r="L315" s="54">
        <f t="shared" si="122"/>
        <v>3526</v>
      </c>
      <c r="M315" s="54">
        <f t="shared" si="122"/>
        <v>3926</v>
      </c>
      <c r="N315" s="55">
        <f t="shared" si="122"/>
        <v>3156</v>
      </c>
      <c r="O315" s="54">
        <f t="shared" si="122"/>
        <v>3258</v>
      </c>
      <c r="P315" s="55">
        <f t="shared" si="122"/>
        <v>3437</v>
      </c>
      <c r="Q315" s="55">
        <f t="shared" si="122"/>
        <v>23921</v>
      </c>
    </row>
    <row r="316" spans="1:17" x14ac:dyDescent="0.35">
      <c r="A316" s="21"/>
      <c r="B316" s="67">
        <f>B315+B310+B305</f>
        <v>5807</v>
      </c>
      <c r="C316" s="67">
        <f t="shared" ref="C316:H316" si="123">C315+C310+C305</f>
        <v>6673</v>
      </c>
      <c r="D316" s="67">
        <f t="shared" si="123"/>
        <v>6854</v>
      </c>
      <c r="E316" s="67">
        <f t="shared" si="123"/>
        <v>8461</v>
      </c>
      <c r="F316" s="67">
        <f t="shared" si="123"/>
        <v>7279</v>
      </c>
      <c r="G316" s="67">
        <f t="shared" si="123"/>
        <v>8487</v>
      </c>
      <c r="H316" s="67">
        <f t="shared" si="123"/>
        <v>5438</v>
      </c>
      <c r="I316" s="67">
        <f t="shared" ref="I316:Q316" si="124">I305+I310+I315</f>
        <v>48999</v>
      </c>
      <c r="J316" s="21">
        <f t="shared" si="124"/>
        <v>5986</v>
      </c>
      <c r="K316" s="21">
        <f t="shared" si="124"/>
        <v>4110</v>
      </c>
      <c r="L316" s="21">
        <f t="shared" si="124"/>
        <v>5619</v>
      </c>
      <c r="M316" s="21">
        <f t="shared" si="124"/>
        <v>8397</v>
      </c>
      <c r="N316" s="67">
        <f t="shared" si="124"/>
        <v>8121</v>
      </c>
      <c r="O316" s="21">
        <f t="shared" si="124"/>
        <v>8397</v>
      </c>
      <c r="P316" s="21">
        <f t="shared" si="124"/>
        <v>6229</v>
      </c>
      <c r="Q316" s="67">
        <f t="shared" si="124"/>
        <v>46859</v>
      </c>
    </row>
    <row r="317" spans="1:17" x14ac:dyDescent="0.35">
      <c r="A317" s="21"/>
      <c r="B317" s="67">
        <f>production!B285</f>
        <v>6127</v>
      </c>
      <c r="C317" s="67">
        <f>production!C285</f>
        <v>6795</v>
      </c>
      <c r="D317" s="67">
        <f>production!D285</f>
        <v>6960</v>
      </c>
      <c r="E317" s="67">
        <f>production!E285</f>
        <v>8592</v>
      </c>
      <c r="F317" s="67">
        <f>production!F285</f>
        <v>7390</v>
      </c>
      <c r="G317" s="67">
        <f>production!G285</f>
        <v>8656</v>
      </c>
      <c r="H317" s="67">
        <f>production!H285</f>
        <v>5431</v>
      </c>
      <c r="I317" s="67">
        <f>SUM(B317:H317)</f>
        <v>49951</v>
      </c>
      <c r="J317" s="67">
        <f>production!J285</f>
        <v>6352</v>
      </c>
      <c r="K317" s="67">
        <f>production!K285</f>
        <v>4079</v>
      </c>
      <c r="L317" s="67">
        <f>production!L285</f>
        <v>6073</v>
      </c>
      <c r="M317" s="67">
        <f>production!M285</f>
        <v>8349</v>
      </c>
      <c r="N317" s="67">
        <f>production!N285</f>
        <v>8124</v>
      </c>
      <c r="O317" s="67">
        <f>production!O285</f>
        <v>8511</v>
      </c>
      <c r="P317" s="67">
        <f>production!P285</f>
        <v>6474</v>
      </c>
      <c r="Q317" s="67">
        <f>SUM(J317:P317)</f>
        <v>47962</v>
      </c>
    </row>
    <row r="318" spans="1:17" x14ac:dyDescent="0.35">
      <c r="A318" s="21"/>
      <c r="B318" s="21">
        <f t="shared" ref="B318:Q318" si="125">B317-B316</f>
        <v>320</v>
      </c>
      <c r="C318" s="21">
        <f t="shared" si="125"/>
        <v>122</v>
      </c>
      <c r="D318" s="21">
        <f t="shared" si="125"/>
        <v>106</v>
      </c>
      <c r="E318" s="21">
        <f t="shared" si="125"/>
        <v>131</v>
      </c>
      <c r="F318" s="21">
        <f t="shared" si="125"/>
        <v>111</v>
      </c>
      <c r="G318" s="67">
        <f t="shared" si="125"/>
        <v>169</v>
      </c>
      <c r="H318" s="21">
        <f t="shared" si="125"/>
        <v>-7</v>
      </c>
      <c r="I318" s="67">
        <f t="shared" si="125"/>
        <v>952</v>
      </c>
      <c r="J318" s="21">
        <f t="shared" si="125"/>
        <v>366</v>
      </c>
      <c r="K318" s="21">
        <f t="shared" si="125"/>
        <v>-31</v>
      </c>
      <c r="L318" s="21">
        <f t="shared" si="125"/>
        <v>454</v>
      </c>
      <c r="M318" s="21">
        <f t="shared" si="125"/>
        <v>-48</v>
      </c>
      <c r="N318" s="21">
        <f t="shared" si="125"/>
        <v>3</v>
      </c>
      <c r="O318" s="21">
        <f t="shared" si="125"/>
        <v>114</v>
      </c>
      <c r="P318" s="21">
        <f t="shared" si="125"/>
        <v>245</v>
      </c>
      <c r="Q318" s="21">
        <f t="shared" si="125"/>
        <v>1103</v>
      </c>
    </row>
    <row r="320" spans="1:17" ht="15.5" x14ac:dyDescent="0.35">
      <c r="A320" s="33" t="s">
        <v>1</v>
      </c>
      <c r="B320" s="64" t="s">
        <v>1059</v>
      </c>
      <c r="C320" s="64" t="s">
        <v>1060</v>
      </c>
      <c r="D320" s="64" t="s">
        <v>1061</v>
      </c>
      <c r="E320" s="64" t="s">
        <v>1062</v>
      </c>
      <c r="F320" s="64" t="s">
        <v>1063</v>
      </c>
      <c r="G320" s="64" t="s">
        <v>1064</v>
      </c>
      <c r="H320" s="64" t="s">
        <v>1065</v>
      </c>
      <c r="I320" s="65" t="s">
        <v>1073</v>
      </c>
      <c r="J320" s="64" t="s">
        <v>1066</v>
      </c>
      <c r="K320" s="64" t="s">
        <v>1067</v>
      </c>
      <c r="L320" s="64" t="s">
        <v>1068</v>
      </c>
      <c r="M320" s="64" t="s">
        <v>1069</v>
      </c>
      <c r="N320" s="64" t="s">
        <v>1070</v>
      </c>
      <c r="O320" s="64" t="s">
        <v>1071</v>
      </c>
      <c r="P320" s="64" t="s">
        <v>1072</v>
      </c>
      <c r="Q320" s="65" t="s">
        <v>1074</v>
      </c>
    </row>
    <row r="321" spans="1:17" x14ac:dyDescent="0.35">
      <c r="A321" s="37" t="s">
        <v>2</v>
      </c>
      <c r="B321" s="19">
        <v>268</v>
      </c>
      <c r="C321" s="19">
        <v>147</v>
      </c>
      <c r="D321" s="23">
        <v>252</v>
      </c>
      <c r="E321" s="36">
        <v>111</v>
      </c>
      <c r="F321" s="19">
        <v>167</v>
      </c>
      <c r="G321" s="36">
        <v>208</v>
      </c>
      <c r="H321" s="36">
        <v>206</v>
      </c>
      <c r="I321" s="19">
        <f>SUM(B321:H321)</f>
        <v>1359</v>
      </c>
      <c r="J321" s="37">
        <v>198</v>
      </c>
      <c r="K321" s="19">
        <v>240</v>
      </c>
      <c r="L321" s="19">
        <v>261</v>
      </c>
      <c r="M321" s="36">
        <v>173</v>
      </c>
      <c r="N321" s="36">
        <v>233</v>
      </c>
      <c r="O321" s="19">
        <v>232</v>
      </c>
      <c r="P321" s="36">
        <v>274</v>
      </c>
      <c r="Q321" s="19">
        <f>SUM(J321:P321)</f>
        <v>1611</v>
      </c>
    </row>
    <row r="322" spans="1:17" x14ac:dyDescent="0.35">
      <c r="A322" s="37" t="s">
        <v>121</v>
      </c>
      <c r="B322" s="19">
        <v>1128</v>
      </c>
      <c r="C322" s="19">
        <v>1206</v>
      </c>
      <c r="D322" s="36">
        <v>1046</v>
      </c>
      <c r="E322" s="19">
        <v>997</v>
      </c>
      <c r="F322" s="19">
        <v>956</v>
      </c>
      <c r="G322" s="36">
        <v>961</v>
      </c>
      <c r="H322" s="36">
        <v>1038</v>
      </c>
      <c r="I322" s="19">
        <f>SUM(B322:H322)</f>
        <v>7332</v>
      </c>
      <c r="J322" s="36">
        <v>1040</v>
      </c>
      <c r="K322" s="19">
        <v>1040</v>
      </c>
      <c r="L322" s="19">
        <v>1048</v>
      </c>
      <c r="M322" s="36">
        <v>837</v>
      </c>
      <c r="N322" s="19">
        <v>1017</v>
      </c>
      <c r="O322" s="19">
        <v>1148</v>
      </c>
      <c r="P322" s="36">
        <v>848</v>
      </c>
      <c r="Q322" s="19">
        <f>SUM(J322:P322)</f>
        <v>6978</v>
      </c>
    </row>
    <row r="323" spans="1:17" x14ac:dyDescent="0.35">
      <c r="A323" s="37" t="s">
        <v>100</v>
      </c>
      <c r="B323" s="19">
        <v>0</v>
      </c>
      <c r="C323" s="19">
        <v>0</v>
      </c>
      <c r="D323" s="19">
        <v>0</v>
      </c>
      <c r="E323" s="19">
        <v>0</v>
      </c>
      <c r="F323" s="19">
        <v>165</v>
      </c>
      <c r="G323" s="19">
        <v>280</v>
      </c>
      <c r="H323" s="19">
        <v>320</v>
      </c>
      <c r="I323" s="19">
        <f>SUM(B323:H323)</f>
        <v>765</v>
      </c>
      <c r="J323" s="23">
        <v>300</v>
      </c>
      <c r="K323" s="37">
        <v>290</v>
      </c>
      <c r="L323" s="19">
        <v>282</v>
      </c>
      <c r="M323" s="19">
        <v>325</v>
      </c>
      <c r="N323" s="19">
        <v>314</v>
      </c>
      <c r="O323" s="19">
        <v>316</v>
      </c>
      <c r="P323" s="19">
        <v>300</v>
      </c>
      <c r="Q323" s="19">
        <f>SUM(J323:P323)</f>
        <v>2127</v>
      </c>
    </row>
    <row r="324" spans="1:17" x14ac:dyDescent="0.35">
      <c r="A324" s="37" t="s">
        <v>115</v>
      </c>
      <c r="B324" s="19">
        <v>0</v>
      </c>
      <c r="C324" s="19">
        <v>0</v>
      </c>
      <c r="D324" s="19">
        <v>0</v>
      </c>
      <c r="E324" s="19">
        <v>0</v>
      </c>
      <c r="F324" s="19">
        <v>0</v>
      </c>
      <c r="G324" s="19">
        <v>0</v>
      </c>
      <c r="H324" s="19">
        <v>103</v>
      </c>
      <c r="I324" s="19">
        <f>SUM(B324:H324)</f>
        <v>103</v>
      </c>
      <c r="J324" s="19">
        <v>0</v>
      </c>
      <c r="K324" s="19">
        <v>0</v>
      </c>
      <c r="L324" s="19">
        <v>0</v>
      </c>
      <c r="M324" s="19">
        <v>0</v>
      </c>
      <c r="N324" s="19">
        <v>0</v>
      </c>
      <c r="O324" s="19">
        <v>0</v>
      </c>
      <c r="P324" s="19">
        <v>210</v>
      </c>
      <c r="Q324" s="19">
        <f>SUM(J324:P324)</f>
        <v>210</v>
      </c>
    </row>
    <row r="325" spans="1:17" x14ac:dyDescent="0.35">
      <c r="A325" s="37" t="s">
        <v>125</v>
      </c>
      <c r="B325" s="19">
        <v>0</v>
      </c>
      <c r="C325" s="19">
        <v>0</v>
      </c>
      <c r="D325" s="19">
        <v>0</v>
      </c>
      <c r="E325" s="19">
        <v>2055</v>
      </c>
      <c r="F325" s="19">
        <v>925</v>
      </c>
      <c r="G325" s="19">
        <v>0</v>
      </c>
      <c r="H325" s="19">
        <v>0</v>
      </c>
      <c r="I325" s="19">
        <f>SUM(B325:H325)</f>
        <v>2980</v>
      </c>
      <c r="J325" s="19">
        <v>2550</v>
      </c>
      <c r="K325" s="19">
        <v>1841</v>
      </c>
      <c r="L325" s="19">
        <v>0</v>
      </c>
      <c r="M325" s="19">
        <v>1889</v>
      </c>
      <c r="N325" s="19">
        <v>2309</v>
      </c>
      <c r="O325" s="19">
        <v>1291</v>
      </c>
      <c r="P325" s="19">
        <v>0</v>
      </c>
      <c r="Q325" s="19">
        <f>SUM(J325:P325)</f>
        <v>9880</v>
      </c>
    </row>
    <row r="326" spans="1:17" x14ac:dyDescent="0.35">
      <c r="A326" s="58" t="s">
        <v>119</v>
      </c>
      <c r="B326" s="58">
        <f>SUM(B321:B325)</f>
        <v>1396</v>
      </c>
      <c r="C326" s="58">
        <f t="shared" ref="C326:I326" si="126">SUM(C321:C325)</f>
        <v>1353</v>
      </c>
      <c r="D326" s="58">
        <f t="shared" si="126"/>
        <v>1298</v>
      </c>
      <c r="E326" s="58">
        <f t="shared" si="126"/>
        <v>3163</v>
      </c>
      <c r="F326" s="58">
        <f t="shared" si="126"/>
        <v>2213</v>
      </c>
      <c r="G326" s="58">
        <f t="shared" si="126"/>
        <v>1449</v>
      </c>
      <c r="H326" s="58">
        <f t="shared" si="126"/>
        <v>1667</v>
      </c>
      <c r="I326" s="58">
        <f t="shared" si="126"/>
        <v>12539</v>
      </c>
      <c r="J326" s="58">
        <f>SUM(J321:J325)</f>
        <v>4088</v>
      </c>
      <c r="K326" s="58">
        <f t="shared" ref="K326:Q326" si="127">SUM(K321:K325)</f>
        <v>3411</v>
      </c>
      <c r="L326" s="58">
        <f t="shared" si="127"/>
        <v>1591</v>
      </c>
      <c r="M326" s="58">
        <f t="shared" si="127"/>
        <v>3224</v>
      </c>
      <c r="N326" s="58">
        <f t="shared" si="127"/>
        <v>3873</v>
      </c>
      <c r="O326" s="58">
        <f t="shared" si="127"/>
        <v>2987</v>
      </c>
      <c r="P326" s="58">
        <f t="shared" si="127"/>
        <v>1632</v>
      </c>
      <c r="Q326" s="58">
        <f t="shared" si="127"/>
        <v>20806</v>
      </c>
    </row>
    <row r="327" spans="1:17" x14ac:dyDescent="0.35">
      <c r="A327" s="37" t="s">
        <v>122</v>
      </c>
      <c r="B327" s="84">
        <v>1280</v>
      </c>
      <c r="C327" s="84">
        <v>1267</v>
      </c>
      <c r="D327" s="19">
        <v>1215</v>
      </c>
      <c r="E327" s="84">
        <v>1273</v>
      </c>
      <c r="F327" s="84">
        <v>1325</v>
      </c>
      <c r="G327" s="19">
        <v>1430</v>
      </c>
      <c r="H327" s="19">
        <v>1233</v>
      </c>
      <c r="I327" s="43">
        <f>SUM(B327:H327)</f>
        <v>9023</v>
      </c>
      <c r="J327" s="61">
        <v>1237</v>
      </c>
      <c r="K327" s="61">
        <v>1294</v>
      </c>
      <c r="L327" s="84">
        <v>1266</v>
      </c>
      <c r="M327" s="19">
        <v>1463</v>
      </c>
      <c r="N327" s="84">
        <v>1437</v>
      </c>
      <c r="O327" s="84">
        <v>1297</v>
      </c>
      <c r="P327" s="19">
        <v>1335</v>
      </c>
      <c r="Q327" s="88">
        <f>SUM(J327:P327)</f>
        <v>9329</v>
      </c>
    </row>
    <row r="328" spans="1:17" x14ac:dyDescent="0.35">
      <c r="A328" s="37" t="s">
        <v>112</v>
      </c>
      <c r="B328" s="36">
        <v>0</v>
      </c>
      <c r="C328" s="36">
        <v>0</v>
      </c>
      <c r="D328" s="36">
        <v>0</v>
      </c>
      <c r="E328" s="36">
        <v>0</v>
      </c>
      <c r="F328" s="86">
        <v>0</v>
      </c>
      <c r="G328" s="36">
        <v>0</v>
      </c>
      <c r="H328" s="36">
        <v>0</v>
      </c>
      <c r="I328" s="43">
        <f>SUM(B328:H328)</f>
        <v>0</v>
      </c>
      <c r="J328" s="36">
        <v>0</v>
      </c>
      <c r="K328" s="36">
        <v>0</v>
      </c>
      <c r="L328" s="86">
        <v>0</v>
      </c>
      <c r="M328" s="36">
        <v>0</v>
      </c>
      <c r="N328" s="36">
        <v>0</v>
      </c>
      <c r="O328" s="86">
        <v>0</v>
      </c>
      <c r="P328" s="36">
        <v>0</v>
      </c>
      <c r="Q328" s="88">
        <f>SUM(J328:P328)</f>
        <v>0</v>
      </c>
    </row>
    <row r="329" spans="1:17" x14ac:dyDescent="0.35">
      <c r="A329" s="37" t="s">
        <v>116</v>
      </c>
      <c r="B329" s="36">
        <v>0</v>
      </c>
      <c r="C329" s="36">
        <v>0</v>
      </c>
      <c r="D329" s="36">
        <v>0</v>
      </c>
      <c r="E329" s="63">
        <v>0</v>
      </c>
      <c r="F329" s="63">
        <v>0</v>
      </c>
      <c r="G329" s="63">
        <v>0</v>
      </c>
      <c r="H329" s="36">
        <v>52</v>
      </c>
      <c r="I329" s="43">
        <f>SUM(B329:H329)</f>
        <v>52</v>
      </c>
      <c r="J329" s="86">
        <v>0</v>
      </c>
      <c r="K329" s="86">
        <v>0</v>
      </c>
      <c r="L329" s="86">
        <v>0</v>
      </c>
      <c r="M329" s="86">
        <v>0</v>
      </c>
      <c r="N329" s="86">
        <v>0</v>
      </c>
      <c r="O329" s="86">
        <v>0</v>
      </c>
      <c r="P329" s="36">
        <v>59</v>
      </c>
      <c r="Q329" s="88">
        <f>SUM(J329:P329)</f>
        <v>59</v>
      </c>
    </row>
    <row r="330" spans="1:17" x14ac:dyDescent="0.35">
      <c r="A330" s="37" t="s">
        <v>124</v>
      </c>
      <c r="B330" s="36">
        <v>0</v>
      </c>
      <c r="C330" s="36">
        <v>0</v>
      </c>
      <c r="D330" s="36">
        <v>0</v>
      </c>
      <c r="E330" s="63">
        <v>0</v>
      </c>
      <c r="F330" s="63">
        <v>0</v>
      </c>
      <c r="G330" s="63">
        <v>0</v>
      </c>
      <c r="H330" s="36">
        <v>61</v>
      </c>
      <c r="I330" s="43">
        <f>SUM(B330:H330)</f>
        <v>61</v>
      </c>
      <c r="J330" s="86">
        <v>0</v>
      </c>
      <c r="K330" s="86">
        <v>0</v>
      </c>
      <c r="L330" s="86">
        <v>0</v>
      </c>
      <c r="M330" s="86">
        <v>0</v>
      </c>
      <c r="N330" s="86">
        <v>0</v>
      </c>
      <c r="O330" s="86">
        <v>0</v>
      </c>
      <c r="P330" s="36">
        <v>134</v>
      </c>
      <c r="Q330" s="88">
        <f>SUM(J330:P330)</f>
        <v>134</v>
      </c>
    </row>
    <row r="331" spans="1:17" x14ac:dyDescent="0.35">
      <c r="A331" s="46" t="s">
        <v>118</v>
      </c>
      <c r="B331" s="46">
        <f>B330+B329+B328+B327</f>
        <v>1280</v>
      </c>
      <c r="C331" s="46">
        <f t="shared" ref="C331:H331" si="128">SUM(C327:C330)</f>
        <v>1267</v>
      </c>
      <c r="D331" s="46">
        <f t="shared" si="128"/>
        <v>1215</v>
      </c>
      <c r="E331" s="46">
        <f t="shared" si="128"/>
        <v>1273</v>
      </c>
      <c r="F331" s="46">
        <f t="shared" si="128"/>
        <v>1325</v>
      </c>
      <c r="G331" s="46">
        <f t="shared" si="128"/>
        <v>1430</v>
      </c>
      <c r="H331" s="46">
        <f t="shared" si="128"/>
        <v>1346</v>
      </c>
      <c r="I331" s="46">
        <f>SUM(I327:I330)</f>
        <v>9136</v>
      </c>
      <c r="J331" s="46">
        <f>SUM(J327:J330)</f>
        <v>1237</v>
      </c>
      <c r="K331" s="46">
        <f t="shared" ref="K331:Q331" si="129">SUM(K327:K330)</f>
        <v>1294</v>
      </c>
      <c r="L331" s="46">
        <f t="shared" si="129"/>
        <v>1266</v>
      </c>
      <c r="M331" s="46">
        <f t="shared" si="129"/>
        <v>1463</v>
      </c>
      <c r="N331" s="46">
        <f t="shared" si="129"/>
        <v>1437</v>
      </c>
      <c r="O331" s="46">
        <f t="shared" si="129"/>
        <v>1297</v>
      </c>
      <c r="P331" s="46">
        <f t="shared" si="129"/>
        <v>1528</v>
      </c>
      <c r="Q331" s="46">
        <f t="shared" si="129"/>
        <v>9522</v>
      </c>
    </row>
    <row r="332" spans="1:17" x14ac:dyDescent="0.35">
      <c r="A332" s="37" t="s">
        <v>99</v>
      </c>
      <c r="B332" s="19">
        <v>420</v>
      </c>
      <c r="C332" s="19">
        <v>143</v>
      </c>
      <c r="D332" s="23">
        <v>163</v>
      </c>
      <c r="E332" s="36">
        <v>197</v>
      </c>
      <c r="F332" s="19">
        <v>128</v>
      </c>
      <c r="G332" s="36">
        <v>158</v>
      </c>
      <c r="H332" s="36">
        <v>224</v>
      </c>
      <c r="I332" s="19">
        <f>SUM(B332:H332)</f>
        <v>1433</v>
      </c>
      <c r="J332" s="42">
        <v>232</v>
      </c>
      <c r="K332" s="47">
        <v>746</v>
      </c>
      <c r="L332" s="19">
        <v>171</v>
      </c>
      <c r="M332" s="36">
        <v>171</v>
      </c>
      <c r="N332" s="19">
        <v>181</v>
      </c>
      <c r="O332" s="19">
        <v>191</v>
      </c>
      <c r="P332" s="36">
        <v>304</v>
      </c>
      <c r="Q332" s="19">
        <f>SUM(J332:P332)</f>
        <v>1996</v>
      </c>
    </row>
    <row r="333" spans="1:17" x14ac:dyDescent="0.35">
      <c r="A333" s="37" t="s">
        <v>7</v>
      </c>
      <c r="B333" s="19">
        <v>1829</v>
      </c>
      <c r="C333" s="19">
        <v>1863</v>
      </c>
      <c r="D333" s="19">
        <v>1860</v>
      </c>
      <c r="E333" s="19">
        <v>1906</v>
      </c>
      <c r="F333" s="19">
        <v>1860</v>
      </c>
      <c r="G333" s="86">
        <v>1847</v>
      </c>
      <c r="H333" s="86">
        <v>1850</v>
      </c>
      <c r="I333" s="19">
        <f>SUM(B333:H333)</f>
        <v>13015</v>
      </c>
      <c r="J333" s="50">
        <v>1913</v>
      </c>
      <c r="K333" s="19">
        <v>1807</v>
      </c>
      <c r="L333" s="19">
        <v>1829</v>
      </c>
      <c r="M333" s="86">
        <v>1864</v>
      </c>
      <c r="N333" s="23">
        <v>1823</v>
      </c>
      <c r="O333" s="19">
        <v>1730</v>
      </c>
      <c r="P333" s="86">
        <v>1800</v>
      </c>
      <c r="Q333" s="19">
        <f>SUM(J333:P333)</f>
        <v>12766</v>
      </c>
    </row>
    <row r="334" spans="1:17" x14ac:dyDescent="0.35">
      <c r="A334" s="37" t="s">
        <v>103</v>
      </c>
      <c r="B334" s="51">
        <v>397</v>
      </c>
      <c r="C334" s="51">
        <v>398</v>
      </c>
      <c r="D334" s="51">
        <v>530</v>
      </c>
      <c r="E334" s="51">
        <v>740</v>
      </c>
      <c r="F334" s="52">
        <v>796</v>
      </c>
      <c r="G334" s="87">
        <v>225</v>
      </c>
      <c r="H334" s="87">
        <v>697</v>
      </c>
      <c r="I334" s="19">
        <f>SUM(B334:H334)</f>
        <v>3783</v>
      </c>
      <c r="J334" s="19">
        <v>844</v>
      </c>
      <c r="K334" s="19">
        <v>332</v>
      </c>
      <c r="L334" s="86">
        <v>703</v>
      </c>
      <c r="M334" s="37">
        <v>560</v>
      </c>
      <c r="N334" s="40">
        <v>680</v>
      </c>
      <c r="O334" s="86">
        <v>578</v>
      </c>
      <c r="P334" s="36">
        <v>646</v>
      </c>
      <c r="Q334" s="19">
        <f>SUM(J334:P334)</f>
        <v>4343</v>
      </c>
    </row>
    <row r="335" spans="1:17" x14ac:dyDescent="0.35">
      <c r="A335" s="37" t="s">
        <v>123</v>
      </c>
      <c r="B335" s="40">
        <v>943</v>
      </c>
      <c r="C335" s="87">
        <v>999</v>
      </c>
      <c r="D335" s="87">
        <v>962</v>
      </c>
      <c r="E335" s="87">
        <v>788</v>
      </c>
      <c r="F335" s="87">
        <v>899</v>
      </c>
      <c r="G335" s="87">
        <v>940</v>
      </c>
      <c r="H335" s="87">
        <v>1009</v>
      </c>
      <c r="I335" s="19">
        <f>SUM(B335:H335)</f>
        <v>6540</v>
      </c>
      <c r="J335" s="86">
        <v>1078</v>
      </c>
      <c r="K335" s="86">
        <v>1087</v>
      </c>
      <c r="L335" s="86">
        <v>1023</v>
      </c>
      <c r="M335" s="86">
        <v>1201</v>
      </c>
      <c r="N335" s="86">
        <v>1054</v>
      </c>
      <c r="O335" s="86">
        <v>1075</v>
      </c>
      <c r="P335" s="86">
        <v>916</v>
      </c>
      <c r="Q335" s="19">
        <f>SUM(J335:P335)</f>
        <v>7434</v>
      </c>
    </row>
    <row r="336" spans="1:17" x14ac:dyDescent="0.35">
      <c r="A336" s="54" t="s">
        <v>117</v>
      </c>
      <c r="B336" s="55">
        <f>SUM(B332:B335)</f>
        <v>3589</v>
      </c>
      <c r="C336" s="55">
        <f>SUM(C332:C335)</f>
        <v>3403</v>
      </c>
      <c r="D336" s="55">
        <f>SUM(D332:D335)</f>
        <v>3515</v>
      </c>
      <c r="E336" s="55">
        <f>SUM(E332:E335)</f>
        <v>3631</v>
      </c>
      <c r="F336" s="55">
        <f>SUM(F332:F335)</f>
        <v>3683</v>
      </c>
      <c r="G336" s="55">
        <f>G335+G334+G333+G332</f>
        <v>3170</v>
      </c>
      <c r="H336" s="55">
        <f t="shared" ref="H336:Q336" si="130">SUM(H332:H335)</f>
        <v>3780</v>
      </c>
      <c r="I336" s="55">
        <f t="shared" si="130"/>
        <v>24771</v>
      </c>
      <c r="J336" s="54">
        <f t="shared" si="130"/>
        <v>4067</v>
      </c>
      <c r="K336" s="54">
        <f t="shared" si="130"/>
        <v>3972</v>
      </c>
      <c r="L336" s="54">
        <f t="shared" si="130"/>
        <v>3726</v>
      </c>
      <c r="M336" s="54">
        <f t="shared" si="130"/>
        <v>3796</v>
      </c>
      <c r="N336" s="55">
        <f t="shared" si="130"/>
        <v>3738</v>
      </c>
      <c r="O336" s="54">
        <f t="shared" si="130"/>
        <v>3574</v>
      </c>
      <c r="P336" s="55">
        <f t="shared" si="130"/>
        <v>3666</v>
      </c>
      <c r="Q336" s="55">
        <f t="shared" si="130"/>
        <v>26539</v>
      </c>
    </row>
    <row r="337" spans="1:17" x14ac:dyDescent="0.35">
      <c r="A337" s="21"/>
      <c r="B337" s="67">
        <f>B336+B331+B326</f>
        <v>6265</v>
      </c>
      <c r="C337" s="67">
        <f t="shared" ref="C337:H337" si="131">C336+C331+C326</f>
        <v>6023</v>
      </c>
      <c r="D337" s="67">
        <f t="shared" si="131"/>
        <v>6028</v>
      </c>
      <c r="E337" s="67">
        <f t="shared" si="131"/>
        <v>8067</v>
      </c>
      <c r="F337" s="67">
        <f t="shared" si="131"/>
        <v>7221</v>
      </c>
      <c r="G337" s="67">
        <f t="shared" si="131"/>
        <v>6049</v>
      </c>
      <c r="H337" s="67">
        <f t="shared" si="131"/>
        <v>6793</v>
      </c>
      <c r="I337" s="67">
        <f t="shared" ref="I337:Q337" si="132">I326+I331+I336</f>
        <v>46446</v>
      </c>
      <c r="J337" s="21">
        <f t="shared" si="132"/>
        <v>9392</v>
      </c>
      <c r="K337" s="21">
        <f t="shared" si="132"/>
        <v>8677</v>
      </c>
      <c r="L337" s="21">
        <f t="shared" si="132"/>
        <v>6583</v>
      </c>
      <c r="M337" s="21">
        <f t="shared" si="132"/>
        <v>8483</v>
      </c>
      <c r="N337" s="67">
        <f t="shared" si="132"/>
        <v>9048</v>
      </c>
      <c r="O337" s="21">
        <f t="shared" si="132"/>
        <v>7858</v>
      </c>
      <c r="P337" s="21">
        <f t="shared" si="132"/>
        <v>6826</v>
      </c>
      <c r="Q337" s="67">
        <f t="shared" si="132"/>
        <v>56867</v>
      </c>
    </row>
    <row r="338" spans="1:17" x14ac:dyDescent="0.35">
      <c r="A338" s="21"/>
      <c r="B338" s="67">
        <f>production!B304</f>
        <v>6406</v>
      </c>
      <c r="C338" s="67">
        <f>production!C304</f>
        <v>6176</v>
      </c>
      <c r="D338" s="67">
        <f>production!D304</f>
        <v>6064</v>
      </c>
      <c r="E338" s="67">
        <f>production!E304</f>
        <v>8442</v>
      </c>
      <c r="F338" s="67">
        <f>production!F304</f>
        <v>7312</v>
      </c>
      <c r="G338" s="67">
        <f>production!G304</f>
        <v>6014</v>
      </c>
      <c r="H338" s="67">
        <f>production!H304</f>
        <v>6789</v>
      </c>
      <c r="I338" s="67">
        <f>SUM(B338:H338)</f>
        <v>47203</v>
      </c>
      <c r="J338" s="67">
        <f>production!J304</f>
        <v>9514</v>
      </c>
      <c r="K338" s="67">
        <f>production!K304</f>
        <v>8204</v>
      </c>
      <c r="L338" s="67">
        <f>production!L304</f>
        <v>6606</v>
      </c>
      <c r="M338" s="67">
        <f>production!M304</f>
        <v>8261</v>
      </c>
      <c r="N338" s="67">
        <f>production!N304</f>
        <v>8957</v>
      </c>
      <c r="O338" s="67">
        <f>production!O304</f>
        <v>7927</v>
      </c>
      <c r="P338" s="67">
        <f>production!P304</f>
        <v>6963</v>
      </c>
      <c r="Q338" s="67">
        <f>SUM(J338:P338)</f>
        <v>56432</v>
      </c>
    </row>
    <row r="339" spans="1:17" x14ac:dyDescent="0.35">
      <c r="A339" s="21"/>
      <c r="B339" s="21">
        <f t="shared" ref="B339:Q339" si="133">B338-B337</f>
        <v>141</v>
      </c>
      <c r="C339" s="21">
        <f t="shared" si="133"/>
        <v>153</v>
      </c>
      <c r="D339" s="21">
        <f t="shared" si="133"/>
        <v>36</v>
      </c>
      <c r="E339" s="21">
        <f t="shared" si="133"/>
        <v>375</v>
      </c>
      <c r="F339" s="21">
        <f t="shared" si="133"/>
        <v>91</v>
      </c>
      <c r="G339" s="67">
        <f t="shared" si="133"/>
        <v>-35</v>
      </c>
      <c r="H339" s="21">
        <f t="shared" si="133"/>
        <v>-4</v>
      </c>
      <c r="I339" s="67">
        <f t="shared" si="133"/>
        <v>757</v>
      </c>
      <c r="J339" s="21">
        <f t="shared" si="133"/>
        <v>122</v>
      </c>
      <c r="K339" s="21">
        <f t="shared" si="133"/>
        <v>-473</v>
      </c>
      <c r="L339" s="21">
        <f t="shared" si="133"/>
        <v>23</v>
      </c>
      <c r="M339" s="21">
        <f t="shared" si="133"/>
        <v>-222</v>
      </c>
      <c r="N339" s="21">
        <f t="shared" si="133"/>
        <v>-91</v>
      </c>
      <c r="O339" s="21">
        <f t="shared" si="133"/>
        <v>69</v>
      </c>
      <c r="P339" s="21">
        <f t="shared" si="133"/>
        <v>137</v>
      </c>
      <c r="Q339" s="21">
        <f t="shared" si="133"/>
        <v>-435</v>
      </c>
    </row>
    <row r="341" spans="1:17" ht="15.5" x14ac:dyDescent="0.35">
      <c r="A341" s="33" t="s">
        <v>1</v>
      </c>
      <c r="B341" s="64" t="s">
        <v>1092</v>
      </c>
      <c r="C341" s="64" t="s">
        <v>1093</v>
      </c>
      <c r="D341" s="64" t="s">
        <v>1094</v>
      </c>
      <c r="E341" s="64" t="s">
        <v>1095</v>
      </c>
      <c r="F341" s="64" t="s">
        <v>1096</v>
      </c>
      <c r="G341" s="64" t="s">
        <v>1097</v>
      </c>
      <c r="H341" s="64" t="s">
        <v>1098</v>
      </c>
      <c r="I341" s="65" t="s">
        <v>1132</v>
      </c>
      <c r="J341" s="64" t="s">
        <v>1099</v>
      </c>
      <c r="K341" s="64" t="s">
        <v>1100</v>
      </c>
      <c r="L341" s="64" t="s">
        <v>1101</v>
      </c>
      <c r="M341" s="64" t="s">
        <v>1102</v>
      </c>
      <c r="N341" s="64" t="s">
        <v>1103</v>
      </c>
      <c r="O341" s="64" t="s">
        <v>1104</v>
      </c>
      <c r="P341" s="64" t="s">
        <v>1105</v>
      </c>
      <c r="Q341" s="65" t="s">
        <v>1133</v>
      </c>
    </row>
    <row r="342" spans="1:17" x14ac:dyDescent="0.35">
      <c r="A342" s="37" t="s">
        <v>2</v>
      </c>
      <c r="B342" s="19">
        <v>232</v>
      </c>
      <c r="C342" s="19">
        <v>231</v>
      </c>
      <c r="D342" s="23">
        <v>342</v>
      </c>
      <c r="E342" s="36">
        <v>220</v>
      </c>
      <c r="F342" s="19">
        <v>232</v>
      </c>
      <c r="G342" s="36">
        <v>263</v>
      </c>
      <c r="H342" s="36">
        <v>217</v>
      </c>
      <c r="I342" s="19">
        <f>SUM(B342:H342)</f>
        <v>1737</v>
      </c>
      <c r="J342" s="37">
        <v>241</v>
      </c>
      <c r="K342" s="19">
        <v>233</v>
      </c>
      <c r="L342" s="19">
        <v>208</v>
      </c>
      <c r="M342" s="36">
        <v>413</v>
      </c>
      <c r="N342" s="36">
        <v>311</v>
      </c>
      <c r="O342" s="19">
        <v>211</v>
      </c>
      <c r="P342" s="36">
        <v>357</v>
      </c>
      <c r="Q342" s="19">
        <f>SUM(J342:P342)</f>
        <v>1974</v>
      </c>
    </row>
    <row r="343" spans="1:17" x14ac:dyDescent="0.35">
      <c r="A343" s="37" t="s">
        <v>121</v>
      </c>
      <c r="B343" s="19">
        <v>1238</v>
      </c>
      <c r="C343" s="19">
        <v>932</v>
      </c>
      <c r="D343" s="36">
        <v>1168</v>
      </c>
      <c r="E343" s="19">
        <v>955</v>
      </c>
      <c r="F343" s="19">
        <v>892</v>
      </c>
      <c r="G343" s="36">
        <v>851</v>
      </c>
      <c r="H343" s="36">
        <v>1072</v>
      </c>
      <c r="I343" s="19">
        <f>SUM(B343:H343)</f>
        <v>7108</v>
      </c>
      <c r="J343" s="36">
        <v>1220</v>
      </c>
      <c r="K343" s="19">
        <v>1098</v>
      </c>
      <c r="L343" s="19">
        <v>1158</v>
      </c>
      <c r="M343" s="36">
        <v>1168</v>
      </c>
      <c r="N343" s="19">
        <v>691</v>
      </c>
      <c r="O343" s="19">
        <v>974</v>
      </c>
      <c r="P343" s="36">
        <v>936</v>
      </c>
      <c r="Q343" s="19">
        <f>SUM(J343:P343)</f>
        <v>7245</v>
      </c>
    </row>
    <row r="344" spans="1:17" x14ac:dyDescent="0.35">
      <c r="A344" s="37" t="s">
        <v>100</v>
      </c>
      <c r="B344" s="19">
        <v>300</v>
      </c>
      <c r="C344" s="19">
        <v>290</v>
      </c>
      <c r="D344" s="19">
        <v>274</v>
      </c>
      <c r="E344" s="19">
        <v>272</v>
      </c>
      <c r="F344" s="19">
        <v>178</v>
      </c>
      <c r="G344" s="19">
        <v>232</v>
      </c>
      <c r="H344" s="19">
        <v>211</v>
      </c>
      <c r="I344" s="19">
        <f>SUM(B344:H344)</f>
        <v>1757</v>
      </c>
      <c r="J344" s="23">
        <v>10</v>
      </c>
      <c r="K344" s="37">
        <v>0</v>
      </c>
      <c r="L344" s="19">
        <v>0</v>
      </c>
      <c r="M344" s="19">
        <v>250</v>
      </c>
      <c r="N344" s="19">
        <v>160</v>
      </c>
      <c r="O344" s="19">
        <v>220</v>
      </c>
      <c r="P344" s="19">
        <v>270</v>
      </c>
      <c r="Q344" s="19">
        <f>SUM(J344:P344)</f>
        <v>910</v>
      </c>
    </row>
    <row r="345" spans="1:17" x14ac:dyDescent="0.35">
      <c r="A345" s="37" t="s">
        <v>115</v>
      </c>
      <c r="B345" s="19">
        <v>0</v>
      </c>
      <c r="C345" s="19">
        <v>0</v>
      </c>
      <c r="D345" s="19">
        <v>0</v>
      </c>
      <c r="E345" s="19">
        <v>0</v>
      </c>
      <c r="F345" s="19">
        <v>0</v>
      </c>
      <c r="G345" s="19">
        <v>0</v>
      </c>
      <c r="H345" s="19"/>
      <c r="I345" s="19">
        <v>194</v>
      </c>
      <c r="J345" s="19">
        <v>0</v>
      </c>
      <c r="K345" s="19">
        <v>0</v>
      </c>
      <c r="L345" s="19">
        <v>0</v>
      </c>
      <c r="M345" s="19">
        <v>0</v>
      </c>
      <c r="N345" s="19">
        <v>0</v>
      </c>
      <c r="O345" s="19">
        <v>0</v>
      </c>
      <c r="P345" s="19">
        <v>191</v>
      </c>
      <c r="Q345" s="19">
        <f>SUM(J345:P345)</f>
        <v>191</v>
      </c>
    </row>
    <row r="346" spans="1:17" x14ac:dyDescent="0.35">
      <c r="A346" s="37" t="s">
        <v>125</v>
      </c>
      <c r="B346" s="19">
        <v>0</v>
      </c>
      <c r="C346" s="19">
        <v>0</v>
      </c>
      <c r="D346" s="19">
        <v>0</v>
      </c>
      <c r="E346" s="19">
        <v>1712</v>
      </c>
      <c r="F346" s="19">
        <v>2200</v>
      </c>
      <c r="G346" s="19">
        <v>1875</v>
      </c>
      <c r="H346" s="19">
        <v>0</v>
      </c>
      <c r="I346" s="19">
        <f>SUM(B346:H346)</f>
        <v>5787</v>
      </c>
      <c r="J346" s="19">
        <v>0</v>
      </c>
      <c r="K346" s="19">
        <v>0</v>
      </c>
      <c r="L346" s="19">
        <v>0</v>
      </c>
      <c r="M346" s="19">
        <v>0</v>
      </c>
      <c r="N346" s="19">
        <v>2102</v>
      </c>
      <c r="O346" s="19">
        <v>2325</v>
      </c>
      <c r="P346" s="19">
        <v>0</v>
      </c>
      <c r="Q346" s="19">
        <f>SUM(J346:P346)</f>
        <v>4427</v>
      </c>
    </row>
    <row r="347" spans="1:17" x14ac:dyDescent="0.35">
      <c r="A347" s="58" t="s">
        <v>119</v>
      </c>
      <c r="B347" s="58">
        <f>SUM(B342:B346)</f>
        <v>1770</v>
      </c>
      <c r="C347" s="58">
        <f t="shared" ref="C347:I347" si="134">SUM(C342:C346)</f>
        <v>1453</v>
      </c>
      <c r="D347" s="58">
        <f t="shared" si="134"/>
        <v>1784</v>
      </c>
      <c r="E347" s="58">
        <f t="shared" si="134"/>
        <v>3159</v>
      </c>
      <c r="F347" s="58">
        <f t="shared" si="134"/>
        <v>3502</v>
      </c>
      <c r="G347" s="58">
        <f t="shared" si="134"/>
        <v>3221</v>
      </c>
      <c r="H347" s="58">
        <f t="shared" si="134"/>
        <v>1500</v>
      </c>
      <c r="I347" s="58">
        <f t="shared" si="134"/>
        <v>16583</v>
      </c>
      <c r="J347" s="58">
        <f>SUM(J342:J346)</f>
        <v>1471</v>
      </c>
      <c r="K347" s="58">
        <f t="shared" ref="K347:Q347" si="135">SUM(K342:K346)</f>
        <v>1331</v>
      </c>
      <c r="L347" s="58">
        <f t="shared" si="135"/>
        <v>1366</v>
      </c>
      <c r="M347" s="58">
        <f t="shared" si="135"/>
        <v>1831</v>
      </c>
      <c r="N347" s="58">
        <f t="shared" si="135"/>
        <v>3264</v>
      </c>
      <c r="O347" s="58">
        <f t="shared" si="135"/>
        <v>3730</v>
      </c>
      <c r="P347" s="58">
        <f t="shared" si="135"/>
        <v>1754</v>
      </c>
      <c r="Q347" s="58">
        <f t="shared" si="135"/>
        <v>14747</v>
      </c>
    </row>
    <row r="348" spans="1:17" x14ac:dyDescent="0.35">
      <c r="A348" s="37" t="s">
        <v>122</v>
      </c>
      <c r="B348" s="84">
        <v>1025</v>
      </c>
      <c r="C348" s="84">
        <v>1014</v>
      </c>
      <c r="D348" s="19">
        <v>1219</v>
      </c>
      <c r="E348" s="84">
        <v>1208</v>
      </c>
      <c r="F348" s="84">
        <v>1238</v>
      </c>
      <c r="G348" s="19">
        <v>1225</v>
      </c>
      <c r="H348" s="19">
        <v>1174</v>
      </c>
      <c r="I348" s="43">
        <f>SUM(B348:H348)</f>
        <v>8103</v>
      </c>
      <c r="J348" s="61">
        <v>1289</v>
      </c>
      <c r="K348" s="61">
        <v>1256</v>
      </c>
      <c r="L348" s="84">
        <v>1042</v>
      </c>
      <c r="M348" s="19">
        <v>1067</v>
      </c>
      <c r="N348" s="84">
        <v>1525</v>
      </c>
      <c r="O348" s="84">
        <v>496</v>
      </c>
      <c r="P348" s="19">
        <v>1017</v>
      </c>
      <c r="Q348" s="88">
        <f>SUM(J348:P348)</f>
        <v>7692</v>
      </c>
    </row>
    <row r="349" spans="1:17" x14ac:dyDescent="0.35">
      <c r="A349" s="37" t="s">
        <v>112</v>
      </c>
      <c r="B349" s="36">
        <v>0</v>
      </c>
      <c r="C349" s="36">
        <v>0</v>
      </c>
      <c r="D349" s="36">
        <v>0</v>
      </c>
      <c r="E349" s="36">
        <v>0</v>
      </c>
      <c r="F349" s="36">
        <v>0</v>
      </c>
      <c r="G349" s="36">
        <v>0</v>
      </c>
      <c r="H349" s="36">
        <v>0</v>
      </c>
      <c r="I349" s="43">
        <f>SUM(B349:H349)</f>
        <v>0</v>
      </c>
      <c r="J349" s="36">
        <v>0</v>
      </c>
      <c r="K349" s="36">
        <v>0</v>
      </c>
      <c r="L349" s="86">
        <v>0</v>
      </c>
      <c r="M349" s="36">
        <v>0</v>
      </c>
      <c r="N349" s="36">
        <v>0</v>
      </c>
      <c r="O349" s="86">
        <v>0</v>
      </c>
      <c r="P349" s="36">
        <v>0</v>
      </c>
      <c r="Q349" s="88">
        <f>SUM(J349:P349)</f>
        <v>0</v>
      </c>
    </row>
    <row r="350" spans="1:17" x14ac:dyDescent="0.35">
      <c r="A350" s="37" t="s">
        <v>116</v>
      </c>
      <c r="B350" s="36">
        <v>0</v>
      </c>
      <c r="C350" s="36">
        <v>0</v>
      </c>
      <c r="D350" s="36">
        <v>0</v>
      </c>
      <c r="E350" s="36">
        <v>0</v>
      </c>
      <c r="F350" s="36">
        <v>0</v>
      </c>
      <c r="G350" s="63">
        <v>0</v>
      </c>
      <c r="H350" s="36">
        <v>62</v>
      </c>
      <c r="I350" s="43">
        <f>SUM(B350:H350)</f>
        <v>62</v>
      </c>
      <c r="J350" s="86">
        <v>0</v>
      </c>
      <c r="K350" s="86">
        <v>0</v>
      </c>
      <c r="L350" s="86">
        <v>0</v>
      </c>
      <c r="M350" s="86">
        <v>0</v>
      </c>
      <c r="N350" s="86">
        <v>0</v>
      </c>
      <c r="O350" s="86">
        <v>0</v>
      </c>
      <c r="P350" s="36">
        <v>94</v>
      </c>
      <c r="Q350" s="88">
        <f>SUM(J350:P350)</f>
        <v>94</v>
      </c>
    </row>
    <row r="351" spans="1:17" x14ac:dyDescent="0.35">
      <c r="A351" s="37" t="s">
        <v>124</v>
      </c>
      <c r="B351" s="36">
        <v>0</v>
      </c>
      <c r="C351" s="36">
        <v>0</v>
      </c>
      <c r="D351" s="36">
        <v>0</v>
      </c>
      <c r="E351" s="36">
        <v>0</v>
      </c>
      <c r="F351" s="36">
        <v>0</v>
      </c>
      <c r="G351" s="63">
        <v>0</v>
      </c>
      <c r="H351" s="36">
        <v>156</v>
      </c>
      <c r="I351" s="43">
        <f>SUM(B351:H351)</f>
        <v>156</v>
      </c>
      <c r="J351" s="86">
        <v>0</v>
      </c>
      <c r="K351" s="86">
        <v>0</v>
      </c>
      <c r="L351" s="86">
        <v>0</v>
      </c>
      <c r="M351" s="86">
        <v>0</v>
      </c>
      <c r="N351" s="86">
        <v>0</v>
      </c>
      <c r="O351" s="86">
        <v>0</v>
      </c>
      <c r="P351" s="36">
        <v>177</v>
      </c>
      <c r="Q351" s="88">
        <f>SUM(J351:P351)</f>
        <v>177</v>
      </c>
    </row>
    <row r="352" spans="1:17" x14ac:dyDescent="0.35">
      <c r="A352" s="46" t="s">
        <v>118</v>
      </c>
      <c r="B352" s="46">
        <f>B351+B350+B349+B348</f>
        <v>1025</v>
      </c>
      <c r="C352" s="46">
        <f t="shared" ref="C352:H352" si="136">SUM(C348:C351)</f>
        <v>1014</v>
      </c>
      <c r="D352" s="46">
        <f t="shared" si="136"/>
        <v>1219</v>
      </c>
      <c r="E352" s="46">
        <f t="shared" si="136"/>
        <v>1208</v>
      </c>
      <c r="F352" s="46">
        <f t="shared" si="136"/>
        <v>1238</v>
      </c>
      <c r="G352" s="46">
        <f t="shared" si="136"/>
        <v>1225</v>
      </c>
      <c r="H352" s="46">
        <f t="shared" si="136"/>
        <v>1392</v>
      </c>
      <c r="I352" s="46">
        <f>SUM(I348:I351)</f>
        <v>8321</v>
      </c>
      <c r="J352" s="46">
        <f>SUM(J348:J351)</f>
        <v>1289</v>
      </c>
      <c r="K352" s="46">
        <f t="shared" ref="K352:Q352" si="137">SUM(K348:K351)</f>
        <v>1256</v>
      </c>
      <c r="L352" s="46">
        <f t="shared" si="137"/>
        <v>1042</v>
      </c>
      <c r="M352" s="46">
        <f t="shared" si="137"/>
        <v>1067</v>
      </c>
      <c r="N352" s="46">
        <f t="shared" si="137"/>
        <v>1525</v>
      </c>
      <c r="O352" s="46">
        <f t="shared" si="137"/>
        <v>496</v>
      </c>
      <c r="P352" s="46">
        <f t="shared" si="137"/>
        <v>1288</v>
      </c>
      <c r="Q352" s="46">
        <f t="shared" si="137"/>
        <v>7963</v>
      </c>
    </row>
    <row r="353" spans="1:17" x14ac:dyDescent="0.35">
      <c r="A353" s="37" t="s">
        <v>99</v>
      </c>
      <c r="B353" s="19">
        <v>234</v>
      </c>
      <c r="C353" s="19">
        <v>572</v>
      </c>
      <c r="D353" s="23">
        <v>150</v>
      </c>
      <c r="E353" s="36">
        <v>182</v>
      </c>
      <c r="F353" s="19">
        <v>588</v>
      </c>
      <c r="G353" s="36">
        <v>36</v>
      </c>
      <c r="H353" s="36">
        <v>170</v>
      </c>
      <c r="I353" s="19">
        <f>SUM(B353:H353)</f>
        <v>1932</v>
      </c>
      <c r="J353" s="42">
        <v>339</v>
      </c>
      <c r="K353" s="47">
        <v>165</v>
      </c>
      <c r="L353" s="19">
        <v>155</v>
      </c>
      <c r="M353" s="36">
        <v>220</v>
      </c>
      <c r="N353" s="19">
        <v>195</v>
      </c>
      <c r="O353" s="19">
        <v>200</v>
      </c>
      <c r="P353" s="36">
        <v>228</v>
      </c>
      <c r="Q353" s="19">
        <f>SUM(J353:P353)</f>
        <v>1502</v>
      </c>
    </row>
    <row r="354" spans="1:17" x14ac:dyDescent="0.35">
      <c r="A354" s="37" t="s">
        <v>7</v>
      </c>
      <c r="B354" s="19">
        <v>1671</v>
      </c>
      <c r="C354" s="19">
        <v>1640</v>
      </c>
      <c r="D354" s="19">
        <v>1790</v>
      </c>
      <c r="E354" s="19">
        <v>1230</v>
      </c>
      <c r="F354" s="19">
        <v>1480</v>
      </c>
      <c r="G354" s="86">
        <v>1860</v>
      </c>
      <c r="H354" s="86">
        <v>1750</v>
      </c>
      <c r="I354" s="19">
        <f>SUM(B354:H354)</f>
        <v>11421</v>
      </c>
      <c r="J354" s="50">
        <v>1800</v>
      </c>
      <c r="K354" s="19">
        <v>1726</v>
      </c>
      <c r="L354" s="19">
        <v>1820</v>
      </c>
      <c r="M354" s="86">
        <v>1840</v>
      </c>
      <c r="N354" s="23">
        <v>1660</v>
      </c>
      <c r="O354" s="19">
        <v>1770</v>
      </c>
      <c r="P354" s="86">
        <v>1660</v>
      </c>
      <c r="Q354" s="19">
        <f>SUM(J354:P354)</f>
        <v>12276</v>
      </c>
    </row>
    <row r="355" spans="1:17" x14ac:dyDescent="0.35">
      <c r="A355" s="37" t="s">
        <v>103</v>
      </c>
      <c r="B355" s="51">
        <v>519</v>
      </c>
      <c r="C355" s="51">
        <v>765</v>
      </c>
      <c r="D355" s="51">
        <v>743</v>
      </c>
      <c r="E355" s="51">
        <v>769</v>
      </c>
      <c r="F355" s="52">
        <v>722</v>
      </c>
      <c r="G355" s="87">
        <v>770</v>
      </c>
      <c r="H355" s="87">
        <v>758</v>
      </c>
      <c r="I355" s="19">
        <f>SUM(B355:H355)</f>
        <v>5046</v>
      </c>
      <c r="J355" s="19">
        <v>1551</v>
      </c>
      <c r="K355" s="19">
        <v>770</v>
      </c>
      <c r="L355" s="86">
        <v>749</v>
      </c>
      <c r="M355" s="37">
        <v>766</v>
      </c>
      <c r="N355" s="40">
        <v>732</v>
      </c>
      <c r="O355" s="86">
        <v>738</v>
      </c>
      <c r="P355" s="36">
        <v>720</v>
      </c>
      <c r="Q355" s="19">
        <f>SUM(J355:P355)</f>
        <v>6026</v>
      </c>
    </row>
    <row r="356" spans="1:17" x14ac:dyDescent="0.35">
      <c r="A356" s="37" t="s">
        <v>123</v>
      </c>
      <c r="B356" s="40">
        <v>1157</v>
      </c>
      <c r="C356" s="87">
        <v>1229</v>
      </c>
      <c r="D356" s="87">
        <v>1044</v>
      </c>
      <c r="E356" s="87">
        <v>1087</v>
      </c>
      <c r="F356" s="87">
        <v>1046</v>
      </c>
      <c r="G356" s="87">
        <v>1100</v>
      </c>
      <c r="H356" s="87">
        <v>1245</v>
      </c>
      <c r="I356" s="19">
        <f>SUM(B356:H356)</f>
        <v>7908</v>
      </c>
      <c r="J356" s="86">
        <v>1015</v>
      </c>
      <c r="K356" s="86">
        <v>1180</v>
      </c>
      <c r="L356" s="86">
        <v>1084</v>
      </c>
      <c r="M356" s="86">
        <v>1146</v>
      </c>
      <c r="N356" s="86">
        <v>1173</v>
      </c>
      <c r="O356" s="86">
        <v>1137</v>
      </c>
      <c r="P356" s="86">
        <v>1132</v>
      </c>
      <c r="Q356" s="19">
        <f>SUM(J356:P356)</f>
        <v>7867</v>
      </c>
    </row>
    <row r="357" spans="1:17" x14ac:dyDescent="0.35">
      <c r="A357" s="54" t="s">
        <v>117</v>
      </c>
      <c r="B357" s="55">
        <f>SUM(B353:B356)</f>
        <v>3581</v>
      </c>
      <c r="C357" s="55">
        <f>SUM(C353:C356)</f>
        <v>4206</v>
      </c>
      <c r="D357" s="55">
        <f>SUM(D353:D356)</f>
        <v>3727</v>
      </c>
      <c r="E357" s="55">
        <f>SUM(E353:E356)</f>
        <v>3268</v>
      </c>
      <c r="F357" s="55">
        <f>SUM(F353:F356)</f>
        <v>3836</v>
      </c>
      <c r="G357" s="55">
        <f>G356+G355+G354+G353</f>
        <v>3766</v>
      </c>
      <c r="H357" s="55">
        <f t="shared" ref="H357:Q357" si="138">SUM(H353:H356)</f>
        <v>3923</v>
      </c>
      <c r="I357" s="55">
        <f t="shared" si="138"/>
        <v>26307</v>
      </c>
      <c r="J357" s="54">
        <f t="shared" si="138"/>
        <v>4705</v>
      </c>
      <c r="K357" s="54">
        <f t="shared" si="138"/>
        <v>3841</v>
      </c>
      <c r="L357" s="54">
        <f t="shared" si="138"/>
        <v>3808</v>
      </c>
      <c r="M357" s="54">
        <f t="shared" si="138"/>
        <v>3972</v>
      </c>
      <c r="N357" s="55">
        <f t="shared" si="138"/>
        <v>3760</v>
      </c>
      <c r="O357" s="54">
        <f t="shared" si="138"/>
        <v>3845</v>
      </c>
      <c r="P357" s="55">
        <f t="shared" si="138"/>
        <v>3740</v>
      </c>
      <c r="Q357" s="55">
        <f t="shared" si="138"/>
        <v>27671</v>
      </c>
    </row>
    <row r="358" spans="1:17" x14ac:dyDescent="0.35">
      <c r="A358" s="21"/>
      <c r="B358" s="67">
        <f>B357+B352+B347</f>
        <v>6376</v>
      </c>
      <c r="C358" s="67">
        <f t="shared" ref="C358:H358" si="139">C357+C352+C347</f>
        <v>6673</v>
      </c>
      <c r="D358" s="67">
        <f t="shared" si="139"/>
        <v>6730</v>
      </c>
      <c r="E358" s="67">
        <f t="shared" si="139"/>
        <v>7635</v>
      </c>
      <c r="F358" s="67">
        <f t="shared" si="139"/>
        <v>8576</v>
      </c>
      <c r="G358" s="67">
        <f t="shared" si="139"/>
        <v>8212</v>
      </c>
      <c r="H358" s="67">
        <f t="shared" si="139"/>
        <v>6815</v>
      </c>
      <c r="I358" s="67">
        <f t="shared" ref="I358:Q358" si="140">I347+I352+I357</f>
        <v>51211</v>
      </c>
      <c r="J358" s="21">
        <f t="shared" si="140"/>
        <v>7465</v>
      </c>
      <c r="K358" s="21">
        <f t="shared" si="140"/>
        <v>6428</v>
      </c>
      <c r="L358" s="21">
        <f t="shared" si="140"/>
        <v>6216</v>
      </c>
      <c r="M358" s="21">
        <f t="shared" si="140"/>
        <v>6870</v>
      </c>
      <c r="N358" s="67">
        <f t="shared" si="140"/>
        <v>8549</v>
      </c>
      <c r="O358" s="21">
        <f t="shared" si="140"/>
        <v>8071</v>
      </c>
      <c r="P358" s="21">
        <f t="shared" si="140"/>
        <v>6782</v>
      </c>
      <c r="Q358" s="67">
        <f t="shared" si="140"/>
        <v>50381</v>
      </c>
    </row>
    <row r="359" spans="1:17" x14ac:dyDescent="0.35">
      <c r="A359" s="21"/>
      <c r="B359" s="67">
        <f>production!B323</f>
        <v>6348</v>
      </c>
      <c r="C359" s="67">
        <f>production!C323</f>
        <v>6952</v>
      </c>
      <c r="D359" s="67">
        <f>production!D323</f>
        <v>6814</v>
      </c>
      <c r="E359" s="67">
        <f>production!E323</f>
        <v>7668</v>
      </c>
      <c r="F359" s="67">
        <f>production!F323</f>
        <v>8883</v>
      </c>
      <c r="G359" s="67">
        <f>production!G323</f>
        <v>8493</v>
      </c>
      <c r="H359" s="67">
        <f>production!H323</f>
        <v>7144</v>
      </c>
      <c r="I359" s="67">
        <f>SUM(B359:H359)</f>
        <v>52302</v>
      </c>
      <c r="J359" s="67">
        <f>production!J325</f>
        <v>0</v>
      </c>
      <c r="K359" s="67">
        <f>production!K325</f>
        <v>0</v>
      </c>
      <c r="L359" s="67">
        <f>production!L325</f>
        <v>0</v>
      </c>
      <c r="M359" s="67">
        <f>production!M325</f>
        <v>0</v>
      </c>
      <c r="N359" s="67">
        <f>production!N325</f>
        <v>0</v>
      </c>
      <c r="O359" s="67">
        <f>production!O325</f>
        <v>0</v>
      </c>
      <c r="P359" s="67">
        <f>production!P325</f>
        <v>0</v>
      </c>
      <c r="Q359" s="67">
        <f>SUM(J359:P359)</f>
        <v>0</v>
      </c>
    </row>
    <row r="360" spans="1:17" x14ac:dyDescent="0.35">
      <c r="A360" s="21"/>
      <c r="B360" s="21">
        <f t="shared" ref="B360:Q360" si="141">B359-B358</f>
        <v>-28</v>
      </c>
      <c r="C360" s="21">
        <f t="shared" si="141"/>
        <v>279</v>
      </c>
      <c r="D360" s="21">
        <f t="shared" si="141"/>
        <v>84</v>
      </c>
      <c r="E360" s="21">
        <f t="shared" si="141"/>
        <v>33</v>
      </c>
      <c r="F360" s="21">
        <f t="shared" si="141"/>
        <v>307</v>
      </c>
      <c r="G360" s="67">
        <f t="shared" si="141"/>
        <v>281</v>
      </c>
      <c r="H360" s="21">
        <f t="shared" si="141"/>
        <v>329</v>
      </c>
      <c r="I360" s="67">
        <f t="shared" si="141"/>
        <v>1091</v>
      </c>
      <c r="J360" s="21">
        <f t="shared" si="141"/>
        <v>-7465</v>
      </c>
      <c r="K360" s="21">
        <f t="shared" si="141"/>
        <v>-6428</v>
      </c>
      <c r="L360" s="21">
        <f t="shared" si="141"/>
        <v>-6216</v>
      </c>
      <c r="M360" s="21">
        <f t="shared" si="141"/>
        <v>-6870</v>
      </c>
      <c r="N360" s="21">
        <f t="shared" si="141"/>
        <v>-8549</v>
      </c>
      <c r="O360" s="21">
        <f t="shared" si="141"/>
        <v>-8071</v>
      </c>
      <c r="P360" s="21">
        <f t="shared" si="141"/>
        <v>-6782</v>
      </c>
      <c r="Q360" s="21">
        <f t="shared" si="141"/>
        <v>-50381</v>
      </c>
    </row>
    <row r="362" spans="1:17" ht="15.5" x14ac:dyDescent="0.35">
      <c r="A362" s="33" t="s">
        <v>1</v>
      </c>
      <c r="B362" s="64" t="s">
        <v>1106</v>
      </c>
      <c r="C362" s="64" t="s">
        <v>1107</v>
      </c>
      <c r="D362" s="64" t="s">
        <v>1108</v>
      </c>
      <c r="E362" s="64" t="s">
        <v>1109</v>
      </c>
      <c r="F362" s="64" t="s">
        <v>1110</v>
      </c>
      <c r="G362" s="64" t="s">
        <v>1111</v>
      </c>
      <c r="H362" s="64" t="s">
        <v>1112</v>
      </c>
      <c r="I362" s="65" t="s">
        <v>1162</v>
      </c>
      <c r="J362" s="64" t="s">
        <v>1113</v>
      </c>
      <c r="K362" s="64" t="s">
        <v>1114</v>
      </c>
      <c r="L362" s="64" t="s">
        <v>1157</v>
      </c>
      <c r="M362" s="64" t="s">
        <v>1158</v>
      </c>
      <c r="N362" s="64" t="s">
        <v>1159</v>
      </c>
      <c r="O362" s="64" t="s">
        <v>1160</v>
      </c>
      <c r="P362" s="64" t="s">
        <v>1161</v>
      </c>
      <c r="Q362" s="65" t="s">
        <v>1163</v>
      </c>
    </row>
    <row r="363" spans="1:17" x14ac:dyDescent="0.35">
      <c r="A363" s="37" t="s">
        <v>2</v>
      </c>
      <c r="B363" s="19">
        <v>208</v>
      </c>
      <c r="C363" s="19">
        <v>222</v>
      </c>
      <c r="D363" s="23">
        <v>220</v>
      </c>
      <c r="E363" s="36">
        <v>449</v>
      </c>
      <c r="F363" s="19">
        <v>216</v>
      </c>
      <c r="G363" s="36">
        <v>225</v>
      </c>
      <c r="H363" s="36">
        <v>217</v>
      </c>
      <c r="I363" s="19">
        <f>SUM(B363:H363)</f>
        <v>1757</v>
      </c>
      <c r="J363" s="37">
        <v>223</v>
      </c>
      <c r="K363" s="19">
        <v>253</v>
      </c>
      <c r="L363" s="19">
        <v>233</v>
      </c>
      <c r="M363" s="36">
        <v>280</v>
      </c>
      <c r="N363" s="36">
        <v>258</v>
      </c>
      <c r="O363" s="19">
        <v>210</v>
      </c>
      <c r="P363" s="36">
        <v>253</v>
      </c>
      <c r="Q363" s="19">
        <f>SUM(J363:P363)</f>
        <v>1710</v>
      </c>
    </row>
    <row r="364" spans="1:17" x14ac:dyDescent="0.35">
      <c r="A364" s="37" t="s">
        <v>121</v>
      </c>
      <c r="B364" s="19">
        <v>550</v>
      </c>
      <c r="C364" s="19">
        <v>621</v>
      </c>
      <c r="D364" s="36">
        <v>1153</v>
      </c>
      <c r="E364" s="19">
        <v>589</v>
      </c>
      <c r="F364" s="19">
        <v>827</v>
      </c>
      <c r="G364" s="36">
        <v>1024</v>
      </c>
      <c r="H364" s="36">
        <v>1162</v>
      </c>
      <c r="I364" s="19">
        <f>SUM(B364:H364)</f>
        <v>5926</v>
      </c>
      <c r="J364" s="36">
        <v>1011</v>
      </c>
      <c r="K364" s="19">
        <v>622</v>
      </c>
      <c r="L364" s="19">
        <v>596</v>
      </c>
      <c r="M364" s="36">
        <v>1045</v>
      </c>
      <c r="N364" s="19">
        <v>548</v>
      </c>
      <c r="O364" s="19">
        <v>521</v>
      </c>
      <c r="P364" s="36">
        <v>884</v>
      </c>
      <c r="Q364" s="19">
        <f>SUM(J364:P364)</f>
        <v>5227</v>
      </c>
    </row>
    <row r="365" spans="1:17" x14ac:dyDescent="0.35">
      <c r="A365" s="37" t="s">
        <v>100</v>
      </c>
      <c r="B365" s="19">
        <v>276</v>
      </c>
      <c r="C365" s="19">
        <v>283</v>
      </c>
      <c r="D365" s="19">
        <v>240</v>
      </c>
      <c r="E365" s="19">
        <v>262</v>
      </c>
      <c r="F365" s="19">
        <v>239</v>
      </c>
      <c r="G365" s="19">
        <v>227</v>
      </c>
      <c r="H365" s="19">
        <v>233</v>
      </c>
      <c r="I365" s="19">
        <f>SUM(B365:H365)</f>
        <v>1760</v>
      </c>
      <c r="J365" s="23">
        <v>230</v>
      </c>
      <c r="K365" s="37">
        <v>237</v>
      </c>
      <c r="L365" s="19">
        <v>173</v>
      </c>
      <c r="M365" s="19">
        <v>190</v>
      </c>
      <c r="N365" s="19">
        <v>313</v>
      </c>
      <c r="O365" s="19">
        <v>136</v>
      </c>
      <c r="P365" s="19">
        <v>240</v>
      </c>
      <c r="Q365" s="19">
        <f>SUM(J365:P365)</f>
        <v>1519</v>
      </c>
    </row>
    <row r="366" spans="1:17" x14ac:dyDescent="0.35">
      <c r="A366" s="37" t="s">
        <v>115</v>
      </c>
      <c r="B366" s="19">
        <v>0</v>
      </c>
      <c r="C366" s="19">
        <v>0</v>
      </c>
      <c r="D366" s="19">
        <v>0</v>
      </c>
      <c r="E366" s="19">
        <v>0</v>
      </c>
      <c r="F366" s="19">
        <v>0</v>
      </c>
      <c r="G366" s="19">
        <v>0</v>
      </c>
      <c r="H366" s="19">
        <v>204</v>
      </c>
      <c r="I366" s="19">
        <v>194</v>
      </c>
      <c r="J366" s="19">
        <v>0</v>
      </c>
      <c r="K366" s="19">
        <v>0</v>
      </c>
      <c r="L366" s="19">
        <v>0</v>
      </c>
      <c r="M366" s="19">
        <v>0</v>
      </c>
      <c r="N366" s="19">
        <v>0</v>
      </c>
      <c r="O366" s="19">
        <v>0</v>
      </c>
      <c r="P366" s="19">
        <v>216</v>
      </c>
      <c r="Q366" s="19">
        <f>SUM(J366:P366)</f>
        <v>216</v>
      </c>
    </row>
    <row r="367" spans="1:17" x14ac:dyDescent="0.35">
      <c r="A367" s="37" t="s">
        <v>125</v>
      </c>
      <c r="B367" s="19">
        <v>0</v>
      </c>
      <c r="C367" s="19">
        <v>0</v>
      </c>
      <c r="D367" s="19">
        <v>0</v>
      </c>
      <c r="E367" s="19">
        <v>2088</v>
      </c>
      <c r="F367" s="19">
        <v>2646</v>
      </c>
      <c r="G367" s="19">
        <v>2043</v>
      </c>
      <c r="H367" s="19">
        <v>0</v>
      </c>
      <c r="I367" s="19">
        <f>SUM(B367:H367)</f>
        <v>6777</v>
      </c>
      <c r="J367" s="19">
        <v>0</v>
      </c>
      <c r="K367" s="19">
        <v>0</v>
      </c>
      <c r="L367" s="19">
        <v>0</v>
      </c>
      <c r="M367" s="19">
        <v>2536</v>
      </c>
      <c r="N367" s="19">
        <v>1579</v>
      </c>
      <c r="O367" s="19">
        <v>0</v>
      </c>
      <c r="P367" s="19">
        <v>0</v>
      </c>
      <c r="Q367" s="19">
        <f>SUM(J367:P367)</f>
        <v>4115</v>
      </c>
    </row>
    <row r="368" spans="1:17" x14ac:dyDescent="0.35">
      <c r="A368" s="58" t="s">
        <v>119</v>
      </c>
      <c r="B368" s="58">
        <f>SUM(B363:B367)</f>
        <v>1034</v>
      </c>
      <c r="C368" s="58">
        <f t="shared" ref="C368:I368" si="142">SUM(C363:C367)</f>
        <v>1126</v>
      </c>
      <c r="D368" s="58">
        <f t="shared" si="142"/>
        <v>1613</v>
      </c>
      <c r="E368" s="58">
        <f t="shared" si="142"/>
        <v>3388</v>
      </c>
      <c r="F368" s="58">
        <f t="shared" si="142"/>
        <v>3928</v>
      </c>
      <c r="G368" s="58">
        <f t="shared" si="142"/>
        <v>3519</v>
      </c>
      <c r="H368" s="58">
        <f t="shared" si="142"/>
        <v>1816</v>
      </c>
      <c r="I368" s="58">
        <f t="shared" si="142"/>
        <v>16414</v>
      </c>
      <c r="J368" s="58">
        <f>SUM(J363:J367)</f>
        <v>1464</v>
      </c>
      <c r="K368" s="58">
        <f t="shared" ref="K368:Q368" si="143">SUM(K363:K367)</f>
        <v>1112</v>
      </c>
      <c r="L368" s="58">
        <f t="shared" si="143"/>
        <v>1002</v>
      </c>
      <c r="M368" s="58">
        <f t="shared" si="143"/>
        <v>4051</v>
      </c>
      <c r="N368" s="58">
        <f t="shared" si="143"/>
        <v>2698</v>
      </c>
      <c r="O368" s="58">
        <f t="shared" si="143"/>
        <v>867</v>
      </c>
      <c r="P368" s="58">
        <f t="shared" si="143"/>
        <v>1593</v>
      </c>
      <c r="Q368" s="58">
        <f t="shared" si="143"/>
        <v>12787</v>
      </c>
    </row>
    <row r="369" spans="1:17" x14ac:dyDescent="0.35">
      <c r="A369" s="37" t="s">
        <v>122</v>
      </c>
      <c r="B369" s="84">
        <v>1179</v>
      </c>
      <c r="C369" s="84">
        <v>780</v>
      </c>
      <c r="D369" s="19">
        <v>1240</v>
      </c>
      <c r="E369" s="84">
        <v>1352</v>
      </c>
      <c r="F369" s="84">
        <v>1513</v>
      </c>
      <c r="G369" s="19">
        <v>1397</v>
      </c>
      <c r="H369" s="19">
        <v>1248</v>
      </c>
      <c r="I369" s="43">
        <f>SUM(B369:H369)</f>
        <v>8709</v>
      </c>
      <c r="J369" s="61">
        <v>1047</v>
      </c>
      <c r="K369" s="61">
        <v>1021</v>
      </c>
      <c r="L369" s="84">
        <v>772</v>
      </c>
      <c r="M369" s="19">
        <v>1280</v>
      </c>
      <c r="N369" s="84">
        <v>1060</v>
      </c>
      <c r="O369" s="84">
        <v>2728</v>
      </c>
      <c r="P369" s="19">
        <v>1123</v>
      </c>
      <c r="Q369" s="88">
        <f>SUM(J369:P369)</f>
        <v>9031</v>
      </c>
    </row>
    <row r="370" spans="1:17" x14ac:dyDescent="0.35">
      <c r="A370" s="37" t="s">
        <v>112</v>
      </c>
      <c r="B370" s="36">
        <v>0</v>
      </c>
      <c r="C370" s="36">
        <v>0</v>
      </c>
      <c r="D370" s="36">
        <v>0</v>
      </c>
      <c r="E370" s="36">
        <v>0</v>
      </c>
      <c r="F370" s="36">
        <v>0</v>
      </c>
      <c r="G370" s="36">
        <v>0</v>
      </c>
      <c r="H370" s="36">
        <v>0</v>
      </c>
      <c r="I370" s="43">
        <f>SUM(B370:H370)</f>
        <v>0</v>
      </c>
      <c r="J370" s="36">
        <v>0</v>
      </c>
      <c r="K370" s="36">
        <v>0</v>
      </c>
      <c r="L370" s="86">
        <v>0</v>
      </c>
      <c r="M370" s="36">
        <v>0</v>
      </c>
      <c r="N370" s="36">
        <v>0</v>
      </c>
      <c r="O370" s="86">
        <v>0</v>
      </c>
      <c r="P370" s="36">
        <v>0</v>
      </c>
      <c r="Q370" s="88">
        <f>SUM(J370:P370)</f>
        <v>0</v>
      </c>
    </row>
    <row r="371" spans="1:17" x14ac:dyDescent="0.35">
      <c r="A371" s="37" t="s">
        <v>116</v>
      </c>
      <c r="B371" s="36">
        <v>0</v>
      </c>
      <c r="C371" s="36">
        <v>0</v>
      </c>
      <c r="D371" s="36">
        <v>0</v>
      </c>
      <c r="E371" s="36">
        <v>0</v>
      </c>
      <c r="F371" s="36">
        <v>0</v>
      </c>
      <c r="G371" s="63">
        <v>0</v>
      </c>
      <c r="H371" s="36">
        <v>94</v>
      </c>
      <c r="I371" s="43">
        <f>SUM(B371:H371)</f>
        <v>94</v>
      </c>
      <c r="J371" s="86">
        <v>0</v>
      </c>
      <c r="K371" s="86">
        <v>0</v>
      </c>
      <c r="L371" s="86">
        <v>0</v>
      </c>
      <c r="M371" s="86">
        <v>0</v>
      </c>
      <c r="N371" s="86">
        <v>0</v>
      </c>
      <c r="O371" s="86">
        <v>0</v>
      </c>
      <c r="P371" s="36">
        <v>67</v>
      </c>
      <c r="Q371" s="88">
        <f>SUM(J371:P371)</f>
        <v>67</v>
      </c>
    </row>
    <row r="372" spans="1:17" x14ac:dyDescent="0.35">
      <c r="A372" s="37" t="s">
        <v>124</v>
      </c>
      <c r="B372" s="36">
        <v>0</v>
      </c>
      <c r="C372" s="36">
        <v>0</v>
      </c>
      <c r="D372" s="36">
        <v>0</v>
      </c>
      <c r="E372" s="36">
        <v>0</v>
      </c>
      <c r="F372" s="36">
        <v>0</v>
      </c>
      <c r="G372" s="63">
        <v>0</v>
      </c>
      <c r="H372" s="36">
        <v>111</v>
      </c>
      <c r="I372" s="43">
        <f>SUM(B372:H372)</f>
        <v>111</v>
      </c>
      <c r="J372" s="86">
        <v>0</v>
      </c>
      <c r="K372" s="86">
        <v>0</v>
      </c>
      <c r="L372" s="86">
        <v>0</v>
      </c>
      <c r="M372" s="86">
        <v>0</v>
      </c>
      <c r="N372" s="86">
        <v>0</v>
      </c>
      <c r="O372" s="86">
        <v>0</v>
      </c>
      <c r="P372" s="36">
        <v>121</v>
      </c>
      <c r="Q372" s="88">
        <f>SUM(J372:P372)</f>
        <v>121</v>
      </c>
    </row>
    <row r="373" spans="1:17" s="21" customFormat="1" x14ac:dyDescent="0.35">
      <c r="A373" s="37" t="s">
        <v>1175</v>
      </c>
      <c r="B373" s="36">
        <v>0</v>
      </c>
      <c r="C373" s="36">
        <v>0</v>
      </c>
      <c r="D373" s="36">
        <v>0</v>
      </c>
      <c r="E373" s="36">
        <v>0</v>
      </c>
      <c r="F373" s="36">
        <v>0</v>
      </c>
      <c r="G373" s="36">
        <v>0</v>
      </c>
      <c r="H373" s="36">
        <v>0</v>
      </c>
      <c r="I373" s="43">
        <f>SUM(B373:H373)</f>
        <v>0</v>
      </c>
      <c r="J373" s="86">
        <v>0</v>
      </c>
      <c r="K373" s="86">
        <v>0</v>
      </c>
      <c r="L373" s="86">
        <v>0</v>
      </c>
      <c r="M373" s="86">
        <v>0</v>
      </c>
      <c r="N373" s="86">
        <v>0</v>
      </c>
      <c r="O373" s="86">
        <v>0</v>
      </c>
      <c r="P373" s="36">
        <v>0</v>
      </c>
      <c r="Q373" s="88">
        <f>SUM(J373:P373)</f>
        <v>0</v>
      </c>
    </row>
    <row r="374" spans="1:17" x14ac:dyDescent="0.35">
      <c r="A374" s="46" t="s">
        <v>118</v>
      </c>
      <c r="B374" s="89">
        <f>SUM(B369:B373)</f>
        <v>1179</v>
      </c>
      <c r="C374" s="89">
        <f t="shared" ref="C374:H374" si="144">SUM(C369:C373)</f>
        <v>780</v>
      </c>
      <c r="D374" s="89">
        <f t="shared" si="144"/>
        <v>1240</v>
      </c>
      <c r="E374" s="89">
        <f t="shared" si="144"/>
        <v>1352</v>
      </c>
      <c r="F374" s="89">
        <f t="shared" si="144"/>
        <v>1513</v>
      </c>
      <c r="G374" s="89">
        <f t="shared" si="144"/>
        <v>1397</v>
      </c>
      <c r="H374" s="89">
        <f t="shared" si="144"/>
        <v>1453</v>
      </c>
      <c r="I374" s="46">
        <f>SUM(I369:I373)</f>
        <v>8914</v>
      </c>
      <c r="J374" s="46">
        <f>SUM(J369:J372)</f>
        <v>1047</v>
      </c>
      <c r="K374" s="46">
        <f t="shared" ref="K374:Q374" si="145">SUM(K369:K372)</f>
        <v>1021</v>
      </c>
      <c r="L374" s="46">
        <f>SUM(L369:L373)</f>
        <v>772</v>
      </c>
      <c r="M374" s="46">
        <f t="shared" si="145"/>
        <v>1280</v>
      </c>
      <c r="N374" s="46">
        <f t="shared" si="145"/>
        <v>1060</v>
      </c>
      <c r="O374" s="46">
        <f>SUM(O369:O373)</f>
        <v>2728</v>
      </c>
      <c r="P374" s="46">
        <f>SUM(P369:P373)</f>
        <v>1311</v>
      </c>
      <c r="Q374" s="46">
        <f t="shared" si="145"/>
        <v>9219</v>
      </c>
    </row>
    <row r="375" spans="1:17" x14ac:dyDescent="0.35">
      <c r="A375" s="37" t="s">
        <v>99</v>
      </c>
      <c r="B375" s="19">
        <v>228</v>
      </c>
      <c r="C375" s="19">
        <v>115</v>
      </c>
      <c r="D375" s="23">
        <v>200</v>
      </c>
      <c r="E375" s="36">
        <v>195</v>
      </c>
      <c r="F375" s="19">
        <v>198</v>
      </c>
      <c r="G375" s="36">
        <v>181</v>
      </c>
      <c r="H375" s="36">
        <v>302</v>
      </c>
      <c r="I375" s="19">
        <f t="shared" ref="I375:I380" si="146">SUM(B375:H375)</f>
        <v>1419</v>
      </c>
      <c r="J375" s="42">
        <v>245</v>
      </c>
      <c r="K375" s="47">
        <v>730</v>
      </c>
      <c r="L375" s="19">
        <v>841</v>
      </c>
      <c r="M375" s="36">
        <v>680</v>
      </c>
      <c r="N375" s="19">
        <v>173</v>
      </c>
      <c r="O375" s="19">
        <v>223</v>
      </c>
      <c r="P375" s="36">
        <v>222</v>
      </c>
      <c r="Q375" s="19">
        <f t="shared" ref="Q375:Q380" si="147">SUM(J375:P375)</f>
        <v>3114</v>
      </c>
    </row>
    <row r="376" spans="1:17" x14ac:dyDescent="0.35">
      <c r="A376" s="37" t="s">
        <v>7</v>
      </c>
      <c r="B376" s="19">
        <v>1790</v>
      </c>
      <c r="C376" s="19">
        <v>1800</v>
      </c>
      <c r="D376" s="19">
        <v>1680</v>
      </c>
      <c r="E376" s="19">
        <v>1740</v>
      </c>
      <c r="F376" s="19">
        <v>1790</v>
      </c>
      <c r="G376" s="86">
        <v>1666</v>
      </c>
      <c r="H376" s="86">
        <v>1710</v>
      </c>
      <c r="I376" s="19">
        <f t="shared" si="146"/>
        <v>12176</v>
      </c>
      <c r="J376" s="50">
        <v>1680</v>
      </c>
      <c r="K376" s="19">
        <v>1598</v>
      </c>
      <c r="L376" s="19">
        <v>1648</v>
      </c>
      <c r="M376" s="86">
        <v>1850</v>
      </c>
      <c r="N376" s="23">
        <v>1626</v>
      </c>
      <c r="O376" s="19">
        <v>1780</v>
      </c>
      <c r="P376" s="86">
        <v>1710</v>
      </c>
      <c r="Q376" s="19">
        <f t="shared" si="147"/>
        <v>11892</v>
      </c>
    </row>
    <row r="377" spans="1:17" x14ac:dyDescent="0.35">
      <c r="A377" s="37" t="s">
        <v>103</v>
      </c>
      <c r="B377" s="51">
        <v>767</v>
      </c>
      <c r="C377" s="51">
        <v>7146</v>
      </c>
      <c r="D377" s="51">
        <v>765</v>
      </c>
      <c r="E377" s="51">
        <v>720</v>
      </c>
      <c r="F377" s="52">
        <v>392</v>
      </c>
      <c r="G377" s="87">
        <v>591</v>
      </c>
      <c r="H377" s="87">
        <v>779</v>
      </c>
      <c r="I377" s="19">
        <f t="shared" si="146"/>
        <v>11160</v>
      </c>
      <c r="J377" s="19">
        <v>685</v>
      </c>
      <c r="K377" s="19">
        <v>303</v>
      </c>
      <c r="L377" s="86">
        <v>661</v>
      </c>
      <c r="M377" s="37">
        <v>773</v>
      </c>
      <c r="N377" s="40">
        <v>757</v>
      </c>
      <c r="O377" s="86">
        <v>785</v>
      </c>
      <c r="P377" s="36">
        <v>771</v>
      </c>
      <c r="Q377" s="19">
        <f t="shared" si="147"/>
        <v>4735</v>
      </c>
    </row>
    <row r="378" spans="1:17" s="21" customFormat="1" x14ac:dyDescent="0.35">
      <c r="A378" s="37" t="s">
        <v>1178</v>
      </c>
      <c r="B378" s="51">
        <v>0</v>
      </c>
      <c r="C378" s="51">
        <v>0</v>
      </c>
      <c r="D378" s="51">
        <v>0</v>
      </c>
      <c r="E378" s="51">
        <v>0</v>
      </c>
      <c r="F378" s="52">
        <v>5</v>
      </c>
      <c r="G378" s="87">
        <v>318</v>
      </c>
      <c r="H378" s="87">
        <v>0</v>
      </c>
      <c r="I378" s="19">
        <f t="shared" si="146"/>
        <v>323</v>
      </c>
      <c r="J378" s="19">
        <v>0</v>
      </c>
      <c r="K378" s="19">
        <v>0</v>
      </c>
      <c r="L378" s="86">
        <v>0</v>
      </c>
      <c r="M378" s="37">
        <v>0</v>
      </c>
      <c r="N378" s="40">
        <v>0</v>
      </c>
      <c r="O378" s="86">
        <v>0</v>
      </c>
      <c r="P378" s="36">
        <v>67</v>
      </c>
      <c r="Q378" s="19">
        <f t="shared" si="147"/>
        <v>67</v>
      </c>
    </row>
    <row r="379" spans="1:17" s="21" customFormat="1" x14ac:dyDescent="0.35">
      <c r="A379" s="37" t="s">
        <v>1177</v>
      </c>
      <c r="B379" s="51">
        <v>0</v>
      </c>
      <c r="C379" s="51">
        <v>0</v>
      </c>
      <c r="D379" s="51">
        <v>0</v>
      </c>
      <c r="E379" s="51">
        <v>0</v>
      </c>
      <c r="F379" s="51">
        <v>0</v>
      </c>
      <c r="G379" s="51">
        <v>0</v>
      </c>
      <c r="H379" s="87">
        <v>92</v>
      </c>
      <c r="I379" s="19">
        <f t="shared" si="146"/>
        <v>92</v>
      </c>
      <c r="J379" s="19">
        <v>0</v>
      </c>
      <c r="K379" s="19">
        <v>0</v>
      </c>
      <c r="L379" s="86">
        <v>0</v>
      </c>
      <c r="M379" s="37">
        <v>0</v>
      </c>
      <c r="N379" s="40">
        <v>0</v>
      </c>
      <c r="O379" s="86">
        <v>0</v>
      </c>
      <c r="P379" s="36">
        <v>0</v>
      </c>
      <c r="Q379" s="19">
        <f t="shared" si="147"/>
        <v>0</v>
      </c>
    </row>
    <row r="380" spans="1:17" x14ac:dyDescent="0.35">
      <c r="A380" s="37" t="s">
        <v>123</v>
      </c>
      <c r="B380" s="40">
        <v>1293</v>
      </c>
      <c r="C380" s="87">
        <v>1201</v>
      </c>
      <c r="D380" s="87">
        <v>1037</v>
      </c>
      <c r="E380" s="87">
        <v>1245</v>
      </c>
      <c r="F380" s="87">
        <v>1026</v>
      </c>
      <c r="G380" s="87">
        <v>1129</v>
      </c>
      <c r="H380" s="87">
        <v>1201</v>
      </c>
      <c r="I380" s="19">
        <f t="shared" si="146"/>
        <v>8132</v>
      </c>
      <c r="J380" s="86">
        <v>1150</v>
      </c>
      <c r="K380" s="86">
        <v>1271</v>
      </c>
      <c r="L380" s="86">
        <v>0</v>
      </c>
      <c r="M380" s="86">
        <v>1386</v>
      </c>
      <c r="N380" s="86">
        <v>1299</v>
      </c>
      <c r="O380" s="86">
        <v>1204</v>
      </c>
      <c r="P380" s="86">
        <v>1256</v>
      </c>
      <c r="Q380" s="19">
        <f t="shared" si="147"/>
        <v>7566</v>
      </c>
    </row>
    <row r="381" spans="1:17" x14ac:dyDescent="0.35">
      <c r="A381" s="54" t="s">
        <v>117</v>
      </c>
      <c r="B381" s="55">
        <f>SUM(B375:B380)</f>
        <v>4078</v>
      </c>
      <c r="C381" s="55">
        <f t="shared" ref="C381:H381" si="148">SUM(C375:C380)</f>
        <v>10262</v>
      </c>
      <c r="D381" s="55">
        <f t="shared" si="148"/>
        <v>3682</v>
      </c>
      <c r="E381" s="55">
        <f t="shared" si="148"/>
        <v>3900</v>
      </c>
      <c r="F381" s="55">
        <f t="shared" si="148"/>
        <v>3411</v>
      </c>
      <c r="G381" s="55">
        <f t="shared" si="148"/>
        <v>3885</v>
      </c>
      <c r="H381" s="55">
        <f t="shared" si="148"/>
        <v>4084</v>
      </c>
      <c r="I381" s="55">
        <f>SUM(I375:I380)</f>
        <v>33302</v>
      </c>
      <c r="J381" s="54">
        <f t="shared" ref="J381:Q381" si="149">SUM(J375:J380)</f>
        <v>3760</v>
      </c>
      <c r="K381" s="54">
        <f t="shared" si="149"/>
        <v>3902</v>
      </c>
      <c r="L381" s="54">
        <f t="shared" si="149"/>
        <v>3150</v>
      </c>
      <c r="M381" s="54">
        <f t="shared" si="149"/>
        <v>4689</v>
      </c>
      <c r="N381" s="55">
        <f t="shared" si="149"/>
        <v>3855</v>
      </c>
      <c r="O381" s="54">
        <f t="shared" si="149"/>
        <v>3992</v>
      </c>
      <c r="P381" s="55">
        <f t="shared" si="149"/>
        <v>4026</v>
      </c>
      <c r="Q381" s="55">
        <f t="shared" si="149"/>
        <v>27374</v>
      </c>
    </row>
    <row r="382" spans="1:17" x14ac:dyDescent="0.35">
      <c r="A382" s="21"/>
      <c r="B382" s="67">
        <f>B381+B374+B368</f>
        <v>6291</v>
      </c>
      <c r="C382" s="67">
        <f t="shared" ref="C382:H382" si="150">C381+C374+C368</f>
        <v>12168</v>
      </c>
      <c r="D382" s="67">
        <f t="shared" si="150"/>
        <v>6535</v>
      </c>
      <c r="E382" s="67">
        <f t="shared" si="150"/>
        <v>8640</v>
      </c>
      <c r="F382" s="67">
        <f t="shared" si="150"/>
        <v>8852</v>
      </c>
      <c r="G382" s="67">
        <f t="shared" si="150"/>
        <v>8801</v>
      </c>
      <c r="H382" s="67">
        <f t="shared" si="150"/>
        <v>7353</v>
      </c>
      <c r="I382" s="67">
        <f t="shared" ref="I382:Q382" si="151">I368+I374+I381</f>
        <v>58630</v>
      </c>
      <c r="J382" s="21">
        <f t="shared" si="151"/>
        <v>6271</v>
      </c>
      <c r="K382" s="21">
        <f t="shared" si="151"/>
        <v>6035</v>
      </c>
      <c r="L382" s="21">
        <f t="shared" si="151"/>
        <v>4924</v>
      </c>
      <c r="M382" s="21">
        <f t="shared" si="151"/>
        <v>10020</v>
      </c>
      <c r="N382" s="67">
        <f t="shared" si="151"/>
        <v>7613</v>
      </c>
      <c r="O382" s="21">
        <f t="shared" si="151"/>
        <v>7587</v>
      </c>
      <c r="P382" s="21">
        <f t="shared" si="151"/>
        <v>6930</v>
      </c>
      <c r="Q382" s="67">
        <f t="shared" si="151"/>
        <v>49380</v>
      </c>
    </row>
    <row r="383" spans="1:17" x14ac:dyDescent="0.35">
      <c r="A383" s="21"/>
      <c r="B383" s="67">
        <f>production!B347</f>
        <v>0</v>
      </c>
      <c r="C383" s="67">
        <f>production!C347</f>
        <v>0</v>
      </c>
      <c r="D383" s="67">
        <f>production!D347</f>
        <v>0</v>
      </c>
      <c r="E383" s="67">
        <f>production!E347</f>
        <v>0</v>
      </c>
      <c r="F383" s="67">
        <f>production!F347</f>
        <v>0</v>
      </c>
      <c r="G383" s="67">
        <f>production!G347</f>
        <v>0</v>
      </c>
      <c r="H383" s="67">
        <f>production!H347</f>
        <v>0</v>
      </c>
      <c r="I383" s="67">
        <f>SUM(B383:H383)</f>
        <v>0</v>
      </c>
      <c r="J383" s="67">
        <f>production!J349</f>
        <v>343</v>
      </c>
      <c r="K383" s="67">
        <f>production!K349</f>
        <v>228</v>
      </c>
      <c r="L383" s="67">
        <f>production!L349</f>
        <v>212</v>
      </c>
      <c r="M383" s="67">
        <f>production!M349</f>
        <v>236</v>
      </c>
      <c r="N383" s="67">
        <f>production!N349</f>
        <v>242</v>
      </c>
      <c r="O383" s="67">
        <f>production!O349</f>
        <v>205</v>
      </c>
      <c r="P383" s="67">
        <f>production!P349</f>
        <v>211</v>
      </c>
      <c r="Q383" s="67">
        <f>SUM(J383:P383)</f>
        <v>1677</v>
      </c>
    </row>
    <row r="384" spans="1:17" x14ac:dyDescent="0.35">
      <c r="A384" s="21"/>
      <c r="B384" s="21">
        <f t="shared" ref="B384:Q384" si="152">B383-B382</f>
        <v>-6291</v>
      </c>
      <c r="C384" s="21">
        <f t="shared" si="152"/>
        <v>-12168</v>
      </c>
      <c r="D384" s="21">
        <f t="shared" si="152"/>
        <v>-6535</v>
      </c>
      <c r="E384" s="21">
        <f t="shared" si="152"/>
        <v>-8640</v>
      </c>
      <c r="F384" s="21">
        <f t="shared" si="152"/>
        <v>-8852</v>
      </c>
      <c r="G384" s="67">
        <f t="shared" si="152"/>
        <v>-8801</v>
      </c>
      <c r="H384" s="21">
        <f t="shared" si="152"/>
        <v>-7353</v>
      </c>
      <c r="I384" s="67">
        <f t="shared" si="152"/>
        <v>-58630</v>
      </c>
      <c r="J384" s="21">
        <f t="shared" si="152"/>
        <v>-5928</v>
      </c>
      <c r="K384" s="21">
        <f t="shared" si="152"/>
        <v>-5807</v>
      </c>
      <c r="L384" s="21">
        <f t="shared" si="152"/>
        <v>-4712</v>
      </c>
      <c r="M384" s="21">
        <f t="shared" si="152"/>
        <v>-9784</v>
      </c>
      <c r="N384" s="21">
        <f t="shared" si="152"/>
        <v>-7371</v>
      </c>
      <c r="O384" s="21">
        <f t="shared" si="152"/>
        <v>-7382</v>
      </c>
      <c r="P384" s="21">
        <f t="shared" si="152"/>
        <v>-6719</v>
      </c>
      <c r="Q384" s="21">
        <f t="shared" si="152"/>
        <v>-47703</v>
      </c>
    </row>
    <row r="386" spans="1:17" ht="15.5" x14ac:dyDescent="0.35">
      <c r="A386" s="33" t="s">
        <v>1</v>
      </c>
      <c r="B386" s="64" t="s">
        <v>1183</v>
      </c>
      <c r="C386" s="64" t="s">
        <v>1184</v>
      </c>
      <c r="D386" s="64" t="s">
        <v>1185</v>
      </c>
      <c r="E386" s="64" t="s">
        <v>1186</v>
      </c>
      <c r="F386" s="64" t="s">
        <v>1187</v>
      </c>
      <c r="G386" s="64" t="s">
        <v>1188</v>
      </c>
      <c r="H386" s="64" t="s">
        <v>1189</v>
      </c>
      <c r="I386" s="65" t="s">
        <v>1190</v>
      </c>
      <c r="J386" s="64" t="s">
        <v>1191</v>
      </c>
      <c r="K386" s="64" t="s">
        <v>1192</v>
      </c>
      <c r="L386" s="64" t="s">
        <v>1193</v>
      </c>
      <c r="M386" s="64" t="s">
        <v>1194</v>
      </c>
      <c r="N386" s="64" t="s">
        <v>1195</v>
      </c>
      <c r="O386" s="64" t="s">
        <v>1196</v>
      </c>
      <c r="P386" s="64" t="s">
        <v>1197</v>
      </c>
      <c r="Q386" s="65" t="s">
        <v>1198</v>
      </c>
    </row>
    <row r="387" spans="1:17" x14ac:dyDescent="0.35">
      <c r="A387" s="37" t="s">
        <v>2</v>
      </c>
      <c r="B387" s="19">
        <v>186</v>
      </c>
      <c r="C387" s="19">
        <v>211</v>
      </c>
      <c r="D387" s="23">
        <v>257</v>
      </c>
      <c r="E387" s="36">
        <v>242</v>
      </c>
      <c r="F387" s="19">
        <v>360</v>
      </c>
      <c r="G387" s="36">
        <v>375</v>
      </c>
      <c r="H387" s="36">
        <v>239</v>
      </c>
      <c r="I387" s="19">
        <f>SUM(B387:H387)</f>
        <v>1870</v>
      </c>
      <c r="J387" s="37">
        <v>343</v>
      </c>
      <c r="K387" s="19">
        <v>228</v>
      </c>
      <c r="L387" s="19">
        <v>212</v>
      </c>
      <c r="M387" s="36">
        <v>236</v>
      </c>
      <c r="N387" s="36">
        <v>242</v>
      </c>
      <c r="O387" s="19">
        <v>205</v>
      </c>
      <c r="P387" s="36">
        <v>211</v>
      </c>
      <c r="Q387" s="19">
        <f>SUM(J387:P387)</f>
        <v>1677</v>
      </c>
    </row>
    <row r="388" spans="1:17" x14ac:dyDescent="0.35">
      <c r="A388" s="37" t="s">
        <v>121</v>
      </c>
      <c r="B388" s="19">
        <v>1150</v>
      </c>
      <c r="C388" s="19">
        <v>1177</v>
      </c>
      <c r="D388" s="36">
        <v>1143</v>
      </c>
      <c r="E388" s="19">
        <v>493</v>
      </c>
      <c r="F388" s="19">
        <v>923</v>
      </c>
      <c r="G388" s="36">
        <v>458</v>
      </c>
      <c r="H388" s="36">
        <v>594</v>
      </c>
      <c r="I388" s="19">
        <f>SUM(B388:H388)</f>
        <v>5938</v>
      </c>
      <c r="J388" s="36">
        <v>533</v>
      </c>
      <c r="K388" s="19">
        <v>550</v>
      </c>
      <c r="L388" s="19">
        <v>698</v>
      </c>
      <c r="M388" s="36">
        <v>1232</v>
      </c>
      <c r="N388" s="19">
        <v>565</v>
      </c>
      <c r="O388" s="19">
        <v>628</v>
      </c>
      <c r="P388" s="36">
        <v>262</v>
      </c>
      <c r="Q388" s="19">
        <f>SUM(J388:P388)</f>
        <v>4468</v>
      </c>
    </row>
    <row r="389" spans="1:17" x14ac:dyDescent="0.35">
      <c r="A389" s="37" t="s">
        <v>100</v>
      </c>
      <c r="B389" s="19">
        <v>160</v>
      </c>
      <c r="C389" s="19">
        <v>220</v>
      </c>
      <c r="D389" s="19">
        <v>200</v>
      </c>
      <c r="E389" s="19">
        <v>300</v>
      </c>
      <c r="F389" s="19">
        <v>166</v>
      </c>
      <c r="G389" s="19">
        <v>109</v>
      </c>
      <c r="H389" s="19">
        <v>235</v>
      </c>
      <c r="I389" s="19">
        <f>SUM(B389:H389)</f>
        <v>1390</v>
      </c>
      <c r="J389" s="23">
        <v>183</v>
      </c>
      <c r="K389" s="37">
        <v>0</v>
      </c>
      <c r="L389" s="19">
        <v>0</v>
      </c>
      <c r="M389" s="19">
        <v>203</v>
      </c>
      <c r="N389" s="19">
        <v>0</v>
      </c>
      <c r="O389" s="19">
        <v>181</v>
      </c>
      <c r="P389" s="19">
        <v>181</v>
      </c>
      <c r="Q389" s="19">
        <f>SUM(J389:P389)</f>
        <v>748</v>
      </c>
    </row>
    <row r="390" spans="1:17" x14ac:dyDescent="0.35">
      <c r="A390" s="37" t="s">
        <v>115</v>
      </c>
      <c r="B390" s="19">
        <v>0</v>
      </c>
      <c r="C390" s="19">
        <v>0</v>
      </c>
      <c r="D390" s="19">
        <v>0</v>
      </c>
      <c r="E390" s="19">
        <v>0</v>
      </c>
      <c r="F390" s="19">
        <v>0</v>
      </c>
      <c r="G390" s="19">
        <v>0</v>
      </c>
      <c r="H390" s="19">
        <v>216</v>
      </c>
      <c r="I390" s="19">
        <v>0</v>
      </c>
      <c r="J390" s="19">
        <v>0</v>
      </c>
      <c r="K390" s="19">
        <v>0</v>
      </c>
      <c r="L390" s="19">
        <v>0</v>
      </c>
      <c r="M390" s="19">
        <v>0</v>
      </c>
      <c r="N390" s="19">
        <v>0</v>
      </c>
      <c r="O390" s="19">
        <v>0</v>
      </c>
      <c r="P390" s="19">
        <v>213</v>
      </c>
      <c r="Q390" s="19">
        <f>SUM(J390:P390)</f>
        <v>213</v>
      </c>
    </row>
    <row r="391" spans="1:17" x14ac:dyDescent="0.35">
      <c r="A391" s="37" t="s">
        <v>125</v>
      </c>
      <c r="B391" s="19">
        <v>0</v>
      </c>
      <c r="C391" s="19">
        <v>0</v>
      </c>
      <c r="D391" s="19">
        <v>0</v>
      </c>
      <c r="E391" s="19">
        <v>0</v>
      </c>
      <c r="F391" s="19">
        <v>3607</v>
      </c>
      <c r="G391" s="19">
        <v>3912</v>
      </c>
      <c r="H391" s="19">
        <v>0</v>
      </c>
      <c r="I391" s="19">
        <f>SUM(B391:H391)</f>
        <v>7519</v>
      </c>
      <c r="J391" s="19">
        <v>0</v>
      </c>
      <c r="K391" s="19">
        <v>6811</v>
      </c>
      <c r="L391" s="19">
        <v>0</v>
      </c>
      <c r="M391" s="19">
        <v>1051</v>
      </c>
      <c r="N391" s="19">
        <v>0</v>
      </c>
      <c r="O391" s="19">
        <v>999</v>
      </c>
      <c r="P391" s="19">
        <v>0</v>
      </c>
      <c r="Q391" s="19">
        <f>SUM(J391:P391)</f>
        <v>8861</v>
      </c>
    </row>
    <row r="392" spans="1:17" x14ac:dyDescent="0.35">
      <c r="A392" s="58" t="s">
        <v>119</v>
      </c>
      <c r="B392" s="58">
        <f>SUM(B387:B391)</f>
        <v>1496</v>
      </c>
      <c r="C392" s="58">
        <f t="shared" ref="C392:I392" si="153">SUM(C387:C391)</f>
        <v>1608</v>
      </c>
      <c r="D392" s="58">
        <f t="shared" si="153"/>
        <v>1600</v>
      </c>
      <c r="E392" s="58">
        <f t="shared" si="153"/>
        <v>1035</v>
      </c>
      <c r="F392" s="58">
        <f t="shared" si="153"/>
        <v>5056</v>
      </c>
      <c r="G392" s="58">
        <f t="shared" si="153"/>
        <v>4854</v>
      </c>
      <c r="H392" s="58">
        <f t="shared" si="153"/>
        <v>1284</v>
      </c>
      <c r="I392" s="58">
        <f t="shared" si="153"/>
        <v>16717</v>
      </c>
      <c r="J392" s="58">
        <f>SUM(J387:J391)</f>
        <v>1059</v>
      </c>
      <c r="K392" s="58">
        <f t="shared" ref="K392:Q392" si="154">SUM(K387:K391)</f>
        <v>7589</v>
      </c>
      <c r="L392" s="58">
        <f t="shared" si="154"/>
        <v>910</v>
      </c>
      <c r="M392" s="58">
        <f t="shared" si="154"/>
        <v>2722</v>
      </c>
      <c r="N392" s="58">
        <f t="shared" si="154"/>
        <v>807</v>
      </c>
      <c r="O392" s="58">
        <f t="shared" si="154"/>
        <v>2013</v>
      </c>
      <c r="P392" s="58">
        <f t="shared" si="154"/>
        <v>867</v>
      </c>
      <c r="Q392" s="58">
        <f t="shared" si="154"/>
        <v>15967</v>
      </c>
    </row>
    <row r="393" spans="1:17" x14ac:dyDescent="0.35">
      <c r="A393" s="37" t="s">
        <v>122</v>
      </c>
      <c r="B393" s="84">
        <v>830</v>
      </c>
      <c r="C393" s="84">
        <v>1109</v>
      </c>
      <c r="D393" s="19">
        <v>1110</v>
      </c>
      <c r="E393" s="84">
        <v>1493</v>
      </c>
      <c r="F393" s="84">
        <v>769</v>
      </c>
      <c r="G393" s="19">
        <v>1254</v>
      </c>
      <c r="H393" s="19">
        <v>1177</v>
      </c>
      <c r="I393" s="43">
        <f>SUM(B393:H393)</f>
        <v>7742</v>
      </c>
      <c r="J393" s="61">
        <v>1288</v>
      </c>
      <c r="K393" s="61">
        <v>1223</v>
      </c>
      <c r="L393" s="84">
        <v>1116</v>
      </c>
      <c r="M393" s="19">
        <v>730</v>
      </c>
      <c r="N393" s="84">
        <v>1183</v>
      </c>
      <c r="O393" s="84">
        <v>1383</v>
      </c>
      <c r="P393" s="19">
        <v>1458</v>
      </c>
      <c r="Q393" s="88">
        <f>SUM(J393:P393)</f>
        <v>8381</v>
      </c>
    </row>
    <row r="394" spans="1:17" x14ac:dyDescent="0.35">
      <c r="A394" s="37" t="s">
        <v>112</v>
      </c>
      <c r="B394" s="36">
        <v>0</v>
      </c>
      <c r="C394" s="36">
        <v>0</v>
      </c>
      <c r="D394" s="36">
        <v>0</v>
      </c>
      <c r="E394" s="36">
        <v>0</v>
      </c>
      <c r="F394" s="36">
        <v>0</v>
      </c>
      <c r="G394" s="36">
        <v>0</v>
      </c>
      <c r="H394" s="36">
        <v>0</v>
      </c>
      <c r="I394" s="43">
        <f>SUM(B394:H394)</f>
        <v>0</v>
      </c>
      <c r="J394" s="36">
        <v>0</v>
      </c>
      <c r="K394" s="36">
        <v>0</v>
      </c>
      <c r="L394" s="86">
        <v>0</v>
      </c>
      <c r="M394" s="36">
        <v>0</v>
      </c>
      <c r="N394" s="36">
        <v>0</v>
      </c>
      <c r="O394" s="86">
        <v>0</v>
      </c>
      <c r="P394" s="36">
        <v>0</v>
      </c>
      <c r="Q394" s="88">
        <f>SUM(J394:P394)</f>
        <v>0</v>
      </c>
    </row>
    <row r="395" spans="1:17" x14ac:dyDescent="0.35">
      <c r="A395" s="37" t="s">
        <v>116</v>
      </c>
      <c r="B395" s="36">
        <v>0</v>
      </c>
      <c r="C395" s="36">
        <v>0</v>
      </c>
      <c r="D395" s="36">
        <v>0</v>
      </c>
      <c r="E395" s="36">
        <v>0</v>
      </c>
      <c r="F395" s="36">
        <v>0</v>
      </c>
      <c r="G395" s="63">
        <v>0</v>
      </c>
      <c r="H395" s="36">
        <v>121</v>
      </c>
      <c r="I395" s="43">
        <f>SUM(B395:H395)</f>
        <v>121</v>
      </c>
      <c r="J395" s="86">
        <v>0</v>
      </c>
      <c r="K395" s="86">
        <v>0</v>
      </c>
      <c r="L395" s="86">
        <v>0</v>
      </c>
      <c r="M395" s="86">
        <v>0</v>
      </c>
      <c r="N395" s="86">
        <v>0</v>
      </c>
      <c r="O395" s="86">
        <v>0</v>
      </c>
      <c r="P395" s="36">
        <v>60</v>
      </c>
      <c r="Q395" s="88">
        <f>SUM(J395:P395)</f>
        <v>60</v>
      </c>
    </row>
    <row r="396" spans="1:17" x14ac:dyDescent="0.35">
      <c r="A396" s="37" t="s">
        <v>124</v>
      </c>
      <c r="B396" s="36">
        <v>0</v>
      </c>
      <c r="C396" s="36">
        <v>0</v>
      </c>
      <c r="D396" s="36">
        <v>0</v>
      </c>
      <c r="E396" s="36">
        <v>0</v>
      </c>
      <c r="F396" s="36">
        <v>0</v>
      </c>
      <c r="G396" s="63">
        <v>0</v>
      </c>
      <c r="H396" s="36">
        <v>142</v>
      </c>
      <c r="I396" s="43">
        <f>SUM(B396:H396)</f>
        <v>142</v>
      </c>
      <c r="J396" s="86">
        <v>0</v>
      </c>
      <c r="K396" s="86">
        <v>0</v>
      </c>
      <c r="L396" s="86">
        <v>0</v>
      </c>
      <c r="M396" s="86">
        <v>0</v>
      </c>
      <c r="N396" s="86">
        <v>0</v>
      </c>
      <c r="O396" s="86">
        <v>0</v>
      </c>
      <c r="P396" s="36">
        <v>67</v>
      </c>
      <c r="Q396" s="88">
        <f>SUM(J396:P396)</f>
        <v>67</v>
      </c>
    </row>
    <row r="397" spans="1:17" x14ac:dyDescent="0.35">
      <c r="A397" s="37" t="s">
        <v>1175</v>
      </c>
      <c r="B397" s="36">
        <v>0</v>
      </c>
      <c r="C397" s="36">
        <v>0</v>
      </c>
      <c r="D397" s="36">
        <v>0</v>
      </c>
      <c r="E397" s="36">
        <v>0</v>
      </c>
      <c r="F397" s="36">
        <v>0</v>
      </c>
      <c r="G397" s="36">
        <v>0</v>
      </c>
      <c r="H397" s="36">
        <v>0</v>
      </c>
      <c r="I397" s="43">
        <f>SUM(B397:H397)</f>
        <v>0</v>
      </c>
      <c r="J397" s="86">
        <v>0</v>
      </c>
      <c r="K397" s="86">
        <v>0</v>
      </c>
      <c r="L397" s="86">
        <v>0</v>
      </c>
      <c r="M397" s="86">
        <v>0</v>
      </c>
      <c r="N397" s="86">
        <v>0</v>
      </c>
      <c r="O397" s="86">
        <v>0</v>
      </c>
      <c r="P397" s="36">
        <v>0</v>
      </c>
      <c r="Q397" s="88">
        <f>SUM(J397:P397)</f>
        <v>0</v>
      </c>
    </row>
    <row r="398" spans="1:17" x14ac:dyDescent="0.35">
      <c r="A398" s="46" t="s">
        <v>118</v>
      </c>
      <c r="B398" s="89">
        <f>SUM(B393:B397)</f>
        <v>830</v>
      </c>
      <c r="C398" s="89">
        <f t="shared" ref="C398:H398" si="155">SUM(C393:C397)</f>
        <v>1109</v>
      </c>
      <c r="D398" s="89">
        <f t="shared" si="155"/>
        <v>1110</v>
      </c>
      <c r="E398" s="89">
        <f t="shared" si="155"/>
        <v>1493</v>
      </c>
      <c r="F398" s="89">
        <f t="shared" si="155"/>
        <v>769</v>
      </c>
      <c r="G398" s="89">
        <f t="shared" si="155"/>
        <v>1254</v>
      </c>
      <c r="H398" s="89">
        <f t="shared" si="155"/>
        <v>1440</v>
      </c>
      <c r="I398" s="46">
        <f>SUM(I393:I397)</f>
        <v>8005</v>
      </c>
      <c r="J398" s="46">
        <f>SUM(J393:J396)</f>
        <v>1288</v>
      </c>
      <c r="K398" s="46">
        <f>SUM(K393:K396)</f>
        <v>1223</v>
      </c>
      <c r="L398" s="46">
        <f>SUM(L393:L397)</f>
        <v>1116</v>
      </c>
      <c r="M398" s="46">
        <f>SUM(M393:M396)</f>
        <v>730</v>
      </c>
      <c r="N398" s="46">
        <f>SUM(N393:N396)</f>
        <v>1183</v>
      </c>
      <c r="O398" s="46">
        <f>SUM(O393:O397)</f>
        <v>1383</v>
      </c>
      <c r="P398" s="46">
        <f>SUM(P393:P397)</f>
        <v>1585</v>
      </c>
      <c r="Q398" s="46">
        <f>SUM(Q393:Q396)</f>
        <v>8508</v>
      </c>
    </row>
    <row r="399" spans="1:17" x14ac:dyDescent="0.35">
      <c r="A399" s="37" t="s">
        <v>99</v>
      </c>
      <c r="B399" s="19">
        <v>211</v>
      </c>
      <c r="C399" s="19">
        <v>535</v>
      </c>
      <c r="D399" s="23">
        <v>225</v>
      </c>
      <c r="E399" s="36">
        <v>194</v>
      </c>
      <c r="F399" s="19">
        <v>184</v>
      </c>
      <c r="G399" s="36">
        <v>343</v>
      </c>
      <c r="H399" s="36">
        <v>373</v>
      </c>
      <c r="I399" s="19">
        <f t="shared" ref="I399:I404" si="156">SUM(B399:H399)</f>
        <v>2065</v>
      </c>
      <c r="J399" s="42">
        <v>179</v>
      </c>
      <c r="K399" s="47">
        <v>267</v>
      </c>
      <c r="L399" s="19">
        <v>205</v>
      </c>
      <c r="M399" s="36">
        <v>171</v>
      </c>
      <c r="N399" s="19">
        <v>156</v>
      </c>
      <c r="O399" s="19">
        <v>177</v>
      </c>
      <c r="P399" s="36">
        <v>162</v>
      </c>
      <c r="Q399" s="19">
        <f t="shared" ref="Q399:Q404" si="157">SUM(J399:P399)</f>
        <v>1317</v>
      </c>
    </row>
    <row r="400" spans="1:17" x14ac:dyDescent="0.35">
      <c r="A400" s="37" t="s">
        <v>7</v>
      </c>
      <c r="B400" s="19">
        <v>1646</v>
      </c>
      <c r="C400" s="19">
        <v>1685</v>
      </c>
      <c r="D400" s="19">
        <v>1625</v>
      </c>
      <c r="E400" s="19">
        <v>1692</v>
      </c>
      <c r="F400" s="19">
        <v>1770</v>
      </c>
      <c r="G400" s="86">
        <v>1675</v>
      </c>
      <c r="H400" s="86">
        <v>1669</v>
      </c>
      <c r="I400" s="19">
        <f t="shared" si="156"/>
        <v>11762</v>
      </c>
      <c r="J400" s="50">
        <v>1719</v>
      </c>
      <c r="K400" s="19">
        <v>1608</v>
      </c>
      <c r="L400" s="19">
        <v>1675</v>
      </c>
      <c r="M400" s="86">
        <v>1668</v>
      </c>
      <c r="N400" s="23">
        <v>1335</v>
      </c>
      <c r="O400" s="19">
        <v>1713</v>
      </c>
      <c r="P400" s="86">
        <v>1666</v>
      </c>
      <c r="Q400" s="19">
        <f t="shared" si="157"/>
        <v>11384</v>
      </c>
    </row>
    <row r="401" spans="1:17" x14ac:dyDescent="0.35">
      <c r="A401" s="37" t="s">
        <v>103</v>
      </c>
      <c r="B401" s="51">
        <v>98</v>
      </c>
      <c r="C401" s="51">
        <v>689</v>
      </c>
      <c r="D401" s="51">
        <v>697</v>
      </c>
      <c r="E401" s="51">
        <v>773</v>
      </c>
      <c r="F401" s="52">
        <v>762</v>
      </c>
      <c r="G401" s="87">
        <v>593</v>
      </c>
      <c r="H401" s="87">
        <v>722</v>
      </c>
      <c r="I401" s="19">
        <f t="shared" si="156"/>
        <v>4334</v>
      </c>
      <c r="J401" s="19">
        <v>821</v>
      </c>
      <c r="K401" s="19">
        <v>739</v>
      </c>
      <c r="L401" s="86">
        <v>740</v>
      </c>
      <c r="M401" s="37">
        <v>766</v>
      </c>
      <c r="N401" s="40">
        <v>758</v>
      </c>
      <c r="O401" s="86">
        <v>784</v>
      </c>
      <c r="P401" s="36">
        <v>769</v>
      </c>
      <c r="Q401" s="19">
        <f t="shared" si="157"/>
        <v>5377</v>
      </c>
    </row>
    <row r="402" spans="1:17" x14ac:dyDescent="0.35">
      <c r="A402" s="37" t="s">
        <v>1178</v>
      </c>
      <c r="B402" s="51">
        <v>0</v>
      </c>
      <c r="C402" s="51">
        <v>0</v>
      </c>
      <c r="D402" s="51">
        <v>0</v>
      </c>
      <c r="E402" s="51">
        <v>0</v>
      </c>
      <c r="F402" s="52">
        <v>0</v>
      </c>
      <c r="G402" s="87">
        <v>0</v>
      </c>
      <c r="H402" s="87">
        <v>0</v>
      </c>
      <c r="I402" s="19">
        <f t="shared" si="156"/>
        <v>0</v>
      </c>
      <c r="J402" s="19">
        <v>0</v>
      </c>
      <c r="K402" s="19">
        <v>0</v>
      </c>
      <c r="L402" s="86">
        <v>0</v>
      </c>
      <c r="M402" s="37">
        <v>0</v>
      </c>
      <c r="N402" s="40">
        <v>0</v>
      </c>
      <c r="O402" s="86">
        <v>0</v>
      </c>
      <c r="P402" s="36">
        <v>0</v>
      </c>
      <c r="Q402" s="19">
        <f t="shared" si="157"/>
        <v>0</v>
      </c>
    </row>
    <row r="403" spans="1:17" x14ac:dyDescent="0.35">
      <c r="A403" s="37" t="s">
        <v>1177</v>
      </c>
      <c r="B403" s="51">
        <v>0</v>
      </c>
      <c r="C403" s="51">
        <v>0</v>
      </c>
      <c r="D403" s="51">
        <v>0</v>
      </c>
      <c r="E403" s="51">
        <v>0</v>
      </c>
      <c r="F403" s="51">
        <v>0</v>
      </c>
      <c r="G403" s="51">
        <v>0</v>
      </c>
      <c r="H403" s="87">
        <v>0</v>
      </c>
      <c r="I403" s="19">
        <f t="shared" si="156"/>
        <v>0</v>
      </c>
      <c r="J403" s="19">
        <v>0</v>
      </c>
      <c r="K403" s="19">
        <v>0</v>
      </c>
      <c r="L403" s="86">
        <v>0</v>
      </c>
      <c r="M403" s="37">
        <v>0</v>
      </c>
      <c r="N403" s="40">
        <v>0</v>
      </c>
      <c r="O403" s="86">
        <v>0</v>
      </c>
      <c r="P403" s="36">
        <v>0</v>
      </c>
      <c r="Q403" s="19">
        <f t="shared" si="157"/>
        <v>0</v>
      </c>
    </row>
    <row r="404" spans="1:17" x14ac:dyDescent="0.35">
      <c r="A404" s="37" t="s">
        <v>123</v>
      </c>
      <c r="B404" s="40">
        <v>1211</v>
      </c>
      <c r="C404" s="87">
        <v>1140</v>
      </c>
      <c r="D404" s="87">
        <v>1104</v>
      </c>
      <c r="E404" s="87">
        <v>1279</v>
      </c>
      <c r="F404" s="87">
        <v>1146</v>
      </c>
      <c r="G404" s="87">
        <v>1330</v>
      </c>
      <c r="H404" s="87">
        <v>1127</v>
      </c>
      <c r="I404" s="19">
        <f t="shared" si="156"/>
        <v>8337</v>
      </c>
      <c r="J404" s="86">
        <v>1110</v>
      </c>
      <c r="K404" s="86">
        <v>1196</v>
      </c>
      <c r="L404" s="86">
        <v>1158</v>
      </c>
      <c r="M404" s="86">
        <v>941</v>
      </c>
      <c r="N404" s="86">
        <v>1070</v>
      </c>
      <c r="O404" s="86">
        <v>1207</v>
      </c>
      <c r="P404" s="86">
        <v>1142</v>
      </c>
      <c r="Q404" s="19">
        <f t="shared" si="157"/>
        <v>7824</v>
      </c>
    </row>
    <row r="405" spans="1:17" x14ac:dyDescent="0.35">
      <c r="A405" s="54" t="s">
        <v>117</v>
      </c>
      <c r="B405" s="55">
        <f>SUM(B399:B404)</f>
        <v>3166</v>
      </c>
      <c r="C405" s="55">
        <f t="shared" ref="C405:H405" si="158">SUM(C399:C404)</f>
        <v>4049</v>
      </c>
      <c r="D405" s="55">
        <f t="shared" si="158"/>
        <v>3651</v>
      </c>
      <c r="E405" s="55">
        <f t="shared" si="158"/>
        <v>3938</v>
      </c>
      <c r="F405" s="55">
        <f t="shared" si="158"/>
        <v>3862</v>
      </c>
      <c r="G405" s="55">
        <f t="shared" si="158"/>
        <v>3941</v>
      </c>
      <c r="H405" s="55">
        <f t="shared" si="158"/>
        <v>3891</v>
      </c>
      <c r="I405" s="55">
        <f>SUM(I399:I404)</f>
        <v>26498</v>
      </c>
      <c r="J405" s="54">
        <f t="shared" ref="J405:Q405" si="159">SUM(J399:J404)</f>
        <v>3829</v>
      </c>
      <c r="K405" s="54">
        <f t="shared" si="159"/>
        <v>3810</v>
      </c>
      <c r="L405" s="54">
        <f t="shared" si="159"/>
        <v>3778</v>
      </c>
      <c r="M405" s="54">
        <f t="shared" si="159"/>
        <v>3546</v>
      </c>
      <c r="N405" s="55">
        <f t="shared" si="159"/>
        <v>3319</v>
      </c>
      <c r="O405" s="54">
        <f t="shared" si="159"/>
        <v>3881</v>
      </c>
      <c r="P405" s="55">
        <f t="shared" si="159"/>
        <v>3739</v>
      </c>
      <c r="Q405" s="55">
        <f t="shared" si="159"/>
        <v>25902</v>
      </c>
    </row>
    <row r="406" spans="1:17" x14ac:dyDescent="0.35">
      <c r="A406" s="21"/>
      <c r="B406" s="67">
        <f>B405+B398+B392</f>
        <v>5492</v>
      </c>
      <c r="C406" s="67">
        <f t="shared" ref="C406:H406" si="160">C405+C398+C392</f>
        <v>6766</v>
      </c>
      <c r="D406" s="67">
        <f t="shared" si="160"/>
        <v>6361</v>
      </c>
      <c r="E406" s="67">
        <f t="shared" si="160"/>
        <v>6466</v>
      </c>
      <c r="F406" s="67">
        <f t="shared" si="160"/>
        <v>9687</v>
      </c>
      <c r="G406" s="67">
        <f t="shared" si="160"/>
        <v>10049</v>
      </c>
      <c r="H406" s="67">
        <f t="shared" si="160"/>
        <v>6615</v>
      </c>
      <c r="I406" s="67">
        <f t="shared" ref="I406:Q406" si="161">I392+I398+I405</f>
        <v>51220</v>
      </c>
      <c r="J406" s="21">
        <f t="shared" si="161"/>
        <v>6176</v>
      </c>
      <c r="K406" s="21">
        <f t="shared" si="161"/>
        <v>12622</v>
      </c>
      <c r="L406" s="21">
        <f t="shared" si="161"/>
        <v>5804</v>
      </c>
      <c r="M406" s="21">
        <f t="shared" si="161"/>
        <v>6998</v>
      </c>
      <c r="N406" s="67">
        <f t="shared" si="161"/>
        <v>5309</v>
      </c>
      <c r="O406" s="21">
        <f t="shared" si="161"/>
        <v>7277</v>
      </c>
      <c r="P406" s="21">
        <f t="shared" si="161"/>
        <v>6191</v>
      </c>
      <c r="Q406" s="67">
        <f t="shared" si="161"/>
        <v>50377</v>
      </c>
    </row>
    <row r="407" spans="1:17" x14ac:dyDescent="0.35">
      <c r="A407" s="21"/>
      <c r="B407" s="67">
        <f>production!B371</f>
        <v>153</v>
      </c>
      <c r="C407" s="67">
        <f>production!C371</f>
        <v>209</v>
      </c>
      <c r="D407" s="67">
        <f>production!D371</f>
        <v>241</v>
      </c>
      <c r="E407" s="67">
        <f>production!E371</f>
        <v>275</v>
      </c>
      <c r="F407" s="67">
        <f>production!F371</f>
        <v>195</v>
      </c>
      <c r="G407" s="67">
        <f>production!G371</f>
        <v>221</v>
      </c>
      <c r="H407" s="67">
        <f>production!H371</f>
        <v>211</v>
      </c>
      <c r="I407" s="67">
        <f>SUM(B407:H407)</f>
        <v>1505</v>
      </c>
      <c r="J407" s="67">
        <f>production!J373</f>
        <v>110</v>
      </c>
      <c r="K407" s="67">
        <f>production!K373</f>
        <v>0</v>
      </c>
      <c r="L407" s="67">
        <f>production!L373</f>
        <v>0</v>
      </c>
      <c r="M407" s="67">
        <f>production!M373</f>
        <v>250</v>
      </c>
      <c r="N407" s="67">
        <f>production!N373</f>
        <v>260</v>
      </c>
      <c r="O407" s="67">
        <f>production!O373</f>
        <v>300</v>
      </c>
      <c r="P407" s="67">
        <f>production!P373</f>
        <v>305</v>
      </c>
      <c r="Q407" s="67">
        <f>SUM(J407:P407)</f>
        <v>1225</v>
      </c>
    </row>
    <row r="408" spans="1:17" x14ac:dyDescent="0.35">
      <c r="A408" s="21"/>
      <c r="B408" s="21">
        <f t="shared" ref="B408:Q408" si="162">B407-B406</f>
        <v>-5339</v>
      </c>
      <c r="C408" s="21">
        <f t="shared" si="162"/>
        <v>-6557</v>
      </c>
      <c r="D408" s="21">
        <f t="shared" si="162"/>
        <v>-6120</v>
      </c>
      <c r="E408" s="21">
        <f t="shared" si="162"/>
        <v>-6191</v>
      </c>
      <c r="F408" s="21">
        <f t="shared" si="162"/>
        <v>-9492</v>
      </c>
      <c r="G408" s="67">
        <f t="shared" si="162"/>
        <v>-9828</v>
      </c>
      <c r="H408" s="21">
        <f t="shared" si="162"/>
        <v>-6404</v>
      </c>
      <c r="I408" s="67">
        <f t="shared" si="162"/>
        <v>-49715</v>
      </c>
      <c r="J408" s="21">
        <f t="shared" si="162"/>
        <v>-6066</v>
      </c>
      <c r="K408" s="21">
        <f t="shared" si="162"/>
        <v>-12622</v>
      </c>
      <c r="L408" s="21">
        <f t="shared" si="162"/>
        <v>-5804</v>
      </c>
      <c r="M408" s="21">
        <f t="shared" si="162"/>
        <v>-6748</v>
      </c>
      <c r="N408" s="21">
        <f t="shared" si="162"/>
        <v>-5049</v>
      </c>
      <c r="O408" s="21">
        <f t="shared" si="162"/>
        <v>-6977</v>
      </c>
      <c r="P408" s="21">
        <f t="shared" si="162"/>
        <v>-5886</v>
      </c>
      <c r="Q408" s="21">
        <f t="shared" si="162"/>
        <v>-49152</v>
      </c>
    </row>
    <row r="410" spans="1:17" ht="15.5" x14ac:dyDescent="0.35">
      <c r="A410" s="33" t="s">
        <v>1</v>
      </c>
      <c r="B410" s="64" t="s">
        <v>1260</v>
      </c>
      <c r="C410" s="64" t="s">
        <v>1261</v>
      </c>
      <c r="D410" s="64" t="s">
        <v>1262</v>
      </c>
      <c r="E410" s="64" t="s">
        <v>1263</v>
      </c>
      <c r="F410" s="64" t="s">
        <v>1264</v>
      </c>
      <c r="G410" s="64" t="s">
        <v>1265</v>
      </c>
      <c r="H410" s="64" t="s">
        <v>1267</v>
      </c>
      <c r="I410" s="65" t="s">
        <v>1266</v>
      </c>
      <c r="J410" s="64" t="s">
        <v>1268</v>
      </c>
      <c r="K410" s="64" t="s">
        <v>1269</v>
      </c>
      <c r="L410" s="64" t="s">
        <v>1270</v>
      </c>
      <c r="M410" s="64" t="s">
        <v>1271</v>
      </c>
      <c r="N410" s="64" t="s">
        <v>1274</v>
      </c>
      <c r="O410" s="64" t="s">
        <v>1275</v>
      </c>
      <c r="P410" s="64" t="s">
        <v>1287</v>
      </c>
      <c r="Q410" s="65" t="s">
        <v>1272</v>
      </c>
    </row>
    <row r="411" spans="1:17" x14ac:dyDescent="0.35">
      <c r="A411" s="37" t="s">
        <v>2</v>
      </c>
      <c r="B411" s="19">
        <v>153</v>
      </c>
      <c r="C411" s="19">
        <v>209</v>
      </c>
      <c r="D411" s="23">
        <v>241</v>
      </c>
      <c r="E411" s="36">
        <v>275</v>
      </c>
      <c r="F411" s="19">
        <v>195</v>
      </c>
      <c r="G411" s="36">
        <v>221</v>
      </c>
      <c r="H411" s="36">
        <v>211</v>
      </c>
      <c r="I411" s="19">
        <f>SUM(B411:H411)</f>
        <v>1505</v>
      </c>
      <c r="J411" s="37">
        <v>298</v>
      </c>
      <c r="K411" s="19">
        <v>350</v>
      </c>
      <c r="L411" s="19">
        <v>309</v>
      </c>
      <c r="M411" s="36">
        <v>199</v>
      </c>
      <c r="N411" s="36">
        <v>183</v>
      </c>
      <c r="O411" s="19">
        <v>220</v>
      </c>
      <c r="P411" s="36">
        <v>236</v>
      </c>
      <c r="Q411" s="19">
        <f>SUM(J411:P411)</f>
        <v>1795</v>
      </c>
    </row>
    <row r="412" spans="1:17" x14ac:dyDescent="0.35">
      <c r="A412" s="37" t="s">
        <v>121</v>
      </c>
      <c r="B412" s="19">
        <v>0</v>
      </c>
      <c r="C412" s="19">
        <v>0</v>
      </c>
      <c r="D412" s="36">
        <v>0</v>
      </c>
      <c r="E412" s="19">
        <v>0</v>
      </c>
      <c r="F412" s="19">
        <v>0</v>
      </c>
      <c r="G412" s="36">
        <v>0</v>
      </c>
      <c r="H412" s="36">
        <v>0</v>
      </c>
      <c r="I412" s="19">
        <f>SUM(B412:H412)</f>
        <v>0</v>
      </c>
      <c r="J412" s="36">
        <v>0</v>
      </c>
      <c r="K412" s="19">
        <v>0</v>
      </c>
      <c r="L412" s="19">
        <v>0</v>
      </c>
      <c r="M412" s="36">
        <v>0</v>
      </c>
      <c r="N412" s="19">
        <v>0</v>
      </c>
      <c r="O412" s="19">
        <v>0</v>
      </c>
      <c r="P412" s="36">
        <v>0</v>
      </c>
      <c r="Q412" s="19">
        <f>SUM(J412:P412)</f>
        <v>0</v>
      </c>
    </row>
    <row r="413" spans="1:17" x14ac:dyDescent="0.35">
      <c r="A413" s="37" t="s">
        <v>100</v>
      </c>
      <c r="B413" s="19">
        <v>310</v>
      </c>
      <c r="C413" s="19">
        <v>260</v>
      </c>
      <c r="D413" s="19">
        <v>140</v>
      </c>
      <c r="E413" s="19">
        <v>190</v>
      </c>
      <c r="F413" s="19">
        <v>277</v>
      </c>
      <c r="G413" s="19">
        <v>300</v>
      </c>
      <c r="H413" s="19">
        <v>270</v>
      </c>
      <c r="I413" s="19">
        <f>SUM(B413:H413)</f>
        <v>1747</v>
      </c>
      <c r="J413" s="23">
        <v>110</v>
      </c>
      <c r="K413" s="37">
        <v>0</v>
      </c>
      <c r="L413" s="19">
        <v>0</v>
      </c>
      <c r="M413" s="19">
        <v>250</v>
      </c>
      <c r="N413" s="19">
        <v>260</v>
      </c>
      <c r="O413" s="19">
        <v>300</v>
      </c>
      <c r="P413" s="19">
        <v>305</v>
      </c>
      <c r="Q413" s="19">
        <f>SUM(J413:P413)</f>
        <v>1225</v>
      </c>
    </row>
    <row r="414" spans="1:17" x14ac:dyDescent="0.35">
      <c r="A414" s="37" t="s">
        <v>115</v>
      </c>
      <c r="B414" s="19">
        <v>0</v>
      </c>
      <c r="C414" s="19">
        <v>0</v>
      </c>
      <c r="D414" s="19">
        <v>0</v>
      </c>
      <c r="E414" s="19">
        <v>0</v>
      </c>
      <c r="F414" s="19">
        <v>0</v>
      </c>
      <c r="G414" s="19">
        <v>0</v>
      </c>
      <c r="H414" s="19">
        <v>156</v>
      </c>
      <c r="I414" s="19">
        <v>0</v>
      </c>
      <c r="J414" s="19">
        <v>0</v>
      </c>
      <c r="K414" s="19">
        <v>0</v>
      </c>
      <c r="L414" s="19">
        <v>0</v>
      </c>
      <c r="M414" s="19">
        <v>0</v>
      </c>
      <c r="N414" s="19">
        <v>0</v>
      </c>
      <c r="O414" s="19">
        <v>0</v>
      </c>
      <c r="P414" s="19">
        <v>0</v>
      </c>
      <c r="Q414" s="19">
        <f>SUM(J414:P414)</f>
        <v>0</v>
      </c>
    </row>
    <row r="415" spans="1:17" x14ac:dyDescent="0.35">
      <c r="A415" s="37" t="s">
        <v>125</v>
      </c>
      <c r="B415" s="19">
        <v>0</v>
      </c>
      <c r="C415" s="19">
        <v>6005</v>
      </c>
      <c r="D415" s="19">
        <v>1735</v>
      </c>
      <c r="E415" s="19">
        <v>2796</v>
      </c>
      <c r="F415" s="19">
        <v>1797</v>
      </c>
      <c r="G415" s="19">
        <v>637</v>
      </c>
      <c r="H415" s="19">
        <v>2193</v>
      </c>
      <c r="I415" s="19">
        <f>SUM(B415:H415)</f>
        <v>15163</v>
      </c>
      <c r="J415" s="19">
        <v>2040</v>
      </c>
      <c r="K415" s="19">
        <v>2479</v>
      </c>
      <c r="L415" s="19">
        <v>0</v>
      </c>
      <c r="M415" s="19">
        <v>6237</v>
      </c>
      <c r="N415" s="19">
        <v>481</v>
      </c>
      <c r="O415" s="19">
        <v>1694</v>
      </c>
      <c r="P415" s="19">
        <v>2364</v>
      </c>
      <c r="Q415" s="19">
        <f>SUM(J415:P415)</f>
        <v>15295</v>
      </c>
    </row>
    <row r="416" spans="1:17" x14ac:dyDescent="0.35">
      <c r="A416" s="58" t="s">
        <v>119</v>
      </c>
      <c r="B416" s="58">
        <f>SUM(B411:B415)</f>
        <v>463</v>
      </c>
      <c r="C416" s="58">
        <f t="shared" ref="C416:I416" si="163">SUM(C411:C415)</f>
        <v>6474</v>
      </c>
      <c r="D416" s="58">
        <f t="shared" si="163"/>
        <v>2116</v>
      </c>
      <c r="E416" s="58">
        <f t="shared" si="163"/>
        <v>3261</v>
      </c>
      <c r="F416" s="58">
        <f t="shared" si="163"/>
        <v>2269</v>
      </c>
      <c r="G416" s="58">
        <f t="shared" si="163"/>
        <v>1158</v>
      </c>
      <c r="H416" s="58">
        <f t="shared" si="163"/>
        <v>2830</v>
      </c>
      <c r="I416" s="58">
        <f t="shared" si="163"/>
        <v>18415</v>
      </c>
      <c r="J416" s="58">
        <f>SUM(J411:J415)</f>
        <v>2448</v>
      </c>
      <c r="K416" s="58">
        <f t="shared" ref="K416:Q416" si="164">SUM(K411:K415)</f>
        <v>2829</v>
      </c>
      <c r="L416" s="58">
        <f t="shared" si="164"/>
        <v>309</v>
      </c>
      <c r="M416" s="58">
        <f t="shared" si="164"/>
        <v>6686</v>
      </c>
      <c r="N416" s="58">
        <f t="shared" si="164"/>
        <v>924</v>
      </c>
      <c r="O416" s="58">
        <f t="shared" si="164"/>
        <v>2214</v>
      </c>
      <c r="P416" s="58">
        <f t="shared" si="164"/>
        <v>2905</v>
      </c>
      <c r="Q416" s="58">
        <f t="shared" si="164"/>
        <v>18315</v>
      </c>
    </row>
    <row r="417" spans="1:17" x14ac:dyDescent="0.35">
      <c r="A417" s="37" t="s">
        <v>122</v>
      </c>
      <c r="B417" s="84">
        <v>1768</v>
      </c>
      <c r="C417" s="84">
        <v>1516</v>
      </c>
      <c r="D417" s="19">
        <v>1477</v>
      </c>
      <c r="E417" s="84">
        <v>1372</v>
      </c>
      <c r="F417" s="84">
        <v>1632</v>
      </c>
      <c r="G417" s="19">
        <v>1579</v>
      </c>
      <c r="H417" s="19">
        <v>1002</v>
      </c>
      <c r="I417" s="43">
        <f>SUM(B417:H417)</f>
        <v>10346</v>
      </c>
      <c r="J417" s="61">
        <v>889</v>
      </c>
      <c r="K417" s="61">
        <v>1583</v>
      </c>
      <c r="L417" s="84">
        <v>1216</v>
      </c>
      <c r="M417" s="19">
        <v>1523</v>
      </c>
      <c r="N417" s="84">
        <v>1160</v>
      </c>
      <c r="O417" s="84">
        <v>1251</v>
      </c>
      <c r="P417" s="19">
        <v>1246</v>
      </c>
      <c r="Q417" s="88">
        <f>SUM(J417:P417)</f>
        <v>8868</v>
      </c>
    </row>
    <row r="418" spans="1:17" x14ac:dyDescent="0.35">
      <c r="A418" s="37" t="s">
        <v>112</v>
      </c>
      <c r="B418" s="36">
        <v>0</v>
      </c>
      <c r="C418" s="36">
        <v>0</v>
      </c>
      <c r="D418" s="36">
        <v>0</v>
      </c>
      <c r="E418" s="36">
        <v>0</v>
      </c>
      <c r="F418" s="36">
        <v>0</v>
      </c>
      <c r="G418" s="36">
        <v>0</v>
      </c>
      <c r="H418" s="36">
        <v>0</v>
      </c>
      <c r="I418" s="43">
        <f>SUM(B418:H418)</f>
        <v>0</v>
      </c>
      <c r="J418" s="36">
        <v>0</v>
      </c>
      <c r="K418" s="36">
        <v>0</v>
      </c>
      <c r="L418" s="86">
        <v>0</v>
      </c>
      <c r="M418" s="36">
        <v>0</v>
      </c>
      <c r="N418" s="36">
        <v>0</v>
      </c>
      <c r="O418" s="86">
        <v>0</v>
      </c>
      <c r="P418" s="36">
        <v>0</v>
      </c>
      <c r="Q418" s="88">
        <f>SUM(J418:P418)</f>
        <v>0</v>
      </c>
    </row>
    <row r="419" spans="1:17" x14ac:dyDescent="0.35">
      <c r="A419" s="37" t="s">
        <v>116</v>
      </c>
      <c r="B419" s="36">
        <v>0</v>
      </c>
      <c r="C419" s="36">
        <v>0</v>
      </c>
      <c r="D419" s="36">
        <v>0</v>
      </c>
      <c r="E419" s="36">
        <v>0</v>
      </c>
      <c r="F419" s="36">
        <v>0</v>
      </c>
      <c r="G419" s="63">
        <v>0</v>
      </c>
      <c r="H419" s="36">
        <v>98</v>
      </c>
      <c r="I419" s="43">
        <f>SUM(B419:H419)</f>
        <v>98</v>
      </c>
      <c r="J419" s="86">
        <v>0</v>
      </c>
      <c r="K419" s="86">
        <v>0</v>
      </c>
      <c r="L419" s="86">
        <v>0</v>
      </c>
      <c r="M419" s="86">
        <v>0</v>
      </c>
      <c r="N419" s="86">
        <v>0</v>
      </c>
      <c r="O419" s="86">
        <v>0</v>
      </c>
      <c r="P419" s="36">
        <v>85</v>
      </c>
      <c r="Q419" s="88">
        <f>SUM(J419:P419)</f>
        <v>85</v>
      </c>
    </row>
    <row r="420" spans="1:17" x14ac:dyDescent="0.35">
      <c r="A420" s="37" t="s">
        <v>124</v>
      </c>
      <c r="B420" s="36">
        <v>0</v>
      </c>
      <c r="C420" s="36">
        <v>0</v>
      </c>
      <c r="D420" s="36">
        <v>0</v>
      </c>
      <c r="E420" s="36">
        <v>0</v>
      </c>
      <c r="F420" s="36">
        <v>0</v>
      </c>
      <c r="G420" s="63">
        <v>0</v>
      </c>
      <c r="H420" s="36">
        <v>45</v>
      </c>
      <c r="I420" s="43">
        <f>SUM(B420:H420)</f>
        <v>45</v>
      </c>
      <c r="J420" s="86">
        <v>0</v>
      </c>
      <c r="K420" s="86">
        <v>0</v>
      </c>
      <c r="L420" s="86">
        <v>0</v>
      </c>
      <c r="M420" s="86">
        <v>0</v>
      </c>
      <c r="N420" s="86">
        <v>0</v>
      </c>
      <c r="O420" s="86">
        <v>0</v>
      </c>
      <c r="P420" s="36">
        <v>92</v>
      </c>
      <c r="Q420" s="88">
        <f>SUM(J420:P420)</f>
        <v>92</v>
      </c>
    </row>
    <row r="421" spans="1:17" x14ac:dyDescent="0.35">
      <c r="A421" s="37" t="s">
        <v>1175</v>
      </c>
      <c r="B421" s="36">
        <v>0</v>
      </c>
      <c r="C421" s="36">
        <v>0</v>
      </c>
      <c r="D421" s="36">
        <v>0</v>
      </c>
      <c r="E421" s="36">
        <v>0</v>
      </c>
      <c r="F421" s="36">
        <v>0</v>
      </c>
      <c r="G421" s="36">
        <v>0</v>
      </c>
      <c r="H421" s="36">
        <v>0</v>
      </c>
      <c r="I421" s="43">
        <f>SUM(B421:H421)</f>
        <v>0</v>
      </c>
      <c r="J421" s="86">
        <v>0</v>
      </c>
      <c r="K421" s="86">
        <v>0</v>
      </c>
      <c r="L421" s="86">
        <v>0</v>
      </c>
      <c r="M421" s="86">
        <v>0</v>
      </c>
      <c r="N421" s="86">
        <v>0</v>
      </c>
      <c r="O421" s="86">
        <v>0</v>
      </c>
      <c r="P421" s="36">
        <v>0</v>
      </c>
      <c r="Q421" s="88">
        <f>SUM(J421:P421)</f>
        <v>0</v>
      </c>
    </row>
    <row r="422" spans="1:17" x14ac:dyDescent="0.35">
      <c r="A422" s="46" t="s">
        <v>118</v>
      </c>
      <c r="B422" s="89">
        <f>SUM(B417:B421)</f>
        <v>1768</v>
      </c>
      <c r="C422" s="89">
        <f t="shared" ref="C422:H422" si="165">SUM(C417:C421)</f>
        <v>1516</v>
      </c>
      <c r="D422" s="89">
        <f t="shared" si="165"/>
        <v>1477</v>
      </c>
      <c r="E422" s="89">
        <f t="shared" si="165"/>
        <v>1372</v>
      </c>
      <c r="F422" s="89">
        <f t="shared" si="165"/>
        <v>1632</v>
      </c>
      <c r="G422" s="89">
        <f t="shared" si="165"/>
        <v>1579</v>
      </c>
      <c r="H422" s="89">
        <f t="shared" si="165"/>
        <v>1145</v>
      </c>
      <c r="I422" s="46">
        <f>SUM(I417:I421)</f>
        <v>10489</v>
      </c>
      <c r="J422" s="46">
        <f>SUM(J417:J420)</f>
        <v>889</v>
      </c>
      <c r="K422" s="46">
        <f>SUM(K417:K420)</f>
        <v>1583</v>
      </c>
      <c r="L422" s="46">
        <f>SUM(L417:L421)</f>
        <v>1216</v>
      </c>
      <c r="M422" s="46">
        <f>SUM(M417:M420)</f>
        <v>1523</v>
      </c>
      <c r="N422" s="46">
        <f>SUM(N417:N420)</f>
        <v>1160</v>
      </c>
      <c r="O422" s="46">
        <f>SUM(O417:O421)</f>
        <v>1251</v>
      </c>
      <c r="P422" s="46">
        <f>SUM(P417:P421)</f>
        <v>1423</v>
      </c>
      <c r="Q422" s="46">
        <f>SUM(Q417:Q420)</f>
        <v>9045</v>
      </c>
    </row>
    <row r="423" spans="1:17" x14ac:dyDescent="0.35">
      <c r="A423" s="37" t="s">
        <v>99</v>
      </c>
      <c r="B423" s="19">
        <v>142</v>
      </c>
      <c r="C423" s="19">
        <v>251</v>
      </c>
      <c r="D423" s="23">
        <v>89</v>
      </c>
      <c r="E423" s="36">
        <v>189</v>
      </c>
      <c r="F423" s="19">
        <v>229</v>
      </c>
      <c r="G423" s="36">
        <v>201</v>
      </c>
      <c r="H423" s="36">
        <v>199</v>
      </c>
      <c r="I423" s="19">
        <f t="shared" ref="I423:I428" si="166">SUM(B423:H423)</f>
        <v>1300</v>
      </c>
      <c r="J423" s="42">
        <v>215</v>
      </c>
      <c r="K423" s="47">
        <v>195</v>
      </c>
      <c r="L423" s="19">
        <v>189</v>
      </c>
      <c r="M423" s="36">
        <v>175</v>
      </c>
      <c r="N423" s="19">
        <v>120</v>
      </c>
      <c r="O423" s="19">
        <v>206</v>
      </c>
      <c r="P423" s="36">
        <v>236</v>
      </c>
      <c r="Q423" s="19">
        <f t="shared" ref="Q423:Q428" si="167">SUM(J423:P423)</f>
        <v>1336</v>
      </c>
    </row>
    <row r="424" spans="1:17" x14ac:dyDescent="0.35">
      <c r="A424" s="37" t="s">
        <v>7</v>
      </c>
      <c r="B424" s="19">
        <v>1666</v>
      </c>
      <c r="C424" s="19">
        <v>1603</v>
      </c>
      <c r="D424" s="19">
        <v>1548</v>
      </c>
      <c r="E424" s="19">
        <v>1489</v>
      </c>
      <c r="F424" s="19">
        <v>1691</v>
      </c>
      <c r="G424" s="86">
        <v>1676</v>
      </c>
      <c r="H424" s="86">
        <v>1147</v>
      </c>
      <c r="I424" s="19">
        <f t="shared" si="166"/>
        <v>10820</v>
      </c>
      <c r="J424" s="50">
        <v>1696</v>
      </c>
      <c r="K424" s="19">
        <v>1697</v>
      </c>
      <c r="L424" s="19">
        <v>1641</v>
      </c>
      <c r="M424" s="86">
        <v>1602</v>
      </c>
      <c r="N424" s="23">
        <v>1682</v>
      </c>
      <c r="O424" s="19">
        <v>1674</v>
      </c>
      <c r="P424" s="86">
        <v>1663</v>
      </c>
      <c r="Q424" s="19">
        <f t="shared" si="167"/>
        <v>11655</v>
      </c>
    </row>
    <row r="425" spans="1:17" x14ac:dyDescent="0.35">
      <c r="A425" s="37" t="s">
        <v>103</v>
      </c>
      <c r="B425" s="51">
        <v>819</v>
      </c>
      <c r="C425" s="51">
        <v>705</v>
      </c>
      <c r="D425" s="51">
        <v>740</v>
      </c>
      <c r="E425" s="51">
        <v>726</v>
      </c>
      <c r="F425" s="52">
        <v>762</v>
      </c>
      <c r="G425" s="87">
        <v>768</v>
      </c>
      <c r="H425" s="87">
        <v>754</v>
      </c>
      <c r="I425" s="19">
        <f t="shared" si="166"/>
        <v>5274</v>
      </c>
      <c r="J425" s="19">
        <v>710</v>
      </c>
      <c r="K425" s="19">
        <v>756</v>
      </c>
      <c r="L425" s="86">
        <v>719</v>
      </c>
      <c r="M425" s="37">
        <v>900</v>
      </c>
      <c r="N425" s="40">
        <v>622</v>
      </c>
      <c r="O425" s="86">
        <v>416</v>
      </c>
      <c r="P425" s="36">
        <v>656</v>
      </c>
      <c r="Q425" s="19">
        <f t="shared" si="167"/>
        <v>4779</v>
      </c>
    </row>
    <row r="426" spans="1:17" x14ac:dyDescent="0.35">
      <c r="A426" s="37" t="s">
        <v>1178</v>
      </c>
      <c r="B426" s="51">
        <v>0</v>
      </c>
      <c r="C426" s="51">
        <v>0</v>
      </c>
      <c r="D426" s="51">
        <v>0</v>
      </c>
      <c r="E426" s="51">
        <v>0</v>
      </c>
      <c r="F426" s="52">
        <v>0</v>
      </c>
      <c r="G426" s="87">
        <v>0</v>
      </c>
      <c r="H426" s="87">
        <v>0</v>
      </c>
      <c r="I426" s="19">
        <f t="shared" si="166"/>
        <v>0</v>
      </c>
      <c r="J426" s="19">
        <v>0</v>
      </c>
      <c r="K426" s="19">
        <v>0</v>
      </c>
      <c r="L426" s="86">
        <v>0</v>
      </c>
      <c r="M426" s="37">
        <v>0</v>
      </c>
      <c r="N426" s="40">
        <v>0</v>
      </c>
      <c r="O426" s="86">
        <v>0</v>
      </c>
      <c r="P426" s="36">
        <v>0</v>
      </c>
      <c r="Q426" s="19">
        <f t="shared" si="167"/>
        <v>0</v>
      </c>
    </row>
    <row r="427" spans="1:17" x14ac:dyDescent="0.35">
      <c r="A427" s="37" t="s">
        <v>1177</v>
      </c>
      <c r="B427" s="51">
        <v>0</v>
      </c>
      <c r="C427" s="51">
        <v>0</v>
      </c>
      <c r="D427" s="51">
        <v>0</v>
      </c>
      <c r="E427" s="51">
        <v>0</v>
      </c>
      <c r="F427" s="51">
        <v>0</v>
      </c>
      <c r="G427" s="51">
        <v>0</v>
      </c>
      <c r="H427" s="87">
        <v>0</v>
      </c>
      <c r="I427" s="19">
        <f t="shared" si="166"/>
        <v>0</v>
      </c>
      <c r="J427" s="19">
        <v>0</v>
      </c>
      <c r="K427" s="19">
        <v>0</v>
      </c>
      <c r="L427" s="86">
        <v>0</v>
      </c>
      <c r="M427" s="37">
        <v>0</v>
      </c>
      <c r="N427" s="40">
        <v>0</v>
      </c>
      <c r="O427" s="86">
        <v>0</v>
      </c>
      <c r="P427" s="36">
        <v>0</v>
      </c>
      <c r="Q427" s="19">
        <f t="shared" si="167"/>
        <v>0</v>
      </c>
    </row>
    <row r="428" spans="1:17" x14ac:dyDescent="0.35">
      <c r="A428" s="37" t="s">
        <v>123</v>
      </c>
      <c r="B428" s="40">
        <v>1162</v>
      </c>
      <c r="C428" s="87">
        <v>1048</v>
      </c>
      <c r="D428" s="87">
        <v>1035</v>
      </c>
      <c r="E428" s="87">
        <v>1106</v>
      </c>
      <c r="F428" s="87">
        <v>1201</v>
      </c>
      <c r="G428" s="87">
        <v>1168</v>
      </c>
      <c r="H428" s="87">
        <v>1103</v>
      </c>
      <c r="I428" s="19">
        <f t="shared" si="166"/>
        <v>7823</v>
      </c>
      <c r="J428" s="86">
        <v>1153</v>
      </c>
      <c r="K428" s="86">
        <v>1177</v>
      </c>
      <c r="L428" s="86">
        <v>1068</v>
      </c>
      <c r="M428" s="86">
        <v>1015</v>
      </c>
      <c r="N428" s="86">
        <v>1034</v>
      </c>
      <c r="O428" s="86">
        <v>1039</v>
      </c>
      <c r="P428" s="86">
        <v>1069</v>
      </c>
      <c r="Q428" s="19">
        <f t="shared" si="167"/>
        <v>7555</v>
      </c>
    </row>
    <row r="429" spans="1:17" x14ac:dyDescent="0.35">
      <c r="A429" s="54" t="s">
        <v>117</v>
      </c>
      <c r="B429" s="55">
        <f>SUM(B423:B428)</f>
        <v>3789</v>
      </c>
      <c r="C429" s="55">
        <f t="shared" ref="C429:H429" si="168">SUM(C423:C428)</f>
        <v>3607</v>
      </c>
      <c r="D429" s="55">
        <f t="shared" si="168"/>
        <v>3412</v>
      </c>
      <c r="E429" s="55">
        <f t="shared" si="168"/>
        <v>3510</v>
      </c>
      <c r="F429" s="55">
        <f t="shared" si="168"/>
        <v>3883</v>
      </c>
      <c r="G429" s="55">
        <f t="shared" si="168"/>
        <v>3813</v>
      </c>
      <c r="H429" s="55">
        <f t="shared" si="168"/>
        <v>3203</v>
      </c>
      <c r="I429" s="55">
        <f>SUM(I423:I428)</f>
        <v>25217</v>
      </c>
      <c r="J429" s="54">
        <f t="shared" ref="J429:Q429" si="169">SUM(J423:J428)</f>
        <v>3774</v>
      </c>
      <c r="K429" s="54">
        <f t="shared" si="169"/>
        <v>3825</v>
      </c>
      <c r="L429" s="54">
        <f t="shared" si="169"/>
        <v>3617</v>
      </c>
      <c r="M429" s="54">
        <f t="shared" si="169"/>
        <v>3692</v>
      </c>
      <c r="N429" s="55">
        <f t="shared" si="169"/>
        <v>3458</v>
      </c>
      <c r="O429" s="54">
        <f t="shared" si="169"/>
        <v>3335</v>
      </c>
      <c r="P429" s="55">
        <f t="shared" si="169"/>
        <v>3624</v>
      </c>
      <c r="Q429" s="55">
        <f t="shared" si="169"/>
        <v>25325</v>
      </c>
    </row>
    <row r="430" spans="1:17" x14ac:dyDescent="0.35">
      <c r="A430" s="21"/>
      <c r="B430" s="67">
        <f>B429+B422+B416</f>
        <v>6020</v>
      </c>
      <c r="C430" s="67">
        <f t="shared" ref="C430:H430" si="170">C429+C422+C416</f>
        <v>11597</v>
      </c>
      <c r="D430" s="67">
        <f t="shared" si="170"/>
        <v>7005</v>
      </c>
      <c r="E430" s="67">
        <f t="shared" si="170"/>
        <v>8143</v>
      </c>
      <c r="F430" s="67">
        <f t="shared" si="170"/>
        <v>7784</v>
      </c>
      <c r="G430" s="67">
        <f t="shared" si="170"/>
        <v>6550</v>
      </c>
      <c r="H430" s="67">
        <f t="shared" si="170"/>
        <v>7178</v>
      </c>
      <c r="I430" s="67">
        <f t="shared" ref="I430:Q430" si="171">I416+I422+I429</f>
        <v>54121</v>
      </c>
      <c r="J430" s="21">
        <f t="shared" si="171"/>
        <v>7111</v>
      </c>
      <c r="K430" s="21">
        <f t="shared" si="171"/>
        <v>8237</v>
      </c>
      <c r="L430" s="21">
        <f t="shared" si="171"/>
        <v>5142</v>
      </c>
      <c r="M430" s="21">
        <f t="shared" si="171"/>
        <v>11901</v>
      </c>
      <c r="N430" s="67">
        <f t="shared" si="171"/>
        <v>5542</v>
      </c>
      <c r="O430" s="21">
        <f t="shared" si="171"/>
        <v>6800</v>
      </c>
      <c r="P430" s="21">
        <f t="shared" si="171"/>
        <v>7952</v>
      </c>
      <c r="Q430" s="67">
        <f t="shared" si="171"/>
        <v>52685</v>
      </c>
    </row>
    <row r="431" spans="1:17" x14ac:dyDescent="0.35">
      <c r="A431" s="21"/>
      <c r="B431" s="67">
        <f>production!B395</f>
        <v>288</v>
      </c>
      <c r="C431" s="67">
        <f>production!C395</f>
        <v>277</v>
      </c>
      <c r="D431" s="67">
        <f>production!D395</f>
        <v>248</v>
      </c>
      <c r="E431" s="67">
        <f>production!E395</f>
        <v>202</v>
      </c>
      <c r="F431" s="67">
        <f>production!F395</f>
        <v>0</v>
      </c>
      <c r="G431" s="67">
        <f>production!G395</f>
        <v>210</v>
      </c>
      <c r="H431" s="67">
        <f>production!H395</f>
        <v>214</v>
      </c>
      <c r="I431" s="67">
        <f>SUM(B431:H431)</f>
        <v>1439</v>
      </c>
      <c r="J431" s="67">
        <f>production!J397</f>
        <v>2415</v>
      </c>
      <c r="K431" s="67">
        <f>production!K397</f>
        <v>2590</v>
      </c>
      <c r="L431" s="67">
        <f>production!L397</f>
        <v>1909</v>
      </c>
      <c r="M431" s="67">
        <f>production!M397</f>
        <v>2158</v>
      </c>
      <c r="N431" s="67">
        <f>production!N397</f>
        <v>2034</v>
      </c>
      <c r="O431" s="67">
        <f>production!O397</f>
        <v>803</v>
      </c>
      <c r="P431" s="67">
        <f>production!P397</f>
        <v>0</v>
      </c>
      <c r="Q431" s="67">
        <f>SUM(J431:P431)</f>
        <v>11909</v>
      </c>
    </row>
    <row r="432" spans="1:17" x14ac:dyDescent="0.35">
      <c r="A432" s="21"/>
      <c r="B432" s="21">
        <f t="shared" ref="B432:Q432" si="172">B431-B430</f>
        <v>-5732</v>
      </c>
      <c r="C432" s="21">
        <f t="shared" si="172"/>
        <v>-11320</v>
      </c>
      <c r="D432" s="21">
        <f t="shared" si="172"/>
        <v>-6757</v>
      </c>
      <c r="E432" s="21">
        <f t="shared" si="172"/>
        <v>-7941</v>
      </c>
      <c r="F432" s="21">
        <f t="shared" si="172"/>
        <v>-7784</v>
      </c>
      <c r="G432" s="67">
        <f t="shared" si="172"/>
        <v>-6340</v>
      </c>
      <c r="H432" s="21">
        <f t="shared" si="172"/>
        <v>-6964</v>
      </c>
      <c r="I432" s="67">
        <f t="shared" si="172"/>
        <v>-52682</v>
      </c>
      <c r="J432" s="21">
        <f t="shared" si="172"/>
        <v>-4696</v>
      </c>
      <c r="K432" s="21">
        <f t="shared" si="172"/>
        <v>-5647</v>
      </c>
      <c r="L432" s="21">
        <f t="shared" si="172"/>
        <v>-3233</v>
      </c>
      <c r="M432" s="21">
        <f t="shared" si="172"/>
        <v>-9743</v>
      </c>
      <c r="N432" s="21">
        <f t="shared" si="172"/>
        <v>-3508</v>
      </c>
      <c r="O432" s="21">
        <f t="shared" si="172"/>
        <v>-5997</v>
      </c>
      <c r="P432" s="21">
        <f t="shared" si="172"/>
        <v>-7952</v>
      </c>
      <c r="Q432" s="21">
        <f t="shared" si="172"/>
        <v>-40776</v>
      </c>
    </row>
    <row r="434" spans="1:17" ht="15.5" x14ac:dyDescent="0.35">
      <c r="A434" s="33" t="s">
        <v>1</v>
      </c>
      <c r="B434" s="64" t="s">
        <v>1301</v>
      </c>
      <c r="C434" s="64" t="s">
        <v>1302</v>
      </c>
      <c r="D434" s="64" t="s">
        <v>1303</v>
      </c>
      <c r="E434" s="64" t="s">
        <v>1304</v>
      </c>
      <c r="F434" s="64" t="s">
        <v>1305</v>
      </c>
      <c r="G434" s="64" t="s">
        <v>1306</v>
      </c>
      <c r="H434" s="64" t="s">
        <v>1307</v>
      </c>
      <c r="I434" s="65" t="s">
        <v>1315</v>
      </c>
      <c r="J434" s="64" t="s">
        <v>1308</v>
      </c>
      <c r="K434" s="64" t="s">
        <v>1309</v>
      </c>
      <c r="L434" s="64" t="s">
        <v>1310</v>
      </c>
      <c r="M434" s="64" t="s">
        <v>1311</v>
      </c>
      <c r="N434" s="64" t="s">
        <v>1312</v>
      </c>
      <c r="O434" s="64" t="s">
        <v>1313</v>
      </c>
      <c r="P434" s="64" t="s">
        <v>1314</v>
      </c>
      <c r="Q434" s="65" t="s">
        <v>1317</v>
      </c>
    </row>
    <row r="435" spans="1:17" x14ac:dyDescent="0.35">
      <c r="A435" s="37" t="s">
        <v>2</v>
      </c>
      <c r="B435" s="19">
        <v>323</v>
      </c>
      <c r="C435" s="19">
        <v>235</v>
      </c>
      <c r="D435" s="23">
        <v>221</v>
      </c>
      <c r="E435" s="36">
        <v>235</v>
      </c>
      <c r="F435" s="19">
        <v>187</v>
      </c>
      <c r="G435" s="36">
        <v>211</v>
      </c>
      <c r="H435" s="36">
        <v>100</v>
      </c>
      <c r="I435" s="19">
        <f>SUM(B435:H435)</f>
        <v>1512</v>
      </c>
      <c r="J435" s="37">
        <v>316</v>
      </c>
      <c r="K435" s="19">
        <v>454</v>
      </c>
      <c r="L435" s="19">
        <v>225</v>
      </c>
      <c r="M435" s="36">
        <v>260</v>
      </c>
      <c r="N435" s="36">
        <v>336</v>
      </c>
      <c r="O435" s="19">
        <v>276</v>
      </c>
      <c r="P435" s="36">
        <v>286</v>
      </c>
      <c r="Q435" s="19">
        <f>SUM(J435:P435)</f>
        <v>2153</v>
      </c>
    </row>
    <row r="436" spans="1:17" x14ac:dyDescent="0.35">
      <c r="A436" s="37" t="s">
        <v>121</v>
      </c>
      <c r="B436" s="19">
        <v>0</v>
      </c>
      <c r="C436" s="19">
        <v>0</v>
      </c>
      <c r="D436" s="36">
        <v>0</v>
      </c>
      <c r="E436" s="19">
        <v>0</v>
      </c>
      <c r="F436" s="19">
        <v>0</v>
      </c>
      <c r="G436" s="36">
        <v>0</v>
      </c>
      <c r="H436" s="36">
        <v>0</v>
      </c>
      <c r="I436" s="19">
        <f>SUM(B436:H436)</f>
        <v>0</v>
      </c>
      <c r="J436" s="36">
        <v>0</v>
      </c>
      <c r="K436" s="19">
        <v>0</v>
      </c>
      <c r="L436" s="19">
        <v>0</v>
      </c>
      <c r="M436" s="36">
        <v>0</v>
      </c>
      <c r="N436" s="19">
        <v>0</v>
      </c>
      <c r="O436" s="19">
        <v>0</v>
      </c>
      <c r="P436" s="36">
        <v>0</v>
      </c>
      <c r="Q436" s="19">
        <f>SUM(J436:P436)</f>
        <v>0</v>
      </c>
    </row>
    <row r="437" spans="1:17" x14ac:dyDescent="0.35">
      <c r="A437" s="37" t="s">
        <v>100</v>
      </c>
      <c r="B437" s="19">
        <v>288</v>
      </c>
      <c r="C437" s="19">
        <v>277</v>
      </c>
      <c r="D437" s="19">
        <v>248</v>
      </c>
      <c r="E437" s="19">
        <v>202</v>
      </c>
      <c r="F437" s="19">
        <v>0</v>
      </c>
      <c r="G437" s="19">
        <v>210</v>
      </c>
      <c r="H437" s="19">
        <v>214</v>
      </c>
      <c r="I437" s="19">
        <f>SUM(B437:H437)</f>
        <v>1439</v>
      </c>
      <c r="J437" s="23">
        <v>221</v>
      </c>
      <c r="K437" s="37">
        <v>209</v>
      </c>
      <c r="L437" s="19">
        <v>201</v>
      </c>
      <c r="M437" s="19">
        <v>0</v>
      </c>
      <c r="N437" s="19">
        <v>200</v>
      </c>
      <c r="O437" s="19">
        <v>220</v>
      </c>
      <c r="P437" s="19">
        <v>215</v>
      </c>
      <c r="Q437" s="19">
        <f>SUM(J437:P437)</f>
        <v>1266</v>
      </c>
    </row>
    <row r="438" spans="1:17" x14ac:dyDescent="0.35">
      <c r="A438" s="37" t="s">
        <v>115</v>
      </c>
      <c r="B438" s="19">
        <v>0</v>
      </c>
      <c r="C438" s="19">
        <v>0</v>
      </c>
      <c r="D438" s="19">
        <v>0</v>
      </c>
      <c r="E438" s="19">
        <v>0</v>
      </c>
      <c r="F438" s="19">
        <v>0</v>
      </c>
      <c r="G438" s="19">
        <v>0</v>
      </c>
      <c r="H438" s="19">
        <v>237</v>
      </c>
      <c r="I438" s="19">
        <v>0</v>
      </c>
      <c r="J438" s="19">
        <v>0</v>
      </c>
      <c r="K438" s="19">
        <v>0</v>
      </c>
      <c r="L438" s="19">
        <v>0</v>
      </c>
      <c r="M438" s="19">
        <v>0</v>
      </c>
      <c r="N438" s="19">
        <v>0</v>
      </c>
      <c r="O438" s="19">
        <v>0</v>
      </c>
      <c r="P438" s="19">
        <v>262</v>
      </c>
      <c r="Q438" s="19">
        <f>SUM(J438:P438)</f>
        <v>262</v>
      </c>
    </row>
    <row r="439" spans="1:17" x14ac:dyDescent="0.35">
      <c r="A439" s="37" t="s">
        <v>125</v>
      </c>
      <c r="B439" s="19">
        <v>0</v>
      </c>
      <c r="C439" s="19">
        <v>1962</v>
      </c>
      <c r="D439" s="19">
        <v>1384</v>
      </c>
      <c r="E439" s="19">
        <v>2614</v>
      </c>
      <c r="F439" s="19">
        <v>2584</v>
      </c>
      <c r="G439" s="19">
        <v>3196</v>
      </c>
      <c r="H439" s="19">
        <v>3819</v>
      </c>
      <c r="I439" s="19">
        <f>SUM(B439:H439)</f>
        <v>15559</v>
      </c>
      <c r="J439" s="19">
        <v>2415</v>
      </c>
      <c r="K439" s="19">
        <v>2590</v>
      </c>
      <c r="L439" s="19">
        <v>1909</v>
      </c>
      <c r="M439" s="19">
        <v>2158</v>
      </c>
      <c r="N439" s="19">
        <v>2034</v>
      </c>
      <c r="O439" s="19">
        <v>803</v>
      </c>
      <c r="P439" s="19">
        <v>0</v>
      </c>
      <c r="Q439" s="19">
        <f>SUM(J439:P439)</f>
        <v>11909</v>
      </c>
    </row>
    <row r="440" spans="1:17" x14ac:dyDescent="0.35">
      <c r="A440" s="58" t="s">
        <v>119</v>
      </c>
      <c r="B440" s="58">
        <f>SUM(B435:B439)</f>
        <v>611</v>
      </c>
      <c r="C440" s="58">
        <f t="shared" ref="C440:I440" si="173">SUM(C435:C439)</f>
        <v>2474</v>
      </c>
      <c r="D440" s="58">
        <f t="shared" si="173"/>
        <v>1853</v>
      </c>
      <c r="E440" s="58">
        <f t="shared" si="173"/>
        <v>3051</v>
      </c>
      <c r="F440" s="58">
        <f t="shared" si="173"/>
        <v>2771</v>
      </c>
      <c r="G440" s="58">
        <f t="shared" si="173"/>
        <v>3617</v>
      </c>
      <c r="H440" s="58">
        <f t="shared" si="173"/>
        <v>4370</v>
      </c>
      <c r="I440" s="58">
        <f t="shared" si="173"/>
        <v>18510</v>
      </c>
      <c r="J440" s="58">
        <f>SUM(J435:J439)</f>
        <v>2952</v>
      </c>
      <c r="K440" s="58">
        <f t="shared" ref="K440:Q440" si="174">SUM(K435:K439)</f>
        <v>3253</v>
      </c>
      <c r="L440" s="58">
        <f t="shared" si="174"/>
        <v>2335</v>
      </c>
      <c r="M440" s="58">
        <f t="shared" si="174"/>
        <v>2418</v>
      </c>
      <c r="N440" s="58">
        <f t="shared" si="174"/>
        <v>2570</v>
      </c>
      <c r="O440" s="58">
        <f t="shared" si="174"/>
        <v>1299</v>
      </c>
      <c r="P440" s="58">
        <f t="shared" si="174"/>
        <v>763</v>
      </c>
      <c r="Q440" s="58">
        <f t="shared" si="174"/>
        <v>15590</v>
      </c>
    </row>
    <row r="441" spans="1:17" x14ac:dyDescent="0.35">
      <c r="A441" s="37" t="s">
        <v>122</v>
      </c>
      <c r="B441" s="84">
        <v>1118</v>
      </c>
      <c r="C441" s="84">
        <v>984</v>
      </c>
      <c r="D441" s="19">
        <v>1183</v>
      </c>
      <c r="E441" s="84">
        <v>854</v>
      </c>
      <c r="F441" s="84">
        <v>965</v>
      </c>
      <c r="G441" s="19">
        <v>1029</v>
      </c>
      <c r="H441" s="19">
        <v>857</v>
      </c>
      <c r="I441" s="43">
        <f>SUM(B441:H441)</f>
        <v>6990</v>
      </c>
      <c r="J441" s="61">
        <v>982</v>
      </c>
      <c r="K441" s="61">
        <v>1331</v>
      </c>
      <c r="L441" s="84">
        <v>1676</v>
      </c>
      <c r="M441" s="19">
        <v>1396</v>
      </c>
      <c r="N441" s="84">
        <v>1610</v>
      </c>
      <c r="O441" s="84">
        <v>2227</v>
      </c>
      <c r="P441" s="19">
        <v>275</v>
      </c>
      <c r="Q441" s="88">
        <f>SUM(J441:P441)</f>
        <v>9497</v>
      </c>
    </row>
    <row r="442" spans="1:17" x14ac:dyDescent="0.35">
      <c r="A442" s="37" t="s">
        <v>112</v>
      </c>
      <c r="B442" s="36">
        <v>0</v>
      </c>
      <c r="C442" s="36">
        <v>0</v>
      </c>
      <c r="D442" s="36">
        <v>0</v>
      </c>
      <c r="E442" s="36">
        <v>0</v>
      </c>
      <c r="F442" s="36">
        <v>0</v>
      </c>
      <c r="G442" s="36">
        <v>0</v>
      </c>
      <c r="H442" s="36">
        <v>0</v>
      </c>
      <c r="I442" s="43">
        <f>SUM(B442:H442)</f>
        <v>0</v>
      </c>
      <c r="J442" s="36">
        <v>0</v>
      </c>
      <c r="K442" s="36">
        <v>0</v>
      </c>
      <c r="L442" s="86">
        <v>0</v>
      </c>
      <c r="M442" s="36">
        <v>0</v>
      </c>
      <c r="N442" s="36">
        <v>0</v>
      </c>
      <c r="O442" s="86">
        <v>0</v>
      </c>
      <c r="P442" s="36">
        <v>0</v>
      </c>
      <c r="Q442" s="88">
        <f>SUM(J442:P442)</f>
        <v>0</v>
      </c>
    </row>
    <row r="443" spans="1:17" x14ac:dyDescent="0.35">
      <c r="A443" s="37" t="s">
        <v>116</v>
      </c>
      <c r="B443" s="36">
        <v>0</v>
      </c>
      <c r="C443" s="36">
        <v>0</v>
      </c>
      <c r="D443" s="36">
        <v>0</v>
      </c>
      <c r="E443" s="36">
        <v>0</v>
      </c>
      <c r="F443" s="36">
        <v>0</v>
      </c>
      <c r="G443" s="63">
        <v>0</v>
      </c>
      <c r="H443" s="36">
        <v>99</v>
      </c>
      <c r="I443" s="43">
        <f>SUM(B443:H443)</f>
        <v>99</v>
      </c>
      <c r="J443" s="86">
        <v>0</v>
      </c>
      <c r="K443" s="86">
        <v>0</v>
      </c>
      <c r="L443" s="86">
        <v>0</v>
      </c>
      <c r="M443" s="86">
        <v>0</v>
      </c>
      <c r="N443" s="86">
        <v>0</v>
      </c>
      <c r="O443" s="86">
        <v>0</v>
      </c>
      <c r="P443" s="36">
        <v>78</v>
      </c>
      <c r="Q443" s="88">
        <f>SUM(J443:P443)</f>
        <v>78</v>
      </c>
    </row>
    <row r="444" spans="1:17" x14ac:dyDescent="0.35">
      <c r="A444" s="37" t="s">
        <v>124</v>
      </c>
      <c r="B444" s="36">
        <v>0</v>
      </c>
      <c r="C444" s="36">
        <v>0</v>
      </c>
      <c r="D444" s="36">
        <v>0</v>
      </c>
      <c r="E444" s="36">
        <v>0</v>
      </c>
      <c r="F444" s="36">
        <v>0</v>
      </c>
      <c r="G444" s="63">
        <v>0</v>
      </c>
      <c r="H444" s="36">
        <v>123</v>
      </c>
      <c r="I444" s="43">
        <f>SUM(B444:H444)</f>
        <v>123</v>
      </c>
      <c r="J444" s="86">
        <v>0</v>
      </c>
      <c r="K444" s="86">
        <v>0</v>
      </c>
      <c r="L444" s="86">
        <v>0</v>
      </c>
      <c r="M444" s="86">
        <v>0</v>
      </c>
      <c r="N444" s="86">
        <v>0</v>
      </c>
      <c r="O444" s="86">
        <v>0</v>
      </c>
      <c r="P444" s="36">
        <v>110</v>
      </c>
      <c r="Q444" s="88">
        <f>SUM(J444:P444)</f>
        <v>110</v>
      </c>
    </row>
    <row r="445" spans="1:17" x14ac:dyDescent="0.35">
      <c r="A445" s="37" t="s">
        <v>1175</v>
      </c>
      <c r="B445" s="36">
        <v>0</v>
      </c>
      <c r="C445" s="36">
        <v>0</v>
      </c>
      <c r="D445" s="36">
        <v>0</v>
      </c>
      <c r="E445" s="36">
        <v>0</v>
      </c>
      <c r="F445" s="36">
        <v>0</v>
      </c>
      <c r="G445" s="36">
        <v>0</v>
      </c>
      <c r="H445" s="36">
        <v>0</v>
      </c>
      <c r="I445" s="43">
        <f>SUM(B445:H445)</f>
        <v>0</v>
      </c>
      <c r="J445" s="86">
        <v>0</v>
      </c>
      <c r="K445" s="86">
        <v>0</v>
      </c>
      <c r="L445" s="86">
        <v>0</v>
      </c>
      <c r="M445" s="86">
        <v>0</v>
      </c>
      <c r="N445" s="86">
        <v>0</v>
      </c>
      <c r="O445" s="86">
        <v>0</v>
      </c>
      <c r="P445" s="36">
        <v>0</v>
      </c>
      <c r="Q445" s="88">
        <f>SUM(J445:P445)</f>
        <v>0</v>
      </c>
    </row>
    <row r="446" spans="1:17" x14ac:dyDescent="0.35">
      <c r="A446" s="46" t="s">
        <v>118</v>
      </c>
      <c r="B446" s="89">
        <f>SUM(B441:B445)</f>
        <v>1118</v>
      </c>
      <c r="C446" s="89">
        <f t="shared" ref="C446:H446" si="175">SUM(C441:C445)</f>
        <v>984</v>
      </c>
      <c r="D446" s="89">
        <f t="shared" si="175"/>
        <v>1183</v>
      </c>
      <c r="E446" s="89">
        <f t="shared" si="175"/>
        <v>854</v>
      </c>
      <c r="F446" s="89">
        <f t="shared" si="175"/>
        <v>965</v>
      </c>
      <c r="G446" s="89">
        <f t="shared" si="175"/>
        <v>1029</v>
      </c>
      <c r="H446" s="89">
        <f t="shared" si="175"/>
        <v>1079</v>
      </c>
      <c r="I446" s="46">
        <f>SUM(I441:I445)</f>
        <v>7212</v>
      </c>
      <c r="J446" s="46">
        <f>SUM(J441:J444)</f>
        <v>982</v>
      </c>
      <c r="K446" s="46">
        <f>SUM(K441:K444)</f>
        <v>1331</v>
      </c>
      <c r="L446" s="46">
        <f>SUM(L441:L445)</f>
        <v>1676</v>
      </c>
      <c r="M446" s="46">
        <f>SUM(M441:M444)</f>
        <v>1396</v>
      </c>
      <c r="N446" s="46">
        <f>SUM(N441:N444)</f>
        <v>1610</v>
      </c>
      <c r="O446" s="46">
        <f>SUM(O441:O445)</f>
        <v>2227</v>
      </c>
      <c r="P446" s="46">
        <f>SUM(P441:P445)</f>
        <v>463</v>
      </c>
      <c r="Q446" s="46">
        <f>SUM(Q441:Q444)</f>
        <v>9685</v>
      </c>
    </row>
    <row r="447" spans="1:17" x14ac:dyDescent="0.35">
      <c r="A447" s="37" t="s">
        <v>99</v>
      </c>
      <c r="B447" s="19">
        <v>181</v>
      </c>
      <c r="C447" s="19">
        <v>390</v>
      </c>
      <c r="D447" s="23">
        <v>226</v>
      </c>
      <c r="E447" s="36">
        <v>175</v>
      </c>
      <c r="F447" s="19">
        <v>194</v>
      </c>
      <c r="G447" s="36">
        <v>196</v>
      </c>
      <c r="H447" s="36">
        <v>218</v>
      </c>
      <c r="I447" s="19">
        <f t="shared" ref="I447:I452" si="176">SUM(B447:H447)</f>
        <v>1580</v>
      </c>
      <c r="J447" s="42">
        <v>187</v>
      </c>
      <c r="K447" s="47">
        <v>266</v>
      </c>
      <c r="L447" s="19">
        <v>196</v>
      </c>
      <c r="M447" s="36">
        <v>193</v>
      </c>
      <c r="N447" s="19">
        <v>169</v>
      </c>
      <c r="O447" s="19">
        <v>207</v>
      </c>
      <c r="P447" s="36">
        <v>209</v>
      </c>
      <c r="Q447" s="19">
        <f t="shared" ref="Q447:Q452" si="177">SUM(J447:P447)</f>
        <v>1427</v>
      </c>
    </row>
    <row r="448" spans="1:17" x14ac:dyDescent="0.35">
      <c r="A448" s="37" t="s">
        <v>7</v>
      </c>
      <c r="B448" s="19">
        <v>1682</v>
      </c>
      <c r="C448" s="19">
        <v>1526</v>
      </c>
      <c r="D448" s="19">
        <v>1699</v>
      </c>
      <c r="E448" s="19">
        <v>1635</v>
      </c>
      <c r="F448" s="19">
        <v>1654</v>
      </c>
      <c r="G448" s="86">
        <v>1680</v>
      </c>
      <c r="H448" s="86">
        <v>1673</v>
      </c>
      <c r="I448" s="19">
        <f t="shared" si="176"/>
        <v>11549</v>
      </c>
      <c r="J448" s="50">
        <v>1583</v>
      </c>
      <c r="K448" s="19">
        <v>1690</v>
      </c>
      <c r="L448" s="19">
        <v>1678</v>
      </c>
      <c r="M448" s="86">
        <v>1658</v>
      </c>
      <c r="N448" s="23">
        <v>1665</v>
      </c>
      <c r="O448" s="19">
        <v>1663</v>
      </c>
      <c r="P448" s="86">
        <v>1240</v>
      </c>
      <c r="Q448" s="19">
        <f t="shared" si="177"/>
        <v>11177</v>
      </c>
    </row>
    <row r="449" spans="1:17" x14ac:dyDescent="0.35">
      <c r="A449" s="37" t="s">
        <v>103</v>
      </c>
      <c r="B449" s="51">
        <v>781</v>
      </c>
      <c r="C449" s="51">
        <v>697</v>
      </c>
      <c r="D449" s="51">
        <v>819</v>
      </c>
      <c r="E449" s="51">
        <v>710</v>
      </c>
      <c r="F449" s="52">
        <v>801</v>
      </c>
      <c r="G449" s="87">
        <v>742</v>
      </c>
      <c r="H449" s="87">
        <v>698</v>
      </c>
      <c r="I449" s="19">
        <f t="shared" si="176"/>
        <v>5248</v>
      </c>
      <c r="J449" s="19">
        <v>880</v>
      </c>
      <c r="K449" s="19">
        <v>617</v>
      </c>
      <c r="L449" s="86">
        <v>774</v>
      </c>
      <c r="M449" s="37">
        <v>760</v>
      </c>
      <c r="N449" s="40">
        <v>758</v>
      </c>
      <c r="O449" s="86">
        <v>761</v>
      </c>
      <c r="P449" s="36">
        <v>758</v>
      </c>
      <c r="Q449" s="19">
        <f t="shared" si="177"/>
        <v>5308</v>
      </c>
    </row>
    <row r="450" spans="1:17" x14ac:dyDescent="0.35">
      <c r="A450" s="37" t="s">
        <v>1178</v>
      </c>
      <c r="B450" s="51">
        <v>0</v>
      </c>
      <c r="C450" s="51">
        <v>0</v>
      </c>
      <c r="D450" s="51">
        <v>0</v>
      </c>
      <c r="E450" s="51">
        <v>0</v>
      </c>
      <c r="F450" s="52">
        <v>0</v>
      </c>
      <c r="G450" s="87">
        <v>0</v>
      </c>
      <c r="H450" s="87">
        <v>0</v>
      </c>
      <c r="I450" s="19">
        <f t="shared" si="176"/>
        <v>0</v>
      </c>
      <c r="J450" s="19">
        <v>0</v>
      </c>
      <c r="K450" s="19">
        <v>0</v>
      </c>
      <c r="L450" s="86">
        <v>0</v>
      </c>
      <c r="M450" s="37">
        <v>0</v>
      </c>
      <c r="N450" s="40">
        <v>0</v>
      </c>
      <c r="O450" s="86">
        <v>0</v>
      </c>
      <c r="P450" s="36">
        <v>0</v>
      </c>
      <c r="Q450" s="19">
        <f t="shared" si="177"/>
        <v>0</v>
      </c>
    </row>
    <row r="451" spans="1:17" x14ac:dyDescent="0.35">
      <c r="A451" s="37" t="s">
        <v>1177</v>
      </c>
      <c r="B451" s="51">
        <v>0</v>
      </c>
      <c r="C451" s="51">
        <v>0</v>
      </c>
      <c r="D451" s="51">
        <v>0</v>
      </c>
      <c r="E451" s="51">
        <v>0</v>
      </c>
      <c r="F451" s="51">
        <v>0</v>
      </c>
      <c r="G451" s="51">
        <v>0</v>
      </c>
      <c r="H451" s="87">
        <v>0</v>
      </c>
      <c r="I451" s="19">
        <f t="shared" si="176"/>
        <v>0</v>
      </c>
      <c r="J451" s="19">
        <v>0</v>
      </c>
      <c r="K451" s="19">
        <v>0</v>
      </c>
      <c r="L451" s="86">
        <v>0</v>
      </c>
      <c r="M451" s="37">
        <v>0</v>
      </c>
      <c r="N451" s="40">
        <v>0</v>
      </c>
      <c r="O451" s="86">
        <v>0</v>
      </c>
      <c r="P451" s="36">
        <v>0</v>
      </c>
      <c r="Q451" s="19">
        <f t="shared" si="177"/>
        <v>0</v>
      </c>
    </row>
    <row r="452" spans="1:17" x14ac:dyDescent="0.35">
      <c r="A452" s="37" t="s">
        <v>123</v>
      </c>
      <c r="B452" s="40">
        <v>1072</v>
      </c>
      <c r="C452" s="87">
        <v>1258</v>
      </c>
      <c r="D452" s="87">
        <v>1055</v>
      </c>
      <c r="E452" s="87">
        <v>1177</v>
      </c>
      <c r="F452" s="87">
        <v>1177</v>
      </c>
      <c r="G452" s="87">
        <v>1128</v>
      </c>
      <c r="H452" s="87">
        <v>1184</v>
      </c>
      <c r="I452" s="19">
        <f t="shared" si="176"/>
        <v>8051</v>
      </c>
      <c r="J452" s="86">
        <v>934</v>
      </c>
      <c r="K452" s="86">
        <v>1331</v>
      </c>
      <c r="L452" s="86">
        <v>1186</v>
      </c>
      <c r="M452" s="86">
        <v>1064</v>
      </c>
      <c r="N452" s="86">
        <v>1154</v>
      </c>
      <c r="O452" s="86">
        <v>1196</v>
      </c>
      <c r="P452" s="86">
        <v>810</v>
      </c>
      <c r="Q452" s="19">
        <f t="shared" si="177"/>
        <v>7675</v>
      </c>
    </row>
    <row r="453" spans="1:17" x14ac:dyDescent="0.35">
      <c r="A453" s="54" t="s">
        <v>117</v>
      </c>
      <c r="B453" s="55">
        <f>SUM(B447:B452)</f>
        <v>3716</v>
      </c>
      <c r="C453" s="55">
        <f t="shared" ref="C453:H453" si="178">SUM(C447:C452)</f>
        <v>3871</v>
      </c>
      <c r="D453" s="55">
        <f t="shared" si="178"/>
        <v>3799</v>
      </c>
      <c r="E453" s="55">
        <f t="shared" si="178"/>
        <v>3697</v>
      </c>
      <c r="F453" s="55">
        <f t="shared" si="178"/>
        <v>3826</v>
      </c>
      <c r="G453" s="55">
        <f t="shared" si="178"/>
        <v>3746</v>
      </c>
      <c r="H453" s="55">
        <f t="shared" si="178"/>
        <v>3773</v>
      </c>
      <c r="I453" s="55">
        <f>SUM(I447:I452)</f>
        <v>26428</v>
      </c>
      <c r="J453" s="54">
        <f t="shared" ref="J453:Q453" si="179">SUM(J447:J452)</f>
        <v>3584</v>
      </c>
      <c r="K453" s="54">
        <f t="shared" si="179"/>
        <v>3904</v>
      </c>
      <c r="L453" s="54">
        <f t="shared" si="179"/>
        <v>3834</v>
      </c>
      <c r="M453" s="54">
        <f t="shared" si="179"/>
        <v>3675</v>
      </c>
      <c r="N453" s="55">
        <f t="shared" si="179"/>
        <v>3746</v>
      </c>
      <c r="O453" s="54">
        <f t="shared" si="179"/>
        <v>3827</v>
      </c>
      <c r="P453" s="55">
        <f t="shared" si="179"/>
        <v>3017</v>
      </c>
      <c r="Q453" s="55">
        <f t="shared" si="179"/>
        <v>25587</v>
      </c>
    </row>
    <row r="454" spans="1:17" x14ac:dyDescent="0.35">
      <c r="A454" s="21"/>
      <c r="B454" s="67">
        <f>B453+B446+B440</f>
        <v>5445</v>
      </c>
      <c r="C454" s="67">
        <f t="shared" ref="C454:H454" si="180">C453+C446+C440</f>
        <v>7329</v>
      </c>
      <c r="D454" s="67">
        <f t="shared" si="180"/>
        <v>6835</v>
      </c>
      <c r="E454" s="67">
        <f t="shared" si="180"/>
        <v>7602</v>
      </c>
      <c r="F454" s="67">
        <f t="shared" si="180"/>
        <v>7562</v>
      </c>
      <c r="G454" s="67">
        <f t="shared" si="180"/>
        <v>8392</v>
      </c>
      <c r="H454" s="67">
        <f t="shared" si="180"/>
        <v>9222</v>
      </c>
      <c r="I454" s="67">
        <f t="shared" ref="I454:Q454" si="181">I440+I446+I453</f>
        <v>52150</v>
      </c>
      <c r="J454" s="21">
        <f t="shared" si="181"/>
        <v>7518</v>
      </c>
      <c r="K454" s="21">
        <f t="shared" si="181"/>
        <v>8488</v>
      </c>
      <c r="L454" s="21">
        <f t="shared" si="181"/>
        <v>7845</v>
      </c>
      <c r="M454" s="21">
        <f t="shared" si="181"/>
        <v>7489</v>
      </c>
      <c r="N454" s="67">
        <f t="shared" si="181"/>
        <v>7926</v>
      </c>
      <c r="O454" s="21">
        <f t="shared" si="181"/>
        <v>7353</v>
      </c>
      <c r="P454" s="21">
        <f t="shared" si="181"/>
        <v>4243</v>
      </c>
      <c r="Q454" s="67">
        <f t="shared" si="181"/>
        <v>50862</v>
      </c>
    </row>
    <row r="455" spans="1:17" x14ac:dyDescent="0.35">
      <c r="A455" s="21"/>
      <c r="B455" s="67">
        <f>production!B419</f>
        <v>1544</v>
      </c>
      <c r="C455" s="67">
        <f>production!C419</f>
        <v>2149</v>
      </c>
      <c r="D455" s="67">
        <f>production!D419</f>
        <v>2712</v>
      </c>
      <c r="E455" s="67">
        <f>production!E419</f>
        <v>3403</v>
      </c>
      <c r="F455" s="67">
        <f>production!F419</f>
        <v>1544</v>
      </c>
      <c r="G455" s="67">
        <f>production!G419</f>
        <v>2531</v>
      </c>
      <c r="H455" s="67">
        <f>production!H419</f>
        <v>2531</v>
      </c>
      <c r="I455" s="67">
        <f>SUM(B455:H455)</f>
        <v>16414</v>
      </c>
      <c r="J455" s="67">
        <f>production!J421</f>
        <v>1921</v>
      </c>
      <c r="K455" s="67">
        <f>production!K421</f>
        <v>2020</v>
      </c>
      <c r="L455" s="67">
        <f>production!L421</f>
        <v>1960</v>
      </c>
      <c r="M455" s="67">
        <f>production!M421</f>
        <v>2359</v>
      </c>
      <c r="N455" s="67">
        <f>production!N421</f>
        <v>2087</v>
      </c>
      <c r="O455" s="67">
        <f>production!O421</f>
        <v>1527</v>
      </c>
      <c r="P455" s="67">
        <f>production!P421</f>
        <v>1045</v>
      </c>
      <c r="Q455" s="67">
        <f>SUM(J455:P455)</f>
        <v>12919</v>
      </c>
    </row>
    <row r="456" spans="1:17" x14ac:dyDescent="0.35">
      <c r="A456" s="21"/>
      <c r="B456" s="21">
        <f t="shared" ref="B456:Q456" si="182">B455-B454</f>
        <v>-3901</v>
      </c>
      <c r="C456" s="21">
        <f t="shared" si="182"/>
        <v>-5180</v>
      </c>
      <c r="D456" s="21">
        <f t="shared" si="182"/>
        <v>-4123</v>
      </c>
      <c r="E456" s="21">
        <f t="shared" si="182"/>
        <v>-4199</v>
      </c>
      <c r="F456" s="21">
        <f t="shared" si="182"/>
        <v>-6018</v>
      </c>
      <c r="G456" s="67">
        <f t="shared" si="182"/>
        <v>-5861</v>
      </c>
      <c r="H456" s="21">
        <f t="shared" si="182"/>
        <v>-6691</v>
      </c>
      <c r="I456" s="67">
        <f t="shared" si="182"/>
        <v>-35736</v>
      </c>
      <c r="J456" s="21">
        <f t="shared" si="182"/>
        <v>-5597</v>
      </c>
      <c r="K456" s="21">
        <f t="shared" si="182"/>
        <v>-6468</v>
      </c>
      <c r="L456" s="21">
        <f t="shared" si="182"/>
        <v>-5885</v>
      </c>
      <c r="M456" s="21">
        <f t="shared" si="182"/>
        <v>-5130</v>
      </c>
      <c r="N456" s="21">
        <f t="shared" si="182"/>
        <v>-5839</v>
      </c>
      <c r="O456" s="21">
        <f t="shared" si="182"/>
        <v>-5826</v>
      </c>
      <c r="P456" s="21">
        <f t="shared" si="182"/>
        <v>-3198</v>
      </c>
      <c r="Q456" s="21">
        <f t="shared" si="182"/>
        <v>-37943</v>
      </c>
    </row>
    <row r="458" spans="1:17" ht="15.5" x14ac:dyDescent="0.35">
      <c r="A458" s="33" t="s">
        <v>1</v>
      </c>
      <c r="B458" s="64" t="s">
        <v>1380</v>
      </c>
      <c r="C458" s="64" t="s">
        <v>1381</v>
      </c>
      <c r="D458" s="64" t="s">
        <v>1382</v>
      </c>
      <c r="E458" s="64" t="s">
        <v>1383</v>
      </c>
      <c r="F458" s="64" t="s">
        <v>1384</v>
      </c>
      <c r="G458" s="64" t="s">
        <v>1385</v>
      </c>
      <c r="H458" s="64" t="s">
        <v>1386</v>
      </c>
      <c r="I458" s="65" t="s">
        <v>1378</v>
      </c>
      <c r="J458" s="64" t="s">
        <v>1387</v>
      </c>
      <c r="K458" s="64" t="s">
        <v>1388</v>
      </c>
      <c r="L458" s="64" t="s">
        <v>1389</v>
      </c>
      <c r="M458" s="64" t="s">
        <v>1390</v>
      </c>
      <c r="N458" s="64" t="s">
        <v>1391</v>
      </c>
      <c r="O458" s="64" t="s">
        <v>1392</v>
      </c>
      <c r="P458" s="64" t="s">
        <v>1393</v>
      </c>
      <c r="Q458" s="65" t="s">
        <v>1394</v>
      </c>
    </row>
    <row r="459" spans="1:17" x14ac:dyDescent="0.35">
      <c r="A459" s="37" t="s">
        <v>2</v>
      </c>
      <c r="B459" s="19">
        <v>187</v>
      </c>
      <c r="C459" s="19">
        <v>225</v>
      </c>
      <c r="D459" s="23">
        <v>181</v>
      </c>
      <c r="E459" s="36">
        <v>276</v>
      </c>
      <c r="F459" s="19">
        <v>146</v>
      </c>
      <c r="G459" s="36">
        <v>158</v>
      </c>
      <c r="H459" s="36">
        <v>63</v>
      </c>
      <c r="I459" s="19">
        <f>SUM(B459:H459)</f>
        <v>1236</v>
      </c>
      <c r="J459" s="37">
        <v>166</v>
      </c>
      <c r="K459" s="19">
        <v>310</v>
      </c>
      <c r="L459" s="19">
        <v>306</v>
      </c>
      <c r="M459" s="36">
        <v>161</v>
      </c>
      <c r="N459" s="36">
        <v>155</v>
      </c>
      <c r="O459" s="19">
        <v>178</v>
      </c>
      <c r="P459" s="36">
        <v>239</v>
      </c>
      <c r="Q459" s="19">
        <f>SUM(J459:P459)</f>
        <v>1515</v>
      </c>
    </row>
    <row r="460" spans="1:17" x14ac:dyDescent="0.35">
      <c r="A460" s="37" t="s">
        <v>121</v>
      </c>
      <c r="B460" s="19">
        <v>0</v>
      </c>
      <c r="C460" s="19">
        <v>0</v>
      </c>
      <c r="D460" s="36">
        <v>0</v>
      </c>
      <c r="E460" s="19">
        <v>0</v>
      </c>
      <c r="F460" s="19">
        <v>0</v>
      </c>
      <c r="G460" s="36">
        <v>0</v>
      </c>
      <c r="H460" s="36">
        <v>0</v>
      </c>
      <c r="I460" s="19">
        <f>SUM(B460:H460)</f>
        <v>0</v>
      </c>
      <c r="J460" s="36">
        <v>0</v>
      </c>
      <c r="K460" s="19">
        <v>0</v>
      </c>
      <c r="L460" s="19">
        <v>0</v>
      </c>
      <c r="M460" s="36">
        <v>0</v>
      </c>
      <c r="N460" s="19">
        <v>0</v>
      </c>
      <c r="O460" s="19">
        <v>0</v>
      </c>
      <c r="P460" s="36">
        <v>0</v>
      </c>
      <c r="Q460" s="19">
        <f>SUM(J460:P460)</f>
        <v>0</v>
      </c>
    </row>
    <row r="461" spans="1:17" x14ac:dyDescent="0.35">
      <c r="A461" s="37" t="s">
        <v>100</v>
      </c>
      <c r="B461" s="19">
        <v>210</v>
      </c>
      <c r="C461" s="19">
        <v>200</v>
      </c>
      <c r="D461" s="19">
        <v>215</v>
      </c>
      <c r="E461" s="19">
        <v>220</v>
      </c>
      <c r="F461" s="19">
        <v>186</v>
      </c>
      <c r="G461" s="19">
        <v>150</v>
      </c>
      <c r="H461" s="19">
        <v>143</v>
      </c>
      <c r="I461" s="19">
        <f>SUM(B461:H461)</f>
        <v>1324</v>
      </c>
      <c r="J461" s="23">
        <v>180</v>
      </c>
      <c r="K461" s="37">
        <v>0</v>
      </c>
      <c r="L461" s="19">
        <v>0</v>
      </c>
      <c r="M461" s="19">
        <v>230</v>
      </c>
      <c r="N461" s="19">
        <v>210</v>
      </c>
      <c r="O461" s="19">
        <v>250</v>
      </c>
      <c r="P461" s="19">
        <v>204</v>
      </c>
      <c r="Q461" s="19">
        <f>SUM(J461:P461)</f>
        <v>1074</v>
      </c>
    </row>
    <row r="462" spans="1:17" x14ac:dyDescent="0.35">
      <c r="A462" s="37" t="s">
        <v>115</v>
      </c>
      <c r="B462" s="19">
        <v>0</v>
      </c>
      <c r="C462" s="19">
        <v>0</v>
      </c>
      <c r="D462" s="19">
        <v>0</v>
      </c>
      <c r="E462" s="19">
        <v>0</v>
      </c>
      <c r="F462" s="19">
        <v>0</v>
      </c>
      <c r="G462" s="19">
        <v>0</v>
      </c>
      <c r="H462" s="19">
        <v>100</v>
      </c>
      <c r="I462" s="19">
        <v>0</v>
      </c>
      <c r="J462" s="19">
        <v>0</v>
      </c>
      <c r="K462" s="19">
        <v>0</v>
      </c>
      <c r="L462" s="19">
        <v>0</v>
      </c>
      <c r="M462" s="19">
        <v>0</v>
      </c>
      <c r="N462" s="19">
        <v>0</v>
      </c>
      <c r="O462" s="19">
        <v>0</v>
      </c>
      <c r="P462" s="19">
        <v>220</v>
      </c>
      <c r="Q462" s="19">
        <f>SUM(J462:P462)</f>
        <v>220</v>
      </c>
    </row>
    <row r="463" spans="1:17" x14ac:dyDescent="0.35">
      <c r="A463" s="37" t="s">
        <v>125</v>
      </c>
      <c r="B463" s="19">
        <v>1544</v>
      </c>
      <c r="C463" s="19">
        <v>2149</v>
      </c>
      <c r="D463" s="19">
        <v>2712</v>
      </c>
      <c r="E463" s="19">
        <v>3403</v>
      </c>
      <c r="F463" s="19">
        <v>1544</v>
      </c>
      <c r="G463" s="19">
        <v>2531</v>
      </c>
      <c r="H463" s="19">
        <v>2531</v>
      </c>
      <c r="I463" s="19">
        <f>SUM(B463:H463)</f>
        <v>16414</v>
      </c>
      <c r="J463" s="19">
        <v>2783</v>
      </c>
      <c r="K463" s="19">
        <v>1832</v>
      </c>
      <c r="L463" s="19">
        <v>1588</v>
      </c>
      <c r="M463" s="19">
        <v>2274</v>
      </c>
      <c r="N463" s="19">
        <v>2299</v>
      </c>
      <c r="O463" s="19">
        <v>1658</v>
      </c>
      <c r="P463" s="19">
        <v>3421</v>
      </c>
      <c r="Q463" s="19">
        <f>SUM(J463:P463)</f>
        <v>15855</v>
      </c>
    </row>
    <row r="464" spans="1:17" x14ac:dyDescent="0.35">
      <c r="A464" s="58" t="s">
        <v>119</v>
      </c>
      <c r="B464" s="58">
        <f>SUM(B459:B463)</f>
        <v>1941</v>
      </c>
      <c r="C464" s="58">
        <f t="shared" ref="C464:I464" si="183">SUM(C459:C463)</f>
        <v>2574</v>
      </c>
      <c r="D464" s="58">
        <f t="shared" si="183"/>
        <v>3108</v>
      </c>
      <c r="E464" s="58">
        <f t="shared" si="183"/>
        <v>3899</v>
      </c>
      <c r="F464" s="58">
        <f t="shared" si="183"/>
        <v>1876</v>
      </c>
      <c r="G464" s="58">
        <f t="shared" si="183"/>
        <v>2839</v>
      </c>
      <c r="H464" s="58">
        <f t="shared" si="183"/>
        <v>2837</v>
      </c>
      <c r="I464" s="58">
        <f t="shared" si="183"/>
        <v>18974</v>
      </c>
      <c r="J464" s="58">
        <f>SUM(J459:J463)</f>
        <v>3129</v>
      </c>
      <c r="K464" s="58">
        <f t="shared" ref="K464:Q464" si="184">SUM(K459:K463)</f>
        <v>2142</v>
      </c>
      <c r="L464" s="58">
        <f t="shared" si="184"/>
        <v>1894</v>
      </c>
      <c r="M464" s="58">
        <f t="shared" si="184"/>
        <v>2665</v>
      </c>
      <c r="N464" s="58">
        <f t="shared" si="184"/>
        <v>2664</v>
      </c>
      <c r="O464" s="58">
        <f t="shared" si="184"/>
        <v>2086</v>
      </c>
      <c r="P464" s="58">
        <f t="shared" si="184"/>
        <v>4084</v>
      </c>
      <c r="Q464" s="58">
        <f t="shared" si="184"/>
        <v>18664</v>
      </c>
    </row>
    <row r="465" spans="1:17" x14ac:dyDescent="0.35">
      <c r="A465" s="37" t="s">
        <v>122</v>
      </c>
      <c r="B465" s="84">
        <v>1114</v>
      </c>
      <c r="C465" s="84">
        <v>1182</v>
      </c>
      <c r="D465" s="19">
        <v>1095</v>
      </c>
      <c r="E465" s="84">
        <v>1358</v>
      </c>
      <c r="F465" s="84">
        <v>918</v>
      </c>
      <c r="G465" s="19">
        <v>1437</v>
      </c>
      <c r="H465" s="19">
        <v>1499</v>
      </c>
      <c r="I465" s="43">
        <f>SUM(B465:H465)</f>
        <v>8603</v>
      </c>
      <c r="J465" s="61">
        <v>1013</v>
      </c>
      <c r="K465" s="61">
        <v>1308</v>
      </c>
      <c r="L465" s="84">
        <v>1154</v>
      </c>
      <c r="M465" s="19">
        <v>1455</v>
      </c>
      <c r="N465" s="84">
        <v>1648</v>
      </c>
      <c r="O465" s="84">
        <v>688</v>
      </c>
      <c r="P465" s="19">
        <v>614</v>
      </c>
      <c r="Q465" s="88">
        <f>SUM(J465:P465)</f>
        <v>7880</v>
      </c>
    </row>
    <row r="466" spans="1:17" x14ac:dyDescent="0.35">
      <c r="A466" s="37" t="s">
        <v>112</v>
      </c>
      <c r="B466" s="36">
        <v>0</v>
      </c>
      <c r="C466" s="36">
        <v>0</v>
      </c>
      <c r="D466" s="36">
        <v>0</v>
      </c>
      <c r="E466" s="36">
        <v>0</v>
      </c>
      <c r="F466" s="36">
        <v>0</v>
      </c>
      <c r="G466" s="36">
        <v>0</v>
      </c>
      <c r="H466" s="36">
        <v>0</v>
      </c>
      <c r="I466" s="43">
        <f>SUM(B466:H466)</f>
        <v>0</v>
      </c>
      <c r="J466" s="36">
        <v>0</v>
      </c>
      <c r="K466" s="36">
        <v>0</v>
      </c>
      <c r="L466" s="86">
        <v>0</v>
      </c>
      <c r="M466" s="36">
        <v>0</v>
      </c>
      <c r="N466" s="36">
        <v>0</v>
      </c>
      <c r="O466" s="86">
        <v>0</v>
      </c>
      <c r="P466" s="36">
        <v>0</v>
      </c>
      <c r="Q466" s="88">
        <f>SUM(J466:P466)</f>
        <v>0</v>
      </c>
    </row>
    <row r="467" spans="1:17" x14ac:dyDescent="0.35">
      <c r="A467" s="37" t="s">
        <v>116</v>
      </c>
      <c r="B467" s="36">
        <v>0</v>
      </c>
      <c r="C467" s="36">
        <v>0</v>
      </c>
      <c r="D467" s="36">
        <v>0</v>
      </c>
      <c r="E467" s="36">
        <v>0</v>
      </c>
      <c r="F467" s="36">
        <v>0</v>
      </c>
      <c r="G467" s="63">
        <v>0</v>
      </c>
      <c r="H467" s="36">
        <v>31</v>
      </c>
      <c r="I467" s="43">
        <f>SUM(B467:H467)</f>
        <v>31</v>
      </c>
      <c r="J467" s="86">
        <v>0</v>
      </c>
      <c r="K467" s="86">
        <v>0</v>
      </c>
      <c r="L467" s="86">
        <v>0</v>
      </c>
      <c r="M467" s="86">
        <v>0</v>
      </c>
      <c r="N467" s="86">
        <v>0</v>
      </c>
      <c r="O467" s="86">
        <v>0</v>
      </c>
      <c r="P467" s="36">
        <v>68</v>
      </c>
      <c r="Q467" s="88">
        <f>SUM(J467:P467)</f>
        <v>68</v>
      </c>
    </row>
    <row r="468" spans="1:17" x14ac:dyDescent="0.35">
      <c r="A468" s="37" t="s">
        <v>124</v>
      </c>
      <c r="B468" s="36">
        <v>0</v>
      </c>
      <c r="C468" s="36">
        <v>0</v>
      </c>
      <c r="D468" s="36">
        <v>0</v>
      </c>
      <c r="E468" s="36">
        <v>0</v>
      </c>
      <c r="F468" s="36">
        <v>0</v>
      </c>
      <c r="G468" s="63">
        <v>0</v>
      </c>
      <c r="H468" s="36">
        <v>64</v>
      </c>
      <c r="I468" s="43">
        <f>SUM(B468:H468)</f>
        <v>64</v>
      </c>
      <c r="J468" s="86">
        <v>0</v>
      </c>
      <c r="K468" s="86">
        <v>0</v>
      </c>
      <c r="L468" s="86">
        <v>0</v>
      </c>
      <c r="M468" s="86">
        <v>0</v>
      </c>
      <c r="N468" s="86">
        <v>0</v>
      </c>
      <c r="O468" s="86">
        <v>0</v>
      </c>
      <c r="P468" s="36">
        <v>10</v>
      </c>
      <c r="Q468" s="88">
        <f>SUM(J468:P468)</f>
        <v>10</v>
      </c>
    </row>
    <row r="469" spans="1:17" x14ac:dyDescent="0.35">
      <c r="A469" s="37" t="s">
        <v>1175</v>
      </c>
      <c r="B469" s="36">
        <v>0</v>
      </c>
      <c r="C469" s="36">
        <v>0</v>
      </c>
      <c r="D469" s="36">
        <v>0</v>
      </c>
      <c r="E469" s="36">
        <v>0</v>
      </c>
      <c r="F469" s="36">
        <v>0</v>
      </c>
      <c r="G469" s="36">
        <v>0</v>
      </c>
      <c r="H469" s="36">
        <v>0</v>
      </c>
      <c r="I469" s="43">
        <f>SUM(B469:H469)</f>
        <v>0</v>
      </c>
      <c r="J469" s="86">
        <v>0</v>
      </c>
      <c r="K469" s="86">
        <v>0</v>
      </c>
      <c r="L469" s="86">
        <v>0</v>
      </c>
      <c r="M469" s="86">
        <v>0</v>
      </c>
      <c r="N469" s="86">
        <v>0</v>
      </c>
      <c r="O469" s="86">
        <v>0</v>
      </c>
      <c r="P469" s="36">
        <v>0</v>
      </c>
      <c r="Q469" s="88">
        <f>SUM(J469:P469)</f>
        <v>0</v>
      </c>
    </row>
    <row r="470" spans="1:17" x14ac:dyDescent="0.35">
      <c r="A470" s="46" t="s">
        <v>118</v>
      </c>
      <c r="B470" s="89">
        <f>SUM(B465:B469)</f>
        <v>1114</v>
      </c>
      <c r="C470" s="89">
        <f t="shared" ref="C470:H470" si="185">SUM(C465:C469)</f>
        <v>1182</v>
      </c>
      <c r="D470" s="89">
        <f t="shared" si="185"/>
        <v>1095</v>
      </c>
      <c r="E470" s="89">
        <f t="shared" si="185"/>
        <v>1358</v>
      </c>
      <c r="F470" s="89">
        <f t="shared" si="185"/>
        <v>918</v>
      </c>
      <c r="G470" s="89">
        <f t="shared" si="185"/>
        <v>1437</v>
      </c>
      <c r="H470" s="89">
        <f t="shared" si="185"/>
        <v>1594</v>
      </c>
      <c r="I470" s="46">
        <f>SUM(I465:I469)</f>
        <v>8698</v>
      </c>
      <c r="J470" s="46">
        <f>SUM(J465:J468)</f>
        <v>1013</v>
      </c>
      <c r="K470" s="46">
        <f>SUM(K465:K468)</f>
        <v>1308</v>
      </c>
      <c r="L470" s="46">
        <f>SUM(L465:L469)</f>
        <v>1154</v>
      </c>
      <c r="M470" s="46">
        <f>SUM(M465:M468)</f>
        <v>1455</v>
      </c>
      <c r="N470" s="46">
        <f>SUM(N465:N468)</f>
        <v>1648</v>
      </c>
      <c r="O470" s="46">
        <f>SUM(O465:O469)</f>
        <v>688</v>
      </c>
      <c r="P470" s="46">
        <f>SUM(P465:P469)</f>
        <v>692</v>
      </c>
      <c r="Q470" s="46">
        <f>SUM(Q465:Q468)</f>
        <v>7958</v>
      </c>
    </row>
    <row r="471" spans="1:17" x14ac:dyDescent="0.35">
      <c r="A471" s="37" t="s">
        <v>99</v>
      </c>
      <c r="B471" s="19">
        <v>196</v>
      </c>
      <c r="C471" s="19">
        <v>236</v>
      </c>
      <c r="D471" s="23">
        <v>168</v>
      </c>
      <c r="E471" s="36">
        <v>177</v>
      </c>
      <c r="F471" s="19">
        <v>197</v>
      </c>
      <c r="G471" s="36">
        <v>202</v>
      </c>
      <c r="H471" s="36">
        <v>235</v>
      </c>
      <c r="I471" s="19">
        <f t="shared" ref="I471:I476" si="186">SUM(B471:H471)</f>
        <v>1411</v>
      </c>
      <c r="J471" s="42">
        <v>229</v>
      </c>
      <c r="K471" s="47">
        <v>407</v>
      </c>
      <c r="L471" s="19">
        <v>217</v>
      </c>
      <c r="M471" s="36">
        <v>211</v>
      </c>
      <c r="N471" s="19">
        <v>223</v>
      </c>
      <c r="O471" s="19">
        <v>229</v>
      </c>
      <c r="P471" s="36">
        <v>265</v>
      </c>
      <c r="Q471" s="19">
        <f t="shared" ref="Q471:Q476" si="187">SUM(J471:P471)</f>
        <v>1781</v>
      </c>
    </row>
    <row r="472" spans="1:17" x14ac:dyDescent="0.35">
      <c r="A472" s="37" t="s">
        <v>7</v>
      </c>
      <c r="B472" s="19">
        <v>1720</v>
      </c>
      <c r="C472" s="19">
        <v>1730</v>
      </c>
      <c r="D472" s="19">
        <v>1740</v>
      </c>
      <c r="E472" s="19">
        <v>1710</v>
      </c>
      <c r="F472" s="19">
        <v>1110</v>
      </c>
      <c r="G472" s="86">
        <v>1470</v>
      </c>
      <c r="H472" s="86">
        <v>1780</v>
      </c>
      <c r="I472" s="19">
        <f t="shared" si="186"/>
        <v>11260</v>
      </c>
      <c r="J472" s="50">
        <v>1706</v>
      </c>
      <c r="K472" s="19">
        <v>1697</v>
      </c>
      <c r="L472" s="19">
        <v>1615</v>
      </c>
      <c r="M472" s="86">
        <v>1720</v>
      </c>
      <c r="N472" s="23">
        <v>1605</v>
      </c>
      <c r="O472" s="19">
        <v>1651</v>
      </c>
      <c r="P472" s="86">
        <v>1299</v>
      </c>
      <c r="Q472" s="19">
        <f t="shared" si="187"/>
        <v>11293</v>
      </c>
    </row>
    <row r="473" spans="1:17" x14ac:dyDescent="0.35">
      <c r="A473" s="37" t="s">
        <v>103</v>
      </c>
      <c r="B473" s="51">
        <v>383</v>
      </c>
      <c r="C473" s="51">
        <v>774</v>
      </c>
      <c r="D473" s="51">
        <v>734</v>
      </c>
      <c r="E473" s="51">
        <v>754</v>
      </c>
      <c r="F473" s="52">
        <v>759</v>
      </c>
      <c r="G473" s="87">
        <v>769</v>
      </c>
      <c r="H473" s="87">
        <v>754</v>
      </c>
      <c r="I473" s="19">
        <f t="shared" si="186"/>
        <v>4927</v>
      </c>
      <c r="J473" s="19">
        <v>732</v>
      </c>
      <c r="K473" s="19">
        <v>758</v>
      </c>
      <c r="L473" s="86">
        <v>759</v>
      </c>
      <c r="M473" s="37">
        <v>759</v>
      </c>
      <c r="N473" s="40">
        <v>757</v>
      </c>
      <c r="O473" s="86">
        <v>739</v>
      </c>
      <c r="P473" s="36">
        <v>772</v>
      </c>
      <c r="Q473" s="19">
        <f t="shared" si="187"/>
        <v>5276</v>
      </c>
    </row>
    <row r="474" spans="1:17" x14ac:dyDescent="0.35">
      <c r="A474" s="37" t="s">
        <v>1178</v>
      </c>
      <c r="B474" s="51">
        <v>0</v>
      </c>
      <c r="C474" s="51">
        <v>0</v>
      </c>
      <c r="D474" s="51">
        <v>0</v>
      </c>
      <c r="E474" s="51">
        <v>0</v>
      </c>
      <c r="F474" s="52">
        <v>0</v>
      </c>
      <c r="G474" s="87">
        <v>0</v>
      </c>
      <c r="H474" s="87">
        <v>0</v>
      </c>
      <c r="I474" s="19">
        <f t="shared" si="186"/>
        <v>0</v>
      </c>
      <c r="J474" s="19">
        <v>0</v>
      </c>
      <c r="K474" s="19">
        <v>0</v>
      </c>
      <c r="L474" s="86">
        <v>0</v>
      </c>
      <c r="M474" s="37">
        <v>0</v>
      </c>
      <c r="N474" s="40">
        <v>0</v>
      </c>
      <c r="O474" s="86">
        <v>0</v>
      </c>
      <c r="P474" s="36">
        <v>0</v>
      </c>
      <c r="Q474" s="19">
        <f t="shared" si="187"/>
        <v>0</v>
      </c>
    </row>
    <row r="475" spans="1:17" x14ac:dyDescent="0.35">
      <c r="A475" s="37" t="s">
        <v>1177</v>
      </c>
      <c r="B475" s="51">
        <v>0</v>
      </c>
      <c r="C475" s="51">
        <v>0</v>
      </c>
      <c r="D475" s="51">
        <v>0</v>
      </c>
      <c r="E475" s="51">
        <v>0</v>
      </c>
      <c r="F475" s="51">
        <v>0</v>
      </c>
      <c r="G475" s="51">
        <v>0</v>
      </c>
      <c r="H475" s="87">
        <v>0</v>
      </c>
      <c r="I475" s="19">
        <f t="shared" si="186"/>
        <v>0</v>
      </c>
      <c r="J475" s="19">
        <v>0</v>
      </c>
      <c r="K475" s="19">
        <v>0</v>
      </c>
      <c r="L475" s="86">
        <v>0</v>
      </c>
      <c r="M475" s="37">
        <v>0</v>
      </c>
      <c r="N475" s="40">
        <v>0</v>
      </c>
      <c r="O475" s="86">
        <v>0</v>
      </c>
      <c r="P475" s="36">
        <v>0</v>
      </c>
      <c r="Q475" s="19">
        <f t="shared" si="187"/>
        <v>0</v>
      </c>
    </row>
    <row r="476" spans="1:17" x14ac:dyDescent="0.35">
      <c r="A476" s="37" t="s">
        <v>123</v>
      </c>
      <c r="B476" s="40">
        <v>1161</v>
      </c>
      <c r="C476" s="87">
        <v>1156</v>
      </c>
      <c r="D476" s="87">
        <v>956</v>
      </c>
      <c r="E476" s="87">
        <v>1169</v>
      </c>
      <c r="F476" s="87">
        <v>1087</v>
      </c>
      <c r="G476" s="87">
        <v>1022</v>
      </c>
      <c r="H476" s="87">
        <v>1081</v>
      </c>
      <c r="I476" s="19">
        <f t="shared" si="186"/>
        <v>7632</v>
      </c>
      <c r="J476" s="86">
        <v>1121</v>
      </c>
      <c r="K476" s="86">
        <v>1282</v>
      </c>
      <c r="L476" s="86">
        <v>1309</v>
      </c>
      <c r="M476" s="86">
        <v>1285</v>
      </c>
      <c r="N476" s="86">
        <v>1107</v>
      </c>
      <c r="O476" s="86">
        <v>1201</v>
      </c>
      <c r="P476" s="86">
        <v>1101</v>
      </c>
      <c r="Q476" s="19">
        <f t="shared" si="187"/>
        <v>8406</v>
      </c>
    </row>
    <row r="477" spans="1:17" x14ac:dyDescent="0.35">
      <c r="A477" s="54" t="s">
        <v>117</v>
      </c>
      <c r="B477" s="55">
        <f>SUM(B471:B476)</f>
        <v>3460</v>
      </c>
      <c r="C477" s="55">
        <f t="shared" ref="C477:H477" si="188">SUM(C471:C476)</f>
        <v>3896</v>
      </c>
      <c r="D477" s="55">
        <f t="shared" si="188"/>
        <v>3598</v>
      </c>
      <c r="E477" s="55">
        <f t="shared" si="188"/>
        <v>3810</v>
      </c>
      <c r="F477" s="55">
        <f t="shared" si="188"/>
        <v>3153</v>
      </c>
      <c r="G477" s="55">
        <f t="shared" si="188"/>
        <v>3463</v>
      </c>
      <c r="H477" s="55">
        <f t="shared" si="188"/>
        <v>3850</v>
      </c>
      <c r="I477" s="55">
        <f>SUM(I471:I476)</f>
        <v>25230</v>
      </c>
      <c r="J477" s="54">
        <f t="shared" ref="J477:Q477" si="189">SUM(J471:J476)</f>
        <v>3788</v>
      </c>
      <c r="K477" s="54">
        <f t="shared" si="189"/>
        <v>4144</v>
      </c>
      <c r="L477" s="54">
        <f t="shared" si="189"/>
        <v>3900</v>
      </c>
      <c r="M477" s="54">
        <f t="shared" si="189"/>
        <v>3975</v>
      </c>
      <c r="N477" s="55">
        <f t="shared" si="189"/>
        <v>3692</v>
      </c>
      <c r="O477" s="54">
        <f t="shared" si="189"/>
        <v>3820</v>
      </c>
      <c r="P477" s="55">
        <f t="shared" si="189"/>
        <v>3437</v>
      </c>
      <c r="Q477" s="55">
        <f t="shared" si="189"/>
        <v>26756</v>
      </c>
    </row>
    <row r="478" spans="1:17" x14ac:dyDescent="0.35">
      <c r="A478" s="21"/>
      <c r="B478" s="67">
        <f>B477+B470+B464</f>
        <v>6515</v>
      </c>
      <c r="C478" s="67">
        <f t="shared" ref="C478:H478" si="190">C477+C470+C464</f>
        <v>7652</v>
      </c>
      <c r="D478" s="67">
        <f t="shared" si="190"/>
        <v>7801</v>
      </c>
      <c r="E478" s="67">
        <f t="shared" si="190"/>
        <v>9067</v>
      </c>
      <c r="F478" s="67">
        <f t="shared" si="190"/>
        <v>5947</v>
      </c>
      <c r="G478" s="67">
        <f t="shared" si="190"/>
        <v>7739</v>
      </c>
      <c r="H478" s="67">
        <f t="shared" si="190"/>
        <v>8281</v>
      </c>
      <c r="I478" s="67">
        <f t="shared" ref="I478:Q478" si="191">I464+I470+I477</f>
        <v>52902</v>
      </c>
      <c r="J478" s="21">
        <f t="shared" si="191"/>
        <v>7930</v>
      </c>
      <c r="K478" s="21">
        <f t="shared" si="191"/>
        <v>7594</v>
      </c>
      <c r="L478" s="21">
        <f t="shared" si="191"/>
        <v>6948</v>
      </c>
      <c r="M478" s="21">
        <f t="shared" si="191"/>
        <v>8095</v>
      </c>
      <c r="N478" s="67">
        <f t="shared" si="191"/>
        <v>8004</v>
      </c>
      <c r="O478" s="21">
        <f t="shared" si="191"/>
        <v>6594</v>
      </c>
      <c r="P478" s="21">
        <f t="shared" si="191"/>
        <v>8213</v>
      </c>
      <c r="Q478" s="67">
        <f t="shared" si="191"/>
        <v>53378</v>
      </c>
    </row>
    <row r="479" spans="1:17" x14ac:dyDescent="0.35">
      <c r="A479" s="21"/>
      <c r="B479" s="67">
        <f>production!B443</f>
        <v>1149</v>
      </c>
      <c r="C479" s="67">
        <f>production!C443</f>
        <v>2148</v>
      </c>
      <c r="D479" s="67">
        <f>production!D443</f>
        <v>2117</v>
      </c>
      <c r="E479" s="67">
        <f>production!E443</f>
        <v>1459</v>
      </c>
      <c r="F479" s="67">
        <f>production!F443</f>
        <v>1236</v>
      </c>
      <c r="G479" s="67">
        <f>production!G443</f>
        <v>2012</v>
      </c>
      <c r="H479" s="67">
        <f>production!H443</f>
        <v>1558</v>
      </c>
      <c r="I479" s="67">
        <f>SUM(B479:H479)</f>
        <v>11679</v>
      </c>
      <c r="J479" s="67">
        <f>production!J445</f>
        <v>0</v>
      </c>
      <c r="K479" s="67">
        <f>production!K445</f>
        <v>0</v>
      </c>
      <c r="L479" s="67">
        <f>production!L445</f>
        <v>0</v>
      </c>
      <c r="M479" s="67">
        <f>production!M445</f>
        <v>0</v>
      </c>
      <c r="N479" s="67">
        <f>production!N445</f>
        <v>0</v>
      </c>
      <c r="O479" s="67">
        <f>production!O445</f>
        <v>0</v>
      </c>
      <c r="P479" s="67">
        <f>production!P445</f>
        <v>0</v>
      </c>
      <c r="Q479" s="67">
        <f>SUM(J479:P479)</f>
        <v>0</v>
      </c>
    </row>
    <row r="480" spans="1:17" x14ac:dyDescent="0.35">
      <c r="A480" s="21"/>
      <c r="B480" s="21">
        <f t="shared" ref="B480:Q480" si="192">B479-B478</f>
        <v>-5366</v>
      </c>
      <c r="C480" s="21">
        <f t="shared" si="192"/>
        <v>-5504</v>
      </c>
      <c r="D480" s="21">
        <f t="shared" si="192"/>
        <v>-5684</v>
      </c>
      <c r="E480" s="21">
        <f t="shared" si="192"/>
        <v>-7608</v>
      </c>
      <c r="F480" s="21">
        <f t="shared" si="192"/>
        <v>-4711</v>
      </c>
      <c r="G480" s="67">
        <f t="shared" si="192"/>
        <v>-5727</v>
      </c>
      <c r="H480" s="21">
        <f t="shared" si="192"/>
        <v>-6723</v>
      </c>
      <c r="I480" s="67">
        <f t="shared" si="192"/>
        <v>-41223</v>
      </c>
      <c r="J480" s="21">
        <f t="shared" si="192"/>
        <v>-7930</v>
      </c>
      <c r="K480" s="21">
        <f t="shared" si="192"/>
        <v>-7594</v>
      </c>
      <c r="L480" s="21">
        <f t="shared" si="192"/>
        <v>-6948</v>
      </c>
      <c r="M480" s="21">
        <f t="shared" si="192"/>
        <v>-8095</v>
      </c>
      <c r="N480" s="21">
        <f t="shared" si="192"/>
        <v>-8004</v>
      </c>
      <c r="O480" s="21">
        <f t="shared" si="192"/>
        <v>-6594</v>
      </c>
      <c r="P480" s="21">
        <f t="shared" si="192"/>
        <v>-8213</v>
      </c>
      <c r="Q480" s="21">
        <f t="shared" si="192"/>
        <v>-53378</v>
      </c>
    </row>
    <row r="482" spans="1:17" ht="15.5" x14ac:dyDescent="0.35">
      <c r="A482" s="33" t="s">
        <v>1</v>
      </c>
      <c r="B482" s="64" t="s">
        <v>1353</v>
      </c>
      <c r="C482" s="64" t="s">
        <v>1354</v>
      </c>
      <c r="D482" s="64" t="s">
        <v>1355</v>
      </c>
      <c r="E482" s="64" t="s">
        <v>1356</v>
      </c>
      <c r="F482" s="64" t="s">
        <v>1357</v>
      </c>
      <c r="G482" s="64" t="s">
        <v>1358</v>
      </c>
      <c r="H482" s="64" t="s">
        <v>1359</v>
      </c>
      <c r="I482" s="65" t="s">
        <v>1426</v>
      </c>
      <c r="J482" s="64" t="s">
        <v>1360</v>
      </c>
      <c r="K482" s="64" t="s">
        <v>1361</v>
      </c>
      <c r="L482" s="64" t="s">
        <v>1362</v>
      </c>
      <c r="M482" s="64" t="s">
        <v>1363</v>
      </c>
      <c r="N482" s="64" t="s">
        <v>1364</v>
      </c>
      <c r="O482" s="64" t="s">
        <v>1365</v>
      </c>
      <c r="P482" s="64" t="s">
        <v>1366</v>
      </c>
      <c r="Q482" s="65" t="s">
        <v>1427</v>
      </c>
    </row>
    <row r="483" spans="1:17" x14ac:dyDescent="0.35">
      <c r="A483" s="37" t="s">
        <v>2</v>
      </c>
      <c r="B483" s="19">
        <v>0</v>
      </c>
      <c r="C483" s="19">
        <v>393</v>
      </c>
      <c r="D483" s="23">
        <v>322</v>
      </c>
      <c r="E483" s="36">
        <v>443</v>
      </c>
      <c r="F483" s="19">
        <v>225</v>
      </c>
      <c r="G483" s="36">
        <v>464</v>
      </c>
      <c r="H483" s="36">
        <v>317</v>
      </c>
      <c r="I483" s="19">
        <f>SUM(B483:H483)</f>
        <v>2164</v>
      </c>
      <c r="J483" s="37">
        <v>214</v>
      </c>
      <c r="K483" s="19">
        <v>290</v>
      </c>
      <c r="L483" s="19">
        <v>527</v>
      </c>
      <c r="M483" s="36">
        <v>0</v>
      </c>
      <c r="N483" s="36">
        <v>395</v>
      </c>
      <c r="O483" s="19">
        <v>328</v>
      </c>
      <c r="P483" s="36">
        <v>264</v>
      </c>
      <c r="Q483" s="19">
        <f>SUM(J483:P483)</f>
        <v>2018</v>
      </c>
    </row>
    <row r="484" spans="1:17" x14ac:dyDescent="0.35">
      <c r="A484" s="37" t="s">
        <v>121</v>
      </c>
      <c r="B484" s="19">
        <v>0</v>
      </c>
      <c r="C484" s="19">
        <v>0</v>
      </c>
      <c r="D484" s="36">
        <v>0</v>
      </c>
      <c r="E484" s="19">
        <v>0</v>
      </c>
      <c r="F484" s="19">
        <v>0</v>
      </c>
      <c r="G484" s="36">
        <v>0</v>
      </c>
      <c r="H484" s="36">
        <v>0</v>
      </c>
      <c r="I484" s="19">
        <f>SUM(B484:H484)</f>
        <v>0</v>
      </c>
      <c r="J484" s="36">
        <v>0</v>
      </c>
      <c r="K484" s="19">
        <v>0</v>
      </c>
      <c r="L484" s="19">
        <v>0</v>
      </c>
      <c r="M484" s="36">
        <v>0</v>
      </c>
      <c r="N484" s="19">
        <v>0</v>
      </c>
      <c r="O484" s="19">
        <v>0</v>
      </c>
      <c r="P484" s="36">
        <v>0</v>
      </c>
      <c r="Q484" s="19">
        <f>SUM(J484:P484)</f>
        <v>0</v>
      </c>
    </row>
    <row r="485" spans="1:17" x14ac:dyDescent="0.35">
      <c r="A485" s="37" t="s">
        <v>100</v>
      </c>
      <c r="B485" s="19">
        <v>230</v>
      </c>
      <c r="C485" s="19">
        <v>248</v>
      </c>
      <c r="D485" s="19">
        <v>215</v>
      </c>
      <c r="E485" s="19">
        <v>210</v>
      </c>
      <c r="F485" s="19">
        <v>200</v>
      </c>
      <c r="G485" s="19">
        <v>250</v>
      </c>
      <c r="H485" s="19">
        <v>111</v>
      </c>
      <c r="I485" s="19">
        <f>SUM(B485:H485)</f>
        <v>1464</v>
      </c>
      <c r="J485" s="23">
        <v>150</v>
      </c>
      <c r="K485" s="37">
        <v>230</v>
      </c>
      <c r="L485" s="19">
        <v>200</v>
      </c>
      <c r="M485" s="19">
        <v>240</v>
      </c>
      <c r="N485" s="19">
        <v>210</v>
      </c>
      <c r="O485" s="19">
        <v>150</v>
      </c>
      <c r="P485" s="19">
        <v>0</v>
      </c>
      <c r="Q485" s="19">
        <f>SUM(J485:P485)</f>
        <v>1180</v>
      </c>
    </row>
    <row r="486" spans="1:17" x14ac:dyDescent="0.35">
      <c r="A486" s="37" t="s">
        <v>115</v>
      </c>
      <c r="B486" s="19">
        <v>0</v>
      </c>
      <c r="C486" s="19">
        <v>0</v>
      </c>
      <c r="D486" s="19">
        <v>0</v>
      </c>
      <c r="E486" s="19">
        <v>0</v>
      </c>
      <c r="F486" s="19">
        <v>0</v>
      </c>
      <c r="G486" s="19">
        <v>0</v>
      </c>
      <c r="H486" s="19">
        <v>190</v>
      </c>
      <c r="I486" s="19">
        <v>0</v>
      </c>
      <c r="J486" s="19">
        <v>0</v>
      </c>
      <c r="K486" s="19">
        <v>0</v>
      </c>
      <c r="L486" s="19">
        <v>0</v>
      </c>
      <c r="M486" s="19">
        <v>0</v>
      </c>
      <c r="N486" s="19">
        <v>0</v>
      </c>
      <c r="O486" s="19">
        <v>0</v>
      </c>
      <c r="P486" s="19">
        <v>242</v>
      </c>
      <c r="Q486" s="19">
        <f>SUM(J486:P486)</f>
        <v>242</v>
      </c>
    </row>
    <row r="487" spans="1:17" x14ac:dyDescent="0.35">
      <c r="A487" s="37" t="s">
        <v>125</v>
      </c>
      <c r="B487" s="19">
        <v>2473</v>
      </c>
      <c r="C487" s="19">
        <v>2456</v>
      </c>
      <c r="D487" s="19">
        <v>2584</v>
      </c>
      <c r="E487" s="19">
        <v>1705</v>
      </c>
      <c r="F487" s="19">
        <v>1466</v>
      </c>
      <c r="G487" s="19">
        <v>3181</v>
      </c>
      <c r="H487" s="19">
        <v>2757</v>
      </c>
      <c r="I487" s="19">
        <f>SUM(B487:H487)</f>
        <v>16622</v>
      </c>
      <c r="J487" s="19">
        <v>3038</v>
      </c>
      <c r="K487" s="19">
        <v>2158</v>
      </c>
      <c r="L487" s="19">
        <v>1583</v>
      </c>
      <c r="M487" s="19">
        <v>893</v>
      </c>
      <c r="N487" s="19">
        <v>1936</v>
      </c>
      <c r="O487" s="19">
        <v>3284</v>
      </c>
      <c r="P487" s="19">
        <v>3725</v>
      </c>
      <c r="Q487" s="19">
        <f>SUM(J487:P487)</f>
        <v>16617</v>
      </c>
    </row>
    <row r="488" spans="1:17" x14ac:dyDescent="0.35">
      <c r="A488" s="58" t="s">
        <v>119</v>
      </c>
      <c r="B488" s="58">
        <f>SUM(B483:B487)</f>
        <v>2703</v>
      </c>
      <c r="C488" s="58">
        <f t="shared" ref="C488:I488" si="193">SUM(C483:C487)</f>
        <v>3097</v>
      </c>
      <c r="D488" s="58">
        <f t="shared" si="193"/>
        <v>3121</v>
      </c>
      <c r="E488" s="58">
        <f t="shared" si="193"/>
        <v>2358</v>
      </c>
      <c r="F488" s="58">
        <f t="shared" si="193"/>
        <v>1891</v>
      </c>
      <c r="G488" s="58">
        <f t="shared" si="193"/>
        <v>3895</v>
      </c>
      <c r="H488" s="58">
        <f t="shared" si="193"/>
        <v>3375</v>
      </c>
      <c r="I488" s="58">
        <f t="shared" si="193"/>
        <v>20250</v>
      </c>
      <c r="J488" s="58">
        <f>SUM(J483:J487)</f>
        <v>3402</v>
      </c>
      <c r="K488" s="58">
        <f t="shared" ref="K488:Q488" si="194">SUM(K483:K487)</f>
        <v>2678</v>
      </c>
      <c r="L488" s="58">
        <f t="shared" si="194"/>
        <v>2310</v>
      </c>
      <c r="M488" s="58">
        <f t="shared" si="194"/>
        <v>1133</v>
      </c>
      <c r="N488" s="58">
        <f t="shared" si="194"/>
        <v>2541</v>
      </c>
      <c r="O488" s="58">
        <f t="shared" si="194"/>
        <v>3762</v>
      </c>
      <c r="P488" s="58">
        <f t="shared" si="194"/>
        <v>4231</v>
      </c>
      <c r="Q488" s="58">
        <f t="shared" si="194"/>
        <v>20057</v>
      </c>
    </row>
    <row r="489" spans="1:17" x14ac:dyDescent="0.35">
      <c r="A489" s="37" t="s">
        <v>122</v>
      </c>
      <c r="B489" s="84">
        <v>659</v>
      </c>
      <c r="C489" s="84">
        <v>1428</v>
      </c>
      <c r="D489" s="19">
        <v>1394</v>
      </c>
      <c r="E489" s="84">
        <v>1651</v>
      </c>
      <c r="F489" s="84">
        <v>1667</v>
      </c>
      <c r="G489" s="19">
        <v>1363</v>
      </c>
      <c r="H489" s="19">
        <v>1348</v>
      </c>
      <c r="I489" s="43">
        <f>SUM(B489:H489)</f>
        <v>9510</v>
      </c>
      <c r="J489" s="61">
        <v>1432</v>
      </c>
      <c r="K489" s="61">
        <v>1531</v>
      </c>
      <c r="L489" s="84">
        <v>1380</v>
      </c>
      <c r="M489" s="19">
        <v>1440</v>
      </c>
      <c r="N489" s="84">
        <v>1457</v>
      </c>
      <c r="O489" s="84">
        <v>1102</v>
      </c>
      <c r="P489" s="19">
        <v>1075</v>
      </c>
      <c r="Q489" s="88">
        <f>SUM(J489:P489)</f>
        <v>9417</v>
      </c>
    </row>
    <row r="490" spans="1:17" x14ac:dyDescent="0.35">
      <c r="A490" s="37" t="s">
        <v>112</v>
      </c>
      <c r="B490" s="36">
        <v>0</v>
      </c>
      <c r="C490" s="36">
        <v>0</v>
      </c>
      <c r="D490" s="36">
        <v>0</v>
      </c>
      <c r="E490" s="36">
        <v>0</v>
      </c>
      <c r="F490" s="36">
        <v>0</v>
      </c>
      <c r="G490" s="36">
        <v>0</v>
      </c>
      <c r="H490" s="36">
        <v>0</v>
      </c>
      <c r="I490" s="43">
        <f>SUM(B490:H490)</f>
        <v>0</v>
      </c>
      <c r="J490" s="36">
        <v>0</v>
      </c>
      <c r="K490" s="36">
        <v>0</v>
      </c>
      <c r="L490" s="86">
        <v>0</v>
      </c>
      <c r="M490" s="36">
        <v>0</v>
      </c>
      <c r="N490" s="36">
        <v>0</v>
      </c>
      <c r="O490" s="86">
        <v>0</v>
      </c>
      <c r="P490" s="36">
        <v>0</v>
      </c>
      <c r="Q490" s="88">
        <f>SUM(J490:P490)</f>
        <v>0</v>
      </c>
    </row>
    <row r="491" spans="1:17" x14ac:dyDescent="0.35">
      <c r="A491" s="37" t="s">
        <v>116</v>
      </c>
      <c r="B491" s="36">
        <v>0</v>
      </c>
      <c r="C491" s="36">
        <v>0</v>
      </c>
      <c r="D491" s="36">
        <v>0</v>
      </c>
      <c r="E491" s="36">
        <v>0</v>
      </c>
      <c r="F491" s="36">
        <v>0</v>
      </c>
      <c r="G491" s="63">
        <v>0</v>
      </c>
      <c r="H491" s="36">
        <v>35</v>
      </c>
      <c r="I491" s="43">
        <f>SUM(B491:H491)</f>
        <v>35</v>
      </c>
      <c r="J491" s="86">
        <v>0</v>
      </c>
      <c r="K491" s="86">
        <v>0</v>
      </c>
      <c r="L491" s="86">
        <v>0</v>
      </c>
      <c r="M491" s="86">
        <v>0</v>
      </c>
      <c r="N491" s="86">
        <v>0</v>
      </c>
      <c r="O491" s="86">
        <v>0</v>
      </c>
      <c r="P491" s="36">
        <v>0</v>
      </c>
      <c r="Q491" s="88">
        <f>SUM(J491:P491)</f>
        <v>0</v>
      </c>
    </row>
    <row r="492" spans="1:17" x14ac:dyDescent="0.35">
      <c r="A492" s="37" t="s">
        <v>124</v>
      </c>
      <c r="B492" s="36">
        <v>0</v>
      </c>
      <c r="C492" s="36">
        <v>0</v>
      </c>
      <c r="D492" s="36">
        <v>0</v>
      </c>
      <c r="E492" s="36">
        <v>0</v>
      </c>
      <c r="F492" s="36">
        <v>0</v>
      </c>
      <c r="G492" s="63">
        <v>0</v>
      </c>
      <c r="H492" s="36">
        <v>38</v>
      </c>
      <c r="I492" s="43">
        <f>SUM(B492:H492)</f>
        <v>38</v>
      </c>
      <c r="J492" s="86">
        <v>0</v>
      </c>
      <c r="K492" s="86">
        <v>0</v>
      </c>
      <c r="L492" s="86">
        <v>0</v>
      </c>
      <c r="M492" s="86">
        <v>0</v>
      </c>
      <c r="N492" s="86">
        <v>0</v>
      </c>
      <c r="O492" s="86">
        <v>0</v>
      </c>
      <c r="P492" s="36">
        <v>109</v>
      </c>
      <c r="Q492" s="88">
        <f>SUM(J492:P492)</f>
        <v>109</v>
      </c>
    </row>
    <row r="493" spans="1:17" x14ac:dyDescent="0.35">
      <c r="A493" s="37" t="s">
        <v>1175</v>
      </c>
      <c r="B493" s="36">
        <v>0</v>
      </c>
      <c r="C493" s="36">
        <v>0</v>
      </c>
      <c r="D493" s="36">
        <v>0</v>
      </c>
      <c r="E493" s="36">
        <v>0</v>
      </c>
      <c r="F493" s="36">
        <v>0</v>
      </c>
      <c r="G493" s="36">
        <v>0</v>
      </c>
      <c r="H493" s="36">
        <v>0</v>
      </c>
      <c r="I493" s="43">
        <f>SUM(B493:H493)</f>
        <v>0</v>
      </c>
      <c r="J493" s="86">
        <v>0</v>
      </c>
      <c r="K493" s="86">
        <v>0</v>
      </c>
      <c r="L493" s="86">
        <v>0</v>
      </c>
      <c r="M493" s="86">
        <v>0</v>
      </c>
      <c r="N493" s="86">
        <v>0</v>
      </c>
      <c r="O493" s="86">
        <v>0</v>
      </c>
      <c r="P493" s="36">
        <v>0</v>
      </c>
      <c r="Q493" s="88">
        <f>SUM(J493:P493)</f>
        <v>0</v>
      </c>
    </row>
    <row r="494" spans="1:17" x14ac:dyDescent="0.35">
      <c r="A494" s="46" t="s">
        <v>118</v>
      </c>
      <c r="B494" s="89">
        <f>SUM(B489:B493)</f>
        <v>659</v>
      </c>
      <c r="C494" s="89">
        <f t="shared" ref="C494:H494" si="195">SUM(C489:C493)</f>
        <v>1428</v>
      </c>
      <c r="D494" s="89">
        <f t="shared" si="195"/>
        <v>1394</v>
      </c>
      <c r="E494" s="89">
        <f t="shared" si="195"/>
        <v>1651</v>
      </c>
      <c r="F494" s="89">
        <f t="shared" si="195"/>
        <v>1667</v>
      </c>
      <c r="G494" s="89">
        <f t="shared" si="195"/>
        <v>1363</v>
      </c>
      <c r="H494" s="89">
        <f t="shared" si="195"/>
        <v>1421</v>
      </c>
      <c r="I494" s="46">
        <f>SUM(I489:I493)</f>
        <v>9583</v>
      </c>
      <c r="J494" s="46">
        <f>SUM(J489:J492)</f>
        <v>1432</v>
      </c>
      <c r="K494" s="46">
        <f>SUM(K489:K492)</f>
        <v>1531</v>
      </c>
      <c r="L494" s="46">
        <f>SUM(L489:L493)</f>
        <v>1380</v>
      </c>
      <c r="M494" s="46">
        <f>SUM(M489:M492)</f>
        <v>1440</v>
      </c>
      <c r="N494" s="46">
        <f>SUM(N489:N492)</f>
        <v>1457</v>
      </c>
      <c r="O494" s="46">
        <f>SUM(O489:O493)</f>
        <v>1102</v>
      </c>
      <c r="P494" s="46">
        <f>SUM(P489:P493)</f>
        <v>1184</v>
      </c>
      <c r="Q494" s="46">
        <f>SUM(Q489:Q492)</f>
        <v>9526</v>
      </c>
    </row>
    <row r="495" spans="1:17" x14ac:dyDescent="0.35">
      <c r="A495" s="37" t="s">
        <v>99</v>
      </c>
      <c r="B495" s="19">
        <v>385</v>
      </c>
      <c r="C495" s="19">
        <v>371</v>
      </c>
      <c r="D495" s="23">
        <v>246</v>
      </c>
      <c r="E495" s="36">
        <v>211</v>
      </c>
      <c r="F495" s="19">
        <v>162</v>
      </c>
      <c r="G495" s="36">
        <v>245</v>
      </c>
      <c r="H495" s="36">
        <v>218</v>
      </c>
      <c r="I495" s="19">
        <f t="shared" ref="I495:I500" si="196">SUM(B495:H495)</f>
        <v>1838</v>
      </c>
      <c r="J495" s="42">
        <v>175</v>
      </c>
      <c r="K495" s="47">
        <v>253</v>
      </c>
      <c r="L495" s="19">
        <v>180</v>
      </c>
      <c r="M495" s="36">
        <v>201</v>
      </c>
      <c r="N495" s="19">
        <v>188</v>
      </c>
      <c r="O495" s="19">
        <v>226</v>
      </c>
      <c r="P495" s="36">
        <v>216</v>
      </c>
      <c r="Q495" s="19">
        <f t="shared" ref="Q495:Q500" si="197">SUM(J495:P495)</f>
        <v>1439</v>
      </c>
    </row>
    <row r="496" spans="1:17" x14ac:dyDescent="0.35">
      <c r="A496" s="37" t="s">
        <v>7</v>
      </c>
      <c r="B496" s="19">
        <v>1083</v>
      </c>
      <c r="C496" s="19">
        <v>1717</v>
      </c>
      <c r="D496" s="19">
        <v>1660</v>
      </c>
      <c r="E496" s="19">
        <v>1726</v>
      </c>
      <c r="F496" s="19">
        <v>1662</v>
      </c>
      <c r="G496" s="86">
        <v>2012</v>
      </c>
      <c r="H496" s="86">
        <v>2148</v>
      </c>
      <c r="I496" s="19">
        <f t="shared" si="196"/>
        <v>12008</v>
      </c>
      <c r="J496" s="50">
        <v>1933</v>
      </c>
      <c r="K496" s="19">
        <v>1940</v>
      </c>
      <c r="L496" s="19">
        <v>1703</v>
      </c>
      <c r="M496" s="86">
        <v>1743</v>
      </c>
      <c r="N496" s="23">
        <v>1859</v>
      </c>
      <c r="O496" s="19">
        <v>1225</v>
      </c>
      <c r="P496" s="86">
        <v>826</v>
      </c>
      <c r="Q496" s="19">
        <f t="shared" si="197"/>
        <v>11229</v>
      </c>
    </row>
    <row r="497" spans="1:17" x14ac:dyDescent="0.35">
      <c r="A497" s="37" t="s">
        <v>103</v>
      </c>
      <c r="B497" s="51">
        <v>739</v>
      </c>
      <c r="C497" s="51">
        <v>756</v>
      </c>
      <c r="D497" s="51">
        <v>759</v>
      </c>
      <c r="E497" s="51">
        <v>748</v>
      </c>
      <c r="F497" s="52">
        <v>769</v>
      </c>
      <c r="G497" s="87">
        <v>757</v>
      </c>
      <c r="H497" s="87">
        <v>753</v>
      </c>
      <c r="I497" s="19">
        <f t="shared" si="196"/>
        <v>5281</v>
      </c>
      <c r="J497" s="19">
        <v>324</v>
      </c>
      <c r="K497" s="19">
        <v>298</v>
      </c>
      <c r="L497" s="86">
        <v>636</v>
      </c>
      <c r="M497" s="37">
        <v>1113</v>
      </c>
      <c r="N497" s="40">
        <v>788</v>
      </c>
      <c r="O497" s="86">
        <v>742</v>
      </c>
      <c r="P497" s="36">
        <v>780</v>
      </c>
      <c r="Q497" s="19">
        <f t="shared" si="197"/>
        <v>4681</v>
      </c>
    </row>
    <row r="498" spans="1:17" x14ac:dyDescent="0.35">
      <c r="A498" s="37" t="s">
        <v>1178</v>
      </c>
      <c r="B498" s="51">
        <v>0</v>
      </c>
      <c r="C498" s="51">
        <v>0</v>
      </c>
      <c r="D498" s="51">
        <v>0</v>
      </c>
      <c r="E498" s="51">
        <v>0</v>
      </c>
      <c r="F498" s="52">
        <v>0</v>
      </c>
      <c r="G498" s="87">
        <v>0</v>
      </c>
      <c r="H498" s="87">
        <v>0</v>
      </c>
      <c r="I498" s="19">
        <f t="shared" si="196"/>
        <v>0</v>
      </c>
      <c r="J498" s="19">
        <v>0</v>
      </c>
      <c r="K498" s="19">
        <v>0</v>
      </c>
      <c r="L498" s="86">
        <v>0</v>
      </c>
      <c r="M498" s="37">
        <v>0</v>
      </c>
      <c r="N498" s="40">
        <v>0</v>
      </c>
      <c r="O498" s="86">
        <v>0</v>
      </c>
      <c r="P498" s="36">
        <v>0</v>
      </c>
      <c r="Q498" s="19">
        <f t="shared" si="197"/>
        <v>0</v>
      </c>
    </row>
    <row r="499" spans="1:17" x14ac:dyDescent="0.35">
      <c r="A499" s="37" t="s">
        <v>1177</v>
      </c>
      <c r="B499" s="51">
        <v>0</v>
      </c>
      <c r="C499" s="51">
        <v>0</v>
      </c>
      <c r="D499" s="51">
        <v>0</v>
      </c>
      <c r="E499" s="51">
        <v>0</v>
      </c>
      <c r="F499" s="51">
        <v>0</v>
      </c>
      <c r="G499" s="51">
        <v>0</v>
      </c>
      <c r="H499" s="87">
        <v>0</v>
      </c>
      <c r="I499" s="19">
        <f t="shared" si="196"/>
        <v>0</v>
      </c>
      <c r="J499" s="19">
        <v>0</v>
      </c>
      <c r="K499" s="19">
        <v>0</v>
      </c>
      <c r="L499" s="86">
        <v>0</v>
      </c>
      <c r="M499" s="37">
        <v>0</v>
      </c>
      <c r="N499" s="40">
        <v>0</v>
      </c>
      <c r="O499" s="86">
        <v>0</v>
      </c>
      <c r="P499" s="36">
        <v>0</v>
      </c>
      <c r="Q499" s="19">
        <f t="shared" si="197"/>
        <v>0</v>
      </c>
    </row>
    <row r="500" spans="1:17" x14ac:dyDescent="0.35">
      <c r="A500" s="37" t="s">
        <v>123</v>
      </c>
      <c r="B500" s="40">
        <v>954</v>
      </c>
      <c r="C500" s="87">
        <v>1343</v>
      </c>
      <c r="D500" s="87">
        <v>1220</v>
      </c>
      <c r="E500" s="87">
        <v>994</v>
      </c>
      <c r="F500" s="87">
        <v>1059</v>
      </c>
      <c r="G500" s="87">
        <v>908</v>
      </c>
      <c r="H500" s="87">
        <v>1111</v>
      </c>
      <c r="I500" s="19">
        <f t="shared" si="196"/>
        <v>7589</v>
      </c>
      <c r="J500" s="86">
        <v>1227</v>
      </c>
      <c r="K500" s="86">
        <v>1165</v>
      </c>
      <c r="L500" s="86">
        <v>1105</v>
      </c>
      <c r="M500" s="86">
        <v>1136</v>
      </c>
      <c r="N500" s="86">
        <v>1160</v>
      </c>
      <c r="O500" s="86">
        <v>1111</v>
      </c>
      <c r="P500" s="86">
        <v>808</v>
      </c>
      <c r="Q500" s="19">
        <f t="shared" si="197"/>
        <v>7712</v>
      </c>
    </row>
    <row r="501" spans="1:17" x14ac:dyDescent="0.35">
      <c r="A501" s="54" t="s">
        <v>117</v>
      </c>
      <c r="B501" s="55">
        <f>SUM(B495:B500)</f>
        <v>3161</v>
      </c>
      <c r="C501" s="55">
        <f t="shared" ref="C501:H501" si="198">SUM(C495:C500)</f>
        <v>4187</v>
      </c>
      <c r="D501" s="55">
        <f t="shared" si="198"/>
        <v>3885</v>
      </c>
      <c r="E501" s="55">
        <f t="shared" si="198"/>
        <v>3679</v>
      </c>
      <c r="F501" s="55">
        <f t="shared" si="198"/>
        <v>3652</v>
      </c>
      <c r="G501" s="55">
        <f t="shared" si="198"/>
        <v>3922</v>
      </c>
      <c r="H501" s="55">
        <f t="shared" si="198"/>
        <v>4230</v>
      </c>
      <c r="I501" s="55">
        <f>SUM(I495:I500)</f>
        <v>26716</v>
      </c>
      <c r="J501" s="54">
        <f t="shared" ref="J501:Q501" si="199">SUM(J495:J500)</f>
        <v>3659</v>
      </c>
      <c r="K501" s="54">
        <f t="shared" si="199"/>
        <v>3656</v>
      </c>
      <c r="L501" s="54">
        <f t="shared" si="199"/>
        <v>3624</v>
      </c>
      <c r="M501" s="54">
        <f t="shared" si="199"/>
        <v>4193</v>
      </c>
      <c r="N501" s="55">
        <f t="shared" si="199"/>
        <v>3995</v>
      </c>
      <c r="O501" s="54">
        <f t="shared" si="199"/>
        <v>3304</v>
      </c>
      <c r="P501" s="55">
        <f t="shared" si="199"/>
        <v>2630</v>
      </c>
      <c r="Q501" s="55">
        <f t="shared" si="199"/>
        <v>25061</v>
      </c>
    </row>
    <row r="502" spans="1:17" x14ac:dyDescent="0.35">
      <c r="A502" s="21"/>
      <c r="B502" s="67">
        <f>B501+B494+B488</f>
        <v>6523</v>
      </c>
      <c r="C502" s="67">
        <f t="shared" ref="C502:H502" si="200">C501+C494+C488</f>
        <v>8712</v>
      </c>
      <c r="D502" s="67">
        <f t="shared" si="200"/>
        <v>8400</v>
      </c>
      <c r="E502" s="67">
        <f t="shared" si="200"/>
        <v>7688</v>
      </c>
      <c r="F502" s="67">
        <f t="shared" si="200"/>
        <v>7210</v>
      </c>
      <c r="G502" s="67">
        <f t="shared" si="200"/>
        <v>9180</v>
      </c>
      <c r="H502" s="67">
        <f t="shared" si="200"/>
        <v>9026</v>
      </c>
      <c r="I502" s="67">
        <f t="shared" ref="I502:Q502" si="201">I488+I494+I501</f>
        <v>56549</v>
      </c>
      <c r="J502" s="21">
        <f t="shared" si="201"/>
        <v>8493</v>
      </c>
      <c r="K502" s="21">
        <f t="shared" si="201"/>
        <v>7865</v>
      </c>
      <c r="L502" s="21">
        <f t="shared" si="201"/>
        <v>7314</v>
      </c>
      <c r="M502" s="21">
        <f t="shared" si="201"/>
        <v>6766</v>
      </c>
      <c r="N502" s="67">
        <f t="shared" si="201"/>
        <v>7993</v>
      </c>
      <c r="O502" s="21">
        <f t="shared" si="201"/>
        <v>8168</v>
      </c>
      <c r="P502" s="21">
        <f t="shared" si="201"/>
        <v>8045</v>
      </c>
      <c r="Q502" s="67">
        <f t="shared" si="201"/>
        <v>54644</v>
      </c>
    </row>
    <row r="503" spans="1:17" x14ac:dyDescent="0.35">
      <c r="A503" s="21"/>
      <c r="B503" s="67">
        <f>production!B467</f>
        <v>0</v>
      </c>
      <c r="C503" s="67">
        <f>production!C467</f>
        <v>0</v>
      </c>
      <c r="D503" s="67">
        <f>production!D467</f>
        <v>0</v>
      </c>
      <c r="E503" s="67">
        <f>production!E467</f>
        <v>0</v>
      </c>
      <c r="F503" s="67">
        <f>production!F467</f>
        <v>0</v>
      </c>
      <c r="G503" s="67">
        <f>production!G467</f>
        <v>0</v>
      </c>
      <c r="H503" s="67">
        <f>production!H467</f>
        <v>0</v>
      </c>
      <c r="I503" s="67">
        <f>SUM(B503:H503)</f>
        <v>0</v>
      </c>
      <c r="J503" s="67">
        <f>production!J469</f>
        <v>0</v>
      </c>
      <c r="K503" s="67">
        <f>production!K469</f>
        <v>0</v>
      </c>
      <c r="L503" s="67">
        <f>production!L469</f>
        <v>0</v>
      </c>
      <c r="M503" s="67">
        <f>production!M469</f>
        <v>0</v>
      </c>
      <c r="N503" s="67">
        <f>production!N469</f>
        <v>0</v>
      </c>
      <c r="O503" s="67">
        <f>production!O469</f>
        <v>0</v>
      </c>
      <c r="P503" s="67">
        <f>production!P469</f>
        <v>52</v>
      </c>
      <c r="Q503" s="67">
        <f>SUM(J503:P503)</f>
        <v>52</v>
      </c>
    </row>
    <row r="504" spans="1:17" x14ac:dyDescent="0.35">
      <c r="A504" s="21"/>
      <c r="B504" s="21">
        <f t="shared" ref="B504:Q504" si="202">B503-B502</f>
        <v>-6523</v>
      </c>
      <c r="C504" s="21">
        <f t="shared" si="202"/>
        <v>-8712</v>
      </c>
      <c r="D504" s="21">
        <f t="shared" si="202"/>
        <v>-8400</v>
      </c>
      <c r="E504" s="21">
        <f t="shared" si="202"/>
        <v>-7688</v>
      </c>
      <c r="F504" s="21">
        <f t="shared" si="202"/>
        <v>-7210</v>
      </c>
      <c r="G504" s="67">
        <f t="shared" si="202"/>
        <v>-9180</v>
      </c>
      <c r="H504" s="21">
        <f t="shared" si="202"/>
        <v>-9026</v>
      </c>
      <c r="I504" s="67">
        <f t="shared" si="202"/>
        <v>-56549</v>
      </c>
      <c r="J504" s="21">
        <f t="shared" si="202"/>
        <v>-8493</v>
      </c>
      <c r="K504" s="21">
        <f t="shared" si="202"/>
        <v>-7865</v>
      </c>
      <c r="L504" s="21">
        <f t="shared" si="202"/>
        <v>-7314</v>
      </c>
      <c r="M504" s="21">
        <f t="shared" si="202"/>
        <v>-6766</v>
      </c>
      <c r="N504" s="21">
        <f t="shared" si="202"/>
        <v>-7993</v>
      </c>
      <c r="O504" s="21">
        <f t="shared" si="202"/>
        <v>-8168</v>
      </c>
      <c r="P504" s="21">
        <f t="shared" si="202"/>
        <v>-7993</v>
      </c>
      <c r="Q504" s="21">
        <f t="shared" si="202"/>
        <v>-54592</v>
      </c>
    </row>
    <row r="506" spans="1:17" ht="15.5" x14ac:dyDescent="0.35">
      <c r="A506" s="33" t="s">
        <v>1</v>
      </c>
      <c r="B506" s="64" t="s">
        <v>1455</v>
      </c>
      <c r="C506" s="64" t="s">
        <v>1456</v>
      </c>
      <c r="D506" s="64" t="s">
        <v>1457</v>
      </c>
      <c r="E506" s="64" t="s">
        <v>1458</v>
      </c>
      <c r="F506" s="64" t="s">
        <v>1459</v>
      </c>
      <c r="G506" s="64" t="s">
        <v>1460</v>
      </c>
      <c r="H506" s="64" t="s">
        <v>1461</v>
      </c>
      <c r="I506" s="65" t="s">
        <v>1468</v>
      </c>
      <c r="J506" s="64" t="s">
        <v>1462</v>
      </c>
      <c r="K506" s="64" t="s">
        <v>1463</v>
      </c>
      <c r="L506" s="64" t="s">
        <v>1464</v>
      </c>
      <c r="M506" s="64" t="s">
        <v>1465</v>
      </c>
      <c r="N506" s="64" t="s">
        <v>1466</v>
      </c>
      <c r="O506" s="64" t="s">
        <v>1467</v>
      </c>
      <c r="P506" s="64" t="s">
        <v>1470</v>
      </c>
      <c r="Q506" s="65" t="s">
        <v>1471</v>
      </c>
    </row>
    <row r="507" spans="1:17" x14ac:dyDescent="0.35">
      <c r="A507" s="37" t="s">
        <v>2</v>
      </c>
      <c r="B507" s="19">
        <v>211</v>
      </c>
      <c r="C507" s="19">
        <v>187</v>
      </c>
      <c r="D507" s="23">
        <v>190</v>
      </c>
      <c r="E507" s="36">
        <v>223</v>
      </c>
      <c r="F507" s="19">
        <v>230</v>
      </c>
      <c r="G507" s="36">
        <v>260</v>
      </c>
      <c r="H507" s="36">
        <v>191</v>
      </c>
      <c r="I507" s="19">
        <f>SUM(B507:H507)</f>
        <v>1492</v>
      </c>
      <c r="J507" s="37">
        <v>201</v>
      </c>
      <c r="K507" s="19">
        <v>220</v>
      </c>
      <c r="L507" s="19">
        <v>245</v>
      </c>
      <c r="M507" s="36">
        <v>234</v>
      </c>
      <c r="N507" s="36">
        <v>181</v>
      </c>
      <c r="O507" s="19">
        <v>175</v>
      </c>
      <c r="P507" s="36">
        <v>229</v>
      </c>
      <c r="Q507" s="19">
        <f>SUM(J507:P507)</f>
        <v>1485</v>
      </c>
    </row>
    <row r="508" spans="1:17" x14ac:dyDescent="0.35">
      <c r="A508" s="37" t="s">
        <v>121</v>
      </c>
      <c r="B508" s="19">
        <v>0</v>
      </c>
      <c r="C508" s="19">
        <v>0</v>
      </c>
      <c r="D508" s="36">
        <v>0</v>
      </c>
      <c r="E508" s="19">
        <v>0</v>
      </c>
      <c r="F508" s="19">
        <v>0</v>
      </c>
      <c r="G508" s="36">
        <v>0</v>
      </c>
      <c r="H508" s="36">
        <v>0</v>
      </c>
      <c r="I508" s="19">
        <f>SUM(B508:H508)</f>
        <v>0</v>
      </c>
      <c r="J508" s="36">
        <v>0</v>
      </c>
      <c r="K508" s="19">
        <v>0</v>
      </c>
      <c r="L508" s="19">
        <v>0</v>
      </c>
      <c r="M508" s="36">
        <v>0</v>
      </c>
      <c r="N508" s="19">
        <v>0</v>
      </c>
      <c r="O508" s="19">
        <v>0</v>
      </c>
      <c r="P508" s="36">
        <v>0</v>
      </c>
      <c r="Q508" s="19">
        <f>SUM(J508:P508)</f>
        <v>0</v>
      </c>
    </row>
    <row r="509" spans="1:17" x14ac:dyDescent="0.35">
      <c r="A509" s="37" t="s">
        <v>100</v>
      </c>
      <c r="B509" s="19">
        <v>230</v>
      </c>
      <c r="C509" s="19">
        <v>150</v>
      </c>
      <c r="D509" s="19">
        <v>200</v>
      </c>
      <c r="E509" s="19">
        <v>200</v>
      </c>
      <c r="F509" s="19">
        <v>345</v>
      </c>
      <c r="G509" s="19">
        <v>340</v>
      </c>
      <c r="H509" s="19">
        <v>210</v>
      </c>
      <c r="I509" s="19">
        <f>SUM(B509:H509)</f>
        <v>1675</v>
      </c>
      <c r="J509" s="23">
        <v>200</v>
      </c>
      <c r="K509" s="37">
        <v>210</v>
      </c>
      <c r="L509" s="19">
        <v>250</v>
      </c>
      <c r="M509" s="19">
        <v>200</v>
      </c>
      <c r="N509" s="19">
        <v>200</v>
      </c>
      <c r="O509" s="19">
        <v>230</v>
      </c>
      <c r="P509" s="19">
        <v>207</v>
      </c>
      <c r="Q509" s="19">
        <f>SUM(J509:P509)</f>
        <v>1497</v>
      </c>
    </row>
    <row r="510" spans="1:17" x14ac:dyDescent="0.35">
      <c r="A510" s="37" t="s">
        <v>115</v>
      </c>
      <c r="B510" s="19">
        <v>0</v>
      </c>
      <c r="C510" s="19">
        <v>0</v>
      </c>
      <c r="D510" s="19">
        <v>0</v>
      </c>
      <c r="E510" s="19">
        <v>0</v>
      </c>
      <c r="F510" s="19">
        <v>0</v>
      </c>
      <c r="G510" s="19">
        <v>0</v>
      </c>
      <c r="H510" s="19">
        <v>163</v>
      </c>
      <c r="I510" s="19">
        <v>0</v>
      </c>
      <c r="J510" s="19">
        <v>0</v>
      </c>
      <c r="K510" s="19">
        <v>0</v>
      </c>
      <c r="L510" s="19">
        <v>0</v>
      </c>
      <c r="M510" s="19">
        <v>0</v>
      </c>
      <c r="N510" s="19">
        <v>0</v>
      </c>
      <c r="O510" s="19">
        <v>0</v>
      </c>
      <c r="P510" s="19">
        <v>114</v>
      </c>
      <c r="Q510" s="19">
        <f>SUM(J510:P510)</f>
        <v>114</v>
      </c>
    </row>
    <row r="511" spans="1:17" x14ac:dyDescent="0.35">
      <c r="A511" s="37" t="s">
        <v>125</v>
      </c>
      <c r="B511" s="19">
        <v>2480</v>
      </c>
      <c r="C511" s="19">
        <v>0</v>
      </c>
      <c r="D511" s="19">
        <v>4592</v>
      </c>
      <c r="E511" s="19">
        <v>1435</v>
      </c>
      <c r="F511" s="19">
        <v>1862</v>
      </c>
      <c r="G511" s="19">
        <v>1966</v>
      </c>
      <c r="H511" s="19">
        <v>1948</v>
      </c>
      <c r="I511" s="19">
        <f>SUM(B511:H511)</f>
        <v>14283</v>
      </c>
      <c r="J511" s="19">
        <v>1137</v>
      </c>
      <c r="K511" s="19">
        <v>3341</v>
      </c>
      <c r="L511" s="19">
        <v>941</v>
      </c>
      <c r="M511" s="19">
        <v>1918</v>
      </c>
      <c r="N511" s="19">
        <v>1826</v>
      </c>
      <c r="O511" s="19">
        <v>1631</v>
      </c>
      <c r="P511" s="19">
        <v>2523</v>
      </c>
      <c r="Q511" s="19">
        <f>SUM(J511:P511)</f>
        <v>13317</v>
      </c>
    </row>
    <row r="512" spans="1:17" x14ac:dyDescent="0.35">
      <c r="A512" s="58" t="s">
        <v>119</v>
      </c>
      <c r="B512" s="58">
        <f>SUM(B507:B511)</f>
        <v>2921</v>
      </c>
      <c r="C512" s="58">
        <f t="shared" ref="C512:I512" si="203">SUM(C507:C511)</f>
        <v>337</v>
      </c>
      <c r="D512" s="58">
        <f t="shared" si="203"/>
        <v>4982</v>
      </c>
      <c r="E512" s="58">
        <f t="shared" si="203"/>
        <v>1858</v>
      </c>
      <c r="F512" s="58">
        <f t="shared" si="203"/>
        <v>2437</v>
      </c>
      <c r="G512" s="58">
        <f t="shared" si="203"/>
        <v>2566</v>
      </c>
      <c r="H512" s="58">
        <f t="shared" si="203"/>
        <v>2512</v>
      </c>
      <c r="I512" s="58">
        <f t="shared" si="203"/>
        <v>17450</v>
      </c>
      <c r="J512" s="58">
        <f>SUM(J507:J511)</f>
        <v>1538</v>
      </c>
      <c r="K512" s="58">
        <f t="shared" ref="K512:Q512" si="204">SUM(K507:K511)</f>
        <v>3771</v>
      </c>
      <c r="L512" s="58">
        <f t="shared" si="204"/>
        <v>1436</v>
      </c>
      <c r="M512" s="58">
        <f t="shared" si="204"/>
        <v>2352</v>
      </c>
      <c r="N512" s="58">
        <f t="shared" si="204"/>
        <v>2207</v>
      </c>
      <c r="O512" s="58">
        <f t="shared" si="204"/>
        <v>2036</v>
      </c>
      <c r="P512" s="58">
        <f t="shared" si="204"/>
        <v>3073</v>
      </c>
      <c r="Q512" s="58">
        <f t="shared" si="204"/>
        <v>16413</v>
      </c>
    </row>
    <row r="513" spans="1:17" x14ac:dyDescent="0.35">
      <c r="A513" s="37" t="s">
        <v>122</v>
      </c>
      <c r="B513" s="84">
        <v>1349</v>
      </c>
      <c r="C513" s="84">
        <v>751</v>
      </c>
      <c r="D513" s="19">
        <v>961</v>
      </c>
      <c r="E513" s="84">
        <v>1285</v>
      </c>
      <c r="F513" s="84">
        <v>1115</v>
      </c>
      <c r="G513" s="19">
        <v>397</v>
      </c>
      <c r="H513" s="19">
        <v>950</v>
      </c>
      <c r="I513" s="43">
        <f>SUM(B513:H513)</f>
        <v>6808</v>
      </c>
      <c r="J513" s="61">
        <v>1120</v>
      </c>
      <c r="K513" s="61">
        <v>1064</v>
      </c>
      <c r="L513" s="84">
        <v>1253</v>
      </c>
      <c r="M513" s="19">
        <v>861</v>
      </c>
      <c r="N513" s="84">
        <v>1314</v>
      </c>
      <c r="O513" s="84">
        <v>651</v>
      </c>
      <c r="P513" s="19">
        <v>800</v>
      </c>
      <c r="Q513" s="88">
        <f>SUM(J513:P513)</f>
        <v>7063</v>
      </c>
    </row>
    <row r="514" spans="1:17" x14ac:dyDescent="0.35">
      <c r="A514" s="37" t="s">
        <v>112</v>
      </c>
      <c r="B514" s="36">
        <v>0</v>
      </c>
      <c r="C514" s="36">
        <v>0</v>
      </c>
      <c r="D514" s="36">
        <v>0</v>
      </c>
      <c r="E514" s="36">
        <v>0</v>
      </c>
      <c r="F514" s="36">
        <v>0</v>
      </c>
      <c r="G514" s="36">
        <v>0</v>
      </c>
      <c r="H514" s="36">
        <v>0</v>
      </c>
      <c r="I514" s="43">
        <f>SUM(B514:H514)</f>
        <v>0</v>
      </c>
      <c r="J514" s="36">
        <v>0</v>
      </c>
      <c r="K514" s="36">
        <v>0</v>
      </c>
      <c r="L514" s="86">
        <v>0</v>
      </c>
      <c r="M514" s="36">
        <v>0</v>
      </c>
      <c r="N514" s="36">
        <v>0</v>
      </c>
      <c r="O514" s="86">
        <v>0</v>
      </c>
      <c r="P514" s="36">
        <v>0</v>
      </c>
      <c r="Q514" s="88">
        <f>SUM(J514:P514)</f>
        <v>0</v>
      </c>
    </row>
    <row r="515" spans="1:17" x14ac:dyDescent="0.35">
      <c r="A515" s="37" t="s">
        <v>116</v>
      </c>
      <c r="B515" s="36">
        <v>0</v>
      </c>
      <c r="C515" s="36">
        <v>0</v>
      </c>
      <c r="D515" s="36">
        <v>0</v>
      </c>
      <c r="E515" s="36">
        <v>0</v>
      </c>
      <c r="F515" s="36">
        <v>0</v>
      </c>
      <c r="G515" s="63">
        <v>0</v>
      </c>
      <c r="H515" s="36">
        <v>117</v>
      </c>
      <c r="I515" s="43">
        <f>SUM(B515:H515)</f>
        <v>117</v>
      </c>
      <c r="J515" s="86">
        <v>0</v>
      </c>
      <c r="K515" s="86">
        <v>0</v>
      </c>
      <c r="L515" s="86">
        <v>0</v>
      </c>
      <c r="M515" s="86">
        <v>0</v>
      </c>
      <c r="N515" s="86">
        <v>0</v>
      </c>
      <c r="O515" s="86">
        <v>0</v>
      </c>
      <c r="P515" s="36">
        <v>8</v>
      </c>
      <c r="Q515" s="88">
        <f>SUM(J515:P515)</f>
        <v>8</v>
      </c>
    </row>
    <row r="516" spans="1:17" x14ac:dyDescent="0.35">
      <c r="A516" s="37" t="s">
        <v>124</v>
      </c>
      <c r="B516" s="36">
        <v>0</v>
      </c>
      <c r="C516" s="36">
        <v>0</v>
      </c>
      <c r="D516" s="36">
        <v>0</v>
      </c>
      <c r="E516" s="36">
        <v>0</v>
      </c>
      <c r="F516" s="36">
        <v>0</v>
      </c>
      <c r="G516" s="63">
        <v>0</v>
      </c>
      <c r="H516" s="36">
        <v>53</v>
      </c>
      <c r="I516" s="43">
        <f>SUM(B516:H516)</f>
        <v>53</v>
      </c>
      <c r="J516" s="86">
        <v>0</v>
      </c>
      <c r="K516" s="86">
        <v>0</v>
      </c>
      <c r="L516" s="86">
        <v>0</v>
      </c>
      <c r="M516" s="86">
        <v>0</v>
      </c>
      <c r="N516" s="86">
        <v>0</v>
      </c>
      <c r="O516" s="86">
        <v>0</v>
      </c>
      <c r="P516" s="36">
        <v>52</v>
      </c>
      <c r="Q516" s="88">
        <f>SUM(J516:P516)</f>
        <v>52</v>
      </c>
    </row>
    <row r="517" spans="1:17" x14ac:dyDescent="0.35">
      <c r="A517" s="37" t="s">
        <v>1175</v>
      </c>
      <c r="B517" s="36">
        <v>0</v>
      </c>
      <c r="C517" s="36">
        <v>0</v>
      </c>
      <c r="D517" s="36">
        <v>0</v>
      </c>
      <c r="E517" s="36">
        <v>0</v>
      </c>
      <c r="F517" s="36">
        <v>0</v>
      </c>
      <c r="G517" s="36">
        <v>0</v>
      </c>
      <c r="H517" s="36">
        <v>0</v>
      </c>
      <c r="I517" s="43">
        <f>SUM(B517:H517)</f>
        <v>0</v>
      </c>
      <c r="J517" s="86">
        <v>0</v>
      </c>
      <c r="K517" s="86">
        <v>0</v>
      </c>
      <c r="L517" s="86">
        <v>0</v>
      </c>
      <c r="M517" s="86">
        <v>0</v>
      </c>
      <c r="N517" s="86">
        <v>0</v>
      </c>
      <c r="O517" s="86">
        <v>0</v>
      </c>
      <c r="P517" s="36">
        <v>0</v>
      </c>
      <c r="Q517" s="88">
        <f>SUM(J517:P517)</f>
        <v>0</v>
      </c>
    </row>
    <row r="518" spans="1:17" x14ac:dyDescent="0.35">
      <c r="A518" s="46" t="s">
        <v>118</v>
      </c>
      <c r="B518" s="89">
        <f>SUM(B513:B517)</f>
        <v>1349</v>
      </c>
      <c r="C518" s="89">
        <f t="shared" ref="C518:H518" si="205">SUM(C513:C517)</f>
        <v>751</v>
      </c>
      <c r="D518" s="89">
        <f t="shared" si="205"/>
        <v>961</v>
      </c>
      <c r="E518" s="89">
        <f t="shared" si="205"/>
        <v>1285</v>
      </c>
      <c r="F518" s="89">
        <f t="shared" si="205"/>
        <v>1115</v>
      </c>
      <c r="G518" s="89">
        <f t="shared" si="205"/>
        <v>397</v>
      </c>
      <c r="H518" s="89">
        <f t="shared" si="205"/>
        <v>1120</v>
      </c>
      <c r="I518" s="46">
        <f>SUM(I513:I517)</f>
        <v>6978</v>
      </c>
      <c r="J518" s="46">
        <f>SUM(J513:J516)</f>
        <v>1120</v>
      </c>
      <c r="K518" s="46">
        <f>SUM(K513:K516)</f>
        <v>1064</v>
      </c>
      <c r="L518" s="46">
        <f>SUM(L513:L517)</f>
        <v>1253</v>
      </c>
      <c r="M518" s="46">
        <f>SUM(M513:M516)</f>
        <v>861</v>
      </c>
      <c r="N518" s="46">
        <f>SUM(N513:N516)</f>
        <v>1314</v>
      </c>
      <c r="O518" s="46">
        <f>SUM(O513:O517)</f>
        <v>651</v>
      </c>
      <c r="P518" s="46">
        <f>SUM(P513:P517)</f>
        <v>860</v>
      </c>
      <c r="Q518" s="46">
        <f>SUM(Q513:Q516)</f>
        <v>7123</v>
      </c>
    </row>
    <row r="519" spans="1:17" x14ac:dyDescent="0.35">
      <c r="A519" s="37" t="s">
        <v>99</v>
      </c>
      <c r="B519" s="19">
        <v>204</v>
      </c>
      <c r="C519" s="19">
        <v>153</v>
      </c>
      <c r="D519" s="23">
        <v>203</v>
      </c>
      <c r="E519" s="36">
        <v>314</v>
      </c>
      <c r="F519" s="19">
        <v>188</v>
      </c>
      <c r="G519" s="36">
        <v>191</v>
      </c>
      <c r="H519" s="36">
        <v>201</v>
      </c>
      <c r="I519" s="19">
        <f t="shared" ref="I519:I524" si="206">SUM(B519:H519)</f>
        <v>1454</v>
      </c>
      <c r="J519" s="42">
        <v>171</v>
      </c>
      <c r="K519" s="47">
        <v>196</v>
      </c>
      <c r="L519" s="19">
        <v>173</v>
      </c>
      <c r="M519" s="36">
        <v>200</v>
      </c>
      <c r="N519" s="19">
        <v>220</v>
      </c>
      <c r="O519" s="19">
        <v>166</v>
      </c>
      <c r="P519" s="36">
        <v>108</v>
      </c>
      <c r="Q519" s="19">
        <f t="shared" ref="Q519:Q524" si="207">SUM(J519:P519)</f>
        <v>1234</v>
      </c>
    </row>
    <row r="520" spans="1:17" x14ac:dyDescent="0.35">
      <c r="A520" s="37" t="s">
        <v>7</v>
      </c>
      <c r="B520" s="19">
        <v>780</v>
      </c>
      <c r="C520" s="19">
        <v>560</v>
      </c>
      <c r="D520" s="19">
        <v>1759</v>
      </c>
      <c r="E520" s="19">
        <v>1738</v>
      </c>
      <c r="F520" s="19">
        <v>1732</v>
      </c>
      <c r="G520" s="86">
        <v>1726</v>
      </c>
      <c r="H520" s="86">
        <v>1705</v>
      </c>
      <c r="I520" s="19">
        <f t="shared" si="206"/>
        <v>10000</v>
      </c>
      <c r="J520" s="50">
        <v>1554</v>
      </c>
      <c r="K520" s="19">
        <v>1669</v>
      </c>
      <c r="L520" s="19">
        <v>1749</v>
      </c>
      <c r="M520" s="86">
        <v>897</v>
      </c>
      <c r="N520" s="23">
        <v>1731</v>
      </c>
      <c r="O520" s="19">
        <v>1340</v>
      </c>
      <c r="P520" s="86">
        <v>1652</v>
      </c>
      <c r="Q520" s="19">
        <f t="shared" si="207"/>
        <v>10592</v>
      </c>
    </row>
    <row r="521" spans="1:17" x14ac:dyDescent="0.35">
      <c r="A521" s="37" t="s">
        <v>103</v>
      </c>
      <c r="B521" s="51">
        <v>737</v>
      </c>
      <c r="C521" s="51">
        <v>754</v>
      </c>
      <c r="D521" s="51">
        <v>765</v>
      </c>
      <c r="E521" s="51">
        <v>756</v>
      </c>
      <c r="F521" s="52">
        <v>755</v>
      </c>
      <c r="G521" s="87">
        <v>778</v>
      </c>
      <c r="H521" s="87">
        <v>742</v>
      </c>
      <c r="I521" s="19">
        <f t="shared" si="206"/>
        <v>5287</v>
      </c>
      <c r="J521" s="19">
        <v>767</v>
      </c>
      <c r="K521" s="19">
        <v>736</v>
      </c>
      <c r="L521" s="86">
        <v>86</v>
      </c>
      <c r="M521" s="37">
        <v>752</v>
      </c>
      <c r="N521" s="40">
        <v>724</v>
      </c>
      <c r="O521" s="86">
        <v>760</v>
      </c>
      <c r="P521" s="36">
        <v>731</v>
      </c>
      <c r="Q521" s="19">
        <f t="shared" si="207"/>
        <v>4556</v>
      </c>
    </row>
    <row r="522" spans="1:17" x14ac:dyDescent="0.35">
      <c r="A522" s="37" t="s">
        <v>1178</v>
      </c>
      <c r="B522" s="51">
        <v>0</v>
      </c>
      <c r="C522" s="51">
        <v>0</v>
      </c>
      <c r="D522" s="51">
        <v>0</v>
      </c>
      <c r="E522" s="51">
        <v>0</v>
      </c>
      <c r="F522" s="52">
        <v>0</v>
      </c>
      <c r="G522" s="87">
        <v>0</v>
      </c>
      <c r="H522" s="87">
        <v>0</v>
      </c>
      <c r="I522" s="19">
        <f t="shared" si="206"/>
        <v>0</v>
      </c>
      <c r="J522" s="19">
        <v>0</v>
      </c>
      <c r="K522" s="19">
        <v>0</v>
      </c>
      <c r="L522" s="86">
        <v>0</v>
      </c>
      <c r="M522" s="37">
        <v>0</v>
      </c>
      <c r="N522" s="40">
        <v>0</v>
      </c>
      <c r="O522" s="86">
        <v>0</v>
      </c>
      <c r="P522" s="36">
        <v>0</v>
      </c>
      <c r="Q522" s="19">
        <f t="shared" si="207"/>
        <v>0</v>
      </c>
    </row>
    <row r="523" spans="1:17" x14ac:dyDescent="0.35">
      <c r="A523" s="37" t="s">
        <v>1177</v>
      </c>
      <c r="B523" s="51">
        <v>0</v>
      </c>
      <c r="C523" s="51">
        <v>0</v>
      </c>
      <c r="D523" s="51">
        <v>0</v>
      </c>
      <c r="E523" s="51">
        <v>0</v>
      </c>
      <c r="F523" s="51">
        <v>0</v>
      </c>
      <c r="G523" s="51">
        <v>0</v>
      </c>
      <c r="H523" s="87">
        <v>0</v>
      </c>
      <c r="I523" s="19">
        <f t="shared" si="206"/>
        <v>0</v>
      </c>
      <c r="J523" s="19">
        <v>0</v>
      </c>
      <c r="K523" s="19">
        <v>0</v>
      </c>
      <c r="L523" s="86">
        <v>0</v>
      </c>
      <c r="M523" s="37">
        <v>0</v>
      </c>
      <c r="N523" s="40">
        <v>0</v>
      </c>
      <c r="O523" s="86">
        <v>0</v>
      </c>
      <c r="P523" s="36">
        <v>0</v>
      </c>
      <c r="Q523" s="19">
        <f t="shared" si="207"/>
        <v>0</v>
      </c>
    </row>
    <row r="524" spans="1:17" x14ac:dyDescent="0.35">
      <c r="A524" s="37" t="s">
        <v>123</v>
      </c>
      <c r="B524" s="40">
        <v>806</v>
      </c>
      <c r="C524" s="87">
        <v>919</v>
      </c>
      <c r="D524" s="87">
        <v>1056</v>
      </c>
      <c r="E524" s="51">
        <v>1129</v>
      </c>
      <c r="F524" s="87">
        <v>760</v>
      </c>
      <c r="G524" s="87">
        <v>701</v>
      </c>
      <c r="H524" s="87">
        <v>718</v>
      </c>
      <c r="I524" s="19">
        <f t="shared" si="206"/>
        <v>6089</v>
      </c>
      <c r="J524" s="86">
        <v>942</v>
      </c>
      <c r="K524" s="86">
        <v>1003</v>
      </c>
      <c r="L524" s="86">
        <v>909</v>
      </c>
      <c r="M524" s="86">
        <v>884</v>
      </c>
      <c r="N524" s="86">
        <v>978</v>
      </c>
      <c r="O524" s="86">
        <v>873</v>
      </c>
      <c r="P524" s="86">
        <v>807</v>
      </c>
      <c r="Q524" s="19">
        <f t="shared" si="207"/>
        <v>6396</v>
      </c>
    </row>
    <row r="525" spans="1:17" x14ac:dyDescent="0.35">
      <c r="A525" s="54" t="s">
        <v>117</v>
      </c>
      <c r="B525" s="55">
        <f>SUM(B519:B524)</f>
        <v>2527</v>
      </c>
      <c r="C525" s="55">
        <f t="shared" ref="C525:H525" si="208">SUM(C519:C524)</f>
        <v>2386</v>
      </c>
      <c r="D525" s="55">
        <f t="shared" si="208"/>
        <v>3783</v>
      </c>
      <c r="E525" s="55">
        <f t="shared" si="208"/>
        <v>3937</v>
      </c>
      <c r="F525" s="55">
        <f t="shared" si="208"/>
        <v>3435</v>
      </c>
      <c r="G525" s="55">
        <f t="shared" si="208"/>
        <v>3396</v>
      </c>
      <c r="H525" s="55">
        <f t="shared" si="208"/>
        <v>3366</v>
      </c>
      <c r="I525" s="55">
        <f>SUM(I519:I524)</f>
        <v>22830</v>
      </c>
      <c r="J525" s="54">
        <f t="shared" ref="J525:Q525" si="209">SUM(J519:J524)</f>
        <v>3434</v>
      </c>
      <c r="K525" s="54">
        <f t="shared" si="209"/>
        <v>3604</v>
      </c>
      <c r="L525" s="54">
        <f t="shared" si="209"/>
        <v>2917</v>
      </c>
      <c r="M525" s="54">
        <f t="shared" si="209"/>
        <v>2733</v>
      </c>
      <c r="N525" s="55">
        <f t="shared" si="209"/>
        <v>3653</v>
      </c>
      <c r="O525" s="54">
        <f t="shared" si="209"/>
        <v>3139</v>
      </c>
      <c r="P525" s="55">
        <f t="shared" si="209"/>
        <v>3298</v>
      </c>
      <c r="Q525" s="55">
        <f t="shared" si="209"/>
        <v>22778</v>
      </c>
    </row>
    <row r="526" spans="1:17" x14ac:dyDescent="0.35">
      <c r="A526" s="21"/>
      <c r="B526" s="67">
        <f>B525+B518+B512</f>
        <v>6797</v>
      </c>
      <c r="C526" s="67">
        <f t="shared" ref="C526:H526" si="210">C525+C518+C512</f>
        <v>3474</v>
      </c>
      <c r="D526" s="67">
        <f t="shared" si="210"/>
        <v>9726</v>
      </c>
      <c r="E526" s="67">
        <f t="shared" si="210"/>
        <v>7080</v>
      </c>
      <c r="F526" s="67">
        <f t="shared" si="210"/>
        <v>6987</v>
      </c>
      <c r="G526" s="67">
        <f t="shared" si="210"/>
        <v>6359</v>
      </c>
      <c r="H526" s="67">
        <f t="shared" si="210"/>
        <v>6998</v>
      </c>
      <c r="I526" s="67">
        <f t="shared" ref="I526:Q526" si="211">I512+I518+I525</f>
        <v>47258</v>
      </c>
      <c r="J526" s="21">
        <f t="shared" si="211"/>
        <v>6092</v>
      </c>
      <c r="K526" s="21">
        <f t="shared" si="211"/>
        <v>8439</v>
      </c>
      <c r="L526" s="21">
        <f t="shared" si="211"/>
        <v>5606</v>
      </c>
      <c r="M526" s="21">
        <f t="shared" si="211"/>
        <v>5946</v>
      </c>
      <c r="N526" s="67">
        <f t="shared" si="211"/>
        <v>7174</v>
      </c>
      <c r="O526" s="21">
        <f t="shared" si="211"/>
        <v>5826</v>
      </c>
      <c r="P526" s="21">
        <f t="shared" si="211"/>
        <v>7231</v>
      </c>
      <c r="Q526" s="67">
        <f t="shared" si="211"/>
        <v>46314</v>
      </c>
    </row>
    <row r="527" spans="1:17" x14ac:dyDescent="0.35">
      <c r="A527" s="21"/>
      <c r="B527" s="67">
        <f>production!B491</f>
        <v>0</v>
      </c>
      <c r="C527" s="67">
        <f>production!C491</f>
        <v>0</v>
      </c>
      <c r="D527" s="67">
        <f>production!D491</f>
        <v>0</v>
      </c>
      <c r="E527" s="67">
        <f>production!E491</f>
        <v>0</v>
      </c>
      <c r="F527" s="67">
        <f>production!F491</f>
        <v>0</v>
      </c>
      <c r="G527" s="67">
        <f>production!G491</f>
        <v>0</v>
      </c>
      <c r="H527" s="67">
        <f>production!H491</f>
        <v>100</v>
      </c>
      <c r="I527" s="67">
        <f>SUM(B527:H527)</f>
        <v>100</v>
      </c>
      <c r="J527" s="67">
        <f>production!J493</f>
        <v>173</v>
      </c>
      <c r="K527" s="67">
        <f>production!K493</f>
        <v>245</v>
      </c>
      <c r="L527" s="67">
        <f>production!L493</f>
        <v>208</v>
      </c>
      <c r="M527" s="67">
        <f>production!M493</f>
        <v>186</v>
      </c>
      <c r="N527" s="67">
        <f>production!N493</f>
        <v>187</v>
      </c>
      <c r="O527" s="67">
        <f>production!O493</f>
        <v>230</v>
      </c>
      <c r="P527" s="67">
        <f>production!P493</f>
        <v>177</v>
      </c>
      <c r="Q527" s="67">
        <f>SUM(J527:P527)</f>
        <v>1406</v>
      </c>
    </row>
    <row r="528" spans="1:17" x14ac:dyDescent="0.35">
      <c r="A528" s="21"/>
      <c r="B528" s="21">
        <f t="shared" ref="B528:Q528" si="212">B527-B526</f>
        <v>-6797</v>
      </c>
      <c r="C528" s="21">
        <f t="shared" si="212"/>
        <v>-3474</v>
      </c>
      <c r="D528" s="21">
        <f t="shared" si="212"/>
        <v>-9726</v>
      </c>
      <c r="E528" s="21">
        <f t="shared" si="212"/>
        <v>-7080</v>
      </c>
      <c r="F528" s="21">
        <f t="shared" si="212"/>
        <v>-6987</v>
      </c>
      <c r="G528" s="67">
        <f t="shared" si="212"/>
        <v>-6359</v>
      </c>
      <c r="H528" s="21">
        <f t="shared" si="212"/>
        <v>-6898</v>
      </c>
      <c r="I528" s="67">
        <f t="shared" si="212"/>
        <v>-47158</v>
      </c>
      <c r="J528" s="21">
        <f t="shared" si="212"/>
        <v>-5919</v>
      </c>
      <c r="K528" s="21">
        <f t="shared" si="212"/>
        <v>-8194</v>
      </c>
      <c r="L528" s="21">
        <f t="shared" si="212"/>
        <v>-5398</v>
      </c>
      <c r="M528" s="21">
        <f t="shared" si="212"/>
        <v>-5760</v>
      </c>
      <c r="N528" s="21">
        <f t="shared" si="212"/>
        <v>-6987</v>
      </c>
      <c r="O528" s="21">
        <f t="shared" si="212"/>
        <v>-5596</v>
      </c>
      <c r="P528" s="21">
        <f t="shared" si="212"/>
        <v>-7054</v>
      </c>
      <c r="Q528" s="21">
        <f t="shared" si="212"/>
        <v>-44908</v>
      </c>
    </row>
    <row r="530" spans="1:17" ht="15.5" x14ac:dyDescent="0.35">
      <c r="A530" s="33" t="s">
        <v>1</v>
      </c>
      <c r="B530" s="64" t="s">
        <v>1472</v>
      </c>
      <c r="C530" s="64" t="s">
        <v>1475</v>
      </c>
      <c r="D530" s="64" t="s">
        <v>1476</v>
      </c>
      <c r="E530" s="64" t="s">
        <v>1477</v>
      </c>
      <c r="F530" s="64" t="s">
        <v>1478</v>
      </c>
      <c r="G530" s="64" t="s">
        <v>1479</v>
      </c>
      <c r="H530" s="64" t="s">
        <v>1480</v>
      </c>
      <c r="I530" s="65" t="s">
        <v>1532</v>
      </c>
      <c r="J530" s="64" t="s">
        <v>1481</v>
      </c>
      <c r="K530" s="64" t="s">
        <v>1482</v>
      </c>
      <c r="L530" s="64" t="s">
        <v>1483</v>
      </c>
      <c r="M530" s="64" t="s">
        <v>1484</v>
      </c>
      <c r="N530" s="64" t="s">
        <v>1485</v>
      </c>
      <c r="O530" s="64" t="s">
        <v>1486</v>
      </c>
      <c r="P530" s="64" t="s">
        <v>1487</v>
      </c>
      <c r="Q530" s="65" t="s">
        <v>1534</v>
      </c>
    </row>
    <row r="531" spans="1:17" x14ac:dyDescent="0.35">
      <c r="A531" s="37" t="s">
        <v>2</v>
      </c>
      <c r="B531" s="19">
        <v>245</v>
      </c>
      <c r="C531" s="19">
        <v>208</v>
      </c>
      <c r="D531" s="23">
        <v>316</v>
      </c>
      <c r="E531" s="36">
        <v>190</v>
      </c>
      <c r="F531" s="19">
        <v>183</v>
      </c>
      <c r="G531" s="36">
        <v>143</v>
      </c>
      <c r="H531" s="36">
        <v>211</v>
      </c>
      <c r="I531" s="19">
        <f>H531+G531+F531+E531+D531+C531+B531</f>
        <v>1496</v>
      </c>
      <c r="J531" s="37">
        <v>213</v>
      </c>
      <c r="K531" s="19">
        <v>258</v>
      </c>
      <c r="L531" s="19">
        <v>196</v>
      </c>
      <c r="M531" s="36">
        <v>138</v>
      </c>
      <c r="N531" s="36">
        <v>238</v>
      </c>
      <c r="O531" s="19">
        <v>101</v>
      </c>
      <c r="P531" s="36">
        <v>248</v>
      </c>
      <c r="Q531" s="19">
        <f t="shared" ref="Q531:Q537" si="213">P531+O531+N531+M531+L531+K531+J531</f>
        <v>1392</v>
      </c>
    </row>
    <row r="532" spans="1:17" x14ac:dyDescent="0.35">
      <c r="A532" s="37" t="s">
        <v>121</v>
      </c>
      <c r="B532" s="19">
        <v>0</v>
      </c>
      <c r="C532" s="19">
        <v>0</v>
      </c>
      <c r="D532" s="36">
        <v>0</v>
      </c>
      <c r="E532" s="19">
        <v>0</v>
      </c>
      <c r="F532" s="19">
        <v>0</v>
      </c>
      <c r="G532" s="36">
        <v>0</v>
      </c>
      <c r="H532" s="36">
        <v>0</v>
      </c>
      <c r="I532" s="19">
        <f t="shared" ref="I532:I549" si="214">H532+G532+F532+E532+D532+C532+B532</f>
        <v>0</v>
      </c>
      <c r="J532" s="36">
        <v>0</v>
      </c>
      <c r="K532" s="19">
        <v>0</v>
      </c>
      <c r="L532" s="19">
        <v>0</v>
      </c>
      <c r="M532" s="36">
        <v>0</v>
      </c>
      <c r="N532" s="19">
        <v>0</v>
      </c>
      <c r="O532" s="19">
        <v>0</v>
      </c>
      <c r="P532" s="36">
        <v>0</v>
      </c>
      <c r="Q532" s="19">
        <f t="shared" si="213"/>
        <v>0</v>
      </c>
    </row>
    <row r="533" spans="1:17" x14ac:dyDescent="0.35">
      <c r="A533" s="37" t="s">
        <v>100</v>
      </c>
      <c r="B533" s="19">
        <v>200</v>
      </c>
      <c r="C533" s="19">
        <v>175</v>
      </c>
      <c r="D533" s="19">
        <v>210</v>
      </c>
      <c r="E533" s="19">
        <v>210</v>
      </c>
      <c r="F533" s="19">
        <v>210</v>
      </c>
      <c r="G533" s="19">
        <v>150</v>
      </c>
      <c r="H533" s="19">
        <v>200</v>
      </c>
      <c r="I533" s="19">
        <f>H533+G533+F533+E533+D533+C533+B533</f>
        <v>1355</v>
      </c>
      <c r="J533" s="23">
        <v>150</v>
      </c>
      <c r="K533" s="37">
        <v>138</v>
      </c>
      <c r="L533" s="19">
        <v>200</v>
      </c>
      <c r="M533" s="19">
        <v>260</v>
      </c>
      <c r="N533" s="19">
        <v>210</v>
      </c>
      <c r="O533" s="19">
        <v>200</v>
      </c>
      <c r="P533" s="19">
        <v>210</v>
      </c>
      <c r="Q533" s="19">
        <f t="shared" si="213"/>
        <v>1368</v>
      </c>
    </row>
    <row r="534" spans="1:17" x14ac:dyDescent="0.35">
      <c r="A534" s="37" t="s">
        <v>115</v>
      </c>
      <c r="B534" s="19">
        <v>0</v>
      </c>
      <c r="C534" s="19">
        <v>0</v>
      </c>
      <c r="D534" s="19">
        <v>0</v>
      </c>
      <c r="E534" s="19">
        <v>0</v>
      </c>
      <c r="F534" s="19">
        <v>0</v>
      </c>
      <c r="G534" s="19">
        <v>0</v>
      </c>
      <c r="H534" s="19">
        <v>134</v>
      </c>
      <c r="I534" s="19">
        <f t="shared" si="214"/>
        <v>134</v>
      </c>
      <c r="J534" s="19">
        <v>0</v>
      </c>
      <c r="K534" s="19">
        <v>0</v>
      </c>
      <c r="L534" s="19">
        <v>0</v>
      </c>
      <c r="M534" s="19">
        <v>0</v>
      </c>
      <c r="N534" s="19">
        <v>0</v>
      </c>
      <c r="O534" s="19">
        <v>0</v>
      </c>
      <c r="P534" s="19">
        <v>193</v>
      </c>
      <c r="Q534" s="19">
        <f t="shared" si="213"/>
        <v>193</v>
      </c>
    </row>
    <row r="535" spans="1:17" x14ac:dyDescent="0.35">
      <c r="A535" s="37" t="s">
        <v>125</v>
      </c>
      <c r="B535" s="19">
        <v>0</v>
      </c>
      <c r="C535" s="19">
        <v>0</v>
      </c>
      <c r="D535" s="19">
        <v>2276</v>
      </c>
      <c r="E535" s="19">
        <v>1806</v>
      </c>
      <c r="F535" s="19">
        <v>1918</v>
      </c>
      <c r="G535" s="19">
        <v>2305</v>
      </c>
      <c r="H535" s="19">
        <v>1466</v>
      </c>
      <c r="I535" s="19">
        <f>H535+G535+F535+E535+D535+C535+B535</f>
        <v>9771</v>
      </c>
      <c r="J535" s="19">
        <v>2710</v>
      </c>
      <c r="K535" s="19">
        <v>2973</v>
      </c>
      <c r="L535" s="19">
        <v>2150</v>
      </c>
      <c r="M535" s="19">
        <v>1608</v>
      </c>
      <c r="N535" s="19">
        <v>585</v>
      </c>
      <c r="O535" s="19">
        <v>1876</v>
      </c>
      <c r="P535" s="19">
        <v>3306</v>
      </c>
      <c r="Q535" s="19">
        <f t="shared" si="213"/>
        <v>15208</v>
      </c>
    </row>
    <row r="536" spans="1:17" x14ac:dyDescent="0.35">
      <c r="A536" s="58" t="s">
        <v>119</v>
      </c>
      <c r="B536" s="58">
        <f>SUM(B531:B535)</f>
        <v>445</v>
      </c>
      <c r="C536" s="58">
        <f>SUM(C531:C535)</f>
        <v>383</v>
      </c>
      <c r="D536" s="58">
        <f>SUM(D531:D535)</f>
        <v>2802</v>
      </c>
      <c r="E536" s="58">
        <f>E535+E534+E533+E532+E531</f>
        <v>2206</v>
      </c>
      <c r="F536" s="58">
        <f>F535+F534+F533+F532+F531</f>
        <v>2311</v>
      </c>
      <c r="G536" s="58">
        <f>G535+G534+G533+G532+G531</f>
        <v>2598</v>
      </c>
      <c r="H536" s="58">
        <f>H535+H534+H533+H532+H531</f>
        <v>2011</v>
      </c>
      <c r="I536" s="58">
        <f>H536+G536+F536+E536+D536+C536+B536</f>
        <v>12756</v>
      </c>
      <c r="J536" s="58">
        <f>J535+J534+J533+J532+J531</f>
        <v>3073</v>
      </c>
      <c r="K536" s="58">
        <f>K535+K534+K533+K532+K531</f>
        <v>3369</v>
      </c>
      <c r="L536" s="58">
        <f>L535+L534+L533+L532+L531</f>
        <v>2546</v>
      </c>
      <c r="M536" s="58">
        <f>M535+M534+M533+M532+M531</f>
        <v>2006</v>
      </c>
      <c r="N536" s="58">
        <f>SUM(N531:N535)</f>
        <v>1033</v>
      </c>
      <c r="O536" s="58">
        <f>SUM(O531:O535)</f>
        <v>2177</v>
      </c>
      <c r="P536" s="58">
        <f>P535+P534+P533+P532+P531</f>
        <v>3957</v>
      </c>
      <c r="Q536" s="58">
        <f t="shared" si="213"/>
        <v>18161</v>
      </c>
    </row>
    <row r="537" spans="1:17" x14ac:dyDescent="0.35">
      <c r="A537" s="37" t="s">
        <v>122</v>
      </c>
      <c r="B537" s="84">
        <v>1085</v>
      </c>
      <c r="C537" s="84">
        <v>1215</v>
      </c>
      <c r="D537" s="19">
        <v>1193</v>
      </c>
      <c r="E537" s="84">
        <v>1311</v>
      </c>
      <c r="F537" s="84">
        <v>1208</v>
      </c>
      <c r="G537" s="19">
        <v>1337</v>
      </c>
      <c r="H537" s="19">
        <v>468</v>
      </c>
      <c r="I537" s="43">
        <f>H537+G537+F537+E537+D537+C537+B537</f>
        <v>7817</v>
      </c>
      <c r="J537" s="61">
        <v>821</v>
      </c>
      <c r="K537" s="61">
        <v>1263</v>
      </c>
      <c r="L537" s="84">
        <v>1292</v>
      </c>
      <c r="M537" s="19">
        <v>1067</v>
      </c>
      <c r="N537" s="84">
        <v>1155</v>
      </c>
      <c r="O537" s="84">
        <v>863</v>
      </c>
      <c r="P537" s="19">
        <v>1453</v>
      </c>
      <c r="Q537" s="88">
        <f t="shared" si="213"/>
        <v>7914</v>
      </c>
    </row>
    <row r="538" spans="1:17" x14ac:dyDescent="0.35">
      <c r="A538" s="37" t="s">
        <v>112</v>
      </c>
      <c r="B538" s="36">
        <v>0</v>
      </c>
      <c r="C538" s="36">
        <v>0</v>
      </c>
      <c r="D538" s="36">
        <v>0</v>
      </c>
      <c r="E538" s="36">
        <v>0</v>
      </c>
      <c r="F538" s="36">
        <v>0</v>
      </c>
      <c r="G538" s="36">
        <v>0</v>
      </c>
      <c r="H538" s="36">
        <v>0</v>
      </c>
      <c r="I538" s="43">
        <f t="shared" si="214"/>
        <v>0</v>
      </c>
      <c r="J538" s="36">
        <v>0</v>
      </c>
      <c r="K538" s="36">
        <v>0</v>
      </c>
      <c r="L538" s="86">
        <v>0</v>
      </c>
      <c r="M538" s="36">
        <v>0</v>
      </c>
      <c r="N538" s="36">
        <v>0</v>
      </c>
      <c r="O538" s="86">
        <v>0</v>
      </c>
      <c r="P538" s="36">
        <v>0</v>
      </c>
      <c r="Q538" s="88">
        <f>SUM(J538:P538)</f>
        <v>0</v>
      </c>
    </row>
    <row r="539" spans="1:17" x14ac:dyDescent="0.35">
      <c r="A539" s="37" t="s">
        <v>116</v>
      </c>
      <c r="B539" s="36">
        <v>0</v>
      </c>
      <c r="C539" s="36">
        <v>0</v>
      </c>
      <c r="D539" s="36">
        <v>0</v>
      </c>
      <c r="E539" s="36">
        <v>0</v>
      </c>
      <c r="F539" s="36">
        <v>0</v>
      </c>
      <c r="G539" s="63">
        <v>0</v>
      </c>
      <c r="H539" s="36">
        <v>35</v>
      </c>
      <c r="I539" s="43">
        <f t="shared" si="214"/>
        <v>35</v>
      </c>
      <c r="J539" s="86">
        <v>0</v>
      </c>
      <c r="K539" s="86">
        <v>0</v>
      </c>
      <c r="L539" s="86">
        <v>0</v>
      </c>
      <c r="M539" s="86">
        <v>0</v>
      </c>
      <c r="N539" s="86">
        <v>0</v>
      </c>
      <c r="O539" s="86">
        <v>0</v>
      </c>
      <c r="P539" s="36">
        <v>49</v>
      </c>
      <c r="Q539" s="88">
        <f>SUM(J539:P539)</f>
        <v>49</v>
      </c>
    </row>
    <row r="540" spans="1:17" x14ac:dyDescent="0.35">
      <c r="A540" s="37" t="s">
        <v>124</v>
      </c>
      <c r="B540" s="36">
        <v>0</v>
      </c>
      <c r="C540" s="36">
        <v>0</v>
      </c>
      <c r="D540" s="36">
        <v>0</v>
      </c>
      <c r="E540" s="36">
        <v>0</v>
      </c>
      <c r="F540" s="36">
        <v>0</v>
      </c>
      <c r="G540" s="63">
        <v>0</v>
      </c>
      <c r="H540" s="36">
        <v>100</v>
      </c>
      <c r="I540" s="43">
        <f t="shared" si="214"/>
        <v>100</v>
      </c>
      <c r="J540" s="86">
        <v>0</v>
      </c>
      <c r="K540" s="86">
        <v>0</v>
      </c>
      <c r="L540" s="86">
        <v>0</v>
      </c>
      <c r="M540" s="86">
        <v>0</v>
      </c>
      <c r="N540" s="86">
        <v>0</v>
      </c>
      <c r="O540" s="86">
        <v>0</v>
      </c>
      <c r="P540" s="36">
        <v>78</v>
      </c>
      <c r="Q540" s="88">
        <f>SUM(J540:P540)</f>
        <v>78</v>
      </c>
    </row>
    <row r="541" spans="1:17" x14ac:dyDescent="0.35">
      <c r="A541" s="37" t="s">
        <v>1175</v>
      </c>
      <c r="B541" s="36">
        <v>0</v>
      </c>
      <c r="C541" s="36">
        <v>0</v>
      </c>
      <c r="D541" s="36">
        <v>0</v>
      </c>
      <c r="E541" s="36">
        <v>0</v>
      </c>
      <c r="F541" s="36">
        <v>0</v>
      </c>
      <c r="G541" s="36">
        <v>0</v>
      </c>
      <c r="H541" s="36">
        <v>0</v>
      </c>
      <c r="I541" s="43">
        <f t="shared" si="214"/>
        <v>0</v>
      </c>
      <c r="J541" s="86">
        <v>0</v>
      </c>
      <c r="K541" s="86">
        <v>0</v>
      </c>
      <c r="L541" s="86">
        <v>0</v>
      </c>
      <c r="M541" s="86">
        <v>0</v>
      </c>
      <c r="N541" s="86">
        <v>0</v>
      </c>
      <c r="O541" s="86">
        <v>0</v>
      </c>
      <c r="P541" s="36">
        <v>0</v>
      </c>
      <c r="Q541" s="88">
        <f>SUM(J541:P541)</f>
        <v>0</v>
      </c>
    </row>
    <row r="542" spans="1:17" x14ac:dyDescent="0.35">
      <c r="A542" s="46" t="s">
        <v>118</v>
      </c>
      <c r="B542" s="89">
        <f>SUM(B537:B541)</f>
        <v>1085</v>
      </c>
      <c r="C542" s="89">
        <f>SUM(C537:C541)</f>
        <v>1215</v>
      </c>
      <c r="D542" s="89">
        <f>SUM(D537:D541)</f>
        <v>1193</v>
      </c>
      <c r="E542" s="89">
        <f>E541+E540+E539+E538+E537</f>
        <v>1311</v>
      </c>
      <c r="F542" s="89">
        <f>F541+F540+F539+F538+F537</f>
        <v>1208</v>
      </c>
      <c r="G542" s="89">
        <f>G541+G540+G539+G538+G537</f>
        <v>1337</v>
      </c>
      <c r="H542" s="89">
        <f>H541+H540+H539+H538+H537</f>
        <v>603</v>
      </c>
      <c r="I542" s="90">
        <f>H542+G542+F542+E542+D542+C542+B542</f>
        <v>7952</v>
      </c>
      <c r="J542" s="46">
        <f>J541+J540+J539+J538+J537</f>
        <v>821</v>
      </c>
      <c r="K542" s="46">
        <f>K541+K540+K539+K537</f>
        <v>1263</v>
      </c>
      <c r="L542" s="46">
        <f>L541+L540+L539+L538+L537</f>
        <v>1292</v>
      </c>
      <c r="M542" s="46">
        <f>M541+M540+M539+M538+M537</f>
        <v>1067</v>
      </c>
      <c r="N542" s="46">
        <f>SUM(N537:N540)</f>
        <v>1155</v>
      </c>
      <c r="O542" s="46">
        <f>SUM(O537:O541)</f>
        <v>863</v>
      </c>
      <c r="P542" s="46">
        <f>SUM(P537:P541)</f>
        <v>1580</v>
      </c>
      <c r="Q542" s="46">
        <f>P542+O542+N542+M542+L542+K542+J542</f>
        <v>8041</v>
      </c>
    </row>
    <row r="543" spans="1:17" x14ac:dyDescent="0.35">
      <c r="A543" s="37" t="s">
        <v>99</v>
      </c>
      <c r="B543" s="19">
        <v>0</v>
      </c>
      <c r="C543" s="19">
        <v>110</v>
      </c>
      <c r="D543" s="23">
        <v>243</v>
      </c>
      <c r="E543" s="36">
        <v>180</v>
      </c>
      <c r="F543" s="19">
        <v>199</v>
      </c>
      <c r="G543" s="36">
        <v>206</v>
      </c>
      <c r="H543" s="36">
        <v>230</v>
      </c>
      <c r="I543" s="19">
        <f>H543+G543+F543+E543+D543+C543+B543</f>
        <v>1168</v>
      </c>
      <c r="J543" s="42">
        <v>173</v>
      </c>
      <c r="K543" s="47">
        <v>245</v>
      </c>
      <c r="L543" s="19">
        <v>208</v>
      </c>
      <c r="M543" s="36">
        <v>186</v>
      </c>
      <c r="N543" s="19">
        <v>187</v>
      </c>
      <c r="O543" s="19">
        <v>230</v>
      </c>
      <c r="P543" s="36">
        <v>177</v>
      </c>
      <c r="Q543" s="19">
        <f>P543+O543+N543+M543+L543+K543+J543</f>
        <v>1406</v>
      </c>
    </row>
    <row r="544" spans="1:17" x14ac:dyDescent="0.35">
      <c r="A544" s="37" t="s">
        <v>7</v>
      </c>
      <c r="B544" s="19">
        <v>1667</v>
      </c>
      <c r="C544" s="19">
        <v>1748</v>
      </c>
      <c r="D544" s="19">
        <v>1680</v>
      </c>
      <c r="E544" s="19">
        <v>1689</v>
      </c>
      <c r="F544" s="19">
        <v>1740</v>
      </c>
      <c r="G544" s="86">
        <v>1701</v>
      </c>
      <c r="H544" s="86">
        <v>1339</v>
      </c>
      <c r="I544" s="19">
        <f>H544+G544+F544+E544+D544+C544+B544</f>
        <v>11564</v>
      </c>
      <c r="J544" s="50">
        <v>1640</v>
      </c>
      <c r="K544" s="19">
        <v>1780</v>
      </c>
      <c r="L544" s="19">
        <v>1682</v>
      </c>
      <c r="M544" s="86">
        <v>1729</v>
      </c>
      <c r="N544" s="23">
        <v>1724</v>
      </c>
      <c r="O544" s="19">
        <v>1734</v>
      </c>
      <c r="P544" s="86">
        <v>1764</v>
      </c>
      <c r="Q544" s="19">
        <f>P544+O544+N544+M544+L544+K544+J544</f>
        <v>12053</v>
      </c>
    </row>
    <row r="545" spans="1:20" x14ac:dyDescent="0.35">
      <c r="A545" s="37" t="s">
        <v>103</v>
      </c>
      <c r="B545" s="51">
        <v>96</v>
      </c>
      <c r="C545" s="51">
        <v>438</v>
      </c>
      <c r="D545" s="51">
        <v>702</v>
      </c>
      <c r="E545" s="51">
        <v>704</v>
      </c>
      <c r="F545" s="52">
        <v>737</v>
      </c>
      <c r="G545" s="87">
        <v>681</v>
      </c>
      <c r="H545" s="87">
        <v>763</v>
      </c>
      <c r="I545" s="51">
        <f>H545+G545+F545+E545+D545+C545+B545</f>
        <v>4121</v>
      </c>
      <c r="J545" s="19">
        <v>723</v>
      </c>
      <c r="K545" s="19">
        <v>768</v>
      </c>
      <c r="L545" s="86">
        <v>747</v>
      </c>
      <c r="M545" s="37">
        <v>495</v>
      </c>
      <c r="N545" s="40">
        <v>558</v>
      </c>
      <c r="O545" s="86">
        <v>6501</v>
      </c>
      <c r="P545" s="36">
        <v>775</v>
      </c>
      <c r="Q545" s="51">
        <f>P545+O545+N545+M545+L545+K545+J545</f>
        <v>10567</v>
      </c>
    </row>
    <row r="546" spans="1:20" x14ac:dyDescent="0.35">
      <c r="A546" s="37" t="s">
        <v>1178</v>
      </c>
      <c r="B546" s="51">
        <v>0</v>
      </c>
      <c r="C546" s="51">
        <v>0</v>
      </c>
      <c r="D546" s="51">
        <v>0</v>
      </c>
      <c r="E546" s="51">
        <v>0</v>
      </c>
      <c r="F546" s="52">
        <v>0</v>
      </c>
      <c r="G546" s="87">
        <v>0</v>
      </c>
      <c r="H546" s="87">
        <v>0</v>
      </c>
      <c r="I546" s="51">
        <f t="shared" si="214"/>
        <v>0</v>
      </c>
      <c r="J546" s="19">
        <v>0</v>
      </c>
      <c r="K546" s="19">
        <v>0</v>
      </c>
      <c r="L546" s="86">
        <v>0</v>
      </c>
      <c r="M546" s="37">
        <v>0</v>
      </c>
      <c r="N546" s="40">
        <v>0</v>
      </c>
      <c r="O546" s="86">
        <v>0</v>
      </c>
      <c r="P546" s="36">
        <v>0</v>
      </c>
      <c r="Q546" s="19">
        <v>0</v>
      </c>
    </row>
    <row r="547" spans="1:20" x14ac:dyDescent="0.35">
      <c r="A547" s="37" t="s">
        <v>1177</v>
      </c>
      <c r="B547" s="51">
        <v>0</v>
      </c>
      <c r="C547" s="51">
        <v>0</v>
      </c>
      <c r="D547" s="51">
        <v>0</v>
      </c>
      <c r="E547" s="51">
        <v>0</v>
      </c>
      <c r="F547" s="51">
        <v>0</v>
      </c>
      <c r="G547" s="51">
        <v>0</v>
      </c>
      <c r="H547" s="87">
        <v>0</v>
      </c>
      <c r="I547" s="51">
        <f t="shared" si="214"/>
        <v>0</v>
      </c>
      <c r="J547" s="19">
        <v>0</v>
      </c>
      <c r="K547" s="19">
        <v>0</v>
      </c>
      <c r="L547" s="86">
        <v>0</v>
      </c>
      <c r="M547" s="37">
        <v>0</v>
      </c>
      <c r="N547" s="40">
        <v>0</v>
      </c>
      <c r="O547" s="86">
        <v>0</v>
      </c>
      <c r="P547" s="36">
        <v>0</v>
      </c>
      <c r="Q547" s="19">
        <f>SUM(J547:P547)</f>
        <v>0</v>
      </c>
    </row>
    <row r="548" spans="1:20" x14ac:dyDescent="0.35">
      <c r="A548" s="37" t="s">
        <v>123</v>
      </c>
      <c r="B548" s="40">
        <v>1006</v>
      </c>
      <c r="C548" s="87">
        <v>1041</v>
      </c>
      <c r="D548" s="51">
        <v>1676</v>
      </c>
      <c r="E548" s="51">
        <v>935</v>
      </c>
      <c r="F548" s="87">
        <v>992</v>
      </c>
      <c r="G548" s="87">
        <v>1053</v>
      </c>
      <c r="H548" s="87">
        <v>702</v>
      </c>
      <c r="I548" s="51">
        <f t="shared" si="214"/>
        <v>7405</v>
      </c>
      <c r="J548" s="86">
        <v>904</v>
      </c>
      <c r="K548" s="86">
        <v>1012</v>
      </c>
      <c r="L548" s="86">
        <v>1128</v>
      </c>
      <c r="M548" s="86">
        <v>1131</v>
      </c>
      <c r="N548" s="86">
        <v>712</v>
      </c>
      <c r="O548" s="86">
        <v>1004</v>
      </c>
      <c r="P548" s="86">
        <v>1056</v>
      </c>
      <c r="Q548" s="19">
        <f>SUM(J548:P548)</f>
        <v>6947</v>
      </c>
      <c r="T548" s="21"/>
    </row>
    <row r="549" spans="1:20" x14ac:dyDescent="0.35">
      <c r="A549" s="54" t="s">
        <v>117</v>
      </c>
      <c r="B549" s="55">
        <f>SUM(B543:B548)</f>
        <v>2769</v>
      </c>
      <c r="C549" s="55">
        <f>SUM(C543:C548)</f>
        <v>3337</v>
      </c>
      <c r="D549" s="91">
        <f>D548+D547+D546+D545+D544+D543</f>
        <v>4301</v>
      </c>
      <c r="E549" s="55">
        <f>E548+E547+E546+E545+E544+E543</f>
        <v>3508</v>
      </c>
      <c r="F549" s="55">
        <f>F548+F547+F546+F545+F544+F543</f>
        <v>3668</v>
      </c>
      <c r="G549" s="55">
        <f>G548+G547+G546+G545+G544+G543</f>
        <v>3641</v>
      </c>
      <c r="H549" s="55">
        <f>SUM(H543:H548)</f>
        <v>3034</v>
      </c>
      <c r="I549" s="55">
        <f t="shared" si="214"/>
        <v>24258</v>
      </c>
      <c r="J549" s="54">
        <f>J548+J547+J546+J545+J544+J543</f>
        <v>3440</v>
      </c>
      <c r="K549" s="54">
        <f>K548+K547+K546+K545+K543</f>
        <v>2025</v>
      </c>
      <c r="L549" s="54">
        <f>L548+L547+L546+L545+L544+L543</f>
        <v>3765</v>
      </c>
      <c r="M549" s="54">
        <f>SUM(M543:M548)</f>
        <v>3541</v>
      </c>
      <c r="N549" s="55">
        <f>SUM(N543:N548)</f>
        <v>3181</v>
      </c>
      <c r="O549" s="54">
        <f>SUM(O543:O548)</f>
        <v>9469</v>
      </c>
      <c r="P549" s="55">
        <f>SUM(P543:P548)</f>
        <v>3772</v>
      </c>
      <c r="Q549" s="55">
        <f>P549+O549+N549+M549+L549+K549+J549</f>
        <v>29193</v>
      </c>
    </row>
    <row r="550" spans="1:20" x14ac:dyDescent="0.35">
      <c r="A550" s="21"/>
      <c r="B550" s="67">
        <f>B549+B542+B536</f>
        <v>4299</v>
      </c>
      <c r="C550" s="67">
        <f t="shared" ref="C550:H550" si="215">C549+C542+C536</f>
        <v>4935</v>
      </c>
      <c r="D550" s="78">
        <f>D549+D542+D536</f>
        <v>8296</v>
      </c>
      <c r="E550" s="67">
        <f>E549+E542+E536</f>
        <v>7025</v>
      </c>
      <c r="F550" s="67">
        <f>F549+F542+F536</f>
        <v>7187</v>
      </c>
      <c r="G550" s="67">
        <f t="shared" si="215"/>
        <v>7576</v>
      </c>
      <c r="H550" s="67">
        <f t="shared" si="215"/>
        <v>5648</v>
      </c>
      <c r="I550" s="67">
        <f>I549+I542+I536</f>
        <v>44966</v>
      </c>
      <c r="J550" s="21">
        <f>J549+J542+J536</f>
        <v>7334</v>
      </c>
      <c r="K550" s="21">
        <f>K549+K542+K536</f>
        <v>6657</v>
      </c>
      <c r="L550" s="21">
        <f>L549+L542+L536</f>
        <v>7603</v>
      </c>
      <c r="M550" s="21">
        <f>M536+M542+M549</f>
        <v>6614</v>
      </c>
      <c r="N550" s="67">
        <f>N536+N542+N549</f>
        <v>5369</v>
      </c>
      <c r="O550" s="21">
        <f>O536+O542+O549</f>
        <v>12509</v>
      </c>
      <c r="P550" s="21">
        <f>P536+P542+P549</f>
        <v>9309</v>
      </c>
      <c r="Q550" s="67">
        <f>Q536+Q542+Q549</f>
        <v>55395</v>
      </c>
    </row>
    <row r="551" spans="1:20" x14ac:dyDescent="0.35">
      <c r="A551" s="21"/>
      <c r="B551" s="67">
        <f>production!B515</f>
        <v>205</v>
      </c>
      <c r="C551" s="67">
        <f>production!C515</f>
        <v>230</v>
      </c>
      <c r="D551" s="67">
        <f>production!D515</f>
        <v>196</v>
      </c>
      <c r="E551" s="67">
        <f>production!E515</f>
        <v>205</v>
      </c>
      <c r="F551" s="67">
        <f>production!F515</f>
        <v>189</v>
      </c>
      <c r="G551" s="67">
        <f>production!G515</f>
        <v>306</v>
      </c>
      <c r="H551" s="67">
        <f>production!H515</f>
        <v>451</v>
      </c>
      <c r="I551" s="67">
        <f>SUM(B551:H551)</f>
        <v>1782</v>
      </c>
      <c r="J551" s="67">
        <f>production!J517</f>
        <v>273</v>
      </c>
      <c r="K551" s="67">
        <f>production!K517</f>
        <v>663</v>
      </c>
      <c r="L551" s="67">
        <f>production!L517</f>
        <v>758</v>
      </c>
      <c r="M551" s="67">
        <f>production!M517</f>
        <v>756</v>
      </c>
      <c r="N551" s="67">
        <f>production!N517</f>
        <v>737</v>
      </c>
      <c r="O551" s="67">
        <f>production!O517</f>
        <v>366</v>
      </c>
      <c r="P551" s="67">
        <f>production!P517</f>
        <v>760</v>
      </c>
      <c r="Q551" s="67">
        <f>SUM(J551:P551)</f>
        <v>4313</v>
      </c>
    </row>
    <row r="552" spans="1:20" x14ac:dyDescent="0.35">
      <c r="A552" s="21"/>
      <c r="B552" s="21">
        <f t="shared" ref="B552:Q552" si="216">B551-B550</f>
        <v>-4094</v>
      </c>
      <c r="C552" s="21">
        <f t="shared" si="216"/>
        <v>-4705</v>
      </c>
      <c r="D552" s="21">
        <f t="shared" si="216"/>
        <v>-8100</v>
      </c>
      <c r="E552" s="21">
        <f t="shared" si="216"/>
        <v>-6820</v>
      </c>
      <c r="F552" s="21">
        <f t="shared" si="216"/>
        <v>-6998</v>
      </c>
      <c r="G552" s="67">
        <f t="shared" si="216"/>
        <v>-7270</v>
      </c>
      <c r="H552" s="21">
        <f t="shared" si="216"/>
        <v>-5197</v>
      </c>
      <c r="I552" s="67">
        <f t="shared" si="216"/>
        <v>-43184</v>
      </c>
      <c r="J552" s="21">
        <f t="shared" si="216"/>
        <v>-7061</v>
      </c>
      <c r="K552" s="21">
        <f t="shared" si="216"/>
        <v>-5994</v>
      </c>
      <c r="L552" s="21">
        <f t="shared" si="216"/>
        <v>-6845</v>
      </c>
      <c r="M552" s="21">
        <f t="shared" si="216"/>
        <v>-5858</v>
      </c>
      <c r="N552" s="21">
        <f t="shared" si="216"/>
        <v>-4632</v>
      </c>
      <c r="O552" s="21">
        <f t="shared" si="216"/>
        <v>-12143</v>
      </c>
      <c r="P552" s="21">
        <f t="shared" si="216"/>
        <v>-8549</v>
      </c>
      <c r="Q552" s="21">
        <f t="shared" si="216"/>
        <v>-51082</v>
      </c>
    </row>
    <row r="553" spans="1:20" x14ac:dyDescent="0.35">
      <c r="D553" s="21"/>
    </row>
    <row r="555" spans="1:20" ht="15.5" x14ac:dyDescent="0.35">
      <c r="A555" s="33" t="s">
        <v>1</v>
      </c>
      <c r="B555" s="64" t="s">
        <v>1488</v>
      </c>
      <c r="C555" s="64" t="s">
        <v>1489</v>
      </c>
      <c r="D555" s="64" t="s">
        <v>1490</v>
      </c>
      <c r="E555" s="64" t="s">
        <v>1491</v>
      </c>
      <c r="F555" s="64" t="s">
        <v>1492</v>
      </c>
      <c r="G555" s="64" t="s">
        <v>1493</v>
      </c>
      <c r="H555" s="64" t="s">
        <v>1508</v>
      </c>
      <c r="I555" s="65" t="s">
        <v>1545</v>
      </c>
      <c r="J555" s="64" t="s">
        <v>1546</v>
      </c>
      <c r="K555" s="64" t="s">
        <v>1559</v>
      </c>
      <c r="L555" s="64" t="s">
        <v>1548</v>
      </c>
      <c r="M555" s="64" t="s">
        <v>1549</v>
      </c>
      <c r="N555" s="64" t="s">
        <v>1550</v>
      </c>
      <c r="O555" s="64" t="s">
        <v>1551</v>
      </c>
      <c r="P555" s="64" t="s">
        <v>1552</v>
      </c>
      <c r="Q555" s="65" t="s">
        <v>1561</v>
      </c>
    </row>
    <row r="556" spans="1:20" x14ac:dyDescent="0.35">
      <c r="A556" s="37" t="s">
        <v>2</v>
      </c>
      <c r="B556" s="19">
        <v>338</v>
      </c>
      <c r="C556" s="19">
        <v>210</v>
      </c>
      <c r="D556" s="23">
        <v>347</v>
      </c>
      <c r="E556" s="36">
        <v>230</v>
      </c>
      <c r="F556" s="19">
        <v>464</v>
      </c>
      <c r="G556" s="36">
        <v>217</v>
      </c>
      <c r="H556" s="36">
        <v>186</v>
      </c>
      <c r="I556" s="88">
        <f>SUM(B556:H556)</f>
        <v>1992</v>
      </c>
      <c r="J556" s="37">
        <v>214</v>
      </c>
      <c r="K556" s="19">
        <v>217</v>
      </c>
      <c r="L556" s="19">
        <v>131</v>
      </c>
      <c r="M556" s="36">
        <v>286</v>
      </c>
      <c r="N556" s="36">
        <v>255</v>
      </c>
      <c r="O556" s="19">
        <v>230</v>
      </c>
      <c r="P556" s="36">
        <v>193</v>
      </c>
      <c r="Q556" s="88">
        <f>P556+O556+N556+M556+L556+K556+J556</f>
        <v>1526</v>
      </c>
    </row>
    <row r="557" spans="1:20" x14ac:dyDescent="0.35">
      <c r="A557" s="37" t="s">
        <v>121</v>
      </c>
      <c r="B557" s="19">
        <v>0</v>
      </c>
      <c r="C557" s="19">
        <v>0</v>
      </c>
      <c r="D557" s="36">
        <v>0</v>
      </c>
      <c r="E557" s="19">
        <v>0</v>
      </c>
      <c r="F557" s="19">
        <v>0</v>
      </c>
      <c r="G557" s="36">
        <v>0</v>
      </c>
      <c r="H557" s="36">
        <v>0</v>
      </c>
      <c r="I557" s="88">
        <f>SUM(B557:H557)</f>
        <v>0</v>
      </c>
      <c r="J557" s="36">
        <v>0</v>
      </c>
      <c r="K557" s="19">
        <v>0</v>
      </c>
      <c r="L557" s="19">
        <v>0</v>
      </c>
      <c r="M557" s="36">
        <v>0</v>
      </c>
      <c r="N557" s="19">
        <v>0</v>
      </c>
      <c r="O557" s="19">
        <v>0</v>
      </c>
      <c r="P557" s="36">
        <v>0</v>
      </c>
      <c r="Q557" s="88">
        <f>SUM(J557:P557)</f>
        <v>0</v>
      </c>
    </row>
    <row r="558" spans="1:20" x14ac:dyDescent="0.35">
      <c r="A558" s="37" t="s">
        <v>100</v>
      </c>
      <c r="B558" s="19">
        <v>150</v>
      </c>
      <c r="C558" s="19">
        <v>160</v>
      </c>
      <c r="D558" s="19">
        <v>270</v>
      </c>
      <c r="E558" s="19">
        <v>200</v>
      </c>
      <c r="F558" s="19">
        <v>150</v>
      </c>
      <c r="G558" s="19">
        <v>250</v>
      </c>
      <c r="H558" s="19">
        <v>200</v>
      </c>
      <c r="I558" s="88">
        <f>SUM(B558:H558)</f>
        <v>1380</v>
      </c>
      <c r="J558" s="23">
        <v>200</v>
      </c>
      <c r="K558" s="37">
        <v>200</v>
      </c>
      <c r="L558" s="19">
        <v>150</v>
      </c>
      <c r="M558" s="19">
        <v>200</v>
      </c>
      <c r="N558" s="19">
        <v>200</v>
      </c>
      <c r="O558" s="19">
        <v>200</v>
      </c>
      <c r="P558" s="19">
        <v>160</v>
      </c>
      <c r="Q558" s="88">
        <f>P558+O558+N558+M558+L558+K558+J558+I558</f>
        <v>2690</v>
      </c>
    </row>
    <row r="559" spans="1:20" x14ac:dyDescent="0.35">
      <c r="A559" s="37" t="s">
        <v>115</v>
      </c>
      <c r="B559" s="19">
        <v>0</v>
      </c>
      <c r="C559" s="19">
        <v>0</v>
      </c>
      <c r="D559" s="19">
        <v>0</v>
      </c>
      <c r="E559" s="19">
        <v>0</v>
      </c>
      <c r="F559" s="19">
        <v>0</v>
      </c>
      <c r="G559" s="19">
        <v>0</v>
      </c>
      <c r="H559" s="19">
        <v>247</v>
      </c>
      <c r="I559" s="88">
        <f>SUM(B559:H559)</f>
        <v>247</v>
      </c>
      <c r="J559" s="19">
        <v>0</v>
      </c>
      <c r="K559" s="19">
        <v>0</v>
      </c>
      <c r="L559" s="19">
        <v>0</v>
      </c>
      <c r="M559" s="19">
        <v>0</v>
      </c>
      <c r="N559" s="19">
        <v>0</v>
      </c>
      <c r="O559" s="19">
        <v>0</v>
      </c>
      <c r="P559" s="19">
        <v>200</v>
      </c>
      <c r="Q559" s="88">
        <f>P559+O559+N559+M559+L559+K559+J559</f>
        <v>200</v>
      </c>
    </row>
    <row r="560" spans="1:20" x14ac:dyDescent="0.35">
      <c r="A560" s="37" t="s">
        <v>125</v>
      </c>
      <c r="B560" s="19">
        <v>2744</v>
      </c>
      <c r="C560" s="19">
        <v>3442</v>
      </c>
      <c r="D560" s="19">
        <v>1611</v>
      </c>
      <c r="E560" s="19">
        <v>1635</v>
      </c>
      <c r="F560" s="19">
        <v>1098</v>
      </c>
      <c r="G560" s="19">
        <v>1005</v>
      </c>
      <c r="H560" s="19">
        <v>2078</v>
      </c>
      <c r="I560" s="88">
        <f>SUM(B560:H560)</f>
        <v>13613</v>
      </c>
      <c r="J560" s="19">
        <v>2917</v>
      </c>
      <c r="K560" s="19">
        <v>2378</v>
      </c>
      <c r="L560" s="19">
        <v>1891</v>
      </c>
      <c r="M560" s="19">
        <v>1176</v>
      </c>
      <c r="N560" s="19">
        <v>1829</v>
      </c>
      <c r="O560" s="19">
        <v>0</v>
      </c>
      <c r="P560" s="19">
        <v>1811</v>
      </c>
      <c r="Q560" s="19">
        <f>P560+O560+N560+M560+L560+K560+J560</f>
        <v>12002</v>
      </c>
    </row>
    <row r="561" spans="1:17" x14ac:dyDescent="0.35">
      <c r="A561" s="58" t="s">
        <v>119</v>
      </c>
      <c r="B561" s="58">
        <f t="shared" ref="B561:I561" si="217">SUM(B556:B560)</f>
        <v>3232</v>
      </c>
      <c r="C561" s="58">
        <f t="shared" si="217"/>
        <v>3812</v>
      </c>
      <c r="D561" s="58">
        <f t="shared" si="217"/>
        <v>2228</v>
      </c>
      <c r="E561" s="58">
        <f t="shared" si="217"/>
        <v>2065</v>
      </c>
      <c r="F561" s="58">
        <f t="shared" si="217"/>
        <v>1712</v>
      </c>
      <c r="G561" s="58">
        <f t="shared" si="217"/>
        <v>1472</v>
      </c>
      <c r="H561" s="58">
        <f t="shared" si="217"/>
        <v>2711</v>
      </c>
      <c r="I561" s="58">
        <f t="shared" si="217"/>
        <v>17232</v>
      </c>
      <c r="J561" s="58">
        <f>SUM(J556:J560)</f>
        <v>3331</v>
      </c>
      <c r="K561" s="58">
        <f>SUM(K556:K560)</f>
        <v>2795</v>
      </c>
      <c r="L561" s="58">
        <f>SUM(L556:L560)</f>
        <v>2172</v>
      </c>
      <c r="M561" s="58">
        <f>SUM(M556:M560)</f>
        <v>1662</v>
      </c>
      <c r="N561" s="58">
        <v>2284</v>
      </c>
      <c r="O561" s="58">
        <v>430</v>
      </c>
      <c r="P561" s="58">
        <v>2364</v>
      </c>
      <c r="Q561" s="58">
        <f>Q560+Q559+Q558+Q557+Q556</f>
        <v>16418</v>
      </c>
    </row>
    <row r="562" spans="1:17" x14ac:dyDescent="0.35">
      <c r="A562" s="37" t="s">
        <v>122</v>
      </c>
      <c r="B562" s="84">
        <v>1191</v>
      </c>
      <c r="C562" s="84">
        <v>1376</v>
      </c>
      <c r="D562" s="19">
        <v>1470</v>
      </c>
      <c r="E562" s="84">
        <v>1113</v>
      </c>
      <c r="F562" s="84">
        <v>718</v>
      </c>
      <c r="G562" s="19">
        <v>1591</v>
      </c>
      <c r="H562" s="19">
        <v>1069</v>
      </c>
      <c r="I562" s="88">
        <f>SUM(B562:H562)</f>
        <v>8528</v>
      </c>
      <c r="J562" s="61">
        <v>1526</v>
      </c>
      <c r="K562" s="61">
        <v>1199</v>
      </c>
      <c r="L562" s="84">
        <v>933</v>
      </c>
      <c r="M562" s="19">
        <v>1090</v>
      </c>
      <c r="N562" s="84">
        <v>1349</v>
      </c>
      <c r="O562" s="84">
        <v>302</v>
      </c>
      <c r="P562" s="19">
        <v>810</v>
      </c>
      <c r="Q562" s="88">
        <f>P562+O562+N562+M562+L562+K562+J562</f>
        <v>7209</v>
      </c>
    </row>
    <row r="563" spans="1:17" x14ac:dyDescent="0.35">
      <c r="A563" s="37" t="s">
        <v>112</v>
      </c>
      <c r="B563" s="36">
        <v>0</v>
      </c>
      <c r="C563" s="36">
        <v>0</v>
      </c>
      <c r="D563" s="36">
        <v>0</v>
      </c>
      <c r="E563" s="36">
        <v>0</v>
      </c>
      <c r="F563" s="36">
        <v>0</v>
      </c>
      <c r="G563" s="36">
        <v>0</v>
      </c>
      <c r="H563" s="36">
        <v>0</v>
      </c>
      <c r="I563" s="88">
        <f>SUM(B563:H563)</f>
        <v>0</v>
      </c>
      <c r="J563" s="36">
        <v>0</v>
      </c>
      <c r="K563" s="36">
        <v>0</v>
      </c>
      <c r="L563" s="86">
        <v>0</v>
      </c>
      <c r="M563" s="36">
        <v>0</v>
      </c>
      <c r="N563" s="36">
        <v>0</v>
      </c>
      <c r="O563" s="86">
        <v>0</v>
      </c>
      <c r="P563" s="36">
        <v>0</v>
      </c>
      <c r="Q563" s="88">
        <f>SUM(J563:P563)</f>
        <v>0</v>
      </c>
    </row>
    <row r="564" spans="1:17" x14ac:dyDescent="0.35">
      <c r="A564" s="37" t="s">
        <v>116</v>
      </c>
      <c r="B564" s="36">
        <v>0</v>
      </c>
      <c r="C564" s="36">
        <v>0</v>
      </c>
      <c r="D564" s="36">
        <v>0</v>
      </c>
      <c r="E564" s="36">
        <v>0</v>
      </c>
      <c r="F564" s="36">
        <v>0</v>
      </c>
      <c r="G564" s="63">
        <v>0</v>
      </c>
      <c r="H564" s="36">
        <v>47</v>
      </c>
      <c r="I564" s="88">
        <f>SUM(B564:H564)</f>
        <v>47</v>
      </c>
      <c r="J564" s="86">
        <v>0</v>
      </c>
      <c r="K564" s="86">
        <v>0</v>
      </c>
      <c r="L564" s="86">
        <v>0</v>
      </c>
      <c r="M564" s="86">
        <v>0</v>
      </c>
      <c r="N564" s="86">
        <v>0</v>
      </c>
      <c r="O564" s="86">
        <v>0</v>
      </c>
      <c r="P564" s="36">
        <v>59</v>
      </c>
      <c r="Q564" s="88">
        <v>59</v>
      </c>
    </row>
    <row r="565" spans="1:17" x14ac:dyDescent="0.35">
      <c r="A565" s="37" t="s">
        <v>124</v>
      </c>
      <c r="B565" s="36">
        <v>0</v>
      </c>
      <c r="C565" s="36">
        <v>0</v>
      </c>
      <c r="D565" s="36">
        <v>0</v>
      </c>
      <c r="E565" s="36">
        <v>0</v>
      </c>
      <c r="F565" s="36">
        <v>0</v>
      </c>
      <c r="G565" s="63">
        <v>0</v>
      </c>
      <c r="H565" s="36">
        <v>91</v>
      </c>
      <c r="I565" s="88">
        <f>SUM(B565:H565)</f>
        <v>91</v>
      </c>
      <c r="J565" s="86">
        <v>0</v>
      </c>
      <c r="K565" s="86">
        <v>0</v>
      </c>
      <c r="L565" s="86">
        <v>0</v>
      </c>
      <c r="M565" s="86">
        <v>0</v>
      </c>
      <c r="N565" s="86">
        <v>0</v>
      </c>
      <c r="O565" s="86">
        <v>0</v>
      </c>
      <c r="P565" s="36">
        <v>101</v>
      </c>
      <c r="Q565" s="88">
        <v>101</v>
      </c>
    </row>
    <row r="566" spans="1:17" x14ac:dyDescent="0.35">
      <c r="A566" s="37" t="s">
        <v>1175</v>
      </c>
      <c r="B566" s="36">
        <v>0</v>
      </c>
      <c r="C566" s="36">
        <v>0</v>
      </c>
      <c r="D566" s="36">
        <v>0</v>
      </c>
      <c r="E566" s="36">
        <v>0</v>
      </c>
      <c r="F566" s="36">
        <v>0</v>
      </c>
      <c r="G566" s="36">
        <v>0</v>
      </c>
      <c r="H566" s="36">
        <v>0</v>
      </c>
      <c r="I566" s="88">
        <f>SUM(B566:H566)</f>
        <v>0</v>
      </c>
      <c r="J566" s="86">
        <v>0</v>
      </c>
      <c r="K566" s="86">
        <v>0</v>
      </c>
      <c r="L566" s="86">
        <v>0</v>
      </c>
      <c r="M566" s="86">
        <v>0</v>
      </c>
      <c r="N566" s="86">
        <v>0</v>
      </c>
      <c r="O566" s="86">
        <v>0</v>
      </c>
      <c r="P566" s="36">
        <v>0</v>
      </c>
      <c r="Q566" s="88">
        <f>SUM(J566:P566)</f>
        <v>0</v>
      </c>
    </row>
    <row r="567" spans="1:17" x14ac:dyDescent="0.35">
      <c r="A567" s="92" t="s">
        <v>118</v>
      </c>
      <c r="B567" s="92">
        <f>SUM(B562:B566)</f>
        <v>1191</v>
      </c>
      <c r="C567" s="92">
        <f t="shared" ref="C567:I567" si="218">SUM(C562:C566)</f>
        <v>1376</v>
      </c>
      <c r="D567" s="92">
        <f t="shared" si="218"/>
        <v>1470</v>
      </c>
      <c r="E567" s="92">
        <f t="shared" si="218"/>
        <v>1113</v>
      </c>
      <c r="F567" s="92">
        <f t="shared" si="218"/>
        <v>718</v>
      </c>
      <c r="G567" s="92">
        <f t="shared" si="218"/>
        <v>1591</v>
      </c>
      <c r="H567" s="92">
        <f t="shared" si="218"/>
        <v>1207</v>
      </c>
      <c r="I567" s="92">
        <f t="shared" si="218"/>
        <v>8666</v>
      </c>
      <c r="J567" s="92">
        <f>SUM(J562:J566)</f>
        <v>1526</v>
      </c>
      <c r="K567" s="92">
        <f>SUM(K562:K566)</f>
        <v>1199</v>
      </c>
      <c r="L567" s="92">
        <f>SUM(L562:L566)</f>
        <v>933</v>
      </c>
      <c r="M567" s="92">
        <f>SUM(M562:M566)</f>
        <v>1090</v>
      </c>
      <c r="N567" s="92">
        <v>1349</v>
      </c>
      <c r="O567" s="92">
        <v>302</v>
      </c>
      <c r="P567" s="92">
        <f>P566+P565+P564+P563+P562</f>
        <v>970</v>
      </c>
      <c r="Q567" s="92">
        <f>Q566+Q565+Q564+Q563+Q562</f>
        <v>7369</v>
      </c>
    </row>
    <row r="568" spans="1:17" x14ac:dyDescent="0.35">
      <c r="A568" s="37" t="s">
        <v>99</v>
      </c>
      <c r="B568" s="19">
        <v>205</v>
      </c>
      <c r="C568" s="19">
        <v>230</v>
      </c>
      <c r="D568" s="23">
        <v>196</v>
      </c>
      <c r="E568" s="36">
        <v>205</v>
      </c>
      <c r="F568" s="19">
        <v>189</v>
      </c>
      <c r="G568" s="36">
        <v>306</v>
      </c>
      <c r="H568" s="36">
        <v>451</v>
      </c>
      <c r="I568" s="19">
        <f>H568+G568+F568+E568+D568+C568+B568</f>
        <v>1782</v>
      </c>
      <c r="J568" s="42">
        <v>159</v>
      </c>
      <c r="K568" s="47">
        <v>367</v>
      </c>
      <c r="L568" s="19">
        <v>179</v>
      </c>
      <c r="M568" s="36">
        <v>208</v>
      </c>
      <c r="N568" s="19">
        <v>187</v>
      </c>
      <c r="O568" s="19">
        <v>173</v>
      </c>
      <c r="P568" s="36">
        <v>175</v>
      </c>
      <c r="Q568" s="19">
        <f>P568+O568+N568+M568+L568+K568+J568</f>
        <v>1448</v>
      </c>
    </row>
    <row r="569" spans="1:17" x14ac:dyDescent="0.35">
      <c r="A569" s="37" t="s">
        <v>7</v>
      </c>
      <c r="B569" s="19">
        <v>1707</v>
      </c>
      <c r="C569" s="19">
        <v>1737</v>
      </c>
      <c r="D569" s="19">
        <v>1666</v>
      </c>
      <c r="E569" s="19">
        <v>1724</v>
      </c>
      <c r="F569" s="19">
        <v>1404</v>
      </c>
      <c r="G569" s="86">
        <v>1744</v>
      </c>
      <c r="H569" s="86">
        <v>1703</v>
      </c>
      <c r="I569" s="19">
        <f>H569+G569+F569+E569+D569+C569+B569</f>
        <v>11685</v>
      </c>
      <c r="J569" s="50">
        <v>1749</v>
      </c>
      <c r="K569" s="19">
        <v>1711</v>
      </c>
      <c r="L569" s="19">
        <v>1729</v>
      </c>
      <c r="M569" s="86">
        <v>1693</v>
      </c>
      <c r="N569" s="23">
        <v>1724</v>
      </c>
      <c r="O569" s="19">
        <v>1755</v>
      </c>
      <c r="P569" s="86">
        <v>1686</v>
      </c>
      <c r="Q569" s="19">
        <f>P569+O569+N569+M569+L569+K569+J569</f>
        <v>12047</v>
      </c>
    </row>
    <row r="570" spans="1:17" x14ac:dyDescent="0.35">
      <c r="A570" s="37" t="s">
        <v>103</v>
      </c>
      <c r="B570" s="51">
        <v>756</v>
      </c>
      <c r="C570" s="51">
        <v>645</v>
      </c>
      <c r="D570" s="51">
        <v>702</v>
      </c>
      <c r="E570" s="51">
        <v>706</v>
      </c>
      <c r="F570" s="52">
        <v>479</v>
      </c>
      <c r="G570" s="87">
        <v>442</v>
      </c>
      <c r="H570" s="87">
        <v>758</v>
      </c>
      <c r="I570" s="51">
        <f>H570+G570+F570+E570+D570+C570+B570</f>
        <v>4488</v>
      </c>
      <c r="J570" s="19">
        <v>273</v>
      </c>
      <c r="K570" s="19">
        <v>663</v>
      </c>
      <c r="L570" s="86">
        <v>758</v>
      </c>
      <c r="M570" s="37">
        <v>756</v>
      </c>
      <c r="N570" s="40">
        <v>737</v>
      </c>
      <c r="O570" s="86">
        <v>366</v>
      </c>
      <c r="P570" s="36">
        <v>760</v>
      </c>
      <c r="Q570" s="51">
        <f>P570+O570+N570+M570+L570+K570+J570</f>
        <v>4313</v>
      </c>
    </row>
    <row r="571" spans="1:17" x14ac:dyDescent="0.35">
      <c r="A571" s="37" t="s">
        <v>1178</v>
      </c>
      <c r="B571" s="51">
        <v>0</v>
      </c>
      <c r="C571" s="51">
        <v>0</v>
      </c>
      <c r="D571" s="51">
        <v>0</v>
      </c>
      <c r="E571" s="51">
        <v>0</v>
      </c>
      <c r="F571" s="52">
        <v>0</v>
      </c>
      <c r="G571" s="87">
        <v>0</v>
      </c>
      <c r="H571" s="87">
        <v>0</v>
      </c>
      <c r="I571" s="19">
        <f>SUM(B571:H571)</f>
        <v>0</v>
      </c>
      <c r="J571" s="19">
        <v>0</v>
      </c>
      <c r="K571" s="19">
        <v>0</v>
      </c>
      <c r="L571" s="86">
        <v>0</v>
      </c>
      <c r="M571" s="37">
        <v>0</v>
      </c>
      <c r="N571" s="40">
        <v>0</v>
      </c>
      <c r="O571" s="86">
        <v>0</v>
      </c>
      <c r="P571" s="36">
        <v>0</v>
      </c>
      <c r="Q571" s="19">
        <v>0</v>
      </c>
    </row>
    <row r="572" spans="1:17" x14ac:dyDescent="0.35">
      <c r="A572" s="37" t="s">
        <v>1177</v>
      </c>
      <c r="B572" s="51">
        <v>0</v>
      </c>
      <c r="C572" s="51">
        <v>0</v>
      </c>
      <c r="D572" s="51">
        <v>0</v>
      </c>
      <c r="E572" s="51">
        <v>0</v>
      </c>
      <c r="F572" s="51">
        <v>0</v>
      </c>
      <c r="G572" s="51">
        <v>0</v>
      </c>
      <c r="H572" s="87">
        <v>0</v>
      </c>
      <c r="I572" s="19">
        <f>SUM(B572:H572)</f>
        <v>0</v>
      </c>
      <c r="J572" s="19">
        <v>0</v>
      </c>
      <c r="K572" s="19">
        <v>0</v>
      </c>
      <c r="L572" s="86">
        <v>0</v>
      </c>
      <c r="M572" s="37">
        <v>0</v>
      </c>
      <c r="N572" s="40">
        <v>0</v>
      </c>
      <c r="O572" s="86">
        <v>0</v>
      </c>
      <c r="P572" s="36">
        <v>0</v>
      </c>
      <c r="Q572" s="19">
        <f>SUM(J572:P572)</f>
        <v>0</v>
      </c>
    </row>
    <row r="573" spans="1:17" x14ac:dyDescent="0.35">
      <c r="A573" s="37" t="s">
        <v>123</v>
      </c>
      <c r="B573" s="40">
        <v>1137</v>
      </c>
      <c r="C573" s="87">
        <v>1225</v>
      </c>
      <c r="D573" s="51">
        <v>1152</v>
      </c>
      <c r="E573" s="51">
        <v>1142</v>
      </c>
      <c r="F573" s="87">
        <v>1069</v>
      </c>
      <c r="G573" s="87">
        <v>1255</v>
      </c>
      <c r="H573" s="87">
        <v>1153</v>
      </c>
      <c r="I573" s="19">
        <f>SUM(B573:H573)</f>
        <v>8133</v>
      </c>
      <c r="J573" s="86">
        <v>985</v>
      </c>
      <c r="K573" s="86">
        <v>1086</v>
      </c>
      <c r="L573" s="86">
        <v>958</v>
      </c>
      <c r="M573" s="86">
        <v>1007</v>
      </c>
      <c r="N573" s="86">
        <v>997</v>
      </c>
      <c r="O573" s="86">
        <v>531</v>
      </c>
      <c r="P573" s="86">
        <v>1187</v>
      </c>
      <c r="Q573" s="19">
        <f>P573+O573+N573+M573+L573+K573+J573</f>
        <v>6751</v>
      </c>
    </row>
    <row r="574" spans="1:17" x14ac:dyDescent="0.35">
      <c r="A574" s="69" t="s">
        <v>117</v>
      </c>
      <c r="B574" s="71">
        <f t="shared" ref="B574:H574" si="219">B573+B572+B571+B570+B569+B568</f>
        <v>3805</v>
      </c>
      <c r="C574" s="71">
        <f t="shared" si="219"/>
        <v>3837</v>
      </c>
      <c r="D574" s="71">
        <f t="shared" si="219"/>
        <v>3716</v>
      </c>
      <c r="E574" s="71">
        <f t="shared" si="219"/>
        <v>3777</v>
      </c>
      <c r="F574" s="71">
        <f t="shared" si="219"/>
        <v>3141</v>
      </c>
      <c r="G574" s="71">
        <f t="shared" si="219"/>
        <v>3747</v>
      </c>
      <c r="H574" s="71">
        <f t="shared" si="219"/>
        <v>4065</v>
      </c>
      <c r="I574" s="71">
        <f>H574+G574+F574+E574+D574+C574+B574</f>
        <v>26088</v>
      </c>
      <c r="J574" s="69">
        <f>J573+J572+J571+J570+J569+J568</f>
        <v>3166</v>
      </c>
      <c r="K574" s="69">
        <f>K573+K572+K571+K570+K569+K568</f>
        <v>3827</v>
      </c>
      <c r="L574" s="69">
        <f>L573+L572+L571+L570+L569+L568</f>
        <v>3624</v>
      </c>
      <c r="M574" s="69">
        <f>M573+M572+M571+M570+M569+M568</f>
        <v>3664</v>
      </c>
      <c r="N574" s="69">
        <v>3645</v>
      </c>
      <c r="O574" s="69">
        <v>2825</v>
      </c>
      <c r="P574" s="69">
        <v>3808</v>
      </c>
      <c r="Q574" s="71">
        <f>Q573+Q572+Q571+Q570+Q569+Q568</f>
        <v>24559</v>
      </c>
    </row>
    <row r="575" spans="1:17" x14ac:dyDescent="0.35">
      <c r="A575" s="21"/>
      <c r="B575" s="67">
        <f t="shared" ref="B575:L575" si="220">B574+B567+B561</f>
        <v>8228</v>
      </c>
      <c r="C575" s="67">
        <f t="shared" si="220"/>
        <v>9025</v>
      </c>
      <c r="D575" s="78">
        <f t="shared" si="220"/>
        <v>7414</v>
      </c>
      <c r="E575" s="67">
        <f t="shared" si="220"/>
        <v>6955</v>
      </c>
      <c r="F575" s="67">
        <f t="shared" si="220"/>
        <v>5571</v>
      </c>
      <c r="G575" s="67">
        <f t="shared" si="220"/>
        <v>6810</v>
      </c>
      <c r="H575" s="67">
        <f t="shared" si="220"/>
        <v>7983</v>
      </c>
      <c r="I575" s="67">
        <f t="shared" si="220"/>
        <v>51986</v>
      </c>
      <c r="J575" s="21">
        <f t="shared" si="220"/>
        <v>8023</v>
      </c>
      <c r="K575" s="21">
        <f t="shared" si="220"/>
        <v>7821</v>
      </c>
      <c r="L575" s="21">
        <f t="shared" si="220"/>
        <v>6729</v>
      </c>
      <c r="M575" s="21">
        <f>M561+M567+M574</f>
        <v>6416</v>
      </c>
      <c r="N575" s="67">
        <f>N574+N567+N561</f>
        <v>7278</v>
      </c>
      <c r="O575" s="21">
        <f>O574+O567+O561</f>
        <v>3557</v>
      </c>
      <c r="P575" s="21">
        <f>P574+P567+P561</f>
        <v>7142</v>
      </c>
      <c r="Q575" s="67">
        <f>Q574+Q567+Q561</f>
        <v>48346</v>
      </c>
    </row>
    <row r="576" spans="1:17" x14ac:dyDescent="0.35">
      <c r="A576" s="21"/>
      <c r="B576" s="67">
        <f>production!B540</f>
        <v>0</v>
      </c>
      <c r="C576" s="67">
        <f>production!C540</f>
        <v>0</v>
      </c>
      <c r="D576" s="67">
        <f>production!D540</f>
        <v>0</v>
      </c>
      <c r="E576" s="67">
        <f>production!E540</f>
        <v>0</v>
      </c>
      <c r="F576" s="67">
        <f>production!F540</f>
        <v>0</v>
      </c>
      <c r="G576" s="67">
        <f>production!G540</f>
        <v>0</v>
      </c>
      <c r="H576" s="67">
        <f>production!H540</f>
        <v>0</v>
      </c>
      <c r="I576" s="67">
        <f>SUM(B576:H576)</f>
        <v>0</v>
      </c>
      <c r="J576" s="67">
        <f>production!J542</f>
        <v>2576</v>
      </c>
      <c r="K576" s="67">
        <f>production!K542</f>
        <v>2605</v>
      </c>
      <c r="L576" s="67">
        <f>production!L542</f>
        <v>1924</v>
      </c>
      <c r="M576" s="67">
        <f>production!M542</f>
        <v>2546</v>
      </c>
      <c r="N576" s="67">
        <f>production!N542</f>
        <v>2679</v>
      </c>
      <c r="O576" s="67">
        <f>production!O542</f>
        <v>2779</v>
      </c>
      <c r="P576" s="67">
        <f>production!P542</f>
        <v>2741</v>
      </c>
      <c r="Q576" s="67">
        <f>SUM(J576:P576)</f>
        <v>17850</v>
      </c>
    </row>
    <row r="577" spans="1:17" x14ac:dyDescent="0.35">
      <c r="A577" s="21"/>
      <c r="B577" s="21">
        <f t="shared" ref="B577:Q577" si="221">B576-B575</f>
        <v>-8228</v>
      </c>
      <c r="C577" s="21">
        <f t="shared" si="221"/>
        <v>-9025</v>
      </c>
      <c r="D577" s="21">
        <f t="shared" si="221"/>
        <v>-7414</v>
      </c>
      <c r="E577" s="21">
        <f t="shared" si="221"/>
        <v>-6955</v>
      </c>
      <c r="F577" s="21">
        <f t="shared" si="221"/>
        <v>-5571</v>
      </c>
      <c r="G577" s="67">
        <f t="shared" si="221"/>
        <v>-6810</v>
      </c>
      <c r="H577" s="21">
        <f t="shared" si="221"/>
        <v>-7983</v>
      </c>
      <c r="I577" s="67">
        <f t="shared" si="221"/>
        <v>-51986</v>
      </c>
      <c r="J577" s="21">
        <f t="shared" si="221"/>
        <v>-5447</v>
      </c>
      <c r="K577" s="21">
        <f t="shared" si="221"/>
        <v>-5216</v>
      </c>
      <c r="L577" s="21">
        <f t="shared" si="221"/>
        <v>-4805</v>
      </c>
      <c r="M577" s="21">
        <f t="shared" si="221"/>
        <v>-3870</v>
      </c>
      <c r="N577" s="21">
        <f t="shared" si="221"/>
        <v>-4599</v>
      </c>
      <c r="O577" s="21">
        <f t="shared" si="221"/>
        <v>-778</v>
      </c>
      <c r="P577" s="21">
        <f t="shared" si="221"/>
        <v>-4401</v>
      </c>
      <c r="Q577" s="21">
        <f t="shared" si="221"/>
        <v>-30496</v>
      </c>
    </row>
    <row r="578" spans="1:17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80" spans="1:17" ht="15.5" x14ac:dyDescent="0.35">
      <c r="A580" s="33" t="s">
        <v>1</v>
      </c>
      <c r="B580" s="64" t="s">
        <v>1564</v>
      </c>
      <c r="C580" s="64" t="s">
        <v>1565</v>
      </c>
      <c r="D580" s="64" t="s">
        <v>228</v>
      </c>
      <c r="E580" s="64" t="s">
        <v>229</v>
      </c>
      <c r="F580" s="64" t="s">
        <v>230</v>
      </c>
      <c r="G580" s="64" t="s">
        <v>1613</v>
      </c>
      <c r="H580" s="64" t="s">
        <v>1614</v>
      </c>
      <c r="I580" s="65" t="s">
        <v>1622</v>
      </c>
      <c r="J580" s="64" t="s">
        <v>1615</v>
      </c>
      <c r="K580" s="64" t="s">
        <v>1616</v>
      </c>
      <c r="L580" s="64" t="s">
        <v>1617</v>
      </c>
      <c r="M580" s="64" t="s">
        <v>1618</v>
      </c>
      <c r="N580" s="64" t="s">
        <v>1619</v>
      </c>
      <c r="O580" s="64" t="s">
        <v>1620</v>
      </c>
      <c r="P580" s="64" t="s">
        <v>1621</v>
      </c>
      <c r="Q580" s="65" t="s">
        <v>1627</v>
      </c>
    </row>
    <row r="581" spans="1:17" x14ac:dyDescent="0.35">
      <c r="A581" s="37" t="s">
        <v>2</v>
      </c>
      <c r="B581" s="19">
        <v>240</v>
      </c>
      <c r="C581" s="19">
        <v>334</v>
      </c>
      <c r="D581" s="19">
        <v>277</v>
      </c>
      <c r="E581" s="19">
        <v>291</v>
      </c>
      <c r="F581" s="19">
        <v>250</v>
      </c>
      <c r="G581" s="19">
        <v>229</v>
      </c>
      <c r="H581" s="19">
        <v>239</v>
      </c>
      <c r="I581" s="19">
        <f>H581+G581+F581+E581+D581+C581+B581</f>
        <v>1860</v>
      </c>
      <c r="J581" s="37">
        <v>224</v>
      </c>
      <c r="K581" s="19">
        <v>226</v>
      </c>
      <c r="L581" s="19">
        <v>231</v>
      </c>
      <c r="M581" s="36">
        <v>220</v>
      </c>
      <c r="N581" s="36">
        <v>221</v>
      </c>
      <c r="O581" s="19">
        <v>346</v>
      </c>
      <c r="P581" s="36">
        <v>450</v>
      </c>
      <c r="Q581" s="88">
        <f>P581+O581++N581+M581+L581+K581+J581</f>
        <v>1918</v>
      </c>
    </row>
    <row r="582" spans="1:17" x14ac:dyDescent="0.35">
      <c r="A582" s="37" t="s">
        <v>121</v>
      </c>
      <c r="B582" s="19">
        <v>0</v>
      </c>
      <c r="C582" s="19">
        <v>0</v>
      </c>
      <c r="D582" s="36">
        <v>0</v>
      </c>
      <c r="E582" s="19">
        <v>0</v>
      </c>
      <c r="F582" s="19">
        <v>0</v>
      </c>
      <c r="G582" s="36">
        <v>0</v>
      </c>
      <c r="H582" s="36">
        <v>0</v>
      </c>
      <c r="I582" s="88">
        <f>H582+G582+F582+E582+D582+C582+B582</f>
        <v>0</v>
      </c>
      <c r="J582" s="36">
        <v>0</v>
      </c>
      <c r="K582" s="19">
        <v>0</v>
      </c>
      <c r="L582" s="19">
        <v>0</v>
      </c>
      <c r="M582" s="36">
        <v>0</v>
      </c>
      <c r="N582" s="19">
        <v>0</v>
      </c>
      <c r="O582" s="19">
        <v>0</v>
      </c>
      <c r="P582" s="36">
        <v>0</v>
      </c>
      <c r="Q582" s="88">
        <f>P582+O582+N582+M582+L582+K582+J582</f>
        <v>0</v>
      </c>
    </row>
    <row r="583" spans="1:17" x14ac:dyDescent="0.35">
      <c r="A583" s="37" t="s">
        <v>100</v>
      </c>
      <c r="B583" s="19">
        <v>150</v>
      </c>
      <c r="C583" s="19">
        <v>137</v>
      </c>
      <c r="D583" s="19">
        <v>200</v>
      </c>
      <c r="E583" s="19">
        <v>200</v>
      </c>
      <c r="F583" s="19">
        <v>150</v>
      </c>
      <c r="G583" s="19">
        <v>200</v>
      </c>
      <c r="H583" s="19">
        <v>230</v>
      </c>
      <c r="I583" s="88">
        <f>H583+G583+F583+E583+D583+C583+B583</f>
        <v>1267</v>
      </c>
      <c r="J583" s="23">
        <v>250</v>
      </c>
      <c r="K583" s="37">
        <v>200</v>
      </c>
      <c r="L583" s="19">
        <v>200</v>
      </c>
      <c r="M583" s="19">
        <v>200</v>
      </c>
      <c r="N583" s="19">
        <v>200</v>
      </c>
      <c r="O583" s="19">
        <v>220</v>
      </c>
      <c r="P583" s="19">
        <v>160</v>
      </c>
      <c r="Q583" s="88">
        <f>P583+O583+N583+M583+L583+K583+J583</f>
        <v>1430</v>
      </c>
    </row>
    <row r="584" spans="1:17" x14ac:dyDescent="0.35">
      <c r="A584" s="37" t="s">
        <v>115</v>
      </c>
      <c r="B584" s="19">
        <v>0</v>
      </c>
      <c r="C584" s="19">
        <v>0</v>
      </c>
      <c r="D584" s="19">
        <v>0</v>
      </c>
      <c r="E584" s="19">
        <v>0</v>
      </c>
      <c r="F584" s="19">
        <v>0</v>
      </c>
      <c r="G584" s="19">
        <v>0</v>
      </c>
      <c r="H584" s="19">
        <v>316</v>
      </c>
      <c r="I584" s="88">
        <f>H584+G584+F584+E584+D584+C584+B584</f>
        <v>316</v>
      </c>
      <c r="J584" s="19">
        <v>0</v>
      </c>
      <c r="K584" s="19">
        <v>0</v>
      </c>
      <c r="L584" s="19">
        <v>0</v>
      </c>
      <c r="M584" s="19">
        <v>0</v>
      </c>
      <c r="N584" s="19">
        <v>0</v>
      </c>
      <c r="O584" s="19">
        <v>0</v>
      </c>
      <c r="P584" s="19">
        <v>313</v>
      </c>
      <c r="Q584" s="88">
        <f>P584+O584+N584+M584+L584+K584+J584</f>
        <v>313</v>
      </c>
    </row>
    <row r="585" spans="1:17" x14ac:dyDescent="0.35">
      <c r="A585" s="37" t="s">
        <v>125</v>
      </c>
      <c r="B585" s="19">
        <v>1203</v>
      </c>
      <c r="C585" s="19">
        <v>3463</v>
      </c>
      <c r="D585" s="19">
        <v>3166</v>
      </c>
      <c r="E585" s="19">
        <v>1895</v>
      </c>
      <c r="F585" s="19">
        <v>2328</v>
      </c>
      <c r="G585" s="19">
        <v>2608</v>
      </c>
      <c r="H585" s="19">
        <v>2875</v>
      </c>
      <c r="I585" s="88">
        <f>H585+G585+F585+E585+D585+C585+B585</f>
        <v>17538</v>
      </c>
      <c r="J585" s="19">
        <v>2986</v>
      </c>
      <c r="K585" s="19">
        <v>1786</v>
      </c>
      <c r="L585" s="19">
        <v>1678</v>
      </c>
      <c r="M585" s="19">
        <v>1324</v>
      </c>
      <c r="N585" s="19">
        <v>173</v>
      </c>
      <c r="O585" s="19">
        <v>1083</v>
      </c>
      <c r="P585" s="19">
        <v>1804</v>
      </c>
      <c r="Q585" s="19">
        <f>P585+O585+N585+M585+L585+K585+J585</f>
        <v>10834</v>
      </c>
    </row>
    <row r="586" spans="1:17" x14ac:dyDescent="0.35">
      <c r="A586" s="58" t="s">
        <v>119</v>
      </c>
      <c r="B586" s="58">
        <f>B585+B584+B583+B582+B581</f>
        <v>1593</v>
      </c>
      <c r="C586" s="58">
        <f t="shared" ref="C586:I586" si="222">C585+C584+C583+C582+C581</f>
        <v>3934</v>
      </c>
      <c r="D586" s="58">
        <f t="shared" si="222"/>
        <v>3643</v>
      </c>
      <c r="E586" s="58">
        <f t="shared" si="222"/>
        <v>2386</v>
      </c>
      <c r="F586" s="58">
        <f t="shared" si="222"/>
        <v>2728</v>
      </c>
      <c r="G586" s="58">
        <f t="shared" si="222"/>
        <v>3037</v>
      </c>
      <c r="H586" s="58">
        <f t="shared" si="222"/>
        <v>3660</v>
      </c>
      <c r="I586" s="58">
        <f t="shared" si="222"/>
        <v>20981</v>
      </c>
      <c r="J586" s="58">
        <f t="shared" ref="J586:P586" si="223">J585+J584+J583+J582+J581</f>
        <v>3460</v>
      </c>
      <c r="K586" s="58">
        <f t="shared" si="223"/>
        <v>2212</v>
      </c>
      <c r="L586" s="58">
        <f t="shared" si="223"/>
        <v>2109</v>
      </c>
      <c r="M586" s="58">
        <f t="shared" si="223"/>
        <v>1744</v>
      </c>
      <c r="N586" s="58">
        <f t="shared" si="223"/>
        <v>594</v>
      </c>
      <c r="O586" s="58">
        <f t="shared" si="223"/>
        <v>1649</v>
      </c>
      <c r="P586" s="58">
        <f t="shared" si="223"/>
        <v>2727</v>
      </c>
      <c r="Q586" s="58">
        <f>SUM(Q581:Q585)</f>
        <v>14495</v>
      </c>
    </row>
    <row r="587" spans="1:17" x14ac:dyDescent="0.35">
      <c r="A587" s="37" t="s">
        <v>122</v>
      </c>
      <c r="B587" s="84">
        <v>1478</v>
      </c>
      <c r="C587" s="84">
        <v>1339</v>
      </c>
      <c r="D587" s="19">
        <v>1432</v>
      </c>
      <c r="E587" s="84">
        <v>68</v>
      </c>
      <c r="F587" s="84">
        <v>901</v>
      </c>
      <c r="G587" s="19">
        <v>1512</v>
      </c>
      <c r="H587" s="19">
        <v>1856</v>
      </c>
      <c r="I587" s="88">
        <f>H587+G587+F587+E587+D587+C587+B587</f>
        <v>8586</v>
      </c>
      <c r="J587" s="61">
        <v>1695</v>
      </c>
      <c r="K587" s="61">
        <v>1404</v>
      </c>
      <c r="L587" s="84">
        <v>1478</v>
      </c>
      <c r="M587" s="19">
        <v>1618</v>
      </c>
      <c r="N587" s="84">
        <v>1449</v>
      </c>
      <c r="O587" s="84">
        <v>1747</v>
      </c>
      <c r="P587" s="19">
        <v>1290</v>
      </c>
      <c r="Q587" s="88">
        <f>P587+O587+N587+M587+L587+K587+J587</f>
        <v>10681</v>
      </c>
    </row>
    <row r="588" spans="1:17" x14ac:dyDescent="0.35">
      <c r="A588" s="37" t="s">
        <v>112</v>
      </c>
      <c r="B588" s="36">
        <v>0</v>
      </c>
      <c r="C588" s="36">
        <v>0</v>
      </c>
      <c r="D588" s="36">
        <v>0</v>
      </c>
      <c r="E588" s="36">
        <v>0</v>
      </c>
      <c r="F588" s="36">
        <v>0</v>
      </c>
      <c r="G588" s="36">
        <v>0</v>
      </c>
      <c r="H588" s="36">
        <v>0</v>
      </c>
      <c r="I588" s="88">
        <f>H588+G588+F588+E588+D588+C588+B588</f>
        <v>0</v>
      </c>
      <c r="J588" s="36">
        <v>0</v>
      </c>
      <c r="K588" s="36">
        <v>0</v>
      </c>
      <c r="L588" s="86">
        <v>0</v>
      </c>
      <c r="M588" s="36">
        <v>0</v>
      </c>
      <c r="N588" s="36">
        <v>0</v>
      </c>
      <c r="O588" s="86">
        <v>0</v>
      </c>
      <c r="P588" s="36">
        <v>0</v>
      </c>
      <c r="Q588" s="88">
        <f>SUM(J588:P588)</f>
        <v>0</v>
      </c>
    </row>
    <row r="589" spans="1:17" x14ac:dyDescent="0.35">
      <c r="A589" s="37" t="s">
        <v>116</v>
      </c>
      <c r="B589" s="36">
        <v>0</v>
      </c>
      <c r="C589" s="36">
        <v>0</v>
      </c>
      <c r="D589" s="36">
        <v>0</v>
      </c>
      <c r="E589" s="36">
        <v>0</v>
      </c>
      <c r="F589" s="36">
        <v>0</v>
      </c>
      <c r="G589" s="63">
        <v>0</v>
      </c>
      <c r="H589" s="36">
        <v>66</v>
      </c>
      <c r="I589" s="88">
        <f>H589+G589+F589+E589+D589+C589+B589</f>
        <v>66</v>
      </c>
      <c r="J589" s="86">
        <v>0</v>
      </c>
      <c r="K589" s="86">
        <v>0</v>
      </c>
      <c r="L589" s="86">
        <v>0</v>
      </c>
      <c r="M589" s="86">
        <v>0</v>
      </c>
      <c r="N589" s="86">
        <v>0</v>
      </c>
      <c r="O589" s="86">
        <v>0</v>
      </c>
      <c r="P589" s="36">
        <v>3</v>
      </c>
      <c r="Q589" s="88">
        <f>SUM(J589:P589)</f>
        <v>3</v>
      </c>
    </row>
    <row r="590" spans="1:17" x14ac:dyDescent="0.35">
      <c r="A590" s="37" t="s">
        <v>124</v>
      </c>
      <c r="B590" s="36">
        <v>0</v>
      </c>
      <c r="C590" s="36">
        <v>0</v>
      </c>
      <c r="D590" s="36">
        <v>0</v>
      </c>
      <c r="E590" s="36">
        <v>0</v>
      </c>
      <c r="F590" s="36">
        <v>0</v>
      </c>
      <c r="G590" s="63">
        <v>0</v>
      </c>
      <c r="H590" s="36">
        <v>104</v>
      </c>
      <c r="I590" s="88">
        <f>H590+G590+F590+E590+D590+C590+B590</f>
        <v>104</v>
      </c>
      <c r="J590" s="86">
        <v>0</v>
      </c>
      <c r="K590" s="86">
        <v>0</v>
      </c>
      <c r="L590" s="86">
        <v>0</v>
      </c>
      <c r="M590" s="86">
        <v>0</v>
      </c>
      <c r="N590" s="86">
        <v>0</v>
      </c>
      <c r="O590" s="86">
        <v>0</v>
      </c>
      <c r="P590" s="36">
        <v>136</v>
      </c>
      <c r="Q590" s="88">
        <f>SUM(J590:P590)</f>
        <v>136</v>
      </c>
    </row>
    <row r="591" spans="1:17" x14ac:dyDescent="0.35">
      <c r="A591" s="37" t="s">
        <v>1175</v>
      </c>
      <c r="B591" s="36">
        <v>0</v>
      </c>
      <c r="C591" s="36">
        <v>0</v>
      </c>
      <c r="D591" s="36">
        <v>0</v>
      </c>
      <c r="E591" s="36">
        <v>0</v>
      </c>
      <c r="F591" s="36">
        <v>0</v>
      </c>
      <c r="G591" s="36">
        <v>0</v>
      </c>
      <c r="H591" s="36">
        <v>0</v>
      </c>
      <c r="I591" s="88">
        <f>H591+G591+F591+E591+D591+C591+B591</f>
        <v>0</v>
      </c>
      <c r="J591" s="86">
        <v>0</v>
      </c>
      <c r="K591" s="86">
        <v>0</v>
      </c>
      <c r="L591" s="86">
        <v>0</v>
      </c>
      <c r="M591" s="86">
        <v>0</v>
      </c>
      <c r="N591" s="86">
        <v>0</v>
      </c>
      <c r="O591" s="86">
        <v>0</v>
      </c>
      <c r="P591" s="36">
        <v>0</v>
      </c>
      <c r="Q591" s="88">
        <f>SUM(J591:P591)</f>
        <v>0</v>
      </c>
    </row>
    <row r="592" spans="1:17" x14ac:dyDescent="0.35">
      <c r="A592" s="92" t="s">
        <v>118</v>
      </c>
      <c r="B592" s="92">
        <f>B591+B590+B589+B588+B587</f>
        <v>1478</v>
      </c>
      <c r="C592" s="92">
        <f t="shared" ref="C592:I592" si="224">C591+C590+C589+C588+C587</f>
        <v>1339</v>
      </c>
      <c r="D592" s="92">
        <f t="shared" si="224"/>
        <v>1432</v>
      </c>
      <c r="E592" s="92">
        <f t="shared" si="224"/>
        <v>68</v>
      </c>
      <c r="F592" s="92">
        <f t="shared" si="224"/>
        <v>901</v>
      </c>
      <c r="G592" s="92">
        <f t="shared" si="224"/>
        <v>1512</v>
      </c>
      <c r="H592" s="92">
        <f t="shared" si="224"/>
        <v>2026</v>
      </c>
      <c r="I592" s="92">
        <f t="shared" si="224"/>
        <v>8756</v>
      </c>
      <c r="J592" s="92">
        <f>SUM(J587:J591)</f>
        <v>1695</v>
      </c>
      <c r="K592" s="92">
        <f t="shared" ref="K592:P592" si="225">SUM(K587:K591)</f>
        <v>1404</v>
      </c>
      <c r="L592" s="92">
        <f t="shared" si="225"/>
        <v>1478</v>
      </c>
      <c r="M592" s="92">
        <f t="shared" si="225"/>
        <v>1618</v>
      </c>
      <c r="N592" s="92">
        <f t="shared" si="225"/>
        <v>1449</v>
      </c>
      <c r="O592" s="92">
        <f t="shared" si="225"/>
        <v>1747</v>
      </c>
      <c r="P592" s="92">
        <f t="shared" si="225"/>
        <v>1429</v>
      </c>
      <c r="Q592" s="92">
        <f>SUM(Q587:Q591)</f>
        <v>10820</v>
      </c>
    </row>
    <row r="593" spans="1:17" x14ac:dyDescent="0.35">
      <c r="A593" s="37" t="s">
        <v>99</v>
      </c>
      <c r="B593" s="19">
        <v>189</v>
      </c>
      <c r="C593" s="19">
        <v>216</v>
      </c>
      <c r="D593" s="23">
        <v>200</v>
      </c>
      <c r="E593" s="36">
        <v>146</v>
      </c>
      <c r="F593" s="19">
        <v>218</v>
      </c>
      <c r="G593" s="36">
        <v>204</v>
      </c>
      <c r="H593" s="36">
        <v>254</v>
      </c>
      <c r="I593" s="19">
        <f t="shared" ref="I593:I598" si="226">H593+G593+F593+E593+D593+C593+B593</f>
        <v>1427</v>
      </c>
      <c r="J593" s="42">
        <v>201</v>
      </c>
      <c r="K593" s="47">
        <v>248</v>
      </c>
      <c r="L593" s="19">
        <v>266</v>
      </c>
      <c r="M593" s="36">
        <v>256</v>
      </c>
      <c r="N593" s="19">
        <v>368</v>
      </c>
      <c r="O593" s="19">
        <v>338</v>
      </c>
      <c r="P593" s="36">
        <v>211</v>
      </c>
      <c r="Q593" s="19">
        <f>P593+O593+N593+M593+L593+K593+J593</f>
        <v>1888</v>
      </c>
    </row>
    <row r="594" spans="1:17" x14ac:dyDescent="0.35">
      <c r="A594" s="37" t="s">
        <v>7</v>
      </c>
      <c r="B594" s="19">
        <v>1730</v>
      </c>
      <c r="C594" s="19">
        <v>1727</v>
      </c>
      <c r="D594" s="19">
        <v>1708</v>
      </c>
      <c r="E594" s="19">
        <v>1726</v>
      </c>
      <c r="F594" s="19">
        <v>1692</v>
      </c>
      <c r="G594" s="86">
        <v>1715</v>
      </c>
      <c r="H594" s="86">
        <v>1739</v>
      </c>
      <c r="I594" s="19">
        <f t="shared" si="226"/>
        <v>12037</v>
      </c>
      <c r="J594" s="50">
        <v>1700</v>
      </c>
      <c r="K594" s="19">
        <v>1605</v>
      </c>
      <c r="L594" s="19">
        <v>947</v>
      </c>
      <c r="M594" s="86">
        <v>1568</v>
      </c>
      <c r="N594" s="23">
        <v>1669</v>
      </c>
      <c r="O594" s="19">
        <v>1745</v>
      </c>
      <c r="P594" s="86">
        <v>1769</v>
      </c>
      <c r="Q594" s="19">
        <f>P594+O594+N594+M594+L594+K594+J594</f>
        <v>11003</v>
      </c>
    </row>
    <row r="595" spans="1:17" x14ac:dyDescent="0.35">
      <c r="A595" s="37" t="s">
        <v>103</v>
      </c>
      <c r="B595" s="51">
        <v>729</v>
      </c>
      <c r="C595" s="51">
        <v>758</v>
      </c>
      <c r="D595" s="51">
        <v>772</v>
      </c>
      <c r="E595" s="51">
        <v>719</v>
      </c>
      <c r="F595" s="52">
        <v>695</v>
      </c>
      <c r="G595" s="87">
        <v>725</v>
      </c>
      <c r="H595" s="87">
        <v>702</v>
      </c>
      <c r="I595" s="51">
        <f t="shared" si="226"/>
        <v>5100</v>
      </c>
      <c r="J595" s="19">
        <v>675</v>
      </c>
      <c r="K595" s="19">
        <v>752</v>
      </c>
      <c r="L595" s="86">
        <v>711</v>
      </c>
      <c r="M595" s="37">
        <v>722</v>
      </c>
      <c r="N595" s="40">
        <v>642</v>
      </c>
      <c r="O595" s="86">
        <v>696</v>
      </c>
      <c r="P595" s="36">
        <v>761</v>
      </c>
      <c r="Q595" s="51">
        <f>P595+O595+N595+M595+L595+K595+J595</f>
        <v>4959</v>
      </c>
    </row>
    <row r="596" spans="1:17" x14ac:dyDescent="0.35">
      <c r="A596" s="37" t="s">
        <v>1178</v>
      </c>
      <c r="B596" s="51">
        <v>0</v>
      </c>
      <c r="C596" s="51">
        <v>0</v>
      </c>
      <c r="D596" s="51">
        <v>0</v>
      </c>
      <c r="E596" s="51">
        <v>0</v>
      </c>
      <c r="F596" s="52">
        <v>0</v>
      </c>
      <c r="G596" s="87">
        <v>0</v>
      </c>
      <c r="H596" s="87">
        <v>0</v>
      </c>
      <c r="I596" s="51">
        <f t="shared" si="226"/>
        <v>0</v>
      </c>
      <c r="J596" s="19">
        <v>0</v>
      </c>
      <c r="K596" s="19">
        <v>0</v>
      </c>
      <c r="L596" s="86">
        <v>0</v>
      </c>
      <c r="M596" s="37">
        <v>0</v>
      </c>
      <c r="N596" s="40">
        <v>0</v>
      </c>
      <c r="O596" s="86">
        <v>0</v>
      </c>
      <c r="P596" s="36">
        <v>0</v>
      </c>
      <c r="Q596" s="19">
        <v>0</v>
      </c>
    </row>
    <row r="597" spans="1:17" x14ac:dyDescent="0.35">
      <c r="A597" s="37" t="s">
        <v>1177</v>
      </c>
      <c r="B597" s="51">
        <v>0</v>
      </c>
      <c r="C597" s="51">
        <v>0</v>
      </c>
      <c r="D597" s="51">
        <v>0</v>
      </c>
      <c r="E597" s="51">
        <v>0</v>
      </c>
      <c r="F597" s="51">
        <v>0</v>
      </c>
      <c r="G597" s="51">
        <v>0</v>
      </c>
      <c r="H597" s="87">
        <v>0</v>
      </c>
      <c r="I597" s="51">
        <f t="shared" si="226"/>
        <v>0</v>
      </c>
      <c r="J597" s="19">
        <v>0</v>
      </c>
      <c r="K597" s="19">
        <v>0</v>
      </c>
      <c r="L597" s="86">
        <v>0</v>
      </c>
      <c r="M597" s="37">
        <v>0</v>
      </c>
      <c r="N597" s="40">
        <v>0</v>
      </c>
      <c r="O597" s="86">
        <v>0</v>
      </c>
      <c r="P597" s="36">
        <v>0</v>
      </c>
      <c r="Q597" s="19">
        <f>SUM(J597:P597)</f>
        <v>0</v>
      </c>
    </row>
    <row r="598" spans="1:17" x14ac:dyDescent="0.35">
      <c r="A598" s="37" t="s">
        <v>123</v>
      </c>
      <c r="B598" s="40">
        <v>893</v>
      </c>
      <c r="C598" s="87">
        <v>1132</v>
      </c>
      <c r="D598" s="51">
        <v>1075</v>
      </c>
      <c r="E598" s="51">
        <v>591</v>
      </c>
      <c r="F598" s="87">
        <v>852</v>
      </c>
      <c r="G598" s="87">
        <v>1206</v>
      </c>
      <c r="H598" s="87">
        <v>1242</v>
      </c>
      <c r="I598" s="51">
        <f t="shared" si="226"/>
        <v>6991</v>
      </c>
      <c r="J598" s="86">
        <v>1135</v>
      </c>
      <c r="K598" s="86">
        <v>1248</v>
      </c>
      <c r="L598" s="86">
        <v>945</v>
      </c>
      <c r="M598" s="86">
        <v>798</v>
      </c>
      <c r="N598" s="86">
        <v>1145</v>
      </c>
      <c r="O598" s="86">
        <v>1403</v>
      </c>
      <c r="P598" s="86">
        <v>1234</v>
      </c>
      <c r="Q598" s="19">
        <f>P598+O598+N598+M598+L598+K598+J598</f>
        <v>7908</v>
      </c>
    </row>
    <row r="599" spans="1:17" x14ac:dyDescent="0.35">
      <c r="A599" s="69" t="s">
        <v>117</v>
      </c>
      <c r="B599" s="71">
        <f>B598+B597+B596+B595+B594+B593</f>
        <v>3541</v>
      </c>
      <c r="C599" s="71">
        <f t="shared" ref="C599:I599" si="227">C598+C597+C596+C595+C594+C593</f>
        <v>3833</v>
      </c>
      <c r="D599" s="71">
        <f t="shared" si="227"/>
        <v>3755</v>
      </c>
      <c r="E599" s="71">
        <f t="shared" si="227"/>
        <v>3182</v>
      </c>
      <c r="F599" s="71">
        <f t="shared" si="227"/>
        <v>3457</v>
      </c>
      <c r="G599" s="71">
        <f t="shared" si="227"/>
        <v>3850</v>
      </c>
      <c r="H599" s="71">
        <f t="shared" si="227"/>
        <v>3937</v>
      </c>
      <c r="I599" s="71">
        <f t="shared" si="227"/>
        <v>25555</v>
      </c>
      <c r="J599" s="69">
        <f t="shared" ref="J599:P599" si="228">J598+J597+J596+J595+J594+J593</f>
        <v>3711</v>
      </c>
      <c r="K599" s="69">
        <f t="shared" si="228"/>
        <v>3853</v>
      </c>
      <c r="L599" s="69">
        <f t="shared" si="228"/>
        <v>2869</v>
      </c>
      <c r="M599" s="69">
        <f t="shared" si="228"/>
        <v>3344</v>
      </c>
      <c r="N599" s="69">
        <f t="shared" si="228"/>
        <v>3824</v>
      </c>
      <c r="O599" s="69">
        <f t="shared" si="228"/>
        <v>4182</v>
      </c>
      <c r="P599" s="69">
        <f t="shared" si="228"/>
        <v>3975</v>
      </c>
      <c r="Q599" s="71">
        <f>SUM(Q593:Q598)</f>
        <v>25758</v>
      </c>
    </row>
    <row r="600" spans="1:17" x14ac:dyDescent="0.35">
      <c r="A600" s="21"/>
      <c r="B600" s="67">
        <f t="shared" ref="B600:Q600" si="229">B599+B592+B586</f>
        <v>6612</v>
      </c>
      <c r="C600" s="67">
        <f t="shared" si="229"/>
        <v>9106</v>
      </c>
      <c r="D600" s="78">
        <f t="shared" si="229"/>
        <v>8830</v>
      </c>
      <c r="E600" s="67">
        <f t="shared" si="229"/>
        <v>5636</v>
      </c>
      <c r="F600" s="67">
        <f t="shared" si="229"/>
        <v>7086</v>
      </c>
      <c r="G600" s="67">
        <f t="shared" si="229"/>
        <v>8399</v>
      </c>
      <c r="H600" s="67">
        <f t="shared" si="229"/>
        <v>9623</v>
      </c>
      <c r="I600" s="67">
        <f t="shared" si="229"/>
        <v>55292</v>
      </c>
      <c r="J600" s="21">
        <f t="shared" si="229"/>
        <v>8866</v>
      </c>
      <c r="K600" s="21">
        <f t="shared" si="229"/>
        <v>7469</v>
      </c>
      <c r="L600" s="21">
        <f t="shared" si="229"/>
        <v>6456</v>
      </c>
      <c r="M600" s="21">
        <f t="shared" si="229"/>
        <v>6706</v>
      </c>
      <c r="N600" s="21">
        <f t="shared" si="229"/>
        <v>5867</v>
      </c>
      <c r="O600" s="21">
        <f t="shared" si="229"/>
        <v>7578</v>
      </c>
      <c r="P600" s="21">
        <f t="shared" si="229"/>
        <v>8131</v>
      </c>
      <c r="Q600" s="67">
        <f t="shared" si="229"/>
        <v>51073</v>
      </c>
    </row>
    <row r="601" spans="1:17" x14ac:dyDescent="0.35">
      <c r="A601" s="21"/>
      <c r="B601" s="67">
        <f>production!B543</f>
        <v>6663</v>
      </c>
      <c r="C601" s="67">
        <f>production!C543</f>
        <v>9287</v>
      </c>
      <c r="D601" s="67">
        <f>production!D543</f>
        <v>8867</v>
      </c>
      <c r="E601" s="67">
        <f>production!E543</f>
        <v>5651</v>
      </c>
      <c r="F601" s="67">
        <f>production!F543</f>
        <v>8025</v>
      </c>
      <c r="G601" s="67">
        <f>production!G543</f>
        <v>8755</v>
      </c>
      <c r="H601" s="67">
        <f>production!H543</f>
        <v>9934</v>
      </c>
      <c r="I601" s="67">
        <f>SUM(B601:H601)</f>
        <v>57182</v>
      </c>
      <c r="J601" s="67">
        <f>production!J543</f>
        <v>9063</v>
      </c>
      <c r="K601" s="67">
        <f>production!K543</f>
        <v>7591</v>
      </c>
      <c r="L601" s="67">
        <f>production!L543</f>
        <v>6670</v>
      </c>
      <c r="M601" s="67">
        <f>production!M543</f>
        <v>7209</v>
      </c>
      <c r="N601" s="67">
        <f>production!N543</f>
        <v>5971</v>
      </c>
      <c r="O601" s="67">
        <f>production!O543</f>
        <v>7913</v>
      </c>
      <c r="P601" s="67">
        <f>production!P543</f>
        <v>8344</v>
      </c>
      <c r="Q601" s="67">
        <f>SUM(J601:P601)</f>
        <v>52761</v>
      </c>
    </row>
    <row r="602" spans="1:17" x14ac:dyDescent="0.35">
      <c r="A602" s="21"/>
      <c r="B602" s="21">
        <f t="shared" ref="B602:Q602" si="230">B601-B600</f>
        <v>51</v>
      </c>
      <c r="C602" s="21">
        <f t="shared" si="230"/>
        <v>181</v>
      </c>
      <c r="D602" s="21">
        <f t="shared" si="230"/>
        <v>37</v>
      </c>
      <c r="E602" s="21">
        <f t="shared" si="230"/>
        <v>15</v>
      </c>
      <c r="F602" s="21">
        <f t="shared" si="230"/>
        <v>939</v>
      </c>
      <c r="G602" s="67">
        <f t="shared" si="230"/>
        <v>356</v>
      </c>
      <c r="H602" s="21">
        <f t="shared" si="230"/>
        <v>311</v>
      </c>
      <c r="I602" s="67">
        <f t="shared" si="230"/>
        <v>1890</v>
      </c>
      <c r="J602" s="21">
        <f t="shared" si="230"/>
        <v>197</v>
      </c>
      <c r="K602" s="21">
        <f t="shared" si="230"/>
        <v>122</v>
      </c>
      <c r="L602" s="21">
        <f t="shared" si="230"/>
        <v>214</v>
      </c>
      <c r="M602" s="21">
        <f t="shared" si="230"/>
        <v>503</v>
      </c>
      <c r="N602" s="21">
        <f t="shared" si="230"/>
        <v>104</v>
      </c>
      <c r="O602" s="21">
        <f t="shared" si="230"/>
        <v>335</v>
      </c>
      <c r="P602" s="21">
        <f t="shared" si="230"/>
        <v>213</v>
      </c>
      <c r="Q602" s="21">
        <f t="shared" si="230"/>
        <v>1688</v>
      </c>
    </row>
    <row r="603" spans="1:17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</row>
    <row r="604" spans="1:17" ht="15.5" x14ac:dyDescent="0.35">
      <c r="A604" s="33" t="s">
        <v>1</v>
      </c>
      <c r="B604" s="64" t="s">
        <v>1656</v>
      </c>
      <c r="C604" s="64" t="s">
        <v>1657</v>
      </c>
      <c r="D604" s="64" t="s">
        <v>1658</v>
      </c>
      <c r="E604" s="64" t="s">
        <v>1659</v>
      </c>
      <c r="F604" s="64" t="s">
        <v>1660</v>
      </c>
      <c r="G604" s="64" t="s">
        <v>1661</v>
      </c>
      <c r="H604" s="64" t="s">
        <v>1662</v>
      </c>
      <c r="I604" s="65" t="s">
        <v>1663</v>
      </c>
      <c r="J604" s="64" t="s">
        <v>1664</v>
      </c>
      <c r="K604" s="64" t="s">
        <v>1665</v>
      </c>
      <c r="L604" s="64" t="s">
        <v>1666</v>
      </c>
      <c r="M604" s="64" t="s">
        <v>1667</v>
      </c>
      <c r="N604" s="64" t="s">
        <v>1668</v>
      </c>
      <c r="O604" s="64" t="s">
        <v>1669</v>
      </c>
      <c r="P604" s="64" t="s">
        <v>1670</v>
      </c>
      <c r="Q604" s="65" t="s">
        <v>1672</v>
      </c>
    </row>
    <row r="605" spans="1:17" x14ac:dyDescent="0.35">
      <c r="A605" s="37" t="s">
        <v>2</v>
      </c>
      <c r="B605" s="19">
        <v>327</v>
      </c>
      <c r="C605" s="19">
        <v>329</v>
      </c>
      <c r="D605" s="19">
        <v>320</v>
      </c>
      <c r="E605" s="19">
        <v>254</v>
      </c>
      <c r="F605" s="19">
        <v>291</v>
      </c>
      <c r="G605" s="19">
        <v>280</v>
      </c>
      <c r="H605" s="19">
        <v>327</v>
      </c>
      <c r="I605" s="19">
        <f>H605+G605+F605+E605+D605+C605+B605</f>
        <v>2128</v>
      </c>
      <c r="J605" s="37">
        <v>298</v>
      </c>
      <c r="K605" s="19">
        <v>272</v>
      </c>
      <c r="L605" s="19">
        <v>291</v>
      </c>
      <c r="M605" s="36">
        <v>284</v>
      </c>
      <c r="N605" s="36">
        <v>209</v>
      </c>
      <c r="O605" s="19">
        <v>319</v>
      </c>
      <c r="P605" s="36">
        <v>305</v>
      </c>
      <c r="Q605" s="88">
        <f>P605+O605++N605+M605+L605+K605+J605</f>
        <v>1978</v>
      </c>
    </row>
    <row r="606" spans="1:17" x14ac:dyDescent="0.35">
      <c r="A606" s="37" t="s">
        <v>121</v>
      </c>
      <c r="B606" s="19">
        <v>997</v>
      </c>
      <c r="C606" s="19">
        <v>767</v>
      </c>
      <c r="D606" s="36">
        <v>1617</v>
      </c>
      <c r="E606" s="19">
        <v>831</v>
      </c>
      <c r="F606" s="19">
        <v>170</v>
      </c>
      <c r="G606" s="36">
        <v>880</v>
      </c>
      <c r="H606" s="36">
        <v>1010</v>
      </c>
      <c r="I606" s="88">
        <f>H606+G606+F606+E606+D606+C606+B606</f>
        <v>6272</v>
      </c>
      <c r="J606" s="36">
        <v>758</v>
      </c>
      <c r="K606" s="19">
        <v>995</v>
      </c>
      <c r="L606" s="19">
        <v>1157</v>
      </c>
      <c r="M606" s="36">
        <v>684</v>
      </c>
      <c r="N606" s="19">
        <v>86</v>
      </c>
      <c r="O606" s="19">
        <v>379</v>
      </c>
      <c r="P606" s="36">
        <v>816</v>
      </c>
      <c r="Q606" s="88">
        <f>P606+O606+N606+M606+L606+K606+J606</f>
        <v>4875</v>
      </c>
    </row>
    <row r="607" spans="1:17" x14ac:dyDescent="0.35">
      <c r="A607" s="37" t="s">
        <v>100</v>
      </c>
      <c r="B607" s="19">
        <v>240</v>
      </c>
      <c r="C607" s="19">
        <v>260</v>
      </c>
      <c r="D607" s="19">
        <v>250</v>
      </c>
      <c r="E607" s="19">
        <v>210</v>
      </c>
      <c r="F607" s="19">
        <v>205</v>
      </c>
      <c r="G607" s="19">
        <v>240</v>
      </c>
      <c r="H607" s="19">
        <v>200</v>
      </c>
      <c r="I607" s="88">
        <f>H607+G607+F607+E607+D607+C607+B607</f>
        <v>1605</v>
      </c>
      <c r="J607" s="23">
        <v>250</v>
      </c>
      <c r="K607" s="37">
        <v>230</v>
      </c>
      <c r="L607" s="19">
        <v>160</v>
      </c>
      <c r="M607" s="19">
        <v>200</v>
      </c>
      <c r="N607" s="19">
        <v>200</v>
      </c>
      <c r="O607" s="19">
        <v>248</v>
      </c>
      <c r="P607" s="19">
        <v>130</v>
      </c>
      <c r="Q607" s="88">
        <f>P607+O607+N607+M607+L607+K607+J607</f>
        <v>1418</v>
      </c>
    </row>
    <row r="608" spans="1:17" x14ac:dyDescent="0.35">
      <c r="A608" s="37" t="s">
        <v>115</v>
      </c>
      <c r="B608" s="19">
        <v>0</v>
      </c>
      <c r="C608" s="19">
        <v>0</v>
      </c>
      <c r="D608" s="19">
        <v>0</v>
      </c>
      <c r="E608" s="19">
        <v>0</v>
      </c>
      <c r="F608" s="19">
        <v>0</v>
      </c>
      <c r="G608" s="19">
        <v>0</v>
      </c>
      <c r="H608" s="19">
        <v>0</v>
      </c>
      <c r="I608" s="88">
        <f>H608+G608+F608+E608+D608+C608+B608</f>
        <v>0</v>
      </c>
      <c r="J608" s="19">
        <v>0</v>
      </c>
      <c r="K608" s="19">
        <v>0</v>
      </c>
      <c r="L608" s="19">
        <v>0</v>
      </c>
      <c r="M608" s="19">
        <v>0</v>
      </c>
      <c r="N608" s="19">
        <v>0</v>
      </c>
      <c r="O608" s="19">
        <v>0</v>
      </c>
      <c r="P608" s="19">
        <v>303</v>
      </c>
      <c r="Q608" s="88">
        <f>P608+O608+N608+M608+L608+K608+J608</f>
        <v>303</v>
      </c>
    </row>
    <row r="609" spans="1:17" x14ac:dyDescent="0.35">
      <c r="A609" s="37" t="s">
        <v>125</v>
      </c>
      <c r="B609" s="19">
        <v>2030</v>
      </c>
      <c r="C609" s="19">
        <v>2153</v>
      </c>
      <c r="D609" s="19">
        <v>2116</v>
      </c>
      <c r="E609" s="19">
        <v>0</v>
      </c>
      <c r="F609" s="19">
        <v>1283</v>
      </c>
      <c r="G609" s="19">
        <v>1303</v>
      </c>
      <c r="H609" s="19">
        <v>1303</v>
      </c>
      <c r="I609" s="88">
        <f>H609+G609+F609+E609+D609+C609+B609</f>
        <v>10188</v>
      </c>
      <c r="J609" s="19">
        <v>1802</v>
      </c>
      <c r="K609" s="19">
        <v>1774</v>
      </c>
      <c r="L609" s="19">
        <v>734</v>
      </c>
      <c r="M609" s="19">
        <v>1255</v>
      </c>
      <c r="N609" s="19">
        <v>1837</v>
      </c>
      <c r="O609" s="19">
        <v>2072</v>
      </c>
      <c r="P609" s="19">
        <v>2134</v>
      </c>
      <c r="Q609" s="19">
        <f>P609+O609+N609+M609+L609+K609+J609</f>
        <v>11608</v>
      </c>
    </row>
    <row r="610" spans="1:17" x14ac:dyDescent="0.35">
      <c r="A610" s="58" t="s">
        <v>119</v>
      </c>
      <c r="B610" s="58">
        <f>B609+B608+B607+B606+B605</f>
        <v>3594</v>
      </c>
      <c r="C610" s="58">
        <f t="shared" ref="C610:I610" si="231">C609+C608+C607+C606+C605</f>
        <v>3509</v>
      </c>
      <c r="D610" s="58">
        <f t="shared" si="231"/>
        <v>4303</v>
      </c>
      <c r="E610" s="58">
        <f t="shared" si="231"/>
        <v>1295</v>
      </c>
      <c r="F610" s="58">
        <f t="shared" si="231"/>
        <v>1949</v>
      </c>
      <c r="G610" s="58">
        <f t="shared" si="231"/>
        <v>2703</v>
      </c>
      <c r="H610" s="58">
        <f t="shared" si="231"/>
        <v>2840</v>
      </c>
      <c r="I610" s="58">
        <f t="shared" si="231"/>
        <v>20193</v>
      </c>
      <c r="J610" s="58">
        <f t="shared" ref="J610:P610" si="232">J609+J608+J607+J606+J605</f>
        <v>3108</v>
      </c>
      <c r="K610" s="58">
        <f t="shared" si="232"/>
        <v>3271</v>
      </c>
      <c r="L610" s="58">
        <f t="shared" si="232"/>
        <v>2342</v>
      </c>
      <c r="M610" s="58">
        <f t="shared" si="232"/>
        <v>2423</v>
      </c>
      <c r="N610" s="58">
        <f t="shared" si="232"/>
        <v>2332</v>
      </c>
      <c r="O610" s="58">
        <f t="shared" si="232"/>
        <v>3018</v>
      </c>
      <c r="P610" s="58">
        <f t="shared" si="232"/>
        <v>3688</v>
      </c>
      <c r="Q610" s="58">
        <f>SUM(Q605:Q609)</f>
        <v>20182</v>
      </c>
    </row>
    <row r="611" spans="1:17" x14ac:dyDescent="0.35">
      <c r="A611" s="37" t="s">
        <v>122</v>
      </c>
      <c r="B611" s="84">
        <v>1118</v>
      </c>
      <c r="C611" s="84">
        <v>904</v>
      </c>
      <c r="D611" s="19">
        <v>806</v>
      </c>
      <c r="E611" s="84">
        <v>1234</v>
      </c>
      <c r="F611" s="84">
        <v>1275</v>
      </c>
      <c r="G611" s="19">
        <v>1071</v>
      </c>
      <c r="H611" s="19">
        <v>1154</v>
      </c>
      <c r="I611" s="88">
        <f>H611+G611+F611+E611+D611+C611+B611</f>
        <v>7562</v>
      </c>
      <c r="J611" s="61">
        <v>1286</v>
      </c>
      <c r="K611" s="61">
        <v>498</v>
      </c>
      <c r="L611" s="84">
        <v>878</v>
      </c>
      <c r="M611" s="19">
        <v>1307</v>
      </c>
      <c r="N611" s="84">
        <v>1570</v>
      </c>
      <c r="O611" s="84">
        <v>1549</v>
      </c>
      <c r="P611" s="19">
        <v>1225</v>
      </c>
      <c r="Q611" s="88">
        <f>P611+O611+N611+M611+L611+K611+J611</f>
        <v>8313</v>
      </c>
    </row>
    <row r="612" spans="1:17" x14ac:dyDescent="0.35">
      <c r="A612" s="37" t="s">
        <v>112</v>
      </c>
      <c r="B612" s="36">
        <v>0</v>
      </c>
      <c r="C612" s="36">
        <v>0</v>
      </c>
      <c r="D612" s="36">
        <v>0</v>
      </c>
      <c r="E612" s="36">
        <v>0</v>
      </c>
      <c r="F612" s="36">
        <v>0</v>
      </c>
      <c r="G612" s="36">
        <v>0</v>
      </c>
      <c r="H612" s="36">
        <v>0</v>
      </c>
      <c r="I612" s="88">
        <f>H612+G612+F612+E612+D612+C612+B612</f>
        <v>0</v>
      </c>
      <c r="J612" s="36">
        <v>0</v>
      </c>
      <c r="K612" s="36">
        <v>0</v>
      </c>
      <c r="L612" s="86">
        <v>0</v>
      </c>
      <c r="M612" s="36">
        <v>0</v>
      </c>
      <c r="N612" s="36">
        <v>0</v>
      </c>
      <c r="O612" s="86">
        <v>0</v>
      </c>
      <c r="P612" s="36">
        <v>0</v>
      </c>
      <c r="Q612" s="88">
        <f>SUM(J612:P612)</f>
        <v>0</v>
      </c>
    </row>
    <row r="613" spans="1:17" x14ac:dyDescent="0.35">
      <c r="A613" s="37" t="s">
        <v>116</v>
      </c>
      <c r="B613" s="36">
        <v>0</v>
      </c>
      <c r="C613" s="36">
        <v>0</v>
      </c>
      <c r="D613" s="36">
        <v>0</v>
      </c>
      <c r="E613" s="36">
        <v>0</v>
      </c>
      <c r="F613" s="36">
        <v>0</v>
      </c>
      <c r="G613" s="36">
        <v>0</v>
      </c>
      <c r="H613" s="36">
        <v>197</v>
      </c>
      <c r="I613" s="88">
        <f>H613+G613+F613+E613+D613+C613+B613</f>
        <v>197</v>
      </c>
      <c r="J613" s="86">
        <v>0</v>
      </c>
      <c r="K613" s="86">
        <v>0</v>
      </c>
      <c r="L613" s="86">
        <v>0</v>
      </c>
      <c r="M613" s="86">
        <v>0</v>
      </c>
      <c r="N613" s="86">
        <v>0</v>
      </c>
      <c r="O613" s="86">
        <v>0</v>
      </c>
      <c r="P613" s="86">
        <v>116</v>
      </c>
      <c r="Q613" s="88">
        <f>SUM(J613:P613)</f>
        <v>116</v>
      </c>
    </row>
    <row r="614" spans="1:17" x14ac:dyDescent="0.35">
      <c r="A614" s="37" t="s">
        <v>124</v>
      </c>
      <c r="B614" s="36">
        <v>0</v>
      </c>
      <c r="C614" s="36">
        <v>0</v>
      </c>
      <c r="D614" s="36">
        <v>0</v>
      </c>
      <c r="E614" s="36">
        <v>0</v>
      </c>
      <c r="F614" s="36">
        <v>0</v>
      </c>
      <c r="G614" s="36">
        <v>0</v>
      </c>
      <c r="H614" s="36">
        <v>118</v>
      </c>
      <c r="I614" s="88">
        <f>H614+G614+F614+E614+D614+C614+B614</f>
        <v>118</v>
      </c>
      <c r="J614" s="86">
        <v>0</v>
      </c>
      <c r="K614" s="86">
        <v>0</v>
      </c>
      <c r="L614" s="86">
        <v>0</v>
      </c>
      <c r="M614" s="86">
        <v>0</v>
      </c>
      <c r="N614" s="86">
        <v>0</v>
      </c>
      <c r="O614" s="86">
        <v>0</v>
      </c>
      <c r="P614" s="86">
        <v>140</v>
      </c>
      <c r="Q614" s="88">
        <f>SUM(J614:P614)</f>
        <v>140</v>
      </c>
    </row>
    <row r="615" spans="1:17" x14ac:dyDescent="0.35">
      <c r="A615" s="37" t="s">
        <v>1175</v>
      </c>
      <c r="B615" s="36">
        <v>0</v>
      </c>
      <c r="C615" s="36">
        <v>0</v>
      </c>
      <c r="D615" s="36">
        <v>0</v>
      </c>
      <c r="E615" s="36">
        <v>0</v>
      </c>
      <c r="F615" s="36">
        <v>0</v>
      </c>
      <c r="G615" s="36">
        <v>0</v>
      </c>
      <c r="H615" s="36">
        <v>0</v>
      </c>
      <c r="I615" s="88">
        <f>H615+G615+F615+E615+D615+C615+B615</f>
        <v>0</v>
      </c>
      <c r="J615" s="86">
        <v>0</v>
      </c>
      <c r="K615" s="86">
        <v>0</v>
      </c>
      <c r="L615" s="86">
        <v>0</v>
      </c>
      <c r="M615" s="86">
        <v>0</v>
      </c>
      <c r="N615" s="86">
        <v>0</v>
      </c>
      <c r="O615" s="86">
        <v>0</v>
      </c>
      <c r="P615" s="36">
        <v>0</v>
      </c>
      <c r="Q615" s="88">
        <f>SUM(J615:P615)</f>
        <v>0</v>
      </c>
    </row>
    <row r="616" spans="1:17" x14ac:dyDescent="0.35">
      <c r="A616" s="92" t="s">
        <v>118</v>
      </c>
      <c r="B616" s="92">
        <f>B615+B614+B613+B612+B611</f>
        <v>1118</v>
      </c>
      <c r="C616" s="92">
        <f t="shared" ref="C616:I616" si="233">C615+C614+C613+C612+C611</f>
        <v>904</v>
      </c>
      <c r="D616" s="92">
        <f t="shared" si="233"/>
        <v>806</v>
      </c>
      <c r="E616" s="92">
        <f t="shared" si="233"/>
        <v>1234</v>
      </c>
      <c r="F616" s="92">
        <f t="shared" si="233"/>
        <v>1275</v>
      </c>
      <c r="G616" s="92">
        <f t="shared" si="233"/>
        <v>1071</v>
      </c>
      <c r="H616" s="92">
        <f t="shared" si="233"/>
        <v>1469</v>
      </c>
      <c r="I616" s="92">
        <f t="shared" si="233"/>
        <v>7877</v>
      </c>
      <c r="J616" s="92">
        <f>SUM(J611:J615)</f>
        <v>1286</v>
      </c>
      <c r="K616" s="92">
        <f t="shared" ref="K616:P616" si="234">SUM(K611:K615)</f>
        <v>498</v>
      </c>
      <c r="L616" s="92">
        <f t="shared" si="234"/>
        <v>878</v>
      </c>
      <c r="M616" s="92">
        <f t="shared" si="234"/>
        <v>1307</v>
      </c>
      <c r="N616" s="92">
        <f t="shared" si="234"/>
        <v>1570</v>
      </c>
      <c r="O616" s="92">
        <f t="shared" si="234"/>
        <v>1549</v>
      </c>
      <c r="P616" s="92">
        <f t="shared" si="234"/>
        <v>1481</v>
      </c>
      <c r="Q616" s="92">
        <f>SUM(Q611:Q615)</f>
        <v>8569</v>
      </c>
    </row>
    <row r="617" spans="1:17" x14ac:dyDescent="0.35">
      <c r="A617" s="37" t="s">
        <v>99</v>
      </c>
      <c r="B617" s="19">
        <v>205</v>
      </c>
      <c r="C617" s="19">
        <v>232</v>
      </c>
      <c r="D617" s="23">
        <v>243</v>
      </c>
      <c r="E617" s="36">
        <v>210</v>
      </c>
      <c r="F617" s="19">
        <v>203</v>
      </c>
      <c r="G617" s="36">
        <v>220</v>
      </c>
      <c r="H617" s="36">
        <v>225</v>
      </c>
      <c r="I617" s="19">
        <f t="shared" ref="I617:I622" si="235">H617+G617+F617+E617+D617+C617+B617</f>
        <v>1538</v>
      </c>
      <c r="J617" s="42">
        <v>221</v>
      </c>
      <c r="K617" s="47">
        <v>249</v>
      </c>
      <c r="L617" s="19">
        <v>249</v>
      </c>
      <c r="M617" s="36">
        <v>211</v>
      </c>
      <c r="N617" s="19">
        <v>205</v>
      </c>
      <c r="O617" s="19">
        <v>87</v>
      </c>
      <c r="P617" s="36">
        <v>232</v>
      </c>
      <c r="Q617" s="19">
        <f>P617+O617+N617+M617+L617+K617+J617</f>
        <v>1454</v>
      </c>
    </row>
    <row r="618" spans="1:17" x14ac:dyDescent="0.35">
      <c r="A618" s="37" t="s">
        <v>7</v>
      </c>
      <c r="B618" s="19">
        <v>1665</v>
      </c>
      <c r="C618" s="19">
        <v>1558</v>
      </c>
      <c r="D618" s="19">
        <v>1921</v>
      </c>
      <c r="E618" s="19">
        <v>1816</v>
      </c>
      <c r="F618" s="19">
        <v>1874</v>
      </c>
      <c r="G618" s="86">
        <v>1947</v>
      </c>
      <c r="H618" s="86">
        <v>1334</v>
      </c>
      <c r="I618" s="19">
        <f t="shared" si="235"/>
        <v>12115</v>
      </c>
      <c r="J618" s="50">
        <v>1882</v>
      </c>
      <c r="K618" s="19">
        <v>1894</v>
      </c>
      <c r="L618" s="19">
        <v>1788</v>
      </c>
      <c r="M618" s="86">
        <v>1846</v>
      </c>
      <c r="N618" s="23">
        <v>1847</v>
      </c>
      <c r="O618" s="19">
        <v>1855</v>
      </c>
      <c r="P618" s="86">
        <v>1853</v>
      </c>
      <c r="Q618" s="19">
        <f>P618+O618+N618+M618+L618+K618+J618</f>
        <v>12965</v>
      </c>
    </row>
    <row r="619" spans="1:17" x14ac:dyDescent="0.35">
      <c r="A619" s="37" t="s">
        <v>103</v>
      </c>
      <c r="B619" s="51">
        <v>743</v>
      </c>
      <c r="C619" s="51">
        <v>750</v>
      </c>
      <c r="D619" s="51">
        <v>760</v>
      </c>
      <c r="E619" s="51">
        <v>758</v>
      </c>
      <c r="F619" s="52">
        <v>754</v>
      </c>
      <c r="G619" s="87">
        <v>754</v>
      </c>
      <c r="H619" s="87">
        <v>746</v>
      </c>
      <c r="I619" s="51">
        <f t="shared" si="235"/>
        <v>5265</v>
      </c>
      <c r="J619" s="19">
        <v>765</v>
      </c>
      <c r="K619" s="19">
        <v>759</v>
      </c>
      <c r="L619" s="86">
        <v>754</v>
      </c>
      <c r="M619" s="37">
        <v>809</v>
      </c>
      <c r="N619" s="40">
        <v>706</v>
      </c>
      <c r="O619" s="86">
        <v>777</v>
      </c>
      <c r="P619" s="36">
        <v>758</v>
      </c>
      <c r="Q619" s="51">
        <f>P619+O619+N619+M619+L619+K619+J619</f>
        <v>5328</v>
      </c>
    </row>
    <row r="620" spans="1:17" x14ac:dyDescent="0.35">
      <c r="A620" s="37" t="s">
        <v>1178</v>
      </c>
      <c r="B620" s="51">
        <v>0</v>
      </c>
      <c r="C620" s="51">
        <v>0</v>
      </c>
      <c r="D620" s="51">
        <v>0</v>
      </c>
      <c r="E620" s="51">
        <v>0</v>
      </c>
      <c r="F620" s="52">
        <v>0</v>
      </c>
      <c r="G620" s="87">
        <v>0</v>
      </c>
      <c r="H620" s="87">
        <v>0</v>
      </c>
      <c r="I620" s="51">
        <f t="shared" si="235"/>
        <v>0</v>
      </c>
      <c r="J620" s="19">
        <v>0</v>
      </c>
      <c r="K620" s="19">
        <v>0</v>
      </c>
      <c r="L620" s="86">
        <v>0</v>
      </c>
      <c r="M620" s="37">
        <v>0</v>
      </c>
      <c r="N620" s="40">
        <v>0</v>
      </c>
      <c r="O620" s="86">
        <v>0</v>
      </c>
      <c r="P620" s="36">
        <v>0</v>
      </c>
      <c r="Q620" s="19">
        <v>0</v>
      </c>
    </row>
    <row r="621" spans="1:17" x14ac:dyDescent="0.35">
      <c r="A621" s="37" t="s">
        <v>1177</v>
      </c>
      <c r="B621" s="51">
        <v>0</v>
      </c>
      <c r="C621" s="51">
        <v>0</v>
      </c>
      <c r="D621" s="51">
        <v>0</v>
      </c>
      <c r="E621" s="51">
        <v>0</v>
      </c>
      <c r="F621" s="51">
        <v>0</v>
      </c>
      <c r="G621" s="51">
        <v>0</v>
      </c>
      <c r="H621" s="87">
        <v>0</v>
      </c>
      <c r="I621" s="51">
        <f t="shared" si="235"/>
        <v>0</v>
      </c>
      <c r="J621" s="19">
        <v>0</v>
      </c>
      <c r="K621" s="19">
        <v>0</v>
      </c>
      <c r="L621" s="86">
        <v>0</v>
      </c>
      <c r="M621" s="37">
        <v>0</v>
      </c>
      <c r="N621" s="40">
        <v>0</v>
      </c>
      <c r="O621" s="86">
        <v>0</v>
      </c>
      <c r="P621" s="36">
        <v>0</v>
      </c>
      <c r="Q621" s="19">
        <f>SUM(J621:P621)</f>
        <v>0</v>
      </c>
    </row>
    <row r="622" spans="1:17" x14ac:dyDescent="0.35">
      <c r="A622" s="37" t="s">
        <v>123</v>
      </c>
      <c r="B622" s="40">
        <v>1054</v>
      </c>
      <c r="C622" s="87">
        <v>1093</v>
      </c>
      <c r="D622" s="51">
        <v>899</v>
      </c>
      <c r="E622" s="51">
        <v>1321</v>
      </c>
      <c r="F622" s="87">
        <v>1139</v>
      </c>
      <c r="G622" s="87">
        <v>1296</v>
      </c>
      <c r="H622" s="87">
        <v>1135</v>
      </c>
      <c r="I622" s="51">
        <f t="shared" si="235"/>
        <v>7937</v>
      </c>
      <c r="J622" s="86">
        <v>1196</v>
      </c>
      <c r="K622" s="86">
        <v>1460</v>
      </c>
      <c r="L622" s="86">
        <v>1220</v>
      </c>
      <c r="M622" s="86">
        <v>1178</v>
      </c>
      <c r="N622" s="86">
        <v>1290</v>
      </c>
      <c r="O622" s="86">
        <v>1315</v>
      </c>
      <c r="P622" s="86">
        <v>1237</v>
      </c>
      <c r="Q622" s="19">
        <f>P622+O622+N622+M622+L622+K622+J622</f>
        <v>8896</v>
      </c>
    </row>
    <row r="623" spans="1:17" x14ac:dyDescent="0.35">
      <c r="A623" s="69" t="s">
        <v>117</v>
      </c>
      <c r="B623" s="71">
        <f>B622+B621+B620+B619+B618+B617</f>
        <v>3667</v>
      </c>
      <c r="C623" s="71">
        <f t="shared" ref="C623:I623" si="236">C622+C621+C620+C619+C618+C617</f>
        <v>3633</v>
      </c>
      <c r="D623" s="71">
        <f t="shared" si="236"/>
        <v>3823</v>
      </c>
      <c r="E623" s="71">
        <f t="shared" si="236"/>
        <v>4105</v>
      </c>
      <c r="F623" s="71">
        <f t="shared" si="236"/>
        <v>3970</v>
      </c>
      <c r="G623" s="71">
        <f t="shared" si="236"/>
        <v>4217</v>
      </c>
      <c r="H623" s="71">
        <f t="shared" si="236"/>
        <v>3440</v>
      </c>
      <c r="I623" s="71">
        <f t="shared" si="236"/>
        <v>26855</v>
      </c>
      <c r="J623" s="69">
        <f t="shared" ref="J623:P623" si="237">J622+J621+J620+J619+J618+J617</f>
        <v>4064</v>
      </c>
      <c r="K623" s="69">
        <f t="shared" si="237"/>
        <v>4362</v>
      </c>
      <c r="L623" s="69">
        <f t="shared" si="237"/>
        <v>4011</v>
      </c>
      <c r="M623" s="69">
        <f t="shared" si="237"/>
        <v>4044</v>
      </c>
      <c r="N623" s="69">
        <f t="shared" si="237"/>
        <v>4048</v>
      </c>
      <c r="O623" s="69">
        <f t="shared" si="237"/>
        <v>4034</v>
      </c>
      <c r="P623" s="69">
        <f t="shared" si="237"/>
        <v>4080</v>
      </c>
      <c r="Q623" s="71">
        <f>SUM(Q617:Q622)</f>
        <v>28643</v>
      </c>
    </row>
    <row r="624" spans="1:17" x14ac:dyDescent="0.35">
      <c r="A624" s="21"/>
      <c r="B624" s="67">
        <f t="shared" ref="B624:J624" si="238">B623+B616+B610</f>
        <v>8379</v>
      </c>
      <c r="C624" s="67">
        <f t="shared" si="238"/>
        <v>8046</v>
      </c>
      <c r="D624" s="78">
        <f t="shared" si="238"/>
        <v>8932</v>
      </c>
      <c r="E624" s="67">
        <f t="shared" si="238"/>
        <v>6634</v>
      </c>
      <c r="F624" s="67">
        <f t="shared" si="238"/>
        <v>7194</v>
      </c>
      <c r="G624" s="67">
        <f t="shared" si="238"/>
        <v>7991</v>
      </c>
      <c r="H624" s="67">
        <f t="shared" si="238"/>
        <v>7749</v>
      </c>
      <c r="I624" s="67">
        <f t="shared" si="238"/>
        <v>54925</v>
      </c>
      <c r="J624" s="21">
        <f t="shared" si="238"/>
        <v>8458</v>
      </c>
      <c r="K624" s="21">
        <f t="shared" ref="K624:P624" si="239">K623+K616+K610</f>
        <v>8131</v>
      </c>
      <c r="L624" s="21">
        <f t="shared" si="239"/>
        <v>7231</v>
      </c>
      <c r="M624" s="21">
        <f t="shared" si="239"/>
        <v>7774</v>
      </c>
      <c r="N624" s="21">
        <f t="shared" si="239"/>
        <v>7950</v>
      </c>
      <c r="O624" s="21">
        <f t="shared" si="239"/>
        <v>8601</v>
      </c>
      <c r="P624" s="21">
        <f t="shared" si="239"/>
        <v>9249</v>
      </c>
      <c r="Q624" s="67">
        <f>Q623+Q616+Q610</f>
        <v>57394</v>
      </c>
    </row>
    <row r="625" spans="1:17" x14ac:dyDescent="0.35">
      <c r="A625" s="21"/>
      <c r="B625" s="67">
        <f>production!B565</f>
        <v>8556</v>
      </c>
      <c r="C625" s="67">
        <f>production!C565</f>
        <v>8263</v>
      </c>
      <c r="D625" s="67">
        <f>production!D565</f>
        <v>9198</v>
      </c>
      <c r="E625" s="67">
        <f>production!E565</f>
        <v>6939</v>
      </c>
      <c r="F625" s="67">
        <f>production!F565</f>
        <v>8406</v>
      </c>
      <c r="G625" s="67">
        <f>production!G565</f>
        <v>8210</v>
      </c>
      <c r="H625" s="67">
        <f>production!H565</f>
        <v>8382</v>
      </c>
      <c r="I625" s="67">
        <f>production!I565</f>
        <v>56890</v>
      </c>
      <c r="J625" s="67">
        <f>production!J565</f>
        <v>8678</v>
      </c>
      <c r="K625" s="67">
        <f>production!K565</f>
        <v>8551</v>
      </c>
      <c r="L625" s="67">
        <f>production!L565</f>
        <v>7546</v>
      </c>
      <c r="M625" s="67">
        <f>production!M565</f>
        <v>8189</v>
      </c>
      <c r="N625" s="67">
        <f>production!N565</f>
        <v>8414</v>
      </c>
      <c r="O625" s="67">
        <f>production!O565</f>
        <v>8796</v>
      </c>
      <c r="P625" s="67">
        <f>production!P565</f>
        <v>9673</v>
      </c>
      <c r="Q625" s="67">
        <f>SUM(J625:P625)</f>
        <v>59847</v>
      </c>
    </row>
    <row r="626" spans="1:17" x14ac:dyDescent="0.35">
      <c r="A626" s="21"/>
      <c r="B626" s="21">
        <f t="shared" ref="B626:Q626" si="240">B625-B624</f>
        <v>177</v>
      </c>
      <c r="C626" s="21">
        <f t="shared" si="240"/>
        <v>217</v>
      </c>
      <c r="D626" s="21">
        <f t="shared" si="240"/>
        <v>266</v>
      </c>
      <c r="E626" s="21">
        <f t="shared" si="240"/>
        <v>305</v>
      </c>
      <c r="F626" s="21">
        <f t="shared" si="240"/>
        <v>1212</v>
      </c>
      <c r="G626" s="67">
        <f t="shared" si="240"/>
        <v>219</v>
      </c>
      <c r="H626" s="21">
        <f t="shared" si="240"/>
        <v>633</v>
      </c>
      <c r="I626" s="67">
        <f t="shared" si="240"/>
        <v>1965</v>
      </c>
      <c r="J626" s="21">
        <f t="shared" si="240"/>
        <v>220</v>
      </c>
      <c r="K626" s="21">
        <f t="shared" si="240"/>
        <v>420</v>
      </c>
      <c r="L626" s="21">
        <f t="shared" si="240"/>
        <v>315</v>
      </c>
      <c r="M626" s="21">
        <f t="shared" si="240"/>
        <v>415</v>
      </c>
      <c r="N626" s="21">
        <f t="shared" si="240"/>
        <v>464</v>
      </c>
      <c r="O626" s="21">
        <f t="shared" si="240"/>
        <v>195</v>
      </c>
      <c r="P626" s="21">
        <f t="shared" si="240"/>
        <v>424</v>
      </c>
      <c r="Q626" s="21">
        <f t="shared" si="240"/>
        <v>2453</v>
      </c>
    </row>
    <row r="628" spans="1:17" ht="15.5" x14ac:dyDescent="0.35">
      <c r="A628" s="33" t="s">
        <v>1</v>
      </c>
      <c r="B628" s="64" t="s">
        <v>1702</v>
      </c>
      <c r="C628" s="64" t="s">
        <v>1703</v>
      </c>
      <c r="D628" s="64" t="s">
        <v>1704</v>
      </c>
      <c r="E628" s="64" t="s">
        <v>1705</v>
      </c>
      <c r="F628" s="64" t="s">
        <v>1706</v>
      </c>
      <c r="G628" s="64" t="s">
        <v>1707</v>
      </c>
      <c r="H628" s="64" t="s">
        <v>1708</v>
      </c>
      <c r="I628" s="65" t="s">
        <v>1709</v>
      </c>
      <c r="J628" s="64" t="s">
        <v>1710</v>
      </c>
      <c r="K628" s="64" t="s">
        <v>325</v>
      </c>
      <c r="L628" s="64" t="s">
        <v>318</v>
      </c>
      <c r="M628" s="64" t="s">
        <v>319</v>
      </c>
      <c r="N628" s="64" t="s">
        <v>320</v>
      </c>
      <c r="O628" s="64" t="s">
        <v>321</v>
      </c>
      <c r="P628" s="64" t="s">
        <v>322</v>
      </c>
      <c r="Q628" s="65" t="s">
        <v>1712</v>
      </c>
    </row>
    <row r="629" spans="1:17" x14ac:dyDescent="0.35">
      <c r="A629" s="37" t="s">
        <v>2</v>
      </c>
      <c r="B629" s="19">
        <v>280</v>
      </c>
      <c r="C629" s="19">
        <v>200</v>
      </c>
      <c r="D629" s="19">
        <v>318</v>
      </c>
      <c r="E629" s="19">
        <v>33</v>
      </c>
      <c r="F629" s="19">
        <v>187</v>
      </c>
      <c r="G629" s="19">
        <v>263</v>
      </c>
      <c r="H629" s="19">
        <v>261</v>
      </c>
      <c r="I629" s="19">
        <f>H629+G629+F629+E629+D629+C629+B629</f>
        <v>1542</v>
      </c>
      <c r="J629" s="37">
        <v>121</v>
      </c>
      <c r="K629" s="19">
        <v>268</v>
      </c>
      <c r="L629" s="19">
        <v>269</v>
      </c>
      <c r="M629" s="36">
        <v>109</v>
      </c>
      <c r="N629" s="36">
        <v>348</v>
      </c>
      <c r="O629" s="19">
        <v>307</v>
      </c>
      <c r="P629" s="36">
        <v>239</v>
      </c>
      <c r="Q629" s="88">
        <f>P629+O629++N629+M629+L629+K629+J629</f>
        <v>1661</v>
      </c>
    </row>
    <row r="630" spans="1:17" x14ac:dyDescent="0.35">
      <c r="A630" s="37" t="s">
        <v>121</v>
      </c>
      <c r="B630" s="19">
        <v>785</v>
      </c>
      <c r="C630" s="19">
        <v>922</v>
      </c>
      <c r="D630" s="36">
        <v>2</v>
      </c>
      <c r="E630" s="19">
        <v>1</v>
      </c>
      <c r="F630" s="19">
        <v>0</v>
      </c>
      <c r="G630" s="36">
        <v>0</v>
      </c>
      <c r="H630" s="36">
        <v>0</v>
      </c>
      <c r="I630" s="88">
        <f>H630+G630+F630+E630+D630+C630+B630</f>
        <v>1710</v>
      </c>
      <c r="J630" s="36">
        <v>0</v>
      </c>
      <c r="K630" s="19">
        <v>0</v>
      </c>
      <c r="L630" s="19">
        <v>0</v>
      </c>
      <c r="M630" s="36"/>
      <c r="N630" s="19">
        <v>0</v>
      </c>
      <c r="O630" s="19">
        <v>0</v>
      </c>
      <c r="P630" s="36">
        <v>0</v>
      </c>
      <c r="Q630" s="88">
        <f>P630+O630+N630+M630+L630+K630+J630</f>
        <v>0</v>
      </c>
    </row>
    <row r="631" spans="1:17" x14ac:dyDescent="0.35">
      <c r="A631" s="37" t="s">
        <v>100</v>
      </c>
      <c r="B631" s="19">
        <v>160</v>
      </c>
      <c r="C631" s="19">
        <v>200</v>
      </c>
      <c r="D631" s="19">
        <v>230</v>
      </c>
      <c r="E631" s="19">
        <v>200</v>
      </c>
      <c r="F631" s="19">
        <v>270</v>
      </c>
      <c r="G631" s="19">
        <v>290</v>
      </c>
      <c r="H631" s="19">
        <v>260</v>
      </c>
      <c r="I631" s="88">
        <f>H631+G631+F631+E631+D631+C631+B631</f>
        <v>1610</v>
      </c>
      <c r="J631" s="23">
        <v>270</v>
      </c>
      <c r="K631" s="37">
        <v>290</v>
      </c>
      <c r="L631" s="19">
        <v>200</v>
      </c>
      <c r="M631" s="19">
        <v>220</v>
      </c>
      <c r="N631" s="19">
        <v>130</v>
      </c>
      <c r="O631" s="19">
        <v>210</v>
      </c>
      <c r="P631" s="19">
        <v>250</v>
      </c>
      <c r="Q631" s="88">
        <f>P631+O631+N631+M631+L631+K631+J631</f>
        <v>1570</v>
      </c>
    </row>
    <row r="632" spans="1:17" x14ac:dyDescent="0.35">
      <c r="A632" s="37" t="s">
        <v>115</v>
      </c>
      <c r="B632" s="19">
        <v>0</v>
      </c>
      <c r="C632" s="19">
        <v>0</v>
      </c>
      <c r="D632" s="19">
        <v>0</v>
      </c>
      <c r="E632" s="19">
        <v>0</v>
      </c>
      <c r="F632" s="19">
        <v>0</v>
      </c>
      <c r="G632" s="19">
        <v>0</v>
      </c>
      <c r="H632" s="19">
        <v>189</v>
      </c>
      <c r="I632" s="88">
        <f>H632+G632+F632+E632+D632+C632+B632</f>
        <v>189</v>
      </c>
      <c r="J632" s="19">
        <v>0</v>
      </c>
      <c r="K632" s="19">
        <v>0</v>
      </c>
      <c r="L632" s="19">
        <v>0</v>
      </c>
      <c r="M632" s="19">
        <v>0</v>
      </c>
      <c r="N632" s="19">
        <v>0</v>
      </c>
      <c r="O632" s="19">
        <v>0</v>
      </c>
      <c r="P632" s="19">
        <v>151</v>
      </c>
      <c r="Q632" s="88">
        <f>P632+O632+N632+M632+L632+K632+J632</f>
        <v>151</v>
      </c>
    </row>
    <row r="633" spans="1:17" x14ac:dyDescent="0.35">
      <c r="A633" s="37" t="s">
        <v>125</v>
      </c>
      <c r="B633" s="19">
        <v>1827</v>
      </c>
      <c r="C633" s="19">
        <v>2142</v>
      </c>
      <c r="D633" s="19">
        <v>1475</v>
      </c>
      <c r="E633" s="19">
        <v>1873</v>
      </c>
      <c r="F633" s="19">
        <v>2221</v>
      </c>
      <c r="G633" s="19">
        <v>2221</v>
      </c>
      <c r="H633" s="19">
        <v>1288</v>
      </c>
      <c r="I633" s="88">
        <f>H633+G633+F633+E633+D633+C633+B633</f>
        <v>13047</v>
      </c>
      <c r="J633" s="19">
        <v>2206</v>
      </c>
      <c r="K633" s="19">
        <v>2242</v>
      </c>
      <c r="L633" s="19">
        <v>1426</v>
      </c>
      <c r="M633" s="19">
        <v>2174</v>
      </c>
      <c r="N633" s="19">
        <v>1670</v>
      </c>
      <c r="O633" s="19">
        <v>2022</v>
      </c>
      <c r="P633" s="19">
        <v>2186</v>
      </c>
      <c r="Q633" s="19">
        <f>P633+O633+N633+M633+L633+K633+J633</f>
        <v>13926</v>
      </c>
    </row>
    <row r="634" spans="1:17" x14ac:dyDescent="0.35">
      <c r="A634" s="58" t="s">
        <v>119</v>
      </c>
      <c r="B634" s="58">
        <f>B633+B632+B631+B630+B629</f>
        <v>3052</v>
      </c>
      <c r="C634" s="58">
        <f t="shared" ref="C634:I634" si="241">C633+C632+C631+C630+C629</f>
        <v>3464</v>
      </c>
      <c r="D634" s="58">
        <f t="shared" si="241"/>
        <v>2025</v>
      </c>
      <c r="E634" s="58">
        <f t="shared" si="241"/>
        <v>2107</v>
      </c>
      <c r="F634" s="58">
        <f t="shared" si="241"/>
        <v>2678</v>
      </c>
      <c r="G634" s="58">
        <f t="shared" si="241"/>
        <v>2774</v>
      </c>
      <c r="H634" s="58">
        <f t="shared" si="241"/>
        <v>1998</v>
      </c>
      <c r="I634" s="58">
        <f t="shared" si="241"/>
        <v>18098</v>
      </c>
      <c r="J634" s="58">
        <f t="shared" ref="J634:P634" si="242">J633+J632+J631+J630+J629</f>
        <v>2597</v>
      </c>
      <c r="K634" s="58">
        <f t="shared" si="242"/>
        <v>2800</v>
      </c>
      <c r="L634" s="58">
        <f t="shared" si="242"/>
        <v>1895</v>
      </c>
      <c r="M634" s="58">
        <f t="shared" si="242"/>
        <v>2503</v>
      </c>
      <c r="N634" s="58">
        <f t="shared" si="242"/>
        <v>2148</v>
      </c>
      <c r="O634" s="58">
        <f t="shared" si="242"/>
        <v>2539</v>
      </c>
      <c r="P634" s="58">
        <f t="shared" si="242"/>
        <v>2826</v>
      </c>
      <c r="Q634" s="58">
        <f>SUM(Q629:Q633)</f>
        <v>17308</v>
      </c>
    </row>
    <row r="635" spans="1:17" x14ac:dyDescent="0.35">
      <c r="A635" s="37" t="s">
        <v>122</v>
      </c>
      <c r="B635" s="84">
        <v>1380</v>
      </c>
      <c r="C635" s="84">
        <v>1253</v>
      </c>
      <c r="D635" s="19">
        <v>1339</v>
      </c>
      <c r="E635" s="84">
        <v>1155</v>
      </c>
      <c r="F635" s="84">
        <v>1314</v>
      </c>
      <c r="G635" s="19">
        <v>1424</v>
      </c>
      <c r="H635" s="19">
        <v>903</v>
      </c>
      <c r="I635" s="88">
        <f>H635+G635+F635+E635+D635+C635+B635</f>
        <v>8768</v>
      </c>
      <c r="J635" s="61">
        <v>1345</v>
      </c>
      <c r="K635" s="61">
        <v>963</v>
      </c>
      <c r="L635" s="84">
        <v>834</v>
      </c>
      <c r="M635" s="19">
        <v>1220</v>
      </c>
      <c r="N635" s="84">
        <v>1091</v>
      </c>
      <c r="O635" s="84">
        <v>1265</v>
      </c>
      <c r="P635" s="19">
        <v>1182</v>
      </c>
      <c r="Q635" s="88">
        <f>P635+O635+N635+M635+L635+K635+J635</f>
        <v>7900</v>
      </c>
    </row>
    <row r="636" spans="1:17" x14ac:dyDescent="0.35">
      <c r="A636" s="37" t="s">
        <v>112</v>
      </c>
      <c r="B636" s="36">
        <v>0</v>
      </c>
      <c r="C636" s="36">
        <v>0</v>
      </c>
      <c r="D636" s="36">
        <v>0</v>
      </c>
      <c r="E636" s="36">
        <v>0</v>
      </c>
      <c r="F636" s="36">
        <v>0</v>
      </c>
      <c r="G636" s="36">
        <v>0</v>
      </c>
      <c r="H636" s="36">
        <v>0</v>
      </c>
      <c r="I636" s="88">
        <f>H636+G636+F636+E636+D636+C636+B636</f>
        <v>0</v>
      </c>
      <c r="J636" s="36">
        <v>0</v>
      </c>
      <c r="K636" s="36">
        <v>0</v>
      </c>
      <c r="L636" s="86">
        <v>0</v>
      </c>
      <c r="M636" s="36">
        <v>0</v>
      </c>
      <c r="N636" s="36">
        <v>0</v>
      </c>
      <c r="O636" s="86">
        <v>0</v>
      </c>
      <c r="P636" s="36">
        <v>0</v>
      </c>
      <c r="Q636" s="88">
        <f>SUM(J636:P636)</f>
        <v>0</v>
      </c>
    </row>
    <row r="637" spans="1:17" x14ac:dyDescent="0.35">
      <c r="A637" s="37" t="s">
        <v>116</v>
      </c>
      <c r="B637" s="36">
        <v>0</v>
      </c>
      <c r="C637" s="36">
        <v>0</v>
      </c>
      <c r="D637" s="36">
        <v>0</v>
      </c>
      <c r="E637" s="36">
        <v>0</v>
      </c>
      <c r="F637" s="36">
        <v>0</v>
      </c>
      <c r="G637" s="36">
        <v>0</v>
      </c>
      <c r="H637" s="36">
        <v>79</v>
      </c>
      <c r="I637" s="88">
        <f>H637+G637+F637+E637+D637+C637+B637</f>
        <v>79</v>
      </c>
      <c r="J637" s="86">
        <v>0</v>
      </c>
      <c r="K637" s="86">
        <v>0</v>
      </c>
      <c r="L637" s="86">
        <v>0</v>
      </c>
      <c r="M637" s="86">
        <v>0</v>
      </c>
      <c r="N637" s="86">
        <v>0</v>
      </c>
      <c r="O637" s="86">
        <v>0</v>
      </c>
      <c r="P637" s="86">
        <v>70</v>
      </c>
      <c r="Q637" s="88">
        <f>SUM(J637:P637)</f>
        <v>70</v>
      </c>
    </row>
    <row r="638" spans="1:17" x14ac:dyDescent="0.35">
      <c r="A638" s="37" t="s">
        <v>124</v>
      </c>
      <c r="B638" s="36">
        <v>0</v>
      </c>
      <c r="C638" s="36">
        <v>0</v>
      </c>
      <c r="D638" s="36">
        <v>0</v>
      </c>
      <c r="E638" s="36">
        <v>0</v>
      </c>
      <c r="F638" s="36">
        <v>0</v>
      </c>
      <c r="G638" s="36">
        <v>0</v>
      </c>
      <c r="H638" s="36">
        <v>85</v>
      </c>
      <c r="I638" s="88">
        <f>H638+G638+F638+E638+D638+C638+B638</f>
        <v>85</v>
      </c>
      <c r="J638" s="86">
        <v>0</v>
      </c>
      <c r="K638" s="86">
        <v>0</v>
      </c>
      <c r="L638" s="86">
        <v>0</v>
      </c>
      <c r="M638" s="86">
        <v>0</v>
      </c>
      <c r="N638" s="86">
        <v>0</v>
      </c>
      <c r="O638" s="86">
        <v>0</v>
      </c>
      <c r="P638" s="86">
        <v>87</v>
      </c>
      <c r="Q638" s="88">
        <f>SUM(J638:P638)</f>
        <v>87</v>
      </c>
    </row>
    <row r="639" spans="1:17" x14ac:dyDescent="0.35">
      <c r="A639" s="37" t="s">
        <v>1175</v>
      </c>
      <c r="B639" s="36">
        <v>0</v>
      </c>
      <c r="C639" s="36">
        <v>0</v>
      </c>
      <c r="D639" s="36">
        <v>0</v>
      </c>
      <c r="E639" s="36">
        <v>0</v>
      </c>
      <c r="F639" s="36">
        <v>0</v>
      </c>
      <c r="G639" s="36">
        <v>0</v>
      </c>
      <c r="H639" s="36">
        <v>0</v>
      </c>
      <c r="I639" s="88">
        <f>H639+G639+F639+E639+D639+C639+B639</f>
        <v>0</v>
      </c>
      <c r="J639" s="86">
        <v>0</v>
      </c>
      <c r="K639" s="86">
        <v>0</v>
      </c>
      <c r="L639" s="86">
        <v>0</v>
      </c>
      <c r="M639" s="86">
        <v>0</v>
      </c>
      <c r="N639" s="86">
        <v>0</v>
      </c>
      <c r="O639" s="86">
        <v>0</v>
      </c>
      <c r="P639" s="36">
        <v>0</v>
      </c>
      <c r="Q639" s="88">
        <f>SUM(J639:P639)</f>
        <v>0</v>
      </c>
    </row>
    <row r="640" spans="1:17" x14ac:dyDescent="0.35">
      <c r="A640" s="92" t="s">
        <v>118</v>
      </c>
      <c r="B640" s="92">
        <f>B639+B638+B637+B636+B635</f>
        <v>1380</v>
      </c>
      <c r="C640" s="92">
        <f t="shared" ref="C640:I640" si="243">C639+C638+C637+C636+C635</f>
        <v>1253</v>
      </c>
      <c r="D640" s="92">
        <f t="shared" si="243"/>
        <v>1339</v>
      </c>
      <c r="E640" s="92">
        <f t="shared" si="243"/>
        <v>1155</v>
      </c>
      <c r="F640" s="92">
        <f t="shared" si="243"/>
        <v>1314</v>
      </c>
      <c r="G640" s="92">
        <f t="shared" si="243"/>
        <v>1424</v>
      </c>
      <c r="H640" s="92">
        <f t="shared" si="243"/>
        <v>1067</v>
      </c>
      <c r="I640" s="92">
        <f t="shared" si="243"/>
        <v>8932</v>
      </c>
      <c r="J640" s="92">
        <f>SUM(J635:J639)</f>
        <v>1345</v>
      </c>
      <c r="K640" s="92">
        <f t="shared" ref="K640:P640" si="244">SUM(K635:K639)</f>
        <v>963</v>
      </c>
      <c r="L640" s="92">
        <f t="shared" si="244"/>
        <v>834</v>
      </c>
      <c r="M640" s="92">
        <f t="shared" si="244"/>
        <v>1220</v>
      </c>
      <c r="N640" s="92">
        <f t="shared" si="244"/>
        <v>1091</v>
      </c>
      <c r="O640" s="92">
        <f t="shared" si="244"/>
        <v>1265</v>
      </c>
      <c r="P640" s="92">
        <f t="shared" si="244"/>
        <v>1339</v>
      </c>
      <c r="Q640" s="92">
        <f>SUM(Q635:Q639)</f>
        <v>8057</v>
      </c>
    </row>
    <row r="641" spans="1:17" x14ac:dyDescent="0.35">
      <c r="A641" s="37" t="s">
        <v>99</v>
      </c>
      <c r="B641" s="19">
        <v>191</v>
      </c>
      <c r="C641" s="19">
        <v>255</v>
      </c>
      <c r="D641" s="23">
        <v>210</v>
      </c>
      <c r="E641" s="36">
        <v>210</v>
      </c>
      <c r="F641" s="19">
        <v>168</v>
      </c>
      <c r="G641" s="36">
        <v>170</v>
      </c>
      <c r="H641" s="36">
        <v>150</v>
      </c>
      <c r="I641" s="19">
        <f t="shared" ref="I641:I646" si="245">H641+G641+F641+E641+D641+C641+B641</f>
        <v>1354</v>
      </c>
      <c r="J641" s="42">
        <v>180</v>
      </c>
      <c r="K641" s="47">
        <v>231</v>
      </c>
      <c r="L641" s="19">
        <v>173</v>
      </c>
      <c r="M641" s="36">
        <v>176</v>
      </c>
      <c r="N641" s="19">
        <v>208</v>
      </c>
      <c r="O641" s="19">
        <v>218</v>
      </c>
      <c r="P641" s="36">
        <v>171</v>
      </c>
      <c r="Q641" s="19">
        <f>P641+O641+N641+M641+L641+K641+J641</f>
        <v>1357</v>
      </c>
    </row>
    <row r="642" spans="1:17" x14ac:dyDescent="0.35">
      <c r="A642" s="37" t="s">
        <v>7</v>
      </c>
      <c r="B642" s="19">
        <v>1851</v>
      </c>
      <c r="C642" s="19">
        <v>1818</v>
      </c>
      <c r="D642" s="19">
        <v>1730</v>
      </c>
      <c r="E642" s="19">
        <v>1447</v>
      </c>
      <c r="F642" s="19">
        <v>824</v>
      </c>
      <c r="G642" s="86">
        <v>1718</v>
      </c>
      <c r="H642" s="86">
        <v>1699</v>
      </c>
      <c r="I642" s="19">
        <f t="shared" si="245"/>
        <v>11087</v>
      </c>
      <c r="J642" s="50">
        <v>1823</v>
      </c>
      <c r="K642" s="19">
        <v>1850</v>
      </c>
      <c r="L642" s="19">
        <v>1768</v>
      </c>
      <c r="M642" s="86">
        <v>1864</v>
      </c>
      <c r="N642" s="23">
        <v>1877</v>
      </c>
      <c r="O642" s="19">
        <v>1811</v>
      </c>
      <c r="P642" s="86">
        <v>1844</v>
      </c>
      <c r="Q642" s="19">
        <f>P642+O642+N642+M642+L642+K642+J642</f>
        <v>12837</v>
      </c>
    </row>
    <row r="643" spans="1:17" x14ac:dyDescent="0.35">
      <c r="A643" s="37" t="s">
        <v>103</v>
      </c>
      <c r="B643" s="51">
        <v>720</v>
      </c>
      <c r="C643" s="51">
        <v>744</v>
      </c>
      <c r="D643" s="51">
        <v>770</v>
      </c>
      <c r="E643" s="51">
        <v>770</v>
      </c>
      <c r="F643" s="52">
        <v>720</v>
      </c>
      <c r="G643" s="87">
        <v>762</v>
      </c>
      <c r="H643" s="87">
        <v>758</v>
      </c>
      <c r="I643" s="51">
        <f t="shared" si="245"/>
        <v>5244</v>
      </c>
      <c r="J643" s="19">
        <v>747</v>
      </c>
      <c r="K643" s="19">
        <v>756</v>
      </c>
      <c r="L643" s="86">
        <v>720</v>
      </c>
      <c r="M643" s="37">
        <v>772</v>
      </c>
      <c r="N643" s="40">
        <v>673</v>
      </c>
      <c r="O643" s="86">
        <v>497</v>
      </c>
      <c r="P643" s="36">
        <v>751</v>
      </c>
      <c r="Q643" s="51">
        <f>P643+O643+N643+M643+L643+K643+J643</f>
        <v>4916</v>
      </c>
    </row>
    <row r="644" spans="1:17" x14ac:dyDescent="0.35">
      <c r="A644" s="37" t="s">
        <v>1178</v>
      </c>
      <c r="B644" s="51">
        <v>0</v>
      </c>
      <c r="C644" s="51">
        <v>0</v>
      </c>
      <c r="D644" s="51">
        <v>0</v>
      </c>
      <c r="E644" s="51">
        <v>0</v>
      </c>
      <c r="F644" s="52">
        <v>0</v>
      </c>
      <c r="G644" s="87">
        <v>0</v>
      </c>
      <c r="H644" s="87">
        <v>0</v>
      </c>
      <c r="I644" s="51">
        <f t="shared" si="245"/>
        <v>0</v>
      </c>
      <c r="J644" s="19">
        <v>0</v>
      </c>
      <c r="K644" s="19">
        <v>0</v>
      </c>
      <c r="L644" s="86">
        <v>0</v>
      </c>
      <c r="M644" s="37">
        <v>0</v>
      </c>
      <c r="N644" s="40">
        <v>0</v>
      </c>
      <c r="O644" s="86">
        <v>0</v>
      </c>
      <c r="P644" s="36">
        <v>0</v>
      </c>
      <c r="Q644" s="19">
        <v>0</v>
      </c>
    </row>
    <row r="645" spans="1:17" x14ac:dyDescent="0.35">
      <c r="A645" s="37" t="s">
        <v>1177</v>
      </c>
      <c r="B645" s="51">
        <v>0</v>
      </c>
      <c r="C645" s="51">
        <v>0</v>
      </c>
      <c r="D645" s="51">
        <v>0</v>
      </c>
      <c r="E645" s="51">
        <v>0</v>
      </c>
      <c r="F645" s="51">
        <v>0</v>
      </c>
      <c r="G645" s="51">
        <v>0</v>
      </c>
      <c r="H645" s="87">
        <v>0</v>
      </c>
      <c r="I645" s="51">
        <f t="shared" si="245"/>
        <v>0</v>
      </c>
      <c r="J645" s="19">
        <v>0</v>
      </c>
      <c r="K645" s="19">
        <v>0</v>
      </c>
      <c r="L645" s="86">
        <v>0</v>
      </c>
      <c r="M645" s="37">
        <v>0</v>
      </c>
      <c r="N645" s="40">
        <v>0</v>
      </c>
      <c r="O645" s="86">
        <v>0</v>
      </c>
      <c r="P645" s="36">
        <v>0</v>
      </c>
      <c r="Q645" s="19">
        <f>SUM(J645:P645)</f>
        <v>0</v>
      </c>
    </row>
    <row r="646" spans="1:17" x14ac:dyDescent="0.35">
      <c r="A646" s="37" t="s">
        <v>123</v>
      </c>
      <c r="B646" s="40">
        <v>1249</v>
      </c>
      <c r="C646" s="87">
        <v>1193</v>
      </c>
      <c r="D646" s="51">
        <v>1186</v>
      </c>
      <c r="E646" s="51">
        <v>1062</v>
      </c>
      <c r="F646" s="87">
        <v>970</v>
      </c>
      <c r="G646" s="87">
        <v>1073</v>
      </c>
      <c r="H646" s="87">
        <v>1045</v>
      </c>
      <c r="I646" s="51">
        <f t="shared" si="245"/>
        <v>7778</v>
      </c>
      <c r="J646" s="86">
        <v>934</v>
      </c>
      <c r="K646" s="86">
        <v>1160</v>
      </c>
      <c r="L646" s="86">
        <v>1024</v>
      </c>
      <c r="M646" s="86">
        <v>1062</v>
      </c>
      <c r="N646" s="86">
        <v>975</v>
      </c>
      <c r="O646" s="86">
        <v>1228</v>
      </c>
      <c r="P646" s="86">
        <v>993</v>
      </c>
      <c r="Q646" s="19">
        <f>P646+O646+N646+M646+L646+K646+J646</f>
        <v>7376</v>
      </c>
    </row>
    <row r="647" spans="1:17" x14ac:dyDescent="0.35">
      <c r="A647" s="69" t="s">
        <v>117</v>
      </c>
      <c r="B647" s="71">
        <f>B646+B645+B644+B643+B642+B641</f>
        <v>4011</v>
      </c>
      <c r="C647" s="71">
        <f t="shared" ref="C647:I647" si="246">C646+C645+C644+C643+C642+C641</f>
        <v>4010</v>
      </c>
      <c r="D647" s="71">
        <f t="shared" si="246"/>
        <v>3896</v>
      </c>
      <c r="E647" s="71">
        <f t="shared" si="246"/>
        <v>3489</v>
      </c>
      <c r="F647" s="71">
        <f t="shared" si="246"/>
        <v>2682</v>
      </c>
      <c r="G647" s="71">
        <f t="shared" si="246"/>
        <v>3723</v>
      </c>
      <c r="H647" s="71">
        <f t="shared" si="246"/>
        <v>3652</v>
      </c>
      <c r="I647" s="71">
        <f t="shared" si="246"/>
        <v>25463</v>
      </c>
      <c r="J647" s="69">
        <f t="shared" ref="J647:P647" si="247">J646+J645+J644+J643+J642+J641</f>
        <v>3684</v>
      </c>
      <c r="K647" s="69">
        <f t="shared" si="247"/>
        <v>3997</v>
      </c>
      <c r="L647" s="69">
        <f t="shared" si="247"/>
        <v>3685</v>
      </c>
      <c r="M647" s="69">
        <f t="shared" si="247"/>
        <v>3874</v>
      </c>
      <c r="N647" s="69">
        <f t="shared" si="247"/>
        <v>3733</v>
      </c>
      <c r="O647" s="69">
        <f t="shared" si="247"/>
        <v>3754</v>
      </c>
      <c r="P647" s="69">
        <f t="shared" si="247"/>
        <v>3759</v>
      </c>
      <c r="Q647" s="71">
        <f>SUM(Q641:Q646)</f>
        <v>26486</v>
      </c>
    </row>
    <row r="648" spans="1:17" x14ac:dyDescent="0.35">
      <c r="A648" s="21"/>
      <c r="B648" s="67">
        <f t="shared" ref="B648:J648" si="248">B647+B640+B634</f>
        <v>8443</v>
      </c>
      <c r="C648" s="67">
        <f t="shared" si="248"/>
        <v>8727</v>
      </c>
      <c r="D648" s="78">
        <f t="shared" si="248"/>
        <v>7260</v>
      </c>
      <c r="E648" s="67">
        <f t="shared" si="248"/>
        <v>6751</v>
      </c>
      <c r="F648" s="67">
        <f t="shared" si="248"/>
        <v>6674</v>
      </c>
      <c r="G648" s="67">
        <f t="shared" si="248"/>
        <v>7921</v>
      </c>
      <c r="H648" s="67">
        <f t="shared" si="248"/>
        <v>6717</v>
      </c>
      <c r="I648" s="67">
        <f t="shared" si="248"/>
        <v>52493</v>
      </c>
      <c r="J648" s="21">
        <f t="shared" si="248"/>
        <v>7626</v>
      </c>
      <c r="K648" s="21">
        <f t="shared" ref="K648:P648" si="249">K647+K640+K634</f>
        <v>7760</v>
      </c>
      <c r="L648" s="21">
        <f t="shared" si="249"/>
        <v>6414</v>
      </c>
      <c r="M648" s="21">
        <f t="shared" si="249"/>
        <v>7597</v>
      </c>
      <c r="N648" s="21">
        <f t="shared" si="249"/>
        <v>6972</v>
      </c>
      <c r="O648" s="21">
        <f t="shared" si="249"/>
        <v>7558</v>
      </c>
      <c r="P648" s="21">
        <f t="shared" si="249"/>
        <v>7924</v>
      </c>
      <c r="Q648" s="67">
        <f>Q647+Q640+Q634</f>
        <v>51851</v>
      </c>
    </row>
    <row r="649" spans="1:17" x14ac:dyDescent="0.35">
      <c r="A649" s="21"/>
      <c r="B649" s="67">
        <f>production!B587</f>
        <v>8729</v>
      </c>
      <c r="C649" s="67">
        <f>production!C587</f>
        <v>9172</v>
      </c>
      <c r="D649" s="67">
        <f>production!D587</f>
        <v>7566</v>
      </c>
      <c r="E649" s="67">
        <f>production!E587</f>
        <v>7234</v>
      </c>
      <c r="F649" s="67">
        <f>production!F587</f>
        <v>6561</v>
      </c>
      <c r="G649" s="67">
        <f>production!G587</f>
        <v>7485</v>
      </c>
      <c r="H649" s="67">
        <f>production!H587</f>
        <v>6866</v>
      </c>
      <c r="I649" s="67">
        <f>production!I587</f>
        <v>53360</v>
      </c>
      <c r="J649" s="67">
        <f>production!J587</f>
        <v>8112</v>
      </c>
      <c r="K649" s="67">
        <f>production!K587</f>
        <v>8017</v>
      </c>
      <c r="L649" s="67">
        <f>production!L587</f>
        <v>6543</v>
      </c>
      <c r="M649" s="67">
        <f>production!M587</f>
        <v>7827</v>
      </c>
      <c r="N649" s="67">
        <f>production!N587</f>
        <v>7362</v>
      </c>
      <c r="O649" s="67">
        <f>production!O587</f>
        <v>7619</v>
      </c>
      <c r="P649" s="67">
        <f>production!P587</f>
        <v>8457</v>
      </c>
      <c r="Q649" s="67">
        <f>SUM(J649:P649)</f>
        <v>53937</v>
      </c>
    </row>
    <row r="650" spans="1:17" x14ac:dyDescent="0.35">
      <c r="A650" s="21"/>
      <c r="B650" s="21">
        <f t="shared" ref="B650:Q650" si="250">B649-B648</f>
        <v>286</v>
      </c>
      <c r="C650" s="21">
        <f t="shared" si="250"/>
        <v>445</v>
      </c>
      <c r="D650" s="21">
        <f t="shared" si="250"/>
        <v>306</v>
      </c>
      <c r="E650" s="21">
        <f t="shared" si="250"/>
        <v>483</v>
      </c>
      <c r="F650" s="21">
        <f t="shared" si="250"/>
        <v>-113</v>
      </c>
      <c r="G650" s="67">
        <f t="shared" si="250"/>
        <v>-436</v>
      </c>
      <c r="H650" s="21">
        <f t="shared" si="250"/>
        <v>149</v>
      </c>
      <c r="I650" s="67">
        <f t="shared" si="250"/>
        <v>867</v>
      </c>
      <c r="J650" s="21">
        <f t="shared" si="250"/>
        <v>486</v>
      </c>
      <c r="K650" s="21">
        <f t="shared" si="250"/>
        <v>257</v>
      </c>
      <c r="L650" s="21">
        <f t="shared" si="250"/>
        <v>129</v>
      </c>
      <c r="M650" s="21">
        <f t="shared" si="250"/>
        <v>230</v>
      </c>
      <c r="N650" s="21">
        <f t="shared" si="250"/>
        <v>390</v>
      </c>
      <c r="O650" s="21">
        <f t="shared" si="250"/>
        <v>61</v>
      </c>
      <c r="P650" s="21">
        <f t="shared" si="250"/>
        <v>533</v>
      </c>
      <c r="Q650" s="21">
        <f t="shared" si="250"/>
        <v>2086</v>
      </c>
    </row>
    <row r="652" spans="1:17" ht="15.5" x14ac:dyDescent="0.35">
      <c r="A652" s="33" t="s">
        <v>1</v>
      </c>
      <c r="B652" s="64" t="s">
        <v>323</v>
      </c>
      <c r="C652" s="64" t="s">
        <v>324</v>
      </c>
      <c r="D652" s="64" t="s">
        <v>435</v>
      </c>
      <c r="E652" s="64" t="s">
        <v>436</v>
      </c>
      <c r="F652" s="64" t="s">
        <v>437</v>
      </c>
      <c r="G652" s="64" t="s">
        <v>438</v>
      </c>
      <c r="H652" s="64" t="s">
        <v>439</v>
      </c>
      <c r="I652" s="65" t="s">
        <v>383</v>
      </c>
      <c r="J652" s="64" t="s">
        <v>440</v>
      </c>
      <c r="K652" s="64" t="s">
        <v>441</v>
      </c>
      <c r="L652" s="64" t="s">
        <v>397</v>
      </c>
      <c r="M652" s="64" t="s">
        <v>398</v>
      </c>
      <c r="N652" s="64" t="s">
        <v>399</v>
      </c>
      <c r="O652" s="64" t="s">
        <v>400</v>
      </c>
      <c r="P652" s="64" t="s">
        <v>401</v>
      </c>
      <c r="Q652" s="65" t="s">
        <v>384</v>
      </c>
    </row>
    <row r="653" spans="1:17" x14ac:dyDescent="0.35">
      <c r="A653" s="37" t="s">
        <v>2</v>
      </c>
      <c r="B653" s="19">
        <v>143</v>
      </c>
      <c r="C653" s="19">
        <v>318</v>
      </c>
      <c r="D653" s="19">
        <v>306</v>
      </c>
      <c r="E653" s="19">
        <v>270</v>
      </c>
      <c r="F653" s="19">
        <v>337</v>
      </c>
      <c r="G653" s="19">
        <v>295</v>
      </c>
      <c r="H653" s="19">
        <v>263</v>
      </c>
      <c r="I653" s="19">
        <f>H653+G653+F653+E653+D653+C653+B653</f>
        <v>1932</v>
      </c>
      <c r="J653" s="37">
        <v>236</v>
      </c>
      <c r="K653" s="19">
        <v>309</v>
      </c>
      <c r="L653" s="19">
        <v>296</v>
      </c>
      <c r="M653" s="36">
        <v>328</v>
      </c>
      <c r="N653" s="36">
        <v>285</v>
      </c>
      <c r="O653" s="19">
        <v>301</v>
      </c>
      <c r="P653" s="36">
        <v>220</v>
      </c>
      <c r="Q653" s="88">
        <f>P653+O653++N653+M653+L653+K653+J653</f>
        <v>1975</v>
      </c>
    </row>
    <row r="654" spans="1:17" x14ac:dyDescent="0.35">
      <c r="A654" s="37" t="s">
        <v>121</v>
      </c>
      <c r="B654" s="19">
        <v>0</v>
      </c>
      <c r="C654" s="19">
        <v>0</v>
      </c>
      <c r="D654" s="19">
        <v>0</v>
      </c>
      <c r="E654" s="19">
        <v>0</v>
      </c>
      <c r="F654" s="19">
        <v>0</v>
      </c>
      <c r="G654" s="36">
        <v>0</v>
      </c>
      <c r="H654" s="36">
        <v>0</v>
      </c>
      <c r="I654" s="88">
        <f>H654+G654+F654+E654+D654+C654+B654</f>
        <v>0</v>
      </c>
      <c r="J654" s="36">
        <v>0</v>
      </c>
      <c r="K654" s="19">
        <v>0</v>
      </c>
      <c r="L654" s="19">
        <v>0</v>
      </c>
      <c r="M654" s="36">
        <v>0</v>
      </c>
      <c r="N654" s="19">
        <v>962</v>
      </c>
      <c r="O654" s="19">
        <v>998</v>
      </c>
      <c r="P654" s="36">
        <v>897</v>
      </c>
      <c r="Q654" s="88">
        <f>P654+O654+N654+M654+L654+K654+J654</f>
        <v>2857</v>
      </c>
    </row>
    <row r="655" spans="1:17" x14ac:dyDescent="0.35">
      <c r="A655" s="37" t="s">
        <v>100</v>
      </c>
      <c r="B655" s="19">
        <v>138</v>
      </c>
      <c r="C655" s="19">
        <v>150</v>
      </c>
      <c r="D655" s="19">
        <v>210</v>
      </c>
      <c r="E655" s="19">
        <v>195</v>
      </c>
      <c r="F655" s="19">
        <v>160</v>
      </c>
      <c r="G655" s="19">
        <v>150</v>
      </c>
      <c r="H655" s="19">
        <v>165</v>
      </c>
      <c r="I655" s="88">
        <f>H655+G655+F655+E655+D655+C655+B655</f>
        <v>1168</v>
      </c>
      <c r="J655" s="23">
        <v>160</v>
      </c>
      <c r="K655" s="37">
        <v>210</v>
      </c>
      <c r="L655" s="19">
        <v>150</v>
      </c>
      <c r="M655" s="19">
        <v>105</v>
      </c>
      <c r="N655" s="19">
        <v>150</v>
      </c>
      <c r="O655" s="19">
        <v>200</v>
      </c>
      <c r="P655" s="19">
        <v>170</v>
      </c>
      <c r="Q655" s="88">
        <f>P655+O655+N655+M655+L655+K655+J655</f>
        <v>1145</v>
      </c>
    </row>
    <row r="656" spans="1:17" x14ac:dyDescent="0.35">
      <c r="A656" s="37" t="s">
        <v>115</v>
      </c>
      <c r="B656" s="19">
        <v>0</v>
      </c>
      <c r="C656" s="19">
        <v>0</v>
      </c>
      <c r="D656" s="19">
        <v>0</v>
      </c>
      <c r="E656" s="19">
        <v>0</v>
      </c>
      <c r="F656" s="19">
        <v>0</v>
      </c>
      <c r="G656" s="19">
        <v>0</v>
      </c>
      <c r="H656" s="19"/>
      <c r="I656" s="88">
        <v>313</v>
      </c>
      <c r="J656" s="19">
        <v>0</v>
      </c>
      <c r="K656" s="19">
        <v>0</v>
      </c>
      <c r="L656" s="19">
        <v>0</v>
      </c>
      <c r="M656" s="19">
        <v>0</v>
      </c>
      <c r="N656" s="19">
        <v>0</v>
      </c>
      <c r="O656" s="19">
        <v>0</v>
      </c>
      <c r="P656" s="19">
        <v>343</v>
      </c>
      <c r="Q656" s="88">
        <f>P656+O656+N656+M656+L656+K656+J656</f>
        <v>343</v>
      </c>
    </row>
    <row r="657" spans="1:17" x14ac:dyDescent="0.35">
      <c r="A657" s="37" t="s">
        <v>125</v>
      </c>
      <c r="B657" s="19">
        <v>2283</v>
      </c>
      <c r="C657" s="19">
        <v>2162</v>
      </c>
      <c r="D657" s="19">
        <v>1642</v>
      </c>
      <c r="E657" s="19">
        <v>2150</v>
      </c>
      <c r="F657" s="19">
        <v>2209</v>
      </c>
      <c r="G657" s="19">
        <v>2155</v>
      </c>
      <c r="H657" s="19">
        <v>2220</v>
      </c>
      <c r="I657" s="88">
        <f>H657+G657+F657+E657+D657+C657+B657</f>
        <v>14821</v>
      </c>
      <c r="J657" s="19">
        <v>2238</v>
      </c>
      <c r="K657" s="19">
        <v>2109</v>
      </c>
      <c r="L657" s="19">
        <v>1863</v>
      </c>
      <c r="M657" s="19">
        <v>2119</v>
      </c>
      <c r="N657" s="19">
        <v>2191</v>
      </c>
      <c r="O657" s="19">
        <v>2201</v>
      </c>
      <c r="P657" s="19">
        <v>2179</v>
      </c>
      <c r="Q657" s="19">
        <f>P657+O657+N657+M657+L657+K657+J657</f>
        <v>14900</v>
      </c>
    </row>
    <row r="658" spans="1:17" x14ac:dyDescent="0.35">
      <c r="A658" s="58" t="s">
        <v>119</v>
      </c>
      <c r="B658" s="58">
        <f>B657+B656+B655+B654+B653</f>
        <v>2564</v>
      </c>
      <c r="C658" s="58">
        <f t="shared" ref="C658:I658" si="251">C657+C656+C655+C654+C653</f>
        <v>2630</v>
      </c>
      <c r="D658" s="58">
        <f t="shared" si="251"/>
        <v>2158</v>
      </c>
      <c r="E658" s="58">
        <f t="shared" si="251"/>
        <v>2615</v>
      </c>
      <c r="F658" s="58">
        <f t="shared" si="251"/>
        <v>2706</v>
      </c>
      <c r="G658" s="58">
        <f t="shared" si="251"/>
        <v>2600</v>
      </c>
      <c r="H658" s="58">
        <f t="shared" si="251"/>
        <v>2648</v>
      </c>
      <c r="I658" s="58">
        <f t="shared" si="251"/>
        <v>18234</v>
      </c>
      <c r="J658" s="58">
        <f t="shared" ref="J658:P658" si="252">J657+J656+J655+J654+J653</f>
        <v>2634</v>
      </c>
      <c r="K658" s="58">
        <f t="shared" si="252"/>
        <v>2628</v>
      </c>
      <c r="L658" s="58">
        <f t="shared" si="252"/>
        <v>2309</v>
      </c>
      <c r="M658" s="58">
        <f t="shared" si="252"/>
        <v>2552</v>
      </c>
      <c r="N658" s="58">
        <f t="shared" si="252"/>
        <v>3588</v>
      </c>
      <c r="O658" s="58">
        <f t="shared" si="252"/>
        <v>3700</v>
      </c>
      <c r="P658" s="58">
        <f t="shared" si="252"/>
        <v>3809</v>
      </c>
      <c r="Q658" s="58">
        <f>SUM(Q653:Q657)</f>
        <v>21220</v>
      </c>
    </row>
    <row r="659" spans="1:17" x14ac:dyDescent="0.35">
      <c r="A659" s="37" t="s">
        <v>122</v>
      </c>
      <c r="B659" s="84">
        <v>1425</v>
      </c>
      <c r="C659" s="84">
        <v>1403</v>
      </c>
      <c r="D659" s="19">
        <v>1328</v>
      </c>
      <c r="E659" s="84">
        <v>1278</v>
      </c>
      <c r="F659" s="84">
        <v>2354</v>
      </c>
      <c r="G659" s="19">
        <v>1401</v>
      </c>
      <c r="H659" s="19">
        <v>1577</v>
      </c>
      <c r="I659" s="88">
        <f>H659+G659+F659+E659+D659+C659+B659</f>
        <v>10766</v>
      </c>
      <c r="J659" s="61">
        <v>1398</v>
      </c>
      <c r="K659" s="61">
        <v>1592</v>
      </c>
      <c r="L659" s="84">
        <v>1312</v>
      </c>
      <c r="M659" s="19">
        <v>1207</v>
      </c>
      <c r="N659" s="84">
        <v>1237</v>
      </c>
      <c r="O659" s="84">
        <v>717</v>
      </c>
      <c r="P659" s="19">
        <v>1340</v>
      </c>
      <c r="Q659" s="88">
        <f>P659+O659+N659+M659+L659+K659+J659</f>
        <v>8803</v>
      </c>
    </row>
    <row r="660" spans="1:17" x14ac:dyDescent="0.35">
      <c r="A660" s="37" t="s">
        <v>112</v>
      </c>
      <c r="B660" s="36">
        <v>0</v>
      </c>
      <c r="C660" s="36">
        <v>0</v>
      </c>
      <c r="D660" s="36">
        <v>0</v>
      </c>
      <c r="E660" s="36">
        <v>0</v>
      </c>
      <c r="F660" s="36">
        <v>0</v>
      </c>
      <c r="G660" s="36">
        <v>0</v>
      </c>
      <c r="H660" s="36">
        <v>0</v>
      </c>
      <c r="I660" s="88">
        <f>H660+G660+F660+E660+D660+C660+B660</f>
        <v>0</v>
      </c>
      <c r="J660" s="36">
        <v>0</v>
      </c>
      <c r="K660" s="36">
        <v>0</v>
      </c>
      <c r="L660" s="86">
        <v>0</v>
      </c>
      <c r="M660" s="36">
        <v>0</v>
      </c>
      <c r="N660" s="36">
        <v>0</v>
      </c>
      <c r="O660" s="86">
        <v>0</v>
      </c>
      <c r="P660" s="36">
        <v>0</v>
      </c>
      <c r="Q660" s="88">
        <f>SUM(J660:P660)</f>
        <v>0</v>
      </c>
    </row>
    <row r="661" spans="1:17" x14ac:dyDescent="0.35">
      <c r="A661" s="37" t="s">
        <v>116</v>
      </c>
      <c r="B661" s="36">
        <v>0</v>
      </c>
      <c r="C661" s="36">
        <v>0</v>
      </c>
      <c r="D661" s="36">
        <v>0</v>
      </c>
      <c r="E661" s="36">
        <v>0</v>
      </c>
      <c r="F661" s="36">
        <v>0</v>
      </c>
      <c r="G661" s="36">
        <v>0</v>
      </c>
      <c r="H661" s="36">
        <v>78</v>
      </c>
      <c r="I661" s="88">
        <f>H661+G661+F661+E661+D661+C661+B661</f>
        <v>78</v>
      </c>
      <c r="J661" s="86">
        <v>0</v>
      </c>
      <c r="K661" s="86">
        <v>0</v>
      </c>
      <c r="L661" s="86">
        <v>0</v>
      </c>
      <c r="M661" s="86">
        <v>0</v>
      </c>
      <c r="N661" s="86">
        <v>0</v>
      </c>
      <c r="O661" s="86">
        <v>0</v>
      </c>
      <c r="P661" s="86">
        <v>111</v>
      </c>
      <c r="Q661" s="88">
        <f>SUM(J661:P661)</f>
        <v>111</v>
      </c>
    </row>
    <row r="662" spans="1:17" x14ac:dyDescent="0.35">
      <c r="A662" s="37" t="s">
        <v>124</v>
      </c>
      <c r="B662" s="36">
        <v>0</v>
      </c>
      <c r="C662" s="36">
        <v>0</v>
      </c>
      <c r="D662" s="36">
        <v>0</v>
      </c>
      <c r="E662" s="36">
        <v>0</v>
      </c>
      <c r="F662" s="36">
        <v>0</v>
      </c>
      <c r="G662" s="36">
        <v>0</v>
      </c>
      <c r="H662" s="36">
        <v>122</v>
      </c>
      <c r="I662" s="88">
        <f>H662+G662+F662+E662+D662+C662+B662</f>
        <v>122</v>
      </c>
      <c r="J662" s="86">
        <v>0</v>
      </c>
      <c r="K662" s="86">
        <v>0</v>
      </c>
      <c r="L662" s="86">
        <v>0</v>
      </c>
      <c r="M662" s="86">
        <v>0</v>
      </c>
      <c r="N662" s="86">
        <v>0</v>
      </c>
      <c r="O662" s="86">
        <v>0</v>
      </c>
      <c r="P662" s="86">
        <v>125</v>
      </c>
      <c r="Q662" s="88">
        <f>SUM(J662:P662)</f>
        <v>125</v>
      </c>
    </row>
    <row r="663" spans="1:17" x14ac:dyDescent="0.35">
      <c r="A663" s="37" t="s">
        <v>1175</v>
      </c>
      <c r="B663" s="36">
        <v>0</v>
      </c>
      <c r="C663" s="36">
        <v>0</v>
      </c>
      <c r="D663" s="36">
        <v>0</v>
      </c>
      <c r="E663" s="36">
        <v>0</v>
      </c>
      <c r="F663" s="36">
        <v>0</v>
      </c>
      <c r="G663" s="36">
        <v>0</v>
      </c>
      <c r="H663" s="36">
        <v>0</v>
      </c>
      <c r="I663" s="88">
        <f>H663+G663+F663+E663+D663+C663+B663</f>
        <v>0</v>
      </c>
      <c r="J663" s="86">
        <v>0</v>
      </c>
      <c r="K663" s="86">
        <v>0</v>
      </c>
      <c r="L663" s="86">
        <v>0</v>
      </c>
      <c r="M663" s="86">
        <v>0</v>
      </c>
      <c r="N663" s="86">
        <v>0</v>
      </c>
      <c r="O663" s="86">
        <v>0</v>
      </c>
      <c r="P663" s="36">
        <v>0</v>
      </c>
      <c r="Q663" s="88">
        <f>SUM(J663:P663)</f>
        <v>0</v>
      </c>
    </row>
    <row r="664" spans="1:17" x14ac:dyDescent="0.35">
      <c r="A664" s="92" t="s">
        <v>118</v>
      </c>
      <c r="B664" s="92">
        <f>B663+B662+B661+B660+B659</f>
        <v>1425</v>
      </c>
      <c r="C664" s="92">
        <f t="shared" ref="C664:I664" si="253">C663+C662+C661+C660+C659</f>
        <v>1403</v>
      </c>
      <c r="D664" s="92">
        <f t="shared" si="253"/>
        <v>1328</v>
      </c>
      <c r="E664" s="92">
        <f t="shared" si="253"/>
        <v>1278</v>
      </c>
      <c r="F664" s="92">
        <f t="shared" si="253"/>
        <v>2354</v>
      </c>
      <c r="G664" s="92">
        <f t="shared" si="253"/>
        <v>1401</v>
      </c>
      <c r="H664" s="92">
        <f t="shared" si="253"/>
        <v>1777</v>
      </c>
      <c r="I664" s="92">
        <f t="shared" si="253"/>
        <v>10966</v>
      </c>
      <c r="J664" s="92">
        <f>SUM(J659:J663)</f>
        <v>1398</v>
      </c>
      <c r="K664" s="92">
        <f t="shared" ref="K664:P664" si="254">SUM(K659:K663)</f>
        <v>1592</v>
      </c>
      <c r="L664" s="92">
        <f t="shared" si="254"/>
        <v>1312</v>
      </c>
      <c r="M664" s="92">
        <f t="shared" si="254"/>
        <v>1207</v>
      </c>
      <c r="N664" s="92">
        <f t="shared" si="254"/>
        <v>1237</v>
      </c>
      <c r="O664" s="92">
        <f t="shared" si="254"/>
        <v>717</v>
      </c>
      <c r="P664" s="92">
        <f t="shared" si="254"/>
        <v>1576</v>
      </c>
      <c r="Q664" s="92">
        <f>SUM(Q659:Q663)</f>
        <v>9039</v>
      </c>
    </row>
    <row r="665" spans="1:17" x14ac:dyDescent="0.35">
      <c r="A665" s="37" t="s">
        <v>99</v>
      </c>
      <c r="B665" s="19">
        <v>180</v>
      </c>
      <c r="C665" s="19">
        <v>237</v>
      </c>
      <c r="D665" s="23">
        <v>239</v>
      </c>
      <c r="E665" s="36">
        <v>195</v>
      </c>
      <c r="F665" s="19">
        <v>129</v>
      </c>
      <c r="G665" s="36">
        <v>247</v>
      </c>
      <c r="H665" s="36">
        <v>188</v>
      </c>
      <c r="I665" s="19">
        <f t="shared" ref="I665:I670" si="255">H665+G665+F665+E665+D665+C665+B665</f>
        <v>1415</v>
      </c>
      <c r="J665" s="42">
        <v>189</v>
      </c>
      <c r="K665" s="47">
        <v>260</v>
      </c>
      <c r="L665" s="19">
        <v>227</v>
      </c>
      <c r="M665" s="36">
        <v>215</v>
      </c>
      <c r="N665" s="19">
        <v>177</v>
      </c>
      <c r="O665" s="19">
        <v>214</v>
      </c>
      <c r="P665" s="36">
        <v>212</v>
      </c>
      <c r="Q665" s="19">
        <f>P665+O665+N665+M665+L665+K665+J665</f>
        <v>1494</v>
      </c>
    </row>
    <row r="666" spans="1:17" x14ac:dyDescent="0.35">
      <c r="A666" s="37" t="s">
        <v>7</v>
      </c>
      <c r="B666" s="19">
        <v>1889</v>
      </c>
      <c r="C666" s="19">
        <v>1792</v>
      </c>
      <c r="D666" s="19">
        <v>1935</v>
      </c>
      <c r="E666" s="19">
        <v>1752</v>
      </c>
      <c r="F666" s="19">
        <v>1385</v>
      </c>
      <c r="G666" s="86">
        <v>1044</v>
      </c>
      <c r="H666" s="86">
        <v>1975</v>
      </c>
      <c r="I666" s="19">
        <f t="shared" si="255"/>
        <v>11772</v>
      </c>
      <c r="J666" s="50">
        <v>1852</v>
      </c>
      <c r="K666" s="19">
        <v>1855</v>
      </c>
      <c r="L666" s="19">
        <v>1810</v>
      </c>
      <c r="M666" s="86">
        <v>1845</v>
      </c>
      <c r="N666" s="23">
        <v>1982</v>
      </c>
      <c r="O666" s="19">
        <v>1876</v>
      </c>
      <c r="P666" s="86">
        <v>1819</v>
      </c>
      <c r="Q666" s="19">
        <f>P666+O666+N666+M666+L666+K666+J666</f>
        <v>13039</v>
      </c>
    </row>
    <row r="667" spans="1:17" x14ac:dyDescent="0.35">
      <c r="A667" s="37" t="s">
        <v>103</v>
      </c>
      <c r="B667" s="51">
        <v>708</v>
      </c>
      <c r="C667" s="51">
        <v>749</v>
      </c>
      <c r="D667" s="51">
        <v>991</v>
      </c>
      <c r="E667" s="51">
        <v>374</v>
      </c>
      <c r="F667" s="52">
        <v>752</v>
      </c>
      <c r="G667" s="87">
        <v>762</v>
      </c>
      <c r="H667" s="87">
        <v>740</v>
      </c>
      <c r="I667" s="51">
        <f t="shared" si="255"/>
        <v>5076</v>
      </c>
      <c r="J667" s="19">
        <v>719</v>
      </c>
      <c r="K667" s="19">
        <v>746</v>
      </c>
      <c r="L667" s="86">
        <v>792</v>
      </c>
      <c r="M667" s="37">
        <v>748</v>
      </c>
      <c r="N667" s="40">
        <v>754</v>
      </c>
      <c r="O667" s="86">
        <v>748</v>
      </c>
      <c r="P667" s="36">
        <v>752</v>
      </c>
      <c r="Q667" s="51">
        <f>P667+O667+N667+M667+L667+K667+J667</f>
        <v>5259</v>
      </c>
    </row>
    <row r="668" spans="1:17" x14ac:dyDescent="0.35">
      <c r="A668" s="37" t="s">
        <v>1178</v>
      </c>
      <c r="B668" s="51">
        <v>0</v>
      </c>
      <c r="C668" s="51">
        <v>0</v>
      </c>
      <c r="D668" s="51">
        <v>0</v>
      </c>
      <c r="E668" s="51">
        <v>0</v>
      </c>
      <c r="F668" s="52">
        <v>0</v>
      </c>
      <c r="G668" s="87">
        <v>0</v>
      </c>
      <c r="H668" s="87">
        <v>0</v>
      </c>
      <c r="I668" s="51">
        <f t="shared" si="255"/>
        <v>0</v>
      </c>
      <c r="J668" s="19">
        <v>0</v>
      </c>
      <c r="K668" s="19">
        <v>0</v>
      </c>
      <c r="L668" s="86">
        <v>0</v>
      </c>
      <c r="M668" s="37">
        <v>0</v>
      </c>
      <c r="N668" s="40">
        <v>0</v>
      </c>
      <c r="O668" s="86">
        <v>0</v>
      </c>
      <c r="P668" s="36">
        <v>0</v>
      </c>
      <c r="Q668" s="19">
        <v>0</v>
      </c>
    </row>
    <row r="669" spans="1:17" x14ac:dyDescent="0.35">
      <c r="A669" s="37" t="s">
        <v>1177</v>
      </c>
      <c r="B669" s="51">
        <v>0</v>
      </c>
      <c r="C669" s="51">
        <v>0</v>
      </c>
      <c r="D669" s="51">
        <v>0</v>
      </c>
      <c r="E669" s="51">
        <v>0</v>
      </c>
      <c r="F669" s="51">
        <v>0</v>
      </c>
      <c r="G669" s="51">
        <v>0</v>
      </c>
      <c r="H669" s="87">
        <v>0</v>
      </c>
      <c r="I669" s="51">
        <f t="shared" si="255"/>
        <v>0</v>
      </c>
      <c r="J669" s="19">
        <v>0</v>
      </c>
      <c r="K669" s="19">
        <v>0</v>
      </c>
      <c r="L669" s="86">
        <v>0</v>
      </c>
      <c r="M669" s="37">
        <v>0</v>
      </c>
      <c r="N669" s="40">
        <v>0</v>
      </c>
      <c r="O669" s="86">
        <v>0</v>
      </c>
      <c r="P669" s="36">
        <v>0</v>
      </c>
      <c r="Q669" s="19">
        <f>SUM(J669:P669)</f>
        <v>0</v>
      </c>
    </row>
    <row r="670" spans="1:17" x14ac:dyDescent="0.35">
      <c r="A670" s="37" t="s">
        <v>123</v>
      </c>
      <c r="B670" s="40">
        <v>1208</v>
      </c>
      <c r="C670" s="87">
        <v>1399</v>
      </c>
      <c r="D670" s="51">
        <v>1233</v>
      </c>
      <c r="E670" s="51">
        <v>1132</v>
      </c>
      <c r="F670" s="87">
        <v>1295</v>
      </c>
      <c r="G670" s="87">
        <v>1138</v>
      </c>
      <c r="H670" s="87">
        <v>1314</v>
      </c>
      <c r="I670" s="51">
        <f t="shared" si="255"/>
        <v>8719</v>
      </c>
      <c r="J670" s="86">
        <v>1124</v>
      </c>
      <c r="K670" s="86">
        <v>1371</v>
      </c>
      <c r="L670" s="86">
        <v>1081</v>
      </c>
      <c r="M670" s="86">
        <v>1094</v>
      </c>
      <c r="N670" s="86">
        <v>1215</v>
      </c>
      <c r="O670" s="86">
        <v>1249</v>
      </c>
      <c r="P670" s="86">
        <v>1161</v>
      </c>
      <c r="Q670" s="19">
        <f>P670+O670+N670+M670+L670+K670+J670</f>
        <v>8295</v>
      </c>
    </row>
    <row r="671" spans="1:17" x14ac:dyDescent="0.35">
      <c r="A671" s="69" t="s">
        <v>117</v>
      </c>
      <c r="B671" s="71">
        <f>B670+B669+B668+B667+B666+B665</f>
        <v>3985</v>
      </c>
      <c r="C671" s="71">
        <f t="shared" ref="C671:I671" si="256">C670+C669+C668+C667+C666+C665</f>
        <v>4177</v>
      </c>
      <c r="D671" s="71">
        <f t="shared" si="256"/>
        <v>4398</v>
      </c>
      <c r="E671" s="71">
        <f t="shared" si="256"/>
        <v>3453</v>
      </c>
      <c r="F671" s="71">
        <f t="shared" si="256"/>
        <v>3561</v>
      </c>
      <c r="G671" s="71">
        <f t="shared" si="256"/>
        <v>3191</v>
      </c>
      <c r="H671" s="71">
        <f t="shared" si="256"/>
        <v>4217</v>
      </c>
      <c r="I671" s="71">
        <f t="shared" si="256"/>
        <v>26982</v>
      </c>
      <c r="J671" s="69">
        <v>3884</v>
      </c>
      <c r="K671" s="69">
        <f t="shared" ref="K671:P671" si="257">K670+K669+K668+K667+K666+K665</f>
        <v>4232</v>
      </c>
      <c r="L671" s="69">
        <f t="shared" si="257"/>
        <v>3910</v>
      </c>
      <c r="M671" s="69">
        <f t="shared" si="257"/>
        <v>3902</v>
      </c>
      <c r="N671" s="69">
        <f t="shared" si="257"/>
        <v>4128</v>
      </c>
      <c r="O671" s="69">
        <f t="shared" si="257"/>
        <v>4087</v>
      </c>
      <c r="P671" s="69">
        <f t="shared" si="257"/>
        <v>3944</v>
      </c>
      <c r="Q671" s="71">
        <f>SUM(Q665:Q670)</f>
        <v>28087</v>
      </c>
    </row>
    <row r="672" spans="1:17" x14ac:dyDescent="0.35">
      <c r="A672" s="21"/>
      <c r="B672" s="67">
        <f t="shared" ref="B672:J672" si="258">B671+B664+B658</f>
        <v>7974</v>
      </c>
      <c r="C672" s="67">
        <f t="shared" si="258"/>
        <v>8210</v>
      </c>
      <c r="D672" s="78">
        <f t="shared" si="258"/>
        <v>7884</v>
      </c>
      <c r="E672" s="67">
        <f t="shared" si="258"/>
        <v>7346</v>
      </c>
      <c r="F672" s="67">
        <f t="shared" si="258"/>
        <v>8621</v>
      </c>
      <c r="G672" s="67">
        <f t="shared" si="258"/>
        <v>7192</v>
      </c>
      <c r="H672" s="67">
        <f t="shared" si="258"/>
        <v>8642</v>
      </c>
      <c r="I672" s="67">
        <f t="shared" si="258"/>
        <v>56182</v>
      </c>
      <c r="J672" s="21">
        <f t="shared" si="258"/>
        <v>7916</v>
      </c>
      <c r="K672" s="21">
        <f t="shared" ref="K672:P672" si="259">K671+K664+K658</f>
        <v>8452</v>
      </c>
      <c r="L672" s="21">
        <f t="shared" si="259"/>
        <v>7531</v>
      </c>
      <c r="M672" s="21">
        <f t="shared" si="259"/>
        <v>7661</v>
      </c>
      <c r="N672" s="21">
        <f t="shared" si="259"/>
        <v>8953</v>
      </c>
      <c r="O672" s="21">
        <f t="shared" si="259"/>
        <v>8504</v>
      </c>
      <c r="P672" s="21">
        <f t="shared" si="259"/>
        <v>9329</v>
      </c>
      <c r="Q672" s="67">
        <f>Q671+Q664+Q658</f>
        <v>58346</v>
      </c>
    </row>
    <row r="673" spans="1:17" x14ac:dyDescent="0.35">
      <c r="A673" s="21"/>
      <c r="B673" s="67">
        <f>production!B609</f>
        <v>8194</v>
      </c>
      <c r="C673" s="67">
        <f>production!C609</f>
        <v>8509</v>
      </c>
      <c r="D673" s="67">
        <f>production!D609</f>
        <v>8067</v>
      </c>
      <c r="E673" s="67">
        <f>production!E609</f>
        <v>7736</v>
      </c>
      <c r="F673" s="67">
        <f>production!F609</f>
        <v>7874</v>
      </c>
      <c r="G673" s="67">
        <f>production!G609</f>
        <v>7661</v>
      </c>
      <c r="H673" s="67">
        <f>production!H609</f>
        <v>9338</v>
      </c>
      <c r="I673" s="67">
        <f>production!I609</f>
        <v>57479</v>
      </c>
      <c r="J673" s="67">
        <f>production!J609</f>
        <v>8153</v>
      </c>
      <c r="K673" s="67">
        <f>production!K609</f>
        <v>8770</v>
      </c>
      <c r="L673" s="67">
        <f>production!L609</f>
        <v>7793</v>
      </c>
      <c r="M673" s="67">
        <f>production!M609</f>
        <v>7962</v>
      </c>
      <c r="N673" s="67">
        <f>production!N609</f>
        <v>9192</v>
      </c>
      <c r="O673" s="67">
        <f>production!O609</f>
        <v>9484</v>
      </c>
      <c r="P673" s="67">
        <f>production!P609</f>
        <v>9751</v>
      </c>
      <c r="Q673" s="67">
        <f>SUM(J673:P673)</f>
        <v>61105</v>
      </c>
    </row>
    <row r="674" spans="1:17" x14ac:dyDescent="0.35">
      <c r="A674" s="21"/>
      <c r="B674" s="21">
        <f t="shared" ref="B674:H674" si="260">B673-B672</f>
        <v>220</v>
      </c>
      <c r="C674" s="21">
        <f t="shared" si="260"/>
        <v>299</v>
      </c>
      <c r="D674" s="21">
        <f t="shared" si="260"/>
        <v>183</v>
      </c>
      <c r="E674" s="21">
        <f t="shared" si="260"/>
        <v>390</v>
      </c>
      <c r="F674" s="21">
        <f t="shared" si="260"/>
        <v>-747</v>
      </c>
      <c r="G674" s="67">
        <f t="shared" si="260"/>
        <v>469</v>
      </c>
      <c r="H674" s="21">
        <f t="shared" si="260"/>
        <v>696</v>
      </c>
      <c r="I674" s="67">
        <f t="shared" ref="I674:Q674" si="261">I673-I672</f>
        <v>1297</v>
      </c>
      <c r="J674" s="21">
        <f t="shared" si="261"/>
        <v>237</v>
      </c>
      <c r="K674" s="21">
        <f t="shared" si="261"/>
        <v>318</v>
      </c>
      <c r="L674" s="21">
        <f t="shared" si="261"/>
        <v>262</v>
      </c>
      <c r="M674" s="21">
        <f t="shared" si="261"/>
        <v>301</v>
      </c>
      <c r="N674" s="21">
        <f t="shared" si="261"/>
        <v>239</v>
      </c>
      <c r="O674" s="21">
        <f t="shared" si="261"/>
        <v>980</v>
      </c>
      <c r="P674" s="21">
        <f t="shared" si="261"/>
        <v>422</v>
      </c>
      <c r="Q674" s="21">
        <f t="shared" si="261"/>
        <v>2759</v>
      </c>
    </row>
    <row r="676" spans="1:17" ht="15.5" x14ac:dyDescent="0.35">
      <c r="A676" s="33" t="s">
        <v>1</v>
      </c>
      <c r="B676" s="64" t="s">
        <v>402</v>
      </c>
      <c r="C676" s="64" t="s">
        <v>403</v>
      </c>
      <c r="D676" s="64" t="s">
        <v>481</v>
      </c>
      <c r="E676" s="64" t="s">
        <v>482</v>
      </c>
      <c r="F676" s="64" t="s">
        <v>483</v>
      </c>
      <c r="G676" s="64" t="s">
        <v>484</v>
      </c>
      <c r="H676" s="64" t="s">
        <v>485</v>
      </c>
      <c r="I676" s="65" t="s">
        <v>470</v>
      </c>
      <c r="J676" s="64" t="s">
        <v>486</v>
      </c>
      <c r="K676" s="64" t="s">
        <v>463</v>
      </c>
      <c r="L676" s="64" t="s">
        <v>464</v>
      </c>
      <c r="M676" s="64" t="s">
        <v>465</v>
      </c>
      <c r="N676" s="64" t="s">
        <v>466</v>
      </c>
      <c r="O676" s="64" t="s">
        <v>467</v>
      </c>
      <c r="P676" s="64" t="s">
        <v>468</v>
      </c>
      <c r="Q676" s="65" t="s">
        <v>471</v>
      </c>
    </row>
    <row r="677" spans="1:17" x14ac:dyDescent="0.35">
      <c r="A677" s="37" t="s">
        <v>2</v>
      </c>
      <c r="B677" s="19">
        <v>429</v>
      </c>
      <c r="C677" s="19">
        <v>326</v>
      </c>
      <c r="D677" s="19">
        <v>393</v>
      </c>
      <c r="E677" s="19">
        <v>539</v>
      </c>
      <c r="F677" s="19">
        <v>302</v>
      </c>
      <c r="G677" s="19">
        <v>443</v>
      </c>
      <c r="H677" s="19">
        <v>374</v>
      </c>
      <c r="I677" s="19">
        <f>H677+G677+F677+E677+D677+C677+B677</f>
        <v>2806</v>
      </c>
      <c r="J677" s="37">
        <v>301</v>
      </c>
      <c r="K677" s="19">
        <v>207</v>
      </c>
      <c r="L677" s="19">
        <v>290</v>
      </c>
      <c r="M677" s="36">
        <v>109</v>
      </c>
      <c r="N677" s="36">
        <v>348</v>
      </c>
      <c r="O677" s="19">
        <v>307</v>
      </c>
      <c r="P677" s="36">
        <v>239</v>
      </c>
      <c r="Q677" s="88">
        <f>P677+O677++N677+M677+L677+K677+J677</f>
        <v>1801</v>
      </c>
    </row>
    <row r="678" spans="1:17" x14ac:dyDescent="0.35">
      <c r="A678" s="37" t="s">
        <v>121</v>
      </c>
      <c r="B678" s="19">
        <v>0</v>
      </c>
      <c r="C678" s="19">
        <v>0</v>
      </c>
      <c r="D678" s="19">
        <v>851</v>
      </c>
      <c r="E678" s="19">
        <v>801</v>
      </c>
      <c r="F678" s="19">
        <v>742</v>
      </c>
      <c r="G678" s="36">
        <v>0</v>
      </c>
      <c r="H678" s="36">
        <v>0</v>
      </c>
      <c r="I678" s="88">
        <f>H678+G678+F678+E678+D678+C678+B678</f>
        <v>2394</v>
      </c>
      <c r="J678" s="36">
        <v>0</v>
      </c>
      <c r="K678" s="19">
        <v>0</v>
      </c>
      <c r="L678" s="19">
        <v>0</v>
      </c>
      <c r="M678" s="36"/>
      <c r="N678" s="19">
        <v>0</v>
      </c>
      <c r="O678" s="19">
        <v>0</v>
      </c>
      <c r="P678" s="36">
        <v>0</v>
      </c>
      <c r="Q678" s="88">
        <f>P678+O678+N678+M678+L678+K678+J678</f>
        <v>0</v>
      </c>
    </row>
    <row r="679" spans="1:17" x14ac:dyDescent="0.35">
      <c r="A679" s="37" t="s">
        <v>100</v>
      </c>
      <c r="B679" s="19">
        <v>138</v>
      </c>
      <c r="C679" s="19">
        <v>170</v>
      </c>
      <c r="D679" s="19">
        <v>170</v>
      </c>
      <c r="E679" s="19">
        <v>170</v>
      </c>
      <c r="F679" s="19">
        <v>0</v>
      </c>
      <c r="G679" s="19">
        <v>138</v>
      </c>
      <c r="H679" s="19">
        <v>150</v>
      </c>
      <c r="I679" s="88">
        <f>H679+G679+F679+E679+D679+C679+B679</f>
        <v>936</v>
      </c>
      <c r="J679" s="23">
        <v>100</v>
      </c>
      <c r="K679" s="37">
        <v>138</v>
      </c>
      <c r="L679" s="19">
        <v>119</v>
      </c>
      <c r="M679" s="19">
        <v>220</v>
      </c>
      <c r="N679" s="19">
        <v>130</v>
      </c>
      <c r="O679" s="19">
        <v>210</v>
      </c>
      <c r="P679" s="19">
        <v>250</v>
      </c>
      <c r="Q679" s="88">
        <f>P679+O679+N679+M679+L679+K679+J679</f>
        <v>1167</v>
      </c>
    </row>
    <row r="680" spans="1:17" x14ac:dyDescent="0.35">
      <c r="A680" s="37" t="s">
        <v>115</v>
      </c>
      <c r="B680" s="19">
        <v>0</v>
      </c>
      <c r="C680" s="19">
        <v>0</v>
      </c>
      <c r="D680" s="19">
        <v>0</v>
      </c>
      <c r="E680" s="19">
        <v>0</v>
      </c>
      <c r="F680" s="19">
        <v>0</v>
      </c>
      <c r="G680" s="19">
        <v>0</v>
      </c>
      <c r="H680" s="19">
        <v>373</v>
      </c>
      <c r="I680" s="88">
        <f>H680+G680+F680+E680+D680+C680+B680</f>
        <v>373</v>
      </c>
      <c r="J680" s="19">
        <v>0</v>
      </c>
      <c r="K680" s="19">
        <v>0</v>
      </c>
      <c r="L680" s="19">
        <v>0</v>
      </c>
      <c r="M680" s="19">
        <v>0</v>
      </c>
      <c r="N680" s="19">
        <v>0</v>
      </c>
      <c r="O680" s="19">
        <v>0</v>
      </c>
      <c r="P680" s="19">
        <v>151</v>
      </c>
      <c r="Q680" s="88">
        <f>P680+O680+N680+M680+L680+K680+J680</f>
        <v>151</v>
      </c>
    </row>
    <row r="681" spans="1:17" x14ac:dyDescent="0.35">
      <c r="A681" s="37" t="s">
        <v>125</v>
      </c>
      <c r="B681" s="19">
        <v>768</v>
      </c>
      <c r="C681" s="19">
        <v>1139</v>
      </c>
      <c r="D681" s="19">
        <v>494</v>
      </c>
      <c r="E681" s="19">
        <v>1129</v>
      </c>
      <c r="F681" s="19">
        <v>1734</v>
      </c>
      <c r="G681" s="19">
        <v>2098</v>
      </c>
      <c r="H681" s="19">
        <v>2174</v>
      </c>
      <c r="I681" s="88">
        <f>H681+G681+F681+E681+D681+C681+B681</f>
        <v>9536</v>
      </c>
      <c r="J681" s="19">
        <v>1732</v>
      </c>
      <c r="K681" s="19">
        <v>0</v>
      </c>
      <c r="L681" s="19">
        <v>1895</v>
      </c>
      <c r="M681" s="19">
        <v>2174</v>
      </c>
      <c r="N681" s="19">
        <v>1670</v>
      </c>
      <c r="O681" s="19">
        <v>2022</v>
      </c>
      <c r="P681" s="19">
        <v>2186</v>
      </c>
      <c r="Q681" s="19">
        <f>P681+O681+N681+M681+L681+K681+J681</f>
        <v>11679</v>
      </c>
    </row>
    <row r="682" spans="1:17" x14ac:dyDescent="0.35">
      <c r="A682" s="58" t="s">
        <v>119</v>
      </c>
      <c r="B682" s="58">
        <f>B681+B680+B679+B678+B677</f>
        <v>1335</v>
      </c>
      <c r="C682" s="58">
        <f t="shared" ref="C682:I682" si="262">C681+C680+C679+C678+C677</f>
        <v>1635</v>
      </c>
      <c r="D682" s="58">
        <f t="shared" si="262"/>
        <v>1908</v>
      </c>
      <c r="E682" s="58">
        <f t="shared" si="262"/>
        <v>2639</v>
      </c>
      <c r="F682" s="58">
        <f t="shared" si="262"/>
        <v>2778</v>
      </c>
      <c r="G682" s="58">
        <f t="shared" si="262"/>
        <v>2679</v>
      </c>
      <c r="H682" s="58">
        <f>H681+H680+H679+H678+H677</f>
        <v>3071</v>
      </c>
      <c r="I682" s="58">
        <f t="shared" si="262"/>
        <v>16045</v>
      </c>
      <c r="J682" s="58">
        <f t="shared" ref="J682:P682" si="263">J681+J680+J679+J678+J677</f>
        <v>2133</v>
      </c>
      <c r="K682" s="58">
        <f t="shared" si="263"/>
        <v>345</v>
      </c>
      <c r="L682" s="58">
        <f t="shared" si="263"/>
        <v>2304</v>
      </c>
      <c r="M682" s="58">
        <f t="shared" si="263"/>
        <v>2503</v>
      </c>
      <c r="N682" s="58">
        <f t="shared" si="263"/>
        <v>2148</v>
      </c>
      <c r="O682" s="58">
        <f t="shared" si="263"/>
        <v>2539</v>
      </c>
      <c r="P682" s="58">
        <f t="shared" si="263"/>
        <v>2826</v>
      </c>
      <c r="Q682" s="58">
        <f>SUM(Q677:Q681)</f>
        <v>14798</v>
      </c>
    </row>
    <row r="683" spans="1:17" x14ac:dyDescent="0.35">
      <c r="A683" s="37" t="s">
        <v>122</v>
      </c>
      <c r="B683" s="84">
        <v>1467</v>
      </c>
      <c r="C683" s="84">
        <v>1372</v>
      </c>
      <c r="D683" s="19">
        <v>1116</v>
      </c>
      <c r="E683" s="84">
        <v>1280</v>
      </c>
      <c r="F683" s="84">
        <v>1130</v>
      </c>
      <c r="G683" s="19">
        <v>1172</v>
      </c>
      <c r="H683" s="19">
        <v>1691</v>
      </c>
      <c r="I683" s="88">
        <f>H683+G683+F683+E683+D683+C683+B683</f>
        <v>9228</v>
      </c>
      <c r="J683" s="61">
        <v>1495</v>
      </c>
      <c r="K683" s="61">
        <v>611</v>
      </c>
      <c r="L683" s="84">
        <v>759</v>
      </c>
      <c r="M683" s="19">
        <v>1220</v>
      </c>
      <c r="N683" s="84">
        <v>1091</v>
      </c>
      <c r="O683" s="84">
        <v>1265</v>
      </c>
      <c r="P683" s="19">
        <v>1182</v>
      </c>
      <c r="Q683" s="88">
        <f>P683+O683+N683+M683+L683+K683+J683</f>
        <v>7623</v>
      </c>
    </row>
    <row r="684" spans="1:17" x14ac:dyDescent="0.35">
      <c r="A684" s="37" t="s">
        <v>112</v>
      </c>
      <c r="B684" s="36">
        <v>0</v>
      </c>
      <c r="C684" s="36">
        <v>0</v>
      </c>
      <c r="D684" s="36">
        <v>0</v>
      </c>
      <c r="E684" s="36">
        <v>0</v>
      </c>
      <c r="F684" s="36">
        <v>0</v>
      </c>
      <c r="G684" s="36">
        <v>0</v>
      </c>
      <c r="H684" s="36">
        <v>0</v>
      </c>
      <c r="I684" s="88">
        <f>H684+G684+F684+E684+D684+C684+B684</f>
        <v>0</v>
      </c>
      <c r="J684" s="36">
        <v>0</v>
      </c>
      <c r="K684" s="36">
        <v>0</v>
      </c>
      <c r="L684" s="86">
        <v>0</v>
      </c>
      <c r="M684" s="36">
        <v>0</v>
      </c>
      <c r="N684" s="36">
        <v>0</v>
      </c>
      <c r="O684" s="23">
        <v>0</v>
      </c>
      <c r="P684" s="36">
        <v>0</v>
      </c>
      <c r="Q684" s="88">
        <f>SUM(J684:P684)</f>
        <v>0</v>
      </c>
    </row>
    <row r="685" spans="1:17" x14ac:dyDescent="0.35">
      <c r="A685" s="37" t="s">
        <v>116</v>
      </c>
      <c r="B685" s="36">
        <v>0</v>
      </c>
      <c r="C685" s="36">
        <v>0</v>
      </c>
      <c r="D685" s="36">
        <v>0</v>
      </c>
      <c r="E685" s="36">
        <v>0</v>
      </c>
      <c r="F685" s="36">
        <v>0</v>
      </c>
      <c r="G685" s="36">
        <v>0</v>
      </c>
      <c r="H685" s="36">
        <v>120</v>
      </c>
      <c r="I685" s="88">
        <f>H685+G685+F685+E685+D685+C685+B685</f>
        <v>120</v>
      </c>
      <c r="J685" s="86">
        <v>0</v>
      </c>
      <c r="K685" s="86">
        <v>0</v>
      </c>
      <c r="L685" s="86">
        <v>0</v>
      </c>
      <c r="M685" s="23">
        <v>0</v>
      </c>
      <c r="N685" s="23">
        <v>0</v>
      </c>
      <c r="O685" s="23">
        <v>0</v>
      </c>
      <c r="P685" s="23">
        <v>70</v>
      </c>
      <c r="Q685" s="88">
        <f>SUM(J685:P685)</f>
        <v>70</v>
      </c>
    </row>
    <row r="686" spans="1:17" x14ac:dyDescent="0.35">
      <c r="A686" s="37" t="s">
        <v>124</v>
      </c>
      <c r="B686" s="36">
        <v>0</v>
      </c>
      <c r="C686" s="36">
        <v>0</v>
      </c>
      <c r="D686" s="36">
        <v>0</v>
      </c>
      <c r="E686" s="36">
        <v>0</v>
      </c>
      <c r="F686" s="36">
        <v>0</v>
      </c>
      <c r="G686" s="36">
        <v>0</v>
      </c>
      <c r="H686" s="36">
        <v>120</v>
      </c>
      <c r="I686" s="88">
        <f>H686+G686+F686+E686+D686+C686+B686</f>
        <v>120</v>
      </c>
      <c r="J686" s="86">
        <v>0</v>
      </c>
      <c r="K686" s="86">
        <v>0</v>
      </c>
      <c r="L686" s="86">
        <v>0</v>
      </c>
      <c r="M686" s="23">
        <v>0</v>
      </c>
      <c r="N686" s="23">
        <v>0</v>
      </c>
      <c r="O686" s="23">
        <v>0</v>
      </c>
      <c r="P686" s="23">
        <v>87</v>
      </c>
      <c r="Q686" s="88">
        <f>SUM(J686:P686)</f>
        <v>87</v>
      </c>
    </row>
    <row r="687" spans="1:17" x14ac:dyDescent="0.35">
      <c r="A687" s="37" t="s">
        <v>1175</v>
      </c>
      <c r="B687" s="36">
        <v>0</v>
      </c>
      <c r="C687" s="36">
        <v>0</v>
      </c>
      <c r="D687" s="36">
        <v>0</v>
      </c>
      <c r="E687" s="36">
        <v>0</v>
      </c>
      <c r="F687" s="36">
        <v>0</v>
      </c>
      <c r="G687" s="36">
        <v>0</v>
      </c>
      <c r="H687" s="36">
        <v>0</v>
      </c>
      <c r="I687" s="88">
        <f>H687+G687+F687+E687+D687+C687+B687</f>
        <v>0</v>
      </c>
      <c r="J687" s="86">
        <v>0</v>
      </c>
      <c r="K687" s="86">
        <v>0</v>
      </c>
      <c r="L687" s="86">
        <v>0</v>
      </c>
      <c r="M687" s="23">
        <v>0</v>
      </c>
      <c r="N687" s="23">
        <v>0</v>
      </c>
      <c r="O687" s="23">
        <v>0</v>
      </c>
      <c r="P687" s="36">
        <v>0</v>
      </c>
      <c r="Q687" s="88">
        <f>SUM(J687:P687)</f>
        <v>0</v>
      </c>
    </row>
    <row r="688" spans="1:17" x14ac:dyDescent="0.35">
      <c r="A688" s="92" t="s">
        <v>118</v>
      </c>
      <c r="B688" s="92">
        <f>B687+B686+B685+B684+B683</f>
        <v>1467</v>
      </c>
      <c r="C688" s="92">
        <f t="shared" ref="C688:I688" si="264">C687+C686+C685+C684+C683</f>
        <v>1372</v>
      </c>
      <c r="D688" s="92">
        <f t="shared" si="264"/>
        <v>1116</v>
      </c>
      <c r="E688" s="92">
        <f t="shared" si="264"/>
        <v>1280</v>
      </c>
      <c r="F688" s="92">
        <f t="shared" si="264"/>
        <v>1130</v>
      </c>
      <c r="G688" s="92">
        <f t="shared" si="264"/>
        <v>1172</v>
      </c>
      <c r="H688" s="92">
        <f t="shared" si="264"/>
        <v>1931</v>
      </c>
      <c r="I688" s="92">
        <f t="shared" si="264"/>
        <v>9468</v>
      </c>
      <c r="J688" s="92">
        <f>SUM(J683:J687)</f>
        <v>1495</v>
      </c>
      <c r="K688" s="92">
        <f t="shared" ref="K688:P688" si="265">SUM(K683:K687)</f>
        <v>611</v>
      </c>
      <c r="L688" s="92">
        <f t="shared" si="265"/>
        <v>759</v>
      </c>
      <c r="M688" s="92">
        <f t="shared" si="265"/>
        <v>1220</v>
      </c>
      <c r="N688" s="92">
        <f t="shared" si="265"/>
        <v>1091</v>
      </c>
      <c r="O688" s="92">
        <f t="shared" si="265"/>
        <v>1265</v>
      </c>
      <c r="P688" s="92">
        <f t="shared" si="265"/>
        <v>1339</v>
      </c>
      <c r="Q688" s="92">
        <f>SUM(Q683:Q687)</f>
        <v>7780</v>
      </c>
    </row>
    <row r="689" spans="1:17" x14ac:dyDescent="0.35">
      <c r="A689" s="37" t="s">
        <v>99</v>
      </c>
      <c r="B689" s="19">
        <v>196</v>
      </c>
      <c r="C689" s="19">
        <v>234</v>
      </c>
      <c r="D689" s="23">
        <v>236</v>
      </c>
      <c r="E689" s="36">
        <v>224</v>
      </c>
      <c r="F689" s="19">
        <v>184</v>
      </c>
      <c r="G689" s="36">
        <v>225</v>
      </c>
      <c r="H689" s="36">
        <v>159</v>
      </c>
      <c r="I689" s="19">
        <f t="shared" ref="I689:I694" si="266">H689+G689+F689+E689+D689+C689+B689</f>
        <v>1458</v>
      </c>
      <c r="J689" s="42">
        <v>250</v>
      </c>
      <c r="K689" s="47">
        <v>366</v>
      </c>
      <c r="L689" s="19">
        <v>233</v>
      </c>
      <c r="M689" s="36">
        <v>176</v>
      </c>
      <c r="N689" s="19">
        <v>208</v>
      </c>
      <c r="O689" s="19">
        <v>218</v>
      </c>
      <c r="P689" s="36">
        <v>171</v>
      </c>
      <c r="Q689" s="19">
        <f>P689+O689+N689+M689+L689+K689+J689</f>
        <v>1622</v>
      </c>
    </row>
    <row r="690" spans="1:17" x14ac:dyDescent="0.35">
      <c r="A690" s="37" t="s">
        <v>7</v>
      </c>
      <c r="B690" s="19">
        <v>1237</v>
      </c>
      <c r="C690" s="19">
        <v>1669</v>
      </c>
      <c r="D690" s="19">
        <v>1673</v>
      </c>
      <c r="E690" s="19">
        <v>1601</v>
      </c>
      <c r="F690" s="19">
        <v>1222</v>
      </c>
      <c r="G690" s="86">
        <v>1954</v>
      </c>
      <c r="H690" s="86">
        <v>1856</v>
      </c>
      <c r="I690" s="19">
        <f t="shared" si="266"/>
        <v>11212</v>
      </c>
      <c r="J690" s="50">
        <v>1840</v>
      </c>
      <c r="K690" s="19">
        <v>1630</v>
      </c>
      <c r="L690" s="19">
        <v>1641</v>
      </c>
      <c r="M690" s="23">
        <v>1864</v>
      </c>
      <c r="N690" s="23">
        <v>1877</v>
      </c>
      <c r="O690" s="19">
        <v>1811</v>
      </c>
      <c r="P690" s="23">
        <v>1844</v>
      </c>
      <c r="Q690" s="19">
        <f>P690+O690+N690+M690+L690+K690+J690</f>
        <v>12507</v>
      </c>
    </row>
    <row r="691" spans="1:17" x14ac:dyDescent="0.35">
      <c r="A691" s="37" t="s">
        <v>103</v>
      </c>
      <c r="B691" s="51">
        <v>693</v>
      </c>
      <c r="C691" s="51">
        <v>647</v>
      </c>
      <c r="D691" s="51">
        <v>784</v>
      </c>
      <c r="E691" s="51">
        <v>751</v>
      </c>
      <c r="F691" s="52">
        <v>747</v>
      </c>
      <c r="G691" s="87">
        <v>817</v>
      </c>
      <c r="H691" s="87">
        <v>682</v>
      </c>
      <c r="I691" s="51">
        <f t="shared" si="266"/>
        <v>5121</v>
      </c>
      <c r="J691" s="19">
        <v>757</v>
      </c>
      <c r="K691" s="19">
        <v>401</v>
      </c>
      <c r="L691" s="86">
        <v>330</v>
      </c>
      <c r="M691" s="37">
        <v>772</v>
      </c>
      <c r="N691" s="40">
        <v>673</v>
      </c>
      <c r="O691" s="23">
        <v>497</v>
      </c>
      <c r="P691" s="36">
        <v>751</v>
      </c>
      <c r="Q691" s="51">
        <f>P691+O691+N691+M691+L691+K691+J691</f>
        <v>4181</v>
      </c>
    </row>
    <row r="692" spans="1:17" x14ac:dyDescent="0.35">
      <c r="A692" s="37" t="s">
        <v>1178</v>
      </c>
      <c r="B692" s="51">
        <v>0</v>
      </c>
      <c r="C692" s="51">
        <v>0</v>
      </c>
      <c r="D692" s="51">
        <v>0</v>
      </c>
      <c r="E692" s="51">
        <v>0</v>
      </c>
      <c r="F692" s="52">
        <v>0</v>
      </c>
      <c r="G692" s="87">
        <v>0</v>
      </c>
      <c r="H692" s="87">
        <v>0</v>
      </c>
      <c r="I692" s="51">
        <f t="shared" si="266"/>
        <v>0</v>
      </c>
      <c r="J692" s="19">
        <v>0</v>
      </c>
      <c r="K692" s="19">
        <v>0</v>
      </c>
      <c r="L692" s="86">
        <v>0</v>
      </c>
      <c r="M692" s="37">
        <v>0</v>
      </c>
      <c r="N692" s="40">
        <v>0</v>
      </c>
      <c r="O692" s="23">
        <v>0</v>
      </c>
      <c r="P692" s="36">
        <v>0</v>
      </c>
      <c r="Q692" s="19">
        <v>0</v>
      </c>
    </row>
    <row r="693" spans="1:17" x14ac:dyDescent="0.35">
      <c r="A693" s="37" t="s">
        <v>1177</v>
      </c>
      <c r="B693" s="51">
        <v>0</v>
      </c>
      <c r="C693" s="51">
        <v>0</v>
      </c>
      <c r="D693" s="51">
        <v>0</v>
      </c>
      <c r="E693" s="51">
        <v>0</v>
      </c>
      <c r="F693" s="51">
        <v>0</v>
      </c>
      <c r="G693" s="51">
        <v>0</v>
      </c>
      <c r="H693" s="87">
        <v>0</v>
      </c>
      <c r="I693" s="51">
        <f t="shared" si="266"/>
        <v>0</v>
      </c>
      <c r="J693" s="19">
        <v>0</v>
      </c>
      <c r="K693" s="19">
        <v>0</v>
      </c>
      <c r="L693" s="86">
        <v>0</v>
      </c>
      <c r="M693" s="37">
        <v>0</v>
      </c>
      <c r="N693" s="40">
        <v>0</v>
      </c>
      <c r="O693" s="23">
        <v>0</v>
      </c>
      <c r="P693" s="36">
        <v>0</v>
      </c>
      <c r="Q693" s="19">
        <f>SUM(J693:P693)</f>
        <v>0</v>
      </c>
    </row>
    <row r="694" spans="1:17" x14ac:dyDescent="0.35">
      <c r="A694" s="37" t="s">
        <v>123</v>
      </c>
      <c r="B694" s="40">
        <v>1275</v>
      </c>
      <c r="C694" s="87">
        <v>1385</v>
      </c>
      <c r="D694" s="51">
        <v>1272</v>
      </c>
      <c r="E694" s="51">
        <v>1331</v>
      </c>
      <c r="F694" s="87">
        <v>1123</v>
      </c>
      <c r="G694" s="87">
        <v>1313</v>
      </c>
      <c r="H694" s="87">
        <v>1180</v>
      </c>
      <c r="I694" s="51">
        <f t="shared" si="266"/>
        <v>8879</v>
      </c>
      <c r="J694" s="86">
        <v>1335</v>
      </c>
      <c r="K694" s="86">
        <v>1081</v>
      </c>
      <c r="L694" s="86">
        <v>1028</v>
      </c>
      <c r="M694" s="23">
        <v>1062</v>
      </c>
      <c r="N694" s="23">
        <v>975</v>
      </c>
      <c r="O694" s="23">
        <v>1228</v>
      </c>
      <c r="P694" s="23">
        <v>993</v>
      </c>
      <c r="Q694" s="19">
        <f>P694+O694+N694+M694+L694+K694+J694</f>
        <v>7702</v>
      </c>
    </row>
    <row r="695" spans="1:17" x14ac:dyDescent="0.35">
      <c r="A695" s="69" t="s">
        <v>117</v>
      </c>
      <c r="B695" s="71">
        <f>B694+B693+B692+B691+B690+B689</f>
        <v>3401</v>
      </c>
      <c r="C695" s="71">
        <f t="shared" ref="C695:H695" si="267">C694+C693+C692+C691+C690+C689</f>
        <v>3935</v>
      </c>
      <c r="D695" s="71">
        <f t="shared" si="267"/>
        <v>3965</v>
      </c>
      <c r="E695" s="71">
        <f t="shared" si="267"/>
        <v>3907</v>
      </c>
      <c r="F695" s="71">
        <f t="shared" si="267"/>
        <v>3276</v>
      </c>
      <c r="G695" s="71">
        <f t="shared" si="267"/>
        <v>4309</v>
      </c>
      <c r="H695" s="71">
        <f t="shared" si="267"/>
        <v>3877</v>
      </c>
      <c r="I695" s="71">
        <f t="shared" ref="I695:P695" si="268">I694+I693+I692+I691+I690+I689</f>
        <v>26670</v>
      </c>
      <c r="J695" s="69">
        <f t="shared" si="268"/>
        <v>4182</v>
      </c>
      <c r="K695" s="69">
        <f t="shared" si="268"/>
        <v>3478</v>
      </c>
      <c r="L695" s="69">
        <f t="shared" si="268"/>
        <v>3232</v>
      </c>
      <c r="M695" s="69">
        <f t="shared" si="268"/>
        <v>3874</v>
      </c>
      <c r="N695" s="69">
        <f t="shared" si="268"/>
        <v>3733</v>
      </c>
      <c r="O695" s="69">
        <f t="shared" si="268"/>
        <v>3754</v>
      </c>
      <c r="P695" s="69">
        <f t="shared" si="268"/>
        <v>3759</v>
      </c>
      <c r="Q695" s="71">
        <f>SUM(Q689:Q694)</f>
        <v>26012</v>
      </c>
    </row>
    <row r="696" spans="1:17" x14ac:dyDescent="0.35">
      <c r="A696" s="21"/>
      <c r="B696" s="67">
        <f t="shared" ref="B696:J696" si="269">B695+B688+B682</f>
        <v>6203</v>
      </c>
      <c r="C696" s="67">
        <f t="shared" si="269"/>
        <v>6942</v>
      </c>
      <c r="D696" s="78">
        <f t="shared" si="269"/>
        <v>6989</v>
      </c>
      <c r="E696" s="67">
        <f t="shared" si="269"/>
        <v>7826</v>
      </c>
      <c r="F696" s="67">
        <f t="shared" si="269"/>
        <v>7184</v>
      </c>
      <c r="G696" s="67">
        <f t="shared" si="269"/>
        <v>8160</v>
      </c>
      <c r="H696" s="67">
        <f t="shared" si="269"/>
        <v>8879</v>
      </c>
      <c r="I696" s="67">
        <f t="shared" si="269"/>
        <v>52183</v>
      </c>
      <c r="J696" s="21">
        <f t="shared" si="269"/>
        <v>7810</v>
      </c>
      <c r="K696" s="21">
        <f t="shared" ref="K696:P696" si="270">K695+K688+K682</f>
        <v>4434</v>
      </c>
      <c r="L696" s="21">
        <f t="shared" si="270"/>
        <v>6295</v>
      </c>
      <c r="M696" s="21">
        <f t="shared" si="270"/>
        <v>7597</v>
      </c>
      <c r="N696" s="21">
        <f t="shared" si="270"/>
        <v>6972</v>
      </c>
      <c r="O696" s="21">
        <f t="shared" si="270"/>
        <v>7558</v>
      </c>
      <c r="P696" s="21">
        <f t="shared" si="270"/>
        <v>7924</v>
      </c>
      <c r="Q696" s="67">
        <f>Q695+Q688+Q682</f>
        <v>48590</v>
      </c>
    </row>
    <row r="697" spans="1:17" x14ac:dyDescent="0.35">
      <c r="A697" s="21"/>
      <c r="B697" s="67">
        <f>production!B631</f>
        <v>6530</v>
      </c>
      <c r="C697" s="67">
        <f>production!C631</f>
        <v>7024</v>
      </c>
      <c r="D697" s="67">
        <f>production!D631</f>
        <v>7618</v>
      </c>
      <c r="E697" s="67">
        <f>production!E631</f>
        <v>8116</v>
      </c>
      <c r="F697" s="67">
        <f>production!F631</f>
        <v>7396</v>
      </c>
      <c r="G697" s="67">
        <f>production!G631</f>
        <v>9155</v>
      </c>
      <c r="H697" s="67">
        <f>production!H631</f>
        <v>9498</v>
      </c>
      <c r="I697" s="67">
        <f>production!I631</f>
        <v>55337</v>
      </c>
      <c r="J697" s="67">
        <f>production!J631</f>
        <v>8076</v>
      </c>
      <c r="K697" s="67">
        <f>production!K631</f>
        <v>4257</v>
      </c>
      <c r="L697" s="67">
        <f>production!L631</f>
        <v>6811</v>
      </c>
      <c r="M697" s="67">
        <f>production!M631</f>
        <v>7827</v>
      </c>
      <c r="N697" s="67">
        <f>production!N631</f>
        <v>7362</v>
      </c>
      <c r="O697" s="67">
        <f>production!O631</f>
        <v>7619</v>
      </c>
      <c r="P697" s="67">
        <f>production!P631</f>
        <v>8457</v>
      </c>
      <c r="Q697" s="67">
        <f>production!Q631</f>
        <v>50409</v>
      </c>
    </row>
    <row r="698" spans="1:17" x14ac:dyDescent="0.35">
      <c r="A698" s="21"/>
      <c r="B698" s="21">
        <f t="shared" ref="B698:Q698" si="271">B697-B696</f>
        <v>327</v>
      </c>
      <c r="C698" s="21">
        <f t="shared" si="271"/>
        <v>82</v>
      </c>
      <c r="D698" s="21">
        <f t="shared" si="271"/>
        <v>629</v>
      </c>
      <c r="E698" s="21">
        <f t="shared" si="271"/>
        <v>290</v>
      </c>
      <c r="F698" s="21">
        <f t="shared" si="271"/>
        <v>212</v>
      </c>
      <c r="G698" s="67">
        <f t="shared" si="271"/>
        <v>995</v>
      </c>
      <c r="H698" s="21">
        <f t="shared" si="271"/>
        <v>619</v>
      </c>
      <c r="I698" s="67">
        <f t="shared" si="271"/>
        <v>3154</v>
      </c>
      <c r="J698" s="21">
        <f t="shared" si="271"/>
        <v>266</v>
      </c>
      <c r="K698" s="21">
        <f t="shared" si="271"/>
        <v>-177</v>
      </c>
      <c r="L698" s="21">
        <f t="shared" si="271"/>
        <v>516</v>
      </c>
      <c r="M698" s="21">
        <f t="shared" si="271"/>
        <v>230</v>
      </c>
      <c r="N698" s="21">
        <f t="shared" si="271"/>
        <v>390</v>
      </c>
      <c r="O698" s="21">
        <f t="shared" si="271"/>
        <v>61</v>
      </c>
      <c r="P698" s="21">
        <f t="shared" si="271"/>
        <v>533</v>
      </c>
      <c r="Q698" s="21">
        <f t="shared" si="271"/>
        <v>1819</v>
      </c>
    </row>
    <row r="700" spans="1:17" ht="15.5" x14ac:dyDescent="0.35">
      <c r="A700" s="33" t="s">
        <v>1</v>
      </c>
      <c r="B700" s="64" t="s">
        <v>469</v>
      </c>
      <c r="C700" s="64" t="s">
        <v>537</v>
      </c>
      <c r="D700" s="64" t="s">
        <v>538</v>
      </c>
      <c r="E700" s="64" t="s">
        <v>539</v>
      </c>
      <c r="F700" s="64" t="s">
        <v>540</v>
      </c>
      <c r="G700" s="64" t="s">
        <v>541</v>
      </c>
      <c r="H700" s="64" t="s">
        <v>542</v>
      </c>
      <c r="I700" s="65" t="s">
        <v>551</v>
      </c>
      <c r="J700" s="64" t="s">
        <v>543</v>
      </c>
      <c r="K700" s="64" t="s">
        <v>544</v>
      </c>
      <c r="L700" s="64" t="s">
        <v>545</v>
      </c>
      <c r="M700" s="64" t="s">
        <v>546</v>
      </c>
      <c r="N700" s="64" t="s">
        <v>547</v>
      </c>
      <c r="O700" s="64" t="s">
        <v>548</v>
      </c>
      <c r="P700" s="64" t="s">
        <v>549</v>
      </c>
      <c r="Q700" s="65" t="s">
        <v>552</v>
      </c>
    </row>
    <row r="701" spans="1:17" x14ac:dyDescent="0.35">
      <c r="A701" s="37" t="s">
        <v>2</v>
      </c>
      <c r="B701" s="19">
        <v>279</v>
      </c>
      <c r="C701" s="19">
        <v>369</v>
      </c>
      <c r="D701" s="23">
        <v>403</v>
      </c>
      <c r="E701" s="19">
        <v>116</v>
      </c>
      <c r="F701" s="19">
        <v>245</v>
      </c>
      <c r="G701" s="19">
        <v>210</v>
      </c>
      <c r="H701" s="19">
        <v>168</v>
      </c>
      <c r="I701" s="19">
        <f>H701+G701+F701+E701+D701+C701+B701</f>
        <v>1790</v>
      </c>
      <c r="J701" s="37">
        <v>226</v>
      </c>
      <c r="K701" s="19">
        <v>320</v>
      </c>
      <c r="L701" s="19">
        <v>221</v>
      </c>
      <c r="M701" s="36">
        <v>212</v>
      </c>
      <c r="N701" s="36">
        <v>352</v>
      </c>
      <c r="O701" s="19">
        <v>288</v>
      </c>
      <c r="P701" s="36">
        <v>277</v>
      </c>
      <c r="Q701" s="88">
        <f>P701+O701++N701+M701+L701+K701+J701</f>
        <v>1896</v>
      </c>
    </row>
    <row r="702" spans="1:17" x14ac:dyDescent="0.35">
      <c r="A702" s="37" t="s">
        <v>121</v>
      </c>
      <c r="B702" s="19">
        <v>0</v>
      </c>
      <c r="C702" s="19">
        <v>0</v>
      </c>
      <c r="D702" s="19">
        <v>0</v>
      </c>
      <c r="E702" s="19">
        <v>0</v>
      </c>
      <c r="F702" s="19">
        <v>0</v>
      </c>
      <c r="G702" s="36">
        <v>0</v>
      </c>
      <c r="H702" s="36">
        <v>4</v>
      </c>
      <c r="I702" s="88">
        <f>H702+G702+F702+E702+D702+C702+B702</f>
        <v>4</v>
      </c>
      <c r="J702" s="36">
        <v>0</v>
      </c>
      <c r="K702" s="19">
        <v>0</v>
      </c>
      <c r="L702" s="19">
        <v>0</v>
      </c>
      <c r="M702" s="19">
        <v>0</v>
      </c>
      <c r="N702" s="19">
        <v>0</v>
      </c>
      <c r="O702" s="19">
        <v>0</v>
      </c>
      <c r="P702" s="19">
        <v>0</v>
      </c>
      <c r="Q702" s="88">
        <f>P702+O702+N702+M702+L702+K702+J702</f>
        <v>0</v>
      </c>
    </row>
    <row r="703" spans="1:17" x14ac:dyDescent="0.35">
      <c r="A703" s="37" t="s">
        <v>100</v>
      </c>
      <c r="B703" s="19">
        <v>154</v>
      </c>
      <c r="C703" s="19">
        <v>356</v>
      </c>
      <c r="D703" s="23"/>
      <c r="E703" s="19">
        <v>159</v>
      </c>
      <c r="F703" s="19">
        <v>165</v>
      </c>
      <c r="G703" s="19">
        <v>200</v>
      </c>
      <c r="H703" s="19">
        <v>150</v>
      </c>
      <c r="I703" s="88">
        <f>H703+G703+F703+E703+D703+C703+B703</f>
        <v>1184</v>
      </c>
      <c r="J703" s="23">
        <v>290</v>
      </c>
      <c r="K703" s="37">
        <v>250</v>
      </c>
      <c r="L703" s="19">
        <v>275</v>
      </c>
      <c r="M703" s="19">
        <v>260</v>
      </c>
      <c r="N703" s="19">
        <v>180</v>
      </c>
      <c r="O703" s="19">
        <v>205</v>
      </c>
      <c r="P703" s="19">
        <v>275</v>
      </c>
      <c r="Q703" s="88">
        <f>P703+O703+N703+M703+L703+K703+J703</f>
        <v>1735</v>
      </c>
    </row>
    <row r="704" spans="1:17" x14ac:dyDescent="0.35">
      <c r="A704" s="37" t="s">
        <v>115</v>
      </c>
      <c r="B704" s="19">
        <v>0</v>
      </c>
      <c r="C704" s="19">
        <v>0</v>
      </c>
      <c r="D704" s="19">
        <v>0</v>
      </c>
      <c r="E704" s="19">
        <v>0</v>
      </c>
      <c r="F704" s="19">
        <v>0</v>
      </c>
      <c r="G704" s="19">
        <v>0</v>
      </c>
      <c r="H704" s="19">
        <v>157</v>
      </c>
      <c r="I704" s="88">
        <f>H704+G704+F704+E704+D704+C704+B704</f>
        <v>157</v>
      </c>
      <c r="J704" s="19">
        <v>0</v>
      </c>
      <c r="K704" s="19">
        <v>0</v>
      </c>
      <c r="L704" s="19">
        <v>0</v>
      </c>
      <c r="M704" s="19">
        <v>0</v>
      </c>
      <c r="N704" s="19">
        <v>0</v>
      </c>
      <c r="O704" s="19">
        <v>0</v>
      </c>
      <c r="P704" s="19">
        <v>131</v>
      </c>
      <c r="Q704" s="88">
        <f>P704+O704+N704+M704+L704+K704+J704</f>
        <v>131</v>
      </c>
    </row>
    <row r="705" spans="1:17" x14ac:dyDescent="0.35">
      <c r="A705" s="37" t="s">
        <v>125</v>
      </c>
      <c r="B705" s="19">
        <v>2204</v>
      </c>
      <c r="C705" s="19">
        <v>2388</v>
      </c>
      <c r="D705" s="23">
        <v>3032</v>
      </c>
      <c r="E705" s="19">
        <v>2040</v>
      </c>
      <c r="F705" s="19">
        <v>1213</v>
      </c>
      <c r="G705" s="19">
        <v>1617</v>
      </c>
      <c r="H705" s="19">
        <v>2066</v>
      </c>
      <c r="I705" s="88">
        <f>H705+G705+F705+E705+D705+C705+B705</f>
        <v>14560</v>
      </c>
      <c r="J705" s="19">
        <v>2231</v>
      </c>
      <c r="K705" s="19">
        <v>1857</v>
      </c>
      <c r="L705" s="19">
        <v>2718</v>
      </c>
      <c r="M705" s="19">
        <v>973</v>
      </c>
      <c r="N705" s="19">
        <v>932</v>
      </c>
      <c r="O705" s="19">
        <v>1038</v>
      </c>
      <c r="P705" s="19">
        <v>1355</v>
      </c>
      <c r="Q705" s="19">
        <f>P705+O705+N705+M705+L705+K705+J705</f>
        <v>11104</v>
      </c>
    </row>
    <row r="706" spans="1:17" x14ac:dyDescent="0.35">
      <c r="A706" s="58" t="s">
        <v>119</v>
      </c>
      <c r="B706" s="58">
        <f t="shared" ref="B706:L706" si="272">B705+B704+B703+B702+B701</f>
        <v>2637</v>
      </c>
      <c r="C706" s="58">
        <f t="shared" si="272"/>
        <v>3113</v>
      </c>
      <c r="D706" s="58">
        <f t="shared" si="272"/>
        <v>3435</v>
      </c>
      <c r="E706" s="58">
        <f t="shared" si="272"/>
        <v>2315</v>
      </c>
      <c r="F706" s="58">
        <f t="shared" si="272"/>
        <v>1623</v>
      </c>
      <c r="G706" s="58">
        <f t="shared" si="272"/>
        <v>2027</v>
      </c>
      <c r="H706" s="58">
        <f t="shared" si="272"/>
        <v>2545</v>
      </c>
      <c r="I706" s="58">
        <f t="shared" si="272"/>
        <v>17695</v>
      </c>
      <c r="J706" s="58">
        <f t="shared" si="272"/>
        <v>2747</v>
      </c>
      <c r="K706" s="58">
        <f t="shared" si="272"/>
        <v>2427</v>
      </c>
      <c r="L706" s="58">
        <f t="shared" si="272"/>
        <v>3214</v>
      </c>
      <c r="M706" s="58">
        <v>1445</v>
      </c>
      <c r="N706" s="58">
        <f>N705+N704+N703+N702+N701</f>
        <v>1464</v>
      </c>
      <c r="O706" s="58">
        <f>O705+O704+O703+O702+O701</f>
        <v>1531</v>
      </c>
      <c r="P706" s="58">
        <f>P705+P704+P703+P702+P701</f>
        <v>2038</v>
      </c>
      <c r="Q706" s="58">
        <f>SUM(Q701:Q705)</f>
        <v>14866</v>
      </c>
    </row>
    <row r="707" spans="1:17" x14ac:dyDescent="0.35">
      <c r="A707" s="37" t="s">
        <v>122</v>
      </c>
      <c r="B707" s="84">
        <v>1558</v>
      </c>
      <c r="C707" s="84">
        <v>1396</v>
      </c>
      <c r="D707" s="19">
        <v>1687</v>
      </c>
      <c r="E707" s="84">
        <v>1503</v>
      </c>
      <c r="F707" s="84">
        <v>2423</v>
      </c>
      <c r="G707" s="19">
        <v>1264</v>
      </c>
      <c r="H707" s="19">
        <v>1153</v>
      </c>
      <c r="I707" s="88">
        <f>H707+G707+F707+E707+D707+C707+B707</f>
        <v>10984</v>
      </c>
      <c r="J707" s="61">
        <v>829</v>
      </c>
      <c r="K707" s="61">
        <v>839</v>
      </c>
      <c r="L707" s="84">
        <v>1021</v>
      </c>
      <c r="M707" s="19">
        <v>1167</v>
      </c>
      <c r="N707" s="84">
        <v>1810</v>
      </c>
      <c r="O707" s="84">
        <v>1187</v>
      </c>
      <c r="P707" s="19">
        <v>1136</v>
      </c>
      <c r="Q707" s="88">
        <f>P707+O707+N707+M707+L707+K707+J707</f>
        <v>7989</v>
      </c>
    </row>
    <row r="708" spans="1:17" x14ac:dyDescent="0.35">
      <c r="A708" s="37" t="s">
        <v>112</v>
      </c>
      <c r="B708" s="36">
        <v>0</v>
      </c>
      <c r="C708" s="36">
        <v>0</v>
      </c>
      <c r="D708" s="36">
        <v>0</v>
      </c>
      <c r="E708" s="36">
        <v>0</v>
      </c>
      <c r="F708" s="36">
        <v>0</v>
      </c>
      <c r="G708" s="36">
        <v>0</v>
      </c>
      <c r="H708" s="36">
        <v>0</v>
      </c>
      <c r="I708" s="88">
        <f>H708+G708+F708+E708+D708+C708+B708</f>
        <v>0</v>
      </c>
      <c r="J708" s="36">
        <v>0</v>
      </c>
      <c r="K708" s="36">
        <v>0</v>
      </c>
      <c r="L708" s="86">
        <v>0</v>
      </c>
      <c r="M708" s="36">
        <v>0</v>
      </c>
      <c r="N708" s="36">
        <v>0</v>
      </c>
      <c r="O708" s="86">
        <v>0</v>
      </c>
      <c r="P708" s="36">
        <v>0</v>
      </c>
      <c r="Q708" s="88">
        <f>SUM(J708:P708)</f>
        <v>0</v>
      </c>
    </row>
    <row r="709" spans="1:17" x14ac:dyDescent="0.35">
      <c r="A709" s="37" t="s">
        <v>116</v>
      </c>
      <c r="B709" s="36">
        <v>0</v>
      </c>
      <c r="C709" s="36">
        <v>0</v>
      </c>
      <c r="D709" s="36">
        <v>0</v>
      </c>
      <c r="E709" s="36">
        <v>0</v>
      </c>
      <c r="F709" s="36">
        <v>0</v>
      </c>
      <c r="G709" s="36">
        <v>0</v>
      </c>
      <c r="H709" s="36">
        <v>128</v>
      </c>
      <c r="I709" s="88">
        <f>H709+G709+F709+E709+D709+C709+B709</f>
        <v>128</v>
      </c>
      <c r="J709" s="86">
        <v>0</v>
      </c>
      <c r="K709" s="86">
        <v>0</v>
      </c>
      <c r="L709" s="86">
        <v>0</v>
      </c>
      <c r="M709" s="86">
        <v>0</v>
      </c>
      <c r="N709" s="86">
        <v>0</v>
      </c>
      <c r="O709" s="86">
        <v>0</v>
      </c>
      <c r="P709" s="86">
        <v>103</v>
      </c>
      <c r="Q709" s="88">
        <f>SUM(J709:P709)</f>
        <v>103</v>
      </c>
    </row>
    <row r="710" spans="1:17" x14ac:dyDescent="0.35">
      <c r="A710" s="37" t="s">
        <v>124</v>
      </c>
      <c r="B710" s="36">
        <v>0</v>
      </c>
      <c r="C710" s="36">
        <v>0</v>
      </c>
      <c r="D710" s="36">
        <v>0</v>
      </c>
      <c r="E710" s="36">
        <v>0</v>
      </c>
      <c r="F710" s="36">
        <v>0</v>
      </c>
      <c r="G710" s="36">
        <v>0</v>
      </c>
      <c r="H710" s="36">
        <v>92</v>
      </c>
      <c r="I710" s="88">
        <f>H710+G710+F710+E710+D710+C710+B710</f>
        <v>92</v>
      </c>
      <c r="J710" s="86">
        <v>0</v>
      </c>
      <c r="K710" s="86">
        <v>0</v>
      </c>
      <c r="L710" s="86">
        <v>0</v>
      </c>
      <c r="M710" s="86">
        <v>0</v>
      </c>
      <c r="N710" s="86">
        <v>0</v>
      </c>
      <c r="O710" s="86">
        <v>0</v>
      </c>
      <c r="P710" s="86">
        <v>70</v>
      </c>
      <c r="Q710" s="88">
        <f>SUM(J710:P710)</f>
        <v>70</v>
      </c>
    </row>
    <row r="711" spans="1:17" x14ac:dyDescent="0.35">
      <c r="A711" s="37" t="s">
        <v>1175</v>
      </c>
      <c r="B711" s="36">
        <v>0</v>
      </c>
      <c r="C711" s="36">
        <v>0</v>
      </c>
      <c r="D711" s="36">
        <v>0</v>
      </c>
      <c r="E711" s="36">
        <v>0</v>
      </c>
      <c r="F711" s="36">
        <v>0</v>
      </c>
      <c r="G711" s="36">
        <v>0</v>
      </c>
      <c r="H711" s="36">
        <v>0</v>
      </c>
      <c r="I711" s="88">
        <f>H711+G711+F711+E711+D711+C711+B711</f>
        <v>0</v>
      </c>
      <c r="J711" s="86">
        <v>0</v>
      </c>
      <c r="K711" s="86">
        <v>0</v>
      </c>
      <c r="L711" s="86">
        <v>0</v>
      </c>
      <c r="M711" s="86">
        <v>0</v>
      </c>
      <c r="N711" s="86">
        <v>0</v>
      </c>
      <c r="O711" s="86">
        <v>0</v>
      </c>
      <c r="P711" s="36">
        <v>0</v>
      </c>
      <c r="Q711" s="88">
        <f>SUM(J711:P711)</f>
        <v>0</v>
      </c>
    </row>
    <row r="712" spans="1:17" x14ac:dyDescent="0.35">
      <c r="A712" s="92" t="s">
        <v>118</v>
      </c>
      <c r="B712" s="92">
        <f>B711+B710+B709+B708+B707</f>
        <v>1558</v>
      </c>
      <c r="C712" s="92">
        <f t="shared" ref="C712:I712" si="273">C711+C710+C709+C708+C707</f>
        <v>1396</v>
      </c>
      <c r="D712" s="92">
        <f t="shared" si="273"/>
        <v>1687</v>
      </c>
      <c r="E712" s="92">
        <f t="shared" si="273"/>
        <v>1503</v>
      </c>
      <c r="F712" s="92">
        <f t="shared" si="273"/>
        <v>2423</v>
      </c>
      <c r="G712" s="92">
        <f t="shared" si="273"/>
        <v>1264</v>
      </c>
      <c r="H712" s="92">
        <f t="shared" si="273"/>
        <v>1373</v>
      </c>
      <c r="I712" s="92">
        <f t="shared" si="273"/>
        <v>11204</v>
      </c>
      <c r="J712" s="92">
        <f>SUM(J707:J711)</f>
        <v>829</v>
      </c>
      <c r="K712" s="92">
        <f t="shared" ref="K712:P712" si="274">SUM(K707:K711)</f>
        <v>839</v>
      </c>
      <c r="L712" s="92">
        <f t="shared" si="274"/>
        <v>1021</v>
      </c>
      <c r="M712" s="92">
        <v>1167</v>
      </c>
      <c r="N712" s="92">
        <f t="shared" si="274"/>
        <v>1810</v>
      </c>
      <c r="O712" s="92">
        <f t="shared" si="274"/>
        <v>1187</v>
      </c>
      <c r="P712" s="92">
        <f t="shared" si="274"/>
        <v>1309</v>
      </c>
      <c r="Q712" s="92">
        <f>SUM(Q707:Q711)</f>
        <v>8162</v>
      </c>
    </row>
    <row r="713" spans="1:17" x14ac:dyDescent="0.35">
      <c r="A713" s="37" t="s">
        <v>99</v>
      </c>
      <c r="B713" s="19">
        <v>528</v>
      </c>
      <c r="C713" s="19">
        <v>530</v>
      </c>
      <c r="D713" s="23">
        <v>239</v>
      </c>
      <c r="E713" s="19">
        <v>809</v>
      </c>
      <c r="F713" s="19">
        <v>208</v>
      </c>
      <c r="G713" s="36">
        <v>177</v>
      </c>
      <c r="H713" s="36">
        <v>168</v>
      </c>
      <c r="I713" s="19">
        <f t="shared" ref="I713:I718" si="275">H713+G713+F713+E713+D713+C713+B713</f>
        <v>2659</v>
      </c>
      <c r="J713" s="42">
        <v>183</v>
      </c>
      <c r="K713" s="47">
        <v>236</v>
      </c>
      <c r="L713" s="19">
        <v>233</v>
      </c>
      <c r="M713" s="36">
        <v>464</v>
      </c>
      <c r="N713" s="19">
        <v>927</v>
      </c>
      <c r="O713" s="19">
        <v>208</v>
      </c>
      <c r="P713" s="36">
        <v>1046</v>
      </c>
      <c r="Q713" s="19">
        <f>P713+O713+N713+M713+L713+K713+J713</f>
        <v>3297</v>
      </c>
    </row>
    <row r="714" spans="1:17" x14ac:dyDescent="0.35">
      <c r="A714" s="37" t="s">
        <v>7</v>
      </c>
      <c r="B714" s="51">
        <v>1810</v>
      </c>
      <c r="C714" s="19">
        <v>1380</v>
      </c>
      <c r="D714" s="19">
        <v>1325</v>
      </c>
      <c r="E714" s="19">
        <v>1349</v>
      </c>
      <c r="F714" s="19">
        <v>1177</v>
      </c>
      <c r="G714" s="86">
        <v>1728</v>
      </c>
      <c r="H714" s="86">
        <v>1504</v>
      </c>
      <c r="I714" s="19">
        <f t="shared" si="275"/>
        <v>10273</v>
      </c>
      <c r="J714" s="50">
        <v>1859</v>
      </c>
      <c r="K714" s="19">
        <v>1721</v>
      </c>
      <c r="L714" s="19">
        <v>1865</v>
      </c>
      <c r="M714" s="86">
        <v>1249</v>
      </c>
      <c r="N714" s="23">
        <v>1154</v>
      </c>
      <c r="O714" s="19">
        <v>1085</v>
      </c>
      <c r="P714" s="86">
        <v>889</v>
      </c>
      <c r="Q714" s="19">
        <f>P714+O714+N714+M714+L714+K714+J714</f>
        <v>9822</v>
      </c>
    </row>
    <row r="715" spans="1:17" x14ac:dyDescent="0.35">
      <c r="A715" s="37" t="s">
        <v>103</v>
      </c>
      <c r="B715" s="51">
        <v>798</v>
      </c>
      <c r="C715" s="51">
        <v>743</v>
      </c>
      <c r="D715" s="51">
        <v>761</v>
      </c>
      <c r="E715" s="51">
        <v>758</v>
      </c>
      <c r="F715" s="52">
        <v>728</v>
      </c>
      <c r="G715" s="87">
        <v>768</v>
      </c>
      <c r="H715" s="87">
        <v>731</v>
      </c>
      <c r="I715" s="51">
        <f t="shared" si="275"/>
        <v>5287</v>
      </c>
      <c r="J715" s="19">
        <v>794</v>
      </c>
      <c r="K715" s="19">
        <v>744</v>
      </c>
      <c r="L715" s="86">
        <v>724</v>
      </c>
      <c r="M715" s="37">
        <v>749</v>
      </c>
      <c r="N715" s="40">
        <v>737</v>
      </c>
      <c r="O715" s="86">
        <v>768</v>
      </c>
      <c r="P715" s="36">
        <v>737</v>
      </c>
      <c r="Q715" s="51">
        <f>P715+O715+N715+M715+L715+K715+J715</f>
        <v>5253</v>
      </c>
    </row>
    <row r="716" spans="1:17" x14ac:dyDescent="0.35">
      <c r="A716" s="37" t="s">
        <v>1178</v>
      </c>
      <c r="B716" s="51">
        <v>0</v>
      </c>
      <c r="C716" s="51">
        <v>0</v>
      </c>
      <c r="D716" s="51">
        <v>0</v>
      </c>
      <c r="E716" s="51">
        <v>0</v>
      </c>
      <c r="F716" s="52">
        <v>0</v>
      </c>
      <c r="G716" s="87">
        <v>0</v>
      </c>
      <c r="H716" s="87">
        <v>0</v>
      </c>
      <c r="I716" s="51">
        <f t="shared" si="275"/>
        <v>0</v>
      </c>
      <c r="J716" s="19">
        <v>0</v>
      </c>
      <c r="K716" s="19">
        <v>0</v>
      </c>
      <c r="L716" s="86">
        <v>0</v>
      </c>
      <c r="M716" s="37">
        <v>0</v>
      </c>
      <c r="N716" s="40">
        <v>0</v>
      </c>
      <c r="O716" s="86">
        <v>0</v>
      </c>
      <c r="P716" s="36">
        <v>0</v>
      </c>
      <c r="Q716" s="19">
        <v>0</v>
      </c>
    </row>
    <row r="717" spans="1:17" x14ac:dyDescent="0.35">
      <c r="A717" s="37" t="s">
        <v>1177</v>
      </c>
      <c r="B717" s="51">
        <v>0</v>
      </c>
      <c r="C717" s="51">
        <v>0</v>
      </c>
      <c r="D717" s="51">
        <v>0</v>
      </c>
      <c r="E717" s="51">
        <v>0</v>
      </c>
      <c r="F717" s="51">
        <v>0</v>
      </c>
      <c r="G717" s="51">
        <v>0</v>
      </c>
      <c r="H717" s="87">
        <v>0</v>
      </c>
      <c r="I717" s="51">
        <f t="shared" si="275"/>
        <v>0</v>
      </c>
      <c r="J717" s="19">
        <v>0</v>
      </c>
      <c r="K717" s="19">
        <v>0</v>
      </c>
      <c r="L717" s="86">
        <v>0</v>
      </c>
      <c r="M717" s="37">
        <v>0</v>
      </c>
      <c r="N717" s="40">
        <v>0</v>
      </c>
      <c r="O717" s="86">
        <v>0</v>
      </c>
      <c r="P717" s="36">
        <v>0</v>
      </c>
      <c r="Q717" s="19">
        <f>SUM(J717:P717)</f>
        <v>0</v>
      </c>
    </row>
    <row r="718" spans="1:17" x14ac:dyDescent="0.35">
      <c r="A718" s="37" t="s">
        <v>123</v>
      </c>
      <c r="B718" s="40">
        <v>1560</v>
      </c>
      <c r="C718" s="87">
        <v>1576</v>
      </c>
      <c r="D718" s="51">
        <v>1026</v>
      </c>
      <c r="E718" s="51">
        <v>1117</v>
      </c>
      <c r="F718" s="87">
        <v>1056</v>
      </c>
      <c r="G718" s="87">
        <v>1158</v>
      </c>
      <c r="H718" s="87">
        <v>1051</v>
      </c>
      <c r="I718" s="51">
        <f t="shared" si="275"/>
        <v>8544</v>
      </c>
      <c r="J718" s="86">
        <v>1279</v>
      </c>
      <c r="K718" s="86">
        <v>978</v>
      </c>
      <c r="L718" s="86">
        <v>762</v>
      </c>
      <c r="M718" s="86">
        <v>1032</v>
      </c>
      <c r="N718" s="86">
        <v>1125</v>
      </c>
      <c r="O718" s="86">
        <v>1115</v>
      </c>
      <c r="P718" s="86">
        <v>1097</v>
      </c>
      <c r="Q718" s="19">
        <f>P718+O718+N718+M718+L718+K718+J718</f>
        <v>7388</v>
      </c>
    </row>
    <row r="719" spans="1:17" x14ac:dyDescent="0.35">
      <c r="A719" s="69" t="s">
        <v>117</v>
      </c>
      <c r="B719" s="71">
        <f>B718+B717+B716+B715+B714+B713</f>
        <v>4696</v>
      </c>
      <c r="C719" s="71">
        <f t="shared" ref="C719:H719" si="276">C718+C717+C716+C715+C714+C713</f>
        <v>4229</v>
      </c>
      <c r="D719" s="71">
        <f t="shared" si="276"/>
        <v>3351</v>
      </c>
      <c r="E719" s="71">
        <f t="shared" si="276"/>
        <v>4033</v>
      </c>
      <c r="F719" s="71">
        <f t="shared" si="276"/>
        <v>3169</v>
      </c>
      <c r="G719" s="71">
        <f t="shared" si="276"/>
        <v>3831</v>
      </c>
      <c r="H719" s="71">
        <f t="shared" si="276"/>
        <v>3454</v>
      </c>
      <c r="I719" s="71">
        <f t="shared" ref="I719:P719" si="277">I718+I717+I716+I715+I714+I713</f>
        <v>26763</v>
      </c>
      <c r="J719" s="69">
        <f t="shared" si="277"/>
        <v>4115</v>
      </c>
      <c r="K719" s="69">
        <f t="shared" si="277"/>
        <v>3679</v>
      </c>
      <c r="L719" s="69">
        <f t="shared" si="277"/>
        <v>3584</v>
      </c>
      <c r="M719" s="69">
        <f t="shared" si="277"/>
        <v>3494</v>
      </c>
      <c r="N719" s="69">
        <f t="shared" si="277"/>
        <v>3943</v>
      </c>
      <c r="O719" s="69">
        <f t="shared" si="277"/>
        <v>3176</v>
      </c>
      <c r="P719" s="69">
        <f t="shared" si="277"/>
        <v>3769</v>
      </c>
      <c r="Q719" s="71">
        <f>SUM(Q713:Q718)</f>
        <v>25760</v>
      </c>
    </row>
    <row r="720" spans="1:17" x14ac:dyDescent="0.35">
      <c r="A720" s="21"/>
      <c r="B720" s="67">
        <f t="shared" ref="B720:J720" si="278">B719+B712+B706</f>
        <v>8891</v>
      </c>
      <c r="C720" s="67">
        <f t="shared" si="278"/>
        <v>8738</v>
      </c>
      <c r="D720" s="78">
        <f t="shared" si="278"/>
        <v>8473</v>
      </c>
      <c r="E720" s="67">
        <f t="shared" si="278"/>
        <v>7851</v>
      </c>
      <c r="F720" s="67">
        <f t="shared" si="278"/>
        <v>7215</v>
      </c>
      <c r="G720" s="67">
        <f t="shared" si="278"/>
        <v>7122</v>
      </c>
      <c r="H720" s="67">
        <f t="shared" si="278"/>
        <v>7372</v>
      </c>
      <c r="I720" s="67">
        <f t="shared" si="278"/>
        <v>55662</v>
      </c>
      <c r="J720" s="21">
        <f t="shared" si="278"/>
        <v>7691</v>
      </c>
      <c r="K720" s="21">
        <f t="shared" ref="K720:P720" si="279">K719+K712+K706</f>
        <v>6945</v>
      </c>
      <c r="L720" s="21">
        <f t="shared" si="279"/>
        <v>7819</v>
      </c>
      <c r="M720" s="21">
        <f t="shared" si="279"/>
        <v>6106</v>
      </c>
      <c r="N720" s="21">
        <f t="shared" si="279"/>
        <v>7217</v>
      </c>
      <c r="O720" s="21">
        <f t="shared" si="279"/>
        <v>5894</v>
      </c>
      <c r="P720" s="21">
        <f t="shared" si="279"/>
        <v>7116</v>
      </c>
      <c r="Q720" s="67">
        <f>Q719+Q712+Q706</f>
        <v>48788</v>
      </c>
    </row>
    <row r="721" spans="1:17" x14ac:dyDescent="0.35">
      <c r="A721" s="21"/>
      <c r="B721" s="67">
        <f>production!B663</f>
        <v>2278</v>
      </c>
      <c r="C721" s="67">
        <f>production!C663</f>
        <v>2940</v>
      </c>
      <c r="D721" s="67">
        <f>production!D663</f>
        <v>2550</v>
      </c>
      <c r="E721" s="67">
        <f>production!E663</f>
        <v>3001</v>
      </c>
      <c r="F721" s="67">
        <f>production!F663</f>
        <v>3104</v>
      </c>
      <c r="G721" s="67">
        <f>production!G663</f>
        <v>2161</v>
      </c>
      <c r="H721" s="67">
        <f>production!H663</f>
        <v>2192</v>
      </c>
      <c r="I721" s="67">
        <f>SUM(B721:H721)</f>
        <v>18226</v>
      </c>
      <c r="J721" s="67">
        <f>production!J663</f>
        <v>2130</v>
      </c>
      <c r="K721" s="67">
        <f>production!K663</f>
        <v>1691</v>
      </c>
      <c r="L721" s="67">
        <f>production!L663</f>
        <v>1177</v>
      </c>
      <c r="M721" s="67">
        <f>production!M663</f>
        <v>1799</v>
      </c>
      <c r="N721" s="67">
        <f>production!N663</f>
        <v>1917</v>
      </c>
      <c r="O721" s="67">
        <f>production!O663</f>
        <v>2141</v>
      </c>
      <c r="P721" s="67">
        <f>production!P663</f>
        <v>1402</v>
      </c>
      <c r="Q721" s="67">
        <f>SUM(J721:P721)</f>
        <v>12257</v>
      </c>
    </row>
    <row r="722" spans="1:17" x14ac:dyDescent="0.35">
      <c r="A722" s="21"/>
      <c r="B722" s="21">
        <f t="shared" ref="B722:Q722" si="280">B721-B720</f>
        <v>-6613</v>
      </c>
      <c r="C722" s="21">
        <f t="shared" si="280"/>
        <v>-5798</v>
      </c>
      <c r="D722" s="21">
        <f t="shared" si="280"/>
        <v>-5923</v>
      </c>
      <c r="E722" s="21">
        <f t="shared" si="280"/>
        <v>-4850</v>
      </c>
      <c r="F722" s="21">
        <f t="shared" si="280"/>
        <v>-4111</v>
      </c>
      <c r="G722" s="67">
        <f t="shared" si="280"/>
        <v>-4961</v>
      </c>
      <c r="H722" s="21">
        <f t="shared" si="280"/>
        <v>-5180</v>
      </c>
      <c r="I722" s="67">
        <f t="shared" si="280"/>
        <v>-37436</v>
      </c>
      <c r="J722" s="21">
        <f t="shared" si="280"/>
        <v>-5561</v>
      </c>
      <c r="K722" s="21">
        <f t="shared" si="280"/>
        <v>-5254</v>
      </c>
      <c r="L722" s="21">
        <f t="shared" si="280"/>
        <v>-6642</v>
      </c>
      <c r="M722" s="21">
        <f t="shared" si="280"/>
        <v>-4307</v>
      </c>
      <c r="N722" s="21">
        <f t="shared" si="280"/>
        <v>-5300</v>
      </c>
      <c r="O722" s="21">
        <f t="shared" si="280"/>
        <v>-3753</v>
      </c>
      <c r="P722" s="21">
        <f t="shared" si="280"/>
        <v>-5714</v>
      </c>
      <c r="Q722" s="21">
        <f t="shared" si="280"/>
        <v>-36531</v>
      </c>
    </row>
    <row r="724" spans="1:17" ht="15.5" x14ac:dyDescent="0.35">
      <c r="A724" s="33" t="s">
        <v>1</v>
      </c>
      <c r="B724" s="64" t="s">
        <v>550</v>
      </c>
      <c r="C724" s="64" t="s">
        <v>563</v>
      </c>
      <c r="D724" s="64" t="s">
        <v>564</v>
      </c>
      <c r="E724" s="64" t="s">
        <v>565</v>
      </c>
      <c r="F724" s="64" t="s">
        <v>566</v>
      </c>
      <c r="G724" s="64" t="s">
        <v>567</v>
      </c>
      <c r="H724" s="64" t="s">
        <v>568</v>
      </c>
      <c r="I724" s="65" t="s">
        <v>569</v>
      </c>
      <c r="J724" s="64" t="s">
        <v>570</v>
      </c>
      <c r="K724" s="64" t="s">
        <v>571</v>
      </c>
      <c r="L724" s="64" t="s">
        <v>572</v>
      </c>
      <c r="M724" s="64" t="s">
        <v>573</v>
      </c>
      <c r="N724" s="64" t="s">
        <v>574</v>
      </c>
      <c r="O724" s="64" t="s">
        <v>575</v>
      </c>
      <c r="P724" s="64" t="s">
        <v>576</v>
      </c>
      <c r="Q724" s="65" t="s">
        <v>577</v>
      </c>
    </row>
    <row r="725" spans="1:17" x14ac:dyDescent="0.35">
      <c r="A725" s="37" t="s">
        <v>2</v>
      </c>
      <c r="B725" s="19">
        <v>306</v>
      </c>
      <c r="C725" s="19">
        <v>205</v>
      </c>
      <c r="D725" s="19">
        <v>116</v>
      </c>
      <c r="E725" s="19">
        <v>158</v>
      </c>
      <c r="F725" s="19">
        <v>375</v>
      </c>
      <c r="G725" s="19">
        <v>310</v>
      </c>
      <c r="H725" s="19">
        <v>292</v>
      </c>
      <c r="I725" s="19">
        <f>H725+G725+F725+E725+D725+C725+B725</f>
        <v>1762</v>
      </c>
      <c r="J725" s="37">
        <v>317</v>
      </c>
      <c r="K725" s="19">
        <v>182</v>
      </c>
      <c r="L725" s="19">
        <v>244</v>
      </c>
      <c r="M725" s="36">
        <v>238</v>
      </c>
      <c r="N725" s="36">
        <v>320</v>
      </c>
      <c r="O725" s="19">
        <v>358</v>
      </c>
      <c r="P725" s="36">
        <v>240</v>
      </c>
      <c r="Q725" s="88">
        <f>P725+O725++N725+M725+L725+K725+J725</f>
        <v>1899</v>
      </c>
    </row>
    <row r="726" spans="1:17" x14ac:dyDescent="0.35">
      <c r="A726" s="37" t="s">
        <v>121</v>
      </c>
      <c r="B726" s="19">
        <v>0</v>
      </c>
      <c r="C726" s="19">
        <v>0</v>
      </c>
      <c r="D726" s="19">
        <v>0</v>
      </c>
      <c r="E726" s="19">
        <v>0</v>
      </c>
      <c r="F726" s="19">
        <v>0</v>
      </c>
      <c r="G726" s="36">
        <v>17</v>
      </c>
      <c r="H726" s="36">
        <v>0</v>
      </c>
      <c r="I726" s="88">
        <f>H726+G726+F726+E726+D726+C726+B726</f>
        <v>17</v>
      </c>
      <c r="J726" s="36">
        <v>0</v>
      </c>
      <c r="K726" s="19">
        <v>0</v>
      </c>
      <c r="L726" s="19">
        <v>0</v>
      </c>
      <c r="M726" s="19">
        <v>0</v>
      </c>
      <c r="N726" s="19">
        <v>0</v>
      </c>
      <c r="O726" s="19">
        <v>0</v>
      </c>
      <c r="P726" s="19">
        <v>0</v>
      </c>
      <c r="Q726" s="88">
        <f>P726+O726+N726+M726+L726+K726+J726</f>
        <v>0</v>
      </c>
    </row>
    <row r="727" spans="1:17" x14ac:dyDescent="0.35">
      <c r="A727" s="37" t="s">
        <v>100</v>
      </c>
      <c r="B727" s="19">
        <v>245</v>
      </c>
      <c r="C727" s="19">
        <v>250</v>
      </c>
      <c r="D727" s="19">
        <v>207</v>
      </c>
      <c r="E727" s="19">
        <v>315</v>
      </c>
      <c r="F727" s="19">
        <v>150</v>
      </c>
      <c r="G727" s="19">
        <v>250</v>
      </c>
      <c r="H727" s="19">
        <v>315</v>
      </c>
      <c r="I727" s="88">
        <f>H727+G727+F727+E727+D727+C727+B727</f>
        <v>1732</v>
      </c>
      <c r="J727" s="23">
        <v>240</v>
      </c>
      <c r="K727" s="37">
        <v>130</v>
      </c>
      <c r="L727" s="19">
        <v>220</v>
      </c>
      <c r="M727" s="19">
        <v>220</v>
      </c>
      <c r="N727" s="19">
        <v>200</v>
      </c>
      <c r="O727" s="19">
        <v>250</v>
      </c>
      <c r="P727" s="19">
        <v>150</v>
      </c>
      <c r="Q727" s="88">
        <f>P727+O727+N727+M727+L727+K727+J727</f>
        <v>1410</v>
      </c>
    </row>
    <row r="728" spans="1:17" x14ac:dyDescent="0.35">
      <c r="A728" s="37" t="s">
        <v>115</v>
      </c>
      <c r="B728" s="19">
        <v>0</v>
      </c>
      <c r="C728" s="19">
        <v>0</v>
      </c>
      <c r="D728" s="19">
        <v>0</v>
      </c>
      <c r="E728" s="19">
        <v>0</v>
      </c>
      <c r="F728" s="19">
        <v>0</v>
      </c>
      <c r="G728" s="19">
        <v>0</v>
      </c>
      <c r="H728" s="19">
        <v>173</v>
      </c>
      <c r="I728" s="88">
        <f>H728+G728+F728+E728+D728+C728+B728</f>
        <v>173</v>
      </c>
      <c r="J728" s="19">
        <v>0</v>
      </c>
      <c r="K728" s="19">
        <v>0</v>
      </c>
      <c r="L728" s="19">
        <v>0</v>
      </c>
      <c r="M728" s="19">
        <v>0</v>
      </c>
      <c r="N728" s="19">
        <v>0</v>
      </c>
      <c r="O728" s="19">
        <v>0</v>
      </c>
      <c r="P728" s="19">
        <v>97</v>
      </c>
      <c r="Q728" s="88">
        <f>P728+O728</f>
        <v>97</v>
      </c>
    </row>
    <row r="729" spans="1:17" x14ac:dyDescent="0.35">
      <c r="A729" s="37" t="s">
        <v>125</v>
      </c>
      <c r="B729" s="19">
        <v>3405</v>
      </c>
      <c r="C729" s="19">
        <v>2592</v>
      </c>
      <c r="D729" s="19">
        <v>852</v>
      </c>
      <c r="E729" s="19">
        <v>2699</v>
      </c>
      <c r="F729" s="19">
        <v>2940</v>
      </c>
      <c r="G729" s="19">
        <v>1762</v>
      </c>
      <c r="H729" s="19">
        <v>2689</v>
      </c>
      <c r="I729" s="88">
        <f>H729+G729+F729+E729+D729+C729+B729</f>
        <v>16939</v>
      </c>
      <c r="J729" s="19">
        <v>2986</v>
      </c>
      <c r="K729" s="19">
        <v>1519</v>
      </c>
      <c r="L729" s="19">
        <v>887</v>
      </c>
      <c r="M729" s="19">
        <v>2272</v>
      </c>
      <c r="N729" s="19">
        <v>2510</v>
      </c>
      <c r="O729" s="19">
        <v>1670</v>
      </c>
      <c r="P729" s="19">
        <v>1561</v>
      </c>
      <c r="Q729" s="19">
        <f>P729+O729+N729+M729+L729+K729+J729</f>
        <v>13405</v>
      </c>
    </row>
    <row r="730" spans="1:17" x14ac:dyDescent="0.35">
      <c r="A730" s="58" t="s">
        <v>119</v>
      </c>
      <c r="B730" s="58">
        <f>B729+B728+B727+B726+B725</f>
        <v>3956</v>
      </c>
      <c r="C730" s="58">
        <f t="shared" ref="C730:I730" si="281">C729+C728+C727+C726+C725</f>
        <v>3047</v>
      </c>
      <c r="D730" s="58">
        <f t="shared" si="281"/>
        <v>1175</v>
      </c>
      <c r="E730" s="58">
        <f t="shared" si="281"/>
        <v>3172</v>
      </c>
      <c r="F730" s="58">
        <f t="shared" si="281"/>
        <v>3465</v>
      </c>
      <c r="G730" s="58">
        <f t="shared" si="281"/>
        <v>2339</v>
      </c>
      <c r="H730" s="58">
        <f t="shared" si="281"/>
        <v>3469</v>
      </c>
      <c r="I730" s="58">
        <f t="shared" si="281"/>
        <v>20623</v>
      </c>
      <c r="J730" s="58">
        <f t="shared" ref="J730:P730" si="282">J729+J728+J727+J726+J725</f>
        <v>3543</v>
      </c>
      <c r="K730" s="58">
        <f t="shared" si="282"/>
        <v>1831</v>
      </c>
      <c r="L730" s="58">
        <f t="shared" si="282"/>
        <v>1351</v>
      </c>
      <c r="M730" s="58">
        <f t="shared" si="282"/>
        <v>2730</v>
      </c>
      <c r="N730" s="58">
        <f t="shared" si="282"/>
        <v>3030</v>
      </c>
      <c r="O730" s="58">
        <f t="shared" si="282"/>
        <v>2278</v>
      </c>
      <c r="P730" s="58">
        <f t="shared" si="282"/>
        <v>2048</v>
      </c>
      <c r="Q730" s="58">
        <f>SUM(Q725:Q729)</f>
        <v>16811</v>
      </c>
    </row>
    <row r="731" spans="1:17" x14ac:dyDescent="0.35">
      <c r="A731" s="37" t="s">
        <v>122</v>
      </c>
      <c r="B731" s="84">
        <v>1465</v>
      </c>
      <c r="C731" s="84">
        <v>1316</v>
      </c>
      <c r="D731" s="19">
        <v>1526</v>
      </c>
      <c r="E731" s="84">
        <v>1537</v>
      </c>
      <c r="F731" s="84">
        <v>1530</v>
      </c>
      <c r="G731" s="19">
        <v>2161</v>
      </c>
      <c r="H731" s="19">
        <v>1248</v>
      </c>
      <c r="I731" s="88">
        <f>H731+G731+F731+E731+D731+C731+B731</f>
        <v>10783</v>
      </c>
      <c r="J731" s="61">
        <v>1321</v>
      </c>
      <c r="K731" s="61">
        <v>845</v>
      </c>
      <c r="L731" s="84">
        <v>942</v>
      </c>
      <c r="M731" s="19">
        <v>954</v>
      </c>
      <c r="N731" s="84">
        <v>1206</v>
      </c>
      <c r="O731" s="84">
        <v>1073</v>
      </c>
      <c r="P731" s="19">
        <v>706</v>
      </c>
      <c r="Q731" s="88">
        <f>P731+O731+N731+M731+L731+K731+J731</f>
        <v>7047</v>
      </c>
    </row>
    <row r="732" spans="1:17" x14ac:dyDescent="0.35">
      <c r="A732" s="37" t="s">
        <v>112</v>
      </c>
      <c r="B732" s="36">
        <v>0</v>
      </c>
      <c r="C732" s="36">
        <v>0</v>
      </c>
      <c r="D732" s="36">
        <v>0</v>
      </c>
      <c r="E732" s="36">
        <v>0</v>
      </c>
      <c r="F732" s="36">
        <v>0</v>
      </c>
      <c r="G732" s="36">
        <v>0</v>
      </c>
      <c r="H732" s="36">
        <v>0</v>
      </c>
      <c r="I732" s="88">
        <f>H732+G732+F732+E732+D732+C732+B732</f>
        <v>0</v>
      </c>
      <c r="J732" s="36">
        <v>0</v>
      </c>
      <c r="K732" s="36">
        <v>0</v>
      </c>
      <c r="L732" s="86">
        <v>0</v>
      </c>
      <c r="M732" s="36">
        <v>0</v>
      </c>
      <c r="N732" s="36">
        <v>0</v>
      </c>
      <c r="O732" s="86">
        <v>0</v>
      </c>
      <c r="P732" s="36">
        <v>0</v>
      </c>
      <c r="Q732" s="88">
        <f>SUM(J732:P732)</f>
        <v>0</v>
      </c>
    </row>
    <row r="733" spans="1:17" x14ac:dyDescent="0.35">
      <c r="A733" s="37" t="s">
        <v>116</v>
      </c>
      <c r="B733" s="36">
        <v>0</v>
      </c>
      <c r="C733" s="36">
        <v>0</v>
      </c>
      <c r="D733" s="36">
        <v>0</v>
      </c>
      <c r="E733" s="36">
        <v>0</v>
      </c>
      <c r="F733" s="36">
        <v>0</v>
      </c>
      <c r="G733" s="36">
        <v>0</v>
      </c>
      <c r="H733" s="36">
        <v>106</v>
      </c>
      <c r="I733" s="88">
        <f>H733+G733+F733+E733+D733+C733+B733</f>
        <v>106</v>
      </c>
      <c r="J733" s="86">
        <v>0</v>
      </c>
      <c r="K733" s="86">
        <v>0</v>
      </c>
      <c r="L733" s="86">
        <v>0</v>
      </c>
      <c r="M733" s="86">
        <v>0</v>
      </c>
      <c r="N733" s="86">
        <v>0</v>
      </c>
      <c r="O733" s="86">
        <v>0</v>
      </c>
      <c r="P733" s="86">
        <v>107</v>
      </c>
      <c r="Q733" s="88">
        <f>SUM(J733:P733)</f>
        <v>107</v>
      </c>
    </row>
    <row r="734" spans="1:17" x14ac:dyDescent="0.35">
      <c r="A734" s="37" t="s">
        <v>124</v>
      </c>
      <c r="B734" s="36">
        <v>0</v>
      </c>
      <c r="C734" s="36">
        <v>0</v>
      </c>
      <c r="D734" s="36">
        <v>0</v>
      </c>
      <c r="E734" s="36">
        <v>0</v>
      </c>
      <c r="F734" s="36">
        <v>0</v>
      </c>
      <c r="G734" s="36">
        <v>0</v>
      </c>
      <c r="H734" s="36">
        <v>130</v>
      </c>
      <c r="I734" s="88">
        <f>H734+G734+F734+E734+D734+C734+B734</f>
        <v>130</v>
      </c>
      <c r="J734" s="86">
        <v>0</v>
      </c>
      <c r="K734" s="86">
        <v>0</v>
      </c>
      <c r="L734" s="86">
        <v>0</v>
      </c>
      <c r="M734" s="86">
        <v>0</v>
      </c>
      <c r="N734" s="86">
        <v>0</v>
      </c>
      <c r="O734" s="86">
        <v>0</v>
      </c>
      <c r="P734" s="86">
        <v>56</v>
      </c>
      <c r="Q734" s="88">
        <f>SUM(J734:P734)</f>
        <v>56</v>
      </c>
    </row>
    <row r="735" spans="1:17" x14ac:dyDescent="0.35">
      <c r="A735" s="37" t="s">
        <v>1175</v>
      </c>
      <c r="B735" s="36">
        <v>0</v>
      </c>
      <c r="C735" s="36">
        <v>0</v>
      </c>
      <c r="D735" s="36">
        <v>0</v>
      </c>
      <c r="E735" s="36">
        <v>0</v>
      </c>
      <c r="F735" s="36">
        <v>0</v>
      </c>
      <c r="G735" s="36">
        <v>0</v>
      </c>
      <c r="H735" s="36">
        <v>0</v>
      </c>
      <c r="I735" s="88">
        <f>H735+G735+F735+E735+D735+C735+B735</f>
        <v>0</v>
      </c>
      <c r="J735" s="86">
        <v>0</v>
      </c>
      <c r="K735" s="86">
        <v>0</v>
      </c>
      <c r="L735" s="86">
        <v>0</v>
      </c>
      <c r="M735" s="86">
        <v>0</v>
      </c>
      <c r="N735" s="86">
        <v>0</v>
      </c>
      <c r="O735" s="86">
        <v>0</v>
      </c>
      <c r="P735" s="36">
        <v>0</v>
      </c>
      <c r="Q735" s="88">
        <f>SUM(J735:P735)</f>
        <v>0</v>
      </c>
    </row>
    <row r="736" spans="1:17" x14ac:dyDescent="0.35">
      <c r="A736" s="92" t="s">
        <v>118</v>
      </c>
      <c r="B736" s="92">
        <f>B735+B734+B733+B732+B731</f>
        <v>1465</v>
      </c>
      <c r="C736" s="92">
        <f t="shared" ref="C736:I736" si="283">C735+C734+C733+C732+C731</f>
        <v>1316</v>
      </c>
      <c r="D736" s="92">
        <f t="shared" si="283"/>
        <v>1526</v>
      </c>
      <c r="E736" s="92">
        <f t="shared" si="283"/>
        <v>1537</v>
      </c>
      <c r="F736" s="92">
        <f t="shared" si="283"/>
        <v>1530</v>
      </c>
      <c r="G736" s="92">
        <f t="shared" si="283"/>
        <v>2161</v>
      </c>
      <c r="H736" s="92">
        <f t="shared" si="283"/>
        <v>1484</v>
      </c>
      <c r="I736" s="92">
        <f t="shared" si="283"/>
        <v>11019</v>
      </c>
      <c r="J736" s="92">
        <f>SUM(J731:J735)</f>
        <v>1321</v>
      </c>
      <c r="K736" s="92">
        <f t="shared" ref="K736:P736" si="284">SUM(K731:K735)</f>
        <v>845</v>
      </c>
      <c r="L736" s="92">
        <f t="shared" si="284"/>
        <v>942</v>
      </c>
      <c r="M736" s="92">
        <f t="shared" si="284"/>
        <v>954</v>
      </c>
      <c r="N736" s="92">
        <f t="shared" si="284"/>
        <v>1206</v>
      </c>
      <c r="O736" s="92">
        <f t="shared" si="284"/>
        <v>1073</v>
      </c>
      <c r="P736" s="92">
        <f t="shared" si="284"/>
        <v>869</v>
      </c>
      <c r="Q736" s="92">
        <f>SUM(Q731:Q735)</f>
        <v>7210</v>
      </c>
    </row>
    <row r="737" spans="1:17" x14ac:dyDescent="0.35">
      <c r="A737" s="37" t="s">
        <v>99</v>
      </c>
      <c r="B737" s="19">
        <v>236</v>
      </c>
      <c r="C737" s="19">
        <v>180</v>
      </c>
      <c r="D737" s="23">
        <v>280</v>
      </c>
      <c r="E737" s="36">
        <v>988</v>
      </c>
      <c r="F737" s="19">
        <v>197</v>
      </c>
      <c r="G737" s="36">
        <v>195</v>
      </c>
      <c r="H737" s="36">
        <v>218</v>
      </c>
      <c r="I737" s="19">
        <f t="shared" ref="I737:I742" si="285">H737+G737+F737+E737+D737+C737+B737</f>
        <v>2294</v>
      </c>
      <c r="J737" s="42">
        <v>137</v>
      </c>
      <c r="K737" s="47">
        <v>228</v>
      </c>
      <c r="L737" s="19">
        <v>259</v>
      </c>
      <c r="M737" s="36">
        <v>169</v>
      </c>
      <c r="N737" s="19">
        <v>197</v>
      </c>
      <c r="O737" s="19">
        <v>210</v>
      </c>
      <c r="P737" s="36">
        <v>452</v>
      </c>
      <c r="Q737" s="19">
        <f>P737+O737+N737+M737+L737+K737+J737</f>
        <v>1652</v>
      </c>
    </row>
    <row r="738" spans="1:17" x14ac:dyDescent="0.35">
      <c r="A738" s="37" t="s">
        <v>7</v>
      </c>
      <c r="B738" s="19">
        <v>695</v>
      </c>
      <c r="C738" s="19">
        <v>987</v>
      </c>
      <c r="D738" s="19">
        <v>1246</v>
      </c>
      <c r="E738" s="19">
        <v>1181</v>
      </c>
      <c r="F738" s="19">
        <v>1646</v>
      </c>
      <c r="G738" s="86">
        <v>1247</v>
      </c>
      <c r="H738" s="86">
        <v>1922</v>
      </c>
      <c r="I738" s="19">
        <f t="shared" si="285"/>
        <v>8924</v>
      </c>
      <c r="J738" s="50">
        <v>1801</v>
      </c>
      <c r="K738" s="19">
        <v>1276</v>
      </c>
      <c r="L738" s="19">
        <v>1353</v>
      </c>
      <c r="M738" s="86">
        <v>1770</v>
      </c>
      <c r="N738" s="23">
        <v>1923</v>
      </c>
      <c r="O738" s="19">
        <v>1402</v>
      </c>
      <c r="P738" s="86">
        <v>1991</v>
      </c>
      <c r="Q738" s="19">
        <f>P738+O738+N738+M738+L738+K738+J738</f>
        <v>11516</v>
      </c>
    </row>
    <row r="739" spans="1:17" x14ac:dyDescent="0.35">
      <c r="A739" s="37" t="s">
        <v>103</v>
      </c>
      <c r="B739" s="51">
        <v>635</v>
      </c>
      <c r="C739" s="51">
        <v>755</v>
      </c>
      <c r="D739" s="51">
        <v>738</v>
      </c>
      <c r="E739" s="51">
        <v>740</v>
      </c>
      <c r="F739" s="52">
        <v>762</v>
      </c>
      <c r="G739" s="87">
        <v>762</v>
      </c>
      <c r="H739" s="87">
        <v>800</v>
      </c>
      <c r="I739" s="51">
        <f t="shared" si="285"/>
        <v>5192</v>
      </c>
      <c r="J739" s="19">
        <v>662</v>
      </c>
      <c r="K739" s="19">
        <v>111</v>
      </c>
      <c r="L739" s="86">
        <v>659</v>
      </c>
      <c r="M739" s="37">
        <v>744</v>
      </c>
      <c r="N739" s="40">
        <v>734</v>
      </c>
      <c r="O739" s="86">
        <v>766</v>
      </c>
      <c r="P739" s="36">
        <v>663</v>
      </c>
      <c r="Q739" s="51">
        <f>P739+O739+N739+M739+L739+K739+J739</f>
        <v>4339</v>
      </c>
    </row>
    <row r="740" spans="1:17" x14ac:dyDescent="0.35">
      <c r="A740" s="37" t="s">
        <v>1178</v>
      </c>
      <c r="B740" s="51">
        <v>0</v>
      </c>
      <c r="C740" s="51">
        <v>0</v>
      </c>
      <c r="D740" s="51">
        <v>0</v>
      </c>
      <c r="E740" s="51">
        <v>0</v>
      </c>
      <c r="F740" s="52">
        <v>0</v>
      </c>
      <c r="G740" s="87">
        <v>0</v>
      </c>
      <c r="H740" s="87">
        <v>0</v>
      </c>
      <c r="I740" s="51">
        <f t="shared" si="285"/>
        <v>0</v>
      </c>
      <c r="J740" s="19">
        <v>0</v>
      </c>
      <c r="K740" s="19">
        <v>0</v>
      </c>
      <c r="L740" s="86">
        <v>0</v>
      </c>
      <c r="M740" s="37">
        <v>0</v>
      </c>
      <c r="N740" s="40">
        <v>0</v>
      </c>
      <c r="O740" s="86">
        <v>0</v>
      </c>
      <c r="P740" s="36">
        <v>0</v>
      </c>
      <c r="Q740" s="19">
        <v>0</v>
      </c>
    </row>
    <row r="741" spans="1:17" x14ac:dyDescent="0.35">
      <c r="A741" s="37" t="s">
        <v>1177</v>
      </c>
      <c r="B741" s="51">
        <v>0</v>
      </c>
      <c r="C741" s="51">
        <v>0</v>
      </c>
      <c r="D741" s="51">
        <v>0</v>
      </c>
      <c r="E741" s="51">
        <v>0</v>
      </c>
      <c r="F741" s="51">
        <v>0</v>
      </c>
      <c r="G741" s="51">
        <v>0</v>
      </c>
      <c r="H741" s="87">
        <v>0</v>
      </c>
      <c r="I741" s="51">
        <f t="shared" si="285"/>
        <v>0</v>
      </c>
      <c r="J741" s="19">
        <v>0</v>
      </c>
      <c r="K741" s="19">
        <v>0</v>
      </c>
      <c r="L741" s="86">
        <v>0</v>
      </c>
      <c r="M741" s="37">
        <v>0</v>
      </c>
      <c r="N741" s="40">
        <v>0</v>
      </c>
      <c r="O741" s="86">
        <v>0</v>
      </c>
      <c r="P741" s="36">
        <v>0</v>
      </c>
      <c r="Q741" s="19">
        <f>SUM(J741:P741)</f>
        <v>0</v>
      </c>
    </row>
    <row r="742" spans="1:17" x14ac:dyDescent="0.35">
      <c r="A742" s="37" t="s">
        <v>123</v>
      </c>
      <c r="B742" s="40">
        <v>1287</v>
      </c>
      <c r="C742" s="87">
        <v>1394</v>
      </c>
      <c r="D742" s="51">
        <v>1312</v>
      </c>
      <c r="E742" s="51">
        <v>1524</v>
      </c>
      <c r="F742" s="87">
        <v>1164</v>
      </c>
      <c r="G742" s="87">
        <v>1148</v>
      </c>
      <c r="H742" s="87">
        <v>1253</v>
      </c>
      <c r="I742" s="51">
        <f t="shared" si="285"/>
        <v>9082</v>
      </c>
      <c r="J742" s="86">
        <v>993</v>
      </c>
      <c r="K742" s="86">
        <v>1089</v>
      </c>
      <c r="L742" s="86">
        <v>893</v>
      </c>
      <c r="M742" s="86">
        <v>957</v>
      </c>
      <c r="N742" s="86">
        <v>1039</v>
      </c>
      <c r="O742" s="86">
        <v>868</v>
      </c>
      <c r="P742" s="86">
        <v>957</v>
      </c>
      <c r="Q742" s="19">
        <f>P742+O742+N742+M742+L742+K742+J742</f>
        <v>6796</v>
      </c>
    </row>
    <row r="743" spans="1:17" x14ac:dyDescent="0.35">
      <c r="A743" s="69" t="s">
        <v>117</v>
      </c>
      <c r="B743" s="71">
        <f>B742+B741+B740+B739+B738+B737</f>
        <v>2853</v>
      </c>
      <c r="C743" s="71">
        <f>C742+C741+C740+C739+C738+C737</f>
        <v>3316</v>
      </c>
      <c r="D743" s="71">
        <f t="shared" ref="D743:I743" si="286">D742+D741+D740+D739+D738+D737</f>
        <v>3576</v>
      </c>
      <c r="E743" s="71">
        <f t="shared" si="286"/>
        <v>4433</v>
      </c>
      <c r="F743" s="71">
        <f t="shared" si="286"/>
        <v>3769</v>
      </c>
      <c r="G743" s="71">
        <f t="shared" si="286"/>
        <v>3352</v>
      </c>
      <c r="H743" s="71">
        <f t="shared" si="286"/>
        <v>4193</v>
      </c>
      <c r="I743" s="71">
        <f t="shared" si="286"/>
        <v>25492</v>
      </c>
      <c r="J743" s="69">
        <f t="shared" ref="J743:P743" si="287">J742+J741+J740+J739+J738+J737</f>
        <v>3593</v>
      </c>
      <c r="K743" s="69">
        <f t="shared" si="287"/>
        <v>2704</v>
      </c>
      <c r="L743" s="69">
        <f t="shared" si="287"/>
        <v>3164</v>
      </c>
      <c r="M743" s="69">
        <f t="shared" si="287"/>
        <v>3640</v>
      </c>
      <c r="N743" s="69">
        <f t="shared" si="287"/>
        <v>3893</v>
      </c>
      <c r="O743" s="69">
        <f t="shared" si="287"/>
        <v>3246</v>
      </c>
      <c r="P743" s="69">
        <f t="shared" si="287"/>
        <v>4063</v>
      </c>
      <c r="Q743" s="71">
        <f>SUM(Q737:Q742)</f>
        <v>24303</v>
      </c>
    </row>
    <row r="744" spans="1:17" x14ac:dyDescent="0.35">
      <c r="A744" s="21"/>
      <c r="B744" s="67">
        <f>B743+B736+B730</f>
        <v>8274</v>
      </c>
      <c r="C744" s="67">
        <f>C743+C736+C730</f>
        <v>7679</v>
      </c>
      <c r="D744" s="78">
        <f t="shared" ref="D744:J744" si="288">D743+D736+D730</f>
        <v>6277</v>
      </c>
      <c r="E744" s="67">
        <f t="shared" si="288"/>
        <v>9142</v>
      </c>
      <c r="F744" s="67">
        <f t="shared" si="288"/>
        <v>8764</v>
      </c>
      <c r="G744" s="67">
        <f t="shared" si="288"/>
        <v>7852</v>
      </c>
      <c r="H744" s="67">
        <f t="shared" si="288"/>
        <v>9146</v>
      </c>
      <c r="I744" s="67">
        <f t="shared" si="288"/>
        <v>57134</v>
      </c>
      <c r="J744" s="21">
        <f t="shared" si="288"/>
        <v>8457</v>
      </c>
      <c r="K744" s="21">
        <f t="shared" ref="K744:P744" si="289">K743+K736+K730</f>
        <v>5380</v>
      </c>
      <c r="L744" s="21">
        <f t="shared" si="289"/>
        <v>5457</v>
      </c>
      <c r="M744" s="21">
        <f t="shared" si="289"/>
        <v>7324</v>
      </c>
      <c r="N744" s="21">
        <f t="shared" si="289"/>
        <v>8129</v>
      </c>
      <c r="O744" s="21">
        <f t="shared" si="289"/>
        <v>6597</v>
      </c>
      <c r="P744" s="21">
        <f t="shared" si="289"/>
        <v>6980</v>
      </c>
      <c r="Q744" s="67">
        <f>Q743+Q736+Q730</f>
        <v>48324</v>
      </c>
    </row>
    <row r="745" spans="1:17" x14ac:dyDescent="0.35">
      <c r="A745" s="21"/>
      <c r="B745" s="67">
        <f>production!B681</f>
        <v>290</v>
      </c>
      <c r="C745" s="67">
        <f>production!C681</f>
        <v>195</v>
      </c>
      <c r="D745" s="67">
        <f>production!D681</f>
        <v>300</v>
      </c>
      <c r="E745" s="67">
        <f>production!E681</f>
        <v>200</v>
      </c>
      <c r="F745" s="67">
        <f>production!F681</f>
        <v>180</v>
      </c>
      <c r="G745" s="67">
        <f>production!G681</f>
        <v>275</v>
      </c>
      <c r="H745" s="67">
        <f>production!H681</f>
        <v>170</v>
      </c>
      <c r="I745" s="67">
        <f>production!I681</f>
        <v>1610</v>
      </c>
      <c r="J745" s="67">
        <f>production!J681</f>
        <v>220</v>
      </c>
      <c r="K745" s="67">
        <f>production!K681</f>
        <v>200</v>
      </c>
      <c r="L745" s="67">
        <f>production!L681</f>
        <v>200</v>
      </c>
      <c r="M745" s="67">
        <f>production!M681</f>
        <v>200</v>
      </c>
      <c r="N745" s="67">
        <f>production!N681</f>
        <v>230</v>
      </c>
      <c r="O745" s="67">
        <f>production!O681</f>
        <v>180</v>
      </c>
      <c r="P745" s="67">
        <f>production!P681</f>
        <v>200</v>
      </c>
      <c r="Q745" s="67">
        <f>SUM(J745:P745)</f>
        <v>1430</v>
      </c>
    </row>
    <row r="746" spans="1:17" x14ac:dyDescent="0.35">
      <c r="A746" s="21"/>
      <c r="B746" s="21">
        <f t="shared" ref="B746:Q746" si="290">B745-B744</f>
        <v>-7984</v>
      </c>
      <c r="C746" s="21">
        <f t="shared" si="290"/>
        <v>-7484</v>
      </c>
      <c r="D746" s="21">
        <f t="shared" si="290"/>
        <v>-5977</v>
      </c>
      <c r="E746" s="21">
        <f t="shared" si="290"/>
        <v>-8942</v>
      </c>
      <c r="F746" s="21">
        <f t="shared" si="290"/>
        <v>-8584</v>
      </c>
      <c r="G746" s="67">
        <f t="shared" si="290"/>
        <v>-7577</v>
      </c>
      <c r="H746" s="21">
        <f t="shared" si="290"/>
        <v>-8976</v>
      </c>
      <c r="I746" s="67">
        <f t="shared" si="290"/>
        <v>-55524</v>
      </c>
      <c r="J746" s="21">
        <f t="shared" si="290"/>
        <v>-8237</v>
      </c>
      <c r="K746" s="21">
        <f t="shared" si="290"/>
        <v>-5180</v>
      </c>
      <c r="L746" s="21">
        <f t="shared" si="290"/>
        <v>-5257</v>
      </c>
      <c r="M746" s="21">
        <f t="shared" si="290"/>
        <v>-7124</v>
      </c>
      <c r="N746" s="21">
        <f t="shared" si="290"/>
        <v>-7899</v>
      </c>
      <c r="O746" s="21">
        <f t="shared" si="290"/>
        <v>-6417</v>
      </c>
      <c r="P746" s="21">
        <f t="shared" si="290"/>
        <v>-6780</v>
      </c>
      <c r="Q746" s="21">
        <f t="shared" si="290"/>
        <v>-46894</v>
      </c>
    </row>
    <row r="748" spans="1:17" ht="15.5" x14ac:dyDescent="0.35">
      <c r="A748" s="33" t="s">
        <v>1</v>
      </c>
      <c r="B748" s="64" t="s">
        <v>578</v>
      </c>
      <c r="C748" s="64" t="s">
        <v>631</v>
      </c>
      <c r="D748" s="64" t="s">
        <v>632</v>
      </c>
      <c r="E748" s="64" t="s">
        <v>633</v>
      </c>
      <c r="F748" s="64" t="s">
        <v>634</v>
      </c>
      <c r="G748" s="64" t="s">
        <v>635</v>
      </c>
      <c r="H748" s="64" t="s">
        <v>636</v>
      </c>
      <c r="I748" s="65" t="s">
        <v>638</v>
      </c>
      <c r="J748" s="64" t="s">
        <v>637</v>
      </c>
      <c r="K748" s="64" t="s">
        <v>639</v>
      </c>
      <c r="L748" s="64" t="s">
        <v>640</v>
      </c>
      <c r="M748" s="64" t="s">
        <v>641</v>
      </c>
      <c r="N748" s="64" t="s">
        <v>642</v>
      </c>
      <c r="O748" s="64" t="s">
        <v>643</v>
      </c>
      <c r="P748" s="64" t="s">
        <v>644</v>
      </c>
      <c r="Q748" s="65" t="s">
        <v>646</v>
      </c>
    </row>
    <row r="749" spans="1:17" x14ac:dyDescent="0.35">
      <c r="A749" s="37" t="s">
        <v>2</v>
      </c>
      <c r="B749" s="19">
        <v>173</v>
      </c>
      <c r="C749" s="19">
        <v>291</v>
      </c>
      <c r="D749" s="23">
        <v>247</v>
      </c>
      <c r="E749" s="19">
        <v>302</v>
      </c>
      <c r="F749" s="19">
        <v>186</v>
      </c>
      <c r="G749" s="19">
        <v>396</v>
      </c>
      <c r="H749" s="19">
        <v>216</v>
      </c>
      <c r="I749" s="19">
        <f>H749+G749+F749+E749+D749+C749+B749</f>
        <v>1811</v>
      </c>
      <c r="J749" s="37">
        <v>183</v>
      </c>
      <c r="K749" s="19">
        <v>236</v>
      </c>
      <c r="L749" s="19">
        <v>185</v>
      </c>
      <c r="M749" s="36">
        <v>217</v>
      </c>
      <c r="N749" s="36">
        <v>190</v>
      </c>
      <c r="O749" s="19">
        <v>307</v>
      </c>
      <c r="P749" s="36">
        <v>206</v>
      </c>
      <c r="Q749" s="88">
        <f>P749+O749++N749+M749+L749+K749+J749</f>
        <v>1524</v>
      </c>
    </row>
    <row r="750" spans="1:17" x14ac:dyDescent="0.35">
      <c r="A750" s="37" t="s">
        <v>121</v>
      </c>
      <c r="B750" s="19">
        <v>0</v>
      </c>
      <c r="C750" s="19">
        <v>0</v>
      </c>
      <c r="D750" s="19">
        <v>0</v>
      </c>
      <c r="E750" s="19">
        <v>0</v>
      </c>
      <c r="F750" s="19">
        <v>0</v>
      </c>
      <c r="G750" s="36">
        <v>0</v>
      </c>
      <c r="H750" s="36">
        <v>0</v>
      </c>
      <c r="I750" s="88">
        <f>H750+G750+F750+E750+D750+C750+B750</f>
        <v>0</v>
      </c>
      <c r="J750" s="36">
        <v>0</v>
      </c>
      <c r="K750" s="19">
        <v>0</v>
      </c>
      <c r="L750" s="19">
        <v>0</v>
      </c>
      <c r="M750" s="19">
        <v>0</v>
      </c>
      <c r="N750" s="19">
        <v>0</v>
      </c>
      <c r="O750" s="19">
        <v>0</v>
      </c>
      <c r="P750" s="19">
        <v>0</v>
      </c>
      <c r="Q750" s="88">
        <f>P750+O750+N750+M750+L750+K750+J750</f>
        <v>0</v>
      </c>
    </row>
    <row r="751" spans="1:17" x14ac:dyDescent="0.35">
      <c r="A751" s="37" t="s">
        <v>100</v>
      </c>
      <c r="B751" s="19">
        <v>290</v>
      </c>
      <c r="C751" s="19">
        <v>195</v>
      </c>
      <c r="D751" s="23">
        <v>300</v>
      </c>
      <c r="E751" s="19">
        <v>200</v>
      </c>
      <c r="F751" s="19">
        <v>180</v>
      </c>
      <c r="G751" s="19">
        <v>275</v>
      </c>
      <c r="H751" s="19">
        <v>170</v>
      </c>
      <c r="I751" s="88">
        <f>H751+G751+F751+E751+D751+C751+B751</f>
        <v>1610</v>
      </c>
      <c r="J751" s="23">
        <v>220</v>
      </c>
      <c r="K751" s="37">
        <v>200</v>
      </c>
      <c r="L751" s="19">
        <v>200</v>
      </c>
      <c r="M751" s="19">
        <v>200</v>
      </c>
      <c r="N751" s="19">
        <v>230</v>
      </c>
      <c r="O751" s="19">
        <v>180</v>
      </c>
      <c r="P751" s="19">
        <v>200</v>
      </c>
      <c r="Q751" s="88">
        <f>P751+O751+N751+M751+L751+K751+J751</f>
        <v>1430</v>
      </c>
    </row>
    <row r="752" spans="1:17" x14ac:dyDescent="0.35">
      <c r="A752" s="37" t="s">
        <v>115</v>
      </c>
      <c r="B752" s="19">
        <v>0</v>
      </c>
      <c r="C752" s="19">
        <v>0</v>
      </c>
      <c r="D752" s="19">
        <v>0</v>
      </c>
      <c r="E752" s="19">
        <v>0</v>
      </c>
      <c r="F752" s="19">
        <v>0</v>
      </c>
      <c r="G752" s="19">
        <v>0</v>
      </c>
      <c r="H752" s="19">
        <v>77</v>
      </c>
      <c r="I752" s="88">
        <f>H752+G752+F752+E752+D752+C752+B752</f>
        <v>77</v>
      </c>
      <c r="J752" s="19">
        <v>0</v>
      </c>
      <c r="K752" s="19">
        <v>0</v>
      </c>
      <c r="L752" s="19">
        <v>0</v>
      </c>
      <c r="M752" s="19">
        <v>0</v>
      </c>
      <c r="N752" s="19">
        <v>0</v>
      </c>
      <c r="O752" s="19">
        <v>0</v>
      </c>
      <c r="P752" s="19">
        <v>0</v>
      </c>
      <c r="Q752" s="88">
        <v>8</v>
      </c>
    </row>
    <row r="753" spans="1:17" x14ac:dyDescent="0.35">
      <c r="A753" s="37" t="s">
        <v>125</v>
      </c>
      <c r="B753" s="19">
        <v>1846</v>
      </c>
      <c r="C753" s="19">
        <v>1549</v>
      </c>
      <c r="D753" s="23">
        <v>958</v>
      </c>
      <c r="E753" s="19">
        <v>1737</v>
      </c>
      <c r="F753" s="19">
        <v>1755</v>
      </c>
      <c r="G753" s="19">
        <v>1863</v>
      </c>
      <c r="H753" s="19">
        <v>1466</v>
      </c>
      <c r="I753" s="88">
        <f>H753+G753+F753+E753+D753+C753+B753</f>
        <v>11174</v>
      </c>
      <c r="J753" s="19">
        <v>1616</v>
      </c>
      <c r="K753" s="19">
        <v>1516</v>
      </c>
      <c r="L753" s="19">
        <v>1399</v>
      </c>
      <c r="M753" s="19">
        <v>3147</v>
      </c>
      <c r="N753" s="19">
        <v>1837</v>
      </c>
      <c r="O753" s="19">
        <v>1661</v>
      </c>
      <c r="P753" s="19">
        <v>1389</v>
      </c>
      <c r="Q753" s="19">
        <f>P753+O753+N753+M753+L753+K753+J753</f>
        <v>12565</v>
      </c>
    </row>
    <row r="754" spans="1:17" x14ac:dyDescent="0.35">
      <c r="A754" s="58" t="s">
        <v>119</v>
      </c>
      <c r="B754" s="58">
        <f t="shared" ref="B754:P754" si="291">B753+B752+B751+B750+B749</f>
        <v>2309</v>
      </c>
      <c r="C754" s="58">
        <f t="shared" si="291"/>
        <v>2035</v>
      </c>
      <c r="D754" s="58">
        <f t="shared" si="291"/>
        <v>1505</v>
      </c>
      <c r="E754" s="58">
        <f t="shared" si="291"/>
        <v>2239</v>
      </c>
      <c r="F754" s="58">
        <f t="shared" si="291"/>
        <v>2121</v>
      </c>
      <c r="G754" s="58">
        <f t="shared" si="291"/>
        <v>2534</v>
      </c>
      <c r="H754" s="58">
        <f t="shared" si="291"/>
        <v>1929</v>
      </c>
      <c r="I754" s="58">
        <f t="shared" si="291"/>
        <v>14672</v>
      </c>
      <c r="J754" s="58">
        <f t="shared" si="291"/>
        <v>2019</v>
      </c>
      <c r="K754" s="58">
        <f t="shared" si="291"/>
        <v>1952</v>
      </c>
      <c r="L754" s="58">
        <f t="shared" si="291"/>
        <v>1784</v>
      </c>
      <c r="M754" s="58">
        <f t="shared" si="291"/>
        <v>3564</v>
      </c>
      <c r="N754" s="58">
        <f t="shared" si="291"/>
        <v>2257</v>
      </c>
      <c r="O754" s="58">
        <f t="shared" si="291"/>
        <v>2148</v>
      </c>
      <c r="P754" s="58">
        <f t="shared" si="291"/>
        <v>1795</v>
      </c>
      <c r="Q754" s="58">
        <f>SUM(Q749:Q753)</f>
        <v>15527</v>
      </c>
    </row>
    <row r="755" spans="1:17" x14ac:dyDescent="0.35">
      <c r="A755" s="37" t="s">
        <v>122</v>
      </c>
      <c r="B755" s="84">
        <v>716</v>
      </c>
      <c r="C755" s="84">
        <v>548</v>
      </c>
      <c r="D755" s="19">
        <v>0</v>
      </c>
      <c r="E755" s="84">
        <v>593</v>
      </c>
      <c r="F755" s="84">
        <v>1870</v>
      </c>
      <c r="G755" s="19">
        <v>689</v>
      </c>
      <c r="H755" s="19">
        <v>837</v>
      </c>
      <c r="I755" s="88">
        <f>H755+G755+F755+E755+D755+C755+B755</f>
        <v>5253</v>
      </c>
      <c r="J755" s="61">
        <v>1493</v>
      </c>
      <c r="K755" s="61">
        <v>1364</v>
      </c>
      <c r="L755" s="84">
        <v>1530</v>
      </c>
      <c r="M755" s="19">
        <v>1973</v>
      </c>
      <c r="N755" s="84">
        <v>1714</v>
      </c>
      <c r="O755" s="84">
        <v>1275</v>
      </c>
      <c r="P755" s="19">
        <v>1617</v>
      </c>
      <c r="Q755" s="88">
        <f>P755+O755+N755+M755+L755+K755+J755</f>
        <v>10966</v>
      </c>
    </row>
    <row r="756" spans="1:17" x14ac:dyDescent="0.35">
      <c r="A756" s="37" t="s">
        <v>112</v>
      </c>
      <c r="B756" s="36">
        <v>0</v>
      </c>
      <c r="C756" s="36">
        <v>0</v>
      </c>
      <c r="D756" s="36">
        <v>0</v>
      </c>
      <c r="E756" s="36">
        <v>0</v>
      </c>
      <c r="F756" s="36">
        <v>0</v>
      </c>
      <c r="G756" s="36">
        <v>0</v>
      </c>
      <c r="H756" s="36">
        <v>0</v>
      </c>
      <c r="I756" s="88">
        <f>H756+G756+F756+E756+D756+C756+B756</f>
        <v>0</v>
      </c>
      <c r="J756" s="36">
        <v>0</v>
      </c>
      <c r="K756" s="36">
        <v>0</v>
      </c>
      <c r="L756" s="86">
        <v>0</v>
      </c>
      <c r="M756" s="36">
        <v>0</v>
      </c>
      <c r="N756" s="36">
        <v>0</v>
      </c>
      <c r="O756" s="86">
        <v>0</v>
      </c>
      <c r="P756" s="36">
        <v>0</v>
      </c>
      <c r="Q756" s="88">
        <f>SUM(J756:P756)</f>
        <v>0</v>
      </c>
    </row>
    <row r="757" spans="1:17" x14ac:dyDescent="0.35">
      <c r="A757" s="37" t="s">
        <v>116</v>
      </c>
      <c r="B757" s="36">
        <v>0</v>
      </c>
      <c r="C757" s="36">
        <v>0</v>
      </c>
      <c r="D757" s="36">
        <v>0</v>
      </c>
      <c r="E757" s="36">
        <v>0</v>
      </c>
      <c r="F757" s="36">
        <v>0</v>
      </c>
      <c r="G757" s="36">
        <v>0</v>
      </c>
      <c r="H757" s="36">
        <v>108</v>
      </c>
      <c r="I757" s="88">
        <f>H757+G757+F757+E757+D757+C757+B757</f>
        <v>108</v>
      </c>
      <c r="J757" s="86">
        <v>0</v>
      </c>
      <c r="K757" s="86">
        <v>0</v>
      </c>
      <c r="L757" s="86">
        <v>0</v>
      </c>
      <c r="M757" s="86">
        <v>0</v>
      </c>
      <c r="N757" s="86">
        <v>0</v>
      </c>
      <c r="O757" s="86">
        <v>0</v>
      </c>
      <c r="P757" s="86"/>
      <c r="Q757" s="88">
        <v>1</v>
      </c>
    </row>
    <row r="758" spans="1:17" x14ac:dyDescent="0.35">
      <c r="A758" s="37" t="s">
        <v>124</v>
      </c>
      <c r="B758" s="36">
        <v>0</v>
      </c>
      <c r="C758" s="36">
        <v>0</v>
      </c>
      <c r="D758" s="36">
        <v>0</v>
      </c>
      <c r="E758" s="36">
        <v>0</v>
      </c>
      <c r="F758" s="36">
        <v>0</v>
      </c>
      <c r="G758" s="36">
        <v>0</v>
      </c>
      <c r="H758" s="36">
        <v>37</v>
      </c>
      <c r="I758" s="88">
        <f>H758+G758+F758+E758+D758+C758+B758</f>
        <v>37</v>
      </c>
      <c r="J758" s="86">
        <v>0</v>
      </c>
      <c r="K758" s="86">
        <v>0</v>
      </c>
      <c r="L758" s="86">
        <v>0</v>
      </c>
      <c r="M758" s="86">
        <v>0</v>
      </c>
      <c r="N758" s="86">
        <v>0</v>
      </c>
      <c r="O758" s="86">
        <v>0</v>
      </c>
      <c r="P758" s="86"/>
      <c r="Q758" s="88">
        <v>1</v>
      </c>
    </row>
    <row r="759" spans="1:17" x14ac:dyDescent="0.35">
      <c r="A759" s="37" t="s">
        <v>1175</v>
      </c>
      <c r="B759" s="36">
        <v>0</v>
      </c>
      <c r="C759" s="36">
        <v>0</v>
      </c>
      <c r="D759" s="36">
        <v>0</v>
      </c>
      <c r="E759" s="36">
        <v>0</v>
      </c>
      <c r="F759" s="36">
        <v>0</v>
      </c>
      <c r="G759" s="36">
        <v>0</v>
      </c>
      <c r="H759" s="36">
        <v>0</v>
      </c>
      <c r="I759" s="88">
        <f>H759+G759+F759+E759+D759+C759+B759</f>
        <v>0</v>
      </c>
      <c r="J759" s="86">
        <v>0</v>
      </c>
      <c r="K759" s="86">
        <v>0</v>
      </c>
      <c r="L759" s="86">
        <v>0</v>
      </c>
      <c r="M759" s="86">
        <v>0</v>
      </c>
      <c r="N759" s="86">
        <v>0</v>
      </c>
      <c r="O759" s="86">
        <v>0</v>
      </c>
      <c r="P759" s="36">
        <v>0</v>
      </c>
      <c r="Q759" s="88">
        <f>SUM(J759:P759)</f>
        <v>0</v>
      </c>
    </row>
    <row r="760" spans="1:17" x14ac:dyDescent="0.35">
      <c r="A760" s="92" t="s">
        <v>118</v>
      </c>
      <c r="B760" s="92">
        <f>B759+B758+B757+B756+B755</f>
        <v>716</v>
      </c>
      <c r="C760" s="92">
        <f t="shared" ref="C760:I760" si="292">C759+C758+C757+C756+C755</f>
        <v>548</v>
      </c>
      <c r="D760" s="92">
        <f t="shared" si="292"/>
        <v>0</v>
      </c>
      <c r="E760" s="92">
        <f t="shared" si="292"/>
        <v>593</v>
      </c>
      <c r="F760" s="92">
        <f t="shared" si="292"/>
        <v>1870</v>
      </c>
      <c r="G760" s="92">
        <f t="shared" si="292"/>
        <v>689</v>
      </c>
      <c r="H760" s="92">
        <f t="shared" si="292"/>
        <v>982</v>
      </c>
      <c r="I760" s="92">
        <f t="shared" si="292"/>
        <v>5398</v>
      </c>
      <c r="J760" s="92">
        <f t="shared" ref="J760:Q760" si="293">SUM(J755:J759)</f>
        <v>1493</v>
      </c>
      <c r="K760" s="92">
        <f t="shared" si="293"/>
        <v>1364</v>
      </c>
      <c r="L760" s="92">
        <f t="shared" si="293"/>
        <v>1530</v>
      </c>
      <c r="M760" s="92">
        <f t="shared" si="293"/>
        <v>1973</v>
      </c>
      <c r="N760" s="92">
        <f t="shared" si="293"/>
        <v>1714</v>
      </c>
      <c r="O760" s="92">
        <f t="shared" si="293"/>
        <v>1275</v>
      </c>
      <c r="P760" s="92">
        <f t="shared" si="293"/>
        <v>1617</v>
      </c>
      <c r="Q760" s="92">
        <f t="shared" si="293"/>
        <v>10968</v>
      </c>
    </row>
    <row r="761" spans="1:17" x14ac:dyDescent="0.35">
      <c r="A761" s="37" t="s">
        <v>99</v>
      </c>
      <c r="B761" s="19">
        <v>495</v>
      </c>
      <c r="C761" s="19">
        <v>518</v>
      </c>
      <c r="D761" s="23">
        <v>496</v>
      </c>
      <c r="E761" s="19">
        <v>264</v>
      </c>
      <c r="F761" s="19">
        <v>544</v>
      </c>
      <c r="G761" s="36">
        <v>548</v>
      </c>
      <c r="H761" s="36">
        <v>1075</v>
      </c>
      <c r="I761" s="19">
        <f t="shared" ref="I761:I766" si="294">H761+G761+F761+E761+D761+C761+B761</f>
        <v>3940</v>
      </c>
      <c r="J761" s="42">
        <v>899</v>
      </c>
      <c r="K761" s="47">
        <v>230</v>
      </c>
      <c r="L761" s="19">
        <v>822</v>
      </c>
      <c r="M761" s="36">
        <v>1018</v>
      </c>
      <c r="N761" s="19">
        <v>385</v>
      </c>
      <c r="O761" s="19">
        <v>231</v>
      </c>
      <c r="P761" s="36">
        <v>863</v>
      </c>
      <c r="Q761" s="19">
        <f>P761+O761+N761+M761+L761+K761+J761</f>
        <v>4448</v>
      </c>
    </row>
    <row r="762" spans="1:17" x14ac:dyDescent="0.35">
      <c r="A762" s="37" t="s">
        <v>7</v>
      </c>
      <c r="B762" s="51">
        <v>800</v>
      </c>
      <c r="C762" s="19">
        <v>1600</v>
      </c>
      <c r="D762" s="19">
        <v>869</v>
      </c>
      <c r="E762" s="19">
        <v>1123</v>
      </c>
      <c r="F762" s="19">
        <v>1470</v>
      </c>
      <c r="G762" s="86">
        <v>685</v>
      </c>
      <c r="H762" s="86">
        <v>881</v>
      </c>
      <c r="I762" s="19">
        <f t="shared" si="294"/>
        <v>7428</v>
      </c>
      <c r="J762" s="50">
        <v>1043</v>
      </c>
      <c r="K762" s="19">
        <v>797</v>
      </c>
      <c r="L762" s="19">
        <v>811</v>
      </c>
      <c r="M762" s="86">
        <v>1158</v>
      </c>
      <c r="N762" s="23">
        <v>1297</v>
      </c>
      <c r="O762" s="19">
        <v>1306</v>
      </c>
      <c r="P762" s="86">
        <v>958</v>
      </c>
      <c r="Q762" s="19">
        <f>P762+O762+N762+M762+L762+K762+J762</f>
        <v>7370</v>
      </c>
    </row>
    <row r="763" spans="1:17" x14ac:dyDescent="0.35">
      <c r="A763" s="37" t="s">
        <v>103</v>
      </c>
      <c r="B763" s="51">
        <v>765</v>
      </c>
      <c r="C763" s="51">
        <v>730</v>
      </c>
      <c r="D763" s="51">
        <v>760</v>
      </c>
      <c r="E763" s="51">
        <v>710</v>
      </c>
      <c r="F763" s="52">
        <v>797</v>
      </c>
      <c r="G763" s="87">
        <v>720</v>
      </c>
      <c r="H763" s="87">
        <v>753</v>
      </c>
      <c r="I763" s="51">
        <f t="shared" si="294"/>
        <v>5235</v>
      </c>
      <c r="J763" s="19">
        <v>665</v>
      </c>
      <c r="K763" s="19">
        <v>227</v>
      </c>
      <c r="L763" s="86">
        <v>704</v>
      </c>
      <c r="M763" s="37">
        <v>720</v>
      </c>
      <c r="N763" s="40">
        <v>462</v>
      </c>
      <c r="O763" s="86">
        <v>755</v>
      </c>
      <c r="P763" s="36">
        <v>744</v>
      </c>
      <c r="Q763" s="51">
        <f>P763+O763+N763+M763+L763+K763+J763</f>
        <v>4277</v>
      </c>
    </row>
    <row r="764" spans="1:17" x14ac:dyDescent="0.35">
      <c r="A764" s="37" t="s">
        <v>1178</v>
      </c>
      <c r="B764" s="51">
        <v>0</v>
      </c>
      <c r="C764" s="51">
        <v>0</v>
      </c>
      <c r="D764" s="51">
        <v>0</v>
      </c>
      <c r="E764" s="51">
        <v>0</v>
      </c>
      <c r="F764" s="52">
        <v>0</v>
      </c>
      <c r="G764" s="87">
        <v>0</v>
      </c>
      <c r="H764" s="87">
        <v>0</v>
      </c>
      <c r="I764" s="51">
        <f t="shared" si="294"/>
        <v>0</v>
      </c>
      <c r="J764" s="19">
        <v>0</v>
      </c>
      <c r="K764" s="19">
        <v>0</v>
      </c>
      <c r="L764" s="86">
        <v>0</v>
      </c>
      <c r="M764" s="37">
        <v>0</v>
      </c>
      <c r="N764" s="40">
        <v>0</v>
      </c>
      <c r="O764" s="86">
        <v>0</v>
      </c>
      <c r="P764" s="36">
        <v>0</v>
      </c>
      <c r="Q764" s="19">
        <v>0</v>
      </c>
    </row>
    <row r="765" spans="1:17" x14ac:dyDescent="0.35">
      <c r="A765" s="37" t="s">
        <v>1177</v>
      </c>
      <c r="B765" s="51">
        <v>0</v>
      </c>
      <c r="C765" s="51">
        <v>0</v>
      </c>
      <c r="D765" s="51">
        <v>0</v>
      </c>
      <c r="E765" s="51">
        <v>0</v>
      </c>
      <c r="F765" s="51">
        <v>0</v>
      </c>
      <c r="G765" s="51">
        <v>0</v>
      </c>
      <c r="H765" s="87">
        <v>0</v>
      </c>
      <c r="I765" s="51">
        <f t="shared" si="294"/>
        <v>0</v>
      </c>
      <c r="J765" s="19">
        <v>0</v>
      </c>
      <c r="K765" s="19">
        <v>0</v>
      </c>
      <c r="L765" s="86">
        <v>0</v>
      </c>
      <c r="M765" s="37">
        <v>0</v>
      </c>
      <c r="N765" s="40">
        <v>0</v>
      </c>
      <c r="O765" s="86">
        <v>0</v>
      </c>
      <c r="P765" s="36">
        <v>0</v>
      </c>
      <c r="Q765" s="19">
        <f>SUM(J765:P765)</f>
        <v>0</v>
      </c>
    </row>
    <row r="766" spans="1:17" x14ac:dyDescent="0.35">
      <c r="A766" s="37" t="s">
        <v>123</v>
      </c>
      <c r="B766" s="40">
        <v>1016</v>
      </c>
      <c r="C766" s="87">
        <v>1014</v>
      </c>
      <c r="D766" s="51">
        <v>511</v>
      </c>
      <c r="E766" s="51">
        <v>1017</v>
      </c>
      <c r="F766" s="87">
        <v>1025</v>
      </c>
      <c r="G766" s="87">
        <v>964</v>
      </c>
      <c r="H766" s="87">
        <v>1017</v>
      </c>
      <c r="I766" s="51">
        <f t="shared" si="294"/>
        <v>6564</v>
      </c>
      <c r="J766" s="86">
        <v>1040</v>
      </c>
      <c r="K766" s="86">
        <v>1273</v>
      </c>
      <c r="L766" s="86">
        <v>1283</v>
      </c>
      <c r="M766" s="86">
        <v>1215</v>
      </c>
      <c r="N766" s="86">
        <v>1154</v>
      </c>
      <c r="O766" s="86">
        <v>1276</v>
      </c>
      <c r="P766" s="86">
        <v>1178</v>
      </c>
      <c r="Q766" s="19">
        <f>P766+O766+N766+M766+L766+K766+J766</f>
        <v>8419</v>
      </c>
    </row>
    <row r="767" spans="1:17" x14ac:dyDescent="0.35">
      <c r="A767" s="69" t="s">
        <v>117</v>
      </c>
      <c r="B767" s="71">
        <f>B766+B765+B764+B763+B762+B761</f>
        <v>3076</v>
      </c>
      <c r="C767" s="71">
        <f t="shared" ref="C767:H767" si="295">C766+C765+C764+C763+C762+C761</f>
        <v>3862</v>
      </c>
      <c r="D767" s="71">
        <f t="shared" si="295"/>
        <v>2636</v>
      </c>
      <c r="E767" s="71">
        <f t="shared" si="295"/>
        <v>3114</v>
      </c>
      <c r="F767" s="71">
        <f t="shared" si="295"/>
        <v>3836</v>
      </c>
      <c r="G767" s="71">
        <f t="shared" si="295"/>
        <v>2917</v>
      </c>
      <c r="H767" s="71">
        <f t="shared" si="295"/>
        <v>3726</v>
      </c>
      <c r="I767" s="71">
        <f t="shared" ref="I767:P767" si="296">I766+I765+I764+I763+I762+I761</f>
        <v>23167</v>
      </c>
      <c r="J767" s="69">
        <f t="shared" si="296"/>
        <v>3647</v>
      </c>
      <c r="K767" s="69">
        <f t="shared" si="296"/>
        <v>2527</v>
      </c>
      <c r="L767" s="69">
        <f t="shared" si="296"/>
        <v>3620</v>
      </c>
      <c r="M767" s="69">
        <f t="shared" si="296"/>
        <v>4111</v>
      </c>
      <c r="N767" s="69">
        <f t="shared" si="296"/>
        <v>3298</v>
      </c>
      <c r="O767" s="69">
        <f t="shared" si="296"/>
        <v>3568</v>
      </c>
      <c r="P767" s="69">
        <f t="shared" si="296"/>
        <v>3743</v>
      </c>
      <c r="Q767" s="71">
        <f>SUM(Q761:Q766)</f>
        <v>24514</v>
      </c>
    </row>
    <row r="768" spans="1:17" x14ac:dyDescent="0.35">
      <c r="A768" s="21"/>
      <c r="B768" s="67">
        <f t="shared" ref="B768:J768" si="297">B767+B760+B754</f>
        <v>6101</v>
      </c>
      <c r="C768" s="67">
        <f t="shared" si="297"/>
        <v>6445</v>
      </c>
      <c r="D768" s="78">
        <f t="shared" si="297"/>
        <v>4141</v>
      </c>
      <c r="E768" s="67">
        <f t="shared" si="297"/>
        <v>5946</v>
      </c>
      <c r="F768" s="67">
        <f t="shared" si="297"/>
        <v>7827</v>
      </c>
      <c r="G768" s="67">
        <f t="shared" si="297"/>
        <v>6140</v>
      </c>
      <c r="H768" s="67">
        <f t="shared" si="297"/>
        <v>6637</v>
      </c>
      <c r="I768" s="67">
        <f t="shared" si="297"/>
        <v>43237</v>
      </c>
      <c r="J768" s="21">
        <f t="shared" si="297"/>
        <v>7159</v>
      </c>
      <c r="K768" s="21">
        <f t="shared" ref="K768:P768" si="298">K767+K760+K754</f>
        <v>5843</v>
      </c>
      <c r="L768" s="21">
        <f t="shared" si="298"/>
        <v>6934</v>
      </c>
      <c r="M768" s="21">
        <f t="shared" si="298"/>
        <v>9648</v>
      </c>
      <c r="N768" s="21">
        <f t="shared" si="298"/>
        <v>7269</v>
      </c>
      <c r="O768" s="21">
        <f t="shared" si="298"/>
        <v>6991</v>
      </c>
      <c r="P768" s="21">
        <f t="shared" si="298"/>
        <v>7155</v>
      </c>
      <c r="Q768" s="67">
        <f>Q767+Q760+Q754</f>
        <v>51009</v>
      </c>
    </row>
    <row r="769" spans="1:17" x14ac:dyDescent="0.35">
      <c r="A769" s="21"/>
      <c r="B769" s="67">
        <f>production!B697</f>
        <v>6367</v>
      </c>
      <c r="C769" s="67">
        <f>production!C697</f>
        <v>6375</v>
      </c>
      <c r="D769" s="67">
        <f>production!D697</f>
        <v>4208</v>
      </c>
      <c r="E769" s="67">
        <f>production!E697</f>
        <v>6609</v>
      </c>
      <c r="F769" s="67">
        <f>production!F697</f>
        <v>7996</v>
      </c>
      <c r="G769" s="67">
        <f>production!G697</f>
        <v>6163</v>
      </c>
      <c r="H769" s="67">
        <f>production!H697</f>
        <v>6882</v>
      </c>
      <c r="I769" s="67">
        <f>production!I697</f>
        <v>44600</v>
      </c>
      <c r="J769" s="67">
        <f>production!J697</f>
        <v>7128</v>
      </c>
      <c r="K769" s="67">
        <f>production!K697</f>
        <v>6070</v>
      </c>
      <c r="L769" s="67">
        <f>production!L697</f>
        <v>6984</v>
      </c>
      <c r="M769" s="67">
        <f>production!M697</f>
        <v>8940</v>
      </c>
      <c r="N769" s="67">
        <f>production!N697</f>
        <v>7797</v>
      </c>
      <c r="O769" s="67">
        <f>production!O697</f>
        <v>7184</v>
      </c>
      <c r="P769" s="67">
        <f>production!P697</f>
        <v>7172</v>
      </c>
      <c r="Q769" s="67">
        <f>production!Q697</f>
        <v>51275</v>
      </c>
    </row>
    <row r="770" spans="1:17" x14ac:dyDescent="0.35">
      <c r="A770" s="21"/>
      <c r="B770" s="67">
        <f>B769-B768</f>
        <v>266</v>
      </c>
      <c r="C770" s="21">
        <f t="shared" ref="C770:P770" si="299">C769-C768</f>
        <v>-70</v>
      </c>
      <c r="D770" s="21">
        <f t="shared" si="299"/>
        <v>67</v>
      </c>
      <c r="E770" s="21">
        <f t="shared" si="299"/>
        <v>663</v>
      </c>
      <c r="F770" s="21">
        <f t="shared" si="299"/>
        <v>169</v>
      </c>
      <c r="G770" s="67">
        <f t="shared" si="299"/>
        <v>23</v>
      </c>
      <c r="H770" s="21">
        <f t="shared" si="299"/>
        <v>245</v>
      </c>
      <c r="I770" s="67">
        <f t="shared" si="299"/>
        <v>1363</v>
      </c>
      <c r="J770" s="21">
        <f t="shared" si="299"/>
        <v>-31</v>
      </c>
      <c r="K770" s="21">
        <f t="shared" si="299"/>
        <v>227</v>
      </c>
      <c r="L770" s="21">
        <f t="shared" si="299"/>
        <v>50</v>
      </c>
      <c r="M770" s="21">
        <f t="shared" si="299"/>
        <v>-708</v>
      </c>
      <c r="N770" s="21">
        <f t="shared" si="299"/>
        <v>528</v>
      </c>
      <c r="O770" s="21">
        <f t="shared" si="299"/>
        <v>193</v>
      </c>
      <c r="P770" s="21">
        <f t="shared" si="299"/>
        <v>17</v>
      </c>
      <c r="Q770" s="67">
        <f>Q769-Q768</f>
        <v>266</v>
      </c>
    </row>
    <row r="773" spans="1:17" ht="15.5" x14ac:dyDescent="0.35">
      <c r="A773" s="64" t="s">
        <v>1</v>
      </c>
      <c r="B773" s="64" t="s">
        <v>645</v>
      </c>
      <c r="C773" s="64" t="s">
        <v>664</v>
      </c>
      <c r="D773" s="64" t="s">
        <v>665</v>
      </c>
      <c r="E773" s="64" t="s">
        <v>666</v>
      </c>
      <c r="F773" s="64" t="s">
        <v>667</v>
      </c>
      <c r="G773" s="64" t="s">
        <v>668</v>
      </c>
      <c r="H773" s="64" t="s">
        <v>669</v>
      </c>
      <c r="I773" s="65" t="s">
        <v>693</v>
      </c>
      <c r="J773" s="64" t="s">
        <v>670</v>
      </c>
      <c r="K773" s="64" t="s">
        <v>671</v>
      </c>
      <c r="L773" s="64" t="s">
        <v>672</v>
      </c>
      <c r="M773" s="64" t="s">
        <v>673</v>
      </c>
      <c r="N773" s="64" t="s">
        <v>674</v>
      </c>
      <c r="O773" s="64" t="s">
        <v>675</v>
      </c>
      <c r="P773" s="64" t="s">
        <v>676</v>
      </c>
      <c r="Q773" s="65" t="s">
        <v>1883</v>
      </c>
    </row>
    <row r="774" spans="1:17" x14ac:dyDescent="0.35">
      <c r="A774" t="s">
        <v>2</v>
      </c>
      <c r="B774" s="28">
        <v>275</v>
      </c>
      <c r="C774" s="28">
        <v>118</v>
      </c>
      <c r="D774" s="23">
        <v>118</v>
      </c>
      <c r="E774" s="28">
        <v>186</v>
      </c>
      <c r="F774" s="28">
        <v>233</v>
      </c>
      <c r="G774" s="28">
        <v>238</v>
      </c>
      <c r="H774" s="28">
        <v>144</v>
      </c>
      <c r="I774" s="28">
        <f>H774+G774+F774+E774+D774+C774+B774</f>
        <v>1312</v>
      </c>
      <c r="J774" s="37">
        <v>305</v>
      </c>
      <c r="K774" s="28">
        <v>224</v>
      </c>
      <c r="L774" s="28">
        <v>285</v>
      </c>
      <c r="M774" s="74">
        <v>233</v>
      </c>
      <c r="N774" s="74">
        <v>199</v>
      </c>
      <c r="O774" s="28">
        <v>170</v>
      </c>
      <c r="P774" s="74">
        <v>313</v>
      </c>
      <c r="Q774" s="88">
        <f>P774+O774++N774+M774+L774+K774+J774</f>
        <v>1729</v>
      </c>
    </row>
    <row r="775" spans="1:17" x14ac:dyDescent="0.35">
      <c r="A775" t="s">
        <v>121</v>
      </c>
      <c r="B775" s="28">
        <v>0</v>
      </c>
      <c r="C775" s="28">
        <v>0</v>
      </c>
      <c r="D775" s="28">
        <v>0</v>
      </c>
      <c r="E775" s="28">
        <v>0</v>
      </c>
      <c r="F775" s="28">
        <v>0</v>
      </c>
      <c r="G775" s="74">
        <v>0</v>
      </c>
      <c r="H775" s="74">
        <v>0</v>
      </c>
      <c r="I775" s="88">
        <f>H775+G775+F775+E775+D775+C775+B775</f>
        <v>0</v>
      </c>
      <c r="J775" s="74">
        <v>0</v>
      </c>
      <c r="K775" s="28"/>
      <c r="L775" s="28"/>
      <c r="M775" s="28"/>
      <c r="N775" s="28"/>
      <c r="O775" s="28"/>
      <c r="P775" s="28"/>
      <c r="Q775" s="88">
        <f>P775+O775+N775+M775+L775+K775+J775</f>
        <v>0</v>
      </c>
    </row>
    <row r="776" spans="1:17" x14ac:dyDescent="0.35">
      <c r="A776" t="s">
        <v>100</v>
      </c>
      <c r="B776" s="28">
        <v>70</v>
      </c>
      <c r="C776" s="28">
        <v>117</v>
      </c>
      <c r="D776" s="23">
        <v>169</v>
      </c>
      <c r="E776" s="28">
        <v>63</v>
      </c>
      <c r="F776" s="28">
        <v>140</v>
      </c>
      <c r="G776" s="28">
        <v>141</v>
      </c>
      <c r="H776" s="28">
        <v>153</v>
      </c>
      <c r="I776" s="88">
        <f>H776+G776+F776+E776+D776+C776+B776</f>
        <v>853</v>
      </c>
      <c r="J776" s="23">
        <v>113</v>
      </c>
      <c r="K776" s="37">
        <v>67</v>
      </c>
      <c r="L776" s="51">
        <v>169.10112359550561</v>
      </c>
      <c r="M776" s="28">
        <v>134</v>
      </c>
      <c r="N776" s="28">
        <v>185</v>
      </c>
      <c r="O776" s="28">
        <v>182</v>
      </c>
      <c r="P776" s="51">
        <v>111.68539325842697</v>
      </c>
      <c r="Q776" s="93">
        <f>P776+O776+N776+M776+L776+K776+J776</f>
        <v>961.78651685393265</v>
      </c>
    </row>
    <row r="777" spans="1:17" x14ac:dyDescent="0.35">
      <c r="A777" t="s">
        <v>115</v>
      </c>
      <c r="B777" s="28"/>
      <c r="C777" s="28"/>
      <c r="D777" s="28"/>
      <c r="E777" s="28"/>
      <c r="F777" s="28"/>
      <c r="G777" s="28"/>
      <c r="H777" s="28"/>
      <c r="I777" s="88">
        <f>H777+G777+F777+E777+D777+C777+B777</f>
        <v>0</v>
      </c>
      <c r="J777" s="28"/>
      <c r="K777" s="28"/>
      <c r="L777" s="28"/>
      <c r="M777" s="28"/>
      <c r="N777" s="28"/>
      <c r="O777" s="28"/>
      <c r="P777" s="28"/>
      <c r="Q777" s="88">
        <f>P777+O777+N777+M777+L777+K777+J777</f>
        <v>0</v>
      </c>
    </row>
    <row r="778" spans="1:17" x14ac:dyDescent="0.35">
      <c r="A778" t="s">
        <v>125</v>
      </c>
      <c r="B778" s="28">
        <v>1032</v>
      </c>
      <c r="C778" s="28">
        <v>2592</v>
      </c>
      <c r="D778" s="23">
        <v>1627</v>
      </c>
      <c r="E778" s="28">
        <v>2508</v>
      </c>
      <c r="F778" s="28">
        <v>1827</v>
      </c>
      <c r="G778" s="28">
        <v>1012</v>
      </c>
      <c r="H778" s="28">
        <v>1427</v>
      </c>
      <c r="I778" s="88">
        <f>H778+G778+F778+E778+D778+C778+B778</f>
        <v>12025</v>
      </c>
      <c r="J778" s="28">
        <v>2250</v>
      </c>
      <c r="K778" s="28">
        <v>1615</v>
      </c>
      <c r="L778" s="28">
        <v>1248</v>
      </c>
      <c r="M778" s="28">
        <v>1822</v>
      </c>
      <c r="N778" s="28">
        <v>2095</v>
      </c>
      <c r="O778" s="28">
        <v>1240</v>
      </c>
      <c r="P778" s="28">
        <v>2112</v>
      </c>
      <c r="Q778" s="28">
        <f>P778+O778+N778+M778+L778+K778+J778</f>
        <v>12382</v>
      </c>
    </row>
    <row r="779" spans="1:17" x14ac:dyDescent="0.35">
      <c r="A779" s="58" t="s">
        <v>119</v>
      </c>
      <c r="B779" s="58">
        <f t="shared" ref="B779:P779" si="300">B778+B777+B776+B775+B774</f>
        <v>1377</v>
      </c>
      <c r="C779" s="58">
        <f t="shared" si="300"/>
        <v>2827</v>
      </c>
      <c r="D779" s="58">
        <f t="shared" si="300"/>
        <v>1914</v>
      </c>
      <c r="E779" s="58">
        <f t="shared" si="300"/>
        <v>2757</v>
      </c>
      <c r="F779" s="58">
        <f t="shared" si="300"/>
        <v>2200</v>
      </c>
      <c r="G779" s="58">
        <f t="shared" si="300"/>
        <v>1391</v>
      </c>
      <c r="H779" s="58">
        <f t="shared" si="300"/>
        <v>1724</v>
      </c>
      <c r="I779" s="58">
        <f t="shared" si="300"/>
        <v>14190</v>
      </c>
      <c r="J779" s="58">
        <f t="shared" si="300"/>
        <v>2668</v>
      </c>
      <c r="K779" s="58">
        <f t="shared" si="300"/>
        <v>1906</v>
      </c>
      <c r="L779" s="66">
        <f t="shared" si="300"/>
        <v>1702.1011235955057</v>
      </c>
      <c r="M779" s="58">
        <f t="shared" si="300"/>
        <v>2189</v>
      </c>
      <c r="N779" s="58">
        <f t="shared" si="300"/>
        <v>2479</v>
      </c>
      <c r="O779" s="58">
        <f t="shared" si="300"/>
        <v>1592</v>
      </c>
      <c r="P779" s="66">
        <f t="shared" si="300"/>
        <v>2536.6853932584268</v>
      </c>
      <c r="Q779" s="66">
        <f>SUM(Q774:Q778)</f>
        <v>15072.786516853932</v>
      </c>
    </row>
    <row r="780" spans="1:17" x14ac:dyDescent="0.35">
      <c r="A780" t="s">
        <v>122</v>
      </c>
      <c r="B780" s="84">
        <v>1458</v>
      </c>
      <c r="C780" s="84">
        <v>1332</v>
      </c>
      <c r="D780" s="28">
        <v>1080</v>
      </c>
      <c r="E780" s="84">
        <v>1301</v>
      </c>
      <c r="F780" s="84">
        <v>1581</v>
      </c>
      <c r="G780" s="28">
        <v>1401</v>
      </c>
      <c r="H780" s="28">
        <v>686</v>
      </c>
      <c r="I780" s="88">
        <f>H780+G780+F780+E780+D780+C780+B780</f>
        <v>8839</v>
      </c>
      <c r="J780" s="61">
        <v>4</v>
      </c>
      <c r="K780" s="61">
        <v>1214</v>
      </c>
      <c r="L780" s="84">
        <v>1448</v>
      </c>
      <c r="M780" s="28">
        <v>1321</v>
      </c>
      <c r="N780" s="84">
        <v>1507</v>
      </c>
      <c r="O780" s="84">
        <v>1664</v>
      </c>
      <c r="P780" s="28">
        <v>1471</v>
      </c>
      <c r="Q780" s="88">
        <f>P780+O780+N780+M780+L780+K780+J780</f>
        <v>8629</v>
      </c>
    </row>
    <row r="781" spans="1:17" x14ac:dyDescent="0.35">
      <c r="A781" t="s">
        <v>112</v>
      </c>
      <c r="B781" s="74"/>
      <c r="C781" s="74"/>
      <c r="D781" s="74"/>
      <c r="E781" s="74"/>
      <c r="F781" s="74"/>
      <c r="G781" s="74"/>
      <c r="H781" s="74"/>
      <c r="I781" s="88">
        <f>H781+G781+F781+E781+D781+C781+B781</f>
        <v>0</v>
      </c>
      <c r="J781" s="74"/>
      <c r="K781" s="74"/>
      <c r="L781" s="86"/>
      <c r="M781" s="74"/>
      <c r="N781" s="74"/>
      <c r="O781" s="86"/>
      <c r="P781" s="74"/>
      <c r="Q781" s="88">
        <f>SUM(J781:P781)</f>
        <v>0</v>
      </c>
    </row>
    <row r="782" spans="1:17" x14ac:dyDescent="0.35">
      <c r="A782" t="s">
        <v>116</v>
      </c>
      <c r="B782" s="74"/>
      <c r="C782" s="74"/>
      <c r="D782" s="74"/>
      <c r="E782" s="74"/>
      <c r="F782" s="74"/>
      <c r="G782" s="74"/>
      <c r="H782" s="74">
        <v>106</v>
      </c>
      <c r="I782" s="88">
        <f>H782+G782+F782+E782+D782+C782+B782</f>
        <v>106</v>
      </c>
      <c r="J782" s="86"/>
      <c r="K782" s="86"/>
      <c r="L782" s="86"/>
      <c r="M782" s="86"/>
      <c r="N782" s="86"/>
      <c r="O782" s="86"/>
      <c r="P782" s="86"/>
      <c r="Q782" s="88">
        <f>SUM(J782:P782)</f>
        <v>0</v>
      </c>
    </row>
    <row r="783" spans="1:17" x14ac:dyDescent="0.35">
      <c r="A783" t="s">
        <v>124</v>
      </c>
      <c r="B783" s="74"/>
      <c r="C783" s="74"/>
      <c r="D783" s="74"/>
      <c r="E783" s="74"/>
      <c r="F783" s="74"/>
      <c r="G783" s="74"/>
      <c r="H783" s="74">
        <v>21</v>
      </c>
      <c r="I783" s="88">
        <f>H783+G783+F783+E783+D783+C783+B783</f>
        <v>21</v>
      </c>
      <c r="J783" s="86"/>
      <c r="K783" s="86"/>
      <c r="L783" s="86"/>
      <c r="M783" s="86"/>
      <c r="N783" s="86"/>
      <c r="O783" s="86"/>
      <c r="P783" s="86"/>
      <c r="Q783" s="88">
        <f>SUM(J783:P783)</f>
        <v>0</v>
      </c>
    </row>
    <row r="784" spans="1:17" x14ac:dyDescent="0.35">
      <c r="A784" t="s">
        <v>1175</v>
      </c>
      <c r="B784" s="74"/>
      <c r="C784" s="74"/>
      <c r="D784" s="74"/>
      <c r="E784" s="74"/>
      <c r="F784" s="74"/>
      <c r="G784" s="74"/>
      <c r="H784" s="74"/>
      <c r="I784" s="88">
        <f>H784+G784+F784+E784+D784+C784+B784</f>
        <v>0</v>
      </c>
      <c r="J784" s="86"/>
      <c r="K784" s="86"/>
      <c r="L784" s="86"/>
      <c r="M784" s="86"/>
      <c r="N784" s="86"/>
      <c r="O784" s="86"/>
      <c r="P784" s="74"/>
      <c r="Q784" s="88">
        <f>SUM(J784:P784)</f>
        <v>0</v>
      </c>
    </row>
    <row r="785" spans="1:17" x14ac:dyDescent="0.35">
      <c r="A785" s="92" t="s">
        <v>118</v>
      </c>
      <c r="B785" s="92">
        <f>B784+B783+B782+B781+B780</f>
        <v>1458</v>
      </c>
      <c r="C785" s="92">
        <f t="shared" ref="C785:I785" si="301">C784+C783+C782+C781+C780</f>
        <v>1332</v>
      </c>
      <c r="D785" s="92">
        <f t="shared" si="301"/>
        <v>1080</v>
      </c>
      <c r="E785" s="92">
        <f t="shared" si="301"/>
        <v>1301</v>
      </c>
      <c r="F785" s="92">
        <f t="shared" si="301"/>
        <v>1581</v>
      </c>
      <c r="G785" s="92">
        <f>G784+G783+G782+G781+G780</f>
        <v>1401</v>
      </c>
      <c r="H785" s="92">
        <f t="shared" si="301"/>
        <v>813</v>
      </c>
      <c r="I785" s="92">
        <f t="shared" si="301"/>
        <v>8966</v>
      </c>
      <c r="J785" s="92">
        <f>SUM(J780:J784)</f>
        <v>4</v>
      </c>
      <c r="K785" s="92">
        <f t="shared" ref="K785:P785" si="302">SUM(K780:K784)</f>
        <v>1214</v>
      </c>
      <c r="L785" s="92">
        <f t="shared" si="302"/>
        <v>1448</v>
      </c>
      <c r="M785" s="92">
        <f t="shared" si="302"/>
        <v>1321</v>
      </c>
      <c r="N785" s="92">
        <f t="shared" si="302"/>
        <v>1507</v>
      </c>
      <c r="O785" s="92">
        <f t="shared" si="302"/>
        <v>1664</v>
      </c>
      <c r="P785" s="92">
        <f t="shared" si="302"/>
        <v>1471</v>
      </c>
      <c r="Q785" s="92">
        <f>SUM(Q780:Q784)</f>
        <v>8629</v>
      </c>
    </row>
    <row r="786" spans="1:17" x14ac:dyDescent="0.35">
      <c r="A786" t="s">
        <v>99</v>
      </c>
      <c r="B786" s="28">
        <v>675</v>
      </c>
      <c r="C786" s="28">
        <v>714</v>
      </c>
      <c r="D786" s="23">
        <v>219</v>
      </c>
      <c r="E786" s="28">
        <v>388</v>
      </c>
      <c r="F786" s="28">
        <v>214</v>
      </c>
      <c r="G786" s="74">
        <v>201</v>
      </c>
      <c r="H786" s="74">
        <v>447</v>
      </c>
      <c r="I786" s="28">
        <f t="shared" ref="I786:I791" si="303">H786+G786+F786+E786+D786+C786+B786</f>
        <v>2858</v>
      </c>
      <c r="J786" s="42">
        <v>223</v>
      </c>
      <c r="K786" s="47">
        <v>490</v>
      </c>
      <c r="L786" s="28">
        <v>255</v>
      </c>
      <c r="M786" s="74">
        <v>338</v>
      </c>
      <c r="N786" s="28">
        <v>533</v>
      </c>
      <c r="O786" s="28">
        <v>575</v>
      </c>
      <c r="P786" s="74">
        <v>560</v>
      </c>
      <c r="Q786" s="28">
        <f>P786+O786+N786+M786+L786+K786+J786</f>
        <v>2974</v>
      </c>
    </row>
    <row r="787" spans="1:17" x14ac:dyDescent="0.35">
      <c r="A787" t="s">
        <v>7</v>
      </c>
      <c r="B787" s="51">
        <v>1528</v>
      </c>
      <c r="C787" s="28">
        <v>1291</v>
      </c>
      <c r="D787" s="28">
        <v>1007</v>
      </c>
      <c r="E787" s="28">
        <v>1644</v>
      </c>
      <c r="F787" s="28">
        <v>1370</v>
      </c>
      <c r="G787" s="86">
        <v>1400</v>
      </c>
      <c r="H787" s="86">
        <v>1282</v>
      </c>
      <c r="I787" s="28">
        <f t="shared" si="303"/>
        <v>9522</v>
      </c>
      <c r="J787" s="50">
        <v>1550</v>
      </c>
      <c r="K787" s="28">
        <v>1430</v>
      </c>
      <c r="L787" s="28">
        <v>1459</v>
      </c>
      <c r="M787" s="86">
        <v>520</v>
      </c>
      <c r="N787" s="23">
        <v>1141</v>
      </c>
      <c r="O787" s="28">
        <v>1590</v>
      </c>
      <c r="P787" s="86">
        <v>732</v>
      </c>
      <c r="Q787" s="28">
        <f>P787+O787+N787+M787+L787+K787+J787</f>
        <v>8422</v>
      </c>
    </row>
    <row r="788" spans="1:17" x14ac:dyDescent="0.35">
      <c r="A788" t="s">
        <v>103</v>
      </c>
      <c r="B788" s="51">
        <v>752</v>
      </c>
      <c r="C788" s="51">
        <v>753</v>
      </c>
      <c r="D788" s="51">
        <v>733</v>
      </c>
      <c r="E788" s="51">
        <v>749</v>
      </c>
      <c r="F788" s="52">
        <v>747</v>
      </c>
      <c r="G788" s="87">
        <v>734</v>
      </c>
      <c r="H788" s="87">
        <v>748</v>
      </c>
      <c r="I788" s="51">
        <f t="shared" si="303"/>
        <v>5216</v>
      </c>
      <c r="J788" s="28">
        <v>769</v>
      </c>
      <c r="K788" s="28">
        <v>743</v>
      </c>
      <c r="L788" s="86">
        <v>731</v>
      </c>
      <c r="M788" s="37">
        <v>747</v>
      </c>
      <c r="N788" s="40">
        <v>722</v>
      </c>
      <c r="O788" s="86">
        <v>770</v>
      </c>
      <c r="P788" s="74">
        <v>1834</v>
      </c>
      <c r="Q788" s="51">
        <f>P788+O788+N788+M788+L788+K788+J788</f>
        <v>6316</v>
      </c>
    </row>
    <row r="789" spans="1:17" x14ac:dyDescent="0.35">
      <c r="A789" t="s">
        <v>1178</v>
      </c>
      <c r="B789" s="51"/>
      <c r="C789" s="51"/>
      <c r="D789" s="51"/>
      <c r="E789" s="51"/>
      <c r="F789" s="52"/>
      <c r="G789" s="87"/>
      <c r="H789" s="87"/>
      <c r="I789" s="51">
        <f t="shared" si="303"/>
        <v>0</v>
      </c>
      <c r="J789" s="28"/>
      <c r="K789" s="28"/>
      <c r="L789" s="86"/>
      <c r="M789" s="37"/>
      <c r="N789" s="40"/>
      <c r="O789" s="86"/>
      <c r="P789" s="74"/>
      <c r="Q789" s="28">
        <v>0</v>
      </c>
    </row>
    <row r="790" spans="1:17" x14ac:dyDescent="0.35">
      <c r="A790" t="s">
        <v>1177</v>
      </c>
      <c r="B790" s="51"/>
      <c r="C790" s="51"/>
      <c r="D790" s="51"/>
      <c r="E790" s="51"/>
      <c r="F790" s="51"/>
      <c r="G790" s="51"/>
      <c r="H790" s="87"/>
      <c r="I790" s="51">
        <f t="shared" si="303"/>
        <v>0</v>
      </c>
      <c r="J790" s="28"/>
      <c r="K790" s="28"/>
      <c r="L790" s="86"/>
      <c r="M790" s="37"/>
      <c r="N790" s="40"/>
      <c r="O790" s="86"/>
      <c r="P790" s="74"/>
      <c r="Q790" s="28">
        <f>SUM(J790:P790)</f>
        <v>0</v>
      </c>
    </row>
    <row r="791" spans="1:17" x14ac:dyDescent="0.35">
      <c r="A791" t="s">
        <v>123</v>
      </c>
      <c r="B791" s="40">
        <v>1215</v>
      </c>
      <c r="C791" s="87">
        <v>952</v>
      </c>
      <c r="D791" s="51">
        <v>857</v>
      </c>
      <c r="E791" s="51">
        <v>889</v>
      </c>
      <c r="F791" s="87">
        <v>895</v>
      </c>
      <c r="G791" s="87">
        <v>1109</v>
      </c>
      <c r="H791" s="87">
        <v>1049</v>
      </c>
      <c r="I791" s="51">
        <f t="shared" si="303"/>
        <v>6966</v>
      </c>
      <c r="J791" s="86">
        <v>1152</v>
      </c>
      <c r="K791" s="86">
        <v>742</v>
      </c>
      <c r="L791" s="86">
        <v>1260</v>
      </c>
      <c r="M791" s="86">
        <f>1034+268</f>
        <v>1302</v>
      </c>
      <c r="N791" s="86">
        <v>1129</v>
      </c>
      <c r="O791" s="86">
        <v>1052</v>
      </c>
      <c r="P791" s="86">
        <v>1321</v>
      </c>
      <c r="Q791" s="28">
        <f>P791+O791+N791+M791+L791+K791+J791</f>
        <v>7958</v>
      </c>
    </row>
    <row r="792" spans="1:17" x14ac:dyDescent="0.35">
      <c r="A792" s="71" t="s">
        <v>117</v>
      </c>
      <c r="B792" s="71">
        <f>B791+B790+B789+B788+B787+B786</f>
        <v>4170</v>
      </c>
      <c r="C792" s="71">
        <f t="shared" ref="C792:H792" si="304">C791+C790+C789+C788+C787+C786</f>
        <v>3710</v>
      </c>
      <c r="D792" s="71">
        <f t="shared" si="304"/>
        <v>2816</v>
      </c>
      <c r="E792" s="71">
        <f t="shared" si="304"/>
        <v>3670</v>
      </c>
      <c r="F792" s="71">
        <f t="shared" si="304"/>
        <v>3226</v>
      </c>
      <c r="G792" s="71">
        <f>G791+G790+G789+G788+G787+G786</f>
        <v>3444</v>
      </c>
      <c r="H792" s="71">
        <f t="shared" si="304"/>
        <v>3526</v>
      </c>
      <c r="I792" s="71">
        <f t="shared" ref="I792:P792" si="305">I791+I790+I789+I788+I787+I786</f>
        <v>24562</v>
      </c>
      <c r="J792" s="69">
        <f t="shared" si="305"/>
        <v>3694</v>
      </c>
      <c r="K792" s="69">
        <f t="shared" si="305"/>
        <v>3405</v>
      </c>
      <c r="L792" s="69">
        <f t="shared" si="305"/>
        <v>3705</v>
      </c>
      <c r="M792" s="69">
        <f t="shared" si="305"/>
        <v>2907</v>
      </c>
      <c r="N792" s="69">
        <f t="shared" si="305"/>
        <v>3525</v>
      </c>
      <c r="O792" s="69">
        <f t="shared" si="305"/>
        <v>3987</v>
      </c>
      <c r="P792" s="69">
        <f t="shared" si="305"/>
        <v>4447</v>
      </c>
      <c r="Q792" s="71">
        <f>SUM(Q786:Q791)</f>
        <v>25670</v>
      </c>
    </row>
    <row r="793" spans="1:17" x14ac:dyDescent="0.35">
      <c r="B793">
        <f t="shared" ref="B793:H793" si="306">B792+B785+B779</f>
        <v>7005</v>
      </c>
      <c r="C793" s="21">
        <f t="shared" si="306"/>
        <v>7869</v>
      </c>
      <c r="D793" s="21">
        <f t="shared" si="306"/>
        <v>5810</v>
      </c>
      <c r="E793" s="21">
        <f t="shared" si="306"/>
        <v>7728</v>
      </c>
      <c r="F793" s="21">
        <f t="shared" si="306"/>
        <v>7007</v>
      </c>
      <c r="G793" s="21">
        <f t="shared" si="306"/>
        <v>6236</v>
      </c>
      <c r="H793" s="21">
        <f t="shared" si="306"/>
        <v>6063</v>
      </c>
      <c r="I793" s="67">
        <f>I792+I785+I779</f>
        <v>47718</v>
      </c>
      <c r="J793">
        <f>J792+J785+J779</f>
        <v>6366</v>
      </c>
      <c r="K793">
        <f t="shared" ref="K793:P793" si="307">K792+K785+K779</f>
        <v>6525</v>
      </c>
      <c r="L793" s="67">
        <f>L792+L785+L779</f>
        <v>6855.1011235955057</v>
      </c>
      <c r="M793">
        <f t="shared" si="307"/>
        <v>6417</v>
      </c>
      <c r="N793">
        <f t="shared" si="307"/>
        <v>7511</v>
      </c>
      <c r="O793">
        <f t="shared" si="307"/>
        <v>7243</v>
      </c>
      <c r="P793" s="67">
        <f t="shared" si="307"/>
        <v>8454.6853932584272</v>
      </c>
      <c r="Q793" s="67">
        <f>Q792+Q785+Q779</f>
        <v>49371.786516853928</v>
      </c>
    </row>
    <row r="794" spans="1:17" x14ac:dyDescent="0.35">
      <c r="B794" s="67">
        <f>production!B719</f>
        <v>6745</v>
      </c>
      <c r="C794" s="67">
        <f>production!C719</f>
        <v>7618</v>
      </c>
      <c r="D794" s="67">
        <f>production!D719</f>
        <v>5841</v>
      </c>
      <c r="E794" s="67">
        <f>production!E719</f>
        <v>7958</v>
      </c>
      <c r="F794" s="67">
        <f>production!F719</f>
        <v>7099</v>
      </c>
      <c r="G794" s="67">
        <f>production!G719</f>
        <v>6589</v>
      </c>
      <c r="H794" s="67">
        <f>production!H719</f>
        <v>6153.3707865168499</v>
      </c>
      <c r="I794" s="67">
        <f>production!I719</f>
        <v>48003.370786516898</v>
      </c>
      <c r="J794" s="67">
        <f>production!J719</f>
        <v>6280.2584269662893</v>
      </c>
      <c r="K794" s="67">
        <f>production!K719</f>
        <v>6804.8539325842703</v>
      </c>
      <c r="L794" s="67">
        <f>production!L719</f>
        <v>6714.1011235955102</v>
      </c>
      <c r="M794" s="67">
        <f>production!M719</f>
        <v>6177.7078651685406</v>
      </c>
      <c r="N794" s="67">
        <f>production!N719</f>
        <v>7664.43820224719</v>
      </c>
      <c r="O794" s="67">
        <f>production!O719</f>
        <v>7314.6853932584299</v>
      </c>
      <c r="P794" s="67">
        <f>production!P719</f>
        <v>9095</v>
      </c>
      <c r="Q794" s="67">
        <f>production!Q719</f>
        <v>50051.044943820205</v>
      </c>
    </row>
    <row r="795" spans="1:17" x14ac:dyDescent="0.35">
      <c r="B795">
        <f>B794-B793</f>
        <v>-260</v>
      </c>
      <c r="C795" s="67">
        <f>C794-C793</f>
        <v>-251</v>
      </c>
      <c r="D795">
        <f t="shared" ref="D795:Q795" si="308">D794-D793</f>
        <v>31</v>
      </c>
      <c r="E795">
        <f t="shared" si="308"/>
        <v>230</v>
      </c>
      <c r="F795">
        <f t="shared" si="308"/>
        <v>92</v>
      </c>
      <c r="G795">
        <f t="shared" si="308"/>
        <v>353</v>
      </c>
      <c r="H795" s="67">
        <f>H794-H793</f>
        <v>90.370786516849876</v>
      </c>
      <c r="I795" s="67">
        <f t="shared" si="308"/>
        <v>285.37078651689808</v>
      </c>
      <c r="J795" s="67">
        <f t="shared" si="308"/>
        <v>-85.741573033710665</v>
      </c>
      <c r="K795" s="67">
        <f t="shared" si="308"/>
        <v>279.8539325842703</v>
      </c>
      <c r="L795">
        <f t="shared" si="308"/>
        <v>-140.99999999999545</v>
      </c>
      <c r="M795" s="67">
        <f t="shared" si="308"/>
        <v>-239.29213483145941</v>
      </c>
      <c r="N795" s="67">
        <f t="shared" si="308"/>
        <v>153.43820224719002</v>
      </c>
      <c r="O795" s="67">
        <f t="shared" si="308"/>
        <v>71.68539325842994</v>
      </c>
      <c r="P795">
        <f t="shared" si="308"/>
        <v>640.31460674157279</v>
      </c>
      <c r="Q795" s="67">
        <f t="shared" si="308"/>
        <v>679.2584269662766</v>
      </c>
    </row>
    <row r="797" spans="1:17" ht="15.5" x14ac:dyDescent="0.35">
      <c r="A797" s="64" t="s">
        <v>1</v>
      </c>
      <c r="B797" s="64" t="s">
        <v>677</v>
      </c>
      <c r="C797" s="64" t="s">
        <v>745</v>
      </c>
      <c r="D797" s="64" t="s">
        <v>746</v>
      </c>
      <c r="E797" s="64" t="s">
        <v>747</v>
      </c>
      <c r="F797" s="64" t="s">
        <v>748</v>
      </c>
      <c r="G797" s="64" t="s">
        <v>749</v>
      </c>
      <c r="H797" s="64" t="s">
        <v>750</v>
      </c>
      <c r="I797" s="65" t="s">
        <v>765</v>
      </c>
      <c r="J797" s="64" t="s">
        <v>751</v>
      </c>
      <c r="K797" s="64" t="s">
        <v>753</v>
      </c>
      <c r="L797" s="64" t="s">
        <v>754</v>
      </c>
      <c r="M797" s="64" t="s">
        <v>755</v>
      </c>
      <c r="N797" s="64" t="s">
        <v>756</v>
      </c>
      <c r="O797" s="64" t="s">
        <v>757</v>
      </c>
      <c r="P797" s="64" t="s">
        <v>758</v>
      </c>
      <c r="Q797" s="65" t="s">
        <v>1929</v>
      </c>
    </row>
    <row r="798" spans="1:17" x14ac:dyDescent="0.35">
      <c r="A798" s="21" t="s">
        <v>2</v>
      </c>
      <c r="B798" s="28">
        <v>292</v>
      </c>
      <c r="C798" s="28">
        <v>223</v>
      </c>
      <c r="D798" s="23">
        <v>205</v>
      </c>
      <c r="E798" s="28">
        <v>300</v>
      </c>
      <c r="F798" s="28">
        <v>216</v>
      </c>
      <c r="G798" s="28">
        <v>313</v>
      </c>
      <c r="H798" s="28">
        <v>276</v>
      </c>
      <c r="I798" s="28">
        <f>H798+G798+F798+E798+D798+C798+B798</f>
        <v>1825</v>
      </c>
      <c r="J798" s="37">
        <v>267</v>
      </c>
      <c r="K798" s="28">
        <v>300</v>
      </c>
      <c r="L798" s="28">
        <v>302</v>
      </c>
      <c r="M798" s="74">
        <v>230</v>
      </c>
      <c r="N798" s="74">
        <v>278</v>
      </c>
      <c r="O798" s="28">
        <v>219</v>
      </c>
      <c r="P798" s="74">
        <v>226</v>
      </c>
      <c r="Q798" s="88">
        <f>P798+O798++N798+M798+L798+K798+J798</f>
        <v>1822</v>
      </c>
    </row>
    <row r="799" spans="1:17" x14ac:dyDescent="0.35">
      <c r="A799" s="21" t="s">
        <v>121</v>
      </c>
      <c r="B799" s="28">
        <v>0</v>
      </c>
      <c r="C799" s="28">
        <v>0</v>
      </c>
      <c r="D799" s="28">
        <v>0</v>
      </c>
      <c r="E799" s="28">
        <v>0</v>
      </c>
      <c r="F799" s="28">
        <v>0</v>
      </c>
      <c r="G799" s="74">
        <v>0</v>
      </c>
      <c r="H799" s="74">
        <v>0</v>
      </c>
      <c r="I799" s="88">
        <f>H799+G799+F799+E799+D799+C799+B799</f>
        <v>0</v>
      </c>
      <c r="J799" s="74">
        <v>0</v>
      </c>
      <c r="K799" s="28">
        <v>0</v>
      </c>
      <c r="L799" s="28">
        <v>0</v>
      </c>
      <c r="M799" s="28">
        <v>0</v>
      </c>
      <c r="N799" s="28">
        <v>0</v>
      </c>
      <c r="O799" s="28">
        <v>32</v>
      </c>
      <c r="P799" s="28">
        <v>6</v>
      </c>
      <c r="Q799" s="88">
        <f>P799+O799+N799+M799+L799+K799+J799</f>
        <v>38</v>
      </c>
    </row>
    <row r="800" spans="1:17" x14ac:dyDescent="0.35">
      <c r="A800" s="21" t="s">
        <v>100</v>
      </c>
      <c r="B800" s="28">
        <v>150</v>
      </c>
      <c r="C800" s="28">
        <v>207</v>
      </c>
      <c r="D800" s="23">
        <v>156</v>
      </c>
      <c r="E800" s="28">
        <v>180</v>
      </c>
      <c r="F800" s="28">
        <v>230</v>
      </c>
      <c r="G800" s="28">
        <v>320</v>
      </c>
      <c r="H800" s="28">
        <v>150</v>
      </c>
      <c r="I800" s="88">
        <f>H800+G800+F800+E800+D800+C800+B800</f>
        <v>1393</v>
      </c>
      <c r="J800" s="23">
        <v>155</v>
      </c>
      <c r="K800" s="37">
        <v>150</v>
      </c>
      <c r="L800" s="51">
        <v>150</v>
      </c>
      <c r="M800" s="28">
        <v>150</v>
      </c>
      <c r="N800" s="28">
        <v>150</v>
      </c>
      <c r="O800" s="28">
        <v>155</v>
      </c>
      <c r="P800" s="51">
        <v>140</v>
      </c>
      <c r="Q800" s="93">
        <f>P800+O800+N800+M800+L800+K800+J800</f>
        <v>1050</v>
      </c>
    </row>
    <row r="801" spans="1:17" x14ac:dyDescent="0.35">
      <c r="A801" s="21" t="s">
        <v>115</v>
      </c>
      <c r="B801" s="28">
        <v>0</v>
      </c>
      <c r="C801" s="28"/>
      <c r="D801" s="28"/>
      <c r="E801" s="28">
        <v>0</v>
      </c>
      <c r="F801" s="28"/>
      <c r="G801" s="28">
        <v>0</v>
      </c>
      <c r="H801" s="28">
        <v>106</v>
      </c>
      <c r="I801" s="88">
        <f>H801+G801+F801+E801+D801+C801+B801</f>
        <v>106</v>
      </c>
      <c r="J801" s="28">
        <v>0</v>
      </c>
      <c r="K801" s="28">
        <v>0</v>
      </c>
      <c r="L801" s="28">
        <v>0</v>
      </c>
      <c r="M801" s="28">
        <v>0</v>
      </c>
      <c r="N801" s="28">
        <v>0</v>
      </c>
      <c r="O801" s="28">
        <v>0</v>
      </c>
      <c r="P801" s="28">
        <v>115</v>
      </c>
      <c r="Q801" s="88">
        <f>P801+O801+N801+M801+L801+K801+J801</f>
        <v>115</v>
      </c>
    </row>
    <row r="802" spans="1:17" x14ac:dyDescent="0.35">
      <c r="A802" s="21" t="s">
        <v>125</v>
      </c>
      <c r="B802" s="28">
        <v>2043</v>
      </c>
      <c r="C802" s="28">
        <v>908</v>
      </c>
      <c r="D802" s="23">
        <v>688</v>
      </c>
      <c r="E802" s="28">
        <v>1698</v>
      </c>
      <c r="F802" s="28">
        <v>1394</v>
      </c>
      <c r="G802" s="28">
        <v>3108</v>
      </c>
      <c r="H802" s="28">
        <v>4439</v>
      </c>
      <c r="I802" s="88">
        <f>H802+G802+F802+E802+D802+C802+B802</f>
        <v>14278</v>
      </c>
      <c r="J802" s="28">
        <v>3110</v>
      </c>
      <c r="K802" s="28">
        <v>1347</v>
      </c>
      <c r="L802" s="28">
        <v>1358</v>
      </c>
      <c r="M802" s="28">
        <v>1058</v>
      </c>
      <c r="N802" s="28">
        <v>1398</v>
      </c>
      <c r="O802" s="28">
        <v>1756</v>
      </c>
      <c r="P802" s="28">
        <v>1783</v>
      </c>
      <c r="Q802" s="28">
        <f>P802+O802+N802+M802+L802+K802+J802</f>
        <v>11810</v>
      </c>
    </row>
    <row r="803" spans="1:17" x14ac:dyDescent="0.35">
      <c r="A803" s="58" t="s">
        <v>119</v>
      </c>
      <c r="B803" s="58">
        <f t="shared" ref="B803:P803" si="309">B802+B801+B800+B799+B798</f>
        <v>2485</v>
      </c>
      <c r="C803" s="58">
        <f t="shared" si="309"/>
        <v>1338</v>
      </c>
      <c r="D803" s="58">
        <f t="shared" si="309"/>
        <v>1049</v>
      </c>
      <c r="E803" s="58">
        <f t="shared" si="309"/>
        <v>2178</v>
      </c>
      <c r="F803" s="58">
        <f t="shared" si="309"/>
        <v>1840</v>
      </c>
      <c r="G803" s="58">
        <f t="shared" si="309"/>
        <v>3741</v>
      </c>
      <c r="H803" s="58">
        <f t="shared" si="309"/>
        <v>4971</v>
      </c>
      <c r="I803" s="58">
        <f t="shared" si="309"/>
        <v>17602</v>
      </c>
      <c r="J803" s="58">
        <f t="shared" si="309"/>
        <v>3532</v>
      </c>
      <c r="K803" s="58">
        <f t="shared" si="309"/>
        <v>1797</v>
      </c>
      <c r="L803" s="66">
        <f t="shared" si="309"/>
        <v>1810</v>
      </c>
      <c r="M803" s="58">
        <f t="shared" si="309"/>
        <v>1438</v>
      </c>
      <c r="N803" s="58">
        <f t="shared" si="309"/>
        <v>1826</v>
      </c>
      <c r="O803" s="58">
        <f t="shared" si="309"/>
        <v>2162</v>
      </c>
      <c r="P803" s="66">
        <f t="shared" si="309"/>
        <v>2270</v>
      </c>
      <c r="Q803" s="66">
        <f>SUM(Q798:Q802)</f>
        <v>14835</v>
      </c>
    </row>
    <row r="804" spans="1:17" x14ac:dyDescent="0.35">
      <c r="A804" s="21" t="s">
        <v>122</v>
      </c>
      <c r="B804" s="84">
        <v>1213</v>
      </c>
      <c r="C804" s="84">
        <v>1229</v>
      </c>
      <c r="D804" s="28">
        <v>1003</v>
      </c>
      <c r="E804" s="84">
        <v>1195</v>
      </c>
      <c r="F804" s="84">
        <v>1349</v>
      </c>
      <c r="G804" s="28">
        <v>1408</v>
      </c>
      <c r="H804" s="28">
        <v>1446</v>
      </c>
      <c r="I804" s="88">
        <f>H804+G804+F804+E804+D804+C804+B804</f>
        <v>8843</v>
      </c>
      <c r="J804" s="61">
        <v>1729</v>
      </c>
      <c r="K804" s="61">
        <v>1650</v>
      </c>
      <c r="L804" s="84">
        <v>1524</v>
      </c>
      <c r="M804" s="28">
        <v>1041</v>
      </c>
      <c r="N804" s="84">
        <v>1126</v>
      </c>
      <c r="O804" s="84">
        <v>1383</v>
      </c>
      <c r="P804" s="28">
        <v>913</v>
      </c>
      <c r="Q804" s="88">
        <f>P804+O804+N804+M804+L804+K804+J804</f>
        <v>9366</v>
      </c>
    </row>
    <row r="805" spans="1:17" x14ac:dyDescent="0.35">
      <c r="A805" s="21" t="s">
        <v>112</v>
      </c>
      <c r="B805" s="74"/>
      <c r="C805" s="74"/>
      <c r="D805" s="74"/>
      <c r="E805" s="74">
        <v>0</v>
      </c>
      <c r="F805" s="74">
        <v>0</v>
      </c>
      <c r="G805" s="74">
        <v>0</v>
      </c>
      <c r="H805" s="74">
        <v>0</v>
      </c>
      <c r="I805" s="88">
        <f>H805+G805+F805+E805+D805+C805+B805</f>
        <v>0</v>
      </c>
      <c r="J805" s="74">
        <v>0</v>
      </c>
      <c r="K805" s="74">
        <v>0</v>
      </c>
      <c r="L805" s="86">
        <v>0</v>
      </c>
      <c r="M805" s="74">
        <v>0</v>
      </c>
      <c r="N805" s="74">
        <v>0</v>
      </c>
      <c r="O805" s="86">
        <v>0</v>
      </c>
      <c r="P805" s="74">
        <v>0</v>
      </c>
      <c r="Q805" s="88">
        <f>SUM(J805:P805)</f>
        <v>0</v>
      </c>
    </row>
    <row r="806" spans="1:17" x14ac:dyDescent="0.35">
      <c r="A806" s="21" t="s">
        <v>116</v>
      </c>
      <c r="B806" s="74"/>
      <c r="C806" s="74"/>
      <c r="D806" s="74"/>
      <c r="E806" s="74">
        <v>0</v>
      </c>
      <c r="F806" s="74">
        <v>0</v>
      </c>
      <c r="G806" s="74">
        <v>0</v>
      </c>
      <c r="H806" s="74">
        <v>59</v>
      </c>
      <c r="I806" s="88">
        <f>H806+G806+F806+E806+D806+C806+B806</f>
        <v>59</v>
      </c>
      <c r="J806" s="86">
        <v>0</v>
      </c>
      <c r="K806" s="86">
        <v>0</v>
      </c>
      <c r="L806" s="86">
        <v>0</v>
      </c>
      <c r="M806" s="86">
        <v>0</v>
      </c>
      <c r="N806" s="86">
        <v>0</v>
      </c>
      <c r="O806" s="86">
        <v>0</v>
      </c>
      <c r="P806" s="86">
        <v>110</v>
      </c>
      <c r="Q806" s="88">
        <f>SUM(J806:P806)</f>
        <v>110</v>
      </c>
    </row>
    <row r="807" spans="1:17" x14ac:dyDescent="0.35">
      <c r="A807" s="21" t="s">
        <v>124</v>
      </c>
      <c r="B807" s="74"/>
      <c r="C807" s="74"/>
      <c r="D807" s="74"/>
      <c r="E807" s="74">
        <v>0</v>
      </c>
      <c r="F807" s="74">
        <v>0</v>
      </c>
      <c r="G807" s="74">
        <v>0</v>
      </c>
      <c r="H807" s="74">
        <v>23</v>
      </c>
      <c r="I807" s="88">
        <f>H807+G807+F807+E807+D807+C807+B807</f>
        <v>23</v>
      </c>
      <c r="J807" s="86">
        <v>0</v>
      </c>
      <c r="K807" s="86">
        <v>0</v>
      </c>
      <c r="L807" s="86">
        <v>0</v>
      </c>
      <c r="M807" s="86">
        <v>0</v>
      </c>
      <c r="N807" s="86">
        <v>0</v>
      </c>
      <c r="O807" s="86">
        <v>0</v>
      </c>
      <c r="P807" s="86">
        <v>56</v>
      </c>
      <c r="Q807" s="88">
        <f>SUM(J807:P807)</f>
        <v>56</v>
      </c>
    </row>
    <row r="808" spans="1:17" x14ac:dyDescent="0.35">
      <c r="A808" s="21" t="s">
        <v>1175</v>
      </c>
      <c r="B808" s="74"/>
      <c r="C808" s="74"/>
      <c r="D808" s="74"/>
      <c r="E808" s="74">
        <v>0</v>
      </c>
      <c r="F808" s="74">
        <v>0</v>
      </c>
      <c r="G808" s="74">
        <v>0</v>
      </c>
      <c r="H808" s="74">
        <v>0</v>
      </c>
      <c r="I808" s="88">
        <f>H808+G808+F808+E808+D808+C808+B808</f>
        <v>0</v>
      </c>
      <c r="J808" s="86">
        <v>0</v>
      </c>
      <c r="K808" s="86">
        <v>0</v>
      </c>
      <c r="L808" s="86">
        <v>0</v>
      </c>
      <c r="M808" s="86">
        <v>0</v>
      </c>
      <c r="N808" s="86">
        <v>0</v>
      </c>
      <c r="O808" s="86">
        <v>0</v>
      </c>
      <c r="P808" s="74">
        <v>0</v>
      </c>
      <c r="Q808" s="88">
        <f>SUM(J808:P808)</f>
        <v>0</v>
      </c>
    </row>
    <row r="809" spans="1:17" x14ac:dyDescent="0.35">
      <c r="A809" s="92" t="s">
        <v>118</v>
      </c>
      <c r="B809" s="92">
        <f t="shared" ref="B809:I809" si="310">B808+B807+B806+B805+B804</f>
        <v>1213</v>
      </c>
      <c r="C809" s="92">
        <f t="shared" si="310"/>
        <v>1229</v>
      </c>
      <c r="D809" s="92">
        <f t="shared" si="310"/>
        <v>1003</v>
      </c>
      <c r="E809" s="92">
        <f t="shared" si="310"/>
        <v>1195</v>
      </c>
      <c r="F809" s="92">
        <f t="shared" si="310"/>
        <v>1349</v>
      </c>
      <c r="G809" s="92">
        <f t="shared" si="310"/>
        <v>1408</v>
      </c>
      <c r="H809" s="92">
        <f t="shared" si="310"/>
        <v>1528</v>
      </c>
      <c r="I809" s="92">
        <f t="shared" si="310"/>
        <v>8925</v>
      </c>
      <c r="J809" s="92">
        <f>SUM(J804:J808)</f>
        <v>1729</v>
      </c>
      <c r="K809" s="92">
        <f t="shared" ref="K809:P809" si="311">SUM(K804:K808)</f>
        <v>1650</v>
      </c>
      <c r="L809" s="92">
        <f t="shared" si="311"/>
        <v>1524</v>
      </c>
      <c r="M809" s="92">
        <f t="shared" si="311"/>
        <v>1041</v>
      </c>
      <c r="N809" s="92">
        <f t="shared" si="311"/>
        <v>1126</v>
      </c>
      <c r="O809" s="92">
        <f t="shared" si="311"/>
        <v>1383</v>
      </c>
      <c r="P809" s="92">
        <f t="shared" si="311"/>
        <v>1079</v>
      </c>
      <c r="Q809" s="92">
        <f>SUM(Q804:Q808)</f>
        <v>9532</v>
      </c>
    </row>
    <row r="810" spans="1:17" x14ac:dyDescent="0.35">
      <c r="A810" s="21" t="s">
        <v>99</v>
      </c>
      <c r="B810" s="28">
        <v>443</v>
      </c>
      <c r="C810" s="28">
        <v>472</v>
      </c>
      <c r="D810" s="23">
        <v>779</v>
      </c>
      <c r="E810" s="28">
        <v>232</v>
      </c>
      <c r="F810" s="28">
        <v>891</v>
      </c>
      <c r="G810" s="74">
        <v>837</v>
      </c>
      <c r="H810" s="74">
        <v>186</v>
      </c>
      <c r="I810" s="28">
        <f t="shared" ref="I810:I815" si="312">H810+G810+F810+E810+D810+C810+B810</f>
        <v>3840</v>
      </c>
      <c r="J810" s="42">
        <v>354</v>
      </c>
      <c r="K810" s="47">
        <v>557</v>
      </c>
      <c r="L810" s="28">
        <v>521</v>
      </c>
      <c r="M810" s="74">
        <v>546</v>
      </c>
      <c r="N810" s="28">
        <v>1029</v>
      </c>
      <c r="O810" s="28">
        <v>806</v>
      </c>
      <c r="P810" s="74">
        <v>184</v>
      </c>
      <c r="Q810" s="28">
        <f>P810+O810+N810+M810+L810+K810+J810</f>
        <v>3997</v>
      </c>
    </row>
    <row r="811" spans="1:17" x14ac:dyDescent="0.35">
      <c r="A811" s="21" t="s">
        <v>7</v>
      </c>
      <c r="B811" s="51">
        <v>1804</v>
      </c>
      <c r="C811" s="28">
        <v>830</v>
      </c>
      <c r="D811" s="28">
        <v>1075</v>
      </c>
      <c r="E811" s="28">
        <v>1197</v>
      </c>
      <c r="F811" s="28">
        <v>1235</v>
      </c>
      <c r="G811" s="86">
        <v>1242</v>
      </c>
      <c r="H811" s="86">
        <v>1114</v>
      </c>
      <c r="I811" s="28">
        <f t="shared" si="312"/>
        <v>8497</v>
      </c>
      <c r="J811" s="50">
        <v>1029</v>
      </c>
      <c r="K811" s="28">
        <v>959</v>
      </c>
      <c r="L811" s="28">
        <v>844</v>
      </c>
      <c r="M811" s="86">
        <v>773</v>
      </c>
      <c r="N811" s="23">
        <v>858</v>
      </c>
      <c r="O811" s="28">
        <v>1173</v>
      </c>
      <c r="P811" s="86">
        <v>1230</v>
      </c>
      <c r="Q811" s="28">
        <f>P811+O811+N811+M811+L811+K811+J811</f>
        <v>6866</v>
      </c>
    </row>
    <row r="812" spans="1:17" x14ac:dyDescent="0.35">
      <c r="A812" s="21" t="s">
        <v>103</v>
      </c>
      <c r="B812" s="51">
        <v>754</v>
      </c>
      <c r="C812" s="51">
        <v>758</v>
      </c>
      <c r="D812" s="51">
        <v>741</v>
      </c>
      <c r="E812" s="51">
        <v>733</v>
      </c>
      <c r="F812" s="52">
        <v>746</v>
      </c>
      <c r="G812" s="87">
        <v>737</v>
      </c>
      <c r="H812" s="87">
        <v>746</v>
      </c>
      <c r="I812" s="51">
        <f t="shared" si="312"/>
        <v>5215</v>
      </c>
      <c r="J812" s="28">
        <v>752</v>
      </c>
      <c r="K812" s="28">
        <v>749</v>
      </c>
      <c r="L812" s="86">
        <v>742</v>
      </c>
      <c r="M812" s="37">
        <v>742</v>
      </c>
      <c r="N812" s="40">
        <v>743</v>
      </c>
      <c r="O812" s="86">
        <v>732</v>
      </c>
      <c r="P812" s="74">
        <v>751</v>
      </c>
      <c r="Q812" s="51">
        <f>P812+O812+N812+M812+L812+K812+J812</f>
        <v>5211</v>
      </c>
    </row>
    <row r="813" spans="1:17" x14ac:dyDescent="0.35">
      <c r="A813" s="21" t="s">
        <v>1178</v>
      </c>
      <c r="B813" s="51">
        <v>0</v>
      </c>
      <c r="C813" s="51"/>
      <c r="D813" s="51"/>
      <c r="E813" s="51">
        <v>0</v>
      </c>
      <c r="F813" s="52">
        <v>0</v>
      </c>
      <c r="G813" s="87">
        <v>0</v>
      </c>
      <c r="H813" s="87">
        <v>0</v>
      </c>
      <c r="I813" s="51">
        <f t="shared" si="312"/>
        <v>0</v>
      </c>
      <c r="J813" s="28">
        <v>0</v>
      </c>
      <c r="K813" s="28">
        <v>0</v>
      </c>
      <c r="L813" s="86">
        <v>0</v>
      </c>
      <c r="M813" s="37">
        <v>0</v>
      </c>
      <c r="N813" s="40">
        <v>0</v>
      </c>
      <c r="O813" s="86">
        <v>0</v>
      </c>
      <c r="P813" s="74">
        <v>0</v>
      </c>
      <c r="Q813" s="28">
        <v>0</v>
      </c>
    </row>
    <row r="814" spans="1:17" x14ac:dyDescent="0.35">
      <c r="A814" s="21" t="s">
        <v>1177</v>
      </c>
      <c r="B814" s="51"/>
      <c r="C814" s="51"/>
      <c r="D814" s="51"/>
      <c r="E814" s="51">
        <v>0</v>
      </c>
      <c r="F814" s="51">
        <v>0</v>
      </c>
      <c r="G814" s="51">
        <v>0</v>
      </c>
      <c r="H814" s="87">
        <v>0</v>
      </c>
      <c r="I814" s="51">
        <f t="shared" si="312"/>
        <v>0</v>
      </c>
      <c r="J814" s="28">
        <v>0</v>
      </c>
      <c r="K814" s="28">
        <v>0</v>
      </c>
      <c r="L814" s="86">
        <v>0</v>
      </c>
      <c r="M814" s="37">
        <v>0</v>
      </c>
      <c r="N814" s="40">
        <v>0</v>
      </c>
      <c r="O814" s="86">
        <v>0</v>
      </c>
      <c r="P814" s="74">
        <v>0</v>
      </c>
      <c r="Q814" s="28">
        <f>SUM(J814:P814)</f>
        <v>0</v>
      </c>
    </row>
    <row r="815" spans="1:17" x14ac:dyDescent="0.35">
      <c r="A815" s="21" t="s">
        <v>123</v>
      </c>
      <c r="B815" s="51">
        <v>1537</v>
      </c>
      <c r="C815" s="87">
        <v>1339</v>
      </c>
      <c r="D815" s="51">
        <v>1481</v>
      </c>
      <c r="E815" s="51">
        <v>1324</v>
      </c>
      <c r="F815" s="87">
        <v>1346</v>
      </c>
      <c r="G815" s="87">
        <v>1190</v>
      </c>
      <c r="H815" s="87">
        <v>909</v>
      </c>
      <c r="I815" s="51">
        <f t="shared" si="312"/>
        <v>9126</v>
      </c>
      <c r="J815" s="86">
        <v>1264</v>
      </c>
      <c r="K815" s="86">
        <v>1305</v>
      </c>
      <c r="L815" s="86">
        <v>1157</v>
      </c>
      <c r="M815" s="86">
        <v>1194</v>
      </c>
      <c r="N815" s="86">
        <v>1197</v>
      </c>
      <c r="O815" s="86">
        <v>1372</v>
      </c>
      <c r="P815" s="86">
        <v>1148</v>
      </c>
      <c r="Q815" s="28">
        <f>P815+O815+N815+M815+L815+K815+J815</f>
        <v>8637</v>
      </c>
    </row>
    <row r="816" spans="1:17" x14ac:dyDescent="0.35">
      <c r="A816" s="71" t="s">
        <v>117</v>
      </c>
      <c r="B816" s="71">
        <f t="shared" ref="B816:P816" si="313">B815+B814+B813+B812+B811+B810</f>
        <v>4538</v>
      </c>
      <c r="C816" s="71">
        <f t="shared" si="313"/>
        <v>3399</v>
      </c>
      <c r="D816" s="71">
        <f t="shared" si="313"/>
        <v>4076</v>
      </c>
      <c r="E816" s="71">
        <f t="shared" si="313"/>
        <v>3486</v>
      </c>
      <c r="F816" s="71">
        <f t="shared" si="313"/>
        <v>4218</v>
      </c>
      <c r="G816" s="71">
        <f t="shared" si="313"/>
        <v>4006</v>
      </c>
      <c r="H816" s="71">
        <f t="shared" si="313"/>
        <v>2955</v>
      </c>
      <c r="I816" s="71">
        <f t="shared" si="313"/>
        <v>26678</v>
      </c>
      <c r="J816" s="69">
        <f t="shared" si="313"/>
        <v>3399</v>
      </c>
      <c r="K816" s="69">
        <f t="shared" si="313"/>
        <v>3570</v>
      </c>
      <c r="L816" s="69">
        <f t="shared" si="313"/>
        <v>3264</v>
      </c>
      <c r="M816" s="69">
        <f t="shared" si="313"/>
        <v>3255</v>
      </c>
      <c r="N816" s="69">
        <f t="shared" si="313"/>
        <v>3827</v>
      </c>
      <c r="O816" s="69">
        <f t="shared" si="313"/>
        <v>4083</v>
      </c>
      <c r="P816" s="69">
        <f t="shared" si="313"/>
        <v>3313</v>
      </c>
      <c r="Q816" s="71">
        <f>SUM(Q810:Q815)</f>
        <v>24711</v>
      </c>
    </row>
    <row r="817" spans="1:17" x14ac:dyDescent="0.35">
      <c r="A817" s="21"/>
      <c r="B817" s="21">
        <f t="shared" ref="B817:H817" si="314">B816+B809+B803</f>
        <v>8236</v>
      </c>
      <c r="C817" s="21">
        <f t="shared" si="314"/>
        <v>5966</v>
      </c>
      <c r="D817" s="21">
        <f>D816+D809+D803</f>
        <v>6128</v>
      </c>
      <c r="E817" s="21">
        <f t="shared" si="314"/>
        <v>6859</v>
      </c>
      <c r="F817" s="67">
        <f>F816+F809+F803</f>
        <v>7407</v>
      </c>
      <c r="G817" s="21">
        <f t="shared" si="314"/>
        <v>9155</v>
      </c>
      <c r="H817" s="21">
        <f t="shared" si="314"/>
        <v>9454</v>
      </c>
      <c r="I817" s="67">
        <f t="shared" ref="I817:Q817" si="315">I816+I809+I803</f>
        <v>53205</v>
      </c>
      <c r="J817" s="21">
        <f t="shared" si="315"/>
        <v>8660</v>
      </c>
      <c r="K817" s="21">
        <f t="shared" si="315"/>
        <v>7017</v>
      </c>
      <c r="L817" s="21">
        <f t="shared" si="315"/>
        <v>6598</v>
      </c>
      <c r="M817" s="21">
        <f t="shared" si="315"/>
        <v>5734</v>
      </c>
      <c r="N817" s="67">
        <f t="shared" si="315"/>
        <v>6779</v>
      </c>
      <c r="O817" s="21">
        <f t="shared" si="315"/>
        <v>7628</v>
      </c>
      <c r="P817" s="21">
        <f t="shared" si="315"/>
        <v>6662</v>
      </c>
      <c r="Q817" s="67">
        <f t="shared" si="315"/>
        <v>49078</v>
      </c>
    </row>
    <row r="818" spans="1:17" x14ac:dyDescent="0.35">
      <c r="A818" s="21"/>
      <c r="B818" s="67">
        <f>production!B741</f>
        <v>8372</v>
      </c>
      <c r="C818" s="67">
        <f>production!C741</f>
        <v>6409</v>
      </c>
      <c r="D818" s="67">
        <f>production!D741</f>
        <v>6162</v>
      </c>
      <c r="E818" s="67">
        <f>production!E741</f>
        <v>7223</v>
      </c>
      <c r="F818" s="67">
        <f>production!F741</f>
        <v>7325</v>
      </c>
      <c r="G818" s="67">
        <f>production!G741</f>
        <v>9361</v>
      </c>
      <c r="H818" s="67">
        <f>production!H741</f>
        <v>9765</v>
      </c>
      <c r="I818" s="67">
        <f>production!I741</f>
        <v>54617</v>
      </c>
      <c r="J818" s="67">
        <f>production!J741</f>
        <v>9008</v>
      </c>
      <c r="K818" s="67">
        <f>production!K741</f>
        <v>6949</v>
      </c>
      <c r="L818" s="67">
        <f>production!L741</f>
        <v>6953</v>
      </c>
      <c r="M818" s="67">
        <f>production!M741</f>
        <v>5762</v>
      </c>
      <c r="N818" s="67">
        <f>production!N741</f>
        <v>6834</v>
      </c>
      <c r="O818" s="67">
        <f>production!O741</f>
        <v>7621</v>
      </c>
      <c r="P818" s="67">
        <f>production!P741</f>
        <v>6577</v>
      </c>
      <c r="Q818" s="67">
        <f>production!Q743</f>
        <v>0</v>
      </c>
    </row>
    <row r="819" spans="1:17" x14ac:dyDescent="0.35">
      <c r="A819" s="21"/>
      <c r="B819" s="21">
        <f t="shared" ref="B819:Q819" si="316">B818-B817</f>
        <v>136</v>
      </c>
      <c r="C819" s="67">
        <f t="shared" si="316"/>
        <v>443</v>
      </c>
      <c r="D819" s="21">
        <f t="shared" si="316"/>
        <v>34</v>
      </c>
      <c r="E819" s="21">
        <f t="shared" si="316"/>
        <v>364</v>
      </c>
      <c r="F819" s="21">
        <f t="shared" si="316"/>
        <v>-82</v>
      </c>
      <c r="G819" s="21">
        <f t="shared" si="316"/>
        <v>206</v>
      </c>
      <c r="H819" s="67">
        <f t="shared" si="316"/>
        <v>311</v>
      </c>
      <c r="I819" s="67">
        <f t="shared" si="316"/>
        <v>1412</v>
      </c>
      <c r="J819" s="21">
        <f t="shared" si="316"/>
        <v>348</v>
      </c>
      <c r="K819" s="67">
        <f t="shared" si="316"/>
        <v>-68</v>
      </c>
      <c r="L819" s="21">
        <f t="shared" si="316"/>
        <v>355</v>
      </c>
      <c r="M819" s="21">
        <f t="shared" si="316"/>
        <v>28</v>
      </c>
      <c r="N819" s="21">
        <f t="shared" si="316"/>
        <v>55</v>
      </c>
      <c r="O819" s="21">
        <f t="shared" si="316"/>
        <v>-7</v>
      </c>
      <c r="P819" s="67">
        <f t="shared" si="316"/>
        <v>-85</v>
      </c>
      <c r="Q819" s="67">
        <f t="shared" si="316"/>
        <v>-49078</v>
      </c>
    </row>
    <row r="821" spans="1:17" ht="15.5" x14ac:dyDescent="0.35">
      <c r="A821" s="64" t="s">
        <v>1</v>
      </c>
      <c r="B821" s="64" t="s">
        <v>759</v>
      </c>
      <c r="C821" s="64" t="s">
        <v>797</v>
      </c>
      <c r="D821" s="64" t="s">
        <v>798</v>
      </c>
      <c r="E821" s="64" t="s">
        <v>799</v>
      </c>
      <c r="F821" s="64" t="s">
        <v>800</v>
      </c>
      <c r="G821" s="64" t="s">
        <v>801</v>
      </c>
      <c r="H821" s="64" t="s">
        <v>802</v>
      </c>
      <c r="I821" s="65" t="s">
        <v>804</v>
      </c>
      <c r="J821" s="64" t="s">
        <v>803</v>
      </c>
      <c r="K821" s="64" t="s">
        <v>805</v>
      </c>
      <c r="L821" s="64" t="s">
        <v>806</v>
      </c>
      <c r="M821" s="64" t="s">
        <v>807</v>
      </c>
      <c r="N821" s="64" t="s">
        <v>808</v>
      </c>
      <c r="O821" s="64" t="s">
        <v>809</v>
      </c>
      <c r="P821" s="64" t="s">
        <v>810</v>
      </c>
      <c r="Q821" s="65" t="s">
        <v>1930</v>
      </c>
    </row>
    <row r="822" spans="1:17" x14ac:dyDescent="0.35">
      <c r="A822" s="21" t="s">
        <v>2</v>
      </c>
      <c r="B822" s="28">
        <v>279</v>
      </c>
      <c r="C822" s="28">
        <v>231</v>
      </c>
      <c r="D822" s="23">
        <v>333</v>
      </c>
      <c r="E822" s="28">
        <v>247</v>
      </c>
      <c r="F822" s="28">
        <v>253</v>
      </c>
      <c r="G822" s="28">
        <v>290</v>
      </c>
      <c r="H822" s="28">
        <v>207</v>
      </c>
      <c r="I822" s="28">
        <f>H822+G822+F822+E822+D822+C822+B822</f>
        <v>1840</v>
      </c>
      <c r="J822" s="37">
        <v>202</v>
      </c>
      <c r="K822" s="28">
        <v>239</v>
      </c>
      <c r="L822" s="28">
        <v>175</v>
      </c>
      <c r="M822" s="74">
        <v>111</v>
      </c>
      <c r="N822" s="74">
        <v>211</v>
      </c>
      <c r="O822" s="28">
        <v>113</v>
      </c>
      <c r="P822" s="74">
        <v>284</v>
      </c>
      <c r="Q822" s="88">
        <f>P822+O822++N822+M822+L822+K822+J822</f>
        <v>1335</v>
      </c>
    </row>
    <row r="823" spans="1:17" x14ac:dyDescent="0.35">
      <c r="A823" s="21" t="s">
        <v>121</v>
      </c>
      <c r="B823" s="28">
        <v>5</v>
      </c>
      <c r="C823" s="28">
        <v>0</v>
      </c>
      <c r="D823" s="28">
        <v>6</v>
      </c>
      <c r="E823" s="28">
        <v>0</v>
      </c>
      <c r="F823" s="28">
        <v>0</v>
      </c>
      <c r="G823" s="74">
        <v>0</v>
      </c>
      <c r="H823" s="74">
        <v>4</v>
      </c>
      <c r="I823" s="88">
        <f>H823+G823+F823+E823+D823+C823+B823</f>
        <v>15</v>
      </c>
      <c r="J823" s="74">
        <v>0</v>
      </c>
      <c r="K823" s="28">
        <v>0</v>
      </c>
      <c r="L823" s="28">
        <v>1</v>
      </c>
      <c r="M823" s="28">
        <v>0</v>
      </c>
      <c r="N823" s="28">
        <v>0</v>
      </c>
      <c r="O823" s="28">
        <v>0</v>
      </c>
      <c r="P823" s="28">
        <v>0</v>
      </c>
      <c r="Q823" s="88">
        <f>P823+O823+N823+M823+L823+K823+J823</f>
        <v>1</v>
      </c>
    </row>
    <row r="824" spans="1:17" x14ac:dyDescent="0.35">
      <c r="A824" s="21" t="s">
        <v>100</v>
      </c>
      <c r="B824" s="28">
        <v>150</v>
      </c>
      <c r="C824" s="28">
        <v>310</v>
      </c>
      <c r="D824" s="23">
        <v>150</v>
      </c>
      <c r="E824" s="28">
        <v>305</v>
      </c>
      <c r="F824" s="28">
        <v>157</v>
      </c>
      <c r="G824" s="28">
        <v>155</v>
      </c>
      <c r="H824" s="28">
        <v>300</v>
      </c>
      <c r="I824" s="88">
        <f>H824+G824+F824+E824+D824+C824+B824</f>
        <v>1527</v>
      </c>
      <c r="J824" s="23">
        <v>150</v>
      </c>
      <c r="K824" s="37">
        <v>155</v>
      </c>
      <c r="L824" s="51">
        <v>150</v>
      </c>
      <c r="M824" s="28">
        <v>130</v>
      </c>
      <c r="N824" s="28">
        <v>246</v>
      </c>
      <c r="O824" s="28">
        <v>165</v>
      </c>
      <c r="P824" s="51">
        <v>130</v>
      </c>
      <c r="Q824" s="93">
        <f>P824+O824+N824+M824+L824+K824+J824</f>
        <v>1126</v>
      </c>
    </row>
    <row r="825" spans="1:17" x14ac:dyDescent="0.35">
      <c r="A825" s="21" t="s">
        <v>115</v>
      </c>
      <c r="B825" s="28">
        <v>0</v>
      </c>
      <c r="C825" s="28">
        <v>0</v>
      </c>
      <c r="D825" s="28">
        <v>0</v>
      </c>
      <c r="E825" s="28">
        <v>0</v>
      </c>
      <c r="F825" s="28"/>
      <c r="G825" s="28">
        <v>0</v>
      </c>
      <c r="H825" s="28">
        <v>88</v>
      </c>
      <c r="I825" s="88">
        <f>H825+G825+F825+E825+D825+C825+B825</f>
        <v>88</v>
      </c>
      <c r="J825" s="28">
        <v>0</v>
      </c>
      <c r="K825" s="28">
        <v>0</v>
      </c>
      <c r="L825" s="28">
        <v>0</v>
      </c>
      <c r="M825" s="28">
        <v>0</v>
      </c>
      <c r="N825" s="28">
        <v>0</v>
      </c>
      <c r="O825" s="28">
        <v>0</v>
      </c>
      <c r="P825" s="28">
        <v>186</v>
      </c>
      <c r="Q825" s="88">
        <f>P825+O825+N825+M825+L825+K825+J825</f>
        <v>186</v>
      </c>
    </row>
    <row r="826" spans="1:17" x14ac:dyDescent="0.35">
      <c r="A826" s="21" t="s">
        <v>125</v>
      </c>
      <c r="B826" s="28">
        <v>2049</v>
      </c>
      <c r="C826" s="28">
        <v>2974</v>
      </c>
      <c r="D826" s="23">
        <v>1041</v>
      </c>
      <c r="E826" s="28">
        <v>2140</v>
      </c>
      <c r="F826" s="28">
        <v>2069</v>
      </c>
      <c r="G826" s="28">
        <v>1508</v>
      </c>
      <c r="H826" s="28">
        <v>2251</v>
      </c>
      <c r="I826" s="88">
        <f>H826+G826+F826+E826+D826+C826+B826</f>
        <v>14032</v>
      </c>
      <c r="J826" s="28">
        <v>2187</v>
      </c>
      <c r="K826" s="28">
        <v>2446</v>
      </c>
      <c r="L826" s="28">
        <v>1461</v>
      </c>
      <c r="M826" s="28">
        <v>1193</v>
      </c>
      <c r="N826" s="28">
        <v>1479</v>
      </c>
      <c r="O826" s="28">
        <v>965</v>
      </c>
      <c r="P826" s="28">
        <v>919</v>
      </c>
      <c r="Q826" s="28">
        <f>P826+O826+N826+M826+L826+K826+J826</f>
        <v>10650</v>
      </c>
    </row>
    <row r="827" spans="1:17" x14ac:dyDescent="0.35">
      <c r="A827" s="58" t="s">
        <v>119</v>
      </c>
      <c r="B827" s="58">
        <f t="shared" ref="B827:P827" si="317">B826+B825+B824+B823+B822</f>
        <v>2483</v>
      </c>
      <c r="C827" s="58">
        <f t="shared" si="317"/>
        <v>3515</v>
      </c>
      <c r="D827" s="58">
        <f t="shared" si="317"/>
        <v>1530</v>
      </c>
      <c r="E827" s="58">
        <f t="shared" si="317"/>
        <v>2692</v>
      </c>
      <c r="F827" s="58">
        <f t="shared" si="317"/>
        <v>2479</v>
      </c>
      <c r="G827" s="58">
        <f t="shared" si="317"/>
        <v>1953</v>
      </c>
      <c r="H827" s="58">
        <f t="shared" si="317"/>
        <v>2850</v>
      </c>
      <c r="I827" s="58">
        <f t="shared" si="317"/>
        <v>17502</v>
      </c>
      <c r="J827" s="58">
        <f t="shared" si="317"/>
        <v>2539</v>
      </c>
      <c r="K827" s="58">
        <f t="shared" si="317"/>
        <v>2840</v>
      </c>
      <c r="L827" s="66">
        <f t="shared" si="317"/>
        <v>1787</v>
      </c>
      <c r="M827" s="58">
        <f t="shared" si="317"/>
        <v>1434</v>
      </c>
      <c r="N827" s="58">
        <f t="shared" si="317"/>
        <v>1936</v>
      </c>
      <c r="O827" s="58">
        <f t="shared" si="317"/>
        <v>1243</v>
      </c>
      <c r="P827" s="66">
        <f t="shared" si="317"/>
        <v>1519</v>
      </c>
      <c r="Q827" s="66">
        <f>SUM(Q822:Q826)</f>
        <v>13298</v>
      </c>
    </row>
    <row r="828" spans="1:17" x14ac:dyDescent="0.35">
      <c r="A828" s="21" t="s">
        <v>122</v>
      </c>
      <c r="B828" s="84">
        <v>1377</v>
      </c>
      <c r="C828" s="84">
        <v>1642</v>
      </c>
      <c r="D828" s="28">
        <v>1770</v>
      </c>
      <c r="E828" s="84">
        <v>1373</v>
      </c>
      <c r="F828" s="84">
        <v>987</v>
      </c>
      <c r="G828" s="28">
        <v>1577</v>
      </c>
      <c r="H828" s="28">
        <v>1067</v>
      </c>
      <c r="I828" s="88">
        <f>H828+G828+F828+E828+D828+C828+B828</f>
        <v>9793</v>
      </c>
      <c r="J828" s="61">
        <v>1439</v>
      </c>
      <c r="K828" s="61">
        <v>1246</v>
      </c>
      <c r="L828" s="84">
        <v>1166</v>
      </c>
      <c r="M828" s="28">
        <v>1813</v>
      </c>
      <c r="N828" s="84">
        <v>1283</v>
      </c>
      <c r="O828" s="84">
        <v>1526</v>
      </c>
      <c r="P828" s="28">
        <v>1507</v>
      </c>
      <c r="Q828" s="88">
        <f>P828+O828+N828+M828+L828+K828+J828</f>
        <v>9980</v>
      </c>
    </row>
    <row r="829" spans="1:17" x14ac:dyDescent="0.35">
      <c r="A829" s="21" t="s">
        <v>112</v>
      </c>
      <c r="B829" s="74">
        <v>0</v>
      </c>
      <c r="C829" s="74">
        <v>0</v>
      </c>
      <c r="D829" s="74">
        <v>0</v>
      </c>
      <c r="E829" s="74">
        <v>0</v>
      </c>
      <c r="F829" s="74">
        <v>0</v>
      </c>
      <c r="G829" s="74">
        <v>0</v>
      </c>
      <c r="H829" s="74">
        <v>0</v>
      </c>
      <c r="I829" s="88">
        <f>H829+G829+F829+E829+D829+C829+B829</f>
        <v>0</v>
      </c>
      <c r="J829" s="74">
        <v>0</v>
      </c>
      <c r="K829" s="74">
        <v>0</v>
      </c>
      <c r="L829" s="86">
        <v>0</v>
      </c>
      <c r="M829" s="74">
        <v>0</v>
      </c>
      <c r="N829" s="74">
        <v>0</v>
      </c>
      <c r="O829" s="86">
        <v>0</v>
      </c>
      <c r="P829" s="74">
        <v>0</v>
      </c>
      <c r="Q829" s="88">
        <f>SUM(J829:P829)</f>
        <v>0</v>
      </c>
    </row>
    <row r="830" spans="1:17" x14ac:dyDescent="0.35">
      <c r="A830" s="21" t="s">
        <v>116</v>
      </c>
      <c r="B830" s="74">
        <v>0</v>
      </c>
      <c r="C830" s="74">
        <v>0</v>
      </c>
      <c r="D830" s="74">
        <v>0</v>
      </c>
      <c r="E830" s="74">
        <v>0</v>
      </c>
      <c r="F830" s="74">
        <v>0</v>
      </c>
      <c r="G830" s="74">
        <v>0</v>
      </c>
      <c r="H830" s="74">
        <v>110</v>
      </c>
      <c r="I830" s="88">
        <f>H830+G830+F830+E830+D830+C830+B830</f>
        <v>110</v>
      </c>
      <c r="J830" s="86">
        <v>0</v>
      </c>
      <c r="K830" s="86">
        <v>0</v>
      </c>
      <c r="L830" s="86">
        <v>0</v>
      </c>
      <c r="M830" s="86">
        <v>0</v>
      </c>
      <c r="N830" s="86">
        <v>0</v>
      </c>
      <c r="O830" s="86">
        <v>0</v>
      </c>
      <c r="P830" s="86">
        <v>0</v>
      </c>
      <c r="Q830" s="88">
        <f>SUM(J830:P830)</f>
        <v>0</v>
      </c>
    </row>
    <row r="831" spans="1:17" x14ac:dyDescent="0.35">
      <c r="A831" s="21" t="s">
        <v>124</v>
      </c>
      <c r="B831" s="74">
        <v>0</v>
      </c>
      <c r="C831" s="74">
        <v>0</v>
      </c>
      <c r="D831" s="74">
        <v>0</v>
      </c>
      <c r="E831" s="74">
        <v>0</v>
      </c>
      <c r="F831" s="74">
        <v>0</v>
      </c>
      <c r="G831" s="74">
        <v>0</v>
      </c>
      <c r="H831" s="74">
        <v>56</v>
      </c>
      <c r="I831" s="88">
        <f>H831+G831+F831+E831+D831+C831+B831</f>
        <v>56</v>
      </c>
      <c r="J831" s="86">
        <v>0</v>
      </c>
      <c r="K831" s="86">
        <v>0</v>
      </c>
      <c r="L831" s="86">
        <v>0</v>
      </c>
      <c r="M831" s="86">
        <v>0</v>
      </c>
      <c r="N831" s="86">
        <v>0</v>
      </c>
      <c r="O831" s="86">
        <v>0</v>
      </c>
      <c r="P831" s="86"/>
      <c r="Q831" s="88">
        <f>SUM(J831:P831)</f>
        <v>0</v>
      </c>
    </row>
    <row r="832" spans="1:17" x14ac:dyDescent="0.35">
      <c r="A832" s="21" t="s">
        <v>1175</v>
      </c>
      <c r="B832" s="74">
        <v>0</v>
      </c>
      <c r="C832" s="74">
        <v>0</v>
      </c>
      <c r="D832" s="74">
        <v>0</v>
      </c>
      <c r="E832" s="74">
        <v>0</v>
      </c>
      <c r="F832" s="74">
        <v>0</v>
      </c>
      <c r="G832" s="74">
        <v>0</v>
      </c>
      <c r="H832" s="74">
        <v>0</v>
      </c>
      <c r="I832" s="88">
        <f>H832+G832+F832+E832+D832+C832+B832</f>
        <v>0</v>
      </c>
      <c r="J832" s="86">
        <v>0</v>
      </c>
      <c r="K832" s="86">
        <v>0</v>
      </c>
      <c r="L832" s="86">
        <v>0</v>
      </c>
      <c r="M832" s="86">
        <v>0</v>
      </c>
      <c r="N832" s="86">
        <v>0</v>
      </c>
      <c r="O832" s="86">
        <v>0</v>
      </c>
      <c r="P832" s="74"/>
      <c r="Q832" s="88">
        <f>SUM(J832:P832)</f>
        <v>0</v>
      </c>
    </row>
    <row r="833" spans="1:17" x14ac:dyDescent="0.35">
      <c r="A833" s="92" t="s">
        <v>118</v>
      </c>
      <c r="B833" s="92">
        <f t="shared" ref="B833:I833" si="318">B832+B831+B830+B829+B828</f>
        <v>1377</v>
      </c>
      <c r="C833" s="92">
        <f t="shared" si="318"/>
        <v>1642</v>
      </c>
      <c r="D833" s="92">
        <f t="shared" si="318"/>
        <v>1770</v>
      </c>
      <c r="E833" s="92">
        <f t="shared" si="318"/>
        <v>1373</v>
      </c>
      <c r="F833" s="92">
        <f t="shared" si="318"/>
        <v>987</v>
      </c>
      <c r="G833" s="92">
        <f t="shared" si="318"/>
        <v>1577</v>
      </c>
      <c r="H833" s="92">
        <f t="shared" si="318"/>
        <v>1233</v>
      </c>
      <c r="I833" s="92">
        <f t="shared" si="318"/>
        <v>9959</v>
      </c>
      <c r="J833" s="92">
        <f>SUM(J828:J832)</f>
        <v>1439</v>
      </c>
      <c r="K833" s="92">
        <f t="shared" ref="K833:P833" si="319">SUM(K828:K832)</f>
        <v>1246</v>
      </c>
      <c r="L833" s="92">
        <f t="shared" si="319"/>
        <v>1166</v>
      </c>
      <c r="M833" s="92">
        <f t="shared" si="319"/>
        <v>1813</v>
      </c>
      <c r="N833" s="92">
        <f t="shared" si="319"/>
        <v>1283</v>
      </c>
      <c r="O833" s="92">
        <f t="shared" si="319"/>
        <v>1526</v>
      </c>
      <c r="P833" s="92">
        <f t="shared" si="319"/>
        <v>1507</v>
      </c>
      <c r="Q833" s="92">
        <f>SUM(Q828:Q832)</f>
        <v>9980</v>
      </c>
    </row>
    <row r="834" spans="1:17" x14ac:dyDescent="0.35">
      <c r="A834" s="21" t="s">
        <v>99</v>
      </c>
      <c r="B834" s="28">
        <v>548</v>
      </c>
      <c r="C834" s="28">
        <v>559</v>
      </c>
      <c r="D834" s="23">
        <v>227</v>
      </c>
      <c r="E834" s="28">
        <v>549</v>
      </c>
      <c r="F834" s="28">
        <v>541</v>
      </c>
      <c r="G834" s="74">
        <v>930</v>
      </c>
      <c r="H834" s="74">
        <v>238</v>
      </c>
      <c r="I834" s="28">
        <f t="shared" ref="I834:I839" si="320">H834+G834+F834+E834+D834+C834+B834</f>
        <v>3592</v>
      </c>
      <c r="J834" s="42">
        <v>269</v>
      </c>
      <c r="K834" s="47">
        <v>216</v>
      </c>
      <c r="L834" s="28">
        <v>249</v>
      </c>
      <c r="M834" s="74">
        <v>836</v>
      </c>
      <c r="N834" s="28">
        <v>201</v>
      </c>
      <c r="O834" s="28">
        <v>232</v>
      </c>
      <c r="P834" s="74">
        <v>778</v>
      </c>
      <c r="Q834" s="28">
        <f>P834+O834+N834+M834+L834+K834+J834</f>
        <v>2781</v>
      </c>
    </row>
    <row r="835" spans="1:17" x14ac:dyDescent="0.35">
      <c r="A835" s="21" t="s">
        <v>7</v>
      </c>
      <c r="B835" s="51">
        <v>1754</v>
      </c>
      <c r="C835" s="28">
        <v>1641</v>
      </c>
      <c r="D835" s="28">
        <v>1514</v>
      </c>
      <c r="E835" s="28">
        <v>1280</v>
      </c>
      <c r="F835" s="28">
        <v>985</v>
      </c>
      <c r="G835" s="86">
        <v>1022</v>
      </c>
      <c r="H835" s="86">
        <v>1747</v>
      </c>
      <c r="I835" s="28">
        <f t="shared" si="320"/>
        <v>9943</v>
      </c>
      <c r="J835" s="50">
        <v>1606</v>
      </c>
      <c r="K835" s="28">
        <v>1730</v>
      </c>
      <c r="L835" s="28">
        <v>1615</v>
      </c>
      <c r="M835" s="86">
        <v>1649</v>
      </c>
      <c r="N835" s="23">
        <v>1201</v>
      </c>
      <c r="O835" s="28">
        <v>1554</v>
      </c>
      <c r="P835" s="86">
        <v>1366</v>
      </c>
      <c r="Q835" s="28">
        <f>P835+O835+N835+M835+L835+K835+J835</f>
        <v>10721</v>
      </c>
    </row>
    <row r="836" spans="1:17" x14ac:dyDescent="0.35">
      <c r="A836" s="21" t="s">
        <v>103</v>
      </c>
      <c r="B836" s="51">
        <v>743</v>
      </c>
      <c r="C836" s="51">
        <v>745</v>
      </c>
      <c r="D836" s="51">
        <v>746</v>
      </c>
      <c r="E836" s="51">
        <v>747</v>
      </c>
      <c r="F836" s="52">
        <v>739</v>
      </c>
      <c r="G836" s="87">
        <v>764</v>
      </c>
      <c r="H836" s="87">
        <v>742</v>
      </c>
      <c r="I836" s="51">
        <f t="shared" si="320"/>
        <v>5226</v>
      </c>
      <c r="J836" s="28">
        <v>742</v>
      </c>
      <c r="K836" s="28">
        <v>720</v>
      </c>
      <c r="L836" s="86">
        <v>754</v>
      </c>
      <c r="M836" s="37">
        <v>730</v>
      </c>
      <c r="N836" s="40">
        <v>757</v>
      </c>
      <c r="O836" s="86">
        <v>732</v>
      </c>
      <c r="P836" s="74">
        <v>761</v>
      </c>
      <c r="Q836" s="51">
        <f>P836+O836+N836+M836+L836+K836+J836</f>
        <v>5196</v>
      </c>
    </row>
    <row r="837" spans="1:17" x14ac:dyDescent="0.35">
      <c r="A837" s="21" t="s">
        <v>1178</v>
      </c>
      <c r="B837" s="51">
        <v>0</v>
      </c>
      <c r="C837" s="51">
        <v>0</v>
      </c>
      <c r="D837" s="51">
        <v>0</v>
      </c>
      <c r="E837" s="51">
        <v>0</v>
      </c>
      <c r="F837" s="52">
        <v>0</v>
      </c>
      <c r="G837" s="87">
        <v>0</v>
      </c>
      <c r="H837" s="87">
        <v>0</v>
      </c>
      <c r="I837" s="51">
        <f t="shared" si="320"/>
        <v>0</v>
      </c>
      <c r="J837" s="28">
        <v>0</v>
      </c>
      <c r="K837" s="28">
        <v>0</v>
      </c>
      <c r="L837" s="86">
        <v>0</v>
      </c>
      <c r="M837" s="37">
        <v>0</v>
      </c>
      <c r="N837" s="40">
        <v>0</v>
      </c>
      <c r="O837" s="86">
        <v>0</v>
      </c>
      <c r="P837" s="74">
        <v>0</v>
      </c>
      <c r="Q837" s="28">
        <v>0</v>
      </c>
    </row>
    <row r="838" spans="1:17" x14ac:dyDescent="0.35">
      <c r="A838" s="21" t="s">
        <v>1177</v>
      </c>
      <c r="B838" s="51">
        <v>0</v>
      </c>
      <c r="C838" s="51">
        <v>0</v>
      </c>
      <c r="D838" s="51">
        <v>0</v>
      </c>
      <c r="E838" s="51">
        <v>0</v>
      </c>
      <c r="F838" s="51">
        <v>0</v>
      </c>
      <c r="G838" s="51">
        <v>0</v>
      </c>
      <c r="H838" s="87">
        <v>0</v>
      </c>
      <c r="I838" s="51">
        <f t="shared" si="320"/>
        <v>0</v>
      </c>
      <c r="J838" s="28">
        <v>0</v>
      </c>
      <c r="K838" s="28">
        <v>0</v>
      </c>
      <c r="L838" s="86">
        <v>0</v>
      </c>
      <c r="M838" s="37">
        <v>0</v>
      </c>
      <c r="N838" s="40">
        <v>0</v>
      </c>
      <c r="O838" s="86">
        <v>0</v>
      </c>
      <c r="P838" s="74">
        <v>0</v>
      </c>
      <c r="Q838" s="28">
        <f>SUM(J838:P838)</f>
        <v>0</v>
      </c>
    </row>
    <row r="839" spans="1:17" x14ac:dyDescent="0.35">
      <c r="A839" s="21" t="s">
        <v>123</v>
      </c>
      <c r="B839" s="51">
        <v>1170</v>
      </c>
      <c r="C839" s="87">
        <v>1368</v>
      </c>
      <c r="D839" s="51">
        <v>1041</v>
      </c>
      <c r="E839" s="51">
        <v>1486</v>
      </c>
      <c r="F839" s="87">
        <v>1603</v>
      </c>
      <c r="G839" s="87">
        <v>1333</v>
      </c>
      <c r="H839" s="87"/>
      <c r="I839" s="51">
        <f t="shared" si="320"/>
        <v>8001</v>
      </c>
      <c r="J839" s="86">
        <v>900</v>
      </c>
      <c r="K839" s="86">
        <v>1115</v>
      </c>
      <c r="L839" s="86">
        <v>828</v>
      </c>
      <c r="M839" s="86">
        <v>871</v>
      </c>
      <c r="N839" s="86">
        <v>1016</v>
      </c>
      <c r="O839" s="86">
        <v>1189</v>
      </c>
      <c r="P839" s="86">
        <v>946</v>
      </c>
      <c r="Q839" s="28">
        <f>P839+O839+N839+M839+L839+K839+J839</f>
        <v>6865</v>
      </c>
    </row>
    <row r="840" spans="1:17" x14ac:dyDescent="0.35">
      <c r="A840" s="71" t="s">
        <v>117</v>
      </c>
      <c r="B840" s="71">
        <f t="shared" ref="B840:H840" si="321">B839+B838+B837+B836+B835+B834</f>
        <v>4215</v>
      </c>
      <c r="C840" s="71">
        <f t="shared" si="321"/>
        <v>4313</v>
      </c>
      <c r="D840" s="71">
        <f t="shared" si="321"/>
        <v>3528</v>
      </c>
      <c r="E840" s="71">
        <f t="shared" si="321"/>
        <v>4062</v>
      </c>
      <c r="F840" s="71">
        <f t="shared" si="321"/>
        <v>3868</v>
      </c>
      <c r="G840" s="71">
        <f t="shared" si="321"/>
        <v>4049</v>
      </c>
      <c r="H840" s="71">
        <f t="shared" si="321"/>
        <v>2727</v>
      </c>
      <c r="I840" s="71">
        <f t="shared" ref="I840:N840" si="322">I839+I838+I837+I836+I835+I834</f>
        <v>26762</v>
      </c>
      <c r="J840" s="69">
        <f t="shared" si="322"/>
        <v>3517</v>
      </c>
      <c r="K840" s="69">
        <f t="shared" si="322"/>
        <v>3781</v>
      </c>
      <c r="L840" s="69">
        <f t="shared" si="322"/>
        <v>3446</v>
      </c>
      <c r="M840" s="69">
        <f t="shared" si="322"/>
        <v>4086</v>
      </c>
      <c r="N840" s="71">
        <f t="shared" si="322"/>
        <v>3175</v>
      </c>
      <c r="O840" s="69">
        <f>O839+O838+O837+O836+O835+O834</f>
        <v>3707</v>
      </c>
      <c r="P840" s="69">
        <f>P839+P838+P837+P836+P835+P834</f>
        <v>3851</v>
      </c>
      <c r="Q840" s="71">
        <f>SUM(Q834:Q839)</f>
        <v>25563</v>
      </c>
    </row>
    <row r="841" spans="1:17" x14ac:dyDescent="0.35">
      <c r="A841" s="21"/>
      <c r="B841" s="67">
        <f t="shared" ref="B841:J841" si="323">B840+B833+B827</f>
        <v>8075</v>
      </c>
      <c r="C841" s="67">
        <f t="shared" si="323"/>
        <v>9470</v>
      </c>
      <c r="D841" s="78">
        <f t="shared" si="323"/>
        <v>6828</v>
      </c>
      <c r="E841" s="67">
        <f t="shared" si="323"/>
        <v>8127</v>
      </c>
      <c r="F841" s="67">
        <f t="shared" si="323"/>
        <v>7334</v>
      </c>
      <c r="G841" s="67">
        <f t="shared" si="323"/>
        <v>7579</v>
      </c>
      <c r="H841" s="67">
        <f t="shared" si="323"/>
        <v>6810</v>
      </c>
      <c r="I841" s="67">
        <f t="shared" si="323"/>
        <v>54223</v>
      </c>
      <c r="J841" s="21">
        <f t="shared" si="323"/>
        <v>7495</v>
      </c>
      <c r="K841" s="21">
        <f t="shared" ref="K841:P841" si="324">K840+K833+K827</f>
        <v>7867</v>
      </c>
      <c r="L841" s="21">
        <f t="shared" si="324"/>
        <v>6399</v>
      </c>
      <c r="M841" s="21">
        <f t="shared" si="324"/>
        <v>7333</v>
      </c>
      <c r="N841" s="21">
        <f t="shared" si="324"/>
        <v>6394</v>
      </c>
      <c r="O841" s="21">
        <f t="shared" si="324"/>
        <v>6476</v>
      </c>
      <c r="P841" s="21">
        <f t="shared" si="324"/>
        <v>6877</v>
      </c>
      <c r="Q841" s="67">
        <f>Q840+Q833+Q827</f>
        <v>48841</v>
      </c>
    </row>
    <row r="842" spans="1:17" x14ac:dyDescent="0.35">
      <c r="A842" s="21"/>
      <c r="B842" s="67">
        <f>production!B770</f>
        <v>0</v>
      </c>
      <c r="C842" s="67">
        <f>production!C770</f>
        <v>0</v>
      </c>
      <c r="D842" s="67">
        <f>production!D770</f>
        <v>0</v>
      </c>
      <c r="E842" s="67">
        <f>production!E770</f>
        <v>0</v>
      </c>
      <c r="F842" s="67">
        <f>production!F770</f>
        <v>0</v>
      </c>
      <c r="G842" s="67">
        <f>production!G770</f>
        <v>0</v>
      </c>
      <c r="H842" s="67">
        <f>production!H770</f>
        <v>127</v>
      </c>
      <c r="I842" s="67">
        <f>production!I770</f>
        <v>127</v>
      </c>
      <c r="J842" s="67">
        <f>production!J770</f>
        <v>0</v>
      </c>
      <c r="K842" s="67">
        <f>production!K770</f>
        <v>0</v>
      </c>
      <c r="L842" s="67">
        <f>production!L770</f>
        <v>0</v>
      </c>
      <c r="M842" s="67">
        <f>production!M770</f>
        <v>0</v>
      </c>
      <c r="N842" s="67">
        <f>production!N769</f>
        <v>155</v>
      </c>
      <c r="O842" s="67">
        <f>production!O770</f>
        <v>0</v>
      </c>
      <c r="P842" s="67">
        <f>production!P770</f>
        <v>352</v>
      </c>
      <c r="Q842" s="67">
        <f>production!Q770</f>
        <v>352</v>
      </c>
    </row>
    <row r="843" spans="1:17" x14ac:dyDescent="0.35">
      <c r="A843" s="21"/>
      <c r="B843" s="67">
        <f>B842-B841</f>
        <v>-8075</v>
      </c>
      <c r="C843" s="21">
        <f t="shared" ref="C843:P843" si="325">C842-C841</f>
        <v>-9470</v>
      </c>
      <c r="D843" s="21">
        <f t="shared" si="325"/>
        <v>-6828</v>
      </c>
      <c r="E843" s="21">
        <f t="shared" si="325"/>
        <v>-8127</v>
      </c>
      <c r="F843" s="21">
        <f t="shared" si="325"/>
        <v>-7334</v>
      </c>
      <c r="G843" s="67">
        <f t="shared" si="325"/>
        <v>-7579</v>
      </c>
      <c r="H843" s="21">
        <f t="shared" si="325"/>
        <v>-6683</v>
      </c>
      <c r="I843" s="67">
        <f t="shared" si="325"/>
        <v>-54096</v>
      </c>
      <c r="J843" s="21">
        <f t="shared" si="325"/>
        <v>-7495</v>
      </c>
      <c r="K843" s="21">
        <f t="shared" si="325"/>
        <v>-7867</v>
      </c>
      <c r="L843" s="21">
        <f t="shared" si="325"/>
        <v>-6399</v>
      </c>
      <c r="M843" s="21">
        <f t="shared" si="325"/>
        <v>-7333</v>
      </c>
      <c r="N843" s="21">
        <f t="shared" si="325"/>
        <v>-6239</v>
      </c>
      <c r="O843" s="21">
        <f t="shared" si="325"/>
        <v>-6476</v>
      </c>
      <c r="P843" s="21">
        <f t="shared" si="325"/>
        <v>-6525</v>
      </c>
      <c r="Q843" s="67">
        <f>Q842-Q841</f>
        <v>-48489</v>
      </c>
    </row>
    <row r="845" spans="1:17" ht="15.5" x14ac:dyDescent="0.35">
      <c r="A845" s="64" t="s">
        <v>1</v>
      </c>
      <c r="B845" s="64" t="s">
        <v>811</v>
      </c>
      <c r="C845" s="64" t="s">
        <v>876</v>
      </c>
      <c r="D845" s="64" t="s">
        <v>877</v>
      </c>
      <c r="E845" s="64" t="s">
        <v>878</v>
      </c>
      <c r="F845" s="64" t="s">
        <v>879</v>
      </c>
      <c r="G845" s="64" t="s">
        <v>880</v>
      </c>
      <c r="H845" s="64" t="s">
        <v>881</v>
      </c>
      <c r="I845" s="65" t="s">
        <v>890</v>
      </c>
      <c r="J845" s="64" t="s">
        <v>882</v>
      </c>
      <c r="K845" s="64" t="s">
        <v>883</v>
      </c>
      <c r="L845" s="64" t="s">
        <v>884</v>
      </c>
      <c r="M845" s="64" t="s">
        <v>885</v>
      </c>
      <c r="N845" s="64" t="s">
        <v>886</v>
      </c>
      <c r="O845" s="64" t="s">
        <v>887</v>
      </c>
      <c r="P845" s="64" t="s">
        <v>888</v>
      </c>
      <c r="Q845" s="65" t="s">
        <v>1958</v>
      </c>
    </row>
    <row r="846" spans="1:17" x14ac:dyDescent="0.35">
      <c r="A846" s="21" t="s">
        <v>2</v>
      </c>
      <c r="B846" s="28">
        <v>261</v>
      </c>
      <c r="C846" s="28">
        <v>277</v>
      </c>
      <c r="D846" s="23">
        <v>289</v>
      </c>
      <c r="E846" s="28">
        <v>281</v>
      </c>
      <c r="F846" s="28">
        <v>259</v>
      </c>
      <c r="G846" s="28">
        <v>339</v>
      </c>
      <c r="H846" s="28">
        <v>306</v>
      </c>
      <c r="I846" s="28">
        <f>H846+G846+F846+E846+D846+C846+B846</f>
        <v>2012</v>
      </c>
      <c r="J846" s="37">
        <v>277</v>
      </c>
      <c r="K846" s="28">
        <v>357</v>
      </c>
      <c r="L846" s="28">
        <v>346</v>
      </c>
      <c r="M846" s="74">
        <v>246</v>
      </c>
      <c r="N846" s="74">
        <v>261</v>
      </c>
      <c r="O846" s="28">
        <v>203</v>
      </c>
      <c r="P846" s="74">
        <v>200</v>
      </c>
      <c r="Q846" s="88">
        <f>P846+O846++N846+M846+L846+K846+J846</f>
        <v>1890</v>
      </c>
    </row>
    <row r="847" spans="1:17" x14ac:dyDescent="0.35">
      <c r="A847" s="21" t="s">
        <v>121</v>
      </c>
      <c r="B847" s="28">
        <v>0</v>
      </c>
      <c r="C847" s="28">
        <v>0</v>
      </c>
      <c r="D847" s="28">
        <v>0</v>
      </c>
      <c r="E847" s="28">
        <v>0</v>
      </c>
      <c r="F847" s="28">
        <v>0</v>
      </c>
      <c r="G847" s="74">
        <v>0</v>
      </c>
      <c r="H847" s="74">
        <v>0</v>
      </c>
      <c r="I847" s="88">
        <f>H847+G847+F847+E847+D847+C847+B847</f>
        <v>0</v>
      </c>
      <c r="J847" s="74">
        <v>0</v>
      </c>
      <c r="K847" s="74">
        <v>0</v>
      </c>
      <c r="L847" s="74">
        <v>257</v>
      </c>
      <c r="M847" s="74">
        <v>0</v>
      </c>
      <c r="N847" s="74">
        <v>0</v>
      </c>
      <c r="O847" s="74">
        <v>0</v>
      </c>
      <c r="P847" s="74">
        <v>0</v>
      </c>
      <c r="Q847" s="88">
        <f>P847+O847+N847+M847+L847+K847+J847</f>
        <v>257</v>
      </c>
    </row>
    <row r="848" spans="1:17" x14ac:dyDescent="0.35">
      <c r="A848" s="21" t="s">
        <v>100</v>
      </c>
      <c r="B848" s="28">
        <v>155</v>
      </c>
      <c r="C848" s="28">
        <v>150</v>
      </c>
      <c r="D848" s="23">
        <v>155</v>
      </c>
      <c r="E848" s="28">
        <v>150</v>
      </c>
      <c r="F848" s="28">
        <v>160</v>
      </c>
      <c r="G848" s="28">
        <v>170</v>
      </c>
      <c r="H848" s="28">
        <v>155</v>
      </c>
      <c r="I848" s="88">
        <f>H848+G848+F848+E848+D848+C848+B848</f>
        <v>1095</v>
      </c>
      <c r="J848" s="23">
        <v>130</v>
      </c>
      <c r="K848" s="37">
        <v>165</v>
      </c>
      <c r="L848" s="51">
        <v>165</v>
      </c>
      <c r="M848" s="28">
        <v>220</v>
      </c>
      <c r="N848" s="28">
        <v>155</v>
      </c>
      <c r="O848" s="28">
        <v>300</v>
      </c>
      <c r="P848" s="51">
        <v>155</v>
      </c>
      <c r="Q848" s="93">
        <f>P848+O848+N848+M848+L848+K848+J848</f>
        <v>1290</v>
      </c>
    </row>
    <row r="849" spans="1:17" x14ac:dyDescent="0.35">
      <c r="A849" s="21" t="s">
        <v>115</v>
      </c>
      <c r="B849" s="28">
        <v>0</v>
      </c>
      <c r="C849" s="28">
        <v>0</v>
      </c>
      <c r="D849" s="28">
        <v>0</v>
      </c>
      <c r="E849" s="28">
        <v>0</v>
      </c>
      <c r="F849" s="28">
        <v>0</v>
      </c>
      <c r="G849" s="28">
        <v>0</v>
      </c>
      <c r="H849" s="28">
        <v>127</v>
      </c>
      <c r="I849" s="88">
        <f>H849</f>
        <v>127</v>
      </c>
      <c r="J849" s="28">
        <v>0</v>
      </c>
      <c r="K849" s="28">
        <v>0</v>
      </c>
      <c r="L849" s="28">
        <v>0</v>
      </c>
      <c r="M849" s="28">
        <v>0</v>
      </c>
      <c r="N849" s="28">
        <v>0</v>
      </c>
      <c r="O849" s="28">
        <v>0</v>
      </c>
      <c r="P849" s="28">
        <v>352</v>
      </c>
      <c r="Q849" s="88">
        <f>P849+O849+N849+M849+L849+K849+J849</f>
        <v>352</v>
      </c>
    </row>
    <row r="850" spans="1:17" x14ac:dyDescent="0.35">
      <c r="A850" s="21" t="s">
        <v>125</v>
      </c>
      <c r="B850" s="28">
        <v>882</v>
      </c>
      <c r="C850" s="28">
        <v>1221</v>
      </c>
      <c r="D850" s="23">
        <v>1229</v>
      </c>
      <c r="E850" s="28">
        <v>2809</v>
      </c>
      <c r="F850" s="28">
        <v>1889</v>
      </c>
      <c r="G850" s="28">
        <v>1782</v>
      </c>
      <c r="H850" s="28">
        <v>2285</v>
      </c>
      <c r="I850" s="88">
        <f>H850+G850+F850+E850+D850+C850+B850</f>
        <v>12097</v>
      </c>
      <c r="J850" s="28">
        <v>1998</v>
      </c>
      <c r="K850" s="28">
        <v>1394</v>
      </c>
      <c r="L850" s="28">
        <v>1189</v>
      </c>
      <c r="M850" s="28">
        <v>1538</v>
      </c>
      <c r="N850" s="28">
        <v>3209</v>
      </c>
      <c r="O850" s="28">
        <v>4167</v>
      </c>
      <c r="P850" s="28">
        <v>1534</v>
      </c>
      <c r="Q850" s="28">
        <f>P850+O850+N850+M850+L850+K850+J850</f>
        <v>15029</v>
      </c>
    </row>
    <row r="851" spans="1:17" x14ac:dyDescent="0.35">
      <c r="A851" s="58" t="s">
        <v>119</v>
      </c>
      <c r="B851" s="58">
        <f t="shared" ref="B851:J851" si="326">B850+B849+B848+B847+B846</f>
        <v>1298</v>
      </c>
      <c r="C851" s="58">
        <f t="shared" si="326"/>
        <v>1648</v>
      </c>
      <c r="D851" s="58">
        <f t="shared" si="326"/>
        <v>1673</v>
      </c>
      <c r="E851" s="58">
        <f t="shared" si="326"/>
        <v>3240</v>
      </c>
      <c r="F851" s="58">
        <f t="shared" si="326"/>
        <v>2308</v>
      </c>
      <c r="G851" s="58">
        <f t="shared" si="326"/>
        <v>2291</v>
      </c>
      <c r="H851" s="58">
        <f t="shared" si="326"/>
        <v>2873</v>
      </c>
      <c r="I851" s="58">
        <f t="shared" si="326"/>
        <v>15331</v>
      </c>
      <c r="J851" s="58">
        <f t="shared" si="326"/>
        <v>2405</v>
      </c>
      <c r="K851" s="58">
        <v>1916</v>
      </c>
      <c r="L851" s="66">
        <f>L850+L849+L848+L847+L846</f>
        <v>1957</v>
      </c>
      <c r="M851" s="58">
        <f>M850+M849+M848+M847+M846</f>
        <v>2004</v>
      </c>
      <c r="N851" s="58">
        <f>N850+N849+N848+N847+N846</f>
        <v>3625</v>
      </c>
      <c r="O851" s="58">
        <f>O850+O849+O848+O847+O846</f>
        <v>4670</v>
      </c>
      <c r="P851" s="66">
        <f>P850+P849+P848+P847+P846</f>
        <v>2241</v>
      </c>
      <c r="Q851" s="66">
        <f>SUM(Q846:Q850)</f>
        <v>18818</v>
      </c>
    </row>
    <row r="852" spans="1:17" x14ac:dyDescent="0.35">
      <c r="A852" s="21" t="s">
        <v>122</v>
      </c>
      <c r="B852" s="84">
        <v>1486</v>
      </c>
      <c r="C852" s="84">
        <v>1683</v>
      </c>
      <c r="D852" s="28">
        <v>1517</v>
      </c>
      <c r="E852" s="84">
        <v>1552</v>
      </c>
      <c r="F852" s="84">
        <v>1598</v>
      </c>
      <c r="G852" s="28">
        <v>1778</v>
      </c>
      <c r="H852" s="28">
        <v>1319</v>
      </c>
      <c r="I852" s="88">
        <f>H852+G852+F852+E852+D852+C852+B852</f>
        <v>10933</v>
      </c>
      <c r="J852" s="61">
        <v>1756</v>
      </c>
      <c r="K852" s="61">
        <v>1568</v>
      </c>
      <c r="L852" s="84">
        <v>1550</v>
      </c>
      <c r="M852" s="28">
        <v>1657</v>
      </c>
      <c r="N852" s="84">
        <v>1698</v>
      </c>
      <c r="O852" s="84">
        <v>1673</v>
      </c>
      <c r="P852" s="28">
        <v>1639</v>
      </c>
      <c r="Q852" s="88">
        <f>P852+O852+N852+M852+L852+K852+J852</f>
        <v>11541</v>
      </c>
    </row>
    <row r="853" spans="1:17" x14ac:dyDescent="0.35">
      <c r="A853" s="21" t="s">
        <v>112</v>
      </c>
      <c r="B853" s="74">
        <v>0</v>
      </c>
      <c r="C853" s="74">
        <v>0</v>
      </c>
      <c r="D853" s="74">
        <v>0</v>
      </c>
      <c r="E853" s="74">
        <v>0</v>
      </c>
      <c r="F853" s="74">
        <v>0</v>
      </c>
      <c r="G853" s="74">
        <v>0</v>
      </c>
      <c r="H853" s="74">
        <v>0</v>
      </c>
      <c r="I853" s="88">
        <f>H853+G853+F853+E853+D853+C853+B853</f>
        <v>0</v>
      </c>
      <c r="J853" s="74">
        <v>0</v>
      </c>
      <c r="K853" s="74">
        <v>0</v>
      </c>
      <c r="L853" s="74">
        <v>0</v>
      </c>
      <c r="M853" s="74">
        <v>0</v>
      </c>
      <c r="N853" s="74">
        <v>0</v>
      </c>
      <c r="O853" s="74">
        <v>0</v>
      </c>
      <c r="P853" s="74">
        <v>0</v>
      </c>
      <c r="Q853" s="88">
        <f>SUM(J853:P853)</f>
        <v>0</v>
      </c>
    </row>
    <row r="854" spans="1:17" x14ac:dyDescent="0.35">
      <c r="A854" s="21" t="s">
        <v>116</v>
      </c>
      <c r="B854" s="74">
        <v>0</v>
      </c>
      <c r="C854" s="74">
        <v>0</v>
      </c>
      <c r="D854" s="74">
        <v>0</v>
      </c>
      <c r="E854" s="74">
        <v>0</v>
      </c>
      <c r="F854" s="74">
        <v>0</v>
      </c>
      <c r="G854" s="74">
        <v>0</v>
      </c>
      <c r="H854" s="74">
        <v>163</v>
      </c>
      <c r="I854" s="88">
        <v>163</v>
      </c>
      <c r="J854" s="74">
        <v>0</v>
      </c>
      <c r="K854" s="74">
        <v>0</v>
      </c>
      <c r="L854" s="74">
        <v>0</v>
      </c>
      <c r="M854" s="74">
        <v>0</v>
      </c>
      <c r="N854" s="74">
        <v>0</v>
      </c>
      <c r="O854" s="74">
        <v>0</v>
      </c>
      <c r="P854" s="74"/>
      <c r="Q854" s="88">
        <f>SUM(J854:P854)</f>
        <v>0</v>
      </c>
    </row>
    <row r="855" spans="1:17" x14ac:dyDescent="0.35">
      <c r="A855" s="21" t="s">
        <v>124</v>
      </c>
      <c r="B855" s="74">
        <v>0</v>
      </c>
      <c r="C855" s="74">
        <v>0</v>
      </c>
      <c r="D855" s="74">
        <v>0</v>
      </c>
      <c r="E855" s="74">
        <v>0</v>
      </c>
      <c r="F855" s="74">
        <v>0</v>
      </c>
      <c r="G855" s="74">
        <v>0</v>
      </c>
      <c r="H855" s="74">
        <v>163</v>
      </c>
      <c r="I855" s="88">
        <f>H855+G855+F855+E855+D855+C855+B855</f>
        <v>163</v>
      </c>
      <c r="J855" s="74">
        <v>0</v>
      </c>
      <c r="K855" s="74">
        <v>0</v>
      </c>
      <c r="L855" s="74">
        <v>0</v>
      </c>
      <c r="M855" s="74">
        <v>0</v>
      </c>
      <c r="N855" s="74">
        <v>0</v>
      </c>
      <c r="O855" s="74">
        <v>0</v>
      </c>
      <c r="P855" s="86"/>
      <c r="Q855" s="88">
        <f>SUM(J855:P855)</f>
        <v>0</v>
      </c>
    </row>
    <row r="856" spans="1:17" x14ac:dyDescent="0.35">
      <c r="A856" s="21" t="s">
        <v>1175</v>
      </c>
      <c r="B856" s="74">
        <v>0</v>
      </c>
      <c r="C856" s="74">
        <v>0</v>
      </c>
      <c r="D856" s="74">
        <v>0</v>
      </c>
      <c r="E856" s="74">
        <v>0</v>
      </c>
      <c r="F856" s="74">
        <v>0</v>
      </c>
      <c r="G856" s="74">
        <v>0</v>
      </c>
      <c r="H856" s="74">
        <v>0</v>
      </c>
      <c r="I856" s="88">
        <f>H856+G856+F856+E856+D856+C856+B856</f>
        <v>0</v>
      </c>
      <c r="J856" s="86">
        <v>0</v>
      </c>
      <c r="K856" s="86">
        <v>0</v>
      </c>
      <c r="L856" s="86">
        <v>0</v>
      </c>
      <c r="M856" s="86">
        <v>0</v>
      </c>
      <c r="N856" s="86">
        <v>0</v>
      </c>
      <c r="O856" s="86">
        <v>0</v>
      </c>
      <c r="P856" s="86">
        <v>0</v>
      </c>
      <c r="Q856" s="88">
        <f>SUM(J856:P856)</f>
        <v>0</v>
      </c>
    </row>
    <row r="857" spans="1:17" x14ac:dyDescent="0.35">
      <c r="A857" s="92" t="s">
        <v>118</v>
      </c>
      <c r="B857" s="92">
        <f t="shared" ref="B857:I857" si="327">B856+B855+B854+B853+B852</f>
        <v>1486</v>
      </c>
      <c r="C857" s="92">
        <f t="shared" si="327"/>
        <v>1683</v>
      </c>
      <c r="D857" s="92">
        <f t="shared" si="327"/>
        <v>1517</v>
      </c>
      <c r="E857" s="92">
        <f t="shared" si="327"/>
        <v>1552</v>
      </c>
      <c r="F857" s="92">
        <f t="shared" si="327"/>
        <v>1598</v>
      </c>
      <c r="G857" s="92">
        <f t="shared" si="327"/>
        <v>1778</v>
      </c>
      <c r="H857" s="92">
        <f t="shared" si="327"/>
        <v>1645</v>
      </c>
      <c r="I857" s="92">
        <f t="shared" si="327"/>
        <v>11259</v>
      </c>
      <c r="J857" s="92">
        <f>SUM(J852:J856)</f>
        <v>1756</v>
      </c>
      <c r="K857" s="92">
        <v>1568</v>
      </c>
      <c r="L857" s="92">
        <f t="shared" ref="L857:Q857" si="328">SUM(L852:L856)</f>
        <v>1550</v>
      </c>
      <c r="M857" s="92">
        <f t="shared" si="328"/>
        <v>1657</v>
      </c>
      <c r="N857" s="92">
        <f t="shared" si="328"/>
        <v>1698</v>
      </c>
      <c r="O857" s="92">
        <f t="shared" si="328"/>
        <v>1673</v>
      </c>
      <c r="P857" s="92">
        <f t="shared" si="328"/>
        <v>1639</v>
      </c>
      <c r="Q857" s="92">
        <f t="shared" si="328"/>
        <v>11541</v>
      </c>
    </row>
    <row r="858" spans="1:17" x14ac:dyDescent="0.35">
      <c r="A858" s="21" t="s">
        <v>99</v>
      </c>
      <c r="B858" s="28">
        <v>182</v>
      </c>
      <c r="C858" s="28">
        <v>810</v>
      </c>
      <c r="D858" s="23">
        <v>733</v>
      </c>
      <c r="E858" s="28">
        <v>887</v>
      </c>
      <c r="F858" s="28">
        <v>992</v>
      </c>
      <c r="G858" s="74">
        <v>243</v>
      </c>
      <c r="H858" s="74">
        <v>216</v>
      </c>
      <c r="I858" s="28">
        <f t="shared" ref="I858:I863" si="329">H858+G858+F858+E858+D858+C858+B858</f>
        <v>4063</v>
      </c>
      <c r="J858" s="42">
        <v>225</v>
      </c>
      <c r="K858" s="47">
        <v>533</v>
      </c>
      <c r="L858" s="28">
        <v>236</v>
      </c>
      <c r="M858" s="74">
        <v>220</v>
      </c>
      <c r="N858" s="28">
        <v>159</v>
      </c>
      <c r="O858" s="28">
        <v>923</v>
      </c>
      <c r="P858" s="74">
        <v>182</v>
      </c>
      <c r="Q858" s="28">
        <f>P858+O858+N858+M858+L858+K858+J858</f>
        <v>2478</v>
      </c>
    </row>
    <row r="859" spans="1:17" x14ac:dyDescent="0.35">
      <c r="A859" s="21" t="s">
        <v>7</v>
      </c>
      <c r="B859" s="51">
        <v>1594</v>
      </c>
      <c r="C859" s="28">
        <v>1946</v>
      </c>
      <c r="D859" s="28">
        <v>1933</v>
      </c>
      <c r="E859" s="28">
        <v>956</v>
      </c>
      <c r="F859" s="28">
        <v>1310</v>
      </c>
      <c r="G859" s="86">
        <v>1493</v>
      </c>
      <c r="H859" s="86">
        <v>306</v>
      </c>
      <c r="I859" s="28">
        <f t="shared" si="329"/>
        <v>9538</v>
      </c>
      <c r="J859" s="50">
        <v>1066</v>
      </c>
      <c r="K859" s="28">
        <v>1863</v>
      </c>
      <c r="L859" s="28">
        <v>1882</v>
      </c>
      <c r="M859" s="86">
        <v>1868</v>
      </c>
      <c r="N859" s="23">
        <v>1153</v>
      </c>
      <c r="O859" s="28">
        <v>1193</v>
      </c>
      <c r="P859" s="86">
        <v>1027</v>
      </c>
      <c r="Q859" s="28">
        <f>P859+O859+N859+M859+L859+K859+J859</f>
        <v>10052</v>
      </c>
    </row>
    <row r="860" spans="1:17" x14ac:dyDescent="0.35">
      <c r="A860" s="21" t="s">
        <v>103</v>
      </c>
      <c r="B860" s="51">
        <v>724</v>
      </c>
      <c r="C860" s="51">
        <v>744</v>
      </c>
      <c r="D860" s="51">
        <v>722</v>
      </c>
      <c r="E860" s="51">
        <v>738</v>
      </c>
      <c r="F860" s="52">
        <v>742</v>
      </c>
      <c r="G860" s="87">
        <v>695</v>
      </c>
      <c r="H860" s="87">
        <v>740</v>
      </c>
      <c r="I860" s="51">
        <f t="shared" si="329"/>
        <v>5105</v>
      </c>
      <c r="J860" s="28">
        <v>747</v>
      </c>
      <c r="K860" s="28">
        <v>726</v>
      </c>
      <c r="L860" s="86">
        <v>727</v>
      </c>
      <c r="M860" s="37">
        <v>750</v>
      </c>
      <c r="N860" s="40">
        <v>739</v>
      </c>
      <c r="O860" s="86">
        <v>747</v>
      </c>
      <c r="P860" s="74">
        <v>729</v>
      </c>
      <c r="Q860" s="51">
        <f>P860+O860+N860+M860+L860+K860+J860</f>
        <v>5165</v>
      </c>
    </row>
    <row r="861" spans="1:17" x14ac:dyDescent="0.35">
      <c r="A861" s="21" t="s">
        <v>1178</v>
      </c>
      <c r="B861" s="51">
        <v>0</v>
      </c>
      <c r="C861" s="51">
        <v>0</v>
      </c>
      <c r="D861" s="51">
        <v>0</v>
      </c>
      <c r="E861" s="51">
        <v>0</v>
      </c>
      <c r="F861" s="51">
        <v>0</v>
      </c>
      <c r="G861" s="51">
        <v>0</v>
      </c>
      <c r="H861" s="51">
        <v>0</v>
      </c>
      <c r="I861" s="51">
        <f t="shared" si="329"/>
        <v>0</v>
      </c>
      <c r="J861" s="28">
        <v>0</v>
      </c>
      <c r="K861" s="28">
        <v>0</v>
      </c>
      <c r="L861" s="28">
        <v>0</v>
      </c>
      <c r="M861" s="28">
        <v>0</v>
      </c>
      <c r="N861" s="28">
        <v>0</v>
      </c>
      <c r="O861" s="28">
        <v>0</v>
      </c>
      <c r="P861" s="28">
        <v>0</v>
      </c>
      <c r="Q861" s="28">
        <v>0</v>
      </c>
    </row>
    <row r="862" spans="1:17" x14ac:dyDescent="0.35">
      <c r="A862" s="21" t="s">
        <v>1177</v>
      </c>
      <c r="B862" s="51">
        <v>0</v>
      </c>
      <c r="C862" s="51">
        <v>0</v>
      </c>
      <c r="D862" s="51">
        <v>0</v>
      </c>
      <c r="E862" s="51">
        <v>0</v>
      </c>
      <c r="F862" s="51">
        <v>0</v>
      </c>
      <c r="G862" s="51">
        <v>0</v>
      </c>
      <c r="H862" s="51">
        <v>0</v>
      </c>
      <c r="I862" s="51">
        <f t="shared" si="329"/>
        <v>0</v>
      </c>
      <c r="J862" s="28">
        <v>0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f>SUM(J862:P862)</f>
        <v>0</v>
      </c>
    </row>
    <row r="863" spans="1:17" x14ac:dyDescent="0.35">
      <c r="A863" s="21" t="s">
        <v>123</v>
      </c>
      <c r="B863" s="40">
        <v>895</v>
      </c>
      <c r="C863" s="87">
        <v>867</v>
      </c>
      <c r="D863" s="51">
        <v>839</v>
      </c>
      <c r="E863" s="51">
        <v>798</v>
      </c>
      <c r="F863" s="87">
        <v>865</v>
      </c>
      <c r="G863" s="87">
        <v>1269</v>
      </c>
      <c r="H863" s="87">
        <v>1672</v>
      </c>
      <c r="I863" s="51">
        <f t="shared" si="329"/>
        <v>7205</v>
      </c>
      <c r="J863" s="86">
        <v>1394</v>
      </c>
      <c r="K863" s="86">
        <v>1348</v>
      </c>
      <c r="L863" s="86">
        <v>1300</v>
      </c>
      <c r="M863" s="86">
        <v>1347</v>
      </c>
      <c r="N863" s="86">
        <v>1192</v>
      </c>
      <c r="O863" s="86">
        <v>1184</v>
      </c>
      <c r="P863" s="86">
        <v>1052</v>
      </c>
      <c r="Q863" s="28">
        <f>P863+O863+N863+M863+L863+K863+J863</f>
        <v>8817</v>
      </c>
    </row>
    <row r="864" spans="1:17" x14ac:dyDescent="0.35">
      <c r="A864" s="71" t="s">
        <v>117</v>
      </c>
      <c r="B864" s="71">
        <f t="shared" ref="B864:P864" si="330">B863+B862+B861+B860+B859+B858</f>
        <v>3395</v>
      </c>
      <c r="C864" s="71">
        <f t="shared" si="330"/>
        <v>4367</v>
      </c>
      <c r="D864" s="71">
        <f t="shared" si="330"/>
        <v>4227</v>
      </c>
      <c r="E864" s="71">
        <f t="shared" si="330"/>
        <v>3379</v>
      </c>
      <c r="F864" s="71">
        <f t="shared" si="330"/>
        <v>3909</v>
      </c>
      <c r="G864" s="71">
        <f t="shared" si="330"/>
        <v>3700</v>
      </c>
      <c r="H864" s="71">
        <f t="shared" si="330"/>
        <v>2934</v>
      </c>
      <c r="I864" s="71">
        <f t="shared" si="330"/>
        <v>25911</v>
      </c>
      <c r="J864" s="69">
        <f t="shared" si="330"/>
        <v>3432</v>
      </c>
      <c r="K864" s="69">
        <f t="shared" si="330"/>
        <v>4470</v>
      </c>
      <c r="L864" s="69">
        <f t="shared" si="330"/>
        <v>4145</v>
      </c>
      <c r="M864" s="69">
        <f t="shared" si="330"/>
        <v>4185</v>
      </c>
      <c r="N864" s="69">
        <f t="shared" si="330"/>
        <v>3243</v>
      </c>
      <c r="O864" s="69">
        <f t="shared" si="330"/>
        <v>4047</v>
      </c>
      <c r="P864" s="69">
        <f t="shared" si="330"/>
        <v>2990</v>
      </c>
      <c r="Q864" s="71">
        <f>SUM(Q858:Q863)</f>
        <v>26512</v>
      </c>
    </row>
    <row r="865" spans="1:17" x14ac:dyDescent="0.35">
      <c r="A865" s="21"/>
      <c r="B865" s="21">
        <f t="shared" ref="B865:H865" si="331">B864+B857+B851</f>
        <v>6179</v>
      </c>
      <c r="C865" s="21">
        <f t="shared" si="331"/>
        <v>7698</v>
      </c>
      <c r="D865" s="21">
        <f t="shared" si="331"/>
        <v>7417</v>
      </c>
      <c r="E865" s="21">
        <f t="shared" si="331"/>
        <v>8171</v>
      </c>
      <c r="F865" s="67">
        <f>F864+F857+F851</f>
        <v>7815</v>
      </c>
      <c r="G865" s="21">
        <f t="shared" si="331"/>
        <v>7769</v>
      </c>
      <c r="H865" s="21">
        <f t="shared" si="331"/>
        <v>7452</v>
      </c>
      <c r="I865" s="67">
        <f t="shared" ref="I865:Q865" si="332">I864+I857+I851</f>
        <v>52501</v>
      </c>
      <c r="J865" s="21">
        <f t="shared" si="332"/>
        <v>7593</v>
      </c>
      <c r="K865" s="21">
        <f t="shared" si="332"/>
        <v>7954</v>
      </c>
      <c r="L865" s="67">
        <f t="shared" si="332"/>
        <v>7652</v>
      </c>
      <c r="M865" s="21">
        <f t="shared" si="332"/>
        <v>7846</v>
      </c>
      <c r="N865" s="21">
        <f t="shared" si="332"/>
        <v>8566</v>
      </c>
      <c r="O865" s="21">
        <f t="shared" si="332"/>
        <v>10390</v>
      </c>
      <c r="P865" s="67">
        <f t="shared" si="332"/>
        <v>6870</v>
      </c>
      <c r="Q865" s="67">
        <f t="shared" si="332"/>
        <v>56871</v>
      </c>
    </row>
    <row r="866" spans="1:17" x14ac:dyDescent="0.35">
      <c r="A866" s="21"/>
      <c r="B866" s="67">
        <f>production!B791</f>
        <v>160</v>
      </c>
      <c r="C866" s="67">
        <f>production!C791</f>
        <v>165</v>
      </c>
      <c r="D866" s="67">
        <f>production!D791</f>
        <v>205</v>
      </c>
      <c r="E866" s="67">
        <f>production!E791</f>
        <v>230</v>
      </c>
      <c r="F866" s="67">
        <f>production!F790</f>
        <v>613</v>
      </c>
      <c r="G866" s="67">
        <f>production!G791</f>
        <v>165</v>
      </c>
      <c r="H866" s="67">
        <f>production!H791</f>
        <v>300</v>
      </c>
      <c r="I866" s="67">
        <f>production!I791</f>
        <v>1385</v>
      </c>
      <c r="J866" s="67">
        <f>production!J791</f>
        <v>168</v>
      </c>
      <c r="K866" s="67">
        <f>production!K791</f>
        <v>155</v>
      </c>
      <c r="L866" s="67">
        <f>production!L791</f>
        <v>340</v>
      </c>
      <c r="M866" s="67">
        <f>production!M791</f>
        <v>165</v>
      </c>
      <c r="N866" s="67">
        <f>production!N790</f>
        <v>649</v>
      </c>
      <c r="O866" s="67">
        <f>production!O791</f>
        <v>230</v>
      </c>
      <c r="P866" s="67">
        <f>production!P791</f>
        <v>140</v>
      </c>
      <c r="Q866" s="67">
        <f>production!Q791</f>
        <v>1847</v>
      </c>
    </row>
    <row r="867" spans="1:17" x14ac:dyDescent="0.35">
      <c r="A867" s="21"/>
      <c r="B867" s="21">
        <f t="shared" ref="B867:H867" si="333">B866-B865</f>
        <v>-6019</v>
      </c>
      <c r="C867" s="67">
        <f t="shared" si="333"/>
        <v>-7533</v>
      </c>
      <c r="D867" s="21">
        <f t="shared" si="333"/>
        <v>-7212</v>
      </c>
      <c r="E867" s="21">
        <f t="shared" si="333"/>
        <v>-7941</v>
      </c>
      <c r="F867" s="21">
        <f t="shared" si="333"/>
        <v>-7202</v>
      </c>
      <c r="G867" s="21">
        <f t="shared" si="333"/>
        <v>-7604</v>
      </c>
      <c r="H867" s="67">
        <f t="shared" si="333"/>
        <v>-7152</v>
      </c>
      <c r="I867" s="67">
        <f t="shared" ref="I867:Q867" si="334">I866-I865</f>
        <v>-51116</v>
      </c>
      <c r="J867" s="67">
        <f t="shared" si="334"/>
        <v>-7425</v>
      </c>
      <c r="K867" s="67">
        <f t="shared" si="334"/>
        <v>-7799</v>
      </c>
      <c r="L867" s="21">
        <f t="shared" si="334"/>
        <v>-7312</v>
      </c>
      <c r="M867" s="67">
        <f t="shared" si="334"/>
        <v>-7681</v>
      </c>
      <c r="N867" s="67">
        <f t="shared" si="334"/>
        <v>-7917</v>
      </c>
      <c r="O867" s="67">
        <f t="shared" si="334"/>
        <v>-10160</v>
      </c>
      <c r="P867" s="21">
        <f t="shared" si="334"/>
        <v>-6730</v>
      </c>
      <c r="Q867" s="67">
        <f t="shared" si="334"/>
        <v>-55024</v>
      </c>
    </row>
    <row r="869" spans="1:17" ht="15.5" x14ac:dyDescent="0.35">
      <c r="A869" s="64" t="s">
        <v>1</v>
      </c>
      <c r="B869" s="64" t="s">
        <v>889</v>
      </c>
      <c r="C869" s="64" t="s">
        <v>914</v>
      </c>
      <c r="D869" s="64" t="s">
        <v>915</v>
      </c>
      <c r="E869" s="64" t="s">
        <v>916</v>
      </c>
      <c r="F869" s="64" t="s">
        <v>917</v>
      </c>
      <c r="G869" s="64" t="s">
        <v>918</v>
      </c>
      <c r="H869" s="64" t="s">
        <v>919</v>
      </c>
      <c r="I869" s="65" t="s">
        <v>1984</v>
      </c>
      <c r="J869" s="64" t="s">
        <v>920</v>
      </c>
      <c r="K869" s="64" t="s">
        <v>922</v>
      </c>
      <c r="L869" s="64" t="s">
        <v>923</v>
      </c>
      <c r="M869" s="64" t="s">
        <v>924</v>
      </c>
      <c r="N869" s="64" t="s">
        <v>925</v>
      </c>
      <c r="O869" s="64" t="s">
        <v>926</v>
      </c>
      <c r="P869" s="64" t="s">
        <v>927</v>
      </c>
      <c r="Q869" s="65" t="s">
        <v>1985</v>
      </c>
    </row>
    <row r="870" spans="1:17" x14ac:dyDescent="0.35">
      <c r="A870" s="21" t="s">
        <v>2</v>
      </c>
      <c r="B870" s="28">
        <v>216</v>
      </c>
      <c r="C870" s="28">
        <v>311</v>
      </c>
      <c r="D870" s="23">
        <v>297</v>
      </c>
      <c r="E870" s="28">
        <v>281</v>
      </c>
      <c r="F870" s="28">
        <v>292</v>
      </c>
      <c r="G870" s="28">
        <v>263</v>
      </c>
      <c r="H870" s="28">
        <v>285</v>
      </c>
      <c r="I870" s="28">
        <f>H870+G870+F870+E870+D870+C870+B870</f>
        <v>1945</v>
      </c>
      <c r="J870" s="37">
        <v>235</v>
      </c>
      <c r="K870" s="28">
        <v>276</v>
      </c>
      <c r="L870" s="28">
        <v>316</v>
      </c>
      <c r="M870" s="74">
        <v>331</v>
      </c>
      <c r="N870" s="74">
        <v>404</v>
      </c>
      <c r="O870" s="28">
        <v>227</v>
      </c>
      <c r="P870" s="74">
        <v>289</v>
      </c>
      <c r="Q870" s="88">
        <f>P870+O870++N870+M870+L870+K870+J870</f>
        <v>2078</v>
      </c>
    </row>
    <row r="871" spans="1:17" x14ac:dyDescent="0.35">
      <c r="A871" s="21" t="s">
        <v>121</v>
      </c>
      <c r="B871" s="28">
        <v>0</v>
      </c>
      <c r="C871" s="28">
        <v>0</v>
      </c>
      <c r="D871" s="28">
        <v>0</v>
      </c>
      <c r="E871" s="28">
        <v>0</v>
      </c>
      <c r="F871" s="28">
        <v>0</v>
      </c>
      <c r="G871" s="74">
        <v>0</v>
      </c>
      <c r="H871" s="74">
        <v>0</v>
      </c>
      <c r="I871" s="88">
        <f>H871+G871+F871+E871+D871+C871+B871</f>
        <v>0</v>
      </c>
      <c r="J871" s="74">
        <v>0</v>
      </c>
      <c r="K871" s="28">
        <v>0</v>
      </c>
      <c r="L871" s="28">
        <v>0</v>
      </c>
      <c r="M871" s="28">
        <v>0</v>
      </c>
      <c r="N871" s="28">
        <v>0</v>
      </c>
      <c r="O871" s="28">
        <v>0</v>
      </c>
      <c r="P871" s="28">
        <v>0</v>
      </c>
      <c r="Q871" s="88">
        <f>P871+O871+N871+M871+L871+K871+J871</f>
        <v>0</v>
      </c>
    </row>
    <row r="872" spans="1:17" x14ac:dyDescent="0.35">
      <c r="A872" s="21" t="s">
        <v>100</v>
      </c>
      <c r="B872" s="28">
        <v>160</v>
      </c>
      <c r="C872" s="28">
        <v>165</v>
      </c>
      <c r="D872" s="23">
        <v>205</v>
      </c>
      <c r="E872" s="28">
        <v>230</v>
      </c>
      <c r="F872" s="28">
        <v>160</v>
      </c>
      <c r="G872" s="28">
        <v>165</v>
      </c>
      <c r="H872" s="28">
        <v>300</v>
      </c>
      <c r="I872" s="88">
        <f>H872+G872+F872+E872+D872+C872+B872</f>
        <v>1385</v>
      </c>
      <c r="J872" s="23">
        <v>168</v>
      </c>
      <c r="K872" s="37">
        <v>155</v>
      </c>
      <c r="L872" s="51">
        <v>340</v>
      </c>
      <c r="M872" s="28">
        <v>165</v>
      </c>
      <c r="N872" s="28">
        <v>300</v>
      </c>
      <c r="O872" s="28">
        <v>230</v>
      </c>
      <c r="P872" s="51">
        <v>140</v>
      </c>
      <c r="Q872" s="93">
        <f>P872+O872+N872+M872+L872+K872+J872</f>
        <v>1498</v>
      </c>
    </row>
    <row r="873" spans="1:17" x14ac:dyDescent="0.35">
      <c r="A873" s="21" t="s">
        <v>115</v>
      </c>
      <c r="B873" s="28">
        <v>0</v>
      </c>
      <c r="C873" s="28">
        <v>0</v>
      </c>
      <c r="D873" s="28">
        <v>0</v>
      </c>
      <c r="E873" s="28">
        <v>0</v>
      </c>
      <c r="F873" s="28">
        <v>0</v>
      </c>
      <c r="G873" s="28">
        <v>0</v>
      </c>
      <c r="H873" s="28"/>
      <c r="I873" s="88">
        <f>H873+G873+F873+E873+D873+C873+B873</f>
        <v>0</v>
      </c>
      <c r="J873" s="28">
        <v>0</v>
      </c>
      <c r="K873" s="28">
        <v>0</v>
      </c>
      <c r="L873" s="28">
        <v>0</v>
      </c>
      <c r="M873" s="28">
        <v>0</v>
      </c>
      <c r="N873" s="28">
        <v>0</v>
      </c>
      <c r="O873" s="28">
        <v>0</v>
      </c>
      <c r="P873" s="28">
        <v>180</v>
      </c>
      <c r="Q873" s="88">
        <f>P873+O873+N873+M873+L873+K873+J873</f>
        <v>180</v>
      </c>
    </row>
    <row r="874" spans="1:17" x14ac:dyDescent="0.35">
      <c r="A874" s="21" t="s">
        <v>125</v>
      </c>
      <c r="B874" s="28">
        <v>1503</v>
      </c>
      <c r="C874" s="28">
        <v>3274</v>
      </c>
      <c r="D874" s="23">
        <v>1680</v>
      </c>
      <c r="E874" s="28">
        <v>3300</v>
      </c>
      <c r="F874" s="28">
        <v>3209</v>
      </c>
      <c r="G874" s="28">
        <v>2855</v>
      </c>
      <c r="H874" s="28">
        <v>2224</v>
      </c>
      <c r="I874" s="88">
        <f>H874+G874+F874+E874+D874+C874+B874</f>
        <v>18045</v>
      </c>
      <c r="J874" s="28">
        <v>4075</v>
      </c>
      <c r="K874" s="28">
        <v>4168</v>
      </c>
      <c r="L874" s="28">
        <v>1487</v>
      </c>
      <c r="M874" s="28">
        <v>4029</v>
      </c>
      <c r="N874" s="28">
        <v>2286</v>
      </c>
      <c r="O874" s="28">
        <v>2728</v>
      </c>
      <c r="P874" s="28">
        <v>2287</v>
      </c>
      <c r="Q874" s="28">
        <f>P874+O874+N874+M874+L874+K874+J874</f>
        <v>21060</v>
      </c>
    </row>
    <row r="875" spans="1:17" x14ac:dyDescent="0.35">
      <c r="A875" s="58" t="s">
        <v>119</v>
      </c>
      <c r="B875" s="58">
        <f t="shared" ref="B875:P875" si="335">B874+B873+B872+B871+B870</f>
        <v>1879</v>
      </c>
      <c r="C875" s="58">
        <f t="shared" si="335"/>
        <v>3750</v>
      </c>
      <c r="D875" s="58">
        <f t="shared" si="335"/>
        <v>2182</v>
      </c>
      <c r="E875" s="58">
        <f t="shared" si="335"/>
        <v>3811</v>
      </c>
      <c r="F875" s="58">
        <f t="shared" si="335"/>
        <v>3661</v>
      </c>
      <c r="G875" s="58">
        <f t="shared" si="335"/>
        <v>3283</v>
      </c>
      <c r="H875" s="58">
        <f t="shared" si="335"/>
        <v>2809</v>
      </c>
      <c r="I875" s="58">
        <f t="shared" si="335"/>
        <v>21375</v>
      </c>
      <c r="J875" s="58">
        <f t="shared" si="335"/>
        <v>4478</v>
      </c>
      <c r="K875" s="58">
        <f t="shared" si="335"/>
        <v>4599</v>
      </c>
      <c r="L875" s="66">
        <f t="shared" si="335"/>
        <v>2143</v>
      </c>
      <c r="M875" s="58">
        <f t="shared" si="335"/>
        <v>4525</v>
      </c>
      <c r="N875" s="58">
        <f t="shared" si="335"/>
        <v>2990</v>
      </c>
      <c r="O875" s="58">
        <f t="shared" si="335"/>
        <v>3185</v>
      </c>
      <c r="P875" s="66">
        <f t="shared" si="335"/>
        <v>2896</v>
      </c>
      <c r="Q875" s="66">
        <f>SUM(Q870:Q874)</f>
        <v>24816</v>
      </c>
    </row>
    <row r="876" spans="1:17" x14ac:dyDescent="0.35">
      <c r="A876" s="21" t="s">
        <v>122</v>
      </c>
      <c r="B876" s="84">
        <v>1053</v>
      </c>
      <c r="C876" s="84">
        <v>1242</v>
      </c>
      <c r="D876" s="28">
        <v>1428</v>
      </c>
      <c r="E876" s="84">
        <v>1692</v>
      </c>
      <c r="F876" s="84">
        <v>1586</v>
      </c>
      <c r="G876" s="28">
        <v>1678</v>
      </c>
      <c r="H876" s="28">
        <v>1483</v>
      </c>
      <c r="I876" s="88">
        <f>H876+G876+F876+E876+D876+C876+B876</f>
        <v>10162</v>
      </c>
      <c r="J876" s="61">
        <v>1290</v>
      </c>
      <c r="K876" s="61">
        <v>1564</v>
      </c>
      <c r="L876" s="84">
        <v>1704</v>
      </c>
      <c r="M876" s="28">
        <v>1493</v>
      </c>
      <c r="N876" s="84">
        <v>1665</v>
      </c>
      <c r="O876" s="84">
        <v>1476</v>
      </c>
      <c r="P876" s="28">
        <v>1627</v>
      </c>
      <c r="Q876" s="88">
        <f>P876+O876+N876+M876+L876+K876+J876</f>
        <v>10819</v>
      </c>
    </row>
    <row r="877" spans="1:17" x14ac:dyDescent="0.35">
      <c r="A877" s="21" t="s">
        <v>112</v>
      </c>
      <c r="B877" s="74">
        <v>0</v>
      </c>
      <c r="C877" s="74">
        <v>0</v>
      </c>
      <c r="D877" s="74">
        <v>0</v>
      </c>
      <c r="E877" s="74">
        <v>0</v>
      </c>
      <c r="F877" s="74">
        <v>0</v>
      </c>
      <c r="G877" s="74">
        <v>0</v>
      </c>
      <c r="H877" s="74">
        <v>0</v>
      </c>
      <c r="I877" s="88">
        <f>H877+G877+F877+E877+D877+C877+B877</f>
        <v>0</v>
      </c>
      <c r="J877" s="74">
        <v>0</v>
      </c>
      <c r="K877" s="74">
        <v>0</v>
      </c>
      <c r="L877" s="86">
        <v>0</v>
      </c>
      <c r="M877" s="74">
        <v>0</v>
      </c>
      <c r="N877" s="74">
        <v>0</v>
      </c>
      <c r="O877" s="86">
        <v>0</v>
      </c>
      <c r="P877" s="74">
        <v>0</v>
      </c>
      <c r="Q877" s="88">
        <f>SUM(J877:P877)</f>
        <v>0</v>
      </c>
    </row>
    <row r="878" spans="1:17" x14ac:dyDescent="0.35">
      <c r="A878" s="21" t="s">
        <v>116</v>
      </c>
      <c r="B878" s="74">
        <v>0</v>
      </c>
      <c r="C878" s="74">
        <v>0</v>
      </c>
      <c r="D878" s="74">
        <v>0</v>
      </c>
      <c r="E878" s="74">
        <v>0</v>
      </c>
      <c r="F878" s="74">
        <v>0</v>
      </c>
      <c r="G878" s="74">
        <v>0</v>
      </c>
      <c r="H878" s="74"/>
      <c r="I878" s="88">
        <f>H878+G878+F878+E878+D878+C878+B878</f>
        <v>0</v>
      </c>
      <c r="J878" s="86">
        <v>0</v>
      </c>
      <c r="K878" s="86">
        <v>0</v>
      </c>
      <c r="L878" s="86">
        <v>0</v>
      </c>
      <c r="M878" s="86">
        <v>0</v>
      </c>
      <c r="N878" s="86">
        <v>0</v>
      </c>
      <c r="O878" s="86">
        <v>0</v>
      </c>
      <c r="P878" s="86"/>
      <c r="Q878" s="88">
        <f>SUM(J878:P878)</f>
        <v>0</v>
      </c>
    </row>
    <row r="879" spans="1:17" x14ac:dyDescent="0.35">
      <c r="A879" s="21" t="s">
        <v>124</v>
      </c>
      <c r="B879" s="74">
        <v>0</v>
      </c>
      <c r="C879" s="74">
        <v>0</v>
      </c>
      <c r="D879" s="74">
        <v>0</v>
      </c>
      <c r="E879" s="74">
        <v>0</v>
      </c>
      <c r="F879" s="74">
        <v>0</v>
      </c>
      <c r="G879" s="74">
        <v>0</v>
      </c>
      <c r="H879" s="74"/>
      <c r="I879" s="88">
        <f>H879+G879+F879+E879+D879+C879+B879</f>
        <v>0</v>
      </c>
      <c r="J879" s="86">
        <v>0</v>
      </c>
      <c r="K879" s="86">
        <v>0</v>
      </c>
      <c r="L879" s="86">
        <v>0</v>
      </c>
      <c r="M879" s="86">
        <v>0</v>
      </c>
      <c r="N879" s="86">
        <v>0</v>
      </c>
      <c r="O879" s="86">
        <v>0</v>
      </c>
      <c r="P879" s="86"/>
      <c r="Q879" s="88">
        <f>SUM(J879:P879)</f>
        <v>0</v>
      </c>
    </row>
    <row r="880" spans="1:17" x14ac:dyDescent="0.35">
      <c r="A880" s="21" t="s">
        <v>1175</v>
      </c>
      <c r="B880" s="74">
        <v>0</v>
      </c>
      <c r="C880" s="74">
        <v>0</v>
      </c>
      <c r="D880" s="74">
        <v>0</v>
      </c>
      <c r="E880" s="74">
        <v>0</v>
      </c>
      <c r="F880" s="74">
        <v>0</v>
      </c>
      <c r="G880" s="74">
        <v>0</v>
      </c>
      <c r="H880" s="74">
        <v>0</v>
      </c>
      <c r="I880" s="88">
        <f>H880+G880+F880+E880+D880+C880+B880</f>
        <v>0</v>
      </c>
      <c r="J880" s="86">
        <v>0</v>
      </c>
      <c r="K880" s="86">
        <v>0</v>
      </c>
      <c r="L880" s="86">
        <v>0</v>
      </c>
      <c r="M880" s="86">
        <v>0</v>
      </c>
      <c r="N880" s="86">
        <v>0</v>
      </c>
      <c r="O880" s="86">
        <v>0</v>
      </c>
      <c r="P880" s="74">
        <v>0</v>
      </c>
      <c r="Q880" s="88">
        <f>SUM(J880:P880)</f>
        <v>0</v>
      </c>
    </row>
    <row r="881" spans="1:17" x14ac:dyDescent="0.35">
      <c r="A881" s="92" t="s">
        <v>118</v>
      </c>
      <c r="B881" s="92">
        <f t="shared" ref="B881:I881" si="336">B880+B879+B878+B877+B876</f>
        <v>1053</v>
      </c>
      <c r="C881" s="92">
        <f t="shared" si="336"/>
        <v>1242</v>
      </c>
      <c r="D881" s="92">
        <f t="shared" si="336"/>
        <v>1428</v>
      </c>
      <c r="E881" s="92">
        <f t="shared" si="336"/>
        <v>1692</v>
      </c>
      <c r="F881" s="92">
        <f t="shared" si="336"/>
        <v>1586</v>
      </c>
      <c r="G881" s="92">
        <f t="shared" si="336"/>
        <v>1678</v>
      </c>
      <c r="H881" s="92">
        <f t="shared" si="336"/>
        <v>1483</v>
      </c>
      <c r="I881" s="92">
        <f t="shared" si="336"/>
        <v>10162</v>
      </c>
      <c r="J881" s="92">
        <f>SUM(J876:J880)</f>
        <v>1290</v>
      </c>
      <c r="K881" s="92">
        <f t="shared" ref="K881:P881" si="337">SUM(K876:K880)</f>
        <v>1564</v>
      </c>
      <c r="L881" s="92">
        <f t="shared" si="337"/>
        <v>1704</v>
      </c>
      <c r="M881" s="92">
        <f t="shared" si="337"/>
        <v>1493</v>
      </c>
      <c r="N881" s="92">
        <f t="shared" si="337"/>
        <v>1665</v>
      </c>
      <c r="O881" s="92">
        <f t="shared" si="337"/>
        <v>1476</v>
      </c>
      <c r="P881" s="92">
        <f t="shared" si="337"/>
        <v>1627</v>
      </c>
      <c r="Q881" s="92">
        <f>SUM(Q876:Q880)</f>
        <v>10819</v>
      </c>
    </row>
    <row r="882" spans="1:17" x14ac:dyDescent="0.35">
      <c r="A882" s="21" t="s">
        <v>99</v>
      </c>
      <c r="B882" s="28">
        <v>426</v>
      </c>
      <c r="C882" s="28">
        <v>770</v>
      </c>
      <c r="D882" s="23">
        <v>237</v>
      </c>
      <c r="E882" s="28">
        <v>250</v>
      </c>
      <c r="F882" s="28">
        <v>216</v>
      </c>
      <c r="G882" s="74">
        <v>543</v>
      </c>
      <c r="H882" s="74">
        <v>534</v>
      </c>
      <c r="I882" s="28">
        <f t="shared" ref="I882:I887" si="338">H882+G882+F882+E882+D882+C882+B882</f>
        <v>2976</v>
      </c>
      <c r="J882" s="42">
        <v>505</v>
      </c>
      <c r="K882" s="47">
        <v>553</v>
      </c>
      <c r="L882" s="28">
        <v>1113</v>
      </c>
      <c r="M882" s="74">
        <v>193</v>
      </c>
      <c r="N882" s="28">
        <v>549</v>
      </c>
      <c r="O882" s="28">
        <v>557</v>
      </c>
      <c r="P882" s="74">
        <v>955</v>
      </c>
      <c r="Q882" s="28">
        <f>P882+O882+N882+M882+L882+K882+J882</f>
        <v>4425</v>
      </c>
    </row>
    <row r="883" spans="1:17" x14ac:dyDescent="0.35">
      <c r="A883" s="21" t="s">
        <v>7</v>
      </c>
      <c r="B883" s="51">
        <v>1270</v>
      </c>
      <c r="C883" s="28">
        <v>1519</v>
      </c>
      <c r="D883" s="28">
        <v>1566</v>
      </c>
      <c r="E883" s="28">
        <v>1129</v>
      </c>
      <c r="F883" s="28">
        <v>1256</v>
      </c>
      <c r="G883" s="86">
        <v>1070</v>
      </c>
      <c r="H883" s="86">
        <v>1105</v>
      </c>
      <c r="I883" s="28">
        <f t="shared" si="338"/>
        <v>8915</v>
      </c>
      <c r="J883" s="50">
        <v>167</v>
      </c>
      <c r="K883" s="28">
        <v>424</v>
      </c>
      <c r="L883" s="28">
        <v>1754</v>
      </c>
      <c r="M883" s="86">
        <v>1381</v>
      </c>
      <c r="N883" s="23">
        <v>1380</v>
      </c>
      <c r="O883" s="28">
        <v>1450</v>
      </c>
      <c r="P883" s="86">
        <v>1398</v>
      </c>
      <c r="Q883" s="28">
        <f>P883+O883+N883+M883+L883+K883+J883</f>
        <v>7954</v>
      </c>
    </row>
    <row r="884" spans="1:17" x14ac:dyDescent="0.35">
      <c r="A884" s="21" t="s">
        <v>103</v>
      </c>
      <c r="B884" s="51">
        <v>746</v>
      </c>
      <c r="C884" s="51">
        <v>757</v>
      </c>
      <c r="D884" s="51">
        <v>721</v>
      </c>
      <c r="E884" s="51">
        <v>744</v>
      </c>
      <c r="F884" s="52">
        <v>744</v>
      </c>
      <c r="G884" s="87">
        <v>723</v>
      </c>
      <c r="H884" s="87">
        <v>767</v>
      </c>
      <c r="I884" s="51">
        <f t="shared" si="338"/>
        <v>5202</v>
      </c>
      <c r="J884" s="28">
        <v>636</v>
      </c>
      <c r="K884" s="28">
        <v>724</v>
      </c>
      <c r="L884" s="86">
        <v>743</v>
      </c>
      <c r="M884" s="37">
        <v>747</v>
      </c>
      <c r="N884" s="40">
        <v>739</v>
      </c>
      <c r="O884" s="86">
        <v>749</v>
      </c>
      <c r="P884" s="74">
        <v>715</v>
      </c>
      <c r="Q884" s="51">
        <f>P884+O884+N884+M884+L884+K884+J884</f>
        <v>5053</v>
      </c>
    </row>
    <row r="885" spans="1:17" x14ac:dyDescent="0.35">
      <c r="A885" s="21" t="s">
        <v>1178</v>
      </c>
      <c r="B885" s="51">
        <v>0</v>
      </c>
      <c r="C885" s="51">
        <v>0</v>
      </c>
      <c r="D885" s="51">
        <v>0</v>
      </c>
      <c r="E885" s="51">
        <v>0</v>
      </c>
      <c r="F885" s="52">
        <v>0</v>
      </c>
      <c r="G885" s="87">
        <v>0</v>
      </c>
      <c r="H885" s="87">
        <v>0</v>
      </c>
      <c r="I885" s="51">
        <f t="shared" si="338"/>
        <v>0</v>
      </c>
      <c r="J885" s="28">
        <v>0</v>
      </c>
      <c r="K885" s="28">
        <v>0</v>
      </c>
      <c r="L885" s="86">
        <v>0</v>
      </c>
      <c r="M885" s="37">
        <v>0</v>
      </c>
      <c r="N885" s="40">
        <v>0</v>
      </c>
      <c r="O885" s="86">
        <v>0</v>
      </c>
      <c r="P885" s="74">
        <v>0</v>
      </c>
      <c r="Q885" s="28">
        <v>0</v>
      </c>
    </row>
    <row r="886" spans="1:17" x14ac:dyDescent="0.35">
      <c r="A886" s="21" t="s">
        <v>1177</v>
      </c>
      <c r="B886" s="51">
        <v>0</v>
      </c>
      <c r="C886" s="51">
        <v>0</v>
      </c>
      <c r="D886" s="51">
        <v>0</v>
      </c>
      <c r="E886" s="51">
        <v>0</v>
      </c>
      <c r="F886" s="51">
        <v>0</v>
      </c>
      <c r="G886" s="51">
        <v>0</v>
      </c>
      <c r="H886" s="87">
        <v>0</v>
      </c>
      <c r="I886" s="51">
        <f t="shared" si="338"/>
        <v>0</v>
      </c>
      <c r="J886" s="28">
        <v>0</v>
      </c>
      <c r="K886" s="28">
        <v>0</v>
      </c>
      <c r="L886" s="86">
        <v>0</v>
      </c>
      <c r="M886" s="37">
        <v>0</v>
      </c>
      <c r="N886" s="40">
        <v>0</v>
      </c>
      <c r="O886" s="86">
        <v>0</v>
      </c>
      <c r="P886" s="74">
        <v>0</v>
      </c>
      <c r="Q886" s="28">
        <f>SUM(J886:P886)</f>
        <v>0</v>
      </c>
    </row>
    <row r="887" spans="1:17" x14ac:dyDescent="0.35">
      <c r="A887" s="21" t="s">
        <v>123</v>
      </c>
      <c r="B887" s="51">
        <v>1103</v>
      </c>
      <c r="C887" s="87">
        <v>1414</v>
      </c>
      <c r="D887" s="51">
        <v>1203</v>
      </c>
      <c r="E887" s="51">
        <v>1229</v>
      </c>
      <c r="F887" s="87">
        <v>1297</v>
      </c>
      <c r="G887" s="87">
        <v>1245</v>
      </c>
      <c r="H887" s="87">
        <v>1400</v>
      </c>
      <c r="I887" s="51">
        <f t="shared" si="338"/>
        <v>8891</v>
      </c>
      <c r="J887" s="86">
        <v>1538</v>
      </c>
      <c r="K887" s="86">
        <v>903</v>
      </c>
      <c r="L887" s="86">
        <v>1309</v>
      </c>
      <c r="M887" s="86">
        <v>1223</v>
      </c>
      <c r="N887" s="86">
        <v>1309</v>
      </c>
      <c r="O887" s="86">
        <v>1160</v>
      </c>
      <c r="P887" s="86">
        <v>1253</v>
      </c>
      <c r="Q887" s="28">
        <f>P887+O887+N887+M887+L887+K887+J887</f>
        <v>8695</v>
      </c>
    </row>
    <row r="888" spans="1:17" x14ac:dyDescent="0.35">
      <c r="A888" s="71" t="s">
        <v>117</v>
      </c>
      <c r="B888" s="71">
        <f t="shared" ref="B888:O888" si="339">B887+B886+B885+B884+B883+B882</f>
        <v>3545</v>
      </c>
      <c r="C888" s="71">
        <f t="shared" si="339"/>
        <v>4460</v>
      </c>
      <c r="D888" s="71">
        <f t="shared" si="339"/>
        <v>3727</v>
      </c>
      <c r="E888" s="71">
        <f t="shared" si="339"/>
        <v>3352</v>
      </c>
      <c r="F888" s="71">
        <f t="shared" si="339"/>
        <v>3513</v>
      </c>
      <c r="G888" s="71">
        <f t="shared" si="339"/>
        <v>3581</v>
      </c>
      <c r="H888" s="71">
        <f t="shared" si="339"/>
        <v>3806</v>
      </c>
      <c r="I888" s="71">
        <f t="shared" si="339"/>
        <v>25984</v>
      </c>
      <c r="J888" s="69">
        <f t="shared" si="339"/>
        <v>2846</v>
      </c>
      <c r="K888" s="69">
        <f t="shared" si="339"/>
        <v>2604</v>
      </c>
      <c r="L888" s="69">
        <f t="shared" si="339"/>
        <v>4919</v>
      </c>
      <c r="M888" s="69">
        <f t="shared" si="339"/>
        <v>3544</v>
      </c>
      <c r="N888" s="69">
        <f t="shared" si="339"/>
        <v>3977</v>
      </c>
      <c r="O888" s="69">
        <f t="shared" si="339"/>
        <v>3916</v>
      </c>
      <c r="P888" s="69">
        <f>SUM(P882:P887)</f>
        <v>4321</v>
      </c>
      <c r="Q888" s="71">
        <f>SUM(Q882:Q887)</f>
        <v>26127</v>
      </c>
    </row>
    <row r="889" spans="1:17" x14ac:dyDescent="0.35">
      <c r="A889" s="21"/>
      <c r="B889" s="67">
        <f t="shared" ref="B889:Q889" si="340">B888+B881+B875</f>
        <v>6477</v>
      </c>
      <c r="C889" s="21">
        <f t="shared" si="340"/>
        <v>9452</v>
      </c>
      <c r="D889" s="21">
        <f t="shared" si="340"/>
        <v>7337</v>
      </c>
      <c r="E889" s="21">
        <f t="shared" si="340"/>
        <v>8855</v>
      </c>
      <c r="F889" s="67">
        <f t="shared" si="340"/>
        <v>8760</v>
      </c>
      <c r="G889" s="21">
        <f t="shared" si="340"/>
        <v>8542</v>
      </c>
      <c r="H889" s="67">
        <f t="shared" si="340"/>
        <v>8098</v>
      </c>
      <c r="I889" s="67">
        <f t="shared" si="340"/>
        <v>57521</v>
      </c>
      <c r="J889" s="21">
        <f t="shared" si="340"/>
        <v>8614</v>
      </c>
      <c r="K889" s="21">
        <f t="shared" si="340"/>
        <v>8767</v>
      </c>
      <c r="L889" s="21">
        <f t="shared" si="340"/>
        <v>8766</v>
      </c>
      <c r="M889" s="21">
        <f t="shared" si="340"/>
        <v>9562</v>
      </c>
      <c r="N889" s="67">
        <f t="shared" si="340"/>
        <v>8632</v>
      </c>
      <c r="O889" s="21">
        <f t="shared" si="340"/>
        <v>8577</v>
      </c>
      <c r="P889" s="21">
        <f t="shared" si="340"/>
        <v>8844</v>
      </c>
      <c r="Q889" s="67">
        <f t="shared" si="340"/>
        <v>61762</v>
      </c>
    </row>
    <row r="890" spans="1:17" x14ac:dyDescent="0.35">
      <c r="A890" s="21"/>
      <c r="B890" s="67">
        <f>production!B807</f>
        <v>6535</v>
      </c>
      <c r="C890" s="67">
        <f>production!C807</f>
        <v>9503</v>
      </c>
      <c r="D890" s="67">
        <f>production!D807</f>
        <v>7193</v>
      </c>
      <c r="E890" s="67">
        <f>production!E807</f>
        <v>8600</v>
      </c>
      <c r="F890" s="67">
        <f>production!F807</f>
        <v>8525</v>
      </c>
      <c r="G890" s="67">
        <f>production!G807</f>
        <v>8394</v>
      </c>
      <c r="H890" s="67">
        <f>production!H807</f>
        <v>7989</v>
      </c>
      <c r="I890" s="67">
        <f>production!I807</f>
        <v>56739</v>
      </c>
      <c r="J890" s="67">
        <f>production!J807</f>
        <v>8256</v>
      </c>
      <c r="K890" s="67">
        <f>production!K807</f>
        <v>8708</v>
      </c>
      <c r="L890" s="67">
        <f>production!L807</f>
        <v>8566</v>
      </c>
      <c r="M890" s="67">
        <f>production!M807</f>
        <v>9227</v>
      </c>
      <c r="N890" s="67">
        <f>production!N807</f>
        <v>8385</v>
      </c>
      <c r="O890" s="67">
        <f>production!O807</f>
        <v>8546</v>
      </c>
      <c r="P890" s="67">
        <f>production!P807</f>
        <v>8409</v>
      </c>
      <c r="Q890" s="67">
        <f>production!Q807</f>
        <v>60446</v>
      </c>
    </row>
    <row r="891" spans="1:17" x14ac:dyDescent="0.35">
      <c r="A891" s="21"/>
      <c r="B891" s="21">
        <f t="shared" ref="B891:Q891" si="341">B890-B889</f>
        <v>58</v>
      </c>
      <c r="C891" s="67">
        <f t="shared" si="341"/>
        <v>51</v>
      </c>
      <c r="D891" s="21">
        <f t="shared" si="341"/>
        <v>-144</v>
      </c>
      <c r="E891" s="21">
        <f t="shared" si="341"/>
        <v>-255</v>
      </c>
      <c r="F891" s="21">
        <f t="shared" si="341"/>
        <v>-235</v>
      </c>
      <c r="G891" s="21">
        <f t="shared" si="341"/>
        <v>-148</v>
      </c>
      <c r="H891" s="67">
        <f t="shared" si="341"/>
        <v>-109</v>
      </c>
      <c r="I891" s="67">
        <f t="shared" si="341"/>
        <v>-782</v>
      </c>
      <c r="J891" s="21">
        <f t="shared" si="341"/>
        <v>-358</v>
      </c>
      <c r="K891" s="67">
        <f t="shared" si="341"/>
        <v>-59</v>
      </c>
      <c r="L891" s="21">
        <f t="shared" si="341"/>
        <v>-200</v>
      </c>
      <c r="M891" s="21">
        <f t="shared" si="341"/>
        <v>-335</v>
      </c>
      <c r="N891" s="21">
        <f t="shared" si="341"/>
        <v>-247</v>
      </c>
      <c r="O891" s="21">
        <f t="shared" si="341"/>
        <v>-31</v>
      </c>
      <c r="P891" s="67">
        <f t="shared" si="341"/>
        <v>-435</v>
      </c>
      <c r="Q891" s="67">
        <f t="shared" si="341"/>
        <v>-1316</v>
      </c>
    </row>
    <row r="893" spans="1:17" ht="15.5" x14ac:dyDescent="0.35">
      <c r="A893" s="64" t="s">
        <v>1</v>
      </c>
      <c r="B893" s="64" t="s">
        <v>928</v>
      </c>
      <c r="C893" s="64" t="s">
        <v>979</v>
      </c>
      <c r="D893" s="64" t="s">
        <v>980</v>
      </c>
      <c r="E893" s="64" t="s">
        <v>981</v>
      </c>
      <c r="F893" s="64" t="s">
        <v>982</v>
      </c>
      <c r="G893" s="64" t="s">
        <v>983</v>
      </c>
      <c r="H893" s="64" t="s">
        <v>984</v>
      </c>
      <c r="I893" s="65" t="s">
        <v>2008</v>
      </c>
      <c r="J893" s="64" t="s">
        <v>986</v>
      </c>
      <c r="K893" s="64" t="s">
        <v>987</v>
      </c>
      <c r="L893" s="64" t="s">
        <v>988</v>
      </c>
      <c r="M893" s="64" t="s">
        <v>989</v>
      </c>
      <c r="N893" s="64" t="s">
        <v>990</v>
      </c>
      <c r="O893" s="64" t="s">
        <v>991</v>
      </c>
      <c r="P893" s="64" t="s">
        <v>992</v>
      </c>
      <c r="Q893" s="65" t="s">
        <v>2009</v>
      </c>
    </row>
    <row r="894" spans="1:17" x14ac:dyDescent="0.35">
      <c r="A894" s="21" t="s">
        <v>2</v>
      </c>
      <c r="B894" s="28">
        <v>289</v>
      </c>
      <c r="C894" s="28">
        <v>278</v>
      </c>
      <c r="D894" s="23">
        <v>283</v>
      </c>
      <c r="E894" s="28">
        <v>273</v>
      </c>
      <c r="F894" s="28">
        <v>119</v>
      </c>
      <c r="G894" s="28">
        <v>211</v>
      </c>
      <c r="H894" s="28">
        <v>308</v>
      </c>
      <c r="I894" s="28">
        <f>H894+G894+F894+E894+D894+C894+B894</f>
        <v>1761</v>
      </c>
      <c r="J894" s="37">
        <v>205</v>
      </c>
      <c r="K894" s="28">
        <v>308</v>
      </c>
      <c r="L894" s="28">
        <v>254</v>
      </c>
      <c r="M894" s="74">
        <v>280</v>
      </c>
      <c r="N894" s="74">
        <v>268</v>
      </c>
      <c r="O894" s="28">
        <v>256</v>
      </c>
      <c r="P894" s="74">
        <v>156</v>
      </c>
      <c r="Q894" s="88">
        <f>P894+O894++N894+M894+L894+K894+J894</f>
        <v>1727</v>
      </c>
    </row>
    <row r="895" spans="1:17" x14ac:dyDescent="0.35">
      <c r="A895" s="21" t="s">
        <v>121</v>
      </c>
      <c r="B895" s="28">
        <v>0</v>
      </c>
      <c r="C895" s="28">
        <v>0</v>
      </c>
      <c r="D895" s="28">
        <v>0</v>
      </c>
      <c r="E895" s="28">
        <v>0</v>
      </c>
      <c r="F895" s="28">
        <v>0</v>
      </c>
      <c r="G895" s="74">
        <v>0</v>
      </c>
      <c r="H895" s="74">
        <v>0</v>
      </c>
      <c r="I895" s="88">
        <f>H895+G895+F895+E895+D895+C895+B895</f>
        <v>0</v>
      </c>
      <c r="J895" s="74">
        <v>0</v>
      </c>
      <c r="K895" s="28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88">
        <f>P895+O895+N895+M895+L895+K895+J895</f>
        <v>0</v>
      </c>
    </row>
    <row r="896" spans="1:17" x14ac:dyDescent="0.35">
      <c r="A896" s="21" t="s">
        <v>100</v>
      </c>
      <c r="B896" s="28">
        <v>185</v>
      </c>
      <c r="C896" s="28">
        <v>190</v>
      </c>
      <c r="D896" s="23">
        <v>160</v>
      </c>
      <c r="E896" s="28">
        <v>165</v>
      </c>
      <c r="F896" s="28">
        <v>230</v>
      </c>
      <c r="G896" s="28">
        <v>215</v>
      </c>
      <c r="H896" s="28">
        <v>230</v>
      </c>
      <c r="I896" s="88">
        <f>H896+G896+F896+E896+D896+C896+B896</f>
        <v>1375</v>
      </c>
      <c r="J896" s="23">
        <v>225</v>
      </c>
      <c r="K896" s="37">
        <v>155</v>
      </c>
      <c r="L896" s="51">
        <v>220</v>
      </c>
      <c r="M896" s="28">
        <v>215</v>
      </c>
      <c r="N896" s="28">
        <v>210</v>
      </c>
      <c r="O896" s="28">
        <v>165</v>
      </c>
      <c r="P896" s="51">
        <v>150</v>
      </c>
      <c r="Q896" s="93">
        <f>P896+O896+N896+M896+L896+K896+J896</f>
        <v>1340</v>
      </c>
    </row>
    <row r="897" spans="1:17" x14ac:dyDescent="0.35">
      <c r="A897" s="21" t="s">
        <v>115</v>
      </c>
      <c r="B897" s="28">
        <v>0</v>
      </c>
      <c r="C897" s="28">
        <v>0</v>
      </c>
      <c r="D897" s="28">
        <v>0</v>
      </c>
      <c r="E897" s="28">
        <v>0</v>
      </c>
      <c r="F897" s="28">
        <v>0</v>
      </c>
      <c r="G897" s="28">
        <v>0</v>
      </c>
      <c r="H897" s="28"/>
      <c r="I897" s="88">
        <f>H897+G897+F897+E897+D897+C897+B897</f>
        <v>0</v>
      </c>
      <c r="J897" s="28"/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/>
      <c r="Q897" s="88">
        <f>P897+O897+N897+M897+L897+K897+J897</f>
        <v>0</v>
      </c>
    </row>
    <row r="898" spans="1:17" x14ac:dyDescent="0.35">
      <c r="A898" s="21" t="s">
        <v>125</v>
      </c>
      <c r="B898" s="28">
        <v>1888</v>
      </c>
      <c r="C898" s="28">
        <v>3328</v>
      </c>
      <c r="D898" s="23">
        <v>3714</v>
      </c>
      <c r="E898" s="28">
        <v>4190</v>
      </c>
      <c r="F898" s="28">
        <v>2038</v>
      </c>
      <c r="G898" s="28">
        <v>2059</v>
      </c>
      <c r="H898" s="28">
        <v>2279</v>
      </c>
      <c r="I898" s="88">
        <f>H898+G898+F898+E898+D898+C898+B898</f>
        <v>19496</v>
      </c>
      <c r="J898" s="28">
        <v>2240</v>
      </c>
      <c r="K898" s="28">
        <v>2283</v>
      </c>
      <c r="L898" s="28">
        <v>2341</v>
      </c>
      <c r="M898" s="28">
        <v>3984</v>
      </c>
      <c r="N898" s="28">
        <v>4206</v>
      </c>
      <c r="O898" s="28">
        <v>2669</v>
      </c>
      <c r="P898" s="28">
        <v>2112</v>
      </c>
      <c r="Q898" s="28">
        <f>P898+O898+N898+M898+L898+K898+J898</f>
        <v>19835</v>
      </c>
    </row>
    <row r="899" spans="1:17" x14ac:dyDescent="0.35">
      <c r="A899" s="58" t="s">
        <v>119</v>
      </c>
      <c r="B899" s="58">
        <f t="shared" ref="B899:P899" si="342">B898+B897+B896+B895+B894</f>
        <v>2362</v>
      </c>
      <c r="C899" s="58">
        <f t="shared" si="342"/>
        <v>3796</v>
      </c>
      <c r="D899" s="58">
        <f t="shared" si="342"/>
        <v>4157</v>
      </c>
      <c r="E899" s="58">
        <f t="shared" si="342"/>
        <v>4628</v>
      </c>
      <c r="F899" s="58">
        <f t="shared" si="342"/>
        <v>2387</v>
      </c>
      <c r="G899" s="58">
        <f t="shared" si="342"/>
        <v>2485</v>
      </c>
      <c r="H899" s="58">
        <f t="shared" si="342"/>
        <v>2817</v>
      </c>
      <c r="I899" s="58">
        <f t="shared" si="342"/>
        <v>22632</v>
      </c>
      <c r="J899" s="58">
        <f t="shared" si="342"/>
        <v>2670</v>
      </c>
      <c r="K899" s="58">
        <f t="shared" si="342"/>
        <v>2746</v>
      </c>
      <c r="L899" s="66">
        <f t="shared" si="342"/>
        <v>2815</v>
      </c>
      <c r="M899" s="58">
        <f t="shared" si="342"/>
        <v>4479</v>
      </c>
      <c r="N899" s="58">
        <f t="shared" si="342"/>
        <v>4684</v>
      </c>
      <c r="O899" s="58">
        <f t="shared" si="342"/>
        <v>3090</v>
      </c>
      <c r="P899" s="66">
        <f t="shared" si="342"/>
        <v>2418</v>
      </c>
      <c r="Q899" s="66">
        <f>SUM(Q894:Q898)</f>
        <v>22902</v>
      </c>
    </row>
    <row r="900" spans="1:17" x14ac:dyDescent="0.35">
      <c r="A900" s="21" t="s">
        <v>122</v>
      </c>
      <c r="B900" s="84">
        <v>1682</v>
      </c>
      <c r="C900" s="84">
        <v>1663</v>
      </c>
      <c r="D900" s="28">
        <v>1862</v>
      </c>
      <c r="E900" s="84">
        <v>1678</v>
      </c>
      <c r="F900" s="84">
        <v>1518</v>
      </c>
      <c r="G900" s="28">
        <v>1709</v>
      </c>
      <c r="H900" s="28">
        <v>1516</v>
      </c>
      <c r="I900" s="88">
        <f>H900+G900+F900+E900+D900+C900+B900</f>
        <v>11628</v>
      </c>
      <c r="J900" s="61">
        <v>1525</v>
      </c>
      <c r="K900" s="61">
        <v>1489</v>
      </c>
      <c r="L900" s="84">
        <v>1584</v>
      </c>
      <c r="M900" s="28">
        <v>1470</v>
      </c>
      <c r="N900" s="84">
        <v>1718</v>
      </c>
      <c r="O900" s="84">
        <v>1092</v>
      </c>
      <c r="P900" s="28">
        <v>1622</v>
      </c>
      <c r="Q900" s="88">
        <f>P900+O900+N900+M900+L900+K900+J900</f>
        <v>10500</v>
      </c>
    </row>
    <row r="901" spans="1:17" x14ac:dyDescent="0.35">
      <c r="A901" s="21" t="s">
        <v>112</v>
      </c>
      <c r="B901" s="74">
        <v>0</v>
      </c>
      <c r="C901" s="74">
        <v>0</v>
      </c>
      <c r="D901" s="74">
        <v>0</v>
      </c>
      <c r="E901" s="74">
        <v>0</v>
      </c>
      <c r="F901" s="74">
        <v>0</v>
      </c>
      <c r="G901" s="74">
        <v>0</v>
      </c>
      <c r="H901" s="74">
        <v>0</v>
      </c>
      <c r="I901" s="88">
        <f>H901+G901+F901+E901+D901+C901+B901</f>
        <v>0</v>
      </c>
      <c r="J901" s="74">
        <v>0</v>
      </c>
      <c r="K901" s="74">
        <v>0</v>
      </c>
      <c r="L901" s="86">
        <v>0</v>
      </c>
      <c r="M901" s="74">
        <v>0</v>
      </c>
      <c r="N901" s="74">
        <v>0</v>
      </c>
      <c r="O901" s="86">
        <v>0</v>
      </c>
      <c r="P901" s="74">
        <v>0</v>
      </c>
      <c r="Q901" s="88">
        <f>SUM(J901:P901)</f>
        <v>0</v>
      </c>
    </row>
    <row r="902" spans="1:17" x14ac:dyDescent="0.35">
      <c r="A902" s="21" t="s">
        <v>116</v>
      </c>
      <c r="B902" s="74">
        <v>0</v>
      </c>
      <c r="C902" s="74">
        <v>0</v>
      </c>
      <c r="D902" s="74">
        <v>0</v>
      </c>
      <c r="E902" s="74">
        <v>0</v>
      </c>
      <c r="F902" s="74">
        <v>0</v>
      </c>
      <c r="G902" s="74">
        <v>0</v>
      </c>
      <c r="H902" s="74">
        <v>18</v>
      </c>
      <c r="I902" s="88">
        <f>H902+G902+F902+E902+D902+C902+B902</f>
        <v>18</v>
      </c>
      <c r="J902" s="86">
        <v>0</v>
      </c>
      <c r="K902" s="86">
        <v>0</v>
      </c>
      <c r="L902" s="86">
        <v>0</v>
      </c>
      <c r="M902" s="86">
        <v>0</v>
      </c>
      <c r="N902" s="86">
        <v>0</v>
      </c>
      <c r="O902" s="86">
        <v>0</v>
      </c>
      <c r="P902" s="86">
        <v>0</v>
      </c>
      <c r="Q902" s="88">
        <f>SUM(J902:P902)</f>
        <v>0</v>
      </c>
    </row>
    <row r="903" spans="1:17" x14ac:dyDescent="0.35">
      <c r="A903" s="21" t="s">
        <v>124</v>
      </c>
      <c r="B903" s="74">
        <v>0</v>
      </c>
      <c r="C903" s="74">
        <v>0</v>
      </c>
      <c r="D903" s="74">
        <v>0</v>
      </c>
      <c r="E903" s="74">
        <v>0</v>
      </c>
      <c r="F903" s="74">
        <v>0</v>
      </c>
      <c r="G903" s="74">
        <v>0</v>
      </c>
      <c r="H903" s="74">
        <v>103</v>
      </c>
      <c r="I903" s="88">
        <f>H903+G903+F903+E903+D903+C903+B903</f>
        <v>103</v>
      </c>
      <c r="J903" s="86">
        <v>0</v>
      </c>
      <c r="K903" s="86">
        <v>0</v>
      </c>
      <c r="L903" s="86">
        <v>0</v>
      </c>
      <c r="M903" s="86">
        <v>0</v>
      </c>
      <c r="N903" s="86">
        <v>0</v>
      </c>
      <c r="O903" s="86">
        <v>0</v>
      </c>
      <c r="P903" s="86">
        <v>0</v>
      </c>
      <c r="Q903" s="88">
        <f>SUM(J903:P903)</f>
        <v>0</v>
      </c>
    </row>
    <row r="904" spans="1:17" x14ac:dyDescent="0.35">
      <c r="A904" s="21" t="s">
        <v>1175</v>
      </c>
      <c r="B904" s="74">
        <v>0</v>
      </c>
      <c r="C904" s="74">
        <v>0</v>
      </c>
      <c r="D904" s="74">
        <v>0</v>
      </c>
      <c r="E904" s="74">
        <v>0</v>
      </c>
      <c r="F904" s="74">
        <v>0</v>
      </c>
      <c r="G904" s="74">
        <v>0</v>
      </c>
      <c r="H904" s="74">
        <v>0</v>
      </c>
      <c r="I904" s="88">
        <f>H904+G904+F904+E904+D904+C904+B904</f>
        <v>0</v>
      </c>
      <c r="J904" s="86">
        <v>0</v>
      </c>
      <c r="K904" s="86">
        <v>0</v>
      </c>
      <c r="L904" s="86">
        <v>0</v>
      </c>
      <c r="M904" s="86">
        <v>0</v>
      </c>
      <c r="N904" s="86">
        <v>0</v>
      </c>
      <c r="O904" s="86">
        <v>0</v>
      </c>
      <c r="P904" s="74">
        <v>0</v>
      </c>
      <c r="Q904" s="88">
        <f>SUM(J904:P904)</f>
        <v>0</v>
      </c>
    </row>
    <row r="905" spans="1:17" x14ac:dyDescent="0.35">
      <c r="A905" s="92" t="s">
        <v>118</v>
      </c>
      <c r="B905" s="92">
        <f t="shared" ref="B905:I905" si="343">B904+B903+B902+B901+B900</f>
        <v>1682</v>
      </c>
      <c r="C905" s="92">
        <f t="shared" si="343"/>
        <v>1663</v>
      </c>
      <c r="D905" s="92">
        <f t="shared" si="343"/>
        <v>1862</v>
      </c>
      <c r="E905" s="92">
        <f t="shared" si="343"/>
        <v>1678</v>
      </c>
      <c r="F905" s="92">
        <f t="shared" si="343"/>
        <v>1518</v>
      </c>
      <c r="G905" s="92">
        <f t="shared" si="343"/>
        <v>1709</v>
      </c>
      <c r="H905" s="92">
        <f t="shared" si="343"/>
        <v>1637</v>
      </c>
      <c r="I905" s="92">
        <f t="shared" si="343"/>
        <v>11749</v>
      </c>
      <c r="J905" s="92">
        <f>SUM(J900:J904)</f>
        <v>1525</v>
      </c>
      <c r="K905" s="92">
        <f t="shared" ref="K905:P905" si="344">SUM(K900:K904)</f>
        <v>1489</v>
      </c>
      <c r="L905" s="92">
        <f t="shared" si="344"/>
        <v>1584</v>
      </c>
      <c r="M905" s="92">
        <f t="shared" si="344"/>
        <v>1470</v>
      </c>
      <c r="N905" s="92">
        <f t="shared" si="344"/>
        <v>1718</v>
      </c>
      <c r="O905" s="92">
        <f t="shared" si="344"/>
        <v>1092</v>
      </c>
      <c r="P905" s="92">
        <f t="shared" si="344"/>
        <v>1622</v>
      </c>
      <c r="Q905" s="92">
        <f>SUM(Q900:Q904)</f>
        <v>10500</v>
      </c>
    </row>
    <row r="906" spans="1:17" x14ac:dyDescent="0.35">
      <c r="A906" s="21" t="s">
        <v>99</v>
      </c>
      <c r="B906" s="28">
        <v>353</v>
      </c>
      <c r="C906" s="28">
        <v>878</v>
      </c>
      <c r="D906" s="23">
        <v>551</v>
      </c>
      <c r="E906" s="28">
        <v>227</v>
      </c>
      <c r="F906" s="28">
        <v>809</v>
      </c>
      <c r="G906" s="74">
        <v>1012</v>
      </c>
      <c r="H906" s="74">
        <v>997</v>
      </c>
      <c r="I906" s="28">
        <f t="shared" ref="I906:I911" si="345">H906+G906+F906+E906+D906+C906+B906</f>
        <v>4827</v>
      </c>
      <c r="J906" s="42">
        <v>341</v>
      </c>
      <c r="K906" s="47">
        <v>641</v>
      </c>
      <c r="L906" s="28">
        <v>593</v>
      </c>
      <c r="M906" s="74">
        <v>805</v>
      </c>
      <c r="N906" s="28">
        <v>722</v>
      </c>
      <c r="O906" s="28">
        <v>205</v>
      </c>
      <c r="P906" s="74">
        <v>1044</v>
      </c>
      <c r="Q906" s="28">
        <f>P906+O906+N906+M906+L906+K906+J906</f>
        <v>4351</v>
      </c>
    </row>
    <row r="907" spans="1:17" x14ac:dyDescent="0.35">
      <c r="A907" s="21" t="s">
        <v>7</v>
      </c>
      <c r="B907" s="51">
        <v>1150</v>
      </c>
      <c r="C907" s="28">
        <v>1344</v>
      </c>
      <c r="D907" s="28">
        <v>1652</v>
      </c>
      <c r="E907" s="28">
        <v>962</v>
      </c>
      <c r="F907" s="28">
        <v>914</v>
      </c>
      <c r="G907" s="86">
        <v>714</v>
      </c>
      <c r="H907" s="86">
        <v>214</v>
      </c>
      <c r="I907" s="28">
        <f t="shared" si="345"/>
        <v>6950</v>
      </c>
      <c r="J907" s="50">
        <v>1181</v>
      </c>
      <c r="K907" s="28">
        <v>1617</v>
      </c>
      <c r="L907" s="28">
        <v>1288</v>
      </c>
      <c r="M907" s="86">
        <v>30</v>
      </c>
      <c r="N907" s="23">
        <v>1087</v>
      </c>
      <c r="O907" s="28">
        <v>1057</v>
      </c>
      <c r="P907" s="86">
        <v>1641</v>
      </c>
      <c r="Q907" s="28">
        <f>P907+O907+N907+M907+L907+K907+J907</f>
        <v>7901</v>
      </c>
    </row>
    <row r="908" spans="1:17" x14ac:dyDescent="0.35">
      <c r="A908" s="21" t="s">
        <v>103</v>
      </c>
      <c r="B908" s="51">
        <v>765</v>
      </c>
      <c r="C908" s="51">
        <v>736</v>
      </c>
      <c r="D908" s="51">
        <v>740</v>
      </c>
      <c r="E908" s="51">
        <v>742</v>
      </c>
      <c r="F908" s="52">
        <v>743</v>
      </c>
      <c r="G908" s="87">
        <v>727</v>
      </c>
      <c r="H908" s="87">
        <v>741</v>
      </c>
      <c r="I908" s="51">
        <f t="shared" si="345"/>
        <v>5194</v>
      </c>
      <c r="J908" s="28">
        <v>743</v>
      </c>
      <c r="K908" s="28">
        <v>765</v>
      </c>
      <c r="L908" s="86">
        <v>733</v>
      </c>
      <c r="M908" s="37">
        <v>730</v>
      </c>
      <c r="N908" s="40">
        <v>742</v>
      </c>
      <c r="O908" s="86">
        <v>750</v>
      </c>
      <c r="P908" s="74">
        <v>672</v>
      </c>
      <c r="Q908" s="51">
        <f>P908+O908+N908+M908+L908+K908+J908</f>
        <v>5135</v>
      </c>
    </row>
    <row r="909" spans="1:17" x14ac:dyDescent="0.35">
      <c r="A909" s="21" t="s">
        <v>1178</v>
      </c>
      <c r="B909" s="51">
        <v>0</v>
      </c>
      <c r="C909" s="51">
        <v>0</v>
      </c>
      <c r="D909" s="51">
        <v>0</v>
      </c>
      <c r="E909" s="51">
        <v>0</v>
      </c>
      <c r="F909" s="52">
        <v>0</v>
      </c>
      <c r="G909" s="87">
        <v>0</v>
      </c>
      <c r="H909" s="87">
        <v>0</v>
      </c>
      <c r="I909" s="51">
        <f t="shared" si="345"/>
        <v>0</v>
      </c>
      <c r="J909" s="28">
        <v>0</v>
      </c>
      <c r="K909" s="28">
        <v>0</v>
      </c>
      <c r="L909" s="86">
        <v>0</v>
      </c>
      <c r="M909" s="37">
        <v>0</v>
      </c>
      <c r="N909" s="40">
        <v>0</v>
      </c>
      <c r="O909" s="86">
        <v>0</v>
      </c>
      <c r="P909" s="74">
        <v>0</v>
      </c>
      <c r="Q909" s="28">
        <v>0</v>
      </c>
    </row>
    <row r="910" spans="1:17" x14ac:dyDescent="0.35">
      <c r="A910" s="21" t="s">
        <v>1177</v>
      </c>
      <c r="B910" s="51">
        <v>0</v>
      </c>
      <c r="C910" s="51">
        <v>0</v>
      </c>
      <c r="D910" s="51">
        <v>0</v>
      </c>
      <c r="E910" s="51">
        <v>0</v>
      </c>
      <c r="F910" s="51">
        <v>0</v>
      </c>
      <c r="G910" s="51">
        <v>0</v>
      </c>
      <c r="H910" s="87">
        <v>0</v>
      </c>
      <c r="I910" s="51">
        <f t="shared" si="345"/>
        <v>0</v>
      </c>
      <c r="J910" s="28">
        <v>0</v>
      </c>
      <c r="K910" s="28">
        <v>0</v>
      </c>
      <c r="L910" s="86">
        <v>0</v>
      </c>
      <c r="M910" s="37">
        <v>0</v>
      </c>
      <c r="N910" s="40">
        <v>0</v>
      </c>
      <c r="O910" s="86">
        <v>0</v>
      </c>
      <c r="P910" s="74">
        <v>0</v>
      </c>
      <c r="Q910" s="28">
        <f>SUM(J910:P910)</f>
        <v>0</v>
      </c>
    </row>
    <row r="911" spans="1:17" x14ac:dyDescent="0.35">
      <c r="A911" s="21" t="s">
        <v>123</v>
      </c>
      <c r="B911" s="51">
        <v>1103</v>
      </c>
      <c r="C911" s="87">
        <v>1008</v>
      </c>
      <c r="D911" s="51">
        <v>1120</v>
      </c>
      <c r="E911" s="51">
        <v>1489</v>
      </c>
      <c r="F911" s="87">
        <v>1314</v>
      </c>
      <c r="G911" s="87">
        <v>987</v>
      </c>
      <c r="H911" s="87">
        <v>858</v>
      </c>
      <c r="I911" s="51">
        <f t="shared" si="345"/>
        <v>7879</v>
      </c>
      <c r="J911" s="86">
        <v>1101</v>
      </c>
      <c r="K911" s="86">
        <v>1430</v>
      </c>
      <c r="L911" s="86">
        <v>1174</v>
      </c>
      <c r="M911" s="86">
        <v>1358</v>
      </c>
      <c r="N911" s="86">
        <v>1380</v>
      </c>
      <c r="O911" s="86">
        <v>1241</v>
      </c>
      <c r="P911" s="86">
        <v>1421</v>
      </c>
      <c r="Q911" s="28">
        <f>P911+O911+N911+M911+L911+K911+J911</f>
        <v>9105</v>
      </c>
    </row>
    <row r="912" spans="1:17" x14ac:dyDescent="0.35">
      <c r="A912" s="71" t="s">
        <v>117</v>
      </c>
      <c r="B912" s="71">
        <f t="shared" ref="B912:O912" si="346">B911+B910+B909+B908+B907+B906</f>
        <v>3371</v>
      </c>
      <c r="C912" s="71">
        <f t="shared" si="346"/>
        <v>3966</v>
      </c>
      <c r="D912" s="71">
        <f t="shared" si="346"/>
        <v>4063</v>
      </c>
      <c r="E912" s="71">
        <f t="shared" si="346"/>
        <v>3420</v>
      </c>
      <c r="F912" s="71">
        <f t="shared" si="346"/>
        <v>3780</v>
      </c>
      <c r="G912" s="71">
        <f t="shared" si="346"/>
        <v>3440</v>
      </c>
      <c r="H912" s="71">
        <f t="shared" si="346"/>
        <v>2810</v>
      </c>
      <c r="I912" s="71">
        <f t="shared" si="346"/>
        <v>24850</v>
      </c>
      <c r="J912" s="69">
        <f t="shared" si="346"/>
        <v>3366</v>
      </c>
      <c r="K912" s="69">
        <f t="shared" si="346"/>
        <v>4453</v>
      </c>
      <c r="L912" s="69">
        <f t="shared" si="346"/>
        <v>3788</v>
      </c>
      <c r="M912" s="69">
        <f t="shared" si="346"/>
        <v>2923</v>
      </c>
      <c r="N912" s="69">
        <f t="shared" si="346"/>
        <v>3931</v>
      </c>
      <c r="O912" s="69">
        <f t="shared" si="346"/>
        <v>3253</v>
      </c>
      <c r="P912" s="69">
        <f>SUM(P906:P911)</f>
        <v>4778</v>
      </c>
      <c r="Q912" s="71">
        <f>SUM(Q906:Q911)</f>
        <v>26492</v>
      </c>
    </row>
    <row r="913" spans="1:17" x14ac:dyDescent="0.35">
      <c r="A913" s="21"/>
      <c r="B913" s="67">
        <f t="shared" ref="B913:Q913" si="347">B912+B905+B899</f>
        <v>7415</v>
      </c>
      <c r="C913" s="21">
        <f t="shared" si="347"/>
        <v>9425</v>
      </c>
      <c r="D913" s="67">
        <f t="shared" si="347"/>
        <v>10082</v>
      </c>
      <c r="E913" s="21">
        <f t="shared" si="347"/>
        <v>9726</v>
      </c>
      <c r="F913" s="67">
        <f t="shared" si="347"/>
        <v>7685</v>
      </c>
      <c r="G913" s="21">
        <f t="shared" si="347"/>
        <v>7634</v>
      </c>
      <c r="H913" s="67">
        <f t="shared" si="347"/>
        <v>7264</v>
      </c>
      <c r="I913" s="67">
        <f t="shared" si="347"/>
        <v>59231</v>
      </c>
      <c r="J913" s="21">
        <f t="shared" si="347"/>
        <v>7561</v>
      </c>
      <c r="K913" s="21">
        <f t="shared" si="347"/>
        <v>8688</v>
      </c>
      <c r="L913" s="21">
        <f t="shared" si="347"/>
        <v>8187</v>
      </c>
      <c r="M913" s="21">
        <f t="shared" si="347"/>
        <v>8872</v>
      </c>
      <c r="N913" s="67">
        <f t="shared" si="347"/>
        <v>10333</v>
      </c>
      <c r="O913" s="21">
        <f t="shared" si="347"/>
        <v>7435</v>
      </c>
      <c r="P913" s="21">
        <f t="shared" si="347"/>
        <v>8818</v>
      </c>
      <c r="Q913" s="67">
        <f t="shared" si="347"/>
        <v>59894</v>
      </c>
    </row>
    <row r="914" spans="1:17" x14ac:dyDescent="0.35">
      <c r="A914" s="21"/>
      <c r="B914" s="67">
        <f>production!B831</f>
        <v>0</v>
      </c>
      <c r="C914" s="67">
        <f>production!C831</f>
        <v>0</v>
      </c>
      <c r="D914" s="67">
        <f>production!D831</f>
        <v>0</v>
      </c>
      <c r="E914" s="67">
        <f>production!E831</f>
        <v>0</v>
      </c>
      <c r="F914" s="67">
        <f>production!F831</f>
        <v>0</v>
      </c>
      <c r="G914" s="67">
        <f>production!G831</f>
        <v>0</v>
      </c>
      <c r="H914" s="67">
        <f>production!H831</f>
        <v>0</v>
      </c>
      <c r="I914" s="67">
        <f>production!I831</f>
        <v>0</v>
      </c>
      <c r="J914" s="67">
        <f>production!J831</f>
        <v>0</v>
      </c>
      <c r="K914" s="67">
        <f>production!K831</f>
        <v>0</v>
      </c>
      <c r="L914" s="67">
        <f>production!L831</f>
        <v>0</v>
      </c>
      <c r="M914" s="67">
        <f>production!M831</f>
        <v>0</v>
      </c>
      <c r="N914" s="67">
        <f>production!N831</f>
        <v>0</v>
      </c>
      <c r="O914" s="67">
        <f>production!O831</f>
        <v>0</v>
      </c>
      <c r="P914" s="67">
        <f>production!P831</f>
        <v>0</v>
      </c>
      <c r="Q914" s="67">
        <f>production!Q831</f>
        <v>0</v>
      </c>
    </row>
    <row r="915" spans="1:17" x14ac:dyDescent="0.35">
      <c r="A915" s="21"/>
      <c r="B915" s="21">
        <f t="shared" ref="B915:Q915" si="348">B914-B913</f>
        <v>-7415</v>
      </c>
      <c r="C915" s="67">
        <f t="shared" si="348"/>
        <v>-9425</v>
      </c>
      <c r="D915" s="21">
        <f t="shared" si="348"/>
        <v>-10082</v>
      </c>
      <c r="E915" s="21">
        <f t="shared" si="348"/>
        <v>-9726</v>
      </c>
      <c r="F915" s="21">
        <f t="shared" si="348"/>
        <v>-7685</v>
      </c>
      <c r="G915" s="21">
        <f t="shared" si="348"/>
        <v>-7634</v>
      </c>
      <c r="H915" s="67">
        <f t="shared" si="348"/>
        <v>-7264</v>
      </c>
      <c r="I915" s="67">
        <f t="shared" si="348"/>
        <v>-59231</v>
      </c>
      <c r="J915" s="21">
        <f t="shared" si="348"/>
        <v>-7561</v>
      </c>
      <c r="K915" s="67">
        <f t="shared" si="348"/>
        <v>-8688</v>
      </c>
      <c r="L915" s="21">
        <f t="shared" si="348"/>
        <v>-8187</v>
      </c>
      <c r="M915" s="21">
        <f t="shared" si="348"/>
        <v>-8872</v>
      </c>
      <c r="N915" s="21">
        <f t="shared" si="348"/>
        <v>-10333</v>
      </c>
      <c r="O915" s="21">
        <f t="shared" si="348"/>
        <v>-7435</v>
      </c>
      <c r="P915" s="67">
        <f t="shared" si="348"/>
        <v>-8818</v>
      </c>
      <c r="Q915" s="67">
        <f t="shared" si="348"/>
        <v>-59894</v>
      </c>
    </row>
    <row r="917" spans="1:17" ht="15.5" x14ac:dyDescent="0.35">
      <c r="A917" s="64" t="s">
        <v>1</v>
      </c>
      <c r="B917" s="64" t="s">
        <v>997</v>
      </c>
      <c r="C917" s="64" t="s">
        <v>1015</v>
      </c>
      <c r="D917" s="64" t="s">
        <v>1016</v>
      </c>
      <c r="E917" s="64" t="s">
        <v>1017</v>
      </c>
      <c r="F917" s="64" t="s">
        <v>1018</v>
      </c>
      <c r="G917" s="64" t="s">
        <v>1019</v>
      </c>
      <c r="H917" s="64" t="s">
        <v>1020</v>
      </c>
      <c r="I917" s="65" t="s">
        <v>1014</v>
      </c>
      <c r="J917" s="64" t="s">
        <v>1021</v>
      </c>
      <c r="K917" s="64" t="s">
        <v>1022</v>
      </c>
      <c r="L917" s="64" t="s">
        <v>1023</v>
      </c>
      <c r="M917" s="64" t="s">
        <v>1024</v>
      </c>
      <c r="N917" s="64" t="s">
        <v>1025</v>
      </c>
      <c r="O917" s="64" t="s">
        <v>1026</v>
      </c>
      <c r="P917" s="64" t="s">
        <v>1027</v>
      </c>
      <c r="Q917" s="65" t="s">
        <v>2033</v>
      </c>
    </row>
    <row r="918" spans="1:17" x14ac:dyDescent="0.35">
      <c r="A918" s="21" t="s">
        <v>2</v>
      </c>
      <c r="B918" s="28">
        <v>286</v>
      </c>
      <c r="C918" s="28">
        <v>231</v>
      </c>
      <c r="D918" s="23">
        <v>247</v>
      </c>
      <c r="E918" s="28">
        <v>174</v>
      </c>
      <c r="F918" s="28">
        <v>188</v>
      </c>
      <c r="G918" s="28">
        <v>271</v>
      </c>
      <c r="H918" s="28">
        <v>206</v>
      </c>
      <c r="I918" s="28">
        <f>H918+G918+F918+E918+D918+C918+B918</f>
        <v>1603</v>
      </c>
      <c r="J918" s="37">
        <v>274</v>
      </c>
      <c r="K918" s="28">
        <v>259</v>
      </c>
      <c r="L918" s="28">
        <v>226</v>
      </c>
      <c r="M918" s="74">
        <v>236</v>
      </c>
      <c r="N918" s="74">
        <v>228</v>
      </c>
      <c r="O918" s="28">
        <v>219</v>
      </c>
      <c r="P918" s="74">
        <v>102</v>
      </c>
      <c r="Q918" s="88">
        <f>P918+O918++N918+M918+L918+K918+J918</f>
        <v>1544</v>
      </c>
    </row>
    <row r="919" spans="1:17" x14ac:dyDescent="0.35">
      <c r="A919" s="21" t="s">
        <v>121</v>
      </c>
      <c r="B919" s="28">
        <v>0</v>
      </c>
      <c r="C919" s="28">
        <v>0</v>
      </c>
      <c r="D919" s="28">
        <v>0</v>
      </c>
      <c r="E919" s="28">
        <v>0</v>
      </c>
      <c r="F919" s="28">
        <v>0</v>
      </c>
      <c r="G919" s="74">
        <v>0</v>
      </c>
      <c r="H919" s="74">
        <v>0</v>
      </c>
      <c r="I919" s="88">
        <f>H919+G919+F919+E919+D919+C919+B919</f>
        <v>0</v>
      </c>
      <c r="J919" s="74">
        <v>0</v>
      </c>
      <c r="K919" s="28">
        <v>0</v>
      </c>
      <c r="L919" s="28">
        <v>0</v>
      </c>
      <c r="M919" s="28">
        <v>0</v>
      </c>
      <c r="N919" s="28">
        <v>0</v>
      </c>
      <c r="O919" s="28">
        <v>0</v>
      </c>
      <c r="P919" s="28">
        <v>0</v>
      </c>
      <c r="Q919" s="88">
        <f>P919+O919+N919+M919+L919+K919+J919</f>
        <v>0</v>
      </c>
    </row>
    <row r="920" spans="1:17" x14ac:dyDescent="0.35">
      <c r="A920" s="21" t="s">
        <v>100</v>
      </c>
      <c r="B920" s="28">
        <v>190</v>
      </c>
      <c r="C920" s="28">
        <v>185</v>
      </c>
      <c r="D920" s="23">
        <v>150</v>
      </c>
      <c r="E920" s="28">
        <v>200</v>
      </c>
      <c r="F920" s="28">
        <v>230</v>
      </c>
      <c r="G920" s="28">
        <v>225</v>
      </c>
      <c r="H920" s="28">
        <v>200</v>
      </c>
      <c r="I920" s="88">
        <f>H920+G920+F920+E920+D920+C920+B920</f>
        <v>1380</v>
      </c>
      <c r="J920" s="23">
        <v>210</v>
      </c>
      <c r="K920" s="37">
        <v>209</v>
      </c>
      <c r="L920" s="51">
        <v>300</v>
      </c>
      <c r="M920" s="28">
        <v>180</v>
      </c>
      <c r="N920" s="28">
        <v>300</v>
      </c>
      <c r="O920" s="28">
        <v>210</v>
      </c>
      <c r="P920" s="51">
        <v>250</v>
      </c>
      <c r="Q920" s="93">
        <f>P920+O920+N920+M920+L920+K920+J920</f>
        <v>1659</v>
      </c>
    </row>
    <row r="921" spans="1:17" x14ac:dyDescent="0.35">
      <c r="A921" s="21" t="s">
        <v>115</v>
      </c>
      <c r="B921" s="28">
        <v>0</v>
      </c>
      <c r="C921" s="28">
        <v>0</v>
      </c>
      <c r="D921" s="28">
        <v>0</v>
      </c>
      <c r="E921" s="28">
        <v>0</v>
      </c>
      <c r="F921" s="28">
        <v>0</v>
      </c>
      <c r="G921" s="28">
        <v>0</v>
      </c>
      <c r="H921" s="28"/>
      <c r="I921" s="88">
        <f>H921+G921+F921+E921+D921+C921+B921</f>
        <v>0</v>
      </c>
      <c r="J921" s="28"/>
      <c r="K921" s="28">
        <v>0</v>
      </c>
      <c r="L921" s="28">
        <v>0</v>
      </c>
      <c r="M921" s="28">
        <v>0</v>
      </c>
      <c r="N921" s="28">
        <v>0</v>
      </c>
      <c r="O921" s="28">
        <v>0</v>
      </c>
      <c r="P921" s="28"/>
      <c r="Q921" s="88">
        <f>P921+O921+N921+M921+L921+K921+J921</f>
        <v>0</v>
      </c>
    </row>
    <row r="922" spans="1:17" x14ac:dyDescent="0.35">
      <c r="A922" s="21" t="s">
        <v>125</v>
      </c>
      <c r="B922" s="28">
        <v>2282</v>
      </c>
      <c r="C922" s="28">
        <v>4126</v>
      </c>
      <c r="D922" s="23">
        <v>2774</v>
      </c>
      <c r="E922" s="28">
        <v>3131</v>
      </c>
      <c r="F922" s="28">
        <v>3072</v>
      </c>
      <c r="G922" s="28">
        <v>2039</v>
      </c>
      <c r="H922" s="28">
        <v>2679</v>
      </c>
      <c r="I922" s="88">
        <f>H922+G922+F922+E922+D922+C922+B922</f>
        <v>20103</v>
      </c>
      <c r="J922" s="28">
        <v>2166</v>
      </c>
      <c r="K922" s="28">
        <v>2532</v>
      </c>
      <c r="L922" s="28">
        <v>2880</v>
      </c>
      <c r="M922" s="28">
        <v>1616</v>
      </c>
      <c r="N922" s="28">
        <v>3650</v>
      </c>
      <c r="O922" s="28">
        <v>3550</v>
      </c>
      <c r="P922" s="28">
        <v>1245</v>
      </c>
      <c r="Q922" s="28">
        <f>P922+O922+N922+M922+L922+K922+J922</f>
        <v>17639</v>
      </c>
    </row>
    <row r="923" spans="1:17" x14ac:dyDescent="0.35">
      <c r="A923" s="58" t="s">
        <v>119</v>
      </c>
      <c r="B923" s="58">
        <f t="shared" ref="B923:P923" si="349">B922+B921+B920+B919+B918</f>
        <v>2758</v>
      </c>
      <c r="C923" s="58">
        <f t="shared" si="349"/>
        <v>4542</v>
      </c>
      <c r="D923" s="58">
        <f t="shared" si="349"/>
        <v>3171</v>
      </c>
      <c r="E923" s="58">
        <f t="shared" si="349"/>
        <v>3505</v>
      </c>
      <c r="F923" s="58">
        <f t="shared" si="349"/>
        <v>3490</v>
      </c>
      <c r="G923" s="58">
        <f t="shared" si="349"/>
        <v>2535</v>
      </c>
      <c r="H923" s="58">
        <f t="shared" si="349"/>
        <v>3085</v>
      </c>
      <c r="I923" s="58">
        <f t="shared" si="349"/>
        <v>23086</v>
      </c>
      <c r="J923" s="58">
        <f t="shared" si="349"/>
        <v>2650</v>
      </c>
      <c r="K923" s="58">
        <f t="shared" si="349"/>
        <v>3000</v>
      </c>
      <c r="L923" s="66">
        <f t="shared" si="349"/>
        <v>3406</v>
      </c>
      <c r="M923" s="58">
        <f t="shared" si="349"/>
        <v>2032</v>
      </c>
      <c r="N923" s="58">
        <f t="shared" si="349"/>
        <v>4178</v>
      </c>
      <c r="O923" s="58">
        <f t="shared" si="349"/>
        <v>3979</v>
      </c>
      <c r="P923" s="66">
        <f t="shared" si="349"/>
        <v>1597</v>
      </c>
      <c r="Q923" s="66">
        <f>SUM(Q918:Q922)</f>
        <v>20842</v>
      </c>
    </row>
    <row r="924" spans="1:17" x14ac:dyDescent="0.35">
      <c r="A924" s="21" t="s">
        <v>122</v>
      </c>
      <c r="B924" s="84">
        <v>1487</v>
      </c>
      <c r="C924" s="84">
        <v>1398</v>
      </c>
      <c r="D924" s="28">
        <v>1685</v>
      </c>
      <c r="E924" s="84">
        <v>1325</v>
      </c>
      <c r="F924" s="84">
        <v>895</v>
      </c>
      <c r="G924" s="28">
        <v>506</v>
      </c>
      <c r="H924" s="28">
        <v>1033</v>
      </c>
      <c r="I924" s="88">
        <f>H924+G924+F924+E924+D924+C924+B924</f>
        <v>8329</v>
      </c>
      <c r="J924" s="61">
        <v>1225</v>
      </c>
      <c r="K924" s="61">
        <v>1400</v>
      </c>
      <c r="L924" s="84">
        <v>1264</v>
      </c>
      <c r="M924" s="28">
        <v>1191</v>
      </c>
      <c r="N924" s="84">
        <v>1050</v>
      </c>
      <c r="O924" s="84">
        <v>1207</v>
      </c>
      <c r="P924" s="28">
        <v>1236</v>
      </c>
      <c r="Q924" s="88">
        <f>P924+O924+N924+M924+L924+K924+J924</f>
        <v>8573</v>
      </c>
    </row>
    <row r="925" spans="1:17" x14ac:dyDescent="0.35">
      <c r="A925" s="21" t="s">
        <v>112</v>
      </c>
      <c r="B925" s="74">
        <v>0</v>
      </c>
      <c r="C925" s="74">
        <v>0</v>
      </c>
      <c r="D925" s="74">
        <v>0</v>
      </c>
      <c r="E925" s="74">
        <v>0</v>
      </c>
      <c r="F925" s="74">
        <v>0</v>
      </c>
      <c r="G925" s="74">
        <v>0</v>
      </c>
      <c r="H925" s="74">
        <v>0</v>
      </c>
      <c r="I925" s="88">
        <f>H925+G925+F925+E925+D925+C925+B925</f>
        <v>0</v>
      </c>
      <c r="J925" s="74">
        <v>0</v>
      </c>
      <c r="K925" s="74">
        <v>0</v>
      </c>
      <c r="L925" s="86">
        <v>0</v>
      </c>
      <c r="M925" s="74">
        <v>0</v>
      </c>
      <c r="N925" s="74">
        <v>0</v>
      </c>
      <c r="O925" s="86">
        <v>0</v>
      </c>
      <c r="P925" s="74">
        <v>0</v>
      </c>
      <c r="Q925" s="88">
        <f>SUM(J925:P925)</f>
        <v>0</v>
      </c>
    </row>
    <row r="926" spans="1:17" x14ac:dyDescent="0.35">
      <c r="A926" s="21" t="s">
        <v>116</v>
      </c>
      <c r="B926" s="74">
        <v>0</v>
      </c>
      <c r="C926" s="74">
        <v>0</v>
      </c>
      <c r="D926" s="74">
        <v>0</v>
      </c>
      <c r="E926" s="74">
        <v>0</v>
      </c>
      <c r="F926" s="74">
        <v>0</v>
      </c>
      <c r="G926" s="74">
        <v>0</v>
      </c>
      <c r="H926" s="74"/>
      <c r="I926" s="88">
        <f>H926+G926+F926+E926+D926+C926+B926</f>
        <v>0</v>
      </c>
      <c r="J926" s="86">
        <v>0</v>
      </c>
      <c r="K926" s="86">
        <v>0</v>
      </c>
      <c r="L926" s="86">
        <v>0</v>
      </c>
      <c r="M926" s="86">
        <v>0</v>
      </c>
      <c r="N926" s="86">
        <v>0</v>
      </c>
      <c r="O926" s="86">
        <v>0</v>
      </c>
      <c r="P926" s="86">
        <v>154</v>
      </c>
      <c r="Q926" s="88">
        <f>SUM(J926:P926)</f>
        <v>154</v>
      </c>
    </row>
    <row r="927" spans="1:17" x14ac:dyDescent="0.35">
      <c r="A927" s="21" t="s">
        <v>124</v>
      </c>
      <c r="B927" s="74">
        <v>0</v>
      </c>
      <c r="C927" s="74">
        <v>0</v>
      </c>
      <c r="D927" s="74">
        <v>0</v>
      </c>
      <c r="E927" s="74">
        <v>0</v>
      </c>
      <c r="F927" s="74">
        <v>0</v>
      </c>
      <c r="G927" s="74">
        <v>0</v>
      </c>
      <c r="H927" s="74"/>
      <c r="I927" s="88">
        <f>H927+G927+F927+E927+D927+C927+B927</f>
        <v>0</v>
      </c>
      <c r="J927" s="86">
        <v>0</v>
      </c>
      <c r="K927" s="86">
        <v>0</v>
      </c>
      <c r="L927" s="86">
        <v>0</v>
      </c>
      <c r="M927" s="86">
        <v>0</v>
      </c>
      <c r="N927" s="86">
        <v>0</v>
      </c>
      <c r="O927" s="86">
        <v>0</v>
      </c>
      <c r="P927" s="86">
        <v>261</v>
      </c>
      <c r="Q927" s="88">
        <f>SUM(J927:P927)</f>
        <v>261</v>
      </c>
    </row>
    <row r="928" spans="1:17" x14ac:dyDescent="0.35">
      <c r="A928" s="21" t="s">
        <v>1175</v>
      </c>
      <c r="B928" s="74">
        <v>0</v>
      </c>
      <c r="C928" s="74">
        <v>0</v>
      </c>
      <c r="D928" s="74">
        <v>0</v>
      </c>
      <c r="E928" s="74">
        <v>0</v>
      </c>
      <c r="F928" s="74">
        <v>0</v>
      </c>
      <c r="G928" s="74">
        <v>0</v>
      </c>
      <c r="H928" s="74">
        <v>0</v>
      </c>
      <c r="I928" s="88">
        <f>H928+G928+F928+E928+D928+C928+B928</f>
        <v>0</v>
      </c>
      <c r="J928" s="86">
        <v>0</v>
      </c>
      <c r="K928" s="86">
        <v>0</v>
      </c>
      <c r="L928" s="86">
        <v>0</v>
      </c>
      <c r="M928" s="86">
        <v>0</v>
      </c>
      <c r="N928" s="86">
        <v>0</v>
      </c>
      <c r="O928" s="86">
        <v>0</v>
      </c>
      <c r="P928" s="74">
        <v>420</v>
      </c>
      <c r="Q928" s="88">
        <f>SUM(J928:P928)</f>
        <v>420</v>
      </c>
    </row>
    <row r="929" spans="1:17" x14ac:dyDescent="0.35">
      <c r="A929" s="92" t="s">
        <v>118</v>
      </c>
      <c r="B929" s="92">
        <f t="shared" ref="B929:I929" si="350">B928+B927+B926+B925+B924</f>
        <v>1487</v>
      </c>
      <c r="C929" s="92">
        <f t="shared" si="350"/>
        <v>1398</v>
      </c>
      <c r="D929" s="92">
        <f t="shared" si="350"/>
        <v>1685</v>
      </c>
      <c r="E929" s="92">
        <f t="shared" si="350"/>
        <v>1325</v>
      </c>
      <c r="F929" s="92">
        <f t="shared" si="350"/>
        <v>895</v>
      </c>
      <c r="G929" s="92">
        <f t="shared" si="350"/>
        <v>506</v>
      </c>
      <c r="H929" s="92">
        <f t="shared" si="350"/>
        <v>1033</v>
      </c>
      <c r="I929" s="92">
        <f t="shared" si="350"/>
        <v>8329</v>
      </c>
      <c r="J929" s="92">
        <f>SUM(J924:J928)</f>
        <v>1225</v>
      </c>
      <c r="K929" s="92">
        <f t="shared" ref="K929:P929" si="351">SUM(K924:K928)</f>
        <v>1400</v>
      </c>
      <c r="L929" s="92">
        <f t="shared" si="351"/>
        <v>1264</v>
      </c>
      <c r="M929" s="92">
        <f t="shared" si="351"/>
        <v>1191</v>
      </c>
      <c r="N929" s="92">
        <f t="shared" si="351"/>
        <v>1050</v>
      </c>
      <c r="O929" s="92">
        <f t="shared" si="351"/>
        <v>1207</v>
      </c>
      <c r="P929" s="92">
        <f t="shared" si="351"/>
        <v>2071</v>
      </c>
      <c r="Q929" s="92">
        <f>SUM(Q924:Q928)</f>
        <v>9408</v>
      </c>
    </row>
    <row r="930" spans="1:17" x14ac:dyDescent="0.35">
      <c r="A930" s="21" t="s">
        <v>99</v>
      </c>
      <c r="B930" s="28">
        <v>203</v>
      </c>
      <c r="C930" s="28">
        <v>222</v>
      </c>
      <c r="D930" s="23">
        <v>166</v>
      </c>
      <c r="E930" s="28">
        <v>396</v>
      </c>
      <c r="F930" s="28">
        <v>139</v>
      </c>
      <c r="G930" s="74">
        <v>155</v>
      </c>
      <c r="H930" s="74">
        <v>106</v>
      </c>
      <c r="I930" s="28">
        <f t="shared" ref="I930:I935" si="352">H930+G930+F930+E930+D930+C930+B930</f>
        <v>1387</v>
      </c>
      <c r="J930" s="42">
        <v>103</v>
      </c>
      <c r="K930" s="47">
        <v>192</v>
      </c>
      <c r="L930" s="28">
        <v>194</v>
      </c>
      <c r="M930" s="74">
        <v>177</v>
      </c>
      <c r="N930" s="28">
        <v>133</v>
      </c>
      <c r="O930" s="28">
        <v>174</v>
      </c>
      <c r="P930" s="74">
        <v>153</v>
      </c>
      <c r="Q930" s="28">
        <f>P930+O930+N930+M930+L930+K930+J930</f>
        <v>1126</v>
      </c>
    </row>
    <row r="931" spans="1:17" x14ac:dyDescent="0.35">
      <c r="A931" s="21" t="s">
        <v>7</v>
      </c>
      <c r="B931" s="51">
        <v>1276</v>
      </c>
      <c r="C931" s="28">
        <v>1562</v>
      </c>
      <c r="D931" s="28">
        <v>1838</v>
      </c>
      <c r="E931" s="28">
        <v>1368</v>
      </c>
      <c r="F931" s="28">
        <v>1757</v>
      </c>
      <c r="G931" s="86">
        <v>1479</v>
      </c>
      <c r="H931" s="86">
        <v>1777</v>
      </c>
      <c r="I931" s="28">
        <f t="shared" si="352"/>
        <v>11057</v>
      </c>
      <c r="J931" s="50">
        <v>1860</v>
      </c>
      <c r="K931" s="28">
        <v>1847</v>
      </c>
      <c r="L931" s="28">
        <v>1925</v>
      </c>
      <c r="M931" s="86">
        <v>1790</v>
      </c>
      <c r="N931" s="23">
        <v>1825</v>
      </c>
      <c r="O931" s="28">
        <v>1928</v>
      </c>
      <c r="P931" s="86">
        <v>1789</v>
      </c>
      <c r="Q931" s="28">
        <f>P931+O931+N931+M931+L931+K931+J931</f>
        <v>12964</v>
      </c>
    </row>
    <row r="932" spans="1:17" x14ac:dyDescent="0.35">
      <c r="A932" s="21" t="s">
        <v>103</v>
      </c>
      <c r="B932" s="51">
        <v>323</v>
      </c>
      <c r="C932" s="51">
        <v>735</v>
      </c>
      <c r="D932" s="51">
        <v>731</v>
      </c>
      <c r="E932" s="51">
        <v>754</v>
      </c>
      <c r="F932" s="52">
        <v>704</v>
      </c>
      <c r="G932" s="87">
        <v>770</v>
      </c>
      <c r="H932" s="87">
        <v>749</v>
      </c>
      <c r="I932" s="51">
        <f t="shared" si="352"/>
        <v>4766</v>
      </c>
      <c r="J932" s="28">
        <v>729</v>
      </c>
      <c r="K932" s="28">
        <v>709</v>
      </c>
      <c r="L932" s="86">
        <v>704</v>
      </c>
      <c r="M932" s="37">
        <v>644</v>
      </c>
      <c r="N932" s="40">
        <v>837</v>
      </c>
      <c r="O932" s="86">
        <v>625</v>
      </c>
      <c r="P932" s="74">
        <v>742</v>
      </c>
      <c r="Q932" s="51">
        <f>P932+O932+N932+M932+L932+K932+J932</f>
        <v>4990</v>
      </c>
    </row>
    <row r="933" spans="1:17" x14ac:dyDescent="0.35">
      <c r="A933" s="21" t="s">
        <v>1178</v>
      </c>
      <c r="B933" s="51">
        <v>0</v>
      </c>
      <c r="C933" s="51">
        <v>0</v>
      </c>
      <c r="D933" s="51">
        <v>0</v>
      </c>
      <c r="E933" s="51">
        <v>0</v>
      </c>
      <c r="F933" s="52">
        <v>0</v>
      </c>
      <c r="G933" s="87">
        <v>0</v>
      </c>
      <c r="H933" s="87">
        <v>0</v>
      </c>
      <c r="I933" s="51">
        <f t="shared" si="352"/>
        <v>0</v>
      </c>
      <c r="J933" s="28">
        <v>0</v>
      </c>
      <c r="K933" s="28">
        <v>0</v>
      </c>
      <c r="L933" s="86">
        <v>0</v>
      </c>
      <c r="M933" s="37">
        <v>0</v>
      </c>
      <c r="N933" s="40">
        <v>0</v>
      </c>
      <c r="O933" s="86">
        <v>0</v>
      </c>
      <c r="P933" s="74">
        <v>0</v>
      </c>
      <c r="Q933" s="28">
        <v>0</v>
      </c>
    </row>
    <row r="934" spans="1:17" x14ac:dyDescent="0.35">
      <c r="A934" s="21" t="s">
        <v>1177</v>
      </c>
      <c r="B934" s="51">
        <v>0</v>
      </c>
      <c r="C934" s="51">
        <v>0</v>
      </c>
      <c r="D934" s="51">
        <v>0</v>
      </c>
      <c r="E934" s="51">
        <v>0</v>
      </c>
      <c r="F934" s="51">
        <v>0</v>
      </c>
      <c r="G934" s="51">
        <v>0</v>
      </c>
      <c r="H934" s="87">
        <v>0</v>
      </c>
      <c r="I934" s="51">
        <f t="shared" si="352"/>
        <v>0</v>
      </c>
      <c r="J934" s="28">
        <v>0</v>
      </c>
      <c r="K934" s="28">
        <v>0</v>
      </c>
      <c r="L934" s="86">
        <v>0</v>
      </c>
      <c r="M934" s="37">
        <v>0</v>
      </c>
      <c r="N934" s="40">
        <v>0</v>
      </c>
      <c r="O934" s="86">
        <v>0</v>
      </c>
      <c r="P934" s="74">
        <v>0</v>
      </c>
      <c r="Q934" s="28">
        <f>SUM(J934:P934)</f>
        <v>0</v>
      </c>
    </row>
    <row r="935" spans="1:17" x14ac:dyDescent="0.35">
      <c r="A935" s="21" t="s">
        <v>123</v>
      </c>
      <c r="B935" s="51">
        <v>1302</v>
      </c>
      <c r="C935" s="87">
        <v>1266</v>
      </c>
      <c r="D935" s="51">
        <v>929</v>
      </c>
      <c r="E935" s="51">
        <v>998</v>
      </c>
      <c r="F935" s="87">
        <v>962</v>
      </c>
      <c r="G935" s="87">
        <v>1078</v>
      </c>
      <c r="H935" s="87">
        <v>872</v>
      </c>
      <c r="I935" s="51">
        <f t="shared" si="352"/>
        <v>7407</v>
      </c>
      <c r="J935" s="86">
        <v>802</v>
      </c>
      <c r="K935" s="86">
        <v>1092</v>
      </c>
      <c r="L935" s="86">
        <v>888</v>
      </c>
      <c r="M935" s="86">
        <v>880</v>
      </c>
      <c r="N935" s="86">
        <v>881</v>
      </c>
      <c r="O935" s="86">
        <v>1071</v>
      </c>
      <c r="P935" s="86">
        <v>1475</v>
      </c>
      <c r="Q935" s="28">
        <f>P935+O935+N935+M935+L935+K935+J935</f>
        <v>7089</v>
      </c>
    </row>
    <row r="936" spans="1:17" x14ac:dyDescent="0.35">
      <c r="A936" s="71" t="s">
        <v>117</v>
      </c>
      <c r="B936" s="71">
        <f t="shared" ref="B936:O936" si="353">B935+B934+B933+B932+B931+B930</f>
        <v>3104</v>
      </c>
      <c r="C936" s="71">
        <f t="shared" si="353"/>
        <v>3785</v>
      </c>
      <c r="D936" s="71">
        <f t="shared" si="353"/>
        <v>3664</v>
      </c>
      <c r="E936" s="71">
        <f t="shared" si="353"/>
        <v>3516</v>
      </c>
      <c r="F936" s="71">
        <f t="shared" si="353"/>
        <v>3562</v>
      </c>
      <c r="G936" s="71">
        <f t="shared" si="353"/>
        <v>3482</v>
      </c>
      <c r="H936" s="71">
        <f t="shared" si="353"/>
        <v>3504</v>
      </c>
      <c r="I936" s="71">
        <f t="shared" si="353"/>
        <v>24617</v>
      </c>
      <c r="J936" s="69">
        <f t="shared" si="353"/>
        <v>3494</v>
      </c>
      <c r="K936" s="69">
        <f t="shared" si="353"/>
        <v>3840</v>
      </c>
      <c r="L936" s="69">
        <f t="shared" si="353"/>
        <v>3711</v>
      </c>
      <c r="M936" s="69">
        <f t="shared" si="353"/>
        <v>3491</v>
      </c>
      <c r="N936" s="69">
        <f t="shared" si="353"/>
        <v>3676</v>
      </c>
      <c r="O936" s="69">
        <f t="shared" si="353"/>
        <v>3798</v>
      </c>
      <c r="P936" s="69">
        <f>SUM(P930:P935)</f>
        <v>4159</v>
      </c>
      <c r="Q936" s="71">
        <f>SUM(Q930:Q935)</f>
        <v>26169</v>
      </c>
    </row>
    <row r="937" spans="1:17" x14ac:dyDescent="0.35">
      <c r="A937" s="21"/>
      <c r="B937" s="67">
        <f t="shared" ref="B937:Q937" si="354">B936+B929+B923</f>
        <v>7349</v>
      </c>
      <c r="C937" s="67">
        <f t="shared" si="354"/>
        <v>9725</v>
      </c>
      <c r="D937" s="67">
        <f t="shared" si="354"/>
        <v>8520</v>
      </c>
      <c r="E937" s="21">
        <f t="shared" si="354"/>
        <v>8346</v>
      </c>
      <c r="F937" s="67">
        <f t="shared" si="354"/>
        <v>7947</v>
      </c>
      <c r="G937" s="21">
        <f t="shared" si="354"/>
        <v>6523</v>
      </c>
      <c r="H937" s="67">
        <f t="shared" si="354"/>
        <v>7622</v>
      </c>
      <c r="I937" s="67">
        <f t="shared" si="354"/>
        <v>56032</v>
      </c>
      <c r="J937" s="21">
        <f t="shared" si="354"/>
        <v>7369</v>
      </c>
      <c r="K937" s="21">
        <f t="shared" si="354"/>
        <v>8240</v>
      </c>
      <c r="L937" s="21">
        <f t="shared" si="354"/>
        <v>8381</v>
      </c>
      <c r="M937" s="21">
        <f t="shared" si="354"/>
        <v>6714</v>
      </c>
      <c r="N937" s="67">
        <f t="shared" si="354"/>
        <v>8904</v>
      </c>
      <c r="O937" s="21">
        <f t="shared" si="354"/>
        <v>8984</v>
      </c>
      <c r="P937" s="21">
        <f t="shared" si="354"/>
        <v>7827</v>
      </c>
      <c r="Q937" s="67">
        <f t="shared" si="354"/>
        <v>56419</v>
      </c>
    </row>
    <row r="938" spans="1:17" x14ac:dyDescent="0.35">
      <c r="A938" s="21"/>
      <c r="B938" s="67">
        <f>production!B851</f>
        <v>7353</v>
      </c>
      <c r="C938" s="67">
        <f>production!C851</f>
        <v>9508</v>
      </c>
      <c r="D938" s="67">
        <f>production!D851</f>
        <v>8462</v>
      </c>
      <c r="E938" s="67">
        <f>production!E851</f>
        <v>8240</v>
      </c>
      <c r="F938" s="67">
        <f>production!F851</f>
        <v>7982</v>
      </c>
      <c r="G938" s="67">
        <f>production!G851</f>
        <v>6463</v>
      </c>
      <c r="H938" s="67">
        <f>production!H851</f>
        <v>7597</v>
      </c>
      <c r="I938" s="67">
        <f>production!I851</f>
        <v>55605</v>
      </c>
      <c r="J938" s="67">
        <f>production!J851</f>
        <v>7404</v>
      </c>
      <c r="K938" s="67">
        <f>production!K851</f>
        <v>8215</v>
      </c>
      <c r="L938" s="67">
        <f>production!L851</f>
        <v>8483</v>
      </c>
      <c r="M938" s="67">
        <f>production!M851</f>
        <v>6515</v>
      </c>
      <c r="N938" s="67">
        <f>production!N851</f>
        <v>9041</v>
      </c>
      <c r="O938" s="67">
        <f>production!O851</f>
        <v>9019</v>
      </c>
      <c r="P938" s="67">
        <f>production!P851</f>
        <v>7184</v>
      </c>
      <c r="Q938" s="67">
        <f>production!Q851</f>
        <v>55861</v>
      </c>
    </row>
    <row r="939" spans="1:17" x14ac:dyDescent="0.35">
      <c r="A939" s="21"/>
      <c r="B939" s="21">
        <f t="shared" ref="B939:Q939" si="355">B938-B937</f>
        <v>4</v>
      </c>
      <c r="C939" s="67">
        <f t="shared" si="355"/>
        <v>-217</v>
      </c>
      <c r="D939" s="21">
        <f t="shared" si="355"/>
        <v>-58</v>
      </c>
      <c r="E939" s="21">
        <f t="shared" si="355"/>
        <v>-106</v>
      </c>
      <c r="F939" s="21">
        <f t="shared" si="355"/>
        <v>35</v>
      </c>
      <c r="G939" s="21">
        <f t="shared" si="355"/>
        <v>-60</v>
      </c>
      <c r="H939" s="67">
        <f t="shared" si="355"/>
        <v>-25</v>
      </c>
      <c r="I939" s="67">
        <f t="shared" si="355"/>
        <v>-427</v>
      </c>
      <c r="J939" s="21">
        <f t="shared" si="355"/>
        <v>35</v>
      </c>
      <c r="K939" s="67">
        <f t="shared" si="355"/>
        <v>-25</v>
      </c>
      <c r="L939" s="21">
        <f t="shared" si="355"/>
        <v>102</v>
      </c>
      <c r="M939" s="21">
        <f t="shared" si="355"/>
        <v>-199</v>
      </c>
      <c r="N939" s="21">
        <f t="shared" si="355"/>
        <v>137</v>
      </c>
      <c r="O939" s="21">
        <f t="shared" si="355"/>
        <v>35</v>
      </c>
      <c r="P939" s="67">
        <f t="shared" si="355"/>
        <v>-643</v>
      </c>
      <c r="Q939" s="67">
        <f t="shared" si="355"/>
        <v>-558</v>
      </c>
    </row>
    <row r="941" spans="1:17" ht="15.5" x14ac:dyDescent="0.35">
      <c r="A941" s="64" t="s">
        <v>1</v>
      </c>
      <c r="B941" s="64" t="s">
        <v>1028</v>
      </c>
      <c r="C941" s="64" t="s">
        <v>1059</v>
      </c>
      <c r="D941" s="64" t="s">
        <v>1060</v>
      </c>
      <c r="E941" s="64" t="s">
        <v>1061</v>
      </c>
      <c r="F941" s="64" t="s">
        <v>1062</v>
      </c>
      <c r="G941" s="64" t="s">
        <v>1063</v>
      </c>
      <c r="H941" s="64" t="s">
        <v>1064</v>
      </c>
      <c r="I941" s="65" t="s">
        <v>1073</v>
      </c>
      <c r="J941" s="64" t="s">
        <v>1065</v>
      </c>
      <c r="K941" s="64" t="s">
        <v>1066</v>
      </c>
      <c r="L941" s="64" t="s">
        <v>1067</v>
      </c>
      <c r="M941" s="64" t="s">
        <v>1068</v>
      </c>
      <c r="N941" s="64" t="s">
        <v>1069</v>
      </c>
      <c r="O941" s="64" t="s">
        <v>1070</v>
      </c>
      <c r="P941" s="64" t="s">
        <v>1071</v>
      </c>
      <c r="Q941" s="65" t="s">
        <v>2050</v>
      </c>
    </row>
    <row r="942" spans="1:17" x14ac:dyDescent="0.35">
      <c r="A942" s="21" t="s">
        <v>2</v>
      </c>
      <c r="B942" s="28">
        <v>265</v>
      </c>
      <c r="C942" s="28">
        <v>274</v>
      </c>
      <c r="D942" s="23">
        <v>252</v>
      </c>
      <c r="E942" s="28">
        <v>275</v>
      </c>
      <c r="F942" s="28">
        <v>197</v>
      </c>
      <c r="G942" s="28">
        <v>250</v>
      </c>
      <c r="H942" s="28">
        <v>418</v>
      </c>
      <c r="I942" s="28">
        <f>H942+G942+F942+E942+D942+C942+B942</f>
        <v>1931</v>
      </c>
      <c r="J942" s="37">
        <v>172</v>
      </c>
      <c r="K942" s="28">
        <v>355</v>
      </c>
      <c r="L942" s="28">
        <v>170</v>
      </c>
      <c r="M942" s="74">
        <v>216</v>
      </c>
      <c r="N942" s="74">
        <v>221</v>
      </c>
      <c r="O942" s="28">
        <v>239</v>
      </c>
      <c r="P942" s="74">
        <v>264</v>
      </c>
      <c r="Q942" s="88">
        <f>P942+O942++N942+M942+L942+K942+J942</f>
        <v>1637</v>
      </c>
    </row>
    <row r="943" spans="1:17" x14ac:dyDescent="0.35">
      <c r="A943" s="21" t="s">
        <v>121</v>
      </c>
      <c r="B943" s="28">
        <v>0</v>
      </c>
      <c r="C943" s="28">
        <v>0</v>
      </c>
      <c r="D943" s="28">
        <v>0</v>
      </c>
      <c r="E943" s="28">
        <v>0</v>
      </c>
      <c r="F943" s="28">
        <v>0</v>
      </c>
      <c r="G943" s="74">
        <v>0</v>
      </c>
      <c r="H943" s="74">
        <v>0</v>
      </c>
      <c r="I943" s="88">
        <f>H943+G943+F943+E943+D943+C943+B943</f>
        <v>0</v>
      </c>
      <c r="J943" s="74">
        <v>0</v>
      </c>
      <c r="K943" s="28">
        <v>0</v>
      </c>
      <c r="L943" s="28">
        <v>0</v>
      </c>
      <c r="M943" s="28">
        <v>0</v>
      </c>
      <c r="N943" s="28">
        <v>0</v>
      </c>
      <c r="O943" s="28">
        <v>0</v>
      </c>
      <c r="P943" s="28">
        <v>0</v>
      </c>
      <c r="Q943" s="88">
        <f>P943+O943+N943+M943+L943+K943+J943</f>
        <v>0</v>
      </c>
    </row>
    <row r="944" spans="1:17" x14ac:dyDescent="0.35">
      <c r="A944" s="21" t="s">
        <v>100</v>
      </c>
      <c r="B944" s="28">
        <v>60</v>
      </c>
      <c r="C944" s="28">
        <v>215</v>
      </c>
      <c r="D944" s="23">
        <v>250</v>
      </c>
      <c r="E944" s="28">
        <v>200</v>
      </c>
      <c r="F944" s="28">
        <v>215</v>
      </c>
      <c r="G944" s="28">
        <v>230</v>
      </c>
      <c r="H944" s="28">
        <v>125</v>
      </c>
      <c r="I944" s="88">
        <f>H944+G944+F944+E944+D944+C944+B944</f>
        <v>1295</v>
      </c>
      <c r="J944" s="23">
        <v>190</v>
      </c>
      <c r="K944" s="37">
        <v>25</v>
      </c>
      <c r="L944" s="51">
        <v>300</v>
      </c>
      <c r="M944" s="28">
        <v>250</v>
      </c>
      <c r="N944" s="28">
        <v>300</v>
      </c>
      <c r="O944" s="28">
        <v>250</v>
      </c>
      <c r="P944" s="51">
        <v>250</v>
      </c>
      <c r="Q944" s="93">
        <f>P944+O944+N944+M944+L944+K944+J944</f>
        <v>1565</v>
      </c>
    </row>
    <row r="945" spans="1:17" x14ac:dyDescent="0.35">
      <c r="A945" s="21" t="s">
        <v>115</v>
      </c>
      <c r="B945" s="28">
        <v>0</v>
      </c>
      <c r="C945" s="28">
        <v>0</v>
      </c>
      <c r="D945" s="28">
        <v>0</v>
      </c>
      <c r="E945" s="28">
        <v>0</v>
      </c>
      <c r="F945" s="28">
        <v>0</v>
      </c>
      <c r="G945" s="28">
        <v>0</v>
      </c>
      <c r="H945" s="28">
        <v>104</v>
      </c>
      <c r="I945" s="88">
        <f>H945+G945+F945+E945+D945+C945+B945</f>
        <v>104</v>
      </c>
      <c r="J945" s="28"/>
      <c r="K945" s="28">
        <v>0</v>
      </c>
      <c r="L945" s="28">
        <v>0</v>
      </c>
      <c r="M945" s="28">
        <v>0</v>
      </c>
      <c r="N945" s="28">
        <v>0</v>
      </c>
      <c r="O945" s="28">
        <v>0</v>
      </c>
      <c r="P945" s="28">
        <v>124</v>
      </c>
      <c r="Q945" s="88">
        <f>P945+O945+N945+M945+L945+K945+J945</f>
        <v>124</v>
      </c>
    </row>
    <row r="946" spans="1:17" x14ac:dyDescent="0.35">
      <c r="A946" s="21" t="s">
        <v>125</v>
      </c>
      <c r="B946" s="28">
        <v>1930</v>
      </c>
      <c r="C946" s="28">
        <v>2561</v>
      </c>
      <c r="D946" s="23">
        <v>2052</v>
      </c>
      <c r="E946" s="28">
        <v>4213</v>
      </c>
      <c r="F946" s="28">
        <v>4146</v>
      </c>
      <c r="G946" s="28">
        <v>2050</v>
      </c>
      <c r="H946" s="28">
        <v>2411</v>
      </c>
      <c r="I946" s="88">
        <f>H946+G946+F946+E946+D946+C946+B946</f>
        <v>19363</v>
      </c>
      <c r="J946" s="28">
        <v>2948</v>
      </c>
      <c r="K946" s="28">
        <v>4097</v>
      </c>
      <c r="L946" s="28">
        <v>3299</v>
      </c>
      <c r="M946" s="28">
        <v>3920</v>
      </c>
      <c r="N946" s="28">
        <v>4228</v>
      </c>
      <c r="O946" s="28">
        <v>3952</v>
      </c>
      <c r="P946" s="28">
        <v>2691</v>
      </c>
      <c r="Q946" s="28">
        <f>P946+O946+N946+M946+L946+K946+J946</f>
        <v>25135</v>
      </c>
    </row>
    <row r="947" spans="1:17" x14ac:dyDescent="0.35">
      <c r="A947" s="58" t="s">
        <v>119</v>
      </c>
      <c r="B947" s="58">
        <f t="shared" ref="B947:P947" si="356">B946+B945+B944+B943+B942</f>
        <v>2255</v>
      </c>
      <c r="C947" s="58">
        <f t="shared" si="356"/>
        <v>3050</v>
      </c>
      <c r="D947" s="58">
        <f t="shared" si="356"/>
        <v>2554</v>
      </c>
      <c r="E947" s="58">
        <f t="shared" si="356"/>
        <v>4688</v>
      </c>
      <c r="F947" s="58">
        <f t="shared" si="356"/>
        <v>4558</v>
      </c>
      <c r="G947" s="58">
        <f t="shared" si="356"/>
        <v>2530</v>
      </c>
      <c r="H947" s="58">
        <f t="shared" si="356"/>
        <v>3058</v>
      </c>
      <c r="I947" s="58">
        <f t="shared" si="356"/>
        <v>22693</v>
      </c>
      <c r="J947" s="58">
        <f t="shared" si="356"/>
        <v>3310</v>
      </c>
      <c r="K947" s="58">
        <f t="shared" si="356"/>
        <v>4477</v>
      </c>
      <c r="L947" s="66">
        <f t="shared" si="356"/>
        <v>3769</v>
      </c>
      <c r="M947" s="58">
        <f t="shared" si="356"/>
        <v>4386</v>
      </c>
      <c r="N947" s="58">
        <f t="shared" si="356"/>
        <v>4749</v>
      </c>
      <c r="O947" s="58">
        <f t="shared" si="356"/>
        <v>4441</v>
      </c>
      <c r="P947" s="66">
        <f t="shared" si="356"/>
        <v>3329</v>
      </c>
      <c r="Q947" s="66">
        <f>SUM(Q942:Q946)</f>
        <v>28461</v>
      </c>
    </row>
    <row r="948" spans="1:17" x14ac:dyDescent="0.35">
      <c r="A948" s="21" t="s">
        <v>122</v>
      </c>
      <c r="B948" s="84">
        <v>1054</v>
      </c>
      <c r="C948" s="84">
        <v>1410</v>
      </c>
      <c r="D948" s="28">
        <v>1641</v>
      </c>
      <c r="E948" s="84">
        <v>1697</v>
      </c>
      <c r="F948" s="84">
        <v>1180</v>
      </c>
      <c r="G948" s="28">
        <v>817</v>
      </c>
      <c r="H948" s="28">
        <v>1531</v>
      </c>
      <c r="I948" s="88">
        <f>H948+G948+F948+E948+D948+C948+B948</f>
        <v>9330</v>
      </c>
      <c r="J948" s="61">
        <v>1314</v>
      </c>
      <c r="K948" s="61">
        <v>1352</v>
      </c>
      <c r="L948" s="84">
        <v>1091</v>
      </c>
      <c r="M948" s="28">
        <v>986</v>
      </c>
      <c r="N948" s="84">
        <v>1548</v>
      </c>
      <c r="O948" s="84">
        <v>1661</v>
      </c>
      <c r="P948" s="28">
        <v>1625</v>
      </c>
      <c r="Q948" s="88">
        <f>P948+O948+N948+M948+L948+K948+J948</f>
        <v>9577</v>
      </c>
    </row>
    <row r="949" spans="1:17" x14ac:dyDescent="0.35">
      <c r="A949" s="21" t="s">
        <v>112</v>
      </c>
      <c r="B949" s="74">
        <v>0</v>
      </c>
      <c r="C949" s="74">
        <v>0</v>
      </c>
      <c r="D949" s="74">
        <v>0</v>
      </c>
      <c r="E949" s="74">
        <v>0</v>
      </c>
      <c r="F949" s="74">
        <v>0</v>
      </c>
      <c r="G949" s="74">
        <v>0</v>
      </c>
      <c r="H949" s="74">
        <v>0</v>
      </c>
      <c r="I949" s="88">
        <f>H949+G949+F949+E949+D949+C949+B949</f>
        <v>0</v>
      </c>
      <c r="J949" s="74">
        <v>0</v>
      </c>
      <c r="K949" s="74">
        <v>0</v>
      </c>
      <c r="L949" s="86">
        <v>0</v>
      </c>
      <c r="M949" s="74">
        <v>0</v>
      </c>
      <c r="N949" s="74">
        <v>0</v>
      </c>
      <c r="O949" s="86">
        <v>0</v>
      </c>
      <c r="P949" s="74">
        <v>0</v>
      </c>
      <c r="Q949" s="88">
        <f>SUM(J949:P949)</f>
        <v>0</v>
      </c>
    </row>
    <row r="950" spans="1:17" x14ac:dyDescent="0.35">
      <c r="A950" s="21" t="s">
        <v>116</v>
      </c>
      <c r="B950" s="74">
        <v>0</v>
      </c>
      <c r="C950" s="74">
        <v>0</v>
      </c>
      <c r="D950" s="74">
        <v>0</v>
      </c>
      <c r="E950" s="74">
        <v>0</v>
      </c>
      <c r="F950" s="74">
        <v>0</v>
      </c>
      <c r="G950" s="74">
        <v>0</v>
      </c>
      <c r="H950" s="74">
        <v>69</v>
      </c>
      <c r="I950" s="88">
        <f>H950+G950+F950+E950+D950+C950+B950</f>
        <v>69</v>
      </c>
      <c r="J950" s="86">
        <v>0</v>
      </c>
      <c r="K950" s="86">
        <v>0</v>
      </c>
      <c r="L950" s="86">
        <v>0</v>
      </c>
      <c r="M950" s="86">
        <v>0</v>
      </c>
      <c r="N950" s="86">
        <v>0</v>
      </c>
      <c r="O950" s="86">
        <v>0</v>
      </c>
      <c r="P950" s="86">
        <v>87</v>
      </c>
      <c r="Q950" s="88">
        <f>SUM(J950:P950)</f>
        <v>87</v>
      </c>
    </row>
    <row r="951" spans="1:17" x14ac:dyDescent="0.35">
      <c r="A951" s="21" t="s">
        <v>124</v>
      </c>
      <c r="B951" s="74">
        <v>0</v>
      </c>
      <c r="C951" s="74">
        <v>0</v>
      </c>
      <c r="D951" s="74">
        <v>0</v>
      </c>
      <c r="E951" s="74">
        <v>0</v>
      </c>
      <c r="F951" s="74">
        <v>0</v>
      </c>
      <c r="G951" s="74">
        <v>0</v>
      </c>
      <c r="H951" s="74">
        <v>94</v>
      </c>
      <c r="I951" s="88">
        <f>H951+G951+F951+E951+D951+C951+B951</f>
        <v>94</v>
      </c>
      <c r="J951" s="86">
        <v>0</v>
      </c>
      <c r="K951" s="86">
        <v>0</v>
      </c>
      <c r="L951" s="86">
        <v>0</v>
      </c>
      <c r="M951" s="86">
        <v>0</v>
      </c>
      <c r="N951" s="86">
        <v>0</v>
      </c>
      <c r="O951" s="86">
        <v>0</v>
      </c>
      <c r="P951" s="86">
        <v>109</v>
      </c>
      <c r="Q951" s="88">
        <f>SUM(J951:P951)</f>
        <v>109</v>
      </c>
    </row>
    <row r="952" spans="1:17" x14ac:dyDescent="0.35">
      <c r="A952" s="21" t="s">
        <v>1175</v>
      </c>
      <c r="B952" s="74">
        <v>0</v>
      </c>
      <c r="C952" s="74">
        <v>0</v>
      </c>
      <c r="D952" s="74">
        <v>0</v>
      </c>
      <c r="E952" s="74">
        <v>0</v>
      </c>
      <c r="F952" s="74">
        <v>0</v>
      </c>
      <c r="G952" s="74">
        <v>0</v>
      </c>
      <c r="H952" s="74">
        <v>374</v>
      </c>
      <c r="I952" s="88">
        <f>H952+G952+F952+E952+D952+C952+B952</f>
        <v>374</v>
      </c>
      <c r="J952" s="86">
        <v>0</v>
      </c>
      <c r="K952" s="86">
        <v>0</v>
      </c>
      <c r="L952" s="86">
        <v>0</v>
      </c>
      <c r="M952" s="86">
        <v>0</v>
      </c>
      <c r="N952" s="86">
        <v>0</v>
      </c>
      <c r="O952" s="86">
        <v>0</v>
      </c>
      <c r="P952" s="74">
        <v>0</v>
      </c>
      <c r="Q952" s="88">
        <f>SUM(J952:P952)</f>
        <v>0</v>
      </c>
    </row>
    <row r="953" spans="1:17" x14ac:dyDescent="0.35">
      <c r="A953" s="92" t="s">
        <v>118</v>
      </c>
      <c r="B953" s="92">
        <f t="shared" ref="B953:I953" si="357">B952+B951+B950+B949+B948</f>
        <v>1054</v>
      </c>
      <c r="C953" s="92">
        <f t="shared" si="357"/>
        <v>1410</v>
      </c>
      <c r="D953" s="92">
        <f t="shared" si="357"/>
        <v>1641</v>
      </c>
      <c r="E953" s="92">
        <f t="shared" si="357"/>
        <v>1697</v>
      </c>
      <c r="F953" s="92">
        <f t="shared" si="357"/>
        <v>1180</v>
      </c>
      <c r="G953" s="92">
        <f t="shared" si="357"/>
        <v>817</v>
      </c>
      <c r="H953" s="92">
        <f t="shared" si="357"/>
        <v>2068</v>
      </c>
      <c r="I953" s="92">
        <f t="shared" si="357"/>
        <v>9867</v>
      </c>
      <c r="J953" s="92">
        <f t="shared" ref="J953:Q953" si="358">SUM(J948:J952)</f>
        <v>1314</v>
      </c>
      <c r="K953" s="92">
        <f t="shared" si="358"/>
        <v>1352</v>
      </c>
      <c r="L953" s="92">
        <f t="shared" si="358"/>
        <v>1091</v>
      </c>
      <c r="M953" s="92">
        <f t="shared" si="358"/>
        <v>986</v>
      </c>
      <c r="N953" s="92">
        <f t="shared" si="358"/>
        <v>1548</v>
      </c>
      <c r="O953" s="92">
        <f t="shared" si="358"/>
        <v>1661</v>
      </c>
      <c r="P953" s="92">
        <f t="shared" si="358"/>
        <v>1821</v>
      </c>
      <c r="Q953" s="92">
        <f t="shared" si="358"/>
        <v>9773</v>
      </c>
    </row>
    <row r="954" spans="1:17" x14ac:dyDescent="0.35">
      <c r="A954" s="21" t="s">
        <v>99</v>
      </c>
      <c r="B954" s="28">
        <v>118</v>
      </c>
      <c r="C954" s="28">
        <v>229</v>
      </c>
      <c r="D954" s="23">
        <v>197</v>
      </c>
      <c r="E954" s="28">
        <v>200</v>
      </c>
      <c r="F954" s="28">
        <v>353</v>
      </c>
      <c r="G954" s="74">
        <v>175</v>
      </c>
      <c r="H954" s="74">
        <v>155</v>
      </c>
      <c r="I954" s="28">
        <f t="shared" ref="I954:I959" si="359">H954+G954+F954+E954+D954+C954+B954</f>
        <v>1427</v>
      </c>
      <c r="J954" s="42">
        <v>207</v>
      </c>
      <c r="K954" s="47">
        <v>200</v>
      </c>
      <c r="L954" s="28">
        <v>186</v>
      </c>
      <c r="M954" s="74">
        <v>474</v>
      </c>
      <c r="N954" s="28">
        <v>202</v>
      </c>
      <c r="O954" s="28">
        <v>775</v>
      </c>
      <c r="P954" s="74">
        <v>191</v>
      </c>
      <c r="Q954" s="28">
        <f>P954+O954+N954+M954+L954+K954+J954</f>
        <v>2235</v>
      </c>
    </row>
    <row r="955" spans="1:17" x14ac:dyDescent="0.35">
      <c r="A955" s="21" t="s">
        <v>7</v>
      </c>
      <c r="B955" s="51">
        <v>1884</v>
      </c>
      <c r="C955" s="28">
        <v>1961</v>
      </c>
      <c r="D955" s="28">
        <v>852</v>
      </c>
      <c r="E955" s="28">
        <v>1596</v>
      </c>
      <c r="F955" s="28">
        <v>1829</v>
      </c>
      <c r="G955" s="86">
        <v>1697</v>
      </c>
      <c r="H955" s="86">
        <v>1858</v>
      </c>
      <c r="I955" s="28">
        <f t="shared" si="359"/>
        <v>11677</v>
      </c>
      <c r="J955" s="50">
        <v>1319</v>
      </c>
      <c r="K955" s="28">
        <v>1821</v>
      </c>
      <c r="L955" s="28">
        <v>1906</v>
      </c>
      <c r="M955" s="86">
        <v>1644</v>
      </c>
      <c r="N955" s="23">
        <v>1565</v>
      </c>
      <c r="O955" s="28">
        <v>1367</v>
      </c>
      <c r="P955" s="86">
        <v>1596</v>
      </c>
      <c r="Q955" s="28">
        <f>P955+O955+N955+M955+L955+K955+J955</f>
        <v>11218</v>
      </c>
    </row>
    <row r="956" spans="1:17" x14ac:dyDescent="0.35">
      <c r="A956" s="21" t="s">
        <v>103</v>
      </c>
      <c r="B956" s="51">
        <v>737</v>
      </c>
      <c r="C956" s="51">
        <v>437</v>
      </c>
      <c r="D956" s="51">
        <v>742</v>
      </c>
      <c r="E956" s="51">
        <v>854</v>
      </c>
      <c r="F956" s="52">
        <v>834</v>
      </c>
      <c r="G956" s="87">
        <v>789</v>
      </c>
      <c r="H956" s="87">
        <v>774</v>
      </c>
      <c r="I956" s="51">
        <f t="shared" si="359"/>
        <v>5167</v>
      </c>
      <c r="J956" s="28">
        <v>774</v>
      </c>
      <c r="K956" s="28">
        <v>734</v>
      </c>
      <c r="L956" s="86">
        <v>734</v>
      </c>
      <c r="M956" s="37">
        <v>750</v>
      </c>
      <c r="N956" s="40">
        <v>738</v>
      </c>
      <c r="O956" s="86">
        <v>719</v>
      </c>
      <c r="P956" s="74">
        <v>739</v>
      </c>
      <c r="Q956" s="51">
        <f>P956+O956+N956+M956+L956+K956+J956</f>
        <v>5188</v>
      </c>
    </row>
    <row r="957" spans="1:17" x14ac:dyDescent="0.35">
      <c r="A957" s="21" t="s">
        <v>1178</v>
      </c>
      <c r="B957" s="51">
        <v>0</v>
      </c>
      <c r="C957" s="51">
        <v>0</v>
      </c>
      <c r="D957" s="51">
        <v>0</v>
      </c>
      <c r="E957" s="51">
        <v>0</v>
      </c>
      <c r="F957" s="52">
        <v>0</v>
      </c>
      <c r="G957" s="87">
        <v>0</v>
      </c>
      <c r="H957" s="87">
        <v>0</v>
      </c>
      <c r="I957" s="51">
        <f t="shared" si="359"/>
        <v>0</v>
      </c>
      <c r="J957" s="28">
        <v>0</v>
      </c>
      <c r="K957" s="28">
        <v>0</v>
      </c>
      <c r="L957" s="86">
        <v>0</v>
      </c>
      <c r="M957" s="37">
        <v>0</v>
      </c>
      <c r="N957" s="40">
        <v>0</v>
      </c>
      <c r="O957" s="86">
        <v>0</v>
      </c>
      <c r="P957" s="74">
        <v>0</v>
      </c>
      <c r="Q957" s="28">
        <v>0</v>
      </c>
    </row>
    <row r="958" spans="1:17" x14ac:dyDescent="0.35">
      <c r="A958" s="21" t="s">
        <v>1177</v>
      </c>
      <c r="B958" s="51">
        <v>0</v>
      </c>
      <c r="C958" s="51">
        <v>0</v>
      </c>
      <c r="D958" s="51">
        <v>0</v>
      </c>
      <c r="E958" s="51">
        <v>0</v>
      </c>
      <c r="F958" s="51">
        <v>0</v>
      </c>
      <c r="G958" s="51">
        <v>0</v>
      </c>
      <c r="H958" s="87">
        <v>0</v>
      </c>
      <c r="I958" s="51">
        <f t="shared" si="359"/>
        <v>0</v>
      </c>
      <c r="J958" s="28">
        <v>0</v>
      </c>
      <c r="K958" s="28">
        <v>0</v>
      </c>
      <c r="L958" s="86">
        <v>0</v>
      </c>
      <c r="M958" s="37">
        <v>0</v>
      </c>
      <c r="N958" s="40">
        <v>0</v>
      </c>
      <c r="O958" s="86">
        <v>0</v>
      </c>
      <c r="P958" s="74">
        <v>0</v>
      </c>
      <c r="Q958" s="28">
        <f>SUM(J958:P958)</f>
        <v>0</v>
      </c>
    </row>
    <row r="959" spans="1:17" x14ac:dyDescent="0.35">
      <c r="A959" s="21" t="s">
        <v>123</v>
      </c>
      <c r="B959" s="51">
        <v>814</v>
      </c>
      <c r="C959" s="87">
        <v>919</v>
      </c>
      <c r="D959" s="51">
        <v>1077</v>
      </c>
      <c r="E959" s="51">
        <v>649</v>
      </c>
      <c r="F959" s="87">
        <v>1094</v>
      </c>
      <c r="G959" s="87">
        <v>1094</v>
      </c>
      <c r="H959" s="87">
        <v>962</v>
      </c>
      <c r="I959" s="51">
        <f t="shared" si="359"/>
        <v>6609</v>
      </c>
      <c r="J959" s="86">
        <v>680</v>
      </c>
      <c r="K959" s="86">
        <v>898</v>
      </c>
      <c r="L959" s="86">
        <v>935</v>
      </c>
      <c r="M959" s="86">
        <v>1120</v>
      </c>
      <c r="N959" s="86">
        <v>1182</v>
      </c>
      <c r="O959" s="86">
        <v>1215</v>
      </c>
      <c r="P959" s="86">
        <v>1050</v>
      </c>
      <c r="Q959" s="28">
        <f>P959+O959+N959+M959+L959+K959+J959</f>
        <v>7080</v>
      </c>
    </row>
    <row r="960" spans="1:17" x14ac:dyDescent="0.35">
      <c r="A960" s="71" t="s">
        <v>117</v>
      </c>
      <c r="B960" s="71">
        <f t="shared" ref="B960:O960" si="360">B959+B958+B957+B956+B955+B954</f>
        <v>3553</v>
      </c>
      <c r="C960" s="71">
        <f t="shared" si="360"/>
        <v>3546</v>
      </c>
      <c r="D960" s="71">
        <f t="shared" si="360"/>
        <v>2868</v>
      </c>
      <c r="E960" s="71">
        <f t="shared" si="360"/>
        <v>3299</v>
      </c>
      <c r="F960" s="71">
        <f t="shared" si="360"/>
        <v>4110</v>
      </c>
      <c r="G960" s="71">
        <f t="shared" si="360"/>
        <v>3755</v>
      </c>
      <c r="H960" s="71">
        <f t="shared" si="360"/>
        <v>3749</v>
      </c>
      <c r="I960" s="71">
        <f t="shared" si="360"/>
        <v>24880</v>
      </c>
      <c r="J960" s="69">
        <f t="shared" si="360"/>
        <v>2980</v>
      </c>
      <c r="K960" s="69">
        <f t="shared" si="360"/>
        <v>3653</v>
      </c>
      <c r="L960" s="69">
        <f t="shared" si="360"/>
        <v>3761</v>
      </c>
      <c r="M960" s="69">
        <f t="shared" si="360"/>
        <v>3988</v>
      </c>
      <c r="N960" s="69">
        <f t="shared" si="360"/>
        <v>3687</v>
      </c>
      <c r="O960" s="69">
        <f t="shared" si="360"/>
        <v>4076</v>
      </c>
      <c r="P960" s="69">
        <f>SUM(P954:P959)</f>
        <v>3576</v>
      </c>
      <c r="Q960" s="71">
        <f>SUM(Q954:Q959)</f>
        <v>25721</v>
      </c>
    </row>
    <row r="961" spans="1:17" x14ac:dyDescent="0.35">
      <c r="A961" s="21"/>
      <c r="B961" s="67">
        <f t="shared" ref="B961:Q961" si="361">B960+B953+B947</f>
        <v>6862</v>
      </c>
      <c r="C961" s="67">
        <f t="shared" si="361"/>
        <v>8006</v>
      </c>
      <c r="D961" s="67">
        <f t="shared" si="361"/>
        <v>7063</v>
      </c>
      <c r="E961" s="21">
        <f t="shared" si="361"/>
        <v>9684</v>
      </c>
      <c r="F961" s="67">
        <f t="shared" si="361"/>
        <v>9848</v>
      </c>
      <c r="G961" s="67">
        <f t="shared" si="361"/>
        <v>7102</v>
      </c>
      <c r="H961" s="67">
        <f t="shared" si="361"/>
        <v>8875</v>
      </c>
      <c r="I961" s="67">
        <f t="shared" si="361"/>
        <v>57440</v>
      </c>
      <c r="J961" s="21">
        <f t="shared" si="361"/>
        <v>7604</v>
      </c>
      <c r="K961" s="21">
        <f t="shared" si="361"/>
        <v>9482</v>
      </c>
      <c r="L961" s="21">
        <f t="shared" si="361"/>
        <v>8621</v>
      </c>
      <c r="M961" s="21">
        <f t="shared" si="361"/>
        <v>9360</v>
      </c>
      <c r="N961" s="67">
        <f t="shared" si="361"/>
        <v>9984</v>
      </c>
      <c r="O961" s="21">
        <f t="shared" si="361"/>
        <v>10178</v>
      </c>
      <c r="P961" s="21">
        <f t="shared" si="361"/>
        <v>8726</v>
      </c>
      <c r="Q961" s="67">
        <f t="shared" si="361"/>
        <v>63955</v>
      </c>
    </row>
    <row r="962" spans="1:17" x14ac:dyDescent="0.35">
      <c r="A962" s="21"/>
      <c r="B962" s="67">
        <f>production!$B$873</f>
        <v>6938</v>
      </c>
      <c r="C962" s="67">
        <f>production!$C$873</f>
        <v>8321</v>
      </c>
      <c r="D962" s="67">
        <f>production!$D$873</f>
        <v>6939</v>
      </c>
      <c r="E962" s="67">
        <f>production!$E$873</f>
        <v>9948</v>
      </c>
      <c r="F962" s="67">
        <f>production!$F$873</f>
        <v>9755</v>
      </c>
      <c r="G962" s="67">
        <f>production!$G$873</f>
        <v>7898</v>
      </c>
      <c r="H962" s="67">
        <f>production!$H$873</f>
        <v>8863</v>
      </c>
      <c r="I962" s="67">
        <f>production!$I$873</f>
        <v>58662</v>
      </c>
      <c r="J962" s="67">
        <f>production!J873:L873</f>
        <v>7865</v>
      </c>
      <c r="K962" s="67">
        <f>production!K873</f>
        <v>9541</v>
      </c>
      <c r="L962" s="67">
        <f>production!L873</f>
        <v>8932</v>
      </c>
      <c r="M962" s="67">
        <f>production!M873</f>
        <v>8955</v>
      </c>
      <c r="N962" s="67">
        <f>production!$N$873</f>
        <v>9859</v>
      </c>
      <c r="O962" s="67">
        <f>production!$O$873:$Q$873</f>
        <v>9755</v>
      </c>
      <c r="P962" s="67">
        <f>production!P873</f>
        <v>8892</v>
      </c>
      <c r="Q962" s="67">
        <f>production!Q873</f>
        <v>64168</v>
      </c>
    </row>
    <row r="963" spans="1:17" x14ac:dyDescent="0.35">
      <c r="A963" s="21"/>
      <c r="B963" s="21">
        <f t="shared" ref="B963:Q963" si="362">B962-B961</f>
        <v>76</v>
      </c>
      <c r="C963" s="67">
        <f t="shared" si="362"/>
        <v>315</v>
      </c>
      <c r="D963" s="21">
        <f t="shared" si="362"/>
        <v>-124</v>
      </c>
      <c r="E963" s="21">
        <f t="shared" si="362"/>
        <v>264</v>
      </c>
      <c r="F963" s="21">
        <f t="shared" si="362"/>
        <v>-93</v>
      </c>
      <c r="G963" s="21">
        <f t="shared" si="362"/>
        <v>796</v>
      </c>
      <c r="H963" s="67">
        <f t="shared" si="362"/>
        <v>-12</v>
      </c>
      <c r="I963" s="67">
        <f t="shared" si="362"/>
        <v>1222</v>
      </c>
      <c r="J963" s="21">
        <f t="shared" si="362"/>
        <v>261</v>
      </c>
      <c r="K963" s="67">
        <f t="shared" si="362"/>
        <v>59</v>
      </c>
      <c r="L963" s="21">
        <f t="shared" si="362"/>
        <v>311</v>
      </c>
      <c r="M963" s="21">
        <f t="shared" si="362"/>
        <v>-405</v>
      </c>
      <c r="N963" s="21">
        <f t="shared" si="362"/>
        <v>-125</v>
      </c>
      <c r="O963" s="21">
        <f t="shared" si="362"/>
        <v>-423</v>
      </c>
      <c r="P963" s="67">
        <f t="shared" si="362"/>
        <v>166</v>
      </c>
      <c r="Q963" s="67">
        <f t="shared" si="362"/>
        <v>213</v>
      </c>
    </row>
    <row r="965" spans="1:17" ht="15.5" x14ac:dyDescent="0.35">
      <c r="A965" s="64" t="s">
        <v>1</v>
      </c>
      <c r="B965" s="64" t="s">
        <v>1072</v>
      </c>
      <c r="C965" s="64" t="s">
        <v>1092</v>
      </c>
      <c r="D965" s="64" t="s">
        <v>1093</v>
      </c>
      <c r="E965" s="64" t="s">
        <v>1094</v>
      </c>
      <c r="F965" s="64" t="s">
        <v>1095</v>
      </c>
      <c r="G965" s="64" t="s">
        <v>1096</v>
      </c>
      <c r="H965" s="64" t="s">
        <v>1097</v>
      </c>
      <c r="I965" s="65" t="s">
        <v>1132</v>
      </c>
      <c r="J965" s="64" t="s">
        <v>1098</v>
      </c>
      <c r="K965" s="64" t="s">
        <v>1099</v>
      </c>
      <c r="L965" s="64" t="s">
        <v>1100</v>
      </c>
      <c r="M965" s="64" t="s">
        <v>1101</v>
      </c>
      <c r="N965" s="64" t="s">
        <v>1102</v>
      </c>
      <c r="O965" s="64" t="s">
        <v>1103</v>
      </c>
      <c r="P965" s="64" t="s">
        <v>1104</v>
      </c>
      <c r="Q965" s="65" t="s">
        <v>2069</v>
      </c>
    </row>
    <row r="966" spans="1:17" x14ac:dyDescent="0.35">
      <c r="A966" s="21" t="s">
        <v>2</v>
      </c>
      <c r="B966" s="28">
        <v>177</v>
      </c>
      <c r="C966" s="28">
        <v>245</v>
      </c>
      <c r="D966" s="23">
        <v>130</v>
      </c>
      <c r="E966" s="28">
        <v>256</v>
      </c>
      <c r="F966" s="28">
        <v>163</v>
      </c>
      <c r="G966" s="28">
        <v>210</v>
      </c>
      <c r="H966" s="28">
        <v>227</v>
      </c>
      <c r="I966" s="28">
        <f>H966+G966+F966+E966+D966+C966+B966</f>
        <v>1408</v>
      </c>
      <c r="J966" s="37">
        <v>145</v>
      </c>
      <c r="K966" s="28">
        <v>202</v>
      </c>
      <c r="L966" s="28">
        <v>136</v>
      </c>
      <c r="M966" s="74">
        <v>174</v>
      </c>
      <c r="N966" s="74">
        <v>84</v>
      </c>
      <c r="O966" s="28">
        <v>196</v>
      </c>
      <c r="P966" s="74">
        <v>157</v>
      </c>
      <c r="Q966" s="88">
        <f>P966+O966++N966+M966+L966+K966+J966</f>
        <v>1094</v>
      </c>
    </row>
    <row r="967" spans="1:17" x14ac:dyDescent="0.35">
      <c r="A967" s="21" t="s">
        <v>121</v>
      </c>
      <c r="B967" s="28">
        <v>0</v>
      </c>
      <c r="C967" s="28">
        <v>0</v>
      </c>
      <c r="D967" s="28">
        <v>0</v>
      </c>
      <c r="E967" s="28">
        <v>0</v>
      </c>
      <c r="F967" s="28">
        <v>0</v>
      </c>
      <c r="G967" s="74">
        <v>0</v>
      </c>
      <c r="H967" s="74">
        <v>0</v>
      </c>
      <c r="I967" s="88">
        <f>H967+G967+F967+E967+D967+C967+B967</f>
        <v>0</v>
      </c>
      <c r="J967" s="74">
        <v>0</v>
      </c>
      <c r="K967" s="28">
        <v>0</v>
      </c>
      <c r="L967" s="28">
        <v>0</v>
      </c>
      <c r="M967" s="28">
        <v>0</v>
      </c>
      <c r="N967" s="28">
        <v>0</v>
      </c>
      <c r="O967" s="28">
        <v>0</v>
      </c>
      <c r="P967" s="28">
        <v>0</v>
      </c>
      <c r="Q967" s="88">
        <f>P967+O967+N967+M967+L967+K967+J967</f>
        <v>0</v>
      </c>
    </row>
    <row r="968" spans="1:17" x14ac:dyDescent="0.35">
      <c r="A968" s="21" t="s">
        <v>100</v>
      </c>
      <c r="B968" s="28">
        <v>228</v>
      </c>
      <c r="C968" s="28">
        <v>225</v>
      </c>
      <c r="D968" s="23">
        <v>160</v>
      </c>
      <c r="E968" s="28">
        <v>190</v>
      </c>
      <c r="F968" s="28">
        <v>200</v>
      </c>
      <c r="G968" s="28">
        <v>200</v>
      </c>
      <c r="H968" s="28">
        <v>100</v>
      </c>
      <c r="I968" s="88">
        <f>H968+G968+F968+E968+D968+C968+B968</f>
        <v>1303</v>
      </c>
      <c r="J968" s="23">
        <v>155</v>
      </c>
      <c r="K968" s="37">
        <v>200</v>
      </c>
      <c r="L968" s="51">
        <v>200</v>
      </c>
      <c r="M968" s="28">
        <v>190</v>
      </c>
      <c r="N968" s="28">
        <v>225</v>
      </c>
      <c r="O968" s="28">
        <v>225</v>
      </c>
      <c r="P968" s="51">
        <v>300</v>
      </c>
      <c r="Q968" s="93">
        <f>P968+O968+N968+M968+L968+K968+J968</f>
        <v>1495</v>
      </c>
    </row>
    <row r="969" spans="1:17" x14ac:dyDescent="0.35">
      <c r="A969" s="21" t="s">
        <v>115</v>
      </c>
      <c r="B969" s="28">
        <v>0</v>
      </c>
      <c r="C969" s="28">
        <v>0</v>
      </c>
      <c r="D969" s="28">
        <v>0</v>
      </c>
      <c r="E969" s="28">
        <v>0</v>
      </c>
      <c r="F969" s="28">
        <v>0</v>
      </c>
      <c r="G969" s="28">
        <v>0</v>
      </c>
      <c r="H969" s="28">
        <v>15</v>
      </c>
      <c r="I969" s="88">
        <f>H969+G969+F969+E969+D969+C969+B969</f>
        <v>15</v>
      </c>
      <c r="J969" s="28"/>
      <c r="K969" s="28">
        <v>0</v>
      </c>
      <c r="L969" s="28">
        <v>0</v>
      </c>
      <c r="M969" s="28">
        <v>0</v>
      </c>
      <c r="N969" s="28">
        <v>0</v>
      </c>
      <c r="O969" s="28">
        <v>0</v>
      </c>
      <c r="P969" s="28">
        <v>20</v>
      </c>
      <c r="Q969" s="88">
        <f>P969+O969+N969+M969+L969+K969+J969</f>
        <v>20</v>
      </c>
    </row>
    <row r="970" spans="1:17" x14ac:dyDescent="0.35">
      <c r="A970" s="21" t="s">
        <v>125</v>
      </c>
      <c r="B970" s="28">
        <v>2508</v>
      </c>
      <c r="C970" s="28">
        <v>4217</v>
      </c>
      <c r="D970" s="23">
        <v>2451</v>
      </c>
      <c r="E970" s="28">
        <v>1052</v>
      </c>
      <c r="F970" s="28">
        <v>3110</v>
      </c>
      <c r="G970" s="28">
        <v>3396</v>
      </c>
      <c r="H970" s="28">
        <v>2529</v>
      </c>
      <c r="I970" s="88">
        <f>H970+G970+F970+E970+D970+C970+B970</f>
        <v>19263</v>
      </c>
      <c r="J970" s="28">
        <v>2692</v>
      </c>
      <c r="K970" s="28">
        <v>2630</v>
      </c>
      <c r="L970" s="28">
        <v>2411</v>
      </c>
      <c r="M970" s="28">
        <v>2318</v>
      </c>
      <c r="N970" s="28">
        <v>4279</v>
      </c>
      <c r="O970" s="28">
        <v>2797</v>
      </c>
      <c r="P970" s="28">
        <v>3867</v>
      </c>
      <c r="Q970" s="28">
        <f>P970+O970+N970+M970+L970+K970+J970</f>
        <v>20994</v>
      </c>
    </row>
    <row r="971" spans="1:17" x14ac:dyDescent="0.35">
      <c r="A971" s="58" t="s">
        <v>119</v>
      </c>
      <c r="B971" s="58">
        <f t="shared" ref="B971:P971" si="363">B970+B969+B968+B967+B966</f>
        <v>2913</v>
      </c>
      <c r="C971" s="58">
        <f t="shared" si="363"/>
        <v>4687</v>
      </c>
      <c r="D971" s="58">
        <f t="shared" si="363"/>
        <v>2741</v>
      </c>
      <c r="E971" s="58">
        <f t="shared" si="363"/>
        <v>1498</v>
      </c>
      <c r="F971" s="58">
        <f t="shared" si="363"/>
        <v>3473</v>
      </c>
      <c r="G971" s="58">
        <f t="shared" si="363"/>
        <v>3806</v>
      </c>
      <c r="H971" s="58">
        <f t="shared" si="363"/>
        <v>2871</v>
      </c>
      <c r="I971" s="58">
        <f t="shared" si="363"/>
        <v>21989</v>
      </c>
      <c r="J971" s="58">
        <f t="shared" si="363"/>
        <v>2992</v>
      </c>
      <c r="K971" s="58">
        <f t="shared" si="363"/>
        <v>3032</v>
      </c>
      <c r="L971" s="66">
        <f t="shared" si="363"/>
        <v>2747</v>
      </c>
      <c r="M971" s="58">
        <f t="shared" si="363"/>
        <v>2682</v>
      </c>
      <c r="N971" s="58">
        <f t="shared" si="363"/>
        <v>4588</v>
      </c>
      <c r="O971" s="58">
        <f t="shared" si="363"/>
        <v>3218</v>
      </c>
      <c r="P971" s="66">
        <f t="shared" si="363"/>
        <v>4344</v>
      </c>
      <c r="Q971" s="66">
        <f>SUM(Q966:Q970)</f>
        <v>23603</v>
      </c>
    </row>
    <row r="972" spans="1:17" x14ac:dyDescent="0.35">
      <c r="A972" s="21" t="s">
        <v>122</v>
      </c>
      <c r="B972" s="84">
        <v>1403</v>
      </c>
      <c r="C972" s="84">
        <v>1481</v>
      </c>
      <c r="D972" s="28">
        <v>1402</v>
      </c>
      <c r="E972" s="84">
        <v>1358</v>
      </c>
      <c r="F972" s="84">
        <v>1489</v>
      </c>
      <c r="G972" s="28">
        <v>1369</v>
      </c>
      <c r="H972" s="28">
        <v>1126</v>
      </c>
      <c r="I972" s="88">
        <f>H972+G972+F972+E972+D972+C972+B972</f>
        <v>9628</v>
      </c>
      <c r="J972" s="61">
        <v>1142</v>
      </c>
      <c r="K972" s="61">
        <v>1185</v>
      </c>
      <c r="L972" s="84">
        <v>1125</v>
      </c>
      <c r="M972" s="28">
        <v>791</v>
      </c>
      <c r="N972" s="84">
        <v>1105</v>
      </c>
      <c r="O972" s="84">
        <v>1268</v>
      </c>
      <c r="P972" s="28">
        <v>1209</v>
      </c>
      <c r="Q972" s="88">
        <f>P972+O972+N972+M972+L972+K972+J972</f>
        <v>7825</v>
      </c>
    </row>
    <row r="973" spans="1:17" x14ac:dyDescent="0.35">
      <c r="A973" s="21" t="s">
        <v>112</v>
      </c>
      <c r="B973" s="74">
        <v>0</v>
      </c>
      <c r="C973" s="74">
        <v>0</v>
      </c>
      <c r="D973" s="74">
        <v>0</v>
      </c>
      <c r="E973" s="74">
        <v>0</v>
      </c>
      <c r="F973" s="74">
        <v>0</v>
      </c>
      <c r="G973" s="74">
        <v>0</v>
      </c>
      <c r="H973" s="74">
        <v>0</v>
      </c>
      <c r="I973" s="88">
        <f>H973+G973+F973+E973+D973+C973+B973</f>
        <v>0</v>
      </c>
      <c r="J973" s="74">
        <v>0</v>
      </c>
      <c r="K973" s="74">
        <v>0</v>
      </c>
      <c r="L973" s="86">
        <v>0</v>
      </c>
      <c r="M973" s="74">
        <v>0</v>
      </c>
      <c r="N973" s="74">
        <v>0</v>
      </c>
      <c r="O973" s="86">
        <v>0</v>
      </c>
      <c r="P973" s="74">
        <v>0</v>
      </c>
      <c r="Q973" s="88">
        <f>SUM(J973:P973)</f>
        <v>0</v>
      </c>
    </row>
    <row r="974" spans="1:17" x14ac:dyDescent="0.35">
      <c r="A974" s="21" t="s">
        <v>116</v>
      </c>
      <c r="B974" s="74">
        <v>0</v>
      </c>
      <c r="C974" s="74">
        <v>0</v>
      </c>
      <c r="D974" s="74">
        <v>0</v>
      </c>
      <c r="E974" s="74">
        <v>0</v>
      </c>
      <c r="F974" s="74">
        <v>0</v>
      </c>
      <c r="G974" s="74">
        <v>0</v>
      </c>
      <c r="H974" s="74">
        <v>58</v>
      </c>
      <c r="I974" s="88">
        <f>H974+G974+F974+E974+D974+C974+B974</f>
        <v>58</v>
      </c>
      <c r="J974" s="86">
        <v>0</v>
      </c>
      <c r="K974" s="86">
        <v>0</v>
      </c>
      <c r="L974" s="86">
        <v>0</v>
      </c>
      <c r="M974" s="86">
        <v>0</v>
      </c>
      <c r="N974" s="86">
        <v>0</v>
      </c>
      <c r="O974" s="86">
        <v>0</v>
      </c>
      <c r="P974" s="86">
        <v>61</v>
      </c>
      <c r="Q974" s="88">
        <f>SUM(J974:P974)</f>
        <v>61</v>
      </c>
    </row>
    <row r="975" spans="1:17" x14ac:dyDescent="0.35">
      <c r="A975" s="21" t="s">
        <v>124</v>
      </c>
      <c r="B975" s="74">
        <v>0</v>
      </c>
      <c r="C975" s="74">
        <v>0</v>
      </c>
      <c r="D975" s="74">
        <v>0</v>
      </c>
      <c r="E975" s="74">
        <v>0</v>
      </c>
      <c r="F975" s="74">
        <v>0</v>
      </c>
      <c r="G975" s="74">
        <v>0</v>
      </c>
      <c r="H975" s="74">
        <v>82</v>
      </c>
      <c r="I975" s="88">
        <f>H975+G975+F975+E975+D975+C975+B975</f>
        <v>82</v>
      </c>
      <c r="J975" s="86">
        <v>0</v>
      </c>
      <c r="K975" s="86">
        <v>0</v>
      </c>
      <c r="L975" s="86">
        <v>0</v>
      </c>
      <c r="M975" s="86">
        <v>0</v>
      </c>
      <c r="N975" s="86">
        <v>0</v>
      </c>
      <c r="O975" s="86">
        <v>0</v>
      </c>
      <c r="P975" s="86">
        <v>68</v>
      </c>
      <c r="Q975" s="88">
        <f>SUM(J975:P975)</f>
        <v>68</v>
      </c>
    </row>
    <row r="976" spans="1:17" x14ac:dyDescent="0.35">
      <c r="A976" s="21" t="s">
        <v>1175</v>
      </c>
      <c r="B976" s="74">
        <v>0</v>
      </c>
      <c r="C976" s="74">
        <v>0</v>
      </c>
      <c r="D976" s="74">
        <v>0</v>
      </c>
      <c r="E976" s="74">
        <v>0</v>
      </c>
      <c r="F976" s="74">
        <v>0</v>
      </c>
      <c r="G976" s="74">
        <v>0</v>
      </c>
      <c r="H976" s="74"/>
      <c r="I976" s="88">
        <f>H976+G976+F976+E976+D976+C976+B976</f>
        <v>0</v>
      </c>
      <c r="J976" s="86">
        <v>0</v>
      </c>
      <c r="K976" s="86">
        <v>0</v>
      </c>
      <c r="L976" s="86">
        <v>0</v>
      </c>
      <c r="M976" s="86">
        <v>0</v>
      </c>
      <c r="N976" s="86">
        <v>0</v>
      </c>
      <c r="O976" s="86">
        <v>0</v>
      </c>
      <c r="P976" s="74">
        <v>314</v>
      </c>
      <c r="Q976" s="88">
        <f>SUM(J976:P976)</f>
        <v>314</v>
      </c>
    </row>
    <row r="977" spans="1:17" x14ac:dyDescent="0.35">
      <c r="A977" s="92" t="s">
        <v>118</v>
      </c>
      <c r="B977" s="92">
        <f t="shared" ref="B977:I977" si="364">B976+B975+B974+B973+B972</f>
        <v>1403</v>
      </c>
      <c r="C977" s="92">
        <f t="shared" si="364"/>
        <v>1481</v>
      </c>
      <c r="D977" s="92">
        <f t="shared" si="364"/>
        <v>1402</v>
      </c>
      <c r="E977" s="92">
        <f t="shared" si="364"/>
        <v>1358</v>
      </c>
      <c r="F977" s="92">
        <f t="shared" si="364"/>
        <v>1489</v>
      </c>
      <c r="G977" s="92">
        <f t="shared" si="364"/>
        <v>1369</v>
      </c>
      <c r="H977" s="92">
        <f t="shared" si="364"/>
        <v>1266</v>
      </c>
      <c r="I977" s="92">
        <f t="shared" si="364"/>
        <v>9768</v>
      </c>
      <c r="J977" s="92">
        <f t="shared" ref="J977:Q977" si="365">SUM(J972:J976)</f>
        <v>1142</v>
      </c>
      <c r="K977" s="92">
        <f t="shared" si="365"/>
        <v>1185</v>
      </c>
      <c r="L977" s="92">
        <f t="shared" si="365"/>
        <v>1125</v>
      </c>
      <c r="M977" s="92">
        <f t="shared" si="365"/>
        <v>791</v>
      </c>
      <c r="N977" s="92">
        <f t="shared" si="365"/>
        <v>1105</v>
      </c>
      <c r="O977" s="92">
        <f t="shared" si="365"/>
        <v>1268</v>
      </c>
      <c r="P977" s="92">
        <f t="shared" si="365"/>
        <v>1652</v>
      </c>
      <c r="Q977" s="92">
        <f t="shared" si="365"/>
        <v>8268</v>
      </c>
    </row>
    <row r="978" spans="1:17" x14ac:dyDescent="0.35">
      <c r="A978" s="21" t="s">
        <v>99</v>
      </c>
      <c r="B978" s="28">
        <v>341</v>
      </c>
      <c r="C978" s="28">
        <v>172</v>
      </c>
      <c r="D978" s="23">
        <v>180</v>
      </c>
      <c r="E978" s="28">
        <v>185</v>
      </c>
      <c r="F978" s="28">
        <v>162</v>
      </c>
      <c r="G978" s="74">
        <v>187</v>
      </c>
      <c r="H978" s="74">
        <v>176</v>
      </c>
      <c r="I978" s="28">
        <f t="shared" ref="I978:I983" si="366">H978+G978+F978+E978+D978+C978+B978</f>
        <v>1403</v>
      </c>
      <c r="J978" s="42">
        <v>157</v>
      </c>
      <c r="K978" s="47">
        <v>153</v>
      </c>
      <c r="L978" s="28">
        <v>191</v>
      </c>
      <c r="M978" s="74">
        <v>159</v>
      </c>
      <c r="N978" s="28">
        <v>151</v>
      </c>
      <c r="O978" s="28">
        <v>131</v>
      </c>
      <c r="P978" s="74">
        <v>182</v>
      </c>
      <c r="Q978" s="28">
        <f>P978+O978+N978+M978+L978+K978+J978</f>
        <v>1124</v>
      </c>
    </row>
    <row r="979" spans="1:17" x14ac:dyDescent="0.35">
      <c r="A979" s="21" t="s">
        <v>7</v>
      </c>
      <c r="B979" s="51">
        <v>1414</v>
      </c>
      <c r="C979" s="28">
        <v>1705</v>
      </c>
      <c r="D979" s="28">
        <v>1677</v>
      </c>
      <c r="E979" s="28">
        <v>1592</v>
      </c>
      <c r="F979" s="28">
        <v>1256</v>
      </c>
      <c r="G979" s="86">
        <v>1584</v>
      </c>
      <c r="H979" s="86">
        <v>1136</v>
      </c>
      <c r="I979" s="28">
        <f t="shared" si="366"/>
        <v>10364</v>
      </c>
      <c r="J979" s="50">
        <v>1379</v>
      </c>
      <c r="K979" s="28">
        <v>1521</v>
      </c>
      <c r="L979" s="28">
        <v>1643</v>
      </c>
      <c r="M979" s="86">
        <v>985</v>
      </c>
      <c r="N979" s="23">
        <v>1567</v>
      </c>
      <c r="O979" s="28">
        <v>1702</v>
      </c>
      <c r="P979" s="86">
        <v>1777</v>
      </c>
      <c r="Q979" s="28">
        <f>P979+O979+N979+M979+L979+K979+J979</f>
        <v>10574</v>
      </c>
    </row>
    <row r="980" spans="1:17" x14ac:dyDescent="0.35">
      <c r="A980" s="21" t="s">
        <v>103</v>
      </c>
      <c r="B980" s="51">
        <v>683</v>
      </c>
      <c r="C980" s="51">
        <v>405</v>
      </c>
      <c r="D980" s="51">
        <v>732</v>
      </c>
      <c r="E980" s="51">
        <v>740</v>
      </c>
      <c r="F980" s="52">
        <v>736</v>
      </c>
      <c r="G980" s="87">
        <v>705</v>
      </c>
      <c r="H980" s="87">
        <v>745</v>
      </c>
      <c r="I980" s="51">
        <f t="shared" si="366"/>
        <v>4746</v>
      </c>
      <c r="J980" s="28">
        <v>744</v>
      </c>
      <c r="K980" s="28">
        <v>738</v>
      </c>
      <c r="L980" s="86">
        <v>729</v>
      </c>
      <c r="M980" s="37">
        <v>699</v>
      </c>
      <c r="N980" s="40">
        <v>739</v>
      </c>
      <c r="O980" s="86">
        <v>738</v>
      </c>
      <c r="P980" s="74">
        <v>739</v>
      </c>
      <c r="Q980" s="51">
        <f>P980+O980+N980+M980+L980+K980+J980</f>
        <v>5126</v>
      </c>
    </row>
    <row r="981" spans="1:17" x14ac:dyDescent="0.35">
      <c r="A981" s="21" t="s">
        <v>1178</v>
      </c>
      <c r="B981" s="51">
        <v>0</v>
      </c>
      <c r="C981" s="51">
        <v>0</v>
      </c>
      <c r="D981" s="51">
        <v>0</v>
      </c>
      <c r="E981" s="51">
        <v>0</v>
      </c>
      <c r="F981" s="52">
        <v>0</v>
      </c>
      <c r="G981" s="87">
        <v>0</v>
      </c>
      <c r="H981" s="87">
        <v>0</v>
      </c>
      <c r="I981" s="51">
        <f t="shared" si="366"/>
        <v>0</v>
      </c>
      <c r="J981" s="28">
        <v>0</v>
      </c>
      <c r="K981" s="28">
        <v>0</v>
      </c>
      <c r="L981" s="86">
        <v>0</v>
      </c>
      <c r="M981" s="37">
        <v>0</v>
      </c>
      <c r="N981" s="40">
        <v>0</v>
      </c>
      <c r="O981" s="86">
        <v>0</v>
      </c>
      <c r="P981" s="74">
        <v>0</v>
      </c>
      <c r="Q981" s="28">
        <v>0</v>
      </c>
    </row>
    <row r="982" spans="1:17" x14ac:dyDescent="0.35">
      <c r="A982" s="21" t="s">
        <v>1177</v>
      </c>
      <c r="B982" s="51">
        <v>0</v>
      </c>
      <c r="C982" s="51">
        <v>0</v>
      </c>
      <c r="D982" s="51">
        <v>0</v>
      </c>
      <c r="E982" s="51">
        <v>0</v>
      </c>
      <c r="F982" s="51">
        <v>0</v>
      </c>
      <c r="G982" s="51">
        <v>0</v>
      </c>
      <c r="H982" s="87">
        <v>0</v>
      </c>
      <c r="I982" s="51">
        <f t="shared" si="366"/>
        <v>0</v>
      </c>
      <c r="J982" s="28">
        <v>0</v>
      </c>
      <c r="K982" s="28">
        <v>0</v>
      </c>
      <c r="L982" s="86">
        <v>0</v>
      </c>
      <c r="M982" s="37">
        <v>0</v>
      </c>
      <c r="N982" s="40">
        <v>0</v>
      </c>
      <c r="O982" s="86">
        <v>0</v>
      </c>
      <c r="P982" s="74">
        <v>0</v>
      </c>
      <c r="Q982" s="28">
        <f>SUM(J982:P982)</f>
        <v>0</v>
      </c>
    </row>
    <row r="983" spans="1:17" x14ac:dyDescent="0.35">
      <c r="A983" s="21" t="s">
        <v>123</v>
      </c>
      <c r="B983" s="51">
        <v>1094</v>
      </c>
      <c r="C983" s="87">
        <v>1121</v>
      </c>
      <c r="D983" s="51">
        <v>1012</v>
      </c>
      <c r="E983" s="51">
        <v>873</v>
      </c>
      <c r="F983" s="87">
        <v>952</v>
      </c>
      <c r="G983" s="87">
        <v>918</v>
      </c>
      <c r="H983" s="87">
        <v>1048</v>
      </c>
      <c r="I983" s="51">
        <f t="shared" si="366"/>
        <v>7018</v>
      </c>
      <c r="J983" s="86">
        <v>1507</v>
      </c>
      <c r="K983" s="86">
        <v>1062</v>
      </c>
      <c r="L983" s="86">
        <v>1017</v>
      </c>
      <c r="M983" s="86">
        <v>702</v>
      </c>
      <c r="N983" s="86">
        <v>919</v>
      </c>
      <c r="O983" s="86">
        <v>940</v>
      </c>
      <c r="P983" s="86">
        <v>945</v>
      </c>
      <c r="Q983" s="28">
        <f>P983+O983+N983+M983+L983+K983+J983</f>
        <v>7092</v>
      </c>
    </row>
    <row r="984" spans="1:17" x14ac:dyDescent="0.35">
      <c r="A984" s="71" t="s">
        <v>117</v>
      </c>
      <c r="B984" s="71">
        <f t="shared" ref="B984:O984" si="367">B983+B982+B981+B980+B979+B978</f>
        <v>3532</v>
      </c>
      <c r="C984" s="71">
        <f t="shared" si="367"/>
        <v>3403</v>
      </c>
      <c r="D984" s="71">
        <f t="shared" si="367"/>
        <v>3601</v>
      </c>
      <c r="E984" s="71">
        <f t="shared" si="367"/>
        <v>3390</v>
      </c>
      <c r="F984" s="71">
        <f t="shared" si="367"/>
        <v>3106</v>
      </c>
      <c r="G984" s="71">
        <f t="shared" si="367"/>
        <v>3394</v>
      </c>
      <c r="H984" s="71">
        <f t="shared" si="367"/>
        <v>3105</v>
      </c>
      <c r="I984" s="71">
        <f t="shared" si="367"/>
        <v>23531</v>
      </c>
      <c r="J984" s="69">
        <f t="shared" si="367"/>
        <v>3787</v>
      </c>
      <c r="K984" s="69">
        <f t="shared" si="367"/>
        <v>3474</v>
      </c>
      <c r="L984" s="69">
        <f t="shared" si="367"/>
        <v>3580</v>
      </c>
      <c r="M984" s="69">
        <f t="shared" si="367"/>
        <v>2545</v>
      </c>
      <c r="N984" s="69">
        <f t="shared" si="367"/>
        <v>3376</v>
      </c>
      <c r="O984" s="69">
        <f t="shared" si="367"/>
        <v>3511</v>
      </c>
      <c r="P984" s="69">
        <f>SUM(P978:P983)</f>
        <v>3643</v>
      </c>
      <c r="Q984" s="71">
        <f>SUM(Q978:Q983)</f>
        <v>23916</v>
      </c>
    </row>
    <row r="985" spans="1:17" x14ac:dyDescent="0.35">
      <c r="A985" s="21"/>
      <c r="B985" s="67">
        <f t="shared" ref="B985:Q985" si="368">B984+B977+B971</f>
        <v>7848</v>
      </c>
      <c r="C985" s="67">
        <f t="shared" si="368"/>
        <v>9571</v>
      </c>
      <c r="D985" s="67">
        <f t="shared" si="368"/>
        <v>7744</v>
      </c>
      <c r="E985" s="21">
        <f t="shared" si="368"/>
        <v>6246</v>
      </c>
      <c r="F985" s="67">
        <f t="shared" si="368"/>
        <v>8068</v>
      </c>
      <c r="G985" s="67">
        <f t="shared" si="368"/>
        <v>8569</v>
      </c>
      <c r="H985" s="67">
        <f t="shared" si="368"/>
        <v>7242</v>
      </c>
      <c r="I985" s="67">
        <f t="shared" si="368"/>
        <v>55288</v>
      </c>
      <c r="J985" s="21">
        <f t="shared" si="368"/>
        <v>7921</v>
      </c>
      <c r="K985" s="21">
        <f t="shared" si="368"/>
        <v>7691</v>
      </c>
      <c r="L985" s="21">
        <f t="shared" si="368"/>
        <v>7452</v>
      </c>
      <c r="M985" s="21">
        <f t="shared" si="368"/>
        <v>6018</v>
      </c>
      <c r="N985" s="67">
        <f t="shared" si="368"/>
        <v>9069</v>
      </c>
      <c r="O985" s="21">
        <f t="shared" si="368"/>
        <v>7997</v>
      </c>
      <c r="P985" s="21">
        <f t="shared" si="368"/>
        <v>9639</v>
      </c>
      <c r="Q985" s="67">
        <f t="shared" si="368"/>
        <v>55787</v>
      </c>
    </row>
    <row r="986" spans="1:17" x14ac:dyDescent="0.35">
      <c r="A986" s="21"/>
      <c r="B986" s="67">
        <f>production!B895</f>
        <v>7533</v>
      </c>
      <c r="C986" s="67">
        <f>production!C895</f>
        <v>9872</v>
      </c>
      <c r="D986" s="67">
        <f>production!D895</f>
        <v>7549</v>
      </c>
      <c r="E986" s="67">
        <f>production!E895</f>
        <v>6178</v>
      </c>
      <c r="F986" s="67">
        <f>production!F895</f>
        <v>7883</v>
      </c>
      <c r="G986" s="67">
        <f>production!$G$895</f>
        <v>8439</v>
      </c>
      <c r="H986" s="67">
        <f>production!H895</f>
        <v>7443</v>
      </c>
      <c r="I986" s="67">
        <f>production!I895</f>
        <v>54897</v>
      </c>
      <c r="J986" s="67">
        <f>production!J895</f>
        <v>7383</v>
      </c>
      <c r="K986" s="67">
        <f>production!K895</f>
        <v>7659</v>
      </c>
      <c r="L986" s="67">
        <f>production!L895</f>
        <v>7570</v>
      </c>
      <c r="M986" s="67">
        <f>production!M895</f>
        <v>6061</v>
      </c>
      <c r="N986" s="67">
        <f>production!$N$895</f>
        <v>9090</v>
      </c>
      <c r="O986" s="67">
        <f>production!$O$895</f>
        <v>7700</v>
      </c>
      <c r="P986" s="67">
        <f>production!$P$895</f>
        <v>9305</v>
      </c>
      <c r="Q986" s="67">
        <f>production!$Q$895</f>
        <v>55209</v>
      </c>
    </row>
    <row r="987" spans="1:17" x14ac:dyDescent="0.35">
      <c r="A987" s="21"/>
      <c r="B987" s="21">
        <f t="shared" ref="B987:Q987" si="369">B986-B985</f>
        <v>-315</v>
      </c>
      <c r="C987" s="67">
        <f t="shared" si="369"/>
        <v>301</v>
      </c>
      <c r="D987" s="21">
        <f t="shared" si="369"/>
        <v>-195</v>
      </c>
      <c r="E987" s="21">
        <f t="shared" si="369"/>
        <v>-68</v>
      </c>
      <c r="F987" s="21">
        <f t="shared" si="369"/>
        <v>-185</v>
      </c>
      <c r="G987" s="21">
        <f t="shared" si="369"/>
        <v>-130</v>
      </c>
      <c r="H987" s="67">
        <f t="shared" si="369"/>
        <v>201</v>
      </c>
      <c r="I987" s="67">
        <f t="shared" si="369"/>
        <v>-391</v>
      </c>
      <c r="J987" s="21">
        <f t="shared" si="369"/>
        <v>-538</v>
      </c>
      <c r="K987" s="67">
        <f t="shared" si="369"/>
        <v>-32</v>
      </c>
      <c r="L987" s="21">
        <f t="shared" si="369"/>
        <v>118</v>
      </c>
      <c r="M987" s="21">
        <f t="shared" si="369"/>
        <v>43</v>
      </c>
      <c r="N987" s="21">
        <f t="shared" si="369"/>
        <v>21</v>
      </c>
      <c r="O987" s="21">
        <f t="shared" si="369"/>
        <v>-297</v>
      </c>
      <c r="P987" s="67">
        <f t="shared" si="369"/>
        <v>-334</v>
      </c>
      <c r="Q987" s="67">
        <f t="shared" si="369"/>
        <v>-578</v>
      </c>
    </row>
    <row r="989" spans="1:17" ht="15.5" x14ac:dyDescent="0.35">
      <c r="A989" s="64" t="s">
        <v>1</v>
      </c>
      <c r="B989" s="64" t="s">
        <v>1105</v>
      </c>
      <c r="C989" s="64" t="s">
        <v>1106</v>
      </c>
      <c r="D989" s="64" t="s">
        <v>1107</v>
      </c>
      <c r="E989" s="64" t="s">
        <v>1108</v>
      </c>
      <c r="F989" s="64" t="s">
        <v>1109</v>
      </c>
      <c r="G989" s="64" t="s">
        <v>1110</v>
      </c>
      <c r="H989" s="64" t="s">
        <v>1111</v>
      </c>
      <c r="I989" s="65" t="s">
        <v>1162</v>
      </c>
      <c r="J989" s="64" t="s">
        <v>1112</v>
      </c>
      <c r="K989" s="64" t="s">
        <v>1113</v>
      </c>
      <c r="L989" s="64" t="s">
        <v>1114</v>
      </c>
      <c r="M989" s="64" t="s">
        <v>1115</v>
      </c>
      <c r="N989" s="64" t="s">
        <v>1116</v>
      </c>
      <c r="O989" s="64" t="s">
        <v>1117</v>
      </c>
      <c r="P989" s="64" t="s">
        <v>1118</v>
      </c>
      <c r="Q989" s="65" t="s">
        <v>2087</v>
      </c>
    </row>
    <row r="990" spans="1:17" x14ac:dyDescent="0.35">
      <c r="A990" s="21" t="s">
        <v>2</v>
      </c>
      <c r="B990" s="28">
        <v>201</v>
      </c>
      <c r="C990" s="28">
        <v>187</v>
      </c>
      <c r="D990" s="23">
        <v>222</v>
      </c>
      <c r="E990" s="28">
        <v>246</v>
      </c>
      <c r="F990" s="28">
        <v>245</v>
      </c>
      <c r="G990" s="28">
        <v>194</v>
      </c>
      <c r="H990" s="28">
        <v>165</v>
      </c>
      <c r="I990" s="28">
        <f>H990+G990+F990+E990+D990+C990+B990</f>
        <v>1460</v>
      </c>
      <c r="J990" s="37">
        <v>256</v>
      </c>
      <c r="K990" s="28">
        <v>203</v>
      </c>
      <c r="L990" s="28">
        <v>193</v>
      </c>
      <c r="M990" s="74">
        <v>187</v>
      </c>
      <c r="N990" s="74">
        <v>160</v>
      </c>
      <c r="O990" s="28">
        <v>180</v>
      </c>
      <c r="P990" s="74">
        <v>179</v>
      </c>
      <c r="Q990" s="88">
        <f>P990+O990++N990+M990+L990+K990+J990</f>
        <v>1358</v>
      </c>
    </row>
    <row r="991" spans="1:17" x14ac:dyDescent="0.35">
      <c r="A991" s="21" t="s">
        <v>121</v>
      </c>
      <c r="B991" s="28">
        <v>0</v>
      </c>
      <c r="C991" s="28">
        <v>0</v>
      </c>
      <c r="D991" s="28">
        <v>0</v>
      </c>
      <c r="E991" s="28">
        <v>0</v>
      </c>
      <c r="F991" s="28">
        <v>0</v>
      </c>
      <c r="G991" s="74">
        <v>0</v>
      </c>
      <c r="H991" s="74">
        <v>0</v>
      </c>
      <c r="I991" s="88">
        <f>H991+G991+F991+E991+D991+C991+B991</f>
        <v>0</v>
      </c>
      <c r="J991" s="74">
        <v>0</v>
      </c>
      <c r="K991" s="28">
        <v>0</v>
      </c>
      <c r="L991" s="28">
        <v>0</v>
      </c>
      <c r="M991" s="28">
        <v>0</v>
      </c>
      <c r="N991" s="28">
        <v>0</v>
      </c>
      <c r="O991" s="28">
        <v>0</v>
      </c>
      <c r="P991" s="28">
        <v>0</v>
      </c>
      <c r="Q991" s="88">
        <f>P991+O991+N991+M991+L991+K991+J991</f>
        <v>0</v>
      </c>
    </row>
    <row r="992" spans="1:17" x14ac:dyDescent="0.35">
      <c r="A992" s="21" t="s">
        <v>100</v>
      </c>
      <c r="B992" s="28">
        <v>138</v>
      </c>
      <c r="C992" s="28">
        <v>0</v>
      </c>
      <c r="D992" s="23">
        <v>0</v>
      </c>
      <c r="E992" s="28">
        <v>0</v>
      </c>
      <c r="F992" s="28">
        <v>0</v>
      </c>
      <c r="G992" s="28">
        <v>0</v>
      </c>
      <c r="H992" s="28">
        <v>0</v>
      </c>
      <c r="I992" s="88">
        <f>H992+G992+F992+E992+D992+C992+B992</f>
        <v>138</v>
      </c>
      <c r="J992" s="23">
        <v>295</v>
      </c>
      <c r="K992" s="37">
        <v>275</v>
      </c>
      <c r="L992" s="51">
        <v>260</v>
      </c>
      <c r="M992" s="28">
        <v>250</v>
      </c>
      <c r="N992" s="28">
        <v>230</v>
      </c>
      <c r="O992" s="28">
        <v>225</v>
      </c>
      <c r="P992" s="51">
        <v>230</v>
      </c>
      <c r="Q992" s="93">
        <f>P992+O992+N992+M992+L992+K992+J992</f>
        <v>1765</v>
      </c>
    </row>
    <row r="993" spans="1:17" x14ac:dyDescent="0.35">
      <c r="A993" s="21" t="s">
        <v>115</v>
      </c>
      <c r="B993" s="28">
        <v>0</v>
      </c>
      <c r="C993" s="28">
        <v>0</v>
      </c>
      <c r="D993" s="28">
        <v>0</v>
      </c>
      <c r="E993" s="28">
        <v>0</v>
      </c>
      <c r="F993" s="28">
        <v>0</v>
      </c>
      <c r="G993" s="28">
        <v>0</v>
      </c>
      <c r="H993" s="28">
        <v>33</v>
      </c>
      <c r="I993" s="88">
        <f>H993+G993+F993+E993+D993+C993+B993</f>
        <v>33</v>
      </c>
      <c r="J993" s="28"/>
      <c r="K993" s="28">
        <v>0</v>
      </c>
      <c r="L993" s="28">
        <v>0</v>
      </c>
      <c r="M993" s="28">
        <v>0</v>
      </c>
      <c r="N993" s="28">
        <v>0</v>
      </c>
      <c r="O993" s="28">
        <v>0</v>
      </c>
      <c r="P993" s="28">
        <v>17</v>
      </c>
      <c r="Q993" s="88">
        <f>P993+O993+N993+M993+L993+K993+J993</f>
        <v>17</v>
      </c>
    </row>
    <row r="994" spans="1:17" x14ac:dyDescent="0.35">
      <c r="A994" s="21" t="s">
        <v>125</v>
      </c>
      <c r="B994" s="28">
        <v>1102</v>
      </c>
      <c r="C994" s="28">
        <v>2460</v>
      </c>
      <c r="D994" s="23">
        <v>1475</v>
      </c>
      <c r="E994" s="28">
        <v>2176</v>
      </c>
      <c r="F994" s="28">
        <v>2505</v>
      </c>
      <c r="G994" s="28">
        <v>1155</v>
      </c>
      <c r="H994" s="28">
        <v>1550</v>
      </c>
      <c r="I994" s="88">
        <f>H994+G994+F994+E994+D994+C994+B994</f>
        <v>12423</v>
      </c>
      <c r="J994" s="28">
        <v>2038</v>
      </c>
      <c r="K994" s="28">
        <v>2131</v>
      </c>
      <c r="L994" s="28">
        <v>1512</v>
      </c>
      <c r="M994" s="28">
        <v>2127</v>
      </c>
      <c r="N994" s="28">
        <v>2035</v>
      </c>
      <c r="O994" s="28">
        <v>1505</v>
      </c>
      <c r="P994" s="28">
        <v>0</v>
      </c>
      <c r="Q994" s="28">
        <f>P994+O994+N994+M994+L994+K994+J994</f>
        <v>11348</v>
      </c>
    </row>
    <row r="995" spans="1:17" x14ac:dyDescent="0.35">
      <c r="A995" s="58" t="s">
        <v>119</v>
      </c>
      <c r="B995" s="58">
        <f t="shared" ref="B995:P995" si="370">B994+B993+B992+B991+B990</f>
        <v>1441</v>
      </c>
      <c r="C995" s="58">
        <f t="shared" si="370"/>
        <v>2647</v>
      </c>
      <c r="D995" s="58">
        <f t="shared" si="370"/>
        <v>1697</v>
      </c>
      <c r="E995" s="58">
        <f t="shared" si="370"/>
        <v>2422</v>
      </c>
      <c r="F995" s="58">
        <f t="shared" si="370"/>
        <v>2750</v>
      </c>
      <c r="G995" s="58">
        <f t="shared" si="370"/>
        <v>1349</v>
      </c>
      <c r="H995" s="58">
        <f t="shared" si="370"/>
        <v>1748</v>
      </c>
      <c r="I995" s="58">
        <f t="shared" si="370"/>
        <v>14054</v>
      </c>
      <c r="J995" s="58">
        <f t="shared" si="370"/>
        <v>2589</v>
      </c>
      <c r="K995" s="58">
        <f t="shared" si="370"/>
        <v>2609</v>
      </c>
      <c r="L995" s="66">
        <f t="shared" si="370"/>
        <v>1965</v>
      </c>
      <c r="M995" s="58">
        <f t="shared" si="370"/>
        <v>2564</v>
      </c>
      <c r="N995" s="58">
        <f t="shared" si="370"/>
        <v>2425</v>
      </c>
      <c r="O995" s="58">
        <f t="shared" si="370"/>
        <v>1910</v>
      </c>
      <c r="P995" s="66">
        <f t="shared" si="370"/>
        <v>426</v>
      </c>
      <c r="Q995" s="66">
        <f>SUM(Q990:Q994)</f>
        <v>14488</v>
      </c>
    </row>
    <row r="996" spans="1:17" x14ac:dyDescent="0.35">
      <c r="A996" s="21" t="s">
        <v>122</v>
      </c>
      <c r="B996" s="84">
        <v>1184</v>
      </c>
      <c r="C996" s="84">
        <v>1217</v>
      </c>
      <c r="D996" s="28">
        <v>1265</v>
      </c>
      <c r="E996" s="84">
        <v>1237</v>
      </c>
      <c r="F996" s="84">
        <v>1136</v>
      </c>
      <c r="G996" s="28">
        <v>1031</v>
      </c>
      <c r="H996" s="28">
        <v>1491</v>
      </c>
      <c r="I996" s="88">
        <f>H996+G996+F996+E996+D996+C996+B996</f>
        <v>8561</v>
      </c>
      <c r="J996" s="61">
        <v>1401</v>
      </c>
      <c r="K996" s="61">
        <v>1043</v>
      </c>
      <c r="L996" s="84">
        <f>1015+865</f>
        <v>1880</v>
      </c>
      <c r="M996" s="28">
        <v>1265</v>
      </c>
      <c r="N996" s="84">
        <v>1204</v>
      </c>
      <c r="O996" s="84">
        <v>1169</v>
      </c>
      <c r="P996" s="28">
        <v>0</v>
      </c>
      <c r="Q996" s="88">
        <f>P996+O996+N996+M996+L996+K996+J996</f>
        <v>7962</v>
      </c>
    </row>
    <row r="997" spans="1:17" x14ac:dyDescent="0.35">
      <c r="A997" s="21" t="s">
        <v>112</v>
      </c>
      <c r="B997" s="74">
        <v>0</v>
      </c>
      <c r="C997" s="74">
        <v>0</v>
      </c>
      <c r="D997" s="74">
        <v>0</v>
      </c>
      <c r="E997" s="74">
        <v>0</v>
      </c>
      <c r="F997" s="74">
        <v>0</v>
      </c>
      <c r="G997" s="74">
        <v>0</v>
      </c>
      <c r="H997" s="74">
        <v>0</v>
      </c>
      <c r="I997" s="88">
        <f>H997+G997+F997+E997+D997+C997+B997</f>
        <v>0</v>
      </c>
      <c r="J997" s="74">
        <v>0</v>
      </c>
      <c r="K997" s="74">
        <v>0</v>
      </c>
      <c r="L997" s="86">
        <v>0</v>
      </c>
      <c r="M997" s="74">
        <v>0</v>
      </c>
      <c r="N997" s="74">
        <v>0</v>
      </c>
      <c r="O997" s="86">
        <v>0</v>
      </c>
      <c r="P997" s="74">
        <v>0</v>
      </c>
      <c r="Q997" s="88">
        <f>SUM(J997:P997)</f>
        <v>0</v>
      </c>
    </row>
    <row r="998" spans="1:17" x14ac:dyDescent="0.35">
      <c r="A998" s="21" t="s">
        <v>116</v>
      </c>
      <c r="B998" s="74">
        <v>0</v>
      </c>
      <c r="C998" s="74">
        <v>0</v>
      </c>
      <c r="D998" s="74">
        <v>0</v>
      </c>
      <c r="E998" s="74">
        <v>0</v>
      </c>
      <c r="F998" s="74">
        <v>0</v>
      </c>
      <c r="G998" s="74">
        <v>0</v>
      </c>
      <c r="H998" s="74">
        <v>65</v>
      </c>
      <c r="I998" s="88">
        <f>H998+G998+F998+E998+D998+C998+B998</f>
        <v>65</v>
      </c>
      <c r="J998" s="86">
        <v>0</v>
      </c>
      <c r="K998" s="86">
        <v>0</v>
      </c>
      <c r="L998" s="86">
        <v>0</v>
      </c>
      <c r="M998" s="86">
        <v>0</v>
      </c>
      <c r="N998" s="86">
        <v>0</v>
      </c>
      <c r="O998" s="86">
        <v>0</v>
      </c>
      <c r="P998" s="86">
        <v>85</v>
      </c>
      <c r="Q998" s="88">
        <f>SUM(J998:P998)</f>
        <v>85</v>
      </c>
    </row>
    <row r="999" spans="1:17" x14ac:dyDescent="0.35">
      <c r="A999" s="21" t="s">
        <v>124</v>
      </c>
      <c r="B999" s="74">
        <v>0</v>
      </c>
      <c r="C999" s="74">
        <v>0</v>
      </c>
      <c r="D999" s="74">
        <v>0</v>
      </c>
      <c r="E999" s="74">
        <v>0</v>
      </c>
      <c r="F999" s="74">
        <v>0</v>
      </c>
      <c r="G999" s="74">
        <v>0</v>
      </c>
      <c r="H999" s="74">
        <v>85</v>
      </c>
      <c r="I999" s="88">
        <f>H999+G999+F999+E999+D999+C999+B999</f>
        <v>85</v>
      </c>
      <c r="J999" s="86">
        <v>0</v>
      </c>
      <c r="K999" s="86">
        <v>0</v>
      </c>
      <c r="L999" s="86">
        <v>0</v>
      </c>
      <c r="M999" s="86">
        <v>0</v>
      </c>
      <c r="N999" s="86">
        <v>0</v>
      </c>
      <c r="O999" s="86">
        <v>0</v>
      </c>
      <c r="P999" s="86">
        <v>93</v>
      </c>
      <c r="Q999" s="88">
        <f>SUM(J999:P999)</f>
        <v>93</v>
      </c>
    </row>
    <row r="1000" spans="1:17" x14ac:dyDescent="0.35">
      <c r="A1000" s="21" t="s">
        <v>1175</v>
      </c>
      <c r="B1000" s="74">
        <v>0</v>
      </c>
      <c r="C1000" s="74">
        <v>0</v>
      </c>
      <c r="D1000" s="74">
        <v>0</v>
      </c>
      <c r="E1000" s="74">
        <v>0</v>
      </c>
      <c r="F1000" s="74">
        <v>0</v>
      </c>
      <c r="G1000" s="74">
        <v>0</v>
      </c>
      <c r="H1000" s="74">
        <v>271</v>
      </c>
      <c r="I1000" s="88">
        <f>H1000+G1000+F1000+E1000+D1000+C1000+B1000</f>
        <v>271</v>
      </c>
      <c r="J1000" s="86">
        <v>0</v>
      </c>
      <c r="K1000" s="86">
        <v>0</v>
      </c>
      <c r="L1000" s="86">
        <v>0</v>
      </c>
      <c r="M1000" s="86">
        <v>0</v>
      </c>
      <c r="N1000" s="86">
        <v>0</v>
      </c>
      <c r="O1000" s="86">
        <v>0</v>
      </c>
      <c r="P1000" s="74">
        <v>0</v>
      </c>
      <c r="Q1000" s="88">
        <f>SUM(J1000:P1000)</f>
        <v>0</v>
      </c>
    </row>
    <row r="1001" spans="1:17" x14ac:dyDescent="0.35">
      <c r="A1001" s="92" t="s">
        <v>118</v>
      </c>
      <c r="B1001" s="92">
        <f t="shared" ref="B1001:I1001" si="371">B1000+B999+B998+B997+B996</f>
        <v>1184</v>
      </c>
      <c r="C1001" s="92">
        <f t="shared" si="371"/>
        <v>1217</v>
      </c>
      <c r="D1001" s="92">
        <f t="shared" si="371"/>
        <v>1265</v>
      </c>
      <c r="E1001" s="92">
        <f t="shared" si="371"/>
        <v>1237</v>
      </c>
      <c r="F1001" s="92">
        <f t="shared" si="371"/>
        <v>1136</v>
      </c>
      <c r="G1001" s="92">
        <f t="shared" si="371"/>
        <v>1031</v>
      </c>
      <c r="H1001" s="92">
        <f t="shared" si="371"/>
        <v>1912</v>
      </c>
      <c r="I1001" s="92">
        <f t="shared" si="371"/>
        <v>8982</v>
      </c>
      <c r="J1001" s="92">
        <f t="shared" ref="J1001:Q1001" si="372">SUM(J996:J1000)</f>
        <v>1401</v>
      </c>
      <c r="K1001" s="92">
        <f t="shared" si="372"/>
        <v>1043</v>
      </c>
      <c r="L1001" s="92">
        <f t="shared" si="372"/>
        <v>1880</v>
      </c>
      <c r="M1001" s="92">
        <f t="shared" si="372"/>
        <v>1265</v>
      </c>
      <c r="N1001" s="92">
        <f t="shared" si="372"/>
        <v>1204</v>
      </c>
      <c r="O1001" s="92">
        <f t="shared" si="372"/>
        <v>1169</v>
      </c>
      <c r="P1001" s="92">
        <f t="shared" si="372"/>
        <v>178</v>
      </c>
      <c r="Q1001" s="92">
        <f t="shared" si="372"/>
        <v>8140</v>
      </c>
    </row>
    <row r="1002" spans="1:17" x14ac:dyDescent="0.35">
      <c r="A1002" s="21" t="s">
        <v>99</v>
      </c>
      <c r="B1002" s="28">
        <v>125</v>
      </c>
      <c r="C1002" s="28">
        <v>207</v>
      </c>
      <c r="D1002" s="23">
        <v>210</v>
      </c>
      <c r="E1002" s="28">
        <v>213</v>
      </c>
      <c r="F1002" s="28">
        <v>188</v>
      </c>
      <c r="G1002" s="74">
        <v>212</v>
      </c>
      <c r="H1002" s="74">
        <v>188</v>
      </c>
      <c r="I1002" s="28">
        <f t="shared" ref="I1002:I1007" si="373">H1002+G1002+F1002+E1002+D1002+C1002+B1002</f>
        <v>1343</v>
      </c>
      <c r="J1002" s="42">
        <v>119</v>
      </c>
      <c r="K1002" s="47">
        <v>251</v>
      </c>
      <c r="L1002" s="28">
        <v>223</v>
      </c>
      <c r="M1002" s="74">
        <v>157</v>
      </c>
      <c r="N1002" s="28">
        <v>135</v>
      </c>
      <c r="O1002" s="28">
        <v>154</v>
      </c>
      <c r="P1002" s="74">
        <v>492</v>
      </c>
      <c r="Q1002" s="28">
        <f>P1002+O1002+N1002+M1002+L1002+K1002+J1002</f>
        <v>1531</v>
      </c>
    </row>
    <row r="1003" spans="1:17" x14ac:dyDescent="0.35">
      <c r="A1003" s="21" t="s">
        <v>7</v>
      </c>
      <c r="B1003" s="51">
        <v>1405</v>
      </c>
      <c r="C1003" s="28">
        <v>1803</v>
      </c>
      <c r="D1003" s="28">
        <v>1899</v>
      </c>
      <c r="E1003" s="28">
        <v>1123</v>
      </c>
      <c r="F1003" s="28">
        <v>1186</v>
      </c>
      <c r="G1003" s="86">
        <v>1310</v>
      </c>
      <c r="H1003" s="86">
        <v>1703</v>
      </c>
      <c r="I1003" s="28">
        <f t="shared" si="373"/>
        <v>10429</v>
      </c>
      <c r="J1003" s="50">
        <v>1685</v>
      </c>
      <c r="K1003" s="28">
        <v>1730</v>
      </c>
      <c r="L1003" s="28">
        <v>1723</v>
      </c>
      <c r="M1003" s="86">
        <v>1461</v>
      </c>
      <c r="N1003" s="23">
        <v>1817</v>
      </c>
      <c r="O1003" s="28">
        <v>726</v>
      </c>
      <c r="P1003" s="86">
        <v>965</v>
      </c>
      <c r="Q1003" s="28">
        <f>P1003+O1003+N1003+M1003+L1003+K1003+J1003</f>
        <v>10107</v>
      </c>
    </row>
    <row r="1004" spans="1:17" x14ac:dyDescent="0.35">
      <c r="A1004" s="21" t="s">
        <v>103</v>
      </c>
      <c r="B1004" s="51">
        <v>648</v>
      </c>
      <c r="C1004" s="51">
        <v>829</v>
      </c>
      <c r="D1004" s="51">
        <v>735</v>
      </c>
      <c r="E1004" s="51">
        <v>726</v>
      </c>
      <c r="F1004" s="52">
        <v>735</v>
      </c>
      <c r="G1004" s="87">
        <v>747</v>
      </c>
      <c r="H1004" s="87">
        <v>737</v>
      </c>
      <c r="I1004" s="51">
        <f t="shared" si="373"/>
        <v>5157</v>
      </c>
      <c r="J1004" s="28">
        <v>734</v>
      </c>
      <c r="K1004" s="28">
        <v>756</v>
      </c>
      <c r="L1004" s="86">
        <v>719</v>
      </c>
      <c r="M1004" s="37">
        <v>743</v>
      </c>
      <c r="N1004" s="40">
        <v>737</v>
      </c>
      <c r="O1004" s="86">
        <v>723</v>
      </c>
      <c r="P1004" s="74">
        <v>743</v>
      </c>
      <c r="Q1004" s="51">
        <f>P1004+O1004+N1004+M1004+L1004+K1004+J1004</f>
        <v>5155</v>
      </c>
    </row>
    <row r="1005" spans="1:17" x14ac:dyDescent="0.35">
      <c r="A1005" s="21" t="s">
        <v>1178</v>
      </c>
      <c r="B1005" s="51">
        <v>0</v>
      </c>
      <c r="C1005" s="51">
        <v>0</v>
      </c>
      <c r="D1005" s="51">
        <v>0</v>
      </c>
      <c r="E1005" s="51">
        <v>0</v>
      </c>
      <c r="F1005" s="52">
        <v>0</v>
      </c>
      <c r="G1005" s="87">
        <v>0</v>
      </c>
      <c r="H1005" s="87">
        <v>0</v>
      </c>
      <c r="I1005" s="51">
        <f t="shared" si="373"/>
        <v>0</v>
      </c>
      <c r="J1005" s="28">
        <v>0</v>
      </c>
      <c r="K1005" s="28">
        <v>0</v>
      </c>
      <c r="L1005" s="86">
        <v>0</v>
      </c>
      <c r="M1005" s="37">
        <v>0</v>
      </c>
      <c r="N1005" s="40">
        <v>0</v>
      </c>
      <c r="O1005" s="86">
        <v>0</v>
      </c>
      <c r="P1005" s="74">
        <v>0</v>
      </c>
      <c r="Q1005" s="28">
        <v>0</v>
      </c>
    </row>
    <row r="1006" spans="1:17" x14ac:dyDescent="0.35">
      <c r="A1006" s="21" t="s">
        <v>1177</v>
      </c>
      <c r="B1006" s="51">
        <v>0</v>
      </c>
      <c r="C1006" s="51">
        <v>0</v>
      </c>
      <c r="D1006" s="51">
        <v>0</v>
      </c>
      <c r="E1006" s="51">
        <v>0</v>
      </c>
      <c r="F1006" s="51">
        <v>0</v>
      </c>
      <c r="G1006" s="51">
        <v>0</v>
      </c>
      <c r="H1006" s="87">
        <v>0</v>
      </c>
      <c r="I1006" s="51">
        <f t="shared" si="373"/>
        <v>0</v>
      </c>
      <c r="J1006" s="28">
        <v>0</v>
      </c>
      <c r="K1006" s="28">
        <v>0</v>
      </c>
      <c r="L1006" s="86">
        <v>0</v>
      </c>
      <c r="M1006" s="37">
        <v>0</v>
      </c>
      <c r="N1006" s="40">
        <v>0</v>
      </c>
      <c r="O1006" s="86">
        <v>0</v>
      </c>
      <c r="P1006" s="74">
        <v>0</v>
      </c>
      <c r="Q1006" s="28">
        <f>SUM(J1006:P1006)</f>
        <v>0</v>
      </c>
    </row>
    <row r="1007" spans="1:17" x14ac:dyDescent="0.35">
      <c r="A1007" s="21" t="s">
        <v>123</v>
      </c>
      <c r="B1007" s="51">
        <v>1030</v>
      </c>
      <c r="C1007" s="87">
        <v>1048</v>
      </c>
      <c r="D1007" s="51">
        <v>955</v>
      </c>
      <c r="E1007" s="51">
        <v>1036</v>
      </c>
      <c r="F1007" s="87">
        <v>1156</v>
      </c>
      <c r="G1007" s="87">
        <v>1012</v>
      </c>
      <c r="H1007" s="87">
        <v>1221</v>
      </c>
      <c r="I1007" s="51">
        <f t="shared" si="373"/>
        <v>7458</v>
      </c>
      <c r="J1007" s="86">
        <v>1107</v>
      </c>
      <c r="K1007" s="86">
        <v>1337</v>
      </c>
      <c r="L1007" s="86">
        <v>1064</v>
      </c>
      <c r="M1007" s="86">
        <v>1033</v>
      </c>
      <c r="N1007" s="86">
        <v>846</v>
      </c>
      <c r="O1007" s="86">
        <v>931</v>
      </c>
      <c r="P1007" s="86">
        <v>947</v>
      </c>
      <c r="Q1007" s="28">
        <f>P1007+O1007+N1007+M1007+L1007+K1007+J1007</f>
        <v>7265</v>
      </c>
    </row>
    <row r="1008" spans="1:17" x14ac:dyDescent="0.35">
      <c r="A1008" s="71" t="s">
        <v>117</v>
      </c>
      <c r="B1008" s="71">
        <f t="shared" ref="B1008:O1008" si="374">B1007+B1006+B1005+B1004+B1003+B1002</f>
        <v>3208</v>
      </c>
      <c r="C1008" s="71">
        <f t="shared" si="374"/>
        <v>3887</v>
      </c>
      <c r="D1008" s="71">
        <f t="shared" si="374"/>
        <v>3799</v>
      </c>
      <c r="E1008" s="71">
        <f t="shared" si="374"/>
        <v>3098</v>
      </c>
      <c r="F1008" s="71">
        <f t="shared" si="374"/>
        <v>3265</v>
      </c>
      <c r="G1008" s="71">
        <f t="shared" si="374"/>
        <v>3281</v>
      </c>
      <c r="H1008" s="71">
        <f t="shared" si="374"/>
        <v>3849</v>
      </c>
      <c r="I1008" s="71">
        <f t="shared" si="374"/>
        <v>24387</v>
      </c>
      <c r="J1008" s="69">
        <f t="shared" si="374"/>
        <v>3645</v>
      </c>
      <c r="K1008" s="69">
        <f t="shared" si="374"/>
        <v>4074</v>
      </c>
      <c r="L1008" s="69">
        <f t="shared" si="374"/>
        <v>3729</v>
      </c>
      <c r="M1008" s="69">
        <f t="shared" si="374"/>
        <v>3394</v>
      </c>
      <c r="N1008" s="69">
        <f t="shared" si="374"/>
        <v>3535</v>
      </c>
      <c r="O1008" s="69">
        <f t="shared" si="374"/>
        <v>2534</v>
      </c>
      <c r="P1008" s="69">
        <f>SUM(P1002:P1007)</f>
        <v>3147</v>
      </c>
      <c r="Q1008" s="71">
        <f>SUM(Q1002:Q1007)</f>
        <v>24058</v>
      </c>
    </row>
    <row r="1009" spans="1:17" x14ac:dyDescent="0.35">
      <c r="A1009" s="21"/>
      <c r="B1009" s="67">
        <f t="shared" ref="B1009:Q1009" si="375">B1008+B1001+B995</f>
        <v>5833</v>
      </c>
      <c r="C1009" s="67">
        <f t="shared" si="375"/>
        <v>7751</v>
      </c>
      <c r="D1009" s="67">
        <f t="shared" si="375"/>
        <v>6761</v>
      </c>
      <c r="E1009" s="21">
        <f t="shared" si="375"/>
        <v>6757</v>
      </c>
      <c r="F1009" s="67">
        <f t="shared" si="375"/>
        <v>7151</v>
      </c>
      <c r="G1009" s="67">
        <f t="shared" si="375"/>
        <v>5661</v>
      </c>
      <c r="H1009" s="67">
        <f t="shared" si="375"/>
        <v>7509</v>
      </c>
      <c r="I1009" s="67">
        <f t="shared" si="375"/>
        <v>47423</v>
      </c>
      <c r="J1009" s="21">
        <f t="shared" si="375"/>
        <v>7635</v>
      </c>
      <c r="K1009" s="21">
        <f t="shared" si="375"/>
        <v>7726</v>
      </c>
      <c r="L1009" s="67">
        <f t="shared" si="375"/>
        <v>7574</v>
      </c>
      <c r="M1009" s="21">
        <f t="shared" si="375"/>
        <v>7223</v>
      </c>
      <c r="N1009" s="67">
        <f t="shared" si="375"/>
        <v>7164</v>
      </c>
      <c r="O1009" s="21">
        <f t="shared" si="375"/>
        <v>5613</v>
      </c>
      <c r="P1009" s="21">
        <f t="shared" si="375"/>
        <v>3751</v>
      </c>
      <c r="Q1009" s="67">
        <f t="shared" si="375"/>
        <v>46686</v>
      </c>
    </row>
    <row r="1010" spans="1:17" x14ac:dyDescent="0.35">
      <c r="A1010" s="21"/>
      <c r="B1010" s="67">
        <f>production!$B$917:$D$917</f>
        <v>5724</v>
      </c>
      <c r="C1010" s="67">
        <f>production!$C$917</f>
        <v>7859</v>
      </c>
      <c r="D1010" s="67">
        <f>production!$D$917</f>
        <v>6915</v>
      </c>
      <c r="E1010" s="67">
        <f>production!$E$917</f>
        <v>6745</v>
      </c>
      <c r="F1010" s="67">
        <f>production!$F$917</f>
        <v>7164</v>
      </c>
      <c r="G1010" s="67">
        <f>production!$G$917</f>
        <v>5489</v>
      </c>
      <c r="H1010" s="67">
        <f>production!$H$917</f>
        <v>7054</v>
      </c>
      <c r="I1010" s="67">
        <f>production!$I$917</f>
        <v>46950</v>
      </c>
      <c r="J1010" s="67">
        <f>production!J917</f>
        <v>8299</v>
      </c>
      <c r="K1010" s="67">
        <f>production!K917</f>
        <v>8447</v>
      </c>
      <c r="L1010" s="67">
        <f>production!L917</f>
        <v>7375</v>
      </c>
      <c r="M1010" s="67">
        <f>production!M917</f>
        <v>7804</v>
      </c>
      <c r="N1010" s="67">
        <f>production!N917</f>
        <v>7620</v>
      </c>
      <c r="O1010" s="67">
        <f>production!O917</f>
        <v>5266</v>
      </c>
      <c r="P1010" s="67">
        <f>production!P917</f>
        <v>3830</v>
      </c>
      <c r="Q1010" s="67">
        <f>production!Q917</f>
        <v>49014</v>
      </c>
    </row>
    <row r="1011" spans="1:17" x14ac:dyDescent="0.35">
      <c r="A1011" s="21"/>
      <c r="B1011" s="21">
        <f t="shared" ref="B1011:Q1011" si="376">B1010-B1009</f>
        <v>-109</v>
      </c>
      <c r="C1011" s="67">
        <f t="shared" si="376"/>
        <v>108</v>
      </c>
      <c r="D1011" s="21">
        <f t="shared" si="376"/>
        <v>154</v>
      </c>
      <c r="E1011" s="21">
        <f t="shared" si="376"/>
        <v>-12</v>
      </c>
      <c r="F1011" s="21">
        <f t="shared" si="376"/>
        <v>13</v>
      </c>
      <c r="G1011" s="21">
        <f t="shared" si="376"/>
        <v>-172</v>
      </c>
      <c r="H1011" s="67">
        <f t="shared" si="376"/>
        <v>-455</v>
      </c>
      <c r="I1011" s="67">
        <f t="shared" si="376"/>
        <v>-473</v>
      </c>
      <c r="J1011" s="21">
        <f t="shared" si="376"/>
        <v>664</v>
      </c>
      <c r="K1011" s="67">
        <f t="shared" si="376"/>
        <v>721</v>
      </c>
      <c r="L1011" s="21">
        <f t="shared" si="376"/>
        <v>-199</v>
      </c>
      <c r="M1011" s="21">
        <f t="shared" si="376"/>
        <v>581</v>
      </c>
      <c r="N1011" s="21">
        <f t="shared" si="376"/>
        <v>456</v>
      </c>
      <c r="O1011" s="21">
        <f t="shared" si="376"/>
        <v>-347</v>
      </c>
      <c r="P1011" s="67">
        <f t="shared" si="376"/>
        <v>79</v>
      </c>
      <c r="Q1011" s="67">
        <f t="shared" si="376"/>
        <v>2328</v>
      </c>
    </row>
    <row r="1013" spans="1:17" ht="15.5" x14ac:dyDescent="0.35">
      <c r="A1013" s="64" t="s">
        <v>1</v>
      </c>
      <c r="B1013" s="64" t="s">
        <v>1119</v>
      </c>
      <c r="C1013" s="64" t="s">
        <v>1208</v>
      </c>
      <c r="D1013" s="64" t="s">
        <v>1209</v>
      </c>
      <c r="E1013" s="64" t="s">
        <v>1210</v>
      </c>
      <c r="F1013" s="64" t="s">
        <v>1211</v>
      </c>
      <c r="G1013" s="64" t="s">
        <v>1212</v>
      </c>
      <c r="H1013" s="64" t="s">
        <v>1213</v>
      </c>
      <c r="I1013" s="65" t="s">
        <v>1190</v>
      </c>
      <c r="J1013" s="64" t="s">
        <v>1214</v>
      </c>
      <c r="K1013" s="64" t="s">
        <v>1215</v>
      </c>
      <c r="L1013" s="64" t="s">
        <v>1216</v>
      </c>
      <c r="M1013" s="64" t="s">
        <v>1217</v>
      </c>
      <c r="N1013" s="64" t="s">
        <v>1218</v>
      </c>
      <c r="O1013" s="64" t="s">
        <v>1219</v>
      </c>
      <c r="P1013" s="64" t="s">
        <v>1220</v>
      </c>
      <c r="Q1013" s="65" t="s">
        <v>2106</v>
      </c>
    </row>
    <row r="1014" spans="1:17" x14ac:dyDescent="0.35">
      <c r="A1014" s="21" t="s">
        <v>2</v>
      </c>
      <c r="B1014" s="28">
        <v>240</v>
      </c>
      <c r="C1014" s="28">
        <v>312</v>
      </c>
      <c r="D1014" s="23">
        <v>192</v>
      </c>
      <c r="E1014" s="28">
        <v>214</v>
      </c>
      <c r="F1014" s="28">
        <v>176</v>
      </c>
      <c r="G1014" s="28">
        <v>240</v>
      </c>
      <c r="H1014" s="28">
        <v>192</v>
      </c>
      <c r="I1014" s="28">
        <f>H1014+G1014+F1014+E1014+D1014+C1014+B1014</f>
        <v>1566</v>
      </c>
      <c r="J1014" s="37">
        <v>306</v>
      </c>
      <c r="K1014" s="28">
        <v>167</v>
      </c>
      <c r="L1014" s="28">
        <v>167</v>
      </c>
      <c r="M1014" s="74">
        <v>99</v>
      </c>
      <c r="N1014" s="74">
        <v>214</v>
      </c>
      <c r="O1014" s="28">
        <v>185</v>
      </c>
      <c r="P1014" s="74">
        <v>176</v>
      </c>
      <c r="Q1014" s="88">
        <f>P1014+O1014++N1014+M1014+L1014+K1014+J1014</f>
        <v>1314</v>
      </c>
    </row>
    <row r="1015" spans="1:17" x14ac:dyDescent="0.35">
      <c r="A1015" s="21" t="s">
        <v>121</v>
      </c>
      <c r="B1015" s="28">
        <v>0</v>
      </c>
      <c r="C1015" s="28">
        <v>0</v>
      </c>
      <c r="D1015" s="28">
        <v>0</v>
      </c>
      <c r="E1015" s="28">
        <v>0</v>
      </c>
      <c r="F1015" s="28">
        <v>0</v>
      </c>
      <c r="G1015" s="74">
        <v>0</v>
      </c>
      <c r="H1015" s="74">
        <v>0</v>
      </c>
      <c r="I1015" s="88">
        <f>H1015+G1015+F1015+E1015+D1015+C1015+B1015</f>
        <v>0</v>
      </c>
      <c r="J1015" s="74">
        <v>0</v>
      </c>
      <c r="K1015" s="28">
        <v>0</v>
      </c>
      <c r="L1015" s="28">
        <v>0</v>
      </c>
      <c r="M1015" s="28">
        <v>0</v>
      </c>
      <c r="N1015" s="28">
        <v>0</v>
      </c>
      <c r="O1015" s="28">
        <v>0</v>
      </c>
      <c r="P1015" s="28">
        <v>0</v>
      </c>
      <c r="Q1015" s="88">
        <f>P1015+O1015+N1015+M1015+L1015+K1015+J1015</f>
        <v>0</v>
      </c>
    </row>
    <row r="1016" spans="1:17" x14ac:dyDescent="0.35">
      <c r="A1016" s="21" t="s">
        <v>100</v>
      </c>
      <c r="B1016" s="28">
        <v>225</v>
      </c>
      <c r="C1016" s="28">
        <v>225</v>
      </c>
      <c r="D1016" s="23">
        <v>300</v>
      </c>
      <c r="E1016" s="28">
        <v>160</v>
      </c>
      <c r="F1016" s="28">
        <v>200</v>
      </c>
      <c r="G1016" s="28">
        <v>225</v>
      </c>
      <c r="H1016" s="28">
        <v>230</v>
      </c>
      <c r="I1016" s="88">
        <f>H1016+G1016+F1016+E1016+D1016+C1016+B1016</f>
        <v>1565</v>
      </c>
      <c r="J1016" s="23">
        <v>245</v>
      </c>
      <c r="K1016" s="37">
        <v>205</v>
      </c>
      <c r="L1016" s="51">
        <v>230</v>
      </c>
      <c r="M1016" s="28">
        <v>230</v>
      </c>
      <c r="N1016" s="28">
        <v>295</v>
      </c>
      <c r="O1016" s="28">
        <v>195</v>
      </c>
      <c r="P1016" s="51">
        <v>225</v>
      </c>
      <c r="Q1016" s="93">
        <f>P1016+O1016+N1016+M1016+L1016+K1016+J1016</f>
        <v>1625</v>
      </c>
    </row>
    <row r="1017" spans="1:17" x14ac:dyDescent="0.35">
      <c r="A1017" s="21" t="s">
        <v>115</v>
      </c>
      <c r="B1017" s="28">
        <v>0</v>
      </c>
      <c r="C1017" s="28">
        <v>0</v>
      </c>
      <c r="D1017" s="28">
        <v>0</v>
      </c>
      <c r="E1017" s="28">
        <v>0</v>
      </c>
      <c r="F1017" s="28">
        <v>0</v>
      </c>
      <c r="G1017" s="28">
        <v>0</v>
      </c>
      <c r="H1017" s="28">
        <v>16</v>
      </c>
      <c r="I1017" s="88">
        <f>H1017+G1017+F1017+E1017+D1017+C1017+B1017</f>
        <v>16</v>
      </c>
      <c r="J1017" s="28"/>
      <c r="K1017" s="28">
        <v>0</v>
      </c>
      <c r="L1017" s="28">
        <v>0</v>
      </c>
      <c r="M1017" s="28">
        <v>0</v>
      </c>
      <c r="N1017" s="28">
        <v>0</v>
      </c>
      <c r="O1017" s="28">
        <v>0</v>
      </c>
      <c r="P1017" s="28">
        <v>7</v>
      </c>
      <c r="Q1017" s="88">
        <f>P1017+O1017+N1017+M1017+L1017+K1017+J1017</f>
        <v>7</v>
      </c>
    </row>
    <row r="1018" spans="1:17" x14ac:dyDescent="0.35">
      <c r="A1018" s="21" t="s">
        <v>125</v>
      </c>
      <c r="B1018" s="28">
        <v>2123</v>
      </c>
      <c r="C1018" s="28">
        <v>2611</v>
      </c>
      <c r="D1018" s="23">
        <v>1781</v>
      </c>
      <c r="E1018" s="28">
        <v>2179</v>
      </c>
      <c r="F1018" s="28">
        <v>1979</v>
      </c>
      <c r="G1018" s="28">
        <v>1943</v>
      </c>
      <c r="H1018" s="28">
        <v>1864</v>
      </c>
      <c r="I1018" s="88">
        <f>H1018+G1018+F1018+E1018+D1018+C1018+B1018</f>
        <v>14480</v>
      </c>
      <c r="J1018" s="28">
        <v>1096</v>
      </c>
      <c r="K1018" s="28">
        <v>1844</v>
      </c>
      <c r="L1018" s="28">
        <v>1996</v>
      </c>
      <c r="M1018" s="28">
        <v>3439</v>
      </c>
      <c r="N1018" s="28">
        <v>3977</v>
      </c>
      <c r="O1018" s="28">
        <v>2382</v>
      </c>
      <c r="P1018" s="28">
        <v>2360</v>
      </c>
      <c r="Q1018" s="28">
        <f>P1018+O1018+N1018+M1018+L1018+K1018+J1018</f>
        <v>17094</v>
      </c>
    </row>
    <row r="1019" spans="1:17" x14ac:dyDescent="0.35">
      <c r="A1019" s="58" t="s">
        <v>119</v>
      </c>
      <c r="B1019" s="58">
        <f t="shared" ref="B1019:P1019" si="377">B1018+B1017+B1016+B1015+B1014</f>
        <v>2588</v>
      </c>
      <c r="C1019" s="58">
        <f t="shared" si="377"/>
        <v>3148</v>
      </c>
      <c r="D1019" s="58">
        <f t="shared" si="377"/>
        <v>2273</v>
      </c>
      <c r="E1019" s="58">
        <f t="shared" si="377"/>
        <v>2553</v>
      </c>
      <c r="F1019" s="58">
        <f t="shared" si="377"/>
        <v>2355</v>
      </c>
      <c r="G1019" s="58">
        <f t="shared" si="377"/>
        <v>2408</v>
      </c>
      <c r="H1019" s="58">
        <f t="shared" si="377"/>
        <v>2302</v>
      </c>
      <c r="I1019" s="58">
        <f t="shared" si="377"/>
        <v>17627</v>
      </c>
      <c r="J1019" s="58">
        <f t="shared" si="377"/>
        <v>1647</v>
      </c>
      <c r="K1019" s="58">
        <f t="shared" si="377"/>
        <v>2216</v>
      </c>
      <c r="L1019" s="66">
        <f t="shared" si="377"/>
        <v>2393</v>
      </c>
      <c r="M1019" s="58">
        <f t="shared" si="377"/>
        <v>3768</v>
      </c>
      <c r="N1019" s="58">
        <f t="shared" si="377"/>
        <v>4486</v>
      </c>
      <c r="O1019" s="58">
        <f t="shared" si="377"/>
        <v>2762</v>
      </c>
      <c r="P1019" s="66">
        <f t="shared" si="377"/>
        <v>2768</v>
      </c>
      <c r="Q1019" s="66">
        <f>SUM(Q1014:Q1018)</f>
        <v>20040</v>
      </c>
    </row>
    <row r="1020" spans="1:17" x14ac:dyDescent="0.35">
      <c r="A1020" s="21" t="s">
        <v>122</v>
      </c>
      <c r="B1020" s="84">
        <v>921</v>
      </c>
      <c r="C1020" s="84">
        <v>1422</v>
      </c>
      <c r="D1020" s="28">
        <v>1204</v>
      </c>
      <c r="E1020" s="84">
        <v>1465</v>
      </c>
      <c r="F1020" s="84">
        <v>1640</v>
      </c>
      <c r="G1020" s="28">
        <v>1378</v>
      </c>
      <c r="H1020" s="28">
        <v>1301</v>
      </c>
      <c r="I1020" s="88">
        <f>H1020+G1020+F1020+E1020+D1020+C1020+B1020</f>
        <v>9331</v>
      </c>
      <c r="J1020" s="61">
        <v>1481</v>
      </c>
      <c r="K1020" s="61">
        <v>1375</v>
      </c>
      <c r="L1020" s="84">
        <v>1282</v>
      </c>
      <c r="M1020" s="28">
        <v>1317</v>
      </c>
      <c r="N1020" s="84">
        <v>1182</v>
      </c>
      <c r="O1020" s="84">
        <v>1134</v>
      </c>
      <c r="P1020" s="28">
        <v>1271</v>
      </c>
      <c r="Q1020" s="88">
        <f>P1020+O1020+N1020+M1020+L1020+K1020+J1020</f>
        <v>9042</v>
      </c>
    </row>
    <row r="1021" spans="1:17" x14ac:dyDescent="0.35">
      <c r="A1021" s="21" t="s">
        <v>112</v>
      </c>
      <c r="B1021" s="74">
        <v>0</v>
      </c>
      <c r="C1021" s="74">
        <v>0</v>
      </c>
      <c r="D1021" s="74">
        <v>0</v>
      </c>
      <c r="E1021" s="74">
        <v>0</v>
      </c>
      <c r="F1021" s="74">
        <v>0</v>
      </c>
      <c r="G1021" s="74">
        <v>0</v>
      </c>
      <c r="H1021" s="74">
        <v>0</v>
      </c>
      <c r="I1021" s="88">
        <f>H1021+G1021+F1021+E1021+D1021+C1021+B1021</f>
        <v>0</v>
      </c>
      <c r="J1021" s="74">
        <v>0</v>
      </c>
      <c r="K1021" s="74">
        <v>0</v>
      </c>
      <c r="L1021" s="86">
        <v>0</v>
      </c>
      <c r="M1021" s="74">
        <v>0</v>
      </c>
      <c r="N1021" s="74">
        <v>0</v>
      </c>
      <c r="O1021" s="86">
        <v>0</v>
      </c>
      <c r="P1021" s="74">
        <v>0</v>
      </c>
      <c r="Q1021" s="88">
        <f>SUM(J1021:P1021)</f>
        <v>0</v>
      </c>
    </row>
    <row r="1022" spans="1:17" x14ac:dyDescent="0.35">
      <c r="A1022" s="21" t="s">
        <v>116</v>
      </c>
      <c r="B1022" s="74">
        <v>0</v>
      </c>
      <c r="C1022" s="74">
        <v>0</v>
      </c>
      <c r="D1022" s="74">
        <v>0</v>
      </c>
      <c r="E1022" s="74">
        <v>0</v>
      </c>
      <c r="F1022" s="74">
        <v>0</v>
      </c>
      <c r="G1022" s="74">
        <v>0</v>
      </c>
      <c r="H1022" s="74">
        <v>42</v>
      </c>
      <c r="I1022" s="88">
        <f>H1022+G1022+F1022+E1022+D1022+C1022+B1022</f>
        <v>42</v>
      </c>
      <c r="J1022" s="86">
        <v>0</v>
      </c>
      <c r="K1022" s="86">
        <v>0</v>
      </c>
      <c r="L1022" s="86">
        <v>0</v>
      </c>
      <c r="M1022" s="86">
        <v>0</v>
      </c>
      <c r="N1022" s="86">
        <v>0</v>
      </c>
      <c r="O1022" s="86">
        <v>0</v>
      </c>
      <c r="P1022" s="86">
        <v>68</v>
      </c>
      <c r="Q1022" s="88">
        <f>SUM(J1022:P1022)</f>
        <v>68</v>
      </c>
    </row>
    <row r="1023" spans="1:17" x14ac:dyDescent="0.35">
      <c r="A1023" s="21" t="s">
        <v>124</v>
      </c>
      <c r="B1023" s="74">
        <v>0</v>
      </c>
      <c r="C1023" s="74">
        <v>0</v>
      </c>
      <c r="D1023" s="74">
        <v>0</v>
      </c>
      <c r="E1023" s="74">
        <v>0</v>
      </c>
      <c r="F1023" s="74">
        <v>0</v>
      </c>
      <c r="G1023" s="74">
        <v>0</v>
      </c>
      <c r="H1023" s="74">
        <v>77</v>
      </c>
      <c r="I1023" s="88">
        <f>H1023+G1023+F1023+E1023+D1023+C1023+B1023</f>
        <v>77</v>
      </c>
      <c r="J1023" s="86">
        <v>0</v>
      </c>
      <c r="K1023" s="86">
        <v>0</v>
      </c>
      <c r="L1023" s="86">
        <v>0</v>
      </c>
      <c r="M1023" s="86">
        <v>0</v>
      </c>
      <c r="N1023" s="86">
        <v>0</v>
      </c>
      <c r="O1023" s="86">
        <v>0</v>
      </c>
      <c r="P1023" s="86">
        <v>84</v>
      </c>
      <c r="Q1023" s="88">
        <f>SUM(J1023:P1023)</f>
        <v>84</v>
      </c>
    </row>
    <row r="1024" spans="1:17" x14ac:dyDescent="0.35">
      <c r="A1024" s="21" t="s">
        <v>1175</v>
      </c>
      <c r="B1024" s="74">
        <v>0</v>
      </c>
      <c r="C1024" s="74">
        <v>0</v>
      </c>
      <c r="D1024" s="74">
        <v>0</v>
      </c>
      <c r="E1024" s="74">
        <v>0</v>
      </c>
      <c r="F1024" s="74">
        <v>0</v>
      </c>
      <c r="G1024" s="74">
        <v>0</v>
      </c>
      <c r="H1024" s="74">
        <v>0</v>
      </c>
      <c r="I1024" s="88">
        <f>H1024+G1024+F1024+E1024+D1024+C1024+B1024</f>
        <v>0</v>
      </c>
      <c r="J1024" s="86">
        <v>0</v>
      </c>
      <c r="K1024" s="86">
        <v>0</v>
      </c>
      <c r="L1024" s="86">
        <v>0</v>
      </c>
      <c r="M1024" s="86">
        <v>0</v>
      </c>
      <c r="N1024" s="86">
        <v>0</v>
      </c>
      <c r="O1024" s="86">
        <v>0</v>
      </c>
      <c r="P1024" s="74">
        <v>0</v>
      </c>
      <c r="Q1024" s="88">
        <f>SUM(J1024:P1024)</f>
        <v>0</v>
      </c>
    </row>
    <row r="1025" spans="1:17" x14ac:dyDescent="0.35">
      <c r="A1025" s="92" t="s">
        <v>118</v>
      </c>
      <c r="B1025" s="92">
        <f t="shared" ref="B1025:I1025" si="378">B1024+B1023+B1022+B1021+B1020</f>
        <v>921</v>
      </c>
      <c r="C1025" s="92">
        <f t="shared" si="378"/>
        <v>1422</v>
      </c>
      <c r="D1025" s="92">
        <f t="shared" si="378"/>
        <v>1204</v>
      </c>
      <c r="E1025" s="92">
        <f t="shared" si="378"/>
        <v>1465</v>
      </c>
      <c r="F1025" s="92">
        <f t="shared" si="378"/>
        <v>1640</v>
      </c>
      <c r="G1025" s="92">
        <f t="shared" si="378"/>
        <v>1378</v>
      </c>
      <c r="H1025" s="92">
        <f t="shared" si="378"/>
        <v>1420</v>
      </c>
      <c r="I1025" s="92">
        <f t="shared" si="378"/>
        <v>9450</v>
      </c>
      <c r="J1025" s="92">
        <f t="shared" ref="J1025:Q1025" si="379">SUM(J1020:J1024)</f>
        <v>1481</v>
      </c>
      <c r="K1025" s="92">
        <f t="shared" si="379"/>
        <v>1375</v>
      </c>
      <c r="L1025" s="92">
        <f t="shared" si="379"/>
        <v>1282</v>
      </c>
      <c r="M1025" s="92">
        <f t="shared" si="379"/>
        <v>1317</v>
      </c>
      <c r="N1025" s="92">
        <f t="shared" si="379"/>
        <v>1182</v>
      </c>
      <c r="O1025" s="92">
        <f t="shared" si="379"/>
        <v>1134</v>
      </c>
      <c r="P1025" s="92">
        <f t="shared" si="379"/>
        <v>1423</v>
      </c>
      <c r="Q1025" s="92">
        <f t="shared" si="379"/>
        <v>9194</v>
      </c>
    </row>
    <row r="1026" spans="1:17" x14ac:dyDescent="0.35">
      <c r="A1026" s="21" t="s">
        <v>99</v>
      </c>
      <c r="B1026" s="28">
        <v>491</v>
      </c>
      <c r="C1026" s="28">
        <v>185</v>
      </c>
      <c r="D1026" s="23">
        <v>430</v>
      </c>
      <c r="E1026" s="28">
        <v>191</v>
      </c>
      <c r="F1026" s="28">
        <v>488</v>
      </c>
      <c r="G1026" s="74">
        <v>341</v>
      </c>
      <c r="H1026" s="74">
        <v>989</v>
      </c>
      <c r="I1026" s="28">
        <f t="shared" ref="I1026:I1031" si="380">H1026+G1026+F1026+E1026+D1026+C1026+B1026</f>
        <v>3115</v>
      </c>
      <c r="J1026" s="42">
        <v>799</v>
      </c>
      <c r="K1026" s="47">
        <v>249</v>
      </c>
      <c r="L1026" s="28">
        <v>250</v>
      </c>
      <c r="M1026" s="74">
        <v>182</v>
      </c>
      <c r="N1026" s="28">
        <v>203</v>
      </c>
      <c r="O1026" s="28">
        <v>194</v>
      </c>
      <c r="P1026" s="74">
        <v>976</v>
      </c>
      <c r="Q1026" s="28">
        <f>P1026+O1026+N1026+M1026+L1026+K1026+J1026</f>
        <v>2853</v>
      </c>
    </row>
    <row r="1027" spans="1:17" x14ac:dyDescent="0.35">
      <c r="A1027" s="21" t="s">
        <v>7</v>
      </c>
      <c r="B1027" s="51">
        <v>1793</v>
      </c>
      <c r="C1027" s="28">
        <v>954</v>
      </c>
      <c r="D1027" s="28">
        <v>1795</v>
      </c>
      <c r="E1027" s="28">
        <v>1109</v>
      </c>
      <c r="F1027" s="28">
        <v>280</v>
      </c>
      <c r="G1027" s="86">
        <v>985</v>
      </c>
      <c r="H1027" s="86">
        <v>1397</v>
      </c>
      <c r="I1027" s="28">
        <f t="shared" si="380"/>
        <v>8313</v>
      </c>
      <c r="J1027" s="50">
        <v>1138</v>
      </c>
      <c r="K1027" s="28">
        <v>924</v>
      </c>
      <c r="L1027" s="28">
        <v>1873</v>
      </c>
      <c r="M1027" s="86">
        <v>1721</v>
      </c>
      <c r="N1027" s="23">
        <v>1335</v>
      </c>
      <c r="O1027" s="28">
        <v>260</v>
      </c>
      <c r="P1027" s="86">
        <v>1258</v>
      </c>
      <c r="Q1027" s="28">
        <f>P1027+O1027+N1027+M1027+L1027+K1027+J1027</f>
        <v>8509</v>
      </c>
    </row>
    <row r="1028" spans="1:17" x14ac:dyDescent="0.35">
      <c r="A1028" s="21" t="s">
        <v>103</v>
      </c>
      <c r="B1028" s="51">
        <v>734</v>
      </c>
      <c r="C1028" s="51">
        <v>736</v>
      </c>
      <c r="D1028" s="51">
        <v>741</v>
      </c>
      <c r="E1028" s="51">
        <v>541</v>
      </c>
      <c r="F1028" s="52">
        <v>557</v>
      </c>
      <c r="G1028" s="87">
        <v>754</v>
      </c>
      <c r="H1028" s="87">
        <v>732</v>
      </c>
      <c r="I1028" s="51">
        <f t="shared" si="380"/>
        <v>4795</v>
      </c>
      <c r="J1028" s="28">
        <v>551</v>
      </c>
      <c r="K1028" s="28">
        <v>730</v>
      </c>
      <c r="L1028" s="86">
        <v>740</v>
      </c>
      <c r="M1028" s="37">
        <v>742</v>
      </c>
      <c r="N1028" s="40">
        <v>738</v>
      </c>
      <c r="O1028" s="86">
        <v>742</v>
      </c>
      <c r="P1028" s="74">
        <v>748</v>
      </c>
      <c r="Q1028" s="51">
        <f>P1028+O1028+N1028+M1028+L1028+K1028+J1028</f>
        <v>4991</v>
      </c>
    </row>
    <row r="1029" spans="1:17" x14ac:dyDescent="0.35">
      <c r="A1029" s="21" t="s">
        <v>1178</v>
      </c>
      <c r="B1029" s="51">
        <v>0</v>
      </c>
      <c r="C1029" s="51">
        <v>0</v>
      </c>
      <c r="D1029" s="51">
        <v>0</v>
      </c>
      <c r="E1029" s="51">
        <v>0</v>
      </c>
      <c r="F1029" s="52">
        <v>0</v>
      </c>
      <c r="G1029" s="87">
        <v>0</v>
      </c>
      <c r="H1029" s="87">
        <v>0</v>
      </c>
      <c r="I1029" s="51">
        <f t="shared" si="380"/>
        <v>0</v>
      </c>
      <c r="J1029" s="28">
        <v>0</v>
      </c>
      <c r="K1029" s="28">
        <v>0</v>
      </c>
      <c r="L1029" s="86">
        <v>0</v>
      </c>
      <c r="M1029" s="37">
        <v>0</v>
      </c>
      <c r="N1029" s="40">
        <v>0</v>
      </c>
      <c r="O1029" s="86">
        <v>0</v>
      </c>
      <c r="P1029" s="74">
        <v>0</v>
      </c>
      <c r="Q1029" s="28">
        <v>0</v>
      </c>
    </row>
    <row r="1030" spans="1:17" x14ac:dyDescent="0.35">
      <c r="A1030" s="21" t="s">
        <v>1177</v>
      </c>
      <c r="B1030" s="51">
        <v>0</v>
      </c>
      <c r="C1030" s="51">
        <v>0</v>
      </c>
      <c r="D1030" s="51">
        <v>0</v>
      </c>
      <c r="E1030" s="51">
        <v>0</v>
      </c>
      <c r="F1030" s="51">
        <v>0</v>
      </c>
      <c r="G1030" s="51">
        <v>0</v>
      </c>
      <c r="H1030" s="87">
        <v>0</v>
      </c>
      <c r="I1030" s="51">
        <f t="shared" si="380"/>
        <v>0</v>
      </c>
      <c r="J1030" s="28">
        <v>0</v>
      </c>
      <c r="K1030" s="28">
        <v>0</v>
      </c>
      <c r="L1030" s="86">
        <v>0</v>
      </c>
      <c r="M1030" s="37">
        <v>0</v>
      </c>
      <c r="N1030" s="40">
        <v>0</v>
      </c>
      <c r="O1030" s="86">
        <v>0</v>
      </c>
      <c r="P1030" s="74">
        <v>0</v>
      </c>
      <c r="Q1030" s="28">
        <f>SUM(J1030:P1030)</f>
        <v>0</v>
      </c>
    </row>
    <row r="1031" spans="1:17" x14ac:dyDescent="0.35">
      <c r="A1031" s="21" t="s">
        <v>123</v>
      </c>
      <c r="B1031" s="51">
        <v>1201</v>
      </c>
      <c r="C1031" s="87">
        <v>1154</v>
      </c>
      <c r="D1031" s="51">
        <v>1169</v>
      </c>
      <c r="E1031" s="51">
        <v>1118</v>
      </c>
      <c r="F1031" s="87">
        <v>1210</v>
      </c>
      <c r="G1031" s="87">
        <v>795</v>
      </c>
      <c r="H1031" s="87">
        <v>801</v>
      </c>
      <c r="I1031" s="51">
        <f t="shared" si="380"/>
        <v>7448</v>
      </c>
      <c r="J1031" s="86">
        <v>1197</v>
      </c>
      <c r="K1031" s="86">
        <v>1051</v>
      </c>
      <c r="L1031" s="86">
        <v>868</v>
      </c>
      <c r="M1031" s="86">
        <v>1035</v>
      </c>
      <c r="N1031" s="86">
        <v>1080</v>
      </c>
      <c r="O1031" s="86">
        <v>1082</v>
      </c>
      <c r="P1031" s="86">
        <v>1129</v>
      </c>
      <c r="Q1031" s="28">
        <f>P1031+O1031+N1031+M1031+L1031+K1031+J1031</f>
        <v>7442</v>
      </c>
    </row>
    <row r="1032" spans="1:17" x14ac:dyDescent="0.35">
      <c r="A1032" s="71" t="s">
        <v>117</v>
      </c>
      <c r="B1032" s="71">
        <f t="shared" ref="B1032:I1032" si="381">B1031+B1030+B1029+B1028+B1027+B1026</f>
        <v>4219</v>
      </c>
      <c r="C1032" s="71">
        <f t="shared" si="381"/>
        <v>3029</v>
      </c>
      <c r="D1032" s="71">
        <f t="shared" si="381"/>
        <v>4135</v>
      </c>
      <c r="E1032" s="71">
        <f t="shared" si="381"/>
        <v>2959</v>
      </c>
      <c r="F1032" s="71">
        <f t="shared" si="381"/>
        <v>2535</v>
      </c>
      <c r="G1032" s="71">
        <f t="shared" si="381"/>
        <v>2875</v>
      </c>
      <c r="H1032" s="71">
        <f t="shared" si="381"/>
        <v>3919</v>
      </c>
      <c r="I1032" s="71">
        <f t="shared" si="381"/>
        <v>23671</v>
      </c>
      <c r="J1032" s="69">
        <v>3685</v>
      </c>
      <c r="K1032" s="69">
        <f>K1031+K1030+K1029+K1028+K1027+K1026</f>
        <v>2954</v>
      </c>
      <c r="L1032" s="69">
        <f>L1031+L1030+L1029+L1028+L1027+L1026</f>
        <v>3731</v>
      </c>
      <c r="M1032" s="69">
        <f>M1031+M1030+M1029+M1028+M1027+M1026</f>
        <v>3680</v>
      </c>
      <c r="N1032" s="69">
        <f>N1031+N1030+N1029+N1028+N1027+N1026</f>
        <v>3356</v>
      </c>
      <c r="O1032" s="69">
        <f>O1031+O1030+O1029+O1028+O1027+O1026</f>
        <v>2278</v>
      </c>
      <c r="P1032" s="69">
        <f>SUM(P1026:P1031)</f>
        <v>4111</v>
      </c>
      <c r="Q1032" s="71">
        <f>SUM(Q1026:Q1031)</f>
        <v>23795</v>
      </c>
    </row>
    <row r="1033" spans="1:17" x14ac:dyDescent="0.35">
      <c r="A1033" s="21"/>
      <c r="B1033" s="67">
        <f t="shared" ref="B1033:Q1033" si="382">B1032+B1025+B1019</f>
        <v>7728</v>
      </c>
      <c r="C1033" s="67">
        <f t="shared" si="382"/>
        <v>7599</v>
      </c>
      <c r="D1033" s="67">
        <f t="shared" si="382"/>
        <v>7612</v>
      </c>
      <c r="E1033" s="21">
        <f t="shared" si="382"/>
        <v>6977</v>
      </c>
      <c r="F1033" s="67">
        <f t="shared" si="382"/>
        <v>6530</v>
      </c>
      <c r="G1033" s="67">
        <f t="shared" si="382"/>
        <v>6661</v>
      </c>
      <c r="H1033" s="67">
        <f t="shared" si="382"/>
        <v>7641</v>
      </c>
      <c r="I1033" s="67">
        <f t="shared" si="382"/>
        <v>50748</v>
      </c>
      <c r="J1033" s="21">
        <f t="shared" si="382"/>
        <v>6813</v>
      </c>
      <c r="K1033" s="21">
        <f t="shared" si="382"/>
        <v>6545</v>
      </c>
      <c r="L1033" s="67">
        <f t="shared" si="382"/>
        <v>7406</v>
      </c>
      <c r="M1033" s="21">
        <f t="shared" si="382"/>
        <v>8765</v>
      </c>
      <c r="N1033" s="67">
        <f t="shared" si="382"/>
        <v>9024</v>
      </c>
      <c r="O1033" s="21">
        <f t="shared" si="382"/>
        <v>6174</v>
      </c>
      <c r="P1033" s="21">
        <f t="shared" si="382"/>
        <v>8302</v>
      </c>
      <c r="Q1033" s="67">
        <f t="shared" si="382"/>
        <v>53029</v>
      </c>
    </row>
    <row r="1034" spans="1:17" x14ac:dyDescent="0.35">
      <c r="A1034" s="21"/>
      <c r="B1034" s="67">
        <f>production!B939</f>
        <v>8567</v>
      </c>
      <c r="C1034" s="67">
        <f>production!C939</f>
        <v>7958</v>
      </c>
      <c r="D1034" s="67">
        <f>production!D939</f>
        <v>8375</v>
      </c>
      <c r="E1034" s="67">
        <f>production!E939</f>
        <v>7377</v>
      </c>
      <c r="F1034" s="67">
        <f>production!F939</f>
        <v>6871</v>
      </c>
      <c r="G1034" s="67">
        <f>production!G939</f>
        <v>7579</v>
      </c>
      <c r="H1034" s="67">
        <f>production!H939</f>
        <v>8364</v>
      </c>
      <c r="I1034" s="67">
        <f>production!I939</f>
        <v>55091</v>
      </c>
      <c r="J1034" s="67">
        <f>production!J939</f>
        <v>6495</v>
      </c>
      <c r="K1034" s="67">
        <f>production!K939</f>
        <v>6732</v>
      </c>
      <c r="L1034" s="67">
        <f>production!L939</f>
        <v>8128</v>
      </c>
      <c r="M1034" s="67">
        <f>production!M939</f>
        <v>9396</v>
      </c>
      <c r="N1034" s="67">
        <f>production!N939</f>
        <v>9830</v>
      </c>
      <c r="O1034" s="67">
        <f>production!O939</f>
        <v>6300</v>
      </c>
      <c r="P1034" s="67">
        <f>production!P939</f>
        <v>8340</v>
      </c>
      <c r="Q1034" s="67">
        <f>production!Q939</f>
        <v>55598</v>
      </c>
    </row>
    <row r="1035" spans="1:17" x14ac:dyDescent="0.35">
      <c r="A1035" s="21"/>
      <c r="B1035" s="21">
        <f t="shared" ref="B1035:Q1035" si="383">B1034-B1033</f>
        <v>839</v>
      </c>
      <c r="C1035" s="67">
        <f t="shared" si="383"/>
        <v>359</v>
      </c>
      <c r="D1035" s="21">
        <f t="shared" si="383"/>
        <v>763</v>
      </c>
      <c r="E1035" s="21">
        <f t="shared" si="383"/>
        <v>400</v>
      </c>
      <c r="F1035" s="21">
        <f t="shared" si="383"/>
        <v>341</v>
      </c>
      <c r="G1035" s="21">
        <f t="shared" si="383"/>
        <v>918</v>
      </c>
      <c r="H1035" s="67">
        <f t="shared" si="383"/>
        <v>723</v>
      </c>
      <c r="I1035" s="67">
        <f t="shared" si="383"/>
        <v>4343</v>
      </c>
      <c r="J1035" s="21">
        <f t="shared" si="383"/>
        <v>-318</v>
      </c>
      <c r="K1035" s="67">
        <f t="shared" si="383"/>
        <v>187</v>
      </c>
      <c r="L1035" s="21">
        <f t="shared" si="383"/>
        <v>722</v>
      </c>
      <c r="M1035" s="21">
        <f t="shared" si="383"/>
        <v>631</v>
      </c>
      <c r="N1035" s="21">
        <f t="shared" si="383"/>
        <v>806</v>
      </c>
      <c r="O1035" s="21">
        <f t="shared" si="383"/>
        <v>126</v>
      </c>
      <c r="P1035" s="67">
        <f t="shared" si="383"/>
        <v>38</v>
      </c>
      <c r="Q1035" s="67">
        <f t="shared" si="383"/>
        <v>2569</v>
      </c>
    </row>
    <row r="1037" spans="1:17" ht="15.5" x14ac:dyDescent="0.35">
      <c r="A1037" s="64" t="s">
        <v>1</v>
      </c>
      <c r="B1037" s="64" t="s">
        <v>1221</v>
      </c>
      <c r="C1037" s="64" t="s">
        <v>1222</v>
      </c>
      <c r="D1037" s="64" t="s">
        <v>1223</v>
      </c>
      <c r="E1037" s="64" t="s">
        <v>1224</v>
      </c>
      <c r="F1037" s="64" t="s">
        <v>1225</v>
      </c>
      <c r="G1037" s="64" t="s">
        <v>1226</v>
      </c>
      <c r="H1037" s="64" t="s">
        <v>1227</v>
      </c>
      <c r="I1037" s="65" t="s">
        <v>1266</v>
      </c>
      <c r="J1037" s="64" t="s">
        <v>1228</v>
      </c>
      <c r="K1037" s="64" t="s">
        <v>1229</v>
      </c>
      <c r="L1037" s="64" t="s">
        <v>1230</v>
      </c>
      <c r="M1037" s="64" t="s">
        <v>1231</v>
      </c>
      <c r="N1037" s="64" t="s">
        <v>1232</v>
      </c>
      <c r="O1037" s="64" t="s">
        <v>2126</v>
      </c>
      <c r="P1037" s="64" t="s">
        <v>2127</v>
      </c>
      <c r="Q1037" s="65" t="s">
        <v>2128</v>
      </c>
    </row>
    <row r="1038" spans="1:17" x14ac:dyDescent="0.35">
      <c r="A1038" s="21" t="s">
        <v>2</v>
      </c>
      <c r="B1038" s="28">
        <v>252</v>
      </c>
      <c r="C1038" s="28">
        <v>282</v>
      </c>
      <c r="D1038" s="23">
        <v>204</v>
      </c>
      <c r="E1038" s="28">
        <v>227</v>
      </c>
      <c r="F1038" s="28">
        <v>298</v>
      </c>
      <c r="G1038" s="28">
        <v>183</v>
      </c>
      <c r="H1038" s="28">
        <v>228</v>
      </c>
      <c r="I1038" s="28">
        <f>H1038+G1038+F1038+E1038+D1038+C1038+B1038</f>
        <v>1674</v>
      </c>
      <c r="J1038" s="37">
        <v>225</v>
      </c>
      <c r="K1038" s="28">
        <v>236</v>
      </c>
      <c r="L1038" s="28">
        <v>237</v>
      </c>
      <c r="M1038" s="74">
        <v>171</v>
      </c>
      <c r="N1038" s="74">
        <v>188</v>
      </c>
      <c r="O1038" s="28">
        <v>245</v>
      </c>
      <c r="P1038" s="74">
        <v>202</v>
      </c>
      <c r="Q1038" s="88">
        <f>P1038+O1038++N1038+M1038+L1038+K1038+J1038</f>
        <v>1504</v>
      </c>
    </row>
    <row r="1039" spans="1:17" x14ac:dyDescent="0.35">
      <c r="A1039" s="21" t="s">
        <v>121</v>
      </c>
      <c r="B1039" s="28">
        <v>0</v>
      </c>
      <c r="C1039" s="28">
        <v>0</v>
      </c>
      <c r="D1039" s="28">
        <v>0</v>
      </c>
      <c r="E1039" s="28">
        <v>0</v>
      </c>
      <c r="F1039" s="28">
        <v>0</v>
      </c>
      <c r="G1039" s="74">
        <v>0</v>
      </c>
      <c r="H1039" s="74">
        <v>0</v>
      </c>
      <c r="I1039" s="88">
        <f>H1039+G1039+F1039+E1039+D1039+C1039+B1039</f>
        <v>0</v>
      </c>
      <c r="J1039" s="74">
        <v>0</v>
      </c>
      <c r="K1039" s="28">
        <v>0</v>
      </c>
      <c r="L1039" s="28">
        <v>0</v>
      </c>
      <c r="M1039" s="28">
        <v>0</v>
      </c>
      <c r="N1039" s="28">
        <v>0</v>
      </c>
      <c r="O1039" s="28">
        <v>0</v>
      </c>
      <c r="P1039" s="28">
        <v>0</v>
      </c>
      <c r="Q1039" s="88">
        <f>P1039+O1039+N1039+M1039+L1039+K1039+J1039</f>
        <v>0</v>
      </c>
    </row>
    <row r="1040" spans="1:17" x14ac:dyDescent="0.35">
      <c r="A1040" s="21" t="s">
        <v>100</v>
      </c>
      <c r="B1040" s="28">
        <v>220</v>
      </c>
      <c r="C1040" s="28">
        <v>242</v>
      </c>
      <c r="D1040" s="23">
        <v>160</v>
      </c>
      <c r="E1040" s="28">
        <v>225</v>
      </c>
      <c r="F1040" s="28">
        <v>300</v>
      </c>
      <c r="G1040" s="28">
        <v>240</v>
      </c>
      <c r="H1040" s="28">
        <v>350</v>
      </c>
      <c r="I1040" s="88">
        <f>H1040+G1040+F1040+E1040+D1040+C1040+B1040</f>
        <v>1737</v>
      </c>
      <c r="J1040" s="23">
        <v>155</v>
      </c>
      <c r="K1040" s="37">
        <v>245</v>
      </c>
      <c r="L1040" s="51">
        <v>230</v>
      </c>
      <c r="M1040" s="28">
        <v>280</v>
      </c>
      <c r="N1040" s="28">
        <v>160</v>
      </c>
      <c r="O1040" s="28">
        <v>210</v>
      </c>
      <c r="P1040" s="51">
        <v>210</v>
      </c>
      <c r="Q1040" s="93">
        <f>P1040+O1040+N1040+M1040+L1040+K1040+J1040</f>
        <v>1490</v>
      </c>
    </row>
    <row r="1041" spans="1:17" x14ac:dyDescent="0.35">
      <c r="A1041" s="21" t="s">
        <v>115</v>
      </c>
      <c r="B1041" s="28">
        <v>0</v>
      </c>
      <c r="C1041" s="28">
        <v>0</v>
      </c>
      <c r="D1041" s="28">
        <v>0</v>
      </c>
      <c r="E1041" s="28">
        <v>0</v>
      </c>
      <c r="F1041" s="28">
        <v>0</v>
      </c>
      <c r="G1041" s="28">
        <v>0</v>
      </c>
      <c r="H1041" s="28">
        <v>20</v>
      </c>
      <c r="I1041" s="88">
        <f>H1041+G1041+F1041+E1041+D1041+C1041+B1041</f>
        <v>20</v>
      </c>
      <c r="J1041" s="28">
        <v>0</v>
      </c>
      <c r="K1041" s="28">
        <v>0</v>
      </c>
      <c r="L1041" s="28">
        <v>0</v>
      </c>
      <c r="M1041" s="28">
        <v>0</v>
      </c>
      <c r="N1041" s="28">
        <v>0</v>
      </c>
      <c r="O1041" s="28">
        <v>0</v>
      </c>
      <c r="P1041" s="28">
        <v>15</v>
      </c>
      <c r="Q1041" s="88">
        <f>P1041+O1041+N1041+M1041+L1041+K1041+J1041</f>
        <v>15</v>
      </c>
    </row>
    <row r="1042" spans="1:17" x14ac:dyDescent="0.35">
      <c r="A1042" s="21" t="s">
        <v>125</v>
      </c>
      <c r="B1042" s="28">
        <v>3711</v>
      </c>
      <c r="C1042" s="28">
        <v>3882</v>
      </c>
      <c r="D1042" s="23">
        <v>2901</v>
      </c>
      <c r="E1042" s="28">
        <v>2594</v>
      </c>
      <c r="F1042" s="28">
        <v>2619</v>
      </c>
      <c r="G1042" s="28">
        <v>3685</v>
      </c>
      <c r="H1042" s="28">
        <v>2363</v>
      </c>
      <c r="I1042" s="88">
        <f>H1042+G1042+F1042+E1042+D1042+C1042+B1042</f>
        <v>21755</v>
      </c>
      <c r="J1042" s="28">
        <v>2204</v>
      </c>
      <c r="K1042" s="28">
        <v>1931</v>
      </c>
      <c r="L1042" s="28">
        <v>2646</v>
      </c>
      <c r="M1042" s="28">
        <v>2765</v>
      </c>
      <c r="N1042" s="28">
        <v>2568</v>
      </c>
      <c r="O1042" s="28">
        <v>2106</v>
      </c>
      <c r="P1042" s="28">
        <v>3120</v>
      </c>
      <c r="Q1042" s="28">
        <f>P1042+O1042+N1042+M1042+L1042+K1042+J1042</f>
        <v>17340</v>
      </c>
    </row>
    <row r="1043" spans="1:17" x14ac:dyDescent="0.35">
      <c r="A1043" s="58" t="s">
        <v>119</v>
      </c>
      <c r="B1043" s="58">
        <f t="shared" ref="B1043:P1043" si="384">B1042+B1041+B1040+B1039+B1038</f>
        <v>4183</v>
      </c>
      <c r="C1043" s="58">
        <f t="shared" si="384"/>
        <v>4406</v>
      </c>
      <c r="D1043" s="58">
        <f t="shared" si="384"/>
        <v>3265</v>
      </c>
      <c r="E1043" s="58">
        <f t="shared" si="384"/>
        <v>3046</v>
      </c>
      <c r="F1043" s="58">
        <f t="shared" si="384"/>
        <v>3217</v>
      </c>
      <c r="G1043" s="58">
        <f t="shared" si="384"/>
        <v>4108</v>
      </c>
      <c r="H1043" s="58">
        <f t="shared" si="384"/>
        <v>2961</v>
      </c>
      <c r="I1043" s="58">
        <f t="shared" si="384"/>
        <v>25186</v>
      </c>
      <c r="J1043" s="58">
        <f t="shared" si="384"/>
        <v>2584</v>
      </c>
      <c r="K1043" s="58">
        <f t="shared" si="384"/>
        <v>2412</v>
      </c>
      <c r="L1043" s="66">
        <f t="shared" si="384"/>
        <v>3113</v>
      </c>
      <c r="M1043" s="58">
        <f t="shared" si="384"/>
        <v>3216</v>
      </c>
      <c r="N1043" s="58">
        <f t="shared" si="384"/>
        <v>2916</v>
      </c>
      <c r="O1043" s="58">
        <f t="shared" si="384"/>
        <v>2561</v>
      </c>
      <c r="P1043" s="66">
        <f t="shared" si="384"/>
        <v>3547</v>
      </c>
      <c r="Q1043" s="66">
        <f>SUM(Q1038:Q1042)</f>
        <v>20349</v>
      </c>
    </row>
    <row r="1044" spans="1:17" x14ac:dyDescent="0.35">
      <c r="A1044" s="21" t="s">
        <v>122</v>
      </c>
      <c r="B1044" s="84">
        <v>1161</v>
      </c>
      <c r="C1044" s="84">
        <v>1497</v>
      </c>
      <c r="D1044" s="28">
        <v>1379</v>
      </c>
      <c r="E1044" s="84">
        <v>1425</v>
      </c>
      <c r="F1044" s="84">
        <v>1338</v>
      </c>
      <c r="G1044" s="28">
        <v>1108</v>
      </c>
      <c r="H1044" s="28">
        <v>1369</v>
      </c>
      <c r="I1044" s="88">
        <f>H1044+G1044+F1044+E1044+D1044+C1044+B1044</f>
        <v>9277</v>
      </c>
      <c r="J1044" s="61">
        <v>977</v>
      </c>
      <c r="K1044" s="61">
        <v>1027</v>
      </c>
      <c r="L1044" s="84">
        <v>1693</v>
      </c>
      <c r="M1044" s="28">
        <v>1415</v>
      </c>
      <c r="N1044" s="84">
        <v>1355</v>
      </c>
      <c r="O1044" s="84">
        <v>1528</v>
      </c>
      <c r="P1044" s="28">
        <v>1196</v>
      </c>
      <c r="Q1044" s="88">
        <f>P1044+O1044+N1044+M1044+L1044+K1044+J1044</f>
        <v>9191</v>
      </c>
    </row>
    <row r="1045" spans="1:17" x14ac:dyDescent="0.35">
      <c r="A1045" s="21" t="s">
        <v>112</v>
      </c>
      <c r="B1045" s="74">
        <v>0</v>
      </c>
      <c r="C1045" s="74">
        <v>0</v>
      </c>
      <c r="D1045" s="74">
        <v>0</v>
      </c>
      <c r="E1045" s="74">
        <v>0</v>
      </c>
      <c r="F1045" s="74">
        <v>0</v>
      </c>
      <c r="G1045" s="74">
        <v>0</v>
      </c>
      <c r="H1045" s="74">
        <v>0</v>
      </c>
      <c r="I1045" s="88">
        <f>H1045+G1045+F1045+E1045+D1045+C1045+B1045</f>
        <v>0</v>
      </c>
      <c r="J1045" s="74">
        <v>0</v>
      </c>
      <c r="K1045" s="74">
        <v>0</v>
      </c>
      <c r="L1045" s="86">
        <v>0</v>
      </c>
      <c r="M1045" s="74">
        <v>0</v>
      </c>
      <c r="N1045" s="74">
        <v>0</v>
      </c>
      <c r="O1045" s="86">
        <v>0</v>
      </c>
      <c r="P1045" s="74">
        <v>0</v>
      </c>
      <c r="Q1045" s="88">
        <f>SUM(J1045:P1045)</f>
        <v>0</v>
      </c>
    </row>
    <row r="1046" spans="1:17" x14ac:dyDescent="0.35">
      <c r="A1046" s="21" t="s">
        <v>116</v>
      </c>
      <c r="B1046" s="74">
        <v>0</v>
      </c>
      <c r="C1046" s="74">
        <v>0</v>
      </c>
      <c r="D1046" s="74">
        <v>0</v>
      </c>
      <c r="E1046" s="74">
        <v>0</v>
      </c>
      <c r="F1046" s="74">
        <v>0</v>
      </c>
      <c r="G1046" s="74">
        <v>0</v>
      </c>
      <c r="H1046" s="74">
        <v>65</v>
      </c>
      <c r="I1046" s="88">
        <f>H1046+G1046+F1046+E1046+D1046+C1046+B1046</f>
        <v>65</v>
      </c>
      <c r="J1046" s="86">
        <v>0</v>
      </c>
      <c r="K1046" s="86">
        <v>0</v>
      </c>
      <c r="L1046" s="86">
        <v>0</v>
      </c>
      <c r="M1046" s="86">
        <v>0</v>
      </c>
      <c r="N1046" s="86">
        <v>0</v>
      </c>
      <c r="O1046" s="86">
        <v>0</v>
      </c>
      <c r="P1046" s="86">
        <v>0</v>
      </c>
      <c r="Q1046" s="88">
        <f>SUM(J1046:P1046)</f>
        <v>0</v>
      </c>
    </row>
    <row r="1047" spans="1:17" x14ac:dyDescent="0.35">
      <c r="A1047" s="21" t="s">
        <v>124</v>
      </c>
      <c r="B1047" s="74">
        <v>0</v>
      </c>
      <c r="C1047" s="74">
        <v>0</v>
      </c>
      <c r="D1047" s="74">
        <v>0</v>
      </c>
      <c r="E1047" s="74">
        <v>0</v>
      </c>
      <c r="F1047" s="74">
        <v>0</v>
      </c>
      <c r="G1047" s="74">
        <v>0</v>
      </c>
      <c r="H1047" s="74">
        <v>114</v>
      </c>
      <c r="I1047" s="88">
        <f>H1047+G1047+F1047+E1047+D1047+C1047+B1047</f>
        <v>114</v>
      </c>
      <c r="J1047" s="86">
        <v>0</v>
      </c>
      <c r="K1047" s="86">
        <v>0</v>
      </c>
      <c r="L1047" s="86">
        <v>0</v>
      </c>
      <c r="M1047" s="86">
        <v>0</v>
      </c>
      <c r="N1047" s="86">
        <v>0</v>
      </c>
      <c r="O1047" s="86">
        <v>0</v>
      </c>
      <c r="P1047" s="86">
        <v>0</v>
      </c>
      <c r="Q1047" s="88">
        <f>SUM(J1047:P1047)</f>
        <v>0</v>
      </c>
    </row>
    <row r="1048" spans="1:17" x14ac:dyDescent="0.35">
      <c r="A1048" s="21" t="s">
        <v>1175</v>
      </c>
      <c r="B1048" s="74">
        <v>0</v>
      </c>
      <c r="C1048" s="74">
        <v>0</v>
      </c>
      <c r="D1048" s="74">
        <v>0</v>
      </c>
      <c r="E1048" s="74">
        <v>0</v>
      </c>
      <c r="F1048" s="74">
        <v>0</v>
      </c>
      <c r="G1048" s="74">
        <v>0</v>
      </c>
      <c r="H1048" s="74">
        <v>0</v>
      </c>
      <c r="I1048" s="88">
        <f>H1048+G1048+F1048+E1048+D1048+C1048+B1048</f>
        <v>0</v>
      </c>
      <c r="J1048" s="86">
        <v>0</v>
      </c>
      <c r="K1048" s="86">
        <v>0</v>
      </c>
      <c r="L1048" s="86">
        <v>0</v>
      </c>
      <c r="M1048" s="86">
        <v>0</v>
      </c>
      <c r="N1048" s="86">
        <v>0</v>
      </c>
      <c r="O1048" s="86">
        <v>0</v>
      </c>
      <c r="P1048" s="74">
        <v>0</v>
      </c>
      <c r="Q1048" s="88">
        <f>SUM(J1048:P1048)</f>
        <v>0</v>
      </c>
    </row>
    <row r="1049" spans="1:17" x14ac:dyDescent="0.35">
      <c r="A1049" s="92" t="s">
        <v>118</v>
      </c>
      <c r="B1049" s="92">
        <v>1161</v>
      </c>
      <c r="C1049" s="92">
        <f t="shared" ref="C1049:I1049" si="385">C1048+C1047+C1046+C1045+C1044</f>
        <v>1497</v>
      </c>
      <c r="D1049" s="92">
        <f t="shared" si="385"/>
        <v>1379</v>
      </c>
      <c r="E1049" s="92">
        <f t="shared" si="385"/>
        <v>1425</v>
      </c>
      <c r="F1049" s="92">
        <f t="shared" si="385"/>
        <v>1338</v>
      </c>
      <c r="G1049" s="92">
        <f t="shared" si="385"/>
        <v>1108</v>
      </c>
      <c r="H1049" s="92">
        <f t="shared" si="385"/>
        <v>1548</v>
      </c>
      <c r="I1049" s="92">
        <f t="shared" si="385"/>
        <v>9456</v>
      </c>
      <c r="J1049" s="92">
        <f t="shared" ref="J1049:Q1049" si="386">SUM(J1044:J1048)</f>
        <v>977</v>
      </c>
      <c r="K1049" s="92">
        <f t="shared" si="386"/>
        <v>1027</v>
      </c>
      <c r="L1049" s="92">
        <f t="shared" si="386"/>
        <v>1693</v>
      </c>
      <c r="M1049" s="92">
        <f t="shared" si="386"/>
        <v>1415</v>
      </c>
      <c r="N1049" s="92">
        <f t="shared" si="386"/>
        <v>1355</v>
      </c>
      <c r="O1049" s="92">
        <f t="shared" si="386"/>
        <v>1528</v>
      </c>
      <c r="P1049" s="92">
        <f t="shared" si="386"/>
        <v>1196</v>
      </c>
      <c r="Q1049" s="92">
        <f t="shared" si="386"/>
        <v>9191</v>
      </c>
    </row>
    <row r="1050" spans="1:17" x14ac:dyDescent="0.35">
      <c r="A1050" s="21" t="s">
        <v>99</v>
      </c>
      <c r="B1050" s="28">
        <v>110</v>
      </c>
      <c r="C1050" s="28">
        <v>377</v>
      </c>
      <c r="D1050" s="23">
        <v>256</v>
      </c>
      <c r="E1050" s="28">
        <v>651</v>
      </c>
      <c r="F1050" s="28">
        <v>240</v>
      </c>
      <c r="G1050" s="74">
        <v>482</v>
      </c>
      <c r="H1050" s="74">
        <v>769</v>
      </c>
      <c r="I1050" s="28">
        <f t="shared" ref="I1050:I1055" si="387">H1050+G1050+F1050+E1050+D1050+C1050+B1050</f>
        <v>2885</v>
      </c>
      <c r="J1050" s="42">
        <v>178</v>
      </c>
      <c r="K1050" s="47">
        <v>988</v>
      </c>
      <c r="L1050" s="28">
        <v>249</v>
      </c>
      <c r="M1050" s="74">
        <v>200</v>
      </c>
      <c r="N1050" s="28">
        <v>165</v>
      </c>
      <c r="O1050" s="28">
        <v>220</v>
      </c>
      <c r="P1050" s="74">
        <v>195</v>
      </c>
      <c r="Q1050" s="28">
        <f>P1050+O1050+N1050+M1050+L1050+K1050+J1050</f>
        <v>2195</v>
      </c>
    </row>
    <row r="1051" spans="1:17" x14ac:dyDescent="0.35">
      <c r="A1051" s="21" t="s">
        <v>7</v>
      </c>
      <c r="B1051" s="51">
        <v>1711</v>
      </c>
      <c r="C1051" s="28">
        <v>1828</v>
      </c>
      <c r="D1051" s="28">
        <v>1228</v>
      </c>
      <c r="E1051" s="28">
        <v>1258</v>
      </c>
      <c r="F1051" s="28">
        <v>1095</v>
      </c>
      <c r="G1051" s="86">
        <v>1468</v>
      </c>
      <c r="H1051" s="86">
        <v>930</v>
      </c>
      <c r="I1051" s="28">
        <f t="shared" si="387"/>
        <v>9518</v>
      </c>
      <c r="J1051" s="50">
        <v>1194</v>
      </c>
      <c r="K1051" s="28">
        <v>1843</v>
      </c>
      <c r="L1051" s="28">
        <v>1755</v>
      </c>
      <c r="M1051" s="86">
        <v>1355</v>
      </c>
      <c r="N1051" s="23">
        <v>1387</v>
      </c>
      <c r="O1051" s="28">
        <v>1527</v>
      </c>
      <c r="P1051" s="86">
        <v>1302</v>
      </c>
      <c r="Q1051" s="28">
        <f>P1051+O1051+N1051+M1051+L1051+K1051+J1051</f>
        <v>10363</v>
      </c>
    </row>
    <row r="1052" spans="1:17" x14ac:dyDescent="0.35">
      <c r="A1052" s="21" t="s">
        <v>103</v>
      </c>
      <c r="B1052" s="51">
        <v>773</v>
      </c>
      <c r="C1052" s="51">
        <v>537</v>
      </c>
      <c r="D1052" s="51">
        <v>754</v>
      </c>
      <c r="E1052" s="51">
        <v>736</v>
      </c>
      <c r="F1052" s="52">
        <v>719</v>
      </c>
      <c r="G1052" s="87">
        <v>741</v>
      </c>
      <c r="H1052" s="87">
        <v>736</v>
      </c>
      <c r="I1052" s="51">
        <f t="shared" si="387"/>
        <v>4996</v>
      </c>
      <c r="J1052" s="28">
        <v>737</v>
      </c>
      <c r="K1052" s="28">
        <v>729</v>
      </c>
      <c r="L1052" s="86">
        <v>751</v>
      </c>
      <c r="M1052" s="37">
        <v>735</v>
      </c>
      <c r="N1052" s="40">
        <v>636</v>
      </c>
      <c r="O1052" s="86">
        <v>739</v>
      </c>
      <c r="P1052" s="74">
        <v>739</v>
      </c>
      <c r="Q1052" s="51">
        <f>P1052+O1052+N1052+M1052+L1052+K1052+J1052</f>
        <v>5066</v>
      </c>
    </row>
    <row r="1053" spans="1:17" x14ac:dyDescent="0.35">
      <c r="A1053" s="21" t="s">
        <v>1178</v>
      </c>
      <c r="B1053" s="51">
        <v>0</v>
      </c>
      <c r="C1053" s="51">
        <v>0</v>
      </c>
      <c r="D1053" s="51">
        <v>0</v>
      </c>
      <c r="E1053" s="51">
        <v>0</v>
      </c>
      <c r="F1053" s="52">
        <v>0</v>
      </c>
      <c r="G1053" s="87">
        <v>0</v>
      </c>
      <c r="H1053" s="87">
        <v>0</v>
      </c>
      <c r="I1053" s="51">
        <f t="shared" si="387"/>
        <v>0</v>
      </c>
      <c r="J1053" s="28">
        <v>0</v>
      </c>
      <c r="K1053" s="28">
        <v>0</v>
      </c>
      <c r="L1053" s="86">
        <v>0</v>
      </c>
      <c r="M1053" s="37">
        <v>0</v>
      </c>
      <c r="N1053" s="40">
        <v>0</v>
      </c>
      <c r="O1053" s="86">
        <v>0</v>
      </c>
      <c r="P1053" s="74">
        <v>0</v>
      </c>
      <c r="Q1053" s="28">
        <v>0</v>
      </c>
    </row>
    <row r="1054" spans="1:17" x14ac:dyDescent="0.35">
      <c r="A1054" s="21" t="s">
        <v>1177</v>
      </c>
      <c r="B1054" s="51">
        <v>0</v>
      </c>
      <c r="C1054" s="51">
        <v>0</v>
      </c>
      <c r="D1054" s="51">
        <v>0</v>
      </c>
      <c r="E1054" s="51">
        <v>0</v>
      </c>
      <c r="F1054" s="51">
        <v>0</v>
      </c>
      <c r="G1054" s="51">
        <v>0</v>
      </c>
      <c r="H1054" s="87">
        <v>0</v>
      </c>
      <c r="I1054" s="51">
        <f t="shared" si="387"/>
        <v>0</v>
      </c>
      <c r="J1054" s="28">
        <v>0</v>
      </c>
      <c r="K1054" s="28">
        <v>0</v>
      </c>
      <c r="L1054" s="86">
        <v>0</v>
      </c>
      <c r="M1054" s="37">
        <v>0</v>
      </c>
      <c r="N1054" s="40">
        <v>0</v>
      </c>
      <c r="O1054" s="86">
        <v>0</v>
      </c>
      <c r="P1054" s="74">
        <v>0</v>
      </c>
      <c r="Q1054" s="28">
        <f>SUM(J1054:P1054)</f>
        <v>0</v>
      </c>
    </row>
    <row r="1055" spans="1:17" x14ac:dyDescent="0.35">
      <c r="A1055" s="21" t="s">
        <v>123</v>
      </c>
      <c r="B1055" s="51">
        <v>1326</v>
      </c>
      <c r="C1055" s="87">
        <v>1366</v>
      </c>
      <c r="D1055" s="51">
        <v>1295</v>
      </c>
      <c r="E1055" s="51">
        <v>1164</v>
      </c>
      <c r="F1055" s="87">
        <v>1222</v>
      </c>
      <c r="G1055" s="87">
        <v>1256</v>
      </c>
      <c r="H1055" s="87">
        <v>1166</v>
      </c>
      <c r="I1055" s="51">
        <f t="shared" si="387"/>
        <v>8795</v>
      </c>
      <c r="J1055" s="86">
        <v>1164</v>
      </c>
      <c r="K1055" s="86">
        <v>1217</v>
      </c>
      <c r="L1055" s="86">
        <v>1020</v>
      </c>
      <c r="M1055" s="86">
        <v>1125</v>
      </c>
      <c r="N1055" s="86">
        <v>1005</v>
      </c>
      <c r="O1055" s="86">
        <v>1022</v>
      </c>
      <c r="P1055" s="86">
        <v>1135</v>
      </c>
      <c r="Q1055" s="28">
        <f>P1055+O1055+N1055+M1055+L1055+K1055+J1055</f>
        <v>7688</v>
      </c>
    </row>
    <row r="1056" spans="1:17" x14ac:dyDescent="0.35">
      <c r="A1056" s="71" t="s">
        <v>117</v>
      </c>
      <c r="B1056" s="71">
        <f t="shared" ref="B1056:K1056" si="388">B1055+B1054+B1053+B1052+B1051+B1050</f>
        <v>3920</v>
      </c>
      <c r="C1056" s="71">
        <f t="shared" si="388"/>
        <v>4108</v>
      </c>
      <c r="D1056" s="71">
        <f t="shared" si="388"/>
        <v>3533</v>
      </c>
      <c r="E1056" s="71">
        <f t="shared" si="388"/>
        <v>3809</v>
      </c>
      <c r="F1056" s="71">
        <f t="shared" si="388"/>
        <v>3276</v>
      </c>
      <c r="G1056" s="71">
        <f t="shared" si="388"/>
        <v>3947</v>
      </c>
      <c r="H1056" s="71">
        <f t="shared" si="388"/>
        <v>3601</v>
      </c>
      <c r="I1056" s="71">
        <f t="shared" si="388"/>
        <v>26194</v>
      </c>
      <c r="J1056" s="69">
        <f t="shared" si="388"/>
        <v>3273</v>
      </c>
      <c r="K1056" s="69">
        <f t="shared" si="388"/>
        <v>4777</v>
      </c>
      <c r="L1056" s="69">
        <v>171</v>
      </c>
      <c r="M1056" s="69">
        <f>M1055+M1054+M1053+M1052+M1051+M1050</f>
        <v>3415</v>
      </c>
      <c r="N1056" s="69">
        <f>N1055+N1054+N1053+N1052+N1051+N1050</f>
        <v>3193</v>
      </c>
      <c r="O1056" s="69">
        <f>O1055+O1054+O1053+O1052+O1051+O1050</f>
        <v>3508</v>
      </c>
      <c r="P1056" s="69">
        <f>SUM(P1050:P1055)</f>
        <v>3371</v>
      </c>
      <c r="Q1056" s="71">
        <f>SUM(Q1050:Q1055)</f>
        <v>25312</v>
      </c>
    </row>
    <row r="1057" spans="1:17" x14ac:dyDescent="0.35">
      <c r="A1057" s="21"/>
      <c r="B1057" s="67">
        <f t="shared" ref="B1057:Q1057" si="389">B1056+B1049+B1043</f>
        <v>9264</v>
      </c>
      <c r="C1057" s="67">
        <f t="shared" si="389"/>
        <v>10011</v>
      </c>
      <c r="D1057" s="67">
        <f t="shared" si="389"/>
        <v>8177</v>
      </c>
      <c r="E1057" s="21">
        <f t="shared" si="389"/>
        <v>8280</v>
      </c>
      <c r="F1057" s="67">
        <f t="shared" si="389"/>
        <v>7831</v>
      </c>
      <c r="G1057" s="67">
        <f t="shared" si="389"/>
        <v>9163</v>
      </c>
      <c r="H1057" s="67">
        <f t="shared" si="389"/>
        <v>8110</v>
      </c>
      <c r="I1057" s="67">
        <f t="shared" si="389"/>
        <v>60836</v>
      </c>
      <c r="J1057" s="21">
        <f t="shared" si="389"/>
        <v>6834</v>
      </c>
      <c r="K1057" s="21">
        <f t="shared" si="389"/>
        <v>8216</v>
      </c>
      <c r="L1057" s="67">
        <f t="shared" si="389"/>
        <v>4977</v>
      </c>
      <c r="M1057" s="21">
        <f t="shared" si="389"/>
        <v>8046</v>
      </c>
      <c r="N1057" s="67">
        <f t="shared" si="389"/>
        <v>7464</v>
      </c>
      <c r="O1057" s="21">
        <f t="shared" si="389"/>
        <v>7597</v>
      </c>
      <c r="P1057" s="21">
        <f t="shared" si="389"/>
        <v>8114</v>
      </c>
      <c r="Q1057" s="67">
        <f t="shared" si="389"/>
        <v>54852</v>
      </c>
    </row>
    <row r="1058" spans="1:17" x14ac:dyDescent="0.35">
      <c r="A1058" s="21"/>
      <c r="B1058" s="67">
        <f>production!B961</f>
        <v>9728</v>
      </c>
      <c r="C1058" s="67">
        <f>production!C961</f>
        <v>10207</v>
      </c>
      <c r="D1058" s="67">
        <f>production!D961</f>
        <v>8379</v>
      </c>
      <c r="E1058" s="67">
        <f>production!E961</f>
        <v>8407</v>
      </c>
      <c r="F1058" s="67">
        <f>production!F961</f>
        <v>8178</v>
      </c>
      <c r="G1058" s="67">
        <f>production!G961</f>
        <v>9643</v>
      </c>
      <c r="H1058" s="67">
        <f>production!H961</f>
        <v>8191</v>
      </c>
      <c r="I1058" s="67">
        <f>production!I961</f>
        <v>62733</v>
      </c>
      <c r="J1058" s="67">
        <f>production!J961</f>
        <v>6940</v>
      </c>
      <c r="K1058" s="67">
        <f>production!K961</f>
        <v>8409</v>
      </c>
      <c r="L1058" s="67">
        <f>production!L961</f>
        <v>8805</v>
      </c>
      <c r="M1058" s="67">
        <f>production!M961</f>
        <v>8165</v>
      </c>
      <c r="N1058" s="67">
        <f>production!N961</f>
        <v>7706</v>
      </c>
      <c r="O1058" s="67">
        <f>production!O961</f>
        <v>7640</v>
      </c>
      <c r="P1058" s="67">
        <f>production!P961</f>
        <v>8314</v>
      </c>
      <c r="Q1058" s="67">
        <f>production!Q961</f>
        <v>56458</v>
      </c>
    </row>
    <row r="1059" spans="1:17" x14ac:dyDescent="0.35">
      <c r="A1059" s="21"/>
      <c r="B1059" s="21">
        <f t="shared" ref="B1059:Q1059" si="390">B1058-B1057</f>
        <v>464</v>
      </c>
      <c r="C1059" s="67">
        <f t="shared" si="390"/>
        <v>196</v>
      </c>
      <c r="D1059" s="21">
        <f t="shared" si="390"/>
        <v>202</v>
      </c>
      <c r="E1059" s="21">
        <f t="shared" si="390"/>
        <v>127</v>
      </c>
      <c r="F1059" s="21">
        <f t="shared" si="390"/>
        <v>347</v>
      </c>
      <c r="G1059" s="21">
        <f t="shared" si="390"/>
        <v>480</v>
      </c>
      <c r="H1059" s="67">
        <f t="shared" si="390"/>
        <v>81</v>
      </c>
      <c r="I1059" s="67">
        <f t="shared" si="390"/>
        <v>1897</v>
      </c>
      <c r="J1059" s="21">
        <f t="shared" si="390"/>
        <v>106</v>
      </c>
      <c r="K1059" s="67">
        <f t="shared" si="390"/>
        <v>193</v>
      </c>
      <c r="L1059" s="21">
        <f t="shared" si="390"/>
        <v>3828</v>
      </c>
      <c r="M1059" s="21">
        <f t="shared" si="390"/>
        <v>119</v>
      </c>
      <c r="N1059" s="21">
        <f t="shared" si="390"/>
        <v>242</v>
      </c>
      <c r="O1059" s="21">
        <f t="shared" si="390"/>
        <v>43</v>
      </c>
      <c r="P1059" s="67">
        <f t="shared" si="390"/>
        <v>200</v>
      </c>
      <c r="Q1059" s="67">
        <f t="shared" si="390"/>
        <v>1606</v>
      </c>
    </row>
    <row r="1061" spans="1:17" ht="15.5" x14ac:dyDescent="0.35">
      <c r="A1061" s="64" t="s">
        <v>1</v>
      </c>
      <c r="B1061" s="64" t="s">
        <v>2140</v>
      </c>
      <c r="C1061" s="64" t="s">
        <v>2141</v>
      </c>
      <c r="D1061" s="64" t="s">
        <v>2142</v>
      </c>
      <c r="E1061" s="64" t="s">
        <v>2143</v>
      </c>
      <c r="F1061" s="64" t="s">
        <v>2144</v>
      </c>
      <c r="G1061" s="64" t="s">
        <v>2145</v>
      </c>
      <c r="H1061" s="64" t="s">
        <v>2146</v>
      </c>
      <c r="I1061" s="65" t="s">
        <v>1315</v>
      </c>
      <c r="J1061" s="64" t="s">
        <v>2147</v>
      </c>
      <c r="K1061" s="64" t="s">
        <v>2148</v>
      </c>
      <c r="L1061" s="64" t="s">
        <v>2149</v>
      </c>
      <c r="M1061" s="64" t="s">
        <v>2150</v>
      </c>
      <c r="N1061" s="64" t="s">
        <v>2151</v>
      </c>
      <c r="O1061" s="64" t="s">
        <v>2152</v>
      </c>
      <c r="P1061" s="64" t="s">
        <v>2153</v>
      </c>
      <c r="Q1061" s="65" t="s">
        <v>2172</v>
      </c>
    </row>
    <row r="1062" spans="1:17" x14ac:dyDescent="0.35">
      <c r="A1062" s="21" t="s">
        <v>2</v>
      </c>
      <c r="B1062" s="28">
        <v>224</v>
      </c>
      <c r="C1062" s="28">
        <v>180</v>
      </c>
      <c r="D1062" s="23">
        <v>199</v>
      </c>
      <c r="E1062" s="28">
        <v>180</v>
      </c>
      <c r="F1062" s="28">
        <v>112</v>
      </c>
      <c r="G1062" s="28">
        <v>220</v>
      </c>
      <c r="H1062" s="28">
        <v>143</v>
      </c>
      <c r="I1062" s="28">
        <f>H1062+G1062+F1062+E1062+D1062+C1062+B1062</f>
        <v>1258</v>
      </c>
      <c r="J1062" s="37">
        <v>247</v>
      </c>
      <c r="K1062" s="28">
        <v>260</v>
      </c>
      <c r="L1062" s="28">
        <v>251</v>
      </c>
      <c r="M1062" s="74">
        <v>433</v>
      </c>
      <c r="N1062" s="74">
        <v>282</v>
      </c>
      <c r="O1062" s="28">
        <v>321</v>
      </c>
      <c r="P1062" s="74">
        <v>371</v>
      </c>
      <c r="Q1062" s="88">
        <f>P1062+O1062++N1062+M1062+L1062+K1062+J1062</f>
        <v>2165</v>
      </c>
    </row>
    <row r="1063" spans="1:17" x14ac:dyDescent="0.35">
      <c r="A1063" s="21" t="s">
        <v>121</v>
      </c>
      <c r="B1063" s="28">
        <v>0</v>
      </c>
      <c r="C1063" s="28">
        <v>0</v>
      </c>
      <c r="D1063" s="28">
        <v>0</v>
      </c>
      <c r="E1063" s="28">
        <v>0</v>
      </c>
      <c r="F1063" s="28">
        <v>0</v>
      </c>
      <c r="G1063" s="74">
        <v>0</v>
      </c>
      <c r="H1063" s="74">
        <v>0</v>
      </c>
      <c r="I1063" s="88">
        <f>H1063+G1063+F1063+E1063+D1063+C1063+B1063</f>
        <v>0</v>
      </c>
      <c r="J1063" s="74">
        <v>0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88">
        <f>P1063+O1063+N1063+M1063+L1063+K1063+J1063</f>
        <v>0</v>
      </c>
    </row>
    <row r="1064" spans="1:17" x14ac:dyDescent="0.35">
      <c r="A1064" s="21" t="s">
        <v>100</v>
      </c>
      <c r="B1064" s="28">
        <v>225</v>
      </c>
      <c r="C1064" s="28">
        <v>230</v>
      </c>
      <c r="D1064" s="23">
        <v>180</v>
      </c>
      <c r="E1064" s="28">
        <v>210</v>
      </c>
      <c r="F1064" s="28">
        <v>240</v>
      </c>
      <c r="G1064" s="28">
        <v>245</v>
      </c>
      <c r="H1064" s="28">
        <v>246</v>
      </c>
      <c r="I1064" s="88">
        <f>H1064+G1064+F1064+E1064+D1064+C1064+B1064</f>
        <v>1576</v>
      </c>
      <c r="J1064" s="23">
        <v>275</v>
      </c>
      <c r="K1064" s="37">
        <v>265</v>
      </c>
      <c r="L1064" s="51">
        <v>270</v>
      </c>
      <c r="M1064" s="28">
        <v>250</v>
      </c>
      <c r="N1064" s="28">
        <v>250</v>
      </c>
      <c r="O1064" s="28">
        <v>250</v>
      </c>
      <c r="P1064" s="51">
        <v>250</v>
      </c>
      <c r="Q1064" s="93">
        <f>P1064+O1064+N1064+M1064+L1064+K1064+J1064</f>
        <v>1810</v>
      </c>
    </row>
    <row r="1065" spans="1:17" x14ac:dyDescent="0.35">
      <c r="A1065" s="21" t="s">
        <v>115</v>
      </c>
      <c r="B1065" s="28">
        <v>0</v>
      </c>
      <c r="C1065" s="28">
        <v>0</v>
      </c>
      <c r="D1065" s="28">
        <v>0</v>
      </c>
      <c r="E1065" s="28">
        <v>0</v>
      </c>
      <c r="F1065" s="28">
        <v>0</v>
      </c>
      <c r="G1065" s="28">
        <v>0</v>
      </c>
      <c r="H1065" s="28">
        <v>32</v>
      </c>
      <c r="I1065" s="88">
        <f>H1065+G1065+F1065+E1065+D1065+C1065+B1065</f>
        <v>32</v>
      </c>
      <c r="J1065" s="28">
        <v>0</v>
      </c>
      <c r="K1065" s="28">
        <v>0</v>
      </c>
      <c r="L1065" s="28">
        <v>0</v>
      </c>
      <c r="M1065" s="28">
        <v>0</v>
      </c>
      <c r="N1065" s="28">
        <v>0</v>
      </c>
      <c r="O1065" s="28">
        <v>0</v>
      </c>
      <c r="P1065" s="28">
        <v>26</v>
      </c>
      <c r="Q1065" s="88">
        <f>P1065+O1065+N1065+M1065+L1065+K1065+J1065</f>
        <v>26</v>
      </c>
    </row>
    <row r="1066" spans="1:17" x14ac:dyDescent="0.35">
      <c r="A1066" s="21" t="s">
        <v>125</v>
      </c>
      <c r="B1066" s="28">
        <v>1947</v>
      </c>
      <c r="C1066" s="28">
        <v>1556</v>
      </c>
      <c r="D1066" s="23">
        <v>2217</v>
      </c>
      <c r="E1066" s="28">
        <v>2381</v>
      </c>
      <c r="F1066" s="28">
        <v>2226</v>
      </c>
      <c r="G1066" s="28">
        <v>3541</v>
      </c>
      <c r="H1066" s="28">
        <v>3836</v>
      </c>
      <c r="I1066" s="88">
        <f>H1066+G1066+F1066+E1066+D1066+C1066+B1066</f>
        <v>17704</v>
      </c>
      <c r="J1066" s="28">
        <v>2574</v>
      </c>
      <c r="K1066" s="28">
        <v>2184</v>
      </c>
      <c r="L1066" s="28">
        <v>886</v>
      </c>
      <c r="M1066" s="28">
        <v>2561</v>
      </c>
      <c r="N1066" s="28">
        <v>2645</v>
      </c>
      <c r="O1066" s="28">
        <v>3196</v>
      </c>
      <c r="P1066" s="28">
        <v>3803</v>
      </c>
      <c r="Q1066" s="28">
        <f>P1066+O1066+N1066+M1066+L1066+K1066+J1066</f>
        <v>17849</v>
      </c>
    </row>
    <row r="1067" spans="1:17" x14ac:dyDescent="0.35">
      <c r="A1067" s="58" t="s">
        <v>119</v>
      </c>
      <c r="B1067" s="58">
        <f t="shared" ref="B1067:P1067" si="391">B1066+B1065+B1064+B1063+B1062</f>
        <v>2396</v>
      </c>
      <c r="C1067" s="58">
        <f t="shared" si="391"/>
        <v>1966</v>
      </c>
      <c r="D1067" s="58">
        <f t="shared" si="391"/>
        <v>2596</v>
      </c>
      <c r="E1067" s="58">
        <f t="shared" si="391"/>
        <v>2771</v>
      </c>
      <c r="F1067" s="58">
        <f t="shared" si="391"/>
        <v>2578</v>
      </c>
      <c r="G1067" s="58">
        <f t="shared" si="391"/>
        <v>4006</v>
      </c>
      <c r="H1067" s="58">
        <f t="shared" si="391"/>
        <v>4257</v>
      </c>
      <c r="I1067" s="58">
        <f t="shared" si="391"/>
        <v>20570</v>
      </c>
      <c r="J1067" s="58">
        <f t="shared" si="391"/>
        <v>3096</v>
      </c>
      <c r="K1067" s="58">
        <f t="shared" si="391"/>
        <v>2709</v>
      </c>
      <c r="L1067" s="66">
        <f t="shared" si="391"/>
        <v>1407</v>
      </c>
      <c r="M1067" s="58">
        <f t="shared" si="391"/>
        <v>3244</v>
      </c>
      <c r="N1067" s="58">
        <f t="shared" si="391"/>
        <v>3177</v>
      </c>
      <c r="O1067" s="58">
        <f t="shared" si="391"/>
        <v>3767</v>
      </c>
      <c r="P1067" s="66">
        <f t="shared" si="391"/>
        <v>4450</v>
      </c>
      <c r="Q1067" s="66">
        <f>SUM(Q1062:Q1066)</f>
        <v>21850</v>
      </c>
    </row>
    <row r="1068" spans="1:17" x14ac:dyDescent="0.35">
      <c r="A1068" s="21" t="s">
        <v>122</v>
      </c>
      <c r="B1068" s="84">
        <v>744</v>
      </c>
      <c r="C1068" s="84">
        <v>1909</v>
      </c>
      <c r="D1068" s="28">
        <v>1066</v>
      </c>
      <c r="E1068" s="84">
        <v>1032</v>
      </c>
      <c r="F1068" s="84">
        <v>1361</v>
      </c>
      <c r="G1068" s="28">
        <v>1088</v>
      </c>
      <c r="H1068" s="28">
        <v>1363</v>
      </c>
      <c r="I1068" s="88">
        <f>H1068+G1068+F1068+E1068+D1068+C1068+B1068</f>
        <v>8563</v>
      </c>
      <c r="J1068" s="61">
        <v>1496</v>
      </c>
      <c r="K1068" s="61">
        <v>1407</v>
      </c>
      <c r="L1068" s="84">
        <v>940</v>
      </c>
      <c r="M1068" s="28">
        <v>1228</v>
      </c>
      <c r="N1068" s="84">
        <v>1238</v>
      </c>
      <c r="O1068" s="84">
        <v>782</v>
      </c>
      <c r="P1068" s="28">
        <v>1542</v>
      </c>
      <c r="Q1068" s="88">
        <f>P1068+O1068+N1068+M1068+L1068+K1068+J1068</f>
        <v>8633</v>
      </c>
    </row>
    <row r="1069" spans="1:17" x14ac:dyDescent="0.35">
      <c r="A1069" s="21" t="s">
        <v>112</v>
      </c>
      <c r="B1069" s="74">
        <v>0</v>
      </c>
      <c r="C1069" s="74">
        <v>0</v>
      </c>
      <c r="D1069" s="74">
        <v>0</v>
      </c>
      <c r="E1069" s="74">
        <v>0</v>
      </c>
      <c r="F1069" s="74">
        <v>0</v>
      </c>
      <c r="G1069" s="74">
        <v>0</v>
      </c>
      <c r="H1069" s="74">
        <v>0</v>
      </c>
      <c r="I1069" s="88">
        <f>H1069+G1069+F1069+E1069+D1069+C1069+B1069</f>
        <v>0</v>
      </c>
      <c r="J1069" s="74">
        <v>0</v>
      </c>
      <c r="K1069" s="74">
        <v>0</v>
      </c>
      <c r="L1069" s="86">
        <v>0</v>
      </c>
      <c r="M1069" s="74">
        <v>0</v>
      </c>
      <c r="N1069" s="74">
        <v>0</v>
      </c>
      <c r="O1069" s="86">
        <v>0</v>
      </c>
      <c r="P1069" s="74">
        <v>0</v>
      </c>
      <c r="Q1069" s="88">
        <f>SUM(J1069:P1069)</f>
        <v>0</v>
      </c>
    </row>
    <row r="1070" spans="1:17" x14ac:dyDescent="0.35">
      <c r="A1070" s="21" t="s">
        <v>116</v>
      </c>
      <c r="B1070" s="74">
        <v>0</v>
      </c>
      <c r="C1070" s="74">
        <v>0</v>
      </c>
      <c r="D1070" s="74">
        <v>0</v>
      </c>
      <c r="E1070" s="74">
        <v>0</v>
      </c>
      <c r="F1070" s="74">
        <v>0</v>
      </c>
      <c r="G1070" s="74">
        <v>0</v>
      </c>
      <c r="H1070" s="74"/>
      <c r="I1070" s="88">
        <f>H1070+G1070+F1070+E1070+D1070+C1070+B1070</f>
        <v>0</v>
      </c>
      <c r="J1070" s="86">
        <v>0</v>
      </c>
      <c r="K1070" s="86">
        <v>0</v>
      </c>
      <c r="L1070" s="86">
        <v>0</v>
      </c>
      <c r="M1070" s="86">
        <v>0</v>
      </c>
      <c r="N1070" s="86">
        <v>0</v>
      </c>
      <c r="O1070" s="86">
        <v>0</v>
      </c>
      <c r="P1070" s="86">
        <v>208</v>
      </c>
      <c r="Q1070" s="88">
        <f>SUM(J1070:P1070)</f>
        <v>208</v>
      </c>
    </row>
    <row r="1071" spans="1:17" x14ac:dyDescent="0.35">
      <c r="A1071" s="21" t="s">
        <v>124</v>
      </c>
      <c r="B1071" s="74">
        <v>0</v>
      </c>
      <c r="C1071" s="74">
        <v>0</v>
      </c>
      <c r="D1071" s="74">
        <v>0</v>
      </c>
      <c r="E1071" s="74">
        <v>0</v>
      </c>
      <c r="F1071" s="74">
        <v>0</v>
      </c>
      <c r="G1071" s="74">
        <v>0</v>
      </c>
      <c r="H1071" s="74"/>
      <c r="I1071" s="88">
        <f>H1071+G1071+F1071+E1071+D1071+C1071+B1071</f>
        <v>0</v>
      </c>
      <c r="J1071" s="86">
        <v>0</v>
      </c>
      <c r="K1071" s="86">
        <v>0</v>
      </c>
      <c r="L1071" s="86">
        <v>0</v>
      </c>
      <c r="M1071" s="86">
        <v>0</v>
      </c>
      <c r="N1071" s="86">
        <v>0</v>
      </c>
      <c r="O1071" s="86">
        <v>0</v>
      </c>
      <c r="P1071" s="86">
        <v>300</v>
      </c>
      <c r="Q1071" s="88">
        <f>SUM(J1071:P1071)</f>
        <v>300</v>
      </c>
    </row>
    <row r="1072" spans="1:17" x14ac:dyDescent="0.35">
      <c r="A1072" s="21" t="s">
        <v>1175</v>
      </c>
      <c r="B1072" s="74">
        <v>0</v>
      </c>
      <c r="C1072" s="74">
        <v>0</v>
      </c>
      <c r="D1072" s="74">
        <v>0</v>
      </c>
      <c r="E1072" s="74">
        <v>0</v>
      </c>
      <c r="F1072" s="74">
        <v>0</v>
      </c>
      <c r="G1072" s="74">
        <v>0</v>
      </c>
      <c r="H1072" s="74">
        <v>0</v>
      </c>
      <c r="I1072" s="88">
        <f>H1072+G1072+F1072+E1072+D1072+C1072+B1072</f>
        <v>0</v>
      </c>
      <c r="J1072" s="86">
        <v>0</v>
      </c>
      <c r="K1072" s="86">
        <v>0</v>
      </c>
      <c r="L1072" s="86">
        <v>0</v>
      </c>
      <c r="M1072" s="86">
        <v>0</v>
      </c>
      <c r="N1072" s="86">
        <v>0</v>
      </c>
      <c r="O1072" s="86">
        <v>0</v>
      </c>
      <c r="P1072" s="74">
        <v>0</v>
      </c>
      <c r="Q1072" s="88">
        <f>SUM(J1072:P1072)</f>
        <v>0</v>
      </c>
    </row>
    <row r="1073" spans="1:17" x14ac:dyDescent="0.35">
      <c r="A1073" s="92" t="s">
        <v>118</v>
      </c>
      <c r="B1073" s="92">
        <f t="shared" ref="B1073:I1073" si="392">B1072+B1071+B1070+B1069+B1068</f>
        <v>744</v>
      </c>
      <c r="C1073" s="92">
        <f t="shared" si="392"/>
        <v>1909</v>
      </c>
      <c r="D1073" s="92">
        <f t="shared" si="392"/>
        <v>1066</v>
      </c>
      <c r="E1073" s="92">
        <f t="shared" si="392"/>
        <v>1032</v>
      </c>
      <c r="F1073" s="92">
        <f t="shared" si="392"/>
        <v>1361</v>
      </c>
      <c r="G1073" s="92">
        <f t="shared" si="392"/>
        <v>1088</v>
      </c>
      <c r="H1073" s="92">
        <f t="shared" si="392"/>
        <v>1363</v>
      </c>
      <c r="I1073" s="92">
        <f t="shared" si="392"/>
        <v>8563</v>
      </c>
      <c r="J1073" s="92">
        <f t="shared" ref="J1073:Q1073" si="393">SUM(J1068:J1072)</f>
        <v>1496</v>
      </c>
      <c r="K1073" s="92">
        <f t="shared" si="393"/>
        <v>1407</v>
      </c>
      <c r="L1073" s="92">
        <f t="shared" si="393"/>
        <v>940</v>
      </c>
      <c r="M1073" s="92">
        <f t="shared" si="393"/>
        <v>1228</v>
      </c>
      <c r="N1073" s="92">
        <f t="shared" si="393"/>
        <v>1238</v>
      </c>
      <c r="O1073" s="92">
        <f t="shared" si="393"/>
        <v>782</v>
      </c>
      <c r="P1073" s="92">
        <f t="shared" si="393"/>
        <v>2050</v>
      </c>
      <c r="Q1073" s="92">
        <f t="shared" si="393"/>
        <v>9141</v>
      </c>
    </row>
    <row r="1074" spans="1:17" x14ac:dyDescent="0.35">
      <c r="A1074" s="21" t="s">
        <v>99</v>
      </c>
      <c r="B1074" s="28">
        <v>182</v>
      </c>
      <c r="C1074" s="28">
        <v>468</v>
      </c>
      <c r="D1074" s="23">
        <v>177</v>
      </c>
      <c r="E1074" s="28">
        <v>180</v>
      </c>
      <c r="F1074" s="28">
        <v>168</v>
      </c>
      <c r="G1074" s="74">
        <v>214</v>
      </c>
      <c r="H1074" s="74">
        <v>181</v>
      </c>
      <c r="I1074" s="28">
        <f t="shared" ref="I1074:I1079" si="394">H1074+G1074+F1074+E1074+D1074+C1074+B1074</f>
        <v>1570</v>
      </c>
      <c r="J1074" s="42">
        <v>235</v>
      </c>
      <c r="K1074" s="47">
        <v>281</v>
      </c>
      <c r="L1074" s="28">
        <v>217</v>
      </c>
      <c r="M1074" s="74">
        <v>195</v>
      </c>
      <c r="N1074" s="28">
        <v>238</v>
      </c>
      <c r="O1074" s="28">
        <v>212</v>
      </c>
      <c r="P1074" s="74">
        <v>218</v>
      </c>
      <c r="Q1074" s="28">
        <f>P1074+O1074+N1074+M1074+L1074+K1074+J1074</f>
        <v>1596</v>
      </c>
    </row>
    <row r="1075" spans="1:17" x14ac:dyDescent="0.35">
      <c r="A1075" s="21" t="s">
        <v>7</v>
      </c>
      <c r="B1075" s="51">
        <v>1537</v>
      </c>
      <c r="C1075" s="28">
        <v>1488</v>
      </c>
      <c r="D1075" s="28">
        <v>1689</v>
      </c>
      <c r="E1075" s="28">
        <v>1548</v>
      </c>
      <c r="F1075" s="28">
        <v>1676</v>
      </c>
      <c r="G1075" s="86">
        <v>1103</v>
      </c>
      <c r="H1075" s="86">
        <v>1061</v>
      </c>
      <c r="I1075" s="28">
        <f t="shared" si="394"/>
        <v>10102</v>
      </c>
      <c r="J1075" s="50">
        <v>1739</v>
      </c>
      <c r="K1075" s="28">
        <v>1467</v>
      </c>
      <c r="L1075" s="28">
        <v>1847</v>
      </c>
      <c r="M1075" s="86">
        <v>1421</v>
      </c>
      <c r="N1075" s="23">
        <v>1250</v>
      </c>
      <c r="O1075" s="28">
        <v>1565</v>
      </c>
      <c r="P1075" s="86">
        <v>1193</v>
      </c>
      <c r="Q1075" s="28">
        <f>P1075+O1075+N1075+M1075+L1075+K1075+J1075</f>
        <v>10482</v>
      </c>
    </row>
    <row r="1076" spans="1:17" x14ac:dyDescent="0.35">
      <c r="A1076" s="21" t="s">
        <v>103</v>
      </c>
      <c r="B1076" s="51">
        <v>738</v>
      </c>
      <c r="C1076" s="51">
        <v>741</v>
      </c>
      <c r="D1076" s="51">
        <v>720</v>
      </c>
      <c r="E1076" s="51">
        <v>755</v>
      </c>
      <c r="F1076" s="52">
        <v>721</v>
      </c>
      <c r="G1076" s="87">
        <v>7735</v>
      </c>
      <c r="H1076" s="87">
        <v>719</v>
      </c>
      <c r="I1076" s="51">
        <f t="shared" si="394"/>
        <v>12129</v>
      </c>
      <c r="J1076" s="28">
        <v>745</v>
      </c>
      <c r="K1076" s="28">
        <v>744</v>
      </c>
      <c r="L1076" s="86">
        <v>745</v>
      </c>
      <c r="M1076" s="37">
        <v>735</v>
      </c>
      <c r="N1076" s="40">
        <v>723</v>
      </c>
      <c r="O1076" s="86">
        <v>745</v>
      </c>
      <c r="P1076" s="74">
        <v>721</v>
      </c>
      <c r="Q1076" s="51">
        <f>P1076+O1076+N1076+M1076+L1076+K1076+J1076</f>
        <v>5158</v>
      </c>
    </row>
    <row r="1077" spans="1:17" x14ac:dyDescent="0.35">
      <c r="A1077" s="21" t="s">
        <v>1178</v>
      </c>
      <c r="B1077" s="51">
        <v>0</v>
      </c>
      <c r="C1077" s="51">
        <v>0</v>
      </c>
      <c r="D1077" s="51">
        <v>0</v>
      </c>
      <c r="E1077" s="51">
        <v>0</v>
      </c>
      <c r="F1077" s="52">
        <v>0</v>
      </c>
      <c r="G1077" s="87">
        <v>0</v>
      </c>
      <c r="H1077" s="87">
        <v>0</v>
      </c>
      <c r="I1077" s="51">
        <f t="shared" si="394"/>
        <v>0</v>
      </c>
      <c r="J1077" s="28">
        <v>0</v>
      </c>
      <c r="K1077" s="28">
        <v>0</v>
      </c>
      <c r="L1077" s="86">
        <v>0</v>
      </c>
      <c r="M1077" s="37">
        <v>0</v>
      </c>
      <c r="N1077" s="40">
        <v>0</v>
      </c>
      <c r="O1077" s="86">
        <v>0</v>
      </c>
      <c r="P1077" s="74">
        <v>0</v>
      </c>
      <c r="Q1077" s="28">
        <v>0</v>
      </c>
    </row>
    <row r="1078" spans="1:17" x14ac:dyDescent="0.35">
      <c r="A1078" s="21" t="s">
        <v>1177</v>
      </c>
      <c r="B1078" s="51">
        <v>0</v>
      </c>
      <c r="C1078" s="51">
        <v>0</v>
      </c>
      <c r="D1078" s="51">
        <v>0</v>
      </c>
      <c r="E1078" s="51">
        <v>0</v>
      </c>
      <c r="F1078" s="51">
        <v>0</v>
      </c>
      <c r="G1078" s="51">
        <v>0</v>
      </c>
      <c r="H1078" s="87">
        <v>0</v>
      </c>
      <c r="I1078" s="51">
        <f t="shared" si="394"/>
        <v>0</v>
      </c>
      <c r="J1078" s="28">
        <v>0</v>
      </c>
      <c r="K1078" s="28">
        <v>0</v>
      </c>
      <c r="L1078" s="86">
        <v>0</v>
      </c>
      <c r="M1078" s="37">
        <v>0</v>
      </c>
      <c r="N1078" s="40">
        <v>0</v>
      </c>
      <c r="O1078" s="86">
        <v>0</v>
      </c>
      <c r="P1078" s="74">
        <v>0</v>
      </c>
      <c r="Q1078" s="28">
        <f>SUM(J1078:P1078)</f>
        <v>0</v>
      </c>
    </row>
    <row r="1079" spans="1:17" x14ac:dyDescent="0.35">
      <c r="A1079" s="21" t="s">
        <v>123</v>
      </c>
      <c r="B1079" s="51">
        <v>1176</v>
      </c>
      <c r="C1079" s="87">
        <v>1369</v>
      </c>
      <c r="D1079" s="51">
        <v>1101</v>
      </c>
      <c r="E1079" s="51">
        <v>1081</v>
      </c>
      <c r="F1079" s="87">
        <v>1098</v>
      </c>
      <c r="G1079" s="87">
        <v>1167</v>
      </c>
      <c r="H1079" s="87">
        <v>1059</v>
      </c>
      <c r="I1079" s="51">
        <f t="shared" si="394"/>
        <v>8051</v>
      </c>
      <c r="J1079" s="86">
        <v>1217</v>
      </c>
      <c r="K1079" s="86">
        <v>1192</v>
      </c>
      <c r="L1079" s="86">
        <v>1003</v>
      </c>
      <c r="M1079" s="86">
        <v>1185</v>
      </c>
      <c r="N1079" s="86">
        <v>1148</v>
      </c>
      <c r="O1079" s="86">
        <v>1215</v>
      </c>
      <c r="P1079" s="86">
        <v>1095</v>
      </c>
      <c r="Q1079" s="28">
        <f>P1079+O1079+N1079+M1079+L1079+K1079+J1079</f>
        <v>8055</v>
      </c>
    </row>
    <row r="1080" spans="1:17" x14ac:dyDescent="0.35">
      <c r="A1080" s="71" t="s">
        <v>117</v>
      </c>
      <c r="B1080" s="71">
        <f t="shared" ref="B1080:O1080" si="395">B1079+B1078+B1077+B1076+B1075+B1074</f>
        <v>3633</v>
      </c>
      <c r="C1080" s="71">
        <f t="shared" si="395"/>
        <v>4066</v>
      </c>
      <c r="D1080" s="71">
        <f t="shared" si="395"/>
        <v>3687</v>
      </c>
      <c r="E1080" s="71">
        <f t="shared" si="395"/>
        <v>3564</v>
      </c>
      <c r="F1080" s="71">
        <f t="shared" si="395"/>
        <v>3663</v>
      </c>
      <c r="G1080" s="71">
        <f t="shared" si="395"/>
        <v>10219</v>
      </c>
      <c r="H1080" s="71">
        <f t="shared" si="395"/>
        <v>3020</v>
      </c>
      <c r="I1080" s="71">
        <f t="shared" si="395"/>
        <v>31852</v>
      </c>
      <c r="J1080" s="69">
        <f t="shared" si="395"/>
        <v>3936</v>
      </c>
      <c r="K1080" s="69">
        <f t="shared" si="395"/>
        <v>3684</v>
      </c>
      <c r="L1080" s="71">
        <f t="shared" si="395"/>
        <v>3812</v>
      </c>
      <c r="M1080" s="69">
        <f t="shared" si="395"/>
        <v>3536</v>
      </c>
      <c r="N1080" s="69">
        <f t="shared" si="395"/>
        <v>3359</v>
      </c>
      <c r="O1080" s="69">
        <f t="shared" si="395"/>
        <v>3737</v>
      </c>
      <c r="P1080" s="69">
        <f>SUM(P1074:P1079)</f>
        <v>3227</v>
      </c>
      <c r="Q1080" s="71">
        <f>SUM(Q1074:Q1079)</f>
        <v>25291</v>
      </c>
    </row>
    <row r="1081" spans="1:17" x14ac:dyDescent="0.35">
      <c r="A1081" s="21"/>
      <c r="B1081" s="67">
        <f t="shared" ref="B1081:Q1081" si="396">B1080+B1073+B1067</f>
        <v>6773</v>
      </c>
      <c r="C1081" s="67">
        <f t="shared" si="396"/>
        <v>7941</v>
      </c>
      <c r="D1081" s="67">
        <f t="shared" si="396"/>
        <v>7349</v>
      </c>
      <c r="E1081" s="21">
        <f t="shared" si="396"/>
        <v>7367</v>
      </c>
      <c r="F1081" s="67">
        <f t="shared" si="396"/>
        <v>7602</v>
      </c>
      <c r="G1081" s="67">
        <f t="shared" si="396"/>
        <v>15313</v>
      </c>
      <c r="H1081" s="67">
        <f t="shared" si="396"/>
        <v>8640</v>
      </c>
      <c r="I1081" s="67">
        <f t="shared" si="396"/>
        <v>60985</v>
      </c>
      <c r="J1081" s="21">
        <f t="shared" si="396"/>
        <v>8528</v>
      </c>
      <c r="K1081" s="21">
        <f t="shared" si="396"/>
        <v>7800</v>
      </c>
      <c r="L1081" s="67">
        <f t="shared" si="396"/>
        <v>6159</v>
      </c>
      <c r="M1081" s="21">
        <f t="shared" si="396"/>
        <v>8008</v>
      </c>
      <c r="N1081" s="67">
        <f t="shared" si="396"/>
        <v>7774</v>
      </c>
      <c r="O1081" s="21">
        <f t="shared" si="396"/>
        <v>8286</v>
      </c>
      <c r="P1081" s="21">
        <f t="shared" si="396"/>
        <v>9727</v>
      </c>
      <c r="Q1081" s="67">
        <f t="shared" si="396"/>
        <v>56282</v>
      </c>
    </row>
    <row r="1082" spans="1:17" x14ac:dyDescent="0.35">
      <c r="A1082" s="21"/>
      <c r="B1082" s="67">
        <f>production!B983</f>
        <v>7702</v>
      </c>
      <c r="C1082" s="67">
        <f>production!C983</f>
        <v>7347</v>
      </c>
      <c r="D1082" s="67">
        <f>production!D983</f>
        <v>7487</v>
      </c>
      <c r="E1082" s="67">
        <f>production!E983</f>
        <v>7789</v>
      </c>
      <c r="F1082" s="67">
        <f>production!F983</f>
        <v>7830</v>
      </c>
      <c r="G1082" s="67">
        <f>production!G983</f>
        <v>15941</v>
      </c>
      <c r="H1082" s="67">
        <f>production!H983</f>
        <v>9118</v>
      </c>
      <c r="I1082" s="67">
        <f>production!I983</f>
        <v>63214</v>
      </c>
      <c r="J1082" s="67">
        <f>production!J983</f>
        <v>8421</v>
      </c>
      <c r="K1082" s="67">
        <f>production!K983</f>
        <v>7851</v>
      </c>
      <c r="L1082" s="67">
        <f>production!L983</f>
        <v>6094</v>
      </c>
      <c r="M1082" s="67">
        <f>production!M983</f>
        <v>8387</v>
      </c>
      <c r="N1082" s="67">
        <f>production!N983</f>
        <v>8323</v>
      </c>
      <c r="O1082" s="67">
        <f>production!O983</f>
        <v>8898</v>
      </c>
      <c r="P1082" s="67">
        <f>production!P983</f>
        <v>9995</v>
      </c>
      <c r="Q1082" s="67">
        <f>production!Q983</f>
        <v>58399</v>
      </c>
    </row>
    <row r="1083" spans="1:17" x14ac:dyDescent="0.35">
      <c r="A1083" s="21"/>
      <c r="B1083" s="21">
        <f t="shared" ref="B1083:Q1083" si="397">B1082-B1081</f>
        <v>929</v>
      </c>
      <c r="C1083" s="67">
        <f t="shared" si="397"/>
        <v>-594</v>
      </c>
      <c r="D1083" s="21">
        <f t="shared" si="397"/>
        <v>138</v>
      </c>
      <c r="E1083" s="21">
        <f t="shared" si="397"/>
        <v>422</v>
      </c>
      <c r="F1083" s="21">
        <f t="shared" si="397"/>
        <v>228</v>
      </c>
      <c r="G1083" s="21">
        <f t="shared" si="397"/>
        <v>628</v>
      </c>
      <c r="H1083" s="67">
        <f t="shared" si="397"/>
        <v>478</v>
      </c>
      <c r="I1083" s="67">
        <f t="shared" si="397"/>
        <v>2229</v>
      </c>
      <c r="J1083" s="21">
        <f t="shared" si="397"/>
        <v>-107</v>
      </c>
      <c r="K1083" s="67">
        <f t="shared" si="397"/>
        <v>51</v>
      </c>
      <c r="L1083" s="21">
        <f t="shared" si="397"/>
        <v>-65</v>
      </c>
      <c r="M1083" s="21">
        <f t="shared" si="397"/>
        <v>379</v>
      </c>
      <c r="N1083" s="21">
        <f t="shared" si="397"/>
        <v>549</v>
      </c>
      <c r="O1083" s="21">
        <f t="shared" si="397"/>
        <v>612</v>
      </c>
      <c r="P1083" s="67">
        <f t="shared" si="397"/>
        <v>268</v>
      </c>
      <c r="Q1083" s="67">
        <f t="shared" si="397"/>
        <v>2117</v>
      </c>
    </row>
    <row r="1085" spans="1:17" ht="15.5" x14ac:dyDescent="0.35">
      <c r="A1085" s="64" t="s">
        <v>1</v>
      </c>
      <c r="B1085" s="64" t="s">
        <v>2154</v>
      </c>
      <c r="C1085" s="64" t="s">
        <v>2155</v>
      </c>
      <c r="D1085" s="64" t="s">
        <v>2156</v>
      </c>
      <c r="E1085" s="64" t="s">
        <v>2157</v>
      </c>
      <c r="F1085" s="64" t="s">
        <v>2158</v>
      </c>
      <c r="G1085" s="64" t="s">
        <v>2159</v>
      </c>
      <c r="H1085" s="64" t="s">
        <v>2160</v>
      </c>
      <c r="I1085" s="65" t="s">
        <v>1378</v>
      </c>
      <c r="J1085" s="64" t="s">
        <v>2161</v>
      </c>
      <c r="K1085" s="64" t="s">
        <v>2162</v>
      </c>
      <c r="L1085" s="64" t="s">
        <v>2163</v>
      </c>
      <c r="M1085" s="64" t="s">
        <v>2164</v>
      </c>
      <c r="N1085" s="64" t="s">
        <v>2165</v>
      </c>
      <c r="O1085" s="64" t="s">
        <v>2166</v>
      </c>
      <c r="P1085" s="64" t="s">
        <v>2175</v>
      </c>
      <c r="Q1085" s="65" t="s">
        <v>2176</v>
      </c>
    </row>
    <row r="1086" spans="1:17" x14ac:dyDescent="0.35">
      <c r="A1086" s="21" t="s">
        <v>2</v>
      </c>
      <c r="B1086" s="28">
        <v>271</v>
      </c>
      <c r="C1086" s="28">
        <v>259</v>
      </c>
      <c r="D1086" s="23">
        <v>298</v>
      </c>
      <c r="E1086" s="28">
        <v>345</v>
      </c>
      <c r="F1086" s="28">
        <v>272</v>
      </c>
      <c r="G1086" s="28">
        <v>243</v>
      </c>
      <c r="H1086" s="28">
        <v>259</v>
      </c>
      <c r="I1086" s="28">
        <f>H1086+G1086+F1086+E1086+D1086+C1086+B1086</f>
        <v>1947</v>
      </c>
      <c r="J1086" s="37">
        <v>197</v>
      </c>
      <c r="K1086" s="28">
        <v>203</v>
      </c>
      <c r="L1086" s="28">
        <v>252</v>
      </c>
      <c r="M1086" s="74">
        <v>328</v>
      </c>
      <c r="N1086" s="74">
        <v>271</v>
      </c>
      <c r="O1086" s="28">
        <v>158</v>
      </c>
      <c r="P1086" s="74">
        <v>274</v>
      </c>
      <c r="Q1086" s="88">
        <f>P1086+O1086++N1086+M1086+L1086+K1086+J1086</f>
        <v>1683</v>
      </c>
    </row>
    <row r="1087" spans="1:17" x14ac:dyDescent="0.35">
      <c r="A1087" s="21" t="s">
        <v>121</v>
      </c>
      <c r="B1087" s="28">
        <v>0</v>
      </c>
      <c r="C1087" s="28">
        <v>0</v>
      </c>
      <c r="D1087" s="28">
        <v>0</v>
      </c>
      <c r="E1087" s="28">
        <v>0</v>
      </c>
      <c r="F1087" s="28">
        <v>0</v>
      </c>
      <c r="G1087" s="74">
        <v>0</v>
      </c>
      <c r="H1087" s="74">
        <v>0</v>
      </c>
      <c r="I1087" s="88">
        <f>H1087+G1087+F1087+E1087+D1087+C1087+B1087</f>
        <v>0</v>
      </c>
      <c r="J1087" s="74">
        <v>0</v>
      </c>
      <c r="K1087" s="28">
        <v>0</v>
      </c>
      <c r="L1087" s="28">
        <v>0</v>
      </c>
      <c r="M1087" s="28">
        <v>0</v>
      </c>
      <c r="N1087" s="28">
        <v>0</v>
      </c>
      <c r="O1087" s="28">
        <v>0</v>
      </c>
      <c r="P1087" s="28">
        <v>0</v>
      </c>
      <c r="Q1087" s="88">
        <f>P1087+O1087+N1087+M1087+L1087+K1087+J1087</f>
        <v>0</v>
      </c>
    </row>
    <row r="1088" spans="1:17" x14ac:dyDescent="0.35">
      <c r="A1088" s="21" t="s">
        <v>100</v>
      </c>
      <c r="B1088" s="28">
        <v>260</v>
      </c>
      <c r="C1088" s="28">
        <v>240</v>
      </c>
      <c r="D1088" s="23">
        <v>250</v>
      </c>
      <c r="E1088" s="28">
        <v>250</v>
      </c>
      <c r="F1088" s="28">
        <v>270</v>
      </c>
      <c r="G1088" s="28">
        <v>250</v>
      </c>
      <c r="H1088" s="28">
        <v>250</v>
      </c>
      <c r="I1088" s="88">
        <f>H1088+G1088+F1088+E1088+D1088+C1088+B1088</f>
        <v>1770</v>
      </c>
      <c r="J1088" s="23">
        <v>260</v>
      </c>
      <c r="K1088" s="37">
        <v>265</v>
      </c>
      <c r="L1088" s="51">
        <v>225</v>
      </c>
      <c r="M1088" s="28">
        <v>230</v>
      </c>
      <c r="N1088" s="28">
        <v>160</v>
      </c>
      <c r="O1088" s="28">
        <v>230</v>
      </c>
      <c r="P1088" s="51">
        <v>250</v>
      </c>
      <c r="Q1088" s="93">
        <f>P1088+O1088+N1088+M1088+L1088+K1088+J1088</f>
        <v>1620</v>
      </c>
    </row>
    <row r="1089" spans="1:17" x14ac:dyDescent="0.35">
      <c r="A1089" s="21" t="s">
        <v>115</v>
      </c>
      <c r="B1089" s="28">
        <v>0</v>
      </c>
      <c r="C1089" s="28">
        <v>0</v>
      </c>
      <c r="D1089" s="28">
        <v>0</v>
      </c>
      <c r="E1089" s="28">
        <v>0</v>
      </c>
      <c r="F1089" s="28">
        <v>0</v>
      </c>
      <c r="G1089" s="28">
        <v>0</v>
      </c>
      <c r="H1089" s="28">
        <v>19</v>
      </c>
      <c r="I1089" s="88">
        <f>H1089+G1089+F1089+E1089+D1089+C1089+B1089</f>
        <v>19</v>
      </c>
      <c r="J1089" s="28">
        <v>0</v>
      </c>
      <c r="K1089" s="28">
        <v>0</v>
      </c>
      <c r="L1089" s="28">
        <v>0</v>
      </c>
      <c r="M1089" s="28">
        <v>0</v>
      </c>
      <c r="N1089" s="28">
        <v>0</v>
      </c>
      <c r="O1089" s="28">
        <v>0</v>
      </c>
      <c r="P1089" s="28">
        <v>13</v>
      </c>
      <c r="Q1089" s="88">
        <f>P1089+O1089+N1089+M1089+L1089+K1089+J1089</f>
        <v>13</v>
      </c>
    </row>
    <row r="1090" spans="1:17" x14ac:dyDescent="0.35">
      <c r="A1090" s="21" t="s">
        <v>125</v>
      </c>
      <c r="B1090" s="28">
        <v>4012</v>
      </c>
      <c r="C1090" s="28">
        <v>3828</v>
      </c>
      <c r="D1090" s="23">
        <v>1468</v>
      </c>
      <c r="E1090" s="28">
        <v>2353</v>
      </c>
      <c r="F1090" s="28">
        <v>3450</v>
      </c>
      <c r="G1090" s="28">
        <v>3911</v>
      </c>
      <c r="H1090" s="28">
        <v>3843</v>
      </c>
      <c r="I1090" s="88">
        <f>H1090+G1090+F1090+E1090+D1090+C1090+B1090</f>
        <v>22865</v>
      </c>
      <c r="J1090" s="28">
        <v>1834</v>
      </c>
      <c r="K1090" s="28">
        <v>2540</v>
      </c>
      <c r="L1090" s="28">
        <v>2171</v>
      </c>
      <c r="M1090" s="28">
        <v>2638</v>
      </c>
      <c r="N1090" s="28">
        <v>2635</v>
      </c>
      <c r="O1090" s="28">
        <v>2499</v>
      </c>
      <c r="P1090" s="28">
        <v>1941</v>
      </c>
      <c r="Q1090" s="28">
        <f>P1090+O1090+N1090+M1090+L1090+K1090+J1090</f>
        <v>16258</v>
      </c>
    </row>
    <row r="1091" spans="1:17" x14ac:dyDescent="0.35">
      <c r="A1091" s="58" t="s">
        <v>119</v>
      </c>
      <c r="B1091" s="58">
        <f t="shared" ref="B1091:P1091" si="398">B1090+B1089+B1088+B1087+B1086</f>
        <v>4543</v>
      </c>
      <c r="C1091" s="58">
        <f t="shared" si="398"/>
        <v>4327</v>
      </c>
      <c r="D1091" s="58">
        <f t="shared" si="398"/>
        <v>2016</v>
      </c>
      <c r="E1091" s="58">
        <f t="shared" si="398"/>
        <v>2948</v>
      </c>
      <c r="F1091" s="58">
        <f t="shared" si="398"/>
        <v>3992</v>
      </c>
      <c r="G1091" s="58">
        <f t="shared" si="398"/>
        <v>4404</v>
      </c>
      <c r="H1091" s="58">
        <f t="shared" si="398"/>
        <v>4371</v>
      </c>
      <c r="I1091" s="58">
        <f t="shared" si="398"/>
        <v>26601</v>
      </c>
      <c r="J1091" s="58">
        <f t="shared" si="398"/>
        <v>2291</v>
      </c>
      <c r="K1091" s="58">
        <f t="shared" si="398"/>
        <v>3008</v>
      </c>
      <c r="L1091" s="66">
        <f t="shared" si="398"/>
        <v>2648</v>
      </c>
      <c r="M1091" s="58">
        <f t="shared" si="398"/>
        <v>3196</v>
      </c>
      <c r="N1091" s="58">
        <f t="shared" si="398"/>
        <v>3066</v>
      </c>
      <c r="O1091" s="58">
        <f t="shared" si="398"/>
        <v>2887</v>
      </c>
      <c r="P1091" s="66">
        <f t="shared" si="398"/>
        <v>2478</v>
      </c>
      <c r="Q1091" s="66">
        <f>SUM(Q1086:Q1090)</f>
        <v>19574</v>
      </c>
    </row>
    <row r="1092" spans="1:17" x14ac:dyDescent="0.35">
      <c r="A1092" s="21" t="s">
        <v>122</v>
      </c>
      <c r="B1092" s="84">
        <v>1294</v>
      </c>
      <c r="C1092" s="84">
        <v>1335</v>
      </c>
      <c r="D1092" s="28">
        <v>1326</v>
      </c>
      <c r="E1092" s="84">
        <v>1350</v>
      </c>
      <c r="F1092" s="84">
        <v>1393</v>
      </c>
      <c r="G1092" s="28">
        <v>1294</v>
      </c>
      <c r="H1092" s="28">
        <v>1328</v>
      </c>
      <c r="I1092" s="88">
        <f>H1092+G1092+F1092+E1092+D1092+C1092+B1092</f>
        <v>9320</v>
      </c>
      <c r="J1092" s="61">
        <v>1404</v>
      </c>
      <c r="K1092" s="61">
        <v>1303</v>
      </c>
      <c r="L1092" s="84">
        <v>1180</v>
      </c>
      <c r="M1092" s="28">
        <v>1636</v>
      </c>
      <c r="N1092" s="84">
        <v>1177</v>
      </c>
      <c r="O1092" s="84">
        <v>1282</v>
      </c>
      <c r="P1092" s="28">
        <v>1446</v>
      </c>
      <c r="Q1092" s="88">
        <f>P1092+O1092+N1092+M1092+L1092+K1092+J1092</f>
        <v>9428</v>
      </c>
    </row>
    <row r="1093" spans="1:17" x14ac:dyDescent="0.35">
      <c r="A1093" s="21" t="s">
        <v>112</v>
      </c>
      <c r="B1093" s="74">
        <v>0</v>
      </c>
      <c r="C1093" s="74">
        <v>0</v>
      </c>
      <c r="D1093" s="74">
        <v>0</v>
      </c>
      <c r="E1093" s="74">
        <v>0</v>
      </c>
      <c r="F1093" s="74">
        <v>0</v>
      </c>
      <c r="G1093" s="74">
        <v>0</v>
      </c>
      <c r="H1093" s="74">
        <v>0</v>
      </c>
      <c r="I1093" s="88">
        <f>H1093+G1093+F1093+E1093+D1093+C1093+B1093</f>
        <v>0</v>
      </c>
      <c r="J1093" s="74">
        <v>0</v>
      </c>
      <c r="K1093" s="74">
        <v>0</v>
      </c>
      <c r="L1093" s="86">
        <v>0</v>
      </c>
      <c r="M1093" s="74">
        <v>0</v>
      </c>
      <c r="N1093" s="74">
        <v>0</v>
      </c>
      <c r="O1093" s="86">
        <v>0</v>
      </c>
      <c r="P1093" s="74">
        <v>0</v>
      </c>
      <c r="Q1093" s="88">
        <f>SUM(J1093:P1093)</f>
        <v>0</v>
      </c>
    </row>
    <row r="1094" spans="1:17" x14ac:dyDescent="0.35">
      <c r="A1094" s="21" t="s">
        <v>116</v>
      </c>
      <c r="B1094" s="74">
        <v>0</v>
      </c>
      <c r="C1094" s="74">
        <v>0</v>
      </c>
      <c r="D1094" s="74">
        <v>0</v>
      </c>
      <c r="E1094" s="74">
        <v>0</v>
      </c>
      <c r="F1094" s="74">
        <v>0</v>
      </c>
      <c r="G1094" s="74">
        <v>0</v>
      </c>
      <c r="H1094" s="74">
        <v>84</v>
      </c>
      <c r="I1094" s="88">
        <f>H1094+G1094+F1094+E1094+D1094+C1094+B1094</f>
        <v>84</v>
      </c>
      <c r="J1094" s="86">
        <v>0</v>
      </c>
      <c r="K1094" s="86">
        <v>0</v>
      </c>
      <c r="L1094" s="86">
        <v>0</v>
      </c>
      <c r="M1094" s="86">
        <v>0</v>
      </c>
      <c r="N1094" s="86">
        <v>0</v>
      </c>
      <c r="O1094" s="86">
        <v>0</v>
      </c>
      <c r="P1094" s="86">
        <v>0</v>
      </c>
      <c r="Q1094" s="88">
        <f>SUM(J1094:P1094)</f>
        <v>0</v>
      </c>
    </row>
    <row r="1095" spans="1:17" x14ac:dyDescent="0.35">
      <c r="A1095" s="21" t="s">
        <v>124</v>
      </c>
      <c r="B1095" s="74">
        <v>0</v>
      </c>
      <c r="C1095" s="74">
        <v>0</v>
      </c>
      <c r="D1095" s="74">
        <v>0</v>
      </c>
      <c r="E1095" s="74">
        <v>0</v>
      </c>
      <c r="F1095" s="74">
        <v>0</v>
      </c>
      <c r="G1095" s="74">
        <v>0</v>
      </c>
      <c r="H1095" s="74">
        <v>129</v>
      </c>
      <c r="I1095" s="88">
        <f>H1095+G1095+F1095+E1095+D1095+C1095+B1095</f>
        <v>129</v>
      </c>
      <c r="J1095" s="86">
        <v>0</v>
      </c>
      <c r="K1095" s="86">
        <v>0</v>
      </c>
      <c r="L1095" s="86">
        <v>0</v>
      </c>
      <c r="M1095" s="86">
        <v>0</v>
      </c>
      <c r="N1095" s="86">
        <v>0</v>
      </c>
      <c r="O1095" s="86">
        <v>0</v>
      </c>
      <c r="P1095" s="86">
        <v>0</v>
      </c>
      <c r="Q1095" s="88">
        <f>SUM(J1095:P1095)</f>
        <v>0</v>
      </c>
    </row>
    <row r="1096" spans="1:17" x14ac:dyDescent="0.35">
      <c r="A1096" s="21" t="s">
        <v>1175</v>
      </c>
      <c r="B1096" s="74">
        <v>0</v>
      </c>
      <c r="C1096" s="74">
        <v>0</v>
      </c>
      <c r="D1096" s="74">
        <v>0</v>
      </c>
      <c r="E1096" s="74">
        <v>0</v>
      </c>
      <c r="F1096" s="74">
        <v>0</v>
      </c>
      <c r="G1096" s="74">
        <v>0</v>
      </c>
      <c r="H1096" s="74">
        <v>0</v>
      </c>
      <c r="I1096" s="88">
        <f>H1096+G1096+F1096+E1096+D1096+C1096+B1096</f>
        <v>0</v>
      </c>
      <c r="J1096" s="86">
        <v>0</v>
      </c>
      <c r="K1096" s="86">
        <v>0</v>
      </c>
      <c r="L1096" s="86">
        <v>0</v>
      </c>
      <c r="M1096" s="86">
        <v>0</v>
      </c>
      <c r="N1096" s="86">
        <v>0</v>
      </c>
      <c r="O1096" s="86">
        <v>0</v>
      </c>
      <c r="P1096" s="74">
        <v>0</v>
      </c>
      <c r="Q1096" s="88">
        <f>SUM(J1096:P1096)</f>
        <v>0</v>
      </c>
    </row>
    <row r="1097" spans="1:17" x14ac:dyDescent="0.35">
      <c r="A1097" s="92" t="s">
        <v>118</v>
      </c>
      <c r="B1097" s="92">
        <f t="shared" ref="B1097:I1097" si="399">B1096+B1095+B1094+B1093+B1092</f>
        <v>1294</v>
      </c>
      <c r="C1097" s="92">
        <f t="shared" si="399"/>
        <v>1335</v>
      </c>
      <c r="D1097" s="92">
        <f t="shared" si="399"/>
        <v>1326</v>
      </c>
      <c r="E1097" s="92">
        <f t="shared" si="399"/>
        <v>1350</v>
      </c>
      <c r="F1097" s="92">
        <f t="shared" si="399"/>
        <v>1393</v>
      </c>
      <c r="G1097" s="92">
        <f t="shared" si="399"/>
        <v>1294</v>
      </c>
      <c r="H1097" s="92">
        <f t="shared" si="399"/>
        <v>1541</v>
      </c>
      <c r="I1097" s="92">
        <f t="shared" si="399"/>
        <v>9533</v>
      </c>
      <c r="J1097" s="92">
        <f t="shared" ref="J1097:Q1097" si="400">SUM(J1092:J1096)</f>
        <v>1404</v>
      </c>
      <c r="K1097" s="92">
        <f t="shared" si="400"/>
        <v>1303</v>
      </c>
      <c r="L1097" s="92">
        <f t="shared" si="400"/>
        <v>1180</v>
      </c>
      <c r="M1097" s="92">
        <f t="shared" si="400"/>
        <v>1636</v>
      </c>
      <c r="N1097" s="92">
        <f t="shared" si="400"/>
        <v>1177</v>
      </c>
      <c r="O1097" s="92">
        <f t="shared" si="400"/>
        <v>1282</v>
      </c>
      <c r="P1097" s="92">
        <f t="shared" si="400"/>
        <v>1446</v>
      </c>
      <c r="Q1097" s="92">
        <f t="shared" si="400"/>
        <v>9428</v>
      </c>
    </row>
    <row r="1098" spans="1:17" x14ac:dyDescent="0.35">
      <c r="A1098" s="21" t="s">
        <v>99</v>
      </c>
      <c r="B1098" s="28">
        <v>232</v>
      </c>
      <c r="C1098" s="28">
        <v>209</v>
      </c>
      <c r="D1098" s="23">
        <v>256</v>
      </c>
      <c r="E1098" s="28">
        <v>215</v>
      </c>
      <c r="F1098" s="28">
        <v>229</v>
      </c>
      <c r="G1098" s="74">
        <v>199</v>
      </c>
      <c r="H1098" s="74">
        <v>281</v>
      </c>
      <c r="I1098" s="28">
        <f t="shared" ref="I1098:I1103" si="401">H1098+G1098+F1098+E1098+D1098+C1098+B1098</f>
        <v>1621</v>
      </c>
      <c r="J1098" s="42">
        <v>136</v>
      </c>
      <c r="K1098" s="47">
        <v>343</v>
      </c>
      <c r="L1098" s="28">
        <v>234</v>
      </c>
      <c r="M1098" s="74">
        <v>205</v>
      </c>
      <c r="N1098" s="28">
        <v>200</v>
      </c>
      <c r="O1098" s="28">
        <v>183</v>
      </c>
      <c r="P1098" s="74">
        <v>219</v>
      </c>
      <c r="Q1098" s="28">
        <f>P1098+O1098+N1098+M1098+L1098+K1098+J1098</f>
        <v>1520</v>
      </c>
    </row>
    <row r="1099" spans="1:17" x14ac:dyDescent="0.35">
      <c r="A1099" s="21" t="s">
        <v>7</v>
      </c>
      <c r="B1099" s="51">
        <v>1611</v>
      </c>
      <c r="C1099" s="28">
        <v>1637</v>
      </c>
      <c r="D1099" s="28">
        <v>1492</v>
      </c>
      <c r="E1099" s="28">
        <v>1840</v>
      </c>
      <c r="F1099" s="28">
        <v>1265</v>
      </c>
      <c r="G1099" s="86">
        <v>1240</v>
      </c>
      <c r="H1099" s="86">
        <v>1213</v>
      </c>
      <c r="I1099" s="28">
        <f t="shared" si="401"/>
        <v>10298</v>
      </c>
      <c r="J1099" s="50">
        <v>1504</v>
      </c>
      <c r="K1099" s="28">
        <v>1633</v>
      </c>
      <c r="L1099" s="28">
        <v>1655</v>
      </c>
      <c r="M1099" s="86">
        <v>1427</v>
      </c>
      <c r="N1099" s="23">
        <v>1246</v>
      </c>
      <c r="O1099" s="28">
        <v>1007</v>
      </c>
      <c r="P1099" s="86">
        <v>597</v>
      </c>
      <c r="Q1099" s="28">
        <f>P1099+O1099+N1099+M1099+L1099+K1099+J1099</f>
        <v>9069</v>
      </c>
    </row>
    <row r="1100" spans="1:17" x14ac:dyDescent="0.35">
      <c r="A1100" s="21" t="s">
        <v>103</v>
      </c>
      <c r="B1100" s="51">
        <v>746</v>
      </c>
      <c r="C1100" s="51">
        <v>739</v>
      </c>
      <c r="D1100" s="51">
        <v>730</v>
      </c>
      <c r="E1100" s="51">
        <v>752</v>
      </c>
      <c r="F1100" s="52">
        <v>744</v>
      </c>
      <c r="G1100" s="87">
        <v>736</v>
      </c>
      <c r="H1100" s="87">
        <v>741</v>
      </c>
      <c r="I1100" s="51">
        <f t="shared" si="401"/>
        <v>5188</v>
      </c>
      <c r="J1100" s="28">
        <v>721</v>
      </c>
      <c r="K1100" s="28">
        <v>756</v>
      </c>
      <c r="L1100" s="86">
        <v>689</v>
      </c>
      <c r="M1100" s="37">
        <v>729</v>
      </c>
      <c r="N1100" s="40">
        <v>783</v>
      </c>
      <c r="O1100" s="86">
        <v>691</v>
      </c>
      <c r="P1100" s="74">
        <v>687</v>
      </c>
      <c r="Q1100" s="51">
        <f>P1100+O1100+N1100+M1100+L1100+K1100+J1100</f>
        <v>5056</v>
      </c>
    </row>
    <row r="1101" spans="1:17" x14ac:dyDescent="0.35">
      <c r="A1101" s="21" t="s">
        <v>1178</v>
      </c>
      <c r="B1101" s="51">
        <v>0</v>
      </c>
      <c r="C1101" s="51">
        <v>0</v>
      </c>
      <c r="D1101" s="51">
        <v>0</v>
      </c>
      <c r="E1101" s="51">
        <v>0</v>
      </c>
      <c r="F1101" s="52">
        <v>0</v>
      </c>
      <c r="G1101" s="87">
        <v>0</v>
      </c>
      <c r="H1101" s="87">
        <v>0</v>
      </c>
      <c r="I1101" s="51">
        <f t="shared" si="401"/>
        <v>0</v>
      </c>
      <c r="J1101" s="28">
        <v>0</v>
      </c>
      <c r="K1101" s="28">
        <v>0</v>
      </c>
      <c r="L1101" s="86">
        <v>0</v>
      </c>
      <c r="M1101" s="37">
        <v>0</v>
      </c>
      <c r="N1101" s="40">
        <v>0</v>
      </c>
      <c r="O1101" s="86">
        <v>0</v>
      </c>
      <c r="P1101" s="74">
        <v>0</v>
      </c>
      <c r="Q1101" s="28">
        <v>0</v>
      </c>
    </row>
    <row r="1102" spans="1:17" x14ac:dyDescent="0.35">
      <c r="A1102" s="21" t="s">
        <v>1177</v>
      </c>
      <c r="B1102" s="51">
        <v>0</v>
      </c>
      <c r="C1102" s="51">
        <v>0</v>
      </c>
      <c r="D1102" s="51">
        <v>0</v>
      </c>
      <c r="E1102" s="51">
        <v>0</v>
      </c>
      <c r="F1102" s="51">
        <v>0</v>
      </c>
      <c r="G1102" s="87">
        <v>0</v>
      </c>
      <c r="H1102" s="87">
        <v>0</v>
      </c>
      <c r="I1102" s="51">
        <f t="shared" si="401"/>
        <v>0</v>
      </c>
      <c r="J1102" s="28">
        <v>0</v>
      </c>
      <c r="K1102" s="28">
        <v>0</v>
      </c>
      <c r="L1102" s="86">
        <v>0</v>
      </c>
      <c r="M1102" s="37">
        <v>0</v>
      </c>
      <c r="N1102" s="40">
        <v>0</v>
      </c>
      <c r="O1102" s="86">
        <v>0</v>
      </c>
      <c r="P1102" s="74">
        <v>0</v>
      </c>
      <c r="Q1102" s="28">
        <f>SUM(J1102:P1102)</f>
        <v>0</v>
      </c>
    </row>
    <row r="1103" spans="1:17" x14ac:dyDescent="0.35">
      <c r="A1103" s="21" t="s">
        <v>123</v>
      </c>
      <c r="B1103" s="51">
        <v>1272</v>
      </c>
      <c r="C1103" s="87">
        <v>1132</v>
      </c>
      <c r="D1103" s="51">
        <v>1176</v>
      </c>
      <c r="E1103" s="51">
        <v>1141</v>
      </c>
      <c r="F1103" s="87">
        <v>1152</v>
      </c>
      <c r="G1103" s="87">
        <v>968</v>
      </c>
      <c r="H1103" s="87">
        <v>949</v>
      </c>
      <c r="I1103" s="51">
        <f t="shared" si="401"/>
        <v>7790</v>
      </c>
      <c r="J1103" s="86">
        <v>1131</v>
      </c>
      <c r="K1103" s="86">
        <v>1259</v>
      </c>
      <c r="L1103" s="86">
        <v>1068</v>
      </c>
      <c r="M1103" s="86">
        <v>1178</v>
      </c>
      <c r="N1103" s="86">
        <v>1020</v>
      </c>
      <c r="O1103" s="86">
        <v>938</v>
      </c>
      <c r="P1103" s="86">
        <v>1141</v>
      </c>
      <c r="Q1103" s="28">
        <f>P1103+O1103+N1103+M1103+L1103+K1103+J1103</f>
        <v>7735</v>
      </c>
    </row>
    <row r="1104" spans="1:17" x14ac:dyDescent="0.35">
      <c r="A1104" s="71" t="s">
        <v>117</v>
      </c>
      <c r="B1104" s="71">
        <f>B1103+B1102+B1101+B1100+B1099+B1098</f>
        <v>3861</v>
      </c>
      <c r="C1104" s="71">
        <f>C1103+C1102+C1101+C1100+C1099+C1098</f>
        <v>3717</v>
      </c>
      <c r="D1104" s="71">
        <f t="shared" ref="D1104:J1104" si="402">D1103+D1102+D1101+D1100+D1099+D1098</f>
        <v>3654</v>
      </c>
      <c r="E1104" s="71">
        <f t="shared" si="402"/>
        <v>3948</v>
      </c>
      <c r="F1104" s="71">
        <f t="shared" si="402"/>
        <v>3390</v>
      </c>
      <c r="G1104" s="71">
        <f t="shared" si="402"/>
        <v>3143</v>
      </c>
      <c r="H1104" s="71">
        <f t="shared" si="402"/>
        <v>3184</v>
      </c>
      <c r="I1104" s="71">
        <f t="shared" si="402"/>
        <v>24897</v>
      </c>
      <c r="J1104" s="69">
        <f t="shared" si="402"/>
        <v>3492</v>
      </c>
      <c r="K1104" s="69">
        <f>K1103+K1102+K1101+K1100+K1099+K1098</f>
        <v>3991</v>
      </c>
      <c r="L1104" s="71">
        <f>L1103+L1102+L1101+L1100+L1099+L1098</f>
        <v>3646</v>
      </c>
      <c r="M1104" s="69">
        <f>M1103+M1102+M1101+M1100+M1099+M1098</f>
        <v>3539</v>
      </c>
      <c r="N1104" s="69">
        <f>N1103+N1102+N1101+N1100+N1099+N1098</f>
        <v>3249</v>
      </c>
      <c r="O1104" s="69">
        <f>O1103+O1102+O1101+O1100+O1099+O1098</f>
        <v>2819</v>
      </c>
      <c r="P1104" s="69">
        <f>SUM(P1098:P1103)</f>
        <v>2644</v>
      </c>
      <c r="Q1104" s="71">
        <f>SUM(Q1098:Q1103)</f>
        <v>23380</v>
      </c>
    </row>
    <row r="1105" spans="1:17" x14ac:dyDescent="0.35">
      <c r="A1105" s="21"/>
      <c r="B1105" s="67">
        <f t="shared" ref="B1105:Q1105" si="403">B1104+B1097+B1091</f>
        <v>9698</v>
      </c>
      <c r="C1105" s="67">
        <f t="shared" si="403"/>
        <v>9379</v>
      </c>
      <c r="D1105" s="67">
        <f t="shared" si="403"/>
        <v>6996</v>
      </c>
      <c r="E1105" s="21">
        <f t="shared" si="403"/>
        <v>8246</v>
      </c>
      <c r="F1105" s="67">
        <f t="shared" si="403"/>
        <v>8775</v>
      </c>
      <c r="G1105" s="67">
        <f t="shared" si="403"/>
        <v>8841</v>
      </c>
      <c r="H1105" s="67">
        <f t="shared" si="403"/>
        <v>9096</v>
      </c>
      <c r="I1105" s="67">
        <f t="shared" si="403"/>
        <v>61031</v>
      </c>
      <c r="J1105" s="21">
        <f t="shared" si="403"/>
        <v>7187</v>
      </c>
      <c r="K1105" s="21">
        <f t="shared" si="403"/>
        <v>8302</v>
      </c>
      <c r="L1105" s="67">
        <f t="shared" si="403"/>
        <v>7474</v>
      </c>
      <c r="M1105" s="21">
        <f t="shared" si="403"/>
        <v>8371</v>
      </c>
      <c r="N1105" s="67">
        <f t="shared" si="403"/>
        <v>7492</v>
      </c>
      <c r="O1105" s="21">
        <f t="shared" si="403"/>
        <v>6988</v>
      </c>
      <c r="P1105" s="21">
        <f t="shared" si="403"/>
        <v>6568</v>
      </c>
      <c r="Q1105" s="67">
        <f t="shared" si="403"/>
        <v>52382</v>
      </c>
    </row>
    <row r="1106" spans="1:17" x14ac:dyDescent="0.35">
      <c r="A1106" s="21"/>
      <c r="B1106" s="67">
        <f>production!B1005</f>
        <v>9721</v>
      </c>
      <c r="C1106" s="67">
        <f>production!C1005</f>
        <v>9952</v>
      </c>
      <c r="D1106" s="67">
        <f>production!D1005</f>
        <v>6848</v>
      </c>
      <c r="E1106" s="67">
        <f>production!E1005</f>
        <v>8335</v>
      </c>
      <c r="F1106" s="67">
        <f>production!F1005</f>
        <v>9011</v>
      </c>
      <c r="G1106" s="67">
        <f>production!G1005</f>
        <v>9527</v>
      </c>
      <c r="H1106" s="67">
        <f>production!H1005</f>
        <v>9650</v>
      </c>
      <c r="I1106" s="67">
        <f>production!I1005</f>
        <v>63044</v>
      </c>
      <c r="J1106" s="67">
        <f>production!J1005</f>
        <v>7024</v>
      </c>
      <c r="K1106" s="67">
        <f>production!K1005</f>
        <v>8224</v>
      </c>
      <c r="L1106" s="67">
        <f>production!L1005</f>
        <v>7444</v>
      </c>
      <c r="M1106" s="67">
        <f>production!M1005</f>
        <v>7945</v>
      </c>
      <c r="N1106" s="67">
        <f>production!N1005</f>
        <v>7927</v>
      </c>
      <c r="O1106" s="67">
        <f>production!O1005</f>
        <v>6912</v>
      </c>
      <c r="P1106" s="67">
        <f>production!P1005</f>
        <v>6225</v>
      </c>
      <c r="Q1106" s="67">
        <f>production!Q1005</f>
        <v>52214</v>
      </c>
    </row>
    <row r="1107" spans="1:17" x14ac:dyDescent="0.35">
      <c r="A1107" s="21"/>
      <c r="B1107" s="21">
        <f t="shared" ref="B1107:Q1107" si="404">B1106-B1105</f>
        <v>23</v>
      </c>
      <c r="C1107" s="67">
        <f t="shared" si="404"/>
        <v>573</v>
      </c>
      <c r="D1107" s="21">
        <f t="shared" si="404"/>
        <v>-148</v>
      </c>
      <c r="E1107" s="21">
        <f t="shared" si="404"/>
        <v>89</v>
      </c>
      <c r="F1107" s="21">
        <f t="shared" si="404"/>
        <v>236</v>
      </c>
      <c r="G1107" s="21">
        <f t="shared" si="404"/>
        <v>686</v>
      </c>
      <c r="H1107" s="67">
        <f t="shared" si="404"/>
        <v>554</v>
      </c>
      <c r="I1107" s="67">
        <f t="shared" si="404"/>
        <v>2013</v>
      </c>
      <c r="J1107" s="21">
        <f t="shared" si="404"/>
        <v>-163</v>
      </c>
      <c r="K1107" s="67">
        <f t="shared" si="404"/>
        <v>-78</v>
      </c>
      <c r="L1107" s="21">
        <f t="shared" si="404"/>
        <v>-30</v>
      </c>
      <c r="M1107" s="21">
        <f t="shared" si="404"/>
        <v>-426</v>
      </c>
      <c r="N1107" s="21">
        <f t="shared" si="404"/>
        <v>435</v>
      </c>
      <c r="O1107" s="21">
        <f t="shared" si="404"/>
        <v>-76</v>
      </c>
      <c r="P1107" s="67">
        <f t="shared" si="404"/>
        <v>-343</v>
      </c>
      <c r="Q1107" s="67">
        <f t="shared" si="404"/>
        <v>-168</v>
      </c>
    </row>
    <row r="1109" spans="1:17" ht="15.5" x14ac:dyDescent="0.35">
      <c r="A1109" s="64" t="s">
        <v>1</v>
      </c>
      <c r="B1109" s="64" t="s">
        <v>2179</v>
      </c>
      <c r="C1109" s="64" t="s">
        <v>1353</v>
      </c>
      <c r="D1109" s="64" t="s">
        <v>1354</v>
      </c>
      <c r="E1109" s="64" t="s">
        <v>1355</v>
      </c>
      <c r="F1109" s="64" t="s">
        <v>1356</v>
      </c>
      <c r="G1109" s="64" t="s">
        <v>1357</v>
      </c>
      <c r="H1109" s="64" t="s">
        <v>1358</v>
      </c>
      <c r="I1109" s="65" t="s">
        <v>1426</v>
      </c>
      <c r="J1109" s="64" t="s">
        <v>1359</v>
      </c>
      <c r="K1109" s="64" t="s">
        <v>1360</v>
      </c>
      <c r="L1109" s="64" t="s">
        <v>1361</v>
      </c>
      <c r="M1109" s="64" t="s">
        <v>1362</v>
      </c>
      <c r="N1109" s="64" t="s">
        <v>1363</v>
      </c>
      <c r="O1109" s="64" t="s">
        <v>1364</v>
      </c>
      <c r="P1109" s="64" t="s">
        <v>1365</v>
      </c>
      <c r="Q1109" s="65" t="s">
        <v>2185</v>
      </c>
    </row>
    <row r="1110" spans="1:17" x14ac:dyDescent="0.35">
      <c r="A1110" s="20" t="s">
        <v>2</v>
      </c>
      <c r="B1110" s="28">
        <v>209</v>
      </c>
      <c r="C1110" s="28">
        <v>335</v>
      </c>
      <c r="D1110" s="23">
        <v>92</v>
      </c>
      <c r="E1110" s="28">
        <v>202</v>
      </c>
      <c r="F1110" s="28">
        <v>172</v>
      </c>
      <c r="G1110" s="28">
        <v>210</v>
      </c>
      <c r="H1110" s="28">
        <v>224</v>
      </c>
      <c r="I1110" s="28">
        <f>H1110+G1110+F1110+E1110+D1110+C1110+B1110</f>
        <v>1444</v>
      </c>
      <c r="J1110" s="37">
        <v>205</v>
      </c>
      <c r="K1110" s="28">
        <v>293</v>
      </c>
      <c r="L1110" s="28">
        <v>265</v>
      </c>
      <c r="M1110" s="74">
        <v>293</v>
      </c>
      <c r="N1110" s="74">
        <v>254</v>
      </c>
      <c r="O1110" s="28">
        <v>287</v>
      </c>
      <c r="P1110" s="74">
        <v>247</v>
      </c>
      <c r="Q1110" s="88">
        <f>P1110+O1110++N1110+M1110+L1110+K1110+J1110</f>
        <v>1844</v>
      </c>
    </row>
    <row r="1111" spans="1:17" x14ac:dyDescent="0.35">
      <c r="A1111" s="20" t="s">
        <v>121</v>
      </c>
      <c r="B1111" s="28">
        <v>0</v>
      </c>
      <c r="C1111" s="28">
        <v>0</v>
      </c>
      <c r="D1111" s="28">
        <v>0</v>
      </c>
      <c r="E1111" s="28">
        <v>0</v>
      </c>
      <c r="F1111" s="28">
        <v>0</v>
      </c>
      <c r="G1111" s="74">
        <v>0</v>
      </c>
      <c r="H1111" s="74">
        <v>0</v>
      </c>
      <c r="I1111" s="88">
        <f>H1111+G1111+F1111+E1111+D1111+C1111+B1111</f>
        <v>0</v>
      </c>
      <c r="J1111" s="74">
        <v>0</v>
      </c>
      <c r="K1111" s="28">
        <v>0</v>
      </c>
      <c r="L1111" s="28">
        <v>0</v>
      </c>
      <c r="M1111" s="28">
        <v>0</v>
      </c>
      <c r="N1111" s="28">
        <v>0</v>
      </c>
      <c r="O1111" s="28">
        <v>0</v>
      </c>
      <c r="P1111" s="28">
        <v>0</v>
      </c>
      <c r="Q1111" s="88">
        <f>P1111+O1111+N1111+M1111+L1111+K1111+J1111</f>
        <v>0</v>
      </c>
    </row>
    <row r="1112" spans="1:17" x14ac:dyDescent="0.35">
      <c r="A1112" s="20" t="s">
        <v>100</v>
      </c>
      <c r="B1112" s="28">
        <v>235</v>
      </c>
      <c r="C1112" s="28">
        <v>255</v>
      </c>
      <c r="D1112" s="23">
        <v>230</v>
      </c>
      <c r="E1112" s="28">
        <v>235</v>
      </c>
      <c r="F1112" s="28">
        <v>235</v>
      </c>
      <c r="G1112" s="28">
        <v>235</v>
      </c>
      <c r="H1112" s="28">
        <v>260</v>
      </c>
      <c r="I1112" s="88">
        <f>H1112+G1112+F1112+E1112+D1112+C1112+B1112</f>
        <v>1685</v>
      </c>
      <c r="J1112" s="23">
        <v>110</v>
      </c>
      <c r="K1112" s="37">
        <v>0</v>
      </c>
      <c r="L1112" s="51">
        <v>0</v>
      </c>
      <c r="M1112" s="28">
        <v>0</v>
      </c>
      <c r="N1112" s="28">
        <v>150</v>
      </c>
      <c r="O1112" s="28">
        <v>260</v>
      </c>
      <c r="P1112" s="51">
        <v>270</v>
      </c>
      <c r="Q1112" s="93">
        <f>P1112+O1112+N1112+M1112+L1112+K1112+J1112</f>
        <v>790</v>
      </c>
    </row>
    <row r="1113" spans="1:17" x14ac:dyDescent="0.35">
      <c r="A1113" s="20" t="s">
        <v>115</v>
      </c>
      <c r="B1113" s="28">
        <v>0</v>
      </c>
      <c r="C1113" s="28">
        <v>0</v>
      </c>
      <c r="D1113" s="28">
        <v>0</v>
      </c>
      <c r="E1113" s="28">
        <v>0</v>
      </c>
      <c r="F1113" s="28">
        <v>0</v>
      </c>
      <c r="G1113" s="28">
        <v>0</v>
      </c>
      <c r="H1113" s="28">
        <v>9</v>
      </c>
      <c r="I1113" s="88">
        <f>H1113+G1113+F1113+E1113+D1113+C1113+B1113</f>
        <v>9</v>
      </c>
      <c r="J1113" s="28">
        <v>0</v>
      </c>
      <c r="K1113" s="28">
        <v>0</v>
      </c>
      <c r="L1113" s="28">
        <v>0</v>
      </c>
      <c r="M1113" s="28">
        <v>0</v>
      </c>
      <c r="N1113" s="28">
        <v>0</v>
      </c>
      <c r="O1113" s="28">
        <v>0</v>
      </c>
      <c r="P1113" s="28">
        <v>16</v>
      </c>
      <c r="Q1113" s="88">
        <f>P1113+O1113+N1113+M1113+L1113+K1113+J1113</f>
        <v>16</v>
      </c>
    </row>
    <row r="1114" spans="1:17" x14ac:dyDescent="0.35">
      <c r="A1114" s="20" t="s">
        <v>125</v>
      </c>
      <c r="B1114" s="28">
        <v>3062</v>
      </c>
      <c r="C1114" s="28">
        <v>2110</v>
      </c>
      <c r="D1114" s="23">
        <v>2962</v>
      </c>
      <c r="E1114" s="28">
        <v>1863</v>
      </c>
      <c r="F1114" s="28">
        <v>2028</v>
      </c>
      <c r="G1114" s="28">
        <v>2781</v>
      </c>
      <c r="H1114" s="28">
        <v>2618</v>
      </c>
      <c r="I1114" s="88">
        <f>H1114+G1114+F1114+E1114+D1114+C1114+B1114</f>
        <v>17424</v>
      </c>
      <c r="J1114" s="28">
        <v>2753</v>
      </c>
      <c r="K1114" s="28">
        <v>2547</v>
      </c>
      <c r="L1114" s="28">
        <v>1477</v>
      </c>
      <c r="M1114" s="28">
        <v>2289</v>
      </c>
      <c r="N1114" s="28">
        <v>2377</v>
      </c>
      <c r="O1114" s="28">
        <v>2686</v>
      </c>
      <c r="P1114" s="28">
        <v>2160</v>
      </c>
      <c r="Q1114" s="28">
        <f>P1114+O1114+N1114+M1114+L1114+K1114+J1114</f>
        <v>16289</v>
      </c>
    </row>
    <row r="1115" spans="1:17" x14ac:dyDescent="0.35">
      <c r="A1115" s="58" t="s">
        <v>119</v>
      </c>
      <c r="B1115" s="58">
        <f t="shared" ref="B1115:I1115" si="405">B1114+B1113+B1112+B1111+B1110</f>
        <v>3506</v>
      </c>
      <c r="C1115" s="58">
        <f t="shared" si="405"/>
        <v>2700</v>
      </c>
      <c r="D1115" s="58">
        <f t="shared" si="405"/>
        <v>3284</v>
      </c>
      <c r="E1115" s="58">
        <f t="shared" si="405"/>
        <v>2300</v>
      </c>
      <c r="F1115" s="58">
        <f t="shared" si="405"/>
        <v>2435</v>
      </c>
      <c r="G1115" s="58">
        <f t="shared" si="405"/>
        <v>3226</v>
      </c>
      <c r="H1115" s="58">
        <f t="shared" si="405"/>
        <v>3111</v>
      </c>
      <c r="I1115" s="58">
        <f t="shared" si="405"/>
        <v>20562</v>
      </c>
      <c r="J1115" s="58">
        <v>3068</v>
      </c>
      <c r="K1115" s="58">
        <f t="shared" ref="K1115:P1115" si="406">K1114+K1113+K1112+K1111+K1110</f>
        <v>2840</v>
      </c>
      <c r="L1115" s="66">
        <f t="shared" si="406"/>
        <v>1742</v>
      </c>
      <c r="M1115" s="58">
        <f t="shared" si="406"/>
        <v>2582</v>
      </c>
      <c r="N1115" s="58">
        <f t="shared" si="406"/>
        <v>2781</v>
      </c>
      <c r="O1115" s="58">
        <f t="shared" si="406"/>
        <v>3233</v>
      </c>
      <c r="P1115" s="66">
        <f t="shared" si="406"/>
        <v>2693</v>
      </c>
      <c r="Q1115" s="66">
        <f>SUM(Q1110:Q1114)</f>
        <v>18939</v>
      </c>
    </row>
    <row r="1116" spans="1:17" x14ac:dyDescent="0.35">
      <c r="A1116" s="20" t="s">
        <v>122</v>
      </c>
      <c r="B1116" s="84">
        <v>1431</v>
      </c>
      <c r="C1116" s="84">
        <v>1406</v>
      </c>
      <c r="D1116" s="28">
        <v>918</v>
      </c>
      <c r="E1116" s="84">
        <v>1377</v>
      </c>
      <c r="F1116" s="84">
        <v>1390</v>
      </c>
      <c r="G1116" s="28">
        <v>1281</v>
      </c>
      <c r="H1116" s="28">
        <v>1356</v>
      </c>
      <c r="I1116" s="88">
        <f t="shared" ref="I1116:I1121" si="407">H1116+G1116+F1116+E1116+D1116+C1116+B1116</f>
        <v>9159</v>
      </c>
      <c r="J1116" s="61">
        <v>1383</v>
      </c>
      <c r="K1116" s="61">
        <v>1148</v>
      </c>
      <c r="L1116" s="84">
        <v>1018</v>
      </c>
      <c r="M1116" s="28">
        <v>1136</v>
      </c>
      <c r="N1116" s="84">
        <v>1153</v>
      </c>
      <c r="O1116" s="84">
        <v>1160</v>
      </c>
      <c r="P1116" s="28">
        <v>1361</v>
      </c>
      <c r="Q1116" s="88">
        <f>P1116+O1116+N1116+M1116+L1116+K1116+J1116</f>
        <v>8359</v>
      </c>
    </row>
    <row r="1117" spans="1:17" x14ac:dyDescent="0.35">
      <c r="A1117" s="20" t="s">
        <v>112</v>
      </c>
      <c r="B1117" s="74">
        <v>0</v>
      </c>
      <c r="C1117" s="74">
        <v>0</v>
      </c>
      <c r="D1117" s="74">
        <v>0</v>
      </c>
      <c r="E1117" s="74">
        <v>0</v>
      </c>
      <c r="F1117" s="74">
        <v>0</v>
      </c>
      <c r="G1117" s="74">
        <v>0</v>
      </c>
      <c r="H1117" s="74">
        <v>0</v>
      </c>
      <c r="I1117" s="88">
        <f t="shared" si="407"/>
        <v>0</v>
      </c>
      <c r="J1117" s="74">
        <v>0</v>
      </c>
      <c r="K1117" s="74">
        <v>0</v>
      </c>
      <c r="L1117" s="86">
        <v>0</v>
      </c>
      <c r="M1117" s="74">
        <v>0</v>
      </c>
      <c r="N1117" s="74">
        <v>0</v>
      </c>
      <c r="O1117" s="86">
        <v>0</v>
      </c>
      <c r="P1117" s="74">
        <v>0</v>
      </c>
      <c r="Q1117" s="88">
        <f>SUM(J1117:P1117)</f>
        <v>0</v>
      </c>
    </row>
    <row r="1118" spans="1:17" x14ac:dyDescent="0.35">
      <c r="A1118" s="20" t="s">
        <v>116</v>
      </c>
      <c r="B1118" s="74">
        <v>0</v>
      </c>
      <c r="C1118" s="74">
        <v>0</v>
      </c>
      <c r="D1118" s="74">
        <v>0</v>
      </c>
      <c r="E1118" s="74">
        <v>0</v>
      </c>
      <c r="F1118" s="74">
        <v>0</v>
      </c>
      <c r="G1118" s="74">
        <v>0</v>
      </c>
      <c r="H1118" s="74">
        <v>46</v>
      </c>
      <c r="I1118" s="88">
        <f t="shared" si="407"/>
        <v>46</v>
      </c>
      <c r="J1118" s="86">
        <v>0</v>
      </c>
      <c r="K1118" s="86">
        <v>0</v>
      </c>
      <c r="L1118" s="86">
        <v>0</v>
      </c>
      <c r="M1118" s="86">
        <v>0</v>
      </c>
      <c r="N1118" s="86">
        <v>0</v>
      </c>
      <c r="O1118" s="86">
        <v>0</v>
      </c>
      <c r="P1118" s="86">
        <v>0</v>
      </c>
      <c r="Q1118" s="88">
        <f>SUM(J1118:P1118)</f>
        <v>0</v>
      </c>
    </row>
    <row r="1119" spans="1:17" x14ac:dyDescent="0.35">
      <c r="A1119" s="20" t="s">
        <v>124</v>
      </c>
      <c r="B1119" s="74">
        <v>0</v>
      </c>
      <c r="C1119" s="74">
        <v>0</v>
      </c>
      <c r="D1119" s="74">
        <v>0</v>
      </c>
      <c r="E1119" s="74">
        <v>0</v>
      </c>
      <c r="F1119" s="74">
        <v>0</v>
      </c>
      <c r="G1119" s="74">
        <v>0</v>
      </c>
      <c r="H1119" s="74">
        <v>114</v>
      </c>
      <c r="I1119" s="88">
        <f t="shared" si="407"/>
        <v>114</v>
      </c>
      <c r="J1119" s="86">
        <v>0</v>
      </c>
      <c r="K1119" s="86">
        <v>0</v>
      </c>
      <c r="L1119" s="86">
        <v>0</v>
      </c>
      <c r="M1119" s="86">
        <v>0</v>
      </c>
      <c r="N1119" s="86">
        <v>0</v>
      </c>
      <c r="O1119" s="86">
        <v>0</v>
      </c>
      <c r="P1119" s="86">
        <v>0</v>
      </c>
      <c r="Q1119" s="88">
        <f>SUM(J1119:P1119)</f>
        <v>0</v>
      </c>
    </row>
    <row r="1120" spans="1:17" x14ac:dyDescent="0.35">
      <c r="A1120" s="20" t="s">
        <v>2192</v>
      </c>
      <c r="B1120" s="74">
        <v>0</v>
      </c>
      <c r="C1120" s="74">
        <v>0</v>
      </c>
      <c r="D1120" s="74">
        <v>0</v>
      </c>
      <c r="E1120" s="74">
        <v>0</v>
      </c>
      <c r="F1120" s="74">
        <v>0</v>
      </c>
      <c r="G1120" s="74">
        <v>0</v>
      </c>
      <c r="H1120" s="74">
        <v>0</v>
      </c>
      <c r="I1120" s="88">
        <f t="shared" si="407"/>
        <v>0</v>
      </c>
      <c r="J1120" s="86">
        <v>0</v>
      </c>
      <c r="K1120" s="86">
        <v>0</v>
      </c>
      <c r="L1120" s="86">
        <v>0</v>
      </c>
      <c r="M1120" s="86">
        <v>0</v>
      </c>
      <c r="N1120" s="86">
        <v>0</v>
      </c>
      <c r="O1120" s="86">
        <v>0</v>
      </c>
      <c r="P1120" s="74">
        <v>0</v>
      </c>
      <c r="Q1120" s="88">
        <f>SUM(J1120:P1120)</f>
        <v>0</v>
      </c>
    </row>
    <row r="1121" spans="1:17" s="21" customFormat="1" x14ac:dyDescent="0.35">
      <c r="A1121" s="20" t="s">
        <v>2191</v>
      </c>
      <c r="B1121" s="74">
        <v>0</v>
      </c>
      <c r="C1121" s="74">
        <v>0</v>
      </c>
      <c r="D1121" s="74">
        <v>0</v>
      </c>
      <c r="E1121" s="74">
        <v>0</v>
      </c>
      <c r="F1121" s="74">
        <v>0</v>
      </c>
      <c r="G1121" s="74">
        <v>0</v>
      </c>
      <c r="H1121" s="74">
        <v>0</v>
      </c>
      <c r="I1121" s="88">
        <f t="shared" si="407"/>
        <v>0</v>
      </c>
      <c r="J1121" s="63">
        <v>0</v>
      </c>
      <c r="K1121" s="63">
        <v>0</v>
      </c>
      <c r="L1121" s="63">
        <v>0</v>
      </c>
      <c r="M1121" s="63">
        <v>0</v>
      </c>
      <c r="N1121" s="63">
        <v>10</v>
      </c>
      <c r="O1121" s="28">
        <v>4</v>
      </c>
      <c r="P1121" s="28">
        <v>3</v>
      </c>
      <c r="Q1121" s="88">
        <f>P1121+O1121+N1121+M1121+L1121+K1121+J1121</f>
        <v>17</v>
      </c>
    </row>
    <row r="1122" spans="1:17" x14ac:dyDescent="0.35">
      <c r="A1122" s="92" t="s">
        <v>118</v>
      </c>
      <c r="B1122" s="92">
        <f t="shared" ref="B1122:I1122" si="408">B1120+B1119+B1118+B1117+B1116</f>
        <v>1431</v>
      </c>
      <c r="C1122" s="92">
        <f t="shared" si="408"/>
        <v>1406</v>
      </c>
      <c r="D1122" s="92">
        <f t="shared" si="408"/>
        <v>918</v>
      </c>
      <c r="E1122" s="92">
        <f t="shared" si="408"/>
        <v>1377</v>
      </c>
      <c r="F1122" s="92">
        <f t="shared" si="408"/>
        <v>1390</v>
      </c>
      <c r="G1122" s="92">
        <f t="shared" si="408"/>
        <v>1281</v>
      </c>
      <c r="H1122" s="92">
        <f t="shared" si="408"/>
        <v>1516</v>
      </c>
      <c r="I1122" s="92">
        <f t="shared" si="408"/>
        <v>9319</v>
      </c>
      <c r="J1122" s="92">
        <f>SUM(J1116:J1120)</f>
        <v>1383</v>
      </c>
      <c r="K1122" s="92">
        <f>SUM(K1116:K1120)</f>
        <v>1148</v>
      </c>
      <c r="L1122" s="92">
        <f>SUM(L1116:L1120)</f>
        <v>1018</v>
      </c>
      <c r="M1122" s="92">
        <f>SUM(M1116:M1120)</f>
        <v>1136</v>
      </c>
      <c r="N1122" s="92">
        <f>N1121+N1120+N1119+N1118+N1117+N1116</f>
        <v>1163</v>
      </c>
      <c r="O1122" s="92">
        <f>O1121+O1120+O1119+O1118+O1117+O1116</f>
        <v>1164</v>
      </c>
      <c r="P1122" s="92">
        <f>P1121+P1120+P1119+P1118+P1117+P1116</f>
        <v>1364</v>
      </c>
      <c r="Q1122" s="92">
        <f>P1122+O1122+N1122+M1122+L1122+K1122+J1122</f>
        <v>8376</v>
      </c>
    </row>
    <row r="1123" spans="1:17" x14ac:dyDescent="0.35">
      <c r="A1123" s="20" t="s">
        <v>99</v>
      </c>
      <c r="B1123" s="28">
        <v>208</v>
      </c>
      <c r="C1123" s="28">
        <v>227</v>
      </c>
      <c r="D1123" s="23">
        <v>225</v>
      </c>
      <c r="E1123" s="28">
        <v>206</v>
      </c>
      <c r="F1123" s="28">
        <v>225</v>
      </c>
      <c r="G1123" s="74">
        <v>187</v>
      </c>
      <c r="H1123" s="74">
        <v>213</v>
      </c>
      <c r="I1123" s="28">
        <f t="shared" ref="I1123:I1128" si="409">H1123+G1123+F1123+E1123+D1123+C1123+B1123</f>
        <v>1491</v>
      </c>
      <c r="J1123" s="42">
        <v>201</v>
      </c>
      <c r="K1123" s="47">
        <v>215</v>
      </c>
      <c r="L1123" s="28">
        <v>209</v>
      </c>
      <c r="M1123" s="74">
        <v>150</v>
      </c>
      <c r="N1123" s="28">
        <v>206</v>
      </c>
      <c r="O1123" s="28">
        <v>387</v>
      </c>
      <c r="P1123" s="74">
        <v>203</v>
      </c>
      <c r="Q1123" s="28">
        <f>P1123+O1123+N1123+M1123+L1123+K1123+J1123</f>
        <v>1571</v>
      </c>
    </row>
    <row r="1124" spans="1:17" x14ac:dyDescent="0.35">
      <c r="A1124" s="20" t="s">
        <v>7</v>
      </c>
      <c r="B1124" s="51">
        <v>993</v>
      </c>
      <c r="C1124" s="28">
        <v>1475</v>
      </c>
      <c r="D1124" s="28">
        <v>1641</v>
      </c>
      <c r="E1124" s="28">
        <v>1830</v>
      </c>
      <c r="F1124" s="28">
        <v>1186</v>
      </c>
      <c r="G1124" s="86">
        <v>1861</v>
      </c>
      <c r="H1124" s="86">
        <v>1486</v>
      </c>
      <c r="I1124" s="28">
        <f t="shared" si="409"/>
        <v>10472</v>
      </c>
      <c r="J1124" s="50">
        <v>1446</v>
      </c>
      <c r="K1124" s="28">
        <v>1329</v>
      </c>
      <c r="L1124" s="28">
        <v>1475</v>
      </c>
      <c r="M1124" s="86">
        <v>1621</v>
      </c>
      <c r="N1124" s="23">
        <v>1492</v>
      </c>
      <c r="O1124" s="28">
        <v>1595</v>
      </c>
      <c r="P1124" s="86">
        <v>1370</v>
      </c>
      <c r="Q1124" s="28">
        <f>P1124+O1124+N1124+M1124+L1124+K1124+J1124</f>
        <v>10328</v>
      </c>
    </row>
    <row r="1125" spans="1:17" x14ac:dyDescent="0.35">
      <c r="A1125" s="20" t="s">
        <v>103</v>
      </c>
      <c r="B1125" s="51">
        <v>735</v>
      </c>
      <c r="C1125" s="51">
        <v>1432</v>
      </c>
      <c r="D1125" s="51">
        <v>682</v>
      </c>
      <c r="E1125" s="51">
        <v>739</v>
      </c>
      <c r="F1125" s="52">
        <v>728</v>
      </c>
      <c r="G1125" s="87">
        <v>743</v>
      </c>
      <c r="H1125" s="87">
        <v>756</v>
      </c>
      <c r="I1125" s="51">
        <f t="shared" si="409"/>
        <v>5815</v>
      </c>
      <c r="J1125" s="28">
        <v>724</v>
      </c>
      <c r="K1125" s="28">
        <v>732</v>
      </c>
      <c r="L1125" s="86">
        <v>733</v>
      </c>
      <c r="M1125" s="37">
        <v>732</v>
      </c>
      <c r="N1125" s="40">
        <v>739</v>
      </c>
      <c r="O1125" s="86">
        <v>642</v>
      </c>
      <c r="P1125" s="74">
        <v>738</v>
      </c>
      <c r="Q1125" s="51">
        <f>P1125+O1125+N1125+M1125+L1125+K1125+J1125</f>
        <v>5040</v>
      </c>
    </row>
    <row r="1126" spans="1:17" x14ac:dyDescent="0.35">
      <c r="A1126" s="20" t="s">
        <v>1178</v>
      </c>
      <c r="B1126" s="51">
        <v>0</v>
      </c>
      <c r="C1126" s="51">
        <v>0</v>
      </c>
      <c r="D1126" s="51">
        <v>0</v>
      </c>
      <c r="E1126" s="51">
        <v>0</v>
      </c>
      <c r="F1126" s="52">
        <v>0</v>
      </c>
      <c r="G1126" s="87">
        <v>0</v>
      </c>
      <c r="H1126" s="87">
        <v>0</v>
      </c>
      <c r="I1126" s="51">
        <f t="shared" si="409"/>
        <v>0</v>
      </c>
      <c r="J1126" s="28">
        <v>0</v>
      </c>
      <c r="K1126" s="28">
        <v>0</v>
      </c>
      <c r="L1126" s="86">
        <v>0</v>
      </c>
      <c r="M1126" s="37">
        <v>0</v>
      </c>
      <c r="N1126" s="40">
        <v>0</v>
      </c>
      <c r="O1126" s="86">
        <v>0</v>
      </c>
      <c r="P1126" s="74">
        <v>0</v>
      </c>
      <c r="Q1126" s="28">
        <v>0</v>
      </c>
    </row>
    <row r="1127" spans="1:17" x14ac:dyDescent="0.35">
      <c r="A1127" s="20" t="s">
        <v>1177</v>
      </c>
      <c r="B1127" s="51">
        <v>0</v>
      </c>
      <c r="C1127" s="51">
        <v>0</v>
      </c>
      <c r="D1127" s="51">
        <v>0</v>
      </c>
      <c r="E1127" s="51">
        <v>0</v>
      </c>
      <c r="F1127" s="51">
        <v>0</v>
      </c>
      <c r="G1127" s="87">
        <v>0</v>
      </c>
      <c r="H1127" s="87">
        <v>0</v>
      </c>
      <c r="I1127" s="51">
        <f t="shared" si="409"/>
        <v>0</v>
      </c>
      <c r="J1127" s="28">
        <v>0</v>
      </c>
      <c r="K1127" s="28">
        <v>0</v>
      </c>
      <c r="L1127" s="86">
        <v>0</v>
      </c>
      <c r="M1127" s="37">
        <v>0</v>
      </c>
      <c r="N1127" s="40">
        <v>0</v>
      </c>
      <c r="O1127" s="86">
        <v>0</v>
      </c>
      <c r="P1127" s="74">
        <v>0</v>
      </c>
      <c r="Q1127" s="28">
        <f>SUM(J1127:P1127)</f>
        <v>0</v>
      </c>
    </row>
    <row r="1128" spans="1:17" x14ac:dyDescent="0.35">
      <c r="A1128" s="20" t="s">
        <v>123</v>
      </c>
      <c r="B1128" s="51">
        <v>1143</v>
      </c>
      <c r="C1128" s="87">
        <v>1144</v>
      </c>
      <c r="D1128" s="51">
        <v>1069</v>
      </c>
      <c r="E1128" s="51">
        <v>1093</v>
      </c>
      <c r="F1128" s="87">
        <v>988</v>
      </c>
      <c r="G1128" s="87">
        <v>1163</v>
      </c>
      <c r="H1128" s="87">
        <v>847</v>
      </c>
      <c r="I1128" s="51">
        <f t="shared" si="409"/>
        <v>7447</v>
      </c>
      <c r="J1128" s="86">
        <v>1148</v>
      </c>
      <c r="K1128" s="86">
        <v>1170</v>
      </c>
      <c r="L1128" s="86">
        <v>982</v>
      </c>
      <c r="M1128" s="86">
        <v>1106</v>
      </c>
      <c r="N1128" s="86">
        <v>1424</v>
      </c>
      <c r="O1128" s="86">
        <v>1141</v>
      </c>
      <c r="P1128" s="86">
        <v>1349</v>
      </c>
      <c r="Q1128" s="28">
        <f>P1128+O1128+N1128+M1128+L1128+K1128+J1128</f>
        <v>8320</v>
      </c>
    </row>
    <row r="1129" spans="1:17" x14ac:dyDescent="0.35">
      <c r="A1129" s="71" t="s">
        <v>117</v>
      </c>
      <c r="B1129" s="71">
        <f>B1128+B1127+B1126+B1125+B1124+B1123</f>
        <v>3079</v>
      </c>
      <c r="C1129" s="71">
        <f>C1128+C1127+C1126+C1125+C1124+C1123</f>
        <v>4278</v>
      </c>
      <c r="D1129" s="71">
        <f t="shared" ref="D1129:I1129" si="410">D1128+D1127+D1126+D1125+D1124+D1123</f>
        <v>3617</v>
      </c>
      <c r="E1129" s="71">
        <f t="shared" si="410"/>
        <v>3868</v>
      </c>
      <c r="F1129" s="71">
        <f t="shared" si="410"/>
        <v>3127</v>
      </c>
      <c r="G1129" s="71">
        <f t="shared" si="410"/>
        <v>3954</v>
      </c>
      <c r="H1129" s="71">
        <f t="shared" si="410"/>
        <v>3302</v>
      </c>
      <c r="I1129" s="71">
        <f t="shared" si="410"/>
        <v>25225</v>
      </c>
      <c r="J1129" s="69">
        <f t="shared" ref="J1129:O1129" si="411">J1128+J1127+J1126+J1125+J1124+J1123</f>
        <v>3519</v>
      </c>
      <c r="K1129" s="69">
        <f t="shared" si="411"/>
        <v>3446</v>
      </c>
      <c r="L1129" s="71">
        <f t="shared" si="411"/>
        <v>3399</v>
      </c>
      <c r="M1129" s="69">
        <f t="shared" si="411"/>
        <v>3609</v>
      </c>
      <c r="N1129" s="69">
        <f t="shared" si="411"/>
        <v>3861</v>
      </c>
      <c r="O1129" s="69">
        <f t="shared" si="411"/>
        <v>3765</v>
      </c>
      <c r="P1129" s="69">
        <f>SUM(P1123:P1128)</f>
        <v>3660</v>
      </c>
      <c r="Q1129" s="71">
        <f>SUM(Q1123:Q1128)</f>
        <v>25259</v>
      </c>
    </row>
    <row r="1130" spans="1:17" x14ac:dyDescent="0.35">
      <c r="A1130" s="21"/>
      <c r="B1130" s="67">
        <f>B1129+B1122+B1115</f>
        <v>8016</v>
      </c>
      <c r="C1130" s="67">
        <f>C1129+C1122+C1115</f>
        <v>8384</v>
      </c>
      <c r="D1130" s="67">
        <f t="shared" ref="D1130:Q1130" si="412">D1129+D1122+D1115</f>
        <v>7819</v>
      </c>
      <c r="E1130" s="21">
        <f t="shared" si="412"/>
        <v>7545</v>
      </c>
      <c r="F1130" s="67">
        <f t="shared" si="412"/>
        <v>6952</v>
      </c>
      <c r="G1130" s="67">
        <f t="shared" si="412"/>
        <v>8461</v>
      </c>
      <c r="H1130" s="67">
        <f t="shared" si="412"/>
        <v>7929</v>
      </c>
      <c r="I1130" s="67">
        <f t="shared" si="412"/>
        <v>55106</v>
      </c>
      <c r="J1130" s="21">
        <f t="shared" si="412"/>
        <v>7970</v>
      </c>
      <c r="K1130" s="21">
        <f t="shared" si="412"/>
        <v>7434</v>
      </c>
      <c r="L1130" s="67">
        <f t="shared" si="412"/>
        <v>6159</v>
      </c>
      <c r="M1130" s="21">
        <f t="shared" si="412"/>
        <v>7327</v>
      </c>
      <c r="N1130" s="67">
        <f t="shared" si="412"/>
        <v>7805</v>
      </c>
      <c r="O1130" s="21">
        <f t="shared" si="412"/>
        <v>8162</v>
      </c>
      <c r="P1130" s="21">
        <f t="shared" si="412"/>
        <v>7717</v>
      </c>
      <c r="Q1130" s="67">
        <f t="shared" si="412"/>
        <v>52574</v>
      </c>
    </row>
    <row r="1131" spans="1:17" x14ac:dyDescent="0.35">
      <c r="A1131" s="21"/>
      <c r="B1131" s="67">
        <f>production!B1027</f>
        <v>8097</v>
      </c>
      <c r="C1131" s="67">
        <f>production!C1027</f>
        <v>8395</v>
      </c>
      <c r="D1131" s="67">
        <f>production!D1027</f>
        <v>8427</v>
      </c>
      <c r="E1131" s="67">
        <f>production!E1027</f>
        <v>7560</v>
      </c>
      <c r="F1131" s="67">
        <f>production!F1027</f>
        <v>6969</v>
      </c>
      <c r="G1131" s="67">
        <f>production!G1027</f>
        <v>8610</v>
      </c>
      <c r="H1131" s="67">
        <f>production!H1027</f>
        <v>8095</v>
      </c>
      <c r="I1131" s="67">
        <f>production!I1027</f>
        <v>56153</v>
      </c>
      <c r="J1131" s="67">
        <f>production!J1027</f>
        <v>7941</v>
      </c>
      <c r="K1131" s="67">
        <f>production!K1027</f>
        <v>7938</v>
      </c>
      <c r="L1131" s="67">
        <f>production!L1027</f>
        <v>6432</v>
      </c>
      <c r="M1131" s="67">
        <f>production!M1027</f>
        <v>7662</v>
      </c>
      <c r="N1131" s="67">
        <f>production!N1027</f>
        <v>7899</v>
      </c>
      <c r="O1131" s="67">
        <f>production!O1027</f>
        <v>8513</v>
      </c>
      <c r="P1131" s="67">
        <f>production!P1027</f>
        <v>7562</v>
      </c>
      <c r="Q1131" s="67">
        <f>production!Q1027</f>
        <v>54468</v>
      </c>
    </row>
    <row r="1132" spans="1:17" x14ac:dyDescent="0.35">
      <c r="A1132" s="21"/>
      <c r="B1132" s="21">
        <f t="shared" ref="B1132:Q1132" si="413">B1131-B1130</f>
        <v>81</v>
      </c>
      <c r="C1132" s="67">
        <f t="shared" si="413"/>
        <v>11</v>
      </c>
      <c r="D1132" s="21">
        <f t="shared" si="413"/>
        <v>608</v>
      </c>
      <c r="E1132" s="21">
        <f t="shared" si="413"/>
        <v>15</v>
      </c>
      <c r="F1132" s="21">
        <f t="shared" si="413"/>
        <v>17</v>
      </c>
      <c r="G1132" s="21">
        <f t="shared" si="413"/>
        <v>149</v>
      </c>
      <c r="H1132" s="67">
        <f t="shared" si="413"/>
        <v>166</v>
      </c>
      <c r="I1132" s="67">
        <f t="shared" si="413"/>
        <v>1047</v>
      </c>
      <c r="J1132" s="21">
        <f t="shared" si="413"/>
        <v>-29</v>
      </c>
      <c r="K1132" s="67">
        <f t="shared" si="413"/>
        <v>504</v>
      </c>
      <c r="L1132" s="21">
        <f t="shared" si="413"/>
        <v>273</v>
      </c>
      <c r="M1132" s="21">
        <f t="shared" si="413"/>
        <v>335</v>
      </c>
      <c r="N1132" s="21">
        <f t="shared" si="413"/>
        <v>94</v>
      </c>
      <c r="O1132" s="21">
        <f t="shared" si="413"/>
        <v>351</v>
      </c>
      <c r="P1132" s="67">
        <f t="shared" si="413"/>
        <v>-155</v>
      </c>
      <c r="Q1132" s="67">
        <f t="shared" si="413"/>
        <v>1894</v>
      </c>
    </row>
    <row r="1134" spans="1:17" ht="15.5" x14ac:dyDescent="0.35">
      <c r="A1134" s="64" t="s">
        <v>1</v>
      </c>
      <c r="B1134" s="64" t="s">
        <v>1366</v>
      </c>
      <c r="C1134" s="64" t="s">
        <v>1455</v>
      </c>
      <c r="D1134" s="64" t="s">
        <v>1456</v>
      </c>
      <c r="E1134" s="64" t="s">
        <v>1457</v>
      </c>
      <c r="F1134" s="64" t="s">
        <v>1458</v>
      </c>
      <c r="G1134" s="64" t="s">
        <v>1459</v>
      </c>
      <c r="H1134" s="64" t="s">
        <v>1460</v>
      </c>
      <c r="I1134" s="65" t="s">
        <v>1468</v>
      </c>
      <c r="J1134" s="64" t="s">
        <v>1461</v>
      </c>
      <c r="K1134" s="64" t="s">
        <v>1462</v>
      </c>
      <c r="L1134" s="64" t="s">
        <v>1463</v>
      </c>
      <c r="M1134" s="64" t="s">
        <v>1464</v>
      </c>
      <c r="N1134" s="64" t="s">
        <v>1465</v>
      </c>
      <c r="O1134" s="64" t="s">
        <v>1466</v>
      </c>
      <c r="P1134" s="64" t="s">
        <v>1467</v>
      </c>
      <c r="Q1134" s="65" t="s">
        <v>2189</v>
      </c>
    </row>
    <row r="1135" spans="1:17" x14ac:dyDescent="0.35">
      <c r="A1135" s="20" t="s">
        <v>2</v>
      </c>
      <c r="B1135" s="28">
        <v>264</v>
      </c>
      <c r="C1135" s="28">
        <v>268</v>
      </c>
      <c r="D1135" s="23">
        <v>228</v>
      </c>
      <c r="E1135" s="28">
        <v>280</v>
      </c>
      <c r="F1135" s="28">
        <v>276</v>
      </c>
      <c r="G1135" s="28">
        <v>356</v>
      </c>
      <c r="H1135" s="28">
        <v>558</v>
      </c>
      <c r="I1135" s="28">
        <f>H1135+G1135+F1135+E1135+D1135+C1135+B1135</f>
        <v>2230</v>
      </c>
      <c r="J1135" s="37">
        <v>269</v>
      </c>
      <c r="K1135" s="28">
        <v>323</v>
      </c>
      <c r="L1135" s="28">
        <v>278</v>
      </c>
      <c r="M1135" s="74">
        <v>423</v>
      </c>
      <c r="N1135" s="74">
        <v>349</v>
      </c>
      <c r="O1135" s="28">
        <v>318</v>
      </c>
      <c r="P1135" s="74">
        <v>369</v>
      </c>
      <c r="Q1135" s="88">
        <f>P1135+O1135++N1135+M1135+L1135+K1135+J1135</f>
        <v>2329</v>
      </c>
    </row>
    <row r="1136" spans="1:17" x14ac:dyDescent="0.35">
      <c r="A1136" s="20" t="s">
        <v>121</v>
      </c>
      <c r="B1136" s="28">
        <v>0</v>
      </c>
      <c r="C1136" s="28">
        <v>0</v>
      </c>
      <c r="D1136" s="28">
        <v>0</v>
      </c>
      <c r="E1136" s="28">
        <v>0</v>
      </c>
      <c r="F1136" s="28">
        <v>0</v>
      </c>
      <c r="G1136" s="74">
        <v>0</v>
      </c>
      <c r="H1136" s="74">
        <v>0</v>
      </c>
      <c r="I1136" s="88">
        <f>H1136+G1136+F1136+E1136+D1136+C1136+B1136</f>
        <v>0</v>
      </c>
      <c r="J1136" s="74">
        <v>0</v>
      </c>
      <c r="K1136" s="28">
        <v>0</v>
      </c>
      <c r="L1136" s="28">
        <v>0</v>
      </c>
      <c r="M1136" s="28">
        <v>0</v>
      </c>
      <c r="N1136" s="28">
        <v>0</v>
      </c>
      <c r="O1136" s="28">
        <v>0</v>
      </c>
      <c r="P1136" s="28">
        <v>0</v>
      </c>
      <c r="Q1136" s="88">
        <f>P1136+O1136+N1136+M1136+L1136+K1136+J1136</f>
        <v>0</v>
      </c>
    </row>
    <row r="1137" spans="1:17" x14ac:dyDescent="0.35">
      <c r="A1137" s="20" t="s">
        <v>100</v>
      </c>
      <c r="B1137" s="28">
        <v>270</v>
      </c>
      <c r="C1137" s="28">
        <v>210</v>
      </c>
      <c r="D1137" s="23">
        <v>73</v>
      </c>
      <c r="E1137" s="28">
        <v>215</v>
      </c>
      <c r="F1137" s="28">
        <v>230</v>
      </c>
      <c r="G1137" s="28">
        <v>231</v>
      </c>
      <c r="H1137" s="28">
        <v>235</v>
      </c>
      <c r="I1137" s="88">
        <f>H1137+G1137+F1137+E1137+D1137+C1137+B1137</f>
        <v>1464</v>
      </c>
      <c r="J1137" s="23">
        <v>146</v>
      </c>
      <c r="K1137" s="37">
        <v>210</v>
      </c>
      <c r="L1137" s="51">
        <v>205</v>
      </c>
      <c r="M1137" s="28">
        <v>210</v>
      </c>
      <c r="N1137" s="28">
        <v>250</v>
      </c>
      <c r="O1137" s="28">
        <v>226</v>
      </c>
      <c r="P1137" s="51">
        <v>172</v>
      </c>
      <c r="Q1137" s="93">
        <f>P1137+O1137+N1137+M1137+L1137+K1137+J1137</f>
        <v>1419</v>
      </c>
    </row>
    <row r="1138" spans="1:17" x14ac:dyDescent="0.35">
      <c r="A1138" s="20" t="s">
        <v>115</v>
      </c>
      <c r="B1138" s="28">
        <v>0</v>
      </c>
      <c r="C1138" s="28">
        <v>0</v>
      </c>
      <c r="D1138" s="28">
        <v>0</v>
      </c>
      <c r="E1138" s="28">
        <v>0</v>
      </c>
      <c r="F1138" s="28">
        <v>0</v>
      </c>
      <c r="G1138" s="28">
        <v>0</v>
      </c>
      <c r="H1138" s="28">
        <v>28</v>
      </c>
      <c r="I1138" s="88">
        <f>H1138+G1138+F1138+E1138+D1138+C1138+B1138</f>
        <v>28</v>
      </c>
      <c r="J1138" s="28">
        <v>0</v>
      </c>
      <c r="K1138" s="28">
        <v>0</v>
      </c>
      <c r="L1138" s="28">
        <v>0</v>
      </c>
      <c r="M1138" s="28">
        <v>0</v>
      </c>
      <c r="N1138" s="28">
        <v>0</v>
      </c>
      <c r="O1138" s="28">
        <v>0</v>
      </c>
      <c r="P1138" s="28"/>
      <c r="Q1138" s="88">
        <f>P1138+O1138+N1138+M1138+L1138+K1138+J1138</f>
        <v>0</v>
      </c>
    </row>
    <row r="1139" spans="1:17" x14ac:dyDescent="0.35">
      <c r="A1139" s="20" t="s">
        <v>125</v>
      </c>
      <c r="B1139" s="28">
        <v>1892</v>
      </c>
      <c r="C1139" s="28">
        <v>1936</v>
      </c>
      <c r="D1139" s="23">
        <v>2508</v>
      </c>
      <c r="E1139" s="28">
        <v>3881</v>
      </c>
      <c r="F1139" s="28">
        <v>3778</v>
      </c>
      <c r="G1139" s="28">
        <v>2043</v>
      </c>
      <c r="H1139" s="28">
        <v>2288</v>
      </c>
      <c r="I1139" s="88">
        <f>H1139+G1139+F1139+E1139+D1139+C1139+B1139</f>
        <v>18326</v>
      </c>
      <c r="J1139" s="28">
        <v>2221</v>
      </c>
      <c r="K1139" s="28">
        <v>3040</v>
      </c>
      <c r="L1139" s="28">
        <v>2741</v>
      </c>
      <c r="M1139" s="28">
        <v>3718</v>
      </c>
      <c r="N1139" s="28">
        <v>2693</v>
      </c>
      <c r="O1139" s="28">
        <v>3168</v>
      </c>
      <c r="P1139" s="28">
        <v>2853</v>
      </c>
      <c r="Q1139" s="28">
        <f>P1139+O1139+N1139+M1139+L1139+K1139+J1139</f>
        <v>20434</v>
      </c>
    </row>
    <row r="1140" spans="1:17" x14ac:dyDescent="0.35">
      <c r="A1140" s="58" t="s">
        <v>119</v>
      </c>
      <c r="B1140" s="58">
        <f t="shared" ref="B1140:P1140" si="414">B1139+B1138+B1137+B1136+B1135</f>
        <v>2426</v>
      </c>
      <c r="C1140" s="58">
        <f t="shared" si="414"/>
        <v>2414</v>
      </c>
      <c r="D1140" s="58">
        <f t="shared" si="414"/>
        <v>2809</v>
      </c>
      <c r="E1140" s="58">
        <f t="shared" si="414"/>
        <v>4376</v>
      </c>
      <c r="F1140" s="58">
        <f t="shared" si="414"/>
        <v>4284</v>
      </c>
      <c r="G1140" s="58">
        <f t="shared" si="414"/>
        <v>2630</v>
      </c>
      <c r="H1140" s="58">
        <f t="shared" si="414"/>
        <v>3109</v>
      </c>
      <c r="I1140" s="58">
        <f t="shared" si="414"/>
        <v>22048</v>
      </c>
      <c r="J1140" s="58">
        <f t="shared" si="414"/>
        <v>2636</v>
      </c>
      <c r="K1140" s="58">
        <f t="shared" si="414"/>
        <v>3573</v>
      </c>
      <c r="L1140" s="66">
        <f t="shared" si="414"/>
        <v>3224</v>
      </c>
      <c r="M1140" s="58">
        <f t="shared" si="414"/>
        <v>4351</v>
      </c>
      <c r="N1140" s="58">
        <f t="shared" si="414"/>
        <v>3292</v>
      </c>
      <c r="O1140" s="58">
        <f t="shared" si="414"/>
        <v>3712</v>
      </c>
      <c r="P1140" s="66">
        <f t="shared" si="414"/>
        <v>3394</v>
      </c>
      <c r="Q1140" s="66">
        <f>SUM(Q1135:Q1139)</f>
        <v>24182</v>
      </c>
    </row>
    <row r="1141" spans="1:17" x14ac:dyDescent="0.35">
      <c r="A1141" s="20" t="s">
        <v>122</v>
      </c>
      <c r="B1141" s="84">
        <v>340</v>
      </c>
      <c r="C1141" s="84">
        <v>870</v>
      </c>
      <c r="D1141" s="28">
        <v>1562</v>
      </c>
      <c r="E1141" s="84">
        <v>1630</v>
      </c>
      <c r="F1141" s="84">
        <v>846</v>
      </c>
      <c r="G1141" s="28">
        <v>668</v>
      </c>
      <c r="H1141" s="28">
        <v>1656</v>
      </c>
      <c r="I1141" s="88">
        <f t="shared" ref="I1141:I1146" si="415">H1141+G1141+F1141+E1141+D1141+C1141+B1141</f>
        <v>7572</v>
      </c>
      <c r="J1141" s="61">
        <v>719</v>
      </c>
      <c r="K1141" s="61">
        <v>828</v>
      </c>
      <c r="L1141" s="84">
        <v>1762</v>
      </c>
      <c r="M1141" s="28">
        <v>1620</v>
      </c>
      <c r="N1141" s="84">
        <v>1659</v>
      </c>
      <c r="O1141" s="84">
        <v>1711</v>
      </c>
      <c r="P1141" s="28">
        <v>1637</v>
      </c>
      <c r="Q1141" s="88">
        <f>P1141+O1141+N1141+M1141+L1141+K1141+J1141</f>
        <v>9936</v>
      </c>
    </row>
    <row r="1142" spans="1:17" x14ac:dyDescent="0.35">
      <c r="A1142" s="20" t="s">
        <v>112</v>
      </c>
      <c r="B1142" s="74">
        <v>0</v>
      </c>
      <c r="C1142" s="74">
        <v>0</v>
      </c>
      <c r="D1142" s="74">
        <v>0</v>
      </c>
      <c r="E1142" s="74">
        <v>0</v>
      </c>
      <c r="F1142" s="74">
        <v>0</v>
      </c>
      <c r="G1142" s="74">
        <v>0</v>
      </c>
      <c r="H1142" s="74">
        <v>0</v>
      </c>
      <c r="I1142" s="88">
        <f t="shared" si="415"/>
        <v>0</v>
      </c>
      <c r="J1142" s="74">
        <v>0</v>
      </c>
      <c r="K1142" s="74">
        <v>0</v>
      </c>
      <c r="L1142" s="86">
        <v>0</v>
      </c>
      <c r="M1142" s="74">
        <v>0</v>
      </c>
      <c r="N1142" s="74">
        <v>0</v>
      </c>
      <c r="O1142" s="86">
        <v>0</v>
      </c>
      <c r="P1142" s="74">
        <v>0</v>
      </c>
      <c r="Q1142" s="88">
        <f>SUM(J1142:P1142)</f>
        <v>0</v>
      </c>
    </row>
    <row r="1143" spans="1:17" x14ac:dyDescent="0.35">
      <c r="A1143" s="20" t="s">
        <v>116</v>
      </c>
      <c r="B1143" s="74">
        <v>0</v>
      </c>
      <c r="C1143" s="74">
        <v>0</v>
      </c>
      <c r="D1143" s="74">
        <v>0</v>
      </c>
      <c r="E1143" s="74">
        <v>0</v>
      </c>
      <c r="F1143" s="74">
        <v>0</v>
      </c>
      <c r="G1143" s="74">
        <v>53</v>
      </c>
      <c r="H1143" s="74"/>
      <c r="I1143" s="88">
        <f t="shared" si="415"/>
        <v>53</v>
      </c>
      <c r="J1143" s="86">
        <v>0</v>
      </c>
      <c r="K1143" s="86">
        <v>0</v>
      </c>
      <c r="L1143" s="86">
        <v>0</v>
      </c>
      <c r="M1143" s="86">
        <v>0</v>
      </c>
      <c r="N1143" s="86">
        <v>0</v>
      </c>
      <c r="O1143" s="86">
        <v>0</v>
      </c>
      <c r="P1143" s="86">
        <v>0</v>
      </c>
      <c r="Q1143" s="88">
        <f>SUM(J1143:P1143)</f>
        <v>0</v>
      </c>
    </row>
    <row r="1144" spans="1:17" x14ac:dyDescent="0.35">
      <c r="A1144" s="20" t="s">
        <v>124</v>
      </c>
      <c r="B1144" s="74">
        <v>0</v>
      </c>
      <c r="C1144" s="74">
        <v>0</v>
      </c>
      <c r="D1144" s="74">
        <v>0</v>
      </c>
      <c r="E1144" s="74">
        <v>0</v>
      </c>
      <c r="F1144" s="74">
        <v>0</v>
      </c>
      <c r="G1144" s="74">
        <v>119</v>
      </c>
      <c r="H1144" s="74"/>
      <c r="I1144" s="88">
        <f t="shared" si="415"/>
        <v>119</v>
      </c>
      <c r="J1144" s="86">
        <v>0</v>
      </c>
      <c r="K1144" s="86">
        <v>0</v>
      </c>
      <c r="L1144" s="86">
        <v>0</v>
      </c>
      <c r="M1144" s="86">
        <v>0</v>
      </c>
      <c r="N1144" s="86">
        <v>0</v>
      </c>
      <c r="O1144" s="86">
        <v>0</v>
      </c>
      <c r="P1144" s="86">
        <v>0</v>
      </c>
      <c r="Q1144" s="88">
        <f>SUM(J1144:P1144)</f>
        <v>0</v>
      </c>
    </row>
    <row r="1145" spans="1:17" x14ac:dyDescent="0.35">
      <c r="A1145" s="20" t="s">
        <v>2192</v>
      </c>
      <c r="B1145" s="74">
        <v>0</v>
      </c>
      <c r="C1145" s="74">
        <v>0</v>
      </c>
      <c r="D1145" s="74">
        <v>0</v>
      </c>
      <c r="E1145" s="74">
        <v>0</v>
      </c>
      <c r="F1145" s="74">
        <v>0</v>
      </c>
      <c r="G1145" s="74">
        <v>0</v>
      </c>
      <c r="H1145" s="74">
        <v>0</v>
      </c>
      <c r="I1145" s="88">
        <f t="shared" si="415"/>
        <v>0</v>
      </c>
      <c r="J1145" s="86"/>
      <c r="K1145" s="86">
        <v>0</v>
      </c>
      <c r="L1145" s="86">
        <v>0</v>
      </c>
      <c r="M1145" s="86">
        <v>0</v>
      </c>
      <c r="N1145" s="86">
        <v>0</v>
      </c>
      <c r="O1145" s="86">
        <v>0</v>
      </c>
      <c r="P1145" s="74">
        <v>0</v>
      </c>
      <c r="Q1145" s="88">
        <f>SUM(J1145:P1145)</f>
        <v>0</v>
      </c>
    </row>
    <row r="1146" spans="1:17" x14ac:dyDescent="0.35">
      <c r="A1146" s="20" t="s">
        <v>2191</v>
      </c>
      <c r="B1146" s="28">
        <v>3</v>
      </c>
      <c r="C1146" s="28">
        <v>4</v>
      </c>
      <c r="D1146" s="28">
        <v>8</v>
      </c>
      <c r="E1146" s="63">
        <v>7</v>
      </c>
      <c r="F1146" s="63">
        <v>6</v>
      </c>
      <c r="G1146" s="74">
        <v>5</v>
      </c>
      <c r="H1146" s="74">
        <v>4</v>
      </c>
      <c r="I1146" s="88">
        <f t="shared" si="415"/>
        <v>37</v>
      </c>
      <c r="J1146" s="63">
        <v>8</v>
      </c>
      <c r="K1146" s="63">
        <v>5</v>
      </c>
      <c r="L1146" s="63">
        <v>0</v>
      </c>
      <c r="M1146" s="63">
        <v>0</v>
      </c>
      <c r="N1146" s="63"/>
      <c r="O1146" s="28"/>
      <c r="P1146" s="28"/>
      <c r="Q1146" s="88">
        <f>P1146+O1146+N1146+M1146+L1146+K1146+J1146</f>
        <v>13</v>
      </c>
    </row>
    <row r="1147" spans="1:17" x14ac:dyDescent="0.35">
      <c r="A1147" s="92" t="s">
        <v>118</v>
      </c>
      <c r="B1147" s="92">
        <f t="shared" ref="B1147:I1147" si="416">B1145+B1144+B1143+B1142+B1141</f>
        <v>340</v>
      </c>
      <c r="C1147" s="92">
        <f t="shared" si="416"/>
        <v>870</v>
      </c>
      <c r="D1147" s="92">
        <f t="shared" si="416"/>
        <v>1562</v>
      </c>
      <c r="E1147" s="92">
        <f t="shared" si="416"/>
        <v>1630</v>
      </c>
      <c r="F1147" s="92">
        <f t="shared" si="416"/>
        <v>846</v>
      </c>
      <c r="G1147" s="92">
        <f t="shared" si="416"/>
        <v>840</v>
      </c>
      <c r="H1147" s="92">
        <f t="shared" si="416"/>
        <v>1656</v>
      </c>
      <c r="I1147" s="92">
        <f t="shared" si="416"/>
        <v>7744</v>
      </c>
      <c r="J1147" s="92">
        <f>SUM(J1141:J1145)</f>
        <v>719</v>
      </c>
      <c r="K1147" s="92">
        <f>SUM(K1141:K1145)</f>
        <v>828</v>
      </c>
      <c r="L1147" s="92">
        <f>SUM(L1141:L1145)</f>
        <v>1762</v>
      </c>
      <c r="M1147" s="92">
        <f>SUM(M1141:M1145)</f>
        <v>1620</v>
      </c>
      <c r="N1147" s="92">
        <f>N1146+N1145+N1144+N1143+N1142+N1141</f>
        <v>1659</v>
      </c>
      <c r="O1147" s="92">
        <f>O1146+O1145+O1144+O1143+O1142+O1141</f>
        <v>1711</v>
      </c>
      <c r="P1147" s="92">
        <f>P1146+P1145+P1144+P1143+P1142+P1141</f>
        <v>1637</v>
      </c>
      <c r="Q1147" s="92">
        <f>P1147+O1147+N1147+M1147+L1147+K1147+J1147</f>
        <v>9936</v>
      </c>
    </row>
    <row r="1148" spans="1:17" x14ac:dyDescent="0.35">
      <c r="A1148" s="20" t="s">
        <v>99</v>
      </c>
      <c r="B1148" s="28">
        <v>194</v>
      </c>
      <c r="C1148" s="28">
        <v>210</v>
      </c>
      <c r="D1148" s="23">
        <v>253</v>
      </c>
      <c r="E1148" s="28">
        <v>247</v>
      </c>
      <c r="F1148" s="28">
        <v>213</v>
      </c>
      <c r="G1148" s="74">
        <v>212</v>
      </c>
      <c r="H1148" s="74">
        <v>271</v>
      </c>
      <c r="I1148" s="28">
        <f t="shared" ref="I1148:I1153" si="417">H1148+G1148+F1148+E1148+D1148+C1148+B1148</f>
        <v>1600</v>
      </c>
      <c r="J1148" s="42">
        <v>1145</v>
      </c>
      <c r="K1148" s="47">
        <v>252</v>
      </c>
      <c r="L1148" s="28">
        <v>238</v>
      </c>
      <c r="M1148" s="74">
        <v>497</v>
      </c>
      <c r="N1148" s="28">
        <v>254</v>
      </c>
      <c r="O1148" s="28">
        <v>1014</v>
      </c>
      <c r="P1148" s="74">
        <v>878</v>
      </c>
      <c r="Q1148" s="28">
        <f>P1148+O1148+N1148+M1148+L1148+K1148+J1148</f>
        <v>4278</v>
      </c>
    </row>
    <row r="1149" spans="1:17" x14ac:dyDescent="0.35">
      <c r="A1149" s="20" t="s">
        <v>7</v>
      </c>
      <c r="B1149" s="51">
        <v>1186</v>
      </c>
      <c r="C1149" s="28">
        <v>1599</v>
      </c>
      <c r="D1149" s="28">
        <v>1795</v>
      </c>
      <c r="E1149" s="28">
        <v>933</v>
      </c>
      <c r="F1149" s="28">
        <v>1531</v>
      </c>
      <c r="G1149" s="86">
        <v>1145</v>
      </c>
      <c r="H1149" s="86">
        <v>692</v>
      </c>
      <c r="I1149" s="28">
        <f t="shared" si="417"/>
        <v>8881</v>
      </c>
      <c r="J1149" s="50">
        <v>881</v>
      </c>
      <c r="K1149" s="28">
        <v>1142</v>
      </c>
      <c r="L1149" s="28">
        <v>1296</v>
      </c>
      <c r="M1149" s="86">
        <v>820</v>
      </c>
      <c r="N1149" s="23">
        <v>692</v>
      </c>
      <c r="O1149" s="28">
        <v>665</v>
      </c>
      <c r="P1149" s="86">
        <v>820</v>
      </c>
      <c r="Q1149" s="28">
        <f>P1149+O1149+N1149+M1149+L1149+K1149+J1149</f>
        <v>6316</v>
      </c>
    </row>
    <row r="1150" spans="1:17" x14ac:dyDescent="0.35">
      <c r="A1150" s="20" t="s">
        <v>103</v>
      </c>
      <c r="B1150" s="51">
        <v>738</v>
      </c>
      <c r="C1150" s="51">
        <v>661</v>
      </c>
      <c r="D1150" s="51">
        <v>738</v>
      </c>
      <c r="E1150" s="51">
        <v>643</v>
      </c>
      <c r="F1150" s="52">
        <v>828</v>
      </c>
      <c r="G1150" s="87">
        <v>755</v>
      </c>
      <c r="H1150" s="87">
        <v>417</v>
      </c>
      <c r="I1150" s="51">
        <f t="shared" si="417"/>
        <v>4780</v>
      </c>
      <c r="J1150" s="28">
        <v>440</v>
      </c>
      <c r="K1150" s="28">
        <v>660</v>
      </c>
      <c r="L1150" s="86">
        <v>740</v>
      </c>
      <c r="M1150" s="37">
        <v>770</v>
      </c>
      <c r="N1150" s="40">
        <v>700</v>
      </c>
      <c r="O1150" s="86">
        <v>740</v>
      </c>
      <c r="P1150" s="74">
        <v>740</v>
      </c>
      <c r="Q1150" s="51">
        <f>P1150+O1150+N1150+M1150+L1150+K1150+J1150</f>
        <v>4790</v>
      </c>
    </row>
    <row r="1151" spans="1:17" x14ac:dyDescent="0.35">
      <c r="A1151" s="20" t="s">
        <v>1178</v>
      </c>
      <c r="B1151" s="51">
        <v>0</v>
      </c>
      <c r="C1151" s="51">
        <v>0</v>
      </c>
      <c r="D1151" s="51">
        <v>0</v>
      </c>
      <c r="E1151" s="51">
        <v>0</v>
      </c>
      <c r="F1151" s="52">
        <v>0</v>
      </c>
      <c r="G1151" s="87">
        <v>0</v>
      </c>
      <c r="H1151" s="87">
        <v>0</v>
      </c>
      <c r="I1151" s="51">
        <f t="shared" si="417"/>
        <v>0</v>
      </c>
      <c r="J1151" s="28">
        <v>0</v>
      </c>
      <c r="K1151" s="28">
        <v>0</v>
      </c>
      <c r="L1151" s="86">
        <v>0</v>
      </c>
      <c r="M1151" s="37">
        <v>0</v>
      </c>
      <c r="N1151" s="40">
        <v>0</v>
      </c>
      <c r="O1151" s="86">
        <v>0</v>
      </c>
      <c r="P1151" s="74">
        <v>0</v>
      </c>
      <c r="Q1151" s="28">
        <v>0</v>
      </c>
    </row>
    <row r="1152" spans="1:17" x14ac:dyDescent="0.35">
      <c r="A1152" s="20" t="s">
        <v>1177</v>
      </c>
      <c r="B1152" s="51">
        <v>0</v>
      </c>
      <c r="C1152" s="51">
        <v>0</v>
      </c>
      <c r="D1152" s="51">
        <v>0</v>
      </c>
      <c r="E1152" s="51">
        <v>0</v>
      </c>
      <c r="F1152" s="51">
        <v>0</v>
      </c>
      <c r="G1152" s="87">
        <v>0</v>
      </c>
      <c r="H1152" s="87">
        <v>0</v>
      </c>
      <c r="I1152" s="51">
        <f t="shared" si="417"/>
        <v>0</v>
      </c>
      <c r="J1152" s="28">
        <v>0</v>
      </c>
      <c r="K1152" s="28">
        <v>0</v>
      </c>
      <c r="L1152" s="86">
        <v>0</v>
      </c>
      <c r="M1152" s="37">
        <v>0</v>
      </c>
      <c r="N1152" s="40">
        <v>0</v>
      </c>
      <c r="O1152" s="86">
        <v>0</v>
      </c>
      <c r="P1152" s="74">
        <v>0</v>
      </c>
      <c r="Q1152" s="28">
        <f>SUM(J1152:P1152)</f>
        <v>0</v>
      </c>
    </row>
    <row r="1153" spans="1:17" x14ac:dyDescent="0.35">
      <c r="A1153" s="20" t="s">
        <v>123</v>
      </c>
      <c r="B1153" s="51">
        <v>1040</v>
      </c>
      <c r="C1153" s="87">
        <f>312+500+313+1+215+34+7</f>
        <v>1382</v>
      </c>
      <c r="D1153" s="51">
        <f>301+480+364+150+20+9</f>
        <v>1324</v>
      </c>
      <c r="E1153" s="51">
        <f>311+468+214+2+171+46+7</f>
        <v>1219</v>
      </c>
      <c r="F1153" s="87">
        <f>252+385+119+179+1+219+11+7</f>
        <v>1173</v>
      </c>
      <c r="G1153" s="87">
        <f>246+392+191+192+162+11+6</f>
        <v>1200</v>
      </c>
      <c r="H1153" s="87">
        <f>244+354+82+133+16+8+284</f>
        <v>1121</v>
      </c>
      <c r="I1153" s="51">
        <f t="shared" si="417"/>
        <v>8459</v>
      </c>
      <c r="J1153" s="86">
        <f>240+325+315+256+1+152+7+55</f>
        <v>1351</v>
      </c>
      <c r="K1153" s="86">
        <f>229+503+349+406+227+11+9</f>
        <v>1734</v>
      </c>
      <c r="L1153" s="86">
        <v>2230</v>
      </c>
      <c r="M1153" s="86">
        <f>253+416+288+1+197+49+12</f>
        <v>1216</v>
      </c>
      <c r="N1153" s="86">
        <f>248+371+235+1+189+1+22</f>
        <v>1067</v>
      </c>
      <c r="O1153" s="86">
        <f>280+419+261+1+289+6+25</f>
        <v>1281</v>
      </c>
      <c r="P1153" s="86">
        <f>284+412+218+2+245+12+7</f>
        <v>1180</v>
      </c>
      <c r="Q1153" s="28">
        <f>P1153+O1153+N1153+M1153+L1153+K1153+J1153</f>
        <v>10059</v>
      </c>
    </row>
    <row r="1154" spans="1:17" x14ac:dyDescent="0.35">
      <c r="A1154" s="71" t="s">
        <v>117</v>
      </c>
      <c r="B1154" s="71">
        <f>B1153+B1152+B1151+B1150+B1149+B1148</f>
        <v>3158</v>
      </c>
      <c r="C1154" s="71">
        <f>C1153+C1152+C1151+C1150+C1149+C1148</f>
        <v>3852</v>
      </c>
      <c r="D1154" s="71">
        <f t="shared" ref="D1154:I1154" si="418">D1153+D1152+D1151+D1150+D1149+D1148</f>
        <v>4110</v>
      </c>
      <c r="E1154" s="71">
        <f t="shared" si="418"/>
        <v>3042</v>
      </c>
      <c r="F1154" s="71">
        <f t="shared" si="418"/>
        <v>3745</v>
      </c>
      <c r="G1154" s="71">
        <f t="shared" si="418"/>
        <v>3312</v>
      </c>
      <c r="H1154" s="71">
        <f t="shared" si="418"/>
        <v>2501</v>
      </c>
      <c r="I1154" s="71">
        <f t="shared" si="418"/>
        <v>23720</v>
      </c>
      <c r="J1154" s="69">
        <f t="shared" ref="J1154:O1154" si="419">J1153+J1152+J1151+J1150+J1149+J1148</f>
        <v>3817</v>
      </c>
      <c r="K1154" s="69">
        <f t="shared" si="419"/>
        <v>3788</v>
      </c>
      <c r="L1154" s="71">
        <f t="shared" si="419"/>
        <v>4504</v>
      </c>
      <c r="M1154" s="69">
        <f t="shared" si="419"/>
        <v>3303</v>
      </c>
      <c r="N1154" s="69">
        <f t="shared" si="419"/>
        <v>2713</v>
      </c>
      <c r="O1154" s="69">
        <f t="shared" si="419"/>
        <v>3700</v>
      </c>
      <c r="P1154" s="69">
        <f>SUM(P1148:P1153)</f>
        <v>3618</v>
      </c>
      <c r="Q1154" s="71">
        <f>SUM(Q1148:Q1153)</f>
        <v>25443</v>
      </c>
    </row>
    <row r="1155" spans="1:17" x14ac:dyDescent="0.35">
      <c r="A1155" s="21"/>
      <c r="B1155" s="67">
        <f t="shared" ref="B1155:Q1155" si="420">B1154+B1147+B1140</f>
        <v>5924</v>
      </c>
      <c r="C1155" s="67">
        <f t="shared" si="420"/>
        <v>7136</v>
      </c>
      <c r="D1155" s="67">
        <f t="shared" si="420"/>
        <v>8481</v>
      </c>
      <c r="E1155" s="21">
        <f t="shared" si="420"/>
        <v>9048</v>
      </c>
      <c r="F1155" s="67">
        <f>F1154+F1147+F1140</f>
        <v>8875</v>
      </c>
      <c r="G1155" s="67">
        <f t="shared" si="420"/>
        <v>6782</v>
      </c>
      <c r="H1155" s="67">
        <f t="shared" si="420"/>
        <v>7266</v>
      </c>
      <c r="I1155" s="67">
        <f t="shared" si="420"/>
        <v>53512</v>
      </c>
      <c r="J1155" s="21">
        <f t="shared" si="420"/>
        <v>7172</v>
      </c>
      <c r="K1155" s="21">
        <f t="shared" si="420"/>
        <v>8189</v>
      </c>
      <c r="L1155" s="67">
        <f t="shared" si="420"/>
        <v>9490</v>
      </c>
      <c r="M1155" s="21">
        <f t="shared" si="420"/>
        <v>9274</v>
      </c>
      <c r="N1155" s="67">
        <f t="shared" si="420"/>
        <v>7664</v>
      </c>
      <c r="O1155" s="21">
        <f t="shared" si="420"/>
        <v>9123</v>
      </c>
      <c r="P1155" s="21">
        <f t="shared" si="420"/>
        <v>8649</v>
      </c>
      <c r="Q1155" s="67">
        <f t="shared" si="420"/>
        <v>59561</v>
      </c>
    </row>
    <row r="1156" spans="1:17" x14ac:dyDescent="0.35">
      <c r="A1156" s="21"/>
      <c r="B1156" s="67">
        <f>production!B1049</f>
        <v>6232</v>
      </c>
      <c r="C1156" s="67">
        <f>production!C1049</f>
        <v>7713</v>
      </c>
      <c r="D1156" s="67">
        <f>production!D1049</f>
        <v>8557</v>
      </c>
      <c r="E1156" s="67">
        <f>production!E1049</f>
        <v>9138</v>
      </c>
      <c r="F1156" s="67">
        <f>production!F1049</f>
        <v>9618</v>
      </c>
      <c r="G1156" s="67">
        <f>production!G1049</f>
        <v>7416</v>
      </c>
      <c r="H1156" s="67">
        <f>production!H1049</f>
        <v>7387</v>
      </c>
      <c r="I1156" s="67">
        <f>production!I1049</f>
        <v>56024</v>
      </c>
      <c r="J1156" s="67">
        <f>production!J1049</f>
        <v>7167</v>
      </c>
      <c r="K1156" s="67">
        <f>production!K1049</f>
        <v>8447</v>
      </c>
      <c r="L1156" s="67">
        <f>production!L1049</f>
        <v>8359</v>
      </c>
      <c r="M1156" s="67">
        <f>production!M1049</f>
        <v>9540</v>
      </c>
      <c r="N1156" s="67">
        <f>production!N1049</f>
        <v>7687</v>
      </c>
      <c r="O1156" s="67">
        <f>production!O1049</f>
        <v>8701</v>
      </c>
      <c r="P1156" s="67">
        <f>production!P1049</f>
        <v>8775</v>
      </c>
      <c r="Q1156" s="67">
        <f>production!Q1049</f>
        <v>59109</v>
      </c>
    </row>
    <row r="1157" spans="1:17" x14ac:dyDescent="0.35">
      <c r="A1157" s="21"/>
      <c r="B1157" s="21">
        <f t="shared" ref="B1157:Q1157" si="421">B1156-B1155</f>
        <v>308</v>
      </c>
      <c r="C1157" s="67">
        <f t="shared" si="421"/>
        <v>577</v>
      </c>
      <c r="D1157" s="21">
        <f t="shared" si="421"/>
        <v>76</v>
      </c>
      <c r="E1157" s="21">
        <f t="shared" si="421"/>
        <v>90</v>
      </c>
      <c r="F1157" s="21">
        <f t="shared" si="421"/>
        <v>743</v>
      </c>
      <c r="G1157" s="21">
        <f t="shared" si="421"/>
        <v>634</v>
      </c>
      <c r="H1157" s="67">
        <f t="shared" si="421"/>
        <v>121</v>
      </c>
      <c r="I1157" s="67">
        <f t="shared" si="421"/>
        <v>2512</v>
      </c>
      <c r="J1157" s="21">
        <f t="shared" si="421"/>
        <v>-5</v>
      </c>
      <c r="K1157" s="67">
        <f t="shared" si="421"/>
        <v>258</v>
      </c>
      <c r="L1157" s="67">
        <f t="shared" si="421"/>
        <v>-1131</v>
      </c>
      <c r="M1157" s="21">
        <f t="shared" si="421"/>
        <v>266</v>
      </c>
      <c r="N1157" s="21">
        <f t="shared" si="421"/>
        <v>23</v>
      </c>
      <c r="O1157" s="21">
        <f t="shared" si="421"/>
        <v>-422</v>
      </c>
      <c r="P1157" s="67">
        <f t="shared" si="421"/>
        <v>126</v>
      </c>
      <c r="Q1157" s="67">
        <f t="shared" si="421"/>
        <v>-452</v>
      </c>
    </row>
    <row r="1160" spans="1:17" ht="15.5" x14ac:dyDescent="0.35">
      <c r="A1160" s="64" t="s">
        <v>1</v>
      </c>
      <c r="B1160" s="64" t="s">
        <v>1470</v>
      </c>
      <c r="C1160" s="64" t="s">
        <v>1472</v>
      </c>
      <c r="D1160" s="64" t="s">
        <v>1475</v>
      </c>
      <c r="E1160" s="64" t="s">
        <v>1476</v>
      </c>
      <c r="F1160" s="64" t="s">
        <v>1477</v>
      </c>
      <c r="G1160" s="64" t="s">
        <v>1478</v>
      </c>
      <c r="H1160" s="64" t="s">
        <v>1479</v>
      </c>
      <c r="I1160" s="65" t="s">
        <v>1532</v>
      </c>
      <c r="J1160" s="64" t="s">
        <v>1480</v>
      </c>
      <c r="K1160" s="64" t="s">
        <v>1481</v>
      </c>
      <c r="L1160" s="64" t="s">
        <v>1482</v>
      </c>
      <c r="M1160" s="64" t="s">
        <v>1483</v>
      </c>
      <c r="N1160" s="64" t="s">
        <v>1484</v>
      </c>
      <c r="O1160" s="64" t="s">
        <v>1485</v>
      </c>
      <c r="P1160" s="64" t="s">
        <v>1486</v>
      </c>
      <c r="Q1160" s="65" t="s">
        <v>2200</v>
      </c>
    </row>
    <row r="1161" spans="1:17" x14ac:dyDescent="0.35">
      <c r="A1161" s="20" t="s">
        <v>2</v>
      </c>
      <c r="B1161" s="28">
        <v>203</v>
      </c>
      <c r="C1161" s="28">
        <v>263</v>
      </c>
      <c r="D1161" s="23">
        <v>281</v>
      </c>
      <c r="E1161" s="28">
        <v>384</v>
      </c>
      <c r="F1161" s="28">
        <v>276</v>
      </c>
      <c r="G1161" s="28">
        <v>240</v>
      </c>
      <c r="H1161" s="28">
        <v>269</v>
      </c>
      <c r="I1161" s="28">
        <f>H1161+G1161+F1161+E1161+D1161+C1161+B1161</f>
        <v>1916</v>
      </c>
      <c r="J1161" s="37">
        <v>245</v>
      </c>
      <c r="K1161" s="28">
        <v>340</v>
      </c>
      <c r="L1161" s="28">
        <v>401</v>
      </c>
      <c r="M1161" s="74">
        <v>409</v>
      </c>
      <c r="N1161" s="74">
        <v>168</v>
      </c>
      <c r="O1161" s="28">
        <v>338</v>
      </c>
      <c r="P1161" s="74">
        <v>365</v>
      </c>
      <c r="Q1161" s="88">
        <f>P1161+O1161++N1161+M1161+L1161+K1161+J1161</f>
        <v>2266</v>
      </c>
    </row>
    <row r="1162" spans="1:17" x14ac:dyDescent="0.35">
      <c r="A1162" s="20" t="s">
        <v>121</v>
      </c>
      <c r="B1162" s="28">
        <v>0</v>
      </c>
      <c r="C1162" s="28">
        <v>0</v>
      </c>
      <c r="D1162" s="28">
        <v>0</v>
      </c>
      <c r="E1162" s="28">
        <v>0</v>
      </c>
      <c r="F1162" s="28">
        <v>0</v>
      </c>
      <c r="G1162" s="74">
        <v>0</v>
      </c>
      <c r="H1162" s="74">
        <v>0</v>
      </c>
      <c r="I1162" s="88">
        <f>H1162+G1162+F1162+E1162+D1162+C1162+B1162</f>
        <v>0</v>
      </c>
      <c r="J1162" s="74">
        <v>0</v>
      </c>
      <c r="K1162" s="28">
        <v>0</v>
      </c>
      <c r="L1162" s="28">
        <v>0</v>
      </c>
      <c r="M1162" s="28">
        <v>0</v>
      </c>
      <c r="N1162" s="28">
        <v>0</v>
      </c>
      <c r="O1162" s="28">
        <v>0</v>
      </c>
      <c r="P1162" s="28">
        <v>0</v>
      </c>
      <c r="Q1162" s="88">
        <f>P1162+O1162+N1162+M1162+L1162+K1162+J1162</f>
        <v>0</v>
      </c>
    </row>
    <row r="1163" spans="1:17" x14ac:dyDescent="0.35">
      <c r="A1163" s="20" t="s">
        <v>100</v>
      </c>
      <c r="B1163" s="28">
        <v>250</v>
      </c>
      <c r="C1163" s="28">
        <v>227</v>
      </c>
      <c r="D1163" s="23">
        <v>170</v>
      </c>
      <c r="E1163" s="28">
        <v>160</v>
      </c>
      <c r="F1163" s="28">
        <v>344</v>
      </c>
      <c r="G1163" s="28">
        <v>236</v>
      </c>
      <c r="H1163" s="28">
        <v>244</v>
      </c>
      <c r="I1163" s="88">
        <f>H1163+G1163+F1163+E1163+D1163+C1163+B1163</f>
        <v>1631</v>
      </c>
      <c r="J1163" s="23">
        <v>235</v>
      </c>
      <c r="K1163" s="37">
        <v>230</v>
      </c>
      <c r="L1163" s="51">
        <v>150</v>
      </c>
      <c r="M1163" s="28">
        <v>20</v>
      </c>
      <c r="N1163" s="28">
        <v>0</v>
      </c>
      <c r="O1163" s="28">
        <v>0</v>
      </c>
      <c r="P1163" s="51">
        <v>0</v>
      </c>
      <c r="Q1163" s="93">
        <f>P1163+O1163+N1163+M1163+L1163+K1163+J1163</f>
        <v>635</v>
      </c>
    </row>
    <row r="1164" spans="1:17" x14ac:dyDescent="0.35">
      <c r="A1164" s="20" t="s">
        <v>115</v>
      </c>
      <c r="B1164" s="28"/>
      <c r="C1164" s="28"/>
      <c r="D1164" s="28"/>
      <c r="E1164" s="28"/>
      <c r="F1164" s="28"/>
      <c r="G1164" s="28"/>
      <c r="H1164" s="28"/>
      <c r="I1164" s="88">
        <f>H1164+G1164+F1164+E1164+D1164+C1164+B1164</f>
        <v>0</v>
      </c>
      <c r="J1164" s="28">
        <v>0</v>
      </c>
      <c r="K1164" s="28">
        <v>0</v>
      </c>
      <c r="L1164" s="28">
        <v>0</v>
      </c>
      <c r="M1164" s="28">
        <v>0</v>
      </c>
      <c r="N1164" s="28">
        <v>0</v>
      </c>
      <c r="O1164" s="28">
        <v>0</v>
      </c>
      <c r="P1164" s="28">
        <v>19</v>
      </c>
      <c r="Q1164" s="88">
        <f>P1164+O1164+N1164+M1164+L1164+K1164+J1164</f>
        <v>19</v>
      </c>
    </row>
    <row r="1165" spans="1:17" x14ac:dyDescent="0.35">
      <c r="A1165" s="20" t="s">
        <v>125</v>
      </c>
      <c r="B1165" s="28">
        <v>1485</v>
      </c>
      <c r="C1165" s="28">
        <v>2282</v>
      </c>
      <c r="D1165" s="23">
        <v>2311</v>
      </c>
      <c r="E1165" s="28">
        <v>3707</v>
      </c>
      <c r="F1165" s="28">
        <v>3846</v>
      </c>
      <c r="G1165" s="28">
        <v>2417</v>
      </c>
      <c r="H1165" s="28">
        <v>2335</v>
      </c>
      <c r="I1165" s="88">
        <f>H1165+G1165+F1165+E1165+D1165+C1165+B1165</f>
        <v>18383</v>
      </c>
      <c r="J1165" s="28">
        <v>1063</v>
      </c>
      <c r="K1165" s="28">
        <v>2701</v>
      </c>
      <c r="L1165" s="28">
        <v>2398</v>
      </c>
      <c r="M1165" s="28">
        <v>2079</v>
      </c>
      <c r="N1165" s="28">
        <v>2023</v>
      </c>
      <c r="O1165" s="28">
        <v>2858</v>
      </c>
      <c r="P1165" s="28">
        <v>2685</v>
      </c>
      <c r="Q1165" s="28">
        <f>P1165+O1165+N1165+M1165+L1165+K1165+J1165</f>
        <v>15807</v>
      </c>
    </row>
    <row r="1166" spans="1:17" x14ac:dyDescent="0.35">
      <c r="A1166" s="58" t="s">
        <v>119</v>
      </c>
      <c r="B1166" s="58">
        <f t="shared" ref="B1166:P1166" si="422">B1165+B1164+B1163+B1162+B1161</f>
        <v>1938</v>
      </c>
      <c r="C1166" s="58">
        <f t="shared" si="422"/>
        <v>2772</v>
      </c>
      <c r="D1166" s="58">
        <f t="shared" si="422"/>
        <v>2762</v>
      </c>
      <c r="E1166" s="58">
        <f t="shared" si="422"/>
        <v>4251</v>
      </c>
      <c r="F1166" s="58">
        <f t="shared" si="422"/>
        <v>4466</v>
      </c>
      <c r="G1166" s="58">
        <f t="shared" si="422"/>
        <v>2893</v>
      </c>
      <c r="H1166" s="58">
        <f t="shared" si="422"/>
        <v>2848</v>
      </c>
      <c r="I1166" s="58">
        <f t="shared" si="422"/>
        <v>21930</v>
      </c>
      <c r="J1166" s="58">
        <f t="shared" si="422"/>
        <v>1543</v>
      </c>
      <c r="K1166" s="58">
        <f t="shared" si="422"/>
        <v>3271</v>
      </c>
      <c r="L1166" s="66">
        <f t="shared" si="422"/>
        <v>2949</v>
      </c>
      <c r="M1166" s="58">
        <f t="shared" si="422"/>
        <v>2508</v>
      </c>
      <c r="N1166" s="58">
        <f t="shared" si="422"/>
        <v>2191</v>
      </c>
      <c r="O1166" s="58">
        <f t="shared" si="422"/>
        <v>3196</v>
      </c>
      <c r="P1166" s="66">
        <f t="shared" si="422"/>
        <v>3069</v>
      </c>
      <c r="Q1166" s="66">
        <f>SUM(Q1161:Q1165)</f>
        <v>18727</v>
      </c>
    </row>
    <row r="1167" spans="1:17" x14ac:dyDescent="0.35">
      <c r="A1167" s="20" t="s">
        <v>122</v>
      </c>
      <c r="B1167" s="84">
        <v>1542</v>
      </c>
      <c r="C1167" s="84">
        <v>1414</v>
      </c>
      <c r="D1167" s="28">
        <v>1230</v>
      </c>
      <c r="E1167" s="84">
        <v>1461</v>
      </c>
      <c r="F1167" s="84">
        <v>1677</v>
      </c>
      <c r="G1167" s="28">
        <v>1401</v>
      </c>
      <c r="H1167" s="28">
        <v>1111</v>
      </c>
      <c r="I1167" s="88">
        <f t="shared" ref="I1167:I1172" si="423">H1167+G1167+F1167+E1167+D1167+C1167+B1167</f>
        <v>9836</v>
      </c>
      <c r="J1167" s="61">
        <v>433</v>
      </c>
      <c r="K1167" s="61">
        <v>1163</v>
      </c>
      <c r="L1167" s="84">
        <v>1096</v>
      </c>
      <c r="M1167" s="28">
        <v>1423</v>
      </c>
      <c r="N1167" s="84">
        <v>1486</v>
      </c>
      <c r="O1167" s="84">
        <v>1525</v>
      </c>
      <c r="P1167" s="28">
        <v>1535</v>
      </c>
      <c r="Q1167" s="88">
        <f>P1167+O1167+N1167+M1167+L1167+K1167+J1167</f>
        <v>8661</v>
      </c>
    </row>
    <row r="1168" spans="1:17" x14ac:dyDescent="0.35">
      <c r="A1168" s="20" t="s">
        <v>112</v>
      </c>
      <c r="B1168" s="74"/>
      <c r="C1168" s="74"/>
      <c r="D1168" s="74"/>
      <c r="E1168" s="74"/>
      <c r="F1168" s="74"/>
      <c r="G1168" s="74"/>
      <c r="H1168" s="74"/>
      <c r="I1168" s="88">
        <f t="shared" si="423"/>
        <v>0</v>
      </c>
      <c r="J1168" s="74">
        <v>0</v>
      </c>
      <c r="K1168" s="74">
        <v>0</v>
      </c>
      <c r="L1168" s="23">
        <v>0</v>
      </c>
      <c r="M1168" s="74">
        <v>0</v>
      </c>
      <c r="N1168" s="74">
        <v>0</v>
      </c>
      <c r="O1168" s="23">
        <v>0</v>
      </c>
      <c r="P1168" s="74">
        <v>0</v>
      </c>
      <c r="Q1168" s="88">
        <f>SUM(J1168:P1168)</f>
        <v>0</v>
      </c>
    </row>
    <row r="1169" spans="1:17" x14ac:dyDescent="0.35">
      <c r="A1169" s="20" t="s">
        <v>116</v>
      </c>
      <c r="B1169" s="74"/>
      <c r="C1169" s="74"/>
      <c r="D1169" s="74"/>
      <c r="E1169" s="74"/>
      <c r="F1169" s="74"/>
      <c r="G1169" s="74"/>
      <c r="H1169" s="74"/>
      <c r="I1169" s="88">
        <f t="shared" si="423"/>
        <v>0</v>
      </c>
      <c r="J1169" s="23">
        <v>0</v>
      </c>
      <c r="K1169" s="23">
        <v>0</v>
      </c>
      <c r="L1169" s="23">
        <v>0</v>
      </c>
      <c r="M1169" s="23">
        <v>0</v>
      </c>
      <c r="N1169" s="23">
        <v>0</v>
      </c>
      <c r="O1169" s="23">
        <v>0</v>
      </c>
      <c r="P1169" s="23">
        <v>0</v>
      </c>
      <c r="Q1169" s="88">
        <f>SUM(J1169:P1169)</f>
        <v>0</v>
      </c>
    </row>
    <row r="1170" spans="1:17" x14ac:dyDescent="0.35">
      <c r="A1170" s="20" t="s">
        <v>124</v>
      </c>
      <c r="B1170" s="74"/>
      <c r="C1170" s="74"/>
      <c r="D1170" s="74"/>
      <c r="E1170" s="74"/>
      <c r="F1170" s="74"/>
      <c r="G1170" s="74"/>
      <c r="H1170" s="74"/>
      <c r="I1170" s="88">
        <f t="shared" si="423"/>
        <v>0</v>
      </c>
      <c r="J1170" s="23">
        <v>0</v>
      </c>
      <c r="K1170" s="23">
        <v>0</v>
      </c>
      <c r="L1170" s="23">
        <v>0</v>
      </c>
      <c r="M1170" s="23">
        <v>0</v>
      </c>
      <c r="N1170" s="23">
        <v>0</v>
      </c>
      <c r="O1170" s="23">
        <v>0</v>
      </c>
      <c r="P1170" s="23">
        <v>0</v>
      </c>
      <c r="Q1170" s="88">
        <f>SUM(J1170:P1170)</f>
        <v>0</v>
      </c>
    </row>
    <row r="1171" spans="1:17" x14ac:dyDescent="0.35">
      <c r="A1171" s="20" t="s">
        <v>2192</v>
      </c>
      <c r="B1171" s="74"/>
      <c r="C1171" s="74"/>
      <c r="D1171" s="74"/>
      <c r="E1171" s="74"/>
      <c r="F1171" s="74"/>
      <c r="G1171" s="74"/>
      <c r="H1171" s="74"/>
      <c r="I1171" s="88">
        <f t="shared" si="423"/>
        <v>0</v>
      </c>
      <c r="J1171" s="23">
        <v>0</v>
      </c>
      <c r="K1171" s="23">
        <v>0</v>
      </c>
      <c r="L1171" s="23">
        <v>0</v>
      </c>
      <c r="M1171" s="23">
        <v>0</v>
      </c>
      <c r="N1171" s="23">
        <v>0</v>
      </c>
      <c r="O1171" s="23">
        <v>0</v>
      </c>
      <c r="P1171" s="74">
        <v>0</v>
      </c>
      <c r="Q1171" s="88">
        <f>SUM(J1171:P1171)</f>
        <v>0</v>
      </c>
    </row>
    <row r="1172" spans="1:17" x14ac:dyDescent="0.35">
      <c r="A1172" s="20" t="s">
        <v>2191</v>
      </c>
      <c r="B1172" s="28">
        <v>20</v>
      </c>
      <c r="C1172" s="28">
        <v>18</v>
      </c>
      <c r="D1172" s="28">
        <v>0</v>
      </c>
      <c r="E1172" s="63">
        <v>11</v>
      </c>
      <c r="F1172" s="63">
        <v>8</v>
      </c>
      <c r="G1172" s="28">
        <v>24</v>
      </c>
      <c r="H1172" s="74">
        <v>8</v>
      </c>
      <c r="I1172" s="88">
        <f t="shared" si="423"/>
        <v>89</v>
      </c>
      <c r="J1172" s="63">
        <v>11</v>
      </c>
      <c r="K1172" s="63">
        <v>14</v>
      </c>
      <c r="L1172" s="63">
        <v>0</v>
      </c>
      <c r="M1172" s="63">
        <v>26</v>
      </c>
      <c r="N1172" s="63">
        <v>0</v>
      </c>
      <c r="O1172" s="28">
        <v>0</v>
      </c>
      <c r="P1172" s="28">
        <v>0</v>
      </c>
      <c r="Q1172" s="88">
        <f>P1172+O1172+N1172+M1172+L1172+K1172+J1172</f>
        <v>51</v>
      </c>
    </row>
    <row r="1173" spans="1:17" x14ac:dyDescent="0.35">
      <c r="A1173" s="92" t="s">
        <v>118</v>
      </c>
      <c r="B1173" s="92">
        <f t="shared" ref="B1173:I1173" si="424">B1171+B1170+B1169+B1168+B1167</f>
        <v>1542</v>
      </c>
      <c r="C1173" s="92">
        <f t="shared" si="424"/>
        <v>1414</v>
      </c>
      <c r="D1173" s="92">
        <f t="shared" si="424"/>
        <v>1230</v>
      </c>
      <c r="E1173" s="92">
        <f t="shared" si="424"/>
        <v>1461</v>
      </c>
      <c r="F1173" s="92">
        <f t="shared" si="424"/>
        <v>1677</v>
      </c>
      <c r="G1173" s="92">
        <f t="shared" si="424"/>
        <v>1401</v>
      </c>
      <c r="H1173" s="92">
        <f t="shared" si="424"/>
        <v>1111</v>
      </c>
      <c r="I1173" s="92">
        <f t="shared" si="424"/>
        <v>9836</v>
      </c>
      <c r="J1173" s="92">
        <f>SUM(J1167:J1172)</f>
        <v>444</v>
      </c>
      <c r="K1173" s="92">
        <f>SUM(K1167:K1172)</f>
        <v>1177</v>
      </c>
      <c r="L1173" s="92">
        <f>SUM(L1167:L1172)</f>
        <v>1096</v>
      </c>
      <c r="M1173" s="92">
        <f>SUM(M1167:M1172)</f>
        <v>1449</v>
      </c>
      <c r="N1173" s="92">
        <f>N1172+N1171+N1170+N1169+N1168+N1167</f>
        <v>1486</v>
      </c>
      <c r="O1173" s="92">
        <f>O1172+O1171+O1170+O1169+O1168+O1167</f>
        <v>1525</v>
      </c>
      <c r="P1173" s="92">
        <f>P1172+P1171+P1170+P1169+P1168+P1167</f>
        <v>1535</v>
      </c>
      <c r="Q1173" s="92">
        <f>P1173+O1173+N1173+M1173+L1173+K1173+J1173</f>
        <v>8712</v>
      </c>
    </row>
    <row r="1174" spans="1:17" x14ac:dyDescent="0.35">
      <c r="A1174" s="20" t="s">
        <v>99</v>
      </c>
      <c r="B1174" s="28">
        <v>833</v>
      </c>
      <c r="C1174" s="28">
        <v>676</v>
      </c>
      <c r="D1174" s="23">
        <v>836</v>
      </c>
      <c r="E1174" s="28">
        <v>232</v>
      </c>
      <c r="F1174" s="28">
        <v>229</v>
      </c>
      <c r="G1174" s="74">
        <v>188</v>
      </c>
      <c r="H1174" s="74">
        <v>203</v>
      </c>
      <c r="I1174" s="28">
        <f t="shared" ref="I1174:I1179" si="425">H1174+G1174+F1174+E1174+D1174+C1174+B1174</f>
        <v>3197</v>
      </c>
      <c r="J1174" s="42">
        <v>121</v>
      </c>
      <c r="K1174" s="47">
        <v>200</v>
      </c>
      <c r="L1174" s="28">
        <v>201</v>
      </c>
      <c r="M1174" s="74">
        <v>215</v>
      </c>
      <c r="N1174" s="28">
        <v>199</v>
      </c>
      <c r="O1174" s="28">
        <v>184</v>
      </c>
      <c r="P1174" s="74">
        <v>234</v>
      </c>
      <c r="Q1174" s="28">
        <f>P1174+O1174+N1174+M1174+L1174+K1174+J1174</f>
        <v>1354</v>
      </c>
    </row>
    <row r="1175" spans="1:17" x14ac:dyDescent="0.35">
      <c r="A1175" s="20" t="s">
        <v>7</v>
      </c>
      <c r="B1175" s="51">
        <v>417</v>
      </c>
      <c r="C1175" s="28">
        <v>914</v>
      </c>
      <c r="D1175" s="28">
        <v>1840</v>
      </c>
      <c r="E1175" s="28">
        <v>1739</v>
      </c>
      <c r="F1175" s="28">
        <v>1831</v>
      </c>
      <c r="G1175" s="23">
        <v>1791</v>
      </c>
      <c r="H1175" s="23">
        <v>1638</v>
      </c>
      <c r="I1175" s="28">
        <f t="shared" si="425"/>
        <v>10170</v>
      </c>
      <c r="J1175" s="50">
        <v>1570</v>
      </c>
      <c r="K1175" s="28">
        <v>1684</v>
      </c>
      <c r="L1175" s="28">
        <v>1733</v>
      </c>
      <c r="M1175" s="23">
        <v>1852</v>
      </c>
      <c r="N1175" s="23">
        <v>1532</v>
      </c>
      <c r="O1175" s="28">
        <v>1636</v>
      </c>
      <c r="P1175" s="23">
        <v>1716</v>
      </c>
      <c r="Q1175" s="28">
        <f>P1175+O1175+N1175+M1175+L1175+K1175+J1175</f>
        <v>11723</v>
      </c>
    </row>
    <row r="1176" spans="1:17" x14ac:dyDescent="0.35">
      <c r="A1176" s="20" t="s">
        <v>103</v>
      </c>
      <c r="B1176" s="51">
        <v>730</v>
      </c>
      <c r="C1176" s="51">
        <v>629</v>
      </c>
      <c r="D1176" s="51">
        <v>716</v>
      </c>
      <c r="E1176" s="51">
        <v>740</v>
      </c>
      <c r="F1176" s="52">
        <v>764</v>
      </c>
      <c r="G1176" s="40">
        <v>721</v>
      </c>
      <c r="H1176" s="40">
        <v>730</v>
      </c>
      <c r="I1176" s="51">
        <f t="shared" si="425"/>
        <v>5030</v>
      </c>
      <c r="J1176" s="28">
        <v>735</v>
      </c>
      <c r="K1176" s="28">
        <v>737</v>
      </c>
      <c r="L1176" s="23">
        <v>748</v>
      </c>
      <c r="M1176" s="37">
        <v>740</v>
      </c>
      <c r="N1176" s="40">
        <v>727</v>
      </c>
      <c r="O1176" s="23">
        <v>739</v>
      </c>
      <c r="P1176" s="74">
        <v>742</v>
      </c>
      <c r="Q1176" s="51">
        <f>P1176+O1176+N1176+M1176+L1176+K1176+J1176</f>
        <v>5168</v>
      </c>
    </row>
    <row r="1177" spans="1:17" x14ac:dyDescent="0.35">
      <c r="A1177" s="20" t="s">
        <v>1178</v>
      </c>
      <c r="B1177" s="51"/>
      <c r="C1177" s="51"/>
      <c r="D1177" s="51"/>
      <c r="E1177" s="51"/>
      <c r="F1177" s="52"/>
      <c r="G1177" s="40"/>
      <c r="H1177" s="40"/>
      <c r="I1177" s="51">
        <f t="shared" si="425"/>
        <v>0</v>
      </c>
      <c r="J1177" s="28">
        <v>0</v>
      </c>
      <c r="K1177" s="28">
        <v>0</v>
      </c>
      <c r="L1177" s="23">
        <v>0</v>
      </c>
      <c r="M1177" s="37">
        <v>0</v>
      </c>
      <c r="N1177" s="40">
        <v>0</v>
      </c>
      <c r="O1177" s="23">
        <v>0</v>
      </c>
      <c r="P1177" s="74">
        <v>0</v>
      </c>
      <c r="Q1177" s="28">
        <v>0</v>
      </c>
    </row>
    <row r="1178" spans="1:17" x14ac:dyDescent="0.35">
      <c r="A1178" s="20" t="s">
        <v>1177</v>
      </c>
      <c r="B1178" s="51"/>
      <c r="C1178" s="51"/>
      <c r="D1178" s="51"/>
      <c r="E1178" s="51"/>
      <c r="F1178" s="51"/>
      <c r="G1178" s="40"/>
      <c r="H1178" s="40"/>
      <c r="I1178" s="51">
        <f t="shared" si="425"/>
        <v>0</v>
      </c>
      <c r="J1178" s="28">
        <v>0</v>
      </c>
      <c r="K1178" s="28">
        <v>0</v>
      </c>
      <c r="L1178" s="23">
        <v>0</v>
      </c>
      <c r="M1178" s="37">
        <v>0</v>
      </c>
      <c r="N1178" s="40">
        <v>0</v>
      </c>
      <c r="O1178" s="23">
        <v>0</v>
      </c>
      <c r="P1178" s="74">
        <v>0</v>
      </c>
      <c r="Q1178" s="28">
        <f>SUM(J1178:P1178)</f>
        <v>0</v>
      </c>
    </row>
    <row r="1179" spans="1:17" x14ac:dyDescent="0.35">
      <c r="A1179" s="20" t="s">
        <v>123</v>
      </c>
      <c r="B1179" s="51">
        <f>292+441+301+1+224+4+16</f>
        <v>1279</v>
      </c>
      <c r="C1179" s="40">
        <f>276+475+343+262+26+8</f>
        <v>1390</v>
      </c>
      <c r="D1179" s="51">
        <f>269+506+362+137+5+6</f>
        <v>1285</v>
      </c>
      <c r="E1179" s="51">
        <f>408+277+2+173+11+9+300</f>
        <v>1180</v>
      </c>
      <c r="F1179" s="40">
        <f>286+444+299+1+177+7+93</f>
        <v>1307</v>
      </c>
      <c r="G1179" s="40">
        <f>289+451+278+2+244+5+65</f>
        <v>1334</v>
      </c>
      <c r="H1179" s="40">
        <f>277+378+229+1+90+129</f>
        <v>1104</v>
      </c>
      <c r="I1179" s="51">
        <f t="shared" si="425"/>
        <v>8879</v>
      </c>
      <c r="J1179" s="23"/>
      <c r="K1179" s="23">
        <v>1475</v>
      </c>
      <c r="L1179" s="23">
        <v>1295</v>
      </c>
      <c r="M1179" s="23">
        <v>1015</v>
      </c>
      <c r="N1179" s="23">
        <v>1776</v>
      </c>
      <c r="O1179" s="23">
        <v>1173</v>
      </c>
      <c r="P1179" s="23">
        <v>1137</v>
      </c>
      <c r="Q1179" s="28">
        <f>P1179+O1179+N1179+M1179+L1179+K1179+J1179</f>
        <v>7871</v>
      </c>
    </row>
    <row r="1180" spans="1:17" x14ac:dyDescent="0.35">
      <c r="A1180" s="71" t="s">
        <v>117</v>
      </c>
      <c r="B1180" s="71">
        <f>B1179+B1178+B1177+B1176+B1175+B1174</f>
        <v>3259</v>
      </c>
      <c r="C1180" s="71">
        <f>C1179+C1178+C1177+C1176+C1175+C1174</f>
        <v>3609</v>
      </c>
      <c r="D1180" s="71">
        <f t="shared" ref="D1180:I1180" si="426">D1179+D1178+D1177+D1176+D1175+D1174</f>
        <v>4677</v>
      </c>
      <c r="E1180" s="71">
        <f t="shared" si="426"/>
        <v>3891</v>
      </c>
      <c r="F1180" s="71">
        <f t="shared" si="426"/>
        <v>4131</v>
      </c>
      <c r="G1180" s="71">
        <f t="shared" si="426"/>
        <v>4034</v>
      </c>
      <c r="H1180" s="71">
        <f t="shared" si="426"/>
        <v>3675</v>
      </c>
      <c r="I1180" s="71">
        <f t="shared" si="426"/>
        <v>27276</v>
      </c>
      <c r="J1180" s="69">
        <f t="shared" ref="J1180:O1180" si="427">J1179+J1178+J1177+J1176+J1175+J1174</f>
        <v>2426</v>
      </c>
      <c r="K1180" s="69">
        <f t="shared" si="427"/>
        <v>4096</v>
      </c>
      <c r="L1180" s="71">
        <f t="shared" si="427"/>
        <v>3977</v>
      </c>
      <c r="M1180" s="69">
        <f t="shared" si="427"/>
        <v>3822</v>
      </c>
      <c r="N1180" s="69">
        <f t="shared" si="427"/>
        <v>4234</v>
      </c>
      <c r="O1180" s="69">
        <f t="shared" si="427"/>
        <v>3732</v>
      </c>
      <c r="P1180" s="69">
        <f>SUM(P1174:P1179)</f>
        <v>3829</v>
      </c>
      <c r="Q1180" s="71">
        <f>SUM(Q1174:Q1179)</f>
        <v>26116</v>
      </c>
    </row>
    <row r="1181" spans="1:17" x14ac:dyDescent="0.35">
      <c r="A1181" s="21"/>
      <c r="B1181" s="67">
        <f>B1180+B1173+B1166</f>
        <v>6739</v>
      </c>
      <c r="C1181" s="67">
        <f>C1180+C1173+C1166</f>
        <v>7795</v>
      </c>
      <c r="D1181" s="67">
        <f>D1180+D1173+D1166</f>
        <v>8669</v>
      </c>
      <c r="E1181" s="21">
        <f>E1180+E1173+E1166</f>
        <v>9603</v>
      </c>
      <c r="F1181" s="67">
        <f>F1180+F1173+F1166</f>
        <v>10274</v>
      </c>
      <c r="G1181" s="67">
        <f t="shared" ref="G1181:Q1181" si="428">G1180+G1173+G1166</f>
        <v>8328</v>
      </c>
      <c r="H1181" s="67">
        <f t="shared" si="428"/>
        <v>7634</v>
      </c>
      <c r="I1181" s="67">
        <f t="shared" si="428"/>
        <v>59042</v>
      </c>
      <c r="J1181" s="21">
        <f t="shared" si="428"/>
        <v>4413</v>
      </c>
      <c r="K1181" s="21">
        <f t="shared" si="428"/>
        <v>8544</v>
      </c>
      <c r="L1181" s="67">
        <f t="shared" si="428"/>
        <v>8022</v>
      </c>
      <c r="M1181" s="21">
        <f t="shared" si="428"/>
        <v>7779</v>
      </c>
      <c r="N1181" s="67">
        <f t="shared" si="428"/>
        <v>7911</v>
      </c>
      <c r="O1181" s="21">
        <f t="shared" si="428"/>
        <v>8453</v>
      </c>
      <c r="P1181" s="21">
        <f t="shared" si="428"/>
        <v>8433</v>
      </c>
      <c r="Q1181" s="67">
        <f t="shared" si="428"/>
        <v>53555</v>
      </c>
    </row>
    <row r="1182" spans="1:17" x14ac:dyDescent="0.35">
      <c r="A1182" s="21"/>
      <c r="B1182" s="67">
        <f>[2]production!B1072</f>
        <v>6511</v>
      </c>
      <c r="C1182" s="67">
        <f>[2]production!C1072</f>
        <v>7311</v>
      </c>
      <c r="D1182" s="67">
        <f>[2]production!D1072</f>
        <v>8217</v>
      </c>
      <c r="E1182" s="67">
        <f>[2]production!E1072</f>
        <v>9871</v>
      </c>
      <c r="F1182" s="67">
        <f>[2]production!F1072</f>
        <v>10278</v>
      </c>
      <c r="G1182" s="67">
        <f>[2]production!G1072</f>
        <v>7913</v>
      </c>
      <c r="H1182" s="67">
        <f>[2]production!H1072</f>
        <v>7569</v>
      </c>
      <c r="I1182" s="67">
        <f>[2]production!I1072</f>
        <v>57581</v>
      </c>
      <c r="J1182" s="67">
        <f>production!J1072</f>
        <v>5116</v>
      </c>
      <c r="K1182" s="67">
        <f>production!K1072</f>
        <v>8334</v>
      </c>
      <c r="L1182" s="67">
        <f>production!L1072</f>
        <v>7853</v>
      </c>
      <c r="M1182" s="67">
        <f>production!M1072</f>
        <v>8042</v>
      </c>
      <c r="N1182" s="67">
        <f>production!N1072</f>
        <v>7191</v>
      </c>
      <c r="O1182" s="67">
        <f>production!O1072</f>
        <v>8689</v>
      </c>
      <c r="P1182" s="67">
        <f>production!P1072</f>
        <v>8297</v>
      </c>
      <c r="Q1182" s="67">
        <f>production!Q1072</f>
        <v>54190</v>
      </c>
    </row>
    <row r="1183" spans="1:17" x14ac:dyDescent="0.35">
      <c r="A1183" s="21"/>
      <c r="B1183" s="21">
        <f>B1182-B1181</f>
        <v>-228</v>
      </c>
      <c r="C1183" s="67">
        <f>C1182-C1181</f>
        <v>-484</v>
      </c>
      <c r="D1183" s="67">
        <f t="shared" ref="D1183:H1183" si="429">D1182-D1181</f>
        <v>-452</v>
      </c>
      <c r="E1183" s="67">
        <f t="shared" si="429"/>
        <v>268</v>
      </c>
      <c r="F1183" s="67">
        <f t="shared" si="429"/>
        <v>4</v>
      </c>
      <c r="G1183" s="67">
        <f t="shared" si="429"/>
        <v>-415</v>
      </c>
      <c r="H1183" s="67">
        <f t="shared" si="429"/>
        <v>-65</v>
      </c>
      <c r="I1183" s="67">
        <f t="shared" ref="I1183:Q1183" si="430">I1182-I1181</f>
        <v>-1461</v>
      </c>
      <c r="J1183" s="21">
        <f t="shared" si="430"/>
        <v>703</v>
      </c>
      <c r="K1183" s="67">
        <f t="shared" si="430"/>
        <v>-210</v>
      </c>
      <c r="L1183" s="67">
        <f t="shared" si="430"/>
        <v>-169</v>
      </c>
      <c r="M1183" s="21">
        <f t="shared" si="430"/>
        <v>263</v>
      </c>
      <c r="N1183" s="21">
        <f t="shared" si="430"/>
        <v>-720</v>
      </c>
      <c r="O1183" s="21">
        <f t="shared" si="430"/>
        <v>236</v>
      </c>
      <c r="P1183" s="67">
        <f t="shared" si="430"/>
        <v>-136</v>
      </c>
      <c r="Q1183" s="67">
        <f t="shared" si="430"/>
        <v>635</v>
      </c>
    </row>
    <row r="1185" spans="1:17" ht="15.5" x14ac:dyDescent="0.35">
      <c r="A1185" s="64" t="s">
        <v>1</v>
      </c>
      <c r="B1185" s="64" t="s">
        <v>1487</v>
      </c>
      <c r="C1185" s="64" t="s">
        <v>1488</v>
      </c>
      <c r="D1185" s="64" t="s">
        <v>1489</v>
      </c>
      <c r="E1185" s="64" t="s">
        <v>1490</v>
      </c>
      <c r="F1185" s="64" t="s">
        <v>1491</v>
      </c>
      <c r="G1185" s="64" t="s">
        <v>1492</v>
      </c>
      <c r="H1185" s="64" t="s">
        <v>1493</v>
      </c>
      <c r="I1185" s="65" t="s">
        <v>1545</v>
      </c>
      <c r="J1185" s="64" t="s">
        <v>1508</v>
      </c>
      <c r="K1185" s="64" t="s">
        <v>1546</v>
      </c>
      <c r="L1185" s="64" t="s">
        <v>1559</v>
      </c>
      <c r="M1185" s="64" t="s">
        <v>1548</v>
      </c>
      <c r="N1185" s="64" t="s">
        <v>1549</v>
      </c>
      <c r="O1185" s="64" t="s">
        <v>1550</v>
      </c>
      <c r="P1185" s="64" t="s">
        <v>1551</v>
      </c>
      <c r="Q1185" s="65" t="s">
        <v>2202</v>
      </c>
    </row>
    <row r="1186" spans="1:17" x14ac:dyDescent="0.35">
      <c r="A1186" s="20" t="s">
        <v>2</v>
      </c>
      <c r="B1186" s="28">
        <v>308</v>
      </c>
      <c r="C1186" s="28">
        <v>213</v>
      </c>
      <c r="D1186" s="23">
        <v>370</v>
      </c>
      <c r="E1186" s="28">
        <v>353</v>
      </c>
      <c r="F1186" s="28">
        <v>366</v>
      </c>
      <c r="G1186" s="28">
        <v>351</v>
      </c>
      <c r="H1186" s="28">
        <v>365</v>
      </c>
      <c r="I1186" s="28">
        <f>H1186+G1186+F1186+E1186+D1186+C1186+B1186</f>
        <v>2326</v>
      </c>
      <c r="J1186" s="37">
        <v>364</v>
      </c>
      <c r="K1186" s="28">
        <v>195</v>
      </c>
      <c r="L1186" s="28">
        <v>300</v>
      </c>
      <c r="M1186" s="74">
        <v>330</v>
      </c>
      <c r="N1186" s="74">
        <v>350</v>
      </c>
      <c r="O1186" s="28">
        <v>393</v>
      </c>
      <c r="P1186" s="74">
        <v>347</v>
      </c>
      <c r="Q1186" s="88">
        <f>P1186+O1186++N1186+M1186+L1186+K1186+J1186</f>
        <v>2279</v>
      </c>
    </row>
    <row r="1187" spans="1:17" x14ac:dyDescent="0.35">
      <c r="A1187" s="20" t="s">
        <v>121</v>
      </c>
      <c r="B1187" s="28">
        <v>0</v>
      </c>
      <c r="C1187" s="28">
        <v>0</v>
      </c>
      <c r="D1187" s="28">
        <v>0</v>
      </c>
      <c r="E1187" s="28">
        <v>0</v>
      </c>
      <c r="F1187" s="28">
        <v>0</v>
      </c>
      <c r="G1187" s="74">
        <v>0</v>
      </c>
      <c r="H1187" s="74">
        <v>0</v>
      </c>
      <c r="I1187" s="88">
        <f>H1187+G1187+F1187+E1187+D1187+C1187+B1187</f>
        <v>0</v>
      </c>
      <c r="J1187" s="74">
        <v>0</v>
      </c>
      <c r="K1187" s="28">
        <v>0</v>
      </c>
      <c r="L1187" s="28">
        <v>0</v>
      </c>
      <c r="M1187" s="28">
        <v>0</v>
      </c>
      <c r="N1187" s="28">
        <v>0</v>
      </c>
      <c r="O1187" s="28">
        <v>0</v>
      </c>
      <c r="P1187" s="28">
        <v>0</v>
      </c>
      <c r="Q1187" s="88">
        <f>P1187+O1187+N1187+M1187+L1187+K1187+J1187</f>
        <v>0</v>
      </c>
    </row>
    <row r="1188" spans="1:17" x14ac:dyDescent="0.35">
      <c r="A1188" s="20" t="s">
        <v>100</v>
      </c>
      <c r="B1188" s="28">
        <v>0</v>
      </c>
      <c r="C1188" s="28">
        <v>0</v>
      </c>
      <c r="D1188" s="23">
        <v>0</v>
      </c>
      <c r="E1188" s="28">
        <v>0</v>
      </c>
      <c r="F1188" s="28">
        <v>200</v>
      </c>
      <c r="G1188" s="28">
        <v>300</v>
      </c>
      <c r="H1188" s="28">
        <v>260</v>
      </c>
      <c r="I1188" s="88">
        <f>H1188+G1188+F1188+E1188+D1188+C1188+B1188</f>
        <v>760</v>
      </c>
      <c r="J1188" s="23">
        <v>256</v>
      </c>
      <c r="K1188" s="37">
        <v>260</v>
      </c>
      <c r="L1188" s="51">
        <v>250</v>
      </c>
      <c r="M1188" s="28">
        <v>260</v>
      </c>
      <c r="N1188" s="28">
        <v>260</v>
      </c>
      <c r="O1188" s="28">
        <v>280</v>
      </c>
      <c r="P1188" s="51">
        <v>290</v>
      </c>
      <c r="Q1188" s="93">
        <f>P1188+O1188+N1188+M1188+L1188+K1188+J1188</f>
        <v>1856</v>
      </c>
    </row>
    <row r="1189" spans="1:17" x14ac:dyDescent="0.35">
      <c r="A1189" s="20" t="s">
        <v>115</v>
      </c>
      <c r="B1189" s="28">
        <v>0</v>
      </c>
      <c r="C1189" s="28">
        <v>0</v>
      </c>
      <c r="D1189" s="28">
        <v>0</v>
      </c>
      <c r="E1189" s="28">
        <v>0</v>
      </c>
      <c r="F1189" s="28">
        <v>0</v>
      </c>
      <c r="G1189" s="28">
        <v>0</v>
      </c>
      <c r="H1189" s="28">
        <v>41</v>
      </c>
      <c r="I1189" s="88">
        <f>H1189+G1189+F1189+E1189+D1189+C1189+B1189</f>
        <v>41</v>
      </c>
      <c r="J1189" s="28">
        <v>0</v>
      </c>
      <c r="K1189" s="28">
        <v>0</v>
      </c>
      <c r="L1189" s="28">
        <v>0</v>
      </c>
      <c r="M1189" s="28">
        <v>0</v>
      </c>
      <c r="N1189" s="28">
        <v>0</v>
      </c>
      <c r="O1189" s="28">
        <v>0</v>
      </c>
      <c r="P1189" s="28">
        <v>0</v>
      </c>
      <c r="Q1189" s="88">
        <f>P1189+O1189+N1189+M1189+L1189+K1189+J1189</f>
        <v>0</v>
      </c>
    </row>
    <row r="1190" spans="1:17" x14ac:dyDescent="0.35">
      <c r="A1190" s="20" t="s">
        <v>125</v>
      </c>
      <c r="B1190" s="28">
        <v>3057</v>
      </c>
      <c r="C1190" s="28">
        <v>1830</v>
      </c>
      <c r="D1190" s="23">
        <v>3557</v>
      </c>
      <c r="E1190" s="28">
        <v>3629</v>
      </c>
      <c r="F1190" s="28">
        <v>3059</v>
      </c>
      <c r="G1190" s="28">
        <v>2418</v>
      </c>
      <c r="H1190" s="28">
        <v>3110</v>
      </c>
      <c r="I1190" s="88">
        <f>H1190+G1190+F1190+E1190+D1190+C1190+B1190</f>
        <v>20660</v>
      </c>
      <c r="J1190" s="28">
        <v>3860</v>
      </c>
      <c r="K1190" s="28">
        <v>2675</v>
      </c>
      <c r="L1190" s="28">
        <v>1210</v>
      </c>
      <c r="M1190" s="28">
        <v>3564</v>
      </c>
      <c r="N1190" s="28">
        <v>2651</v>
      </c>
      <c r="O1190" s="28">
        <v>2343</v>
      </c>
      <c r="P1190" s="28">
        <v>2141</v>
      </c>
      <c r="Q1190" s="28">
        <f>P1190+O1190+N1190+M1190+L1190+K1190+J1190</f>
        <v>18444</v>
      </c>
    </row>
    <row r="1191" spans="1:17" x14ac:dyDescent="0.35">
      <c r="A1191" s="58" t="s">
        <v>119</v>
      </c>
      <c r="B1191" s="58">
        <f t="shared" ref="B1191:P1191" si="431">B1190+B1189+B1188+B1187+B1186</f>
        <v>3365</v>
      </c>
      <c r="C1191" s="58">
        <f t="shared" si="431"/>
        <v>2043</v>
      </c>
      <c r="D1191" s="58">
        <f t="shared" si="431"/>
        <v>3927</v>
      </c>
      <c r="E1191" s="58">
        <f t="shared" si="431"/>
        <v>3982</v>
      </c>
      <c r="F1191" s="58">
        <f t="shared" si="431"/>
        <v>3625</v>
      </c>
      <c r="G1191" s="58">
        <f t="shared" si="431"/>
        <v>3069</v>
      </c>
      <c r="H1191" s="58">
        <f t="shared" si="431"/>
        <v>3776</v>
      </c>
      <c r="I1191" s="58">
        <f t="shared" si="431"/>
        <v>23787</v>
      </c>
      <c r="J1191" s="58">
        <f t="shared" si="431"/>
        <v>4480</v>
      </c>
      <c r="K1191" s="58">
        <f t="shared" si="431"/>
        <v>3130</v>
      </c>
      <c r="L1191" s="66">
        <f t="shared" si="431"/>
        <v>1760</v>
      </c>
      <c r="M1191" s="58">
        <f t="shared" si="431"/>
        <v>4154</v>
      </c>
      <c r="N1191" s="58">
        <f t="shared" si="431"/>
        <v>3261</v>
      </c>
      <c r="O1191" s="58">
        <f t="shared" si="431"/>
        <v>3016</v>
      </c>
      <c r="P1191" s="66">
        <f t="shared" si="431"/>
        <v>2778</v>
      </c>
      <c r="Q1191" s="66">
        <f>SUM(Q1186:Q1190)</f>
        <v>22579</v>
      </c>
    </row>
    <row r="1192" spans="1:17" x14ac:dyDescent="0.35">
      <c r="A1192" s="20" t="s">
        <v>122</v>
      </c>
      <c r="B1192" s="84">
        <v>1241</v>
      </c>
      <c r="C1192" s="84">
        <v>1341</v>
      </c>
      <c r="D1192" s="28">
        <v>1404</v>
      </c>
      <c r="E1192" s="84">
        <v>1403</v>
      </c>
      <c r="F1192" s="84">
        <v>1365</v>
      </c>
      <c r="G1192" s="28">
        <v>1407</v>
      </c>
      <c r="H1192" s="28">
        <v>1376</v>
      </c>
      <c r="I1192" s="88">
        <f t="shared" ref="I1192:I1197" si="432">H1192+G1192+F1192+E1192+D1192+C1192+B1192</f>
        <v>9537</v>
      </c>
      <c r="J1192" s="61">
        <v>1413</v>
      </c>
      <c r="K1192" s="61">
        <v>635</v>
      </c>
      <c r="L1192" s="84">
        <v>432</v>
      </c>
      <c r="M1192" s="28">
        <v>980</v>
      </c>
      <c r="N1192" s="84">
        <v>1091</v>
      </c>
      <c r="O1192" s="84">
        <v>1092</v>
      </c>
      <c r="P1192" s="28">
        <v>1198</v>
      </c>
      <c r="Q1192" s="88">
        <f>P1192+O1192+N1192+M1192+L1192+K1192+J1192</f>
        <v>6841</v>
      </c>
    </row>
    <row r="1193" spans="1:17" x14ac:dyDescent="0.35">
      <c r="A1193" s="20" t="s">
        <v>112</v>
      </c>
      <c r="B1193" s="74">
        <v>0</v>
      </c>
      <c r="C1193" s="74">
        <v>0</v>
      </c>
      <c r="D1193" s="74">
        <v>0</v>
      </c>
      <c r="E1193" s="74">
        <v>0</v>
      </c>
      <c r="F1193" s="74">
        <v>0</v>
      </c>
      <c r="G1193" s="74">
        <v>0</v>
      </c>
      <c r="H1193" s="74">
        <v>0</v>
      </c>
      <c r="I1193" s="88">
        <f t="shared" si="432"/>
        <v>0</v>
      </c>
      <c r="J1193" s="74">
        <v>0</v>
      </c>
      <c r="K1193" s="74">
        <v>0</v>
      </c>
      <c r="L1193" s="23">
        <v>0</v>
      </c>
      <c r="M1193" s="74">
        <v>0</v>
      </c>
      <c r="N1193" s="74">
        <v>0</v>
      </c>
      <c r="O1193" s="23">
        <v>0</v>
      </c>
      <c r="P1193" s="74"/>
      <c r="Q1193" s="88">
        <f>SUM(J1193:P1193)</f>
        <v>0</v>
      </c>
    </row>
    <row r="1194" spans="1:17" x14ac:dyDescent="0.35">
      <c r="A1194" s="20" t="s">
        <v>116</v>
      </c>
      <c r="B1194" s="74">
        <v>0</v>
      </c>
      <c r="C1194" s="74">
        <v>0</v>
      </c>
      <c r="D1194" s="74">
        <v>0</v>
      </c>
      <c r="E1194" s="74">
        <v>0</v>
      </c>
      <c r="F1194" s="74">
        <v>0</v>
      </c>
      <c r="G1194" s="74">
        <v>0</v>
      </c>
      <c r="H1194" s="74"/>
      <c r="I1194" s="88">
        <f t="shared" si="432"/>
        <v>0</v>
      </c>
      <c r="J1194" s="23">
        <v>0</v>
      </c>
      <c r="K1194" s="23">
        <v>0</v>
      </c>
      <c r="L1194" s="23">
        <v>0</v>
      </c>
      <c r="M1194" s="23">
        <v>0</v>
      </c>
      <c r="N1194" s="23">
        <v>0</v>
      </c>
      <c r="O1194" s="23">
        <v>0</v>
      </c>
      <c r="P1194" s="23"/>
      <c r="Q1194" s="88">
        <f>SUM(J1194:P1194)</f>
        <v>0</v>
      </c>
    </row>
    <row r="1195" spans="1:17" x14ac:dyDescent="0.35">
      <c r="A1195" s="20" t="s">
        <v>124</v>
      </c>
      <c r="B1195" s="74">
        <v>0</v>
      </c>
      <c r="C1195" s="74">
        <v>0</v>
      </c>
      <c r="D1195" s="74">
        <v>0</v>
      </c>
      <c r="E1195" s="74">
        <v>0</v>
      </c>
      <c r="F1195" s="74">
        <v>0</v>
      </c>
      <c r="G1195" s="74">
        <v>0</v>
      </c>
      <c r="H1195" s="74"/>
      <c r="I1195" s="88">
        <f t="shared" si="432"/>
        <v>0</v>
      </c>
      <c r="J1195" s="23">
        <v>0</v>
      </c>
      <c r="K1195" s="23">
        <v>0</v>
      </c>
      <c r="L1195" s="23">
        <v>0</v>
      </c>
      <c r="M1195" s="23">
        <v>0</v>
      </c>
      <c r="N1195" s="23">
        <v>0</v>
      </c>
      <c r="O1195" s="23">
        <v>0</v>
      </c>
      <c r="P1195" s="23"/>
      <c r="Q1195" s="88">
        <f>SUM(J1195:P1195)</f>
        <v>0</v>
      </c>
    </row>
    <row r="1196" spans="1:17" x14ac:dyDescent="0.35">
      <c r="A1196" s="20" t="s">
        <v>2192</v>
      </c>
      <c r="B1196" s="74">
        <v>0</v>
      </c>
      <c r="C1196" s="74">
        <v>0</v>
      </c>
      <c r="D1196" s="74">
        <v>0</v>
      </c>
      <c r="E1196" s="74">
        <v>0</v>
      </c>
      <c r="F1196" s="74">
        <v>0</v>
      </c>
      <c r="G1196" s="74">
        <v>0</v>
      </c>
      <c r="H1196" s="74">
        <v>0</v>
      </c>
      <c r="I1196" s="88">
        <f t="shared" si="432"/>
        <v>0</v>
      </c>
      <c r="J1196" s="23">
        <v>0</v>
      </c>
      <c r="K1196" s="23">
        <v>0</v>
      </c>
      <c r="L1196" s="23">
        <v>0</v>
      </c>
      <c r="M1196" s="23">
        <v>0</v>
      </c>
      <c r="N1196" s="23">
        <v>0</v>
      </c>
      <c r="O1196" s="23">
        <v>0</v>
      </c>
      <c r="P1196" s="74"/>
      <c r="Q1196" s="88">
        <f>SUM(J1196:P1196)</f>
        <v>0</v>
      </c>
    </row>
    <row r="1197" spans="1:17" x14ac:dyDescent="0.35">
      <c r="A1197" s="20" t="s">
        <v>2191</v>
      </c>
      <c r="B1197" s="28">
        <v>0</v>
      </c>
      <c r="C1197" s="28">
        <v>16</v>
      </c>
      <c r="D1197" s="28">
        <v>0</v>
      </c>
      <c r="E1197" s="63">
        <v>12</v>
      </c>
      <c r="F1197" s="63">
        <v>16</v>
      </c>
      <c r="G1197" s="28">
        <v>0</v>
      </c>
      <c r="H1197" s="74">
        <v>16</v>
      </c>
      <c r="I1197" s="88">
        <f t="shared" si="432"/>
        <v>60</v>
      </c>
      <c r="J1197" s="63">
        <v>12</v>
      </c>
      <c r="K1197" s="63">
        <v>15</v>
      </c>
      <c r="L1197" s="63">
        <v>0</v>
      </c>
      <c r="M1197" s="63">
        <v>9</v>
      </c>
      <c r="N1197" s="63">
        <v>8</v>
      </c>
      <c r="O1197" s="28">
        <v>0</v>
      </c>
      <c r="P1197" s="28">
        <v>10</v>
      </c>
      <c r="Q1197" s="88">
        <f>P1197+O1197+N1197+M1197+L1197+K1197+J1197</f>
        <v>54</v>
      </c>
    </row>
    <row r="1198" spans="1:17" x14ac:dyDescent="0.35">
      <c r="A1198" s="92" t="s">
        <v>118</v>
      </c>
      <c r="B1198" s="92">
        <f t="shared" ref="B1198:I1198" si="433">B1196+B1195+B1194+B1193+B1192</f>
        <v>1241</v>
      </c>
      <c r="C1198" s="92">
        <f t="shared" si="433"/>
        <v>1341</v>
      </c>
      <c r="D1198" s="92">
        <f t="shared" si="433"/>
        <v>1404</v>
      </c>
      <c r="E1198" s="92">
        <f t="shared" si="433"/>
        <v>1403</v>
      </c>
      <c r="F1198" s="92">
        <f t="shared" si="433"/>
        <v>1365</v>
      </c>
      <c r="G1198" s="92">
        <f t="shared" si="433"/>
        <v>1407</v>
      </c>
      <c r="H1198" s="92">
        <f t="shared" si="433"/>
        <v>1376</v>
      </c>
      <c r="I1198" s="92">
        <f t="shared" si="433"/>
        <v>9537</v>
      </c>
      <c r="J1198" s="92">
        <f>SUM(J1192:J1197)</f>
        <v>1425</v>
      </c>
      <c r="K1198" s="92">
        <f>SUM(K1192:K1197)</f>
        <v>650</v>
      </c>
      <c r="L1198" s="92">
        <f>SUM(L1192:L1197)</f>
        <v>432</v>
      </c>
      <c r="M1198" s="92">
        <f>SUM(M1192:M1197)</f>
        <v>989</v>
      </c>
      <c r="N1198" s="92">
        <f>N1197+N1196+N1195+N1194+N1193+N1192</f>
        <v>1099</v>
      </c>
      <c r="O1198" s="92">
        <f>O1197+O1196+O1195+O1194+O1193+O1192</f>
        <v>1092</v>
      </c>
      <c r="P1198" s="92">
        <f>P1197+P1196+P1195+P1194+P1193+P1192</f>
        <v>1208</v>
      </c>
      <c r="Q1198" s="92">
        <f>P1198+O1198+N1198+M1198+L1198+K1198+J1198</f>
        <v>6895</v>
      </c>
    </row>
    <row r="1199" spans="1:17" x14ac:dyDescent="0.35">
      <c r="A1199" s="20" t="s">
        <v>99</v>
      </c>
      <c r="B1199" s="28">
        <v>234</v>
      </c>
      <c r="C1199" s="28">
        <v>213</v>
      </c>
      <c r="D1199" s="23">
        <v>210</v>
      </c>
      <c r="E1199" s="28">
        <v>249</v>
      </c>
      <c r="F1199" s="28">
        <v>366</v>
      </c>
      <c r="G1199" s="74">
        <v>128</v>
      </c>
      <c r="H1199" s="74">
        <v>242</v>
      </c>
      <c r="I1199" s="28">
        <f t="shared" ref="I1199:I1204" si="434">H1199+G1199+F1199+E1199+D1199+C1199+B1199</f>
        <v>1642</v>
      </c>
      <c r="J1199" s="42">
        <v>226</v>
      </c>
      <c r="K1199" s="47">
        <v>230</v>
      </c>
      <c r="L1199" s="28">
        <v>202</v>
      </c>
      <c r="M1199" s="74">
        <v>202</v>
      </c>
      <c r="N1199" s="28">
        <v>204</v>
      </c>
      <c r="O1199" s="28">
        <v>196</v>
      </c>
      <c r="P1199" s="74">
        <v>180</v>
      </c>
      <c r="Q1199" s="28">
        <f>P1199+O1199+N1199+M1199+L1199+K1199+J1199</f>
        <v>1440</v>
      </c>
    </row>
    <row r="1200" spans="1:17" x14ac:dyDescent="0.35">
      <c r="A1200" s="20" t="s">
        <v>7</v>
      </c>
      <c r="B1200" s="51">
        <v>1255</v>
      </c>
      <c r="C1200" s="28">
        <v>1900</v>
      </c>
      <c r="D1200" s="28">
        <v>1642</v>
      </c>
      <c r="E1200" s="28">
        <v>1684</v>
      </c>
      <c r="F1200" s="28">
        <v>1647</v>
      </c>
      <c r="G1200" s="23">
        <v>1766</v>
      </c>
      <c r="H1200" s="23">
        <v>1710</v>
      </c>
      <c r="I1200" s="28">
        <f t="shared" si="434"/>
        <v>11604</v>
      </c>
      <c r="J1200" s="50">
        <v>1764</v>
      </c>
      <c r="K1200" s="28">
        <v>1403</v>
      </c>
      <c r="L1200" s="28">
        <v>1825</v>
      </c>
      <c r="M1200" s="23">
        <v>1834</v>
      </c>
      <c r="N1200" s="23">
        <v>1859</v>
      </c>
      <c r="O1200" s="28">
        <v>1871</v>
      </c>
      <c r="P1200" s="23">
        <v>1639</v>
      </c>
      <c r="Q1200" s="28">
        <f>P1200+O1200+N1200+M1200+L1200+K1200+J1200</f>
        <v>12195</v>
      </c>
    </row>
    <row r="1201" spans="1:17" x14ac:dyDescent="0.35">
      <c r="A1201" s="20" t="s">
        <v>103</v>
      </c>
      <c r="B1201" s="51">
        <v>696</v>
      </c>
      <c r="C1201" s="51">
        <v>740</v>
      </c>
      <c r="D1201" s="51">
        <v>735</v>
      </c>
      <c r="E1201" s="51">
        <v>687</v>
      </c>
      <c r="F1201" s="52">
        <v>437</v>
      </c>
      <c r="G1201" s="40">
        <v>719</v>
      </c>
      <c r="H1201" s="40">
        <v>744</v>
      </c>
      <c r="I1201" s="51">
        <f t="shared" si="434"/>
        <v>4758</v>
      </c>
      <c r="J1201" s="28">
        <v>707</v>
      </c>
      <c r="K1201" s="28">
        <v>767</v>
      </c>
      <c r="L1201" s="23">
        <v>728</v>
      </c>
      <c r="M1201" s="37">
        <v>742</v>
      </c>
      <c r="N1201" s="40">
        <v>742</v>
      </c>
      <c r="O1201" s="23">
        <v>735</v>
      </c>
      <c r="P1201" s="74">
        <v>745</v>
      </c>
      <c r="Q1201" s="51">
        <f>P1201+O1201+N1201+M1201+L1201+K1201+J1201</f>
        <v>5166</v>
      </c>
    </row>
    <row r="1202" spans="1:17" x14ac:dyDescent="0.35">
      <c r="A1202" s="20" t="s">
        <v>1178</v>
      </c>
      <c r="B1202" s="51">
        <v>0</v>
      </c>
      <c r="C1202" s="51">
        <v>0</v>
      </c>
      <c r="D1202" s="51">
        <v>0</v>
      </c>
      <c r="E1202" s="51">
        <v>0</v>
      </c>
      <c r="F1202" s="52">
        <v>0</v>
      </c>
      <c r="G1202" s="40">
        <v>0</v>
      </c>
      <c r="H1202" s="40">
        <v>0</v>
      </c>
      <c r="I1202" s="51">
        <f t="shared" si="434"/>
        <v>0</v>
      </c>
      <c r="J1202" s="28">
        <v>0</v>
      </c>
      <c r="K1202" s="28">
        <v>0</v>
      </c>
      <c r="L1202" s="23">
        <v>0</v>
      </c>
      <c r="M1202" s="37">
        <v>0</v>
      </c>
      <c r="N1202" s="40">
        <v>0</v>
      </c>
      <c r="O1202" s="23">
        <v>0</v>
      </c>
      <c r="P1202" s="74">
        <v>0</v>
      </c>
      <c r="Q1202" s="28">
        <v>0</v>
      </c>
    </row>
    <row r="1203" spans="1:17" x14ac:dyDescent="0.35">
      <c r="A1203" s="20" t="s">
        <v>1177</v>
      </c>
      <c r="B1203" s="51">
        <v>0</v>
      </c>
      <c r="C1203" s="51">
        <v>0</v>
      </c>
      <c r="D1203" s="51">
        <v>0</v>
      </c>
      <c r="E1203" s="51">
        <v>0</v>
      </c>
      <c r="F1203" s="51">
        <v>0</v>
      </c>
      <c r="G1203" s="40">
        <v>0</v>
      </c>
      <c r="H1203" s="40">
        <v>0</v>
      </c>
      <c r="I1203" s="51">
        <f t="shared" si="434"/>
        <v>0</v>
      </c>
      <c r="J1203" s="28">
        <v>0</v>
      </c>
      <c r="K1203" s="28">
        <v>0</v>
      </c>
      <c r="L1203" s="23">
        <v>0</v>
      </c>
      <c r="M1203" s="37">
        <v>0</v>
      </c>
      <c r="N1203" s="40">
        <v>0</v>
      </c>
      <c r="O1203" s="23">
        <v>0</v>
      </c>
      <c r="P1203" s="74">
        <v>0</v>
      </c>
      <c r="Q1203" s="28">
        <f>SUM(J1203:P1203)</f>
        <v>0</v>
      </c>
    </row>
    <row r="1204" spans="1:17" x14ac:dyDescent="0.35">
      <c r="A1204" s="20" t="s">
        <v>123</v>
      </c>
      <c r="B1204" s="51">
        <v>1027</v>
      </c>
      <c r="C1204" s="40">
        <v>890</v>
      </c>
      <c r="D1204" s="51">
        <v>776</v>
      </c>
      <c r="E1204" s="51">
        <v>919</v>
      </c>
      <c r="F1204" s="40">
        <v>1332</v>
      </c>
      <c r="G1204" s="40">
        <v>1344</v>
      </c>
      <c r="H1204" s="40">
        <v>783</v>
      </c>
      <c r="I1204" s="51">
        <f t="shared" si="434"/>
        <v>7071</v>
      </c>
      <c r="J1204" s="23">
        <v>1197</v>
      </c>
      <c r="K1204" s="23">
        <v>990</v>
      </c>
      <c r="L1204" s="23">
        <v>694</v>
      </c>
      <c r="M1204" s="23">
        <v>1106</v>
      </c>
      <c r="N1204" s="23">
        <v>1315</v>
      </c>
      <c r="O1204" s="23">
        <v>1523</v>
      </c>
      <c r="P1204" s="23">
        <v>1348</v>
      </c>
      <c r="Q1204" s="28">
        <f>P1204+O1204+N1204+M1204+L1204+K1204+J1204</f>
        <v>8173</v>
      </c>
    </row>
    <row r="1205" spans="1:17" x14ac:dyDescent="0.35">
      <c r="A1205" s="71" t="s">
        <v>117</v>
      </c>
      <c r="B1205" s="71">
        <f>B1204+B1203+B1202+B1201+B1200+B1199</f>
        <v>3212</v>
      </c>
      <c r="C1205" s="71">
        <f>C1204+C1203+C1202+C1201+C1200+C1199</f>
        <v>3743</v>
      </c>
      <c r="D1205" s="71">
        <f t="shared" ref="D1205:O1205" si="435">D1204+D1203+D1202+D1201+D1200+D1199</f>
        <v>3363</v>
      </c>
      <c r="E1205" s="71">
        <f t="shared" si="435"/>
        <v>3539</v>
      </c>
      <c r="F1205" s="71">
        <f t="shared" si="435"/>
        <v>3782</v>
      </c>
      <c r="G1205" s="71">
        <f t="shared" si="435"/>
        <v>3957</v>
      </c>
      <c r="H1205" s="71">
        <f t="shared" si="435"/>
        <v>3479</v>
      </c>
      <c r="I1205" s="71">
        <f t="shared" si="435"/>
        <v>25075</v>
      </c>
      <c r="J1205" s="69">
        <f t="shared" si="435"/>
        <v>3894</v>
      </c>
      <c r="K1205" s="69">
        <f t="shared" si="435"/>
        <v>3390</v>
      </c>
      <c r="L1205" s="71">
        <f t="shared" si="435"/>
        <v>3449</v>
      </c>
      <c r="M1205" s="69">
        <f>M1204+M1203+M1202+M1201+M1200+M1199</f>
        <v>3884</v>
      </c>
      <c r="N1205" s="69">
        <f t="shared" si="435"/>
        <v>4120</v>
      </c>
      <c r="O1205" s="69">
        <f t="shared" si="435"/>
        <v>4325</v>
      </c>
      <c r="P1205" s="69">
        <f>SUM(P1199:P1204)</f>
        <v>3912</v>
      </c>
      <c r="Q1205" s="71">
        <f>SUM(Q1199:Q1204)</f>
        <v>26974</v>
      </c>
    </row>
    <row r="1206" spans="1:17" x14ac:dyDescent="0.35">
      <c r="A1206" s="21"/>
      <c r="B1206" s="67">
        <f>B1205+B1198+B1191</f>
        <v>7818</v>
      </c>
      <c r="C1206" s="67">
        <f>C1205+C1198+C1191</f>
        <v>7127</v>
      </c>
      <c r="D1206" s="67">
        <f>D1205+D1198+D1191</f>
        <v>8694</v>
      </c>
      <c r="E1206" s="21">
        <f>E1205+E1198+E1191</f>
        <v>8924</v>
      </c>
      <c r="F1206" s="67">
        <f>F1205+F1198+F1191</f>
        <v>8772</v>
      </c>
      <c r="G1206" s="67">
        <f t="shared" ref="G1206:Q1206" si="436">G1205+G1198+G1191</f>
        <v>8433</v>
      </c>
      <c r="H1206" s="67">
        <f t="shared" si="436"/>
        <v>8631</v>
      </c>
      <c r="I1206" s="67">
        <f t="shared" si="436"/>
        <v>58399</v>
      </c>
      <c r="J1206" s="21">
        <f t="shared" si="436"/>
        <v>9799</v>
      </c>
      <c r="K1206" s="21">
        <f t="shared" si="436"/>
        <v>7170</v>
      </c>
      <c r="L1206" s="67">
        <f t="shared" si="436"/>
        <v>5641</v>
      </c>
      <c r="M1206" s="21">
        <f t="shared" si="436"/>
        <v>9027</v>
      </c>
      <c r="N1206" s="67">
        <f t="shared" si="436"/>
        <v>8480</v>
      </c>
      <c r="O1206" s="21">
        <f t="shared" si="436"/>
        <v>8433</v>
      </c>
      <c r="P1206" s="21">
        <f t="shared" si="436"/>
        <v>7898</v>
      </c>
      <c r="Q1206" s="67">
        <f t="shared" si="436"/>
        <v>56448</v>
      </c>
    </row>
    <row r="1207" spans="1:17" x14ac:dyDescent="0.35">
      <c r="A1207" s="21"/>
      <c r="B1207" s="67">
        <f>production!B1094</f>
        <v>7816</v>
      </c>
      <c r="C1207" s="67">
        <f>production!C1094</f>
        <v>7632</v>
      </c>
      <c r="D1207" s="67">
        <f>production!D1094</f>
        <v>9465</v>
      </c>
      <c r="E1207" s="67">
        <f>production!E1094</f>
        <v>9483</v>
      </c>
      <c r="F1207" s="67">
        <f>production!F1094</f>
        <v>8897</v>
      </c>
      <c r="G1207" s="67">
        <f>production!G1094</f>
        <v>8486</v>
      </c>
      <c r="H1207" s="67">
        <f>production!H1094</f>
        <v>9306</v>
      </c>
      <c r="I1207" s="67">
        <f>production!I1094</f>
        <v>61025</v>
      </c>
      <c r="J1207" s="67">
        <f>production!J1094</f>
        <v>10005</v>
      </c>
      <c r="K1207" s="67">
        <f>production!K1094</f>
        <v>8190</v>
      </c>
      <c r="L1207" s="67">
        <f>production!L1094</f>
        <v>6267</v>
      </c>
      <c r="M1207" s="67">
        <f>production!M1094</f>
        <v>9672</v>
      </c>
      <c r="N1207" s="67">
        <f>production!N1094</f>
        <v>8395</v>
      </c>
      <c r="O1207" s="67">
        <f>production!O1094</f>
        <v>8601</v>
      </c>
      <c r="P1207" s="67">
        <f>production!P1094</f>
        <v>8376</v>
      </c>
      <c r="Q1207" s="67">
        <f>production!Q1094</f>
        <v>59927</v>
      </c>
    </row>
    <row r="1208" spans="1:17" x14ac:dyDescent="0.35">
      <c r="A1208" s="21"/>
      <c r="B1208" s="21">
        <f>B1207-B1206</f>
        <v>-2</v>
      </c>
      <c r="C1208" s="67">
        <f>C1207-C1206</f>
        <v>505</v>
      </c>
      <c r="D1208" s="67">
        <f t="shared" ref="D1208:Q1208" si="437">D1207-D1206</f>
        <v>771</v>
      </c>
      <c r="E1208" s="67">
        <f t="shared" si="437"/>
        <v>559</v>
      </c>
      <c r="F1208" s="67">
        <f t="shared" si="437"/>
        <v>125</v>
      </c>
      <c r="G1208" s="67">
        <f t="shared" si="437"/>
        <v>53</v>
      </c>
      <c r="H1208" s="67">
        <f t="shared" si="437"/>
        <v>675</v>
      </c>
      <c r="I1208" s="67">
        <f t="shared" si="437"/>
        <v>2626</v>
      </c>
      <c r="J1208" s="21">
        <f t="shared" si="437"/>
        <v>206</v>
      </c>
      <c r="K1208" s="67">
        <f t="shared" si="437"/>
        <v>1020</v>
      </c>
      <c r="L1208" s="67">
        <f t="shared" si="437"/>
        <v>626</v>
      </c>
      <c r="M1208" s="21">
        <f t="shared" si="437"/>
        <v>645</v>
      </c>
      <c r="N1208" s="21">
        <f t="shared" si="437"/>
        <v>-85</v>
      </c>
      <c r="O1208" s="21">
        <f t="shared" si="437"/>
        <v>168</v>
      </c>
      <c r="P1208" s="67">
        <f t="shared" si="437"/>
        <v>478</v>
      </c>
      <c r="Q1208" s="67">
        <f t="shared" si="437"/>
        <v>3479</v>
      </c>
    </row>
    <row r="1210" spans="1:17" ht="15.5" x14ac:dyDescent="0.35">
      <c r="A1210" s="64" t="s">
        <v>1</v>
      </c>
      <c r="B1210" s="64" t="s">
        <v>1552</v>
      </c>
      <c r="C1210" s="64" t="s">
        <v>1564</v>
      </c>
      <c r="D1210" s="64" t="s">
        <v>1565</v>
      </c>
      <c r="E1210" s="64" t="s">
        <v>228</v>
      </c>
      <c r="F1210" s="64" t="s">
        <v>229</v>
      </c>
      <c r="G1210" s="64" t="s">
        <v>230</v>
      </c>
      <c r="H1210" s="64" t="s">
        <v>1613</v>
      </c>
      <c r="I1210" s="65" t="s">
        <v>2215</v>
      </c>
      <c r="J1210" s="64" t="s">
        <v>1614</v>
      </c>
      <c r="K1210" s="64" t="s">
        <v>1615</v>
      </c>
      <c r="L1210" s="64" t="s">
        <v>1616</v>
      </c>
      <c r="M1210" s="64" t="s">
        <v>1617</v>
      </c>
      <c r="N1210" s="64" t="s">
        <v>1618</v>
      </c>
      <c r="O1210" s="64" t="s">
        <v>1619</v>
      </c>
      <c r="P1210" s="64" t="s">
        <v>1620</v>
      </c>
      <c r="Q1210" s="65" t="s">
        <v>2216</v>
      </c>
    </row>
    <row r="1211" spans="1:17" x14ac:dyDescent="0.35">
      <c r="A1211" s="20" t="s">
        <v>2</v>
      </c>
      <c r="B1211" s="28">
        <v>418</v>
      </c>
      <c r="C1211" s="28">
        <v>345</v>
      </c>
      <c r="D1211" s="23">
        <v>382</v>
      </c>
      <c r="E1211" s="28">
        <v>301</v>
      </c>
      <c r="F1211" s="28">
        <v>367</v>
      </c>
      <c r="G1211" s="28">
        <v>437</v>
      </c>
      <c r="H1211" s="28">
        <v>415</v>
      </c>
      <c r="I1211" s="28">
        <f>H1211+G1211+F1211+E1211+D1211+C1211+B1211</f>
        <v>2665</v>
      </c>
      <c r="J1211" s="37">
        <v>353</v>
      </c>
      <c r="K1211" s="28">
        <v>345</v>
      </c>
      <c r="L1211" s="28">
        <v>290</v>
      </c>
      <c r="M1211" s="74">
        <v>319</v>
      </c>
      <c r="N1211" s="74">
        <v>274</v>
      </c>
      <c r="O1211" s="28">
        <v>281</v>
      </c>
      <c r="P1211" s="74">
        <v>420</v>
      </c>
      <c r="Q1211" s="88">
        <f>P1211+O1211++N1211+M1211+L1211+K1211+J1211</f>
        <v>2282</v>
      </c>
    </row>
    <row r="1212" spans="1:17" x14ac:dyDescent="0.35">
      <c r="A1212" s="20" t="s">
        <v>121</v>
      </c>
      <c r="B1212" s="28">
        <v>0</v>
      </c>
      <c r="C1212" s="28">
        <v>0</v>
      </c>
      <c r="D1212" s="28">
        <v>0</v>
      </c>
      <c r="E1212" s="28">
        <v>0</v>
      </c>
      <c r="F1212" s="28">
        <v>0</v>
      </c>
      <c r="G1212" s="74">
        <v>0</v>
      </c>
      <c r="H1212" s="74">
        <v>0</v>
      </c>
      <c r="I1212" s="88">
        <f>H1212+G1212+F1212+E1212+D1212+C1212+B1212</f>
        <v>0</v>
      </c>
      <c r="J1212" s="74">
        <v>0</v>
      </c>
      <c r="K1212" s="28">
        <v>0</v>
      </c>
      <c r="L1212" s="28">
        <v>0</v>
      </c>
      <c r="M1212" s="28">
        <v>0</v>
      </c>
      <c r="N1212" s="28">
        <v>0</v>
      </c>
      <c r="O1212" s="28">
        <v>0</v>
      </c>
      <c r="P1212" s="28">
        <v>0</v>
      </c>
      <c r="Q1212" s="88">
        <f>P1212+O1212+N1212+M1212+L1212+K1212+J1212</f>
        <v>0</v>
      </c>
    </row>
    <row r="1213" spans="1:17" x14ac:dyDescent="0.35">
      <c r="A1213" s="20" t="s">
        <v>100</v>
      </c>
      <c r="B1213" s="28">
        <v>310</v>
      </c>
      <c r="C1213" s="28">
        <v>280</v>
      </c>
      <c r="D1213" s="23">
        <v>270</v>
      </c>
      <c r="E1213" s="28">
        <v>265</v>
      </c>
      <c r="F1213" s="28">
        <v>245</v>
      </c>
      <c r="G1213" s="28">
        <v>245</v>
      </c>
      <c r="H1213" s="28">
        <v>250</v>
      </c>
      <c r="I1213" s="88">
        <f>H1213+G1213+F1213+E1213+D1213+C1213+B1213</f>
        <v>1865</v>
      </c>
      <c r="J1213" s="23">
        <v>250</v>
      </c>
      <c r="K1213" s="37">
        <v>250</v>
      </c>
      <c r="L1213" s="51">
        <v>55</v>
      </c>
      <c r="M1213" s="28">
        <v>235</v>
      </c>
      <c r="N1213" s="28">
        <v>150</v>
      </c>
      <c r="O1213" s="28">
        <v>290</v>
      </c>
      <c r="P1213" s="51">
        <v>240</v>
      </c>
      <c r="Q1213" s="93">
        <f>P1213+O1213+N1213+M1213+L1213+K1213+J1213</f>
        <v>1470</v>
      </c>
    </row>
    <row r="1214" spans="1:17" x14ac:dyDescent="0.35">
      <c r="A1214" s="20" t="s">
        <v>115</v>
      </c>
      <c r="B1214" s="28">
        <v>0</v>
      </c>
      <c r="C1214" s="28">
        <v>0</v>
      </c>
      <c r="D1214" s="28">
        <v>0</v>
      </c>
      <c r="E1214" s="28">
        <v>0</v>
      </c>
      <c r="F1214" s="28">
        <v>0</v>
      </c>
      <c r="G1214" s="28">
        <v>0</v>
      </c>
      <c r="H1214" s="28">
        <v>30</v>
      </c>
      <c r="I1214" s="88">
        <f>H1214+G1214+F1214+E1214+D1214+C1214+B1214</f>
        <v>30</v>
      </c>
      <c r="J1214" s="28">
        <v>0</v>
      </c>
      <c r="K1214" s="28">
        <v>0</v>
      </c>
      <c r="L1214" s="28">
        <v>0</v>
      </c>
      <c r="M1214" s="28">
        <v>0</v>
      </c>
      <c r="N1214" s="28">
        <v>0</v>
      </c>
      <c r="O1214" s="28">
        <v>0</v>
      </c>
      <c r="P1214" s="28">
        <v>27</v>
      </c>
      <c r="Q1214" s="88">
        <f>P1214+O1214+N1214+M1214+L1214+K1214+J1214</f>
        <v>27</v>
      </c>
    </row>
    <row r="1215" spans="1:17" x14ac:dyDescent="0.35">
      <c r="A1215" s="20" t="s">
        <v>125</v>
      </c>
      <c r="B1215" s="28">
        <v>1939</v>
      </c>
      <c r="C1215" s="28">
        <v>1998</v>
      </c>
      <c r="D1215" s="23">
        <v>3794</v>
      </c>
      <c r="E1215" s="28">
        <v>479</v>
      </c>
      <c r="F1215" s="28">
        <v>976</v>
      </c>
      <c r="G1215" s="28">
        <v>1667</v>
      </c>
      <c r="H1215" s="28">
        <v>1726</v>
      </c>
      <c r="I1215" s="88">
        <f>H1215+G1215+F1215+E1215+D1215+C1215+B1215</f>
        <v>12579</v>
      </c>
      <c r="J1215" s="28">
        <v>2755</v>
      </c>
      <c r="K1215" s="28">
        <v>1257</v>
      </c>
      <c r="L1215" s="28">
        <v>1258</v>
      </c>
      <c r="M1215" s="28">
        <v>1932</v>
      </c>
      <c r="N1215" s="28">
        <v>1537</v>
      </c>
      <c r="O1215" s="28">
        <v>1759</v>
      </c>
      <c r="P1215" s="28">
        <v>2166</v>
      </c>
      <c r="Q1215" s="28">
        <f>P1215+O1215+N1215+M1215+L1215+K1215+J1215</f>
        <v>12664</v>
      </c>
    </row>
    <row r="1216" spans="1:17" x14ac:dyDescent="0.35">
      <c r="A1216" s="58" t="s">
        <v>119</v>
      </c>
      <c r="B1216" s="58">
        <f t="shared" ref="B1216:P1216" si="438">B1215+B1214+B1213+B1212+B1211</f>
        <v>2667</v>
      </c>
      <c r="C1216" s="58">
        <f t="shared" si="438"/>
        <v>2623</v>
      </c>
      <c r="D1216" s="58">
        <f t="shared" si="438"/>
        <v>4446</v>
      </c>
      <c r="E1216" s="58">
        <f t="shared" si="438"/>
        <v>1045</v>
      </c>
      <c r="F1216" s="58">
        <f t="shared" si="438"/>
        <v>1588</v>
      </c>
      <c r="G1216" s="58">
        <f t="shared" si="438"/>
        <v>2349</v>
      </c>
      <c r="H1216" s="58">
        <f t="shared" si="438"/>
        <v>2421</v>
      </c>
      <c r="I1216" s="58">
        <f t="shared" si="438"/>
        <v>17139</v>
      </c>
      <c r="J1216" s="58">
        <f t="shared" si="438"/>
        <v>3358</v>
      </c>
      <c r="K1216" s="58">
        <f t="shared" si="438"/>
        <v>1852</v>
      </c>
      <c r="L1216" s="66">
        <f t="shared" si="438"/>
        <v>1603</v>
      </c>
      <c r="M1216" s="58">
        <f t="shared" si="438"/>
        <v>2486</v>
      </c>
      <c r="N1216" s="58">
        <f t="shared" si="438"/>
        <v>1961</v>
      </c>
      <c r="O1216" s="58">
        <f t="shared" si="438"/>
        <v>2330</v>
      </c>
      <c r="P1216" s="66">
        <f t="shared" si="438"/>
        <v>2853</v>
      </c>
      <c r="Q1216" s="66">
        <f>SUM(Q1211:Q1215)</f>
        <v>16443</v>
      </c>
    </row>
    <row r="1217" spans="1:17" x14ac:dyDescent="0.35">
      <c r="A1217" s="20" t="s">
        <v>122</v>
      </c>
      <c r="B1217" s="84">
        <v>908</v>
      </c>
      <c r="C1217" s="84">
        <v>1396</v>
      </c>
      <c r="D1217" s="28">
        <v>1263</v>
      </c>
      <c r="E1217" s="84">
        <v>1023</v>
      </c>
      <c r="F1217" s="84">
        <v>1306</v>
      </c>
      <c r="G1217" s="28">
        <v>955</v>
      </c>
      <c r="H1217" s="28">
        <v>1057</v>
      </c>
      <c r="I1217" s="88">
        <f t="shared" ref="I1217:I1222" si="439">H1217+G1217+F1217+E1217+D1217+C1217+B1217</f>
        <v>7908</v>
      </c>
      <c r="J1217" s="61">
        <v>795</v>
      </c>
      <c r="K1217" s="61">
        <v>1022</v>
      </c>
      <c r="L1217" s="84">
        <v>1196</v>
      </c>
      <c r="M1217" s="28">
        <v>1282</v>
      </c>
      <c r="N1217" s="84">
        <v>930</v>
      </c>
      <c r="O1217" s="84">
        <v>1241</v>
      </c>
      <c r="P1217" s="28">
        <v>1161</v>
      </c>
      <c r="Q1217" s="88">
        <f>P1217+O1217+N1217+M1217+L1217+K1217+J1217</f>
        <v>7627</v>
      </c>
    </row>
    <row r="1218" spans="1:17" x14ac:dyDescent="0.35">
      <c r="A1218" s="20" t="s">
        <v>112</v>
      </c>
      <c r="B1218" s="74">
        <v>0</v>
      </c>
      <c r="C1218" s="74">
        <v>0</v>
      </c>
      <c r="D1218" s="74">
        <v>0</v>
      </c>
      <c r="E1218" s="74">
        <v>0</v>
      </c>
      <c r="F1218" s="74">
        <v>0</v>
      </c>
      <c r="G1218" s="74">
        <v>0</v>
      </c>
      <c r="H1218" s="74">
        <v>0</v>
      </c>
      <c r="I1218" s="88">
        <f t="shared" si="439"/>
        <v>0</v>
      </c>
      <c r="J1218" s="74">
        <v>0</v>
      </c>
      <c r="K1218" s="74">
        <v>0</v>
      </c>
      <c r="L1218" s="23">
        <v>0</v>
      </c>
      <c r="M1218" s="74">
        <v>0</v>
      </c>
      <c r="N1218" s="74">
        <v>0</v>
      </c>
      <c r="O1218" s="23">
        <v>0</v>
      </c>
      <c r="P1218" s="74">
        <v>0</v>
      </c>
      <c r="Q1218" s="88">
        <f>SUM(J1218:P1218)</f>
        <v>0</v>
      </c>
    </row>
    <row r="1219" spans="1:17" x14ac:dyDescent="0.35">
      <c r="A1219" s="20" t="s">
        <v>116</v>
      </c>
      <c r="B1219" s="74">
        <v>0</v>
      </c>
      <c r="C1219" s="74">
        <v>0</v>
      </c>
      <c r="D1219" s="74">
        <v>0</v>
      </c>
      <c r="E1219" s="74">
        <v>0</v>
      </c>
      <c r="F1219" s="74">
        <v>0</v>
      </c>
      <c r="G1219" s="74">
        <v>0</v>
      </c>
      <c r="H1219" s="74">
        <v>0</v>
      </c>
      <c r="I1219" s="88">
        <f t="shared" si="439"/>
        <v>0</v>
      </c>
      <c r="J1219" s="23">
        <v>0</v>
      </c>
      <c r="K1219" s="23">
        <v>0</v>
      </c>
      <c r="L1219" s="23">
        <v>0</v>
      </c>
      <c r="M1219" s="23">
        <v>0</v>
      </c>
      <c r="N1219" s="23">
        <v>0</v>
      </c>
      <c r="O1219" s="23">
        <v>0</v>
      </c>
      <c r="P1219" s="23">
        <v>0</v>
      </c>
      <c r="Q1219" s="88">
        <f>SUM(J1219:P1219)</f>
        <v>0</v>
      </c>
    </row>
    <row r="1220" spans="1:17" x14ac:dyDescent="0.35">
      <c r="A1220" s="20" t="s">
        <v>124</v>
      </c>
      <c r="B1220" s="74">
        <v>0</v>
      </c>
      <c r="C1220" s="74">
        <v>0</v>
      </c>
      <c r="D1220" s="74">
        <v>0</v>
      </c>
      <c r="E1220" s="74">
        <v>0</v>
      </c>
      <c r="F1220" s="74">
        <v>0</v>
      </c>
      <c r="G1220" s="74">
        <v>0</v>
      </c>
      <c r="H1220" s="74">
        <v>0</v>
      </c>
      <c r="I1220" s="88">
        <f t="shared" si="439"/>
        <v>0</v>
      </c>
      <c r="J1220" s="23">
        <v>0</v>
      </c>
      <c r="K1220" s="23">
        <v>0</v>
      </c>
      <c r="L1220" s="23">
        <v>0</v>
      </c>
      <c r="M1220" s="23">
        <v>0</v>
      </c>
      <c r="N1220" s="23">
        <v>0</v>
      </c>
      <c r="O1220" s="23">
        <v>0</v>
      </c>
      <c r="P1220" s="23">
        <v>0</v>
      </c>
      <c r="Q1220" s="88">
        <f>SUM(J1220:P1220)</f>
        <v>0</v>
      </c>
    </row>
    <row r="1221" spans="1:17" x14ac:dyDescent="0.35">
      <c r="A1221" s="20" t="s">
        <v>2192</v>
      </c>
      <c r="B1221" s="74">
        <v>0</v>
      </c>
      <c r="C1221" s="74">
        <v>0</v>
      </c>
      <c r="D1221" s="74">
        <v>0</v>
      </c>
      <c r="E1221" s="74">
        <v>0</v>
      </c>
      <c r="F1221" s="74">
        <v>0</v>
      </c>
      <c r="G1221" s="74">
        <v>0</v>
      </c>
      <c r="H1221" s="74">
        <v>0</v>
      </c>
      <c r="I1221" s="88">
        <f t="shared" si="439"/>
        <v>0</v>
      </c>
      <c r="J1221" s="23">
        <v>0</v>
      </c>
      <c r="K1221" s="23">
        <v>0</v>
      </c>
      <c r="L1221" s="23">
        <v>0</v>
      </c>
      <c r="M1221" s="23">
        <v>0</v>
      </c>
      <c r="N1221" s="23">
        <v>0</v>
      </c>
      <c r="O1221" s="23">
        <v>0</v>
      </c>
      <c r="P1221" s="74">
        <v>0</v>
      </c>
      <c r="Q1221" s="88">
        <f>SUM(J1221:P1221)</f>
        <v>0</v>
      </c>
    </row>
    <row r="1222" spans="1:17" x14ac:dyDescent="0.35">
      <c r="A1222" s="20" t="s">
        <v>2191</v>
      </c>
      <c r="B1222" s="28">
        <v>0</v>
      </c>
      <c r="C1222" s="28">
        <v>0</v>
      </c>
      <c r="D1222" s="28">
        <v>0</v>
      </c>
      <c r="E1222" s="63">
        <v>10</v>
      </c>
      <c r="F1222" s="63">
        <v>0</v>
      </c>
      <c r="G1222" s="28"/>
      <c r="H1222" s="74">
        <v>15</v>
      </c>
      <c r="I1222" s="88">
        <f t="shared" si="439"/>
        <v>25</v>
      </c>
      <c r="J1222" s="63">
        <v>0</v>
      </c>
      <c r="K1222" s="63">
        <v>0</v>
      </c>
      <c r="L1222" s="63">
        <v>0</v>
      </c>
      <c r="M1222" s="63">
        <v>9</v>
      </c>
      <c r="N1222" s="63">
        <v>8</v>
      </c>
      <c r="O1222" s="28">
        <v>0</v>
      </c>
      <c r="P1222" s="28">
        <v>12</v>
      </c>
      <c r="Q1222" s="88">
        <f>P1222+O1222+N1222+M1222+L1222+K1222+J1222</f>
        <v>29</v>
      </c>
    </row>
    <row r="1223" spans="1:17" x14ac:dyDescent="0.35">
      <c r="A1223" s="92" t="s">
        <v>118</v>
      </c>
      <c r="B1223" s="92">
        <f t="shared" ref="B1223:I1223" si="440">B1221+B1220+B1219+B1218+B1217</f>
        <v>908</v>
      </c>
      <c r="C1223" s="92">
        <f t="shared" si="440"/>
        <v>1396</v>
      </c>
      <c r="D1223" s="92">
        <f t="shared" si="440"/>
        <v>1263</v>
      </c>
      <c r="E1223" s="92">
        <v>1033</v>
      </c>
      <c r="F1223" s="92">
        <f t="shared" si="440"/>
        <v>1306</v>
      </c>
      <c r="G1223" s="92">
        <f t="shared" si="440"/>
        <v>955</v>
      </c>
      <c r="H1223" s="92">
        <f t="shared" si="440"/>
        <v>1057</v>
      </c>
      <c r="I1223" s="92">
        <f t="shared" si="440"/>
        <v>7908</v>
      </c>
      <c r="J1223" s="92">
        <f>SUM(J1217:J1222)</f>
        <v>795</v>
      </c>
      <c r="K1223" s="92">
        <f>SUM(K1217:K1222)</f>
        <v>1022</v>
      </c>
      <c r="L1223" s="92">
        <f>SUM(L1217:L1222)</f>
        <v>1196</v>
      </c>
      <c r="M1223" s="92">
        <f>SUM(M1217:M1222)</f>
        <v>1291</v>
      </c>
      <c r="N1223" s="92">
        <f>N1222+N1221+N1220+N1219+N1218+N1217</f>
        <v>938</v>
      </c>
      <c r="O1223" s="92">
        <f>O1222+O1221+O1220+O1219+O1218+O1217</f>
        <v>1241</v>
      </c>
      <c r="P1223" s="92">
        <f>P1222+P1221+P1220+P1219+P1218+P1217</f>
        <v>1173</v>
      </c>
      <c r="Q1223" s="92">
        <f>P1223+O1223+N1223+M1223+L1223+K1223+J1223</f>
        <v>7656</v>
      </c>
    </row>
    <row r="1224" spans="1:17" x14ac:dyDescent="0.35">
      <c r="A1224" s="20" t="s">
        <v>99</v>
      </c>
      <c r="B1224" s="28">
        <v>193</v>
      </c>
      <c r="C1224" s="28">
        <v>211</v>
      </c>
      <c r="D1224" s="23">
        <v>193</v>
      </c>
      <c r="E1224" s="28">
        <v>208</v>
      </c>
      <c r="F1224" s="28">
        <v>145</v>
      </c>
      <c r="G1224" s="74">
        <v>454</v>
      </c>
      <c r="H1224" s="74">
        <v>498</v>
      </c>
      <c r="I1224" s="28">
        <f t="shared" ref="I1224:I1229" si="441">H1224+G1224+F1224+E1224+D1224+C1224+B1224</f>
        <v>1902</v>
      </c>
      <c r="J1224" s="42">
        <v>466</v>
      </c>
      <c r="K1224" s="47">
        <v>495</v>
      </c>
      <c r="L1224" s="28">
        <v>500</v>
      </c>
      <c r="M1224" s="74">
        <v>496</v>
      </c>
      <c r="N1224" s="28">
        <v>221</v>
      </c>
      <c r="O1224" s="28">
        <v>210</v>
      </c>
      <c r="P1224" s="74">
        <v>835</v>
      </c>
      <c r="Q1224" s="28">
        <f>P1224+O1224+N1224+M1224+L1224+K1224+J1224</f>
        <v>3223</v>
      </c>
    </row>
    <row r="1225" spans="1:17" x14ac:dyDescent="0.35">
      <c r="A1225" s="20" t="s">
        <v>7</v>
      </c>
      <c r="B1225" s="51">
        <v>1342</v>
      </c>
      <c r="C1225" s="28">
        <v>1109</v>
      </c>
      <c r="D1225" s="28">
        <v>1105</v>
      </c>
      <c r="E1225" s="28">
        <v>1072</v>
      </c>
      <c r="F1225" s="28">
        <v>1257</v>
      </c>
      <c r="G1225" s="23">
        <v>0</v>
      </c>
      <c r="H1225" s="23">
        <v>0</v>
      </c>
      <c r="I1225" s="28">
        <f t="shared" si="441"/>
        <v>5885</v>
      </c>
      <c r="J1225" s="50">
        <v>1544</v>
      </c>
      <c r="K1225" s="28">
        <v>1623</v>
      </c>
      <c r="L1225" s="28">
        <v>1675</v>
      </c>
      <c r="M1225" s="23">
        <v>1518</v>
      </c>
      <c r="N1225" s="23">
        <v>1932</v>
      </c>
      <c r="O1225" s="28">
        <v>1668</v>
      </c>
      <c r="P1225" s="23">
        <v>1592</v>
      </c>
      <c r="Q1225" s="28">
        <f>P1225+O1225+N1225+M1225+L1225+K1225+J1225</f>
        <v>11552</v>
      </c>
    </row>
    <row r="1226" spans="1:17" x14ac:dyDescent="0.35">
      <c r="A1226" s="20" t="s">
        <v>103</v>
      </c>
      <c r="B1226" s="51">
        <v>735</v>
      </c>
      <c r="C1226" s="51">
        <v>743</v>
      </c>
      <c r="D1226" s="51">
        <v>741</v>
      </c>
      <c r="E1226" s="51">
        <v>736</v>
      </c>
      <c r="F1226" s="52">
        <v>740</v>
      </c>
      <c r="G1226" s="40">
        <v>624</v>
      </c>
      <c r="H1226" s="40">
        <v>588</v>
      </c>
      <c r="I1226" s="51">
        <f t="shared" si="441"/>
        <v>4907</v>
      </c>
      <c r="J1226" s="28">
        <v>591</v>
      </c>
      <c r="K1226" s="28">
        <v>578</v>
      </c>
      <c r="L1226" s="23">
        <v>584</v>
      </c>
      <c r="M1226" s="37">
        <v>563</v>
      </c>
      <c r="N1226" s="40">
        <v>619</v>
      </c>
      <c r="O1226" s="23">
        <v>559</v>
      </c>
      <c r="P1226" s="74">
        <v>551</v>
      </c>
      <c r="Q1226" s="51">
        <f>P1226+O1226+N1226+M1226+L1226+K1226+J1226</f>
        <v>4045</v>
      </c>
    </row>
    <row r="1227" spans="1:17" x14ac:dyDescent="0.35">
      <c r="A1227" s="20" t="s">
        <v>1178</v>
      </c>
      <c r="B1227" s="51">
        <v>0</v>
      </c>
      <c r="C1227" s="51">
        <v>0</v>
      </c>
      <c r="D1227" s="51">
        <v>0</v>
      </c>
      <c r="E1227" s="51">
        <v>0</v>
      </c>
      <c r="F1227" s="52">
        <v>0</v>
      </c>
      <c r="G1227" s="40">
        <v>0</v>
      </c>
      <c r="H1227" s="40">
        <v>0</v>
      </c>
      <c r="I1227" s="51">
        <f t="shared" si="441"/>
        <v>0</v>
      </c>
      <c r="J1227" s="28">
        <v>0</v>
      </c>
      <c r="K1227" s="28">
        <v>0</v>
      </c>
      <c r="L1227" s="23">
        <v>0</v>
      </c>
      <c r="M1227" s="37">
        <v>0</v>
      </c>
      <c r="N1227" s="40">
        <v>0</v>
      </c>
      <c r="O1227" s="23">
        <v>0</v>
      </c>
      <c r="P1227" s="74">
        <v>0</v>
      </c>
      <c r="Q1227" s="28">
        <v>0</v>
      </c>
    </row>
    <row r="1228" spans="1:17" x14ac:dyDescent="0.35">
      <c r="A1228" s="20" t="s">
        <v>1177</v>
      </c>
      <c r="B1228" s="51">
        <v>0</v>
      </c>
      <c r="C1228" s="51">
        <v>0</v>
      </c>
      <c r="D1228" s="51">
        <v>0</v>
      </c>
      <c r="E1228" s="51">
        <v>0</v>
      </c>
      <c r="F1228" s="51">
        <v>0</v>
      </c>
      <c r="G1228" s="40">
        <v>0</v>
      </c>
      <c r="H1228" s="40">
        <v>0</v>
      </c>
      <c r="I1228" s="51">
        <f t="shared" si="441"/>
        <v>0</v>
      </c>
      <c r="J1228" s="28">
        <v>0</v>
      </c>
      <c r="K1228" s="28">
        <v>0</v>
      </c>
      <c r="L1228" s="23">
        <v>0</v>
      </c>
      <c r="M1228" s="37">
        <v>0</v>
      </c>
      <c r="N1228" s="40">
        <v>0</v>
      </c>
      <c r="O1228" s="23">
        <v>0</v>
      </c>
      <c r="P1228" s="74">
        <v>0</v>
      </c>
      <c r="Q1228" s="28">
        <f>SUM(J1228:P1228)</f>
        <v>0</v>
      </c>
    </row>
    <row r="1229" spans="1:17" x14ac:dyDescent="0.35">
      <c r="A1229" s="20" t="s">
        <v>123</v>
      </c>
      <c r="B1229" s="51">
        <v>1444</v>
      </c>
      <c r="C1229" s="40">
        <v>1465</v>
      </c>
      <c r="D1229" s="51">
        <v>1319</v>
      </c>
      <c r="E1229" s="51">
        <v>917</v>
      </c>
      <c r="F1229" s="40">
        <v>804</v>
      </c>
      <c r="G1229" s="40">
        <v>625</v>
      </c>
      <c r="H1229" s="40">
        <v>861</v>
      </c>
      <c r="I1229" s="51">
        <f t="shared" si="441"/>
        <v>7435</v>
      </c>
      <c r="J1229" s="23">
        <v>897</v>
      </c>
      <c r="K1229" s="23">
        <v>912</v>
      </c>
      <c r="L1229" s="23">
        <v>938</v>
      </c>
      <c r="M1229" s="23">
        <v>890</v>
      </c>
      <c r="N1229" s="23">
        <v>929</v>
      </c>
      <c r="O1229" s="23">
        <v>1038</v>
      </c>
      <c r="P1229" s="23">
        <v>737</v>
      </c>
      <c r="Q1229" s="28">
        <f>P1229+O1229+N1229+M1229+L1229+K1229+J1229</f>
        <v>6341</v>
      </c>
    </row>
    <row r="1230" spans="1:17" x14ac:dyDescent="0.35">
      <c r="A1230" s="71" t="s">
        <v>117</v>
      </c>
      <c r="B1230" s="71">
        <f>B1229+B1228+B1227+B1226+B1225+B1224</f>
        <v>3714</v>
      </c>
      <c r="C1230" s="71">
        <f>C1229+C1228+C1227+C1226+C1225+C1224</f>
        <v>3528</v>
      </c>
      <c r="D1230" s="71">
        <f t="shared" ref="D1230:L1230" si="442">D1229+D1228+D1227+D1226+D1225+D1224</f>
        <v>3358</v>
      </c>
      <c r="E1230" s="71">
        <f t="shared" si="442"/>
        <v>2933</v>
      </c>
      <c r="F1230" s="71">
        <f t="shared" si="442"/>
        <v>2946</v>
      </c>
      <c r="G1230" s="71">
        <f t="shared" si="442"/>
        <v>1703</v>
      </c>
      <c r="H1230" s="71">
        <f t="shared" si="442"/>
        <v>1947</v>
      </c>
      <c r="I1230" s="71">
        <f>I1229+I1228+I1227+I1226+I1225+I1224</f>
        <v>20129</v>
      </c>
      <c r="J1230" s="69">
        <f t="shared" si="442"/>
        <v>3498</v>
      </c>
      <c r="K1230" s="69">
        <f t="shared" si="442"/>
        <v>3608</v>
      </c>
      <c r="L1230" s="71">
        <f t="shared" si="442"/>
        <v>3697</v>
      </c>
      <c r="M1230" s="69">
        <f>M1229+M1228+M1227+M1226+M1225+M1224</f>
        <v>3467</v>
      </c>
      <c r="N1230" s="69">
        <f t="shared" ref="N1230:O1230" si="443">N1229+N1228+N1227+N1226+N1225+N1224</f>
        <v>3701</v>
      </c>
      <c r="O1230" s="69">
        <f t="shared" si="443"/>
        <v>3475</v>
      </c>
      <c r="P1230" s="69">
        <f>SUM(P1224:P1229)</f>
        <v>3715</v>
      </c>
      <c r="Q1230" s="71">
        <f>SUM(Q1224:Q1229)</f>
        <v>25161</v>
      </c>
    </row>
    <row r="1231" spans="1:17" x14ac:dyDescent="0.35">
      <c r="A1231" s="21"/>
      <c r="B1231" s="67">
        <f>B1230+B1223+B1216</f>
        <v>7289</v>
      </c>
      <c r="C1231" s="67">
        <f>C1230+C1223+C1216</f>
        <v>7547</v>
      </c>
      <c r="D1231" s="67">
        <f>D1230+D1223+D1216</f>
        <v>9067</v>
      </c>
      <c r="E1231" s="21">
        <f>E1230+E1223+E1216</f>
        <v>5011</v>
      </c>
      <c r="F1231" s="67">
        <f>F1230+F1223+F1216</f>
        <v>5840</v>
      </c>
      <c r="G1231" s="67">
        <f t="shared" ref="G1231:Q1231" si="444">G1230+G1223+G1216</f>
        <v>5007</v>
      </c>
      <c r="H1231" s="67">
        <f t="shared" si="444"/>
        <v>5425</v>
      </c>
      <c r="I1231" s="67">
        <f t="shared" si="444"/>
        <v>45176</v>
      </c>
      <c r="J1231" s="21">
        <f t="shared" si="444"/>
        <v>7651</v>
      </c>
      <c r="K1231" s="21">
        <f t="shared" si="444"/>
        <v>6482</v>
      </c>
      <c r="L1231" s="67">
        <f t="shared" si="444"/>
        <v>6496</v>
      </c>
      <c r="M1231" s="21">
        <f t="shared" si="444"/>
        <v>7244</v>
      </c>
      <c r="N1231" s="67">
        <f t="shared" si="444"/>
        <v>6600</v>
      </c>
      <c r="O1231" s="21">
        <f t="shared" si="444"/>
        <v>7046</v>
      </c>
      <c r="P1231" s="21">
        <f t="shared" si="444"/>
        <v>7741</v>
      </c>
      <c r="Q1231" s="67">
        <f t="shared" si="444"/>
        <v>49260</v>
      </c>
    </row>
    <row r="1232" spans="1:17" x14ac:dyDescent="0.35">
      <c r="A1232" s="21"/>
      <c r="B1232" s="67">
        <f>production!B1116</f>
        <v>7957</v>
      </c>
      <c r="C1232" s="67">
        <f>production!C1116</f>
        <v>8097</v>
      </c>
      <c r="D1232" s="67">
        <f>production!D1116</f>
        <v>10224</v>
      </c>
      <c r="E1232" s="67">
        <f>production!E1116</f>
        <v>5458</v>
      </c>
      <c r="F1232" s="67">
        <f>production!F1116</f>
        <v>6355</v>
      </c>
      <c r="G1232" s="67">
        <f>production!G1116</f>
        <v>6236</v>
      </c>
      <c r="H1232" s="67">
        <f>production!H1116</f>
        <v>6448</v>
      </c>
      <c r="I1232" s="67">
        <f>production!I1116</f>
        <v>50750</v>
      </c>
      <c r="J1232" s="67">
        <f>production!J1116</f>
        <v>7975</v>
      </c>
      <c r="K1232" s="67">
        <f>production!K1116</f>
        <v>6916</v>
      </c>
      <c r="L1232" s="67">
        <f>production!L1116</f>
        <v>7375</v>
      </c>
      <c r="M1232" s="67">
        <f>production!M1116</f>
        <v>8293</v>
      </c>
      <c r="N1232" s="67">
        <f>production!N1116</f>
        <v>7607</v>
      </c>
      <c r="O1232" s="67">
        <f>production!O1116</f>
        <v>7792</v>
      </c>
      <c r="P1232" s="67">
        <f>production!P1116</f>
        <v>9108</v>
      </c>
      <c r="Q1232" s="67">
        <f>production!Q1116</f>
        <v>55581</v>
      </c>
    </row>
    <row r="1233" spans="1:17" x14ac:dyDescent="0.35">
      <c r="A1233" s="21"/>
      <c r="B1233" s="21">
        <f>B1232-B1231</f>
        <v>668</v>
      </c>
      <c r="C1233" s="67">
        <f>C1232-C1231</f>
        <v>550</v>
      </c>
      <c r="D1233" s="67">
        <f t="shared" ref="D1233:Q1233" si="445">D1232-D1231</f>
        <v>1157</v>
      </c>
      <c r="E1233" s="67">
        <f t="shared" si="445"/>
        <v>447</v>
      </c>
      <c r="F1233" s="67">
        <f t="shared" si="445"/>
        <v>515</v>
      </c>
      <c r="G1233" s="67">
        <f t="shared" si="445"/>
        <v>1229</v>
      </c>
      <c r="H1233" s="67">
        <f t="shared" si="445"/>
        <v>1023</v>
      </c>
      <c r="I1233" s="67">
        <f t="shared" si="445"/>
        <v>5574</v>
      </c>
      <c r="J1233" s="21">
        <f t="shared" si="445"/>
        <v>324</v>
      </c>
      <c r="K1233" s="67">
        <f t="shared" si="445"/>
        <v>434</v>
      </c>
      <c r="L1233" s="67">
        <f t="shared" si="445"/>
        <v>879</v>
      </c>
      <c r="M1233" s="21">
        <f t="shared" si="445"/>
        <v>1049</v>
      </c>
      <c r="N1233" s="21">
        <f t="shared" si="445"/>
        <v>1007</v>
      </c>
      <c r="O1233" s="21">
        <f t="shared" si="445"/>
        <v>746</v>
      </c>
      <c r="P1233" s="67">
        <f t="shared" si="445"/>
        <v>1367</v>
      </c>
      <c r="Q1233" s="67">
        <f t="shared" si="445"/>
        <v>6321</v>
      </c>
    </row>
    <row r="1235" spans="1:17" ht="15.5" x14ac:dyDescent="0.35">
      <c r="A1235" s="64" t="s">
        <v>1</v>
      </c>
      <c r="B1235" s="64" t="s">
        <v>1621</v>
      </c>
      <c r="C1235" s="64" t="s">
        <v>1656</v>
      </c>
      <c r="D1235" s="64" t="s">
        <v>1657</v>
      </c>
      <c r="E1235" s="64" t="s">
        <v>1658</v>
      </c>
      <c r="F1235" s="64" t="s">
        <v>1659</v>
      </c>
      <c r="G1235" s="64" t="s">
        <v>1660</v>
      </c>
      <c r="H1235" s="64" t="s">
        <v>1661</v>
      </c>
      <c r="I1235" s="65" t="s">
        <v>1622</v>
      </c>
      <c r="J1235" s="64" t="s">
        <v>1662</v>
      </c>
      <c r="K1235" s="64" t="s">
        <v>1664</v>
      </c>
      <c r="L1235" s="64" t="s">
        <v>1665</v>
      </c>
      <c r="M1235" s="64" t="s">
        <v>1666</v>
      </c>
      <c r="N1235" s="64" t="s">
        <v>1667</v>
      </c>
      <c r="O1235" s="64" t="s">
        <v>1668</v>
      </c>
      <c r="P1235" s="64" t="s">
        <v>1669</v>
      </c>
      <c r="Q1235" s="65" t="s">
        <v>1624</v>
      </c>
    </row>
    <row r="1236" spans="1:17" x14ac:dyDescent="0.35">
      <c r="A1236" s="20" t="s">
        <v>2</v>
      </c>
      <c r="B1236" s="28">
        <v>262</v>
      </c>
      <c r="C1236" s="28">
        <v>286</v>
      </c>
      <c r="D1236" s="23">
        <v>339</v>
      </c>
      <c r="E1236" s="28">
        <v>251</v>
      </c>
      <c r="F1236" s="28">
        <v>333</v>
      </c>
      <c r="G1236" s="28">
        <v>246</v>
      </c>
      <c r="H1236" s="59">
        <v>327</v>
      </c>
      <c r="I1236" s="28">
        <f>H1239+G1236+F1236+E1236+D1236+C1236+B1236</f>
        <v>1745</v>
      </c>
      <c r="J1236" s="37">
        <v>308</v>
      </c>
      <c r="K1236" s="28">
        <v>335</v>
      </c>
      <c r="L1236" s="28">
        <v>270</v>
      </c>
      <c r="M1236" s="74">
        <v>292</v>
      </c>
      <c r="N1236" s="74">
        <v>272</v>
      </c>
      <c r="O1236" s="28">
        <v>207</v>
      </c>
      <c r="P1236" s="74">
        <v>296</v>
      </c>
      <c r="Q1236" s="88">
        <f>P1236+O1236++N1236+M1236+L1236+K1236+J1236</f>
        <v>1980</v>
      </c>
    </row>
    <row r="1237" spans="1:17" x14ac:dyDescent="0.35">
      <c r="A1237" s="20" t="s">
        <v>121</v>
      </c>
      <c r="B1237" s="28">
        <v>0</v>
      </c>
      <c r="C1237" s="28">
        <v>0</v>
      </c>
      <c r="D1237" s="28">
        <v>0</v>
      </c>
      <c r="E1237" s="28">
        <v>0</v>
      </c>
      <c r="F1237" s="28">
        <v>0</v>
      </c>
      <c r="G1237" s="74">
        <v>0</v>
      </c>
      <c r="H1237" s="74">
        <v>0</v>
      </c>
      <c r="I1237" s="88">
        <f>H1237+G1237+F1237+E1237+D1237+C1237+B1237</f>
        <v>0</v>
      </c>
      <c r="J1237" s="74">
        <v>0</v>
      </c>
      <c r="K1237" s="28">
        <v>0</v>
      </c>
      <c r="L1237" s="28">
        <v>0</v>
      </c>
      <c r="M1237" s="28">
        <v>0</v>
      </c>
      <c r="N1237" s="28">
        <v>0</v>
      </c>
      <c r="O1237" s="28">
        <v>0</v>
      </c>
      <c r="P1237" s="28">
        <v>0</v>
      </c>
      <c r="Q1237" s="88">
        <f>P1237+O1237+N1237+M1237+L1237+K1237+J1237</f>
        <v>0</v>
      </c>
    </row>
    <row r="1238" spans="1:17" x14ac:dyDescent="0.35">
      <c r="A1238" s="20" t="s">
        <v>100</v>
      </c>
      <c r="B1238" s="28">
        <v>290</v>
      </c>
      <c r="C1238" s="28">
        <v>250</v>
      </c>
      <c r="D1238" s="23">
        <v>250</v>
      </c>
      <c r="E1238" s="28">
        <v>250</v>
      </c>
      <c r="F1238" s="28">
        <v>290</v>
      </c>
      <c r="G1238" s="28">
        <v>160</v>
      </c>
      <c r="H1238" s="28">
        <v>90</v>
      </c>
      <c r="I1238" s="88">
        <f>H1238+G1238+F1238+E1238+D1238+C1238+B1238</f>
        <v>1580</v>
      </c>
      <c r="J1238" s="23">
        <v>140</v>
      </c>
      <c r="K1238" s="37">
        <v>250</v>
      </c>
      <c r="L1238" s="51">
        <v>300</v>
      </c>
      <c r="M1238" s="28">
        <v>130</v>
      </c>
      <c r="N1238" s="28">
        <v>137</v>
      </c>
      <c r="O1238" s="28">
        <v>109</v>
      </c>
      <c r="P1238" s="51">
        <v>0</v>
      </c>
      <c r="Q1238" s="93">
        <f>P1238+O1238+N1238+M1238+L1238+K1238+J1238</f>
        <v>1066</v>
      </c>
    </row>
    <row r="1239" spans="1:17" x14ac:dyDescent="0.35">
      <c r="A1239" s="20" t="s">
        <v>115</v>
      </c>
      <c r="B1239" s="28">
        <v>0</v>
      </c>
      <c r="C1239" s="28">
        <v>0</v>
      </c>
      <c r="D1239" s="28">
        <v>0</v>
      </c>
      <c r="E1239" s="28">
        <v>0</v>
      </c>
      <c r="F1239" s="28">
        <v>0</v>
      </c>
      <c r="G1239" s="28">
        <v>0</v>
      </c>
      <c r="H1239" s="28">
        <v>28</v>
      </c>
      <c r="I1239" s="88">
        <f>H1239+G1239+F1239+E1239+D1239+C1239+B1239</f>
        <v>28</v>
      </c>
      <c r="J1239" s="28">
        <v>0</v>
      </c>
      <c r="K1239" s="28">
        <v>0</v>
      </c>
      <c r="L1239" s="28">
        <v>0</v>
      </c>
      <c r="M1239" s="28">
        <v>0</v>
      </c>
      <c r="N1239" s="28">
        <v>0</v>
      </c>
      <c r="O1239" s="28">
        <v>0</v>
      </c>
      <c r="P1239" s="28">
        <v>0</v>
      </c>
      <c r="Q1239" s="88">
        <f>P1239+O1239+N1239+M1239+L1239+K1239+J1239</f>
        <v>0</v>
      </c>
    </row>
    <row r="1240" spans="1:17" x14ac:dyDescent="0.35">
      <c r="A1240" s="20" t="s">
        <v>125</v>
      </c>
      <c r="B1240" s="28">
        <v>3101</v>
      </c>
      <c r="C1240" s="28">
        <v>2472</v>
      </c>
      <c r="D1240" s="23">
        <v>1303</v>
      </c>
      <c r="E1240" s="28">
        <v>2562</v>
      </c>
      <c r="F1240" s="28">
        <v>2621</v>
      </c>
      <c r="G1240" s="28">
        <v>1970</v>
      </c>
      <c r="H1240" s="28">
        <v>3906</v>
      </c>
      <c r="I1240" s="88">
        <f>H1240+G1240+F1240+E1240+D1240+C1240+B1240</f>
        <v>17935</v>
      </c>
      <c r="J1240" s="28">
        <v>3692</v>
      </c>
      <c r="K1240" s="28">
        <v>1443</v>
      </c>
      <c r="L1240" s="28">
        <v>2262</v>
      </c>
      <c r="M1240" s="28">
        <v>2871</v>
      </c>
      <c r="N1240" s="28">
        <v>2391</v>
      </c>
      <c r="O1240" s="28">
        <v>3658</v>
      </c>
      <c r="P1240" s="28">
        <v>2771</v>
      </c>
      <c r="Q1240" s="28">
        <f>P1240+O1240+N1240+M1240+L1240+K1240+J1240</f>
        <v>19088</v>
      </c>
    </row>
    <row r="1241" spans="1:17" x14ac:dyDescent="0.35">
      <c r="A1241" s="58" t="s">
        <v>119</v>
      </c>
      <c r="B1241" s="58">
        <f t="shared" ref="B1241:P1241" si="446">B1240+B1239+B1238+B1237+B1236</f>
        <v>3653</v>
      </c>
      <c r="C1241" s="58">
        <f t="shared" si="446"/>
        <v>3008</v>
      </c>
      <c r="D1241" s="58">
        <f t="shared" si="446"/>
        <v>1892</v>
      </c>
      <c r="E1241" s="58">
        <f t="shared" si="446"/>
        <v>3063</v>
      </c>
      <c r="F1241" s="58">
        <f t="shared" si="446"/>
        <v>3244</v>
      </c>
      <c r="G1241" s="58">
        <f t="shared" si="446"/>
        <v>2376</v>
      </c>
      <c r="H1241" s="58">
        <f>H1240+H1239+H1238+H1237+H1236</f>
        <v>4351</v>
      </c>
      <c r="I1241" s="58">
        <f>I1240+I1239+I1238+I1237+I1236</f>
        <v>21288</v>
      </c>
      <c r="J1241" s="58">
        <f t="shared" si="446"/>
        <v>4140</v>
      </c>
      <c r="K1241" s="58">
        <f t="shared" si="446"/>
        <v>2028</v>
      </c>
      <c r="L1241" s="66">
        <f t="shared" si="446"/>
        <v>2832</v>
      </c>
      <c r="M1241" s="58">
        <f t="shared" si="446"/>
        <v>3293</v>
      </c>
      <c r="N1241" s="58">
        <f t="shared" si="446"/>
        <v>2800</v>
      </c>
      <c r="O1241" s="58">
        <f t="shared" si="446"/>
        <v>3974</v>
      </c>
      <c r="P1241" s="66">
        <f t="shared" si="446"/>
        <v>3067</v>
      </c>
      <c r="Q1241" s="66">
        <f>SUM(Q1236:Q1240)</f>
        <v>22134</v>
      </c>
    </row>
    <row r="1242" spans="1:17" x14ac:dyDescent="0.35">
      <c r="A1242" s="20" t="s">
        <v>122</v>
      </c>
      <c r="B1242" s="84">
        <v>1006</v>
      </c>
      <c r="C1242" s="84">
        <v>1244</v>
      </c>
      <c r="D1242" s="28">
        <v>1647</v>
      </c>
      <c r="E1242" s="84">
        <v>1623</v>
      </c>
      <c r="F1242" s="84">
        <v>1568</v>
      </c>
      <c r="G1242" s="28">
        <v>1357</v>
      </c>
      <c r="H1242" s="28">
        <v>865</v>
      </c>
      <c r="I1242" s="88">
        <f t="shared" ref="I1242:I1247" si="447">H1242+G1242+F1242+E1242+D1242+C1242+B1242</f>
        <v>9310</v>
      </c>
      <c r="J1242" s="61">
        <v>1331</v>
      </c>
      <c r="K1242" s="61">
        <v>1260</v>
      </c>
      <c r="L1242" s="84">
        <v>1335</v>
      </c>
      <c r="M1242" s="28">
        <v>1401</v>
      </c>
      <c r="N1242" s="84">
        <v>1737</v>
      </c>
      <c r="O1242" s="84">
        <v>1105</v>
      </c>
      <c r="P1242" s="28">
        <v>1283</v>
      </c>
      <c r="Q1242" s="88">
        <f>P1242+O1242+N1242+M1242+L1242+K1242+J1242</f>
        <v>9452</v>
      </c>
    </row>
    <row r="1243" spans="1:17" x14ac:dyDescent="0.35">
      <c r="A1243" s="20" t="s">
        <v>2237</v>
      </c>
      <c r="B1243" s="74">
        <v>0</v>
      </c>
      <c r="C1243" s="74">
        <v>0</v>
      </c>
      <c r="D1243" s="74">
        <v>0</v>
      </c>
      <c r="E1243" s="74">
        <v>221</v>
      </c>
      <c r="F1243" s="74">
        <v>0</v>
      </c>
      <c r="G1243" s="74">
        <v>0</v>
      </c>
      <c r="H1243" s="74">
        <v>0</v>
      </c>
      <c r="I1243" s="88">
        <f t="shared" si="447"/>
        <v>221</v>
      </c>
      <c r="J1243" s="74">
        <v>380</v>
      </c>
      <c r="K1243" s="74">
        <v>0</v>
      </c>
      <c r="L1243" s="23">
        <v>0</v>
      </c>
      <c r="M1243" s="74">
        <v>700</v>
      </c>
      <c r="N1243" s="74">
        <v>0</v>
      </c>
      <c r="O1243" s="23">
        <v>0</v>
      </c>
      <c r="P1243" s="74">
        <v>0</v>
      </c>
      <c r="Q1243" s="88">
        <f>SUM(J1243:P1243)</f>
        <v>1080</v>
      </c>
    </row>
    <row r="1244" spans="1:17" x14ac:dyDescent="0.35">
      <c r="A1244" s="20" t="s">
        <v>116</v>
      </c>
      <c r="B1244" s="74">
        <v>0</v>
      </c>
      <c r="C1244" s="74">
        <v>0</v>
      </c>
      <c r="D1244" s="74">
        <v>0</v>
      </c>
      <c r="E1244" s="74">
        <v>0</v>
      </c>
      <c r="F1244" s="74">
        <v>0</v>
      </c>
      <c r="G1244" s="74">
        <v>0</v>
      </c>
      <c r="H1244" s="74">
        <v>94</v>
      </c>
      <c r="I1244" s="88">
        <f t="shared" si="447"/>
        <v>94</v>
      </c>
      <c r="J1244" s="23">
        <v>0</v>
      </c>
      <c r="K1244" s="23">
        <v>0</v>
      </c>
      <c r="L1244" s="23">
        <v>0</v>
      </c>
      <c r="M1244" s="23">
        <v>0</v>
      </c>
      <c r="N1244" s="23">
        <v>0</v>
      </c>
      <c r="O1244" s="23">
        <v>0</v>
      </c>
      <c r="P1244" s="23">
        <v>0</v>
      </c>
      <c r="Q1244" s="88">
        <f>SUM(J1244:P1244)</f>
        <v>0</v>
      </c>
    </row>
    <row r="1245" spans="1:17" x14ac:dyDescent="0.35">
      <c r="A1245" s="20" t="s">
        <v>124</v>
      </c>
      <c r="B1245" s="74">
        <v>0</v>
      </c>
      <c r="C1245" s="74">
        <v>0</v>
      </c>
      <c r="D1245" s="74">
        <v>0</v>
      </c>
      <c r="E1245" s="74">
        <v>0</v>
      </c>
      <c r="F1245" s="74">
        <v>0</v>
      </c>
      <c r="G1245" s="74">
        <v>0</v>
      </c>
      <c r="H1245" s="74">
        <v>116</v>
      </c>
      <c r="I1245" s="88">
        <f t="shared" si="447"/>
        <v>116</v>
      </c>
      <c r="J1245" s="23">
        <v>0</v>
      </c>
      <c r="K1245" s="23">
        <v>0</v>
      </c>
      <c r="L1245" s="23">
        <v>0</v>
      </c>
      <c r="M1245" s="23">
        <v>0</v>
      </c>
      <c r="N1245" s="23">
        <v>0</v>
      </c>
      <c r="O1245" s="23">
        <v>0</v>
      </c>
      <c r="P1245" s="23">
        <v>0</v>
      </c>
      <c r="Q1245" s="88">
        <f>SUM(J1245:P1245)</f>
        <v>0</v>
      </c>
    </row>
    <row r="1246" spans="1:17" x14ac:dyDescent="0.35">
      <c r="A1246" s="20" t="s">
        <v>2192</v>
      </c>
      <c r="B1246" s="74">
        <v>0</v>
      </c>
      <c r="C1246" s="74">
        <v>0</v>
      </c>
      <c r="D1246" s="74">
        <v>0</v>
      </c>
      <c r="E1246" s="74">
        <v>0</v>
      </c>
      <c r="F1246" s="74">
        <v>0</v>
      </c>
      <c r="G1246" s="74">
        <v>0</v>
      </c>
      <c r="H1246" s="74">
        <v>0</v>
      </c>
      <c r="I1246" s="88">
        <f t="shared" si="447"/>
        <v>0</v>
      </c>
      <c r="J1246" s="23">
        <v>0</v>
      </c>
      <c r="K1246" s="23">
        <v>0</v>
      </c>
      <c r="L1246" s="23">
        <v>0</v>
      </c>
      <c r="M1246" s="23">
        <v>0</v>
      </c>
      <c r="N1246" s="23">
        <v>0</v>
      </c>
      <c r="O1246" s="23">
        <v>0</v>
      </c>
      <c r="P1246" s="74">
        <v>0</v>
      </c>
      <c r="Q1246" s="88">
        <f>SUM(J1246:P1246)</f>
        <v>0</v>
      </c>
    </row>
    <row r="1247" spans="1:17" x14ac:dyDescent="0.35">
      <c r="A1247" s="20" t="s">
        <v>2191</v>
      </c>
      <c r="B1247" s="28">
        <v>18</v>
      </c>
      <c r="C1247" s="28">
        <v>25</v>
      </c>
      <c r="D1247" s="28">
        <v>0</v>
      </c>
      <c r="E1247" s="63">
        <v>23</v>
      </c>
      <c r="F1247" s="63">
        <v>20</v>
      </c>
      <c r="G1247" s="28">
        <v>3</v>
      </c>
      <c r="H1247" s="74">
        <v>0</v>
      </c>
      <c r="I1247" s="88">
        <f t="shared" si="447"/>
        <v>89</v>
      </c>
      <c r="J1247" s="63">
        <v>0</v>
      </c>
      <c r="K1247" s="63">
        <v>24</v>
      </c>
      <c r="L1247" s="63">
        <v>0</v>
      </c>
      <c r="M1247" s="63">
        <v>0</v>
      </c>
      <c r="N1247" s="63"/>
      <c r="O1247" s="28"/>
      <c r="P1247" s="28"/>
      <c r="Q1247" s="88">
        <f>P1247+O1247+N1247+M1247+L1247+K1247+J1247</f>
        <v>24</v>
      </c>
    </row>
    <row r="1248" spans="1:17" x14ac:dyDescent="0.35">
      <c r="A1248" s="92" t="s">
        <v>118</v>
      </c>
      <c r="B1248" s="92">
        <f>B1247+B1246+B1245+B1244+B1243+B1242</f>
        <v>1024</v>
      </c>
      <c r="C1248" s="92">
        <f t="shared" ref="C1248:D1248" si="448">C1246+C1245+C1244+C1243+C1242</f>
        <v>1244</v>
      </c>
      <c r="D1248" s="92">
        <f t="shared" si="448"/>
        <v>1647</v>
      </c>
      <c r="E1248" s="92">
        <f>E1247+E1246+E1245+E1244+E1243+E1242</f>
        <v>1867</v>
      </c>
      <c r="F1248" s="92">
        <f t="shared" ref="F1248:H1248" si="449">F1246+F1245+F1244+F1243+F1242</f>
        <v>1568</v>
      </c>
      <c r="G1248" s="92">
        <f t="shared" si="449"/>
        <v>1357</v>
      </c>
      <c r="H1248" s="92">
        <f t="shared" si="449"/>
        <v>1075</v>
      </c>
      <c r="I1248" s="92">
        <f>I1247+I1246+I1245+I1244+I1243+I1242</f>
        <v>9830</v>
      </c>
      <c r="J1248" s="92">
        <f>SUM(J1242:J1247)</f>
        <v>1711</v>
      </c>
      <c r="K1248" s="92">
        <f>SUM(K1242:K1247)</f>
        <v>1284</v>
      </c>
      <c r="L1248" s="92">
        <f>SUM(L1242:L1247)</f>
        <v>1335</v>
      </c>
      <c r="M1248" s="92">
        <f>SUM(M1242:M1247)</f>
        <v>2101</v>
      </c>
      <c r="N1248" s="92">
        <f>N1247+N1246+N1245+N1244+N1243+N1242</f>
        <v>1737</v>
      </c>
      <c r="O1248" s="92">
        <f>O1247+O1246+O1245+O1244+O1243+O1242</f>
        <v>1105</v>
      </c>
      <c r="P1248" s="92">
        <f>P1247+P1246+P1245+P1244+P1243+P1242</f>
        <v>1283</v>
      </c>
      <c r="Q1248" s="92">
        <f>P1248+O1248+N1248+M1248+L1248+K1248+J1248</f>
        <v>10556</v>
      </c>
    </row>
    <row r="1249" spans="1:17" x14ac:dyDescent="0.35">
      <c r="A1249" s="20" t="s">
        <v>99</v>
      </c>
      <c r="B1249" s="28">
        <v>188</v>
      </c>
      <c r="C1249" s="28">
        <v>227</v>
      </c>
      <c r="D1249" s="23">
        <v>245</v>
      </c>
      <c r="E1249" s="28">
        <v>949</v>
      </c>
      <c r="F1249" s="28">
        <v>199</v>
      </c>
      <c r="G1249" s="74">
        <v>900</v>
      </c>
      <c r="H1249" s="74">
        <v>447</v>
      </c>
      <c r="I1249" s="28">
        <f t="shared" ref="I1249:I1254" si="450">H1249+G1249+F1249+E1249+D1249+C1249+B1249</f>
        <v>3155</v>
      </c>
      <c r="J1249" s="42">
        <v>1103</v>
      </c>
      <c r="K1249" s="47">
        <v>565</v>
      </c>
      <c r="L1249" s="28">
        <v>537</v>
      </c>
      <c r="M1249" s="74">
        <v>521</v>
      </c>
      <c r="N1249" s="28">
        <v>528</v>
      </c>
      <c r="O1249" s="28">
        <v>200</v>
      </c>
      <c r="P1249" s="74">
        <v>193</v>
      </c>
      <c r="Q1249" s="28">
        <f>P1249+O1249+N1249+M1249+L1249+K1249+J1249</f>
        <v>3647</v>
      </c>
    </row>
    <row r="1250" spans="1:17" x14ac:dyDescent="0.35">
      <c r="A1250" s="20" t="s">
        <v>7</v>
      </c>
      <c r="B1250" s="51">
        <v>1486</v>
      </c>
      <c r="C1250" s="28">
        <v>1674</v>
      </c>
      <c r="D1250" s="28">
        <v>1577</v>
      </c>
      <c r="E1250" s="28">
        <v>1210</v>
      </c>
      <c r="F1250" s="28">
        <v>1440</v>
      </c>
      <c r="G1250" s="23">
        <v>1191</v>
      </c>
      <c r="H1250" s="23">
        <v>948</v>
      </c>
      <c r="I1250" s="28">
        <f t="shared" si="450"/>
        <v>9526</v>
      </c>
      <c r="J1250" s="50">
        <v>1094</v>
      </c>
      <c r="K1250" s="28">
        <v>1358</v>
      </c>
      <c r="L1250" s="28">
        <v>1409</v>
      </c>
      <c r="M1250" s="23">
        <v>1513</v>
      </c>
      <c r="N1250" s="23">
        <v>1739</v>
      </c>
      <c r="O1250" s="28">
        <v>1815</v>
      </c>
      <c r="P1250" s="23">
        <v>1604</v>
      </c>
      <c r="Q1250" s="28">
        <f>P1250+O1250+N1250+M1250+L1250+K1250+J1250</f>
        <v>10532</v>
      </c>
    </row>
    <row r="1251" spans="1:17" x14ac:dyDescent="0.35">
      <c r="A1251" s="20" t="s">
        <v>103</v>
      </c>
      <c r="B1251" s="51">
        <v>565</v>
      </c>
      <c r="C1251" s="51">
        <v>639</v>
      </c>
      <c r="D1251" s="51">
        <v>622</v>
      </c>
      <c r="E1251" s="51">
        <v>502</v>
      </c>
      <c r="F1251" s="52">
        <v>503</v>
      </c>
      <c r="G1251" s="40">
        <v>446</v>
      </c>
      <c r="H1251" s="40">
        <v>510</v>
      </c>
      <c r="I1251" s="51">
        <f t="shared" si="450"/>
        <v>3787</v>
      </c>
      <c r="J1251" s="28">
        <v>525</v>
      </c>
      <c r="K1251" s="28">
        <v>550</v>
      </c>
      <c r="L1251" s="23">
        <v>543</v>
      </c>
      <c r="M1251" s="37">
        <v>554</v>
      </c>
      <c r="N1251" s="40">
        <v>508</v>
      </c>
      <c r="O1251" s="23">
        <v>616</v>
      </c>
      <c r="P1251" s="74">
        <v>286</v>
      </c>
      <c r="Q1251" s="51">
        <f>P1251+O1251+N1251+M1251+L1251+K1251+J1251</f>
        <v>3582</v>
      </c>
    </row>
    <row r="1252" spans="1:17" x14ac:dyDescent="0.35">
      <c r="A1252" s="20" t="s">
        <v>1178</v>
      </c>
      <c r="B1252" s="51">
        <v>0</v>
      </c>
      <c r="C1252" s="51">
        <v>0</v>
      </c>
      <c r="D1252" s="51">
        <v>0</v>
      </c>
      <c r="E1252" s="51">
        <v>0</v>
      </c>
      <c r="F1252" s="52">
        <v>0</v>
      </c>
      <c r="G1252" s="40">
        <v>0</v>
      </c>
      <c r="H1252" s="40">
        <v>0</v>
      </c>
      <c r="I1252" s="51">
        <f t="shared" si="450"/>
        <v>0</v>
      </c>
      <c r="J1252" s="28">
        <v>0</v>
      </c>
      <c r="K1252" s="28">
        <v>0</v>
      </c>
      <c r="L1252" s="23">
        <v>0</v>
      </c>
      <c r="M1252" s="37">
        <v>0</v>
      </c>
      <c r="N1252" s="40">
        <v>0</v>
      </c>
      <c r="O1252" s="23">
        <v>0</v>
      </c>
      <c r="P1252" s="74">
        <v>0</v>
      </c>
      <c r="Q1252" s="28">
        <v>0</v>
      </c>
    </row>
    <row r="1253" spans="1:17" x14ac:dyDescent="0.35">
      <c r="A1253" s="20" t="s">
        <v>1177</v>
      </c>
      <c r="B1253" s="51">
        <v>0</v>
      </c>
      <c r="C1253" s="51">
        <v>0</v>
      </c>
      <c r="D1253" s="51">
        <v>0</v>
      </c>
      <c r="E1253" s="51">
        <v>0</v>
      </c>
      <c r="F1253" s="51">
        <v>0</v>
      </c>
      <c r="G1253" s="40">
        <v>0</v>
      </c>
      <c r="H1253" s="40">
        <v>0</v>
      </c>
      <c r="I1253" s="51">
        <f t="shared" si="450"/>
        <v>0</v>
      </c>
      <c r="J1253" s="28">
        <v>0</v>
      </c>
      <c r="K1253" s="28">
        <v>0</v>
      </c>
      <c r="L1253" s="23">
        <v>0</v>
      </c>
      <c r="M1253" s="37">
        <v>0</v>
      </c>
      <c r="N1253" s="40">
        <v>0</v>
      </c>
      <c r="O1253" s="23">
        <v>0</v>
      </c>
      <c r="P1253" s="74">
        <v>0</v>
      </c>
      <c r="Q1253" s="28">
        <f>SUM(J1253:P1253)</f>
        <v>0</v>
      </c>
    </row>
    <row r="1254" spans="1:17" x14ac:dyDescent="0.35">
      <c r="A1254" s="20" t="s">
        <v>123</v>
      </c>
      <c r="B1254" s="51">
        <v>575</v>
      </c>
      <c r="C1254" s="40">
        <v>1124</v>
      </c>
      <c r="D1254" s="51">
        <v>954</v>
      </c>
      <c r="E1254" s="51">
        <v>909</v>
      </c>
      <c r="F1254" s="40">
        <v>772</v>
      </c>
      <c r="G1254" s="40">
        <v>839</v>
      </c>
      <c r="H1254" s="40">
        <v>975</v>
      </c>
      <c r="I1254" s="51">
        <f t="shared" si="450"/>
        <v>6148</v>
      </c>
      <c r="J1254" s="23">
        <v>790</v>
      </c>
      <c r="K1254" s="23">
        <v>1205</v>
      </c>
      <c r="L1254" s="23">
        <v>1086</v>
      </c>
      <c r="M1254" s="23">
        <v>1056</v>
      </c>
      <c r="N1254" s="23">
        <v>1088</v>
      </c>
      <c r="O1254" s="23">
        <v>964</v>
      </c>
      <c r="P1254" s="23">
        <v>1101</v>
      </c>
      <c r="Q1254" s="28">
        <f>P1254+O1254+N1254+M1254+L1254+K1254+J1254</f>
        <v>7290</v>
      </c>
    </row>
    <row r="1255" spans="1:17" x14ac:dyDescent="0.35">
      <c r="A1255" s="71" t="s">
        <v>117</v>
      </c>
      <c r="B1255" s="71">
        <f>B1254+B1253+B1252+B1251+B1250+B1249</f>
        <v>2814</v>
      </c>
      <c r="C1255" s="71">
        <f>C1254+C1253+C1252+C1251+C1250+C1249</f>
        <v>3664</v>
      </c>
      <c r="D1255" s="71">
        <f t="shared" ref="D1255:L1255" si="451">D1254+D1253+D1252+D1251+D1250+D1249</f>
        <v>3398</v>
      </c>
      <c r="E1255" s="71">
        <f t="shared" si="451"/>
        <v>3570</v>
      </c>
      <c r="F1255" s="71">
        <f t="shared" si="451"/>
        <v>2914</v>
      </c>
      <c r="G1255" s="71">
        <f t="shared" si="451"/>
        <v>3376</v>
      </c>
      <c r="H1255" s="71">
        <f t="shared" si="451"/>
        <v>2880</v>
      </c>
      <c r="I1255" s="92">
        <f>I1254+I1253+I1252+I1251+I1250+I1249</f>
        <v>22616</v>
      </c>
      <c r="J1255" s="69">
        <f t="shared" si="451"/>
        <v>3512</v>
      </c>
      <c r="K1255" s="69">
        <f t="shared" si="451"/>
        <v>3678</v>
      </c>
      <c r="L1255" s="71">
        <f t="shared" si="451"/>
        <v>3575</v>
      </c>
      <c r="M1255" s="69">
        <f>M1254+M1253+M1252+M1251+M1250+M1249</f>
        <v>3644</v>
      </c>
      <c r="N1255" s="71">
        <f>N1254+N1253+N1252+N1251+N1250+N1249</f>
        <v>3863</v>
      </c>
      <c r="O1255" s="69">
        <f t="shared" ref="O1255" si="452">O1254+O1253+O1252+O1251+O1250+O1249</f>
        <v>3595</v>
      </c>
      <c r="P1255" s="69">
        <f>SUM(P1249:P1254)</f>
        <v>3184</v>
      </c>
      <c r="Q1255" s="71">
        <f>SUM(Q1249:Q1254)</f>
        <v>25051</v>
      </c>
    </row>
    <row r="1256" spans="1:17" x14ac:dyDescent="0.35">
      <c r="A1256" s="21"/>
      <c r="B1256" s="67">
        <f>B1255+B1248+B1241</f>
        <v>7491</v>
      </c>
      <c r="C1256" s="67">
        <f>C1255+C1248+C1241</f>
        <v>7916</v>
      </c>
      <c r="D1256" s="67">
        <f>D1255+D1248+D1241</f>
        <v>6937</v>
      </c>
      <c r="E1256" s="21">
        <f>E1255+E1248+E1241</f>
        <v>8500</v>
      </c>
      <c r="F1256" s="67">
        <f>F1255+F1248+F1241</f>
        <v>7726</v>
      </c>
      <c r="G1256" s="67">
        <f t="shared" ref="G1256:Q1256" si="453">G1255+G1248+G1241</f>
        <v>7109</v>
      </c>
      <c r="H1256" s="67">
        <f t="shared" si="453"/>
        <v>8306</v>
      </c>
      <c r="I1256" s="67">
        <f t="shared" si="453"/>
        <v>53734</v>
      </c>
      <c r="J1256" s="21">
        <f t="shared" si="453"/>
        <v>9363</v>
      </c>
      <c r="K1256" s="21">
        <f t="shared" si="453"/>
        <v>6990</v>
      </c>
      <c r="L1256" s="67">
        <f t="shared" si="453"/>
        <v>7742</v>
      </c>
      <c r="M1256" s="21">
        <f t="shared" si="453"/>
        <v>9038</v>
      </c>
      <c r="N1256" s="67">
        <f t="shared" si="453"/>
        <v>8400</v>
      </c>
      <c r="O1256" s="21">
        <f t="shared" si="453"/>
        <v>8674</v>
      </c>
      <c r="P1256" s="21">
        <f t="shared" si="453"/>
        <v>7534</v>
      </c>
      <c r="Q1256" s="67">
        <f t="shared" si="453"/>
        <v>57741</v>
      </c>
    </row>
    <row r="1257" spans="1:17" x14ac:dyDescent="0.35">
      <c r="A1257" s="21"/>
      <c r="B1257" s="67">
        <f>production!B1138</f>
        <v>9301</v>
      </c>
      <c r="C1257" s="67">
        <f>production!C1138</f>
        <v>8705</v>
      </c>
      <c r="D1257" s="67">
        <f>production!D1138</f>
        <v>6879</v>
      </c>
      <c r="E1257" s="67">
        <f>production!E1138</f>
        <v>8945</v>
      </c>
      <c r="F1257" s="67">
        <f>production!F1138</f>
        <v>8495</v>
      </c>
      <c r="G1257" s="67">
        <f>production!G1138</f>
        <v>7821</v>
      </c>
      <c r="H1257" s="67">
        <f>production!H1138</f>
        <v>9602</v>
      </c>
      <c r="I1257" s="67">
        <f>production!I1138</f>
        <v>59659</v>
      </c>
      <c r="J1257" s="67">
        <f>production!J1138</f>
        <v>10638</v>
      </c>
      <c r="K1257" s="67">
        <f>production!K1138</f>
        <v>7287</v>
      </c>
      <c r="L1257" s="67">
        <f>production!L1138</f>
        <v>8498</v>
      </c>
      <c r="M1257" s="67">
        <f>production!M1138</f>
        <v>9548</v>
      </c>
      <c r="N1257" s="67">
        <f>production!N1138</f>
        <v>8713</v>
      </c>
      <c r="O1257" s="67">
        <f>production!O1138</f>
        <v>10190</v>
      </c>
      <c r="P1257" s="67">
        <f>production!P1138</f>
        <v>9213</v>
      </c>
      <c r="Q1257" s="67">
        <f>production!Q1138</f>
        <v>64763</v>
      </c>
    </row>
    <row r="1258" spans="1:17" x14ac:dyDescent="0.35">
      <c r="A1258" s="21"/>
      <c r="B1258" s="67">
        <f>B1257-B1256</f>
        <v>1810</v>
      </c>
      <c r="C1258" s="67">
        <f>C1257-C1256</f>
        <v>789</v>
      </c>
      <c r="D1258" s="67">
        <f t="shared" ref="D1258:Q1258" si="454">D1257-D1256</f>
        <v>-58</v>
      </c>
      <c r="E1258" s="67">
        <f t="shared" si="454"/>
        <v>445</v>
      </c>
      <c r="F1258" s="67">
        <f t="shared" si="454"/>
        <v>769</v>
      </c>
      <c r="G1258" s="67">
        <f t="shared" si="454"/>
        <v>712</v>
      </c>
      <c r="H1258" s="67">
        <f t="shared" si="454"/>
        <v>1296</v>
      </c>
      <c r="I1258" s="67">
        <f t="shared" si="454"/>
        <v>5925</v>
      </c>
      <c r="J1258" s="21">
        <f t="shared" si="454"/>
        <v>1275</v>
      </c>
      <c r="K1258" s="67">
        <f t="shared" si="454"/>
        <v>297</v>
      </c>
      <c r="L1258" s="67">
        <f t="shared" si="454"/>
        <v>756</v>
      </c>
      <c r="M1258" s="21">
        <f t="shared" si="454"/>
        <v>510</v>
      </c>
      <c r="N1258" s="21">
        <f t="shared" si="454"/>
        <v>313</v>
      </c>
      <c r="O1258" s="21">
        <f t="shared" si="454"/>
        <v>1516</v>
      </c>
      <c r="P1258" s="67">
        <f t="shared" si="454"/>
        <v>1679</v>
      </c>
      <c r="Q1258" s="67">
        <f t="shared" si="454"/>
        <v>7022</v>
      </c>
    </row>
    <row r="1260" spans="1:17" x14ac:dyDescent="0.35">
      <c r="A1260" s="21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</row>
    <row r="1261" spans="1:17" ht="15.5" x14ac:dyDescent="0.35">
      <c r="A1261" s="64" t="s">
        <v>1</v>
      </c>
      <c r="B1261" s="64" t="s">
        <v>2241</v>
      </c>
      <c r="C1261" s="64" t="s">
        <v>2242</v>
      </c>
      <c r="D1261" s="64" t="s">
        <v>2243</v>
      </c>
      <c r="E1261" s="64" t="s">
        <v>2245</v>
      </c>
      <c r="F1261" s="64" t="s">
        <v>2247</v>
      </c>
      <c r="G1261" s="64" t="s">
        <v>2248</v>
      </c>
      <c r="H1261" s="64" t="s">
        <v>2249</v>
      </c>
      <c r="I1261" s="65" t="s">
        <v>2244</v>
      </c>
      <c r="J1261" s="64" t="s">
        <v>2251</v>
      </c>
      <c r="K1261" s="64" t="s">
        <v>2252</v>
      </c>
      <c r="L1261" s="64" t="s">
        <v>2253</v>
      </c>
      <c r="M1261" s="64" t="s">
        <v>2254</v>
      </c>
      <c r="N1261" s="64" t="s">
        <v>2255</v>
      </c>
      <c r="O1261" s="64" t="s">
        <v>2256</v>
      </c>
      <c r="P1261" s="64" t="s">
        <v>2257</v>
      </c>
      <c r="Q1261" s="65" t="s">
        <v>2268</v>
      </c>
    </row>
    <row r="1262" spans="1:17" x14ac:dyDescent="0.35">
      <c r="A1262" s="20" t="s">
        <v>2</v>
      </c>
      <c r="B1262" s="28">
        <v>287</v>
      </c>
      <c r="C1262" s="28">
        <v>306</v>
      </c>
      <c r="D1262" s="59">
        <v>240</v>
      </c>
      <c r="E1262" s="28">
        <v>807</v>
      </c>
      <c r="F1262" s="37">
        <v>219</v>
      </c>
      <c r="G1262" s="28">
        <v>290</v>
      </c>
      <c r="H1262" s="28">
        <v>249</v>
      </c>
      <c r="I1262" s="28">
        <f>H1262+G1262+F1262+E1262+D1262+C1262+B1262</f>
        <v>2398</v>
      </c>
      <c r="J1262" s="74">
        <v>288</v>
      </c>
      <c r="K1262" s="28">
        <v>332</v>
      </c>
      <c r="L1262" s="74">
        <v>237</v>
      </c>
      <c r="M1262" s="88">
        <v>245</v>
      </c>
      <c r="N1262" s="20">
        <v>285</v>
      </c>
      <c r="O1262" s="20">
        <v>320</v>
      </c>
      <c r="P1262" s="20">
        <v>65</v>
      </c>
      <c r="Q1262" s="28">
        <f>P1262+O1262+N1262+M1262+L1262+K1262+J1262</f>
        <v>1772</v>
      </c>
    </row>
    <row r="1263" spans="1:17" x14ac:dyDescent="0.35">
      <c r="A1263" s="20" t="s">
        <v>121</v>
      </c>
      <c r="B1263" s="28">
        <v>0</v>
      </c>
      <c r="C1263" s="74">
        <v>0</v>
      </c>
      <c r="D1263" s="74">
        <v>0</v>
      </c>
      <c r="E1263" s="88">
        <v>0</v>
      </c>
      <c r="F1263" s="74">
        <v>0</v>
      </c>
      <c r="G1263" s="28">
        <v>0</v>
      </c>
      <c r="H1263" s="28">
        <v>0</v>
      </c>
      <c r="I1263" s="28">
        <f t="shared" ref="I1263:I1280" si="455">H1263+G1263+F1263+E1263+D1263+C1263+B1263</f>
        <v>0</v>
      </c>
      <c r="J1263" s="28">
        <v>0</v>
      </c>
      <c r="K1263" s="28">
        <v>0</v>
      </c>
      <c r="L1263" s="28">
        <v>0</v>
      </c>
      <c r="M1263" s="88">
        <v>0</v>
      </c>
      <c r="N1263" s="20">
        <v>0</v>
      </c>
      <c r="O1263" s="20">
        <v>0</v>
      </c>
      <c r="P1263" s="20">
        <v>0</v>
      </c>
      <c r="Q1263" s="28">
        <f t="shared" ref="Q1263:Q1266" si="456">P1263+O1263+N1263+M1263+L1263+K1263+J1263</f>
        <v>0</v>
      </c>
    </row>
    <row r="1264" spans="1:17" x14ac:dyDescent="0.35">
      <c r="A1264" s="20" t="s">
        <v>100</v>
      </c>
      <c r="B1264" s="28">
        <v>248</v>
      </c>
      <c r="C1264" s="28">
        <v>280</v>
      </c>
      <c r="D1264" s="28">
        <v>180</v>
      </c>
      <c r="E1264" s="88">
        <v>236</v>
      </c>
      <c r="F1264" s="23">
        <v>234</v>
      </c>
      <c r="G1264" s="37">
        <v>264</v>
      </c>
      <c r="H1264" s="51">
        <v>256</v>
      </c>
      <c r="I1264" s="28">
        <f t="shared" si="455"/>
        <v>1698</v>
      </c>
      <c r="J1264" s="28">
        <v>295</v>
      </c>
      <c r="K1264" s="28">
        <v>240</v>
      </c>
      <c r="L1264" s="51">
        <v>212</v>
      </c>
      <c r="M1264" s="93">
        <v>150</v>
      </c>
      <c r="N1264" s="20">
        <v>231</v>
      </c>
      <c r="O1264" s="20">
        <v>272</v>
      </c>
      <c r="P1264" s="20">
        <v>234</v>
      </c>
      <c r="Q1264" s="28">
        <f t="shared" si="456"/>
        <v>1634</v>
      </c>
    </row>
    <row r="1265" spans="1:17" x14ac:dyDescent="0.35">
      <c r="A1265" s="20" t="s">
        <v>115</v>
      </c>
      <c r="B1265" s="28">
        <v>0</v>
      </c>
      <c r="C1265" s="28">
        <v>0</v>
      </c>
      <c r="D1265" s="28">
        <v>0</v>
      </c>
      <c r="E1265" s="88">
        <v>0</v>
      </c>
      <c r="F1265" s="28">
        <v>0</v>
      </c>
      <c r="G1265" s="28">
        <v>0</v>
      </c>
      <c r="H1265" s="28">
        <v>0</v>
      </c>
      <c r="I1265" s="28">
        <f t="shared" si="455"/>
        <v>0</v>
      </c>
      <c r="J1265" s="28">
        <v>0</v>
      </c>
      <c r="K1265" s="28">
        <v>0</v>
      </c>
      <c r="L1265" s="28">
        <v>0</v>
      </c>
      <c r="M1265" s="88">
        <v>0</v>
      </c>
      <c r="N1265" s="20">
        <v>0</v>
      </c>
      <c r="O1265" s="20">
        <v>0</v>
      </c>
      <c r="P1265" s="20">
        <v>0</v>
      </c>
      <c r="Q1265" s="28">
        <f t="shared" si="456"/>
        <v>0</v>
      </c>
    </row>
    <row r="1266" spans="1:17" x14ac:dyDescent="0.35">
      <c r="A1266" s="20" t="s">
        <v>125</v>
      </c>
      <c r="B1266" s="28">
        <v>2517</v>
      </c>
      <c r="C1266" s="28">
        <v>1949</v>
      </c>
      <c r="D1266" s="28">
        <v>2024</v>
      </c>
      <c r="E1266" s="88">
        <v>4017</v>
      </c>
      <c r="F1266" s="28">
        <v>5435</v>
      </c>
      <c r="G1266" s="28">
        <v>4754</v>
      </c>
      <c r="H1266" s="28">
        <v>3642</v>
      </c>
      <c r="I1266" s="28">
        <f t="shared" si="455"/>
        <v>24338</v>
      </c>
      <c r="J1266" s="28">
        <v>3486</v>
      </c>
      <c r="K1266" s="28">
        <v>4790</v>
      </c>
      <c r="L1266" s="28">
        <v>4458</v>
      </c>
      <c r="M1266" s="28">
        <v>4911</v>
      </c>
      <c r="N1266" s="20">
        <v>4002</v>
      </c>
      <c r="O1266" s="20">
        <v>2773</v>
      </c>
      <c r="P1266" s="20">
        <v>4000</v>
      </c>
      <c r="Q1266" s="28">
        <f t="shared" si="456"/>
        <v>28420</v>
      </c>
    </row>
    <row r="1267" spans="1:17" x14ac:dyDescent="0.35">
      <c r="A1267" s="58" t="s">
        <v>119</v>
      </c>
      <c r="B1267" s="58">
        <f t="shared" ref="B1267:H1267" si="457">SUM(B1262:B1266)</f>
        <v>3052</v>
      </c>
      <c r="C1267" s="58">
        <f t="shared" si="457"/>
        <v>2535</v>
      </c>
      <c r="D1267" s="58">
        <f t="shared" si="457"/>
        <v>2444</v>
      </c>
      <c r="E1267" s="58">
        <f t="shared" si="457"/>
        <v>5060</v>
      </c>
      <c r="F1267" s="58">
        <f t="shared" si="457"/>
        <v>5888</v>
      </c>
      <c r="G1267" s="58">
        <f t="shared" si="457"/>
        <v>5308</v>
      </c>
      <c r="H1267" s="66">
        <f t="shared" si="457"/>
        <v>4147</v>
      </c>
      <c r="I1267" s="58">
        <f>I1266+I1265+I1264+I1263+I1262</f>
        <v>28434</v>
      </c>
      <c r="J1267" s="58">
        <f>SUM(J1262:J1266)</f>
        <v>4069</v>
      </c>
      <c r="K1267" s="66">
        <f t="shared" ref="K1267:Q1281" si="458">SUM(K1262:K1266)</f>
        <v>5362</v>
      </c>
      <c r="L1267" s="66">
        <f t="shared" si="458"/>
        <v>4907</v>
      </c>
      <c r="M1267" s="66">
        <f t="shared" si="458"/>
        <v>5306</v>
      </c>
      <c r="N1267" s="66">
        <f t="shared" si="458"/>
        <v>4518</v>
      </c>
      <c r="O1267" s="66">
        <f t="shared" si="458"/>
        <v>3365</v>
      </c>
      <c r="P1267" s="66">
        <f t="shared" si="458"/>
        <v>4299</v>
      </c>
      <c r="Q1267" s="58">
        <f>Q1266+Q1265+Q1264+Q1263+Q1262</f>
        <v>31826</v>
      </c>
    </row>
    <row r="1268" spans="1:17" x14ac:dyDescent="0.35">
      <c r="A1268" s="20" t="s">
        <v>122</v>
      </c>
      <c r="B1268" s="84">
        <v>1553</v>
      </c>
      <c r="C1268" s="28">
        <v>1924</v>
      </c>
      <c r="D1268" s="28">
        <v>1834</v>
      </c>
      <c r="E1268" s="88">
        <v>1484</v>
      </c>
      <c r="F1268" s="61">
        <v>1768</v>
      </c>
      <c r="G1268" s="61">
        <v>1575</v>
      </c>
      <c r="H1268" s="84">
        <v>1110</v>
      </c>
      <c r="I1268" s="28">
        <f t="shared" si="455"/>
        <v>11248</v>
      </c>
      <c r="J1268" s="84">
        <v>268</v>
      </c>
      <c r="K1268" s="84">
        <v>1186</v>
      </c>
      <c r="L1268" s="28">
        <v>1153</v>
      </c>
      <c r="M1268" s="88">
        <v>1261</v>
      </c>
      <c r="N1268" s="20">
        <v>1850</v>
      </c>
      <c r="O1268" s="20">
        <v>1195</v>
      </c>
      <c r="P1268" s="20">
        <v>1797</v>
      </c>
      <c r="Q1268" s="28">
        <f t="shared" ref="Q1268:Q1273" si="459">P1268+O1268+N1268+M1268+L1268+K1268+J1268</f>
        <v>8710</v>
      </c>
    </row>
    <row r="1269" spans="1:17" x14ac:dyDescent="0.35">
      <c r="A1269" s="20" t="s">
        <v>2237</v>
      </c>
      <c r="B1269" s="74">
        <v>0</v>
      </c>
      <c r="C1269" s="74">
        <v>0</v>
      </c>
      <c r="D1269" s="74">
        <v>0</v>
      </c>
      <c r="E1269" s="88"/>
      <c r="F1269" s="74">
        <v>842</v>
      </c>
      <c r="G1269" s="74">
        <v>1142</v>
      </c>
      <c r="H1269" s="23">
        <v>0</v>
      </c>
      <c r="I1269" s="28">
        <f t="shared" si="455"/>
        <v>1984</v>
      </c>
      <c r="J1269" s="74">
        <v>0</v>
      </c>
      <c r="K1269" s="37">
        <v>1442</v>
      </c>
      <c r="L1269" s="74">
        <v>1742</v>
      </c>
      <c r="M1269" s="88">
        <v>1742</v>
      </c>
      <c r="N1269" s="20">
        <v>1742</v>
      </c>
      <c r="O1269" s="20">
        <v>2142</v>
      </c>
      <c r="P1269" s="20">
        <v>2442</v>
      </c>
      <c r="Q1269" s="28">
        <f t="shared" si="459"/>
        <v>11252</v>
      </c>
    </row>
    <row r="1270" spans="1:17" x14ac:dyDescent="0.35">
      <c r="A1270" s="20" t="s">
        <v>116</v>
      </c>
      <c r="B1270" s="74">
        <v>0</v>
      </c>
      <c r="C1270" s="74">
        <v>0</v>
      </c>
      <c r="D1270" s="74">
        <v>0</v>
      </c>
      <c r="E1270" s="88">
        <v>0</v>
      </c>
      <c r="F1270" s="23">
        <v>0</v>
      </c>
      <c r="G1270" s="23">
        <v>0</v>
      </c>
      <c r="H1270" s="23">
        <v>0</v>
      </c>
      <c r="I1270" s="28">
        <f t="shared" si="455"/>
        <v>0</v>
      </c>
      <c r="J1270" s="23">
        <v>0</v>
      </c>
      <c r="K1270" s="37">
        <v>0</v>
      </c>
      <c r="L1270" s="23">
        <v>0</v>
      </c>
      <c r="M1270" s="88">
        <v>0</v>
      </c>
      <c r="N1270" s="20">
        <v>0</v>
      </c>
      <c r="O1270" s="20">
        <v>0</v>
      </c>
      <c r="P1270" s="20">
        <v>0</v>
      </c>
      <c r="Q1270" s="28">
        <f t="shared" si="459"/>
        <v>0</v>
      </c>
    </row>
    <row r="1271" spans="1:17" x14ac:dyDescent="0.35">
      <c r="A1271" s="20" t="s">
        <v>124</v>
      </c>
      <c r="B1271" s="74">
        <v>0</v>
      </c>
      <c r="C1271" s="74">
        <v>0</v>
      </c>
      <c r="D1271" s="74">
        <v>0</v>
      </c>
      <c r="E1271" s="88">
        <v>0</v>
      </c>
      <c r="F1271" s="23">
        <v>0</v>
      </c>
      <c r="G1271" s="23">
        <v>0</v>
      </c>
      <c r="H1271" s="23">
        <v>0</v>
      </c>
      <c r="I1271" s="28">
        <f t="shared" si="455"/>
        <v>0</v>
      </c>
      <c r="J1271" s="23">
        <v>0</v>
      </c>
      <c r="K1271" s="37">
        <v>0</v>
      </c>
      <c r="L1271" s="23">
        <v>0</v>
      </c>
      <c r="M1271" s="88">
        <v>0</v>
      </c>
      <c r="N1271" s="20">
        <v>0</v>
      </c>
      <c r="O1271" s="20">
        <v>0</v>
      </c>
      <c r="P1271" s="20">
        <v>0</v>
      </c>
      <c r="Q1271" s="28">
        <f t="shared" si="459"/>
        <v>0</v>
      </c>
    </row>
    <row r="1272" spans="1:17" x14ac:dyDescent="0.35">
      <c r="A1272" s="20" t="s">
        <v>2192</v>
      </c>
      <c r="B1272" s="74">
        <v>0</v>
      </c>
      <c r="C1272" s="74">
        <v>0</v>
      </c>
      <c r="D1272" s="74">
        <v>0</v>
      </c>
      <c r="E1272" s="88">
        <v>0</v>
      </c>
      <c r="F1272" s="23">
        <v>0</v>
      </c>
      <c r="G1272" s="23">
        <v>0</v>
      </c>
      <c r="H1272" s="23">
        <v>0</v>
      </c>
      <c r="I1272" s="28">
        <f t="shared" si="455"/>
        <v>0</v>
      </c>
      <c r="J1272" s="23">
        <v>0</v>
      </c>
      <c r="K1272" s="37">
        <v>0</v>
      </c>
      <c r="L1272" s="74">
        <v>0</v>
      </c>
      <c r="M1272" s="88">
        <v>0</v>
      </c>
      <c r="N1272" s="20">
        <v>0</v>
      </c>
      <c r="O1272" s="20">
        <v>0</v>
      </c>
      <c r="P1272" s="20">
        <v>0</v>
      </c>
      <c r="Q1272" s="28">
        <f t="shared" si="459"/>
        <v>0</v>
      </c>
    </row>
    <row r="1273" spans="1:17" x14ac:dyDescent="0.35">
      <c r="A1273" s="20" t="s">
        <v>2191</v>
      </c>
      <c r="B1273" s="28">
        <v>0</v>
      </c>
      <c r="C1273" s="28">
        <v>0</v>
      </c>
      <c r="D1273" s="74">
        <v>0</v>
      </c>
      <c r="E1273" s="88">
        <v>0</v>
      </c>
      <c r="F1273" s="63">
        <v>0</v>
      </c>
      <c r="G1273" s="63">
        <v>0</v>
      </c>
      <c r="H1273" s="63">
        <v>0</v>
      </c>
      <c r="I1273" s="28">
        <f t="shared" si="455"/>
        <v>0</v>
      </c>
      <c r="J1273" s="63">
        <v>0</v>
      </c>
      <c r="K1273" s="37">
        <v>12</v>
      </c>
      <c r="L1273" s="28">
        <v>28</v>
      </c>
      <c r="M1273" s="88">
        <v>10</v>
      </c>
      <c r="N1273" s="20">
        <v>0</v>
      </c>
      <c r="O1273" s="20">
        <v>0</v>
      </c>
      <c r="P1273" s="20">
        <v>0</v>
      </c>
      <c r="Q1273" s="28">
        <f t="shared" si="459"/>
        <v>50</v>
      </c>
    </row>
    <row r="1274" spans="1:17" x14ac:dyDescent="0.35">
      <c r="A1274" s="92" t="s">
        <v>118</v>
      </c>
      <c r="B1274" s="92">
        <f>SUM(B1268:B1273)</f>
        <v>1553</v>
      </c>
      <c r="C1274" s="92">
        <f>SUM(C1268:C1273)</f>
        <v>1924</v>
      </c>
      <c r="D1274" s="92">
        <f>SUM(D1268:D1273)</f>
        <v>1834</v>
      </c>
      <c r="E1274" s="92">
        <v>1484</v>
      </c>
      <c r="F1274" s="92">
        <f>SUM(F1268:F1273)</f>
        <v>2610</v>
      </c>
      <c r="G1274" s="92">
        <f>SUM(G1268:G1273)</f>
        <v>2717</v>
      </c>
      <c r="H1274" s="92">
        <f>SUM(H1268:H1273)</f>
        <v>1110</v>
      </c>
      <c r="I1274" s="92">
        <f>I1273+I1272+I1271+I1270+I1269+I1268</f>
        <v>13232</v>
      </c>
      <c r="J1274" s="92">
        <f>SUM(J1268:J1273)</f>
        <v>268</v>
      </c>
      <c r="K1274" s="92">
        <f>SUM(K1268:K1273)</f>
        <v>2640</v>
      </c>
      <c r="L1274" s="92">
        <f>SUM(L1268:L1273)</f>
        <v>2923</v>
      </c>
      <c r="M1274" s="92">
        <f>SUM(M1268:M1273)</f>
        <v>3013</v>
      </c>
      <c r="N1274" s="66">
        <v>3592</v>
      </c>
      <c r="O1274" s="66">
        <v>3337</v>
      </c>
      <c r="P1274" s="66">
        <f>P1268+P1269+P1270</f>
        <v>4239</v>
      </c>
      <c r="Q1274" s="66">
        <v>0</v>
      </c>
    </row>
    <row r="1275" spans="1:17" x14ac:dyDescent="0.35">
      <c r="A1275" s="20" t="s">
        <v>99</v>
      </c>
      <c r="B1275" s="28">
        <v>206</v>
      </c>
      <c r="C1275" s="74">
        <v>207</v>
      </c>
      <c r="D1275" s="74">
        <v>510</v>
      </c>
      <c r="E1275" s="28">
        <v>789</v>
      </c>
      <c r="F1275" s="42">
        <v>780</v>
      </c>
      <c r="G1275" s="47">
        <v>826</v>
      </c>
      <c r="H1275" s="28">
        <v>205</v>
      </c>
      <c r="I1275" s="28">
        <f>H1275+G1275+F1275+E1275+D1275+C1275+B1275</f>
        <v>3523</v>
      </c>
      <c r="J1275" s="28">
        <v>856</v>
      </c>
      <c r="K1275" s="94">
        <v>299</v>
      </c>
      <c r="L1275" s="74">
        <v>1086</v>
      </c>
      <c r="M1275" s="28">
        <v>200</v>
      </c>
      <c r="N1275" s="20">
        <v>1085</v>
      </c>
      <c r="O1275" s="20">
        <v>821</v>
      </c>
      <c r="P1275" s="20">
        <v>218</v>
      </c>
      <c r="Q1275" s="28">
        <f>P1275+O1275+N1275+M1275+L1275+K1275+J1275</f>
        <v>4565</v>
      </c>
    </row>
    <row r="1276" spans="1:17" x14ac:dyDescent="0.35">
      <c r="A1276" s="20" t="s">
        <v>7</v>
      </c>
      <c r="B1276" s="51">
        <v>1557</v>
      </c>
      <c r="C1276" s="23">
        <v>1108</v>
      </c>
      <c r="D1276" s="23">
        <v>1011</v>
      </c>
      <c r="E1276" s="28">
        <v>1369</v>
      </c>
      <c r="F1276" s="50">
        <v>1250</v>
      </c>
      <c r="G1276" s="28">
        <v>1250</v>
      </c>
      <c r="H1276" s="28">
        <v>1135</v>
      </c>
      <c r="I1276" s="28">
        <f t="shared" si="455"/>
        <v>8680</v>
      </c>
      <c r="J1276" s="23">
        <v>1051</v>
      </c>
      <c r="K1276" s="94">
        <v>878</v>
      </c>
      <c r="L1276" s="23">
        <v>674</v>
      </c>
      <c r="M1276" s="28">
        <v>563</v>
      </c>
      <c r="N1276" s="20">
        <v>411</v>
      </c>
      <c r="O1276" s="20">
        <v>403</v>
      </c>
      <c r="P1276" s="20">
        <v>1480</v>
      </c>
      <c r="Q1276" s="28">
        <f t="shared" ref="Q1276:Q1280" si="460">P1276+O1276+N1276+M1276+L1276+K1276+J1276</f>
        <v>5460</v>
      </c>
    </row>
    <row r="1277" spans="1:17" x14ac:dyDescent="0.35">
      <c r="A1277" s="20" t="s">
        <v>103</v>
      </c>
      <c r="B1277" s="51">
        <v>493</v>
      </c>
      <c r="C1277" s="40">
        <v>618</v>
      </c>
      <c r="D1277" s="40">
        <v>748</v>
      </c>
      <c r="E1277" s="51">
        <v>663</v>
      </c>
      <c r="F1277" s="28">
        <v>757</v>
      </c>
      <c r="G1277" s="28">
        <v>757</v>
      </c>
      <c r="H1277" s="23">
        <v>720</v>
      </c>
      <c r="I1277" s="28">
        <f t="shared" si="455"/>
        <v>4756</v>
      </c>
      <c r="J1277" s="40">
        <v>738</v>
      </c>
      <c r="K1277" s="94">
        <v>7490</v>
      </c>
      <c r="L1277" s="74">
        <v>657</v>
      </c>
      <c r="M1277" s="51">
        <v>589</v>
      </c>
      <c r="N1277" s="20">
        <v>557</v>
      </c>
      <c r="O1277" s="20">
        <v>565</v>
      </c>
      <c r="P1277" s="20">
        <v>607</v>
      </c>
      <c r="Q1277" s="28">
        <f t="shared" si="460"/>
        <v>11203</v>
      </c>
    </row>
    <row r="1278" spans="1:17" x14ac:dyDescent="0.35">
      <c r="A1278" s="20" t="s">
        <v>1178</v>
      </c>
      <c r="B1278" s="51">
        <v>0</v>
      </c>
      <c r="C1278" s="40">
        <v>0</v>
      </c>
      <c r="D1278" s="40">
        <v>0</v>
      </c>
      <c r="E1278" s="51">
        <v>0</v>
      </c>
      <c r="F1278" s="28">
        <v>0</v>
      </c>
      <c r="G1278" s="28">
        <v>0</v>
      </c>
      <c r="H1278" s="23">
        <v>0</v>
      </c>
      <c r="I1278" s="28">
        <f t="shared" si="455"/>
        <v>0</v>
      </c>
      <c r="J1278" s="40">
        <v>0</v>
      </c>
      <c r="K1278" s="94">
        <v>0</v>
      </c>
      <c r="L1278" s="74">
        <v>0</v>
      </c>
      <c r="M1278" s="28">
        <v>0</v>
      </c>
      <c r="N1278" s="20">
        <v>0</v>
      </c>
      <c r="O1278" s="20">
        <v>0</v>
      </c>
      <c r="P1278" s="20">
        <v>0</v>
      </c>
      <c r="Q1278" s="28">
        <f t="shared" si="460"/>
        <v>0</v>
      </c>
    </row>
    <row r="1279" spans="1:17" x14ac:dyDescent="0.35">
      <c r="A1279" s="20" t="s">
        <v>1177</v>
      </c>
      <c r="B1279" s="51">
        <v>0</v>
      </c>
      <c r="C1279" s="40">
        <v>0</v>
      </c>
      <c r="D1279" s="40">
        <v>0</v>
      </c>
      <c r="E1279" s="51">
        <v>0</v>
      </c>
      <c r="F1279" s="28">
        <v>0</v>
      </c>
      <c r="G1279" s="28">
        <v>0</v>
      </c>
      <c r="H1279" s="23">
        <v>0</v>
      </c>
      <c r="I1279" s="28">
        <f t="shared" si="455"/>
        <v>0</v>
      </c>
      <c r="J1279" s="40">
        <v>0</v>
      </c>
      <c r="K1279" s="94">
        <v>0</v>
      </c>
      <c r="L1279" s="74">
        <v>0</v>
      </c>
      <c r="M1279" s="28">
        <v>0</v>
      </c>
      <c r="N1279" s="20">
        <v>0</v>
      </c>
      <c r="O1279" s="20">
        <v>0</v>
      </c>
      <c r="P1279" s="20">
        <v>0</v>
      </c>
      <c r="Q1279" s="28">
        <f t="shared" si="460"/>
        <v>0</v>
      </c>
    </row>
    <row r="1280" spans="1:17" x14ac:dyDescent="0.35">
      <c r="A1280" s="20" t="s">
        <v>123</v>
      </c>
      <c r="B1280" s="51">
        <v>1035</v>
      </c>
      <c r="C1280" s="40">
        <v>669</v>
      </c>
      <c r="D1280" s="40">
        <v>530</v>
      </c>
      <c r="E1280" s="51">
        <v>400</v>
      </c>
      <c r="F1280" s="23">
        <v>925</v>
      </c>
      <c r="G1280" s="23">
        <v>1466</v>
      </c>
      <c r="H1280" s="23">
        <v>857</v>
      </c>
      <c r="I1280" s="28">
        <f t="shared" si="455"/>
        <v>5882</v>
      </c>
      <c r="J1280" s="23">
        <v>1235</v>
      </c>
      <c r="K1280" s="94">
        <v>1207</v>
      </c>
      <c r="L1280" s="23">
        <v>1257</v>
      </c>
      <c r="M1280" s="28">
        <v>1080</v>
      </c>
      <c r="N1280" s="20">
        <v>1358</v>
      </c>
      <c r="O1280" s="20">
        <v>1660</v>
      </c>
      <c r="P1280" s="20">
        <v>1361</v>
      </c>
      <c r="Q1280" s="28">
        <f t="shared" si="460"/>
        <v>9158</v>
      </c>
    </row>
    <row r="1281" spans="1:17" x14ac:dyDescent="0.35">
      <c r="A1281" s="71" t="s">
        <v>117</v>
      </c>
      <c r="B1281" s="71">
        <f>SUM(B1275:B1280)</f>
        <v>3291</v>
      </c>
      <c r="C1281" s="71">
        <f>SUM(C1275:C1280)</f>
        <v>2602</v>
      </c>
      <c r="D1281" s="71">
        <f>SUM(D1280)</f>
        <v>530</v>
      </c>
      <c r="E1281" s="71">
        <f>SUM(E1275:E1280)</f>
        <v>3221</v>
      </c>
      <c r="F1281" s="69">
        <f>SUM(F1275:F1280)</f>
        <v>3712</v>
      </c>
      <c r="G1281" s="69">
        <f>SUM(G1275:G1280)</f>
        <v>4299</v>
      </c>
      <c r="H1281" s="71">
        <f>SUM(H1275:H1280)</f>
        <v>2917</v>
      </c>
      <c r="I1281" s="92">
        <f>I1280+I1279+I1278+I1277+I1276+I1275</f>
        <v>22841</v>
      </c>
      <c r="J1281" s="71">
        <f>SUM(J1275:J1280)</f>
        <v>3880</v>
      </c>
      <c r="K1281" s="71">
        <f>SUM(K1275:K1280)</f>
        <v>9874</v>
      </c>
      <c r="L1281" s="71">
        <f>SUM(L1275:L1280)</f>
        <v>3674</v>
      </c>
      <c r="M1281" s="71">
        <f>SUM(M1275:M1280)</f>
        <v>2432</v>
      </c>
      <c r="N1281" s="71">
        <f>SUM(N1275:N1280)</f>
        <v>3411</v>
      </c>
      <c r="O1281" s="66">
        <f t="shared" si="458"/>
        <v>2628</v>
      </c>
      <c r="P1281" s="66">
        <f t="shared" si="458"/>
        <v>3448</v>
      </c>
      <c r="Q1281" s="66">
        <f t="shared" si="458"/>
        <v>25821</v>
      </c>
    </row>
    <row r="1282" spans="1:17" x14ac:dyDescent="0.35">
      <c r="A1282" s="21"/>
      <c r="B1282" s="67">
        <f>B1281+B1274+B1267</f>
        <v>7896</v>
      </c>
      <c r="C1282" s="67">
        <f>C1281+C1274+C1267</f>
        <v>7061</v>
      </c>
      <c r="D1282" s="67">
        <f>D1281+D1274+D1267</f>
        <v>4808</v>
      </c>
      <c r="E1282" s="21">
        <f>E1281+E1274+E1267</f>
        <v>9765</v>
      </c>
      <c r="F1282" s="67">
        <f>F1281+F1274+F1267</f>
        <v>12210</v>
      </c>
      <c r="G1282" s="67">
        <f t="shared" ref="G1282:L1282" si="461">G1281+G1274+G1267</f>
        <v>12324</v>
      </c>
      <c r="H1282" s="67">
        <f t="shared" si="461"/>
        <v>8174</v>
      </c>
      <c r="I1282" s="67">
        <f>I1281+I1274+I1267</f>
        <v>64507</v>
      </c>
      <c r="J1282" s="67">
        <v>6982</v>
      </c>
      <c r="K1282" s="67">
        <f>K1281+K1274+K1267</f>
        <v>17876</v>
      </c>
      <c r="L1282" s="67">
        <f t="shared" si="461"/>
        <v>11504</v>
      </c>
      <c r="M1282" s="67">
        <f>M1281+M1274+M1267</f>
        <v>10751</v>
      </c>
      <c r="N1282" s="67">
        <f>N1281+N1274+N1267</f>
        <v>11521</v>
      </c>
      <c r="O1282" s="67">
        <f>O1281+O1274+O1267</f>
        <v>9330</v>
      </c>
      <c r="P1282" s="67">
        <f t="shared" ref="P1282" si="462">P1281+P1274+P1267</f>
        <v>11986</v>
      </c>
      <c r="Q1282" s="67">
        <f>Q1281+Q1274+Q1267</f>
        <v>57647</v>
      </c>
    </row>
    <row r="1283" spans="1:17" x14ac:dyDescent="0.35">
      <c r="A1283" s="21"/>
      <c r="B1283" s="67">
        <f>production!B1160</f>
        <v>9530</v>
      </c>
      <c r="C1283" s="67">
        <f>production!C1160</f>
        <v>7588</v>
      </c>
      <c r="D1283" s="67">
        <v>56202</v>
      </c>
      <c r="E1283" s="67">
        <f>production!E1160</f>
        <v>10266</v>
      </c>
      <c r="F1283" s="67">
        <f>production!F1160</f>
        <v>10917</v>
      </c>
      <c r="G1283" s="67">
        <f>production!G1160</f>
        <v>10598</v>
      </c>
      <c r="H1283" s="67">
        <f>production!H1160</f>
        <v>8278</v>
      </c>
      <c r="I1283" s="67"/>
      <c r="J1283" s="67">
        <f>production!J1160</f>
        <v>8514</v>
      </c>
      <c r="K1283" s="67">
        <f>production!K1160</f>
        <v>9918</v>
      </c>
      <c r="L1283" s="67">
        <f>production!L1160</f>
        <v>9538</v>
      </c>
      <c r="M1283" s="67">
        <f>production!M1160</f>
        <v>8787</v>
      </c>
      <c r="N1283" s="67">
        <f>production!N1160</f>
        <v>8984</v>
      </c>
      <c r="O1283" s="67">
        <f>production!O1160</f>
        <v>7322</v>
      </c>
      <c r="P1283" s="67">
        <f>production!P1160</f>
        <v>9185</v>
      </c>
      <c r="Q1283" s="67">
        <f>production!Q1160</f>
        <v>62248</v>
      </c>
    </row>
    <row r="1284" spans="1:17" x14ac:dyDescent="0.35">
      <c r="A1284" s="21"/>
      <c r="B1284" s="67">
        <f>B1283-B1282</f>
        <v>1634</v>
      </c>
      <c r="C1284" s="67">
        <f>C1283-C1282</f>
        <v>527</v>
      </c>
      <c r="D1284" s="67">
        <f t="shared" ref="D1284:G1284" si="463">D1283-D1282</f>
        <v>51394</v>
      </c>
      <c r="E1284" s="67">
        <f t="shared" si="463"/>
        <v>501</v>
      </c>
      <c r="F1284" s="67">
        <f t="shared" si="463"/>
        <v>-1293</v>
      </c>
      <c r="G1284" s="67">
        <f t="shared" si="463"/>
        <v>-1726</v>
      </c>
      <c r="H1284" s="67">
        <f>H1283-H1282</f>
        <v>104</v>
      </c>
      <c r="I1284" s="67"/>
      <c r="J1284" s="67">
        <f>J1283-J1282</f>
        <v>1532</v>
      </c>
      <c r="K1284" s="67">
        <f t="shared" ref="K1284:Q1284" si="464">K1283-K1282</f>
        <v>-7958</v>
      </c>
      <c r="L1284" s="67">
        <f t="shared" si="464"/>
        <v>-1966</v>
      </c>
      <c r="M1284" s="67">
        <f t="shared" si="464"/>
        <v>-1964</v>
      </c>
      <c r="N1284" s="67">
        <f t="shared" si="464"/>
        <v>-2537</v>
      </c>
      <c r="O1284" s="67">
        <f t="shared" si="464"/>
        <v>-2008</v>
      </c>
      <c r="P1284" s="67">
        <f t="shared" si="464"/>
        <v>-2801</v>
      </c>
      <c r="Q1284" s="67">
        <f t="shared" si="464"/>
        <v>4601</v>
      </c>
    </row>
    <row r="1286" spans="1:17" ht="15.5" x14ac:dyDescent="0.35">
      <c r="A1286" s="64" t="s">
        <v>1</v>
      </c>
      <c r="B1286" s="64" t="s">
        <v>322</v>
      </c>
      <c r="C1286" s="64" t="s">
        <v>323</v>
      </c>
      <c r="D1286" s="64" t="s">
        <v>324</v>
      </c>
      <c r="E1286" s="64" t="s">
        <v>435</v>
      </c>
      <c r="F1286" s="64" t="s">
        <v>436</v>
      </c>
      <c r="G1286" s="64" t="s">
        <v>437</v>
      </c>
      <c r="H1286" s="64" t="s">
        <v>438</v>
      </c>
      <c r="I1286" s="65" t="s">
        <v>1709</v>
      </c>
      <c r="J1286" s="64" t="s">
        <v>439</v>
      </c>
      <c r="K1286" s="64" t="s">
        <v>440</v>
      </c>
      <c r="L1286" s="64" t="s">
        <v>441</v>
      </c>
      <c r="M1286" s="64" t="s">
        <v>397</v>
      </c>
      <c r="N1286" s="64" t="s">
        <v>398</v>
      </c>
      <c r="O1286" s="64" t="s">
        <v>399</v>
      </c>
      <c r="P1286" s="64" t="s">
        <v>400</v>
      </c>
      <c r="Q1286" s="65" t="s">
        <v>1713</v>
      </c>
    </row>
    <row r="1287" spans="1:17" x14ac:dyDescent="0.35">
      <c r="A1287" s="20" t="s">
        <v>2</v>
      </c>
      <c r="B1287" s="28">
        <v>307</v>
      </c>
      <c r="C1287" s="28">
        <v>406</v>
      </c>
      <c r="D1287" s="23">
        <v>302</v>
      </c>
      <c r="E1287" s="28">
        <v>408</v>
      </c>
      <c r="F1287" s="28">
        <v>435</v>
      </c>
      <c r="G1287" s="28">
        <v>370</v>
      </c>
      <c r="H1287" s="28">
        <v>299</v>
      </c>
      <c r="I1287" s="28">
        <f>H1287+G1287+F1287+E1287+D1287+C1287+B1287</f>
        <v>2527</v>
      </c>
      <c r="J1287" s="37">
        <v>311</v>
      </c>
      <c r="K1287" s="28">
        <v>329</v>
      </c>
      <c r="L1287" s="40">
        <v>314</v>
      </c>
      <c r="M1287" s="74">
        <v>308</v>
      </c>
      <c r="N1287" s="74">
        <v>248</v>
      </c>
      <c r="O1287" s="28">
        <v>323</v>
      </c>
      <c r="P1287" s="74">
        <v>301</v>
      </c>
      <c r="Q1287" s="88">
        <f>P1287+O1287++N1287+M1287+L1287+K1287+J1287</f>
        <v>2134</v>
      </c>
    </row>
    <row r="1288" spans="1:17" x14ac:dyDescent="0.35">
      <c r="A1288" s="20" t="s">
        <v>121</v>
      </c>
      <c r="B1288" s="28">
        <v>0</v>
      </c>
      <c r="C1288" s="28">
        <v>0</v>
      </c>
      <c r="D1288" s="28">
        <v>0</v>
      </c>
      <c r="E1288" s="28">
        <v>0</v>
      </c>
      <c r="F1288" s="28">
        <v>0</v>
      </c>
      <c r="G1288" s="74">
        <v>0</v>
      </c>
      <c r="H1288" s="74">
        <v>0</v>
      </c>
      <c r="I1288" s="88">
        <f>H1288+G1288+F1288+E1288+D1288+C1288+B1288</f>
        <v>0</v>
      </c>
      <c r="J1288" s="74">
        <v>0</v>
      </c>
      <c r="K1288" s="28">
        <v>0</v>
      </c>
      <c r="L1288" s="28">
        <v>0</v>
      </c>
      <c r="M1288" s="40">
        <v>0</v>
      </c>
      <c r="N1288" s="28">
        <v>0</v>
      </c>
      <c r="O1288" s="28">
        <v>0</v>
      </c>
      <c r="P1288" s="28">
        <v>0</v>
      </c>
      <c r="Q1288" s="88">
        <f>P1288+O1288+N1288+M1288+L1288+K1288+J1288</f>
        <v>0</v>
      </c>
    </row>
    <row r="1289" spans="1:17" x14ac:dyDescent="0.35">
      <c r="A1289" s="20" t="s">
        <v>100</v>
      </c>
      <c r="B1289" s="28">
        <v>290</v>
      </c>
      <c r="C1289" s="28">
        <v>280</v>
      </c>
      <c r="D1289" s="23">
        <v>250</v>
      </c>
      <c r="E1289" s="28">
        <v>274</v>
      </c>
      <c r="F1289" s="28">
        <v>232</v>
      </c>
      <c r="G1289" s="28">
        <v>260</v>
      </c>
      <c r="H1289" s="28">
        <v>300</v>
      </c>
      <c r="I1289" s="88">
        <f>H1289+G1289+F1289+E1289+D1289+C1289+B1289</f>
        <v>1886</v>
      </c>
      <c r="J1289" s="23">
        <v>316</v>
      </c>
      <c r="K1289" s="37">
        <v>273</v>
      </c>
      <c r="L1289" s="51">
        <v>222</v>
      </c>
      <c r="M1289" s="51">
        <v>205</v>
      </c>
      <c r="N1289" s="28">
        <v>240</v>
      </c>
      <c r="O1289" s="28">
        <v>250</v>
      </c>
      <c r="P1289" s="51">
        <v>263</v>
      </c>
      <c r="Q1289" s="93">
        <f>P1289+O1289+N1289+M1289+L1289+K1289+J1289</f>
        <v>1769</v>
      </c>
    </row>
    <row r="1290" spans="1:17" x14ac:dyDescent="0.35">
      <c r="A1290" s="20" t="s">
        <v>115</v>
      </c>
      <c r="B1290" s="28">
        <v>0</v>
      </c>
      <c r="C1290" s="28">
        <v>0</v>
      </c>
      <c r="D1290" s="28">
        <v>0</v>
      </c>
      <c r="E1290" s="28">
        <v>0</v>
      </c>
      <c r="F1290" s="28">
        <v>0</v>
      </c>
      <c r="G1290" s="28">
        <v>0</v>
      </c>
      <c r="H1290" s="28">
        <v>0</v>
      </c>
      <c r="I1290" s="88">
        <f>H1290+G1290+F1290+E1290+D1290+C1290+B1290</f>
        <v>0</v>
      </c>
      <c r="J1290" s="28">
        <v>0</v>
      </c>
      <c r="K1290" s="28">
        <v>0</v>
      </c>
      <c r="L1290" s="42">
        <v>0</v>
      </c>
      <c r="M1290" s="28"/>
      <c r="N1290" s="28">
        <v>0</v>
      </c>
      <c r="O1290" s="28">
        <v>0</v>
      </c>
      <c r="P1290" s="28">
        <v>112</v>
      </c>
      <c r="Q1290" s="88">
        <f>P1290+O1290+N1290+M1290+L1290+K1290+J1290</f>
        <v>112</v>
      </c>
    </row>
    <row r="1291" spans="1:17" x14ac:dyDescent="0.35">
      <c r="A1291" s="20" t="s">
        <v>125</v>
      </c>
      <c r="B1291" s="28">
        <v>3226</v>
      </c>
      <c r="C1291" s="28">
        <v>4010</v>
      </c>
      <c r="D1291" s="23">
        <v>1025</v>
      </c>
      <c r="E1291" s="28">
        <v>3001</v>
      </c>
      <c r="F1291" s="28">
        <v>5625</v>
      </c>
      <c r="G1291" s="28">
        <v>4750</v>
      </c>
      <c r="H1291" s="28">
        <v>3634</v>
      </c>
      <c r="I1291" s="88">
        <f>H1291+G1291+F1291+E1291+D1291+C1291+B1291</f>
        <v>25271</v>
      </c>
      <c r="J1291" s="28">
        <v>3141</v>
      </c>
      <c r="K1291" s="28">
        <v>3646</v>
      </c>
      <c r="L1291" s="72">
        <v>3604</v>
      </c>
      <c r="M1291" s="28">
        <v>3280</v>
      </c>
      <c r="N1291" s="28">
        <v>3787</v>
      </c>
      <c r="O1291" s="28">
        <v>3503</v>
      </c>
      <c r="P1291" s="28">
        <v>3248</v>
      </c>
      <c r="Q1291" s="28">
        <f>P1291+O1291+N1291+M1291+L1291+K1291+J1291</f>
        <v>24209</v>
      </c>
    </row>
    <row r="1292" spans="1:17" x14ac:dyDescent="0.35">
      <c r="A1292" s="58" t="s">
        <v>119</v>
      </c>
      <c r="B1292" s="58">
        <f t="shared" ref="B1292:P1292" si="465">B1291+B1290+B1289+B1288+B1287</f>
        <v>3823</v>
      </c>
      <c r="C1292" s="58">
        <f t="shared" si="465"/>
        <v>4696</v>
      </c>
      <c r="D1292" s="58">
        <f t="shared" si="465"/>
        <v>1577</v>
      </c>
      <c r="E1292" s="58">
        <f t="shared" si="465"/>
        <v>3683</v>
      </c>
      <c r="F1292" s="58">
        <f t="shared" si="465"/>
        <v>6292</v>
      </c>
      <c r="G1292" s="58">
        <f t="shared" si="465"/>
        <v>5380</v>
      </c>
      <c r="H1292" s="58">
        <f t="shared" si="465"/>
        <v>4233</v>
      </c>
      <c r="I1292" s="58">
        <f t="shared" si="465"/>
        <v>29684</v>
      </c>
      <c r="J1292" s="58">
        <f t="shared" si="465"/>
        <v>3768</v>
      </c>
      <c r="K1292" s="58">
        <f t="shared" si="465"/>
        <v>4248</v>
      </c>
      <c r="L1292" s="66">
        <f t="shared" si="465"/>
        <v>4140</v>
      </c>
      <c r="M1292" s="58">
        <f t="shared" si="465"/>
        <v>3793</v>
      </c>
      <c r="N1292" s="58">
        <f t="shared" si="465"/>
        <v>4275</v>
      </c>
      <c r="O1292" s="58">
        <f t="shared" si="465"/>
        <v>4076</v>
      </c>
      <c r="P1292" s="66">
        <f t="shared" si="465"/>
        <v>3924</v>
      </c>
      <c r="Q1292" s="66">
        <f>SUM(Q1287:Q1291)</f>
        <v>28224</v>
      </c>
    </row>
    <row r="1293" spans="1:17" x14ac:dyDescent="0.35">
      <c r="A1293" s="20" t="s">
        <v>122</v>
      </c>
      <c r="B1293" s="84">
        <v>1345</v>
      </c>
      <c r="C1293" s="84">
        <v>1438</v>
      </c>
      <c r="D1293" s="28">
        <v>1710</v>
      </c>
      <c r="E1293" s="84">
        <v>2461</v>
      </c>
      <c r="F1293" s="84">
        <v>1345</v>
      </c>
      <c r="G1293" s="28">
        <v>2655</v>
      </c>
      <c r="H1293" s="28">
        <v>1023</v>
      </c>
      <c r="I1293" s="88">
        <f t="shared" ref="I1293:I1298" si="466">H1293+G1293+F1293+E1293+D1293+C1293+B1293</f>
        <v>11977</v>
      </c>
      <c r="J1293" s="61">
        <v>1232</v>
      </c>
      <c r="K1293" s="61">
        <v>1243</v>
      </c>
      <c r="L1293" s="84">
        <v>1367</v>
      </c>
      <c r="M1293" s="28">
        <v>1428</v>
      </c>
      <c r="N1293" s="84">
        <v>958</v>
      </c>
      <c r="O1293" s="84">
        <v>939</v>
      </c>
      <c r="P1293" s="28">
        <v>1701</v>
      </c>
      <c r="Q1293" s="88">
        <f>P1293+O1293+N1293+M1293+L1293+K1293+J1293</f>
        <v>8868</v>
      </c>
    </row>
    <row r="1294" spans="1:17" x14ac:dyDescent="0.35">
      <c r="A1294" s="20" t="s">
        <v>112</v>
      </c>
      <c r="B1294" s="74">
        <v>0</v>
      </c>
      <c r="C1294" s="74">
        <v>0</v>
      </c>
      <c r="D1294" s="74">
        <v>0</v>
      </c>
      <c r="E1294" s="74">
        <v>0</v>
      </c>
      <c r="F1294" s="74">
        <v>0</v>
      </c>
      <c r="G1294" s="74">
        <v>0</v>
      </c>
      <c r="H1294" s="74">
        <v>0</v>
      </c>
      <c r="I1294" s="88">
        <f t="shared" si="466"/>
        <v>0</v>
      </c>
      <c r="J1294" s="74">
        <v>0</v>
      </c>
      <c r="K1294" s="74">
        <v>0</v>
      </c>
      <c r="L1294" s="23">
        <v>0</v>
      </c>
      <c r="M1294" s="74">
        <v>0</v>
      </c>
      <c r="N1294" s="74">
        <v>0</v>
      </c>
      <c r="O1294" s="23">
        <v>0</v>
      </c>
      <c r="P1294" s="74">
        <v>0</v>
      </c>
      <c r="Q1294" s="88">
        <f>SUM(J1294:P1294)</f>
        <v>0</v>
      </c>
    </row>
    <row r="1295" spans="1:17" x14ac:dyDescent="0.35">
      <c r="A1295" s="20" t="s">
        <v>116</v>
      </c>
      <c r="B1295" s="74">
        <v>0</v>
      </c>
      <c r="C1295" s="74">
        <v>0</v>
      </c>
      <c r="D1295" s="74">
        <v>0</v>
      </c>
      <c r="E1295" s="74">
        <v>0</v>
      </c>
      <c r="F1295" s="74">
        <v>0</v>
      </c>
      <c r="G1295" s="74">
        <v>0</v>
      </c>
      <c r="H1295" s="74">
        <v>0</v>
      </c>
      <c r="I1295" s="88">
        <f t="shared" si="466"/>
        <v>0</v>
      </c>
      <c r="J1295" s="23">
        <v>0</v>
      </c>
      <c r="K1295" s="23"/>
      <c r="L1295" s="23">
        <v>0</v>
      </c>
      <c r="M1295" s="23">
        <v>0</v>
      </c>
      <c r="N1295" s="23">
        <v>0</v>
      </c>
      <c r="O1295" s="23">
        <v>0</v>
      </c>
      <c r="P1295" s="23">
        <v>88</v>
      </c>
      <c r="Q1295" s="88">
        <f>SUM(J1295:P1295)</f>
        <v>88</v>
      </c>
    </row>
    <row r="1296" spans="1:17" x14ac:dyDescent="0.35">
      <c r="A1296" s="20" t="s">
        <v>124</v>
      </c>
      <c r="B1296" s="74">
        <v>0</v>
      </c>
      <c r="C1296" s="74">
        <v>0</v>
      </c>
      <c r="D1296" s="74">
        <v>0</v>
      </c>
      <c r="E1296" s="74">
        <v>0</v>
      </c>
      <c r="F1296" s="74">
        <v>0</v>
      </c>
      <c r="G1296" s="74">
        <v>0</v>
      </c>
      <c r="H1296" s="74">
        <v>0</v>
      </c>
      <c r="I1296" s="88">
        <f t="shared" si="466"/>
        <v>0</v>
      </c>
      <c r="J1296" s="23">
        <v>0</v>
      </c>
      <c r="K1296" s="23"/>
      <c r="L1296" s="23">
        <v>0</v>
      </c>
      <c r="M1296" s="23">
        <v>0</v>
      </c>
      <c r="N1296" s="23">
        <v>0</v>
      </c>
      <c r="O1296" s="23">
        <v>0</v>
      </c>
      <c r="P1296" s="23">
        <v>84</v>
      </c>
      <c r="Q1296" s="88">
        <f>SUM(J1296:P1296)</f>
        <v>84</v>
      </c>
    </row>
    <row r="1297" spans="1:17" x14ac:dyDescent="0.35">
      <c r="A1297" s="20" t="s">
        <v>2192</v>
      </c>
      <c r="B1297" s="74">
        <v>0</v>
      </c>
      <c r="C1297" s="74">
        <v>0</v>
      </c>
      <c r="D1297" s="74">
        <v>0</v>
      </c>
      <c r="E1297" s="74">
        <v>0</v>
      </c>
      <c r="F1297" s="74">
        <v>0</v>
      </c>
      <c r="G1297" s="74">
        <v>0</v>
      </c>
      <c r="H1297" s="74">
        <v>0</v>
      </c>
      <c r="I1297" s="88">
        <f t="shared" si="466"/>
        <v>0</v>
      </c>
      <c r="J1297" s="23">
        <v>0</v>
      </c>
      <c r="K1297" s="23">
        <v>0</v>
      </c>
      <c r="L1297" s="23">
        <v>0</v>
      </c>
      <c r="M1297" s="23">
        <v>0</v>
      </c>
      <c r="N1297" s="23">
        <v>0</v>
      </c>
      <c r="O1297" s="23">
        <v>0</v>
      </c>
      <c r="P1297" s="74">
        <v>0</v>
      </c>
      <c r="Q1297" s="88">
        <f>SUM(J1297:P1297)</f>
        <v>0</v>
      </c>
    </row>
    <row r="1298" spans="1:17" x14ac:dyDescent="0.35">
      <c r="A1298" s="20" t="s">
        <v>2191</v>
      </c>
      <c r="B1298" s="28">
        <v>0</v>
      </c>
      <c r="C1298" s="28">
        <v>11</v>
      </c>
      <c r="D1298" s="28">
        <v>11</v>
      </c>
      <c r="E1298" s="28">
        <v>11</v>
      </c>
      <c r="F1298" s="28">
        <v>11</v>
      </c>
      <c r="G1298" s="28">
        <v>11</v>
      </c>
      <c r="H1298" s="28">
        <v>11</v>
      </c>
      <c r="I1298" s="88">
        <f t="shared" si="466"/>
        <v>66</v>
      </c>
      <c r="J1298" s="63">
        <v>0</v>
      </c>
      <c r="K1298" s="63"/>
      <c r="L1298" s="63">
        <v>0</v>
      </c>
      <c r="M1298" s="63"/>
      <c r="N1298" s="63">
        <v>0</v>
      </c>
      <c r="O1298" s="63"/>
      <c r="P1298" s="63">
        <v>94</v>
      </c>
      <c r="Q1298" s="88">
        <f>P1298+O1298+N1298+M1298+L1298+K1298+J1298</f>
        <v>94</v>
      </c>
    </row>
    <row r="1299" spans="1:17" x14ac:dyDescent="0.35">
      <c r="A1299" s="92" t="s">
        <v>118</v>
      </c>
      <c r="B1299" s="92">
        <f t="shared" ref="B1299:D1299" si="467">B1297+B1296+B1295+B1294+B1293</f>
        <v>1345</v>
      </c>
      <c r="C1299" s="92">
        <f t="shared" si="467"/>
        <v>1438</v>
      </c>
      <c r="D1299" s="92">
        <f t="shared" si="467"/>
        <v>1710</v>
      </c>
      <c r="E1299" s="92">
        <f>E1298+E1297+E1296+E1295+E1294+E1293</f>
        <v>2472</v>
      </c>
      <c r="F1299" s="92">
        <f t="shared" ref="F1299:I1299" si="468">F1297+F1296+F1295+F1294+F1293</f>
        <v>1345</v>
      </c>
      <c r="G1299" s="92">
        <f t="shared" si="468"/>
        <v>2655</v>
      </c>
      <c r="H1299" s="92">
        <f t="shared" si="468"/>
        <v>1023</v>
      </c>
      <c r="I1299" s="92">
        <f t="shared" si="468"/>
        <v>11977</v>
      </c>
      <c r="J1299" s="92">
        <f>SUM(J1293:J1298)</f>
        <v>1232</v>
      </c>
      <c r="K1299" s="92">
        <f>SUM(K1293:K1298)</f>
        <v>1243</v>
      </c>
      <c r="L1299" s="92">
        <f>SUM(L1293:L1298)</f>
        <v>1367</v>
      </c>
      <c r="M1299" s="92">
        <f>SUM(M1293:M1298)</f>
        <v>1428</v>
      </c>
      <c r="N1299" s="92">
        <f>N1298+N1297+N1296+N1295+N1294+N1293</f>
        <v>958</v>
      </c>
      <c r="O1299" s="92">
        <f>O1298+O1297+O1296+O1295+O1294+O1293</f>
        <v>939</v>
      </c>
      <c r="P1299" s="92">
        <f>P1298+P1297+P1296+P1295+P1294+P1293</f>
        <v>1967</v>
      </c>
      <c r="Q1299" s="92">
        <f>P1299+O1299+N1299+M1299+L1299+K1299+J1299</f>
        <v>9134</v>
      </c>
    </row>
    <row r="1300" spans="1:17" x14ac:dyDescent="0.35">
      <c r="A1300" s="20" t="s">
        <v>99</v>
      </c>
      <c r="B1300" s="28">
        <v>1177</v>
      </c>
      <c r="C1300" s="28">
        <v>209</v>
      </c>
      <c r="D1300" s="23">
        <v>446</v>
      </c>
      <c r="E1300" s="28">
        <v>817</v>
      </c>
      <c r="F1300" s="28">
        <v>814</v>
      </c>
      <c r="G1300" s="74">
        <v>222</v>
      </c>
      <c r="H1300" s="74">
        <v>804</v>
      </c>
      <c r="I1300" s="28">
        <f t="shared" ref="I1300:I1305" si="469">H1300+G1300+F1300+E1300+D1300+C1300+B1300</f>
        <v>4489</v>
      </c>
      <c r="J1300" s="42">
        <v>806</v>
      </c>
      <c r="K1300" s="47">
        <v>226</v>
      </c>
      <c r="L1300" s="23">
        <v>806</v>
      </c>
      <c r="M1300" s="74">
        <v>836</v>
      </c>
      <c r="N1300" s="28">
        <v>801</v>
      </c>
      <c r="O1300" s="28">
        <v>125</v>
      </c>
      <c r="P1300" s="74">
        <v>220</v>
      </c>
      <c r="Q1300" s="28">
        <f>P1300+O1300+N1300+M1300+L1300+K1300+J1300</f>
        <v>3820</v>
      </c>
    </row>
    <row r="1301" spans="1:17" x14ac:dyDescent="0.35">
      <c r="A1301" s="20" t="s">
        <v>7</v>
      </c>
      <c r="B1301" s="51">
        <v>1325</v>
      </c>
      <c r="C1301" s="28">
        <v>1446</v>
      </c>
      <c r="D1301" s="28">
        <v>1191</v>
      </c>
      <c r="E1301" s="28">
        <v>1382</v>
      </c>
      <c r="F1301" s="28">
        <v>1365</v>
      </c>
      <c r="G1301" s="23">
        <v>1533</v>
      </c>
      <c r="H1301" s="23">
        <v>1619</v>
      </c>
      <c r="I1301" s="28">
        <f t="shared" si="469"/>
        <v>9861</v>
      </c>
      <c r="J1301" s="50">
        <v>1421</v>
      </c>
      <c r="K1301" s="28">
        <v>1191</v>
      </c>
      <c r="L1301" s="28">
        <v>1152</v>
      </c>
      <c r="M1301" s="23">
        <v>1099</v>
      </c>
      <c r="N1301" s="23">
        <v>1271</v>
      </c>
      <c r="O1301" s="28">
        <v>1535</v>
      </c>
      <c r="P1301" s="23">
        <v>875</v>
      </c>
      <c r="Q1301" s="28">
        <f>P1301+O1301+N1301+M1301+L1301+K1301+J1301</f>
        <v>8544</v>
      </c>
    </row>
    <row r="1302" spans="1:17" x14ac:dyDescent="0.35">
      <c r="A1302" s="20" t="s">
        <v>103</v>
      </c>
      <c r="B1302" s="51">
        <v>735</v>
      </c>
      <c r="C1302" s="51">
        <v>600</v>
      </c>
      <c r="D1302" s="51">
        <v>490</v>
      </c>
      <c r="E1302" s="51">
        <v>703</v>
      </c>
      <c r="F1302" s="52">
        <v>742</v>
      </c>
      <c r="G1302" s="40">
        <v>551</v>
      </c>
      <c r="H1302" s="40">
        <v>617</v>
      </c>
      <c r="I1302" s="51">
        <f t="shared" si="469"/>
        <v>4438</v>
      </c>
      <c r="J1302" s="28">
        <v>710</v>
      </c>
      <c r="K1302" s="28">
        <v>660</v>
      </c>
      <c r="L1302" s="28">
        <v>710</v>
      </c>
      <c r="M1302" s="37">
        <v>539</v>
      </c>
      <c r="N1302" s="40">
        <v>588</v>
      </c>
      <c r="O1302" s="23">
        <v>776</v>
      </c>
      <c r="P1302" s="74">
        <v>678</v>
      </c>
      <c r="Q1302" s="51">
        <f>P1302+O1302+N1302+M1302+L1302+K1302+J1302</f>
        <v>4661</v>
      </c>
    </row>
    <row r="1303" spans="1:17" x14ac:dyDescent="0.35">
      <c r="A1303" s="20" t="s">
        <v>1178</v>
      </c>
      <c r="B1303" s="51">
        <v>0</v>
      </c>
      <c r="C1303" s="51">
        <v>0</v>
      </c>
      <c r="D1303" s="51">
        <v>0</v>
      </c>
      <c r="E1303" s="51">
        <v>0</v>
      </c>
      <c r="F1303" s="52">
        <v>0</v>
      </c>
      <c r="G1303" s="40">
        <v>0</v>
      </c>
      <c r="H1303" s="40">
        <v>0</v>
      </c>
      <c r="I1303" s="51">
        <f t="shared" si="469"/>
        <v>0</v>
      </c>
      <c r="J1303" s="28">
        <v>0</v>
      </c>
      <c r="K1303" s="28">
        <v>0</v>
      </c>
      <c r="L1303" s="23">
        <v>0</v>
      </c>
      <c r="M1303" s="37">
        <v>0</v>
      </c>
      <c r="N1303" s="40">
        <v>0</v>
      </c>
      <c r="O1303" s="23">
        <v>0</v>
      </c>
      <c r="P1303" s="74">
        <v>0</v>
      </c>
      <c r="Q1303" s="28">
        <v>0</v>
      </c>
    </row>
    <row r="1304" spans="1:17" x14ac:dyDescent="0.35">
      <c r="A1304" s="20" t="s">
        <v>1177</v>
      </c>
      <c r="B1304" s="51">
        <v>0</v>
      </c>
      <c r="C1304" s="51">
        <v>0</v>
      </c>
      <c r="D1304" s="51">
        <v>0</v>
      </c>
      <c r="E1304" s="51">
        <v>0</v>
      </c>
      <c r="F1304" s="51">
        <v>0</v>
      </c>
      <c r="G1304" s="40">
        <v>0</v>
      </c>
      <c r="H1304" s="40">
        <v>0</v>
      </c>
      <c r="I1304" s="51">
        <f t="shared" si="469"/>
        <v>0</v>
      </c>
      <c r="J1304" s="28">
        <v>0</v>
      </c>
      <c r="K1304" s="28">
        <v>0</v>
      </c>
      <c r="L1304" s="23">
        <v>0</v>
      </c>
      <c r="M1304" s="37">
        <v>0</v>
      </c>
      <c r="N1304" s="40">
        <v>0</v>
      </c>
      <c r="O1304" s="23">
        <v>0</v>
      </c>
      <c r="P1304" s="74">
        <v>0</v>
      </c>
      <c r="Q1304" s="28">
        <f>SUM(J1304:P1304)</f>
        <v>0</v>
      </c>
    </row>
    <row r="1305" spans="1:17" x14ac:dyDescent="0.35">
      <c r="A1305" s="20" t="s">
        <v>123</v>
      </c>
      <c r="B1305" s="51"/>
      <c r="C1305" s="40"/>
      <c r="D1305" s="51">
        <v>950</v>
      </c>
      <c r="E1305" s="51">
        <v>841</v>
      </c>
      <c r="F1305" s="40">
        <v>1108</v>
      </c>
      <c r="G1305" s="40">
        <v>1015</v>
      </c>
      <c r="H1305" s="40">
        <v>811</v>
      </c>
      <c r="I1305" s="51">
        <f t="shared" si="469"/>
        <v>4725</v>
      </c>
      <c r="J1305" s="23">
        <v>995</v>
      </c>
      <c r="K1305" s="23">
        <v>1035</v>
      </c>
      <c r="L1305" s="23">
        <f>343+441+234+11+20+258</f>
        <v>1307</v>
      </c>
      <c r="M1305" s="23">
        <f>366+183+2+267+11+2</f>
        <v>831</v>
      </c>
      <c r="N1305" s="23">
        <f>336+1+124+184+11+2+267</f>
        <v>925</v>
      </c>
      <c r="O1305" s="23">
        <f>166+355+146+15+263</f>
        <v>945</v>
      </c>
      <c r="P1305" s="23">
        <f>340+344+195+80</f>
        <v>959</v>
      </c>
      <c r="Q1305" s="28">
        <f>P1305+O1305+N1305+M1305+L1305+K1305+J1305</f>
        <v>6997</v>
      </c>
    </row>
    <row r="1306" spans="1:17" x14ac:dyDescent="0.35">
      <c r="A1306" s="71" t="s">
        <v>117</v>
      </c>
      <c r="B1306" s="71">
        <f>B1305+B1304+B1303+B1302+B1301+B1300</f>
        <v>3237</v>
      </c>
      <c r="C1306" s="71">
        <f>C1305+C1304+C1303+C1302+C1301+C1300</f>
        <v>2255</v>
      </c>
      <c r="D1306" s="71">
        <f t="shared" ref="D1306:H1306" si="470">D1305+D1304+D1303+D1302+D1301+D1300</f>
        <v>3077</v>
      </c>
      <c r="E1306" s="71">
        <f t="shared" si="470"/>
        <v>3743</v>
      </c>
      <c r="F1306" s="71">
        <f t="shared" si="470"/>
        <v>4029</v>
      </c>
      <c r="G1306" s="71">
        <f t="shared" si="470"/>
        <v>3321</v>
      </c>
      <c r="H1306" s="71">
        <f t="shared" si="470"/>
        <v>3851</v>
      </c>
      <c r="I1306" s="71">
        <f>I1305+I1304+I1303+I1302+I1301+I1300</f>
        <v>23513</v>
      </c>
      <c r="J1306" s="69">
        <f t="shared" ref="J1306:L1306" si="471">J1305+J1304+J1303+J1302+J1301+J1300</f>
        <v>3932</v>
      </c>
      <c r="K1306" s="69">
        <f t="shared" si="471"/>
        <v>3112</v>
      </c>
      <c r="L1306" s="71">
        <f t="shared" si="471"/>
        <v>3975</v>
      </c>
      <c r="M1306" s="69">
        <f>M1305+M1304+M1303+M1302+M1301+M1300</f>
        <v>3305</v>
      </c>
      <c r="N1306" s="69">
        <f t="shared" ref="N1306:O1306" si="472">N1305+N1304+N1303+N1302+N1301+N1300</f>
        <v>3585</v>
      </c>
      <c r="O1306" s="69">
        <f t="shared" si="472"/>
        <v>3381</v>
      </c>
      <c r="P1306" s="69">
        <f>SUM(P1300:P1305)</f>
        <v>2732</v>
      </c>
      <c r="Q1306" s="71">
        <f>SUM(Q1300:Q1305)</f>
        <v>24022</v>
      </c>
    </row>
    <row r="1307" spans="1:17" x14ac:dyDescent="0.35">
      <c r="A1307" s="21"/>
      <c r="B1307" s="67">
        <f>B1306+B1299+B1292</f>
        <v>8405</v>
      </c>
      <c r="C1307" s="67">
        <f>C1306+C1299+C1292</f>
        <v>8389</v>
      </c>
      <c r="D1307" s="67">
        <f>D1306+D1299+D1292</f>
        <v>6364</v>
      </c>
      <c r="E1307" s="21">
        <f>E1306+E1299+E1292</f>
        <v>9898</v>
      </c>
      <c r="F1307" s="67">
        <f>F1306+F1299+F1292</f>
        <v>11666</v>
      </c>
      <c r="G1307" s="67">
        <f t="shared" ref="G1307:Q1307" si="473">G1306+G1299+G1292</f>
        <v>11356</v>
      </c>
      <c r="H1307" s="67">
        <f t="shared" si="473"/>
        <v>9107</v>
      </c>
      <c r="I1307" s="67">
        <f t="shared" si="473"/>
        <v>65174</v>
      </c>
      <c r="J1307" s="21">
        <f t="shared" si="473"/>
        <v>8932</v>
      </c>
      <c r="K1307" s="21">
        <f t="shared" si="473"/>
        <v>8603</v>
      </c>
      <c r="L1307" s="67">
        <f t="shared" si="473"/>
        <v>9482</v>
      </c>
      <c r="M1307" s="21">
        <f t="shared" si="473"/>
        <v>8526</v>
      </c>
      <c r="N1307" s="67">
        <f t="shared" si="473"/>
        <v>8818</v>
      </c>
      <c r="O1307" s="21">
        <f t="shared" si="473"/>
        <v>8396</v>
      </c>
      <c r="P1307" s="21">
        <f t="shared" si="473"/>
        <v>8623</v>
      </c>
      <c r="Q1307" s="67">
        <f t="shared" si="473"/>
        <v>61380</v>
      </c>
    </row>
    <row r="1308" spans="1:17" x14ac:dyDescent="0.35">
      <c r="A1308" s="21"/>
      <c r="B1308" s="67">
        <f>production!B1182</f>
        <v>8651</v>
      </c>
      <c r="C1308" s="67">
        <f>production!C1182</f>
        <v>8741</v>
      </c>
      <c r="D1308" s="67">
        <f>production!D1182</f>
        <v>2840</v>
      </c>
      <c r="E1308" s="67">
        <f>production!E1182</f>
        <v>8625</v>
      </c>
      <c r="F1308" s="67">
        <f>production!F1182</f>
        <v>11434</v>
      </c>
      <c r="G1308" s="67">
        <f>production!G1182</f>
        <v>9737</v>
      </c>
      <c r="H1308" s="67">
        <f>production!H1182</f>
        <v>9613</v>
      </c>
      <c r="I1308" s="67">
        <f>production!I1182</f>
        <v>61768</v>
      </c>
      <c r="J1308" s="67">
        <f>[3]production!J1182</f>
        <v>8947</v>
      </c>
      <c r="K1308" s="67">
        <f>[3]production!K1182</f>
        <v>7007</v>
      </c>
      <c r="L1308" s="67">
        <f>[3]production!L1182</f>
        <v>9261</v>
      </c>
      <c r="M1308" s="67">
        <f>[3]production!M1182</f>
        <v>8339</v>
      </c>
      <c r="N1308" s="67">
        <f>[3]production!N1182</f>
        <v>8619</v>
      </c>
      <c r="O1308" s="67">
        <f>[3]production!O1182</f>
        <v>8460</v>
      </c>
      <c r="P1308" s="67">
        <f>[3]production!P1182</f>
        <v>8196</v>
      </c>
      <c r="Q1308" s="67">
        <f>[3]production!Q1182</f>
        <v>60899</v>
      </c>
    </row>
    <row r="1309" spans="1:17" x14ac:dyDescent="0.35">
      <c r="A1309" s="21"/>
      <c r="B1309" s="21">
        <f>B1308-B1307</f>
        <v>246</v>
      </c>
      <c r="C1309" s="67">
        <f>C1308-C1307</f>
        <v>352</v>
      </c>
      <c r="D1309" s="67">
        <f t="shared" ref="D1309:Q1309" si="474">D1308-D1307</f>
        <v>-3524</v>
      </c>
      <c r="E1309" s="67">
        <f t="shared" si="474"/>
        <v>-1273</v>
      </c>
      <c r="F1309" s="67">
        <f t="shared" si="474"/>
        <v>-232</v>
      </c>
      <c r="G1309" s="67">
        <f t="shared" si="474"/>
        <v>-1619</v>
      </c>
      <c r="H1309" s="67">
        <f t="shared" si="474"/>
        <v>506</v>
      </c>
      <c r="I1309" s="67">
        <f t="shared" si="474"/>
        <v>-3406</v>
      </c>
      <c r="J1309" s="21">
        <f t="shared" si="474"/>
        <v>15</v>
      </c>
      <c r="K1309" s="67">
        <f>K1308-K1307</f>
        <v>-1596</v>
      </c>
      <c r="L1309" s="21">
        <f t="shared" si="474"/>
        <v>-221</v>
      </c>
      <c r="M1309" s="21">
        <f t="shared" si="474"/>
        <v>-187</v>
      </c>
      <c r="N1309" s="21">
        <f t="shared" si="474"/>
        <v>-199</v>
      </c>
      <c r="O1309" s="21">
        <f t="shared" si="474"/>
        <v>64</v>
      </c>
      <c r="P1309" s="21">
        <f t="shared" si="474"/>
        <v>-427</v>
      </c>
      <c r="Q1309" s="21">
        <f t="shared" si="474"/>
        <v>-481</v>
      </c>
    </row>
    <row r="1310" spans="1:17" s="21" customFormat="1" x14ac:dyDescent="0.35">
      <c r="C1310" s="67"/>
      <c r="D1310" s="67"/>
      <c r="E1310" s="67"/>
      <c r="F1310" s="67"/>
      <c r="G1310" s="67"/>
      <c r="H1310" s="67"/>
      <c r="I1310" s="67"/>
      <c r="K1310" s="67"/>
      <c r="L1310" s="67"/>
      <c r="P1310" s="67" t="s">
        <v>2316</v>
      </c>
      <c r="Q1310" s="67">
        <v>1430</v>
      </c>
    </row>
    <row r="1311" spans="1:17" s="21" customFormat="1" x14ac:dyDescent="0.35">
      <c r="C1311" s="67"/>
      <c r="D1311" s="67"/>
      <c r="E1311" s="67"/>
      <c r="F1311" s="67"/>
      <c r="G1311" s="67"/>
      <c r="H1311" s="67"/>
      <c r="I1311" s="67"/>
      <c r="K1311" s="67"/>
      <c r="L1311" s="67"/>
      <c r="P1311" s="67"/>
      <c r="Q1311" s="67">
        <f>SUM(Q1309:Q1310)</f>
        <v>949</v>
      </c>
    </row>
    <row r="1313" spans="1:17" ht="15.5" x14ac:dyDescent="0.35">
      <c r="A1313" s="64" t="s">
        <v>1</v>
      </c>
      <c r="B1313" s="64" t="s">
        <v>401</v>
      </c>
      <c r="C1313" s="64" t="s">
        <v>402</v>
      </c>
      <c r="D1313" s="64" t="s">
        <v>403</v>
      </c>
      <c r="E1313" s="64" t="s">
        <v>481</v>
      </c>
      <c r="F1313" s="64" t="s">
        <v>482</v>
      </c>
      <c r="G1313" s="64" t="s">
        <v>483</v>
      </c>
      <c r="H1313" s="64" t="s">
        <v>484</v>
      </c>
      <c r="I1313" s="65" t="s">
        <v>383</v>
      </c>
      <c r="J1313" s="64" t="s">
        <v>485</v>
      </c>
      <c r="K1313" s="64" t="s">
        <v>486</v>
      </c>
      <c r="L1313" s="64" t="s">
        <v>463</v>
      </c>
      <c r="M1313" s="64" t="s">
        <v>464</v>
      </c>
      <c r="N1313" s="64" t="s">
        <v>465</v>
      </c>
      <c r="O1313" s="64" t="s">
        <v>466</v>
      </c>
      <c r="P1313" s="64" t="s">
        <v>467</v>
      </c>
      <c r="Q1313" s="65" t="s">
        <v>1747</v>
      </c>
    </row>
    <row r="1314" spans="1:17" x14ac:dyDescent="0.35">
      <c r="A1314" s="20" t="s">
        <v>2</v>
      </c>
      <c r="B1314" s="28">
        <v>241</v>
      </c>
      <c r="C1314" s="28">
        <v>291</v>
      </c>
      <c r="D1314" s="23">
        <v>272</v>
      </c>
      <c r="E1314" s="28">
        <v>200</v>
      </c>
      <c r="F1314" s="28">
        <v>278</v>
      </c>
      <c r="G1314" s="28">
        <v>256</v>
      </c>
      <c r="H1314" s="28">
        <v>201</v>
      </c>
      <c r="I1314" s="28">
        <f>H1314+G1314+F1314+E1314+D1314+C1314+B1314</f>
        <v>1739</v>
      </c>
      <c r="J1314" s="37">
        <v>143</v>
      </c>
      <c r="K1314" s="28">
        <v>195</v>
      </c>
      <c r="L1314" s="28">
        <v>267</v>
      </c>
      <c r="M1314" s="74">
        <v>208</v>
      </c>
      <c r="N1314" s="74">
        <v>166</v>
      </c>
      <c r="O1314" s="28">
        <v>300</v>
      </c>
      <c r="P1314" s="74">
        <v>126</v>
      </c>
      <c r="Q1314" s="88">
        <v>32</v>
      </c>
    </row>
    <row r="1315" spans="1:17" x14ac:dyDescent="0.35">
      <c r="A1315" s="20" t="s">
        <v>121</v>
      </c>
      <c r="B1315" s="28">
        <v>0</v>
      </c>
      <c r="C1315" s="28">
        <v>0</v>
      </c>
      <c r="D1315" s="28">
        <v>0</v>
      </c>
      <c r="E1315" s="28">
        <v>0</v>
      </c>
      <c r="F1315" s="28">
        <v>0</v>
      </c>
      <c r="G1315" s="74">
        <v>0</v>
      </c>
      <c r="H1315" s="74">
        <v>0</v>
      </c>
      <c r="I1315" s="88">
        <f>H1315+G1315+F1315+E1315+D1315+C1315+B1315</f>
        <v>0</v>
      </c>
      <c r="J1315" s="74">
        <v>0</v>
      </c>
      <c r="K1315" s="28">
        <v>0</v>
      </c>
      <c r="L1315" s="28">
        <v>0</v>
      </c>
      <c r="M1315" s="28">
        <v>0</v>
      </c>
      <c r="N1315" s="28">
        <v>0</v>
      </c>
      <c r="O1315" s="28">
        <v>0</v>
      </c>
      <c r="P1315" s="28">
        <v>0</v>
      </c>
      <c r="Q1315" s="88">
        <f>P1315+O1315+N1315+M1315+L1315+K1315+J1315</f>
        <v>0</v>
      </c>
    </row>
    <row r="1316" spans="1:17" x14ac:dyDescent="0.35">
      <c r="A1316" s="20" t="s">
        <v>100</v>
      </c>
      <c r="B1316" s="28">
        <v>270</v>
      </c>
      <c r="C1316" s="28">
        <v>255</v>
      </c>
      <c r="D1316" s="23">
        <v>240</v>
      </c>
      <c r="E1316" s="28">
        <v>210</v>
      </c>
      <c r="F1316" s="28">
        <v>217</v>
      </c>
      <c r="G1316" s="28">
        <v>216</v>
      </c>
      <c r="H1316" s="28">
        <v>200</v>
      </c>
      <c r="I1316" s="88">
        <f>H1316+G1316+F1316+E1316+D1316+C1316+B1316</f>
        <v>1608</v>
      </c>
      <c r="J1316" s="23">
        <v>170</v>
      </c>
      <c r="K1316" s="37">
        <v>238</v>
      </c>
      <c r="L1316" s="51">
        <v>270</v>
      </c>
      <c r="M1316" s="28">
        <v>190</v>
      </c>
      <c r="N1316" s="28">
        <v>240</v>
      </c>
      <c r="O1316" s="28">
        <v>210</v>
      </c>
      <c r="P1316" s="51">
        <v>240</v>
      </c>
      <c r="Q1316" s="93">
        <f>P1316+O1316+N1316+M1316+L1316+K1316+J1316</f>
        <v>1558</v>
      </c>
    </row>
    <row r="1317" spans="1:17" x14ac:dyDescent="0.35">
      <c r="A1317" s="20" t="s">
        <v>115</v>
      </c>
      <c r="B1317" s="28">
        <v>0</v>
      </c>
      <c r="C1317" s="28">
        <v>0</v>
      </c>
      <c r="D1317" s="28">
        <v>0</v>
      </c>
      <c r="E1317" s="28">
        <v>0</v>
      </c>
      <c r="F1317" s="28">
        <v>0</v>
      </c>
      <c r="G1317" s="28">
        <v>0</v>
      </c>
      <c r="H1317" s="28">
        <v>86</v>
      </c>
      <c r="I1317" s="88">
        <f>H1317+G1317+F1317+E1317+D1317+C1317+B1317</f>
        <v>86</v>
      </c>
      <c r="J1317" s="28">
        <v>0</v>
      </c>
      <c r="K1317" s="28">
        <v>0</v>
      </c>
      <c r="L1317" s="28">
        <v>0</v>
      </c>
      <c r="M1317" s="28">
        <v>0</v>
      </c>
      <c r="N1317" s="28">
        <v>0</v>
      </c>
      <c r="O1317" s="28">
        <v>0</v>
      </c>
      <c r="P1317" s="28">
        <v>0</v>
      </c>
      <c r="Q1317" s="88">
        <f>P1317+O1317+N1317+M1317+L1317+K1317+J1317</f>
        <v>0</v>
      </c>
    </row>
    <row r="1318" spans="1:17" x14ac:dyDescent="0.35">
      <c r="A1318" s="20" t="s">
        <v>125</v>
      </c>
      <c r="B1318" s="28">
        <v>4101</v>
      </c>
      <c r="C1318" s="28">
        <v>3077</v>
      </c>
      <c r="D1318" s="23">
        <v>3530</v>
      </c>
      <c r="E1318" s="28">
        <v>3289</v>
      </c>
      <c r="F1318" s="28">
        <v>3631</v>
      </c>
      <c r="G1318" s="28">
        <v>2315</v>
      </c>
      <c r="H1318" s="28">
        <v>2267</v>
      </c>
      <c r="I1318" s="88">
        <f>H1318+G1318+F1318+E1318+D1318+C1318+B1318</f>
        <v>22210</v>
      </c>
      <c r="J1318" s="28">
        <v>2015</v>
      </c>
      <c r="K1318" s="28">
        <v>2611</v>
      </c>
      <c r="L1318" s="28">
        <v>1367</v>
      </c>
      <c r="M1318" s="28">
        <v>1596</v>
      </c>
      <c r="N1318" s="28">
        <v>1712</v>
      </c>
      <c r="O1318" s="28">
        <v>1315</v>
      </c>
      <c r="P1318" s="28">
        <v>2120</v>
      </c>
      <c r="Q1318" s="28">
        <f>P1318+O1318+N1318+M1318+L1318+K1318+J1318</f>
        <v>12736</v>
      </c>
    </row>
    <row r="1319" spans="1:17" x14ac:dyDescent="0.35">
      <c r="A1319" s="58" t="s">
        <v>119</v>
      </c>
      <c r="B1319" s="58">
        <f t="shared" ref="B1319:P1319" si="475">B1318+B1317+B1316+B1315+B1314</f>
        <v>4612</v>
      </c>
      <c r="C1319" s="58">
        <f t="shared" si="475"/>
        <v>3623</v>
      </c>
      <c r="D1319" s="58">
        <f t="shared" si="475"/>
        <v>4042</v>
      </c>
      <c r="E1319" s="58">
        <f t="shared" si="475"/>
        <v>3699</v>
      </c>
      <c r="F1319" s="58">
        <f t="shared" si="475"/>
        <v>4126</v>
      </c>
      <c r="G1319" s="58">
        <f t="shared" si="475"/>
        <v>2787</v>
      </c>
      <c r="H1319" s="58">
        <f t="shared" si="475"/>
        <v>2754</v>
      </c>
      <c r="I1319" s="58">
        <f t="shared" si="475"/>
        <v>25643</v>
      </c>
      <c r="J1319" s="58">
        <v>2328</v>
      </c>
      <c r="K1319" s="58">
        <f t="shared" si="475"/>
        <v>3044</v>
      </c>
      <c r="L1319" s="66">
        <f>L1318+L1317+L1316+L1315+L1314</f>
        <v>1904</v>
      </c>
      <c r="M1319" s="58">
        <f t="shared" si="475"/>
        <v>1994</v>
      </c>
      <c r="N1319" s="58">
        <f t="shared" si="475"/>
        <v>2118</v>
      </c>
      <c r="O1319" s="58">
        <f t="shared" si="475"/>
        <v>1825</v>
      </c>
      <c r="P1319" s="66">
        <f t="shared" si="475"/>
        <v>2486</v>
      </c>
      <c r="Q1319" s="66">
        <f>SUM(Q1314:Q1318)</f>
        <v>14326</v>
      </c>
    </row>
    <row r="1320" spans="1:17" x14ac:dyDescent="0.35">
      <c r="A1320" s="20" t="s">
        <v>122</v>
      </c>
      <c r="B1320" s="84">
        <v>1189</v>
      </c>
      <c r="C1320" s="84">
        <v>1026</v>
      </c>
      <c r="D1320" s="28">
        <v>955</v>
      </c>
      <c r="E1320" s="84">
        <v>792</v>
      </c>
      <c r="F1320" s="84">
        <v>1716</v>
      </c>
      <c r="G1320" s="28">
        <v>1295</v>
      </c>
      <c r="H1320" s="28">
        <v>981</v>
      </c>
      <c r="I1320" s="88">
        <f>H1320+G1320+F1320+E1320+D1320+C1320+B1320</f>
        <v>7954</v>
      </c>
      <c r="J1320" s="61">
        <v>1220</v>
      </c>
      <c r="K1320" s="61">
        <v>1562</v>
      </c>
      <c r="L1320" s="84">
        <v>1441</v>
      </c>
      <c r="M1320" s="28">
        <v>1246</v>
      </c>
      <c r="N1320" s="84">
        <v>1032</v>
      </c>
      <c r="O1320" s="84">
        <v>1460</v>
      </c>
      <c r="P1320" s="28">
        <v>702</v>
      </c>
      <c r="Q1320" s="88">
        <f>P1320+O1320+N1320+M1320+L1320+K1320+J1320</f>
        <v>8663</v>
      </c>
    </row>
    <row r="1321" spans="1:17" x14ac:dyDescent="0.35">
      <c r="A1321" s="20" t="s">
        <v>112</v>
      </c>
      <c r="B1321" s="74">
        <v>0</v>
      </c>
      <c r="C1321" s="74">
        <v>0</v>
      </c>
      <c r="D1321" s="74">
        <v>0</v>
      </c>
      <c r="E1321" s="74">
        <v>0</v>
      </c>
      <c r="F1321" s="74">
        <v>0</v>
      </c>
      <c r="G1321" s="74">
        <v>0</v>
      </c>
      <c r="H1321" s="74">
        <v>0</v>
      </c>
      <c r="I1321" s="88">
        <f t="shared" ref="I1321:I1324" si="476">H1321+G1321+F1321+E1321+D1321+C1321+B1321</f>
        <v>0</v>
      </c>
      <c r="J1321" s="74">
        <v>0</v>
      </c>
      <c r="K1321" s="74">
        <v>0</v>
      </c>
      <c r="L1321" s="23">
        <v>0</v>
      </c>
      <c r="M1321" s="74">
        <v>0</v>
      </c>
      <c r="N1321" s="74">
        <v>0</v>
      </c>
      <c r="O1321" s="23">
        <v>0</v>
      </c>
      <c r="P1321" s="74">
        <v>0</v>
      </c>
      <c r="Q1321" s="88">
        <f>SUM(J1321:P1321)</f>
        <v>0</v>
      </c>
    </row>
    <row r="1322" spans="1:17" x14ac:dyDescent="0.35">
      <c r="A1322" s="20" t="s">
        <v>116</v>
      </c>
      <c r="B1322" s="74">
        <v>0</v>
      </c>
      <c r="C1322" s="74">
        <v>0</v>
      </c>
      <c r="D1322" s="74">
        <v>0</v>
      </c>
      <c r="E1322" s="74">
        <v>0</v>
      </c>
      <c r="F1322" s="74">
        <v>0</v>
      </c>
      <c r="G1322" s="74">
        <v>0</v>
      </c>
      <c r="H1322" s="74">
        <v>16</v>
      </c>
      <c r="I1322" s="88">
        <v>16</v>
      </c>
      <c r="J1322" s="23">
        <v>0</v>
      </c>
      <c r="K1322" s="23">
        <v>0</v>
      </c>
      <c r="L1322" s="23">
        <v>0</v>
      </c>
      <c r="M1322" s="23">
        <v>0</v>
      </c>
      <c r="N1322" s="23">
        <v>0</v>
      </c>
      <c r="O1322" s="23">
        <v>0</v>
      </c>
      <c r="P1322" s="23">
        <v>0</v>
      </c>
      <c r="Q1322" s="88">
        <f>SUM(J1322:P1322)</f>
        <v>0</v>
      </c>
    </row>
    <row r="1323" spans="1:17" x14ac:dyDescent="0.35">
      <c r="A1323" s="20" t="s">
        <v>124</v>
      </c>
      <c r="B1323" s="74">
        <v>0</v>
      </c>
      <c r="C1323" s="74">
        <v>0</v>
      </c>
      <c r="D1323" s="74">
        <v>0</v>
      </c>
      <c r="E1323" s="74">
        <v>0</v>
      </c>
      <c r="F1323" s="74">
        <v>0</v>
      </c>
      <c r="G1323" s="74">
        <v>0</v>
      </c>
      <c r="H1323" s="74">
        <v>31</v>
      </c>
      <c r="I1323" s="88">
        <v>31</v>
      </c>
      <c r="J1323" s="23">
        <v>0</v>
      </c>
      <c r="K1323" s="23">
        <v>0</v>
      </c>
      <c r="L1323" s="23">
        <v>0</v>
      </c>
      <c r="M1323" s="23">
        <v>0</v>
      </c>
      <c r="N1323" s="23">
        <v>0</v>
      </c>
      <c r="O1323" s="23">
        <v>0</v>
      </c>
      <c r="P1323" s="23">
        <v>0</v>
      </c>
      <c r="Q1323" s="88">
        <f>SUM(J1323:P1323)</f>
        <v>0</v>
      </c>
    </row>
    <row r="1324" spans="1:17" x14ac:dyDescent="0.35">
      <c r="A1324" s="20" t="s">
        <v>2192</v>
      </c>
      <c r="B1324" s="74">
        <v>0</v>
      </c>
      <c r="C1324" s="74">
        <v>0</v>
      </c>
      <c r="D1324" s="74">
        <v>0</v>
      </c>
      <c r="E1324" s="74">
        <v>0</v>
      </c>
      <c r="F1324" s="74">
        <v>0</v>
      </c>
      <c r="G1324" s="74">
        <v>0</v>
      </c>
      <c r="H1324" s="74">
        <v>0</v>
      </c>
      <c r="I1324" s="88">
        <f t="shared" si="476"/>
        <v>0</v>
      </c>
      <c r="J1324" s="23">
        <v>0</v>
      </c>
      <c r="K1324" s="23">
        <v>0</v>
      </c>
      <c r="L1324" s="23">
        <v>0</v>
      </c>
      <c r="M1324" s="23">
        <v>0</v>
      </c>
      <c r="N1324" s="23">
        <v>0</v>
      </c>
      <c r="O1324" s="23">
        <v>0</v>
      </c>
      <c r="P1324" s="74">
        <v>0</v>
      </c>
      <c r="Q1324" s="88">
        <f>SUM(J1324:P1324)</f>
        <v>0</v>
      </c>
    </row>
    <row r="1325" spans="1:17" x14ac:dyDescent="0.35">
      <c r="A1325" s="20" t="s">
        <v>2191</v>
      </c>
      <c r="B1325" s="28">
        <v>0</v>
      </c>
      <c r="C1325" s="28">
        <v>0</v>
      </c>
      <c r="D1325" s="28">
        <v>0</v>
      </c>
      <c r="E1325" s="28">
        <v>0</v>
      </c>
      <c r="F1325" s="28">
        <v>0</v>
      </c>
      <c r="G1325" s="28">
        <v>0</v>
      </c>
      <c r="H1325" s="28">
        <v>49</v>
      </c>
      <c r="I1325" s="88">
        <v>49</v>
      </c>
      <c r="J1325" s="63">
        <v>0</v>
      </c>
      <c r="K1325" s="63">
        <v>0</v>
      </c>
      <c r="L1325" s="63">
        <v>0</v>
      </c>
      <c r="M1325" s="63">
        <v>0</v>
      </c>
      <c r="N1325" s="63">
        <v>0</v>
      </c>
      <c r="O1325" s="63">
        <v>0</v>
      </c>
      <c r="P1325" s="63">
        <v>0</v>
      </c>
      <c r="Q1325" s="88">
        <f>P1325+O1325+N1325+M1325+L1325+K1325+J1325</f>
        <v>0</v>
      </c>
    </row>
    <row r="1326" spans="1:17" x14ac:dyDescent="0.35">
      <c r="A1326" s="92" t="s">
        <v>118</v>
      </c>
      <c r="B1326" s="92">
        <f t="shared" ref="B1326:D1326" si="477">B1324+B1323+B1322+B1321+B1320</f>
        <v>1189</v>
      </c>
      <c r="C1326" s="92">
        <f t="shared" si="477"/>
        <v>1026</v>
      </c>
      <c r="D1326" s="92">
        <f t="shared" si="477"/>
        <v>955</v>
      </c>
      <c r="E1326" s="92">
        <f>E1325+E1324+E1323+E1322+E1321+E1320</f>
        <v>792</v>
      </c>
      <c r="F1326" s="92">
        <f t="shared" ref="F1326:I1326" si="478">F1324+F1323+F1322+F1321+F1320</f>
        <v>1716</v>
      </c>
      <c r="G1326" s="92">
        <f t="shared" si="478"/>
        <v>1295</v>
      </c>
      <c r="H1326" s="92">
        <f t="shared" si="478"/>
        <v>1028</v>
      </c>
      <c r="I1326" s="92">
        <f t="shared" si="478"/>
        <v>8001</v>
      </c>
      <c r="J1326" s="92">
        <v>1220</v>
      </c>
      <c r="K1326" s="92">
        <f>SUM(K1320:K1325)</f>
        <v>1562</v>
      </c>
      <c r="L1326" s="92">
        <f>SUM(L1320:L1325)</f>
        <v>1441</v>
      </c>
      <c r="M1326" s="92">
        <f>SUM(M1320:M1325)</f>
        <v>1246</v>
      </c>
      <c r="N1326" s="92">
        <f>N1325+N1324+N1323+N1322+N1321+N1320</f>
        <v>1032</v>
      </c>
      <c r="O1326" s="92">
        <f>O1325+O1324+O1323+O1322+O1321+O1320</f>
        <v>1460</v>
      </c>
      <c r="P1326" s="92">
        <f>P1325+P1324+P1323+P1322+P1321+P1320</f>
        <v>702</v>
      </c>
      <c r="Q1326" s="92">
        <f>P1326+O1326+N1326+M1326+L1326+K1326+J1326</f>
        <v>8663</v>
      </c>
    </row>
    <row r="1327" spans="1:17" x14ac:dyDescent="0.35">
      <c r="A1327" s="20" t="s">
        <v>99</v>
      </c>
      <c r="B1327" s="28">
        <v>216</v>
      </c>
      <c r="C1327" s="28">
        <v>469</v>
      </c>
      <c r="D1327" s="23">
        <v>451</v>
      </c>
      <c r="E1327" s="28">
        <v>204</v>
      </c>
      <c r="F1327" s="28">
        <v>1000</v>
      </c>
      <c r="G1327" s="74">
        <v>212</v>
      </c>
      <c r="H1327" s="74">
        <v>912</v>
      </c>
      <c r="I1327" s="28">
        <f t="shared" ref="I1327:I1332" si="479">H1327+G1327+F1327+E1327+D1327+C1327+B1327</f>
        <v>3464</v>
      </c>
      <c r="J1327" s="42">
        <v>220</v>
      </c>
      <c r="K1327" s="47">
        <v>1036</v>
      </c>
      <c r="L1327" s="28">
        <v>218</v>
      </c>
      <c r="M1327" s="74">
        <v>859</v>
      </c>
      <c r="N1327" s="28">
        <v>784</v>
      </c>
      <c r="O1327" s="28">
        <v>773</v>
      </c>
      <c r="P1327" s="74">
        <v>1049</v>
      </c>
      <c r="Q1327" s="28">
        <f>P1327+O1327+N1327+M1327+L1327+K1327+J1327</f>
        <v>4939</v>
      </c>
    </row>
    <row r="1328" spans="1:17" x14ac:dyDescent="0.35">
      <c r="A1328" s="20" t="s">
        <v>7</v>
      </c>
      <c r="B1328" s="51">
        <v>1749</v>
      </c>
      <c r="C1328" s="28">
        <v>1685</v>
      </c>
      <c r="D1328" s="51">
        <v>638</v>
      </c>
      <c r="E1328" s="28">
        <v>707</v>
      </c>
      <c r="F1328" s="28">
        <v>791</v>
      </c>
      <c r="G1328" s="23">
        <v>1268</v>
      </c>
      <c r="H1328" s="23">
        <v>625</v>
      </c>
      <c r="I1328" s="28">
        <f t="shared" si="479"/>
        <v>7463</v>
      </c>
      <c r="J1328" s="50">
        <v>521</v>
      </c>
      <c r="K1328" s="28">
        <v>0</v>
      </c>
      <c r="L1328" s="28">
        <v>900</v>
      </c>
      <c r="M1328" s="23">
        <v>79</v>
      </c>
      <c r="N1328" s="23">
        <v>189</v>
      </c>
      <c r="O1328" s="28">
        <v>424</v>
      </c>
      <c r="P1328" s="23">
        <v>428</v>
      </c>
      <c r="Q1328" s="28">
        <f>P1328+O1328+N1328+M1328+L1328+K1328+J1328</f>
        <v>2541</v>
      </c>
    </row>
    <row r="1329" spans="1:17" x14ac:dyDescent="0.35">
      <c r="A1329" s="20" t="s">
        <v>103</v>
      </c>
      <c r="B1329" s="51">
        <v>583</v>
      </c>
      <c r="C1329" s="51">
        <v>695</v>
      </c>
      <c r="D1329" s="51">
        <v>652</v>
      </c>
      <c r="E1329" s="51">
        <v>381</v>
      </c>
      <c r="F1329" s="52">
        <v>643</v>
      </c>
      <c r="G1329" s="40">
        <v>633</v>
      </c>
      <c r="H1329" s="40">
        <v>823</v>
      </c>
      <c r="I1329" s="51">
        <f t="shared" si="479"/>
        <v>4410</v>
      </c>
      <c r="J1329" s="28">
        <v>641</v>
      </c>
      <c r="K1329" s="28">
        <v>626</v>
      </c>
      <c r="L1329" s="23">
        <v>597</v>
      </c>
      <c r="M1329" s="37">
        <v>592</v>
      </c>
      <c r="N1329" s="40">
        <v>520</v>
      </c>
      <c r="O1329" s="23">
        <v>566</v>
      </c>
      <c r="P1329" s="74">
        <v>515</v>
      </c>
      <c r="Q1329" s="51">
        <f>P1329+O1329+N1329+M1329+L1329+K1329+J1329</f>
        <v>4057</v>
      </c>
    </row>
    <row r="1330" spans="1:17" x14ac:dyDescent="0.35">
      <c r="A1330" s="20" t="s">
        <v>1178</v>
      </c>
      <c r="B1330" s="51">
        <v>0</v>
      </c>
      <c r="C1330" s="51">
        <v>0</v>
      </c>
      <c r="D1330" s="51">
        <v>0</v>
      </c>
      <c r="E1330" s="51">
        <v>0</v>
      </c>
      <c r="F1330" s="52">
        <v>0</v>
      </c>
      <c r="G1330" s="40">
        <v>0</v>
      </c>
      <c r="H1330" s="40">
        <v>0</v>
      </c>
      <c r="I1330" s="51">
        <f t="shared" si="479"/>
        <v>0</v>
      </c>
      <c r="J1330" s="28">
        <v>0</v>
      </c>
      <c r="K1330" s="28">
        <v>0</v>
      </c>
      <c r="L1330" s="23">
        <v>0</v>
      </c>
      <c r="M1330" s="37">
        <v>0</v>
      </c>
      <c r="N1330" s="40">
        <v>0</v>
      </c>
      <c r="O1330" s="23">
        <v>0</v>
      </c>
      <c r="P1330" s="74">
        <v>0</v>
      </c>
      <c r="Q1330" s="28">
        <v>0</v>
      </c>
    </row>
    <row r="1331" spans="1:17" x14ac:dyDescent="0.35">
      <c r="A1331" s="20" t="s">
        <v>1177</v>
      </c>
      <c r="B1331" s="51">
        <v>0</v>
      </c>
      <c r="C1331" s="51">
        <v>0</v>
      </c>
      <c r="D1331" s="51">
        <v>0</v>
      </c>
      <c r="E1331" s="51">
        <v>0</v>
      </c>
      <c r="F1331" s="51">
        <v>0</v>
      </c>
      <c r="G1331" s="40">
        <v>0</v>
      </c>
      <c r="H1331" s="40">
        <v>0</v>
      </c>
      <c r="I1331" s="51">
        <f t="shared" si="479"/>
        <v>0</v>
      </c>
      <c r="J1331" s="28">
        <v>0</v>
      </c>
      <c r="K1331" s="28">
        <v>0</v>
      </c>
      <c r="L1331" s="23">
        <v>0</v>
      </c>
      <c r="M1331" s="37">
        <v>0</v>
      </c>
      <c r="N1331" s="40">
        <v>0</v>
      </c>
      <c r="O1331" s="23">
        <v>0</v>
      </c>
      <c r="P1331" s="74">
        <v>0</v>
      </c>
      <c r="Q1331" s="28">
        <f>SUM(J1331:P1331)</f>
        <v>0</v>
      </c>
    </row>
    <row r="1332" spans="1:17" x14ac:dyDescent="0.35">
      <c r="A1332" s="20" t="s">
        <v>123</v>
      </c>
      <c r="B1332" s="51">
        <v>924</v>
      </c>
      <c r="C1332" s="40">
        <f>319+439+232+220+8+5</f>
        <v>1223</v>
      </c>
      <c r="D1332" s="51">
        <f>255+454+1+299+256+9</f>
        <v>1274</v>
      </c>
      <c r="E1332" s="51">
        <f>280+300+3+224+258+4</f>
        <v>1069</v>
      </c>
      <c r="F1332" s="40">
        <f>243+363+3+272+264+3</f>
        <v>1148</v>
      </c>
      <c r="G1332" s="40">
        <f>287+369+1+188+262+16+4</f>
        <v>1127</v>
      </c>
      <c r="H1332" s="40">
        <f>254+350+2+149+139</f>
        <v>894</v>
      </c>
      <c r="I1332" s="51">
        <f t="shared" si="479"/>
        <v>7659</v>
      </c>
      <c r="J1332" s="23">
        <v>791</v>
      </c>
      <c r="K1332" s="23">
        <v>765</v>
      </c>
      <c r="L1332" s="23">
        <v>837</v>
      </c>
      <c r="M1332" s="23">
        <v>812</v>
      </c>
      <c r="N1332" s="23">
        <v>810</v>
      </c>
      <c r="O1332" s="23">
        <v>1003</v>
      </c>
      <c r="P1332" s="23">
        <v>928</v>
      </c>
      <c r="Q1332" s="28">
        <f>P1332+O1332+N1332+M1332+L1332+K1332+J1332</f>
        <v>5946</v>
      </c>
    </row>
    <row r="1333" spans="1:17" x14ac:dyDescent="0.35">
      <c r="A1333" s="71" t="s">
        <v>117</v>
      </c>
      <c r="B1333" s="71">
        <f>B1332+B1331+B1330+B1329+B1328+B1327</f>
        <v>3472</v>
      </c>
      <c r="C1333" s="71">
        <f>C1332+C1331+C1330+C1329+C1328+C1327</f>
        <v>4072</v>
      </c>
      <c r="D1333" s="71">
        <f t="shared" ref="D1333:H1333" si="480">D1332+D1331+D1330+D1329+D1328+D1327</f>
        <v>3015</v>
      </c>
      <c r="E1333" s="71">
        <f t="shared" si="480"/>
        <v>2361</v>
      </c>
      <c r="F1333" s="71">
        <f t="shared" si="480"/>
        <v>3582</v>
      </c>
      <c r="G1333" s="71">
        <f t="shared" si="480"/>
        <v>3240</v>
      </c>
      <c r="H1333" s="71">
        <f t="shared" si="480"/>
        <v>3254</v>
      </c>
      <c r="I1333" s="71">
        <f>I1332+I1331+I1330+I1329+I1328+I1327</f>
        <v>22996</v>
      </c>
      <c r="J1333" s="69">
        <v>2173</v>
      </c>
      <c r="K1333" s="69">
        <f t="shared" ref="K1333:L1333" si="481">K1332+K1331+K1330+K1329+K1328+K1327</f>
        <v>2427</v>
      </c>
      <c r="L1333" s="71">
        <f t="shared" si="481"/>
        <v>2552</v>
      </c>
      <c r="M1333" s="69">
        <f>M1332+M1331+M1330+M1329+M1328+M1327</f>
        <v>2342</v>
      </c>
      <c r="N1333" s="69">
        <f t="shared" ref="N1333" si="482">N1332+N1331+N1330+N1329+N1328+N1327</f>
        <v>2303</v>
      </c>
      <c r="O1333" s="69">
        <f>O1332+O1331+O1330+O1329+O1328+O1327</f>
        <v>2766</v>
      </c>
      <c r="P1333" s="69">
        <f>SUM(P1327:P1332)</f>
        <v>2920</v>
      </c>
      <c r="Q1333" s="71">
        <f>SUM(Q1327:Q1332)</f>
        <v>17483</v>
      </c>
    </row>
    <row r="1334" spans="1:17" x14ac:dyDescent="0.35">
      <c r="A1334" s="21"/>
      <c r="B1334" s="67">
        <f>B1333+B1326+B1319</f>
        <v>9273</v>
      </c>
      <c r="C1334" s="67">
        <f>C1333+C1326+C1319</f>
        <v>8721</v>
      </c>
      <c r="D1334" s="67">
        <f>D1333+D1326+D1319</f>
        <v>8012</v>
      </c>
      <c r="E1334" s="21">
        <f>E1333+E1326+E1319</f>
        <v>6852</v>
      </c>
      <c r="F1334" s="67">
        <f>F1333+F1326+F1319</f>
        <v>9424</v>
      </c>
      <c r="G1334" s="67">
        <f t="shared" ref="G1334:Q1334" si="483">G1333+G1326+G1319</f>
        <v>7322</v>
      </c>
      <c r="H1334" s="67">
        <f t="shared" si="483"/>
        <v>7036</v>
      </c>
      <c r="I1334" s="67">
        <f t="shared" si="483"/>
        <v>56640</v>
      </c>
      <c r="J1334" s="21">
        <v>5721</v>
      </c>
      <c r="K1334" s="21">
        <f t="shared" si="483"/>
        <v>7033</v>
      </c>
      <c r="L1334" s="67">
        <f t="shared" si="483"/>
        <v>5897</v>
      </c>
      <c r="M1334" s="21">
        <f t="shared" si="483"/>
        <v>5582</v>
      </c>
      <c r="N1334" s="67">
        <f t="shared" si="483"/>
        <v>5453</v>
      </c>
      <c r="O1334" s="21">
        <f t="shared" si="483"/>
        <v>6051</v>
      </c>
      <c r="P1334" s="21">
        <f t="shared" si="483"/>
        <v>6108</v>
      </c>
      <c r="Q1334" s="67">
        <f t="shared" si="483"/>
        <v>40472</v>
      </c>
    </row>
    <row r="1335" spans="1:17" x14ac:dyDescent="0.35">
      <c r="A1335" s="21"/>
      <c r="B1335" s="67">
        <f>production!B1204</f>
        <v>9680</v>
      </c>
      <c r="C1335" s="67">
        <f>production!C1204</f>
        <v>8401</v>
      </c>
      <c r="D1335" s="67">
        <f>production!D1204</f>
        <v>7754</v>
      </c>
      <c r="E1335" s="67">
        <f>production!E1204</f>
        <v>6904</v>
      </c>
      <c r="F1335" s="67">
        <f>production!F1204</f>
        <v>9236</v>
      </c>
      <c r="G1335" s="67">
        <f>production!G1204</f>
        <v>7277</v>
      </c>
      <c r="H1335" s="67">
        <f>production!H1204</f>
        <v>6305</v>
      </c>
      <c r="I1335" s="67">
        <f>production!I1204</f>
        <v>55557</v>
      </c>
      <c r="J1335" s="67">
        <f>production!J1217</f>
        <v>0</v>
      </c>
      <c r="K1335" s="67">
        <f>production!K1217</f>
        <v>0</v>
      </c>
      <c r="L1335" s="67">
        <f>production!L1217</f>
        <v>0</v>
      </c>
      <c r="M1335" s="67">
        <f>production!M1217</f>
        <v>0</v>
      </c>
      <c r="N1335" s="67">
        <f>production!N1217</f>
        <v>0</v>
      </c>
      <c r="O1335" s="67">
        <f>production!O1217</f>
        <v>0</v>
      </c>
      <c r="P1335" s="67">
        <f>production!P1217</f>
        <v>0</v>
      </c>
      <c r="Q1335" s="67">
        <f>production!Q1217</f>
        <v>21</v>
      </c>
    </row>
    <row r="1336" spans="1:17" x14ac:dyDescent="0.35">
      <c r="A1336" s="21"/>
      <c r="B1336" s="21">
        <f>B1335-B1334</f>
        <v>407</v>
      </c>
      <c r="C1336" s="67">
        <f>C1335-C1334</f>
        <v>-320</v>
      </c>
      <c r="D1336" s="67">
        <f t="shared" ref="D1336:Q1336" si="484">D1335-D1334</f>
        <v>-258</v>
      </c>
      <c r="E1336" s="67">
        <f t="shared" si="484"/>
        <v>52</v>
      </c>
      <c r="F1336" s="67">
        <f t="shared" si="484"/>
        <v>-188</v>
      </c>
      <c r="G1336" s="67">
        <f t="shared" si="484"/>
        <v>-45</v>
      </c>
      <c r="H1336" s="67">
        <f t="shared" si="484"/>
        <v>-731</v>
      </c>
      <c r="I1336" s="67">
        <f t="shared" si="484"/>
        <v>-1083</v>
      </c>
      <c r="J1336" s="21">
        <f t="shared" si="484"/>
        <v>-5721</v>
      </c>
      <c r="K1336" s="67">
        <f t="shared" si="484"/>
        <v>-7033</v>
      </c>
      <c r="L1336" s="67">
        <f t="shared" si="484"/>
        <v>-5897</v>
      </c>
      <c r="M1336" s="21">
        <f t="shared" si="484"/>
        <v>-5582</v>
      </c>
      <c r="N1336" s="21">
        <f t="shared" si="484"/>
        <v>-5453</v>
      </c>
      <c r="O1336" s="21">
        <f t="shared" si="484"/>
        <v>-6051</v>
      </c>
      <c r="P1336" s="67">
        <f t="shared" si="484"/>
        <v>-6108</v>
      </c>
      <c r="Q1336" s="67">
        <f t="shared" si="484"/>
        <v>-40451</v>
      </c>
    </row>
    <row r="1338" spans="1:17" ht="15.5" x14ac:dyDescent="0.35">
      <c r="A1338" s="64" t="s">
        <v>1</v>
      </c>
      <c r="B1338" s="64" t="s">
        <v>468</v>
      </c>
      <c r="C1338" s="64" t="s">
        <v>469</v>
      </c>
      <c r="D1338" s="64" t="s">
        <v>537</v>
      </c>
      <c r="E1338" s="64" t="s">
        <v>538</v>
      </c>
      <c r="F1338" s="64" t="s">
        <v>539</v>
      </c>
      <c r="G1338" s="64" t="s">
        <v>540</v>
      </c>
      <c r="H1338" s="64" t="s">
        <v>541</v>
      </c>
      <c r="I1338" s="65" t="s">
        <v>2318</v>
      </c>
      <c r="J1338" s="64" t="s">
        <v>542</v>
      </c>
      <c r="K1338" s="64" t="s">
        <v>543</v>
      </c>
      <c r="L1338" s="64" t="s">
        <v>544</v>
      </c>
      <c r="M1338" s="64" t="s">
        <v>545</v>
      </c>
      <c r="N1338" s="64" t="s">
        <v>546</v>
      </c>
      <c r="O1338" s="64" t="s">
        <v>547</v>
      </c>
      <c r="P1338" s="64" t="s">
        <v>548</v>
      </c>
      <c r="Q1338" s="65" t="s">
        <v>2317</v>
      </c>
    </row>
    <row r="1339" spans="1:17" x14ac:dyDescent="0.35">
      <c r="A1339" s="20" t="s">
        <v>2</v>
      </c>
      <c r="B1339" s="174">
        <v>318</v>
      </c>
      <c r="C1339" s="174">
        <v>114</v>
      </c>
      <c r="D1339" s="23">
        <v>260</v>
      </c>
      <c r="E1339" s="174">
        <v>192</v>
      </c>
      <c r="F1339" s="174">
        <v>165</v>
      </c>
      <c r="G1339" s="174">
        <v>280</v>
      </c>
      <c r="H1339" s="174">
        <v>172</v>
      </c>
      <c r="I1339" s="174">
        <f>H1339+G1339+F1339+E1339+D1339+C1339+B1339</f>
        <v>1501</v>
      </c>
      <c r="J1339" s="37">
        <v>285</v>
      </c>
      <c r="K1339" s="174">
        <v>159</v>
      </c>
      <c r="L1339" s="174">
        <v>283</v>
      </c>
      <c r="M1339" s="175">
        <v>254</v>
      </c>
      <c r="N1339" s="175"/>
      <c r="O1339" s="174"/>
      <c r="P1339" s="175"/>
      <c r="Q1339" s="175">
        <v>32</v>
      </c>
    </row>
    <row r="1340" spans="1:17" x14ac:dyDescent="0.35">
      <c r="A1340" s="20" t="s">
        <v>121</v>
      </c>
      <c r="B1340" s="174">
        <v>0</v>
      </c>
      <c r="C1340" s="174">
        <v>0</v>
      </c>
      <c r="D1340" s="174">
        <v>0</v>
      </c>
      <c r="E1340" s="174">
        <v>0</v>
      </c>
      <c r="F1340" s="174">
        <v>0</v>
      </c>
      <c r="G1340" s="175">
        <v>0</v>
      </c>
      <c r="H1340" s="175">
        <v>0</v>
      </c>
      <c r="I1340" s="175">
        <f>H1340+G1340+F1340+E1340+D1340+C1340+B1340</f>
        <v>0</v>
      </c>
      <c r="J1340" s="175">
        <v>0</v>
      </c>
      <c r="K1340" s="174">
        <v>0</v>
      </c>
      <c r="L1340" s="174">
        <v>0</v>
      </c>
      <c r="M1340" s="174">
        <v>0</v>
      </c>
      <c r="N1340" s="174">
        <v>0</v>
      </c>
      <c r="O1340" s="174">
        <v>0</v>
      </c>
      <c r="P1340" s="174">
        <v>0</v>
      </c>
      <c r="Q1340" s="175">
        <f>P1340+O1340+N1340+M1340+L1340+K1340+J1340</f>
        <v>0</v>
      </c>
    </row>
    <row r="1341" spans="1:17" x14ac:dyDescent="0.35">
      <c r="A1341" s="20" t="s">
        <v>100</v>
      </c>
      <c r="B1341" s="174">
        <v>180</v>
      </c>
      <c r="C1341" s="174">
        <v>240</v>
      </c>
      <c r="D1341" s="23">
        <v>260</v>
      </c>
      <c r="E1341" s="174">
        <v>270</v>
      </c>
      <c r="F1341" s="174">
        <v>290</v>
      </c>
      <c r="G1341" s="174">
        <v>160</v>
      </c>
      <c r="H1341" s="174">
        <v>0</v>
      </c>
      <c r="I1341" s="175">
        <f>H1341+G1341+F1341+E1341+D1341+C1341+B1341</f>
        <v>1400</v>
      </c>
      <c r="J1341" s="23">
        <v>260</v>
      </c>
      <c r="K1341" s="37">
        <v>240</v>
      </c>
      <c r="L1341" s="51">
        <v>236</v>
      </c>
      <c r="M1341" s="174">
        <v>250</v>
      </c>
      <c r="N1341" s="174"/>
      <c r="O1341" s="174"/>
      <c r="P1341" s="51"/>
      <c r="Q1341" s="93">
        <f>P1341+O1341+N1341+M1341+L1341+K1341+J1341</f>
        <v>986</v>
      </c>
    </row>
    <row r="1342" spans="1:17" x14ac:dyDescent="0.35">
      <c r="A1342" s="20" t="s">
        <v>115</v>
      </c>
      <c r="B1342" s="174">
        <v>0</v>
      </c>
      <c r="C1342" s="174">
        <v>0</v>
      </c>
      <c r="D1342" s="174">
        <v>0</v>
      </c>
      <c r="E1342" s="174">
        <v>0</v>
      </c>
      <c r="F1342" s="174">
        <v>0</v>
      </c>
      <c r="G1342" s="174">
        <v>0</v>
      </c>
      <c r="H1342" s="174">
        <v>48</v>
      </c>
      <c r="I1342" s="175">
        <f>H1342+G1342+F1342+E1342+D1342+C1342+B1342</f>
        <v>48</v>
      </c>
      <c r="J1342" s="174">
        <v>0</v>
      </c>
      <c r="K1342" s="174">
        <v>0</v>
      </c>
      <c r="L1342" s="174">
        <v>0</v>
      </c>
      <c r="M1342" s="174">
        <v>0</v>
      </c>
      <c r="N1342" s="174">
        <v>0</v>
      </c>
      <c r="O1342" s="174">
        <v>0</v>
      </c>
      <c r="P1342" s="174">
        <v>0</v>
      </c>
      <c r="Q1342" s="175">
        <f>P1342+O1342+N1342+M1342+L1342+K1342+J1342</f>
        <v>0</v>
      </c>
    </row>
    <row r="1343" spans="1:17" x14ac:dyDescent="0.35">
      <c r="A1343" s="20" t="s">
        <v>125</v>
      </c>
      <c r="B1343" s="174">
        <v>2959</v>
      </c>
      <c r="C1343" s="174">
        <v>2871</v>
      </c>
      <c r="D1343" s="23">
        <v>1767</v>
      </c>
      <c r="E1343" s="174">
        <v>3794</v>
      </c>
      <c r="F1343" s="174">
        <v>3134</v>
      </c>
      <c r="G1343" s="174">
        <v>4454</v>
      </c>
      <c r="H1343" s="174">
        <v>3652</v>
      </c>
      <c r="I1343" s="175">
        <f>H1343+G1343+F1343+E1343+D1343+C1343+B1343</f>
        <v>22631</v>
      </c>
      <c r="J1343" s="174">
        <v>3467</v>
      </c>
      <c r="K1343" s="174">
        <v>346</v>
      </c>
      <c r="L1343" s="174">
        <v>1461</v>
      </c>
      <c r="M1343" s="174">
        <v>3536</v>
      </c>
      <c r="N1343" s="174"/>
      <c r="O1343" s="174"/>
      <c r="P1343" s="174"/>
      <c r="Q1343" s="174">
        <f>P1343+O1343+N1343+M1343+L1343+K1343+J1343</f>
        <v>8810</v>
      </c>
    </row>
    <row r="1344" spans="1:17" x14ac:dyDescent="0.35">
      <c r="A1344" s="58" t="s">
        <v>119</v>
      </c>
      <c r="B1344" s="58">
        <f t="shared" ref="B1344:I1344" si="485">B1343+B1342+B1341+B1340+B1339</f>
        <v>3457</v>
      </c>
      <c r="C1344" s="58">
        <f t="shared" si="485"/>
        <v>3225</v>
      </c>
      <c r="D1344" s="58">
        <f t="shared" si="485"/>
        <v>2287</v>
      </c>
      <c r="E1344" s="58">
        <f t="shared" si="485"/>
        <v>4256</v>
      </c>
      <c r="F1344" s="58">
        <f t="shared" si="485"/>
        <v>3589</v>
      </c>
      <c r="G1344" s="58">
        <f t="shared" si="485"/>
        <v>4894</v>
      </c>
      <c r="H1344" s="58">
        <f t="shared" si="485"/>
        <v>3872</v>
      </c>
      <c r="I1344" s="58">
        <f t="shared" si="485"/>
        <v>25580</v>
      </c>
      <c r="J1344" s="58">
        <f>J1343+J1342+J1341+J1340+J1339</f>
        <v>4012</v>
      </c>
      <c r="K1344" s="58">
        <f t="shared" ref="K1344" si="486">K1343+K1342+K1341+K1340+K1339</f>
        <v>745</v>
      </c>
      <c r="L1344" s="66">
        <f>L1343+L1342+L1341+L1340+L1339</f>
        <v>1980</v>
      </c>
      <c r="M1344" s="58">
        <f t="shared" ref="M1344:P1344" si="487">M1343+M1342+M1341+M1340+M1339</f>
        <v>4040</v>
      </c>
      <c r="N1344" s="58">
        <f t="shared" si="487"/>
        <v>0</v>
      </c>
      <c r="O1344" s="58">
        <f t="shared" si="487"/>
        <v>0</v>
      </c>
      <c r="P1344" s="66">
        <f t="shared" si="487"/>
        <v>0</v>
      </c>
      <c r="Q1344" s="66">
        <f>SUM(Q1339:Q1343)</f>
        <v>9828</v>
      </c>
    </row>
    <row r="1345" spans="1:17" x14ac:dyDescent="0.35">
      <c r="A1345" s="20" t="s">
        <v>122</v>
      </c>
      <c r="B1345" s="84">
        <v>1246</v>
      </c>
      <c r="C1345" s="84">
        <v>1144</v>
      </c>
      <c r="D1345" s="174">
        <v>1111</v>
      </c>
      <c r="E1345" s="84">
        <v>1401</v>
      </c>
      <c r="F1345" s="84">
        <v>666</v>
      </c>
      <c r="G1345" s="174">
        <v>429</v>
      </c>
      <c r="H1345" s="174">
        <v>810</v>
      </c>
      <c r="I1345" s="175">
        <f>H1345+G1345+F1345+E1345+D1345+C1345+B1345</f>
        <v>6807</v>
      </c>
      <c r="J1345" s="61">
        <v>667</v>
      </c>
      <c r="K1345" s="61">
        <v>271</v>
      </c>
      <c r="L1345" s="84">
        <f>1180+830</f>
        <v>2010</v>
      </c>
      <c r="M1345" s="174">
        <v>800</v>
      </c>
      <c r="N1345" s="84"/>
      <c r="O1345" s="84"/>
      <c r="P1345" s="174"/>
      <c r="Q1345" s="175">
        <f>P1345+O1345+N1345+M1345+L1345+K1345+J1345</f>
        <v>3748</v>
      </c>
    </row>
    <row r="1346" spans="1:17" x14ac:dyDescent="0.35">
      <c r="A1346" s="287" t="s">
        <v>2237</v>
      </c>
      <c r="B1346" s="84"/>
      <c r="C1346" s="84"/>
      <c r="D1346" s="174"/>
      <c r="E1346" s="84"/>
      <c r="F1346" s="84"/>
      <c r="G1346" s="174"/>
      <c r="H1346" s="174"/>
      <c r="I1346" s="175"/>
      <c r="J1346" s="61"/>
      <c r="K1346" s="61"/>
      <c r="L1346" s="84"/>
      <c r="M1346" s="174">
        <v>530</v>
      </c>
      <c r="N1346" s="84"/>
      <c r="O1346" s="84"/>
      <c r="P1346" s="174"/>
      <c r="Q1346" s="175"/>
    </row>
    <row r="1347" spans="1:17" x14ac:dyDescent="0.35">
      <c r="A1347" s="287" t="s">
        <v>2320</v>
      </c>
      <c r="B1347" s="175">
        <v>0</v>
      </c>
      <c r="C1347" s="175">
        <v>0</v>
      </c>
      <c r="D1347" s="175">
        <v>0</v>
      </c>
      <c r="E1347" s="175">
        <v>0</v>
      </c>
      <c r="F1347" s="175">
        <v>0</v>
      </c>
      <c r="G1347" s="175">
        <v>0</v>
      </c>
      <c r="H1347" s="175">
        <v>0</v>
      </c>
      <c r="I1347" s="175">
        <f t="shared" ref="I1347:I1351" si="488">H1347+G1347+F1347+E1347+D1347+C1347+B1347</f>
        <v>0</v>
      </c>
      <c r="J1347" s="175">
        <v>0</v>
      </c>
      <c r="K1347" s="175">
        <v>0</v>
      </c>
      <c r="L1347" s="23">
        <v>0</v>
      </c>
      <c r="M1347" s="175">
        <v>0</v>
      </c>
      <c r="N1347" s="175">
        <v>0</v>
      </c>
      <c r="O1347" s="23">
        <v>0</v>
      </c>
      <c r="P1347" s="175">
        <v>0</v>
      </c>
      <c r="Q1347" s="175">
        <f>SUM(J1347:P1347)</f>
        <v>0</v>
      </c>
    </row>
    <row r="1348" spans="1:17" x14ac:dyDescent="0.35">
      <c r="A1348" s="20" t="s">
        <v>116</v>
      </c>
      <c r="B1348" s="175">
        <v>0</v>
      </c>
      <c r="C1348" s="175">
        <v>0</v>
      </c>
      <c r="D1348" s="175">
        <v>0</v>
      </c>
      <c r="E1348" s="175">
        <v>0</v>
      </c>
      <c r="F1348" s="175">
        <v>0</v>
      </c>
      <c r="G1348" s="175">
        <v>56</v>
      </c>
      <c r="H1348" s="175"/>
      <c r="I1348" s="175">
        <f t="shared" si="488"/>
        <v>56</v>
      </c>
      <c r="J1348" s="23">
        <v>0</v>
      </c>
      <c r="K1348" s="287" t="s">
        <v>369</v>
      </c>
      <c r="L1348" s="23">
        <v>0</v>
      </c>
      <c r="M1348" s="23">
        <v>0</v>
      </c>
      <c r="N1348" s="23">
        <v>0</v>
      </c>
      <c r="O1348" s="23">
        <v>0</v>
      </c>
      <c r="P1348" s="23">
        <v>0</v>
      </c>
      <c r="Q1348" s="175">
        <f>SUM(J1348:P1348)</f>
        <v>0</v>
      </c>
    </row>
    <row r="1349" spans="1:17" x14ac:dyDescent="0.35">
      <c r="A1349" s="20" t="s">
        <v>124</v>
      </c>
      <c r="B1349" s="175">
        <v>0</v>
      </c>
      <c r="C1349" s="175">
        <v>0</v>
      </c>
      <c r="D1349" s="175">
        <v>0</v>
      </c>
      <c r="E1349" s="175">
        <v>0</v>
      </c>
      <c r="F1349" s="175">
        <v>0</v>
      </c>
      <c r="G1349" s="175">
        <v>55</v>
      </c>
      <c r="H1349" s="175"/>
      <c r="I1349" s="175">
        <f t="shared" si="488"/>
        <v>55</v>
      </c>
      <c r="J1349" s="23">
        <v>0</v>
      </c>
      <c r="K1349" s="23">
        <v>0</v>
      </c>
      <c r="L1349" s="23">
        <v>0</v>
      </c>
      <c r="M1349" s="23">
        <v>0</v>
      </c>
      <c r="N1349" s="23">
        <v>0</v>
      </c>
      <c r="O1349" s="23">
        <v>0</v>
      </c>
      <c r="P1349" s="23">
        <v>0</v>
      </c>
      <c r="Q1349" s="175">
        <f>SUM(J1349:P1349)</f>
        <v>0</v>
      </c>
    </row>
    <row r="1350" spans="1:17" x14ac:dyDescent="0.35">
      <c r="A1350" s="287" t="s">
        <v>2323</v>
      </c>
      <c r="B1350" s="175">
        <v>0</v>
      </c>
      <c r="C1350" s="175">
        <v>0</v>
      </c>
      <c r="D1350" s="175">
        <v>0</v>
      </c>
      <c r="E1350" s="175">
        <v>0</v>
      </c>
      <c r="F1350" s="175">
        <v>0</v>
      </c>
      <c r="G1350" s="175">
        <v>0</v>
      </c>
      <c r="H1350" s="175"/>
      <c r="I1350" s="175">
        <f t="shared" si="488"/>
        <v>0</v>
      </c>
      <c r="J1350" s="23">
        <v>0</v>
      </c>
      <c r="K1350" s="23">
        <v>0</v>
      </c>
      <c r="L1350" s="23">
        <v>0</v>
      </c>
      <c r="M1350" s="23">
        <v>0</v>
      </c>
      <c r="N1350" s="23">
        <v>0</v>
      </c>
      <c r="O1350" s="23">
        <v>0</v>
      </c>
      <c r="P1350" s="175">
        <v>0</v>
      </c>
      <c r="Q1350" s="175">
        <f>SUM(J1350:P1350)</f>
        <v>0</v>
      </c>
    </row>
    <row r="1351" spans="1:17" x14ac:dyDescent="0.35">
      <c r="A1351" s="287" t="s">
        <v>2324</v>
      </c>
      <c r="B1351" s="174">
        <v>0</v>
      </c>
      <c r="C1351" s="174">
        <v>0</v>
      </c>
      <c r="D1351" s="174">
        <v>0</v>
      </c>
      <c r="E1351" s="174">
        <v>0</v>
      </c>
      <c r="F1351" s="174">
        <v>0</v>
      </c>
      <c r="G1351" s="174">
        <v>45</v>
      </c>
      <c r="H1351" s="174"/>
      <c r="I1351" s="175">
        <f t="shared" si="488"/>
        <v>45</v>
      </c>
      <c r="J1351" s="79">
        <v>35</v>
      </c>
      <c r="K1351" s="79">
        <v>21</v>
      </c>
      <c r="L1351" s="79">
        <v>18</v>
      </c>
      <c r="M1351" s="79">
        <v>42</v>
      </c>
      <c r="N1351" s="79">
        <v>0</v>
      </c>
      <c r="O1351" s="79">
        <v>0</v>
      </c>
      <c r="P1351" s="79">
        <v>0</v>
      </c>
      <c r="Q1351" s="175">
        <f>P1351+O1351+N1351+M1351+L1351+K1351+J1351</f>
        <v>116</v>
      </c>
    </row>
    <row r="1352" spans="1:17" x14ac:dyDescent="0.35">
      <c r="A1352" s="92" t="s">
        <v>118</v>
      </c>
      <c r="B1352" s="92">
        <f t="shared" ref="B1352:D1352" si="489">B1350+B1349+B1348+B1347+B1345</f>
        <v>1246</v>
      </c>
      <c r="C1352" s="92">
        <f t="shared" si="489"/>
        <v>1144</v>
      </c>
      <c r="D1352" s="92">
        <f t="shared" si="489"/>
        <v>1111</v>
      </c>
      <c r="E1352" s="92">
        <f>E1351+E1350+E1349+E1348+E1347+E1345</f>
        <v>1401</v>
      </c>
      <c r="F1352" s="92">
        <f t="shared" ref="F1352:I1352" si="490">F1350+F1349+F1348+F1347+F1345</f>
        <v>666</v>
      </c>
      <c r="G1352" s="92">
        <f t="shared" si="490"/>
        <v>540</v>
      </c>
      <c r="H1352" s="92">
        <f t="shared" si="490"/>
        <v>810</v>
      </c>
      <c r="I1352" s="92">
        <f t="shared" si="490"/>
        <v>6918</v>
      </c>
      <c r="J1352" s="92">
        <f>J1351+J1350+J1349+J1348+J1347+J1345</f>
        <v>702</v>
      </c>
      <c r="K1352" s="92">
        <f>SUM(K1345:K1351)</f>
        <v>292</v>
      </c>
      <c r="L1352" s="92">
        <f>SUM(L1345:L1351)</f>
        <v>2028</v>
      </c>
      <c r="M1352" s="92">
        <f>SUM(M1345:M1351)</f>
        <v>1372</v>
      </c>
      <c r="N1352" s="92">
        <f>N1351+N1350+N1349+N1348+N1347+N1345</f>
        <v>0</v>
      </c>
      <c r="O1352" s="92">
        <f>O1351+O1350+O1349+O1348+O1347+O1345</f>
        <v>0</v>
      </c>
      <c r="P1352" s="92">
        <f>P1351+P1350+P1349+P1348+P1347+P1345</f>
        <v>0</v>
      </c>
      <c r="Q1352" s="92">
        <f>P1352+O1352+N1352+M1352+L1352+K1352+J1352</f>
        <v>4394</v>
      </c>
    </row>
    <row r="1353" spans="1:17" x14ac:dyDescent="0.35">
      <c r="A1353" s="20" t="s">
        <v>99</v>
      </c>
      <c r="B1353" s="174">
        <v>248</v>
      </c>
      <c r="C1353" s="174">
        <v>1018</v>
      </c>
      <c r="D1353" s="23">
        <v>230</v>
      </c>
      <c r="E1353" s="174">
        <v>1000</v>
      </c>
      <c r="F1353" s="174">
        <v>231</v>
      </c>
      <c r="G1353" s="175">
        <v>1102</v>
      </c>
      <c r="H1353" s="175">
        <v>115</v>
      </c>
      <c r="I1353" s="174">
        <f t="shared" ref="I1353:I1358" si="491">H1353+G1353+F1353+E1353+D1353+C1353+B1353</f>
        <v>3944</v>
      </c>
      <c r="J1353" s="42">
        <v>228</v>
      </c>
      <c r="K1353" s="47">
        <v>252</v>
      </c>
      <c r="L1353" s="174">
        <v>530</v>
      </c>
      <c r="M1353" s="175">
        <v>219</v>
      </c>
      <c r="N1353" s="174"/>
      <c r="O1353" s="174"/>
      <c r="P1353" s="175"/>
      <c r="Q1353" s="174">
        <f>P1353+O1353+N1353+M1353+L1353+K1353+J1353</f>
        <v>1229</v>
      </c>
    </row>
    <row r="1354" spans="1:17" x14ac:dyDescent="0.35">
      <c r="A1354" s="20" t="s">
        <v>7</v>
      </c>
      <c r="B1354" s="51">
        <v>388</v>
      </c>
      <c r="C1354" s="174">
        <v>521</v>
      </c>
      <c r="D1354" s="51">
        <v>404</v>
      </c>
      <c r="E1354" s="174">
        <v>506</v>
      </c>
      <c r="F1354" s="174">
        <v>429</v>
      </c>
      <c r="G1354" s="23">
        <v>494</v>
      </c>
      <c r="H1354" s="23">
        <v>258</v>
      </c>
      <c r="I1354" s="174">
        <f t="shared" si="491"/>
        <v>3000</v>
      </c>
      <c r="J1354" s="50">
        <v>455</v>
      </c>
      <c r="K1354" s="174">
        <v>0</v>
      </c>
      <c r="L1354" s="174">
        <v>410</v>
      </c>
      <c r="M1354" s="23">
        <v>268</v>
      </c>
      <c r="N1354" s="23"/>
      <c r="O1354" s="174"/>
      <c r="P1354" s="23"/>
      <c r="Q1354" s="174">
        <f>P1354+O1354+N1354+M1354+L1354+K1354+J1354</f>
        <v>1133</v>
      </c>
    </row>
    <row r="1355" spans="1:17" x14ac:dyDescent="0.35">
      <c r="A1355" s="20" t="s">
        <v>103</v>
      </c>
      <c r="B1355" s="51">
        <v>618</v>
      </c>
      <c r="C1355" s="51">
        <v>539</v>
      </c>
      <c r="D1355" s="51">
        <v>515</v>
      </c>
      <c r="E1355" s="51">
        <v>713</v>
      </c>
      <c r="F1355" s="52">
        <v>429</v>
      </c>
      <c r="G1355" s="40">
        <v>747</v>
      </c>
      <c r="H1355" s="40">
        <v>788</v>
      </c>
      <c r="I1355" s="51">
        <f t="shared" si="491"/>
        <v>4349</v>
      </c>
      <c r="J1355" s="174">
        <v>738</v>
      </c>
      <c r="K1355" s="174">
        <v>718</v>
      </c>
      <c r="L1355" s="23">
        <v>770</v>
      </c>
      <c r="M1355" s="37">
        <v>753</v>
      </c>
      <c r="N1355" s="40"/>
      <c r="O1355" s="23"/>
      <c r="P1355" s="175"/>
      <c r="Q1355" s="51">
        <f>P1355+O1355+N1355+M1355+L1355+K1355+J1355</f>
        <v>2979</v>
      </c>
    </row>
    <row r="1356" spans="1:17" x14ac:dyDescent="0.35">
      <c r="A1356" s="287" t="s">
        <v>2321</v>
      </c>
      <c r="B1356" s="51">
        <v>0</v>
      </c>
      <c r="C1356" s="51">
        <v>0</v>
      </c>
      <c r="D1356" s="51">
        <v>0</v>
      </c>
      <c r="E1356" s="51">
        <v>0</v>
      </c>
      <c r="F1356" s="52">
        <v>0</v>
      </c>
      <c r="G1356" s="40">
        <v>0</v>
      </c>
      <c r="H1356" s="40">
        <v>0</v>
      </c>
      <c r="I1356" s="51">
        <f t="shared" si="491"/>
        <v>0</v>
      </c>
      <c r="J1356" s="174">
        <v>0</v>
      </c>
      <c r="K1356" s="174">
        <v>0</v>
      </c>
      <c r="L1356" s="23">
        <v>0</v>
      </c>
      <c r="M1356" s="37">
        <v>0</v>
      </c>
      <c r="N1356" s="40">
        <v>0</v>
      </c>
      <c r="O1356" s="23">
        <v>0</v>
      </c>
      <c r="P1356" s="175">
        <v>0</v>
      </c>
      <c r="Q1356" s="174">
        <v>0</v>
      </c>
    </row>
    <row r="1357" spans="1:17" x14ac:dyDescent="0.35">
      <c r="A1357" s="287" t="s">
        <v>2322</v>
      </c>
      <c r="B1357" s="51">
        <v>0</v>
      </c>
      <c r="C1357" s="51">
        <v>0</v>
      </c>
      <c r="D1357" s="51">
        <v>0</v>
      </c>
      <c r="E1357" s="51">
        <v>0</v>
      </c>
      <c r="F1357" s="51">
        <v>0</v>
      </c>
      <c r="G1357" s="40">
        <v>0</v>
      </c>
      <c r="H1357" s="40">
        <v>0</v>
      </c>
      <c r="I1357" s="51">
        <f t="shared" si="491"/>
        <v>0</v>
      </c>
      <c r="J1357" s="174">
        <v>0</v>
      </c>
      <c r="K1357" s="174">
        <v>0</v>
      </c>
      <c r="L1357" s="23">
        <v>0</v>
      </c>
      <c r="M1357" s="37">
        <v>0</v>
      </c>
      <c r="N1357" s="40">
        <v>0</v>
      </c>
      <c r="O1357" s="23">
        <v>0</v>
      </c>
      <c r="P1357" s="175">
        <v>0</v>
      </c>
      <c r="Q1357" s="174">
        <f>SUM(J1357:P1357)</f>
        <v>0</v>
      </c>
    </row>
    <row r="1358" spans="1:17" x14ac:dyDescent="0.35">
      <c r="A1358" s="20" t="s">
        <v>123</v>
      </c>
      <c r="B1358" s="51">
        <v>1047</v>
      </c>
      <c r="C1358" s="40">
        <v>839</v>
      </c>
      <c r="D1358" s="51">
        <v>1052</v>
      </c>
      <c r="E1358" s="51">
        <v>1030</v>
      </c>
      <c r="F1358" s="40">
        <v>998</v>
      </c>
      <c r="G1358" s="40">
        <v>944</v>
      </c>
      <c r="H1358" s="40">
        <v>914</v>
      </c>
      <c r="I1358" s="51">
        <f t="shared" si="491"/>
        <v>6824</v>
      </c>
      <c r="J1358" s="23">
        <v>877</v>
      </c>
      <c r="K1358" s="23">
        <v>769</v>
      </c>
      <c r="L1358" s="23">
        <f>11+247+239+284</f>
        <v>781</v>
      </c>
      <c r="M1358" s="23">
        <f>17+13+254+305+3+205</f>
        <v>797</v>
      </c>
      <c r="N1358" s="23"/>
      <c r="O1358" s="23"/>
      <c r="P1358" s="23"/>
      <c r="Q1358" s="174">
        <f>P1358+O1358+N1358+M1358+L1358+K1358+J1358</f>
        <v>3224</v>
      </c>
    </row>
    <row r="1359" spans="1:17" x14ac:dyDescent="0.35">
      <c r="A1359" s="71" t="s">
        <v>117</v>
      </c>
      <c r="B1359" s="71">
        <f>B1358+B1357+B1356+B1355+B1354+B1353</f>
        <v>2301</v>
      </c>
      <c r="C1359" s="71">
        <f>C1358+C1357+C1356+C1355+C1354+C1353</f>
        <v>2917</v>
      </c>
      <c r="D1359" s="71">
        <f t="shared" ref="D1359:H1359" si="492">D1358+D1357+D1356+D1355+D1354+D1353</f>
        <v>2201</v>
      </c>
      <c r="E1359" s="71">
        <f t="shared" si="492"/>
        <v>3249</v>
      </c>
      <c r="F1359" s="71">
        <f t="shared" si="492"/>
        <v>2087</v>
      </c>
      <c r="G1359" s="71">
        <f t="shared" si="492"/>
        <v>3287</v>
      </c>
      <c r="H1359" s="71">
        <f t="shared" si="492"/>
        <v>2075</v>
      </c>
      <c r="I1359" s="71">
        <f>I1358+I1357+I1356+I1355+I1354+I1353</f>
        <v>18117</v>
      </c>
      <c r="J1359" s="69">
        <f>J1358+J1357+J1356+J1355+J1354+J1353</f>
        <v>2298</v>
      </c>
      <c r="K1359" s="69">
        <f t="shared" ref="K1359:L1359" si="493">K1358+K1357+K1356+K1355+K1354+K1353</f>
        <v>1739</v>
      </c>
      <c r="L1359" s="71">
        <f t="shared" si="493"/>
        <v>2491</v>
      </c>
      <c r="M1359" s="69">
        <f>M1358+M1357+M1356+M1355+M1354+M1353</f>
        <v>2037</v>
      </c>
      <c r="N1359" s="69">
        <f t="shared" ref="N1359" si="494">N1358+N1357+N1356+N1355+N1354+N1353</f>
        <v>0</v>
      </c>
      <c r="O1359" s="69">
        <f>O1358+O1357+O1356+O1355+O1354+O1353</f>
        <v>0</v>
      </c>
      <c r="P1359" s="69">
        <f>SUM(P1353:P1358)</f>
        <v>0</v>
      </c>
      <c r="Q1359" s="71">
        <f>SUM(Q1353:Q1358)</f>
        <v>8565</v>
      </c>
    </row>
    <row r="1360" spans="1:17" x14ac:dyDescent="0.35">
      <c r="A1360" s="21"/>
      <c r="B1360" s="67">
        <f>B1359+B1352+B1344</f>
        <v>7004</v>
      </c>
      <c r="C1360" s="67">
        <f>C1359+C1352+C1344</f>
        <v>7286</v>
      </c>
      <c r="D1360" s="67">
        <f>D1359+D1352+D1344</f>
        <v>5599</v>
      </c>
      <c r="E1360" s="21">
        <f>E1359+E1352+E1344</f>
        <v>8906</v>
      </c>
      <c r="F1360" s="67">
        <f>F1359+F1352+F1344</f>
        <v>6342</v>
      </c>
      <c r="G1360" s="67">
        <f t="shared" ref="G1360:I1360" si="495">G1359+G1352+G1344</f>
        <v>8721</v>
      </c>
      <c r="H1360" s="67">
        <f t="shared" si="495"/>
        <v>6757</v>
      </c>
      <c r="I1360" s="67">
        <f t="shared" si="495"/>
        <v>50615</v>
      </c>
      <c r="J1360" s="21">
        <f>J1359+J1352+J1344</f>
        <v>7012</v>
      </c>
      <c r="K1360" s="21">
        <f t="shared" ref="K1360:Q1360" si="496">K1359+K1352+K1344</f>
        <v>2776</v>
      </c>
      <c r="L1360" s="67">
        <f>L1359+L1352+L1344</f>
        <v>6499</v>
      </c>
      <c r="M1360" s="21">
        <f t="shared" si="496"/>
        <v>7449</v>
      </c>
      <c r="N1360" s="67">
        <f t="shared" si="496"/>
        <v>0</v>
      </c>
      <c r="O1360" s="21">
        <f t="shared" si="496"/>
        <v>0</v>
      </c>
      <c r="P1360" s="21">
        <f t="shared" si="496"/>
        <v>0</v>
      </c>
      <c r="Q1360" s="67">
        <f t="shared" si="496"/>
        <v>22787</v>
      </c>
    </row>
    <row r="1361" spans="1:17" x14ac:dyDescent="0.35">
      <c r="A1361" s="291" t="s">
        <v>2327</v>
      </c>
      <c r="B1361" s="67">
        <f>production!B1226</f>
        <v>6423</v>
      </c>
      <c r="C1361" s="67">
        <f>production!C1226</f>
        <v>7250</v>
      </c>
      <c r="D1361" s="67">
        <f>production!D1226</f>
        <v>5603</v>
      </c>
      <c r="E1361" s="67">
        <f>production!E1226</f>
        <v>8644</v>
      </c>
      <c r="F1361" s="67">
        <f>production!F1226</f>
        <v>6475</v>
      </c>
      <c r="G1361" s="67">
        <f>production!G1226</f>
        <v>9673</v>
      </c>
      <c r="H1361" s="67">
        <f>production!H1226</f>
        <v>7593</v>
      </c>
      <c r="I1361" s="67">
        <f>production!I1226</f>
        <v>51661</v>
      </c>
      <c r="J1361" s="67">
        <f>production!J1226</f>
        <v>6255</v>
      </c>
      <c r="K1361" s="67">
        <f>production!K1226</f>
        <v>2997</v>
      </c>
      <c r="L1361" s="67">
        <f>production!L1226</f>
        <v>6033</v>
      </c>
      <c r="M1361" s="67">
        <f>production!M1226</f>
        <v>7723</v>
      </c>
      <c r="N1361" s="67">
        <f>production!N1226</f>
        <v>0</v>
      </c>
      <c r="O1361" s="67">
        <f>production!O1226</f>
        <v>0</v>
      </c>
      <c r="P1361" s="67">
        <f>production!P1226</f>
        <v>0</v>
      </c>
      <c r="Q1361" s="67">
        <f>production!Q1226</f>
        <v>24803</v>
      </c>
    </row>
    <row r="1362" spans="1:17" x14ac:dyDescent="0.35">
      <c r="A1362" s="21"/>
      <c r="B1362" s="21">
        <f>B1361-B1360</f>
        <v>-581</v>
      </c>
      <c r="C1362" s="67">
        <f>C1361-C1360</f>
        <v>-36</v>
      </c>
      <c r="D1362" s="67">
        <f t="shared" ref="D1362:Q1362" si="497">D1361-D1360</f>
        <v>4</v>
      </c>
      <c r="E1362" s="67">
        <f t="shared" si="497"/>
        <v>-262</v>
      </c>
      <c r="F1362" s="67">
        <f t="shared" si="497"/>
        <v>133</v>
      </c>
      <c r="G1362" s="67">
        <f t="shared" si="497"/>
        <v>952</v>
      </c>
      <c r="H1362" s="67">
        <f t="shared" si="497"/>
        <v>836</v>
      </c>
      <c r="I1362" s="67">
        <f t="shared" si="497"/>
        <v>1046</v>
      </c>
      <c r="J1362" s="21">
        <f t="shared" si="497"/>
        <v>-757</v>
      </c>
      <c r="K1362" s="67">
        <f t="shared" si="497"/>
        <v>221</v>
      </c>
      <c r="L1362" s="67">
        <f t="shared" si="497"/>
        <v>-466</v>
      </c>
      <c r="M1362" s="21">
        <f t="shared" si="497"/>
        <v>274</v>
      </c>
      <c r="N1362" s="21">
        <f t="shared" si="497"/>
        <v>0</v>
      </c>
      <c r="O1362" s="21">
        <f t="shared" si="497"/>
        <v>0</v>
      </c>
      <c r="P1362" s="67">
        <f t="shared" si="497"/>
        <v>0</v>
      </c>
      <c r="Q1362" s="67">
        <f t="shared" si="497"/>
        <v>2016</v>
      </c>
    </row>
    <row r="1363" spans="1:17" x14ac:dyDescent="0.35">
      <c r="H1363" t="s">
        <v>2326</v>
      </c>
      <c r="I1363">
        <v>1351</v>
      </c>
    </row>
    <row r="1364" spans="1:17" x14ac:dyDescent="0.35">
      <c r="I1364" s="290">
        <f>I1362-I1363</f>
        <v>-305</v>
      </c>
    </row>
  </sheetData>
  <conditionalFormatting sqref="A1260:Q1260">
    <cfRule type="uniqueValues" dxfId="0" priority="4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9"/>
  <sheetViews>
    <sheetView topLeftCell="A271" zoomScale="70" workbookViewId="0">
      <selection activeCell="K289" sqref="K289"/>
    </sheetView>
  </sheetViews>
  <sheetFormatPr defaultColWidth="10" defaultRowHeight="14.5" x14ac:dyDescent="0.35"/>
  <cols>
    <col min="1" max="1" width="13.26953125" customWidth="1"/>
    <col min="2" max="7" width="12.1796875" customWidth="1"/>
    <col min="8" max="8" width="12.81640625" customWidth="1"/>
    <col min="9" max="9" width="12.1796875" customWidth="1"/>
    <col min="10" max="10" width="13" customWidth="1"/>
    <col min="11" max="11" width="12.54296875" customWidth="1"/>
    <col min="12" max="16" width="13" customWidth="1"/>
    <col min="17" max="17" width="16" customWidth="1"/>
  </cols>
  <sheetData>
    <row r="1" spans="1:17" x14ac:dyDescent="0.35">
      <c r="A1" s="95" t="s">
        <v>1</v>
      </c>
      <c r="B1" s="34" t="s">
        <v>228</v>
      </c>
      <c r="C1" s="34" t="s">
        <v>229</v>
      </c>
      <c r="D1" s="34" t="s">
        <v>230</v>
      </c>
      <c r="E1" s="34" t="s">
        <v>129</v>
      </c>
      <c r="F1" s="34" t="s">
        <v>131</v>
      </c>
      <c r="G1" s="34" t="s">
        <v>132</v>
      </c>
      <c r="H1" s="34" t="s">
        <v>133</v>
      </c>
      <c r="I1" s="35" t="s">
        <v>148</v>
      </c>
      <c r="J1" s="34" t="s">
        <v>134</v>
      </c>
      <c r="K1" s="34" t="s">
        <v>135</v>
      </c>
      <c r="L1" s="34" t="s">
        <v>136</v>
      </c>
      <c r="M1" s="34" t="s">
        <v>137</v>
      </c>
      <c r="N1" s="34" t="s">
        <v>138</v>
      </c>
      <c r="O1" s="34" t="s">
        <v>139</v>
      </c>
      <c r="P1" s="34" t="s">
        <v>140</v>
      </c>
      <c r="Q1" s="35" t="s">
        <v>261</v>
      </c>
    </row>
    <row r="2" spans="1:17" x14ac:dyDescent="0.35">
      <c r="A2" s="6" t="s">
        <v>4</v>
      </c>
      <c r="B2" s="6">
        <f>production!B9</f>
        <v>2562</v>
      </c>
      <c r="C2" s="6">
        <f>production!C9</f>
        <v>2547</v>
      </c>
      <c r="D2" s="6">
        <f>production!D9</f>
        <v>2656</v>
      </c>
      <c r="E2" s="36">
        <f>production!E9</f>
        <v>2636</v>
      </c>
      <c r="F2" s="6">
        <f>production!F9</f>
        <v>2253</v>
      </c>
      <c r="G2" s="6">
        <f>production!G9</f>
        <v>2396</v>
      </c>
      <c r="H2" s="6">
        <f>production!H9</f>
        <v>2120</v>
      </c>
      <c r="I2" s="44">
        <f>SUM(B2:H2)</f>
        <v>17170</v>
      </c>
      <c r="J2" s="36">
        <f>production!J9</f>
        <v>2349</v>
      </c>
      <c r="K2" s="36">
        <f>production!K9</f>
        <v>2605</v>
      </c>
      <c r="L2" s="36">
        <f>production!L9</f>
        <v>2495</v>
      </c>
      <c r="M2" s="9">
        <f>production!M9</f>
        <v>2715</v>
      </c>
      <c r="N2" s="9">
        <v>2118</v>
      </c>
      <c r="O2" s="9">
        <f>production!O9</f>
        <v>2196</v>
      </c>
      <c r="P2" s="6">
        <f>production!P9</f>
        <v>2208</v>
      </c>
      <c r="Q2" s="44">
        <f>SUM(J2:P2)</f>
        <v>16686</v>
      </c>
    </row>
    <row r="3" spans="1:17" x14ac:dyDescent="0.35">
      <c r="A3" s="6" t="s">
        <v>126</v>
      </c>
      <c r="B3" s="6">
        <f>Supply!O12</f>
        <v>2562</v>
      </c>
      <c r="C3" s="6">
        <f>Supply!T12</f>
        <v>2547</v>
      </c>
      <c r="D3" s="6">
        <f>Supply!Y12</f>
        <v>2656</v>
      </c>
      <c r="E3" s="36">
        <f>Supply!E35</f>
        <v>2636</v>
      </c>
      <c r="F3" s="6">
        <f>Supply!J35</f>
        <v>2253</v>
      </c>
      <c r="G3" s="6">
        <f>Supply!O35</f>
        <v>2396</v>
      </c>
      <c r="H3" s="6">
        <f>Supply!T35</f>
        <v>2120</v>
      </c>
      <c r="I3" s="44">
        <f>SUM(B3:H3)</f>
        <v>17170</v>
      </c>
      <c r="J3" s="36">
        <f>Supply!Y35</f>
        <v>2349</v>
      </c>
      <c r="K3" s="36">
        <f>Supply!E58</f>
        <v>2605</v>
      </c>
      <c r="L3" s="36">
        <f>Supply!J58</f>
        <v>2495</v>
      </c>
      <c r="M3" s="9">
        <f>Supply!O58</f>
        <v>2715</v>
      </c>
      <c r="N3" s="9">
        <v>2118</v>
      </c>
      <c r="O3" s="9">
        <f>Supply!T58</f>
        <v>2196</v>
      </c>
      <c r="P3" s="6">
        <f>Supply!E81</f>
        <v>2208</v>
      </c>
      <c r="Q3" s="44">
        <f>SUM(J3:P3)</f>
        <v>16686</v>
      </c>
    </row>
    <row r="4" spans="1:17" x14ac:dyDescent="0.35">
      <c r="A4" s="33" t="s">
        <v>0</v>
      </c>
      <c r="B4" s="6">
        <f t="shared" ref="B4:H4" si="0">B2-B3</f>
        <v>0</v>
      </c>
      <c r="C4" s="6">
        <f t="shared" si="0"/>
        <v>0</v>
      </c>
      <c r="D4" s="6">
        <f t="shared" si="0"/>
        <v>0</v>
      </c>
      <c r="E4" s="6">
        <f t="shared" si="0"/>
        <v>0</v>
      </c>
      <c r="F4" s="6">
        <f t="shared" si="0"/>
        <v>0</v>
      </c>
      <c r="G4" s="6">
        <f t="shared" si="0"/>
        <v>0</v>
      </c>
      <c r="H4" s="6">
        <f t="shared" si="0"/>
        <v>0</v>
      </c>
      <c r="I4" s="44">
        <f>SUM(B4:H4)</f>
        <v>0</v>
      </c>
      <c r="J4" s="6">
        <f>J2-J3</f>
        <v>0</v>
      </c>
      <c r="K4" s="6">
        <f>K2-K3</f>
        <v>0</v>
      </c>
      <c r="L4" s="6">
        <f>L2-L3</f>
        <v>0</v>
      </c>
      <c r="M4" s="6">
        <f>M2-M3</f>
        <v>0</v>
      </c>
      <c r="N4" s="6">
        <f>T3</f>
        <v>0</v>
      </c>
      <c r="O4" s="6">
        <f>O2-O3</f>
        <v>0</v>
      </c>
      <c r="P4" s="6">
        <f>P2-P3</f>
        <v>0</v>
      </c>
      <c r="Q4" s="44">
        <f>SUM(J4:P4)</f>
        <v>0</v>
      </c>
    </row>
    <row r="6" spans="1:17" x14ac:dyDescent="0.35">
      <c r="A6" s="95" t="s">
        <v>1</v>
      </c>
      <c r="B6" s="34" t="s">
        <v>141</v>
      </c>
      <c r="C6" s="34" t="s">
        <v>142</v>
      </c>
      <c r="D6" s="34" t="s">
        <v>143</v>
      </c>
      <c r="E6" s="34" t="s">
        <v>144</v>
      </c>
      <c r="F6" s="34" t="s">
        <v>145</v>
      </c>
      <c r="G6" s="34" t="s">
        <v>102</v>
      </c>
      <c r="H6" s="34" t="s">
        <v>101</v>
      </c>
      <c r="I6" s="35" t="s">
        <v>150</v>
      </c>
      <c r="J6" s="34" t="s">
        <v>146</v>
      </c>
      <c r="K6" s="34" t="s">
        <v>104</v>
      </c>
      <c r="L6" s="34" t="s">
        <v>147</v>
      </c>
      <c r="M6" s="34" t="s">
        <v>105</v>
      </c>
      <c r="N6" s="34" t="s">
        <v>106</v>
      </c>
      <c r="O6" s="34" t="s">
        <v>107</v>
      </c>
      <c r="P6" s="34" t="s">
        <v>109</v>
      </c>
      <c r="Q6" s="35" t="s">
        <v>151</v>
      </c>
    </row>
    <row r="7" spans="1:17" x14ac:dyDescent="0.35">
      <c r="A7" s="6" t="s">
        <v>4</v>
      </c>
      <c r="B7" s="6">
        <f>production!B28</f>
        <v>1923</v>
      </c>
      <c r="C7" s="6">
        <f>production!C28</f>
        <v>2145</v>
      </c>
      <c r="D7" s="6">
        <f>production!D28</f>
        <v>1977</v>
      </c>
      <c r="E7" s="36">
        <v>1819</v>
      </c>
      <c r="F7" s="6">
        <v>2127</v>
      </c>
      <c r="G7" s="6">
        <f>production!G28</f>
        <v>2370</v>
      </c>
      <c r="H7" s="6">
        <f>production!H28</f>
        <v>1979</v>
      </c>
      <c r="I7" s="44">
        <f>SUM(B7:H7)</f>
        <v>14340</v>
      </c>
      <c r="J7" s="36">
        <f>production!J28</f>
        <v>2187</v>
      </c>
      <c r="K7" s="36">
        <f>production!K28</f>
        <v>2682</v>
      </c>
      <c r="L7" s="36">
        <f>production!L28</f>
        <v>1503</v>
      </c>
      <c r="M7" s="9">
        <f>production!M28</f>
        <v>847</v>
      </c>
      <c r="N7" s="9">
        <f>production!N28</f>
        <v>1644</v>
      </c>
      <c r="O7" s="9">
        <v>2858</v>
      </c>
      <c r="P7" s="6">
        <f>production!P28</f>
        <v>2795</v>
      </c>
      <c r="Q7" s="44">
        <f>SUM(J7:P7)</f>
        <v>14516</v>
      </c>
    </row>
    <row r="8" spans="1:17" x14ac:dyDescent="0.35">
      <c r="A8" s="6" t="s">
        <v>126</v>
      </c>
      <c r="B8" s="6">
        <f>Supply!J81</f>
        <v>1923</v>
      </c>
      <c r="C8" s="6">
        <f>Supply!O81</f>
        <v>2145</v>
      </c>
      <c r="D8" s="6">
        <f>Supply!T81</f>
        <v>1977</v>
      </c>
      <c r="E8" s="36">
        <v>1819</v>
      </c>
      <c r="F8" s="6">
        <v>2127</v>
      </c>
      <c r="G8" s="6">
        <f>Supply!AI81</f>
        <v>2370</v>
      </c>
      <c r="H8" s="6">
        <f>Supply!AN81</f>
        <v>1979</v>
      </c>
      <c r="I8" s="44">
        <f>SUM(B8:H8)</f>
        <v>14340</v>
      </c>
      <c r="J8" s="36">
        <f>Supply!E104</f>
        <v>2187</v>
      </c>
      <c r="K8" s="36">
        <f>Supply!J104</f>
        <v>2682</v>
      </c>
      <c r="L8" s="36">
        <f>Supply!O104</f>
        <v>1503</v>
      </c>
      <c r="M8" s="9">
        <f>Supply!T104</f>
        <v>847</v>
      </c>
      <c r="N8" s="9">
        <f>Supply!Y104</f>
        <v>1639</v>
      </c>
      <c r="O8" s="9">
        <f>Supply!AD104</f>
        <v>2858</v>
      </c>
      <c r="P8" s="6">
        <f>Supply!AI104</f>
        <v>2795</v>
      </c>
      <c r="Q8" s="44">
        <f>SUM(J8:P8)</f>
        <v>14511</v>
      </c>
    </row>
    <row r="9" spans="1:17" x14ac:dyDescent="0.35">
      <c r="A9" s="33" t="s">
        <v>0</v>
      </c>
      <c r="B9" s="6">
        <f t="shared" ref="B9:H9" si="1">B7-B8</f>
        <v>0</v>
      </c>
      <c r="C9" s="6">
        <f t="shared" si="1"/>
        <v>0</v>
      </c>
      <c r="D9" s="6">
        <f t="shared" si="1"/>
        <v>0</v>
      </c>
      <c r="E9" s="6">
        <f t="shared" si="1"/>
        <v>0</v>
      </c>
      <c r="F9" s="6">
        <f t="shared" si="1"/>
        <v>0</v>
      </c>
      <c r="G9" s="6">
        <f t="shared" si="1"/>
        <v>0</v>
      </c>
      <c r="H9" s="6">
        <f t="shared" si="1"/>
        <v>0</v>
      </c>
      <c r="I9" s="44">
        <f>SUM(B9:H9)</f>
        <v>0</v>
      </c>
      <c r="J9" s="6">
        <f t="shared" ref="J9:P9" si="2">J7-J8</f>
        <v>0</v>
      </c>
      <c r="K9" s="6">
        <f t="shared" si="2"/>
        <v>0</v>
      </c>
      <c r="L9" s="6">
        <f t="shared" si="2"/>
        <v>0</v>
      </c>
      <c r="M9" s="6">
        <f t="shared" si="2"/>
        <v>0</v>
      </c>
      <c r="N9" s="6">
        <f t="shared" si="2"/>
        <v>5</v>
      </c>
      <c r="O9" s="6">
        <f t="shared" si="2"/>
        <v>0</v>
      </c>
      <c r="P9" s="6">
        <f t="shared" si="2"/>
        <v>0</v>
      </c>
      <c r="Q9" s="44">
        <f>SUM(J9:P9)</f>
        <v>5</v>
      </c>
    </row>
    <row r="11" spans="1:17" x14ac:dyDescent="0.35">
      <c r="A11" s="95" t="s">
        <v>1</v>
      </c>
      <c r="B11" s="34" t="s">
        <v>310</v>
      </c>
      <c r="C11" s="34" t="s">
        <v>311</v>
      </c>
      <c r="D11" s="34" t="s">
        <v>312</v>
      </c>
      <c r="E11" s="34" t="s">
        <v>313</v>
      </c>
      <c r="F11" s="34" t="s">
        <v>314</v>
      </c>
      <c r="G11" s="34" t="s">
        <v>315</v>
      </c>
      <c r="H11" s="34" t="s">
        <v>325</v>
      </c>
      <c r="I11" s="35" t="s">
        <v>317</v>
      </c>
      <c r="J11" s="34" t="s">
        <v>318</v>
      </c>
      <c r="K11" s="34" t="s">
        <v>319</v>
      </c>
      <c r="L11" s="34" t="s">
        <v>320</v>
      </c>
      <c r="M11" s="34" t="s">
        <v>321</v>
      </c>
      <c r="N11" s="34" t="s">
        <v>322</v>
      </c>
      <c r="O11" s="34" t="s">
        <v>323</v>
      </c>
      <c r="P11" s="34" t="s">
        <v>324</v>
      </c>
      <c r="Q11" s="35" t="s">
        <v>326</v>
      </c>
    </row>
    <row r="12" spans="1:17" x14ac:dyDescent="0.35">
      <c r="A12" s="6" t="s">
        <v>4</v>
      </c>
      <c r="B12" s="6">
        <f>production!B47</f>
        <v>2709</v>
      </c>
      <c r="C12" s="6">
        <v>2859</v>
      </c>
      <c r="D12" s="6">
        <f>production!D47</f>
        <v>2841</v>
      </c>
      <c r="E12" s="36">
        <f>production!E47</f>
        <v>1948</v>
      </c>
      <c r="F12" s="6">
        <v>1777</v>
      </c>
      <c r="G12" s="6">
        <v>2079</v>
      </c>
      <c r="H12" s="6">
        <v>1509</v>
      </c>
      <c r="I12" s="44">
        <f>SUM(B12:H12)</f>
        <v>15722</v>
      </c>
      <c r="J12" s="7">
        <v>2564</v>
      </c>
      <c r="K12" s="7">
        <v>2660</v>
      </c>
      <c r="L12" s="36">
        <v>2963</v>
      </c>
      <c r="M12" s="36">
        <v>3035</v>
      </c>
      <c r="N12" s="9">
        <v>2532</v>
      </c>
      <c r="O12" s="9">
        <v>2422</v>
      </c>
      <c r="P12" s="6">
        <v>2854</v>
      </c>
      <c r="Q12" s="44">
        <f>SUM(L12:P12)</f>
        <v>13806</v>
      </c>
    </row>
    <row r="13" spans="1:17" x14ac:dyDescent="0.35">
      <c r="A13" s="6" t="s">
        <v>126</v>
      </c>
      <c r="B13" s="6">
        <f>Supply!AN104</f>
        <v>2643</v>
      </c>
      <c r="C13" s="6">
        <v>2859</v>
      </c>
      <c r="D13" s="6">
        <f>Supply!J127</f>
        <v>2841</v>
      </c>
      <c r="E13" s="36">
        <f>Supply!O127</f>
        <v>1902</v>
      </c>
      <c r="F13" s="6">
        <v>1777</v>
      </c>
      <c r="G13" s="6">
        <v>2079</v>
      </c>
      <c r="H13" s="6">
        <v>1505</v>
      </c>
      <c r="I13" s="44">
        <f>SUM(B13:H13)</f>
        <v>15606</v>
      </c>
      <c r="J13" s="7">
        <v>2564</v>
      </c>
      <c r="K13" s="7">
        <v>2589</v>
      </c>
      <c r="L13" s="36">
        <v>2967</v>
      </c>
      <c r="M13" s="36">
        <v>3116</v>
      </c>
      <c r="N13" s="9">
        <v>2507</v>
      </c>
      <c r="O13" s="9">
        <v>2342</v>
      </c>
      <c r="P13" s="6">
        <v>2890</v>
      </c>
      <c r="Q13" s="44">
        <f>SUM(L13:P13)</f>
        <v>13822</v>
      </c>
    </row>
    <row r="14" spans="1:17" x14ac:dyDescent="0.35">
      <c r="A14" s="33" t="s">
        <v>0</v>
      </c>
      <c r="B14" s="6">
        <f>B12-B13</f>
        <v>66</v>
      </c>
      <c r="C14" s="6">
        <f>C12-C13</f>
        <v>0</v>
      </c>
      <c r="D14" s="6">
        <f>D12-D13</f>
        <v>0</v>
      </c>
      <c r="E14" s="6">
        <f>E12-E13</f>
        <v>46</v>
      </c>
      <c r="F14" s="6">
        <f>F12-F13</f>
        <v>0</v>
      </c>
      <c r="G14" s="6" t="s">
        <v>369</v>
      </c>
      <c r="H14" s="6">
        <f>H12-H13</f>
        <v>4</v>
      </c>
      <c r="I14" s="44">
        <f>SUM(B14:H14)</f>
        <v>116</v>
      </c>
      <c r="J14" s="6">
        <f>L12-L13</f>
        <v>-4</v>
      </c>
      <c r="K14" s="6">
        <f>K12-K13</f>
        <v>71</v>
      </c>
      <c r="L14" s="6">
        <f t="shared" ref="L14:Q14" si="3">L12-L13</f>
        <v>-4</v>
      </c>
      <c r="M14" s="6">
        <f t="shared" si="3"/>
        <v>-81</v>
      </c>
      <c r="N14" s="6">
        <f t="shared" si="3"/>
        <v>25</v>
      </c>
      <c r="O14" s="6">
        <f t="shared" si="3"/>
        <v>80</v>
      </c>
      <c r="P14" s="6">
        <f t="shared" si="3"/>
        <v>-36</v>
      </c>
      <c r="Q14" s="6">
        <f t="shared" si="3"/>
        <v>-16</v>
      </c>
    </row>
    <row r="16" spans="1:17" x14ac:dyDescent="0.35">
      <c r="A16" s="95" t="s">
        <v>1</v>
      </c>
      <c r="B16" s="34" t="s">
        <v>385</v>
      </c>
      <c r="C16" s="34" t="s">
        <v>389</v>
      </c>
      <c r="D16" s="34" t="s">
        <v>404</v>
      </c>
      <c r="E16" s="34" t="s">
        <v>405</v>
      </c>
      <c r="F16" s="34" t="s">
        <v>406</v>
      </c>
      <c r="G16" s="34" t="s">
        <v>407</v>
      </c>
      <c r="H16" s="34" t="s">
        <v>408</v>
      </c>
      <c r="I16" s="35" t="s">
        <v>446</v>
      </c>
      <c r="J16" s="34" t="s">
        <v>423</v>
      </c>
      <c r="K16" s="62" t="s">
        <v>424</v>
      </c>
      <c r="L16" s="62" t="s">
        <v>425</v>
      </c>
      <c r="M16" s="62" t="s">
        <v>426</v>
      </c>
      <c r="N16" s="62" t="s">
        <v>427</v>
      </c>
      <c r="O16" s="62" t="s">
        <v>428</v>
      </c>
      <c r="P16" s="62" t="s">
        <v>429</v>
      </c>
      <c r="Q16" s="35" t="s">
        <v>777</v>
      </c>
    </row>
    <row r="17" spans="1:17" x14ac:dyDescent="0.35">
      <c r="A17" s="6" t="s">
        <v>4</v>
      </c>
      <c r="B17" s="6">
        <v>2840</v>
      </c>
      <c r="C17" s="6">
        <v>2840</v>
      </c>
      <c r="D17" s="6">
        <v>2650</v>
      </c>
      <c r="E17" s="36">
        <v>2643</v>
      </c>
      <c r="F17" s="6">
        <v>2853</v>
      </c>
      <c r="G17" s="6">
        <v>2761</v>
      </c>
      <c r="H17" s="6">
        <v>2940</v>
      </c>
      <c r="I17" s="44">
        <f>SUM(B17:H17)</f>
        <v>19527</v>
      </c>
      <c r="J17" s="7">
        <v>2962</v>
      </c>
      <c r="K17" s="7">
        <v>3043</v>
      </c>
      <c r="L17" s="36">
        <v>2865</v>
      </c>
      <c r="M17" s="36">
        <f>production!$M$67</f>
        <v>1829</v>
      </c>
      <c r="N17" s="9">
        <f>production!N67</f>
        <v>2602</v>
      </c>
      <c r="O17" s="9">
        <f>production!$O$67</f>
        <v>2858</v>
      </c>
      <c r="P17" s="6">
        <f>production!$P$67</f>
        <v>2166</v>
      </c>
      <c r="Q17" s="44">
        <f>SUM(J17:P17)</f>
        <v>18325</v>
      </c>
    </row>
    <row r="18" spans="1:17" x14ac:dyDescent="0.35">
      <c r="A18" s="6" t="s">
        <v>126</v>
      </c>
      <c r="B18" s="6">
        <v>2818</v>
      </c>
      <c r="C18" s="6">
        <v>2820</v>
      </c>
      <c r="D18" s="6">
        <v>2556</v>
      </c>
      <c r="E18" s="36">
        <v>2650</v>
      </c>
      <c r="F18" s="6">
        <v>2871</v>
      </c>
      <c r="G18" s="6">
        <v>2789</v>
      </c>
      <c r="H18" s="6">
        <v>2933</v>
      </c>
      <c r="I18" s="44">
        <f>SUM(B18:H18)</f>
        <v>19437</v>
      </c>
      <c r="J18" s="7">
        <v>2940</v>
      </c>
      <c r="K18" s="7">
        <v>3080</v>
      </c>
      <c r="L18" s="36">
        <v>2831</v>
      </c>
      <c r="M18" s="36">
        <f>Supply!AN173</f>
        <v>1829</v>
      </c>
      <c r="N18" s="9">
        <f>Supply!E196</f>
        <v>2527</v>
      </c>
      <c r="O18" s="9">
        <f>Supply!J196</f>
        <v>3058</v>
      </c>
      <c r="P18" s="6">
        <f>Supply!O196</f>
        <v>2159</v>
      </c>
      <c r="Q18" s="44">
        <f>SUM(J18:P18)</f>
        <v>18424</v>
      </c>
    </row>
    <row r="19" spans="1:17" x14ac:dyDescent="0.35">
      <c r="A19" s="33" t="s">
        <v>0</v>
      </c>
      <c r="B19" s="6">
        <f>B17-B18</f>
        <v>22</v>
      </c>
      <c r="C19" s="6">
        <f t="shared" ref="C19:Q19" si="4">C17-C18</f>
        <v>20</v>
      </c>
      <c r="D19" s="6">
        <f t="shared" si="4"/>
        <v>94</v>
      </c>
      <c r="E19" s="6">
        <f t="shared" si="4"/>
        <v>-7</v>
      </c>
      <c r="F19" s="6">
        <f t="shared" si="4"/>
        <v>-18</v>
      </c>
      <c r="G19" s="6">
        <f t="shared" si="4"/>
        <v>-28</v>
      </c>
      <c r="H19" s="6">
        <f t="shared" si="4"/>
        <v>7</v>
      </c>
      <c r="I19" s="6">
        <f t="shared" si="4"/>
        <v>90</v>
      </c>
      <c r="J19" s="19">
        <f t="shared" si="4"/>
        <v>22</v>
      </c>
      <c r="K19" s="19">
        <f t="shared" si="4"/>
        <v>-37</v>
      </c>
      <c r="L19" s="19">
        <f t="shared" si="4"/>
        <v>34</v>
      </c>
      <c r="M19" s="19">
        <f t="shared" si="4"/>
        <v>0</v>
      </c>
      <c r="N19" s="19">
        <f t="shared" si="4"/>
        <v>75</v>
      </c>
      <c r="O19" s="19">
        <f t="shared" si="4"/>
        <v>-200</v>
      </c>
      <c r="P19" s="19">
        <f t="shared" si="4"/>
        <v>7</v>
      </c>
      <c r="Q19" s="19">
        <f t="shared" si="4"/>
        <v>-99</v>
      </c>
    </row>
    <row r="21" spans="1:17" x14ac:dyDescent="0.35">
      <c r="A21" s="95" t="s">
        <v>1</v>
      </c>
      <c r="B21" s="62" t="s">
        <v>481</v>
      </c>
      <c r="C21" s="62" t="s">
        <v>482</v>
      </c>
      <c r="D21" s="62" t="s">
        <v>483</v>
      </c>
      <c r="E21" s="62" t="s">
        <v>484</v>
      </c>
      <c r="F21" s="62" t="s">
        <v>485</v>
      </c>
      <c r="G21" s="62" t="s">
        <v>486</v>
      </c>
      <c r="H21" s="62" t="s">
        <v>487</v>
      </c>
      <c r="I21" s="35" t="s">
        <v>488</v>
      </c>
      <c r="J21" s="62" t="s">
        <v>463</v>
      </c>
      <c r="K21" s="62" t="s">
        <v>464</v>
      </c>
      <c r="L21" s="62" t="s">
        <v>465</v>
      </c>
      <c r="M21" s="62" t="s">
        <v>466</v>
      </c>
      <c r="N21" s="62" t="s">
        <v>467</v>
      </c>
      <c r="O21" s="62" t="s">
        <v>468</v>
      </c>
      <c r="P21" s="62" t="s">
        <v>469</v>
      </c>
      <c r="Q21" s="35" t="s">
        <v>776</v>
      </c>
    </row>
    <row r="22" spans="1:17" x14ac:dyDescent="0.35">
      <c r="A22" s="19" t="s">
        <v>4</v>
      </c>
      <c r="B22" s="19">
        <f>production!$B$86</f>
        <v>2850</v>
      </c>
      <c r="C22" s="19">
        <f>production!$C$86</f>
        <v>1874</v>
      </c>
      <c r="D22" s="19">
        <f>production!$D$86</f>
        <v>2911</v>
      </c>
      <c r="E22" s="36">
        <f>production!$E$86</f>
        <v>2937</v>
      </c>
      <c r="F22" s="19">
        <f>production!F86</f>
        <v>2709</v>
      </c>
      <c r="G22" s="19">
        <f>production!$G$86</f>
        <v>2579</v>
      </c>
      <c r="H22" s="19">
        <f>production!$H$86</f>
        <v>2249</v>
      </c>
      <c r="I22" s="63">
        <f>SUM(B22:H22)</f>
        <v>18109</v>
      </c>
      <c r="J22" s="20">
        <v>2938</v>
      </c>
      <c r="K22" s="20">
        <v>2716</v>
      </c>
      <c r="L22" s="36">
        <f>production!$L$86</f>
        <v>2763</v>
      </c>
      <c r="M22" s="36">
        <f>production!M86</f>
        <v>2810</v>
      </c>
      <c r="N22" s="23">
        <f>production!$N$86</f>
        <v>2881</v>
      </c>
      <c r="O22" s="23">
        <f>production!O86</f>
        <v>2176</v>
      </c>
      <c r="P22" s="19">
        <f>production!P86</f>
        <v>2548</v>
      </c>
      <c r="Q22" s="63">
        <f>SUM(J22:P22)</f>
        <v>18832</v>
      </c>
    </row>
    <row r="23" spans="1:17" x14ac:dyDescent="0.35">
      <c r="A23" s="19" t="s">
        <v>126</v>
      </c>
      <c r="B23" s="19">
        <f>Supply!T196</f>
        <v>2940</v>
      </c>
      <c r="C23" s="19">
        <f>Supply!Y196</f>
        <v>1827</v>
      </c>
      <c r="D23" s="19">
        <f>Supply!AD196</f>
        <v>2972</v>
      </c>
      <c r="E23" s="36">
        <f>Supply!AI196</f>
        <v>2899</v>
      </c>
      <c r="F23" s="19">
        <f>Supply!AN196</f>
        <v>2764</v>
      </c>
      <c r="G23" s="19">
        <f>Supply!E219</f>
        <v>2661</v>
      </c>
      <c r="H23" s="19">
        <f>Supply!J219</f>
        <v>2188</v>
      </c>
      <c r="I23" s="63">
        <f>SUM(B23:H23)</f>
        <v>18251</v>
      </c>
      <c r="J23" s="20">
        <v>2693</v>
      </c>
      <c r="K23" s="20">
        <v>2638</v>
      </c>
      <c r="L23" s="36">
        <f>Supply!Y219</f>
        <v>2683</v>
      </c>
      <c r="M23" s="36">
        <f>Supply!AD219</f>
        <v>2843</v>
      </c>
      <c r="N23" s="23">
        <f>Supply!AI219</f>
        <v>2868</v>
      </c>
      <c r="O23" s="23">
        <f>Supply!AN219</f>
        <v>2156</v>
      </c>
      <c r="P23" s="19">
        <f>Supply!E242</f>
        <v>2527</v>
      </c>
      <c r="Q23" s="63">
        <f>SUM(J23:P23)</f>
        <v>18408</v>
      </c>
    </row>
    <row r="24" spans="1:17" x14ac:dyDescent="0.35">
      <c r="A24" s="33" t="s">
        <v>0</v>
      </c>
      <c r="B24" s="19">
        <f>B22-B23</f>
        <v>-90</v>
      </c>
      <c r="C24" s="19">
        <f t="shared" ref="C24:Q24" si="5">C22-C23</f>
        <v>47</v>
      </c>
      <c r="D24" s="19">
        <f t="shared" si="5"/>
        <v>-61</v>
      </c>
      <c r="E24" s="19">
        <f t="shared" si="5"/>
        <v>38</v>
      </c>
      <c r="F24" s="19">
        <f t="shared" si="5"/>
        <v>-55</v>
      </c>
      <c r="G24" s="19">
        <f t="shared" si="5"/>
        <v>-82</v>
      </c>
      <c r="H24" s="19">
        <f t="shared" si="5"/>
        <v>61</v>
      </c>
      <c r="I24" s="19">
        <f t="shared" si="5"/>
        <v>-142</v>
      </c>
      <c r="J24" s="19">
        <f t="shared" si="5"/>
        <v>245</v>
      </c>
      <c r="K24" s="19">
        <f t="shared" si="5"/>
        <v>78</v>
      </c>
      <c r="L24" s="19">
        <f t="shared" si="5"/>
        <v>80</v>
      </c>
      <c r="M24" s="19">
        <f t="shared" si="5"/>
        <v>-33</v>
      </c>
      <c r="N24" s="19">
        <f t="shared" si="5"/>
        <v>13</v>
      </c>
      <c r="O24" s="19">
        <f t="shared" si="5"/>
        <v>20</v>
      </c>
      <c r="P24" s="19">
        <f t="shared" si="5"/>
        <v>21</v>
      </c>
      <c r="Q24" s="19">
        <f t="shared" si="5"/>
        <v>424</v>
      </c>
    </row>
    <row r="26" spans="1:17" x14ac:dyDescent="0.35">
      <c r="A26" s="95" t="s">
        <v>1</v>
      </c>
      <c r="B26" s="62" t="s">
        <v>537</v>
      </c>
      <c r="C26" s="62" t="s">
        <v>538</v>
      </c>
      <c r="D26" s="62" t="s">
        <v>539</v>
      </c>
      <c r="E26" s="62" t="s">
        <v>540</v>
      </c>
      <c r="F26" s="62" t="s">
        <v>541</v>
      </c>
      <c r="G26" s="62" t="s">
        <v>542</v>
      </c>
      <c r="H26" s="62" t="s">
        <v>543</v>
      </c>
      <c r="I26" s="35" t="s">
        <v>555</v>
      </c>
      <c r="J26" s="62" t="s">
        <v>544</v>
      </c>
      <c r="K26" s="62" t="s">
        <v>545</v>
      </c>
      <c r="L26" s="62" t="s">
        <v>546</v>
      </c>
      <c r="M26" s="62" t="s">
        <v>547</v>
      </c>
      <c r="N26" s="62" t="s">
        <v>548</v>
      </c>
      <c r="O26" s="62" t="s">
        <v>549</v>
      </c>
      <c r="P26" s="62" t="s">
        <v>550</v>
      </c>
      <c r="Q26" s="35" t="s">
        <v>775</v>
      </c>
    </row>
    <row r="27" spans="1:17" x14ac:dyDescent="0.35">
      <c r="A27" s="19" t="s">
        <v>4</v>
      </c>
      <c r="B27" s="19">
        <f>production!B105</f>
        <v>2491</v>
      </c>
      <c r="C27" s="19">
        <f>production!$C$105</f>
        <v>2288</v>
      </c>
      <c r="D27" s="19">
        <f>production!$D$105</f>
        <v>2270</v>
      </c>
      <c r="E27" s="36">
        <f>production!E105</f>
        <v>2771</v>
      </c>
      <c r="F27" s="19">
        <f>production!$F$105</f>
        <v>2642</v>
      </c>
      <c r="G27" s="19">
        <f>production!$G$105</f>
        <v>2673</v>
      </c>
      <c r="H27" s="19">
        <f>production!$H$105</f>
        <v>2678</v>
      </c>
      <c r="I27" s="63">
        <f>SUM(B27:H27)</f>
        <v>17813</v>
      </c>
      <c r="J27">
        <f>production!$J$105</f>
        <v>2742</v>
      </c>
      <c r="K27" s="20">
        <f>production!$K$105</f>
        <v>2720</v>
      </c>
      <c r="L27" s="36">
        <f>production!$L$105</f>
        <v>2357</v>
      </c>
      <c r="M27" s="36">
        <f>production!M105</f>
        <v>2949</v>
      </c>
      <c r="N27" s="23">
        <f>production!N105</f>
        <v>2160</v>
      </c>
      <c r="O27" s="23">
        <f>production!O105</f>
        <v>2536</v>
      </c>
      <c r="P27" s="19">
        <f>production!P105</f>
        <v>2692</v>
      </c>
      <c r="Q27" s="63">
        <f>SUM(J27:P27)</f>
        <v>18156</v>
      </c>
    </row>
    <row r="28" spans="1:17" x14ac:dyDescent="0.35">
      <c r="A28" s="19" t="s">
        <v>126</v>
      </c>
      <c r="B28" s="19">
        <f>Supply!J242</f>
        <v>2253</v>
      </c>
      <c r="C28" s="19">
        <f>Supply!O242</f>
        <v>2280</v>
      </c>
      <c r="D28" s="19">
        <f>Supply!T242</f>
        <v>2224</v>
      </c>
      <c r="E28" s="36">
        <f>Supply!Y242</f>
        <v>2739</v>
      </c>
      <c r="F28" s="19">
        <f>Supply!AD242</f>
        <v>2698</v>
      </c>
      <c r="G28" s="19">
        <f>Supply!AI242</f>
        <v>2567</v>
      </c>
      <c r="H28" s="19">
        <f>Supply!AN242</f>
        <v>2709</v>
      </c>
      <c r="I28" s="63">
        <f>SUM(B28:H28)</f>
        <v>17470</v>
      </c>
      <c r="J28" s="20">
        <f>Supply!E265</f>
        <v>2744</v>
      </c>
      <c r="K28" s="20">
        <f>Supply!J265</f>
        <v>2738</v>
      </c>
      <c r="L28" s="36">
        <f>Supply!O265</f>
        <v>2342</v>
      </c>
      <c r="M28" s="36">
        <f>Supply!T265</f>
        <v>2858</v>
      </c>
      <c r="N28" s="23">
        <f>Supply!Y265</f>
        <v>2207</v>
      </c>
      <c r="O28" s="23">
        <f>Supply!AD265</f>
        <v>2479</v>
      </c>
      <c r="P28" s="19">
        <f>Supply!AI265</f>
        <v>2835</v>
      </c>
      <c r="Q28" s="63">
        <f>SUM(J28:P28)</f>
        <v>18203</v>
      </c>
    </row>
    <row r="29" spans="1:17" x14ac:dyDescent="0.35">
      <c r="A29" s="33" t="s">
        <v>0</v>
      </c>
      <c r="B29" s="19">
        <f>B27-B28</f>
        <v>238</v>
      </c>
      <c r="C29" s="19">
        <f t="shared" ref="C29:Q29" si="6">C27-C28</f>
        <v>8</v>
      </c>
      <c r="D29" s="19">
        <f t="shared" si="6"/>
        <v>46</v>
      </c>
      <c r="E29" s="19">
        <f t="shared" si="6"/>
        <v>32</v>
      </c>
      <c r="F29" s="19">
        <f t="shared" si="6"/>
        <v>-56</v>
      </c>
      <c r="G29" s="19">
        <f t="shared" si="6"/>
        <v>106</v>
      </c>
      <c r="H29" s="19">
        <f t="shared" si="6"/>
        <v>-31</v>
      </c>
      <c r="I29" s="19">
        <f t="shared" si="6"/>
        <v>343</v>
      </c>
      <c r="J29" s="19">
        <f>J27-J28</f>
        <v>-2</v>
      </c>
      <c r="K29" s="19">
        <f t="shared" si="6"/>
        <v>-18</v>
      </c>
      <c r="L29" s="19">
        <f t="shared" si="6"/>
        <v>15</v>
      </c>
      <c r="M29" s="19">
        <f t="shared" si="6"/>
        <v>91</v>
      </c>
      <c r="N29" s="19">
        <f t="shared" si="6"/>
        <v>-47</v>
      </c>
      <c r="O29" s="19">
        <f t="shared" si="6"/>
        <v>57</v>
      </c>
      <c r="P29" s="19">
        <f t="shared" si="6"/>
        <v>-143</v>
      </c>
      <c r="Q29" s="19">
        <f t="shared" si="6"/>
        <v>-47</v>
      </c>
    </row>
    <row r="31" spans="1:17" x14ac:dyDescent="0.35">
      <c r="A31" s="95" t="s">
        <v>1</v>
      </c>
      <c r="B31" s="62" t="s">
        <v>563</v>
      </c>
      <c r="C31" s="62" t="s">
        <v>564</v>
      </c>
      <c r="D31" s="62" t="s">
        <v>565</v>
      </c>
      <c r="E31" s="62" t="s">
        <v>566</v>
      </c>
      <c r="F31" s="62" t="s">
        <v>567</v>
      </c>
      <c r="G31" s="62" t="s">
        <v>568</v>
      </c>
      <c r="H31" s="62" t="s">
        <v>570</v>
      </c>
      <c r="I31" s="35" t="s">
        <v>581</v>
      </c>
      <c r="J31" s="62" t="s">
        <v>571</v>
      </c>
      <c r="K31" s="62" t="s">
        <v>572</v>
      </c>
      <c r="L31" s="62" t="s">
        <v>573</v>
      </c>
      <c r="M31" s="62" t="s">
        <v>574</v>
      </c>
      <c r="N31" s="62" t="s">
        <v>575</v>
      </c>
      <c r="O31" s="62" t="s">
        <v>576</v>
      </c>
      <c r="P31" s="62" t="s">
        <v>578</v>
      </c>
      <c r="Q31" s="35" t="s">
        <v>773</v>
      </c>
    </row>
    <row r="32" spans="1:17" x14ac:dyDescent="0.35">
      <c r="A32" s="19" t="s">
        <v>4</v>
      </c>
      <c r="B32" s="19">
        <f>production!B124</f>
        <v>2240</v>
      </c>
      <c r="C32" s="19">
        <f>production!C124</f>
        <v>2796</v>
      </c>
      <c r="D32" s="19">
        <f>production!D124</f>
        <v>2625</v>
      </c>
      <c r="E32" s="36">
        <f>production!$E$124</f>
        <v>2609</v>
      </c>
      <c r="F32" s="19">
        <f>production!F124</f>
        <v>2841</v>
      </c>
      <c r="G32" s="19">
        <f>production!$G$124</f>
        <v>2921</v>
      </c>
      <c r="H32" s="19">
        <f>production!H124</f>
        <v>2941</v>
      </c>
      <c r="I32" s="63">
        <f>SUM(B32:H32)</f>
        <v>18973</v>
      </c>
      <c r="J32" s="21">
        <f>production!$J$124</f>
        <v>2870</v>
      </c>
      <c r="K32" s="20">
        <f>production!$K$124</f>
        <v>2677</v>
      </c>
      <c r="L32" s="36">
        <f>production!$L$124</f>
        <v>2916</v>
      </c>
      <c r="M32" s="36">
        <f>production!$M$124</f>
        <v>2875</v>
      </c>
      <c r="N32" s="23">
        <f>production!$N$124</f>
        <v>2625</v>
      </c>
      <c r="O32" s="23">
        <v>2674</v>
      </c>
      <c r="P32" s="19">
        <f>production!$P$124</f>
        <v>2350</v>
      </c>
      <c r="Q32" s="63">
        <f>SUM(J32:P32)</f>
        <v>18987</v>
      </c>
    </row>
    <row r="33" spans="1:21" x14ac:dyDescent="0.35">
      <c r="A33" s="19" t="s">
        <v>126</v>
      </c>
      <c r="B33" s="19">
        <f>Supply!AN265</f>
        <v>1995</v>
      </c>
      <c r="C33" s="19">
        <f>Supply!E288</f>
        <v>2890</v>
      </c>
      <c r="D33" s="19">
        <f>Supply!J288</f>
        <v>2666</v>
      </c>
      <c r="E33" s="36">
        <f>Supply!O288</f>
        <v>2582</v>
      </c>
      <c r="F33" s="19">
        <f>Supply!T288</f>
        <v>2829</v>
      </c>
      <c r="G33" s="19">
        <f>Supply!Y288</f>
        <v>2890</v>
      </c>
      <c r="H33" s="19">
        <f>Supply!AD288</f>
        <v>2893</v>
      </c>
      <c r="I33" s="63">
        <f>SUM(B33:H33)</f>
        <v>18745</v>
      </c>
      <c r="J33" s="20">
        <f>Supply!AI288</f>
        <v>2878</v>
      </c>
      <c r="K33" s="20">
        <f>Supply!AN288</f>
        <v>2652</v>
      </c>
      <c r="L33" s="36">
        <f>Supply!E311</f>
        <v>2951</v>
      </c>
      <c r="M33" s="36">
        <f>Supply!J311</f>
        <v>2883</v>
      </c>
      <c r="N33" s="23">
        <f>Supply!O311</f>
        <v>2597</v>
      </c>
      <c r="O33" s="23">
        <v>2679</v>
      </c>
      <c r="P33" s="19">
        <f>Supply!Y311</f>
        <v>2251</v>
      </c>
      <c r="Q33" s="63">
        <f>SUM(J33:P33)</f>
        <v>18891</v>
      </c>
    </row>
    <row r="34" spans="1:21" x14ac:dyDescent="0.35">
      <c r="A34" s="33" t="s">
        <v>0</v>
      </c>
      <c r="B34" s="19">
        <f>B32-B33</f>
        <v>245</v>
      </c>
      <c r="C34" s="19">
        <f t="shared" ref="C34:I34" si="7">C32-C33</f>
        <v>-94</v>
      </c>
      <c r="D34" s="19">
        <f t="shared" si="7"/>
        <v>-41</v>
      </c>
      <c r="E34" s="19">
        <f t="shared" si="7"/>
        <v>27</v>
      </c>
      <c r="F34" s="19">
        <f t="shared" si="7"/>
        <v>12</v>
      </c>
      <c r="G34" s="19">
        <f t="shared" si="7"/>
        <v>31</v>
      </c>
      <c r="H34" s="19">
        <f t="shared" si="7"/>
        <v>48</v>
      </c>
      <c r="I34" s="19">
        <f t="shared" si="7"/>
        <v>228</v>
      </c>
      <c r="J34" s="19">
        <f>J32-J33</f>
        <v>-8</v>
      </c>
      <c r="K34" s="19">
        <f t="shared" ref="K34:Q34" si="8">K32-K33</f>
        <v>25</v>
      </c>
      <c r="L34" s="19">
        <f t="shared" si="8"/>
        <v>-35</v>
      </c>
      <c r="M34" s="19">
        <f t="shared" si="8"/>
        <v>-8</v>
      </c>
      <c r="N34" s="19">
        <f t="shared" si="8"/>
        <v>28</v>
      </c>
      <c r="O34" s="19">
        <f t="shared" si="8"/>
        <v>-5</v>
      </c>
      <c r="P34" s="19">
        <f t="shared" si="8"/>
        <v>99</v>
      </c>
      <c r="Q34" s="19">
        <f t="shared" si="8"/>
        <v>96</v>
      </c>
      <c r="U34" s="21"/>
    </row>
    <row r="35" spans="1:21" x14ac:dyDescent="0.35">
      <c r="U35" s="21"/>
    </row>
    <row r="36" spans="1:21" x14ac:dyDescent="0.35">
      <c r="A36" s="95" t="s">
        <v>1</v>
      </c>
      <c r="B36" s="62" t="s">
        <v>631</v>
      </c>
      <c r="C36" s="62" t="s">
        <v>632</v>
      </c>
      <c r="D36" s="62" t="s">
        <v>633</v>
      </c>
      <c r="E36" s="62" t="s">
        <v>634</v>
      </c>
      <c r="F36" s="62" t="s">
        <v>635</v>
      </c>
      <c r="G36" s="62" t="s">
        <v>636</v>
      </c>
      <c r="H36" s="62" t="s">
        <v>637</v>
      </c>
      <c r="I36" s="35" t="s">
        <v>649</v>
      </c>
      <c r="J36" s="62" t="s">
        <v>639</v>
      </c>
      <c r="K36" s="62" t="s">
        <v>640</v>
      </c>
      <c r="L36" s="62" t="s">
        <v>641</v>
      </c>
      <c r="M36" s="62" t="s">
        <v>642</v>
      </c>
      <c r="N36" s="62" t="s">
        <v>643</v>
      </c>
      <c r="O36" s="62" t="s">
        <v>644</v>
      </c>
      <c r="P36" s="62" t="s">
        <v>645</v>
      </c>
      <c r="Q36" s="35" t="s">
        <v>774</v>
      </c>
      <c r="U36" s="21"/>
    </row>
    <row r="37" spans="1:21" x14ac:dyDescent="0.35">
      <c r="A37" s="19" t="s">
        <v>4</v>
      </c>
      <c r="B37" s="19">
        <f>production!$B$143</f>
        <v>2233</v>
      </c>
      <c r="C37" s="19">
        <f>production!$C$143</f>
        <v>2584</v>
      </c>
      <c r="D37" s="19">
        <f>production!$D$143</f>
        <v>2406</v>
      </c>
      <c r="E37" s="36">
        <f>production!$E$143</f>
        <v>2425</v>
      </c>
      <c r="F37" s="19">
        <f>production!$F$143</f>
        <v>1873</v>
      </c>
      <c r="G37" s="19">
        <f>production!$G$143</f>
        <v>2552</v>
      </c>
      <c r="H37" s="19">
        <f>production!$H$143</f>
        <v>1874</v>
      </c>
      <c r="I37" s="63">
        <f>SUM(B37:H37)</f>
        <v>15947</v>
      </c>
      <c r="J37" s="21">
        <f>production!J143</f>
        <v>246</v>
      </c>
      <c r="K37" s="20">
        <f>production!K143</f>
        <v>1965</v>
      </c>
      <c r="L37" s="36">
        <f>production!L143</f>
        <v>2180</v>
      </c>
      <c r="M37" s="36">
        <f>production!$M$143</f>
        <v>2630</v>
      </c>
      <c r="N37" s="23">
        <f>production!N143</f>
        <v>2513</v>
      </c>
      <c r="O37" s="23">
        <v>2689</v>
      </c>
      <c r="P37" s="19">
        <f>production!$P$143</f>
        <v>2006</v>
      </c>
      <c r="Q37" s="63">
        <f>SUM(J37:P37)</f>
        <v>14229</v>
      </c>
      <c r="T37" s="21"/>
    </row>
    <row r="38" spans="1:21" x14ac:dyDescent="0.35">
      <c r="A38" s="19" t="s">
        <v>126</v>
      </c>
      <c r="B38" s="19">
        <f>Supply!AD311</f>
        <v>2298</v>
      </c>
      <c r="C38" s="19">
        <f>Supply!AI311</f>
        <v>2515</v>
      </c>
      <c r="D38" s="19">
        <f>Supply!AN311</f>
        <v>2400</v>
      </c>
      <c r="E38" s="36">
        <f>Supply!E334</f>
        <v>2405</v>
      </c>
      <c r="F38" s="19">
        <f>Supply!J334</f>
        <v>1801</v>
      </c>
      <c r="G38" s="19">
        <f>Supply!O334</f>
        <v>2573</v>
      </c>
      <c r="H38" s="19">
        <f>Supply!T334</f>
        <v>1892</v>
      </c>
      <c r="I38" s="63">
        <f>SUM(B38:H38)</f>
        <v>15884</v>
      </c>
      <c r="J38" s="20">
        <f>Supply!Y334</f>
        <v>229</v>
      </c>
      <c r="K38" s="20">
        <f>Supply!AD334</f>
        <v>2034</v>
      </c>
      <c r="L38" s="36">
        <f>Supply!AI334</f>
        <v>2173</v>
      </c>
      <c r="M38" s="36">
        <f>Supply!AN334</f>
        <v>2541</v>
      </c>
      <c r="N38" s="23">
        <f>Supply!E357</f>
        <v>2626</v>
      </c>
      <c r="O38" s="23">
        <v>2679</v>
      </c>
      <c r="P38" s="19">
        <f>Supply!O357</f>
        <v>1859</v>
      </c>
      <c r="Q38" s="63">
        <f>SUM(J38:P38)</f>
        <v>14141</v>
      </c>
      <c r="T38" s="21"/>
    </row>
    <row r="39" spans="1:21" x14ac:dyDescent="0.35">
      <c r="A39" s="33" t="s">
        <v>0</v>
      </c>
      <c r="B39" s="19">
        <f>B37-B38</f>
        <v>-65</v>
      </c>
      <c r="C39" s="19">
        <f t="shared" ref="C39:I39" si="9">C37-C38</f>
        <v>69</v>
      </c>
      <c r="D39" s="19">
        <f t="shared" si="9"/>
        <v>6</v>
      </c>
      <c r="E39" s="19">
        <f t="shared" si="9"/>
        <v>20</v>
      </c>
      <c r="F39" s="19">
        <f t="shared" si="9"/>
        <v>72</v>
      </c>
      <c r="G39" s="19">
        <f t="shared" si="9"/>
        <v>-21</v>
      </c>
      <c r="H39" s="19">
        <f t="shared" si="9"/>
        <v>-18</v>
      </c>
      <c r="I39" s="19">
        <f t="shared" si="9"/>
        <v>63</v>
      </c>
      <c r="J39" s="19">
        <f>J37-J38</f>
        <v>17</v>
      </c>
      <c r="K39" s="19">
        <f t="shared" ref="K39:Q39" si="10">K37-K38</f>
        <v>-69</v>
      </c>
      <c r="L39" s="19">
        <f t="shared" si="10"/>
        <v>7</v>
      </c>
      <c r="M39" s="19">
        <f t="shared" si="10"/>
        <v>89</v>
      </c>
      <c r="N39" s="19">
        <f t="shared" si="10"/>
        <v>-113</v>
      </c>
      <c r="O39" s="19">
        <f t="shared" si="10"/>
        <v>10</v>
      </c>
      <c r="P39" s="19">
        <f t="shared" si="10"/>
        <v>147</v>
      </c>
      <c r="Q39" s="19">
        <f t="shared" si="10"/>
        <v>88</v>
      </c>
    </row>
    <row r="41" spans="1:21" x14ac:dyDescent="0.35">
      <c r="A41" s="95" t="s">
        <v>1</v>
      </c>
      <c r="B41" s="62" t="s">
        <v>664</v>
      </c>
      <c r="C41" s="62" t="s">
        <v>665</v>
      </c>
      <c r="D41" s="62" t="s">
        <v>666</v>
      </c>
      <c r="E41" s="62" t="s">
        <v>667</v>
      </c>
      <c r="F41" s="62" t="s">
        <v>668</v>
      </c>
      <c r="G41" s="62" t="s">
        <v>669</v>
      </c>
      <c r="H41" s="62" t="s">
        <v>670</v>
      </c>
      <c r="I41" s="35" t="s">
        <v>697</v>
      </c>
      <c r="J41" s="62" t="s">
        <v>671</v>
      </c>
      <c r="K41" s="62" t="s">
        <v>672</v>
      </c>
      <c r="L41" s="62" t="s">
        <v>673</v>
      </c>
      <c r="M41" s="62" t="s">
        <v>674</v>
      </c>
      <c r="N41" s="62" t="s">
        <v>675</v>
      </c>
      <c r="O41" s="62" t="s">
        <v>676</v>
      </c>
      <c r="P41" s="62" t="s">
        <v>677</v>
      </c>
      <c r="Q41" s="35" t="s">
        <v>771</v>
      </c>
    </row>
    <row r="42" spans="1:21" x14ac:dyDescent="0.35">
      <c r="A42" s="19" t="s">
        <v>4</v>
      </c>
      <c r="B42" s="19">
        <f>production!$B$162</f>
        <v>2289</v>
      </c>
      <c r="C42" s="19">
        <f>production!$C$162</f>
        <v>2257</v>
      </c>
      <c r="D42" s="19">
        <f>production!$D$162</f>
        <v>2411</v>
      </c>
      <c r="E42" s="36">
        <f>production!E162</f>
        <v>2168</v>
      </c>
      <c r="F42" s="19">
        <f>production!$F$162</f>
        <v>1965</v>
      </c>
      <c r="G42" s="19">
        <f>production!G162</f>
        <v>2090</v>
      </c>
      <c r="H42" s="19">
        <f>production!H162</f>
        <v>2470</v>
      </c>
      <c r="I42" s="63">
        <f>SUM(B42:H42)</f>
        <v>15650</v>
      </c>
      <c r="J42" s="21">
        <f>production!$J$162</f>
        <v>2487</v>
      </c>
      <c r="K42" s="20">
        <f>production!$K$162</f>
        <v>1973</v>
      </c>
      <c r="L42" s="36">
        <f>production!$L$162</f>
        <v>2076</v>
      </c>
      <c r="M42" s="36">
        <f>production!$M$162</f>
        <v>1972</v>
      </c>
      <c r="N42" s="23">
        <f>production!N162</f>
        <v>2145</v>
      </c>
      <c r="O42" s="23">
        <f>production!O162</f>
        <v>1793</v>
      </c>
      <c r="P42" s="19">
        <f>production!$P$162</f>
        <v>1285</v>
      </c>
      <c r="Q42" s="63">
        <f>SUM(J42:P42)</f>
        <v>13731</v>
      </c>
    </row>
    <row r="43" spans="1:21" x14ac:dyDescent="0.35">
      <c r="A43" s="19" t="s">
        <v>126</v>
      </c>
      <c r="B43" s="19">
        <f>Supply!T357</f>
        <v>2300</v>
      </c>
      <c r="C43" s="19">
        <f>Supply!Y357</f>
        <v>2245</v>
      </c>
      <c r="D43" s="19">
        <f>Supply!AD357</f>
        <v>2189</v>
      </c>
      <c r="E43" s="36">
        <f>Supply!AI357</f>
        <v>2132</v>
      </c>
      <c r="F43" s="19">
        <f>Supply!AN357</f>
        <v>1955</v>
      </c>
      <c r="G43" s="19">
        <f>Supply!E380</f>
        <v>2352</v>
      </c>
      <c r="H43" s="19">
        <f>Supply!J380</f>
        <v>2037</v>
      </c>
      <c r="I43" s="63">
        <f>SUM(B43:H43)</f>
        <v>15210</v>
      </c>
      <c r="J43" s="20">
        <f>Supply!O380</f>
        <v>2353</v>
      </c>
      <c r="K43" s="20">
        <f>Supply!T380</f>
        <v>1932</v>
      </c>
      <c r="L43" s="36">
        <f>Supply!Y380</f>
        <v>2444</v>
      </c>
      <c r="M43" s="36">
        <f>Supply!AD380</f>
        <v>1819</v>
      </c>
      <c r="N43" s="23">
        <f>Supply!AI380</f>
        <v>2086</v>
      </c>
      <c r="O43" s="23">
        <f>Supply!AN380</f>
        <v>1869</v>
      </c>
      <c r="P43" s="19">
        <f>Supply!E403</f>
        <v>1238</v>
      </c>
      <c r="Q43" s="63">
        <f>SUM(J43:P43)</f>
        <v>13741</v>
      </c>
    </row>
    <row r="44" spans="1:21" x14ac:dyDescent="0.35">
      <c r="A44" s="33" t="s">
        <v>0</v>
      </c>
      <c r="B44" s="19">
        <f>B42-B43</f>
        <v>-11</v>
      </c>
      <c r="C44" s="19">
        <f t="shared" ref="C44:I44" si="11">C42-C43</f>
        <v>12</v>
      </c>
      <c r="D44" s="19">
        <f t="shared" si="11"/>
        <v>222</v>
      </c>
      <c r="E44" s="19">
        <f t="shared" si="11"/>
        <v>36</v>
      </c>
      <c r="F44" s="19">
        <f t="shared" si="11"/>
        <v>10</v>
      </c>
      <c r="G44" s="19">
        <f t="shared" si="11"/>
        <v>-262</v>
      </c>
      <c r="H44" s="19">
        <f t="shared" si="11"/>
        <v>433</v>
      </c>
      <c r="I44" s="19">
        <f t="shared" si="11"/>
        <v>440</v>
      </c>
      <c r="J44" s="19">
        <f>J42-J43</f>
        <v>134</v>
      </c>
      <c r="K44" s="19">
        <f t="shared" ref="K44:Q44" si="12">K42-K43</f>
        <v>41</v>
      </c>
      <c r="L44" s="19">
        <f t="shared" si="12"/>
        <v>-368</v>
      </c>
      <c r="M44" s="19">
        <f t="shared" si="12"/>
        <v>153</v>
      </c>
      <c r="N44" s="19">
        <f t="shared" si="12"/>
        <v>59</v>
      </c>
      <c r="O44" s="19">
        <f t="shared" si="12"/>
        <v>-76</v>
      </c>
      <c r="P44" s="19">
        <f t="shared" si="12"/>
        <v>47</v>
      </c>
      <c r="Q44" s="19">
        <f t="shared" si="12"/>
        <v>-10</v>
      </c>
    </row>
    <row r="46" spans="1:21" x14ac:dyDescent="0.35">
      <c r="A46" s="95" t="s">
        <v>1</v>
      </c>
      <c r="B46" s="62" t="s">
        <v>745</v>
      </c>
      <c r="C46" s="62" t="s">
        <v>746</v>
      </c>
      <c r="D46" s="62" t="s">
        <v>747</v>
      </c>
      <c r="E46" s="62" t="s">
        <v>748</v>
      </c>
      <c r="F46" s="62" t="s">
        <v>749</v>
      </c>
      <c r="G46" s="62" t="s">
        <v>750</v>
      </c>
      <c r="H46" s="62" t="s">
        <v>751</v>
      </c>
      <c r="I46" s="35" t="s">
        <v>761</v>
      </c>
      <c r="J46" s="62" t="s">
        <v>753</v>
      </c>
      <c r="K46" s="62" t="s">
        <v>754</v>
      </c>
      <c r="L46" s="62" t="s">
        <v>755</v>
      </c>
      <c r="M46" s="62" t="s">
        <v>756</v>
      </c>
      <c r="N46" s="62" t="s">
        <v>757</v>
      </c>
      <c r="O46" s="62" t="s">
        <v>758</v>
      </c>
      <c r="P46" s="62" t="s">
        <v>759</v>
      </c>
      <c r="Q46" s="35" t="s">
        <v>772</v>
      </c>
    </row>
    <row r="47" spans="1:21" x14ac:dyDescent="0.35">
      <c r="A47" s="19" t="s">
        <v>4</v>
      </c>
      <c r="B47" s="19">
        <f>production!$B$181</f>
        <v>2359</v>
      </c>
      <c r="C47" s="19">
        <f>production!$C$181</f>
        <v>1884</v>
      </c>
      <c r="D47" s="19">
        <f>production!$D$181</f>
        <v>1806</v>
      </c>
      <c r="E47" s="36">
        <f>production!$E$181</f>
        <v>2105</v>
      </c>
      <c r="F47" s="19">
        <f>production!F181</f>
        <v>1855</v>
      </c>
      <c r="G47" s="19">
        <f>production!G181</f>
        <v>2196</v>
      </c>
      <c r="H47" s="19">
        <f>production!H181</f>
        <v>2322</v>
      </c>
      <c r="I47" s="63">
        <f>SUM(B47:H47)</f>
        <v>14527</v>
      </c>
      <c r="J47" s="21">
        <f>production!J181</f>
        <v>2452</v>
      </c>
      <c r="K47" s="20">
        <f>production!K181</f>
        <v>2766</v>
      </c>
      <c r="L47" s="36">
        <f>production!L181</f>
        <v>2392</v>
      </c>
      <c r="M47" s="36">
        <f>production!M181</f>
        <v>2010</v>
      </c>
      <c r="N47" s="23">
        <f>production!N181</f>
        <v>2025</v>
      </c>
      <c r="O47" s="23">
        <f>production!$O$181</f>
        <v>2231</v>
      </c>
      <c r="P47" s="19">
        <f>production!P181</f>
        <v>2479</v>
      </c>
      <c r="Q47" s="63">
        <f>SUM(J47:P47)</f>
        <v>16355</v>
      </c>
    </row>
    <row r="48" spans="1:21" x14ac:dyDescent="0.35">
      <c r="A48" s="19" t="s">
        <v>126</v>
      </c>
      <c r="B48" s="19">
        <f>Supply!J403</f>
        <v>2040</v>
      </c>
      <c r="C48" s="19">
        <f>Supply!O403</f>
        <v>1795</v>
      </c>
      <c r="D48" s="19">
        <f>Supply!T403</f>
        <v>1718</v>
      </c>
      <c r="E48" s="36">
        <f>Supply!Y403</f>
        <v>2430</v>
      </c>
      <c r="F48" s="19">
        <f>Supply!AD403</f>
        <v>1964</v>
      </c>
      <c r="G48" s="19">
        <f>Supply!AI403</f>
        <v>2507</v>
      </c>
      <c r="H48" s="19">
        <f>Supply!AN403</f>
        <v>2473</v>
      </c>
      <c r="I48" s="63">
        <f>SUM(B48:H48)</f>
        <v>14927</v>
      </c>
      <c r="J48" s="20">
        <f>Supply!E426</f>
        <v>2403</v>
      </c>
      <c r="K48" s="20">
        <f>Supply!J426</f>
        <v>2667</v>
      </c>
      <c r="L48" s="36">
        <f>Supply!O426</f>
        <v>2329</v>
      </c>
      <c r="M48" s="36">
        <f>Supply!T426</f>
        <v>1932</v>
      </c>
      <c r="N48" s="23">
        <f>Supply!Y426</f>
        <v>2039</v>
      </c>
      <c r="O48" s="23">
        <f>Supply!X443</f>
        <v>330243</v>
      </c>
      <c r="P48" s="19">
        <f>Supply!AI426</f>
        <v>2454</v>
      </c>
      <c r="Q48" s="63">
        <f>SUM(J48:P48)</f>
        <v>344067</v>
      </c>
    </row>
    <row r="49" spans="1:17" x14ac:dyDescent="0.35">
      <c r="A49" s="33" t="s">
        <v>0</v>
      </c>
      <c r="B49" s="19">
        <f>B47-B48</f>
        <v>319</v>
      </c>
      <c r="C49" s="19">
        <f t="shared" ref="C49:I49" si="13">C47-C48</f>
        <v>89</v>
      </c>
      <c r="D49" s="19">
        <f t="shared" si="13"/>
        <v>88</v>
      </c>
      <c r="E49" s="19">
        <f t="shared" si="13"/>
        <v>-325</v>
      </c>
      <c r="F49" s="19">
        <f t="shared" si="13"/>
        <v>-109</v>
      </c>
      <c r="G49" s="19">
        <f t="shared" si="13"/>
        <v>-311</v>
      </c>
      <c r="H49" s="19">
        <f t="shared" si="13"/>
        <v>-151</v>
      </c>
      <c r="I49" s="19">
        <f t="shared" si="13"/>
        <v>-400</v>
      </c>
      <c r="J49" s="19">
        <f>J47-J48</f>
        <v>49</v>
      </c>
      <c r="K49" s="19">
        <f t="shared" ref="K49:Q49" si="14">K47-K48</f>
        <v>99</v>
      </c>
      <c r="L49" s="19">
        <f t="shared" si="14"/>
        <v>63</v>
      </c>
      <c r="M49" s="19">
        <f t="shared" si="14"/>
        <v>78</v>
      </c>
      <c r="N49" s="19">
        <f t="shared" si="14"/>
        <v>-14</v>
      </c>
      <c r="O49" s="19">
        <f t="shared" si="14"/>
        <v>-328012</v>
      </c>
      <c r="P49" s="19">
        <f t="shared" si="14"/>
        <v>25</v>
      </c>
      <c r="Q49" s="19">
        <f t="shared" si="14"/>
        <v>-327712</v>
      </c>
    </row>
    <row r="51" spans="1:17" x14ac:dyDescent="0.35">
      <c r="A51" s="95" t="s">
        <v>1</v>
      </c>
      <c r="B51" s="62" t="s">
        <v>797</v>
      </c>
      <c r="C51" s="62" t="s">
        <v>798</v>
      </c>
      <c r="D51" s="62" t="s">
        <v>799</v>
      </c>
      <c r="E51" s="62" t="s">
        <v>800</v>
      </c>
      <c r="F51" s="62" t="s">
        <v>801</v>
      </c>
      <c r="G51" s="62" t="s">
        <v>802</v>
      </c>
      <c r="H51" s="62" t="s">
        <v>803</v>
      </c>
      <c r="I51" s="35" t="s">
        <v>815</v>
      </c>
      <c r="J51" s="62" t="s">
        <v>805</v>
      </c>
      <c r="K51" s="62" t="s">
        <v>806</v>
      </c>
      <c r="L51" s="62" t="s">
        <v>807</v>
      </c>
      <c r="M51" s="62" t="s">
        <v>808</v>
      </c>
      <c r="N51" s="62" t="s">
        <v>809</v>
      </c>
      <c r="O51" s="62" t="s">
        <v>810</v>
      </c>
      <c r="P51" s="62" t="s">
        <v>811</v>
      </c>
      <c r="Q51" s="35" t="s">
        <v>816</v>
      </c>
    </row>
    <row r="52" spans="1:17" x14ac:dyDescent="0.35">
      <c r="A52" s="19" t="s">
        <v>4</v>
      </c>
      <c r="B52" s="19">
        <f>production!B200</f>
        <v>2897</v>
      </c>
      <c r="C52" s="19">
        <f>production!C200</f>
        <v>2706</v>
      </c>
      <c r="D52" s="19">
        <f>production!D200</f>
        <v>95</v>
      </c>
      <c r="E52" s="36">
        <f>production!E200</f>
        <v>1587</v>
      </c>
      <c r="F52" s="19">
        <f>production!F200</f>
        <v>1130</v>
      </c>
      <c r="G52" s="19">
        <f>production!$G$200</f>
        <v>2514</v>
      </c>
      <c r="H52" s="19">
        <f>production!H200</f>
        <v>2645</v>
      </c>
      <c r="I52" s="63">
        <f>SUM(B52:H52)</f>
        <v>13574</v>
      </c>
      <c r="J52" s="21">
        <f>production!J200</f>
        <v>2643</v>
      </c>
      <c r="K52" s="20">
        <f>production!K200</f>
        <v>2668</v>
      </c>
      <c r="L52" s="36">
        <f>production!L200</f>
        <v>2773</v>
      </c>
      <c r="M52" s="36">
        <f>production!M200</f>
        <v>2335</v>
      </c>
      <c r="N52" s="23">
        <f>production!N200</f>
        <v>2316</v>
      </c>
      <c r="O52" s="23">
        <f>production!O200</f>
        <v>2534</v>
      </c>
      <c r="P52" s="19">
        <f>production!P200</f>
        <v>2563</v>
      </c>
      <c r="Q52" s="63">
        <f>SUM(J52:P52)</f>
        <v>17832</v>
      </c>
    </row>
    <row r="53" spans="1:17" x14ac:dyDescent="0.35">
      <c r="A53" s="19" t="s">
        <v>126</v>
      </c>
      <c r="B53" s="19">
        <f>Supply!AN426</f>
        <v>2848</v>
      </c>
      <c r="C53" s="19">
        <f>Supply!E449</f>
        <v>2445</v>
      </c>
      <c r="D53" s="19">
        <f>Supply!J449</f>
        <v>210</v>
      </c>
      <c r="E53" s="36">
        <f>Supply!O449</f>
        <v>1429</v>
      </c>
      <c r="F53" s="19">
        <f>Supply!T449</f>
        <v>1076</v>
      </c>
      <c r="G53" s="19">
        <f>Supply!Y449</f>
        <v>2423</v>
      </c>
      <c r="H53" s="19">
        <f>Supply!AD449</f>
        <v>2575</v>
      </c>
      <c r="I53" s="63">
        <f>SUM(B53:H53)</f>
        <v>13006</v>
      </c>
      <c r="J53" s="20">
        <f>Supply!AI449</f>
        <v>3087</v>
      </c>
      <c r="K53" s="20">
        <f>Supply!AN449</f>
        <v>2909</v>
      </c>
      <c r="L53" s="36">
        <f>Supply!E472</f>
        <v>2804</v>
      </c>
      <c r="M53" s="36">
        <f>Supply!J472</f>
        <v>2147</v>
      </c>
      <c r="N53" s="23">
        <f>Supply!O472</f>
        <v>2194</v>
      </c>
      <c r="O53" s="23">
        <f>Supply!T472</f>
        <v>2706</v>
      </c>
      <c r="P53" s="19">
        <f>Supply!Y472</f>
        <v>2689</v>
      </c>
      <c r="Q53" s="63">
        <f>SUM(J53:P53)</f>
        <v>18536</v>
      </c>
    </row>
    <row r="54" spans="1:17" x14ac:dyDescent="0.35">
      <c r="A54" s="33" t="s">
        <v>0</v>
      </c>
      <c r="B54" s="19">
        <f>B52-B53</f>
        <v>49</v>
      </c>
      <c r="C54" s="19">
        <f t="shared" ref="C54:I54" si="15">C52-C53</f>
        <v>261</v>
      </c>
      <c r="D54" s="19">
        <f t="shared" si="15"/>
        <v>-115</v>
      </c>
      <c r="E54" s="19">
        <f t="shared" si="15"/>
        <v>158</v>
      </c>
      <c r="F54" s="19">
        <f t="shared" si="15"/>
        <v>54</v>
      </c>
      <c r="G54" s="19">
        <f t="shared" si="15"/>
        <v>91</v>
      </c>
      <c r="H54" s="19">
        <f t="shared" si="15"/>
        <v>70</v>
      </c>
      <c r="I54" s="19">
        <f t="shared" si="15"/>
        <v>568</v>
      </c>
      <c r="J54" s="19">
        <f>J52-J53</f>
        <v>-444</v>
      </c>
      <c r="K54" s="19">
        <f t="shared" ref="K54:Q54" si="16">K52-K53</f>
        <v>-241</v>
      </c>
      <c r="L54" s="19">
        <f t="shared" si="16"/>
        <v>-31</v>
      </c>
      <c r="M54" s="19">
        <f t="shared" si="16"/>
        <v>188</v>
      </c>
      <c r="N54" s="19">
        <f t="shared" si="16"/>
        <v>122</v>
      </c>
      <c r="O54" s="19">
        <f t="shared" si="16"/>
        <v>-172</v>
      </c>
      <c r="P54" s="19">
        <f t="shared" si="16"/>
        <v>-126</v>
      </c>
      <c r="Q54" s="19">
        <f t="shared" si="16"/>
        <v>-704</v>
      </c>
    </row>
    <row r="56" spans="1:17" ht="15.5" x14ac:dyDescent="0.35">
      <c r="A56" s="95" t="s">
        <v>1</v>
      </c>
      <c r="B56" s="64" t="s">
        <v>876</v>
      </c>
      <c r="C56" s="64" t="s">
        <v>877</v>
      </c>
      <c r="D56" s="64" t="s">
        <v>878</v>
      </c>
      <c r="E56" s="64" t="s">
        <v>879</v>
      </c>
      <c r="F56" s="64" t="s">
        <v>880</v>
      </c>
      <c r="G56" s="64" t="s">
        <v>881</v>
      </c>
      <c r="H56" s="64" t="s">
        <v>882</v>
      </c>
      <c r="I56" s="65" t="s">
        <v>890</v>
      </c>
      <c r="J56" s="64" t="s">
        <v>883</v>
      </c>
      <c r="K56" s="64" t="s">
        <v>884</v>
      </c>
      <c r="L56" s="64" t="s">
        <v>885</v>
      </c>
      <c r="M56" s="64" t="s">
        <v>886</v>
      </c>
      <c r="N56" s="64" t="s">
        <v>887</v>
      </c>
      <c r="O56" s="64" t="s">
        <v>888</v>
      </c>
      <c r="P56" s="64" t="s">
        <v>889</v>
      </c>
      <c r="Q56" s="65" t="s">
        <v>891</v>
      </c>
    </row>
    <row r="57" spans="1:17" x14ac:dyDescent="0.35">
      <c r="A57" s="19" t="s">
        <v>4</v>
      </c>
      <c r="B57" s="19">
        <v>2323</v>
      </c>
      <c r="C57" s="19">
        <v>2604</v>
      </c>
      <c r="D57" s="19">
        <v>2558</v>
      </c>
      <c r="E57" s="36">
        <f>production!E219</f>
        <v>2023</v>
      </c>
      <c r="F57" s="19">
        <f>production!F219</f>
        <v>2364</v>
      </c>
      <c r="G57" s="19">
        <f>production!G219</f>
        <v>2875</v>
      </c>
      <c r="H57" s="19">
        <f>production!H219</f>
        <v>2092</v>
      </c>
      <c r="I57" s="63">
        <f>SUM(B57:H57)</f>
        <v>16839</v>
      </c>
      <c r="J57" s="21">
        <f>production!J219</f>
        <v>2387</v>
      </c>
      <c r="K57" s="20">
        <f>production!K219</f>
        <v>2567</v>
      </c>
      <c r="L57" s="36">
        <f>production!L219</f>
        <v>2378</v>
      </c>
      <c r="M57" s="36">
        <f>production!M219</f>
        <v>2926</v>
      </c>
      <c r="N57" s="23">
        <f>production!N219</f>
        <v>3061</v>
      </c>
      <c r="O57" s="23">
        <f>production!O219</f>
        <v>2882</v>
      </c>
      <c r="P57" s="19">
        <f>production!P219</f>
        <v>2768</v>
      </c>
      <c r="Q57" s="63">
        <f>SUM(J57:P57)</f>
        <v>18969</v>
      </c>
    </row>
    <row r="58" spans="1:17" x14ac:dyDescent="0.35">
      <c r="A58" s="19" t="s">
        <v>126</v>
      </c>
      <c r="B58" s="19">
        <v>2153</v>
      </c>
      <c r="C58" s="19">
        <v>2580</v>
      </c>
      <c r="D58" s="19">
        <v>2477</v>
      </c>
      <c r="E58" s="36">
        <f>Supply!E495</f>
        <v>1998</v>
      </c>
      <c r="F58" s="19">
        <f>Supply!J495</f>
        <v>1777</v>
      </c>
      <c r="G58" s="19">
        <f>Supply!O495</f>
        <v>2926</v>
      </c>
      <c r="H58" s="19">
        <f>Supply!T495</f>
        <v>2066</v>
      </c>
      <c r="I58" s="63">
        <f>SUM(B58:H58)</f>
        <v>15977</v>
      </c>
      <c r="J58" s="20">
        <f>Supply!Y495</f>
        <v>2348</v>
      </c>
      <c r="K58" s="20">
        <f>Supply!AD495</f>
        <v>2301</v>
      </c>
      <c r="L58" s="36">
        <f>Supply!AI495</f>
        <v>2304</v>
      </c>
      <c r="M58" s="36">
        <f>Supply!AN495</f>
        <v>2844</v>
      </c>
      <c r="N58" s="23">
        <f>Supply!E518</f>
        <v>2914</v>
      </c>
      <c r="O58" s="23">
        <f>Supply!J518</f>
        <v>2938</v>
      </c>
      <c r="P58" s="19">
        <f>Supply!O518</f>
        <v>2836</v>
      </c>
      <c r="Q58" s="63">
        <f>SUM(J58:P58)</f>
        <v>18485</v>
      </c>
    </row>
    <row r="59" spans="1:17" x14ac:dyDescent="0.35">
      <c r="A59" s="33" t="s">
        <v>0</v>
      </c>
      <c r="B59" s="19">
        <f>B57-B58</f>
        <v>170</v>
      </c>
      <c r="C59" s="19">
        <f t="shared" ref="C59:I59" si="17">C57-C58</f>
        <v>24</v>
      </c>
      <c r="D59" s="19">
        <f t="shared" si="17"/>
        <v>81</v>
      </c>
      <c r="E59" s="19">
        <f t="shared" si="17"/>
        <v>25</v>
      </c>
      <c r="F59" s="19">
        <f t="shared" si="17"/>
        <v>587</v>
      </c>
      <c r="G59" s="19">
        <f t="shared" si="17"/>
        <v>-51</v>
      </c>
      <c r="H59" s="19">
        <f t="shared" si="17"/>
        <v>26</v>
      </c>
      <c r="I59" s="19">
        <f t="shared" si="17"/>
        <v>862</v>
      </c>
      <c r="J59" s="19">
        <f>J57-J58</f>
        <v>39</v>
      </c>
      <c r="K59" s="19">
        <f t="shared" ref="K59:Q59" si="18">K57-K58</f>
        <v>266</v>
      </c>
      <c r="L59" s="19">
        <f t="shared" si="18"/>
        <v>74</v>
      </c>
      <c r="M59" s="19">
        <f t="shared" si="18"/>
        <v>82</v>
      </c>
      <c r="N59" s="19">
        <f t="shared" si="18"/>
        <v>147</v>
      </c>
      <c r="O59" s="19">
        <f t="shared" si="18"/>
        <v>-56</v>
      </c>
      <c r="P59" s="19">
        <f t="shared" si="18"/>
        <v>-68</v>
      </c>
      <c r="Q59" s="19">
        <f t="shared" si="18"/>
        <v>484</v>
      </c>
    </row>
    <row r="61" spans="1:17" ht="15.5" x14ac:dyDescent="0.35">
      <c r="A61" s="95" t="s">
        <v>1</v>
      </c>
      <c r="B61" s="64" t="s">
        <v>914</v>
      </c>
      <c r="C61" s="64" t="s">
        <v>915</v>
      </c>
      <c r="D61" s="64" t="s">
        <v>916</v>
      </c>
      <c r="E61" s="64" t="s">
        <v>917</v>
      </c>
      <c r="F61" s="64" t="s">
        <v>918</v>
      </c>
      <c r="G61" s="64" t="s">
        <v>919</v>
      </c>
      <c r="H61" s="64" t="s">
        <v>920</v>
      </c>
      <c r="I61" s="65" t="s">
        <v>921</v>
      </c>
      <c r="J61" s="64" t="s">
        <v>922</v>
      </c>
      <c r="K61" s="64" t="s">
        <v>923</v>
      </c>
      <c r="L61" s="64" t="s">
        <v>924</v>
      </c>
      <c r="M61" s="64" t="s">
        <v>925</v>
      </c>
      <c r="N61" s="64" t="s">
        <v>926</v>
      </c>
      <c r="O61" s="64" t="s">
        <v>927</v>
      </c>
      <c r="P61" s="64" t="s">
        <v>928</v>
      </c>
      <c r="Q61" s="65" t="s">
        <v>929</v>
      </c>
    </row>
    <row r="62" spans="1:17" x14ac:dyDescent="0.35">
      <c r="A62" s="19" t="s">
        <v>4</v>
      </c>
      <c r="B62" s="19">
        <f>production!$B$238</f>
        <v>2929</v>
      </c>
      <c r="C62" s="19">
        <f>production!$C$238</f>
        <v>2990</v>
      </c>
      <c r="D62" s="19">
        <f>production!$D$238</f>
        <v>2843</v>
      </c>
      <c r="E62" s="36">
        <f>production!$E$238</f>
        <v>2778</v>
      </c>
      <c r="F62" s="19">
        <f>production!$F$238</f>
        <v>3037</v>
      </c>
      <c r="G62" s="19">
        <f>production!G238</f>
        <v>2480</v>
      </c>
      <c r="H62" s="19">
        <f>production!H238</f>
        <v>2745</v>
      </c>
      <c r="I62" s="63">
        <f>SUM(B62:H62)</f>
        <v>19802</v>
      </c>
      <c r="J62" s="21">
        <f>production!J238</f>
        <v>3064</v>
      </c>
      <c r="K62" s="20">
        <f>production!K238</f>
        <v>2960</v>
      </c>
      <c r="L62" s="36">
        <f>production!L238</f>
        <v>3086</v>
      </c>
      <c r="M62" s="36">
        <f>production!M238</f>
        <v>2743</v>
      </c>
      <c r="N62" s="23">
        <f>production!N238</f>
        <v>2931</v>
      </c>
      <c r="O62" s="23">
        <f>production!$O$238</f>
        <v>2826</v>
      </c>
      <c r="P62" s="19">
        <f>production!$P$238</f>
        <v>2917</v>
      </c>
      <c r="Q62" s="63">
        <f>SUM(J62:P62)</f>
        <v>20527</v>
      </c>
    </row>
    <row r="63" spans="1:17" x14ac:dyDescent="0.35">
      <c r="A63" s="19" t="s">
        <v>126</v>
      </c>
      <c r="B63" s="19">
        <f>Supply!T518</f>
        <v>2600</v>
      </c>
      <c r="C63" s="19">
        <f>Supply!Y518</f>
        <v>2855</v>
      </c>
      <c r="D63" s="19">
        <f>Supply!AD518</f>
        <v>2714</v>
      </c>
      <c r="E63" s="36">
        <f>Supply!AI518</f>
        <v>2672</v>
      </c>
      <c r="F63" s="19">
        <f>Supply!AN518</f>
        <v>2911</v>
      </c>
      <c r="G63" s="19">
        <f>Supply!E541</f>
        <v>2457</v>
      </c>
      <c r="H63" s="19">
        <f>Supply!J541</f>
        <v>2684</v>
      </c>
      <c r="I63" s="63">
        <f>SUM(B63:H63)</f>
        <v>18893</v>
      </c>
      <c r="J63" s="20">
        <f>Supply!O541</f>
        <v>2696</v>
      </c>
      <c r="K63" s="20">
        <f>Supply!T541</f>
        <v>2877</v>
      </c>
      <c r="L63" s="36">
        <f>Supply!Y541</f>
        <v>3060</v>
      </c>
      <c r="M63" s="36">
        <f>Supply!AD541</f>
        <v>2789</v>
      </c>
      <c r="N63" s="23">
        <f>Supply!AI541</f>
        <v>2954</v>
      </c>
      <c r="O63" s="23">
        <f>Supply!AN541</f>
        <v>2822</v>
      </c>
      <c r="P63" s="19">
        <f>Supply!E564</f>
        <v>2880</v>
      </c>
      <c r="Q63" s="63">
        <f>SUM(J63:P63)</f>
        <v>20078</v>
      </c>
    </row>
    <row r="64" spans="1:17" x14ac:dyDescent="0.35">
      <c r="A64" s="33" t="s">
        <v>0</v>
      </c>
      <c r="B64" s="19">
        <f>B62-B63</f>
        <v>329</v>
      </c>
      <c r="C64" s="19">
        <f t="shared" ref="C64:I64" si="19">C62-C63</f>
        <v>135</v>
      </c>
      <c r="D64" s="19">
        <f t="shared" si="19"/>
        <v>129</v>
      </c>
      <c r="E64" s="19">
        <f t="shared" si="19"/>
        <v>106</v>
      </c>
      <c r="F64" s="19">
        <f t="shared" si="19"/>
        <v>126</v>
      </c>
      <c r="G64" s="19">
        <f t="shared" si="19"/>
        <v>23</v>
      </c>
      <c r="H64" s="19">
        <f t="shared" si="19"/>
        <v>61</v>
      </c>
      <c r="I64" s="19">
        <f t="shared" si="19"/>
        <v>909</v>
      </c>
      <c r="J64" s="19">
        <f>J62-J63</f>
        <v>368</v>
      </c>
      <c r="K64" s="19">
        <f t="shared" ref="K64:Q64" si="20">K62-K63</f>
        <v>83</v>
      </c>
      <c r="L64" s="19">
        <f t="shared" si="20"/>
        <v>26</v>
      </c>
      <c r="M64" s="19">
        <f t="shared" si="20"/>
        <v>-46</v>
      </c>
      <c r="N64" s="19">
        <f t="shared" si="20"/>
        <v>-23</v>
      </c>
      <c r="O64" s="19">
        <f t="shared" si="20"/>
        <v>4</v>
      </c>
      <c r="P64" s="19">
        <f t="shared" si="20"/>
        <v>37</v>
      </c>
      <c r="Q64" s="19">
        <f t="shared" si="20"/>
        <v>449</v>
      </c>
    </row>
    <row r="66" spans="1:17" ht="15.5" x14ac:dyDescent="0.35">
      <c r="A66" s="95" t="s">
        <v>1</v>
      </c>
      <c r="B66" s="64" t="s">
        <v>979</v>
      </c>
      <c r="C66" s="64" t="s">
        <v>980</v>
      </c>
      <c r="D66" s="64" t="s">
        <v>981</v>
      </c>
      <c r="E66" s="64" t="s">
        <v>982</v>
      </c>
      <c r="F66" s="64" t="s">
        <v>983</v>
      </c>
      <c r="G66" s="64" t="s">
        <v>984</v>
      </c>
      <c r="H66" s="64" t="s">
        <v>986</v>
      </c>
      <c r="I66" s="65" t="s">
        <v>985</v>
      </c>
      <c r="J66" s="64" t="s">
        <v>987</v>
      </c>
      <c r="K66" s="64" t="s">
        <v>988</v>
      </c>
      <c r="L66" s="64" t="s">
        <v>989</v>
      </c>
      <c r="M66" s="64" t="s">
        <v>990</v>
      </c>
      <c r="N66" s="64" t="s">
        <v>991</v>
      </c>
      <c r="O66" s="64" t="s">
        <v>992</v>
      </c>
      <c r="P66" s="64" t="s">
        <v>997</v>
      </c>
      <c r="Q66" s="65" t="s">
        <v>995</v>
      </c>
    </row>
    <row r="67" spans="1:17" x14ac:dyDescent="0.35">
      <c r="A67" s="19" t="s">
        <v>4</v>
      </c>
      <c r="B67" s="19">
        <f>production!B257</f>
        <v>3030</v>
      </c>
      <c r="C67" s="19">
        <f>production!C257</f>
        <v>2967</v>
      </c>
      <c r="D67" s="19">
        <f>production!D257</f>
        <v>2980</v>
      </c>
      <c r="E67" s="36">
        <f>production!E257</f>
        <v>2992</v>
      </c>
      <c r="F67" s="19">
        <f>production!F257</f>
        <v>3045</v>
      </c>
      <c r="G67" s="19">
        <f>production!G257</f>
        <v>2907</v>
      </c>
      <c r="H67" s="19">
        <f>production!H257</f>
        <v>2990</v>
      </c>
      <c r="I67" s="63">
        <f>SUM(B67:H67)</f>
        <v>20911</v>
      </c>
      <c r="J67" s="21">
        <f>production!J257</f>
        <v>2456</v>
      </c>
      <c r="K67" s="20">
        <f>production!K257</f>
        <v>2781</v>
      </c>
      <c r="L67" s="36">
        <f>production!L257</f>
        <v>2705</v>
      </c>
      <c r="M67" s="36">
        <f>production!M257</f>
        <v>2661</v>
      </c>
      <c r="N67" s="23">
        <f>production!N257</f>
        <v>2249</v>
      </c>
      <c r="O67" s="23">
        <f>production!O257</f>
        <v>2110</v>
      </c>
      <c r="P67" s="19">
        <f>production!$P$257</f>
        <v>2256</v>
      </c>
      <c r="Q67" s="63">
        <f>SUM(J67:P67)</f>
        <v>17218</v>
      </c>
    </row>
    <row r="68" spans="1:17" x14ac:dyDescent="0.35">
      <c r="A68" s="19" t="s">
        <v>126</v>
      </c>
      <c r="B68" s="19">
        <f>Supply!J564</f>
        <v>3030</v>
      </c>
      <c r="C68" s="19">
        <f>Supply!O564</f>
        <v>2952</v>
      </c>
      <c r="D68" s="19">
        <f>Supply!T564</f>
        <v>2914</v>
      </c>
      <c r="E68" s="36">
        <f>Supply!Y564</f>
        <v>3298</v>
      </c>
      <c r="F68" s="19">
        <f>Supply!AD564</f>
        <v>2919</v>
      </c>
      <c r="G68" s="19">
        <f>Supply!AI564</f>
        <v>2896</v>
      </c>
      <c r="H68" s="19">
        <f>Supply!AN564</f>
        <v>3123</v>
      </c>
      <c r="I68" s="63">
        <f>SUM(B68:H68)</f>
        <v>21132</v>
      </c>
      <c r="J68" s="20">
        <f>Supply!E587</f>
        <v>2360</v>
      </c>
      <c r="K68" s="20">
        <f>Supply!J587</f>
        <v>2648</v>
      </c>
      <c r="L68" s="36">
        <f>Supply!O587</f>
        <v>2454</v>
      </c>
      <c r="M68" s="36">
        <f>Supply!T587</f>
        <v>2748</v>
      </c>
      <c r="N68" s="23">
        <f>Supply!Y587</f>
        <v>2239</v>
      </c>
      <c r="O68" s="23">
        <f>Supply!AD587</f>
        <v>1953</v>
      </c>
      <c r="P68" s="19">
        <f>Supply!AI587</f>
        <v>2334</v>
      </c>
      <c r="Q68" s="63">
        <f>SUM(J68:P68)</f>
        <v>16736</v>
      </c>
    </row>
    <row r="69" spans="1:17" x14ac:dyDescent="0.35">
      <c r="A69" s="33" t="s">
        <v>0</v>
      </c>
      <c r="B69" s="19">
        <f>B67-B68</f>
        <v>0</v>
      </c>
      <c r="C69" s="19">
        <f t="shared" ref="C69:I69" si="21">C67-C68</f>
        <v>15</v>
      </c>
      <c r="D69" s="19">
        <f t="shared" si="21"/>
        <v>66</v>
      </c>
      <c r="E69" s="19">
        <f t="shared" si="21"/>
        <v>-306</v>
      </c>
      <c r="F69" s="19">
        <f t="shared" si="21"/>
        <v>126</v>
      </c>
      <c r="G69" s="19">
        <f t="shared" si="21"/>
        <v>11</v>
      </c>
      <c r="H69" s="19">
        <f t="shared" si="21"/>
        <v>-133</v>
      </c>
      <c r="I69" s="19">
        <f t="shared" si="21"/>
        <v>-221</v>
      </c>
      <c r="J69" s="19">
        <f>J67-J68</f>
        <v>96</v>
      </c>
      <c r="K69" s="19">
        <f t="shared" ref="K69:Q69" si="22">K67-K68</f>
        <v>133</v>
      </c>
      <c r="L69" s="19">
        <f t="shared" si="22"/>
        <v>251</v>
      </c>
      <c r="M69" s="19">
        <f t="shared" si="22"/>
        <v>-87</v>
      </c>
      <c r="N69" s="19">
        <f t="shared" si="22"/>
        <v>10</v>
      </c>
      <c r="O69" s="19">
        <f t="shared" si="22"/>
        <v>157</v>
      </c>
      <c r="P69" s="19">
        <f t="shared" si="22"/>
        <v>-78</v>
      </c>
      <c r="Q69" s="19">
        <f t="shared" si="22"/>
        <v>482</v>
      </c>
    </row>
    <row r="71" spans="1:17" ht="15.5" x14ac:dyDescent="0.35">
      <c r="A71" s="95" t="s">
        <v>1</v>
      </c>
      <c r="B71" s="64" t="s">
        <v>1015</v>
      </c>
      <c r="C71" s="64" t="s">
        <v>1016</v>
      </c>
      <c r="D71" s="64" t="s">
        <v>1017</v>
      </c>
      <c r="E71" s="64" t="s">
        <v>1018</v>
      </c>
      <c r="F71" s="64" t="s">
        <v>1019</v>
      </c>
      <c r="G71" s="64" t="s">
        <v>1020</v>
      </c>
      <c r="H71" s="64" t="s">
        <v>1021</v>
      </c>
      <c r="I71" s="65" t="s">
        <v>1014</v>
      </c>
      <c r="J71" s="64" t="s">
        <v>1022</v>
      </c>
      <c r="K71" s="64" t="s">
        <v>1023</v>
      </c>
      <c r="L71" s="64" t="s">
        <v>1024</v>
      </c>
      <c r="M71" s="64" t="s">
        <v>1025</v>
      </c>
      <c r="N71" s="64" t="s">
        <v>1026</v>
      </c>
      <c r="O71" s="64" t="s">
        <v>1027</v>
      </c>
      <c r="P71" s="64" t="s">
        <v>1028</v>
      </c>
      <c r="Q71" s="65" t="s">
        <v>1029</v>
      </c>
    </row>
    <row r="72" spans="1:17" x14ac:dyDescent="0.35">
      <c r="A72" s="19" t="s">
        <v>4</v>
      </c>
      <c r="B72" s="19">
        <f>production!B276</f>
        <v>2937</v>
      </c>
      <c r="C72" s="19">
        <f>production!C276</f>
        <v>2996</v>
      </c>
      <c r="D72" s="19">
        <f>production!D276</f>
        <v>2891</v>
      </c>
      <c r="E72" s="36">
        <f>production!E276</f>
        <v>2999</v>
      </c>
      <c r="F72" s="19">
        <f>production!$F$276</f>
        <v>2661</v>
      </c>
      <c r="G72" s="19">
        <f>production!$G$276</f>
        <v>2018</v>
      </c>
      <c r="H72" s="19">
        <f>production!H276</f>
        <v>2552</v>
      </c>
      <c r="I72" s="63">
        <f>SUM(B72:H72)</f>
        <v>19054</v>
      </c>
      <c r="J72" s="21">
        <f>production!$J$276</f>
        <v>2929</v>
      </c>
      <c r="K72" s="20">
        <f>production!$K$276</f>
        <v>1230</v>
      </c>
      <c r="L72" s="36">
        <f>production!L276</f>
        <v>2849</v>
      </c>
      <c r="M72" s="36">
        <f>production!M276</f>
        <v>2812</v>
      </c>
      <c r="N72" s="23">
        <f>production!N276</f>
        <v>2655</v>
      </c>
      <c r="O72" s="23">
        <f>production!$O$276</f>
        <v>2985</v>
      </c>
      <c r="P72" s="19">
        <f>production!P276</f>
        <v>2775</v>
      </c>
      <c r="Q72" s="63">
        <f>SUM(J72:P72)</f>
        <v>18235</v>
      </c>
    </row>
    <row r="73" spans="1:17" x14ac:dyDescent="0.35">
      <c r="A73" s="19" t="s">
        <v>126</v>
      </c>
      <c r="B73" s="19">
        <f>Supply!AN587</f>
        <v>2673</v>
      </c>
      <c r="C73" s="19">
        <f>Supply!E610</f>
        <v>2941</v>
      </c>
      <c r="D73" s="19">
        <f>Supply!J610</f>
        <v>2827</v>
      </c>
      <c r="E73" s="36">
        <f>Supply!O610</f>
        <v>2936</v>
      </c>
      <c r="F73" s="19">
        <f>Supply!T610</f>
        <v>2589</v>
      </c>
      <c r="G73" s="19">
        <f>Supply!Y610</f>
        <v>2025</v>
      </c>
      <c r="H73" s="19">
        <f>Supply!AD610</f>
        <v>2421</v>
      </c>
      <c r="I73" s="63">
        <f>SUM(B73:H73)</f>
        <v>18412</v>
      </c>
      <c r="J73" s="20">
        <f>Supply!AI610</f>
        <v>2884</v>
      </c>
      <c r="K73" s="20">
        <f>Supply!AN610</f>
        <v>1198</v>
      </c>
      <c r="L73" s="36">
        <f>Supply!E634</f>
        <v>2654</v>
      </c>
      <c r="M73" s="36">
        <f>Supply!J634</f>
        <v>2883</v>
      </c>
      <c r="N73" s="23">
        <f>Supply!O634</f>
        <v>2565</v>
      </c>
      <c r="O73" s="23">
        <f>Supply!T634</f>
        <v>2933</v>
      </c>
      <c r="P73" s="19">
        <f>Supply!Y634</f>
        <v>2695</v>
      </c>
      <c r="Q73" s="63">
        <f>SUM(J73:P73)</f>
        <v>17812</v>
      </c>
    </row>
    <row r="74" spans="1:17" x14ac:dyDescent="0.35">
      <c r="A74" s="33" t="s">
        <v>0</v>
      </c>
      <c r="B74" s="19">
        <f>B72-B73</f>
        <v>264</v>
      </c>
      <c r="C74" s="19">
        <f t="shared" ref="C74:I74" si="23">C72-C73</f>
        <v>55</v>
      </c>
      <c r="D74" s="19">
        <f t="shared" si="23"/>
        <v>64</v>
      </c>
      <c r="E74" s="19">
        <f t="shared" si="23"/>
        <v>63</v>
      </c>
      <c r="F74" s="19">
        <f t="shared" si="23"/>
        <v>72</v>
      </c>
      <c r="G74" s="19">
        <f t="shared" si="23"/>
        <v>-7</v>
      </c>
      <c r="H74" s="19">
        <f t="shared" si="23"/>
        <v>131</v>
      </c>
      <c r="I74" s="19">
        <f t="shared" si="23"/>
        <v>642</v>
      </c>
      <c r="J74" s="19">
        <f>J72-J73</f>
        <v>45</v>
      </c>
      <c r="K74" s="19">
        <f t="shared" ref="K74:Q74" si="24">K72-K73</f>
        <v>32</v>
      </c>
      <c r="L74" s="19">
        <f t="shared" si="24"/>
        <v>195</v>
      </c>
      <c r="M74" s="19">
        <f t="shared" si="24"/>
        <v>-71</v>
      </c>
      <c r="N74" s="19">
        <f t="shared" si="24"/>
        <v>90</v>
      </c>
      <c r="O74" s="19">
        <f t="shared" si="24"/>
        <v>52</v>
      </c>
      <c r="P74" s="19">
        <f t="shared" si="24"/>
        <v>80</v>
      </c>
      <c r="Q74" s="19">
        <f t="shared" si="24"/>
        <v>423</v>
      </c>
    </row>
    <row r="76" spans="1:17" ht="15.5" x14ac:dyDescent="0.35">
      <c r="A76" s="95" t="s">
        <v>1</v>
      </c>
      <c r="B76" s="64" t="s">
        <v>1059</v>
      </c>
      <c r="C76" s="64" t="s">
        <v>1060</v>
      </c>
      <c r="D76" s="64" t="s">
        <v>1061</v>
      </c>
      <c r="E76" s="64" t="s">
        <v>1062</v>
      </c>
      <c r="F76" s="64" t="s">
        <v>1063</v>
      </c>
      <c r="G76" s="64" t="s">
        <v>1064</v>
      </c>
      <c r="H76" s="64" t="s">
        <v>1065</v>
      </c>
      <c r="I76" s="65" t="s">
        <v>1073</v>
      </c>
      <c r="J76" s="64" t="s">
        <v>1066</v>
      </c>
      <c r="K76" s="64" t="s">
        <v>1067</v>
      </c>
      <c r="L76" s="64" t="s">
        <v>1068</v>
      </c>
      <c r="M76" s="64" t="s">
        <v>1069</v>
      </c>
      <c r="N76" s="64" t="s">
        <v>1070</v>
      </c>
      <c r="O76" s="64" t="s">
        <v>1071</v>
      </c>
      <c r="P76" s="64" t="s">
        <v>1072</v>
      </c>
      <c r="Q76" s="65" t="s">
        <v>1074</v>
      </c>
    </row>
    <row r="77" spans="1:17" x14ac:dyDescent="0.35">
      <c r="A77" s="19" t="s">
        <v>4</v>
      </c>
      <c r="B77" s="23">
        <v>2762</v>
      </c>
      <c r="C77" s="23">
        <v>2953</v>
      </c>
      <c r="D77" s="19">
        <v>2558</v>
      </c>
      <c r="E77" s="36">
        <f>production!E295</f>
        <v>2797</v>
      </c>
      <c r="F77" s="19">
        <f>production!F295</f>
        <v>2604</v>
      </c>
      <c r="G77" s="19">
        <f>production!G295</f>
        <v>2585</v>
      </c>
      <c r="H77" s="19">
        <f>production!H295</f>
        <v>2607</v>
      </c>
      <c r="I77" s="63">
        <f>SUM(B77:H77)</f>
        <v>18866</v>
      </c>
      <c r="J77" s="21">
        <f>production!J295</f>
        <v>2790</v>
      </c>
      <c r="K77" s="20">
        <f>production!K295</f>
        <v>2293</v>
      </c>
      <c r="L77" s="36">
        <f>production!L295</f>
        <v>2678</v>
      </c>
      <c r="M77" s="36">
        <f>production!M295</f>
        <v>2602</v>
      </c>
      <c r="N77" s="23">
        <v>2944</v>
      </c>
      <c r="O77" s="23">
        <v>2950</v>
      </c>
      <c r="P77" s="19">
        <f>production!P295</f>
        <v>2607</v>
      </c>
      <c r="Q77" s="63">
        <f>SUM(J77:P77)</f>
        <v>18864</v>
      </c>
    </row>
    <row r="78" spans="1:17" x14ac:dyDescent="0.35">
      <c r="A78" s="19" t="s">
        <v>126</v>
      </c>
      <c r="B78" s="19">
        <v>2540</v>
      </c>
      <c r="C78" s="19">
        <v>2882</v>
      </c>
      <c r="D78" s="19">
        <v>2551</v>
      </c>
      <c r="E78" s="36">
        <f>Supply!E658</f>
        <v>2759</v>
      </c>
      <c r="F78" s="19">
        <f>Supply!J658</f>
        <v>2533</v>
      </c>
      <c r="G78" s="19">
        <f>Supply!O658</f>
        <v>2539</v>
      </c>
      <c r="H78" s="19">
        <f>Supply!T658</f>
        <v>2769</v>
      </c>
      <c r="I78" s="63">
        <f>SUM(B78:H78)</f>
        <v>18573</v>
      </c>
      <c r="J78" s="20">
        <f>Supply!Y658</f>
        <v>2667</v>
      </c>
      <c r="K78" s="20">
        <f>Supply!AD658</f>
        <v>2953</v>
      </c>
      <c r="L78" s="36">
        <f>Supply!AI658</f>
        <v>2535</v>
      </c>
      <c r="M78" s="36">
        <f>Supply!AN658</f>
        <v>2951</v>
      </c>
      <c r="N78" s="23">
        <v>2864</v>
      </c>
      <c r="O78" s="23">
        <v>2905</v>
      </c>
      <c r="P78" s="19">
        <f>Supply!O683</f>
        <v>2501</v>
      </c>
      <c r="Q78" s="63">
        <f>SUM(J78:P78)</f>
        <v>19376</v>
      </c>
    </row>
    <row r="79" spans="1:17" x14ac:dyDescent="0.35">
      <c r="A79" s="33" t="s">
        <v>0</v>
      </c>
      <c r="B79" s="19">
        <f>B77-B78</f>
        <v>222</v>
      </c>
      <c r="C79" s="19">
        <f t="shared" ref="C79:I79" si="25">C77-C78</f>
        <v>71</v>
      </c>
      <c r="D79" s="19">
        <f t="shared" si="25"/>
        <v>7</v>
      </c>
      <c r="E79" s="19">
        <f t="shared" si="25"/>
        <v>38</v>
      </c>
      <c r="F79" s="19">
        <f t="shared" si="25"/>
        <v>71</v>
      </c>
      <c r="G79" s="19">
        <f t="shared" si="25"/>
        <v>46</v>
      </c>
      <c r="H79" s="19">
        <f t="shared" si="25"/>
        <v>-162</v>
      </c>
      <c r="I79" s="19">
        <f t="shared" si="25"/>
        <v>293</v>
      </c>
      <c r="J79" s="19">
        <f>J77-J78</f>
        <v>123</v>
      </c>
      <c r="K79" s="19">
        <f t="shared" ref="K79:Q79" si="26">K77-K78</f>
        <v>-660</v>
      </c>
      <c r="L79" s="19">
        <f t="shared" si="26"/>
        <v>143</v>
      </c>
      <c r="M79" s="19">
        <f t="shared" si="26"/>
        <v>-349</v>
      </c>
      <c r="N79" s="19">
        <f t="shared" si="26"/>
        <v>80</v>
      </c>
      <c r="O79" s="19">
        <f t="shared" si="26"/>
        <v>45</v>
      </c>
      <c r="P79" s="19">
        <f t="shared" si="26"/>
        <v>106</v>
      </c>
      <c r="Q79" s="19">
        <f t="shared" si="26"/>
        <v>-512</v>
      </c>
    </row>
    <row r="81" spans="1:17" ht="15.5" x14ac:dyDescent="0.35">
      <c r="A81" s="95" t="s">
        <v>1</v>
      </c>
      <c r="B81" s="64" t="s">
        <v>1092</v>
      </c>
      <c r="C81" s="64" t="s">
        <v>1093</v>
      </c>
      <c r="D81" s="64" t="s">
        <v>1094</v>
      </c>
      <c r="E81" s="64" t="s">
        <v>1095</v>
      </c>
      <c r="F81" s="64" t="s">
        <v>1096</v>
      </c>
      <c r="G81" s="64" t="s">
        <v>1097</v>
      </c>
      <c r="H81" s="64" t="s">
        <v>1098</v>
      </c>
      <c r="I81" s="65" t="s">
        <v>1132</v>
      </c>
      <c r="J81" s="64" t="s">
        <v>1099</v>
      </c>
      <c r="K81" s="64" t="s">
        <v>1100</v>
      </c>
      <c r="L81" s="64" t="s">
        <v>1101</v>
      </c>
      <c r="M81" s="64" t="s">
        <v>1102</v>
      </c>
      <c r="N81" s="64" t="s">
        <v>1103</v>
      </c>
      <c r="O81" s="64" t="s">
        <v>1104</v>
      </c>
      <c r="P81" s="64" t="s">
        <v>1105</v>
      </c>
      <c r="Q81" s="65" t="s">
        <v>1133</v>
      </c>
    </row>
    <row r="82" spans="1:17" x14ac:dyDescent="0.35">
      <c r="A82" s="19" t="s">
        <v>4</v>
      </c>
      <c r="B82" s="23">
        <v>2726</v>
      </c>
      <c r="C82" s="23">
        <f>2786</f>
        <v>2786</v>
      </c>
      <c r="D82" s="19">
        <f>2868</f>
        <v>2868</v>
      </c>
      <c r="E82" s="36">
        <f>2616</f>
        <v>2616</v>
      </c>
      <c r="F82" s="19">
        <f>2918</f>
        <v>2918</v>
      </c>
      <c r="G82" s="19">
        <f>production!$G$314</f>
        <v>2867</v>
      </c>
      <c r="H82" s="19">
        <f>production!H314</f>
        <v>2933</v>
      </c>
      <c r="I82" s="63">
        <f>SUM(B82:H82)</f>
        <v>19714</v>
      </c>
      <c r="J82" s="21">
        <f>production!J314</f>
        <v>2910</v>
      </c>
      <c r="K82" s="20">
        <f>production!K314</f>
        <v>3048</v>
      </c>
      <c r="L82" s="36">
        <f>production!L314</f>
        <v>2581</v>
      </c>
      <c r="M82" s="36">
        <f>production!M314</f>
        <v>2827</v>
      </c>
      <c r="N82" s="23">
        <f>production!N314</f>
        <v>2909</v>
      </c>
      <c r="O82" s="23">
        <f>production!O314</f>
        <v>2088</v>
      </c>
      <c r="P82" s="19">
        <f>production!P314</f>
        <v>2437</v>
      </c>
      <c r="Q82" s="63">
        <f>SUM(J82:P82)</f>
        <v>18800</v>
      </c>
    </row>
    <row r="83" spans="1:17" x14ac:dyDescent="0.35">
      <c r="A83" s="19" t="s">
        <v>126</v>
      </c>
      <c r="B83" s="19">
        <f>2693</f>
        <v>2693</v>
      </c>
      <c r="C83" s="19">
        <f>2640</f>
        <v>2640</v>
      </c>
      <c r="D83" s="19">
        <f>2726</f>
        <v>2726</v>
      </c>
      <c r="E83" s="36">
        <f>2549</f>
        <v>2549</v>
      </c>
      <c r="F83" s="19">
        <f>2665</f>
        <v>2665</v>
      </c>
      <c r="G83" s="19">
        <f>Supply!E709</f>
        <v>2777</v>
      </c>
      <c r="H83" s="19">
        <f>Supply!J709</f>
        <v>2260</v>
      </c>
      <c r="I83" s="63">
        <f>SUM(B83:H83)</f>
        <v>18310</v>
      </c>
      <c r="J83" s="20">
        <f>Supply!O709</f>
        <v>3336</v>
      </c>
      <c r="K83" s="20">
        <f>Supply!T709</f>
        <v>2914</v>
      </c>
      <c r="L83" s="36">
        <f>Supply!Y709</f>
        <v>2638</v>
      </c>
      <c r="M83" s="36">
        <f>Supply!AD709</f>
        <v>2787</v>
      </c>
      <c r="N83" s="23">
        <f>Supply!AI709</f>
        <v>2792</v>
      </c>
      <c r="O83" s="23">
        <f>Supply!AN709</f>
        <v>2005</v>
      </c>
      <c r="P83" s="19">
        <f>Supply!E736</f>
        <v>2330</v>
      </c>
      <c r="Q83" s="63">
        <f>SUM(J83:P83)</f>
        <v>18802</v>
      </c>
    </row>
    <row r="84" spans="1:17" x14ac:dyDescent="0.35">
      <c r="A84" s="33" t="s">
        <v>0</v>
      </c>
      <c r="B84" s="19">
        <f>B82-B83</f>
        <v>33</v>
      </c>
      <c r="C84" s="19">
        <f t="shared" ref="C84:I84" si="27">C82-C83</f>
        <v>146</v>
      </c>
      <c r="D84" s="19">
        <f t="shared" si="27"/>
        <v>142</v>
      </c>
      <c r="E84" s="19">
        <f t="shared" si="27"/>
        <v>67</v>
      </c>
      <c r="F84" s="19">
        <f t="shared" si="27"/>
        <v>253</v>
      </c>
      <c r="G84" s="19">
        <f t="shared" si="27"/>
        <v>90</v>
      </c>
      <c r="H84" s="19">
        <f t="shared" si="27"/>
        <v>673</v>
      </c>
      <c r="I84" s="19">
        <f t="shared" si="27"/>
        <v>1404</v>
      </c>
      <c r="J84" s="19">
        <f>J82-J83</f>
        <v>-426</v>
      </c>
      <c r="K84" s="19">
        <f t="shared" ref="K84:Q84" si="28">K82-K83</f>
        <v>134</v>
      </c>
      <c r="L84" s="19">
        <f t="shared" si="28"/>
        <v>-57</v>
      </c>
      <c r="M84" s="19">
        <f t="shared" si="28"/>
        <v>40</v>
      </c>
      <c r="N84" s="19">
        <f t="shared" si="28"/>
        <v>117</v>
      </c>
      <c r="O84" s="19">
        <f t="shared" si="28"/>
        <v>83</v>
      </c>
      <c r="P84" s="19">
        <f t="shared" si="28"/>
        <v>107</v>
      </c>
      <c r="Q84" s="19">
        <f t="shared" si="28"/>
        <v>-2</v>
      </c>
    </row>
    <row r="86" spans="1:17" ht="15.5" x14ac:dyDescent="0.35">
      <c r="A86" s="95" t="s">
        <v>1</v>
      </c>
      <c r="B86" s="64" t="s">
        <v>1106</v>
      </c>
      <c r="C86" s="64" t="s">
        <v>1107</v>
      </c>
      <c r="D86" s="64" t="s">
        <v>1108</v>
      </c>
      <c r="E86" s="64" t="s">
        <v>1109</v>
      </c>
      <c r="F86" s="64" t="s">
        <v>1110</v>
      </c>
      <c r="G86" s="64" t="s">
        <v>1111</v>
      </c>
      <c r="H86" s="64" t="s">
        <v>1112</v>
      </c>
      <c r="I86" s="65" t="s">
        <v>1162</v>
      </c>
      <c r="J86" s="64" t="s">
        <v>1113</v>
      </c>
      <c r="K86" s="64" t="s">
        <v>1114</v>
      </c>
      <c r="L86" s="64" t="s">
        <v>1157</v>
      </c>
      <c r="M86" s="64" t="s">
        <v>1158</v>
      </c>
      <c r="N86" s="64" t="s">
        <v>1159</v>
      </c>
      <c r="O86" s="64" t="s">
        <v>1160</v>
      </c>
      <c r="P86" s="64" t="s">
        <v>1161</v>
      </c>
      <c r="Q86" s="65" t="s">
        <v>1163</v>
      </c>
    </row>
    <row r="87" spans="1:17" x14ac:dyDescent="0.35">
      <c r="A87" s="19" t="s">
        <v>4</v>
      </c>
      <c r="B87" s="23">
        <f>production!B333</f>
        <v>2375</v>
      </c>
      <c r="C87" s="23">
        <f>production!C333</f>
        <v>2151</v>
      </c>
      <c r="D87" s="19">
        <f>production!D333</f>
        <v>2753</v>
      </c>
      <c r="E87" s="36">
        <f>production!E333</f>
        <v>2645</v>
      </c>
      <c r="F87" s="19">
        <f>production!$F$333</f>
        <v>3017</v>
      </c>
      <c r="G87" s="19">
        <f>production!G333</f>
        <v>2957</v>
      </c>
      <c r="H87" s="19">
        <f>production!H333</f>
        <v>3063</v>
      </c>
      <c r="I87" s="63">
        <f>SUM(B87:H87)</f>
        <v>18961</v>
      </c>
      <c r="J87" s="21">
        <f>production!J333</f>
        <v>2631</v>
      </c>
      <c r="K87" s="96"/>
      <c r="L87" s="36">
        <f>production!L333</f>
        <v>2490</v>
      </c>
      <c r="M87" s="36">
        <f>production!M333</f>
        <v>2264</v>
      </c>
      <c r="N87" s="23">
        <f>production!N333</f>
        <v>2440</v>
      </c>
      <c r="O87" s="23">
        <f>production!O333</f>
        <v>2728</v>
      </c>
      <c r="P87" s="19">
        <f>production!P333</f>
        <v>2595</v>
      </c>
      <c r="Q87" s="63">
        <f>SUM(J87:P87)</f>
        <v>15148</v>
      </c>
    </row>
    <row r="88" spans="1:17" x14ac:dyDescent="0.35">
      <c r="A88" s="19" t="s">
        <v>126</v>
      </c>
      <c r="B88" s="19">
        <f>Supply!J736</f>
        <v>2356</v>
      </c>
      <c r="C88" s="19">
        <f>Supply!O736</f>
        <v>2095</v>
      </c>
      <c r="D88" s="19">
        <f>Supply!T736</f>
        <v>2695</v>
      </c>
      <c r="E88" s="36">
        <f>Supply!Y736</f>
        <v>2548</v>
      </c>
      <c r="F88" s="19">
        <f>Supply!AD736</f>
        <v>2840</v>
      </c>
      <c r="G88" s="19">
        <f>Supply!AI736</f>
        <v>2871</v>
      </c>
      <c r="H88" s="19">
        <f>Supply!AN736</f>
        <v>3043</v>
      </c>
      <c r="I88" s="63">
        <f>SUM(B88:H88)</f>
        <v>18448</v>
      </c>
      <c r="J88" s="20">
        <f>Supply!E763</f>
        <v>2545</v>
      </c>
      <c r="K88" s="20"/>
      <c r="L88" s="36">
        <f>Supply!O763</f>
        <v>2504</v>
      </c>
      <c r="M88" s="36">
        <f>Supply!T763</f>
        <v>2516</v>
      </c>
      <c r="N88" s="23">
        <f>Supply!Y763</f>
        <v>2335</v>
      </c>
      <c r="O88" s="23">
        <f>Supply!AD763</f>
        <v>2637</v>
      </c>
      <c r="P88" s="19">
        <f>Supply!AI763</f>
        <v>2596</v>
      </c>
      <c r="Q88" s="63">
        <f>SUM(J88:P88)</f>
        <v>15133</v>
      </c>
    </row>
    <row r="89" spans="1:17" x14ac:dyDescent="0.35">
      <c r="A89" s="33" t="s">
        <v>0</v>
      </c>
      <c r="B89" s="19">
        <f>B87-B88</f>
        <v>19</v>
      </c>
      <c r="C89" s="19">
        <f t="shared" ref="C89:I89" si="29">C87-C88</f>
        <v>56</v>
      </c>
      <c r="D89" s="19">
        <f t="shared" si="29"/>
        <v>58</v>
      </c>
      <c r="E89" s="19">
        <f t="shared" si="29"/>
        <v>97</v>
      </c>
      <c r="F89" s="19">
        <f t="shared" si="29"/>
        <v>177</v>
      </c>
      <c r="G89" s="19">
        <f t="shared" si="29"/>
        <v>86</v>
      </c>
      <c r="H89" s="19">
        <f t="shared" si="29"/>
        <v>20</v>
      </c>
      <c r="I89" s="19">
        <f t="shared" si="29"/>
        <v>513</v>
      </c>
      <c r="J89" s="19">
        <f>J87-J88</f>
        <v>86</v>
      </c>
      <c r="K89" s="19">
        <f t="shared" ref="K89:Q89" si="30">K87-K88</f>
        <v>0</v>
      </c>
      <c r="L89" s="19">
        <f t="shared" si="30"/>
        <v>-14</v>
      </c>
      <c r="M89" s="19">
        <f t="shared" si="30"/>
        <v>-252</v>
      </c>
      <c r="N89" s="19">
        <f t="shared" si="30"/>
        <v>105</v>
      </c>
      <c r="O89" s="19">
        <f t="shared" si="30"/>
        <v>91</v>
      </c>
      <c r="P89" s="19">
        <f t="shared" si="30"/>
        <v>-1</v>
      </c>
      <c r="Q89" s="19">
        <f t="shared" si="30"/>
        <v>15</v>
      </c>
    </row>
    <row r="91" spans="1:17" ht="15.5" x14ac:dyDescent="0.35">
      <c r="A91" s="95" t="s">
        <v>1</v>
      </c>
      <c r="B91" s="64" t="s">
        <v>1183</v>
      </c>
      <c r="C91" s="64" t="s">
        <v>1184</v>
      </c>
      <c r="D91" s="64" t="s">
        <v>1185</v>
      </c>
      <c r="E91" s="64" t="s">
        <v>1186</v>
      </c>
      <c r="F91" s="64" t="s">
        <v>1187</v>
      </c>
      <c r="G91" s="64" t="s">
        <v>1188</v>
      </c>
      <c r="H91" s="64" t="s">
        <v>1189</v>
      </c>
      <c r="I91" s="65" t="s">
        <v>1190</v>
      </c>
      <c r="J91" s="64" t="s">
        <v>1191</v>
      </c>
      <c r="K91" s="64" t="s">
        <v>1192</v>
      </c>
      <c r="L91" s="64" t="s">
        <v>1193</v>
      </c>
      <c r="M91" s="64" t="s">
        <v>1194</v>
      </c>
      <c r="N91" s="64" t="s">
        <v>1195</v>
      </c>
      <c r="O91" s="64" t="s">
        <v>1196</v>
      </c>
      <c r="P91" s="64" t="s">
        <v>1197</v>
      </c>
      <c r="Q91" s="65" t="s">
        <v>1198</v>
      </c>
    </row>
    <row r="92" spans="1:17" x14ac:dyDescent="0.35">
      <c r="A92" s="19" t="s">
        <v>4</v>
      </c>
      <c r="B92" s="23">
        <f>production!B355</f>
        <v>2419</v>
      </c>
      <c r="C92" s="23">
        <f>production!C355</f>
        <v>2764</v>
      </c>
      <c r="D92" s="19">
        <f>production!D355</f>
        <v>2741</v>
      </c>
      <c r="E92" s="36">
        <f>production!E355</f>
        <v>2829</v>
      </c>
      <c r="F92" s="19">
        <f>production!F355</f>
        <v>2270</v>
      </c>
      <c r="G92" s="19">
        <f>production!G355</f>
        <v>2425</v>
      </c>
      <c r="H92" s="19">
        <f>production!H355</f>
        <v>2560</v>
      </c>
      <c r="I92" s="63">
        <f>SUM(B92:H92)</f>
        <v>18008</v>
      </c>
      <c r="J92" s="21">
        <f>production!J355</f>
        <v>2371</v>
      </c>
      <c r="K92" s="20">
        <f>production!K355</f>
        <v>2509</v>
      </c>
      <c r="L92" s="36">
        <f>production!L355</f>
        <v>2205</v>
      </c>
      <c r="M92" s="36">
        <f>production!M355</f>
        <v>2508</v>
      </c>
      <c r="N92" s="23">
        <f>production!N355</f>
        <v>2348</v>
      </c>
      <c r="O92" s="23">
        <f>production!O355</f>
        <v>2663</v>
      </c>
      <c r="P92" s="19">
        <f>production!P355</f>
        <v>2297</v>
      </c>
      <c r="Q92" s="63">
        <f>SUM(J92:P92)</f>
        <v>16901</v>
      </c>
    </row>
    <row r="93" spans="1:17" x14ac:dyDescent="0.35">
      <c r="A93" s="19" t="s">
        <v>126</v>
      </c>
      <c r="B93" s="19">
        <f>Supply!AN763</f>
        <v>2494</v>
      </c>
      <c r="C93" s="19">
        <f>Supply!E790</f>
        <v>2722</v>
      </c>
      <c r="D93" s="19">
        <f>Supply!J790</f>
        <v>2701</v>
      </c>
      <c r="E93" s="36">
        <f>Supply!O790</f>
        <v>2514</v>
      </c>
      <c r="F93" s="19">
        <f>Supply!T790</f>
        <v>2216</v>
      </c>
      <c r="G93" s="19">
        <f>Supply!Y790</f>
        <v>2418</v>
      </c>
      <c r="H93" s="19">
        <f>Supply!AD790</f>
        <v>2440</v>
      </c>
      <c r="I93" s="63">
        <f>SUM(B93:H93)</f>
        <v>17505</v>
      </c>
      <c r="J93" s="20">
        <f>Supply!AI790</f>
        <v>2345</v>
      </c>
      <c r="K93" s="19">
        <f>Supply!AN790</f>
        <v>2441</v>
      </c>
      <c r="L93" s="36">
        <f>Supply!E817</f>
        <v>2174</v>
      </c>
      <c r="M93" s="36">
        <f>Supply!J817</f>
        <v>2679</v>
      </c>
      <c r="N93" s="23">
        <f>Supply!O817</f>
        <v>2429</v>
      </c>
      <c r="O93" s="23">
        <f>Supply!T817</f>
        <v>2597</v>
      </c>
      <c r="P93" s="19">
        <f>Supply!T817</f>
        <v>2597</v>
      </c>
      <c r="Q93" s="63">
        <f>SUM(J93:P93)</f>
        <v>17262</v>
      </c>
    </row>
    <row r="94" spans="1:17" x14ac:dyDescent="0.35">
      <c r="A94" s="33" t="s">
        <v>0</v>
      </c>
      <c r="B94" s="19">
        <f>B92-B93</f>
        <v>-75</v>
      </c>
      <c r="C94" s="19">
        <f t="shared" ref="C94:I94" si="31">C92-C93</f>
        <v>42</v>
      </c>
      <c r="D94" s="19">
        <f t="shared" si="31"/>
        <v>40</v>
      </c>
      <c r="E94" s="19">
        <f t="shared" si="31"/>
        <v>315</v>
      </c>
      <c r="F94" s="19">
        <f t="shared" si="31"/>
        <v>54</v>
      </c>
      <c r="G94" s="19">
        <f t="shared" si="31"/>
        <v>7</v>
      </c>
      <c r="H94" s="19">
        <f t="shared" si="31"/>
        <v>120</v>
      </c>
      <c r="I94" s="19">
        <f t="shared" si="31"/>
        <v>503</v>
      </c>
      <c r="J94" s="19">
        <f>J92-J93</f>
        <v>26</v>
      </c>
      <c r="K94" s="59">
        <f>K92-K93</f>
        <v>68</v>
      </c>
      <c r="L94" s="19">
        <f t="shared" ref="L94:Q94" si="32">L92-L93</f>
        <v>31</v>
      </c>
      <c r="M94" s="19">
        <f t="shared" si="32"/>
        <v>-171</v>
      </c>
      <c r="N94" s="19">
        <f t="shared" si="32"/>
        <v>-81</v>
      </c>
      <c r="O94" s="19">
        <f t="shared" si="32"/>
        <v>66</v>
      </c>
      <c r="P94" s="19">
        <f t="shared" si="32"/>
        <v>-300</v>
      </c>
      <c r="Q94" s="19">
        <f t="shared" si="32"/>
        <v>-361</v>
      </c>
    </row>
    <row r="95" spans="1:17" ht="15.5" x14ac:dyDescent="0.35">
      <c r="K95" s="97"/>
    </row>
    <row r="96" spans="1:17" ht="15.5" x14ac:dyDescent="0.35">
      <c r="A96" s="95" t="s">
        <v>1</v>
      </c>
      <c r="B96" s="64" t="s">
        <v>1260</v>
      </c>
      <c r="C96" s="64" t="s">
        <v>1261</v>
      </c>
      <c r="D96" s="64" t="s">
        <v>1262</v>
      </c>
      <c r="E96" s="64" t="s">
        <v>1263</v>
      </c>
      <c r="F96" s="64" t="s">
        <v>1264</v>
      </c>
      <c r="G96" s="64" t="s">
        <v>1265</v>
      </c>
      <c r="H96" s="64" t="s">
        <v>1267</v>
      </c>
      <c r="I96" s="65" t="s">
        <v>1266</v>
      </c>
      <c r="J96" s="64" t="s">
        <v>1268</v>
      </c>
      <c r="K96" s="64" t="s">
        <v>1269</v>
      </c>
      <c r="L96" s="64" t="s">
        <v>1270</v>
      </c>
      <c r="M96" s="64" t="s">
        <v>1271</v>
      </c>
      <c r="N96" s="64" t="s">
        <v>1233</v>
      </c>
      <c r="O96" s="64" t="s">
        <v>1234</v>
      </c>
      <c r="P96" s="64" t="s">
        <v>1235</v>
      </c>
      <c r="Q96" s="65" t="s">
        <v>1272</v>
      </c>
    </row>
    <row r="97" spans="1:17" x14ac:dyDescent="0.35">
      <c r="A97" s="19" t="s">
        <v>4</v>
      </c>
      <c r="B97" s="23">
        <f>production!B377</f>
        <v>2350</v>
      </c>
      <c r="C97" s="23">
        <f>production!C377</f>
        <v>2059</v>
      </c>
      <c r="D97" s="19">
        <f>production!D377</f>
        <v>1753</v>
      </c>
      <c r="E97" s="36">
        <f>production!$E$377</f>
        <v>1958</v>
      </c>
      <c r="F97" s="19">
        <f>production!$F$377</f>
        <v>2214</v>
      </c>
      <c r="G97" s="19">
        <f>production!G377</f>
        <v>2123</v>
      </c>
      <c r="H97" s="19">
        <f>production!$H$377</f>
        <v>1620</v>
      </c>
      <c r="I97" s="63">
        <f>SUM(B97:H97)</f>
        <v>14077</v>
      </c>
      <c r="J97" s="21">
        <f>production!J377</f>
        <v>1567</v>
      </c>
      <c r="K97" s="19">
        <f>production!K377</f>
        <v>2453</v>
      </c>
      <c r="L97" s="36">
        <f>production!L377</f>
        <v>1470</v>
      </c>
      <c r="M97" s="36">
        <f>production!$M$377</f>
        <v>2119</v>
      </c>
      <c r="N97" s="23">
        <f>production!N377</f>
        <v>1670</v>
      </c>
      <c r="O97" s="23">
        <f>production!$O$377</f>
        <v>1593</v>
      </c>
      <c r="P97" s="19">
        <f>production!$P$377</f>
        <v>1806</v>
      </c>
      <c r="Q97" s="63">
        <f>SUM(J97:P97)</f>
        <v>12678</v>
      </c>
    </row>
    <row r="98" spans="1:17" x14ac:dyDescent="0.35">
      <c r="A98" s="19" t="s">
        <v>126</v>
      </c>
      <c r="B98" s="19">
        <f>Supply!AD817</f>
        <v>2316</v>
      </c>
      <c r="C98" s="19">
        <f>Supply!AI817</f>
        <v>2023</v>
      </c>
      <c r="D98" s="19">
        <f>Supply!AN817</f>
        <v>1786</v>
      </c>
      <c r="E98" s="36">
        <f>Supply!E844</f>
        <v>1947</v>
      </c>
      <c r="F98" s="19">
        <f>Supply!J844</f>
        <v>2640</v>
      </c>
      <c r="G98" s="19">
        <f>Supply!O844</f>
        <v>2389</v>
      </c>
      <c r="H98" s="19">
        <f>Supply!T844</f>
        <v>1524</v>
      </c>
      <c r="I98" s="63">
        <f>SUM(B98:H98)</f>
        <v>14625</v>
      </c>
      <c r="J98" s="20">
        <f>Supply!Y844</f>
        <v>1397</v>
      </c>
      <c r="K98" s="20">
        <f>Supply!AD844</f>
        <v>2327</v>
      </c>
      <c r="L98" s="36">
        <f>Supply!AI844</f>
        <v>1518</v>
      </c>
      <c r="M98" s="36">
        <f>Supply!AN844</f>
        <v>2194</v>
      </c>
      <c r="N98" s="23">
        <f>Supply!E871</f>
        <v>1659</v>
      </c>
      <c r="O98" s="23">
        <f>Supply!J871</f>
        <v>1566</v>
      </c>
      <c r="P98" s="19">
        <f>Supply!O871</f>
        <v>1717</v>
      </c>
      <c r="Q98" s="63">
        <f>SUM(J98:P98)</f>
        <v>12378</v>
      </c>
    </row>
    <row r="99" spans="1:17" x14ac:dyDescent="0.35">
      <c r="A99" s="33" t="s">
        <v>0</v>
      </c>
      <c r="B99" s="19">
        <f>B97-B98</f>
        <v>34</v>
      </c>
      <c r="C99" s="19">
        <f t="shared" ref="C99:I99" si="33">C97-C98</f>
        <v>36</v>
      </c>
      <c r="D99" s="19">
        <f t="shared" si="33"/>
        <v>-33</v>
      </c>
      <c r="E99" s="19">
        <f t="shared" si="33"/>
        <v>11</v>
      </c>
      <c r="F99" s="19">
        <f t="shared" si="33"/>
        <v>-426</v>
      </c>
      <c r="G99" s="19">
        <f t="shared" si="33"/>
        <v>-266</v>
      </c>
      <c r="H99" s="19">
        <f t="shared" si="33"/>
        <v>96</v>
      </c>
      <c r="I99" s="19">
        <f t="shared" si="33"/>
        <v>-548</v>
      </c>
      <c r="J99" s="19">
        <f>J97-J98</f>
        <v>170</v>
      </c>
      <c r="K99" s="98">
        <f>K97-K98</f>
        <v>126</v>
      </c>
      <c r="L99" s="19">
        <f t="shared" ref="L99:Q99" si="34">L97-L98</f>
        <v>-48</v>
      </c>
      <c r="M99" s="19">
        <f t="shared" si="34"/>
        <v>-75</v>
      </c>
      <c r="N99" s="19">
        <f t="shared" si="34"/>
        <v>11</v>
      </c>
      <c r="O99" s="19">
        <f t="shared" si="34"/>
        <v>27</v>
      </c>
      <c r="P99" s="19">
        <f t="shared" si="34"/>
        <v>89</v>
      </c>
      <c r="Q99" s="19">
        <f t="shared" si="34"/>
        <v>300</v>
      </c>
    </row>
    <row r="101" spans="1:17" ht="15.5" x14ac:dyDescent="0.35">
      <c r="A101" s="95" t="s">
        <v>1</v>
      </c>
      <c r="B101" s="64" t="s">
        <v>1236</v>
      </c>
      <c r="C101" s="64" t="s">
        <v>1237</v>
      </c>
      <c r="D101" s="64" t="s">
        <v>1238</v>
      </c>
      <c r="E101" s="64" t="s">
        <v>1239</v>
      </c>
      <c r="F101" s="64" t="s">
        <v>1240</v>
      </c>
      <c r="G101" s="64" t="s">
        <v>1241</v>
      </c>
      <c r="H101" s="64" t="s">
        <v>1242</v>
      </c>
      <c r="I101" s="65" t="s">
        <v>1315</v>
      </c>
      <c r="J101" s="64" t="s">
        <v>1318</v>
      </c>
      <c r="K101" s="64" t="s">
        <v>1319</v>
      </c>
      <c r="L101" s="64" t="s">
        <v>1320</v>
      </c>
      <c r="M101" s="64" t="s">
        <v>1321</v>
      </c>
      <c r="N101" s="64" t="s">
        <v>1322</v>
      </c>
      <c r="O101" s="64" t="s">
        <v>1323</v>
      </c>
      <c r="P101" s="64" t="s">
        <v>1324</v>
      </c>
      <c r="Q101" s="65" t="s">
        <v>1317</v>
      </c>
    </row>
    <row r="102" spans="1:17" x14ac:dyDescent="0.35">
      <c r="A102" s="19" t="s">
        <v>4</v>
      </c>
      <c r="B102" s="23">
        <f>production!B399</f>
        <v>1724</v>
      </c>
      <c r="C102" s="23">
        <f>production!C399</f>
        <v>1535</v>
      </c>
      <c r="D102" s="19">
        <f>production!D399</f>
        <v>1287</v>
      </c>
      <c r="E102" s="36">
        <f>production!E399</f>
        <v>1598</v>
      </c>
      <c r="F102" s="19">
        <f>production!F399</f>
        <v>1650</v>
      </c>
      <c r="G102" s="19">
        <f>production!$G$399</f>
        <v>1753</v>
      </c>
      <c r="H102" s="19">
        <f>production!H399</f>
        <v>1790</v>
      </c>
      <c r="I102" s="63">
        <f>SUM(B102:H102)</f>
        <v>11337</v>
      </c>
      <c r="J102" s="21">
        <f>production!J399</f>
        <v>1866</v>
      </c>
      <c r="K102" s="19">
        <f>production!K399</f>
        <v>2060</v>
      </c>
      <c r="L102" s="36">
        <f>production!L399</f>
        <v>2303</v>
      </c>
      <c r="M102" s="36">
        <f>production!M399</f>
        <v>2209</v>
      </c>
      <c r="N102" s="23">
        <f>production!N399</f>
        <v>2286</v>
      </c>
      <c r="O102" s="23">
        <f>production!$O$399</f>
        <v>2227</v>
      </c>
      <c r="P102" s="19">
        <f>production!P399</f>
        <v>543</v>
      </c>
      <c r="Q102" s="63">
        <f>SUM(J102:P102)</f>
        <v>13494</v>
      </c>
    </row>
    <row r="103" spans="1:17" x14ac:dyDescent="0.35">
      <c r="A103" s="19" t="s">
        <v>126</v>
      </c>
      <c r="B103" s="19">
        <f>Supply!T871</f>
        <v>1570</v>
      </c>
      <c r="C103" s="19">
        <f>Supply!T859</f>
        <v>1700</v>
      </c>
      <c r="D103" s="19">
        <f>Supply!AD871</f>
        <v>1523</v>
      </c>
      <c r="E103" s="36">
        <f>Supply!AI871</f>
        <v>1392</v>
      </c>
      <c r="F103" s="19">
        <f>Supply!AN871</f>
        <v>1608</v>
      </c>
      <c r="G103" s="19">
        <f>Supply!E898</f>
        <v>1461</v>
      </c>
      <c r="H103" s="19">
        <f>Supply!J898</f>
        <v>1484</v>
      </c>
      <c r="I103" s="63">
        <f>SUM(B103:H103)</f>
        <v>10738</v>
      </c>
      <c r="J103" s="20">
        <f>Supply!O898</f>
        <v>1784</v>
      </c>
      <c r="K103" s="20">
        <f>Supply!T898</f>
        <v>1990</v>
      </c>
      <c r="L103" s="36">
        <f>Supply!Y898</f>
        <v>2252</v>
      </c>
      <c r="M103" s="36">
        <f>Supply!AD898</f>
        <v>2057</v>
      </c>
      <c r="N103" s="23">
        <f>Supply!AI898</f>
        <v>2148</v>
      </c>
      <c r="O103" s="23">
        <f>Supply!AN898</f>
        <v>2167</v>
      </c>
      <c r="P103" s="19">
        <f>Supply!E925</f>
        <v>3473</v>
      </c>
      <c r="Q103" s="63">
        <f>SUM(J103:P103)</f>
        <v>15871</v>
      </c>
    </row>
    <row r="104" spans="1:17" x14ac:dyDescent="0.35">
      <c r="A104" s="33" t="s">
        <v>0</v>
      </c>
      <c r="B104" s="19">
        <f>B102-B103</f>
        <v>154</v>
      </c>
      <c r="C104" s="19">
        <f t="shared" ref="C104:I104" si="35">C102-C103</f>
        <v>-165</v>
      </c>
      <c r="D104" s="19">
        <f t="shared" si="35"/>
        <v>-236</v>
      </c>
      <c r="E104" s="19">
        <f t="shared" si="35"/>
        <v>206</v>
      </c>
      <c r="F104" s="19">
        <f t="shared" si="35"/>
        <v>42</v>
      </c>
      <c r="G104" s="19">
        <f t="shared" si="35"/>
        <v>292</v>
      </c>
      <c r="H104" s="19">
        <f t="shared" si="35"/>
        <v>306</v>
      </c>
      <c r="I104" s="19">
        <f t="shared" si="35"/>
        <v>599</v>
      </c>
      <c r="J104" s="19">
        <f>J102-J103</f>
        <v>82</v>
      </c>
      <c r="K104" s="98">
        <f>K102-K103</f>
        <v>70</v>
      </c>
      <c r="L104" s="19">
        <f t="shared" ref="L104:Q104" si="36">L102-L103</f>
        <v>51</v>
      </c>
      <c r="M104" s="19">
        <f t="shared" si="36"/>
        <v>152</v>
      </c>
      <c r="N104" s="19">
        <f t="shared" si="36"/>
        <v>138</v>
      </c>
      <c r="O104" s="19">
        <f t="shared" si="36"/>
        <v>60</v>
      </c>
      <c r="P104" s="19">
        <f t="shared" si="36"/>
        <v>-2930</v>
      </c>
      <c r="Q104" s="19">
        <f t="shared" si="36"/>
        <v>-2377</v>
      </c>
    </row>
    <row r="106" spans="1:17" ht="15.5" x14ac:dyDescent="0.35">
      <c r="A106" s="95" t="s">
        <v>1</v>
      </c>
      <c r="B106" s="64" t="s">
        <v>1339</v>
      </c>
      <c r="C106" s="64" t="s">
        <v>1340</v>
      </c>
      <c r="D106" s="64" t="s">
        <v>1341</v>
      </c>
      <c r="E106" s="64" t="s">
        <v>1342</v>
      </c>
      <c r="F106" s="64" t="s">
        <v>1343</v>
      </c>
      <c r="G106" s="64" t="s">
        <v>1344</v>
      </c>
      <c r="H106" s="64" t="s">
        <v>1345</v>
      </c>
      <c r="I106" s="65" t="s">
        <v>1378</v>
      </c>
      <c r="J106" s="64" t="s">
        <v>1346</v>
      </c>
      <c r="K106" s="64" t="s">
        <v>1347</v>
      </c>
      <c r="L106" s="64" t="s">
        <v>1348</v>
      </c>
      <c r="M106" s="64" t="s">
        <v>1349</v>
      </c>
      <c r="N106" s="64" t="s">
        <v>1350</v>
      </c>
      <c r="O106" s="64" t="s">
        <v>1351</v>
      </c>
      <c r="P106" s="64" t="s">
        <v>1352</v>
      </c>
      <c r="Q106" s="65" t="s">
        <v>1394</v>
      </c>
    </row>
    <row r="107" spans="1:17" x14ac:dyDescent="0.35">
      <c r="A107" s="19" t="s">
        <v>4</v>
      </c>
      <c r="B107" s="23">
        <f>production!B421</f>
        <v>1864</v>
      </c>
      <c r="C107" s="23">
        <f>production!C421</f>
        <v>2000</v>
      </c>
      <c r="D107" s="19">
        <f>production!D421</f>
        <v>1401</v>
      </c>
      <c r="E107" s="36">
        <f>production!E421</f>
        <v>1827</v>
      </c>
      <c r="F107" s="19">
        <f>production!F421</f>
        <v>1764</v>
      </c>
      <c r="G107" s="19">
        <f>production!G421</f>
        <v>1941</v>
      </c>
      <c r="H107" s="19">
        <f>production!$H$421</f>
        <v>1878</v>
      </c>
      <c r="I107" s="63">
        <f>SUM(B107:H107)</f>
        <v>12675</v>
      </c>
      <c r="J107" s="21">
        <f>production!J421</f>
        <v>1921</v>
      </c>
      <c r="K107" s="19">
        <f>production!K421</f>
        <v>2020</v>
      </c>
      <c r="L107" s="36">
        <f>production!L421</f>
        <v>1960</v>
      </c>
      <c r="M107" s="36">
        <f>production!M421</f>
        <v>2359</v>
      </c>
      <c r="N107" s="23">
        <f>production!N421</f>
        <v>2087</v>
      </c>
      <c r="O107" s="23">
        <f>production!O421</f>
        <v>1527</v>
      </c>
      <c r="P107" s="19">
        <f>production!$P$421</f>
        <v>1045</v>
      </c>
      <c r="Q107" s="63">
        <f>SUM(J107:P107)</f>
        <v>12919</v>
      </c>
    </row>
    <row r="108" spans="1:17" x14ac:dyDescent="0.35">
      <c r="A108" s="19" t="s">
        <v>126</v>
      </c>
      <c r="B108" s="19">
        <f>Supply!J925</f>
        <v>1709</v>
      </c>
      <c r="C108" s="19">
        <f>Supply!O925</f>
        <v>1890</v>
      </c>
      <c r="D108" s="19">
        <f>Supply!T925</f>
        <v>1423</v>
      </c>
      <c r="E108" s="36">
        <f>Supply!Y925</f>
        <v>1783</v>
      </c>
      <c r="F108" s="19">
        <f>Supply!AD925</f>
        <v>2020</v>
      </c>
      <c r="G108" s="19">
        <f>Supply!AI925</f>
        <v>1880</v>
      </c>
      <c r="H108" s="19">
        <f>Supply!AN925</f>
        <v>1859</v>
      </c>
      <c r="I108" s="63">
        <f>SUM(B108:H108)</f>
        <v>12564</v>
      </c>
      <c r="J108" s="20">
        <f>Supply!E952</f>
        <v>1896</v>
      </c>
      <c r="K108" s="20">
        <f>Supply!J952</f>
        <v>2004</v>
      </c>
      <c r="L108" s="36">
        <f>Supply!O952</f>
        <v>1988</v>
      </c>
      <c r="M108" s="36">
        <f>Supply!T952</f>
        <v>2299</v>
      </c>
      <c r="N108" s="23">
        <f>Supply!Y952</f>
        <v>1833</v>
      </c>
      <c r="O108" s="23">
        <f>Supply!AD952</f>
        <v>1479</v>
      </c>
      <c r="P108" s="19">
        <f>Supply!AI952</f>
        <v>949</v>
      </c>
      <c r="Q108" s="63">
        <f>SUM(J108:P108)</f>
        <v>12448</v>
      </c>
    </row>
    <row r="109" spans="1:17" x14ac:dyDescent="0.35">
      <c r="A109" s="33" t="s">
        <v>0</v>
      </c>
      <c r="B109" s="19">
        <f>B107-B108</f>
        <v>155</v>
      </c>
      <c r="C109" s="19">
        <f t="shared" ref="C109:I109" si="37">C107-C108</f>
        <v>110</v>
      </c>
      <c r="D109" s="19">
        <f t="shared" si="37"/>
        <v>-22</v>
      </c>
      <c r="E109" s="19">
        <f t="shared" si="37"/>
        <v>44</v>
      </c>
      <c r="F109" s="19">
        <f t="shared" si="37"/>
        <v>-256</v>
      </c>
      <c r="G109" s="19">
        <f t="shared" si="37"/>
        <v>61</v>
      </c>
      <c r="H109" s="19">
        <f t="shared" si="37"/>
        <v>19</v>
      </c>
      <c r="I109" s="19">
        <f t="shared" si="37"/>
        <v>111</v>
      </c>
      <c r="J109" s="19">
        <f>J107-J108</f>
        <v>25</v>
      </c>
      <c r="K109" s="98">
        <f>K107-K108</f>
        <v>16</v>
      </c>
      <c r="L109" s="19">
        <f t="shared" ref="L109:Q109" si="38">L107-L108</f>
        <v>-28</v>
      </c>
      <c r="M109" s="19">
        <f t="shared" si="38"/>
        <v>60</v>
      </c>
      <c r="N109" s="19">
        <f t="shared" si="38"/>
        <v>254</v>
      </c>
      <c r="O109" s="19">
        <f t="shared" si="38"/>
        <v>48</v>
      </c>
      <c r="P109" s="19">
        <f t="shared" si="38"/>
        <v>96</v>
      </c>
      <c r="Q109" s="19">
        <f t="shared" si="38"/>
        <v>471</v>
      </c>
    </row>
    <row r="111" spans="1:17" ht="15.5" x14ac:dyDescent="0.35">
      <c r="A111" s="95" t="s">
        <v>1</v>
      </c>
      <c r="B111" s="64" t="s">
        <v>1353</v>
      </c>
      <c r="C111" s="64" t="s">
        <v>1354</v>
      </c>
      <c r="D111" s="64" t="s">
        <v>1355</v>
      </c>
      <c r="E111" s="64" t="s">
        <v>1356</v>
      </c>
      <c r="F111" s="64" t="s">
        <v>1357</v>
      </c>
      <c r="G111" s="64" t="s">
        <v>1358</v>
      </c>
      <c r="H111" s="64" t="s">
        <v>1359</v>
      </c>
      <c r="I111" s="65" t="s">
        <v>1426</v>
      </c>
      <c r="J111" s="64" t="s">
        <v>1360</v>
      </c>
      <c r="K111" s="64" t="s">
        <v>1361</v>
      </c>
      <c r="L111" s="64" t="s">
        <v>1362</v>
      </c>
      <c r="M111" s="64" t="s">
        <v>1363</v>
      </c>
      <c r="N111" s="64" t="s">
        <v>1364</v>
      </c>
      <c r="O111" s="64" t="s">
        <v>1365</v>
      </c>
      <c r="P111" s="64" t="s">
        <v>1366</v>
      </c>
      <c r="Q111" s="65" t="s">
        <v>1427</v>
      </c>
    </row>
    <row r="112" spans="1:17" x14ac:dyDescent="0.35">
      <c r="A112" s="19" t="s">
        <v>4</v>
      </c>
      <c r="B112" s="23">
        <f>production!B443</f>
        <v>1149</v>
      </c>
      <c r="C112" s="23">
        <f>production!C443</f>
        <v>2148</v>
      </c>
      <c r="D112" s="19">
        <f>production!D443</f>
        <v>2117</v>
      </c>
      <c r="E112" s="36">
        <f>production!E443</f>
        <v>1459</v>
      </c>
      <c r="F112" s="19">
        <f>production!$F$443</f>
        <v>1236</v>
      </c>
      <c r="G112" s="19">
        <f>production!G443</f>
        <v>2012</v>
      </c>
      <c r="H112" s="19">
        <f>production!H443</f>
        <v>1558</v>
      </c>
      <c r="I112" s="63">
        <f>SUM(B112:H112)</f>
        <v>11679</v>
      </c>
      <c r="J112" s="21">
        <f>production!J443</f>
        <v>2112</v>
      </c>
      <c r="K112" s="19">
        <f>production!K443</f>
        <v>1916</v>
      </c>
      <c r="L112" s="36">
        <f>production!L443</f>
        <v>1921</v>
      </c>
      <c r="M112" s="36">
        <f>production!M443</f>
        <v>1824</v>
      </c>
      <c r="N112" s="23">
        <f>production!N443</f>
        <v>1982</v>
      </c>
      <c r="O112" s="23">
        <f>production!O443</f>
        <v>1323</v>
      </c>
      <c r="P112" s="19">
        <f>production!P443</f>
        <v>1468</v>
      </c>
      <c r="Q112" s="63">
        <f>SUM(J112:P112)</f>
        <v>12546</v>
      </c>
    </row>
    <row r="113" spans="1:17" x14ac:dyDescent="0.35">
      <c r="A113" s="19" t="s">
        <v>126</v>
      </c>
      <c r="B113" s="19">
        <f>Supply!AN952</f>
        <v>1084</v>
      </c>
      <c r="C113" s="19">
        <f>Supply!E979</f>
        <v>2046</v>
      </c>
      <c r="D113" s="19">
        <f>Supply!J979</f>
        <v>2294</v>
      </c>
      <c r="E113" s="36">
        <f>Supply!O979</f>
        <v>2173</v>
      </c>
      <c r="F113" s="19">
        <f>Supply!T979</f>
        <v>2112</v>
      </c>
      <c r="G113" s="19">
        <f>Supply!Y979</f>
        <v>1834</v>
      </c>
      <c r="H113" s="19">
        <f>Supply!AD979</f>
        <v>1877</v>
      </c>
      <c r="I113" s="63">
        <f>SUM(B113:H113)</f>
        <v>13420</v>
      </c>
      <c r="J113" s="20">
        <f>Supply!AI979</f>
        <v>1985</v>
      </c>
      <c r="K113" s="20">
        <f>Supply!AN979</f>
        <v>1962</v>
      </c>
      <c r="L113" s="36">
        <f>Supply!E1006</f>
        <v>1936</v>
      </c>
      <c r="M113" s="36">
        <f>Supply!J1006</f>
        <v>2251</v>
      </c>
      <c r="N113" s="23">
        <f>Supply!O1006</f>
        <v>2013</v>
      </c>
      <c r="O113" s="23">
        <f>Supply!T1006</f>
        <v>1515</v>
      </c>
      <c r="P113" s="19">
        <f>Supply!Y1006</f>
        <v>1333</v>
      </c>
      <c r="Q113" s="63">
        <f>SUM(J113:P113)</f>
        <v>12995</v>
      </c>
    </row>
    <row r="114" spans="1:17" x14ac:dyDescent="0.35">
      <c r="A114" s="33" t="s">
        <v>0</v>
      </c>
      <c r="B114" s="19">
        <f>B112-B113</f>
        <v>65</v>
      </c>
      <c r="C114" s="19">
        <f t="shared" ref="C114:I114" si="39">C112-C113</f>
        <v>102</v>
      </c>
      <c r="D114" s="19">
        <f t="shared" si="39"/>
        <v>-177</v>
      </c>
      <c r="E114" s="19">
        <f t="shared" si="39"/>
        <v>-714</v>
      </c>
      <c r="F114" s="19">
        <f t="shared" si="39"/>
        <v>-876</v>
      </c>
      <c r="G114" s="19">
        <f t="shared" si="39"/>
        <v>178</v>
      </c>
      <c r="H114" s="19">
        <f t="shared" si="39"/>
        <v>-319</v>
      </c>
      <c r="I114" s="19">
        <f t="shared" si="39"/>
        <v>-1741</v>
      </c>
      <c r="J114" s="19">
        <f>J112-J113</f>
        <v>127</v>
      </c>
      <c r="K114" s="98">
        <f>K112-K113</f>
        <v>-46</v>
      </c>
      <c r="L114" s="19">
        <f t="shared" ref="L114:Q114" si="40">L112-L113</f>
        <v>-15</v>
      </c>
      <c r="M114" s="19">
        <f t="shared" si="40"/>
        <v>-427</v>
      </c>
      <c r="N114" s="19">
        <f t="shared" si="40"/>
        <v>-31</v>
      </c>
      <c r="O114" s="19">
        <f t="shared" si="40"/>
        <v>-192</v>
      </c>
      <c r="P114" s="19">
        <f t="shared" si="40"/>
        <v>135</v>
      </c>
      <c r="Q114" s="19">
        <f t="shared" si="40"/>
        <v>-449</v>
      </c>
    </row>
    <row r="116" spans="1:17" ht="15.5" x14ac:dyDescent="0.35">
      <c r="A116" s="95" t="s">
        <v>1</v>
      </c>
      <c r="B116" s="64" t="s">
        <v>1455</v>
      </c>
      <c r="C116" s="64" t="s">
        <v>1456</v>
      </c>
      <c r="D116" s="64" t="s">
        <v>1457</v>
      </c>
      <c r="E116" s="64" t="s">
        <v>1458</v>
      </c>
      <c r="F116" s="64" t="s">
        <v>1459</v>
      </c>
      <c r="G116" s="64" t="s">
        <v>1460</v>
      </c>
      <c r="H116" s="64" t="s">
        <v>1461</v>
      </c>
      <c r="I116" s="65" t="s">
        <v>1468</v>
      </c>
      <c r="J116" s="64" t="s">
        <v>1462</v>
      </c>
      <c r="K116" s="64" t="s">
        <v>1463</v>
      </c>
      <c r="L116" s="64" t="s">
        <v>1464</v>
      </c>
      <c r="M116" s="64" t="s">
        <v>1465</v>
      </c>
      <c r="N116" s="64" t="s">
        <v>1466</v>
      </c>
      <c r="O116" s="64" t="s">
        <v>1467</v>
      </c>
      <c r="P116" s="64" t="s">
        <v>1470</v>
      </c>
      <c r="Q116" s="65" t="s">
        <v>1471</v>
      </c>
    </row>
    <row r="117" spans="1:17" x14ac:dyDescent="0.35">
      <c r="A117" s="19" t="s">
        <v>4</v>
      </c>
      <c r="B117" s="23">
        <f>production!B465</f>
        <v>1410</v>
      </c>
      <c r="C117" s="23">
        <f>production!C465</f>
        <v>1080</v>
      </c>
      <c r="D117" s="19">
        <f>production!D465</f>
        <v>1437</v>
      </c>
      <c r="E117" s="36">
        <f>production!E465</f>
        <v>1705</v>
      </c>
      <c r="F117" s="19">
        <f>production!F465</f>
        <v>1577</v>
      </c>
      <c r="G117" s="19">
        <f>production!$G$465</f>
        <v>1207</v>
      </c>
      <c r="H117" s="19">
        <f>production!H465</f>
        <v>792</v>
      </c>
      <c r="I117" s="63">
        <f>SUM(B117:H117)</f>
        <v>9208</v>
      </c>
      <c r="J117" s="21">
        <f>production!$J$465</f>
        <v>2337</v>
      </c>
      <c r="K117" s="19">
        <f>production!$K$465</f>
        <v>1707</v>
      </c>
      <c r="L117" s="36">
        <f>production!L465</f>
        <v>1582</v>
      </c>
      <c r="M117" s="36">
        <f>production!M465</f>
        <v>1395</v>
      </c>
      <c r="N117" s="23">
        <f>production!N465</f>
        <v>1985</v>
      </c>
      <c r="O117" s="23">
        <f>production!$O$465</f>
        <v>1020</v>
      </c>
      <c r="P117" s="19">
        <f>production!$P$465</f>
        <v>1029</v>
      </c>
      <c r="Q117" s="63">
        <f>SUM(J117:P117)</f>
        <v>11055</v>
      </c>
    </row>
    <row r="118" spans="1:17" x14ac:dyDescent="0.35">
      <c r="A118" s="19" t="s">
        <v>126</v>
      </c>
      <c r="B118" s="19">
        <f>Supply!AD1006</f>
        <v>1690</v>
      </c>
      <c r="C118" s="19">
        <f>Supply!AI1006</f>
        <v>1075</v>
      </c>
      <c r="D118" s="19">
        <f>Supply!AN1006</f>
        <v>1469</v>
      </c>
      <c r="E118" s="36">
        <f>Supply!E1033</f>
        <v>1991</v>
      </c>
      <c r="F118" s="19">
        <f>Supply!$J$1033</f>
        <v>1740</v>
      </c>
      <c r="G118" s="19">
        <f>Supply!O1033</f>
        <v>332</v>
      </c>
      <c r="H118" s="19">
        <f>Supply!T1033</f>
        <v>962</v>
      </c>
      <c r="I118" s="63">
        <f>SUM(B118:H118)</f>
        <v>9259</v>
      </c>
      <c r="J118" s="20">
        <f>Supply!Y1033</f>
        <v>1603</v>
      </c>
      <c r="K118" s="20">
        <f>Supply!AD1033</f>
        <v>1557</v>
      </c>
      <c r="L118" s="36">
        <f>Supply!AI1033</f>
        <v>1487</v>
      </c>
      <c r="M118" s="36">
        <f>Supply!AN1033</f>
        <v>1222</v>
      </c>
      <c r="N118" s="23">
        <f>Supply!E1060</f>
        <v>1962</v>
      </c>
      <c r="O118" s="23">
        <f>Supply!J1060</f>
        <v>1152</v>
      </c>
      <c r="P118" s="19">
        <f>Supply!O1060</f>
        <v>928</v>
      </c>
      <c r="Q118" s="63">
        <f>SUM(J118:P118)</f>
        <v>9911</v>
      </c>
    </row>
    <row r="119" spans="1:17" x14ac:dyDescent="0.35">
      <c r="A119" s="33" t="s">
        <v>0</v>
      </c>
      <c r="B119" s="19">
        <f>B117-B118</f>
        <v>-280</v>
      </c>
      <c r="C119" s="19">
        <f t="shared" ref="C119:I119" si="41">C117-C118</f>
        <v>5</v>
      </c>
      <c r="D119" s="19">
        <f t="shared" si="41"/>
        <v>-32</v>
      </c>
      <c r="E119" s="19">
        <f t="shared" si="41"/>
        <v>-286</v>
      </c>
      <c r="F119" s="19">
        <f t="shared" si="41"/>
        <v>-163</v>
      </c>
      <c r="G119" s="19">
        <f t="shared" si="41"/>
        <v>875</v>
      </c>
      <c r="H119" s="19">
        <f t="shared" si="41"/>
        <v>-170</v>
      </c>
      <c r="I119" s="19">
        <f t="shared" si="41"/>
        <v>-51</v>
      </c>
      <c r="J119" s="19">
        <f>J117-J118</f>
        <v>734</v>
      </c>
      <c r="K119" s="98">
        <f>K117-K118</f>
        <v>150</v>
      </c>
      <c r="L119" s="19">
        <f t="shared" ref="L119:Q119" si="42">L117-L118</f>
        <v>95</v>
      </c>
      <c r="M119" s="19">
        <f t="shared" si="42"/>
        <v>173</v>
      </c>
      <c r="N119" s="19">
        <f t="shared" si="42"/>
        <v>23</v>
      </c>
      <c r="O119" s="19">
        <f t="shared" si="42"/>
        <v>-132</v>
      </c>
      <c r="P119" s="19">
        <f t="shared" si="42"/>
        <v>101</v>
      </c>
      <c r="Q119" s="19">
        <f t="shared" si="42"/>
        <v>1144</v>
      </c>
    </row>
    <row r="121" spans="1:17" ht="15.5" x14ac:dyDescent="0.35">
      <c r="A121" s="95" t="s">
        <v>1</v>
      </c>
      <c r="B121" s="64" t="s">
        <v>1472</v>
      </c>
      <c r="C121" s="64" t="s">
        <v>1475</v>
      </c>
      <c r="D121" s="64" t="s">
        <v>1476</v>
      </c>
      <c r="E121" s="64" t="s">
        <v>1477</v>
      </c>
      <c r="F121" s="64" t="s">
        <v>1478</v>
      </c>
      <c r="G121" s="64" t="s">
        <v>1479</v>
      </c>
      <c r="H121" s="64" t="s">
        <v>1480</v>
      </c>
      <c r="I121" s="65" t="s">
        <v>1532</v>
      </c>
      <c r="J121" s="64" t="s">
        <v>1481</v>
      </c>
      <c r="K121" s="64" t="s">
        <v>1482</v>
      </c>
      <c r="L121" s="64" t="s">
        <v>1483</v>
      </c>
      <c r="M121" s="64" t="s">
        <v>1484</v>
      </c>
      <c r="N121" s="64" t="s">
        <v>1485</v>
      </c>
      <c r="O121" s="64" t="s">
        <v>1486</v>
      </c>
      <c r="P121" s="64" t="s">
        <v>1487</v>
      </c>
      <c r="Q121" s="65" t="s">
        <v>1534</v>
      </c>
    </row>
    <row r="122" spans="1:17" x14ac:dyDescent="0.35">
      <c r="A122" s="19" t="s">
        <v>4</v>
      </c>
      <c r="B122" s="23">
        <f>production!B487</f>
        <v>1826</v>
      </c>
      <c r="C122" s="23">
        <f>production!C487</f>
        <v>1861</v>
      </c>
      <c r="D122" s="19">
        <v>1616</v>
      </c>
      <c r="E122" s="36">
        <f>production!E487</f>
        <v>1864</v>
      </c>
      <c r="F122" s="19">
        <f>production!F487</f>
        <v>1995</v>
      </c>
      <c r="G122" s="19">
        <v>1862</v>
      </c>
      <c r="H122" s="19">
        <v>691</v>
      </c>
      <c r="I122" s="63">
        <f>H122+G122+F122+E122+D122+C122+B122</f>
        <v>11715</v>
      </c>
      <c r="J122" s="21">
        <v>967</v>
      </c>
      <c r="K122" s="19">
        <v>1743</v>
      </c>
      <c r="L122" s="36">
        <v>1911</v>
      </c>
      <c r="M122" s="36">
        <v>1992</v>
      </c>
      <c r="N122" s="23">
        <v>1860</v>
      </c>
      <c r="O122" s="23">
        <v>1369</v>
      </c>
      <c r="P122" s="19">
        <v>1800</v>
      </c>
      <c r="Q122" s="63">
        <f>SUM(J122:P122)</f>
        <v>11642</v>
      </c>
    </row>
    <row r="123" spans="1:17" x14ac:dyDescent="0.35">
      <c r="A123" s="19" t="s">
        <v>126</v>
      </c>
      <c r="B123" s="19">
        <f>Supply!T1060</f>
        <v>1736</v>
      </c>
      <c r="C123" s="19">
        <f>Supply!Y1060</f>
        <v>1811</v>
      </c>
      <c r="D123" s="19">
        <v>1502</v>
      </c>
      <c r="E123" s="36">
        <f>Supply!AI1060</f>
        <v>1770</v>
      </c>
      <c r="F123" s="19">
        <f>Supply!AN1060</f>
        <v>1775</v>
      </c>
      <c r="G123" s="19">
        <v>1802</v>
      </c>
      <c r="H123" s="19">
        <v>259</v>
      </c>
      <c r="I123" s="63">
        <f>+H123+G123+F123+E123+D123+C123+B123</f>
        <v>10655</v>
      </c>
      <c r="J123" s="20">
        <v>911</v>
      </c>
      <c r="K123" s="20">
        <f>Supply!T1087</f>
        <v>2056</v>
      </c>
      <c r="L123" s="36">
        <f>Supply!Y1087</f>
        <v>2016</v>
      </c>
      <c r="M123" s="36">
        <f>Supply!AD1087</f>
        <v>2019</v>
      </c>
      <c r="N123" s="23">
        <v>2143</v>
      </c>
      <c r="O123" s="23">
        <v>1227</v>
      </c>
      <c r="P123" s="19">
        <v>1955</v>
      </c>
      <c r="Q123" s="63">
        <f>SUM(J123:P123)</f>
        <v>12327</v>
      </c>
    </row>
    <row r="124" spans="1:17" x14ac:dyDescent="0.35">
      <c r="A124" s="33" t="s">
        <v>0</v>
      </c>
      <c r="B124" s="19">
        <f t="shared" ref="B124:H124" si="43">B122-B123</f>
        <v>90</v>
      </c>
      <c r="C124" s="19">
        <f t="shared" si="43"/>
        <v>50</v>
      </c>
      <c r="D124" s="19">
        <f t="shared" si="43"/>
        <v>114</v>
      </c>
      <c r="E124" s="19">
        <f t="shared" si="43"/>
        <v>94</v>
      </c>
      <c r="F124" s="19">
        <f t="shared" si="43"/>
        <v>220</v>
      </c>
      <c r="G124" s="19">
        <f t="shared" si="43"/>
        <v>60</v>
      </c>
      <c r="H124" s="19">
        <f t="shared" si="43"/>
        <v>432</v>
      </c>
      <c r="I124" s="19">
        <f>H124+G124+F124+E124+D124+C124+B124</f>
        <v>1060</v>
      </c>
      <c r="J124" s="19">
        <f t="shared" ref="J124:Q124" si="44">J122-J123</f>
        <v>56</v>
      </c>
      <c r="K124" s="98">
        <f t="shared" si="44"/>
        <v>-313</v>
      </c>
      <c r="L124" s="19">
        <f t="shared" si="44"/>
        <v>-105</v>
      </c>
      <c r="M124" s="19">
        <f t="shared" si="44"/>
        <v>-27</v>
      </c>
      <c r="N124" s="19">
        <f t="shared" si="44"/>
        <v>-283</v>
      </c>
      <c r="O124" s="19">
        <f t="shared" si="44"/>
        <v>142</v>
      </c>
      <c r="P124" s="19">
        <f t="shared" si="44"/>
        <v>-155</v>
      </c>
      <c r="Q124" s="19">
        <f t="shared" si="44"/>
        <v>-685</v>
      </c>
    </row>
    <row r="126" spans="1:17" ht="15.5" x14ac:dyDescent="0.35">
      <c r="A126" s="95" t="s">
        <v>1</v>
      </c>
      <c r="B126" s="64" t="s">
        <v>1488</v>
      </c>
      <c r="C126" s="64" t="s">
        <v>1489</v>
      </c>
      <c r="D126" s="64" t="s">
        <v>1490</v>
      </c>
      <c r="E126" s="64" t="s">
        <v>1491</v>
      </c>
      <c r="F126" s="64" t="s">
        <v>1492</v>
      </c>
      <c r="G126" s="64" t="s">
        <v>1493</v>
      </c>
      <c r="H126" s="64" t="s">
        <v>1508</v>
      </c>
      <c r="I126" s="65" t="s">
        <v>1545</v>
      </c>
      <c r="J126" s="64" t="s">
        <v>1546</v>
      </c>
      <c r="K126" s="64" t="s">
        <v>1559</v>
      </c>
      <c r="L126" s="64" t="s">
        <v>1548</v>
      </c>
      <c r="M126" s="64" t="s">
        <v>1549</v>
      </c>
      <c r="N126" s="64" t="s">
        <v>1550</v>
      </c>
      <c r="O126" s="64" t="s">
        <v>1551</v>
      </c>
      <c r="P126" s="64" t="s">
        <v>1552</v>
      </c>
      <c r="Q126" s="65" t="s">
        <v>1561</v>
      </c>
    </row>
    <row r="127" spans="1:17" x14ac:dyDescent="0.35">
      <c r="A127" s="19" t="s">
        <v>4</v>
      </c>
      <c r="B127" s="23">
        <v>2288</v>
      </c>
      <c r="C127" s="23">
        <v>2161</v>
      </c>
      <c r="D127" s="19">
        <v>2024</v>
      </c>
      <c r="E127" s="36">
        <v>2064</v>
      </c>
      <c r="F127" s="19">
        <v>1367</v>
      </c>
      <c r="G127" s="19">
        <v>2086</v>
      </c>
      <c r="H127" s="19">
        <v>1968</v>
      </c>
      <c r="I127" s="63">
        <f>production!I509</f>
        <v>13958</v>
      </c>
      <c r="J127" s="23">
        <v>2173</v>
      </c>
      <c r="K127" s="23">
        <v>1858</v>
      </c>
      <c r="L127" s="19">
        <v>1331</v>
      </c>
      <c r="M127" s="36">
        <v>1821</v>
      </c>
      <c r="N127" s="19">
        <f>production!N509</f>
        <v>1953</v>
      </c>
      <c r="O127" s="19">
        <f>production!O509</f>
        <v>0</v>
      </c>
      <c r="P127" s="19">
        <f>production!P509</f>
        <v>2158</v>
      </c>
      <c r="Q127" s="63">
        <f>SUM(J127:P127)</f>
        <v>11294</v>
      </c>
    </row>
    <row r="128" spans="1:17" x14ac:dyDescent="0.35">
      <c r="A128" s="19" t="s">
        <v>126</v>
      </c>
      <c r="B128" s="19">
        <v>2189</v>
      </c>
      <c r="C128" s="19">
        <f>Supply!O1115</f>
        <v>2101</v>
      </c>
      <c r="D128" s="19">
        <f>Supply!T1115</f>
        <v>1963</v>
      </c>
      <c r="E128" s="36">
        <f>Supply!Y1115</f>
        <v>1982</v>
      </c>
      <c r="F128" s="19">
        <v>1341</v>
      </c>
      <c r="G128" s="19">
        <v>2046</v>
      </c>
      <c r="H128" s="19">
        <v>1942</v>
      </c>
      <c r="I128" s="63">
        <v>12102</v>
      </c>
      <c r="J128" s="19">
        <f>Supply!J1142</f>
        <v>2037</v>
      </c>
      <c r="K128" s="19">
        <f>Supply!O1142</f>
        <v>1722</v>
      </c>
      <c r="L128" s="19">
        <f>Supply!T1142</f>
        <v>1287</v>
      </c>
      <c r="M128" s="36">
        <f>Supply!Y1142</f>
        <v>1583</v>
      </c>
      <c r="N128" s="19">
        <f>Supply!AD1142</f>
        <v>1888</v>
      </c>
      <c r="O128" s="19">
        <f>Supply!AI1142</f>
        <v>0</v>
      </c>
      <c r="P128" s="19">
        <f>Supply!E1169</f>
        <v>2024</v>
      </c>
      <c r="Q128" s="63">
        <f>SUM(J128:P128)</f>
        <v>10541</v>
      </c>
    </row>
    <row r="129" spans="1:17" x14ac:dyDescent="0.35">
      <c r="A129" s="33" t="s">
        <v>0</v>
      </c>
      <c r="B129" s="19">
        <f t="shared" ref="B129:H129" si="45">B127-B128</f>
        <v>99</v>
      </c>
      <c r="C129" s="19">
        <f t="shared" si="45"/>
        <v>60</v>
      </c>
      <c r="D129" s="19">
        <f t="shared" si="45"/>
        <v>61</v>
      </c>
      <c r="E129" s="19">
        <f t="shared" si="45"/>
        <v>82</v>
      </c>
      <c r="F129" s="19">
        <f t="shared" si="45"/>
        <v>26</v>
      </c>
      <c r="G129" s="19">
        <f t="shared" si="45"/>
        <v>40</v>
      </c>
      <c r="H129" s="19">
        <f t="shared" si="45"/>
        <v>26</v>
      </c>
      <c r="I129" s="19">
        <f>H129+G129+F129+E129+D129+C129+B129</f>
        <v>394</v>
      </c>
      <c r="J129" s="19">
        <f t="shared" ref="J129:O129" si="46">J127-J128</f>
        <v>136</v>
      </c>
      <c r="K129" s="19">
        <f t="shared" si="46"/>
        <v>136</v>
      </c>
      <c r="L129" s="19">
        <f t="shared" si="46"/>
        <v>44</v>
      </c>
      <c r="M129" s="19">
        <f t="shared" si="46"/>
        <v>238</v>
      </c>
      <c r="N129" s="19">
        <f>N127-N128</f>
        <v>65</v>
      </c>
      <c r="O129" s="19">
        <f t="shared" si="46"/>
        <v>0</v>
      </c>
      <c r="P129" s="19">
        <f>P127-P128</f>
        <v>134</v>
      </c>
      <c r="Q129" s="19">
        <f>Q127-Q128</f>
        <v>753</v>
      </c>
    </row>
    <row r="131" spans="1:17" ht="15.5" x14ac:dyDescent="0.35">
      <c r="A131" s="95" t="s">
        <v>1</v>
      </c>
      <c r="B131" s="64" t="s">
        <v>1564</v>
      </c>
      <c r="C131" s="64" t="s">
        <v>1565</v>
      </c>
      <c r="D131" s="64" t="s">
        <v>228</v>
      </c>
      <c r="E131" s="64" t="s">
        <v>229</v>
      </c>
      <c r="F131" s="64" t="s">
        <v>230</v>
      </c>
      <c r="G131" s="64" t="s">
        <v>1613</v>
      </c>
      <c r="H131" s="64" t="s">
        <v>1614</v>
      </c>
      <c r="I131" s="65" t="s">
        <v>1622</v>
      </c>
      <c r="J131" s="64" t="s">
        <v>1615</v>
      </c>
      <c r="K131" s="64" t="s">
        <v>1616</v>
      </c>
      <c r="L131" s="64" t="s">
        <v>1617</v>
      </c>
      <c r="M131" s="64" t="s">
        <v>1618</v>
      </c>
      <c r="N131" s="64" t="s">
        <v>1619</v>
      </c>
      <c r="O131" s="64" t="s">
        <v>1620</v>
      </c>
      <c r="P131" s="64" t="s">
        <v>1621</v>
      </c>
      <c r="Q131" s="65" t="s">
        <v>1624</v>
      </c>
    </row>
    <row r="132" spans="1:17" x14ac:dyDescent="0.35">
      <c r="A132" s="19" t="s">
        <v>4</v>
      </c>
      <c r="B132" s="23">
        <f>production!B531</f>
        <v>1715</v>
      </c>
      <c r="C132" s="23">
        <f>production!C531</f>
        <v>2002</v>
      </c>
      <c r="D132" s="19">
        <f>production!D531</f>
        <v>1896</v>
      </c>
      <c r="E132" s="36">
        <f>production!E531</f>
        <v>309</v>
      </c>
      <c r="F132" s="19">
        <f>production!$F$531</f>
        <v>1546</v>
      </c>
      <c r="G132" s="19">
        <f>production!$G$531</f>
        <v>2631</v>
      </c>
      <c r="H132" s="19">
        <f>production!H531</f>
        <v>2723</v>
      </c>
      <c r="I132" s="63">
        <f>H132+G132+F132+E132+D132+C132+B132</f>
        <v>12822</v>
      </c>
      <c r="J132" s="23">
        <f>production!$J$531</f>
        <v>2400</v>
      </c>
      <c r="K132" s="23">
        <f>production!$K$531</f>
        <v>2233</v>
      </c>
      <c r="L132" s="19">
        <f>production!$L$531</f>
        <v>2064</v>
      </c>
      <c r="M132" s="36">
        <v>2262</v>
      </c>
      <c r="N132" s="19">
        <f>production!N531</f>
        <v>2178</v>
      </c>
      <c r="O132" s="19">
        <f>production!O531</f>
        <v>2832</v>
      </c>
      <c r="P132" s="19">
        <f>production!P531</f>
        <v>2075</v>
      </c>
      <c r="Q132" s="63">
        <f>P132+O132+N132+M132+L132+K132+J132</f>
        <v>16044</v>
      </c>
    </row>
    <row r="133" spans="1:17" x14ac:dyDescent="0.35">
      <c r="A133" s="19" t="s">
        <v>126</v>
      </c>
      <c r="B133" s="19">
        <f>Supply!J1169</f>
        <v>1624</v>
      </c>
      <c r="C133" s="19">
        <f>Supply!O1169</f>
        <v>1889</v>
      </c>
      <c r="D133" s="19">
        <f>Supply!T1169</f>
        <v>1858</v>
      </c>
      <c r="E133" s="36">
        <f>Supply!Y1169</f>
        <v>307</v>
      </c>
      <c r="F133" s="19">
        <f>Supply!AD1169</f>
        <v>1347</v>
      </c>
      <c r="G133" s="19">
        <f>Supply!AI1169</f>
        <v>2479</v>
      </c>
      <c r="H133" s="19">
        <f>Supply!E1196</f>
        <v>2551</v>
      </c>
      <c r="I133" s="63">
        <f>+H133+G133+F133+E133+D133+C133+B133</f>
        <v>12055</v>
      </c>
      <c r="J133" s="19">
        <f>Supply!J1196</f>
        <v>2233</v>
      </c>
      <c r="K133" s="19">
        <f>Supply!O1196</f>
        <v>2108</v>
      </c>
      <c r="L133" s="19">
        <f>Supply!T1196</f>
        <v>2020</v>
      </c>
      <c r="M133" s="36">
        <f>Supply!Y1196</f>
        <v>2136</v>
      </c>
      <c r="N133" s="19">
        <f>Supply!AD1196</f>
        <v>1965</v>
      </c>
      <c r="O133" s="19">
        <f>Supply!AI1196</f>
        <v>2617</v>
      </c>
      <c r="P133" s="19">
        <f>Supply!E1223</f>
        <v>1981</v>
      </c>
      <c r="Q133" s="63">
        <f>+P133+O133+N133+M133+L133+K133+J133</f>
        <v>15060</v>
      </c>
    </row>
    <row r="134" spans="1:17" x14ac:dyDescent="0.35">
      <c r="A134" s="33" t="s">
        <v>0</v>
      </c>
      <c r="B134" s="19">
        <f t="shared" ref="B134:H134" si="47">B132-B133</f>
        <v>91</v>
      </c>
      <c r="C134" s="19">
        <f t="shared" si="47"/>
        <v>113</v>
      </c>
      <c r="D134" s="19">
        <f t="shared" si="47"/>
        <v>38</v>
      </c>
      <c r="E134" s="19">
        <f t="shared" si="47"/>
        <v>2</v>
      </c>
      <c r="F134" s="19">
        <f t="shared" si="47"/>
        <v>199</v>
      </c>
      <c r="G134" s="19">
        <f t="shared" si="47"/>
        <v>152</v>
      </c>
      <c r="H134" s="19">
        <f t="shared" si="47"/>
        <v>172</v>
      </c>
      <c r="I134" s="19">
        <f>H134+G134+F134+E134+D134+C134+B134</f>
        <v>767</v>
      </c>
      <c r="J134" s="19">
        <f t="shared" ref="J134:P134" si="48">J132-J133</f>
        <v>167</v>
      </c>
      <c r="K134" s="19">
        <f t="shared" si="48"/>
        <v>125</v>
      </c>
      <c r="L134" s="19">
        <f t="shared" si="48"/>
        <v>44</v>
      </c>
      <c r="M134" s="19">
        <f t="shared" si="48"/>
        <v>126</v>
      </c>
      <c r="N134" s="19">
        <f t="shared" si="48"/>
        <v>213</v>
      </c>
      <c r="O134" s="19">
        <f t="shared" si="48"/>
        <v>215</v>
      </c>
      <c r="P134" s="19">
        <f t="shared" si="48"/>
        <v>94</v>
      </c>
      <c r="Q134" s="19">
        <f>P134+O134+N134+M134+L134+K134+J134</f>
        <v>984</v>
      </c>
    </row>
    <row r="136" spans="1:17" ht="15.5" x14ac:dyDescent="0.35">
      <c r="A136" s="95" t="s">
        <v>1</v>
      </c>
      <c r="B136" s="64" t="s">
        <v>1656</v>
      </c>
      <c r="C136" s="64" t="s">
        <v>1657</v>
      </c>
      <c r="D136" s="64" t="s">
        <v>1658</v>
      </c>
      <c r="E136" s="64" t="s">
        <v>1659</v>
      </c>
      <c r="F136" s="64" t="s">
        <v>1660</v>
      </c>
      <c r="G136" s="64" t="s">
        <v>1661</v>
      </c>
      <c r="H136" s="64" t="s">
        <v>1662</v>
      </c>
      <c r="I136" s="65" t="s">
        <v>1663</v>
      </c>
      <c r="J136" s="64" t="s">
        <v>1664</v>
      </c>
      <c r="K136" s="64" t="s">
        <v>1665</v>
      </c>
      <c r="L136" s="64" t="s">
        <v>1666</v>
      </c>
      <c r="M136" s="64" t="s">
        <v>1667</v>
      </c>
      <c r="N136" s="64" t="s">
        <v>1668</v>
      </c>
      <c r="O136" s="64" t="s">
        <v>1669</v>
      </c>
      <c r="P136" s="64" t="s">
        <v>1670</v>
      </c>
      <c r="Q136" s="65" t="s">
        <v>1673</v>
      </c>
    </row>
    <row r="137" spans="1:17" x14ac:dyDescent="0.35">
      <c r="A137" s="19" t="s">
        <v>4</v>
      </c>
      <c r="B137" s="23">
        <f>production!B553</f>
        <v>2727</v>
      </c>
      <c r="C137" s="23">
        <f>production!C553</f>
        <v>2470</v>
      </c>
      <c r="D137" s="19">
        <f>production!D553</f>
        <v>3093</v>
      </c>
      <c r="E137" s="36">
        <f>production!E553</f>
        <v>3089</v>
      </c>
      <c r="F137" s="19">
        <f>production!F553</f>
        <v>2146</v>
      </c>
      <c r="G137" s="19">
        <f>production!G553</f>
        <v>2820</v>
      </c>
      <c r="H137" s="19">
        <f>production!$H$553</f>
        <v>3039</v>
      </c>
      <c r="I137" s="63">
        <f>H137+G137+F137+E137+D137+C137+B137</f>
        <v>19384</v>
      </c>
      <c r="J137" s="23">
        <f>production!J553</f>
        <v>2920</v>
      </c>
      <c r="K137" s="23">
        <f>production!K553</f>
        <v>2950</v>
      </c>
      <c r="L137" s="19">
        <f>production!L553</f>
        <v>3052</v>
      </c>
      <c r="M137" s="36">
        <f>production!M553</f>
        <v>2928</v>
      </c>
      <c r="N137" s="19">
        <f>production!N553</f>
        <v>2857</v>
      </c>
      <c r="O137" s="19">
        <f>production!$O$553</f>
        <v>3049</v>
      </c>
      <c r="P137" s="19">
        <f>production!P553</f>
        <v>3163</v>
      </c>
      <c r="Q137" s="63">
        <f>P137+O137+N137+M137+L137+K137+J137</f>
        <v>20919</v>
      </c>
    </row>
    <row r="138" spans="1:17" x14ac:dyDescent="0.35">
      <c r="A138" s="19" t="s">
        <v>126</v>
      </c>
      <c r="B138" s="19">
        <f>Supply!J1223</f>
        <v>2434</v>
      </c>
      <c r="C138" s="19">
        <f>Supply!O1223</f>
        <v>2368</v>
      </c>
      <c r="D138" s="19">
        <f>Supply!T1223</f>
        <v>2830</v>
      </c>
      <c r="E138" s="36">
        <f>Supply!Y1223</f>
        <v>2961</v>
      </c>
      <c r="F138" s="19">
        <f>Supply!AD1223</f>
        <v>2055</v>
      </c>
      <c r="G138" s="19">
        <f>Supply!AI1223</f>
        <v>2536</v>
      </c>
      <c r="H138" s="19">
        <f>Supply!E1250</f>
        <v>2798</v>
      </c>
      <c r="I138" s="63">
        <f>+H138+G138+F138+E138+D138+C138+B138</f>
        <v>17982</v>
      </c>
      <c r="J138" s="19">
        <f>Supply!J1250</f>
        <v>2718</v>
      </c>
      <c r="K138" s="19">
        <f>Supply!O1250</f>
        <v>2635</v>
      </c>
      <c r="L138" s="19">
        <f>Supply!T1250</f>
        <v>2849</v>
      </c>
      <c r="M138" s="36">
        <f>Supply!Y1250</f>
        <v>2690</v>
      </c>
      <c r="N138" s="19">
        <f>Supply!AD1250</f>
        <v>2445</v>
      </c>
      <c r="O138" s="19">
        <f>Supply!AI1250</f>
        <v>2797</v>
      </c>
      <c r="P138" s="19">
        <f>Supply!E1277</f>
        <v>2907</v>
      </c>
      <c r="Q138" s="63">
        <f>+P138+O138+N138+M138+L138+K138+J138</f>
        <v>19041</v>
      </c>
    </row>
    <row r="139" spans="1:17" x14ac:dyDescent="0.35">
      <c r="A139" s="33" t="s">
        <v>0</v>
      </c>
      <c r="B139" s="19">
        <f t="shared" ref="B139:H139" si="49">B137-B138</f>
        <v>293</v>
      </c>
      <c r="C139" s="19">
        <f t="shared" si="49"/>
        <v>102</v>
      </c>
      <c r="D139" s="19">
        <f t="shared" si="49"/>
        <v>263</v>
      </c>
      <c r="E139" s="19">
        <f t="shared" si="49"/>
        <v>128</v>
      </c>
      <c r="F139" s="19">
        <f t="shared" si="49"/>
        <v>91</v>
      </c>
      <c r="G139" s="19">
        <f t="shared" si="49"/>
        <v>284</v>
      </c>
      <c r="H139" s="19">
        <f t="shared" si="49"/>
        <v>241</v>
      </c>
      <c r="I139" s="19">
        <f>H139+G139+F139+E139+D139+C139+B139</f>
        <v>1402</v>
      </c>
      <c r="J139" s="19">
        <f t="shared" ref="J139:P139" si="50">J137-J138</f>
        <v>202</v>
      </c>
      <c r="K139" s="19">
        <f t="shared" si="50"/>
        <v>315</v>
      </c>
      <c r="L139" s="19">
        <f t="shared" si="50"/>
        <v>203</v>
      </c>
      <c r="M139" s="19">
        <f t="shared" si="50"/>
        <v>238</v>
      </c>
      <c r="N139" s="19">
        <f t="shared" si="50"/>
        <v>412</v>
      </c>
      <c r="O139" s="19">
        <f t="shared" si="50"/>
        <v>252</v>
      </c>
      <c r="P139" s="19">
        <f t="shared" si="50"/>
        <v>256</v>
      </c>
      <c r="Q139" s="19">
        <f>P139+O139+N139+M139+L139+K139+J139</f>
        <v>1878</v>
      </c>
    </row>
    <row r="141" spans="1:17" ht="15.5" x14ac:dyDescent="0.35">
      <c r="A141" s="95" t="s">
        <v>1</v>
      </c>
      <c r="B141" s="64" t="s">
        <v>1702</v>
      </c>
      <c r="C141" s="64" t="s">
        <v>1703</v>
      </c>
      <c r="D141" s="64" t="s">
        <v>1704</v>
      </c>
      <c r="E141" s="64" t="s">
        <v>1705</v>
      </c>
      <c r="F141" s="64" t="s">
        <v>1706</v>
      </c>
      <c r="G141" s="64" t="s">
        <v>1707</v>
      </c>
      <c r="H141" s="64" t="s">
        <v>1708</v>
      </c>
      <c r="I141" s="65" t="s">
        <v>1709</v>
      </c>
      <c r="J141" s="64" t="s">
        <v>1710</v>
      </c>
      <c r="K141" s="64" t="s">
        <v>325</v>
      </c>
      <c r="L141" s="64" t="s">
        <v>318</v>
      </c>
      <c r="M141" s="64" t="s">
        <v>319</v>
      </c>
      <c r="N141" s="64" t="s">
        <v>320</v>
      </c>
      <c r="O141" s="64" t="s">
        <v>321</v>
      </c>
      <c r="P141" s="64" t="s">
        <v>322</v>
      </c>
      <c r="Q141" s="65" t="s">
        <v>1713</v>
      </c>
    </row>
    <row r="142" spans="1:17" x14ac:dyDescent="0.35">
      <c r="A142" s="19" t="s">
        <v>4</v>
      </c>
      <c r="B142" s="23">
        <f>production!B575</f>
        <v>3110</v>
      </c>
      <c r="C142" s="23">
        <f>production!C575</f>
        <v>3169</v>
      </c>
      <c r="D142" s="19">
        <f>production!D575</f>
        <v>2132</v>
      </c>
      <c r="E142" s="36">
        <f>production!$E$575</f>
        <v>2138</v>
      </c>
      <c r="F142" s="19">
        <f>production!$F$575</f>
        <v>1314</v>
      </c>
      <c r="G142" s="19">
        <f>production!G575</f>
        <v>1424</v>
      </c>
      <c r="H142" s="19">
        <v>1390</v>
      </c>
      <c r="I142" s="63">
        <f>H142+G142+F142+E142+D142+C142+B142</f>
        <v>14677</v>
      </c>
      <c r="J142" s="23">
        <f>production!$J$575</f>
        <v>2205</v>
      </c>
      <c r="K142" s="23">
        <f>production!$K$575</f>
        <v>1855</v>
      </c>
      <c r="L142" s="19">
        <f>production!$L$575</f>
        <v>1279</v>
      </c>
      <c r="M142" s="36">
        <v>1900</v>
      </c>
      <c r="N142" s="19">
        <f>production!N575</f>
        <v>1840</v>
      </c>
      <c r="O142" s="19">
        <f>production!$O$575</f>
        <v>2215</v>
      </c>
      <c r="P142" s="19">
        <f>production!P575</f>
        <v>2128</v>
      </c>
      <c r="Q142" s="63">
        <f>P142+O142+N142+M142+L142+K142+J142</f>
        <v>13422</v>
      </c>
    </row>
    <row r="143" spans="1:17" x14ac:dyDescent="0.35">
      <c r="A143" s="19" t="s">
        <v>126</v>
      </c>
      <c r="B143" s="19">
        <f>Supply!J1277</f>
        <v>2910</v>
      </c>
      <c r="C143" s="19">
        <f>Supply!O1277</f>
        <v>2889</v>
      </c>
      <c r="D143" s="19">
        <f>Supply!T1277</f>
        <v>1915</v>
      </c>
      <c r="E143" s="36">
        <f>Supply!Y1277</f>
        <v>1900</v>
      </c>
      <c r="F143" s="19">
        <f>Supply!AD1277</f>
        <v>1201</v>
      </c>
      <c r="G143" s="19">
        <f>Supply!AI1277</f>
        <v>1192</v>
      </c>
      <c r="H143" s="19">
        <f>Supply!E1304</f>
        <v>1283</v>
      </c>
      <c r="I143" s="63">
        <f>+H143+G143+F143+E143+D143+C143+B143</f>
        <v>13290</v>
      </c>
      <c r="J143" s="19">
        <f>Supply!J1304</f>
        <v>2049</v>
      </c>
      <c r="K143" s="19">
        <f>Supply!O1304</f>
        <v>1715</v>
      </c>
      <c r="L143" s="19">
        <f>Supply!T1304</f>
        <v>1142</v>
      </c>
      <c r="M143" s="36">
        <f>Supply!Y1304</f>
        <v>1730</v>
      </c>
      <c r="N143" s="19">
        <f>Supply!AD1304</f>
        <v>1622</v>
      </c>
      <c r="O143" s="19">
        <f>Supply!AI1304</f>
        <v>2008</v>
      </c>
      <c r="P143" s="19">
        <f>Supply!E1331</f>
        <v>1936</v>
      </c>
      <c r="Q143" s="63">
        <f>+P143+O143+N143+M143+L143+K143+J143</f>
        <v>12202</v>
      </c>
    </row>
    <row r="144" spans="1:17" x14ac:dyDescent="0.35">
      <c r="A144" s="33" t="s">
        <v>0</v>
      </c>
      <c r="B144" s="19">
        <f t="shared" ref="B144:H144" si="51">B142-B143</f>
        <v>200</v>
      </c>
      <c r="C144" s="19">
        <f t="shared" si="51"/>
        <v>280</v>
      </c>
      <c r="D144" s="19">
        <f t="shared" si="51"/>
        <v>217</v>
      </c>
      <c r="E144" s="19">
        <f t="shared" si="51"/>
        <v>238</v>
      </c>
      <c r="F144" s="19">
        <f t="shared" si="51"/>
        <v>113</v>
      </c>
      <c r="G144" s="19">
        <f t="shared" si="51"/>
        <v>232</v>
      </c>
      <c r="H144" s="19">
        <f t="shared" si="51"/>
        <v>107</v>
      </c>
      <c r="I144" s="19">
        <f>H144+G144+F144+E144+D144+C144+B144</f>
        <v>1387</v>
      </c>
      <c r="J144" s="19">
        <f t="shared" ref="J144:P144" si="52">J142-J143</f>
        <v>156</v>
      </c>
      <c r="K144" s="19">
        <f t="shared" si="52"/>
        <v>140</v>
      </c>
      <c r="L144" s="19">
        <f t="shared" si="52"/>
        <v>137</v>
      </c>
      <c r="M144" s="19">
        <f t="shared" si="52"/>
        <v>170</v>
      </c>
      <c r="N144" s="19">
        <f t="shared" si="52"/>
        <v>218</v>
      </c>
      <c r="O144" s="19">
        <f t="shared" si="52"/>
        <v>207</v>
      </c>
      <c r="P144" s="19">
        <f t="shared" si="52"/>
        <v>192</v>
      </c>
      <c r="Q144" s="19">
        <f>P144+O144+N144+M144+L144+K144+J144</f>
        <v>1220</v>
      </c>
    </row>
    <row r="146" spans="1:17" ht="15.5" x14ac:dyDescent="0.35">
      <c r="A146" s="95" t="s">
        <v>1</v>
      </c>
      <c r="B146" s="64" t="s">
        <v>323</v>
      </c>
      <c r="C146" s="64" t="s">
        <v>324</v>
      </c>
      <c r="D146" s="64" t="s">
        <v>435</v>
      </c>
      <c r="E146" s="64" t="s">
        <v>436</v>
      </c>
      <c r="F146" s="64" t="s">
        <v>437</v>
      </c>
      <c r="G146" s="64" t="s">
        <v>438</v>
      </c>
      <c r="H146" s="64" t="s">
        <v>439</v>
      </c>
      <c r="I146" s="65" t="s">
        <v>383</v>
      </c>
      <c r="J146" s="64" t="s">
        <v>440</v>
      </c>
      <c r="K146" s="64" t="s">
        <v>441</v>
      </c>
      <c r="L146" s="64" t="s">
        <v>397</v>
      </c>
      <c r="M146" s="64" t="s">
        <v>398</v>
      </c>
      <c r="N146" s="64" t="s">
        <v>399</v>
      </c>
      <c r="O146" s="64" t="s">
        <v>400</v>
      </c>
      <c r="P146" s="64" t="s">
        <v>401</v>
      </c>
      <c r="Q146" s="65" t="s">
        <v>1747</v>
      </c>
    </row>
    <row r="147" spans="1:17" x14ac:dyDescent="0.35">
      <c r="A147" s="19" t="s">
        <v>4</v>
      </c>
      <c r="B147" s="23">
        <f>production!B597</f>
        <v>2239</v>
      </c>
      <c r="C147" s="23">
        <f>production!C597</f>
        <v>2430</v>
      </c>
      <c r="D147" s="19">
        <f>production!D597</f>
        <v>2126</v>
      </c>
      <c r="E147" s="36">
        <f>production!E597</f>
        <v>2126</v>
      </c>
      <c r="F147" s="19">
        <f>production!$F$597</f>
        <v>2354</v>
      </c>
      <c r="G147" s="19">
        <f>production!$G$597</f>
        <v>2423</v>
      </c>
      <c r="H147" s="19">
        <f>production!H597</f>
        <v>2587</v>
      </c>
      <c r="I147" s="63">
        <f>H147+G147+F147+E147+D147+C147+B147</f>
        <v>16285</v>
      </c>
      <c r="J147" s="23">
        <f>production!J597</f>
        <v>2191</v>
      </c>
      <c r="K147" s="23">
        <f>production!K597</f>
        <v>2693</v>
      </c>
      <c r="L147" s="19">
        <f>production!L597</f>
        <v>2147</v>
      </c>
      <c r="M147" s="36">
        <f>production!M597</f>
        <v>1969</v>
      </c>
      <c r="N147" s="19">
        <f>production!N597</f>
        <v>3059</v>
      </c>
      <c r="O147" s="19">
        <f>production!O597</f>
        <v>3227</v>
      </c>
      <c r="P147" s="28">
        <v>3188</v>
      </c>
      <c r="Q147" s="63">
        <f>P147+O147+N147+M147+L147+K147+J147</f>
        <v>18474</v>
      </c>
    </row>
    <row r="148" spans="1:17" x14ac:dyDescent="0.35">
      <c r="A148" s="19" t="s">
        <v>126</v>
      </c>
      <c r="B148" s="19">
        <f>Supply!J1331</f>
        <v>2040</v>
      </c>
      <c r="C148" s="19">
        <f>Supply!O1331</f>
        <v>2299</v>
      </c>
      <c r="D148" s="19">
        <f>Supply!T1331</f>
        <v>1911</v>
      </c>
      <c r="E148" s="36">
        <f>Supply!Y1331</f>
        <v>1897</v>
      </c>
      <c r="F148" s="19">
        <f>Supply!AD1331</f>
        <v>2177</v>
      </c>
      <c r="G148" s="19">
        <f>Supply!AI1331</f>
        <v>2086</v>
      </c>
      <c r="H148" s="19">
        <f>Supply!E1358</f>
        <v>2295</v>
      </c>
      <c r="I148" s="63">
        <f>+H148+G148+F148+E148+D148+C148+B148</f>
        <v>14705</v>
      </c>
      <c r="J148" s="19">
        <f>Supply!J1358</f>
        <v>2071</v>
      </c>
      <c r="K148" s="19">
        <f>Supply!O1358</f>
        <v>2445</v>
      </c>
      <c r="L148" s="19">
        <f>Supply!T1358</f>
        <v>1969</v>
      </c>
      <c r="M148" s="36">
        <f>Supply!Y1358</f>
        <v>1744</v>
      </c>
      <c r="N148" s="19">
        <f>Supply!AD1358</f>
        <v>2800</v>
      </c>
      <c r="O148" s="19">
        <f>Supply!AI1358</f>
        <v>2922</v>
      </c>
      <c r="P148" s="28">
        <v>3152</v>
      </c>
      <c r="Q148" s="63">
        <f>+P148+O148+N148+M148+L148+K148+J148</f>
        <v>17103</v>
      </c>
    </row>
    <row r="149" spans="1:17" x14ac:dyDescent="0.35">
      <c r="A149" s="33" t="s">
        <v>0</v>
      </c>
      <c r="B149" s="19">
        <f t="shared" ref="B149:H149" si="53">B147-B148</f>
        <v>199</v>
      </c>
      <c r="C149" s="19">
        <f t="shared" si="53"/>
        <v>131</v>
      </c>
      <c r="D149" s="19">
        <f t="shared" si="53"/>
        <v>215</v>
      </c>
      <c r="E149" s="19">
        <f t="shared" si="53"/>
        <v>229</v>
      </c>
      <c r="F149" s="19">
        <f t="shared" si="53"/>
        <v>177</v>
      </c>
      <c r="G149" s="19">
        <f t="shared" si="53"/>
        <v>337</v>
      </c>
      <c r="H149" s="19">
        <f t="shared" si="53"/>
        <v>292</v>
      </c>
      <c r="I149" s="19">
        <f>H149+G149+F149+E149+D149+C149+B149</f>
        <v>1580</v>
      </c>
      <c r="J149" s="19">
        <f t="shared" ref="J149:P149" si="54">J147-J148</f>
        <v>120</v>
      </c>
      <c r="K149" s="19">
        <f t="shared" si="54"/>
        <v>248</v>
      </c>
      <c r="L149" s="19">
        <f t="shared" si="54"/>
        <v>178</v>
      </c>
      <c r="M149" s="19">
        <f t="shared" si="54"/>
        <v>225</v>
      </c>
      <c r="N149" s="19">
        <f t="shared" si="54"/>
        <v>259</v>
      </c>
      <c r="O149" s="19">
        <f t="shared" si="54"/>
        <v>305</v>
      </c>
      <c r="P149" s="28">
        <f t="shared" si="54"/>
        <v>36</v>
      </c>
      <c r="Q149" s="19">
        <f>P149+O149+N149+M149+L149+K149+J149</f>
        <v>1371</v>
      </c>
    </row>
    <row r="151" spans="1:17" ht="15.5" x14ac:dyDescent="0.35">
      <c r="A151" s="95" t="s">
        <v>1</v>
      </c>
      <c r="B151" s="64" t="s">
        <v>402</v>
      </c>
      <c r="C151" s="64" t="s">
        <v>403</v>
      </c>
      <c r="D151" s="64" t="s">
        <v>481</v>
      </c>
      <c r="E151" s="64" t="s">
        <v>482</v>
      </c>
      <c r="F151" s="64" t="s">
        <v>483</v>
      </c>
      <c r="G151" s="64" t="s">
        <v>484</v>
      </c>
      <c r="H151" s="64" t="s">
        <v>485</v>
      </c>
      <c r="I151" s="65" t="s">
        <v>470</v>
      </c>
      <c r="J151" s="64" t="s">
        <v>486</v>
      </c>
      <c r="K151" s="64" t="s">
        <v>463</v>
      </c>
      <c r="L151" s="64" t="s">
        <v>464</v>
      </c>
      <c r="M151" s="64" t="s">
        <v>465</v>
      </c>
      <c r="N151" s="64" t="s">
        <v>466</v>
      </c>
      <c r="O151" s="64" t="s">
        <v>467</v>
      </c>
      <c r="P151" s="64" t="s">
        <v>468</v>
      </c>
      <c r="Q151" s="65" t="s">
        <v>1788</v>
      </c>
    </row>
    <row r="152" spans="1:17" x14ac:dyDescent="0.35">
      <c r="A152" s="19" t="s">
        <v>4</v>
      </c>
      <c r="B152" s="23">
        <f>production!B619</f>
        <v>2383</v>
      </c>
      <c r="C152" s="23">
        <f>production!C619</f>
        <v>2210</v>
      </c>
      <c r="D152" s="19">
        <f>production!D619</f>
        <v>3249</v>
      </c>
      <c r="E152" s="36">
        <f>production!E619</f>
        <v>3044</v>
      </c>
      <c r="F152" s="19">
        <f>production!$F$619</f>
        <v>2543</v>
      </c>
      <c r="G152" s="19">
        <f>production!$G$619</f>
        <v>3058</v>
      </c>
      <c r="H152" s="19">
        <f>production!H619</f>
        <v>2796</v>
      </c>
      <c r="I152" s="63">
        <f>H152+G152+F152+E152+D152+C152+B152</f>
        <v>19283</v>
      </c>
      <c r="J152" s="23">
        <f>production!J619</f>
        <v>2431</v>
      </c>
      <c r="K152" s="23">
        <f>production!K619</f>
        <v>1319</v>
      </c>
      <c r="L152" s="19">
        <f>production!L619</f>
        <v>2099</v>
      </c>
      <c r="M152" s="74">
        <v>2209</v>
      </c>
      <c r="N152" s="99">
        <v>2286</v>
      </c>
      <c r="O152" s="99">
        <v>2227</v>
      </c>
      <c r="P152" s="99">
        <v>543</v>
      </c>
      <c r="Q152" s="63">
        <f>P152+O152+N152+M152+L152+K152+J152</f>
        <v>13114</v>
      </c>
    </row>
    <row r="153" spans="1:17" x14ac:dyDescent="0.35">
      <c r="A153" s="19" t="s">
        <v>126</v>
      </c>
      <c r="B153" s="19">
        <f>Supply!J1385</f>
        <v>2130</v>
      </c>
      <c r="C153" s="19">
        <f>Supply!O1385</f>
        <v>2136</v>
      </c>
      <c r="D153" s="19">
        <f>Supply!T1385</f>
        <v>2966</v>
      </c>
      <c r="E153" s="36">
        <f>Supply!Y1385</f>
        <v>2749</v>
      </c>
      <c r="F153" s="19">
        <f>Supply!AD1385</f>
        <v>2251</v>
      </c>
      <c r="G153" s="19">
        <f>Supply!AI1385</f>
        <v>2848</v>
      </c>
      <c r="H153" s="19">
        <f>Supply!E1412</f>
        <v>2360</v>
      </c>
      <c r="I153" s="63">
        <f>+H153+G153+F153+E153+D153+C153+B153</f>
        <v>17440</v>
      </c>
      <c r="J153" s="19">
        <f>Supply!J1412</f>
        <v>2258</v>
      </c>
      <c r="K153" s="19">
        <f>Supply!O1412</f>
        <v>1125</v>
      </c>
      <c r="L153" s="19">
        <f>Supply!T1412</f>
        <v>1917</v>
      </c>
      <c r="M153" s="74">
        <v>2112</v>
      </c>
      <c r="N153" s="74">
        <v>2109</v>
      </c>
      <c r="O153" s="74">
        <v>2141</v>
      </c>
      <c r="P153" s="74">
        <v>523</v>
      </c>
      <c r="Q153" s="63">
        <f>+P153+O153+N153+M153+L153+K153+J153</f>
        <v>12185</v>
      </c>
    </row>
    <row r="154" spans="1:17" x14ac:dyDescent="0.35">
      <c r="A154" s="33" t="s">
        <v>0</v>
      </c>
      <c r="B154" s="19">
        <f t="shared" ref="B154:H154" si="55">B152-B153</f>
        <v>253</v>
      </c>
      <c r="C154" s="19">
        <f t="shared" si="55"/>
        <v>74</v>
      </c>
      <c r="D154" s="19">
        <f t="shared" si="55"/>
        <v>283</v>
      </c>
      <c r="E154" s="19">
        <f t="shared" si="55"/>
        <v>295</v>
      </c>
      <c r="F154" s="19">
        <f t="shared" si="55"/>
        <v>292</v>
      </c>
      <c r="G154" s="19">
        <f t="shared" si="55"/>
        <v>210</v>
      </c>
      <c r="H154" s="19">
        <f t="shared" si="55"/>
        <v>436</v>
      </c>
      <c r="I154" s="19">
        <f>H154+G154+F154+E154+D154+C154+B154</f>
        <v>1843</v>
      </c>
      <c r="J154" s="19">
        <f>J152-J153</f>
        <v>173</v>
      </c>
      <c r="K154" s="19">
        <f>K152-K153</f>
        <v>194</v>
      </c>
      <c r="L154" s="19">
        <f>L152-L153</f>
        <v>182</v>
      </c>
      <c r="M154" s="99">
        <v>97</v>
      </c>
      <c r="N154" s="99">
        <v>177</v>
      </c>
      <c r="O154" s="99">
        <v>86</v>
      </c>
      <c r="P154" s="99">
        <v>20</v>
      </c>
      <c r="Q154" s="19">
        <f>P154+O154+N154+M154+L154+K154+J154</f>
        <v>929</v>
      </c>
    </row>
    <row r="156" spans="1:17" ht="15.5" x14ac:dyDescent="0.35">
      <c r="A156" s="95" t="s">
        <v>1</v>
      </c>
      <c r="B156" s="64" t="s">
        <v>469</v>
      </c>
      <c r="C156" s="64" t="s">
        <v>537</v>
      </c>
      <c r="D156" s="64" t="s">
        <v>538</v>
      </c>
      <c r="E156" s="64" t="s">
        <v>539</v>
      </c>
      <c r="F156" s="64" t="s">
        <v>540</v>
      </c>
      <c r="G156" s="64" t="s">
        <v>541</v>
      </c>
      <c r="H156" s="64" t="s">
        <v>542</v>
      </c>
      <c r="I156" s="65" t="s">
        <v>551</v>
      </c>
      <c r="J156" s="64" t="s">
        <v>543</v>
      </c>
      <c r="K156" s="64" t="s">
        <v>544</v>
      </c>
      <c r="L156" s="64" t="s">
        <v>545</v>
      </c>
      <c r="M156" s="64" t="s">
        <v>546</v>
      </c>
      <c r="N156" s="64" t="s">
        <v>547</v>
      </c>
      <c r="O156" s="64" t="s">
        <v>548</v>
      </c>
      <c r="P156" s="64" t="s">
        <v>549</v>
      </c>
      <c r="Q156" s="65" t="s">
        <v>1811</v>
      </c>
    </row>
    <row r="157" spans="1:17" x14ac:dyDescent="0.35">
      <c r="A157" s="19" t="s">
        <v>4</v>
      </c>
      <c r="B157" s="23">
        <f>production!B641</f>
        <v>2420</v>
      </c>
      <c r="C157" s="23">
        <f>production!C641</f>
        <v>2933</v>
      </c>
      <c r="D157" s="19">
        <f>production!D641</f>
        <v>2525</v>
      </c>
      <c r="E157" s="36">
        <f>production!E641</f>
        <v>2544</v>
      </c>
      <c r="F157" s="51">
        <f>production!F641</f>
        <v>2423</v>
      </c>
      <c r="G157" s="19">
        <f>production!G641</f>
        <v>1989</v>
      </c>
      <c r="H157" s="19">
        <f>production!H641</f>
        <v>1919</v>
      </c>
      <c r="I157" s="63">
        <f>H157+G157+F157+E157+D157+C157+B157</f>
        <v>16753</v>
      </c>
      <c r="J157" s="23">
        <f>production!J641</f>
        <v>1953</v>
      </c>
      <c r="K157" s="23">
        <f>production!K641</f>
        <v>2107</v>
      </c>
      <c r="L157" s="19">
        <f>production!L641</f>
        <v>2421</v>
      </c>
      <c r="M157" s="36">
        <f>production!M641</f>
        <v>2601</v>
      </c>
      <c r="N157" s="19">
        <f>production!N641</f>
        <v>2817</v>
      </c>
      <c r="O157" s="19">
        <f>production!O641</f>
        <v>2796</v>
      </c>
      <c r="P157" s="19">
        <f>production!P641</f>
        <v>2105</v>
      </c>
      <c r="Q157" s="63">
        <f>P157+O157+N157+M157+L157+K157+J157</f>
        <v>16800</v>
      </c>
    </row>
    <row r="158" spans="1:17" x14ac:dyDescent="0.35">
      <c r="A158" s="19" t="s">
        <v>126</v>
      </c>
      <c r="B158" s="19">
        <f>Supply!O1439</f>
        <v>2630</v>
      </c>
      <c r="C158" s="19">
        <f>Supply!T1439</f>
        <v>2863</v>
      </c>
      <c r="D158" s="19">
        <f>Supply!Y1439</f>
        <v>2256</v>
      </c>
      <c r="E158" s="36">
        <f>Supply!AD1439</f>
        <v>2329</v>
      </c>
      <c r="F158" s="19">
        <f>Supply!AI1439</f>
        <v>2011</v>
      </c>
      <c r="G158" s="19">
        <f>Supply!E1466</f>
        <v>2051</v>
      </c>
      <c r="H158" s="19">
        <f>Supply!J1466</f>
        <v>1788</v>
      </c>
      <c r="I158" s="63">
        <f>+H158+G158+F158+E158+D158+C158+B158</f>
        <v>15928</v>
      </c>
      <c r="J158" s="19">
        <f>Supply!O1466</f>
        <v>1453</v>
      </c>
      <c r="K158" s="19">
        <f>Supply!T1466</f>
        <v>1546</v>
      </c>
      <c r="L158" s="19">
        <f>Supply!Y1466</f>
        <v>1196</v>
      </c>
      <c r="M158" s="36">
        <f>Supply!AD1466</f>
        <v>2719</v>
      </c>
      <c r="N158" s="19">
        <f>Supply!AI1466</f>
        <v>2137</v>
      </c>
      <c r="O158" s="19">
        <f>Supply!E1493</f>
        <v>2690</v>
      </c>
      <c r="P158" s="19">
        <f>Supply!J1493</f>
        <v>1869</v>
      </c>
      <c r="Q158" s="63">
        <f>+P158+O158+N158+M158+L158+K158+J158</f>
        <v>13610</v>
      </c>
    </row>
    <row r="159" spans="1:17" x14ac:dyDescent="0.35">
      <c r="A159" s="33" t="s">
        <v>0</v>
      </c>
      <c r="B159" s="19">
        <f t="shared" ref="B159:H159" si="56">B157-B158</f>
        <v>-210</v>
      </c>
      <c r="C159" s="19">
        <f t="shared" si="56"/>
        <v>70</v>
      </c>
      <c r="D159" s="19">
        <f t="shared" si="56"/>
        <v>269</v>
      </c>
      <c r="E159" s="19">
        <f t="shared" si="56"/>
        <v>215</v>
      </c>
      <c r="F159" s="19">
        <f t="shared" si="56"/>
        <v>412</v>
      </c>
      <c r="G159" s="19">
        <f t="shared" si="56"/>
        <v>-62</v>
      </c>
      <c r="H159" s="19">
        <f t="shared" si="56"/>
        <v>131</v>
      </c>
      <c r="I159" s="19">
        <f>H159+G159+F159+E159+D159+C159+B159</f>
        <v>825</v>
      </c>
      <c r="J159" s="19">
        <f t="shared" ref="J159:P159" si="57">J157-J158</f>
        <v>500</v>
      </c>
      <c r="K159" s="19">
        <f t="shared" si="57"/>
        <v>561</v>
      </c>
      <c r="L159" s="19">
        <f t="shared" si="57"/>
        <v>1225</v>
      </c>
      <c r="M159" s="19">
        <f t="shared" si="57"/>
        <v>-118</v>
      </c>
      <c r="N159" s="19">
        <f t="shared" si="57"/>
        <v>680</v>
      </c>
      <c r="O159" s="19">
        <f t="shared" si="57"/>
        <v>106</v>
      </c>
      <c r="P159" s="19">
        <f t="shared" si="57"/>
        <v>236</v>
      </c>
      <c r="Q159" s="19">
        <f>P159+O159+N159+M159+L159+K159+J159</f>
        <v>3190</v>
      </c>
    </row>
    <row r="161" spans="1:17" ht="15.5" x14ac:dyDescent="0.35">
      <c r="A161" s="95" t="s">
        <v>1</v>
      </c>
      <c r="B161" s="64" t="s">
        <v>550</v>
      </c>
      <c r="C161" s="64" t="s">
        <v>563</v>
      </c>
      <c r="D161" s="64" t="s">
        <v>564</v>
      </c>
      <c r="E161" s="64" t="s">
        <v>565</v>
      </c>
      <c r="F161" s="64" t="s">
        <v>566</v>
      </c>
      <c r="G161" s="64" t="s">
        <v>567</v>
      </c>
      <c r="H161" s="64" t="s">
        <v>568</v>
      </c>
      <c r="I161" s="65" t="s">
        <v>569</v>
      </c>
      <c r="J161" s="64" t="s">
        <v>570</v>
      </c>
      <c r="K161" s="64" t="s">
        <v>571</v>
      </c>
      <c r="L161" s="64" t="s">
        <v>572</v>
      </c>
      <c r="M161" s="64" t="s">
        <v>573</v>
      </c>
      <c r="N161" s="64" t="s">
        <v>574</v>
      </c>
      <c r="O161" s="64" t="s">
        <v>575</v>
      </c>
      <c r="P161" s="64" t="s">
        <v>576</v>
      </c>
      <c r="Q161" s="65" t="s">
        <v>1837</v>
      </c>
    </row>
    <row r="162" spans="1:17" x14ac:dyDescent="0.35">
      <c r="A162" s="19" t="s">
        <v>4</v>
      </c>
      <c r="B162" s="23">
        <f>production!B663</f>
        <v>2278</v>
      </c>
      <c r="C162" s="23">
        <f>production!C663</f>
        <v>2940</v>
      </c>
      <c r="D162" s="19">
        <f>production!D663</f>
        <v>2550</v>
      </c>
      <c r="E162" s="36">
        <f>production!$E$663</f>
        <v>3001</v>
      </c>
      <c r="F162" s="51">
        <f>production!F663</f>
        <v>3104</v>
      </c>
      <c r="G162" s="19">
        <f>production!G663</f>
        <v>2161</v>
      </c>
      <c r="H162" s="19">
        <f>production!H663</f>
        <v>2192</v>
      </c>
      <c r="I162" s="63">
        <f>H162+G162+F162+E162+D162+C162+B162</f>
        <v>18226</v>
      </c>
      <c r="J162" s="23">
        <f>production!J663</f>
        <v>2130</v>
      </c>
      <c r="K162" s="23">
        <f>production!K663</f>
        <v>1691</v>
      </c>
      <c r="L162" s="19">
        <f>production!L663</f>
        <v>1177</v>
      </c>
      <c r="M162" s="36">
        <f>production!M663</f>
        <v>1799</v>
      </c>
      <c r="N162" s="19">
        <f>production!N663</f>
        <v>1917</v>
      </c>
      <c r="O162" s="19">
        <f>production!O663</f>
        <v>2141</v>
      </c>
      <c r="P162" s="19">
        <f>production!P663</f>
        <v>1402</v>
      </c>
      <c r="Q162" s="63">
        <f>P162+O162+N162+M162+L162+K162+J162</f>
        <v>12257</v>
      </c>
    </row>
    <row r="163" spans="1:17" x14ac:dyDescent="0.35">
      <c r="A163" s="19" t="s">
        <v>126</v>
      </c>
      <c r="B163" s="19">
        <f>Supply!O1493</f>
        <v>2108</v>
      </c>
      <c r="C163" s="19">
        <f>Supply!T1493</f>
        <v>2240</v>
      </c>
      <c r="D163" s="19">
        <f>Supply!Y1493</f>
        <v>2379</v>
      </c>
      <c r="E163" s="36">
        <f>Supply!AD1493</f>
        <v>2690</v>
      </c>
      <c r="F163" s="19">
        <f>Supply!AI1493</f>
        <v>2538</v>
      </c>
      <c r="G163" s="19">
        <f>Supply!E1520</f>
        <v>1876</v>
      </c>
      <c r="H163" s="19">
        <f>Supply!J1520</f>
        <v>2118</v>
      </c>
      <c r="I163" s="63">
        <f>+H163+G163+F163+E163+D163+C163+B163</f>
        <v>15949</v>
      </c>
      <c r="J163" s="19">
        <f>Supply!O1520</f>
        <v>1895</v>
      </c>
      <c r="K163" s="19">
        <f>Supply!T1520</f>
        <v>1639</v>
      </c>
      <c r="L163" s="19">
        <f>Supply!Y1520</f>
        <v>1407</v>
      </c>
      <c r="M163" s="36">
        <f>Supply!AD1520</f>
        <v>1625</v>
      </c>
      <c r="N163" s="19">
        <f>Supply!AI1520</f>
        <v>1752</v>
      </c>
      <c r="O163" s="19">
        <f>Supply!E1547</f>
        <v>1828</v>
      </c>
      <c r="P163" s="19">
        <f>Supply!J1547</f>
        <v>1272</v>
      </c>
      <c r="Q163" s="63">
        <f>+P163+O163+N163+M163+L163+K163+J163</f>
        <v>11418</v>
      </c>
    </row>
    <row r="164" spans="1:17" x14ac:dyDescent="0.35">
      <c r="A164" s="33" t="s">
        <v>0</v>
      </c>
      <c r="B164" s="19">
        <f t="shared" ref="B164:H164" si="58">B162-B163</f>
        <v>170</v>
      </c>
      <c r="C164" s="19">
        <f t="shared" si="58"/>
        <v>700</v>
      </c>
      <c r="D164" s="19">
        <f t="shared" si="58"/>
        <v>171</v>
      </c>
      <c r="E164" s="19">
        <f t="shared" si="58"/>
        <v>311</v>
      </c>
      <c r="F164" s="19">
        <f t="shared" si="58"/>
        <v>566</v>
      </c>
      <c r="G164" s="19">
        <f t="shared" si="58"/>
        <v>285</v>
      </c>
      <c r="H164" s="19">
        <f t="shared" si="58"/>
        <v>74</v>
      </c>
      <c r="I164" s="19">
        <f>H164+G164+F164+E164+D164+C164+B164</f>
        <v>2277</v>
      </c>
      <c r="J164" s="19">
        <f t="shared" ref="J164:P164" si="59">J162-J163</f>
        <v>235</v>
      </c>
      <c r="K164" s="19">
        <f t="shared" si="59"/>
        <v>52</v>
      </c>
      <c r="L164" s="19">
        <f t="shared" si="59"/>
        <v>-230</v>
      </c>
      <c r="M164" s="19">
        <f t="shared" si="59"/>
        <v>174</v>
      </c>
      <c r="N164" s="19">
        <f t="shared" si="59"/>
        <v>165</v>
      </c>
      <c r="O164" s="19">
        <f t="shared" si="59"/>
        <v>313</v>
      </c>
      <c r="P164" s="19">
        <f t="shared" si="59"/>
        <v>130</v>
      </c>
      <c r="Q164" s="19">
        <f>P164+O164+N164+M164+L164+K164+J164</f>
        <v>839</v>
      </c>
    </row>
    <row r="166" spans="1:17" ht="15.5" x14ac:dyDescent="0.35">
      <c r="A166" s="95" t="s">
        <v>1</v>
      </c>
      <c r="B166" s="64" t="s">
        <v>578</v>
      </c>
      <c r="C166" s="64" t="s">
        <v>631</v>
      </c>
      <c r="D166" s="64" t="s">
        <v>632</v>
      </c>
      <c r="E166" s="64" t="s">
        <v>633</v>
      </c>
      <c r="F166" s="64" t="s">
        <v>634</v>
      </c>
      <c r="G166" s="64" t="s">
        <v>635</v>
      </c>
      <c r="H166" s="64" t="s">
        <v>636</v>
      </c>
      <c r="I166" s="65" t="s">
        <v>638</v>
      </c>
      <c r="J166" s="64" t="s">
        <v>637</v>
      </c>
      <c r="K166" s="64" t="s">
        <v>639</v>
      </c>
      <c r="L166" s="64" t="s">
        <v>640</v>
      </c>
      <c r="M166" s="64" t="s">
        <v>641</v>
      </c>
      <c r="N166" s="64" t="s">
        <v>642</v>
      </c>
      <c r="O166" s="64" t="s">
        <v>643</v>
      </c>
      <c r="P166" s="64" t="s">
        <v>644</v>
      </c>
      <c r="Q166" s="65" t="s">
        <v>1864</v>
      </c>
    </row>
    <row r="167" spans="1:17" x14ac:dyDescent="0.35">
      <c r="A167" s="19" t="s">
        <v>4</v>
      </c>
      <c r="B167" s="23">
        <f>production!B685</f>
        <v>1480</v>
      </c>
      <c r="C167" s="23">
        <f>production!C685</f>
        <v>1083</v>
      </c>
      <c r="D167" s="19">
        <f>production!D685</f>
        <v>236</v>
      </c>
      <c r="E167" s="36">
        <f>production!E685</f>
        <v>1760</v>
      </c>
      <c r="F167" s="51">
        <f>production!F685</f>
        <v>2305</v>
      </c>
      <c r="G167" s="19">
        <f>production!G685</f>
        <v>1026</v>
      </c>
      <c r="H167" s="19">
        <f>production!H685</f>
        <v>1414</v>
      </c>
      <c r="I167" s="63">
        <f>H167+G167+F167+E167+D167+C167+B167</f>
        <v>9304</v>
      </c>
      <c r="J167" s="23">
        <f>production!J685</f>
        <v>1784</v>
      </c>
      <c r="K167" s="23">
        <f>production!K685</f>
        <v>2262</v>
      </c>
      <c r="L167" s="19">
        <f>production!L685</f>
        <v>2276</v>
      </c>
      <c r="M167" s="36">
        <f>production!M685</f>
        <v>1936</v>
      </c>
      <c r="N167" s="19">
        <f>production!N685</f>
        <v>2189</v>
      </c>
      <c r="O167" s="19">
        <f>production!O685</f>
        <v>2050</v>
      </c>
      <c r="P167" s="19">
        <v>2270</v>
      </c>
      <c r="Q167" s="63">
        <f>P167+O167+N167+M167+L167+K167+J167</f>
        <v>14767</v>
      </c>
    </row>
    <row r="168" spans="1:17" x14ac:dyDescent="0.35">
      <c r="A168" s="19" t="s">
        <v>126</v>
      </c>
      <c r="B168" s="19">
        <f>Supply!O1547</f>
        <v>1325</v>
      </c>
      <c r="C168" s="19">
        <f>Supply!T1547</f>
        <v>1057</v>
      </c>
      <c r="D168" s="19">
        <f>Supply!Y1547</f>
        <v>126</v>
      </c>
      <c r="E168" s="36">
        <f>Supply!AD1547</f>
        <v>1456</v>
      </c>
      <c r="F168" s="19">
        <f>Supply!AI1547</f>
        <v>2179</v>
      </c>
      <c r="G168" s="19">
        <f>Supply!E1574</f>
        <v>895</v>
      </c>
      <c r="H168" s="19">
        <f>Supply!J1574</f>
        <v>1302</v>
      </c>
      <c r="I168" s="63">
        <f>+H168+G168+F168+E168+D168+C168+B168</f>
        <v>8340</v>
      </c>
      <c r="J168" s="19">
        <f>Supply!O1574</f>
        <v>1784</v>
      </c>
      <c r="K168" s="19">
        <f>Supply!T1574</f>
        <v>2262</v>
      </c>
      <c r="L168" s="19">
        <f>Supply!Y1574</f>
        <v>2276</v>
      </c>
      <c r="M168" s="36">
        <f>Supply!AD1574</f>
        <v>1936</v>
      </c>
      <c r="N168" s="19">
        <f>Supply!AI1574</f>
        <v>2189</v>
      </c>
      <c r="O168" s="19">
        <f>Supply!E1601</f>
        <v>2050</v>
      </c>
      <c r="P168" s="19">
        <f>1770+7+30+211</f>
        <v>2018</v>
      </c>
      <c r="Q168" s="63">
        <f>+P168+O168+N168+M168+L168+K168+J168</f>
        <v>14515</v>
      </c>
    </row>
    <row r="169" spans="1:17" x14ac:dyDescent="0.35">
      <c r="A169" s="33" t="s">
        <v>0</v>
      </c>
      <c r="B169" s="19">
        <f t="shared" ref="B169:H169" si="60">B167-B168</f>
        <v>155</v>
      </c>
      <c r="C169" s="19">
        <f t="shared" si="60"/>
        <v>26</v>
      </c>
      <c r="D169" s="19">
        <f t="shared" si="60"/>
        <v>110</v>
      </c>
      <c r="E169" s="19">
        <f t="shared" si="60"/>
        <v>304</v>
      </c>
      <c r="F169" s="19">
        <f t="shared" si="60"/>
        <v>126</v>
      </c>
      <c r="G169" s="19">
        <f t="shared" si="60"/>
        <v>131</v>
      </c>
      <c r="H169" s="19">
        <f t="shared" si="60"/>
        <v>112</v>
      </c>
      <c r="I169" s="19">
        <f>H169+G169+F169+E169+D169+C169+B169</f>
        <v>964</v>
      </c>
      <c r="J169" s="19">
        <f t="shared" ref="J169:P169" si="61">J167-J168</f>
        <v>0</v>
      </c>
      <c r="K169" s="19">
        <f t="shared" si="61"/>
        <v>0</v>
      </c>
      <c r="L169" s="19">
        <f t="shared" si="61"/>
        <v>0</v>
      </c>
      <c r="M169" s="19">
        <f t="shared" si="61"/>
        <v>0</v>
      </c>
      <c r="N169" s="19">
        <f t="shared" si="61"/>
        <v>0</v>
      </c>
      <c r="O169" s="19">
        <f t="shared" si="61"/>
        <v>0</v>
      </c>
      <c r="P169" s="19">
        <f t="shared" si="61"/>
        <v>252</v>
      </c>
      <c r="Q169" s="19">
        <f>P169+O169+N169+M169+L169+K169+J169</f>
        <v>252</v>
      </c>
    </row>
    <row r="171" spans="1:17" ht="15.5" x14ac:dyDescent="0.35">
      <c r="A171" s="95" t="s">
        <v>1</v>
      </c>
      <c r="B171" s="64" t="s">
        <v>645</v>
      </c>
      <c r="C171" s="64" t="s">
        <v>664</v>
      </c>
      <c r="D171" s="64" t="s">
        <v>665</v>
      </c>
      <c r="E171" s="64" t="s">
        <v>666</v>
      </c>
      <c r="F171" s="64" t="s">
        <v>667</v>
      </c>
      <c r="G171" s="64" t="s">
        <v>668</v>
      </c>
      <c r="H171" s="64" t="s">
        <v>669</v>
      </c>
      <c r="I171" s="65" t="s">
        <v>693</v>
      </c>
      <c r="J171" s="64" t="s">
        <v>670</v>
      </c>
      <c r="K171" s="64" t="s">
        <v>671</v>
      </c>
      <c r="L171" s="64" t="s">
        <v>672</v>
      </c>
      <c r="M171" s="64" t="s">
        <v>673</v>
      </c>
      <c r="N171" s="64" t="s">
        <v>674</v>
      </c>
      <c r="O171" s="64" t="s">
        <v>675</v>
      </c>
      <c r="P171" s="64" t="s">
        <v>676</v>
      </c>
      <c r="Q171" s="65" t="s">
        <v>1886</v>
      </c>
    </row>
    <row r="172" spans="1:17" x14ac:dyDescent="0.35">
      <c r="A172" s="28" t="s">
        <v>4</v>
      </c>
      <c r="B172" s="23">
        <v>1850</v>
      </c>
      <c r="C172" s="23">
        <v>1339</v>
      </c>
      <c r="D172" s="28">
        <v>1521</v>
      </c>
      <c r="E172" s="74">
        <v>1872</v>
      </c>
      <c r="F172" s="51">
        <v>1775</v>
      </c>
      <c r="G172" s="28">
        <v>2038</v>
      </c>
      <c r="H172" s="28">
        <v>1197</v>
      </c>
      <c r="I172" s="63">
        <f>H172+G172+F172+E172+D172+C172+B172</f>
        <v>11592</v>
      </c>
      <c r="J172" s="23">
        <v>740</v>
      </c>
      <c r="K172" s="23">
        <v>1992</v>
      </c>
      <c r="L172" s="28">
        <v>2207</v>
      </c>
      <c r="M172" s="74">
        <v>2079</v>
      </c>
      <c r="N172" s="28">
        <v>2115</v>
      </c>
      <c r="O172" s="28">
        <v>2223</v>
      </c>
      <c r="P172" s="28">
        <v>2384</v>
      </c>
      <c r="Q172" s="63">
        <f>P172+O172+N172+M172+L172+K172+J172</f>
        <v>13740</v>
      </c>
    </row>
    <row r="173" spans="1:17" x14ac:dyDescent="0.35">
      <c r="A173" s="28" t="s">
        <v>126</v>
      </c>
      <c r="B173" s="28">
        <v>1850</v>
      </c>
      <c r="C173" s="28">
        <v>1470</v>
      </c>
      <c r="D173" s="28">
        <v>1280</v>
      </c>
      <c r="E173" s="74">
        <v>1630</v>
      </c>
      <c r="F173" s="28">
        <v>1625</v>
      </c>
      <c r="G173" s="28">
        <v>2048</v>
      </c>
      <c r="H173" s="28">
        <v>987</v>
      </c>
      <c r="I173" s="63">
        <f>+H173+G173+F173+E173+D173+C173+B173</f>
        <v>10890</v>
      </c>
      <c r="J173" s="28">
        <v>636</v>
      </c>
      <c r="K173" s="28">
        <v>1717</v>
      </c>
      <c r="L173" s="28">
        <v>2135</v>
      </c>
      <c r="M173" s="74">
        <v>2048</v>
      </c>
      <c r="N173" s="28">
        <v>2100</v>
      </c>
      <c r="O173" s="28">
        <v>2175</v>
      </c>
      <c r="P173" s="28">
        <v>2227</v>
      </c>
      <c r="Q173" s="63">
        <f>+P173+O173+N173+M173+L173+K173+J173</f>
        <v>13038</v>
      </c>
    </row>
    <row r="174" spans="1:17" x14ac:dyDescent="0.35">
      <c r="A174" s="33" t="s">
        <v>0</v>
      </c>
      <c r="B174" s="28">
        <f>B172-B173</f>
        <v>0</v>
      </c>
      <c r="C174" s="28">
        <f>C172-C173</f>
        <v>-131</v>
      </c>
      <c r="D174" s="28">
        <f>D172-D173</f>
        <v>241</v>
      </c>
      <c r="E174" s="28">
        <f>E172-E173</f>
        <v>242</v>
      </c>
      <c r="F174" s="28">
        <v>150</v>
      </c>
      <c r="G174" s="28">
        <v>-10</v>
      </c>
      <c r="H174" s="28">
        <v>210</v>
      </c>
      <c r="I174" s="28">
        <f>H174+G174+F174+E174+D174+C174+B174</f>
        <v>702</v>
      </c>
      <c r="J174" s="28">
        <f t="shared" ref="J174:P174" si="62">J172-J173</f>
        <v>104</v>
      </c>
      <c r="K174" s="28">
        <f t="shared" si="62"/>
        <v>275</v>
      </c>
      <c r="L174" s="28">
        <f t="shared" si="62"/>
        <v>72</v>
      </c>
      <c r="M174" s="28">
        <f t="shared" si="62"/>
        <v>31</v>
      </c>
      <c r="N174" s="28">
        <f t="shared" si="62"/>
        <v>15</v>
      </c>
      <c r="O174" s="28">
        <f t="shared" si="62"/>
        <v>48</v>
      </c>
      <c r="P174" s="28">
        <f t="shared" si="62"/>
        <v>157</v>
      </c>
      <c r="Q174" s="28">
        <f>P174+O174+N174+M174+L174+K174+J174</f>
        <v>702</v>
      </c>
    </row>
    <row r="176" spans="1:17" ht="15.5" x14ac:dyDescent="0.35">
      <c r="A176" s="95" t="s">
        <v>1</v>
      </c>
      <c r="B176" s="64" t="s">
        <v>677</v>
      </c>
      <c r="C176" s="64" t="s">
        <v>745</v>
      </c>
      <c r="D176" s="64" t="s">
        <v>746</v>
      </c>
      <c r="E176" s="64" t="s">
        <v>747</v>
      </c>
      <c r="F176" s="64" t="s">
        <v>748</v>
      </c>
      <c r="G176" s="64" t="s">
        <v>749</v>
      </c>
      <c r="H176" s="64" t="s">
        <v>750</v>
      </c>
      <c r="I176" s="65" t="s">
        <v>765</v>
      </c>
      <c r="J176" s="64" t="s">
        <v>751</v>
      </c>
      <c r="K176" s="64" t="s">
        <v>753</v>
      </c>
      <c r="L176" s="64" t="s">
        <v>754</v>
      </c>
      <c r="M176" s="64" t="s">
        <v>755</v>
      </c>
      <c r="N176" s="64" t="s">
        <v>756</v>
      </c>
      <c r="O176" s="64" t="s">
        <v>757</v>
      </c>
      <c r="P176" s="64" t="s">
        <v>758</v>
      </c>
      <c r="Q176" s="65" t="s">
        <v>1915</v>
      </c>
    </row>
    <row r="177" spans="1:17" x14ac:dyDescent="0.35">
      <c r="A177" s="28" t="s">
        <v>4</v>
      </c>
      <c r="B177" s="23">
        <f>production!B729</f>
        <v>2247</v>
      </c>
      <c r="C177" s="23">
        <f>production!C729</f>
        <v>2476</v>
      </c>
      <c r="D177" s="28">
        <f>production!D729</f>
        <v>2110</v>
      </c>
      <c r="E177" s="74">
        <f>production!E729</f>
        <v>2192</v>
      </c>
      <c r="F177" s="51">
        <f>production!F729</f>
        <v>1920</v>
      </c>
      <c r="G177" s="28">
        <f>production!G729</f>
        <v>2175</v>
      </c>
      <c r="H177" s="28">
        <f>production!H729</f>
        <v>2191</v>
      </c>
      <c r="I177" s="63">
        <f>H177+G177+F177+E177+D177+C177+B177</f>
        <v>15311</v>
      </c>
      <c r="J177" s="23">
        <f>production!J729</f>
        <v>2579</v>
      </c>
      <c r="K177" s="23">
        <f>production!K729</f>
        <v>2412</v>
      </c>
      <c r="L177" s="28">
        <f>production!L729</f>
        <v>2434</v>
      </c>
      <c r="M177" s="74">
        <f>production!M729</f>
        <v>1840</v>
      </c>
      <c r="N177" s="28">
        <f>production!N729</f>
        <v>2105</v>
      </c>
      <c r="O177" s="28">
        <f>production!O729</f>
        <v>2138</v>
      </c>
      <c r="P177" s="28">
        <f>production!P729</f>
        <v>1590</v>
      </c>
      <c r="Q177" s="63">
        <f>P177+O177+N177+M177+L177+K177+J177</f>
        <v>15098</v>
      </c>
    </row>
    <row r="178" spans="1:17" x14ac:dyDescent="0.35">
      <c r="A178" s="28" t="s">
        <v>126</v>
      </c>
      <c r="B178" s="28">
        <f>Supply!Y1656</f>
        <v>2161</v>
      </c>
      <c r="C178" s="28">
        <f>Supply!AD1656</f>
        <v>2276</v>
      </c>
      <c r="D178" s="28">
        <f>Supply!AI1656</f>
        <v>2138</v>
      </c>
      <c r="E178" s="74">
        <f>Supply!E1683</f>
        <v>1927</v>
      </c>
      <c r="F178" s="28">
        <f>Supply!J1683</f>
        <v>1888</v>
      </c>
      <c r="G178" s="28">
        <f>Supply!O1683</f>
        <v>2123</v>
      </c>
      <c r="H178" s="28">
        <f>Supply!T1683</f>
        <v>2146</v>
      </c>
      <c r="I178" s="63">
        <f>+H178+G178+F178+E178+D178+C178+B178</f>
        <v>14659</v>
      </c>
      <c r="J178" s="28">
        <f>Supply!Y1683</f>
        <v>2378</v>
      </c>
      <c r="K178" s="28">
        <f>Supply!AD1683</f>
        <v>2421</v>
      </c>
      <c r="L178" s="28">
        <f>Supply!AI1683</f>
        <v>2282</v>
      </c>
      <c r="M178" s="74">
        <f>Supply!E1710</f>
        <v>1740</v>
      </c>
      <c r="N178" s="28">
        <f>Supply!J1710</f>
        <v>2124</v>
      </c>
      <c r="O178" s="28">
        <f>Supply!O1710</f>
        <v>2069</v>
      </c>
      <c r="P178" s="28">
        <f>Supply!T1710</f>
        <v>1404</v>
      </c>
      <c r="Q178" s="63">
        <f>+P178+O178+N178+M178+L178+K178+J178</f>
        <v>14418</v>
      </c>
    </row>
    <row r="179" spans="1:17" x14ac:dyDescent="0.35">
      <c r="A179" s="33" t="s">
        <v>0</v>
      </c>
      <c r="B179" s="28">
        <f t="shared" ref="B179:H179" si="63">B177-B178</f>
        <v>86</v>
      </c>
      <c r="C179" s="28">
        <f t="shared" si="63"/>
        <v>200</v>
      </c>
      <c r="D179" s="28">
        <f t="shared" si="63"/>
        <v>-28</v>
      </c>
      <c r="E179" s="28">
        <f t="shared" si="63"/>
        <v>265</v>
      </c>
      <c r="F179" s="51">
        <f t="shared" si="63"/>
        <v>32</v>
      </c>
      <c r="G179" s="51">
        <f t="shared" si="63"/>
        <v>52</v>
      </c>
      <c r="H179" s="51">
        <f t="shared" si="63"/>
        <v>45</v>
      </c>
      <c r="I179" s="28">
        <f>H179+G179+F179+E179+D179+C179+B179</f>
        <v>652</v>
      </c>
      <c r="J179" s="28">
        <f t="shared" ref="J179:P179" si="64">J177-J178</f>
        <v>201</v>
      </c>
      <c r="K179" s="28">
        <f t="shared" si="64"/>
        <v>-9</v>
      </c>
      <c r="L179" s="28">
        <f t="shared" si="64"/>
        <v>152</v>
      </c>
      <c r="M179" s="28">
        <f t="shared" si="64"/>
        <v>100</v>
      </c>
      <c r="N179" s="28">
        <f t="shared" si="64"/>
        <v>-19</v>
      </c>
      <c r="O179" s="28">
        <f t="shared" si="64"/>
        <v>69</v>
      </c>
      <c r="P179" s="28">
        <f t="shared" si="64"/>
        <v>186</v>
      </c>
      <c r="Q179" s="28">
        <f>P179+O179+N179+M179+L179+K179+J179</f>
        <v>680</v>
      </c>
    </row>
    <row r="181" spans="1:17" ht="15.5" x14ac:dyDescent="0.35">
      <c r="A181" s="95" t="s">
        <v>1</v>
      </c>
      <c r="B181" s="64" t="s">
        <v>759</v>
      </c>
      <c r="C181" s="64" t="s">
        <v>797</v>
      </c>
      <c r="D181" s="64" t="s">
        <v>798</v>
      </c>
      <c r="E181" s="64" t="s">
        <v>799</v>
      </c>
      <c r="F181" s="64" t="s">
        <v>800</v>
      </c>
      <c r="G181" s="64" t="s">
        <v>801</v>
      </c>
      <c r="H181" s="64" t="s">
        <v>802</v>
      </c>
      <c r="I181" s="65" t="s">
        <v>804</v>
      </c>
      <c r="J181" s="64" t="s">
        <v>803</v>
      </c>
      <c r="K181" s="64" t="s">
        <v>805</v>
      </c>
      <c r="L181" s="64" t="s">
        <v>806</v>
      </c>
      <c r="M181" s="64" t="s">
        <v>807</v>
      </c>
      <c r="N181" s="64" t="s">
        <v>808</v>
      </c>
      <c r="O181" s="64" t="s">
        <v>809</v>
      </c>
      <c r="P181" s="64" t="s">
        <v>810</v>
      </c>
      <c r="Q181" s="65" t="s">
        <v>1928</v>
      </c>
    </row>
    <row r="182" spans="1:17" x14ac:dyDescent="0.35">
      <c r="A182" s="28" t="s">
        <v>4</v>
      </c>
      <c r="B182" s="23">
        <f>production!B751</f>
        <v>2332</v>
      </c>
      <c r="C182" s="23">
        <f>production!C751</f>
        <v>2294</v>
      </c>
      <c r="D182" s="28">
        <f>production!D751</f>
        <v>2407</v>
      </c>
      <c r="E182" s="74">
        <f>production!E751</f>
        <v>2049</v>
      </c>
      <c r="F182" s="51">
        <v>1717</v>
      </c>
      <c r="G182" s="28">
        <f>production!G751</f>
        <v>2084</v>
      </c>
      <c r="H182" s="28">
        <f>production!H751</f>
        <v>1231</v>
      </c>
      <c r="I182" s="63">
        <f>H182+G182+F182+E182+D182+C182+B182</f>
        <v>14114</v>
      </c>
      <c r="J182" s="23">
        <v>1853</v>
      </c>
      <c r="K182" s="23">
        <v>1430</v>
      </c>
      <c r="L182" s="28">
        <f>production!L751</f>
        <v>1680</v>
      </c>
      <c r="M182" s="74">
        <f>production!M751</f>
        <v>2308</v>
      </c>
      <c r="N182" s="28">
        <f>production!N751</f>
        <v>1772</v>
      </c>
      <c r="O182" s="28">
        <f>production!O751</f>
        <v>2216</v>
      </c>
      <c r="P182" s="28">
        <f>production!P751</f>
        <v>2021</v>
      </c>
      <c r="Q182" s="63">
        <f>P182+O182+N182+M182+L182+K182+J182</f>
        <v>13280</v>
      </c>
    </row>
    <row r="183" spans="1:17" x14ac:dyDescent="0.35">
      <c r="A183" s="28" t="s">
        <v>126</v>
      </c>
      <c r="B183" s="28">
        <f>Supply!Y1710</f>
        <v>2156</v>
      </c>
      <c r="C183" s="28">
        <f>Supply!AD1710</f>
        <v>2269</v>
      </c>
      <c r="D183" s="28">
        <f>Supply!AI1710</f>
        <v>2254</v>
      </c>
      <c r="E183" s="74">
        <f>Supply!E1737</f>
        <v>2008</v>
      </c>
      <c r="F183" s="28">
        <v>1615</v>
      </c>
      <c r="G183" s="28">
        <f>Supply!O1737</f>
        <v>1948</v>
      </c>
      <c r="H183" s="28">
        <f>Supply!T1737</f>
        <v>1129</v>
      </c>
      <c r="I183" s="63">
        <f>+H183+G183+F183+E183+D183+C183+B183</f>
        <v>13379</v>
      </c>
      <c r="J183" s="51">
        <f>Supply!Y1737</f>
        <v>1802</v>
      </c>
      <c r="K183" s="28">
        <f>Supply!AD1737</f>
        <v>1445</v>
      </c>
      <c r="L183" s="28">
        <f>Supply!AI1737</f>
        <v>1604</v>
      </c>
      <c r="M183" s="74">
        <f>Supply!E1764</f>
        <v>2126</v>
      </c>
      <c r="N183" s="28">
        <f>Supply!J1764</f>
        <v>1706</v>
      </c>
      <c r="O183" s="28">
        <f>Supply!O1764</f>
        <v>2177</v>
      </c>
      <c r="P183" s="28">
        <f>Supply!T1764</f>
        <v>1815</v>
      </c>
      <c r="Q183" s="63">
        <f>+P183+O183+N183+M183+L183+K183+J183</f>
        <v>12675</v>
      </c>
    </row>
    <row r="184" spans="1:17" x14ac:dyDescent="0.35">
      <c r="A184" s="33" t="s">
        <v>0</v>
      </c>
      <c r="B184" s="28">
        <f t="shared" ref="B184:H184" si="65">B182-B183</f>
        <v>176</v>
      </c>
      <c r="C184" s="28">
        <f t="shared" si="65"/>
        <v>25</v>
      </c>
      <c r="D184" s="28">
        <f t="shared" si="65"/>
        <v>153</v>
      </c>
      <c r="E184" s="28">
        <f t="shared" si="65"/>
        <v>41</v>
      </c>
      <c r="F184" s="51">
        <f t="shared" si="65"/>
        <v>102</v>
      </c>
      <c r="G184" s="51">
        <f t="shared" si="65"/>
        <v>136</v>
      </c>
      <c r="H184" s="51">
        <f t="shared" si="65"/>
        <v>102</v>
      </c>
      <c r="I184" s="28">
        <f>H184+G184+F184+E184+D184+C184+B184</f>
        <v>735</v>
      </c>
      <c r="J184" s="28">
        <f t="shared" ref="J184:P184" si="66">J182-J183</f>
        <v>51</v>
      </c>
      <c r="K184" s="28">
        <f t="shared" si="66"/>
        <v>-15</v>
      </c>
      <c r="L184" s="28">
        <f t="shared" si="66"/>
        <v>76</v>
      </c>
      <c r="M184" s="28">
        <f t="shared" si="66"/>
        <v>182</v>
      </c>
      <c r="N184" s="28">
        <f t="shared" si="66"/>
        <v>66</v>
      </c>
      <c r="O184" s="28">
        <f t="shared" si="66"/>
        <v>39</v>
      </c>
      <c r="P184" s="28">
        <f t="shared" si="66"/>
        <v>206</v>
      </c>
      <c r="Q184" s="28">
        <f>P184+O184+N184+M184+L184+K184+J184</f>
        <v>605</v>
      </c>
    </row>
    <row r="186" spans="1:17" ht="15.5" x14ac:dyDescent="0.35">
      <c r="A186" s="95" t="s">
        <v>1</v>
      </c>
      <c r="B186" s="64" t="s">
        <v>811</v>
      </c>
      <c r="C186" s="64" t="s">
        <v>876</v>
      </c>
      <c r="D186" s="64" t="s">
        <v>877</v>
      </c>
      <c r="E186" s="64" t="s">
        <v>878</v>
      </c>
      <c r="F186" s="64" t="s">
        <v>879</v>
      </c>
      <c r="G186" s="64" t="s">
        <v>880</v>
      </c>
      <c r="H186" s="64" t="s">
        <v>881</v>
      </c>
      <c r="I186" s="65" t="s">
        <v>890</v>
      </c>
      <c r="J186" s="64" t="s">
        <v>882</v>
      </c>
      <c r="K186" s="64" t="s">
        <v>883</v>
      </c>
      <c r="L186" s="64" t="s">
        <v>884</v>
      </c>
      <c r="M186" s="64" t="s">
        <v>885</v>
      </c>
      <c r="N186" s="64" t="s">
        <v>886</v>
      </c>
      <c r="O186" s="64" t="s">
        <v>887</v>
      </c>
      <c r="P186" s="64" t="s">
        <v>888</v>
      </c>
      <c r="Q186" s="65" t="s">
        <v>1959</v>
      </c>
    </row>
    <row r="187" spans="1:17" x14ac:dyDescent="0.35">
      <c r="A187" s="28" t="s">
        <v>4</v>
      </c>
      <c r="B187" s="23">
        <v>1865</v>
      </c>
      <c r="C187" s="23">
        <v>2115</v>
      </c>
      <c r="D187" s="28">
        <v>1927</v>
      </c>
      <c r="E187" s="74">
        <f>production!E773</f>
        <v>2019</v>
      </c>
      <c r="F187" s="51">
        <f>production!F773</f>
        <v>1572</v>
      </c>
      <c r="G187" s="28">
        <f>production!G773</f>
        <v>2318</v>
      </c>
      <c r="H187" s="28">
        <v>1855</v>
      </c>
      <c r="I187" s="63">
        <f>H187+G187+F187+E187+D187+C187+B187</f>
        <v>13671</v>
      </c>
      <c r="J187" s="23">
        <v>1907</v>
      </c>
      <c r="K187" s="23">
        <v>2011</v>
      </c>
      <c r="L187" s="28">
        <f>production!L773</f>
        <v>2072</v>
      </c>
      <c r="M187" s="74">
        <v>2211</v>
      </c>
      <c r="N187" s="28">
        <f>production!N773</f>
        <v>2180</v>
      </c>
      <c r="O187" s="28">
        <f>production!O773</f>
        <v>2234</v>
      </c>
      <c r="P187" s="28">
        <f>production!P773</f>
        <v>1816</v>
      </c>
      <c r="Q187" s="63">
        <f>P187+O187+N187+M187+L187+K187+J187</f>
        <v>14431</v>
      </c>
    </row>
    <row r="188" spans="1:17" x14ac:dyDescent="0.35">
      <c r="A188" s="28" t="s">
        <v>126</v>
      </c>
      <c r="B188" s="28">
        <v>1750</v>
      </c>
      <c r="C188" s="28">
        <v>2102</v>
      </c>
      <c r="D188" s="28">
        <v>1905</v>
      </c>
      <c r="E188" s="74">
        <f>Supply!E1791</f>
        <v>1795</v>
      </c>
      <c r="F188" s="28">
        <f>Supply!J1791</f>
        <v>1822</v>
      </c>
      <c r="G188" s="28">
        <f>Supply!O1791</f>
        <v>2318</v>
      </c>
      <c r="H188" s="28">
        <v>1705</v>
      </c>
      <c r="I188" s="63">
        <f>H188+G188+F188+E188+D188+C188+B188</f>
        <v>13397</v>
      </c>
      <c r="J188" s="51">
        <v>2184</v>
      </c>
      <c r="K188" s="28">
        <v>2228</v>
      </c>
      <c r="L188" s="28">
        <f>Supply!AI1791</f>
        <v>1954</v>
      </c>
      <c r="M188" s="74">
        <v>2257</v>
      </c>
      <c r="N188" s="28">
        <f>Supply!J1818</f>
        <v>2188</v>
      </c>
      <c r="O188" s="28">
        <f>Supply!O1818</f>
        <v>2286</v>
      </c>
      <c r="P188" s="28">
        <f>Supply!T1818</f>
        <v>2002</v>
      </c>
      <c r="Q188" s="63">
        <f>+P188+O188+N188+M188+L188+K188+J188</f>
        <v>15099</v>
      </c>
    </row>
    <row r="189" spans="1:17" x14ac:dyDescent="0.35">
      <c r="A189" s="33" t="s">
        <v>0</v>
      </c>
      <c r="B189" s="28">
        <f t="shared" ref="B189:H189" si="67">B187-B188</f>
        <v>115</v>
      </c>
      <c r="C189" s="28">
        <f t="shared" si="67"/>
        <v>13</v>
      </c>
      <c r="D189" s="28">
        <f t="shared" si="67"/>
        <v>22</v>
      </c>
      <c r="E189" s="28">
        <f t="shared" si="67"/>
        <v>224</v>
      </c>
      <c r="F189" s="51">
        <f t="shared" si="67"/>
        <v>-250</v>
      </c>
      <c r="G189" s="51">
        <f t="shared" si="67"/>
        <v>0</v>
      </c>
      <c r="H189" s="51">
        <f t="shared" si="67"/>
        <v>150</v>
      </c>
      <c r="I189" s="28">
        <f>H189+G189+F189+E189+D189+C189+B189</f>
        <v>274</v>
      </c>
      <c r="J189" s="28">
        <f t="shared" ref="J189:P189" si="68">J187-J188</f>
        <v>-277</v>
      </c>
      <c r="K189" s="28">
        <f t="shared" si="68"/>
        <v>-217</v>
      </c>
      <c r="L189" s="28">
        <f t="shared" si="68"/>
        <v>118</v>
      </c>
      <c r="M189" s="28">
        <f t="shared" si="68"/>
        <v>-46</v>
      </c>
      <c r="N189" s="28">
        <f t="shared" si="68"/>
        <v>-8</v>
      </c>
      <c r="O189" s="28">
        <f t="shared" si="68"/>
        <v>-52</v>
      </c>
      <c r="P189" s="28">
        <f t="shared" si="68"/>
        <v>-186</v>
      </c>
      <c r="Q189" s="28">
        <f>P189+O189+N189+M189+L189+K189+J189</f>
        <v>-668</v>
      </c>
    </row>
    <row r="191" spans="1:17" ht="15.5" x14ac:dyDescent="0.35">
      <c r="A191" s="95" t="s">
        <v>1</v>
      </c>
      <c r="B191" s="64" t="s">
        <v>889</v>
      </c>
      <c r="C191" s="64" t="s">
        <v>914</v>
      </c>
      <c r="D191" s="64" t="s">
        <v>915</v>
      </c>
      <c r="E191" s="64" t="s">
        <v>916</v>
      </c>
      <c r="F191" s="64" t="s">
        <v>917</v>
      </c>
      <c r="G191" s="64" t="s">
        <v>918</v>
      </c>
      <c r="H191" s="64" t="s">
        <v>919</v>
      </c>
      <c r="I191" s="65" t="s">
        <v>921</v>
      </c>
      <c r="J191" s="64" t="s">
        <v>920</v>
      </c>
      <c r="K191" s="64" t="s">
        <v>922</v>
      </c>
      <c r="L191" s="64" t="s">
        <v>923</v>
      </c>
      <c r="M191" s="64" t="s">
        <v>924</v>
      </c>
      <c r="N191" s="64" t="s">
        <v>925</v>
      </c>
      <c r="O191" s="64" t="s">
        <v>926</v>
      </c>
      <c r="P191" s="64" t="s">
        <v>927</v>
      </c>
      <c r="Q191" s="65" t="s">
        <v>1983</v>
      </c>
    </row>
    <row r="192" spans="1:17" x14ac:dyDescent="0.35">
      <c r="A192" s="28" t="s">
        <v>4</v>
      </c>
      <c r="B192" s="23">
        <v>1636</v>
      </c>
      <c r="C192" s="23">
        <v>2049</v>
      </c>
      <c r="D192" s="28">
        <f>production!D795</f>
        <v>1782</v>
      </c>
      <c r="E192" s="74">
        <f>production!E795</f>
        <v>1958</v>
      </c>
      <c r="F192" s="51">
        <f>production!F795</f>
        <v>2035</v>
      </c>
      <c r="G192" s="28">
        <f>production!G795</f>
        <v>2061</v>
      </c>
      <c r="H192" s="28">
        <f>production!H795</f>
        <v>2093</v>
      </c>
      <c r="I192" s="63">
        <f>H192+G192+F192+E192+D192+C192+B192</f>
        <v>13614</v>
      </c>
      <c r="J192" s="23">
        <v>1853</v>
      </c>
      <c r="K192" s="23">
        <v>1774</v>
      </c>
      <c r="L192" s="28">
        <f>production!L795</f>
        <v>2143</v>
      </c>
      <c r="M192" s="74">
        <f>production!M795</f>
        <v>1672</v>
      </c>
      <c r="N192" s="28">
        <f>production!N795</f>
        <v>2078</v>
      </c>
      <c r="O192" s="28">
        <f>production!O795</f>
        <v>2027</v>
      </c>
      <c r="P192" s="28">
        <v>1771</v>
      </c>
      <c r="Q192" s="63">
        <f>P192+O192+N192+M192+L192+K192+J192</f>
        <v>13318</v>
      </c>
    </row>
    <row r="193" spans="1:17" x14ac:dyDescent="0.35">
      <c r="A193" s="28" t="s">
        <v>126</v>
      </c>
      <c r="B193" s="28">
        <v>1757</v>
      </c>
      <c r="C193" s="28">
        <v>2317</v>
      </c>
      <c r="D193" s="28">
        <f>Supply!AI1818</f>
        <v>2089</v>
      </c>
      <c r="E193" s="74">
        <f>Supply!E1845</f>
        <v>2252</v>
      </c>
      <c r="F193" s="28">
        <f>Supply!J1845</f>
        <v>2269</v>
      </c>
      <c r="G193" s="28">
        <f>Supply!O1845</f>
        <v>2247</v>
      </c>
      <c r="H193" s="28">
        <f>Supply!T1845</f>
        <v>2137</v>
      </c>
      <c r="I193" s="63">
        <f>H193+G193+F193+E193+D193+C193+B193</f>
        <v>15068</v>
      </c>
      <c r="J193" s="51">
        <v>2052</v>
      </c>
      <c r="K193" s="28">
        <v>1891</v>
      </c>
      <c r="L193" s="28">
        <f>Supply!AI1845</f>
        <v>2352</v>
      </c>
      <c r="M193" s="74">
        <f>Supply!E1872</f>
        <v>1922</v>
      </c>
      <c r="N193" s="28">
        <f>Supply!J1872</f>
        <v>2398</v>
      </c>
      <c r="O193" s="28">
        <f>Supply!O1872</f>
        <v>2135</v>
      </c>
      <c r="P193" s="28">
        <v>1953</v>
      </c>
      <c r="Q193" s="63">
        <f>+P193+O193+N193+M193+L193+K193+J193</f>
        <v>14703</v>
      </c>
    </row>
    <row r="194" spans="1:17" x14ac:dyDescent="0.35">
      <c r="A194" s="33" t="s">
        <v>0</v>
      </c>
      <c r="B194" s="28">
        <f t="shared" ref="B194:H194" si="69">B192-B193</f>
        <v>-121</v>
      </c>
      <c r="C194" s="28">
        <f t="shared" si="69"/>
        <v>-268</v>
      </c>
      <c r="D194" s="28">
        <f t="shared" si="69"/>
        <v>-307</v>
      </c>
      <c r="E194" s="28">
        <f t="shared" si="69"/>
        <v>-294</v>
      </c>
      <c r="F194" s="51">
        <f t="shared" si="69"/>
        <v>-234</v>
      </c>
      <c r="G194" s="51">
        <f t="shared" si="69"/>
        <v>-186</v>
      </c>
      <c r="H194" s="51">
        <f t="shared" si="69"/>
        <v>-44</v>
      </c>
      <c r="I194" s="28">
        <f>H194+G194+F194+E194+D194+C194+B194</f>
        <v>-1454</v>
      </c>
      <c r="J194" s="28">
        <f t="shared" ref="J194:P194" si="70">J192-J193</f>
        <v>-199</v>
      </c>
      <c r="K194" s="28">
        <f t="shared" si="70"/>
        <v>-117</v>
      </c>
      <c r="L194" s="28">
        <f t="shared" si="70"/>
        <v>-209</v>
      </c>
      <c r="M194" s="28">
        <f t="shared" si="70"/>
        <v>-250</v>
      </c>
      <c r="N194" s="28">
        <f t="shared" si="70"/>
        <v>-320</v>
      </c>
      <c r="O194" s="28">
        <f t="shared" si="70"/>
        <v>-108</v>
      </c>
      <c r="P194" s="28">
        <f t="shared" si="70"/>
        <v>-182</v>
      </c>
      <c r="Q194" s="28">
        <f>P194+O194+N194+M194+L194+K194+J194</f>
        <v>-1385</v>
      </c>
    </row>
    <row r="196" spans="1:17" ht="15.5" x14ac:dyDescent="0.35">
      <c r="A196" s="95" t="s">
        <v>1</v>
      </c>
      <c r="B196" s="64" t="s">
        <v>928</v>
      </c>
      <c r="C196" s="64" t="s">
        <v>979</v>
      </c>
      <c r="D196" s="64" t="s">
        <v>980</v>
      </c>
      <c r="E196" s="64" t="s">
        <v>981</v>
      </c>
      <c r="F196" s="64" t="s">
        <v>982</v>
      </c>
      <c r="G196" s="64" t="s">
        <v>983</v>
      </c>
      <c r="H196" s="64" t="s">
        <v>984</v>
      </c>
      <c r="I196" s="65" t="s">
        <v>985</v>
      </c>
      <c r="J196" s="64" t="s">
        <v>986</v>
      </c>
      <c r="K196" s="64" t="s">
        <v>987</v>
      </c>
      <c r="L196" s="64" t="s">
        <v>988</v>
      </c>
      <c r="M196" s="64" t="s">
        <v>989</v>
      </c>
      <c r="N196" s="64" t="s">
        <v>990</v>
      </c>
      <c r="O196" s="64" t="s">
        <v>991</v>
      </c>
      <c r="P196" s="64" t="s">
        <v>992</v>
      </c>
      <c r="Q196" s="65" t="s">
        <v>2007</v>
      </c>
    </row>
    <row r="197" spans="1:17" x14ac:dyDescent="0.35">
      <c r="A197" s="28" t="s">
        <v>4</v>
      </c>
      <c r="B197" s="23">
        <f>production!B817</f>
        <v>2258</v>
      </c>
      <c r="C197" s="23">
        <f>production!C817</f>
        <v>1896</v>
      </c>
      <c r="D197" s="28">
        <f>production!D817</f>
        <v>2216</v>
      </c>
      <c r="E197" s="74">
        <v>2096</v>
      </c>
      <c r="F197" s="51">
        <f>production!F817</f>
        <v>2204</v>
      </c>
      <c r="G197" s="28">
        <f>production!$G$817</f>
        <v>1922</v>
      </c>
      <c r="H197" s="28">
        <v>1654</v>
      </c>
      <c r="I197" s="63">
        <f>H197+G197+F197+E197+D197+C197+B197</f>
        <v>14246</v>
      </c>
      <c r="J197" s="23">
        <v>1927</v>
      </c>
      <c r="K197" s="23">
        <v>2112</v>
      </c>
      <c r="L197" s="28">
        <f>production!L817</f>
        <v>1915</v>
      </c>
      <c r="M197" s="74">
        <f>production!M817</f>
        <v>1979</v>
      </c>
      <c r="N197" s="28">
        <f>production!N817</f>
        <v>2232</v>
      </c>
      <c r="O197" s="28">
        <f>production!O817</f>
        <v>2227</v>
      </c>
      <c r="P197" s="28">
        <f>production!P817</f>
        <v>2408</v>
      </c>
      <c r="Q197" s="63">
        <f>P197+O197+N197+M197+L197+K197+J197</f>
        <v>14800</v>
      </c>
    </row>
    <row r="198" spans="1:17" x14ac:dyDescent="0.35">
      <c r="A198" s="28" t="s">
        <v>126</v>
      </c>
      <c r="B198" s="28">
        <f>Supply!Y1866</f>
        <v>2070</v>
      </c>
      <c r="C198" s="28">
        <f>Supply!AD1866</f>
        <v>1700</v>
      </c>
      <c r="D198" s="28">
        <f>Supply!AI1872</f>
        <v>2371</v>
      </c>
      <c r="E198" s="74">
        <f>Supply!E1899</f>
        <v>2569</v>
      </c>
      <c r="F198" s="28">
        <f>Supply!J1899</f>
        <v>2236</v>
      </c>
      <c r="G198" s="28">
        <f>Supply!O1899</f>
        <v>1958</v>
      </c>
      <c r="H198" s="28">
        <v>1732</v>
      </c>
      <c r="I198" s="63">
        <f>H198+G198+F198+E198+D198+C198+B198</f>
        <v>14636</v>
      </c>
      <c r="J198" s="51">
        <v>2069</v>
      </c>
      <c r="K198" s="28">
        <v>2496</v>
      </c>
      <c r="L198" s="28">
        <f>Supply!AI1899</f>
        <v>2090</v>
      </c>
      <c r="M198" s="74">
        <f>Supply!E1926</f>
        <v>2373</v>
      </c>
      <c r="N198" s="28">
        <f>Supply!J1926</f>
        <v>2569</v>
      </c>
      <c r="O198" s="28">
        <f>Supply!O1926</f>
        <v>2204</v>
      </c>
      <c r="P198" s="28">
        <f>Supply!T1926</f>
        <v>2520</v>
      </c>
      <c r="Q198" s="63">
        <f>+P198+O198+N198+M198+L198+K198+J198</f>
        <v>16321</v>
      </c>
    </row>
    <row r="199" spans="1:17" x14ac:dyDescent="0.35">
      <c r="A199" s="33" t="s">
        <v>0</v>
      </c>
      <c r="B199" s="28">
        <f t="shared" ref="B199:G199" si="71">B197-B198</f>
        <v>188</v>
      </c>
      <c r="C199" s="28">
        <f t="shared" si="71"/>
        <v>196</v>
      </c>
      <c r="D199" s="28">
        <f t="shared" si="71"/>
        <v>-155</v>
      </c>
      <c r="E199" s="28">
        <f t="shared" si="71"/>
        <v>-473</v>
      </c>
      <c r="F199" s="51">
        <f t="shared" si="71"/>
        <v>-32</v>
      </c>
      <c r="G199" s="51">
        <f t="shared" si="71"/>
        <v>-36</v>
      </c>
      <c r="H199" s="51">
        <v>312</v>
      </c>
      <c r="I199" s="28">
        <f>H199+G199+F199+E199+D199+C199+B199</f>
        <v>0</v>
      </c>
      <c r="J199" s="28">
        <f t="shared" ref="J199:P199" si="72">J197-J198</f>
        <v>-142</v>
      </c>
      <c r="K199" s="28">
        <f t="shared" si="72"/>
        <v>-384</v>
      </c>
      <c r="L199" s="28">
        <f t="shared" si="72"/>
        <v>-175</v>
      </c>
      <c r="M199" s="28">
        <f t="shared" si="72"/>
        <v>-394</v>
      </c>
      <c r="N199" s="28">
        <f t="shared" si="72"/>
        <v>-337</v>
      </c>
      <c r="O199" s="28">
        <f t="shared" si="72"/>
        <v>23</v>
      </c>
      <c r="P199" s="28">
        <f t="shared" si="72"/>
        <v>-112</v>
      </c>
      <c r="Q199" s="28">
        <f>P199+O199+N199+M199+L199+K199+J199</f>
        <v>-1521</v>
      </c>
    </row>
    <row r="201" spans="1:17" ht="15.5" x14ac:dyDescent="0.35">
      <c r="A201" s="95" t="s">
        <v>1</v>
      </c>
      <c r="B201" s="64" t="s">
        <v>997</v>
      </c>
      <c r="C201" s="64" t="s">
        <v>1015</v>
      </c>
      <c r="D201" s="64" t="s">
        <v>1016</v>
      </c>
      <c r="E201" s="64" t="s">
        <v>1017</v>
      </c>
      <c r="F201" s="64" t="s">
        <v>1018</v>
      </c>
      <c r="G201" s="64" t="s">
        <v>1019</v>
      </c>
      <c r="H201" s="64" t="s">
        <v>1020</v>
      </c>
      <c r="I201" s="65" t="s">
        <v>1014</v>
      </c>
      <c r="J201" s="64" t="s">
        <v>1021</v>
      </c>
      <c r="K201" s="64" t="s">
        <v>1022</v>
      </c>
      <c r="L201" s="64" t="s">
        <v>1023</v>
      </c>
      <c r="M201" s="64" t="s">
        <v>1024</v>
      </c>
      <c r="N201" s="64" t="s">
        <v>1025</v>
      </c>
      <c r="O201" s="64" t="s">
        <v>1026</v>
      </c>
      <c r="P201" s="64" t="s">
        <v>1027</v>
      </c>
      <c r="Q201" s="65" t="s">
        <v>2033</v>
      </c>
    </row>
    <row r="202" spans="1:17" x14ac:dyDescent="0.35">
      <c r="A202" s="28" t="s">
        <v>4</v>
      </c>
      <c r="B202" s="23">
        <v>2136</v>
      </c>
      <c r="C202" s="23">
        <f>production!C839</f>
        <v>1795</v>
      </c>
      <c r="D202" s="28">
        <f>production!D839</f>
        <v>1904</v>
      </c>
      <c r="E202" s="74">
        <f>production!E839</f>
        <v>1630</v>
      </c>
      <c r="F202" s="51">
        <f>production!F839</f>
        <v>1408</v>
      </c>
      <c r="G202" s="28">
        <f>production!$G$839</f>
        <v>974</v>
      </c>
      <c r="H202" s="28">
        <f>production!H839</f>
        <v>1318</v>
      </c>
      <c r="I202" s="63">
        <f>H202+G202+F202+E202+D202+C202+B202</f>
        <v>11165</v>
      </c>
      <c r="J202" s="23">
        <v>1494</v>
      </c>
      <c r="K202" s="23">
        <v>1828</v>
      </c>
      <c r="L202" s="28">
        <f>production!L839</f>
        <v>1713</v>
      </c>
      <c r="M202" s="74">
        <f>production!M839</f>
        <v>1422</v>
      </c>
      <c r="N202" s="28">
        <f>production!N839</f>
        <v>1488</v>
      </c>
      <c r="O202" s="28">
        <f>production!O839</f>
        <v>1659</v>
      </c>
      <c r="P202" s="28">
        <f>production!P839</f>
        <v>1418</v>
      </c>
      <c r="Q202" s="63">
        <f>P202+O202+N202+M202+L202+K202+J202</f>
        <v>11022</v>
      </c>
    </row>
    <row r="203" spans="1:17" x14ac:dyDescent="0.35">
      <c r="A203" s="28" t="s">
        <v>126</v>
      </c>
      <c r="B203" s="28">
        <v>2233</v>
      </c>
      <c r="C203" s="28">
        <f>Supply!AD1926</f>
        <v>1980</v>
      </c>
      <c r="D203" s="28">
        <f>Supply!AI1926</f>
        <v>2084</v>
      </c>
      <c r="E203" s="74">
        <f>Supply!E1953</f>
        <v>1916</v>
      </c>
      <c r="F203" s="28">
        <f>Supply!J1953</f>
        <v>1440</v>
      </c>
      <c r="G203" s="28">
        <f>Supply!O1953</f>
        <v>1060</v>
      </c>
      <c r="H203" s="28">
        <f>Supply!T1953</f>
        <v>1382</v>
      </c>
      <c r="I203" s="63">
        <f>H203+G203+F203+E203+D203+C203+B203</f>
        <v>12095</v>
      </c>
      <c r="J203" s="51">
        <v>1660</v>
      </c>
      <c r="K203" s="28">
        <v>1952</v>
      </c>
      <c r="L203" s="28">
        <f>Supply!AI1953</f>
        <v>1748</v>
      </c>
      <c r="M203" s="74">
        <f>Supply!E1980</f>
        <v>1660</v>
      </c>
      <c r="N203" s="28">
        <f>Supply!J1980</f>
        <v>1516</v>
      </c>
      <c r="O203" s="28">
        <f>Supply!O1980</f>
        <v>1672</v>
      </c>
      <c r="P203" s="28">
        <f>Supply!T1980</f>
        <v>1720</v>
      </c>
      <c r="Q203" s="63">
        <f>+P203+O203+N203+M203+L203+K203+J203</f>
        <v>11928</v>
      </c>
    </row>
    <row r="204" spans="1:17" x14ac:dyDescent="0.35">
      <c r="A204" s="33" t="s">
        <v>0</v>
      </c>
      <c r="B204" s="28">
        <f t="shared" ref="B204:H204" si="73">B202-B203</f>
        <v>-97</v>
      </c>
      <c r="C204" s="28">
        <f t="shared" si="73"/>
        <v>-185</v>
      </c>
      <c r="D204" s="28">
        <f t="shared" si="73"/>
        <v>-180</v>
      </c>
      <c r="E204" s="28">
        <f t="shared" si="73"/>
        <v>-286</v>
      </c>
      <c r="F204" s="51">
        <f t="shared" si="73"/>
        <v>-32</v>
      </c>
      <c r="G204" s="51">
        <f t="shared" si="73"/>
        <v>-86</v>
      </c>
      <c r="H204" s="51">
        <f t="shared" si="73"/>
        <v>-64</v>
      </c>
      <c r="I204" s="28">
        <f>H204+G204+F204+E204+D204+C204+B204</f>
        <v>-930</v>
      </c>
      <c r="J204" s="28">
        <f t="shared" ref="J204:P204" si="74">J202-J203</f>
        <v>-166</v>
      </c>
      <c r="K204" s="28">
        <f t="shared" si="74"/>
        <v>-124</v>
      </c>
      <c r="L204" s="28">
        <f t="shared" si="74"/>
        <v>-35</v>
      </c>
      <c r="M204" s="28">
        <f t="shared" si="74"/>
        <v>-238</v>
      </c>
      <c r="N204" s="28">
        <f t="shared" si="74"/>
        <v>-28</v>
      </c>
      <c r="O204" s="28">
        <f t="shared" si="74"/>
        <v>-13</v>
      </c>
      <c r="P204" s="28">
        <f t="shared" si="74"/>
        <v>-302</v>
      </c>
      <c r="Q204" s="28">
        <f>P204+O204+N204+M204+L204+K204+J204</f>
        <v>-906</v>
      </c>
    </row>
    <row r="206" spans="1:17" ht="15.5" x14ac:dyDescent="0.35">
      <c r="A206" s="95" t="s">
        <v>1</v>
      </c>
      <c r="B206" s="64" t="s">
        <v>1028</v>
      </c>
      <c r="C206" s="64" t="s">
        <v>1059</v>
      </c>
      <c r="D206" s="64" t="s">
        <v>1060</v>
      </c>
      <c r="E206" s="64" t="s">
        <v>1061</v>
      </c>
      <c r="F206" s="64" t="s">
        <v>1062</v>
      </c>
      <c r="G206" s="64" t="s">
        <v>1063</v>
      </c>
      <c r="H206" s="64" t="s">
        <v>1064</v>
      </c>
      <c r="I206" s="65" t="s">
        <v>1073</v>
      </c>
      <c r="J206" s="64" t="s">
        <v>1065</v>
      </c>
      <c r="K206" s="64" t="s">
        <v>1066</v>
      </c>
      <c r="L206" s="64" t="s">
        <v>1067</v>
      </c>
      <c r="M206" s="64" t="s">
        <v>1068</v>
      </c>
      <c r="N206" s="64" t="s">
        <v>1069</v>
      </c>
      <c r="O206" s="64" t="s">
        <v>1070</v>
      </c>
      <c r="P206" s="64" t="s">
        <v>1071</v>
      </c>
      <c r="Q206" s="65" t="s">
        <v>2050</v>
      </c>
    </row>
    <row r="207" spans="1:17" x14ac:dyDescent="0.35">
      <c r="A207" s="28" t="s">
        <v>4</v>
      </c>
      <c r="B207" s="23">
        <v>1270</v>
      </c>
      <c r="C207" s="23">
        <v>1984</v>
      </c>
      <c r="D207" s="28">
        <f>production!D861</f>
        <v>1939</v>
      </c>
      <c r="E207" s="74">
        <f>production!$E$861</f>
        <v>1944</v>
      </c>
      <c r="F207" s="51">
        <f>production!$F$861</f>
        <v>1516</v>
      </c>
      <c r="G207" s="28">
        <f>production!G861</f>
        <v>2050</v>
      </c>
      <c r="H207" s="28">
        <f>production!H861</f>
        <v>1864</v>
      </c>
      <c r="I207" s="63">
        <f>H207+G207+F207+E207+D207+C207+B207</f>
        <v>12567</v>
      </c>
      <c r="J207" s="23">
        <v>1619</v>
      </c>
      <c r="K207" s="23">
        <v>1730</v>
      </c>
      <c r="L207" s="28">
        <f>production!L861</f>
        <v>1678</v>
      </c>
      <c r="M207" s="74">
        <f>production!M861</f>
        <v>1161</v>
      </c>
      <c r="N207" s="28">
        <f>production!$N$861</f>
        <v>1936</v>
      </c>
      <c r="O207" s="28">
        <f>production!O861</f>
        <v>1824</v>
      </c>
      <c r="P207" s="28">
        <f>production!P861</f>
        <v>1865</v>
      </c>
      <c r="Q207" s="63">
        <f>P207+O207+N207+M207+L207+K207+J207</f>
        <v>11813</v>
      </c>
    </row>
    <row r="208" spans="1:17" x14ac:dyDescent="0.35">
      <c r="A208" s="28" t="s">
        <v>126</v>
      </c>
      <c r="B208" s="28">
        <v>1496</v>
      </c>
      <c r="C208" s="28">
        <v>2274</v>
      </c>
      <c r="D208" s="28">
        <f>Supply!AI1980</f>
        <v>2093</v>
      </c>
      <c r="E208" s="74">
        <f>Supply!E2007</f>
        <v>2242</v>
      </c>
      <c r="F208" s="28">
        <f>Supply!J2007</f>
        <v>1694</v>
      </c>
      <c r="G208" s="28">
        <f>Supply!O2007</f>
        <v>1091</v>
      </c>
      <c r="H208" s="28">
        <f>Supply!T2007</f>
        <v>2303</v>
      </c>
      <c r="I208" s="63">
        <f>H208+G208+F208+E208+D208+C208+B208</f>
        <v>13193</v>
      </c>
      <c r="J208" s="51">
        <v>1976</v>
      </c>
      <c r="K208" s="28">
        <v>1917</v>
      </c>
      <c r="L208" s="28">
        <f>Supply!AI2007</f>
        <v>1703</v>
      </c>
      <c r="M208" s="74">
        <f>Supply!E2034</f>
        <v>1589</v>
      </c>
      <c r="N208" s="28">
        <f>Supply!J2034</f>
        <v>2342</v>
      </c>
      <c r="O208" s="28">
        <f>Supply!O2034</f>
        <v>2330</v>
      </c>
      <c r="P208" s="28">
        <f>Supply!T2034</f>
        <v>2258</v>
      </c>
      <c r="Q208" s="63">
        <f>+P208+O208+N208+M208+L208+K208+J208</f>
        <v>14115</v>
      </c>
    </row>
    <row r="209" spans="1:17" x14ac:dyDescent="0.35">
      <c r="A209" s="33" t="s">
        <v>0</v>
      </c>
      <c r="B209" s="28">
        <f t="shared" ref="B209:H209" si="75">B207-B208</f>
        <v>-226</v>
      </c>
      <c r="C209" s="28">
        <f t="shared" si="75"/>
        <v>-290</v>
      </c>
      <c r="D209" s="28">
        <f t="shared" si="75"/>
        <v>-154</v>
      </c>
      <c r="E209" s="28">
        <f t="shared" si="75"/>
        <v>-298</v>
      </c>
      <c r="F209" s="51">
        <f t="shared" si="75"/>
        <v>-178</v>
      </c>
      <c r="G209" s="51">
        <f t="shared" si="75"/>
        <v>959</v>
      </c>
      <c r="H209" s="51">
        <f t="shared" si="75"/>
        <v>-439</v>
      </c>
      <c r="I209" s="28">
        <f>H209+G209+F209+E209+D209+C209+B209</f>
        <v>-626</v>
      </c>
      <c r="J209" s="28">
        <f t="shared" ref="J209:P209" si="76">J207-J208</f>
        <v>-357</v>
      </c>
      <c r="K209" s="28">
        <f t="shared" si="76"/>
        <v>-187</v>
      </c>
      <c r="L209" s="28">
        <f t="shared" si="76"/>
        <v>-25</v>
      </c>
      <c r="M209" s="28">
        <f t="shared" si="76"/>
        <v>-428</v>
      </c>
      <c r="N209" s="28">
        <f t="shared" si="76"/>
        <v>-406</v>
      </c>
      <c r="O209" s="28">
        <f t="shared" si="76"/>
        <v>-506</v>
      </c>
      <c r="P209" s="28">
        <f t="shared" si="76"/>
        <v>-393</v>
      </c>
      <c r="Q209" s="28">
        <f>P209+O209+N209+M209+L209+K209+J209</f>
        <v>-2302</v>
      </c>
    </row>
    <row r="211" spans="1:17" ht="15.5" x14ac:dyDescent="0.35">
      <c r="A211" s="95" t="s">
        <v>1</v>
      </c>
      <c r="B211" s="64" t="s">
        <v>1072</v>
      </c>
      <c r="C211" s="64" t="s">
        <v>1092</v>
      </c>
      <c r="D211" s="64" t="s">
        <v>1093</v>
      </c>
      <c r="E211" s="64" t="s">
        <v>1094</v>
      </c>
      <c r="F211" s="64" t="s">
        <v>1095</v>
      </c>
      <c r="G211" s="64" t="s">
        <v>1096</v>
      </c>
      <c r="H211" s="64" t="s">
        <v>1097</v>
      </c>
      <c r="I211" s="65" t="s">
        <v>1132</v>
      </c>
      <c r="J211" s="64" t="s">
        <v>1098</v>
      </c>
      <c r="K211" s="64" t="s">
        <v>1099</v>
      </c>
      <c r="L211" s="64" t="s">
        <v>1100</v>
      </c>
      <c r="M211" s="64" t="s">
        <v>1101</v>
      </c>
      <c r="N211" s="64" t="s">
        <v>1102</v>
      </c>
      <c r="O211" s="64" t="s">
        <v>1103</v>
      </c>
      <c r="P211" s="64" t="s">
        <v>1104</v>
      </c>
      <c r="Q211" s="65" t="s">
        <v>2069</v>
      </c>
    </row>
    <row r="212" spans="1:17" x14ac:dyDescent="0.35">
      <c r="A212" s="28" t="s">
        <v>4</v>
      </c>
      <c r="B212" s="23">
        <v>1587</v>
      </c>
      <c r="C212" s="23">
        <v>1830</v>
      </c>
      <c r="D212" s="28">
        <f>production!D883</f>
        <v>1548</v>
      </c>
      <c r="E212" s="74">
        <v>1518</v>
      </c>
      <c r="F212" s="51">
        <f>production!F883</f>
        <v>1599</v>
      </c>
      <c r="G212" s="28">
        <f>production!$G$883</f>
        <v>1557</v>
      </c>
      <c r="H212" s="28">
        <f>production!H883</f>
        <v>1187</v>
      </c>
      <c r="I212" s="63">
        <f>H212+G212+F212+E212+D212+C212+B212</f>
        <v>10826</v>
      </c>
      <c r="J212" s="23">
        <v>1473</v>
      </c>
      <c r="K212" s="23">
        <f>production!K883</f>
        <v>1558</v>
      </c>
      <c r="L212" s="28">
        <f>production!L883</f>
        <v>1583</v>
      </c>
      <c r="M212" s="74">
        <f>production!M883</f>
        <v>917</v>
      </c>
      <c r="N212" s="28">
        <f>production!$N$883</f>
        <v>1380</v>
      </c>
      <c r="O212" s="28">
        <f>production!$O$883</f>
        <v>1244</v>
      </c>
      <c r="P212" s="28">
        <f>production!P883</f>
        <v>1140</v>
      </c>
      <c r="Q212" s="63">
        <f>P212+O212+N212+M212+L212+K212+J212</f>
        <v>9295</v>
      </c>
    </row>
    <row r="213" spans="1:17" x14ac:dyDescent="0.35">
      <c r="A213" s="28" t="s">
        <v>126</v>
      </c>
      <c r="B213" s="28">
        <v>1998</v>
      </c>
      <c r="C213" s="28">
        <v>2061</v>
      </c>
      <c r="D213" s="28">
        <f>Supply!AI2034</f>
        <v>1742</v>
      </c>
      <c r="E213" s="74">
        <v>1738</v>
      </c>
      <c r="F213" s="28">
        <f>Supply!J2061</f>
        <v>1789</v>
      </c>
      <c r="G213" s="28">
        <f>Supply!O2061</f>
        <v>1910</v>
      </c>
      <c r="H213" s="28">
        <f>Supply!T2061</f>
        <v>1579</v>
      </c>
      <c r="I213" s="63">
        <f>H213+G213+F213+E213+D213+C213+B213</f>
        <v>12817</v>
      </c>
      <c r="J213" s="51">
        <v>1799</v>
      </c>
      <c r="K213" s="28">
        <f>Supply!AD2061</f>
        <v>1711</v>
      </c>
      <c r="L213" s="28">
        <f>Supply!AI2061</f>
        <v>1592</v>
      </c>
      <c r="M213" s="74">
        <f>Supply!E2088</f>
        <v>1105</v>
      </c>
      <c r="N213" s="28">
        <f>Supply!J2088</f>
        <v>1389</v>
      </c>
      <c r="O213" s="28">
        <f>Supply!O2088</f>
        <v>1688</v>
      </c>
      <c r="P213" s="28">
        <f>Supply!T2088</f>
        <v>1531</v>
      </c>
      <c r="Q213" s="63">
        <f>+P213+O213+N213+M213+L213+K213+J213</f>
        <v>10815</v>
      </c>
    </row>
    <row r="214" spans="1:17" x14ac:dyDescent="0.35">
      <c r="A214" s="33" t="s">
        <v>0</v>
      </c>
      <c r="B214" s="28">
        <f t="shared" ref="B214:H214" si="77">B212-B213</f>
        <v>-411</v>
      </c>
      <c r="C214" s="28">
        <f t="shared" si="77"/>
        <v>-231</v>
      </c>
      <c r="D214" s="28">
        <f t="shared" si="77"/>
        <v>-194</v>
      </c>
      <c r="E214" s="28">
        <f t="shared" si="77"/>
        <v>-220</v>
      </c>
      <c r="F214" s="51">
        <f t="shared" si="77"/>
        <v>-190</v>
      </c>
      <c r="G214" s="51">
        <f t="shared" si="77"/>
        <v>-353</v>
      </c>
      <c r="H214" s="51">
        <f t="shared" si="77"/>
        <v>-392</v>
      </c>
      <c r="I214" s="28">
        <f>H214+G214+F214+E214+D214+C214+B214</f>
        <v>-1991</v>
      </c>
      <c r="J214" s="28">
        <f t="shared" ref="J214:P214" si="78">J212-J213</f>
        <v>-326</v>
      </c>
      <c r="K214" s="28">
        <f t="shared" si="78"/>
        <v>-153</v>
      </c>
      <c r="L214" s="28">
        <f t="shared" si="78"/>
        <v>-9</v>
      </c>
      <c r="M214" s="28">
        <f t="shared" si="78"/>
        <v>-188</v>
      </c>
      <c r="N214" s="28">
        <f t="shared" si="78"/>
        <v>-9</v>
      </c>
      <c r="O214" s="28">
        <f t="shared" si="78"/>
        <v>-444</v>
      </c>
      <c r="P214" s="28">
        <f t="shared" si="78"/>
        <v>-391</v>
      </c>
      <c r="Q214" s="28">
        <f>P214+O214+N214+M214+L214+K214+J214</f>
        <v>-1520</v>
      </c>
    </row>
    <row r="216" spans="1:17" ht="15.5" x14ac:dyDescent="0.35">
      <c r="A216" s="95" t="s">
        <v>1</v>
      </c>
      <c r="B216" s="64" t="s">
        <v>1105</v>
      </c>
      <c r="C216" s="64" t="s">
        <v>1106</v>
      </c>
      <c r="D216" s="64" t="s">
        <v>1107</v>
      </c>
      <c r="E216" s="64" t="s">
        <v>1108</v>
      </c>
      <c r="F216" s="64" t="s">
        <v>1109</v>
      </c>
      <c r="G216" s="64" t="s">
        <v>1110</v>
      </c>
      <c r="H216" s="64" t="s">
        <v>1111</v>
      </c>
      <c r="I216" s="65" t="s">
        <v>1162</v>
      </c>
      <c r="J216" s="64" t="s">
        <v>1112</v>
      </c>
      <c r="K216" s="64" t="s">
        <v>1113</v>
      </c>
      <c r="L216" s="64" t="s">
        <v>1114</v>
      </c>
      <c r="M216" s="64" t="s">
        <v>1115</v>
      </c>
      <c r="N216" s="64" t="s">
        <v>1116</v>
      </c>
      <c r="O216" s="64" t="s">
        <v>1117</v>
      </c>
      <c r="P216" s="64" t="s">
        <v>1118</v>
      </c>
      <c r="Q216" s="65" t="s">
        <v>2087</v>
      </c>
    </row>
    <row r="217" spans="1:17" x14ac:dyDescent="0.35">
      <c r="A217" s="28" t="s">
        <v>4</v>
      </c>
      <c r="B217" s="23">
        <v>1515</v>
      </c>
      <c r="C217" s="23">
        <v>1700</v>
      </c>
      <c r="D217" s="28">
        <f>production!$D$905</f>
        <v>1721</v>
      </c>
      <c r="E217" s="74">
        <v>1617</v>
      </c>
      <c r="F217" s="51">
        <f>production!F905</f>
        <v>1645</v>
      </c>
      <c r="G217" s="28">
        <f>production!G905</f>
        <v>1295</v>
      </c>
      <c r="H217" s="28">
        <f>production!$H$905</f>
        <v>1591</v>
      </c>
      <c r="I217" s="63">
        <f>H217+G217+F217+E217+D217+C217+B217</f>
        <v>11084</v>
      </c>
      <c r="J217" s="23">
        <v>2500</v>
      </c>
      <c r="K217" s="23">
        <v>2425</v>
      </c>
      <c r="L217" s="28">
        <f>production!L905</f>
        <v>2099</v>
      </c>
      <c r="M217" s="74">
        <f>production!M905</f>
        <v>2313</v>
      </c>
      <c r="N217" s="28">
        <f>production!N905</f>
        <v>1803</v>
      </c>
      <c r="O217" s="28">
        <f>production!$O$905</f>
        <v>1346</v>
      </c>
      <c r="P217" s="28">
        <f>production!$P$905</f>
        <v>419</v>
      </c>
      <c r="Q217" s="63">
        <f>P217+O217+N217+M217+L217+K217+J217</f>
        <v>12905</v>
      </c>
    </row>
    <row r="218" spans="1:17" x14ac:dyDescent="0.35">
      <c r="A218" s="28" t="s">
        <v>126</v>
      </c>
      <c r="B218" s="28">
        <v>1715</v>
      </c>
      <c r="C218" s="28">
        <v>1706</v>
      </c>
      <c r="D218" s="28">
        <f>Supply!AI2088</f>
        <v>1659</v>
      </c>
      <c r="E218" s="74">
        <v>1862</v>
      </c>
      <c r="F218" s="28">
        <f>Supply!J2115</f>
        <v>1552</v>
      </c>
      <c r="G218" s="28">
        <f>Supply!O2115</f>
        <v>1593</v>
      </c>
      <c r="H218" s="28">
        <f>Supply!T2115</f>
        <v>1840</v>
      </c>
      <c r="I218" s="63">
        <f>H218+G218+F218+E218+D218+C218+B218</f>
        <v>11927</v>
      </c>
      <c r="J218" s="51">
        <v>2079</v>
      </c>
      <c r="K218" s="28">
        <v>1863</v>
      </c>
      <c r="L218" s="28">
        <f>Supply!AI2115</f>
        <v>1551</v>
      </c>
      <c r="M218" s="74">
        <f>Supply!E2142</f>
        <v>1799</v>
      </c>
      <c r="N218" s="28">
        <f>Supply!J2142</f>
        <v>1616</v>
      </c>
      <c r="O218" s="28">
        <f>Supply!O2142</f>
        <v>1632</v>
      </c>
      <c r="P218" s="28">
        <f>Supply!T2142</f>
        <v>226</v>
      </c>
      <c r="Q218" s="63">
        <f>+P218+O218+N218+M218+L218+K218+J218</f>
        <v>10766</v>
      </c>
    </row>
    <row r="219" spans="1:17" x14ac:dyDescent="0.35">
      <c r="A219" s="33" t="s">
        <v>0</v>
      </c>
      <c r="B219" s="28">
        <f t="shared" ref="B219:H219" si="79">B217-B218</f>
        <v>-200</v>
      </c>
      <c r="C219" s="28">
        <f t="shared" si="79"/>
        <v>-6</v>
      </c>
      <c r="D219" s="28">
        <f t="shared" si="79"/>
        <v>62</v>
      </c>
      <c r="E219" s="28">
        <f t="shared" si="79"/>
        <v>-245</v>
      </c>
      <c r="F219" s="51">
        <f t="shared" si="79"/>
        <v>93</v>
      </c>
      <c r="G219" s="51">
        <f t="shared" si="79"/>
        <v>-298</v>
      </c>
      <c r="H219" s="51">
        <f t="shared" si="79"/>
        <v>-249</v>
      </c>
      <c r="I219" s="28">
        <f>H219+G219+F219+E219+D219+C219+B219</f>
        <v>-843</v>
      </c>
      <c r="J219" s="28">
        <f t="shared" ref="J219:P219" si="80">J217-J218</f>
        <v>421</v>
      </c>
      <c r="K219" s="28">
        <f t="shared" si="80"/>
        <v>562</v>
      </c>
      <c r="L219" s="28">
        <f t="shared" si="80"/>
        <v>548</v>
      </c>
      <c r="M219" s="28">
        <f t="shared" si="80"/>
        <v>514</v>
      </c>
      <c r="N219" s="28">
        <f t="shared" si="80"/>
        <v>187</v>
      </c>
      <c r="O219" s="28">
        <f t="shared" si="80"/>
        <v>-286</v>
      </c>
      <c r="P219" s="28">
        <f t="shared" si="80"/>
        <v>193</v>
      </c>
      <c r="Q219" s="28">
        <f>P219+O219+N219+M219+L219+K219+J219</f>
        <v>2139</v>
      </c>
    </row>
    <row r="221" spans="1:17" ht="15.5" x14ac:dyDescent="0.35">
      <c r="A221" s="95" t="s">
        <v>1</v>
      </c>
      <c r="B221" s="64" t="s">
        <v>1119</v>
      </c>
      <c r="C221" s="64" t="s">
        <v>1208</v>
      </c>
      <c r="D221" s="64" t="s">
        <v>1209</v>
      </c>
      <c r="E221" s="64" t="s">
        <v>1210</v>
      </c>
      <c r="F221" s="64" t="s">
        <v>1211</v>
      </c>
      <c r="G221" s="64" t="s">
        <v>1212</v>
      </c>
      <c r="H221" s="64" t="s">
        <v>1213</v>
      </c>
      <c r="I221" s="65" t="s">
        <v>1190</v>
      </c>
      <c r="J221" s="64" t="s">
        <v>1214</v>
      </c>
      <c r="K221" s="64" t="s">
        <v>1215</v>
      </c>
      <c r="L221" s="64" t="s">
        <v>1216</v>
      </c>
      <c r="M221" s="64" t="s">
        <v>1217</v>
      </c>
      <c r="N221" s="64" t="s">
        <v>1218</v>
      </c>
      <c r="O221" s="64" t="s">
        <v>1219</v>
      </c>
      <c r="P221" s="64" t="s">
        <v>1220</v>
      </c>
      <c r="Q221" s="65" t="s">
        <v>2106</v>
      </c>
    </row>
    <row r="222" spans="1:17" x14ac:dyDescent="0.35">
      <c r="A222" s="28" t="s">
        <v>4</v>
      </c>
      <c r="B222" s="23">
        <f>production!B927</f>
        <v>2266</v>
      </c>
      <c r="C222" s="23">
        <f>production!C927</f>
        <v>2321</v>
      </c>
      <c r="D222" s="28">
        <f>production!D927</f>
        <v>2461</v>
      </c>
      <c r="E222" s="74">
        <f>production!E927</f>
        <v>2367</v>
      </c>
      <c r="F222" s="51">
        <f>production!$F$927</f>
        <v>2512</v>
      </c>
      <c r="G222" s="28">
        <f>production!G927</f>
        <v>2421</v>
      </c>
      <c r="H222" s="28">
        <f>production!H927</f>
        <v>2337</v>
      </c>
      <c r="I222" s="63">
        <f>H222+G222+F222+E222+D222+C222+B222</f>
        <v>16685</v>
      </c>
      <c r="J222" s="23">
        <v>1727</v>
      </c>
      <c r="K222" s="23">
        <v>1935</v>
      </c>
      <c r="L222" s="28">
        <f>production!L927</f>
        <v>2381</v>
      </c>
      <c r="M222" s="74">
        <f>production!M927</f>
        <v>2329</v>
      </c>
      <c r="N222" s="28">
        <f>production!N927</f>
        <v>2396</v>
      </c>
      <c r="O222" s="28">
        <f>production!O927</f>
        <v>1738</v>
      </c>
      <c r="P222" s="28">
        <f>production!P927</f>
        <v>1905</v>
      </c>
      <c r="Q222" s="63">
        <f>P222+O222+N222+M222+L222+K222+J222</f>
        <v>14411</v>
      </c>
    </row>
    <row r="223" spans="1:17" x14ac:dyDescent="0.35">
      <c r="A223" s="28" t="s">
        <v>126</v>
      </c>
      <c r="B223" s="51">
        <f>Supply!Y2142</f>
        <v>1701</v>
      </c>
      <c r="C223" s="28">
        <f>Supply!AD2142</f>
        <v>2097</v>
      </c>
      <c r="D223" s="28">
        <f>Supply!AI2142</f>
        <v>1885</v>
      </c>
      <c r="E223" s="74">
        <f>Supply!E2169</f>
        <v>1943</v>
      </c>
      <c r="F223" s="28">
        <f>Supply!J2169</f>
        <v>2285</v>
      </c>
      <c r="G223" s="28">
        <f>Supply!O2169</f>
        <v>2012</v>
      </c>
      <c r="H223" s="28">
        <f>Supply!T2169</f>
        <v>2025</v>
      </c>
      <c r="I223" s="63">
        <f>H223+G223+F223+E223+D223+C223+B223</f>
        <v>13948</v>
      </c>
      <c r="J223" s="51">
        <v>2009</v>
      </c>
      <c r="K223" s="28">
        <v>1986</v>
      </c>
      <c r="L223" s="28">
        <f>Supply!AI2169</f>
        <v>1569</v>
      </c>
      <c r="M223" s="74">
        <f>Supply!E2196</f>
        <v>1645</v>
      </c>
      <c r="N223" s="28">
        <f>Supply!J2196</f>
        <v>1791</v>
      </c>
      <c r="O223" s="28">
        <f>Supply!O2196</f>
        <v>1659</v>
      </c>
      <c r="P223" s="28">
        <f>Supply!T2196</f>
        <v>1786</v>
      </c>
      <c r="Q223" s="63">
        <f>+P223+O223+N223+M223+L223+K223+J223</f>
        <v>12445</v>
      </c>
    </row>
    <row r="224" spans="1:17" x14ac:dyDescent="0.35">
      <c r="A224" s="33" t="s">
        <v>0</v>
      </c>
      <c r="B224" s="28">
        <f t="shared" ref="B224:H224" si="81">B222-B223</f>
        <v>565</v>
      </c>
      <c r="C224" s="28">
        <f t="shared" si="81"/>
        <v>224</v>
      </c>
      <c r="D224" s="28">
        <f t="shared" si="81"/>
        <v>576</v>
      </c>
      <c r="E224" s="28">
        <f t="shared" si="81"/>
        <v>424</v>
      </c>
      <c r="F224" s="51">
        <f t="shared" si="81"/>
        <v>227</v>
      </c>
      <c r="G224" s="51">
        <f t="shared" si="81"/>
        <v>409</v>
      </c>
      <c r="H224" s="51">
        <f t="shared" si="81"/>
        <v>312</v>
      </c>
      <c r="I224" s="28">
        <f>H224+G224+F224+E224+D224+C224+B224</f>
        <v>2737</v>
      </c>
      <c r="J224" s="28">
        <f t="shared" ref="J224:P224" si="82">J222-J223</f>
        <v>-282</v>
      </c>
      <c r="K224" s="28">
        <f t="shared" si="82"/>
        <v>-51</v>
      </c>
      <c r="L224" s="28">
        <f t="shared" si="82"/>
        <v>812</v>
      </c>
      <c r="M224" s="28">
        <f t="shared" si="82"/>
        <v>684</v>
      </c>
      <c r="N224" s="28">
        <f t="shared" si="82"/>
        <v>605</v>
      </c>
      <c r="O224" s="28">
        <f t="shared" si="82"/>
        <v>79</v>
      </c>
      <c r="P224" s="28">
        <f t="shared" si="82"/>
        <v>119</v>
      </c>
      <c r="Q224" s="28">
        <f>P224+O224+N224+M224+L224+K224+J224</f>
        <v>1966</v>
      </c>
    </row>
    <row r="226" spans="1:17" ht="15.5" x14ac:dyDescent="0.35">
      <c r="A226" s="95" t="s">
        <v>1</v>
      </c>
      <c r="B226" s="64" t="s">
        <v>1221</v>
      </c>
      <c r="C226" s="64" t="s">
        <v>1222</v>
      </c>
      <c r="D226" s="64" t="s">
        <v>1223</v>
      </c>
      <c r="E226" s="64" t="s">
        <v>1224</v>
      </c>
      <c r="F226" s="64" t="s">
        <v>1225</v>
      </c>
      <c r="G226" s="64" t="s">
        <v>1226</v>
      </c>
      <c r="H226" s="64" t="s">
        <v>1227</v>
      </c>
      <c r="I226" s="65" t="s">
        <v>1266</v>
      </c>
      <c r="J226" s="64" t="s">
        <v>1228</v>
      </c>
      <c r="K226" s="64" t="s">
        <v>1229</v>
      </c>
      <c r="L226" s="64" t="s">
        <v>1230</v>
      </c>
      <c r="M226" s="64" t="s">
        <v>1231</v>
      </c>
      <c r="N226" s="64" t="s">
        <v>1232</v>
      </c>
      <c r="O226" s="64" t="s">
        <v>2126</v>
      </c>
      <c r="P226" s="64" t="s">
        <v>2127</v>
      </c>
      <c r="Q226" s="65" t="s">
        <v>2128</v>
      </c>
    </row>
    <row r="227" spans="1:17" x14ac:dyDescent="0.35">
      <c r="A227" s="28" t="s">
        <v>4</v>
      </c>
      <c r="B227" s="23">
        <v>2269</v>
      </c>
      <c r="C227" s="23">
        <v>2382</v>
      </c>
      <c r="D227" s="28">
        <f>production!D949</f>
        <v>2233</v>
      </c>
      <c r="E227" s="74">
        <f>production!E949</f>
        <v>2082</v>
      </c>
      <c r="F227" s="51">
        <f>production!F949</f>
        <v>2234</v>
      </c>
      <c r="G227" s="28">
        <f>production!G949</f>
        <v>2169</v>
      </c>
      <c r="H227" s="28">
        <f>production!$H$949</f>
        <v>1939</v>
      </c>
      <c r="I227" s="63">
        <f>H227+G227+F227+E227+D227+C227+B227</f>
        <v>15308</v>
      </c>
      <c r="J227" s="23">
        <v>1582</v>
      </c>
      <c r="K227" s="23">
        <v>1961</v>
      </c>
      <c r="L227" s="28">
        <f>production!L949</f>
        <v>2082</v>
      </c>
      <c r="M227" s="74">
        <f>production!M949</f>
        <v>1980</v>
      </c>
      <c r="N227" s="28">
        <f>production!N949</f>
        <v>1963</v>
      </c>
      <c r="O227" s="28">
        <f>production!O949</f>
        <v>1906</v>
      </c>
      <c r="P227" s="28">
        <f>production!P949</f>
        <v>1870</v>
      </c>
      <c r="Q227" s="63">
        <f>P227+O227+N227+M227+L227+K227+J227</f>
        <v>13344</v>
      </c>
    </row>
    <row r="228" spans="1:17" x14ac:dyDescent="0.35">
      <c r="A228" s="28" t="s">
        <v>126</v>
      </c>
      <c r="B228" s="51">
        <v>2007</v>
      </c>
      <c r="C228" s="28">
        <v>2317</v>
      </c>
      <c r="D228" s="28">
        <f>Supply!AI2196</f>
        <v>1920</v>
      </c>
      <c r="E228" s="74">
        <f>Supply!E2223</f>
        <v>2076</v>
      </c>
      <c r="F228" s="28">
        <f>Supply!J2223</f>
        <v>1962</v>
      </c>
      <c r="G228" s="28">
        <f>Supply!O2223</f>
        <v>1825</v>
      </c>
      <c r="H228" s="28">
        <f>Supply!T2223</f>
        <v>1909</v>
      </c>
      <c r="I228" s="63">
        <f>H228+G228+F228+E228+D228+C228+B228</f>
        <v>14016</v>
      </c>
      <c r="J228" s="51">
        <v>1488</v>
      </c>
      <c r="K228" s="28">
        <v>1755</v>
      </c>
      <c r="L228" s="28">
        <f>Supply!AI2223</f>
        <v>1796</v>
      </c>
      <c r="M228" s="74">
        <f>Supply!E2250</f>
        <v>2079</v>
      </c>
      <c r="N228" s="28">
        <f>Supply!J2250</f>
        <v>1644</v>
      </c>
      <c r="O228" s="28">
        <f>Supply!O2250</f>
        <v>1814</v>
      </c>
      <c r="P228" s="28">
        <f>Supply!T2250</f>
        <v>1756</v>
      </c>
      <c r="Q228" s="63">
        <f>+P228+O228+N228+M228+L228+K228+J228</f>
        <v>12332</v>
      </c>
    </row>
    <row r="229" spans="1:17" x14ac:dyDescent="0.35">
      <c r="A229" s="33" t="s">
        <v>0</v>
      </c>
      <c r="B229" s="28">
        <f t="shared" ref="B229:H229" si="83">B227-B228</f>
        <v>262</v>
      </c>
      <c r="C229" s="28">
        <f t="shared" si="83"/>
        <v>65</v>
      </c>
      <c r="D229" s="28">
        <f t="shared" si="83"/>
        <v>313</v>
      </c>
      <c r="E229" s="28">
        <f t="shared" si="83"/>
        <v>6</v>
      </c>
      <c r="F229" s="51">
        <f t="shared" si="83"/>
        <v>272</v>
      </c>
      <c r="G229" s="51">
        <f t="shared" si="83"/>
        <v>344</v>
      </c>
      <c r="H229" s="51">
        <f t="shared" si="83"/>
        <v>30</v>
      </c>
      <c r="I229" s="28">
        <f>H229+G229+F229+E229+D229+C229+B229</f>
        <v>1292</v>
      </c>
      <c r="J229" s="28">
        <f t="shared" ref="J229:P229" si="84">J227-J228</f>
        <v>94</v>
      </c>
      <c r="K229" s="28">
        <f t="shared" si="84"/>
        <v>206</v>
      </c>
      <c r="L229" s="28">
        <f t="shared" si="84"/>
        <v>286</v>
      </c>
      <c r="M229" s="28">
        <f t="shared" si="84"/>
        <v>-99</v>
      </c>
      <c r="N229" s="28">
        <f t="shared" si="84"/>
        <v>319</v>
      </c>
      <c r="O229" s="28">
        <f t="shared" si="84"/>
        <v>92</v>
      </c>
      <c r="P229" s="28">
        <f t="shared" si="84"/>
        <v>114</v>
      </c>
      <c r="Q229" s="28">
        <f>P229+O229+N229+M229+L229+K229+J229</f>
        <v>1012</v>
      </c>
    </row>
    <row r="231" spans="1:17" ht="15.5" x14ac:dyDescent="0.35">
      <c r="A231" s="95" t="s">
        <v>1</v>
      </c>
      <c r="B231" s="64" t="s">
        <v>2140</v>
      </c>
      <c r="C231" s="64" t="s">
        <v>2141</v>
      </c>
      <c r="D231" s="64" t="s">
        <v>2142</v>
      </c>
      <c r="E231" s="64" t="s">
        <v>2143</v>
      </c>
      <c r="F231" s="64" t="s">
        <v>2144</v>
      </c>
      <c r="G231" s="64" t="s">
        <v>2145</v>
      </c>
      <c r="H231" s="64" t="s">
        <v>2146</v>
      </c>
      <c r="I231" s="65" t="s">
        <v>1315</v>
      </c>
      <c r="J231" s="64" t="s">
        <v>2147</v>
      </c>
      <c r="K231" s="64" t="s">
        <v>2148</v>
      </c>
      <c r="L231" s="64" t="s">
        <v>2149</v>
      </c>
      <c r="M231" s="64" t="s">
        <v>2150</v>
      </c>
      <c r="N231" s="64" t="s">
        <v>2151</v>
      </c>
      <c r="O231" s="64" t="s">
        <v>2152</v>
      </c>
      <c r="P231" s="64" t="s">
        <v>2153</v>
      </c>
      <c r="Q231" s="65" t="s">
        <v>2172</v>
      </c>
    </row>
    <row r="232" spans="1:17" x14ac:dyDescent="0.35">
      <c r="A232" s="28" t="s">
        <v>4</v>
      </c>
      <c r="B232" s="23">
        <v>2181</v>
      </c>
      <c r="C232" s="23">
        <v>2014</v>
      </c>
      <c r="D232" s="28">
        <f>production!D971</f>
        <v>1664</v>
      </c>
      <c r="E232" s="74">
        <f>production!E971</f>
        <v>1871</v>
      </c>
      <c r="F232" s="51">
        <f>production!F971</f>
        <v>2003</v>
      </c>
      <c r="G232" s="28">
        <v>2212</v>
      </c>
      <c r="H232" s="28">
        <v>2232</v>
      </c>
      <c r="I232" s="63">
        <f>H232+G232+F232+E232+D232+C232+B232</f>
        <v>14177</v>
      </c>
      <c r="J232" s="23">
        <v>1944</v>
      </c>
      <c r="K232" s="23">
        <v>1973</v>
      </c>
      <c r="L232" s="28">
        <f>production!L971</f>
        <v>1321</v>
      </c>
      <c r="M232" s="74">
        <v>2153</v>
      </c>
      <c r="N232" s="28">
        <f>production!N971</f>
        <v>2255</v>
      </c>
      <c r="O232" s="28">
        <f>production!$O$971</f>
        <v>1939</v>
      </c>
      <c r="P232" s="28">
        <v>2260</v>
      </c>
      <c r="Q232" s="63">
        <f>P232+O232+N232+M232+L232+K232+J232</f>
        <v>13845</v>
      </c>
    </row>
    <row r="233" spans="1:17" x14ac:dyDescent="0.35">
      <c r="A233" s="28" t="s">
        <v>126</v>
      </c>
      <c r="B233" s="51">
        <v>1759</v>
      </c>
      <c r="C233" s="28">
        <v>2153</v>
      </c>
      <c r="D233" s="28">
        <f>Supply!AI2250</f>
        <v>1365</v>
      </c>
      <c r="E233" s="74">
        <f>Supply!E2277</f>
        <v>1454</v>
      </c>
      <c r="F233" s="28">
        <f>Supply!J2277</f>
        <v>1665</v>
      </c>
      <c r="G233" s="28">
        <v>1584</v>
      </c>
      <c r="H233" s="28">
        <v>1757</v>
      </c>
      <c r="I233" s="63">
        <f>H233+G233+F233+E233+D233+C233+B233</f>
        <v>11737</v>
      </c>
      <c r="J233" s="51">
        <v>1759</v>
      </c>
      <c r="K233" s="28">
        <v>2049</v>
      </c>
      <c r="L233" s="28">
        <f>Supply!AI2277</f>
        <v>1423</v>
      </c>
      <c r="M233" s="74">
        <v>1738</v>
      </c>
      <c r="N233" s="28">
        <f>Supply!J2304</f>
        <v>1792</v>
      </c>
      <c r="O233" s="28">
        <f>Supply!O2304</f>
        <v>1399</v>
      </c>
      <c r="P233" s="28">
        <v>1915</v>
      </c>
      <c r="Q233" s="63">
        <f>+P233+O233+N233+M233+L233+K233+J233</f>
        <v>12075</v>
      </c>
    </row>
    <row r="234" spans="1:17" x14ac:dyDescent="0.35">
      <c r="A234" s="33" t="s">
        <v>0</v>
      </c>
      <c r="B234" s="28">
        <f t="shared" ref="B234:H234" si="85">B232-B233</f>
        <v>422</v>
      </c>
      <c r="C234" s="28">
        <f t="shared" si="85"/>
        <v>-139</v>
      </c>
      <c r="D234" s="28">
        <f t="shared" si="85"/>
        <v>299</v>
      </c>
      <c r="E234" s="28">
        <f t="shared" si="85"/>
        <v>417</v>
      </c>
      <c r="F234" s="51">
        <f t="shared" si="85"/>
        <v>338</v>
      </c>
      <c r="G234" s="51">
        <f t="shared" si="85"/>
        <v>628</v>
      </c>
      <c r="H234" s="51">
        <f t="shared" si="85"/>
        <v>475</v>
      </c>
      <c r="I234" s="28">
        <f>H234+G234+F234+E234+D234+C234+B234</f>
        <v>2440</v>
      </c>
      <c r="J234" s="28">
        <f t="shared" ref="J234:P234" si="86">J232-J233</f>
        <v>185</v>
      </c>
      <c r="K234" s="28">
        <f t="shared" si="86"/>
        <v>-76</v>
      </c>
      <c r="L234" s="28">
        <f t="shared" si="86"/>
        <v>-102</v>
      </c>
      <c r="M234" s="28">
        <f t="shared" si="86"/>
        <v>415</v>
      </c>
      <c r="N234" s="28">
        <f t="shared" si="86"/>
        <v>463</v>
      </c>
      <c r="O234" s="28">
        <f t="shared" si="86"/>
        <v>540</v>
      </c>
      <c r="P234" s="28">
        <f t="shared" si="86"/>
        <v>345</v>
      </c>
      <c r="Q234" s="28">
        <f>P234+O234+N234+M234+L234+K234+J234</f>
        <v>1770</v>
      </c>
    </row>
    <row r="236" spans="1:17" ht="15.5" x14ac:dyDescent="0.35">
      <c r="A236" s="95" t="s">
        <v>1</v>
      </c>
      <c r="B236" s="64" t="s">
        <v>2154</v>
      </c>
      <c r="C236" s="64" t="s">
        <v>2155</v>
      </c>
      <c r="D236" s="64" t="s">
        <v>2156</v>
      </c>
      <c r="E236" s="64" t="s">
        <v>2157</v>
      </c>
      <c r="F236" s="64" t="s">
        <v>2158</v>
      </c>
      <c r="G236" s="64" t="s">
        <v>2159</v>
      </c>
      <c r="H236" s="64" t="s">
        <v>2160</v>
      </c>
      <c r="I236" s="65" t="s">
        <v>1378</v>
      </c>
      <c r="J236" s="64" t="s">
        <v>2161</v>
      </c>
      <c r="K236" s="64" t="s">
        <v>2162</v>
      </c>
      <c r="L236" s="64" t="s">
        <v>2163</v>
      </c>
      <c r="M236" s="64" t="s">
        <v>2164</v>
      </c>
      <c r="N236" s="64" t="s">
        <v>2165</v>
      </c>
      <c r="O236" s="64" t="s">
        <v>2166</v>
      </c>
      <c r="P236" s="64" t="s">
        <v>2175</v>
      </c>
      <c r="Q236" s="65" t="s">
        <v>2176</v>
      </c>
    </row>
    <row r="237" spans="1:17" x14ac:dyDescent="0.35">
      <c r="A237" s="28" t="s">
        <v>4</v>
      </c>
      <c r="B237" s="23">
        <v>1907</v>
      </c>
      <c r="C237" s="23">
        <v>2361</v>
      </c>
      <c r="D237" s="28">
        <v>1682</v>
      </c>
      <c r="E237" s="74">
        <f>production!E993</f>
        <v>1914</v>
      </c>
      <c r="F237" s="51">
        <f>production!F993</f>
        <v>2109</v>
      </c>
      <c r="G237" s="28">
        <f>production!G993</f>
        <v>2262</v>
      </c>
      <c r="H237" s="28">
        <f>production!H993</f>
        <v>2176</v>
      </c>
      <c r="I237" s="63">
        <f>H237+G237+F237+E237+D237+C237+B237</f>
        <v>14411</v>
      </c>
      <c r="J237" s="23">
        <v>1700</v>
      </c>
      <c r="K237" s="23">
        <v>1798</v>
      </c>
      <c r="L237" s="28">
        <f>production!L993</f>
        <v>1551</v>
      </c>
      <c r="M237" s="74">
        <f>production!M993</f>
        <v>1724</v>
      </c>
      <c r="N237" s="28">
        <f>production!N993</f>
        <v>1959</v>
      </c>
      <c r="O237" s="28">
        <f>production!O993</f>
        <v>1587</v>
      </c>
      <c r="P237" s="28">
        <f>production!P993</f>
        <v>1474</v>
      </c>
      <c r="Q237" s="63">
        <f>P237+O237+N237+M237+L237+K237+J237</f>
        <v>11793</v>
      </c>
    </row>
    <row r="238" spans="1:17" x14ac:dyDescent="0.35">
      <c r="A238" s="28" t="s">
        <v>126</v>
      </c>
      <c r="B238" s="51">
        <v>1759</v>
      </c>
      <c r="C238" s="28">
        <v>1697</v>
      </c>
      <c r="D238" s="28">
        <v>1923</v>
      </c>
      <c r="E238" s="74">
        <f>Supply!E2331</f>
        <v>1858</v>
      </c>
      <c r="F238" s="28">
        <f>Supply!J2331</f>
        <v>1711</v>
      </c>
      <c r="G238" s="28">
        <f>Supply!O2331</f>
        <v>1527</v>
      </c>
      <c r="H238" s="28">
        <f>Supply!T2331</f>
        <v>1798</v>
      </c>
      <c r="I238" s="63">
        <f>H238+G238+F238+E238+D238+C238+B238</f>
        <v>12273</v>
      </c>
      <c r="J238" s="51">
        <v>1821</v>
      </c>
      <c r="K238" s="28">
        <v>1853</v>
      </c>
      <c r="L238" s="28">
        <f>Supply!AI2331</f>
        <v>1748</v>
      </c>
      <c r="M238" s="53">
        <f>Supply!E2359</f>
        <v>2011</v>
      </c>
      <c r="N238" s="51">
        <f>Supply!J2359</f>
        <v>1688</v>
      </c>
      <c r="O238" s="51">
        <f>Supply!O2359</f>
        <v>1703</v>
      </c>
      <c r="P238" s="51">
        <f>Supply!T2359</f>
        <v>1936</v>
      </c>
      <c r="Q238" s="63">
        <f>+P238+O238+N238+M238+L238+K238+J238</f>
        <v>12760</v>
      </c>
    </row>
    <row r="239" spans="1:17" x14ac:dyDescent="0.35">
      <c r="A239" s="33" t="s">
        <v>0</v>
      </c>
      <c r="B239" s="28">
        <f t="shared" ref="B239:H239" si="87">B237-B238</f>
        <v>148</v>
      </c>
      <c r="C239" s="28">
        <f t="shared" si="87"/>
        <v>664</v>
      </c>
      <c r="D239" s="28">
        <f t="shared" si="87"/>
        <v>-241</v>
      </c>
      <c r="E239" s="28">
        <f t="shared" si="87"/>
        <v>56</v>
      </c>
      <c r="F239" s="51">
        <f t="shared" si="87"/>
        <v>398</v>
      </c>
      <c r="G239" s="51">
        <f t="shared" si="87"/>
        <v>735</v>
      </c>
      <c r="H239" s="51">
        <f t="shared" si="87"/>
        <v>378</v>
      </c>
      <c r="I239" s="28">
        <f>H239+G239+F239+E239+D239+C239+B239</f>
        <v>2138</v>
      </c>
      <c r="J239" s="28">
        <f t="shared" ref="J239:P239" si="88">J237-J238</f>
        <v>-121</v>
      </c>
      <c r="K239" s="28">
        <f t="shared" si="88"/>
        <v>-55</v>
      </c>
      <c r="L239" s="28">
        <f t="shared" si="88"/>
        <v>-197</v>
      </c>
      <c r="M239" s="28">
        <f t="shared" si="88"/>
        <v>-287</v>
      </c>
      <c r="N239" s="28">
        <f t="shared" si="88"/>
        <v>271</v>
      </c>
      <c r="O239" s="28">
        <f t="shared" si="88"/>
        <v>-116</v>
      </c>
      <c r="P239" s="28">
        <f t="shared" si="88"/>
        <v>-462</v>
      </c>
      <c r="Q239" s="28">
        <f>P239+O239+N239+M239+L239+K239+J239</f>
        <v>-967</v>
      </c>
    </row>
    <row r="241" spans="1:17" ht="15.5" x14ac:dyDescent="0.35">
      <c r="A241" s="95" t="s">
        <v>1</v>
      </c>
      <c r="B241" s="64" t="s">
        <v>2179</v>
      </c>
      <c r="C241" s="64" t="s">
        <v>1353</v>
      </c>
      <c r="D241" s="64" t="s">
        <v>1354</v>
      </c>
      <c r="E241" s="64" t="s">
        <v>1355</v>
      </c>
      <c r="F241" s="64" t="s">
        <v>1356</v>
      </c>
      <c r="G241" s="64" t="s">
        <v>1357</v>
      </c>
      <c r="H241" s="64" t="s">
        <v>1358</v>
      </c>
      <c r="I241" s="65" t="s">
        <v>1426</v>
      </c>
      <c r="J241" s="64" t="s">
        <v>1359</v>
      </c>
      <c r="K241" s="64" t="s">
        <v>1360</v>
      </c>
      <c r="L241" s="64" t="s">
        <v>1361</v>
      </c>
      <c r="M241" s="64" t="s">
        <v>1362</v>
      </c>
      <c r="N241" s="64" t="s">
        <v>1363</v>
      </c>
      <c r="O241" s="64" t="s">
        <v>1364</v>
      </c>
      <c r="P241" s="64" t="s">
        <v>1365</v>
      </c>
      <c r="Q241" s="65" t="s">
        <v>2185</v>
      </c>
    </row>
    <row r="242" spans="1:17" x14ac:dyDescent="0.35">
      <c r="A242" s="28" t="s">
        <v>4</v>
      </c>
      <c r="B242" s="40">
        <v>1993</v>
      </c>
      <c r="C242" s="40">
        <v>1875</v>
      </c>
      <c r="D242" s="40">
        <f>production!D1014</f>
        <v>1926</v>
      </c>
      <c r="E242" s="40">
        <f>production!E1014</f>
        <v>1808</v>
      </c>
      <c r="F242" s="51">
        <f>production!$F$1014</f>
        <v>1736</v>
      </c>
      <c r="G242" s="51">
        <f>production!G1014</f>
        <v>1901</v>
      </c>
      <c r="H242" s="51">
        <v>1730</v>
      </c>
      <c r="I242" s="63">
        <f>H242+G242+F242+E242+D242+C242+B242</f>
        <v>12969</v>
      </c>
      <c r="J242" s="23">
        <v>1890</v>
      </c>
      <c r="K242" s="23">
        <v>2111</v>
      </c>
      <c r="L242" s="28">
        <f>production!$L$1014</f>
        <v>1601</v>
      </c>
      <c r="M242" s="74">
        <f>production!M1014</f>
        <v>1891</v>
      </c>
      <c r="N242" s="28">
        <f>production!N1014</f>
        <v>2020</v>
      </c>
      <c r="O242" s="28">
        <f>production!O1014</f>
        <v>2009</v>
      </c>
      <c r="P242" s="28">
        <f>production!P1014</f>
        <v>1870</v>
      </c>
      <c r="Q242" s="63">
        <f>P242+O242+N242+M242+L242+K242+J242</f>
        <v>13392</v>
      </c>
    </row>
    <row r="243" spans="1:17" x14ac:dyDescent="0.35">
      <c r="A243" s="28" t="s">
        <v>126</v>
      </c>
      <c r="B243" s="51">
        <v>1946</v>
      </c>
      <c r="C243" s="51">
        <v>1754</v>
      </c>
      <c r="D243" s="51">
        <f>Supply!AI2359</f>
        <v>1369</v>
      </c>
      <c r="E243" s="51">
        <f>Supply!E2387</f>
        <v>1709</v>
      </c>
      <c r="F243" s="51">
        <f>Supply!J2387</f>
        <v>1738</v>
      </c>
      <c r="G243" s="51">
        <f>Supply!O2387</f>
        <v>1828</v>
      </c>
      <c r="H243" s="51">
        <v>1645</v>
      </c>
      <c r="I243" s="63">
        <f>+H243+G243+F243+E243+D243+C243+B243</f>
        <v>11989</v>
      </c>
      <c r="J243" s="51">
        <v>1922</v>
      </c>
      <c r="K243" s="51">
        <v>1646</v>
      </c>
      <c r="L243" s="51">
        <f>Supply!AI2387</f>
        <v>1273</v>
      </c>
      <c r="M243" s="53">
        <f>Supply!E2415</f>
        <v>1575</v>
      </c>
      <c r="N243" s="51">
        <f>Supply!J2415</f>
        <v>1982</v>
      </c>
      <c r="O243" s="51">
        <f>Supply!O2415</f>
        <v>1606</v>
      </c>
      <c r="P243" s="51">
        <f>Supply!T2415</f>
        <v>2158</v>
      </c>
      <c r="Q243" s="63">
        <f>+P243+O243+N243+M243+L243+K243+J243</f>
        <v>12162</v>
      </c>
    </row>
    <row r="244" spans="1:17" x14ac:dyDescent="0.35">
      <c r="A244" s="33" t="s">
        <v>0</v>
      </c>
      <c r="B244" s="28">
        <f t="shared" ref="B244:H244" si="89">B242-B243</f>
        <v>47</v>
      </c>
      <c r="C244" s="51">
        <f t="shared" si="89"/>
        <v>121</v>
      </c>
      <c r="D244" s="28">
        <f t="shared" si="89"/>
        <v>557</v>
      </c>
      <c r="E244" s="51">
        <f t="shared" si="89"/>
        <v>99</v>
      </c>
      <c r="F244" s="28">
        <f t="shared" si="89"/>
        <v>-2</v>
      </c>
      <c r="G244" s="28">
        <f t="shared" si="89"/>
        <v>73</v>
      </c>
      <c r="H244" s="51">
        <f t="shared" si="89"/>
        <v>85</v>
      </c>
      <c r="I244" s="28">
        <f>H244+G244+F244+E244+D244+C244+B244</f>
        <v>980</v>
      </c>
      <c r="J244" s="28">
        <f t="shared" ref="J244:P244" si="90">J242-J243</f>
        <v>-32</v>
      </c>
      <c r="K244" s="51">
        <f t="shared" si="90"/>
        <v>465</v>
      </c>
      <c r="L244" s="28">
        <f t="shared" si="90"/>
        <v>328</v>
      </c>
      <c r="M244" s="28">
        <f t="shared" si="90"/>
        <v>316</v>
      </c>
      <c r="N244" s="28">
        <f t="shared" si="90"/>
        <v>38</v>
      </c>
      <c r="O244" s="28">
        <f t="shared" si="90"/>
        <v>403</v>
      </c>
      <c r="P244" s="28">
        <f t="shared" si="90"/>
        <v>-288</v>
      </c>
      <c r="Q244" s="51">
        <f>P244+O244+N244+M244+L244+K244+J244</f>
        <v>1230</v>
      </c>
    </row>
    <row r="246" spans="1:17" ht="15.5" x14ac:dyDescent="0.35">
      <c r="A246" s="95" t="s">
        <v>1</v>
      </c>
      <c r="B246" s="64" t="s">
        <v>1366</v>
      </c>
      <c r="C246" s="64" t="s">
        <v>1455</v>
      </c>
      <c r="D246" s="64" t="s">
        <v>1456</v>
      </c>
      <c r="E246" s="64" t="s">
        <v>1457</v>
      </c>
      <c r="F246" s="64" t="s">
        <v>1458</v>
      </c>
      <c r="G246" s="64" t="s">
        <v>1459</v>
      </c>
      <c r="H246" s="64" t="s">
        <v>1460</v>
      </c>
      <c r="I246" s="65" t="s">
        <v>1468</v>
      </c>
      <c r="J246" s="64" t="s">
        <v>1461</v>
      </c>
      <c r="K246" s="64" t="s">
        <v>1462</v>
      </c>
      <c r="L246" s="64" t="s">
        <v>1463</v>
      </c>
      <c r="M246" s="64" t="s">
        <v>1464</v>
      </c>
      <c r="N246" s="64" t="s">
        <v>1465</v>
      </c>
      <c r="O246" s="64" t="s">
        <v>1466</v>
      </c>
      <c r="P246" s="64" t="s">
        <v>1467</v>
      </c>
      <c r="Q246" s="65" t="s">
        <v>2189</v>
      </c>
    </row>
    <row r="247" spans="1:17" x14ac:dyDescent="0.35">
      <c r="A247" s="28" t="s">
        <v>4</v>
      </c>
      <c r="B247" s="40">
        <v>1315</v>
      </c>
      <c r="C247" s="40">
        <v>2177</v>
      </c>
      <c r="D247" s="40">
        <v>2263</v>
      </c>
      <c r="E247" s="40">
        <v>2249</v>
      </c>
      <c r="F247" s="51">
        <v>2066</v>
      </c>
      <c r="G247" s="51">
        <v>1970</v>
      </c>
      <c r="H247" s="51">
        <v>2411</v>
      </c>
      <c r="I247" s="63">
        <f>H247+G247+F247+E247+D247+C247+B247</f>
        <v>14451</v>
      </c>
      <c r="J247" s="23">
        <v>1480</v>
      </c>
      <c r="K247" s="23">
        <v>2150</v>
      </c>
      <c r="L247" s="28">
        <v>2300</v>
      </c>
      <c r="M247" s="74">
        <v>2407</v>
      </c>
      <c r="N247" s="28">
        <v>2089</v>
      </c>
      <c r="O247" s="28">
        <v>1886</v>
      </c>
      <c r="P247" s="28">
        <v>2245</v>
      </c>
      <c r="Q247" s="63">
        <f>P247+O247+N247+M247+L247+K247+J247</f>
        <v>14557</v>
      </c>
    </row>
    <row r="248" spans="1:17" x14ac:dyDescent="0.35">
      <c r="A248" s="28" t="s">
        <v>126</v>
      </c>
      <c r="B248" s="51">
        <v>523</v>
      </c>
      <c r="C248" s="51">
        <v>1346</v>
      </c>
      <c r="D248" s="51">
        <v>2349</v>
      </c>
      <c r="E248" s="51">
        <v>2354</v>
      </c>
      <c r="F248" s="51">
        <v>1127</v>
      </c>
      <c r="G248" s="51">
        <v>1149</v>
      </c>
      <c r="H248" s="51">
        <v>2278</v>
      </c>
      <c r="I248" s="63">
        <f>+H248+G248+F248+E248+D248+C248+B248</f>
        <v>11126</v>
      </c>
      <c r="J248" s="51">
        <v>1104</v>
      </c>
      <c r="K248" s="51">
        <v>2457</v>
      </c>
      <c r="L248" s="51">
        <v>2464</v>
      </c>
      <c r="M248" s="53">
        <v>2148</v>
      </c>
      <c r="N248" s="51">
        <v>2282</v>
      </c>
      <c r="O248" s="51">
        <v>2190</v>
      </c>
      <c r="P248" s="51">
        <v>2100</v>
      </c>
      <c r="Q248" s="63">
        <f>+P248+O248+N248+M248+L248+K248+J248</f>
        <v>14745</v>
      </c>
    </row>
    <row r="249" spans="1:17" x14ac:dyDescent="0.35">
      <c r="A249" s="33" t="s">
        <v>0</v>
      </c>
      <c r="B249" s="28">
        <v>792</v>
      </c>
      <c r="C249" s="51">
        <v>831</v>
      </c>
      <c r="D249" s="28">
        <v>-86</v>
      </c>
      <c r="E249" s="51">
        <v>-105</v>
      </c>
      <c r="F249" s="28">
        <v>939</v>
      </c>
      <c r="G249" s="28">
        <v>821</v>
      </c>
      <c r="H249" s="51">
        <v>133</v>
      </c>
      <c r="I249" s="28">
        <f>H249+G249+F249+E249+D249+C249+B249</f>
        <v>3325</v>
      </c>
      <c r="J249" s="28">
        <f t="shared" ref="J249:P249" si="91">J247-J248</f>
        <v>376</v>
      </c>
      <c r="K249" s="51">
        <f t="shared" si="91"/>
        <v>-307</v>
      </c>
      <c r="L249" s="28">
        <f t="shared" si="91"/>
        <v>-164</v>
      </c>
      <c r="M249" s="28">
        <f t="shared" si="91"/>
        <v>259</v>
      </c>
      <c r="N249" s="28">
        <f t="shared" si="91"/>
        <v>-193</v>
      </c>
      <c r="O249" s="28">
        <f t="shared" si="91"/>
        <v>-304</v>
      </c>
      <c r="P249" s="28">
        <f t="shared" si="91"/>
        <v>145</v>
      </c>
      <c r="Q249" s="51">
        <f>P249+O249+N249+M249+L249+K249+J249</f>
        <v>-188</v>
      </c>
    </row>
    <row r="251" spans="1:17" ht="15.5" x14ac:dyDescent="0.35">
      <c r="A251" s="95" t="s">
        <v>1</v>
      </c>
      <c r="B251" s="64" t="s">
        <v>1470</v>
      </c>
      <c r="C251" s="64" t="s">
        <v>1472</v>
      </c>
      <c r="D251" s="64" t="s">
        <v>1475</v>
      </c>
      <c r="E251" s="64" t="s">
        <v>1476</v>
      </c>
      <c r="F251" s="64" t="s">
        <v>1477</v>
      </c>
      <c r="G251" s="64" t="s">
        <v>1478</v>
      </c>
      <c r="H251" s="64" t="s">
        <v>1479</v>
      </c>
      <c r="I251" s="65" t="s">
        <v>1532</v>
      </c>
      <c r="J251" s="64" t="s">
        <v>1480</v>
      </c>
      <c r="K251" s="64" t="s">
        <v>1481</v>
      </c>
      <c r="L251" s="64" t="s">
        <v>1482</v>
      </c>
      <c r="M251" s="64" t="s">
        <v>1483</v>
      </c>
      <c r="N251" s="64" t="s">
        <v>1484</v>
      </c>
      <c r="O251" s="64" t="s">
        <v>1485</v>
      </c>
      <c r="P251" s="64" t="s">
        <v>1486</v>
      </c>
      <c r="Q251" s="65" t="s">
        <v>2200</v>
      </c>
    </row>
    <row r="252" spans="1:17" x14ac:dyDescent="0.35">
      <c r="A252" s="28" t="s">
        <v>4</v>
      </c>
      <c r="B252" s="40">
        <v>2245</v>
      </c>
      <c r="C252" s="40">
        <v>1892</v>
      </c>
      <c r="D252" s="40">
        <v>1739</v>
      </c>
      <c r="E252" s="40">
        <v>1426</v>
      </c>
      <c r="F252" s="51">
        <v>2220</v>
      </c>
      <c r="G252" s="51">
        <v>2357</v>
      </c>
      <c r="H252" s="51">
        <v>1654</v>
      </c>
      <c r="I252" s="63">
        <f>H252+G252+F252+E252+D252+C252+B252</f>
        <v>13533</v>
      </c>
      <c r="J252" s="23"/>
      <c r="K252" s="23">
        <f>production!K1059</f>
        <v>1758</v>
      </c>
      <c r="L252" s="28">
        <f>production!L1059</f>
        <v>1473</v>
      </c>
      <c r="M252" s="74">
        <f>production!M1059</f>
        <v>2019</v>
      </c>
      <c r="N252" s="28">
        <f>production!N1059</f>
        <v>1900</v>
      </c>
      <c r="O252" s="28">
        <f>production!O1059</f>
        <v>2239</v>
      </c>
      <c r="P252" s="28">
        <f>production!P1059</f>
        <v>1850</v>
      </c>
      <c r="Q252" s="63">
        <f>P252+O252+N252+M252+L252+K252+J252</f>
        <v>11239</v>
      </c>
    </row>
    <row r="253" spans="1:17" x14ac:dyDescent="0.35">
      <c r="A253" s="28" t="s">
        <v>126</v>
      </c>
      <c r="B253" s="51">
        <v>2100</v>
      </c>
      <c r="C253" s="51">
        <v>2100</v>
      </c>
      <c r="D253" s="51">
        <v>1790</v>
      </c>
      <c r="E253" s="51">
        <v>1630</v>
      </c>
      <c r="F253" s="51">
        <v>2160</v>
      </c>
      <c r="G253" s="51">
        <v>1910</v>
      </c>
      <c r="H253" s="51">
        <v>1610</v>
      </c>
      <c r="I253" s="63">
        <f>+H253+G253+F253+E253+D253+C253+B253</f>
        <v>13300</v>
      </c>
      <c r="J253" s="51"/>
      <c r="K253" s="51">
        <f>Supply!AI2499</f>
        <v>1934</v>
      </c>
      <c r="L253" s="51">
        <f>Supply!E2527</f>
        <v>1828</v>
      </c>
      <c r="M253" s="53">
        <f>Supply!J2527</f>
        <v>2038</v>
      </c>
      <c r="N253" s="51">
        <f>Supply!O2527</f>
        <v>2216</v>
      </c>
      <c r="O253" s="51">
        <f>Supply!T2527</f>
        <v>2021</v>
      </c>
      <c r="P253" s="51">
        <f>Supply!Y2527</f>
        <v>2359</v>
      </c>
      <c r="Q253" s="63">
        <f>+P253+O253+N253+M253+L253+K253+J253</f>
        <v>12396</v>
      </c>
    </row>
    <row r="254" spans="1:17" x14ac:dyDescent="0.35">
      <c r="A254" s="33" t="s">
        <v>0</v>
      </c>
      <c r="B254" s="51">
        <f>B252-B253</f>
        <v>145</v>
      </c>
      <c r="C254" s="51">
        <f t="shared" ref="C254:H254" si="92">C252-C253</f>
        <v>-208</v>
      </c>
      <c r="D254" s="51">
        <f t="shared" si="92"/>
        <v>-51</v>
      </c>
      <c r="E254" s="51">
        <f t="shared" si="92"/>
        <v>-204</v>
      </c>
      <c r="F254" s="51">
        <f t="shared" si="92"/>
        <v>60</v>
      </c>
      <c r="G254" s="51">
        <f t="shared" si="92"/>
        <v>447</v>
      </c>
      <c r="H254" s="51">
        <f t="shared" si="92"/>
        <v>44</v>
      </c>
      <c r="I254" s="51">
        <f>H254+G254+F254+E254+D254+C254+B254</f>
        <v>233</v>
      </c>
      <c r="J254" s="28"/>
      <c r="K254" s="51">
        <f t="shared" ref="K254:P254" si="93">K252-K253</f>
        <v>-176</v>
      </c>
      <c r="L254" s="28">
        <f t="shared" si="93"/>
        <v>-355</v>
      </c>
      <c r="M254" s="28">
        <f t="shared" si="93"/>
        <v>-19</v>
      </c>
      <c r="N254" s="28">
        <f t="shared" si="93"/>
        <v>-316</v>
      </c>
      <c r="O254" s="28">
        <f t="shared" si="93"/>
        <v>218</v>
      </c>
      <c r="P254" s="28">
        <f t="shared" si="93"/>
        <v>-509</v>
      </c>
      <c r="Q254" s="51">
        <f>P254+O254+N254+M254+L254+K254+J254</f>
        <v>-1157</v>
      </c>
    </row>
    <row r="256" spans="1:17" ht="15.5" x14ac:dyDescent="0.35">
      <c r="A256" s="95" t="s">
        <v>1</v>
      </c>
      <c r="B256" s="64" t="s">
        <v>1487</v>
      </c>
      <c r="C256" s="64" t="s">
        <v>1488</v>
      </c>
      <c r="D256" s="64" t="s">
        <v>1489</v>
      </c>
      <c r="E256" s="64" t="s">
        <v>1490</v>
      </c>
      <c r="F256" s="64" t="s">
        <v>1491</v>
      </c>
      <c r="G256" s="64" t="s">
        <v>1492</v>
      </c>
      <c r="H256" s="64" t="s">
        <v>1493</v>
      </c>
      <c r="I256" s="65" t="s">
        <v>1545</v>
      </c>
      <c r="J256" s="64" t="s">
        <v>1508</v>
      </c>
      <c r="K256" s="64" t="s">
        <v>1546</v>
      </c>
      <c r="L256" s="64" t="s">
        <v>1559</v>
      </c>
      <c r="M256" s="64" t="s">
        <v>1548</v>
      </c>
      <c r="N256" s="64" t="s">
        <v>1549</v>
      </c>
      <c r="O256" s="64" t="s">
        <v>1550</v>
      </c>
      <c r="P256" s="64" t="s">
        <v>1551</v>
      </c>
      <c r="Q256" s="65" t="s">
        <v>2202</v>
      </c>
    </row>
    <row r="257" spans="1:17" x14ac:dyDescent="0.35">
      <c r="A257" s="28" t="s">
        <v>4</v>
      </c>
      <c r="B257" s="40">
        <f>production!B1081</f>
        <v>1619</v>
      </c>
      <c r="C257" s="40">
        <f>production!C1081</f>
        <v>2055</v>
      </c>
      <c r="D257" s="40">
        <f>production!D1081</f>
        <v>2280</v>
      </c>
      <c r="E257" s="40">
        <f>production!E1081</f>
        <v>2186</v>
      </c>
      <c r="F257" s="51">
        <f>production!F1081</f>
        <v>2297</v>
      </c>
      <c r="G257" s="51">
        <f>production!G1081</f>
        <v>2133</v>
      </c>
      <c r="H257" s="51">
        <f>production!H1081</f>
        <v>2263</v>
      </c>
      <c r="I257" s="63">
        <f>H257+G257+F257+E257+D257+C257+B257</f>
        <v>14833</v>
      </c>
      <c r="J257" s="23">
        <f>production!J1081</f>
        <v>2120</v>
      </c>
      <c r="K257" s="23">
        <f>production!K1081</f>
        <v>1963</v>
      </c>
      <c r="L257" s="28">
        <f>production!L1081</f>
        <v>1068</v>
      </c>
      <c r="M257" s="74">
        <v>2162</v>
      </c>
      <c r="N257" s="28">
        <f>production!N1081</f>
        <v>1640</v>
      </c>
      <c r="O257" s="28">
        <v>2102</v>
      </c>
      <c r="P257" s="28">
        <v>2333</v>
      </c>
      <c r="Q257" s="63">
        <f>P257+O257+N257+M257+L257+K257+J257</f>
        <v>13388</v>
      </c>
    </row>
    <row r="258" spans="1:17" x14ac:dyDescent="0.35">
      <c r="A258" s="28" t="s">
        <v>126</v>
      </c>
      <c r="B258" s="51">
        <f>Supply!AD2527</f>
        <v>1428</v>
      </c>
      <c r="C258" s="51">
        <f>Supply!AI2527</f>
        <v>1961</v>
      </c>
      <c r="D258" s="51">
        <f>Supply!E2555</f>
        <v>1753</v>
      </c>
      <c r="E258" s="51">
        <f>Supply!J2555</f>
        <v>2181</v>
      </c>
      <c r="F258" s="51">
        <f>Supply!O2555</f>
        <v>2160</v>
      </c>
      <c r="G258" s="51">
        <f>Supply!T2555</f>
        <v>2223</v>
      </c>
      <c r="H258" s="51">
        <f>Supply!Y2555</f>
        <v>2189</v>
      </c>
      <c r="I258" s="63">
        <f>+H258+G258+F258+E258+D258+C258+B258</f>
        <v>13895</v>
      </c>
      <c r="J258" s="51">
        <f>Supply!AD2555</f>
        <v>2044</v>
      </c>
      <c r="K258" s="51">
        <f>Supply!AI2555</f>
        <v>735</v>
      </c>
      <c r="L258" s="51">
        <f>Supply!E2583</f>
        <v>666</v>
      </c>
      <c r="M258" s="53">
        <v>1810</v>
      </c>
      <c r="N258" s="51">
        <f>Supply!O2583</f>
        <v>1680</v>
      </c>
      <c r="O258" s="51">
        <v>2077</v>
      </c>
      <c r="P258" s="51">
        <v>1769</v>
      </c>
      <c r="Q258" s="63">
        <f>+P258+O258+N258+M258+L258+K258+J258</f>
        <v>10781</v>
      </c>
    </row>
    <row r="259" spans="1:17" x14ac:dyDescent="0.35">
      <c r="A259" s="33" t="s">
        <v>0</v>
      </c>
      <c r="B259" s="51">
        <f>B257-B258</f>
        <v>191</v>
      </c>
      <c r="C259" s="51">
        <f t="shared" ref="C259:H259" si="94">C257-C258</f>
        <v>94</v>
      </c>
      <c r="D259" s="51">
        <f t="shared" si="94"/>
        <v>527</v>
      </c>
      <c r="E259" s="51">
        <f t="shared" si="94"/>
        <v>5</v>
      </c>
      <c r="F259" s="51">
        <f t="shared" si="94"/>
        <v>137</v>
      </c>
      <c r="G259" s="51">
        <f t="shared" si="94"/>
        <v>-90</v>
      </c>
      <c r="H259" s="51">
        <f t="shared" si="94"/>
        <v>74</v>
      </c>
      <c r="I259" s="51">
        <f>H259+G259+F259+E259+D259+C259+B259</f>
        <v>938</v>
      </c>
      <c r="J259" s="51">
        <f>J257-J258</f>
        <v>76</v>
      </c>
      <c r="K259" s="51">
        <f t="shared" ref="K259:P259" si="95">K257-K258</f>
        <v>1228</v>
      </c>
      <c r="L259" s="28">
        <f t="shared" si="95"/>
        <v>402</v>
      </c>
      <c r="M259" s="28">
        <f t="shared" si="95"/>
        <v>352</v>
      </c>
      <c r="N259" s="28">
        <f t="shared" si="95"/>
        <v>-40</v>
      </c>
      <c r="O259" s="28">
        <f t="shared" si="95"/>
        <v>25</v>
      </c>
      <c r="P259" s="28">
        <f t="shared" si="95"/>
        <v>564</v>
      </c>
      <c r="Q259" s="51">
        <f>P259+O259+N259+M259+L259+K259+J259</f>
        <v>2607</v>
      </c>
    </row>
    <row r="261" spans="1:17" ht="15.5" x14ac:dyDescent="0.35">
      <c r="A261" s="95" t="s">
        <v>1</v>
      </c>
      <c r="B261" s="64" t="s">
        <v>1552</v>
      </c>
      <c r="C261" s="64" t="s">
        <v>1564</v>
      </c>
      <c r="D261" s="64" t="s">
        <v>1565</v>
      </c>
      <c r="E261" s="64" t="s">
        <v>228</v>
      </c>
      <c r="F261" s="64" t="s">
        <v>229</v>
      </c>
      <c r="G261" s="64" t="s">
        <v>230</v>
      </c>
      <c r="H261" s="64" t="s">
        <v>1613</v>
      </c>
      <c r="I261" s="65" t="s">
        <v>2215</v>
      </c>
      <c r="J261" s="64" t="s">
        <v>1614</v>
      </c>
      <c r="K261" s="64" t="s">
        <v>1615</v>
      </c>
      <c r="L261" s="64" t="s">
        <v>1616</v>
      </c>
      <c r="M261" s="64" t="s">
        <v>1617</v>
      </c>
      <c r="N261" s="64" t="s">
        <v>1618</v>
      </c>
      <c r="O261" s="64" t="s">
        <v>1619</v>
      </c>
      <c r="P261" s="64" t="s">
        <v>1620</v>
      </c>
      <c r="Q261" s="65" t="s">
        <v>2216</v>
      </c>
    </row>
    <row r="262" spans="1:17" x14ac:dyDescent="0.35">
      <c r="A262" s="28" t="s">
        <v>4</v>
      </c>
      <c r="B262" s="40">
        <v>2339</v>
      </c>
      <c r="C262" s="40">
        <v>2713</v>
      </c>
      <c r="D262" s="40">
        <v>3087</v>
      </c>
      <c r="E262" s="40">
        <v>1708</v>
      </c>
      <c r="F262" s="51">
        <v>1945</v>
      </c>
      <c r="G262" s="51">
        <v>2123</v>
      </c>
      <c r="H262" s="51">
        <v>2246</v>
      </c>
      <c r="I262" s="63">
        <f>H262+G262+F262+E262+D262+C262+B262</f>
        <v>16161</v>
      </c>
      <c r="J262" s="23">
        <v>1334</v>
      </c>
      <c r="K262" s="23">
        <v>1371</v>
      </c>
      <c r="L262" s="28">
        <v>2381</v>
      </c>
      <c r="M262" s="74">
        <v>2542</v>
      </c>
      <c r="N262" s="28">
        <f>production!N1103</f>
        <v>2203</v>
      </c>
      <c r="O262" s="28">
        <f>production!O1103</f>
        <v>2373</v>
      </c>
      <c r="P262" s="28">
        <f>production!P1103</f>
        <v>2594</v>
      </c>
      <c r="Q262" s="63">
        <f>P262+O262+N262+M262+L262+K262+J262</f>
        <v>14798</v>
      </c>
    </row>
    <row r="263" spans="1:17" x14ac:dyDescent="0.35">
      <c r="A263" s="28" t="s">
        <v>126</v>
      </c>
      <c r="B263" s="51">
        <v>1533</v>
      </c>
      <c r="C263" s="51">
        <v>2157</v>
      </c>
      <c r="D263" s="51">
        <v>2048</v>
      </c>
      <c r="E263" s="51">
        <v>1607</v>
      </c>
      <c r="F263" s="51">
        <v>1708</v>
      </c>
      <c r="G263" s="51">
        <v>1419</v>
      </c>
      <c r="H263" s="51">
        <v>1526</v>
      </c>
      <c r="I263" s="63">
        <f>+H263+G263+F263+E263+D263+C263+B263</f>
        <v>11998</v>
      </c>
      <c r="J263" s="51">
        <v>1563</v>
      </c>
      <c r="K263" s="51">
        <v>1739</v>
      </c>
      <c r="L263" s="51">
        <f>Supply!E2639</f>
        <v>1965</v>
      </c>
      <c r="M263" s="53">
        <f>Supply!J2639</f>
        <v>1970</v>
      </c>
      <c r="N263" s="51">
        <f>Supply!O2639</f>
        <v>1596</v>
      </c>
      <c r="O263" s="51">
        <f>Supply!T2639</f>
        <v>2145</v>
      </c>
      <c r="P263" s="51">
        <f>Supply!Y2639</f>
        <v>1554</v>
      </c>
      <c r="Q263" s="63">
        <f>+P263+O263+N263+M263+L263+K263+J263</f>
        <v>12532</v>
      </c>
    </row>
    <row r="264" spans="1:17" x14ac:dyDescent="0.35">
      <c r="A264" s="33" t="s">
        <v>0</v>
      </c>
      <c r="B264" s="51">
        <f>B262-B263</f>
        <v>806</v>
      </c>
      <c r="C264" s="51">
        <f t="shared" ref="C264:H264" si="96">C262-C263</f>
        <v>556</v>
      </c>
      <c r="D264" s="51">
        <f t="shared" si="96"/>
        <v>1039</v>
      </c>
      <c r="E264" s="51">
        <f t="shared" si="96"/>
        <v>101</v>
      </c>
      <c r="F264" s="51">
        <f t="shared" si="96"/>
        <v>237</v>
      </c>
      <c r="G264" s="51">
        <f t="shared" si="96"/>
        <v>704</v>
      </c>
      <c r="H264" s="51">
        <f t="shared" si="96"/>
        <v>720</v>
      </c>
      <c r="I264" s="51">
        <f>H264+G264+F264+E264+D264+C264+B264</f>
        <v>4163</v>
      </c>
      <c r="J264" s="51">
        <f>J262-J263</f>
        <v>-229</v>
      </c>
      <c r="K264" s="51">
        <f t="shared" ref="K264:P264" si="97">K262-K263</f>
        <v>-368</v>
      </c>
      <c r="L264" s="28">
        <f t="shared" si="97"/>
        <v>416</v>
      </c>
      <c r="M264" s="28">
        <f t="shared" si="97"/>
        <v>572</v>
      </c>
      <c r="N264" s="28">
        <f t="shared" si="97"/>
        <v>607</v>
      </c>
      <c r="O264" s="28">
        <f t="shared" si="97"/>
        <v>228</v>
      </c>
      <c r="P264" s="28">
        <f t="shared" si="97"/>
        <v>1040</v>
      </c>
      <c r="Q264" s="51">
        <f>P264+O264+N264+M264+L264+K264+J264</f>
        <v>2266</v>
      </c>
    </row>
    <row r="265" spans="1:17" x14ac:dyDescent="0.35">
      <c r="D265" s="100">
        <v>2089</v>
      </c>
    </row>
    <row r="266" spans="1:17" ht="15.5" x14ac:dyDescent="0.35">
      <c r="A266" s="95" t="s">
        <v>1</v>
      </c>
      <c r="B266" s="64" t="s">
        <v>1621</v>
      </c>
      <c r="C266" s="64" t="s">
        <v>1656</v>
      </c>
      <c r="D266" s="64" t="s">
        <v>1657</v>
      </c>
      <c r="E266" s="64" t="s">
        <v>1658</v>
      </c>
      <c r="F266" s="64" t="s">
        <v>1659</v>
      </c>
      <c r="G266" s="64" t="s">
        <v>1660</v>
      </c>
      <c r="H266" s="64" t="s">
        <v>1661</v>
      </c>
      <c r="I266" s="65" t="s">
        <v>1622</v>
      </c>
      <c r="J266" s="64" t="s">
        <v>1662</v>
      </c>
      <c r="K266" s="64" t="s">
        <v>1664</v>
      </c>
      <c r="L266" s="64" t="s">
        <v>1665</v>
      </c>
      <c r="M266" s="64" t="s">
        <v>1666</v>
      </c>
      <c r="N266" s="64" t="s">
        <v>1667</v>
      </c>
      <c r="O266" s="64" t="s">
        <v>1668</v>
      </c>
      <c r="P266" s="64" t="s">
        <v>1669</v>
      </c>
      <c r="Q266" s="65" t="s">
        <v>1624</v>
      </c>
    </row>
    <row r="267" spans="1:17" x14ac:dyDescent="0.35">
      <c r="A267" s="28" t="s">
        <v>4</v>
      </c>
      <c r="B267" s="40">
        <f>production!B1125</f>
        <v>2707</v>
      </c>
      <c r="C267" s="40">
        <f>production!C1125</f>
        <v>2453</v>
      </c>
      <c r="D267" s="40">
        <f>production!D1125</f>
        <v>1853</v>
      </c>
      <c r="E267" s="40">
        <f>production!E1125</f>
        <v>2506</v>
      </c>
      <c r="F267" s="51">
        <f>production!F1125</f>
        <v>2433</v>
      </c>
      <c r="G267" s="51">
        <f>production!$G$1125</f>
        <v>2174</v>
      </c>
      <c r="H267" s="51">
        <f>production!$H$1125</f>
        <v>2444</v>
      </c>
      <c r="I267" s="101">
        <f>H267+G267+F267+E267+D267+C267+B267</f>
        <v>16570</v>
      </c>
      <c r="J267" s="23">
        <f>production!J1125</f>
        <v>3181</v>
      </c>
      <c r="K267" s="23">
        <f>production!K1125</f>
        <v>2082</v>
      </c>
      <c r="L267" s="28">
        <f>production!L1125</f>
        <v>2510</v>
      </c>
      <c r="M267" s="74">
        <f>production!M1125</f>
        <v>2978</v>
      </c>
      <c r="N267" s="28">
        <v>2573</v>
      </c>
      <c r="O267" s="28">
        <v>3113</v>
      </c>
      <c r="P267" s="28">
        <v>3037</v>
      </c>
      <c r="Q267" s="63">
        <f>P267+O267+N267+M267+L267+K267+J267</f>
        <v>19474</v>
      </c>
    </row>
    <row r="268" spans="1:17" x14ac:dyDescent="0.35">
      <c r="A268" s="28" t="s">
        <v>126</v>
      </c>
      <c r="B268" s="51">
        <f>Supply!AD2639</f>
        <v>1337</v>
      </c>
      <c r="C268" s="51">
        <f>Supply!AI2639</f>
        <v>1261</v>
      </c>
      <c r="D268" s="51">
        <f>Supply!E2667</f>
        <v>2470</v>
      </c>
      <c r="E268" s="51">
        <f>Supply!J2667</f>
        <v>1896</v>
      </c>
      <c r="F268" s="51">
        <f>Supply!O2667</f>
        <v>1852</v>
      </c>
      <c r="G268" s="51">
        <f>Supply!T2667</f>
        <v>1750</v>
      </c>
      <c r="H268" s="51">
        <f>Supply!Y2667</f>
        <v>1492</v>
      </c>
      <c r="I268" s="63">
        <f>+H268+G268+F268+E268+D268+C268+B268</f>
        <v>12058</v>
      </c>
      <c r="J268" s="51">
        <f>Supply!AD2667</f>
        <v>2011</v>
      </c>
      <c r="K268" s="51">
        <f>Supply!AI2667</f>
        <v>2396</v>
      </c>
      <c r="L268" s="51">
        <f>Supply!E2695</f>
        <v>2123</v>
      </c>
      <c r="M268" s="53">
        <f>Supply!J2695</f>
        <v>2244</v>
      </c>
      <c r="N268" s="51">
        <v>2734</v>
      </c>
      <c r="O268" s="51">
        <v>1897</v>
      </c>
      <c r="P268" s="51">
        <v>2527</v>
      </c>
      <c r="Q268" s="63">
        <f>+P268+O268+N268+M268+L268+K268+J268</f>
        <v>15932</v>
      </c>
    </row>
    <row r="269" spans="1:17" x14ac:dyDescent="0.35">
      <c r="A269" s="33" t="s">
        <v>0</v>
      </c>
      <c r="B269" s="51">
        <f>B267-B268</f>
        <v>1370</v>
      </c>
      <c r="C269" s="51">
        <f t="shared" ref="C269:H269" si="98">C267-C268</f>
        <v>1192</v>
      </c>
      <c r="D269" s="51">
        <f t="shared" si="98"/>
        <v>-617</v>
      </c>
      <c r="E269" s="51">
        <f t="shared" si="98"/>
        <v>610</v>
      </c>
      <c r="F269" s="51">
        <f t="shared" si="98"/>
        <v>581</v>
      </c>
      <c r="G269" s="51">
        <f t="shared" si="98"/>
        <v>424</v>
      </c>
      <c r="H269" s="51">
        <f t="shared" si="98"/>
        <v>952</v>
      </c>
      <c r="I269" s="51">
        <f>H269+G269+F269+E269+D269+C269+B269</f>
        <v>4512</v>
      </c>
      <c r="J269" s="51">
        <f>J267-J268</f>
        <v>1170</v>
      </c>
      <c r="K269" s="51">
        <f t="shared" ref="K269:P269" si="99">K267-K268</f>
        <v>-314</v>
      </c>
      <c r="L269" s="28">
        <f t="shared" si="99"/>
        <v>387</v>
      </c>
      <c r="M269" s="28">
        <f t="shared" si="99"/>
        <v>734</v>
      </c>
      <c r="N269" s="28">
        <f t="shared" si="99"/>
        <v>-161</v>
      </c>
      <c r="O269" s="28">
        <f t="shared" si="99"/>
        <v>1216</v>
      </c>
      <c r="P269" s="28">
        <f t="shared" si="99"/>
        <v>510</v>
      </c>
      <c r="Q269" s="51">
        <f>P269+O269+N269+M269+L269+K269+J269</f>
        <v>3542</v>
      </c>
    </row>
    <row r="271" spans="1:17" ht="15.5" x14ac:dyDescent="0.35">
      <c r="A271" s="95" t="s">
        <v>1</v>
      </c>
      <c r="B271" s="100" t="s">
        <v>2241</v>
      </c>
      <c r="C271" s="100" t="s">
        <v>2242</v>
      </c>
      <c r="D271" s="64" t="s">
        <v>2243</v>
      </c>
      <c r="E271" s="64" t="s">
        <v>2245</v>
      </c>
      <c r="F271" s="64" t="s">
        <v>2247</v>
      </c>
      <c r="G271" s="64" t="s">
        <v>2248</v>
      </c>
      <c r="H271" s="64" t="s">
        <v>2249</v>
      </c>
      <c r="I271" s="65" t="s">
        <v>2305</v>
      </c>
      <c r="J271" s="64" t="s">
        <v>2251</v>
      </c>
      <c r="K271" s="64" t="s">
        <v>2252</v>
      </c>
      <c r="L271" s="64" t="s">
        <v>2253</v>
      </c>
      <c r="M271" s="64" t="s">
        <v>2254</v>
      </c>
      <c r="N271" s="64" t="s">
        <v>2255</v>
      </c>
      <c r="O271" s="64" t="s">
        <v>2256</v>
      </c>
      <c r="P271" s="64" t="s">
        <v>2257</v>
      </c>
      <c r="Q271" s="65" t="s">
        <v>2258</v>
      </c>
    </row>
    <row r="272" spans="1:17" x14ac:dyDescent="0.35">
      <c r="A272" s="28" t="s">
        <v>4</v>
      </c>
      <c r="B272" s="100">
        <v>3562</v>
      </c>
      <c r="C272" s="100">
        <v>2444</v>
      </c>
      <c r="D272" s="40">
        <v>3233</v>
      </c>
      <c r="E272" s="40">
        <v>1717</v>
      </c>
      <c r="F272" s="51">
        <v>1799</v>
      </c>
      <c r="G272" s="51">
        <v>1771</v>
      </c>
      <c r="H272" s="51">
        <v>1378</v>
      </c>
      <c r="I272" s="101">
        <f>H272+G272+F272+E272+D272+C272+B272</f>
        <v>15904</v>
      </c>
      <c r="J272" s="23">
        <v>1179</v>
      </c>
      <c r="K272" s="23">
        <v>1995</v>
      </c>
      <c r="L272" s="28">
        <v>1536</v>
      </c>
      <c r="M272" s="74">
        <v>1408</v>
      </c>
      <c r="N272" s="28">
        <v>1736</v>
      </c>
      <c r="O272" s="28">
        <v>1475</v>
      </c>
      <c r="P272" s="28">
        <v>1920</v>
      </c>
      <c r="Q272" s="101">
        <f>P272+O272+N272+M272+L272+K272+J272</f>
        <v>11249</v>
      </c>
    </row>
    <row r="273" spans="1:17" x14ac:dyDescent="0.35">
      <c r="A273" s="28" t="s">
        <v>126</v>
      </c>
      <c r="B273" s="100">
        <v>2329</v>
      </c>
      <c r="C273" s="100">
        <v>2610</v>
      </c>
      <c r="D273" s="51">
        <v>2557</v>
      </c>
      <c r="E273" s="51">
        <v>2045</v>
      </c>
      <c r="F273" s="51">
        <v>2677</v>
      </c>
      <c r="G273" s="51">
        <v>881</v>
      </c>
      <c r="H273" s="51">
        <v>724</v>
      </c>
      <c r="I273" s="101">
        <f t="shared" ref="I273:I274" si="100">H273+G273+F273+E273+D273+C273+B273</f>
        <v>13823</v>
      </c>
      <c r="J273" s="23">
        <v>443</v>
      </c>
      <c r="K273" s="51">
        <v>592</v>
      </c>
      <c r="L273" s="51">
        <v>1068</v>
      </c>
      <c r="M273" s="53">
        <v>491</v>
      </c>
      <c r="N273" s="51">
        <v>541</v>
      </c>
      <c r="O273" s="51">
        <v>880</v>
      </c>
      <c r="P273" s="51">
        <v>899</v>
      </c>
      <c r="Q273" s="101">
        <f t="shared" ref="Q273" si="101">P273+O273+N273+M273+L273+K273+J273</f>
        <v>4914</v>
      </c>
    </row>
    <row r="274" spans="1:17" x14ac:dyDescent="0.35">
      <c r="A274" s="33" t="s">
        <v>0</v>
      </c>
      <c r="B274" s="100">
        <v>1233</v>
      </c>
      <c r="C274" s="100">
        <v>166</v>
      </c>
      <c r="D274" s="51">
        <v>676</v>
      </c>
      <c r="E274" s="51">
        <v>328</v>
      </c>
      <c r="F274" s="51">
        <v>1296</v>
      </c>
      <c r="G274" s="51">
        <f t="shared" ref="G274" si="102">G272-G273</f>
        <v>890</v>
      </c>
      <c r="H274" s="51">
        <v>654</v>
      </c>
      <c r="I274" s="101">
        <f t="shared" si="100"/>
        <v>5243</v>
      </c>
      <c r="J274" s="51">
        <f>J272-J273</f>
        <v>736</v>
      </c>
      <c r="K274" s="51">
        <f t="shared" ref="K274:Q274" si="103">K272-K273</f>
        <v>1403</v>
      </c>
      <c r="L274" s="51">
        <f t="shared" si="103"/>
        <v>468</v>
      </c>
      <c r="M274" s="51">
        <f t="shared" si="103"/>
        <v>917</v>
      </c>
      <c r="N274" s="51">
        <f>N272-N273</f>
        <v>1195</v>
      </c>
      <c r="O274" s="51">
        <f>O272-O273</f>
        <v>595</v>
      </c>
      <c r="P274" s="51">
        <f t="shared" si="103"/>
        <v>1021</v>
      </c>
      <c r="Q274" s="51">
        <f t="shared" si="103"/>
        <v>6335</v>
      </c>
    </row>
    <row r="276" spans="1:17" ht="15.5" x14ac:dyDescent="0.35">
      <c r="A276" s="95" t="s">
        <v>1</v>
      </c>
      <c r="B276" s="102" t="s">
        <v>322</v>
      </c>
      <c r="C276" s="102" t="s">
        <v>2277</v>
      </c>
      <c r="D276" s="64" t="s">
        <v>324</v>
      </c>
      <c r="E276" s="64" t="s">
        <v>435</v>
      </c>
      <c r="F276" s="64" t="s">
        <v>436</v>
      </c>
      <c r="G276" s="64" t="s">
        <v>437</v>
      </c>
      <c r="H276" s="64" t="s">
        <v>438</v>
      </c>
      <c r="I276" s="65" t="s">
        <v>2304</v>
      </c>
      <c r="J276" s="64" t="s">
        <v>439</v>
      </c>
      <c r="K276" s="64" t="s">
        <v>440</v>
      </c>
      <c r="L276" s="64" t="s">
        <v>441</v>
      </c>
      <c r="M276" s="64" t="s">
        <v>397</v>
      </c>
      <c r="N276" s="64" t="s">
        <v>398</v>
      </c>
      <c r="O276" s="64" t="s">
        <v>399</v>
      </c>
      <c r="P276" s="64" t="s">
        <v>400</v>
      </c>
      <c r="Q276" s="65" t="s">
        <v>2306</v>
      </c>
    </row>
    <row r="277" spans="1:17" x14ac:dyDescent="0.35">
      <c r="A277" s="28" t="s">
        <v>4</v>
      </c>
      <c r="B277" s="100">
        <v>934</v>
      </c>
      <c r="C277" s="100">
        <v>1118</v>
      </c>
      <c r="D277" s="40">
        <v>607</v>
      </c>
      <c r="E277" s="40">
        <v>1302</v>
      </c>
      <c r="F277" s="51">
        <v>1547</v>
      </c>
      <c r="G277" s="51">
        <v>1384</v>
      </c>
      <c r="H277" s="51">
        <v>1493</v>
      </c>
      <c r="I277" s="101">
        <f>H277+G277+F277+E277+D277+C277+B277</f>
        <v>8385</v>
      </c>
      <c r="J277" s="23">
        <v>1527</v>
      </c>
      <c r="K277" s="23">
        <v>1566</v>
      </c>
      <c r="L277" s="28">
        <v>1354</v>
      </c>
      <c r="M277" s="74">
        <v>1401</v>
      </c>
      <c r="N277" s="28">
        <v>1053</v>
      </c>
      <c r="O277" s="28">
        <v>1222</v>
      </c>
      <c r="P277" s="28">
        <v>1382</v>
      </c>
      <c r="Q277" s="101">
        <f>P277+O277+N277+M277+L277+K277+J277</f>
        <v>9505</v>
      </c>
    </row>
    <row r="278" spans="1:17" x14ac:dyDescent="0.35">
      <c r="A278" s="28" t="s">
        <v>126</v>
      </c>
      <c r="B278" s="100">
        <v>550</v>
      </c>
      <c r="C278" s="100">
        <v>657</v>
      </c>
      <c r="D278" s="51">
        <v>312</v>
      </c>
      <c r="E278" s="51">
        <v>400</v>
      </c>
      <c r="F278" s="51">
        <v>501</v>
      </c>
      <c r="G278" s="51">
        <v>404</v>
      </c>
      <c r="H278" s="51">
        <v>384</v>
      </c>
      <c r="I278" s="101">
        <f t="shared" ref="I278" si="104">H278+G278+F278+E278+D278+C278+B278</f>
        <v>3208</v>
      </c>
      <c r="J278" s="23">
        <v>531</v>
      </c>
      <c r="K278" s="51">
        <v>513</v>
      </c>
      <c r="L278" s="51">
        <v>467</v>
      </c>
      <c r="M278" s="53">
        <v>2270</v>
      </c>
      <c r="N278" s="51">
        <v>330</v>
      </c>
      <c r="O278" s="51">
        <v>278</v>
      </c>
      <c r="P278" s="51">
        <v>340</v>
      </c>
      <c r="Q278" s="101">
        <f t="shared" ref="Q278" si="105">P278+O278+N278+M278+L278+K278+J278</f>
        <v>4729</v>
      </c>
    </row>
    <row r="279" spans="1:17" x14ac:dyDescent="0.35">
      <c r="A279" s="33" t="s">
        <v>0</v>
      </c>
      <c r="B279" s="51">
        <f>B277-B278</f>
        <v>384</v>
      </c>
      <c r="C279" s="51">
        <f t="shared" ref="C279:I279" si="106">C277-C278</f>
        <v>461</v>
      </c>
      <c r="D279" s="51">
        <f t="shared" si="106"/>
        <v>295</v>
      </c>
      <c r="E279" s="51">
        <f t="shared" si="106"/>
        <v>902</v>
      </c>
      <c r="F279" s="51">
        <f t="shared" si="106"/>
        <v>1046</v>
      </c>
      <c r="G279" s="51">
        <f t="shared" si="106"/>
        <v>980</v>
      </c>
      <c r="H279" s="51">
        <f t="shared" si="106"/>
        <v>1109</v>
      </c>
      <c r="I279" s="51">
        <f t="shared" si="106"/>
        <v>5177</v>
      </c>
      <c r="J279" s="51">
        <f>J277-J278</f>
        <v>996</v>
      </c>
      <c r="K279" s="51">
        <f t="shared" ref="K279:Q279" si="107">K277-K278</f>
        <v>1053</v>
      </c>
      <c r="L279" s="51">
        <f t="shared" si="107"/>
        <v>887</v>
      </c>
      <c r="M279" s="51">
        <f t="shared" si="107"/>
        <v>-869</v>
      </c>
      <c r="N279" s="51">
        <f t="shared" si="107"/>
        <v>723</v>
      </c>
      <c r="O279" s="51">
        <f t="shared" si="107"/>
        <v>944</v>
      </c>
      <c r="P279" s="51">
        <f t="shared" si="107"/>
        <v>1042</v>
      </c>
      <c r="Q279" s="51">
        <f t="shared" si="107"/>
        <v>4776</v>
      </c>
    </row>
    <row r="281" spans="1:17" ht="15.5" x14ac:dyDescent="0.35">
      <c r="A281" s="95" t="s">
        <v>1</v>
      </c>
      <c r="B281" s="102" t="s">
        <v>401</v>
      </c>
      <c r="C281" s="102" t="s">
        <v>402</v>
      </c>
      <c r="D281" s="64" t="s">
        <v>403</v>
      </c>
      <c r="E281" s="64" t="s">
        <v>481</v>
      </c>
      <c r="F281" s="64" t="s">
        <v>482</v>
      </c>
      <c r="G281" s="64" t="s">
        <v>483</v>
      </c>
      <c r="H281" s="64" t="s">
        <v>484</v>
      </c>
      <c r="I281" s="65" t="s">
        <v>2307</v>
      </c>
      <c r="J281" s="64" t="s">
        <v>485</v>
      </c>
      <c r="K281" s="64" t="s">
        <v>486</v>
      </c>
      <c r="L281" s="64" t="s">
        <v>463</v>
      </c>
      <c r="M281" s="64" t="s">
        <v>464</v>
      </c>
      <c r="N281" s="64" t="s">
        <v>465</v>
      </c>
      <c r="O281" s="64" t="s">
        <v>466</v>
      </c>
      <c r="P281" s="64" t="s">
        <v>467</v>
      </c>
      <c r="Q281" s="65" t="s">
        <v>2303</v>
      </c>
    </row>
    <row r="282" spans="1:17" x14ac:dyDescent="0.35">
      <c r="A282" s="28" t="s">
        <v>4</v>
      </c>
      <c r="B282" s="102">
        <v>2571</v>
      </c>
      <c r="C282" s="102">
        <v>2630</v>
      </c>
      <c r="D282" s="40">
        <v>1655</v>
      </c>
      <c r="E282" s="40">
        <v>1627</v>
      </c>
      <c r="F282" s="51">
        <v>2259</v>
      </c>
      <c r="G282" s="51">
        <v>1972</v>
      </c>
      <c r="H282" s="51">
        <v>1132</v>
      </c>
      <c r="I282" s="101">
        <f>H282+G282+F282+E282+D282+C282+B282</f>
        <v>13846</v>
      </c>
      <c r="J282" s="23">
        <v>1388</v>
      </c>
      <c r="K282" s="23">
        <v>1330</v>
      </c>
      <c r="L282" s="28">
        <v>1276</v>
      </c>
      <c r="M282" s="74">
        <v>1296</v>
      </c>
      <c r="N282" s="28">
        <v>1447</v>
      </c>
      <c r="O282" s="28">
        <v>1439</v>
      </c>
      <c r="P282" s="28">
        <v>885</v>
      </c>
      <c r="Q282" s="101">
        <f>P282+O282+N282+M282+L282+K282+J282</f>
        <v>9061</v>
      </c>
    </row>
    <row r="283" spans="1:17" x14ac:dyDescent="0.35">
      <c r="A283" s="28" t="s">
        <v>126</v>
      </c>
      <c r="B283" s="102">
        <v>1821</v>
      </c>
      <c r="C283" s="102">
        <v>1249</v>
      </c>
      <c r="D283" s="40">
        <v>1390</v>
      </c>
      <c r="E283" s="40">
        <v>1360</v>
      </c>
      <c r="F283" s="51">
        <v>1990</v>
      </c>
      <c r="G283" s="51">
        <v>1690</v>
      </c>
      <c r="H283" s="51">
        <v>702</v>
      </c>
      <c r="I283" s="101">
        <f t="shared" ref="I283:I284" si="108">H283+G283+F283+E283+D283+C283+B283</f>
        <v>10202</v>
      </c>
      <c r="J283" s="23">
        <v>1866</v>
      </c>
      <c r="K283" s="51">
        <v>1956</v>
      </c>
      <c r="L283" s="51">
        <v>1748</v>
      </c>
      <c r="M283" s="53">
        <v>1787</v>
      </c>
      <c r="N283" s="51">
        <v>2020</v>
      </c>
      <c r="O283" s="51">
        <v>2397</v>
      </c>
      <c r="P283" s="51">
        <v>1072</v>
      </c>
      <c r="Q283" s="101">
        <f t="shared" ref="Q283:Q284" si="109">P283+O283+N283+M283+L283+K283+J283</f>
        <v>12846</v>
      </c>
    </row>
    <row r="284" spans="1:17" x14ac:dyDescent="0.35">
      <c r="A284" s="33" t="s">
        <v>0</v>
      </c>
      <c r="B284" s="51">
        <v>-1483</v>
      </c>
      <c r="C284" s="51">
        <v>-1381</v>
      </c>
      <c r="D284" s="51">
        <v>-507</v>
      </c>
      <c r="E284" s="51">
        <v>-499</v>
      </c>
      <c r="F284" s="51">
        <v>-1706</v>
      </c>
      <c r="G284" s="51">
        <v>-794</v>
      </c>
      <c r="H284" s="51">
        <v>-714</v>
      </c>
      <c r="I284" s="101">
        <f t="shared" si="108"/>
        <v>-7084</v>
      </c>
      <c r="J284" s="51">
        <v>-478</v>
      </c>
      <c r="K284" s="51">
        <f t="shared" ref="K284:O284" si="110">K282-K283</f>
        <v>-626</v>
      </c>
      <c r="L284" s="51">
        <f t="shared" si="110"/>
        <v>-472</v>
      </c>
      <c r="M284" s="51">
        <f t="shared" si="110"/>
        <v>-491</v>
      </c>
      <c r="N284" s="51">
        <f t="shared" si="110"/>
        <v>-573</v>
      </c>
      <c r="O284" s="51">
        <f t="shared" si="110"/>
        <v>-958</v>
      </c>
      <c r="P284" s="51">
        <f>P282-P283</f>
        <v>-187</v>
      </c>
      <c r="Q284" s="101">
        <f t="shared" si="109"/>
        <v>-3785</v>
      </c>
    </row>
    <row r="286" spans="1:17" ht="15.5" x14ac:dyDescent="0.35">
      <c r="A286" s="95" t="s">
        <v>1</v>
      </c>
      <c r="B286" s="64" t="s">
        <v>468</v>
      </c>
      <c r="C286" s="64" t="s">
        <v>469</v>
      </c>
      <c r="D286" s="64" t="s">
        <v>537</v>
      </c>
      <c r="E286" s="64" t="s">
        <v>538</v>
      </c>
      <c r="F286" s="64" t="s">
        <v>539</v>
      </c>
      <c r="G286" s="64" t="s">
        <v>540</v>
      </c>
      <c r="H286" s="64" t="s">
        <v>541</v>
      </c>
      <c r="I286" s="65" t="s">
        <v>2318</v>
      </c>
      <c r="J286" s="64" t="s">
        <v>542</v>
      </c>
      <c r="K286" s="64" t="s">
        <v>543</v>
      </c>
      <c r="L286" s="64" t="s">
        <v>544</v>
      </c>
      <c r="M286" s="64" t="s">
        <v>545</v>
      </c>
      <c r="N286" s="64" t="s">
        <v>546</v>
      </c>
      <c r="O286" s="64" t="s">
        <v>547</v>
      </c>
      <c r="P286" s="64" t="s">
        <v>548</v>
      </c>
      <c r="Q286" s="65" t="s">
        <v>2317</v>
      </c>
    </row>
    <row r="287" spans="1:17" x14ac:dyDescent="0.35">
      <c r="A287" s="174" t="s">
        <v>4</v>
      </c>
      <c r="B287" s="23">
        <f>production!B1214</f>
        <v>1035</v>
      </c>
      <c r="C287" s="23">
        <f>production!C1214</f>
        <v>1326</v>
      </c>
      <c r="D287" s="174">
        <f>production!$D$1214</f>
        <v>1480</v>
      </c>
      <c r="E287" s="175">
        <f>production!E1214</f>
        <v>1489</v>
      </c>
      <c r="F287" s="51">
        <f>production!F1214</f>
        <v>964</v>
      </c>
      <c r="G287" s="174">
        <f>production!G1214</f>
        <v>1752</v>
      </c>
      <c r="H287" s="174">
        <f>production!H1214</f>
        <v>1882</v>
      </c>
      <c r="I287" s="79">
        <f>H287+G287+F287+E287+D287+C287+B287</f>
        <v>9928</v>
      </c>
      <c r="J287" s="23">
        <f>production!J1214</f>
        <v>1904</v>
      </c>
      <c r="K287" s="23">
        <f>production!K1214</f>
        <v>593</v>
      </c>
      <c r="L287" s="174"/>
      <c r="M287" s="175"/>
      <c r="N287" s="174"/>
      <c r="O287" s="174"/>
      <c r="P287" s="174"/>
      <c r="Q287" s="79">
        <f>P287+O287+N287+M287+L287+K287+J287</f>
        <v>2497</v>
      </c>
    </row>
    <row r="288" spans="1:17" x14ac:dyDescent="0.35">
      <c r="A288" s="174" t="s">
        <v>126</v>
      </c>
      <c r="B288" s="51">
        <f>Supply!T2838</f>
        <v>1161</v>
      </c>
      <c r="C288" s="51">
        <f>Supply!Y2838</f>
        <v>1707</v>
      </c>
      <c r="D288" s="51">
        <f>Supply!T2838</f>
        <v>1161</v>
      </c>
      <c r="E288" s="93">
        <f>Supply!E2866</f>
        <v>2327</v>
      </c>
      <c r="F288" s="51">
        <f>Supply!J2866</f>
        <v>1182</v>
      </c>
      <c r="G288" s="51">
        <f>Supply!O2866</f>
        <v>2527</v>
      </c>
      <c r="H288" s="51">
        <f>Supply!T2866</f>
        <v>2614</v>
      </c>
      <c r="I288" s="79">
        <f>H288+G288+F288+E288+D288+C288+B288</f>
        <v>12679</v>
      </c>
      <c r="J288" s="51">
        <f>Supply!Y2866</f>
        <v>2669</v>
      </c>
      <c r="K288" s="51">
        <f>Supply!AD2866</f>
        <v>589</v>
      </c>
      <c r="L288" s="174"/>
      <c r="M288" s="175"/>
      <c r="N288" s="174"/>
      <c r="O288" s="174"/>
      <c r="P288" s="174"/>
      <c r="Q288" s="79">
        <f>+P288+O288+N288+M288+L288+K288+J288</f>
        <v>3258</v>
      </c>
    </row>
    <row r="289" spans="1:17" x14ac:dyDescent="0.35">
      <c r="A289" s="33" t="s">
        <v>0</v>
      </c>
      <c r="B289" s="174">
        <f t="shared" ref="B289:G289" si="111">B287-B288</f>
        <v>-126</v>
      </c>
      <c r="C289" s="174">
        <f t="shared" si="111"/>
        <v>-381</v>
      </c>
      <c r="D289" s="174">
        <f t="shared" si="111"/>
        <v>319</v>
      </c>
      <c r="E289" s="51">
        <f>E287-E288</f>
        <v>-838</v>
      </c>
      <c r="F289" s="51">
        <f t="shared" si="111"/>
        <v>-218</v>
      </c>
      <c r="G289" s="51">
        <f t="shared" si="111"/>
        <v>-775</v>
      </c>
      <c r="H289" s="51">
        <f>H287-H288</f>
        <v>-732</v>
      </c>
      <c r="I289" s="174">
        <f>H289+G289+F289+E289+D289+C289+B289</f>
        <v>-2751</v>
      </c>
      <c r="J289" s="174">
        <f t="shared" ref="J289:P289" si="112">J287-J288</f>
        <v>-765</v>
      </c>
      <c r="K289" s="174">
        <f t="shared" si="112"/>
        <v>4</v>
      </c>
      <c r="L289" s="174">
        <f t="shared" si="112"/>
        <v>0</v>
      </c>
      <c r="M289" s="174">
        <f t="shared" si="112"/>
        <v>0</v>
      </c>
      <c r="N289" s="174">
        <f t="shared" si="112"/>
        <v>0</v>
      </c>
      <c r="O289" s="174">
        <f t="shared" si="112"/>
        <v>0</v>
      </c>
      <c r="P289" s="174">
        <f t="shared" si="112"/>
        <v>0</v>
      </c>
      <c r="Q289" s="174">
        <f>P289+O289+N289+M289+L289+K289+J289</f>
        <v>-761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1"/>
  <sheetViews>
    <sheetView topLeftCell="A1277" zoomScale="68" workbookViewId="0">
      <selection activeCell="J1303" sqref="J1303"/>
    </sheetView>
  </sheetViews>
  <sheetFormatPr defaultColWidth="10" defaultRowHeight="14.5" x14ac:dyDescent="0.35"/>
  <cols>
    <col min="1" max="1" width="11.54296875" customWidth="1"/>
    <col min="2" max="9" width="12" customWidth="1"/>
    <col min="10" max="10" width="12.81640625" customWidth="1"/>
    <col min="11" max="11" width="12.453125" customWidth="1"/>
    <col min="12" max="17" width="12.81640625" customWidth="1"/>
    <col min="18" max="18" width="15" customWidth="1"/>
    <col min="24" max="24" width="10.7265625" bestFit="1" customWidth="1"/>
    <col min="25" max="25" width="11.1796875" customWidth="1"/>
    <col min="26" max="26" width="10.54296875" bestFit="1" customWidth="1"/>
    <col min="27" max="31" width="11.453125" bestFit="1" customWidth="1"/>
    <col min="32" max="32" width="11.1796875" bestFit="1" customWidth="1"/>
    <col min="34" max="34" width="10.54296875" bestFit="1" customWidth="1"/>
    <col min="41" max="41" width="10.81640625" bestFit="1" customWidth="1"/>
    <col min="42" max="42" width="10.54296875" bestFit="1" customWidth="1"/>
  </cols>
  <sheetData>
    <row r="1" spans="2:18" x14ac:dyDescent="0.35">
      <c r="B1" s="95" t="s">
        <v>1</v>
      </c>
      <c r="C1" s="34" t="s">
        <v>228</v>
      </c>
      <c r="D1" s="34" t="s">
        <v>229</v>
      </c>
      <c r="E1" s="34" t="s">
        <v>230</v>
      </c>
      <c r="F1" s="34" t="s">
        <v>129</v>
      </c>
      <c r="G1" s="34" t="s">
        <v>131</v>
      </c>
      <c r="H1" s="34" t="s">
        <v>132</v>
      </c>
      <c r="I1" s="34" t="s">
        <v>133</v>
      </c>
      <c r="J1" s="35" t="s">
        <v>262</v>
      </c>
      <c r="K1" s="34" t="s">
        <v>134</v>
      </c>
      <c r="L1" s="34" t="s">
        <v>135</v>
      </c>
      <c r="M1" s="34" t="s">
        <v>136</v>
      </c>
      <c r="N1" s="34" t="s">
        <v>137</v>
      </c>
      <c r="O1" s="34" t="s">
        <v>138</v>
      </c>
      <c r="P1" s="34" t="s">
        <v>139</v>
      </c>
      <c r="Q1" s="34" t="s">
        <v>140</v>
      </c>
      <c r="R1" s="35" t="s">
        <v>149</v>
      </c>
    </row>
    <row r="2" spans="2:18" x14ac:dyDescent="0.35">
      <c r="B2" s="6" t="s">
        <v>7</v>
      </c>
      <c r="C2" s="6">
        <f>production!B15</f>
        <v>1700</v>
      </c>
      <c r="D2" s="6">
        <f>production!C15</f>
        <v>1264</v>
      </c>
      <c r="E2" s="6">
        <f>production!D15</f>
        <v>1870</v>
      </c>
      <c r="F2" s="36">
        <f>production!E15</f>
        <v>2069</v>
      </c>
      <c r="G2" s="6">
        <f>production!F15</f>
        <v>1496</v>
      </c>
      <c r="H2" s="6">
        <f>production!G15</f>
        <v>1630</v>
      </c>
      <c r="I2" s="6">
        <f>production!H15</f>
        <v>1669</v>
      </c>
      <c r="J2" s="44">
        <f>SUM(C2:I2)</f>
        <v>11698</v>
      </c>
      <c r="K2" s="36">
        <f>production!J15</f>
        <v>1552</v>
      </c>
      <c r="L2" s="36">
        <f>production!K15</f>
        <v>1795</v>
      </c>
      <c r="M2" s="36">
        <f>production!L15</f>
        <v>1830</v>
      </c>
      <c r="N2" s="9">
        <f>production!M15</f>
        <v>1690</v>
      </c>
      <c r="O2" s="9">
        <v>1822</v>
      </c>
      <c r="P2" s="9">
        <f>production!O15</f>
        <v>1895</v>
      </c>
      <c r="Q2" s="51">
        <f>production!P15</f>
        <v>1607</v>
      </c>
      <c r="R2" s="44">
        <f>SUM(K2:Q2)</f>
        <v>12191</v>
      </c>
    </row>
    <row r="3" spans="2:18" x14ac:dyDescent="0.35">
      <c r="B3" s="6" t="s">
        <v>127</v>
      </c>
      <c r="C3" s="6">
        <f>Supply!O3</f>
        <v>1700</v>
      </c>
      <c r="D3" s="6">
        <f>Supply!T3</f>
        <v>1260</v>
      </c>
      <c r="E3" s="6">
        <f>Supply!Y3</f>
        <v>1870</v>
      </c>
      <c r="F3" s="36">
        <f>Supply!E26</f>
        <v>1990</v>
      </c>
      <c r="G3" s="6">
        <f>Supply!J26</f>
        <v>1440</v>
      </c>
      <c r="H3" s="6">
        <f>Supply!O26</f>
        <v>1630</v>
      </c>
      <c r="I3" s="6">
        <f>Supply!T26</f>
        <v>1640</v>
      </c>
      <c r="J3" s="44">
        <f>SUM(C3:I3)</f>
        <v>11530</v>
      </c>
      <c r="K3" s="36">
        <f>Supply!Y26</f>
        <v>1480</v>
      </c>
      <c r="L3" s="36">
        <f>Supply!E49</f>
        <v>1710</v>
      </c>
      <c r="M3" s="36">
        <f>Supply!J49</f>
        <v>1830</v>
      </c>
      <c r="N3" s="9">
        <f>Supply!O49</f>
        <v>1500</v>
      </c>
      <c r="O3" s="9">
        <v>1822</v>
      </c>
      <c r="P3" s="9">
        <f>Supply!T49</f>
        <v>1670</v>
      </c>
      <c r="Q3" s="6">
        <f>Supply!E72</f>
        <v>1580</v>
      </c>
      <c r="R3" s="44">
        <f>SUM(K3:Q3)</f>
        <v>11592</v>
      </c>
    </row>
    <row r="4" spans="2:18" x14ac:dyDescent="0.35">
      <c r="B4" s="33" t="s">
        <v>0</v>
      </c>
      <c r="C4" s="6">
        <f>C2-C3</f>
        <v>0</v>
      </c>
      <c r="D4" s="6">
        <f t="shared" ref="D4:I4" si="0">D2-D3</f>
        <v>4</v>
      </c>
      <c r="E4" s="6">
        <f t="shared" si="0"/>
        <v>0</v>
      </c>
      <c r="F4" s="6">
        <f t="shared" si="0"/>
        <v>79</v>
      </c>
      <c r="G4" s="6">
        <f t="shared" si="0"/>
        <v>56</v>
      </c>
      <c r="H4" s="6">
        <f t="shared" si="0"/>
        <v>0</v>
      </c>
      <c r="I4" s="6">
        <f t="shared" si="0"/>
        <v>29</v>
      </c>
      <c r="J4" s="44">
        <f>SUM(C4:I4)</f>
        <v>168</v>
      </c>
      <c r="K4" s="6">
        <f t="shared" ref="K4:Q4" si="1">K2-K3</f>
        <v>72</v>
      </c>
      <c r="L4" s="6">
        <f t="shared" si="1"/>
        <v>85</v>
      </c>
      <c r="M4" s="6">
        <f t="shared" si="1"/>
        <v>0</v>
      </c>
      <c r="N4" s="6">
        <f t="shared" si="1"/>
        <v>190</v>
      </c>
      <c r="O4" s="6">
        <f t="shared" si="1"/>
        <v>0</v>
      </c>
      <c r="P4" s="6">
        <f t="shared" si="1"/>
        <v>225</v>
      </c>
      <c r="Q4" s="6">
        <f t="shared" si="1"/>
        <v>27</v>
      </c>
      <c r="R4" s="44">
        <f>SUM(K4:Q4)</f>
        <v>599</v>
      </c>
    </row>
    <row r="6" spans="2:18" x14ac:dyDescent="0.35">
      <c r="B6" s="95" t="s">
        <v>1</v>
      </c>
      <c r="C6" s="34" t="s">
        <v>141</v>
      </c>
      <c r="D6" s="34" t="s">
        <v>142</v>
      </c>
      <c r="E6" s="34" t="s">
        <v>143</v>
      </c>
      <c r="F6" s="34" t="s">
        <v>144</v>
      </c>
      <c r="G6" s="34" t="s">
        <v>145</v>
      </c>
      <c r="H6" s="34" t="s">
        <v>102</v>
      </c>
      <c r="I6" s="34" t="s">
        <v>101</v>
      </c>
      <c r="J6" s="35" t="s">
        <v>150</v>
      </c>
      <c r="K6" s="34" t="s">
        <v>146</v>
      </c>
      <c r="L6" s="34" t="s">
        <v>104</v>
      </c>
      <c r="M6" s="34" t="s">
        <v>147</v>
      </c>
      <c r="N6" s="34" t="s">
        <v>105</v>
      </c>
      <c r="O6" s="34" t="s">
        <v>106</v>
      </c>
      <c r="P6" s="34" t="s">
        <v>107</v>
      </c>
      <c r="Q6" s="34" t="s">
        <v>109</v>
      </c>
      <c r="R6" s="35" t="s">
        <v>151</v>
      </c>
    </row>
    <row r="7" spans="2:18" x14ac:dyDescent="0.35">
      <c r="B7" s="6" t="s">
        <v>7</v>
      </c>
      <c r="C7" s="6">
        <f>production!B34</f>
        <v>1860</v>
      </c>
      <c r="D7" s="6">
        <f>production!C34</f>
        <v>1829</v>
      </c>
      <c r="E7" s="6">
        <f>production!D34</f>
        <v>1380</v>
      </c>
      <c r="F7" s="36">
        <v>1997</v>
      </c>
      <c r="G7" s="6">
        <v>1228</v>
      </c>
      <c r="H7" s="6">
        <f>production!G34</f>
        <v>1658</v>
      </c>
      <c r="I7" s="6">
        <f>production!H34</f>
        <v>1787</v>
      </c>
      <c r="J7" s="44">
        <f>SUM(C7:I7)</f>
        <v>11739</v>
      </c>
      <c r="K7" s="36">
        <f>production!J34</f>
        <v>1880</v>
      </c>
      <c r="L7" s="36">
        <f>production!K34</f>
        <v>1968</v>
      </c>
      <c r="M7" s="36">
        <f>production!L34</f>
        <v>1542</v>
      </c>
      <c r="N7" s="9">
        <f>production!M34</f>
        <v>1782</v>
      </c>
      <c r="O7" s="9">
        <f>production!N34</f>
        <v>1703</v>
      </c>
      <c r="P7" s="9">
        <f>production!O34</f>
        <v>1879</v>
      </c>
      <c r="Q7" s="51">
        <f>production!P34</f>
        <v>1888</v>
      </c>
      <c r="R7" s="44">
        <f>SUM(K7:Q7)</f>
        <v>12642</v>
      </c>
    </row>
    <row r="8" spans="2:18" x14ac:dyDescent="0.35">
      <c r="B8" s="6" t="s">
        <v>127</v>
      </c>
      <c r="C8" s="6">
        <f>Supply!J72</f>
        <v>1770</v>
      </c>
      <c r="D8" s="6">
        <f>Supply!O72</f>
        <v>1710</v>
      </c>
      <c r="E8" s="6">
        <f>Supply!T72</f>
        <v>1290</v>
      </c>
      <c r="F8" s="36">
        <v>1830</v>
      </c>
      <c r="G8" s="6">
        <v>1070</v>
      </c>
      <c r="H8" s="6">
        <f>Supply!AI72</f>
        <v>1490</v>
      </c>
      <c r="I8" s="6">
        <f>Supply!AN72</f>
        <v>1780</v>
      </c>
      <c r="J8" s="44">
        <f>SUM(C8:I8)</f>
        <v>10940</v>
      </c>
      <c r="K8" s="36">
        <f>Supply!E95</f>
        <v>1680</v>
      </c>
      <c r="L8" s="36">
        <f>Supply!J95</f>
        <v>1850</v>
      </c>
      <c r="M8" s="36">
        <f>Supply!O95</f>
        <v>1420</v>
      </c>
      <c r="N8" s="9">
        <f>Supply!T95</f>
        <v>1830</v>
      </c>
      <c r="O8" s="9">
        <f>Supply!Y95</f>
        <v>1610</v>
      </c>
      <c r="P8" s="9">
        <f>Supply!AD95</f>
        <v>1840</v>
      </c>
      <c r="Q8" s="6">
        <f>Supply!AI95</f>
        <v>1830</v>
      </c>
      <c r="R8" s="44">
        <f>SUM(K8:Q8)</f>
        <v>12060</v>
      </c>
    </row>
    <row r="9" spans="2:18" x14ac:dyDescent="0.35">
      <c r="B9" s="33" t="s">
        <v>0</v>
      </c>
      <c r="C9" s="6">
        <f>C7-C8</f>
        <v>90</v>
      </c>
      <c r="D9" s="6">
        <f t="shared" ref="D9:I9" si="2">D7-D8</f>
        <v>119</v>
      </c>
      <c r="E9" s="6">
        <f t="shared" si="2"/>
        <v>90</v>
      </c>
      <c r="F9" s="6">
        <f t="shared" si="2"/>
        <v>167</v>
      </c>
      <c r="G9" s="6">
        <f t="shared" si="2"/>
        <v>158</v>
      </c>
      <c r="H9" s="6">
        <f t="shared" si="2"/>
        <v>168</v>
      </c>
      <c r="I9" s="6">
        <f t="shared" si="2"/>
        <v>7</v>
      </c>
      <c r="J9" s="44">
        <f>SUM(C9:I9)</f>
        <v>799</v>
      </c>
      <c r="K9" s="6">
        <f t="shared" ref="K9:Q9" si="3">K7-K8</f>
        <v>200</v>
      </c>
      <c r="L9" s="6">
        <f t="shared" si="3"/>
        <v>118</v>
      </c>
      <c r="M9" s="6">
        <f t="shared" si="3"/>
        <v>122</v>
      </c>
      <c r="N9" s="6">
        <f t="shared" si="3"/>
        <v>-48</v>
      </c>
      <c r="O9" s="6">
        <f t="shared" si="3"/>
        <v>93</v>
      </c>
      <c r="P9" s="6">
        <f t="shared" si="3"/>
        <v>39</v>
      </c>
      <c r="Q9" s="6">
        <f t="shared" si="3"/>
        <v>58</v>
      </c>
      <c r="R9" s="44">
        <f>SUM(K9:Q9)</f>
        <v>582</v>
      </c>
    </row>
    <row r="12" spans="2:18" x14ac:dyDescent="0.35">
      <c r="B12" s="95" t="s">
        <v>1</v>
      </c>
      <c r="C12" s="34" t="s">
        <v>310</v>
      </c>
      <c r="D12" s="34" t="s">
        <v>311</v>
      </c>
      <c r="E12" s="34" t="s">
        <v>312</v>
      </c>
      <c r="F12" s="34" t="s">
        <v>313</v>
      </c>
      <c r="G12" s="34" t="s">
        <v>314</v>
      </c>
      <c r="H12" s="34" t="s">
        <v>315</v>
      </c>
      <c r="I12" s="34" t="s">
        <v>325</v>
      </c>
      <c r="J12" s="35" t="s">
        <v>317</v>
      </c>
      <c r="K12" s="34" t="s">
        <v>318</v>
      </c>
      <c r="L12" s="34" t="s">
        <v>319</v>
      </c>
      <c r="M12" s="34" t="s">
        <v>320</v>
      </c>
      <c r="N12" s="34" t="s">
        <v>321</v>
      </c>
      <c r="O12" s="34" t="s">
        <v>322</v>
      </c>
      <c r="P12" s="34" t="s">
        <v>323</v>
      </c>
      <c r="Q12" s="34" t="s">
        <v>324</v>
      </c>
      <c r="R12" s="35" t="s">
        <v>326</v>
      </c>
    </row>
    <row r="13" spans="2:18" x14ac:dyDescent="0.35">
      <c r="B13" s="6" t="s">
        <v>7</v>
      </c>
      <c r="C13" s="6">
        <f>production!B53</f>
        <v>1826</v>
      </c>
      <c r="D13" s="6">
        <v>1554</v>
      </c>
      <c r="E13" s="6">
        <f>production!D53</f>
        <v>1870</v>
      </c>
      <c r="F13" s="36">
        <f>production!E53</f>
        <v>2005</v>
      </c>
      <c r="G13" s="6">
        <v>1214</v>
      </c>
      <c r="H13" s="6">
        <v>1429</v>
      </c>
      <c r="I13" s="6">
        <v>1634</v>
      </c>
      <c r="J13" s="44">
        <f>SUM(C13:I13)</f>
        <v>11532</v>
      </c>
      <c r="K13" s="36">
        <v>1780</v>
      </c>
      <c r="L13" s="36">
        <v>1779</v>
      </c>
      <c r="M13" s="36">
        <v>1797</v>
      </c>
      <c r="N13" s="9">
        <v>1824</v>
      </c>
      <c r="O13" s="9">
        <v>1867</v>
      </c>
      <c r="P13" s="9">
        <v>1702</v>
      </c>
      <c r="Q13" s="51">
        <v>2076</v>
      </c>
      <c r="R13" s="44">
        <f>SUM(K13:Q13)</f>
        <v>12825</v>
      </c>
    </row>
    <row r="14" spans="2:18" x14ac:dyDescent="0.35">
      <c r="B14" s="6" t="s">
        <v>127</v>
      </c>
      <c r="C14" s="6">
        <f>Supply!AN95</f>
        <v>1670</v>
      </c>
      <c r="D14" s="6">
        <v>1470</v>
      </c>
      <c r="E14" s="6">
        <f>Supply!J118</f>
        <v>1870</v>
      </c>
      <c r="F14" s="36">
        <f>Supply!O118</f>
        <v>1850</v>
      </c>
      <c r="G14" s="6">
        <v>1140</v>
      </c>
      <c r="H14" s="6">
        <v>1420</v>
      </c>
      <c r="I14" s="6">
        <v>1470</v>
      </c>
      <c r="J14" s="44">
        <f>SUM(C14:I14)</f>
        <v>10890</v>
      </c>
      <c r="K14" s="36">
        <v>1761</v>
      </c>
      <c r="L14" s="36">
        <v>1640</v>
      </c>
      <c r="M14" s="36">
        <v>1760</v>
      </c>
      <c r="N14" s="9">
        <v>1760</v>
      </c>
      <c r="O14" s="9">
        <v>1720</v>
      </c>
      <c r="P14" s="9">
        <v>1440</v>
      </c>
      <c r="Q14" s="6">
        <v>1870</v>
      </c>
      <c r="R14" s="44">
        <f>SUM(K14:Q14)</f>
        <v>11951</v>
      </c>
    </row>
    <row r="16" spans="2:18" x14ac:dyDescent="0.35">
      <c r="B16" s="95" t="s">
        <v>1</v>
      </c>
      <c r="C16" s="34" t="s">
        <v>385</v>
      </c>
      <c r="D16" s="34" t="s">
        <v>386</v>
      </c>
      <c r="E16" s="34" t="s">
        <v>387</v>
      </c>
      <c r="F16" s="34" t="s">
        <v>409</v>
      </c>
      <c r="G16" s="34" t="s">
        <v>410</v>
      </c>
      <c r="H16" s="34" t="s">
        <v>411</v>
      </c>
      <c r="I16" s="34" t="s">
        <v>412</v>
      </c>
      <c r="J16" s="35" t="s">
        <v>419</v>
      </c>
      <c r="K16" s="34" t="s">
        <v>423</v>
      </c>
      <c r="L16" s="62" t="s">
        <v>424</v>
      </c>
      <c r="M16" s="62" t="s">
        <v>425</v>
      </c>
      <c r="N16" s="62" t="s">
        <v>426</v>
      </c>
      <c r="O16" s="62" t="s">
        <v>427</v>
      </c>
      <c r="P16" s="62" t="s">
        <v>428</v>
      </c>
      <c r="Q16" s="62" t="s">
        <v>429</v>
      </c>
      <c r="R16" s="35" t="s">
        <v>447</v>
      </c>
    </row>
    <row r="17" spans="2:18" x14ac:dyDescent="0.35">
      <c r="B17" s="6" t="s">
        <v>7</v>
      </c>
      <c r="C17" s="6">
        <v>1146</v>
      </c>
      <c r="D17" s="6">
        <v>1920</v>
      </c>
      <c r="E17" s="6">
        <v>2390</v>
      </c>
      <c r="F17" s="36">
        <v>1680</v>
      </c>
      <c r="G17" s="6">
        <v>1738</v>
      </c>
      <c r="H17" s="6">
        <v>1437</v>
      </c>
      <c r="I17" s="6">
        <v>1872</v>
      </c>
      <c r="J17" s="44">
        <f>SUM(C17:I17)</f>
        <v>12183</v>
      </c>
      <c r="K17" s="36">
        <v>1786</v>
      </c>
      <c r="L17" s="36">
        <v>1677</v>
      </c>
      <c r="M17" s="36">
        <v>1672</v>
      </c>
      <c r="N17" s="9">
        <f>production!$M$73</f>
        <v>1815</v>
      </c>
      <c r="O17" s="9">
        <f>production!N73</f>
        <v>1821</v>
      </c>
      <c r="P17" s="9">
        <f>production!O73</f>
        <v>1681</v>
      </c>
      <c r="Q17" s="51">
        <f>production!$P$73</f>
        <v>1855</v>
      </c>
      <c r="R17" s="44">
        <f>SUM(K17:Q17)</f>
        <v>12307</v>
      </c>
    </row>
    <row r="18" spans="2:18" x14ac:dyDescent="0.35">
      <c r="B18" s="6" t="s">
        <v>127</v>
      </c>
      <c r="C18" s="6">
        <v>960</v>
      </c>
      <c r="D18" s="6">
        <v>1880</v>
      </c>
      <c r="E18" s="6">
        <v>1670</v>
      </c>
      <c r="F18" s="36">
        <v>1660</v>
      </c>
      <c r="G18" s="6">
        <v>1600</v>
      </c>
      <c r="H18" s="6">
        <v>1210</v>
      </c>
      <c r="I18" s="6">
        <v>1820</v>
      </c>
      <c r="J18" s="44">
        <f>SUM(C18:I18)</f>
        <v>10800</v>
      </c>
      <c r="K18" s="36">
        <v>1730</v>
      </c>
      <c r="L18" s="36">
        <v>1450</v>
      </c>
      <c r="M18" s="36">
        <v>1630</v>
      </c>
      <c r="N18" s="9">
        <f>Supply!AN164</f>
        <v>1710</v>
      </c>
      <c r="O18" s="9">
        <f>Supply!E187</f>
        <v>1720</v>
      </c>
      <c r="P18" s="9">
        <f>Supply!J187</f>
        <v>1600</v>
      </c>
      <c r="Q18" s="6">
        <f>Supply!O187</f>
        <v>1720</v>
      </c>
      <c r="R18" s="63">
        <f>SUM(K18:Q18)</f>
        <v>11560</v>
      </c>
    </row>
    <row r="19" spans="2:18" x14ac:dyDescent="0.35">
      <c r="B19" s="33" t="s">
        <v>0</v>
      </c>
      <c r="C19" s="6">
        <f>C17-C18</f>
        <v>186</v>
      </c>
      <c r="D19" s="6">
        <f t="shared" ref="D19:I19" si="4">D17-D18</f>
        <v>40</v>
      </c>
      <c r="E19" s="6">
        <f t="shared" si="4"/>
        <v>720</v>
      </c>
      <c r="F19" s="6">
        <f t="shared" si="4"/>
        <v>20</v>
      </c>
      <c r="G19" s="6">
        <f t="shared" si="4"/>
        <v>138</v>
      </c>
      <c r="H19" s="6">
        <f t="shared" si="4"/>
        <v>227</v>
      </c>
      <c r="I19" s="6">
        <f t="shared" si="4"/>
        <v>52</v>
      </c>
      <c r="J19" s="19">
        <f>J17-J18</f>
        <v>1383</v>
      </c>
      <c r="K19" s="19">
        <f t="shared" ref="K19:Q19" si="5">K17-K18</f>
        <v>56</v>
      </c>
      <c r="L19" s="19">
        <f t="shared" si="5"/>
        <v>227</v>
      </c>
      <c r="M19" s="19">
        <f t="shared" si="5"/>
        <v>42</v>
      </c>
      <c r="N19" s="19">
        <f t="shared" si="5"/>
        <v>105</v>
      </c>
      <c r="O19" s="19">
        <f t="shared" si="5"/>
        <v>101</v>
      </c>
      <c r="P19" s="19">
        <f t="shared" si="5"/>
        <v>81</v>
      </c>
      <c r="Q19" s="19">
        <f t="shared" si="5"/>
        <v>135</v>
      </c>
      <c r="R19" s="19">
        <f>R17-R18</f>
        <v>747</v>
      </c>
    </row>
    <row r="21" spans="2:18" x14ac:dyDescent="0.35">
      <c r="B21" s="95" t="s">
        <v>1</v>
      </c>
      <c r="C21" s="62" t="s">
        <v>456</v>
      </c>
      <c r="D21" s="62" t="s">
        <v>457</v>
      </c>
      <c r="E21" s="62" t="s">
        <v>458</v>
      </c>
      <c r="F21" s="62" t="s">
        <v>459</v>
      </c>
      <c r="G21" s="62" t="s">
        <v>460</v>
      </c>
      <c r="H21" s="62" t="s">
        <v>461</v>
      </c>
      <c r="I21" s="62" t="s">
        <v>462</v>
      </c>
      <c r="J21" s="35" t="s">
        <v>479</v>
      </c>
      <c r="K21" s="62" t="s">
        <v>463</v>
      </c>
      <c r="L21" s="62" t="s">
        <v>464</v>
      </c>
      <c r="M21" s="62" t="s">
        <v>465</v>
      </c>
      <c r="N21" s="62" t="s">
        <v>466</v>
      </c>
      <c r="O21" s="62" t="s">
        <v>467</v>
      </c>
      <c r="P21" s="62" t="s">
        <v>468</v>
      </c>
      <c r="Q21" s="62" t="s">
        <v>469</v>
      </c>
      <c r="R21" s="35" t="s">
        <v>489</v>
      </c>
    </row>
    <row r="22" spans="2:18" x14ac:dyDescent="0.35">
      <c r="B22" s="19" t="s">
        <v>7</v>
      </c>
      <c r="C22" s="19">
        <f>production!$B$92</f>
        <v>1350</v>
      </c>
      <c r="D22" s="19">
        <f>production!$C$92</f>
        <v>1048</v>
      </c>
      <c r="E22" s="19">
        <f>production!$D$92</f>
        <v>1150</v>
      </c>
      <c r="F22" s="36">
        <f>production!$E$92</f>
        <v>940</v>
      </c>
      <c r="G22" s="19">
        <f>production!F92</f>
        <v>830</v>
      </c>
      <c r="H22" s="19">
        <f>production!$G$92</f>
        <v>920</v>
      </c>
      <c r="I22" s="19">
        <f>production!$H$92</f>
        <v>1050</v>
      </c>
      <c r="J22" s="63">
        <f>SUM(C22:I22)</f>
        <v>7288</v>
      </c>
      <c r="K22" s="36">
        <v>1023</v>
      </c>
      <c r="L22" s="36">
        <v>1524</v>
      </c>
      <c r="M22" s="36">
        <f>production!$L$92</f>
        <v>1460</v>
      </c>
      <c r="N22" s="23">
        <f>production!M92</f>
        <v>1669</v>
      </c>
      <c r="O22" s="23">
        <f>production!$N$92</f>
        <v>2121</v>
      </c>
      <c r="P22" s="23">
        <f>production!O92</f>
        <v>1380</v>
      </c>
      <c r="Q22" s="51">
        <f>production!P92</f>
        <v>2107</v>
      </c>
      <c r="R22" s="63">
        <f>SUM(K22:Q22)</f>
        <v>11284</v>
      </c>
    </row>
    <row r="23" spans="2:18" x14ac:dyDescent="0.35">
      <c r="B23" s="19" t="s">
        <v>127</v>
      </c>
      <c r="C23" s="19">
        <f>Supply!T187</f>
        <v>1350</v>
      </c>
      <c r="D23" s="19">
        <f>Supply!Y187</f>
        <v>1040</v>
      </c>
      <c r="E23" s="19">
        <f>Supply!AD187</f>
        <v>1150</v>
      </c>
      <c r="F23" s="36">
        <f>Supply!AI187</f>
        <v>1120</v>
      </c>
      <c r="G23" s="19">
        <f>Supply!AN187</f>
        <v>830</v>
      </c>
      <c r="H23" s="19">
        <f>Supply!E210</f>
        <v>920</v>
      </c>
      <c r="I23" s="19">
        <f>Supply!J210</f>
        <v>1050</v>
      </c>
      <c r="J23" s="63">
        <f>SUM(C23:I23)</f>
        <v>7460</v>
      </c>
      <c r="K23" s="36">
        <v>1090</v>
      </c>
      <c r="L23" s="36">
        <v>1480</v>
      </c>
      <c r="M23" s="36">
        <f>Supply!Y210</f>
        <v>1460</v>
      </c>
      <c r="N23" s="23">
        <f>Supply!AD210</f>
        <v>1600</v>
      </c>
      <c r="O23" s="23">
        <f>Supply!AI210</f>
        <v>1870</v>
      </c>
      <c r="P23" s="23">
        <f>Supply!AN210</f>
        <v>1380</v>
      </c>
      <c r="Q23" s="19">
        <f>Supply!E233</f>
        <v>1930</v>
      </c>
      <c r="R23" s="63">
        <f>SUM(K23:Q23)</f>
        <v>10810</v>
      </c>
    </row>
    <row r="24" spans="2:18" x14ac:dyDescent="0.35">
      <c r="B24" s="33" t="s">
        <v>0</v>
      </c>
      <c r="C24" s="19">
        <f>C22-C23</f>
        <v>0</v>
      </c>
      <c r="D24" s="19">
        <f t="shared" ref="D24:I24" si="6">D22-D23</f>
        <v>8</v>
      </c>
      <c r="E24" s="19">
        <f t="shared" si="6"/>
        <v>0</v>
      </c>
      <c r="F24" s="19">
        <f t="shared" si="6"/>
        <v>-180</v>
      </c>
      <c r="G24" s="19">
        <f t="shared" si="6"/>
        <v>0</v>
      </c>
      <c r="H24" s="19">
        <f t="shared" si="6"/>
        <v>0</v>
      </c>
      <c r="I24" s="19">
        <f t="shared" si="6"/>
        <v>0</v>
      </c>
      <c r="J24" s="19">
        <f>J22-J23</f>
        <v>-172</v>
      </c>
      <c r="K24" s="19">
        <f t="shared" ref="K24:Q24" si="7">K22-K23</f>
        <v>-67</v>
      </c>
      <c r="L24" s="19">
        <f t="shared" si="7"/>
        <v>44</v>
      </c>
      <c r="M24" s="19">
        <f t="shared" si="7"/>
        <v>0</v>
      </c>
      <c r="N24" s="19">
        <f t="shared" si="7"/>
        <v>69</v>
      </c>
      <c r="O24" s="19">
        <f t="shared" si="7"/>
        <v>251</v>
      </c>
      <c r="P24" s="19">
        <f t="shared" si="7"/>
        <v>0</v>
      </c>
      <c r="Q24" s="19">
        <f t="shared" si="7"/>
        <v>177</v>
      </c>
      <c r="R24" s="19">
        <f>R22-R23</f>
        <v>474</v>
      </c>
    </row>
    <row r="26" spans="2:18" x14ac:dyDescent="0.35">
      <c r="B26" s="95" t="s">
        <v>1</v>
      </c>
      <c r="C26" s="62" t="s">
        <v>537</v>
      </c>
      <c r="D26" s="62" t="s">
        <v>538</v>
      </c>
      <c r="E26" s="62" t="s">
        <v>539</v>
      </c>
      <c r="F26" s="62" t="s">
        <v>540</v>
      </c>
      <c r="G26" s="62" t="s">
        <v>541</v>
      </c>
      <c r="H26" s="62" t="s">
        <v>542</v>
      </c>
      <c r="I26" s="62" t="s">
        <v>543</v>
      </c>
      <c r="J26" s="35" t="s">
        <v>553</v>
      </c>
      <c r="K26" s="62" t="s">
        <v>544</v>
      </c>
      <c r="L26" s="62" t="s">
        <v>545</v>
      </c>
      <c r="M26" s="62" t="s">
        <v>546</v>
      </c>
      <c r="N26" s="62" t="s">
        <v>547</v>
      </c>
      <c r="O26" s="62" t="s">
        <v>548</v>
      </c>
      <c r="P26" s="62" t="s">
        <v>549</v>
      </c>
      <c r="Q26" s="62" t="s">
        <v>550</v>
      </c>
      <c r="R26" s="35" t="s">
        <v>556</v>
      </c>
    </row>
    <row r="27" spans="2:18" x14ac:dyDescent="0.35">
      <c r="B27" s="19" t="s">
        <v>7</v>
      </c>
      <c r="C27" s="19">
        <f>production!I111</f>
        <v>12405</v>
      </c>
      <c r="D27" s="19">
        <v>1630</v>
      </c>
      <c r="E27" s="19">
        <f>production!$D$111</f>
        <v>1682</v>
      </c>
      <c r="F27" s="36">
        <f>production!E111</f>
        <v>1872</v>
      </c>
      <c r="G27" s="19">
        <f>production!$F$111</f>
        <v>1678</v>
      </c>
      <c r="H27" s="19">
        <f>production!$G$111</f>
        <v>1760</v>
      </c>
      <c r="I27" s="19">
        <f>production!$H$111</f>
        <v>1770</v>
      </c>
      <c r="J27" s="63">
        <f>SUM(C27:I27)</f>
        <v>22797</v>
      </c>
      <c r="K27" s="36">
        <f>production!$J$111</f>
        <v>1786</v>
      </c>
      <c r="L27" s="36">
        <f>production!$K$111</f>
        <v>1745</v>
      </c>
      <c r="M27" s="36">
        <f>production!$L$111</f>
        <v>1648</v>
      </c>
      <c r="N27" s="23">
        <f>production!M111</f>
        <v>1831</v>
      </c>
      <c r="O27" s="23">
        <f>production!N111</f>
        <v>1606</v>
      </c>
      <c r="P27" s="23">
        <f>production!O111</f>
        <v>1705</v>
      </c>
      <c r="Q27" s="51">
        <f>production!P111</f>
        <v>1855</v>
      </c>
      <c r="R27" s="63">
        <f>SUM(K27:Q27)</f>
        <v>12176</v>
      </c>
    </row>
    <row r="28" spans="2:18" x14ac:dyDescent="0.35">
      <c r="B28" s="19" t="s">
        <v>127</v>
      </c>
      <c r="C28" s="19">
        <f>Supply!J233</f>
        <v>1920</v>
      </c>
      <c r="D28" s="19">
        <v>1590</v>
      </c>
      <c r="E28" s="19">
        <f>Supply!T233</f>
        <v>1600</v>
      </c>
      <c r="F28" s="36">
        <f>Supply!Y233</f>
        <v>1710</v>
      </c>
      <c r="G28" s="19">
        <f>Supply!AD233</f>
        <v>1590</v>
      </c>
      <c r="H28" s="19">
        <f>Supply!AI233</f>
        <v>1740</v>
      </c>
      <c r="I28" s="19">
        <f>Supply!AN233</f>
        <v>1670</v>
      </c>
      <c r="J28" s="63">
        <f>SUM(C28:I28)</f>
        <v>11820</v>
      </c>
      <c r="K28" s="36">
        <f>Supply!E256</f>
        <v>1740</v>
      </c>
      <c r="L28" s="36">
        <f>Supply!J256</f>
        <v>1700</v>
      </c>
      <c r="M28" s="36">
        <f>Supply!O256</f>
        <v>1560</v>
      </c>
      <c r="N28" s="23">
        <f>Supply!T256</f>
        <v>1740</v>
      </c>
      <c r="O28" s="23">
        <f>Supply!Y256</f>
        <v>1410</v>
      </c>
      <c r="P28" s="23">
        <f>Supply!AD256</f>
        <v>1650</v>
      </c>
      <c r="Q28" s="19">
        <f>Supply!AI256</f>
        <v>1730</v>
      </c>
      <c r="R28" s="63">
        <f>SUM(K28:Q28)</f>
        <v>11530</v>
      </c>
    </row>
    <row r="29" spans="2:18" x14ac:dyDescent="0.35">
      <c r="B29" s="33" t="s">
        <v>0</v>
      </c>
      <c r="C29" s="19">
        <f>C27-C28</f>
        <v>10485</v>
      </c>
      <c r="D29" s="19">
        <f t="shared" ref="D29:I29" si="8">D27-D28</f>
        <v>40</v>
      </c>
      <c r="E29" s="19">
        <f t="shared" si="8"/>
        <v>82</v>
      </c>
      <c r="F29" s="19">
        <f t="shared" si="8"/>
        <v>162</v>
      </c>
      <c r="G29" s="19">
        <f t="shared" si="8"/>
        <v>88</v>
      </c>
      <c r="H29" s="19">
        <f t="shared" si="8"/>
        <v>20</v>
      </c>
      <c r="I29" s="19">
        <f t="shared" si="8"/>
        <v>100</v>
      </c>
      <c r="J29" s="19">
        <f>J27-J28</f>
        <v>10977</v>
      </c>
      <c r="K29" s="19">
        <f t="shared" ref="K29:Q29" si="9">K27-K28</f>
        <v>46</v>
      </c>
      <c r="L29" s="19">
        <f t="shared" si="9"/>
        <v>45</v>
      </c>
      <c r="M29" s="19">
        <f t="shared" si="9"/>
        <v>88</v>
      </c>
      <c r="N29" s="19">
        <f t="shared" si="9"/>
        <v>91</v>
      </c>
      <c r="O29" s="19">
        <f t="shared" si="9"/>
        <v>196</v>
      </c>
      <c r="P29" s="19">
        <f t="shared" si="9"/>
        <v>55</v>
      </c>
      <c r="Q29" s="19">
        <f t="shared" si="9"/>
        <v>125</v>
      </c>
      <c r="R29" s="19">
        <f>R27-R28</f>
        <v>646</v>
      </c>
    </row>
    <row r="31" spans="2:18" x14ac:dyDescent="0.35">
      <c r="B31" s="95" t="s">
        <v>1</v>
      </c>
      <c r="C31" s="62" t="s">
        <v>563</v>
      </c>
      <c r="D31" s="62" t="s">
        <v>564</v>
      </c>
      <c r="E31" s="62" t="s">
        <v>565</v>
      </c>
      <c r="F31" s="62" t="s">
        <v>566</v>
      </c>
      <c r="G31" s="62" t="s">
        <v>567</v>
      </c>
      <c r="H31" s="62" t="s">
        <v>568</v>
      </c>
      <c r="I31" s="62" t="s">
        <v>570</v>
      </c>
      <c r="J31" s="35" t="s">
        <v>579</v>
      </c>
      <c r="K31" s="62" t="s">
        <v>571</v>
      </c>
      <c r="L31" s="62" t="s">
        <v>572</v>
      </c>
      <c r="M31" s="62" t="s">
        <v>573</v>
      </c>
      <c r="N31" s="62" t="s">
        <v>574</v>
      </c>
      <c r="O31" s="62" t="s">
        <v>575</v>
      </c>
      <c r="P31" s="62" t="s">
        <v>576</v>
      </c>
      <c r="Q31" s="62" t="s">
        <v>578</v>
      </c>
      <c r="R31" s="35" t="s">
        <v>582</v>
      </c>
    </row>
    <row r="32" spans="2:18" x14ac:dyDescent="0.35">
      <c r="B32" s="19" t="s">
        <v>7</v>
      </c>
      <c r="C32" s="19">
        <f>production!B130</f>
        <v>1875</v>
      </c>
      <c r="D32" s="19">
        <f>production!C130</f>
        <v>1828</v>
      </c>
      <c r="E32" s="19">
        <f>production!D130</f>
        <v>1851</v>
      </c>
      <c r="F32" s="36">
        <f>production!$E$130</f>
        <v>1928</v>
      </c>
      <c r="G32" s="19">
        <f>production!F130</f>
        <v>1774</v>
      </c>
      <c r="H32" s="19">
        <f>production!$G$130</f>
        <v>1695</v>
      </c>
      <c r="I32" s="19">
        <f>production!H130</f>
        <v>1650</v>
      </c>
      <c r="J32" s="63">
        <f>SUM(C32:I32)</f>
        <v>12601</v>
      </c>
      <c r="K32" s="36">
        <f>production!J130</f>
        <v>1758</v>
      </c>
      <c r="L32" s="36">
        <f>production!K130</f>
        <v>1674</v>
      </c>
      <c r="M32" s="36">
        <f>production!L130</f>
        <v>1488</v>
      </c>
      <c r="N32" s="23">
        <f>production!$M$130</f>
        <v>1252</v>
      </c>
      <c r="O32" s="23">
        <f>production!$N$130</f>
        <v>1253</v>
      </c>
      <c r="P32" s="23">
        <v>1289</v>
      </c>
      <c r="Q32" s="51">
        <f>production!$P$130</f>
        <v>1249</v>
      </c>
      <c r="R32" s="63">
        <f>SUM(K32:Q32)</f>
        <v>9963</v>
      </c>
    </row>
    <row r="33" spans="2:18" x14ac:dyDescent="0.35">
      <c r="B33" s="19" t="s">
        <v>127</v>
      </c>
      <c r="C33" s="19">
        <f>Supply!AN256</f>
        <v>1810</v>
      </c>
      <c r="D33" s="19">
        <f>Supply!E279</f>
        <v>1740</v>
      </c>
      <c r="E33" s="19">
        <f>Supply!J279</f>
        <v>1750</v>
      </c>
      <c r="F33" s="36">
        <f>Supply!O279</f>
        <v>1770</v>
      </c>
      <c r="G33" s="19">
        <f>Supply!T279</f>
        <v>1690</v>
      </c>
      <c r="H33" s="19">
        <f>Supply!Y279</f>
        <v>1560</v>
      </c>
      <c r="I33" s="19">
        <f>Supply!AD279</f>
        <v>1650</v>
      </c>
      <c r="J33" s="63">
        <f>SUM(C33:I33)</f>
        <v>11970</v>
      </c>
      <c r="K33" s="36">
        <f>Supply!AI279</f>
        <v>1660</v>
      </c>
      <c r="L33" s="36">
        <f>Supply!AN279</f>
        <v>1510</v>
      </c>
      <c r="M33" s="36">
        <f>Supply!E302</f>
        <v>1310</v>
      </c>
      <c r="N33" s="23">
        <f>Supply!J302</f>
        <v>1240</v>
      </c>
      <c r="O33" s="23">
        <f>Supply!O302</f>
        <v>1200</v>
      </c>
      <c r="P33" s="23">
        <v>1080</v>
      </c>
      <c r="Q33" s="19">
        <f>Supply!Y302</f>
        <v>1090</v>
      </c>
      <c r="R33" s="63">
        <f>SUM(K33:Q33)</f>
        <v>9090</v>
      </c>
    </row>
    <row r="34" spans="2:18" x14ac:dyDescent="0.35">
      <c r="B34" s="33" t="s">
        <v>0</v>
      </c>
      <c r="C34" s="19">
        <f>C32-C33</f>
        <v>65</v>
      </c>
      <c r="D34" s="19">
        <f t="shared" ref="D34:I34" si="10">D32-D33</f>
        <v>88</v>
      </c>
      <c r="E34" s="19">
        <f t="shared" si="10"/>
        <v>101</v>
      </c>
      <c r="F34" s="19">
        <f t="shared" si="10"/>
        <v>158</v>
      </c>
      <c r="G34" s="19">
        <f t="shared" si="10"/>
        <v>84</v>
      </c>
      <c r="H34" s="19">
        <f t="shared" si="10"/>
        <v>135</v>
      </c>
      <c r="I34" s="19">
        <f t="shared" si="10"/>
        <v>0</v>
      </c>
      <c r="J34" s="19">
        <f>J32-J33</f>
        <v>631</v>
      </c>
      <c r="K34" s="19">
        <f t="shared" ref="K34:Q34" si="11">K32-K33</f>
        <v>98</v>
      </c>
      <c r="L34" s="19">
        <f t="shared" si="11"/>
        <v>164</v>
      </c>
      <c r="M34" s="19">
        <f t="shared" si="11"/>
        <v>178</v>
      </c>
      <c r="N34" s="19">
        <f t="shared" si="11"/>
        <v>12</v>
      </c>
      <c r="O34" s="19">
        <f t="shared" si="11"/>
        <v>53</v>
      </c>
      <c r="P34" s="19">
        <f t="shared" si="11"/>
        <v>209</v>
      </c>
      <c r="Q34" s="19">
        <f t="shared" si="11"/>
        <v>159</v>
      </c>
      <c r="R34" s="19">
        <f>R32-R33</f>
        <v>873</v>
      </c>
    </row>
    <row r="36" spans="2:18" x14ac:dyDescent="0.35">
      <c r="B36" s="95" t="s">
        <v>1</v>
      </c>
      <c r="C36" s="62" t="s">
        <v>631</v>
      </c>
      <c r="D36" s="62" t="s">
        <v>632</v>
      </c>
      <c r="E36" s="62" t="s">
        <v>633</v>
      </c>
      <c r="F36" s="62" t="s">
        <v>634</v>
      </c>
      <c r="G36" s="62" t="s">
        <v>635</v>
      </c>
      <c r="H36" s="62" t="s">
        <v>636</v>
      </c>
      <c r="I36" s="62" t="s">
        <v>637</v>
      </c>
      <c r="J36" s="35" t="s">
        <v>647</v>
      </c>
      <c r="K36" s="62" t="s">
        <v>639</v>
      </c>
      <c r="L36" s="62" t="s">
        <v>640</v>
      </c>
      <c r="M36" s="62" t="s">
        <v>641</v>
      </c>
      <c r="N36" s="62" t="s">
        <v>642</v>
      </c>
      <c r="O36" s="62" t="s">
        <v>643</v>
      </c>
      <c r="P36" s="62" t="s">
        <v>644</v>
      </c>
      <c r="Q36" s="62" t="s">
        <v>645</v>
      </c>
      <c r="R36" s="35" t="s">
        <v>650</v>
      </c>
    </row>
    <row r="37" spans="2:18" x14ac:dyDescent="0.35">
      <c r="B37" s="19" t="s">
        <v>7</v>
      </c>
      <c r="C37" s="19">
        <f>production!$B$149</f>
        <v>1570</v>
      </c>
      <c r="D37" s="19">
        <f>production!$C$149</f>
        <v>1595</v>
      </c>
      <c r="E37" s="19">
        <f>production!$D$149</f>
        <v>1399</v>
      </c>
      <c r="F37" s="36">
        <f>production!$E$149</f>
        <v>1560</v>
      </c>
      <c r="G37" s="19">
        <f>production!$F$149</f>
        <v>1893</v>
      </c>
      <c r="H37" s="19">
        <f>production!$G$149</f>
        <v>1780</v>
      </c>
      <c r="I37" s="19">
        <f>production!$H$149</f>
        <v>1961</v>
      </c>
      <c r="J37" s="63">
        <f>SUM(C37:I37)</f>
        <v>11758</v>
      </c>
      <c r="K37" s="36">
        <f>production!J149</f>
        <v>1920</v>
      </c>
      <c r="L37" s="36">
        <f>production!K149</f>
        <v>1747</v>
      </c>
      <c r="M37" s="36">
        <f>production!L149</f>
        <v>1590</v>
      </c>
      <c r="N37" s="23">
        <f>production!$M$149</f>
        <v>1829</v>
      </c>
      <c r="O37" s="23">
        <f>production!N149</f>
        <v>1938</v>
      </c>
      <c r="P37" s="23">
        <f>production!$O$149</f>
        <v>1913</v>
      </c>
      <c r="Q37" s="51">
        <f>production!$P$149</f>
        <v>1764</v>
      </c>
      <c r="R37" s="63">
        <f>SUM(K37:Q37)</f>
        <v>12701</v>
      </c>
    </row>
    <row r="38" spans="2:18" x14ac:dyDescent="0.35">
      <c r="B38" s="19" t="s">
        <v>127</v>
      </c>
      <c r="C38" s="19">
        <f>Supply!AD302</f>
        <v>1570</v>
      </c>
      <c r="D38" s="19">
        <f>Supply!AI302</f>
        <v>1520</v>
      </c>
      <c r="E38" s="19">
        <f>Supply!AN302</f>
        <v>1350</v>
      </c>
      <c r="F38" s="36">
        <f>Supply!E325</f>
        <v>1470</v>
      </c>
      <c r="G38" s="19">
        <f>Supply!J325</f>
        <v>1830</v>
      </c>
      <c r="H38" s="19">
        <f>Supply!O325</f>
        <v>1700</v>
      </c>
      <c r="I38" s="19">
        <f>Supply!T325</f>
        <v>1760</v>
      </c>
      <c r="J38" s="63">
        <f>SUM(C38:I38)</f>
        <v>11200</v>
      </c>
      <c r="K38" s="36">
        <f>Supply!Y325</f>
        <v>1920</v>
      </c>
      <c r="L38" s="36">
        <f>Supply!AD325</f>
        <v>1590</v>
      </c>
      <c r="M38" s="36">
        <f>Supply!AI325</f>
        <v>1610</v>
      </c>
      <c r="N38" s="23">
        <f>Supply!AN325</f>
        <v>1750</v>
      </c>
      <c r="O38" s="23">
        <f>Supply!E348</f>
        <v>1870</v>
      </c>
      <c r="P38" s="23">
        <f>Supply!J348</f>
        <v>1700</v>
      </c>
      <c r="Q38" s="19">
        <f>Supply!O348</f>
        <v>1680</v>
      </c>
      <c r="R38" s="63">
        <f>SUM(K38:Q38)</f>
        <v>12120</v>
      </c>
    </row>
    <row r="39" spans="2:18" x14ac:dyDescent="0.35">
      <c r="B39" s="33" t="s">
        <v>0</v>
      </c>
      <c r="C39" s="19">
        <f>C37-C38</f>
        <v>0</v>
      </c>
      <c r="D39" s="19">
        <f t="shared" ref="D39:I39" si="12">D37-D38</f>
        <v>75</v>
      </c>
      <c r="E39" s="19">
        <f t="shared" si="12"/>
        <v>49</v>
      </c>
      <c r="F39" s="19">
        <f t="shared" si="12"/>
        <v>90</v>
      </c>
      <c r="G39" s="19">
        <f t="shared" si="12"/>
        <v>63</v>
      </c>
      <c r="H39" s="19">
        <f t="shared" si="12"/>
        <v>80</v>
      </c>
      <c r="I39" s="19">
        <f t="shared" si="12"/>
        <v>201</v>
      </c>
      <c r="J39" s="19">
        <f>J37-J38</f>
        <v>558</v>
      </c>
      <c r="K39" s="19">
        <f t="shared" ref="K39:Q39" si="13">K37-K38</f>
        <v>0</v>
      </c>
      <c r="L39" s="19">
        <f t="shared" si="13"/>
        <v>157</v>
      </c>
      <c r="M39" s="19">
        <f t="shared" si="13"/>
        <v>-20</v>
      </c>
      <c r="N39" s="19">
        <f t="shared" si="13"/>
        <v>79</v>
      </c>
      <c r="O39" s="19">
        <f t="shared" si="13"/>
        <v>68</v>
      </c>
      <c r="P39" s="19">
        <f t="shared" si="13"/>
        <v>213</v>
      </c>
      <c r="Q39" s="19">
        <f t="shared" si="13"/>
        <v>84</v>
      </c>
      <c r="R39" s="19">
        <f>R37-R38</f>
        <v>581</v>
      </c>
    </row>
    <row r="41" spans="2:18" x14ac:dyDescent="0.35">
      <c r="B41" s="95" t="s">
        <v>1</v>
      </c>
      <c r="C41" s="62" t="s">
        <v>664</v>
      </c>
      <c r="D41" s="62" t="s">
        <v>665</v>
      </c>
      <c r="E41" s="62" t="s">
        <v>666</v>
      </c>
      <c r="F41" s="62" t="s">
        <v>667</v>
      </c>
      <c r="G41" s="62" t="s">
        <v>668</v>
      </c>
      <c r="H41" s="62" t="s">
        <v>669</v>
      </c>
      <c r="I41" s="62" t="s">
        <v>670</v>
      </c>
      <c r="J41" s="35" t="s">
        <v>695</v>
      </c>
      <c r="K41" s="62" t="s">
        <v>671</v>
      </c>
      <c r="L41" s="62" t="s">
        <v>672</v>
      </c>
      <c r="M41" s="62" t="s">
        <v>673</v>
      </c>
      <c r="N41" s="62" t="s">
        <v>674</v>
      </c>
      <c r="O41" s="62" t="s">
        <v>675</v>
      </c>
      <c r="P41" s="62" t="s">
        <v>676</v>
      </c>
      <c r="Q41" s="62" t="s">
        <v>677</v>
      </c>
      <c r="R41" s="35" t="s">
        <v>698</v>
      </c>
    </row>
    <row r="42" spans="2:18" x14ac:dyDescent="0.35">
      <c r="B42" s="19" t="s">
        <v>7</v>
      </c>
      <c r="C42" s="19">
        <f>production!$B$168</f>
        <v>1813</v>
      </c>
      <c r="D42" s="19">
        <f>production!$C$168</f>
        <v>1805</v>
      </c>
      <c r="E42" s="19">
        <f>production!$D$168</f>
        <v>1840</v>
      </c>
      <c r="F42" s="36">
        <v>1870</v>
      </c>
      <c r="G42" s="19">
        <f>production!$F$168</f>
        <v>130</v>
      </c>
      <c r="H42" s="19">
        <f>production!G168</f>
        <v>390</v>
      </c>
      <c r="I42" s="19">
        <f>production!H168</f>
        <v>390</v>
      </c>
      <c r="J42" s="63">
        <f>SUM(C42:I42)</f>
        <v>8238</v>
      </c>
      <c r="K42" s="36">
        <f>production!$J$168</f>
        <v>420</v>
      </c>
      <c r="L42" s="36">
        <f>production!$K$168</f>
        <v>1594</v>
      </c>
      <c r="M42" s="36">
        <f>production!$L$168</f>
        <v>1461</v>
      </c>
      <c r="N42" s="23">
        <f>production!$M$168</f>
        <v>1557</v>
      </c>
      <c r="O42" s="23">
        <f>production!N168</f>
        <v>1655</v>
      </c>
      <c r="P42" s="23">
        <f>production!O168</f>
        <v>1558</v>
      </c>
      <c r="Q42" s="51">
        <f>production!$P$168</f>
        <v>1480</v>
      </c>
      <c r="R42" s="63">
        <f>SUM(K42:Q42)</f>
        <v>9725</v>
      </c>
    </row>
    <row r="43" spans="2:18" x14ac:dyDescent="0.35">
      <c r="B43" s="19" t="s">
        <v>127</v>
      </c>
      <c r="C43" s="19">
        <f>Supply!T348</f>
        <v>1690</v>
      </c>
      <c r="D43" s="19">
        <f>Supply!Y348</f>
        <v>1790</v>
      </c>
      <c r="E43" s="19">
        <f>Supply!AD348</f>
        <v>1710</v>
      </c>
      <c r="F43" s="36">
        <f>Supply!AI348</f>
        <v>1810</v>
      </c>
      <c r="G43" s="19">
        <f>Supply!AN348</f>
        <v>130</v>
      </c>
      <c r="H43" s="19">
        <f>Supply!E371</f>
        <v>390</v>
      </c>
      <c r="I43" s="19">
        <f>Supply!J371</f>
        <v>0</v>
      </c>
      <c r="J43" s="63">
        <f>SUM(C43:I43)</f>
        <v>7520</v>
      </c>
      <c r="K43" s="36">
        <f>Supply!O371</f>
        <v>570</v>
      </c>
      <c r="L43" s="36">
        <f>Supply!T371</f>
        <v>1160</v>
      </c>
      <c r="M43" s="36">
        <f>Supply!Y371</f>
        <v>1280</v>
      </c>
      <c r="N43" s="23">
        <f>Supply!AD371</f>
        <v>1350</v>
      </c>
      <c r="O43" s="23">
        <f>Supply!AI371</f>
        <v>1810</v>
      </c>
      <c r="P43" s="23">
        <f>Supply!AN371</f>
        <v>1260</v>
      </c>
      <c r="Q43" s="19">
        <f>Supply!E394</f>
        <v>1200</v>
      </c>
      <c r="R43" s="63">
        <f>SUM(K43:Q43)</f>
        <v>8630</v>
      </c>
    </row>
    <row r="44" spans="2:18" x14ac:dyDescent="0.35">
      <c r="B44" s="33" t="s">
        <v>0</v>
      </c>
      <c r="C44" s="19">
        <f>C42-C43</f>
        <v>123</v>
      </c>
      <c r="D44" s="19">
        <f t="shared" ref="D44:I44" si="14">D42-D43</f>
        <v>15</v>
      </c>
      <c r="E44" s="19">
        <f t="shared" si="14"/>
        <v>130</v>
      </c>
      <c r="F44" s="19">
        <f t="shared" si="14"/>
        <v>60</v>
      </c>
      <c r="G44" s="19">
        <f t="shared" si="14"/>
        <v>0</v>
      </c>
      <c r="H44" s="19">
        <f t="shared" si="14"/>
        <v>0</v>
      </c>
      <c r="I44" s="19">
        <f t="shared" si="14"/>
        <v>390</v>
      </c>
      <c r="J44" s="19">
        <f>J42-J43</f>
        <v>718</v>
      </c>
      <c r="K44" s="19">
        <f t="shared" ref="K44:Q44" si="15">K42-K43</f>
        <v>-150</v>
      </c>
      <c r="L44" s="19">
        <f t="shared" si="15"/>
        <v>434</v>
      </c>
      <c r="M44" s="19">
        <f t="shared" si="15"/>
        <v>181</v>
      </c>
      <c r="N44" s="19">
        <f>N42-N43</f>
        <v>207</v>
      </c>
      <c r="O44" s="19">
        <f t="shared" si="15"/>
        <v>-155</v>
      </c>
      <c r="P44" s="19">
        <f t="shared" si="15"/>
        <v>298</v>
      </c>
      <c r="Q44" s="19">
        <f t="shared" si="15"/>
        <v>280</v>
      </c>
      <c r="R44" s="19">
        <f>R42-R43</f>
        <v>1095</v>
      </c>
    </row>
    <row r="46" spans="2:18" x14ac:dyDescent="0.35">
      <c r="B46" s="95" t="s">
        <v>1</v>
      </c>
      <c r="C46" s="62" t="s">
        <v>745</v>
      </c>
      <c r="D46" s="62" t="s">
        <v>746</v>
      </c>
      <c r="E46" s="62" t="s">
        <v>747</v>
      </c>
      <c r="F46" s="62" t="s">
        <v>748</v>
      </c>
      <c r="G46" s="62" t="s">
        <v>749</v>
      </c>
      <c r="H46" s="62" t="s">
        <v>750</v>
      </c>
      <c r="I46" s="62" t="s">
        <v>751</v>
      </c>
      <c r="J46" s="35" t="s">
        <v>763</v>
      </c>
      <c r="K46" s="62" t="s">
        <v>753</v>
      </c>
      <c r="L46" s="62" t="s">
        <v>754</v>
      </c>
      <c r="M46" s="62" t="s">
        <v>755</v>
      </c>
      <c r="N46" s="62" t="s">
        <v>756</v>
      </c>
      <c r="O46" s="62" t="s">
        <v>757</v>
      </c>
      <c r="P46" s="62" t="s">
        <v>758</v>
      </c>
      <c r="Q46" s="62" t="s">
        <v>759</v>
      </c>
      <c r="R46" s="35" t="s">
        <v>762</v>
      </c>
    </row>
    <row r="47" spans="2:18" x14ac:dyDescent="0.35">
      <c r="B47" s="19" t="s">
        <v>7</v>
      </c>
      <c r="C47" s="19">
        <f>production!$B$187</f>
        <v>1649</v>
      </c>
      <c r="D47" s="19">
        <v>490</v>
      </c>
      <c r="E47" s="19">
        <f>production!$D$187</f>
        <v>0</v>
      </c>
      <c r="F47" s="36">
        <f>production!$E$187</f>
        <v>524</v>
      </c>
      <c r="G47" s="19">
        <f>production!F187</f>
        <v>1245</v>
      </c>
      <c r="H47" s="19">
        <f>production!G187</f>
        <v>1540</v>
      </c>
      <c r="I47" s="19">
        <f>production!H187</f>
        <v>1821</v>
      </c>
      <c r="J47" s="63">
        <f>SUM(C47:I47)</f>
        <v>7269</v>
      </c>
      <c r="K47" s="36">
        <f>production!J187</f>
        <v>1925</v>
      </c>
      <c r="L47" s="36">
        <f>production!K187</f>
        <v>965</v>
      </c>
      <c r="M47" s="36">
        <f>production!L187</f>
        <v>1602</v>
      </c>
      <c r="N47" s="23">
        <f>production!M187</f>
        <v>1600</v>
      </c>
      <c r="O47" s="23">
        <f>production!N187</f>
        <v>2040</v>
      </c>
      <c r="P47" s="23">
        <f>production!$O$187</f>
        <v>2087</v>
      </c>
      <c r="Q47" s="51">
        <f>production!P187</f>
        <v>2410</v>
      </c>
      <c r="R47" s="63">
        <f>SUM(K47:Q47)</f>
        <v>12629</v>
      </c>
    </row>
    <row r="48" spans="2:18" x14ac:dyDescent="0.35">
      <c r="B48" s="19" t="s">
        <v>127</v>
      </c>
      <c r="C48" s="19">
        <f>Supply!J394</f>
        <v>1400</v>
      </c>
      <c r="D48" s="19">
        <f>Supply!O394</f>
        <v>490</v>
      </c>
      <c r="E48" s="19">
        <f>Supply!T394</f>
        <v>0</v>
      </c>
      <c r="F48" s="36">
        <f>Supply!Y394</f>
        <v>440</v>
      </c>
      <c r="G48" s="19">
        <f>Supply!AD394</f>
        <v>1180</v>
      </c>
      <c r="H48" s="19">
        <f>Supply!AI394</f>
        <v>1810</v>
      </c>
      <c r="I48" s="19">
        <f>Supply!AN394</f>
        <v>1570</v>
      </c>
      <c r="J48" s="63">
        <f>SUM(C48:I48)</f>
        <v>6890</v>
      </c>
      <c r="K48" s="36">
        <f>Supply!E417</f>
        <v>1690</v>
      </c>
      <c r="L48" s="36">
        <f>Supply!J417</f>
        <v>890</v>
      </c>
      <c r="M48" s="36">
        <f>Supply!O417</f>
        <v>1390</v>
      </c>
      <c r="N48" s="23">
        <f>Supply!T417</f>
        <v>1600</v>
      </c>
      <c r="O48" s="23">
        <f>Supply!Y417</f>
        <v>2040</v>
      </c>
      <c r="P48" s="23">
        <f>Supply!AD417</f>
        <v>2050</v>
      </c>
      <c r="Q48" s="19">
        <f>Supply!AI417</f>
        <v>2410</v>
      </c>
      <c r="R48" s="63">
        <f>SUM(K48:Q48)</f>
        <v>12070</v>
      </c>
    </row>
    <row r="49" spans="2:18" x14ac:dyDescent="0.35">
      <c r="B49" s="33" t="s">
        <v>0</v>
      </c>
      <c r="C49" s="19">
        <f>C47-C48</f>
        <v>249</v>
      </c>
      <c r="D49" s="19">
        <f t="shared" ref="D49:I49" si="16">D47-D48</f>
        <v>0</v>
      </c>
      <c r="E49" s="19">
        <f t="shared" si="16"/>
        <v>0</v>
      </c>
      <c r="F49" s="19">
        <f t="shared" si="16"/>
        <v>84</v>
      </c>
      <c r="G49" s="19">
        <f t="shared" si="16"/>
        <v>65</v>
      </c>
      <c r="H49" s="19">
        <f t="shared" si="16"/>
        <v>-270</v>
      </c>
      <c r="I49" s="19">
        <f t="shared" si="16"/>
        <v>251</v>
      </c>
      <c r="J49" s="19">
        <f t="shared" ref="J49:R49" si="17">J47-J48</f>
        <v>379</v>
      </c>
      <c r="K49" s="19">
        <f t="shared" si="17"/>
        <v>235</v>
      </c>
      <c r="L49" s="19">
        <f t="shared" si="17"/>
        <v>75</v>
      </c>
      <c r="M49" s="19">
        <f t="shared" si="17"/>
        <v>212</v>
      </c>
      <c r="N49" s="19">
        <f t="shared" si="17"/>
        <v>0</v>
      </c>
      <c r="O49" s="19">
        <f t="shared" si="17"/>
        <v>0</v>
      </c>
      <c r="P49" s="19">
        <f t="shared" si="17"/>
        <v>37</v>
      </c>
      <c r="Q49" s="19">
        <f t="shared" si="17"/>
        <v>0</v>
      </c>
      <c r="R49" s="19">
        <f t="shared" si="17"/>
        <v>559</v>
      </c>
    </row>
    <row r="51" spans="2:18" x14ac:dyDescent="0.35">
      <c r="B51" s="95" t="s">
        <v>1</v>
      </c>
      <c r="C51" s="62" t="s">
        <v>797</v>
      </c>
      <c r="D51" s="62" t="s">
        <v>798</v>
      </c>
      <c r="E51" s="62" t="s">
        <v>799</v>
      </c>
      <c r="F51" s="62" t="s">
        <v>800</v>
      </c>
      <c r="G51" s="62" t="s">
        <v>801</v>
      </c>
      <c r="H51" s="62" t="s">
        <v>802</v>
      </c>
      <c r="I51" s="62" t="s">
        <v>803</v>
      </c>
      <c r="J51" s="35" t="s">
        <v>817</v>
      </c>
      <c r="K51" s="62" t="s">
        <v>805</v>
      </c>
      <c r="L51" s="62" t="s">
        <v>806</v>
      </c>
      <c r="M51" s="62" t="s">
        <v>807</v>
      </c>
      <c r="N51" s="62" t="s">
        <v>808</v>
      </c>
      <c r="O51" s="62" t="s">
        <v>809</v>
      </c>
      <c r="P51" s="62" t="s">
        <v>810</v>
      </c>
      <c r="Q51" s="62" t="s">
        <v>811</v>
      </c>
      <c r="R51" s="35" t="s">
        <v>818</v>
      </c>
    </row>
    <row r="52" spans="2:18" x14ac:dyDescent="0.35">
      <c r="B52" s="19" t="s">
        <v>7</v>
      </c>
      <c r="C52" s="19">
        <f>production!B206</f>
        <v>2240</v>
      </c>
      <c r="D52" s="19">
        <f>production!C206</f>
        <v>2330</v>
      </c>
      <c r="E52" s="19">
        <f>production!D206</f>
        <v>2000</v>
      </c>
      <c r="F52" s="36">
        <f>production!E206</f>
        <v>1369</v>
      </c>
      <c r="G52" s="19">
        <f>production!F206</f>
        <v>600</v>
      </c>
      <c r="H52" s="19">
        <f>production!$G$206</f>
        <v>31</v>
      </c>
      <c r="I52" s="19">
        <f>production!H206</f>
        <v>1549</v>
      </c>
      <c r="J52" s="63">
        <f>SUM(C52:I52)</f>
        <v>10119</v>
      </c>
      <c r="K52" s="36">
        <f>production!J206</f>
        <v>1534</v>
      </c>
      <c r="L52" s="36">
        <f>production!K206</f>
        <v>1519</v>
      </c>
      <c r="M52" s="36">
        <f>production!L206</f>
        <v>1495</v>
      </c>
      <c r="N52" s="23">
        <f>production!M206</f>
        <v>1517</v>
      </c>
      <c r="O52" s="23">
        <f>production!N206</f>
        <v>1319</v>
      </c>
      <c r="P52" s="23">
        <f>production!O206</f>
        <v>1514</v>
      </c>
      <c r="Q52" s="51">
        <f>production!P206</f>
        <v>1496</v>
      </c>
      <c r="R52" s="63">
        <f>SUM(K52:Q52)</f>
        <v>10394</v>
      </c>
    </row>
    <row r="53" spans="2:18" x14ac:dyDescent="0.35">
      <c r="B53" s="19" t="s">
        <v>127</v>
      </c>
      <c r="C53" s="19">
        <f>Supply!AN417</f>
        <v>2240</v>
      </c>
      <c r="D53" s="19">
        <f>Supply!E440</f>
        <v>2330</v>
      </c>
      <c r="E53" s="19">
        <f>Supply!J440</f>
        <v>2000</v>
      </c>
      <c r="F53" s="36">
        <f>Supply!O440</f>
        <v>1190</v>
      </c>
      <c r="G53" s="19">
        <f>Supply!T440</f>
        <v>600</v>
      </c>
      <c r="H53" s="19">
        <f>Supply!Y440</f>
        <v>1120</v>
      </c>
      <c r="I53" s="19">
        <f>Supply!AD440</f>
        <v>1420</v>
      </c>
      <c r="J53" s="63">
        <f>SUM(C53:I53)</f>
        <v>10900</v>
      </c>
      <c r="K53" s="36">
        <f>Supply!AI440</f>
        <v>1400</v>
      </c>
      <c r="L53" s="36">
        <f>Supply!AN440</f>
        <v>1400</v>
      </c>
      <c r="M53" s="36">
        <f>Supply!E463</f>
        <v>1360</v>
      </c>
      <c r="N53" s="23">
        <f>Supply!J463</f>
        <v>1290</v>
      </c>
      <c r="O53" s="23">
        <f>Supply!O463</f>
        <v>1240</v>
      </c>
      <c r="P53" s="23">
        <f>Supply!T463</f>
        <v>1460</v>
      </c>
      <c r="Q53" s="19">
        <f>Supply!Y463</f>
        <v>1340</v>
      </c>
      <c r="R53" s="63">
        <f>SUM(K53:Q53)</f>
        <v>9490</v>
      </c>
    </row>
    <row r="54" spans="2:18" x14ac:dyDescent="0.35">
      <c r="B54" s="33" t="s">
        <v>0</v>
      </c>
      <c r="C54" s="19">
        <f>C52-C53</f>
        <v>0</v>
      </c>
      <c r="D54" s="19">
        <f t="shared" ref="D54:I54" si="18">D52-D53</f>
        <v>0</v>
      </c>
      <c r="E54" s="19">
        <f t="shared" si="18"/>
        <v>0</v>
      </c>
      <c r="F54" s="19">
        <f t="shared" si="18"/>
        <v>179</v>
      </c>
      <c r="G54" s="19">
        <f t="shared" si="18"/>
        <v>0</v>
      </c>
      <c r="H54" s="19">
        <f t="shared" si="18"/>
        <v>-1089</v>
      </c>
      <c r="I54" s="19">
        <f t="shared" si="18"/>
        <v>129</v>
      </c>
      <c r="J54" s="19">
        <f t="shared" ref="J54:R54" si="19">J52-J53</f>
        <v>-781</v>
      </c>
      <c r="K54" s="19">
        <f t="shared" si="19"/>
        <v>134</v>
      </c>
      <c r="L54" s="19">
        <f t="shared" si="19"/>
        <v>119</v>
      </c>
      <c r="M54" s="19">
        <f t="shared" si="19"/>
        <v>135</v>
      </c>
      <c r="N54" s="19">
        <f t="shared" si="19"/>
        <v>227</v>
      </c>
      <c r="O54" s="19">
        <f t="shared" si="19"/>
        <v>79</v>
      </c>
      <c r="P54" s="19">
        <f t="shared" si="19"/>
        <v>54</v>
      </c>
      <c r="Q54" s="19">
        <f t="shared" si="19"/>
        <v>156</v>
      </c>
      <c r="R54" s="19">
        <f t="shared" si="19"/>
        <v>904</v>
      </c>
    </row>
    <row r="56" spans="2:18" ht="15.5" x14ac:dyDescent="0.35">
      <c r="B56" s="95" t="s">
        <v>1</v>
      </c>
      <c r="C56" s="64" t="s">
        <v>876</v>
      </c>
      <c r="D56" s="64" t="s">
        <v>877</v>
      </c>
      <c r="E56" s="64" t="s">
        <v>878</v>
      </c>
      <c r="F56" s="64" t="s">
        <v>879</v>
      </c>
      <c r="G56" s="64" t="s">
        <v>880</v>
      </c>
      <c r="H56" s="64" t="s">
        <v>881</v>
      </c>
      <c r="I56" s="64" t="s">
        <v>882</v>
      </c>
      <c r="J56" s="65" t="s">
        <v>890</v>
      </c>
      <c r="K56" s="64" t="s">
        <v>883</v>
      </c>
      <c r="L56" s="64" t="s">
        <v>884</v>
      </c>
      <c r="M56" s="64" t="s">
        <v>885</v>
      </c>
      <c r="N56" s="64" t="s">
        <v>886</v>
      </c>
      <c r="O56" s="64" t="s">
        <v>887</v>
      </c>
      <c r="P56" s="64" t="s">
        <v>888</v>
      </c>
      <c r="Q56" s="64" t="s">
        <v>889</v>
      </c>
      <c r="R56" s="65" t="s">
        <v>891</v>
      </c>
    </row>
    <row r="57" spans="2:18" x14ac:dyDescent="0.35">
      <c r="B57" s="19" t="s">
        <v>7</v>
      </c>
      <c r="C57" s="19">
        <v>1443</v>
      </c>
      <c r="D57" s="19">
        <v>1487</v>
      </c>
      <c r="E57" s="19">
        <v>1489</v>
      </c>
      <c r="F57" s="36">
        <f>production!E225</f>
        <v>1520</v>
      </c>
      <c r="G57" s="19">
        <f>production!F225</f>
        <v>1470</v>
      </c>
      <c r="H57" s="19">
        <f>production!G225</f>
        <v>1552</v>
      </c>
      <c r="I57" s="19">
        <f>production!H225</f>
        <v>1405</v>
      </c>
      <c r="J57" s="63">
        <f>SUM(C57:I57)</f>
        <v>10366</v>
      </c>
      <c r="K57" s="36">
        <f>production!J225</f>
        <v>1243</v>
      </c>
      <c r="L57" s="36">
        <f>production!K225</f>
        <v>1172</v>
      </c>
      <c r="M57" s="36">
        <f>production!L225</f>
        <v>1322</v>
      </c>
      <c r="N57" s="23">
        <f>production!M225</f>
        <v>1508</v>
      </c>
      <c r="O57" s="23">
        <f>production!N225</f>
        <v>1523</v>
      </c>
      <c r="P57" s="23">
        <f>production!O225</f>
        <v>0</v>
      </c>
      <c r="Q57" s="51">
        <f>production!P225</f>
        <v>1306</v>
      </c>
      <c r="R57" s="63">
        <f>SUM(K57:Q57)</f>
        <v>8074</v>
      </c>
    </row>
    <row r="58" spans="2:18" x14ac:dyDescent="0.35">
      <c r="B58" s="19" t="s">
        <v>127</v>
      </c>
      <c r="C58" s="19">
        <v>1320</v>
      </c>
      <c r="D58" s="19">
        <v>1420</v>
      </c>
      <c r="E58" s="19">
        <v>1400</v>
      </c>
      <c r="F58" s="36">
        <f>Supply!E486</f>
        <v>1270</v>
      </c>
      <c r="G58" s="19">
        <f>Supply!J486</f>
        <v>1390</v>
      </c>
      <c r="H58" s="19">
        <f>Supply!O486</f>
        <v>1410</v>
      </c>
      <c r="I58" s="19">
        <f>Supply!T486</f>
        <v>1310</v>
      </c>
      <c r="J58" s="63">
        <f>SUM(C58:I58)</f>
        <v>9520</v>
      </c>
      <c r="K58" s="36">
        <f>Supply!Y486</f>
        <v>1140</v>
      </c>
      <c r="L58" s="36">
        <f>Supply!AD486</f>
        <v>1120</v>
      </c>
      <c r="M58" s="36">
        <f>Supply!AI486</f>
        <v>1400</v>
      </c>
      <c r="N58" s="23">
        <f>Supply!AN486</f>
        <v>1290</v>
      </c>
      <c r="O58" s="23">
        <f>Supply!E509</f>
        <v>1460</v>
      </c>
      <c r="P58" s="23">
        <f>Supply!J509</f>
        <v>0</v>
      </c>
      <c r="Q58" s="19">
        <f>Supply!O509</f>
        <v>1020</v>
      </c>
      <c r="R58" s="63">
        <f>SUM(K58:Q58)</f>
        <v>7430</v>
      </c>
    </row>
    <row r="59" spans="2:18" x14ac:dyDescent="0.35">
      <c r="B59" s="33" t="s">
        <v>0</v>
      </c>
      <c r="C59" s="19">
        <f>C57-C58</f>
        <v>123</v>
      </c>
      <c r="D59" s="19">
        <f t="shared" ref="D59:I59" si="20">D57-D58</f>
        <v>67</v>
      </c>
      <c r="E59" s="19">
        <f t="shared" si="20"/>
        <v>89</v>
      </c>
      <c r="F59" s="19">
        <f t="shared" si="20"/>
        <v>250</v>
      </c>
      <c r="G59" s="19">
        <f t="shared" si="20"/>
        <v>80</v>
      </c>
      <c r="H59" s="19">
        <f t="shared" si="20"/>
        <v>142</v>
      </c>
      <c r="I59" s="19">
        <f t="shared" si="20"/>
        <v>95</v>
      </c>
      <c r="J59" s="19">
        <f t="shared" ref="J59:R59" si="21">J57-J58</f>
        <v>846</v>
      </c>
      <c r="K59" s="19">
        <f t="shared" si="21"/>
        <v>103</v>
      </c>
      <c r="L59" s="19">
        <f t="shared" si="21"/>
        <v>52</v>
      </c>
      <c r="M59" s="19">
        <f t="shared" si="21"/>
        <v>-78</v>
      </c>
      <c r="N59" s="19">
        <f t="shared" si="21"/>
        <v>218</v>
      </c>
      <c r="O59" s="19">
        <f t="shared" si="21"/>
        <v>63</v>
      </c>
      <c r="P59" s="19">
        <f t="shared" si="21"/>
        <v>0</v>
      </c>
      <c r="Q59" s="19">
        <f t="shared" si="21"/>
        <v>286</v>
      </c>
      <c r="R59" s="19">
        <f t="shared" si="21"/>
        <v>644</v>
      </c>
    </row>
    <row r="61" spans="2:18" ht="15.5" x14ac:dyDescent="0.35">
      <c r="B61" s="95" t="s">
        <v>1</v>
      </c>
      <c r="C61" s="64" t="s">
        <v>914</v>
      </c>
      <c r="D61" s="64" t="s">
        <v>915</v>
      </c>
      <c r="E61" s="64" t="s">
        <v>916</v>
      </c>
      <c r="F61" s="64" t="s">
        <v>917</v>
      </c>
      <c r="G61" s="64" t="s">
        <v>918</v>
      </c>
      <c r="H61" s="64" t="s">
        <v>919</v>
      </c>
      <c r="I61" s="64" t="s">
        <v>920</v>
      </c>
      <c r="J61" s="65" t="s">
        <v>921</v>
      </c>
      <c r="K61" s="64" t="s">
        <v>922</v>
      </c>
      <c r="L61" s="64" t="s">
        <v>923</v>
      </c>
      <c r="M61" s="64" t="s">
        <v>924</v>
      </c>
      <c r="N61" s="64" t="s">
        <v>925</v>
      </c>
      <c r="O61" s="64" t="s">
        <v>926</v>
      </c>
      <c r="P61" s="64" t="s">
        <v>927</v>
      </c>
      <c r="Q61" s="64" t="s">
        <v>928</v>
      </c>
      <c r="R61" s="65" t="s">
        <v>929</v>
      </c>
    </row>
    <row r="62" spans="2:18" x14ac:dyDescent="0.35">
      <c r="B62" s="19" t="s">
        <v>7</v>
      </c>
      <c r="C62" s="19">
        <f>production!$B$244</f>
        <v>2219</v>
      </c>
      <c r="D62" s="19">
        <f>production!$C$244</f>
        <v>2172</v>
      </c>
      <c r="E62" s="19">
        <f>production!$D$244</f>
        <v>2177</v>
      </c>
      <c r="F62" s="36">
        <f>production!$E$244</f>
        <v>2039</v>
      </c>
      <c r="G62" s="19">
        <f>production!$F$244</f>
        <v>2148</v>
      </c>
      <c r="H62" s="19">
        <f>production!G244</f>
        <v>2130</v>
      </c>
      <c r="I62" s="19">
        <f>production!H244</f>
        <v>2180</v>
      </c>
      <c r="J62" s="63">
        <f>SUM(C62:I62)</f>
        <v>15065</v>
      </c>
      <c r="K62" s="36">
        <f>production!J244</f>
        <v>2177</v>
      </c>
      <c r="L62" s="36">
        <f>production!K244</f>
        <v>2156</v>
      </c>
      <c r="M62" s="36">
        <f>production!L244</f>
        <v>2149</v>
      </c>
      <c r="N62" s="23">
        <f>production!M244</f>
        <v>2134</v>
      </c>
      <c r="O62" s="23">
        <f>production!N244</f>
        <v>1832</v>
      </c>
      <c r="P62" s="23">
        <f>production!$O$244</f>
        <v>1701</v>
      </c>
      <c r="Q62" s="51">
        <f>production!$P$244</f>
        <v>1924</v>
      </c>
      <c r="R62" s="63">
        <f>SUM(K62:Q62)</f>
        <v>14073</v>
      </c>
    </row>
    <row r="63" spans="2:18" x14ac:dyDescent="0.35">
      <c r="B63" s="19" t="s">
        <v>127</v>
      </c>
      <c r="C63" s="19">
        <f>Supply!T509</f>
        <v>2000</v>
      </c>
      <c r="D63" s="19">
        <f>Supply!Y509</f>
        <v>1760</v>
      </c>
      <c r="E63" s="19">
        <f>Supply!AD509</f>
        <v>1810</v>
      </c>
      <c r="F63" s="36">
        <f>Supply!AI509</f>
        <v>1400</v>
      </c>
      <c r="G63" s="19">
        <f>Supply!AN509</f>
        <v>1880</v>
      </c>
      <c r="H63" s="19">
        <f>Supply!E532</f>
        <v>1640</v>
      </c>
      <c r="I63" s="19">
        <f>Supply!J532</f>
        <v>1720</v>
      </c>
      <c r="J63" s="63">
        <f>SUM(C63:I63)</f>
        <v>12210</v>
      </c>
      <c r="K63" s="36">
        <f>Supply!O532</f>
        <v>1990</v>
      </c>
      <c r="L63" s="36">
        <f>Supply!T532</f>
        <v>1780</v>
      </c>
      <c r="M63" s="36">
        <f>Supply!Y532</f>
        <v>1720</v>
      </c>
      <c r="N63" s="23">
        <f>Supply!AD532</f>
        <v>1740</v>
      </c>
      <c r="O63" s="23">
        <f>Supply!AI532</f>
        <v>1400</v>
      </c>
      <c r="P63" s="23">
        <f>Supply!AN532</f>
        <v>1490</v>
      </c>
      <c r="Q63" s="19">
        <f>Supply!E555</f>
        <v>1760</v>
      </c>
      <c r="R63" s="63">
        <f>SUM(K63:Q63)</f>
        <v>11880</v>
      </c>
    </row>
    <row r="64" spans="2:18" x14ac:dyDescent="0.35">
      <c r="B64" s="33" t="s">
        <v>0</v>
      </c>
      <c r="C64" s="19">
        <f>C62-C63</f>
        <v>219</v>
      </c>
      <c r="D64" s="19">
        <f t="shared" ref="D64:I64" si="22">D62-D63</f>
        <v>412</v>
      </c>
      <c r="E64" s="19">
        <f t="shared" si="22"/>
        <v>367</v>
      </c>
      <c r="F64" s="19">
        <f t="shared" si="22"/>
        <v>639</v>
      </c>
      <c r="G64" s="19">
        <f t="shared" si="22"/>
        <v>268</v>
      </c>
      <c r="H64" s="19">
        <f t="shared" si="22"/>
        <v>490</v>
      </c>
      <c r="I64" s="19">
        <f t="shared" si="22"/>
        <v>460</v>
      </c>
      <c r="J64" s="19">
        <f t="shared" ref="J64:R64" si="23">J62-J63</f>
        <v>2855</v>
      </c>
      <c r="K64" s="19">
        <f t="shared" si="23"/>
        <v>187</v>
      </c>
      <c r="L64" s="19">
        <f t="shared" si="23"/>
        <v>376</v>
      </c>
      <c r="M64" s="19">
        <f t="shared" si="23"/>
        <v>429</v>
      </c>
      <c r="N64" s="19">
        <f t="shared" si="23"/>
        <v>394</v>
      </c>
      <c r="O64" s="19">
        <f t="shared" si="23"/>
        <v>432</v>
      </c>
      <c r="P64" s="19">
        <f t="shared" si="23"/>
        <v>211</v>
      </c>
      <c r="Q64" s="19">
        <f t="shared" si="23"/>
        <v>164</v>
      </c>
      <c r="R64" s="19">
        <f t="shared" si="23"/>
        <v>2193</v>
      </c>
    </row>
    <row r="66" spans="2:18" ht="15.5" x14ac:dyDescent="0.35">
      <c r="B66" s="95" t="s">
        <v>1</v>
      </c>
      <c r="C66" s="64" t="s">
        <v>979</v>
      </c>
      <c r="D66" s="64" t="s">
        <v>980</v>
      </c>
      <c r="E66" s="64" t="s">
        <v>981</v>
      </c>
      <c r="F66" s="64" t="s">
        <v>982</v>
      </c>
      <c r="G66" s="64" t="s">
        <v>983</v>
      </c>
      <c r="H66" s="64" t="s">
        <v>984</v>
      </c>
      <c r="I66" s="64" t="s">
        <v>986</v>
      </c>
      <c r="J66" s="65" t="s">
        <v>985</v>
      </c>
      <c r="K66" s="64" t="s">
        <v>987</v>
      </c>
      <c r="L66" s="64" t="s">
        <v>988</v>
      </c>
      <c r="M66" s="64" t="s">
        <v>989</v>
      </c>
      <c r="N66" s="64" t="s">
        <v>990</v>
      </c>
      <c r="O66" s="64" t="s">
        <v>991</v>
      </c>
      <c r="P66" s="64" t="s">
        <v>992</v>
      </c>
      <c r="Q66" s="64" t="s">
        <v>997</v>
      </c>
      <c r="R66" s="65" t="s">
        <v>995</v>
      </c>
    </row>
    <row r="67" spans="2:18" x14ac:dyDescent="0.35">
      <c r="B67" s="19" t="s">
        <v>7</v>
      </c>
      <c r="C67" s="19">
        <f>production!B263</f>
        <v>2147</v>
      </c>
      <c r="D67" s="19">
        <f>production!C263</f>
        <v>2041</v>
      </c>
      <c r="E67" s="19">
        <f>production!D263</f>
        <v>2151</v>
      </c>
      <c r="F67" s="36">
        <f>production!E263</f>
        <v>2176</v>
      </c>
      <c r="G67" s="19">
        <f>production!F263</f>
        <v>2031</v>
      </c>
      <c r="H67" s="19">
        <f>production!G263</f>
        <v>2175</v>
      </c>
      <c r="I67" s="19">
        <f>production!H263</f>
        <v>2113</v>
      </c>
      <c r="J67" s="63">
        <f>SUM(C67:I67)</f>
        <v>14834</v>
      </c>
      <c r="K67" s="36">
        <f>production!J263</f>
        <v>2109</v>
      </c>
      <c r="L67" s="36">
        <f>production!K263</f>
        <v>2166</v>
      </c>
      <c r="M67" s="36">
        <f>production!L263</f>
        <v>2109</v>
      </c>
      <c r="N67" s="23">
        <f>production!M263</f>
        <v>2161</v>
      </c>
      <c r="O67" s="23">
        <f>production!N263</f>
        <v>2103</v>
      </c>
      <c r="P67" s="23">
        <f>production!O263</f>
        <v>2150</v>
      </c>
      <c r="Q67" s="51">
        <f>production!$P$263</f>
        <v>850</v>
      </c>
      <c r="R67" s="63">
        <f>SUM(K67:Q67)</f>
        <v>13648</v>
      </c>
    </row>
    <row r="68" spans="2:18" x14ac:dyDescent="0.35">
      <c r="B68" s="19" t="s">
        <v>127</v>
      </c>
      <c r="C68" s="19">
        <f>Supply!J555</f>
        <v>1780</v>
      </c>
      <c r="D68" s="19">
        <f>Supply!O555</f>
        <v>1690</v>
      </c>
      <c r="E68" s="19">
        <f>Supply!T555</f>
        <v>1770</v>
      </c>
      <c r="F68" s="36">
        <f>Supply!Y555</f>
        <v>1840</v>
      </c>
      <c r="G68" s="19">
        <f>Supply!AD555</f>
        <v>1750</v>
      </c>
      <c r="H68" s="19">
        <f>Supply!AI555</f>
        <v>1400</v>
      </c>
      <c r="I68" s="19">
        <f>Supply!AN555</f>
        <v>1800</v>
      </c>
      <c r="J68" s="63">
        <f>SUM(C68:I68)</f>
        <v>12030</v>
      </c>
      <c r="K68" s="36">
        <f>Supply!E578</f>
        <v>1730</v>
      </c>
      <c r="L68" s="36">
        <f>Supply!J578</f>
        <v>1800</v>
      </c>
      <c r="M68" s="36">
        <f>Supply!O578</f>
        <v>1790</v>
      </c>
      <c r="N68" s="23">
        <f>Supply!T578</f>
        <v>1660</v>
      </c>
      <c r="O68" s="23">
        <f>Supply!Y578</f>
        <v>1710</v>
      </c>
      <c r="P68" s="23">
        <f>Supply!AD578</f>
        <v>1810</v>
      </c>
      <c r="Q68" s="19">
        <f>Supply!AI578</f>
        <v>1400</v>
      </c>
      <c r="R68" s="63">
        <f>SUM(K68:Q68)</f>
        <v>11900</v>
      </c>
    </row>
    <row r="69" spans="2:18" x14ac:dyDescent="0.35">
      <c r="B69" s="33" t="s">
        <v>0</v>
      </c>
      <c r="C69" s="19">
        <f>C67-C68</f>
        <v>367</v>
      </c>
      <c r="D69" s="19">
        <f t="shared" ref="D69:I69" si="24">D67-D68</f>
        <v>351</v>
      </c>
      <c r="E69" s="19">
        <f t="shared" si="24"/>
        <v>381</v>
      </c>
      <c r="F69" s="19">
        <f t="shared" si="24"/>
        <v>336</v>
      </c>
      <c r="G69" s="19">
        <f t="shared" si="24"/>
        <v>281</v>
      </c>
      <c r="H69" s="19">
        <f t="shared" si="24"/>
        <v>775</v>
      </c>
      <c r="I69" s="19">
        <f t="shared" si="24"/>
        <v>313</v>
      </c>
      <c r="J69" s="19">
        <f t="shared" ref="J69:R69" si="25">J67-J68</f>
        <v>2804</v>
      </c>
      <c r="K69" s="19">
        <f t="shared" si="25"/>
        <v>379</v>
      </c>
      <c r="L69" s="19">
        <f t="shared" si="25"/>
        <v>366</v>
      </c>
      <c r="M69" s="19">
        <f t="shared" si="25"/>
        <v>319</v>
      </c>
      <c r="N69" s="19">
        <f t="shared" si="25"/>
        <v>501</v>
      </c>
      <c r="O69" s="19">
        <f t="shared" si="25"/>
        <v>393</v>
      </c>
      <c r="P69" s="19">
        <f t="shared" si="25"/>
        <v>340</v>
      </c>
      <c r="Q69" s="19">
        <f t="shared" si="25"/>
        <v>-550</v>
      </c>
      <c r="R69" s="19">
        <f t="shared" si="25"/>
        <v>1748</v>
      </c>
    </row>
    <row r="71" spans="2:18" ht="15.5" x14ac:dyDescent="0.35">
      <c r="B71" s="95" t="s">
        <v>1</v>
      </c>
      <c r="C71" s="64" t="s">
        <v>1015</v>
      </c>
      <c r="D71" s="64" t="s">
        <v>1016</v>
      </c>
      <c r="E71" s="64" t="s">
        <v>1017</v>
      </c>
      <c r="F71" s="64" t="s">
        <v>1018</v>
      </c>
      <c r="G71" s="64" t="s">
        <v>1019</v>
      </c>
      <c r="H71" s="64" t="s">
        <v>1020</v>
      </c>
      <c r="I71" s="64" t="s">
        <v>1021</v>
      </c>
      <c r="J71" s="65" t="s">
        <v>1014</v>
      </c>
      <c r="K71" s="64" t="s">
        <v>1022</v>
      </c>
      <c r="L71" s="64" t="s">
        <v>1023</v>
      </c>
      <c r="M71" s="64" t="s">
        <v>1024</v>
      </c>
      <c r="N71" s="64" t="s">
        <v>1025</v>
      </c>
      <c r="O71" s="64" t="s">
        <v>1026</v>
      </c>
      <c r="P71" s="64" t="s">
        <v>1027</v>
      </c>
      <c r="Q71" s="64" t="s">
        <v>1028</v>
      </c>
      <c r="R71" s="65" t="s">
        <v>1029</v>
      </c>
    </row>
    <row r="72" spans="2:18" x14ac:dyDescent="0.35">
      <c r="B72" s="19" t="s">
        <v>7</v>
      </c>
      <c r="C72" s="19">
        <f>production!B282</f>
        <v>1600</v>
      </c>
      <c r="D72" s="19">
        <f>production!C282</f>
        <v>2135</v>
      </c>
      <c r="E72" s="19">
        <f>production!D282</f>
        <v>2151</v>
      </c>
      <c r="F72" s="36">
        <f>production!E282</f>
        <v>2170</v>
      </c>
      <c r="G72" s="19">
        <f>production!$F$282</f>
        <v>1950</v>
      </c>
      <c r="H72" s="19">
        <f>production!$G$282</f>
        <v>1943</v>
      </c>
      <c r="I72" s="19">
        <f>production!H282</f>
        <v>1817</v>
      </c>
      <c r="J72" s="63">
        <f>SUM(C72:I72)</f>
        <v>13766</v>
      </c>
      <c r="K72" s="36">
        <f>production!J282</f>
        <v>1839</v>
      </c>
      <c r="L72" s="36">
        <f>production!K282</f>
        <v>1253</v>
      </c>
      <c r="M72" s="36">
        <f>production!L282</f>
        <v>1666</v>
      </c>
      <c r="N72" s="23">
        <f>production!M282</f>
        <v>1909</v>
      </c>
      <c r="O72" s="23">
        <f>production!N282</f>
        <v>1837</v>
      </c>
      <c r="P72" s="23">
        <f>production!$O$282</f>
        <v>1923</v>
      </c>
      <c r="Q72" s="51">
        <f>production!P282</f>
        <v>1742</v>
      </c>
      <c r="R72" s="63">
        <f>SUM(K72:Q72)</f>
        <v>12169</v>
      </c>
    </row>
    <row r="73" spans="2:18" x14ac:dyDescent="0.35">
      <c r="B73" s="19" t="s">
        <v>127</v>
      </c>
      <c r="C73" s="19">
        <f>Supply!AN578</f>
        <v>1350</v>
      </c>
      <c r="D73" s="19">
        <f>Supply!E601</f>
        <v>1770</v>
      </c>
      <c r="E73" s="19">
        <f>Supply!J601</f>
        <v>1800</v>
      </c>
      <c r="F73" s="36">
        <f>Supply!O601</f>
        <v>1840</v>
      </c>
      <c r="G73" s="19">
        <f>Supply!T601</f>
        <v>1670</v>
      </c>
      <c r="H73" s="19">
        <f>Supply!Y601</f>
        <v>1670</v>
      </c>
      <c r="I73" s="19">
        <f>Supply!AD601</f>
        <v>1680</v>
      </c>
      <c r="J73" s="63">
        <f>SUM(C73:I73)</f>
        <v>11780</v>
      </c>
      <c r="K73" s="36">
        <f>Supply!AI601</f>
        <v>1860</v>
      </c>
      <c r="L73" s="36">
        <f>Supply!AN601</f>
        <v>1150</v>
      </c>
      <c r="M73" s="36">
        <f>Supply!E625</f>
        <v>1580</v>
      </c>
      <c r="N73" s="23">
        <f>Supply!J625</f>
        <v>1890</v>
      </c>
      <c r="O73" s="23">
        <f>Supply!O625</f>
        <v>1640</v>
      </c>
      <c r="P73" s="23">
        <f>Supply!T625</f>
        <v>1900</v>
      </c>
      <c r="Q73" s="19">
        <f>Supply!Y625</f>
        <v>1640</v>
      </c>
      <c r="R73" s="63">
        <f>SUM(K73:Q73)</f>
        <v>11660</v>
      </c>
    </row>
    <row r="74" spans="2:18" x14ac:dyDescent="0.35">
      <c r="B74" s="33" t="s">
        <v>0</v>
      </c>
      <c r="C74" s="19">
        <f>C72-C73</f>
        <v>250</v>
      </c>
      <c r="D74" s="19">
        <f t="shared" ref="D74:I74" si="26">D72-D73</f>
        <v>365</v>
      </c>
      <c r="E74" s="19">
        <f t="shared" si="26"/>
        <v>351</v>
      </c>
      <c r="F74" s="19">
        <f t="shared" si="26"/>
        <v>330</v>
      </c>
      <c r="G74" s="19">
        <f t="shared" si="26"/>
        <v>280</v>
      </c>
      <c r="H74" s="19">
        <f t="shared" si="26"/>
        <v>273</v>
      </c>
      <c r="I74" s="19">
        <f t="shared" si="26"/>
        <v>137</v>
      </c>
      <c r="J74" s="19">
        <f t="shared" ref="J74:R74" si="27">J72-J73</f>
        <v>1986</v>
      </c>
      <c r="K74" s="19">
        <f t="shared" si="27"/>
        <v>-21</v>
      </c>
      <c r="L74" s="19">
        <f t="shared" si="27"/>
        <v>103</v>
      </c>
      <c r="M74" s="19">
        <f t="shared" si="27"/>
        <v>86</v>
      </c>
      <c r="N74" s="19">
        <f t="shared" si="27"/>
        <v>19</v>
      </c>
      <c r="O74" s="19">
        <f t="shared" si="27"/>
        <v>197</v>
      </c>
      <c r="P74" s="19">
        <f t="shared" si="27"/>
        <v>23</v>
      </c>
      <c r="Q74" s="19">
        <f t="shared" si="27"/>
        <v>102</v>
      </c>
      <c r="R74" s="19">
        <f t="shared" si="27"/>
        <v>509</v>
      </c>
    </row>
    <row r="76" spans="2:18" ht="15.5" x14ac:dyDescent="0.35">
      <c r="B76" s="95" t="s">
        <v>1</v>
      </c>
      <c r="C76" s="64" t="s">
        <v>1059</v>
      </c>
      <c r="D76" s="64" t="s">
        <v>1060</v>
      </c>
      <c r="E76" s="64" t="s">
        <v>1061</v>
      </c>
      <c r="F76" s="64" t="s">
        <v>1062</v>
      </c>
      <c r="G76" s="64" t="s">
        <v>1063</v>
      </c>
      <c r="H76" s="64" t="s">
        <v>1064</v>
      </c>
      <c r="I76" s="64" t="s">
        <v>1065</v>
      </c>
      <c r="J76" s="65" t="s">
        <v>1073</v>
      </c>
      <c r="K76" s="64" t="s">
        <v>1066</v>
      </c>
      <c r="L76" s="64" t="s">
        <v>1067</v>
      </c>
      <c r="M76" s="64" t="s">
        <v>1068</v>
      </c>
      <c r="N76" s="64" t="s">
        <v>1069</v>
      </c>
      <c r="O76" s="64" t="s">
        <v>1070</v>
      </c>
      <c r="P76" s="64" t="s">
        <v>1071</v>
      </c>
      <c r="Q76" s="64" t="s">
        <v>1072</v>
      </c>
      <c r="R76" s="65" t="s">
        <v>1074</v>
      </c>
    </row>
    <row r="77" spans="2:18" x14ac:dyDescent="0.35">
      <c r="B77" s="19" t="s">
        <v>7</v>
      </c>
      <c r="C77" s="19">
        <v>1829</v>
      </c>
      <c r="D77" s="19">
        <v>1863</v>
      </c>
      <c r="E77" s="19">
        <v>1860</v>
      </c>
      <c r="F77" s="36">
        <f>production!E301</f>
        <v>1906</v>
      </c>
      <c r="G77" s="19">
        <f>production!F301</f>
        <v>1860</v>
      </c>
      <c r="H77" s="19">
        <f>production!G301</f>
        <v>1847</v>
      </c>
      <c r="I77" s="19">
        <f>production!H301</f>
        <v>1850</v>
      </c>
      <c r="J77" s="63">
        <f>SUM(C77:I77)</f>
        <v>13015</v>
      </c>
      <c r="K77" s="36">
        <f>production!J301</f>
        <v>1913</v>
      </c>
      <c r="L77" s="36">
        <f>production!K301</f>
        <v>1807</v>
      </c>
      <c r="M77" s="36">
        <f>production!L301</f>
        <v>1829</v>
      </c>
      <c r="N77" s="23">
        <f>production!M301</f>
        <v>1864</v>
      </c>
      <c r="O77" s="23">
        <v>1823</v>
      </c>
      <c r="P77" s="23">
        <v>1733</v>
      </c>
      <c r="Q77" s="51">
        <f>production!P301</f>
        <v>1800</v>
      </c>
      <c r="R77" s="63">
        <f>SUM(K77:Q77)</f>
        <v>12769</v>
      </c>
    </row>
    <row r="78" spans="2:18" x14ac:dyDescent="0.35">
      <c r="B78" s="19" t="s">
        <v>127</v>
      </c>
      <c r="C78" s="19">
        <v>1760</v>
      </c>
      <c r="D78" s="19">
        <v>1860</v>
      </c>
      <c r="E78" s="19">
        <v>1790</v>
      </c>
      <c r="F78" s="36">
        <f>Supply!E649</f>
        <v>1580</v>
      </c>
      <c r="G78" s="19">
        <f>Supply!J649</f>
        <v>1840</v>
      </c>
      <c r="H78" s="19">
        <f>Supply!O649</f>
        <v>1700</v>
      </c>
      <c r="I78" s="19">
        <f>Supply!T649</f>
        <v>1850</v>
      </c>
      <c r="J78" s="63">
        <f>SUM(C78:I78)</f>
        <v>12380</v>
      </c>
      <c r="K78" s="36">
        <f>Supply!Y649</f>
        <v>1740</v>
      </c>
      <c r="L78" s="36">
        <f>Supply!AD649</f>
        <v>1810</v>
      </c>
      <c r="M78" s="36">
        <f>Supply!AI649</f>
        <v>1640</v>
      </c>
      <c r="N78" s="23">
        <f>Supply!AN649</f>
        <v>1790</v>
      </c>
      <c r="O78" s="23">
        <v>1830</v>
      </c>
      <c r="P78" s="23">
        <v>1730</v>
      </c>
      <c r="Q78" s="19">
        <f>Supply!O673</f>
        <v>1800</v>
      </c>
      <c r="R78" s="63">
        <f>SUM(K78:Q78)</f>
        <v>12340</v>
      </c>
    </row>
    <row r="79" spans="2:18" x14ac:dyDescent="0.35">
      <c r="B79" s="33" t="s">
        <v>0</v>
      </c>
      <c r="C79" s="19">
        <f>C77-C78</f>
        <v>69</v>
      </c>
      <c r="D79" s="19">
        <f t="shared" ref="D79:I79" si="28">D77-D78</f>
        <v>3</v>
      </c>
      <c r="E79" s="19">
        <f t="shared" si="28"/>
        <v>70</v>
      </c>
      <c r="F79" s="19">
        <f t="shared" si="28"/>
        <v>326</v>
      </c>
      <c r="G79" s="19">
        <f t="shared" si="28"/>
        <v>20</v>
      </c>
      <c r="H79" s="19">
        <f t="shared" si="28"/>
        <v>147</v>
      </c>
      <c r="I79" s="19">
        <f t="shared" si="28"/>
        <v>0</v>
      </c>
      <c r="J79" s="19">
        <f t="shared" ref="J79:R79" si="29">J77-J78</f>
        <v>635</v>
      </c>
      <c r="K79" s="19">
        <f t="shared" si="29"/>
        <v>173</v>
      </c>
      <c r="L79" s="19">
        <f t="shared" si="29"/>
        <v>-3</v>
      </c>
      <c r="M79" s="19">
        <f t="shared" si="29"/>
        <v>189</v>
      </c>
      <c r="N79" s="19">
        <f t="shared" si="29"/>
        <v>74</v>
      </c>
      <c r="O79" s="19">
        <f t="shared" si="29"/>
        <v>-7</v>
      </c>
      <c r="P79" s="19">
        <f t="shared" si="29"/>
        <v>3</v>
      </c>
      <c r="Q79" s="19">
        <f t="shared" si="29"/>
        <v>0</v>
      </c>
      <c r="R79" s="19">
        <f t="shared" si="29"/>
        <v>429</v>
      </c>
    </row>
    <row r="81" spans="2:18" ht="15.5" x14ac:dyDescent="0.35">
      <c r="B81" s="95" t="s">
        <v>1</v>
      </c>
      <c r="C81" s="64" t="s">
        <v>1092</v>
      </c>
      <c r="D81" s="64" t="s">
        <v>1093</v>
      </c>
      <c r="E81" s="64" t="s">
        <v>1094</v>
      </c>
      <c r="F81" s="64" t="s">
        <v>1095</v>
      </c>
      <c r="G81" s="64" t="s">
        <v>1096</v>
      </c>
      <c r="H81" s="64" t="s">
        <v>1097</v>
      </c>
      <c r="I81" s="64" t="s">
        <v>1098</v>
      </c>
      <c r="J81" s="65" t="s">
        <v>1132</v>
      </c>
      <c r="K81" s="64" t="s">
        <v>1099</v>
      </c>
      <c r="L81" s="64" t="s">
        <v>1100</v>
      </c>
      <c r="M81" s="64" t="s">
        <v>1101</v>
      </c>
      <c r="N81" s="64" t="s">
        <v>1102</v>
      </c>
      <c r="O81" s="64" t="s">
        <v>1103</v>
      </c>
      <c r="P81" s="64" t="s">
        <v>1104</v>
      </c>
      <c r="Q81" s="64" t="s">
        <v>1105</v>
      </c>
      <c r="R81" s="65" t="s">
        <v>1133</v>
      </c>
    </row>
    <row r="82" spans="2:18" x14ac:dyDescent="0.35">
      <c r="B82" s="19" t="s">
        <v>7</v>
      </c>
      <c r="C82" s="20">
        <v>1671</v>
      </c>
      <c r="D82" s="19">
        <v>1640</v>
      </c>
      <c r="E82" s="19">
        <v>1790</v>
      </c>
      <c r="F82" s="36">
        <v>1272</v>
      </c>
      <c r="G82" s="19">
        <v>1480</v>
      </c>
      <c r="H82" s="19">
        <f>production!$G$320</f>
        <v>1860</v>
      </c>
      <c r="I82" s="19">
        <f>production!H320</f>
        <v>1750</v>
      </c>
      <c r="J82" s="63">
        <f>SUM(C82:I82)</f>
        <v>11463</v>
      </c>
      <c r="K82" s="36">
        <f>production!J320</f>
        <v>1800</v>
      </c>
      <c r="L82" s="36">
        <f>production!K320</f>
        <v>1726</v>
      </c>
      <c r="M82" s="36">
        <f>production!L320</f>
        <v>1820</v>
      </c>
      <c r="N82" s="23">
        <f>production!M320</f>
        <v>1840</v>
      </c>
      <c r="O82" s="23">
        <f>production!N320</f>
        <v>1660</v>
      </c>
      <c r="P82" s="23">
        <f>production!O320</f>
        <v>1770</v>
      </c>
      <c r="Q82" s="51">
        <f>production!P320</f>
        <v>1660</v>
      </c>
      <c r="R82" s="63">
        <f>SUM(K82:Q82)</f>
        <v>12276</v>
      </c>
    </row>
    <row r="83" spans="2:18" x14ac:dyDescent="0.35">
      <c r="B83" s="19" t="s">
        <v>127</v>
      </c>
      <c r="C83" s="20">
        <v>1660</v>
      </c>
      <c r="D83" s="19">
        <v>1640</v>
      </c>
      <c r="E83" s="19">
        <v>1790</v>
      </c>
      <c r="F83" s="36">
        <v>1230</v>
      </c>
      <c r="G83" s="19">
        <v>1413</v>
      </c>
      <c r="H83" s="19">
        <f>Supply!E699</f>
        <v>1860</v>
      </c>
      <c r="I83" s="19">
        <f>Supply!J699</f>
        <v>1750</v>
      </c>
      <c r="J83" s="63">
        <f>SUM(C83:I83)</f>
        <v>11343</v>
      </c>
      <c r="K83" s="36">
        <f>Supply!O699</f>
        <v>1800</v>
      </c>
      <c r="L83" s="36">
        <f>Supply!T699</f>
        <v>1600</v>
      </c>
      <c r="M83" s="36">
        <f>Supply!Y699</f>
        <v>1820</v>
      </c>
      <c r="N83" s="23">
        <f>Supply!AD699</f>
        <v>1840</v>
      </c>
      <c r="O83" s="23">
        <f>Supply!AI699</f>
        <v>1660</v>
      </c>
      <c r="P83" s="23">
        <f>Supply!AN699</f>
        <v>1770</v>
      </c>
      <c r="Q83" s="19">
        <f>Supply!E724</f>
        <v>1660</v>
      </c>
      <c r="R83" s="63">
        <f>SUM(K83:Q83)</f>
        <v>12150</v>
      </c>
    </row>
    <row r="84" spans="2:18" x14ac:dyDescent="0.35">
      <c r="B84" s="33" t="s">
        <v>0</v>
      </c>
      <c r="C84" s="20"/>
      <c r="D84" s="19">
        <f t="shared" ref="D84:I84" si="30">D82-D83</f>
        <v>0</v>
      </c>
      <c r="E84" s="19">
        <f t="shared" si="30"/>
        <v>0</v>
      </c>
      <c r="F84" s="19">
        <f t="shared" si="30"/>
        <v>42</v>
      </c>
      <c r="G84" s="19">
        <f t="shared" si="30"/>
        <v>67</v>
      </c>
      <c r="H84" s="19">
        <f t="shared" si="30"/>
        <v>0</v>
      </c>
      <c r="I84" s="19">
        <f t="shared" si="30"/>
        <v>0</v>
      </c>
      <c r="J84" s="19">
        <f t="shared" ref="J84:R84" si="31">J82-J83</f>
        <v>120</v>
      </c>
      <c r="K84" s="19">
        <f t="shared" si="31"/>
        <v>0</v>
      </c>
      <c r="L84" s="19">
        <f t="shared" si="31"/>
        <v>126</v>
      </c>
      <c r="M84" s="19">
        <f t="shared" si="31"/>
        <v>0</v>
      </c>
      <c r="N84" s="19">
        <f t="shared" si="31"/>
        <v>0</v>
      </c>
      <c r="O84" s="19">
        <f t="shared" si="31"/>
        <v>0</v>
      </c>
      <c r="P84" s="19">
        <f t="shared" si="31"/>
        <v>0</v>
      </c>
      <c r="Q84" s="19">
        <f t="shared" si="31"/>
        <v>0</v>
      </c>
      <c r="R84" s="19">
        <f t="shared" si="31"/>
        <v>126</v>
      </c>
    </row>
    <row r="86" spans="2:18" ht="15.5" x14ac:dyDescent="0.35">
      <c r="B86" s="95" t="s">
        <v>1</v>
      </c>
      <c r="C86" s="64" t="s">
        <v>1106</v>
      </c>
      <c r="D86" s="64" t="s">
        <v>1107</v>
      </c>
      <c r="E86" s="64" t="s">
        <v>1108</v>
      </c>
      <c r="F86" s="64" t="s">
        <v>1109</v>
      </c>
      <c r="G86" s="64" t="s">
        <v>1110</v>
      </c>
      <c r="H86" s="64" t="s">
        <v>1111</v>
      </c>
      <c r="I86" s="64" t="s">
        <v>1112</v>
      </c>
      <c r="J86" s="65" t="s">
        <v>1162</v>
      </c>
      <c r="K86" s="64" t="s">
        <v>1113</v>
      </c>
      <c r="L86" s="64" t="s">
        <v>1114</v>
      </c>
      <c r="M86" s="64" t="s">
        <v>1157</v>
      </c>
      <c r="N86" s="64" t="s">
        <v>1158</v>
      </c>
      <c r="O86" s="64" t="s">
        <v>1159</v>
      </c>
      <c r="P86" s="64" t="s">
        <v>1160</v>
      </c>
      <c r="Q86" s="64" t="s">
        <v>1161</v>
      </c>
      <c r="R86" s="65" t="s">
        <v>1163</v>
      </c>
    </row>
    <row r="87" spans="2:18" x14ac:dyDescent="0.35">
      <c r="B87" s="19" t="s">
        <v>7</v>
      </c>
      <c r="C87" s="20">
        <f>production!B340</f>
        <v>1790</v>
      </c>
      <c r="D87" s="19">
        <f>production!C340</f>
        <v>1800</v>
      </c>
      <c r="E87" s="19">
        <f>production!D340</f>
        <v>1680</v>
      </c>
      <c r="F87" s="36">
        <f>production!E340</f>
        <v>1740</v>
      </c>
      <c r="G87" s="19">
        <f>production!$F$340</f>
        <v>1790</v>
      </c>
      <c r="H87" s="19">
        <f>production!G340</f>
        <v>1666</v>
      </c>
      <c r="I87" s="19">
        <f>production!H340</f>
        <v>1710</v>
      </c>
      <c r="J87" s="63">
        <f>SUM(C87:I87)</f>
        <v>12176</v>
      </c>
      <c r="K87" s="36">
        <f>production!J340</f>
        <v>1680</v>
      </c>
      <c r="L87" s="36">
        <f>production!K340</f>
        <v>1598</v>
      </c>
      <c r="M87" s="36">
        <f>production!L340</f>
        <v>1648</v>
      </c>
      <c r="N87" s="23">
        <f>production!M340</f>
        <v>1850</v>
      </c>
      <c r="O87" s="23">
        <f>production!N340</f>
        <v>1626</v>
      </c>
      <c r="P87" s="23">
        <f>production!O340</f>
        <v>1780</v>
      </c>
      <c r="Q87" s="51">
        <f>production!P340</f>
        <v>1710</v>
      </c>
      <c r="R87" s="63">
        <f>SUM(K87:Q87)</f>
        <v>11892</v>
      </c>
    </row>
    <row r="88" spans="2:18" x14ac:dyDescent="0.35">
      <c r="B88" s="19" t="s">
        <v>127</v>
      </c>
      <c r="C88" s="20">
        <f>Supply!J724</f>
        <v>1790</v>
      </c>
      <c r="D88" s="19">
        <f>Supply!O724</f>
        <v>1800</v>
      </c>
      <c r="E88" s="19">
        <f>Supply!T724</f>
        <v>1680</v>
      </c>
      <c r="F88" s="36">
        <f>Supply!Y724</f>
        <v>1740</v>
      </c>
      <c r="G88" s="19">
        <f>Supply!AD724</f>
        <v>1790</v>
      </c>
      <c r="H88" s="19">
        <f>Supply!AI724</f>
        <v>1650</v>
      </c>
      <c r="I88" s="19">
        <f>Supply!AN724</f>
        <v>1710</v>
      </c>
      <c r="J88" s="63">
        <f>SUM(C88:I88)</f>
        <v>12160</v>
      </c>
      <c r="K88" s="36">
        <f>Supply!E751</f>
        <v>1680</v>
      </c>
      <c r="L88" s="36">
        <f>Supply!J751</f>
        <v>1750</v>
      </c>
      <c r="M88" s="36">
        <f>Supply!O751</f>
        <v>1590</v>
      </c>
      <c r="N88" s="23">
        <f>Supply!T751</f>
        <v>1850</v>
      </c>
      <c r="O88" s="23">
        <f>Supply!Y751</f>
        <v>1570</v>
      </c>
      <c r="P88" s="23">
        <f>Supply!AD751</f>
        <v>1780</v>
      </c>
      <c r="Q88" s="19">
        <f>Supply!AI751</f>
        <v>1780</v>
      </c>
      <c r="R88" s="63">
        <f>SUM(K88:Q88)</f>
        <v>12000</v>
      </c>
    </row>
    <row r="89" spans="2:18" x14ac:dyDescent="0.35">
      <c r="B89" s="33" t="s">
        <v>0</v>
      </c>
      <c r="C89" s="20"/>
      <c r="D89" s="19">
        <f t="shared" ref="D89:I89" si="32">D87-D88</f>
        <v>0</v>
      </c>
      <c r="E89" s="19">
        <f t="shared" si="32"/>
        <v>0</v>
      </c>
      <c r="F89" s="19">
        <f t="shared" si="32"/>
        <v>0</v>
      </c>
      <c r="G89" s="19">
        <f t="shared" si="32"/>
        <v>0</v>
      </c>
      <c r="H89" s="19">
        <f t="shared" si="32"/>
        <v>16</v>
      </c>
      <c r="I89" s="19">
        <f t="shared" si="32"/>
        <v>0</v>
      </c>
      <c r="J89" s="19">
        <f t="shared" ref="J89:R89" si="33">J87-J88</f>
        <v>16</v>
      </c>
      <c r="K89" s="19">
        <f t="shared" si="33"/>
        <v>0</v>
      </c>
      <c r="L89" s="19">
        <f t="shared" si="33"/>
        <v>-152</v>
      </c>
      <c r="M89" s="19">
        <f t="shared" si="33"/>
        <v>58</v>
      </c>
      <c r="N89" s="19">
        <f t="shared" si="33"/>
        <v>0</v>
      </c>
      <c r="O89" s="19">
        <f t="shared" si="33"/>
        <v>56</v>
      </c>
      <c r="P89" s="19">
        <f t="shared" si="33"/>
        <v>0</v>
      </c>
      <c r="Q89" s="19">
        <f t="shared" si="33"/>
        <v>-70</v>
      </c>
      <c r="R89" s="19">
        <f t="shared" si="33"/>
        <v>-108</v>
      </c>
    </row>
    <row r="91" spans="2:18" ht="15.5" x14ac:dyDescent="0.35">
      <c r="B91" s="95" t="s">
        <v>1</v>
      </c>
      <c r="C91" s="64" t="s">
        <v>1183</v>
      </c>
      <c r="D91" s="64" t="s">
        <v>1184</v>
      </c>
      <c r="E91" s="64" t="s">
        <v>1185</v>
      </c>
      <c r="F91" s="64" t="s">
        <v>1186</v>
      </c>
      <c r="G91" s="64" t="s">
        <v>1187</v>
      </c>
      <c r="H91" s="64" t="s">
        <v>1188</v>
      </c>
      <c r="I91" s="64" t="s">
        <v>1189</v>
      </c>
      <c r="J91" s="65" t="s">
        <v>1190</v>
      </c>
      <c r="K91" s="64" t="s">
        <v>1191</v>
      </c>
      <c r="L91" s="64" t="s">
        <v>1192</v>
      </c>
      <c r="M91" s="64" t="s">
        <v>1193</v>
      </c>
      <c r="N91" s="64" t="s">
        <v>1194</v>
      </c>
      <c r="O91" s="64" t="s">
        <v>1195</v>
      </c>
      <c r="P91" s="64" t="s">
        <v>1196</v>
      </c>
      <c r="Q91" s="64" t="s">
        <v>1197</v>
      </c>
      <c r="R91" s="65" t="s">
        <v>1198</v>
      </c>
    </row>
    <row r="92" spans="2:18" x14ac:dyDescent="0.35">
      <c r="B92" s="19" t="s">
        <v>7</v>
      </c>
      <c r="C92" s="20">
        <f>production!B362</f>
        <v>1646</v>
      </c>
      <c r="D92" s="19">
        <f>production!C362</f>
        <v>1685</v>
      </c>
      <c r="E92" s="19">
        <f>production!D362</f>
        <v>1625</v>
      </c>
      <c r="F92" s="36">
        <f>production!E362</f>
        <v>1692</v>
      </c>
      <c r="G92" s="19">
        <f>production!F362</f>
        <v>1770</v>
      </c>
      <c r="H92" s="19">
        <f>production!G362</f>
        <v>1675</v>
      </c>
      <c r="I92" s="19">
        <f>production!H362</f>
        <v>1669</v>
      </c>
      <c r="J92" s="63">
        <f>SUM(C92:I92)</f>
        <v>11762</v>
      </c>
      <c r="K92" s="36">
        <f>production!J362</f>
        <v>1719</v>
      </c>
      <c r="L92" s="36">
        <f>production!K362</f>
        <v>1608</v>
      </c>
      <c r="M92" s="36">
        <f>production!L362</f>
        <v>1675</v>
      </c>
      <c r="N92" s="23">
        <f>production!M362</f>
        <v>1668</v>
      </c>
      <c r="O92" s="23">
        <f>production!N362</f>
        <v>1335</v>
      </c>
      <c r="P92" s="23">
        <f>production!O362</f>
        <v>1713</v>
      </c>
      <c r="Q92" s="51">
        <f>production!P362</f>
        <v>1666</v>
      </c>
      <c r="R92" s="63">
        <f>SUM(K92:Q92)</f>
        <v>11384</v>
      </c>
    </row>
    <row r="93" spans="2:18" x14ac:dyDescent="0.35">
      <c r="B93" s="19" t="s">
        <v>127</v>
      </c>
      <c r="C93" s="20">
        <f>Supply!AN751</f>
        <v>1620</v>
      </c>
      <c r="D93" s="19">
        <f>Supply!E778</f>
        <v>1770</v>
      </c>
      <c r="E93" s="19">
        <f>Supply!J778</f>
        <v>1780</v>
      </c>
      <c r="F93" s="36">
        <f>Supply!O778</f>
        <v>1670</v>
      </c>
      <c r="G93" s="19">
        <f>Supply!T778</f>
        <v>1770</v>
      </c>
      <c r="H93" s="19">
        <f>Supply!Y778</f>
        <v>1740</v>
      </c>
      <c r="I93" s="19">
        <f>Supply!AD778</f>
        <v>1800</v>
      </c>
      <c r="J93" s="63">
        <f>SUM(C93:I93)</f>
        <v>12150</v>
      </c>
      <c r="K93" s="36">
        <f>Supply!AI778</f>
        <v>1740</v>
      </c>
      <c r="L93" s="36">
        <f>Supply!AN778</f>
        <v>1720</v>
      </c>
      <c r="M93" s="36">
        <f>Supply!E805</f>
        <v>1700</v>
      </c>
      <c r="N93" s="23">
        <f>Supply!J805</f>
        <v>1710</v>
      </c>
      <c r="O93" s="23">
        <f>Supply!O805</f>
        <v>1450</v>
      </c>
      <c r="P93" s="23">
        <f>Supply!T805</f>
        <v>1710</v>
      </c>
      <c r="Q93" s="19">
        <f>Supply!T805</f>
        <v>1710</v>
      </c>
      <c r="R93" s="63">
        <f>SUM(K93:Q93)</f>
        <v>11740</v>
      </c>
    </row>
    <row r="94" spans="2:18" x14ac:dyDescent="0.35">
      <c r="B94" s="33" t="s">
        <v>0</v>
      </c>
      <c r="C94" s="19">
        <f t="shared" ref="C94:I94" si="34">C92-C93</f>
        <v>26</v>
      </c>
      <c r="D94" s="19">
        <f t="shared" si="34"/>
        <v>-85</v>
      </c>
      <c r="E94" s="19">
        <f t="shared" si="34"/>
        <v>-155</v>
      </c>
      <c r="F94" s="19">
        <f t="shared" si="34"/>
        <v>22</v>
      </c>
      <c r="G94" s="19">
        <f t="shared" si="34"/>
        <v>0</v>
      </c>
      <c r="H94" s="19">
        <f t="shared" si="34"/>
        <v>-65</v>
      </c>
      <c r="I94" s="19">
        <f t="shared" si="34"/>
        <v>-131</v>
      </c>
      <c r="J94" s="19">
        <f t="shared" ref="J94:R94" si="35">J92-J93</f>
        <v>-388</v>
      </c>
      <c r="K94" s="19">
        <f t="shared" si="35"/>
        <v>-21</v>
      </c>
      <c r="L94" s="19">
        <f t="shared" si="35"/>
        <v>-112</v>
      </c>
      <c r="M94" s="19">
        <f t="shared" si="35"/>
        <v>-25</v>
      </c>
      <c r="N94" s="19">
        <f t="shared" si="35"/>
        <v>-42</v>
      </c>
      <c r="O94" s="19">
        <f t="shared" si="35"/>
        <v>-115</v>
      </c>
      <c r="P94" s="19">
        <f t="shared" si="35"/>
        <v>3</v>
      </c>
      <c r="Q94" s="19">
        <f t="shared" si="35"/>
        <v>-44</v>
      </c>
      <c r="R94" s="19">
        <f t="shared" si="35"/>
        <v>-356</v>
      </c>
    </row>
    <row r="96" spans="2:18" ht="15.5" x14ac:dyDescent="0.35">
      <c r="B96" s="95" t="s">
        <v>1</v>
      </c>
      <c r="C96" s="64" t="s">
        <v>1260</v>
      </c>
      <c r="D96" s="64" t="s">
        <v>1261</v>
      </c>
      <c r="E96" s="64" t="s">
        <v>1262</v>
      </c>
      <c r="F96" s="64" t="s">
        <v>1263</v>
      </c>
      <c r="G96" s="64" t="s">
        <v>1264</v>
      </c>
      <c r="H96" s="64" t="s">
        <v>1265</v>
      </c>
      <c r="I96" s="64" t="s">
        <v>1267</v>
      </c>
      <c r="J96" s="65" t="s">
        <v>1266</v>
      </c>
      <c r="K96" s="64" t="s">
        <v>1268</v>
      </c>
      <c r="L96" s="64" t="s">
        <v>1269</v>
      </c>
      <c r="M96" s="64" t="s">
        <v>1270</v>
      </c>
      <c r="N96" s="64" t="s">
        <v>1271</v>
      </c>
      <c r="O96" s="64" t="s">
        <v>1233</v>
      </c>
      <c r="P96" s="64" t="s">
        <v>1234</v>
      </c>
      <c r="Q96" s="64" t="s">
        <v>1235</v>
      </c>
      <c r="R96" s="65" t="s">
        <v>1272</v>
      </c>
    </row>
    <row r="97" spans="2:18" x14ac:dyDescent="0.35">
      <c r="B97" s="19" t="s">
        <v>7</v>
      </c>
      <c r="C97" s="20">
        <f>production!B384</f>
        <v>1666</v>
      </c>
      <c r="D97" s="19">
        <f>production!C384</f>
        <v>1603</v>
      </c>
      <c r="E97" s="19">
        <f>production!D384</f>
        <v>1548</v>
      </c>
      <c r="F97" s="36">
        <f>production!$E$384</f>
        <v>1489</v>
      </c>
      <c r="G97" s="19">
        <f>production!$F$384</f>
        <v>1691</v>
      </c>
      <c r="H97" s="19">
        <f>production!G384</f>
        <v>1676</v>
      </c>
      <c r="I97" s="19">
        <f>production!$H$384</f>
        <v>1147</v>
      </c>
      <c r="J97" s="63">
        <f>SUM(C97:I97)</f>
        <v>10820</v>
      </c>
      <c r="K97" s="36">
        <f>production!J384</f>
        <v>1696</v>
      </c>
      <c r="L97" s="36">
        <f>production!K384</f>
        <v>1697</v>
      </c>
      <c r="M97" s="36">
        <f>production!L384</f>
        <v>1641</v>
      </c>
      <c r="N97" s="23">
        <f>production!$M$384</f>
        <v>1602</v>
      </c>
      <c r="O97" s="23">
        <f>production!N384</f>
        <v>1682</v>
      </c>
      <c r="P97" s="23">
        <f>production!$O$384</f>
        <v>1674</v>
      </c>
      <c r="Q97" s="51">
        <f>production!$P$384</f>
        <v>1663</v>
      </c>
      <c r="R97" s="63">
        <f>SUM(K97:Q97)</f>
        <v>11655</v>
      </c>
    </row>
    <row r="98" spans="2:18" x14ac:dyDescent="0.35">
      <c r="B98" s="19" t="s">
        <v>127</v>
      </c>
      <c r="C98" s="20">
        <f>Supply!AD805</f>
        <v>1710</v>
      </c>
      <c r="D98" s="19">
        <f>Supply!AI805</f>
        <v>1730</v>
      </c>
      <c r="E98" s="19">
        <f>Supply!AN805</f>
        <v>1570</v>
      </c>
      <c r="F98" s="36">
        <f>Supply!E832</f>
        <v>1550</v>
      </c>
      <c r="G98" s="19">
        <f>Supply!J832</f>
        <v>1750</v>
      </c>
      <c r="H98" s="19">
        <f>Supply!O832</f>
        <v>1700</v>
      </c>
      <c r="I98" s="19">
        <f>Supply!T832</f>
        <v>1180</v>
      </c>
      <c r="J98" s="63">
        <f>SUM(C98:I98)</f>
        <v>11190</v>
      </c>
      <c r="K98" s="36">
        <f>Supply!Y832</f>
        <v>1790</v>
      </c>
      <c r="L98" s="36">
        <f>Supply!AD832</f>
        <v>1760</v>
      </c>
      <c r="M98" s="36">
        <f>Supply!AI832</f>
        <v>1730</v>
      </c>
      <c r="N98" s="23">
        <f>Supply!AN832</f>
        <v>1750</v>
      </c>
      <c r="O98" s="23">
        <f>Supply!E859</f>
        <v>1670</v>
      </c>
      <c r="P98" s="23">
        <f>Supply!J859</f>
        <v>1660</v>
      </c>
      <c r="Q98" s="19">
        <f>Supply!O859</f>
        <v>1850</v>
      </c>
      <c r="R98" s="63">
        <f>SUM(K98:Q98)</f>
        <v>12210</v>
      </c>
    </row>
    <row r="99" spans="2:18" x14ac:dyDescent="0.35">
      <c r="B99" s="33" t="s">
        <v>0</v>
      </c>
      <c r="C99" s="19">
        <f t="shared" ref="C99:I99" si="36">C97-C98</f>
        <v>-44</v>
      </c>
      <c r="D99" s="19">
        <f t="shared" si="36"/>
        <v>-127</v>
      </c>
      <c r="E99" s="19">
        <f t="shared" si="36"/>
        <v>-22</v>
      </c>
      <c r="F99" s="19">
        <f t="shared" si="36"/>
        <v>-61</v>
      </c>
      <c r="G99" s="19">
        <f t="shared" si="36"/>
        <v>-59</v>
      </c>
      <c r="H99" s="19">
        <f t="shared" si="36"/>
        <v>-24</v>
      </c>
      <c r="I99" s="19">
        <f t="shared" si="36"/>
        <v>-33</v>
      </c>
      <c r="J99" s="19">
        <f t="shared" ref="J99:R99" si="37">J97-J98</f>
        <v>-370</v>
      </c>
      <c r="K99" s="19">
        <f t="shared" si="37"/>
        <v>-94</v>
      </c>
      <c r="L99" s="19">
        <f t="shared" si="37"/>
        <v>-63</v>
      </c>
      <c r="M99" s="19">
        <f t="shared" si="37"/>
        <v>-89</v>
      </c>
      <c r="N99" s="19">
        <f t="shared" si="37"/>
        <v>-148</v>
      </c>
      <c r="O99" s="19">
        <f t="shared" si="37"/>
        <v>12</v>
      </c>
      <c r="P99" s="19">
        <f t="shared" si="37"/>
        <v>14</v>
      </c>
      <c r="Q99" s="19">
        <f t="shared" si="37"/>
        <v>-187</v>
      </c>
      <c r="R99" s="19">
        <f t="shared" si="37"/>
        <v>-555</v>
      </c>
    </row>
    <row r="101" spans="2:18" ht="15.5" x14ac:dyDescent="0.35">
      <c r="B101" s="95" t="s">
        <v>1</v>
      </c>
      <c r="C101" s="64" t="s">
        <v>1236</v>
      </c>
      <c r="D101" s="64" t="s">
        <v>1237</v>
      </c>
      <c r="E101" s="64" t="s">
        <v>1238</v>
      </c>
      <c r="F101" s="64" t="s">
        <v>1239</v>
      </c>
      <c r="G101" s="64" t="s">
        <v>1240</v>
      </c>
      <c r="H101" s="64" t="s">
        <v>1241</v>
      </c>
      <c r="I101" s="64" t="s">
        <v>1242</v>
      </c>
      <c r="J101" s="65" t="s">
        <v>1315</v>
      </c>
      <c r="K101" s="64" t="s">
        <v>1318</v>
      </c>
      <c r="L101" s="64" t="s">
        <v>1319</v>
      </c>
      <c r="M101" s="64" t="s">
        <v>1320</v>
      </c>
      <c r="N101" s="64" t="s">
        <v>1321</v>
      </c>
      <c r="O101" s="64" t="s">
        <v>1322</v>
      </c>
      <c r="P101" s="64" t="s">
        <v>1323</v>
      </c>
      <c r="Q101" s="64" t="s">
        <v>1324</v>
      </c>
      <c r="R101" s="65" t="s">
        <v>1317</v>
      </c>
    </row>
    <row r="102" spans="2:18" x14ac:dyDescent="0.35">
      <c r="B102" s="19" t="s">
        <v>7</v>
      </c>
      <c r="C102" s="20">
        <f>production!B406</f>
        <v>1682</v>
      </c>
      <c r="D102" s="19">
        <f>production!C406</f>
        <v>1526</v>
      </c>
      <c r="E102" s="19">
        <f>production!D406</f>
        <v>1699</v>
      </c>
      <c r="F102" s="36">
        <f>production!E406</f>
        <v>1635</v>
      </c>
      <c r="G102" s="19">
        <f>production!F406</f>
        <v>1654</v>
      </c>
      <c r="H102" s="19">
        <f>production!$G$406</f>
        <v>1680</v>
      </c>
      <c r="I102" s="19">
        <f>production!H406</f>
        <v>1673</v>
      </c>
      <c r="J102" s="63">
        <f>SUM(C102:I102)</f>
        <v>11549</v>
      </c>
      <c r="K102" s="36">
        <f>production!J406</f>
        <v>1583</v>
      </c>
      <c r="L102" s="36">
        <f>production!K406</f>
        <v>1690</v>
      </c>
      <c r="M102" s="36">
        <f>production!L406</f>
        <v>1678</v>
      </c>
      <c r="N102" s="23">
        <f>production!M406</f>
        <v>1658</v>
      </c>
      <c r="O102" s="23">
        <f>production!N406</f>
        <v>1665</v>
      </c>
      <c r="P102" s="23">
        <f>production!$O$406</f>
        <v>1663</v>
      </c>
      <c r="Q102" s="51">
        <f>production!P406</f>
        <v>1240</v>
      </c>
      <c r="R102" s="63">
        <f>SUM(K102:Q102)</f>
        <v>11177</v>
      </c>
    </row>
    <row r="103" spans="2:18" x14ac:dyDescent="0.35">
      <c r="B103" s="19" t="s">
        <v>127</v>
      </c>
      <c r="C103" s="20">
        <f>Supply!T859</f>
        <v>1700</v>
      </c>
      <c r="D103" s="19">
        <f>Supply!Y859</f>
        <v>1570</v>
      </c>
      <c r="E103" s="19">
        <f>Supply!AD859</f>
        <v>1770</v>
      </c>
      <c r="F103" s="36">
        <f>Supply!AI859</f>
        <v>1630</v>
      </c>
      <c r="G103" s="19">
        <f>Supply!AN859</f>
        <v>1730</v>
      </c>
      <c r="H103" s="19">
        <f>Supply!E886</f>
        <v>1670</v>
      </c>
      <c r="I103" s="19">
        <f>Supply!J886</f>
        <v>1800</v>
      </c>
      <c r="J103" s="63">
        <f>SUM(C103:I103)</f>
        <v>11870</v>
      </c>
      <c r="K103" s="36">
        <f>Supply!O886</f>
        <v>1630</v>
      </c>
      <c r="L103" s="36">
        <f>Supply!T886</f>
        <v>1660</v>
      </c>
      <c r="M103" s="36">
        <f>Supply!Y886</f>
        <v>1810</v>
      </c>
      <c r="N103" s="23">
        <f>Supply!AD886</f>
        <v>1770</v>
      </c>
      <c r="O103" s="23">
        <f>Supply!AI886</f>
        <v>1710</v>
      </c>
      <c r="P103" s="23">
        <f>Supply!AN886</f>
        <v>1660</v>
      </c>
      <c r="Q103" s="19">
        <f>Supply!E913</f>
        <v>1240</v>
      </c>
      <c r="R103" s="63">
        <f>SUM(K103:Q103)</f>
        <v>11480</v>
      </c>
    </row>
    <row r="104" spans="2:18" x14ac:dyDescent="0.35">
      <c r="B104" s="33" t="s">
        <v>0</v>
      </c>
      <c r="C104" s="19">
        <f t="shared" ref="C104:I104" si="38">C102-C103</f>
        <v>-18</v>
      </c>
      <c r="D104" s="19">
        <f t="shared" si="38"/>
        <v>-44</v>
      </c>
      <c r="E104" s="19">
        <f t="shared" si="38"/>
        <v>-71</v>
      </c>
      <c r="F104" s="19">
        <f t="shared" si="38"/>
        <v>5</v>
      </c>
      <c r="G104" s="19">
        <f t="shared" si="38"/>
        <v>-76</v>
      </c>
      <c r="H104" s="19">
        <f t="shared" si="38"/>
        <v>10</v>
      </c>
      <c r="I104" s="19">
        <f t="shared" si="38"/>
        <v>-127</v>
      </c>
      <c r="J104" s="19">
        <f t="shared" ref="J104:R104" si="39">J102-J103</f>
        <v>-321</v>
      </c>
      <c r="K104" s="19">
        <f t="shared" si="39"/>
        <v>-47</v>
      </c>
      <c r="L104" s="19">
        <f t="shared" si="39"/>
        <v>30</v>
      </c>
      <c r="M104" s="19">
        <f t="shared" si="39"/>
        <v>-132</v>
      </c>
      <c r="N104" s="19">
        <f t="shared" si="39"/>
        <v>-112</v>
      </c>
      <c r="O104" s="19">
        <f t="shared" si="39"/>
        <v>-45</v>
      </c>
      <c r="P104" s="19">
        <f t="shared" si="39"/>
        <v>3</v>
      </c>
      <c r="Q104" s="19">
        <f t="shared" si="39"/>
        <v>0</v>
      </c>
      <c r="R104" s="19">
        <f t="shared" si="39"/>
        <v>-303</v>
      </c>
    </row>
    <row r="106" spans="2:18" ht="15.5" x14ac:dyDescent="0.35">
      <c r="B106" s="95" t="s">
        <v>1</v>
      </c>
      <c r="C106" s="64" t="s">
        <v>1339</v>
      </c>
      <c r="D106" s="64" t="s">
        <v>1340</v>
      </c>
      <c r="E106" s="64" t="s">
        <v>1341</v>
      </c>
      <c r="F106" s="64" t="s">
        <v>1342</v>
      </c>
      <c r="G106" s="64" t="s">
        <v>1343</v>
      </c>
      <c r="H106" s="64" t="s">
        <v>1344</v>
      </c>
      <c r="I106" s="64" t="s">
        <v>1345</v>
      </c>
      <c r="J106" s="65" t="s">
        <v>1378</v>
      </c>
      <c r="K106" s="64" t="s">
        <v>1346</v>
      </c>
      <c r="L106" s="64" t="s">
        <v>1347</v>
      </c>
      <c r="M106" s="64" t="s">
        <v>1348</v>
      </c>
      <c r="N106" s="64" t="s">
        <v>1349</v>
      </c>
      <c r="O106" s="64" t="s">
        <v>1350</v>
      </c>
      <c r="P106" s="64" t="s">
        <v>1351</v>
      </c>
      <c r="Q106" s="64" t="s">
        <v>1352</v>
      </c>
      <c r="R106" s="65" t="s">
        <v>1394</v>
      </c>
    </row>
    <row r="107" spans="2:18" x14ac:dyDescent="0.35">
      <c r="B107" s="19" t="s">
        <v>7</v>
      </c>
      <c r="C107" s="20">
        <f>production!B428</f>
        <v>1720</v>
      </c>
      <c r="D107" s="19">
        <f>production!C428</f>
        <v>1730</v>
      </c>
      <c r="E107" s="19">
        <f>production!D428</f>
        <v>1740</v>
      </c>
      <c r="F107" s="36">
        <f>production!E428</f>
        <v>1710</v>
      </c>
      <c r="G107" s="19">
        <f>production!F428</f>
        <v>1110</v>
      </c>
      <c r="H107" s="19">
        <f>production!G428</f>
        <v>1470</v>
      </c>
      <c r="I107" s="19">
        <f>production!$H$428</f>
        <v>1780</v>
      </c>
      <c r="J107" s="63">
        <f>SUM(C107:I107)</f>
        <v>11260</v>
      </c>
      <c r="K107" s="36">
        <f>production!J428</f>
        <v>1706</v>
      </c>
      <c r="L107" s="36">
        <f>production!K428</f>
        <v>1697</v>
      </c>
      <c r="M107" s="36">
        <f>production!L428</f>
        <v>1615</v>
      </c>
      <c r="N107" s="23">
        <f>production!M428</f>
        <v>1720</v>
      </c>
      <c r="O107" s="23">
        <f>production!N428</f>
        <v>1605</v>
      </c>
      <c r="P107" s="23">
        <f>production!O428</f>
        <v>1651</v>
      </c>
      <c r="Q107" s="51">
        <f>production!$P$428</f>
        <v>1299</v>
      </c>
      <c r="R107" s="63">
        <f>SUM(K107:Q107)</f>
        <v>11293</v>
      </c>
    </row>
    <row r="108" spans="2:18" x14ac:dyDescent="0.35">
      <c r="B108" s="19" t="s">
        <v>127</v>
      </c>
      <c r="C108" s="20">
        <f>Supply!J913</f>
        <v>1720</v>
      </c>
      <c r="D108" s="19">
        <f>Supply!O913</f>
        <v>1730</v>
      </c>
      <c r="E108" s="19">
        <f>Supply!T913</f>
        <v>1740</v>
      </c>
      <c r="F108" s="36">
        <f>Supply!Y913</f>
        <v>1710</v>
      </c>
      <c r="G108" s="19">
        <f>Supply!AD913</f>
        <v>1110</v>
      </c>
      <c r="H108" s="19">
        <f>Supply!AI913</f>
        <v>1470</v>
      </c>
      <c r="I108" s="19">
        <f>Supply!AN913</f>
        <v>1780</v>
      </c>
      <c r="J108" s="63">
        <f>SUM(C108:I108)</f>
        <v>11260</v>
      </c>
      <c r="K108" s="36">
        <f>Supply!E940</f>
        <v>1770</v>
      </c>
      <c r="L108" s="36">
        <f>Supply!J940</f>
        <v>1720</v>
      </c>
      <c r="M108" s="36">
        <f>Supply!O940</f>
        <v>1760</v>
      </c>
      <c r="N108" s="23">
        <f>Supply!T940</f>
        <v>1700</v>
      </c>
      <c r="O108" s="23">
        <f>Supply!Y940</f>
        <v>1530</v>
      </c>
      <c r="P108" s="23">
        <f>Supply!AD940</f>
        <v>1690</v>
      </c>
      <c r="Q108" s="19">
        <f>Supply!AI940</f>
        <v>1370</v>
      </c>
      <c r="R108" s="63">
        <f>SUM(K108:Q108)</f>
        <v>11540</v>
      </c>
    </row>
    <row r="109" spans="2:18" x14ac:dyDescent="0.35">
      <c r="B109" s="33" t="s">
        <v>0</v>
      </c>
      <c r="C109" s="19">
        <f t="shared" ref="C109:I109" si="40">C107-C108</f>
        <v>0</v>
      </c>
      <c r="D109" s="19">
        <f t="shared" si="40"/>
        <v>0</v>
      </c>
      <c r="E109" s="19">
        <f t="shared" si="40"/>
        <v>0</v>
      </c>
      <c r="F109" s="19">
        <f t="shared" si="40"/>
        <v>0</v>
      </c>
      <c r="G109" s="19">
        <f t="shared" si="40"/>
        <v>0</v>
      </c>
      <c r="H109" s="19">
        <f t="shared" si="40"/>
        <v>0</v>
      </c>
      <c r="I109" s="19">
        <f t="shared" si="40"/>
        <v>0</v>
      </c>
      <c r="J109" s="19">
        <f t="shared" ref="J109:R109" si="41">J107-J108</f>
        <v>0</v>
      </c>
      <c r="K109" s="19">
        <f t="shared" si="41"/>
        <v>-64</v>
      </c>
      <c r="L109" s="19">
        <f t="shared" si="41"/>
        <v>-23</v>
      </c>
      <c r="M109" s="19">
        <f t="shared" si="41"/>
        <v>-145</v>
      </c>
      <c r="N109" s="19">
        <f t="shared" si="41"/>
        <v>20</v>
      </c>
      <c r="O109" s="19">
        <f t="shared" si="41"/>
        <v>75</v>
      </c>
      <c r="P109" s="19">
        <f t="shared" si="41"/>
        <v>-39</v>
      </c>
      <c r="Q109" s="19">
        <f t="shared" si="41"/>
        <v>-71</v>
      </c>
      <c r="R109" s="19">
        <f t="shared" si="41"/>
        <v>-247</v>
      </c>
    </row>
    <row r="111" spans="2:18" ht="15.5" x14ac:dyDescent="0.35">
      <c r="B111" s="95" t="s">
        <v>1</v>
      </c>
      <c r="C111" s="64" t="s">
        <v>1353</v>
      </c>
      <c r="D111" s="64" t="s">
        <v>1354</v>
      </c>
      <c r="E111" s="64" t="s">
        <v>1355</v>
      </c>
      <c r="F111" s="64" t="s">
        <v>1356</v>
      </c>
      <c r="G111" s="64" t="s">
        <v>1357</v>
      </c>
      <c r="H111" s="64" t="s">
        <v>1358</v>
      </c>
      <c r="I111" s="64" t="s">
        <v>1359</v>
      </c>
      <c r="J111" s="65" t="s">
        <v>1426</v>
      </c>
      <c r="K111" s="64" t="s">
        <v>1360</v>
      </c>
      <c r="L111" s="64" t="s">
        <v>1361</v>
      </c>
      <c r="M111" s="64" t="s">
        <v>1362</v>
      </c>
      <c r="N111" s="64" t="s">
        <v>1363</v>
      </c>
      <c r="O111" s="64" t="s">
        <v>1364</v>
      </c>
      <c r="P111" s="64" t="s">
        <v>1365</v>
      </c>
      <c r="Q111" s="64" t="s">
        <v>1366</v>
      </c>
      <c r="R111" s="65" t="s">
        <v>1427</v>
      </c>
    </row>
    <row r="112" spans="2:18" x14ac:dyDescent="0.35">
      <c r="B112" s="19" t="s">
        <v>7</v>
      </c>
      <c r="C112" s="20">
        <f>production!B450</f>
        <v>1083</v>
      </c>
      <c r="D112" s="19">
        <f>production!C450</f>
        <v>1717</v>
      </c>
      <c r="E112" s="19">
        <f>production!D450</f>
        <v>1660</v>
      </c>
      <c r="F112" s="36">
        <f>production!E450</f>
        <v>1726</v>
      </c>
      <c r="G112" s="19">
        <f>production!$F$450</f>
        <v>1662</v>
      </c>
      <c r="H112" s="19">
        <f>production!G450</f>
        <v>2012</v>
      </c>
      <c r="I112" s="19">
        <f>production!H450</f>
        <v>2148</v>
      </c>
      <c r="J112" s="63">
        <f>SUM(C112:I112)</f>
        <v>12008</v>
      </c>
      <c r="K112" s="36">
        <f>production!J450</f>
        <v>1933</v>
      </c>
      <c r="L112" s="36">
        <f>production!K450</f>
        <v>1940</v>
      </c>
      <c r="M112" s="36">
        <f>production!L450</f>
        <v>1703</v>
      </c>
      <c r="N112" s="23">
        <f>production!M450</f>
        <v>1743</v>
      </c>
      <c r="O112" s="23">
        <f>production!N450</f>
        <v>1859</v>
      </c>
      <c r="P112" s="23">
        <f>production!O450</f>
        <v>1225</v>
      </c>
      <c r="Q112" s="51">
        <f>production!P450</f>
        <v>826</v>
      </c>
      <c r="R112" s="63">
        <f>SUM(K112:Q112)</f>
        <v>11229</v>
      </c>
    </row>
    <row r="113" spans="2:18" x14ac:dyDescent="0.35">
      <c r="B113" s="19" t="s">
        <v>127</v>
      </c>
      <c r="C113" s="20">
        <f>Supply!AN940</f>
        <v>990</v>
      </c>
      <c r="D113" s="19">
        <f>Supply!E967</f>
        <v>1890</v>
      </c>
      <c r="E113" s="19">
        <f>Supply!J967</f>
        <v>1670</v>
      </c>
      <c r="F113" s="36">
        <f>Supply!O967</f>
        <v>1780</v>
      </c>
      <c r="G113" s="19">
        <f>Supply!T967</f>
        <v>1730</v>
      </c>
      <c r="H113" s="19">
        <f>Supply!Y967</f>
        <v>1920</v>
      </c>
      <c r="I113" s="19">
        <f>Supply!AD967</f>
        <v>2340</v>
      </c>
      <c r="J113" s="63">
        <f>SUM(C113:I113)</f>
        <v>12320</v>
      </c>
      <c r="K113" s="36">
        <f>Supply!AI967</f>
        <v>1860</v>
      </c>
      <c r="L113" s="36">
        <f>Supply!AN967</f>
        <v>2140</v>
      </c>
      <c r="M113" s="36">
        <f>Supply!E994</f>
        <v>1730</v>
      </c>
      <c r="N113" s="23">
        <f>Supply!J994</f>
        <v>1520</v>
      </c>
      <c r="O113" s="23">
        <f>Supply!O994</f>
        <v>2000</v>
      </c>
      <c r="P113" s="23">
        <f>Supply!T994</f>
        <v>1300</v>
      </c>
      <c r="Q113" s="19">
        <f>Supply!Y994</f>
        <v>890</v>
      </c>
      <c r="R113" s="63">
        <f>SUM(K113:Q113)</f>
        <v>11440</v>
      </c>
    </row>
    <row r="114" spans="2:18" x14ac:dyDescent="0.35">
      <c r="B114" s="33" t="s">
        <v>0</v>
      </c>
      <c r="C114" s="19">
        <f t="shared" ref="C114:I114" si="42">C112-C113</f>
        <v>93</v>
      </c>
      <c r="D114" s="19">
        <f t="shared" si="42"/>
        <v>-173</v>
      </c>
      <c r="E114" s="19">
        <f t="shared" si="42"/>
        <v>-10</v>
      </c>
      <c r="F114" s="19">
        <f t="shared" si="42"/>
        <v>-54</v>
      </c>
      <c r="G114" s="19">
        <f t="shared" si="42"/>
        <v>-68</v>
      </c>
      <c r="H114" s="19">
        <f t="shared" si="42"/>
        <v>92</v>
      </c>
      <c r="I114" s="19">
        <f t="shared" si="42"/>
        <v>-192</v>
      </c>
      <c r="J114" s="19">
        <f t="shared" ref="J114:R114" si="43">J112-J113</f>
        <v>-312</v>
      </c>
      <c r="K114" s="19">
        <f t="shared" si="43"/>
        <v>73</v>
      </c>
      <c r="L114" s="19">
        <f t="shared" si="43"/>
        <v>-200</v>
      </c>
      <c r="M114" s="19">
        <f t="shared" si="43"/>
        <v>-27</v>
      </c>
      <c r="N114" s="19">
        <f t="shared" si="43"/>
        <v>223</v>
      </c>
      <c r="O114" s="19">
        <f t="shared" si="43"/>
        <v>-141</v>
      </c>
      <c r="P114" s="19">
        <f t="shared" si="43"/>
        <v>-75</v>
      </c>
      <c r="Q114" s="19">
        <f t="shared" si="43"/>
        <v>-64</v>
      </c>
      <c r="R114" s="19">
        <f t="shared" si="43"/>
        <v>-211</v>
      </c>
    </row>
    <row r="116" spans="2:18" ht="15.5" x14ac:dyDescent="0.35">
      <c r="B116" s="95" t="s">
        <v>1</v>
      </c>
      <c r="C116" s="64" t="s">
        <v>1455</v>
      </c>
      <c r="D116" s="64" t="s">
        <v>1456</v>
      </c>
      <c r="E116" s="64" t="s">
        <v>1457</v>
      </c>
      <c r="F116" s="64" t="s">
        <v>1458</v>
      </c>
      <c r="G116" s="64" t="s">
        <v>1459</v>
      </c>
      <c r="H116" s="64" t="s">
        <v>1460</v>
      </c>
      <c r="I116" s="64" t="s">
        <v>1461</v>
      </c>
      <c r="J116" s="65" t="s">
        <v>1468</v>
      </c>
      <c r="K116" s="64" t="s">
        <v>1462</v>
      </c>
      <c r="L116" s="64" t="s">
        <v>1463</v>
      </c>
      <c r="M116" s="64" t="s">
        <v>1464</v>
      </c>
      <c r="N116" s="64" t="s">
        <v>1465</v>
      </c>
      <c r="O116" s="64" t="s">
        <v>1466</v>
      </c>
      <c r="P116" s="64" t="s">
        <v>1467</v>
      </c>
      <c r="Q116" s="64" t="s">
        <v>1470</v>
      </c>
      <c r="R116" s="65" t="s">
        <v>1473</v>
      </c>
    </row>
    <row r="117" spans="2:18" x14ac:dyDescent="0.35">
      <c r="B117" s="19" t="s">
        <v>7</v>
      </c>
      <c r="C117" s="20">
        <f>production!B472</f>
        <v>780</v>
      </c>
      <c r="D117" s="19">
        <f>production!C472</f>
        <v>560</v>
      </c>
      <c r="E117" s="19">
        <f>production!D472</f>
        <v>1759</v>
      </c>
      <c r="F117" s="36">
        <f>production!E472</f>
        <v>1738</v>
      </c>
      <c r="G117" s="19">
        <f>production!F472</f>
        <v>1732</v>
      </c>
      <c r="H117" s="19">
        <f>production!$G$472</f>
        <v>1726</v>
      </c>
      <c r="I117" s="19">
        <f>production!H472</f>
        <v>1705</v>
      </c>
      <c r="J117" s="63">
        <f>SUM(C117:I117)</f>
        <v>10000</v>
      </c>
      <c r="K117" s="36">
        <f>production!J472</f>
        <v>1554</v>
      </c>
      <c r="L117" s="36">
        <f>production!K472</f>
        <v>1669</v>
      </c>
      <c r="M117" s="36">
        <f>production!L472</f>
        <v>1749</v>
      </c>
      <c r="N117" s="23">
        <f>production!M472</f>
        <v>897</v>
      </c>
      <c r="O117" s="23">
        <f>production!N472</f>
        <v>1731</v>
      </c>
      <c r="P117" s="23">
        <f>production!$O$472</f>
        <v>1340</v>
      </c>
      <c r="Q117" s="51">
        <f>production!$P$472</f>
        <v>1652</v>
      </c>
      <c r="R117" s="63">
        <f>SUM(K117:Q117)</f>
        <v>10592</v>
      </c>
    </row>
    <row r="118" spans="2:18" x14ac:dyDescent="0.35">
      <c r="B118" s="19" t="s">
        <v>127</v>
      </c>
      <c r="C118" s="20">
        <f>Supply!AD994</f>
        <v>860</v>
      </c>
      <c r="D118" s="19">
        <f>Supply!AI994</f>
        <v>600</v>
      </c>
      <c r="E118" s="19">
        <f>Supply!AN994</f>
        <v>1690</v>
      </c>
      <c r="F118" s="36">
        <f>Supply!E1021</f>
        <v>1780</v>
      </c>
      <c r="G118" s="19">
        <f>Supply!$J$1021</f>
        <v>1760</v>
      </c>
      <c r="H118" s="19">
        <f>Supply!O1021</f>
        <v>1750</v>
      </c>
      <c r="I118" s="19">
        <f>Supply!T1021</f>
        <v>1730</v>
      </c>
      <c r="J118" s="63">
        <f>SUM(C118:I118)</f>
        <v>10170</v>
      </c>
      <c r="K118" s="36">
        <f>Supply!Y1021</f>
        <v>1440</v>
      </c>
      <c r="L118" s="36">
        <f>Supply!AD1021</f>
        <v>1810</v>
      </c>
      <c r="M118" s="36">
        <f>Supply!AI1021</f>
        <v>1760</v>
      </c>
      <c r="N118" s="23">
        <f>Supply!AN1021</f>
        <v>910</v>
      </c>
      <c r="O118" s="23">
        <f>Supply!E1048</f>
        <v>1770</v>
      </c>
      <c r="P118" s="23">
        <f>Supply!J1048</f>
        <v>1450</v>
      </c>
      <c r="Q118" s="19">
        <f>Supply!O1048</f>
        <v>1610</v>
      </c>
      <c r="R118" s="63">
        <f>SUM(K118:Q118)</f>
        <v>10750</v>
      </c>
    </row>
    <row r="119" spans="2:18" x14ac:dyDescent="0.35">
      <c r="B119" s="33" t="s">
        <v>0</v>
      </c>
      <c r="C119" s="19">
        <f t="shared" ref="C119:I119" si="44">C117-C118</f>
        <v>-80</v>
      </c>
      <c r="D119" s="19">
        <f t="shared" si="44"/>
        <v>-40</v>
      </c>
      <c r="E119" s="19">
        <f t="shared" si="44"/>
        <v>69</v>
      </c>
      <c r="F119" s="19">
        <f t="shared" si="44"/>
        <v>-42</v>
      </c>
      <c r="G119" s="19">
        <f t="shared" si="44"/>
        <v>-28</v>
      </c>
      <c r="H119" s="19">
        <f t="shared" si="44"/>
        <v>-24</v>
      </c>
      <c r="I119" s="19">
        <f t="shared" si="44"/>
        <v>-25</v>
      </c>
      <c r="J119" s="19">
        <f t="shared" ref="J119:R119" si="45">J117-J118</f>
        <v>-170</v>
      </c>
      <c r="K119" s="19">
        <f t="shared" si="45"/>
        <v>114</v>
      </c>
      <c r="L119" s="19">
        <f t="shared" si="45"/>
        <v>-141</v>
      </c>
      <c r="M119" s="19">
        <f t="shared" si="45"/>
        <v>-11</v>
      </c>
      <c r="N119" s="19">
        <f t="shared" si="45"/>
        <v>-13</v>
      </c>
      <c r="O119" s="19">
        <f t="shared" si="45"/>
        <v>-39</v>
      </c>
      <c r="P119" s="19">
        <f t="shared" si="45"/>
        <v>-110</v>
      </c>
      <c r="Q119" s="19">
        <f t="shared" si="45"/>
        <v>42</v>
      </c>
      <c r="R119" s="19">
        <f t="shared" si="45"/>
        <v>-158</v>
      </c>
    </row>
    <row r="121" spans="2:18" ht="15.5" x14ac:dyDescent="0.35">
      <c r="B121" s="95" t="s">
        <v>1</v>
      </c>
      <c r="C121" s="64" t="s">
        <v>1472</v>
      </c>
      <c r="D121" s="64" t="s">
        <v>1475</v>
      </c>
      <c r="E121" s="64" t="s">
        <v>1476</v>
      </c>
      <c r="F121" s="64" t="s">
        <v>1477</v>
      </c>
      <c r="G121" s="64" t="s">
        <v>1478</v>
      </c>
      <c r="H121" s="64" t="s">
        <v>1479</v>
      </c>
      <c r="I121" s="64" t="s">
        <v>1480</v>
      </c>
      <c r="J121" s="65" t="s">
        <v>1532</v>
      </c>
      <c r="K121" s="64" t="s">
        <v>1481</v>
      </c>
      <c r="L121" s="64" t="s">
        <v>1482</v>
      </c>
      <c r="M121" s="64" t="s">
        <v>1483</v>
      </c>
      <c r="N121" s="64" t="s">
        <v>1484</v>
      </c>
      <c r="O121" s="64" t="s">
        <v>1485</v>
      </c>
      <c r="P121" s="64" t="s">
        <v>1486</v>
      </c>
      <c r="Q121" s="64" t="s">
        <v>1487</v>
      </c>
      <c r="R121" s="65" t="s">
        <v>1535</v>
      </c>
    </row>
    <row r="122" spans="2:18" x14ac:dyDescent="0.35">
      <c r="B122" s="19" t="s">
        <v>7</v>
      </c>
      <c r="C122" s="20">
        <f>production!B494</f>
        <v>1667</v>
      </c>
      <c r="D122" s="19">
        <f>production!C494</f>
        <v>1748</v>
      </c>
      <c r="E122" s="19">
        <v>1680</v>
      </c>
      <c r="F122" s="36">
        <f>production!E494</f>
        <v>1689</v>
      </c>
      <c r="G122" s="19">
        <f>production!F494</f>
        <v>1740</v>
      </c>
      <c r="H122" s="19">
        <v>1701</v>
      </c>
      <c r="I122" s="19">
        <v>1339</v>
      </c>
      <c r="J122" s="63">
        <f>I122+H122+G122+F122+E122+D122+C122</f>
        <v>11564</v>
      </c>
      <c r="K122" s="36">
        <v>1640</v>
      </c>
      <c r="L122" s="36">
        <v>1780</v>
      </c>
      <c r="M122" s="36">
        <v>1682</v>
      </c>
      <c r="N122" s="23">
        <v>1729</v>
      </c>
      <c r="O122" s="23">
        <v>1724</v>
      </c>
      <c r="P122" s="23">
        <v>1734</v>
      </c>
      <c r="Q122" s="51">
        <v>1764</v>
      </c>
      <c r="R122" s="63">
        <f>SUM(K122:Q122)</f>
        <v>12053</v>
      </c>
    </row>
    <row r="123" spans="2:18" x14ac:dyDescent="0.35">
      <c r="B123" s="19" t="s">
        <v>127</v>
      </c>
      <c r="C123" s="20">
        <f>Supply!T1048</f>
        <v>1750</v>
      </c>
      <c r="D123" s="19">
        <f>Supply!Y1048</f>
        <v>1840</v>
      </c>
      <c r="E123" s="19">
        <v>1700</v>
      </c>
      <c r="F123" s="36">
        <f>Supply!AI1048</f>
        <v>1620</v>
      </c>
      <c r="G123" s="19">
        <f>Supply!AN1048</f>
        <v>1770</v>
      </c>
      <c r="H123" s="19">
        <v>1750</v>
      </c>
      <c r="I123" s="19">
        <v>1350</v>
      </c>
      <c r="J123" s="63">
        <f>I123+H123+G123+F123+E123+D123+C123</f>
        <v>11780</v>
      </c>
      <c r="K123" s="36">
        <v>1660</v>
      </c>
      <c r="L123" s="36">
        <v>1780</v>
      </c>
      <c r="M123" s="36">
        <v>1700</v>
      </c>
      <c r="N123" s="23">
        <v>1690</v>
      </c>
      <c r="O123" s="23">
        <v>1670</v>
      </c>
      <c r="P123" s="23">
        <v>1770</v>
      </c>
      <c r="Q123" s="19">
        <v>1830</v>
      </c>
      <c r="R123" s="63">
        <f>SUM(K123:Q123)</f>
        <v>12100</v>
      </c>
    </row>
    <row r="124" spans="2:18" x14ac:dyDescent="0.35">
      <c r="B124" s="33" t="s">
        <v>0</v>
      </c>
      <c r="C124" s="19">
        <f t="shared" ref="C124:I124" si="46">C122-C123</f>
        <v>-83</v>
      </c>
      <c r="D124" s="19">
        <f t="shared" si="46"/>
        <v>-92</v>
      </c>
      <c r="E124" s="19">
        <f t="shared" si="46"/>
        <v>-20</v>
      </c>
      <c r="F124" s="19">
        <f t="shared" si="46"/>
        <v>69</v>
      </c>
      <c r="G124" s="19">
        <f t="shared" si="46"/>
        <v>-30</v>
      </c>
      <c r="H124" s="19">
        <f t="shared" si="46"/>
        <v>-49</v>
      </c>
      <c r="I124" s="19">
        <f t="shared" si="46"/>
        <v>-11</v>
      </c>
      <c r="J124" s="19">
        <f>I124+H124+G124+F124+E124+D124+C124</f>
        <v>-216</v>
      </c>
      <c r="K124" s="19">
        <f>K123-K122</f>
        <v>20</v>
      </c>
      <c r="L124" s="19">
        <f>L123-L122</f>
        <v>0</v>
      </c>
      <c r="M124" s="19">
        <f>M123-M122</f>
        <v>18</v>
      </c>
      <c r="N124" s="19">
        <f>N123-N122</f>
        <v>-39</v>
      </c>
      <c r="O124" s="19">
        <f>O122-O123</f>
        <v>54</v>
      </c>
      <c r="P124" s="19">
        <f>P122-P123</f>
        <v>-36</v>
      </c>
      <c r="Q124" s="51">
        <f>Q122-Q123</f>
        <v>-66</v>
      </c>
      <c r="R124" s="19">
        <f>R122-R123</f>
        <v>-47</v>
      </c>
    </row>
    <row r="126" spans="2:18" ht="15.5" x14ac:dyDescent="0.35">
      <c r="B126" s="95" t="s">
        <v>1</v>
      </c>
      <c r="C126" s="64" t="s">
        <v>1365</v>
      </c>
      <c r="D126" s="64" t="s">
        <v>1366</v>
      </c>
      <c r="E126" s="64" t="s">
        <v>1490</v>
      </c>
      <c r="F126" s="64" t="s">
        <v>1491</v>
      </c>
      <c r="G126" s="64" t="s">
        <v>1558</v>
      </c>
      <c r="H126" s="64" t="s">
        <v>1493</v>
      </c>
      <c r="I126" s="64" t="s">
        <v>1508</v>
      </c>
      <c r="J126" s="65" t="s">
        <v>1545</v>
      </c>
      <c r="K126" s="64" t="s">
        <v>1546</v>
      </c>
      <c r="L126" s="64" t="s">
        <v>1559</v>
      </c>
      <c r="M126" s="64" t="s">
        <v>1548</v>
      </c>
      <c r="N126" s="64" t="s">
        <v>1549</v>
      </c>
      <c r="O126" s="64" t="s">
        <v>1550</v>
      </c>
      <c r="P126" s="64" t="s">
        <v>1551</v>
      </c>
      <c r="Q126" s="64" t="s">
        <v>1552</v>
      </c>
      <c r="R126" s="65" t="s">
        <v>1560</v>
      </c>
    </row>
    <row r="127" spans="2:18" x14ac:dyDescent="0.35">
      <c r="B127" s="19" t="s">
        <v>7</v>
      </c>
      <c r="C127" s="20">
        <v>1707</v>
      </c>
      <c r="D127" s="19">
        <v>1737</v>
      </c>
      <c r="E127" s="19">
        <v>1666</v>
      </c>
      <c r="F127" s="19">
        <v>1724</v>
      </c>
      <c r="G127" s="36">
        <v>1404</v>
      </c>
      <c r="H127" s="19">
        <v>1744</v>
      </c>
      <c r="I127" s="19">
        <v>1703</v>
      </c>
      <c r="J127" s="63">
        <f>I127+H127+G127+F127+E127+D127+C127</f>
        <v>11685</v>
      </c>
      <c r="K127" s="20">
        <v>1749</v>
      </c>
      <c r="L127" s="19">
        <v>1711</v>
      </c>
      <c r="M127" s="19">
        <v>1729</v>
      </c>
      <c r="N127" s="36">
        <v>1693</v>
      </c>
      <c r="O127" s="19">
        <f>production!N516</f>
        <v>1724</v>
      </c>
      <c r="P127" s="19">
        <f>production!O516</f>
        <v>1755</v>
      </c>
      <c r="Q127" s="19">
        <f>production!P516</f>
        <v>1686</v>
      </c>
      <c r="R127" s="63">
        <f>SUM(K127:Q127)</f>
        <v>12047</v>
      </c>
    </row>
    <row r="128" spans="2:18" x14ac:dyDescent="0.35">
      <c r="B128" s="19" t="s">
        <v>127</v>
      </c>
      <c r="C128" s="20">
        <v>1670</v>
      </c>
      <c r="D128" s="19">
        <v>1740</v>
      </c>
      <c r="E128" s="19">
        <v>1666</v>
      </c>
      <c r="F128" s="19">
        <v>1700</v>
      </c>
      <c r="G128" s="36">
        <v>1520</v>
      </c>
      <c r="H128" s="19">
        <v>1790</v>
      </c>
      <c r="I128" s="19">
        <v>1680</v>
      </c>
      <c r="J128" s="63">
        <f>I128+H128+G128+F128+E128+D128+C128</f>
        <v>11766</v>
      </c>
      <c r="K128" s="20">
        <v>1730</v>
      </c>
      <c r="L128" s="19">
        <v>1770</v>
      </c>
      <c r="M128" s="19">
        <v>1650</v>
      </c>
      <c r="N128" s="36">
        <v>1700</v>
      </c>
      <c r="O128" s="19">
        <f>Supply!AD1130</f>
        <v>1800</v>
      </c>
      <c r="P128" s="19">
        <f>Supply!AI1130</f>
        <v>1700</v>
      </c>
      <c r="Q128" s="19">
        <f>Supply!E1157</f>
        <v>1630</v>
      </c>
      <c r="R128" s="63">
        <f>SUM(K128:Q128)</f>
        <v>11980</v>
      </c>
    </row>
    <row r="129" spans="2:18" x14ac:dyDescent="0.35">
      <c r="B129" s="33" t="s">
        <v>0</v>
      </c>
      <c r="C129" s="19">
        <f t="shared" ref="C129:I129" si="47">C127-C128</f>
        <v>37</v>
      </c>
      <c r="D129" s="19">
        <f t="shared" si="47"/>
        <v>-3</v>
      </c>
      <c r="E129" s="19">
        <f t="shared" si="47"/>
        <v>0</v>
      </c>
      <c r="F129" s="19">
        <f t="shared" si="47"/>
        <v>24</v>
      </c>
      <c r="G129" s="19">
        <f t="shared" si="47"/>
        <v>-116</v>
      </c>
      <c r="H129" s="19">
        <f t="shared" si="47"/>
        <v>-46</v>
      </c>
      <c r="I129" s="19">
        <f t="shared" si="47"/>
        <v>23</v>
      </c>
      <c r="J129" s="19">
        <f t="shared" ref="J129:R129" si="48">J127-J128</f>
        <v>-81</v>
      </c>
      <c r="K129" s="19">
        <f t="shared" si="48"/>
        <v>19</v>
      </c>
      <c r="L129" s="19">
        <f t="shared" si="48"/>
        <v>-59</v>
      </c>
      <c r="M129" s="19">
        <f t="shared" si="48"/>
        <v>79</v>
      </c>
      <c r="N129" s="19">
        <f t="shared" si="48"/>
        <v>-7</v>
      </c>
      <c r="O129" s="19">
        <f t="shared" si="48"/>
        <v>-76</v>
      </c>
      <c r="P129" s="19">
        <f t="shared" si="48"/>
        <v>55</v>
      </c>
      <c r="Q129" s="19">
        <f t="shared" si="48"/>
        <v>56</v>
      </c>
      <c r="R129" s="19">
        <f t="shared" si="48"/>
        <v>67</v>
      </c>
    </row>
    <row r="131" spans="2:18" ht="15.5" x14ac:dyDescent="0.35">
      <c r="B131" s="95" t="s">
        <v>1</v>
      </c>
      <c r="C131" s="64" t="s">
        <v>1564</v>
      </c>
      <c r="D131" s="64" t="s">
        <v>1565</v>
      </c>
      <c r="E131" s="64" t="s">
        <v>228</v>
      </c>
      <c r="F131" s="64" t="s">
        <v>229</v>
      </c>
      <c r="G131" s="64" t="s">
        <v>230</v>
      </c>
      <c r="H131" s="64" t="s">
        <v>1613</v>
      </c>
      <c r="I131" s="64" t="s">
        <v>1614</v>
      </c>
      <c r="J131" s="65" t="s">
        <v>1622</v>
      </c>
      <c r="K131" s="64" t="s">
        <v>1615</v>
      </c>
      <c r="L131" s="64" t="s">
        <v>1616</v>
      </c>
      <c r="M131" s="64" t="s">
        <v>1617</v>
      </c>
      <c r="N131" s="64" t="s">
        <v>1618</v>
      </c>
      <c r="O131" s="64" t="s">
        <v>1619</v>
      </c>
      <c r="P131" s="64" t="s">
        <v>1620</v>
      </c>
      <c r="Q131" s="64" t="s">
        <v>1621</v>
      </c>
      <c r="R131" s="65" t="s">
        <v>1625</v>
      </c>
    </row>
    <row r="132" spans="2:18" x14ac:dyDescent="0.35">
      <c r="B132" s="19" t="s">
        <v>7</v>
      </c>
      <c r="C132" s="22">
        <f>production!B538</f>
        <v>1730</v>
      </c>
      <c r="D132" s="19">
        <f>production!C538</f>
        <v>1727</v>
      </c>
      <c r="E132" s="19">
        <f>production!D538</f>
        <v>1708</v>
      </c>
      <c r="F132" s="19">
        <f>production!E538</f>
        <v>1726</v>
      </c>
      <c r="G132" s="53">
        <f>production!$F$538</f>
        <v>1692</v>
      </c>
      <c r="H132" s="19">
        <f>production!$G$538</f>
        <v>1715</v>
      </c>
      <c r="I132" s="19">
        <f>production!H538</f>
        <v>1739</v>
      </c>
      <c r="J132" s="63">
        <f>I132+H132+G132+F132+E132+D132+C132</f>
        <v>12037</v>
      </c>
      <c r="K132" s="20">
        <f>production!$J$538</f>
        <v>1700</v>
      </c>
      <c r="L132" s="19">
        <f>production!$K$538</f>
        <v>1605</v>
      </c>
      <c r="M132" s="19">
        <f>production!$L$538</f>
        <v>947</v>
      </c>
      <c r="N132" s="36">
        <v>1568</v>
      </c>
      <c r="O132" s="19">
        <f>production!N538</f>
        <v>1669</v>
      </c>
      <c r="P132" s="19">
        <f>production!O538</f>
        <v>1745</v>
      </c>
      <c r="Q132" s="19">
        <f>production!P538</f>
        <v>1769</v>
      </c>
      <c r="R132" s="63">
        <f>SUM(K132:Q132)</f>
        <v>11003</v>
      </c>
    </row>
    <row r="133" spans="2:18" x14ac:dyDescent="0.35">
      <c r="B133" s="19" t="s">
        <v>127</v>
      </c>
      <c r="C133" s="20">
        <f>Supply!J1157</f>
        <v>1770</v>
      </c>
      <c r="D133" s="19">
        <f>Supply!O1157</f>
        <v>1780</v>
      </c>
      <c r="E133" s="19">
        <f>Supply!T1157</f>
        <v>1700</v>
      </c>
      <c r="F133" s="19">
        <f>Supply!Y1157</f>
        <v>1720</v>
      </c>
      <c r="G133" s="36">
        <f>Supply!AD1157</f>
        <v>1650</v>
      </c>
      <c r="H133" s="19">
        <f>Supply!AI1157</f>
        <v>1670</v>
      </c>
      <c r="I133" s="19">
        <f>Supply!E1184</f>
        <v>1810</v>
      </c>
      <c r="J133" s="63">
        <f>I133+H133+G133+F133+E133+D133+C133</f>
        <v>12100</v>
      </c>
      <c r="K133" s="20">
        <f>Supply!J1184</f>
        <v>1660</v>
      </c>
      <c r="L133" s="19">
        <f>Supply!O1184</f>
        <v>1540</v>
      </c>
      <c r="M133" s="19">
        <f>Supply!T1184</f>
        <v>910</v>
      </c>
      <c r="N133" s="36">
        <v>1570</v>
      </c>
      <c r="O133" s="19">
        <f>Supply!AD1184</f>
        <v>1740</v>
      </c>
      <c r="P133" s="19">
        <f>Supply!AI1184</f>
        <v>1670</v>
      </c>
      <c r="Q133" s="19">
        <f>Supply!E1211</f>
        <v>1770</v>
      </c>
      <c r="R133" s="63">
        <f>SUM(K133:Q133)</f>
        <v>10860</v>
      </c>
    </row>
    <row r="134" spans="2:18" x14ac:dyDescent="0.35">
      <c r="B134" s="33" t="s">
        <v>0</v>
      </c>
      <c r="C134" s="19">
        <f t="shared" ref="C134:N134" si="49">C132-C133</f>
        <v>-40</v>
      </c>
      <c r="D134" s="19">
        <f t="shared" si="49"/>
        <v>-53</v>
      </c>
      <c r="E134" s="19">
        <f t="shared" si="49"/>
        <v>8</v>
      </c>
      <c r="F134" s="19">
        <f t="shared" si="49"/>
        <v>6</v>
      </c>
      <c r="G134" s="19">
        <f t="shared" si="49"/>
        <v>42</v>
      </c>
      <c r="H134" s="19">
        <f t="shared" si="49"/>
        <v>45</v>
      </c>
      <c r="I134" s="19">
        <f t="shared" si="49"/>
        <v>-71</v>
      </c>
      <c r="J134" s="19">
        <f t="shared" si="49"/>
        <v>-63</v>
      </c>
      <c r="K134" s="19">
        <f t="shared" si="49"/>
        <v>40</v>
      </c>
      <c r="L134" s="19">
        <f t="shared" si="49"/>
        <v>65</v>
      </c>
      <c r="M134" s="19">
        <f t="shared" si="49"/>
        <v>37</v>
      </c>
      <c r="N134" s="19">
        <f t="shared" si="49"/>
        <v>-2</v>
      </c>
      <c r="O134" s="19">
        <f>O132-O133</f>
        <v>-71</v>
      </c>
      <c r="P134" s="19">
        <f>P132-P133</f>
        <v>75</v>
      </c>
      <c r="Q134" s="19">
        <f>Q132-Q133</f>
        <v>-1</v>
      </c>
      <c r="R134" s="19">
        <f>R132-R133</f>
        <v>143</v>
      </c>
    </row>
    <row r="136" spans="2:18" ht="15.5" x14ac:dyDescent="0.35">
      <c r="B136" s="95" t="s">
        <v>1</v>
      </c>
      <c r="C136" s="64" t="s">
        <v>1656</v>
      </c>
      <c r="D136" s="64" t="s">
        <v>1657</v>
      </c>
      <c r="E136" s="64" t="s">
        <v>1658</v>
      </c>
      <c r="F136" s="64" t="s">
        <v>1659</v>
      </c>
      <c r="G136" s="64" t="s">
        <v>1660</v>
      </c>
      <c r="H136" s="64" t="s">
        <v>1661</v>
      </c>
      <c r="I136" s="64" t="s">
        <v>1662</v>
      </c>
      <c r="J136" s="65" t="s">
        <v>1663</v>
      </c>
      <c r="K136" s="64" t="s">
        <v>1664</v>
      </c>
      <c r="L136" s="64" t="s">
        <v>1665</v>
      </c>
      <c r="M136" s="64" t="s">
        <v>1666</v>
      </c>
      <c r="N136" s="64" t="s">
        <v>1667</v>
      </c>
      <c r="O136" s="64" t="s">
        <v>1668</v>
      </c>
      <c r="P136" s="64" t="s">
        <v>1669</v>
      </c>
      <c r="Q136" s="64" t="s">
        <v>1670</v>
      </c>
      <c r="R136" s="65" t="s">
        <v>1674</v>
      </c>
    </row>
    <row r="137" spans="2:18" x14ac:dyDescent="0.35">
      <c r="B137" s="19" t="s">
        <v>7</v>
      </c>
      <c r="C137" s="22">
        <f>production!B560</f>
        <v>1665</v>
      </c>
      <c r="D137" s="19">
        <f>production!C560</f>
        <v>1558</v>
      </c>
      <c r="E137" s="19">
        <f>production!D560</f>
        <v>1921</v>
      </c>
      <c r="F137" s="19">
        <f>production!E560</f>
        <v>1816</v>
      </c>
      <c r="G137" s="53">
        <f>production!F560</f>
        <v>1874</v>
      </c>
      <c r="H137" s="19">
        <f>production!G560</f>
        <v>1947</v>
      </c>
      <c r="I137" s="19">
        <f>production!$H$560</f>
        <v>1334</v>
      </c>
      <c r="J137" s="63">
        <f>I137+H137+G137+F137+E137+D137+C137</f>
        <v>12115</v>
      </c>
      <c r="K137" s="20">
        <f>production!J560</f>
        <v>1882</v>
      </c>
      <c r="L137" s="19">
        <f>production!K560</f>
        <v>1894</v>
      </c>
      <c r="M137" s="19">
        <f>production!L560</f>
        <v>1788</v>
      </c>
      <c r="N137" s="36">
        <f>production!M560</f>
        <v>1846</v>
      </c>
      <c r="O137" s="19">
        <f>production!N560</f>
        <v>1847</v>
      </c>
      <c r="P137" s="19">
        <f>production!$O$560</f>
        <v>1855</v>
      </c>
      <c r="Q137" s="19">
        <f>production!P560</f>
        <v>1853</v>
      </c>
      <c r="R137" s="63">
        <f>SUM(K137:Q137)</f>
        <v>12965</v>
      </c>
    </row>
    <row r="138" spans="2:18" x14ac:dyDescent="0.35">
      <c r="B138" s="19" t="s">
        <v>127</v>
      </c>
      <c r="C138" s="20">
        <f>Supply!J1211</f>
        <v>1710</v>
      </c>
      <c r="D138" s="19">
        <f>Supply!O1211</f>
        <v>1680</v>
      </c>
      <c r="E138" s="19">
        <f>Supply!T1211</f>
        <v>1810</v>
      </c>
      <c r="F138" s="19">
        <f>Supply!T1211</f>
        <v>1810</v>
      </c>
      <c r="G138" s="36">
        <f>Supply!Y1211</f>
        <v>1840</v>
      </c>
      <c r="H138" s="19">
        <f>Supply!AI1211</f>
        <v>1850</v>
      </c>
      <c r="I138" s="19">
        <f>Supply!E1238</f>
        <v>1770</v>
      </c>
      <c r="J138" s="63">
        <f>I138+H138+G138+F138+E138+D138+C138</f>
        <v>12470</v>
      </c>
      <c r="K138" s="20">
        <f>Supply!J1238</f>
        <v>1950</v>
      </c>
      <c r="L138" s="19">
        <f>Supply!O1238</f>
        <v>1920</v>
      </c>
      <c r="M138" s="19">
        <f>Supply!T1238</f>
        <v>1760</v>
      </c>
      <c r="N138" s="36">
        <f>Supply!Y1238</f>
        <v>1900</v>
      </c>
      <c r="O138" s="19">
        <f>Supply!AD1238</f>
        <v>1860</v>
      </c>
      <c r="P138" s="19">
        <f>Supply!AI1238</f>
        <v>1920</v>
      </c>
      <c r="Q138" s="19">
        <f>Supply!E1265</f>
        <v>1770</v>
      </c>
      <c r="R138" s="63">
        <f>SUM(K138:Q138)</f>
        <v>13080</v>
      </c>
    </row>
    <row r="139" spans="2:18" x14ac:dyDescent="0.35">
      <c r="B139" s="33" t="s">
        <v>0</v>
      </c>
      <c r="C139" s="19">
        <f t="shared" ref="C139:N139" si="50">C137-C138</f>
        <v>-45</v>
      </c>
      <c r="D139" s="19">
        <f t="shared" si="50"/>
        <v>-122</v>
      </c>
      <c r="E139" s="19">
        <f t="shared" si="50"/>
        <v>111</v>
      </c>
      <c r="F139" s="19">
        <f t="shared" si="50"/>
        <v>6</v>
      </c>
      <c r="G139" s="19">
        <f t="shared" si="50"/>
        <v>34</v>
      </c>
      <c r="H139" s="19">
        <f t="shared" si="50"/>
        <v>97</v>
      </c>
      <c r="I139" s="19">
        <f t="shared" si="50"/>
        <v>-436</v>
      </c>
      <c r="J139" s="19">
        <f t="shared" si="50"/>
        <v>-355</v>
      </c>
      <c r="K139" s="19">
        <f t="shared" si="50"/>
        <v>-68</v>
      </c>
      <c r="L139" s="19">
        <f t="shared" si="50"/>
        <v>-26</v>
      </c>
      <c r="M139" s="19">
        <f t="shared" si="50"/>
        <v>28</v>
      </c>
      <c r="N139" s="19">
        <f t="shared" si="50"/>
        <v>-54</v>
      </c>
      <c r="O139" s="19">
        <f>O137-O138</f>
        <v>-13</v>
      </c>
      <c r="P139" s="19">
        <f>P137-P138</f>
        <v>-65</v>
      </c>
      <c r="Q139" s="19">
        <f>Q137-Q138</f>
        <v>83</v>
      </c>
      <c r="R139" s="19">
        <f>R137-R138</f>
        <v>-115</v>
      </c>
    </row>
    <row r="141" spans="2:18" ht="15.5" x14ac:dyDescent="0.35">
      <c r="B141" s="95" t="s">
        <v>1</v>
      </c>
      <c r="C141" s="64" t="s">
        <v>1702</v>
      </c>
      <c r="D141" s="64" t="s">
        <v>1703</v>
      </c>
      <c r="E141" s="64" t="s">
        <v>1704</v>
      </c>
      <c r="F141" s="64" t="s">
        <v>1705</v>
      </c>
      <c r="G141" s="64" t="s">
        <v>1706</v>
      </c>
      <c r="H141" s="64" t="s">
        <v>1707</v>
      </c>
      <c r="I141" s="64" t="s">
        <v>1708</v>
      </c>
      <c r="J141" s="65" t="s">
        <v>1709</v>
      </c>
      <c r="K141" s="64" t="s">
        <v>1710</v>
      </c>
      <c r="L141" s="64" t="s">
        <v>325</v>
      </c>
      <c r="M141" s="64" t="s">
        <v>318</v>
      </c>
      <c r="N141" s="64" t="s">
        <v>319</v>
      </c>
      <c r="O141" s="64" t="s">
        <v>320</v>
      </c>
      <c r="P141" s="64" t="s">
        <v>321</v>
      </c>
      <c r="Q141" s="64" t="s">
        <v>322</v>
      </c>
      <c r="R141" s="65" t="s">
        <v>1714</v>
      </c>
    </row>
    <row r="142" spans="2:18" x14ac:dyDescent="0.35">
      <c r="B142" s="19" t="s">
        <v>7</v>
      </c>
      <c r="C142" s="22">
        <f>production!B582</f>
        <v>1851</v>
      </c>
      <c r="D142" s="19">
        <f>production!C582</f>
        <v>1818</v>
      </c>
      <c r="E142" s="19">
        <f>production!D582</f>
        <v>1730</v>
      </c>
      <c r="F142" s="19">
        <f>production!$E$582</f>
        <v>1447</v>
      </c>
      <c r="G142" s="53">
        <f>production!$F$582</f>
        <v>824</v>
      </c>
      <c r="H142" s="19">
        <f>production!G582</f>
        <v>1718</v>
      </c>
      <c r="I142" s="19">
        <v>1699</v>
      </c>
      <c r="J142" s="63">
        <f>I142+H142+G142+F142+E142+D142+C142</f>
        <v>11087</v>
      </c>
      <c r="K142" s="20">
        <f>production!$J$582</f>
        <v>1823</v>
      </c>
      <c r="L142" s="19">
        <f>production!$K$582</f>
        <v>1850</v>
      </c>
      <c r="M142" s="19">
        <f>production!$L$582</f>
        <v>1768</v>
      </c>
      <c r="N142" s="36">
        <v>1864</v>
      </c>
      <c r="O142" s="19">
        <f>production!N582</f>
        <v>1877</v>
      </c>
      <c r="P142" s="19">
        <f>production!$O$582</f>
        <v>1811</v>
      </c>
      <c r="Q142" s="19">
        <f>production!P582</f>
        <v>1844</v>
      </c>
      <c r="R142" s="63">
        <f>SUM(K142:Q142)</f>
        <v>12837</v>
      </c>
    </row>
    <row r="143" spans="2:18" x14ac:dyDescent="0.35">
      <c r="B143" s="19" t="s">
        <v>127</v>
      </c>
      <c r="C143" s="20">
        <f>Supply!J1265</f>
        <v>1930</v>
      </c>
      <c r="D143" s="19">
        <f>Supply!O1265</f>
        <v>1800</v>
      </c>
      <c r="E143" s="19">
        <f>Supply!T1265</f>
        <v>1780</v>
      </c>
      <c r="F143" s="19">
        <f>Supply!Y1265</f>
        <v>1460</v>
      </c>
      <c r="G143" s="36">
        <f>Supply!AD1265</f>
        <v>790</v>
      </c>
      <c r="H143" s="19">
        <f>Supply!AI1265</f>
        <v>1750</v>
      </c>
      <c r="I143" s="19">
        <v>1710</v>
      </c>
      <c r="J143" s="63">
        <f>I143+H143+G143+F143+E143+D143+C143</f>
        <v>11220</v>
      </c>
      <c r="K143" s="20">
        <f>Supply!J1292</f>
        <v>1810</v>
      </c>
      <c r="L143" s="19">
        <f>Supply!O1292</f>
        <v>1920</v>
      </c>
      <c r="M143" s="19">
        <f>Supply!T1292</f>
        <v>1790</v>
      </c>
      <c r="N143" s="36">
        <v>1830</v>
      </c>
      <c r="O143" s="19">
        <f>Supply!AD1292</f>
        <v>1900</v>
      </c>
      <c r="P143" s="19">
        <f>Supply!AI1292</f>
        <v>1820</v>
      </c>
      <c r="Q143" s="19">
        <f>Supply!E1319</f>
        <v>1900</v>
      </c>
      <c r="R143" s="63">
        <f>SUM(K143:Q143)</f>
        <v>12970</v>
      </c>
    </row>
    <row r="144" spans="2:18" x14ac:dyDescent="0.35">
      <c r="B144" s="33" t="s">
        <v>0</v>
      </c>
      <c r="C144" s="19">
        <f t="shared" ref="C144:N144" si="51">C142-C143</f>
        <v>-79</v>
      </c>
      <c r="D144" s="19">
        <f t="shared" si="51"/>
        <v>18</v>
      </c>
      <c r="E144" s="19">
        <f t="shared" si="51"/>
        <v>-50</v>
      </c>
      <c r="F144" s="19">
        <f t="shared" si="51"/>
        <v>-13</v>
      </c>
      <c r="G144" s="19">
        <f t="shared" si="51"/>
        <v>34</v>
      </c>
      <c r="H144" s="19">
        <f t="shared" si="51"/>
        <v>-32</v>
      </c>
      <c r="I144" s="19">
        <f t="shared" si="51"/>
        <v>-11</v>
      </c>
      <c r="J144" s="19">
        <f t="shared" si="51"/>
        <v>-133</v>
      </c>
      <c r="K144" s="19">
        <f t="shared" si="51"/>
        <v>13</v>
      </c>
      <c r="L144" s="19">
        <f t="shared" si="51"/>
        <v>-70</v>
      </c>
      <c r="M144" s="19">
        <f t="shared" si="51"/>
        <v>-22</v>
      </c>
      <c r="N144" s="19">
        <f t="shared" si="51"/>
        <v>34</v>
      </c>
      <c r="O144" s="19">
        <f>O142-O143</f>
        <v>-23</v>
      </c>
      <c r="P144" s="19">
        <f>P142-P143</f>
        <v>-9</v>
      </c>
      <c r="Q144" s="19">
        <f>Q142-Q143</f>
        <v>-56</v>
      </c>
      <c r="R144" s="19">
        <f>R142-R143</f>
        <v>-133</v>
      </c>
    </row>
    <row r="146" spans="2:18" ht="15.5" x14ac:dyDescent="0.35">
      <c r="B146" s="95" t="s">
        <v>1</v>
      </c>
      <c r="C146" s="64" t="s">
        <v>323</v>
      </c>
      <c r="D146" s="64" t="s">
        <v>324</v>
      </c>
      <c r="E146" s="64" t="s">
        <v>435</v>
      </c>
      <c r="F146" s="64" t="s">
        <v>436</v>
      </c>
      <c r="G146" s="64" t="s">
        <v>437</v>
      </c>
      <c r="H146" s="64" t="s">
        <v>438</v>
      </c>
      <c r="I146" s="64" t="s">
        <v>439</v>
      </c>
      <c r="J146" s="65" t="s">
        <v>383</v>
      </c>
      <c r="K146" s="64" t="s">
        <v>440</v>
      </c>
      <c r="L146" s="64" t="s">
        <v>441</v>
      </c>
      <c r="M146" s="64" t="s">
        <v>397</v>
      </c>
      <c r="N146" s="64" t="s">
        <v>398</v>
      </c>
      <c r="O146" s="64" t="s">
        <v>399</v>
      </c>
      <c r="P146" s="64" t="s">
        <v>400</v>
      </c>
      <c r="Q146" s="64" t="s">
        <v>401</v>
      </c>
      <c r="R146" s="65" t="s">
        <v>1748</v>
      </c>
    </row>
    <row r="147" spans="2:18" x14ac:dyDescent="0.35">
      <c r="B147" s="19" t="s">
        <v>7</v>
      </c>
      <c r="C147" s="22">
        <f>production!B604</f>
        <v>1889</v>
      </c>
      <c r="D147" s="19">
        <f>production!C604</f>
        <v>1792</v>
      </c>
      <c r="E147" s="19">
        <f>production!D604</f>
        <v>1935</v>
      </c>
      <c r="F147" s="19">
        <f>production!E604</f>
        <v>1752</v>
      </c>
      <c r="G147" s="53">
        <f>production!$F$604</f>
        <v>1385</v>
      </c>
      <c r="H147" s="19">
        <f>production!$G$604</f>
        <v>1044</v>
      </c>
      <c r="I147" s="19">
        <f>production!H604</f>
        <v>1975</v>
      </c>
      <c r="J147" s="63">
        <f>I147+H147+G147+F147+E147+D147+C147</f>
        <v>11772</v>
      </c>
      <c r="K147" s="20">
        <f>production!J604</f>
        <v>1852</v>
      </c>
      <c r="L147" s="19">
        <f>production!K604</f>
        <v>1855</v>
      </c>
      <c r="M147" s="19">
        <f>production!L604</f>
        <v>1810</v>
      </c>
      <c r="N147" s="36">
        <f>production!M604</f>
        <v>1845</v>
      </c>
      <c r="O147" s="19">
        <f>production!N604</f>
        <v>1982</v>
      </c>
      <c r="P147" s="19">
        <f>production!O604</f>
        <v>1876</v>
      </c>
      <c r="Q147" s="19"/>
      <c r="R147" s="63">
        <f>SUM(K147:Q147)</f>
        <v>11220</v>
      </c>
    </row>
    <row r="148" spans="2:18" x14ac:dyDescent="0.35">
      <c r="B148" s="19" t="s">
        <v>127</v>
      </c>
      <c r="C148" s="20">
        <f>Supply!J1319</f>
        <v>1910</v>
      </c>
      <c r="D148" s="19">
        <f>Supply!O1319</f>
        <v>1750</v>
      </c>
      <c r="E148" s="19">
        <f>Supply!T1319</f>
        <v>2030</v>
      </c>
      <c r="F148" s="19">
        <f>Supply!Y1319</f>
        <v>1780</v>
      </c>
      <c r="G148" s="36">
        <f>Supply!AD1319</f>
        <v>1290</v>
      </c>
      <c r="H148" s="19">
        <f>Supply!AI1319</f>
        <v>1190</v>
      </c>
      <c r="I148" s="19">
        <f>Supply!E1346</f>
        <v>1960</v>
      </c>
      <c r="J148" s="63">
        <f>I148+H148+G148+F148+E148+D148+C148</f>
        <v>11910</v>
      </c>
      <c r="K148" s="20">
        <f>Supply!J1346</f>
        <v>1840</v>
      </c>
      <c r="L148" s="19">
        <f>Supply!O1346</f>
        <v>1880</v>
      </c>
      <c r="M148" s="19">
        <f>Supply!T1346</f>
        <v>1830</v>
      </c>
      <c r="N148" s="36">
        <f>Supply!Y1346</f>
        <v>1880</v>
      </c>
      <c r="O148" s="19">
        <f>Supply!AD1346</f>
        <v>1870</v>
      </c>
      <c r="P148" s="19">
        <f>Supply!AI1346</f>
        <v>1880</v>
      </c>
      <c r="Q148" s="19"/>
      <c r="R148" s="63">
        <f>SUM(K148:Q148)</f>
        <v>11180</v>
      </c>
    </row>
    <row r="149" spans="2:18" x14ac:dyDescent="0.35">
      <c r="B149" s="33" t="s">
        <v>0</v>
      </c>
      <c r="C149" s="19">
        <f t="shared" ref="C149:N149" si="52">C147-C148</f>
        <v>-21</v>
      </c>
      <c r="D149" s="19">
        <f t="shared" si="52"/>
        <v>42</v>
      </c>
      <c r="E149" s="19">
        <f t="shared" si="52"/>
        <v>-95</v>
      </c>
      <c r="F149" s="19">
        <f t="shared" si="52"/>
        <v>-28</v>
      </c>
      <c r="G149" s="19">
        <f t="shared" si="52"/>
        <v>95</v>
      </c>
      <c r="H149" s="19">
        <f t="shared" si="52"/>
        <v>-146</v>
      </c>
      <c r="I149" s="19">
        <f t="shared" si="52"/>
        <v>15</v>
      </c>
      <c r="J149" s="19">
        <f t="shared" si="52"/>
        <v>-138</v>
      </c>
      <c r="K149" s="19">
        <f t="shared" si="52"/>
        <v>12</v>
      </c>
      <c r="L149" s="19">
        <f t="shared" si="52"/>
        <v>-25</v>
      </c>
      <c r="M149" s="19">
        <f t="shared" si="52"/>
        <v>-20</v>
      </c>
      <c r="N149" s="19">
        <f t="shared" si="52"/>
        <v>-35</v>
      </c>
      <c r="O149" s="19">
        <f>O147-O148</f>
        <v>112</v>
      </c>
      <c r="P149" s="19">
        <f>P147-P148</f>
        <v>-4</v>
      </c>
      <c r="Q149" s="19">
        <f>Q147-Q148</f>
        <v>0</v>
      </c>
      <c r="R149" s="19">
        <f>R147-R148</f>
        <v>40</v>
      </c>
    </row>
    <row r="1151" spans="1:17" ht="15.5" x14ac:dyDescent="0.35">
      <c r="A1151" s="95" t="s">
        <v>1</v>
      </c>
      <c r="B1151" s="64" t="s">
        <v>402</v>
      </c>
      <c r="C1151" s="64" t="s">
        <v>403</v>
      </c>
      <c r="D1151" s="64" t="s">
        <v>481</v>
      </c>
      <c r="E1151" s="64" t="s">
        <v>482</v>
      </c>
      <c r="F1151" s="64" t="s">
        <v>483</v>
      </c>
      <c r="G1151" s="64" t="s">
        <v>484</v>
      </c>
      <c r="H1151" s="64" t="s">
        <v>485</v>
      </c>
      <c r="I1151" s="65" t="s">
        <v>470</v>
      </c>
      <c r="J1151" s="64" t="s">
        <v>486</v>
      </c>
      <c r="K1151" s="64" t="s">
        <v>463</v>
      </c>
      <c r="L1151" s="64" t="s">
        <v>464</v>
      </c>
      <c r="M1151" s="64" t="s">
        <v>465</v>
      </c>
      <c r="N1151" s="64" t="s">
        <v>466</v>
      </c>
      <c r="O1151" s="64" t="s">
        <v>467</v>
      </c>
      <c r="P1151" s="64" t="s">
        <v>468</v>
      </c>
      <c r="Q1151" s="65" t="s">
        <v>1788</v>
      </c>
    </row>
    <row r="1152" spans="1:17" x14ac:dyDescent="0.35">
      <c r="A1152" s="19" t="s">
        <v>7</v>
      </c>
      <c r="B1152" s="40">
        <f>production!B626</f>
        <v>1237</v>
      </c>
      <c r="C1152" s="23">
        <f>production!C626</f>
        <v>1669</v>
      </c>
      <c r="D1152" s="19">
        <f>production!D626</f>
        <v>1673</v>
      </c>
      <c r="E1152" s="36">
        <f>production!E626</f>
        <v>1601</v>
      </c>
      <c r="F1152" s="51">
        <f>production!$F$626</f>
        <v>1222</v>
      </c>
      <c r="G1152" s="19">
        <f>production!$G$626</f>
        <v>1954</v>
      </c>
      <c r="H1152" s="19">
        <f>production!H626</f>
        <v>1856</v>
      </c>
      <c r="I1152" s="63">
        <f>H1152+G1152+F1152+E1152+D1152+C1152+B1152</f>
        <v>11212</v>
      </c>
      <c r="J1152" s="23">
        <f>production!J626</f>
        <v>1840</v>
      </c>
      <c r="K1152" s="23">
        <f>production!K626</f>
        <v>1630</v>
      </c>
      <c r="L1152" s="19">
        <f>production!L626</f>
        <v>1641</v>
      </c>
      <c r="M1152" s="36">
        <f>M1153+E1154</f>
        <v>1609</v>
      </c>
      <c r="N1152" s="36">
        <f>N1153+F1154</f>
        <v>1557</v>
      </c>
      <c r="O1152" s="36">
        <f>O1153+G1154</f>
        <v>1747</v>
      </c>
      <c r="P1152" s="36">
        <f>P1153+H1154</f>
        <v>1266</v>
      </c>
      <c r="Q1152" s="63">
        <f>P1152+O1152+N1152+M1152+L1152+K1152+J1152</f>
        <v>11290</v>
      </c>
    </row>
    <row r="1153" spans="1:17" x14ac:dyDescent="0.35">
      <c r="A1153" s="19" t="s">
        <v>127</v>
      </c>
      <c r="B1153" s="19">
        <f>Supply!J1373</f>
        <v>1200</v>
      </c>
      <c r="C1153" s="19">
        <f>Supply!O1373</f>
        <v>1620</v>
      </c>
      <c r="D1153" s="19">
        <f>Supply!T1373</f>
        <v>1880</v>
      </c>
      <c r="E1153" s="36">
        <f>Supply!Y1373</f>
        <v>1650</v>
      </c>
      <c r="F1153" s="19">
        <f>Supply!AD1373</f>
        <v>1330</v>
      </c>
      <c r="G1153" s="19">
        <f>Supply!AI1373</f>
        <v>1870</v>
      </c>
      <c r="H1153" s="19">
        <f>Supply!E1400</f>
        <v>1830</v>
      </c>
      <c r="I1153" s="63">
        <f>+H1153+G1153+F1153+E1153+D1153+C1153+B1153</f>
        <v>11380</v>
      </c>
      <c r="J1153" s="19">
        <f>Supply!J1400</f>
        <v>1840</v>
      </c>
      <c r="K1153" s="19">
        <f>Supply!O1400</f>
        <v>1480</v>
      </c>
      <c r="L1153" s="19">
        <f>Supply!T1400</f>
        <v>1670</v>
      </c>
      <c r="M1153" s="36">
        <v>1658</v>
      </c>
      <c r="N1153" s="19">
        <v>1665</v>
      </c>
      <c r="O1153" s="19">
        <v>1663</v>
      </c>
      <c r="P1153" s="19">
        <v>1240</v>
      </c>
      <c r="Q1153" s="63">
        <f>+P1153+O1153+N1153+M1153+L1153+K1153+J1153</f>
        <v>11216</v>
      </c>
    </row>
    <row r="1154" spans="1:17" x14ac:dyDescent="0.35">
      <c r="A1154" s="33" t="s">
        <v>0</v>
      </c>
      <c r="B1154" s="19">
        <f t="shared" ref="B1154:H1154" si="53">B1152-B1153</f>
        <v>37</v>
      </c>
      <c r="C1154" s="19">
        <f t="shared" si="53"/>
        <v>49</v>
      </c>
      <c r="D1154" s="19">
        <f t="shared" si="53"/>
        <v>-207</v>
      </c>
      <c r="E1154" s="19">
        <f t="shared" si="53"/>
        <v>-49</v>
      </c>
      <c r="F1154" s="19">
        <f t="shared" si="53"/>
        <v>-108</v>
      </c>
      <c r="G1154" s="19">
        <f t="shared" si="53"/>
        <v>84</v>
      </c>
      <c r="H1154" s="19">
        <f t="shared" si="53"/>
        <v>26</v>
      </c>
      <c r="I1154" s="19">
        <f>H1154+G1154+F1154+E1154+D1154+C1154+B1154</f>
        <v>-168</v>
      </c>
      <c r="J1154" s="19">
        <f t="shared" ref="J1154:P1154" si="54">J1152-J1153</f>
        <v>0</v>
      </c>
      <c r="K1154" s="19">
        <f t="shared" si="54"/>
        <v>150</v>
      </c>
      <c r="L1154" s="19">
        <f t="shared" si="54"/>
        <v>-29</v>
      </c>
      <c r="M1154" s="19">
        <f t="shared" si="54"/>
        <v>-49</v>
      </c>
      <c r="N1154" s="19">
        <f t="shared" si="54"/>
        <v>-108</v>
      </c>
      <c r="O1154" s="19">
        <f t="shared" si="54"/>
        <v>84</v>
      </c>
      <c r="P1154" s="19">
        <f t="shared" si="54"/>
        <v>26</v>
      </c>
      <c r="Q1154" s="19">
        <f>P1154+O1154+N1154+M1154+L1154+K1154+J1154</f>
        <v>74</v>
      </c>
    </row>
    <row r="1156" spans="1:17" ht="15.5" x14ac:dyDescent="0.35">
      <c r="A1156" s="95" t="s">
        <v>1</v>
      </c>
      <c r="B1156" s="64" t="s">
        <v>469</v>
      </c>
      <c r="C1156" s="64" t="s">
        <v>537</v>
      </c>
      <c r="D1156" s="64" t="s">
        <v>538</v>
      </c>
      <c r="E1156" s="64" t="s">
        <v>539</v>
      </c>
      <c r="F1156" s="64" t="s">
        <v>540</v>
      </c>
      <c r="G1156" s="64" t="s">
        <v>541</v>
      </c>
      <c r="H1156" s="64" t="s">
        <v>542</v>
      </c>
      <c r="I1156" s="65" t="s">
        <v>551</v>
      </c>
      <c r="J1156" s="64" t="s">
        <v>543</v>
      </c>
      <c r="K1156" s="64" t="s">
        <v>544</v>
      </c>
      <c r="L1156" s="64" t="s">
        <v>545</v>
      </c>
      <c r="M1156" s="64" t="s">
        <v>546</v>
      </c>
      <c r="N1156" s="64" t="s">
        <v>547</v>
      </c>
      <c r="O1156" s="64" t="s">
        <v>548</v>
      </c>
      <c r="P1156" s="64" t="s">
        <v>549</v>
      </c>
      <c r="Q1156" s="65" t="s">
        <v>1811</v>
      </c>
    </row>
    <row r="1157" spans="1:17" x14ac:dyDescent="0.35">
      <c r="A1157" s="19" t="s">
        <v>7</v>
      </c>
      <c r="B1157" s="40">
        <f>production!B648</f>
        <v>1810</v>
      </c>
      <c r="C1157" s="23">
        <f>production!C648</f>
        <v>1380</v>
      </c>
      <c r="D1157" s="19">
        <f>production!D648</f>
        <v>1325</v>
      </c>
      <c r="E1157" s="36">
        <f>production!E648</f>
        <v>1349</v>
      </c>
      <c r="F1157" s="51">
        <f>production!F648</f>
        <v>1177</v>
      </c>
      <c r="G1157" s="19">
        <f>production!G648</f>
        <v>1728</v>
      </c>
      <c r="H1157" s="19">
        <f>production!H648</f>
        <v>1504</v>
      </c>
      <c r="I1157" s="63">
        <f>H1157+G1157+F1157+E1157+D1157+C1157+B1157</f>
        <v>10273</v>
      </c>
      <c r="J1157" s="23">
        <f>production!J648</f>
        <v>1859</v>
      </c>
      <c r="K1157" s="23">
        <f>production!K648</f>
        <v>1721</v>
      </c>
      <c r="L1157" s="19">
        <f>production!L648</f>
        <v>1865</v>
      </c>
      <c r="M1157" s="36">
        <f>production!M648</f>
        <v>1249</v>
      </c>
      <c r="N1157" s="19">
        <f>production!N648</f>
        <v>1154</v>
      </c>
      <c r="O1157" s="19">
        <f>production!O648</f>
        <v>1085</v>
      </c>
      <c r="P1157" s="19">
        <f>production!P648</f>
        <v>889</v>
      </c>
      <c r="Q1157" s="63">
        <f>P1157+O1157+N1157+M1157+L1157+K1157+J1157</f>
        <v>9822</v>
      </c>
    </row>
    <row r="1158" spans="1:17" x14ac:dyDescent="0.35">
      <c r="A1158" s="19" t="s">
        <v>127</v>
      </c>
      <c r="B1158" s="19">
        <f>Supply!O1427</f>
        <v>1740</v>
      </c>
      <c r="C1158" s="19">
        <f>Supply!T1427</f>
        <v>1325</v>
      </c>
      <c r="D1158" s="19">
        <f>Supply!Y1427</f>
        <v>1325</v>
      </c>
      <c r="E1158" s="36">
        <f>Supply!AD1427</f>
        <v>1349</v>
      </c>
      <c r="F1158" s="19">
        <f>Supply!AI1427</f>
        <v>1010</v>
      </c>
      <c r="G1158" s="19">
        <f>Supply!E1454</f>
        <v>1690</v>
      </c>
      <c r="H1158" s="19">
        <f>Supply!J1454</f>
        <v>1370</v>
      </c>
      <c r="I1158" s="63">
        <f>+H1158+G1158+F1158+E1158+D1158+C1158+B1158</f>
        <v>9809</v>
      </c>
      <c r="J1158" s="19">
        <f>Supply!O1454</f>
        <v>1870</v>
      </c>
      <c r="K1158" s="51">
        <f>Supply!T1454</f>
        <v>1630</v>
      </c>
      <c r="L1158" s="19">
        <f>Supply!Y1454</f>
        <v>1740</v>
      </c>
      <c r="M1158" s="36">
        <f>Supply!AD1454</f>
        <v>1140</v>
      </c>
      <c r="N1158" s="19">
        <f>Supply!AI1454</f>
        <v>1150</v>
      </c>
      <c r="O1158" s="19">
        <f>Supply!E1481</f>
        <v>990</v>
      </c>
      <c r="P1158" s="51">
        <f>Supply!J1481</f>
        <v>780</v>
      </c>
      <c r="Q1158" s="63">
        <f>+P1158+O1158+N1158+M1158+L1158+K1158+J1158</f>
        <v>9300</v>
      </c>
    </row>
    <row r="1159" spans="1:17" x14ac:dyDescent="0.35">
      <c r="A1159" s="33" t="s">
        <v>0</v>
      </c>
      <c r="B1159" s="19">
        <f t="shared" ref="B1159:H1159" si="55">B1157-B1158</f>
        <v>70</v>
      </c>
      <c r="C1159" s="19">
        <f t="shared" si="55"/>
        <v>55</v>
      </c>
      <c r="D1159" s="19">
        <f t="shared" si="55"/>
        <v>0</v>
      </c>
      <c r="E1159" s="19">
        <f t="shared" si="55"/>
        <v>0</v>
      </c>
      <c r="F1159" s="19">
        <f t="shared" si="55"/>
        <v>167</v>
      </c>
      <c r="G1159" s="19">
        <f t="shared" si="55"/>
        <v>38</v>
      </c>
      <c r="H1159" s="19">
        <f t="shared" si="55"/>
        <v>134</v>
      </c>
      <c r="I1159" s="19">
        <f>H1159+G1159+F1159+E1159+D1159+C1159+B1159</f>
        <v>464</v>
      </c>
      <c r="J1159" s="19">
        <f t="shared" ref="J1159:P1159" si="56">J1157-J1158</f>
        <v>-11</v>
      </c>
      <c r="K1159" s="19">
        <f t="shared" si="56"/>
        <v>91</v>
      </c>
      <c r="L1159" s="19">
        <f t="shared" si="56"/>
        <v>125</v>
      </c>
      <c r="M1159" s="19">
        <f t="shared" si="56"/>
        <v>109</v>
      </c>
      <c r="N1159" s="19">
        <f t="shared" si="56"/>
        <v>4</v>
      </c>
      <c r="O1159" s="19">
        <f t="shared" si="56"/>
        <v>95</v>
      </c>
      <c r="P1159" s="19">
        <f t="shared" si="56"/>
        <v>109</v>
      </c>
      <c r="Q1159" s="19">
        <f>P1159+O1159+N1159+M1159+L1159+K1159+J1159</f>
        <v>522</v>
      </c>
    </row>
    <row r="1161" spans="1:17" ht="15.5" x14ac:dyDescent="0.35">
      <c r="A1161" s="95" t="s">
        <v>1</v>
      </c>
      <c r="B1161" s="64" t="s">
        <v>550</v>
      </c>
      <c r="C1161" s="64" t="s">
        <v>563</v>
      </c>
      <c r="D1161" s="64" t="s">
        <v>564</v>
      </c>
      <c r="E1161" s="64" t="s">
        <v>565</v>
      </c>
      <c r="F1161" s="64" t="s">
        <v>566</v>
      </c>
      <c r="G1161" s="64" t="s">
        <v>567</v>
      </c>
      <c r="H1161" s="64" t="s">
        <v>568</v>
      </c>
      <c r="I1161" s="65" t="s">
        <v>569</v>
      </c>
      <c r="J1161" s="64" t="s">
        <v>570</v>
      </c>
      <c r="K1161" s="64" t="s">
        <v>571</v>
      </c>
      <c r="L1161" s="64" t="s">
        <v>572</v>
      </c>
      <c r="M1161" s="64" t="s">
        <v>573</v>
      </c>
      <c r="N1161" s="64" t="s">
        <v>574</v>
      </c>
      <c r="O1161" s="64" t="s">
        <v>575</v>
      </c>
      <c r="P1161" s="64" t="s">
        <v>576</v>
      </c>
      <c r="Q1161" s="65" t="s">
        <v>1837</v>
      </c>
    </row>
    <row r="1162" spans="1:17" x14ac:dyDescent="0.35">
      <c r="A1162" s="19" t="s">
        <v>7</v>
      </c>
      <c r="B1162" s="40">
        <f>production!B670</f>
        <v>695</v>
      </c>
      <c r="C1162" s="23">
        <f>production!C670</f>
        <v>987</v>
      </c>
      <c r="D1162" s="19">
        <f>production!D670</f>
        <v>1246</v>
      </c>
      <c r="E1162" s="36">
        <f>production!$E$670</f>
        <v>1181</v>
      </c>
      <c r="F1162" s="51">
        <f>production!F670</f>
        <v>1646</v>
      </c>
      <c r="G1162" s="19">
        <f>production!G670</f>
        <v>1247</v>
      </c>
      <c r="H1162" s="19">
        <f>production!H670</f>
        <v>1922</v>
      </c>
      <c r="I1162" s="63">
        <f>H1162+G1162+F1162+E1162+D1162+C1162+B1162</f>
        <v>8924</v>
      </c>
      <c r="J1162" s="23">
        <f>production!J670</f>
        <v>1801</v>
      </c>
      <c r="K1162" s="23">
        <f>production!K670</f>
        <v>1276</v>
      </c>
      <c r="L1162" s="19">
        <f>production!L670</f>
        <v>1353</v>
      </c>
      <c r="M1162" s="36">
        <f>production!M670</f>
        <v>1770</v>
      </c>
      <c r="N1162" s="19">
        <f>production!N670</f>
        <v>1923</v>
      </c>
      <c r="O1162" s="19">
        <f>production!O670</f>
        <v>1402</v>
      </c>
      <c r="P1162" s="19">
        <f>production!P670</f>
        <v>1991</v>
      </c>
      <c r="Q1162" s="63">
        <f>P1162+O1162+N1162+M1162+L1162+K1162+J1162</f>
        <v>11516</v>
      </c>
    </row>
    <row r="1163" spans="1:17" x14ac:dyDescent="0.35">
      <c r="A1163" s="19" t="s">
        <v>127</v>
      </c>
      <c r="B1163" s="51">
        <f>Supply!O1481</f>
        <v>750</v>
      </c>
      <c r="C1163" s="19">
        <f>Supply!T1481</f>
        <v>700</v>
      </c>
      <c r="D1163" s="19">
        <f>Supply!Y1481</f>
        <v>1310</v>
      </c>
      <c r="E1163" s="36">
        <f>Supply!AD1481</f>
        <v>1110</v>
      </c>
      <c r="F1163" s="19">
        <f>Supply!AI1481</f>
        <v>1620</v>
      </c>
      <c r="G1163" s="19">
        <f>Supply!E1508</f>
        <v>1180</v>
      </c>
      <c r="H1163" s="51">
        <f>Supply!J1508</f>
        <v>1720</v>
      </c>
      <c r="I1163" s="63">
        <f>+H1163+G1163+F1163+E1163+D1163+C1163+B1163</f>
        <v>8390</v>
      </c>
      <c r="J1163" s="51">
        <f>Supply!O1508</f>
        <v>1800</v>
      </c>
      <c r="K1163" s="51">
        <f>Supply!T1508</f>
        <v>1230</v>
      </c>
      <c r="L1163" s="19">
        <f>Supply!Y1508</f>
        <v>1190</v>
      </c>
      <c r="M1163" s="36">
        <f>Supply!AD1508</f>
        <v>1700</v>
      </c>
      <c r="N1163" s="19">
        <f>Supply!AI1508</f>
        <v>1820</v>
      </c>
      <c r="O1163" s="19">
        <f>Supply!E1535</f>
        <v>1320</v>
      </c>
      <c r="P1163" s="19">
        <f>Supply!J1535</f>
        <v>1900</v>
      </c>
      <c r="Q1163" s="63">
        <f>+P1163+O1163+N1163+M1163+L1163+K1163+J1163</f>
        <v>10960</v>
      </c>
    </row>
    <row r="1164" spans="1:17" x14ac:dyDescent="0.35">
      <c r="A1164" s="33" t="s">
        <v>0</v>
      </c>
      <c r="B1164" s="19">
        <f t="shared" ref="B1164:H1164" si="57">B1162-B1163</f>
        <v>-55</v>
      </c>
      <c r="C1164" s="19">
        <f t="shared" si="57"/>
        <v>287</v>
      </c>
      <c r="D1164" s="19">
        <f t="shared" si="57"/>
        <v>-64</v>
      </c>
      <c r="E1164" s="19">
        <f t="shared" si="57"/>
        <v>71</v>
      </c>
      <c r="F1164" s="19">
        <f t="shared" si="57"/>
        <v>26</v>
      </c>
      <c r="G1164" s="19">
        <f t="shared" si="57"/>
        <v>67</v>
      </c>
      <c r="H1164" s="19">
        <f t="shared" si="57"/>
        <v>202</v>
      </c>
      <c r="I1164" s="19">
        <f>H1164+G1164+F1164+E1164+D1164+C1164+B1164</f>
        <v>534</v>
      </c>
      <c r="J1164" s="19">
        <f t="shared" ref="J1164:P1164" si="58">J1162-J1163</f>
        <v>1</v>
      </c>
      <c r="K1164" s="19">
        <f t="shared" si="58"/>
        <v>46</v>
      </c>
      <c r="L1164" s="19">
        <f t="shared" si="58"/>
        <v>163</v>
      </c>
      <c r="M1164" s="19">
        <f t="shared" si="58"/>
        <v>70</v>
      </c>
      <c r="N1164" s="19">
        <f t="shared" si="58"/>
        <v>103</v>
      </c>
      <c r="O1164" s="19">
        <f t="shared" si="58"/>
        <v>82</v>
      </c>
      <c r="P1164" s="19">
        <f t="shared" si="58"/>
        <v>91</v>
      </c>
      <c r="Q1164" s="19">
        <f>P1164+O1164+N1164+M1164+L1164+K1164+J1164</f>
        <v>556</v>
      </c>
    </row>
    <row r="1166" spans="1:17" ht="15.5" x14ac:dyDescent="0.35">
      <c r="A1166" s="95" t="s">
        <v>1</v>
      </c>
      <c r="B1166" s="64" t="s">
        <v>578</v>
      </c>
      <c r="C1166" s="64" t="s">
        <v>631</v>
      </c>
      <c r="D1166" s="64" t="s">
        <v>632</v>
      </c>
      <c r="E1166" s="64" t="s">
        <v>633</v>
      </c>
      <c r="F1166" s="64" t="s">
        <v>634</v>
      </c>
      <c r="G1166" s="64" t="s">
        <v>635</v>
      </c>
      <c r="H1166" s="64" t="s">
        <v>636</v>
      </c>
      <c r="I1166" s="65" t="s">
        <v>638</v>
      </c>
      <c r="J1166" s="64" t="s">
        <v>637</v>
      </c>
      <c r="K1166" s="64" t="s">
        <v>639</v>
      </c>
      <c r="L1166" s="64" t="s">
        <v>640</v>
      </c>
      <c r="M1166" s="64" t="s">
        <v>641</v>
      </c>
      <c r="N1166" s="64" t="s">
        <v>642</v>
      </c>
      <c r="O1166" s="64" t="s">
        <v>643</v>
      </c>
      <c r="P1166" s="64" t="s">
        <v>644</v>
      </c>
      <c r="Q1166" s="65" t="s">
        <v>1864</v>
      </c>
    </row>
    <row r="1167" spans="1:17" x14ac:dyDescent="0.35">
      <c r="A1167" s="19" t="s">
        <v>7</v>
      </c>
      <c r="B1167" s="40">
        <f>production!B692</f>
        <v>800</v>
      </c>
      <c r="C1167" s="23">
        <f>production!C692</f>
        <v>1600</v>
      </c>
      <c r="D1167" s="19">
        <f>production!D692</f>
        <v>869</v>
      </c>
      <c r="E1167" s="36">
        <f>production!E692</f>
        <v>1123</v>
      </c>
      <c r="F1167" s="51">
        <f>production!F692</f>
        <v>1470</v>
      </c>
      <c r="G1167" s="19">
        <f>production!G692</f>
        <v>685</v>
      </c>
      <c r="H1167" s="19">
        <f>production!H692</f>
        <v>881</v>
      </c>
      <c r="I1167" s="63">
        <f>H1167+G1167+F1167+E1167+D1167+C1167+B1167</f>
        <v>7428</v>
      </c>
      <c r="J1167" s="23">
        <f>production!J692</f>
        <v>1043</v>
      </c>
      <c r="K1167" s="23">
        <f>production!K692</f>
        <v>799</v>
      </c>
      <c r="L1167" s="19">
        <f>production!L692</f>
        <v>811</v>
      </c>
      <c r="M1167" s="36">
        <f>production!M692</f>
        <v>1158</v>
      </c>
      <c r="N1167" s="19">
        <f>production!N692</f>
        <v>1297</v>
      </c>
      <c r="O1167" s="19">
        <f>production!O692</f>
        <v>1306</v>
      </c>
      <c r="P1167" s="19">
        <v>958</v>
      </c>
      <c r="Q1167" s="63">
        <f>P1167+O1167+N1167+M1167+L1167+K1167+J1167</f>
        <v>7372</v>
      </c>
    </row>
    <row r="1168" spans="1:17" x14ac:dyDescent="0.35">
      <c r="A1168" s="19" t="s">
        <v>127</v>
      </c>
      <c r="B1168" s="51">
        <f>Supply!O1535</f>
        <v>680</v>
      </c>
      <c r="C1168" s="19">
        <f>Supply!T1535</f>
        <v>1520</v>
      </c>
      <c r="D1168" s="19">
        <f>Supply!Y1535</f>
        <v>860</v>
      </c>
      <c r="E1168" s="36">
        <f>Supply!AD1535</f>
        <v>1150</v>
      </c>
      <c r="F1168" s="19">
        <f>Supply!AI1535</f>
        <v>1360</v>
      </c>
      <c r="G1168" s="19">
        <f>Supply!E1562</f>
        <v>660</v>
      </c>
      <c r="H1168" s="51">
        <f>Supply!J1562</f>
        <v>860</v>
      </c>
      <c r="I1168" s="63">
        <f>+H1168+G1168+F1168+E1168+D1168+C1168+B1168</f>
        <v>7090</v>
      </c>
      <c r="J1168" s="51">
        <f>Supply!O1562</f>
        <v>940</v>
      </c>
      <c r="K1168" s="51">
        <f>Supply!T1562</f>
        <v>750</v>
      </c>
      <c r="L1168" s="19">
        <f>Supply!Y1562</f>
        <v>690</v>
      </c>
      <c r="M1168" s="36">
        <f>Supply!AD1562</f>
        <v>1080</v>
      </c>
      <c r="N1168" s="19">
        <f>Supply!AI1562</f>
        <v>1050</v>
      </c>
      <c r="O1168" s="19">
        <f>Supply!E1589</f>
        <v>1210</v>
      </c>
      <c r="P1168" s="19">
        <v>900</v>
      </c>
      <c r="Q1168" s="63">
        <f>+P1168+O1168+N1168+M1168+L1168+K1168+J1168</f>
        <v>6620</v>
      </c>
    </row>
    <row r="1169" spans="1:17" x14ac:dyDescent="0.35">
      <c r="A1169" s="33" t="s">
        <v>0</v>
      </c>
      <c r="B1169" s="19">
        <f t="shared" ref="B1169:H1169" si="59">B1167-B1168</f>
        <v>120</v>
      </c>
      <c r="C1169" s="19">
        <f t="shared" si="59"/>
        <v>80</v>
      </c>
      <c r="D1169" s="19">
        <f t="shared" si="59"/>
        <v>9</v>
      </c>
      <c r="E1169" s="19">
        <f t="shared" si="59"/>
        <v>-27</v>
      </c>
      <c r="F1169" s="19">
        <f t="shared" si="59"/>
        <v>110</v>
      </c>
      <c r="G1169" s="19">
        <f t="shared" si="59"/>
        <v>25</v>
      </c>
      <c r="H1169" s="19">
        <f t="shared" si="59"/>
        <v>21</v>
      </c>
      <c r="I1169" s="19">
        <f>H1169+G1169+F1169+E1169+D1169+C1169+B1169</f>
        <v>338</v>
      </c>
      <c r="J1169" s="19">
        <f t="shared" ref="J1169:P1169" si="60">J1167-J1168</f>
        <v>103</v>
      </c>
      <c r="K1169" s="19">
        <f t="shared" si="60"/>
        <v>49</v>
      </c>
      <c r="L1169" s="19">
        <f t="shared" si="60"/>
        <v>121</v>
      </c>
      <c r="M1169" s="19">
        <f t="shared" si="60"/>
        <v>78</v>
      </c>
      <c r="N1169" s="19">
        <f t="shared" si="60"/>
        <v>247</v>
      </c>
      <c r="O1169" s="19">
        <f t="shared" si="60"/>
        <v>96</v>
      </c>
      <c r="P1169" s="19">
        <f t="shared" si="60"/>
        <v>58</v>
      </c>
      <c r="Q1169" s="19">
        <f>P1169+O1169+N1169+M1169+L1169+K1169+J1169</f>
        <v>752</v>
      </c>
    </row>
    <row r="1171" spans="1:17" ht="15.5" x14ac:dyDescent="0.35">
      <c r="A1171" s="95" t="s">
        <v>1</v>
      </c>
      <c r="B1171" s="64" t="s">
        <v>645</v>
      </c>
      <c r="C1171" s="64" t="s">
        <v>664</v>
      </c>
      <c r="D1171" s="64" t="s">
        <v>665</v>
      </c>
      <c r="E1171" s="64" t="s">
        <v>666</v>
      </c>
      <c r="F1171" s="64" t="s">
        <v>667</v>
      </c>
      <c r="G1171" s="64" t="s">
        <v>668</v>
      </c>
      <c r="H1171" s="64" t="s">
        <v>669</v>
      </c>
      <c r="I1171" s="65" t="s">
        <v>1882</v>
      </c>
      <c r="J1171" s="64" t="s">
        <v>670</v>
      </c>
      <c r="K1171" s="64" t="s">
        <v>671</v>
      </c>
      <c r="L1171" s="64" t="s">
        <v>672</v>
      </c>
      <c r="M1171" s="64" t="s">
        <v>673</v>
      </c>
      <c r="N1171" s="64" t="s">
        <v>674</v>
      </c>
      <c r="O1171" s="64" t="s">
        <v>675</v>
      </c>
      <c r="P1171" s="64" t="s">
        <v>676</v>
      </c>
      <c r="Q1171" s="65" t="s">
        <v>1886</v>
      </c>
    </row>
    <row r="1172" spans="1:17" x14ac:dyDescent="0.35">
      <c r="A1172" s="28" t="s">
        <v>7</v>
      </c>
      <c r="B1172" s="40">
        <f>production!B714</f>
        <v>1528</v>
      </c>
      <c r="C1172" s="40">
        <f>production!C714</f>
        <v>1291</v>
      </c>
      <c r="D1172" s="40">
        <f>production!D714</f>
        <v>1007</v>
      </c>
      <c r="E1172" s="40">
        <f>production!E714</f>
        <v>1644</v>
      </c>
      <c r="F1172" s="51">
        <v>1457</v>
      </c>
      <c r="G1172" s="28">
        <v>1497</v>
      </c>
      <c r="H1172" s="28">
        <v>1282</v>
      </c>
      <c r="I1172" s="63">
        <f>H1172+G1172+F1172+E1172+D1172+C1172+B1172</f>
        <v>9706</v>
      </c>
      <c r="J1172" s="23">
        <v>1550</v>
      </c>
      <c r="K1172" s="23">
        <v>1430</v>
      </c>
      <c r="L1172" s="28">
        <v>1459</v>
      </c>
      <c r="M1172" s="74">
        <v>520</v>
      </c>
      <c r="N1172" s="28">
        <v>1141</v>
      </c>
      <c r="O1172" s="28">
        <v>1590</v>
      </c>
      <c r="P1172" s="28">
        <v>1834</v>
      </c>
      <c r="Q1172" s="63">
        <f>P1172+O1172+N1172+M1172+L1172+K1172+J1172</f>
        <v>9524</v>
      </c>
    </row>
    <row r="1173" spans="1:17" x14ac:dyDescent="0.35">
      <c r="A1173" s="28" t="s">
        <v>127</v>
      </c>
      <c r="B1173" s="51">
        <f>Supply!O1589</f>
        <v>1330</v>
      </c>
      <c r="C1173" s="51">
        <f>Supply!T1589</f>
        <v>1180</v>
      </c>
      <c r="D1173" s="51">
        <f>Supply!Y1589</f>
        <v>930</v>
      </c>
      <c r="E1173" s="51">
        <f>Supply!AD1589</f>
        <v>1530</v>
      </c>
      <c r="F1173" s="28">
        <v>1370</v>
      </c>
      <c r="G1173" s="28">
        <v>1400</v>
      </c>
      <c r="H1173" s="51">
        <v>1150</v>
      </c>
      <c r="I1173" s="63">
        <f>+H1173+G1173+F1173+E1173+D1173+C1173+B1173</f>
        <v>8890</v>
      </c>
      <c r="J1173" s="51">
        <v>1478</v>
      </c>
      <c r="K1173" s="51">
        <v>1402</v>
      </c>
      <c r="L1173" s="28">
        <v>1444</v>
      </c>
      <c r="M1173" s="74">
        <v>504</v>
      </c>
      <c r="N1173" s="28">
        <v>1113</v>
      </c>
      <c r="O1173" s="28">
        <v>1498</v>
      </c>
      <c r="P1173" s="28">
        <v>1823</v>
      </c>
      <c r="Q1173" s="63">
        <f>+P1173+O1173+N1173+M1173+L1173+K1173+J1173</f>
        <v>9262</v>
      </c>
    </row>
    <row r="1174" spans="1:17" x14ac:dyDescent="0.35">
      <c r="A1174" s="33" t="s">
        <v>0</v>
      </c>
      <c r="B1174" s="28">
        <f>B1172-B1173</f>
        <v>198</v>
      </c>
      <c r="C1174" s="28">
        <f>C1172-C1173</f>
        <v>111</v>
      </c>
      <c r="D1174" s="28">
        <f>D1172-D1173</f>
        <v>77</v>
      </c>
      <c r="E1174" s="28">
        <f>E1172-E1173</f>
        <v>114</v>
      </c>
      <c r="F1174" s="28">
        <v>87</v>
      </c>
      <c r="G1174" s="28">
        <v>97</v>
      </c>
      <c r="H1174" s="28">
        <v>132</v>
      </c>
      <c r="I1174" s="28">
        <f>H1174+G1174+F1174+E1174+D1174+C1174+B1174</f>
        <v>816</v>
      </c>
      <c r="J1174" s="28">
        <f t="shared" ref="J1174:P1174" si="61">J1172-J1173</f>
        <v>72</v>
      </c>
      <c r="K1174" s="28">
        <f t="shared" si="61"/>
        <v>28</v>
      </c>
      <c r="L1174" s="28">
        <f t="shared" si="61"/>
        <v>15</v>
      </c>
      <c r="M1174" s="28">
        <f t="shared" si="61"/>
        <v>16</v>
      </c>
      <c r="N1174" s="28">
        <f t="shared" si="61"/>
        <v>28</v>
      </c>
      <c r="O1174" s="28">
        <f t="shared" si="61"/>
        <v>92</v>
      </c>
      <c r="P1174" s="28">
        <f t="shared" si="61"/>
        <v>11</v>
      </c>
      <c r="Q1174" s="28">
        <f>P1174+O1174+N1174+M1174+L1174+K1174+J1174</f>
        <v>262</v>
      </c>
    </row>
    <row r="1176" spans="1:17" ht="15.5" x14ac:dyDescent="0.35">
      <c r="A1176" s="95" t="s">
        <v>1</v>
      </c>
      <c r="B1176" s="64" t="s">
        <v>677</v>
      </c>
      <c r="C1176" s="64" t="s">
        <v>745</v>
      </c>
      <c r="D1176" s="64" t="s">
        <v>746</v>
      </c>
      <c r="E1176" s="64" t="s">
        <v>747</v>
      </c>
      <c r="F1176" s="64" t="s">
        <v>748</v>
      </c>
      <c r="G1176" s="64" t="s">
        <v>749</v>
      </c>
      <c r="H1176" s="64" t="s">
        <v>750</v>
      </c>
      <c r="I1176" s="65" t="s">
        <v>1913</v>
      </c>
      <c r="J1176" s="64" t="s">
        <v>751</v>
      </c>
      <c r="K1176" s="64" t="s">
        <v>753</v>
      </c>
      <c r="L1176" s="64" t="s">
        <v>754</v>
      </c>
      <c r="M1176" s="64" t="s">
        <v>755</v>
      </c>
      <c r="N1176" s="64" t="s">
        <v>756</v>
      </c>
      <c r="O1176" s="64" t="s">
        <v>757</v>
      </c>
      <c r="P1176" s="64" t="s">
        <v>758</v>
      </c>
      <c r="Q1176" s="65" t="s">
        <v>1915</v>
      </c>
    </row>
    <row r="1177" spans="1:17" x14ac:dyDescent="0.35">
      <c r="A1177" s="28" t="s">
        <v>7</v>
      </c>
      <c r="B1177" s="40">
        <f>production!B736</f>
        <v>1804</v>
      </c>
      <c r="C1177" s="40">
        <f>production!C736</f>
        <v>913</v>
      </c>
      <c r="D1177" s="40">
        <f>production!D736</f>
        <v>1075</v>
      </c>
      <c r="E1177" s="40">
        <f>production!E736</f>
        <v>1197</v>
      </c>
      <c r="F1177" s="51">
        <f>production!F736</f>
        <v>1235</v>
      </c>
      <c r="G1177" s="51">
        <f>production!G736</f>
        <v>1242</v>
      </c>
      <c r="H1177" s="51">
        <f>production!H736</f>
        <v>1114</v>
      </c>
      <c r="I1177" s="63">
        <f>H1177+G1177+F1177+E1177+D1177+C1177+B1177</f>
        <v>8580</v>
      </c>
      <c r="J1177" s="23">
        <f>production!J736</f>
        <v>1029</v>
      </c>
      <c r="K1177" s="23">
        <f>production!K736</f>
        <v>959</v>
      </c>
      <c r="L1177" s="28">
        <f>production!L736</f>
        <v>844</v>
      </c>
      <c r="M1177" s="74">
        <f>production!M736</f>
        <v>773</v>
      </c>
      <c r="N1177" s="28">
        <f>production!N736</f>
        <v>858</v>
      </c>
      <c r="O1177" s="28">
        <f>production!O736</f>
        <v>1173</v>
      </c>
      <c r="P1177" s="28">
        <f>production!P736</f>
        <v>1230</v>
      </c>
      <c r="Q1177" s="63">
        <f>P1177+O1177+N1177+M1177+L1177+K1177+J1177</f>
        <v>6866</v>
      </c>
    </row>
    <row r="1178" spans="1:17" x14ac:dyDescent="0.35">
      <c r="A1178" s="28" t="s">
        <v>127</v>
      </c>
      <c r="B1178" s="51">
        <f>Supply!Y1644</f>
        <v>1630</v>
      </c>
      <c r="C1178" s="51">
        <f>Supply!AD1644</f>
        <v>830</v>
      </c>
      <c r="D1178" s="51">
        <f>Supply!AI1644</f>
        <v>990</v>
      </c>
      <c r="E1178" s="51">
        <f>Supply!E1671</f>
        <v>1000</v>
      </c>
      <c r="F1178" s="28">
        <f>Supply!J1671</f>
        <v>1000</v>
      </c>
      <c r="G1178" s="28">
        <f>Supply!O1671</f>
        <v>1150</v>
      </c>
      <c r="H1178" s="51">
        <f>Supply!T1671</f>
        <v>910</v>
      </c>
      <c r="I1178" s="63">
        <f>+H1178+G1178+F1178+E1178+D1178+C1178+B1178</f>
        <v>7510</v>
      </c>
      <c r="J1178" s="51">
        <f>Supply!Y1671</f>
        <v>870</v>
      </c>
      <c r="K1178" s="51">
        <f>Supply!AD1671</f>
        <v>840</v>
      </c>
      <c r="L1178" s="28">
        <f>Supply!AI1671</f>
        <v>800</v>
      </c>
      <c r="M1178" s="74">
        <f>Supply!E1698</f>
        <v>650</v>
      </c>
      <c r="N1178" s="28">
        <f>Supply!J1698</f>
        <v>740</v>
      </c>
      <c r="O1178" s="28">
        <f>Supply!O1698</f>
        <v>1080</v>
      </c>
      <c r="P1178" s="28">
        <f>Supply!T1698</f>
        <v>1120</v>
      </c>
      <c r="Q1178" s="63">
        <f>+P1178+O1178+N1178+M1178+L1178+K1178+J1178</f>
        <v>6100</v>
      </c>
    </row>
    <row r="1179" spans="1:17" x14ac:dyDescent="0.35">
      <c r="A1179" s="33" t="s">
        <v>0</v>
      </c>
      <c r="B1179" s="28">
        <f t="shared" ref="B1179:H1179" si="62">B1177-B1178</f>
        <v>174</v>
      </c>
      <c r="C1179" s="28">
        <f t="shared" si="62"/>
        <v>83</v>
      </c>
      <c r="D1179" s="28">
        <f t="shared" si="62"/>
        <v>85</v>
      </c>
      <c r="E1179" s="28">
        <f t="shared" si="62"/>
        <v>197</v>
      </c>
      <c r="F1179" s="28">
        <f t="shared" si="62"/>
        <v>235</v>
      </c>
      <c r="G1179" s="28">
        <f t="shared" si="62"/>
        <v>92</v>
      </c>
      <c r="H1179" s="28">
        <f t="shared" si="62"/>
        <v>204</v>
      </c>
      <c r="I1179" s="28">
        <f>H1179+G1179+F1179+E1179+D1179+C1179+B1179</f>
        <v>1070</v>
      </c>
      <c r="J1179" s="28">
        <f t="shared" ref="J1179:P1179" si="63">J1177-J1178</f>
        <v>159</v>
      </c>
      <c r="K1179" s="28">
        <f t="shared" si="63"/>
        <v>119</v>
      </c>
      <c r="L1179" s="28">
        <f t="shared" si="63"/>
        <v>44</v>
      </c>
      <c r="M1179" s="28">
        <f t="shared" si="63"/>
        <v>123</v>
      </c>
      <c r="N1179" s="28">
        <f t="shared" si="63"/>
        <v>118</v>
      </c>
      <c r="O1179" s="28">
        <f t="shared" si="63"/>
        <v>93</v>
      </c>
      <c r="P1179" s="28">
        <f t="shared" si="63"/>
        <v>110</v>
      </c>
      <c r="Q1179" s="28">
        <f>P1179+O1179+N1179+M1179+L1179+K1179+J1179</f>
        <v>766</v>
      </c>
    </row>
    <row r="1181" spans="1:17" ht="15.5" x14ac:dyDescent="0.35">
      <c r="A1181" s="95" t="s">
        <v>1</v>
      </c>
      <c r="B1181" s="64" t="s">
        <v>759</v>
      </c>
      <c r="C1181" s="64" t="s">
        <v>797</v>
      </c>
      <c r="D1181" s="64" t="s">
        <v>798</v>
      </c>
      <c r="E1181" s="64" t="s">
        <v>799</v>
      </c>
      <c r="F1181" s="64" t="s">
        <v>800</v>
      </c>
      <c r="G1181" s="64" t="s">
        <v>801</v>
      </c>
      <c r="H1181" s="64" t="s">
        <v>802</v>
      </c>
      <c r="I1181" s="65" t="s">
        <v>1927</v>
      </c>
      <c r="J1181" s="64" t="s">
        <v>803</v>
      </c>
      <c r="K1181" s="64" t="s">
        <v>805</v>
      </c>
      <c r="L1181" s="64" t="s">
        <v>806</v>
      </c>
      <c r="M1181" s="64" t="s">
        <v>807</v>
      </c>
      <c r="N1181" s="64" t="s">
        <v>808</v>
      </c>
      <c r="O1181" s="64" t="s">
        <v>809</v>
      </c>
      <c r="P1181" s="64" t="s">
        <v>810</v>
      </c>
      <c r="Q1181" s="65" t="s">
        <v>1928</v>
      </c>
    </row>
    <row r="1182" spans="1:17" x14ac:dyDescent="0.35">
      <c r="A1182" s="28" t="s">
        <v>7</v>
      </c>
      <c r="B1182" s="40">
        <f>production!B758</f>
        <v>1754</v>
      </c>
      <c r="C1182" s="40">
        <f>production!C758</f>
        <v>1641</v>
      </c>
      <c r="D1182" s="40">
        <f>production!D758</f>
        <v>1514</v>
      </c>
      <c r="E1182" s="40">
        <f>production!E758</f>
        <v>1280</v>
      </c>
      <c r="F1182" s="51">
        <v>985</v>
      </c>
      <c r="G1182" s="51">
        <f>production!G758</f>
        <v>1022</v>
      </c>
      <c r="H1182" s="51">
        <f>production!H758</f>
        <v>1747</v>
      </c>
      <c r="I1182" s="63">
        <f>H1182+G1182+F1182+E1182+D1182+C1182+B1182</f>
        <v>9943</v>
      </c>
      <c r="J1182" s="23">
        <v>1606</v>
      </c>
      <c r="K1182" s="23">
        <f>production!K758</f>
        <v>1730</v>
      </c>
      <c r="L1182" s="28">
        <f>production!L758</f>
        <v>1615</v>
      </c>
      <c r="M1182" s="74">
        <f>production!M758</f>
        <v>1649</v>
      </c>
      <c r="N1182" s="28">
        <f>production!N758</f>
        <v>1201</v>
      </c>
      <c r="O1182" s="28">
        <f>production!O758</f>
        <v>1554</v>
      </c>
      <c r="P1182" s="28">
        <f>production!P758</f>
        <v>1366</v>
      </c>
      <c r="Q1182" s="63">
        <f>P1182+O1182+N1182+M1182+L1182+K1182+J1182</f>
        <v>10721</v>
      </c>
    </row>
    <row r="1183" spans="1:17" x14ac:dyDescent="0.35">
      <c r="A1183" s="28" t="s">
        <v>127</v>
      </c>
      <c r="B1183" s="51">
        <f>Supply!Y1698</f>
        <v>1560</v>
      </c>
      <c r="C1183" s="51">
        <f>Supply!AD1698</f>
        <v>1530</v>
      </c>
      <c r="D1183" s="51">
        <f>Supply!AI1698</f>
        <v>1330</v>
      </c>
      <c r="E1183" s="51">
        <f>Supply!E1725</f>
        <v>1020</v>
      </c>
      <c r="F1183" s="28">
        <v>900</v>
      </c>
      <c r="G1183" s="28">
        <f>Supply!O1725</f>
        <v>840</v>
      </c>
      <c r="H1183" s="51">
        <f>Supply!T1725</f>
        <v>1600</v>
      </c>
      <c r="I1183" s="63">
        <f>+H1183+G1183+F1183+E1183+D1183+C1183+B1183</f>
        <v>8780</v>
      </c>
      <c r="J1183" s="51">
        <v>1400</v>
      </c>
      <c r="K1183" s="51">
        <f>Supply!AD1725</f>
        <v>1540</v>
      </c>
      <c r="L1183" s="28">
        <f>Supply!AI1725</f>
        <v>1480</v>
      </c>
      <c r="M1183" s="74">
        <f>Supply!E1752</f>
        <v>1680</v>
      </c>
      <c r="N1183" s="28">
        <f>Supply!J1752</f>
        <v>930</v>
      </c>
      <c r="O1183" s="28">
        <f>Supply!O1752</f>
        <v>1430</v>
      </c>
      <c r="P1183" s="28">
        <f>Supply!T1752</f>
        <v>1180</v>
      </c>
      <c r="Q1183" s="63">
        <f>+P1183+O1183+N1183+M1183+L1183+K1183+J1183</f>
        <v>9640</v>
      </c>
    </row>
    <row r="1184" spans="1:17" x14ac:dyDescent="0.35">
      <c r="A1184" s="33" t="s">
        <v>0</v>
      </c>
      <c r="B1184" s="28">
        <f t="shared" ref="B1184:H1184" si="64">B1182-B1183</f>
        <v>194</v>
      </c>
      <c r="C1184" s="28">
        <f t="shared" si="64"/>
        <v>111</v>
      </c>
      <c r="D1184" s="28">
        <f t="shared" si="64"/>
        <v>184</v>
      </c>
      <c r="E1184" s="28">
        <f t="shared" si="64"/>
        <v>260</v>
      </c>
      <c r="F1184" s="28">
        <f t="shared" si="64"/>
        <v>85</v>
      </c>
      <c r="G1184" s="28">
        <f t="shared" si="64"/>
        <v>182</v>
      </c>
      <c r="H1184" s="28">
        <f t="shared" si="64"/>
        <v>147</v>
      </c>
      <c r="I1184" s="28">
        <f>H1184+G1184+F1184+E1184+D1184+C1184+B1184</f>
        <v>1163</v>
      </c>
      <c r="J1184" s="28">
        <f t="shared" ref="J1184:P1184" si="65">J1182-J1183</f>
        <v>206</v>
      </c>
      <c r="K1184" s="28">
        <f t="shared" si="65"/>
        <v>190</v>
      </c>
      <c r="L1184" s="28">
        <f t="shared" si="65"/>
        <v>135</v>
      </c>
      <c r="M1184" s="28">
        <f t="shared" si="65"/>
        <v>-31</v>
      </c>
      <c r="N1184" s="28">
        <f t="shared" si="65"/>
        <v>271</v>
      </c>
      <c r="O1184" s="28">
        <f t="shared" si="65"/>
        <v>124</v>
      </c>
      <c r="P1184" s="28">
        <f t="shared" si="65"/>
        <v>186</v>
      </c>
      <c r="Q1184" s="28">
        <f>P1184+O1184+N1184+M1184+L1184+K1184+J1184</f>
        <v>1081</v>
      </c>
    </row>
    <row r="1186" spans="1:17" ht="15.5" x14ac:dyDescent="0.35">
      <c r="A1186" s="95" t="s">
        <v>1</v>
      </c>
      <c r="B1186" s="64" t="s">
        <v>811</v>
      </c>
      <c r="C1186" s="64" t="s">
        <v>876</v>
      </c>
      <c r="D1186" s="64" t="s">
        <v>877</v>
      </c>
      <c r="E1186" s="64" t="s">
        <v>878</v>
      </c>
      <c r="F1186" s="64" t="s">
        <v>879</v>
      </c>
      <c r="G1186" s="64" t="s">
        <v>880</v>
      </c>
      <c r="H1186" s="64" t="s">
        <v>881</v>
      </c>
      <c r="I1186" s="65" t="s">
        <v>1956</v>
      </c>
      <c r="J1186" s="64" t="s">
        <v>882</v>
      </c>
      <c r="K1186" s="64" t="s">
        <v>883</v>
      </c>
      <c r="L1186" s="64" t="s">
        <v>884</v>
      </c>
      <c r="M1186" s="64" t="s">
        <v>885</v>
      </c>
      <c r="N1186" s="64" t="s">
        <v>886</v>
      </c>
      <c r="O1186" s="64" t="s">
        <v>887</v>
      </c>
      <c r="P1186" s="64" t="s">
        <v>888</v>
      </c>
      <c r="Q1186" s="65" t="s">
        <v>1959</v>
      </c>
    </row>
    <row r="1187" spans="1:17" x14ac:dyDescent="0.35">
      <c r="A1187" s="28" t="s">
        <v>7</v>
      </c>
      <c r="B1187" s="40">
        <v>1594</v>
      </c>
      <c r="C1187" s="40">
        <v>1946</v>
      </c>
      <c r="D1187" s="40">
        <v>1933</v>
      </c>
      <c r="E1187" s="40">
        <f>production!E780</f>
        <v>956</v>
      </c>
      <c r="F1187" s="51">
        <f>production!F780</f>
        <v>1310</v>
      </c>
      <c r="G1187" s="51">
        <f>production!G780</f>
        <v>1493</v>
      </c>
      <c r="H1187" s="51">
        <v>1771</v>
      </c>
      <c r="I1187" s="63">
        <f>H1187+G1187+F1187+E1187+D1187+C1187+B1187</f>
        <v>11003</v>
      </c>
      <c r="J1187" s="23">
        <v>1066</v>
      </c>
      <c r="K1187" s="23">
        <v>1863</v>
      </c>
      <c r="L1187" s="28">
        <f>production!L780</f>
        <v>1882</v>
      </c>
      <c r="M1187" s="74">
        <v>1886</v>
      </c>
      <c r="N1187" s="28">
        <f>production!N780</f>
        <v>1153</v>
      </c>
      <c r="O1187" s="28">
        <f>production!O780</f>
        <v>1193</v>
      </c>
      <c r="P1187" s="28">
        <f>production!P780</f>
        <v>1027</v>
      </c>
      <c r="Q1187" s="63">
        <f>P1187+O1187+N1187+M1187+L1187+K1187+J1187</f>
        <v>10070</v>
      </c>
    </row>
    <row r="1188" spans="1:17" x14ac:dyDescent="0.35">
      <c r="A1188" s="28" t="s">
        <v>127</v>
      </c>
      <c r="B1188" s="51">
        <v>1470</v>
      </c>
      <c r="C1188" s="51">
        <v>1730</v>
      </c>
      <c r="D1188" s="51">
        <v>1810</v>
      </c>
      <c r="E1188" s="51">
        <f>Supply!E1779</f>
        <v>950</v>
      </c>
      <c r="F1188" s="28">
        <f>Supply!J1779</f>
        <v>1140</v>
      </c>
      <c r="G1188" s="28">
        <f>Supply!O1779</f>
        <v>1410</v>
      </c>
      <c r="H1188" s="51">
        <v>1510</v>
      </c>
      <c r="I1188" s="63">
        <f>+H1188+G1188+F1188+E1188+D1188+C1188+B1188</f>
        <v>10020</v>
      </c>
      <c r="J1188" s="51">
        <v>970</v>
      </c>
      <c r="K1188" s="51">
        <v>1680</v>
      </c>
      <c r="L1188" s="28">
        <f>Supply!AI1779</f>
        <v>1730</v>
      </c>
      <c r="M1188" s="74">
        <v>1620</v>
      </c>
      <c r="N1188" s="28">
        <f>Supply!J1806</f>
        <v>1060</v>
      </c>
      <c r="O1188" s="28">
        <f>Supply!O1806</f>
        <v>1050</v>
      </c>
      <c r="P1188" s="28">
        <f>Supply!T1806</f>
        <v>880</v>
      </c>
      <c r="Q1188" s="63">
        <f>+P1188+O1188+N1188+M1188+L1188+K1188+J1188</f>
        <v>8990</v>
      </c>
    </row>
    <row r="1189" spans="1:17" x14ac:dyDescent="0.35">
      <c r="A1189" s="33" t="s">
        <v>0</v>
      </c>
      <c r="B1189" s="28">
        <f t="shared" ref="B1189:H1189" si="66">B1187-B1188</f>
        <v>124</v>
      </c>
      <c r="C1189" s="28">
        <f t="shared" si="66"/>
        <v>216</v>
      </c>
      <c r="D1189" s="28">
        <f t="shared" si="66"/>
        <v>123</v>
      </c>
      <c r="E1189" s="28">
        <f t="shared" si="66"/>
        <v>6</v>
      </c>
      <c r="F1189" s="28">
        <f t="shared" si="66"/>
        <v>170</v>
      </c>
      <c r="G1189" s="28">
        <f t="shared" si="66"/>
        <v>83</v>
      </c>
      <c r="H1189" s="28">
        <f t="shared" si="66"/>
        <v>261</v>
      </c>
      <c r="I1189" s="28">
        <f>H1189+G1189+F1189+E1189+D1189+C1189+B1189</f>
        <v>983</v>
      </c>
      <c r="J1189" s="28">
        <f t="shared" ref="J1189:P1189" si="67">J1187-J1188</f>
        <v>96</v>
      </c>
      <c r="K1189" s="28">
        <f t="shared" si="67"/>
        <v>183</v>
      </c>
      <c r="L1189" s="28">
        <f t="shared" si="67"/>
        <v>152</v>
      </c>
      <c r="M1189" s="28">
        <f t="shared" si="67"/>
        <v>266</v>
      </c>
      <c r="N1189" s="28">
        <f t="shared" si="67"/>
        <v>93</v>
      </c>
      <c r="O1189" s="28">
        <f t="shared" si="67"/>
        <v>143</v>
      </c>
      <c r="P1189" s="28">
        <f t="shared" si="67"/>
        <v>147</v>
      </c>
      <c r="Q1189" s="28">
        <f>P1189+O1189+N1189+M1189+L1189+K1189+J1189</f>
        <v>1080</v>
      </c>
    </row>
    <row r="1191" spans="1:17" ht="15.5" x14ac:dyDescent="0.35">
      <c r="A1191" s="95" t="s">
        <v>1</v>
      </c>
      <c r="B1191" s="64" t="s">
        <v>889</v>
      </c>
      <c r="C1191" s="64" t="s">
        <v>914</v>
      </c>
      <c r="D1191" s="64" t="s">
        <v>915</v>
      </c>
      <c r="E1191" s="64" t="s">
        <v>916</v>
      </c>
      <c r="F1191" s="64" t="s">
        <v>917</v>
      </c>
      <c r="G1191" s="64" t="s">
        <v>918</v>
      </c>
      <c r="H1191" s="64" t="s">
        <v>919</v>
      </c>
      <c r="I1191" s="65" t="s">
        <v>1982</v>
      </c>
      <c r="J1191" s="64" t="s">
        <v>920</v>
      </c>
      <c r="K1191" s="64" t="s">
        <v>922</v>
      </c>
      <c r="L1191" s="64" t="s">
        <v>923</v>
      </c>
      <c r="M1191" s="64" t="s">
        <v>924</v>
      </c>
      <c r="N1191" s="64" t="s">
        <v>925</v>
      </c>
      <c r="O1191" s="64" t="s">
        <v>926</v>
      </c>
      <c r="P1191" s="64" t="s">
        <v>927</v>
      </c>
      <c r="Q1191" s="65" t="s">
        <v>1983</v>
      </c>
    </row>
    <row r="1192" spans="1:17" x14ac:dyDescent="0.35">
      <c r="A1192" s="28" t="s">
        <v>7</v>
      </c>
      <c r="B1192" s="40">
        <v>1270</v>
      </c>
      <c r="C1192" s="40">
        <v>1519</v>
      </c>
      <c r="D1192" s="40">
        <f>production!D802</f>
        <v>1566</v>
      </c>
      <c r="E1192" s="40">
        <f>production!E802</f>
        <v>1129</v>
      </c>
      <c r="F1192" s="51">
        <f>production!F802</f>
        <v>1256</v>
      </c>
      <c r="G1192" s="51">
        <f>production!G802</f>
        <v>1070</v>
      </c>
      <c r="H1192" s="51">
        <f>production!H802</f>
        <v>1105</v>
      </c>
      <c r="I1192" s="63">
        <f>H1192+G1192+F1192+E1192+D1192+C1192+B1192</f>
        <v>8915</v>
      </c>
      <c r="J1192" s="23">
        <v>167</v>
      </c>
      <c r="K1192" s="23">
        <v>424</v>
      </c>
      <c r="L1192" s="28">
        <f>production!L802</f>
        <v>1754</v>
      </c>
      <c r="M1192" s="74">
        <f>production!M802</f>
        <v>1381</v>
      </c>
      <c r="N1192" s="28">
        <f>production!N802</f>
        <v>1380</v>
      </c>
      <c r="O1192" s="28">
        <f>production!O802</f>
        <v>1450</v>
      </c>
      <c r="P1192" s="28">
        <v>1398</v>
      </c>
      <c r="Q1192" s="63">
        <f>P1192+O1192+N1192+M1192+L1192+K1192+J1192</f>
        <v>7954</v>
      </c>
    </row>
    <row r="1193" spans="1:17" x14ac:dyDescent="0.35">
      <c r="A1193" s="28" t="s">
        <v>127</v>
      </c>
      <c r="B1193" s="51">
        <v>1210</v>
      </c>
      <c r="C1193" s="51">
        <v>1319</v>
      </c>
      <c r="D1193" s="51">
        <f>Supply!AI1806</f>
        <v>1490</v>
      </c>
      <c r="E1193" s="51">
        <f>Supply!E1833</f>
        <v>1060</v>
      </c>
      <c r="F1193" s="28">
        <f>Supply!J1833</f>
        <v>1220</v>
      </c>
      <c r="G1193" s="28">
        <f>Supply!O1833</f>
        <v>1000</v>
      </c>
      <c r="H1193" s="51">
        <f>Supply!T1833</f>
        <v>930</v>
      </c>
      <c r="I1193" s="63">
        <f>+H1193+G1193+F1193+E1193+D1193+C1193+B1193</f>
        <v>8229</v>
      </c>
      <c r="J1193" s="51">
        <v>250</v>
      </c>
      <c r="K1193" s="51">
        <v>460</v>
      </c>
      <c r="L1193" s="28">
        <f>Supply!AI1833</f>
        <v>1630</v>
      </c>
      <c r="M1193" s="74">
        <f>Supply!E1860</f>
        <v>1320</v>
      </c>
      <c r="N1193" s="28">
        <f>Supply!J1860</f>
        <v>1270</v>
      </c>
      <c r="O1193" s="28">
        <f>Supply!O1860</f>
        <v>1280</v>
      </c>
      <c r="P1193" s="28">
        <v>1220</v>
      </c>
      <c r="Q1193" s="63">
        <f>+P1193+O1193+N1193+M1193+L1193+K1193+J1193</f>
        <v>7430</v>
      </c>
    </row>
    <row r="1194" spans="1:17" x14ac:dyDescent="0.35">
      <c r="A1194" s="33" t="s">
        <v>0</v>
      </c>
      <c r="B1194" s="28">
        <f t="shared" ref="B1194:H1194" si="68">B1192-B1193</f>
        <v>60</v>
      </c>
      <c r="C1194" s="28">
        <f t="shared" si="68"/>
        <v>200</v>
      </c>
      <c r="D1194" s="28">
        <f t="shared" si="68"/>
        <v>76</v>
      </c>
      <c r="E1194" s="28">
        <f t="shared" si="68"/>
        <v>69</v>
      </c>
      <c r="F1194" s="28">
        <f t="shared" si="68"/>
        <v>36</v>
      </c>
      <c r="G1194" s="28">
        <f t="shared" si="68"/>
        <v>70</v>
      </c>
      <c r="H1194" s="28">
        <f t="shared" si="68"/>
        <v>175</v>
      </c>
      <c r="I1194" s="28">
        <f>H1194+G1194+F1194+E1194+D1194+C1194+B1194</f>
        <v>686</v>
      </c>
      <c r="J1194" s="28">
        <f t="shared" ref="J1194:P1194" si="69">J1192-J1193</f>
        <v>-83</v>
      </c>
      <c r="K1194" s="28">
        <f t="shared" si="69"/>
        <v>-36</v>
      </c>
      <c r="L1194" s="28">
        <f t="shared" si="69"/>
        <v>124</v>
      </c>
      <c r="M1194" s="28">
        <f t="shared" si="69"/>
        <v>61</v>
      </c>
      <c r="N1194" s="28">
        <f t="shared" si="69"/>
        <v>110</v>
      </c>
      <c r="O1194" s="28">
        <f t="shared" si="69"/>
        <v>170</v>
      </c>
      <c r="P1194" s="28">
        <f t="shared" si="69"/>
        <v>178</v>
      </c>
      <c r="Q1194" s="28">
        <f>P1194+O1194+N1194+M1194+L1194+K1194+J1194</f>
        <v>524</v>
      </c>
    </row>
    <row r="1196" spans="1:17" ht="15.5" x14ac:dyDescent="0.35">
      <c r="A1196" s="95" t="s">
        <v>1</v>
      </c>
      <c r="B1196" s="64" t="s">
        <v>928</v>
      </c>
      <c r="C1196" s="64" t="s">
        <v>979</v>
      </c>
      <c r="D1196" s="64" t="s">
        <v>980</v>
      </c>
      <c r="E1196" s="64" t="s">
        <v>981</v>
      </c>
      <c r="F1196" s="64" t="s">
        <v>982</v>
      </c>
      <c r="G1196" s="64" t="s">
        <v>983</v>
      </c>
      <c r="H1196" s="64" t="s">
        <v>984</v>
      </c>
      <c r="I1196" s="65" t="s">
        <v>2006</v>
      </c>
      <c r="J1196" s="64" t="s">
        <v>986</v>
      </c>
      <c r="K1196" s="64" t="s">
        <v>987</v>
      </c>
      <c r="L1196" s="64" t="s">
        <v>988</v>
      </c>
      <c r="M1196" s="64" t="s">
        <v>989</v>
      </c>
      <c r="N1196" s="64" t="s">
        <v>990</v>
      </c>
      <c r="O1196" s="64" t="s">
        <v>991</v>
      </c>
      <c r="P1196" s="64" t="s">
        <v>992</v>
      </c>
      <c r="Q1196" s="65" t="s">
        <v>2007</v>
      </c>
    </row>
    <row r="1197" spans="1:17" x14ac:dyDescent="0.35">
      <c r="A1197" s="28" t="s">
        <v>7</v>
      </c>
      <c r="B1197" s="40">
        <f>production!B824</f>
        <v>1150</v>
      </c>
      <c r="C1197" s="40">
        <f>production!C824</f>
        <v>1344</v>
      </c>
      <c r="D1197" s="40">
        <f>production!D824</f>
        <v>1652</v>
      </c>
      <c r="E1197" s="40">
        <v>962</v>
      </c>
      <c r="F1197" s="51">
        <f>production!F824</f>
        <v>914</v>
      </c>
      <c r="G1197" s="51">
        <f>production!$G$824</f>
        <v>714</v>
      </c>
      <c r="H1197" s="51">
        <v>214</v>
      </c>
      <c r="I1197" s="63">
        <f>H1197+G1197+F1197+E1197+D1197+C1197+B1197</f>
        <v>6950</v>
      </c>
      <c r="J1197" s="23">
        <v>1181</v>
      </c>
      <c r="K1197" s="23">
        <v>1617</v>
      </c>
      <c r="L1197" s="28">
        <f>production!L824</f>
        <v>1288</v>
      </c>
      <c r="M1197" s="74">
        <f>production!M824</f>
        <v>30</v>
      </c>
      <c r="N1197" s="28">
        <f>production!N824</f>
        <v>1087</v>
      </c>
      <c r="O1197" s="28">
        <f>production!O824</f>
        <v>1057</v>
      </c>
      <c r="P1197" s="28">
        <f>production!P824</f>
        <v>1641</v>
      </c>
      <c r="Q1197" s="63">
        <f>P1197+O1197+N1197+M1197+L1197+K1197+J1197</f>
        <v>7901</v>
      </c>
    </row>
    <row r="1198" spans="1:17" x14ac:dyDescent="0.35">
      <c r="A1198" s="28" t="s">
        <v>127</v>
      </c>
      <c r="B1198" s="51">
        <f>Supply!Y1860</f>
        <v>930</v>
      </c>
      <c r="C1198" s="51">
        <f>Supply!AD1860</f>
        <v>1270</v>
      </c>
      <c r="D1198" s="51">
        <f>Supply!AI1860</f>
        <v>1560</v>
      </c>
      <c r="E1198" s="51">
        <f>Supply!E1887</f>
        <v>820</v>
      </c>
      <c r="F1198" s="28">
        <f>Supply!J1887</f>
        <v>970</v>
      </c>
      <c r="G1198" s="28">
        <f>Supply!O1887</f>
        <v>700</v>
      </c>
      <c r="H1198" s="51"/>
      <c r="I1198" s="63">
        <f>+H1198+G1198+F1198+E1198+D1198+C1198+B1198</f>
        <v>6250</v>
      </c>
      <c r="J1198" s="51">
        <v>100</v>
      </c>
      <c r="K1198" s="51">
        <v>150</v>
      </c>
      <c r="L1198" s="28">
        <f>Supply!AI1887</f>
        <v>1270</v>
      </c>
      <c r="M1198" s="74">
        <f>Supply!E1914</f>
        <v>20</v>
      </c>
      <c r="N1198" s="28">
        <f>Supply!J1914</f>
        <v>1010</v>
      </c>
      <c r="O1198" s="28">
        <f>Supply!O1914</f>
        <v>1070</v>
      </c>
      <c r="P1198" s="51">
        <f>Supply!T1914</f>
        <v>1220</v>
      </c>
      <c r="Q1198" s="63">
        <f>+P1198+O1198+N1198+M1198+L1198+K1198+J1198</f>
        <v>4840</v>
      </c>
    </row>
    <row r="1199" spans="1:17" x14ac:dyDescent="0.35">
      <c r="A1199" s="33" t="s">
        <v>0</v>
      </c>
      <c r="B1199" s="28">
        <f t="shared" ref="B1199:H1199" si="70">B1197-B1198</f>
        <v>220</v>
      </c>
      <c r="C1199" s="28">
        <f t="shared" si="70"/>
        <v>74</v>
      </c>
      <c r="D1199" s="28">
        <f t="shared" si="70"/>
        <v>92</v>
      </c>
      <c r="E1199" s="28">
        <f t="shared" si="70"/>
        <v>142</v>
      </c>
      <c r="F1199" s="28">
        <f t="shared" si="70"/>
        <v>-56</v>
      </c>
      <c r="G1199" s="28">
        <f t="shared" si="70"/>
        <v>14</v>
      </c>
      <c r="H1199" s="28">
        <f t="shared" si="70"/>
        <v>214</v>
      </c>
      <c r="I1199" s="28">
        <f>H1199+G1199+F1199+E1199+D1199+C1199+B1199</f>
        <v>700</v>
      </c>
      <c r="J1199" s="28">
        <f t="shared" ref="J1199:P1199" si="71">J1197-J1198</f>
        <v>1081</v>
      </c>
      <c r="K1199" s="28">
        <f t="shared" si="71"/>
        <v>1467</v>
      </c>
      <c r="L1199" s="28">
        <f t="shared" si="71"/>
        <v>18</v>
      </c>
      <c r="M1199" s="28">
        <f t="shared" si="71"/>
        <v>10</v>
      </c>
      <c r="N1199" s="28">
        <f t="shared" si="71"/>
        <v>77</v>
      </c>
      <c r="O1199" s="28">
        <f t="shared" si="71"/>
        <v>-13</v>
      </c>
      <c r="P1199" s="28">
        <f t="shared" si="71"/>
        <v>421</v>
      </c>
      <c r="Q1199" s="28">
        <f>P1199+O1199+N1199+M1199+L1199+K1199+J1199</f>
        <v>3061</v>
      </c>
    </row>
    <row r="1201" spans="1:17" ht="15.5" x14ac:dyDescent="0.35">
      <c r="A1201" s="95" t="s">
        <v>1</v>
      </c>
      <c r="B1201" s="64" t="s">
        <v>997</v>
      </c>
      <c r="C1201" s="64" t="s">
        <v>1015</v>
      </c>
      <c r="D1201" s="64" t="s">
        <v>1016</v>
      </c>
      <c r="E1201" s="64" t="s">
        <v>1017</v>
      </c>
      <c r="F1201" s="64" t="s">
        <v>1018</v>
      </c>
      <c r="G1201" s="64" t="s">
        <v>1019</v>
      </c>
      <c r="H1201" s="64" t="s">
        <v>1020</v>
      </c>
      <c r="I1201" s="65" t="s">
        <v>1014</v>
      </c>
      <c r="J1201" s="64" t="s">
        <v>1021</v>
      </c>
      <c r="K1201" s="64" t="s">
        <v>1022</v>
      </c>
      <c r="L1201" s="64" t="s">
        <v>1023</v>
      </c>
      <c r="M1201" s="64" t="s">
        <v>1024</v>
      </c>
      <c r="N1201" s="64" t="s">
        <v>1025</v>
      </c>
      <c r="O1201" s="64" t="s">
        <v>1026</v>
      </c>
      <c r="P1201" s="64" t="s">
        <v>1027</v>
      </c>
      <c r="Q1201" s="65" t="s">
        <v>2033</v>
      </c>
    </row>
    <row r="1202" spans="1:17" x14ac:dyDescent="0.35">
      <c r="A1202" s="28" t="s">
        <v>7</v>
      </c>
      <c r="B1202" s="40">
        <v>1276</v>
      </c>
      <c r="C1202" s="40">
        <f>production!C846</f>
        <v>1562</v>
      </c>
      <c r="D1202" s="40">
        <f>production!D846</f>
        <v>1838</v>
      </c>
      <c r="E1202" s="40">
        <f>production!E846</f>
        <v>1368</v>
      </c>
      <c r="F1202" s="51">
        <f>production!F846</f>
        <v>1757</v>
      </c>
      <c r="G1202" s="51">
        <f>production!$G$846</f>
        <v>1479</v>
      </c>
      <c r="H1202" s="51">
        <f>production!H846</f>
        <v>1777</v>
      </c>
      <c r="I1202" s="63">
        <f>H1202+G1202+F1202+E1202+D1202+C1202+B1202</f>
        <v>11057</v>
      </c>
      <c r="J1202" s="23">
        <v>1860</v>
      </c>
      <c r="K1202" s="23">
        <f>production!L846</f>
        <v>1925</v>
      </c>
      <c r="L1202" s="28">
        <f>production!$L$846</f>
        <v>1925</v>
      </c>
      <c r="M1202" s="74">
        <f>production!$M$846</f>
        <v>1790</v>
      </c>
      <c r="N1202" s="28">
        <f>production!N846</f>
        <v>1825</v>
      </c>
      <c r="O1202" s="28">
        <f>production!O846</f>
        <v>1928</v>
      </c>
      <c r="P1202" s="28">
        <f>production!P846</f>
        <v>1789</v>
      </c>
      <c r="Q1202" s="63">
        <f>P1202+O1202+N1202+M1202+L1202+K1202+J1202</f>
        <v>13042</v>
      </c>
    </row>
    <row r="1203" spans="1:17" x14ac:dyDescent="0.35">
      <c r="A1203" s="28" t="s">
        <v>127</v>
      </c>
      <c r="B1203" s="51">
        <v>127</v>
      </c>
      <c r="C1203" s="51">
        <f>Supply!AD1914</f>
        <v>1430</v>
      </c>
      <c r="D1203" s="51">
        <f>Supply!AI1914</f>
        <v>1780</v>
      </c>
      <c r="E1203" s="51">
        <f>Supply!E1941</f>
        <v>1180</v>
      </c>
      <c r="F1203" s="28">
        <f>Supply!J1941</f>
        <v>1710</v>
      </c>
      <c r="G1203" s="28">
        <f>Supply!O1941</f>
        <v>1480</v>
      </c>
      <c r="H1203" s="51">
        <f>Supply!T1941</f>
        <v>1560</v>
      </c>
      <c r="I1203" s="63">
        <f>+H1203+G1203+F1203+E1203+D1203+C1203+B1203</f>
        <v>9267</v>
      </c>
      <c r="J1203" s="51">
        <v>183</v>
      </c>
      <c r="K1203" s="51">
        <f>Supply!AI1941</f>
        <v>1820</v>
      </c>
      <c r="L1203" s="28">
        <f>Supply!AI1941</f>
        <v>1820</v>
      </c>
      <c r="M1203" s="74">
        <f>Supply!E1968</f>
        <v>1610</v>
      </c>
      <c r="N1203" s="28">
        <f>Supply!J1968</f>
        <v>1700</v>
      </c>
      <c r="O1203" s="28">
        <f>Supply!O1968</f>
        <v>1910</v>
      </c>
      <c r="P1203" s="51">
        <f>Supply!T1968</f>
        <v>1560</v>
      </c>
      <c r="Q1203" s="63">
        <f>+P1203+O1203+N1203+M1203+L1203+K1203+J1203</f>
        <v>10603</v>
      </c>
    </row>
    <row r="1204" spans="1:17" x14ac:dyDescent="0.35">
      <c r="A1204" s="33" t="s">
        <v>0</v>
      </c>
      <c r="B1204" s="28">
        <f t="shared" ref="B1204:H1204" si="72">B1202-B1203</f>
        <v>1149</v>
      </c>
      <c r="C1204" s="28">
        <f t="shared" si="72"/>
        <v>132</v>
      </c>
      <c r="D1204" s="28">
        <f t="shared" si="72"/>
        <v>58</v>
      </c>
      <c r="E1204" s="28">
        <f t="shared" si="72"/>
        <v>188</v>
      </c>
      <c r="F1204" s="28">
        <f t="shared" si="72"/>
        <v>47</v>
      </c>
      <c r="G1204" s="28">
        <f t="shared" si="72"/>
        <v>-1</v>
      </c>
      <c r="H1204" s="28">
        <f t="shared" si="72"/>
        <v>217</v>
      </c>
      <c r="I1204" s="28">
        <f>H1204+G1204+F1204+E1204+D1204+C1204+B1204</f>
        <v>1790</v>
      </c>
      <c r="J1204" s="28">
        <f t="shared" ref="J1204:P1204" si="73">J1202-J1203</f>
        <v>1677</v>
      </c>
      <c r="K1204" s="28">
        <f t="shared" si="73"/>
        <v>105</v>
      </c>
      <c r="L1204" s="28">
        <f t="shared" si="73"/>
        <v>105</v>
      </c>
      <c r="M1204" s="28">
        <f t="shared" si="73"/>
        <v>180</v>
      </c>
      <c r="N1204" s="28">
        <f t="shared" si="73"/>
        <v>125</v>
      </c>
      <c r="O1204" s="28">
        <f t="shared" si="73"/>
        <v>18</v>
      </c>
      <c r="P1204" s="28">
        <f t="shared" si="73"/>
        <v>229</v>
      </c>
      <c r="Q1204" s="28">
        <f>P1204+O1204+N1204+M1204+L1204+K1204+J1204</f>
        <v>2439</v>
      </c>
    </row>
    <row r="1206" spans="1:17" ht="15.5" x14ac:dyDescent="0.35">
      <c r="A1206" s="95" t="s">
        <v>1</v>
      </c>
      <c r="B1206" s="64" t="s">
        <v>1028</v>
      </c>
      <c r="C1206" s="64" t="s">
        <v>1059</v>
      </c>
      <c r="D1206" s="64" t="s">
        <v>1060</v>
      </c>
      <c r="E1206" s="64" t="s">
        <v>1061</v>
      </c>
      <c r="F1206" s="64" t="s">
        <v>1062</v>
      </c>
      <c r="G1206" s="64" t="s">
        <v>1063</v>
      </c>
      <c r="H1206" s="64" t="s">
        <v>1064</v>
      </c>
      <c r="I1206" s="65" t="s">
        <v>1073</v>
      </c>
      <c r="J1206" s="64" t="s">
        <v>1065</v>
      </c>
      <c r="K1206" s="64" t="s">
        <v>1066</v>
      </c>
      <c r="L1206" s="64" t="s">
        <v>1067</v>
      </c>
      <c r="M1206" s="64" t="s">
        <v>1068</v>
      </c>
      <c r="N1206" s="64" t="s">
        <v>1069</v>
      </c>
      <c r="O1206" s="64" t="s">
        <v>1070</v>
      </c>
      <c r="P1206" s="64" t="s">
        <v>1071</v>
      </c>
      <c r="Q1206" s="65" t="s">
        <v>2050</v>
      </c>
    </row>
    <row r="1207" spans="1:17" x14ac:dyDescent="0.35">
      <c r="A1207" s="28" t="s">
        <v>7</v>
      </c>
      <c r="B1207" s="40">
        <v>1884</v>
      </c>
      <c r="C1207" s="40">
        <v>1961</v>
      </c>
      <c r="D1207" s="40">
        <f>production!D868</f>
        <v>852</v>
      </c>
      <c r="E1207" s="40">
        <f>production!$E$868</f>
        <v>1596</v>
      </c>
      <c r="F1207" s="51">
        <f>production!$F$868</f>
        <v>1829</v>
      </c>
      <c r="G1207" s="51">
        <f>production!G868</f>
        <v>1697</v>
      </c>
      <c r="H1207" s="51">
        <f>production!H868</f>
        <v>1858</v>
      </c>
      <c r="I1207" s="63">
        <f>H1207+G1207+F1207+E1207+D1207+C1207+B1207</f>
        <v>11677</v>
      </c>
      <c r="J1207" s="23">
        <v>1319</v>
      </c>
      <c r="K1207" s="23">
        <f>production!K868</f>
        <v>1821</v>
      </c>
      <c r="L1207" s="28">
        <f>production!L868</f>
        <v>1906</v>
      </c>
      <c r="M1207" s="74">
        <f>production!M868</f>
        <v>1644</v>
      </c>
      <c r="N1207" s="28">
        <f>production!$N$868</f>
        <v>1565</v>
      </c>
      <c r="O1207" s="28">
        <f>production!O868</f>
        <v>1367</v>
      </c>
      <c r="P1207" s="28">
        <f>production!P868</f>
        <v>1596</v>
      </c>
      <c r="Q1207" s="63">
        <f>P1207+O1207+N1207+M1207+L1207+K1207+J1207</f>
        <v>11218</v>
      </c>
    </row>
    <row r="1208" spans="1:17" x14ac:dyDescent="0.35">
      <c r="A1208" s="28" t="s">
        <v>127</v>
      </c>
      <c r="B1208" s="51">
        <v>1790</v>
      </c>
      <c r="C1208" s="51">
        <v>1850</v>
      </c>
      <c r="D1208" s="51">
        <f>Supply!AI1968</f>
        <v>730</v>
      </c>
      <c r="E1208" s="51">
        <f>Supply!E1995</f>
        <v>1450</v>
      </c>
      <c r="F1208" s="28">
        <f>Supply!J1995</f>
        <v>1760</v>
      </c>
      <c r="G1208" s="28">
        <f>Supply!O1995</f>
        <v>1610</v>
      </c>
      <c r="H1208" s="51">
        <f>Supply!T1995</f>
        <v>1560</v>
      </c>
      <c r="I1208" s="63">
        <f>+H1208+G1208+F1208+E1208+D1208+C1208+B1208</f>
        <v>10750</v>
      </c>
      <c r="J1208" s="51">
        <v>1252</v>
      </c>
      <c r="K1208" s="51">
        <f>Supply!AD1995</f>
        <v>1710</v>
      </c>
      <c r="L1208" s="28">
        <f>Supply!AI1995</f>
        <v>1760</v>
      </c>
      <c r="M1208" s="74">
        <f>Supply!E2022</f>
        <v>1520</v>
      </c>
      <c r="N1208" s="28">
        <f>Supply!J2022</f>
        <v>1460</v>
      </c>
      <c r="O1208" s="28">
        <f>Supply!O2022</f>
        <v>1370</v>
      </c>
      <c r="P1208" s="51">
        <f>Supply!T2022</f>
        <v>1470</v>
      </c>
      <c r="Q1208" s="63">
        <f>+P1208+O1208+N1208+M1208+L1208+K1208+J1208</f>
        <v>10542</v>
      </c>
    </row>
    <row r="1209" spans="1:17" x14ac:dyDescent="0.35">
      <c r="A1209" s="33" t="s">
        <v>0</v>
      </c>
      <c r="B1209" s="28">
        <f t="shared" ref="B1209:H1209" si="74">B1207-B1208</f>
        <v>94</v>
      </c>
      <c r="C1209" s="28">
        <f t="shared" si="74"/>
        <v>111</v>
      </c>
      <c r="D1209" s="28">
        <f t="shared" si="74"/>
        <v>122</v>
      </c>
      <c r="E1209" s="51">
        <f>E1207-E1208</f>
        <v>146</v>
      </c>
      <c r="F1209" s="28">
        <f t="shared" si="74"/>
        <v>69</v>
      </c>
      <c r="G1209" s="28">
        <f t="shared" si="74"/>
        <v>87</v>
      </c>
      <c r="H1209" s="28">
        <f t="shared" si="74"/>
        <v>298</v>
      </c>
      <c r="I1209" s="28">
        <f>H1209+G1209+F1209+E1209+D1209+C1209+B1209</f>
        <v>927</v>
      </c>
      <c r="J1209" s="28">
        <f t="shared" ref="J1209:P1209" si="75">J1207-J1208</f>
        <v>67</v>
      </c>
      <c r="K1209" s="28">
        <f t="shared" si="75"/>
        <v>111</v>
      </c>
      <c r="L1209" s="28">
        <f t="shared" si="75"/>
        <v>146</v>
      </c>
      <c r="M1209" s="28">
        <f t="shared" si="75"/>
        <v>124</v>
      </c>
      <c r="N1209" s="28">
        <f t="shared" si="75"/>
        <v>105</v>
      </c>
      <c r="O1209" s="28">
        <f t="shared" si="75"/>
        <v>-3</v>
      </c>
      <c r="P1209" s="28">
        <f t="shared" si="75"/>
        <v>126</v>
      </c>
      <c r="Q1209" s="28">
        <f>P1209+O1209+N1209+M1209+L1209+K1209+J1209</f>
        <v>676</v>
      </c>
    </row>
    <row r="1211" spans="1:17" ht="15.5" x14ac:dyDescent="0.35">
      <c r="A1211" s="95" t="s">
        <v>1</v>
      </c>
      <c r="B1211" s="64" t="s">
        <v>1072</v>
      </c>
      <c r="C1211" s="64" t="s">
        <v>1092</v>
      </c>
      <c r="D1211" s="64" t="s">
        <v>1093</v>
      </c>
      <c r="E1211" s="64" t="s">
        <v>1094</v>
      </c>
      <c r="F1211" s="64" t="s">
        <v>1095</v>
      </c>
      <c r="G1211" s="64" t="s">
        <v>1096</v>
      </c>
      <c r="H1211" s="64" t="s">
        <v>1097</v>
      </c>
      <c r="I1211" s="65" t="s">
        <v>1132</v>
      </c>
      <c r="J1211" s="64" t="s">
        <v>1098</v>
      </c>
      <c r="K1211" s="64" t="s">
        <v>1099</v>
      </c>
      <c r="L1211" s="64" t="s">
        <v>1100</v>
      </c>
      <c r="M1211" s="64" t="s">
        <v>1101</v>
      </c>
      <c r="N1211" s="64" t="s">
        <v>1102</v>
      </c>
      <c r="O1211" s="64" t="s">
        <v>1103</v>
      </c>
      <c r="P1211" s="64" t="s">
        <v>1104</v>
      </c>
      <c r="Q1211" s="65" t="s">
        <v>2069</v>
      </c>
    </row>
    <row r="1212" spans="1:17" x14ac:dyDescent="0.35">
      <c r="A1212" s="28" t="s">
        <v>7</v>
      </c>
      <c r="B1212" s="40">
        <v>1414</v>
      </c>
      <c r="C1212" s="40">
        <v>1705</v>
      </c>
      <c r="D1212" s="40">
        <f>production!D890</f>
        <v>1677</v>
      </c>
      <c r="E1212" s="40">
        <v>1592</v>
      </c>
      <c r="F1212" s="51">
        <f>production!F890</f>
        <v>1256</v>
      </c>
      <c r="G1212" s="51">
        <f>production!$G$890</f>
        <v>1584</v>
      </c>
      <c r="H1212" s="51">
        <f>production!H890</f>
        <v>1136</v>
      </c>
      <c r="I1212" s="63">
        <f>H1212+G1212+F1212+E1212+D1212+C1212+B1212</f>
        <v>10364</v>
      </c>
      <c r="J1212" s="23">
        <v>1379</v>
      </c>
      <c r="K1212" s="23">
        <f>production!K890</f>
        <v>1521</v>
      </c>
      <c r="L1212" s="28">
        <f>production!L890</f>
        <v>1643</v>
      </c>
      <c r="M1212" s="74">
        <f>production!M890</f>
        <v>985</v>
      </c>
      <c r="N1212" s="28">
        <f>production!$N$890</f>
        <v>1567</v>
      </c>
      <c r="O1212" s="28">
        <f>production!$O$890</f>
        <v>1702</v>
      </c>
      <c r="P1212" s="28">
        <f>production!P890</f>
        <v>1777</v>
      </c>
      <c r="Q1212" s="63">
        <f>P1212+O1212+N1212+M1212+L1212+K1212+J1212</f>
        <v>10574</v>
      </c>
    </row>
    <row r="1213" spans="1:17" x14ac:dyDescent="0.35">
      <c r="A1213" s="28" t="s">
        <v>127</v>
      </c>
      <c r="B1213" s="51">
        <v>1300</v>
      </c>
      <c r="C1213" s="51">
        <v>1590</v>
      </c>
      <c r="D1213" s="51">
        <f>Supply!AI2022</f>
        <v>1600</v>
      </c>
      <c r="E1213" s="51">
        <v>1490</v>
      </c>
      <c r="F1213" s="28">
        <f>Supply!J2049</f>
        <v>1210</v>
      </c>
      <c r="G1213" s="28">
        <f>Supply!O2049</f>
        <v>1530</v>
      </c>
      <c r="H1213" s="51">
        <f>Supply!T2049</f>
        <v>1000</v>
      </c>
      <c r="I1213" s="63">
        <f>+H1213+G1213+F1213+E1213+D1213+C1213+B1213</f>
        <v>9720</v>
      </c>
      <c r="J1213" s="51">
        <v>1270</v>
      </c>
      <c r="K1213" s="51">
        <f>Supply!AD2049</f>
        <v>1460</v>
      </c>
      <c r="L1213" s="28">
        <f>Supply!AI2049</f>
        <v>1540</v>
      </c>
      <c r="M1213" s="74">
        <f>Supply!E2076</f>
        <v>1120</v>
      </c>
      <c r="N1213" s="28">
        <f>Supply!J2076</f>
        <v>1390</v>
      </c>
      <c r="O1213" s="28">
        <f>Supply!O2076</f>
        <v>1650</v>
      </c>
      <c r="P1213" s="51">
        <f>Supply!T2076</f>
        <v>1640</v>
      </c>
      <c r="Q1213" s="63">
        <f>+P1213+O1213+N1213+M1213+L1213+K1213+J1213</f>
        <v>10070</v>
      </c>
    </row>
    <row r="1214" spans="1:17" x14ac:dyDescent="0.35">
      <c r="A1214" s="33" t="s">
        <v>0</v>
      </c>
      <c r="B1214" s="28">
        <f t="shared" ref="B1214:H1214" si="76">B1212-B1213</f>
        <v>114</v>
      </c>
      <c r="C1214" s="28">
        <f t="shared" si="76"/>
        <v>115</v>
      </c>
      <c r="D1214" s="28">
        <f t="shared" si="76"/>
        <v>77</v>
      </c>
      <c r="E1214" s="51">
        <f t="shared" si="76"/>
        <v>102</v>
      </c>
      <c r="F1214" s="28">
        <f t="shared" si="76"/>
        <v>46</v>
      </c>
      <c r="G1214" s="28">
        <f t="shared" si="76"/>
        <v>54</v>
      </c>
      <c r="H1214" s="28">
        <f t="shared" si="76"/>
        <v>136</v>
      </c>
      <c r="I1214" s="28">
        <f>H1214+G1214+F1214+E1214+D1214+C1214+B1214</f>
        <v>644</v>
      </c>
      <c r="J1214" s="28">
        <f t="shared" ref="J1214:P1214" si="77">J1212-J1213</f>
        <v>109</v>
      </c>
      <c r="K1214" s="28">
        <f t="shared" si="77"/>
        <v>61</v>
      </c>
      <c r="L1214" s="28">
        <f t="shared" si="77"/>
        <v>103</v>
      </c>
      <c r="M1214" s="28">
        <f t="shared" si="77"/>
        <v>-135</v>
      </c>
      <c r="N1214" s="28">
        <f t="shared" si="77"/>
        <v>177</v>
      </c>
      <c r="O1214" s="28">
        <f t="shared" si="77"/>
        <v>52</v>
      </c>
      <c r="P1214" s="28">
        <f t="shared" si="77"/>
        <v>137</v>
      </c>
      <c r="Q1214" s="28">
        <f>P1214+O1214+N1214+M1214+L1214+K1214+J1214</f>
        <v>504</v>
      </c>
    </row>
    <row r="1216" spans="1:17" ht="15.5" x14ac:dyDescent="0.35">
      <c r="A1216" s="95" t="s">
        <v>1</v>
      </c>
      <c r="B1216" s="64" t="s">
        <v>1105</v>
      </c>
      <c r="C1216" s="64" t="s">
        <v>1106</v>
      </c>
      <c r="D1216" s="64" t="s">
        <v>1107</v>
      </c>
      <c r="E1216" s="64" t="s">
        <v>1108</v>
      </c>
      <c r="F1216" s="64" t="s">
        <v>1109</v>
      </c>
      <c r="G1216" s="64" t="s">
        <v>1110</v>
      </c>
      <c r="H1216" s="64" t="s">
        <v>1111</v>
      </c>
      <c r="I1216" s="65" t="s">
        <v>1162</v>
      </c>
      <c r="J1216" s="64" t="s">
        <v>1112</v>
      </c>
      <c r="K1216" s="64" t="s">
        <v>1113</v>
      </c>
      <c r="L1216" s="64" t="s">
        <v>1114</v>
      </c>
      <c r="M1216" s="64" t="s">
        <v>1115</v>
      </c>
      <c r="N1216" s="64" t="s">
        <v>1116</v>
      </c>
      <c r="O1216" s="64" t="s">
        <v>1117</v>
      </c>
      <c r="P1216" s="64" t="s">
        <v>1118</v>
      </c>
      <c r="Q1216" s="65" t="s">
        <v>2087</v>
      </c>
    </row>
    <row r="1217" spans="1:17" x14ac:dyDescent="0.35">
      <c r="A1217" s="28" t="s">
        <v>7</v>
      </c>
      <c r="B1217" s="40">
        <v>1405</v>
      </c>
      <c r="C1217" s="40">
        <v>1803</v>
      </c>
      <c r="D1217" s="40">
        <f>production!$D$912</f>
        <v>1899</v>
      </c>
      <c r="E1217" s="40">
        <v>1123</v>
      </c>
      <c r="F1217" s="51">
        <f>production!F912</f>
        <v>1186</v>
      </c>
      <c r="G1217" s="51">
        <f>production!G912</f>
        <v>1310</v>
      </c>
      <c r="H1217" s="51">
        <f>production!$H$912</f>
        <v>1703</v>
      </c>
      <c r="I1217" s="63">
        <f>H1217+G1217+F1217+E1217+D1217+C1217+B1217</f>
        <v>10429</v>
      </c>
      <c r="J1217" s="23">
        <v>1685</v>
      </c>
      <c r="K1217" s="23">
        <v>1730</v>
      </c>
      <c r="L1217" s="28">
        <f>production!L912</f>
        <v>1723</v>
      </c>
      <c r="M1217" s="74">
        <f>production!M912</f>
        <v>1461</v>
      </c>
      <c r="N1217" s="28">
        <f>production!N912</f>
        <v>1817</v>
      </c>
      <c r="O1217" s="28">
        <f>production!$O$912</f>
        <v>726</v>
      </c>
      <c r="P1217" s="28">
        <f>production!$P$912</f>
        <v>965</v>
      </c>
      <c r="Q1217" s="63">
        <f>P1217+O1217+N1217+M1217+L1217+K1217+J1217</f>
        <v>10107</v>
      </c>
    </row>
    <row r="1218" spans="1:17" x14ac:dyDescent="0.35">
      <c r="A1218" s="28" t="s">
        <v>127</v>
      </c>
      <c r="B1218" s="51">
        <v>153</v>
      </c>
      <c r="C1218" s="51">
        <v>169</v>
      </c>
      <c r="D1218" s="51">
        <f>Supply!AI2076</f>
        <v>1690</v>
      </c>
      <c r="E1218" s="51">
        <v>1130</v>
      </c>
      <c r="F1218" s="28">
        <f>Supply!J2103</f>
        <v>1100</v>
      </c>
      <c r="G1218" s="28">
        <f>Supply!O2103</f>
        <v>1200</v>
      </c>
      <c r="H1218" s="51">
        <f>Supply!T2103</f>
        <v>1700</v>
      </c>
      <c r="I1218" s="63">
        <f>+H1218+G1218+F1218+E1218+D1218+C1218+B1218</f>
        <v>7142</v>
      </c>
      <c r="J1218" s="51">
        <v>157</v>
      </c>
      <c r="K1218" s="51">
        <v>160</v>
      </c>
      <c r="L1218" s="28">
        <f>Supply!AI2103</f>
        <v>1590</v>
      </c>
      <c r="M1218" s="74">
        <f>Supply!E2130</f>
        <v>1390</v>
      </c>
      <c r="N1218" s="28">
        <f>Supply!J2130</f>
        <v>1640</v>
      </c>
      <c r="O1218" s="51">
        <f>Supply!O2130</f>
        <v>790</v>
      </c>
      <c r="P1218" s="51">
        <f>Supply!T2130</f>
        <v>880</v>
      </c>
      <c r="Q1218" s="63">
        <f>+P1218+O1218+N1218+M1218+L1218+K1218+J1218</f>
        <v>6607</v>
      </c>
    </row>
    <row r="1219" spans="1:17" x14ac:dyDescent="0.35">
      <c r="A1219" s="33" t="s">
        <v>0</v>
      </c>
      <c r="B1219" s="28">
        <f t="shared" ref="B1219:H1219" si="78">B1217-B1218</f>
        <v>1252</v>
      </c>
      <c r="C1219" s="28">
        <f t="shared" si="78"/>
        <v>1634</v>
      </c>
      <c r="D1219" s="28">
        <f t="shared" si="78"/>
        <v>209</v>
      </c>
      <c r="E1219" s="51">
        <f t="shared" si="78"/>
        <v>-7</v>
      </c>
      <c r="F1219" s="28">
        <f t="shared" si="78"/>
        <v>86</v>
      </c>
      <c r="G1219" s="28">
        <f t="shared" si="78"/>
        <v>110</v>
      </c>
      <c r="H1219" s="28">
        <f t="shared" si="78"/>
        <v>3</v>
      </c>
      <c r="I1219" s="28">
        <f>H1219+G1219+F1219+E1219+D1219+C1219+B1219</f>
        <v>3287</v>
      </c>
      <c r="J1219" s="28">
        <f t="shared" ref="J1219:P1219" si="79">J1217-J1218</f>
        <v>1528</v>
      </c>
      <c r="K1219" s="28">
        <f t="shared" si="79"/>
        <v>1570</v>
      </c>
      <c r="L1219" s="28">
        <f t="shared" si="79"/>
        <v>133</v>
      </c>
      <c r="M1219" s="28">
        <f t="shared" si="79"/>
        <v>71</v>
      </c>
      <c r="N1219" s="28">
        <f t="shared" si="79"/>
        <v>177</v>
      </c>
      <c r="O1219" s="28">
        <f t="shared" si="79"/>
        <v>-64</v>
      </c>
      <c r="P1219" s="28">
        <f t="shared" si="79"/>
        <v>85</v>
      </c>
      <c r="Q1219" s="28">
        <f>P1219+O1219+N1219+M1219+L1219+K1219+J1219</f>
        <v>3500</v>
      </c>
    </row>
    <row r="1221" spans="1:17" ht="15.5" x14ac:dyDescent="0.35">
      <c r="A1221" s="95" t="s">
        <v>1</v>
      </c>
      <c r="B1221" s="64" t="s">
        <v>1119</v>
      </c>
      <c r="C1221" s="64" t="s">
        <v>1208</v>
      </c>
      <c r="D1221" s="64" t="s">
        <v>1209</v>
      </c>
      <c r="E1221" s="64" t="s">
        <v>1210</v>
      </c>
      <c r="F1221" s="64" t="s">
        <v>1211</v>
      </c>
      <c r="G1221" s="64" t="s">
        <v>1212</v>
      </c>
      <c r="H1221" s="64" t="s">
        <v>1213</v>
      </c>
      <c r="I1221" s="65" t="s">
        <v>1190</v>
      </c>
      <c r="J1221" s="64" t="s">
        <v>1214</v>
      </c>
      <c r="K1221" s="64" t="s">
        <v>1215</v>
      </c>
      <c r="L1221" s="64" t="s">
        <v>1216</v>
      </c>
      <c r="M1221" s="64" t="s">
        <v>1217</v>
      </c>
      <c r="N1221" s="64" t="s">
        <v>1218</v>
      </c>
      <c r="O1221" s="64" t="s">
        <v>1219</v>
      </c>
      <c r="P1221" s="64" t="s">
        <v>1220</v>
      </c>
      <c r="Q1221" s="65" t="s">
        <v>2106</v>
      </c>
    </row>
    <row r="1222" spans="1:17" x14ac:dyDescent="0.35">
      <c r="A1222" s="28" t="s">
        <v>7</v>
      </c>
      <c r="B1222" s="40">
        <f>production!B934</f>
        <v>1793</v>
      </c>
      <c r="C1222" s="40">
        <f>production!C934</f>
        <v>954</v>
      </c>
      <c r="D1222" s="40">
        <f>production!D934</f>
        <v>1795</v>
      </c>
      <c r="E1222" s="40">
        <f>production!E934</f>
        <v>1109</v>
      </c>
      <c r="F1222" s="51">
        <f>production!$F$934</f>
        <v>280</v>
      </c>
      <c r="G1222" s="51">
        <f>production!G934</f>
        <v>985</v>
      </c>
      <c r="H1222" s="51">
        <f>production!H934</f>
        <v>1397</v>
      </c>
      <c r="I1222" s="63">
        <f>H1222+G1222+F1222+E1222+D1222+C1222+B1222</f>
        <v>8313</v>
      </c>
      <c r="J1222" s="23">
        <v>1138</v>
      </c>
      <c r="K1222" s="23">
        <v>924</v>
      </c>
      <c r="L1222" s="28">
        <f>production!L934</f>
        <v>1873</v>
      </c>
      <c r="M1222" s="74">
        <f>production!M934</f>
        <v>1721</v>
      </c>
      <c r="N1222" s="28">
        <f>production!N934</f>
        <v>1335</v>
      </c>
      <c r="O1222" s="28">
        <f>production!O934</f>
        <v>260</v>
      </c>
      <c r="P1222" s="28">
        <f>production!P934</f>
        <v>1258</v>
      </c>
      <c r="Q1222" s="63">
        <f>P1222+O1222+N1222+M1222+L1222+K1222+J1222</f>
        <v>8509</v>
      </c>
    </row>
    <row r="1223" spans="1:17" x14ac:dyDescent="0.35">
      <c r="A1223" s="28" t="s">
        <v>127</v>
      </c>
      <c r="B1223" s="51">
        <f>Supply!Y2130</f>
        <v>1670</v>
      </c>
      <c r="C1223" s="51">
        <f>Supply!AD2130</f>
        <v>810</v>
      </c>
      <c r="D1223" s="51">
        <f>Supply!AI2130</f>
        <v>1750</v>
      </c>
      <c r="E1223" s="51">
        <f>Supply!E2157</f>
        <v>1020</v>
      </c>
      <c r="F1223" s="51">
        <f>Supply!J2157</f>
        <v>200</v>
      </c>
      <c r="G1223" s="51">
        <f>Supply!O2157</f>
        <v>960</v>
      </c>
      <c r="H1223" s="51">
        <f>Supply!T2157</f>
        <v>1280</v>
      </c>
      <c r="I1223" s="63">
        <f>+H1223+G1223+F1223+E1223+D1223+C1223+B1223</f>
        <v>7690</v>
      </c>
      <c r="J1223" s="51">
        <v>1150</v>
      </c>
      <c r="K1223" s="51">
        <v>83</v>
      </c>
      <c r="L1223" s="51">
        <f>Supply!AI2157</f>
        <v>1780</v>
      </c>
      <c r="M1223" s="74">
        <f>Supply!E2184</f>
        <v>1570</v>
      </c>
      <c r="N1223" s="51">
        <f>Supply!J2184</f>
        <v>1230</v>
      </c>
      <c r="O1223" s="51">
        <f>Supply!O2184</f>
        <v>340</v>
      </c>
      <c r="P1223" s="51">
        <f>Supply!T2184</f>
        <v>1180</v>
      </c>
      <c r="Q1223" s="63">
        <f>+P1223+O1223+N1223+M1223+L1223+K1223+J1223</f>
        <v>7333</v>
      </c>
    </row>
    <row r="1224" spans="1:17" x14ac:dyDescent="0.35">
      <c r="A1224" s="33" t="s">
        <v>0</v>
      </c>
      <c r="B1224" s="28">
        <f t="shared" ref="B1224:H1224" si="80">B1222-B1223</f>
        <v>123</v>
      </c>
      <c r="C1224" s="28">
        <f t="shared" si="80"/>
        <v>144</v>
      </c>
      <c r="D1224" s="28">
        <f t="shared" si="80"/>
        <v>45</v>
      </c>
      <c r="E1224" s="51">
        <f t="shared" si="80"/>
        <v>89</v>
      </c>
      <c r="F1224" s="28">
        <f t="shared" si="80"/>
        <v>80</v>
      </c>
      <c r="G1224" s="28">
        <f t="shared" si="80"/>
        <v>25</v>
      </c>
      <c r="H1224" s="28">
        <f t="shared" si="80"/>
        <v>117</v>
      </c>
      <c r="I1224" s="28">
        <f>H1224+G1224+F1224+E1224+D1224+C1224+B1224</f>
        <v>623</v>
      </c>
      <c r="J1224" s="28">
        <f t="shared" ref="J1224:P1224" si="81">J1222-J1223</f>
        <v>-12</v>
      </c>
      <c r="K1224" s="51">
        <f t="shared" si="81"/>
        <v>841</v>
      </c>
      <c r="L1224" s="28">
        <f t="shared" si="81"/>
        <v>93</v>
      </c>
      <c r="M1224" s="28">
        <f t="shared" si="81"/>
        <v>151</v>
      </c>
      <c r="N1224" s="28">
        <f t="shared" si="81"/>
        <v>105</v>
      </c>
      <c r="O1224" s="28">
        <f t="shared" si="81"/>
        <v>-80</v>
      </c>
      <c r="P1224" s="28">
        <f t="shared" si="81"/>
        <v>78</v>
      </c>
      <c r="Q1224" s="28">
        <f>P1224+O1224+N1224+M1224+L1224+K1224+J1224</f>
        <v>1176</v>
      </c>
    </row>
    <row r="1226" spans="1:17" ht="15.5" x14ac:dyDescent="0.35">
      <c r="A1226" s="95" t="s">
        <v>1</v>
      </c>
      <c r="B1226" s="64" t="s">
        <v>1221</v>
      </c>
      <c r="C1226" s="64" t="s">
        <v>1222</v>
      </c>
      <c r="D1226" s="64" t="s">
        <v>1223</v>
      </c>
      <c r="E1226" s="64" t="s">
        <v>1224</v>
      </c>
      <c r="F1226" s="64" t="s">
        <v>1225</v>
      </c>
      <c r="G1226" s="64" t="s">
        <v>1226</v>
      </c>
      <c r="H1226" s="64" t="s">
        <v>1227</v>
      </c>
      <c r="I1226" s="65" t="s">
        <v>1266</v>
      </c>
      <c r="J1226" s="64" t="s">
        <v>1228</v>
      </c>
      <c r="K1226" s="64" t="s">
        <v>1229</v>
      </c>
      <c r="L1226" s="64" t="s">
        <v>1230</v>
      </c>
      <c r="M1226" s="64" t="s">
        <v>1231</v>
      </c>
      <c r="N1226" s="64" t="s">
        <v>1232</v>
      </c>
      <c r="O1226" s="64" t="s">
        <v>2126</v>
      </c>
      <c r="P1226" s="64" t="s">
        <v>2127</v>
      </c>
      <c r="Q1226" s="65" t="s">
        <v>2128</v>
      </c>
    </row>
    <row r="1227" spans="1:17" x14ac:dyDescent="0.35">
      <c r="A1227" s="28" t="s">
        <v>7</v>
      </c>
      <c r="B1227" s="40">
        <v>1711</v>
      </c>
      <c r="C1227" s="40">
        <v>1828</v>
      </c>
      <c r="D1227" s="40">
        <f>production!D956</f>
        <v>1228</v>
      </c>
      <c r="E1227" s="40">
        <f>production!E956</f>
        <v>1258</v>
      </c>
      <c r="F1227" s="51">
        <f>production!F956</f>
        <v>1095</v>
      </c>
      <c r="G1227" s="51">
        <f>production!G956</f>
        <v>1468</v>
      </c>
      <c r="H1227" s="51">
        <f>production!$H$956</f>
        <v>930</v>
      </c>
      <c r="I1227" s="63">
        <f>H1227+G1227+F1227+E1227+D1227+C1227+B1227</f>
        <v>9518</v>
      </c>
      <c r="J1227" s="23">
        <v>1194</v>
      </c>
      <c r="K1227" s="23">
        <v>1843</v>
      </c>
      <c r="L1227" s="28">
        <f>production!L956</f>
        <v>1755</v>
      </c>
      <c r="M1227" s="74">
        <f>production!M956</f>
        <v>1355</v>
      </c>
      <c r="N1227" s="28">
        <f>production!N956</f>
        <v>1387</v>
      </c>
      <c r="O1227" s="28">
        <f>production!O956</f>
        <v>1527</v>
      </c>
      <c r="P1227" s="28">
        <f>production!P956</f>
        <v>1302</v>
      </c>
      <c r="Q1227" s="63">
        <f>P1227+O1227+N1227+M1227+L1227+K1227+J1227</f>
        <v>10363</v>
      </c>
    </row>
    <row r="1228" spans="1:17" x14ac:dyDescent="0.35">
      <c r="A1228" s="28" t="s">
        <v>127</v>
      </c>
      <c r="B1228" s="51">
        <v>1570</v>
      </c>
      <c r="C1228" s="51">
        <v>1760</v>
      </c>
      <c r="D1228" s="51">
        <f>Supply!AI2184</f>
        <v>1110</v>
      </c>
      <c r="E1228" s="51">
        <f>Supply!E2211</f>
        <v>1150</v>
      </c>
      <c r="F1228" s="51">
        <f>Supply!J2211</f>
        <v>950</v>
      </c>
      <c r="G1228" s="51">
        <f>Supply!O2211</f>
        <v>1360</v>
      </c>
      <c r="H1228" s="51">
        <f>Supply!T2211</f>
        <v>870</v>
      </c>
      <c r="I1228" s="63">
        <f>+H1228+G1228+F1228+E1228+D1228+C1228+B1228</f>
        <v>8770</v>
      </c>
      <c r="J1228" s="51">
        <v>100</v>
      </c>
      <c r="K1228" s="51">
        <v>1890</v>
      </c>
      <c r="L1228" s="51">
        <f>Supply!AI2211</f>
        <v>1670</v>
      </c>
      <c r="M1228" s="74">
        <f>Supply!E2238</f>
        <v>1220</v>
      </c>
      <c r="N1228" s="51">
        <f>Supply!J2238</f>
        <v>1270</v>
      </c>
      <c r="O1228" s="51">
        <f>Supply!O2238</f>
        <v>1500</v>
      </c>
      <c r="P1228" s="51">
        <f>Supply!T2238</f>
        <v>1180</v>
      </c>
      <c r="Q1228" s="63">
        <f>+P1228+O1228+N1228+M1228+L1228+K1228+J1228</f>
        <v>8830</v>
      </c>
    </row>
    <row r="1229" spans="1:17" x14ac:dyDescent="0.35">
      <c r="A1229" s="33" t="s">
        <v>0</v>
      </c>
      <c r="B1229" s="28">
        <f t="shared" ref="B1229:H1229" si="82">B1227-B1228</f>
        <v>141</v>
      </c>
      <c r="C1229" s="28">
        <f t="shared" si="82"/>
        <v>68</v>
      </c>
      <c r="D1229" s="28">
        <f t="shared" si="82"/>
        <v>118</v>
      </c>
      <c r="E1229" s="51">
        <f t="shared" si="82"/>
        <v>108</v>
      </c>
      <c r="F1229" s="28">
        <f t="shared" si="82"/>
        <v>145</v>
      </c>
      <c r="G1229" s="28">
        <f t="shared" si="82"/>
        <v>108</v>
      </c>
      <c r="H1229" s="28">
        <f t="shared" si="82"/>
        <v>60</v>
      </c>
      <c r="I1229" s="28">
        <f>H1229+G1229+F1229+E1229+D1229+C1229+B1229</f>
        <v>748</v>
      </c>
      <c r="J1229" s="28">
        <f t="shared" ref="J1229:P1229" si="83">J1227-J1228</f>
        <v>1094</v>
      </c>
      <c r="K1229" s="51">
        <f t="shared" si="83"/>
        <v>-47</v>
      </c>
      <c r="L1229" s="28">
        <f t="shared" si="83"/>
        <v>85</v>
      </c>
      <c r="M1229" s="28">
        <f t="shared" si="83"/>
        <v>135</v>
      </c>
      <c r="N1229" s="28">
        <f t="shared" si="83"/>
        <v>117</v>
      </c>
      <c r="O1229" s="28">
        <f t="shared" si="83"/>
        <v>27</v>
      </c>
      <c r="P1229" s="28">
        <f t="shared" si="83"/>
        <v>122</v>
      </c>
      <c r="Q1229" s="28">
        <f>P1229+O1229+N1229+M1229+L1229+K1229+J1229</f>
        <v>1533</v>
      </c>
    </row>
    <row r="1231" spans="1:17" ht="15.5" x14ac:dyDescent="0.35">
      <c r="A1231" s="95" t="s">
        <v>1</v>
      </c>
      <c r="B1231" s="64" t="s">
        <v>2140</v>
      </c>
      <c r="C1231" s="64" t="s">
        <v>2141</v>
      </c>
      <c r="D1231" s="64" t="s">
        <v>2142</v>
      </c>
      <c r="E1231" s="64" t="s">
        <v>2143</v>
      </c>
      <c r="F1231" s="64" t="s">
        <v>2144</v>
      </c>
      <c r="G1231" s="64" t="s">
        <v>2145</v>
      </c>
      <c r="H1231" s="64" t="s">
        <v>2146</v>
      </c>
      <c r="I1231" s="65" t="s">
        <v>1315</v>
      </c>
      <c r="J1231" s="64" t="s">
        <v>2147</v>
      </c>
      <c r="K1231" s="64" t="s">
        <v>2148</v>
      </c>
      <c r="L1231" s="64" t="s">
        <v>2149</v>
      </c>
      <c r="M1231" s="64" t="s">
        <v>2150</v>
      </c>
      <c r="N1231" s="64" t="s">
        <v>2151</v>
      </c>
      <c r="O1231" s="64" t="s">
        <v>2152</v>
      </c>
      <c r="P1231" s="64" t="s">
        <v>2153</v>
      </c>
      <c r="Q1231" s="65" t="s">
        <v>2172</v>
      </c>
    </row>
    <row r="1232" spans="1:17" x14ac:dyDescent="0.35">
      <c r="A1232" s="28" t="s">
        <v>7</v>
      </c>
      <c r="B1232" s="40">
        <v>1537</v>
      </c>
      <c r="C1232" s="40">
        <v>1488</v>
      </c>
      <c r="D1232" s="40">
        <f>production!D978</f>
        <v>1689</v>
      </c>
      <c r="E1232" s="40">
        <f>production!E978</f>
        <v>1548</v>
      </c>
      <c r="F1232" s="51">
        <f>production!F978</f>
        <v>1675</v>
      </c>
      <c r="G1232" s="51">
        <v>1103</v>
      </c>
      <c r="H1232" s="51">
        <v>1061</v>
      </c>
      <c r="I1232" s="63">
        <f>H1232+G1232+F1232+E1232+D1232+C1232+B1232</f>
        <v>10101</v>
      </c>
      <c r="J1232" s="23">
        <v>1739</v>
      </c>
      <c r="K1232" s="23">
        <v>1467</v>
      </c>
      <c r="L1232" s="28">
        <f>production!L978</f>
        <v>1847</v>
      </c>
      <c r="M1232" s="74">
        <v>1421</v>
      </c>
      <c r="N1232" s="28">
        <f>production!N978</f>
        <v>1250</v>
      </c>
      <c r="O1232" s="28">
        <f>production!$O$978</f>
        <v>1565</v>
      </c>
      <c r="P1232" s="28">
        <v>1193</v>
      </c>
      <c r="Q1232" s="63">
        <f>P1232+O1232+N1232+M1232+L1232+K1232+J1232</f>
        <v>10482</v>
      </c>
    </row>
    <row r="1233" spans="1:17" x14ac:dyDescent="0.35">
      <c r="A1233" s="28" t="s">
        <v>127</v>
      </c>
      <c r="B1233" s="51">
        <v>1440</v>
      </c>
      <c r="C1233" s="51">
        <v>1450</v>
      </c>
      <c r="D1233" s="51">
        <f>Supply!AI2238</f>
        <v>1560</v>
      </c>
      <c r="E1233" s="51">
        <f>Supply!E2265</f>
        <v>1480</v>
      </c>
      <c r="F1233" s="51">
        <f>Supply!J2265</f>
        <v>1620</v>
      </c>
      <c r="G1233" s="51">
        <v>1020</v>
      </c>
      <c r="H1233" s="51">
        <v>990</v>
      </c>
      <c r="I1233" s="63">
        <f>+H1233+G1233+F1233+E1233+D1233+C1233+B1233</f>
        <v>9560</v>
      </c>
      <c r="J1233" s="51">
        <v>1660</v>
      </c>
      <c r="K1233" s="51">
        <v>1370</v>
      </c>
      <c r="L1233" s="51">
        <f>Supply!AI2265</f>
        <v>1740</v>
      </c>
      <c r="M1233" s="74">
        <v>1360</v>
      </c>
      <c r="N1233" s="51">
        <f>Supply!J2292</f>
        <v>1070</v>
      </c>
      <c r="O1233" s="51">
        <f>Supply!O2292</f>
        <v>1530</v>
      </c>
      <c r="P1233" s="51">
        <v>1060</v>
      </c>
      <c r="Q1233" s="63">
        <f>+P1233+O1233+N1233+M1233+L1233+K1233+J1233</f>
        <v>9790</v>
      </c>
    </row>
    <row r="1234" spans="1:17" x14ac:dyDescent="0.35">
      <c r="A1234" s="33" t="s">
        <v>0</v>
      </c>
      <c r="B1234" s="28">
        <f t="shared" ref="B1234:H1234" si="84">B1232-B1233</f>
        <v>97</v>
      </c>
      <c r="C1234" s="28">
        <f t="shared" si="84"/>
        <v>38</v>
      </c>
      <c r="D1234" s="28">
        <f t="shared" si="84"/>
        <v>129</v>
      </c>
      <c r="E1234" s="51">
        <f t="shared" si="84"/>
        <v>68</v>
      </c>
      <c r="F1234" s="28">
        <f t="shared" si="84"/>
        <v>55</v>
      </c>
      <c r="G1234" s="28">
        <f t="shared" si="84"/>
        <v>83</v>
      </c>
      <c r="H1234" s="28">
        <f t="shared" si="84"/>
        <v>71</v>
      </c>
      <c r="I1234" s="28">
        <f>H1234+G1234+F1234+E1234+D1234+C1234+B1234</f>
        <v>541</v>
      </c>
      <c r="J1234" s="28">
        <f t="shared" ref="J1234:P1234" si="85">J1232-J1233</f>
        <v>79</v>
      </c>
      <c r="K1234" s="51">
        <f t="shared" si="85"/>
        <v>97</v>
      </c>
      <c r="L1234" s="28">
        <f t="shared" si="85"/>
        <v>107</v>
      </c>
      <c r="M1234" s="28">
        <f t="shared" si="85"/>
        <v>61</v>
      </c>
      <c r="N1234" s="28">
        <f t="shared" si="85"/>
        <v>180</v>
      </c>
      <c r="O1234" s="28">
        <f t="shared" si="85"/>
        <v>35</v>
      </c>
      <c r="P1234" s="28">
        <f t="shared" si="85"/>
        <v>133</v>
      </c>
      <c r="Q1234" s="28">
        <f>P1234+O1234+N1234+M1234+L1234+K1234+J1234</f>
        <v>692</v>
      </c>
    </row>
    <row r="1236" spans="1:17" ht="15.5" x14ac:dyDescent="0.35">
      <c r="A1236" s="95" t="s">
        <v>1</v>
      </c>
      <c r="B1236" s="64" t="s">
        <v>2154</v>
      </c>
      <c r="C1236" s="64" t="s">
        <v>2155</v>
      </c>
      <c r="D1236" s="64" t="s">
        <v>2156</v>
      </c>
      <c r="E1236" s="64" t="s">
        <v>2157</v>
      </c>
      <c r="F1236" s="64" t="s">
        <v>2158</v>
      </c>
      <c r="G1236" s="64" t="s">
        <v>2159</v>
      </c>
      <c r="H1236" s="64" t="s">
        <v>2160</v>
      </c>
      <c r="I1236" s="65" t="s">
        <v>1378</v>
      </c>
      <c r="J1236" s="64" t="s">
        <v>2161</v>
      </c>
      <c r="K1236" s="64" t="s">
        <v>2162</v>
      </c>
      <c r="L1236" s="64" t="s">
        <v>2163</v>
      </c>
      <c r="M1236" s="64" t="s">
        <v>2164</v>
      </c>
      <c r="N1236" s="64" t="s">
        <v>2165</v>
      </c>
      <c r="O1236" s="64" t="s">
        <v>2166</v>
      </c>
      <c r="P1236" s="64" t="s">
        <v>2175</v>
      </c>
      <c r="Q1236" s="65" t="s">
        <v>2176</v>
      </c>
    </row>
    <row r="1237" spans="1:17" x14ac:dyDescent="0.35">
      <c r="A1237" s="28" t="s">
        <v>7</v>
      </c>
      <c r="B1237" s="40">
        <v>1611</v>
      </c>
      <c r="C1237" s="40">
        <v>1637</v>
      </c>
      <c r="D1237" s="40">
        <v>1492</v>
      </c>
      <c r="E1237" s="40">
        <f>production!E1000</f>
        <v>1840</v>
      </c>
      <c r="F1237" s="51">
        <f>production!F1000</f>
        <v>1265</v>
      </c>
      <c r="G1237" s="51">
        <f>production!G1000</f>
        <v>1240</v>
      </c>
      <c r="H1237" s="51">
        <f>production!H1000</f>
        <v>1213</v>
      </c>
      <c r="I1237" s="63">
        <f>H1237+G1237+F1237+E1237+D1237+C1237+B1237</f>
        <v>10298</v>
      </c>
      <c r="J1237" s="23">
        <v>1504</v>
      </c>
      <c r="K1237" s="23">
        <v>1633</v>
      </c>
      <c r="L1237" s="28">
        <f>production!L1000</f>
        <v>1655</v>
      </c>
      <c r="M1237" s="74">
        <f>production!M1000</f>
        <v>1427</v>
      </c>
      <c r="N1237" s="28">
        <f>production!N1000</f>
        <v>1246</v>
      </c>
      <c r="O1237" s="28">
        <f>production!O1000</f>
        <v>1007</v>
      </c>
      <c r="P1237" s="28">
        <f>production!P1000</f>
        <v>597</v>
      </c>
      <c r="Q1237" s="63">
        <f>P1237+O1237+N1237+M1237+L1237+K1237+J1237</f>
        <v>9069</v>
      </c>
    </row>
    <row r="1238" spans="1:17" x14ac:dyDescent="0.35">
      <c r="A1238" s="28" t="s">
        <v>127</v>
      </c>
      <c r="B1238" s="51">
        <v>1570</v>
      </c>
      <c r="C1238" s="51">
        <v>1490</v>
      </c>
      <c r="D1238" s="51">
        <v>1440</v>
      </c>
      <c r="E1238" s="51">
        <f>Supply!E2319</f>
        <v>1790</v>
      </c>
      <c r="F1238" s="51">
        <f>Supply!J2319</f>
        <v>1110</v>
      </c>
      <c r="G1238" s="51">
        <f>Supply!O2319</f>
        <v>1170</v>
      </c>
      <c r="H1238" s="51">
        <f>Supply!T2319</f>
        <v>1060</v>
      </c>
      <c r="I1238" s="63">
        <f>+H1238+G1238+F1238+E1238+D1238+C1238+B1238</f>
        <v>9630</v>
      </c>
      <c r="J1238" s="51">
        <v>1390</v>
      </c>
      <c r="K1238" s="51">
        <v>1530</v>
      </c>
      <c r="L1238" s="51">
        <f>Supply!AI2319</f>
        <v>1560</v>
      </c>
      <c r="M1238" s="53">
        <f>Supply!E2346</f>
        <v>1350</v>
      </c>
      <c r="N1238" s="28">
        <f>Supply!J2346</f>
        <v>1210</v>
      </c>
      <c r="O1238" s="51">
        <f>Supply!O2346</f>
        <v>920</v>
      </c>
      <c r="P1238" s="51">
        <f>Supply!T2346</f>
        <v>550</v>
      </c>
      <c r="Q1238" s="63">
        <f>+P1238+O1238+N1238+M1238+L1238+K1238+J1238</f>
        <v>8510</v>
      </c>
    </row>
    <row r="1239" spans="1:17" x14ac:dyDescent="0.35">
      <c r="A1239" s="33" t="s">
        <v>0</v>
      </c>
      <c r="B1239" s="28">
        <f t="shared" ref="B1239:H1239" si="86">B1237-B1238</f>
        <v>41</v>
      </c>
      <c r="C1239" s="28">
        <f t="shared" si="86"/>
        <v>147</v>
      </c>
      <c r="D1239" s="28">
        <f t="shared" si="86"/>
        <v>52</v>
      </c>
      <c r="E1239" s="51">
        <f t="shared" si="86"/>
        <v>50</v>
      </c>
      <c r="F1239" s="28">
        <f t="shared" si="86"/>
        <v>155</v>
      </c>
      <c r="G1239" s="28">
        <f t="shared" si="86"/>
        <v>70</v>
      </c>
      <c r="H1239" s="28">
        <f t="shared" si="86"/>
        <v>153</v>
      </c>
      <c r="I1239" s="28">
        <f>H1239+G1239+F1239+E1239+D1239+C1239+B1239</f>
        <v>668</v>
      </c>
      <c r="J1239" s="28">
        <f t="shared" ref="J1239:P1239" si="87">J1237-J1238</f>
        <v>114</v>
      </c>
      <c r="K1239" s="51">
        <f t="shared" si="87"/>
        <v>103</v>
      </c>
      <c r="L1239" s="28">
        <f t="shared" si="87"/>
        <v>95</v>
      </c>
      <c r="M1239" s="28">
        <f t="shared" si="87"/>
        <v>77</v>
      </c>
      <c r="N1239" s="28">
        <f t="shared" si="87"/>
        <v>36</v>
      </c>
      <c r="O1239" s="28">
        <f t="shared" si="87"/>
        <v>87</v>
      </c>
      <c r="P1239" s="28">
        <f t="shared" si="87"/>
        <v>47</v>
      </c>
      <c r="Q1239" s="28">
        <f>P1239+O1239+N1239+M1239+L1239+K1239+J1239</f>
        <v>559</v>
      </c>
    </row>
    <row r="1241" spans="1:17" ht="15.5" x14ac:dyDescent="0.35">
      <c r="A1241" s="95" t="s">
        <v>1</v>
      </c>
      <c r="B1241" s="64" t="s">
        <v>2179</v>
      </c>
      <c r="C1241" s="64" t="s">
        <v>1353</v>
      </c>
      <c r="D1241" s="64" t="s">
        <v>1354</v>
      </c>
      <c r="E1241" s="64" t="s">
        <v>1355</v>
      </c>
      <c r="F1241" s="64" t="s">
        <v>1356</v>
      </c>
      <c r="G1241" s="64" t="s">
        <v>1357</v>
      </c>
      <c r="H1241" s="64" t="s">
        <v>1358</v>
      </c>
      <c r="I1241" s="65" t="s">
        <v>1426</v>
      </c>
      <c r="J1241" s="64" t="s">
        <v>1359</v>
      </c>
      <c r="K1241" s="64" t="s">
        <v>1360</v>
      </c>
      <c r="L1241" s="64" t="s">
        <v>1361</v>
      </c>
      <c r="M1241" s="64" t="s">
        <v>1362</v>
      </c>
      <c r="N1241" s="64" t="s">
        <v>1363</v>
      </c>
      <c r="O1241" s="64" t="s">
        <v>1364</v>
      </c>
      <c r="P1241" s="64" t="s">
        <v>1365</v>
      </c>
      <c r="Q1241" s="65" t="s">
        <v>2185</v>
      </c>
    </row>
    <row r="1242" spans="1:17" x14ac:dyDescent="0.35">
      <c r="A1242" s="28" t="s">
        <v>7</v>
      </c>
      <c r="B1242" s="40">
        <v>993</v>
      </c>
      <c r="C1242" s="40">
        <v>1475</v>
      </c>
      <c r="D1242" s="40">
        <f>production!D1022</f>
        <v>1641</v>
      </c>
      <c r="E1242" s="40">
        <f>production!E1022</f>
        <v>1830</v>
      </c>
      <c r="F1242" s="51">
        <f>production!$F$1022</f>
        <v>1186</v>
      </c>
      <c r="G1242" s="51">
        <f>production!G1022</f>
        <v>1861</v>
      </c>
      <c r="H1242" s="51">
        <v>1486</v>
      </c>
      <c r="I1242" s="63">
        <f>H1242+G1242+F1242+E1242+D1242+C1242+B1242</f>
        <v>10472</v>
      </c>
      <c r="J1242" s="23">
        <v>1446</v>
      </c>
      <c r="K1242" s="23">
        <v>1329</v>
      </c>
      <c r="L1242" s="28">
        <f>production!$L$1022</f>
        <v>1475</v>
      </c>
      <c r="M1242" s="74">
        <f>production!M1022</f>
        <v>1621</v>
      </c>
      <c r="N1242" s="28">
        <f>production!N1022</f>
        <v>1492</v>
      </c>
      <c r="O1242" s="28">
        <f>production!O1022</f>
        <v>1595</v>
      </c>
      <c r="P1242" s="28">
        <f>production!P1022</f>
        <v>1370</v>
      </c>
      <c r="Q1242" s="63">
        <f>P1242+O1242+N1242+M1242+L1242+K1242+J1242</f>
        <v>10328</v>
      </c>
    </row>
    <row r="1243" spans="1:17" x14ac:dyDescent="0.35">
      <c r="A1243" s="28" t="s">
        <v>127</v>
      </c>
      <c r="B1243" s="51">
        <v>840</v>
      </c>
      <c r="C1243" s="51">
        <v>1450</v>
      </c>
      <c r="D1243" s="51">
        <f>Supply!AI2346</f>
        <v>1620</v>
      </c>
      <c r="E1243" s="51">
        <f>Supply!E2374</f>
        <v>1720</v>
      </c>
      <c r="F1243" s="51">
        <f>Supply!J2374</f>
        <v>1180</v>
      </c>
      <c r="G1243" s="51">
        <f>Supply!O2374</f>
        <v>1750</v>
      </c>
      <c r="H1243" s="51">
        <v>1510</v>
      </c>
      <c r="I1243" s="63">
        <f>+H1243+G1243+F1243+E1243+D1243+C1243+B1243</f>
        <v>10070</v>
      </c>
      <c r="J1243" s="51">
        <v>1260</v>
      </c>
      <c r="K1243" s="51">
        <v>1280</v>
      </c>
      <c r="L1243" s="51">
        <f>Supply!AI2374</f>
        <v>1380</v>
      </c>
      <c r="M1243" s="53">
        <f>Supply!E2402</f>
        <v>1500</v>
      </c>
      <c r="N1243" s="28">
        <f>Supply!J2402</f>
        <v>1440</v>
      </c>
      <c r="O1243" s="51">
        <f>Supply!O2402</f>
        <v>1460</v>
      </c>
      <c r="P1243" s="51">
        <f>Supply!T2402</f>
        <v>1340</v>
      </c>
      <c r="Q1243" s="63">
        <f>+P1243+O1243+N1243+M1243+L1243+K1243+J1243</f>
        <v>9660</v>
      </c>
    </row>
    <row r="1244" spans="1:17" x14ac:dyDescent="0.35">
      <c r="A1244" s="33" t="s">
        <v>0</v>
      </c>
      <c r="B1244" s="28">
        <f t="shared" ref="B1244:H1244" si="88">B1242-B1243</f>
        <v>153</v>
      </c>
      <c r="C1244" s="28">
        <f t="shared" si="88"/>
        <v>25</v>
      </c>
      <c r="D1244" s="28">
        <f t="shared" si="88"/>
        <v>21</v>
      </c>
      <c r="E1244" s="51">
        <f t="shared" si="88"/>
        <v>110</v>
      </c>
      <c r="F1244" s="28">
        <f t="shared" si="88"/>
        <v>6</v>
      </c>
      <c r="G1244" s="28">
        <f t="shared" si="88"/>
        <v>111</v>
      </c>
      <c r="H1244" s="28">
        <f t="shared" si="88"/>
        <v>-24</v>
      </c>
      <c r="I1244" s="28">
        <f>H1244+G1244+F1244+E1244+D1244+C1244+B1244</f>
        <v>402</v>
      </c>
      <c r="J1244" s="28">
        <f t="shared" ref="J1244:P1244" si="89">J1242-J1243</f>
        <v>186</v>
      </c>
      <c r="K1244" s="51">
        <f t="shared" si="89"/>
        <v>49</v>
      </c>
      <c r="L1244" s="28">
        <f t="shared" si="89"/>
        <v>95</v>
      </c>
      <c r="M1244" s="28">
        <f t="shared" si="89"/>
        <v>121</v>
      </c>
      <c r="N1244" s="28">
        <f t="shared" si="89"/>
        <v>52</v>
      </c>
      <c r="O1244" s="28">
        <f t="shared" si="89"/>
        <v>135</v>
      </c>
      <c r="P1244" s="28">
        <f t="shared" si="89"/>
        <v>30</v>
      </c>
      <c r="Q1244" s="51">
        <f>P1244+O1244+N1244+M1244+L1244+K1244+J1244</f>
        <v>668</v>
      </c>
    </row>
    <row r="1246" spans="1:17" ht="15.5" x14ac:dyDescent="0.35">
      <c r="A1246" s="95" t="s">
        <v>1</v>
      </c>
      <c r="B1246" s="64" t="s">
        <v>1366</v>
      </c>
      <c r="C1246" s="64" t="s">
        <v>1455</v>
      </c>
      <c r="D1246" s="64" t="s">
        <v>1456</v>
      </c>
      <c r="E1246" s="64" t="s">
        <v>1457</v>
      </c>
      <c r="F1246" s="64" t="s">
        <v>1458</v>
      </c>
      <c r="G1246" s="64" t="s">
        <v>1459</v>
      </c>
      <c r="H1246" s="64" t="s">
        <v>1460</v>
      </c>
      <c r="I1246" s="65" t="s">
        <v>1468</v>
      </c>
      <c r="J1246" s="64" t="s">
        <v>1461</v>
      </c>
      <c r="K1246" s="64" t="s">
        <v>1462</v>
      </c>
      <c r="L1246" s="64" t="s">
        <v>1463</v>
      </c>
      <c r="M1246" s="64" t="s">
        <v>1464</v>
      </c>
      <c r="N1246" s="64" t="s">
        <v>1465</v>
      </c>
      <c r="O1246" s="64" t="s">
        <v>1466</v>
      </c>
      <c r="P1246" s="64" t="s">
        <v>1467</v>
      </c>
      <c r="Q1246" s="65" t="s">
        <v>2189</v>
      </c>
    </row>
    <row r="1247" spans="1:17" x14ac:dyDescent="0.35">
      <c r="A1247" s="28" t="s">
        <v>7</v>
      </c>
      <c r="B1247" s="40">
        <v>1186</v>
      </c>
      <c r="C1247" s="40">
        <v>1599</v>
      </c>
      <c r="D1247" s="40">
        <v>1795</v>
      </c>
      <c r="E1247" s="40">
        <v>933</v>
      </c>
      <c r="F1247" s="51">
        <v>1531</v>
      </c>
      <c r="G1247" s="51">
        <v>1145</v>
      </c>
      <c r="H1247" s="51">
        <v>692</v>
      </c>
      <c r="I1247" s="63">
        <f>H1247+G1247+F1247+E1247+D1247+C1247+B1247</f>
        <v>8881</v>
      </c>
      <c r="J1247" s="23">
        <v>881</v>
      </c>
      <c r="K1247" s="23">
        <v>1142</v>
      </c>
      <c r="L1247" s="28">
        <v>1296</v>
      </c>
      <c r="M1247" s="74">
        <v>881</v>
      </c>
      <c r="N1247" s="28">
        <v>692</v>
      </c>
      <c r="O1247" s="28">
        <v>665</v>
      </c>
      <c r="P1247" s="28">
        <v>820</v>
      </c>
      <c r="Q1247" s="63">
        <f>P1247+O1247+N1247+M1247+L1247+K1247+J1247</f>
        <v>6377</v>
      </c>
    </row>
    <row r="1248" spans="1:17" x14ac:dyDescent="0.35">
      <c r="A1248" s="28" t="s">
        <v>127</v>
      </c>
      <c r="B1248" s="51">
        <v>1080</v>
      </c>
      <c r="C1248" s="51">
        <v>1550</v>
      </c>
      <c r="D1248" s="51">
        <v>1680</v>
      </c>
      <c r="E1248" s="51">
        <v>860</v>
      </c>
      <c r="F1248" s="51">
        <v>1490</v>
      </c>
      <c r="G1248" s="51">
        <v>1110</v>
      </c>
      <c r="H1248" s="51">
        <v>650</v>
      </c>
      <c r="I1248" s="63">
        <f>+H1248+G1248+F1248+E1248+D1248+C1248+B1248</f>
        <v>8420</v>
      </c>
      <c r="J1248" s="51">
        <v>800</v>
      </c>
      <c r="K1248" s="51">
        <v>1110</v>
      </c>
      <c r="L1248" s="51">
        <v>1228</v>
      </c>
      <c r="M1248" s="53">
        <v>821</v>
      </c>
      <c r="N1248" s="28">
        <v>665</v>
      </c>
      <c r="O1248" s="51">
        <v>650</v>
      </c>
      <c r="P1248" s="51">
        <v>811</v>
      </c>
      <c r="Q1248" s="63">
        <f>+P1248+O1248+N1248+M1248+L1248+K1248+J1248</f>
        <v>6085</v>
      </c>
    </row>
    <row r="1249" spans="1:17" x14ac:dyDescent="0.35">
      <c r="A1249" s="33" t="s">
        <v>0</v>
      </c>
      <c r="B1249" s="28">
        <v>106</v>
      </c>
      <c r="C1249" s="28">
        <v>49</v>
      </c>
      <c r="D1249" s="28">
        <v>115</v>
      </c>
      <c r="E1249" s="51">
        <v>73</v>
      </c>
      <c r="F1249" s="28">
        <v>41</v>
      </c>
      <c r="G1249" s="28">
        <v>35</v>
      </c>
      <c r="H1249" s="28">
        <v>42</v>
      </c>
      <c r="I1249" s="28">
        <f>H1249+G1249+F1249+E1249+D1249+C1249+B1249</f>
        <v>461</v>
      </c>
      <c r="J1249" s="28">
        <f t="shared" ref="J1249:P1249" si="90">J1247-J1248</f>
        <v>81</v>
      </c>
      <c r="K1249" s="51">
        <f t="shared" si="90"/>
        <v>32</v>
      </c>
      <c r="L1249" s="28">
        <f t="shared" si="90"/>
        <v>68</v>
      </c>
      <c r="M1249" s="28">
        <f t="shared" si="90"/>
        <v>60</v>
      </c>
      <c r="N1249" s="28">
        <f t="shared" si="90"/>
        <v>27</v>
      </c>
      <c r="O1249" s="28">
        <f t="shared" si="90"/>
        <v>15</v>
      </c>
      <c r="P1249" s="28">
        <f t="shared" si="90"/>
        <v>9</v>
      </c>
      <c r="Q1249" s="51">
        <f>P1249+O1249+N1249+M1249+L1249+K1249+J1249</f>
        <v>292</v>
      </c>
    </row>
    <row r="1251" spans="1:17" ht="15.5" x14ac:dyDescent="0.35">
      <c r="A1251" s="95" t="s">
        <v>1</v>
      </c>
      <c r="B1251" s="64" t="s">
        <v>1470</v>
      </c>
      <c r="C1251" s="64" t="s">
        <v>1472</v>
      </c>
      <c r="D1251" s="64" t="s">
        <v>1475</v>
      </c>
      <c r="E1251" s="64" t="s">
        <v>1476</v>
      </c>
      <c r="F1251" s="64" t="s">
        <v>1477</v>
      </c>
      <c r="G1251" s="64" t="s">
        <v>1478</v>
      </c>
      <c r="H1251" s="64" t="s">
        <v>1479</v>
      </c>
      <c r="I1251" s="65" t="s">
        <v>1532</v>
      </c>
      <c r="J1251" s="64" t="s">
        <v>1480</v>
      </c>
      <c r="K1251" s="64" t="s">
        <v>1481</v>
      </c>
      <c r="L1251" s="64" t="s">
        <v>1482</v>
      </c>
      <c r="M1251" s="64" t="s">
        <v>1483</v>
      </c>
      <c r="N1251" s="64" t="s">
        <v>1484</v>
      </c>
      <c r="O1251" s="64" t="s">
        <v>1485</v>
      </c>
      <c r="P1251" s="64" t="s">
        <v>1486</v>
      </c>
      <c r="Q1251" s="65" t="s">
        <v>2200</v>
      </c>
    </row>
    <row r="1252" spans="1:17" x14ac:dyDescent="0.35">
      <c r="A1252" s="28" t="s">
        <v>7</v>
      </c>
      <c r="B1252" s="51">
        <v>417</v>
      </c>
      <c r="C1252" s="51">
        <v>914</v>
      </c>
      <c r="D1252" s="51">
        <v>1840</v>
      </c>
      <c r="E1252" s="51">
        <v>1739</v>
      </c>
      <c r="F1252" s="51">
        <v>1831</v>
      </c>
      <c r="G1252" s="51">
        <v>1791</v>
      </c>
      <c r="H1252" s="50">
        <v>1638</v>
      </c>
      <c r="I1252" s="63">
        <f>H1252+G1252+F1252+E1252+D1252+C1252+B1252</f>
        <v>10170</v>
      </c>
      <c r="J1252" s="23"/>
      <c r="K1252" s="23">
        <f>production!K1067</f>
        <v>1684</v>
      </c>
      <c r="L1252" s="28">
        <f>production!L1067</f>
        <v>1733</v>
      </c>
      <c r="M1252" s="74">
        <f>production!M1067</f>
        <v>1852</v>
      </c>
      <c r="N1252" s="28">
        <f>production!N1067</f>
        <v>1532</v>
      </c>
      <c r="O1252" s="28">
        <f>production!O1067</f>
        <v>1636</v>
      </c>
      <c r="P1252" s="28">
        <f>production!P1067</f>
        <v>1716</v>
      </c>
      <c r="Q1252" s="63">
        <f>P1252+O1252+N1252+M1252+L1252+K1252+J1252</f>
        <v>10153</v>
      </c>
    </row>
    <row r="1253" spans="1:17" x14ac:dyDescent="0.35">
      <c r="A1253" s="28" t="s">
        <v>127</v>
      </c>
      <c r="B1253" s="51">
        <v>580</v>
      </c>
      <c r="C1253" s="51">
        <v>880</v>
      </c>
      <c r="D1253" s="51">
        <v>1739</v>
      </c>
      <c r="E1253" s="51">
        <v>1621</v>
      </c>
      <c r="F1253" s="51">
        <v>1711</v>
      </c>
      <c r="G1253" s="51">
        <v>1703</v>
      </c>
      <c r="H1253" s="51">
        <v>1615</v>
      </c>
      <c r="I1253" s="63">
        <f>+H1253+G1253+F1253+E1253+D1253+C1253+B1253</f>
        <v>9849</v>
      </c>
      <c r="J1253" s="51"/>
      <c r="K1253" s="51">
        <f>Supply!AI2486</f>
        <v>1500</v>
      </c>
      <c r="L1253" s="51">
        <f>Supply!E2514</f>
        <v>1650</v>
      </c>
      <c r="M1253" s="53">
        <f>Supply!J2514</f>
        <v>1660</v>
      </c>
      <c r="N1253" s="51">
        <f>Supply!O2514</f>
        <v>1350</v>
      </c>
      <c r="O1253" s="51">
        <f>Supply!T2514</f>
        <v>1560</v>
      </c>
      <c r="P1253" s="51">
        <f>Supply!AD2527</f>
        <v>1428</v>
      </c>
      <c r="Q1253" s="63">
        <f>+P1253+O1253+N1253+M1253+L1253+K1253+J1253</f>
        <v>9148</v>
      </c>
    </row>
    <row r="1254" spans="1:17" x14ac:dyDescent="0.35">
      <c r="A1254" s="33" t="s">
        <v>0</v>
      </c>
      <c r="B1254" s="51">
        <f>B1252-B1253</f>
        <v>-163</v>
      </c>
      <c r="C1254" s="51">
        <f t="shared" ref="C1254:H1254" si="91">C1252-C1253</f>
        <v>34</v>
      </c>
      <c r="D1254" s="51">
        <f t="shared" si="91"/>
        <v>101</v>
      </c>
      <c r="E1254" s="51">
        <f t="shared" si="91"/>
        <v>118</v>
      </c>
      <c r="F1254" s="51">
        <f t="shared" si="91"/>
        <v>120</v>
      </c>
      <c r="G1254" s="51">
        <f t="shared" si="91"/>
        <v>88</v>
      </c>
      <c r="H1254" s="51">
        <f t="shared" si="91"/>
        <v>23</v>
      </c>
      <c r="I1254" s="51">
        <f>H1254+G1254+F1254+E1254+D1254+C1254+B1254</f>
        <v>321</v>
      </c>
      <c r="J1254" s="28">
        <f t="shared" ref="J1254:P1254" si="92">J1252-J1253</f>
        <v>0</v>
      </c>
      <c r="K1254" s="51">
        <f t="shared" si="92"/>
        <v>184</v>
      </c>
      <c r="L1254" s="28">
        <f t="shared" si="92"/>
        <v>83</v>
      </c>
      <c r="M1254" s="28">
        <f t="shared" si="92"/>
        <v>192</v>
      </c>
      <c r="N1254" s="28">
        <f t="shared" si="92"/>
        <v>182</v>
      </c>
      <c r="O1254" s="28">
        <f t="shared" si="92"/>
        <v>76</v>
      </c>
      <c r="P1254" s="28">
        <f t="shared" si="92"/>
        <v>288</v>
      </c>
      <c r="Q1254" s="51">
        <f>P1254+O1254+N1254+M1254+L1254+K1254+J1254</f>
        <v>1005</v>
      </c>
    </row>
    <row r="1256" spans="1:17" ht="15.5" x14ac:dyDescent="0.35">
      <c r="A1256" s="95" t="s">
        <v>1</v>
      </c>
      <c r="B1256" s="64" t="s">
        <v>1487</v>
      </c>
      <c r="C1256" s="64" t="s">
        <v>1488</v>
      </c>
      <c r="D1256" s="64" t="s">
        <v>1489</v>
      </c>
      <c r="E1256" s="64" t="s">
        <v>1490</v>
      </c>
      <c r="F1256" s="64" t="s">
        <v>1491</v>
      </c>
      <c r="G1256" s="64" t="s">
        <v>1492</v>
      </c>
      <c r="H1256" s="64" t="s">
        <v>1493</v>
      </c>
      <c r="I1256" s="65" t="s">
        <v>1545</v>
      </c>
      <c r="J1256" s="64" t="s">
        <v>1508</v>
      </c>
      <c r="K1256" s="64" t="s">
        <v>1546</v>
      </c>
      <c r="L1256" s="64" t="s">
        <v>1559</v>
      </c>
      <c r="M1256" s="64" t="s">
        <v>1548</v>
      </c>
      <c r="N1256" s="64" t="s">
        <v>1549</v>
      </c>
      <c r="O1256" s="64" t="s">
        <v>1550</v>
      </c>
      <c r="P1256" s="64" t="s">
        <v>1551</v>
      </c>
      <c r="Q1256" s="65" t="s">
        <v>2202</v>
      </c>
    </row>
    <row r="1257" spans="1:17" x14ac:dyDescent="0.35">
      <c r="A1257" s="28" t="s">
        <v>7</v>
      </c>
      <c r="B1257" s="51">
        <f>production!B1089</f>
        <v>1255</v>
      </c>
      <c r="C1257" s="51">
        <f>production!C1089</f>
        <v>1900</v>
      </c>
      <c r="D1257" s="51">
        <f>production!D1089</f>
        <v>1672</v>
      </c>
      <c r="E1257" s="51">
        <f>production!E1089</f>
        <v>1684</v>
      </c>
      <c r="F1257" s="51">
        <f>production!F1089</f>
        <v>1647</v>
      </c>
      <c r="G1257" s="51">
        <f>production!G1089</f>
        <v>1766</v>
      </c>
      <c r="H1257" s="50">
        <f>production!H1089</f>
        <v>1710</v>
      </c>
      <c r="I1257" s="63">
        <f>H1257+G1257+F1257+E1257+D1257+C1257+B1257</f>
        <v>11634</v>
      </c>
      <c r="J1257" s="23">
        <f>production!J1089</f>
        <v>1764</v>
      </c>
      <c r="K1257" s="40">
        <f>production!K1089</f>
        <v>1403</v>
      </c>
      <c r="L1257" s="28">
        <f>production!L1089</f>
        <v>1825</v>
      </c>
      <c r="M1257" s="74">
        <v>1834</v>
      </c>
      <c r="N1257" s="28">
        <f>production!N1089</f>
        <v>1859</v>
      </c>
      <c r="O1257" s="28">
        <v>1871</v>
      </c>
      <c r="P1257" s="28">
        <v>1639</v>
      </c>
      <c r="Q1257" s="63">
        <f>P1257+O1257+N1257+M1257+L1257+K1257+J1257</f>
        <v>12195</v>
      </c>
    </row>
    <row r="1258" spans="1:17" x14ac:dyDescent="0.35">
      <c r="A1258" s="28" t="s">
        <v>127</v>
      </c>
      <c r="B1258" s="51">
        <f>Supply!AD2514</f>
        <v>1280</v>
      </c>
      <c r="C1258" s="51">
        <f>Supply!AI2514</f>
        <v>1700</v>
      </c>
      <c r="D1258" s="51">
        <f>Supply!E2542</f>
        <v>1610</v>
      </c>
      <c r="E1258" s="51">
        <f>Supply!J2542</f>
        <v>1540</v>
      </c>
      <c r="F1258" s="51">
        <f>Supply!O2542</f>
        <v>1500</v>
      </c>
      <c r="G1258" s="51">
        <f>Supply!T2542</f>
        <v>1650</v>
      </c>
      <c r="H1258" s="51">
        <f>Supply!Y2542</f>
        <v>1650</v>
      </c>
      <c r="I1258" s="63">
        <f>+H1258+G1258+F1258+E1258+D1258+C1258+B1258</f>
        <v>10930</v>
      </c>
      <c r="J1258" s="51">
        <f>Supply!AD2542</f>
        <v>1650</v>
      </c>
      <c r="K1258" s="51">
        <f>Supply!AI2542</f>
        <v>1310</v>
      </c>
      <c r="L1258" s="51">
        <f>Supply!E2570</f>
        <v>1740</v>
      </c>
      <c r="M1258" s="53">
        <v>180</v>
      </c>
      <c r="N1258" s="51">
        <f>Supply!O2570</f>
        <v>1640</v>
      </c>
      <c r="O1258" s="51">
        <v>1750</v>
      </c>
      <c r="P1258" s="51">
        <v>1630</v>
      </c>
      <c r="Q1258" s="63">
        <f>+P1258+O1258+N1258+M1258+L1258+K1258+J1258</f>
        <v>9900</v>
      </c>
    </row>
    <row r="1259" spans="1:17" x14ac:dyDescent="0.35">
      <c r="A1259" s="33" t="s">
        <v>0</v>
      </c>
      <c r="B1259" s="51">
        <f>B1257-B1258</f>
        <v>-25</v>
      </c>
      <c r="C1259" s="51">
        <f t="shared" ref="C1259:H1259" si="93">C1257-C1258</f>
        <v>200</v>
      </c>
      <c r="D1259" s="51">
        <f t="shared" si="93"/>
        <v>62</v>
      </c>
      <c r="E1259" s="51">
        <f t="shared" si="93"/>
        <v>144</v>
      </c>
      <c r="F1259" s="51">
        <f t="shared" si="93"/>
        <v>147</v>
      </c>
      <c r="G1259" s="51">
        <f t="shared" si="93"/>
        <v>116</v>
      </c>
      <c r="H1259" s="51">
        <f t="shared" si="93"/>
        <v>60</v>
      </c>
      <c r="I1259" s="51">
        <f>H1259+G1259+F1259+E1259+D1259+C1259+B1259</f>
        <v>704</v>
      </c>
      <c r="J1259" s="28">
        <f t="shared" ref="J1259:P1259" si="94">J1257-J1258</f>
        <v>114</v>
      </c>
      <c r="K1259" s="51">
        <f t="shared" si="94"/>
        <v>93</v>
      </c>
      <c r="L1259" s="28">
        <f t="shared" si="94"/>
        <v>85</v>
      </c>
      <c r="M1259" s="28">
        <f t="shared" si="94"/>
        <v>1654</v>
      </c>
      <c r="N1259" s="28">
        <f t="shared" si="94"/>
        <v>219</v>
      </c>
      <c r="O1259" s="28">
        <f t="shared" si="94"/>
        <v>121</v>
      </c>
      <c r="P1259" s="28">
        <f t="shared" si="94"/>
        <v>9</v>
      </c>
      <c r="Q1259" s="51">
        <f>P1259+O1259+N1259+M1259+L1259+K1259+J1259</f>
        <v>2295</v>
      </c>
    </row>
    <row r="1261" spans="1:17" ht="15.5" x14ac:dyDescent="0.35">
      <c r="A1261" s="95" t="s">
        <v>1</v>
      </c>
      <c r="B1261" s="64" t="s">
        <v>1552</v>
      </c>
      <c r="C1261" s="64" t="s">
        <v>1564</v>
      </c>
      <c r="D1261" s="64" t="s">
        <v>1565</v>
      </c>
      <c r="E1261" s="64" t="s">
        <v>228</v>
      </c>
      <c r="F1261" s="64" t="s">
        <v>229</v>
      </c>
      <c r="G1261" s="64" t="s">
        <v>230</v>
      </c>
      <c r="H1261" s="64" t="s">
        <v>1613</v>
      </c>
      <c r="I1261" s="65" t="s">
        <v>2215</v>
      </c>
      <c r="J1261" s="64" t="s">
        <v>1614</v>
      </c>
      <c r="K1261" s="64" t="s">
        <v>1615</v>
      </c>
      <c r="L1261" s="64" t="s">
        <v>1616</v>
      </c>
      <c r="M1261" s="64" t="s">
        <v>1617</v>
      </c>
      <c r="N1261" s="64" t="s">
        <v>1618</v>
      </c>
      <c r="O1261" s="64" t="s">
        <v>1619</v>
      </c>
      <c r="P1261" s="64" t="s">
        <v>1620</v>
      </c>
      <c r="Q1261" s="65" t="s">
        <v>2216</v>
      </c>
    </row>
    <row r="1262" spans="1:17" x14ac:dyDescent="0.35">
      <c r="A1262" s="28" t="s">
        <v>7</v>
      </c>
      <c r="B1262" s="51">
        <v>1342</v>
      </c>
      <c r="C1262" s="51">
        <v>1109</v>
      </c>
      <c r="D1262" s="51">
        <v>1105</v>
      </c>
      <c r="E1262" s="51">
        <v>1072</v>
      </c>
      <c r="F1262" s="51">
        <v>1257</v>
      </c>
      <c r="G1262" s="51">
        <v>0</v>
      </c>
      <c r="H1262" s="50">
        <v>0</v>
      </c>
      <c r="I1262" s="63">
        <f>H1262+G1262+F1262+E1262+D1262+C1262+B1262</f>
        <v>5885</v>
      </c>
      <c r="J1262" s="23">
        <v>1544</v>
      </c>
      <c r="K1262" s="40">
        <v>1623</v>
      </c>
      <c r="L1262" s="28">
        <v>1518</v>
      </c>
      <c r="M1262" s="74">
        <f>production!L1111</f>
        <v>1675</v>
      </c>
      <c r="N1262" s="28">
        <f>production!N1111</f>
        <v>1932</v>
      </c>
      <c r="O1262" s="28">
        <f>production!O1111</f>
        <v>1668</v>
      </c>
      <c r="P1262" s="28">
        <f>production!P1111</f>
        <v>1592</v>
      </c>
      <c r="Q1262" s="63">
        <f>P1262+O1262+N1262+M1262+L1262+K1262+J1262</f>
        <v>11552</v>
      </c>
    </row>
    <row r="1263" spans="1:17" x14ac:dyDescent="0.35">
      <c r="A1263" s="28" t="s">
        <v>127</v>
      </c>
      <c r="B1263" s="51">
        <v>1310</v>
      </c>
      <c r="C1263" s="51">
        <v>1070</v>
      </c>
      <c r="D1263" s="51">
        <v>121</v>
      </c>
      <c r="E1263" s="51">
        <v>112</v>
      </c>
      <c r="F1263" s="51">
        <v>960</v>
      </c>
      <c r="G1263" s="51">
        <v>0</v>
      </c>
      <c r="H1263" s="51">
        <v>0</v>
      </c>
      <c r="I1263" s="63">
        <f>+H1263+G1263+F1263+E1263+D1263+C1263+B1263</f>
        <v>3573</v>
      </c>
      <c r="J1263" s="51">
        <v>3820</v>
      </c>
      <c r="K1263" s="51">
        <v>1600</v>
      </c>
      <c r="L1263" s="51">
        <f>Supply!E2626</f>
        <v>1520</v>
      </c>
      <c r="M1263" s="53">
        <f>Supply!J2626</f>
        <v>1440</v>
      </c>
      <c r="N1263" s="51">
        <f>Supply!O2626</f>
        <v>1810</v>
      </c>
      <c r="O1263" s="51">
        <f>Supply!T2626</f>
        <v>1580</v>
      </c>
      <c r="P1263" s="51">
        <f>Supply!Y2626</f>
        <v>1500</v>
      </c>
      <c r="Q1263" s="63">
        <f>+P1263+O1263+N1263+M1263+L1263+K1263+J1263</f>
        <v>13270</v>
      </c>
    </row>
    <row r="1264" spans="1:17" x14ac:dyDescent="0.35">
      <c r="A1264" s="33" t="s">
        <v>0</v>
      </c>
      <c r="B1264" s="51">
        <f>B1262-B1263</f>
        <v>32</v>
      </c>
      <c r="C1264" s="51">
        <f t="shared" ref="C1264:H1264" si="95">C1262-C1263</f>
        <v>39</v>
      </c>
      <c r="D1264" s="51">
        <f t="shared" si="95"/>
        <v>984</v>
      </c>
      <c r="E1264" s="51">
        <f>E1262-E1263</f>
        <v>960</v>
      </c>
      <c r="F1264" s="51">
        <f t="shared" si="95"/>
        <v>297</v>
      </c>
      <c r="G1264" s="51">
        <f t="shared" si="95"/>
        <v>0</v>
      </c>
      <c r="H1264" s="51">
        <f t="shared" si="95"/>
        <v>0</v>
      </c>
      <c r="I1264" s="51">
        <f>H1264+G1264+F1264+E1264+D1264+C1264+B1264</f>
        <v>2312</v>
      </c>
      <c r="J1264" s="28">
        <f t="shared" ref="J1264:P1264" si="96">J1262-J1263</f>
        <v>-2276</v>
      </c>
      <c r="K1264" s="51">
        <f t="shared" si="96"/>
        <v>23</v>
      </c>
      <c r="L1264" s="28">
        <f t="shared" si="96"/>
        <v>-2</v>
      </c>
      <c r="M1264" s="28">
        <f t="shared" si="96"/>
        <v>235</v>
      </c>
      <c r="N1264" s="28">
        <f t="shared" si="96"/>
        <v>122</v>
      </c>
      <c r="O1264" s="28">
        <f t="shared" si="96"/>
        <v>88</v>
      </c>
      <c r="P1264" s="28">
        <f t="shared" si="96"/>
        <v>92</v>
      </c>
      <c r="Q1264" s="51">
        <f>P1264+O1264+N1264+M1264+L1264+K1264+J1264</f>
        <v>-1718</v>
      </c>
    </row>
    <row r="1266" spans="1:17" ht="15.5" x14ac:dyDescent="0.35">
      <c r="A1266" s="95" t="s">
        <v>1</v>
      </c>
      <c r="B1266" s="64" t="s">
        <v>1621</v>
      </c>
      <c r="C1266" s="64" t="s">
        <v>1656</v>
      </c>
      <c r="D1266" s="64" t="s">
        <v>1657</v>
      </c>
      <c r="E1266" s="64" t="s">
        <v>1658</v>
      </c>
      <c r="F1266" s="64" t="s">
        <v>1659</v>
      </c>
      <c r="G1266" s="64" t="s">
        <v>1660</v>
      </c>
      <c r="H1266" s="64" t="s">
        <v>1661</v>
      </c>
      <c r="I1266" s="65" t="s">
        <v>1622</v>
      </c>
      <c r="J1266" s="64" t="s">
        <v>1662</v>
      </c>
      <c r="K1266" s="64" t="s">
        <v>1664</v>
      </c>
      <c r="L1266" s="64" t="s">
        <v>1665</v>
      </c>
      <c r="M1266" s="64" t="s">
        <v>1666</v>
      </c>
      <c r="N1266" s="64" t="s">
        <v>1667</v>
      </c>
      <c r="O1266" s="64" t="s">
        <v>1668</v>
      </c>
      <c r="P1266" s="64" t="s">
        <v>1669</v>
      </c>
      <c r="Q1266" s="65" t="s">
        <v>1624</v>
      </c>
    </row>
    <row r="1267" spans="1:17" x14ac:dyDescent="0.35">
      <c r="A1267" s="28" t="s">
        <v>7</v>
      </c>
      <c r="B1267" s="51">
        <f>production!B1133</f>
        <v>1486</v>
      </c>
      <c r="C1267" s="51">
        <f>production!C1133</f>
        <v>1674</v>
      </c>
      <c r="D1267" s="51">
        <f>production!D1133</f>
        <v>1577</v>
      </c>
      <c r="E1267" s="51">
        <f>production!E1133</f>
        <v>1210</v>
      </c>
      <c r="F1267" s="51">
        <f>production!F1133</f>
        <v>1440</v>
      </c>
      <c r="G1267" s="51">
        <f>production!$G$1133</f>
        <v>1191</v>
      </c>
      <c r="H1267" s="50">
        <f>production!$H$1133</f>
        <v>948</v>
      </c>
      <c r="I1267" s="101">
        <f>H1267+G1267+F1267+E1267+D1267+C1267+B1267</f>
        <v>9526</v>
      </c>
      <c r="J1267" s="23">
        <f>production!J1133</f>
        <v>1094</v>
      </c>
      <c r="K1267" s="40">
        <f>production!K1133</f>
        <v>1358</v>
      </c>
      <c r="L1267" s="28">
        <f>production!L1133</f>
        <v>1409</v>
      </c>
      <c r="M1267" s="74">
        <f>production!M1133</f>
        <v>1513</v>
      </c>
      <c r="N1267" s="28">
        <v>1739</v>
      </c>
      <c r="O1267" s="28">
        <v>1815</v>
      </c>
      <c r="P1267" s="28">
        <v>1604</v>
      </c>
      <c r="Q1267" s="63">
        <f>P1267+O1267+N1267+M1267+L1267+K1267+J1267</f>
        <v>10532</v>
      </c>
    </row>
    <row r="1268" spans="1:17" x14ac:dyDescent="0.35">
      <c r="A1268" s="28" t="s">
        <v>127</v>
      </c>
      <c r="B1268" s="51">
        <f>Supply!AD2626</f>
        <v>1520</v>
      </c>
      <c r="C1268" s="51">
        <f>Supply!AI2626</f>
        <v>1690</v>
      </c>
      <c r="D1268" s="51">
        <f>Supply!E2654</f>
        <v>1370</v>
      </c>
      <c r="E1268" s="51">
        <f>Supply!J2654</f>
        <v>1220</v>
      </c>
      <c r="F1268" s="51">
        <f>Supply!O2654</f>
        <v>1360</v>
      </c>
      <c r="G1268" s="51">
        <f>Supply!T2654</f>
        <v>1060</v>
      </c>
      <c r="H1268" s="51">
        <f>Supply!Y2654</f>
        <v>880</v>
      </c>
      <c r="I1268" s="63">
        <f>+H1268+G1268+F1268+E1268+D1268+C1268+B1268</f>
        <v>9100</v>
      </c>
      <c r="J1268" s="51">
        <f>Supply!AD2654</f>
        <v>1160</v>
      </c>
      <c r="K1268" s="51">
        <f>Supply!AI2654</f>
        <v>1320</v>
      </c>
      <c r="L1268" s="51">
        <f>Supply!E2682</f>
        <v>1270</v>
      </c>
      <c r="M1268" s="53">
        <f>Supply!J2682</f>
        <v>1580</v>
      </c>
      <c r="N1268" s="51">
        <v>1680</v>
      </c>
      <c r="O1268" s="51">
        <v>1700</v>
      </c>
      <c r="P1268" s="51">
        <v>1600</v>
      </c>
      <c r="Q1268" s="63">
        <f>+P1268+O1268+N1268+M1268+L1268+K1268+J1268</f>
        <v>10310</v>
      </c>
    </row>
    <row r="1269" spans="1:17" x14ac:dyDescent="0.35">
      <c r="A1269" s="33" t="s">
        <v>0</v>
      </c>
      <c r="B1269" s="51">
        <f>B1267-B1268</f>
        <v>-34</v>
      </c>
      <c r="C1269" s="51">
        <f t="shared" ref="C1269:D1269" si="97">C1267-C1268</f>
        <v>-16</v>
      </c>
      <c r="D1269" s="51">
        <f t="shared" si="97"/>
        <v>207</v>
      </c>
      <c r="E1269" s="51">
        <f>E1267-E1268</f>
        <v>-10</v>
      </c>
      <c r="F1269" s="51">
        <f t="shared" ref="F1269:H1269" si="98">F1267-F1268</f>
        <v>80</v>
      </c>
      <c r="G1269" s="51">
        <f t="shared" si="98"/>
        <v>131</v>
      </c>
      <c r="H1269" s="51">
        <f t="shared" si="98"/>
        <v>68</v>
      </c>
      <c r="I1269" s="51">
        <f>H1269+G1269+F1269+E1269+D1269+C1269+B1269</f>
        <v>426</v>
      </c>
      <c r="J1269" s="28">
        <f t="shared" ref="J1269:O1269" si="99">J1267-J1268</f>
        <v>-66</v>
      </c>
      <c r="K1269" s="51">
        <f t="shared" si="99"/>
        <v>38</v>
      </c>
      <c r="L1269" s="28">
        <f t="shared" si="99"/>
        <v>139</v>
      </c>
      <c r="M1269" s="28">
        <f t="shared" si="99"/>
        <v>-67</v>
      </c>
      <c r="N1269" s="28">
        <f t="shared" si="99"/>
        <v>59</v>
      </c>
      <c r="O1269" s="28">
        <f t="shared" si="99"/>
        <v>115</v>
      </c>
      <c r="P1269" s="51">
        <f>P1267-P1268</f>
        <v>4</v>
      </c>
      <c r="Q1269" s="51">
        <f>P1269+O1269+N1269+M1269+L1269+K1269+J1269</f>
        <v>222</v>
      </c>
    </row>
    <row r="1271" spans="1:17" ht="15.5" x14ac:dyDescent="0.35">
      <c r="A1271" s="95" t="s">
        <v>1</v>
      </c>
      <c r="B1271" s="64" t="s">
        <v>2241</v>
      </c>
      <c r="C1271" s="64" t="s">
        <v>2242</v>
      </c>
      <c r="D1271" s="64" t="s">
        <v>2243</v>
      </c>
      <c r="E1271" s="64" t="s">
        <v>2245</v>
      </c>
      <c r="F1271" s="64" t="s">
        <v>2247</v>
      </c>
      <c r="G1271" s="64" t="s">
        <v>2248</v>
      </c>
      <c r="H1271" s="64" t="s">
        <v>2249</v>
      </c>
      <c r="I1271" s="65" t="s">
        <v>2250</v>
      </c>
      <c r="J1271" s="64" t="s">
        <v>2251</v>
      </c>
      <c r="K1271" s="64" t="s">
        <v>2252</v>
      </c>
      <c r="L1271" s="64" t="s">
        <v>2253</v>
      </c>
      <c r="M1271" s="64" t="s">
        <v>2254</v>
      </c>
      <c r="N1271" s="64" t="s">
        <v>319</v>
      </c>
      <c r="O1271" s="64" t="s">
        <v>320</v>
      </c>
      <c r="P1271" s="64" t="s">
        <v>321</v>
      </c>
      <c r="Q1271" s="65" t="s">
        <v>2258</v>
      </c>
    </row>
    <row r="1272" spans="1:17" x14ac:dyDescent="0.35">
      <c r="A1272" s="28" t="s">
        <v>7</v>
      </c>
      <c r="B1272" s="76">
        <v>1557</v>
      </c>
      <c r="C1272" s="76">
        <v>1108</v>
      </c>
      <c r="D1272" s="51">
        <v>1011</v>
      </c>
      <c r="E1272" s="51">
        <v>1369</v>
      </c>
      <c r="F1272" s="51">
        <v>1138</v>
      </c>
      <c r="G1272" s="51">
        <v>1250</v>
      </c>
      <c r="H1272" s="50">
        <v>1135</v>
      </c>
      <c r="I1272" s="101">
        <f>H1272+G1272+F1272+E1272+D1272+C1272+B1272</f>
        <v>8568</v>
      </c>
      <c r="J1272" s="23">
        <v>1051</v>
      </c>
      <c r="K1272" s="40">
        <v>878</v>
      </c>
      <c r="L1272" s="28">
        <v>674</v>
      </c>
      <c r="M1272" s="74">
        <v>563</v>
      </c>
      <c r="N1272" s="28">
        <v>411</v>
      </c>
      <c r="O1272" s="28">
        <v>403</v>
      </c>
      <c r="P1272" s="28">
        <v>1480</v>
      </c>
      <c r="Q1272" s="101">
        <f>P1272+O1272+N1272+M1272+L1272+K1272+J1272</f>
        <v>5460</v>
      </c>
    </row>
    <row r="1273" spans="1:17" x14ac:dyDescent="0.35">
      <c r="A1273" s="28" t="s">
        <v>127</v>
      </c>
      <c r="B1273" s="77">
        <v>1540</v>
      </c>
      <c r="C1273" s="77">
        <v>790</v>
      </c>
      <c r="D1273" s="51">
        <v>1060</v>
      </c>
      <c r="E1273" s="51">
        <v>1350</v>
      </c>
      <c r="F1273" s="51">
        <v>1460</v>
      </c>
      <c r="G1273" s="51">
        <v>1590</v>
      </c>
      <c r="H1273" s="51">
        <v>1440</v>
      </c>
      <c r="I1273" s="101">
        <f>H1273+G1273+F1273+E1273+D1273+C1273+B1273</f>
        <v>9230</v>
      </c>
      <c r="J1273" s="23">
        <v>1070</v>
      </c>
      <c r="K1273" s="51">
        <v>1070</v>
      </c>
      <c r="L1273" s="51">
        <v>1720</v>
      </c>
      <c r="M1273" s="53">
        <v>290</v>
      </c>
      <c r="N1273" s="51">
        <v>2030</v>
      </c>
      <c r="O1273" s="51">
        <v>1110</v>
      </c>
      <c r="P1273" s="51">
        <v>1300</v>
      </c>
      <c r="Q1273" s="101">
        <f t="shared" ref="Q1273" si="100">P1273+O1273+N1273+M1273+L1273+K1273+J1273</f>
        <v>8590</v>
      </c>
    </row>
    <row r="1274" spans="1:17" x14ac:dyDescent="0.35">
      <c r="A1274" s="33" t="s">
        <v>0</v>
      </c>
      <c r="B1274" s="76">
        <v>17</v>
      </c>
      <c r="C1274" s="76">
        <v>318</v>
      </c>
      <c r="D1274" s="51">
        <v>49</v>
      </c>
      <c r="E1274" s="51">
        <v>19</v>
      </c>
      <c r="F1274" s="51">
        <v>-322</v>
      </c>
      <c r="G1274" s="51">
        <v>-340</v>
      </c>
      <c r="H1274" s="51">
        <f t="shared" ref="H1274" si="101">H1272-H1273</f>
        <v>-305</v>
      </c>
      <c r="I1274" s="101">
        <f>H1274+G1274+F1274+E1274+D1274+C1274+B1274</f>
        <v>-564</v>
      </c>
      <c r="J1274" s="28">
        <f>J1272-J1273</f>
        <v>-19</v>
      </c>
      <c r="K1274" s="51">
        <f t="shared" ref="K1274:Q1274" si="102">K1272-K1273</f>
        <v>-192</v>
      </c>
      <c r="L1274" s="28">
        <f t="shared" si="102"/>
        <v>-1046</v>
      </c>
      <c r="M1274" s="28">
        <f t="shared" si="102"/>
        <v>273</v>
      </c>
      <c r="N1274" s="28">
        <f t="shared" si="102"/>
        <v>-1619</v>
      </c>
      <c r="O1274" s="28">
        <f t="shared" si="102"/>
        <v>-707</v>
      </c>
      <c r="P1274" s="28">
        <f t="shared" si="102"/>
        <v>180</v>
      </c>
      <c r="Q1274" s="28">
        <f t="shared" si="102"/>
        <v>-3130</v>
      </c>
    </row>
    <row r="1276" spans="1:17" ht="15.5" x14ac:dyDescent="0.35">
      <c r="A1276" s="95" t="s">
        <v>1</v>
      </c>
      <c r="B1276" s="64" t="s">
        <v>2274</v>
      </c>
      <c r="C1276" s="64" t="s">
        <v>2277</v>
      </c>
      <c r="D1276" s="64" t="s">
        <v>2278</v>
      </c>
      <c r="E1276" s="64" t="s">
        <v>2279</v>
      </c>
      <c r="F1276" s="64" t="s">
        <v>2280</v>
      </c>
      <c r="G1276" s="64" t="s">
        <v>2281</v>
      </c>
      <c r="H1276" s="64" t="s">
        <v>2282</v>
      </c>
      <c r="I1276" s="65" t="s">
        <v>2304</v>
      </c>
      <c r="J1276" s="64" t="s">
        <v>2284</v>
      </c>
      <c r="K1276" s="64" t="s">
        <v>2285</v>
      </c>
      <c r="L1276" s="64" t="s">
        <v>2286</v>
      </c>
      <c r="M1276" s="64" t="s">
        <v>2287</v>
      </c>
      <c r="N1276" s="64" t="s">
        <v>2288</v>
      </c>
      <c r="O1276" s="64" t="s">
        <v>2289</v>
      </c>
      <c r="P1276" s="64" t="s">
        <v>2290</v>
      </c>
      <c r="Q1276" s="65" t="s">
        <v>2306</v>
      </c>
    </row>
    <row r="1277" spans="1:17" x14ac:dyDescent="0.35">
      <c r="A1277" s="28" t="s">
        <v>7</v>
      </c>
      <c r="B1277" s="76">
        <v>1325</v>
      </c>
      <c r="C1277" s="76">
        <v>1446</v>
      </c>
      <c r="D1277" s="51">
        <v>1191</v>
      </c>
      <c r="E1277" s="51">
        <v>1382</v>
      </c>
      <c r="F1277" s="51">
        <v>1365</v>
      </c>
      <c r="G1277" s="51">
        <v>1533</v>
      </c>
      <c r="H1277" s="50">
        <v>1619</v>
      </c>
      <c r="I1277" s="101">
        <f>H1277+G1277+F1277+E1277+D1277+C1277+B1277</f>
        <v>9861</v>
      </c>
      <c r="J1277" s="23">
        <v>1421</v>
      </c>
      <c r="K1277" s="40">
        <v>1191</v>
      </c>
      <c r="L1277" s="28">
        <v>1152</v>
      </c>
      <c r="M1277" s="74">
        <v>1099</v>
      </c>
      <c r="N1277" s="28">
        <v>1271</v>
      </c>
      <c r="O1277" s="28">
        <v>1535</v>
      </c>
      <c r="P1277" s="28">
        <v>875</v>
      </c>
      <c r="Q1277" s="101">
        <f>P1277+O1277+N1277+M1277+L1277+K1277+J1277</f>
        <v>8544</v>
      </c>
    </row>
    <row r="1278" spans="1:17" x14ac:dyDescent="0.35">
      <c r="A1278" s="28" t="s">
        <v>127</v>
      </c>
      <c r="B1278" s="77">
        <v>1360</v>
      </c>
      <c r="C1278" s="77">
        <v>1400</v>
      </c>
      <c r="D1278" s="51">
        <v>1090</v>
      </c>
      <c r="E1278" s="51">
        <v>1370</v>
      </c>
      <c r="F1278" s="51">
        <v>1330</v>
      </c>
      <c r="G1278" s="51">
        <v>1440</v>
      </c>
      <c r="H1278" s="51">
        <v>1580</v>
      </c>
      <c r="I1278" s="101">
        <f t="shared" ref="I1278" si="103">H1278+G1278+F1278+E1278+D1278+C1278+B1278</f>
        <v>9570</v>
      </c>
      <c r="J1278" s="23">
        <v>1390</v>
      </c>
      <c r="K1278" s="51">
        <v>1240</v>
      </c>
      <c r="L1278" s="51">
        <v>1070</v>
      </c>
      <c r="M1278" s="53">
        <v>1540</v>
      </c>
      <c r="N1278" s="51">
        <v>1260</v>
      </c>
      <c r="O1278" s="51">
        <v>1460</v>
      </c>
      <c r="P1278" s="51">
        <v>900</v>
      </c>
      <c r="Q1278" s="101">
        <f t="shared" ref="Q1278:Q1279" si="104">P1278+O1278+N1278+M1278+L1278+K1278+J1278</f>
        <v>8860</v>
      </c>
    </row>
    <row r="1279" spans="1:17" x14ac:dyDescent="0.35">
      <c r="A1279" s="33" t="s">
        <v>0</v>
      </c>
      <c r="B1279" s="51">
        <f>B1277-B1278</f>
        <v>-35</v>
      </c>
      <c r="C1279" s="51">
        <f>C1277-C1278</f>
        <v>46</v>
      </c>
      <c r="D1279" s="51">
        <f t="shared" ref="D1279:I1279" si="105">D1277-D1278</f>
        <v>101</v>
      </c>
      <c r="E1279" s="51">
        <f t="shared" si="105"/>
        <v>12</v>
      </c>
      <c r="F1279" s="51">
        <f t="shared" si="105"/>
        <v>35</v>
      </c>
      <c r="G1279" s="51">
        <f t="shared" si="105"/>
        <v>93</v>
      </c>
      <c r="H1279" s="51">
        <f t="shared" si="105"/>
        <v>39</v>
      </c>
      <c r="I1279" s="51">
        <f t="shared" si="105"/>
        <v>291</v>
      </c>
      <c r="J1279" s="28">
        <f>J1277-J1278</f>
        <v>31</v>
      </c>
      <c r="K1279" s="28">
        <f t="shared" ref="K1279:P1279" si="106">K1277-K1278</f>
        <v>-49</v>
      </c>
      <c r="L1279" s="28">
        <f t="shared" si="106"/>
        <v>82</v>
      </c>
      <c r="M1279" s="28">
        <f t="shared" si="106"/>
        <v>-441</v>
      </c>
      <c r="N1279" s="28">
        <f t="shared" si="106"/>
        <v>11</v>
      </c>
      <c r="O1279" s="28">
        <f t="shared" si="106"/>
        <v>75</v>
      </c>
      <c r="P1279" s="28">
        <f t="shared" si="106"/>
        <v>-25</v>
      </c>
      <c r="Q1279" s="101">
        <f t="shared" si="104"/>
        <v>-316</v>
      </c>
    </row>
    <row r="1281" spans="1:17" ht="15.5" x14ac:dyDescent="0.35">
      <c r="A1281" s="95" t="s">
        <v>1</v>
      </c>
      <c r="B1281" s="64" t="s">
        <v>2292</v>
      </c>
      <c r="C1281" s="64" t="s">
        <v>2293</v>
      </c>
      <c r="D1281" s="64" t="s">
        <v>2294</v>
      </c>
      <c r="E1281" s="64" t="s">
        <v>2295</v>
      </c>
      <c r="F1281" s="64" t="s">
        <v>2296</v>
      </c>
      <c r="G1281" s="64" t="s">
        <v>2297</v>
      </c>
      <c r="H1281" s="64" t="s">
        <v>2298</v>
      </c>
      <c r="I1281" s="65" t="s">
        <v>2302</v>
      </c>
      <c r="J1281" s="64" t="s">
        <v>2299</v>
      </c>
      <c r="K1281" s="64" t="s">
        <v>2300</v>
      </c>
      <c r="L1281" s="64" t="s">
        <v>463</v>
      </c>
      <c r="M1281" s="64" t="s">
        <v>464</v>
      </c>
      <c r="N1281" s="64" t="s">
        <v>465</v>
      </c>
      <c r="O1281" s="64" t="s">
        <v>466</v>
      </c>
      <c r="P1281" s="64" t="s">
        <v>467</v>
      </c>
      <c r="Q1281" s="65" t="s">
        <v>2303</v>
      </c>
    </row>
    <row r="1282" spans="1:17" x14ac:dyDescent="0.35">
      <c r="A1282" s="28" t="s">
        <v>7</v>
      </c>
      <c r="B1282" s="76">
        <v>1749</v>
      </c>
      <c r="C1282" s="76">
        <v>1685</v>
      </c>
      <c r="D1282" s="51">
        <v>638</v>
      </c>
      <c r="E1282" s="51">
        <v>707</v>
      </c>
      <c r="F1282" s="51">
        <v>791</v>
      </c>
      <c r="G1282" s="51">
        <v>1268</v>
      </c>
      <c r="H1282" s="50">
        <v>625</v>
      </c>
      <c r="I1282" s="101">
        <v>7463</v>
      </c>
      <c r="J1282" s="23">
        <v>521</v>
      </c>
      <c r="K1282" s="40">
        <v>0</v>
      </c>
      <c r="L1282" s="28">
        <v>900</v>
      </c>
      <c r="M1282" s="74">
        <v>79</v>
      </c>
      <c r="N1282" s="28">
        <v>189</v>
      </c>
      <c r="O1282" s="28">
        <v>424</v>
      </c>
      <c r="P1282" s="28">
        <v>428</v>
      </c>
      <c r="Q1282" s="101">
        <f>P1282+O1282+N1282+M1282+L1282+K1282+J1282</f>
        <v>2541</v>
      </c>
    </row>
    <row r="1283" spans="1:17" x14ac:dyDescent="0.35">
      <c r="A1283" s="28" t="s">
        <v>127</v>
      </c>
      <c r="B1283" s="77">
        <v>1790</v>
      </c>
      <c r="C1283" s="77">
        <v>1530</v>
      </c>
      <c r="D1283" s="51">
        <v>620</v>
      </c>
      <c r="E1283" s="51">
        <v>670</v>
      </c>
      <c r="F1283" s="51">
        <v>770</v>
      </c>
      <c r="G1283" s="51">
        <v>1160</v>
      </c>
      <c r="H1283" s="51">
        <v>610</v>
      </c>
      <c r="I1283" s="101">
        <v>7150</v>
      </c>
      <c r="J1283" s="23">
        <v>470</v>
      </c>
      <c r="K1283" s="51">
        <v>0</v>
      </c>
      <c r="L1283" s="51">
        <v>100</v>
      </c>
      <c r="M1283" s="53">
        <v>100</v>
      </c>
      <c r="N1283" s="51">
        <v>160</v>
      </c>
      <c r="O1283" s="51">
        <v>470</v>
      </c>
      <c r="P1283" s="51">
        <v>410</v>
      </c>
      <c r="Q1283" s="101">
        <f>P1283+O1283+N1283+M1283+L1283+K1283+J1283</f>
        <v>1710</v>
      </c>
    </row>
    <row r="1284" spans="1:17" x14ac:dyDescent="0.35">
      <c r="A1284" s="33" t="s">
        <v>0</v>
      </c>
      <c r="B1284" s="51">
        <v>-41</v>
      </c>
      <c r="C1284" s="51">
        <v>155</v>
      </c>
      <c r="D1284" s="51">
        <v>18</v>
      </c>
      <c r="E1284" s="51">
        <v>37</v>
      </c>
      <c r="F1284" s="51">
        <v>21</v>
      </c>
      <c r="G1284" s="51">
        <v>108</v>
      </c>
      <c r="H1284" s="51">
        <v>15</v>
      </c>
      <c r="I1284" s="51">
        <v>313</v>
      </c>
      <c r="J1284" s="28">
        <v>51</v>
      </c>
      <c r="K1284" s="28">
        <f t="shared" ref="K1284:O1284" si="107">K1282-K1283</f>
        <v>0</v>
      </c>
      <c r="L1284" s="28">
        <f t="shared" si="107"/>
        <v>800</v>
      </c>
      <c r="M1284" s="28">
        <f t="shared" si="107"/>
        <v>-21</v>
      </c>
      <c r="N1284" s="28">
        <f t="shared" si="107"/>
        <v>29</v>
      </c>
      <c r="O1284" s="28">
        <f t="shared" si="107"/>
        <v>-46</v>
      </c>
      <c r="P1284" s="51">
        <f>P1282-P1283</f>
        <v>18</v>
      </c>
      <c r="Q1284" s="101">
        <f>P1284+O1284+N1284+M1284+L1284+K1284+J1284</f>
        <v>831</v>
      </c>
    </row>
    <row r="1286" spans="1:17" ht="15.5" x14ac:dyDescent="0.35">
      <c r="A1286" s="95" t="s">
        <v>1</v>
      </c>
      <c r="B1286" s="64" t="s">
        <v>468</v>
      </c>
      <c r="C1286" s="64" t="s">
        <v>469</v>
      </c>
      <c r="D1286" s="64" t="s">
        <v>537</v>
      </c>
      <c r="E1286" s="64" t="s">
        <v>538</v>
      </c>
      <c r="F1286" s="64" t="s">
        <v>539</v>
      </c>
      <c r="G1286" s="64" t="s">
        <v>540</v>
      </c>
      <c r="H1286" s="64" t="s">
        <v>541</v>
      </c>
      <c r="I1286" s="65" t="s">
        <v>2318</v>
      </c>
      <c r="J1286" s="64" t="s">
        <v>542</v>
      </c>
      <c r="K1286" s="64" t="s">
        <v>543</v>
      </c>
      <c r="L1286" s="64" t="s">
        <v>544</v>
      </c>
      <c r="M1286" s="64" t="s">
        <v>545</v>
      </c>
      <c r="N1286" s="64" t="s">
        <v>546</v>
      </c>
      <c r="O1286" s="64" t="s">
        <v>547</v>
      </c>
      <c r="P1286" s="64" t="s">
        <v>548</v>
      </c>
      <c r="Q1286" s="65" t="s">
        <v>2317</v>
      </c>
    </row>
    <row r="1287" spans="1:17" x14ac:dyDescent="0.35">
      <c r="A1287" s="174" t="s">
        <v>7</v>
      </c>
      <c r="B1287" s="40">
        <f>production!B1221</f>
        <v>388</v>
      </c>
      <c r="C1287" s="40">
        <f>production!C1221</f>
        <v>521</v>
      </c>
      <c r="D1287" s="40">
        <f>production!$D$1221</f>
        <v>404</v>
      </c>
      <c r="E1287" s="40">
        <f>production!E1221</f>
        <v>506</v>
      </c>
      <c r="F1287" s="51">
        <f>production!F1221</f>
        <v>429</v>
      </c>
      <c r="G1287" s="51">
        <f>production!G1221</f>
        <v>494</v>
      </c>
      <c r="H1287" s="51">
        <f>production!H1221</f>
        <v>258</v>
      </c>
      <c r="I1287" s="79">
        <f>H1287+G1287+F1287+E1287+D1287+C1287+B1287</f>
        <v>3000</v>
      </c>
      <c r="J1287" s="23">
        <f>production!J1221</f>
        <v>455</v>
      </c>
      <c r="K1287" s="23">
        <f>production!K1221</f>
        <v>0</v>
      </c>
      <c r="L1287" s="174"/>
      <c r="M1287" s="175"/>
      <c r="N1287" s="174"/>
      <c r="O1287" s="174"/>
      <c r="P1287" s="174"/>
      <c r="Q1287" s="79">
        <f>P1287+O1287+N1287+M1287+L1287+K1287+J1287</f>
        <v>455</v>
      </c>
    </row>
    <row r="1288" spans="1:17" x14ac:dyDescent="0.35">
      <c r="A1288" s="174" t="s">
        <v>127</v>
      </c>
      <c r="B1288" s="51">
        <f>Supply!T2825</f>
        <v>440</v>
      </c>
      <c r="C1288" s="51">
        <f>Supply!Y2825</f>
        <v>450</v>
      </c>
      <c r="D1288" s="51">
        <f>Supply!T2825</f>
        <v>440</v>
      </c>
      <c r="E1288" s="51">
        <f>Supply!E2853</f>
        <v>500</v>
      </c>
      <c r="F1288" s="174">
        <f>Supply!J2853</f>
        <v>490</v>
      </c>
      <c r="G1288" s="174">
        <f>Supply!O2853</f>
        <v>450</v>
      </c>
      <c r="H1288" s="51">
        <f>Supply!T2853</f>
        <v>250</v>
      </c>
      <c r="I1288" s="79">
        <f>+H1288+G1288+F1288+E1288+D1288+C1288+B1288</f>
        <v>3020</v>
      </c>
      <c r="J1288" s="51">
        <f>Supply!Y2853</f>
        <v>480</v>
      </c>
      <c r="K1288" s="51">
        <v>0</v>
      </c>
      <c r="L1288" s="174"/>
      <c r="M1288" s="175"/>
      <c r="N1288" s="174"/>
      <c r="O1288" s="174"/>
      <c r="P1288" s="51"/>
      <c r="Q1288" s="79">
        <f>+P1288+O1288+N1288+M1288+L1288+K1288+J1288</f>
        <v>480</v>
      </c>
    </row>
    <row r="1289" spans="1:17" x14ac:dyDescent="0.35">
      <c r="A1289" s="33" t="s">
        <v>0</v>
      </c>
      <c r="B1289" s="174">
        <f t="shared" ref="B1289:D1289" si="108">B1287-B1288</f>
        <v>-52</v>
      </c>
      <c r="C1289" s="174">
        <f t="shared" si="108"/>
        <v>71</v>
      </c>
      <c r="D1289" s="174">
        <f t="shared" si="108"/>
        <v>-36</v>
      </c>
      <c r="E1289" s="51">
        <f>E1287-E1288</f>
        <v>6</v>
      </c>
      <c r="F1289" s="174">
        <f t="shared" ref="F1289:H1289" si="109">F1287-F1288</f>
        <v>-61</v>
      </c>
      <c r="G1289" s="174">
        <f t="shared" si="109"/>
        <v>44</v>
      </c>
      <c r="H1289" s="174">
        <f t="shared" si="109"/>
        <v>8</v>
      </c>
      <c r="I1289" s="174">
        <f>H1289+G1289+F1289+E1289+D1289+C1289+B1289</f>
        <v>-20</v>
      </c>
      <c r="J1289" s="174">
        <f t="shared" ref="J1289:P1289" si="110">J1287-J1288</f>
        <v>-25</v>
      </c>
      <c r="K1289" s="174">
        <f t="shared" si="110"/>
        <v>0</v>
      </c>
      <c r="L1289" s="174">
        <f t="shared" si="110"/>
        <v>0</v>
      </c>
      <c r="M1289" s="174">
        <f t="shared" si="110"/>
        <v>0</v>
      </c>
      <c r="N1289" s="174">
        <f t="shared" si="110"/>
        <v>0</v>
      </c>
      <c r="O1289" s="174">
        <f t="shared" si="110"/>
        <v>0</v>
      </c>
      <c r="P1289" s="174">
        <f t="shared" si="110"/>
        <v>0</v>
      </c>
      <c r="Q1289" s="174">
        <f>P1289+O1289+N1289+M1289+L1289+K1289+J1289</f>
        <v>-25</v>
      </c>
    </row>
    <row r="2821" spans="8:8" x14ac:dyDescent="0.35">
      <c r="H2821" t="e">
        <f>H2821:H2848568600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24"/>
  <sheetViews>
    <sheetView topLeftCell="A1005" zoomScale="75" workbookViewId="0">
      <selection activeCell="K1018" sqref="K1018"/>
    </sheetView>
  </sheetViews>
  <sheetFormatPr defaultColWidth="10" defaultRowHeight="14.5" x14ac:dyDescent="0.35"/>
  <cols>
    <col min="1" max="1" width="11.26953125" customWidth="1"/>
    <col min="2" max="2" width="11.54296875" bestFit="1" customWidth="1"/>
    <col min="3" max="8" width="11.26953125" customWidth="1"/>
    <col min="9" max="9" width="13.26953125" customWidth="1"/>
    <col min="10" max="16" width="12.453125" customWidth="1"/>
    <col min="17" max="17" width="13.26953125" customWidth="1"/>
  </cols>
  <sheetData>
    <row r="1" spans="1:19" x14ac:dyDescent="0.35">
      <c r="A1" s="31" t="s">
        <v>0</v>
      </c>
      <c r="B1" s="83"/>
      <c r="C1" s="83"/>
    </row>
    <row r="2" spans="1:19" x14ac:dyDescent="0.35">
      <c r="A2" s="33" t="s">
        <v>1</v>
      </c>
      <c r="B2" s="34" t="s">
        <v>228</v>
      </c>
      <c r="C2" s="34" t="s">
        <v>229</v>
      </c>
      <c r="D2" s="34" t="s">
        <v>230</v>
      </c>
      <c r="E2" s="34" t="s">
        <v>129</v>
      </c>
      <c r="F2" s="34" t="s">
        <v>131</v>
      </c>
      <c r="G2" s="34" t="s">
        <v>132</v>
      </c>
      <c r="H2" s="34" t="s">
        <v>133</v>
      </c>
      <c r="I2" s="35" t="s">
        <v>148</v>
      </c>
      <c r="J2" s="34" t="s">
        <v>134</v>
      </c>
      <c r="K2" s="34" t="s">
        <v>135</v>
      </c>
      <c r="L2" s="34" t="s">
        <v>136</v>
      </c>
      <c r="M2" s="34" t="s">
        <v>137</v>
      </c>
      <c r="N2" s="34" t="s">
        <v>138</v>
      </c>
      <c r="O2" s="34" t="s">
        <v>139</v>
      </c>
      <c r="P2" s="34" t="s">
        <v>140</v>
      </c>
      <c r="Q2" s="35" t="s">
        <v>149</v>
      </c>
    </row>
    <row r="3" spans="1:19" x14ac:dyDescent="0.35">
      <c r="A3" s="6" t="s">
        <v>2</v>
      </c>
      <c r="B3">
        <v>385</v>
      </c>
      <c r="C3" s="6">
        <v>294</v>
      </c>
      <c r="D3" s="6">
        <v>380</v>
      </c>
      <c r="E3" s="6">
        <v>308</v>
      </c>
      <c r="F3" s="6">
        <v>216</v>
      </c>
      <c r="G3" s="6">
        <v>201</v>
      </c>
      <c r="H3" s="36">
        <v>262</v>
      </c>
      <c r="I3" s="33">
        <f>SUM(B3:H3)</f>
        <v>2046</v>
      </c>
      <c r="J3" s="36">
        <v>258</v>
      </c>
      <c r="K3" s="36">
        <v>202</v>
      </c>
      <c r="L3" s="36">
        <v>309</v>
      </c>
      <c r="M3" s="103">
        <v>285</v>
      </c>
      <c r="N3" s="6">
        <v>346</v>
      </c>
      <c r="O3" s="6">
        <v>255</v>
      </c>
      <c r="P3" s="36">
        <v>152</v>
      </c>
      <c r="Q3" s="33">
        <f>SUM(J3:P3)</f>
        <v>1807</v>
      </c>
      <c r="R3">
        <f>181+165</f>
        <v>346</v>
      </c>
    </row>
    <row r="4" spans="1:19" x14ac:dyDescent="0.35">
      <c r="A4" s="6" t="s">
        <v>3</v>
      </c>
      <c r="B4" s="104">
        <v>1074</v>
      </c>
      <c r="C4" s="6">
        <v>1166</v>
      </c>
      <c r="D4" s="6">
        <v>996</v>
      </c>
      <c r="E4" s="6">
        <v>1048</v>
      </c>
      <c r="F4" s="6">
        <v>1028</v>
      </c>
      <c r="G4" s="6">
        <v>1089</v>
      </c>
      <c r="H4" s="36">
        <v>958</v>
      </c>
      <c r="I4" s="33">
        <f>SUM(B4:H4)</f>
        <v>7359</v>
      </c>
      <c r="J4" s="36">
        <v>1041</v>
      </c>
      <c r="K4" s="42">
        <v>1127</v>
      </c>
      <c r="L4" s="42">
        <v>654</v>
      </c>
      <c r="M4" s="6">
        <v>1184</v>
      </c>
      <c r="N4" s="6">
        <v>1071</v>
      </c>
      <c r="O4" s="36">
        <v>895</v>
      </c>
      <c r="P4" s="6">
        <v>990</v>
      </c>
      <c r="Q4" s="33">
        <f>SUM(J4:P4)</f>
        <v>6962</v>
      </c>
    </row>
    <row r="5" spans="1:19" x14ac:dyDescent="0.35">
      <c r="A5" s="6" t="s">
        <v>100</v>
      </c>
      <c r="B5" s="6">
        <v>168</v>
      </c>
      <c r="C5" s="6">
        <v>7</v>
      </c>
      <c r="D5" s="6">
        <v>90</v>
      </c>
      <c r="E5" s="6">
        <v>46</v>
      </c>
      <c r="F5" s="6">
        <v>79</v>
      </c>
      <c r="G5" s="6">
        <v>29</v>
      </c>
      <c r="H5" s="36">
        <v>88</v>
      </c>
      <c r="I5" s="33">
        <f>SUM(B5:H5)</f>
        <v>507</v>
      </c>
      <c r="J5" s="38">
        <v>70</v>
      </c>
      <c r="K5" s="38">
        <v>105</v>
      </c>
      <c r="L5" s="59">
        <v>124</v>
      </c>
      <c r="M5" s="38">
        <v>85</v>
      </c>
      <c r="N5" s="38">
        <v>80</v>
      </c>
      <c r="O5" s="38">
        <v>40</v>
      </c>
      <c r="P5" s="6">
        <v>108</v>
      </c>
      <c r="Q5" s="33">
        <f>SUM(J5:P5)</f>
        <v>612</v>
      </c>
    </row>
    <row r="6" spans="1:19" x14ac:dyDescent="0.35">
      <c r="A6" s="6" t="s">
        <v>115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33">
        <f>SUM(B6:H6)</f>
        <v>0</v>
      </c>
      <c r="J6" s="42">
        <v>0</v>
      </c>
      <c r="K6" s="42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33">
        <f>SUM(J6:P6)</f>
        <v>0</v>
      </c>
    </row>
    <row r="7" spans="1:19" x14ac:dyDescent="0.35">
      <c r="A7" s="6" t="s">
        <v>125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2869</v>
      </c>
      <c r="H7" s="6">
        <v>0</v>
      </c>
      <c r="I7" s="33">
        <f>SUM(B7:H7)</f>
        <v>2869</v>
      </c>
      <c r="J7" s="42">
        <v>0</v>
      </c>
      <c r="K7" s="42">
        <v>0</v>
      </c>
      <c r="L7" s="38">
        <v>0</v>
      </c>
      <c r="M7" s="6">
        <v>0</v>
      </c>
      <c r="N7" s="6">
        <v>1823</v>
      </c>
      <c r="O7" s="6">
        <v>0</v>
      </c>
      <c r="P7" s="6">
        <v>0</v>
      </c>
      <c r="Q7" s="33">
        <f>SUM(J7:P7)</f>
        <v>1823</v>
      </c>
      <c r="S7">
        <f>269461-269459</f>
        <v>2</v>
      </c>
    </row>
    <row r="8" spans="1:19" x14ac:dyDescent="0.35">
      <c r="A8" s="43" t="s">
        <v>119</v>
      </c>
      <c r="B8" s="43">
        <f>SUM(B3:B7)</f>
        <v>1627</v>
      </c>
      <c r="C8" s="43">
        <f>SUM(C3:C7)</f>
        <v>1467</v>
      </c>
      <c r="D8" s="43">
        <f>SUM(D3:D7)</f>
        <v>1466</v>
      </c>
      <c r="E8" s="43">
        <f>SUM(E3:E7)</f>
        <v>1402</v>
      </c>
      <c r="F8" s="43">
        <f>SUM(F3:F7)</f>
        <v>1323</v>
      </c>
      <c r="G8" s="43">
        <f>G5+G4+G3</f>
        <v>1319</v>
      </c>
      <c r="H8" s="43">
        <f>SUM(H3:H7)</f>
        <v>1308</v>
      </c>
      <c r="I8" s="43">
        <f>SUM(I3:I7)</f>
        <v>12781</v>
      </c>
      <c r="J8" s="43">
        <f>SUM(J3:J5)</f>
        <v>1369</v>
      </c>
      <c r="K8" s="43">
        <f>SUM(K3:K5)</f>
        <v>1434</v>
      </c>
      <c r="L8" s="43">
        <f>SUM(L3:L7)</f>
        <v>1087</v>
      </c>
      <c r="M8" s="43">
        <f>SUM(M3:M4)</f>
        <v>1469</v>
      </c>
      <c r="N8" s="43">
        <f>SUM(N3:N7)</f>
        <v>3320</v>
      </c>
      <c r="O8" s="43">
        <f>SUM(O3:O5)</f>
        <v>1190</v>
      </c>
      <c r="P8" s="43">
        <f>SUM(P3:P5)</f>
        <v>1250</v>
      </c>
      <c r="Q8" s="43">
        <f>SUM(Q3:Q5)</f>
        <v>9381</v>
      </c>
    </row>
    <row r="9" spans="1:19" x14ac:dyDescent="0.35">
      <c r="A9" s="6" t="s">
        <v>4</v>
      </c>
      <c r="B9" s="6">
        <v>2418</v>
      </c>
      <c r="C9" s="6">
        <v>2420</v>
      </c>
      <c r="D9" s="6">
        <v>2473</v>
      </c>
      <c r="E9" s="6">
        <v>2533</v>
      </c>
      <c r="F9" s="6">
        <v>2142</v>
      </c>
      <c r="G9" s="6">
        <v>2266</v>
      </c>
      <c r="H9" s="36">
        <v>2012</v>
      </c>
      <c r="I9" s="33">
        <f>SUM(B9:H9)</f>
        <v>16264</v>
      </c>
      <c r="J9" s="36">
        <v>2241</v>
      </c>
      <c r="K9" s="42">
        <v>2425</v>
      </c>
      <c r="L9" s="42">
        <v>2415</v>
      </c>
      <c r="M9" s="37">
        <v>2580</v>
      </c>
      <c r="N9" s="6">
        <v>2038</v>
      </c>
      <c r="O9" s="36">
        <v>1993</v>
      </c>
      <c r="P9" s="36">
        <v>2114</v>
      </c>
      <c r="Q9" s="44">
        <f>SUM(J9:P9)</f>
        <v>15806</v>
      </c>
    </row>
    <row r="10" spans="1:19" x14ac:dyDescent="0.35">
      <c r="A10" s="6" t="s">
        <v>112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44">
        <f>SUM(B10:H10)</f>
        <v>0</v>
      </c>
      <c r="J10" s="6">
        <v>0</v>
      </c>
      <c r="K10" s="42">
        <v>0</v>
      </c>
      <c r="L10" s="45">
        <v>0</v>
      </c>
      <c r="M10" s="6">
        <v>0</v>
      </c>
      <c r="N10" s="44">
        <v>0</v>
      </c>
      <c r="O10" s="44">
        <v>0</v>
      </c>
      <c r="P10" s="44">
        <v>0</v>
      </c>
      <c r="Q10" s="44">
        <f>SUM(J10:P10)</f>
        <v>0</v>
      </c>
    </row>
    <row r="11" spans="1:19" x14ac:dyDescent="0.35">
      <c r="A11" s="6" t="s">
        <v>124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44">
        <v>67</v>
      </c>
      <c r="I11" s="33">
        <f>SUM(B11:H11)</f>
        <v>67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40</v>
      </c>
      <c r="Q11" s="44">
        <f>SUM(J11:P11)</f>
        <v>40</v>
      </c>
    </row>
    <row r="12" spans="1:19" x14ac:dyDescent="0.35">
      <c r="A12" s="46" t="s">
        <v>118</v>
      </c>
      <c r="B12" s="46">
        <f>SUM(B9:B11)</f>
        <v>2418</v>
      </c>
      <c r="C12" s="46">
        <f>SUM(C9:C11)</f>
        <v>2420</v>
      </c>
      <c r="D12" s="46">
        <f>SUM(D9:D11)</f>
        <v>2473</v>
      </c>
      <c r="E12" s="46">
        <f>SUM(E9:E11)</f>
        <v>2533</v>
      </c>
      <c r="F12" s="46">
        <f>SUM(F9:F11)</f>
        <v>2142</v>
      </c>
      <c r="G12" s="46">
        <f>G9</f>
        <v>2266</v>
      </c>
      <c r="H12" s="46">
        <f>SUM(H9:H11)</f>
        <v>2079</v>
      </c>
      <c r="I12" s="46">
        <f>SUM(I9:I11)</f>
        <v>16331</v>
      </c>
      <c r="J12" s="46">
        <f t="shared" ref="J12:Q12" si="0">SUM(J9:J11)</f>
        <v>2241</v>
      </c>
      <c r="K12" s="46">
        <f t="shared" si="0"/>
        <v>2425</v>
      </c>
      <c r="L12" s="46">
        <f t="shared" si="0"/>
        <v>2415</v>
      </c>
      <c r="M12" s="46">
        <f t="shared" si="0"/>
        <v>2580</v>
      </c>
      <c r="N12" s="46">
        <f t="shared" si="0"/>
        <v>2038</v>
      </c>
      <c r="O12" s="46">
        <f t="shared" si="0"/>
        <v>1993</v>
      </c>
      <c r="P12" s="46">
        <f t="shared" si="0"/>
        <v>2154</v>
      </c>
      <c r="Q12" s="46">
        <f t="shared" si="0"/>
        <v>15846</v>
      </c>
    </row>
    <row r="13" spans="1:19" x14ac:dyDescent="0.35">
      <c r="A13" s="6" t="s">
        <v>99</v>
      </c>
      <c r="B13" s="6">
        <v>321</v>
      </c>
      <c r="C13" s="6">
        <v>477</v>
      </c>
      <c r="D13" s="6">
        <v>488</v>
      </c>
      <c r="E13" s="6">
        <v>478</v>
      </c>
      <c r="F13" s="6">
        <v>161</v>
      </c>
      <c r="G13" s="6">
        <v>143</v>
      </c>
      <c r="H13" s="36">
        <v>93</v>
      </c>
      <c r="I13" s="33">
        <f>SUM(B13:H13)</f>
        <v>2161</v>
      </c>
      <c r="J13" s="36">
        <v>96</v>
      </c>
      <c r="K13" s="42">
        <v>93</v>
      </c>
      <c r="L13" s="42">
        <v>430</v>
      </c>
      <c r="M13" s="37">
        <v>481</v>
      </c>
      <c r="N13" s="36">
        <v>155</v>
      </c>
      <c r="O13" s="6">
        <v>115</v>
      </c>
      <c r="P13" s="36">
        <v>126</v>
      </c>
      <c r="Q13" s="33">
        <f>SUM(J13:P13)</f>
        <v>1496</v>
      </c>
    </row>
    <row r="14" spans="1:19" x14ac:dyDescent="0.35">
      <c r="A14" s="6" t="s">
        <v>7</v>
      </c>
      <c r="B14" s="6">
        <v>864</v>
      </c>
      <c r="C14" s="6">
        <v>652</v>
      </c>
      <c r="D14" s="6">
        <v>952</v>
      </c>
      <c r="E14" s="6">
        <v>1014</v>
      </c>
      <c r="F14" s="6">
        <v>736</v>
      </c>
      <c r="G14" s="6">
        <v>838</v>
      </c>
      <c r="H14" s="36">
        <v>830</v>
      </c>
      <c r="I14" s="33">
        <f>SUM(B14:H14)</f>
        <v>5886</v>
      </c>
      <c r="J14" s="36">
        <v>773</v>
      </c>
      <c r="K14" s="42">
        <v>870</v>
      </c>
      <c r="L14" s="42">
        <v>927</v>
      </c>
      <c r="M14" s="37">
        <v>768</v>
      </c>
      <c r="N14" s="9">
        <v>849</v>
      </c>
      <c r="O14" s="6">
        <v>949</v>
      </c>
      <c r="P14" s="86">
        <v>808</v>
      </c>
      <c r="Q14" s="33">
        <f>SUM(J14:P14)</f>
        <v>5944</v>
      </c>
    </row>
    <row r="15" spans="1:19" x14ac:dyDescent="0.35">
      <c r="A15" s="6" t="s">
        <v>103</v>
      </c>
      <c r="B15" s="6">
        <v>390</v>
      </c>
      <c r="C15" s="6">
        <v>409</v>
      </c>
      <c r="D15" s="6">
        <v>353</v>
      </c>
      <c r="E15" s="6">
        <v>310</v>
      </c>
      <c r="F15" s="6">
        <v>347</v>
      </c>
      <c r="G15" s="6">
        <v>420</v>
      </c>
      <c r="H15" s="36">
        <v>327</v>
      </c>
      <c r="I15" s="33">
        <f>SUM(B15:H15)</f>
        <v>2556</v>
      </c>
      <c r="J15" s="36">
        <v>401</v>
      </c>
      <c r="K15" s="42">
        <v>410</v>
      </c>
      <c r="L15" s="42">
        <v>415</v>
      </c>
      <c r="M15" s="37">
        <v>206</v>
      </c>
      <c r="N15" s="86">
        <v>2</v>
      </c>
      <c r="O15" s="86">
        <v>140</v>
      </c>
      <c r="P15" s="86">
        <v>154</v>
      </c>
      <c r="Q15" s="33">
        <f>SUM(J15:P15)</f>
        <v>1728</v>
      </c>
    </row>
    <row r="16" spans="1:19" x14ac:dyDescent="0.35">
      <c r="A16" s="54" t="s">
        <v>117</v>
      </c>
      <c r="B16" s="54">
        <f>SUM(B13:B15)</f>
        <v>1575</v>
      </c>
      <c r="C16" s="54">
        <f>SUM(C13:C15)</f>
        <v>1538</v>
      </c>
      <c r="D16" s="54">
        <f>SUM(D13:D15)</f>
        <v>1793</v>
      </c>
      <c r="E16" s="54">
        <f>SUM(E13:E15)</f>
        <v>1802</v>
      </c>
      <c r="F16" s="54">
        <f>SUM(F13:F15)</f>
        <v>1244</v>
      </c>
      <c r="G16" s="54">
        <f>G15+G14+G13</f>
        <v>1401</v>
      </c>
      <c r="H16" s="54">
        <f>SUM(H13:H15)</f>
        <v>1250</v>
      </c>
      <c r="I16" s="54">
        <f>SUM(I13:I15)</f>
        <v>10603</v>
      </c>
      <c r="J16" s="54">
        <f t="shared" ref="J16:Q16" si="1">SUM(J13:J15)</f>
        <v>1270</v>
      </c>
      <c r="K16" s="54">
        <f t="shared" si="1"/>
        <v>1373</v>
      </c>
      <c r="L16" s="54">
        <f t="shared" si="1"/>
        <v>1772</v>
      </c>
      <c r="M16" s="54">
        <f t="shared" si="1"/>
        <v>1455</v>
      </c>
      <c r="N16" s="54">
        <f t="shared" si="1"/>
        <v>1006</v>
      </c>
      <c r="O16" s="54">
        <f t="shared" si="1"/>
        <v>1204</v>
      </c>
      <c r="P16" s="54">
        <f t="shared" si="1"/>
        <v>1088</v>
      </c>
      <c r="Q16" s="54">
        <f t="shared" si="1"/>
        <v>9168</v>
      </c>
    </row>
    <row r="17" spans="1:17" x14ac:dyDescent="0.35">
      <c r="A17" s="56" t="s">
        <v>9</v>
      </c>
      <c r="B17" s="56">
        <f>B8+B16+B12</f>
        <v>5620</v>
      </c>
      <c r="C17" s="56">
        <f>C8+C16+C12</f>
        <v>5425</v>
      </c>
      <c r="D17" s="56">
        <f>D8+D16+D12</f>
        <v>5732</v>
      </c>
      <c r="E17" s="56">
        <f>E8+E16+E12</f>
        <v>5737</v>
      </c>
      <c r="F17" s="56">
        <f>F8+F16+F12</f>
        <v>4709</v>
      </c>
      <c r="G17" s="56">
        <f>G16+G12+G8</f>
        <v>4986</v>
      </c>
      <c r="H17" s="56">
        <f>H8+H16+H12</f>
        <v>4637</v>
      </c>
      <c r="I17" s="56">
        <f>I8+I16+I12</f>
        <v>39715</v>
      </c>
      <c r="J17" s="56">
        <f>J8+J16+J12</f>
        <v>4880</v>
      </c>
      <c r="K17" s="56">
        <f t="shared" ref="K17:Q17" si="2">K8+K16+K12</f>
        <v>5232</v>
      </c>
      <c r="L17" s="56">
        <f t="shared" si="2"/>
        <v>5274</v>
      </c>
      <c r="M17" s="56">
        <f t="shared" si="2"/>
        <v>5504</v>
      </c>
      <c r="N17" s="56">
        <f t="shared" si="2"/>
        <v>6364</v>
      </c>
      <c r="O17" s="56">
        <f t="shared" si="2"/>
        <v>4387</v>
      </c>
      <c r="P17" s="56">
        <f t="shared" si="2"/>
        <v>4492</v>
      </c>
      <c r="Q17" s="56">
        <f t="shared" si="2"/>
        <v>34395</v>
      </c>
    </row>
    <row r="19" spans="1:17" x14ac:dyDescent="0.35">
      <c r="A19" s="31" t="s">
        <v>0</v>
      </c>
      <c r="B19" s="83"/>
      <c r="C19" s="83"/>
    </row>
    <row r="20" spans="1:17" x14ac:dyDescent="0.35">
      <c r="A20" s="33" t="s">
        <v>1</v>
      </c>
      <c r="B20" s="34" t="s">
        <v>141</v>
      </c>
      <c r="C20" s="34" t="s">
        <v>142</v>
      </c>
      <c r="D20" s="34" t="s">
        <v>143</v>
      </c>
      <c r="E20" s="34" t="s">
        <v>144</v>
      </c>
      <c r="F20" s="34" t="s">
        <v>145</v>
      </c>
      <c r="G20" s="34" t="s">
        <v>102</v>
      </c>
      <c r="H20" s="34" t="s">
        <v>101</v>
      </c>
      <c r="I20" s="35" t="s">
        <v>150</v>
      </c>
      <c r="J20" s="34" t="s">
        <v>146</v>
      </c>
      <c r="K20" s="34" t="s">
        <v>104</v>
      </c>
      <c r="L20" s="34" t="s">
        <v>147</v>
      </c>
      <c r="M20" s="34" t="s">
        <v>105</v>
      </c>
      <c r="N20" s="34" t="s">
        <v>106</v>
      </c>
      <c r="O20" s="34" t="s">
        <v>107</v>
      </c>
      <c r="P20" s="34" t="s">
        <v>109</v>
      </c>
      <c r="Q20" s="35" t="s">
        <v>151</v>
      </c>
    </row>
    <row r="21" spans="1:17" x14ac:dyDescent="0.35">
      <c r="A21" s="6" t="s">
        <v>2</v>
      </c>
      <c r="B21">
        <v>199</v>
      </c>
      <c r="C21" s="6">
        <v>233</v>
      </c>
      <c r="D21" s="6">
        <v>254</v>
      </c>
      <c r="E21" s="6">
        <v>92</v>
      </c>
      <c r="F21" s="6">
        <v>266</v>
      </c>
      <c r="G21" s="6">
        <v>243</v>
      </c>
      <c r="H21" s="36">
        <v>256</v>
      </c>
      <c r="I21" s="33">
        <f>SUM(B21:H21)</f>
        <v>1543</v>
      </c>
      <c r="J21" s="36">
        <v>130</v>
      </c>
      <c r="K21" s="36">
        <v>207</v>
      </c>
      <c r="L21" s="36">
        <v>298</v>
      </c>
      <c r="M21" s="103">
        <v>388</v>
      </c>
      <c r="N21" s="6">
        <v>415</v>
      </c>
      <c r="O21" s="6">
        <v>239</v>
      </c>
      <c r="P21" s="36">
        <v>361</v>
      </c>
      <c r="Q21" s="33">
        <f>SUM(J21:P21)</f>
        <v>2038</v>
      </c>
    </row>
    <row r="22" spans="1:17" x14ac:dyDescent="0.35">
      <c r="A22" s="6" t="s">
        <v>3</v>
      </c>
      <c r="B22" s="104">
        <v>1028</v>
      </c>
      <c r="C22" s="6">
        <v>971</v>
      </c>
      <c r="D22" s="6">
        <v>967</v>
      </c>
      <c r="E22" s="6">
        <v>895</v>
      </c>
      <c r="F22" s="6">
        <v>998</v>
      </c>
      <c r="G22" s="6">
        <v>974</v>
      </c>
      <c r="H22" s="36">
        <v>1061</v>
      </c>
      <c r="I22" s="33">
        <f>SUM(B22:H22)</f>
        <v>6894</v>
      </c>
      <c r="J22" s="36">
        <v>967</v>
      </c>
      <c r="K22" s="42">
        <v>1098</v>
      </c>
      <c r="L22" s="42">
        <v>808</v>
      </c>
      <c r="M22" s="6">
        <v>731</v>
      </c>
      <c r="N22" s="6">
        <v>891</v>
      </c>
      <c r="O22" s="36">
        <v>1061</v>
      </c>
      <c r="P22" s="6">
        <v>1199</v>
      </c>
      <c r="Q22" s="33">
        <f>SUM(J22:P22)</f>
        <v>6755</v>
      </c>
    </row>
    <row r="23" spans="1:17" x14ac:dyDescent="0.35">
      <c r="A23" s="6" t="s">
        <v>100</v>
      </c>
      <c r="B23" s="6">
        <v>79</v>
      </c>
      <c r="C23" s="6">
        <v>34</v>
      </c>
      <c r="D23" s="6">
        <v>126</v>
      </c>
      <c r="E23" s="6">
        <v>90</v>
      </c>
      <c r="F23" s="6">
        <v>73</v>
      </c>
      <c r="G23" s="6">
        <v>93</v>
      </c>
      <c r="H23" s="36">
        <v>50</v>
      </c>
      <c r="I23" s="33">
        <f>SUM(B23:H23)</f>
        <v>545</v>
      </c>
      <c r="J23" s="38">
        <v>164</v>
      </c>
      <c r="K23" s="38">
        <v>229</v>
      </c>
      <c r="L23" s="59">
        <v>80</v>
      </c>
      <c r="M23" s="38">
        <v>0</v>
      </c>
      <c r="N23" s="38">
        <v>0</v>
      </c>
      <c r="O23" s="38">
        <v>96</v>
      </c>
      <c r="P23" s="6">
        <v>49</v>
      </c>
      <c r="Q23" s="33">
        <f>SUM(J23:P23)</f>
        <v>618</v>
      </c>
    </row>
    <row r="24" spans="1:17" x14ac:dyDescent="0.35">
      <c r="A24" s="6" t="s">
        <v>115</v>
      </c>
      <c r="B24" s="6"/>
      <c r="C24" s="6"/>
      <c r="D24" s="6"/>
      <c r="E24" s="6"/>
      <c r="F24" s="6"/>
      <c r="G24" s="6">
        <v>0</v>
      </c>
      <c r="H24" s="6">
        <v>0</v>
      </c>
      <c r="I24" s="33">
        <f>SUM(B24:H24)</f>
        <v>0</v>
      </c>
      <c r="J24" s="42">
        <v>0</v>
      </c>
      <c r="K24" s="42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33">
        <f>SUM(J24:P24)</f>
        <v>0</v>
      </c>
    </row>
    <row r="25" spans="1:17" x14ac:dyDescent="0.35">
      <c r="A25" s="6" t="s">
        <v>125</v>
      </c>
      <c r="B25" s="6"/>
      <c r="C25" s="6"/>
      <c r="D25" s="6"/>
      <c r="E25" s="6"/>
      <c r="F25" s="6"/>
      <c r="G25" s="6">
        <v>0</v>
      </c>
      <c r="H25" s="6">
        <v>0</v>
      </c>
      <c r="I25" s="33">
        <f>SUM(B25:H25)</f>
        <v>0</v>
      </c>
      <c r="J25" s="42">
        <v>0</v>
      </c>
      <c r="K25" s="42">
        <v>0</v>
      </c>
      <c r="L25" s="38">
        <v>0</v>
      </c>
      <c r="M25" s="6">
        <v>0</v>
      </c>
      <c r="N25" s="6">
        <v>2505</v>
      </c>
      <c r="O25" s="6">
        <v>1700</v>
      </c>
      <c r="P25" s="6">
        <v>0</v>
      </c>
      <c r="Q25" s="33">
        <f>SUM(J25:P25)</f>
        <v>4205</v>
      </c>
    </row>
    <row r="26" spans="1:17" x14ac:dyDescent="0.35">
      <c r="A26" s="43" t="s">
        <v>119</v>
      </c>
      <c r="B26" s="43">
        <f>SUM(B21:B25)</f>
        <v>1306</v>
      </c>
      <c r="C26" s="43">
        <f>SUM(C21:C25)</f>
        <v>1238</v>
      </c>
      <c r="D26" s="43">
        <f>SUM(D21:D25)</f>
        <v>1347</v>
      </c>
      <c r="E26" s="43">
        <f>SUM(E21:E25)</f>
        <v>1077</v>
      </c>
      <c r="F26" s="43">
        <f>SUM(F21:F25)</f>
        <v>1337</v>
      </c>
      <c r="G26" s="43">
        <f>G23+G22+G21</f>
        <v>1310</v>
      </c>
      <c r="H26" s="43">
        <f>SUM(H21:H25)</f>
        <v>1367</v>
      </c>
      <c r="I26" s="43">
        <f>SUM(I21:I25)</f>
        <v>8982</v>
      </c>
      <c r="J26" s="43">
        <f>SUM(J21:J23)</f>
        <v>1261</v>
      </c>
      <c r="K26" s="43">
        <f>SUM(K21:K23)</f>
        <v>1534</v>
      </c>
      <c r="L26" s="43">
        <f>SUM(L21:L25)</f>
        <v>1186</v>
      </c>
      <c r="M26" s="43">
        <f>SUM(M21:M22)</f>
        <v>1119</v>
      </c>
      <c r="N26" s="43">
        <f>SUM(N21:N25)</f>
        <v>3811</v>
      </c>
      <c r="O26" s="43">
        <f>SUM(O21:O23)</f>
        <v>1396</v>
      </c>
      <c r="P26" s="43">
        <f>SUM(P21:P23)</f>
        <v>1609</v>
      </c>
      <c r="Q26" s="43">
        <f>SUM(Q21:Q23)</f>
        <v>9411</v>
      </c>
    </row>
    <row r="27" spans="1:17" x14ac:dyDescent="0.35">
      <c r="A27" s="6" t="s">
        <v>4</v>
      </c>
      <c r="B27" s="6">
        <v>1785</v>
      </c>
      <c r="C27" s="6">
        <v>2146</v>
      </c>
      <c r="D27" s="6">
        <v>1746</v>
      </c>
      <c r="E27" s="6">
        <v>1730</v>
      </c>
      <c r="F27" s="6">
        <v>1988</v>
      </c>
      <c r="G27" s="6">
        <v>2205</v>
      </c>
      <c r="H27" s="36">
        <v>1814</v>
      </c>
      <c r="I27" s="33">
        <f>SUM(B27:H27)</f>
        <v>13414</v>
      </c>
      <c r="J27" s="36">
        <v>1952</v>
      </c>
      <c r="K27" s="42">
        <v>2557</v>
      </c>
      <c r="L27" s="42">
        <v>1377</v>
      </c>
      <c r="M27" s="37">
        <v>757</v>
      </c>
      <c r="N27" s="6">
        <v>1657</v>
      </c>
      <c r="O27" s="36">
        <v>2688</v>
      </c>
      <c r="P27" s="36">
        <v>2595</v>
      </c>
      <c r="Q27" s="44">
        <f>SUM(J27:P27)</f>
        <v>13583</v>
      </c>
    </row>
    <row r="28" spans="1:17" x14ac:dyDescent="0.35">
      <c r="A28" s="6" t="s">
        <v>112</v>
      </c>
      <c r="B28" s="6"/>
      <c r="C28" s="6"/>
      <c r="D28" s="6"/>
      <c r="E28" s="6"/>
      <c r="F28" s="6"/>
      <c r="G28" s="6">
        <v>0</v>
      </c>
      <c r="H28" s="6">
        <v>0</v>
      </c>
      <c r="I28" s="44">
        <f>SUM(B28:H28)</f>
        <v>0</v>
      </c>
      <c r="J28" s="6">
        <v>0</v>
      </c>
      <c r="K28" s="42">
        <v>0</v>
      </c>
      <c r="L28" s="45">
        <v>0</v>
      </c>
      <c r="M28" s="6">
        <v>0</v>
      </c>
      <c r="N28" s="44">
        <v>0</v>
      </c>
      <c r="O28" s="44">
        <v>0</v>
      </c>
      <c r="P28" s="44">
        <v>0</v>
      </c>
      <c r="Q28" s="44">
        <f>SUM(J28:P28)</f>
        <v>0</v>
      </c>
    </row>
    <row r="29" spans="1:17" x14ac:dyDescent="0.35">
      <c r="A29" s="6" t="s">
        <v>124</v>
      </c>
      <c r="B29" s="6"/>
      <c r="C29" s="6"/>
      <c r="D29" s="6"/>
      <c r="E29" s="6"/>
      <c r="F29" s="6"/>
      <c r="G29" s="6">
        <v>0</v>
      </c>
      <c r="H29" s="44">
        <v>30</v>
      </c>
      <c r="I29" s="33">
        <f>SUM(B29:H29)</f>
        <v>30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50</v>
      </c>
      <c r="Q29" s="44">
        <f>SUM(J29:P29)</f>
        <v>50</v>
      </c>
    </row>
    <row r="30" spans="1:17" x14ac:dyDescent="0.35">
      <c r="A30" s="46" t="s">
        <v>118</v>
      </c>
      <c r="B30" s="46">
        <f>SUM(B27:B29)</f>
        <v>1785</v>
      </c>
      <c r="C30" s="46">
        <f>SUM(C27:C29)</f>
        <v>2146</v>
      </c>
      <c r="D30" s="46">
        <f>SUM(D27:D29)</f>
        <v>1746</v>
      </c>
      <c r="E30" s="46">
        <f>SUM(E27:E29)</f>
        <v>1730</v>
      </c>
      <c r="F30" s="46">
        <f>SUM(F27:F29)</f>
        <v>1988</v>
      </c>
      <c r="G30" s="46">
        <f>G27</f>
        <v>2205</v>
      </c>
      <c r="H30" s="46">
        <f>SUM(H27:H29)</f>
        <v>1844</v>
      </c>
      <c r="I30" s="46">
        <f>SUM(I27:I29)</f>
        <v>13444</v>
      </c>
      <c r="J30" s="46">
        <f t="shared" ref="J30:Q30" si="3">SUM(J27:J29)</f>
        <v>1952</v>
      </c>
      <c r="K30" s="46">
        <f t="shared" si="3"/>
        <v>2557</v>
      </c>
      <c r="L30" s="46">
        <f t="shared" si="3"/>
        <v>1377</v>
      </c>
      <c r="M30" s="46">
        <f t="shared" si="3"/>
        <v>757</v>
      </c>
      <c r="N30" s="46">
        <f t="shared" si="3"/>
        <v>1657</v>
      </c>
      <c r="O30" s="46">
        <f t="shared" si="3"/>
        <v>2688</v>
      </c>
      <c r="P30" s="46">
        <f t="shared" si="3"/>
        <v>2645</v>
      </c>
      <c r="Q30" s="46">
        <f t="shared" si="3"/>
        <v>13633</v>
      </c>
    </row>
    <row r="31" spans="1:17" x14ac:dyDescent="0.35">
      <c r="A31" s="6" t="s">
        <v>99</v>
      </c>
      <c r="B31" s="6">
        <v>87</v>
      </c>
      <c r="C31" s="6">
        <v>85</v>
      </c>
      <c r="D31" s="6">
        <v>84</v>
      </c>
      <c r="E31" s="6">
        <v>79</v>
      </c>
      <c r="F31" s="6">
        <v>93</v>
      </c>
      <c r="G31" s="6">
        <v>110</v>
      </c>
      <c r="H31" s="36">
        <v>69</v>
      </c>
      <c r="I31" s="33">
        <f>SUM(B31:H31)</f>
        <v>607</v>
      </c>
      <c r="J31" s="36">
        <v>178</v>
      </c>
      <c r="K31" s="42">
        <v>76</v>
      </c>
      <c r="L31" s="42">
        <v>79</v>
      </c>
      <c r="M31" s="37">
        <v>177</v>
      </c>
      <c r="N31" s="36">
        <v>114</v>
      </c>
      <c r="O31" s="6">
        <v>92</v>
      </c>
      <c r="P31" s="36">
        <v>112</v>
      </c>
      <c r="Q31" s="33">
        <f>SUM(J31:P31)</f>
        <v>828</v>
      </c>
    </row>
    <row r="32" spans="1:17" x14ac:dyDescent="0.35">
      <c r="A32" s="6" t="s">
        <v>7</v>
      </c>
      <c r="B32" s="6">
        <v>900</v>
      </c>
      <c r="C32" s="6">
        <v>874</v>
      </c>
      <c r="D32" s="6">
        <v>657</v>
      </c>
      <c r="E32" s="6">
        <v>927</v>
      </c>
      <c r="F32" s="6">
        <v>548</v>
      </c>
      <c r="G32" s="6">
        <v>762</v>
      </c>
      <c r="H32" s="36">
        <v>908</v>
      </c>
      <c r="I32" s="33">
        <f>SUM(B32:H32)</f>
        <v>5576</v>
      </c>
      <c r="J32" s="36">
        <v>855</v>
      </c>
      <c r="K32" s="42">
        <v>942</v>
      </c>
      <c r="L32" s="42">
        <v>726</v>
      </c>
      <c r="M32" s="37">
        <v>929</v>
      </c>
      <c r="N32" s="9">
        <v>808</v>
      </c>
      <c r="O32" s="6">
        <v>942</v>
      </c>
      <c r="P32" s="86">
        <v>919</v>
      </c>
      <c r="Q32" s="33">
        <f>SUM(J32:P32)</f>
        <v>6121</v>
      </c>
    </row>
    <row r="33" spans="1:17" x14ac:dyDescent="0.35">
      <c r="A33" s="6" t="s">
        <v>103</v>
      </c>
      <c r="B33" s="6">
        <v>273</v>
      </c>
      <c r="C33" s="6">
        <v>316</v>
      </c>
      <c r="D33" s="6">
        <v>349</v>
      </c>
      <c r="E33" s="6">
        <v>422</v>
      </c>
      <c r="F33" s="6">
        <v>457</v>
      </c>
      <c r="G33" s="6">
        <v>381</v>
      </c>
      <c r="H33" s="36">
        <v>394</v>
      </c>
      <c r="I33" s="33">
        <f>SUM(B33:H33)</f>
        <v>2592</v>
      </c>
      <c r="J33" s="36">
        <v>383</v>
      </c>
      <c r="K33" s="42">
        <v>400</v>
      </c>
      <c r="L33" s="42">
        <v>301</v>
      </c>
      <c r="M33" s="37">
        <v>410</v>
      </c>
      <c r="N33" s="86">
        <v>375</v>
      </c>
      <c r="O33" s="86">
        <v>246</v>
      </c>
      <c r="P33" s="86">
        <v>323</v>
      </c>
      <c r="Q33" s="33">
        <f>SUM(J33:P33)</f>
        <v>2438</v>
      </c>
    </row>
    <row r="34" spans="1:17" x14ac:dyDescent="0.35">
      <c r="A34" s="54" t="s">
        <v>117</v>
      </c>
      <c r="B34" s="54">
        <f t="shared" ref="B34:I34" si="4">SUM(B31:B33)</f>
        <v>1260</v>
      </c>
      <c r="C34" s="54">
        <f t="shared" si="4"/>
        <v>1275</v>
      </c>
      <c r="D34" s="54">
        <f t="shared" si="4"/>
        <v>1090</v>
      </c>
      <c r="E34" s="54">
        <f t="shared" si="4"/>
        <v>1428</v>
      </c>
      <c r="F34" s="54">
        <f t="shared" si="4"/>
        <v>1098</v>
      </c>
      <c r="G34" s="54">
        <f t="shared" si="4"/>
        <v>1253</v>
      </c>
      <c r="H34" s="54">
        <f t="shared" si="4"/>
        <v>1371</v>
      </c>
      <c r="I34" s="54">
        <f t="shared" si="4"/>
        <v>8775</v>
      </c>
      <c r="J34" s="54">
        <f t="shared" ref="J34:Q34" si="5">SUM(J31:J33)</f>
        <v>1416</v>
      </c>
      <c r="K34" s="54">
        <f t="shared" si="5"/>
        <v>1418</v>
      </c>
      <c r="L34" s="54">
        <f t="shared" si="5"/>
        <v>1106</v>
      </c>
      <c r="M34" s="54">
        <f t="shared" si="5"/>
        <v>1516</v>
      </c>
      <c r="N34" s="54">
        <f t="shared" si="5"/>
        <v>1297</v>
      </c>
      <c r="O34" s="54">
        <f t="shared" si="5"/>
        <v>1280</v>
      </c>
      <c r="P34" s="54">
        <f t="shared" si="5"/>
        <v>1354</v>
      </c>
      <c r="Q34" s="54">
        <f t="shared" si="5"/>
        <v>9387</v>
      </c>
    </row>
    <row r="35" spans="1:17" x14ac:dyDescent="0.35">
      <c r="A35" s="56" t="s">
        <v>9</v>
      </c>
      <c r="B35" s="56">
        <f>B26+B34+B30</f>
        <v>4351</v>
      </c>
      <c r="C35" s="56">
        <f>C26+C34+C30</f>
        <v>4659</v>
      </c>
      <c r="D35" s="56">
        <f>D26+D34+D30</f>
        <v>4183</v>
      </c>
      <c r="E35" s="56">
        <f>E26+E34+E30</f>
        <v>4235</v>
      </c>
      <c r="F35" s="56">
        <f>F26+F34+F30</f>
        <v>4423</v>
      </c>
      <c r="G35" s="56">
        <f>G34+G30+G26</f>
        <v>4768</v>
      </c>
      <c r="H35" s="56">
        <f>H26+H34+H30</f>
        <v>4582</v>
      </c>
      <c r="I35" s="56">
        <f>I26+I34+I30</f>
        <v>31201</v>
      </c>
      <c r="J35" s="56">
        <f>J26+J34+J30</f>
        <v>4629</v>
      </c>
      <c r="K35" s="56">
        <f t="shared" ref="K35:Q35" si="6">K26+K34+K30</f>
        <v>5509</v>
      </c>
      <c r="L35" s="56">
        <f t="shared" si="6"/>
        <v>3669</v>
      </c>
      <c r="M35" s="56">
        <f t="shared" si="6"/>
        <v>3392</v>
      </c>
      <c r="N35" s="56">
        <f t="shared" si="6"/>
        <v>6765</v>
      </c>
      <c r="O35" s="56">
        <f t="shared" si="6"/>
        <v>5364</v>
      </c>
      <c r="P35" s="56">
        <f t="shared" si="6"/>
        <v>5608</v>
      </c>
      <c r="Q35" s="56">
        <f t="shared" si="6"/>
        <v>32431</v>
      </c>
    </row>
    <row r="37" spans="1:17" x14ac:dyDescent="0.35">
      <c r="A37" s="31" t="s">
        <v>0</v>
      </c>
      <c r="B37" s="83"/>
      <c r="C37" s="83"/>
    </row>
    <row r="38" spans="1:17" x14ac:dyDescent="0.35">
      <c r="A38" s="33" t="s">
        <v>1</v>
      </c>
      <c r="B38" s="34" t="s">
        <v>310</v>
      </c>
      <c r="C38" s="34" t="s">
        <v>311</v>
      </c>
      <c r="D38" s="34" t="s">
        <v>312</v>
      </c>
      <c r="E38" s="34" t="s">
        <v>313</v>
      </c>
      <c r="F38" s="34" t="s">
        <v>314</v>
      </c>
      <c r="G38" s="34" t="s">
        <v>315</v>
      </c>
      <c r="H38" s="34" t="s">
        <v>325</v>
      </c>
      <c r="I38" s="35" t="s">
        <v>317</v>
      </c>
      <c r="J38" s="34" t="s">
        <v>318</v>
      </c>
      <c r="K38" s="34" t="s">
        <v>319</v>
      </c>
      <c r="L38" s="34" t="s">
        <v>320</v>
      </c>
      <c r="M38" s="34" t="s">
        <v>321</v>
      </c>
      <c r="N38" s="34" t="s">
        <v>322</v>
      </c>
      <c r="O38" s="34" t="s">
        <v>323</v>
      </c>
      <c r="P38" s="34" t="s">
        <v>324</v>
      </c>
      <c r="Q38" s="35" t="s">
        <v>326</v>
      </c>
    </row>
    <row r="39" spans="1:17" x14ac:dyDescent="0.35">
      <c r="A39" s="6" t="s">
        <v>2</v>
      </c>
      <c r="B39">
        <v>375</v>
      </c>
      <c r="C39" s="6">
        <v>340</v>
      </c>
      <c r="D39" s="6">
        <v>330</v>
      </c>
      <c r="E39" s="6">
        <v>326</v>
      </c>
      <c r="F39" s="6">
        <v>359</v>
      </c>
      <c r="G39" s="6">
        <v>253</v>
      </c>
      <c r="H39" s="36">
        <v>320</v>
      </c>
      <c r="I39" s="33">
        <f>SUM(B39:H39)</f>
        <v>2303</v>
      </c>
      <c r="J39" s="36">
        <v>393</v>
      </c>
      <c r="K39" s="36">
        <v>398</v>
      </c>
      <c r="L39" s="36">
        <v>336</v>
      </c>
      <c r="M39" s="103">
        <v>327</v>
      </c>
      <c r="N39" s="6">
        <v>342</v>
      </c>
      <c r="O39" s="6">
        <v>326</v>
      </c>
      <c r="P39" s="36">
        <v>376</v>
      </c>
      <c r="Q39" s="33">
        <f>SUM(J39:P39)</f>
        <v>2498</v>
      </c>
    </row>
    <row r="40" spans="1:17" x14ac:dyDescent="0.35">
      <c r="A40" s="6" t="s">
        <v>3</v>
      </c>
      <c r="B40" s="104">
        <v>975</v>
      </c>
      <c r="C40" s="6">
        <v>1025</v>
      </c>
      <c r="D40" s="6">
        <v>1010</v>
      </c>
      <c r="E40" s="6">
        <v>1161</v>
      </c>
      <c r="F40" s="6">
        <v>727</v>
      </c>
      <c r="G40" s="6">
        <v>1030</v>
      </c>
      <c r="H40" s="36">
        <v>800</v>
      </c>
      <c r="I40" s="33">
        <f>SUM(B40:H40)</f>
        <v>6728</v>
      </c>
      <c r="J40" s="36">
        <v>1062</v>
      </c>
      <c r="K40" s="42">
        <v>971</v>
      </c>
      <c r="L40" s="42">
        <v>1205</v>
      </c>
      <c r="M40" s="6">
        <v>1185</v>
      </c>
      <c r="N40" s="6">
        <v>912</v>
      </c>
      <c r="O40" s="36">
        <v>1022</v>
      </c>
      <c r="P40" s="6">
        <v>936</v>
      </c>
      <c r="Q40" s="33">
        <f>SUM(J40:P40)</f>
        <v>7293</v>
      </c>
    </row>
    <row r="41" spans="1:17" x14ac:dyDescent="0.35">
      <c r="A41" s="6" t="s">
        <v>100</v>
      </c>
      <c r="B41" s="6">
        <v>111</v>
      </c>
      <c r="C41" s="6">
        <v>83</v>
      </c>
      <c r="D41" s="6">
        <v>78</v>
      </c>
      <c r="E41" s="6">
        <v>75</v>
      </c>
      <c r="F41" s="6">
        <v>129</v>
      </c>
      <c r="G41" s="6">
        <v>193</v>
      </c>
      <c r="H41" s="36">
        <v>110</v>
      </c>
      <c r="I41" s="33">
        <f>SUM(B41:H41)</f>
        <v>779</v>
      </c>
      <c r="J41" s="38">
        <v>104</v>
      </c>
      <c r="K41" s="38">
        <v>184</v>
      </c>
      <c r="L41" s="59">
        <v>78</v>
      </c>
      <c r="M41" s="38">
        <v>121</v>
      </c>
      <c r="N41" s="38">
        <v>77</v>
      </c>
      <c r="O41" s="38">
        <v>77</v>
      </c>
      <c r="P41" s="6">
        <v>69</v>
      </c>
      <c r="Q41" s="33">
        <f>SUM(J41:P41)</f>
        <v>710</v>
      </c>
    </row>
    <row r="42" spans="1:17" x14ac:dyDescent="0.35">
      <c r="A42" s="6" t="s">
        <v>115</v>
      </c>
      <c r="B42" s="6">
        <v>0</v>
      </c>
      <c r="C42" s="6">
        <v>0</v>
      </c>
      <c r="D42" s="6">
        <v>0</v>
      </c>
      <c r="E42" s="6">
        <v>0</v>
      </c>
      <c r="F42" s="6"/>
      <c r="G42" s="6"/>
      <c r="H42" s="6"/>
      <c r="I42" s="33">
        <f>SUM(B42:H42)</f>
        <v>0</v>
      </c>
      <c r="J42" s="42"/>
      <c r="K42" s="42"/>
      <c r="L42" s="6"/>
      <c r="M42" s="6"/>
      <c r="N42" s="6"/>
      <c r="O42" s="6"/>
      <c r="P42" s="6"/>
      <c r="Q42" s="33">
        <f>SUM(J42:P42)</f>
        <v>0</v>
      </c>
    </row>
    <row r="43" spans="1:17" x14ac:dyDescent="0.35">
      <c r="A43" s="6" t="s">
        <v>125</v>
      </c>
      <c r="B43" s="6">
        <v>0</v>
      </c>
      <c r="C43" s="6">
        <v>0</v>
      </c>
      <c r="D43" s="6">
        <v>0</v>
      </c>
      <c r="E43" s="6">
        <v>0</v>
      </c>
      <c r="F43" s="6">
        <v>2984</v>
      </c>
      <c r="G43" s="6"/>
      <c r="H43" s="6"/>
      <c r="I43" s="33">
        <f>SUM(B43:H43)</f>
        <v>2984</v>
      </c>
      <c r="J43" s="42"/>
      <c r="K43" s="42"/>
      <c r="L43" s="38"/>
      <c r="M43" s="6"/>
      <c r="N43" s="6"/>
      <c r="O43" s="6"/>
      <c r="P43" s="6"/>
      <c r="Q43" s="33">
        <f>SUM(J43:P43)</f>
        <v>0</v>
      </c>
    </row>
    <row r="44" spans="1:17" x14ac:dyDescent="0.35">
      <c r="A44" s="58" t="s">
        <v>119</v>
      </c>
      <c r="B44" s="58">
        <f t="shared" ref="B44:I44" si="7">SUM(B39:B43)</f>
        <v>1461</v>
      </c>
      <c r="C44" s="58">
        <f t="shared" si="7"/>
        <v>1448</v>
      </c>
      <c r="D44" s="58">
        <f t="shared" si="7"/>
        <v>1418</v>
      </c>
      <c r="E44" s="58">
        <f t="shared" si="7"/>
        <v>1562</v>
      </c>
      <c r="F44" s="58">
        <f t="shared" si="7"/>
        <v>4199</v>
      </c>
      <c r="G44" s="58">
        <f t="shared" si="7"/>
        <v>1476</v>
      </c>
      <c r="H44" s="58">
        <f t="shared" si="7"/>
        <v>1230</v>
      </c>
      <c r="I44" s="58">
        <f t="shared" si="7"/>
        <v>12794</v>
      </c>
      <c r="J44" s="58">
        <f>SUM(J39:J41)</f>
        <v>1559</v>
      </c>
      <c r="K44" s="58">
        <f>SUM(K39:K41)</f>
        <v>1553</v>
      </c>
      <c r="L44" s="58">
        <f>SUM(L39:L43)</f>
        <v>1619</v>
      </c>
      <c r="M44" s="58">
        <f>SUM(M39:M40)</f>
        <v>1512</v>
      </c>
      <c r="N44" s="58">
        <f>SUM(N39:N43)</f>
        <v>1331</v>
      </c>
      <c r="O44" s="58">
        <f>SUM(O39:O41)</f>
        <v>1425</v>
      </c>
      <c r="P44" s="58">
        <f>SUM(P39:P41)</f>
        <v>1381</v>
      </c>
      <c r="Q44" s="58">
        <f>SUM(Q39:Q41)</f>
        <v>10501</v>
      </c>
    </row>
    <row r="45" spans="1:17" x14ac:dyDescent="0.35">
      <c r="A45" s="6" t="s">
        <v>4</v>
      </c>
      <c r="B45" s="6">
        <v>2563</v>
      </c>
      <c r="C45" s="6">
        <v>2622</v>
      </c>
      <c r="D45" s="6">
        <v>2575</v>
      </c>
      <c r="E45" s="6">
        <v>1793</v>
      </c>
      <c r="F45" s="6">
        <v>1556</v>
      </c>
      <c r="G45" s="6">
        <v>2042</v>
      </c>
      <c r="H45" s="36">
        <v>1509</v>
      </c>
      <c r="I45" s="33">
        <f>SUM(B45:H45)</f>
        <v>14660</v>
      </c>
      <c r="J45" s="36">
        <v>2564</v>
      </c>
      <c r="K45" s="42">
        <v>2813</v>
      </c>
      <c r="L45" s="42">
        <v>3303</v>
      </c>
      <c r="M45" s="37">
        <v>3428</v>
      </c>
      <c r="N45" s="6">
        <v>2804</v>
      </c>
      <c r="O45" s="36">
        <v>2494</v>
      </c>
      <c r="P45" s="36">
        <v>3181</v>
      </c>
      <c r="Q45" s="44">
        <f>SUM(J45:P45)</f>
        <v>20587</v>
      </c>
    </row>
    <row r="46" spans="1:17" x14ac:dyDescent="0.35">
      <c r="A46" s="6" t="s">
        <v>112</v>
      </c>
      <c r="B46" s="6">
        <v>0</v>
      </c>
      <c r="C46" s="6">
        <v>0</v>
      </c>
      <c r="D46" s="6">
        <v>0</v>
      </c>
      <c r="E46" s="6">
        <v>0</v>
      </c>
      <c r="F46" s="6"/>
      <c r="G46" s="6"/>
      <c r="H46" s="6"/>
      <c r="I46" s="44">
        <f>SUM(B46:H46)</f>
        <v>0</v>
      </c>
      <c r="J46" s="6">
        <v>0</v>
      </c>
      <c r="K46" s="42"/>
      <c r="L46" s="45"/>
      <c r="M46" s="6"/>
      <c r="N46" s="44"/>
      <c r="O46" s="44"/>
      <c r="P46" s="44"/>
      <c r="Q46" s="44">
        <f>SUM(J46:P46)</f>
        <v>0</v>
      </c>
    </row>
    <row r="47" spans="1:17" x14ac:dyDescent="0.35">
      <c r="A47" s="6" t="s">
        <v>124</v>
      </c>
      <c r="B47" s="6">
        <v>0</v>
      </c>
      <c r="C47" s="6">
        <v>0</v>
      </c>
      <c r="D47" s="6">
        <v>0</v>
      </c>
      <c r="E47" s="6">
        <v>0</v>
      </c>
      <c r="F47" s="6"/>
      <c r="G47" s="6"/>
      <c r="H47" s="44"/>
      <c r="I47" s="33">
        <v>31</v>
      </c>
      <c r="J47" s="44">
        <v>0</v>
      </c>
      <c r="K47" s="44"/>
      <c r="L47" s="44"/>
      <c r="M47" s="44"/>
      <c r="N47" s="44"/>
      <c r="O47" s="44"/>
      <c r="P47" s="44">
        <v>80</v>
      </c>
      <c r="Q47" s="44">
        <f>SUM(J47:P47)</f>
        <v>80</v>
      </c>
    </row>
    <row r="48" spans="1:17" x14ac:dyDescent="0.35">
      <c r="A48" s="46" t="s">
        <v>118</v>
      </c>
      <c r="B48" s="46">
        <f>SUM(B45:B47)</f>
        <v>2563</v>
      </c>
      <c r="C48" s="46">
        <f>SUM(C45:C47)</f>
        <v>2622</v>
      </c>
      <c r="D48" s="46">
        <f>SUM(D45:D47)</f>
        <v>2575</v>
      </c>
      <c r="E48" s="46">
        <f>SUM(E45:E47)</f>
        <v>1793</v>
      </c>
      <c r="F48" s="46">
        <f>SUM(F45:F47)</f>
        <v>1556</v>
      </c>
      <c r="G48" s="46">
        <f>G45</f>
        <v>2042</v>
      </c>
      <c r="H48" s="46">
        <f>SUM(H45:H47)</f>
        <v>1509</v>
      </c>
      <c r="I48" s="46">
        <f>SUM(I45:I47)</f>
        <v>14691</v>
      </c>
      <c r="J48" s="46">
        <f t="shared" ref="J48:Q48" si="8">SUM(J45:J47)</f>
        <v>2564</v>
      </c>
      <c r="K48" s="46">
        <f t="shared" si="8"/>
        <v>2813</v>
      </c>
      <c r="L48" s="46">
        <f t="shared" si="8"/>
        <v>3303</v>
      </c>
      <c r="M48" s="46">
        <f t="shared" si="8"/>
        <v>3428</v>
      </c>
      <c r="N48" s="46">
        <f t="shared" si="8"/>
        <v>2804</v>
      </c>
      <c r="O48" s="46">
        <f t="shared" si="8"/>
        <v>2494</v>
      </c>
      <c r="P48" s="46">
        <f t="shared" si="8"/>
        <v>3261</v>
      </c>
      <c r="Q48" s="46">
        <f t="shared" si="8"/>
        <v>20667</v>
      </c>
    </row>
    <row r="49" spans="1:17" x14ac:dyDescent="0.35">
      <c r="A49" s="6" t="s">
        <v>99</v>
      </c>
      <c r="B49" s="6">
        <v>92</v>
      </c>
      <c r="C49" s="6">
        <v>98</v>
      </c>
      <c r="D49" s="6">
        <v>95</v>
      </c>
      <c r="E49" s="6">
        <v>208</v>
      </c>
      <c r="F49" s="6">
        <v>86</v>
      </c>
      <c r="G49" s="6">
        <v>116</v>
      </c>
      <c r="H49" s="36">
        <v>110</v>
      </c>
      <c r="I49" s="33">
        <f>SUM(B49:H49)</f>
        <v>805</v>
      </c>
      <c r="J49" s="36">
        <v>74</v>
      </c>
      <c r="K49" s="42">
        <v>131</v>
      </c>
      <c r="L49" s="42">
        <v>87</v>
      </c>
      <c r="M49" s="37">
        <v>103</v>
      </c>
      <c r="N49" s="36">
        <v>98</v>
      </c>
      <c r="O49" s="6">
        <v>101</v>
      </c>
      <c r="P49" s="36">
        <v>89</v>
      </c>
      <c r="Q49" s="33">
        <f>SUM(J49:P49)</f>
        <v>683</v>
      </c>
    </row>
    <row r="50" spans="1:17" x14ac:dyDescent="0.35">
      <c r="A50" s="6" t="s">
        <v>7</v>
      </c>
      <c r="B50" s="6">
        <v>860</v>
      </c>
      <c r="C50" s="6">
        <v>758</v>
      </c>
      <c r="D50" s="6">
        <v>946</v>
      </c>
      <c r="E50" s="6">
        <v>945</v>
      </c>
      <c r="F50" s="6">
        <v>577</v>
      </c>
      <c r="G50" s="6">
        <v>730</v>
      </c>
      <c r="H50" s="36">
        <v>754</v>
      </c>
      <c r="I50" s="33">
        <f>SUM(B50:H50)</f>
        <v>5570</v>
      </c>
      <c r="J50" s="36">
        <v>909</v>
      </c>
      <c r="K50" s="42">
        <v>837</v>
      </c>
      <c r="L50" s="42">
        <v>898</v>
      </c>
      <c r="M50" s="37">
        <v>893</v>
      </c>
      <c r="N50" s="9">
        <v>870</v>
      </c>
      <c r="O50" s="6">
        <v>738</v>
      </c>
      <c r="P50" s="86">
        <v>847</v>
      </c>
      <c r="Q50" s="33">
        <f>SUM(J50:P50)</f>
        <v>5992</v>
      </c>
    </row>
    <row r="51" spans="1:17" x14ac:dyDescent="0.35">
      <c r="A51" s="6" t="s">
        <v>103</v>
      </c>
      <c r="B51" s="6">
        <v>211</v>
      </c>
      <c r="C51" s="6">
        <v>407</v>
      </c>
      <c r="D51" s="6">
        <v>342</v>
      </c>
      <c r="E51" s="6">
        <v>386</v>
      </c>
      <c r="F51" s="6">
        <v>277</v>
      </c>
      <c r="G51" s="6">
        <v>309</v>
      </c>
      <c r="H51" s="36">
        <v>368</v>
      </c>
      <c r="I51" s="33">
        <f>SUM(B51:H51)</f>
        <v>2300</v>
      </c>
      <c r="J51" s="36">
        <v>871</v>
      </c>
      <c r="K51" s="42">
        <v>370</v>
      </c>
      <c r="L51" s="42">
        <v>378</v>
      </c>
      <c r="M51" s="37">
        <v>371</v>
      </c>
      <c r="N51" s="86">
        <v>376</v>
      </c>
      <c r="O51" s="86">
        <v>377</v>
      </c>
      <c r="P51" s="86">
        <v>386</v>
      </c>
      <c r="Q51" s="33">
        <f>SUM(J51:P51)</f>
        <v>3129</v>
      </c>
    </row>
    <row r="52" spans="1:17" x14ac:dyDescent="0.35">
      <c r="A52" s="54" t="s">
        <v>117</v>
      </c>
      <c r="B52" s="54">
        <f>SUM(B49:B51)</f>
        <v>1163</v>
      </c>
      <c r="C52" s="54">
        <f>SUM(C49:C51)</f>
        <v>1263</v>
      </c>
      <c r="D52" s="54">
        <f>SUM(D49:D51)</f>
        <v>1383</v>
      </c>
      <c r="E52" s="54">
        <f>SUM(E49:E51)</f>
        <v>1539</v>
      </c>
      <c r="F52" s="54">
        <f>SUM(F49:F51)</f>
        <v>940</v>
      </c>
      <c r="G52" s="54">
        <f>G51+G50+G49</f>
        <v>1155</v>
      </c>
      <c r="H52" s="54">
        <f>SUM(H49:H51)</f>
        <v>1232</v>
      </c>
      <c r="I52" s="54">
        <f>SUM(I49:I51)</f>
        <v>8675</v>
      </c>
      <c r="J52" s="54">
        <f t="shared" ref="J52:Q52" si="9">SUM(J49:J51)</f>
        <v>1854</v>
      </c>
      <c r="K52" s="54">
        <f t="shared" si="9"/>
        <v>1338</v>
      </c>
      <c r="L52" s="54">
        <f t="shared" si="9"/>
        <v>1363</v>
      </c>
      <c r="M52" s="54">
        <f t="shared" si="9"/>
        <v>1367</v>
      </c>
      <c r="N52" s="54">
        <f t="shared" si="9"/>
        <v>1344</v>
      </c>
      <c r="O52" s="54">
        <f t="shared" si="9"/>
        <v>1216</v>
      </c>
      <c r="P52" s="54">
        <f t="shared" si="9"/>
        <v>1322</v>
      </c>
      <c r="Q52" s="54">
        <f t="shared" si="9"/>
        <v>9804</v>
      </c>
    </row>
    <row r="53" spans="1:17" x14ac:dyDescent="0.35">
      <c r="A53" s="56" t="s">
        <v>9</v>
      </c>
      <c r="B53" s="56">
        <f>B44+B52+B48</f>
        <v>5187</v>
      </c>
      <c r="C53" s="56">
        <f>C44+C52+C48</f>
        <v>5333</v>
      </c>
      <c r="D53" s="56">
        <f>D44+D52+D48</f>
        <v>5376</v>
      </c>
      <c r="E53" s="56">
        <f>E44+E52+E48</f>
        <v>4894</v>
      </c>
      <c r="F53" s="56">
        <f>F44+F52+F48</f>
        <v>6695</v>
      </c>
      <c r="G53" s="56">
        <f>G52+G48+G44</f>
        <v>4673</v>
      </c>
      <c r="H53" s="56">
        <f>H44+H52+H48</f>
        <v>3971</v>
      </c>
      <c r="I53" s="56">
        <f>I44+I52+I48</f>
        <v>36160</v>
      </c>
      <c r="J53" s="56">
        <f>J44+J52+J48</f>
        <v>5977</v>
      </c>
      <c r="K53" s="56">
        <f t="shared" ref="K53:Q53" si="10">K44+K52+K48</f>
        <v>5704</v>
      </c>
      <c r="L53" s="56">
        <f t="shared" si="10"/>
        <v>6285</v>
      </c>
      <c r="M53" s="56">
        <f t="shared" si="10"/>
        <v>6307</v>
      </c>
      <c r="N53" s="56">
        <f t="shared" si="10"/>
        <v>5479</v>
      </c>
      <c r="O53" s="56">
        <f t="shared" si="10"/>
        <v>5135</v>
      </c>
      <c r="P53" s="56">
        <f t="shared" si="10"/>
        <v>5964</v>
      </c>
      <c r="Q53" s="56">
        <f t="shared" si="10"/>
        <v>40972</v>
      </c>
    </row>
    <row r="56" spans="1:17" x14ac:dyDescent="0.35">
      <c r="A56" s="31" t="s">
        <v>0</v>
      </c>
      <c r="B56" s="83"/>
      <c r="C56" s="83"/>
    </row>
    <row r="57" spans="1:17" x14ac:dyDescent="0.35">
      <c r="A57" s="33" t="s">
        <v>1</v>
      </c>
      <c r="B57" s="34" t="s">
        <v>390</v>
      </c>
      <c r="C57" s="34" t="s">
        <v>391</v>
      </c>
      <c r="D57" s="34" t="s">
        <v>392</v>
      </c>
      <c r="E57" s="34" t="s">
        <v>393</v>
      </c>
      <c r="F57" s="34" t="s">
        <v>394</v>
      </c>
      <c r="G57" s="34" t="s">
        <v>395</v>
      </c>
      <c r="H57" s="34" t="s">
        <v>396</v>
      </c>
      <c r="I57" s="35" t="s">
        <v>421</v>
      </c>
      <c r="J57" s="34" t="s">
        <v>397</v>
      </c>
      <c r="K57" s="34" t="s">
        <v>398</v>
      </c>
      <c r="L57" s="34" t="s">
        <v>399</v>
      </c>
      <c r="M57" s="34" t="s">
        <v>400</v>
      </c>
      <c r="N57" s="34" t="s">
        <v>401</v>
      </c>
      <c r="O57" s="34" t="s">
        <v>402</v>
      </c>
      <c r="P57" s="34" t="s">
        <v>403</v>
      </c>
      <c r="Q57" s="35" t="s">
        <v>422</v>
      </c>
    </row>
    <row r="58" spans="1:17" x14ac:dyDescent="0.35">
      <c r="A58" s="6" t="s">
        <v>2</v>
      </c>
      <c r="B58">
        <v>307</v>
      </c>
      <c r="C58" s="6">
        <v>338</v>
      </c>
      <c r="D58" s="6">
        <v>355</v>
      </c>
      <c r="E58" s="6">
        <v>286</v>
      </c>
      <c r="F58" s="6">
        <v>309</v>
      </c>
      <c r="G58" s="6">
        <v>332</v>
      </c>
      <c r="H58" s="36">
        <v>294</v>
      </c>
      <c r="I58" s="33">
        <f>SUM(B58:H58)</f>
        <v>2221</v>
      </c>
      <c r="J58" s="36">
        <v>257</v>
      </c>
      <c r="K58" s="36">
        <v>292</v>
      </c>
      <c r="L58" s="36">
        <v>438</v>
      </c>
      <c r="M58" s="103">
        <v>259</v>
      </c>
      <c r="N58" s="6">
        <v>323</v>
      </c>
      <c r="O58" s="6">
        <v>302</v>
      </c>
      <c r="P58" s="36">
        <v>286</v>
      </c>
      <c r="Q58" s="33">
        <f>SUM(J58:P58)</f>
        <v>2157</v>
      </c>
    </row>
    <row r="59" spans="1:17" x14ac:dyDescent="0.35">
      <c r="A59" s="6" t="s">
        <v>3</v>
      </c>
      <c r="B59" s="104">
        <v>1009</v>
      </c>
      <c r="C59" s="6">
        <v>1003</v>
      </c>
      <c r="D59" s="6">
        <v>1082</v>
      </c>
      <c r="E59" s="6">
        <v>1088</v>
      </c>
      <c r="F59" s="6">
        <v>1115</v>
      </c>
      <c r="G59" s="6">
        <v>790</v>
      </c>
      <c r="H59" s="36">
        <v>967</v>
      </c>
      <c r="I59" s="33">
        <f>SUM(B59:H59)</f>
        <v>7054</v>
      </c>
      <c r="J59" s="36">
        <v>966</v>
      </c>
      <c r="K59" s="42">
        <v>1029</v>
      </c>
      <c r="L59" s="42">
        <v>972</v>
      </c>
      <c r="M59" s="6">
        <v>671</v>
      </c>
      <c r="N59" s="6">
        <v>1012</v>
      </c>
      <c r="O59" s="36">
        <v>1032</v>
      </c>
      <c r="P59" s="6">
        <v>831</v>
      </c>
      <c r="Q59" s="33">
        <f>SUM(J59:P59)</f>
        <v>6513</v>
      </c>
    </row>
    <row r="60" spans="1:17" x14ac:dyDescent="0.35">
      <c r="A60" s="6" t="s">
        <v>100</v>
      </c>
      <c r="B60" s="6">
        <v>164</v>
      </c>
      <c r="C60" s="6">
        <v>82</v>
      </c>
      <c r="D60" s="6">
        <v>78</v>
      </c>
      <c r="E60" s="6">
        <v>155</v>
      </c>
      <c r="F60" s="6">
        <v>105</v>
      </c>
      <c r="G60" s="6">
        <v>80</v>
      </c>
      <c r="H60" s="36">
        <v>119</v>
      </c>
      <c r="I60" s="33">
        <f>SUM(B60:H60)</f>
        <v>783</v>
      </c>
      <c r="J60" s="38">
        <v>156</v>
      </c>
      <c r="K60" s="38">
        <v>91</v>
      </c>
      <c r="L60" s="59">
        <v>79</v>
      </c>
      <c r="M60" s="38">
        <v>99</v>
      </c>
      <c r="N60" s="38">
        <v>117</v>
      </c>
      <c r="O60" s="38">
        <v>100</v>
      </c>
      <c r="P60" s="6">
        <v>0</v>
      </c>
      <c r="Q60" s="33">
        <f>SUM(J60:P60)</f>
        <v>642</v>
      </c>
    </row>
    <row r="61" spans="1:17" x14ac:dyDescent="0.35">
      <c r="A61" s="6" t="s">
        <v>115</v>
      </c>
      <c r="B61" s="6">
        <v>0</v>
      </c>
      <c r="C61" s="6"/>
      <c r="D61" s="6"/>
      <c r="E61" s="6"/>
      <c r="F61" s="6"/>
      <c r="G61" s="6"/>
      <c r="H61" s="6">
        <v>0</v>
      </c>
      <c r="I61" s="33">
        <f>SUM(B61:H61)</f>
        <v>0</v>
      </c>
      <c r="J61" s="42"/>
      <c r="K61" s="42"/>
      <c r="L61" s="6"/>
      <c r="M61" s="6">
        <v>0</v>
      </c>
      <c r="N61" s="6">
        <v>0</v>
      </c>
      <c r="O61" s="6">
        <v>0</v>
      </c>
      <c r="P61" s="6">
        <v>0</v>
      </c>
      <c r="Q61" s="33">
        <f>SUM(J61:P61)</f>
        <v>0</v>
      </c>
    </row>
    <row r="62" spans="1:17" x14ac:dyDescent="0.35">
      <c r="A62" s="6" t="s">
        <v>125</v>
      </c>
      <c r="B62" s="6"/>
      <c r="C62" s="6"/>
      <c r="D62" s="6"/>
      <c r="E62" s="6"/>
      <c r="F62" s="6"/>
      <c r="G62" s="6"/>
      <c r="H62" s="6">
        <v>7756</v>
      </c>
      <c r="I62" s="33">
        <f>SUM(B62:H62)</f>
        <v>7756</v>
      </c>
      <c r="J62" s="42"/>
      <c r="K62" s="42"/>
      <c r="L62" s="38"/>
      <c r="M62" s="6">
        <v>3398</v>
      </c>
      <c r="N62" s="6">
        <v>0</v>
      </c>
      <c r="O62" s="6">
        <v>0</v>
      </c>
      <c r="P62" s="6">
        <v>0</v>
      </c>
      <c r="Q62" s="33">
        <f>SUM(J62:P62)</f>
        <v>3398</v>
      </c>
    </row>
    <row r="63" spans="1:17" x14ac:dyDescent="0.35">
      <c r="A63" s="58" t="s">
        <v>119</v>
      </c>
      <c r="B63" s="58">
        <f>SUM(B58:B62)</f>
        <v>1480</v>
      </c>
      <c r="C63" s="58">
        <f>SUM(C58:C62)</f>
        <v>1423</v>
      </c>
      <c r="D63" s="58">
        <f>SUM(D58:D62)</f>
        <v>1515</v>
      </c>
      <c r="E63" s="58">
        <f>SUM(E58:E62)</f>
        <v>1529</v>
      </c>
      <c r="F63" s="58">
        <f>SUM(F58:F62)</f>
        <v>1529</v>
      </c>
      <c r="G63" s="58">
        <f>G60+G59+G58</f>
        <v>1202</v>
      </c>
      <c r="H63" s="58">
        <f>SUM(H58:H62)</f>
        <v>9136</v>
      </c>
      <c r="I63" s="58">
        <f>SUM(I58:I62)</f>
        <v>17814</v>
      </c>
      <c r="J63" s="58">
        <f>SUM(J58:J60)</f>
        <v>1379</v>
      </c>
      <c r="K63" s="58">
        <f>SUM(K58:K60)</f>
        <v>1412</v>
      </c>
      <c r="L63" s="58">
        <f>SUM(L58:L62)</f>
        <v>1489</v>
      </c>
      <c r="M63" s="58">
        <f>SUM(M58:M59)</f>
        <v>930</v>
      </c>
      <c r="N63" s="58">
        <f>SUM(N58:N62)</f>
        <v>1452</v>
      </c>
      <c r="O63" s="58">
        <f>SUM(O58:O60)</f>
        <v>1434</v>
      </c>
      <c r="P63" s="58">
        <f>SUM(P58:P60)</f>
        <v>1117</v>
      </c>
      <c r="Q63" s="58">
        <f>SUM(Q58:Q60)</f>
        <v>9312</v>
      </c>
    </row>
    <row r="64" spans="1:17" x14ac:dyDescent="0.35">
      <c r="A64" s="6" t="s">
        <v>4</v>
      </c>
      <c r="B64" s="6">
        <v>3118</v>
      </c>
      <c r="C64" s="6">
        <v>2968</v>
      </c>
      <c r="D64" s="6">
        <v>2960</v>
      </c>
      <c r="E64" s="6">
        <v>3193</v>
      </c>
      <c r="F64" s="6">
        <v>3089</v>
      </c>
      <c r="G64" s="6">
        <v>3325</v>
      </c>
      <c r="H64" s="36">
        <v>3087</v>
      </c>
      <c r="I64" s="33">
        <f>SUM(B64:H64)</f>
        <v>21740</v>
      </c>
      <c r="J64" s="36">
        <v>3271</v>
      </c>
      <c r="K64" s="42">
        <v>3411</v>
      </c>
      <c r="L64" s="42">
        <v>3239</v>
      </c>
      <c r="M64" s="37">
        <v>1917</v>
      </c>
      <c r="N64" s="6">
        <v>2902</v>
      </c>
      <c r="O64" s="36">
        <v>3343</v>
      </c>
      <c r="P64" s="36">
        <v>2424</v>
      </c>
      <c r="Q64" s="44">
        <f>SUM(J64:P64)</f>
        <v>20507</v>
      </c>
    </row>
    <row r="65" spans="1:17" x14ac:dyDescent="0.35">
      <c r="A65" s="6" t="s">
        <v>112</v>
      </c>
      <c r="B65" s="6"/>
      <c r="C65" s="6"/>
      <c r="D65" s="6"/>
      <c r="E65" s="6"/>
      <c r="F65" s="6"/>
      <c r="G65" s="6"/>
      <c r="H65" s="6"/>
      <c r="I65" s="44">
        <f>SUM(B65:H65)</f>
        <v>0</v>
      </c>
      <c r="J65" s="6"/>
      <c r="K65" s="42"/>
      <c r="L65" s="45"/>
      <c r="M65" s="6">
        <v>0</v>
      </c>
      <c r="N65" s="44">
        <v>0</v>
      </c>
      <c r="O65" s="44">
        <v>0</v>
      </c>
      <c r="P65" s="44">
        <v>0</v>
      </c>
      <c r="Q65" s="44">
        <f>SUM(J65:P65)</f>
        <v>0</v>
      </c>
    </row>
    <row r="66" spans="1:17" x14ac:dyDescent="0.35">
      <c r="A66" s="6" t="s">
        <v>124</v>
      </c>
      <c r="B66" s="6"/>
      <c r="C66" s="6"/>
      <c r="D66" s="6"/>
      <c r="E66" s="6"/>
      <c r="F66" s="6"/>
      <c r="G66" s="6"/>
      <c r="H66" s="44">
        <v>73</v>
      </c>
      <c r="I66" s="63">
        <f>SUM(B66:H66)</f>
        <v>73</v>
      </c>
      <c r="J66" s="44"/>
      <c r="K66" s="44"/>
      <c r="L66" s="44"/>
      <c r="M66" s="44">
        <v>0</v>
      </c>
      <c r="N66" s="44">
        <v>0</v>
      </c>
      <c r="O66" s="44">
        <v>0</v>
      </c>
      <c r="P66" s="44">
        <v>136</v>
      </c>
      <c r="Q66" s="44">
        <f>SUM(J66:P66)</f>
        <v>136</v>
      </c>
    </row>
    <row r="67" spans="1:17" x14ac:dyDescent="0.35">
      <c r="A67" s="46" t="s">
        <v>118</v>
      </c>
      <c r="B67" s="46">
        <f>SUM(B64:B66)</f>
        <v>3118</v>
      </c>
      <c r="C67" s="46">
        <f>SUM(C64:C66)</f>
        <v>2968</v>
      </c>
      <c r="D67" s="46">
        <f>SUM(D64:D66)</f>
        <v>2960</v>
      </c>
      <c r="E67" s="46">
        <f>SUM(E64:E66)</f>
        <v>3193</v>
      </c>
      <c r="F67" s="46">
        <f>SUM(F64:F66)</f>
        <v>3089</v>
      </c>
      <c r="G67" s="46">
        <f>G64</f>
        <v>3325</v>
      </c>
      <c r="H67" s="46">
        <f>SUM(H64:H66)</f>
        <v>3160</v>
      </c>
      <c r="I67" s="46">
        <f>SUM(I64:I66)</f>
        <v>21813</v>
      </c>
      <c r="J67" s="46">
        <f t="shared" ref="J67:Q67" si="11">SUM(J64:J66)</f>
        <v>3271</v>
      </c>
      <c r="K67" s="46">
        <f t="shared" si="11"/>
        <v>3411</v>
      </c>
      <c r="L67" s="46">
        <f t="shared" si="11"/>
        <v>3239</v>
      </c>
      <c r="M67" s="46">
        <f t="shared" si="11"/>
        <v>1917</v>
      </c>
      <c r="N67" s="46">
        <v>0</v>
      </c>
      <c r="O67" s="46">
        <f t="shared" si="11"/>
        <v>3343</v>
      </c>
      <c r="P67" s="46">
        <f t="shared" si="11"/>
        <v>2560</v>
      </c>
      <c r="Q67" s="46">
        <f t="shared" si="11"/>
        <v>20643</v>
      </c>
    </row>
    <row r="68" spans="1:17" x14ac:dyDescent="0.35">
      <c r="A68" s="6" t="s">
        <v>99</v>
      </c>
      <c r="B68" s="6">
        <v>142</v>
      </c>
      <c r="C68" s="6">
        <v>118</v>
      </c>
      <c r="D68" s="6">
        <v>130</v>
      </c>
      <c r="E68" s="6">
        <v>75</v>
      </c>
      <c r="F68" s="6">
        <v>154</v>
      </c>
      <c r="G68" s="6">
        <v>470</v>
      </c>
      <c r="H68" s="36">
        <v>491</v>
      </c>
      <c r="I68" s="33">
        <f>SUM(B68:H68)</f>
        <v>1580</v>
      </c>
      <c r="J68" s="36">
        <v>159</v>
      </c>
      <c r="K68" s="42">
        <v>102</v>
      </c>
      <c r="L68" s="42">
        <v>202</v>
      </c>
      <c r="M68" s="37">
        <v>93</v>
      </c>
      <c r="N68" s="36">
        <v>97</v>
      </c>
      <c r="O68" s="6">
        <v>114</v>
      </c>
      <c r="P68" s="36">
        <v>99</v>
      </c>
      <c r="Q68" s="33">
        <f>SUM(J68:P68)</f>
        <v>866</v>
      </c>
    </row>
    <row r="69" spans="1:17" x14ac:dyDescent="0.35">
      <c r="A69" s="6" t="s">
        <v>7</v>
      </c>
      <c r="B69" s="6">
        <v>1146</v>
      </c>
      <c r="C69" s="6">
        <v>961</v>
      </c>
      <c r="D69" s="6">
        <v>852</v>
      </c>
      <c r="E69" s="6">
        <v>828</v>
      </c>
      <c r="F69" s="6">
        <v>800</v>
      </c>
      <c r="G69" s="6">
        <v>636</v>
      </c>
      <c r="H69" s="36">
        <v>910</v>
      </c>
      <c r="I69" s="33">
        <f>SUM(B69:H69)</f>
        <v>6133</v>
      </c>
      <c r="J69" s="36">
        <v>871</v>
      </c>
      <c r="K69" s="42">
        <v>737</v>
      </c>
      <c r="L69" s="42">
        <v>823</v>
      </c>
      <c r="M69" s="37">
        <v>857</v>
      </c>
      <c r="N69" s="9">
        <v>97</v>
      </c>
      <c r="O69" s="6">
        <v>807</v>
      </c>
      <c r="P69" s="86">
        <v>868</v>
      </c>
      <c r="Q69" s="33">
        <f>SUM(J69:P69)</f>
        <v>5060</v>
      </c>
    </row>
    <row r="70" spans="1:17" x14ac:dyDescent="0.35">
      <c r="A70" s="6" t="s">
        <v>103</v>
      </c>
      <c r="B70" s="6">
        <v>285</v>
      </c>
      <c r="C70" s="6">
        <v>382</v>
      </c>
      <c r="D70" s="6">
        <v>396</v>
      </c>
      <c r="E70" s="6">
        <v>368</v>
      </c>
      <c r="F70" s="6">
        <v>360</v>
      </c>
      <c r="G70" s="6">
        <v>339</v>
      </c>
      <c r="H70" s="36">
        <v>349</v>
      </c>
      <c r="I70" s="33">
        <f>SUM(B70:H70)</f>
        <v>2479</v>
      </c>
      <c r="J70" s="36">
        <v>184</v>
      </c>
      <c r="K70" s="42">
        <v>388</v>
      </c>
      <c r="L70" s="42">
        <v>373</v>
      </c>
      <c r="M70" s="37">
        <v>339</v>
      </c>
      <c r="N70" s="86">
        <v>371</v>
      </c>
      <c r="O70" s="86">
        <v>369</v>
      </c>
      <c r="P70" s="86">
        <v>186</v>
      </c>
      <c r="Q70" s="33">
        <f>SUM(J70:P70)</f>
        <v>2210</v>
      </c>
    </row>
    <row r="71" spans="1:17" x14ac:dyDescent="0.35">
      <c r="A71" s="54" t="s">
        <v>117</v>
      </c>
      <c r="B71" s="54">
        <f>SUM(B68:B70)</f>
        <v>1573</v>
      </c>
      <c r="C71" s="54">
        <f>SUM(C68:C70)</f>
        <v>1461</v>
      </c>
      <c r="D71" s="54">
        <f>SUM(D68:D70)</f>
        <v>1378</v>
      </c>
      <c r="E71" s="54">
        <f>SUM(E68:E70)</f>
        <v>1271</v>
      </c>
      <c r="F71" s="54">
        <f>SUM(F68:F70)</f>
        <v>1314</v>
      </c>
      <c r="G71" s="54">
        <f>G70+G69+G68</f>
        <v>1445</v>
      </c>
      <c r="H71" s="54">
        <f>SUM(H68:H70)</f>
        <v>1750</v>
      </c>
      <c r="I71" s="54">
        <f>SUM(I68:I70)</f>
        <v>10192</v>
      </c>
      <c r="J71" s="54">
        <f t="shared" ref="J71:Q71" si="12">SUM(J68:J70)</f>
        <v>1214</v>
      </c>
      <c r="K71" s="54">
        <f t="shared" si="12"/>
        <v>1227</v>
      </c>
      <c r="L71" s="54">
        <f t="shared" si="12"/>
        <v>1398</v>
      </c>
      <c r="M71" s="54">
        <f t="shared" si="12"/>
        <v>1289</v>
      </c>
      <c r="N71" s="54">
        <f t="shared" si="12"/>
        <v>565</v>
      </c>
      <c r="O71" s="54">
        <f t="shared" si="12"/>
        <v>1290</v>
      </c>
      <c r="P71" s="54">
        <f t="shared" si="12"/>
        <v>1153</v>
      </c>
      <c r="Q71" s="54">
        <f t="shared" si="12"/>
        <v>8136</v>
      </c>
    </row>
    <row r="72" spans="1:17" x14ac:dyDescent="0.35">
      <c r="A72" s="56" t="s">
        <v>9</v>
      </c>
      <c r="B72" s="56">
        <f>B63+B71+B67</f>
        <v>6171</v>
      </c>
      <c r="C72" s="56">
        <f>C63+C71+C67</f>
        <v>5852</v>
      </c>
      <c r="D72" s="56">
        <f>D63+D71+D67</f>
        <v>5853</v>
      </c>
      <c r="E72" s="56">
        <f>E63+E71+E67</f>
        <v>5993</v>
      </c>
      <c r="F72" s="56">
        <f>F63+F71+F67</f>
        <v>5932</v>
      </c>
      <c r="G72" s="56">
        <f>G71+G67+G63</f>
        <v>5972</v>
      </c>
      <c r="H72" s="56">
        <f>H63+H71+H67</f>
        <v>14046</v>
      </c>
      <c r="I72" s="56">
        <f>I63+I71+I67</f>
        <v>49819</v>
      </c>
      <c r="J72" s="56">
        <f>J63+J71+J67</f>
        <v>5864</v>
      </c>
      <c r="K72" s="56">
        <f t="shared" ref="K72:Q72" si="13">K63+K71+K67</f>
        <v>6050</v>
      </c>
      <c r="L72" s="56">
        <f t="shared" si="13"/>
        <v>6126</v>
      </c>
      <c r="M72" s="56">
        <f t="shared" si="13"/>
        <v>4136</v>
      </c>
      <c r="N72" s="56">
        <f t="shared" si="13"/>
        <v>2017</v>
      </c>
      <c r="O72" s="56">
        <f t="shared" si="13"/>
        <v>6067</v>
      </c>
      <c r="P72" s="56">
        <f t="shared" si="13"/>
        <v>4830</v>
      </c>
      <c r="Q72" s="56">
        <f t="shared" si="13"/>
        <v>38091</v>
      </c>
    </row>
    <row r="74" spans="1:17" x14ac:dyDescent="0.35">
      <c r="A74" s="31" t="s">
        <v>0</v>
      </c>
      <c r="B74" s="83"/>
      <c r="C74" s="8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x14ac:dyDescent="0.35">
      <c r="A75" s="33" t="s">
        <v>1</v>
      </c>
      <c r="B75" s="62" t="s">
        <v>490</v>
      </c>
      <c r="C75" s="62" t="s">
        <v>491</v>
      </c>
      <c r="D75" s="62" t="s">
        <v>492</v>
      </c>
      <c r="E75" s="62" t="s">
        <v>493</v>
      </c>
      <c r="F75" s="62" t="s">
        <v>494</v>
      </c>
      <c r="G75" s="62" t="s">
        <v>495</v>
      </c>
      <c r="H75" s="62" t="s">
        <v>496</v>
      </c>
      <c r="I75" s="35" t="s">
        <v>497</v>
      </c>
      <c r="J75" s="62" t="s">
        <v>463</v>
      </c>
      <c r="K75" s="62" t="s">
        <v>464</v>
      </c>
      <c r="L75" s="62" t="s">
        <v>465</v>
      </c>
      <c r="M75" s="62" t="s">
        <v>466</v>
      </c>
      <c r="N75" s="62" t="s">
        <v>467</v>
      </c>
      <c r="O75" s="62" t="s">
        <v>468</v>
      </c>
      <c r="P75" s="62" t="s">
        <v>469</v>
      </c>
      <c r="Q75" s="35" t="s">
        <v>498</v>
      </c>
    </row>
    <row r="76" spans="1:17" x14ac:dyDescent="0.35">
      <c r="A76" s="19" t="s">
        <v>2</v>
      </c>
      <c r="B76" s="21">
        <v>328</v>
      </c>
      <c r="C76" s="19">
        <v>273</v>
      </c>
      <c r="D76" s="19">
        <v>437</v>
      </c>
      <c r="E76" s="19">
        <v>268</v>
      </c>
      <c r="F76" s="19">
        <v>266</v>
      </c>
      <c r="G76" s="19">
        <v>283</v>
      </c>
      <c r="H76" s="36">
        <v>300</v>
      </c>
      <c r="I76" s="33">
        <f>SUM(B76:H76)</f>
        <v>2155</v>
      </c>
      <c r="J76" s="36">
        <v>268</v>
      </c>
      <c r="K76" s="36">
        <v>332</v>
      </c>
      <c r="L76" s="36">
        <v>258</v>
      </c>
      <c r="M76" s="103">
        <v>314</v>
      </c>
      <c r="N76" s="19">
        <v>319</v>
      </c>
      <c r="O76" s="19">
        <v>374</v>
      </c>
      <c r="P76" s="36">
        <v>260</v>
      </c>
      <c r="Q76" s="33">
        <f>SUM(J76:P76)</f>
        <v>2125</v>
      </c>
    </row>
    <row r="77" spans="1:17" x14ac:dyDescent="0.35">
      <c r="A77" s="19" t="s">
        <v>3</v>
      </c>
      <c r="B77" s="104">
        <v>1050</v>
      </c>
      <c r="C77" s="19">
        <v>1167</v>
      </c>
      <c r="D77" s="19">
        <v>1095</v>
      </c>
      <c r="E77" s="19">
        <v>1184</v>
      </c>
      <c r="F77" s="19">
        <v>1156</v>
      </c>
      <c r="G77" s="19">
        <v>1031</v>
      </c>
      <c r="H77" s="36">
        <v>858</v>
      </c>
      <c r="I77" s="33">
        <f>SUM(B77:H77)</f>
        <v>7541</v>
      </c>
      <c r="J77" s="36">
        <v>1114</v>
      </c>
      <c r="K77" s="42">
        <v>992</v>
      </c>
      <c r="L77" s="42">
        <v>974</v>
      </c>
      <c r="M77" s="19">
        <v>1135</v>
      </c>
      <c r="N77" s="19">
        <v>829</v>
      </c>
      <c r="O77" s="36">
        <v>1059</v>
      </c>
      <c r="P77" s="19">
        <v>855</v>
      </c>
      <c r="Q77" s="33">
        <f>SUM(J77:P77)</f>
        <v>6958</v>
      </c>
    </row>
    <row r="78" spans="1:17" x14ac:dyDescent="0.35">
      <c r="A78" s="19" t="s">
        <v>100</v>
      </c>
      <c r="B78" s="19">
        <v>149</v>
      </c>
      <c r="C78" s="19">
        <v>132</v>
      </c>
      <c r="D78" s="19">
        <v>135</v>
      </c>
      <c r="E78" s="19">
        <v>100</v>
      </c>
      <c r="F78" s="19">
        <v>82</v>
      </c>
      <c r="G78" s="19">
        <v>107</v>
      </c>
      <c r="H78" s="36">
        <v>72</v>
      </c>
      <c r="I78" s="33">
        <f>SUM(B78:H78)</f>
        <v>777</v>
      </c>
      <c r="J78" s="38">
        <v>91</v>
      </c>
      <c r="K78" s="38">
        <v>99</v>
      </c>
      <c r="L78" s="59">
        <v>81</v>
      </c>
      <c r="M78" s="38">
        <v>92</v>
      </c>
      <c r="N78" s="38">
        <v>62</v>
      </c>
      <c r="O78" s="38">
        <v>205</v>
      </c>
      <c r="P78" s="19">
        <v>128</v>
      </c>
      <c r="Q78" s="33">
        <f>SUM(J78:P78)</f>
        <v>758</v>
      </c>
    </row>
    <row r="79" spans="1:17" x14ac:dyDescent="0.35">
      <c r="A79" s="19" t="s">
        <v>115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33">
        <f>SUM(B79:H79)</f>
        <v>0</v>
      </c>
      <c r="J79" s="42">
        <v>0</v>
      </c>
      <c r="K79" s="42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33">
        <f>SUM(J79:P79)</f>
        <v>0</v>
      </c>
    </row>
    <row r="80" spans="1:17" x14ac:dyDescent="0.35">
      <c r="A80" s="19" t="s">
        <v>125</v>
      </c>
      <c r="B80" s="19">
        <v>0</v>
      </c>
      <c r="C80" s="19">
        <v>0</v>
      </c>
      <c r="D80" s="19">
        <v>0</v>
      </c>
      <c r="E80" s="19">
        <v>0</v>
      </c>
      <c r="F80" s="19">
        <v>1544</v>
      </c>
      <c r="G80" s="19">
        <v>0</v>
      </c>
      <c r="H80" s="19">
        <v>0</v>
      </c>
      <c r="I80" s="33">
        <f>SUM(B80:H80)</f>
        <v>1544</v>
      </c>
      <c r="J80" s="42">
        <v>0</v>
      </c>
      <c r="K80" s="42">
        <v>0</v>
      </c>
      <c r="L80" s="38">
        <v>0</v>
      </c>
      <c r="M80" s="19">
        <v>0</v>
      </c>
      <c r="N80" s="19">
        <v>0</v>
      </c>
      <c r="O80" s="19">
        <v>2310</v>
      </c>
      <c r="P80" s="19">
        <v>0</v>
      </c>
      <c r="Q80" s="33">
        <f>SUM(J80:P80)</f>
        <v>2310</v>
      </c>
    </row>
    <row r="81" spans="1:17" x14ac:dyDescent="0.35">
      <c r="A81" s="58" t="s">
        <v>119</v>
      </c>
      <c r="B81" s="58">
        <f>SUM(B76:B80)</f>
        <v>1527</v>
      </c>
      <c r="C81" s="58">
        <f>SUM(C76:C80)</f>
        <v>1572</v>
      </c>
      <c r="D81" s="58">
        <f>SUM(D76:D80)</f>
        <v>1667</v>
      </c>
      <c r="E81" s="58">
        <f>SUM(E76:E80)</f>
        <v>1552</v>
      </c>
      <c r="F81" s="58">
        <f>SUM(F76:F80)</f>
        <v>3048</v>
      </c>
      <c r="G81" s="58">
        <f>G78+G77+G76</f>
        <v>1421</v>
      </c>
      <c r="H81" s="58">
        <f>SUM(H76:H80)</f>
        <v>1230</v>
      </c>
      <c r="I81" s="58">
        <f>SUM(I76:I80)</f>
        <v>12017</v>
      </c>
      <c r="J81" s="58">
        <f>SUM(J76:J78)</f>
        <v>1473</v>
      </c>
      <c r="K81" s="58">
        <f>SUM(K76:K78)</f>
        <v>1423</v>
      </c>
      <c r="L81" s="58">
        <f>SUM(L76:L80)</f>
        <v>1313</v>
      </c>
      <c r="M81" s="58">
        <f>SUM(M76:M77)</f>
        <v>1449</v>
      </c>
      <c r="N81" s="58">
        <f>SUM(N76:N80)</f>
        <v>1210</v>
      </c>
      <c r="O81" s="58">
        <f>SUM(O76:O78)</f>
        <v>1638</v>
      </c>
      <c r="P81" s="58">
        <f>SUM(P76:P78)</f>
        <v>1243</v>
      </c>
      <c r="Q81" s="58">
        <f>SUM(Q76:Q78)</f>
        <v>9841</v>
      </c>
    </row>
    <row r="82" spans="1:17" x14ac:dyDescent="0.35">
      <c r="A82" s="19" t="s">
        <v>4</v>
      </c>
      <c r="B82" s="19">
        <v>2927</v>
      </c>
      <c r="C82" s="19">
        <v>2927</v>
      </c>
      <c r="D82" s="19">
        <v>3205</v>
      </c>
      <c r="E82" s="19">
        <v>3257</v>
      </c>
      <c r="F82" s="19">
        <v>3005</v>
      </c>
      <c r="G82" s="19">
        <v>2915</v>
      </c>
      <c r="H82" s="36">
        <v>2480</v>
      </c>
      <c r="I82" s="33">
        <f>SUM(B82:H82)</f>
        <v>20716</v>
      </c>
      <c r="J82" s="36">
        <v>2922</v>
      </c>
      <c r="K82" s="42">
        <v>2961</v>
      </c>
      <c r="L82" s="42">
        <v>3021</v>
      </c>
      <c r="M82" s="37">
        <v>3236</v>
      </c>
      <c r="N82" s="19">
        <v>3145</v>
      </c>
      <c r="O82" s="36">
        <v>2690</v>
      </c>
      <c r="P82" s="36">
        <v>3241</v>
      </c>
      <c r="Q82" s="63">
        <f>SUM(J82:P82)</f>
        <v>21216</v>
      </c>
    </row>
    <row r="83" spans="1:17" x14ac:dyDescent="0.35">
      <c r="A83" s="19" t="s">
        <v>112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63">
        <f>SUM(B83:H83)</f>
        <v>0</v>
      </c>
      <c r="J83" s="19">
        <v>0</v>
      </c>
      <c r="K83" s="42">
        <v>0</v>
      </c>
      <c r="L83" s="45">
        <v>0</v>
      </c>
      <c r="M83" s="19">
        <v>0</v>
      </c>
      <c r="N83" s="63">
        <v>0</v>
      </c>
      <c r="O83" s="63">
        <v>0</v>
      </c>
      <c r="P83" s="63">
        <v>0</v>
      </c>
      <c r="Q83" s="63">
        <f>SUM(J83:P83)</f>
        <v>0</v>
      </c>
    </row>
    <row r="84" spans="1:17" x14ac:dyDescent="0.35">
      <c r="A84" s="19" t="s">
        <v>124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63">
        <v>57</v>
      </c>
      <c r="I84" s="63">
        <f>SUM(B84:H84)</f>
        <v>57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49</v>
      </c>
      <c r="Q84" s="63">
        <f>SUM(J84:P84)</f>
        <v>49</v>
      </c>
    </row>
    <row r="85" spans="1:17" x14ac:dyDescent="0.35">
      <c r="A85" s="46" t="s">
        <v>118</v>
      </c>
      <c r="B85" s="46">
        <f>SUM(B82:B84)</f>
        <v>2927</v>
      </c>
      <c r="C85" s="46">
        <f>SUM(C82:C84)</f>
        <v>2927</v>
      </c>
      <c r="D85" s="46">
        <f>SUM(D82:D84)</f>
        <v>3205</v>
      </c>
      <c r="E85" s="46">
        <f>SUM(E82:E84)</f>
        <v>3257</v>
      </c>
      <c r="F85" s="46">
        <f>SUM(F82:F84)</f>
        <v>3005</v>
      </c>
      <c r="G85" s="46">
        <f>G82</f>
        <v>2915</v>
      </c>
      <c r="H85" s="46">
        <f t="shared" ref="H85:M85" si="14">SUM(H82:H84)</f>
        <v>2537</v>
      </c>
      <c r="I85" s="46">
        <f t="shared" si="14"/>
        <v>20773</v>
      </c>
      <c r="J85" s="46">
        <f t="shared" si="14"/>
        <v>2922</v>
      </c>
      <c r="K85" s="46">
        <f t="shared" si="14"/>
        <v>2961</v>
      </c>
      <c r="L85" s="46">
        <f t="shared" si="14"/>
        <v>3021</v>
      </c>
      <c r="M85" s="46">
        <f t="shared" si="14"/>
        <v>3236</v>
      </c>
      <c r="N85" s="46">
        <v>0</v>
      </c>
      <c r="O85" s="46">
        <f>SUM(O82:O84)</f>
        <v>2690</v>
      </c>
      <c r="P85" s="46">
        <f>SUM(P82:P84)</f>
        <v>3290</v>
      </c>
      <c r="Q85" s="46">
        <f>SUM(Q82:Q84)</f>
        <v>21265</v>
      </c>
    </row>
    <row r="86" spans="1:17" x14ac:dyDescent="0.35">
      <c r="A86" s="19" t="s">
        <v>99</v>
      </c>
      <c r="B86" s="19">
        <v>107</v>
      </c>
      <c r="C86" s="19">
        <v>440</v>
      </c>
      <c r="D86" s="19">
        <v>603</v>
      </c>
      <c r="E86" s="19">
        <v>473</v>
      </c>
      <c r="F86" s="19">
        <v>486</v>
      </c>
      <c r="G86" s="19">
        <v>111</v>
      </c>
      <c r="H86" s="36">
        <v>493</v>
      </c>
      <c r="I86" s="33">
        <f>SUM(B86:H86)</f>
        <v>2713</v>
      </c>
      <c r="J86" s="36">
        <v>485</v>
      </c>
      <c r="K86" s="42">
        <v>463</v>
      </c>
      <c r="L86" s="42">
        <v>144</v>
      </c>
      <c r="M86" s="37">
        <v>68</v>
      </c>
      <c r="N86" s="36">
        <v>71</v>
      </c>
      <c r="O86" s="19">
        <v>109</v>
      </c>
      <c r="P86" s="36">
        <v>118</v>
      </c>
      <c r="Q86" s="33">
        <f>SUM(J86:P86)</f>
        <v>1458</v>
      </c>
    </row>
    <row r="87" spans="1:17" x14ac:dyDescent="0.35">
      <c r="A87" s="19" t="s">
        <v>7</v>
      </c>
      <c r="B87" s="19">
        <v>686</v>
      </c>
      <c r="C87" s="19">
        <v>533</v>
      </c>
      <c r="D87" s="19">
        <v>603</v>
      </c>
      <c r="E87" s="19">
        <v>569</v>
      </c>
      <c r="F87" s="19">
        <v>0</v>
      </c>
      <c r="G87" s="19">
        <v>473</v>
      </c>
      <c r="H87" s="36">
        <v>547</v>
      </c>
      <c r="I87" s="33">
        <f>SUM(B87:H87)</f>
        <v>3411</v>
      </c>
      <c r="J87" s="36">
        <v>552</v>
      </c>
      <c r="K87" s="42">
        <v>748</v>
      </c>
      <c r="L87" s="42">
        <v>1460</v>
      </c>
      <c r="M87" s="37">
        <v>817</v>
      </c>
      <c r="N87" s="23">
        <v>945</v>
      </c>
      <c r="O87" s="19">
        <v>695</v>
      </c>
      <c r="P87" s="86">
        <v>970</v>
      </c>
      <c r="Q87" s="33">
        <f>SUM(J87:P87)</f>
        <v>6187</v>
      </c>
    </row>
    <row r="88" spans="1:17" x14ac:dyDescent="0.35">
      <c r="A88" s="19" t="s">
        <v>103</v>
      </c>
      <c r="B88" s="19">
        <v>215</v>
      </c>
      <c r="C88" s="19">
        <v>237</v>
      </c>
      <c r="D88" s="19">
        <v>354</v>
      </c>
      <c r="E88" s="19">
        <v>412</v>
      </c>
      <c r="F88" s="19">
        <v>402</v>
      </c>
      <c r="G88" s="19">
        <v>346</v>
      </c>
      <c r="H88" s="36">
        <v>451</v>
      </c>
      <c r="I88" s="33">
        <f>SUM(B88:H88)</f>
        <v>2417</v>
      </c>
      <c r="J88" s="36">
        <v>393</v>
      </c>
      <c r="K88" s="42">
        <v>185</v>
      </c>
      <c r="L88" s="42">
        <v>321</v>
      </c>
      <c r="M88" s="37">
        <v>420</v>
      </c>
      <c r="N88" s="86">
        <v>146</v>
      </c>
      <c r="O88" s="86">
        <v>358</v>
      </c>
      <c r="P88" s="86">
        <v>361</v>
      </c>
      <c r="Q88" s="33">
        <f>SUM(J88:P88)</f>
        <v>2184</v>
      </c>
    </row>
    <row r="89" spans="1:17" x14ac:dyDescent="0.35">
      <c r="A89" s="54" t="s">
        <v>117</v>
      </c>
      <c r="B89" s="54">
        <f>SUM(B86:B88)</f>
        <v>1008</v>
      </c>
      <c r="C89" s="54">
        <f>SUM(C86:C88)</f>
        <v>1210</v>
      </c>
      <c r="D89" s="54">
        <f>SUM(D86:D88)</f>
        <v>1560</v>
      </c>
      <c r="E89" s="54">
        <f>SUM(E86:E88)</f>
        <v>1454</v>
      </c>
      <c r="F89" s="54">
        <f>SUM(F86:F88)</f>
        <v>888</v>
      </c>
      <c r="G89" s="54">
        <f>G88+G87+G86</f>
        <v>930</v>
      </c>
      <c r="H89" s="54">
        <f>SUM(H86:H88)</f>
        <v>1491</v>
      </c>
      <c r="I89" s="54">
        <f>SUM(I86:I88)</f>
        <v>8541</v>
      </c>
      <c r="J89" s="54">
        <f t="shared" ref="J89:Q89" si="15">SUM(J86:J88)</f>
        <v>1430</v>
      </c>
      <c r="K89" s="54">
        <f t="shared" si="15"/>
        <v>1396</v>
      </c>
      <c r="L89" s="54">
        <f t="shared" si="15"/>
        <v>1925</v>
      </c>
      <c r="M89" s="54">
        <f t="shared" si="15"/>
        <v>1305</v>
      </c>
      <c r="N89" s="54">
        <f t="shared" si="15"/>
        <v>1162</v>
      </c>
      <c r="O89" s="54">
        <f t="shared" si="15"/>
        <v>1162</v>
      </c>
      <c r="P89" s="54">
        <f t="shared" si="15"/>
        <v>1449</v>
      </c>
      <c r="Q89" s="54">
        <f t="shared" si="15"/>
        <v>9829</v>
      </c>
    </row>
    <row r="90" spans="1:17" x14ac:dyDescent="0.35">
      <c r="A90" s="56" t="s">
        <v>9</v>
      </c>
      <c r="B90" s="56">
        <f>B81+B89+B85</f>
        <v>5462</v>
      </c>
      <c r="C90" s="56">
        <f>C81+C89+C85</f>
        <v>5709</v>
      </c>
      <c r="D90" s="56">
        <f>D81+D89+D85</f>
        <v>6432</v>
      </c>
      <c r="E90" s="56">
        <f>E81+E89+E85</f>
        <v>6263</v>
      </c>
      <c r="F90" s="56">
        <f>F81+F89+F85</f>
        <v>6941</v>
      </c>
      <c r="G90" s="56">
        <f>G89+G85+G81</f>
        <v>5266</v>
      </c>
      <c r="H90" s="56">
        <f>H81+H89+H85</f>
        <v>5258</v>
      </c>
      <c r="I90" s="56">
        <f>I81+I89+I85</f>
        <v>41331</v>
      </c>
      <c r="J90" s="56">
        <f>J81+J89+J85</f>
        <v>5825</v>
      </c>
      <c r="K90" s="56">
        <f t="shared" ref="K90:Q90" si="16">K81+K89+K85</f>
        <v>5780</v>
      </c>
      <c r="L90" s="56">
        <f t="shared" si="16"/>
        <v>6259</v>
      </c>
      <c r="M90" s="56">
        <f t="shared" si="16"/>
        <v>5990</v>
      </c>
      <c r="N90" s="56">
        <f t="shared" si="16"/>
        <v>2372</v>
      </c>
      <c r="O90" s="56">
        <f t="shared" si="16"/>
        <v>5490</v>
      </c>
      <c r="P90" s="56">
        <f t="shared" si="16"/>
        <v>5982</v>
      </c>
      <c r="Q90" s="56">
        <f t="shared" si="16"/>
        <v>40935</v>
      </c>
    </row>
    <row r="92" spans="1:17" x14ac:dyDescent="0.35">
      <c r="A92" s="31" t="s">
        <v>0</v>
      </c>
      <c r="B92" s="83"/>
      <c r="C92" s="8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 x14ac:dyDescent="0.35">
      <c r="A93" s="33" t="s">
        <v>1</v>
      </c>
      <c r="B93" s="62" t="s">
        <v>537</v>
      </c>
      <c r="C93" s="62" t="s">
        <v>538</v>
      </c>
      <c r="D93" s="62" t="s">
        <v>539</v>
      </c>
      <c r="E93" s="62" t="s">
        <v>540</v>
      </c>
      <c r="F93" s="62" t="s">
        <v>541</v>
      </c>
      <c r="G93" s="62" t="s">
        <v>542</v>
      </c>
      <c r="H93" s="62" t="s">
        <v>543</v>
      </c>
      <c r="I93" s="35" t="s">
        <v>557</v>
      </c>
      <c r="J93" s="62" t="s">
        <v>544</v>
      </c>
      <c r="K93" s="62" t="s">
        <v>545</v>
      </c>
      <c r="L93" s="62" t="s">
        <v>546</v>
      </c>
      <c r="M93" s="62" t="s">
        <v>547</v>
      </c>
      <c r="N93" s="62" t="s">
        <v>548</v>
      </c>
      <c r="O93" s="62" t="s">
        <v>549</v>
      </c>
      <c r="P93" s="62" t="s">
        <v>550</v>
      </c>
      <c r="Q93" s="35" t="s">
        <v>558</v>
      </c>
    </row>
    <row r="94" spans="1:17" x14ac:dyDescent="0.35">
      <c r="A94" s="19" t="s">
        <v>2</v>
      </c>
      <c r="B94" s="21">
        <v>302</v>
      </c>
      <c r="C94" s="19">
        <v>248</v>
      </c>
      <c r="D94" s="19">
        <v>285</v>
      </c>
      <c r="E94" s="19">
        <v>290</v>
      </c>
      <c r="F94" s="19">
        <v>364</v>
      </c>
      <c r="G94" s="19">
        <v>294</v>
      </c>
      <c r="H94" s="36">
        <v>372</v>
      </c>
      <c r="I94" s="33">
        <f>SUM(B94:H94)</f>
        <v>2155</v>
      </c>
      <c r="J94" s="36">
        <v>330</v>
      </c>
      <c r="K94" s="36">
        <v>414</v>
      </c>
      <c r="L94" s="36">
        <v>290</v>
      </c>
      <c r="M94" s="103">
        <v>393</v>
      </c>
      <c r="N94" s="19">
        <v>419</v>
      </c>
      <c r="O94" s="19">
        <v>476</v>
      </c>
      <c r="P94" s="36">
        <v>308</v>
      </c>
      <c r="Q94" s="33">
        <f>SUM(J94:P94)</f>
        <v>2630</v>
      </c>
    </row>
    <row r="95" spans="1:17" x14ac:dyDescent="0.35">
      <c r="A95" s="19" t="s">
        <v>3</v>
      </c>
      <c r="B95" s="104">
        <v>1052</v>
      </c>
      <c r="C95" s="19">
        <v>1040</v>
      </c>
      <c r="D95" s="19">
        <v>1044</v>
      </c>
      <c r="E95" s="19">
        <v>506</v>
      </c>
      <c r="F95" s="19">
        <v>952</v>
      </c>
      <c r="G95" s="19">
        <v>918</v>
      </c>
      <c r="H95" s="36">
        <v>979</v>
      </c>
      <c r="I95" s="33">
        <f>SUM(B95:H95)</f>
        <v>6491</v>
      </c>
      <c r="J95" s="36">
        <v>1061</v>
      </c>
      <c r="K95" s="42">
        <v>953</v>
      </c>
      <c r="L95" s="42">
        <v>988</v>
      </c>
      <c r="M95" s="19">
        <v>1121</v>
      </c>
      <c r="N95" s="19">
        <v>911</v>
      </c>
      <c r="O95" s="36">
        <v>1200</v>
      </c>
      <c r="P95" s="19">
        <v>1001</v>
      </c>
      <c r="Q95" s="33">
        <f>SUM(J95:P95)</f>
        <v>7235</v>
      </c>
    </row>
    <row r="96" spans="1:17" x14ac:dyDescent="0.35">
      <c r="A96" s="19" t="s">
        <v>100</v>
      </c>
      <c r="B96" s="19">
        <v>81</v>
      </c>
      <c r="C96" s="19">
        <v>83</v>
      </c>
      <c r="D96" s="19">
        <v>102</v>
      </c>
      <c r="E96" s="19">
        <v>90</v>
      </c>
      <c r="F96" s="19">
        <v>49</v>
      </c>
      <c r="G96" s="19">
        <v>110</v>
      </c>
      <c r="H96" s="36">
        <v>0</v>
      </c>
      <c r="I96" s="33">
        <f>SUM(B96:H96)</f>
        <v>515</v>
      </c>
      <c r="J96" s="38">
        <v>112</v>
      </c>
      <c r="K96" s="38">
        <v>84</v>
      </c>
      <c r="L96" s="59">
        <v>127</v>
      </c>
      <c r="M96" s="38">
        <v>81</v>
      </c>
      <c r="N96" s="38">
        <v>0</v>
      </c>
      <c r="O96" s="38">
        <v>0</v>
      </c>
      <c r="P96" s="19">
        <v>72</v>
      </c>
      <c r="Q96" s="33">
        <f>SUM(J96:P96)</f>
        <v>476</v>
      </c>
    </row>
    <row r="97" spans="1:17" x14ac:dyDescent="0.35">
      <c r="A97" s="19" t="s">
        <v>115</v>
      </c>
      <c r="B97" s="19">
        <v>0</v>
      </c>
      <c r="C97" s="19"/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33">
        <f>SUM(B97:H97)</f>
        <v>0</v>
      </c>
      <c r="J97" s="42">
        <v>0</v>
      </c>
      <c r="K97" s="42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33">
        <f>SUM(J97:P97)</f>
        <v>0</v>
      </c>
    </row>
    <row r="98" spans="1:17" x14ac:dyDescent="0.35">
      <c r="A98" s="19" t="s">
        <v>125</v>
      </c>
      <c r="B98" s="19">
        <v>2640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33">
        <f>SUM(B98:H98)</f>
        <v>2640</v>
      </c>
      <c r="J98" s="42">
        <v>1770</v>
      </c>
      <c r="K98" s="42">
        <v>1231</v>
      </c>
      <c r="L98" s="38">
        <v>0</v>
      </c>
      <c r="M98" s="19">
        <v>0</v>
      </c>
      <c r="N98" s="19">
        <v>0</v>
      </c>
      <c r="O98" s="19">
        <v>0</v>
      </c>
      <c r="P98" s="19">
        <v>0</v>
      </c>
      <c r="Q98" s="33">
        <f>SUM(J98:P98)</f>
        <v>3001</v>
      </c>
    </row>
    <row r="99" spans="1:17" x14ac:dyDescent="0.35">
      <c r="A99" s="58" t="s">
        <v>119</v>
      </c>
      <c r="B99" s="58">
        <f>SUM(B94:B98)</f>
        <v>4075</v>
      </c>
      <c r="C99" s="58">
        <f>SUM(C94:C98)</f>
        <v>1371</v>
      </c>
      <c r="D99" s="58">
        <f>SUM(D94:D98)</f>
        <v>1431</v>
      </c>
      <c r="E99" s="58">
        <f>SUM(E94:E98)</f>
        <v>886</v>
      </c>
      <c r="F99" s="58">
        <f>SUM(F94:F98)</f>
        <v>1365</v>
      </c>
      <c r="G99" s="58">
        <f>G96+G95+G94</f>
        <v>1322</v>
      </c>
      <c r="H99" s="58">
        <f>SUM(H94:H98)</f>
        <v>1351</v>
      </c>
      <c r="I99" s="58">
        <f>SUM(I94:I98)</f>
        <v>11801</v>
      </c>
      <c r="J99" s="58">
        <f>SUM(J94:J96)</f>
        <v>1503</v>
      </c>
      <c r="K99" s="58">
        <f>SUM(K94:K96)</f>
        <v>1451</v>
      </c>
      <c r="L99" s="58">
        <f>SUM(L94:L98)</f>
        <v>1405</v>
      </c>
      <c r="M99" s="58">
        <f>SUM(M94:M95)</f>
        <v>1514</v>
      </c>
      <c r="N99" s="58">
        <f>SUM(N94:N98)</f>
        <v>1330</v>
      </c>
      <c r="O99" s="58">
        <f>SUM(O94:O96)</f>
        <v>1676</v>
      </c>
      <c r="P99" s="58">
        <f>SUM(P94:P96)</f>
        <v>1381</v>
      </c>
      <c r="Q99" s="58">
        <f>SUM(Q94:Q96)</f>
        <v>10341</v>
      </c>
    </row>
    <row r="100" spans="1:17" x14ac:dyDescent="0.35">
      <c r="A100" s="19" t="s">
        <v>4</v>
      </c>
      <c r="B100" s="19">
        <v>2966</v>
      </c>
      <c r="C100" s="19">
        <v>2932</v>
      </c>
      <c r="D100" s="19">
        <v>2791</v>
      </c>
      <c r="E100" s="19">
        <v>3289</v>
      </c>
      <c r="F100" s="19">
        <v>3057</v>
      </c>
      <c r="G100" s="19">
        <v>2963</v>
      </c>
      <c r="H100" s="36">
        <v>3017</v>
      </c>
      <c r="I100" s="33">
        <f>SUM(B100:H100)</f>
        <v>21015</v>
      </c>
      <c r="J100" s="36">
        <v>3022</v>
      </c>
      <c r="K100" s="42">
        <v>3083</v>
      </c>
      <c r="L100" s="42">
        <v>2619</v>
      </c>
      <c r="M100" s="37">
        <v>3253</v>
      </c>
      <c r="N100" s="19">
        <v>2470</v>
      </c>
      <c r="O100" s="36">
        <v>2840</v>
      </c>
      <c r="P100" s="36">
        <v>3092</v>
      </c>
      <c r="Q100" s="63">
        <f>SUM(J100:P100)</f>
        <v>20379</v>
      </c>
    </row>
    <row r="101" spans="1:17" x14ac:dyDescent="0.35">
      <c r="A101" s="19" t="s">
        <v>112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63">
        <f>SUM(B101:H101)</f>
        <v>0</v>
      </c>
      <c r="J101" s="19">
        <v>0</v>
      </c>
      <c r="K101" s="42">
        <v>0</v>
      </c>
      <c r="L101" s="45">
        <v>0</v>
      </c>
      <c r="M101" s="19">
        <v>0</v>
      </c>
      <c r="N101" s="63">
        <v>0</v>
      </c>
      <c r="O101" s="63">
        <v>0</v>
      </c>
      <c r="P101" s="63">
        <v>0</v>
      </c>
      <c r="Q101" s="63">
        <f>SUM(J101:P101)</f>
        <v>0</v>
      </c>
    </row>
    <row r="102" spans="1:17" x14ac:dyDescent="0.35">
      <c r="A102" s="19" t="s">
        <v>124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63">
        <v>56</v>
      </c>
      <c r="I102" s="63">
        <f>SUM(B102:H102)</f>
        <v>56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85</v>
      </c>
      <c r="Q102" s="63">
        <f>SUM(J102:P102)</f>
        <v>85</v>
      </c>
    </row>
    <row r="103" spans="1:17" x14ac:dyDescent="0.35">
      <c r="A103" s="46" t="s">
        <v>118</v>
      </c>
      <c r="B103" s="46">
        <f>SUM(B100:B102)</f>
        <v>2966</v>
      </c>
      <c r="C103" s="46">
        <f>SUM(C100:C102)</f>
        <v>2932</v>
      </c>
      <c r="D103" s="46">
        <f>SUM(D100:D102)</f>
        <v>2791</v>
      </c>
      <c r="E103" s="46">
        <f>SUM(E100:E102)</f>
        <v>3289</v>
      </c>
      <c r="F103" s="46">
        <f>SUM(F100:F102)</f>
        <v>3057</v>
      </c>
      <c r="G103" s="46">
        <f>G100</f>
        <v>2963</v>
      </c>
      <c r="H103" s="46">
        <f t="shared" ref="H103:M103" si="17">SUM(H100:H102)</f>
        <v>3073</v>
      </c>
      <c r="I103" s="46">
        <f t="shared" si="17"/>
        <v>21071</v>
      </c>
      <c r="J103" s="46">
        <f t="shared" si="17"/>
        <v>3022</v>
      </c>
      <c r="K103" s="46">
        <f t="shared" si="17"/>
        <v>3083</v>
      </c>
      <c r="L103" s="46">
        <f t="shared" si="17"/>
        <v>2619</v>
      </c>
      <c r="M103" s="46">
        <f t="shared" si="17"/>
        <v>3253</v>
      </c>
      <c r="N103" s="46">
        <v>2470</v>
      </c>
      <c r="O103" s="46">
        <f>SUM(O100:O102)</f>
        <v>2840</v>
      </c>
      <c r="P103" s="46">
        <f>SUM(P100:P102)</f>
        <v>3177</v>
      </c>
      <c r="Q103" s="46">
        <f>SUM(Q100:Q102)</f>
        <v>20464</v>
      </c>
    </row>
    <row r="104" spans="1:17" x14ac:dyDescent="0.35">
      <c r="A104" s="19" t="s">
        <v>99</v>
      </c>
      <c r="B104" s="19">
        <v>72</v>
      </c>
      <c r="C104" s="19">
        <v>88</v>
      </c>
      <c r="D104" s="19">
        <v>91</v>
      </c>
      <c r="E104" s="19">
        <v>95</v>
      </c>
      <c r="F104" s="19">
        <v>96</v>
      </c>
      <c r="G104" s="19">
        <v>106</v>
      </c>
      <c r="H104" s="36">
        <v>96</v>
      </c>
      <c r="I104" s="33">
        <f>SUM(B104:H104)</f>
        <v>644</v>
      </c>
      <c r="J104" s="36">
        <v>123</v>
      </c>
      <c r="K104" s="42">
        <v>102</v>
      </c>
      <c r="L104" s="42">
        <v>87</v>
      </c>
      <c r="M104" s="37">
        <v>90</v>
      </c>
      <c r="N104" s="36">
        <v>178</v>
      </c>
      <c r="O104" s="19">
        <v>83</v>
      </c>
      <c r="P104" s="36">
        <v>459</v>
      </c>
      <c r="Q104" s="33">
        <f>SUM(J104:P104)</f>
        <v>1122</v>
      </c>
    </row>
    <row r="105" spans="1:17" x14ac:dyDescent="0.35">
      <c r="A105" s="19" t="s">
        <v>7</v>
      </c>
      <c r="B105" s="19">
        <v>973</v>
      </c>
      <c r="C105" s="19">
        <v>804</v>
      </c>
      <c r="D105" s="19">
        <v>805</v>
      </c>
      <c r="E105" s="19">
        <v>872</v>
      </c>
      <c r="F105" s="19">
        <v>805</v>
      </c>
      <c r="G105" s="19">
        <v>880</v>
      </c>
      <c r="H105" s="36">
        <v>847</v>
      </c>
      <c r="I105" s="33">
        <f>SUM(B105:H105)</f>
        <v>5986</v>
      </c>
      <c r="J105" s="36">
        <v>880</v>
      </c>
      <c r="K105" s="42">
        <v>862</v>
      </c>
      <c r="L105" s="42">
        <v>794</v>
      </c>
      <c r="M105" s="37">
        <v>877</v>
      </c>
      <c r="N105" s="23">
        <v>719</v>
      </c>
      <c r="O105" s="19">
        <v>821</v>
      </c>
      <c r="P105" s="86">
        <v>874</v>
      </c>
      <c r="Q105" s="33">
        <f>SUM(J105:P105)</f>
        <v>5827</v>
      </c>
    </row>
    <row r="106" spans="1:17" x14ac:dyDescent="0.35">
      <c r="A106" s="19" t="s">
        <v>103</v>
      </c>
      <c r="B106" s="19">
        <v>316</v>
      </c>
      <c r="C106" s="19">
        <v>420</v>
      </c>
      <c r="D106" s="19">
        <v>226</v>
      </c>
      <c r="E106" s="19">
        <v>357</v>
      </c>
      <c r="F106" s="19">
        <v>267</v>
      </c>
      <c r="G106" s="19">
        <v>335</v>
      </c>
      <c r="H106" s="36">
        <v>429</v>
      </c>
      <c r="I106" s="33">
        <f>SUM(B106:H106)</f>
        <v>2350</v>
      </c>
      <c r="J106" s="36">
        <v>320</v>
      </c>
      <c r="K106" s="42">
        <v>375</v>
      </c>
      <c r="L106" s="42">
        <v>359</v>
      </c>
      <c r="M106" s="37">
        <v>375</v>
      </c>
      <c r="N106" s="86">
        <v>344</v>
      </c>
      <c r="O106" s="86">
        <v>332</v>
      </c>
      <c r="P106" s="86">
        <v>363</v>
      </c>
      <c r="Q106" s="33">
        <f>SUM(J106:P106)</f>
        <v>2468</v>
      </c>
    </row>
    <row r="107" spans="1:17" x14ac:dyDescent="0.35">
      <c r="A107" s="54" t="s">
        <v>117</v>
      </c>
      <c r="B107" s="54">
        <f>SUM(B104:B106)</f>
        <v>1361</v>
      </c>
      <c r="C107" s="54">
        <f>SUM(C104:C106)</f>
        <v>1312</v>
      </c>
      <c r="D107" s="54">
        <f>SUM(D104:D106)</f>
        <v>1122</v>
      </c>
      <c r="E107" s="54">
        <f>SUM(E104:E106)</f>
        <v>1324</v>
      </c>
      <c r="F107" s="54">
        <f>SUM(F104:F106)</f>
        <v>1168</v>
      </c>
      <c r="G107" s="54">
        <f>G106+G105+G104</f>
        <v>1321</v>
      </c>
      <c r="H107" s="54">
        <f>SUM(H104:H106)</f>
        <v>1372</v>
      </c>
      <c r="I107" s="54">
        <f>SUM(I104:I106)</f>
        <v>8980</v>
      </c>
      <c r="J107" s="54">
        <f t="shared" ref="J107:Q107" si="18">SUM(J104:J106)</f>
        <v>1323</v>
      </c>
      <c r="K107" s="54">
        <f t="shared" si="18"/>
        <v>1339</v>
      </c>
      <c r="L107" s="54">
        <f t="shared" si="18"/>
        <v>1240</v>
      </c>
      <c r="M107" s="54">
        <f t="shared" si="18"/>
        <v>1342</v>
      </c>
      <c r="N107" s="54">
        <f t="shared" si="18"/>
        <v>1241</v>
      </c>
      <c r="O107" s="54">
        <f t="shared" si="18"/>
        <v>1236</v>
      </c>
      <c r="P107" s="54">
        <f t="shared" si="18"/>
        <v>1696</v>
      </c>
      <c r="Q107" s="54">
        <f t="shared" si="18"/>
        <v>9417</v>
      </c>
    </row>
    <row r="108" spans="1:17" x14ac:dyDescent="0.35">
      <c r="A108" s="56" t="s">
        <v>9</v>
      </c>
      <c r="B108" s="56">
        <f>B99+B107+B103</f>
        <v>8402</v>
      </c>
      <c r="C108" s="56">
        <f>C99+C107+C103</f>
        <v>5615</v>
      </c>
      <c r="D108" s="56">
        <f>D99+D107+D103</f>
        <v>5344</v>
      </c>
      <c r="E108" s="56">
        <f>E99+E107+E103</f>
        <v>5499</v>
      </c>
      <c r="F108" s="56">
        <f>F99+F107+F103</f>
        <v>5590</v>
      </c>
      <c r="G108" s="56">
        <f>G107+G103+G99</f>
        <v>5606</v>
      </c>
      <c r="H108" s="56">
        <f>H99+H107+H103</f>
        <v>5796</v>
      </c>
      <c r="I108" s="56">
        <f>I99+I107+I103</f>
        <v>41852</v>
      </c>
      <c r="J108" s="56">
        <f>J99+J107+J103</f>
        <v>5848</v>
      </c>
      <c r="K108" s="56">
        <f t="shared" ref="K108:Q108" si="19">K99+K107+K103</f>
        <v>5873</v>
      </c>
      <c r="L108" s="56">
        <f t="shared" si="19"/>
        <v>5264</v>
      </c>
      <c r="M108" s="56">
        <f t="shared" si="19"/>
        <v>6109</v>
      </c>
      <c r="N108" s="56">
        <f t="shared" si="19"/>
        <v>5041</v>
      </c>
      <c r="O108" s="56">
        <f t="shared" si="19"/>
        <v>5752</v>
      </c>
      <c r="P108" s="56">
        <f t="shared" si="19"/>
        <v>6254</v>
      </c>
      <c r="Q108" s="56">
        <f t="shared" si="19"/>
        <v>40222</v>
      </c>
    </row>
    <row r="110" spans="1:17" x14ac:dyDescent="0.35">
      <c r="A110" s="31" t="s">
        <v>0</v>
      </c>
      <c r="B110" s="83"/>
      <c r="C110" s="8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 x14ac:dyDescent="0.35">
      <c r="A111" s="33" t="s">
        <v>1</v>
      </c>
      <c r="B111" s="62" t="s">
        <v>563</v>
      </c>
      <c r="C111" s="62" t="s">
        <v>564</v>
      </c>
      <c r="D111" s="62" t="s">
        <v>565</v>
      </c>
      <c r="E111" s="62" t="s">
        <v>566</v>
      </c>
      <c r="F111" s="62" t="s">
        <v>567</v>
      </c>
      <c r="G111" s="62" t="s">
        <v>568</v>
      </c>
      <c r="H111" s="62" t="s">
        <v>570</v>
      </c>
      <c r="I111" s="35" t="s">
        <v>585</v>
      </c>
      <c r="J111" s="62" t="s">
        <v>571</v>
      </c>
      <c r="K111" s="62" t="s">
        <v>572</v>
      </c>
      <c r="L111" s="62" t="s">
        <v>573</v>
      </c>
      <c r="M111" s="62" t="s">
        <v>574</v>
      </c>
      <c r="N111" s="62" t="s">
        <v>575</v>
      </c>
      <c r="O111" s="62" t="s">
        <v>576</v>
      </c>
      <c r="P111" s="62" t="s">
        <v>578</v>
      </c>
      <c r="Q111" s="35" t="s">
        <v>586</v>
      </c>
    </row>
    <row r="112" spans="1:17" x14ac:dyDescent="0.35">
      <c r="A112" s="19" t="s">
        <v>2</v>
      </c>
      <c r="B112" s="21">
        <v>261</v>
      </c>
      <c r="C112" s="19">
        <v>324</v>
      </c>
      <c r="D112" s="19">
        <v>345</v>
      </c>
      <c r="E112" s="19">
        <v>438</v>
      </c>
      <c r="F112" s="19">
        <v>247</v>
      </c>
      <c r="G112" s="19">
        <v>337</v>
      </c>
      <c r="H112" s="36">
        <v>386</v>
      </c>
      <c r="I112" s="33">
        <f>SUM(B112:H112)</f>
        <v>2338</v>
      </c>
      <c r="J112" s="36">
        <v>383</v>
      </c>
      <c r="K112" s="36">
        <v>273</v>
      </c>
      <c r="L112" s="36">
        <v>429</v>
      </c>
      <c r="M112" s="103">
        <v>246</v>
      </c>
      <c r="N112" s="19">
        <v>317</v>
      </c>
      <c r="O112" s="19">
        <v>314</v>
      </c>
      <c r="P112" s="36">
        <v>330</v>
      </c>
      <c r="Q112" s="33">
        <f>SUM(J112:P112)</f>
        <v>2292</v>
      </c>
    </row>
    <row r="113" spans="1:17" x14ac:dyDescent="0.35">
      <c r="A113" s="19" t="s">
        <v>3</v>
      </c>
      <c r="B113" s="104">
        <v>774</v>
      </c>
      <c r="C113" s="19">
        <v>1149</v>
      </c>
      <c r="D113" s="19">
        <v>1259</v>
      </c>
      <c r="E113" s="19">
        <v>1273</v>
      </c>
      <c r="F113" s="19">
        <v>1094</v>
      </c>
      <c r="G113" s="19">
        <v>1122</v>
      </c>
      <c r="H113" s="36">
        <v>1110</v>
      </c>
      <c r="I113" s="33">
        <f>SUM(B113:H113)</f>
        <v>7781</v>
      </c>
      <c r="J113" s="36">
        <v>1167</v>
      </c>
      <c r="K113" s="42">
        <v>1271</v>
      </c>
      <c r="L113" s="42">
        <v>1059</v>
      </c>
      <c r="M113" s="19">
        <v>1142</v>
      </c>
      <c r="N113" s="19">
        <v>1180</v>
      </c>
      <c r="O113" s="36">
        <v>1010</v>
      </c>
      <c r="P113" s="19">
        <v>1018</v>
      </c>
      <c r="Q113" s="33">
        <f>SUM(J113:P113)</f>
        <v>7847</v>
      </c>
    </row>
    <row r="114" spans="1:17" x14ac:dyDescent="0.35">
      <c r="A114" s="19" t="s">
        <v>100</v>
      </c>
      <c r="B114" s="19">
        <v>147</v>
      </c>
      <c r="C114" s="19">
        <v>235</v>
      </c>
      <c r="D114" s="19">
        <v>7</v>
      </c>
      <c r="E114" s="19">
        <v>1</v>
      </c>
      <c r="F114" s="19">
        <v>1</v>
      </c>
      <c r="G114" s="19">
        <v>0</v>
      </c>
      <c r="H114" s="36">
        <v>0</v>
      </c>
      <c r="I114" s="33">
        <f>SUM(B114:H114)</f>
        <v>391</v>
      </c>
      <c r="J114" s="38">
        <f>production!J120</f>
        <v>0</v>
      </c>
      <c r="K114" s="38">
        <v>0</v>
      </c>
      <c r="L114" s="59">
        <v>0</v>
      </c>
      <c r="M114" s="38">
        <v>0</v>
      </c>
      <c r="N114" s="38">
        <v>0</v>
      </c>
      <c r="O114" s="38">
        <v>0</v>
      </c>
      <c r="P114" s="19">
        <v>0</v>
      </c>
      <c r="Q114" s="33">
        <f>SUM(J114:P114)</f>
        <v>0</v>
      </c>
    </row>
    <row r="115" spans="1:17" x14ac:dyDescent="0.35">
      <c r="A115" s="19" t="s">
        <v>115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33">
        <f>SUM(B115:H115)</f>
        <v>0</v>
      </c>
      <c r="J115" s="42">
        <v>0</v>
      </c>
      <c r="K115" s="42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33">
        <f>SUM(J115:P115)</f>
        <v>0</v>
      </c>
    </row>
    <row r="116" spans="1:17" x14ac:dyDescent="0.35">
      <c r="A116" s="19" t="s">
        <v>125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1567</v>
      </c>
      <c r="H116" s="19">
        <v>0</v>
      </c>
      <c r="I116" s="33">
        <f>SUM(B116:H116)</f>
        <v>1567</v>
      </c>
      <c r="J116" s="42">
        <v>0</v>
      </c>
      <c r="K116" s="42">
        <v>0</v>
      </c>
      <c r="L116" s="38">
        <v>0</v>
      </c>
      <c r="M116" s="19">
        <v>0</v>
      </c>
      <c r="N116" s="19">
        <v>0</v>
      </c>
      <c r="O116" s="19">
        <v>0</v>
      </c>
      <c r="P116" s="19">
        <v>0</v>
      </c>
      <c r="Q116" s="33">
        <f>SUM(J116:P116)</f>
        <v>0</v>
      </c>
    </row>
    <row r="117" spans="1:17" x14ac:dyDescent="0.35">
      <c r="A117" s="58" t="s">
        <v>119</v>
      </c>
      <c r="B117" s="58">
        <f>SUM(B112:B116)</f>
        <v>1182</v>
      </c>
      <c r="C117" s="58">
        <f>SUM(C112:C116)</f>
        <v>1708</v>
      </c>
      <c r="D117" s="58">
        <f>SUM(D112:D116)</f>
        <v>1611</v>
      </c>
      <c r="E117" s="58">
        <f>SUM(E112:E116)</f>
        <v>1712</v>
      </c>
      <c r="F117" s="58">
        <f>SUM(F112:F116)</f>
        <v>1342</v>
      </c>
      <c r="G117" s="58">
        <f>G114+G113+G112</f>
        <v>1459</v>
      </c>
      <c r="H117" s="58">
        <f>SUM(H112:H116)</f>
        <v>1496</v>
      </c>
      <c r="I117" s="58">
        <f>SUM(I112:I116)</f>
        <v>12077</v>
      </c>
      <c r="J117" s="58">
        <f>SUM(J112:J114)</f>
        <v>1550</v>
      </c>
      <c r="K117" s="58">
        <f>SUM(K112:K114)</f>
        <v>1544</v>
      </c>
      <c r="L117" s="58">
        <f>SUM(L112:L116)</f>
        <v>1488</v>
      </c>
      <c r="M117" s="58">
        <f>SUM(M112:M113)</f>
        <v>1388</v>
      </c>
      <c r="N117" s="58">
        <f>SUM(N112:N116)</f>
        <v>1497</v>
      </c>
      <c r="O117" s="58">
        <f>SUM(O112:O114)</f>
        <v>1324</v>
      </c>
      <c r="P117" s="58">
        <f>SUM(P112:P114)</f>
        <v>1348</v>
      </c>
      <c r="Q117" s="58">
        <f>SUM(Q112:Q114)</f>
        <v>10139</v>
      </c>
    </row>
    <row r="118" spans="1:17" x14ac:dyDescent="0.35">
      <c r="A118" s="19" t="s">
        <v>4</v>
      </c>
      <c r="B118" s="19">
        <v>2474</v>
      </c>
      <c r="C118" s="19">
        <v>3218</v>
      </c>
      <c r="D118" s="19">
        <v>3024</v>
      </c>
      <c r="E118" s="19">
        <v>2954</v>
      </c>
      <c r="F118" s="19">
        <v>3241</v>
      </c>
      <c r="G118" s="19">
        <v>3339</v>
      </c>
      <c r="H118" s="36">
        <v>3266</v>
      </c>
      <c r="I118" s="33">
        <f>SUM(B118:H118)</f>
        <v>21516</v>
      </c>
      <c r="J118" s="36">
        <v>3261</v>
      </c>
      <c r="K118" s="42">
        <v>3052</v>
      </c>
      <c r="L118" s="42">
        <v>3348</v>
      </c>
      <c r="M118" s="37">
        <v>3311</v>
      </c>
      <c r="N118" s="19">
        <v>2999</v>
      </c>
      <c r="O118" s="36">
        <v>3067</v>
      </c>
      <c r="P118" s="36">
        <v>2667</v>
      </c>
      <c r="Q118" s="63">
        <f>SUM(J118:P118)</f>
        <v>21705</v>
      </c>
    </row>
    <row r="119" spans="1:17" x14ac:dyDescent="0.35">
      <c r="A119" s="19" t="s">
        <v>112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63">
        <f>SUM(B119:H119)</f>
        <v>0</v>
      </c>
      <c r="J119" s="19">
        <v>0</v>
      </c>
      <c r="K119" s="42">
        <v>0</v>
      </c>
      <c r="L119" s="45">
        <v>0</v>
      </c>
      <c r="M119" s="19">
        <v>0</v>
      </c>
      <c r="N119" s="63">
        <v>0</v>
      </c>
      <c r="O119" s="63">
        <v>0</v>
      </c>
      <c r="P119" s="63">
        <v>0</v>
      </c>
      <c r="Q119" s="63">
        <f>SUM(J119:P119)</f>
        <v>0</v>
      </c>
    </row>
    <row r="120" spans="1:17" x14ac:dyDescent="0.35">
      <c r="A120" s="19" t="s">
        <v>124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63">
        <v>58</v>
      </c>
      <c r="I120" s="63">
        <f>SUM(B120:H120)</f>
        <v>58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75</v>
      </c>
      <c r="Q120" s="63">
        <f>SUM(J120:P120)</f>
        <v>75</v>
      </c>
    </row>
    <row r="121" spans="1:17" x14ac:dyDescent="0.35">
      <c r="A121" s="46" t="s">
        <v>118</v>
      </c>
      <c r="B121" s="46">
        <f>SUM(B118:B120)</f>
        <v>2474</v>
      </c>
      <c r="C121" s="46">
        <f>SUM(C118:C120)</f>
        <v>3218</v>
      </c>
      <c r="D121" s="46">
        <f>SUM(D118:D120)</f>
        <v>3024</v>
      </c>
      <c r="E121" s="46">
        <f>SUM(E118:E120)</f>
        <v>2954</v>
      </c>
      <c r="F121" s="46">
        <f>SUM(F118:F120)</f>
        <v>3241</v>
      </c>
      <c r="G121" s="46">
        <f>G118</f>
        <v>3339</v>
      </c>
      <c r="H121" s="46">
        <f t="shared" ref="H121:M121" si="20">SUM(H118:H120)</f>
        <v>3324</v>
      </c>
      <c r="I121" s="46">
        <f t="shared" si="20"/>
        <v>21574</v>
      </c>
      <c r="J121" s="46">
        <f t="shared" si="20"/>
        <v>3261</v>
      </c>
      <c r="K121" s="46">
        <f t="shared" si="20"/>
        <v>3052</v>
      </c>
      <c r="L121" s="46">
        <f t="shared" si="20"/>
        <v>3348</v>
      </c>
      <c r="M121" s="46">
        <f t="shared" si="20"/>
        <v>3311</v>
      </c>
      <c r="N121" s="46">
        <v>2470</v>
      </c>
      <c r="O121" s="46">
        <f>SUM(O118:O120)</f>
        <v>3067</v>
      </c>
      <c r="P121" s="46">
        <f>SUM(P118:P120)</f>
        <v>2742</v>
      </c>
      <c r="Q121" s="46">
        <f>SUM(Q118:Q120)</f>
        <v>21780</v>
      </c>
    </row>
    <row r="122" spans="1:17" x14ac:dyDescent="0.35">
      <c r="A122" s="19" t="s">
        <v>99</v>
      </c>
      <c r="B122" s="19">
        <v>100</v>
      </c>
      <c r="C122" s="19">
        <v>448</v>
      </c>
      <c r="D122" s="19">
        <v>557</v>
      </c>
      <c r="E122" s="19">
        <v>94</v>
      </c>
      <c r="F122" s="19">
        <v>92</v>
      </c>
      <c r="G122" s="19">
        <v>80</v>
      </c>
      <c r="H122" s="36">
        <v>101</v>
      </c>
      <c r="I122" s="33">
        <f>SUM(B122:H122)</f>
        <v>1472</v>
      </c>
      <c r="J122" s="36">
        <v>89</v>
      </c>
      <c r="K122" s="42">
        <v>86</v>
      </c>
      <c r="L122" s="42">
        <v>92</v>
      </c>
      <c r="M122" s="37">
        <v>92</v>
      </c>
      <c r="N122" s="36">
        <v>72</v>
      </c>
      <c r="O122" s="19">
        <v>204</v>
      </c>
      <c r="P122" s="36">
        <v>116</v>
      </c>
      <c r="Q122" s="33">
        <f>SUM(J122:P122)</f>
        <v>751</v>
      </c>
    </row>
    <row r="123" spans="1:17" x14ac:dyDescent="0.35">
      <c r="A123" s="19" t="s">
        <v>7</v>
      </c>
      <c r="B123" s="19">
        <v>908</v>
      </c>
      <c r="C123" s="19">
        <v>878</v>
      </c>
      <c r="D123" s="19">
        <v>889</v>
      </c>
      <c r="E123" s="19">
        <v>895</v>
      </c>
      <c r="F123" s="19">
        <v>845</v>
      </c>
      <c r="G123" s="19">
        <v>793</v>
      </c>
      <c r="H123" s="36">
        <v>838</v>
      </c>
      <c r="I123" s="33">
        <f>SUM(B123:H123)</f>
        <v>6046</v>
      </c>
      <c r="J123" s="36">
        <v>835</v>
      </c>
      <c r="K123" s="42">
        <v>762</v>
      </c>
      <c r="L123" s="42">
        <v>670</v>
      </c>
      <c r="M123" s="37">
        <f>Kwh!C454257</f>
        <v>0</v>
      </c>
      <c r="N123" s="23">
        <v>613</v>
      </c>
      <c r="O123" s="19">
        <v>547</v>
      </c>
      <c r="P123" s="86">
        <v>547</v>
      </c>
      <c r="Q123" s="33">
        <f>SUM(J123:P123)</f>
        <v>3974</v>
      </c>
    </row>
    <row r="124" spans="1:17" x14ac:dyDescent="0.35">
      <c r="A124" s="19" t="s">
        <v>103</v>
      </c>
      <c r="B124" s="19">
        <v>331</v>
      </c>
      <c r="C124" s="19">
        <v>403</v>
      </c>
      <c r="D124" s="19">
        <v>436</v>
      </c>
      <c r="E124" s="19">
        <v>354</v>
      </c>
      <c r="F124" s="19">
        <v>372</v>
      </c>
      <c r="G124" s="19">
        <v>315</v>
      </c>
      <c r="H124" s="36">
        <v>320</v>
      </c>
      <c r="I124" s="33">
        <f>SUM(B124:H124)</f>
        <v>2531</v>
      </c>
      <c r="J124" s="36">
        <v>311</v>
      </c>
      <c r="K124" s="42">
        <v>535</v>
      </c>
      <c r="L124" s="42">
        <v>370</v>
      </c>
      <c r="M124" s="37">
        <v>361</v>
      </c>
      <c r="N124" s="86">
        <v>396</v>
      </c>
      <c r="O124" s="86">
        <v>384</v>
      </c>
      <c r="P124" s="86">
        <v>384</v>
      </c>
      <c r="Q124" s="33">
        <f>SUM(J124:P124)</f>
        <v>2741</v>
      </c>
    </row>
    <row r="125" spans="1:17" x14ac:dyDescent="0.35">
      <c r="A125" s="54" t="s">
        <v>117</v>
      </c>
      <c r="B125" s="54">
        <f>SUM(B122:B124)</f>
        <v>1339</v>
      </c>
      <c r="C125" s="54">
        <f>SUM(C122:C124)</f>
        <v>1729</v>
      </c>
      <c r="D125" s="54">
        <f>SUM(D122:D124)</f>
        <v>1882</v>
      </c>
      <c r="E125" s="54">
        <f>SUM(E122:E124)</f>
        <v>1343</v>
      </c>
      <c r="F125" s="54">
        <f>SUM(F122:F124)</f>
        <v>1309</v>
      </c>
      <c r="G125" s="54">
        <f>G124+G123+G122</f>
        <v>1188</v>
      </c>
      <c r="H125" s="54">
        <f>SUM(H122:H124)</f>
        <v>1259</v>
      </c>
      <c r="I125" s="54">
        <f>SUM(I122:I124)</f>
        <v>10049</v>
      </c>
      <c r="J125" s="54">
        <f t="shared" ref="J125:Q125" si="21">SUM(J122:J124)</f>
        <v>1235</v>
      </c>
      <c r="K125" s="54">
        <f t="shared" si="21"/>
        <v>1383</v>
      </c>
      <c r="L125" s="54">
        <f t="shared" si="21"/>
        <v>1132</v>
      </c>
      <c r="M125" s="54">
        <f t="shared" si="21"/>
        <v>453</v>
      </c>
      <c r="N125" s="54">
        <f t="shared" si="21"/>
        <v>1081</v>
      </c>
      <c r="O125" s="54">
        <f t="shared" si="21"/>
        <v>1135</v>
      </c>
      <c r="P125" s="54">
        <f t="shared" si="21"/>
        <v>1047</v>
      </c>
      <c r="Q125" s="54">
        <f t="shared" si="21"/>
        <v>7466</v>
      </c>
    </row>
    <row r="126" spans="1:17" x14ac:dyDescent="0.35">
      <c r="A126" s="56" t="s">
        <v>9</v>
      </c>
      <c r="B126" s="56">
        <f>B117+B125+B121</f>
        <v>4995</v>
      </c>
      <c r="C126" s="56">
        <f>C117+C125+C121</f>
        <v>6655</v>
      </c>
      <c r="D126" s="56">
        <f>D117+D125+D121</f>
        <v>6517</v>
      </c>
      <c r="E126" s="56">
        <f>E117+E125+E121</f>
        <v>6009</v>
      </c>
      <c r="F126" s="56">
        <f>F117+F125+F121</f>
        <v>5892</v>
      </c>
      <c r="G126" s="56">
        <f>G125+G121+G117</f>
        <v>5986</v>
      </c>
      <c r="H126" s="56">
        <f>H117+H125+H121</f>
        <v>6079</v>
      </c>
      <c r="I126" s="56">
        <f>I117+I125+I121</f>
        <v>43700</v>
      </c>
      <c r="J126" s="56">
        <f>J117+J125+J121</f>
        <v>6046</v>
      </c>
      <c r="K126" s="56">
        <f t="shared" ref="K126:Q126" si="22">K117+K125+K121</f>
        <v>5979</v>
      </c>
      <c r="L126" s="56">
        <f t="shared" si="22"/>
        <v>5968</v>
      </c>
      <c r="M126" s="56">
        <f t="shared" si="22"/>
        <v>5152</v>
      </c>
      <c r="N126" s="56">
        <f t="shared" si="22"/>
        <v>5048</v>
      </c>
      <c r="O126" s="56">
        <f t="shared" si="22"/>
        <v>5526</v>
      </c>
      <c r="P126" s="56">
        <f t="shared" si="22"/>
        <v>5137</v>
      </c>
      <c r="Q126" s="56">
        <f t="shared" si="22"/>
        <v>39385</v>
      </c>
    </row>
    <row r="128" spans="1:17" x14ac:dyDescent="0.35">
      <c r="A128" s="31" t="s">
        <v>0</v>
      </c>
      <c r="B128" s="83"/>
      <c r="C128" s="8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1:17" x14ac:dyDescent="0.35">
      <c r="A129" s="33" t="s">
        <v>1</v>
      </c>
      <c r="B129" s="62" t="s">
        <v>631</v>
      </c>
      <c r="C129" s="62" t="s">
        <v>632</v>
      </c>
      <c r="D129" s="62" t="s">
        <v>633</v>
      </c>
      <c r="E129" s="62" t="s">
        <v>634</v>
      </c>
      <c r="F129" s="62" t="s">
        <v>635</v>
      </c>
      <c r="G129" s="62" t="s">
        <v>636</v>
      </c>
      <c r="H129" s="62" t="s">
        <v>637</v>
      </c>
      <c r="I129" s="35" t="s">
        <v>651</v>
      </c>
      <c r="J129" s="62" t="s">
        <v>639</v>
      </c>
      <c r="K129" s="62" t="s">
        <v>640</v>
      </c>
      <c r="L129" s="62" t="s">
        <v>641</v>
      </c>
      <c r="M129" s="62" t="s">
        <v>642</v>
      </c>
      <c r="N129" s="62" t="s">
        <v>643</v>
      </c>
      <c r="O129" s="62" t="s">
        <v>644</v>
      </c>
      <c r="P129" s="62" t="s">
        <v>645</v>
      </c>
      <c r="Q129" s="35" t="s">
        <v>652</v>
      </c>
    </row>
    <row r="130" spans="1:17" x14ac:dyDescent="0.35">
      <c r="A130" s="19" t="s">
        <v>2</v>
      </c>
      <c r="B130" s="21">
        <v>323</v>
      </c>
      <c r="C130" s="19">
        <v>295</v>
      </c>
      <c r="D130" s="19">
        <v>179</v>
      </c>
      <c r="E130" s="19">
        <v>266</v>
      </c>
      <c r="F130" s="19">
        <v>236</v>
      </c>
      <c r="G130" s="19">
        <v>192</v>
      </c>
      <c r="H130" s="36">
        <v>229</v>
      </c>
      <c r="I130" s="33">
        <f>SUM(B130:H130)</f>
        <v>1720</v>
      </c>
      <c r="J130" s="36">
        <v>241</v>
      </c>
      <c r="K130" s="36">
        <v>129</v>
      </c>
      <c r="L130" s="36">
        <v>253</v>
      </c>
      <c r="M130" s="103">
        <v>271</v>
      </c>
      <c r="N130" s="19">
        <v>259</v>
      </c>
      <c r="O130" s="19">
        <v>175</v>
      </c>
      <c r="P130" s="36">
        <v>11</v>
      </c>
      <c r="Q130" s="33">
        <f>SUM(J130:P130)</f>
        <v>1339</v>
      </c>
    </row>
    <row r="131" spans="1:17" x14ac:dyDescent="0.35">
      <c r="A131" s="19" t="s">
        <v>3</v>
      </c>
      <c r="B131" s="104">
        <v>1001</v>
      </c>
      <c r="C131" s="19">
        <v>1092</v>
      </c>
      <c r="D131" s="19">
        <v>1010</v>
      </c>
      <c r="E131" s="19">
        <v>1146</v>
      </c>
      <c r="F131" s="19">
        <v>1133</v>
      </c>
      <c r="G131" s="19">
        <v>1067</v>
      </c>
      <c r="H131" s="36">
        <v>1123</v>
      </c>
      <c r="I131" s="33">
        <f>SUM(B131:H131)</f>
        <v>7572</v>
      </c>
      <c r="J131" s="36">
        <v>495</v>
      </c>
      <c r="K131" s="42">
        <v>1200</v>
      </c>
      <c r="L131" s="42">
        <v>1023</v>
      </c>
      <c r="M131" s="19">
        <v>1138</v>
      </c>
      <c r="N131" s="19">
        <v>1053</v>
      </c>
      <c r="O131" s="36">
        <v>679</v>
      </c>
      <c r="P131" s="19">
        <v>553</v>
      </c>
      <c r="Q131" s="33">
        <f>SUM(J131:P131)</f>
        <v>6141</v>
      </c>
    </row>
    <row r="132" spans="1:17" x14ac:dyDescent="0.35">
      <c r="A132" s="19" t="s">
        <v>100</v>
      </c>
      <c r="B132" s="19">
        <v>114</v>
      </c>
      <c r="C132" s="19">
        <v>154</v>
      </c>
      <c r="D132" s="19">
        <v>28</v>
      </c>
      <c r="E132" s="19">
        <v>39</v>
      </c>
      <c r="F132" s="19">
        <v>92</v>
      </c>
      <c r="G132" s="19">
        <v>42</v>
      </c>
      <c r="H132" s="36">
        <v>53</v>
      </c>
      <c r="I132" s="33">
        <f>SUM(B132:H132)</f>
        <v>522</v>
      </c>
      <c r="J132" s="38">
        <v>62</v>
      </c>
      <c r="K132" s="38">
        <v>53</v>
      </c>
      <c r="L132" s="59">
        <v>71</v>
      </c>
      <c r="M132" s="38">
        <v>0</v>
      </c>
      <c r="N132" s="38">
        <v>0</v>
      </c>
      <c r="O132" s="38">
        <v>0</v>
      </c>
      <c r="P132" s="19">
        <v>92</v>
      </c>
      <c r="Q132" s="33">
        <f>SUM(J132:P132)</f>
        <v>278</v>
      </c>
    </row>
    <row r="133" spans="1:17" x14ac:dyDescent="0.35">
      <c r="A133" s="19" t="s">
        <v>115</v>
      </c>
      <c r="B133" s="19">
        <v>0</v>
      </c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33">
        <f>SUM(B133:H133)</f>
        <v>0</v>
      </c>
      <c r="J133" s="42">
        <v>0</v>
      </c>
      <c r="K133" s="42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33">
        <f>SUM(J133:P133)</f>
        <v>0</v>
      </c>
    </row>
    <row r="134" spans="1:17" x14ac:dyDescent="0.35">
      <c r="A134" s="19" t="s">
        <v>125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33">
        <f>SUM(B134:H134)</f>
        <v>0</v>
      </c>
      <c r="J134" s="42">
        <v>0</v>
      </c>
      <c r="K134" s="42">
        <v>0</v>
      </c>
      <c r="L134" s="38">
        <v>0</v>
      </c>
      <c r="M134" s="19">
        <v>0</v>
      </c>
      <c r="N134" s="19">
        <v>3742</v>
      </c>
      <c r="O134" s="19">
        <v>0</v>
      </c>
      <c r="P134" s="19">
        <v>0</v>
      </c>
      <c r="Q134" s="33">
        <f>SUM(J134:P134)</f>
        <v>3742</v>
      </c>
    </row>
    <row r="135" spans="1:17" x14ac:dyDescent="0.35">
      <c r="A135" s="58" t="s">
        <v>119</v>
      </c>
      <c r="B135" s="58">
        <f>SUM(B130:B134)</f>
        <v>1438</v>
      </c>
      <c r="C135" s="58">
        <f>SUM(C130:C134)</f>
        <v>1541</v>
      </c>
      <c r="D135" s="58">
        <f>SUM(D130:D134)</f>
        <v>1217</v>
      </c>
      <c r="E135" s="58">
        <f>SUM(E130:E134)</f>
        <v>1451</v>
      </c>
      <c r="F135" s="58">
        <f>SUM(F130:F134)</f>
        <v>1461</v>
      </c>
      <c r="G135" s="58">
        <f>G132+G131+G130</f>
        <v>1301</v>
      </c>
      <c r="H135" s="58">
        <f>SUM(H130:H134)</f>
        <v>1405</v>
      </c>
      <c r="I135" s="58">
        <f>SUM(I130:I134)</f>
        <v>9814</v>
      </c>
      <c r="J135" s="58">
        <f>SUM(J130:J132)</f>
        <v>798</v>
      </c>
      <c r="K135" s="58">
        <f>SUM(K130:K132)</f>
        <v>1382</v>
      </c>
      <c r="L135" s="58">
        <f>SUM(L130:L134)</f>
        <v>1347</v>
      </c>
      <c r="M135" s="58">
        <f>SUM(M130:M131)</f>
        <v>1409</v>
      </c>
      <c r="N135" s="58">
        <f>SUM(N130:N134)</f>
        <v>5054</v>
      </c>
      <c r="O135" s="58">
        <f>SUM(O130:O132)</f>
        <v>854</v>
      </c>
      <c r="P135" s="58">
        <f>SUM(P130:P132)</f>
        <v>656</v>
      </c>
      <c r="Q135" s="58">
        <f>SUM(Q130:Q132)</f>
        <v>7758</v>
      </c>
    </row>
    <row r="136" spans="1:17" x14ac:dyDescent="0.35">
      <c r="A136" s="19" t="s">
        <v>4</v>
      </c>
      <c r="B136" s="19">
        <v>2612</v>
      </c>
      <c r="C136" s="19">
        <v>2530</v>
      </c>
      <c r="D136" s="19">
        <v>2429</v>
      </c>
      <c r="E136" s="19">
        <v>2433</v>
      </c>
      <c r="F136" s="19">
        <v>1873</v>
      </c>
      <c r="G136" s="19">
        <v>2605</v>
      </c>
      <c r="H136" s="36">
        <v>2123</v>
      </c>
      <c r="I136" s="33">
        <f>SUM(B136:H136)</f>
        <v>16605</v>
      </c>
      <c r="J136" s="36">
        <v>277</v>
      </c>
      <c r="K136" s="42">
        <v>2306</v>
      </c>
      <c r="L136" s="42">
        <v>2511</v>
      </c>
      <c r="M136" s="37">
        <v>2888</v>
      </c>
      <c r="N136" s="19">
        <v>2913</v>
      </c>
      <c r="O136" s="36">
        <v>3004</v>
      </c>
      <c r="P136" s="36">
        <v>2189</v>
      </c>
      <c r="Q136" s="63">
        <f>SUM(J136:P136)</f>
        <v>16088</v>
      </c>
    </row>
    <row r="137" spans="1:17" x14ac:dyDescent="0.35">
      <c r="A137" s="19" t="s">
        <v>112</v>
      </c>
      <c r="B137" s="19">
        <v>0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63">
        <f>SUM(B137:H137)</f>
        <v>0</v>
      </c>
      <c r="J137" s="19">
        <v>0</v>
      </c>
      <c r="K137" s="42">
        <v>0</v>
      </c>
      <c r="L137" s="45">
        <v>0</v>
      </c>
      <c r="M137" s="19">
        <v>0</v>
      </c>
      <c r="N137" s="63">
        <v>0</v>
      </c>
      <c r="O137" s="63">
        <v>0</v>
      </c>
      <c r="P137" s="63">
        <v>0</v>
      </c>
      <c r="Q137" s="63">
        <f>SUM(J137:P137)</f>
        <v>0</v>
      </c>
    </row>
    <row r="138" spans="1:17" x14ac:dyDescent="0.35">
      <c r="A138" s="19" t="s">
        <v>124</v>
      </c>
      <c r="B138" s="19">
        <v>0</v>
      </c>
      <c r="C138" s="19">
        <v>0</v>
      </c>
      <c r="D138" s="19">
        <v>0</v>
      </c>
      <c r="E138" s="19">
        <v>0</v>
      </c>
      <c r="F138" s="19">
        <v>0</v>
      </c>
      <c r="G138" s="19">
        <v>0</v>
      </c>
      <c r="H138" s="63">
        <v>51</v>
      </c>
      <c r="I138" s="63">
        <f>SUM(B138:H138)</f>
        <v>51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34</v>
      </c>
      <c r="Q138" s="63">
        <f>SUM(J138:P138)</f>
        <v>34</v>
      </c>
    </row>
    <row r="139" spans="1:17" x14ac:dyDescent="0.35">
      <c r="A139" s="46" t="s">
        <v>118</v>
      </c>
      <c r="B139" s="46">
        <f>SUM(B136:B138)</f>
        <v>2612</v>
      </c>
      <c r="C139" s="46">
        <f>SUM(C136:C138)</f>
        <v>2530</v>
      </c>
      <c r="D139" s="46">
        <f>SUM(D136:D138)</f>
        <v>2429</v>
      </c>
      <c r="E139" s="46">
        <f>SUM(E136:E138)</f>
        <v>2433</v>
      </c>
      <c r="F139" s="46">
        <f>SUM(F136:F138)</f>
        <v>1873</v>
      </c>
      <c r="G139" s="46">
        <f>G136</f>
        <v>2605</v>
      </c>
      <c r="H139" s="46">
        <f t="shared" ref="H139:M139" si="23">SUM(H136:H138)</f>
        <v>2174</v>
      </c>
      <c r="I139" s="46">
        <f t="shared" si="23"/>
        <v>16656</v>
      </c>
      <c r="J139" s="46">
        <f t="shared" si="23"/>
        <v>277</v>
      </c>
      <c r="K139" s="46">
        <f t="shared" si="23"/>
        <v>2306</v>
      </c>
      <c r="L139" s="46">
        <f t="shared" si="23"/>
        <v>2511</v>
      </c>
      <c r="M139" s="46">
        <f t="shared" si="23"/>
        <v>2888</v>
      </c>
      <c r="N139" s="46">
        <v>2470</v>
      </c>
      <c r="O139" s="46">
        <f>SUM(O136:O138)</f>
        <v>3004</v>
      </c>
      <c r="P139" s="46">
        <f>SUM(P136:P138)</f>
        <v>2223</v>
      </c>
      <c r="Q139" s="46">
        <f>SUM(Q136:Q138)</f>
        <v>16122</v>
      </c>
    </row>
    <row r="140" spans="1:17" x14ac:dyDescent="0.35">
      <c r="A140" s="19" t="s">
        <v>99</v>
      </c>
      <c r="B140" s="19">
        <v>111</v>
      </c>
      <c r="C140" s="19">
        <v>90</v>
      </c>
      <c r="D140" s="19">
        <v>88</v>
      </c>
      <c r="E140" s="19">
        <v>96</v>
      </c>
      <c r="F140" s="19">
        <v>93</v>
      </c>
      <c r="G140" s="19">
        <v>91</v>
      </c>
      <c r="H140" s="36">
        <v>94</v>
      </c>
      <c r="I140" s="33">
        <f>SUM(B140:H140)</f>
        <v>663</v>
      </c>
      <c r="J140" s="36">
        <v>12</v>
      </c>
      <c r="K140" s="42">
        <v>60</v>
      </c>
      <c r="L140" s="42">
        <v>0</v>
      </c>
      <c r="M140" s="37">
        <v>54</v>
      </c>
      <c r="N140" s="36">
        <v>82</v>
      </c>
      <c r="O140" s="19">
        <v>92</v>
      </c>
      <c r="P140" s="36">
        <v>122</v>
      </c>
      <c r="Q140" s="33">
        <f>SUM(J140:P140)</f>
        <v>422</v>
      </c>
    </row>
    <row r="141" spans="1:17" x14ac:dyDescent="0.35">
      <c r="A141" s="19" t="s">
        <v>7</v>
      </c>
      <c r="B141" s="19">
        <v>794</v>
      </c>
      <c r="C141" s="19">
        <v>771</v>
      </c>
      <c r="D141" s="19">
        <v>683</v>
      </c>
      <c r="E141" s="19">
        <v>740</v>
      </c>
      <c r="F141" s="19">
        <v>931</v>
      </c>
      <c r="G141" s="19">
        <v>731</v>
      </c>
      <c r="H141" s="36">
        <v>760</v>
      </c>
      <c r="I141" s="33">
        <f>SUM(B141:H141)</f>
        <v>5410</v>
      </c>
      <c r="J141" s="36">
        <v>847</v>
      </c>
      <c r="K141" s="42">
        <v>719</v>
      </c>
      <c r="L141" s="42">
        <v>689</v>
      </c>
      <c r="M141" s="37">
        <v>764</v>
      </c>
      <c r="N141" s="23">
        <v>785</v>
      </c>
      <c r="O141" s="19">
        <v>787</v>
      </c>
      <c r="P141" s="86">
        <v>723</v>
      </c>
      <c r="Q141" s="33">
        <f>SUM(J141:P141)</f>
        <v>5314</v>
      </c>
    </row>
    <row r="142" spans="1:17" x14ac:dyDescent="0.35">
      <c r="A142" s="19" t="s">
        <v>103</v>
      </c>
      <c r="B142" s="19">
        <v>679</v>
      </c>
      <c r="C142" s="19">
        <v>418</v>
      </c>
      <c r="D142" s="19">
        <v>341</v>
      </c>
      <c r="E142" s="19">
        <v>378</v>
      </c>
      <c r="F142" s="19">
        <v>331</v>
      </c>
      <c r="G142" s="19">
        <v>169</v>
      </c>
      <c r="H142" s="36">
        <v>272</v>
      </c>
      <c r="I142" s="33">
        <f>SUM(B142:H142)</f>
        <v>2588</v>
      </c>
      <c r="J142" s="36">
        <v>89</v>
      </c>
      <c r="K142" s="42">
        <v>272</v>
      </c>
      <c r="L142" s="42">
        <v>293</v>
      </c>
      <c r="M142" s="37">
        <v>223</v>
      </c>
      <c r="N142" s="86">
        <v>45</v>
      </c>
      <c r="O142" s="86">
        <v>216</v>
      </c>
      <c r="P142" s="86">
        <v>76</v>
      </c>
      <c r="Q142" s="33">
        <f>SUM(J142:P142)</f>
        <v>1214</v>
      </c>
    </row>
    <row r="143" spans="1:17" x14ac:dyDescent="0.35">
      <c r="A143" s="54" t="s">
        <v>117</v>
      </c>
      <c r="B143" s="54">
        <f>SUM(B140:B142)</f>
        <v>1584</v>
      </c>
      <c r="C143" s="54">
        <f>SUM(C140:C142)</f>
        <v>1279</v>
      </c>
      <c r="D143" s="54">
        <f>SUM(D140:D142)</f>
        <v>1112</v>
      </c>
      <c r="E143" s="54">
        <f>SUM(E140:E142)</f>
        <v>1214</v>
      </c>
      <c r="F143" s="54">
        <f>SUM(F140:F142)</f>
        <v>1355</v>
      </c>
      <c r="G143" s="54">
        <f>G142+G141+G140</f>
        <v>991</v>
      </c>
      <c r="H143" s="54">
        <f>SUM(H140:H142)</f>
        <v>1126</v>
      </c>
      <c r="I143" s="54">
        <f>SUM(I140:I142)</f>
        <v>8661</v>
      </c>
      <c r="J143" s="54">
        <f t="shared" ref="J143:Q143" si="24">SUM(J140:J142)</f>
        <v>948</v>
      </c>
      <c r="K143" s="54">
        <f t="shared" si="24"/>
        <v>1051</v>
      </c>
      <c r="L143" s="54">
        <f t="shared" si="24"/>
        <v>982</v>
      </c>
      <c r="M143" s="54">
        <f t="shared" si="24"/>
        <v>1041</v>
      </c>
      <c r="N143" s="54">
        <f t="shared" si="24"/>
        <v>912</v>
      </c>
      <c r="O143" s="54">
        <f t="shared" si="24"/>
        <v>1095</v>
      </c>
      <c r="P143" s="54">
        <f t="shared" si="24"/>
        <v>921</v>
      </c>
      <c r="Q143" s="54">
        <f t="shared" si="24"/>
        <v>6950</v>
      </c>
    </row>
    <row r="144" spans="1:17" x14ac:dyDescent="0.35">
      <c r="A144" s="56" t="s">
        <v>9</v>
      </c>
      <c r="B144" s="56">
        <f>B135+B143+B139</f>
        <v>5634</v>
      </c>
      <c r="C144" s="56">
        <f>C135+C143+C139</f>
        <v>5350</v>
      </c>
      <c r="D144" s="56">
        <f>D135+D143+D139</f>
        <v>4758</v>
      </c>
      <c r="E144" s="56">
        <f>E135+E143+E139</f>
        <v>5098</v>
      </c>
      <c r="F144" s="56">
        <f>F135+F143+F139</f>
        <v>4689</v>
      </c>
      <c r="G144" s="56">
        <f>G143+G139+G135</f>
        <v>4897</v>
      </c>
      <c r="H144" s="56">
        <f>H135+H143+H139</f>
        <v>4705</v>
      </c>
      <c r="I144" s="56">
        <f>I135+I143+I139</f>
        <v>35131</v>
      </c>
      <c r="J144" s="56">
        <f>J135+J143+J139</f>
        <v>2023</v>
      </c>
      <c r="K144" s="56">
        <f t="shared" ref="K144:Q144" si="25">K135+K143+K139</f>
        <v>4739</v>
      </c>
      <c r="L144" s="56">
        <f t="shared" si="25"/>
        <v>4840</v>
      </c>
      <c r="M144" s="56">
        <f t="shared" si="25"/>
        <v>5338</v>
      </c>
      <c r="N144" s="56">
        <f t="shared" si="25"/>
        <v>8436</v>
      </c>
      <c r="O144" s="56">
        <f t="shared" si="25"/>
        <v>4953</v>
      </c>
      <c r="P144" s="56">
        <f t="shared" si="25"/>
        <v>3800</v>
      </c>
      <c r="Q144" s="56">
        <f t="shared" si="25"/>
        <v>30830</v>
      </c>
    </row>
    <row r="146" spans="1:17" x14ac:dyDescent="0.35">
      <c r="A146" s="31" t="s">
        <v>0</v>
      </c>
      <c r="B146" s="83"/>
      <c r="C146" s="8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1:17" x14ac:dyDescent="0.35">
      <c r="A147" s="33" t="s">
        <v>1</v>
      </c>
      <c r="B147" s="62" t="s">
        <v>664</v>
      </c>
      <c r="C147" s="62" t="s">
        <v>665</v>
      </c>
      <c r="D147" s="62" t="s">
        <v>666</v>
      </c>
      <c r="E147" s="62" t="s">
        <v>667</v>
      </c>
      <c r="F147" s="62" t="s">
        <v>668</v>
      </c>
      <c r="G147" s="62" t="s">
        <v>669</v>
      </c>
      <c r="H147" s="62" t="s">
        <v>670</v>
      </c>
      <c r="I147" s="35" t="s">
        <v>679</v>
      </c>
      <c r="J147" s="62" t="s">
        <v>671</v>
      </c>
      <c r="K147" s="62" t="s">
        <v>672</v>
      </c>
      <c r="L147" s="62" t="s">
        <v>673</v>
      </c>
      <c r="M147" s="62" t="s">
        <v>674</v>
      </c>
      <c r="N147" s="62" t="s">
        <v>675</v>
      </c>
      <c r="O147" s="62" t="s">
        <v>676</v>
      </c>
      <c r="P147" s="62" t="s">
        <v>677</v>
      </c>
      <c r="Q147" s="35" t="s">
        <v>678</v>
      </c>
    </row>
    <row r="148" spans="1:17" x14ac:dyDescent="0.35">
      <c r="A148" s="19" t="s">
        <v>2</v>
      </c>
      <c r="B148" s="21">
        <v>24</v>
      </c>
      <c r="C148" s="19">
        <v>17</v>
      </c>
      <c r="D148" s="19">
        <v>21</v>
      </c>
      <c r="E148" s="19">
        <v>20</v>
      </c>
      <c r="F148" s="19">
        <v>6</v>
      </c>
      <c r="G148" s="19">
        <v>250</v>
      </c>
      <c r="H148" s="36">
        <v>259</v>
      </c>
      <c r="I148" s="33">
        <f>SUM(B148:H148)</f>
        <v>597</v>
      </c>
      <c r="J148" s="36">
        <v>329</v>
      </c>
      <c r="K148" s="36">
        <v>157</v>
      </c>
      <c r="L148" s="36">
        <v>326</v>
      </c>
      <c r="M148" s="103">
        <v>210</v>
      </c>
      <c r="N148" s="19">
        <v>157</v>
      </c>
      <c r="O148" s="19">
        <v>172</v>
      </c>
      <c r="P148" s="36">
        <v>145</v>
      </c>
      <c r="Q148" s="33">
        <f>SUM(J148:P148)</f>
        <v>1496</v>
      </c>
    </row>
    <row r="149" spans="1:17" x14ac:dyDescent="0.35">
      <c r="A149" s="19" t="s">
        <v>3</v>
      </c>
      <c r="B149" s="104">
        <v>1087</v>
      </c>
      <c r="C149" s="19">
        <v>973</v>
      </c>
      <c r="D149" s="19">
        <v>1098</v>
      </c>
      <c r="E149" s="19">
        <v>1005</v>
      </c>
      <c r="F149" s="19">
        <v>1010</v>
      </c>
      <c r="G149" s="19">
        <v>1053</v>
      </c>
      <c r="H149" s="36">
        <v>968</v>
      </c>
      <c r="I149" s="33">
        <f>SUM(B149:H149)</f>
        <v>7194</v>
      </c>
      <c r="J149" s="36">
        <v>1069</v>
      </c>
      <c r="K149" s="42">
        <v>780</v>
      </c>
      <c r="L149" s="42">
        <v>1202</v>
      </c>
      <c r="M149" s="19">
        <v>827</v>
      </c>
      <c r="N149" s="19">
        <v>516</v>
      </c>
      <c r="O149" s="36">
        <v>420</v>
      </c>
      <c r="P149" s="19">
        <v>481</v>
      </c>
      <c r="Q149" s="33">
        <f>SUM(J149:P149)</f>
        <v>5295</v>
      </c>
    </row>
    <row r="150" spans="1:17" x14ac:dyDescent="0.35">
      <c r="A150" s="19" t="s">
        <v>100</v>
      </c>
      <c r="B150" s="19">
        <v>105</v>
      </c>
      <c r="C150" s="19">
        <v>90</v>
      </c>
      <c r="D150" s="19">
        <v>83</v>
      </c>
      <c r="E150" s="19">
        <v>97</v>
      </c>
      <c r="F150" s="19">
        <v>82</v>
      </c>
      <c r="G150" s="19">
        <v>81</v>
      </c>
      <c r="H150" s="36">
        <v>80</v>
      </c>
      <c r="I150" s="33">
        <f>SUM(B150:H150)</f>
        <v>618</v>
      </c>
      <c r="J150" s="38">
        <v>73</v>
      </c>
      <c r="K150" s="38">
        <v>71</v>
      </c>
      <c r="L150" s="59">
        <v>73</v>
      </c>
      <c r="M150" s="38">
        <v>84</v>
      </c>
      <c r="N150" s="38">
        <v>96</v>
      </c>
      <c r="O150" s="38">
        <v>70</v>
      </c>
      <c r="P150" s="19">
        <v>58</v>
      </c>
      <c r="Q150" s="33">
        <f>SUM(J150:P150)</f>
        <v>525</v>
      </c>
    </row>
    <row r="151" spans="1:17" x14ac:dyDescent="0.35">
      <c r="A151" s="19" t="s">
        <v>115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33">
        <f>SUM(B151:H151)</f>
        <v>0</v>
      </c>
      <c r="J151" s="42">
        <v>0</v>
      </c>
      <c r="K151" s="42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33">
        <f>SUM(J151:P151)</f>
        <v>0</v>
      </c>
    </row>
    <row r="152" spans="1:17" x14ac:dyDescent="0.35">
      <c r="A152" s="19" t="s">
        <v>125</v>
      </c>
      <c r="B152" s="19">
        <v>0</v>
      </c>
      <c r="C152" s="19">
        <v>0</v>
      </c>
      <c r="D152" s="19">
        <v>0</v>
      </c>
      <c r="E152" s="19">
        <v>3031</v>
      </c>
      <c r="F152" s="19">
        <v>3556</v>
      </c>
      <c r="G152" s="19">
        <v>0</v>
      </c>
      <c r="H152" s="19">
        <v>0</v>
      </c>
      <c r="I152" s="33">
        <f>SUM(B152:H152)</f>
        <v>6587</v>
      </c>
      <c r="J152" s="42">
        <v>0</v>
      </c>
      <c r="K152" s="42">
        <v>0</v>
      </c>
      <c r="L152" s="38">
        <v>0</v>
      </c>
      <c r="M152" s="19">
        <v>0</v>
      </c>
      <c r="N152" s="19">
        <v>0</v>
      </c>
      <c r="O152" s="19">
        <v>0</v>
      </c>
      <c r="P152" s="19">
        <v>0</v>
      </c>
      <c r="Q152" s="33">
        <f>SUM(J152:P152)</f>
        <v>0</v>
      </c>
    </row>
    <row r="153" spans="1:17" x14ac:dyDescent="0.35">
      <c r="A153" s="58" t="s">
        <v>119</v>
      </c>
      <c r="B153" s="58">
        <f>SUM(B148:B152)</f>
        <v>1216</v>
      </c>
      <c r="C153" s="58">
        <f>SUM(C148:C152)</f>
        <v>1080</v>
      </c>
      <c r="D153" s="58">
        <f>SUM(D148:D152)</f>
        <v>1202</v>
      </c>
      <c r="E153" s="58">
        <f>SUM(E148:E152)</f>
        <v>4153</v>
      </c>
      <c r="F153" s="58">
        <f>SUM(F148:F152)</f>
        <v>4654</v>
      </c>
      <c r="G153" s="58">
        <f>G150+G149+G148</f>
        <v>1384</v>
      </c>
      <c r="H153" s="58">
        <f>SUM(H148:H152)</f>
        <v>1307</v>
      </c>
      <c r="I153" s="58">
        <f>SUM(I148:I152)</f>
        <v>14996</v>
      </c>
      <c r="J153" s="58">
        <f>SUM(J148:J150)</f>
        <v>1471</v>
      </c>
      <c r="K153" s="58">
        <f>SUM(K148:K150)</f>
        <v>1008</v>
      </c>
      <c r="L153" s="58">
        <f>SUM(L148:L152)</f>
        <v>1601</v>
      </c>
      <c r="M153" s="58">
        <f>SUM(M148:M149)</f>
        <v>1037</v>
      </c>
      <c r="N153" s="58">
        <f>SUM(N148:N152)</f>
        <v>769</v>
      </c>
      <c r="O153" s="58">
        <f>SUM(O148:O150)</f>
        <v>662</v>
      </c>
      <c r="P153" s="58">
        <f>SUM(P148:P150)</f>
        <v>684</v>
      </c>
      <c r="Q153" s="58">
        <f>SUM(Q148:Q150)</f>
        <v>7316</v>
      </c>
    </row>
    <row r="154" spans="1:17" x14ac:dyDescent="0.35">
      <c r="A154" s="19" t="s">
        <v>4</v>
      </c>
      <c r="B154" s="19">
        <v>2664</v>
      </c>
      <c r="C154" s="19">
        <v>2602</v>
      </c>
      <c r="D154" s="19">
        <v>2617</v>
      </c>
      <c r="E154" s="19">
        <v>2441</v>
      </c>
      <c r="F154" s="19">
        <v>2327</v>
      </c>
      <c r="G154" s="19">
        <v>2840</v>
      </c>
      <c r="H154" s="36">
        <v>2365</v>
      </c>
      <c r="I154" s="33">
        <f>SUM(B154:H154)</f>
        <v>17856</v>
      </c>
      <c r="J154" s="36">
        <v>2721</v>
      </c>
      <c r="K154" s="42">
        <v>2229</v>
      </c>
      <c r="L154" s="42">
        <v>2773</v>
      </c>
      <c r="M154" s="37">
        <v>2131</v>
      </c>
      <c r="N154" s="19">
        <v>2729</v>
      </c>
      <c r="O154" s="36">
        <v>1750</v>
      </c>
      <c r="P154" s="36">
        <v>1320</v>
      </c>
      <c r="Q154" s="63">
        <f>SUM(J154:P154)</f>
        <v>15653</v>
      </c>
    </row>
    <row r="155" spans="1:17" x14ac:dyDescent="0.35">
      <c r="A155" s="19" t="s">
        <v>112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63">
        <f>SUM(B155:H155)</f>
        <v>0</v>
      </c>
      <c r="J155" s="19">
        <v>0</v>
      </c>
      <c r="K155" s="42">
        <v>0</v>
      </c>
      <c r="L155" s="45">
        <v>0</v>
      </c>
      <c r="M155" s="19">
        <v>0</v>
      </c>
      <c r="N155" s="63">
        <v>0</v>
      </c>
      <c r="O155" s="63">
        <v>0</v>
      </c>
      <c r="P155" s="63">
        <v>0</v>
      </c>
      <c r="Q155" s="63">
        <f>SUM(J155:P155)</f>
        <v>0</v>
      </c>
    </row>
    <row r="156" spans="1:17" x14ac:dyDescent="0.35">
      <c r="A156" s="19" t="s">
        <v>124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63">
        <v>47</v>
      </c>
      <c r="I156" s="63">
        <f>SUM(B156:H156)</f>
        <v>47</v>
      </c>
      <c r="J156" s="63">
        <v>0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43</v>
      </c>
      <c r="Q156" s="63">
        <f>SUM(J156:P156)</f>
        <v>43</v>
      </c>
    </row>
    <row r="157" spans="1:17" x14ac:dyDescent="0.35">
      <c r="A157" s="46" t="s">
        <v>118</v>
      </c>
      <c r="B157" s="46">
        <f>SUM(B154:B156)</f>
        <v>2664</v>
      </c>
      <c r="C157" s="46">
        <f>SUM(C154:C156)</f>
        <v>2602</v>
      </c>
      <c r="D157" s="46">
        <f>SUM(D154:D156)</f>
        <v>2617</v>
      </c>
      <c r="E157" s="46">
        <f>SUM(E154:E156)</f>
        <v>2441</v>
      </c>
      <c r="F157" s="46">
        <f>SUM(F154:F156)</f>
        <v>2327</v>
      </c>
      <c r="G157" s="46">
        <f>G154</f>
        <v>2840</v>
      </c>
      <c r="H157" s="46">
        <f t="shared" ref="H157:M157" si="26">SUM(H154:H156)</f>
        <v>2412</v>
      </c>
      <c r="I157" s="46">
        <f t="shared" si="26"/>
        <v>17903</v>
      </c>
      <c r="J157" s="46">
        <f t="shared" si="26"/>
        <v>2721</v>
      </c>
      <c r="K157" s="46">
        <f t="shared" si="26"/>
        <v>2229</v>
      </c>
      <c r="L157" s="46">
        <f t="shared" si="26"/>
        <v>2773</v>
      </c>
      <c r="M157" s="46">
        <f t="shared" si="26"/>
        <v>2131</v>
      </c>
      <c r="N157" s="46">
        <v>2470</v>
      </c>
      <c r="O157" s="46">
        <f>SUM(O154:O156)</f>
        <v>1750</v>
      </c>
      <c r="P157" s="46">
        <f>SUM(P154:P156)</f>
        <v>1363</v>
      </c>
      <c r="Q157" s="46">
        <f>SUM(Q154:Q156)</f>
        <v>15696</v>
      </c>
    </row>
    <row r="158" spans="1:17" x14ac:dyDescent="0.35">
      <c r="A158" s="19" t="s">
        <v>99</v>
      </c>
      <c r="B158" s="19">
        <v>87</v>
      </c>
      <c r="C158" s="19">
        <v>85</v>
      </c>
      <c r="D158" s="19">
        <v>88</v>
      </c>
      <c r="E158" s="19">
        <v>106</v>
      </c>
      <c r="F158" s="19">
        <v>129</v>
      </c>
      <c r="G158" s="19">
        <v>473</v>
      </c>
      <c r="H158" s="36">
        <v>169</v>
      </c>
      <c r="I158" s="33">
        <f>SUM(B158:H158)</f>
        <v>1137</v>
      </c>
      <c r="J158" s="36">
        <v>390</v>
      </c>
      <c r="K158" s="42">
        <v>359</v>
      </c>
      <c r="L158" s="42">
        <v>198</v>
      </c>
      <c r="M158" s="37">
        <v>13</v>
      </c>
      <c r="N158" s="36">
        <v>52</v>
      </c>
      <c r="O158" s="19">
        <v>55</v>
      </c>
      <c r="P158" s="36">
        <v>81</v>
      </c>
      <c r="Q158" s="33">
        <f>SUM(J158:P158)</f>
        <v>1148</v>
      </c>
    </row>
    <row r="159" spans="1:17" x14ac:dyDescent="0.35">
      <c r="A159" s="19" t="s">
        <v>7</v>
      </c>
      <c r="B159" s="19">
        <v>722</v>
      </c>
      <c r="C159" s="19">
        <v>747</v>
      </c>
      <c r="D159" s="19">
        <v>754</v>
      </c>
      <c r="E159" s="19">
        <v>742</v>
      </c>
      <c r="F159" s="19">
        <v>0</v>
      </c>
      <c r="G159" s="19">
        <v>91</v>
      </c>
      <c r="H159" s="36">
        <v>91</v>
      </c>
      <c r="I159" s="33">
        <f>SUM(B159:H159)</f>
        <v>3147</v>
      </c>
      <c r="J159" s="36">
        <v>103</v>
      </c>
      <c r="K159" s="42">
        <v>537</v>
      </c>
      <c r="L159" s="42">
        <v>537</v>
      </c>
      <c r="M159" s="37">
        <v>558</v>
      </c>
      <c r="N159" s="23">
        <v>543</v>
      </c>
      <c r="O159" s="19">
        <v>499</v>
      </c>
      <c r="P159" s="86">
        <v>549</v>
      </c>
      <c r="Q159" s="33">
        <f>SUM(J159:P159)</f>
        <v>3326</v>
      </c>
    </row>
    <row r="160" spans="1:17" x14ac:dyDescent="0.35">
      <c r="A160" s="19" t="s">
        <v>103</v>
      </c>
      <c r="B160" s="19">
        <v>192</v>
      </c>
      <c r="C160" s="19">
        <v>206</v>
      </c>
      <c r="D160" s="19">
        <v>189</v>
      </c>
      <c r="E160" s="19">
        <v>224</v>
      </c>
      <c r="F160" s="19">
        <v>243</v>
      </c>
      <c r="G160" s="19">
        <v>215</v>
      </c>
      <c r="H160" s="36">
        <v>102</v>
      </c>
      <c r="I160" s="33">
        <f>SUM(B160:H160)</f>
        <v>1371</v>
      </c>
      <c r="J160" s="36">
        <v>0</v>
      </c>
      <c r="K160" s="42">
        <v>0</v>
      </c>
      <c r="L160" s="42">
        <v>0</v>
      </c>
      <c r="M160" s="37">
        <v>0</v>
      </c>
      <c r="N160" s="86">
        <v>0</v>
      </c>
      <c r="O160" s="86">
        <v>30</v>
      </c>
      <c r="P160" s="86">
        <v>0</v>
      </c>
      <c r="Q160" s="33">
        <f>SUM(J160:P160)</f>
        <v>30</v>
      </c>
    </row>
    <row r="161" spans="1:17" x14ac:dyDescent="0.35">
      <c r="A161" s="54" t="s">
        <v>117</v>
      </c>
      <c r="B161" s="54">
        <f>SUM(B158:B160)</f>
        <v>1001</v>
      </c>
      <c r="C161" s="54">
        <f>SUM(C158:C160)</f>
        <v>1038</v>
      </c>
      <c r="D161" s="54">
        <f>SUM(D158:D160)</f>
        <v>1031</v>
      </c>
      <c r="E161" s="54">
        <f>SUM(E158:E160)</f>
        <v>1072</v>
      </c>
      <c r="F161" s="54">
        <f>SUM(F158:F160)</f>
        <v>372</v>
      </c>
      <c r="G161" s="54">
        <f>G160+G159+G158</f>
        <v>779</v>
      </c>
      <c r="H161" s="54">
        <f>SUM(H158:H160)</f>
        <v>362</v>
      </c>
      <c r="I161" s="54">
        <f>SUM(I158:I160)</f>
        <v>5655</v>
      </c>
      <c r="J161" s="54">
        <f t="shared" ref="J161:Q161" si="27">SUM(J158:J160)</f>
        <v>493</v>
      </c>
      <c r="K161" s="54">
        <f t="shared" si="27"/>
        <v>896</v>
      </c>
      <c r="L161" s="54">
        <f t="shared" si="27"/>
        <v>735</v>
      </c>
      <c r="M161" s="54">
        <f t="shared" si="27"/>
        <v>571</v>
      </c>
      <c r="N161" s="54">
        <f t="shared" si="27"/>
        <v>595</v>
      </c>
      <c r="O161" s="54">
        <f t="shared" si="27"/>
        <v>584</v>
      </c>
      <c r="P161" s="54">
        <f t="shared" si="27"/>
        <v>630</v>
      </c>
      <c r="Q161" s="54">
        <f t="shared" si="27"/>
        <v>4504</v>
      </c>
    </row>
    <row r="162" spans="1:17" x14ac:dyDescent="0.35">
      <c r="A162" s="56" t="s">
        <v>9</v>
      </c>
      <c r="B162" s="56">
        <f>B153+B161+B157</f>
        <v>4881</v>
      </c>
      <c r="C162" s="56">
        <f>C153+C161+C157</f>
        <v>4720</v>
      </c>
      <c r="D162" s="56">
        <f>D153+D161+D157</f>
        <v>4850</v>
      </c>
      <c r="E162" s="56">
        <f>E153+E161+E157</f>
        <v>7666</v>
      </c>
      <c r="F162" s="56">
        <f>F153+F161+F157</f>
        <v>7353</v>
      </c>
      <c r="G162" s="56">
        <f>G161+G157+G153</f>
        <v>5003</v>
      </c>
      <c r="H162" s="56">
        <f>H153+H161+H157</f>
        <v>4081</v>
      </c>
      <c r="I162" s="56">
        <f>I153+I161+I157</f>
        <v>38554</v>
      </c>
      <c r="J162" s="56">
        <f>J153+J161+J157</f>
        <v>4685</v>
      </c>
      <c r="K162" s="56">
        <f t="shared" ref="K162:Q162" si="28">K153+K161+K157</f>
        <v>4133</v>
      </c>
      <c r="L162" s="56">
        <f t="shared" si="28"/>
        <v>5109</v>
      </c>
      <c r="M162" s="56">
        <f t="shared" si="28"/>
        <v>3739</v>
      </c>
      <c r="N162" s="56">
        <f t="shared" si="28"/>
        <v>3834</v>
      </c>
      <c r="O162" s="56">
        <f t="shared" si="28"/>
        <v>2996</v>
      </c>
      <c r="P162" s="56">
        <f t="shared" si="28"/>
        <v>2677</v>
      </c>
      <c r="Q162" s="56">
        <f t="shared" si="28"/>
        <v>27516</v>
      </c>
    </row>
    <row r="164" spans="1:17" x14ac:dyDescent="0.35">
      <c r="A164" s="31" t="s">
        <v>0</v>
      </c>
      <c r="B164" s="83"/>
      <c r="C164" s="8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1:17" x14ac:dyDescent="0.35">
      <c r="A165" s="33" t="s">
        <v>1</v>
      </c>
      <c r="B165" s="62" t="s">
        <v>745</v>
      </c>
      <c r="C165" s="62" t="s">
        <v>746</v>
      </c>
      <c r="D165" s="62" t="s">
        <v>747</v>
      </c>
      <c r="E165" s="62" t="s">
        <v>748</v>
      </c>
      <c r="F165" s="62" t="s">
        <v>749</v>
      </c>
      <c r="G165" s="62" t="s">
        <v>750</v>
      </c>
      <c r="H165" s="62" t="s">
        <v>751</v>
      </c>
      <c r="I165" s="35" t="s">
        <v>752</v>
      </c>
      <c r="J165" s="62" t="s">
        <v>753</v>
      </c>
      <c r="K165" s="62" t="s">
        <v>754</v>
      </c>
      <c r="L165" s="62" t="s">
        <v>755</v>
      </c>
      <c r="M165" s="62" t="s">
        <v>756</v>
      </c>
      <c r="N165" s="62" t="s">
        <v>757</v>
      </c>
      <c r="O165" s="62" t="s">
        <v>758</v>
      </c>
      <c r="P165" s="62" t="s">
        <v>759</v>
      </c>
      <c r="Q165" s="35" t="s">
        <v>760</v>
      </c>
    </row>
    <row r="166" spans="1:17" x14ac:dyDescent="0.35">
      <c r="A166" s="19" t="s">
        <v>2</v>
      </c>
      <c r="B166" s="21">
        <v>153</v>
      </c>
      <c r="C166" s="21">
        <v>236</v>
      </c>
      <c r="D166" s="19">
        <v>142</v>
      </c>
      <c r="E166" s="19">
        <v>8</v>
      </c>
      <c r="F166" s="19">
        <v>319</v>
      </c>
      <c r="G166" s="19">
        <v>273</v>
      </c>
      <c r="H166" s="36">
        <v>183</v>
      </c>
      <c r="I166" s="33">
        <f>SUM(B166:H166)</f>
        <v>1314</v>
      </c>
      <c r="J166" s="36">
        <v>249</v>
      </c>
      <c r="K166" s="36">
        <v>358</v>
      </c>
      <c r="L166" s="36">
        <v>313</v>
      </c>
      <c r="M166" s="103">
        <v>309</v>
      </c>
      <c r="N166" s="19">
        <v>323</v>
      </c>
      <c r="O166" s="19">
        <v>297</v>
      </c>
      <c r="P166" s="36">
        <v>301</v>
      </c>
      <c r="Q166" s="33">
        <f>SUM(J166:P166)</f>
        <v>2150</v>
      </c>
    </row>
    <row r="167" spans="1:17" x14ac:dyDescent="0.35">
      <c r="A167" s="19" t="s">
        <v>3</v>
      </c>
      <c r="B167" s="104">
        <v>672</v>
      </c>
      <c r="C167" s="104">
        <v>776</v>
      </c>
      <c r="D167" s="19">
        <v>960</v>
      </c>
      <c r="E167" s="19">
        <v>1040</v>
      </c>
      <c r="F167" s="19">
        <v>804</v>
      </c>
      <c r="G167" s="19">
        <v>1165</v>
      </c>
      <c r="H167" s="36">
        <v>1107</v>
      </c>
      <c r="I167" s="33">
        <f>SUM(B167:H167)</f>
        <v>6524</v>
      </c>
      <c r="J167" s="36">
        <v>933</v>
      </c>
      <c r="K167" s="42">
        <v>1072</v>
      </c>
      <c r="L167" s="42">
        <v>1066</v>
      </c>
      <c r="M167" s="19">
        <v>966</v>
      </c>
      <c r="N167" s="19">
        <v>516</v>
      </c>
      <c r="O167" s="36">
        <v>916</v>
      </c>
      <c r="P167" s="19">
        <v>810</v>
      </c>
      <c r="Q167" s="33">
        <f>SUM(J167:P167)</f>
        <v>6279</v>
      </c>
    </row>
    <row r="168" spans="1:17" x14ac:dyDescent="0.35">
      <c r="A168" s="19" t="s">
        <v>100</v>
      </c>
      <c r="B168" s="19">
        <v>0</v>
      </c>
      <c r="C168" s="19">
        <v>0</v>
      </c>
      <c r="D168" s="19">
        <v>0</v>
      </c>
      <c r="E168" s="19">
        <v>0</v>
      </c>
      <c r="F168" s="19">
        <v>0</v>
      </c>
      <c r="G168" s="19">
        <v>0</v>
      </c>
      <c r="H168" s="36">
        <v>0</v>
      </c>
      <c r="I168" s="33">
        <f>SUM(B168:H168)</f>
        <v>0</v>
      </c>
      <c r="J168" s="38">
        <v>0</v>
      </c>
      <c r="K168" s="38">
        <v>0</v>
      </c>
      <c r="L168" s="59">
        <v>35</v>
      </c>
      <c r="M168" s="38">
        <v>143</v>
      </c>
      <c r="N168" s="38">
        <v>110</v>
      </c>
      <c r="O168" s="38">
        <v>118</v>
      </c>
      <c r="P168" s="19">
        <v>139</v>
      </c>
      <c r="Q168" s="33">
        <f>SUM(J168:P168)</f>
        <v>545</v>
      </c>
    </row>
    <row r="169" spans="1:17" x14ac:dyDescent="0.35">
      <c r="A169" s="19" t="s">
        <v>115</v>
      </c>
      <c r="B169" s="19">
        <v>0</v>
      </c>
      <c r="C169" s="19">
        <v>0</v>
      </c>
      <c r="D169" s="19">
        <v>0</v>
      </c>
      <c r="E169" s="19">
        <v>0</v>
      </c>
      <c r="F169" s="19">
        <v>0</v>
      </c>
      <c r="G169" s="19">
        <v>0</v>
      </c>
      <c r="H169" s="19">
        <v>45</v>
      </c>
      <c r="I169" s="33">
        <f>SUM(B169:H169)</f>
        <v>45</v>
      </c>
      <c r="J169" s="42">
        <v>0</v>
      </c>
      <c r="K169" s="42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33">
        <f>SUM(J169:P169)</f>
        <v>0</v>
      </c>
    </row>
    <row r="170" spans="1:17" x14ac:dyDescent="0.35">
      <c r="A170" s="19" t="s">
        <v>125</v>
      </c>
      <c r="B170" s="19">
        <v>0</v>
      </c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2312</v>
      </c>
      <c r="I170" s="33">
        <f>SUM(B170:H170)</f>
        <v>2312</v>
      </c>
      <c r="J170" s="42">
        <v>2120</v>
      </c>
      <c r="K170" s="42">
        <v>0</v>
      </c>
      <c r="L170" s="38">
        <v>0</v>
      </c>
      <c r="M170" s="19">
        <v>0</v>
      </c>
      <c r="N170" s="19">
        <v>0</v>
      </c>
      <c r="O170" s="19">
        <v>0</v>
      </c>
      <c r="P170" s="19">
        <v>0</v>
      </c>
      <c r="Q170" s="33">
        <f>SUM(J170:P170)</f>
        <v>2120</v>
      </c>
    </row>
    <row r="171" spans="1:17" x14ac:dyDescent="0.35">
      <c r="A171" s="58" t="s">
        <v>119</v>
      </c>
      <c r="B171" s="58">
        <f>SUM(B166:B170)</f>
        <v>825</v>
      </c>
      <c r="C171" s="58">
        <f>SUM(C166:C170)</f>
        <v>1012</v>
      </c>
      <c r="D171" s="58">
        <f>SUM(D166:D170)</f>
        <v>1102</v>
      </c>
      <c r="E171" s="58">
        <f>SUM(E166:E170)</f>
        <v>1048</v>
      </c>
      <c r="F171" s="58">
        <f>SUM(F166:F170)</f>
        <v>1123</v>
      </c>
      <c r="G171" s="58">
        <f>G168+G167+G166</f>
        <v>1438</v>
      </c>
      <c r="H171" s="58">
        <f>SUM(H166:H170)</f>
        <v>3647</v>
      </c>
      <c r="I171" s="58">
        <f>SUM(I166:I170)</f>
        <v>10195</v>
      </c>
      <c r="J171" s="58">
        <f>SUM(J166:J168)</f>
        <v>1182</v>
      </c>
      <c r="K171" s="58">
        <f>SUM(K166:K168)</f>
        <v>1430</v>
      </c>
      <c r="L171" s="58">
        <f>SUM(L166:L170)</f>
        <v>1414</v>
      </c>
      <c r="M171" s="58">
        <f>SUM(M166:M167)</f>
        <v>1275</v>
      </c>
      <c r="N171" s="58">
        <f>SUM(N166:N170)</f>
        <v>949</v>
      </c>
      <c r="O171" s="58">
        <f>SUM(O166:O168)</f>
        <v>1331</v>
      </c>
      <c r="P171" s="58">
        <f>SUM(P166:P168)</f>
        <v>1250</v>
      </c>
      <c r="Q171" s="58">
        <f>SUM(Q166:Q168)</f>
        <v>8974</v>
      </c>
    </row>
    <row r="172" spans="1:17" x14ac:dyDescent="0.35">
      <c r="A172" s="19" t="s">
        <v>4</v>
      </c>
      <c r="B172" s="19">
        <v>2201</v>
      </c>
      <c r="C172" s="19">
        <v>2041</v>
      </c>
      <c r="D172" s="19">
        <v>1803</v>
      </c>
      <c r="E172" s="19">
        <v>2011</v>
      </c>
      <c r="F172" s="19">
        <v>2374</v>
      </c>
      <c r="G172" s="19">
        <v>2891</v>
      </c>
      <c r="H172" s="36">
        <v>2794</v>
      </c>
      <c r="I172" s="33">
        <f>SUM(B172:H172)</f>
        <v>16115</v>
      </c>
      <c r="J172" s="36">
        <v>2733</v>
      </c>
      <c r="K172" s="42">
        <v>3075</v>
      </c>
      <c r="L172" s="42">
        <v>2615</v>
      </c>
      <c r="M172" s="37">
        <v>2188</v>
      </c>
      <c r="N172" s="19">
        <v>2332</v>
      </c>
      <c r="O172" s="36">
        <v>2521</v>
      </c>
      <c r="P172" s="36">
        <v>2755</v>
      </c>
      <c r="Q172" s="63">
        <f>SUM(J172:P172)</f>
        <v>18219</v>
      </c>
    </row>
    <row r="173" spans="1:17" x14ac:dyDescent="0.35">
      <c r="A173" s="19" t="s">
        <v>112</v>
      </c>
      <c r="B173" s="19">
        <v>0</v>
      </c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63">
        <f>SUM(B173:H173)</f>
        <v>0</v>
      </c>
      <c r="J173" s="19">
        <v>0</v>
      </c>
      <c r="K173" s="42">
        <v>0</v>
      </c>
      <c r="L173" s="45">
        <v>0</v>
      </c>
      <c r="M173" s="19">
        <v>0</v>
      </c>
      <c r="N173" s="63">
        <v>0</v>
      </c>
      <c r="O173" s="63">
        <v>0</v>
      </c>
      <c r="P173" s="63">
        <v>0</v>
      </c>
      <c r="Q173" s="63">
        <f>SUM(J173:P173)</f>
        <v>0</v>
      </c>
    </row>
    <row r="174" spans="1:17" x14ac:dyDescent="0.35">
      <c r="A174" s="19" t="s">
        <v>124</v>
      </c>
      <c r="B174" s="19">
        <v>0</v>
      </c>
      <c r="C174" s="19">
        <v>0</v>
      </c>
      <c r="D174" s="19">
        <v>0</v>
      </c>
      <c r="E174" s="19">
        <v>0</v>
      </c>
      <c r="F174" s="19">
        <v>0</v>
      </c>
      <c r="G174" s="19">
        <v>0</v>
      </c>
      <c r="H174" s="63">
        <v>28</v>
      </c>
      <c r="I174" s="63">
        <f>SUM(B174:H174)</f>
        <v>28</v>
      </c>
      <c r="J174" s="63">
        <v>0</v>
      </c>
      <c r="K174" s="63">
        <v>0</v>
      </c>
      <c r="L174" s="63">
        <v>0</v>
      </c>
      <c r="M174" s="63">
        <v>0</v>
      </c>
      <c r="N174" s="63">
        <v>0</v>
      </c>
      <c r="O174" s="63">
        <v>0</v>
      </c>
      <c r="P174" s="63">
        <v>46</v>
      </c>
      <c r="Q174" s="63">
        <f>SUM(J174:P174)</f>
        <v>46</v>
      </c>
    </row>
    <row r="175" spans="1:17" x14ac:dyDescent="0.35">
      <c r="A175" s="46" t="s">
        <v>118</v>
      </c>
      <c r="B175" s="46">
        <f>SUM(B172:B174)</f>
        <v>2201</v>
      </c>
      <c r="C175" s="46">
        <f>SUM(C172:C174)</f>
        <v>2041</v>
      </c>
      <c r="D175" s="46">
        <f>SUM(D172:D174)</f>
        <v>1803</v>
      </c>
      <c r="E175" s="46">
        <f>SUM(E172:E174)</f>
        <v>2011</v>
      </c>
      <c r="F175" s="46">
        <f>SUM(F172:F174)</f>
        <v>2374</v>
      </c>
      <c r="G175" s="46">
        <f>G172</f>
        <v>2891</v>
      </c>
      <c r="H175" s="46">
        <f t="shared" ref="H175:M175" si="29">SUM(H172:H174)</f>
        <v>2822</v>
      </c>
      <c r="I175" s="46">
        <f t="shared" si="29"/>
        <v>16143</v>
      </c>
      <c r="J175" s="46">
        <f t="shared" si="29"/>
        <v>2733</v>
      </c>
      <c r="K175" s="46">
        <f t="shared" si="29"/>
        <v>3075</v>
      </c>
      <c r="L175" s="46">
        <f t="shared" si="29"/>
        <v>2615</v>
      </c>
      <c r="M175" s="46">
        <f t="shared" si="29"/>
        <v>2188</v>
      </c>
      <c r="N175" s="46">
        <v>2470</v>
      </c>
      <c r="O175" s="46">
        <f>SUM(O172:O174)</f>
        <v>2521</v>
      </c>
      <c r="P175" s="46">
        <f>SUM(P172:P174)</f>
        <v>2801</v>
      </c>
      <c r="Q175" s="46">
        <f>SUM(Q172:Q174)</f>
        <v>18265</v>
      </c>
    </row>
    <row r="176" spans="1:17" x14ac:dyDescent="0.35">
      <c r="A176" s="19" t="s">
        <v>99</v>
      </c>
      <c r="B176" s="19">
        <v>114</v>
      </c>
      <c r="C176" s="19">
        <v>29</v>
      </c>
      <c r="D176" s="19">
        <v>246</v>
      </c>
      <c r="E176" s="19">
        <v>170</v>
      </c>
      <c r="F176" s="19">
        <v>88</v>
      </c>
      <c r="G176" s="19">
        <v>431</v>
      </c>
      <c r="H176" s="36">
        <v>362</v>
      </c>
      <c r="I176" s="33">
        <f>SUM(B176:H176)</f>
        <v>1440</v>
      </c>
      <c r="J176" s="36">
        <v>117</v>
      </c>
      <c r="K176" s="42">
        <v>98</v>
      </c>
      <c r="L176" s="42">
        <v>86</v>
      </c>
      <c r="M176" s="37">
        <v>131</v>
      </c>
      <c r="N176" s="36">
        <v>64</v>
      </c>
      <c r="O176" s="19">
        <v>0</v>
      </c>
      <c r="P176" s="36">
        <v>64</v>
      </c>
      <c r="Q176" s="33">
        <f>SUM(J176:P176)</f>
        <v>560</v>
      </c>
    </row>
    <row r="177" spans="1:17" x14ac:dyDescent="0.35">
      <c r="A177" s="19" t="s">
        <v>7</v>
      </c>
      <c r="B177" s="19">
        <v>573</v>
      </c>
      <c r="C177" s="19">
        <v>0</v>
      </c>
      <c r="D177" s="19">
        <v>0</v>
      </c>
      <c r="E177" s="19">
        <v>235</v>
      </c>
      <c r="F177" s="19">
        <v>523</v>
      </c>
      <c r="G177" s="19">
        <v>629</v>
      </c>
      <c r="H177" s="36">
        <v>945</v>
      </c>
      <c r="I177" s="33">
        <f>SUM(B177:H177)</f>
        <v>2905</v>
      </c>
      <c r="J177" s="36">
        <v>1028</v>
      </c>
      <c r="K177" s="42">
        <v>474</v>
      </c>
      <c r="L177" s="42">
        <v>885</v>
      </c>
      <c r="M177" s="37">
        <v>860</v>
      </c>
      <c r="N177" s="23">
        <v>1026</v>
      </c>
      <c r="O177" s="19">
        <v>1207</v>
      </c>
      <c r="P177" s="86">
        <v>1334</v>
      </c>
      <c r="Q177" s="33">
        <f>SUM(J177:P177)</f>
        <v>6814</v>
      </c>
    </row>
    <row r="178" spans="1:17" x14ac:dyDescent="0.35">
      <c r="A178" s="19" t="s">
        <v>103</v>
      </c>
      <c r="B178" s="19">
        <v>1</v>
      </c>
      <c r="C178" s="19">
        <v>116</v>
      </c>
      <c r="D178" s="19">
        <v>239</v>
      </c>
      <c r="E178" s="19">
        <v>245</v>
      </c>
      <c r="F178" s="19">
        <v>253</v>
      </c>
      <c r="G178" s="19">
        <v>382</v>
      </c>
      <c r="H178" s="36">
        <v>286</v>
      </c>
      <c r="I178" s="33">
        <f>SUM(B178:H178)</f>
        <v>1522</v>
      </c>
      <c r="J178" s="36">
        <v>258</v>
      </c>
      <c r="K178" s="42">
        <v>121</v>
      </c>
      <c r="L178" s="42">
        <v>133</v>
      </c>
      <c r="M178" s="37">
        <v>155</v>
      </c>
      <c r="N178" s="86">
        <v>163</v>
      </c>
      <c r="O178" s="86">
        <v>212</v>
      </c>
      <c r="P178" s="86">
        <v>179</v>
      </c>
      <c r="Q178" s="33">
        <f>SUM(J178:P178)</f>
        <v>1221</v>
      </c>
    </row>
    <row r="179" spans="1:17" x14ac:dyDescent="0.35">
      <c r="A179" s="54" t="s">
        <v>117</v>
      </c>
      <c r="B179" s="54">
        <f>SUM(B176:B178)</f>
        <v>688</v>
      </c>
      <c r="C179" s="54">
        <f>SUM(C176:C178)</f>
        <v>145</v>
      </c>
      <c r="D179" s="54">
        <f>SUM(D176:D178)</f>
        <v>485</v>
      </c>
      <c r="E179" s="54">
        <f>SUM(E176:E178)</f>
        <v>650</v>
      </c>
      <c r="F179" s="54">
        <f>SUM(F176:F178)</f>
        <v>864</v>
      </c>
      <c r="G179" s="54">
        <f>G178+G177+G176</f>
        <v>1442</v>
      </c>
      <c r="H179" s="54">
        <f>SUM(H176:H178)</f>
        <v>1593</v>
      </c>
      <c r="I179" s="54">
        <f>SUM(I176:I178)</f>
        <v>5867</v>
      </c>
      <c r="J179" s="54">
        <f t="shared" ref="J179:Q179" si="30">SUM(J176:J178)</f>
        <v>1403</v>
      </c>
      <c r="K179" s="54">
        <f t="shared" si="30"/>
        <v>693</v>
      </c>
      <c r="L179" s="54">
        <f t="shared" si="30"/>
        <v>1104</v>
      </c>
      <c r="M179" s="54">
        <f t="shared" si="30"/>
        <v>1146</v>
      </c>
      <c r="N179" s="54">
        <f t="shared" si="30"/>
        <v>1253</v>
      </c>
      <c r="O179" s="54">
        <f t="shared" si="30"/>
        <v>1419</v>
      </c>
      <c r="P179" s="54">
        <f t="shared" si="30"/>
        <v>1577</v>
      </c>
      <c r="Q179" s="54">
        <f t="shared" si="30"/>
        <v>8595</v>
      </c>
    </row>
    <row r="180" spans="1:17" x14ac:dyDescent="0.35">
      <c r="A180" s="56" t="s">
        <v>9</v>
      </c>
      <c r="B180" s="56">
        <f>B171+B179+B175</f>
        <v>3714</v>
      </c>
      <c r="C180" s="56">
        <f>C171+C179+C175</f>
        <v>3198</v>
      </c>
      <c r="D180" s="56">
        <f>D171+D179+D175</f>
        <v>3390</v>
      </c>
      <c r="E180" s="56">
        <f>E171+E179+E175</f>
        <v>3709</v>
      </c>
      <c r="F180" s="56">
        <f>F171+F179+F175</f>
        <v>4361</v>
      </c>
      <c r="G180" s="56">
        <f>G179+G175+G171</f>
        <v>5771</v>
      </c>
      <c r="H180" s="56">
        <f>H171+H179+H175</f>
        <v>8062</v>
      </c>
      <c r="I180" s="56">
        <f>I171+I179+I175</f>
        <v>32205</v>
      </c>
      <c r="J180" s="56">
        <f>J171+J179+J175</f>
        <v>5318</v>
      </c>
      <c r="K180" s="56">
        <f t="shared" ref="K180:Q180" si="31">K171+K179+K175</f>
        <v>5198</v>
      </c>
      <c r="L180" s="56">
        <f t="shared" si="31"/>
        <v>5133</v>
      </c>
      <c r="M180" s="56">
        <f t="shared" si="31"/>
        <v>4609</v>
      </c>
      <c r="N180" s="56">
        <f t="shared" si="31"/>
        <v>4672</v>
      </c>
      <c r="O180" s="56">
        <f t="shared" si="31"/>
        <v>5271</v>
      </c>
      <c r="P180" s="56">
        <f t="shared" si="31"/>
        <v>5628</v>
      </c>
      <c r="Q180" s="56">
        <f t="shared" si="31"/>
        <v>35834</v>
      </c>
    </row>
    <row r="182" spans="1:17" x14ac:dyDescent="0.35">
      <c r="A182" s="31" t="s">
        <v>0</v>
      </c>
      <c r="B182" s="83"/>
      <c r="C182" s="8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1:17" x14ac:dyDescent="0.35">
      <c r="A183" s="33" t="s">
        <v>1</v>
      </c>
      <c r="B183" s="62" t="s">
        <v>797</v>
      </c>
      <c r="C183" s="62" t="s">
        <v>798</v>
      </c>
      <c r="D183" s="62" t="s">
        <v>799</v>
      </c>
      <c r="E183" s="62" t="s">
        <v>800</v>
      </c>
      <c r="F183" s="62" t="s">
        <v>801</v>
      </c>
      <c r="G183" s="62" t="s">
        <v>802</v>
      </c>
      <c r="H183" s="62" t="s">
        <v>803</v>
      </c>
      <c r="I183" s="35" t="s">
        <v>827</v>
      </c>
      <c r="J183" s="62" t="s">
        <v>805</v>
      </c>
      <c r="K183" s="62" t="s">
        <v>806</v>
      </c>
      <c r="L183" s="62" t="s">
        <v>807</v>
      </c>
      <c r="M183" s="62" t="s">
        <v>808</v>
      </c>
      <c r="N183" s="62" t="s">
        <v>809</v>
      </c>
      <c r="O183" s="62" t="s">
        <v>810</v>
      </c>
      <c r="P183" s="62" t="s">
        <v>811</v>
      </c>
      <c r="Q183" s="35" t="s">
        <v>828</v>
      </c>
    </row>
    <row r="184" spans="1:17" x14ac:dyDescent="0.35">
      <c r="A184" s="19" t="s">
        <v>2</v>
      </c>
      <c r="B184" s="21">
        <v>355</v>
      </c>
      <c r="C184" s="21">
        <v>298</v>
      </c>
      <c r="D184" s="19">
        <v>316</v>
      </c>
      <c r="E184" s="19">
        <v>203</v>
      </c>
      <c r="F184" s="19">
        <v>291</v>
      </c>
      <c r="G184" s="19">
        <v>304</v>
      </c>
      <c r="H184" s="36">
        <v>359</v>
      </c>
      <c r="I184" s="33">
        <f>SUM(B184:H184)</f>
        <v>2126</v>
      </c>
      <c r="J184" s="36">
        <v>322</v>
      </c>
      <c r="K184" s="36">
        <v>215</v>
      </c>
      <c r="L184" s="36">
        <v>315</v>
      </c>
      <c r="M184" s="103">
        <v>161</v>
      </c>
      <c r="N184" s="19">
        <v>236</v>
      </c>
      <c r="O184" s="19">
        <v>274</v>
      </c>
      <c r="P184" s="36">
        <v>338</v>
      </c>
      <c r="Q184" s="33">
        <f>SUM(J184:P184)</f>
        <v>1861</v>
      </c>
    </row>
    <row r="185" spans="1:17" x14ac:dyDescent="0.35">
      <c r="A185" s="19" t="s">
        <v>3</v>
      </c>
      <c r="B185" s="104">
        <v>1118</v>
      </c>
      <c r="C185" s="104">
        <v>1067</v>
      </c>
      <c r="D185" s="19">
        <v>384</v>
      </c>
      <c r="E185" s="19">
        <v>899</v>
      </c>
      <c r="F185" s="19">
        <v>585</v>
      </c>
      <c r="G185" s="19">
        <v>1036</v>
      </c>
      <c r="H185" s="36">
        <v>1059</v>
      </c>
      <c r="I185" s="33">
        <f>SUM(B185:H185)</f>
        <v>6148</v>
      </c>
      <c r="J185" s="36">
        <v>934</v>
      </c>
      <c r="K185" s="42">
        <v>1024</v>
      </c>
      <c r="L185" s="42">
        <v>981</v>
      </c>
      <c r="M185" s="19">
        <v>654</v>
      </c>
      <c r="N185" s="19">
        <v>967</v>
      </c>
      <c r="O185" s="36">
        <v>1048</v>
      </c>
      <c r="P185" s="19">
        <v>980</v>
      </c>
      <c r="Q185" s="33">
        <f>SUM(J185:P185)</f>
        <v>6588</v>
      </c>
    </row>
    <row r="186" spans="1:17" x14ac:dyDescent="0.35">
      <c r="A186" s="19" t="s">
        <v>100</v>
      </c>
      <c r="B186" s="19">
        <v>123</v>
      </c>
      <c r="C186" s="19">
        <v>92</v>
      </c>
      <c r="D186" s="19">
        <v>119</v>
      </c>
      <c r="E186" s="19">
        <v>81</v>
      </c>
      <c r="F186" s="19">
        <v>115</v>
      </c>
      <c r="G186" s="19">
        <v>0</v>
      </c>
      <c r="H186" s="36">
        <v>0</v>
      </c>
      <c r="I186" s="33">
        <f>SUM(B186:H186)</f>
        <v>530</v>
      </c>
      <c r="J186" s="38">
        <v>0</v>
      </c>
      <c r="K186" s="38">
        <v>0</v>
      </c>
      <c r="L186" s="59">
        <v>59</v>
      </c>
      <c r="M186" s="38">
        <v>44</v>
      </c>
      <c r="N186" s="38">
        <v>44</v>
      </c>
      <c r="O186" s="38">
        <v>215</v>
      </c>
      <c r="P186" s="19">
        <v>145</v>
      </c>
      <c r="Q186" s="33">
        <f>SUM(J186:P186)</f>
        <v>507</v>
      </c>
    </row>
    <row r="187" spans="1:17" x14ac:dyDescent="0.35">
      <c r="A187" s="19" t="s">
        <v>115</v>
      </c>
      <c r="B187" s="19">
        <v>0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33">
        <f>SUM(B187:H187)</f>
        <v>0</v>
      </c>
      <c r="J187" s="42">
        <v>0</v>
      </c>
      <c r="K187" s="42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33">
        <f>SUM(J187:P187)</f>
        <v>0</v>
      </c>
    </row>
    <row r="188" spans="1:17" x14ac:dyDescent="0.35">
      <c r="A188" s="19" t="s">
        <v>125</v>
      </c>
      <c r="B188" s="19">
        <v>1150</v>
      </c>
      <c r="C188" s="19">
        <v>2459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33">
        <f>SUM(B188:H188)</f>
        <v>3609</v>
      </c>
      <c r="J188" s="42">
        <v>0</v>
      </c>
      <c r="K188" s="42">
        <v>0</v>
      </c>
      <c r="L188" s="38">
        <v>0</v>
      </c>
      <c r="M188" s="19">
        <v>0</v>
      </c>
      <c r="N188" s="19">
        <v>0</v>
      </c>
      <c r="O188" s="19">
        <v>0</v>
      </c>
      <c r="P188" s="19">
        <v>2211</v>
      </c>
      <c r="Q188" s="33">
        <f>SUM(J188:P188)</f>
        <v>2211</v>
      </c>
    </row>
    <row r="189" spans="1:17" x14ac:dyDescent="0.35">
      <c r="A189" s="58" t="s">
        <v>119</v>
      </c>
      <c r="B189" s="58">
        <f>SUM(B184:B188)</f>
        <v>2746</v>
      </c>
      <c r="C189" s="58">
        <f>SUM(C184:C188)</f>
        <v>3916</v>
      </c>
      <c r="D189" s="58">
        <f>SUM(D184:D188)</f>
        <v>819</v>
      </c>
      <c r="E189" s="58">
        <f>SUM(E184:E188)</f>
        <v>1183</v>
      </c>
      <c r="F189" s="58">
        <f>SUM(F184:F188)</f>
        <v>991</v>
      </c>
      <c r="G189" s="58">
        <f>G186+G185+G184</f>
        <v>1340</v>
      </c>
      <c r="H189" s="58">
        <f>SUM(H184:H188)</f>
        <v>1418</v>
      </c>
      <c r="I189" s="58">
        <f>SUM(I184:I188)</f>
        <v>12413</v>
      </c>
      <c r="J189" s="58">
        <f>SUM(J184:J186)</f>
        <v>1256</v>
      </c>
      <c r="K189" s="58">
        <f>SUM(K184:K186)</f>
        <v>1239</v>
      </c>
      <c r="L189" s="58">
        <f>SUM(L184:L188)</f>
        <v>1355</v>
      </c>
      <c r="M189" s="58">
        <f>SUM(M184:M185)</f>
        <v>815</v>
      </c>
      <c r="N189" s="58">
        <f>SUM(N184:N188)</f>
        <v>1247</v>
      </c>
      <c r="O189" s="58">
        <f>SUM(O184:O186)</f>
        <v>1537</v>
      </c>
      <c r="P189" s="58">
        <f>SUM(P184:P186)</f>
        <v>1463</v>
      </c>
      <c r="Q189" s="58">
        <f>SUM(Q184:Q186)</f>
        <v>8956</v>
      </c>
    </row>
    <row r="190" spans="1:17" x14ac:dyDescent="0.35">
      <c r="A190" s="19" t="s">
        <v>4</v>
      </c>
      <c r="B190" s="19">
        <v>3281</v>
      </c>
      <c r="C190" s="19">
        <v>2904</v>
      </c>
      <c r="D190" s="19">
        <v>108</v>
      </c>
      <c r="E190" s="19">
        <v>1885</v>
      </c>
      <c r="F190" s="19">
        <v>1223</v>
      </c>
      <c r="G190" s="19">
        <v>2770</v>
      </c>
      <c r="H190" s="36">
        <v>2929</v>
      </c>
      <c r="I190" s="33">
        <f>SUM(B190:H190)</f>
        <v>15100</v>
      </c>
      <c r="J190" s="36">
        <v>2419</v>
      </c>
      <c r="K190" s="42">
        <v>3326</v>
      </c>
      <c r="L190" s="42">
        <v>3274</v>
      </c>
      <c r="M190" s="37">
        <v>2820</v>
      </c>
      <c r="N190" s="19">
        <v>2788</v>
      </c>
      <c r="O190" s="36">
        <v>3136</v>
      </c>
      <c r="P190" s="36">
        <v>3012</v>
      </c>
      <c r="Q190" s="63">
        <f>SUM(J190:P190)</f>
        <v>20775</v>
      </c>
    </row>
    <row r="191" spans="1:17" x14ac:dyDescent="0.35">
      <c r="A191" s="19" t="s">
        <v>112</v>
      </c>
      <c r="B191" s="19">
        <v>0</v>
      </c>
      <c r="C191" s="19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33">
        <f>SUM(B191:H191)</f>
        <v>0</v>
      </c>
      <c r="J191" s="19">
        <v>0</v>
      </c>
      <c r="K191" s="42">
        <v>0</v>
      </c>
      <c r="L191" s="45">
        <v>0</v>
      </c>
      <c r="M191" s="19">
        <v>0</v>
      </c>
      <c r="N191" s="63">
        <v>0</v>
      </c>
      <c r="O191" s="63">
        <v>0</v>
      </c>
      <c r="P191" s="63">
        <v>0</v>
      </c>
      <c r="Q191" s="63">
        <f>SUM(J191:P191)</f>
        <v>0</v>
      </c>
    </row>
    <row r="192" spans="1:17" x14ac:dyDescent="0.35">
      <c r="A192" s="19" t="s">
        <v>124</v>
      </c>
      <c r="B192" s="19">
        <v>0</v>
      </c>
      <c r="C192" s="19">
        <v>0</v>
      </c>
      <c r="D192" s="19">
        <v>0</v>
      </c>
      <c r="E192" s="19">
        <v>0</v>
      </c>
      <c r="F192" s="19">
        <v>0</v>
      </c>
      <c r="G192" s="19">
        <v>0</v>
      </c>
      <c r="H192" s="63">
        <v>48</v>
      </c>
      <c r="I192" s="33">
        <f>SUM(B192:H192)</f>
        <v>48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3">
        <v>0</v>
      </c>
      <c r="P192" s="63">
        <v>72</v>
      </c>
      <c r="Q192" s="63">
        <f>SUM(J192:P192)</f>
        <v>72</v>
      </c>
    </row>
    <row r="193" spans="1:17" x14ac:dyDescent="0.35">
      <c r="A193" s="46" t="s">
        <v>118</v>
      </c>
      <c r="B193" s="46">
        <f>SUM(B190:B192)</f>
        <v>3281</v>
      </c>
      <c r="C193" s="46">
        <f>SUM(C190:C192)</f>
        <v>2904</v>
      </c>
      <c r="D193" s="46">
        <f>SUM(D190:D192)</f>
        <v>108</v>
      </c>
      <c r="E193" s="46">
        <f>SUM(E190:E192)</f>
        <v>1885</v>
      </c>
      <c r="F193" s="46">
        <f>SUM(F190:F192)</f>
        <v>1223</v>
      </c>
      <c r="G193" s="46">
        <f>G190</f>
        <v>2770</v>
      </c>
      <c r="H193" s="46">
        <f t="shared" ref="H193:M193" si="32">SUM(H190:H192)</f>
        <v>2977</v>
      </c>
      <c r="I193" s="46">
        <f t="shared" si="32"/>
        <v>15148</v>
      </c>
      <c r="J193" s="46">
        <f t="shared" si="32"/>
        <v>2419</v>
      </c>
      <c r="K193" s="46">
        <f t="shared" si="32"/>
        <v>3326</v>
      </c>
      <c r="L193" s="46">
        <f t="shared" si="32"/>
        <v>3274</v>
      </c>
      <c r="M193" s="46">
        <f t="shared" si="32"/>
        <v>2820</v>
      </c>
      <c r="N193" s="46">
        <v>2470</v>
      </c>
      <c r="O193" s="46">
        <f>SUM(O190:O192)</f>
        <v>3136</v>
      </c>
      <c r="P193" s="46">
        <f>SUM(P190:P192)</f>
        <v>3084</v>
      </c>
      <c r="Q193" s="46">
        <f>SUM(Q190:Q192)</f>
        <v>20847</v>
      </c>
    </row>
    <row r="194" spans="1:17" x14ac:dyDescent="0.35">
      <c r="A194" s="19" t="s">
        <v>99</v>
      </c>
      <c r="B194" s="19">
        <v>88</v>
      </c>
      <c r="C194" s="19">
        <v>99</v>
      </c>
      <c r="D194" s="19">
        <v>148</v>
      </c>
      <c r="E194" s="19">
        <v>67</v>
      </c>
      <c r="F194" s="19">
        <v>83</v>
      </c>
      <c r="G194" s="19">
        <v>444</v>
      </c>
      <c r="H194" s="36">
        <v>279</v>
      </c>
      <c r="I194" s="33">
        <f>SUM(B194:H194)</f>
        <v>1208</v>
      </c>
      <c r="J194" s="36">
        <v>91</v>
      </c>
      <c r="K194" s="42">
        <v>390</v>
      </c>
      <c r="L194" s="42">
        <v>451</v>
      </c>
      <c r="M194" s="37">
        <v>481</v>
      </c>
      <c r="N194" s="36">
        <v>108</v>
      </c>
      <c r="O194" s="19">
        <v>486</v>
      </c>
      <c r="P194" s="36">
        <v>477</v>
      </c>
      <c r="Q194" s="33">
        <f>SUM(J194:P194)</f>
        <v>2484</v>
      </c>
    </row>
    <row r="195" spans="1:17" x14ac:dyDescent="0.35">
      <c r="A195" s="19" t="s">
        <v>7</v>
      </c>
      <c r="B195" s="19">
        <v>1313</v>
      </c>
      <c r="C195" s="19">
        <v>1291</v>
      </c>
      <c r="D195" s="19">
        <v>0</v>
      </c>
      <c r="E195" s="19">
        <v>1890</v>
      </c>
      <c r="F195" s="19">
        <v>328</v>
      </c>
      <c r="G195" s="19">
        <v>710</v>
      </c>
      <c r="H195" s="36">
        <v>866</v>
      </c>
      <c r="I195" s="33">
        <f>SUM(B195:H195)</f>
        <v>6398</v>
      </c>
      <c r="J195" s="36">
        <v>847</v>
      </c>
      <c r="K195" s="42">
        <v>856</v>
      </c>
      <c r="L195" s="42">
        <v>835</v>
      </c>
      <c r="M195" s="37">
        <v>782</v>
      </c>
      <c r="N195" s="23">
        <v>775</v>
      </c>
      <c r="O195" s="19">
        <v>882</v>
      </c>
      <c r="P195" s="86">
        <v>813</v>
      </c>
      <c r="Q195" s="33">
        <f>SUM(J195:P195)</f>
        <v>5790</v>
      </c>
    </row>
    <row r="196" spans="1:17" x14ac:dyDescent="0.35">
      <c r="A196" s="19" t="s">
        <v>103</v>
      </c>
      <c r="B196" s="19">
        <v>156</v>
      </c>
      <c r="C196" s="19">
        <v>69</v>
      </c>
      <c r="D196" s="19">
        <v>96</v>
      </c>
      <c r="E196" s="19">
        <v>75</v>
      </c>
      <c r="F196" s="19">
        <v>82</v>
      </c>
      <c r="G196" s="19">
        <v>132</v>
      </c>
      <c r="H196" s="36">
        <v>299</v>
      </c>
      <c r="I196" s="33">
        <f>SUM(B196:H196)</f>
        <v>909</v>
      </c>
      <c r="J196" s="36">
        <v>94</v>
      </c>
      <c r="K196" s="42">
        <v>57</v>
      </c>
      <c r="L196" s="42">
        <v>167</v>
      </c>
      <c r="M196" s="37">
        <v>194</v>
      </c>
      <c r="N196" s="86">
        <v>338</v>
      </c>
      <c r="O196" s="86">
        <v>270</v>
      </c>
      <c r="P196" s="86">
        <v>308</v>
      </c>
      <c r="Q196" s="33">
        <f>SUM(J196:P196)</f>
        <v>1428</v>
      </c>
    </row>
    <row r="197" spans="1:17" x14ac:dyDescent="0.35">
      <c r="A197" s="54" t="s">
        <v>117</v>
      </c>
      <c r="B197" s="54">
        <f>SUM(B194:B196)</f>
        <v>1557</v>
      </c>
      <c r="C197" s="54">
        <f>SUM(C194:C196)</f>
        <v>1459</v>
      </c>
      <c r="D197" s="54">
        <f>SUM(D194:D196)</f>
        <v>244</v>
      </c>
      <c r="E197" s="54">
        <f>SUM(E194:E196)</f>
        <v>2032</v>
      </c>
      <c r="F197" s="54">
        <f>SUM(F194:F196)</f>
        <v>493</v>
      </c>
      <c r="G197" s="54">
        <f>G196+G195+G194</f>
        <v>1286</v>
      </c>
      <c r="H197" s="54">
        <f>SUM(H194:H196)</f>
        <v>1444</v>
      </c>
      <c r="I197" s="54">
        <f>SUM(I194:I196)</f>
        <v>8515</v>
      </c>
      <c r="J197" s="54">
        <f t="shared" ref="J197:Q197" si="33">SUM(J194:J196)</f>
        <v>1032</v>
      </c>
      <c r="K197" s="54">
        <f t="shared" si="33"/>
        <v>1303</v>
      </c>
      <c r="L197" s="54">
        <f t="shared" si="33"/>
        <v>1453</v>
      </c>
      <c r="M197" s="54">
        <f t="shared" si="33"/>
        <v>1457</v>
      </c>
      <c r="N197" s="54">
        <f t="shared" si="33"/>
        <v>1221</v>
      </c>
      <c r="O197" s="54">
        <f t="shared" si="33"/>
        <v>1638</v>
      </c>
      <c r="P197" s="54">
        <f t="shared" si="33"/>
        <v>1598</v>
      </c>
      <c r="Q197" s="54">
        <f t="shared" si="33"/>
        <v>9702</v>
      </c>
    </row>
    <row r="198" spans="1:17" x14ac:dyDescent="0.35">
      <c r="A198" s="56" t="s">
        <v>9</v>
      </c>
      <c r="B198" s="56">
        <f>B189+B197+B193</f>
        <v>7584</v>
      </c>
      <c r="C198" s="56">
        <f>C189+C197+C193</f>
        <v>8279</v>
      </c>
      <c r="D198" s="56">
        <f>D189+D197+D193</f>
        <v>1171</v>
      </c>
      <c r="E198" s="56">
        <f>E189+E197+E193</f>
        <v>5100</v>
      </c>
      <c r="F198" s="56">
        <f>F189+F197+F193</f>
        <v>2707</v>
      </c>
      <c r="G198" s="56">
        <f>G197+G193+G189</f>
        <v>5396</v>
      </c>
      <c r="H198" s="56">
        <f>H189+H197+H193</f>
        <v>5839</v>
      </c>
      <c r="I198" s="56">
        <f>I189+I197+I193</f>
        <v>36076</v>
      </c>
      <c r="J198" s="56">
        <f>J189+J197+J193</f>
        <v>4707</v>
      </c>
      <c r="K198" s="56">
        <f t="shared" ref="K198:Q198" si="34">K189+K197+K193</f>
        <v>5868</v>
      </c>
      <c r="L198" s="56">
        <f t="shared" si="34"/>
        <v>6082</v>
      </c>
      <c r="M198" s="56">
        <f t="shared" si="34"/>
        <v>5092</v>
      </c>
      <c r="N198" s="56">
        <f t="shared" si="34"/>
        <v>4938</v>
      </c>
      <c r="O198" s="56">
        <f t="shared" si="34"/>
        <v>6311</v>
      </c>
      <c r="P198" s="56">
        <f t="shared" si="34"/>
        <v>6145</v>
      </c>
      <c r="Q198" s="56">
        <f t="shared" si="34"/>
        <v>39505</v>
      </c>
    </row>
    <row r="200" spans="1:17" x14ac:dyDescent="0.35">
      <c r="A200" s="31" t="s">
        <v>0</v>
      </c>
      <c r="B200" s="83"/>
      <c r="C200" s="8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1:17" ht="15.5" x14ac:dyDescent="0.35">
      <c r="A201" s="33" t="s">
        <v>1</v>
      </c>
      <c r="B201" s="64" t="s">
        <v>876</v>
      </c>
      <c r="C201" s="64" t="s">
        <v>877</v>
      </c>
      <c r="D201" s="64" t="s">
        <v>878</v>
      </c>
      <c r="E201" s="64" t="s">
        <v>879</v>
      </c>
      <c r="F201" s="64" t="s">
        <v>880</v>
      </c>
      <c r="G201" s="64" t="s">
        <v>881</v>
      </c>
      <c r="H201" s="64" t="s">
        <v>882</v>
      </c>
      <c r="I201" s="65" t="s">
        <v>890</v>
      </c>
      <c r="J201" s="64" t="s">
        <v>883</v>
      </c>
      <c r="K201" s="64" t="s">
        <v>884</v>
      </c>
      <c r="L201" s="64" t="s">
        <v>885</v>
      </c>
      <c r="M201" s="64" t="s">
        <v>886</v>
      </c>
      <c r="N201" s="64" t="s">
        <v>887</v>
      </c>
      <c r="O201" s="64" t="s">
        <v>888</v>
      </c>
      <c r="P201" s="64" t="s">
        <v>889</v>
      </c>
      <c r="Q201" s="65" t="s">
        <v>891</v>
      </c>
    </row>
    <row r="202" spans="1:17" x14ac:dyDescent="0.35">
      <c r="A202" s="19" t="s">
        <v>2</v>
      </c>
      <c r="B202" s="21">
        <v>281</v>
      </c>
      <c r="C202" s="21">
        <v>294</v>
      </c>
      <c r="D202" s="19">
        <v>326</v>
      </c>
      <c r="E202" s="19">
        <v>256</v>
      </c>
      <c r="F202" s="19">
        <v>190</v>
      </c>
      <c r="G202" s="19">
        <v>268</v>
      </c>
      <c r="H202" s="36">
        <v>334</v>
      </c>
      <c r="I202" s="33">
        <f>SUM(B202:H202)</f>
        <v>1949</v>
      </c>
      <c r="J202" s="36">
        <v>223</v>
      </c>
      <c r="K202" s="36">
        <v>191</v>
      </c>
      <c r="L202" s="36">
        <v>235</v>
      </c>
      <c r="M202" s="103">
        <v>252</v>
      </c>
      <c r="N202" s="19">
        <v>229</v>
      </c>
      <c r="O202" s="19">
        <v>269</v>
      </c>
      <c r="P202" s="36">
        <v>234</v>
      </c>
      <c r="Q202" s="33">
        <f>SUM(J202:P202)</f>
        <v>1633</v>
      </c>
    </row>
    <row r="203" spans="1:17" x14ac:dyDescent="0.35">
      <c r="A203" s="19" t="s">
        <v>3</v>
      </c>
      <c r="B203" s="104">
        <v>856</v>
      </c>
      <c r="C203" s="104">
        <v>921</v>
      </c>
      <c r="D203" s="19">
        <v>958</v>
      </c>
      <c r="E203" s="19">
        <v>899</v>
      </c>
      <c r="F203" s="19">
        <v>873</v>
      </c>
      <c r="G203" s="19">
        <v>1077</v>
      </c>
      <c r="H203" s="36">
        <v>815</v>
      </c>
      <c r="I203" s="33">
        <f>SUM(B203:H203)</f>
        <v>6399</v>
      </c>
      <c r="J203" s="36">
        <v>1320</v>
      </c>
      <c r="K203" s="42">
        <v>976</v>
      </c>
      <c r="L203" s="42">
        <v>886</v>
      </c>
      <c r="M203" s="19">
        <v>1043</v>
      </c>
      <c r="N203" s="19">
        <v>972</v>
      </c>
      <c r="O203" s="36">
        <v>1012</v>
      </c>
      <c r="P203" s="19">
        <v>1103</v>
      </c>
      <c r="Q203" s="33">
        <f>SUM(J203:P203)</f>
        <v>7312</v>
      </c>
    </row>
    <row r="204" spans="1:17" x14ac:dyDescent="0.35">
      <c r="A204" s="19" t="s">
        <v>100</v>
      </c>
      <c r="B204" s="19">
        <v>166</v>
      </c>
      <c r="C204" s="19">
        <v>122</v>
      </c>
      <c r="D204" s="19">
        <v>76</v>
      </c>
      <c r="E204" s="19">
        <v>182</v>
      </c>
      <c r="F204" s="19">
        <v>95</v>
      </c>
      <c r="G204" s="19">
        <v>80</v>
      </c>
      <c r="H204" s="36">
        <v>114</v>
      </c>
      <c r="I204" s="33">
        <f>SUM(B204:H204)</f>
        <v>835</v>
      </c>
      <c r="J204" s="38">
        <v>128</v>
      </c>
      <c r="K204" s="38">
        <v>74</v>
      </c>
      <c r="L204" s="59">
        <v>115</v>
      </c>
      <c r="M204" s="38">
        <v>82</v>
      </c>
      <c r="N204" s="38">
        <v>121</v>
      </c>
      <c r="O204" s="38">
        <v>78</v>
      </c>
      <c r="P204" s="19">
        <v>220</v>
      </c>
      <c r="Q204" s="33">
        <f>SUM(J204:P204)</f>
        <v>818</v>
      </c>
    </row>
    <row r="205" spans="1:17" x14ac:dyDescent="0.35">
      <c r="A205" s="19" t="s">
        <v>115</v>
      </c>
      <c r="B205" s="19">
        <v>0</v>
      </c>
      <c r="C205" s="19">
        <v>0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33">
        <f>SUM(B205:H205)</f>
        <v>0</v>
      </c>
      <c r="J205" s="42">
        <v>0</v>
      </c>
      <c r="K205" s="42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33">
        <f>SUM(J205:P205)</f>
        <v>0</v>
      </c>
    </row>
    <row r="206" spans="1:17" x14ac:dyDescent="0.35">
      <c r="A206" s="19" t="s">
        <v>125</v>
      </c>
      <c r="B206" s="19">
        <v>0</v>
      </c>
      <c r="C206" s="19">
        <v>0</v>
      </c>
      <c r="D206" s="19">
        <v>0</v>
      </c>
      <c r="E206" s="19">
        <v>0</v>
      </c>
      <c r="F206" s="19">
        <v>2960</v>
      </c>
      <c r="G206" s="19">
        <v>1647</v>
      </c>
      <c r="H206" s="19">
        <v>0</v>
      </c>
      <c r="I206" s="33">
        <f>SUM(B206:H206)</f>
        <v>4607</v>
      </c>
      <c r="J206" s="42">
        <v>2128</v>
      </c>
      <c r="K206" s="42">
        <v>1611</v>
      </c>
      <c r="L206" s="38">
        <v>0</v>
      </c>
      <c r="M206" s="19">
        <v>0</v>
      </c>
      <c r="N206" s="19">
        <v>0</v>
      </c>
      <c r="O206" s="19">
        <v>0</v>
      </c>
      <c r="P206" s="19">
        <v>0</v>
      </c>
      <c r="Q206" s="33">
        <f>SUM(J206:P206)</f>
        <v>3739</v>
      </c>
    </row>
    <row r="207" spans="1:17" x14ac:dyDescent="0.35">
      <c r="A207" s="58" t="s">
        <v>119</v>
      </c>
      <c r="B207" s="58">
        <f>SUM(B202:B206)</f>
        <v>1303</v>
      </c>
      <c r="C207" s="58">
        <f>SUM(C202:C206)</f>
        <v>1337</v>
      </c>
      <c r="D207" s="58">
        <f>SUM(D202:D206)</f>
        <v>1360</v>
      </c>
      <c r="E207" s="58">
        <f>SUM(E202:E206)</f>
        <v>1337</v>
      </c>
      <c r="F207" s="58">
        <f>SUM(F202:F206)</f>
        <v>4118</v>
      </c>
      <c r="G207" s="58">
        <f>G204+G203+G202</f>
        <v>1425</v>
      </c>
      <c r="H207" s="58">
        <f>SUM(H202:H206)</f>
        <v>1263</v>
      </c>
      <c r="I207" s="58">
        <f>SUM(I202:I206)</f>
        <v>13790</v>
      </c>
      <c r="J207" s="58">
        <f>SUM(J202:J204)</f>
        <v>1671</v>
      </c>
      <c r="K207" s="58">
        <f>SUM(K202:K204)</f>
        <v>1241</v>
      </c>
      <c r="L207" s="58">
        <f>SUM(L202:L206)</f>
        <v>1236</v>
      </c>
      <c r="M207" s="58">
        <f>SUM(M202:M203)</f>
        <v>1295</v>
      </c>
      <c r="N207" s="58">
        <f>SUM(N202:N206)</f>
        <v>1322</v>
      </c>
      <c r="O207" s="58">
        <f>SUM(O202:O204)</f>
        <v>1359</v>
      </c>
      <c r="P207" s="58">
        <f>SUM(P202:P204)</f>
        <v>1557</v>
      </c>
      <c r="Q207" s="58">
        <f>SUM(Q202:Q204)</f>
        <v>9763</v>
      </c>
    </row>
    <row r="208" spans="1:17" x14ac:dyDescent="0.35">
      <c r="A208" s="19" t="s">
        <v>4</v>
      </c>
      <c r="B208" s="19">
        <v>2499</v>
      </c>
      <c r="C208" s="19">
        <v>2841</v>
      </c>
      <c r="D208" s="19">
        <v>2781</v>
      </c>
      <c r="E208" s="19">
        <v>2805</v>
      </c>
      <c r="F208" s="19">
        <v>2622</v>
      </c>
      <c r="G208" s="19">
        <v>3240</v>
      </c>
      <c r="H208" s="36">
        <v>2283</v>
      </c>
      <c r="I208" s="33">
        <f>SUM(B208:H208)</f>
        <v>19071</v>
      </c>
      <c r="J208" s="36">
        <v>2656</v>
      </c>
      <c r="K208" s="42">
        <v>2915</v>
      </c>
      <c r="L208" s="42">
        <v>2699</v>
      </c>
      <c r="M208" s="37">
        <v>3217</v>
      </c>
      <c r="N208" s="19">
        <v>3346</v>
      </c>
      <c r="O208" s="36">
        <v>3376</v>
      </c>
      <c r="P208" s="36">
        <v>3267</v>
      </c>
      <c r="Q208" s="63">
        <f>SUM(J208:P208)</f>
        <v>21476</v>
      </c>
    </row>
    <row r="209" spans="1:17" x14ac:dyDescent="0.35">
      <c r="A209" s="19" t="s">
        <v>112</v>
      </c>
      <c r="B209" s="19">
        <v>0</v>
      </c>
      <c r="C209" s="19">
        <v>0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33">
        <f>SUM(B209:H209)</f>
        <v>0</v>
      </c>
      <c r="J209" s="19">
        <v>0</v>
      </c>
      <c r="K209" s="42">
        <v>0</v>
      </c>
      <c r="L209" s="45">
        <v>0</v>
      </c>
      <c r="M209" s="19">
        <v>0</v>
      </c>
      <c r="N209" s="63">
        <v>0</v>
      </c>
      <c r="O209" s="63">
        <v>0</v>
      </c>
      <c r="P209" s="63">
        <v>0</v>
      </c>
      <c r="Q209" s="63">
        <f>SUM(J209:P209)</f>
        <v>0</v>
      </c>
    </row>
    <row r="210" spans="1:17" x14ac:dyDescent="0.35">
      <c r="A210" s="19" t="s">
        <v>124</v>
      </c>
      <c r="B210" s="19">
        <v>0</v>
      </c>
      <c r="C210" s="19">
        <v>0</v>
      </c>
      <c r="D210" s="19">
        <v>0</v>
      </c>
      <c r="E210" s="19">
        <v>0</v>
      </c>
      <c r="F210" s="19">
        <v>0</v>
      </c>
      <c r="G210" s="19">
        <v>0</v>
      </c>
      <c r="H210" s="63">
        <v>68</v>
      </c>
      <c r="I210" s="33">
        <f>SUM(B210:H210)</f>
        <v>68</v>
      </c>
      <c r="J210" s="63">
        <v>0</v>
      </c>
      <c r="K210" s="63">
        <v>0</v>
      </c>
      <c r="L210" s="63">
        <v>0</v>
      </c>
      <c r="M210" s="63">
        <v>0</v>
      </c>
      <c r="N210" s="63">
        <v>0</v>
      </c>
      <c r="O210" s="63">
        <v>0</v>
      </c>
      <c r="P210" s="63">
        <v>72</v>
      </c>
      <c r="Q210" s="63">
        <f>SUM(J210:P210)</f>
        <v>72</v>
      </c>
    </row>
    <row r="211" spans="1:17" x14ac:dyDescent="0.35">
      <c r="A211" s="46" t="s">
        <v>118</v>
      </c>
      <c r="B211" s="46">
        <f>SUM(B208:B210)</f>
        <v>2499</v>
      </c>
      <c r="C211" s="46">
        <f>SUM(C208:C210)</f>
        <v>2841</v>
      </c>
      <c r="D211" s="46">
        <f>SUM(D208:D210)</f>
        <v>2781</v>
      </c>
      <c r="E211" s="46">
        <f>SUM(E208:E210)</f>
        <v>2805</v>
      </c>
      <c r="F211" s="46">
        <f>SUM(F208:F210)</f>
        <v>2622</v>
      </c>
      <c r="G211" s="46">
        <f>G208</f>
        <v>3240</v>
      </c>
      <c r="H211" s="46">
        <f t="shared" ref="H211:N211" si="35">SUM(H208:H210)</f>
        <v>2351</v>
      </c>
      <c r="I211" s="46">
        <f t="shared" si="35"/>
        <v>19139</v>
      </c>
      <c r="J211" s="46">
        <f t="shared" si="35"/>
        <v>2656</v>
      </c>
      <c r="K211" s="46">
        <f t="shared" si="35"/>
        <v>2915</v>
      </c>
      <c r="L211" s="46">
        <f t="shared" si="35"/>
        <v>2699</v>
      </c>
      <c r="M211" s="46">
        <f t="shared" si="35"/>
        <v>3217</v>
      </c>
      <c r="N211" s="46">
        <f t="shared" si="35"/>
        <v>3346</v>
      </c>
      <c r="O211" s="46">
        <f>SUM(O208:O210)</f>
        <v>3376</v>
      </c>
      <c r="P211" s="46">
        <f>SUM(P208:P210)</f>
        <v>3339</v>
      </c>
      <c r="Q211" s="46">
        <f>SUM(Q208:Q210)</f>
        <v>21548</v>
      </c>
    </row>
    <row r="212" spans="1:17" x14ac:dyDescent="0.35">
      <c r="A212" s="19" t="s">
        <v>99</v>
      </c>
      <c r="B212" s="19">
        <v>208</v>
      </c>
      <c r="C212" s="19">
        <v>98</v>
      </c>
      <c r="D212" s="19">
        <v>433</v>
      </c>
      <c r="E212" s="19">
        <v>461</v>
      </c>
      <c r="F212" s="19">
        <v>415</v>
      </c>
      <c r="G212" s="19">
        <v>205</v>
      </c>
      <c r="H212" s="36">
        <v>56</v>
      </c>
      <c r="I212" s="33">
        <f>SUM(B212:H212)</f>
        <v>1876</v>
      </c>
      <c r="J212" s="36">
        <v>62</v>
      </c>
      <c r="K212" s="42">
        <v>353</v>
      </c>
      <c r="L212" s="42">
        <v>476</v>
      </c>
      <c r="M212" s="37">
        <v>385</v>
      </c>
      <c r="N212" s="36">
        <v>459</v>
      </c>
      <c r="O212" s="19">
        <v>642</v>
      </c>
      <c r="P212" s="36">
        <v>234</v>
      </c>
      <c r="Q212" s="33">
        <f>SUM(J212:P212)</f>
        <v>2611</v>
      </c>
    </row>
    <row r="213" spans="1:17" x14ac:dyDescent="0.35">
      <c r="A213" s="19" t="s">
        <v>7</v>
      </c>
      <c r="B213" s="19">
        <v>810</v>
      </c>
      <c r="C213" s="19">
        <v>855</v>
      </c>
      <c r="D213" s="19">
        <v>842</v>
      </c>
      <c r="E213" s="19">
        <v>796</v>
      </c>
      <c r="F213" s="19">
        <v>841</v>
      </c>
      <c r="G213" s="19">
        <v>868</v>
      </c>
      <c r="H213" s="36">
        <v>795</v>
      </c>
      <c r="I213" s="33">
        <f>SUM(B213:H213)</f>
        <v>5807</v>
      </c>
      <c r="J213" s="36">
        <v>684</v>
      </c>
      <c r="K213" s="42">
        <v>0</v>
      </c>
      <c r="L213" s="42">
        <v>699</v>
      </c>
      <c r="M213" s="37">
        <v>834</v>
      </c>
      <c r="N213" s="23">
        <v>858</v>
      </c>
      <c r="O213" s="19">
        <v>0</v>
      </c>
      <c r="P213" s="86">
        <v>631</v>
      </c>
      <c r="Q213" s="33">
        <f>SUM(J213:P213)</f>
        <v>3706</v>
      </c>
    </row>
    <row r="214" spans="1:17" x14ac:dyDescent="0.35">
      <c r="A214" s="19" t="s">
        <v>103</v>
      </c>
      <c r="B214" s="19">
        <v>254</v>
      </c>
      <c r="C214" s="19">
        <v>202</v>
      </c>
      <c r="D214" s="19">
        <v>131</v>
      </c>
      <c r="E214" s="19">
        <v>374</v>
      </c>
      <c r="F214" s="19">
        <v>152</v>
      </c>
      <c r="G214" s="19">
        <v>117</v>
      </c>
      <c r="H214" s="36">
        <v>416</v>
      </c>
      <c r="I214" s="33">
        <f>SUM(B214:H214)</f>
        <v>1646</v>
      </c>
      <c r="J214" s="36">
        <v>229</v>
      </c>
      <c r="K214" s="42">
        <v>277</v>
      </c>
      <c r="L214" s="42">
        <v>405</v>
      </c>
      <c r="M214" s="37">
        <v>202</v>
      </c>
      <c r="N214" s="86">
        <v>231</v>
      </c>
      <c r="O214" s="86">
        <v>452</v>
      </c>
      <c r="P214" s="86">
        <v>226</v>
      </c>
      <c r="Q214" s="33">
        <f>SUM(J214:P214)</f>
        <v>2022</v>
      </c>
    </row>
    <row r="215" spans="1:17" x14ac:dyDescent="0.35">
      <c r="A215" s="54" t="s">
        <v>117</v>
      </c>
      <c r="B215" s="54">
        <f>SUM(B212:B214)</f>
        <v>1272</v>
      </c>
      <c r="C215" s="54">
        <f>SUM(C212:C214)</f>
        <v>1155</v>
      </c>
      <c r="D215" s="54">
        <f>SUM(D212:D214)</f>
        <v>1406</v>
      </c>
      <c r="E215" s="54">
        <f>SUM(E212:E214)</f>
        <v>1631</v>
      </c>
      <c r="F215" s="54">
        <f>SUM(F212:F214)</f>
        <v>1408</v>
      </c>
      <c r="G215" s="54">
        <f>G214+G213+G212</f>
        <v>1190</v>
      </c>
      <c r="H215" s="54">
        <f>SUM(H212:H214)</f>
        <v>1267</v>
      </c>
      <c r="I215" s="54">
        <f>SUM(I212:I214)</f>
        <v>9329</v>
      </c>
      <c r="J215" s="54">
        <f t="shared" ref="J215:Q215" si="36">SUM(J212:J214)</f>
        <v>975</v>
      </c>
      <c r="K215" s="54">
        <f t="shared" si="36"/>
        <v>630</v>
      </c>
      <c r="L215" s="54">
        <f t="shared" si="36"/>
        <v>1580</v>
      </c>
      <c r="M215" s="54">
        <f t="shared" si="36"/>
        <v>1421</v>
      </c>
      <c r="N215" s="54">
        <f t="shared" si="36"/>
        <v>1548</v>
      </c>
      <c r="O215" s="54">
        <f t="shared" si="36"/>
        <v>1094</v>
      </c>
      <c r="P215" s="54">
        <f t="shared" si="36"/>
        <v>1091</v>
      </c>
      <c r="Q215" s="54">
        <f t="shared" si="36"/>
        <v>8339</v>
      </c>
    </row>
    <row r="216" spans="1:17" x14ac:dyDescent="0.35">
      <c r="A216" s="56" t="s">
        <v>9</v>
      </c>
      <c r="B216" s="56">
        <f>B207+B215+B211</f>
        <v>5074</v>
      </c>
      <c r="C216" s="56">
        <f>C207+C215+C211</f>
        <v>5333</v>
      </c>
      <c r="D216" s="56">
        <f>D207+D215+D211</f>
        <v>5547</v>
      </c>
      <c r="E216" s="56">
        <f>E207+E215+E211</f>
        <v>5773</v>
      </c>
      <c r="F216" s="56">
        <f>F207+F215+F211</f>
        <v>8148</v>
      </c>
      <c r="G216" s="56">
        <f>G215+G211+G207</f>
        <v>5855</v>
      </c>
      <c r="H216" s="56">
        <f>H207+H215+H211</f>
        <v>4881</v>
      </c>
      <c r="I216" s="56">
        <f>I207+I215+I211</f>
        <v>42258</v>
      </c>
      <c r="J216" s="56">
        <f>J207+J215+J211</f>
        <v>5302</v>
      </c>
      <c r="K216" s="56">
        <f t="shared" ref="K216:Q216" si="37">K207+K215+K211</f>
        <v>4786</v>
      </c>
      <c r="L216" s="56">
        <f t="shared" si="37"/>
        <v>5515</v>
      </c>
      <c r="M216" s="56">
        <f t="shared" si="37"/>
        <v>5933</v>
      </c>
      <c r="N216" s="56">
        <f t="shared" si="37"/>
        <v>6216</v>
      </c>
      <c r="O216" s="56">
        <f t="shared" si="37"/>
        <v>5829</v>
      </c>
      <c r="P216" s="56">
        <f t="shared" si="37"/>
        <v>5987</v>
      </c>
      <c r="Q216" s="56">
        <f t="shared" si="37"/>
        <v>39650</v>
      </c>
    </row>
    <row r="218" spans="1:17" x14ac:dyDescent="0.35">
      <c r="A218" s="31" t="s">
        <v>0</v>
      </c>
      <c r="B218" s="83"/>
      <c r="C218" s="8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1:17" ht="15.5" x14ac:dyDescent="0.35">
      <c r="A219" s="33" t="s">
        <v>1</v>
      </c>
      <c r="B219" s="64" t="s">
        <v>914</v>
      </c>
      <c r="C219" s="64" t="s">
        <v>915</v>
      </c>
      <c r="D219" s="64" t="s">
        <v>916</v>
      </c>
      <c r="E219" s="64" t="s">
        <v>917</v>
      </c>
      <c r="F219" s="64" t="s">
        <v>918</v>
      </c>
      <c r="G219" s="64" t="s">
        <v>919</v>
      </c>
      <c r="H219" s="64" t="s">
        <v>920</v>
      </c>
      <c r="I219" s="65" t="s">
        <v>921</v>
      </c>
      <c r="J219" s="64" t="s">
        <v>922</v>
      </c>
      <c r="K219" s="64" t="s">
        <v>923</v>
      </c>
      <c r="L219" s="64" t="s">
        <v>924</v>
      </c>
      <c r="M219" s="64" t="s">
        <v>925</v>
      </c>
      <c r="N219" s="64" t="s">
        <v>926</v>
      </c>
      <c r="O219" s="64" t="s">
        <v>927</v>
      </c>
      <c r="P219" s="64" t="s">
        <v>928</v>
      </c>
      <c r="Q219" s="65" t="s">
        <v>929</v>
      </c>
    </row>
    <row r="220" spans="1:17" x14ac:dyDescent="0.35">
      <c r="A220" s="19" t="s">
        <v>2</v>
      </c>
      <c r="B220" s="21">
        <v>356</v>
      </c>
      <c r="C220" s="21">
        <v>393</v>
      </c>
      <c r="D220" s="19">
        <v>447</v>
      </c>
      <c r="E220" s="19">
        <v>132</v>
      </c>
      <c r="F220" s="19">
        <v>64</v>
      </c>
      <c r="G220" s="19">
        <v>816</v>
      </c>
      <c r="H220" s="36">
        <v>476</v>
      </c>
      <c r="I220" s="33">
        <f>SUM(B220:H220)</f>
        <v>2684</v>
      </c>
      <c r="J220" s="36">
        <v>331</v>
      </c>
      <c r="K220" s="36">
        <v>264</v>
      </c>
      <c r="L220" s="36">
        <v>274</v>
      </c>
      <c r="M220" s="103">
        <v>369</v>
      </c>
      <c r="N220" s="19">
        <v>355</v>
      </c>
      <c r="O220" s="19">
        <v>273</v>
      </c>
      <c r="P220" s="36">
        <v>343</v>
      </c>
      <c r="Q220" s="33">
        <f>SUM(J220:P220)</f>
        <v>2209</v>
      </c>
    </row>
    <row r="221" spans="1:17" x14ac:dyDescent="0.35">
      <c r="A221" s="19" t="s">
        <v>3</v>
      </c>
      <c r="B221" s="104">
        <v>1019</v>
      </c>
      <c r="C221" s="104">
        <v>995</v>
      </c>
      <c r="D221" s="19">
        <v>1028</v>
      </c>
      <c r="E221" s="19">
        <v>1110</v>
      </c>
      <c r="F221" s="19">
        <v>1213</v>
      </c>
      <c r="G221" s="19">
        <v>1061</v>
      </c>
      <c r="H221" s="36">
        <v>902</v>
      </c>
      <c r="I221" s="33">
        <f>SUM(B221:H221)</f>
        <v>7328</v>
      </c>
      <c r="J221" s="36">
        <v>686</v>
      </c>
      <c r="K221" s="42">
        <v>1042</v>
      </c>
      <c r="L221" s="42">
        <v>1033</v>
      </c>
      <c r="M221" s="19">
        <v>1006</v>
      </c>
      <c r="N221" s="19">
        <v>811</v>
      </c>
      <c r="O221" s="36">
        <v>616</v>
      </c>
      <c r="P221" s="19">
        <v>893</v>
      </c>
      <c r="Q221" s="33">
        <f>SUM(J221:P221)</f>
        <v>6087</v>
      </c>
    </row>
    <row r="222" spans="1:17" x14ac:dyDescent="0.35">
      <c r="A222" s="19" t="s">
        <v>100</v>
      </c>
      <c r="B222" s="19">
        <v>135</v>
      </c>
      <c r="C222" s="19">
        <v>95</v>
      </c>
      <c r="D222" s="19">
        <v>122</v>
      </c>
      <c r="E222" s="19">
        <v>87</v>
      </c>
      <c r="F222" s="19">
        <v>109</v>
      </c>
      <c r="G222" s="19">
        <v>184</v>
      </c>
      <c r="H222" s="36">
        <v>110</v>
      </c>
      <c r="I222" s="33">
        <f>SUM(B222:H222)</f>
        <v>842</v>
      </c>
      <c r="J222" s="38">
        <v>114</v>
      </c>
      <c r="K222" s="38">
        <v>120</v>
      </c>
      <c r="L222" s="59">
        <v>104</v>
      </c>
      <c r="M222" s="38">
        <v>80</v>
      </c>
      <c r="N222" s="38">
        <v>135</v>
      </c>
      <c r="O222" s="38">
        <v>95</v>
      </c>
      <c r="P222" s="19">
        <v>87</v>
      </c>
      <c r="Q222" s="33">
        <f>SUM(J222:P222)</f>
        <v>735</v>
      </c>
    </row>
    <row r="223" spans="1:17" x14ac:dyDescent="0.35">
      <c r="A223" s="19" t="s">
        <v>115</v>
      </c>
      <c r="B223" s="19">
        <v>0</v>
      </c>
      <c r="C223" s="19">
        <v>0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33">
        <f>SUM(B223:H223)</f>
        <v>0</v>
      </c>
      <c r="J223" s="42">
        <v>0</v>
      </c>
      <c r="K223" s="42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33">
        <f>SUM(J223:P223)</f>
        <v>0</v>
      </c>
    </row>
    <row r="224" spans="1:17" x14ac:dyDescent="0.35">
      <c r="A224" s="19" t="s">
        <v>125</v>
      </c>
      <c r="B224" s="19">
        <v>4288</v>
      </c>
      <c r="C224" s="19">
        <v>427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33">
        <f>SUM(B224:H224)</f>
        <v>4715</v>
      </c>
      <c r="J224" s="42">
        <v>0</v>
      </c>
      <c r="K224" s="42">
        <v>5342</v>
      </c>
      <c r="L224" s="38">
        <v>0</v>
      </c>
      <c r="M224" s="19">
        <v>0</v>
      </c>
      <c r="N224" s="19">
        <v>0</v>
      </c>
      <c r="O224" s="19">
        <v>0</v>
      </c>
      <c r="P224" s="19">
        <v>2377</v>
      </c>
      <c r="Q224" s="33">
        <f>SUM(J224:P224)</f>
        <v>7719</v>
      </c>
    </row>
    <row r="225" spans="1:17" x14ac:dyDescent="0.35">
      <c r="A225" s="58" t="s">
        <v>119</v>
      </c>
      <c r="B225" s="58">
        <f>SUM(B220:B224)</f>
        <v>5798</v>
      </c>
      <c r="C225" s="58">
        <f>SUM(C220:C224)</f>
        <v>1910</v>
      </c>
      <c r="D225" s="58">
        <f>SUM(D220:D224)</f>
        <v>1597</v>
      </c>
      <c r="E225" s="58">
        <f>SUM(E220:E224)</f>
        <v>1329</v>
      </c>
      <c r="F225" s="58">
        <f>SUM(F220:F224)</f>
        <v>1386</v>
      </c>
      <c r="G225" s="58">
        <f>G222+G221+G220</f>
        <v>2061</v>
      </c>
      <c r="H225" s="58">
        <f>SUM(H220:H224)</f>
        <v>1488</v>
      </c>
      <c r="I225" s="58">
        <f>SUM(I220:I224)</f>
        <v>15569</v>
      </c>
      <c r="J225" s="58">
        <f>SUM(J220:J222)</f>
        <v>1131</v>
      </c>
      <c r="K225" s="58">
        <f>SUM(K220:K222)</f>
        <v>1426</v>
      </c>
      <c r="L225" s="58">
        <f>SUM(L220:L224)</f>
        <v>1411</v>
      </c>
      <c r="M225" s="58">
        <f>SUM(M220:M221)</f>
        <v>1375</v>
      </c>
      <c r="N225" s="58">
        <f>SUM(N220:N224)</f>
        <v>1301</v>
      </c>
      <c r="O225" s="58">
        <f>SUM(O220:O222)</f>
        <v>984</v>
      </c>
      <c r="P225" s="58">
        <f>SUM(P220:P222)</f>
        <v>1323</v>
      </c>
      <c r="Q225" s="58">
        <f>SUM(Q220:Q222)</f>
        <v>9031</v>
      </c>
    </row>
    <row r="226" spans="1:17" x14ac:dyDescent="0.35">
      <c r="A226" s="19" t="s">
        <v>4</v>
      </c>
      <c r="B226" s="19">
        <v>3227</v>
      </c>
      <c r="C226" s="19">
        <v>3454</v>
      </c>
      <c r="D226" s="19">
        <v>3269</v>
      </c>
      <c r="E226" s="19">
        <v>3094</v>
      </c>
      <c r="F226" s="19">
        <v>3388</v>
      </c>
      <c r="G226" s="19">
        <v>2731</v>
      </c>
      <c r="H226" s="36">
        <v>3001</v>
      </c>
      <c r="I226" s="33">
        <f>SUM(B226:H226)</f>
        <v>22164</v>
      </c>
      <c r="J226" s="36">
        <v>3108</v>
      </c>
      <c r="K226" s="42">
        <v>3365</v>
      </c>
      <c r="L226" s="42">
        <v>3483</v>
      </c>
      <c r="M226" s="37">
        <v>3192</v>
      </c>
      <c r="N226" s="19">
        <v>3068</v>
      </c>
      <c r="O226" s="36">
        <v>2180</v>
      </c>
      <c r="P226" s="36">
        <v>3011</v>
      </c>
      <c r="Q226" s="63">
        <f>SUM(J226:P226)</f>
        <v>21407</v>
      </c>
    </row>
    <row r="227" spans="1:17" x14ac:dyDescent="0.35">
      <c r="A227" s="19" t="s">
        <v>112</v>
      </c>
      <c r="B227" s="19">
        <v>0</v>
      </c>
      <c r="C227" s="19">
        <v>0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33">
        <f>SUM(B227:H227)</f>
        <v>0</v>
      </c>
      <c r="J227" s="19">
        <v>0</v>
      </c>
      <c r="K227" s="42">
        <v>0</v>
      </c>
      <c r="L227" s="45">
        <v>0</v>
      </c>
      <c r="M227" s="19">
        <v>0</v>
      </c>
      <c r="N227" s="63">
        <v>0</v>
      </c>
      <c r="O227" s="63">
        <v>0</v>
      </c>
      <c r="P227" s="63">
        <v>0</v>
      </c>
      <c r="Q227" s="63">
        <f>SUM(J227:P227)</f>
        <v>0</v>
      </c>
    </row>
    <row r="228" spans="1:17" x14ac:dyDescent="0.35">
      <c r="A228" s="19" t="s">
        <v>124</v>
      </c>
      <c r="B228" s="19">
        <v>0</v>
      </c>
      <c r="C228" s="19">
        <v>0</v>
      </c>
      <c r="D228" s="19">
        <v>0</v>
      </c>
      <c r="E228" s="19">
        <v>0</v>
      </c>
      <c r="F228" s="19">
        <v>0</v>
      </c>
      <c r="G228" s="19">
        <v>0</v>
      </c>
      <c r="H228" s="63">
        <v>83</v>
      </c>
      <c r="I228" s="33">
        <f>SUM(B228:H228)</f>
        <v>83</v>
      </c>
      <c r="J228" s="63">
        <v>0</v>
      </c>
      <c r="K228" s="63">
        <v>0</v>
      </c>
      <c r="L228" s="63">
        <v>0</v>
      </c>
      <c r="M228" s="63">
        <v>0</v>
      </c>
      <c r="N228" s="63">
        <v>0</v>
      </c>
      <c r="O228" s="63">
        <v>0</v>
      </c>
      <c r="P228" s="63">
        <v>111</v>
      </c>
      <c r="Q228" s="63">
        <f>SUM(J228:P228)</f>
        <v>111</v>
      </c>
    </row>
    <row r="229" spans="1:17" x14ac:dyDescent="0.35">
      <c r="A229" s="46" t="s">
        <v>118</v>
      </c>
      <c r="B229" s="46">
        <f>SUM(B226:B228)</f>
        <v>3227</v>
      </c>
      <c r="C229" s="46">
        <f>SUM(C226:C228)</f>
        <v>3454</v>
      </c>
      <c r="D229" s="46">
        <f>SUM(D226:D228)</f>
        <v>3269</v>
      </c>
      <c r="E229" s="46">
        <f>SUM(E226:E228)</f>
        <v>3094</v>
      </c>
      <c r="F229" s="46">
        <f>SUM(F226:F228)</f>
        <v>3388</v>
      </c>
      <c r="G229" s="46">
        <f>G226</f>
        <v>2731</v>
      </c>
      <c r="H229" s="46">
        <f t="shared" ref="H229:N229" si="38">SUM(H226:H228)</f>
        <v>3084</v>
      </c>
      <c r="I229" s="46">
        <f t="shared" si="38"/>
        <v>22247</v>
      </c>
      <c r="J229" s="46">
        <f t="shared" si="38"/>
        <v>3108</v>
      </c>
      <c r="K229" s="46">
        <f t="shared" si="38"/>
        <v>3365</v>
      </c>
      <c r="L229" s="46">
        <f t="shared" si="38"/>
        <v>3483</v>
      </c>
      <c r="M229" s="46">
        <f t="shared" si="38"/>
        <v>3192</v>
      </c>
      <c r="N229" s="46">
        <f t="shared" si="38"/>
        <v>3068</v>
      </c>
      <c r="O229" s="46">
        <f>SUM(O226:O228)</f>
        <v>2180</v>
      </c>
      <c r="P229" s="46">
        <f>SUM(P226:P228)</f>
        <v>3122</v>
      </c>
      <c r="Q229" s="46">
        <f>SUM(Q226:Q228)</f>
        <v>21518</v>
      </c>
    </row>
    <row r="230" spans="1:17" x14ac:dyDescent="0.35">
      <c r="A230" s="19" t="s">
        <v>99</v>
      </c>
      <c r="B230" s="19">
        <v>245</v>
      </c>
      <c r="C230" s="19">
        <v>85</v>
      </c>
      <c r="D230" s="19">
        <v>75</v>
      </c>
      <c r="E230" s="19">
        <v>77</v>
      </c>
      <c r="F230" s="19">
        <v>81</v>
      </c>
      <c r="G230" s="19">
        <v>74</v>
      </c>
      <c r="H230" s="36">
        <v>81</v>
      </c>
      <c r="I230" s="33">
        <f>SUM(B230:H230)</f>
        <v>718</v>
      </c>
      <c r="J230" s="36">
        <v>109</v>
      </c>
      <c r="K230" s="42">
        <v>85</v>
      </c>
      <c r="L230" s="42">
        <v>76</v>
      </c>
      <c r="M230" s="37">
        <v>174</v>
      </c>
      <c r="N230" s="36">
        <v>111</v>
      </c>
      <c r="O230" s="19">
        <v>62</v>
      </c>
      <c r="P230" s="36">
        <v>160</v>
      </c>
      <c r="Q230" s="33">
        <f>SUM(J230:P230)</f>
        <v>777</v>
      </c>
    </row>
    <row r="231" spans="1:17" x14ac:dyDescent="0.35">
      <c r="A231" s="19" t="s">
        <v>7</v>
      </c>
      <c r="B231" s="19">
        <v>1154</v>
      </c>
      <c r="C231" s="19">
        <v>1017</v>
      </c>
      <c r="D231" s="19">
        <v>1063</v>
      </c>
      <c r="E231" s="19">
        <v>994</v>
      </c>
      <c r="F231" s="19">
        <v>1059</v>
      </c>
      <c r="G231" s="19">
        <v>962</v>
      </c>
      <c r="H231" s="36">
        <v>1010</v>
      </c>
      <c r="I231" s="33">
        <f>SUM(B231:H231)</f>
        <v>7259</v>
      </c>
      <c r="J231" s="36">
        <v>1145</v>
      </c>
      <c r="K231" s="42">
        <v>1017</v>
      </c>
      <c r="L231" s="42">
        <v>99</v>
      </c>
      <c r="M231" s="37">
        <v>985</v>
      </c>
      <c r="N231" s="23">
        <v>1832</v>
      </c>
      <c r="O231" s="19">
        <v>883</v>
      </c>
      <c r="P231" s="86">
        <v>1018</v>
      </c>
      <c r="Q231" s="33">
        <f>SUM(J231:P231)</f>
        <v>6979</v>
      </c>
    </row>
    <row r="232" spans="1:17" x14ac:dyDescent="0.35">
      <c r="A232" s="19" t="s">
        <v>103</v>
      </c>
      <c r="B232" s="19">
        <v>132</v>
      </c>
      <c r="C232" s="19">
        <v>168</v>
      </c>
      <c r="D232" s="19">
        <v>280</v>
      </c>
      <c r="E232" s="19">
        <v>182</v>
      </c>
      <c r="F232" s="19">
        <v>236</v>
      </c>
      <c r="G232" s="19">
        <v>270</v>
      </c>
      <c r="H232" s="36">
        <v>237</v>
      </c>
      <c r="I232" s="33">
        <f>SUM(B232:H232)</f>
        <v>1505</v>
      </c>
      <c r="J232" s="36">
        <v>8</v>
      </c>
      <c r="K232" s="42">
        <v>0</v>
      </c>
      <c r="L232" s="42">
        <v>0</v>
      </c>
      <c r="M232" s="37">
        <v>219</v>
      </c>
      <c r="N232" s="86">
        <v>405</v>
      </c>
      <c r="O232" s="86">
        <v>254</v>
      </c>
      <c r="P232" s="86">
        <v>251</v>
      </c>
      <c r="Q232" s="33">
        <f>SUM(J232:P232)</f>
        <v>1137</v>
      </c>
    </row>
    <row r="233" spans="1:17" x14ac:dyDescent="0.35">
      <c r="A233" s="54" t="s">
        <v>117</v>
      </c>
      <c r="B233" s="54">
        <f>SUM(B230:B232)</f>
        <v>1531</v>
      </c>
      <c r="C233" s="54">
        <f>SUM(C230:C232)</f>
        <v>1270</v>
      </c>
      <c r="D233" s="54">
        <f>SUM(D230:D232)</f>
        <v>1418</v>
      </c>
      <c r="E233" s="54">
        <f>SUM(E230:E232)</f>
        <v>1253</v>
      </c>
      <c r="F233" s="54">
        <f>SUM(F230:F232)</f>
        <v>1376</v>
      </c>
      <c r="G233" s="54">
        <f>G232+G231+G230</f>
        <v>1306</v>
      </c>
      <c r="H233" s="54">
        <f>SUM(H230:H232)</f>
        <v>1328</v>
      </c>
      <c r="I233" s="54">
        <f>SUM(I230:I232)</f>
        <v>9482</v>
      </c>
      <c r="J233" s="54">
        <f t="shared" ref="J233:Q233" si="39">SUM(J230:J232)</f>
        <v>1262</v>
      </c>
      <c r="K233" s="54">
        <f t="shared" si="39"/>
        <v>1102</v>
      </c>
      <c r="L233" s="54">
        <f t="shared" si="39"/>
        <v>175</v>
      </c>
      <c r="M233" s="54">
        <f t="shared" si="39"/>
        <v>1378</v>
      </c>
      <c r="N233" s="54">
        <f t="shared" si="39"/>
        <v>2348</v>
      </c>
      <c r="O233" s="54">
        <f t="shared" si="39"/>
        <v>1199</v>
      </c>
      <c r="P233" s="54">
        <f t="shared" si="39"/>
        <v>1429</v>
      </c>
      <c r="Q233" s="54">
        <f t="shared" si="39"/>
        <v>8893</v>
      </c>
    </row>
    <row r="234" spans="1:17" x14ac:dyDescent="0.35">
      <c r="A234" s="56" t="s">
        <v>9</v>
      </c>
      <c r="B234" s="56">
        <f>B225+B233+B229</f>
        <v>10556</v>
      </c>
      <c r="C234" s="56">
        <f>C225+C233+C229</f>
        <v>6634</v>
      </c>
      <c r="D234" s="56">
        <f>D225+D233+D229</f>
        <v>6284</v>
      </c>
      <c r="E234" s="56">
        <f>E225+E233+E229</f>
        <v>5676</v>
      </c>
      <c r="F234" s="56">
        <f>F225+F233+F229</f>
        <v>6150</v>
      </c>
      <c r="G234" s="56">
        <f>G233+G229+G225</f>
        <v>6098</v>
      </c>
      <c r="H234" s="56">
        <f>H225+H233+H229</f>
        <v>5900</v>
      </c>
      <c r="I234" s="56">
        <f>I225+I233+I229</f>
        <v>47298</v>
      </c>
      <c r="J234" s="56">
        <f>J225+J233+J229</f>
        <v>5501</v>
      </c>
      <c r="K234" s="56">
        <f t="shared" ref="K234:Q234" si="40">K225+K233+K229</f>
        <v>5893</v>
      </c>
      <c r="L234" s="56">
        <f t="shared" si="40"/>
        <v>5069</v>
      </c>
      <c r="M234" s="56">
        <f t="shared" si="40"/>
        <v>5945</v>
      </c>
      <c r="N234" s="56">
        <f t="shared" si="40"/>
        <v>6717</v>
      </c>
      <c r="O234" s="56">
        <f t="shared" si="40"/>
        <v>4363</v>
      </c>
      <c r="P234" s="56">
        <f t="shared" si="40"/>
        <v>5874</v>
      </c>
      <c r="Q234" s="56">
        <f t="shared" si="40"/>
        <v>39442</v>
      </c>
    </row>
    <row r="236" spans="1:17" x14ac:dyDescent="0.35">
      <c r="A236" s="31" t="s">
        <v>0</v>
      </c>
      <c r="B236" s="83"/>
      <c r="C236" s="8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 spans="1:17" ht="15.5" x14ac:dyDescent="0.35">
      <c r="A237" s="33" t="s">
        <v>1</v>
      </c>
      <c r="B237" s="64" t="s">
        <v>979</v>
      </c>
      <c r="C237" s="64" t="s">
        <v>980</v>
      </c>
      <c r="D237" s="64" t="s">
        <v>981</v>
      </c>
      <c r="E237" s="64" t="s">
        <v>982</v>
      </c>
      <c r="F237" s="64" t="s">
        <v>983</v>
      </c>
      <c r="G237" s="64" t="s">
        <v>984</v>
      </c>
      <c r="H237" s="64" t="s">
        <v>986</v>
      </c>
      <c r="I237" s="65" t="s">
        <v>985</v>
      </c>
      <c r="J237" s="64" t="s">
        <v>987</v>
      </c>
      <c r="K237" s="64" t="s">
        <v>988</v>
      </c>
      <c r="L237" s="64" t="s">
        <v>989</v>
      </c>
      <c r="M237" s="64" t="s">
        <v>990</v>
      </c>
      <c r="N237" s="64" t="s">
        <v>991</v>
      </c>
      <c r="O237" s="64" t="s">
        <v>992</v>
      </c>
      <c r="P237" s="64" t="s">
        <v>997</v>
      </c>
      <c r="Q237" s="65" t="s">
        <v>995</v>
      </c>
    </row>
    <row r="238" spans="1:17" x14ac:dyDescent="0.35">
      <c r="A238" s="19" t="s">
        <v>2</v>
      </c>
      <c r="B238" s="21">
        <v>323</v>
      </c>
      <c r="C238" s="21">
        <v>354</v>
      </c>
      <c r="D238" s="19">
        <v>375</v>
      </c>
      <c r="E238" s="19">
        <v>347</v>
      </c>
      <c r="F238" s="19">
        <v>239</v>
      </c>
      <c r="G238" s="19">
        <v>324</v>
      </c>
      <c r="H238" s="36">
        <v>315</v>
      </c>
      <c r="I238" s="33">
        <f>SUM(B238:H238)</f>
        <v>2277</v>
      </c>
      <c r="J238" s="36">
        <v>334</v>
      </c>
      <c r="K238" s="36">
        <v>295</v>
      </c>
      <c r="L238" s="36">
        <v>0</v>
      </c>
      <c r="M238" s="103">
        <v>208</v>
      </c>
      <c r="N238" s="19">
        <v>377</v>
      </c>
      <c r="O238" s="19">
        <v>349</v>
      </c>
      <c r="P238" s="36">
        <v>384</v>
      </c>
      <c r="Q238" s="33">
        <f>SUM(J238:P238)</f>
        <v>1947</v>
      </c>
    </row>
    <row r="239" spans="1:17" x14ac:dyDescent="0.35">
      <c r="A239" s="19" t="s">
        <v>3</v>
      </c>
      <c r="B239" s="104">
        <v>962</v>
      </c>
      <c r="C239" s="104">
        <v>824</v>
      </c>
      <c r="D239" s="19">
        <v>1027</v>
      </c>
      <c r="E239" s="19">
        <v>1140</v>
      </c>
      <c r="F239" s="19">
        <v>1082</v>
      </c>
      <c r="G239" s="19">
        <v>1180</v>
      </c>
      <c r="H239" s="36">
        <v>1184</v>
      </c>
      <c r="I239" s="33">
        <f>SUM(B239:H239)</f>
        <v>7399</v>
      </c>
      <c r="J239" s="36" t="e">
        <v>#NAME?</v>
      </c>
      <c r="K239" s="42">
        <v>996</v>
      </c>
      <c r="L239" s="42">
        <v>1066</v>
      </c>
      <c r="M239" s="19">
        <v>1242</v>
      </c>
      <c r="N239" s="19">
        <v>1010</v>
      </c>
      <c r="O239" s="36">
        <v>1110</v>
      </c>
      <c r="P239" s="19">
        <v>889</v>
      </c>
      <c r="Q239" s="33" t="e">
        <f>SUM(J239:P239)</f>
        <v>#NAME?</v>
      </c>
    </row>
    <row r="240" spans="1:17" x14ac:dyDescent="0.35">
      <c r="A240" s="19" t="s">
        <v>100</v>
      </c>
      <c r="B240" s="19">
        <v>119</v>
      </c>
      <c r="C240" s="19">
        <v>66</v>
      </c>
      <c r="D240" s="19">
        <v>132</v>
      </c>
      <c r="E240" s="19">
        <v>96</v>
      </c>
      <c r="F240" s="19">
        <v>106</v>
      </c>
      <c r="G240" s="19">
        <v>132</v>
      </c>
      <c r="H240" s="36">
        <v>96</v>
      </c>
      <c r="I240" s="33">
        <f>SUM(B240:H240)</f>
        <v>747</v>
      </c>
      <c r="J240" s="38">
        <v>136</v>
      </c>
      <c r="K240" s="38">
        <v>153</v>
      </c>
      <c r="L240" s="59">
        <v>136</v>
      </c>
      <c r="M240" s="38">
        <v>133</v>
      </c>
      <c r="N240" s="38">
        <v>74</v>
      </c>
      <c r="O240" s="38">
        <v>15</v>
      </c>
      <c r="P240" s="19">
        <v>0</v>
      </c>
      <c r="Q240" s="33">
        <f>SUM(J240:P240)</f>
        <v>647</v>
      </c>
    </row>
    <row r="241" spans="1:17" x14ac:dyDescent="0.35">
      <c r="A241" s="19" t="s">
        <v>115</v>
      </c>
      <c r="B241" s="19">
        <v>0</v>
      </c>
      <c r="C241" s="19">
        <v>0</v>
      </c>
      <c r="D241" s="19">
        <v>0</v>
      </c>
      <c r="E241" s="19">
        <v>0</v>
      </c>
      <c r="F241" s="19">
        <v>0</v>
      </c>
      <c r="G241" s="19">
        <v>0</v>
      </c>
      <c r="H241" s="19">
        <v>0</v>
      </c>
      <c r="I241" s="33">
        <f>SUM(B241:H241)</f>
        <v>0</v>
      </c>
      <c r="J241" s="42">
        <v>0</v>
      </c>
      <c r="K241" s="42">
        <v>0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33">
        <f>SUM(J241:P241)</f>
        <v>0</v>
      </c>
    </row>
    <row r="242" spans="1:17" x14ac:dyDescent="0.35">
      <c r="A242" s="19" t="s">
        <v>125</v>
      </c>
      <c r="B242" s="19">
        <v>0</v>
      </c>
      <c r="C242" s="19">
        <v>0</v>
      </c>
      <c r="D242" s="19">
        <v>0</v>
      </c>
      <c r="E242" s="19">
        <v>2025</v>
      </c>
      <c r="F242" s="19">
        <v>2350</v>
      </c>
      <c r="G242" s="19">
        <v>2512</v>
      </c>
      <c r="H242" s="19">
        <v>0</v>
      </c>
      <c r="I242" s="33">
        <f>SUM(B242:H242)</f>
        <v>6887</v>
      </c>
      <c r="J242" s="42">
        <v>0</v>
      </c>
      <c r="K242" s="42">
        <v>0</v>
      </c>
      <c r="L242" s="38">
        <v>0</v>
      </c>
      <c r="M242" s="19">
        <v>1223</v>
      </c>
      <c r="N242" s="19">
        <v>1904</v>
      </c>
      <c r="O242" s="19">
        <v>0</v>
      </c>
      <c r="P242" s="19">
        <v>0</v>
      </c>
      <c r="Q242" s="33">
        <f>SUM(J242:P242)</f>
        <v>3127</v>
      </c>
    </row>
    <row r="243" spans="1:17" x14ac:dyDescent="0.35">
      <c r="A243" s="58" t="s">
        <v>119</v>
      </c>
      <c r="B243" s="58">
        <f>SUM(B238:B242)</f>
        <v>1404</v>
      </c>
      <c r="C243" s="58">
        <f>SUM(C238:C242)</f>
        <v>1244</v>
      </c>
      <c r="D243" s="58">
        <f>SUM(D238:D242)</f>
        <v>1534</v>
      </c>
      <c r="E243" s="58">
        <f>SUM(E238:E242)</f>
        <v>3608</v>
      </c>
      <c r="F243" s="58">
        <f>SUM(F238:F242)</f>
        <v>3777</v>
      </c>
      <c r="G243" s="58">
        <f>G240+G239+G238</f>
        <v>1636</v>
      </c>
      <c r="H243" s="58">
        <f>SUM(H238:H242)</f>
        <v>1595</v>
      </c>
      <c r="I243" s="58">
        <f>SUM(I238:I242)</f>
        <v>17310</v>
      </c>
      <c r="J243" s="58" t="e">
        <f>SUM(J238:J240)</f>
        <v>#NAME?</v>
      </c>
      <c r="K243" s="58">
        <f>SUM(K238:K240)</f>
        <v>1444</v>
      </c>
      <c r="L243" s="58">
        <f>SUM(L238:L242)</f>
        <v>1202</v>
      </c>
      <c r="M243" s="58">
        <f>SUM(M238:M239)</f>
        <v>1450</v>
      </c>
      <c r="N243" s="58">
        <f>SUM(N238:N242)</f>
        <v>3365</v>
      </c>
      <c r="O243" s="58">
        <f>SUM(O238:O240)</f>
        <v>1474</v>
      </c>
      <c r="P243" s="58">
        <f>SUM(P238:P240)</f>
        <v>1273</v>
      </c>
      <c r="Q243" s="58" t="e">
        <f>SUM(Q238:Q240)</f>
        <v>#NAME?</v>
      </c>
    </row>
    <row r="244" spans="1:17" x14ac:dyDescent="0.35">
      <c r="A244" s="19" t="s">
        <v>4</v>
      </c>
      <c r="B244" s="19">
        <v>3010</v>
      </c>
      <c r="C244" s="19">
        <v>3040</v>
      </c>
      <c r="D244" s="19">
        <v>3012</v>
      </c>
      <c r="E244" s="19">
        <v>3072</v>
      </c>
      <c r="F244" s="19">
        <v>3449</v>
      </c>
      <c r="G244" s="19">
        <v>3203</v>
      </c>
      <c r="H244" s="36">
        <v>3102</v>
      </c>
      <c r="I244" s="33">
        <f>SUM(B244:H244)</f>
        <v>21888</v>
      </c>
      <c r="J244" s="36">
        <v>2690</v>
      </c>
      <c r="K244" s="42">
        <v>3064</v>
      </c>
      <c r="L244" s="42">
        <v>2824</v>
      </c>
      <c r="M244" s="37">
        <v>3126</v>
      </c>
      <c r="N244" s="19">
        <v>2465</v>
      </c>
      <c r="O244" s="36">
        <v>2263</v>
      </c>
      <c r="P244" s="36">
        <v>2682</v>
      </c>
      <c r="Q244" s="63">
        <f>SUM(J244:P244)</f>
        <v>19114</v>
      </c>
    </row>
    <row r="245" spans="1:17" x14ac:dyDescent="0.35">
      <c r="A245" s="19" t="s">
        <v>112</v>
      </c>
      <c r="B245" s="19">
        <v>0</v>
      </c>
      <c r="C245" s="19">
        <v>0</v>
      </c>
      <c r="D245" s="19">
        <v>0</v>
      </c>
      <c r="E245" s="19">
        <v>0</v>
      </c>
      <c r="F245" s="19">
        <v>0</v>
      </c>
      <c r="G245" s="19">
        <v>0</v>
      </c>
      <c r="H245" s="19">
        <v>0</v>
      </c>
      <c r="I245" s="33">
        <f>SUM(B245:H245)</f>
        <v>0</v>
      </c>
      <c r="J245" s="19">
        <v>0</v>
      </c>
      <c r="K245" s="42">
        <v>0</v>
      </c>
      <c r="L245" s="45">
        <v>0</v>
      </c>
      <c r="M245" s="19">
        <v>0</v>
      </c>
      <c r="N245" s="63">
        <v>0</v>
      </c>
      <c r="O245" s="63">
        <v>0</v>
      </c>
      <c r="P245" s="63">
        <v>0</v>
      </c>
      <c r="Q245" s="63">
        <f>SUM(J245:P245)</f>
        <v>0</v>
      </c>
    </row>
    <row r="246" spans="1:17" x14ac:dyDescent="0.35">
      <c r="A246" s="19" t="s">
        <v>124</v>
      </c>
      <c r="B246" s="19">
        <v>0</v>
      </c>
      <c r="C246" s="19">
        <v>0</v>
      </c>
      <c r="D246" s="19">
        <v>0</v>
      </c>
      <c r="E246" s="19">
        <v>0</v>
      </c>
      <c r="F246" s="19">
        <v>0</v>
      </c>
      <c r="G246" s="19">
        <v>0</v>
      </c>
      <c r="H246" s="63">
        <v>110</v>
      </c>
      <c r="I246" s="33">
        <f>SUM(B246:H246)</f>
        <v>110</v>
      </c>
      <c r="J246" s="63">
        <v>0</v>
      </c>
      <c r="K246" s="63">
        <v>0</v>
      </c>
      <c r="L246" s="63">
        <v>0</v>
      </c>
      <c r="M246" s="63">
        <v>0</v>
      </c>
      <c r="N246" s="63">
        <v>0</v>
      </c>
      <c r="O246" s="63">
        <v>0</v>
      </c>
      <c r="P246" s="63">
        <v>87</v>
      </c>
      <c r="Q246" s="63">
        <f>SUM(J246:P246)</f>
        <v>87</v>
      </c>
    </row>
    <row r="247" spans="1:17" x14ac:dyDescent="0.35">
      <c r="A247" s="46" t="s">
        <v>118</v>
      </c>
      <c r="B247" s="46">
        <f>SUM(B244:B246)</f>
        <v>3010</v>
      </c>
      <c r="C247" s="46">
        <f>SUM(C244:C246)</f>
        <v>3040</v>
      </c>
      <c r="D247" s="46">
        <f>SUM(D244:D246)</f>
        <v>3012</v>
      </c>
      <c r="E247" s="46">
        <f>SUM(E244:E246)</f>
        <v>3072</v>
      </c>
      <c r="F247" s="46">
        <f>SUM(F244:F246)</f>
        <v>3449</v>
      </c>
      <c r="G247" s="46">
        <f>G244</f>
        <v>3203</v>
      </c>
      <c r="H247" s="46">
        <f t="shared" ref="H247:N247" si="41">SUM(H244:H246)</f>
        <v>3212</v>
      </c>
      <c r="I247" s="46">
        <f t="shared" si="41"/>
        <v>21998</v>
      </c>
      <c r="J247" s="46">
        <f t="shared" si="41"/>
        <v>2690</v>
      </c>
      <c r="K247" s="46">
        <f t="shared" si="41"/>
        <v>3064</v>
      </c>
      <c r="L247" s="46">
        <f t="shared" si="41"/>
        <v>2824</v>
      </c>
      <c r="M247" s="46">
        <f t="shared" si="41"/>
        <v>3126</v>
      </c>
      <c r="N247" s="46">
        <f t="shared" si="41"/>
        <v>2465</v>
      </c>
      <c r="O247" s="46">
        <f>SUM(O244:O246)</f>
        <v>2263</v>
      </c>
      <c r="P247" s="46">
        <f>SUM(P244:P246)</f>
        <v>2769</v>
      </c>
      <c r="Q247" s="46">
        <f>SUM(Q244:Q246)</f>
        <v>19201</v>
      </c>
    </row>
    <row r="248" spans="1:17" x14ac:dyDescent="0.35">
      <c r="A248" s="19" t="s">
        <v>99</v>
      </c>
      <c r="B248" s="19">
        <v>211</v>
      </c>
      <c r="C248" s="19">
        <v>431</v>
      </c>
      <c r="D248" s="19">
        <v>103</v>
      </c>
      <c r="E248" s="19">
        <v>167</v>
      </c>
      <c r="F248" s="19">
        <v>128</v>
      </c>
      <c r="G248" s="19">
        <v>153</v>
      </c>
      <c r="H248" s="36">
        <v>113</v>
      </c>
      <c r="I248" s="33">
        <f>SUM(B248:H248)</f>
        <v>1306</v>
      </c>
      <c r="J248" s="36">
        <v>108</v>
      </c>
      <c r="K248" s="42">
        <v>108</v>
      </c>
      <c r="L248" s="42">
        <v>78</v>
      </c>
      <c r="M248" s="37">
        <v>78</v>
      </c>
      <c r="N248" s="36">
        <v>92</v>
      </c>
      <c r="O248" s="19">
        <v>69</v>
      </c>
      <c r="P248" s="36">
        <v>0</v>
      </c>
      <c r="Q248" s="33">
        <f>SUM(J248:P248)</f>
        <v>533</v>
      </c>
    </row>
    <row r="249" spans="1:17" x14ac:dyDescent="0.35">
      <c r="A249" s="19" t="s">
        <v>7</v>
      </c>
      <c r="B249" s="19">
        <v>1026</v>
      </c>
      <c r="C249" s="19">
        <v>976</v>
      </c>
      <c r="D249" s="19">
        <v>1402</v>
      </c>
      <c r="E249" s="19">
        <v>1061</v>
      </c>
      <c r="F249" s="19">
        <v>1009</v>
      </c>
      <c r="G249" s="19">
        <v>1058</v>
      </c>
      <c r="H249" s="36">
        <v>1033</v>
      </c>
      <c r="I249" s="33">
        <f>SUM(B249:H249)</f>
        <v>7565</v>
      </c>
      <c r="J249" s="36">
        <v>1001</v>
      </c>
      <c r="K249" s="42">
        <v>1050</v>
      </c>
      <c r="L249" s="42">
        <v>1036</v>
      </c>
      <c r="M249" s="37">
        <v>964</v>
      </c>
      <c r="N249" s="23">
        <v>985</v>
      </c>
      <c r="O249" s="19">
        <v>1053</v>
      </c>
      <c r="P249" s="86">
        <v>0</v>
      </c>
      <c r="Q249" s="33">
        <f>SUM(J249:P249)</f>
        <v>6089</v>
      </c>
    </row>
    <row r="250" spans="1:17" x14ac:dyDescent="0.35">
      <c r="A250" s="19" t="s">
        <v>103</v>
      </c>
      <c r="B250" s="19">
        <v>167</v>
      </c>
      <c r="C250" s="19">
        <v>220</v>
      </c>
      <c r="D250" s="19">
        <v>135</v>
      </c>
      <c r="E250" s="19">
        <v>102</v>
      </c>
      <c r="F250" s="19">
        <v>142</v>
      </c>
      <c r="G250" s="19">
        <v>191</v>
      </c>
      <c r="H250" s="36">
        <v>258</v>
      </c>
      <c r="I250" s="33">
        <f>SUM(B250:H250)</f>
        <v>1215</v>
      </c>
      <c r="J250" s="36">
        <v>281</v>
      </c>
      <c r="K250" s="42">
        <v>402</v>
      </c>
      <c r="L250" s="42">
        <v>99</v>
      </c>
      <c r="M250" s="37">
        <v>99</v>
      </c>
      <c r="N250" s="86">
        <v>151</v>
      </c>
      <c r="O250" s="86">
        <v>320</v>
      </c>
      <c r="P250" s="86">
        <v>47</v>
      </c>
      <c r="Q250" s="33">
        <f>SUM(J250:P250)</f>
        <v>1399</v>
      </c>
    </row>
    <row r="251" spans="1:17" x14ac:dyDescent="0.35">
      <c r="A251" s="54" t="s">
        <v>117</v>
      </c>
      <c r="B251" s="54">
        <f>SUM(B248:B250)</f>
        <v>1404</v>
      </c>
      <c r="C251" s="54">
        <f>SUM(C248:C250)</f>
        <v>1627</v>
      </c>
      <c r="D251" s="54">
        <f>SUM(D248:D250)</f>
        <v>1640</v>
      </c>
      <c r="E251" s="54">
        <f>SUM(E248:E250)</f>
        <v>1330</v>
      </c>
      <c r="F251" s="54">
        <f>SUM(F248:F250)</f>
        <v>1279</v>
      </c>
      <c r="G251" s="54">
        <f>G250+G249+G248</f>
        <v>1402</v>
      </c>
      <c r="H251" s="54">
        <f>SUM(H248:H250)</f>
        <v>1404</v>
      </c>
      <c r="I251" s="54">
        <f>SUM(I248:I250)</f>
        <v>10086</v>
      </c>
      <c r="J251" s="54">
        <f t="shared" ref="J251:Q251" si="42">SUM(J248:J250)</f>
        <v>1390</v>
      </c>
      <c r="K251" s="54">
        <f t="shared" si="42"/>
        <v>1560</v>
      </c>
      <c r="L251" s="54">
        <f t="shared" si="42"/>
        <v>1213</v>
      </c>
      <c r="M251" s="54">
        <f t="shared" si="42"/>
        <v>1141</v>
      </c>
      <c r="N251" s="54">
        <f t="shared" si="42"/>
        <v>1228</v>
      </c>
      <c r="O251" s="54">
        <f t="shared" si="42"/>
        <v>1442</v>
      </c>
      <c r="P251" s="54">
        <f t="shared" si="42"/>
        <v>47</v>
      </c>
      <c r="Q251" s="54">
        <f t="shared" si="42"/>
        <v>8021</v>
      </c>
    </row>
    <row r="252" spans="1:17" x14ac:dyDescent="0.35">
      <c r="A252" s="56" t="s">
        <v>9</v>
      </c>
      <c r="B252" s="56">
        <f>B243+B251+B247</f>
        <v>5818</v>
      </c>
      <c r="C252" s="56">
        <f>C243+C251+C247</f>
        <v>5911</v>
      </c>
      <c r="D252" s="56">
        <f>D243+D251+D247</f>
        <v>6186</v>
      </c>
      <c r="E252" s="56">
        <f>E243+E251+E247</f>
        <v>8010</v>
      </c>
      <c r="F252" s="56">
        <f>F243+F251+F247</f>
        <v>8505</v>
      </c>
      <c r="G252" s="56">
        <f>G251+G247+G243</f>
        <v>6241</v>
      </c>
      <c r="H252" s="56">
        <f>H243+H251+H247</f>
        <v>6211</v>
      </c>
      <c r="I252" s="56">
        <f>I243+I251+I247</f>
        <v>49394</v>
      </c>
      <c r="J252" s="56" t="e">
        <f>J243+J251+J247</f>
        <v>#NAME?</v>
      </c>
      <c r="K252" s="56">
        <f t="shared" ref="K252:Q252" si="43">K243+K251+K247</f>
        <v>6068</v>
      </c>
      <c r="L252" s="56">
        <f t="shared" si="43"/>
        <v>5239</v>
      </c>
      <c r="M252" s="56">
        <f t="shared" si="43"/>
        <v>5717</v>
      </c>
      <c r="N252" s="56">
        <f t="shared" si="43"/>
        <v>7058</v>
      </c>
      <c r="O252" s="56">
        <f t="shared" si="43"/>
        <v>5179</v>
      </c>
      <c r="P252" s="56">
        <f t="shared" si="43"/>
        <v>4089</v>
      </c>
      <c r="Q252" s="56" t="e">
        <f t="shared" si="43"/>
        <v>#NAME?</v>
      </c>
    </row>
    <row r="254" spans="1:17" x14ac:dyDescent="0.35">
      <c r="A254" s="31" t="s">
        <v>0</v>
      </c>
      <c r="B254" s="83"/>
      <c r="C254" s="8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 spans="1:17" ht="15.5" x14ac:dyDescent="0.35">
      <c r="A255" s="33" t="s">
        <v>1</v>
      </c>
      <c r="B255" s="64" t="s">
        <v>1015</v>
      </c>
      <c r="C255" s="64" t="s">
        <v>1016</v>
      </c>
      <c r="D255" s="64" t="s">
        <v>1017</v>
      </c>
      <c r="E255" s="64" t="s">
        <v>1018</v>
      </c>
      <c r="F255" s="64" t="s">
        <v>1019</v>
      </c>
      <c r="G255" s="64" t="s">
        <v>1020</v>
      </c>
      <c r="H255" s="64" t="s">
        <v>1021</v>
      </c>
      <c r="I255" s="65" t="s">
        <v>1014</v>
      </c>
      <c r="J255" s="64" t="s">
        <v>1022</v>
      </c>
      <c r="K255" s="64" t="s">
        <v>1023</v>
      </c>
      <c r="L255" s="64" t="s">
        <v>1024</v>
      </c>
      <c r="M255" s="64" t="s">
        <v>1025</v>
      </c>
      <c r="N255" s="64" t="s">
        <v>1026</v>
      </c>
      <c r="O255" s="64" t="s">
        <v>1027</v>
      </c>
      <c r="P255" s="64" t="s">
        <v>1028</v>
      </c>
      <c r="Q255" s="65" t="s">
        <v>1029</v>
      </c>
    </row>
    <row r="256" spans="1:17" x14ac:dyDescent="0.35">
      <c r="A256" s="19" t="s">
        <v>2</v>
      </c>
      <c r="B256" s="21">
        <v>324</v>
      </c>
      <c r="C256" s="21">
        <v>374</v>
      </c>
      <c r="D256" s="19">
        <v>368</v>
      </c>
      <c r="E256" s="19">
        <v>331</v>
      </c>
      <c r="F256" s="19">
        <v>152</v>
      </c>
      <c r="G256" s="19">
        <v>114</v>
      </c>
      <c r="H256" s="36">
        <v>122</v>
      </c>
      <c r="I256" s="33">
        <f>SUM(B256:H256)</f>
        <v>1785</v>
      </c>
      <c r="J256" s="36">
        <v>377</v>
      </c>
      <c r="K256" s="36">
        <v>337</v>
      </c>
      <c r="L256" s="36">
        <v>390</v>
      </c>
      <c r="M256" s="103">
        <v>361</v>
      </c>
      <c r="N256" s="19">
        <v>411</v>
      </c>
      <c r="O256" s="19">
        <v>352</v>
      </c>
      <c r="P256" s="36">
        <v>261</v>
      </c>
      <c r="Q256" s="33">
        <f>SUM(J256:P256)</f>
        <v>2489</v>
      </c>
    </row>
    <row r="257" spans="1:17" x14ac:dyDescent="0.35">
      <c r="A257" s="19" t="s">
        <v>3</v>
      </c>
      <c r="B257" s="104">
        <v>950</v>
      </c>
      <c r="C257" s="104">
        <v>1113</v>
      </c>
      <c r="D257" s="19">
        <v>1067</v>
      </c>
      <c r="E257" s="19">
        <v>1062</v>
      </c>
      <c r="F257" s="19">
        <v>1147</v>
      </c>
      <c r="G257" s="19">
        <v>948</v>
      </c>
      <c r="H257" s="36">
        <v>930</v>
      </c>
      <c r="I257" s="33">
        <f>SUM(B257:H257)</f>
        <v>7217</v>
      </c>
      <c r="J257" s="36">
        <v>877</v>
      </c>
      <c r="K257" s="42">
        <v>745</v>
      </c>
      <c r="L257" s="42">
        <v>962</v>
      </c>
      <c r="M257" s="19">
        <v>1223</v>
      </c>
      <c r="N257" s="19">
        <v>1194</v>
      </c>
      <c r="O257" s="36">
        <v>1061</v>
      </c>
      <c r="P257" s="19">
        <v>1093</v>
      </c>
      <c r="Q257" s="33">
        <f>SUM(J257:P257)</f>
        <v>7155</v>
      </c>
    </row>
    <row r="258" spans="1:17" x14ac:dyDescent="0.35">
      <c r="A258" s="19" t="s">
        <v>100</v>
      </c>
      <c r="B258" s="19">
        <v>0</v>
      </c>
      <c r="C258" s="19">
        <v>0</v>
      </c>
      <c r="D258" s="19">
        <v>0</v>
      </c>
      <c r="E258" s="19">
        <v>0</v>
      </c>
      <c r="F258" s="19">
        <v>0</v>
      </c>
      <c r="G258" s="19">
        <v>0</v>
      </c>
      <c r="H258" s="36">
        <v>0</v>
      </c>
      <c r="I258" s="33">
        <f>SUM(B258:H258)</f>
        <v>0</v>
      </c>
      <c r="J258" s="38">
        <v>0</v>
      </c>
      <c r="K258" s="38">
        <v>0</v>
      </c>
      <c r="L258" s="59">
        <v>0</v>
      </c>
      <c r="M258" s="38">
        <v>0</v>
      </c>
      <c r="N258" s="38">
        <v>0</v>
      </c>
      <c r="O258" s="38">
        <v>125</v>
      </c>
      <c r="P258" s="19">
        <v>35</v>
      </c>
      <c r="Q258" s="33">
        <f>SUM(J258:P258)</f>
        <v>160</v>
      </c>
    </row>
    <row r="259" spans="1:17" x14ac:dyDescent="0.35">
      <c r="A259" s="19" t="s">
        <v>115</v>
      </c>
      <c r="B259" s="19">
        <v>0</v>
      </c>
      <c r="C259" s="19">
        <v>0</v>
      </c>
      <c r="D259" s="19">
        <v>0</v>
      </c>
      <c r="E259" s="19">
        <v>0</v>
      </c>
      <c r="F259" s="19">
        <v>0</v>
      </c>
      <c r="G259" s="19">
        <v>0</v>
      </c>
      <c r="H259" s="19">
        <v>0</v>
      </c>
      <c r="I259" s="33">
        <f>SUM(B259:H259)</f>
        <v>0</v>
      </c>
      <c r="J259" s="42">
        <v>0</v>
      </c>
      <c r="K259" s="42">
        <v>0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33">
        <f>SUM(J259:P259)</f>
        <v>0</v>
      </c>
    </row>
    <row r="260" spans="1:17" x14ac:dyDescent="0.35">
      <c r="A260" s="19" t="s">
        <v>125</v>
      </c>
      <c r="B260" s="19">
        <v>0</v>
      </c>
      <c r="C260" s="19">
        <v>0</v>
      </c>
      <c r="D260" s="19">
        <v>0</v>
      </c>
      <c r="E260" s="19">
        <v>1601</v>
      </c>
      <c r="F260" s="19">
        <v>2156</v>
      </c>
      <c r="G260" s="19">
        <v>3898</v>
      </c>
      <c r="H260" s="19">
        <v>0</v>
      </c>
      <c r="I260" s="33">
        <f>SUM(B260:H260)</f>
        <v>7655</v>
      </c>
      <c r="J260" s="42">
        <v>0</v>
      </c>
      <c r="K260" s="42">
        <v>0</v>
      </c>
      <c r="L260" s="38">
        <v>0</v>
      </c>
      <c r="M260" s="19">
        <v>0</v>
      </c>
      <c r="N260" s="19">
        <v>3297</v>
      </c>
      <c r="O260" s="19">
        <v>2903</v>
      </c>
      <c r="P260" s="19">
        <v>0</v>
      </c>
      <c r="Q260" s="33">
        <f>SUM(J260:P260)</f>
        <v>6200</v>
      </c>
    </row>
    <row r="261" spans="1:17" x14ac:dyDescent="0.35">
      <c r="A261" s="58" t="s">
        <v>119</v>
      </c>
      <c r="B261" s="58">
        <f>SUM(B256:B260)</f>
        <v>1274</v>
      </c>
      <c r="C261" s="58">
        <f>SUM(C256:C260)</f>
        <v>1487</v>
      </c>
      <c r="D261" s="58">
        <f>SUM(D256:D260)</f>
        <v>1435</v>
      </c>
      <c r="E261" s="58">
        <f>SUM(E256:E260)</f>
        <v>2994</v>
      </c>
      <c r="F261" s="58">
        <f>SUM(F256:F260)</f>
        <v>3455</v>
      </c>
      <c r="G261" s="58">
        <f>G258+G257+G256</f>
        <v>1062</v>
      </c>
      <c r="H261" s="58">
        <f>SUM(H256:H260)</f>
        <v>1052</v>
      </c>
      <c r="I261" s="58">
        <f>SUM(I256:I260)</f>
        <v>16657</v>
      </c>
      <c r="J261" s="58">
        <f>SUM(J256:J258)</f>
        <v>1254</v>
      </c>
      <c r="K261" s="58">
        <f>SUM(K256:K258)</f>
        <v>1082</v>
      </c>
      <c r="L261" s="58">
        <f>SUM(L256:L260)</f>
        <v>1352</v>
      </c>
      <c r="M261" s="58">
        <f>SUM(M256:M257)</f>
        <v>1584</v>
      </c>
      <c r="N261" s="58">
        <f>SUM(N256:N260)</f>
        <v>4902</v>
      </c>
      <c r="O261" s="58">
        <f>SUM(O256:O258)</f>
        <v>1538</v>
      </c>
      <c r="P261" s="58">
        <f>SUM(P256:P258)</f>
        <v>1389</v>
      </c>
      <c r="Q261" s="58">
        <f>SUM(Q256:Q258)</f>
        <v>9804</v>
      </c>
    </row>
    <row r="262" spans="1:17" x14ac:dyDescent="0.35">
      <c r="A262" s="19" t="s">
        <v>4</v>
      </c>
      <c r="B262" s="19">
        <v>3090</v>
      </c>
      <c r="C262" s="19">
        <v>3047</v>
      </c>
      <c r="D262" s="19">
        <v>3249</v>
      </c>
      <c r="E262" s="19">
        <v>3316</v>
      </c>
      <c r="F262" s="19">
        <v>2974</v>
      </c>
      <c r="G262" s="19">
        <v>2284</v>
      </c>
      <c r="H262" s="36">
        <v>2849</v>
      </c>
      <c r="I262" s="33">
        <f>SUM(B262:H262)</f>
        <v>20809</v>
      </c>
      <c r="J262" s="36">
        <v>3313</v>
      </c>
      <c r="K262" s="42">
        <v>1311</v>
      </c>
      <c r="L262" s="42">
        <v>3180</v>
      </c>
      <c r="M262" s="37">
        <v>3134</v>
      </c>
      <c r="N262" s="19">
        <v>2967</v>
      </c>
      <c r="O262" s="36">
        <v>3407</v>
      </c>
      <c r="P262" s="36">
        <v>3101</v>
      </c>
      <c r="Q262" s="63">
        <f>SUM(J262:P262)</f>
        <v>20413</v>
      </c>
    </row>
    <row r="263" spans="1:17" x14ac:dyDescent="0.35">
      <c r="A263" s="19" t="s">
        <v>112</v>
      </c>
      <c r="B263" s="19">
        <v>0</v>
      </c>
      <c r="C263" s="19">
        <v>0</v>
      </c>
      <c r="D263" s="19">
        <v>0</v>
      </c>
      <c r="E263" s="19">
        <v>0</v>
      </c>
      <c r="F263" s="19">
        <v>0</v>
      </c>
      <c r="G263" s="19">
        <v>0</v>
      </c>
      <c r="H263" s="19">
        <v>0</v>
      </c>
      <c r="I263" s="33">
        <f>SUM(B263:H263)</f>
        <v>0</v>
      </c>
      <c r="J263" s="19">
        <v>0</v>
      </c>
      <c r="K263" s="42">
        <v>0</v>
      </c>
      <c r="L263" s="45">
        <v>0</v>
      </c>
      <c r="M263" s="19">
        <v>0</v>
      </c>
      <c r="N263" s="63">
        <v>0</v>
      </c>
      <c r="O263" s="63">
        <v>0</v>
      </c>
      <c r="P263" s="63">
        <v>0</v>
      </c>
      <c r="Q263" s="63">
        <f>SUM(J263:P263)</f>
        <v>0</v>
      </c>
    </row>
    <row r="264" spans="1:17" x14ac:dyDescent="0.35">
      <c r="A264" s="19" t="s">
        <v>124</v>
      </c>
      <c r="B264" s="19">
        <v>0</v>
      </c>
      <c r="C264" s="19">
        <v>0</v>
      </c>
      <c r="D264" s="19">
        <v>0</v>
      </c>
      <c r="E264" s="19">
        <v>0</v>
      </c>
      <c r="F264" s="19">
        <v>0</v>
      </c>
      <c r="G264" s="19">
        <v>0</v>
      </c>
      <c r="H264" s="63">
        <v>80</v>
      </c>
      <c r="I264" s="33">
        <f>SUM(B264:H264)</f>
        <v>80</v>
      </c>
      <c r="J264" s="63">
        <v>0</v>
      </c>
      <c r="K264" s="63">
        <v>0</v>
      </c>
      <c r="L264" s="63">
        <v>0</v>
      </c>
      <c r="M264" s="63">
        <v>0</v>
      </c>
      <c r="N264" s="63">
        <v>0</v>
      </c>
      <c r="O264" s="63">
        <v>0</v>
      </c>
      <c r="P264" s="63">
        <v>186</v>
      </c>
      <c r="Q264" s="63">
        <f>SUM(J264:P264)</f>
        <v>186</v>
      </c>
    </row>
    <row r="265" spans="1:17" x14ac:dyDescent="0.35">
      <c r="A265" s="46" t="s">
        <v>118</v>
      </c>
      <c r="B265" s="46">
        <f>B264+B263+B262</f>
        <v>3090</v>
      </c>
      <c r="C265" s="46">
        <f>SUM(C262:C264)</f>
        <v>3047</v>
      </c>
      <c r="D265" s="46">
        <f>SUM(D262:D264)</f>
        <v>3249</v>
      </c>
      <c r="E265" s="46">
        <f>SUM(E262:E264)</f>
        <v>3316</v>
      </c>
      <c r="F265" s="46">
        <f>SUM(F262:F264)</f>
        <v>2974</v>
      </c>
      <c r="G265" s="46">
        <f>G262</f>
        <v>2284</v>
      </c>
      <c r="H265" s="46">
        <f t="shared" ref="H265:N265" si="44">SUM(H262:H264)</f>
        <v>2929</v>
      </c>
      <c r="I265" s="46">
        <f t="shared" si="44"/>
        <v>20889</v>
      </c>
      <c r="J265" s="46">
        <f t="shared" si="44"/>
        <v>3313</v>
      </c>
      <c r="K265" s="46">
        <f t="shared" si="44"/>
        <v>1311</v>
      </c>
      <c r="L265" s="46">
        <f t="shared" si="44"/>
        <v>3180</v>
      </c>
      <c r="M265" s="46">
        <f t="shared" si="44"/>
        <v>3134</v>
      </c>
      <c r="N265" s="46">
        <f t="shared" si="44"/>
        <v>2967</v>
      </c>
      <c r="O265" s="46">
        <f>SUM(O262:O264)</f>
        <v>3407</v>
      </c>
      <c r="P265" s="46">
        <f>SUM(P262:P264)</f>
        <v>3287</v>
      </c>
      <c r="Q265" s="46">
        <f>SUM(Q262:Q264)</f>
        <v>20599</v>
      </c>
    </row>
    <row r="266" spans="1:17" x14ac:dyDescent="0.35">
      <c r="A266" s="19" t="s">
        <v>99</v>
      </c>
      <c r="B266" s="19">
        <v>0</v>
      </c>
      <c r="C266" s="19">
        <v>155</v>
      </c>
      <c r="D266" s="19">
        <v>195</v>
      </c>
      <c r="E266" s="19">
        <v>86</v>
      </c>
      <c r="F266" s="19">
        <v>99</v>
      </c>
      <c r="G266" s="19">
        <v>67</v>
      </c>
      <c r="H266" s="36">
        <v>67</v>
      </c>
      <c r="I266" s="33">
        <f>SUM(B266:H266)</f>
        <v>669</v>
      </c>
      <c r="J266" s="36">
        <v>73</v>
      </c>
      <c r="K266" s="42">
        <v>79</v>
      </c>
      <c r="L266" s="42">
        <v>78</v>
      </c>
      <c r="M266" s="37">
        <v>100</v>
      </c>
      <c r="N266" s="36">
        <v>91</v>
      </c>
      <c r="O266" s="19">
        <v>88</v>
      </c>
      <c r="P266" s="36">
        <v>192</v>
      </c>
      <c r="Q266" s="33">
        <f>SUM(J266:P266)</f>
        <v>701</v>
      </c>
    </row>
    <row r="267" spans="1:17" x14ac:dyDescent="0.35">
      <c r="A267" s="19" t="s">
        <v>7</v>
      </c>
      <c r="B267" s="19">
        <v>0</v>
      </c>
      <c r="C267" s="19">
        <v>924</v>
      </c>
      <c r="D267" s="19">
        <v>1026</v>
      </c>
      <c r="E267" s="19">
        <v>1062</v>
      </c>
      <c r="F267" s="19">
        <v>777</v>
      </c>
      <c r="G267" s="19">
        <v>1024</v>
      </c>
      <c r="H267" s="36">
        <v>860</v>
      </c>
      <c r="I267" s="33">
        <f>SUM(B267:H267)</f>
        <v>5673</v>
      </c>
      <c r="J267" s="36">
        <v>837</v>
      </c>
      <c r="K267" s="42">
        <v>390</v>
      </c>
      <c r="L267" s="42">
        <v>708</v>
      </c>
      <c r="M267" s="37">
        <v>847</v>
      </c>
      <c r="N267" s="23">
        <v>674</v>
      </c>
      <c r="O267" s="19">
        <v>825</v>
      </c>
      <c r="P267" s="86">
        <v>737</v>
      </c>
      <c r="Q267" s="33">
        <f>SUM(J267:P267)</f>
        <v>5018</v>
      </c>
    </row>
    <row r="268" spans="1:17" x14ac:dyDescent="0.35">
      <c r="A268" s="19" t="s">
        <v>103</v>
      </c>
      <c r="B268" s="19">
        <v>401</v>
      </c>
      <c r="C268" s="19">
        <v>264</v>
      </c>
      <c r="D268" s="19">
        <v>344</v>
      </c>
      <c r="E268" s="19">
        <v>409</v>
      </c>
      <c r="F268" s="19">
        <v>185</v>
      </c>
      <c r="G268" s="19">
        <v>389</v>
      </c>
      <c r="H268" s="36">
        <v>179</v>
      </c>
      <c r="I268" s="33">
        <f>SUM(B268:H268)</f>
        <v>2171</v>
      </c>
      <c r="J268" s="36">
        <v>285</v>
      </c>
      <c r="K268" s="42">
        <v>295</v>
      </c>
      <c r="L268" s="42">
        <v>420</v>
      </c>
      <c r="M268" s="37">
        <v>385</v>
      </c>
      <c r="N268" s="86">
        <v>52</v>
      </c>
      <c r="O268" s="86">
        <v>0</v>
      </c>
      <c r="P268" s="86">
        <v>194</v>
      </c>
      <c r="Q268" s="33">
        <f>SUM(J268:P268)</f>
        <v>1631</v>
      </c>
    </row>
    <row r="269" spans="1:17" x14ac:dyDescent="0.35">
      <c r="A269" s="54" t="s">
        <v>117</v>
      </c>
      <c r="B269" s="54">
        <f>SUM(B266:B268)</f>
        <v>401</v>
      </c>
      <c r="C269" s="54">
        <f>SUM(C266:C268)</f>
        <v>1343</v>
      </c>
      <c r="D269" s="54">
        <f>SUM(D266:D268)</f>
        <v>1565</v>
      </c>
      <c r="E269" s="54">
        <f>SUM(E266:E268)</f>
        <v>1557</v>
      </c>
      <c r="F269" s="54">
        <f>SUM(F266:F268)</f>
        <v>1061</v>
      </c>
      <c r="G269" s="54">
        <f>G268+G267+G266</f>
        <v>1480</v>
      </c>
      <c r="H269" s="54">
        <f>SUM(H266:H268)</f>
        <v>1106</v>
      </c>
      <c r="I269" s="54">
        <f>SUM(I266:I268)</f>
        <v>8513</v>
      </c>
      <c r="J269" s="54">
        <f t="shared" ref="J269:Q269" si="45">SUM(J266:J268)</f>
        <v>1195</v>
      </c>
      <c r="K269" s="54">
        <f t="shared" si="45"/>
        <v>764</v>
      </c>
      <c r="L269" s="54">
        <f t="shared" si="45"/>
        <v>1206</v>
      </c>
      <c r="M269" s="54">
        <f t="shared" si="45"/>
        <v>1332</v>
      </c>
      <c r="N269" s="54">
        <f t="shared" si="45"/>
        <v>817</v>
      </c>
      <c r="O269" s="54">
        <f t="shared" si="45"/>
        <v>913</v>
      </c>
      <c r="P269" s="54">
        <f t="shared" si="45"/>
        <v>1123</v>
      </c>
      <c r="Q269" s="54">
        <f t="shared" si="45"/>
        <v>7350</v>
      </c>
    </row>
    <row r="270" spans="1:17" x14ac:dyDescent="0.35">
      <c r="A270" s="56" t="s">
        <v>9</v>
      </c>
      <c r="B270" s="56">
        <f>B261+B269+B265</f>
        <v>4765</v>
      </c>
      <c r="C270" s="56">
        <f>C261+C269+C265</f>
        <v>5877</v>
      </c>
      <c r="D270" s="56">
        <f>D261+D269+D265</f>
        <v>6249</v>
      </c>
      <c r="E270" s="56">
        <f>E261+E269+E265</f>
        <v>7867</v>
      </c>
      <c r="F270" s="56">
        <f>F261+F269+F265</f>
        <v>7490</v>
      </c>
      <c r="G270" s="56">
        <f>G269+G265+G261</f>
        <v>4826</v>
      </c>
      <c r="H270" s="56">
        <f>H261+H269+H265</f>
        <v>5087</v>
      </c>
      <c r="I270" s="56">
        <f>I261+I269+I265</f>
        <v>46059</v>
      </c>
      <c r="J270" s="56">
        <f>J261+J269+J265</f>
        <v>5762</v>
      </c>
      <c r="K270" s="56">
        <f t="shared" ref="K270:Q270" si="46">K261+K269+K265</f>
        <v>3157</v>
      </c>
      <c r="L270" s="56">
        <f t="shared" si="46"/>
        <v>5738</v>
      </c>
      <c r="M270" s="56">
        <f t="shared" si="46"/>
        <v>6050</v>
      </c>
      <c r="N270" s="56">
        <f t="shared" si="46"/>
        <v>8686</v>
      </c>
      <c r="O270" s="56">
        <f t="shared" si="46"/>
        <v>5858</v>
      </c>
      <c r="P270" s="56">
        <f t="shared" si="46"/>
        <v>5799</v>
      </c>
      <c r="Q270" s="56">
        <f t="shared" si="46"/>
        <v>37753</v>
      </c>
    </row>
    <row r="272" spans="1:17" x14ac:dyDescent="0.35">
      <c r="A272" s="31" t="s">
        <v>0</v>
      </c>
      <c r="B272" s="83"/>
      <c r="C272" s="83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 spans="1:17" ht="15.5" x14ac:dyDescent="0.35">
      <c r="A273" s="33" t="s">
        <v>1</v>
      </c>
      <c r="B273" s="64" t="s">
        <v>1059</v>
      </c>
      <c r="C273" s="64" t="s">
        <v>1060</v>
      </c>
      <c r="D273" s="64" t="s">
        <v>1061</v>
      </c>
      <c r="E273" s="64" t="s">
        <v>1062</v>
      </c>
      <c r="F273" s="64" t="s">
        <v>1063</v>
      </c>
      <c r="G273" s="64" t="s">
        <v>1064</v>
      </c>
      <c r="H273" s="64" t="s">
        <v>1065</v>
      </c>
      <c r="I273" s="65" t="s">
        <v>1073</v>
      </c>
      <c r="J273" s="64" t="s">
        <v>1066</v>
      </c>
      <c r="K273" s="64" t="s">
        <v>1067</v>
      </c>
      <c r="L273" s="64" t="s">
        <v>1068</v>
      </c>
      <c r="M273" s="64" t="s">
        <v>1069</v>
      </c>
      <c r="N273" s="64" t="s">
        <v>1070</v>
      </c>
      <c r="O273" s="64" t="s">
        <v>1071</v>
      </c>
      <c r="P273" s="64" t="s">
        <v>1072</v>
      </c>
      <c r="Q273" s="65" t="s">
        <v>1074</v>
      </c>
    </row>
    <row r="274" spans="1:17" x14ac:dyDescent="0.35">
      <c r="A274" s="19" t="s">
        <v>2</v>
      </c>
      <c r="B274" s="21">
        <v>358</v>
      </c>
      <c r="C274" s="21">
        <v>202</v>
      </c>
      <c r="D274" s="19">
        <v>332</v>
      </c>
      <c r="E274" s="19">
        <v>159</v>
      </c>
      <c r="F274" s="19">
        <v>236</v>
      </c>
      <c r="G274" s="19">
        <v>276</v>
      </c>
      <c r="H274" s="36">
        <v>272</v>
      </c>
      <c r="I274" s="33">
        <f>SUM(B274:H274)</f>
        <v>1835</v>
      </c>
      <c r="J274" s="36">
        <v>267</v>
      </c>
      <c r="K274" s="36">
        <v>353</v>
      </c>
      <c r="L274" s="36">
        <v>336</v>
      </c>
      <c r="M274" s="103">
        <v>274</v>
      </c>
      <c r="N274" s="19">
        <v>297</v>
      </c>
      <c r="O274" s="19">
        <v>330</v>
      </c>
      <c r="P274" s="36">
        <v>333</v>
      </c>
      <c r="Q274" s="33">
        <f>SUM(J274:P274)</f>
        <v>2190</v>
      </c>
    </row>
    <row r="275" spans="1:17" x14ac:dyDescent="0.35">
      <c r="A275" s="19" t="s">
        <v>3</v>
      </c>
      <c r="B275" s="104">
        <v>1166</v>
      </c>
      <c r="C275" s="104">
        <v>1183</v>
      </c>
      <c r="D275" s="19">
        <v>1153</v>
      </c>
      <c r="E275" s="19">
        <v>1369</v>
      </c>
      <c r="F275" s="19">
        <v>1342</v>
      </c>
      <c r="G275" s="19">
        <v>1306</v>
      </c>
      <c r="H275" s="36">
        <v>1074</v>
      </c>
      <c r="I275" s="33">
        <f>SUM(B275:H275)</f>
        <v>8593</v>
      </c>
      <c r="J275" s="36">
        <v>1060</v>
      </c>
      <c r="K275" s="42">
        <v>1053</v>
      </c>
      <c r="L275" s="42">
        <v>1077</v>
      </c>
      <c r="M275" s="19">
        <v>1220</v>
      </c>
      <c r="N275" s="19">
        <v>1282</v>
      </c>
      <c r="O275" s="36">
        <v>1096</v>
      </c>
      <c r="P275" s="19">
        <v>1179</v>
      </c>
      <c r="Q275" s="33">
        <f>SUM(J275:P275)</f>
        <v>7967</v>
      </c>
    </row>
    <row r="276" spans="1:17" x14ac:dyDescent="0.35">
      <c r="A276" s="19" t="s">
        <v>100</v>
      </c>
      <c r="B276" s="19">
        <v>0</v>
      </c>
      <c r="C276" s="19">
        <v>0</v>
      </c>
      <c r="D276" s="19">
        <v>0</v>
      </c>
      <c r="E276" s="19">
        <v>0</v>
      </c>
      <c r="F276" s="19">
        <v>51</v>
      </c>
      <c r="G276" s="19">
        <v>154</v>
      </c>
      <c r="H276" s="36">
        <v>165</v>
      </c>
      <c r="I276" s="33">
        <f>SUM(B276:H276)</f>
        <v>370</v>
      </c>
      <c r="J276" s="38">
        <v>161</v>
      </c>
      <c r="K276" s="38">
        <v>147</v>
      </c>
      <c r="L276" s="59">
        <v>156</v>
      </c>
      <c r="M276" s="38">
        <v>148</v>
      </c>
      <c r="N276" s="38">
        <v>156</v>
      </c>
      <c r="O276" s="38">
        <v>187</v>
      </c>
      <c r="P276" s="19">
        <v>151</v>
      </c>
      <c r="Q276" s="33">
        <f>SUM(J276:P276)</f>
        <v>1106</v>
      </c>
    </row>
    <row r="277" spans="1:17" x14ac:dyDescent="0.35">
      <c r="A277" s="19" t="s">
        <v>115</v>
      </c>
      <c r="B277" s="19">
        <v>0</v>
      </c>
      <c r="C277" s="19">
        <v>0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33">
        <f>SUM(B277:H277)</f>
        <v>0</v>
      </c>
      <c r="J277" s="42">
        <v>0</v>
      </c>
      <c r="K277" s="42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33">
        <f>SUM(J277:P277)</f>
        <v>0</v>
      </c>
    </row>
    <row r="278" spans="1:17" x14ac:dyDescent="0.35">
      <c r="A278" s="19" t="s">
        <v>125</v>
      </c>
      <c r="B278" s="19">
        <v>0</v>
      </c>
      <c r="C278" s="19">
        <v>0</v>
      </c>
      <c r="D278" s="19">
        <v>0</v>
      </c>
      <c r="E278" s="19">
        <v>2244</v>
      </c>
      <c r="F278" s="19">
        <v>1105</v>
      </c>
      <c r="G278" s="19">
        <v>0</v>
      </c>
      <c r="H278" s="19">
        <v>0</v>
      </c>
      <c r="I278" s="33">
        <f>SUM(B278:H278)</f>
        <v>3349</v>
      </c>
      <c r="J278" s="42">
        <v>2998</v>
      </c>
      <c r="K278" s="42">
        <v>2375</v>
      </c>
      <c r="L278" s="38">
        <v>0</v>
      </c>
      <c r="M278" s="19">
        <v>2309</v>
      </c>
      <c r="N278" s="19">
        <v>2392</v>
      </c>
      <c r="O278" s="19">
        <v>1486</v>
      </c>
      <c r="P278" s="19">
        <v>0</v>
      </c>
      <c r="Q278" s="33">
        <f>SUM(J278:P278)</f>
        <v>11560</v>
      </c>
    </row>
    <row r="279" spans="1:17" x14ac:dyDescent="0.35">
      <c r="A279" s="58" t="s">
        <v>119</v>
      </c>
      <c r="B279" s="58">
        <f>SUM(B274:B278)</f>
        <v>1524</v>
      </c>
      <c r="C279" s="58">
        <f>SUM(C274:C278)</f>
        <v>1385</v>
      </c>
      <c r="D279" s="58">
        <f>SUM(D274:D278)</f>
        <v>1485</v>
      </c>
      <c r="E279" s="58">
        <f>SUM(E274:E278)</f>
        <v>3772</v>
      </c>
      <c r="F279" s="58">
        <f>SUM(F274:F278)</f>
        <v>2734</v>
      </c>
      <c r="G279" s="58">
        <f>G276+G275+G274</f>
        <v>1736</v>
      </c>
      <c r="H279" s="58">
        <f>SUM(H274:H278)</f>
        <v>1511</v>
      </c>
      <c r="I279" s="58">
        <f>SUM(I274:I278)</f>
        <v>14147</v>
      </c>
      <c r="J279" s="58">
        <f>SUM(J274:J276)</f>
        <v>1488</v>
      </c>
      <c r="K279" s="58">
        <f>SUM(K274:K276)</f>
        <v>1553</v>
      </c>
      <c r="L279" s="58">
        <f>SUM(L274:L278)</f>
        <v>1569</v>
      </c>
      <c r="M279" s="58">
        <f>SUM(M274:M275)</f>
        <v>1494</v>
      </c>
      <c r="N279" s="58">
        <f>SUM(N274:N278)</f>
        <v>4127</v>
      </c>
      <c r="O279" s="58">
        <f>SUM(O274:O276)</f>
        <v>1613</v>
      </c>
      <c r="P279" s="58">
        <f>SUM(P274:P276)</f>
        <v>1663</v>
      </c>
      <c r="Q279" s="58">
        <f>SUM(Q274:Q278)</f>
        <v>22823</v>
      </c>
    </row>
    <row r="280" spans="1:17" x14ac:dyDescent="0.35">
      <c r="A280" s="19" t="s">
        <v>4</v>
      </c>
      <c r="B280" s="19">
        <v>3028</v>
      </c>
      <c r="C280" s="19">
        <v>3305</v>
      </c>
      <c r="D280" s="19">
        <v>2890</v>
      </c>
      <c r="E280" s="19">
        <v>3125</v>
      </c>
      <c r="F280" s="19">
        <v>2958</v>
      </c>
      <c r="G280" s="19">
        <v>2921</v>
      </c>
      <c r="H280" s="36">
        <v>3136</v>
      </c>
      <c r="I280" s="33">
        <f>SUM(B280:H280)</f>
        <v>21363</v>
      </c>
      <c r="J280" s="36">
        <v>3063</v>
      </c>
      <c r="K280" s="42">
        <v>3377</v>
      </c>
      <c r="L280" s="42">
        <v>2922</v>
      </c>
      <c r="M280" s="37">
        <v>3353</v>
      </c>
      <c r="N280" s="19">
        <v>3382</v>
      </c>
      <c r="O280" s="36">
        <v>3320</v>
      </c>
      <c r="P280" s="36">
        <v>2892</v>
      </c>
      <c r="Q280" s="63">
        <f>SUM(J280:P280)</f>
        <v>22309</v>
      </c>
    </row>
    <row r="281" spans="1:17" x14ac:dyDescent="0.35">
      <c r="A281" s="19" t="s">
        <v>112</v>
      </c>
      <c r="B281" s="19">
        <v>0</v>
      </c>
      <c r="C281" s="19">
        <v>0</v>
      </c>
      <c r="D281" s="19">
        <v>0</v>
      </c>
      <c r="E281" s="19">
        <v>0</v>
      </c>
      <c r="F281" s="19">
        <v>0</v>
      </c>
      <c r="G281" s="19">
        <v>0</v>
      </c>
      <c r="H281" s="19">
        <v>0</v>
      </c>
      <c r="I281" s="33">
        <f>SUM(B281:H281)</f>
        <v>0</v>
      </c>
      <c r="J281" s="19">
        <v>0</v>
      </c>
      <c r="K281" s="42">
        <v>0</v>
      </c>
      <c r="L281" s="45">
        <v>0</v>
      </c>
      <c r="M281" s="19">
        <v>0</v>
      </c>
      <c r="N281" s="63">
        <v>0</v>
      </c>
      <c r="O281" s="63">
        <v>0</v>
      </c>
      <c r="P281" s="63">
        <v>0</v>
      </c>
      <c r="Q281" s="63">
        <f>SUM(J281:P281)</f>
        <v>0</v>
      </c>
    </row>
    <row r="282" spans="1:17" x14ac:dyDescent="0.35">
      <c r="A282" s="19" t="s">
        <v>124</v>
      </c>
      <c r="B282" s="19">
        <v>0</v>
      </c>
      <c r="C282" s="19">
        <v>0</v>
      </c>
      <c r="D282" s="19">
        <v>0</v>
      </c>
      <c r="E282" s="19">
        <v>0</v>
      </c>
      <c r="F282" s="19">
        <v>0</v>
      </c>
      <c r="G282" s="19">
        <v>0</v>
      </c>
      <c r="H282" s="63">
        <v>54</v>
      </c>
      <c r="I282" s="33">
        <f>SUM(B282:H282)</f>
        <v>54</v>
      </c>
      <c r="J282" s="63">
        <v>0</v>
      </c>
      <c r="K282" s="63">
        <v>0</v>
      </c>
      <c r="L282" s="63">
        <v>0</v>
      </c>
      <c r="M282" s="63">
        <v>0</v>
      </c>
      <c r="N282" s="63">
        <v>0</v>
      </c>
      <c r="O282" s="63">
        <v>0</v>
      </c>
      <c r="P282" s="63">
        <v>174</v>
      </c>
      <c r="Q282" s="63">
        <f>SUM(J282:P282)</f>
        <v>174</v>
      </c>
    </row>
    <row r="283" spans="1:17" x14ac:dyDescent="0.35">
      <c r="A283" s="46" t="s">
        <v>118</v>
      </c>
      <c r="B283" s="46">
        <f>B282+B281+B280</f>
        <v>3028</v>
      </c>
      <c r="C283" s="46">
        <f>SUM(C280:C282)</f>
        <v>3305</v>
      </c>
      <c r="D283" s="46">
        <f>SUM(D280:D282)</f>
        <v>2890</v>
      </c>
      <c r="E283" s="46">
        <f>SUM(E280:E282)</f>
        <v>3125</v>
      </c>
      <c r="F283" s="46">
        <f>SUM(F280:F282)</f>
        <v>2958</v>
      </c>
      <c r="G283" s="46">
        <f>G280</f>
        <v>2921</v>
      </c>
      <c r="H283" s="46">
        <f t="shared" ref="H283:N283" si="47">SUM(H280:H282)</f>
        <v>3190</v>
      </c>
      <c r="I283" s="46">
        <f t="shared" si="47"/>
        <v>21417</v>
      </c>
      <c r="J283" s="46">
        <f t="shared" si="47"/>
        <v>3063</v>
      </c>
      <c r="K283" s="46">
        <f t="shared" si="47"/>
        <v>3377</v>
      </c>
      <c r="L283" s="46">
        <f t="shared" si="47"/>
        <v>2922</v>
      </c>
      <c r="M283" s="46">
        <f t="shared" si="47"/>
        <v>3353</v>
      </c>
      <c r="N283" s="46">
        <f t="shared" si="47"/>
        <v>3382</v>
      </c>
      <c r="O283" s="46">
        <f>SUM(O280:O282)</f>
        <v>3320</v>
      </c>
      <c r="P283" s="46">
        <f>SUM(P280:P282)</f>
        <v>3066</v>
      </c>
      <c r="Q283" s="46">
        <f>SUM(Q280:Q282)</f>
        <v>22483</v>
      </c>
    </row>
    <row r="284" spans="1:17" x14ac:dyDescent="0.35">
      <c r="A284" s="19" t="s">
        <v>99</v>
      </c>
      <c r="B284" s="19">
        <v>202</v>
      </c>
      <c r="C284" s="19">
        <v>85</v>
      </c>
      <c r="D284" s="19">
        <v>89</v>
      </c>
      <c r="E284" s="19">
        <v>107</v>
      </c>
      <c r="F284" s="19">
        <v>70</v>
      </c>
      <c r="G284" s="19">
        <v>81</v>
      </c>
      <c r="H284" s="36">
        <v>108</v>
      </c>
      <c r="I284" s="33">
        <f>SUM(B284:H284)</f>
        <v>742</v>
      </c>
      <c r="J284" s="36">
        <v>127</v>
      </c>
      <c r="K284" s="42">
        <v>408</v>
      </c>
      <c r="L284" s="42">
        <v>78</v>
      </c>
      <c r="M284" s="37">
        <v>88</v>
      </c>
      <c r="N284" s="36">
        <v>93</v>
      </c>
      <c r="O284" s="19">
        <v>98</v>
      </c>
      <c r="P284" s="36">
        <v>139</v>
      </c>
      <c r="Q284" s="33">
        <f>SUM(J284:P284)</f>
        <v>1031</v>
      </c>
    </row>
    <row r="285" spans="1:17" x14ac:dyDescent="0.35">
      <c r="A285" s="19" t="s">
        <v>7</v>
      </c>
      <c r="B285" s="19">
        <v>789</v>
      </c>
      <c r="C285" s="19">
        <v>861</v>
      </c>
      <c r="D285" s="19">
        <v>876</v>
      </c>
      <c r="E285" s="19">
        <v>822</v>
      </c>
      <c r="F285" s="19">
        <v>965</v>
      </c>
      <c r="G285" s="19">
        <v>760</v>
      </c>
      <c r="H285" s="36">
        <v>665</v>
      </c>
      <c r="I285" s="33">
        <f>SUM(B285:H285)</f>
        <v>5738</v>
      </c>
      <c r="J285" s="36">
        <v>756</v>
      </c>
      <c r="K285" s="42">
        <v>784</v>
      </c>
      <c r="L285" s="42">
        <v>697</v>
      </c>
      <c r="M285" s="37">
        <v>732</v>
      </c>
      <c r="N285" s="23">
        <v>860</v>
      </c>
      <c r="O285" s="19">
        <v>718</v>
      </c>
      <c r="P285" s="86">
        <v>764</v>
      </c>
      <c r="Q285" s="33">
        <f>SUM(J285:P285)</f>
        <v>5311</v>
      </c>
    </row>
    <row r="286" spans="1:17" x14ac:dyDescent="0.35">
      <c r="A286" s="19" t="s">
        <v>103</v>
      </c>
      <c r="B286" s="19">
        <v>137</v>
      </c>
      <c r="C286" s="19">
        <v>401</v>
      </c>
      <c r="D286" s="19">
        <v>302</v>
      </c>
      <c r="E286" s="19">
        <v>428</v>
      </c>
      <c r="F286" s="19">
        <v>471</v>
      </c>
      <c r="G286" s="19">
        <v>150</v>
      </c>
      <c r="H286" s="36">
        <v>322</v>
      </c>
      <c r="I286" s="33">
        <f>SUM(B286:H286)</f>
        <v>2211</v>
      </c>
      <c r="J286" s="36">
        <v>333</v>
      </c>
      <c r="K286" s="42">
        <v>174</v>
      </c>
      <c r="L286" s="42">
        <v>317</v>
      </c>
      <c r="M286" s="37">
        <v>216</v>
      </c>
      <c r="N286" s="86">
        <v>347</v>
      </c>
      <c r="O286" s="86">
        <v>232</v>
      </c>
      <c r="P286" s="86">
        <v>304</v>
      </c>
      <c r="Q286" s="33">
        <f>SUM(J286:P286)</f>
        <v>1923</v>
      </c>
    </row>
    <row r="287" spans="1:17" x14ac:dyDescent="0.35">
      <c r="A287" s="54" t="s">
        <v>117</v>
      </c>
      <c r="B287" s="54">
        <f>SUM(B284:B286)</f>
        <v>1128</v>
      </c>
      <c r="C287" s="54">
        <f>SUM(C284:C286)</f>
        <v>1347</v>
      </c>
      <c r="D287" s="54">
        <f>SUM(D284:D286)</f>
        <v>1267</v>
      </c>
      <c r="E287" s="54">
        <f>SUM(E284:E286)</f>
        <v>1357</v>
      </c>
      <c r="F287" s="54">
        <f>SUM(F284:F286)</f>
        <v>1506</v>
      </c>
      <c r="G287" s="54">
        <f>G286+G285+G284</f>
        <v>991</v>
      </c>
      <c r="H287" s="54">
        <f>SUM(H284:H286)</f>
        <v>1095</v>
      </c>
      <c r="I287" s="54">
        <f>SUM(I284:I286)</f>
        <v>8691</v>
      </c>
      <c r="J287" s="54">
        <f t="shared" ref="J287:Q287" si="48">SUM(J284:J286)</f>
        <v>1216</v>
      </c>
      <c r="K287" s="54">
        <f t="shared" si="48"/>
        <v>1366</v>
      </c>
      <c r="L287" s="54">
        <f t="shared" si="48"/>
        <v>1092</v>
      </c>
      <c r="M287" s="54">
        <f t="shared" si="48"/>
        <v>1036</v>
      </c>
      <c r="N287" s="54">
        <f t="shared" si="48"/>
        <v>1300</v>
      </c>
      <c r="O287" s="54">
        <f t="shared" si="48"/>
        <v>1048</v>
      </c>
      <c r="P287" s="54">
        <f t="shared" si="48"/>
        <v>1207</v>
      </c>
      <c r="Q287" s="54">
        <f t="shared" si="48"/>
        <v>8265</v>
      </c>
    </row>
    <row r="288" spans="1:17" x14ac:dyDescent="0.35">
      <c r="A288" s="56" t="s">
        <v>9</v>
      </c>
      <c r="B288" s="56">
        <f>B279+B287+B283</f>
        <v>5680</v>
      </c>
      <c r="C288" s="56">
        <f>C279+C287+C283</f>
        <v>6037</v>
      </c>
      <c r="D288" s="56">
        <f>D279+D287+D283</f>
        <v>5642</v>
      </c>
      <c r="E288" s="56">
        <f>E279+E287+E283</f>
        <v>8254</v>
      </c>
      <c r="F288" s="56">
        <f>F279+F287+F283</f>
        <v>7198</v>
      </c>
      <c r="G288" s="56">
        <f>G287+G283+G279</f>
        <v>5648</v>
      </c>
      <c r="H288" s="56">
        <f>H279+H287+H283</f>
        <v>5796</v>
      </c>
      <c r="I288" s="56">
        <f>I279+I287+I283</f>
        <v>44255</v>
      </c>
      <c r="J288" s="56">
        <f>J279+J287+J283</f>
        <v>5767</v>
      </c>
      <c r="K288" s="56">
        <f t="shared" ref="K288:Q288" si="49">K279+K287+K283</f>
        <v>6296</v>
      </c>
      <c r="L288" s="56">
        <f t="shared" si="49"/>
        <v>5583</v>
      </c>
      <c r="M288" s="56">
        <f t="shared" si="49"/>
        <v>5883</v>
      </c>
      <c r="N288" s="56">
        <f t="shared" si="49"/>
        <v>8809</v>
      </c>
      <c r="O288" s="56">
        <f t="shared" si="49"/>
        <v>5981</v>
      </c>
      <c r="P288" s="56">
        <f t="shared" si="49"/>
        <v>5936</v>
      </c>
      <c r="Q288" s="56">
        <f t="shared" si="49"/>
        <v>53571</v>
      </c>
    </row>
    <row r="290" spans="1:17" x14ac:dyDescent="0.35">
      <c r="A290" s="31" t="s">
        <v>0</v>
      </c>
      <c r="B290" s="83"/>
      <c r="C290" s="83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 spans="1:17" ht="15.5" x14ac:dyDescent="0.35">
      <c r="A291" s="33" t="s">
        <v>1</v>
      </c>
      <c r="B291" s="64" t="s">
        <v>1092</v>
      </c>
      <c r="C291" s="64" t="s">
        <v>1093</v>
      </c>
      <c r="D291" s="64" t="s">
        <v>1094</v>
      </c>
      <c r="E291" s="64" t="s">
        <v>1095</v>
      </c>
      <c r="F291" s="64" t="s">
        <v>1096</v>
      </c>
      <c r="G291" s="64" t="s">
        <v>1097</v>
      </c>
      <c r="H291" s="64" t="s">
        <v>1098</v>
      </c>
      <c r="I291" s="65" t="s">
        <v>1132</v>
      </c>
      <c r="J291" s="64" t="s">
        <v>1099</v>
      </c>
      <c r="K291" s="64" t="s">
        <v>1100</v>
      </c>
      <c r="L291" s="64" t="s">
        <v>1101</v>
      </c>
      <c r="M291" s="64" t="s">
        <v>1102</v>
      </c>
      <c r="N291" s="64" t="s">
        <v>1103</v>
      </c>
      <c r="O291" s="64" t="s">
        <v>1104</v>
      </c>
      <c r="P291" s="64" t="s">
        <v>1105</v>
      </c>
      <c r="Q291" s="65" t="s">
        <v>1133</v>
      </c>
    </row>
    <row r="292" spans="1:17" x14ac:dyDescent="0.35">
      <c r="A292" s="19" t="s">
        <v>2</v>
      </c>
      <c r="B292" s="21">
        <v>315</v>
      </c>
      <c r="C292" s="21">
        <v>306</v>
      </c>
      <c r="D292" s="19">
        <v>358</v>
      </c>
      <c r="E292" s="19">
        <v>315</v>
      </c>
      <c r="F292" s="19">
        <v>317</v>
      </c>
      <c r="G292" s="19">
        <v>351</v>
      </c>
      <c r="H292" s="36">
        <v>315</v>
      </c>
      <c r="I292" s="33">
        <f>SUM(B292:H292)</f>
        <v>2277</v>
      </c>
      <c r="J292" s="36">
        <v>306</v>
      </c>
      <c r="K292" s="36">
        <v>325</v>
      </c>
      <c r="L292" s="36">
        <v>288</v>
      </c>
      <c r="M292" s="103">
        <v>535</v>
      </c>
      <c r="N292" s="19">
        <v>411</v>
      </c>
      <c r="O292" s="19">
        <v>308</v>
      </c>
      <c r="P292" s="36">
        <v>469</v>
      </c>
      <c r="Q292" s="33">
        <f>SUM(J292:P292)</f>
        <v>2642</v>
      </c>
    </row>
    <row r="293" spans="1:17" x14ac:dyDescent="0.35">
      <c r="A293" s="19" t="s">
        <v>3</v>
      </c>
      <c r="B293" s="104">
        <v>1050</v>
      </c>
      <c r="C293" s="104">
        <v>1057</v>
      </c>
      <c r="D293" s="19">
        <v>1115</v>
      </c>
      <c r="E293" s="19">
        <v>1014</v>
      </c>
      <c r="F293" s="19">
        <v>1134</v>
      </c>
      <c r="G293" s="19">
        <v>1065</v>
      </c>
      <c r="H293" s="36">
        <v>1131</v>
      </c>
      <c r="I293" s="33">
        <f>SUM(B293:H293)</f>
        <v>7566</v>
      </c>
      <c r="J293" s="36">
        <v>1169</v>
      </c>
      <c r="K293" s="42">
        <v>1102</v>
      </c>
      <c r="L293" s="42">
        <v>1109</v>
      </c>
      <c r="M293" s="19">
        <v>1084</v>
      </c>
      <c r="N293" s="19">
        <v>1574</v>
      </c>
      <c r="O293" s="36">
        <v>784</v>
      </c>
      <c r="P293" s="19">
        <v>1154</v>
      </c>
      <c r="Q293" s="33">
        <f>SUM(J293:P293)</f>
        <v>7976</v>
      </c>
    </row>
    <row r="294" spans="1:17" x14ac:dyDescent="0.35">
      <c r="A294" s="19" t="s">
        <v>100</v>
      </c>
      <c r="B294" s="19">
        <v>169</v>
      </c>
      <c r="C294" s="19">
        <v>86</v>
      </c>
      <c r="D294" s="19">
        <v>158</v>
      </c>
      <c r="E294" s="19">
        <v>126</v>
      </c>
      <c r="F294" s="19">
        <v>84</v>
      </c>
      <c r="G294" s="19">
        <v>157</v>
      </c>
      <c r="H294" s="36">
        <v>211</v>
      </c>
      <c r="I294" s="33">
        <f>SUM(B294:H294)</f>
        <v>991</v>
      </c>
      <c r="J294" s="38">
        <v>37</v>
      </c>
      <c r="K294" s="38">
        <v>0</v>
      </c>
      <c r="L294" s="59">
        <v>0</v>
      </c>
      <c r="M294" s="38">
        <v>90</v>
      </c>
      <c r="N294" s="38">
        <v>70</v>
      </c>
      <c r="O294" s="38">
        <v>99</v>
      </c>
      <c r="P294" s="19">
        <v>148</v>
      </c>
      <c r="Q294" s="33">
        <f>SUM(J294:P294)</f>
        <v>444</v>
      </c>
    </row>
    <row r="295" spans="1:17" x14ac:dyDescent="0.35">
      <c r="A295" s="19" t="s">
        <v>115</v>
      </c>
      <c r="B295" s="19">
        <v>0</v>
      </c>
      <c r="C295" s="19">
        <v>0</v>
      </c>
      <c r="D295" s="19">
        <v>0</v>
      </c>
      <c r="E295" s="19">
        <v>0</v>
      </c>
      <c r="F295" s="19">
        <v>0</v>
      </c>
      <c r="G295" s="19">
        <v>0</v>
      </c>
      <c r="H295" s="19">
        <v>0</v>
      </c>
      <c r="I295" s="33">
        <f>SUM(B295:H295)</f>
        <v>0</v>
      </c>
      <c r="J295" s="42">
        <v>0</v>
      </c>
      <c r="K295" s="42">
        <v>0</v>
      </c>
      <c r="L295" s="19">
        <v>0</v>
      </c>
      <c r="M295" s="19">
        <v>0</v>
      </c>
      <c r="N295" s="19">
        <v>0</v>
      </c>
      <c r="O295" s="19">
        <v>0</v>
      </c>
      <c r="P295" s="19">
        <v>0</v>
      </c>
      <c r="Q295" s="33">
        <f>SUM(J295:P295)</f>
        <v>0</v>
      </c>
    </row>
    <row r="296" spans="1:17" x14ac:dyDescent="0.35">
      <c r="A296" s="19" t="s">
        <v>125</v>
      </c>
      <c r="B296" s="19">
        <v>0</v>
      </c>
      <c r="C296" s="19">
        <v>0</v>
      </c>
      <c r="D296" s="19">
        <v>0</v>
      </c>
      <c r="E296" s="19">
        <v>2938</v>
      </c>
      <c r="F296" s="19">
        <v>2575</v>
      </c>
      <c r="G296" s="19">
        <v>2280</v>
      </c>
      <c r="H296" s="19">
        <v>0</v>
      </c>
      <c r="I296" s="33">
        <f>SUM(B296:H296)</f>
        <v>7793</v>
      </c>
      <c r="J296" s="59">
        <v>0</v>
      </c>
      <c r="K296" s="42">
        <v>0</v>
      </c>
      <c r="L296" s="38">
        <v>0</v>
      </c>
      <c r="M296" s="42">
        <v>2612</v>
      </c>
      <c r="N296" s="19">
        <v>2532</v>
      </c>
      <c r="O296" s="19">
        <v>2767</v>
      </c>
      <c r="P296" s="19">
        <v>0</v>
      </c>
      <c r="Q296" s="33">
        <f>SUM(K296:P296)</f>
        <v>7911</v>
      </c>
    </row>
    <row r="297" spans="1:17" x14ac:dyDescent="0.35">
      <c r="A297" s="58" t="s">
        <v>119</v>
      </c>
      <c r="B297" s="58">
        <f>SUM(B292:B296)</f>
        <v>1534</v>
      </c>
      <c r="C297" s="58">
        <f>SUM(C292:C296)</f>
        <v>1449</v>
      </c>
      <c r="D297" s="58">
        <f>SUM(D292:D296)</f>
        <v>1631</v>
      </c>
      <c r="E297" s="58">
        <f>SUM(E292:E296)</f>
        <v>4393</v>
      </c>
      <c r="F297" s="58">
        <f>SUM(F292:F296)</f>
        <v>4110</v>
      </c>
      <c r="G297" s="58">
        <f>G294+G293+G292</f>
        <v>1573</v>
      </c>
      <c r="H297" s="58">
        <f>SUM(H292:H296)</f>
        <v>1657</v>
      </c>
      <c r="I297" s="58">
        <f>SUM(I292:I296)</f>
        <v>18627</v>
      </c>
      <c r="J297" s="58">
        <f>SUM(J292:J294)</f>
        <v>1512</v>
      </c>
      <c r="K297" s="58">
        <f>SUM(K292:K294)</f>
        <v>1427</v>
      </c>
      <c r="L297" s="58">
        <f>SUM(L292:L296)</f>
        <v>1397</v>
      </c>
      <c r="M297" s="58">
        <f>SUM(M292:M293)</f>
        <v>1619</v>
      </c>
      <c r="N297" s="58">
        <f>SUM(N292:N296)</f>
        <v>4587</v>
      </c>
      <c r="O297" s="58">
        <f>SUM(O292:O294)</f>
        <v>1191</v>
      </c>
      <c r="P297" s="58">
        <f>SUM(P292:P294)</f>
        <v>1771</v>
      </c>
      <c r="Q297" s="58">
        <f>SUM(Q292:Q296)</f>
        <v>18973</v>
      </c>
    </row>
    <row r="298" spans="1:17" x14ac:dyDescent="0.35">
      <c r="A298" s="19" t="s">
        <v>4</v>
      </c>
      <c r="B298" s="19">
        <v>3104</v>
      </c>
      <c r="C298" s="19">
        <v>3090</v>
      </c>
      <c r="D298" s="19">
        <v>3167</v>
      </c>
      <c r="E298" s="19">
        <v>2945</v>
      </c>
      <c r="F298" s="19">
        <v>3295</v>
      </c>
      <c r="G298" s="19">
        <v>3184</v>
      </c>
      <c r="H298" s="36">
        <v>3222</v>
      </c>
      <c r="I298" s="33">
        <f>SUM(B298:H298)</f>
        <v>22007</v>
      </c>
      <c r="J298" s="36">
        <v>3315</v>
      </c>
      <c r="K298" s="42">
        <v>3411</v>
      </c>
      <c r="L298" s="42">
        <v>2960</v>
      </c>
      <c r="M298" s="37">
        <v>3232</v>
      </c>
      <c r="N298" s="19">
        <v>3255</v>
      </c>
      <c r="O298" s="36">
        <v>2471</v>
      </c>
      <c r="P298" s="36">
        <v>2966</v>
      </c>
      <c r="Q298" s="63">
        <f>SUM(J298:P298)</f>
        <v>21610</v>
      </c>
    </row>
    <row r="299" spans="1:17" x14ac:dyDescent="0.35">
      <c r="A299" s="19" t="s">
        <v>112</v>
      </c>
      <c r="B299" s="19">
        <v>0</v>
      </c>
      <c r="C299" s="19">
        <v>0</v>
      </c>
      <c r="D299" s="19">
        <v>0</v>
      </c>
      <c r="E299" s="19">
        <v>0</v>
      </c>
      <c r="F299" s="19">
        <v>0</v>
      </c>
      <c r="G299" s="19">
        <v>0</v>
      </c>
      <c r="H299" s="19">
        <v>0</v>
      </c>
      <c r="I299" s="33">
        <f>SUM(B299:H299)</f>
        <v>0</v>
      </c>
      <c r="J299" s="19">
        <v>0</v>
      </c>
      <c r="K299" s="42">
        <v>0</v>
      </c>
      <c r="L299" s="45">
        <v>0</v>
      </c>
      <c r="M299" s="19">
        <v>0</v>
      </c>
      <c r="N299" s="63">
        <v>0</v>
      </c>
      <c r="O299" s="63">
        <v>0</v>
      </c>
      <c r="P299" s="63">
        <v>0</v>
      </c>
      <c r="Q299" s="63">
        <f>SUM(J299:P299)</f>
        <v>0</v>
      </c>
    </row>
    <row r="300" spans="1:17" x14ac:dyDescent="0.35">
      <c r="A300" s="19" t="s">
        <v>124</v>
      </c>
      <c r="B300" s="19">
        <v>0</v>
      </c>
      <c r="C300" s="19">
        <v>0</v>
      </c>
      <c r="D300" s="19">
        <v>0</v>
      </c>
      <c r="E300" s="19">
        <v>0</v>
      </c>
      <c r="F300" s="19">
        <v>0</v>
      </c>
      <c r="G300" s="19">
        <v>0</v>
      </c>
      <c r="H300" s="63">
        <v>137</v>
      </c>
      <c r="I300" s="33">
        <f>SUM(B300:H300)</f>
        <v>137</v>
      </c>
      <c r="J300" s="63">
        <v>0</v>
      </c>
      <c r="K300" s="63">
        <v>0</v>
      </c>
      <c r="L300" s="63">
        <v>0</v>
      </c>
      <c r="M300" s="63">
        <v>0</v>
      </c>
      <c r="N300" s="63">
        <v>0</v>
      </c>
      <c r="O300" s="63">
        <v>0</v>
      </c>
      <c r="P300" s="63">
        <v>152</v>
      </c>
      <c r="Q300" s="63">
        <f>SUM(J300:P300)</f>
        <v>152</v>
      </c>
    </row>
    <row r="301" spans="1:17" x14ac:dyDescent="0.35">
      <c r="A301" s="46" t="s">
        <v>118</v>
      </c>
      <c r="B301" s="46">
        <f>B300+B299+B298</f>
        <v>3104</v>
      </c>
      <c r="C301" s="46">
        <f>SUM(C298:C300)</f>
        <v>3090</v>
      </c>
      <c r="D301" s="46">
        <f>SUM(D298:D300)</f>
        <v>3167</v>
      </c>
      <c r="E301" s="46">
        <f>SUM(E298:E300)</f>
        <v>2945</v>
      </c>
      <c r="F301" s="46">
        <f>SUM(F298:F300)</f>
        <v>3295</v>
      </c>
      <c r="G301" s="46">
        <f>G298</f>
        <v>3184</v>
      </c>
      <c r="H301" s="46">
        <f t="shared" ref="H301:N301" si="50">SUM(H298:H300)</f>
        <v>3359</v>
      </c>
      <c r="I301" s="46">
        <f t="shared" si="50"/>
        <v>22144</v>
      </c>
      <c r="J301" s="46">
        <f t="shared" si="50"/>
        <v>3315</v>
      </c>
      <c r="K301" s="46">
        <f t="shared" si="50"/>
        <v>3411</v>
      </c>
      <c r="L301" s="46">
        <f t="shared" si="50"/>
        <v>2960</v>
      </c>
      <c r="M301" s="46">
        <f t="shared" si="50"/>
        <v>3232</v>
      </c>
      <c r="N301" s="46">
        <f t="shared" si="50"/>
        <v>3255</v>
      </c>
      <c r="O301" s="46">
        <f>SUM(O298:O300)</f>
        <v>2471</v>
      </c>
      <c r="P301" s="46">
        <f>SUM(P298:P300)</f>
        <v>3118</v>
      </c>
      <c r="Q301" s="46">
        <f>SUM(Q298:Q300)</f>
        <v>21762</v>
      </c>
    </row>
    <row r="302" spans="1:17" x14ac:dyDescent="0.35">
      <c r="A302" s="19" t="s">
        <v>99</v>
      </c>
      <c r="B302" s="19">
        <v>120</v>
      </c>
      <c r="C302" s="19">
        <v>267</v>
      </c>
      <c r="D302" s="19">
        <v>76</v>
      </c>
      <c r="E302" s="19">
        <v>95</v>
      </c>
      <c r="F302" s="19">
        <v>297</v>
      </c>
      <c r="G302" s="19">
        <v>18</v>
      </c>
      <c r="H302" s="36">
        <v>88</v>
      </c>
      <c r="I302" s="33">
        <f>SUM(B302:H302)</f>
        <v>961</v>
      </c>
      <c r="J302" s="36">
        <v>175</v>
      </c>
      <c r="K302" s="42">
        <v>85</v>
      </c>
      <c r="L302" s="42">
        <v>77</v>
      </c>
      <c r="M302" s="37">
        <v>115</v>
      </c>
      <c r="N302" s="36">
        <v>101</v>
      </c>
      <c r="O302" s="19">
        <v>103</v>
      </c>
      <c r="P302" s="36">
        <v>117</v>
      </c>
      <c r="Q302" s="33">
        <f>SUM(J302:P302)</f>
        <v>773</v>
      </c>
    </row>
    <row r="303" spans="1:17" x14ac:dyDescent="0.35">
      <c r="A303" s="19" t="s">
        <v>7</v>
      </c>
      <c r="B303" s="19">
        <v>743</v>
      </c>
      <c r="C303" s="19">
        <v>733</v>
      </c>
      <c r="D303" s="19">
        <v>778</v>
      </c>
      <c r="E303" s="19">
        <v>449</v>
      </c>
      <c r="F303" s="19">
        <v>616</v>
      </c>
      <c r="G303" s="19">
        <v>834</v>
      </c>
      <c r="H303" s="36">
        <v>767</v>
      </c>
      <c r="I303" s="33">
        <f>SUM(B303:H303)</f>
        <v>4920</v>
      </c>
      <c r="J303" s="36">
        <v>797</v>
      </c>
      <c r="K303" s="42">
        <v>755</v>
      </c>
      <c r="L303" s="42">
        <v>785</v>
      </c>
      <c r="M303" s="37">
        <v>761</v>
      </c>
      <c r="N303" s="23">
        <v>824</v>
      </c>
      <c r="O303" s="19">
        <v>824</v>
      </c>
      <c r="P303" s="86">
        <v>811</v>
      </c>
      <c r="Q303" s="33">
        <f>SUM(J303:P303)</f>
        <v>5557</v>
      </c>
    </row>
    <row r="304" spans="1:17" x14ac:dyDescent="0.35">
      <c r="A304" s="19" t="s">
        <v>103</v>
      </c>
      <c r="B304" s="19">
        <v>224</v>
      </c>
      <c r="C304" s="19">
        <v>380</v>
      </c>
      <c r="D304" s="19">
        <v>350</v>
      </c>
      <c r="E304" s="19">
        <v>377</v>
      </c>
      <c r="F304" s="19">
        <v>363</v>
      </c>
      <c r="G304" s="19">
        <v>383</v>
      </c>
      <c r="H304" s="36">
        <v>385</v>
      </c>
      <c r="I304" s="33">
        <f>SUM(B304:H304)</f>
        <v>2462</v>
      </c>
      <c r="J304" s="36">
        <v>804</v>
      </c>
      <c r="K304" s="42">
        <v>381</v>
      </c>
      <c r="L304" s="42">
        <v>406</v>
      </c>
      <c r="M304" s="37">
        <v>377</v>
      </c>
      <c r="N304" s="86">
        <v>405</v>
      </c>
      <c r="O304" s="86">
        <v>176</v>
      </c>
      <c r="P304" s="86">
        <v>396</v>
      </c>
      <c r="Q304" s="33">
        <f>SUM(J304:P304)</f>
        <v>2945</v>
      </c>
    </row>
    <row r="305" spans="1:17" x14ac:dyDescent="0.35">
      <c r="A305" s="54" t="s">
        <v>117</v>
      </c>
      <c r="B305" s="54">
        <f>SUM(B302:B304)</f>
        <v>1087</v>
      </c>
      <c r="C305" s="54">
        <f>SUM(C302:C304)</f>
        <v>1380</v>
      </c>
      <c r="D305" s="54">
        <f>SUM(D302:D304)</f>
        <v>1204</v>
      </c>
      <c r="E305" s="54">
        <f>SUM(E302:E304)</f>
        <v>921</v>
      </c>
      <c r="F305" s="54">
        <f>SUM(F302:F304)</f>
        <v>1276</v>
      </c>
      <c r="G305" s="54">
        <f>G304+G303+G302</f>
        <v>1235</v>
      </c>
      <c r="H305" s="54">
        <f>SUM(H302:H304)</f>
        <v>1240</v>
      </c>
      <c r="I305" s="54">
        <f>SUM(I302:I304)</f>
        <v>8343</v>
      </c>
      <c r="J305" s="54">
        <f t="shared" ref="J305:Q305" si="51">SUM(J302:J304)</f>
        <v>1776</v>
      </c>
      <c r="K305" s="54">
        <f t="shared" si="51"/>
        <v>1221</v>
      </c>
      <c r="L305" s="54">
        <f t="shared" si="51"/>
        <v>1268</v>
      </c>
      <c r="M305" s="54">
        <f t="shared" si="51"/>
        <v>1253</v>
      </c>
      <c r="N305" s="54">
        <f t="shared" si="51"/>
        <v>1330</v>
      </c>
      <c r="O305" s="54">
        <f t="shared" si="51"/>
        <v>1103</v>
      </c>
      <c r="P305" s="54">
        <f t="shared" si="51"/>
        <v>1324</v>
      </c>
      <c r="Q305" s="54">
        <f t="shared" si="51"/>
        <v>9275</v>
      </c>
    </row>
    <row r="306" spans="1:17" x14ac:dyDescent="0.35">
      <c r="A306" s="56" t="s">
        <v>9</v>
      </c>
      <c r="B306" s="56">
        <f>B297+B305+B301</f>
        <v>5725</v>
      </c>
      <c r="C306" s="56">
        <f>C297+C305+C301</f>
        <v>5919</v>
      </c>
      <c r="D306" s="56">
        <f>D297+D305+D301</f>
        <v>6002</v>
      </c>
      <c r="E306" s="56">
        <f>E297+E305+E301</f>
        <v>8259</v>
      </c>
      <c r="F306" s="56">
        <f>F297+F305+F301</f>
        <v>8681</v>
      </c>
      <c r="G306" s="56">
        <f>G305+G301+G297</f>
        <v>5992</v>
      </c>
      <c r="H306" s="56">
        <f>H297+H305+H301</f>
        <v>6256</v>
      </c>
      <c r="I306" s="56">
        <f>I297+I305+I301</f>
        <v>49114</v>
      </c>
      <c r="J306" s="56">
        <f>J297+J305+J301</f>
        <v>6603</v>
      </c>
      <c r="K306" s="56">
        <f t="shared" ref="K306:Q306" si="52">K297+K305+K301</f>
        <v>6059</v>
      </c>
      <c r="L306" s="56">
        <f t="shared" si="52"/>
        <v>5625</v>
      </c>
      <c r="M306" s="56">
        <f t="shared" si="52"/>
        <v>6104</v>
      </c>
      <c r="N306" s="56">
        <f t="shared" si="52"/>
        <v>9172</v>
      </c>
      <c r="O306" s="56">
        <f t="shared" si="52"/>
        <v>4765</v>
      </c>
      <c r="P306" s="56">
        <f t="shared" si="52"/>
        <v>6213</v>
      </c>
      <c r="Q306" s="56">
        <f t="shared" si="52"/>
        <v>50010</v>
      </c>
    </row>
    <row r="308" spans="1:17" x14ac:dyDescent="0.35">
      <c r="A308" s="31" t="s">
        <v>0</v>
      </c>
      <c r="B308" s="83"/>
      <c r="C308" s="83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</row>
    <row r="309" spans="1:17" ht="15.5" x14ac:dyDescent="0.35">
      <c r="A309" s="33" t="s">
        <v>1</v>
      </c>
      <c r="B309" s="64" t="s">
        <v>1164</v>
      </c>
      <c r="C309" s="64" t="s">
        <v>1107</v>
      </c>
      <c r="D309" s="64" t="s">
        <v>1108</v>
      </c>
      <c r="E309" s="64" t="s">
        <v>1109</v>
      </c>
      <c r="F309" s="64" t="s">
        <v>1110</v>
      </c>
      <c r="G309" s="64" t="s">
        <v>1111</v>
      </c>
      <c r="H309" s="64" t="s">
        <v>1112</v>
      </c>
      <c r="I309" s="65" t="s">
        <v>1162</v>
      </c>
      <c r="J309" s="64" t="s">
        <v>1113</v>
      </c>
      <c r="K309" s="64" t="s">
        <v>1114</v>
      </c>
      <c r="L309" s="64" t="s">
        <v>1157</v>
      </c>
      <c r="M309" s="64" t="s">
        <v>1158</v>
      </c>
      <c r="N309" s="64" t="s">
        <v>1159</v>
      </c>
      <c r="O309" s="64" t="s">
        <v>1160</v>
      </c>
      <c r="P309" s="64" t="s">
        <v>1161</v>
      </c>
      <c r="Q309" s="65" t="s">
        <v>1163</v>
      </c>
    </row>
    <row r="310" spans="1:17" x14ac:dyDescent="0.35">
      <c r="A310" s="19" t="s">
        <v>2</v>
      </c>
      <c r="B310" s="21">
        <v>305</v>
      </c>
      <c r="C310" s="21">
        <v>293</v>
      </c>
      <c r="D310" s="19">
        <v>312</v>
      </c>
      <c r="E310" s="19">
        <v>582</v>
      </c>
      <c r="F310" s="19">
        <v>274</v>
      </c>
      <c r="G310" s="19">
        <v>309</v>
      </c>
      <c r="H310" s="36">
        <v>299</v>
      </c>
      <c r="I310" s="33">
        <f>SUM(B310:H310)</f>
        <v>2374</v>
      </c>
      <c r="J310" s="36">
        <v>309</v>
      </c>
      <c r="K310" s="36">
        <v>317</v>
      </c>
      <c r="L310" s="36">
        <v>326</v>
      </c>
      <c r="M310" s="103">
        <v>367</v>
      </c>
      <c r="N310" s="19">
        <v>348</v>
      </c>
      <c r="O310" s="19">
        <v>276</v>
      </c>
      <c r="P310" s="36">
        <v>338</v>
      </c>
      <c r="Q310" s="33">
        <f>SUM(J310:P310)</f>
        <v>2281</v>
      </c>
    </row>
    <row r="311" spans="1:17" x14ac:dyDescent="0.35">
      <c r="A311" s="19" t="s">
        <v>3</v>
      </c>
      <c r="B311" s="104">
        <v>1166</v>
      </c>
      <c r="C311" s="104">
        <v>950</v>
      </c>
      <c r="D311" s="19">
        <v>702</v>
      </c>
      <c r="E311" s="19">
        <v>1238</v>
      </c>
      <c r="F311" s="19">
        <v>1358</v>
      </c>
      <c r="G311" s="19">
        <v>1228</v>
      </c>
      <c r="H311" s="36">
        <v>1132</v>
      </c>
      <c r="I311" s="33">
        <f>SUM(B311:H311)</f>
        <v>7774</v>
      </c>
      <c r="J311" s="36">
        <v>852</v>
      </c>
      <c r="K311" s="42">
        <v>896</v>
      </c>
      <c r="L311" s="42">
        <v>931</v>
      </c>
      <c r="M311" s="19">
        <v>1088</v>
      </c>
      <c r="N311" s="19">
        <v>1084</v>
      </c>
      <c r="O311" s="36">
        <v>1302</v>
      </c>
      <c r="P311" s="19">
        <v>1150</v>
      </c>
      <c r="Q311" s="33">
        <f>SUM(J311:P311)</f>
        <v>7303</v>
      </c>
    </row>
    <row r="312" spans="1:17" x14ac:dyDescent="0.35">
      <c r="A312" s="19" t="s">
        <v>100</v>
      </c>
      <c r="B312" s="19">
        <v>158</v>
      </c>
      <c r="C312" s="19">
        <v>160</v>
      </c>
      <c r="D312" s="19">
        <v>120</v>
      </c>
      <c r="E312" s="19">
        <v>150</v>
      </c>
      <c r="F312" s="19">
        <v>116</v>
      </c>
      <c r="G312" s="19">
        <v>227</v>
      </c>
      <c r="H312" s="36">
        <v>122</v>
      </c>
      <c r="I312" s="33">
        <f>SUM(B312:H312)</f>
        <v>1053</v>
      </c>
      <c r="J312" s="38">
        <v>120</v>
      </c>
      <c r="K312" s="38">
        <v>128</v>
      </c>
      <c r="L312" s="59">
        <v>98</v>
      </c>
      <c r="M312" s="38">
        <v>90</v>
      </c>
      <c r="N312" s="38">
        <v>136</v>
      </c>
      <c r="O312" s="38">
        <v>83</v>
      </c>
      <c r="P312" s="19">
        <v>143</v>
      </c>
      <c r="Q312" s="33">
        <f>SUM(J312:P312)</f>
        <v>798</v>
      </c>
    </row>
    <row r="313" spans="1:17" x14ac:dyDescent="0.35">
      <c r="A313" s="19" t="s">
        <v>115</v>
      </c>
      <c r="B313" s="19">
        <v>0</v>
      </c>
      <c r="C313" s="19">
        <v>0</v>
      </c>
      <c r="D313" s="19">
        <v>0</v>
      </c>
      <c r="E313" s="19">
        <v>0</v>
      </c>
      <c r="F313" s="19">
        <v>0</v>
      </c>
      <c r="G313" s="19">
        <v>0</v>
      </c>
      <c r="H313" s="19">
        <v>0</v>
      </c>
      <c r="I313" s="33">
        <f>SUM(B313:H313)</f>
        <v>0</v>
      </c>
      <c r="J313" s="42">
        <v>0</v>
      </c>
      <c r="K313" s="42">
        <v>0</v>
      </c>
      <c r="L313" s="19">
        <v>0</v>
      </c>
      <c r="M313" s="19">
        <v>0</v>
      </c>
      <c r="N313" s="19">
        <v>0</v>
      </c>
      <c r="O313" s="19">
        <v>0</v>
      </c>
      <c r="P313" s="19">
        <v>0</v>
      </c>
      <c r="Q313" s="33">
        <f>SUM(J313:P313)</f>
        <v>0</v>
      </c>
    </row>
    <row r="314" spans="1:17" x14ac:dyDescent="0.35">
      <c r="A314" s="19" t="s">
        <v>125</v>
      </c>
      <c r="B314" s="19">
        <v>0</v>
      </c>
      <c r="C314" s="19">
        <v>0</v>
      </c>
      <c r="D314" s="19">
        <v>0</v>
      </c>
      <c r="E314" s="19">
        <v>2518</v>
      </c>
      <c r="F314" s="19">
        <v>2204</v>
      </c>
      <c r="G314" s="19">
        <v>2516</v>
      </c>
      <c r="H314" s="19">
        <v>0</v>
      </c>
      <c r="I314" s="33">
        <f>SUM(B314:H314)</f>
        <v>7238</v>
      </c>
      <c r="J314" s="59">
        <v>0</v>
      </c>
      <c r="K314" s="42">
        <v>0</v>
      </c>
      <c r="L314" s="38">
        <v>0</v>
      </c>
      <c r="M314" s="42">
        <v>2949</v>
      </c>
      <c r="N314" s="19">
        <v>2064</v>
      </c>
      <c r="O314" s="19">
        <v>0</v>
      </c>
      <c r="P314" s="19">
        <v>0</v>
      </c>
      <c r="Q314" s="33">
        <f>SUM(K314:P314)</f>
        <v>5013</v>
      </c>
    </row>
    <row r="315" spans="1:17" x14ac:dyDescent="0.35">
      <c r="A315" s="58" t="s">
        <v>119</v>
      </c>
      <c r="B315" s="58">
        <f>SUM(B310:B314)</f>
        <v>1629</v>
      </c>
      <c r="C315" s="58">
        <f>SUM(C310:C314)</f>
        <v>1403</v>
      </c>
      <c r="D315" s="58">
        <f>SUM(D310:D314)</f>
        <v>1134</v>
      </c>
      <c r="E315" s="58">
        <f>SUM(E310:E314)</f>
        <v>4488</v>
      </c>
      <c r="F315" s="58">
        <f>SUM(F310:F314)</f>
        <v>3952</v>
      </c>
      <c r="G315" s="58">
        <f>G312+G311+G310</f>
        <v>1764</v>
      </c>
      <c r="H315" s="58">
        <f>SUM(H310:H314)</f>
        <v>1553</v>
      </c>
      <c r="I315" s="58">
        <f>SUM(I310:I314)</f>
        <v>18439</v>
      </c>
      <c r="J315" s="58">
        <f>SUM(J310:J312)</f>
        <v>1281</v>
      </c>
      <c r="K315" s="58">
        <f>SUM(K310:K312)</f>
        <v>1341</v>
      </c>
      <c r="L315" s="58">
        <f>SUM(L310:L314)</f>
        <v>1355</v>
      </c>
      <c r="M315" s="58">
        <f>SUM(M310:M311)</f>
        <v>1455</v>
      </c>
      <c r="N315" s="58">
        <f>SUM(N310:N314)</f>
        <v>3632</v>
      </c>
      <c r="O315" s="58">
        <f>SUM(O310:O312)</f>
        <v>1661</v>
      </c>
      <c r="P315" s="58">
        <f>SUM(P310:P312)</f>
        <v>1631</v>
      </c>
      <c r="Q315" s="58">
        <f>SUM(Q310:Q314)</f>
        <v>15395</v>
      </c>
    </row>
    <row r="316" spans="1:17" x14ac:dyDescent="0.35">
      <c r="A316" s="19" t="s">
        <v>4</v>
      </c>
      <c r="B316" s="19">
        <v>2888</v>
      </c>
      <c r="C316" s="19">
        <v>2739</v>
      </c>
      <c r="D316" s="19">
        <v>3259</v>
      </c>
      <c r="E316" s="19">
        <v>3043</v>
      </c>
      <c r="F316" s="19">
        <v>1358</v>
      </c>
      <c r="G316" s="19">
        <v>3341</v>
      </c>
      <c r="H316" s="36">
        <v>3451</v>
      </c>
      <c r="I316" s="33">
        <f>SUM(B316:H316)</f>
        <v>20079</v>
      </c>
      <c r="J316" s="36">
        <v>2959</v>
      </c>
      <c r="K316" s="42">
        <v>3302</v>
      </c>
      <c r="L316" s="42">
        <v>2940</v>
      </c>
      <c r="M316" s="37">
        <v>2988</v>
      </c>
      <c r="N316" s="19">
        <v>2872</v>
      </c>
      <c r="O316" s="36">
        <v>3283</v>
      </c>
      <c r="P316" s="36">
        <v>3107</v>
      </c>
      <c r="Q316" s="63">
        <f>SUM(J316:P316)</f>
        <v>21451</v>
      </c>
    </row>
    <row r="317" spans="1:17" x14ac:dyDescent="0.35">
      <c r="A317" s="19" t="s">
        <v>112</v>
      </c>
      <c r="B317" s="19">
        <v>0</v>
      </c>
      <c r="C317" s="19">
        <v>0</v>
      </c>
      <c r="D317" s="19">
        <v>0</v>
      </c>
      <c r="E317" s="19">
        <v>0</v>
      </c>
      <c r="F317" s="19">
        <v>0</v>
      </c>
      <c r="G317" s="19">
        <v>0</v>
      </c>
      <c r="H317" s="19">
        <v>0</v>
      </c>
      <c r="I317" s="33">
        <f>SUM(B317:H317)</f>
        <v>0</v>
      </c>
      <c r="J317" s="19">
        <v>0</v>
      </c>
      <c r="K317" s="42">
        <v>0</v>
      </c>
      <c r="L317" s="45">
        <v>0</v>
      </c>
      <c r="M317" s="19">
        <v>0</v>
      </c>
      <c r="N317" s="63">
        <v>0</v>
      </c>
      <c r="O317" s="63">
        <v>0</v>
      </c>
      <c r="P317" s="63">
        <v>0</v>
      </c>
      <c r="Q317" s="63">
        <f>SUM(J317:P317)</f>
        <v>0</v>
      </c>
    </row>
    <row r="318" spans="1:17" x14ac:dyDescent="0.35">
      <c r="A318" s="19" t="s">
        <v>124</v>
      </c>
      <c r="B318" s="19">
        <v>0</v>
      </c>
      <c r="C318" s="19">
        <v>0</v>
      </c>
      <c r="D318" s="19">
        <v>0</v>
      </c>
      <c r="E318" s="19">
        <v>0</v>
      </c>
      <c r="F318" s="19">
        <v>0</v>
      </c>
      <c r="G318" s="19">
        <v>0</v>
      </c>
      <c r="H318" s="63">
        <v>94</v>
      </c>
      <c r="I318" s="33">
        <f>SUM(B318:H318)</f>
        <v>94</v>
      </c>
      <c r="J318" s="63">
        <v>0</v>
      </c>
      <c r="K318" s="63">
        <v>0</v>
      </c>
      <c r="L318" s="63">
        <v>0</v>
      </c>
      <c r="M318" s="63">
        <v>0</v>
      </c>
      <c r="N318" s="63">
        <v>0</v>
      </c>
      <c r="O318" s="63">
        <v>0</v>
      </c>
      <c r="P318" s="63">
        <v>107</v>
      </c>
      <c r="Q318" s="63">
        <f>SUM(J318:P318)</f>
        <v>107</v>
      </c>
    </row>
    <row r="319" spans="1:17" x14ac:dyDescent="0.35">
      <c r="A319" s="46" t="s">
        <v>118</v>
      </c>
      <c r="B319" s="46">
        <f>B318+B317+B316</f>
        <v>2888</v>
      </c>
      <c r="C319" s="46">
        <f>SUM(C316:C318)</f>
        <v>2739</v>
      </c>
      <c r="D319" s="46">
        <f>SUM(D316:D318)</f>
        <v>3259</v>
      </c>
      <c r="E319" s="46">
        <f>SUM(E316:E318)</f>
        <v>3043</v>
      </c>
      <c r="F319" s="46">
        <f>SUM(F316:F318)</f>
        <v>1358</v>
      </c>
      <c r="G319" s="46">
        <f>G316</f>
        <v>3341</v>
      </c>
      <c r="H319" s="46">
        <f t="shared" ref="H319:N319" si="53">SUM(H316:H318)</f>
        <v>3545</v>
      </c>
      <c r="I319" s="46">
        <f t="shared" si="53"/>
        <v>20173</v>
      </c>
      <c r="J319" s="46">
        <f t="shared" si="53"/>
        <v>2959</v>
      </c>
      <c r="K319" s="46">
        <f t="shared" si="53"/>
        <v>3302</v>
      </c>
      <c r="L319" s="46">
        <f t="shared" si="53"/>
        <v>2940</v>
      </c>
      <c r="M319" s="46">
        <f t="shared" si="53"/>
        <v>2988</v>
      </c>
      <c r="N319" s="46">
        <f t="shared" si="53"/>
        <v>2872</v>
      </c>
      <c r="O319" s="46">
        <f>SUM(O316:O318)</f>
        <v>3283</v>
      </c>
      <c r="P319" s="46">
        <f>SUM(P316:P318)</f>
        <v>3214</v>
      </c>
      <c r="Q319" s="46">
        <f>SUM(Q316:Q318)</f>
        <v>21558</v>
      </c>
    </row>
    <row r="320" spans="1:17" x14ac:dyDescent="0.35">
      <c r="A320" s="19" t="s">
        <v>99</v>
      </c>
      <c r="B320" s="19">
        <v>118</v>
      </c>
      <c r="C320" s="19">
        <v>59</v>
      </c>
      <c r="D320" s="19">
        <v>77</v>
      </c>
      <c r="E320" s="19">
        <v>100</v>
      </c>
      <c r="F320" s="19">
        <v>102</v>
      </c>
      <c r="G320" s="19">
        <v>93</v>
      </c>
      <c r="H320" s="36">
        <v>152</v>
      </c>
      <c r="I320" s="33">
        <f>SUM(B320:H320)</f>
        <v>701</v>
      </c>
      <c r="J320" s="36">
        <v>125</v>
      </c>
      <c r="K320" s="42">
        <v>372</v>
      </c>
      <c r="L320" s="42">
        <v>456</v>
      </c>
      <c r="M320" s="37">
        <v>332</v>
      </c>
      <c r="N320" s="36">
        <v>91</v>
      </c>
      <c r="O320" s="19">
        <v>115</v>
      </c>
      <c r="P320" s="36">
        <v>116</v>
      </c>
      <c r="Q320" s="33">
        <f>SUM(J320:P320)</f>
        <v>1607</v>
      </c>
    </row>
    <row r="321" spans="1:17" x14ac:dyDescent="0.35">
      <c r="A321" s="19" t="s">
        <v>7</v>
      </c>
      <c r="B321" s="19">
        <v>863</v>
      </c>
      <c r="C321" s="19">
        <v>837</v>
      </c>
      <c r="D321" s="19">
        <v>739</v>
      </c>
      <c r="E321" s="19">
        <v>854</v>
      </c>
      <c r="F321" s="19">
        <v>786</v>
      </c>
      <c r="G321" s="19">
        <v>700</v>
      </c>
      <c r="H321" s="36">
        <v>723</v>
      </c>
      <c r="I321" s="33">
        <f>SUM(B321:H321)</f>
        <v>5502</v>
      </c>
      <c r="J321" s="36">
        <v>753</v>
      </c>
      <c r="K321" s="42">
        <v>733</v>
      </c>
      <c r="L321" s="42">
        <v>792</v>
      </c>
      <c r="M321" s="37">
        <v>822</v>
      </c>
      <c r="N321" s="23">
        <v>719</v>
      </c>
      <c r="O321" s="19">
        <v>892</v>
      </c>
      <c r="P321" s="86">
        <v>771</v>
      </c>
      <c r="Q321" s="33">
        <f>SUM(J321:P321)</f>
        <v>5482</v>
      </c>
    </row>
    <row r="322" spans="1:17" x14ac:dyDescent="0.35">
      <c r="A322" s="19" t="s">
        <v>103</v>
      </c>
      <c r="B322" s="19">
        <v>411</v>
      </c>
      <c r="C322" s="19">
        <v>401</v>
      </c>
      <c r="D322" s="19">
        <v>403</v>
      </c>
      <c r="E322" s="19">
        <v>400</v>
      </c>
      <c r="F322" s="19">
        <v>135</v>
      </c>
      <c r="G322" s="19">
        <v>273</v>
      </c>
      <c r="H322" s="36">
        <v>378</v>
      </c>
      <c r="I322" s="33">
        <f>SUM(B322:H322)</f>
        <v>2401</v>
      </c>
      <c r="J322" s="36">
        <v>182</v>
      </c>
      <c r="K322" s="42">
        <v>259</v>
      </c>
      <c r="L322" s="42">
        <v>349</v>
      </c>
      <c r="M322" s="37">
        <v>390</v>
      </c>
      <c r="N322" s="86">
        <v>335</v>
      </c>
      <c r="O322" s="86">
        <v>514</v>
      </c>
      <c r="P322" s="86">
        <v>398</v>
      </c>
      <c r="Q322" s="33">
        <f>SUM(J322:P322)</f>
        <v>2427</v>
      </c>
    </row>
    <row r="323" spans="1:17" x14ac:dyDescent="0.35">
      <c r="A323" s="54" t="s">
        <v>117</v>
      </c>
      <c r="B323" s="54">
        <f>SUM(B320:B322)</f>
        <v>1392</v>
      </c>
      <c r="C323" s="54">
        <f>SUM(C320:C322)</f>
        <v>1297</v>
      </c>
      <c r="D323" s="54">
        <f>SUM(D320:D322)</f>
        <v>1219</v>
      </c>
      <c r="E323" s="54">
        <f>SUM(E320:E322)</f>
        <v>1354</v>
      </c>
      <c r="F323" s="54">
        <f>SUM(F320:F322)</f>
        <v>1023</v>
      </c>
      <c r="G323" s="54">
        <f>G322+G321+G320</f>
        <v>1066</v>
      </c>
      <c r="H323" s="54">
        <f>SUM(H320:H322)</f>
        <v>1253</v>
      </c>
      <c r="I323" s="54">
        <f>SUM(I320:I322)</f>
        <v>8604</v>
      </c>
      <c r="J323" s="54">
        <f t="shared" ref="J323:Q323" si="54">SUM(J320:J322)</f>
        <v>1060</v>
      </c>
      <c r="K323" s="54">
        <f t="shared" si="54"/>
        <v>1364</v>
      </c>
      <c r="L323" s="54">
        <f t="shared" si="54"/>
        <v>1597</v>
      </c>
      <c r="M323" s="54">
        <f t="shared" si="54"/>
        <v>1544</v>
      </c>
      <c r="N323" s="54">
        <f t="shared" si="54"/>
        <v>1145</v>
      </c>
      <c r="O323" s="54">
        <f t="shared" si="54"/>
        <v>1521</v>
      </c>
      <c r="P323" s="54">
        <f t="shared" si="54"/>
        <v>1285</v>
      </c>
      <c r="Q323" s="54">
        <f t="shared" si="54"/>
        <v>9516</v>
      </c>
    </row>
    <row r="324" spans="1:17" x14ac:dyDescent="0.35">
      <c r="A324" s="56" t="s">
        <v>9</v>
      </c>
      <c r="B324" s="56">
        <f>B315+B323+B319</f>
        <v>5909</v>
      </c>
      <c r="C324" s="56">
        <f>C315+C323+C319</f>
        <v>5439</v>
      </c>
      <c r="D324" s="56">
        <f>D315+D323+D319</f>
        <v>5612</v>
      </c>
      <c r="E324" s="56">
        <f>E315+E323+E319</f>
        <v>8885</v>
      </c>
      <c r="F324" s="56">
        <f>F315+F323+F319</f>
        <v>6333</v>
      </c>
      <c r="G324" s="56">
        <f>G323+G319+G315</f>
        <v>6171</v>
      </c>
      <c r="H324" s="56">
        <f>H315+H323+H319</f>
        <v>6351</v>
      </c>
      <c r="I324" s="56">
        <f>I315+I323+I319</f>
        <v>47216</v>
      </c>
      <c r="J324" s="56">
        <f>J315+J323+J319</f>
        <v>5300</v>
      </c>
      <c r="K324" s="56">
        <f t="shared" ref="K324:Q324" si="55">K315+K323+K319</f>
        <v>6007</v>
      </c>
      <c r="L324" s="56">
        <f t="shared" si="55"/>
        <v>5892</v>
      </c>
      <c r="M324" s="56">
        <f t="shared" si="55"/>
        <v>5987</v>
      </c>
      <c r="N324" s="56">
        <f t="shared" si="55"/>
        <v>7649</v>
      </c>
      <c r="O324" s="56">
        <f t="shared" si="55"/>
        <v>6465</v>
      </c>
      <c r="P324" s="56">
        <f t="shared" si="55"/>
        <v>6130</v>
      </c>
      <c r="Q324" s="56">
        <f t="shared" si="55"/>
        <v>46469</v>
      </c>
    </row>
    <row r="326" spans="1:17" x14ac:dyDescent="0.35">
      <c r="A326" s="31" t="s">
        <v>0</v>
      </c>
      <c r="B326" s="83"/>
      <c r="C326" s="83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</row>
    <row r="327" spans="1:17" ht="15.5" x14ac:dyDescent="0.35">
      <c r="A327" s="33" t="s">
        <v>1</v>
      </c>
      <c r="B327" s="64" t="s">
        <v>1183</v>
      </c>
      <c r="C327" s="64" t="s">
        <v>1184</v>
      </c>
      <c r="D327" s="64" t="s">
        <v>1185</v>
      </c>
      <c r="E327" s="64" t="s">
        <v>1186</v>
      </c>
      <c r="F327" s="64" t="s">
        <v>1187</v>
      </c>
      <c r="G327" s="64" t="s">
        <v>1188</v>
      </c>
      <c r="H327" s="64" t="s">
        <v>1189</v>
      </c>
      <c r="I327" s="65" t="s">
        <v>1190</v>
      </c>
      <c r="J327" s="64" t="s">
        <v>1191</v>
      </c>
      <c r="K327" s="64" t="s">
        <v>1192</v>
      </c>
      <c r="L327" s="64" t="s">
        <v>1193</v>
      </c>
      <c r="M327" s="64" t="s">
        <v>1194</v>
      </c>
      <c r="N327" s="64" t="s">
        <v>1195</v>
      </c>
      <c r="O327" s="64" t="s">
        <v>1196</v>
      </c>
      <c r="P327" s="64" t="s">
        <v>1197</v>
      </c>
      <c r="Q327" s="65" t="s">
        <v>1198</v>
      </c>
    </row>
    <row r="328" spans="1:17" x14ac:dyDescent="0.35">
      <c r="A328" s="19" t="s">
        <v>2</v>
      </c>
      <c r="B328" s="21">
        <v>237</v>
      </c>
      <c r="C328" s="21">
        <v>306</v>
      </c>
      <c r="D328" s="19">
        <v>336</v>
      </c>
      <c r="E328" s="19">
        <v>335</v>
      </c>
      <c r="F328" s="19">
        <v>479</v>
      </c>
      <c r="G328" s="19">
        <v>495</v>
      </c>
      <c r="H328" s="36">
        <v>325</v>
      </c>
      <c r="I328" s="33">
        <f>SUM(B328:H328)</f>
        <v>2513</v>
      </c>
      <c r="J328" s="36">
        <v>445</v>
      </c>
      <c r="K328" s="36">
        <v>313</v>
      </c>
      <c r="L328" s="36">
        <v>301</v>
      </c>
      <c r="M328" s="103">
        <v>308</v>
      </c>
      <c r="N328" s="19">
        <v>242</v>
      </c>
      <c r="O328" s="19">
        <v>285</v>
      </c>
      <c r="P328" s="36">
        <v>292</v>
      </c>
      <c r="Q328" s="33">
        <f>SUM(J328:P328)</f>
        <v>2186</v>
      </c>
    </row>
    <row r="329" spans="1:17" x14ac:dyDescent="0.35">
      <c r="A329" s="19" t="s">
        <v>3</v>
      </c>
      <c r="B329" s="104">
        <v>1093</v>
      </c>
      <c r="C329" s="104">
        <v>1077</v>
      </c>
      <c r="D329" s="19">
        <v>1201</v>
      </c>
      <c r="E329" s="19">
        <v>1439</v>
      </c>
      <c r="F329" s="19">
        <v>888</v>
      </c>
      <c r="G329" s="19">
        <v>966</v>
      </c>
      <c r="H329" s="36">
        <v>1149</v>
      </c>
      <c r="I329" s="33">
        <f>SUM(B329:H329)</f>
        <v>7813</v>
      </c>
      <c r="J329" s="36">
        <v>1041</v>
      </c>
      <c r="K329" s="42">
        <v>1029</v>
      </c>
      <c r="L329" s="42">
        <v>994</v>
      </c>
      <c r="M329" s="19">
        <v>981</v>
      </c>
      <c r="N329" s="19">
        <v>1230</v>
      </c>
      <c r="O329" s="36">
        <v>1117</v>
      </c>
      <c r="P329" s="19">
        <v>1295</v>
      </c>
      <c r="Q329" s="33">
        <f>SUM(J329:P329)</f>
        <v>7687</v>
      </c>
    </row>
    <row r="330" spans="1:17" x14ac:dyDescent="0.35">
      <c r="A330" s="19" t="s">
        <v>100</v>
      </c>
      <c r="B330" s="19">
        <v>75</v>
      </c>
      <c r="C330" s="19">
        <v>130</v>
      </c>
      <c r="D330" s="19">
        <v>108</v>
      </c>
      <c r="E330" s="19">
        <v>100</v>
      </c>
      <c r="F330" s="19">
        <v>130</v>
      </c>
      <c r="G330" s="19">
        <v>64</v>
      </c>
      <c r="H330" s="36">
        <v>116</v>
      </c>
      <c r="I330" s="33">
        <f>SUM(B330:H330)</f>
        <v>723</v>
      </c>
      <c r="J330" s="38">
        <v>108</v>
      </c>
      <c r="K330" s="38">
        <v>0</v>
      </c>
      <c r="L330" s="59">
        <v>0</v>
      </c>
      <c r="M330" s="38">
        <v>0</v>
      </c>
      <c r="N330" s="38">
        <v>0</v>
      </c>
      <c r="O330" s="38">
        <v>29</v>
      </c>
      <c r="P330" s="19">
        <v>29</v>
      </c>
      <c r="Q330" s="33">
        <f>SUM(J330:P330)</f>
        <v>166</v>
      </c>
    </row>
    <row r="331" spans="1:17" x14ac:dyDescent="0.35">
      <c r="A331" s="19" t="s">
        <v>115</v>
      </c>
      <c r="B331" s="19">
        <v>0</v>
      </c>
      <c r="C331" s="19">
        <v>0</v>
      </c>
      <c r="D331" s="19">
        <v>0</v>
      </c>
      <c r="E331" s="19">
        <v>0</v>
      </c>
      <c r="F331" s="19">
        <v>0</v>
      </c>
      <c r="G331" s="19">
        <v>0</v>
      </c>
      <c r="H331" s="19">
        <v>0</v>
      </c>
      <c r="I331" s="33">
        <f>SUM(B331:H331)</f>
        <v>0</v>
      </c>
      <c r="J331" s="42">
        <v>0</v>
      </c>
      <c r="K331" s="42">
        <v>0</v>
      </c>
      <c r="L331" s="19">
        <v>0</v>
      </c>
      <c r="M331" s="19">
        <v>0</v>
      </c>
      <c r="N331" s="19">
        <v>0</v>
      </c>
      <c r="O331" s="19">
        <v>0</v>
      </c>
      <c r="P331" s="19">
        <v>0</v>
      </c>
      <c r="Q331" s="33">
        <f>SUM(J331:P331)</f>
        <v>0</v>
      </c>
    </row>
    <row r="332" spans="1:17" x14ac:dyDescent="0.35">
      <c r="A332" s="19" t="s">
        <v>125</v>
      </c>
      <c r="B332" s="19">
        <v>0</v>
      </c>
      <c r="C332" s="19">
        <v>0</v>
      </c>
      <c r="D332" s="19">
        <v>0</v>
      </c>
      <c r="E332" s="19">
        <v>0</v>
      </c>
      <c r="F332" s="19">
        <v>4613</v>
      </c>
      <c r="G332" s="19">
        <v>4433</v>
      </c>
      <c r="H332" s="19">
        <v>0</v>
      </c>
      <c r="I332" s="33">
        <f>SUM(B332:H332)</f>
        <v>9046</v>
      </c>
      <c r="J332" s="59">
        <v>0</v>
      </c>
      <c r="K332" s="42">
        <v>7837</v>
      </c>
      <c r="L332" s="38">
        <v>0</v>
      </c>
      <c r="M332" s="42">
        <v>0</v>
      </c>
      <c r="N332" s="19">
        <v>0</v>
      </c>
      <c r="O332" s="19">
        <v>553</v>
      </c>
      <c r="P332" s="19">
        <v>0</v>
      </c>
      <c r="Q332" s="33">
        <f>SUM(K332:P332)</f>
        <v>8390</v>
      </c>
    </row>
    <row r="333" spans="1:17" x14ac:dyDescent="0.35">
      <c r="A333" s="58" t="s">
        <v>119</v>
      </c>
      <c r="B333" s="58">
        <f>SUM(B328:B332)</f>
        <v>1405</v>
      </c>
      <c r="C333" s="58">
        <f>SUM(C328:C332)</f>
        <v>1513</v>
      </c>
      <c r="D333" s="58">
        <f>SUM(D328:D332)</f>
        <v>1645</v>
      </c>
      <c r="E333" s="58">
        <f>SUM(E328:E332)</f>
        <v>1874</v>
      </c>
      <c r="F333" s="58">
        <f>SUM(F328:F332)</f>
        <v>6110</v>
      </c>
      <c r="G333" s="58">
        <f>G330+G329+G328</f>
        <v>1525</v>
      </c>
      <c r="H333" s="58">
        <f>SUM(H328:H332)</f>
        <v>1590</v>
      </c>
      <c r="I333" s="58">
        <f>SUM(I328:I332)</f>
        <v>20095</v>
      </c>
      <c r="J333" s="58">
        <f>SUM(J328:J330)</f>
        <v>1594</v>
      </c>
      <c r="K333" s="58">
        <f>SUM(K328:K330)</f>
        <v>1342</v>
      </c>
      <c r="L333" s="58">
        <f>SUM(L328:L332)</f>
        <v>1295</v>
      </c>
      <c r="M333" s="58">
        <f>SUM(M328:M329)</f>
        <v>1289</v>
      </c>
      <c r="N333" s="58">
        <f>SUM(N328:N332)</f>
        <v>1472</v>
      </c>
      <c r="O333" s="58">
        <f>SUM(O328:O330)</f>
        <v>1431</v>
      </c>
      <c r="P333" s="58">
        <f>SUM(P328:P330)</f>
        <v>1616</v>
      </c>
      <c r="Q333" s="58">
        <f>SUM(Q328:Q332)</f>
        <v>18429</v>
      </c>
    </row>
    <row r="334" spans="1:17" x14ac:dyDescent="0.35">
      <c r="A334" s="19" t="s">
        <v>4</v>
      </c>
      <c r="B334" s="19">
        <v>2905</v>
      </c>
      <c r="C334" s="19">
        <v>3274</v>
      </c>
      <c r="D334" s="19">
        <v>3248</v>
      </c>
      <c r="E334" s="19">
        <v>3367</v>
      </c>
      <c r="F334" s="19">
        <v>2831</v>
      </c>
      <c r="G334" s="19">
        <v>2946</v>
      </c>
      <c r="H334" s="36">
        <v>3137</v>
      </c>
      <c r="I334" s="33">
        <f>SUM(B334:H334)</f>
        <v>21708</v>
      </c>
      <c r="J334" s="36">
        <v>2970</v>
      </c>
      <c r="K334" s="42">
        <v>2040</v>
      </c>
      <c r="L334" s="42">
        <v>2611</v>
      </c>
      <c r="M334" s="37">
        <v>2989</v>
      </c>
      <c r="N334" s="19">
        <v>2868</v>
      </c>
      <c r="O334" s="36">
        <v>3172</v>
      </c>
      <c r="P334" s="36">
        <v>2813</v>
      </c>
      <c r="Q334" s="63">
        <f>SUM(J334:P334)</f>
        <v>19463</v>
      </c>
    </row>
    <row r="335" spans="1:17" x14ac:dyDescent="0.35">
      <c r="A335" s="19" t="s">
        <v>112</v>
      </c>
      <c r="B335" s="19">
        <v>0</v>
      </c>
      <c r="C335" s="19">
        <v>0</v>
      </c>
      <c r="D335" s="19">
        <v>0</v>
      </c>
      <c r="E335" s="19">
        <v>0</v>
      </c>
      <c r="F335" s="19">
        <v>0</v>
      </c>
      <c r="G335" s="19">
        <v>0</v>
      </c>
      <c r="H335" s="19">
        <v>0</v>
      </c>
      <c r="I335" s="33">
        <f>SUM(B335:H335)</f>
        <v>0</v>
      </c>
      <c r="J335" s="19">
        <v>0</v>
      </c>
      <c r="K335" s="42">
        <v>0</v>
      </c>
      <c r="L335" s="45">
        <v>0</v>
      </c>
      <c r="M335" s="19">
        <v>0</v>
      </c>
      <c r="N335" s="63">
        <v>0</v>
      </c>
      <c r="O335" s="63">
        <v>0</v>
      </c>
      <c r="P335" s="63">
        <v>0</v>
      </c>
      <c r="Q335" s="63">
        <f>SUM(J335:P335)</f>
        <v>0</v>
      </c>
    </row>
    <row r="336" spans="1:17" x14ac:dyDescent="0.35">
      <c r="A336" s="19" t="s">
        <v>124</v>
      </c>
      <c r="B336" s="19">
        <v>0</v>
      </c>
      <c r="C336" s="19">
        <v>0</v>
      </c>
      <c r="D336" s="19">
        <v>0</v>
      </c>
      <c r="E336" s="19">
        <v>0</v>
      </c>
      <c r="F336" s="19">
        <v>0</v>
      </c>
      <c r="G336" s="19">
        <v>0</v>
      </c>
      <c r="H336" s="63">
        <v>119</v>
      </c>
      <c r="I336" s="33">
        <f>SUM(B336:H336)</f>
        <v>119</v>
      </c>
      <c r="J336" s="63">
        <v>0</v>
      </c>
      <c r="K336" s="63">
        <v>0</v>
      </c>
      <c r="L336" s="63">
        <v>0</v>
      </c>
      <c r="M336" s="63">
        <v>0</v>
      </c>
      <c r="N336" s="63">
        <v>0</v>
      </c>
      <c r="O336" s="63">
        <v>0</v>
      </c>
      <c r="P336" s="63">
        <v>58</v>
      </c>
      <c r="Q336" s="63">
        <f>SUM(J336:P336)</f>
        <v>58</v>
      </c>
    </row>
    <row r="337" spans="1:17" x14ac:dyDescent="0.35">
      <c r="A337" s="46" t="s">
        <v>118</v>
      </c>
      <c r="B337" s="46">
        <f>B336+B335+B334</f>
        <v>2905</v>
      </c>
      <c r="C337" s="46">
        <f>SUM(C334:C336)</f>
        <v>3274</v>
      </c>
      <c r="D337" s="46">
        <f>SUM(D334:D336)</f>
        <v>3248</v>
      </c>
      <c r="E337" s="46">
        <f>SUM(E334:E336)</f>
        <v>3367</v>
      </c>
      <c r="F337" s="46">
        <f>SUM(F334:F336)</f>
        <v>2831</v>
      </c>
      <c r="G337" s="46">
        <f>G334</f>
        <v>2946</v>
      </c>
      <c r="H337" s="46">
        <f t="shared" ref="H337:N337" si="56">SUM(H334:H336)</f>
        <v>3256</v>
      </c>
      <c r="I337" s="46">
        <f t="shared" si="56"/>
        <v>21827</v>
      </c>
      <c r="J337" s="46">
        <f t="shared" si="56"/>
        <v>2970</v>
      </c>
      <c r="K337" s="46">
        <f t="shared" si="56"/>
        <v>2040</v>
      </c>
      <c r="L337" s="46">
        <f t="shared" si="56"/>
        <v>2611</v>
      </c>
      <c r="M337" s="46">
        <f t="shared" si="56"/>
        <v>2989</v>
      </c>
      <c r="N337" s="46">
        <f t="shared" si="56"/>
        <v>2868</v>
      </c>
      <c r="O337" s="46">
        <f>SUM(O334:O336)</f>
        <v>3172</v>
      </c>
      <c r="P337" s="46">
        <f>SUM(P334:P336)</f>
        <v>2871</v>
      </c>
      <c r="Q337" s="46">
        <f>SUM(Q334:Q336)</f>
        <v>19521</v>
      </c>
    </row>
    <row r="338" spans="1:17" x14ac:dyDescent="0.35">
      <c r="A338" s="19" t="s">
        <v>99</v>
      </c>
      <c r="B338" s="19">
        <v>211</v>
      </c>
      <c r="C338" s="19">
        <v>132</v>
      </c>
      <c r="D338" s="19">
        <v>132</v>
      </c>
      <c r="E338" s="19">
        <v>100</v>
      </c>
      <c r="F338" s="19">
        <v>95</v>
      </c>
      <c r="G338" s="19">
        <v>167</v>
      </c>
      <c r="H338" s="36">
        <v>169</v>
      </c>
      <c r="I338" s="33">
        <f>SUM(B338:H338)</f>
        <v>1006</v>
      </c>
      <c r="J338" s="36">
        <v>94</v>
      </c>
      <c r="K338" s="42">
        <v>138</v>
      </c>
      <c r="L338" s="42">
        <v>105</v>
      </c>
      <c r="M338" s="37">
        <v>89</v>
      </c>
      <c r="N338" s="36">
        <v>120</v>
      </c>
      <c r="O338" s="19">
        <v>93</v>
      </c>
      <c r="P338" s="36">
        <v>84</v>
      </c>
      <c r="Q338" s="33">
        <f>SUM(J338:P338)</f>
        <v>723</v>
      </c>
    </row>
    <row r="339" spans="1:17" x14ac:dyDescent="0.35">
      <c r="A339" s="19" t="s">
        <v>7</v>
      </c>
      <c r="B339" s="19">
        <v>1646</v>
      </c>
      <c r="C339" s="19">
        <v>858</v>
      </c>
      <c r="D339" s="19">
        <v>778</v>
      </c>
      <c r="E339" s="19">
        <v>729</v>
      </c>
      <c r="F339" s="19">
        <v>860</v>
      </c>
      <c r="G339" s="19">
        <v>667</v>
      </c>
      <c r="H339" s="36">
        <v>805</v>
      </c>
      <c r="I339" s="33">
        <f>SUM(B339:H339)</f>
        <v>6343</v>
      </c>
      <c r="J339" s="36">
        <v>784</v>
      </c>
      <c r="K339" s="42">
        <v>725</v>
      </c>
      <c r="L339" s="42">
        <v>764</v>
      </c>
      <c r="M339" s="37">
        <v>813</v>
      </c>
      <c r="N339" s="23">
        <v>757</v>
      </c>
      <c r="O339" s="19">
        <v>708</v>
      </c>
      <c r="P339" s="86">
        <v>861</v>
      </c>
      <c r="Q339" s="33">
        <f>SUM(J339:P339)</f>
        <v>5412</v>
      </c>
    </row>
    <row r="340" spans="1:17" x14ac:dyDescent="0.35">
      <c r="A340" s="19" t="s">
        <v>103</v>
      </c>
      <c r="B340" s="19">
        <v>3</v>
      </c>
      <c r="C340" s="19">
        <v>375</v>
      </c>
      <c r="D340" s="19">
        <v>373</v>
      </c>
      <c r="E340" s="19">
        <v>388</v>
      </c>
      <c r="F340" s="19">
        <v>702</v>
      </c>
      <c r="G340" s="19">
        <v>239</v>
      </c>
      <c r="H340" s="36">
        <v>372</v>
      </c>
      <c r="I340" s="33">
        <f>SUM(B340:H340)</f>
        <v>2452</v>
      </c>
      <c r="J340" s="36">
        <v>389</v>
      </c>
      <c r="K340" s="42">
        <v>331</v>
      </c>
      <c r="L340" s="42">
        <v>357</v>
      </c>
      <c r="M340" s="37">
        <v>303</v>
      </c>
      <c r="N340" s="86">
        <v>381</v>
      </c>
      <c r="O340" s="86">
        <v>479</v>
      </c>
      <c r="P340" s="86">
        <v>417</v>
      </c>
      <c r="Q340" s="33">
        <f>SUM(J340:P340)</f>
        <v>2657</v>
      </c>
    </row>
    <row r="341" spans="1:17" x14ac:dyDescent="0.35">
      <c r="A341" s="54" t="s">
        <v>117</v>
      </c>
      <c r="B341" s="54">
        <f>SUM(B338:B340)</f>
        <v>1860</v>
      </c>
      <c r="C341" s="54">
        <f>SUM(C338:C340)</f>
        <v>1365</v>
      </c>
      <c r="D341" s="54">
        <f>SUM(D338:D340)</f>
        <v>1283</v>
      </c>
      <c r="E341" s="54">
        <f>SUM(E338:E340)</f>
        <v>1217</v>
      </c>
      <c r="F341" s="54">
        <f>SUM(F338:F340)</f>
        <v>1657</v>
      </c>
      <c r="G341" s="54">
        <f>G340+G339+G338</f>
        <v>1073</v>
      </c>
      <c r="H341" s="54">
        <f>SUM(H338:H340)</f>
        <v>1346</v>
      </c>
      <c r="I341" s="54">
        <f>SUM(I338:I340)</f>
        <v>9801</v>
      </c>
      <c r="J341" s="54">
        <f t="shared" ref="J341:Q341" si="57">SUM(J338:J340)</f>
        <v>1267</v>
      </c>
      <c r="K341" s="54">
        <f t="shared" si="57"/>
        <v>1194</v>
      </c>
      <c r="L341" s="54">
        <f t="shared" si="57"/>
        <v>1226</v>
      </c>
      <c r="M341" s="54">
        <f t="shared" si="57"/>
        <v>1205</v>
      </c>
      <c r="N341" s="54">
        <f t="shared" si="57"/>
        <v>1258</v>
      </c>
      <c r="O341" s="54">
        <f t="shared" si="57"/>
        <v>1280</v>
      </c>
      <c r="P341" s="54">
        <f t="shared" si="57"/>
        <v>1362</v>
      </c>
      <c r="Q341" s="54">
        <f t="shared" si="57"/>
        <v>8792</v>
      </c>
    </row>
    <row r="342" spans="1:17" x14ac:dyDescent="0.35">
      <c r="A342" s="56" t="s">
        <v>9</v>
      </c>
      <c r="B342" s="56">
        <f>B333+B341+B337</f>
        <v>6170</v>
      </c>
      <c r="C342" s="56">
        <f>C333+C341+C337</f>
        <v>6152</v>
      </c>
      <c r="D342" s="56">
        <f>D333+D341+D337</f>
        <v>6176</v>
      </c>
      <c r="E342" s="56">
        <f>E333+E341+E337</f>
        <v>6458</v>
      </c>
      <c r="F342" s="56">
        <f>F333+F341+F337</f>
        <v>10598</v>
      </c>
      <c r="G342" s="56">
        <f>G341+G337+G333</f>
        <v>5544</v>
      </c>
      <c r="H342" s="56">
        <f>H333+H341+H337</f>
        <v>6192</v>
      </c>
      <c r="I342" s="56">
        <f>I333+I341+I337</f>
        <v>51723</v>
      </c>
      <c r="J342" s="56">
        <f>J333+J341+J337</f>
        <v>5831</v>
      </c>
      <c r="K342" s="56">
        <f t="shared" ref="K342:Q342" si="58">K333+K341+K337</f>
        <v>4576</v>
      </c>
      <c r="L342" s="56">
        <f t="shared" si="58"/>
        <v>5132</v>
      </c>
      <c r="M342" s="56">
        <f t="shared" si="58"/>
        <v>5483</v>
      </c>
      <c r="N342" s="56">
        <f t="shared" si="58"/>
        <v>5598</v>
      </c>
      <c r="O342" s="56">
        <f t="shared" si="58"/>
        <v>5883</v>
      </c>
      <c r="P342" s="56">
        <f t="shared" si="58"/>
        <v>5849</v>
      </c>
      <c r="Q342" s="56">
        <f t="shared" si="58"/>
        <v>46742</v>
      </c>
    </row>
    <row r="344" spans="1:17" x14ac:dyDescent="0.35">
      <c r="A344" s="31" t="s">
        <v>0</v>
      </c>
      <c r="B344" s="83"/>
      <c r="C344" s="83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</row>
    <row r="345" spans="1:17" ht="15.5" x14ac:dyDescent="0.35">
      <c r="A345" s="33" t="s">
        <v>1</v>
      </c>
      <c r="B345" s="64" t="s">
        <v>1260</v>
      </c>
      <c r="C345" s="64" t="s">
        <v>1261</v>
      </c>
      <c r="D345" s="64" t="s">
        <v>1262</v>
      </c>
      <c r="E345" s="64" t="s">
        <v>1263</v>
      </c>
      <c r="F345" s="64" t="s">
        <v>1264</v>
      </c>
      <c r="G345" s="64" t="s">
        <v>1265</v>
      </c>
      <c r="H345" s="64" t="s">
        <v>1267</v>
      </c>
      <c r="I345" s="65" t="s">
        <v>1266</v>
      </c>
      <c r="J345" s="64" t="s">
        <v>1268</v>
      </c>
      <c r="K345" s="64" t="s">
        <v>1269</v>
      </c>
      <c r="L345" s="64" t="s">
        <v>1270</v>
      </c>
      <c r="M345" s="64" t="s">
        <v>1271</v>
      </c>
      <c r="N345" s="64" t="s">
        <v>1233</v>
      </c>
      <c r="O345" s="64" t="s">
        <v>1234</v>
      </c>
      <c r="P345" s="64" t="s">
        <v>1235</v>
      </c>
      <c r="Q345" s="65" t="s">
        <v>1272</v>
      </c>
    </row>
    <row r="346" spans="1:17" x14ac:dyDescent="0.35">
      <c r="A346" s="19" t="s">
        <v>2</v>
      </c>
      <c r="B346" s="21">
        <v>212</v>
      </c>
      <c r="C346" s="21">
        <v>298</v>
      </c>
      <c r="D346" s="19">
        <v>346</v>
      </c>
      <c r="E346" s="19">
        <v>349</v>
      </c>
      <c r="F346" s="19">
        <v>265</v>
      </c>
      <c r="G346" s="19">
        <v>296</v>
      </c>
      <c r="H346" s="36">
        <v>289</v>
      </c>
      <c r="I346" s="33">
        <f>SUM(B346:H346)</f>
        <v>2055</v>
      </c>
      <c r="J346" s="36">
        <v>392</v>
      </c>
      <c r="K346" s="36">
        <v>479</v>
      </c>
      <c r="L346" s="36">
        <v>430</v>
      </c>
      <c r="M346" s="103">
        <v>277</v>
      </c>
      <c r="N346" s="19">
        <v>260</v>
      </c>
      <c r="O346" s="19">
        <v>296</v>
      </c>
      <c r="P346" s="36">
        <v>311</v>
      </c>
      <c r="Q346" s="33">
        <f>SUM(J346:P346)</f>
        <v>2445</v>
      </c>
    </row>
    <row r="347" spans="1:17" x14ac:dyDescent="0.35">
      <c r="A347" s="19" t="s">
        <v>3</v>
      </c>
      <c r="B347" s="104">
        <v>1432</v>
      </c>
      <c r="C347" s="104">
        <v>1193</v>
      </c>
      <c r="D347" s="19">
        <v>1200</v>
      </c>
      <c r="E347" s="19">
        <v>1311</v>
      </c>
      <c r="F347" s="19">
        <v>1160</v>
      </c>
      <c r="G347" s="19">
        <v>1336</v>
      </c>
      <c r="H347" s="36">
        <v>931</v>
      </c>
      <c r="I347" s="33">
        <f>SUM(B347:H347)</f>
        <v>8563</v>
      </c>
      <c r="J347" s="36">
        <v>880</v>
      </c>
      <c r="K347" s="42">
        <v>1272</v>
      </c>
      <c r="L347" s="42">
        <v>1176</v>
      </c>
      <c r="M347" s="19">
        <v>1310</v>
      </c>
      <c r="N347" s="19">
        <v>1059</v>
      </c>
      <c r="O347" s="36">
        <v>910</v>
      </c>
      <c r="P347" s="19">
        <v>1109</v>
      </c>
      <c r="Q347" s="33">
        <f>SUM(J347:P347)</f>
        <v>7716</v>
      </c>
    </row>
    <row r="348" spans="1:17" x14ac:dyDescent="0.35">
      <c r="A348" s="19" t="s">
        <v>100</v>
      </c>
      <c r="B348" s="19">
        <v>177</v>
      </c>
      <c r="C348" s="19">
        <v>144</v>
      </c>
      <c r="D348" s="19">
        <v>47</v>
      </c>
      <c r="E348" s="19">
        <v>102</v>
      </c>
      <c r="F348" s="19">
        <v>148</v>
      </c>
      <c r="G348" s="19">
        <v>150</v>
      </c>
      <c r="H348" s="36">
        <v>149</v>
      </c>
      <c r="I348" s="33">
        <f>SUM(B348:H348)</f>
        <v>917</v>
      </c>
      <c r="J348" s="38">
        <v>53</v>
      </c>
      <c r="K348" s="38">
        <v>0</v>
      </c>
      <c r="L348" s="59">
        <v>0</v>
      </c>
      <c r="M348" s="38">
        <v>126</v>
      </c>
      <c r="N348" s="38">
        <v>127</v>
      </c>
      <c r="O348" s="38">
        <v>132</v>
      </c>
      <c r="P348" s="19">
        <v>143</v>
      </c>
      <c r="Q348" s="33">
        <f>SUM(J348:P348)</f>
        <v>581</v>
      </c>
    </row>
    <row r="349" spans="1:17" x14ac:dyDescent="0.35">
      <c r="A349" s="19" t="s">
        <v>115</v>
      </c>
      <c r="B349" s="19">
        <v>0</v>
      </c>
      <c r="C349" s="19">
        <v>0</v>
      </c>
      <c r="D349" s="19">
        <v>0</v>
      </c>
      <c r="E349" s="19">
        <v>0</v>
      </c>
      <c r="F349" s="19">
        <v>0</v>
      </c>
      <c r="G349" s="19">
        <v>0</v>
      </c>
      <c r="H349" s="19">
        <v>0</v>
      </c>
      <c r="I349" s="33">
        <f>SUM(B349:H349)</f>
        <v>0</v>
      </c>
      <c r="J349" s="42">
        <v>0</v>
      </c>
      <c r="K349" s="42">
        <v>0</v>
      </c>
      <c r="L349" s="19">
        <v>0</v>
      </c>
      <c r="M349" s="19">
        <v>0</v>
      </c>
      <c r="N349" s="19">
        <v>0</v>
      </c>
      <c r="O349" s="19">
        <v>0</v>
      </c>
      <c r="P349" s="19">
        <v>0</v>
      </c>
      <c r="Q349" s="33">
        <f>SUM(J349:P349)</f>
        <v>0</v>
      </c>
    </row>
    <row r="350" spans="1:17" x14ac:dyDescent="0.35">
      <c r="A350" s="19" t="s">
        <v>125</v>
      </c>
      <c r="B350" s="19">
        <v>0</v>
      </c>
      <c r="C350" s="19">
        <v>7439</v>
      </c>
      <c r="D350" s="19">
        <v>1938</v>
      </c>
      <c r="E350" s="19">
        <v>3130</v>
      </c>
      <c r="F350" s="19">
        <v>1963</v>
      </c>
      <c r="G350" s="19">
        <v>799</v>
      </c>
      <c r="H350" s="19">
        <v>2223</v>
      </c>
      <c r="I350" s="33">
        <f>SUM(B350:H350)</f>
        <v>17492</v>
      </c>
      <c r="J350" s="59">
        <v>2353</v>
      </c>
      <c r="K350" s="42">
        <v>2697</v>
      </c>
      <c r="L350" s="38">
        <v>0</v>
      </c>
      <c r="M350" s="42">
        <v>6814</v>
      </c>
      <c r="N350" s="19">
        <v>1744</v>
      </c>
      <c r="O350" s="19">
        <v>1972</v>
      </c>
      <c r="P350" s="19">
        <v>2627</v>
      </c>
      <c r="Q350" s="33">
        <f>SUM(K350:P350)</f>
        <v>15854</v>
      </c>
    </row>
    <row r="351" spans="1:17" x14ac:dyDescent="0.35">
      <c r="A351" s="58" t="s">
        <v>119</v>
      </c>
      <c r="B351" s="58">
        <f>SUM(B346:B350)</f>
        <v>1821</v>
      </c>
      <c r="C351" s="58">
        <f>SUM(C346:C350)</f>
        <v>9074</v>
      </c>
      <c r="D351" s="58">
        <f>SUM(D346:D350)</f>
        <v>3531</v>
      </c>
      <c r="E351" s="58">
        <f>SUM(E346:E350)</f>
        <v>4892</v>
      </c>
      <c r="F351" s="58">
        <f>SUM(F346:F350)</f>
        <v>3536</v>
      </c>
      <c r="G351" s="58">
        <f>G348+G347+G346</f>
        <v>1782</v>
      </c>
      <c r="H351" s="58">
        <f>SUM(H346:H350)</f>
        <v>3592</v>
      </c>
      <c r="I351" s="58">
        <f>SUM(I346:I350)</f>
        <v>29027</v>
      </c>
      <c r="J351" s="58">
        <f>SUM(J346:J348)</f>
        <v>1325</v>
      </c>
      <c r="K351" s="58">
        <f>SUM(K346:K348)</f>
        <v>1751</v>
      </c>
      <c r="L351" s="58">
        <f>SUM(L346:L350)</f>
        <v>1606</v>
      </c>
      <c r="M351" s="58">
        <f>SUM(M346:M347)</f>
        <v>1587</v>
      </c>
      <c r="N351" s="58">
        <f>SUM(N346:N350)</f>
        <v>3190</v>
      </c>
      <c r="O351" s="58">
        <f>SUM(O346:O348)</f>
        <v>1338</v>
      </c>
      <c r="P351" s="58">
        <f>SUM(P346:P348)</f>
        <v>1563</v>
      </c>
      <c r="Q351" s="58">
        <f>SUM(Q346:Q350)</f>
        <v>26596</v>
      </c>
    </row>
    <row r="352" spans="1:17" x14ac:dyDescent="0.35">
      <c r="A352" s="19" t="s">
        <v>4</v>
      </c>
      <c r="B352" s="19">
        <v>2857</v>
      </c>
      <c r="C352" s="19">
        <v>2557</v>
      </c>
      <c r="D352" s="19">
        <v>2243</v>
      </c>
      <c r="E352" s="19">
        <v>2470</v>
      </c>
      <c r="F352" s="19">
        <v>2786</v>
      </c>
      <c r="G352" s="19">
        <v>2600</v>
      </c>
      <c r="H352" s="36">
        <v>2010</v>
      </c>
      <c r="I352" s="33">
        <f>SUM(B352:H352)</f>
        <v>17523</v>
      </c>
      <c r="J352" s="36">
        <v>1780</v>
      </c>
      <c r="K352" s="42">
        <v>2695</v>
      </c>
      <c r="L352" s="42">
        <v>1740</v>
      </c>
      <c r="M352" s="37">
        <v>2534</v>
      </c>
      <c r="N352" s="19">
        <v>1929</v>
      </c>
      <c r="O352" s="36">
        <v>2013</v>
      </c>
      <c r="P352" s="36">
        <v>2371</v>
      </c>
      <c r="Q352" s="63">
        <f>SUM(J352:P352)</f>
        <v>15062</v>
      </c>
    </row>
    <row r="353" spans="1:17" x14ac:dyDescent="0.35">
      <c r="A353" s="19" t="s">
        <v>112</v>
      </c>
      <c r="B353" s="19">
        <v>0</v>
      </c>
      <c r="C353" s="19">
        <v>0</v>
      </c>
      <c r="D353" s="19">
        <v>0</v>
      </c>
      <c r="E353" s="19">
        <v>0</v>
      </c>
      <c r="F353" s="19">
        <v>0</v>
      </c>
      <c r="G353" s="19">
        <v>0</v>
      </c>
      <c r="H353" s="19">
        <f>Kwh!W394</f>
        <v>0</v>
      </c>
      <c r="I353" s="33">
        <f>SUM(B353:H353)</f>
        <v>0</v>
      </c>
      <c r="J353" s="19">
        <v>0</v>
      </c>
      <c r="K353" s="42">
        <v>0</v>
      </c>
      <c r="L353" s="45">
        <v>0</v>
      </c>
      <c r="M353" s="19">
        <v>0</v>
      </c>
      <c r="N353" s="63">
        <v>0</v>
      </c>
      <c r="O353" s="63">
        <v>0</v>
      </c>
      <c r="P353" s="63">
        <v>0</v>
      </c>
      <c r="Q353" s="63">
        <f>SUM(J353:P353)</f>
        <v>0</v>
      </c>
    </row>
    <row r="354" spans="1:17" x14ac:dyDescent="0.35">
      <c r="A354" s="19" t="s">
        <v>124</v>
      </c>
      <c r="B354" s="19">
        <v>0</v>
      </c>
      <c r="C354" s="19">
        <v>0</v>
      </c>
      <c r="D354" s="19">
        <v>0</v>
      </c>
      <c r="E354" s="19">
        <v>0</v>
      </c>
      <c r="F354" s="19">
        <v>0</v>
      </c>
      <c r="G354" s="19">
        <v>0</v>
      </c>
      <c r="H354" s="63">
        <v>39</v>
      </c>
      <c r="I354" s="33">
        <f>SUM(B354:H354)</f>
        <v>39</v>
      </c>
      <c r="J354" s="63">
        <v>0</v>
      </c>
      <c r="K354" s="63">
        <v>0</v>
      </c>
      <c r="L354" s="63">
        <v>0</v>
      </c>
      <c r="M354" s="63">
        <v>0</v>
      </c>
      <c r="N354" s="63">
        <v>0</v>
      </c>
      <c r="O354" s="63">
        <v>0</v>
      </c>
      <c r="P354" s="63">
        <v>81</v>
      </c>
      <c r="Q354" s="63">
        <f>SUM(J354:P354)</f>
        <v>81</v>
      </c>
    </row>
    <row r="355" spans="1:17" x14ac:dyDescent="0.35">
      <c r="A355" s="46" t="s">
        <v>118</v>
      </c>
      <c r="B355" s="46">
        <f>B354+B353+B352</f>
        <v>2857</v>
      </c>
      <c r="C355" s="46">
        <f>SUM(C352:C354)</f>
        <v>2557</v>
      </c>
      <c r="D355" s="46">
        <f>SUM(D352:D354)</f>
        <v>2243</v>
      </c>
      <c r="E355" s="46">
        <f>SUM(E352:E354)</f>
        <v>2470</v>
      </c>
      <c r="F355" s="46">
        <f>SUM(F352:F354)</f>
        <v>2786</v>
      </c>
      <c r="G355" s="46">
        <f>G352</f>
        <v>2600</v>
      </c>
      <c r="H355" s="46">
        <f t="shared" ref="H355:N355" si="59">SUM(H352:H354)</f>
        <v>2049</v>
      </c>
      <c r="I355" s="46">
        <f t="shared" si="59"/>
        <v>17562</v>
      </c>
      <c r="J355" s="46">
        <f t="shared" si="59"/>
        <v>1780</v>
      </c>
      <c r="K355" s="46">
        <f t="shared" si="59"/>
        <v>2695</v>
      </c>
      <c r="L355" s="46">
        <f t="shared" si="59"/>
        <v>1740</v>
      </c>
      <c r="M355" s="46">
        <f t="shared" si="59"/>
        <v>2534</v>
      </c>
      <c r="N355" s="46">
        <f t="shared" si="59"/>
        <v>1929</v>
      </c>
      <c r="O355" s="46">
        <f>SUM(O352:O354)</f>
        <v>2013</v>
      </c>
      <c r="P355" s="46">
        <f>SUM(P352:P354)</f>
        <v>2452</v>
      </c>
      <c r="Q355" s="46">
        <f>SUM(Q352:Q354)</f>
        <v>15143</v>
      </c>
    </row>
    <row r="356" spans="1:17" x14ac:dyDescent="0.35">
      <c r="A356" s="19" t="s">
        <v>99</v>
      </c>
      <c r="B356" s="19">
        <v>72</v>
      </c>
      <c r="C356" s="19">
        <v>129</v>
      </c>
      <c r="D356" s="19">
        <v>76</v>
      </c>
      <c r="E356" s="19">
        <v>74</v>
      </c>
      <c r="F356" s="19">
        <v>114</v>
      </c>
      <c r="G356" s="19">
        <v>201</v>
      </c>
      <c r="H356" s="36">
        <v>102</v>
      </c>
      <c r="I356" s="33">
        <f>SUM(B356:H356)</f>
        <v>768</v>
      </c>
      <c r="J356" s="36">
        <v>102</v>
      </c>
      <c r="K356" s="42">
        <v>84</v>
      </c>
      <c r="L356" s="42">
        <v>79</v>
      </c>
      <c r="M356" s="37">
        <v>90</v>
      </c>
      <c r="N356" s="36">
        <v>62</v>
      </c>
      <c r="O356" s="19">
        <v>106</v>
      </c>
      <c r="P356" s="36">
        <v>117</v>
      </c>
      <c r="Q356" s="33">
        <f>SUM(J356:P356)</f>
        <v>640</v>
      </c>
    </row>
    <row r="357" spans="1:17" x14ac:dyDescent="0.35">
      <c r="A357" s="19" t="s">
        <v>7</v>
      </c>
      <c r="B357" s="19">
        <v>819</v>
      </c>
      <c r="C357" s="19">
        <v>827</v>
      </c>
      <c r="D357" s="19">
        <v>702</v>
      </c>
      <c r="E357" s="19">
        <v>717</v>
      </c>
      <c r="F357" s="19">
        <v>765</v>
      </c>
      <c r="G357" s="19">
        <v>1676</v>
      </c>
      <c r="H357" s="36">
        <v>620</v>
      </c>
      <c r="I357" s="33">
        <f>SUM(B357:H357)</f>
        <v>6126</v>
      </c>
      <c r="J357" s="36">
        <v>765</v>
      </c>
      <c r="K357" s="42">
        <v>858</v>
      </c>
      <c r="L357" s="42">
        <v>827</v>
      </c>
      <c r="M357" s="37">
        <v>833</v>
      </c>
      <c r="N357" s="23">
        <v>812</v>
      </c>
      <c r="O357" s="19">
        <v>740</v>
      </c>
      <c r="P357" s="86">
        <v>848</v>
      </c>
      <c r="Q357" s="33">
        <f>SUM(J357:P357)</f>
        <v>5683</v>
      </c>
    </row>
    <row r="358" spans="1:17" x14ac:dyDescent="0.35">
      <c r="A358" s="19" t="s">
        <v>103</v>
      </c>
      <c r="B358" s="19">
        <v>431</v>
      </c>
      <c r="C358" s="19">
        <v>383</v>
      </c>
      <c r="D358" s="19">
        <v>363</v>
      </c>
      <c r="E358" s="19">
        <v>389</v>
      </c>
      <c r="F358" s="19">
        <v>374</v>
      </c>
      <c r="G358" s="19">
        <v>377</v>
      </c>
      <c r="H358" s="36">
        <v>395</v>
      </c>
      <c r="I358" s="33">
        <f>SUM(B358:H358)</f>
        <v>2712</v>
      </c>
      <c r="J358" s="36">
        <v>385</v>
      </c>
      <c r="K358" s="42">
        <v>365</v>
      </c>
      <c r="L358" s="42">
        <v>429</v>
      </c>
      <c r="M358" s="37">
        <v>380</v>
      </c>
      <c r="N358" s="86">
        <v>360</v>
      </c>
      <c r="O358" s="86">
        <v>275</v>
      </c>
      <c r="P358" s="86">
        <v>324</v>
      </c>
      <c r="Q358" s="33">
        <f>SUM(J358:P358)</f>
        <v>2518</v>
      </c>
    </row>
    <row r="359" spans="1:17" x14ac:dyDescent="0.35">
      <c r="A359" s="54" t="s">
        <v>117</v>
      </c>
      <c r="B359" s="54">
        <f>SUM(B356:B358)</f>
        <v>1322</v>
      </c>
      <c r="C359" s="54">
        <f>SUM(C356:C358)</f>
        <v>1339</v>
      </c>
      <c r="D359" s="54">
        <f>SUM(D356:D358)</f>
        <v>1141</v>
      </c>
      <c r="E359" s="54">
        <f>SUM(E356:E358)</f>
        <v>1180</v>
      </c>
      <c r="F359" s="54">
        <f>SUM(F356:F358)</f>
        <v>1253</v>
      </c>
      <c r="G359" s="54">
        <f>G358+G357+G356</f>
        <v>2254</v>
      </c>
      <c r="H359" s="54">
        <f>SUM(H356:H358)</f>
        <v>1117</v>
      </c>
      <c r="I359" s="54">
        <f>SUM(I356:I358)</f>
        <v>9606</v>
      </c>
      <c r="J359" s="54">
        <f t="shared" ref="J359:Q359" si="60">SUM(J356:J358)</f>
        <v>1252</v>
      </c>
      <c r="K359" s="54">
        <f t="shared" si="60"/>
        <v>1307</v>
      </c>
      <c r="L359" s="54">
        <f t="shared" si="60"/>
        <v>1335</v>
      </c>
      <c r="M359" s="54">
        <f t="shared" si="60"/>
        <v>1303</v>
      </c>
      <c r="N359" s="54">
        <f t="shared" si="60"/>
        <v>1234</v>
      </c>
      <c r="O359" s="54">
        <f t="shared" si="60"/>
        <v>1121</v>
      </c>
      <c r="P359" s="54">
        <f t="shared" si="60"/>
        <v>1289</v>
      </c>
      <c r="Q359" s="54">
        <f t="shared" si="60"/>
        <v>8841</v>
      </c>
    </row>
    <row r="360" spans="1:17" x14ac:dyDescent="0.35">
      <c r="A360" s="56" t="s">
        <v>9</v>
      </c>
      <c r="B360" s="56">
        <f>B351+B359+B355</f>
        <v>6000</v>
      </c>
      <c r="C360" s="56">
        <f>C351+C359+C355</f>
        <v>12970</v>
      </c>
      <c r="D360" s="56">
        <f>D351+D359+D355</f>
        <v>6915</v>
      </c>
      <c r="E360" s="56">
        <f>E351+E359+E355</f>
        <v>8542</v>
      </c>
      <c r="F360" s="56">
        <f>F351+F359+F355</f>
        <v>7575</v>
      </c>
      <c r="G360" s="56">
        <f>G359+G355+G351</f>
        <v>6636</v>
      </c>
      <c r="H360" s="56">
        <f>H351+H359+H355</f>
        <v>6758</v>
      </c>
      <c r="I360" s="56">
        <f>I351+I359+I355</f>
        <v>56195</v>
      </c>
      <c r="J360" s="56">
        <f>J351+J359+J355</f>
        <v>4357</v>
      </c>
      <c r="K360" s="56">
        <f t="shared" ref="K360:Q360" si="61">K351+K359+K355</f>
        <v>5753</v>
      </c>
      <c r="L360" s="56">
        <f t="shared" si="61"/>
        <v>4681</v>
      </c>
      <c r="M360" s="56">
        <f t="shared" si="61"/>
        <v>5424</v>
      </c>
      <c r="N360" s="56">
        <f t="shared" si="61"/>
        <v>6353</v>
      </c>
      <c r="O360" s="56">
        <f t="shared" si="61"/>
        <v>4472</v>
      </c>
      <c r="P360" s="56">
        <f t="shared" si="61"/>
        <v>5304</v>
      </c>
      <c r="Q360" s="56">
        <f t="shared" si="61"/>
        <v>50580</v>
      </c>
    </row>
    <row r="362" spans="1:17" x14ac:dyDescent="0.35">
      <c r="A362" s="31" t="s">
        <v>0</v>
      </c>
      <c r="B362" s="83"/>
      <c r="C362" s="83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</row>
    <row r="363" spans="1:17" ht="15.5" x14ac:dyDescent="0.35">
      <c r="A363" s="33" t="s">
        <v>1</v>
      </c>
      <c r="B363" s="64" t="s">
        <v>1236</v>
      </c>
      <c r="C363" s="64" t="s">
        <v>1237</v>
      </c>
      <c r="D363" s="64" t="s">
        <v>1238</v>
      </c>
      <c r="E363" s="64" t="s">
        <v>1239</v>
      </c>
      <c r="F363" s="64" t="s">
        <v>1240</v>
      </c>
      <c r="G363" s="64" t="s">
        <v>1241</v>
      </c>
      <c r="H363" s="64" t="s">
        <v>1242</v>
      </c>
      <c r="I363" s="65" t="s">
        <v>1315</v>
      </c>
      <c r="J363" s="64" t="s">
        <v>1318</v>
      </c>
      <c r="K363" s="64" t="s">
        <v>1319</v>
      </c>
      <c r="L363" s="64" t="s">
        <v>1320</v>
      </c>
      <c r="M363" s="64" t="s">
        <v>1321</v>
      </c>
      <c r="N363" s="64" t="s">
        <v>1322</v>
      </c>
      <c r="O363" s="64" t="s">
        <v>1323</v>
      </c>
      <c r="P363" s="64" t="s">
        <v>1324</v>
      </c>
      <c r="Q363" s="65" t="s">
        <v>1317</v>
      </c>
    </row>
    <row r="364" spans="1:17" x14ac:dyDescent="0.35">
      <c r="A364" s="19" t="s">
        <v>2</v>
      </c>
      <c r="B364" s="21">
        <v>445</v>
      </c>
      <c r="C364" s="21">
        <v>308</v>
      </c>
      <c r="D364" s="19">
        <v>298</v>
      </c>
      <c r="E364" s="19">
        <v>315</v>
      </c>
      <c r="F364" s="19">
        <v>272</v>
      </c>
      <c r="G364" s="19">
        <v>272</v>
      </c>
      <c r="H364" s="36">
        <v>132</v>
      </c>
      <c r="I364" s="33">
        <f>SUM(B364:H364)</f>
        <v>2042</v>
      </c>
      <c r="J364" s="36">
        <v>417</v>
      </c>
      <c r="K364" s="36">
        <v>607</v>
      </c>
      <c r="L364" s="36">
        <v>225</v>
      </c>
      <c r="M364" s="103">
        <v>349</v>
      </c>
      <c r="N364" s="19">
        <v>455</v>
      </c>
      <c r="O364" s="19">
        <v>382</v>
      </c>
      <c r="P364" s="36">
        <v>401</v>
      </c>
      <c r="Q364" s="33">
        <f>SUM(J364:P364)</f>
        <v>2836</v>
      </c>
    </row>
    <row r="365" spans="1:17" x14ac:dyDescent="0.35">
      <c r="A365" s="19" t="s">
        <v>3</v>
      </c>
      <c r="B365" s="104">
        <v>966</v>
      </c>
      <c r="C365" s="104">
        <v>906</v>
      </c>
      <c r="D365" s="19">
        <v>1233</v>
      </c>
      <c r="E365" s="19">
        <v>1026</v>
      </c>
      <c r="F365" s="19">
        <v>981</v>
      </c>
      <c r="G365" s="19">
        <v>1039</v>
      </c>
      <c r="H365" s="36">
        <v>866</v>
      </c>
      <c r="I365" s="33">
        <f>SUM(B365:H365)</f>
        <v>7017</v>
      </c>
      <c r="J365" s="36">
        <v>1081</v>
      </c>
      <c r="K365" s="42">
        <v>937</v>
      </c>
      <c r="L365" s="42">
        <v>1211</v>
      </c>
      <c r="M365" s="19">
        <v>1091</v>
      </c>
      <c r="N365" s="19">
        <v>1346</v>
      </c>
      <c r="O365" s="36">
        <v>1376</v>
      </c>
      <c r="P365" s="19">
        <v>575</v>
      </c>
      <c r="Q365" s="33">
        <f>SUM(J365:P365)</f>
        <v>7617</v>
      </c>
    </row>
    <row r="366" spans="1:17" x14ac:dyDescent="0.35">
      <c r="A366" s="19" t="s">
        <v>100</v>
      </c>
      <c r="B366" s="19">
        <v>129</v>
      </c>
      <c r="C366" s="19">
        <v>147</v>
      </c>
      <c r="D366" s="19">
        <v>130</v>
      </c>
      <c r="E366" s="19">
        <v>90</v>
      </c>
      <c r="F366" s="19">
        <v>0</v>
      </c>
      <c r="G366" s="19">
        <v>137</v>
      </c>
      <c r="H366" s="36">
        <v>144</v>
      </c>
      <c r="I366" s="33">
        <f>SUM(B366:H366)</f>
        <v>777</v>
      </c>
      <c r="J366" s="38">
        <v>152</v>
      </c>
      <c r="K366" s="38">
        <v>143</v>
      </c>
      <c r="L366" s="59">
        <v>138</v>
      </c>
      <c r="M366" s="38">
        <v>0</v>
      </c>
      <c r="N366" s="38">
        <v>61</v>
      </c>
      <c r="O366" s="38">
        <v>73</v>
      </c>
      <c r="P366" s="19">
        <v>166</v>
      </c>
      <c r="Q366" s="33">
        <f>SUM(J366:P366)</f>
        <v>733</v>
      </c>
    </row>
    <row r="367" spans="1:17" x14ac:dyDescent="0.35">
      <c r="A367" s="19" t="s">
        <v>115</v>
      </c>
      <c r="B367" s="19">
        <v>0</v>
      </c>
      <c r="C367" s="19">
        <v>0</v>
      </c>
      <c r="D367" s="19">
        <v>0</v>
      </c>
      <c r="E367" s="19">
        <v>0</v>
      </c>
      <c r="F367" s="19">
        <v>0</v>
      </c>
      <c r="G367" s="19">
        <v>0</v>
      </c>
      <c r="H367" s="19">
        <v>0</v>
      </c>
      <c r="I367" s="33">
        <f>SUM(B367:H367)</f>
        <v>0</v>
      </c>
      <c r="J367" s="42">
        <v>0</v>
      </c>
      <c r="K367" s="42">
        <v>0</v>
      </c>
      <c r="L367" s="19">
        <v>0</v>
      </c>
      <c r="M367" s="19">
        <v>0</v>
      </c>
      <c r="N367" s="19">
        <v>0</v>
      </c>
      <c r="O367" s="19">
        <v>0</v>
      </c>
      <c r="P367" s="19">
        <v>0</v>
      </c>
      <c r="Q367" s="33">
        <f>SUM(J367:P367)</f>
        <v>0</v>
      </c>
    </row>
    <row r="368" spans="1:17" x14ac:dyDescent="0.35">
      <c r="A368" s="19" t="s">
        <v>125</v>
      </c>
      <c r="B368" s="19">
        <v>0</v>
      </c>
      <c r="C368" s="19">
        <v>1829</v>
      </c>
      <c r="D368" s="19">
        <v>1830</v>
      </c>
      <c r="E368" s="19">
        <v>3096</v>
      </c>
      <c r="F368" s="19">
        <v>2731</v>
      </c>
      <c r="G368" s="19">
        <v>3722</v>
      </c>
      <c r="H368" s="19">
        <v>4547</v>
      </c>
      <c r="I368" s="33">
        <f>SUM(B368:H368)</f>
        <v>17755</v>
      </c>
      <c r="J368" s="59">
        <v>2463</v>
      </c>
      <c r="K368" s="42">
        <v>2980</v>
      </c>
      <c r="L368" s="38">
        <v>1654</v>
      </c>
      <c r="M368" s="42">
        <v>2521</v>
      </c>
      <c r="N368" s="19">
        <v>2306</v>
      </c>
      <c r="O368" s="19">
        <v>1031</v>
      </c>
      <c r="P368" s="19">
        <v>0</v>
      </c>
      <c r="Q368" s="33">
        <f>SUM(K368:P368)</f>
        <v>10492</v>
      </c>
    </row>
    <row r="369" spans="1:17" x14ac:dyDescent="0.35">
      <c r="A369" s="58" t="s">
        <v>119</v>
      </c>
      <c r="B369" s="58">
        <f>SUM(B364:B368)</f>
        <v>1540</v>
      </c>
      <c r="C369" s="58">
        <f>SUM(C364:C368)</f>
        <v>3190</v>
      </c>
      <c r="D369" s="58">
        <f>SUM(D364:D368)</f>
        <v>3491</v>
      </c>
      <c r="E369" s="58">
        <f>SUM(E364:E368)</f>
        <v>4527</v>
      </c>
      <c r="F369" s="58">
        <f>SUM(F364:F368)</f>
        <v>3984</v>
      </c>
      <c r="G369" s="58">
        <f>G366+G365+G364</f>
        <v>1448</v>
      </c>
      <c r="H369" s="58">
        <f>SUM(H364:H368)</f>
        <v>5689</v>
      </c>
      <c r="I369" s="58">
        <f>SUM(I364:I368)</f>
        <v>27591</v>
      </c>
      <c r="J369" s="58">
        <f>SUM(J364:J366)</f>
        <v>1650</v>
      </c>
      <c r="K369" s="58">
        <f>SUM(K364:K366)</f>
        <v>1687</v>
      </c>
      <c r="L369" s="58">
        <f>SUM(L364:L368)</f>
        <v>3228</v>
      </c>
      <c r="M369" s="58">
        <f>SUM(M364:M365)</f>
        <v>1440</v>
      </c>
      <c r="N369" s="58">
        <f>SUM(N364:N368)</f>
        <v>4168</v>
      </c>
      <c r="O369" s="58">
        <f>SUM(O364:O366)</f>
        <v>1831</v>
      </c>
      <c r="P369" s="58">
        <f>SUM(P364:P366)</f>
        <v>1142</v>
      </c>
      <c r="Q369" s="58">
        <f>SUM(Q364:Q368)</f>
        <v>21678</v>
      </c>
    </row>
    <row r="370" spans="1:17" x14ac:dyDescent="0.35">
      <c r="A370" s="19" t="s">
        <v>4</v>
      </c>
      <c r="B370" s="19">
        <v>2071</v>
      </c>
      <c r="C370" s="19">
        <v>2096</v>
      </c>
      <c r="D370" s="19">
        <v>1560</v>
      </c>
      <c r="E370" s="19">
        <v>2077</v>
      </c>
      <c r="F370" s="19">
        <v>2179</v>
      </c>
      <c r="G370" s="19">
        <v>2325</v>
      </c>
      <c r="H370" s="36">
        <v>2287</v>
      </c>
      <c r="I370" s="33">
        <f>SUM(B370:H370)</f>
        <v>14595</v>
      </c>
      <c r="J370" s="36">
        <v>2306</v>
      </c>
      <c r="K370" s="42">
        <v>2156</v>
      </c>
      <c r="L370" s="42">
        <v>2457</v>
      </c>
      <c r="M370" s="37">
        <v>2469</v>
      </c>
      <c r="N370" s="19">
        <v>2633</v>
      </c>
      <c r="O370" s="36">
        <v>2458</v>
      </c>
      <c r="P370" s="36">
        <v>438</v>
      </c>
      <c r="Q370" s="63">
        <f>SUM(J370:P370)</f>
        <v>14917</v>
      </c>
    </row>
    <row r="371" spans="1:17" x14ac:dyDescent="0.35">
      <c r="A371" s="19" t="s">
        <v>112</v>
      </c>
      <c r="B371" s="19">
        <v>0</v>
      </c>
      <c r="C371" s="19">
        <v>0</v>
      </c>
      <c r="D371" s="19">
        <v>0</v>
      </c>
      <c r="E371" s="19">
        <v>0</v>
      </c>
      <c r="F371" s="19">
        <v>0</v>
      </c>
      <c r="G371" s="19">
        <v>0</v>
      </c>
      <c r="H371" s="19">
        <v>0</v>
      </c>
      <c r="I371" s="33">
        <f>SUM(B371:H371)</f>
        <v>0</v>
      </c>
      <c r="J371" s="19">
        <v>0</v>
      </c>
      <c r="K371" s="42">
        <v>0</v>
      </c>
      <c r="L371" s="45">
        <v>0</v>
      </c>
      <c r="M371" s="19">
        <v>0</v>
      </c>
      <c r="N371" s="63">
        <v>0</v>
      </c>
      <c r="O371" s="63">
        <v>0</v>
      </c>
      <c r="P371" s="63">
        <v>0</v>
      </c>
      <c r="Q371" s="63">
        <f>SUM(J371:P371)</f>
        <v>0</v>
      </c>
    </row>
    <row r="372" spans="1:17" x14ac:dyDescent="0.35">
      <c r="A372" s="19" t="s">
        <v>124</v>
      </c>
      <c r="B372" s="19">
        <v>0</v>
      </c>
      <c r="C372" s="19">
        <v>0</v>
      </c>
      <c r="D372" s="19">
        <v>0</v>
      </c>
      <c r="E372" s="19">
        <v>0</v>
      </c>
      <c r="F372" s="19">
        <v>0</v>
      </c>
      <c r="G372" s="19">
        <v>0</v>
      </c>
      <c r="H372" s="63">
        <v>100</v>
      </c>
      <c r="I372" s="33">
        <f>SUM(B372:H372)</f>
        <v>100</v>
      </c>
      <c r="J372" s="63">
        <v>0</v>
      </c>
      <c r="K372" s="63">
        <v>0</v>
      </c>
      <c r="L372" s="63">
        <v>0</v>
      </c>
      <c r="M372" s="63">
        <v>0</v>
      </c>
      <c r="N372" s="63">
        <v>0</v>
      </c>
      <c r="O372" s="63">
        <v>0</v>
      </c>
      <c r="P372" s="63">
        <v>104</v>
      </c>
      <c r="Q372" s="63">
        <f>SUM(J372:P372)</f>
        <v>104</v>
      </c>
    </row>
    <row r="373" spans="1:17" x14ac:dyDescent="0.35">
      <c r="A373" s="46" t="s">
        <v>118</v>
      </c>
      <c r="B373" s="46">
        <f>B372+B371+B370</f>
        <v>2071</v>
      </c>
      <c r="C373" s="46">
        <f>SUM(C370:C372)</f>
        <v>2096</v>
      </c>
      <c r="D373" s="46">
        <f>SUM(D370:D372)</f>
        <v>1560</v>
      </c>
      <c r="E373" s="46">
        <f>SUM(E370:E372)</f>
        <v>2077</v>
      </c>
      <c r="F373" s="46">
        <f>SUM(F370:F372)</f>
        <v>2179</v>
      </c>
      <c r="G373" s="46">
        <f>G370</f>
        <v>2325</v>
      </c>
      <c r="H373" s="46">
        <f t="shared" ref="H373:N373" si="62">SUM(H370:H372)</f>
        <v>2387</v>
      </c>
      <c r="I373" s="46">
        <f t="shared" si="62"/>
        <v>14695</v>
      </c>
      <c r="J373" s="46">
        <f t="shared" si="62"/>
        <v>2306</v>
      </c>
      <c r="K373" s="46">
        <f t="shared" si="62"/>
        <v>2156</v>
      </c>
      <c r="L373" s="46">
        <f t="shared" si="62"/>
        <v>2457</v>
      </c>
      <c r="M373" s="46">
        <f t="shared" si="62"/>
        <v>2469</v>
      </c>
      <c r="N373" s="46">
        <f t="shared" si="62"/>
        <v>2633</v>
      </c>
      <c r="O373" s="46">
        <f>SUM(O370:O372)</f>
        <v>2458</v>
      </c>
      <c r="P373" s="46">
        <f>SUM(P370:P372)</f>
        <v>542</v>
      </c>
      <c r="Q373" s="46">
        <f>SUM(Q370:Q372)</f>
        <v>15021</v>
      </c>
    </row>
    <row r="374" spans="1:17" x14ac:dyDescent="0.35">
      <c r="A374" s="19" t="s">
        <v>99</v>
      </c>
      <c r="B374" s="19">
        <v>91</v>
      </c>
      <c r="C374" s="19">
        <v>202</v>
      </c>
      <c r="D374" s="19">
        <v>116</v>
      </c>
      <c r="E374" s="19">
        <v>90</v>
      </c>
      <c r="F374" s="19">
        <v>100</v>
      </c>
      <c r="G374" s="19">
        <v>101</v>
      </c>
      <c r="H374" s="36">
        <v>112</v>
      </c>
      <c r="I374" s="33">
        <f>SUM(B374:H374)</f>
        <v>812</v>
      </c>
      <c r="J374" s="36">
        <v>96</v>
      </c>
      <c r="K374" s="42">
        <v>138</v>
      </c>
      <c r="L374" s="42">
        <v>100</v>
      </c>
      <c r="M374" s="37">
        <v>99</v>
      </c>
      <c r="N374" s="36">
        <v>86</v>
      </c>
      <c r="O374" s="19">
        <v>106</v>
      </c>
      <c r="P374" s="36">
        <v>111</v>
      </c>
      <c r="Q374" s="33">
        <f>SUM(J374:P374)</f>
        <v>736</v>
      </c>
    </row>
    <row r="375" spans="1:17" x14ac:dyDescent="0.35">
      <c r="A375" s="19" t="s">
        <v>7</v>
      </c>
      <c r="B375" s="19">
        <v>719</v>
      </c>
      <c r="C375" s="19">
        <v>641</v>
      </c>
      <c r="D375" s="19">
        <v>862</v>
      </c>
      <c r="E375" s="19">
        <v>773</v>
      </c>
      <c r="F375" s="19">
        <v>764</v>
      </c>
      <c r="G375" s="19">
        <v>780</v>
      </c>
      <c r="H375" s="36">
        <v>809</v>
      </c>
      <c r="I375" s="33">
        <f>SUM(B375:H375)</f>
        <v>5348</v>
      </c>
      <c r="J375" s="36">
        <v>734</v>
      </c>
      <c r="K375" s="42">
        <v>676</v>
      </c>
      <c r="L375" s="42">
        <v>801</v>
      </c>
      <c r="M375" s="37">
        <v>762</v>
      </c>
      <c r="N375" s="23">
        <v>821</v>
      </c>
      <c r="O375" s="19">
        <v>733</v>
      </c>
      <c r="P375" s="86">
        <v>618</v>
      </c>
      <c r="Q375" s="33">
        <f>SUM(J375:P375)</f>
        <v>5145</v>
      </c>
    </row>
    <row r="376" spans="1:17" x14ac:dyDescent="0.35">
      <c r="A376" s="19" t="s">
        <v>103</v>
      </c>
      <c r="B376" s="19">
        <v>420</v>
      </c>
      <c r="C376" s="19">
        <v>397</v>
      </c>
      <c r="D376" s="19">
        <v>384</v>
      </c>
      <c r="E376" s="19">
        <v>375</v>
      </c>
      <c r="F376" s="19">
        <v>373</v>
      </c>
      <c r="G376" s="19">
        <v>347</v>
      </c>
      <c r="H376" s="36">
        <v>363</v>
      </c>
      <c r="I376" s="33">
        <f>SUM(B376:H376)</f>
        <v>2659</v>
      </c>
      <c r="J376" s="36">
        <v>404</v>
      </c>
      <c r="K376" s="42">
        <v>318</v>
      </c>
      <c r="L376" s="42">
        <v>309</v>
      </c>
      <c r="M376" s="37">
        <v>352</v>
      </c>
      <c r="N376" s="86">
        <v>389</v>
      </c>
      <c r="O376" s="86">
        <v>395</v>
      </c>
      <c r="P376" s="86">
        <v>428</v>
      </c>
      <c r="Q376" s="33">
        <f>SUM(J376:P376)</f>
        <v>2595</v>
      </c>
    </row>
    <row r="377" spans="1:17" x14ac:dyDescent="0.35">
      <c r="A377" s="54" t="s">
        <v>117</v>
      </c>
      <c r="B377" s="54">
        <f>SUM(B374:B376)</f>
        <v>1230</v>
      </c>
      <c r="C377" s="54">
        <f>SUM(C374:C376)</f>
        <v>1240</v>
      </c>
      <c r="D377" s="54">
        <f>SUM(D374:D376)</f>
        <v>1362</v>
      </c>
      <c r="E377" s="54">
        <f>SUM(E374:E376)</f>
        <v>1238</v>
      </c>
      <c r="F377" s="54">
        <f>SUM(F374:F376)</f>
        <v>1237</v>
      </c>
      <c r="G377" s="54">
        <f>G376+G375+G374</f>
        <v>1228</v>
      </c>
      <c r="H377" s="54">
        <f>SUM(H374:H376)</f>
        <v>1284</v>
      </c>
      <c r="I377" s="54">
        <f>SUM(I374:I376)</f>
        <v>8819</v>
      </c>
      <c r="J377" s="54">
        <f t="shared" ref="J377:Q377" si="63">SUM(J374:J376)</f>
        <v>1234</v>
      </c>
      <c r="K377" s="54">
        <f t="shared" si="63"/>
        <v>1132</v>
      </c>
      <c r="L377" s="54">
        <f t="shared" si="63"/>
        <v>1210</v>
      </c>
      <c r="M377" s="54">
        <f t="shared" si="63"/>
        <v>1213</v>
      </c>
      <c r="N377" s="54">
        <f t="shared" si="63"/>
        <v>1296</v>
      </c>
      <c r="O377" s="54">
        <f t="shared" si="63"/>
        <v>1234</v>
      </c>
      <c r="P377" s="54">
        <f t="shared" si="63"/>
        <v>1157</v>
      </c>
      <c r="Q377" s="54">
        <f t="shared" si="63"/>
        <v>8476</v>
      </c>
    </row>
    <row r="378" spans="1:17" x14ac:dyDescent="0.35">
      <c r="A378" s="56" t="s">
        <v>9</v>
      </c>
      <c r="B378" s="56">
        <f>B369+B377+B373</f>
        <v>4841</v>
      </c>
      <c r="C378" s="56">
        <f>C369+C377+C373</f>
        <v>6526</v>
      </c>
      <c r="D378" s="56">
        <f>D369+D377+D373</f>
        <v>6413</v>
      </c>
      <c r="E378" s="56">
        <f>E369+E377+E373</f>
        <v>7842</v>
      </c>
      <c r="F378" s="56">
        <f>F369+F377+F373</f>
        <v>7400</v>
      </c>
      <c r="G378" s="56">
        <f>G377+G373+G369</f>
        <v>5001</v>
      </c>
      <c r="H378" s="56">
        <f>H369+H377+H373</f>
        <v>9360</v>
      </c>
      <c r="I378" s="56">
        <f>I369+I377+I373</f>
        <v>51105</v>
      </c>
      <c r="J378" s="56">
        <f>J369+J377+J373</f>
        <v>5190</v>
      </c>
      <c r="K378" s="56">
        <f t="shared" ref="K378:Q378" si="64">K369+K377+K373</f>
        <v>4975</v>
      </c>
      <c r="L378" s="56">
        <f t="shared" si="64"/>
        <v>6895</v>
      </c>
      <c r="M378" s="56">
        <f t="shared" si="64"/>
        <v>5122</v>
      </c>
      <c r="N378" s="56">
        <f t="shared" si="64"/>
        <v>8097</v>
      </c>
      <c r="O378" s="56">
        <f t="shared" si="64"/>
        <v>5523</v>
      </c>
      <c r="P378" s="56">
        <f t="shared" si="64"/>
        <v>2841</v>
      </c>
      <c r="Q378" s="56">
        <f t="shared" si="64"/>
        <v>45175</v>
      </c>
    </row>
    <row r="380" spans="1:17" x14ac:dyDescent="0.35">
      <c r="A380" s="31" t="s">
        <v>0</v>
      </c>
      <c r="B380" s="83"/>
      <c r="C380" s="83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</row>
    <row r="381" spans="1:17" ht="15.5" x14ac:dyDescent="0.35">
      <c r="A381" s="33" t="s">
        <v>1</v>
      </c>
      <c r="B381" s="64" t="s">
        <v>1339</v>
      </c>
      <c r="C381" s="64" t="s">
        <v>1340</v>
      </c>
      <c r="D381" s="64" t="s">
        <v>1341</v>
      </c>
      <c r="E381" s="64" t="s">
        <v>1342</v>
      </c>
      <c r="F381" s="64" t="s">
        <v>1343</v>
      </c>
      <c r="G381" s="64" t="s">
        <v>1344</v>
      </c>
      <c r="H381" s="64" t="s">
        <v>1345</v>
      </c>
      <c r="I381" s="65" t="s">
        <v>1378</v>
      </c>
      <c r="J381" s="64" t="s">
        <v>1346</v>
      </c>
      <c r="K381" s="64" t="s">
        <v>1347</v>
      </c>
      <c r="L381" s="64" t="s">
        <v>1348</v>
      </c>
      <c r="M381" s="64" t="s">
        <v>1349</v>
      </c>
      <c r="N381" s="64" t="s">
        <v>1350</v>
      </c>
      <c r="O381" s="64" t="s">
        <v>1351</v>
      </c>
      <c r="P381" s="64" t="s">
        <v>1352</v>
      </c>
      <c r="Q381" s="65" t="s">
        <v>1394</v>
      </c>
    </row>
    <row r="382" spans="1:17" x14ac:dyDescent="0.35">
      <c r="A382" s="19" t="s">
        <v>2</v>
      </c>
      <c r="B382" s="21">
        <v>249</v>
      </c>
      <c r="C382" s="21">
        <v>306</v>
      </c>
      <c r="D382" s="19">
        <v>251</v>
      </c>
      <c r="E382" s="19">
        <v>368</v>
      </c>
      <c r="F382" s="19">
        <v>193</v>
      </c>
      <c r="G382" s="19">
        <v>210</v>
      </c>
      <c r="H382" s="36">
        <v>106</v>
      </c>
      <c r="I382" s="33">
        <f>SUM(B382:H382)</f>
        <v>1683</v>
      </c>
      <c r="J382" s="36">
        <v>225</v>
      </c>
      <c r="K382" s="36">
        <v>396</v>
      </c>
      <c r="L382" s="36">
        <v>399</v>
      </c>
      <c r="M382" s="103">
        <v>220</v>
      </c>
      <c r="N382" s="19">
        <v>220</v>
      </c>
      <c r="O382" s="19">
        <v>232</v>
      </c>
      <c r="P382" s="36">
        <v>323</v>
      </c>
      <c r="Q382" s="33">
        <f>SUM(J382:P382)</f>
        <v>2015</v>
      </c>
    </row>
    <row r="383" spans="1:17" x14ac:dyDescent="0.35">
      <c r="A383" s="19" t="s">
        <v>3</v>
      </c>
      <c r="B383" s="104">
        <v>1184</v>
      </c>
      <c r="C383" s="104">
        <v>1136</v>
      </c>
      <c r="D383" s="19">
        <v>1128</v>
      </c>
      <c r="E383" s="19">
        <v>1218</v>
      </c>
      <c r="F383" s="19">
        <v>617</v>
      </c>
      <c r="G383" s="19">
        <v>1377</v>
      </c>
      <c r="H383" s="36">
        <v>1162</v>
      </c>
      <c r="I383" s="33">
        <f>SUM(B383:H383)</f>
        <v>7822</v>
      </c>
      <c r="J383" s="36">
        <v>992</v>
      </c>
      <c r="K383" s="42">
        <v>1043</v>
      </c>
      <c r="L383" s="42">
        <v>884</v>
      </c>
      <c r="M383" s="19">
        <v>986</v>
      </c>
      <c r="N383" s="19">
        <v>1207</v>
      </c>
      <c r="O383" s="36">
        <v>596</v>
      </c>
      <c r="P383" s="19">
        <v>470</v>
      </c>
      <c r="Q383" s="33">
        <f>SUM(J383:P383)</f>
        <v>6178</v>
      </c>
    </row>
    <row r="384" spans="1:17" x14ac:dyDescent="0.35">
      <c r="A384" s="19" t="s">
        <v>100</v>
      </c>
      <c r="B384" s="19">
        <v>60</v>
      </c>
      <c r="C384" s="19">
        <v>63</v>
      </c>
      <c r="D384" s="19">
        <v>70</v>
      </c>
      <c r="E384" s="19">
        <v>50</v>
      </c>
      <c r="F384" s="19">
        <v>30</v>
      </c>
      <c r="G384" s="19">
        <v>44</v>
      </c>
      <c r="H384" s="36">
        <v>40</v>
      </c>
      <c r="I384" s="33">
        <f>SUM(B384:H384)</f>
        <v>357</v>
      </c>
      <c r="J384" s="38">
        <v>107</v>
      </c>
      <c r="K384" s="38">
        <v>0</v>
      </c>
      <c r="L384" s="59">
        <v>0</v>
      </c>
      <c r="M384" s="38">
        <v>78</v>
      </c>
      <c r="N384" s="38">
        <v>67</v>
      </c>
      <c r="O384" s="38">
        <v>148</v>
      </c>
      <c r="P384" s="19">
        <v>91</v>
      </c>
      <c r="Q384" s="33">
        <f>SUM(J384:P384)</f>
        <v>491</v>
      </c>
    </row>
    <row r="385" spans="1:17" x14ac:dyDescent="0.35">
      <c r="A385" s="19" t="s">
        <v>115</v>
      </c>
      <c r="B385" s="19">
        <v>0</v>
      </c>
      <c r="C385" s="19">
        <v>0</v>
      </c>
      <c r="D385" s="19">
        <v>0</v>
      </c>
      <c r="E385" s="19">
        <v>0</v>
      </c>
      <c r="F385" s="19">
        <v>0</v>
      </c>
      <c r="G385" s="19">
        <v>0</v>
      </c>
      <c r="H385" s="19">
        <v>0</v>
      </c>
      <c r="I385" s="33">
        <f>SUM(B385:H385)</f>
        <v>0</v>
      </c>
      <c r="J385" s="42">
        <v>0</v>
      </c>
      <c r="K385" s="42">
        <v>0</v>
      </c>
      <c r="L385" s="19">
        <v>0</v>
      </c>
      <c r="M385" s="19">
        <v>0</v>
      </c>
      <c r="N385" s="19">
        <v>0</v>
      </c>
      <c r="O385" s="19">
        <v>0</v>
      </c>
      <c r="P385" s="19">
        <v>0</v>
      </c>
      <c r="Q385" s="33">
        <f>SUM(J385:P385)</f>
        <v>0</v>
      </c>
    </row>
    <row r="386" spans="1:17" x14ac:dyDescent="0.35">
      <c r="A386" s="19" t="s">
        <v>125</v>
      </c>
      <c r="B386" s="19">
        <v>1530</v>
      </c>
      <c r="C386" s="19">
        <v>2212</v>
      </c>
      <c r="D386" s="19">
        <v>3100</v>
      </c>
      <c r="E386" s="19">
        <v>3905</v>
      </c>
      <c r="F386" s="19">
        <v>1530</v>
      </c>
      <c r="G386" s="19">
        <v>2843</v>
      </c>
      <c r="H386" s="19">
        <v>2860</v>
      </c>
      <c r="I386" s="33">
        <f>SUM(B386:H386)</f>
        <v>17980</v>
      </c>
      <c r="J386" s="59">
        <v>3081</v>
      </c>
      <c r="K386" s="42">
        <v>2021</v>
      </c>
      <c r="L386" s="38">
        <v>1635</v>
      </c>
      <c r="M386" s="42">
        <v>2571</v>
      </c>
      <c r="N386" s="19">
        <v>2470</v>
      </c>
      <c r="O386" s="19">
        <v>2146</v>
      </c>
      <c r="P386" s="19">
        <v>4852</v>
      </c>
      <c r="Q386" s="33">
        <f>SUM(K386:P386)</f>
        <v>15695</v>
      </c>
    </row>
    <row r="387" spans="1:17" x14ac:dyDescent="0.35">
      <c r="A387" s="58" t="s">
        <v>119</v>
      </c>
      <c r="B387" s="58">
        <f>SUM(B382:B386)</f>
        <v>3023</v>
      </c>
      <c r="C387" s="58">
        <f>SUM(C382:C386)</f>
        <v>3717</v>
      </c>
      <c r="D387" s="58">
        <f>SUM(D382:D386)</f>
        <v>4549</v>
      </c>
      <c r="E387" s="58">
        <f>SUM(E382:E386)</f>
        <v>5541</v>
      </c>
      <c r="F387" s="58">
        <f>SUM(F382:F386)</f>
        <v>2370</v>
      </c>
      <c r="G387" s="58">
        <f>G384+G383+G382</f>
        <v>1631</v>
      </c>
      <c r="H387" s="58">
        <f>SUM(H382:H386)</f>
        <v>4168</v>
      </c>
      <c r="I387" s="58">
        <f>SUM(I382:I386)</f>
        <v>27842</v>
      </c>
      <c r="J387" s="58">
        <f>SUM(J382:J384)</f>
        <v>1324</v>
      </c>
      <c r="K387" s="58">
        <f>SUM(K382:K384)</f>
        <v>1439</v>
      </c>
      <c r="L387" s="58">
        <f>SUM(L382:L386)</f>
        <v>2918</v>
      </c>
      <c r="M387" s="58">
        <f>SUM(M382:M383)</f>
        <v>1206</v>
      </c>
      <c r="N387" s="58">
        <f>SUM(N382:N386)</f>
        <v>3964</v>
      </c>
      <c r="O387" s="58">
        <f>SUM(O382:O384)</f>
        <v>976</v>
      </c>
      <c r="P387" s="58">
        <f>SUM(P382:P384)</f>
        <v>884</v>
      </c>
      <c r="Q387" s="58">
        <f>SUM(Q382:Q386)</f>
        <v>24379</v>
      </c>
    </row>
    <row r="388" spans="1:17" x14ac:dyDescent="0.35">
      <c r="A388" s="19" t="s">
        <v>4</v>
      </c>
      <c r="B388" s="19">
        <v>1972</v>
      </c>
      <c r="C388" s="19">
        <v>2116</v>
      </c>
      <c r="D388" s="19">
        <v>1575</v>
      </c>
      <c r="E388" s="19">
        <v>1960</v>
      </c>
      <c r="F388" s="19">
        <v>2078</v>
      </c>
      <c r="G388" s="19">
        <v>2215</v>
      </c>
      <c r="H388" s="36">
        <v>2175</v>
      </c>
      <c r="I388" s="33">
        <f>SUM(B388:H388)</f>
        <v>14091</v>
      </c>
      <c r="J388" s="36">
        <v>2176</v>
      </c>
      <c r="K388" s="42">
        <v>2354</v>
      </c>
      <c r="L388" s="42">
        <v>2226</v>
      </c>
      <c r="M388" s="37">
        <v>2609</v>
      </c>
      <c r="N388" s="19">
        <v>2386</v>
      </c>
      <c r="O388" s="36">
        <v>1594</v>
      </c>
      <c r="P388" s="36">
        <v>1031</v>
      </c>
      <c r="Q388" s="63">
        <f>SUM(J388:P388)</f>
        <v>14376</v>
      </c>
    </row>
    <row r="389" spans="1:17" x14ac:dyDescent="0.35">
      <c r="A389" s="19" t="s">
        <v>112</v>
      </c>
      <c r="B389" s="19">
        <v>0</v>
      </c>
      <c r="C389" s="19">
        <v>0</v>
      </c>
      <c r="D389" s="19">
        <v>0</v>
      </c>
      <c r="E389" s="19">
        <v>0</v>
      </c>
      <c r="F389" s="19">
        <v>0</v>
      </c>
      <c r="G389" s="19">
        <v>0</v>
      </c>
      <c r="H389" s="19">
        <v>0</v>
      </c>
      <c r="I389" s="33">
        <f>SUM(B389:H389)</f>
        <v>0</v>
      </c>
      <c r="J389" s="19">
        <v>0</v>
      </c>
      <c r="K389" s="42">
        <v>0</v>
      </c>
      <c r="L389" s="45">
        <v>0</v>
      </c>
      <c r="M389" s="19">
        <v>0</v>
      </c>
      <c r="N389" s="63">
        <v>0</v>
      </c>
      <c r="O389" s="63">
        <v>0</v>
      </c>
      <c r="P389" s="63">
        <v>0</v>
      </c>
      <c r="Q389" s="63">
        <f>SUM(J389:P389)</f>
        <v>0</v>
      </c>
    </row>
    <row r="390" spans="1:17" x14ac:dyDescent="0.35">
      <c r="A390" s="19" t="s">
        <v>124</v>
      </c>
      <c r="B390" s="19">
        <v>0</v>
      </c>
      <c r="C390" s="19">
        <v>0</v>
      </c>
      <c r="D390" s="19">
        <v>0</v>
      </c>
      <c r="E390" s="19">
        <v>0</v>
      </c>
      <c r="F390" s="19">
        <v>0</v>
      </c>
      <c r="G390" s="19">
        <v>0</v>
      </c>
      <c r="H390" s="63">
        <v>56</v>
      </c>
      <c r="I390" s="33">
        <f>SUM(B390:H390)</f>
        <v>56</v>
      </c>
      <c r="J390" s="63">
        <v>0</v>
      </c>
      <c r="K390" s="63">
        <v>0</v>
      </c>
      <c r="L390" s="63">
        <v>0</v>
      </c>
      <c r="M390" s="63">
        <v>0</v>
      </c>
      <c r="N390" s="63">
        <v>0</v>
      </c>
      <c r="O390" s="63">
        <v>0</v>
      </c>
      <c r="P390" s="63">
        <v>9</v>
      </c>
      <c r="Q390" s="63">
        <f>SUM(J390:P390)</f>
        <v>9</v>
      </c>
    </row>
    <row r="391" spans="1:17" x14ac:dyDescent="0.35">
      <c r="A391" s="46" t="s">
        <v>118</v>
      </c>
      <c r="B391" s="46">
        <f>B390+B389+B388</f>
        <v>1972</v>
      </c>
      <c r="C391" s="46">
        <f>SUM(C388:C390)</f>
        <v>2116</v>
      </c>
      <c r="D391" s="46">
        <f>SUM(D388:D390)</f>
        <v>1575</v>
      </c>
      <c r="E391" s="46">
        <f>SUM(E388:E390)</f>
        <v>1960</v>
      </c>
      <c r="F391" s="46">
        <f>SUM(F388:F390)</f>
        <v>2078</v>
      </c>
      <c r="G391" s="46">
        <f>G388</f>
        <v>2215</v>
      </c>
      <c r="H391" s="46">
        <f t="shared" ref="H391:N391" si="65">SUM(H388:H390)</f>
        <v>2231</v>
      </c>
      <c r="I391" s="46">
        <f t="shared" si="65"/>
        <v>14147</v>
      </c>
      <c r="J391" s="46">
        <f t="shared" si="65"/>
        <v>2176</v>
      </c>
      <c r="K391" s="46">
        <f t="shared" si="65"/>
        <v>2354</v>
      </c>
      <c r="L391" s="46">
        <f t="shared" si="65"/>
        <v>2226</v>
      </c>
      <c r="M391" s="46">
        <f t="shared" si="65"/>
        <v>2609</v>
      </c>
      <c r="N391" s="46">
        <f t="shared" si="65"/>
        <v>2386</v>
      </c>
      <c r="O391" s="46">
        <f>SUM(O388:O390)</f>
        <v>1594</v>
      </c>
      <c r="P391" s="46">
        <f>SUM(P388:P390)</f>
        <v>1040</v>
      </c>
      <c r="Q391" s="46">
        <f>SUM(Q388:Q390)</f>
        <v>14385</v>
      </c>
    </row>
    <row r="392" spans="1:17" x14ac:dyDescent="0.35">
      <c r="A392" s="19" t="s">
        <v>99</v>
      </c>
      <c r="B392" s="19">
        <v>98</v>
      </c>
      <c r="C392" s="19">
        <v>122</v>
      </c>
      <c r="D392" s="19">
        <v>87</v>
      </c>
      <c r="E392" s="19">
        <v>93</v>
      </c>
      <c r="F392" s="19">
        <v>102</v>
      </c>
      <c r="G392" s="19">
        <v>103</v>
      </c>
      <c r="H392" s="36">
        <v>121</v>
      </c>
      <c r="I392" s="33">
        <f>SUM(B392:H392)</f>
        <v>726</v>
      </c>
      <c r="J392" s="36">
        <v>118</v>
      </c>
      <c r="K392" s="42">
        <v>196</v>
      </c>
      <c r="L392" s="42">
        <v>112</v>
      </c>
      <c r="M392" s="37">
        <v>108</v>
      </c>
      <c r="N392" s="36">
        <v>115</v>
      </c>
      <c r="O392" s="19">
        <v>117</v>
      </c>
      <c r="P392" s="36">
        <v>132</v>
      </c>
      <c r="Q392" s="33">
        <f>SUM(J392:P392)</f>
        <v>898</v>
      </c>
    </row>
    <row r="393" spans="1:17" x14ac:dyDescent="0.35">
      <c r="A393" s="19" t="s">
        <v>7</v>
      </c>
      <c r="B393" s="19">
        <v>744</v>
      </c>
      <c r="C393" s="19">
        <v>704</v>
      </c>
      <c r="D393" s="19">
        <v>790</v>
      </c>
      <c r="E393" s="19">
        <v>744</v>
      </c>
      <c r="F393" s="19">
        <v>358</v>
      </c>
      <c r="G393" s="19">
        <v>700</v>
      </c>
      <c r="H393" s="36">
        <v>705</v>
      </c>
      <c r="I393" s="33">
        <f>SUM(B393:H393)</f>
        <v>4745</v>
      </c>
      <c r="J393" s="36">
        <v>818</v>
      </c>
      <c r="K393" s="42">
        <v>757</v>
      </c>
      <c r="L393" s="42">
        <v>615</v>
      </c>
      <c r="M393" s="37">
        <v>717</v>
      </c>
      <c r="N393" s="23">
        <v>676</v>
      </c>
      <c r="O393" s="19">
        <v>792</v>
      </c>
      <c r="P393" s="86">
        <v>859</v>
      </c>
      <c r="Q393" s="33">
        <f>SUM(J393:P393)</f>
        <v>5234</v>
      </c>
    </row>
    <row r="394" spans="1:17" x14ac:dyDescent="0.35">
      <c r="A394" s="19" t="s">
        <v>103</v>
      </c>
      <c r="B394" s="19">
        <v>257</v>
      </c>
      <c r="C394" s="19">
        <v>421</v>
      </c>
      <c r="D394" s="19">
        <v>399</v>
      </c>
      <c r="E394" s="19">
        <v>389</v>
      </c>
      <c r="F394" s="19">
        <v>366</v>
      </c>
      <c r="G394" s="19">
        <v>364</v>
      </c>
      <c r="H394" s="36">
        <v>374</v>
      </c>
      <c r="I394" s="33">
        <f>SUM(B394:H394)</f>
        <v>2570</v>
      </c>
      <c r="J394" s="36">
        <v>355</v>
      </c>
      <c r="K394" s="42">
        <v>360</v>
      </c>
      <c r="L394" s="42">
        <v>366</v>
      </c>
      <c r="M394" s="37">
        <v>363</v>
      </c>
      <c r="N394" s="86">
        <v>332</v>
      </c>
      <c r="O394" s="86">
        <v>346</v>
      </c>
      <c r="P394" s="86">
        <v>371</v>
      </c>
      <c r="Q394" s="33">
        <f>SUM(J394:P394)</f>
        <v>2493</v>
      </c>
    </row>
    <row r="395" spans="1:17" x14ac:dyDescent="0.35">
      <c r="A395" s="54" t="s">
        <v>117</v>
      </c>
      <c r="B395" s="54">
        <f>SUM(B392:B394)</f>
        <v>1099</v>
      </c>
      <c r="C395" s="54">
        <f>SUM(C392:C394)</f>
        <v>1247</v>
      </c>
      <c r="D395" s="54">
        <f>SUM(D392:D394)</f>
        <v>1276</v>
      </c>
      <c r="E395" s="54">
        <f>SUM(E392:E394)</f>
        <v>1226</v>
      </c>
      <c r="F395" s="54">
        <f>SUM(F392:F394)</f>
        <v>826</v>
      </c>
      <c r="G395" s="54">
        <f>G394+G393+G392</f>
        <v>1167</v>
      </c>
      <c r="H395" s="54">
        <f>SUM(H392:H394)</f>
        <v>1200</v>
      </c>
      <c r="I395" s="54">
        <f>SUM(I392:I394)</f>
        <v>8041</v>
      </c>
      <c r="J395" s="54">
        <f t="shared" ref="J395:Q395" si="66">SUM(J392:J394)</f>
        <v>1291</v>
      </c>
      <c r="K395" s="54">
        <f t="shared" si="66"/>
        <v>1313</v>
      </c>
      <c r="L395" s="54">
        <f t="shared" si="66"/>
        <v>1093</v>
      </c>
      <c r="M395" s="54">
        <f t="shared" si="66"/>
        <v>1188</v>
      </c>
      <c r="N395" s="54">
        <f t="shared" si="66"/>
        <v>1123</v>
      </c>
      <c r="O395" s="54">
        <f t="shared" si="66"/>
        <v>1255</v>
      </c>
      <c r="P395" s="54">
        <f t="shared" si="66"/>
        <v>1362</v>
      </c>
      <c r="Q395" s="54">
        <f t="shared" si="66"/>
        <v>8625</v>
      </c>
    </row>
    <row r="396" spans="1:17" x14ac:dyDescent="0.35">
      <c r="A396" s="56" t="s">
        <v>9</v>
      </c>
      <c r="B396" s="56">
        <f>B387+B395+B391</f>
        <v>6094</v>
      </c>
      <c r="C396" s="56">
        <f>C387+C395+C391</f>
        <v>7080</v>
      </c>
      <c r="D396" s="56">
        <f>D387+D395+D391</f>
        <v>7400</v>
      </c>
      <c r="E396" s="56">
        <f>E387+E395+E391</f>
        <v>8727</v>
      </c>
      <c r="F396" s="56">
        <f>F387+F395+F391</f>
        <v>5274</v>
      </c>
      <c r="G396" s="56">
        <f>G395+G391+G387</f>
        <v>5013</v>
      </c>
      <c r="H396" s="56">
        <f>H387+H395+H391</f>
        <v>7599</v>
      </c>
      <c r="I396" s="56">
        <f>I387+I395+I391</f>
        <v>50030</v>
      </c>
      <c r="J396" s="56">
        <f>J387+J395+J391</f>
        <v>4791</v>
      </c>
      <c r="K396" s="56">
        <f t="shared" ref="K396:Q396" si="67">K387+K395+K391</f>
        <v>5106</v>
      </c>
      <c r="L396" s="56">
        <f t="shared" si="67"/>
        <v>6237</v>
      </c>
      <c r="M396" s="56">
        <f t="shared" si="67"/>
        <v>5003</v>
      </c>
      <c r="N396" s="56">
        <f t="shared" si="67"/>
        <v>7473</v>
      </c>
      <c r="O396" s="56">
        <f t="shared" si="67"/>
        <v>3825</v>
      </c>
      <c r="P396" s="56">
        <f t="shared" si="67"/>
        <v>3286</v>
      </c>
      <c r="Q396" s="56">
        <f t="shared" si="67"/>
        <v>47389</v>
      </c>
    </row>
    <row r="398" spans="1:17" x14ac:dyDescent="0.35">
      <c r="A398" s="31" t="s">
        <v>0</v>
      </c>
      <c r="B398" s="83"/>
      <c r="C398" s="83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</row>
    <row r="399" spans="1:17" ht="15.5" x14ac:dyDescent="0.35">
      <c r="A399" s="33" t="s">
        <v>1</v>
      </c>
      <c r="B399" s="64" t="s">
        <v>1353</v>
      </c>
      <c r="C399" s="64" t="s">
        <v>1354</v>
      </c>
      <c r="D399" s="64" t="s">
        <v>1355</v>
      </c>
      <c r="E399" s="64" t="s">
        <v>1356</v>
      </c>
      <c r="F399" s="64" t="s">
        <v>1357</v>
      </c>
      <c r="G399" s="64" t="s">
        <v>1358</v>
      </c>
      <c r="H399" s="64" t="s">
        <v>1359</v>
      </c>
      <c r="I399" s="65" t="s">
        <v>1426</v>
      </c>
      <c r="J399" s="64" t="s">
        <v>1360</v>
      </c>
      <c r="K399" s="64" t="s">
        <v>1361</v>
      </c>
      <c r="L399" s="64" t="s">
        <v>1362</v>
      </c>
      <c r="M399" s="64" t="s">
        <v>1363</v>
      </c>
      <c r="N399" s="64" t="s">
        <v>1364</v>
      </c>
      <c r="O399" s="64" t="s">
        <v>1365</v>
      </c>
      <c r="P399" s="64" t="s">
        <v>1366</v>
      </c>
      <c r="Q399" s="65" t="s">
        <v>1427</v>
      </c>
    </row>
    <row r="400" spans="1:17" x14ac:dyDescent="0.35">
      <c r="A400" s="19" t="s">
        <v>2</v>
      </c>
      <c r="B400" s="21">
        <v>0</v>
      </c>
      <c r="C400" s="21">
        <v>515</v>
      </c>
      <c r="D400" s="19">
        <v>421</v>
      </c>
      <c r="E400" s="19">
        <v>566</v>
      </c>
      <c r="F400" s="19">
        <v>297</v>
      </c>
      <c r="G400" s="19">
        <v>591</v>
      </c>
      <c r="H400" s="36">
        <v>409</v>
      </c>
      <c r="I400" s="33">
        <f>SUM(B400:H400)</f>
        <v>2799</v>
      </c>
      <c r="J400" s="36">
        <v>266</v>
      </c>
      <c r="K400" s="36">
        <v>290</v>
      </c>
      <c r="L400" s="36">
        <v>692</v>
      </c>
      <c r="M400" s="103">
        <v>0</v>
      </c>
      <c r="N400" s="19">
        <v>505</v>
      </c>
      <c r="O400" s="19">
        <v>440</v>
      </c>
      <c r="P400" s="36">
        <v>326</v>
      </c>
      <c r="Q400" s="33">
        <f>SUM(J400:P400)</f>
        <v>2519</v>
      </c>
    </row>
    <row r="401" spans="1:17" x14ac:dyDescent="0.35">
      <c r="A401" s="19" t="s">
        <v>3</v>
      </c>
      <c r="B401" s="104">
        <v>809</v>
      </c>
      <c r="C401" s="104">
        <v>1128</v>
      </c>
      <c r="D401" s="19">
        <v>1217</v>
      </c>
      <c r="E401" s="19">
        <v>1375</v>
      </c>
      <c r="F401" s="19">
        <v>1360</v>
      </c>
      <c r="G401" s="19">
        <v>1169</v>
      </c>
      <c r="H401" s="36">
        <v>1181</v>
      </c>
      <c r="I401" s="33">
        <f>SUM(B401:H401)</f>
        <v>8239</v>
      </c>
      <c r="J401" s="36">
        <v>1143</v>
      </c>
      <c r="K401" s="42">
        <v>1072</v>
      </c>
      <c r="L401" s="42">
        <v>1276</v>
      </c>
      <c r="M401" s="19">
        <v>1358</v>
      </c>
      <c r="N401" s="19">
        <v>1178</v>
      </c>
      <c r="O401" s="36">
        <v>1145</v>
      </c>
      <c r="P401" s="19">
        <v>1090</v>
      </c>
      <c r="Q401" s="33">
        <f>SUM(J401:P401)</f>
        <v>8262</v>
      </c>
    </row>
    <row r="402" spans="1:17" x14ac:dyDescent="0.35">
      <c r="A402" s="19" t="s">
        <v>100</v>
      </c>
      <c r="B402" s="19">
        <v>114</v>
      </c>
      <c r="C402" s="19">
        <v>129</v>
      </c>
      <c r="D402" s="19">
        <v>69</v>
      </c>
      <c r="E402" s="19">
        <v>96</v>
      </c>
      <c r="F402" s="19">
        <v>88</v>
      </c>
      <c r="G402" s="19">
        <v>134</v>
      </c>
      <c r="H402" s="36">
        <v>0</v>
      </c>
      <c r="I402" s="33">
        <f>SUM(B402:H402)</f>
        <v>630</v>
      </c>
      <c r="J402" s="38">
        <v>0</v>
      </c>
      <c r="K402" s="38">
        <v>78</v>
      </c>
      <c r="L402" s="59">
        <v>58</v>
      </c>
      <c r="M402" s="38">
        <v>169</v>
      </c>
      <c r="N402" s="38">
        <v>80</v>
      </c>
      <c r="O402" s="38">
        <v>44</v>
      </c>
      <c r="P402" s="19">
        <v>0</v>
      </c>
      <c r="Q402" s="33">
        <f>SUM(J402:P402)</f>
        <v>429</v>
      </c>
    </row>
    <row r="403" spans="1:17" x14ac:dyDescent="0.35">
      <c r="A403" s="19" t="s">
        <v>115</v>
      </c>
      <c r="B403" s="19">
        <v>0</v>
      </c>
      <c r="C403" s="19">
        <v>0</v>
      </c>
      <c r="D403" s="19">
        <v>0</v>
      </c>
      <c r="E403" s="19"/>
      <c r="F403" s="19">
        <v>0</v>
      </c>
      <c r="G403" s="19">
        <v>0</v>
      </c>
      <c r="H403" s="19">
        <v>0</v>
      </c>
      <c r="I403" s="33">
        <f>SUM(B403:H403)</f>
        <v>0</v>
      </c>
      <c r="J403" s="42">
        <v>0</v>
      </c>
      <c r="K403" s="42">
        <v>0</v>
      </c>
      <c r="L403" s="19">
        <v>0</v>
      </c>
      <c r="M403" s="19">
        <v>0</v>
      </c>
      <c r="N403" s="19">
        <v>0</v>
      </c>
      <c r="O403" s="19">
        <v>0</v>
      </c>
      <c r="P403" s="19">
        <v>0</v>
      </c>
      <c r="Q403" s="33">
        <f>SUM(J403:P403)</f>
        <v>0</v>
      </c>
    </row>
    <row r="404" spans="1:17" x14ac:dyDescent="0.35">
      <c r="A404" s="19" t="s">
        <v>125</v>
      </c>
      <c r="B404" s="19">
        <v>3096</v>
      </c>
      <c r="C404" s="19">
        <v>2641</v>
      </c>
      <c r="D404" s="19">
        <v>2869</v>
      </c>
      <c r="E404" s="19">
        <v>2002</v>
      </c>
      <c r="F404" s="19">
        <v>1530</v>
      </c>
      <c r="G404" s="19">
        <v>2829</v>
      </c>
      <c r="H404" s="19">
        <v>3897</v>
      </c>
      <c r="I404" s="33">
        <f>SUM(B404:H404)</f>
        <v>18864</v>
      </c>
      <c r="J404" s="59">
        <v>3587</v>
      </c>
      <c r="K404" s="42">
        <v>2444</v>
      </c>
      <c r="L404" s="38">
        <v>1575</v>
      </c>
      <c r="M404" s="42">
        <v>916</v>
      </c>
      <c r="N404" s="19">
        <v>2112</v>
      </c>
      <c r="O404" s="19">
        <v>3225</v>
      </c>
      <c r="P404" s="19">
        <v>4386</v>
      </c>
      <c r="Q404" s="33">
        <f>SUM(K404:P404)</f>
        <v>14658</v>
      </c>
    </row>
    <row r="405" spans="1:17" x14ac:dyDescent="0.35">
      <c r="A405" s="58" t="s">
        <v>119</v>
      </c>
      <c r="B405" s="58">
        <f>SUM(B400:B404)</f>
        <v>4019</v>
      </c>
      <c r="C405" s="58">
        <f>SUM(C400:C404)</f>
        <v>4413</v>
      </c>
      <c r="D405" s="58">
        <f>SUM(D400:D404)</f>
        <v>4576</v>
      </c>
      <c r="E405" s="58">
        <f>SUM(E400:E404)</f>
        <v>4039</v>
      </c>
      <c r="F405" s="58">
        <f>SUM(F400:F404)</f>
        <v>3275</v>
      </c>
      <c r="G405" s="58">
        <f>G402+G401+G400</f>
        <v>1894</v>
      </c>
      <c r="H405" s="58">
        <f>SUM(H400:H404)</f>
        <v>5487</v>
      </c>
      <c r="I405" s="58">
        <f>SUM(I400:I404)</f>
        <v>30532</v>
      </c>
      <c r="J405" s="58">
        <f>SUM(J400:J402)</f>
        <v>1409</v>
      </c>
      <c r="K405" s="58">
        <f>SUM(K400:K402)</f>
        <v>1440</v>
      </c>
      <c r="L405" s="58">
        <f>SUM(L400:L404)</f>
        <v>3601</v>
      </c>
      <c r="M405" s="58">
        <f>SUM(M400:M401)</f>
        <v>1358</v>
      </c>
      <c r="N405" s="58">
        <f>SUM(N400:N404)</f>
        <v>3875</v>
      </c>
      <c r="O405" s="58">
        <f>SUM(O400:O402)</f>
        <v>1629</v>
      </c>
      <c r="P405" s="58">
        <f>SUM(P400:P402)</f>
        <v>1416</v>
      </c>
      <c r="Q405" s="58">
        <f>SUM(Q400:Q404)</f>
        <v>25868</v>
      </c>
    </row>
    <row r="406" spans="1:17" x14ac:dyDescent="0.35">
      <c r="A406" s="19" t="s">
        <v>4</v>
      </c>
      <c r="B406" s="19">
        <v>1283</v>
      </c>
      <c r="C406" s="19">
        <v>2174</v>
      </c>
      <c r="D406" s="19">
        <v>2246</v>
      </c>
      <c r="E406" s="19">
        <v>2610</v>
      </c>
      <c r="F406" s="19">
        <v>2504</v>
      </c>
      <c r="G406" s="19">
        <v>2259</v>
      </c>
      <c r="H406" s="36">
        <v>2245</v>
      </c>
      <c r="I406" s="33">
        <f>SUM(B406:H406)</f>
        <v>15321</v>
      </c>
      <c r="J406" s="36">
        <v>2243</v>
      </c>
      <c r="K406" s="42">
        <v>1774</v>
      </c>
      <c r="L406" s="42">
        <v>2022</v>
      </c>
      <c r="M406" s="37">
        <v>2134</v>
      </c>
      <c r="N406" s="19">
        <v>2025</v>
      </c>
      <c r="O406" s="36">
        <v>1776</v>
      </c>
      <c r="P406" s="36">
        <v>1520</v>
      </c>
      <c r="Q406" s="63">
        <f>SUM(J406:P406)</f>
        <v>13494</v>
      </c>
    </row>
    <row r="407" spans="1:17" x14ac:dyDescent="0.35">
      <c r="A407" s="19" t="s">
        <v>112</v>
      </c>
      <c r="B407" s="19">
        <v>0</v>
      </c>
      <c r="C407" s="19">
        <v>0</v>
      </c>
      <c r="D407" s="19">
        <v>0</v>
      </c>
      <c r="E407" s="19">
        <v>0</v>
      </c>
      <c r="F407" s="19">
        <v>0</v>
      </c>
      <c r="G407" s="19">
        <v>0</v>
      </c>
      <c r="H407" s="19">
        <v>0</v>
      </c>
      <c r="I407" s="33">
        <f>SUM(B407:H407)</f>
        <v>0</v>
      </c>
      <c r="J407" s="19">
        <v>0</v>
      </c>
      <c r="K407" s="42">
        <v>0</v>
      </c>
      <c r="L407" s="19">
        <v>0</v>
      </c>
      <c r="M407" s="19">
        <v>0</v>
      </c>
      <c r="N407" s="63">
        <v>0</v>
      </c>
      <c r="O407" s="63">
        <v>0</v>
      </c>
      <c r="P407" s="63">
        <v>0</v>
      </c>
      <c r="Q407" s="63">
        <f>SUM(J407:P407)</f>
        <v>0</v>
      </c>
    </row>
    <row r="408" spans="1:17" x14ac:dyDescent="0.35">
      <c r="A408" s="19" t="s">
        <v>124</v>
      </c>
      <c r="B408" s="19">
        <v>0</v>
      </c>
      <c r="C408" s="19">
        <v>0</v>
      </c>
      <c r="D408" s="19">
        <v>0</v>
      </c>
      <c r="E408" s="19">
        <v>0</v>
      </c>
      <c r="F408" s="19">
        <v>0</v>
      </c>
      <c r="G408" s="19">
        <v>0</v>
      </c>
      <c r="H408" s="63">
        <v>120</v>
      </c>
      <c r="I408" s="33">
        <f>SUM(B408:H408)</f>
        <v>120</v>
      </c>
      <c r="J408" s="63">
        <v>0</v>
      </c>
      <c r="K408" s="63">
        <v>0</v>
      </c>
      <c r="L408" s="63">
        <v>0</v>
      </c>
      <c r="M408" s="63">
        <v>0</v>
      </c>
      <c r="N408" s="63">
        <v>0</v>
      </c>
      <c r="O408" s="63">
        <v>0</v>
      </c>
      <c r="P408" s="63">
        <v>95</v>
      </c>
      <c r="Q408" s="63">
        <f>SUM(J408:P408)</f>
        <v>95</v>
      </c>
    </row>
    <row r="409" spans="1:17" x14ac:dyDescent="0.35">
      <c r="A409" s="46" t="s">
        <v>118</v>
      </c>
      <c r="B409" s="46">
        <f>B408+B407+B406</f>
        <v>1283</v>
      </c>
      <c r="C409" s="46">
        <f>SUM(C406:C408)</f>
        <v>2174</v>
      </c>
      <c r="D409" s="46">
        <f>SUM(D406:D408)</f>
        <v>2246</v>
      </c>
      <c r="E409" s="46">
        <f>SUM(E406:E408)</f>
        <v>2610</v>
      </c>
      <c r="F409" s="46">
        <f>SUM(F406:F408)</f>
        <v>2504</v>
      </c>
      <c r="G409" s="46">
        <f>G406</f>
        <v>2259</v>
      </c>
      <c r="H409" s="46">
        <f t="shared" ref="H409:N409" si="68">SUM(H406:H408)</f>
        <v>2365</v>
      </c>
      <c r="I409" s="46">
        <f t="shared" si="68"/>
        <v>15441</v>
      </c>
      <c r="J409" s="46">
        <f t="shared" si="68"/>
        <v>2243</v>
      </c>
      <c r="K409" s="46">
        <f t="shared" si="68"/>
        <v>1774</v>
      </c>
      <c r="L409" s="46">
        <f t="shared" si="68"/>
        <v>2022</v>
      </c>
      <c r="M409" s="46">
        <f t="shared" si="68"/>
        <v>2134</v>
      </c>
      <c r="N409" s="46">
        <f t="shared" si="68"/>
        <v>2025</v>
      </c>
      <c r="O409" s="46">
        <f>SUM(O406:O408)</f>
        <v>1776</v>
      </c>
      <c r="P409" s="46">
        <f>SUM(P406:P408)</f>
        <v>1615</v>
      </c>
      <c r="Q409" s="46">
        <f>SUM(Q406:Q408)</f>
        <v>13589</v>
      </c>
    </row>
    <row r="410" spans="1:17" x14ac:dyDescent="0.35">
      <c r="A410" s="19" t="s">
        <v>99</v>
      </c>
      <c r="B410" s="19">
        <v>184</v>
      </c>
      <c r="C410" s="19">
        <v>167</v>
      </c>
      <c r="D410" s="19">
        <v>127</v>
      </c>
      <c r="E410" s="19">
        <v>109</v>
      </c>
      <c r="F410" s="19">
        <v>83</v>
      </c>
      <c r="G410" s="19">
        <v>126</v>
      </c>
      <c r="H410" s="36">
        <v>111</v>
      </c>
      <c r="I410" s="33">
        <f>SUM(B410:H410)</f>
        <v>907</v>
      </c>
      <c r="J410" s="36">
        <v>108</v>
      </c>
      <c r="K410" s="42">
        <v>130</v>
      </c>
      <c r="L410" s="42">
        <v>94</v>
      </c>
      <c r="M410" s="37">
        <v>103</v>
      </c>
      <c r="N410" s="36">
        <v>97</v>
      </c>
      <c r="O410" s="19">
        <v>226</v>
      </c>
      <c r="P410" s="36">
        <v>109</v>
      </c>
      <c r="Q410" s="33">
        <f>SUM(J410:P410)</f>
        <v>867</v>
      </c>
    </row>
    <row r="411" spans="1:17" x14ac:dyDescent="0.35">
      <c r="A411" s="19" t="s">
        <v>7</v>
      </c>
      <c r="B411" s="19">
        <v>352</v>
      </c>
      <c r="C411" s="19">
        <v>768</v>
      </c>
      <c r="D411" s="19">
        <v>804</v>
      </c>
      <c r="E411" s="19">
        <v>831</v>
      </c>
      <c r="F411" s="19">
        <v>837</v>
      </c>
      <c r="G411" s="19">
        <v>929</v>
      </c>
      <c r="H411" s="36">
        <v>1013</v>
      </c>
      <c r="I411" s="33">
        <f>SUM(B411:H411)</f>
        <v>5534</v>
      </c>
      <c r="J411" s="36">
        <v>782</v>
      </c>
      <c r="K411" s="42">
        <v>915</v>
      </c>
      <c r="L411" s="42">
        <v>883</v>
      </c>
      <c r="M411" s="37">
        <v>759</v>
      </c>
      <c r="N411" s="23">
        <v>904</v>
      </c>
      <c r="O411" s="19">
        <v>549</v>
      </c>
      <c r="P411" s="86">
        <v>432</v>
      </c>
      <c r="Q411" s="33">
        <f>SUM(J411:P411)</f>
        <v>5224</v>
      </c>
    </row>
    <row r="412" spans="1:17" x14ac:dyDescent="0.35">
      <c r="A412" s="19" t="s">
        <v>103</v>
      </c>
      <c r="B412" s="19">
        <v>333</v>
      </c>
      <c r="C412" s="19">
        <v>333</v>
      </c>
      <c r="D412" s="19">
        <v>404</v>
      </c>
      <c r="E412" s="19">
        <v>385</v>
      </c>
      <c r="F412" s="19">
        <v>403</v>
      </c>
      <c r="G412" s="19">
        <v>396</v>
      </c>
      <c r="H412" s="36">
        <v>419</v>
      </c>
      <c r="I412" s="33">
        <f>SUM(B412:H412)</f>
        <v>2673</v>
      </c>
      <c r="J412" s="36">
        <v>83</v>
      </c>
      <c r="K412" s="42">
        <v>44</v>
      </c>
      <c r="L412" s="42">
        <v>356</v>
      </c>
      <c r="M412" s="37">
        <v>398</v>
      </c>
      <c r="N412" s="86">
        <v>373</v>
      </c>
      <c r="O412" s="86">
        <v>418</v>
      </c>
      <c r="P412" s="86">
        <v>411</v>
      </c>
      <c r="Q412" s="33">
        <f>SUM(J412:P412)</f>
        <v>2083</v>
      </c>
    </row>
    <row r="413" spans="1:17" x14ac:dyDescent="0.35">
      <c r="A413" s="54" t="s">
        <v>117</v>
      </c>
      <c r="B413" s="54">
        <f>SUM(B410:B412)</f>
        <v>869</v>
      </c>
      <c r="C413" s="54">
        <f>SUM(C410:C412)</f>
        <v>1268</v>
      </c>
      <c r="D413" s="54">
        <f>SUM(D410:D412)</f>
        <v>1335</v>
      </c>
      <c r="E413" s="54">
        <f>SUM(E410:E412)</f>
        <v>1325</v>
      </c>
      <c r="F413" s="54">
        <f>SUM(F410:F412)</f>
        <v>1323</v>
      </c>
      <c r="G413" s="54">
        <f>G412+G411+G410</f>
        <v>1451</v>
      </c>
      <c r="H413" s="54">
        <f>SUM(H410:H412)</f>
        <v>1543</v>
      </c>
      <c r="I413" s="54">
        <f>SUM(I410:I412)</f>
        <v>9114</v>
      </c>
      <c r="J413" s="54">
        <f t="shared" ref="J413:Q413" si="69">SUM(J410:J412)</f>
        <v>973</v>
      </c>
      <c r="K413" s="54">
        <f t="shared" si="69"/>
        <v>1089</v>
      </c>
      <c r="L413" s="54">
        <f t="shared" si="69"/>
        <v>1333</v>
      </c>
      <c r="M413" s="54">
        <f t="shared" si="69"/>
        <v>1260</v>
      </c>
      <c r="N413" s="54">
        <f t="shared" si="69"/>
        <v>1374</v>
      </c>
      <c r="O413" s="54">
        <f t="shared" si="69"/>
        <v>1193</v>
      </c>
      <c r="P413" s="54">
        <f t="shared" si="69"/>
        <v>952</v>
      </c>
      <c r="Q413" s="54">
        <f t="shared" si="69"/>
        <v>8174</v>
      </c>
    </row>
    <row r="414" spans="1:17" x14ac:dyDescent="0.35">
      <c r="A414" s="56" t="s">
        <v>9</v>
      </c>
      <c r="B414" s="56">
        <f>B405+B413+B409</f>
        <v>6171</v>
      </c>
      <c r="C414" s="56">
        <f>C405+C413+C409</f>
        <v>7855</v>
      </c>
      <c r="D414" s="56">
        <f>D405+D413+D409</f>
        <v>8157</v>
      </c>
      <c r="E414" s="56">
        <f>E405+E413+E409</f>
        <v>7974</v>
      </c>
      <c r="F414" s="56">
        <f>F405+F413+F409</f>
        <v>7102</v>
      </c>
      <c r="G414" s="56">
        <f>G413+G409+G405</f>
        <v>5604</v>
      </c>
      <c r="H414" s="56">
        <f>H405+H413+H409</f>
        <v>9395</v>
      </c>
      <c r="I414" s="56">
        <f>I405+I413+I409</f>
        <v>55087</v>
      </c>
      <c r="J414" s="56">
        <f>J405+J413+J409</f>
        <v>4625</v>
      </c>
      <c r="K414" s="56">
        <f t="shared" ref="K414:Q414" si="70">K405+K413+K409</f>
        <v>4303</v>
      </c>
      <c r="L414" s="56">
        <f t="shared" si="70"/>
        <v>6956</v>
      </c>
      <c r="M414" s="56">
        <f t="shared" si="70"/>
        <v>4752</v>
      </c>
      <c r="N414" s="56">
        <f t="shared" si="70"/>
        <v>7274</v>
      </c>
      <c r="O414" s="56">
        <f t="shared" si="70"/>
        <v>4598</v>
      </c>
      <c r="P414" s="56">
        <f t="shared" si="70"/>
        <v>3983</v>
      </c>
      <c r="Q414" s="56">
        <f t="shared" si="70"/>
        <v>47631</v>
      </c>
    </row>
    <row r="416" spans="1:17" x14ac:dyDescent="0.35">
      <c r="A416" s="31" t="s">
        <v>0</v>
      </c>
      <c r="B416" s="83"/>
      <c r="C416" s="83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</row>
    <row r="417" spans="1:17" ht="15.5" x14ac:dyDescent="0.35">
      <c r="A417" s="33" t="s">
        <v>1</v>
      </c>
      <c r="B417" s="64" t="s">
        <v>1455</v>
      </c>
      <c r="C417" s="64" t="s">
        <v>1456</v>
      </c>
      <c r="D417" s="64" t="s">
        <v>1457</v>
      </c>
      <c r="E417" s="64" t="s">
        <v>1458</v>
      </c>
      <c r="F417" s="64" t="s">
        <v>1459</v>
      </c>
      <c r="G417" s="64" t="s">
        <v>1460</v>
      </c>
      <c r="H417" s="64" t="s">
        <v>1461</v>
      </c>
      <c r="I417" s="65" t="s">
        <v>1468</v>
      </c>
      <c r="J417" s="64" t="s">
        <v>1462</v>
      </c>
      <c r="K417" s="64" t="s">
        <v>1463</v>
      </c>
      <c r="L417" s="64" t="s">
        <v>1464</v>
      </c>
      <c r="M417" s="64" t="s">
        <v>1465</v>
      </c>
      <c r="N417" s="64" t="s">
        <v>1466</v>
      </c>
      <c r="O417" s="64" t="s">
        <v>1467</v>
      </c>
      <c r="P417" s="64" t="s">
        <v>1470</v>
      </c>
      <c r="Q417" s="65" t="s">
        <v>1471</v>
      </c>
    </row>
    <row r="418" spans="1:17" x14ac:dyDescent="0.35">
      <c r="A418" s="19" t="s">
        <v>2</v>
      </c>
      <c r="B418" s="21">
        <v>251</v>
      </c>
      <c r="C418" s="21">
        <v>230</v>
      </c>
      <c r="D418" s="19">
        <v>234</v>
      </c>
      <c r="E418" s="19">
        <v>265</v>
      </c>
      <c r="F418" s="19">
        <v>268</v>
      </c>
      <c r="G418" s="19">
        <v>293</v>
      </c>
      <c r="H418" s="36">
        <v>225</v>
      </c>
      <c r="I418" s="33">
        <f>SUM(B418:H418)</f>
        <v>1766</v>
      </c>
      <c r="J418" s="36">
        <v>214</v>
      </c>
      <c r="K418" s="36">
        <v>254</v>
      </c>
      <c r="L418" s="36">
        <v>255</v>
      </c>
      <c r="M418" s="103">
        <v>245</v>
      </c>
      <c r="N418" s="19">
        <v>217</v>
      </c>
      <c r="O418" s="19">
        <v>210</v>
      </c>
      <c r="P418" s="36">
        <v>253</v>
      </c>
      <c r="Q418" s="33">
        <f>SUM(J418:P418)</f>
        <v>1648</v>
      </c>
    </row>
    <row r="419" spans="1:17" x14ac:dyDescent="0.35">
      <c r="A419" s="19" t="s">
        <v>3</v>
      </c>
      <c r="B419" s="104">
        <v>1001</v>
      </c>
      <c r="C419" s="104">
        <v>933</v>
      </c>
      <c r="D419" s="19">
        <v>919</v>
      </c>
      <c r="E419" s="19">
        <v>970</v>
      </c>
      <c r="F419" s="19">
        <v>899</v>
      </c>
      <c r="G419" s="19">
        <v>730</v>
      </c>
      <c r="H419" s="36">
        <v>1085</v>
      </c>
      <c r="I419" s="33">
        <f>SUM(B419:H419)</f>
        <v>6537</v>
      </c>
      <c r="J419" s="36">
        <v>984</v>
      </c>
      <c r="K419" s="42">
        <v>918</v>
      </c>
      <c r="L419" s="42">
        <v>1156</v>
      </c>
      <c r="M419" s="19">
        <v>891</v>
      </c>
      <c r="N419" s="19">
        <v>1003</v>
      </c>
      <c r="O419" s="36">
        <v>871</v>
      </c>
      <c r="P419" s="19">
        <v>777</v>
      </c>
      <c r="Q419" s="33">
        <f>SUM(J419:P419)</f>
        <v>6600</v>
      </c>
    </row>
    <row r="420" spans="1:17" x14ac:dyDescent="0.35">
      <c r="A420" s="19" t="s">
        <v>100</v>
      </c>
      <c r="B420" s="19">
        <v>73</v>
      </c>
      <c r="C420" s="19">
        <v>43</v>
      </c>
      <c r="D420" s="19">
        <v>48</v>
      </c>
      <c r="E420" s="19">
        <v>98</v>
      </c>
      <c r="F420" s="19">
        <v>220</v>
      </c>
      <c r="G420" s="19">
        <v>235</v>
      </c>
      <c r="H420" s="36">
        <v>210</v>
      </c>
      <c r="I420" s="33">
        <f>SUM(B420:H420)</f>
        <v>927</v>
      </c>
      <c r="J420" s="38">
        <v>88</v>
      </c>
      <c r="K420" s="38">
        <v>144</v>
      </c>
      <c r="L420" s="59">
        <v>135</v>
      </c>
      <c r="M420" s="38">
        <v>130</v>
      </c>
      <c r="N420" s="38">
        <v>128</v>
      </c>
      <c r="O420" s="38">
        <v>75</v>
      </c>
      <c r="P420" s="19">
        <v>131</v>
      </c>
      <c r="Q420" s="33">
        <f>SUM(J420:P420)</f>
        <v>831</v>
      </c>
    </row>
    <row r="421" spans="1:17" x14ac:dyDescent="0.35">
      <c r="A421" s="19" t="s">
        <v>115</v>
      </c>
      <c r="B421" s="19">
        <v>0</v>
      </c>
      <c r="C421" s="19">
        <v>0</v>
      </c>
      <c r="D421" s="19">
        <v>0</v>
      </c>
      <c r="E421" s="19">
        <v>0</v>
      </c>
      <c r="F421" s="19">
        <v>0</v>
      </c>
      <c r="G421" s="19">
        <v>0</v>
      </c>
      <c r="H421" s="19">
        <v>163</v>
      </c>
      <c r="I421" s="33">
        <f>SUM(B421:H421)</f>
        <v>163</v>
      </c>
      <c r="J421" s="42">
        <v>0</v>
      </c>
      <c r="K421" s="42">
        <v>0</v>
      </c>
      <c r="L421" s="19">
        <v>0</v>
      </c>
      <c r="M421" s="19">
        <v>0</v>
      </c>
      <c r="N421" s="19">
        <v>0</v>
      </c>
      <c r="O421" s="19">
        <v>0</v>
      </c>
      <c r="P421" s="19">
        <v>0</v>
      </c>
      <c r="Q421" s="33">
        <f>SUM(J421:P421)</f>
        <v>0</v>
      </c>
    </row>
    <row r="422" spans="1:17" x14ac:dyDescent="0.35">
      <c r="A422" s="19" t="s">
        <v>125</v>
      </c>
      <c r="B422" s="19">
        <v>3623</v>
      </c>
      <c r="C422" s="19">
        <v>0</v>
      </c>
      <c r="D422" s="19">
        <v>5114</v>
      </c>
      <c r="E422" s="19">
        <v>1491</v>
      </c>
      <c r="F422" s="19">
        <v>2033</v>
      </c>
      <c r="G422" s="19">
        <v>2292</v>
      </c>
      <c r="H422" s="19">
        <v>1948</v>
      </c>
      <c r="I422" s="33">
        <f>SUM(B422:H422)</f>
        <v>16501</v>
      </c>
      <c r="J422" s="59">
        <v>1444</v>
      </c>
      <c r="K422" s="42">
        <v>3726</v>
      </c>
      <c r="L422" s="38">
        <v>1043</v>
      </c>
      <c r="M422" s="42">
        <v>2145</v>
      </c>
      <c r="N422" s="19">
        <v>2086</v>
      </c>
      <c r="O422" s="19">
        <v>1856</v>
      </c>
      <c r="P422" s="19">
        <v>2767</v>
      </c>
      <c r="Q422" s="33">
        <f>SUM(K422:P422)</f>
        <v>13623</v>
      </c>
    </row>
    <row r="423" spans="1:17" x14ac:dyDescent="0.35">
      <c r="A423" s="58" t="s">
        <v>119</v>
      </c>
      <c r="B423" s="58">
        <f>SUM(B418:B422)</f>
        <v>4948</v>
      </c>
      <c r="C423" s="58">
        <f>SUM(C418:C422)</f>
        <v>1206</v>
      </c>
      <c r="D423" s="58">
        <f>SUM(D418:D422)</f>
        <v>6315</v>
      </c>
      <c r="E423" s="58">
        <f>SUM(E418:E422)</f>
        <v>2824</v>
      </c>
      <c r="F423" s="58">
        <f>SUM(F418:F422)</f>
        <v>3420</v>
      </c>
      <c r="G423" s="58">
        <f>G420+G419+G418</f>
        <v>1258</v>
      </c>
      <c r="H423" s="58">
        <f>SUM(H418:H422)</f>
        <v>3631</v>
      </c>
      <c r="I423" s="58">
        <f>SUM(I418:I422)</f>
        <v>25894</v>
      </c>
      <c r="J423" s="58">
        <f>SUM(J418:J420)</f>
        <v>1286</v>
      </c>
      <c r="K423" s="58">
        <f>SUM(K418:K420)</f>
        <v>1316</v>
      </c>
      <c r="L423" s="58">
        <f>SUM(L418:L422)</f>
        <v>2589</v>
      </c>
      <c r="M423" s="58">
        <f>SUM(M418:M419)</f>
        <v>1136</v>
      </c>
      <c r="N423" s="58">
        <f>SUM(N418:N422)</f>
        <v>3434</v>
      </c>
      <c r="O423" s="58">
        <f>SUM(O418:O420)</f>
        <v>1156</v>
      </c>
      <c r="P423" s="58">
        <f>SUM(P418:P420)</f>
        <v>1161</v>
      </c>
      <c r="Q423" s="58">
        <f>SUM(Q418:Q422)</f>
        <v>22702</v>
      </c>
    </row>
    <row r="424" spans="1:17" x14ac:dyDescent="0.35">
      <c r="A424" s="19" t="s">
        <v>4</v>
      </c>
      <c r="B424" s="19">
        <v>1952</v>
      </c>
      <c r="C424" s="19">
        <v>1113</v>
      </c>
      <c r="D424" s="19">
        <v>1643</v>
      </c>
      <c r="E424" s="19">
        <v>2147</v>
      </c>
      <c r="F424" s="19">
        <v>1667</v>
      </c>
      <c r="G424" s="19">
        <v>1235</v>
      </c>
      <c r="H424" s="36">
        <v>792</v>
      </c>
      <c r="I424" s="33">
        <f>SUM(B424:H424)</f>
        <v>10549</v>
      </c>
      <c r="J424" s="36">
        <v>1655</v>
      </c>
      <c r="K424" s="42">
        <v>1217</v>
      </c>
      <c r="L424" s="42">
        <v>1208</v>
      </c>
      <c r="M424" s="37">
        <v>983</v>
      </c>
      <c r="N424" s="19">
        <v>1511</v>
      </c>
      <c r="O424" s="36">
        <v>809</v>
      </c>
      <c r="P424" s="36">
        <v>765</v>
      </c>
      <c r="Q424" s="63">
        <f>SUM(J424:P424)</f>
        <v>8148</v>
      </c>
    </row>
    <row r="425" spans="1:17" x14ac:dyDescent="0.35">
      <c r="A425" s="19" t="s">
        <v>112</v>
      </c>
      <c r="B425" s="19">
        <v>0</v>
      </c>
      <c r="C425" s="19">
        <v>0</v>
      </c>
      <c r="D425" s="19">
        <v>0</v>
      </c>
      <c r="E425" s="19">
        <v>0</v>
      </c>
      <c r="F425" s="19">
        <v>0</v>
      </c>
      <c r="G425" s="19">
        <v>0</v>
      </c>
      <c r="H425" s="19">
        <v>0</v>
      </c>
      <c r="I425" s="33">
        <f>SUM(B425:H425)</f>
        <v>0</v>
      </c>
      <c r="J425" s="19">
        <v>0</v>
      </c>
      <c r="K425" s="42">
        <v>0</v>
      </c>
      <c r="L425" s="19">
        <v>0</v>
      </c>
      <c r="M425" s="19">
        <v>0</v>
      </c>
      <c r="N425" s="63">
        <v>0</v>
      </c>
      <c r="O425" s="63">
        <v>0</v>
      </c>
      <c r="P425" s="63">
        <v>0</v>
      </c>
      <c r="Q425" s="63">
        <f>SUM(J425:P425)</f>
        <v>0</v>
      </c>
    </row>
    <row r="426" spans="1:17" x14ac:dyDescent="0.35">
      <c r="A426" s="19" t="s">
        <v>124</v>
      </c>
      <c r="B426" s="19">
        <v>0</v>
      </c>
      <c r="C426" s="19">
        <v>0</v>
      </c>
      <c r="D426" s="19">
        <v>0</v>
      </c>
      <c r="E426" s="19">
        <v>0</v>
      </c>
      <c r="F426" s="19">
        <v>0</v>
      </c>
      <c r="G426" s="19">
        <v>0</v>
      </c>
      <c r="H426" s="63">
        <v>47</v>
      </c>
      <c r="I426" s="33">
        <f>SUM(B426:H426)</f>
        <v>47</v>
      </c>
      <c r="J426" s="63">
        <v>0</v>
      </c>
      <c r="K426" s="63">
        <v>0</v>
      </c>
      <c r="L426" s="63">
        <v>0</v>
      </c>
      <c r="M426" s="63">
        <v>0</v>
      </c>
      <c r="N426" s="63">
        <v>0</v>
      </c>
      <c r="O426" s="63">
        <v>0</v>
      </c>
      <c r="P426" s="63">
        <v>45</v>
      </c>
      <c r="Q426" s="63">
        <f>SUM(J426:P426)</f>
        <v>45</v>
      </c>
    </row>
    <row r="427" spans="1:17" x14ac:dyDescent="0.35">
      <c r="A427" s="46" t="s">
        <v>118</v>
      </c>
      <c r="B427" s="46">
        <f>B426+B425+B424</f>
        <v>1952</v>
      </c>
      <c r="C427" s="46">
        <f>SUM(C424:C426)</f>
        <v>1113</v>
      </c>
      <c r="D427" s="46">
        <f>SUM(D424:D426)</f>
        <v>1643</v>
      </c>
      <c r="E427" s="46">
        <f>SUM(E424:E426)</f>
        <v>2147</v>
      </c>
      <c r="F427" s="46">
        <f>SUM(F424:F426)</f>
        <v>1667</v>
      </c>
      <c r="G427" s="46">
        <f>G424</f>
        <v>1235</v>
      </c>
      <c r="H427" s="46">
        <f t="shared" ref="H427:N427" si="71">SUM(H424:H426)</f>
        <v>839</v>
      </c>
      <c r="I427" s="46">
        <f t="shared" si="71"/>
        <v>10596</v>
      </c>
      <c r="J427" s="46">
        <f t="shared" si="71"/>
        <v>1655</v>
      </c>
      <c r="K427" s="46">
        <f t="shared" si="71"/>
        <v>1217</v>
      </c>
      <c r="L427" s="46">
        <f t="shared" si="71"/>
        <v>1208</v>
      </c>
      <c r="M427" s="46">
        <f t="shared" si="71"/>
        <v>983</v>
      </c>
      <c r="N427" s="46">
        <f t="shared" si="71"/>
        <v>1511</v>
      </c>
      <c r="O427" s="46">
        <f>SUM(O424:O426)</f>
        <v>809</v>
      </c>
      <c r="P427" s="46">
        <f>SUM(P424:P426)</f>
        <v>810</v>
      </c>
      <c r="Q427" s="46">
        <f>SUM(Q424:Q426)</f>
        <v>8193</v>
      </c>
    </row>
    <row r="428" spans="1:17" x14ac:dyDescent="0.35">
      <c r="A428" s="19" t="s">
        <v>99</v>
      </c>
      <c r="B428" s="19">
        <v>102</v>
      </c>
      <c r="C428" s="19">
        <v>107</v>
      </c>
      <c r="D428" s="19">
        <v>106</v>
      </c>
      <c r="E428" s="19">
        <v>151</v>
      </c>
      <c r="F428" s="19">
        <v>95</v>
      </c>
      <c r="G428" s="19">
        <v>98</v>
      </c>
      <c r="H428" s="36">
        <v>103</v>
      </c>
      <c r="I428" s="33">
        <f>SUM(B428:H428)</f>
        <v>762</v>
      </c>
      <c r="J428" s="36">
        <v>89</v>
      </c>
      <c r="K428" s="42">
        <v>100</v>
      </c>
      <c r="L428" s="42">
        <v>89</v>
      </c>
      <c r="M428" s="37">
        <v>103</v>
      </c>
      <c r="N428" s="36">
        <v>115</v>
      </c>
      <c r="O428" s="19">
        <v>84</v>
      </c>
      <c r="P428" s="36">
        <v>55</v>
      </c>
      <c r="Q428" s="33">
        <f>SUM(J428:P428)</f>
        <v>635</v>
      </c>
    </row>
    <row r="429" spans="1:17" x14ac:dyDescent="0.35">
      <c r="A429" s="19" t="s">
        <v>7</v>
      </c>
      <c r="B429" s="19">
        <v>502</v>
      </c>
      <c r="C429" s="19">
        <v>325</v>
      </c>
      <c r="D429" s="19">
        <v>850</v>
      </c>
      <c r="E429" s="19">
        <v>789</v>
      </c>
      <c r="F429" s="19">
        <v>816</v>
      </c>
      <c r="G429" s="19">
        <v>751</v>
      </c>
      <c r="H429" s="36">
        <v>826</v>
      </c>
      <c r="I429" s="33">
        <f>SUM(B429:H429)</f>
        <v>4859</v>
      </c>
      <c r="J429" s="36">
        <v>690</v>
      </c>
      <c r="K429" s="42">
        <v>815</v>
      </c>
      <c r="L429" s="42">
        <v>771</v>
      </c>
      <c r="M429" s="37">
        <v>315</v>
      </c>
      <c r="N429" s="23">
        <v>772</v>
      </c>
      <c r="O429" s="19">
        <v>771</v>
      </c>
      <c r="P429" s="86">
        <v>717</v>
      </c>
      <c r="Q429" s="33">
        <f>SUM(J429:P429)</f>
        <v>4851</v>
      </c>
    </row>
    <row r="430" spans="1:17" x14ac:dyDescent="0.35">
      <c r="A430" s="19" t="s">
        <v>103</v>
      </c>
      <c r="B430" s="19">
        <v>405</v>
      </c>
      <c r="C430" s="19">
        <v>437</v>
      </c>
      <c r="D430" s="19">
        <v>412</v>
      </c>
      <c r="E430" s="19">
        <v>379</v>
      </c>
      <c r="F430" s="19">
        <v>381</v>
      </c>
      <c r="G430" s="19">
        <v>432</v>
      </c>
      <c r="H430" s="36">
        <v>393</v>
      </c>
      <c r="I430" s="33">
        <f>SUM(B430:H430)</f>
        <v>2839</v>
      </c>
      <c r="J430" s="36">
        <v>417</v>
      </c>
      <c r="K430" s="42">
        <v>361</v>
      </c>
      <c r="L430" s="42">
        <v>30</v>
      </c>
      <c r="M430" s="37">
        <v>374</v>
      </c>
      <c r="N430" s="86">
        <v>346</v>
      </c>
      <c r="O430" s="86">
        <v>405</v>
      </c>
      <c r="P430" s="86">
        <v>383</v>
      </c>
      <c r="Q430" s="33">
        <f>SUM(J430:P430)</f>
        <v>2316</v>
      </c>
    </row>
    <row r="431" spans="1:17" x14ac:dyDescent="0.35">
      <c r="A431" s="54" t="s">
        <v>117</v>
      </c>
      <c r="B431" s="54">
        <f>SUM(B428:B430)</f>
        <v>1009</v>
      </c>
      <c r="C431" s="54">
        <f>SUM(C428:C430)</f>
        <v>869</v>
      </c>
      <c r="D431" s="54">
        <f>SUM(D428:D430)</f>
        <v>1368</v>
      </c>
      <c r="E431" s="54">
        <f>SUM(E428:E430)</f>
        <v>1319</v>
      </c>
      <c r="F431" s="54">
        <f>SUM(F428:F430)</f>
        <v>1292</v>
      </c>
      <c r="G431" s="54">
        <f>G430+G429+G428</f>
        <v>1281</v>
      </c>
      <c r="H431" s="54">
        <f>SUM(H428:H430)</f>
        <v>1322</v>
      </c>
      <c r="I431" s="54">
        <f>SUM(I428:I430)</f>
        <v>8460</v>
      </c>
      <c r="J431" s="54">
        <f t="shared" ref="J431:Q431" si="72">SUM(J428:J430)</f>
        <v>1196</v>
      </c>
      <c r="K431" s="54">
        <f t="shared" si="72"/>
        <v>1276</v>
      </c>
      <c r="L431" s="54">
        <f t="shared" si="72"/>
        <v>890</v>
      </c>
      <c r="M431" s="54">
        <f t="shared" si="72"/>
        <v>792</v>
      </c>
      <c r="N431" s="54">
        <f t="shared" si="72"/>
        <v>1233</v>
      </c>
      <c r="O431" s="54">
        <f t="shared" si="72"/>
        <v>1260</v>
      </c>
      <c r="P431" s="54">
        <f t="shared" si="72"/>
        <v>1155</v>
      </c>
      <c r="Q431" s="54">
        <f t="shared" si="72"/>
        <v>7802</v>
      </c>
    </row>
    <row r="432" spans="1:17" x14ac:dyDescent="0.35">
      <c r="A432" s="56" t="s">
        <v>9</v>
      </c>
      <c r="B432" s="56">
        <f>B423+B431+B427</f>
        <v>7909</v>
      </c>
      <c r="C432" s="56">
        <f>C423+C431+C427</f>
        <v>3188</v>
      </c>
      <c r="D432" s="56">
        <f>D423+D431+D427</f>
        <v>9326</v>
      </c>
      <c r="E432" s="56">
        <f>E423+E431+E427</f>
        <v>6290</v>
      </c>
      <c r="F432" s="56">
        <f>F423+F431+F427</f>
        <v>6379</v>
      </c>
      <c r="G432" s="56">
        <f>G431+G427+G423</f>
        <v>3774</v>
      </c>
      <c r="H432" s="56">
        <f>H423+H431+H427</f>
        <v>5792</v>
      </c>
      <c r="I432" s="56">
        <f>I423+I431+I427</f>
        <v>44950</v>
      </c>
      <c r="J432" s="56">
        <f>J423+J431+J427</f>
        <v>4137</v>
      </c>
      <c r="K432" s="56">
        <f t="shared" ref="K432:Q432" si="73">K423+K431+K427</f>
        <v>3809</v>
      </c>
      <c r="L432" s="56">
        <f t="shared" si="73"/>
        <v>4687</v>
      </c>
      <c r="M432" s="56">
        <f t="shared" si="73"/>
        <v>2911</v>
      </c>
      <c r="N432" s="56">
        <f t="shared" si="73"/>
        <v>6178</v>
      </c>
      <c r="O432" s="56">
        <f t="shared" si="73"/>
        <v>3225</v>
      </c>
      <c r="P432" s="56">
        <f t="shared" si="73"/>
        <v>3126</v>
      </c>
      <c r="Q432" s="56">
        <f t="shared" si="73"/>
        <v>38697</v>
      </c>
    </row>
    <row r="434" spans="1:17" x14ac:dyDescent="0.35">
      <c r="A434" s="31" t="s">
        <v>0</v>
      </c>
      <c r="B434" s="83"/>
      <c r="C434" s="83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</row>
    <row r="435" spans="1:17" ht="15.5" x14ac:dyDescent="0.35">
      <c r="A435" s="33" t="s">
        <v>1</v>
      </c>
      <c r="B435" s="64" t="s">
        <v>1472</v>
      </c>
      <c r="C435" s="64" t="s">
        <v>1475</v>
      </c>
      <c r="D435" s="64" t="s">
        <v>1476</v>
      </c>
      <c r="E435" s="64" t="s">
        <v>1477</v>
      </c>
      <c r="F435" s="64" t="s">
        <v>1478</v>
      </c>
      <c r="G435" s="64" t="s">
        <v>1479</v>
      </c>
      <c r="H435" s="64" t="s">
        <v>1480</v>
      </c>
      <c r="I435" s="65" t="s">
        <v>1532</v>
      </c>
      <c r="J435" s="64" t="s">
        <v>1481</v>
      </c>
      <c r="K435" s="64" t="s">
        <v>1482</v>
      </c>
      <c r="L435" s="64" t="s">
        <v>1483</v>
      </c>
      <c r="M435" s="64" t="s">
        <v>1484</v>
      </c>
      <c r="N435" s="64" t="s">
        <v>1485</v>
      </c>
      <c r="O435" s="64" t="s">
        <v>1486</v>
      </c>
      <c r="P435" s="64" t="s">
        <v>1487</v>
      </c>
      <c r="Q435" s="65" t="s">
        <v>1534</v>
      </c>
    </row>
    <row r="436" spans="1:17" x14ac:dyDescent="0.35">
      <c r="A436" s="19" t="s">
        <v>2</v>
      </c>
      <c r="B436" s="21">
        <v>265</v>
      </c>
      <c r="C436" s="21">
        <v>241</v>
      </c>
      <c r="D436" s="19">
        <v>349</v>
      </c>
      <c r="E436" s="19">
        <v>204</v>
      </c>
      <c r="F436" s="19">
        <v>207</v>
      </c>
      <c r="G436" s="19">
        <v>321</v>
      </c>
      <c r="H436" s="36">
        <v>239</v>
      </c>
      <c r="I436" s="33">
        <f>H436+G436+F436+E436+D436+C436+B436</f>
        <v>1826</v>
      </c>
      <c r="J436" s="36">
        <v>247</v>
      </c>
      <c r="K436" s="36">
        <v>268</v>
      </c>
      <c r="L436" s="36">
        <v>233</v>
      </c>
      <c r="M436" s="103">
        <v>169</v>
      </c>
      <c r="N436" s="19">
        <v>240</v>
      </c>
      <c r="O436" s="19">
        <v>134</v>
      </c>
      <c r="P436" s="36">
        <v>286</v>
      </c>
      <c r="Q436" s="33">
        <f t="shared" ref="Q436:Q448" si="74">P436+O436+N436+M436+L436+K436+J436</f>
        <v>1577</v>
      </c>
    </row>
    <row r="437" spans="1:17" x14ac:dyDescent="0.35">
      <c r="A437" s="19" t="s">
        <v>3</v>
      </c>
      <c r="B437" s="104">
        <v>948</v>
      </c>
      <c r="C437" s="104">
        <v>1015</v>
      </c>
      <c r="D437" s="19">
        <v>1069</v>
      </c>
      <c r="E437" s="19">
        <v>1180</v>
      </c>
      <c r="F437" s="19">
        <v>1040</v>
      </c>
      <c r="G437" s="19">
        <v>1107</v>
      </c>
      <c r="H437" s="36">
        <v>348</v>
      </c>
      <c r="I437" s="33">
        <f>H437+G437+F437+E437+D437+C437+B437</f>
        <v>6707</v>
      </c>
      <c r="J437" s="36">
        <v>822</v>
      </c>
      <c r="K437" s="42">
        <v>1018</v>
      </c>
      <c r="L437" s="42">
        <v>948</v>
      </c>
      <c r="M437" s="19">
        <v>1015</v>
      </c>
      <c r="N437" s="19">
        <v>1041</v>
      </c>
      <c r="O437" s="36">
        <v>1045</v>
      </c>
      <c r="P437" s="19">
        <v>1291</v>
      </c>
      <c r="Q437" s="33">
        <f t="shared" si="74"/>
        <v>7180</v>
      </c>
    </row>
    <row r="438" spans="1:17" x14ac:dyDescent="0.35">
      <c r="A438" s="19" t="s">
        <v>100</v>
      </c>
      <c r="B438" s="19">
        <v>77</v>
      </c>
      <c r="C438" s="19">
        <v>44</v>
      </c>
      <c r="D438" s="19">
        <v>80</v>
      </c>
      <c r="E438" s="19">
        <v>80</v>
      </c>
      <c r="F438" s="19">
        <v>100</v>
      </c>
      <c r="G438" s="19">
        <v>40</v>
      </c>
      <c r="H438" s="36">
        <v>90</v>
      </c>
      <c r="I438" s="33">
        <f>H438+G438+F438+E438+D438+C438+B438</f>
        <v>511</v>
      </c>
      <c r="J438" s="38">
        <v>50</v>
      </c>
      <c r="K438" s="38">
        <v>30</v>
      </c>
      <c r="L438" s="59">
        <v>80</v>
      </c>
      <c r="M438" s="38">
        <v>186</v>
      </c>
      <c r="N438" s="38">
        <v>98</v>
      </c>
      <c r="O438" s="38">
        <v>66</v>
      </c>
      <c r="P438" s="19">
        <v>210</v>
      </c>
      <c r="Q438" s="33">
        <f t="shared" si="74"/>
        <v>720</v>
      </c>
    </row>
    <row r="439" spans="1:17" x14ac:dyDescent="0.35">
      <c r="A439" s="19" t="s">
        <v>115</v>
      </c>
      <c r="B439" s="19">
        <v>0</v>
      </c>
      <c r="C439" s="19">
        <v>0</v>
      </c>
      <c r="D439" s="19">
        <v>0</v>
      </c>
      <c r="E439" s="19">
        <v>0</v>
      </c>
      <c r="F439" s="19">
        <v>0</v>
      </c>
      <c r="G439" s="19">
        <v>0</v>
      </c>
      <c r="H439" s="19">
        <v>0</v>
      </c>
      <c r="I439" s="33">
        <f>SUM(B439:H439)</f>
        <v>0</v>
      </c>
      <c r="J439" s="42">
        <v>0</v>
      </c>
      <c r="K439" s="42">
        <v>0</v>
      </c>
      <c r="L439" s="19">
        <v>0</v>
      </c>
      <c r="M439" s="19">
        <v>0</v>
      </c>
      <c r="N439" s="19">
        <v>0</v>
      </c>
      <c r="O439" s="19">
        <v>0</v>
      </c>
      <c r="P439" s="19">
        <v>0</v>
      </c>
      <c r="Q439" s="33">
        <f t="shared" si="74"/>
        <v>0</v>
      </c>
    </row>
    <row r="440" spans="1:17" x14ac:dyDescent="0.35">
      <c r="A440" s="19" t="s">
        <v>125</v>
      </c>
      <c r="B440" s="19">
        <v>0</v>
      </c>
      <c r="C440" s="19">
        <v>2347</v>
      </c>
      <c r="D440" s="19">
        <v>2245</v>
      </c>
      <c r="E440" s="19">
        <v>1675</v>
      </c>
      <c r="F440" s="19">
        <v>1704</v>
      </c>
      <c r="G440" s="19">
        <v>1936</v>
      </c>
      <c r="H440" s="19">
        <v>1844</v>
      </c>
      <c r="I440" s="33">
        <f>H440+G440+F440+E440+D440+C440+B440</f>
        <v>11751</v>
      </c>
      <c r="J440" s="59">
        <v>2642</v>
      </c>
      <c r="K440" s="42">
        <v>3211</v>
      </c>
      <c r="L440" s="38">
        <v>2474</v>
      </c>
      <c r="M440" s="42">
        <v>1519</v>
      </c>
      <c r="N440" s="19">
        <v>538</v>
      </c>
      <c r="O440" s="19">
        <v>1888</v>
      </c>
      <c r="P440" s="19">
        <v>3306</v>
      </c>
      <c r="Q440" s="33">
        <f t="shared" si="74"/>
        <v>15578</v>
      </c>
    </row>
    <row r="441" spans="1:17" x14ac:dyDescent="0.35">
      <c r="A441" s="58" t="s">
        <v>119</v>
      </c>
      <c r="B441" s="58">
        <f>SUM(B436:B440)</f>
        <v>1290</v>
      </c>
      <c r="C441" s="58">
        <f>SUM(C436:C440)</f>
        <v>3647</v>
      </c>
      <c r="D441" s="58">
        <f>SUM(D436:D440)</f>
        <v>3743</v>
      </c>
      <c r="E441" s="58">
        <f>E440+E439+E438+E437+E436</f>
        <v>3139</v>
      </c>
      <c r="F441" s="58">
        <f>F440+F439+F438+F437+F436</f>
        <v>3051</v>
      </c>
      <c r="G441" s="58">
        <f>G440+G439+G438+G437+G436</f>
        <v>3404</v>
      </c>
      <c r="H441" s="58">
        <f>H440+H439+H438+H437+H436</f>
        <v>2521</v>
      </c>
      <c r="I441" s="58">
        <f>H441+G441+F441+E441+D441+C441+B441</f>
        <v>20795</v>
      </c>
      <c r="J441" s="46">
        <f>SUM(J438:J440)</f>
        <v>2692</v>
      </c>
      <c r="K441" s="46">
        <f>SUM(K438:K440)</f>
        <v>3241</v>
      </c>
      <c r="L441" s="46">
        <f>SUM(L438:L440)</f>
        <v>2554</v>
      </c>
      <c r="M441" s="46">
        <f>SUM(M438:M440)</f>
        <v>1705</v>
      </c>
      <c r="N441" s="58">
        <f>SUM(N436:N440)</f>
        <v>1917</v>
      </c>
      <c r="O441" s="58">
        <f>SUM(O436:O440)</f>
        <v>3133</v>
      </c>
      <c r="P441" s="58">
        <f>SUM(P436:P440)</f>
        <v>5093</v>
      </c>
      <c r="Q441" s="58">
        <f t="shared" si="74"/>
        <v>20335</v>
      </c>
    </row>
    <row r="442" spans="1:17" x14ac:dyDescent="0.35">
      <c r="A442" s="19" t="s">
        <v>4</v>
      </c>
      <c r="B442" s="19">
        <v>1455</v>
      </c>
      <c r="C442" s="19">
        <v>1522</v>
      </c>
      <c r="D442" s="19">
        <v>1364</v>
      </c>
      <c r="E442" s="19">
        <v>1718</v>
      </c>
      <c r="F442" s="19">
        <v>1616</v>
      </c>
      <c r="G442" s="19">
        <v>1670</v>
      </c>
      <c r="H442" s="36">
        <v>367</v>
      </c>
      <c r="I442" s="33">
        <f>H442+G442+F442+E442+D442+C442+B442</f>
        <v>9712</v>
      </c>
      <c r="J442" s="36">
        <v>1115</v>
      </c>
      <c r="K442" s="42">
        <v>1218</v>
      </c>
      <c r="L442" s="42">
        <v>1441</v>
      </c>
      <c r="M442" s="37">
        <v>1700</v>
      </c>
      <c r="N442" s="19">
        <v>1511</v>
      </c>
      <c r="O442" s="36">
        <v>1272</v>
      </c>
      <c r="P442" s="36">
        <v>2000</v>
      </c>
      <c r="Q442" s="63">
        <f t="shared" si="74"/>
        <v>10257</v>
      </c>
    </row>
    <row r="443" spans="1:17" x14ac:dyDescent="0.35">
      <c r="A443" s="19" t="s">
        <v>112</v>
      </c>
      <c r="B443" s="19">
        <v>0</v>
      </c>
      <c r="C443" s="19">
        <v>0</v>
      </c>
      <c r="D443" s="19">
        <v>0</v>
      </c>
      <c r="E443" s="19">
        <v>0</v>
      </c>
      <c r="F443" s="19">
        <v>0</v>
      </c>
      <c r="G443" s="19">
        <v>0</v>
      </c>
      <c r="H443" s="19">
        <v>0</v>
      </c>
      <c r="I443" s="33">
        <f>SUM(B443:H443)</f>
        <v>0</v>
      </c>
      <c r="J443" s="19">
        <v>0</v>
      </c>
      <c r="K443" s="42">
        <v>0</v>
      </c>
      <c r="L443" s="19">
        <v>0</v>
      </c>
      <c r="M443" s="19">
        <v>0</v>
      </c>
      <c r="N443" s="63">
        <v>0</v>
      </c>
      <c r="O443" s="63">
        <v>0</v>
      </c>
      <c r="P443" s="63">
        <v>0</v>
      </c>
      <c r="Q443" s="63">
        <f t="shared" si="74"/>
        <v>0</v>
      </c>
    </row>
    <row r="444" spans="1:17" x14ac:dyDescent="0.35">
      <c r="A444" s="19" t="s">
        <v>124</v>
      </c>
      <c r="B444" s="19">
        <v>0</v>
      </c>
      <c r="C444" s="19">
        <v>0</v>
      </c>
      <c r="D444" s="19">
        <v>0</v>
      </c>
      <c r="E444" s="19">
        <v>0</v>
      </c>
      <c r="F444" s="19">
        <v>0</v>
      </c>
      <c r="G444" s="19">
        <v>0</v>
      </c>
      <c r="H444" s="63">
        <v>88</v>
      </c>
      <c r="I444" s="33">
        <f>SUM(B444:H444)</f>
        <v>88</v>
      </c>
      <c r="J444" s="63">
        <v>0</v>
      </c>
      <c r="K444" s="63">
        <v>0</v>
      </c>
      <c r="L444" s="63">
        <v>0</v>
      </c>
      <c r="M444" s="63">
        <v>0</v>
      </c>
      <c r="N444" s="63">
        <v>0</v>
      </c>
      <c r="O444" s="63">
        <v>0</v>
      </c>
      <c r="P444" s="63">
        <v>69</v>
      </c>
      <c r="Q444" s="63">
        <f t="shared" si="74"/>
        <v>69</v>
      </c>
    </row>
    <row r="445" spans="1:17" x14ac:dyDescent="0.35">
      <c r="A445" s="46" t="s">
        <v>118</v>
      </c>
      <c r="B445" s="46">
        <f>B444+B443+B442</f>
        <v>1455</v>
      </c>
      <c r="C445" s="46">
        <f>SUM(C442:C444)</f>
        <v>1522</v>
      </c>
      <c r="D445" s="46">
        <f>SUM(D442:D444)</f>
        <v>1364</v>
      </c>
      <c r="E445" s="46">
        <f>E444+E443+E442</f>
        <v>1718</v>
      </c>
      <c r="F445" s="46">
        <f>F444+F443+F442</f>
        <v>1616</v>
      </c>
      <c r="G445" s="46">
        <f>G444+G443+G442</f>
        <v>1670</v>
      </c>
      <c r="H445" s="46">
        <f>H444+H443+H442</f>
        <v>455</v>
      </c>
      <c r="I445" s="46">
        <f>H445+G445+F445+E445+D445+C445+B445</f>
        <v>9800</v>
      </c>
      <c r="J445" s="46">
        <f t="shared" ref="J445:P445" si="75">SUM(J442:J444)</f>
        <v>1115</v>
      </c>
      <c r="K445" s="46">
        <f t="shared" si="75"/>
        <v>1218</v>
      </c>
      <c r="L445" s="46">
        <f t="shared" si="75"/>
        <v>1441</v>
      </c>
      <c r="M445" s="46">
        <f t="shared" si="75"/>
        <v>1700</v>
      </c>
      <c r="N445" s="46">
        <f t="shared" si="75"/>
        <v>1511</v>
      </c>
      <c r="O445" s="46">
        <f t="shared" si="75"/>
        <v>1272</v>
      </c>
      <c r="P445" s="46">
        <f t="shared" si="75"/>
        <v>2069</v>
      </c>
      <c r="Q445" s="46">
        <f t="shared" si="74"/>
        <v>10326</v>
      </c>
    </row>
    <row r="446" spans="1:17" x14ac:dyDescent="0.35">
      <c r="A446" s="19" t="s">
        <v>99</v>
      </c>
      <c r="B446" s="19">
        <v>0</v>
      </c>
      <c r="C446" s="19">
        <v>55</v>
      </c>
      <c r="D446" s="19">
        <v>126</v>
      </c>
      <c r="E446" s="19">
        <v>91</v>
      </c>
      <c r="F446" s="19">
        <v>102</v>
      </c>
      <c r="G446" s="19">
        <v>104</v>
      </c>
      <c r="H446" s="36">
        <v>118</v>
      </c>
      <c r="I446" s="33">
        <f>H446+G446+F446+E446+D446+C446+B446</f>
        <v>596</v>
      </c>
      <c r="J446" s="36">
        <v>86</v>
      </c>
      <c r="K446" s="42">
        <v>125</v>
      </c>
      <c r="L446" s="42">
        <v>107</v>
      </c>
      <c r="M446" s="37">
        <v>186</v>
      </c>
      <c r="N446" s="36">
        <v>95</v>
      </c>
      <c r="O446" s="19">
        <v>118</v>
      </c>
      <c r="P446" s="36">
        <v>90</v>
      </c>
      <c r="Q446" s="33">
        <f t="shared" si="74"/>
        <v>807</v>
      </c>
    </row>
    <row r="447" spans="1:17" x14ac:dyDescent="0.35">
      <c r="A447" s="19" t="s">
        <v>7</v>
      </c>
      <c r="B447" s="19">
        <v>823</v>
      </c>
      <c r="C447" s="19">
        <v>864</v>
      </c>
      <c r="D447" s="19">
        <v>848</v>
      </c>
      <c r="E447" s="19">
        <v>752</v>
      </c>
      <c r="F447" s="19">
        <v>796</v>
      </c>
      <c r="G447" s="19">
        <v>785</v>
      </c>
      <c r="H447" s="36">
        <v>566</v>
      </c>
      <c r="I447" s="33">
        <f>H447+G447+F447+E447+D447+C447+B447</f>
        <v>5434</v>
      </c>
      <c r="J447" s="36">
        <v>741</v>
      </c>
      <c r="K447" s="42">
        <v>734</v>
      </c>
      <c r="L447" s="42">
        <v>629</v>
      </c>
      <c r="M447" s="37">
        <v>733</v>
      </c>
      <c r="N447" s="23">
        <v>761</v>
      </c>
      <c r="O447" s="19">
        <v>824</v>
      </c>
      <c r="P447" s="86">
        <v>868</v>
      </c>
      <c r="Q447" s="33">
        <f t="shared" si="74"/>
        <v>5290</v>
      </c>
    </row>
    <row r="448" spans="1:17" x14ac:dyDescent="0.35">
      <c r="A448" s="19" t="s">
        <v>103</v>
      </c>
      <c r="B448" s="19">
        <v>29</v>
      </c>
      <c r="C448" s="19">
        <v>288</v>
      </c>
      <c r="D448" s="19">
        <v>370</v>
      </c>
      <c r="E448" s="19">
        <v>314</v>
      </c>
      <c r="F448" s="19">
        <v>438</v>
      </c>
      <c r="G448" s="19">
        <v>349</v>
      </c>
      <c r="H448" s="36">
        <v>386</v>
      </c>
      <c r="I448" s="33">
        <f>H448+G448+F448+E448+D448+C448+B448</f>
        <v>2174</v>
      </c>
      <c r="J448" s="36">
        <v>349</v>
      </c>
      <c r="K448" s="42">
        <v>337</v>
      </c>
      <c r="L448" s="42">
        <v>352</v>
      </c>
      <c r="M448" s="37">
        <v>176</v>
      </c>
      <c r="N448" s="86">
        <v>227</v>
      </c>
      <c r="O448" s="86">
        <v>650</v>
      </c>
      <c r="P448" s="86">
        <v>422</v>
      </c>
      <c r="Q448" s="33">
        <f t="shared" si="74"/>
        <v>2513</v>
      </c>
    </row>
    <row r="449" spans="1:17" x14ac:dyDescent="0.35">
      <c r="A449" s="54" t="s">
        <v>117</v>
      </c>
      <c r="B449" s="54">
        <f>SUM(B446:B448)</f>
        <v>852</v>
      </c>
      <c r="C449" s="54">
        <f>SUM(C446:C448)</f>
        <v>1207</v>
      </c>
      <c r="D449" s="54">
        <f>SUM(D446:D448)</f>
        <v>1344</v>
      </c>
      <c r="E449" s="54">
        <f>E448+E447+E446</f>
        <v>1157</v>
      </c>
      <c r="F449" s="54">
        <f>F448+F447+F446</f>
        <v>1336</v>
      </c>
      <c r="G449" s="54">
        <f>G448+G447+G446</f>
        <v>1238</v>
      </c>
      <c r="H449" s="54">
        <f>H448+H447+H446</f>
        <v>1070</v>
      </c>
      <c r="I449" s="54">
        <f>H449+G449+F449+E449+D449+C449+B449</f>
        <v>8204</v>
      </c>
      <c r="J449" s="54">
        <f>J448+J447+J446</f>
        <v>1176</v>
      </c>
      <c r="K449" s="54">
        <f>K448+K447+K446</f>
        <v>1196</v>
      </c>
      <c r="L449" s="54">
        <f>L448+L447+L446</f>
        <v>1088</v>
      </c>
      <c r="M449" s="54">
        <f>SUM(M446:M448)</f>
        <v>1095</v>
      </c>
      <c r="N449" s="54">
        <f>SUM(N446:N448)</f>
        <v>1083</v>
      </c>
      <c r="O449" s="54">
        <f>SUM(O446:O448)</f>
        <v>1592</v>
      </c>
      <c r="P449" s="54">
        <f>SUM(P446:P448)</f>
        <v>1380</v>
      </c>
      <c r="Q449" s="54">
        <f>+P449+O449+N449+M449+L449+K449+J449</f>
        <v>8610</v>
      </c>
    </row>
    <row r="450" spans="1:17" x14ac:dyDescent="0.35">
      <c r="A450" s="56" t="s">
        <v>9</v>
      </c>
      <c r="B450" s="56">
        <f>B441+B449+B445</f>
        <v>3597</v>
      </c>
      <c r="C450" s="56">
        <f>C441+C449+C445</f>
        <v>6376</v>
      </c>
      <c r="D450" s="56">
        <f>D441+D449+D445</f>
        <v>6451</v>
      </c>
      <c r="E450" s="56">
        <f>E441+E445+E449</f>
        <v>6014</v>
      </c>
      <c r="F450" s="56">
        <f t="shared" ref="F450:L450" si="76">F449+F445+F441</f>
        <v>6003</v>
      </c>
      <c r="G450" s="56">
        <f t="shared" si="76"/>
        <v>6312</v>
      </c>
      <c r="H450" s="56">
        <f t="shared" si="76"/>
        <v>4046</v>
      </c>
      <c r="I450" s="56">
        <f t="shared" si="76"/>
        <v>38799</v>
      </c>
      <c r="J450" s="56">
        <f t="shared" si="76"/>
        <v>4983</v>
      </c>
      <c r="K450" s="56">
        <f t="shared" si="76"/>
        <v>5655</v>
      </c>
      <c r="L450" s="56">
        <f t="shared" si="76"/>
        <v>5083</v>
      </c>
      <c r="M450" s="56">
        <f>M441+M449+M445</f>
        <v>4500</v>
      </c>
      <c r="N450" s="56">
        <f>N441+N449+N445</f>
        <v>4511</v>
      </c>
      <c r="O450" s="56">
        <f>O441+O449+O445</f>
        <v>5997</v>
      </c>
      <c r="P450" s="56">
        <f>P441+P449+P445</f>
        <v>8542</v>
      </c>
      <c r="Q450" s="56">
        <f>Q449+Q445+Q441</f>
        <v>39271</v>
      </c>
    </row>
    <row r="452" spans="1:17" x14ac:dyDescent="0.35">
      <c r="A452" s="31" t="s">
        <v>0</v>
      </c>
      <c r="B452" s="83"/>
      <c r="C452" s="83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</row>
    <row r="453" spans="1:17" ht="15.5" x14ac:dyDescent="0.35">
      <c r="A453" s="33" t="s">
        <v>1</v>
      </c>
      <c r="B453" s="64" t="s">
        <v>1488</v>
      </c>
      <c r="C453" s="64" t="s">
        <v>1489</v>
      </c>
      <c r="D453" s="64" t="s">
        <v>1490</v>
      </c>
      <c r="E453" s="64" t="s">
        <v>1491</v>
      </c>
      <c r="F453" s="64" t="s">
        <v>1492</v>
      </c>
      <c r="G453" s="64" t="s">
        <v>1493</v>
      </c>
      <c r="H453" s="64" t="s">
        <v>1508</v>
      </c>
      <c r="I453" s="65" t="s">
        <v>1545</v>
      </c>
      <c r="J453" s="64" t="s">
        <v>1546</v>
      </c>
      <c r="K453" s="64" t="s">
        <v>1547</v>
      </c>
      <c r="L453" s="64" t="s">
        <v>1548</v>
      </c>
      <c r="M453" s="64" t="s">
        <v>1549</v>
      </c>
      <c r="N453" s="64" t="s">
        <v>1550</v>
      </c>
      <c r="O453" s="64" t="s">
        <v>1551</v>
      </c>
      <c r="P453" s="64" t="s">
        <v>1552</v>
      </c>
      <c r="Q453" s="65" t="s">
        <v>1561</v>
      </c>
    </row>
    <row r="454" spans="1:17" x14ac:dyDescent="0.35">
      <c r="A454" s="19" t="s">
        <v>2</v>
      </c>
      <c r="B454" s="21">
        <v>363</v>
      </c>
      <c r="C454" s="21">
        <v>289</v>
      </c>
      <c r="D454" s="19">
        <v>364</v>
      </c>
      <c r="E454" s="19">
        <v>256</v>
      </c>
      <c r="F454" s="19">
        <v>530</v>
      </c>
      <c r="G454" s="19">
        <v>223</v>
      </c>
      <c r="H454" s="36">
        <v>216</v>
      </c>
      <c r="I454" s="33">
        <f>H454+G454+F454+E454+D454+C454+B454</f>
        <v>2241</v>
      </c>
      <c r="J454" s="36">
        <v>256</v>
      </c>
      <c r="K454" s="36">
        <v>254</v>
      </c>
      <c r="L454" s="36">
        <v>145</v>
      </c>
      <c r="M454" s="103">
        <v>307</v>
      </c>
      <c r="N454" s="19">
        <v>251</v>
      </c>
      <c r="O454" s="19">
        <v>259</v>
      </c>
      <c r="P454" s="36">
        <v>177</v>
      </c>
      <c r="Q454" s="33">
        <f>P454+O454+N454+M454+L454+K454+J454</f>
        <v>1649</v>
      </c>
    </row>
    <row r="455" spans="1:17" x14ac:dyDescent="0.35">
      <c r="A455" s="19" t="s">
        <v>3</v>
      </c>
      <c r="B455" s="104">
        <v>1066</v>
      </c>
      <c r="C455" s="104">
        <v>1078</v>
      </c>
      <c r="D455" s="19">
        <v>1212</v>
      </c>
      <c r="E455" s="19">
        <v>969</v>
      </c>
      <c r="F455" s="19">
        <v>549</v>
      </c>
      <c r="G455" s="19">
        <v>1393</v>
      </c>
      <c r="H455" s="36">
        <v>900</v>
      </c>
      <c r="I455" s="33">
        <f>H455+G455+F455+E455+D455+C455+B455</f>
        <v>7167</v>
      </c>
      <c r="J455" s="36">
        <v>1294</v>
      </c>
      <c r="K455" s="42">
        <v>1096</v>
      </c>
      <c r="L455" s="42">
        <v>983</v>
      </c>
      <c r="M455" s="19">
        <v>1010</v>
      </c>
      <c r="N455" s="19">
        <v>1039</v>
      </c>
      <c r="O455" s="36">
        <v>700</v>
      </c>
      <c r="P455" s="19">
        <v>488</v>
      </c>
      <c r="Q455" s="33">
        <f>P455+O455+N455+M455+L455+K455+J455</f>
        <v>6610</v>
      </c>
    </row>
    <row r="456" spans="1:17" x14ac:dyDescent="0.35">
      <c r="A456" s="19" t="s">
        <v>100</v>
      </c>
      <c r="B456" s="19">
        <v>50</v>
      </c>
      <c r="C456" s="19">
        <v>87</v>
      </c>
      <c r="D456" s="19">
        <v>200</v>
      </c>
      <c r="E456" s="19">
        <v>177</v>
      </c>
      <c r="F456" s="19">
        <v>83</v>
      </c>
      <c r="G456" s="19">
        <v>181</v>
      </c>
      <c r="H456" s="36">
        <v>141</v>
      </c>
      <c r="I456" s="33">
        <f>H456+G456+F456+E456+D456+C456+B456</f>
        <v>919</v>
      </c>
      <c r="J456" s="38">
        <v>144</v>
      </c>
      <c r="K456" s="38">
        <v>110</v>
      </c>
      <c r="L456" s="59">
        <v>77</v>
      </c>
      <c r="M456" s="38">
        <v>117</v>
      </c>
      <c r="N456" s="38">
        <v>139</v>
      </c>
      <c r="O456" s="38">
        <v>60</v>
      </c>
      <c r="P456" s="19">
        <v>87</v>
      </c>
      <c r="Q456" s="33">
        <f>P456+O456+N456+M456+L456+K456+J456</f>
        <v>734</v>
      </c>
    </row>
    <row r="457" spans="1:17" x14ac:dyDescent="0.35">
      <c r="A457" s="19" t="s">
        <v>115</v>
      </c>
      <c r="B457" s="19">
        <v>0</v>
      </c>
      <c r="C457" s="19">
        <v>0</v>
      </c>
      <c r="D457" s="19">
        <v>0</v>
      </c>
      <c r="E457" s="19">
        <v>0</v>
      </c>
      <c r="F457" s="19">
        <v>0</v>
      </c>
      <c r="G457" s="19">
        <v>0</v>
      </c>
      <c r="H457" s="19">
        <v>0</v>
      </c>
      <c r="I457" s="33">
        <f>SUM(B457:H457)</f>
        <v>0</v>
      </c>
      <c r="J457" s="42">
        <v>0</v>
      </c>
      <c r="K457" s="42">
        <v>0</v>
      </c>
      <c r="L457" s="19">
        <v>0</v>
      </c>
      <c r="M457" s="19">
        <v>0</v>
      </c>
      <c r="N457" s="19">
        <v>0</v>
      </c>
      <c r="O457" s="19">
        <v>0</v>
      </c>
      <c r="P457" s="19">
        <v>0</v>
      </c>
      <c r="Q457" s="33">
        <f>P457+O457+N457+M457+L457+K457+J457</f>
        <v>0</v>
      </c>
    </row>
    <row r="458" spans="1:17" x14ac:dyDescent="0.35">
      <c r="A458" s="19" t="s">
        <v>125</v>
      </c>
      <c r="B458" s="19">
        <v>2758</v>
      </c>
      <c r="C458" s="19">
        <v>3294</v>
      </c>
      <c r="D458" s="19">
        <v>1931</v>
      </c>
      <c r="E458" s="19">
        <v>1414</v>
      </c>
      <c r="F458" s="19">
        <v>829</v>
      </c>
      <c r="G458" s="19">
        <v>947</v>
      </c>
      <c r="H458" s="19">
        <v>1797</v>
      </c>
      <c r="I458" s="33">
        <f>H458+G458+F458+E458+D458+C458+B458</f>
        <v>12970</v>
      </c>
      <c r="J458" s="59">
        <v>2889</v>
      </c>
      <c r="K458" s="42">
        <v>2040</v>
      </c>
      <c r="L458" s="38">
        <v>2152</v>
      </c>
      <c r="M458" s="42">
        <v>1049</v>
      </c>
      <c r="N458" s="19">
        <v>1684</v>
      </c>
      <c r="O458" s="19">
        <v>0</v>
      </c>
      <c r="P458" s="19">
        <v>701</v>
      </c>
      <c r="Q458" s="33">
        <f>P458+O458+N458+M458+L458+K458+J458</f>
        <v>10515</v>
      </c>
    </row>
    <row r="459" spans="1:17" x14ac:dyDescent="0.35">
      <c r="A459" s="58" t="s">
        <v>119</v>
      </c>
      <c r="B459" s="58">
        <f t="shared" ref="B459:H459" si="77">SUM(B454:B458)</f>
        <v>4237</v>
      </c>
      <c r="C459" s="58">
        <f t="shared" si="77"/>
        <v>4748</v>
      </c>
      <c r="D459" s="58">
        <f t="shared" si="77"/>
        <v>3707</v>
      </c>
      <c r="E459" s="58">
        <f t="shared" si="77"/>
        <v>2816</v>
      </c>
      <c r="F459" s="58">
        <f t="shared" si="77"/>
        <v>1991</v>
      </c>
      <c r="G459" s="58">
        <f t="shared" si="77"/>
        <v>2744</v>
      </c>
      <c r="H459" s="58">
        <f t="shared" si="77"/>
        <v>3054</v>
      </c>
      <c r="I459" s="58">
        <f>H459+G459+F459+E459+D459+C459+B459</f>
        <v>23297</v>
      </c>
      <c r="J459" s="105">
        <f>J458+J457+J456+J455+J454</f>
        <v>4583</v>
      </c>
      <c r="K459" s="105">
        <f>+K458+K457+K456+K455+K454</f>
        <v>3500</v>
      </c>
      <c r="L459" s="105">
        <f>L458+L457+L456+L455+L454</f>
        <v>3357</v>
      </c>
      <c r="M459" s="58">
        <f>M458+M457+M456+M455+M454</f>
        <v>2483</v>
      </c>
      <c r="N459" s="58">
        <v>3113</v>
      </c>
      <c r="O459" s="58">
        <v>1019</v>
      </c>
      <c r="P459" s="58">
        <v>1453</v>
      </c>
      <c r="Q459" s="58">
        <f>Q458+Q457+Q456+Q455+Q454</f>
        <v>19508</v>
      </c>
    </row>
    <row r="460" spans="1:17" x14ac:dyDescent="0.35">
      <c r="A460" s="19" t="s">
        <v>4</v>
      </c>
      <c r="B460" s="19">
        <v>1841</v>
      </c>
      <c r="C460" s="19">
        <v>1794</v>
      </c>
      <c r="D460" s="19">
        <v>2024</v>
      </c>
      <c r="E460" s="19">
        <v>1776</v>
      </c>
      <c r="F460" s="19">
        <v>1108</v>
      </c>
      <c r="G460" s="19">
        <v>2291</v>
      </c>
      <c r="H460" s="36">
        <v>1637</v>
      </c>
      <c r="I460" s="33">
        <f>H460+G460+F460+E460+D460+C460+B460</f>
        <v>12471</v>
      </c>
      <c r="J460" s="36">
        <v>1902</v>
      </c>
      <c r="K460" s="42">
        <v>1496</v>
      </c>
      <c r="L460" s="42">
        <v>1157</v>
      </c>
      <c r="M460" s="37">
        <v>1594</v>
      </c>
      <c r="N460" s="19">
        <v>1562</v>
      </c>
      <c r="O460" s="36">
        <v>0</v>
      </c>
      <c r="P460" s="36">
        <v>1665</v>
      </c>
      <c r="Q460" s="63">
        <f>P460+O460+N460+M460+L460+K460+J460</f>
        <v>9376</v>
      </c>
    </row>
    <row r="461" spans="1:17" x14ac:dyDescent="0.35">
      <c r="A461" s="19" t="s">
        <v>112</v>
      </c>
      <c r="B461" s="19">
        <v>0</v>
      </c>
      <c r="C461" s="19">
        <v>0</v>
      </c>
      <c r="D461" s="19">
        <v>0</v>
      </c>
      <c r="E461" s="19">
        <v>0</v>
      </c>
      <c r="F461" s="19">
        <v>0</v>
      </c>
      <c r="G461" s="19">
        <v>0</v>
      </c>
      <c r="H461" s="19">
        <v>0</v>
      </c>
      <c r="I461" s="33">
        <f>SUM(B461:H461)</f>
        <v>0</v>
      </c>
      <c r="J461" s="19">
        <v>0</v>
      </c>
      <c r="K461" s="42">
        <v>0</v>
      </c>
      <c r="L461" s="19">
        <v>0</v>
      </c>
      <c r="M461" s="19">
        <v>0</v>
      </c>
      <c r="N461" s="63">
        <v>0</v>
      </c>
      <c r="O461" s="63">
        <v>0</v>
      </c>
      <c r="P461" s="63">
        <v>0</v>
      </c>
      <c r="Q461" s="63">
        <f>P461+O461+N461+M461+L461+K461+J461</f>
        <v>0</v>
      </c>
    </row>
    <row r="462" spans="1:17" x14ac:dyDescent="0.35">
      <c r="A462" s="19" t="s">
        <v>124</v>
      </c>
      <c r="B462" s="19">
        <v>0</v>
      </c>
      <c r="C462" s="19">
        <v>0</v>
      </c>
      <c r="D462" s="19">
        <v>0</v>
      </c>
      <c r="E462" s="19">
        <v>0</v>
      </c>
      <c r="F462" s="19">
        <v>0</v>
      </c>
      <c r="G462" s="19">
        <v>0</v>
      </c>
      <c r="H462" s="63">
        <v>79</v>
      </c>
      <c r="I462" s="33">
        <f>SUM(B462:H462)</f>
        <v>79</v>
      </c>
      <c r="J462" s="63">
        <v>0</v>
      </c>
      <c r="K462" s="63">
        <v>0</v>
      </c>
      <c r="L462" s="63">
        <v>0</v>
      </c>
      <c r="M462" s="63">
        <v>0</v>
      </c>
      <c r="N462" s="63">
        <v>0</v>
      </c>
      <c r="O462" s="63">
        <v>0</v>
      </c>
      <c r="P462" s="63">
        <v>88</v>
      </c>
      <c r="Q462" s="63">
        <f>P462</f>
        <v>88</v>
      </c>
    </row>
    <row r="463" spans="1:17" x14ac:dyDescent="0.35">
      <c r="A463" s="46" t="s">
        <v>118</v>
      </c>
      <c r="B463" s="46">
        <f>B462+B461+B460</f>
        <v>1841</v>
      </c>
      <c r="C463" s="46">
        <f t="shared" ref="C463:H463" si="78">SUM(C460:C462)</f>
        <v>1794</v>
      </c>
      <c r="D463" s="46">
        <f t="shared" si="78"/>
        <v>2024</v>
      </c>
      <c r="E463" s="46">
        <f t="shared" si="78"/>
        <v>1776</v>
      </c>
      <c r="F463" s="46">
        <f t="shared" si="78"/>
        <v>1108</v>
      </c>
      <c r="G463" s="46">
        <f t="shared" si="78"/>
        <v>2291</v>
      </c>
      <c r="H463" s="46">
        <f t="shared" si="78"/>
        <v>1716</v>
      </c>
      <c r="I463" s="46">
        <f>H463+G463+F463+E463+D463+C463+B463</f>
        <v>12550</v>
      </c>
      <c r="J463" s="92">
        <f>SUM(J460:J462)</f>
        <v>1902</v>
      </c>
      <c r="K463" s="92">
        <f>SUM(K460:K462)</f>
        <v>1496</v>
      </c>
      <c r="L463" s="92">
        <f>SUM(L460:L462)</f>
        <v>1157</v>
      </c>
      <c r="M463" s="46">
        <f>SUM(M460:M462)</f>
        <v>1594</v>
      </c>
      <c r="N463" s="46">
        <v>1562</v>
      </c>
      <c r="O463" s="46">
        <v>0</v>
      </c>
      <c r="P463" s="46">
        <v>1753</v>
      </c>
      <c r="Q463" s="46">
        <f>Q462+Q461+Q460</f>
        <v>9464</v>
      </c>
    </row>
    <row r="464" spans="1:17" x14ac:dyDescent="0.35">
      <c r="A464" s="19" t="s">
        <v>99</v>
      </c>
      <c r="B464" s="19">
        <v>108</v>
      </c>
      <c r="C464" s="19">
        <v>118</v>
      </c>
      <c r="D464" s="19">
        <v>196</v>
      </c>
      <c r="E464" s="19">
        <v>105</v>
      </c>
      <c r="F464" s="19">
        <v>96</v>
      </c>
      <c r="G464" s="19">
        <v>147</v>
      </c>
      <c r="H464" s="36">
        <v>210</v>
      </c>
      <c r="I464" s="33">
        <f>H464+G464+F464+E464+D464+C464+B464</f>
        <v>980</v>
      </c>
      <c r="J464" s="36">
        <v>88</v>
      </c>
      <c r="K464" s="42">
        <v>107</v>
      </c>
      <c r="L464" s="42">
        <v>179</v>
      </c>
      <c r="M464" s="37">
        <v>83</v>
      </c>
      <c r="N464" s="36">
        <v>185</v>
      </c>
      <c r="O464" s="19">
        <v>170</v>
      </c>
      <c r="P464" s="36">
        <v>173</v>
      </c>
      <c r="Q464" s="33">
        <f>P464+O464+N464+M464+L464+K464+J464</f>
        <v>985</v>
      </c>
    </row>
    <row r="465" spans="1:17" x14ac:dyDescent="0.35">
      <c r="A465" s="19" t="s">
        <v>7</v>
      </c>
      <c r="B465" s="19">
        <v>761</v>
      </c>
      <c r="C465" s="19">
        <v>822</v>
      </c>
      <c r="D465" s="19">
        <v>740</v>
      </c>
      <c r="E465" s="19">
        <v>796</v>
      </c>
      <c r="F465" s="19">
        <v>616</v>
      </c>
      <c r="G465" s="19">
        <v>874</v>
      </c>
      <c r="H465" s="36">
        <v>812</v>
      </c>
      <c r="I465" s="33">
        <f>H465+G465+F465+E465+D465+C465+B465</f>
        <v>5421</v>
      </c>
      <c r="J465" s="36">
        <v>805</v>
      </c>
      <c r="K465" s="42">
        <v>816</v>
      </c>
      <c r="L465" s="42">
        <v>847</v>
      </c>
      <c r="M465" s="37">
        <v>811</v>
      </c>
      <c r="N465" s="23">
        <v>825</v>
      </c>
      <c r="O465" s="19">
        <v>811</v>
      </c>
      <c r="P465" s="86">
        <v>734</v>
      </c>
      <c r="Q465" s="33">
        <f>P465+O465+N465+M465+L465+K465+J465</f>
        <v>5649</v>
      </c>
    </row>
    <row r="466" spans="1:17" x14ac:dyDescent="0.35">
      <c r="A466" s="19" t="s">
        <v>103</v>
      </c>
      <c r="B466" s="19">
        <v>383</v>
      </c>
      <c r="C466" s="19">
        <v>297</v>
      </c>
      <c r="D466" s="19">
        <v>333</v>
      </c>
      <c r="E466" s="19">
        <v>302</v>
      </c>
      <c r="F466" s="19">
        <v>208</v>
      </c>
      <c r="G466" s="19">
        <v>177</v>
      </c>
      <c r="H466" s="36">
        <v>421</v>
      </c>
      <c r="I466" s="33">
        <f>H466+G466+F466+E466+D466+C466+B466</f>
        <v>2121</v>
      </c>
      <c r="J466" s="36">
        <v>142</v>
      </c>
      <c r="K466" s="42">
        <v>339</v>
      </c>
      <c r="L466" s="42">
        <v>413</v>
      </c>
      <c r="M466" s="37">
        <v>393</v>
      </c>
      <c r="N466" s="86">
        <v>383</v>
      </c>
      <c r="O466" s="86">
        <v>97</v>
      </c>
      <c r="P466" s="86">
        <v>356</v>
      </c>
      <c r="Q466" s="33">
        <f>P466+O466+N466+M466+L466+K466+J466</f>
        <v>2123</v>
      </c>
    </row>
    <row r="467" spans="1:17" x14ac:dyDescent="0.35">
      <c r="A467" s="54" t="s">
        <v>117</v>
      </c>
      <c r="B467" s="54">
        <f>SUM(B464:B466)</f>
        <v>1252</v>
      </c>
      <c r="C467" s="54">
        <f>SUM(C464:C466)</f>
        <v>1237</v>
      </c>
      <c r="D467" s="54">
        <f>SUM(D464:D466)</f>
        <v>1269</v>
      </c>
      <c r="E467" s="54">
        <f t="shared" ref="E467:J467" si="79">SUM(E464:E466)</f>
        <v>1203</v>
      </c>
      <c r="F467" s="54">
        <f t="shared" si="79"/>
        <v>920</v>
      </c>
      <c r="G467" s="54">
        <f t="shared" si="79"/>
        <v>1198</v>
      </c>
      <c r="H467" s="54">
        <f t="shared" si="79"/>
        <v>1443</v>
      </c>
      <c r="I467" s="54">
        <f>H467+G467+F467+E467+D467+C467+B467</f>
        <v>8522</v>
      </c>
      <c r="J467" s="54">
        <f t="shared" si="79"/>
        <v>1035</v>
      </c>
      <c r="K467" s="54">
        <f>SUM(K464:K466)</f>
        <v>1262</v>
      </c>
      <c r="L467" s="54">
        <f>SUM(L464:L466)</f>
        <v>1439</v>
      </c>
      <c r="M467" s="54">
        <f>SUM(M464:M466)</f>
        <v>1287</v>
      </c>
      <c r="N467" s="54">
        <v>1393</v>
      </c>
      <c r="O467" s="54">
        <v>1078</v>
      </c>
      <c r="P467" s="54">
        <v>1263</v>
      </c>
      <c r="Q467" s="54">
        <f>Q466+Q465+Q464</f>
        <v>8757</v>
      </c>
    </row>
    <row r="468" spans="1:17" x14ac:dyDescent="0.35">
      <c r="A468" s="56" t="s">
        <v>9</v>
      </c>
      <c r="B468" s="56">
        <f>B459+B467+B463</f>
        <v>7330</v>
      </c>
      <c r="C468" s="56">
        <f>C459+C467+C463</f>
        <v>7779</v>
      </c>
      <c r="D468" s="56">
        <f>D459+D467+D463</f>
        <v>7000</v>
      </c>
      <c r="E468" s="56">
        <f>E459+E463+E467</f>
        <v>5795</v>
      </c>
      <c r="F468" s="56">
        <f t="shared" ref="F468:L468" si="80">F467+F463+F459</f>
        <v>4019</v>
      </c>
      <c r="G468" s="56">
        <f t="shared" si="80"/>
        <v>6233</v>
      </c>
      <c r="H468" s="56">
        <f t="shared" si="80"/>
        <v>6213</v>
      </c>
      <c r="I468" s="56">
        <f t="shared" si="80"/>
        <v>44369</v>
      </c>
      <c r="J468" s="56">
        <f t="shared" si="80"/>
        <v>7520</v>
      </c>
      <c r="K468" s="56">
        <f t="shared" si="80"/>
        <v>6258</v>
      </c>
      <c r="L468" s="56">
        <f t="shared" si="80"/>
        <v>5953</v>
      </c>
      <c r="M468" s="56">
        <f>M459+M467+M463</f>
        <v>5364</v>
      </c>
      <c r="N468" s="56">
        <f>N467+N463+N459</f>
        <v>6068</v>
      </c>
      <c r="O468" s="56">
        <f>O467+O463+O459</f>
        <v>2097</v>
      </c>
      <c r="P468" s="56">
        <f>P467+P463+P459</f>
        <v>4469</v>
      </c>
      <c r="Q468" s="56">
        <f>Q467+Q463+Q459</f>
        <v>37729</v>
      </c>
    </row>
    <row r="470" spans="1:17" x14ac:dyDescent="0.35">
      <c r="A470" s="31" t="s">
        <v>0</v>
      </c>
      <c r="B470" s="83"/>
      <c r="C470" s="83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</row>
    <row r="471" spans="1:17" ht="15.5" x14ac:dyDescent="0.35">
      <c r="A471" s="33" t="s">
        <v>1</v>
      </c>
      <c r="B471" s="64" t="s">
        <v>1564</v>
      </c>
      <c r="C471" s="64" t="s">
        <v>1565</v>
      </c>
      <c r="D471" s="64" t="s">
        <v>228</v>
      </c>
      <c r="E471" s="64" t="s">
        <v>229</v>
      </c>
      <c r="F471" s="64" t="s">
        <v>230</v>
      </c>
      <c r="G471" s="64" t="s">
        <v>1613</v>
      </c>
      <c r="H471" s="64" t="s">
        <v>1614</v>
      </c>
      <c r="I471" s="65" t="s">
        <v>1622</v>
      </c>
      <c r="J471" s="64" t="s">
        <v>1615</v>
      </c>
      <c r="K471" s="64" t="s">
        <v>1616</v>
      </c>
      <c r="L471" s="64" t="s">
        <v>1617</v>
      </c>
      <c r="M471" s="64" t="s">
        <v>1618</v>
      </c>
      <c r="N471" s="64" t="s">
        <v>1619</v>
      </c>
      <c r="O471" s="64" t="s">
        <v>1620</v>
      </c>
      <c r="P471" s="64" t="s">
        <v>1621</v>
      </c>
      <c r="Q471" s="65" t="s">
        <v>1623</v>
      </c>
    </row>
    <row r="472" spans="1:17" x14ac:dyDescent="0.35">
      <c r="A472" s="19" t="s">
        <v>2</v>
      </c>
      <c r="B472" s="19">
        <v>266</v>
      </c>
      <c r="C472" s="21">
        <v>361</v>
      </c>
      <c r="D472" s="19">
        <v>240</v>
      </c>
      <c r="E472" s="19">
        <v>314</v>
      </c>
      <c r="F472" s="19">
        <v>263</v>
      </c>
      <c r="G472" s="19">
        <v>267</v>
      </c>
      <c r="H472" s="36">
        <v>247</v>
      </c>
      <c r="I472" s="33">
        <f>H472+G472+F472+E472+D472+C472+B472</f>
        <v>1958</v>
      </c>
      <c r="J472" s="36">
        <v>266</v>
      </c>
      <c r="K472" s="36">
        <v>246</v>
      </c>
      <c r="L472" s="36">
        <v>274</v>
      </c>
      <c r="M472" s="103">
        <v>226</v>
      </c>
      <c r="N472" s="19">
        <v>259</v>
      </c>
      <c r="O472" s="19">
        <v>368</v>
      </c>
      <c r="P472" s="36">
        <v>479</v>
      </c>
      <c r="Q472" s="33">
        <f>P472+O472+N472+M472+L472+K472+J472</f>
        <v>2118</v>
      </c>
    </row>
    <row r="473" spans="1:17" x14ac:dyDescent="0.35">
      <c r="A473" s="19" t="s">
        <v>3</v>
      </c>
      <c r="B473" s="104">
        <v>1179</v>
      </c>
      <c r="C473" s="104">
        <v>985</v>
      </c>
      <c r="D473" s="19">
        <v>1048</v>
      </c>
      <c r="E473" s="19">
        <v>241</v>
      </c>
      <c r="F473" s="19">
        <v>756</v>
      </c>
      <c r="G473" s="19">
        <v>1187</v>
      </c>
      <c r="H473" s="36">
        <v>1328</v>
      </c>
      <c r="I473" s="33">
        <f>H473+G473+F473+E473+D473+C473+B473</f>
        <v>6724</v>
      </c>
      <c r="J473" s="36">
        <v>1228</v>
      </c>
      <c r="K473" s="42">
        <v>1127</v>
      </c>
      <c r="L473" s="42">
        <v>1163</v>
      </c>
      <c r="M473" s="19">
        <v>1224</v>
      </c>
      <c r="N473" s="19">
        <v>866</v>
      </c>
      <c r="O473" s="36">
        <v>1300</v>
      </c>
      <c r="P473" s="19">
        <v>1062</v>
      </c>
      <c r="Q473" s="33">
        <f>P473+O473+N473+M473+L473+K473+J473</f>
        <v>7970</v>
      </c>
    </row>
    <row r="474" spans="1:17" x14ac:dyDescent="0.35">
      <c r="A474" s="19" t="s">
        <v>100</v>
      </c>
      <c r="B474" s="19">
        <v>50</v>
      </c>
      <c r="C474" s="19">
        <v>31</v>
      </c>
      <c r="D474" s="19">
        <v>112</v>
      </c>
      <c r="E474" s="19">
        <v>121</v>
      </c>
      <c r="F474" s="19">
        <v>76</v>
      </c>
      <c r="G474" s="19">
        <v>101</v>
      </c>
      <c r="H474" s="36">
        <v>117</v>
      </c>
      <c r="I474" s="33">
        <f>H474+G474+F474+E474+D474+C474+B474</f>
        <v>608</v>
      </c>
      <c r="J474" s="38">
        <v>135</v>
      </c>
      <c r="K474" s="38">
        <v>122</v>
      </c>
      <c r="L474" s="59">
        <v>113</v>
      </c>
      <c r="M474" s="38">
        <v>136</v>
      </c>
      <c r="N474" s="38">
        <v>102</v>
      </c>
      <c r="O474" s="38">
        <v>126</v>
      </c>
      <c r="P474" s="19">
        <v>90</v>
      </c>
      <c r="Q474" s="33">
        <f>P474+O474+N474+M474+L474+K474+J474</f>
        <v>824</v>
      </c>
    </row>
    <row r="475" spans="1:17" x14ac:dyDescent="0.35">
      <c r="A475" s="19" t="s">
        <v>115</v>
      </c>
      <c r="B475" s="19">
        <v>0</v>
      </c>
      <c r="C475" s="19">
        <v>0</v>
      </c>
      <c r="D475" s="19">
        <v>0</v>
      </c>
      <c r="E475" s="19">
        <v>0</v>
      </c>
      <c r="F475" s="19">
        <v>0</v>
      </c>
      <c r="G475" s="19">
        <v>0</v>
      </c>
      <c r="H475" s="19">
        <v>0</v>
      </c>
      <c r="I475" s="33">
        <f>SUM(B475:H475)</f>
        <v>0</v>
      </c>
      <c r="J475" s="42">
        <v>0</v>
      </c>
      <c r="K475" s="42">
        <v>0</v>
      </c>
      <c r="L475" s="19">
        <v>0</v>
      </c>
      <c r="M475" s="19">
        <v>0</v>
      </c>
      <c r="N475" s="19">
        <v>0</v>
      </c>
      <c r="O475" s="19">
        <v>0</v>
      </c>
      <c r="P475" s="19">
        <v>0</v>
      </c>
      <c r="Q475" s="33">
        <f>P475+O475+N475+M475+L475+K475+J475</f>
        <v>0</v>
      </c>
    </row>
    <row r="476" spans="1:17" x14ac:dyDescent="0.35">
      <c r="A476" s="19" t="s">
        <v>125</v>
      </c>
      <c r="B476" s="19">
        <v>677</v>
      </c>
      <c r="C476" s="19">
        <v>1851</v>
      </c>
      <c r="D476" s="19">
        <v>4055</v>
      </c>
      <c r="E476" s="19">
        <v>1468</v>
      </c>
      <c r="F476" s="19">
        <v>2189</v>
      </c>
      <c r="G476" s="19">
        <v>867</v>
      </c>
      <c r="H476" s="19">
        <v>4082</v>
      </c>
      <c r="I476" s="33">
        <f>H476+G476+F476+E476+D476+C476+B476</f>
        <v>15189</v>
      </c>
      <c r="J476" s="59">
        <v>2963</v>
      </c>
      <c r="K476" s="42">
        <v>2259</v>
      </c>
      <c r="L476" s="38">
        <v>2169</v>
      </c>
      <c r="M476" s="42">
        <v>1109</v>
      </c>
      <c r="N476" s="19">
        <v>903</v>
      </c>
      <c r="O476" s="19">
        <v>857</v>
      </c>
      <c r="P476" s="19">
        <v>1822</v>
      </c>
      <c r="Q476" s="33">
        <f>P476+O476+N476+M476+L476+K476+J476</f>
        <v>12082</v>
      </c>
    </row>
    <row r="477" spans="1:17" x14ac:dyDescent="0.35">
      <c r="A477" s="58" t="s">
        <v>119</v>
      </c>
      <c r="B477" s="58">
        <f t="shared" ref="B477:H477" si="81">SUM(B472:B476)</f>
        <v>2172</v>
      </c>
      <c r="C477" s="58">
        <f t="shared" si="81"/>
        <v>3228</v>
      </c>
      <c r="D477" s="58">
        <f t="shared" si="81"/>
        <v>5455</v>
      </c>
      <c r="E477" s="58">
        <f t="shared" si="81"/>
        <v>2144</v>
      </c>
      <c r="F477" s="58">
        <f t="shared" si="81"/>
        <v>3284</v>
      </c>
      <c r="G477" s="58">
        <f t="shared" si="81"/>
        <v>2422</v>
      </c>
      <c r="H477" s="58">
        <f t="shared" si="81"/>
        <v>5774</v>
      </c>
      <c r="I477" s="58">
        <f>H477+G477+F477+E477+D477+C477+B477</f>
        <v>24479</v>
      </c>
      <c r="J477" s="105">
        <f>J476+J475+J474+J473+J472</f>
        <v>4592</v>
      </c>
      <c r="K477" s="105">
        <f>+K476+K475+K474+K473+K472</f>
        <v>3754</v>
      </c>
      <c r="L477" s="105">
        <f t="shared" ref="L477:Q477" si="82">L476+L475+L474+L473+L472</f>
        <v>3719</v>
      </c>
      <c r="M477" s="58">
        <f t="shared" si="82"/>
        <v>2695</v>
      </c>
      <c r="N477" s="58">
        <f t="shared" si="82"/>
        <v>2130</v>
      </c>
      <c r="O477" s="58">
        <f t="shared" si="82"/>
        <v>2651</v>
      </c>
      <c r="P477" s="58">
        <f t="shared" si="82"/>
        <v>3453</v>
      </c>
      <c r="Q477" s="58">
        <f t="shared" si="82"/>
        <v>22994</v>
      </c>
    </row>
    <row r="478" spans="1:17" x14ac:dyDescent="0.35">
      <c r="A478" s="19" t="s">
        <v>4</v>
      </c>
      <c r="B478" s="19">
        <v>1152</v>
      </c>
      <c r="C478" s="19">
        <v>1489</v>
      </c>
      <c r="D478" s="19">
        <v>1248</v>
      </c>
      <c r="E478" s="19">
        <v>95</v>
      </c>
      <c r="F478" s="19">
        <v>718</v>
      </c>
      <c r="G478" s="19">
        <v>3099</v>
      </c>
      <c r="H478" s="36">
        <v>2187</v>
      </c>
      <c r="I478" s="33">
        <f>H478+G478+F478+E478+D478+C478+B478</f>
        <v>9988</v>
      </c>
      <c r="J478" s="36">
        <v>2001</v>
      </c>
      <c r="K478" s="42">
        <v>1906</v>
      </c>
      <c r="L478" s="42">
        <v>1786</v>
      </c>
      <c r="M478" s="37">
        <v>1812</v>
      </c>
      <c r="N478" s="19">
        <v>1583</v>
      </c>
      <c r="O478" s="36">
        <v>2204</v>
      </c>
      <c r="P478" s="36">
        <v>1645</v>
      </c>
      <c r="Q478" s="63">
        <f>P478+O478+N478+M478+L478+K478+J478</f>
        <v>12937</v>
      </c>
    </row>
    <row r="479" spans="1:17" x14ac:dyDescent="0.35">
      <c r="A479" s="19" t="s">
        <v>112</v>
      </c>
      <c r="B479" s="19">
        <v>0</v>
      </c>
      <c r="C479" s="19">
        <v>0</v>
      </c>
      <c r="D479" s="19">
        <v>0</v>
      </c>
      <c r="E479" s="19">
        <v>0</v>
      </c>
      <c r="F479" s="19">
        <v>0</v>
      </c>
      <c r="G479" s="19">
        <v>0</v>
      </c>
      <c r="H479" s="19">
        <v>0</v>
      </c>
      <c r="I479" s="33">
        <f>SUM(B479:H479)</f>
        <v>0</v>
      </c>
      <c r="J479" s="19">
        <v>0</v>
      </c>
      <c r="K479" s="42">
        <v>0</v>
      </c>
      <c r="L479" s="19">
        <v>0</v>
      </c>
      <c r="M479" s="19">
        <v>0</v>
      </c>
      <c r="N479" s="63">
        <v>0</v>
      </c>
      <c r="O479" s="63">
        <v>0</v>
      </c>
      <c r="P479" s="63">
        <v>0</v>
      </c>
      <c r="Q479" s="63">
        <f>P479+O479+N479+M479+L479+K479+J479</f>
        <v>0</v>
      </c>
    </row>
    <row r="480" spans="1:17" x14ac:dyDescent="0.35">
      <c r="A480" s="19" t="s">
        <v>124</v>
      </c>
      <c r="B480" s="19">
        <v>0</v>
      </c>
      <c r="C480" s="19">
        <v>0</v>
      </c>
      <c r="D480" s="19">
        <v>0</v>
      </c>
      <c r="E480" s="19">
        <v>0</v>
      </c>
      <c r="F480" s="19">
        <v>0</v>
      </c>
      <c r="G480" s="19">
        <v>0</v>
      </c>
      <c r="H480" s="63">
        <v>91</v>
      </c>
      <c r="I480" s="33">
        <f>SUM(B480:H480)</f>
        <v>91</v>
      </c>
      <c r="J480" s="63">
        <v>0</v>
      </c>
      <c r="K480" s="63">
        <v>0</v>
      </c>
      <c r="L480" s="63">
        <v>0</v>
      </c>
      <c r="M480" s="63">
        <v>0</v>
      </c>
      <c r="N480" s="63">
        <v>0</v>
      </c>
      <c r="O480" s="63">
        <v>0</v>
      </c>
      <c r="P480" s="63">
        <v>120</v>
      </c>
      <c r="Q480" s="63">
        <f>P480</f>
        <v>120</v>
      </c>
    </row>
    <row r="481" spans="1:17" x14ac:dyDescent="0.35">
      <c r="A481" s="46" t="s">
        <v>118</v>
      </c>
      <c r="B481" s="46">
        <f>B480+B479+B478</f>
        <v>1152</v>
      </c>
      <c r="C481" s="46">
        <f t="shared" ref="C481:H481" si="83">SUM(C478:C480)</f>
        <v>1489</v>
      </c>
      <c r="D481" s="46">
        <f t="shared" si="83"/>
        <v>1248</v>
      </c>
      <c r="E481" s="46">
        <f t="shared" si="83"/>
        <v>95</v>
      </c>
      <c r="F481" s="46">
        <f t="shared" si="83"/>
        <v>718</v>
      </c>
      <c r="G481" s="46">
        <f t="shared" si="83"/>
        <v>3099</v>
      </c>
      <c r="H481" s="46">
        <f t="shared" si="83"/>
        <v>2278</v>
      </c>
      <c r="I481" s="46">
        <f>H481+G481+F481+E481+D481+C481+B481</f>
        <v>10079</v>
      </c>
      <c r="J481" s="92">
        <f t="shared" ref="J481:P481" si="84">SUM(J478:J480)</f>
        <v>2001</v>
      </c>
      <c r="K481" s="92">
        <f t="shared" si="84"/>
        <v>1906</v>
      </c>
      <c r="L481" s="92">
        <f t="shared" si="84"/>
        <v>1786</v>
      </c>
      <c r="M481" s="46">
        <f t="shared" si="84"/>
        <v>1812</v>
      </c>
      <c r="N481" s="46">
        <f t="shared" si="84"/>
        <v>1583</v>
      </c>
      <c r="O481" s="46">
        <f t="shared" si="84"/>
        <v>2204</v>
      </c>
      <c r="P481" s="46">
        <f t="shared" si="84"/>
        <v>1765</v>
      </c>
      <c r="Q481" s="46">
        <f>Q480+Q479+Q478</f>
        <v>13057</v>
      </c>
    </row>
    <row r="482" spans="1:17" x14ac:dyDescent="0.35">
      <c r="A482" s="19" t="s">
        <v>99</v>
      </c>
      <c r="B482" s="19">
        <v>186</v>
      </c>
      <c r="C482" s="19">
        <v>213</v>
      </c>
      <c r="D482" s="19">
        <v>102</v>
      </c>
      <c r="E482" s="19">
        <v>143</v>
      </c>
      <c r="F482" s="19">
        <v>112</v>
      </c>
      <c r="G482" s="19">
        <v>105</v>
      </c>
      <c r="H482" s="36">
        <v>130</v>
      </c>
      <c r="I482" s="33">
        <f>H482+G482+F482+E482+D482+C482+B482</f>
        <v>991</v>
      </c>
      <c r="J482" s="36">
        <v>103</v>
      </c>
      <c r="K482" s="42">
        <v>126</v>
      </c>
      <c r="L482" s="42">
        <v>137</v>
      </c>
      <c r="M482" s="37">
        <v>131</v>
      </c>
      <c r="N482" s="36">
        <v>175</v>
      </c>
      <c r="O482" s="19">
        <v>347</v>
      </c>
      <c r="P482" s="36">
        <v>104</v>
      </c>
      <c r="Q482" s="33">
        <f>P482+O482+N482+M482+L482+K482+J482</f>
        <v>1123</v>
      </c>
    </row>
    <row r="483" spans="1:17" x14ac:dyDescent="0.35">
      <c r="A483" s="19" t="s">
        <v>7</v>
      </c>
      <c r="B483" s="19">
        <v>801</v>
      </c>
      <c r="C483" s="19">
        <v>726</v>
      </c>
      <c r="D483" s="19">
        <v>732</v>
      </c>
      <c r="E483" s="19">
        <v>811</v>
      </c>
      <c r="F483" s="19">
        <v>749</v>
      </c>
      <c r="G483" s="19">
        <v>806</v>
      </c>
      <c r="H483" s="36">
        <v>804</v>
      </c>
      <c r="I483" s="33">
        <f>H483+G483+F483+E483+D483+C483+B483</f>
        <v>5429</v>
      </c>
      <c r="J483" s="36">
        <v>747</v>
      </c>
      <c r="K483" s="42">
        <v>748</v>
      </c>
      <c r="L483" s="42">
        <v>295</v>
      </c>
      <c r="M483" s="37">
        <v>734</v>
      </c>
      <c r="N483" s="23">
        <v>709</v>
      </c>
      <c r="O483" s="19">
        <v>746</v>
      </c>
      <c r="P483" s="86">
        <v>822</v>
      </c>
      <c r="Q483" s="33">
        <f>P483+O483+N483+M483+L483+K483+J483</f>
        <v>4801</v>
      </c>
    </row>
    <row r="484" spans="1:17" x14ac:dyDescent="0.35">
      <c r="A484" s="19" t="s">
        <v>103</v>
      </c>
      <c r="B484" s="19">
        <v>352</v>
      </c>
      <c r="C484" s="19">
        <v>340</v>
      </c>
      <c r="D484" s="19">
        <v>352</v>
      </c>
      <c r="E484" s="19">
        <v>342</v>
      </c>
      <c r="F484" s="19">
        <v>355</v>
      </c>
      <c r="G484" s="19">
        <v>360</v>
      </c>
      <c r="H484" s="36">
        <v>326</v>
      </c>
      <c r="I484" s="33">
        <f>H484+G484+F484+E484+D484+C484+B484</f>
        <v>2427</v>
      </c>
      <c r="J484" s="36">
        <v>322</v>
      </c>
      <c r="K484" s="42">
        <v>748</v>
      </c>
      <c r="L484" s="42">
        <v>356</v>
      </c>
      <c r="M484" s="37">
        <v>348</v>
      </c>
      <c r="N484" s="86">
        <v>315</v>
      </c>
      <c r="O484" s="86">
        <v>415</v>
      </c>
      <c r="P484" s="86">
        <v>383</v>
      </c>
      <c r="Q484" s="33">
        <f>P484+O484+N484+M484+L484+K484+J484</f>
        <v>2887</v>
      </c>
    </row>
    <row r="485" spans="1:17" x14ac:dyDescent="0.35">
      <c r="A485" s="54" t="s">
        <v>117</v>
      </c>
      <c r="B485" s="54">
        <f t="shared" ref="B485:H485" si="85">SUM(B482:B484)</f>
        <v>1339</v>
      </c>
      <c r="C485" s="54">
        <f t="shared" si="85"/>
        <v>1279</v>
      </c>
      <c r="D485" s="54">
        <f t="shared" si="85"/>
        <v>1186</v>
      </c>
      <c r="E485" s="54">
        <f t="shared" si="85"/>
        <v>1296</v>
      </c>
      <c r="F485" s="54">
        <f t="shared" si="85"/>
        <v>1216</v>
      </c>
      <c r="G485" s="54">
        <f t="shared" si="85"/>
        <v>1271</v>
      </c>
      <c r="H485" s="54">
        <f t="shared" si="85"/>
        <v>1260</v>
      </c>
      <c r="I485" s="54">
        <f>H485+G485+F485+E485+D485+C485+B485</f>
        <v>8847</v>
      </c>
      <c r="J485" s="54">
        <f t="shared" ref="J485:P485" si="86">SUM(J482:J484)</f>
        <v>1172</v>
      </c>
      <c r="K485" s="54">
        <f t="shared" si="86"/>
        <v>1622</v>
      </c>
      <c r="L485" s="54">
        <f t="shared" si="86"/>
        <v>788</v>
      </c>
      <c r="M485" s="54">
        <f t="shared" si="86"/>
        <v>1213</v>
      </c>
      <c r="N485" s="54">
        <f t="shared" si="86"/>
        <v>1199</v>
      </c>
      <c r="O485" s="54">
        <f t="shared" si="86"/>
        <v>1508</v>
      </c>
      <c r="P485" s="54">
        <f t="shared" si="86"/>
        <v>1309</v>
      </c>
      <c r="Q485" s="54">
        <f>Q484+Q483+Q482</f>
        <v>8811</v>
      </c>
    </row>
    <row r="486" spans="1:17" x14ac:dyDescent="0.35">
      <c r="A486" s="56" t="s">
        <v>9</v>
      </c>
      <c r="B486" s="56">
        <f>B477+B485+B481</f>
        <v>4663</v>
      </c>
      <c r="C486" s="56">
        <f>C477+C485+C481</f>
        <v>5996</v>
      </c>
      <c r="D486" s="56">
        <f>D477+D485+D481</f>
        <v>7889</v>
      </c>
      <c r="E486" s="56">
        <f>E477+E481+E485</f>
        <v>3535</v>
      </c>
      <c r="F486" s="56">
        <f t="shared" ref="F486:L486" si="87">F485+F481+F477</f>
        <v>5218</v>
      </c>
      <c r="G486" s="56">
        <f t="shared" si="87"/>
        <v>6792</v>
      </c>
      <c r="H486" s="56">
        <f t="shared" si="87"/>
        <v>9312</v>
      </c>
      <c r="I486" s="56">
        <f t="shared" si="87"/>
        <v>43405</v>
      </c>
      <c r="J486" s="56">
        <f t="shared" si="87"/>
        <v>7765</v>
      </c>
      <c r="K486" s="56">
        <f t="shared" si="87"/>
        <v>7282</v>
      </c>
      <c r="L486" s="56">
        <f t="shared" si="87"/>
        <v>6293</v>
      </c>
      <c r="M486" s="56">
        <f>M477+M485+M481</f>
        <v>5720</v>
      </c>
      <c r="N486" s="56">
        <f>N477+N485+N481</f>
        <v>4912</v>
      </c>
      <c r="O486" s="56">
        <f>O477+O485+O481</f>
        <v>6363</v>
      </c>
      <c r="P486" s="56">
        <f>P477+P485+P481</f>
        <v>6527</v>
      </c>
      <c r="Q486" s="56">
        <f>Q485+Q481+Q477</f>
        <v>44862</v>
      </c>
    </row>
    <row r="488" spans="1:17" x14ac:dyDescent="0.35">
      <c r="A488" s="31" t="s">
        <v>0</v>
      </c>
      <c r="B488" s="83"/>
      <c r="C488" s="83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</row>
    <row r="489" spans="1:17" ht="15.5" x14ac:dyDescent="0.35">
      <c r="A489" s="33" t="s">
        <v>1</v>
      </c>
      <c r="B489" s="64" t="s">
        <v>1656</v>
      </c>
      <c r="C489" s="64" t="s">
        <v>1657</v>
      </c>
      <c r="D489" s="64" t="s">
        <v>1658</v>
      </c>
      <c r="E489" s="64" t="s">
        <v>1659</v>
      </c>
      <c r="F489" s="64" t="s">
        <v>1660</v>
      </c>
      <c r="G489" s="64" t="s">
        <v>1661</v>
      </c>
      <c r="H489" s="64" t="s">
        <v>1662</v>
      </c>
      <c r="I489" s="65" t="s">
        <v>1663</v>
      </c>
      <c r="J489" s="64" t="s">
        <v>1664</v>
      </c>
      <c r="K489" s="64" t="s">
        <v>1665</v>
      </c>
      <c r="L489" s="64" t="s">
        <v>1666</v>
      </c>
      <c r="M489" s="64" t="s">
        <v>1667</v>
      </c>
      <c r="N489" s="64" t="s">
        <v>1668</v>
      </c>
      <c r="O489" s="64" t="s">
        <v>1669</v>
      </c>
      <c r="P489" s="64" t="s">
        <v>1670</v>
      </c>
      <c r="Q489" s="65" t="s">
        <v>1675</v>
      </c>
    </row>
    <row r="490" spans="1:17" x14ac:dyDescent="0.35">
      <c r="A490" s="19" t="s">
        <v>2</v>
      </c>
      <c r="B490" s="19">
        <v>372</v>
      </c>
      <c r="C490" s="21">
        <v>362</v>
      </c>
      <c r="D490" s="19">
        <v>343</v>
      </c>
      <c r="E490" s="19">
        <v>278</v>
      </c>
      <c r="F490" s="19">
        <v>318</v>
      </c>
      <c r="G490" s="19">
        <v>301</v>
      </c>
      <c r="H490" s="36">
        <v>360</v>
      </c>
      <c r="I490" s="33">
        <f>H490+G490+F490+E490+D490+C490+B490</f>
        <v>2334</v>
      </c>
      <c r="J490" s="36">
        <v>323</v>
      </c>
      <c r="K490" s="36">
        <v>294</v>
      </c>
      <c r="L490" s="36">
        <v>321</v>
      </c>
      <c r="M490" s="103">
        <v>313</v>
      </c>
      <c r="N490" s="19">
        <v>249</v>
      </c>
      <c r="O490" s="19">
        <v>350</v>
      </c>
      <c r="P490" s="36">
        <v>342</v>
      </c>
      <c r="Q490" s="33">
        <f>P490+O490+N490+M490+L490+K490+J490</f>
        <v>2192</v>
      </c>
    </row>
    <row r="491" spans="1:17" x14ac:dyDescent="0.35">
      <c r="A491" s="19" t="s">
        <v>3</v>
      </c>
      <c r="B491" s="104">
        <v>1057</v>
      </c>
      <c r="C491" s="104">
        <v>909</v>
      </c>
      <c r="D491" s="19">
        <v>772</v>
      </c>
      <c r="E491" s="19">
        <v>975</v>
      </c>
      <c r="F491" s="19">
        <v>904</v>
      </c>
      <c r="G491" s="19">
        <v>844</v>
      </c>
      <c r="H491" s="36">
        <v>840</v>
      </c>
      <c r="I491" s="33">
        <f>H491+G491+F491+E491+D491+C491+B491</f>
        <v>6301</v>
      </c>
      <c r="J491" s="36">
        <v>1078</v>
      </c>
      <c r="K491" s="42">
        <v>454</v>
      </c>
      <c r="L491" s="42">
        <v>868</v>
      </c>
      <c r="M491" s="19">
        <v>1075</v>
      </c>
      <c r="N491" s="19">
        <v>1155</v>
      </c>
      <c r="O491" s="36">
        <v>1018</v>
      </c>
      <c r="P491" s="19">
        <v>968</v>
      </c>
      <c r="Q491" s="33">
        <f>P491+O491+N491+M491+L491+K491+J491</f>
        <v>6616</v>
      </c>
    </row>
    <row r="492" spans="1:17" x14ac:dyDescent="0.35">
      <c r="A492" s="19" t="s">
        <v>100</v>
      </c>
      <c r="B492" s="19">
        <v>190</v>
      </c>
      <c r="C492" s="19">
        <v>200</v>
      </c>
      <c r="D492" s="19">
        <v>133</v>
      </c>
      <c r="E492" s="19">
        <v>118</v>
      </c>
      <c r="F492" s="19">
        <v>102</v>
      </c>
      <c r="G492" s="19">
        <v>149</v>
      </c>
      <c r="H492" s="36">
        <v>108</v>
      </c>
      <c r="I492" s="33">
        <f>H492+G492+F492+E492+D492+C492+B492</f>
        <v>1000</v>
      </c>
      <c r="J492" s="38">
        <v>192</v>
      </c>
      <c r="K492" s="38">
        <v>132</v>
      </c>
      <c r="L492" s="59">
        <v>93</v>
      </c>
      <c r="M492" s="38">
        <v>122</v>
      </c>
      <c r="N492" s="38">
        <v>114</v>
      </c>
      <c r="O492" s="38">
        <v>129</v>
      </c>
      <c r="P492" s="19">
        <v>72</v>
      </c>
      <c r="Q492" s="33">
        <f>P492+O492+N492+M492+L492+K492+J492</f>
        <v>854</v>
      </c>
    </row>
    <row r="493" spans="1:17" x14ac:dyDescent="0.35">
      <c r="A493" s="19" t="s">
        <v>115</v>
      </c>
      <c r="B493" s="19">
        <v>0</v>
      </c>
      <c r="C493" s="19">
        <v>0</v>
      </c>
      <c r="D493" s="19">
        <v>0</v>
      </c>
      <c r="E493" s="19">
        <v>0</v>
      </c>
      <c r="F493" s="19">
        <v>0</v>
      </c>
      <c r="G493" s="19">
        <v>0</v>
      </c>
      <c r="H493" s="19">
        <v>0</v>
      </c>
      <c r="I493" s="33">
        <f>SUM(B493:H493)</f>
        <v>0</v>
      </c>
      <c r="J493" s="42">
        <v>0</v>
      </c>
      <c r="K493" s="42">
        <v>0</v>
      </c>
      <c r="L493" s="19">
        <v>0</v>
      </c>
      <c r="M493" s="19">
        <v>0</v>
      </c>
      <c r="N493" s="19">
        <v>0</v>
      </c>
      <c r="O493" s="19">
        <v>0</v>
      </c>
      <c r="P493" s="19">
        <v>0</v>
      </c>
      <c r="Q493" s="33">
        <f>P493+O493+N493+M493+L493+K493+J493</f>
        <v>0</v>
      </c>
    </row>
    <row r="494" spans="1:17" x14ac:dyDescent="0.35">
      <c r="A494" s="19" t="s">
        <v>125</v>
      </c>
      <c r="B494" s="19">
        <v>2322</v>
      </c>
      <c r="C494" s="19">
        <v>2350</v>
      </c>
      <c r="D494" s="19">
        <v>2447</v>
      </c>
      <c r="E494" s="19">
        <v>0</v>
      </c>
      <c r="F494" s="19">
        <v>1258</v>
      </c>
      <c r="G494" s="19">
        <v>1145</v>
      </c>
      <c r="H494" s="19">
        <v>1998</v>
      </c>
      <c r="I494" s="33">
        <f>H494+G494+F494+E494+D494+C494+B494</f>
        <v>11520</v>
      </c>
      <c r="J494" s="59">
        <v>2044</v>
      </c>
      <c r="K494" s="42">
        <v>1781</v>
      </c>
      <c r="L494" s="38">
        <v>919</v>
      </c>
      <c r="M494" s="42">
        <v>1096</v>
      </c>
      <c r="N494" s="19">
        <v>1540</v>
      </c>
      <c r="O494" s="19">
        <v>2573</v>
      </c>
      <c r="P494" s="19">
        <v>2346</v>
      </c>
      <c r="Q494" s="33">
        <f>P494+O494+N494+M494+L494+K494+J494</f>
        <v>12299</v>
      </c>
    </row>
    <row r="495" spans="1:17" x14ac:dyDescent="0.35">
      <c r="A495" s="58" t="s">
        <v>119</v>
      </c>
      <c r="B495" s="58">
        <f t="shared" ref="B495:H495" si="88">SUM(B490:B494)</f>
        <v>3941</v>
      </c>
      <c r="C495" s="58">
        <f t="shared" si="88"/>
        <v>3821</v>
      </c>
      <c r="D495" s="58">
        <f t="shared" si="88"/>
        <v>3695</v>
      </c>
      <c r="E495" s="58">
        <f t="shared" si="88"/>
        <v>1371</v>
      </c>
      <c r="F495" s="58">
        <f t="shared" si="88"/>
        <v>2582</v>
      </c>
      <c r="G495" s="58">
        <f t="shared" si="88"/>
        <v>2439</v>
      </c>
      <c r="H495" s="58">
        <f t="shared" si="88"/>
        <v>3306</v>
      </c>
      <c r="I495" s="58">
        <f>H495+G495+F495+E495+D495+C495+B495</f>
        <v>21155</v>
      </c>
      <c r="J495" s="105">
        <f>J494+J493+J492+J491+J490</f>
        <v>3637</v>
      </c>
      <c r="K495" s="105">
        <f>+K494+K493+K492+K491+K490</f>
        <v>2661</v>
      </c>
      <c r="L495" s="105">
        <f t="shared" ref="L495:Q495" si="89">L494+L493+L492+L491+L490</f>
        <v>2201</v>
      </c>
      <c r="M495" s="58">
        <f t="shared" si="89"/>
        <v>2606</v>
      </c>
      <c r="N495" s="58">
        <f t="shared" si="89"/>
        <v>3058</v>
      </c>
      <c r="O495" s="58">
        <f t="shared" si="89"/>
        <v>4070</v>
      </c>
      <c r="P495" s="58">
        <f t="shared" si="89"/>
        <v>3728</v>
      </c>
      <c r="Q495" s="58">
        <f t="shared" si="89"/>
        <v>21961</v>
      </c>
    </row>
    <row r="496" spans="1:17" x14ac:dyDescent="0.35">
      <c r="A496" s="19" t="s">
        <v>4</v>
      </c>
      <c r="B496" s="19">
        <v>2251</v>
      </c>
      <c r="C496" s="19">
        <v>2338</v>
      </c>
      <c r="D496" s="19">
        <v>2415</v>
      </c>
      <c r="E496" s="19">
        <v>2689</v>
      </c>
      <c r="F496" s="19">
        <v>1473</v>
      </c>
      <c r="G496" s="19">
        <v>2157</v>
      </c>
      <c r="H496" s="36">
        <v>2424</v>
      </c>
      <c r="I496" s="33">
        <f>H496+G496+F496+E496+D496+C496+B496</f>
        <v>15747</v>
      </c>
      <c r="J496" s="36">
        <v>2421</v>
      </c>
      <c r="K496" s="42">
        <v>2468</v>
      </c>
      <c r="L496" s="42">
        <v>2452</v>
      </c>
      <c r="M496" s="37">
        <v>2365</v>
      </c>
      <c r="N496" s="19">
        <v>2116</v>
      </c>
      <c r="O496" s="36">
        <v>2584</v>
      </c>
      <c r="P496" s="36">
        <v>2755</v>
      </c>
      <c r="Q496" s="63">
        <f>P496+O496+N496+M496+L496+K496+J496</f>
        <v>17161</v>
      </c>
    </row>
    <row r="497" spans="1:17" x14ac:dyDescent="0.35">
      <c r="A497" s="19" t="s">
        <v>112</v>
      </c>
      <c r="B497" s="19">
        <v>0</v>
      </c>
      <c r="C497" s="19">
        <v>0</v>
      </c>
      <c r="D497" s="19">
        <v>0</v>
      </c>
      <c r="E497" s="19">
        <v>0</v>
      </c>
      <c r="F497" s="19">
        <v>0</v>
      </c>
      <c r="G497" s="19">
        <v>0</v>
      </c>
      <c r="H497" s="19">
        <v>0</v>
      </c>
      <c r="I497" s="33">
        <f>SUM(B497:H497)</f>
        <v>0</v>
      </c>
      <c r="J497" s="19">
        <v>0</v>
      </c>
      <c r="K497" s="42">
        <v>0</v>
      </c>
      <c r="L497" s="19">
        <v>0</v>
      </c>
      <c r="M497" s="19">
        <v>0</v>
      </c>
      <c r="N497" s="63">
        <v>0</v>
      </c>
      <c r="O497" s="63">
        <v>0</v>
      </c>
      <c r="P497" s="63">
        <v>0</v>
      </c>
      <c r="Q497" s="63">
        <f>P497+O497+N497+M497+L497+K497+J497</f>
        <v>0</v>
      </c>
    </row>
    <row r="498" spans="1:17" x14ac:dyDescent="0.35">
      <c r="A498" s="19" t="s">
        <v>124</v>
      </c>
      <c r="B498" s="19">
        <v>0</v>
      </c>
      <c r="C498" s="19">
        <v>0</v>
      </c>
      <c r="D498" s="19">
        <v>0</v>
      </c>
      <c r="E498" s="19">
        <v>0</v>
      </c>
      <c r="F498" s="19">
        <v>0</v>
      </c>
      <c r="G498" s="19">
        <v>0</v>
      </c>
      <c r="H498" s="19">
        <v>103</v>
      </c>
      <c r="I498" s="33">
        <f>SUM(B498:H498)</f>
        <v>103</v>
      </c>
      <c r="J498" s="63">
        <v>0</v>
      </c>
      <c r="K498" s="63">
        <v>0</v>
      </c>
      <c r="L498" s="63">
        <v>0</v>
      </c>
      <c r="M498" s="63">
        <v>0</v>
      </c>
      <c r="N498" s="63">
        <v>0</v>
      </c>
      <c r="O498" s="63">
        <v>0</v>
      </c>
      <c r="P498" s="63">
        <v>121</v>
      </c>
      <c r="Q498" s="63">
        <f>P498</f>
        <v>121</v>
      </c>
    </row>
    <row r="499" spans="1:17" x14ac:dyDescent="0.35">
      <c r="A499" s="46" t="s">
        <v>118</v>
      </c>
      <c r="B499" s="46">
        <f>B498+B497+B496</f>
        <v>2251</v>
      </c>
      <c r="C499" s="46">
        <f t="shared" ref="C499:H499" si="90">SUM(C496:C498)</f>
        <v>2338</v>
      </c>
      <c r="D499" s="46">
        <f t="shared" si="90"/>
        <v>2415</v>
      </c>
      <c r="E499" s="46">
        <f t="shared" si="90"/>
        <v>2689</v>
      </c>
      <c r="F499" s="46">
        <f t="shared" si="90"/>
        <v>1473</v>
      </c>
      <c r="G499" s="46">
        <f t="shared" si="90"/>
        <v>2157</v>
      </c>
      <c r="H499" s="46">
        <f t="shared" si="90"/>
        <v>2527</v>
      </c>
      <c r="I499" s="46">
        <f>H499+G499+F499+E499+D499+C499+B499</f>
        <v>15850</v>
      </c>
      <c r="J499" s="92">
        <f t="shared" ref="J499:P499" si="91">SUM(J496:J498)</f>
        <v>2421</v>
      </c>
      <c r="K499" s="92">
        <f t="shared" si="91"/>
        <v>2468</v>
      </c>
      <c r="L499" s="92">
        <f t="shared" si="91"/>
        <v>2452</v>
      </c>
      <c r="M499" s="46">
        <f t="shared" si="91"/>
        <v>2365</v>
      </c>
      <c r="N499" s="46">
        <f t="shared" si="91"/>
        <v>2116</v>
      </c>
      <c r="O499" s="46">
        <f t="shared" si="91"/>
        <v>2584</v>
      </c>
      <c r="P499" s="46">
        <f t="shared" si="91"/>
        <v>2876</v>
      </c>
      <c r="Q499" s="46">
        <f>Q498+Q497+Q496</f>
        <v>17282</v>
      </c>
    </row>
    <row r="500" spans="1:17" x14ac:dyDescent="0.35">
      <c r="A500" s="19" t="s">
        <v>99</v>
      </c>
      <c r="B500" s="19">
        <v>109</v>
      </c>
      <c r="C500" s="19">
        <v>119</v>
      </c>
      <c r="D500" s="19">
        <v>124</v>
      </c>
      <c r="E500" s="19">
        <v>107</v>
      </c>
      <c r="F500" s="19">
        <v>105</v>
      </c>
      <c r="G500" s="19">
        <v>113</v>
      </c>
      <c r="H500" s="36">
        <v>115</v>
      </c>
      <c r="I500" s="33">
        <f>H500+G500+F500+E500+D500+C500+B500</f>
        <v>792</v>
      </c>
      <c r="J500" s="36">
        <v>115</v>
      </c>
      <c r="K500" s="42">
        <v>128</v>
      </c>
      <c r="L500" s="42">
        <v>128</v>
      </c>
      <c r="M500" s="37">
        <v>108</v>
      </c>
      <c r="N500" s="36">
        <v>105</v>
      </c>
      <c r="O500" s="19">
        <v>44</v>
      </c>
      <c r="P500" s="36">
        <v>120</v>
      </c>
      <c r="Q500" s="33">
        <f>P500+O500+N500+M500+L500+K500+J500</f>
        <v>748</v>
      </c>
    </row>
    <row r="501" spans="1:17" x14ac:dyDescent="0.35">
      <c r="A501" s="19" t="s">
        <v>7</v>
      </c>
      <c r="B501" s="19">
        <v>771</v>
      </c>
      <c r="C501" s="19">
        <v>676</v>
      </c>
      <c r="D501" s="19">
        <v>700</v>
      </c>
      <c r="E501" s="19">
        <v>678</v>
      </c>
      <c r="F501" s="19">
        <v>773</v>
      </c>
      <c r="G501" s="19">
        <v>697</v>
      </c>
      <c r="H501" s="36">
        <v>606</v>
      </c>
      <c r="I501" s="33">
        <f>H501+G501+F501+E501+D501+C501+B501</f>
        <v>4901</v>
      </c>
      <c r="J501" s="36">
        <v>877</v>
      </c>
      <c r="K501" s="42">
        <v>802</v>
      </c>
      <c r="L501" s="42">
        <v>741</v>
      </c>
      <c r="M501" s="37">
        <v>757</v>
      </c>
      <c r="N501" s="23">
        <v>800</v>
      </c>
      <c r="O501" s="19">
        <v>840</v>
      </c>
      <c r="P501" s="86">
        <v>781</v>
      </c>
      <c r="Q501" s="33">
        <f>P501+O501+N501+M501+L501+K501+J501</f>
        <v>5598</v>
      </c>
    </row>
    <row r="502" spans="1:17" x14ac:dyDescent="0.35">
      <c r="A502" s="19" t="s">
        <v>103</v>
      </c>
      <c r="B502" s="19">
        <v>366</v>
      </c>
      <c r="C502" s="19">
        <v>376</v>
      </c>
      <c r="D502" s="19">
        <v>381</v>
      </c>
      <c r="E502" s="19">
        <v>356</v>
      </c>
      <c r="F502" s="19">
        <v>346</v>
      </c>
      <c r="G502" s="19">
        <v>339</v>
      </c>
      <c r="H502" s="36">
        <v>339</v>
      </c>
      <c r="I502" s="33">
        <f>H502+G502+F502+E502+D502+C502+B502</f>
        <v>2503</v>
      </c>
      <c r="J502" s="36">
        <v>384</v>
      </c>
      <c r="K502" s="42">
        <v>398</v>
      </c>
      <c r="L502" s="42">
        <v>370</v>
      </c>
      <c r="M502" s="37">
        <v>364</v>
      </c>
      <c r="N502" s="86">
        <v>378</v>
      </c>
      <c r="O502" s="86">
        <v>407</v>
      </c>
      <c r="P502" s="86">
        <v>388</v>
      </c>
      <c r="Q502" s="33">
        <f>P502+O502+N502+M502+L502+K502+J502</f>
        <v>2689</v>
      </c>
    </row>
    <row r="503" spans="1:17" x14ac:dyDescent="0.35">
      <c r="A503" s="54" t="s">
        <v>117</v>
      </c>
      <c r="B503" s="54">
        <f t="shared" ref="B503:H503" si="92">SUM(B500:B502)</f>
        <v>1246</v>
      </c>
      <c r="C503" s="54">
        <f t="shared" si="92"/>
        <v>1171</v>
      </c>
      <c r="D503" s="54">
        <f t="shared" si="92"/>
        <v>1205</v>
      </c>
      <c r="E503" s="54">
        <f t="shared" si="92"/>
        <v>1141</v>
      </c>
      <c r="F503" s="54">
        <f t="shared" si="92"/>
        <v>1224</v>
      </c>
      <c r="G503" s="54">
        <f t="shared" si="92"/>
        <v>1149</v>
      </c>
      <c r="H503" s="54">
        <f t="shared" si="92"/>
        <v>1060</v>
      </c>
      <c r="I503" s="54">
        <f>H503+G503+F503+E503+D503+C503+B503</f>
        <v>8196</v>
      </c>
      <c r="J503" s="54">
        <f t="shared" ref="J503:P503" si="93">SUM(J500:J502)</f>
        <v>1376</v>
      </c>
      <c r="K503" s="54">
        <f t="shared" si="93"/>
        <v>1328</v>
      </c>
      <c r="L503" s="54">
        <f t="shared" si="93"/>
        <v>1239</v>
      </c>
      <c r="M503" s="54">
        <f t="shared" si="93"/>
        <v>1229</v>
      </c>
      <c r="N503" s="54">
        <f t="shared" si="93"/>
        <v>1283</v>
      </c>
      <c r="O503" s="54">
        <f t="shared" si="93"/>
        <v>1291</v>
      </c>
      <c r="P503" s="54">
        <f t="shared" si="93"/>
        <v>1289</v>
      </c>
      <c r="Q503" s="54">
        <f>Q502+Q501+Q500</f>
        <v>9035</v>
      </c>
    </row>
    <row r="504" spans="1:17" x14ac:dyDescent="0.35">
      <c r="A504" s="56" t="s">
        <v>9</v>
      </c>
      <c r="B504" s="56">
        <f>B495+B503+B499</f>
        <v>7438</v>
      </c>
      <c r="C504" s="56">
        <f>C495+C503+C499</f>
        <v>7330</v>
      </c>
      <c r="D504" s="56">
        <f>D495+D503+D499</f>
        <v>7315</v>
      </c>
      <c r="E504" s="56">
        <f>E495+E499+E503</f>
        <v>5201</v>
      </c>
      <c r="F504" s="56">
        <f t="shared" ref="F504:L504" si="94">F503+F499+F495</f>
        <v>5279</v>
      </c>
      <c r="G504" s="56">
        <f t="shared" si="94"/>
        <v>5745</v>
      </c>
      <c r="H504" s="56">
        <f t="shared" si="94"/>
        <v>6893</v>
      </c>
      <c r="I504" s="56">
        <f t="shared" si="94"/>
        <v>45201</v>
      </c>
      <c r="J504" s="56">
        <f t="shared" si="94"/>
        <v>7434</v>
      </c>
      <c r="K504" s="56">
        <f t="shared" si="94"/>
        <v>6457</v>
      </c>
      <c r="L504" s="56">
        <f t="shared" si="94"/>
        <v>5892</v>
      </c>
      <c r="M504" s="56">
        <f>M495+M503+M499</f>
        <v>6200</v>
      </c>
      <c r="N504" s="56">
        <f>N495+N503+N499</f>
        <v>6457</v>
      </c>
      <c r="O504" s="56">
        <f>O495+O503+O499</f>
        <v>7945</v>
      </c>
      <c r="P504" s="56">
        <f>P495+P503+P499</f>
        <v>7893</v>
      </c>
      <c r="Q504" s="56">
        <f>Q503+Q499+Q495</f>
        <v>48278</v>
      </c>
    </row>
    <row r="506" spans="1:17" x14ac:dyDescent="0.35">
      <c r="A506" s="31" t="s">
        <v>0</v>
      </c>
      <c r="B506" s="83"/>
      <c r="C506" s="83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</row>
    <row r="507" spans="1:17" ht="15.5" x14ac:dyDescent="0.35">
      <c r="A507" s="33" t="s">
        <v>1</v>
      </c>
      <c r="B507" s="64" t="s">
        <v>1702</v>
      </c>
      <c r="C507" s="64" t="s">
        <v>1703</v>
      </c>
      <c r="D507" s="64" t="s">
        <v>1704</v>
      </c>
      <c r="E507" s="64" t="s">
        <v>1705</v>
      </c>
      <c r="F507" s="64" t="s">
        <v>1706</v>
      </c>
      <c r="G507" s="64" t="s">
        <v>1707</v>
      </c>
      <c r="H507" s="64" t="s">
        <v>1708</v>
      </c>
      <c r="I507" s="65" t="s">
        <v>1709</v>
      </c>
      <c r="J507" s="64" t="s">
        <v>1710</v>
      </c>
      <c r="K507" s="64" t="s">
        <v>325</v>
      </c>
      <c r="L507" s="64" t="s">
        <v>318</v>
      </c>
      <c r="M507" s="64" t="s">
        <v>319</v>
      </c>
      <c r="N507" s="64" t="s">
        <v>320</v>
      </c>
      <c r="O507" s="64" t="s">
        <v>321</v>
      </c>
      <c r="P507" s="64" t="s">
        <v>322</v>
      </c>
      <c r="Q507" s="65" t="s">
        <v>1715</v>
      </c>
    </row>
    <row r="508" spans="1:17" x14ac:dyDescent="0.35">
      <c r="A508" s="19" t="s">
        <v>2</v>
      </c>
      <c r="B508" s="19">
        <v>308</v>
      </c>
      <c r="C508" s="21">
        <v>219</v>
      </c>
      <c r="D508" s="19">
        <v>338</v>
      </c>
      <c r="E508" s="19">
        <v>52</v>
      </c>
      <c r="F508" s="19">
        <v>192</v>
      </c>
      <c r="G508" s="19">
        <v>300</v>
      </c>
      <c r="H508" s="36">
        <v>293</v>
      </c>
      <c r="I508" s="33">
        <f>H508+G508+F508+E508+D508+C508+B508</f>
        <v>1702</v>
      </c>
      <c r="J508" s="36">
        <v>153</v>
      </c>
      <c r="K508" s="36">
        <v>290</v>
      </c>
      <c r="L508" s="36">
        <v>302</v>
      </c>
      <c r="M508" s="103">
        <v>129</v>
      </c>
      <c r="N508" s="19">
        <v>375</v>
      </c>
      <c r="O508" s="19">
        <v>339</v>
      </c>
      <c r="P508" s="36">
        <v>260</v>
      </c>
      <c r="Q508" s="33">
        <f>P508+O508+N508+M508+L508+K508+J508</f>
        <v>1848</v>
      </c>
    </row>
    <row r="509" spans="1:17" x14ac:dyDescent="0.35">
      <c r="A509" s="19" t="s">
        <v>3</v>
      </c>
      <c r="B509" s="104">
        <v>1041</v>
      </c>
      <c r="C509" s="104">
        <v>1148</v>
      </c>
      <c r="D509" s="19">
        <v>1220</v>
      </c>
      <c r="E509" s="19">
        <v>1137</v>
      </c>
      <c r="F509" s="19">
        <v>1005</v>
      </c>
      <c r="G509" s="19">
        <v>1004</v>
      </c>
      <c r="H509" s="36">
        <v>1124</v>
      </c>
      <c r="I509" s="33">
        <f>H509+G509+F509+E509+D509+C509+B509</f>
        <v>7679</v>
      </c>
      <c r="J509" s="36">
        <v>1081</v>
      </c>
      <c r="K509" s="42">
        <v>929</v>
      </c>
      <c r="L509" s="42">
        <v>1058</v>
      </c>
      <c r="M509" s="19">
        <v>1026</v>
      </c>
      <c r="N509" s="19">
        <v>984</v>
      </c>
      <c r="O509" s="36">
        <v>710</v>
      </c>
      <c r="P509" s="19">
        <v>799</v>
      </c>
      <c r="Q509" s="33">
        <f>P509+O509+N509+M509+L509+K509+J509</f>
        <v>6587</v>
      </c>
    </row>
    <row r="510" spans="1:17" x14ac:dyDescent="0.35">
      <c r="A510" s="19" t="s">
        <v>100</v>
      </c>
      <c r="B510" s="19">
        <v>87</v>
      </c>
      <c r="C510" s="19">
        <v>112</v>
      </c>
      <c r="D510" s="19">
        <v>123</v>
      </c>
      <c r="E510" s="19">
        <v>156</v>
      </c>
      <c r="F510" s="19">
        <v>197</v>
      </c>
      <c r="G510" s="19">
        <v>174</v>
      </c>
      <c r="H510" s="36">
        <v>180</v>
      </c>
      <c r="I510" s="33">
        <f>H510+G510+F510+E510+D510+C510+B510</f>
        <v>1029</v>
      </c>
      <c r="J510" s="38">
        <v>151</v>
      </c>
      <c r="K510" s="38">
        <v>168</v>
      </c>
      <c r="L510" s="59">
        <v>124</v>
      </c>
      <c r="M510" s="38">
        <v>138</v>
      </c>
      <c r="N510" s="38">
        <v>71</v>
      </c>
      <c r="O510" s="38">
        <v>119</v>
      </c>
      <c r="P510" s="19">
        <v>135</v>
      </c>
      <c r="Q510" s="33">
        <f>P510+O510+N510+M510+L510+K510+J510</f>
        <v>906</v>
      </c>
    </row>
    <row r="511" spans="1:17" x14ac:dyDescent="0.35">
      <c r="A511" s="19" t="s">
        <v>115</v>
      </c>
      <c r="B511" s="19">
        <v>0</v>
      </c>
      <c r="C511" s="19">
        <v>0</v>
      </c>
      <c r="D511" s="19">
        <v>0</v>
      </c>
      <c r="E511" s="19">
        <v>0</v>
      </c>
      <c r="F511" s="19">
        <v>0</v>
      </c>
      <c r="G511" s="19">
        <v>0</v>
      </c>
      <c r="H511" s="19">
        <v>0</v>
      </c>
      <c r="I511" s="33">
        <f>SUM(B511:H511)</f>
        <v>0</v>
      </c>
      <c r="J511" s="42">
        <v>0</v>
      </c>
      <c r="K511" s="42">
        <v>0</v>
      </c>
      <c r="L511" s="19">
        <v>0</v>
      </c>
      <c r="M511" s="19">
        <v>0</v>
      </c>
      <c r="N511" s="19">
        <v>0</v>
      </c>
      <c r="O511" s="19">
        <v>0</v>
      </c>
      <c r="P511" s="19">
        <v>0</v>
      </c>
      <c r="Q511" s="33">
        <f>P511+O511+N511+M511+L511+K511+J511</f>
        <v>0</v>
      </c>
    </row>
    <row r="512" spans="1:17" x14ac:dyDescent="0.35">
      <c r="A512" s="19" t="s">
        <v>125</v>
      </c>
      <c r="B512" s="19">
        <v>2038</v>
      </c>
      <c r="C512" s="19">
        <v>2464</v>
      </c>
      <c r="D512" s="19">
        <v>1593</v>
      </c>
      <c r="E512" s="19">
        <v>1742</v>
      </c>
      <c r="F512" s="19">
        <v>2363</v>
      </c>
      <c r="G512" s="19">
        <v>2792</v>
      </c>
      <c r="H512" s="19">
        <v>1974</v>
      </c>
      <c r="I512" s="33">
        <f>H512+G512+F512+E512+D512+C512+B512</f>
        <v>14966</v>
      </c>
      <c r="J512" s="59">
        <v>2046</v>
      </c>
      <c r="K512" s="42">
        <v>2651</v>
      </c>
      <c r="L512" s="38">
        <v>1753</v>
      </c>
      <c r="M512" s="42">
        <v>1713</v>
      </c>
      <c r="N512" s="19">
        <v>2162</v>
      </c>
      <c r="O512" s="19">
        <v>2686</v>
      </c>
      <c r="P512" s="19">
        <v>1854</v>
      </c>
      <c r="Q512" s="33">
        <f>P512+O512+N512+M512+L512+K512+J512</f>
        <v>14865</v>
      </c>
    </row>
    <row r="513" spans="1:17" x14ac:dyDescent="0.35">
      <c r="A513" s="58" t="s">
        <v>119</v>
      </c>
      <c r="B513" s="58">
        <f t="shared" ref="B513:H513" si="95">SUM(B508:B512)</f>
        <v>3474</v>
      </c>
      <c r="C513" s="58">
        <f t="shared" si="95"/>
        <v>3943</v>
      </c>
      <c r="D513" s="58">
        <f t="shared" si="95"/>
        <v>3274</v>
      </c>
      <c r="E513" s="58">
        <f t="shared" si="95"/>
        <v>3087</v>
      </c>
      <c r="F513" s="58">
        <f t="shared" si="95"/>
        <v>3757</v>
      </c>
      <c r="G513" s="58">
        <f t="shared" si="95"/>
        <v>4270</v>
      </c>
      <c r="H513" s="58">
        <f t="shared" si="95"/>
        <v>3571</v>
      </c>
      <c r="I513" s="58">
        <f>H513+G513+F513+E513+D513+C513+B513</f>
        <v>25376</v>
      </c>
      <c r="J513" s="105">
        <f>J512+J511+J510+J509+J508</f>
        <v>3431</v>
      </c>
      <c r="K513" s="105">
        <f>+K512+K511+K510+K509+K508</f>
        <v>4038</v>
      </c>
      <c r="L513" s="105">
        <f t="shared" ref="L513:Q513" si="96">L512+L511+L510+L509+L508</f>
        <v>3237</v>
      </c>
      <c r="M513" s="58">
        <f t="shared" si="96"/>
        <v>3006</v>
      </c>
      <c r="N513" s="58">
        <f t="shared" si="96"/>
        <v>3592</v>
      </c>
      <c r="O513" s="58">
        <f t="shared" si="96"/>
        <v>3854</v>
      </c>
      <c r="P513" s="58">
        <f t="shared" si="96"/>
        <v>3048</v>
      </c>
      <c r="Q513" s="58">
        <f t="shared" si="96"/>
        <v>24206</v>
      </c>
    </row>
    <row r="514" spans="1:17" x14ac:dyDescent="0.35">
      <c r="A514" s="19" t="s">
        <v>4</v>
      </c>
      <c r="B514" s="19">
        <v>2569</v>
      </c>
      <c r="C514" s="19">
        <v>2697</v>
      </c>
      <c r="D514" s="19">
        <v>1555</v>
      </c>
      <c r="E514" s="19">
        <v>1830</v>
      </c>
      <c r="F514" s="19">
        <v>1146</v>
      </c>
      <c r="G514" s="19">
        <v>1010</v>
      </c>
      <c r="H514" s="36">
        <v>1181</v>
      </c>
      <c r="I514" s="33">
        <f>H514+G514+F514+E514+D514+C514+B514</f>
        <v>11988</v>
      </c>
      <c r="J514" s="36">
        <v>1765</v>
      </c>
      <c r="K514" s="42">
        <v>1504</v>
      </c>
      <c r="L514" s="42">
        <v>937</v>
      </c>
      <c r="M514" s="37">
        <v>1431</v>
      </c>
      <c r="N514" s="19">
        <v>1355</v>
      </c>
      <c r="O514" s="36">
        <v>1486</v>
      </c>
      <c r="P514" s="36">
        <v>1459</v>
      </c>
      <c r="Q514" s="63">
        <f>P514+O514+N514+M514+L514+K514+J514</f>
        <v>9937</v>
      </c>
    </row>
    <row r="515" spans="1:17" x14ac:dyDescent="0.35">
      <c r="A515" s="19" t="s">
        <v>112</v>
      </c>
      <c r="B515" s="19">
        <v>0</v>
      </c>
      <c r="C515" s="19">
        <v>0</v>
      </c>
      <c r="D515" s="19">
        <v>0</v>
      </c>
      <c r="E515" s="19">
        <v>0</v>
      </c>
      <c r="F515" s="19">
        <v>0</v>
      </c>
      <c r="G515" s="19">
        <v>0</v>
      </c>
      <c r="H515" s="19">
        <v>0</v>
      </c>
      <c r="I515" s="33">
        <f>SUM(B515:H515)</f>
        <v>0</v>
      </c>
      <c r="J515" s="19">
        <v>0</v>
      </c>
      <c r="K515" s="42">
        <v>0</v>
      </c>
      <c r="L515" s="19">
        <v>0</v>
      </c>
      <c r="M515" s="19">
        <v>0</v>
      </c>
      <c r="N515" s="63">
        <v>0</v>
      </c>
      <c r="O515" s="63">
        <v>0</v>
      </c>
      <c r="P515" s="63">
        <v>0</v>
      </c>
      <c r="Q515" s="63">
        <f>P515+O515+N515+M515+L515+K515+J515</f>
        <v>0</v>
      </c>
    </row>
    <row r="516" spans="1:17" x14ac:dyDescent="0.35">
      <c r="A516" s="19" t="s">
        <v>124</v>
      </c>
      <c r="B516" s="19">
        <v>0</v>
      </c>
      <c r="C516" s="19">
        <v>0</v>
      </c>
      <c r="D516" s="19">
        <v>0</v>
      </c>
      <c r="E516" s="19">
        <v>0</v>
      </c>
      <c r="F516" s="19">
        <v>0</v>
      </c>
      <c r="G516" s="19">
        <v>0</v>
      </c>
      <c r="H516" s="19">
        <v>75</v>
      </c>
      <c r="I516" s="33">
        <f>SUM(B516:H516)</f>
        <v>75</v>
      </c>
      <c r="J516" s="63">
        <v>0</v>
      </c>
      <c r="K516" s="63">
        <v>0</v>
      </c>
      <c r="L516" s="63">
        <v>0</v>
      </c>
      <c r="M516" s="63">
        <v>0</v>
      </c>
      <c r="N516" s="63">
        <v>0</v>
      </c>
      <c r="O516" s="63">
        <v>0</v>
      </c>
      <c r="P516" s="63">
        <v>76</v>
      </c>
      <c r="Q516" s="63">
        <f>P516</f>
        <v>76</v>
      </c>
    </row>
    <row r="517" spans="1:17" x14ac:dyDescent="0.35">
      <c r="A517" s="46" t="s">
        <v>118</v>
      </c>
      <c r="B517" s="46">
        <f>B516+B515+B514</f>
        <v>2569</v>
      </c>
      <c r="C517" s="46">
        <f t="shared" ref="C517:H517" si="97">SUM(C514:C516)</f>
        <v>2697</v>
      </c>
      <c r="D517" s="46">
        <f t="shared" si="97"/>
        <v>1555</v>
      </c>
      <c r="E517" s="46">
        <f t="shared" si="97"/>
        <v>1830</v>
      </c>
      <c r="F517" s="46">
        <f t="shared" si="97"/>
        <v>1146</v>
      </c>
      <c r="G517" s="46">
        <f t="shared" si="97"/>
        <v>1010</v>
      </c>
      <c r="H517" s="46">
        <f t="shared" si="97"/>
        <v>1256</v>
      </c>
      <c r="I517" s="46">
        <f>H517+G517+F517+E517+D517+C517+B517</f>
        <v>12063</v>
      </c>
      <c r="J517" s="92">
        <f t="shared" ref="J517:P517" si="98">SUM(J514:J516)</f>
        <v>1765</v>
      </c>
      <c r="K517" s="92">
        <f t="shared" si="98"/>
        <v>1504</v>
      </c>
      <c r="L517" s="92">
        <f t="shared" si="98"/>
        <v>937</v>
      </c>
      <c r="M517" s="46">
        <f t="shared" si="98"/>
        <v>1431</v>
      </c>
      <c r="N517" s="46">
        <f t="shared" si="98"/>
        <v>1355</v>
      </c>
      <c r="O517" s="46">
        <f t="shared" si="98"/>
        <v>1486</v>
      </c>
      <c r="P517" s="46">
        <f t="shared" si="98"/>
        <v>1535</v>
      </c>
      <c r="Q517" s="46">
        <f>Q516+Q515+Q514</f>
        <v>10013</v>
      </c>
    </row>
    <row r="518" spans="1:17" x14ac:dyDescent="0.35">
      <c r="A518" s="19" t="s">
        <v>99</v>
      </c>
      <c r="B518" s="19">
        <v>97</v>
      </c>
      <c r="C518" s="19">
        <v>131</v>
      </c>
      <c r="D518" s="19">
        <v>151</v>
      </c>
      <c r="E518" s="19">
        <v>151</v>
      </c>
      <c r="F518" s="19">
        <v>88</v>
      </c>
      <c r="G518" s="19">
        <v>88</v>
      </c>
      <c r="H518" s="36">
        <v>82</v>
      </c>
      <c r="I518" s="33">
        <f>H518+G518+F518+E518+D518+C518+B518</f>
        <v>788</v>
      </c>
      <c r="J518" s="36">
        <v>93</v>
      </c>
      <c r="K518" s="42">
        <v>118</v>
      </c>
      <c r="L518" s="42">
        <v>173</v>
      </c>
      <c r="M518" s="37">
        <v>95</v>
      </c>
      <c r="N518" s="36">
        <v>104</v>
      </c>
      <c r="O518" s="19">
        <v>112</v>
      </c>
      <c r="P518" s="36">
        <v>87</v>
      </c>
      <c r="Q518" s="33">
        <f>P518+O518+N518+M518+L518+K518+J518</f>
        <v>782</v>
      </c>
    </row>
    <row r="519" spans="1:17" x14ac:dyDescent="0.35">
      <c r="A519" s="19" t="s">
        <v>7</v>
      </c>
      <c r="B519" s="19">
        <v>857</v>
      </c>
      <c r="C519" s="19">
        <v>830</v>
      </c>
      <c r="D519" s="19">
        <v>855</v>
      </c>
      <c r="E519" s="19">
        <v>761</v>
      </c>
      <c r="F519" s="19">
        <v>0</v>
      </c>
      <c r="G519" s="19">
        <v>790</v>
      </c>
      <c r="H519" s="36">
        <v>883</v>
      </c>
      <c r="I519" s="33">
        <f>H519+G519+F519+E519+D519+C519+B519</f>
        <v>4976</v>
      </c>
      <c r="J519" s="36">
        <v>752</v>
      </c>
      <c r="K519" s="42">
        <v>822</v>
      </c>
      <c r="L519" s="42">
        <v>824</v>
      </c>
      <c r="M519" s="37">
        <v>723</v>
      </c>
      <c r="N519" s="23">
        <v>772</v>
      </c>
      <c r="O519" s="19">
        <v>728</v>
      </c>
      <c r="P519" s="86">
        <v>796</v>
      </c>
      <c r="Q519" s="33">
        <f>P519+O519+N519+M519+L519+K519+J519</f>
        <v>5417</v>
      </c>
    </row>
    <row r="520" spans="1:17" x14ac:dyDescent="0.35">
      <c r="A520" s="19" t="s">
        <v>103</v>
      </c>
      <c r="B520" s="19">
        <v>363</v>
      </c>
      <c r="C520" s="19">
        <v>394</v>
      </c>
      <c r="D520" s="19">
        <v>425</v>
      </c>
      <c r="E520" s="19">
        <v>425</v>
      </c>
      <c r="F520" s="19">
        <v>389</v>
      </c>
      <c r="G520" s="19">
        <v>443</v>
      </c>
      <c r="H520" s="36">
        <v>461</v>
      </c>
      <c r="I520" s="33">
        <f>H520+G520+F520+E520+D520+C520+B520</f>
        <v>2900</v>
      </c>
      <c r="J520" s="36">
        <v>381</v>
      </c>
      <c r="K520" s="42">
        <v>377</v>
      </c>
      <c r="L520" s="42">
        <v>424</v>
      </c>
      <c r="M520" s="37">
        <v>374</v>
      </c>
      <c r="N520" s="86">
        <v>303</v>
      </c>
      <c r="O520" s="86">
        <v>310</v>
      </c>
      <c r="P520" s="86">
        <v>384</v>
      </c>
      <c r="Q520" s="33">
        <f>P520+O520+N520+M520+L520+K520+J520</f>
        <v>2553</v>
      </c>
    </row>
    <row r="521" spans="1:17" x14ac:dyDescent="0.35">
      <c r="A521" s="54" t="s">
        <v>117</v>
      </c>
      <c r="B521" s="54">
        <f t="shared" ref="B521:H521" si="99">SUM(B518:B520)</f>
        <v>1317</v>
      </c>
      <c r="C521" s="54">
        <f t="shared" si="99"/>
        <v>1355</v>
      </c>
      <c r="D521" s="54">
        <f t="shared" si="99"/>
        <v>1431</v>
      </c>
      <c r="E521" s="54">
        <f t="shared" si="99"/>
        <v>1337</v>
      </c>
      <c r="F521" s="54">
        <f t="shared" si="99"/>
        <v>477</v>
      </c>
      <c r="G521" s="54">
        <f t="shared" si="99"/>
        <v>1321</v>
      </c>
      <c r="H521" s="54">
        <f t="shared" si="99"/>
        <v>1426</v>
      </c>
      <c r="I521" s="54">
        <f>H521+G521+F521+E521+D521+C521+B521</f>
        <v>8664</v>
      </c>
      <c r="J521" s="54">
        <f t="shared" ref="J521:P521" si="100">SUM(J518:J520)</f>
        <v>1226</v>
      </c>
      <c r="K521" s="54">
        <f t="shared" si="100"/>
        <v>1317</v>
      </c>
      <c r="L521" s="54">
        <f t="shared" si="100"/>
        <v>1421</v>
      </c>
      <c r="M521" s="54">
        <f t="shared" si="100"/>
        <v>1192</v>
      </c>
      <c r="N521" s="54">
        <f t="shared" si="100"/>
        <v>1179</v>
      </c>
      <c r="O521" s="54">
        <f t="shared" si="100"/>
        <v>1150</v>
      </c>
      <c r="P521" s="54">
        <f t="shared" si="100"/>
        <v>1267</v>
      </c>
      <c r="Q521" s="54">
        <f>Q520+Q519+Q518</f>
        <v>8752</v>
      </c>
    </row>
    <row r="522" spans="1:17" x14ac:dyDescent="0.35">
      <c r="A522" s="56" t="s">
        <v>9</v>
      </c>
      <c r="B522" s="56">
        <f>B513+B521+B517</f>
        <v>7360</v>
      </c>
      <c r="C522" s="56">
        <f>C513+C521+C517</f>
        <v>7995</v>
      </c>
      <c r="D522" s="56">
        <f>D513+D521+D517</f>
        <v>6260</v>
      </c>
      <c r="E522" s="56">
        <f>E513+E517+E521</f>
        <v>6254</v>
      </c>
      <c r="F522" s="56">
        <f t="shared" ref="F522:L522" si="101">F521+F517+F513</f>
        <v>5380</v>
      </c>
      <c r="G522" s="56">
        <f t="shared" si="101"/>
        <v>6601</v>
      </c>
      <c r="H522" s="56">
        <f t="shared" si="101"/>
        <v>6253</v>
      </c>
      <c r="I522" s="56">
        <f t="shared" si="101"/>
        <v>46103</v>
      </c>
      <c r="J522" s="56">
        <f t="shared" si="101"/>
        <v>6422</v>
      </c>
      <c r="K522" s="56">
        <f t="shared" si="101"/>
        <v>6859</v>
      </c>
      <c r="L522" s="56">
        <f t="shared" si="101"/>
        <v>5595</v>
      </c>
      <c r="M522" s="56">
        <f>M513+M521+M517</f>
        <v>5629</v>
      </c>
      <c r="N522" s="56">
        <f>N513+N521+N517</f>
        <v>6126</v>
      </c>
      <c r="O522" s="56">
        <f>O513+O521+O517</f>
        <v>6490</v>
      </c>
      <c r="P522" s="56">
        <f>P513+P521+P517</f>
        <v>5850</v>
      </c>
      <c r="Q522" s="56">
        <f>Q521+Q517+Q513</f>
        <v>42971</v>
      </c>
    </row>
    <row r="524" spans="1:17" x14ac:dyDescent="0.35">
      <c r="A524" s="31" t="s">
        <v>0</v>
      </c>
      <c r="B524" s="83"/>
      <c r="C524" s="83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</row>
    <row r="525" spans="1:17" ht="15.5" x14ac:dyDescent="0.35">
      <c r="A525" s="33" t="s">
        <v>1</v>
      </c>
      <c r="B525" s="64" t="s">
        <v>323</v>
      </c>
      <c r="C525" s="64" t="s">
        <v>324</v>
      </c>
      <c r="D525" s="64" t="s">
        <v>435</v>
      </c>
      <c r="E525" s="64" t="s">
        <v>436</v>
      </c>
      <c r="F525" s="64" t="s">
        <v>437</v>
      </c>
      <c r="G525" s="64" t="s">
        <v>438</v>
      </c>
      <c r="H525" s="64" t="s">
        <v>439</v>
      </c>
      <c r="I525" s="65" t="s">
        <v>383</v>
      </c>
      <c r="J525" s="64" t="s">
        <v>440</v>
      </c>
      <c r="K525" s="64" t="s">
        <v>441</v>
      </c>
      <c r="L525" s="64" t="s">
        <v>397</v>
      </c>
      <c r="M525" s="64" t="s">
        <v>398</v>
      </c>
      <c r="N525" s="64" t="s">
        <v>399</v>
      </c>
      <c r="O525" s="64" t="s">
        <v>400</v>
      </c>
      <c r="P525" s="64" t="s">
        <v>401</v>
      </c>
      <c r="Q525" s="65" t="s">
        <v>1749</v>
      </c>
    </row>
    <row r="526" spans="1:17" x14ac:dyDescent="0.35">
      <c r="A526" s="19" t="s">
        <v>2</v>
      </c>
      <c r="B526" s="19">
        <v>163</v>
      </c>
      <c r="C526" s="21">
        <v>347</v>
      </c>
      <c r="D526" s="19">
        <v>327</v>
      </c>
      <c r="E526" s="19">
        <v>302</v>
      </c>
      <c r="F526" s="19">
        <v>321</v>
      </c>
      <c r="G526" s="19">
        <v>322</v>
      </c>
      <c r="H526" s="36">
        <v>287</v>
      </c>
      <c r="I526" s="33">
        <f>H526+G526+F526+E526+D526+C526+B526</f>
        <v>2069</v>
      </c>
      <c r="J526" s="36">
        <v>275</v>
      </c>
      <c r="K526" s="36">
        <v>337</v>
      </c>
      <c r="L526" s="36">
        <v>322</v>
      </c>
      <c r="M526" s="103">
        <v>365</v>
      </c>
      <c r="N526" s="19">
        <v>308</v>
      </c>
      <c r="O526" s="19">
        <v>333</v>
      </c>
      <c r="P526" s="36">
        <v>245</v>
      </c>
      <c r="Q526" s="33">
        <f>P526+O526+N526+M526+L526+K526+J526</f>
        <v>2185</v>
      </c>
    </row>
    <row r="527" spans="1:17" x14ac:dyDescent="0.35">
      <c r="A527" s="19" t="s">
        <v>3</v>
      </c>
      <c r="B527" s="104">
        <v>1079</v>
      </c>
      <c r="C527" s="104">
        <v>1132</v>
      </c>
      <c r="D527" s="19">
        <v>1078</v>
      </c>
      <c r="E527" s="19">
        <v>1033</v>
      </c>
      <c r="F527" s="19">
        <v>1044</v>
      </c>
      <c r="G527" s="19">
        <v>1032</v>
      </c>
      <c r="H527" s="36">
        <v>1150</v>
      </c>
      <c r="I527" s="33">
        <f>H527+G527+F527+E527+D527+C527+B527</f>
        <v>7548</v>
      </c>
      <c r="J527" s="36">
        <v>976</v>
      </c>
      <c r="K527" s="42">
        <v>1255</v>
      </c>
      <c r="L527" s="42">
        <v>1129</v>
      </c>
      <c r="M527" s="19">
        <v>944</v>
      </c>
      <c r="N527" s="19">
        <v>800</v>
      </c>
      <c r="O527" s="36">
        <v>976</v>
      </c>
      <c r="P527" s="19">
        <v>910</v>
      </c>
      <c r="Q527" s="33">
        <f>P527+O527+N527+M527+L527+K527+J527</f>
        <v>6990</v>
      </c>
    </row>
    <row r="528" spans="1:17" x14ac:dyDescent="0.35">
      <c r="A528" s="19" t="s">
        <v>100</v>
      </c>
      <c r="B528" s="19">
        <v>40</v>
      </c>
      <c r="C528" s="19">
        <v>73</v>
      </c>
      <c r="D528" s="19">
        <v>118</v>
      </c>
      <c r="E528" s="19">
        <v>111</v>
      </c>
      <c r="F528" s="19">
        <v>93</v>
      </c>
      <c r="G528" s="19">
        <v>78</v>
      </c>
      <c r="H528" s="36">
        <v>87</v>
      </c>
      <c r="I528" s="33">
        <f>H528+G528+F528+E528+D528+C528+B528</f>
        <v>600</v>
      </c>
      <c r="J528" s="38">
        <v>90</v>
      </c>
      <c r="K528" s="38">
        <v>114</v>
      </c>
      <c r="L528" s="59">
        <v>49</v>
      </c>
      <c r="M528" s="38">
        <v>17</v>
      </c>
      <c r="N528" s="38">
        <v>75</v>
      </c>
      <c r="O528" s="38">
        <v>101</v>
      </c>
      <c r="P528" s="19">
        <v>63</v>
      </c>
      <c r="Q528" s="33">
        <f>P528+O528+N528+M528+L528+K528+J528</f>
        <v>509</v>
      </c>
    </row>
    <row r="529" spans="1:17" x14ac:dyDescent="0.35">
      <c r="A529" s="19" t="s">
        <v>115</v>
      </c>
      <c r="B529" s="19">
        <v>0</v>
      </c>
      <c r="C529" s="19">
        <v>0</v>
      </c>
      <c r="D529" s="19">
        <v>0</v>
      </c>
      <c r="E529" s="19">
        <v>0</v>
      </c>
      <c r="F529" s="19">
        <v>0</v>
      </c>
      <c r="G529" s="19">
        <v>0</v>
      </c>
      <c r="H529" s="19">
        <v>0</v>
      </c>
      <c r="I529" s="33">
        <f>SUM(B529:H529)</f>
        <v>0</v>
      </c>
      <c r="J529" s="42">
        <v>0</v>
      </c>
      <c r="K529" s="42">
        <v>0</v>
      </c>
      <c r="L529" s="19">
        <v>0</v>
      </c>
      <c r="M529" s="19">
        <v>0</v>
      </c>
      <c r="N529" s="19">
        <v>0</v>
      </c>
      <c r="O529" s="19">
        <v>0</v>
      </c>
      <c r="P529" s="19">
        <v>0</v>
      </c>
      <c r="Q529" s="33">
        <f>P529+O529+N529+M529+L529+K529+J529</f>
        <v>0</v>
      </c>
    </row>
    <row r="530" spans="1:17" x14ac:dyDescent="0.35">
      <c r="A530" s="19" t="s">
        <v>125</v>
      </c>
      <c r="B530" s="19">
        <v>1929</v>
      </c>
      <c r="C530" s="19">
        <v>3083</v>
      </c>
      <c r="D530" s="19">
        <v>2086</v>
      </c>
      <c r="E530" s="19">
        <v>1436</v>
      </c>
      <c r="F530" s="19">
        <v>2272</v>
      </c>
      <c r="G530" s="19">
        <v>2966</v>
      </c>
      <c r="H530" s="19">
        <v>2274</v>
      </c>
      <c r="I530" s="33">
        <f>H530+G530+F530+E530+D530+C530+B530</f>
        <v>16046</v>
      </c>
      <c r="J530" s="59">
        <v>2327</v>
      </c>
      <c r="K530" s="42">
        <v>2049</v>
      </c>
      <c r="L530" s="38">
        <v>2498</v>
      </c>
      <c r="M530" s="42">
        <v>1558</v>
      </c>
      <c r="N530" s="19">
        <v>2346</v>
      </c>
      <c r="O530" s="19">
        <v>3038</v>
      </c>
      <c r="P530" s="19">
        <v>2050</v>
      </c>
      <c r="Q530" s="33">
        <f>P530+O530+N530+M530+L530+K530+J530</f>
        <v>15866</v>
      </c>
    </row>
    <row r="531" spans="1:17" x14ac:dyDescent="0.35">
      <c r="A531" s="58" t="s">
        <v>119</v>
      </c>
      <c r="B531" s="58">
        <f t="shared" ref="B531:H531" si="102">SUM(B526:B530)</f>
        <v>3211</v>
      </c>
      <c r="C531" s="58">
        <f t="shared" si="102"/>
        <v>4635</v>
      </c>
      <c r="D531" s="58">
        <f t="shared" si="102"/>
        <v>3609</v>
      </c>
      <c r="E531" s="58">
        <f t="shared" si="102"/>
        <v>2882</v>
      </c>
      <c r="F531" s="58">
        <f t="shared" si="102"/>
        <v>3730</v>
      </c>
      <c r="G531" s="58">
        <f t="shared" si="102"/>
        <v>4398</v>
      </c>
      <c r="H531" s="58">
        <f t="shared" si="102"/>
        <v>3798</v>
      </c>
      <c r="I531" s="58">
        <f>H531+G531+F531+E531+D531+C531+B531</f>
        <v>26263</v>
      </c>
      <c r="J531" s="105">
        <f>J530+J529+J528+J527+J526</f>
        <v>3668</v>
      </c>
      <c r="K531" s="105">
        <f>+K530+K529+K528+K527+K526</f>
        <v>3755</v>
      </c>
      <c r="L531" s="105">
        <f t="shared" ref="L531:Q531" si="103">L530+L529+L528+L527+L526</f>
        <v>3998</v>
      </c>
      <c r="M531" s="58">
        <f t="shared" si="103"/>
        <v>2884</v>
      </c>
      <c r="N531" s="58">
        <f t="shared" si="103"/>
        <v>3529</v>
      </c>
      <c r="O531" s="58">
        <f t="shared" si="103"/>
        <v>4448</v>
      </c>
      <c r="P531" s="58">
        <f t="shared" si="103"/>
        <v>3268</v>
      </c>
      <c r="Q531" s="58">
        <f t="shared" si="103"/>
        <v>25550</v>
      </c>
    </row>
    <row r="532" spans="1:17" x14ac:dyDescent="0.35">
      <c r="A532" s="19" t="s">
        <v>4</v>
      </c>
      <c r="B532" s="19">
        <v>1490</v>
      </c>
      <c r="C532" s="19">
        <v>1769</v>
      </c>
      <c r="D532" s="19">
        <v>1427</v>
      </c>
      <c r="E532" s="19">
        <v>1266</v>
      </c>
      <c r="F532" s="19">
        <v>1584</v>
      </c>
      <c r="G532" s="19">
        <v>1682</v>
      </c>
      <c r="H532" s="36">
        <v>1735</v>
      </c>
      <c r="I532" s="33">
        <f>H532+G532+F532+E532+D532+C532+B532</f>
        <v>10953</v>
      </c>
      <c r="J532" s="36">
        <v>1647</v>
      </c>
      <c r="K532" s="42">
        <v>2273</v>
      </c>
      <c r="L532" s="42">
        <v>1894</v>
      </c>
      <c r="M532" s="37">
        <v>1470</v>
      </c>
      <c r="N532" s="19">
        <v>2814</v>
      </c>
      <c r="O532" s="36">
        <v>2610</v>
      </c>
      <c r="P532" s="36">
        <v>2884</v>
      </c>
      <c r="Q532" s="63">
        <f>P532+O532+N532+M532+L532+K532+J532</f>
        <v>15592</v>
      </c>
    </row>
    <row r="533" spans="1:17" x14ac:dyDescent="0.35">
      <c r="A533" s="19" t="s">
        <v>112</v>
      </c>
      <c r="B533" s="19">
        <v>0</v>
      </c>
      <c r="C533" s="19">
        <v>0</v>
      </c>
      <c r="D533" s="19">
        <v>0</v>
      </c>
      <c r="E533" s="19">
        <v>0</v>
      </c>
      <c r="F533" s="19">
        <v>0</v>
      </c>
      <c r="G533" s="19">
        <v>0</v>
      </c>
      <c r="H533" s="19">
        <v>0</v>
      </c>
      <c r="I533" s="33">
        <f>SUM(B533:H533)</f>
        <v>0</v>
      </c>
      <c r="J533" s="19">
        <v>0</v>
      </c>
      <c r="K533" s="42">
        <v>0</v>
      </c>
      <c r="L533" s="19">
        <v>0</v>
      </c>
      <c r="M533" s="19">
        <v>0</v>
      </c>
      <c r="N533" s="63">
        <v>0</v>
      </c>
      <c r="O533" s="63">
        <v>0</v>
      </c>
      <c r="P533" s="63">
        <v>0</v>
      </c>
      <c r="Q533" s="63">
        <f>P533+O533+N533+M533+L533+K533+J533</f>
        <v>0</v>
      </c>
    </row>
    <row r="534" spans="1:17" x14ac:dyDescent="0.35">
      <c r="A534" s="19" t="s">
        <v>124</v>
      </c>
      <c r="B534" s="19">
        <v>0</v>
      </c>
      <c r="C534" s="19">
        <v>0</v>
      </c>
      <c r="D534" s="19">
        <v>0</v>
      </c>
      <c r="E534" s="19">
        <v>0</v>
      </c>
      <c r="F534" s="19">
        <v>0</v>
      </c>
      <c r="G534" s="19">
        <v>0</v>
      </c>
      <c r="H534" s="19">
        <v>107</v>
      </c>
      <c r="I534" s="33">
        <f>SUM(B534:H534)</f>
        <v>107</v>
      </c>
      <c r="J534" s="63">
        <v>0</v>
      </c>
      <c r="K534" s="63">
        <v>0</v>
      </c>
      <c r="L534" s="63">
        <v>0</v>
      </c>
      <c r="M534" s="63">
        <v>0</v>
      </c>
      <c r="N534" s="63">
        <v>0</v>
      </c>
      <c r="O534" s="63">
        <v>0</v>
      </c>
      <c r="P534" s="63">
        <v>108</v>
      </c>
      <c r="Q534" s="63">
        <f>P534</f>
        <v>108</v>
      </c>
    </row>
    <row r="535" spans="1:17" x14ac:dyDescent="0.35">
      <c r="A535" s="46" t="s">
        <v>118</v>
      </c>
      <c r="B535" s="46">
        <f>B534+B533+B532</f>
        <v>1490</v>
      </c>
      <c r="C535" s="46">
        <f t="shared" ref="C535:H535" si="104">SUM(C532:C534)</f>
        <v>1769</v>
      </c>
      <c r="D535" s="46">
        <f t="shared" si="104"/>
        <v>1427</v>
      </c>
      <c r="E535" s="46">
        <f t="shared" si="104"/>
        <v>1266</v>
      </c>
      <c r="F535" s="46">
        <f t="shared" si="104"/>
        <v>1584</v>
      </c>
      <c r="G535" s="46">
        <f t="shared" si="104"/>
        <v>1682</v>
      </c>
      <c r="H535" s="46">
        <f t="shared" si="104"/>
        <v>1842</v>
      </c>
      <c r="I535" s="46">
        <f>H535+G535+F535+E535+D535+C535+B535</f>
        <v>11060</v>
      </c>
      <c r="J535" s="92">
        <f t="shared" ref="J535:P535" si="105">SUM(J532:J534)</f>
        <v>1647</v>
      </c>
      <c r="K535" s="92">
        <f t="shared" si="105"/>
        <v>2273</v>
      </c>
      <c r="L535" s="92">
        <f t="shared" si="105"/>
        <v>1894</v>
      </c>
      <c r="M535" s="46">
        <f t="shared" si="105"/>
        <v>1470</v>
      </c>
      <c r="N535" s="46">
        <f t="shared" si="105"/>
        <v>2814</v>
      </c>
      <c r="O535" s="46">
        <f t="shared" si="105"/>
        <v>2610</v>
      </c>
      <c r="P535" s="46">
        <f t="shared" si="105"/>
        <v>2992</v>
      </c>
      <c r="Q535" s="46">
        <f>Q534+Q533+Q532</f>
        <v>15700</v>
      </c>
    </row>
    <row r="536" spans="1:17" x14ac:dyDescent="0.35">
      <c r="A536" s="19" t="s">
        <v>99</v>
      </c>
      <c r="B536" s="19">
        <v>92</v>
      </c>
      <c r="C536" s="19">
        <v>121</v>
      </c>
      <c r="D536" s="19">
        <v>123</v>
      </c>
      <c r="E536" s="19">
        <v>100</v>
      </c>
      <c r="F536" s="19">
        <v>66</v>
      </c>
      <c r="G536" s="19">
        <v>127</v>
      </c>
      <c r="H536" s="36">
        <v>95</v>
      </c>
      <c r="I536" s="33">
        <f>H536+G536+F536+E536+D536+C536+B536</f>
        <v>724</v>
      </c>
      <c r="J536" s="36">
        <v>99</v>
      </c>
      <c r="K536" s="42">
        <v>134</v>
      </c>
      <c r="L536" s="42">
        <v>116</v>
      </c>
      <c r="M536" s="37">
        <v>110</v>
      </c>
      <c r="N536" s="36">
        <v>92</v>
      </c>
      <c r="O536" s="19">
        <v>110</v>
      </c>
      <c r="P536" s="36">
        <v>102</v>
      </c>
      <c r="Q536" s="33">
        <f>P536+O536+N536+M536+L536+K536+J536</f>
        <v>763</v>
      </c>
    </row>
    <row r="537" spans="1:17" x14ac:dyDescent="0.35">
      <c r="A537" s="19" t="s">
        <v>7</v>
      </c>
      <c r="B537" s="19">
        <v>849</v>
      </c>
      <c r="C537" s="19">
        <v>713</v>
      </c>
      <c r="D537" s="19">
        <v>880</v>
      </c>
      <c r="E537" s="19">
        <v>638</v>
      </c>
      <c r="F537" s="19">
        <v>426</v>
      </c>
      <c r="G537" s="19">
        <v>385</v>
      </c>
      <c r="H537" s="36">
        <v>750</v>
      </c>
      <c r="I537" s="33">
        <f>H537+G537+F537+E537+D537+C537+B537</f>
        <v>4641</v>
      </c>
      <c r="J537" s="36">
        <v>803</v>
      </c>
      <c r="K537" s="42">
        <v>800</v>
      </c>
      <c r="L537" s="42">
        <v>804</v>
      </c>
      <c r="M537" s="37">
        <v>756</v>
      </c>
      <c r="N537" s="23">
        <v>666</v>
      </c>
      <c r="O537" s="19">
        <v>722</v>
      </c>
      <c r="P537" s="86">
        <v>794</v>
      </c>
      <c r="Q537" s="33">
        <f>P537+O537+N537+M537+L537+K537+J537</f>
        <v>5345</v>
      </c>
    </row>
    <row r="538" spans="1:17" x14ac:dyDescent="0.35">
      <c r="A538" s="19" t="s">
        <v>103</v>
      </c>
      <c r="B538" s="19">
        <v>321</v>
      </c>
      <c r="C538" s="19">
        <v>368</v>
      </c>
      <c r="D538" s="19">
        <v>533</v>
      </c>
      <c r="E538" s="19">
        <v>165</v>
      </c>
      <c r="F538" s="19">
        <v>352</v>
      </c>
      <c r="G538" s="19">
        <v>369</v>
      </c>
      <c r="H538" s="36">
        <v>339</v>
      </c>
      <c r="I538" s="33">
        <f>H538+G538+F538+E538+D538+C538+B538</f>
        <v>2447</v>
      </c>
      <c r="J538" s="36">
        <v>324</v>
      </c>
      <c r="K538" s="42">
        <v>401</v>
      </c>
      <c r="L538" s="42">
        <v>442</v>
      </c>
      <c r="M538" s="37">
        <v>366</v>
      </c>
      <c r="N538" s="86">
        <v>341</v>
      </c>
      <c r="O538" s="86">
        <v>342</v>
      </c>
      <c r="P538" s="86">
        <v>354</v>
      </c>
      <c r="Q538" s="33">
        <f>P538+O538+N538+M538+L538+K538+J538</f>
        <v>2570</v>
      </c>
    </row>
    <row r="539" spans="1:17" x14ac:dyDescent="0.35">
      <c r="A539" s="54" t="s">
        <v>117</v>
      </c>
      <c r="B539" s="54">
        <f t="shared" ref="B539:H539" si="106">SUM(B536:B538)</f>
        <v>1262</v>
      </c>
      <c r="C539" s="54">
        <f t="shared" si="106"/>
        <v>1202</v>
      </c>
      <c r="D539" s="54">
        <f t="shared" si="106"/>
        <v>1536</v>
      </c>
      <c r="E539" s="54">
        <f t="shared" si="106"/>
        <v>903</v>
      </c>
      <c r="F539" s="54">
        <f t="shared" si="106"/>
        <v>844</v>
      </c>
      <c r="G539" s="54">
        <f t="shared" si="106"/>
        <v>881</v>
      </c>
      <c r="H539" s="54">
        <f t="shared" si="106"/>
        <v>1184</v>
      </c>
      <c r="I539" s="54">
        <f>H539+G539+F539+E539+D539+C539+B539</f>
        <v>7812</v>
      </c>
      <c r="J539" s="54">
        <f t="shared" ref="J539:P539" si="107">SUM(J536:J538)</f>
        <v>1226</v>
      </c>
      <c r="K539" s="54">
        <f t="shared" si="107"/>
        <v>1335</v>
      </c>
      <c r="L539" s="54">
        <f t="shared" si="107"/>
        <v>1362</v>
      </c>
      <c r="M539" s="54">
        <f t="shared" si="107"/>
        <v>1232</v>
      </c>
      <c r="N539" s="54">
        <f t="shared" si="107"/>
        <v>1099</v>
      </c>
      <c r="O539" s="54">
        <f t="shared" si="107"/>
        <v>1174</v>
      </c>
      <c r="P539" s="54">
        <f t="shared" si="107"/>
        <v>1250</v>
      </c>
      <c r="Q539" s="54">
        <f>Q538+Q537+Q536</f>
        <v>8678</v>
      </c>
    </row>
    <row r="540" spans="1:17" x14ac:dyDescent="0.35">
      <c r="A540" s="56" t="s">
        <v>9</v>
      </c>
      <c r="B540" s="56">
        <f>B531+B539+B535</f>
        <v>5963</v>
      </c>
      <c r="C540" s="56">
        <f>C531+C539+C535</f>
        <v>7606</v>
      </c>
      <c r="D540" s="56">
        <f>D531+D539+D535</f>
        <v>6572</v>
      </c>
      <c r="E540" s="56">
        <f>E531+E535+E539</f>
        <v>5051</v>
      </c>
      <c r="F540" s="56">
        <f t="shared" ref="F540:L540" si="108">F539+F535+F531</f>
        <v>6158</v>
      </c>
      <c r="G540" s="56">
        <f t="shared" si="108"/>
        <v>6961</v>
      </c>
      <c r="H540" s="56">
        <f t="shared" si="108"/>
        <v>6824</v>
      </c>
      <c r="I540" s="56">
        <f t="shared" si="108"/>
        <v>45135</v>
      </c>
      <c r="J540" s="56">
        <f t="shared" si="108"/>
        <v>6541</v>
      </c>
      <c r="K540" s="56">
        <f t="shared" si="108"/>
        <v>7363</v>
      </c>
      <c r="L540" s="56">
        <f t="shared" si="108"/>
        <v>7254</v>
      </c>
      <c r="M540" s="56">
        <f>M531+M539+M535</f>
        <v>5586</v>
      </c>
      <c r="N540" s="56">
        <f>N531+N539+N535</f>
        <v>7442</v>
      </c>
      <c r="O540" s="56">
        <f>O531+O539+O535</f>
        <v>8232</v>
      </c>
      <c r="P540" s="56">
        <f>P531+P539+P535</f>
        <v>7510</v>
      </c>
      <c r="Q540" s="56">
        <f>Q539+Q535+Q531</f>
        <v>49928</v>
      </c>
    </row>
    <row r="542" spans="1:17" x14ac:dyDescent="0.35">
      <c r="A542" s="31" t="s">
        <v>0</v>
      </c>
      <c r="B542" s="83"/>
      <c r="C542" s="83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</row>
    <row r="543" spans="1:17" ht="15.5" x14ac:dyDescent="0.35">
      <c r="A543" s="33" t="s">
        <v>1</v>
      </c>
      <c r="B543" s="64" t="s">
        <v>402</v>
      </c>
      <c r="C543" s="64" t="s">
        <v>403</v>
      </c>
      <c r="D543" s="64" t="s">
        <v>481</v>
      </c>
      <c r="E543" s="64" t="s">
        <v>482</v>
      </c>
      <c r="F543" s="64" t="s">
        <v>483</v>
      </c>
      <c r="G543" s="64" t="s">
        <v>484</v>
      </c>
      <c r="H543" s="64" t="s">
        <v>485</v>
      </c>
      <c r="I543" s="65" t="s">
        <v>470</v>
      </c>
      <c r="J543" s="64" t="s">
        <v>486</v>
      </c>
      <c r="K543" s="64" t="s">
        <v>463</v>
      </c>
      <c r="L543" s="64" t="s">
        <v>464</v>
      </c>
      <c r="M543" s="64" t="s">
        <v>465</v>
      </c>
      <c r="N543" s="64" t="s">
        <v>466</v>
      </c>
      <c r="O543" s="64" t="s">
        <v>467</v>
      </c>
      <c r="P543" s="64" t="s">
        <v>468</v>
      </c>
      <c r="Q543" s="65" t="s">
        <v>1789</v>
      </c>
    </row>
    <row r="544" spans="1:17" x14ac:dyDescent="0.35">
      <c r="A544" s="19" t="s">
        <v>2</v>
      </c>
      <c r="B544" s="19">
        <v>475</v>
      </c>
      <c r="C544" s="21">
        <v>344</v>
      </c>
      <c r="D544" s="19">
        <v>392</v>
      </c>
      <c r="E544" s="19">
        <v>517</v>
      </c>
      <c r="F544" s="19">
        <v>333</v>
      </c>
      <c r="G544" s="19">
        <v>492</v>
      </c>
      <c r="H544" s="36">
        <v>442</v>
      </c>
      <c r="I544" s="33">
        <f>H544+G544+F544+E544+D544+C544+B544</f>
        <v>2995</v>
      </c>
      <c r="J544" s="36">
        <v>250</v>
      </c>
      <c r="K544" s="36">
        <v>362</v>
      </c>
      <c r="L544" s="36">
        <v>346</v>
      </c>
      <c r="M544" s="103"/>
      <c r="N544" s="19"/>
      <c r="O544" s="19"/>
      <c r="P544" s="36"/>
      <c r="Q544" s="33">
        <f>P544+O544+N544+M544+L544+K544+J544</f>
        <v>958</v>
      </c>
    </row>
    <row r="545" spans="1:17" x14ac:dyDescent="0.35">
      <c r="A545" s="19" t="s">
        <v>3</v>
      </c>
      <c r="B545" s="104">
        <v>1028</v>
      </c>
      <c r="C545" s="104">
        <v>967</v>
      </c>
      <c r="D545" s="19">
        <v>766</v>
      </c>
      <c r="E545" s="19">
        <v>985</v>
      </c>
      <c r="F545" s="19">
        <v>865</v>
      </c>
      <c r="G545" s="19">
        <v>735</v>
      </c>
      <c r="H545" s="36">
        <v>1233</v>
      </c>
      <c r="I545" s="33">
        <f>H545+G545+F545+E545+D545+C545+B545</f>
        <v>6579</v>
      </c>
      <c r="J545" s="36">
        <v>1195</v>
      </c>
      <c r="K545" s="42">
        <v>497</v>
      </c>
      <c r="L545" s="42">
        <v>642</v>
      </c>
      <c r="M545" s="19"/>
      <c r="N545" s="19"/>
      <c r="O545" s="36"/>
      <c r="P545" s="19"/>
      <c r="Q545" s="33">
        <f>P545+O545+N545+M545+L545+K545+J545</f>
        <v>2334</v>
      </c>
    </row>
    <row r="546" spans="1:17" x14ac:dyDescent="0.35">
      <c r="A546" s="19" t="s">
        <v>100</v>
      </c>
      <c r="B546" s="19">
        <v>40</v>
      </c>
      <c r="C546" s="19">
        <v>62</v>
      </c>
      <c r="D546" s="19">
        <v>64</v>
      </c>
      <c r="E546" s="19">
        <v>68</v>
      </c>
      <c r="F546" s="19">
        <v>0</v>
      </c>
      <c r="G546" s="19">
        <v>33</v>
      </c>
      <c r="H546" s="36">
        <v>50</v>
      </c>
      <c r="I546" s="33">
        <f>H546+G546+F546+E546+D546+C546+B546</f>
        <v>317</v>
      </c>
      <c r="J546" s="38">
        <v>13</v>
      </c>
      <c r="K546" s="38">
        <v>32</v>
      </c>
      <c r="L546" s="59">
        <v>25</v>
      </c>
      <c r="M546" s="38"/>
      <c r="N546" s="38"/>
      <c r="O546" s="38"/>
      <c r="P546" s="19"/>
      <c r="Q546" s="33">
        <f>P546+O546+N546+M546+L546+K546+J546</f>
        <v>70</v>
      </c>
    </row>
    <row r="547" spans="1:17" x14ac:dyDescent="0.35">
      <c r="A547" s="19" t="s">
        <v>115</v>
      </c>
      <c r="B547" s="19">
        <v>0</v>
      </c>
      <c r="C547" s="19">
        <v>0</v>
      </c>
      <c r="D547" s="19">
        <v>0</v>
      </c>
      <c r="E547" s="19">
        <v>0</v>
      </c>
      <c r="F547" s="19">
        <v>0</v>
      </c>
      <c r="G547" s="19">
        <v>0</v>
      </c>
      <c r="H547" s="19">
        <v>0</v>
      </c>
      <c r="I547" s="33">
        <f>SUM(B547:H547)</f>
        <v>0</v>
      </c>
      <c r="J547" s="42">
        <v>0</v>
      </c>
      <c r="K547" s="42">
        <v>0</v>
      </c>
      <c r="L547" s="19">
        <v>0</v>
      </c>
      <c r="M547" s="19">
        <v>0</v>
      </c>
      <c r="N547" s="19">
        <v>0</v>
      </c>
      <c r="O547" s="19">
        <v>0</v>
      </c>
      <c r="P547" s="19">
        <v>0</v>
      </c>
      <c r="Q547" s="33">
        <f>P547+O547+N547+M547+L547+K547+J547</f>
        <v>0</v>
      </c>
    </row>
    <row r="548" spans="1:17" x14ac:dyDescent="0.35">
      <c r="A548" s="19" t="s">
        <v>125</v>
      </c>
      <c r="B548" s="19">
        <v>975</v>
      </c>
      <c r="C548" s="19">
        <v>1484</v>
      </c>
      <c r="D548" s="19">
        <v>510</v>
      </c>
      <c r="E548" s="19">
        <v>1513</v>
      </c>
      <c r="F548" s="19">
        <v>0</v>
      </c>
      <c r="G548" s="19">
        <v>2713</v>
      </c>
      <c r="H548" s="19">
        <v>2264</v>
      </c>
      <c r="I548" s="33">
        <f>H548+G548+F548+E548+D548+C548+B548</f>
        <v>9459</v>
      </c>
      <c r="J548" s="59">
        <v>1576</v>
      </c>
      <c r="K548" s="42">
        <v>0</v>
      </c>
      <c r="L548" s="38">
        <v>2608</v>
      </c>
      <c r="M548" s="42"/>
      <c r="N548" s="19"/>
      <c r="O548" s="19"/>
      <c r="P548" s="19"/>
      <c r="Q548" s="33">
        <f>P548+O548+N548+M548+L548+K548+J548</f>
        <v>4184</v>
      </c>
    </row>
    <row r="549" spans="1:17" x14ac:dyDescent="0.35">
      <c r="A549" s="58" t="s">
        <v>119</v>
      </c>
      <c r="B549" s="58">
        <f t="shared" ref="B549:H549" si="109">SUM(B544:B548)</f>
        <v>2518</v>
      </c>
      <c r="C549" s="58">
        <f t="shared" si="109"/>
        <v>2857</v>
      </c>
      <c r="D549" s="58">
        <f t="shared" si="109"/>
        <v>1732</v>
      </c>
      <c r="E549" s="58">
        <f t="shared" si="109"/>
        <v>3083</v>
      </c>
      <c r="F549" s="58">
        <f t="shared" si="109"/>
        <v>1198</v>
      </c>
      <c r="G549" s="58">
        <f t="shared" si="109"/>
        <v>3973</v>
      </c>
      <c r="H549" s="58">
        <f t="shared" si="109"/>
        <v>3989</v>
      </c>
      <c r="I549" s="58">
        <f>H549+G549+F549+E549+D549+C549+B549</f>
        <v>19350</v>
      </c>
      <c r="J549" s="105">
        <f>J548+J547+J546+J545+J544</f>
        <v>3034</v>
      </c>
      <c r="K549" s="105">
        <f>+K548+K547+K546+K545+K544</f>
        <v>891</v>
      </c>
      <c r="L549" s="105">
        <f t="shared" ref="L549:Q549" si="110">L548+L547+L546+L545+L544</f>
        <v>3621</v>
      </c>
      <c r="M549" s="58">
        <f t="shared" si="110"/>
        <v>0</v>
      </c>
      <c r="N549" s="58">
        <f t="shared" si="110"/>
        <v>0</v>
      </c>
      <c r="O549" s="58">
        <f t="shared" si="110"/>
        <v>0</v>
      </c>
      <c r="P549" s="58">
        <f t="shared" si="110"/>
        <v>0</v>
      </c>
      <c r="Q549" s="58">
        <f t="shared" si="110"/>
        <v>7546</v>
      </c>
    </row>
    <row r="550" spans="1:17" x14ac:dyDescent="0.35">
      <c r="A550" s="19" t="s">
        <v>4</v>
      </c>
      <c r="B550" s="19">
        <v>1676</v>
      </c>
      <c r="C550" s="19">
        <v>1691</v>
      </c>
      <c r="D550" s="19">
        <v>2681</v>
      </c>
      <c r="E550" s="19">
        <v>2519</v>
      </c>
      <c r="F550" s="19">
        <v>1887</v>
      </c>
      <c r="G550" s="19">
        <v>2469</v>
      </c>
      <c r="H550" s="36">
        <v>2392</v>
      </c>
      <c r="I550" s="33">
        <f>H550+G550+F550+E550+D550+C550+B550</f>
        <v>15315</v>
      </c>
      <c r="J550" s="36">
        <v>2207</v>
      </c>
      <c r="K550" s="42">
        <v>955</v>
      </c>
      <c r="L550" s="42">
        <v>1987</v>
      </c>
      <c r="M550" s="37"/>
      <c r="N550" s="19"/>
      <c r="O550" s="36"/>
      <c r="P550" s="36"/>
      <c r="Q550" s="63">
        <f>P550+O550+N550+M550+L550+K550+J550</f>
        <v>5149</v>
      </c>
    </row>
    <row r="551" spans="1:17" x14ac:dyDescent="0.35">
      <c r="A551" s="19" t="s">
        <v>112</v>
      </c>
      <c r="B551" s="19">
        <v>0</v>
      </c>
      <c r="C551" s="19">
        <v>0</v>
      </c>
      <c r="D551" s="19">
        <v>0</v>
      </c>
      <c r="E551" s="19">
        <v>0</v>
      </c>
      <c r="F551" s="19">
        <v>0</v>
      </c>
      <c r="G551" s="19">
        <v>0</v>
      </c>
      <c r="H551" s="19">
        <v>0</v>
      </c>
      <c r="I551" s="33">
        <f>SUM(B551:H551)</f>
        <v>0</v>
      </c>
      <c r="J551" s="19">
        <v>0</v>
      </c>
      <c r="K551" s="42">
        <v>0</v>
      </c>
      <c r="L551" s="19">
        <v>0</v>
      </c>
      <c r="M551" s="19">
        <v>0</v>
      </c>
      <c r="N551" s="63">
        <v>0</v>
      </c>
      <c r="O551" s="63">
        <v>0</v>
      </c>
      <c r="P551" s="63">
        <v>0</v>
      </c>
      <c r="Q551" s="63">
        <f>P551+O551+N551+M551+L551+K551+J551</f>
        <v>0</v>
      </c>
    </row>
    <row r="552" spans="1:17" x14ac:dyDescent="0.35">
      <c r="A552" s="19" t="s">
        <v>124</v>
      </c>
      <c r="B552" s="19">
        <v>0</v>
      </c>
      <c r="C552" s="19">
        <v>0</v>
      </c>
      <c r="D552" s="19">
        <v>0</v>
      </c>
      <c r="E552" s="19">
        <v>0</v>
      </c>
      <c r="F552" s="19">
        <v>0</v>
      </c>
      <c r="G552" s="19">
        <v>0</v>
      </c>
      <c r="H552" s="19">
        <v>105</v>
      </c>
      <c r="I552" s="33">
        <f>SUM(B552:H552)</f>
        <v>105</v>
      </c>
      <c r="J552" s="63">
        <v>0</v>
      </c>
      <c r="K552" s="63">
        <v>0</v>
      </c>
      <c r="L552" s="63">
        <v>0</v>
      </c>
      <c r="M552" s="63">
        <v>0</v>
      </c>
      <c r="N552" s="63">
        <v>0</v>
      </c>
      <c r="O552" s="63">
        <v>0</v>
      </c>
      <c r="P552" s="63"/>
      <c r="Q552" s="63">
        <f>P552</f>
        <v>0</v>
      </c>
    </row>
    <row r="553" spans="1:17" x14ac:dyDescent="0.35">
      <c r="A553" s="46" t="s">
        <v>118</v>
      </c>
      <c r="B553" s="46">
        <f>B552+B551+B550</f>
        <v>1676</v>
      </c>
      <c r="C553" s="46">
        <f t="shared" ref="C553:H553" si="111">SUM(C550:C552)</f>
        <v>1691</v>
      </c>
      <c r="D553" s="46">
        <f t="shared" si="111"/>
        <v>2681</v>
      </c>
      <c r="E553" s="46">
        <f t="shared" si="111"/>
        <v>2519</v>
      </c>
      <c r="F553" s="46">
        <f t="shared" si="111"/>
        <v>1887</v>
      </c>
      <c r="G553" s="46">
        <f t="shared" si="111"/>
        <v>2469</v>
      </c>
      <c r="H553" s="46">
        <f t="shared" si="111"/>
        <v>2497</v>
      </c>
      <c r="I553" s="46">
        <f>H553+G553+F553+E553+D553+C553+B553</f>
        <v>15420</v>
      </c>
      <c r="J553" s="92">
        <f t="shared" ref="J553:P553" si="112">SUM(J550:J552)</f>
        <v>2207</v>
      </c>
      <c r="K553" s="92">
        <f t="shared" si="112"/>
        <v>955</v>
      </c>
      <c r="L553" s="92">
        <f t="shared" si="112"/>
        <v>1987</v>
      </c>
      <c r="M553" s="46">
        <f t="shared" si="112"/>
        <v>0</v>
      </c>
      <c r="N553" s="46">
        <f t="shared" si="112"/>
        <v>0</v>
      </c>
      <c r="O553" s="46">
        <f t="shared" si="112"/>
        <v>0</v>
      </c>
      <c r="P553" s="46">
        <f t="shared" si="112"/>
        <v>0</v>
      </c>
      <c r="Q553" s="46">
        <f>Q552+Q551+Q550</f>
        <v>5149</v>
      </c>
    </row>
    <row r="554" spans="1:17" x14ac:dyDescent="0.35">
      <c r="A554" s="19" t="s">
        <v>99</v>
      </c>
      <c r="B554" s="19">
        <v>108</v>
      </c>
      <c r="C554" s="19">
        <v>120</v>
      </c>
      <c r="D554" s="19">
        <v>122</v>
      </c>
      <c r="E554" s="19">
        <v>114</v>
      </c>
      <c r="F554" s="19">
        <v>94</v>
      </c>
      <c r="G554" s="19">
        <v>117</v>
      </c>
      <c r="H554" s="36">
        <v>81</v>
      </c>
      <c r="I554" s="33">
        <f>H554+G554+F554+E554+D554+C554+B554</f>
        <v>756</v>
      </c>
      <c r="J554" s="36">
        <v>128</v>
      </c>
      <c r="K554" s="42">
        <v>177</v>
      </c>
      <c r="L554" s="42">
        <v>120</v>
      </c>
      <c r="M554" s="37"/>
      <c r="N554" s="36"/>
      <c r="O554" s="19"/>
      <c r="P554" s="36"/>
      <c r="Q554" s="33">
        <f>P554+O554+N554+M554+L554+K554+J554</f>
        <v>425</v>
      </c>
    </row>
    <row r="555" spans="1:17" x14ac:dyDescent="0.35">
      <c r="A555" s="19" t="s">
        <v>7</v>
      </c>
      <c r="B555" s="19">
        <v>415</v>
      </c>
      <c r="C555" s="19">
        <v>546</v>
      </c>
      <c r="D555" s="19">
        <v>708</v>
      </c>
      <c r="E555" s="19">
        <v>684</v>
      </c>
      <c r="F555" s="19">
        <v>559</v>
      </c>
      <c r="G555" s="19">
        <v>660</v>
      </c>
      <c r="H555" s="36">
        <v>727</v>
      </c>
      <c r="I555" s="33">
        <f>H555+G555+F555+E555+D555+C555+B555</f>
        <v>4299</v>
      </c>
      <c r="J555" s="36">
        <v>695</v>
      </c>
      <c r="K555" s="42">
        <v>755</v>
      </c>
      <c r="L555" s="42">
        <v>713</v>
      </c>
      <c r="M555" s="37"/>
      <c r="N555" s="23"/>
      <c r="O555" s="19"/>
      <c r="P555" s="86"/>
      <c r="Q555" s="33">
        <f>P555+O555+N555+M555+L555+K555+J555</f>
        <v>2163</v>
      </c>
    </row>
    <row r="556" spans="1:17" x14ac:dyDescent="0.35">
      <c r="A556" s="19" t="s">
        <v>103</v>
      </c>
      <c r="B556" s="19">
        <v>310</v>
      </c>
      <c r="C556" s="19">
        <v>302</v>
      </c>
      <c r="D556" s="19">
        <v>369</v>
      </c>
      <c r="E556" s="19">
        <v>371</v>
      </c>
      <c r="F556" s="19">
        <v>356</v>
      </c>
      <c r="G556" s="19">
        <v>376</v>
      </c>
      <c r="H556" s="36">
        <v>314</v>
      </c>
      <c r="I556" s="33">
        <f>H556+G556+F556+E556+D556+C556+B556</f>
        <v>2398</v>
      </c>
      <c r="J556" s="36">
        <v>357</v>
      </c>
      <c r="K556" s="42">
        <v>178</v>
      </c>
      <c r="L556" s="42">
        <v>225</v>
      </c>
      <c r="M556" s="37"/>
      <c r="N556" s="86"/>
      <c r="O556" s="86"/>
      <c r="P556" s="86"/>
      <c r="Q556" s="33">
        <f>P556+O556+N556+M556+L556+K556+J556</f>
        <v>760</v>
      </c>
    </row>
    <row r="557" spans="1:17" x14ac:dyDescent="0.35">
      <c r="A557" s="54" t="s">
        <v>117</v>
      </c>
      <c r="B557" s="54">
        <f t="shared" ref="B557:H557" si="113">SUM(B554:B556)</f>
        <v>833</v>
      </c>
      <c r="C557" s="54">
        <f t="shared" si="113"/>
        <v>968</v>
      </c>
      <c r="D557" s="54">
        <f t="shared" si="113"/>
        <v>1199</v>
      </c>
      <c r="E557" s="54">
        <f t="shared" si="113"/>
        <v>1169</v>
      </c>
      <c r="F557" s="54">
        <f t="shared" si="113"/>
        <v>1009</v>
      </c>
      <c r="G557" s="54">
        <f t="shared" si="113"/>
        <v>1153</v>
      </c>
      <c r="H557" s="54">
        <f t="shared" si="113"/>
        <v>1122</v>
      </c>
      <c r="I557" s="54">
        <f>H557+G557+F557+E557+D557+C557+B557</f>
        <v>7453</v>
      </c>
      <c r="J557" s="54">
        <f t="shared" ref="J557:P557" si="114">SUM(J554:J556)</f>
        <v>1180</v>
      </c>
      <c r="K557" s="54">
        <f t="shared" si="114"/>
        <v>1110</v>
      </c>
      <c r="L557" s="54">
        <f t="shared" si="114"/>
        <v>1058</v>
      </c>
      <c r="M557" s="54">
        <f t="shared" si="114"/>
        <v>0</v>
      </c>
      <c r="N557" s="54">
        <f t="shared" si="114"/>
        <v>0</v>
      </c>
      <c r="O557" s="54">
        <f t="shared" si="114"/>
        <v>0</v>
      </c>
      <c r="P557" s="54">
        <f t="shared" si="114"/>
        <v>0</v>
      </c>
      <c r="Q557" s="54">
        <f>Q556+Q555+Q554</f>
        <v>3348</v>
      </c>
    </row>
    <row r="558" spans="1:17" x14ac:dyDescent="0.35">
      <c r="A558" s="56" t="s">
        <v>9</v>
      </c>
      <c r="B558" s="56">
        <f>B549+B557+B553</f>
        <v>5027</v>
      </c>
      <c r="C558" s="56">
        <f>C549+C557+C553</f>
        <v>5516</v>
      </c>
      <c r="D558" s="56">
        <f>D549+D557+D553</f>
        <v>5612</v>
      </c>
      <c r="E558" s="56">
        <f>E549+E553+E557</f>
        <v>6771</v>
      </c>
      <c r="F558" s="56">
        <f t="shared" ref="F558:L558" si="115">F557+F553+F549</f>
        <v>4094</v>
      </c>
      <c r="G558" s="56">
        <f t="shared" si="115"/>
        <v>7595</v>
      </c>
      <c r="H558" s="56">
        <f t="shared" si="115"/>
        <v>7608</v>
      </c>
      <c r="I558" s="56">
        <f t="shared" si="115"/>
        <v>42223</v>
      </c>
      <c r="J558" s="56">
        <f t="shared" si="115"/>
        <v>6421</v>
      </c>
      <c r="K558" s="56">
        <f t="shared" si="115"/>
        <v>2956</v>
      </c>
      <c r="L558" s="56">
        <f t="shared" si="115"/>
        <v>6666</v>
      </c>
      <c r="M558" s="56">
        <f>M549+M557+M553</f>
        <v>0</v>
      </c>
      <c r="N558" s="56">
        <f>N549+N557+N553</f>
        <v>0</v>
      </c>
      <c r="O558" s="56">
        <f>O549+O557+O553</f>
        <v>0</v>
      </c>
      <c r="P558" s="56">
        <f>P549+P557+P553</f>
        <v>0</v>
      </c>
      <c r="Q558" s="56">
        <f>Q557+Q553+Q549</f>
        <v>16043</v>
      </c>
    </row>
    <row r="560" spans="1:17" x14ac:dyDescent="0.35">
      <c r="A560" s="31" t="s">
        <v>0</v>
      </c>
      <c r="B560" s="83"/>
      <c r="C560" s="83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</row>
    <row r="561" spans="1:17" ht="15.5" x14ac:dyDescent="0.35">
      <c r="A561" s="33" t="s">
        <v>1</v>
      </c>
      <c r="B561" s="64" t="s">
        <v>469</v>
      </c>
      <c r="C561" s="64" t="s">
        <v>537</v>
      </c>
      <c r="D561" s="64" t="s">
        <v>538</v>
      </c>
      <c r="E561" s="64" t="s">
        <v>539</v>
      </c>
      <c r="F561" s="64" t="s">
        <v>540</v>
      </c>
      <c r="G561" s="64" t="s">
        <v>541</v>
      </c>
      <c r="H561" s="64" t="s">
        <v>542</v>
      </c>
      <c r="I561" s="65" t="s">
        <v>551</v>
      </c>
      <c r="J561" s="64" t="s">
        <v>543</v>
      </c>
      <c r="K561" s="64" t="s">
        <v>544</v>
      </c>
      <c r="L561" s="64" t="s">
        <v>545</v>
      </c>
      <c r="M561" s="64" t="s">
        <v>546</v>
      </c>
      <c r="N561" s="64" t="s">
        <v>547</v>
      </c>
      <c r="O561" s="64" t="s">
        <v>548</v>
      </c>
      <c r="P561" s="64" t="s">
        <v>549</v>
      </c>
      <c r="Q561" s="65" t="s">
        <v>1812</v>
      </c>
    </row>
    <row r="562" spans="1:17" x14ac:dyDescent="0.35">
      <c r="A562" s="19" t="s">
        <v>2</v>
      </c>
      <c r="B562" s="19">
        <v>282</v>
      </c>
      <c r="C562" s="19">
        <v>416</v>
      </c>
      <c r="D562" s="21">
        <v>422</v>
      </c>
      <c r="E562" s="19">
        <v>131</v>
      </c>
      <c r="F562" s="19">
        <v>282</v>
      </c>
      <c r="G562" s="19">
        <v>249</v>
      </c>
      <c r="H562" s="36">
        <v>191</v>
      </c>
      <c r="I562" s="33">
        <f>H562+G562+F562+E562+D562+C562+B562</f>
        <v>1973</v>
      </c>
      <c r="J562" s="36">
        <v>271</v>
      </c>
      <c r="K562" s="36">
        <v>388</v>
      </c>
      <c r="L562" s="36">
        <v>259</v>
      </c>
      <c r="M562" s="103">
        <v>258</v>
      </c>
      <c r="N562" s="19">
        <v>418</v>
      </c>
      <c r="O562" s="19">
        <v>320</v>
      </c>
      <c r="P562" s="36">
        <v>336</v>
      </c>
      <c r="Q562" s="33">
        <f>P562+O562+N562+M562+L562+K562+J562</f>
        <v>2250</v>
      </c>
    </row>
    <row r="563" spans="1:17" x14ac:dyDescent="0.35">
      <c r="A563" s="19" t="s">
        <v>3</v>
      </c>
      <c r="B563" s="104">
        <v>1275</v>
      </c>
      <c r="C563" s="104">
        <v>1202</v>
      </c>
      <c r="D563" s="19">
        <v>1253</v>
      </c>
      <c r="E563" s="19">
        <v>1140</v>
      </c>
      <c r="F563" s="19">
        <v>874</v>
      </c>
      <c r="G563" s="19">
        <v>988</v>
      </c>
      <c r="H563" s="36">
        <v>988</v>
      </c>
      <c r="I563" s="33">
        <f>H563+G563+F563+E563+D563+C563+B563</f>
        <v>7720</v>
      </c>
      <c r="J563" s="36">
        <v>897</v>
      </c>
      <c r="K563" s="42">
        <v>425</v>
      </c>
      <c r="L563" s="42">
        <v>475</v>
      </c>
      <c r="M563" s="19">
        <v>941</v>
      </c>
      <c r="N563" s="19">
        <v>1360</v>
      </c>
      <c r="O563" s="36">
        <v>1086</v>
      </c>
      <c r="P563" s="19">
        <v>927</v>
      </c>
      <c r="Q563" s="33">
        <f>P563+O563+N563+M563+L563+K563+J563</f>
        <v>6111</v>
      </c>
    </row>
    <row r="564" spans="1:17" x14ac:dyDescent="0.35">
      <c r="A564" s="19" t="s">
        <v>100</v>
      </c>
      <c r="B564" s="19">
        <v>102</v>
      </c>
      <c r="C564" s="19">
        <v>156</v>
      </c>
      <c r="D564" s="19">
        <v>126</v>
      </c>
      <c r="E564" s="19">
        <v>178</v>
      </c>
      <c r="F564" s="19">
        <v>161</v>
      </c>
      <c r="G564" s="19">
        <v>61</v>
      </c>
      <c r="H564" s="36">
        <v>149</v>
      </c>
      <c r="I564" s="33">
        <f>H564+G564+F564+E564+D564+C564+B564</f>
        <v>933</v>
      </c>
      <c r="J564" s="38">
        <v>175</v>
      </c>
      <c r="K564" s="38">
        <v>192</v>
      </c>
      <c r="L564" s="59">
        <v>215</v>
      </c>
      <c r="M564" s="38">
        <v>204</v>
      </c>
      <c r="N564" s="38">
        <v>131</v>
      </c>
      <c r="O564" s="38">
        <v>150</v>
      </c>
      <c r="P564" s="19">
        <v>215</v>
      </c>
      <c r="Q564" s="33">
        <f>P564+O564+N564+M564+L564+K564+J564</f>
        <v>1282</v>
      </c>
    </row>
    <row r="565" spans="1:17" x14ac:dyDescent="0.35">
      <c r="A565" s="19" t="s">
        <v>115</v>
      </c>
      <c r="B565" s="19">
        <v>0</v>
      </c>
      <c r="C565" s="19">
        <v>0</v>
      </c>
      <c r="D565" s="19">
        <v>0</v>
      </c>
      <c r="E565" s="19">
        <v>0</v>
      </c>
      <c r="F565" s="19">
        <v>0</v>
      </c>
      <c r="G565" s="19">
        <v>0</v>
      </c>
      <c r="H565" s="19">
        <v>0</v>
      </c>
      <c r="I565" s="33">
        <f>SUM(B565:H565)</f>
        <v>0</v>
      </c>
      <c r="J565" s="42">
        <v>0</v>
      </c>
      <c r="K565" s="42">
        <v>0</v>
      </c>
      <c r="L565" s="19">
        <v>0</v>
      </c>
      <c r="M565" s="19">
        <v>0</v>
      </c>
      <c r="N565" s="19">
        <v>0</v>
      </c>
      <c r="O565" s="19">
        <v>0</v>
      </c>
      <c r="P565" s="19">
        <v>0</v>
      </c>
      <c r="Q565" s="33">
        <f>P565+O565+N565+M565+L565+K565+J565</f>
        <v>0</v>
      </c>
    </row>
    <row r="566" spans="1:17" x14ac:dyDescent="0.35">
      <c r="A566" s="19" t="s">
        <v>125</v>
      </c>
      <c r="B566" s="19">
        <v>4150</v>
      </c>
      <c r="C566" s="19">
        <v>2266</v>
      </c>
      <c r="D566" s="19">
        <v>3509</v>
      </c>
      <c r="E566" s="19">
        <v>2339</v>
      </c>
      <c r="F566" s="19">
        <v>1987</v>
      </c>
      <c r="G566" s="19">
        <v>1277</v>
      </c>
      <c r="H566" s="19">
        <v>1709</v>
      </c>
      <c r="I566" s="33">
        <f>H566+G566+F566+E566+D566+C566+B566</f>
        <v>17237</v>
      </c>
      <c r="J566" s="59">
        <v>1584</v>
      </c>
      <c r="K566" s="42">
        <v>1648</v>
      </c>
      <c r="L566" s="38">
        <v>2983</v>
      </c>
      <c r="M566" s="42">
        <v>841</v>
      </c>
      <c r="N566" s="19">
        <v>841</v>
      </c>
      <c r="O566" s="19">
        <v>824</v>
      </c>
      <c r="P566" s="19">
        <v>788</v>
      </c>
      <c r="Q566" s="33">
        <f>P566+O566+N566+M566+L566+K566+J566</f>
        <v>9509</v>
      </c>
    </row>
    <row r="567" spans="1:17" x14ac:dyDescent="0.35">
      <c r="A567" s="58" t="s">
        <v>119</v>
      </c>
      <c r="B567" s="58">
        <f t="shared" ref="B567:H567" si="116">SUM(B562:B566)</f>
        <v>5809</v>
      </c>
      <c r="C567" s="58">
        <f t="shared" si="116"/>
        <v>4040</v>
      </c>
      <c r="D567" s="58">
        <f t="shared" si="116"/>
        <v>5310</v>
      </c>
      <c r="E567" s="58">
        <f t="shared" si="116"/>
        <v>3788</v>
      </c>
      <c r="F567" s="58">
        <f t="shared" si="116"/>
        <v>3304</v>
      </c>
      <c r="G567" s="58">
        <f t="shared" si="116"/>
        <v>2575</v>
      </c>
      <c r="H567" s="58">
        <f t="shared" si="116"/>
        <v>3037</v>
      </c>
      <c r="I567" s="58">
        <f>H567+G567+F567+E567+D567+C567+B567</f>
        <v>27863</v>
      </c>
      <c r="J567" s="105">
        <f>J566+J565+J564+J563+J562</f>
        <v>2927</v>
      </c>
      <c r="K567" s="105">
        <f>+K566+K565+K564+K563+K562</f>
        <v>2653</v>
      </c>
      <c r="L567" s="105">
        <f t="shared" ref="L567:Q567" si="117">L566+L565+L564+L563+L562</f>
        <v>3932</v>
      </c>
      <c r="M567" s="58">
        <f t="shared" si="117"/>
        <v>2244</v>
      </c>
      <c r="N567" s="58">
        <f t="shared" si="117"/>
        <v>2750</v>
      </c>
      <c r="O567" s="58">
        <f t="shared" si="117"/>
        <v>2380</v>
      </c>
      <c r="P567" s="58">
        <f t="shared" si="117"/>
        <v>2266</v>
      </c>
      <c r="Q567" s="58">
        <f t="shared" si="117"/>
        <v>19152</v>
      </c>
    </row>
    <row r="568" spans="1:17" x14ac:dyDescent="0.35">
      <c r="A568" s="19" t="s">
        <v>4</v>
      </c>
      <c r="B568" s="19">
        <v>2487</v>
      </c>
      <c r="C568" s="19">
        <v>2433</v>
      </c>
      <c r="D568" s="19">
        <v>1931</v>
      </c>
      <c r="E568" s="19">
        <v>2131</v>
      </c>
      <c r="F568" s="19">
        <v>1920</v>
      </c>
      <c r="G568" s="19">
        <v>1589</v>
      </c>
      <c r="H568" s="36">
        <v>1520</v>
      </c>
      <c r="I568" s="33">
        <f>H568+G568+F568+E568+D568+C568+B568</f>
        <v>14011</v>
      </c>
      <c r="J568" s="36">
        <v>929</v>
      </c>
      <c r="K568" s="42">
        <v>1079</v>
      </c>
      <c r="L568" s="42">
        <v>1359</v>
      </c>
      <c r="M568" s="37">
        <v>1548</v>
      </c>
      <c r="N568" s="19">
        <v>1631</v>
      </c>
      <c r="O568" s="36">
        <v>2290</v>
      </c>
      <c r="P568" s="36">
        <v>1670</v>
      </c>
      <c r="Q568" s="63">
        <f>P568+O568+N568+M568+L568+K568+J568</f>
        <v>10506</v>
      </c>
    </row>
    <row r="569" spans="1:17" x14ac:dyDescent="0.35">
      <c r="A569" s="19" t="s">
        <v>112</v>
      </c>
      <c r="B569" s="19">
        <v>0</v>
      </c>
      <c r="C569" s="19">
        <v>0</v>
      </c>
      <c r="D569" s="19">
        <v>0</v>
      </c>
      <c r="E569" s="19">
        <v>0</v>
      </c>
      <c r="F569" s="19">
        <v>0</v>
      </c>
      <c r="G569" s="19">
        <v>0</v>
      </c>
      <c r="H569" s="19">
        <v>0</v>
      </c>
      <c r="I569" s="33">
        <f>SUM(B569:H569)</f>
        <v>0</v>
      </c>
      <c r="J569" s="19">
        <v>0</v>
      </c>
      <c r="K569" s="42">
        <v>0</v>
      </c>
      <c r="L569" s="19">
        <v>0</v>
      </c>
      <c r="M569" s="19">
        <v>0</v>
      </c>
      <c r="N569" s="63">
        <v>0</v>
      </c>
      <c r="O569" s="63">
        <v>0</v>
      </c>
      <c r="P569" s="63">
        <v>0</v>
      </c>
      <c r="Q569" s="63">
        <f>P569+O569+N569+M569+L569+K569+J569</f>
        <v>0</v>
      </c>
    </row>
    <row r="570" spans="1:17" x14ac:dyDescent="0.35">
      <c r="A570" s="19" t="s">
        <v>124</v>
      </c>
      <c r="B570" s="19">
        <v>0</v>
      </c>
      <c r="C570" s="19">
        <v>0</v>
      </c>
      <c r="D570" s="19">
        <v>0</v>
      </c>
      <c r="E570" s="19">
        <v>0</v>
      </c>
      <c r="F570" s="19">
        <v>0</v>
      </c>
      <c r="G570" s="19">
        <v>0</v>
      </c>
      <c r="H570" s="19">
        <v>112</v>
      </c>
      <c r="I570" s="33">
        <f>SUM(B570:H570)</f>
        <v>112</v>
      </c>
      <c r="J570" s="63">
        <v>0</v>
      </c>
      <c r="K570" s="63">
        <v>0</v>
      </c>
      <c r="L570" s="63">
        <v>0</v>
      </c>
      <c r="M570" s="63">
        <v>0</v>
      </c>
      <c r="N570" s="63">
        <v>0</v>
      </c>
      <c r="O570" s="63">
        <v>0</v>
      </c>
      <c r="P570" s="63">
        <v>89</v>
      </c>
      <c r="Q570" s="63">
        <f>P570</f>
        <v>89</v>
      </c>
    </row>
    <row r="571" spans="1:17" x14ac:dyDescent="0.35">
      <c r="A571" s="46" t="s">
        <v>118</v>
      </c>
      <c r="B571" s="46">
        <f>B570+B569+B568</f>
        <v>2487</v>
      </c>
      <c r="C571" s="46">
        <f t="shared" ref="C571:H571" si="118">SUM(C568:C570)</f>
        <v>2433</v>
      </c>
      <c r="D571" s="46">
        <f t="shared" si="118"/>
        <v>1931</v>
      </c>
      <c r="E571" s="46">
        <f t="shared" si="118"/>
        <v>2131</v>
      </c>
      <c r="F571" s="46">
        <f t="shared" si="118"/>
        <v>1920</v>
      </c>
      <c r="G571" s="46">
        <f t="shared" si="118"/>
        <v>1589</v>
      </c>
      <c r="H571" s="46">
        <f t="shared" si="118"/>
        <v>1632</v>
      </c>
      <c r="I571" s="46">
        <f>H571+G571+F571+E571+D571+C571+B571</f>
        <v>14123</v>
      </c>
      <c r="J571" s="92">
        <f t="shared" ref="J571:P571" si="119">SUM(J568:J570)</f>
        <v>929</v>
      </c>
      <c r="K571" s="92">
        <f t="shared" si="119"/>
        <v>1079</v>
      </c>
      <c r="L571" s="92">
        <f t="shared" si="119"/>
        <v>1359</v>
      </c>
      <c r="M571" s="46">
        <f t="shared" si="119"/>
        <v>1548</v>
      </c>
      <c r="N571" s="46">
        <f t="shared" si="119"/>
        <v>1631</v>
      </c>
      <c r="O571" s="46">
        <f t="shared" si="119"/>
        <v>2290</v>
      </c>
      <c r="P571" s="46">
        <f t="shared" si="119"/>
        <v>1759</v>
      </c>
      <c r="Q571" s="46">
        <f>Q570+Q569+Q568</f>
        <v>10595</v>
      </c>
    </row>
    <row r="572" spans="1:17" x14ac:dyDescent="0.35">
      <c r="A572" s="19" t="s">
        <v>99</v>
      </c>
      <c r="B572" s="19">
        <v>112</v>
      </c>
      <c r="C572" s="19">
        <v>238</v>
      </c>
      <c r="D572" s="19">
        <v>244</v>
      </c>
      <c r="E572" s="19">
        <v>124</v>
      </c>
      <c r="F572" s="19"/>
      <c r="G572" s="19">
        <v>90</v>
      </c>
      <c r="H572" s="36">
        <v>86</v>
      </c>
      <c r="I572" s="33">
        <f>H572+G572+F572+E572+D572+C572+B572</f>
        <v>894</v>
      </c>
      <c r="J572" s="36">
        <v>94</v>
      </c>
      <c r="K572" s="42">
        <v>120</v>
      </c>
      <c r="L572" s="42">
        <v>120</v>
      </c>
      <c r="M572" s="37">
        <v>216</v>
      </c>
      <c r="N572" s="36">
        <v>424</v>
      </c>
      <c r="O572" s="19">
        <v>110</v>
      </c>
      <c r="P572" s="36">
        <v>585</v>
      </c>
      <c r="Q572" s="33">
        <f>P572+O572+N572+M572+L572+K572+J572</f>
        <v>1669</v>
      </c>
    </row>
    <row r="573" spans="1:17" x14ac:dyDescent="0.35">
      <c r="A573" s="19" t="s">
        <v>7</v>
      </c>
      <c r="B573" s="19">
        <v>767</v>
      </c>
      <c r="C573" s="19">
        <v>625</v>
      </c>
      <c r="D573" s="19">
        <v>598</v>
      </c>
      <c r="E573" s="19">
        <v>563</v>
      </c>
      <c r="F573" s="19">
        <v>593</v>
      </c>
      <c r="G573" s="19">
        <v>753</v>
      </c>
      <c r="H573" s="36">
        <v>679</v>
      </c>
      <c r="I573" s="33">
        <f>H573+G573+F573+E573+D573+C573+B573</f>
        <v>4578</v>
      </c>
      <c r="J573" s="36">
        <v>773</v>
      </c>
      <c r="K573" s="42">
        <v>726</v>
      </c>
      <c r="L573" s="42">
        <v>780</v>
      </c>
      <c r="M573" s="37">
        <v>527</v>
      </c>
      <c r="N573" s="23">
        <v>648</v>
      </c>
      <c r="O573" s="19">
        <v>554</v>
      </c>
      <c r="P573" s="86">
        <v>519</v>
      </c>
      <c r="Q573" s="33">
        <f>P573+O573+N573+M573+L573+K573+J573</f>
        <v>4527</v>
      </c>
    </row>
    <row r="574" spans="1:17" x14ac:dyDescent="0.35">
      <c r="A574" s="19" t="s">
        <v>103</v>
      </c>
      <c r="B574" s="19">
        <v>352</v>
      </c>
      <c r="C574" s="19">
        <v>400</v>
      </c>
      <c r="D574" s="19">
        <v>389</v>
      </c>
      <c r="E574" s="19">
        <v>394</v>
      </c>
      <c r="F574" s="19">
        <v>389</v>
      </c>
      <c r="G574" s="19">
        <v>389</v>
      </c>
      <c r="H574" s="36">
        <v>385</v>
      </c>
      <c r="I574" s="33">
        <f>H574+G574+F574+E574+D574+C574+B574</f>
        <v>2698</v>
      </c>
      <c r="J574" s="36">
        <v>361</v>
      </c>
      <c r="K574" s="42">
        <v>374</v>
      </c>
      <c r="L574" s="42">
        <v>355</v>
      </c>
      <c r="M574" s="37">
        <v>3691</v>
      </c>
      <c r="N574" s="86">
        <v>377</v>
      </c>
      <c r="O574" s="86">
        <v>407</v>
      </c>
      <c r="P574" s="86">
        <v>370</v>
      </c>
      <c r="Q574" s="33">
        <f>P574+O574+N574+M574+L574+K574+J574</f>
        <v>5935</v>
      </c>
    </row>
    <row r="575" spans="1:17" x14ac:dyDescent="0.35">
      <c r="A575" s="54" t="s">
        <v>117</v>
      </c>
      <c r="B575" s="54">
        <f t="shared" ref="B575:H575" si="120">SUM(B572:B574)</f>
        <v>1231</v>
      </c>
      <c r="C575" s="54">
        <f t="shared" si="120"/>
        <v>1263</v>
      </c>
      <c r="D575" s="54">
        <f t="shared" si="120"/>
        <v>1231</v>
      </c>
      <c r="E575" s="54">
        <f t="shared" si="120"/>
        <v>1081</v>
      </c>
      <c r="F575" s="54">
        <f t="shared" si="120"/>
        <v>982</v>
      </c>
      <c r="G575" s="54">
        <f t="shared" si="120"/>
        <v>1232</v>
      </c>
      <c r="H575" s="54">
        <f t="shared" si="120"/>
        <v>1150</v>
      </c>
      <c r="I575" s="54">
        <f>H575+G575+F575+E575+D575+C575+B575</f>
        <v>8170</v>
      </c>
      <c r="J575" s="54">
        <f t="shared" ref="J575:P575" si="121">SUM(J572:J574)</f>
        <v>1228</v>
      </c>
      <c r="K575" s="54">
        <f t="shared" si="121"/>
        <v>1220</v>
      </c>
      <c r="L575" s="54">
        <f t="shared" si="121"/>
        <v>1255</v>
      </c>
      <c r="M575" s="54">
        <f t="shared" si="121"/>
        <v>4434</v>
      </c>
      <c r="N575" s="54">
        <f t="shared" si="121"/>
        <v>1449</v>
      </c>
      <c r="O575" s="54">
        <f t="shared" si="121"/>
        <v>1071</v>
      </c>
      <c r="P575" s="54">
        <f t="shared" si="121"/>
        <v>1474</v>
      </c>
      <c r="Q575" s="54">
        <f>Q574+Q573+Q572</f>
        <v>12131</v>
      </c>
    </row>
    <row r="576" spans="1:17" x14ac:dyDescent="0.35">
      <c r="A576" s="56" t="s">
        <v>9</v>
      </c>
      <c r="B576" s="56">
        <f>B567+B575+B571</f>
        <v>9527</v>
      </c>
      <c r="C576" s="56">
        <f>C567+C575+C571</f>
        <v>7736</v>
      </c>
      <c r="D576" s="56">
        <f>D567+D575+D571</f>
        <v>8472</v>
      </c>
      <c r="E576" s="56">
        <f>E567+E571+E575</f>
        <v>7000</v>
      </c>
      <c r="F576" s="56">
        <f t="shared" ref="F576:L576" si="122">F575+F571+F567</f>
        <v>6206</v>
      </c>
      <c r="G576" s="56">
        <f t="shared" si="122"/>
        <v>5396</v>
      </c>
      <c r="H576" s="56">
        <f t="shared" si="122"/>
        <v>5819</v>
      </c>
      <c r="I576" s="56">
        <f t="shared" si="122"/>
        <v>50156</v>
      </c>
      <c r="J576" s="56">
        <f t="shared" si="122"/>
        <v>5084</v>
      </c>
      <c r="K576" s="56">
        <f t="shared" si="122"/>
        <v>4952</v>
      </c>
      <c r="L576" s="56">
        <f t="shared" si="122"/>
        <v>6546</v>
      </c>
      <c r="M576" s="56">
        <f>M567+M575+M571</f>
        <v>8226</v>
      </c>
      <c r="N576" s="56">
        <f>N567+N575+N571</f>
        <v>5830</v>
      </c>
      <c r="O576" s="56">
        <f>O567+O575+O571</f>
        <v>5741</v>
      </c>
      <c r="P576" s="56">
        <f>P567+P575+P571</f>
        <v>5499</v>
      </c>
      <c r="Q576" s="56">
        <f>Q575+Q571+Q567</f>
        <v>41878</v>
      </c>
    </row>
    <row r="577" spans="1:17" x14ac:dyDescent="0.35">
      <c r="H577">
        <f>Kwh!H64120</f>
        <v>0</v>
      </c>
    </row>
    <row r="578" spans="1:17" x14ac:dyDescent="0.35">
      <c r="A578" s="31" t="s">
        <v>0</v>
      </c>
      <c r="B578" s="83"/>
      <c r="C578" s="83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79" spans="1:17" ht="15.5" x14ac:dyDescent="0.35">
      <c r="A579" s="33" t="s">
        <v>1</v>
      </c>
      <c r="B579" s="64" t="s">
        <v>550</v>
      </c>
      <c r="C579" s="64" t="s">
        <v>563</v>
      </c>
      <c r="D579" s="64" t="s">
        <v>564</v>
      </c>
      <c r="E579" s="64" t="s">
        <v>565</v>
      </c>
      <c r="F579" s="64" t="s">
        <v>566</v>
      </c>
      <c r="G579" s="64" t="s">
        <v>567</v>
      </c>
      <c r="H579" s="64" t="s">
        <v>568</v>
      </c>
      <c r="I579" s="65" t="s">
        <v>569</v>
      </c>
      <c r="J579" s="64" t="s">
        <v>570</v>
      </c>
      <c r="K579" s="64" t="s">
        <v>571</v>
      </c>
      <c r="L579" s="64" t="s">
        <v>572</v>
      </c>
      <c r="M579" s="64" t="s">
        <v>573</v>
      </c>
      <c r="N579" s="64" t="s">
        <v>574</v>
      </c>
      <c r="O579" s="64" t="s">
        <v>575</v>
      </c>
      <c r="P579" s="64" t="s">
        <v>576</v>
      </c>
      <c r="Q579" s="65" t="s">
        <v>1838</v>
      </c>
    </row>
    <row r="580" spans="1:17" x14ac:dyDescent="0.35">
      <c r="A580" s="19" t="s">
        <v>2</v>
      </c>
      <c r="B580" s="19">
        <v>329</v>
      </c>
      <c r="C580" s="19">
        <v>239</v>
      </c>
      <c r="D580" s="21">
        <v>120</v>
      </c>
      <c r="E580" s="19">
        <v>169</v>
      </c>
      <c r="F580" s="19">
        <v>416</v>
      </c>
      <c r="G580" s="19">
        <v>373</v>
      </c>
      <c r="H580" s="36">
        <v>374</v>
      </c>
      <c r="I580" s="33">
        <f>H580+G580+F580+E580+D580+C580+B580</f>
        <v>2020</v>
      </c>
      <c r="J580" s="36">
        <v>360</v>
      </c>
      <c r="K580" s="36">
        <v>210</v>
      </c>
      <c r="L580" s="36">
        <v>294</v>
      </c>
      <c r="M580" s="103">
        <v>272</v>
      </c>
      <c r="N580" s="19">
        <v>320</v>
      </c>
      <c r="O580" s="19">
        <v>309</v>
      </c>
      <c r="P580" s="36">
        <v>428</v>
      </c>
      <c r="Q580" s="33">
        <f>P580+O580+N580+M580+L580+K580+J580</f>
        <v>2193</v>
      </c>
    </row>
    <row r="581" spans="1:17" x14ac:dyDescent="0.35">
      <c r="A581" s="19" t="s">
        <v>3</v>
      </c>
      <c r="B581" s="104">
        <v>1020</v>
      </c>
      <c r="C581" s="104">
        <v>936</v>
      </c>
      <c r="D581" s="19">
        <v>1151</v>
      </c>
      <c r="E581" s="19">
        <v>1261</v>
      </c>
      <c r="F581" s="19">
        <v>1194</v>
      </c>
      <c r="G581" s="19">
        <v>1076</v>
      </c>
      <c r="H581" s="36">
        <v>985</v>
      </c>
      <c r="I581" s="33">
        <f>H581+G581+F581+E581+D581+C581+B581</f>
        <v>7623</v>
      </c>
      <c r="J581" s="36">
        <v>1050</v>
      </c>
      <c r="K581" s="42">
        <v>720</v>
      </c>
      <c r="L581" s="42">
        <v>729</v>
      </c>
      <c r="M581" s="19">
        <v>593</v>
      </c>
      <c r="N581" s="19">
        <v>955</v>
      </c>
      <c r="O581" s="36">
        <v>1120</v>
      </c>
      <c r="P581" s="19">
        <v>518</v>
      </c>
      <c r="Q581" s="33">
        <f>P581+O581+N581+M581+L581+K581+J581</f>
        <v>5685</v>
      </c>
    </row>
    <row r="582" spans="1:17" x14ac:dyDescent="0.35">
      <c r="A582" s="19" t="s">
        <v>100</v>
      </c>
      <c r="B582" s="19">
        <v>164</v>
      </c>
      <c r="C582" s="19">
        <v>184</v>
      </c>
      <c r="D582" s="19">
        <v>89</v>
      </c>
      <c r="E582" s="19">
        <v>233</v>
      </c>
      <c r="F582" s="19">
        <v>140</v>
      </c>
      <c r="G582" s="19">
        <v>204</v>
      </c>
      <c r="H582" s="36">
        <v>235</v>
      </c>
      <c r="I582" s="33">
        <f>H582+G582+F582+E582+D582+C582+B582</f>
        <v>1249</v>
      </c>
      <c r="J582" s="38">
        <v>167</v>
      </c>
      <c r="K582" s="38">
        <v>123</v>
      </c>
      <c r="L582" s="59">
        <v>182</v>
      </c>
      <c r="M582" s="38">
        <v>183</v>
      </c>
      <c r="N582" s="38">
        <v>98</v>
      </c>
      <c r="O582" s="38">
        <v>196</v>
      </c>
      <c r="P582" s="19">
        <v>150</v>
      </c>
      <c r="Q582" s="33">
        <f>P582+O582+N582+M582+L582+K582+J582</f>
        <v>1099</v>
      </c>
    </row>
    <row r="583" spans="1:17" x14ac:dyDescent="0.35">
      <c r="A583" s="19" t="s">
        <v>115</v>
      </c>
      <c r="B583" s="19">
        <v>0</v>
      </c>
      <c r="C583" s="19">
        <v>0</v>
      </c>
      <c r="D583" s="19">
        <v>0</v>
      </c>
      <c r="E583" s="19">
        <v>0</v>
      </c>
      <c r="F583" s="19">
        <v>0</v>
      </c>
      <c r="G583" s="19">
        <v>0</v>
      </c>
      <c r="H583" s="19">
        <v>0</v>
      </c>
      <c r="I583" s="33">
        <f>SUM(B583:H583)</f>
        <v>0</v>
      </c>
      <c r="J583" s="42">
        <v>0</v>
      </c>
      <c r="K583" s="42">
        <v>0</v>
      </c>
      <c r="L583" s="19">
        <v>0</v>
      </c>
      <c r="M583" s="19">
        <v>0</v>
      </c>
      <c r="N583" s="19">
        <v>0</v>
      </c>
      <c r="O583" s="19">
        <v>0</v>
      </c>
      <c r="P583" s="19">
        <v>0</v>
      </c>
      <c r="Q583" s="33">
        <f>P583+O583+N583+M583+L583+K583+J583</f>
        <v>0</v>
      </c>
    </row>
    <row r="584" spans="1:17" x14ac:dyDescent="0.35">
      <c r="A584" s="19" t="s">
        <v>125</v>
      </c>
      <c r="B584" s="19">
        <v>2596</v>
      </c>
      <c r="C584" s="19">
        <v>2521</v>
      </c>
      <c r="D584" s="19">
        <v>1313</v>
      </c>
      <c r="E584" s="19">
        <v>2170</v>
      </c>
      <c r="F584" s="19">
        <v>1717</v>
      </c>
      <c r="G584" s="19">
        <v>1408</v>
      </c>
      <c r="H584" s="19">
        <v>2381</v>
      </c>
      <c r="I584" s="33">
        <f>H584+G584+F584+E584+D584+C584+B584</f>
        <v>14106</v>
      </c>
      <c r="J584" s="59">
        <v>2442</v>
      </c>
      <c r="K584" s="42">
        <v>1848</v>
      </c>
      <c r="L584" s="38">
        <v>1475</v>
      </c>
      <c r="M584" s="42">
        <v>2048</v>
      </c>
      <c r="N584" s="19">
        <v>2032</v>
      </c>
      <c r="O584" s="19">
        <v>1595</v>
      </c>
      <c r="P584" s="19">
        <v>1182</v>
      </c>
      <c r="Q584" s="33">
        <f>P584+O584+N584+M584+L584+K584+J584</f>
        <v>12622</v>
      </c>
    </row>
    <row r="585" spans="1:17" x14ac:dyDescent="0.35">
      <c r="A585" s="58" t="s">
        <v>119</v>
      </c>
      <c r="B585" s="58">
        <f t="shared" ref="B585:H585" si="123">SUM(B580:B584)</f>
        <v>4109</v>
      </c>
      <c r="C585" s="58">
        <f t="shared" si="123"/>
        <v>3880</v>
      </c>
      <c r="D585" s="58">
        <f t="shared" si="123"/>
        <v>2673</v>
      </c>
      <c r="E585" s="58">
        <f t="shared" si="123"/>
        <v>3833</v>
      </c>
      <c r="F585" s="58">
        <f t="shared" si="123"/>
        <v>3467</v>
      </c>
      <c r="G585" s="58">
        <f t="shared" si="123"/>
        <v>3061</v>
      </c>
      <c r="H585" s="58">
        <f t="shared" si="123"/>
        <v>3975</v>
      </c>
      <c r="I585" s="58">
        <f>H585+G585+F585+E585+D585+C585+B585</f>
        <v>24998</v>
      </c>
      <c r="J585" s="105">
        <f>J584+J583+J582+J581+J580</f>
        <v>4019</v>
      </c>
      <c r="K585" s="105">
        <f>+K584+K583+K582+K581+K580</f>
        <v>2901</v>
      </c>
      <c r="L585" s="105">
        <f t="shared" ref="L585:Q585" si="124">L584+L583+L582+L581+L580</f>
        <v>2680</v>
      </c>
      <c r="M585" s="58">
        <f t="shared" si="124"/>
        <v>3096</v>
      </c>
      <c r="N585" s="58">
        <f t="shared" si="124"/>
        <v>3405</v>
      </c>
      <c r="O585" s="58">
        <f t="shared" si="124"/>
        <v>3220</v>
      </c>
      <c r="P585" s="58">
        <f t="shared" si="124"/>
        <v>2278</v>
      </c>
      <c r="Q585" s="58">
        <f t="shared" si="124"/>
        <v>21599</v>
      </c>
    </row>
    <row r="586" spans="1:17" x14ac:dyDescent="0.35">
      <c r="A586" s="19" t="s">
        <v>4</v>
      </c>
      <c r="B586" s="19">
        <v>1576</v>
      </c>
      <c r="C586" s="19">
        <v>1707</v>
      </c>
      <c r="D586" s="19">
        <v>2550</v>
      </c>
      <c r="E586" s="19">
        <v>2123</v>
      </c>
      <c r="F586" s="19">
        <v>2115</v>
      </c>
      <c r="G586" s="19">
        <v>2046</v>
      </c>
      <c r="H586" s="36">
        <v>1567</v>
      </c>
      <c r="I586" s="33">
        <f>H586+G586+F586+E586+D586+C586+B586</f>
        <v>13684</v>
      </c>
      <c r="J586" s="36">
        <v>1593</v>
      </c>
      <c r="K586" s="42">
        <v>1207</v>
      </c>
      <c r="L586" s="42">
        <v>1052</v>
      </c>
      <c r="M586" s="37">
        <v>1350</v>
      </c>
      <c r="N586" s="19">
        <v>1288</v>
      </c>
      <c r="O586" s="36">
        <v>1636</v>
      </c>
      <c r="P586" s="36">
        <v>1208</v>
      </c>
      <c r="Q586" s="63">
        <f>P586+O586+N586+M586+L586+K586+J586</f>
        <v>9334</v>
      </c>
    </row>
    <row r="587" spans="1:17" x14ac:dyDescent="0.35">
      <c r="A587" s="19" t="s">
        <v>112</v>
      </c>
      <c r="B587" s="19">
        <v>0</v>
      </c>
      <c r="C587" s="19">
        <v>0</v>
      </c>
      <c r="D587" s="19">
        <v>0</v>
      </c>
      <c r="E587" s="19">
        <v>0</v>
      </c>
      <c r="F587" s="19">
        <v>0</v>
      </c>
      <c r="G587" s="19">
        <v>0</v>
      </c>
      <c r="H587" s="19">
        <v>0</v>
      </c>
      <c r="I587" s="33">
        <f>SUM(B587:H587)</f>
        <v>0</v>
      </c>
      <c r="J587" s="19">
        <v>0</v>
      </c>
      <c r="K587" s="42">
        <v>0</v>
      </c>
      <c r="L587" s="19">
        <v>0</v>
      </c>
      <c r="M587" s="19">
        <v>0</v>
      </c>
      <c r="N587" s="63">
        <v>0</v>
      </c>
      <c r="O587" s="63">
        <v>0</v>
      </c>
      <c r="P587" s="63">
        <v>0</v>
      </c>
      <c r="Q587" s="63">
        <f>P587+O587+N587+M587+L587+K587+J587</f>
        <v>0</v>
      </c>
    </row>
    <row r="588" spans="1:17" x14ac:dyDescent="0.35">
      <c r="A588" s="19" t="s">
        <v>124</v>
      </c>
      <c r="B588" s="19">
        <v>0</v>
      </c>
      <c r="C588" s="19">
        <v>0</v>
      </c>
      <c r="D588" s="19">
        <v>0</v>
      </c>
      <c r="E588" s="19">
        <v>0</v>
      </c>
      <c r="F588" s="19">
        <v>0</v>
      </c>
      <c r="G588" s="19">
        <v>0</v>
      </c>
      <c r="H588" s="19">
        <v>91</v>
      </c>
      <c r="I588" s="33">
        <f>SUM(B588:H588)</f>
        <v>91</v>
      </c>
      <c r="J588" s="63">
        <v>0</v>
      </c>
      <c r="K588" s="63">
        <v>0</v>
      </c>
      <c r="L588" s="63">
        <v>0</v>
      </c>
      <c r="M588" s="63">
        <v>0</v>
      </c>
      <c r="N588" s="63">
        <v>0</v>
      </c>
      <c r="O588" s="63">
        <v>0</v>
      </c>
      <c r="P588" s="63">
        <v>94</v>
      </c>
      <c r="Q588" s="63">
        <f>P588</f>
        <v>94</v>
      </c>
    </row>
    <row r="589" spans="1:17" x14ac:dyDescent="0.35">
      <c r="A589" s="46" t="s">
        <v>118</v>
      </c>
      <c r="B589" s="46">
        <f>B588+B587+B586</f>
        <v>1576</v>
      </c>
      <c r="C589" s="46">
        <f t="shared" ref="C589:H589" si="125">SUM(C586:C588)</f>
        <v>1707</v>
      </c>
      <c r="D589" s="46">
        <f t="shared" si="125"/>
        <v>2550</v>
      </c>
      <c r="E589" s="46">
        <f t="shared" si="125"/>
        <v>2123</v>
      </c>
      <c r="F589" s="46">
        <f t="shared" si="125"/>
        <v>2115</v>
      </c>
      <c r="G589" s="46">
        <f t="shared" si="125"/>
        <v>2046</v>
      </c>
      <c r="H589" s="46">
        <f t="shared" si="125"/>
        <v>1658</v>
      </c>
      <c r="I589" s="46">
        <f>H589+G589+F589+E589+D589+C589+B589</f>
        <v>13775</v>
      </c>
      <c r="J589" s="92">
        <f t="shared" ref="J589:P589" si="126">SUM(J586:J588)</f>
        <v>1593</v>
      </c>
      <c r="K589" s="92">
        <f t="shared" si="126"/>
        <v>1207</v>
      </c>
      <c r="L589" s="92">
        <f t="shared" si="126"/>
        <v>1052</v>
      </c>
      <c r="M589" s="46">
        <f t="shared" si="126"/>
        <v>1350</v>
      </c>
      <c r="N589" s="46">
        <f t="shared" si="126"/>
        <v>1288</v>
      </c>
      <c r="O589" s="46">
        <f t="shared" si="126"/>
        <v>1636</v>
      </c>
      <c r="P589" s="46">
        <f t="shared" si="126"/>
        <v>1302</v>
      </c>
      <c r="Q589" s="46">
        <f>Q588+Q587+Q586</f>
        <v>9428</v>
      </c>
    </row>
    <row r="590" spans="1:17" x14ac:dyDescent="0.35">
      <c r="A590" s="19" t="s">
        <v>99</v>
      </c>
      <c r="B590" s="19">
        <v>130</v>
      </c>
      <c r="C590" s="19">
        <v>98</v>
      </c>
      <c r="D590" s="19">
        <v>153</v>
      </c>
      <c r="E590" s="19">
        <v>450</v>
      </c>
      <c r="F590" s="19">
        <v>111</v>
      </c>
      <c r="G590" s="19">
        <v>101</v>
      </c>
      <c r="H590" s="36">
        <v>114</v>
      </c>
      <c r="I590" s="33">
        <f>H590+G590+F590+E590+D590+C590+B590</f>
        <v>1157</v>
      </c>
      <c r="J590" s="36">
        <v>71</v>
      </c>
      <c r="K590" s="42">
        <v>117</v>
      </c>
      <c r="L590" s="42">
        <v>174</v>
      </c>
      <c r="M590" s="37">
        <v>87</v>
      </c>
      <c r="N590" s="36">
        <v>101</v>
      </c>
      <c r="O590" s="19">
        <v>107</v>
      </c>
      <c r="P590" s="36">
        <v>206</v>
      </c>
      <c r="Q590" s="33">
        <f>P590+O590+N590+M590+L590+K590+J590</f>
        <v>863</v>
      </c>
    </row>
    <row r="591" spans="1:17" x14ac:dyDescent="0.35">
      <c r="A591" s="19" t="s">
        <v>7</v>
      </c>
      <c r="B591" s="19">
        <v>215</v>
      </c>
      <c r="C591" s="19">
        <v>476</v>
      </c>
      <c r="D591" s="19">
        <v>606</v>
      </c>
      <c r="E591" s="19">
        <v>613</v>
      </c>
      <c r="F591" s="19">
        <v>837</v>
      </c>
      <c r="G591" s="19">
        <v>704</v>
      </c>
      <c r="H591" s="36">
        <v>878</v>
      </c>
      <c r="I591" s="33">
        <f>H591+G591+F591+E591+D591+C591+B591</f>
        <v>4329</v>
      </c>
      <c r="J591" s="36">
        <v>902</v>
      </c>
      <c r="K591" s="42">
        <v>556</v>
      </c>
      <c r="L591" s="42">
        <v>600</v>
      </c>
      <c r="M591" s="37">
        <v>829</v>
      </c>
      <c r="N591" s="23">
        <v>757</v>
      </c>
      <c r="O591" s="19">
        <v>591</v>
      </c>
      <c r="P591" s="86">
        <v>809</v>
      </c>
      <c r="Q591" s="33">
        <f>P591+O591+N591+M591+L591+K591+J591</f>
        <v>5044</v>
      </c>
    </row>
    <row r="592" spans="1:17" x14ac:dyDescent="0.35">
      <c r="A592" s="19" t="s">
        <v>103</v>
      </c>
      <c r="B592" s="19">
        <v>373</v>
      </c>
      <c r="C592" s="19">
        <v>376</v>
      </c>
      <c r="D592" s="19">
        <v>360</v>
      </c>
      <c r="E592" s="19">
        <v>379</v>
      </c>
      <c r="F592" s="19">
        <v>367</v>
      </c>
      <c r="G592" s="19">
        <v>320</v>
      </c>
      <c r="H592" s="36">
        <v>463</v>
      </c>
      <c r="I592" s="33">
        <f>H592+G592+F592+E592+D592+C592+B592</f>
        <v>2638</v>
      </c>
      <c r="J592" s="36">
        <v>354</v>
      </c>
      <c r="K592" s="42">
        <v>0</v>
      </c>
      <c r="L592" s="42">
        <v>361</v>
      </c>
      <c r="M592" s="37">
        <v>374</v>
      </c>
      <c r="N592" s="86">
        <v>360</v>
      </c>
      <c r="O592" s="86">
        <v>380</v>
      </c>
      <c r="P592" s="86">
        <v>316</v>
      </c>
      <c r="Q592" s="33">
        <f>P592+O592+N592+M592+L592+K592+J592</f>
        <v>2145</v>
      </c>
    </row>
    <row r="593" spans="1:17" x14ac:dyDescent="0.35">
      <c r="A593" s="54" t="s">
        <v>117</v>
      </c>
      <c r="B593" s="54">
        <f t="shared" ref="B593:H593" si="127">SUM(B590:B592)</f>
        <v>718</v>
      </c>
      <c r="C593" s="54">
        <f t="shared" si="127"/>
        <v>950</v>
      </c>
      <c r="D593" s="54">
        <f t="shared" si="127"/>
        <v>1119</v>
      </c>
      <c r="E593" s="54">
        <f t="shared" si="127"/>
        <v>1442</v>
      </c>
      <c r="F593" s="54">
        <f t="shared" si="127"/>
        <v>1315</v>
      </c>
      <c r="G593" s="54">
        <f t="shared" si="127"/>
        <v>1125</v>
      </c>
      <c r="H593" s="54">
        <f t="shared" si="127"/>
        <v>1455</v>
      </c>
      <c r="I593" s="54">
        <f>H593+G593+F593+E593+D593+C593+B593</f>
        <v>8124</v>
      </c>
      <c r="J593" s="54">
        <f t="shared" ref="J593:P593" si="128">SUM(J590:J592)</f>
        <v>1327</v>
      </c>
      <c r="K593" s="54">
        <f t="shared" si="128"/>
        <v>673</v>
      </c>
      <c r="L593" s="54">
        <f t="shared" si="128"/>
        <v>1135</v>
      </c>
      <c r="M593" s="54">
        <f t="shared" si="128"/>
        <v>1290</v>
      </c>
      <c r="N593" s="54">
        <f t="shared" si="128"/>
        <v>1218</v>
      </c>
      <c r="O593" s="54">
        <f t="shared" si="128"/>
        <v>1078</v>
      </c>
      <c r="P593" s="54">
        <f t="shared" si="128"/>
        <v>1331</v>
      </c>
      <c r="Q593" s="54">
        <f>Q592+Q591+Q590</f>
        <v>8052</v>
      </c>
    </row>
    <row r="594" spans="1:17" x14ac:dyDescent="0.35">
      <c r="A594" s="56" t="s">
        <v>9</v>
      </c>
      <c r="B594" s="56">
        <f>B585+B593+B589</f>
        <v>6403</v>
      </c>
      <c r="C594" s="56">
        <f>C585+C593+C589</f>
        <v>6537</v>
      </c>
      <c r="D594" s="56">
        <f>D585+D593+D589</f>
        <v>6342</v>
      </c>
      <c r="E594" s="56">
        <f>E585+E589+E593</f>
        <v>7398</v>
      </c>
      <c r="F594" s="56">
        <f t="shared" ref="F594:L594" si="129">F593+F589+F585</f>
        <v>6897</v>
      </c>
      <c r="G594" s="56">
        <f t="shared" si="129"/>
        <v>6232</v>
      </c>
      <c r="H594" s="56">
        <f t="shared" si="129"/>
        <v>7088</v>
      </c>
      <c r="I594" s="56">
        <f t="shared" si="129"/>
        <v>46897</v>
      </c>
      <c r="J594" s="56">
        <f t="shared" si="129"/>
        <v>6939</v>
      </c>
      <c r="K594" s="56">
        <f t="shared" si="129"/>
        <v>4781</v>
      </c>
      <c r="L594" s="56">
        <f t="shared" si="129"/>
        <v>4867</v>
      </c>
      <c r="M594" s="56">
        <f>M585+M593+M589</f>
        <v>5736</v>
      </c>
      <c r="N594" s="56">
        <f>N585+N593+N589</f>
        <v>5911</v>
      </c>
      <c r="O594" s="56">
        <f>O585+O593+O589</f>
        <v>5934</v>
      </c>
      <c r="P594" s="56">
        <f>P585+P593+P589</f>
        <v>4911</v>
      </c>
      <c r="Q594" s="56">
        <f>Q593+Q589+Q585</f>
        <v>39079</v>
      </c>
    </row>
    <row r="596" spans="1:17" x14ac:dyDescent="0.35">
      <c r="A596" s="31" t="s">
        <v>0</v>
      </c>
      <c r="B596" s="83"/>
      <c r="C596" s="83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</row>
    <row r="597" spans="1:17" ht="15.5" x14ac:dyDescent="0.35">
      <c r="A597" s="33" t="s">
        <v>1</v>
      </c>
      <c r="B597" s="64" t="s">
        <v>578</v>
      </c>
      <c r="C597" s="64" t="s">
        <v>631</v>
      </c>
      <c r="D597" s="64" t="s">
        <v>632</v>
      </c>
      <c r="E597" s="64" t="s">
        <v>633</v>
      </c>
      <c r="F597" s="64" t="s">
        <v>634</v>
      </c>
      <c r="G597" s="64" t="s">
        <v>635</v>
      </c>
      <c r="H597" s="64" t="s">
        <v>636</v>
      </c>
      <c r="I597" s="65" t="s">
        <v>638</v>
      </c>
      <c r="J597" s="64" t="s">
        <v>637</v>
      </c>
      <c r="K597" s="64" t="s">
        <v>639</v>
      </c>
      <c r="L597" s="64" t="s">
        <v>640</v>
      </c>
      <c r="M597" s="64" t="s">
        <v>641</v>
      </c>
      <c r="N597" s="64" t="s">
        <v>642</v>
      </c>
      <c r="O597" s="64" t="s">
        <v>643</v>
      </c>
      <c r="P597" s="64" t="s">
        <v>644</v>
      </c>
      <c r="Q597" s="65" t="s">
        <v>1863</v>
      </c>
    </row>
    <row r="598" spans="1:17" x14ac:dyDescent="0.35">
      <c r="A598" s="19" t="s">
        <v>2</v>
      </c>
      <c r="B598" s="19">
        <v>237</v>
      </c>
      <c r="C598" s="19">
        <v>311</v>
      </c>
      <c r="D598" s="21">
        <v>251</v>
      </c>
      <c r="E598" s="19">
        <v>308</v>
      </c>
      <c r="F598" s="19">
        <v>186</v>
      </c>
      <c r="G598" s="19">
        <v>417</v>
      </c>
      <c r="H598" s="36">
        <v>251</v>
      </c>
      <c r="I598" s="33">
        <f>H598+G598+F598+E598+D598+C598+B598</f>
        <v>1961</v>
      </c>
      <c r="J598" s="36">
        <v>198</v>
      </c>
      <c r="K598" s="36">
        <v>262</v>
      </c>
      <c r="L598" s="36">
        <v>220</v>
      </c>
      <c r="M598" s="103">
        <v>287</v>
      </c>
      <c r="N598" s="19">
        <v>214</v>
      </c>
      <c r="O598" s="19">
        <v>307</v>
      </c>
      <c r="P598" s="36">
        <v>251</v>
      </c>
      <c r="Q598" s="33">
        <f>P598+O598+N598+M598+L598+K598+J598</f>
        <v>1739</v>
      </c>
    </row>
    <row r="599" spans="1:17" x14ac:dyDescent="0.35">
      <c r="A599" s="19" t="s">
        <v>3</v>
      </c>
      <c r="B599" s="104">
        <v>846</v>
      </c>
      <c r="C599" s="104">
        <v>604</v>
      </c>
      <c r="D599" s="19">
        <v>204</v>
      </c>
      <c r="E599" s="19">
        <v>643</v>
      </c>
      <c r="F599" s="19">
        <v>1430</v>
      </c>
      <c r="G599" s="19">
        <v>831</v>
      </c>
      <c r="H599" s="36">
        <v>1065</v>
      </c>
      <c r="I599" s="33">
        <f>H599+G599+F599+E599+D599+C599+B599</f>
        <v>5623</v>
      </c>
      <c r="J599" s="36">
        <v>1131</v>
      </c>
      <c r="K599" s="42">
        <v>1135</v>
      </c>
      <c r="L599" s="42">
        <v>1128</v>
      </c>
      <c r="M599" s="19">
        <v>1208</v>
      </c>
      <c r="N599" s="19">
        <v>1366</v>
      </c>
      <c r="O599" s="36">
        <v>1001</v>
      </c>
      <c r="P599" s="19">
        <f>173.5+454+125</f>
        <v>752.5</v>
      </c>
      <c r="Q599" s="33">
        <f>P599+O599+N599+M599+L599+K599+J599</f>
        <v>7721.5</v>
      </c>
    </row>
    <row r="600" spans="1:17" x14ac:dyDescent="0.35">
      <c r="A600" s="19" t="s">
        <v>100</v>
      </c>
      <c r="B600" s="19">
        <v>231</v>
      </c>
      <c r="C600" s="19">
        <v>108</v>
      </c>
      <c r="D600" s="19">
        <v>303</v>
      </c>
      <c r="E600" s="19">
        <v>170</v>
      </c>
      <c r="F600" s="19">
        <v>102</v>
      </c>
      <c r="G600" s="19">
        <v>221</v>
      </c>
      <c r="H600" s="36">
        <v>135</v>
      </c>
      <c r="I600" s="33">
        <f>H600+G600+F600+E600+D600+C600+B600</f>
        <v>1270</v>
      </c>
      <c r="J600" s="38">
        <v>186</v>
      </c>
      <c r="K600" s="38">
        <v>168</v>
      </c>
      <c r="L600" s="59">
        <v>174</v>
      </c>
      <c r="M600" s="38">
        <v>175</v>
      </c>
      <c r="N600" s="38">
        <v>190</v>
      </c>
      <c r="O600" s="38">
        <v>166</v>
      </c>
      <c r="P600" s="19">
        <v>144</v>
      </c>
      <c r="Q600" s="33">
        <f>P600+O600+N600+M600+L600+K600+J600</f>
        <v>1203</v>
      </c>
    </row>
    <row r="601" spans="1:17" x14ac:dyDescent="0.35">
      <c r="A601" s="19" t="s">
        <v>115</v>
      </c>
      <c r="B601" s="19">
        <v>0</v>
      </c>
      <c r="C601" s="19">
        <v>0</v>
      </c>
      <c r="D601" s="19">
        <v>0</v>
      </c>
      <c r="E601" s="19">
        <v>0</v>
      </c>
      <c r="F601" s="19">
        <v>0</v>
      </c>
      <c r="G601" s="19">
        <v>0</v>
      </c>
      <c r="H601" s="19">
        <v>0</v>
      </c>
      <c r="I601" s="33">
        <f>SUM(B601:H601)</f>
        <v>0</v>
      </c>
      <c r="J601" s="42">
        <v>0</v>
      </c>
      <c r="K601" s="42">
        <v>0</v>
      </c>
      <c r="L601" s="19">
        <v>0</v>
      </c>
      <c r="M601" s="19">
        <v>0</v>
      </c>
      <c r="N601" s="19">
        <v>0</v>
      </c>
      <c r="O601" s="19">
        <v>0</v>
      </c>
      <c r="P601" s="19">
        <v>0</v>
      </c>
      <c r="Q601" s="33">
        <f>P601+O601+N601+M601+L601+K601+J601</f>
        <v>0</v>
      </c>
    </row>
    <row r="602" spans="1:17" x14ac:dyDescent="0.35">
      <c r="A602" s="19" t="s">
        <v>125</v>
      </c>
      <c r="B602" s="19">
        <v>1675</v>
      </c>
      <c r="C602" s="19">
        <v>1486</v>
      </c>
      <c r="D602" s="19">
        <v>1111</v>
      </c>
      <c r="E602" s="19">
        <v>1228</v>
      </c>
      <c r="F602" s="19">
        <v>1014</v>
      </c>
      <c r="G602" s="19">
        <v>3039</v>
      </c>
      <c r="H602" s="19">
        <v>1921</v>
      </c>
      <c r="I602" s="33">
        <f>H602+G602+F602+E602+D602+C602+B602</f>
        <v>11474</v>
      </c>
      <c r="J602" s="59">
        <v>1672</v>
      </c>
      <c r="K602" s="42">
        <v>1918</v>
      </c>
      <c r="L602" s="38">
        <v>2029</v>
      </c>
      <c r="M602" s="42">
        <v>3766</v>
      </c>
      <c r="N602" s="19">
        <v>1837</v>
      </c>
      <c r="O602" s="19">
        <v>1815</v>
      </c>
      <c r="P602" s="19">
        <v>1563</v>
      </c>
      <c r="Q602" s="33">
        <f>P602+O602+N602+M602+L602+K602+J602</f>
        <v>14600</v>
      </c>
    </row>
    <row r="603" spans="1:17" x14ac:dyDescent="0.35">
      <c r="A603" s="58" t="s">
        <v>119</v>
      </c>
      <c r="B603" s="58">
        <f t="shared" ref="B603:H603" si="130">SUM(B598:B602)</f>
        <v>2989</v>
      </c>
      <c r="C603" s="58">
        <f t="shared" si="130"/>
        <v>2509</v>
      </c>
      <c r="D603" s="58">
        <f t="shared" si="130"/>
        <v>1869</v>
      </c>
      <c r="E603" s="58">
        <f t="shared" si="130"/>
        <v>2349</v>
      </c>
      <c r="F603" s="58">
        <f t="shared" si="130"/>
        <v>2732</v>
      </c>
      <c r="G603" s="58">
        <f t="shared" si="130"/>
        <v>4508</v>
      </c>
      <c r="H603" s="58">
        <f t="shared" si="130"/>
        <v>3372</v>
      </c>
      <c r="I603" s="58">
        <f>H603+G603+F603+E603+D603+C603+B603</f>
        <v>20328</v>
      </c>
      <c r="J603" s="105">
        <f>J602+J601+J600+J599+J598</f>
        <v>3187</v>
      </c>
      <c r="K603" s="105">
        <f>+K602+K601+K600+K599+K598</f>
        <v>3483</v>
      </c>
      <c r="L603" s="105">
        <f t="shared" ref="L603:Q603" si="131">L602+L601+L600+L599+L598</f>
        <v>3551</v>
      </c>
      <c r="M603" s="58">
        <f t="shared" si="131"/>
        <v>5436</v>
      </c>
      <c r="N603" s="58">
        <f t="shared" si="131"/>
        <v>3607</v>
      </c>
      <c r="O603" s="58">
        <f t="shared" si="131"/>
        <v>3289</v>
      </c>
      <c r="P603" s="58">
        <f t="shared" si="131"/>
        <v>2710.5</v>
      </c>
      <c r="Q603" s="58">
        <f t="shared" si="131"/>
        <v>25263.5</v>
      </c>
    </row>
    <row r="604" spans="1:17" x14ac:dyDescent="0.35">
      <c r="A604" s="19" t="s">
        <v>4</v>
      </c>
      <c r="B604" s="19">
        <v>1127</v>
      </c>
      <c r="C604" s="19">
        <v>746</v>
      </c>
      <c r="D604" s="19">
        <v>70</v>
      </c>
      <c r="E604" s="19">
        <v>1058</v>
      </c>
      <c r="F604" s="19">
        <v>1527</v>
      </c>
      <c r="G604" s="19">
        <v>548</v>
      </c>
      <c r="H604" s="36">
        <v>819</v>
      </c>
      <c r="I604" s="33">
        <f>H604+G604+F604+E604+D604+C604+B604</f>
        <v>5895</v>
      </c>
      <c r="J604" s="36">
        <v>1189</v>
      </c>
      <c r="K604" s="42">
        <v>1521</v>
      </c>
      <c r="L604" s="42">
        <v>1541</v>
      </c>
      <c r="M604" s="37">
        <v>1290</v>
      </c>
      <c r="N604" s="19">
        <v>1457</v>
      </c>
      <c r="O604" s="36">
        <v>879</v>
      </c>
      <c r="P604" s="36">
        <v>1030</v>
      </c>
      <c r="Q604" s="63">
        <f>P604+O604+N604+M604+L604+K604+J604</f>
        <v>8907</v>
      </c>
    </row>
    <row r="605" spans="1:17" x14ac:dyDescent="0.35">
      <c r="A605" s="19" t="s">
        <v>112</v>
      </c>
      <c r="B605" s="19">
        <v>0</v>
      </c>
      <c r="C605" s="19">
        <v>0</v>
      </c>
      <c r="D605" s="19">
        <v>0</v>
      </c>
      <c r="E605" s="19">
        <v>0</v>
      </c>
      <c r="F605" s="19">
        <v>0</v>
      </c>
      <c r="G605" s="19">
        <v>0</v>
      </c>
      <c r="H605" s="19">
        <v>0</v>
      </c>
      <c r="I605" s="33">
        <f>SUM(B605:H605)</f>
        <v>0</v>
      </c>
      <c r="J605" s="19">
        <v>0</v>
      </c>
      <c r="K605" s="42">
        <v>0</v>
      </c>
      <c r="L605" s="19">
        <v>0</v>
      </c>
      <c r="M605" s="19">
        <v>0</v>
      </c>
      <c r="N605" s="63">
        <v>0</v>
      </c>
      <c r="O605" s="63">
        <v>0</v>
      </c>
      <c r="P605" s="63">
        <v>0</v>
      </c>
      <c r="Q605" s="63">
        <f>P605+O605+N605+M605+L605+K605+J605</f>
        <v>0</v>
      </c>
    </row>
    <row r="606" spans="1:17" x14ac:dyDescent="0.35">
      <c r="A606" s="19" t="s">
        <v>124</v>
      </c>
      <c r="B606" s="19">
        <v>0</v>
      </c>
      <c r="C606" s="19">
        <v>0</v>
      </c>
      <c r="D606" s="19">
        <v>0</v>
      </c>
      <c r="E606" s="19">
        <v>0</v>
      </c>
      <c r="F606" s="19">
        <v>0</v>
      </c>
      <c r="G606" s="19">
        <v>0</v>
      </c>
      <c r="H606" s="19">
        <v>95</v>
      </c>
      <c r="I606" s="33">
        <f>SUM(B606:H606)</f>
        <v>95</v>
      </c>
      <c r="J606" s="63">
        <v>0</v>
      </c>
      <c r="K606" s="63">
        <v>0</v>
      </c>
      <c r="L606" s="63">
        <v>0</v>
      </c>
      <c r="M606" s="63">
        <v>0</v>
      </c>
      <c r="N606" s="63">
        <v>0</v>
      </c>
      <c r="O606" s="63">
        <v>0</v>
      </c>
      <c r="P606" s="63"/>
      <c r="Q606" s="63">
        <v>22</v>
      </c>
    </row>
    <row r="607" spans="1:17" x14ac:dyDescent="0.35">
      <c r="A607" s="46" t="s">
        <v>118</v>
      </c>
      <c r="B607" s="46">
        <f>B606+B605+B604</f>
        <v>1127</v>
      </c>
      <c r="C607" s="46">
        <f t="shared" ref="C607:H607" si="132">SUM(C604:C606)</f>
        <v>746</v>
      </c>
      <c r="D607" s="46">
        <f t="shared" si="132"/>
        <v>70</v>
      </c>
      <c r="E607" s="46">
        <f t="shared" si="132"/>
        <v>1058</v>
      </c>
      <c r="F607" s="46">
        <f t="shared" si="132"/>
        <v>1527</v>
      </c>
      <c r="G607" s="46">
        <f t="shared" si="132"/>
        <v>548</v>
      </c>
      <c r="H607" s="46">
        <f t="shared" si="132"/>
        <v>914</v>
      </c>
      <c r="I607" s="46">
        <f>H607+G607+F607+E607+D607+C607+B607</f>
        <v>5990</v>
      </c>
      <c r="J607" s="92">
        <f t="shared" ref="J607:P607" si="133">SUM(J604:J606)</f>
        <v>1189</v>
      </c>
      <c r="K607" s="92">
        <f t="shared" si="133"/>
        <v>1521</v>
      </c>
      <c r="L607" s="92">
        <f t="shared" si="133"/>
        <v>1541</v>
      </c>
      <c r="M607" s="46">
        <f t="shared" si="133"/>
        <v>1290</v>
      </c>
      <c r="N607" s="46">
        <f t="shared" si="133"/>
        <v>1457</v>
      </c>
      <c r="O607" s="46">
        <f t="shared" si="133"/>
        <v>879</v>
      </c>
      <c r="P607" s="46">
        <f t="shared" si="133"/>
        <v>1030</v>
      </c>
      <c r="Q607" s="46">
        <f>Q606+Q605+Q604</f>
        <v>8929</v>
      </c>
    </row>
    <row r="608" spans="1:17" x14ac:dyDescent="0.35">
      <c r="A608" s="19" t="s">
        <v>99</v>
      </c>
      <c r="B608" s="19">
        <v>495</v>
      </c>
      <c r="C608" s="19">
        <v>247</v>
      </c>
      <c r="D608" s="19">
        <v>238</v>
      </c>
      <c r="E608" s="19">
        <v>134</v>
      </c>
      <c r="F608" s="19">
        <v>251</v>
      </c>
      <c r="G608" s="19">
        <v>254</v>
      </c>
      <c r="H608" s="36">
        <v>526</v>
      </c>
      <c r="I608" s="33">
        <f>H608+G608+F608+E608+D608+C608+B608</f>
        <v>2145</v>
      </c>
      <c r="J608" s="36">
        <v>421</v>
      </c>
      <c r="K608" s="42">
        <v>124</v>
      </c>
      <c r="L608" s="42">
        <v>406</v>
      </c>
      <c r="M608" s="37">
        <v>475</v>
      </c>
      <c r="N608" s="36">
        <v>394</v>
      </c>
      <c r="O608" s="19">
        <v>128</v>
      </c>
      <c r="P608" s="36">
        <v>414</v>
      </c>
      <c r="Q608" s="33">
        <f>P608+O608+N608+M608+L608+K608+J608</f>
        <v>2362</v>
      </c>
    </row>
    <row r="609" spans="1:17" x14ac:dyDescent="0.35">
      <c r="A609" s="19" t="s">
        <v>7</v>
      </c>
      <c r="B609" s="19">
        <v>195</v>
      </c>
      <c r="C609" s="19">
        <v>790</v>
      </c>
      <c r="D609" s="19">
        <v>358</v>
      </c>
      <c r="E609" s="19">
        <v>580</v>
      </c>
      <c r="F609" s="19">
        <v>520</v>
      </c>
      <c r="G609" s="19">
        <v>206</v>
      </c>
      <c r="H609" s="36">
        <v>510</v>
      </c>
      <c r="I609" s="33">
        <f>H609+G609+F609+E609+D609+C609+B609</f>
        <v>3159</v>
      </c>
      <c r="J609" s="36">
        <v>228</v>
      </c>
      <c r="K609" s="42">
        <v>278</v>
      </c>
      <c r="L609" s="42">
        <v>177</v>
      </c>
      <c r="M609" s="37">
        <v>147</v>
      </c>
      <c r="N609" s="23">
        <v>410</v>
      </c>
      <c r="O609" s="19">
        <v>601</v>
      </c>
      <c r="P609" s="86">
        <v>451</v>
      </c>
      <c r="Q609" s="33">
        <f>P609+O609+N609+M609+L609+K609+J609</f>
        <v>2292</v>
      </c>
    </row>
    <row r="610" spans="1:17" x14ac:dyDescent="0.35">
      <c r="A610" s="19" t="s">
        <v>103</v>
      </c>
      <c r="B610" s="19">
        <v>421</v>
      </c>
      <c r="C610" s="19">
        <v>398</v>
      </c>
      <c r="D610" s="19">
        <v>420</v>
      </c>
      <c r="E610" s="19">
        <v>360</v>
      </c>
      <c r="F610" s="19">
        <v>376</v>
      </c>
      <c r="G610" s="19">
        <v>340</v>
      </c>
      <c r="H610" s="36">
        <v>438</v>
      </c>
      <c r="I610" s="33">
        <f>H610+G610+F610+E610+D610+C610+B610</f>
        <v>2753</v>
      </c>
      <c r="J610" s="36">
        <v>310</v>
      </c>
      <c r="K610" s="42">
        <v>384</v>
      </c>
      <c r="L610" s="42">
        <v>366</v>
      </c>
      <c r="M610" s="37">
        <v>368</v>
      </c>
      <c r="N610" s="86">
        <v>305</v>
      </c>
      <c r="O610" s="86">
        <v>354</v>
      </c>
      <c r="P610" s="86">
        <v>355</v>
      </c>
      <c r="Q610" s="33">
        <f>P610+O610+N610+M610+L610+K610+J610</f>
        <v>2442</v>
      </c>
    </row>
    <row r="611" spans="1:17" x14ac:dyDescent="0.35">
      <c r="A611" s="54" t="s">
        <v>117</v>
      </c>
      <c r="B611" s="54">
        <f t="shared" ref="B611:H611" si="134">SUM(B608:B610)</f>
        <v>1111</v>
      </c>
      <c r="C611" s="54">
        <f t="shared" si="134"/>
        <v>1435</v>
      </c>
      <c r="D611" s="54">
        <f t="shared" si="134"/>
        <v>1016</v>
      </c>
      <c r="E611" s="54">
        <f t="shared" si="134"/>
        <v>1074</v>
      </c>
      <c r="F611" s="54">
        <f t="shared" si="134"/>
        <v>1147</v>
      </c>
      <c r="G611" s="54">
        <f t="shared" si="134"/>
        <v>800</v>
      </c>
      <c r="H611" s="54">
        <f t="shared" si="134"/>
        <v>1474</v>
      </c>
      <c r="I611" s="54">
        <f>H611+G611+F611+E611+D611+C611+B611</f>
        <v>8057</v>
      </c>
      <c r="J611" s="54">
        <f t="shared" ref="J611:P611" si="135">SUM(J608:J610)</f>
        <v>959</v>
      </c>
      <c r="K611" s="54">
        <f t="shared" si="135"/>
        <v>786</v>
      </c>
      <c r="L611" s="54">
        <f t="shared" si="135"/>
        <v>949</v>
      </c>
      <c r="M611" s="54">
        <f t="shared" si="135"/>
        <v>990</v>
      </c>
      <c r="N611" s="54">
        <f t="shared" si="135"/>
        <v>1109</v>
      </c>
      <c r="O611" s="54">
        <f t="shared" si="135"/>
        <v>1083</v>
      </c>
      <c r="P611" s="54">
        <f t="shared" si="135"/>
        <v>1220</v>
      </c>
      <c r="Q611" s="54">
        <f>Q610+Q609+Q608</f>
        <v>7096</v>
      </c>
    </row>
    <row r="612" spans="1:17" x14ac:dyDescent="0.35">
      <c r="A612" s="56" t="s">
        <v>9</v>
      </c>
      <c r="B612" s="56">
        <f>B603+B611+B607</f>
        <v>5227</v>
      </c>
      <c r="C612" s="56">
        <f>C603+C611+C607</f>
        <v>4690</v>
      </c>
      <c r="D612" s="56">
        <f>D603+D611+D607</f>
        <v>2955</v>
      </c>
      <c r="E612" s="56">
        <f>E603+E607+E611</f>
        <v>4481</v>
      </c>
      <c r="F612" s="56">
        <f t="shared" ref="F612:L612" si="136">F611+F607+F603</f>
        <v>5406</v>
      </c>
      <c r="G612" s="56">
        <f t="shared" si="136"/>
        <v>5856</v>
      </c>
      <c r="H612" s="56">
        <f t="shared" si="136"/>
        <v>5760</v>
      </c>
      <c r="I612" s="56">
        <f t="shared" si="136"/>
        <v>34375</v>
      </c>
      <c r="J612" s="56">
        <f t="shared" si="136"/>
        <v>5335</v>
      </c>
      <c r="K612" s="56">
        <f t="shared" si="136"/>
        <v>5790</v>
      </c>
      <c r="L612" s="56">
        <f t="shared" si="136"/>
        <v>6041</v>
      </c>
      <c r="M612" s="56">
        <f>M603+M611+M607</f>
        <v>7716</v>
      </c>
      <c r="N612" s="56">
        <f>N603+N611+N607</f>
        <v>6173</v>
      </c>
      <c r="O612" s="56">
        <f>O603+O611+O607</f>
        <v>5251</v>
      </c>
      <c r="P612" s="56">
        <f>P603+P611+P607</f>
        <v>4960.5</v>
      </c>
      <c r="Q612" s="56">
        <f>Q611+Q607+Q603</f>
        <v>41288.5</v>
      </c>
    </row>
    <row r="614" spans="1:17" x14ac:dyDescent="0.35">
      <c r="A614" s="31" t="s">
        <v>0</v>
      </c>
      <c r="B614" s="83"/>
      <c r="C614" s="83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</row>
    <row r="615" spans="1:17" ht="15.5" x14ac:dyDescent="0.35">
      <c r="A615" s="33" t="s">
        <v>1</v>
      </c>
      <c r="B615" s="64" t="s">
        <v>645</v>
      </c>
      <c r="C615" s="64" t="s">
        <v>664</v>
      </c>
      <c r="D615" s="64" t="s">
        <v>665</v>
      </c>
      <c r="E615" s="64" t="s">
        <v>666</v>
      </c>
      <c r="F615" s="64" t="s">
        <v>667</v>
      </c>
      <c r="G615" s="64" t="s">
        <v>668</v>
      </c>
      <c r="H615" s="64" t="s">
        <v>669</v>
      </c>
      <c r="I615" s="65" t="s">
        <v>693</v>
      </c>
      <c r="J615" s="64" t="s">
        <v>670</v>
      </c>
      <c r="K615" s="64" t="s">
        <v>671</v>
      </c>
      <c r="L615" s="64" t="s">
        <v>672</v>
      </c>
      <c r="M615" s="64" t="s">
        <v>673</v>
      </c>
      <c r="N615" s="64" t="s">
        <v>674</v>
      </c>
      <c r="O615" s="64" t="s">
        <v>675</v>
      </c>
      <c r="P615" s="64" t="s">
        <v>676</v>
      </c>
      <c r="Q615" s="65" t="s">
        <v>1887</v>
      </c>
    </row>
    <row r="616" spans="1:17" x14ac:dyDescent="0.35">
      <c r="A616" s="28" t="s">
        <v>2</v>
      </c>
      <c r="B616" s="28">
        <v>245</v>
      </c>
      <c r="C616" s="28">
        <v>270</v>
      </c>
      <c r="D616" s="21">
        <v>96</v>
      </c>
      <c r="E616" s="28">
        <v>207</v>
      </c>
      <c r="F616" s="28">
        <v>247</v>
      </c>
      <c r="G616" s="28">
        <v>252</v>
      </c>
      <c r="H616" s="74">
        <v>167</v>
      </c>
      <c r="I616" s="33">
        <f>H616+G616+F616+E616+D616+C616+B616</f>
        <v>1484</v>
      </c>
      <c r="J616" s="74">
        <v>275</v>
      </c>
      <c r="K616" s="74">
        <v>337</v>
      </c>
      <c r="L616" s="74">
        <v>322</v>
      </c>
      <c r="M616" s="103">
        <v>365</v>
      </c>
      <c r="N616" s="28">
        <v>308</v>
      </c>
      <c r="O616" s="28">
        <v>333</v>
      </c>
      <c r="P616" s="74">
        <v>245</v>
      </c>
      <c r="Q616" s="33">
        <f>P616+O616+N616+M616+L616+K616+J616</f>
        <v>2185</v>
      </c>
    </row>
    <row r="617" spans="1:17" x14ac:dyDescent="0.35">
      <c r="A617" s="28" t="s">
        <v>3</v>
      </c>
      <c r="B617" s="104">
        <v>1586</v>
      </c>
      <c r="C617" s="104">
        <v>1161</v>
      </c>
      <c r="D617" s="28">
        <v>920</v>
      </c>
      <c r="E617" s="28">
        <v>1111</v>
      </c>
      <c r="F617" s="28">
        <v>1395</v>
      </c>
      <c r="G617" s="28">
        <v>1347</v>
      </c>
      <c r="H617" s="74">
        <v>637</v>
      </c>
      <c r="I617" s="33">
        <f>H617+G617+F617+E617+D617+C617+B617</f>
        <v>8157</v>
      </c>
      <c r="J617" s="74">
        <v>976</v>
      </c>
      <c r="K617" s="42">
        <v>1255</v>
      </c>
      <c r="L617" s="42">
        <v>1129</v>
      </c>
      <c r="M617" s="28">
        <v>944</v>
      </c>
      <c r="N617" s="28">
        <v>800</v>
      </c>
      <c r="O617" s="74">
        <v>976</v>
      </c>
      <c r="P617" s="28">
        <v>910</v>
      </c>
      <c r="Q617" s="33">
        <f>P617+O617+N617+M617+L617+K617+J617</f>
        <v>6990</v>
      </c>
    </row>
    <row r="618" spans="1:17" x14ac:dyDescent="0.35">
      <c r="A618" s="28" t="s">
        <v>100</v>
      </c>
      <c r="B618" s="28">
        <v>89</v>
      </c>
      <c r="C618" s="28">
        <v>149</v>
      </c>
      <c r="D618" s="28">
        <v>215</v>
      </c>
      <c r="E618" s="28">
        <v>116</v>
      </c>
      <c r="F618" s="28">
        <v>143</v>
      </c>
      <c r="G618" s="28">
        <v>200</v>
      </c>
      <c r="H618" s="74">
        <v>196</v>
      </c>
      <c r="I618" s="33">
        <f>H618+G618+F618+E618+D618+C618+B618</f>
        <v>1108</v>
      </c>
      <c r="J618" s="38">
        <v>90</v>
      </c>
      <c r="K618" s="38">
        <v>114</v>
      </c>
      <c r="L618" s="59">
        <v>49</v>
      </c>
      <c r="M618" s="38">
        <v>17</v>
      </c>
      <c r="N618" s="38">
        <v>75</v>
      </c>
      <c r="O618" s="38">
        <v>101</v>
      </c>
      <c r="P618" s="28">
        <v>63</v>
      </c>
      <c r="Q618" s="33">
        <f>P618+O618+N618+M618+L618+K618+J618</f>
        <v>509</v>
      </c>
    </row>
    <row r="619" spans="1:17" x14ac:dyDescent="0.35">
      <c r="A619" s="28" t="s">
        <v>115</v>
      </c>
      <c r="B619" s="28">
        <v>0</v>
      </c>
      <c r="C619" s="28">
        <v>0</v>
      </c>
      <c r="D619" s="28">
        <v>0</v>
      </c>
      <c r="E619" s="28">
        <v>0</v>
      </c>
      <c r="F619" s="28">
        <v>0</v>
      </c>
      <c r="G619" s="28">
        <v>0</v>
      </c>
      <c r="H619" s="28">
        <v>0</v>
      </c>
      <c r="I619" s="33">
        <f>SUM(B619:H619)</f>
        <v>0</v>
      </c>
      <c r="J619" s="42">
        <v>0</v>
      </c>
      <c r="K619" s="42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33">
        <f>P619+O619+N619+M619+L619+K619+J619</f>
        <v>0</v>
      </c>
    </row>
    <row r="620" spans="1:17" x14ac:dyDescent="0.35">
      <c r="A620" s="28" t="s">
        <v>125</v>
      </c>
      <c r="B620" s="28">
        <v>1678</v>
      </c>
      <c r="C620" s="28">
        <v>2385</v>
      </c>
      <c r="D620" s="28">
        <v>1627</v>
      </c>
      <c r="E620" s="28">
        <v>3363</v>
      </c>
      <c r="F620" s="28">
        <v>1827</v>
      </c>
      <c r="G620" s="28">
        <v>1506</v>
      </c>
      <c r="H620" s="28">
        <v>1496</v>
      </c>
      <c r="I620" s="33">
        <f>H620+G620+F620+E620+D620+C620+B620</f>
        <v>13882</v>
      </c>
      <c r="J620" s="59">
        <v>2327</v>
      </c>
      <c r="K620" s="42">
        <v>2049</v>
      </c>
      <c r="L620" s="38">
        <v>2498</v>
      </c>
      <c r="M620" s="42">
        <v>1558</v>
      </c>
      <c r="N620" s="28">
        <v>2346</v>
      </c>
      <c r="O620" s="28">
        <v>3038</v>
      </c>
      <c r="P620" s="28">
        <v>2050</v>
      </c>
      <c r="Q620" s="33">
        <f>P620+O620+N620+M620+L620+K620+J620</f>
        <v>15866</v>
      </c>
    </row>
    <row r="621" spans="1:17" x14ac:dyDescent="0.35">
      <c r="A621" s="58" t="s">
        <v>119</v>
      </c>
      <c r="B621" s="58">
        <v>3598</v>
      </c>
      <c r="C621" s="58">
        <v>3965</v>
      </c>
      <c r="D621" s="58">
        <v>2858</v>
      </c>
      <c r="E621" s="58">
        <v>4797</v>
      </c>
      <c r="F621" s="58">
        <v>3612</v>
      </c>
      <c r="G621" s="58">
        <v>3305</v>
      </c>
      <c r="H621" s="58">
        <v>2496</v>
      </c>
      <c r="I621" s="58">
        <f>H621+G621+F621+E621+D621+C621+B621</f>
        <v>24631</v>
      </c>
      <c r="J621" s="105">
        <v>3668</v>
      </c>
      <c r="K621" s="105">
        <v>3755</v>
      </c>
      <c r="L621" s="105">
        <v>3998</v>
      </c>
      <c r="M621" s="58">
        <v>2884</v>
      </c>
      <c r="N621" s="58">
        <v>3529</v>
      </c>
      <c r="O621" s="58">
        <v>4448</v>
      </c>
      <c r="P621" s="58">
        <v>3268</v>
      </c>
      <c r="Q621" s="58">
        <f>Q620+Q619+Q618+Q617+Q616</f>
        <v>25550</v>
      </c>
    </row>
    <row r="622" spans="1:17" x14ac:dyDescent="0.35">
      <c r="A622" s="28" t="s">
        <v>4</v>
      </c>
      <c r="B622" s="28">
        <v>1130</v>
      </c>
      <c r="C622" s="28">
        <v>904</v>
      </c>
      <c r="D622" s="28">
        <v>821</v>
      </c>
      <c r="E622" s="28">
        <v>1060</v>
      </c>
      <c r="F622" s="28">
        <v>968</v>
      </c>
      <c r="G622" s="28">
        <v>1312</v>
      </c>
      <c r="H622" s="74">
        <v>535</v>
      </c>
      <c r="I622" s="33">
        <f>H622+G622+F622+E622+D622+C622+B622</f>
        <v>6730</v>
      </c>
      <c r="J622" s="74">
        <v>1647</v>
      </c>
      <c r="K622" s="42">
        <v>2273</v>
      </c>
      <c r="L622" s="42">
        <v>1894</v>
      </c>
      <c r="M622" s="37">
        <v>1470</v>
      </c>
      <c r="N622" s="28">
        <v>2814</v>
      </c>
      <c r="O622" s="74">
        <v>2610</v>
      </c>
      <c r="P622" s="74">
        <v>2884</v>
      </c>
      <c r="Q622" s="63">
        <f>P622+O622+N622+M622+L622+K622+J622</f>
        <v>15592</v>
      </c>
    </row>
    <row r="623" spans="1:17" x14ac:dyDescent="0.35">
      <c r="A623" s="28" t="s">
        <v>112</v>
      </c>
      <c r="B623" s="28">
        <v>0</v>
      </c>
      <c r="C623" s="28">
        <v>0</v>
      </c>
      <c r="D623" s="28">
        <v>0</v>
      </c>
      <c r="E623" s="28">
        <v>0</v>
      </c>
      <c r="F623" s="28">
        <v>0</v>
      </c>
      <c r="G623" s="28">
        <v>0</v>
      </c>
      <c r="H623" s="28">
        <v>0</v>
      </c>
      <c r="I623" s="33">
        <f>SUM(B623:H623)</f>
        <v>0</v>
      </c>
      <c r="J623" s="28">
        <v>0</v>
      </c>
      <c r="K623" s="42">
        <v>0</v>
      </c>
      <c r="L623" s="28">
        <v>0</v>
      </c>
      <c r="M623" s="28">
        <v>0</v>
      </c>
      <c r="N623" s="63">
        <v>0</v>
      </c>
      <c r="O623" s="63">
        <v>0</v>
      </c>
      <c r="P623" s="63">
        <v>0</v>
      </c>
      <c r="Q623" s="63">
        <f>P623+O623+N623+M623+L623+K623+J623</f>
        <v>0</v>
      </c>
    </row>
    <row r="624" spans="1:17" x14ac:dyDescent="0.35">
      <c r="A624" s="28" t="s">
        <v>124</v>
      </c>
      <c r="B624" s="28">
        <v>0</v>
      </c>
      <c r="C624" s="28">
        <v>0</v>
      </c>
      <c r="D624" s="28">
        <v>0</v>
      </c>
      <c r="E624" s="28">
        <v>0</v>
      </c>
      <c r="F624" s="28">
        <v>0</v>
      </c>
      <c r="G624" s="28">
        <v>0</v>
      </c>
      <c r="H624" s="28">
        <v>92</v>
      </c>
      <c r="I624" s="33">
        <f>SUM(B624:H624)</f>
        <v>92</v>
      </c>
      <c r="J624" s="63">
        <v>0</v>
      </c>
      <c r="K624" s="63">
        <v>0</v>
      </c>
      <c r="L624" s="63">
        <v>0</v>
      </c>
      <c r="M624" s="63">
        <v>0</v>
      </c>
      <c r="N624" s="63">
        <v>0</v>
      </c>
      <c r="O624" s="63">
        <v>0</v>
      </c>
      <c r="P624" s="63">
        <v>108</v>
      </c>
      <c r="Q624" s="63">
        <f>SUM(J624:P624)</f>
        <v>108</v>
      </c>
    </row>
    <row r="625" spans="1:17" x14ac:dyDescent="0.35">
      <c r="A625" s="46" t="s">
        <v>118</v>
      </c>
      <c r="B625" s="46">
        <v>1130</v>
      </c>
      <c r="C625" s="46">
        <v>904</v>
      </c>
      <c r="D625" s="46">
        <v>821</v>
      </c>
      <c r="E625" s="46">
        <v>1060</v>
      </c>
      <c r="F625" s="46">
        <v>968</v>
      </c>
      <c r="G625" s="46">
        <v>1312</v>
      </c>
      <c r="H625" s="46">
        <v>627</v>
      </c>
      <c r="I625" s="46">
        <f>H625+G625+F625+E625+D625+C625+B625</f>
        <v>6822</v>
      </c>
      <c r="J625" s="92">
        <v>1647</v>
      </c>
      <c r="K625" s="92">
        <v>2273</v>
      </c>
      <c r="L625" s="92">
        <v>1894</v>
      </c>
      <c r="M625" s="46">
        <v>1470</v>
      </c>
      <c r="N625" s="46">
        <v>2814</v>
      </c>
      <c r="O625" s="46">
        <v>2610</v>
      </c>
      <c r="P625" s="46">
        <v>2992</v>
      </c>
      <c r="Q625" s="46">
        <f>Q624+Q623+Q622</f>
        <v>15700</v>
      </c>
    </row>
    <row r="626" spans="1:17" x14ac:dyDescent="0.35">
      <c r="A626" s="28" t="s">
        <v>99</v>
      </c>
      <c r="B626" s="28">
        <v>296</v>
      </c>
      <c r="C626" s="28">
        <v>377</v>
      </c>
      <c r="D626" s="28">
        <v>113</v>
      </c>
      <c r="E626" s="28">
        <v>182</v>
      </c>
      <c r="F626" s="28">
        <v>111</v>
      </c>
      <c r="G626" s="28">
        <v>103</v>
      </c>
      <c r="H626" s="74">
        <v>210</v>
      </c>
      <c r="I626" s="33">
        <f>H626+G626+F626+E626+D626+C626+B626</f>
        <v>1392</v>
      </c>
      <c r="J626" s="74">
        <v>99</v>
      </c>
      <c r="K626" s="42">
        <v>134</v>
      </c>
      <c r="L626" s="42">
        <v>116</v>
      </c>
      <c r="M626" s="37">
        <v>110</v>
      </c>
      <c r="N626" s="74">
        <v>92</v>
      </c>
      <c r="O626" s="28">
        <v>110</v>
      </c>
      <c r="P626" s="74">
        <v>102</v>
      </c>
      <c r="Q626" s="33">
        <f>P626+O626+N626+M626+L626+K626+J626</f>
        <v>763</v>
      </c>
    </row>
    <row r="627" spans="1:17" x14ac:dyDescent="0.35">
      <c r="A627" s="28" t="s">
        <v>7</v>
      </c>
      <c r="B627" s="28">
        <v>709</v>
      </c>
      <c r="C627" s="28">
        <v>515</v>
      </c>
      <c r="D627" s="28">
        <v>495</v>
      </c>
      <c r="E627" s="28">
        <v>718</v>
      </c>
      <c r="F627" s="28">
        <v>644</v>
      </c>
      <c r="G627" s="28">
        <v>718</v>
      </c>
      <c r="H627" s="74">
        <v>615</v>
      </c>
      <c r="I627" s="33">
        <f>H627+G627+F627+E627+D627+C627+B627</f>
        <v>4414</v>
      </c>
      <c r="J627" s="74">
        <v>803</v>
      </c>
      <c r="K627" s="42">
        <v>800</v>
      </c>
      <c r="L627" s="42">
        <v>804</v>
      </c>
      <c r="M627" s="37">
        <v>756</v>
      </c>
      <c r="N627" s="23">
        <v>666</v>
      </c>
      <c r="O627" s="28">
        <v>722</v>
      </c>
      <c r="P627" s="86">
        <v>794</v>
      </c>
      <c r="Q627" s="33">
        <f>P627+O627+N627+M627+L627+K627+J627</f>
        <v>5345</v>
      </c>
    </row>
    <row r="628" spans="1:17" x14ac:dyDescent="0.35">
      <c r="A628" s="28" t="s">
        <v>103</v>
      </c>
      <c r="B628" s="28">
        <v>389</v>
      </c>
      <c r="C628" s="28">
        <v>399</v>
      </c>
      <c r="D628" s="28">
        <v>408</v>
      </c>
      <c r="E628" s="28">
        <v>405</v>
      </c>
      <c r="F628" s="28">
        <v>400</v>
      </c>
      <c r="G628" s="28">
        <v>388</v>
      </c>
      <c r="H628" s="74">
        <v>426</v>
      </c>
      <c r="I628" s="33">
        <f>H628+G628+F628+E628+D628+C628+B628</f>
        <v>2815</v>
      </c>
      <c r="J628" s="74">
        <v>324</v>
      </c>
      <c r="K628" s="42">
        <v>401</v>
      </c>
      <c r="L628" s="42">
        <v>442</v>
      </c>
      <c r="M628" s="37">
        <v>366</v>
      </c>
      <c r="N628" s="86">
        <v>341</v>
      </c>
      <c r="O628" s="86">
        <v>342</v>
      </c>
      <c r="P628" s="86">
        <v>354</v>
      </c>
      <c r="Q628" s="33">
        <f>P628+O628+N628+M628+L628+K628+J628</f>
        <v>2570</v>
      </c>
    </row>
    <row r="629" spans="1:17" x14ac:dyDescent="0.35">
      <c r="A629" s="54" t="s">
        <v>117</v>
      </c>
      <c r="B629" s="54">
        <v>1394</v>
      </c>
      <c r="C629" s="54">
        <v>1291</v>
      </c>
      <c r="D629" s="54">
        <v>1016</v>
      </c>
      <c r="E629" s="54">
        <v>1305</v>
      </c>
      <c r="F629" s="54">
        <v>1155</v>
      </c>
      <c r="G629" s="54">
        <v>1209</v>
      </c>
      <c r="H629" s="54">
        <v>1251</v>
      </c>
      <c r="I629" s="54">
        <f>H629+G629+F629+E629+D629+C629+B629</f>
        <v>8621</v>
      </c>
      <c r="J629" s="54">
        <v>1226</v>
      </c>
      <c r="K629" s="54">
        <v>1335</v>
      </c>
      <c r="L629" s="54">
        <v>1362</v>
      </c>
      <c r="M629" s="54">
        <v>1232</v>
      </c>
      <c r="N629" s="54">
        <v>1099</v>
      </c>
      <c r="O629" s="54">
        <v>1174</v>
      </c>
      <c r="P629" s="54">
        <v>1250</v>
      </c>
      <c r="Q629" s="54">
        <f>Q628+Q627+Q626</f>
        <v>8678</v>
      </c>
    </row>
    <row r="630" spans="1:17" x14ac:dyDescent="0.35">
      <c r="A630" s="56" t="s">
        <v>9</v>
      </c>
      <c r="B630" s="56">
        <v>6122</v>
      </c>
      <c r="C630" s="56">
        <v>6160</v>
      </c>
      <c r="D630" s="56">
        <v>4695</v>
      </c>
      <c r="E630" s="56">
        <v>7162</v>
      </c>
      <c r="F630" s="56">
        <v>5735</v>
      </c>
      <c r="G630" s="56">
        <v>5826</v>
      </c>
      <c r="H630" s="56">
        <v>4374</v>
      </c>
      <c r="I630" s="56">
        <f>I629+I625+I621</f>
        <v>40074</v>
      </c>
      <c r="J630" s="56">
        <v>6541</v>
      </c>
      <c r="K630" s="56">
        <v>7363</v>
      </c>
      <c r="L630" s="56">
        <v>7254</v>
      </c>
      <c r="M630" s="56">
        <v>5586</v>
      </c>
      <c r="N630" s="56">
        <v>7442</v>
      </c>
      <c r="O630" s="56">
        <v>8232</v>
      </c>
      <c r="P630" s="56">
        <v>7510</v>
      </c>
      <c r="Q630" s="56">
        <f>Q629+Q625+Q621</f>
        <v>49928</v>
      </c>
    </row>
    <row r="632" spans="1:17" ht="15.5" x14ac:dyDescent="0.35">
      <c r="A632" s="33" t="s">
        <v>1</v>
      </c>
      <c r="B632" s="64" t="s">
        <v>677</v>
      </c>
      <c r="C632" s="64" t="s">
        <v>745</v>
      </c>
      <c r="D632" s="64" t="s">
        <v>746</v>
      </c>
      <c r="E632" s="64" t="s">
        <v>747</v>
      </c>
      <c r="F632" s="64" t="s">
        <v>748</v>
      </c>
      <c r="G632" s="64" t="s">
        <v>749</v>
      </c>
      <c r="H632" s="64" t="s">
        <v>750</v>
      </c>
      <c r="I632" s="65" t="s">
        <v>765</v>
      </c>
      <c r="J632" s="64" t="s">
        <v>751</v>
      </c>
      <c r="K632" s="64" t="s">
        <v>753</v>
      </c>
      <c r="L632" s="64" t="s">
        <v>754</v>
      </c>
      <c r="M632" s="64" t="s">
        <v>755</v>
      </c>
      <c r="N632" s="64" t="s">
        <v>756</v>
      </c>
      <c r="O632" s="64" t="s">
        <v>757</v>
      </c>
      <c r="P632" s="64" t="s">
        <v>758</v>
      </c>
      <c r="Q632" s="65" t="s">
        <v>1916</v>
      </c>
    </row>
    <row r="633" spans="1:17" x14ac:dyDescent="0.35">
      <c r="A633" s="28" t="s">
        <v>2</v>
      </c>
      <c r="B633" s="28">
        <v>270</v>
      </c>
      <c r="C633" s="28">
        <v>197</v>
      </c>
      <c r="D633" s="21">
        <v>249</v>
      </c>
      <c r="E633" s="28">
        <v>331</v>
      </c>
      <c r="F633" s="28">
        <v>230</v>
      </c>
      <c r="G633" s="28">
        <v>329</v>
      </c>
      <c r="H633" s="74">
        <v>326</v>
      </c>
      <c r="I633" s="33">
        <f>H633+G633+F633+E633+D633+C633+B633</f>
        <v>1932</v>
      </c>
      <c r="J633" s="74">
        <v>293</v>
      </c>
      <c r="K633" s="74">
        <v>328</v>
      </c>
      <c r="L633" s="74">
        <v>302</v>
      </c>
      <c r="M633" s="103">
        <v>269</v>
      </c>
      <c r="N633" s="28">
        <v>312</v>
      </c>
      <c r="O633" s="28">
        <v>259</v>
      </c>
      <c r="P633" s="74">
        <v>237</v>
      </c>
      <c r="Q633" s="33">
        <f>P633+O633+N633+M633+L633+K633+J633</f>
        <v>2000</v>
      </c>
    </row>
    <row r="634" spans="1:17" x14ac:dyDescent="0.35">
      <c r="A634" s="28" t="s">
        <v>3</v>
      </c>
      <c r="B634" s="104">
        <v>1213</v>
      </c>
      <c r="C634" s="104">
        <v>906</v>
      </c>
      <c r="D634" s="28">
        <v>910</v>
      </c>
      <c r="E634" s="28">
        <v>1183</v>
      </c>
      <c r="F634" s="28">
        <v>1126</v>
      </c>
      <c r="G634" s="28">
        <v>1192</v>
      </c>
      <c r="H634" s="74">
        <v>1170</v>
      </c>
      <c r="I634" s="33">
        <f>H634+G634+F634+E634+D634+C634+B634</f>
        <v>7700</v>
      </c>
      <c r="J634" s="74">
        <v>1478</v>
      </c>
      <c r="K634" s="42">
        <v>1309</v>
      </c>
      <c r="L634" s="42">
        <v>1320</v>
      </c>
      <c r="M634" s="28">
        <v>831</v>
      </c>
      <c r="N634" s="28">
        <v>822</v>
      </c>
      <c r="O634" s="74">
        <v>1224</v>
      </c>
      <c r="P634" s="28">
        <v>764</v>
      </c>
      <c r="Q634" s="33">
        <f>P634+O634+N634+M634+L634+K634+J634</f>
        <v>7748</v>
      </c>
    </row>
    <row r="635" spans="1:17" x14ac:dyDescent="0.35">
      <c r="A635" s="28" t="s">
        <v>100</v>
      </c>
      <c r="B635" s="28">
        <v>182</v>
      </c>
      <c r="C635" s="28">
        <v>207</v>
      </c>
      <c r="D635" s="28">
        <v>156</v>
      </c>
      <c r="E635" s="28">
        <v>100</v>
      </c>
      <c r="F635" s="28">
        <v>127</v>
      </c>
      <c r="G635" s="28">
        <v>240</v>
      </c>
      <c r="H635" s="74">
        <v>165</v>
      </c>
      <c r="I635" s="33">
        <f>H635+G635+F635+E635+D635+C635+B635</f>
        <v>1177</v>
      </c>
      <c r="J635" s="38">
        <v>170</v>
      </c>
      <c r="K635" s="38">
        <v>135</v>
      </c>
      <c r="L635" s="59">
        <v>138</v>
      </c>
      <c r="M635" s="38">
        <v>162</v>
      </c>
      <c r="N635" s="38">
        <v>165</v>
      </c>
      <c r="O635" s="38">
        <v>172</v>
      </c>
      <c r="P635" s="28">
        <v>144</v>
      </c>
      <c r="Q635" s="33">
        <f>P635+O635+N635+M635+L635+K635+J635</f>
        <v>1086</v>
      </c>
    </row>
    <row r="636" spans="1:17" x14ac:dyDescent="0.35">
      <c r="A636" s="28" t="s">
        <v>115</v>
      </c>
      <c r="B636" s="28">
        <v>0</v>
      </c>
      <c r="C636" s="28">
        <v>0</v>
      </c>
      <c r="D636" s="28">
        <v>0</v>
      </c>
      <c r="E636" s="28">
        <v>0</v>
      </c>
      <c r="F636" s="28">
        <v>0</v>
      </c>
      <c r="G636" s="28">
        <v>0</v>
      </c>
      <c r="H636" s="28">
        <v>0</v>
      </c>
      <c r="I636" s="33">
        <f>SUM(B636:H636)</f>
        <v>0</v>
      </c>
      <c r="J636" s="42">
        <v>0</v>
      </c>
      <c r="K636" s="42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33">
        <f>P636+O636+N636+M636+L636+K636+J636</f>
        <v>0</v>
      </c>
    </row>
    <row r="637" spans="1:17" x14ac:dyDescent="0.35">
      <c r="A637" s="28" t="s">
        <v>125</v>
      </c>
      <c r="B637" s="28">
        <v>2500</v>
      </c>
      <c r="C637" s="28">
        <v>1049</v>
      </c>
      <c r="D637" s="28">
        <v>1152</v>
      </c>
      <c r="E637" s="28">
        <v>2017</v>
      </c>
      <c r="F637" s="28">
        <v>1726</v>
      </c>
      <c r="G637" s="28">
        <v>3782</v>
      </c>
      <c r="H637" s="28">
        <v>3444</v>
      </c>
      <c r="I637" s="33">
        <f>H637+G637+F637+E637+D637+C637+B637</f>
        <v>15670</v>
      </c>
      <c r="J637" s="59">
        <v>3554</v>
      </c>
      <c r="K637" s="42">
        <v>1814</v>
      </c>
      <c r="L637" s="38">
        <v>1893</v>
      </c>
      <c r="M637" s="42">
        <v>1409</v>
      </c>
      <c r="N637" s="28">
        <v>1780</v>
      </c>
      <c r="O637" s="28">
        <v>2294</v>
      </c>
      <c r="P637" s="28">
        <v>1905</v>
      </c>
      <c r="Q637" s="33">
        <f>P637+O637+N637+M637+L637+K637+J637</f>
        <v>14649</v>
      </c>
    </row>
    <row r="638" spans="1:17" x14ac:dyDescent="0.35">
      <c r="A638" s="58" t="s">
        <v>119</v>
      </c>
      <c r="B638" s="58">
        <f>B637+B636+B635+B634+B633</f>
        <v>4165</v>
      </c>
      <c r="C638" s="58">
        <f t="shared" ref="C638:H638" si="137">C637+C636+C635+C634+C633</f>
        <v>2359</v>
      </c>
      <c r="D638" s="58">
        <f t="shared" si="137"/>
        <v>2467</v>
      </c>
      <c r="E638" s="58">
        <f t="shared" si="137"/>
        <v>3631</v>
      </c>
      <c r="F638" s="58">
        <f t="shared" si="137"/>
        <v>3209</v>
      </c>
      <c r="G638" s="58">
        <f t="shared" si="137"/>
        <v>5543</v>
      </c>
      <c r="H638" s="58">
        <f t="shared" si="137"/>
        <v>5105</v>
      </c>
      <c r="I638" s="58">
        <f>H638+G638+F638+E638+D638+C638+B638</f>
        <v>26479</v>
      </c>
      <c r="J638" s="105">
        <f>J637+J636+J635+J634+J633</f>
        <v>5495</v>
      </c>
      <c r="K638" s="105">
        <f t="shared" ref="K638:P638" si="138">K637+K636+K635+K634+K633</f>
        <v>3586</v>
      </c>
      <c r="L638" s="105">
        <f t="shared" si="138"/>
        <v>3653</v>
      </c>
      <c r="M638" s="105">
        <f t="shared" si="138"/>
        <v>2671</v>
      </c>
      <c r="N638" s="105">
        <f t="shared" si="138"/>
        <v>3079</v>
      </c>
      <c r="O638" s="105">
        <f t="shared" si="138"/>
        <v>3949</v>
      </c>
      <c r="P638" s="105">
        <f t="shared" si="138"/>
        <v>3050</v>
      </c>
      <c r="Q638" s="58">
        <f>Q637+Q636+Q635+Q634+Q633</f>
        <v>25483</v>
      </c>
    </row>
    <row r="639" spans="1:17" x14ac:dyDescent="0.35">
      <c r="A639" s="28" t="s">
        <v>4</v>
      </c>
      <c r="B639" s="28">
        <v>1292</v>
      </c>
      <c r="C639" s="28">
        <v>1194</v>
      </c>
      <c r="D639" s="28">
        <v>1198</v>
      </c>
      <c r="E639" s="28">
        <v>1198</v>
      </c>
      <c r="F639" s="28">
        <v>891</v>
      </c>
      <c r="G639" s="28">
        <v>1341</v>
      </c>
      <c r="H639" s="74">
        <v>1308</v>
      </c>
      <c r="I639" s="33">
        <f>H639+G639+F639+E639+D639+C639+B639</f>
        <v>8422</v>
      </c>
      <c r="J639" s="74">
        <v>1444</v>
      </c>
      <c r="K639" s="42">
        <v>1417</v>
      </c>
      <c r="L639" s="42">
        <v>1430</v>
      </c>
      <c r="M639" s="37">
        <v>956</v>
      </c>
      <c r="N639" s="28">
        <v>1258</v>
      </c>
      <c r="O639" s="74">
        <v>1298</v>
      </c>
      <c r="P639" s="74">
        <v>815</v>
      </c>
      <c r="Q639" s="63">
        <f>P639+O639+N639+M639+L639+K639+J639</f>
        <v>8618</v>
      </c>
    </row>
    <row r="640" spans="1:17" x14ac:dyDescent="0.35">
      <c r="A640" s="28" t="s">
        <v>112</v>
      </c>
      <c r="B640" s="28">
        <v>0</v>
      </c>
      <c r="C640" s="28">
        <v>0</v>
      </c>
      <c r="D640" s="28">
        <v>0</v>
      </c>
      <c r="E640" s="28">
        <v>0</v>
      </c>
      <c r="F640" s="28">
        <v>0</v>
      </c>
      <c r="G640" s="28">
        <v>0</v>
      </c>
      <c r="H640" s="28">
        <v>0</v>
      </c>
      <c r="I640" s="33">
        <f>SUM(B640:H640)</f>
        <v>0</v>
      </c>
      <c r="J640" s="28">
        <v>0</v>
      </c>
      <c r="K640" s="42">
        <v>0</v>
      </c>
      <c r="L640" s="28">
        <v>0</v>
      </c>
      <c r="M640" s="28">
        <v>0</v>
      </c>
      <c r="N640" s="63">
        <v>0</v>
      </c>
      <c r="O640" s="63">
        <v>0</v>
      </c>
      <c r="P640" s="63">
        <v>0</v>
      </c>
      <c r="Q640" s="63">
        <f>P640+O640+N640+M640+L640+K640+J640</f>
        <v>0</v>
      </c>
    </row>
    <row r="641" spans="1:17" x14ac:dyDescent="0.35">
      <c r="A641" s="28" t="s">
        <v>124</v>
      </c>
      <c r="B641" s="28">
        <v>0</v>
      </c>
      <c r="C641" s="28">
        <v>0</v>
      </c>
      <c r="D641" s="28">
        <v>0</v>
      </c>
      <c r="E641" s="28">
        <v>0</v>
      </c>
      <c r="F641" s="28">
        <v>0</v>
      </c>
      <c r="G641" s="28">
        <v>0</v>
      </c>
      <c r="H641" s="28">
        <v>52</v>
      </c>
      <c r="I641" s="33">
        <f>SUM(B641:H641)</f>
        <v>52</v>
      </c>
      <c r="J641" s="63">
        <v>0</v>
      </c>
      <c r="K641" s="63">
        <v>0</v>
      </c>
      <c r="L641" s="63">
        <v>0</v>
      </c>
      <c r="M641" s="63">
        <v>0</v>
      </c>
      <c r="N641" s="63">
        <v>0</v>
      </c>
      <c r="O641" s="63">
        <v>0</v>
      </c>
      <c r="P641" s="63">
        <v>93</v>
      </c>
      <c r="Q641" s="63">
        <f>SUM(J641:P641)</f>
        <v>93</v>
      </c>
    </row>
    <row r="642" spans="1:17" x14ac:dyDescent="0.35">
      <c r="A642" s="46" t="s">
        <v>118</v>
      </c>
      <c r="B642" s="46">
        <f t="shared" ref="B642:J642" si="139">B641+B640+B639</f>
        <v>1292</v>
      </c>
      <c r="C642" s="46">
        <f t="shared" si="139"/>
        <v>1194</v>
      </c>
      <c r="D642" s="46">
        <f t="shared" si="139"/>
        <v>1198</v>
      </c>
      <c r="E642" s="46">
        <f t="shared" si="139"/>
        <v>1198</v>
      </c>
      <c r="F642" s="46">
        <f t="shared" si="139"/>
        <v>891</v>
      </c>
      <c r="G642" s="46">
        <f t="shared" si="139"/>
        <v>1341</v>
      </c>
      <c r="H642" s="46">
        <f t="shared" si="139"/>
        <v>1360</v>
      </c>
      <c r="I642" s="46">
        <f t="shared" si="139"/>
        <v>8474</v>
      </c>
      <c r="J642" s="92">
        <f t="shared" si="139"/>
        <v>1444</v>
      </c>
      <c r="K642" s="92">
        <f t="shared" ref="K642:P642" si="140">K641+K640+K639</f>
        <v>1417</v>
      </c>
      <c r="L642" s="92">
        <f t="shared" si="140"/>
        <v>1430</v>
      </c>
      <c r="M642" s="92">
        <f t="shared" si="140"/>
        <v>956</v>
      </c>
      <c r="N642" s="92">
        <f t="shared" si="140"/>
        <v>1258</v>
      </c>
      <c r="O642" s="92">
        <f t="shared" si="140"/>
        <v>1298</v>
      </c>
      <c r="P642" s="92">
        <f t="shared" si="140"/>
        <v>908</v>
      </c>
      <c r="Q642" s="46">
        <f>Q641+Q640+Q639</f>
        <v>8711</v>
      </c>
    </row>
    <row r="643" spans="1:17" x14ac:dyDescent="0.35">
      <c r="A643" s="28" t="s">
        <v>99</v>
      </c>
      <c r="B643" s="28">
        <v>205</v>
      </c>
      <c r="C643" s="28">
        <v>220</v>
      </c>
      <c r="D643" s="28">
        <v>363</v>
      </c>
      <c r="E643" s="28">
        <v>123</v>
      </c>
      <c r="F643" s="28">
        <v>412</v>
      </c>
      <c r="G643" s="28">
        <v>392</v>
      </c>
      <c r="H643" s="74">
        <v>107</v>
      </c>
      <c r="I643" s="33">
        <f>H643+G643+F643+E643+D643+C643+B643</f>
        <v>1822</v>
      </c>
      <c r="J643" s="74">
        <v>171</v>
      </c>
      <c r="K643" s="42">
        <v>257</v>
      </c>
      <c r="L643" s="42">
        <v>244</v>
      </c>
      <c r="M643" s="37">
        <v>252</v>
      </c>
      <c r="N643" s="74">
        <v>457</v>
      </c>
      <c r="O643" s="28">
        <v>378</v>
      </c>
      <c r="P643" s="74">
        <v>105</v>
      </c>
      <c r="Q643" s="33">
        <f>P643+O643+N643+M643+L643+K643+J643</f>
        <v>1864</v>
      </c>
    </row>
    <row r="644" spans="1:17" x14ac:dyDescent="0.35">
      <c r="A644" s="28" t="s">
        <v>7</v>
      </c>
      <c r="B644" s="28">
        <v>958</v>
      </c>
      <c r="C644" s="28">
        <v>497</v>
      </c>
      <c r="D644" s="28">
        <v>632</v>
      </c>
      <c r="E644" s="28">
        <v>654</v>
      </c>
      <c r="F644" s="28">
        <v>658</v>
      </c>
      <c r="G644" s="28">
        <v>728</v>
      </c>
      <c r="H644" s="74">
        <v>526</v>
      </c>
      <c r="I644" s="33">
        <f>H644+G644+F644+E644+D644+C644+B644</f>
        <v>4653</v>
      </c>
      <c r="J644" s="74">
        <v>549</v>
      </c>
      <c r="K644" s="42">
        <v>489</v>
      </c>
      <c r="L644" s="42">
        <v>389</v>
      </c>
      <c r="M644" s="37">
        <v>394</v>
      </c>
      <c r="N644" s="23">
        <v>503</v>
      </c>
      <c r="O644" s="28">
        <v>658</v>
      </c>
      <c r="P644" s="86">
        <v>663</v>
      </c>
      <c r="Q644" s="33">
        <f>P644+O644+N644+M644+L644+K644+J644</f>
        <v>3645</v>
      </c>
    </row>
    <row r="645" spans="1:17" x14ac:dyDescent="0.35">
      <c r="A645" s="28" t="s">
        <v>103</v>
      </c>
      <c r="B645" s="28">
        <v>361</v>
      </c>
      <c r="C645" s="28">
        <v>397</v>
      </c>
      <c r="D645" s="28">
        <v>382</v>
      </c>
      <c r="E645" s="28">
        <v>360</v>
      </c>
      <c r="F645" s="28">
        <v>352</v>
      </c>
      <c r="G645" s="28">
        <v>406</v>
      </c>
      <c r="H645" s="74">
        <v>342</v>
      </c>
      <c r="I645" s="33">
        <f>H645+G645+F645+E645+D645+C645+B645</f>
        <v>2600</v>
      </c>
      <c r="J645" s="74">
        <v>492</v>
      </c>
      <c r="K645" s="42">
        <v>424</v>
      </c>
      <c r="L645" s="42">
        <v>409</v>
      </c>
      <c r="M645" s="37">
        <v>389</v>
      </c>
      <c r="N645" s="86">
        <v>404</v>
      </c>
      <c r="O645" s="86">
        <v>396</v>
      </c>
      <c r="P645" s="86">
        <v>359</v>
      </c>
      <c r="Q645" s="33">
        <f>P645+O645+N645+M645+L645+K645+J645</f>
        <v>2873</v>
      </c>
    </row>
    <row r="646" spans="1:17" x14ac:dyDescent="0.35">
      <c r="A646" s="54" t="s">
        <v>117</v>
      </c>
      <c r="B646" s="54">
        <f>B645+B644+B643</f>
        <v>1524</v>
      </c>
      <c r="C646" s="54">
        <f t="shared" ref="C646:H646" si="141">C645+C644+C643</f>
        <v>1114</v>
      </c>
      <c r="D646" s="54">
        <f t="shared" si="141"/>
        <v>1377</v>
      </c>
      <c r="E646" s="54">
        <f t="shared" si="141"/>
        <v>1137</v>
      </c>
      <c r="F646" s="54">
        <f t="shared" si="141"/>
        <v>1422</v>
      </c>
      <c r="G646" s="54">
        <f t="shared" si="141"/>
        <v>1526</v>
      </c>
      <c r="H646" s="54">
        <f t="shared" si="141"/>
        <v>975</v>
      </c>
      <c r="I646" s="54">
        <f>H646+G646+F646+E646+D646+C646+B646</f>
        <v>9075</v>
      </c>
      <c r="J646" s="54">
        <f>J645+J644+J643</f>
        <v>1212</v>
      </c>
      <c r="K646" s="54">
        <f t="shared" ref="K646:P646" si="142">K645+K644+K643</f>
        <v>1170</v>
      </c>
      <c r="L646" s="54">
        <f t="shared" si="142"/>
        <v>1042</v>
      </c>
      <c r="M646" s="54">
        <f t="shared" si="142"/>
        <v>1035</v>
      </c>
      <c r="N646" s="54">
        <f t="shared" si="142"/>
        <v>1364</v>
      </c>
      <c r="O646" s="54">
        <f t="shared" si="142"/>
        <v>1432</v>
      </c>
      <c r="P646" s="54">
        <f t="shared" si="142"/>
        <v>1127</v>
      </c>
      <c r="Q646" s="54">
        <f>Q645+Q644+Q643</f>
        <v>8382</v>
      </c>
    </row>
    <row r="647" spans="1:17" x14ac:dyDescent="0.35">
      <c r="A647" s="56" t="s">
        <v>9</v>
      </c>
      <c r="B647" s="56">
        <f>B646+B642+B638</f>
        <v>6981</v>
      </c>
      <c r="C647" s="56">
        <f t="shared" ref="C647:H647" si="143">C646+C642+C638</f>
        <v>4667</v>
      </c>
      <c r="D647" s="56">
        <f t="shared" si="143"/>
        <v>5042</v>
      </c>
      <c r="E647" s="56">
        <f t="shared" si="143"/>
        <v>5966</v>
      </c>
      <c r="F647" s="56">
        <f t="shared" si="143"/>
        <v>5522</v>
      </c>
      <c r="G647" s="56">
        <f t="shared" si="143"/>
        <v>8410</v>
      </c>
      <c r="H647" s="56">
        <f t="shared" si="143"/>
        <v>7440</v>
      </c>
      <c r="I647" s="56">
        <f>I646+I642+I638</f>
        <v>44028</v>
      </c>
      <c r="J647" s="56">
        <f>J646+J642+J638</f>
        <v>8151</v>
      </c>
      <c r="K647" s="56">
        <f t="shared" ref="K647:P647" si="144">K646+J642+J638</f>
        <v>8109</v>
      </c>
      <c r="L647" s="56">
        <f t="shared" si="144"/>
        <v>6045</v>
      </c>
      <c r="M647" s="56">
        <f t="shared" si="144"/>
        <v>6118</v>
      </c>
      <c r="N647" s="56">
        <f t="shared" si="144"/>
        <v>4991</v>
      </c>
      <c r="O647" s="56">
        <f t="shared" si="144"/>
        <v>5769</v>
      </c>
      <c r="P647" s="56">
        <f t="shared" si="144"/>
        <v>6374</v>
      </c>
      <c r="Q647" s="56">
        <f>Q646+Q642+Q638</f>
        <v>42576</v>
      </c>
    </row>
    <row r="649" spans="1:17" ht="15.5" x14ac:dyDescent="0.35">
      <c r="A649" s="33" t="s">
        <v>1</v>
      </c>
      <c r="B649" s="64" t="s">
        <v>759</v>
      </c>
      <c r="C649" s="64" t="s">
        <v>797</v>
      </c>
      <c r="D649" s="64" t="s">
        <v>798</v>
      </c>
      <c r="E649" s="64" t="s">
        <v>799</v>
      </c>
      <c r="F649" s="64" t="s">
        <v>800</v>
      </c>
      <c r="G649" s="64" t="s">
        <v>801</v>
      </c>
      <c r="H649" s="64" t="s">
        <v>802</v>
      </c>
      <c r="I649" s="65" t="s">
        <v>804</v>
      </c>
      <c r="J649" s="64" t="s">
        <v>803</v>
      </c>
      <c r="K649" s="64" t="s">
        <v>805</v>
      </c>
      <c r="L649" s="64" t="s">
        <v>806</v>
      </c>
      <c r="M649" s="64" t="s">
        <v>807</v>
      </c>
      <c r="N649" s="64" t="s">
        <v>808</v>
      </c>
      <c r="O649" s="64" t="s">
        <v>809</v>
      </c>
      <c r="P649" s="64" t="s">
        <v>810</v>
      </c>
      <c r="Q649" s="65" t="s">
        <v>1932</v>
      </c>
    </row>
    <row r="650" spans="1:17" x14ac:dyDescent="0.35">
      <c r="A650" s="28" t="s">
        <v>2</v>
      </c>
      <c r="B650" s="28">
        <v>313</v>
      </c>
      <c r="C650" s="28">
        <v>250</v>
      </c>
      <c r="D650" s="21">
        <v>321</v>
      </c>
      <c r="E650" s="28">
        <v>302</v>
      </c>
      <c r="F650" s="28">
        <v>24</v>
      </c>
      <c r="G650" s="28">
        <v>282</v>
      </c>
      <c r="H650" s="74">
        <v>190</v>
      </c>
      <c r="I650" s="33">
        <f>H650+G650+F650+E650+D650+C650+B650</f>
        <v>1682</v>
      </c>
      <c r="J650" s="74">
        <v>12</v>
      </c>
      <c r="K650" s="74">
        <v>16</v>
      </c>
      <c r="L650" s="74">
        <v>188</v>
      </c>
      <c r="M650" s="103">
        <v>165</v>
      </c>
      <c r="N650" s="28">
        <v>222</v>
      </c>
      <c r="O650" s="28">
        <v>145</v>
      </c>
      <c r="P650" s="74">
        <v>316</v>
      </c>
      <c r="Q650" s="33">
        <f>P650+O650+N650+M650+L650+K650+J650</f>
        <v>1064</v>
      </c>
    </row>
    <row r="651" spans="1:17" x14ac:dyDescent="0.35">
      <c r="A651" s="28" t="s">
        <v>3</v>
      </c>
      <c r="B651" s="104">
        <v>1052</v>
      </c>
      <c r="C651" s="104">
        <v>1120</v>
      </c>
      <c r="D651" s="28">
        <v>1303</v>
      </c>
      <c r="E651" s="28">
        <v>1069</v>
      </c>
      <c r="F651" s="28">
        <v>942</v>
      </c>
      <c r="G651" s="28">
        <v>1267</v>
      </c>
      <c r="H651" s="74">
        <v>1264</v>
      </c>
      <c r="I651" s="33">
        <f>H651+G651+F651+E651+D651+C651+B651</f>
        <v>8017</v>
      </c>
      <c r="J651" s="74">
        <v>1222</v>
      </c>
      <c r="K651" s="42">
        <v>1097</v>
      </c>
      <c r="L651" s="42">
        <v>1010</v>
      </c>
      <c r="M651" s="28">
        <v>1354</v>
      </c>
      <c r="N651" s="28">
        <v>1068</v>
      </c>
      <c r="O651" s="74">
        <v>1254</v>
      </c>
      <c r="P651" s="28">
        <v>1179</v>
      </c>
      <c r="Q651" s="33">
        <f>P651+O651+N651+M651+L651+K651+J651</f>
        <v>8184</v>
      </c>
    </row>
    <row r="652" spans="1:17" x14ac:dyDescent="0.35">
      <c r="A652" s="28" t="s">
        <v>100</v>
      </c>
      <c r="B652" s="28">
        <v>151</v>
      </c>
      <c r="C652" s="28">
        <v>264</v>
      </c>
      <c r="D652" s="28">
        <v>153</v>
      </c>
      <c r="E652" s="28">
        <v>237</v>
      </c>
      <c r="F652" s="28">
        <v>190</v>
      </c>
      <c r="G652" s="28">
        <v>172</v>
      </c>
      <c r="H652" s="74">
        <v>227</v>
      </c>
      <c r="I652" s="33">
        <f>H652+G652+F652+E652+D652+C652+B652</f>
        <v>1394</v>
      </c>
      <c r="J652" s="38">
        <v>180</v>
      </c>
      <c r="K652" s="38">
        <v>175</v>
      </c>
      <c r="L652" s="59">
        <v>130</v>
      </c>
      <c r="M652" s="38">
        <v>54</v>
      </c>
      <c r="N652" s="38">
        <v>207</v>
      </c>
      <c r="O652" s="38">
        <v>150</v>
      </c>
      <c r="P652" s="28">
        <v>1214</v>
      </c>
      <c r="Q652" s="33">
        <f>P652+O652+N652+M652+L652+K652+J652</f>
        <v>2110</v>
      </c>
    </row>
    <row r="653" spans="1:17" x14ac:dyDescent="0.35">
      <c r="A653" s="28" t="s">
        <v>115</v>
      </c>
      <c r="B653" s="28">
        <v>0</v>
      </c>
      <c r="C653" s="28">
        <v>0</v>
      </c>
      <c r="D653" s="28">
        <v>0</v>
      </c>
      <c r="E653" s="28">
        <v>0</v>
      </c>
      <c r="F653" s="28">
        <v>0</v>
      </c>
      <c r="G653" s="28">
        <v>0</v>
      </c>
      <c r="H653" s="28">
        <v>0</v>
      </c>
      <c r="I653" s="33">
        <f>SUM(B653:H653)</f>
        <v>0</v>
      </c>
      <c r="J653" s="42">
        <v>0</v>
      </c>
      <c r="K653" s="42">
        <v>0</v>
      </c>
      <c r="L653" s="28">
        <v>0</v>
      </c>
      <c r="M653" s="28">
        <v>0</v>
      </c>
      <c r="N653" s="28">
        <v>0</v>
      </c>
      <c r="O653" s="28">
        <v>0</v>
      </c>
      <c r="P653" s="28">
        <v>0</v>
      </c>
      <c r="Q653" s="33">
        <f>P653+O653+N653+M653+L653+K653+J653</f>
        <v>0</v>
      </c>
    </row>
    <row r="654" spans="1:17" x14ac:dyDescent="0.35">
      <c r="A654" s="28" t="s">
        <v>125</v>
      </c>
      <c r="B654" s="28">
        <v>2164</v>
      </c>
      <c r="C654" s="28">
        <v>3412</v>
      </c>
      <c r="D654" s="28">
        <v>1777</v>
      </c>
      <c r="E654" s="28">
        <v>2389</v>
      </c>
      <c r="F654" s="28">
        <v>1070</v>
      </c>
      <c r="G654" s="28">
        <v>2485</v>
      </c>
      <c r="H654" s="28">
        <v>3100</v>
      </c>
      <c r="I654" s="33">
        <f>H654+G654+F654+E654+D654+C654+B654</f>
        <v>16397</v>
      </c>
      <c r="J654" s="59">
        <v>2584</v>
      </c>
      <c r="K654" s="42">
        <v>2468</v>
      </c>
      <c r="L654" s="38">
        <v>1777</v>
      </c>
      <c r="M654" s="42">
        <v>1586</v>
      </c>
      <c r="N654" s="28">
        <v>1780</v>
      </c>
      <c r="O654" s="28">
        <v>1446</v>
      </c>
      <c r="P654" s="28">
        <v>1293</v>
      </c>
      <c r="Q654" s="33">
        <f>P654+O654+N654+M654+L654+K654+J654</f>
        <v>12934</v>
      </c>
    </row>
    <row r="655" spans="1:17" x14ac:dyDescent="0.35">
      <c r="A655" s="58" t="s">
        <v>119</v>
      </c>
      <c r="B655" s="58">
        <f>B654+B653+B652+B651+B650</f>
        <v>3680</v>
      </c>
      <c r="C655" s="58">
        <f t="shared" ref="C655:H655" si="145">C654+C653+C652+C651+C650</f>
        <v>5046</v>
      </c>
      <c r="D655" s="58">
        <f t="shared" si="145"/>
        <v>3554</v>
      </c>
      <c r="E655" s="58">
        <f t="shared" si="145"/>
        <v>3997</v>
      </c>
      <c r="F655" s="58">
        <f t="shared" si="145"/>
        <v>2226</v>
      </c>
      <c r="G655" s="58">
        <f t="shared" si="145"/>
        <v>4206</v>
      </c>
      <c r="H655" s="58">
        <f t="shared" si="145"/>
        <v>4781</v>
      </c>
      <c r="I655" s="58">
        <f>H655+G655+F655+E655+D655+C655+B655</f>
        <v>27490</v>
      </c>
      <c r="J655" s="105">
        <f>J654+J653+J652+J651+J650</f>
        <v>3998</v>
      </c>
      <c r="K655" s="105">
        <f t="shared" ref="K655:P655" si="146">K654+K653+K652+K651+K650</f>
        <v>3756</v>
      </c>
      <c r="L655" s="105">
        <f t="shared" si="146"/>
        <v>3105</v>
      </c>
      <c r="M655" s="105">
        <f t="shared" si="146"/>
        <v>3159</v>
      </c>
      <c r="N655" s="105">
        <f t="shared" si="146"/>
        <v>3277</v>
      </c>
      <c r="O655" s="105">
        <f t="shared" si="146"/>
        <v>2995</v>
      </c>
      <c r="P655" s="105">
        <f t="shared" si="146"/>
        <v>4002</v>
      </c>
      <c r="Q655" s="58">
        <f>Q654+Q653+Q652+Q651+Q650</f>
        <v>24292</v>
      </c>
    </row>
    <row r="656" spans="1:17" x14ac:dyDescent="0.35">
      <c r="A656" s="28" t="s">
        <v>4</v>
      </c>
      <c r="B656" s="28">
        <v>1109</v>
      </c>
      <c r="C656" s="28">
        <v>1163</v>
      </c>
      <c r="D656" s="28">
        <v>1344</v>
      </c>
      <c r="E656" s="28">
        <v>1060</v>
      </c>
      <c r="F656" s="28">
        <v>1169</v>
      </c>
      <c r="G656" s="28">
        <v>1087</v>
      </c>
      <c r="H656" s="74">
        <v>805</v>
      </c>
      <c r="I656" s="33">
        <f>H656+G656+F656+E656+D656+C656+B656</f>
        <v>7737</v>
      </c>
      <c r="J656" s="74">
        <v>1179</v>
      </c>
      <c r="K656" s="42">
        <v>904</v>
      </c>
      <c r="L656" s="42">
        <v>943</v>
      </c>
      <c r="M656" s="37">
        <v>1527</v>
      </c>
      <c r="N656" s="28">
        <v>1109</v>
      </c>
      <c r="O656" s="74">
        <v>1090</v>
      </c>
      <c r="P656" s="74">
        <v>1214</v>
      </c>
      <c r="Q656" s="63">
        <f>P656+O656+N656+M656+L656+K656+J656</f>
        <v>7966</v>
      </c>
    </row>
    <row r="657" spans="1:17" x14ac:dyDescent="0.35">
      <c r="A657" s="28" t="s">
        <v>112</v>
      </c>
      <c r="B657" s="28">
        <v>0</v>
      </c>
      <c r="C657" s="28">
        <v>0</v>
      </c>
      <c r="D657" s="28">
        <v>0</v>
      </c>
      <c r="E657" s="28">
        <v>0</v>
      </c>
      <c r="F657" s="28">
        <v>0</v>
      </c>
      <c r="G657" s="28">
        <v>0</v>
      </c>
      <c r="H657" s="28">
        <v>0</v>
      </c>
      <c r="I657" s="33">
        <f>SUM(B657:H657)</f>
        <v>0</v>
      </c>
      <c r="J657" s="28">
        <v>0</v>
      </c>
      <c r="K657" s="42">
        <v>0</v>
      </c>
      <c r="L657" s="28">
        <v>0</v>
      </c>
      <c r="M657" s="28">
        <v>0</v>
      </c>
      <c r="N657" s="63">
        <v>0</v>
      </c>
      <c r="O657" s="63">
        <v>0</v>
      </c>
      <c r="P657" s="63">
        <v>0</v>
      </c>
      <c r="Q657" s="63">
        <f>P657+O657+N657+M657+L657+K657+J657</f>
        <v>0</v>
      </c>
    </row>
    <row r="658" spans="1:17" x14ac:dyDescent="0.35">
      <c r="A658" s="28" t="s">
        <v>124</v>
      </c>
      <c r="B658" s="28">
        <v>0</v>
      </c>
      <c r="C658" s="28">
        <v>0</v>
      </c>
      <c r="D658" s="28">
        <v>0</v>
      </c>
      <c r="E658" s="28">
        <v>0</v>
      </c>
      <c r="F658" s="28">
        <v>0</v>
      </c>
      <c r="G658" s="28">
        <v>0</v>
      </c>
      <c r="H658" s="28">
        <v>93</v>
      </c>
      <c r="I658" s="33">
        <f>SUM(B658:H658)</f>
        <v>93</v>
      </c>
      <c r="J658" s="63">
        <v>0</v>
      </c>
      <c r="K658" s="63">
        <v>0</v>
      </c>
      <c r="L658" s="63">
        <v>0</v>
      </c>
      <c r="M658" s="63">
        <v>0</v>
      </c>
      <c r="N658" s="63">
        <v>0</v>
      </c>
      <c r="O658" s="63">
        <v>0</v>
      </c>
      <c r="P658" s="63"/>
      <c r="Q658" s="63">
        <f>SUM(J658:P658)</f>
        <v>0</v>
      </c>
    </row>
    <row r="659" spans="1:17" x14ac:dyDescent="0.35">
      <c r="A659" s="46" t="s">
        <v>118</v>
      </c>
      <c r="B659" s="46">
        <f>B658+B657+B656</f>
        <v>1109</v>
      </c>
      <c r="C659" s="46">
        <f t="shared" ref="C659:H659" si="147">C658+C657+C656</f>
        <v>1163</v>
      </c>
      <c r="D659" s="46">
        <f t="shared" si="147"/>
        <v>1344</v>
      </c>
      <c r="E659" s="46">
        <f t="shared" si="147"/>
        <v>1060</v>
      </c>
      <c r="F659" s="46">
        <f t="shared" si="147"/>
        <v>1169</v>
      </c>
      <c r="G659" s="46">
        <f t="shared" si="147"/>
        <v>1087</v>
      </c>
      <c r="H659" s="46">
        <f t="shared" si="147"/>
        <v>898</v>
      </c>
      <c r="I659" s="46">
        <f>I658+I657+I656</f>
        <v>7830</v>
      </c>
      <c r="J659" s="92">
        <f>J658+J657+J656</f>
        <v>1179</v>
      </c>
      <c r="K659" s="92">
        <f t="shared" ref="K659:P659" si="148">K658+K657+K656</f>
        <v>904</v>
      </c>
      <c r="L659" s="92">
        <f t="shared" si="148"/>
        <v>943</v>
      </c>
      <c r="M659" s="92">
        <f t="shared" si="148"/>
        <v>1527</v>
      </c>
      <c r="N659" s="92">
        <f t="shared" si="148"/>
        <v>1109</v>
      </c>
      <c r="O659" s="92">
        <f t="shared" si="148"/>
        <v>1090</v>
      </c>
      <c r="P659" s="92">
        <f t="shared" si="148"/>
        <v>1214</v>
      </c>
      <c r="Q659" s="46">
        <f>Q658+Q657+Q656</f>
        <v>7966</v>
      </c>
    </row>
    <row r="660" spans="1:17" x14ac:dyDescent="0.35">
      <c r="A660" s="28" t="s">
        <v>99</v>
      </c>
      <c r="B660" s="28">
        <v>255</v>
      </c>
      <c r="C660" s="28">
        <v>265</v>
      </c>
      <c r="D660" s="28">
        <v>128</v>
      </c>
      <c r="E660" s="28">
        <v>257</v>
      </c>
      <c r="F660" s="28">
        <v>250</v>
      </c>
      <c r="G660" s="28">
        <v>270</v>
      </c>
      <c r="H660" s="74">
        <v>196</v>
      </c>
      <c r="I660" s="33">
        <f>H660+G660+F660+E660+D660+C660+B660</f>
        <v>1621</v>
      </c>
      <c r="J660" s="74">
        <v>239</v>
      </c>
      <c r="K660" s="42">
        <v>116</v>
      </c>
      <c r="L660" s="42">
        <v>127</v>
      </c>
      <c r="M660" s="37">
        <v>387</v>
      </c>
      <c r="N660" s="74">
        <v>113</v>
      </c>
      <c r="O660" s="28">
        <v>123</v>
      </c>
      <c r="P660" s="74">
        <v>363</v>
      </c>
      <c r="Q660" s="33">
        <f>P660+O660+N660+M660+L660+K660+J660</f>
        <v>1468</v>
      </c>
    </row>
    <row r="661" spans="1:17" x14ac:dyDescent="0.35">
      <c r="A661" s="28" t="s">
        <v>7</v>
      </c>
      <c r="B661" s="28">
        <v>707</v>
      </c>
      <c r="C661" s="28">
        <v>799</v>
      </c>
      <c r="D661" s="28">
        <v>596</v>
      </c>
      <c r="E661" s="28">
        <v>604</v>
      </c>
      <c r="F661" s="28">
        <v>575</v>
      </c>
      <c r="G661" s="28">
        <v>539</v>
      </c>
      <c r="H661" s="74">
        <v>774</v>
      </c>
      <c r="I661" s="33">
        <f>H661+G661+F661+E661+D661+C661+B661</f>
        <v>4594</v>
      </c>
      <c r="J661" s="74">
        <v>743</v>
      </c>
      <c r="K661" s="42">
        <v>718</v>
      </c>
      <c r="L661" s="42">
        <v>695</v>
      </c>
      <c r="M661" s="37">
        <v>713</v>
      </c>
      <c r="N661" s="23">
        <v>629</v>
      </c>
      <c r="O661" s="28">
        <v>731</v>
      </c>
      <c r="P661" s="86">
        <v>668</v>
      </c>
      <c r="Q661" s="33">
        <f>P661+O661+N661+M661+L661+K661+J661</f>
        <v>4897</v>
      </c>
    </row>
    <row r="662" spans="1:17" x14ac:dyDescent="0.35">
      <c r="A662" s="28" t="s">
        <v>103</v>
      </c>
      <c r="B662" s="28">
        <v>348</v>
      </c>
      <c r="C662" s="28">
        <v>344</v>
      </c>
      <c r="D662" s="28">
        <v>369</v>
      </c>
      <c r="E662" s="28">
        <v>356</v>
      </c>
      <c r="F662" s="28">
        <v>350</v>
      </c>
      <c r="G662" s="28">
        <v>450</v>
      </c>
      <c r="H662" s="74">
        <v>401</v>
      </c>
      <c r="I662" s="33">
        <f>H662+G662+F662+E662+D662+C662+B662</f>
        <v>2618</v>
      </c>
      <c r="J662" s="74">
        <v>401</v>
      </c>
      <c r="K662" s="42">
        <v>359</v>
      </c>
      <c r="L662" s="42">
        <v>383</v>
      </c>
      <c r="M662" s="37">
        <v>368</v>
      </c>
      <c r="N662" s="86">
        <v>382</v>
      </c>
      <c r="O662" s="86">
        <v>352</v>
      </c>
      <c r="P662" s="86">
        <v>407</v>
      </c>
      <c r="Q662" s="33">
        <f>P662+O662+N662+M662+L662+K662+J662</f>
        <v>2652</v>
      </c>
    </row>
    <row r="663" spans="1:17" x14ac:dyDescent="0.35">
      <c r="A663" s="54" t="s">
        <v>117</v>
      </c>
      <c r="B663" s="54">
        <f>B662+B661+B660</f>
        <v>1310</v>
      </c>
      <c r="C663" s="54">
        <f t="shared" ref="C663:H663" si="149">C662+C661+C660</f>
        <v>1408</v>
      </c>
      <c r="D663" s="54">
        <f t="shared" si="149"/>
        <v>1093</v>
      </c>
      <c r="E663" s="54">
        <f t="shared" si="149"/>
        <v>1217</v>
      </c>
      <c r="F663" s="54">
        <f t="shared" si="149"/>
        <v>1175</v>
      </c>
      <c r="G663" s="54">
        <f t="shared" si="149"/>
        <v>1259</v>
      </c>
      <c r="H663" s="54">
        <f t="shared" si="149"/>
        <v>1371</v>
      </c>
      <c r="I663" s="54">
        <f>H663+G663+F663+E663+D663+C663+B663</f>
        <v>8833</v>
      </c>
      <c r="J663" s="54">
        <f>J662+J661+J660</f>
        <v>1383</v>
      </c>
      <c r="K663" s="54">
        <f t="shared" ref="K663:P663" si="150">K662+K661+K660</f>
        <v>1193</v>
      </c>
      <c r="L663" s="54">
        <f t="shared" si="150"/>
        <v>1205</v>
      </c>
      <c r="M663" s="54">
        <f t="shared" si="150"/>
        <v>1468</v>
      </c>
      <c r="N663" s="54">
        <f t="shared" si="150"/>
        <v>1124</v>
      </c>
      <c r="O663" s="54">
        <f t="shared" si="150"/>
        <v>1206</v>
      </c>
      <c r="P663" s="54">
        <f t="shared" si="150"/>
        <v>1438</v>
      </c>
      <c r="Q663" s="54">
        <f>Q662+Q661+Q660</f>
        <v>9017</v>
      </c>
    </row>
    <row r="664" spans="1:17" x14ac:dyDescent="0.35">
      <c r="A664" s="56" t="s">
        <v>9</v>
      </c>
      <c r="B664" s="56">
        <f>B663+B659+B655</f>
        <v>6099</v>
      </c>
      <c r="C664" s="56">
        <f t="shared" ref="C664:I664" si="151">C663+C659+C655</f>
        <v>7617</v>
      </c>
      <c r="D664" s="56">
        <f t="shared" si="151"/>
        <v>5991</v>
      </c>
      <c r="E664" s="56">
        <f t="shared" si="151"/>
        <v>6274</v>
      </c>
      <c r="F664" s="56">
        <f t="shared" si="151"/>
        <v>4570</v>
      </c>
      <c r="G664" s="56">
        <f t="shared" si="151"/>
        <v>6552</v>
      </c>
      <c r="H664" s="56">
        <f t="shared" si="151"/>
        <v>7050</v>
      </c>
      <c r="I664" s="56">
        <f t="shared" si="151"/>
        <v>44153</v>
      </c>
      <c r="J664" s="56">
        <f>J663+J659+J655</f>
        <v>6560</v>
      </c>
      <c r="K664" s="56">
        <f t="shared" ref="K664:P664" si="152">K663+J659+J655</f>
        <v>6370</v>
      </c>
      <c r="L664" s="56">
        <f t="shared" si="152"/>
        <v>5865</v>
      </c>
      <c r="M664" s="56">
        <f t="shared" si="152"/>
        <v>5516</v>
      </c>
      <c r="N664" s="56">
        <f t="shared" si="152"/>
        <v>5810</v>
      </c>
      <c r="O664" s="56">
        <f t="shared" si="152"/>
        <v>5592</v>
      </c>
      <c r="P664" s="56">
        <f t="shared" si="152"/>
        <v>5523</v>
      </c>
      <c r="Q664" s="56">
        <f>Q663+Q659+Q655</f>
        <v>41275</v>
      </c>
    </row>
    <row r="666" spans="1:17" ht="15.5" x14ac:dyDescent="0.35">
      <c r="A666" s="33" t="s">
        <v>1</v>
      </c>
      <c r="B666" s="64" t="s">
        <v>811</v>
      </c>
      <c r="C666" s="64" t="s">
        <v>876</v>
      </c>
      <c r="D666" s="64" t="s">
        <v>877</v>
      </c>
      <c r="E666" s="64" t="s">
        <v>878</v>
      </c>
      <c r="F666" s="64" t="s">
        <v>879</v>
      </c>
      <c r="G666" s="64" t="s">
        <v>880</v>
      </c>
      <c r="H666" s="64" t="s">
        <v>881</v>
      </c>
      <c r="I666" s="65" t="s">
        <v>890</v>
      </c>
      <c r="J666" s="64" t="s">
        <v>882</v>
      </c>
      <c r="K666" s="64" t="s">
        <v>883</v>
      </c>
      <c r="L666" s="64" t="s">
        <v>884</v>
      </c>
      <c r="M666" s="64" t="s">
        <v>885</v>
      </c>
      <c r="N666" s="64" t="s">
        <v>886</v>
      </c>
      <c r="O666" s="64" t="s">
        <v>887</v>
      </c>
      <c r="P666" s="64" t="s">
        <v>888</v>
      </c>
      <c r="Q666" s="65" t="s">
        <v>1960</v>
      </c>
    </row>
    <row r="667" spans="1:17" x14ac:dyDescent="0.35">
      <c r="A667" s="28" t="s">
        <v>2</v>
      </c>
      <c r="B667" s="28">
        <v>32</v>
      </c>
      <c r="C667" s="28">
        <v>45</v>
      </c>
      <c r="D667" s="21">
        <v>45</v>
      </c>
      <c r="E667" s="28">
        <v>323</v>
      </c>
      <c r="F667" s="28">
        <v>317</v>
      </c>
      <c r="G667" s="28">
        <v>405</v>
      </c>
      <c r="H667" s="74">
        <v>24</v>
      </c>
      <c r="I667" s="33">
        <f>H667+G667+F667+E667+D667+C667+B667</f>
        <v>1191</v>
      </c>
      <c r="J667" s="74">
        <v>52</v>
      </c>
      <c r="K667" s="74">
        <v>81</v>
      </c>
      <c r="L667" s="74">
        <v>288</v>
      </c>
      <c r="M667" s="103">
        <v>246</v>
      </c>
      <c r="N667" s="28">
        <v>387</v>
      </c>
      <c r="O667" s="28">
        <v>222</v>
      </c>
      <c r="P667" s="74">
        <v>251</v>
      </c>
      <c r="Q667" s="33">
        <f>P667+O667+N667+M667+L667+K667+J667</f>
        <v>1527</v>
      </c>
    </row>
    <row r="668" spans="1:17" x14ac:dyDescent="0.35">
      <c r="A668" s="28" t="s">
        <v>3</v>
      </c>
      <c r="B668" s="104">
        <v>1217</v>
      </c>
      <c r="C668" s="104">
        <v>894</v>
      </c>
      <c r="D668" s="28">
        <v>1524</v>
      </c>
      <c r="E668" s="28">
        <v>1309</v>
      </c>
      <c r="F668" s="28">
        <v>2284</v>
      </c>
      <c r="G668" s="28">
        <v>1507</v>
      </c>
      <c r="H668" s="74">
        <v>1156</v>
      </c>
      <c r="I668" s="33">
        <f>H668+G668+F668+E668+D668+C668+B668</f>
        <v>9891</v>
      </c>
      <c r="J668" s="74">
        <v>1488</v>
      </c>
      <c r="K668" s="42">
        <v>1292</v>
      </c>
      <c r="L668" s="42">
        <v>1241</v>
      </c>
      <c r="M668" s="28">
        <v>695</v>
      </c>
      <c r="N668" s="28">
        <v>1259</v>
      </c>
      <c r="O668" s="74">
        <v>1237</v>
      </c>
      <c r="P668" s="28">
        <v>1346</v>
      </c>
      <c r="Q668" s="33">
        <f>P668+O668+N668+M668+L668+K668+J668</f>
        <v>8558</v>
      </c>
    </row>
    <row r="669" spans="1:17" x14ac:dyDescent="0.35">
      <c r="A669" s="28" t="s">
        <v>100</v>
      </c>
      <c r="B669" s="28">
        <v>187</v>
      </c>
      <c r="C669" s="28">
        <v>169</v>
      </c>
      <c r="D669" s="28">
        <v>163</v>
      </c>
      <c r="E669" s="28">
        <v>131</v>
      </c>
      <c r="F669" s="28">
        <v>176</v>
      </c>
      <c r="G669" s="28">
        <v>178</v>
      </c>
      <c r="H669" s="74">
        <v>160</v>
      </c>
      <c r="I669" s="33">
        <f>H669+G669+F669+E669+D669+C669+B669</f>
        <v>1164</v>
      </c>
      <c r="J669" s="38">
        <v>120</v>
      </c>
      <c r="K669" s="38">
        <v>170</v>
      </c>
      <c r="L669" s="59">
        <v>165</v>
      </c>
      <c r="M669" s="38">
        <v>220</v>
      </c>
      <c r="N669" s="38">
        <v>140</v>
      </c>
      <c r="O669" s="38">
        <v>238</v>
      </c>
      <c r="P669" s="28">
        <v>173</v>
      </c>
      <c r="Q669" s="33">
        <f>P669+O669+N669+M669+L669+K669+J669</f>
        <v>1226</v>
      </c>
    </row>
    <row r="670" spans="1:17" x14ac:dyDescent="0.35">
      <c r="A670" s="28" t="s">
        <v>115</v>
      </c>
      <c r="B670" s="28">
        <v>0</v>
      </c>
      <c r="C670" s="28">
        <v>0</v>
      </c>
      <c r="D670" s="28">
        <v>0</v>
      </c>
      <c r="E670" s="28">
        <v>0</v>
      </c>
      <c r="F670" s="28">
        <v>0</v>
      </c>
      <c r="G670" s="28">
        <v>0</v>
      </c>
      <c r="H670" s="28">
        <v>0</v>
      </c>
      <c r="I670" s="33">
        <f>SUM(B670:H670)</f>
        <v>0</v>
      </c>
      <c r="J670" s="42">
        <v>0</v>
      </c>
      <c r="K670" s="42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  <c r="Q670" s="33">
        <f>P670+O670+N670+M670+L670+K670+J670</f>
        <v>0</v>
      </c>
    </row>
    <row r="671" spans="1:17" x14ac:dyDescent="0.35">
      <c r="A671" s="28" t="s">
        <v>125</v>
      </c>
      <c r="B671" s="28">
        <v>1025</v>
      </c>
      <c r="C671" s="28">
        <v>1485</v>
      </c>
      <c r="D671" s="28">
        <v>1584</v>
      </c>
      <c r="E671" s="28">
        <v>3299</v>
      </c>
      <c r="F671" s="28">
        <v>1889</v>
      </c>
      <c r="G671" s="28">
        <v>2196</v>
      </c>
      <c r="H671" s="28">
        <v>2647</v>
      </c>
      <c r="I671" s="33">
        <f>H671+G671+F671+E671+D671+C671+B671</f>
        <v>14125</v>
      </c>
      <c r="J671" s="59">
        <v>2300</v>
      </c>
      <c r="K671" s="42">
        <v>1394</v>
      </c>
      <c r="L671" s="38">
        <v>1189</v>
      </c>
      <c r="M671" s="42">
        <v>1538</v>
      </c>
      <c r="N671" s="28">
        <v>3533</v>
      </c>
      <c r="O671" s="28">
        <v>4279</v>
      </c>
      <c r="P671" s="28">
        <v>2050</v>
      </c>
      <c r="Q671" s="33">
        <f>P671+O671+N671+M671+L671+K671+J671</f>
        <v>16283</v>
      </c>
    </row>
    <row r="672" spans="1:17" x14ac:dyDescent="0.35">
      <c r="A672" s="58" t="s">
        <v>119</v>
      </c>
      <c r="B672" s="58">
        <f>B671+B670+B669+B668+B667</f>
        <v>2461</v>
      </c>
      <c r="C672" s="58">
        <f t="shared" ref="C672:H672" si="153">C671+C670+C669+C668+C667</f>
        <v>2593</v>
      </c>
      <c r="D672" s="58">
        <f t="shared" si="153"/>
        <v>3316</v>
      </c>
      <c r="E672" s="58">
        <f t="shared" si="153"/>
        <v>5062</v>
      </c>
      <c r="F672" s="58">
        <f t="shared" si="153"/>
        <v>4666</v>
      </c>
      <c r="G672" s="58">
        <f t="shared" si="153"/>
        <v>4286</v>
      </c>
      <c r="H672" s="58">
        <f t="shared" si="153"/>
        <v>3987</v>
      </c>
      <c r="I672" s="58">
        <f>H672+G672+F672+E672+D672+C672+B672</f>
        <v>26371</v>
      </c>
      <c r="J672" s="105">
        <f>J671+J670+J669+J668+J667</f>
        <v>3960</v>
      </c>
      <c r="K672" s="105">
        <f t="shared" ref="K672:P672" si="154">K671+K670+K669+K668+K667</f>
        <v>2937</v>
      </c>
      <c r="L672" s="105">
        <f t="shared" si="154"/>
        <v>2883</v>
      </c>
      <c r="M672" s="105">
        <f>M671+M670+M669+M668+M667</f>
        <v>2699</v>
      </c>
      <c r="N672" s="105">
        <f t="shared" si="154"/>
        <v>5319</v>
      </c>
      <c r="O672" s="105">
        <f t="shared" si="154"/>
        <v>5976</v>
      </c>
      <c r="P672" s="105">
        <f t="shared" si="154"/>
        <v>3820</v>
      </c>
      <c r="Q672" s="58">
        <f>Q671+Q670+Q669+Q668+Q667</f>
        <v>27594</v>
      </c>
    </row>
    <row r="673" spans="1:17" x14ac:dyDescent="0.35">
      <c r="A673" s="28" t="s">
        <v>4</v>
      </c>
      <c r="B673" s="28">
        <v>868</v>
      </c>
      <c r="C673" s="28">
        <v>1126</v>
      </c>
      <c r="D673" s="28">
        <v>1057</v>
      </c>
      <c r="E673" s="28">
        <v>922</v>
      </c>
      <c r="F673" s="28">
        <v>929</v>
      </c>
      <c r="G673" s="28">
        <v>1340</v>
      </c>
      <c r="H673" s="74">
        <v>1460</v>
      </c>
      <c r="I673" s="33">
        <f>H673+G673+F673+E673+D673+C673+B673</f>
        <v>7702</v>
      </c>
      <c r="J673" s="74">
        <v>1287</v>
      </c>
      <c r="K673" s="42">
        <v>1287</v>
      </c>
      <c r="L673" s="42">
        <v>1233</v>
      </c>
      <c r="M673" s="37">
        <v>2211</v>
      </c>
      <c r="N673" s="28">
        <v>1155</v>
      </c>
      <c r="O673" s="74">
        <v>1203</v>
      </c>
      <c r="P673" s="74">
        <v>989</v>
      </c>
      <c r="Q673" s="63">
        <f>P673+O673+N673+M673+L673+K673+J673</f>
        <v>9365</v>
      </c>
    </row>
    <row r="674" spans="1:17" x14ac:dyDescent="0.35">
      <c r="A674" s="28" t="s">
        <v>112</v>
      </c>
      <c r="B674" s="28">
        <v>0</v>
      </c>
      <c r="C674" s="28">
        <v>0</v>
      </c>
      <c r="D674" s="28">
        <v>0</v>
      </c>
      <c r="E674" s="28">
        <v>0</v>
      </c>
      <c r="F674" s="28">
        <v>0</v>
      </c>
      <c r="G674" s="28">
        <v>0</v>
      </c>
      <c r="H674" s="28">
        <v>0</v>
      </c>
      <c r="I674" s="33">
        <f>SUM(B674:H674)</f>
        <v>0</v>
      </c>
      <c r="J674" s="28">
        <v>0</v>
      </c>
      <c r="K674" s="42">
        <v>0</v>
      </c>
      <c r="L674" s="28">
        <v>0</v>
      </c>
      <c r="M674" s="28">
        <v>0</v>
      </c>
      <c r="N674" s="63">
        <v>0</v>
      </c>
      <c r="O674" s="63">
        <v>0</v>
      </c>
      <c r="P674" s="63">
        <v>0</v>
      </c>
      <c r="Q674" s="63">
        <f>P674+O674+N674+M674+L674+K674+J674</f>
        <v>0</v>
      </c>
    </row>
    <row r="675" spans="1:17" x14ac:dyDescent="0.35">
      <c r="A675" s="28" t="s">
        <v>124</v>
      </c>
      <c r="B675" s="28">
        <v>0</v>
      </c>
      <c r="C675" s="28">
        <v>0</v>
      </c>
      <c r="D675" s="28">
        <v>0</v>
      </c>
      <c r="E675" s="28">
        <v>0</v>
      </c>
      <c r="F675" s="28">
        <v>0</v>
      </c>
      <c r="G675" s="28">
        <v>0</v>
      </c>
      <c r="H675" s="28">
        <v>146</v>
      </c>
      <c r="I675" s="33">
        <f>SUM(B675:H675)</f>
        <v>146</v>
      </c>
      <c r="J675" s="63">
        <v>0</v>
      </c>
      <c r="K675" s="63">
        <v>0</v>
      </c>
      <c r="L675" s="63">
        <v>0</v>
      </c>
      <c r="M675" s="63">
        <v>0</v>
      </c>
      <c r="N675" s="63">
        <v>0</v>
      </c>
      <c r="O675" s="63">
        <v>0</v>
      </c>
      <c r="P675" s="63"/>
      <c r="Q675" s="63">
        <f>SUM(J675:P675)</f>
        <v>0</v>
      </c>
    </row>
    <row r="676" spans="1:17" x14ac:dyDescent="0.35">
      <c r="A676" s="46" t="s">
        <v>118</v>
      </c>
      <c r="B676" s="46">
        <f>B675+B674+B673</f>
        <v>868</v>
      </c>
      <c r="C676" s="46">
        <f t="shared" ref="C676:H676" si="155">C675+C674+C673</f>
        <v>1126</v>
      </c>
      <c r="D676" s="46">
        <f t="shared" si="155"/>
        <v>1057</v>
      </c>
      <c r="E676" s="46">
        <f t="shared" si="155"/>
        <v>922</v>
      </c>
      <c r="F676" s="46">
        <f t="shared" si="155"/>
        <v>929</v>
      </c>
      <c r="G676" s="46">
        <f t="shared" si="155"/>
        <v>1340</v>
      </c>
      <c r="H676" s="46">
        <f t="shared" si="155"/>
        <v>1606</v>
      </c>
      <c r="I676" s="46">
        <f>I675+I674+I673</f>
        <v>7848</v>
      </c>
      <c r="J676" s="92">
        <f>J675+J674+J673</f>
        <v>1287</v>
      </c>
      <c r="K676" s="92">
        <f t="shared" ref="K676:P676" si="156">K675+K674+K673</f>
        <v>1287</v>
      </c>
      <c r="L676" s="92">
        <f t="shared" si="156"/>
        <v>1233</v>
      </c>
      <c r="M676" s="92">
        <f t="shared" si="156"/>
        <v>2211</v>
      </c>
      <c r="N676" s="92">
        <f t="shared" si="156"/>
        <v>1155</v>
      </c>
      <c r="O676" s="92">
        <f t="shared" si="156"/>
        <v>1203</v>
      </c>
      <c r="P676" s="92">
        <f t="shared" si="156"/>
        <v>989</v>
      </c>
      <c r="Q676" s="46">
        <f>Q675+Q674+Q673</f>
        <v>9365</v>
      </c>
    </row>
    <row r="677" spans="1:17" x14ac:dyDescent="0.35">
      <c r="A677" s="28" t="s">
        <v>99</v>
      </c>
      <c r="B677" s="28">
        <v>102</v>
      </c>
      <c r="C677" s="28">
        <v>394</v>
      </c>
      <c r="D677" s="28">
        <v>351</v>
      </c>
      <c r="E677" s="28">
        <v>425</v>
      </c>
      <c r="F677" s="28">
        <v>459</v>
      </c>
      <c r="G677" s="28">
        <v>130</v>
      </c>
      <c r="H677" s="74">
        <v>112</v>
      </c>
      <c r="I677" s="33">
        <f>H677+G677+F677+E677+D677+C677+B677</f>
        <v>1973</v>
      </c>
      <c r="J677" s="74">
        <v>116</v>
      </c>
      <c r="K677" s="42">
        <v>251</v>
      </c>
      <c r="L677" s="42">
        <v>122</v>
      </c>
      <c r="M677" s="37">
        <v>220</v>
      </c>
      <c r="N677" s="74">
        <v>82</v>
      </c>
      <c r="O677" s="28">
        <v>429</v>
      </c>
      <c r="P677" s="74">
        <v>103</v>
      </c>
      <c r="Q677" s="33">
        <f>P677+O677+N677+M677+L677+K677+J677</f>
        <v>1323</v>
      </c>
    </row>
    <row r="678" spans="1:17" x14ac:dyDescent="0.35">
      <c r="A678" s="28" t="s">
        <v>7</v>
      </c>
      <c r="B678" s="28">
        <v>683</v>
      </c>
      <c r="C678" s="28">
        <v>740</v>
      </c>
      <c r="D678" s="28">
        <v>757</v>
      </c>
      <c r="E678" s="28">
        <v>289</v>
      </c>
      <c r="F678" s="28">
        <v>623</v>
      </c>
      <c r="G678" s="28">
        <v>763</v>
      </c>
      <c r="H678" s="74">
        <v>757</v>
      </c>
      <c r="I678" s="33">
        <f>H678+G678+F678+E678+D678+C678+B678</f>
        <v>4612</v>
      </c>
      <c r="J678" s="74">
        <v>602</v>
      </c>
      <c r="K678" s="42">
        <v>789</v>
      </c>
      <c r="L678" s="42">
        <v>841</v>
      </c>
      <c r="M678" s="37">
        <v>1868</v>
      </c>
      <c r="N678" s="23">
        <v>627</v>
      </c>
      <c r="O678" s="28">
        <v>665</v>
      </c>
      <c r="P678" s="86">
        <v>586</v>
      </c>
      <c r="Q678" s="33">
        <f>P678+O678+N678+M678+L678+K678+J678</f>
        <v>5978</v>
      </c>
    </row>
    <row r="679" spans="1:17" x14ac:dyDescent="0.35">
      <c r="A679" s="28" t="s">
        <v>103</v>
      </c>
      <c r="B679" s="28">
        <v>372</v>
      </c>
      <c r="C679" s="28">
        <v>369</v>
      </c>
      <c r="D679" s="28">
        <v>345</v>
      </c>
      <c r="E679" s="28">
        <v>374</v>
      </c>
      <c r="F679" s="28">
        <v>378</v>
      </c>
      <c r="G679" s="28">
        <v>377</v>
      </c>
      <c r="H679" s="74">
        <v>368</v>
      </c>
      <c r="I679" s="33">
        <f>H679+G679+F679+E679+D679+C679+B679</f>
        <v>2583</v>
      </c>
      <c r="J679" s="74">
        <v>412</v>
      </c>
      <c r="K679" s="42">
        <v>400</v>
      </c>
      <c r="L679" s="42">
        <v>376</v>
      </c>
      <c r="M679" s="37">
        <v>750</v>
      </c>
      <c r="N679" s="86">
        <v>355</v>
      </c>
      <c r="O679" s="86">
        <v>360</v>
      </c>
      <c r="P679" s="86">
        <v>404</v>
      </c>
      <c r="Q679" s="33">
        <f>P679+O679+N679+M679+L679+K679+J679</f>
        <v>3057</v>
      </c>
    </row>
    <row r="680" spans="1:17" x14ac:dyDescent="0.35">
      <c r="A680" s="54" t="s">
        <v>117</v>
      </c>
      <c r="B680" s="54">
        <f>B679+B678+B677</f>
        <v>1157</v>
      </c>
      <c r="C680" s="54">
        <f t="shared" ref="C680:H680" si="157">C679+C678+C677</f>
        <v>1503</v>
      </c>
      <c r="D680" s="54">
        <f t="shared" si="157"/>
        <v>1453</v>
      </c>
      <c r="E680" s="54">
        <f t="shared" si="157"/>
        <v>1088</v>
      </c>
      <c r="F680" s="54">
        <f t="shared" si="157"/>
        <v>1460</v>
      </c>
      <c r="G680" s="54">
        <f t="shared" si="157"/>
        <v>1270</v>
      </c>
      <c r="H680" s="54">
        <f t="shared" si="157"/>
        <v>1237</v>
      </c>
      <c r="I680" s="54">
        <f>H680+G680+F680+E680+D680+C680+B680</f>
        <v>9168</v>
      </c>
      <c r="J680" s="54">
        <f>J679+J678+J677</f>
        <v>1130</v>
      </c>
      <c r="K680" s="54">
        <f t="shared" ref="K680:P680" si="158">K679+K678+K677</f>
        <v>1440</v>
      </c>
      <c r="L680" s="54">
        <f t="shared" si="158"/>
        <v>1339</v>
      </c>
      <c r="M680" s="54">
        <f t="shared" si="158"/>
        <v>2838</v>
      </c>
      <c r="N680" s="54">
        <f t="shared" si="158"/>
        <v>1064</v>
      </c>
      <c r="O680" s="54">
        <f t="shared" si="158"/>
        <v>1454</v>
      </c>
      <c r="P680" s="54">
        <f t="shared" si="158"/>
        <v>1093</v>
      </c>
      <c r="Q680" s="54">
        <f>Q679+Q678+Q677</f>
        <v>10358</v>
      </c>
    </row>
    <row r="681" spans="1:17" x14ac:dyDescent="0.35">
      <c r="A681" s="56" t="s">
        <v>9</v>
      </c>
      <c r="B681" s="56">
        <f>B680+B676+B672</f>
        <v>4486</v>
      </c>
      <c r="C681" s="56">
        <f t="shared" ref="C681:I681" si="159">C680+C676+C672</f>
        <v>5222</v>
      </c>
      <c r="D681" s="56">
        <f t="shared" si="159"/>
        <v>5826</v>
      </c>
      <c r="E681" s="56">
        <f t="shared" si="159"/>
        <v>7072</v>
      </c>
      <c r="F681" s="56">
        <f t="shared" si="159"/>
        <v>7055</v>
      </c>
      <c r="G681" s="56">
        <f t="shared" si="159"/>
        <v>6896</v>
      </c>
      <c r="H681" s="56">
        <f t="shared" si="159"/>
        <v>6830</v>
      </c>
      <c r="I681" s="56">
        <f t="shared" si="159"/>
        <v>43387</v>
      </c>
      <c r="J681" s="56">
        <f>J680+J676+J672</f>
        <v>6377</v>
      </c>
      <c r="K681" s="56">
        <f t="shared" ref="K681:P681" si="160">K680+J676+J672</f>
        <v>6687</v>
      </c>
      <c r="L681" s="56">
        <f t="shared" si="160"/>
        <v>5563</v>
      </c>
      <c r="M681" s="56">
        <f t="shared" si="160"/>
        <v>6954</v>
      </c>
      <c r="N681" s="56">
        <f t="shared" si="160"/>
        <v>5974</v>
      </c>
      <c r="O681" s="56">
        <f t="shared" si="160"/>
        <v>7928</v>
      </c>
      <c r="P681" s="56">
        <f t="shared" si="160"/>
        <v>8272</v>
      </c>
      <c r="Q681" s="56">
        <f>Q680+Q676+Q672</f>
        <v>47317</v>
      </c>
    </row>
    <row r="683" spans="1:17" ht="15.5" x14ac:dyDescent="0.35">
      <c r="A683" s="33" t="s">
        <v>1</v>
      </c>
      <c r="B683" s="64" t="s">
        <v>889</v>
      </c>
      <c r="C683" s="64" t="s">
        <v>914</v>
      </c>
      <c r="D683" s="64" t="s">
        <v>915</v>
      </c>
      <c r="E683" s="64" t="s">
        <v>916</v>
      </c>
      <c r="F683" s="64" t="s">
        <v>917</v>
      </c>
      <c r="G683" s="64" t="s">
        <v>918</v>
      </c>
      <c r="H683" s="64" t="s">
        <v>919</v>
      </c>
      <c r="I683" s="65" t="s">
        <v>921</v>
      </c>
      <c r="J683" s="64" t="s">
        <v>920</v>
      </c>
      <c r="K683" s="64" t="s">
        <v>922</v>
      </c>
      <c r="L683" s="64" t="s">
        <v>923</v>
      </c>
      <c r="M683" s="64" t="s">
        <v>924</v>
      </c>
      <c r="N683" s="64" t="s">
        <v>925</v>
      </c>
      <c r="O683" s="64" t="s">
        <v>926</v>
      </c>
      <c r="P683" s="64" t="s">
        <v>927</v>
      </c>
      <c r="Q683" s="65" t="s">
        <v>1981</v>
      </c>
    </row>
    <row r="684" spans="1:17" x14ac:dyDescent="0.35">
      <c r="A684" s="28" t="s">
        <v>2</v>
      </c>
      <c r="B684" s="28">
        <v>27</v>
      </c>
      <c r="C684" s="28">
        <v>56</v>
      </c>
      <c r="D684" s="21">
        <v>373</v>
      </c>
      <c r="E684" s="28">
        <v>331</v>
      </c>
      <c r="F684" s="28">
        <v>347</v>
      </c>
      <c r="G684" s="28">
        <v>317</v>
      </c>
      <c r="H684" s="74">
        <v>315</v>
      </c>
      <c r="I684" s="33">
        <f>H684+G684+F684+E684+D684+C684+B684</f>
        <v>1766</v>
      </c>
      <c r="J684" s="74">
        <v>29</v>
      </c>
      <c r="K684" s="74">
        <v>36</v>
      </c>
      <c r="L684" s="74">
        <v>374</v>
      </c>
      <c r="M684" s="103">
        <v>339</v>
      </c>
      <c r="N684" s="28">
        <v>422</v>
      </c>
      <c r="O684" s="28">
        <v>254</v>
      </c>
      <c r="P684" s="74">
        <v>61</v>
      </c>
      <c r="Q684" s="33">
        <f>P684+O684+N684+M684+L684+K684+J684</f>
        <v>1515</v>
      </c>
    </row>
    <row r="685" spans="1:17" x14ac:dyDescent="0.35">
      <c r="A685" s="28" t="s">
        <v>3</v>
      </c>
      <c r="B685" s="104">
        <v>1096</v>
      </c>
      <c r="C685" s="104">
        <v>1163</v>
      </c>
      <c r="D685" s="28">
        <v>1428</v>
      </c>
      <c r="E685" s="28">
        <v>1424</v>
      </c>
      <c r="F685" s="28">
        <v>1424</v>
      </c>
      <c r="G685" s="28">
        <v>1443</v>
      </c>
      <c r="H685" s="74">
        <v>1338</v>
      </c>
      <c r="I685" s="33">
        <f>H685+G685+F685+E685+D685+C685+B685</f>
        <v>9316</v>
      </c>
      <c r="J685" s="74">
        <v>1093</v>
      </c>
      <c r="K685" s="42">
        <v>1323</v>
      </c>
      <c r="L685" s="42">
        <v>1371</v>
      </c>
      <c r="M685" s="28">
        <v>1468</v>
      </c>
      <c r="N685" s="28">
        <v>1309</v>
      </c>
      <c r="O685" s="74">
        <v>1101</v>
      </c>
      <c r="P685" s="28">
        <v>1460</v>
      </c>
      <c r="Q685" s="33">
        <f>P685+O685+N685+M685+L685+K685+J685</f>
        <v>9125</v>
      </c>
    </row>
    <row r="686" spans="1:17" x14ac:dyDescent="0.35">
      <c r="A686" s="28" t="s">
        <v>100</v>
      </c>
      <c r="B686" s="28">
        <v>160</v>
      </c>
      <c r="C686" s="28">
        <v>186</v>
      </c>
      <c r="D686" s="28">
        <v>200</v>
      </c>
      <c r="E686" s="28">
        <v>210</v>
      </c>
      <c r="F686" s="28">
        <v>149</v>
      </c>
      <c r="G686" s="28">
        <v>193</v>
      </c>
      <c r="H686" s="74">
        <v>250</v>
      </c>
      <c r="I686" s="33">
        <f>H686+G686+F686+E686+D686+C686+B686</f>
        <v>1348</v>
      </c>
      <c r="J686" s="38">
        <v>186</v>
      </c>
      <c r="K686" s="38">
        <v>182</v>
      </c>
      <c r="L686" s="59">
        <v>268</v>
      </c>
      <c r="M686" s="38">
        <v>172</v>
      </c>
      <c r="N686" s="38">
        <v>231</v>
      </c>
      <c r="O686" s="38">
        <v>215</v>
      </c>
      <c r="P686" s="28">
        <v>161</v>
      </c>
      <c r="Q686" s="33">
        <f>P686+O686+N686+M686+L686+K686+J686</f>
        <v>1415</v>
      </c>
    </row>
    <row r="687" spans="1:17" x14ac:dyDescent="0.35">
      <c r="A687" s="28" t="s">
        <v>115</v>
      </c>
      <c r="B687" s="28">
        <v>0</v>
      </c>
      <c r="C687" s="28">
        <v>0</v>
      </c>
      <c r="D687" s="28">
        <v>0</v>
      </c>
      <c r="E687" s="28">
        <v>0</v>
      </c>
      <c r="F687" s="28">
        <v>0</v>
      </c>
      <c r="G687" s="28">
        <v>0</v>
      </c>
      <c r="H687" s="28">
        <v>0</v>
      </c>
      <c r="I687" s="33">
        <f>SUM(B687:H687)</f>
        <v>0</v>
      </c>
      <c r="J687" s="42">
        <v>0</v>
      </c>
      <c r="K687" s="42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33">
        <f>P687+O687+N687+M687+L687+K687+J687</f>
        <v>0</v>
      </c>
    </row>
    <row r="688" spans="1:17" x14ac:dyDescent="0.35">
      <c r="A688" s="28" t="s">
        <v>125</v>
      </c>
      <c r="B688" s="28">
        <v>1588</v>
      </c>
      <c r="C688" s="28">
        <v>3576</v>
      </c>
      <c r="D688" s="28">
        <v>1945</v>
      </c>
      <c r="E688" s="28">
        <v>3585</v>
      </c>
      <c r="F688" s="28">
        <v>3000</v>
      </c>
      <c r="G688" s="28">
        <v>3880</v>
      </c>
      <c r="H688" s="28">
        <v>2557</v>
      </c>
      <c r="I688" s="33">
        <f>H688+G688+F688+E688+D688+C688+B688</f>
        <v>20131</v>
      </c>
      <c r="J688" s="59">
        <v>5075</v>
      </c>
      <c r="K688" s="42">
        <v>3276</v>
      </c>
      <c r="L688" s="38">
        <v>2396</v>
      </c>
      <c r="M688" s="42">
        <v>4625</v>
      </c>
      <c r="N688" s="28">
        <v>3814</v>
      </c>
      <c r="O688" s="28">
        <v>3528</v>
      </c>
      <c r="P688" s="28">
        <v>2410</v>
      </c>
      <c r="Q688" s="33">
        <f>P688+O688+N688+M688+L688+K688+J688</f>
        <v>25124</v>
      </c>
    </row>
    <row r="689" spans="1:17" x14ac:dyDescent="0.35">
      <c r="A689" s="58" t="s">
        <v>119</v>
      </c>
      <c r="B689" s="58">
        <f>B688+B687+B686+B685+B684</f>
        <v>2871</v>
      </c>
      <c r="C689" s="58">
        <f t="shared" ref="C689:H689" si="161">C688+C687+C686+C685+C684</f>
        <v>4981</v>
      </c>
      <c r="D689" s="58">
        <f t="shared" si="161"/>
        <v>3946</v>
      </c>
      <c r="E689" s="58">
        <f t="shared" si="161"/>
        <v>5550</v>
      </c>
      <c r="F689" s="58">
        <f t="shared" si="161"/>
        <v>4920</v>
      </c>
      <c r="G689" s="58">
        <f t="shared" si="161"/>
        <v>5833</v>
      </c>
      <c r="H689" s="58">
        <f t="shared" si="161"/>
        <v>4460</v>
      </c>
      <c r="I689" s="58">
        <f>H689+G689+F689+E689+D689+C689+B689</f>
        <v>32561</v>
      </c>
      <c r="J689" s="105">
        <f t="shared" ref="J689:Q689" si="162">J688+J687+J686+J685+J684</f>
        <v>6383</v>
      </c>
      <c r="K689" s="105">
        <f t="shared" si="162"/>
        <v>4817</v>
      </c>
      <c r="L689" s="105">
        <f t="shared" si="162"/>
        <v>4409</v>
      </c>
      <c r="M689" s="105">
        <f t="shared" si="162"/>
        <v>6604</v>
      </c>
      <c r="N689" s="105">
        <f t="shared" si="162"/>
        <v>5776</v>
      </c>
      <c r="O689" s="105">
        <f t="shared" si="162"/>
        <v>5098</v>
      </c>
      <c r="P689" s="105">
        <f t="shared" si="162"/>
        <v>4092</v>
      </c>
      <c r="Q689" s="58">
        <f t="shared" si="162"/>
        <v>37179</v>
      </c>
    </row>
    <row r="690" spans="1:17" x14ac:dyDescent="0.35">
      <c r="A690" s="28" t="s">
        <v>4</v>
      </c>
      <c r="B690" s="28">
        <v>1636</v>
      </c>
      <c r="C690" s="28">
        <v>1212</v>
      </c>
      <c r="D690" s="28">
        <v>1155</v>
      </c>
      <c r="E690" s="28">
        <v>1317</v>
      </c>
      <c r="F690" s="28">
        <v>1364</v>
      </c>
      <c r="G690" s="28">
        <v>1257</v>
      </c>
      <c r="H690" s="74">
        <v>1235</v>
      </c>
      <c r="I690" s="33">
        <f>H690+G690+F690+E690+D690+C690+B690</f>
        <v>9176</v>
      </c>
      <c r="J690" s="74">
        <v>1136</v>
      </c>
      <c r="K690" s="42">
        <v>1098</v>
      </c>
      <c r="L690" s="42">
        <v>1231</v>
      </c>
      <c r="M690" s="37">
        <v>1024</v>
      </c>
      <c r="N690" s="28">
        <v>1237</v>
      </c>
      <c r="O690" s="74">
        <v>1158</v>
      </c>
      <c r="P690" s="74">
        <v>1057</v>
      </c>
      <c r="Q690" s="63">
        <f>P690+O690+N690+M690+L690+K690+J690</f>
        <v>7941</v>
      </c>
    </row>
    <row r="691" spans="1:17" x14ac:dyDescent="0.35">
      <c r="A691" s="28" t="s">
        <v>112</v>
      </c>
      <c r="B691" s="28">
        <v>0</v>
      </c>
      <c r="C691" s="28">
        <v>0</v>
      </c>
      <c r="D691" s="28">
        <v>0</v>
      </c>
      <c r="E691" s="28">
        <v>0</v>
      </c>
      <c r="F691" s="28">
        <v>0</v>
      </c>
      <c r="G691" s="28">
        <v>0</v>
      </c>
      <c r="H691" s="28">
        <v>0</v>
      </c>
      <c r="I691" s="33">
        <f>SUM(B691:H691)</f>
        <v>0</v>
      </c>
      <c r="J691" s="28">
        <v>0</v>
      </c>
      <c r="K691" s="42">
        <v>0</v>
      </c>
      <c r="L691" s="28">
        <v>0</v>
      </c>
      <c r="M691" s="28">
        <v>0</v>
      </c>
      <c r="N691" s="63">
        <v>0</v>
      </c>
      <c r="O691" s="63">
        <v>0</v>
      </c>
      <c r="P691" s="63">
        <v>0</v>
      </c>
      <c r="Q691" s="63">
        <f>P691+O691+N691+M691+L691+K691+J691</f>
        <v>0</v>
      </c>
    </row>
    <row r="692" spans="1:17" x14ac:dyDescent="0.35">
      <c r="A692" s="28" t="s">
        <v>124</v>
      </c>
      <c r="B692" s="28">
        <v>0</v>
      </c>
      <c r="C692" s="28">
        <v>0</v>
      </c>
      <c r="D692" s="28">
        <v>0</v>
      </c>
      <c r="E692" s="28">
        <v>0</v>
      </c>
      <c r="F692" s="28">
        <v>0</v>
      </c>
      <c r="G692" s="28">
        <v>0</v>
      </c>
      <c r="H692" s="28"/>
      <c r="I692" s="33">
        <f>SUM(B692:H692)</f>
        <v>0</v>
      </c>
      <c r="J692" s="63">
        <v>0</v>
      </c>
      <c r="K692" s="63">
        <v>0</v>
      </c>
      <c r="L692" s="63">
        <v>0</v>
      </c>
      <c r="M692" s="63">
        <v>0</v>
      </c>
      <c r="N692" s="63">
        <v>0</v>
      </c>
      <c r="O692" s="63">
        <v>0</v>
      </c>
      <c r="P692" s="63"/>
      <c r="Q692" s="63">
        <f>SUM(J692:P692)</f>
        <v>0</v>
      </c>
    </row>
    <row r="693" spans="1:17" x14ac:dyDescent="0.35">
      <c r="A693" s="46" t="s">
        <v>118</v>
      </c>
      <c r="B693" s="46">
        <f>B692+B691+B690</f>
        <v>1636</v>
      </c>
      <c r="C693" s="46">
        <f t="shared" ref="C693:H693" si="163">C692+C691+C690</f>
        <v>1212</v>
      </c>
      <c r="D693" s="46">
        <f t="shared" si="163"/>
        <v>1155</v>
      </c>
      <c r="E693" s="46">
        <f t="shared" si="163"/>
        <v>1317</v>
      </c>
      <c r="F693" s="46">
        <f t="shared" si="163"/>
        <v>1364</v>
      </c>
      <c r="G693" s="46">
        <f t="shared" si="163"/>
        <v>1257</v>
      </c>
      <c r="H693" s="46">
        <f t="shared" si="163"/>
        <v>1235</v>
      </c>
      <c r="I693" s="46">
        <f>I692+I691+I690</f>
        <v>9176</v>
      </c>
      <c r="J693" s="92">
        <f>J692+J691+J690</f>
        <v>1136</v>
      </c>
      <c r="K693" s="92">
        <f t="shared" ref="K693:P693" si="164">K692+K691+K690</f>
        <v>1098</v>
      </c>
      <c r="L693" s="92">
        <f t="shared" si="164"/>
        <v>1231</v>
      </c>
      <c r="M693" s="92">
        <f t="shared" si="164"/>
        <v>1024</v>
      </c>
      <c r="N693" s="92">
        <f t="shared" si="164"/>
        <v>1237</v>
      </c>
      <c r="O693" s="92">
        <f t="shared" si="164"/>
        <v>1158</v>
      </c>
      <c r="P693" s="92">
        <f t="shared" si="164"/>
        <v>1057</v>
      </c>
      <c r="Q693" s="46">
        <f>Q692+Q691+Q690</f>
        <v>7941</v>
      </c>
    </row>
    <row r="694" spans="1:17" x14ac:dyDescent="0.35">
      <c r="A694" s="28" t="s">
        <v>99</v>
      </c>
      <c r="B694" s="28">
        <v>202</v>
      </c>
      <c r="C694" s="28">
        <v>377</v>
      </c>
      <c r="D694" s="28">
        <v>134</v>
      </c>
      <c r="E694" s="28">
        <v>131</v>
      </c>
      <c r="F694" s="28">
        <v>111</v>
      </c>
      <c r="G694" s="28">
        <v>247</v>
      </c>
      <c r="H694" s="74">
        <v>247</v>
      </c>
      <c r="I694" s="33">
        <f>H694+G694+F694+E694+D694+C694+B694</f>
        <v>1449</v>
      </c>
      <c r="J694" s="74">
        <v>210</v>
      </c>
      <c r="K694" s="42">
        <v>283</v>
      </c>
      <c r="L694" s="42">
        <v>511</v>
      </c>
      <c r="M694" s="37">
        <v>106</v>
      </c>
      <c r="N694" s="74">
        <v>259</v>
      </c>
      <c r="O694" s="28">
        <v>259</v>
      </c>
      <c r="P694" s="74">
        <v>449</v>
      </c>
      <c r="Q694" s="33">
        <f>P694+O694+N694+M694+L694+K694+J694</f>
        <v>2077</v>
      </c>
    </row>
    <row r="695" spans="1:17" x14ac:dyDescent="0.35">
      <c r="A695" s="28" t="s">
        <v>7</v>
      </c>
      <c r="B695" s="28">
        <v>650</v>
      </c>
      <c r="C695" s="28">
        <v>737</v>
      </c>
      <c r="D695" s="28">
        <v>757</v>
      </c>
      <c r="E695" s="28">
        <v>656</v>
      </c>
      <c r="F695" s="28">
        <v>743</v>
      </c>
      <c r="G695" s="28">
        <v>644</v>
      </c>
      <c r="H695" s="74">
        <v>590</v>
      </c>
      <c r="I695" s="33">
        <f>H695+G695+F695+E695+D695+C695+B695</f>
        <v>4777</v>
      </c>
      <c r="J695" s="74">
        <v>259</v>
      </c>
      <c r="K695" s="42">
        <v>338</v>
      </c>
      <c r="L695" s="42">
        <v>778</v>
      </c>
      <c r="M695" s="37">
        <v>706</v>
      </c>
      <c r="N695" s="23">
        <v>648</v>
      </c>
      <c r="O695" s="28">
        <v>687</v>
      </c>
      <c r="P695" s="86">
        <v>700</v>
      </c>
      <c r="Q695" s="33">
        <f>P695+O695+N695+M695+L695+K695+J695</f>
        <v>4116</v>
      </c>
    </row>
    <row r="696" spans="1:17" x14ac:dyDescent="0.35">
      <c r="A696" s="28" t="s">
        <v>103</v>
      </c>
      <c r="B696" s="28">
        <v>334</v>
      </c>
      <c r="C696" s="28">
        <v>385</v>
      </c>
      <c r="D696" s="28">
        <v>380</v>
      </c>
      <c r="E696" s="28">
        <v>403</v>
      </c>
      <c r="F696" s="28">
        <v>425</v>
      </c>
      <c r="G696" s="28">
        <v>398</v>
      </c>
      <c r="H696" s="74">
        <v>420</v>
      </c>
      <c r="I696" s="33">
        <f>H696+G696+F696+E696+D696+C696+B696</f>
        <v>2745</v>
      </c>
      <c r="J696" s="74">
        <v>345</v>
      </c>
      <c r="K696" s="42">
        <v>375</v>
      </c>
      <c r="L696" s="42">
        <v>455</v>
      </c>
      <c r="M696" s="37">
        <v>413</v>
      </c>
      <c r="N696" s="86">
        <v>398</v>
      </c>
      <c r="O696" s="86">
        <v>305</v>
      </c>
      <c r="P696" s="86">
        <v>352</v>
      </c>
      <c r="Q696" s="33">
        <f>P696+O696+N696+M696+L696+K696+J696</f>
        <v>2643</v>
      </c>
    </row>
    <row r="697" spans="1:17" x14ac:dyDescent="0.35">
      <c r="A697" s="54" t="s">
        <v>117</v>
      </c>
      <c r="B697" s="54">
        <f>B696+B695+B694</f>
        <v>1186</v>
      </c>
      <c r="C697" s="54">
        <f t="shared" ref="C697:H697" si="165">C696+C695+C694</f>
        <v>1499</v>
      </c>
      <c r="D697" s="54">
        <f t="shared" si="165"/>
        <v>1271</v>
      </c>
      <c r="E697" s="54">
        <f t="shared" si="165"/>
        <v>1190</v>
      </c>
      <c r="F697" s="54">
        <f t="shared" si="165"/>
        <v>1279</v>
      </c>
      <c r="G697" s="54">
        <f t="shared" si="165"/>
        <v>1289</v>
      </c>
      <c r="H697" s="54">
        <f t="shared" si="165"/>
        <v>1257</v>
      </c>
      <c r="I697" s="54">
        <f>H697+G697+F697+E697+D697+C697+B697</f>
        <v>8971</v>
      </c>
      <c r="J697" s="54">
        <f>J696+J695+J694</f>
        <v>814</v>
      </c>
      <c r="K697" s="54">
        <f t="shared" ref="K697:P697" si="166">K696+K695+K694</f>
        <v>996</v>
      </c>
      <c r="L697" s="54">
        <f t="shared" si="166"/>
        <v>1744</v>
      </c>
      <c r="M697" s="54">
        <f t="shared" si="166"/>
        <v>1225</v>
      </c>
      <c r="N697" s="54">
        <f t="shared" si="166"/>
        <v>1305</v>
      </c>
      <c r="O697" s="54">
        <f t="shared" si="166"/>
        <v>1251</v>
      </c>
      <c r="P697" s="54">
        <f t="shared" si="166"/>
        <v>1501</v>
      </c>
      <c r="Q697" s="54">
        <f>Q696+Q695+Q694</f>
        <v>8836</v>
      </c>
    </row>
    <row r="698" spans="1:17" x14ac:dyDescent="0.35">
      <c r="A698" s="56" t="s">
        <v>9</v>
      </c>
      <c r="B698" s="56">
        <f>B697+B693+B689</f>
        <v>5693</v>
      </c>
      <c r="C698" s="56">
        <f t="shared" ref="C698:I698" si="167">C697+C693+C689</f>
        <v>7692</v>
      </c>
      <c r="D698" s="56">
        <f t="shared" si="167"/>
        <v>6372</v>
      </c>
      <c r="E698" s="56">
        <f t="shared" si="167"/>
        <v>8057</v>
      </c>
      <c r="F698" s="56">
        <f t="shared" si="167"/>
        <v>7563</v>
      </c>
      <c r="G698" s="56">
        <f t="shared" si="167"/>
        <v>8379</v>
      </c>
      <c r="H698" s="56">
        <f t="shared" si="167"/>
        <v>6952</v>
      </c>
      <c r="I698" s="56">
        <f t="shared" si="167"/>
        <v>50708</v>
      </c>
      <c r="J698" s="56">
        <f>J697+J693+J689</f>
        <v>8333</v>
      </c>
      <c r="K698" s="56">
        <f t="shared" ref="K698:P698" si="168">K697+J693+J689</f>
        <v>8515</v>
      </c>
      <c r="L698" s="56">
        <f t="shared" si="168"/>
        <v>7659</v>
      </c>
      <c r="M698" s="56">
        <f t="shared" si="168"/>
        <v>6865</v>
      </c>
      <c r="N698" s="56">
        <f t="shared" si="168"/>
        <v>8933</v>
      </c>
      <c r="O698" s="56">
        <f t="shared" si="168"/>
        <v>8264</v>
      </c>
      <c r="P698" s="56">
        <f t="shared" si="168"/>
        <v>7757</v>
      </c>
      <c r="Q698" s="56">
        <f>Q697+Q693+Q689</f>
        <v>53956</v>
      </c>
    </row>
    <row r="700" spans="1:17" ht="15.5" x14ac:dyDescent="0.35">
      <c r="A700" s="33" t="s">
        <v>1</v>
      </c>
      <c r="B700" s="64" t="s">
        <v>928</v>
      </c>
      <c r="C700" s="64" t="s">
        <v>979</v>
      </c>
      <c r="D700" s="64" t="s">
        <v>980</v>
      </c>
      <c r="E700" s="64" t="s">
        <v>981</v>
      </c>
      <c r="F700" s="64" t="s">
        <v>982</v>
      </c>
      <c r="G700" s="64" t="s">
        <v>983</v>
      </c>
      <c r="H700" s="64" t="s">
        <v>984</v>
      </c>
      <c r="I700" s="65" t="s">
        <v>985</v>
      </c>
      <c r="J700" s="64" t="s">
        <v>986</v>
      </c>
      <c r="K700" s="64" t="s">
        <v>987</v>
      </c>
      <c r="L700" s="64" t="s">
        <v>988</v>
      </c>
      <c r="M700" s="64" t="s">
        <v>989</v>
      </c>
      <c r="N700" s="64" t="s">
        <v>990</v>
      </c>
      <c r="O700" s="64" t="s">
        <v>991</v>
      </c>
      <c r="P700" s="64" t="s">
        <v>992</v>
      </c>
      <c r="Q700" s="65" t="s">
        <v>2005</v>
      </c>
    </row>
    <row r="701" spans="1:17" x14ac:dyDescent="0.35">
      <c r="A701" s="28" t="s">
        <v>2</v>
      </c>
      <c r="B701" s="28">
        <v>52</v>
      </c>
      <c r="C701" s="28">
        <v>38</v>
      </c>
      <c r="D701" s="21">
        <v>338</v>
      </c>
      <c r="E701" s="28">
        <v>51</v>
      </c>
      <c r="F701" s="28">
        <v>158</v>
      </c>
      <c r="G701" s="28">
        <v>262</v>
      </c>
      <c r="H701" s="74">
        <v>93</v>
      </c>
      <c r="I701" s="33">
        <f>H701+G701+F701+E701+D701+C701+B701</f>
        <v>992</v>
      </c>
      <c r="J701" s="74">
        <v>59</v>
      </c>
      <c r="K701" s="74">
        <v>63</v>
      </c>
      <c r="L701" s="74">
        <v>294</v>
      </c>
      <c r="M701" s="103">
        <v>318</v>
      </c>
      <c r="N701" s="28">
        <v>307</v>
      </c>
      <c r="O701" s="28">
        <v>298</v>
      </c>
      <c r="P701" s="74">
        <v>201</v>
      </c>
      <c r="Q701" s="33">
        <f>P701+O701+N701+M701+L701+K701+J701</f>
        <v>1540</v>
      </c>
    </row>
    <row r="702" spans="1:17" x14ac:dyDescent="0.35">
      <c r="A702" s="28" t="s">
        <v>3</v>
      </c>
      <c r="B702" s="104">
        <v>1322</v>
      </c>
      <c r="C702" s="104">
        <v>1402</v>
      </c>
      <c r="D702" s="28">
        <v>1548</v>
      </c>
      <c r="E702" s="28">
        <v>1088</v>
      </c>
      <c r="F702" s="28">
        <v>1755</v>
      </c>
      <c r="G702" s="28">
        <v>1343</v>
      </c>
      <c r="H702" s="74">
        <v>1338</v>
      </c>
      <c r="I702" s="33">
        <f>H702+G702+F702+E702+D702+C702+B702</f>
        <v>9796</v>
      </c>
      <c r="J702" s="74">
        <v>1270</v>
      </c>
      <c r="K702" s="42">
        <v>1344</v>
      </c>
      <c r="L702" s="42">
        <v>1284</v>
      </c>
      <c r="M702" s="28">
        <v>1286</v>
      </c>
      <c r="N702" s="28">
        <v>1425</v>
      </c>
      <c r="O702" s="74">
        <v>1486</v>
      </c>
      <c r="P702" s="28">
        <v>1503</v>
      </c>
      <c r="Q702" s="33">
        <f>P702+O702+N702+M702+L702+K702+J702</f>
        <v>9598</v>
      </c>
    </row>
    <row r="703" spans="1:17" x14ac:dyDescent="0.35">
      <c r="A703" s="28" t="s">
        <v>100</v>
      </c>
      <c r="B703" s="28">
        <v>193</v>
      </c>
      <c r="C703" s="28">
        <v>212</v>
      </c>
      <c r="D703" s="28">
        <v>182</v>
      </c>
      <c r="E703" s="28">
        <v>155</v>
      </c>
      <c r="F703" s="28">
        <v>217</v>
      </c>
      <c r="G703" s="28">
        <v>206</v>
      </c>
      <c r="H703" s="74">
        <v>200</v>
      </c>
      <c r="I703" s="33">
        <f>H703+G703+F703+E703+D703+C703+B703</f>
        <v>1365</v>
      </c>
      <c r="J703" s="38">
        <v>202</v>
      </c>
      <c r="K703" s="38">
        <v>133</v>
      </c>
      <c r="L703" s="59">
        <v>222</v>
      </c>
      <c r="M703" s="38">
        <v>206</v>
      </c>
      <c r="N703" s="38">
        <v>188</v>
      </c>
      <c r="O703" s="38">
        <v>157</v>
      </c>
      <c r="P703" s="28">
        <v>132</v>
      </c>
      <c r="Q703" s="33">
        <f>P703+O703+N703+M703+L703+K703+J703</f>
        <v>1240</v>
      </c>
    </row>
    <row r="704" spans="1:17" x14ac:dyDescent="0.35">
      <c r="A704" s="28" t="s">
        <v>115</v>
      </c>
      <c r="B704" s="28">
        <v>0</v>
      </c>
      <c r="C704" s="28">
        <v>0</v>
      </c>
      <c r="D704" s="28">
        <v>0</v>
      </c>
      <c r="E704" s="28">
        <v>0</v>
      </c>
      <c r="F704" s="28">
        <v>0</v>
      </c>
      <c r="G704" s="28">
        <v>0</v>
      </c>
      <c r="H704" s="28">
        <v>0</v>
      </c>
      <c r="I704" s="33">
        <f>SUM(B704:H704)</f>
        <v>0</v>
      </c>
      <c r="J704" s="42">
        <v>0</v>
      </c>
      <c r="K704" s="42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33">
        <f>P704+O704+N704+M704+L704+K704+J704</f>
        <v>0</v>
      </c>
    </row>
    <row r="705" spans="1:17" x14ac:dyDescent="0.35">
      <c r="A705" s="28" t="s">
        <v>125</v>
      </c>
      <c r="B705" s="28">
        <v>2180</v>
      </c>
      <c r="C705" s="28">
        <v>3695</v>
      </c>
      <c r="D705" s="28">
        <v>3711</v>
      </c>
      <c r="E705" s="28">
        <v>5253</v>
      </c>
      <c r="F705" s="28">
        <v>2571</v>
      </c>
      <c r="G705" s="28">
        <v>2124</v>
      </c>
      <c r="H705" s="28">
        <v>2141</v>
      </c>
      <c r="I705" s="33">
        <f>H705+G705+F705+E705+D705+C705+B705</f>
        <v>21675</v>
      </c>
      <c r="J705" s="59">
        <v>2347</v>
      </c>
      <c r="K705" s="42">
        <v>2410</v>
      </c>
      <c r="L705" s="38">
        <v>2325</v>
      </c>
      <c r="M705" s="42">
        <v>5086</v>
      </c>
      <c r="N705" s="28">
        <v>3861</v>
      </c>
      <c r="O705" s="28">
        <v>4159</v>
      </c>
      <c r="P705" s="28">
        <v>2700</v>
      </c>
      <c r="Q705" s="33">
        <f>P705+O705+N705+M705+L705+K705+J705</f>
        <v>22888</v>
      </c>
    </row>
    <row r="706" spans="1:17" x14ac:dyDescent="0.35">
      <c r="A706" s="58" t="s">
        <v>119</v>
      </c>
      <c r="B706" s="58">
        <f>B705+B704+B703+B702+B701</f>
        <v>3747</v>
      </c>
      <c r="C706" s="58">
        <f t="shared" ref="C706:H706" si="169">C705+C704+C703+C702+C701</f>
        <v>5347</v>
      </c>
      <c r="D706" s="58">
        <f t="shared" si="169"/>
        <v>5779</v>
      </c>
      <c r="E706" s="58">
        <f t="shared" si="169"/>
        <v>6547</v>
      </c>
      <c r="F706" s="58">
        <f t="shared" si="169"/>
        <v>4701</v>
      </c>
      <c r="G706" s="58">
        <f t="shared" si="169"/>
        <v>3935</v>
      </c>
      <c r="H706" s="58">
        <f t="shared" si="169"/>
        <v>3772</v>
      </c>
      <c r="I706" s="58">
        <f>H706+G706+F706+E706+D706+C706+B706</f>
        <v>33828</v>
      </c>
      <c r="J706" s="105">
        <f t="shared" ref="J706:Q706" si="170">J705+J704+J703+J702+J701</f>
        <v>3878</v>
      </c>
      <c r="K706" s="105">
        <f t="shared" si="170"/>
        <v>3950</v>
      </c>
      <c r="L706" s="105">
        <f t="shared" si="170"/>
        <v>4125</v>
      </c>
      <c r="M706" s="105">
        <f t="shared" si="170"/>
        <v>6896</v>
      </c>
      <c r="N706" s="105">
        <f t="shared" si="170"/>
        <v>5781</v>
      </c>
      <c r="O706" s="105">
        <f t="shared" si="170"/>
        <v>6100</v>
      </c>
      <c r="P706" s="105">
        <f t="shared" si="170"/>
        <v>4536</v>
      </c>
      <c r="Q706" s="58">
        <f t="shared" si="170"/>
        <v>35266</v>
      </c>
    </row>
    <row r="707" spans="1:17" x14ac:dyDescent="0.35">
      <c r="A707" s="28" t="s">
        <v>4</v>
      </c>
      <c r="B707" s="28">
        <v>1342</v>
      </c>
      <c r="C707" s="28">
        <v>1131</v>
      </c>
      <c r="D707" s="28">
        <v>1423</v>
      </c>
      <c r="E707" s="28">
        <v>1496</v>
      </c>
      <c r="F707" s="28">
        <v>1320</v>
      </c>
      <c r="G707" s="28">
        <v>1080</v>
      </c>
      <c r="H707" s="74">
        <v>821</v>
      </c>
      <c r="I707" s="33">
        <f>H707+G707+F707+E707+D707+C707+B707</f>
        <v>8613</v>
      </c>
      <c r="J707" s="74">
        <v>1070</v>
      </c>
      <c r="K707" s="42">
        <v>1389</v>
      </c>
      <c r="L707" s="42">
        <v>1210</v>
      </c>
      <c r="M707" s="37">
        <v>1443</v>
      </c>
      <c r="N707" s="28">
        <v>1478</v>
      </c>
      <c r="O707" s="74">
        <v>1500</v>
      </c>
      <c r="P707" s="74">
        <v>1715</v>
      </c>
      <c r="Q707" s="63">
        <f>P707+O707+N707+M707+L707+K707+J707</f>
        <v>9805</v>
      </c>
    </row>
    <row r="708" spans="1:17" x14ac:dyDescent="0.35">
      <c r="A708" s="28" t="s">
        <v>112</v>
      </c>
      <c r="B708" s="28">
        <v>0</v>
      </c>
      <c r="C708" s="28">
        <v>0</v>
      </c>
      <c r="D708" s="28">
        <v>0</v>
      </c>
      <c r="E708" s="28">
        <v>0</v>
      </c>
      <c r="F708" s="28">
        <v>0</v>
      </c>
      <c r="G708" s="28">
        <v>0</v>
      </c>
      <c r="H708" s="28">
        <v>0</v>
      </c>
      <c r="I708" s="33">
        <f>SUM(B708:H708)</f>
        <v>0</v>
      </c>
      <c r="J708" s="28">
        <v>0</v>
      </c>
      <c r="K708" s="42">
        <v>0</v>
      </c>
      <c r="L708" s="28">
        <v>0</v>
      </c>
      <c r="M708" s="28">
        <v>0</v>
      </c>
      <c r="N708" s="63">
        <v>0</v>
      </c>
      <c r="O708" s="63">
        <v>0</v>
      </c>
      <c r="P708" s="63">
        <v>0</v>
      </c>
      <c r="Q708" s="63">
        <f>P708+O708+N708+M708+L708+K708+J708</f>
        <v>0</v>
      </c>
    </row>
    <row r="709" spans="1:17" x14ac:dyDescent="0.35">
      <c r="A709" s="28" t="s">
        <v>124</v>
      </c>
      <c r="B709" s="28">
        <v>0</v>
      </c>
      <c r="C709" s="28">
        <v>0</v>
      </c>
      <c r="D709" s="28">
        <v>0</v>
      </c>
      <c r="E709" s="28">
        <v>0</v>
      </c>
      <c r="F709" s="28">
        <v>0</v>
      </c>
      <c r="G709" s="28">
        <v>0</v>
      </c>
      <c r="H709" s="28">
        <v>94</v>
      </c>
      <c r="I709" s="33">
        <f>SUM(B709:H709)</f>
        <v>94</v>
      </c>
      <c r="J709" s="63">
        <v>0</v>
      </c>
      <c r="K709" s="63">
        <v>0</v>
      </c>
      <c r="L709" s="63">
        <v>0</v>
      </c>
      <c r="M709" s="63">
        <v>0</v>
      </c>
      <c r="N709" s="63">
        <v>0</v>
      </c>
      <c r="O709" s="63">
        <v>0</v>
      </c>
      <c r="P709" s="63"/>
      <c r="Q709" s="63">
        <f>SUM(J709:P709)</f>
        <v>0</v>
      </c>
    </row>
    <row r="710" spans="1:17" x14ac:dyDescent="0.35">
      <c r="A710" s="46" t="s">
        <v>118</v>
      </c>
      <c r="B710" s="46">
        <f>B709+B708+B707</f>
        <v>1342</v>
      </c>
      <c r="C710" s="46">
        <f t="shared" ref="C710:H710" si="171">C709+C708+C707</f>
        <v>1131</v>
      </c>
      <c r="D710" s="46">
        <f t="shared" si="171"/>
        <v>1423</v>
      </c>
      <c r="E710" s="46">
        <f t="shared" si="171"/>
        <v>1496</v>
      </c>
      <c r="F710" s="46">
        <f t="shared" si="171"/>
        <v>1320</v>
      </c>
      <c r="G710" s="46">
        <f t="shared" si="171"/>
        <v>1080</v>
      </c>
      <c r="H710" s="46">
        <f t="shared" si="171"/>
        <v>915</v>
      </c>
      <c r="I710" s="46">
        <f>I709+I708+I707</f>
        <v>8707</v>
      </c>
      <c r="J710" s="92">
        <f>J709+J708+J707</f>
        <v>1070</v>
      </c>
      <c r="K710" s="92">
        <f t="shared" ref="K710:P710" si="172">K709+K708+K707</f>
        <v>1389</v>
      </c>
      <c r="L710" s="92">
        <f t="shared" si="172"/>
        <v>1210</v>
      </c>
      <c r="M710" s="92">
        <f t="shared" si="172"/>
        <v>1443</v>
      </c>
      <c r="N710" s="92">
        <f t="shared" si="172"/>
        <v>1478</v>
      </c>
      <c r="O710" s="92">
        <f t="shared" si="172"/>
        <v>1500</v>
      </c>
      <c r="P710" s="92">
        <f t="shared" si="172"/>
        <v>1715</v>
      </c>
      <c r="Q710" s="46">
        <f>Q709+Q708+Q707</f>
        <v>9805</v>
      </c>
    </row>
    <row r="711" spans="1:17" x14ac:dyDescent="0.35">
      <c r="A711" s="28" t="s">
        <v>99</v>
      </c>
      <c r="B711" s="28">
        <v>130</v>
      </c>
      <c r="C711" s="28">
        <v>427</v>
      </c>
      <c r="D711" s="28">
        <v>261</v>
      </c>
      <c r="E711" s="28">
        <v>123</v>
      </c>
      <c r="F711" s="28">
        <v>414</v>
      </c>
      <c r="G711" s="28">
        <v>452</v>
      </c>
      <c r="H711" s="74">
        <v>508</v>
      </c>
      <c r="I711" s="33">
        <f>H711+G711+F711+E711+D711+C711+B711</f>
        <v>2315</v>
      </c>
      <c r="J711" s="74">
        <v>132</v>
      </c>
      <c r="K711" s="42">
        <v>299</v>
      </c>
      <c r="L711" s="42">
        <v>280</v>
      </c>
      <c r="M711" s="37">
        <v>374</v>
      </c>
      <c r="N711" s="74">
        <v>345</v>
      </c>
      <c r="O711" s="28">
        <v>114</v>
      </c>
      <c r="P711" s="74">
        <v>508</v>
      </c>
      <c r="Q711" s="33">
        <f>P711+O711+N711+M711+L711+K711+J711</f>
        <v>2052</v>
      </c>
    </row>
    <row r="712" spans="1:17" x14ac:dyDescent="0.35">
      <c r="A712" s="28" t="s">
        <v>7</v>
      </c>
      <c r="B712" s="28">
        <v>616</v>
      </c>
      <c r="C712" s="28">
        <v>637</v>
      </c>
      <c r="D712" s="28">
        <v>783</v>
      </c>
      <c r="E712" s="28">
        <v>535</v>
      </c>
      <c r="F712" s="28">
        <v>619</v>
      </c>
      <c r="G712" s="28">
        <v>441</v>
      </c>
      <c r="H712" s="74"/>
      <c r="I712" s="33">
        <f>H712+G712+F712+E712+D712+C712+B712</f>
        <v>3631</v>
      </c>
      <c r="J712" s="74">
        <v>556</v>
      </c>
      <c r="K712" s="42">
        <v>734</v>
      </c>
      <c r="L712" s="42">
        <v>696</v>
      </c>
      <c r="M712" s="37">
        <v>31</v>
      </c>
      <c r="N712" s="23">
        <v>589</v>
      </c>
      <c r="O712" s="28">
        <v>666</v>
      </c>
      <c r="P712" s="86">
        <v>831</v>
      </c>
      <c r="Q712" s="33">
        <f>P712+O712+N712+M712+L712+K712+J712</f>
        <v>4103</v>
      </c>
    </row>
    <row r="713" spans="1:17" x14ac:dyDescent="0.35">
      <c r="A713" s="28" t="s">
        <v>103</v>
      </c>
      <c r="B713" s="28">
        <v>385</v>
      </c>
      <c r="C713" s="28">
        <v>394</v>
      </c>
      <c r="D713" s="28">
        <v>424</v>
      </c>
      <c r="E713" s="28">
        <v>417</v>
      </c>
      <c r="F713" s="28">
        <v>393</v>
      </c>
      <c r="G713" s="28">
        <v>0</v>
      </c>
      <c r="H713" s="74"/>
      <c r="I713" s="33">
        <f>H713+G713+F713+E713+D713+C713+B713</f>
        <v>2013</v>
      </c>
      <c r="J713" s="74">
        <v>376</v>
      </c>
      <c r="K713" s="42">
        <v>436</v>
      </c>
      <c r="L713" s="42">
        <v>379</v>
      </c>
      <c r="M713" s="37">
        <v>401</v>
      </c>
      <c r="N713" s="86">
        <v>398</v>
      </c>
      <c r="O713" s="86">
        <v>463</v>
      </c>
      <c r="P713" s="86">
        <v>396</v>
      </c>
      <c r="Q713" s="33">
        <f>P713+O713+N713+M713+L713+K713+J713</f>
        <v>2849</v>
      </c>
    </row>
    <row r="714" spans="1:17" x14ac:dyDescent="0.35">
      <c r="A714" s="54" t="s">
        <v>117</v>
      </c>
      <c r="B714" s="54">
        <f>B713+B712+B711</f>
        <v>1131</v>
      </c>
      <c r="C714" s="54">
        <f t="shared" ref="C714:H714" si="173">C713+C712+C711</f>
        <v>1458</v>
      </c>
      <c r="D714" s="54">
        <f t="shared" si="173"/>
        <v>1468</v>
      </c>
      <c r="E714" s="54">
        <f t="shared" si="173"/>
        <v>1075</v>
      </c>
      <c r="F714" s="54">
        <f t="shared" si="173"/>
        <v>1426</v>
      </c>
      <c r="G714" s="54">
        <f t="shared" si="173"/>
        <v>893</v>
      </c>
      <c r="H714" s="54">
        <f t="shared" si="173"/>
        <v>508</v>
      </c>
      <c r="I714" s="54">
        <f>H714+G714+F714+E714+D714+C714+B714</f>
        <v>7959</v>
      </c>
      <c r="J714" s="54">
        <f>J713+J712+J711</f>
        <v>1064</v>
      </c>
      <c r="K714" s="54">
        <f t="shared" ref="K714:P714" si="174">K713+K712+K711</f>
        <v>1469</v>
      </c>
      <c r="L714" s="54">
        <f t="shared" si="174"/>
        <v>1355</v>
      </c>
      <c r="M714" s="54">
        <f t="shared" si="174"/>
        <v>806</v>
      </c>
      <c r="N714" s="54">
        <f t="shared" si="174"/>
        <v>1332</v>
      </c>
      <c r="O714" s="54">
        <f t="shared" si="174"/>
        <v>1243</v>
      </c>
      <c r="P714" s="54">
        <f t="shared" si="174"/>
        <v>1735</v>
      </c>
      <c r="Q714" s="54">
        <f>Q713+Q712+Q711</f>
        <v>9004</v>
      </c>
    </row>
    <row r="715" spans="1:17" x14ac:dyDescent="0.35">
      <c r="A715" s="56" t="s">
        <v>9</v>
      </c>
      <c r="B715" s="56">
        <f>B714+B710+B706</f>
        <v>6220</v>
      </c>
      <c r="C715" s="56">
        <f t="shared" ref="C715:I715" si="175">C714+C710+C706</f>
        <v>7936</v>
      </c>
      <c r="D715" s="56">
        <f t="shared" si="175"/>
        <v>8670</v>
      </c>
      <c r="E715" s="56">
        <f t="shared" si="175"/>
        <v>9118</v>
      </c>
      <c r="F715" s="56">
        <f t="shared" si="175"/>
        <v>7447</v>
      </c>
      <c r="G715" s="56">
        <f t="shared" si="175"/>
        <v>5908</v>
      </c>
      <c r="H715" s="56">
        <f t="shared" si="175"/>
        <v>5195</v>
      </c>
      <c r="I715" s="56">
        <f t="shared" si="175"/>
        <v>50494</v>
      </c>
      <c r="J715" s="56">
        <f>J714+J710+J706</f>
        <v>6012</v>
      </c>
      <c r="K715" s="56">
        <f t="shared" ref="K715:P715" si="176">K714+J710+J706</f>
        <v>6417</v>
      </c>
      <c r="L715" s="56">
        <f t="shared" si="176"/>
        <v>6694</v>
      </c>
      <c r="M715" s="56">
        <f t="shared" si="176"/>
        <v>6141</v>
      </c>
      <c r="N715" s="56">
        <f t="shared" si="176"/>
        <v>9671</v>
      </c>
      <c r="O715" s="56">
        <f t="shared" si="176"/>
        <v>8502</v>
      </c>
      <c r="P715" s="56">
        <f t="shared" si="176"/>
        <v>9335</v>
      </c>
      <c r="Q715" s="56">
        <f>Q714+Q710+Q706</f>
        <v>54075</v>
      </c>
    </row>
    <row r="717" spans="1:17" ht="15.5" x14ac:dyDescent="0.35">
      <c r="A717" s="33" t="s">
        <v>1</v>
      </c>
      <c r="B717" s="64" t="s">
        <v>997</v>
      </c>
      <c r="C717" s="64" t="s">
        <v>1015</v>
      </c>
      <c r="D717" s="64" t="s">
        <v>1016</v>
      </c>
      <c r="E717" s="64" t="s">
        <v>1017</v>
      </c>
      <c r="F717" s="64" t="s">
        <v>1018</v>
      </c>
      <c r="G717" s="64" t="s">
        <v>1019</v>
      </c>
      <c r="H717" s="64" t="s">
        <v>1020</v>
      </c>
      <c r="I717" s="65" t="s">
        <v>1014</v>
      </c>
      <c r="J717" s="64" t="s">
        <v>1021</v>
      </c>
      <c r="K717" s="64" t="s">
        <v>1022</v>
      </c>
      <c r="L717" s="64" t="s">
        <v>1023</v>
      </c>
      <c r="M717" s="64" t="s">
        <v>1024</v>
      </c>
      <c r="N717" s="64" t="s">
        <v>1025</v>
      </c>
      <c r="O717" s="64" t="s">
        <v>1026</v>
      </c>
      <c r="P717" s="64" t="s">
        <v>1027</v>
      </c>
      <c r="Q717" s="65" t="s">
        <v>2033</v>
      </c>
    </row>
    <row r="718" spans="1:17" x14ac:dyDescent="0.35">
      <c r="A718" s="28" t="s">
        <v>2</v>
      </c>
      <c r="B718" s="28">
        <v>40</v>
      </c>
      <c r="C718" s="28">
        <v>35</v>
      </c>
      <c r="D718" s="21">
        <v>305</v>
      </c>
      <c r="E718" s="28">
        <v>197</v>
      </c>
      <c r="F718" s="28">
        <v>216</v>
      </c>
      <c r="G718" s="28">
        <v>271</v>
      </c>
      <c r="H718" s="74">
        <v>248</v>
      </c>
      <c r="I718" s="33">
        <f>H718+G718+F718+E718+D718+C718+B718</f>
        <v>1312</v>
      </c>
      <c r="J718" s="74">
        <v>27</v>
      </c>
      <c r="K718" s="74">
        <v>43</v>
      </c>
      <c r="L718" s="74">
        <v>260</v>
      </c>
      <c r="M718" s="103">
        <v>269</v>
      </c>
      <c r="N718" s="28">
        <v>301</v>
      </c>
      <c r="O718" s="28">
        <v>240</v>
      </c>
      <c r="P718" s="74">
        <v>162</v>
      </c>
      <c r="Q718" s="33">
        <f>P718+O718+N718+M718+L718+K718+J718</f>
        <v>1302</v>
      </c>
    </row>
    <row r="719" spans="1:17" x14ac:dyDescent="0.35">
      <c r="A719" s="28" t="s">
        <v>3</v>
      </c>
      <c r="B719" s="104">
        <v>1423</v>
      </c>
      <c r="C719" s="104">
        <v>1305</v>
      </c>
      <c r="D719" s="28">
        <v>1413</v>
      </c>
      <c r="E719" s="28">
        <v>1215</v>
      </c>
      <c r="F719" s="28">
        <v>772</v>
      </c>
      <c r="G719" s="28">
        <v>689</v>
      </c>
      <c r="H719" s="74">
        <v>1036</v>
      </c>
      <c r="I719" s="33">
        <f>H719+G719+F719+E719+D719+C719+B719</f>
        <v>7853</v>
      </c>
      <c r="J719" s="74">
        <v>1031</v>
      </c>
      <c r="K719" s="42">
        <v>1197</v>
      </c>
      <c r="L719" s="42">
        <v>951</v>
      </c>
      <c r="M719" s="28">
        <v>1042</v>
      </c>
      <c r="N719" s="28">
        <v>1024</v>
      </c>
      <c r="O719" s="74">
        <v>1190</v>
      </c>
      <c r="P719" s="28">
        <v>1027</v>
      </c>
      <c r="Q719" s="33">
        <f>P719+O719+N719+M719+L719+K719+J719</f>
        <v>7462</v>
      </c>
    </row>
    <row r="720" spans="1:17" x14ac:dyDescent="0.35">
      <c r="A720" s="28" t="s">
        <v>100</v>
      </c>
      <c r="B720" s="28">
        <v>174</v>
      </c>
      <c r="C720" s="28">
        <v>167</v>
      </c>
      <c r="D720" s="28">
        <v>144</v>
      </c>
      <c r="E720" s="28">
        <v>182</v>
      </c>
      <c r="F720" s="28">
        <v>210</v>
      </c>
      <c r="G720" s="28">
        <v>211</v>
      </c>
      <c r="H720" s="74">
        <v>209</v>
      </c>
      <c r="I720" s="33">
        <f>H720+G720+F720+E720+D720+C720+B720</f>
        <v>1297</v>
      </c>
      <c r="J720" s="38">
        <v>204</v>
      </c>
      <c r="K720" s="38">
        <v>200</v>
      </c>
      <c r="L720" s="59">
        <v>227</v>
      </c>
      <c r="M720" s="38">
        <v>191</v>
      </c>
      <c r="N720" s="38">
        <v>251</v>
      </c>
      <c r="O720" s="38">
        <v>206</v>
      </c>
      <c r="P720" s="28">
        <v>224</v>
      </c>
      <c r="Q720" s="33">
        <f>P720+O720+N720+M720+L720+K720+J720</f>
        <v>1503</v>
      </c>
    </row>
    <row r="721" spans="1:17" x14ac:dyDescent="0.35">
      <c r="A721" s="28" t="s">
        <v>115</v>
      </c>
      <c r="B721" s="28">
        <v>0</v>
      </c>
      <c r="C721" s="28">
        <v>0</v>
      </c>
      <c r="D721" s="28">
        <v>0</v>
      </c>
      <c r="E721" s="28">
        <v>0</v>
      </c>
      <c r="F721" s="28">
        <v>0</v>
      </c>
      <c r="G721" s="28">
        <v>0</v>
      </c>
      <c r="H721" s="28">
        <v>0</v>
      </c>
      <c r="I721" s="33">
        <f>SUM(B721:H721)</f>
        <v>0</v>
      </c>
      <c r="J721" s="42">
        <v>0</v>
      </c>
      <c r="K721" s="42">
        <v>0</v>
      </c>
      <c r="L721" s="28">
        <v>0</v>
      </c>
      <c r="M721" s="28">
        <v>0</v>
      </c>
      <c r="N721" s="28">
        <v>0</v>
      </c>
      <c r="O721" s="28">
        <v>0</v>
      </c>
      <c r="P721" s="28">
        <v>0</v>
      </c>
      <c r="Q721" s="33">
        <f>P721+O721+N721+M721+L721+K721+J721</f>
        <v>0</v>
      </c>
    </row>
    <row r="722" spans="1:17" x14ac:dyDescent="0.35">
      <c r="A722" s="28" t="s">
        <v>125</v>
      </c>
      <c r="B722" s="28">
        <v>2737</v>
      </c>
      <c r="C722" s="28">
        <v>5043</v>
      </c>
      <c r="D722" s="28">
        <v>2421</v>
      </c>
      <c r="E722" s="28">
        <v>4406</v>
      </c>
      <c r="F722" s="28">
        <v>3109</v>
      </c>
      <c r="G722" s="28">
        <v>2135</v>
      </c>
      <c r="H722" s="28">
        <v>3291</v>
      </c>
      <c r="I722" s="33">
        <f>H722+G722+F722+E722+D722+C722+B722</f>
        <v>23142</v>
      </c>
      <c r="J722" s="59">
        <v>1008</v>
      </c>
      <c r="K722" s="42">
        <v>2753</v>
      </c>
      <c r="L722" s="38">
        <v>3644</v>
      </c>
      <c r="M722" s="42">
        <v>2943</v>
      </c>
      <c r="N722" s="28">
        <v>3828</v>
      </c>
      <c r="O722" s="28">
        <v>4001</v>
      </c>
      <c r="P722" s="28">
        <v>1399</v>
      </c>
      <c r="Q722" s="33">
        <f>P722+O722+N722+M722+L722+K722+J722</f>
        <v>19576</v>
      </c>
    </row>
    <row r="723" spans="1:17" x14ac:dyDescent="0.35">
      <c r="A723" s="58" t="s">
        <v>119</v>
      </c>
      <c r="B723" s="58">
        <f>B722+B721+B720+B719+B718</f>
        <v>4374</v>
      </c>
      <c r="C723" s="58">
        <f t="shared" ref="C723:H723" si="177">C722+C721+C720+C719+C718</f>
        <v>6550</v>
      </c>
      <c r="D723" s="58">
        <f t="shared" si="177"/>
        <v>4283</v>
      </c>
      <c r="E723" s="58">
        <f t="shared" si="177"/>
        <v>6000</v>
      </c>
      <c r="F723" s="58">
        <f t="shared" si="177"/>
        <v>4307</v>
      </c>
      <c r="G723" s="58">
        <f t="shared" si="177"/>
        <v>3306</v>
      </c>
      <c r="H723" s="58">
        <f t="shared" si="177"/>
        <v>4784</v>
      </c>
      <c r="I723" s="58">
        <f>H723+G723+F723+E723+D723+C723+B723</f>
        <v>33604</v>
      </c>
      <c r="J723" s="105">
        <f t="shared" ref="J723:Q723" si="178">J722+J721+J720+J719+J718</f>
        <v>2270</v>
      </c>
      <c r="K723" s="105">
        <f t="shared" si="178"/>
        <v>4193</v>
      </c>
      <c r="L723" s="105">
        <f t="shared" si="178"/>
        <v>5082</v>
      </c>
      <c r="M723" s="105">
        <f t="shared" si="178"/>
        <v>4445</v>
      </c>
      <c r="N723" s="105">
        <f t="shared" si="178"/>
        <v>5404</v>
      </c>
      <c r="O723" s="105">
        <f t="shared" si="178"/>
        <v>5637</v>
      </c>
      <c r="P723" s="105">
        <f t="shared" si="178"/>
        <v>2812</v>
      </c>
      <c r="Q723" s="58">
        <f t="shared" si="178"/>
        <v>29843</v>
      </c>
    </row>
    <row r="724" spans="1:17" x14ac:dyDescent="0.35">
      <c r="A724" s="28" t="s">
        <v>4</v>
      </c>
      <c r="B724" s="28">
        <v>1372</v>
      </c>
      <c r="C724" s="28">
        <v>1116</v>
      </c>
      <c r="D724" s="28">
        <v>1304</v>
      </c>
      <c r="E724" s="28">
        <v>1142</v>
      </c>
      <c r="F724" s="28">
        <v>876</v>
      </c>
      <c r="G724" s="28">
        <v>659</v>
      </c>
      <c r="H724" s="74">
        <v>917</v>
      </c>
      <c r="I724" s="33">
        <f>H724+G724+F724+E724+D724+C724+B724</f>
        <v>7386</v>
      </c>
      <c r="J724" s="74">
        <v>1022</v>
      </c>
      <c r="K724" s="42">
        <v>1037</v>
      </c>
      <c r="L724" s="42">
        <v>941</v>
      </c>
      <c r="M724" s="37">
        <v>987</v>
      </c>
      <c r="N724" s="28">
        <v>880</v>
      </c>
      <c r="O724" s="74">
        <v>958</v>
      </c>
      <c r="P724" s="74">
        <v>876</v>
      </c>
      <c r="Q724" s="63">
        <f>P724+O724+N724+M724+L724+K724+J724</f>
        <v>6701</v>
      </c>
    </row>
    <row r="725" spans="1:17" x14ac:dyDescent="0.35">
      <c r="A725" s="28" t="s">
        <v>112</v>
      </c>
      <c r="B725" s="28">
        <v>0</v>
      </c>
      <c r="C725" s="28">
        <v>0</v>
      </c>
      <c r="D725" s="28">
        <v>0</v>
      </c>
      <c r="E725" s="28">
        <v>0</v>
      </c>
      <c r="F725" s="28">
        <v>0</v>
      </c>
      <c r="G725" s="28">
        <v>0</v>
      </c>
      <c r="H725" s="28">
        <v>0</v>
      </c>
      <c r="I725" s="33">
        <f>SUM(B725:H725)</f>
        <v>0</v>
      </c>
      <c r="J725" s="28">
        <v>0</v>
      </c>
      <c r="K725" s="42">
        <v>0</v>
      </c>
      <c r="L725" s="28">
        <v>0</v>
      </c>
      <c r="M725" s="28">
        <v>0</v>
      </c>
      <c r="N725" s="63">
        <v>0</v>
      </c>
      <c r="O725" s="63">
        <v>0</v>
      </c>
      <c r="P725" s="63">
        <v>0</v>
      </c>
      <c r="Q725" s="63">
        <f>P725+O725+N725+M725+L725+K725+J725</f>
        <v>0</v>
      </c>
    </row>
    <row r="726" spans="1:17" x14ac:dyDescent="0.35">
      <c r="A726" s="28" t="s">
        <v>124</v>
      </c>
      <c r="B726" s="28">
        <v>0</v>
      </c>
      <c r="C726" s="28">
        <v>0</v>
      </c>
      <c r="D726" s="28">
        <v>0</v>
      </c>
      <c r="E726" s="28">
        <v>0</v>
      </c>
      <c r="F726" s="28">
        <v>0</v>
      </c>
      <c r="G726" s="28">
        <v>0</v>
      </c>
      <c r="H726" s="28"/>
      <c r="I726" s="33">
        <f>SUM(B726:H726)</f>
        <v>0</v>
      </c>
      <c r="J726" s="63">
        <v>0</v>
      </c>
      <c r="K726" s="63">
        <v>0</v>
      </c>
      <c r="L726" s="63">
        <v>0</v>
      </c>
      <c r="M726" s="63">
        <v>0</v>
      </c>
      <c r="N726" s="63">
        <v>0</v>
      </c>
      <c r="O726" s="63">
        <v>0</v>
      </c>
      <c r="P726" s="63">
        <v>325</v>
      </c>
      <c r="Q726" s="63">
        <f>SUM(J726:P726)</f>
        <v>325</v>
      </c>
    </row>
    <row r="727" spans="1:17" x14ac:dyDescent="0.35">
      <c r="A727" s="46" t="s">
        <v>118</v>
      </c>
      <c r="B727" s="46">
        <f>B726+B725+B724</f>
        <v>1372</v>
      </c>
      <c r="C727" s="46">
        <f t="shared" ref="C727:H727" si="179">C726+C725+C724</f>
        <v>1116</v>
      </c>
      <c r="D727" s="46">
        <f t="shared" si="179"/>
        <v>1304</v>
      </c>
      <c r="E727" s="46">
        <f t="shared" si="179"/>
        <v>1142</v>
      </c>
      <c r="F727" s="46">
        <f t="shared" si="179"/>
        <v>876</v>
      </c>
      <c r="G727" s="46">
        <f t="shared" si="179"/>
        <v>659</v>
      </c>
      <c r="H727" s="46">
        <f t="shared" si="179"/>
        <v>917</v>
      </c>
      <c r="I727" s="46">
        <f>I726+I725+I724</f>
        <v>7386</v>
      </c>
      <c r="J727" s="92">
        <f>J726+J725+J724</f>
        <v>1022</v>
      </c>
      <c r="K727" s="92">
        <f t="shared" ref="K727:P727" si="180">K726+K725+K724</f>
        <v>1037</v>
      </c>
      <c r="L727" s="92">
        <f t="shared" si="180"/>
        <v>941</v>
      </c>
      <c r="M727" s="92">
        <f t="shared" si="180"/>
        <v>987</v>
      </c>
      <c r="N727" s="92">
        <f t="shared" si="180"/>
        <v>880</v>
      </c>
      <c r="O727" s="92">
        <f t="shared" si="180"/>
        <v>958</v>
      </c>
      <c r="P727" s="92">
        <f t="shared" si="180"/>
        <v>1201</v>
      </c>
      <c r="Q727" s="46">
        <f>Q726+Q725+Q724</f>
        <v>7026</v>
      </c>
    </row>
    <row r="728" spans="1:17" x14ac:dyDescent="0.35">
      <c r="A728" s="28" t="s">
        <v>99</v>
      </c>
      <c r="B728" s="28">
        <v>115</v>
      </c>
      <c r="C728" s="28">
        <v>122</v>
      </c>
      <c r="D728" s="28">
        <v>93</v>
      </c>
      <c r="E728" s="28">
        <v>189</v>
      </c>
      <c r="F728" s="28">
        <v>86</v>
      </c>
      <c r="G728" s="28">
        <v>87</v>
      </c>
      <c r="H728" s="74">
        <v>54</v>
      </c>
      <c r="I728" s="33">
        <f>H728+G728+F728+E728+D728+C728+B728</f>
        <v>746</v>
      </c>
      <c r="J728" s="74">
        <v>52</v>
      </c>
      <c r="K728" s="42">
        <v>98</v>
      </c>
      <c r="L728" s="42">
        <v>99</v>
      </c>
      <c r="M728" s="37">
        <v>91</v>
      </c>
      <c r="N728" s="74">
        <v>74</v>
      </c>
      <c r="O728" s="28">
        <v>88</v>
      </c>
      <c r="P728" s="74">
        <v>79</v>
      </c>
      <c r="Q728" s="33">
        <f>P728+O728+N728+M728+L728+K728+J728</f>
        <v>581</v>
      </c>
    </row>
    <row r="729" spans="1:17" x14ac:dyDescent="0.35">
      <c r="A729" s="28" t="s">
        <v>7</v>
      </c>
      <c r="B729" s="28">
        <v>707</v>
      </c>
      <c r="C729" s="28">
        <v>661</v>
      </c>
      <c r="D729" s="28">
        <v>897</v>
      </c>
      <c r="E729" s="28">
        <v>683</v>
      </c>
      <c r="F729" s="28">
        <v>816</v>
      </c>
      <c r="G729" s="28">
        <v>711</v>
      </c>
      <c r="H729" s="74">
        <v>830</v>
      </c>
      <c r="I729" s="33">
        <f>H729+G729+F729+E729+D729+C729+B729</f>
        <v>5305</v>
      </c>
      <c r="J729" s="74">
        <v>870</v>
      </c>
      <c r="K729" s="42">
        <v>764</v>
      </c>
      <c r="L729" s="42">
        <v>526</v>
      </c>
      <c r="M729" s="37">
        <v>116</v>
      </c>
      <c r="N729" s="23">
        <v>1723</v>
      </c>
      <c r="O729" s="28">
        <v>842</v>
      </c>
      <c r="P729" s="86">
        <v>754</v>
      </c>
      <c r="Q729" s="33">
        <f>P729+O729+N729+M729+L729+K729+J729</f>
        <v>5595</v>
      </c>
    </row>
    <row r="730" spans="1:17" x14ac:dyDescent="0.35">
      <c r="A730" s="28" t="s">
        <v>103</v>
      </c>
      <c r="B730" s="28">
        <v>210</v>
      </c>
      <c r="C730" s="28">
        <v>408</v>
      </c>
      <c r="D730" s="28">
        <v>400</v>
      </c>
      <c r="E730" s="28">
        <v>432</v>
      </c>
      <c r="F730" s="28">
        <v>363</v>
      </c>
      <c r="G730" s="28">
        <v>401</v>
      </c>
      <c r="H730" s="74">
        <v>411</v>
      </c>
      <c r="I730" s="33">
        <f>H730+G730+F730+E730+D730+C730+B730</f>
        <v>2625</v>
      </c>
      <c r="J730" s="74">
        <v>385</v>
      </c>
      <c r="K730" s="42">
        <v>387</v>
      </c>
      <c r="L730" s="42">
        <v>389</v>
      </c>
      <c r="M730" s="37">
        <v>305</v>
      </c>
      <c r="N730" s="86">
        <v>383</v>
      </c>
      <c r="O730" s="86">
        <v>374</v>
      </c>
      <c r="P730" s="86">
        <v>381</v>
      </c>
      <c r="Q730" s="33">
        <f>P730+O730+N730+M730+L730+K730+J730</f>
        <v>2604</v>
      </c>
    </row>
    <row r="731" spans="1:17" x14ac:dyDescent="0.35">
      <c r="A731" s="54" t="s">
        <v>117</v>
      </c>
      <c r="B731" s="54">
        <f>B730+B729+B728</f>
        <v>1032</v>
      </c>
      <c r="C731" s="54">
        <f t="shared" ref="C731:H731" si="181">C730+C729+C728</f>
        <v>1191</v>
      </c>
      <c r="D731" s="54">
        <f t="shared" si="181"/>
        <v>1390</v>
      </c>
      <c r="E731" s="54">
        <f t="shared" si="181"/>
        <v>1304</v>
      </c>
      <c r="F731" s="54">
        <f t="shared" si="181"/>
        <v>1265</v>
      </c>
      <c r="G731" s="54">
        <f t="shared" si="181"/>
        <v>1199</v>
      </c>
      <c r="H731" s="54">
        <f t="shared" si="181"/>
        <v>1295</v>
      </c>
      <c r="I731" s="54">
        <f>H731+G731+F731+E731+D731+C731+B731</f>
        <v>8676</v>
      </c>
      <c r="J731" s="54">
        <f>J730+J729+J728</f>
        <v>1307</v>
      </c>
      <c r="K731" s="54">
        <f t="shared" ref="K731:P731" si="182">K730+K729+K728</f>
        <v>1249</v>
      </c>
      <c r="L731" s="54">
        <f t="shared" si="182"/>
        <v>1014</v>
      </c>
      <c r="M731" s="54">
        <f t="shared" si="182"/>
        <v>512</v>
      </c>
      <c r="N731" s="54">
        <f t="shared" si="182"/>
        <v>2180</v>
      </c>
      <c r="O731" s="54">
        <f t="shared" si="182"/>
        <v>1304</v>
      </c>
      <c r="P731" s="54">
        <f t="shared" si="182"/>
        <v>1214</v>
      </c>
      <c r="Q731" s="54">
        <f>Q730+Q729+Q728</f>
        <v>8780</v>
      </c>
    </row>
    <row r="732" spans="1:17" x14ac:dyDescent="0.35">
      <c r="A732" s="56" t="s">
        <v>9</v>
      </c>
      <c r="B732" s="56">
        <f>B731+B727+B723</f>
        <v>6778</v>
      </c>
      <c r="C732" s="56">
        <f t="shared" ref="C732:I732" si="183">C731+C727+C723</f>
        <v>8857</v>
      </c>
      <c r="D732" s="56">
        <f t="shared" si="183"/>
        <v>6977</v>
      </c>
      <c r="E732" s="56">
        <f t="shared" si="183"/>
        <v>8446</v>
      </c>
      <c r="F732" s="56">
        <f t="shared" si="183"/>
        <v>6448</v>
      </c>
      <c r="G732" s="56">
        <f t="shared" si="183"/>
        <v>5164</v>
      </c>
      <c r="H732" s="56">
        <f t="shared" si="183"/>
        <v>6996</v>
      </c>
      <c r="I732" s="56">
        <f t="shared" si="183"/>
        <v>49666</v>
      </c>
      <c r="J732" s="56">
        <f>J731+J727+J723</f>
        <v>4599</v>
      </c>
      <c r="K732" s="56">
        <f t="shared" ref="K732:P732" si="184">K731+J727+J723</f>
        <v>4541</v>
      </c>
      <c r="L732" s="56">
        <f t="shared" si="184"/>
        <v>6244</v>
      </c>
      <c r="M732" s="56">
        <f t="shared" si="184"/>
        <v>6535</v>
      </c>
      <c r="N732" s="56">
        <f t="shared" si="184"/>
        <v>7612</v>
      </c>
      <c r="O732" s="56">
        <f t="shared" si="184"/>
        <v>7588</v>
      </c>
      <c r="P732" s="56">
        <f t="shared" si="184"/>
        <v>7809</v>
      </c>
      <c r="Q732" s="56">
        <f>Q731+Q727+Q723</f>
        <v>45649</v>
      </c>
    </row>
    <row r="734" spans="1:17" ht="15.5" x14ac:dyDescent="0.35">
      <c r="A734" s="33" t="s">
        <v>1</v>
      </c>
      <c r="B734" s="64" t="s">
        <v>1028</v>
      </c>
      <c r="C734" s="64" t="s">
        <v>1059</v>
      </c>
      <c r="D734" s="64" t="s">
        <v>1060</v>
      </c>
      <c r="E734" s="64" t="s">
        <v>1061</v>
      </c>
      <c r="F734" s="64" t="s">
        <v>1062</v>
      </c>
      <c r="G734" s="64" t="s">
        <v>1063</v>
      </c>
      <c r="H734" s="64" t="s">
        <v>1064</v>
      </c>
      <c r="I734" s="65" t="s">
        <v>1073</v>
      </c>
      <c r="J734" s="64" t="s">
        <v>1065</v>
      </c>
      <c r="K734" s="64" t="s">
        <v>1066</v>
      </c>
      <c r="L734" s="64" t="s">
        <v>1067</v>
      </c>
      <c r="M734" s="64" t="s">
        <v>1068</v>
      </c>
      <c r="N734" s="64" t="s">
        <v>1069</v>
      </c>
      <c r="O734" s="64" t="s">
        <v>1070</v>
      </c>
      <c r="P734" s="64" t="s">
        <v>1071</v>
      </c>
      <c r="Q734" s="65" t="s">
        <v>2050</v>
      </c>
    </row>
    <row r="735" spans="1:17" x14ac:dyDescent="0.35">
      <c r="A735" s="28" t="s">
        <v>2</v>
      </c>
      <c r="B735" s="28">
        <v>25</v>
      </c>
      <c r="C735" s="28">
        <v>24</v>
      </c>
      <c r="D735" s="21">
        <v>300</v>
      </c>
      <c r="E735" s="28">
        <v>320</v>
      </c>
      <c r="F735" s="28">
        <v>239</v>
      </c>
      <c r="G735" s="28">
        <v>331</v>
      </c>
      <c r="H735" s="74">
        <v>577</v>
      </c>
      <c r="I735" s="33">
        <f>H735+G735+F735+E735+D735+C735+B735</f>
        <v>1816</v>
      </c>
      <c r="J735" s="74">
        <v>16</v>
      </c>
      <c r="K735" s="74">
        <v>132</v>
      </c>
      <c r="L735" s="74">
        <v>182</v>
      </c>
      <c r="M735" s="103">
        <v>297</v>
      </c>
      <c r="N735" s="28">
        <v>260</v>
      </c>
      <c r="O735" s="28">
        <v>317</v>
      </c>
      <c r="P735" s="74">
        <v>330</v>
      </c>
      <c r="Q735" s="33">
        <f>P735+O735+N735+M735+L735+K735+J735</f>
        <v>1534</v>
      </c>
    </row>
    <row r="736" spans="1:17" x14ac:dyDescent="0.35">
      <c r="A736" s="28" t="s">
        <v>3</v>
      </c>
      <c r="B736" s="104">
        <v>975</v>
      </c>
      <c r="C736" s="104">
        <v>1241</v>
      </c>
      <c r="D736" s="28">
        <v>1295</v>
      </c>
      <c r="E736" s="28">
        <v>1366</v>
      </c>
      <c r="F736" s="28">
        <v>1106</v>
      </c>
      <c r="G736" s="28">
        <v>936</v>
      </c>
      <c r="H736" s="74">
        <v>1248</v>
      </c>
      <c r="I736" s="33">
        <f>H736+G736+F736+E736+D736+C736+B736</f>
        <v>8167</v>
      </c>
      <c r="J736" s="74">
        <v>1156</v>
      </c>
      <c r="K736" s="42">
        <v>1143</v>
      </c>
      <c r="L736" s="42">
        <v>998</v>
      </c>
      <c r="M736" s="28">
        <v>904</v>
      </c>
      <c r="N736" s="28">
        <v>1423</v>
      </c>
      <c r="O736" s="74">
        <v>1360</v>
      </c>
      <c r="P736" s="28">
        <v>1405</v>
      </c>
      <c r="Q736" s="33">
        <f>P736+O736+N736+M736+L736+K736+J736</f>
        <v>8389</v>
      </c>
    </row>
    <row r="737" spans="1:17" x14ac:dyDescent="0.35">
      <c r="A737" s="28" t="s">
        <v>100</v>
      </c>
      <c r="B737" s="28">
        <v>77</v>
      </c>
      <c r="C737" s="28">
        <v>209</v>
      </c>
      <c r="D737" s="28">
        <v>216</v>
      </c>
      <c r="E737" s="28">
        <v>202</v>
      </c>
      <c r="F737" s="28">
        <v>209</v>
      </c>
      <c r="G737" s="28">
        <v>220</v>
      </c>
      <c r="H737" s="74">
        <v>102</v>
      </c>
      <c r="I737" s="33">
        <f>H737+G737+F737+E737+D737+C737+B737</f>
        <v>1235</v>
      </c>
      <c r="J737" s="38">
        <v>179</v>
      </c>
      <c r="K737" s="38">
        <v>32</v>
      </c>
      <c r="L737" s="59">
        <v>243</v>
      </c>
      <c r="M737" s="38">
        <v>212</v>
      </c>
      <c r="N737" s="38">
        <v>241</v>
      </c>
      <c r="O737" s="38">
        <v>217</v>
      </c>
      <c r="P737" s="28">
        <v>214</v>
      </c>
      <c r="Q737" s="33">
        <f>P737+O737+N737+M737+L737+K737+J737</f>
        <v>1338</v>
      </c>
    </row>
    <row r="738" spans="1:17" x14ac:dyDescent="0.35">
      <c r="A738" s="28" t="s">
        <v>115</v>
      </c>
      <c r="B738" s="28">
        <v>0</v>
      </c>
      <c r="C738" s="28">
        <v>0</v>
      </c>
      <c r="D738" s="28">
        <v>0</v>
      </c>
      <c r="E738" s="28">
        <v>0</v>
      </c>
      <c r="F738" s="28">
        <v>0</v>
      </c>
      <c r="G738" s="28">
        <v>0</v>
      </c>
      <c r="H738" s="28">
        <v>0</v>
      </c>
      <c r="I738" s="33">
        <f>SUM(B738:H738)</f>
        <v>0</v>
      </c>
      <c r="J738" s="42">
        <v>0</v>
      </c>
      <c r="K738" s="42">
        <v>0</v>
      </c>
      <c r="L738" s="28">
        <v>0</v>
      </c>
      <c r="M738" s="28">
        <v>0</v>
      </c>
      <c r="N738" s="28">
        <v>0</v>
      </c>
      <c r="O738" s="28">
        <v>0</v>
      </c>
      <c r="P738" s="28">
        <v>0</v>
      </c>
      <c r="Q738" s="33">
        <f>P738+O738+N738+M738+L738+K738+J738</f>
        <v>0</v>
      </c>
    </row>
    <row r="739" spans="1:17" x14ac:dyDescent="0.35">
      <c r="A739" s="28" t="s">
        <v>125</v>
      </c>
      <c r="B739" s="28">
        <v>1923</v>
      </c>
      <c r="C739" s="28">
        <v>2354</v>
      </c>
      <c r="D739" s="28">
        <v>2770</v>
      </c>
      <c r="E739" s="28">
        <v>5093</v>
      </c>
      <c r="F739" s="28">
        <v>4773</v>
      </c>
      <c r="G739" s="28">
        <v>2564</v>
      </c>
      <c r="H739" s="28">
        <v>2171</v>
      </c>
      <c r="I739" s="33">
        <f>H739+G739+F739+E739+D739+C739+B739</f>
        <v>21648</v>
      </c>
      <c r="J739" s="59">
        <v>3052</v>
      </c>
      <c r="K739" s="42">
        <v>3869</v>
      </c>
      <c r="L739" s="38">
        <v>3729</v>
      </c>
      <c r="M739" s="42">
        <v>5208</v>
      </c>
      <c r="N739" s="28">
        <v>3749</v>
      </c>
      <c r="O739" s="28">
        <v>5317</v>
      </c>
      <c r="P739" s="28">
        <v>2630</v>
      </c>
      <c r="Q739" s="33">
        <f>P739+O739+N739+M739+L739+K739+J739</f>
        <v>27554</v>
      </c>
    </row>
    <row r="740" spans="1:17" x14ac:dyDescent="0.35">
      <c r="A740" s="58" t="s">
        <v>119</v>
      </c>
      <c r="B740" s="58">
        <f>B739+B738+B737+B736+B735</f>
        <v>3000</v>
      </c>
      <c r="C740" s="58">
        <f t="shared" ref="C740:H740" si="185">C739+C738+C737+C736+C735</f>
        <v>3828</v>
      </c>
      <c r="D740" s="58">
        <f t="shared" si="185"/>
        <v>4581</v>
      </c>
      <c r="E740" s="58">
        <f t="shared" si="185"/>
        <v>6981</v>
      </c>
      <c r="F740" s="58">
        <f t="shared" si="185"/>
        <v>6327</v>
      </c>
      <c r="G740" s="58">
        <f t="shared" si="185"/>
        <v>4051</v>
      </c>
      <c r="H740" s="58">
        <f t="shared" si="185"/>
        <v>4098</v>
      </c>
      <c r="I740" s="58">
        <f>H740+G740+F740+E740+D740+C740+B740</f>
        <v>32866</v>
      </c>
      <c r="J740" s="105">
        <f t="shared" ref="J740:Q740" si="186">J739+J738+J737+J736+J735</f>
        <v>4403</v>
      </c>
      <c r="K740" s="105">
        <f t="shared" si="186"/>
        <v>5176</v>
      </c>
      <c r="L740" s="105">
        <f t="shared" si="186"/>
        <v>5152</v>
      </c>
      <c r="M740" s="105">
        <f t="shared" si="186"/>
        <v>6621</v>
      </c>
      <c r="N740" s="105">
        <f t="shared" si="186"/>
        <v>5673</v>
      </c>
      <c r="O740" s="105">
        <f t="shared" si="186"/>
        <v>7211</v>
      </c>
      <c r="P740" s="105">
        <f t="shared" si="186"/>
        <v>4579</v>
      </c>
      <c r="Q740" s="58">
        <f t="shared" si="186"/>
        <v>38815</v>
      </c>
    </row>
    <row r="741" spans="1:17" x14ac:dyDescent="0.35">
      <c r="A741" s="28" t="s">
        <v>4</v>
      </c>
      <c r="B741" s="28">
        <v>690</v>
      </c>
      <c r="C741" s="28">
        <v>1209</v>
      </c>
      <c r="D741" s="28">
        <v>1117</v>
      </c>
      <c r="E741" s="28">
        <v>1312</v>
      </c>
      <c r="F741" s="28">
        <v>911</v>
      </c>
      <c r="G741" s="28">
        <v>570</v>
      </c>
      <c r="H741" s="74">
        <v>1155</v>
      </c>
      <c r="I741" s="33">
        <f>H741+G741+F741+E741+D741+C741+B741</f>
        <v>6964</v>
      </c>
      <c r="J741" s="74">
        <v>1086</v>
      </c>
      <c r="K741" s="42">
        <v>1088</v>
      </c>
      <c r="L741" s="42">
        <v>840</v>
      </c>
      <c r="M741" s="37">
        <v>703</v>
      </c>
      <c r="N741" s="28">
        <v>781</v>
      </c>
      <c r="O741" s="74">
        <v>2028</v>
      </c>
      <c r="P741" s="74">
        <v>1339</v>
      </c>
      <c r="Q741" s="63">
        <f>P741+O741+N741+M741+L741+K741+J741</f>
        <v>7865</v>
      </c>
    </row>
    <row r="742" spans="1:17" x14ac:dyDescent="0.35">
      <c r="A742" s="28" t="s">
        <v>112</v>
      </c>
      <c r="B742" s="28">
        <v>0</v>
      </c>
      <c r="C742" s="28">
        <v>0</v>
      </c>
      <c r="D742" s="28">
        <v>0</v>
      </c>
      <c r="E742" s="28">
        <v>0</v>
      </c>
      <c r="F742" s="28">
        <v>0</v>
      </c>
      <c r="G742" s="28">
        <v>0</v>
      </c>
      <c r="H742" s="28">
        <v>0</v>
      </c>
      <c r="I742" s="33">
        <f>SUM(B742:H742)</f>
        <v>0</v>
      </c>
      <c r="J742" s="28">
        <v>0</v>
      </c>
      <c r="K742" s="42">
        <v>0</v>
      </c>
      <c r="L742" s="28">
        <v>0</v>
      </c>
      <c r="M742" s="28">
        <v>0</v>
      </c>
      <c r="N742" s="63">
        <v>0</v>
      </c>
      <c r="O742" s="63">
        <v>0</v>
      </c>
      <c r="P742" s="63">
        <v>0</v>
      </c>
      <c r="Q742" s="63">
        <f>P742+O742+N742+M742+L742+K742+J742</f>
        <v>0</v>
      </c>
    </row>
    <row r="743" spans="1:17" x14ac:dyDescent="0.35">
      <c r="A743" s="28" t="s">
        <v>124</v>
      </c>
      <c r="B743" s="28">
        <v>0</v>
      </c>
      <c r="C743" s="28">
        <v>0</v>
      </c>
      <c r="D743" s="28">
        <v>0</v>
      </c>
      <c r="E743" s="28">
        <v>0</v>
      </c>
      <c r="F743" s="28">
        <v>0</v>
      </c>
      <c r="G743" s="28">
        <v>0</v>
      </c>
      <c r="H743" s="28">
        <v>92</v>
      </c>
      <c r="I743" s="33">
        <f>SUM(B743:H743)</f>
        <v>92</v>
      </c>
      <c r="J743" s="63">
        <v>0</v>
      </c>
      <c r="K743" s="63">
        <v>0</v>
      </c>
      <c r="L743" s="63">
        <v>0</v>
      </c>
      <c r="M743" s="63">
        <v>0</v>
      </c>
      <c r="N743" s="63">
        <v>0</v>
      </c>
      <c r="O743" s="63">
        <v>0</v>
      </c>
      <c r="P743" s="63">
        <v>96</v>
      </c>
      <c r="Q743" s="63">
        <f>SUM(J743:P743)</f>
        <v>96</v>
      </c>
    </row>
    <row r="744" spans="1:17" x14ac:dyDescent="0.35">
      <c r="A744" s="46" t="s">
        <v>118</v>
      </c>
      <c r="B744" s="46">
        <f>B743+B742+B741</f>
        <v>690</v>
      </c>
      <c r="C744" s="46">
        <f t="shared" ref="C744:H744" si="187">C743+C742+C741</f>
        <v>1209</v>
      </c>
      <c r="D744" s="46">
        <f t="shared" si="187"/>
        <v>1117</v>
      </c>
      <c r="E744" s="46">
        <f t="shared" si="187"/>
        <v>1312</v>
      </c>
      <c r="F744" s="46">
        <f t="shared" si="187"/>
        <v>911</v>
      </c>
      <c r="G744" s="46">
        <f t="shared" si="187"/>
        <v>570</v>
      </c>
      <c r="H744" s="46">
        <f t="shared" si="187"/>
        <v>1247</v>
      </c>
      <c r="I744" s="46">
        <f>I743+I742+I741</f>
        <v>7056</v>
      </c>
      <c r="J744" s="92">
        <f>J743+J742+J741</f>
        <v>1086</v>
      </c>
      <c r="K744" s="92">
        <f t="shared" ref="K744:P744" si="188">K743+K742+K741</f>
        <v>1088</v>
      </c>
      <c r="L744" s="92">
        <f t="shared" si="188"/>
        <v>840</v>
      </c>
      <c r="M744" s="92">
        <f t="shared" si="188"/>
        <v>703</v>
      </c>
      <c r="N744" s="92">
        <f t="shared" si="188"/>
        <v>781</v>
      </c>
      <c r="O744" s="92">
        <f t="shared" si="188"/>
        <v>2028</v>
      </c>
      <c r="P744" s="92">
        <f t="shared" si="188"/>
        <v>1435</v>
      </c>
      <c r="Q744" s="46">
        <f>Q743+Q742+Q741</f>
        <v>7961</v>
      </c>
    </row>
    <row r="745" spans="1:17" x14ac:dyDescent="0.35">
      <c r="A745" s="28" t="s">
        <v>99</v>
      </c>
      <c r="B745" s="28">
        <v>60</v>
      </c>
      <c r="C745" s="28">
        <v>121</v>
      </c>
      <c r="D745" s="28">
        <v>99</v>
      </c>
      <c r="E745" s="28">
        <v>102</v>
      </c>
      <c r="F745" s="28">
        <v>187</v>
      </c>
      <c r="G745" s="28">
        <v>81</v>
      </c>
      <c r="H745" s="74">
        <v>80</v>
      </c>
      <c r="I745" s="33">
        <f>H745+G745+F745+E745+D745+C745+B745</f>
        <v>730</v>
      </c>
      <c r="J745" s="74">
        <v>106</v>
      </c>
      <c r="K745" s="42">
        <v>102</v>
      </c>
      <c r="L745" s="42">
        <v>96</v>
      </c>
      <c r="M745" s="37">
        <v>223</v>
      </c>
      <c r="N745" s="74">
        <v>105</v>
      </c>
      <c r="O745" s="28">
        <v>362</v>
      </c>
      <c r="P745" s="74">
        <v>100</v>
      </c>
      <c r="Q745" s="33">
        <f>P745+O745+N745+M745+L745+K745+J745</f>
        <v>1094</v>
      </c>
    </row>
    <row r="746" spans="1:17" x14ac:dyDescent="0.35">
      <c r="A746" s="28" t="s">
        <v>7</v>
      </c>
      <c r="B746" s="28">
        <v>799</v>
      </c>
      <c r="C746" s="28">
        <v>788</v>
      </c>
      <c r="D746" s="28">
        <v>296</v>
      </c>
      <c r="E746" s="28">
        <v>659</v>
      </c>
      <c r="F746" s="28">
        <v>776</v>
      </c>
      <c r="G746" s="28">
        <v>853</v>
      </c>
      <c r="H746" s="74">
        <v>779</v>
      </c>
      <c r="I746" s="33">
        <f>H746+G746+F746+E746+D746+C746+B746</f>
        <v>4950</v>
      </c>
      <c r="J746" s="74">
        <v>694</v>
      </c>
      <c r="K746" s="42">
        <v>702</v>
      </c>
      <c r="L746" s="42">
        <v>789</v>
      </c>
      <c r="M746" s="37">
        <v>752</v>
      </c>
      <c r="N746" s="23">
        <v>741</v>
      </c>
      <c r="O746" s="28">
        <v>659</v>
      </c>
      <c r="P746" s="86">
        <v>738</v>
      </c>
      <c r="Q746" s="33">
        <f>P746+O746+N746+M746+L746+K746+J746</f>
        <v>5075</v>
      </c>
    </row>
    <row r="747" spans="1:17" x14ac:dyDescent="0.35">
      <c r="A747" s="28" t="s">
        <v>103</v>
      </c>
      <c r="B747" s="28">
        <v>376</v>
      </c>
      <c r="C747" s="28">
        <v>356</v>
      </c>
      <c r="D747" s="28">
        <v>322</v>
      </c>
      <c r="E747" s="28">
        <v>401</v>
      </c>
      <c r="F747" s="28">
        <v>834</v>
      </c>
      <c r="G747" s="28">
        <v>396</v>
      </c>
      <c r="H747" s="74">
        <v>374</v>
      </c>
      <c r="I747" s="33">
        <f>H747+G747+F747+E747+D747+C747+B747</f>
        <v>3059</v>
      </c>
      <c r="J747" s="74">
        <v>376</v>
      </c>
      <c r="K747" s="42">
        <v>370</v>
      </c>
      <c r="L747" s="42">
        <v>370</v>
      </c>
      <c r="M747" s="37">
        <v>400</v>
      </c>
      <c r="N747" s="86">
        <v>395</v>
      </c>
      <c r="O747" s="86">
        <v>393</v>
      </c>
      <c r="P747" s="86">
        <v>400</v>
      </c>
      <c r="Q747" s="33">
        <f>P747+O747+N747+M747+L747+K747+J747</f>
        <v>2704</v>
      </c>
    </row>
    <row r="748" spans="1:17" x14ac:dyDescent="0.35">
      <c r="A748" s="54" t="s">
        <v>117</v>
      </c>
      <c r="B748" s="54">
        <f>B747+B746+B745</f>
        <v>1235</v>
      </c>
      <c r="C748" s="54">
        <f t="shared" ref="C748:H748" si="189">C747+C746+C745</f>
        <v>1265</v>
      </c>
      <c r="D748" s="54">
        <f t="shared" si="189"/>
        <v>717</v>
      </c>
      <c r="E748" s="54">
        <f t="shared" si="189"/>
        <v>1162</v>
      </c>
      <c r="F748" s="54">
        <f t="shared" si="189"/>
        <v>1797</v>
      </c>
      <c r="G748" s="54">
        <f t="shared" si="189"/>
        <v>1330</v>
      </c>
      <c r="H748" s="54">
        <f t="shared" si="189"/>
        <v>1233</v>
      </c>
      <c r="I748" s="54">
        <f>H748+G748+F748+E748+D748+C748+B748</f>
        <v>8739</v>
      </c>
      <c r="J748" s="54">
        <f>J747+J746+J745</f>
        <v>1176</v>
      </c>
      <c r="K748" s="54">
        <f t="shared" ref="K748:P748" si="190">K747+K746+K745</f>
        <v>1174</v>
      </c>
      <c r="L748" s="54">
        <f t="shared" si="190"/>
        <v>1255</v>
      </c>
      <c r="M748" s="54">
        <f t="shared" si="190"/>
        <v>1375</v>
      </c>
      <c r="N748" s="54">
        <f t="shared" si="190"/>
        <v>1241</v>
      </c>
      <c r="O748" s="54">
        <f t="shared" si="190"/>
        <v>1414</v>
      </c>
      <c r="P748" s="54">
        <f t="shared" si="190"/>
        <v>1238</v>
      </c>
      <c r="Q748" s="54">
        <f>Q747+Q746+Q745</f>
        <v>8873</v>
      </c>
    </row>
    <row r="749" spans="1:17" x14ac:dyDescent="0.35">
      <c r="A749" s="56" t="s">
        <v>9</v>
      </c>
      <c r="B749" s="56">
        <f>B748+B744+B740</f>
        <v>4925</v>
      </c>
      <c r="C749" s="56">
        <f t="shared" ref="C749:I749" si="191">C748+C744+C740</f>
        <v>6302</v>
      </c>
      <c r="D749" s="56">
        <f t="shared" si="191"/>
        <v>6415</v>
      </c>
      <c r="E749" s="56">
        <f t="shared" si="191"/>
        <v>9455</v>
      </c>
      <c r="F749" s="56">
        <f t="shared" si="191"/>
        <v>9035</v>
      </c>
      <c r="G749" s="56">
        <f t="shared" si="191"/>
        <v>5951</v>
      </c>
      <c r="H749" s="56">
        <f t="shared" si="191"/>
        <v>6578</v>
      </c>
      <c r="I749" s="56">
        <f t="shared" si="191"/>
        <v>48661</v>
      </c>
      <c r="J749" s="56">
        <f>J748+J744+J740</f>
        <v>6665</v>
      </c>
      <c r="K749" s="56">
        <f t="shared" ref="K749:P749" si="192">K748+J744+J740</f>
        <v>6663</v>
      </c>
      <c r="L749" s="56">
        <f t="shared" si="192"/>
        <v>7519</v>
      </c>
      <c r="M749" s="56">
        <f t="shared" si="192"/>
        <v>7367</v>
      </c>
      <c r="N749" s="56">
        <f t="shared" si="192"/>
        <v>8565</v>
      </c>
      <c r="O749" s="56">
        <f t="shared" si="192"/>
        <v>7868</v>
      </c>
      <c r="P749" s="56">
        <f t="shared" si="192"/>
        <v>10477</v>
      </c>
      <c r="Q749" s="56">
        <f>Q748+Q744+Q740</f>
        <v>55649</v>
      </c>
    </row>
    <row r="751" spans="1:17" ht="15.5" x14ac:dyDescent="0.35">
      <c r="A751" s="33" t="s">
        <v>1</v>
      </c>
      <c r="B751" s="64" t="s">
        <v>1072</v>
      </c>
      <c r="C751" s="64" t="s">
        <v>1092</v>
      </c>
      <c r="D751" s="64" t="s">
        <v>1093</v>
      </c>
      <c r="E751" s="64" t="s">
        <v>1094</v>
      </c>
      <c r="F751" s="64" t="s">
        <v>1095</v>
      </c>
      <c r="G751" s="64" t="s">
        <v>1096</v>
      </c>
      <c r="H751" s="64" t="s">
        <v>1097</v>
      </c>
      <c r="I751" s="65" t="s">
        <v>1132</v>
      </c>
      <c r="J751" s="64" t="s">
        <v>1098</v>
      </c>
      <c r="K751" s="64" t="s">
        <v>1099</v>
      </c>
      <c r="L751" s="64" t="s">
        <v>1100</v>
      </c>
      <c r="M751" s="64" t="s">
        <v>1101</v>
      </c>
      <c r="N751" s="64" t="s">
        <v>1102</v>
      </c>
      <c r="O751" s="64" t="s">
        <v>1103</v>
      </c>
      <c r="P751" s="64" t="s">
        <v>1104</v>
      </c>
      <c r="Q751" s="65" t="s">
        <v>2069</v>
      </c>
    </row>
    <row r="752" spans="1:17" x14ac:dyDescent="0.35">
      <c r="A752" s="28" t="s">
        <v>2</v>
      </c>
      <c r="B752" s="28">
        <v>23</v>
      </c>
      <c r="C752" s="28">
        <v>153</v>
      </c>
      <c r="D752" s="21">
        <v>213</v>
      </c>
      <c r="E752" s="28">
        <v>20</v>
      </c>
      <c r="F752" s="28">
        <v>202</v>
      </c>
      <c r="G752" s="28">
        <v>284</v>
      </c>
      <c r="H752" s="74">
        <v>255</v>
      </c>
      <c r="I752" s="33">
        <f>H752+G752+F752+E752+D752+C752+B752</f>
        <v>1150</v>
      </c>
      <c r="J752" s="74">
        <v>16</v>
      </c>
      <c r="K752" s="74">
        <v>244</v>
      </c>
      <c r="L752" s="74">
        <v>167</v>
      </c>
      <c r="M752" s="103">
        <v>225</v>
      </c>
      <c r="N752" s="28">
        <v>123</v>
      </c>
      <c r="O752" s="28">
        <v>221</v>
      </c>
      <c r="P752" s="74">
        <v>200</v>
      </c>
      <c r="Q752" s="33">
        <f>P752+O752+N752+M752+L752+K752+J752</f>
        <v>1196</v>
      </c>
    </row>
    <row r="753" spans="1:17" x14ac:dyDescent="0.35">
      <c r="A753" s="28" t="s">
        <v>3</v>
      </c>
      <c r="B753" s="104">
        <v>584</v>
      </c>
      <c r="C753" s="104">
        <v>1345</v>
      </c>
      <c r="D753" s="28">
        <v>1161</v>
      </c>
      <c r="E753" s="28">
        <v>1132</v>
      </c>
      <c r="F753" s="28">
        <v>1236</v>
      </c>
      <c r="G753" s="28">
        <v>1082</v>
      </c>
      <c r="H753" s="74">
        <v>1081</v>
      </c>
      <c r="I753" s="33">
        <f>H753+G753+F753+E753+D753+C753+B753</f>
        <v>7621</v>
      </c>
      <c r="J753" s="74">
        <v>1023</v>
      </c>
      <c r="K753" s="42">
        <v>1216</v>
      </c>
      <c r="L753" s="42">
        <v>1167</v>
      </c>
      <c r="M753" s="28">
        <v>960</v>
      </c>
      <c r="N753" s="28">
        <v>1249</v>
      </c>
      <c r="O753" s="74">
        <v>1258</v>
      </c>
      <c r="P753" s="28">
        <v>1295</v>
      </c>
      <c r="Q753" s="33">
        <f>P753+O753+N753+M753+L753+K753+J753</f>
        <v>8168</v>
      </c>
    </row>
    <row r="754" spans="1:17" x14ac:dyDescent="0.35">
      <c r="A754" s="28" t="s">
        <v>100</v>
      </c>
      <c r="B754" s="28">
        <v>208</v>
      </c>
      <c r="C754" s="28">
        <v>210</v>
      </c>
      <c r="D754" s="28">
        <v>147</v>
      </c>
      <c r="E754" s="28">
        <v>170</v>
      </c>
      <c r="F754" s="28">
        <v>203</v>
      </c>
      <c r="G754" s="28">
        <v>202</v>
      </c>
      <c r="H754" s="74">
        <v>87</v>
      </c>
      <c r="I754" s="33">
        <f>H754+G754+F754+E754+D754+C754+B754</f>
        <v>1227</v>
      </c>
      <c r="J754" s="38">
        <v>130</v>
      </c>
      <c r="K754" s="38">
        <v>203</v>
      </c>
      <c r="L754" s="59">
        <v>180</v>
      </c>
      <c r="M754" s="38">
        <v>161</v>
      </c>
      <c r="N754" s="38">
        <v>210</v>
      </c>
      <c r="O754" s="38">
        <v>210</v>
      </c>
      <c r="P754" s="28">
        <v>246</v>
      </c>
      <c r="Q754" s="33">
        <f>P754+O754+N754+M754+L754+K754+J754</f>
        <v>1340</v>
      </c>
    </row>
    <row r="755" spans="1:17" x14ac:dyDescent="0.35">
      <c r="A755" s="28" t="s">
        <v>115</v>
      </c>
      <c r="B755" s="28">
        <v>0</v>
      </c>
      <c r="C755" s="28">
        <v>0</v>
      </c>
      <c r="D755" s="28">
        <v>0</v>
      </c>
      <c r="E755" s="28">
        <v>0</v>
      </c>
      <c r="F755" s="28">
        <v>0</v>
      </c>
      <c r="G755" s="28">
        <v>0</v>
      </c>
      <c r="H755" s="28">
        <v>0</v>
      </c>
      <c r="I755" s="33">
        <f>SUM(B755:H755)</f>
        <v>0</v>
      </c>
      <c r="J755" s="42">
        <v>0</v>
      </c>
      <c r="K755" s="42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33">
        <f>P755+O755+N755+M755+L755+K755+J755</f>
        <v>0</v>
      </c>
    </row>
    <row r="756" spans="1:17" x14ac:dyDescent="0.35">
      <c r="A756" s="28" t="s">
        <v>125</v>
      </c>
      <c r="B756" s="28">
        <v>1244</v>
      </c>
      <c r="C756" s="28">
        <v>2063</v>
      </c>
      <c r="D756" s="28">
        <v>2699</v>
      </c>
      <c r="E756" s="28">
        <v>1198</v>
      </c>
      <c r="F756" s="28">
        <v>3291</v>
      </c>
      <c r="G756" s="28">
        <v>3482</v>
      </c>
      <c r="H756" s="28">
        <v>2486</v>
      </c>
      <c r="I756" s="33">
        <f>H756+G756+F756+E756+D756+C756+B756</f>
        <v>16463</v>
      </c>
      <c r="J756" s="59">
        <v>2379</v>
      </c>
      <c r="K756" s="42">
        <v>2676</v>
      </c>
      <c r="L756" s="38">
        <v>2946</v>
      </c>
      <c r="M756" s="42">
        <v>2574</v>
      </c>
      <c r="N756" s="28">
        <v>5185</v>
      </c>
      <c r="O756" s="28">
        <v>2503</v>
      </c>
      <c r="P756" s="28">
        <v>4530</v>
      </c>
      <c r="Q756" s="33">
        <f>P756+O756+N756+M756+L756+K756+J756</f>
        <v>22793</v>
      </c>
    </row>
    <row r="757" spans="1:17" x14ac:dyDescent="0.35">
      <c r="A757" s="58" t="s">
        <v>119</v>
      </c>
      <c r="B757" s="58">
        <f>B756+B755+B754+B753+B752</f>
        <v>2059</v>
      </c>
      <c r="C757" s="58">
        <f t="shared" ref="C757:H757" si="193">C756+C755+C754+C753+C752</f>
        <v>3771</v>
      </c>
      <c r="D757" s="58">
        <f t="shared" si="193"/>
        <v>4220</v>
      </c>
      <c r="E757" s="58">
        <f t="shared" si="193"/>
        <v>2520</v>
      </c>
      <c r="F757" s="58">
        <f t="shared" si="193"/>
        <v>4932</v>
      </c>
      <c r="G757" s="58">
        <f t="shared" si="193"/>
        <v>5050</v>
      </c>
      <c r="H757" s="58">
        <f t="shared" si="193"/>
        <v>3909</v>
      </c>
      <c r="I757" s="58">
        <f>H757+G757+F757+E757+D757+C757+B757</f>
        <v>26461</v>
      </c>
      <c r="J757" s="105">
        <f t="shared" ref="J757:Q757" si="194">J756+J755+J754+J753+J752</f>
        <v>3548</v>
      </c>
      <c r="K757" s="105">
        <f t="shared" si="194"/>
        <v>4339</v>
      </c>
      <c r="L757" s="105">
        <f t="shared" si="194"/>
        <v>4460</v>
      </c>
      <c r="M757" s="105">
        <f t="shared" si="194"/>
        <v>3920</v>
      </c>
      <c r="N757" s="105">
        <f t="shared" si="194"/>
        <v>6767</v>
      </c>
      <c r="O757" s="105">
        <f t="shared" si="194"/>
        <v>4192</v>
      </c>
      <c r="P757" s="105">
        <f t="shared" si="194"/>
        <v>6271</v>
      </c>
      <c r="Q757" s="58">
        <f t="shared" si="194"/>
        <v>33497</v>
      </c>
    </row>
    <row r="758" spans="1:17" x14ac:dyDescent="0.35">
      <c r="A758" s="28" t="s">
        <v>4</v>
      </c>
      <c r="B758" s="28">
        <v>1165</v>
      </c>
      <c r="C758" s="28">
        <v>1207</v>
      </c>
      <c r="D758" s="28">
        <v>896</v>
      </c>
      <c r="E758" s="28">
        <v>920</v>
      </c>
      <c r="F758" s="28">
        <v>946</v>
      </c>
      <c r="G758" s="28">
        <v>895</v>
      </c>
      <c r="H758" s="74">
        <v>781</v>
      </c>
      <c r="I758" s="33">
        <f>H758+G758+F758+E758+D758+C758+B758</f>
        <v>6810</v>
      </c>
      <c r="J758" s="74">
        <v>829</v>
      </c>
      <c r="K758" s="42">
        <v>877</v>
      </c>
      <c r="L758" s="42">
        <v>954</v>
      </c>
      <c r="M758" s="37">
        <v>663</v>
      </c>
      <c r="N758" s="28">
        <v>913</v>
      </c>
      <c r="O758" s="74">
        <v>954</v>
      </c>
      <c r="P758" s="74">
        <v>897</v>
      </c>
      <c r="Q758" s="63">
        <f>P758+O758+N758+M758+L758+K758+J758</f>
        <v>6087</v>
      </c>
    </row>
    <row r="759" spans="1:17" x14ac:dyDescent="0.35">
      <c r="A759" s="28" t="s">
        <v>195</v>
      </c>
      <c r="B759" s="28">
        <v>0</v>
      </c>
      <c r="C759" s="28">
        <v>0</v>
      </c>
      <c r="D759" s="28">
        <v>0</v>
      </c>
      <c r="E759" s="28">
        <v>0</v>
      </c>
      <c r="F759" s="28">
        <v>0</v>
      </c>
      <c r="G759" s="28">
        <v>0</v>
      </c>
      <c r="H759" s="28">
        <v>508</v>
      </c>
      <c r="I759" s="33">
        <f>SUM(B759:H759)</f>
        <v>508</v>
      </c>
      <c r="J759" s="28">
        <v>0</v>
      </c>
      <c r="K759" s="42">
        <v>0</v>
      </c>
      <c r="L759" s="28">
        <v>0</v>
      </c>
      <c r="M759" s="28">
        <v>0</v>
      </c>
      <c r="N759" s="63">
        <v>0</v>
      </c>
      <c r="O759" s="63">
        <v>0</v>
      </c>
      <c r="P759" s="63">
        <v>0</v>
      </c>
      <c r="Q759" s="63">
        <f>P759+O759+N759+M759+L759+K759+J759</f>
        <v>0</v>
      </c>
    </row>
    <row r="760" spans="1:17" x14ac:dyDescent="0.35">
      <c r="A760" s="28" t="s">
        <v>124</v>
      </c>
      <c r="B760" s="28">
        <v>0</v>
      </c>
      <c r="C760" s="28">
        <v>0</v>
      </c>
      <c r="D760" s="28">
        <v>0</v>
      </c>
      <c r="E760" s="28">
        <v>0</v>
      </c>
      <c r="F760" s="28">
        <v>0</v>
      </c>
      <c r="G760" s="28">
        <v>0</v>
      </c>
      <c r="H760" s="28">
        <v>70</v>
      </c>
      <c r="I760" s="33">
        <f>SUM(B760:H760)</f>
        <v>70</v>
      </c>
      <c r="J760" s="63">
        <v>0</v>
      </c>
      <c r="K760" s="63">
        <v>0</v>
      </c>
      <c r="L760" s="63">
        <v>0</v>
      </c>
      <c r="M760" s="63">
        <v>0</v>
      </c>
      <c r="N760" s="63">
        <v>0</v>
      </c>
      <c r="O760" s="63">
        <v>0</v>
      </c>
      <c r="P760" s="63">
        <v>62</v>
      </c>
      <c r="Q760" s="63">
        <f>SUM(J760:P760)</f>
        <v>62</v>
      </c>
    </row>
    <row r="761" spans="1:17" x14ac:dyDescent="0.35">
      <c r="A761" s="46" t="s">
        <v>118</v>
      </c>
      <c r="B761" s="46">
        <f>B760+B759+B758</f>
        <v>1165</v>
      </c>
      <c r="C761" s="46">
        <f t="shared" ref="C761:H761" si="195">C760+C759+C758</f>
        <v>1207</v>
      </c>
      <c r="D761" s="46">
        <f t="shared" si="195"/>
        <v>896</v>
      </c>
      <c r="E761" s="46">
        <f t="shared" si="195"/>
        <v>920</v>
      </c>
      <c r="F761" s="46">
        <f t="shared" si="195"/>
        <v>946</v>
      </c>
      <c r="G761" s="46">
        <f t="shared" si="195"/>
        <v>895</v>
      </c>
      <c r="H761" s="46">
        <f t="shared" si="195"/>
        <v>1359</v>
      </c>
      <c r="I761" s="46">
        <f>I760+I759+I758</f>
        <v>7388</v>
      </c>
      <c r="J761" s="92">
        <f>J760+J759+J758</f>
        <v>829</v>
      </c>
      <c r="K761" s="92">
        <f t="shared" ref="K761:P761" si="196">K760+K759+K758</f>
        <v>877</v>
      </c>
      <c r="L761" s="92">
        <f t="shared" si="196"/>
        <v>954</v>
      </c>
      <c r="M761" s="92">
        <f t="shared" si="196"/>
        <v>663</v>
      </c>
      <c r="N761" s="92">
        <f t="shared" si="196"/>
        <v>913</v>
      </c>
      <c r="O761" s="92">
        <f t="shared" si="196"/>
        <v>954</v>
      </c>
      <c r="P761" s="92">
        <f t="shared" si="196"/>
        <v>959</v>
      </c>
      <c r="Q761" s="46">
        <f>Q760+Q759+Q758</f>
        <v>6149</v>
      </c>
    </row>
    <row r="762" spans="1:17" x14ac:dyDescent="0.35">
      <c r="A762" s="28" t="s">
        <v>99</v>
      </c>
      <c r="B762" s="28">
        <v>165</v>
      </c>
      <c r="C762" s="28">
        <v>88</v>
      </c>
      <c r="D762" s="28">
        <v>92</v>
      </c>
      <c r="E762" s="28">
        <v>183</v>
      </c>
      <c r="F762" s="28">
        <v>83</v>
      </c>
      <c r="G762" s="28">
        <v>80</v>
      </c>
      <c r="H762" s="74">
        <v>109</v>
      </c>
      <c r="I762" s="33">
        <f>H762+G762+F762+E762+D762+C762+B762</f>
        <v>800</v>
      </c>
      <c r="J762" s="74">
        <v>157</v>
      </c>
      <c r="K762" s="42">
        <v>78</v>
      </c>
      <c r="L762" s="42">
        <v>97</v>
      </c>
      <c r="M762" s="37">
        <v>82</v>
      </c>
      <c r="N762" s="74">
        <v>78</v>
      </c>
      <c r="O762" s="28">
        <v>67</v>
      </c>
      <c r="P762" s="74">
        <v>93</v>
      </c>
      <c r="Q762" s="33">
        <f>P762+O762+N762+M762+L762+K762+J762</f>
        <v>652</v>
      </c>
    </row>
    <row r="763" spans="1:17" x14ac:dyDescent="0.35">
      <c r="A763" s="28" t="s">
        <v>7</v>
      </c>
      <c r="B763" s="28">
        <v>704</v>
      </c>
      <c r="C763" s="28">
        <v>789</v>
      </c>
      <c r="D763" s="28">
        <v>763</v>
      </c>
      <c r="E763" s="28">
        <v>625</v>
      </c>
      <c r="F763" s="28">
        <v>573</v>
      </c>
      <c r="G763" s="28">
        <v>526</v>
      </c>
      <c r="H763" s="74">
        <v>443</v>
      </c>
      <c r="I763" s="33">
        <f>H763+G763+F763+E763+D763+C763+B763</f>
        <v>4423</v>
      </c>
      <c r="J763" s="74">
        <v>493</v>
      </c>
      <c r="K763" s="42">
        <v>668</v>
      </c>
      <c r="L763" s="42">
        <v>638</v>
      </c>
      <c r="M763" s="37">
        <v>545</v>
      </c>
      <c r="N763" s="23">
        <v>664</v>
      </c>
      <c r="O763" s="28">
        <v>714</v>
      </c>
      <c r="P763" s="86">
        <v>681</v>
      </c>
      <c r="Q763" s="33">
        <f>P763+O763+N763+M763+L763+K763+J763</f>
        <v>4403</v>
      </c>
    </row>
    <row r="764" spans="1:17" x14ac:dyDescent="0.35">
      <c r="A764" s="28" t="s">
        <v>103</v>
      </c>
      <c r="B764" s="28">
        <v>405</v>
      </c>
      <c r="C764" s="28">
        <v>419</v>
      </c>
      <c r="D764" s="28">
        <v>378</v>
      </c>
      <c r="E764" s="28">
        <v>383</v>
      </c>
      <c r="F764" s="28">
        <v>382</v>
      </c>
      <c r="G764" s="28">
        <v>365</v>
      </c>
      <c r="H764" s="74">
        <v>376</v>
      </c>
      <c r="I764" s="33">
        <f>H764+G764+F764+E764+D764+C764+B764</f>
        <v>2708</v>
      </c>
      <c r="J764" s="74">
        <v>350</v>
      </c>
      <c r="K764" s="42">
        <v>400</v>
      </c>
      <c r="L764" s="42">
        <v>395</v>
      </c>
      <c r="M764" s="37">
        <v>428</v>
      </c>
      <c r="N764" s="86">
        <v>491</v>
      </c>
      <c r="O764" s="86">
        <v>433</v>
      </c>
      <c r="P764" s="86">
        <v>417</v>
      </c>
      <c r="Q764" s="33">
        <f>P764+O764+N764+M764+L764+K764+J764</f>
        <v>2914</v>
      </c>
    </row>
    <row r="765" spans="1:17" x14ac:dyDescent="0.35">
      <c r="A765" s="54" t="s">
        <v>117</v>
      </c>
      <c r="B765" s="54">
        <f>B764+B763+B762</f>
        <v>1274</v>
      </c>
      <c r="C765" s="54">
        <f t="shared" ref="C765:H765" si="197">C764+C763+C762</f>
        <v>1296</v>
      </c>
      <c r="D765" s="54">
        <f t="shared" si="197"/>
        <v>1233</v>
      </c>
      <c r="E765" s="54">
        <f t="shared" si="197"/>
        <v>1191</v>
      </c>
      <c r="F765" s="54">
        <f t="shared" si="197"/>
        <v>1038</v>
      </c>
      <c r="G765" s="54">
        <f t="shared" si="197"/>
        <v>971</v>
      </c>
      <c r="H765" s="54">
        <f t="shared" si="197"/>
        <v>928</v>
      </c>
      <c r="I765" s="54">
        <f>H765+G765+F765+E765+D765+C765+B765</f>
        <v>7931</v>
      </c>
      <c r="J765" s="54">
        <f>J764+J763+J762</f>
        <v>1000</v>
      </c>
      <c r="K765" s="54">
        <f t="shared" ref="K765:P765" si="198">K764+K763+K762</f>
        <v>1146</v>
      </c>
      <c r="L765" s="54">
        <f t="shared" si="198"/>
        <v>1130</v>
      </c>
      <c r="M765" s="54">
        <f t="shared" si="198"/>
        <v>1055</v>
      </c>
      <c r="N765" s="54">
        <f t="shared" si="198"/>
        <v>1233</v>
      </c>
      <c r="O765" s="54">
        <f t="shared" si="198"/>
        <v>1214</v>
      </c>
      <c r="P765" s="54">
        <f t="shared" si="198"/>
        <v>1191</v>
      </c>
      <c r="Q765" s="54">
        <f>Q764+Q763+Q762</f>
        <v>7969</v>
      </c>
    </row>
    <row r="766" spans="1:17" x14ac:dyDescent="0.35">
      <c r="A766" s="56" t="s">
        <v>9</v>
      </c>
      <c r="B766" s="56">
        <f>B765+B761+B757</f>
        <v>4498</v>
      </c>
      <c r="C766" s="56">
        <f t="shared" ref="C766:I766" si="199">C765+C761+C757</f>
        <v>6274</v>
      </c>
      <c r="D766" s="56">
        <f t="shared" si="199"/>
        <v>6349</v>
      </c>
      <c r="E766" s="56">
        <f t="shared" si="199"/>
        <v>4631</v>
      </c>
      <c r="F766" s="56">
        <f t="shared" si="199"/>
        <v>6916</v>
      </c>
      <c r="G766" s="56">
        <f t="shared" si="199"/>
        <v>6916</v>
      </c>
      <c r="H766" s="56">
        <f t="shared" si="199"/>
        <v>6196</v>
      </c>
      <c r="I766" s="56">
        <f t="shared" si="199"/>
        <v>41780</v>
      </c>
      <c r="J766" s="56">
        <f>J765+J761+J757</f>
        <v>5377</v>
      </c>
      <c r="K766" s="56">
        <f t="shared" ref="K766:P766" si="200">K765+J761+J757</f>
        <v>5523</v>
      </c>
      <c r="L766" s="56">
        <f t="shared" si="200"/>
        <v>6346</v>
      </c>
      <c r="M766" s="56">
        <f t="shared" si="200"/>
        <v>6469</v>
      </c>
      <c r="N766" s="56">
        <f t="shared" si="200"/>
        <v>5816</v>
      </c>
      <c r="O766" s="56">
        <f t="shared" si="200"/>
        <v>8894</v>
      </c>
      <c r="P766" s="56">
        <f t="shared" si="200"/>
        <v>6337</v>
      </c>
      <c r="Q766" s="56">
        <f>Q765+Q761+Q757</f>
        <v>47615</v>
      </c>
    </row>
    <row r="768" spans="1:17" ht="15.5" x14ac:dyDescent="0.35">
      <c r="A768" s="33" t="s">
        <v>1</v>
      </c>
      <c r="B768" s="64" t="s">
        <v>1105</v>
      </c>
      <c r="C768" s="64" t="s">
        <v>1106</v>
      </c>
      <c r="D768" s="64" t="s">
        <v>1107</v>
      </c>
      <c r="E768" s="64" t="s">
        <v>1108</v>
      </c>
      <c r="F768" s="64" t="s">
        <v>1109</v>
      </c>
      <c r="G768" s="64" t="s">
        <v>1110</v>
      </c>
      <c r="H768" s="64" t="s">
        <v>1111</v>
      </c>
      <c r="I768" s="65" t="s">
        <v>1162</v>
      </c>
      <c r="J768" s="64" t="s">
        <v>1112</v>
      </c>
      <c r="K768" s="64" t="s">
        <v>1113</v>
      </c>
      <c r="L768" s="64" t="s">
        <v>1114</v>
      </c>
      <c r="M768" s="64" t="s">
        <v>1115</v>
      </c>
      <c r="N768" s="64" t="s">
        <v>1116</v>
      </c>
      <c r="O768" s="64" t="s">
        <v>1117</v>
      </c>
      <c r="P768" s="64" t="s">
        <v>1118</v>
      </c>
      <c r="Q768" s="65" t="s">
        <v>2087</v>
      </c>
    </row>
    <row r="769" spans="1:17" x14ac:dyDescent="0.35">
      <c r="A769" s="28" t="s">
        <v>2</v>
      </c>
      <c r="B769" s="28">
        <v>23</v>
      </c>
      <c r="C769" s="28">
        <v>21</v>
      </c>
      <c r="D769" s="21">
        <v>256</v>
      </c>
      <c r="E769" s="28">
        <v>28</v>
      </c>
      <c r="F769" s="28">
        <v>291</v>
      </c>
      <c r="G769" s="28">
        <v>224</v>
      </c>
      <c r="H769" s="74">
        <v>218</v>
      </c>
      <c r="I769" s="33">
        <f>H769+G769+F769+E769+D769+C769+B769</f>
        <v>1061</v>
      </c>
      <c r="J769" s="74">
        <v>29</v>
      </c>
      <c r="K769" s="74">
        <v>22</v>
      </c>
      <c r="L769" s="74">
        <v>226</v>
      </c>
      <c r="M769" s="103">
        <v>247</v>
      </c>
      <c r="N769" s="28">
        <v>287</v>
      </c>
      <c r="O769" s="28">
        <v>224</v>
      </c>
      <c r="P769" s="74">
        <v>223</v>
      </c>
      <c r="Q769" s="33">
        <f>P769+O769+N769+M769+L769+K769+J769</f>
        <v>1258</v>
      </c>
    </row>
    <row r="770" spans="1:17" x14ac:dyDescent="0.35">
      <c r="A770" s="28" t="s">
        <v>3</v>
      </c>
      <c r="B770" s="104">
        <v>1135</v>
      </c>
      <c r="C770" s="104">
        <v>1230</v>
      </c>
      <c r="D770" s="28">
        <v>1192</v>
      </c>
      <c r="E770" s="28">
        <v>1237</v>
      </c>
      <c r="F770" s="28">
        <v>1158</v>
      </c>
      <c r="G770" s="28">
        <v>938</v>
      </c>
      <c r="H770" s="74">
        <v>1313</v>
      </c>
      <c r="I770" s="33">
        <f>H770+G770+F770+E770+D770+C770+B770</f>
        <v>8203</v>
      </c>
      <c r="J770" s="74">
        <v>1129</v>
      </c>
      <c r="K770" s="42">
        <v>1102</v>
      </c>
      <c r="L770" s="42">
        <v>1217</v>
      </c>
      <c r="M770" s="28">
        <v>1120</v>
      </c>
      <c r="N770" s="28">
        <v>2518</v>
      </c>
      <c r="O770" s="74">
        <v>903</v>
      </c>
      <c r="P770" s="28">
        <v>477</v>
      </c>
      <c r="Q770" s="33">
        <f>P770+O770+N770+M770+L770+K770+J770</f>
        <v>8466</v>
      </c>
    </row>
    <row r="771" spans="1:17" x14ac:dyDescent="0.35">
      <c r="A771" s="28" t="s">
        <v>100</v>
      </c>
      <c r="B771" s="28">
        <v>129</v>
      </c>
      <c r="C771" s="28">
        <v>0</v>
      </c>
      <c r="D771" s="28">
        <v>0</v>
      </c>
      <c r="E771" s="28">
        <v>0</v>
      </c>
      <c r="F771" s="28">
        <v>0</v>
      </c>
      <c r="G771" s="28">
        <v>0</v>
      </c>
      <c r="H771" s="74">
        <v>0</v>
      </c>
      <c r="I771" s="33">
        <f>H771+G771+F771+E771+D771+C771+B771</f>
        <v>129</v>
      </c>
      <c r="J771" s="38">
        <v>272</v>
      </c>
      <c r="K771" s="38">
        <v>252</v>
      </c>
      <c r="L771" s="59">
        <v>232</v>
      </c>
      <c r="M771" s="38">
        <v>224</v>
      </c>
      <c r="N771" s="38">
        <v>221</v>
      </c>
      <c r="O771" s="38">
        <v>206</v>
      </c>
      <c r="P771" s="28">
        <v>221</v>
      </c>
      <c r="Q771" s="33">
        <f>P771+O771+N771+M771+L771+K771+J771</f>
        <v>1628</v>
      </c>
    </row>
    <row r="772" spans="1:17" x14ac:dyDescent="0.35">
      <c r="A772" s="28" t="s">
        <v>115</v>
      </c>
      <c r="B772" s="28">
        <v>0</v>
      </c>
      <c r="C772" s="28">
        <v>0</v>
      </c>
      <c r="D772" s="28">
        <v>0</v>
      </c>
      <c r="E772" s="28">
        <v>0</v>
      </c>
      <c r="F772" s="28">
        <v>0</v>
      </c>
      <c r="G772" s="28">
        <v>0</v>
      </c>
      <c r="H772" s="28">
        <v>0</v>
      </c>
      <c r="I772" s="33">
        <f>SUM(B772:H772)</f>
        <v>0</v>
      </c>
      <c r="J772" s="42">
        <v>0</v>
      </c>
      <c r="K772" s="42">
        <v>0</v>
      </c>
      <c r="L772" s="28">
        <v>0</v>
      </c>
      <c r="M772" s="28">
        <v>0</v>
      </c>
      <c r="N772" s="28">
        <v>0</v>
      </c>
      <c r="O772" s="28">
        <v>0</v>
      </c>
      <c r="P772" s="28">
        <v>0</v>
      </c>
      <c r="Q772" s="33">
        <f>P772+O772+N772+M772+L772+K772+J772</f>
        <v>0</v>
      </c>
    </row>
    <row r="773" spans="1:17" x14ac:dyDescent="0.35">
      <c r="A773" s="28" t="s">
        <v>125</v>
      </c>
      <c r="B773" s="28">
        <v>1670</v>
      </c>
      <c r="C773" s="28">
        <v>2341</v>
      </c>
      <c r="D773" s="28">
        <v>2394</v>
      </c>
      <c r="E773" s="28">
        <v>1432</v>
      </c>
      <c r="F773" s="28">
        <v>2659</v>
      </c>
      <c r="G773" s="28">
        <v>1179</v>
      </c>
      <c r="H773" s="28">
        <v>1759</v>
      </c>
      <c r="I773" s="33">
        <f>H773+G773+F773+E773+D773+C773+B773</f>
        <v>13434</v>
      </c>
      <c r="J773" s="59">
        <v>2709</v>
      </c>
      <c r="K773" s="42">
        <v>3336</v>
      </c>
      <c r="L773" s="38">
        <v>2425</v>
      </c>
      <c r="M773" s="42">
        <v>3684</v>
      </c>
      <c r="N773" s="28">
        <v>2950</v>
      </c>
      <c r="O773" s="28">
        <v>1467</v>
      </c>
      <c r="P773" s="28">
        <v>2402</v>
      </c>
      <c r="Q773" s="33">
        <f>P773+O773+N773+M773+L773+K773+J773</f>
        <v>18973</v>
      </c>
    </row>
    <row r="774" spans="1:17" x14ac:dyDescent="0.35">
      <c r="A774" s="58" t="s">
        <v>119</v>
      </c>
      <c r="B774" s="58">
        <f>B773+B772+B771+B770+B769</f>
        <v>2957</v>
      </c>
      <c r="C774" s="58">
        <f t="shared" ref="C774:H774" si="201">C773+C772+C771+C770+C769</f>
        <v>3592</v>
      </c>
      <c r="D774" s="58">
        <f t="shared" si="201"/>
        <v>3842</v>
      </c>
      <c r="E774" s="58">
        <f t="shared" si="201"/>
        <v>2697</v>
      </c>
      <c r="F774" s="58">
        <f t="shared" si="201"/>
        <v>4108</v>
      </c>
      <c r="G774" s="58">
        <f t="shared" si="201"/>
        <v>2341</v>
      </c>
      <c r="H774" s="58">
        <f t="shared" si="201"/>
        <v>3290</v>
      </c>
      <c r="I774" s="58">
        <f>H774+G774+F774+E774+D774+C774+B774</f>
        <v>22827</v>
      </c>
      <c r="J774" s="105">
        <f t="shared" ref="J774:Q774" si="202">J773+J772+J771+J770+J769</f>
        <v>4139</v>
      </c>
      <c r="K774" s="105">
        <f t="shared" si="202"/>
        <v>4712</v>
      </c>
      <c r="L774" s="105">
        <f t="shared" si="202"/>
        <v>4100</v>
      </c>
      <c r="M774" s="105">
        <f t="shared" si="202"/>
        <v>5275</v>
      </c>
      <c r="N774" s="105">
        <f t="shared" si="202"/>
        <v>5976</v>
      </c>
      <c r="O774" s="105">
        <f t="shared" si="202"/>
        <v>2800</v>
      </c>
      <c r="P774" s="105">
        <f t="shared" si="202"/>
        <v>3323</v>
      </c>
      <c r="Q774" s="58">
        <f t="shared" si="202"/>
        <v>30325</v>
      </c>
    </row>
    <row r="775" spans="1:17" x14ac:dyDescent="0.35">
      <c r="A775" s="28" t="s">
        <v>4</v>
      </c>
      <c r="B775" s="28">
        <v>993</v>
      </c>
      <c r="C775" s="28">
        <v>1038</v>
      </c>
      <c r="D775" s="28">
        <v>927</v>
      </c>
      <c r="E775" s="28">
        <v>993</v>
      </c>
      <c r="F775" s="28">
        <v>887</v>
      </c>
      <c r="G775" s="28">
        <v>883</v>
      </c>
      <c r="H775" s="74">
        <v>1591</v>
      </c>
      <c r="I775" s="33">
        <f>H775+G775+F775+E775+D775+C775+B775</f>
        <v>7312</v>
      </c>
      <c r="J775" s="74">
        <v>1089</v>
      </c>
      <c r="K775" s="42">
        <v>1019</v>
      </c>
      <c r="L775" s="42">
        <v>915</v>
      </c>
      <c r="M775" s="37">
        <v>942</v>
      </c>
      <c r="N775" s="28">
        <v>1298</v>
      </c>
      <c r="O775" s="74">
        <v>3145</v>
      </c>
      <c r="P775" s="74">
        <v>135</v>
      </c>
      <c r="Q775" s="63">
        <f>P775+O775+N775+M775+L775+K775+J775</f>
        <v>8543</v>
      </c>
    </row>
    <row r="776" spans="1:17" x14ac:dyDescent="0.35">
      <c r="A776" s="28" t="s">
        <v>195</v>
      </c>
      <c r="B776" s="28">
        <v>0</v>
      </c>
      <c r="C776" s="28">
        <v>0</v>
      </c>
      <c r="D776" s="28">
        <v>0</v>
      </c>
      <c r="E776" s="28">
        <v>0</v>
      </c>
      <c r="F776" s="28">
        <v>0</v>
      </c>
      <c r="G776" s="28">
        <v>0</v>
      </c>
      <c r="H776" s="28">
        <v>356</v>
      </c>
      <c r="I776" s="33">
        <f>SUM(B776:H776)</f>
        <v>356</v>
      </c>
      <c r="J776" s="28">
        <v>0</v>
      </c>
      <c r="K776" s="42">
        <v>0</v>
      </c>
      <c r="L776" s="28">
        <v>0</v>
      </c>
      <c r="M776" s="28">
        <v>0</v>
      </c>
      <c r="N776" s="63">
        <v>0</v>
      </c>
      <c r="O776" s="63">
        <v>0</v>
      </c>
      <c r="P776" s="63">
        <v>0</v>
      </c>
      <c r="Q776" s="63">
        <f>P776+O776+N776+M776+L776+K776+J776</f>
        <v>0</v>
      </c>
    </row>
    <row r="777" spans="1:17" x14ac:dyDescent="0.35">
      <c r="A777" s="28" t="s">
        <v>124</v>
      </c>
      <c r="B777" s="28">
        <v>0</v>
      </c>
      <c r="C777" s="28">
        <v>0</v>
      </c>
      <c r="D777" s="28">
        <v>0</v>
      </c>
      <c r="E777" s="28">
        <v>0</v>
      </c>
      <c r="F777" s="28">
        <v>0</v>
      </c>
      <c r="G777" s="28">
        <v>0</v>
      </c>
      <c r="H777" s="28">
        <v>76</v>
      </c>
      <c r="I777" s="33">
        <f>SUM(B777:H777)</f>
        <v>76</v>
      </c>
      <c r="J777" s="63">
        <v>0</v>
      </c>
      <c r="K777" s="63">
        <v>0</v>
      </c>
      <c r="L777" s="63">
        <v>0</v>
      </c>
      <c r="M777" s="63">
        <v>0</v>
      </c>
      <c r="N777" s="63">
        <v>0</v>
      </c>
      <c r="O777" s="63">
        <v>0</v>
      </c>
      <c r="P777" s="63">
        <v>81</v>
      </c>
      <c r="Q777" s="63">
        <f>SUM(J777:P777)</f>
        <v>81</v>
      </c>
    </row>
    <row r="778" spans="1:17" x14ac:dyDescent="0.35">
      <c r="A778" s="46" t="s">
        <v>118</v>
      </c>
      <c r="B778" s="46">
        <f>B777+B776+B775</f>
        <v>993</v>
      </c>
      <c r="C778" s="46">
        <f t="shared" ref="C778:H778" si="203">C777+C776+C775</f>
        <v>1038</v>
      </c>
      <c r="D778" s="46">
        <f t="shared" si="203"/>
        <v>927</v>
      </c>
      <c r="E778" s="46">
        <f t="shared" si="203"/>
        <v>993</v>
      </c>
      <c r="F778" s="46">
        <f t="shared" si="203"/>
        <v>887</v>
      </c>
      <c r="G778" s="46">
        <f t="shared" si="203"/>
        <v>883</v>
      </c>
      <c r="H778" s="46">
        <f t="shared" si="203"/>
        <v>2023</v>
      </c>
      <c r="I778" s="46">
        <f>I777+I776+I775</f>
        <v>7744</v>
      </c>
      <c r="J778" s="92">
        <f>J777+J776+J775</f>
        <v>1089</v>
      </c>
      <c r="K778" s="92">
        <f t="shared" ref="K778:P778" si="204">K777+K776+K775</f>
        <v>1019</v>
      </c>
      <c r="L778" s="92">
        <f t="shared" si="204"/>
        <v>915</v>
      </c>
      <c r="M778" s="92">
        <f t="shared" si="204"/>
        <v>942</v>
      </c>
      <c r="N778" s="92">
        <f t="shared" si="204"/>
        <v>1298</v>
      </c>
      <c r="O778" s="92">
        <f t="shared" si="204"/>
        <v>3145</v>
      </c>
      <c r="P778" s="92">
        <f t="shared" si="204"/>
        <v>216</v>
      </c>
      <c r="Q778" s="46">
        <f>Q777+Q776+Q775</f>
        <v>8624</v>
      </c>
    </row>
    <row r="779" spans="1:17" x14ac:dyDescent="0.35">
      <c r="A779" s="28" t="s">
        <v>99</v>
      </c>
      <c r="B779" s="28">
        <v>84</v>
      </c>
      <c r="C779" s="28">
        <v>106</v>
      </c>
      <c r="D779" s="28">
        <v>106</v>
      </c>
      <c r="E779" s="28">
        <v>109</v>
      </c>
      <c r="F779" s="28">
        <v>101</v>
      </c>
      <c r="G779" s="28">
        <v>106</v>
      </c>
      <c r="H779" s="74">
        <v>96</v>
      </c>
      <c r="I779" s="33">
        <f>H779+G779+F779+E779+D779+C779+B779</f>
        <v>708</v>
      </c>
      <c r="J779" s="74">
        <v>65</v>
      </c>
      <c r="K779" s="42">
        <v>128</v>
      </c>
      <c r="L779" s="42">
        <v>114</v>
      </c>
      <c r="M779" s="37">
        <v>80</v>
      </c>
      <c r="N779" s="74">
        <v>71</v>
      </c>
      <c r="O779" s="28">
        <v>77</v>
      </c>
      <c r="P779" s="74">
        <v>231</v>
      </c>
      <c r="Q779" s="33">
        <f>P779+O779+N779+M779+L779+K779+J779</f>
        <v>766</v>
      </c>
    </row>
    <row r="780" spans="1:17" x14ac:dyDescent="0.35">
      <c r="A780" s="28" t="s">
        <v>7</v>
      </c>
      <c r="B780" s="28">
        <v>514</v>
      </c>
      <c r="C780" s="28">
        <v>684</v>
      </c>
      <c r="D780" s="28">
        <v>578</v>
      </c>
      <c r="E780" s="28">
        <v>516</v>
      </c>
      <c r="F780" s="28">
        <v>499</v>
      </c>
      <c r="G780" s="28">
        <v>530</v>
      </c>
      <c r="H780" s="74">
        <v>626</v>
      </c>
      <c r="I780" s="33">
        <f>H780+G780+F780+E780+D780+C780+B780</f>
        <v>3947</v>
      </c>
      <c r="J780" s="74">
        <v>510</v>
      </c>
      <c r="K780" s="42">
        <v>576</v>
      </c>
      <c r="L780" s="42">
        <v>568</v>
      </c>
      <c r="M780" s="37">
        <v>545</v>
      </c>
      <c r="N780" s="23">
        <v>622</v>
      </c>
      <c r="O780" s="28">
        <v>313</v>
      </c>
      <c r="P780" s="86">
        <v>443</v>
      </c>
      <c r="Q780" s="33">
        <f>P780+O780+N780+M780+L780+K780+J780</f>
        <v>3577</v>
      </c>
    </row>
    <row r="781" spans="1:17" x14ac:dyDescent="0.35">
      <c r="A781" s="28" t="s">
        <v>103</v>
      </c>
      <c r="B781" s="28">
        <v>599</v>
      </c>
      <c r="C781" s="28">
        <v>1398</v>
      </c>
      <c r="D781" s="28">
        <v>353</v>
      </c>
      <c r="E781" s="28">
        <v>327</v>
      </c>
      <c r="F781" s="28">
        <v>345</v>
      </c>
      <c r="G781" s="28">
        <v>381</v>
      </c>
      <c r="H781" s="74">
        <v>368</v>
      </c>
      <c r="I781" s="33">
        <f>H781+G781+F781+E781+D781+C781+B781</f>
        <v>3771</v>
      </c>
      <c r="J781" s="74">
        <v>339</v>
      </c>
      <c r="K781" s="42">
        <v>376</v>
      </c>
      <c r="L781" s="42">
        <v>353</v>
      </c>
      <c r="M781" s="37">
        <v>379</v>
      </c>
      <c r="N781" s="86">
        <v>366</v>
      </c>
      <c r="O781" s="86">
        <v>377</v>
      </c>
      <c r="P781" s="86">
        <v>382</v>
      </c>
      <c r="Q781" s="33">
        <f>P781+O781+N781+M781+L781+K781+J781</f>
        <v>2572</v>
      </c>
    </row>
    <row r="782" spans="1:17" x14ac:dyDescent="0.35">
      <c r="A782" s="54" t="s">
        <v>117</v>
      </c>
      <c r="B782" s="54">
        <f>B781+B780+B779</f>
        <v>1197</v>
      </c>
      <c r="C782" s="54">
        <f t="shared" ref="C782:H782" si="205">C781+C780+C779</f>
        <v>2188</v>
      </c>
      <c r="D782" s="54">
        <f t="shared" si="205"/>
        <v>1037</v>
      </c>
      <c r="E782" s="54">
        <f t="shared" si="205"/>
        <v>952</v>
      </c>
      <c r="F782" s="54">
        <f t="shared" si="205"/>
        <v>945</v>
      </c>
      <c r="G782" s="54">
        <f t="shared" si="205"/>
        <v>1017</v>
      </c>
      <c r="H782" s="54">
        <f t="shared" si="205"/>
        <v>1090</v>
      </c>
      <c r="I782" s="54">
        <f>H782+G782+F782+E782+D782+C782+B782</f>
        <v>8426</v>
      </c>
      <c r="J782" s="54">
        <f>J781+J780+J779</f>
        <v>914</v>
      </c>
      <c r="K782" s="54">
        <f t="shared" ref="K782:P782" si="206">K781+K780+K779</f>
        <v>1080</v>
      </c>
      <c r="L782" s="54">
        <f t="shared" si="206"/>
        <v>1035</v>
      </c>
      <c r="M782" s="54">
        <f t="shared" si="206"/>
        <v>1004</v>
      </c>
      <c r="N782" s="54">
        <f t="shared" si="206"/>
        <v>1059</v>
      </c>
      <c r="O782" s="54">
        <f t="shared" si="206"/>
        <v>767</v>
      </c>
      <c r="P782" s="54">
        <f t="shared" si="206"/>
        <v>1056</v>
      </c>
      <c r="Q782" s="54">
        <f>Q781+Q780+Q779</f>
        <v>6915</v>
      </c>
    </row>
    <row r="783" spans="1:17" x14ac:dyDescent="0.35">
      <c r="A783" s="56" t="s">
        <v>9</v>
      </c>
      <c r="B783" s="56">
        <f>B782+B778+B774</f>
        <v>5147</v>
      </c>
      <c r="C783" s="56">
        <f t="shared" ref="C783:I783" si="207">C782+C778+C774</f>
        <v>6818</v>
      </c>
      <c r="D783" s="56">
        <f t="shared" si="207"/>
        <v>5806</v>
      </c>
      <c r="E783" s="56">
        <f t="shared" si="207"/>
        <v>4642</v>
      </c>
      <c r="F783" s="56">
        <f t="shared" si="207"/>
        <v>5940</v>
      </c>
      <c r="G783" s="56">
        <f t="shared" si="207"/>
        <v>4241</v>
      </c>
      <c r="H783" s="56">
        <f t="shared" si="207"/>
        <v>6403</v>
      </c>
      <c r="I783" s="56">
        <f t="shared" si="207"/>
        <v>38997</v>
      </c>
      <c r="J783" s="56">
        <f>J782+J778+J774</f>
        <v>6142</v>
      </c>
      <c r="K783" s="56">
        <f t="shared" ref="K783:P783" si="208">K782+J778+J774</f>
        <v>6308</v>
      </c>
      <c r="L783" s="56">
        <f t="shared" si="208"/>
        <v>6766</v>
      </c>
      <c r="M783" s="56">
        <f t="shared" si="208"/>
        <v>6019</v>
      </c>
      <c r="N783" s="56">
        <f t="shared" si="208"/>
        <v>7276</v>
      </c>
      <c r="O783" s="56">
        <f t="shared" si="208"/>
        <v>8041</v>
      </c>
      <c r="P783" s="56">
        <f t="shared" si="208"/>
        <v>7001</v>
      </c>
      <c r="Q783" s="56">
        <f>Q782+Q778+Q774</f>
        <v>45864</v>
      </c>
    </row>
    <row r="785" spans="1:17" ht="15.5" x14ac:dyDescent="0.35">
      <c r="A785" s="33" t="s">
        <v>1</v>
      </c>
      <c r="B785" s="64" t="s">
        <v>1119</v>
      </c>
      <c r="C785" s="64" t="s">
        <v>1208</v>
      </c>
      <c r="D785" s="64" t="s">
        <v>1209</v>
      </c>
      <c r="E785" s="64" t="s">
        <v>1210</v>
      </c>
      <c r="F785" s="64" t="s">
        <v>1211</v>
      </c>
      <c r="G785" s="64" t="s">
        <v>1212</v>
      </c>
      <c r="H785" s="64" t="s">
        <v>1213</v>
      </c>
      <c r="I785" s="65" t="s">
        <v>1190</v>
      </c>
      <c r="J785" s="64" t="s">
        <v>1214</v>
      </c>
      <c r="K785" s="64" t="s">
        <v>1215</v>
      </c>
      <c r="L785" s="64" t="s">
        <v>1216</v>
      </c>
      <c r="M785" s="64" t="s">
        <v>1217</v>
      </c>
      <c r="N785" s="64" t="s">
        <v>1218</v>
      </c>
      <c r="O785" s="64" t="s">
        <v>1219</v>
      </c>
      <c r="P785" s="64" t="s">
        <v>1220</v>
      </c>
      <c r="Q785" s="65" t="s">
        <v>2106</v>
      </c>
    </row>
    <row r="786" spans="1:17" x14ac:dyDescent="0.35">
      <c r="A786" s="28" t="s">
        <v>2</v>
      </c>
      <c r="B786" s="28">
        <v>291</v>
      </c>
      <c r="C786" s="28">
        <v>400</v>
      </c>
      <c r="D786" s="21">
        <v>207</v>
      </c>
      <c r="E786" s="28">
        <v>283</v>
      </c>
      <c r="F786" s="28">
        <v>212</v>
      </c>
      <c r="G786" s="28">
        <v>282</v>
      </c>
      <c r="H786" s="74">
        <v>251</v>
      </c>
      <c r="I786" s="33">
        <f>H786+G786+F786+E786+D786+C786+B786</f>
        <v>1926</v>
      </c>
      <c r="J786" s="74">
        <v>35</v>
      </c>
      <c r="K786" s="74">
        <v>16</v>
      </c>
      <c r="L786" s="74">
        <v>193</v>
      </c>
      <c r="M786" s="103">
        <v>35</v>
      </c>
      <c r="N786" s="28">
        <v>267</v>
      </c>
      <c r="O786" s="28">
        <v>208</v>
      </c>
      <c r="P786" s="74">
        <v>213</v>
      </c>
      <c r="Q786" s="33">
        <f>P786+O786+N786+M786+L786+K786+J786</f>
        <v>967</v>
      </c>
    </row>
    <row r="787" spans="1:17" x14ac:dyDescent="0.35">
      <c r="A787" s="28" t="s">
        <v>3</v>
      </c>
      <c r="B787" s="104">
        <v>1183</v>
      </c>
      <c r="C787" s="104">
        <v>1290</v>
      </c>
      <c r="D787" s="28">
        <v>1163</v>
      </c>
      <c r="E787" s="28">
        <v>1146</v>
      </c>
      <c r="F787" s="28">
        <v>1321</v>
      </c>
      <c r="G787" s="28">
        <v>1159</v>
      </c>
      <c r="H787" s="74">
        <v>953</v>
      </c>
      <c r="I787" s="33">
        <f>H787+G787+F787+E787+D787+C787+B787</f>
        <v>8215</v>
      </c>
      <c r="J787" s="74">
        <v>1100</v>
      </c>
      <c r="K787" s="42">
        <v>1219</v>
      </c>
      <c r="L787" s="42">
        <v>1123</v>
      </c>
      <c r="M787" s="28">
        <v>1126</v>
      </c>
      <c r="N787" s="28">
        <v>1152</v>
      </c>
      <c r="O787" s="74">
        <v>939</v>
      </c>
      <c r="P787" s="28">
        <v>1007</v>
      </c>
      <c r="Q787" s="33">
        <f>P787+O787+N787+M787+L787+K787+J787</f>
        <v>7666</v>
      </c>
    </row>
    <row r="788" spans="1:17" x14ac:dyDescent="0.35">
      <c r="A788" s="28" t="s">
        <v>100</v>
      </c>
      <c r="B788" s="28">
        <v>215</v>
      </c>
      <c r="C788" s="28">
        <v>216</v>
      </c>
      <c r="D788" s="28">
        <v>246</v>
      </c>
      <c r="E788" s="28">
        <v>142</v>
      </c>
      <c r="F788" s="28">
        <v>187</v>
      </c>
      <c r="G788" s="28">
        <v>203</v>
      </c>
      <c r="H788" s="74">
        <v>212</v>
      </c>
      <c r="I788" s="33">
        <f>H788+G788+F788+E788+D788+C788+B788</f>
        <v>1421</v>
      </c>
      <c r="J788" s="38">
        <v>225</v>
      </c>
      <c r="K788" s="38">
        <v>192</v>
      </c>
      <c r="L788" s="59">
        <v>225</v>
      </c>
      <c r="M788" s="38">
        <v>225</v>
      </c>
      <c r="N788" s="38">
        <v>273</v>
      </c>
      <c r="O788" s="38">
        <v>177</v>
      </c>
      <c r="P788" s="28">
        <v>208</v>
      </c>
      <c r="Q788" s="33">
        <f>P788+O788+N788+M788+L788+K788+J788</f>
        <v>1525</v>
      </c>
    </row>
    <row r="789" spans="1:17" x14ac:dyDescent="0.35">
      <c r="A789" s="28" t="s">
        <v>115</v>
      </c>
      <c r="B789" s="28">
        <v>0</v>
      </c>
      <c r="C789" s="28">
        <v>0</v>
      </c>
      <c r="D789" s="28">
        <v>0</v>
      </c>
      <c r="E789" s="28">
        <v>0</v>
      </c>
      <c r="F789" s="28">
        <v>0</v>
      </c>
      <c r="G789" s="28">
        <v>0</v>
      </c>
      <c r="H789" s="28">
        <v>0</v>
      </c>
      <c r="I789" s="33">
        <f>SUM(B789:H789)</f>
        <v>0</v>
      </c>
      <c r="J789" s="42">
        <v>0</v>
      </c>
      <c r="K789" s="42">
        <v>0</v>
      </c>
      <c r="L789" s="28">
        <v>0</v>
      </c>
      <c r="M789" s="28">
        <v>0</v>
      </c>
      <c r="N789" s="28">
        <v>0</v>
      </c>
      <c r="O789" s="28">
        <v>0</v>
      </c>
      <c r="P789" s="28">
        <v>0</v>
      </c>
      <c r="Q789" s="33">
        <f>P789+O789+N789+M789+L789+K789+J789</f>
        <v>0</v>
      </c>
    </row>
    <row r="790" spans="1:17" x14ac:dyDescent="0.35">
      <c r="A790" s="28" t="s">
        <v>125</v>
      </c>
      <c r="B790" s="28">
        <v>3051</v>
      </c>
      <c r="C790" s="28">
        <v>3085</v>
      </c>
      <c r="D790" s="28">
        <v>2958</v>
      </c>
      <c r="E790" s="28">
        <v>3181</v>
      </c>
      <c r="F790" s="28">
        <v>2409</v>
      </c>
      <c r="G790" s="28">
        <v>2743</v>
      </c>
      <c r="H790" s="28">
        <v>2171</v>
      </c>
      <c r="I790" s="33">
        <f>H790+G790+F790+E790+D790+C790+B790</f>
        <v>19598</v>
      </c>
      <c r="J790" s="59">
        <v>993</v>
      </c>
      <c r="K790" s="42">
        <v>2407</v>
      </c>
      <c r="L790" s="38">
        <v>2990</v>
      </c>
      <c r="M790" s="42">
        <v>4222</v>
      </c>
      <c r="N790" s="28">
        <v>4956</v>
      </c>
      <c r="O790" s="28">
        <v>1870</v>
      </c>
      <c r="P790" s="28">
        <v>2635</v>
      </c>
      <c r="Q790" s="33">
        <f>P790+O790+N790+M790+L790+K790+J790</f>
        <v>20073</v>
      </c>
    </row>
    <row r="791" spans="1:17" x14ac:dyDescent="0.35">
      <c r="A791" s="58" t="s">
        <v>119</v>
      </c>
      <c r="B791" s="58">
        <f>B790+B789+B788+B787+B786</f>
        <v>4740</v>
      </c>
      <c r="C791" s="58">
        <f t="shared" ref="C791:H791" si="209">C790+C789+C788+C787+C786</f>
        <v>4991</v>
      </c>
      <c r="D791" s="58">
        <f t="shared" si="209"/>
        <v>4574</v>
      </c>
      <c r="E791" s="58">
        <f t="shared" si="209"/>
        <v>4752</v>
      </c>
      <c r="F791" s="58">
        <f t="shared" si="209"/>
        <v>4129</v>
      </c>
      <c r="G791" s="58">
        <f t="shared" si="209"/>
        <v>4387</v>
      </c>
      <c r="H791" s="58">
        <f t="shared" si="209"/>
        <v>3587</v>
      </c>
      <c r="I791" s="58">
        <f>H791+G791+F791+E791+D791+C791+B791</f>
        <v>31160</v>
      </c>
      <c r="J791" s="105">
        <f t="shared" ref="J791:Q791" si="210">J790+J789+J788+J787+J786</f>
        <v>2353</v>
      </c>
      <c r="K791" s="105">
        <f t="shared" si="210"/>
        <v>3834</v>
      </c>
      <c r="L791" s="105">
        <f t="shared" si="210"/>
        <v>4531</v>
      </c>
      <c r="M791" s="105">
        <f t="shared" si="210"/>
        <v>5608</v>
      </c>
      <c r="N791" s="105">
        <f t="shared" si="210"/>
        <v>6648</v>
      </c>
      <c r="O791" s="105">
        <f t="shared" si="210"/>
        <v>3194</v>
      </c>
      <c r="P791" s="105">
        <f t="shared" si="210"/>
        <v>4063</v>
      </c>
      <c r="Q791" s="58">
        <f t="shared" si="210"/>
        <v>30231</v>
      </c>
    </row>
    <row r="792" spans="1:17" x14ac:dyDescent="0.35">
      <c r="A792" s="28" t="s">
        <v>4</v>
      </c>
      <c r="B792" s="28">
        <v>1038</v>
      </c>
      <c r="C792" s="28">
        <v>1220</v>
      </c>
      <c r="D792" s="28">
        <v>1021</v>
      </c>
      <c r="E792" s="28">
        <v>1083</v>
      </c>
      <c r="F792" s="28">
        <v>1156</v>
      </c>
      <c r="G792" s="28">
        <v>1133</v>
      </c>
      <c r="H792" s="74">
        <v>1140</v>
      </c>
      <c r="I792" s="33">
        <f>H792+G792+F792+E792+D792+C792+B792</f>
        <v>7791</v>
      </c>
      <c r="J792" s="74">
        <v>956</v>
      </c>
      <c r="K792" s="42">
        <v>1278</v>
      </c>
      <c r="L792" s="42">
        <v>1002</v>
      </c>
      <c r="M792" s="37">
        <v>939</v>
      </c>
      <c r="N792" s="28">
        <v>980</v>
      </c>
      <c r="O792" s="74">
        <v>830</v>
      </c>
      <c r="P792" s="74">
        <v>923</v>
      </c>
      <c r="Q792" s="63">
        <f>P792+O792+N792+M792+L792+K792+J792</f>
        <v>6908</v>
      </c>
    </row>
    <row r="793" spans="1:17" x14ac:dyDescent="0.35">
      <c r="A793" s="28" t="s">
        <v>195</v>
      </c>
      <c r="B793" s="28">
        <v>0</v>
      </c>
      <c r="C793" s="28">
        <v>0</v>
      </c>
      <c r="D793" s="28">
        <v>0</v>
      </c>
      <c r="E793" s="28">
        <v>0</v>
      </c>
      <c r="F793" s="28">
        <v>0</v>
      </c>
      <c r="G793" s="28">
        <v>0</v>
      </c>
      <c r="H793" s="28">
        <v>0</v>
      </c>
      <c r="I793" s="33">
        <f>SUM(B793:H793)</f>
        <v>0</v>
      </c>
      <c r="J793" s="28">
        <v>0</v>
      </c>
      <c r="K793" s="42">
        <v>0</v>
      </c>
      <c r="L793" s="28">
        <v>0</v>
      </c>
      <c r="M793" s="28">
        <v>0</v>
      </c>
      <c r="N793" s="63">
        <v>0</v>
      </c>
      <c r="O793" s="63">
        <v>0</v>
      </c>
      <c r="P793" s="63">
        <v>0</v>
      </c>
      <c r="Q793" s="63">
        <f>P793+O793+N793+M793+L793+K793+J793</f>
        <v>0</v>
      </c>
    </row>
    <row r="794" spans="1:17" x14ac:dyDescent="0.35">
      <c r="A794" s="28" t="s">
        <v>124</v>
      </c>
      <c r="B794" s="28">
        <v>0</v>
      </c>
      <c r="C794" s="28">
        <v>0</v>
      </c>
      <c r="D794" s="28">
        <v>0</v>
      </c>
      <c r="E794" s="28">
        <v>0</v>
      </c>
      <c r="F794" s="28">
        <v>0</v>
      </c>
      <c r="G794" s="28">
        <v>0</v>
      </c>
      <c r="H794" s="28">
        <v>68</v>
      </c>
      <c r="I794" s="33">
        <f>SUM(B794:H794)</f>
        <v>68</v>
      </c>
      <c r="J794" s="63">
        <v>0</v>
      </c>
      <c r="K794" s="63">
        <v>0</v>
      </c>
      <c r="L794" s="63">
        <v>0</v>
      </c>
      <c r="M794" s="63">
        <v>0</v>
      </c>
      <c r="N794" s="63">
        <v>0</v>
      </c>
      <c r="O794" s="63">
        <v>0</v>
      </c>
      <c r="P794" s="63">
        <v>73</v>
      </c>
      <c r="Q794" s="63">
        <f>SUM(J794:P794)</f>
        <v>73</v>
      </c>
    </row>
    <row r="795" spans="1:17" x14ac:dyDescent="0.35">
      <c r="A795" s="46" t="s">
        <v>118</v>
      </c>
      <c r="B795" s="46">
        <f>B794+B793+B792</f>
        <v>1038</v>
      </c>
      <c r="C795" s="46">
        <f t="shared" ref="C795:G795" si="211">C794+C793+C792</f>
        <v>1220</v>
      </c>
      <c r="D795" s="46">
        <f t="shared" si="211"/>
        <v>1021</v>
      </c>
      <c r="E795" s="46">
        <f t="shared" si="211"/>
        <v>1083</v>
      </c>
      <c r="F795" s="46">
        <f t="shared" si="211"/>
        <v>1156</v>
      </c>
      <c r="G795" s="46">
        <f t="shared" si="211"/>
        <v>1133</v>
      </c>
      <c r="H795" s="46">
        <f>H794+H793+H792</f>
        <v>1208</v>
      </c>
      <c r="I795" s="46">
        <f>I794+I793+I792</f>
        <v>7859</v>
      </c>
      <c r="J795" s="92">
        <f>J794+J793+J792</f>
        <v>956</v>
      </c>
      <c r="K795" s="92">
        <f t="shared" ref="K795:P795" si="212">K794+K793+K792</f>
        <v>1278</v>
      </c>
      <c r="L795" s="92">
        <f t="shared" si="212"/>
        <v>1002</v>
      </c>
      <c r="M795" s="92">
        <f t="shared" si="212"/>
        <v>939</v>
      </c>
      <c r="N795" s="92">
        <f t="shared" si="212"/>
        <v>980</v>
      </c>
      <c r="O795" s="92">
        <f t="shared" si="212"/>
        <v>830</v>
      </c>
      <c r="P795" s="92">
        <f t="shared" si="212"/>
        <v>996</v>
      </c>
      <c r="Q795" s="46">
        <f>Q794+Q793+Q792</f>
        <v>6981</v>
      </c>
    </row>
    <row r="796" spans="1:17" x14ac:dyDescent="0.35">
      <c r="A796" s="28" t="s">
        <v>99</v>
      </c>
      <c r="B796" s="28">
        <v>236</v>
      </c>
      <c r="C796" s="28">
        <v>96</v>
      </c>
      <c r="D796" s="28">
        <v>212</v>
      </c>
      <c r="E796" s="28">
        <v>110</v>
      </c>
      <c r="F796" s="28">
        <v>229</v>
      </c>
      <c r="G796" s="28">
        <v>170</v>
      </c>
      <c r="H796" s="74">
        <v>475</v>
      </c>
      <c r="I796" s="33">
        <f>H796+G796+F796+E796+D796+C796+B796</f>
        <v>1528</v>
      </c>
      <c r="J796" s="74">
        <v>400</v>
      </c>
      <c r="K796" s="42">
        <v>133</v>
      </c>
      <c r="L796" s="42">
        <v>128</v>
      </c>
      <c r="M796" s="37">
        <v>91</v>
      </c>
      <c r="N796" s="74">
        <v>107</v>
      </c>
      <c r="O796" s="28">
        <v>100</v>
      </c>
      <c r="P796" s="74">
        <v>488</v>
      </c>
      <c r="Q796" s="33">
        <f>P796+O796+N796+M796+L796+K796+J796</f>
        <v>1447</v>
      </c>
    </row>
    <row r="797" spans="1:17" x14ac:dyDescent="0.35">
      <c r="A797" s="28" t="s">
        <v>7</v>
      </c>
      <c r="B797" s="28">
        <v>651</v>
      </c>
      <c r="C797" s="28">
        <v>4258</v>
      </c>
      <c r="D797" s="28">
        <v>700</v>
      </c>
      <c r="E797" s="28">
        <v>511</v>
      </c>
      <c r="F797" s="28">
        <v>64</v>
      </c>
      <c r="G797" s="28">
        <v>389</v>
      </c>
      <c r="H797" s="74">
        <v>504</v>
      </c>
      <c r="I797" s="33">
        <f>H797+G797+F797+E797+D797+C797+B797</f>
        <v>7077</v>
      </c>
      <c r="J797" s="74">
        <v>513</v>
      </c>
      <c r="K797" s="42">
        <v>370</v>
      </c>
      <c r="L797" s="42">
        <v>706</v>
      </c>
      <c r="M797" s="37">
        <v>558</v>
      </c>
      <c r="N797" s="23">
        <v>476</v>
      </c>
      <c r="O797" s="28">
        <v>85</v>
      </c>
      <c r="P797" s="86">
        <v>483</v>
      </c>
      <c r="Q797" s="33">
        <f>P797+O797+N797+M797+L797+K797+J797</f>
        <v>3191</v>
      </c>
    </row>
    <row r="798" spans="1:17" x14ac:dyDescent="0.35">
      <c r="A798" s="28" t="s">
        <v>103</v>
      </c>
      <c r="B798" s="28">
        <v>384</v>
      </c>
      <c r="C798" s="28">
        <v>403</v>
      </c>
      <c r="D798" s="28">
        <v>380</v>
      </c>
      <c r="E798" s="28">
        <v>261</v>
      </c>
      <c r="F798" s="28">
        <v>252</v>
      </c>
      <c r="G798" s="28">
        <v>385</v>
      </c>
      <c r="H798" s="74">
        <v>375</v>
      </c>
      <c r="I798" s="33">
        <f>H798+G798+F798+E798+D798+C798+B798</f>
        <v>2440</v>
      </c>
      <c r="J798" s="74">
        <v>214</v>
      </c>
      <c r="K798" s="42">
        <v>391</v>
      </c>
      <c r="L798" s="42">
        <v>374</v>
      </c>
      <c r="M798" s="37">
        <v>375</v>
      </c>
      <c r="N798" s="86">
        <v>409</v>
      </c>
      <c r="O798" s="86">
        <v>380</v>
      </c>
      <c r="P798" s="86">
        <v>366</v>
      </c>
      <c r="Q798" s="33">
        <f>P798+O798+N798+M798+L798+K798+J798</f>
        <v>2509</v>
      </c>
    </row>
    <row r="799" spans="1:17" x14ac:dyDescent="0.35">
      <c r="A799" s="54" t="s">
        <v>117</v>
      </c>
      <c r="B799" s="54">
        <f>B798+B797+B796</f>
        <v>1271</v>
      </c>
      <c r="C799" s="54">
        <f t="shared" ref="C799:H799" si="213">C798+C797+C796</f>
        <v>4757</v>
      </c>
      <c r="D799" s="54">
        <f t="shared" si="213"/>
        <v>1292</v>
      </c>
      <c r="E799" s="54">
        <f t="shared" si="213"/>
        <v>882</v>
      </c>
      <c r="F799" s="54">
        <f t="shared" si="213"/>
        <v>545</v>
      </c>
      <c r="G799" s="54">
        <f t="shared" si="213"/>
        <v>944</v>
      </c>
      <c r="H799" s="54">
        <f t="shared" si="213"/>
        <v>1354</v>
      </c>
      <c r="I799" s="54">
        <f>H799+G799+F799+E799+D799+C799+B799</f>
        <v>11045</v>
      </c>
      <c r="J799" s="54">
        <f>J798+J797+J796</f>
        <v>1127</v>
      </c>
      <c r="K799" s="54">
        <f t="shared" ref="K799:P799" si="214">K798+K797+K796</f>
        <v>894</v>
      </c>
      <c r="L799" s="54">
        <f t="shared" si="214"/>
        <v>1208</v>
      </c>
      <c r="M799" s="54">
        <f t="shared" si="214"/>
        <v>1024</v>
      </c>
      <c r="N799" s="54">
        <f t="shared" si="214"/>
        <v>992</v>
      </c>
      <c r="O799" s="54">
        <f t="shared" si="214"/>
        <v>565</v>
      </c>
      <c r="P799" s="54">
        <f t="shared" si="214"/>
        <v>1337</v>
      </c>
      <c r="Q799" s="54">
        <f>Q798+Q797+Q796</f>
        <v>7147</v>
      </c>
    </row>
    <row r="800" spans="1:17" x14ac:dyDescent="0.35">
      <c r="A800" s="56" t="s">
        <v>9</v>
      </c>
      <c r="B800" s="56">
        <f>B799+B795+B791</f>
        <v>7049</v>
      </c>
      <c r="C800" s="56">
        <f t="shared" ref="C800:I800" si="215">C799+C795+C791</f>
        <v>10968</v>
      </c>
      <c r="D800" s="56">
        <f t="shared" si="215"/>
        <v>6887</v>
      </c>
      <c r="E800" s="56">
        <f t="shared" si="215"/>
        <v>6717</v>
      </c>
      <c r="F800" s="56">
        <f t="shared" si="215"/>
        <v>5830</v>
      </c>
      <c r="G800" s="56">
        <f t="shared" si="215"/>
        <v>6464</v>
      </c>
      <c r="H800" s="56">
        <f t="shared" si="215"/>
        <v>6149</v>
      </c>
      <c r="I800" s="56">
        <f t="shared" si="215"/>
        <v>50064</v>
      </c>
      <c r="J800" s="56">
        <f>J799+J795+J791</f>
        <v>4436</v>
      </c>
      <c r="K800" s="56">
        <f>K799+J795+J791</f>
        <v>4203</v>
      </c>
      <c r="L800" s="56">
        <f>L799+K795+K791</f>
        <v>6320</v>
      </c>
      <c r="M800" s="56">
        <f>M799+L795+L791</f>
        <v>6557</v>
      </c>
      <c r="N800" s="56">
        <f>N799+M795+M791</f>
        <v>7539</v>
      </c>
      <c r="O800" s="56">
        <f>O799+O795+O791</f>
        <v>4589</v>
      </c>
      <c r="P800" s="56">
        <f>P799+O795+O791</f>
        <v>5361</v>
      </c>
      <c r="Q800" s="56">
        <f>Q799+Q795+Q791</f>
        <v>44359</v>
      </c>
    </row>
    <row r="802" spans="1:17" ht="15.5" x14ac:dyDescent="0.35">
      <c r="A802" s="33" t="s">
        <v>1</v>
      </c>
      <c r="B802" s="64" t="s">
        <v>1221</v>
      </c>
      <c r="C802" s="64" t="s">
        <v>1222</v>
      </c>
      <c r="D802" s="64" t="s">
        <v>1223</v>
      </c>
      <c r="E802" s="64" t="s">
        <v>1224</v>
      </c>
      <c r="F802" s="64" t="s">
        <v>1225</v>
      </c>
      <c r="G802" s="64" t="s">
        <v>1226</v>
      </c>
      <c r="H802" s="64" t="s">
        <v>1227</v>
      </c>
      <c r="I802" s="65" t="s">
        <v>1266</v>
      </c>
      <c r="J802" s="64" t="s">
        <v>1228</v>
      </c>
      <c r="K802" s="64" t="s">
        <v>1229</v>
      </c>
      <c r="L802" s="64" t="s">
        <v>1230</v>
      </c>
      <c r="M802" s="64" t="s">
        <v>1231</v>
      </c>
      <c r="N802" s="64" t="s">
        <v>1232</v>
      </c>
      <c r="O802" s="64" t="s">
        <v>2126</v>
      </c>
      <c r="P802" s="64" t="s">
        <v>2127</v>
      </c>
      <c r="Q802" s="65" t="s">
        <v>2128</v>
      </c>
    </row>
    <row r="803" spans="1:17" x14ac:dyDescent="0.35">
      <c r="A803" s="28" t="s">
        <v>2</v>
      </c>
      <c r="B803" s="106">
        <v>28</v>
      </c>
      <c r="C803" s="28">
        <v>32</v>
      </c>
      <c r="D803" s="21">
        <v>220</v>
      </c>
      <c r="E803" s="28">
        <v>301</v>
      </c>
      <c r="F803" s="28">
        <v>348</v>
      </c>
      <c r="G803" s="28">
        <v>178</v>
      </c>
      <c r="H803" s="74">
        <v>212</v>
      </c>
      <c r="I803" s="33">
        <f>H803+G803+F803+E803+D803+C803+B803</f>
        <v>1319</v>
      </c>
      <c r="J803" s="74">
        <v>21.3</v>
      </c>
      <c r="K803" s="74">
        <v>25</v>
      </c>
      <c r="L803" s="74">
        <v>40</v>
      </c>
      <c r="M803" s="103">
        <v>230</v>
      </c>
      <c r="N803" s="28">
        <v>128</v>
      </c>
      <c r="O803" s="28">
        <v>259</v>
      </c>
      <c r="P803" s="74">
        <v>230</v>
      </c>
      <c r="Q803" s="33">
        <f>P803+O803+N803+M803+L803+K803+J803</f>
        <v>933.3</v>
      </c>
    </row>
    <row r="804" spans="1:17" x14ac:dyDescent="0.35">
      <c r="A804" s="28" t="s">
        <v>3</v>
      </c>
      <c r="B804" s="104">
        <v>1078</v>
      </c>
      <c r="C804" s="104">
        <v>1240</v>
      </c>
      <c r="D804" s="28">
        <v>1100</v>
      </c>
      <c r="E804" s="28">
        <v>1240</v>
      </c>
      <c r="F804" s="28">
        <v>1199</v>
      </c>
      <c r="G804" s="28">
        <v>1152</v>
      </c>
      <c r="H804" s="74">
        <v>1196</v>
      </c>
      <c r="I804" s="33">
        <f>H804+G804+F804+E804+D804+C804+B804</f>
        <v>8205</v>
      </c>
      <c r="J804" s="74">
        <v>953</v>
      </c>
      <c r="K804" s="42">
        <v>1267</v>
      </c>
      <c r="L804" s="42">
        <v>1338</v>
      </c>
      <c r="M804" s="28">
        <v>1264</v>
      </c>
      <c r="N804" s="28">
        <v>1256</v>
      </c>
      <c r="O804" s="74">
        <v>1209</v>
      </c>
      <c r="P804" s="28">
        <v>1194</v>
      </c>
      <c r="Q804" s="33">
        <f>P804+O804+N804+M804+L804+K804+J804</f>
        <v>8481</v>
      </c>
    </row>
    <row r="805" spans="1:17" x14ac:dyDescent="0.35">
      <c r="A805" s="28" t="s">
        <v>100</v>
      </c>
      <c r="B805" s="28">
        <v>203</v>
      </c>
      <c r="C805" s="28">
        <v>220</v>
      </c>
      <c r="D805" s="28">
        <v>138</v>
      </c>
      <c r="E805" s="28">
        <v>203</v>
      </c>
      <c r="F805" s="28">
        <v>275</v>
      </c>
      <c r="G805" s="28">
        <v>220</v>
      </c>
      <c r="H805" s="74">
        <v>311</v>
      </c>
      <c r="I805" s="33">
        <f>H805+G805+F805+E805+D805+C805+B805</f>
        <v>1570</v>
      </c>
      <c r="J805" s="38">
        <v>139</v>
      </c>
      <c r="K805" s="38">
        <v>220</v>
      </c>
      <c r="L805" s="59">
        <v>212</v>
      </c>
      <c r="M805" s="38">
        <v>237</v>
      </c>
      <c r="N805" s="38">
        <v>154</v>
      </c>
      <c r="O805" s="38">
        <v>198</v>
      </c>
      <c r="P805" s="28">
        <v>198</v>
      </c>
      <c r="Q805" s="33">
        <f>P805+O805+N805+M805+L805+K805+J805</f>
        <v>1358</v>
      </c>
    </row>
    <row r="806" spans="1:17" x14ac:dyDescent="0.35">
      <c r="A806" s="28" t="s">
        <v>115</v>
      </c>
      <c r="B806" s="28">
        <v>0</v>
      </c>
      <c r="C806" s="28">
        <v>0</v>
      </c>
      <c r="D806" s="28">
        <v>0</v>
      </c>
      <c r="E806" s="28">
        <v>0</v>
      </c>
      <c r="F806" s="28">
        <v>0</v>
      </c>
      <c r="G806" s="28">
        <v>0</v>
      </c>
      <c r="H806" s="28">
        <v>0</v>
      </c>
      <c r="I806" s="33">
        <f>SUM(B806:H806)</f>
        <v>0</v>
      </c>
      <c r="J806" s="42">
        <v>0</v>
      </c>
      <c r="K806" s="42">
        <v>0</v>
      </c>
      <c r="L806" s="28">
        <v>0</v>
      </c>
      <c r="M806" s="28">
        <v>0</v>
      </c>
      <c r="N806" s="28">
        <v>0</v>
      </c>
      <c r="O806" s="28">
        <v>0</v>
      </c>
      <c r="P806" s="28">
        <v>0</v>
      </c>
      <c r="Q806" s="33">
        <f>P806+O806+N806+M806+L806+K806+J806</f>
        <v>0</v>
      </c>
    </row>
    <row r="807" spans="1:17" x14ac:dyDescent="0.35">
      <c r="A807" s="28" t="s">
        <v>125</v>
      </c>
      <c r="B807" s="28">
        <v>4318</v>
      </c>
      <c r="C807" s="28">
        <v>3118</v>
      </c>
      <c r="D807" s="28">
        <v>3551</v>
      </c>
      <c r="E807" s="28">
        <v>3474</v>
      </c>
      <c r="F807" s="28">
        <v>3238</v>
      </c>
      <c r="G807" s="28">
        <v>4373</v>
      </c>
      <c r="H807" s="28">
        <v>2341</v>
      </c>
      <c r="I807" s="33">
        <f>H807+G807+F807+E807+D807+C807+B807</f>
        <v>24413</v>
      </c>
      <c r="J807" s="59">
        <v>1033</v>
      </c>
      <c r="K807" s="42">
        <v>3590</v>
      </c>
      <c r="L807" s="38">
        <v>3043</v>
      </c>
      <c r="M807" s="42">
        <v>2338</v>
      </c>
      <c r="N807" s="28">
        <v>2819</v>
      </c>
      <c r="O807" s="28">
        <v>2083</v>
      </c>
      <c r="P807" s="28">
        <v>3748</v>
      </c>
      <c r="Q807" s="33">
        <f>P807+O807+N807+M807+L807+K807+J807</f>
        <v>18654</v>
      </c>
    </row>
    <row r="808" spans="1:17" x14ac:dyDescent="0.35">
      <c r="A808" s="58" t="s">
        <v>119</v>
      </c>
      <c r="B808" s="58">
        <f>B807+B806+B805+B804+B803</f>
        <v>5627</v>
      </c>
      <c r="C808" s="58">
        <f t="shared" ref="C808:H808" si="216">C807+C806+C805+C804+C803</f>
        <v>4610</v>
      </c>
      <c r="D808" s="58">
        <f t="shared" si="216"/>
        <v>5009</v>
      </c>
      <c r="E808" s="58">
        <f t="shared" si="216"/>
        <v>5218</v>
      </c>
      <c r="F808" s="58">
        <f t="shared" si="216"/>
        <v>5060</v>
      </c>
      <c r="G808" s="58">
        <f t="shared" si="216"/>
        <v>5923</v>
      </c>
      <c r="H808" s="58">
        <f t="shared" si="216"/>
        <v>4060</v>
      </c>
      <c r="I808" s="58">
        <f>H808+G808+F808+E808+D808+C808+B808</f>
        <v>35507</v>
      </c>
      <c r="J808" s="105">
        <f t="shared" ref="J808:Q808" si="217">J807+J806+J805+J804+J803</f>
        <v>2146.3000000000002</v>
      </c>
      <c r="K808" s="105">
        <f t="shared" si="217"/>
        <v>5102</v>
      </c>
      <c r="L808" s="105">
        <f t="shared" si="217"/>
        <v>4633</v>
      </c>
      <c r="M808" s="105">
        <f t="shared" si="217"/>
        <v>4069</v>
      </c>
      <c r="N808" s="105">
        <f t="shared" si="217"/>
        <v>4357</v>
      </c>
      <c r="O808" s="105">
        <f t="shared" si="217"/>
        <v>3749</v>
      </c>
      <c r="P808" s="105">
        <f t="shared" si="217"/>
        <v>5370</v>
      </c>
      <c r="Q808" s="58">
        <f t="shared" si="217"/>
        <v>29426.3</v>
      </c>
    </row>
    <row r="809" spans="1:17" x14ac:dyDescent="0.35">
      <c r="A809" s="28" t="s">
        <v>4</v>
      </c>
      <c r="B809" s="28">
        <v>1018</v>
      </c>
      <c r="C809" s="28">
        <v>1142</v>
      </c>
      <c r="D809" s="28">
        <v>861</v>
      </c>
      <c r="E809" s="28">
        <v>1135</v>
      </c>
      <c r="F809" s="28">
        <v>1131</v>
      </c>
      <c r="G809" s="28">
        <v>994</v>
      </c>
      <c r="H809" s="74">
        <v>1023</v>
      </c>
      <c r="I809" s="33">
        <f>I811+G809+F809+E809+D809+C809+B809</f>
        <v>6380</v>
      </c>
      <c r="J809" s="74">
        <v>788</v>
      </c>
      <c r="K809" s="42">
        <v>1195</v>
      </c>
      <c r="L809" s="42">
        <v>1022</v>
      </c>
      <c r="M809" s="37">
        <v>1142</v>
      </c>
      <c r="N809" s="28">
        <v>952</v>
      </c>
      <c r="O809" s="74">
        <v>906</v>
      </c>
      <c r="P809" s="74">
        <v>1170</v>
      </c>
      <c r="Q809" s="63">
        <f>P809+O809+N809+M809+L809+K809+J809</f>
        <v>7175</v>
      </c>
    </row>
    <row r="810" spans="1:17" x14ac:dyDescent="0.35">
      <c r="A810" s="28" t="s">
        <v>195</v>
      </c>
      <c r="B810" s="28">
        <v>0</v>
      </c>
      <c r="C810" s="28">
        <v>0</v>
      </c>
      <c r="D810" s="28">
        <v>0</v>
      </c>
      <c r="E810" s="28">
        <v>0</v>
      </c>
      <c r="F810" s="28">
        <v>0</v>
      </c>
      <c r="G810" s="28">
        <v>0</v>
      </c>
      <c r="H810" s="28">
        <v>0</v>
      </c>
      <c r="I810" s="33">
        <f>SUM(B810:H810)</f>
        <v>0</v>
      </c>
      <c r="J810" s="28">
        <v>0</v>
      </c>
      <c r="K810" s="42">
        <v>0</v>
      </c>
      <c r="L810" s="28">
        <v>0</v>
      </c>
      <c r="M810" s="28">
        <v>0</v>
      </c>
      <c r="N810" s="63">
        <v>0</v>
      </c>
      <c r="O810" s="63">
        <v>0</v>
      </c>
      <c r="P810" s="63">
        <v>0</v>
      </c>
      <c r="Q810" s="63">
        <f>P810+O810+N810+M810+L810+K810+J810</f>
        <v>0</v>
      </c>
    </row>
    <row r="811" spans="1:17" x14ac:dyDescent="0.35">
      <c r="A811" s="28" t="s">
        <v>124</v>
      </c>
      <c r="B811" s="28">
        <v>0</v>
      </c>
      <c r="C811" s="28">
        <v>0</v>
      </c>
      <c r="D811" s="28">
        <v>0</v>
      </c>
      <c r="E811" s="28">
        <v>0</v>
      </c>
      <c r="F811" s="28">
        <v>0</v>
      </c>
      <c r="G811" s="28">
        <v>0</v>
      </c>
      <c r="H811" s="28">
        <v>99</v>
      </c>
      <c r="I811" s="33">
        <f>SUM(B811:H811)</f>
        <v>99</v>
      </c>
      <c r="J811" s="63">
        <v>0</v>
      </c>
      <c r="K811" s="63">
        <v>0</v>
      </c>
      <c r="L811" s="63">
        <v>0</v>
      </c>
      <c r="M811" s="63">
        <v>0</v>
      </c>
      <c r="N811" s="63">
        <v>0</v>
      </c>
      <c r="O811" s="63">
        <v>0</v>
      </c>
      <c r="P811" s="63"/>
      <c r="Q811" s="63">
        <f>SUM(J811:P811)</f>
        <v>0</v>
      </c>
    </row>
    <row r="812" spans="1:17" x14ac:dyDescent="0.35">
      <c r="A812" s="46" t="s">
        <v>118</v>
      </c>
      <c r="B812" s="46">
        <f>B811+B810+B809</f>
        <v>1018</v>
      </c>
      <c r="C812" s="46">
        <f t="shared" ref="C812:H812" si="218">C811+C810+C809</f>
        <v>1142</v>
      </c>
      <c r="D812" s="46">
        <f t="shared" si="218"/>
        <v>861</v>
      </c>
      <c r="E812" s="46">
        <f t="shared" si="218"/>
        <v>1135</v>
      </c>
      <c r="F812" s="46">
        <f t="shared" si="218"/>
        <v>1131</v>
      </c>
      <c r="G812" s="46">
        <f t="shared" si="218"/>
        <v>994</v>
      </c>
      <c r="H812" s="46">
        <f t="shared" si="218"/>
        <v>1122</v>
      </c>
      <c r="I812" s="46">
        <f>I811+I810+I809</f>
        <v>6479</v>
      </c>
      <c r="J812" s="92">
        <f>J811+J810+J809</f>
        <v>788</v>
      </c>
      <c r="K812" s="92">
        <f t="shared" ref="K812:P812" si="219">K811+K810+K809</f>
        <v>1195</v>
      </c>
      <c r="L812" s="92">
        <f t="shared" si="219"/>
        <v>1022</v>
      </c>
      <c r="M812" s="92">
        <f t="shared" si="219"/>
        <v>1142</v>
      </c>
      <c r="N812" s="92">
        <f t="shared" si="219"/>
        <v>952</v>
      </c>
      <c r="O812" s="92">
        <f>O811+O810+O809</f>
        <v>906</v>
      </c>
      <c r="P812" s="92">
        <f t="shared" si="219"/>
        <v>1170</v>
      </c>
      <c r="Q812" s="46">
        <f>Q811+Q810+Q809</f>
        <v>7175</v>
      </c>
    </row>
    <row r="813" spans="1:17" x14ac:dyDescent="0.35">
      <c r="A813" s="28" t="s">
        <v>99</v>
      </c>
      <c r="B813" s="28">
        <v>51</v>
      </c>
      <c r="C813" s="28">
        <v>203</v>
      </c>
      <c r="D813" s="28">
        <v>139</v>
      </c>
      <c r="E813" s="28">
        <v>344</v>
      </c>
      <c r="F813" s="28">
        <v>133</v>
      </c>
      <c r="G813" s="28">
        <v>235</v>
      </c>
      <c r="H813" s="74">
        <v>362</v>
      </c>
      <c r="I813" s="33">
        <f>H813+G813+F813+E813+D813+C813+B813</f>
        <v>1467</v>
      </c>
      <c r="J813" s="74">
        <v>102</v>
      </c>
      <c r="K813" s="42">
        <v>466</v>
      </c>
      <c r="L813" s="42">
        <v>132</v>
      </c>
      <c r="M813" s="37">
        <v>106</v>
      </c>
      <c r="N813" s="74">
        <v>85</v>
      </c>
      <c r="O813" s="28">
        <v>113</v>
      </c>
      <c r="P813" s="74">
        <v>99</v>
      </c>
      <c r="Q813" s="33">
        <f>P813+O813+N813+M813+L813+K813+J813</f>
        <v>1103</v>
      </c>
    </row>
    <row r="814" spans="1:17" x14ac:dyDescent="0.35">
      <c r="A814" s="28" t="s">
        <v>7</v>
      </c>
      <c r="B814" s="28">
        <v>512</v>
      </c>
      <c r="C814" s="28">
        <v>546</v>
      </c>
      <c r="D814" s="28">
        <v>506</v>
      </c>
      <c r="E814" s="28">
        <v>680</v>
      </c>
      <c r="F814" s="28">
        <v>620</v>
      </c>
      <c r="G814" s="28">
        <v>710</v>
      </c>
      <c r="H814" s="74">
        <v>564</v>
      </c>
      <c r="I814" s="33">
        <f>H814+G814+F814+E814+D814+C814+B814</f>
        <v>4138</v>
      </c>
      <c r="J814" s="74">
        <v>679</v>
      </c>
      <c r="K814" s="42">
        <v>913</v>
      </c>
      <c r="L814" s="42">
        <v>768</v>
      </c>
      <c r="M814" s="37">
        <v>709</v>
      </c>
      <c r="N814" s="23">
        <v>759</v>
      </c>
      <c r="O814" s="28">
        <v>669</v>
      </c>
      <c r="P814" s="86">
        <v>648</v>
      </c>
      <c r="Q814" s="33">
        <f>P814+O814+N814+M814+L814+K814+J814</f>
        <v>5145</v>
      </c>
    </row>
    <row r="815" spans="1:17" x14ac:dyDescent="0.35">
      <c r="A815" s="28" t="s">
        <v>103</v>
      </c>
      <c r="B815" s="28">
        <v>251</v>
      </c>
      <c r="C815" s="28">
        <v>340</v>
      </c>
      <c r="D815" s="28">
        <v>370</v>
      </c>
      <c r="E815" s="28">
        <v>393</v>
      </c>
      <c r="F815" s="28">
        <v>378</v>
      </c>
      <c r="G815" s="28">
        <v>396</v>
      </c>
      <c r="H815" s="74">
        <v>381</v>
      </c>
      <c r="I815" s="33">
        <f>H815+G815+F815+E815+D815+C815+B815</f>
        <v>2509</v>
      </c>
      <c r="J815" s="74">
        <v>368</v>
      </c>
      <c r="K815" s="42">
        <v>389</v>
      </c>
      <c r="L815" s="42">
        <v>407</v>
      </c>
      <c r="M815" s="37">
        <v>383</v>
      </c>
      <c r="N815" s="86">
        <v>374</v>
      </c>
      <c r="O815" s="86">
        <v>342</v>
      </c>
      <c r="P815" s="86">
        <v>378</v>
      </c>
      <c r="Q815" s="33">
        <f>P815+O815+N815+M815+L815+K815+J815</f>
        <v>2641</v>
      </c>
    </row>
    <row r="816" spans="1:17" x14ac:dyDescent="0.35">
      <c r="A816" s="54" t="s">
        <v>117</v>
      </c>
      <c r="B816" s="54">
        <f>B815+B814+B813</f>
        <v>814</v>
      </c>
      <c r="C816" s="54">
        <f t="shared" ref="C816:H816" si="220">C815+C814+C813</f>
        <v>1089</v>
      </c>
      <c r="D816" s="54">
        <f t="shared" si="220"/>
        <v>1015</v>
      </c>
      <c r="E816" s="54">
        <f t="shared" si="220"/>
        <v>1417</v>
      </c>
      <c r="F816" s="54">
        <f t="shared" si="220"/>
        <v>1131</v>
      </c>
      <c r="G816" s="54">
        <f t="shared" si="220"/>
        <v>1341</v>
      </c>
      <c r="H816" s="54">
        <f t="shared" si="220"/>
        <v>1307</v>
      </c>
      <c r="I816" s="54">
        <f>H816+G816+F816+E816+D816+C816+B816</f>
        <v>8114</v>
      </c>
      <c r="J816" s="54">
        <f>J815+J814+J813</f>
        <v>1149</v>
      </c>
      <c r="K816" s="54">
        <f t="shared" ref="K816:P816" si="221">K815+K814+K813</f>
        <v>1768</v>
      </c>
      <c r="L816" s="54">
        <f t="shared" si="221"/>
        <v>1307</v>
      </c>
      <c r="M816" s="54">
        <f t="shared" si="221"/>
        <v>1198</v>
      </c>
      <c r="N816" s="54">
        <f t="shared" si="221"/>
        <v>1218</v>
      </c>
      <c r="O816" s="54">
        <f t="shared" si="221"/>
        <v>1124</v>
      </c>
      <c r="P816" s="54">
        <f t="shared" si="221"/>
        <v>1125</v>
      </c>
      <c r="Q816" s="54">
        <f>Q815+Q814+Q813</f>
        <v>8889</v>
      </c>
    </row>
    <row r="817" spans="1:17" x14ac:dyDescent="0.35">
      <c r="A817" s="56" t="s">
        <v>9</v>
      </c>
      <c r="B817" s="56">
        <f>B816+B812+B808</f>
        <v>7459</v>
      </c>
      <c r="C817" s="56">
        <f t="shared" ref="C817:I817" si="222">C816+C812+C808</f>
        <v>6841</v>
      </c>
      <c r="D817" s="56">
        <f t="shared" si="222"/>
        <v>6885</v>
      </c>
      <c r="E817" s="56">
        <f t="shared" si="222"/>
        <v>7770</v>
      </c>
      <c r="F817" s="56">
        <f t="shared" si="222"/>
        <v>7322</v>
      </c>
      <c r="G817" s="56">
        <f t="shared" si="222"/>
        <v>8258</v>
      </c>
      <c r="H817" s="56">
        <f t="shared" si="222"/>
        <v>6489</v>
      </c>
      <c r="I817" s="56">
        <f t="shared" si="222"/>
        <v>50100</v>
      </c>
      <c r="J817" s="56">
        <f>J816+J812+J808</f>
        <v>4083.3</v>
      </c>
      <c r="K817" s="56">
        <f t="shared" ref="K817:P817" si="223">K816+J812+J808</f>
        <v>4702.3</v>
      </c>
      <c r="L817" s="56">
        <f t="shared" si="223"/>
        <v>7604</v>
      </c>
      <c r="M817" s="56">
        <f t="shared" si="223"/>
        <v>6853</v>
      </c>
      <c r="N817" s="56">
        <f t="shared" si="223"/>
        <v>6429</v>
      </c>
      <c r="O817" s="56">
        <f t="shared" si="223"/>
        <v>6433</v>
      </c>
      <c r="P817" s="56">
        <f t="shared" si="223"/>
        <v>5780</v>
      </c>
      <c r="Q817" s="56">
        <f>Q816+Q812+Q808</f>
        <v>45490.3</v>
      </c>
    </row>
    <row r="819" spans="1:17" ht="15.5" x14ac:dyDescent="0.35">
      <c r="A819" s="33" t="s">
        <v>1</v>
      </c>
      <c r="B819" s="64" t="s">
        <v>2140</v>
      </c>
      <c r="C819" s="64" t="s">
        <v>2141</v>
      </c>
      <c r="D819" s="64" t="s">
        <v>2142</v>
      </c>
      <c r="E819" s="64" t="s">
        <v>2143</v>
      </c>
      <c r="F819" s="64" t="s">
        <v>2144</v>
      </c>
      <c r="G819" s="64" t="s">
        <v>2145</v>
      </c>
      <c r="H819" s="64" t="s">
        <v>2146</v>
      </c>
      <c r="I819" s="65" t="s">
        <v>1315</v>
      </c>
      <c r="J819" s="64" t="s">
        <v>2147</v>
      </c>
      <c r="K819" s="64" t="s">
        <v>2148</v>
      </c>
      <c r="L819" s="64" t="s">
        <v>2149</v>
      </c>
      <c r="M819" s="64" t="s">
        <v>2150</v>
      </c>
      <c r="N819" s="64" t="s">
        <v>2151</v>
      </c>
      <c r="O819" s="64" t="s">
        <v>2152</v>
      </c>
      <c r="P819" s="64" t="s">
        <v>2153</v>
      </c>
      <c r="Q819" s="65" t="s">
        <v>2172</v>
      </c>
    </row>
    <row r="820" spans="1:17" x14ac:dyDescent="0.35">
      <c r="A820" s="28" t="s">
        <v>2</v>
      </c>
      <c r="B820" s="106">
        <v>26</v>
      </c>
      <c r="C820" s="28">
        <v>42</v>
      </c>
      <c r="D820" s="21">
        <v>190</v>
      </c>
      <c r="E820" s="28">
        <v>242</v>
      </c>
      <c r="F820" s="28">
        <v>138</v>
      </c>
      <c r="G820" s="28">
        <v>25.41</v>
      </c>
      <c r="H820" s="74"/>
      <c r="I820" s="33">
        <f>H820+G820+F820+E820+D820+C820+B820</f>
        <v>663.41</v>
      </c>
      <c r="J820" s="74">
        <v>27</v>
      </c>
      <c r="K820" s="74">
        <v>24</v>
      </c>
      <c r="L820" s="74">
        <v>273</v>
      </c>
      <c r="M820" s="103">
        <v>117</v>
      </c>
      <c r="N820" s="28">
        <v>320</v>
      </c>
      <c r="O820" s="28">
        <v>344</v>
      </c>
      <c r="P820" s="74">
        <v>73.77</v>
      </c>
      <c r="Q820" s="33">
        <f>P820+O820+N820+M820+L820+K820+J820</f>
        <v>1178.77</v>
      </c>
    </row>
    <row r="821" spans="1:17" x14ac:dyDescent="0.35">
      <c r="A821" s="28" t="s">
        <v>3</v>
      </c>
      <c r="B821" s="104">
        <v>1310</v>
      </c>
      <c r="C821" s="104">
        <v>1260</v>
      </c>
      <c r="D821" s="28">
        <v>1100</v>
      </c>
      <c r="E821" s="28">
        <v>1029</v>
      </c>
      <c r="F821" s="28">
        <v>1186</v>
      </c>
      <c r="G821" s="28">
        <v>1016</v>
      </c>
      <c r="H821" s="74">
        <v>1111</v>
      </c>
      <c r="I821" s="33">
        <f>H821+G821+F821+E821+D821+C821+B821</f>
        <v>8012</v>
      </c>
      <c r="J821" s="74">
        <v>1295</v>
      </c>
      <c r="K821" s="42">
        <v>1170</v>
      </c>
      <c r="L821" s="42">
        <v>761</v>
      </c>
      <c r="M821" s="28">
        <v>1205</v>
      </c>
      <c r="N821" s="28">
        <v>1157</v>
      </c>
      <c r="O821" s="74">
        <v>1025</v>
      </c>
      <c r="P821" s="28">
        <v>1315</v>
      </c>
      <c r="Q821" s="33">
        <f>P821+O821+N821+M821+L821+K821+J821</f>
        <v>7928</v>
      </c>
    </row>
    <row r="822" spans="1:17" x14ac:dyDescent="0.35">
      <c r="A822" s="28" t="s">
        <v>100</v>
      </c>
      <c r="B822" s="28">
        <v>203</v>
      </c>
      <c r="C822" s="28">
        <v>200</v>
      </c>
      <c r="D822" s="28">
        <v>93</v>
      </c>
      <c r="E822" s="28">
        <v>195</v>
      </c>
      <c r="F822" s="28">
        <v>228</v>
      </c>
      <c r="G822" s="28">
        <v>220</v>
      </c>
      <c r="H822" s="74">
        <v>236</v>
      </c>
      <c r="I822" s="33">
        <f>H822+G822+F822+E822+D822+C822+B822</f>
        <v>1375</v>
      </c>
      <c r="J822" s="38">
        <v>242</v>
      </c>
      <c r="K822" s="38">
        <v>240</v>
      </c>
      <c r="L822" s="59">
        <v>250</v>
      </c>
      <c r="M822" s="38">
        <v>230</v>
      </c>
      <c r="N822" s="38">
        <v>225</v>
      </c>
      <c r="O822" s="38">
        <v>230</v>
      </c>
      <c r="P822" s="28">
        <v>230</v>
      </c>
      <c r="Q822" s="33">
        <f>P822+O822+N822+M822+L822+K822+J822</f>
        <v>1647</v>
      </c>
    </row>
    <row r="823" spans="1:17" x14ac:dyDescent="0.35">
      <c r="A823" s="28" t="s">
        <v>115</v>
      </c>
      <c r="B823" s="28">
        <v>0</v>
      </c>
      <c r="C823" s="28">
        <v>0</v>
      </c>
      <c r="D823" s="28">
        <v>0</v>
      </c>
      <c r="E823" s="28">
        <v>0</v>
      </c>
      <c r="F823" s="28">
        <v>0</v>
      </c>
      <c r="G823" s="28">
        <v>0</v>
      </c>
      <c r="H823" s="28">
        <v>0</v>
      </c>
      <c r="I823" s="33">
        <f>SUM(B823:H823)</f>
        <v>0</v>
      </c>
      <c r="J823" s="42">
        <v>0</v>
      </c>
      <c r="K823" s="42">
        <v>0</v>
      </c>
      <c r="L823" s="28">
        <v>0</v>
      </c>
      <c r="M823" s="28">
        <v>0</v>
      </c>
      <c r="N823" s="28">
        <v>0</v>
      </c>
      <c r="O823" s="28">
        <v>0</v>
      </c>
      <c r="P823" s="28">
        <v>0</v>
      </c>
      <c r="Q823" s="33">
        <f>P823+O823+N823+M823+L823+K823+J823</f>
        <v>0</v>
      </c>
    </row>
    <row r="824" spans="1:17" x14ac:dyDescent="0.35">
      <c r="A824" s="28" t="s">
        <v>125</v>
      </c>
      <c r="B824" s="28">
        <v>4681</v>
      </c>
      <c r="C824" s="28">
        <v>3324</v>
      </c>
      <c r="D824" s="28">
        <v>2859</v>
      </c>
      <c r="E824" s="28">
        <v>2755</v>
      </c>
      <c r="F824" s="28">
        <v>2517</v>
      </c>
      <c r="G824" s="28">
        <v>4473</v>
      </c>
      <c r="H824" s="28">
        <v>4603</v>
      </c>
      <c r="I824" s="33">
        <f>H824+G824+F824+E824+D824+C824+B824</f>
        <v>25212</v>
      </c>
      <c r="J824" s="59">
        <v>2843</v>
      </c>
      <c r="K824" s="42">
        <v>1988</v>
      </c>
      <c r="L824" s="38">
        <v>877</v>
      </c>
      <c r="M824" s="42">
        <v>2696</v>
      </c>
      <c r="N824" s="28">
        <v>3092</v>
      </c>
      <c r="O824" s="28">
        <v>3606</v>
      </c>
      <c r="P824" s="28">
        <v>3564</v>
      </c>
      <c r="Q824" s="33">
        <f>P824+O824+N824+M824+L824+K824+J824</f>
        <v>18666</v>
      </c>
    </row>
    <row r="825" spans="1:17" x14ac:dyDescent="0.35">
      <c r="A825" s="58" t="s">
        <v>119</v>
      </c>
      <c r="B825" s="58">
        <f>B824+B823+B822+B821+B820</f>
        <v>6220</v>
      </c>
      <c r="C825" s="58">
        <f t="shared" ref="C825:H825" si="224">C824+C823+C822+C821+C820</f>
        <v>4826</v>
      </c>
      <c r="D825" s="58">
        <f t="shared" si="224"/>
        <v>4242</v>
      </c>
      <c r="E825" s="58">
        <f t="shared" si="224"/>
        <v>4221</v>
      </c>
      <c r="F825" s="58">
        <f t="shared" si="224"/>
        <v>4069</v>
      </c>
      <c r="G825" s="58">
        <f>G824+G823+G822+G821+G820</f>
        <v>5734.41</v>
      </c>
      <c r="H825" s="58">
        <f t="shared" si="224"/>
        <v>5950</v>
      </c>
      <c r="I825" s="58">
        <f>H825+G825+F825+E825+D825+C825+B825</f>
        <v>35262.410000000003</v>
      </c>
      <c r="J825" s="105">
        <f t="shared" ref="J825:Q825" si="225">J824+J823+J822+J821+J820</f>
        <v>4407</v>
      </c>
      <c r="K825" s="105">
        <f t="shared" si="225"/>
        <v>3422</v>
      </c>
      <c r="L825" s="105">
        <f t="shared" si="225"/>
        <v>2161</v>
      </c>
      <c r="M825" s="105">
        <f t="shared" si="225"/>
        <v>4248</v>
      </c>
      <c r="N825" s="105">
        <f t="shared" si="225"/>
        <v>4794</v>
      </c>
      <c r="O825" s="105">
        <f t="shared" si="225"/>
        <v>5205</v>
      </c>
      <c r="P825" s="105">
        <f t="shared" si="225"/>
        <v>5182.7700000000004</v>
      </c>
      <c r="Q825" s="58">
        <f t="shared" si="225"/>
        <v>29419.77</v>
      </c>
    </row>
    <row r="826" spans="1:17" x14ac:dyDescent="0.35">
      <c r="A826" s="28" t="s">
        <v>4</v>
      </c>
      <c r="B826" s="28">
        <v>1034</v>
      </c>
      <c r="C826" s="28">
        <v>1186</v>
      </c>
      <c r="D826" s="28">
        <v>827</v>
      </c>
      <c r="E826" s="28">
        <v>795</v>
      </c>
      <c r="F826" s="28">
        <v>981</v>
      </c>
      <c r="G826" s="28">
        <v>876</v>
      </c>
      <c r="H826" s="74">
        <v>955</v>
      </c>
      <c r="I826" s="33">
        <f>H826+G826+F826+E826+D826+C826+B826</f>
        <v>6654</v>
      </c>
      <c r="J826" s="74">
        <v>1147</v>
      </c>
      <c r="K826" s="42">
        <v>1079</v>
      </c>
      <c r="L826" s="42">
        <v>677</v>
      </c>
      <c r="M826" s="37">
        <v>1110</v>
      </c>
      <c r="N826" s="28">
        <v>1031</v>
      </c>
      <c r="O826" s="74">
        <v>821</v>
      </c>
      <c r="P826" s="74">
        <v>1078</v>
      </c>
      <c r="Q826" s="63">
        <f>P826+O826+N826+M826+L826+K826+J826</f>
        <v>6943</v>
      </c>
    </row>
    <row r="827" spans="1:17" x14ac:dyDescent="0.35">
      <c r="A827" s="28" t="s">
        <v>195</v>
      </c>
      <c r="B827" s="28">
        <v>0</v>
      </c>
      <c r="C827" s="28">
        <v>0</v>
      </c>
      <c r="D827" s="28">
        <v>0</v>
      </c>
      <c r="E827" s="28">
        <v>0</v>
      </c>
      <c r="F827" s="28">
        <v>0</v>
      </c>
      <c r="G827" s="28">
        <v>0</v>
      </c>
      <c r="H827" s="28">
        <v>0</v>
      </c>
      <c r="I827" s="33">
        <f>SUM(B827:H827)</f>
        <v>0</v>
      </c>
      <c r="J827" s="28">
        <v>0</v>
      </c>
      <c r="K827" s="42">
        <v>0</v>
      </c>
      <c r="L827" s="28">
        <v>0</v>
      </c>
      <c r="M827" s="28">
        <v>0</v>
      </c>
      <c r="N827" s="63">
        <v>0</v>
      </c>
      <c r="O827" s="63">
        <v>0</v>
      </c>
      <c r="P827" s="63">
        <v>0</v>
      </c>
      <c r="Q827" s="63">
        <f>P827+O827+N827+M827+L827+K827+J827</f>
        <v>0</v>
      </c>
    </row>
    <row r="828" spans="1:17" x14ac:dyDescent="0.35">
      <c r="A828" s="28" t="s">
        <v>124</v>
      </c>
      <c r="B828" s="28">
        <v>0</v>
      </c>
      <c r="C828" s="28">
        <v>0</v>
      </c>
      <c r="D828" s="28">
        <v>0</v>
      </c>
      <c r="E828" s="28">
        <v>0</v>
      </c>
      <c r="F828" s="28">
        <v>0</v>
      </c>
      <c r="G828" s="28">
        <v>0</v>
      </c>
      <c r="H828" s="28"/>
      <c r="I828" s="33">
        <f>SUM(B828:H828)</f>
        <v>0</v>
      </c>
      <c r="J828" s="63">
        <v>0</v>
      </c>
      <c r="K828" s="63">
        <v>0</v>
      </c>
      <c r="L828" s="63">
        <v>0</v>
      </c>
      <c r="M828" s="63">
        <v>0</v>
      </c>
      <c r="N828" s="63">
        <v>0</v>
      </c>
      <c r="O828" s="63">
        <v>0</v>
      </c>
      <c r="P828" s="63">
        <v>268</v>
      </c>
      <c r="Q828" s="63">
        <f>SUM(J828:P828)</f>
        <v>268</v>
      </c>
    </row>
    <row r="829" spans="1:17" x14ac:dyDescent="0.35">
      <c r="A829" s="46" t="s">
        <v>118</v>
      </c>
      <c r="B829" s="46">
        <f>B828+B827+B826</f>
        <v>1034</v>
      </c>
      <c r="C829" s="46">
        <f t="shared" ref="C829:H829" si="226">C828+C827+C826</f>
        <v>1186</v>
      </c>
      <c r="D829" s="46">
        <f t="shared" si="226"/>
        <v>827</v>
      </c>
      <c r="E829" s="46">
        <f t="shared" si="226"/>
        <v>795</v>
      </c>
      <c r="F829" s="46">
        <f t="shared" si="226"/>
        <v>981</v>
      </c>
      <c r="G829" s="46">
        <f t="shared" si="226"/>
        <v>876</v>
      </c>
      <c r="H829" s="46">
        <f t="shared" si="226"/>
        <v>955</v>
      </c>
      <c r="I829" s="46">
        <f>I828+I827+I826</f>
        <v>6654</v>
      </c>
      <c r="J829" s="92">
        <f>J828+J827+J826</f>
        <v>1147</v>
      </c>
      <c r="K829" s="92">
        <f t="shared" ref="K829:P829" si="227">K828+K827+K826</f>
        <v>1079</v>
      </c>
      <c r="L829" s="92">
        <f t="shared" si="227"/>
        <v>677</v>
      </c>
      <c r="M829" s="92">
        <f t="shared" si="227"/>
        <v>1110</v>
      </c>
      <c r="N829" s="92">
        <f t="shared" si="227"/>
        <v>1031</v>
      </c>
      <c r="O829" s="92">
        <f t="shared" si="227"/>
        <v>821</v>
      </c>
      <c r="P829" s="92">
        <f t="shared" si="227"/>
        <v>1346</v>
      </c>
      <c r="Q829" s="46">
        <f>Q828+Q827+Q826</f>
        <v>7211</v>
      </c>
    </row>
    <row r="830" spans="1:17" x14ac:dyDescent="0.35">
      <c r="A830" s="28" t="s">
        <v>99</v>
      </c>
      <c r="B830" s="28">
        <v>92</v>
      </c>
      <c r="C830" s="28">
        <v>235</v>
      </c>
      <c r="D830" s="28">
        <v>95</v>
      </c>
      <c r="E830" s="28">
        <v>97</v>
      </c>
      <c r="F830" s="28">
        <v>87</v>
      </c>
      <c r="G830" s="28">
        <v>109</v>
      </c>
      <c r="H830" s="74">
        <v>92</v>
      </c>
      <c r="I830" s="33">
        <f>H830+G830+F830+E830+D830+C830+B830</f>
        <v>807</v>
      </c>
      <c r="J830" s="74">
        <v>120</v>
      </c>
      <c r="K830" s="42">
        <v>144</v>
      </c>
      <c r="L830" s="42">
        <v>111</v>
      </c>
      <c r="M830" s="37">
        <v>99</v>
      </c>
      <c r="N830" s="74">
        <v>121</v>
      </c>
      <c r="O830" s="28">
        <v>108</v>
      </c>
      <c r="P830" s="74">
        <v>112</v>
      </c>
      <c r="Q830" s="33">
        <f>P830+O830+N830+M830+L830+K830+J830</f>
        <v>815</v>
      </c>
    </row>
    <row r="831" spans="1:17" x14ac:dyDescent="0.35">
      <c r="A831" s="28" t="s">
        <v>7</v>
      </c>
      <c r="B831" s="28">
        <v>719</v>
      </c>
      <c r="C831" s="28">
        <v>705</v>
      </c>
      <c r="D831" s="28">
        <v>841</v>
      </c>
      <c r="E831" s="28">
        <v>692</v>
      </c>
      <c r="F831" s="28">
        <v>814</v>
      </c>
      <c r="G831" s="28">
        <v>626</v>
      </c>
      <c r="H831" s="74">
        <v>603</v>
      </c>
      <c r="I831" s="33">
        <f>H831+G831+F831+E831+D831+C831+B831</f>
        <v>5000</v>
      </c>
      <c r="J831" s="74">
        <v>781</v>
      </c>
      <c r="K831" s="42">
        <v>735</v>
      </c>
      <c r="L831" s="42">
        <v>786</v>
      </c>
      <c r="M831" s="37">
        <v>706</v>
      </c>
      <c r="N831" s="23">
        <v>650</v>
      </c>
      <c r="O831" s="28">
        <v>690</v>
      </c>
      <c r="P831" s="86">
        <v>655</v>
      </c>
      <c r="Q831" s="33">
        <f>P831+O831+N831+M831+L831+K831+J831</f>
        <v>5003</v>
      </c>
    </row>
    <row r="832" spans="1:17" x14ac:dyDescent="0.35">
      <c r="A832" s="28" t="s">
        <v>103</v>
      </c>
      <c r="B832" s="28">
        <v>414</v>
      </c>
      <c r="C832" s="28">
        <v>420</v>
      </c>
      <c r="D832" s="28">
        <v>408</v>
      </c>
      <c r="E832" s="28">
        <v>455</v>
      </c>
      <c r="F832" s="28">
        <v>368</v>
      </c>
      <c r="G832" s="28">
        <v>374</v>
      </c>
      <c r="H832" s="74">
        <v>331</v>
      </c>
      <c r="I832" s="33">
        <f>H832+G832+F832+E832+D832+C832+B832</f>
        <v>2770</v>
      </c>
      <c r="J832" s="74">
        <v>389</v>
      </c>
      <c r="K832" s="42">
        <v>354</v>
      </c>
      <c r="L832" s="42">
        <v>384</v>
      </c>
      <c r="M832" s="37">
        <v>374</v>
      </c>
      <c r="N832" s="86">
        <v>368</v>
      </c>
      <c r="O832" s="86">
        <v>371</v>
      </c>
      <c r="P832" s="86">
        <v>372</v>
      </c>
      <c r="Q832" s="33">
        <f>P832+O832+N832+M832+L832+K832+J832</f>
        <v>2612</v>
      </c>
    </row>
    <row r="833" spans="1:17" x14ac:dyDescent="0.35">
      <c r="A833" s="54" t="s">
        <v>117</v>
      </c>
      <c r="B833" s="54">
        <f>B832+B831+B830</f>
        <v>1225</v>
      </c>
      <c r="C833" s="54">
        <f t="shared" ref="C833:H833" si="228">C832+C831+C830</f>
        <v>1360</v>
      </c>
      <c r="D833" s="54">
        <f t="shared" si="228"/>
        <v>1344</v>
      </c>
      <c r="E833" s="54">
        <f t="shared" si="228"/>
        <v>1244</v>
      </c>
      <c r="F833" s="54">
        <f t="shared" si="228"/>
        <v>1269</v>
      </c>
      <c r="G833" s="54">
        <f t="shared" si="228"/>
        <v>1109</v>
      </c>
      <c r="H833" s="54">
        <f t="shared" si="228"/>
        <v>1026</v>
      </c>
      <c r="I833" s="54">
        <f>H833+G833+F833+E833+D833+C833+B833</f>
        <v>8577</v>
      </c>
      <c r="J833" s="54">
        <f t="shared" ref="J833:Q833" si="229">J832+J831+J830</f>
        <v>1290</v>
      </c>
      <c r="K833" s="54">
        <f t="shared" si="229"/>
        <v>1233</v>
      </c>
      <c r="L833" s="54">
        <f t="shared" si="229"/>
        <v>1281</v>
      </c>
      <c r="M833" s="54">
        <f t="shared" si="229"/>
        <v>1179</v>
      </c>
      <c r="N833" s="54">
        <f t="shared" si="229"/>
        <v>1139</v>
      </c>
      <c r="O833" s="54">
        <f t="shared" si="229"/>
        <v>1169</v>
      </c>
      <c r="P833" s="54">
        <f t="shared" si="229"/>
        <v>1139</v>
      </c>
      <c r="Q833" s="54">
        <f t="shared" si="229"/>
        <v>8430</v>
      </c>
    </row>
    <row r="834" spans="1:17" x14ac:dyDescent="0.35">
      <c r="A834" s="56" t="s">
        <v>9</v>
      </c>
      <c r="B834" s="56">
        <f>B833+B829+B825</f>
        <v>8479</v>
      </c>
      <c r="C834" s="56">
        <f t="shared" ref="C834:I834" si="230">C833+C829+C825</f>
        <v>7372</v>
      </c>
      <c r="D834" s="56">
        <f t="shared" si="230"/>
        <v>6413</v>
      </c>
      <c r="E834" s="56">
        <f t="shared" si="230"/>
        <v>6260</v>
      </c>
      <c r="F834" s="56">
        <f t="shared" si="230"/>
        <v>6319</v>
      </c>
      <c r="G834" s="56">
        <f t="shared" si="230"/>
        <v>7719.41</v>
      </c>
      <c r="H834" s="56">
        <f t="shared" si="230"/>
        <v>7931</v>
      </c>
      <c r="I834" s="56">
        <f t="shared" si="230"/>
        <v>50493.41</v>
      </c>
      <c r="J834" s="56">
        <f>J833+J829+J825</f>
        <v>6844</v>
      </c>
      <c r="K834" s="56">
        <f t="shared" ref="K834:P834" si="231">K833+J829+J825</f>
        <v>6787</v>
      </c>
      <c r="L834" s="56">
        <f t="shared" si="231"/>
        <v>5782</v>
      </c>
      <c r="M834" s="56">
        <f t="shared" si="231"/>
        <v>4017</v>
      </c>
      <c r="N834" s="56">
        <f t="shared" si="231"/>
        <v>6497</v>
      </c>
      <c r="O834" s="56">
        <f t="shared" si="231"/>
        <v>6994</v>
      </c>
      <c r="P834" s="56">
        <f t="shared" si="231"/>
        <v>7165</v>
      </c>
      <c r="Q834" s="56">
        <f>Q833+Q829+Q825</f>
        <v>45060.770000000004</v>
      </c>
    </row>
    <row r="836" spans="1:17" ht="15.5" x14ac:dyDescent="0.35">
      <c r="A836" s="33" t="s">
        <v>1</v>
      </c>
      <c r="B836" s="64" t="s">
        <v>2154</v>
      </c>
      <c r="C836" s="64" t="s">
        <v>2155</v>
      </c>
      <c r="D836" s="64" t="s">
        <v>2156</v>
      </c>
      <c r="E836" s="64" t="s">
        <v>2157</v>
      </c>
      <c r="F836" s="64" t="s">
        <v>2158</v>
      </c>
      <c r="G836" s="64" t="s">
        <v>2159</v>
      </c>
      <c r="H836" s="64" t="s">
        <v>2160</v>
      </c>
      <c r="I836" s="65" t="s">
        <v>1378</v>
      </c>
      <c r="J836" s="64" t="s">
        <v>2161</v>
      </c>
      <c r="K836" s="64" t="s">
        <v>2162</v>
      </c>
      <c r="L836" s="64" t="s">
        <v>2163</v>
      </c>
      <c r="M836" s="64" t="s">
        <v>2164</v>
      </c>
      <c r="N836" s="64" t="s">
        <v>2165</v>
      </c>
      <c r="O836" s="64" t="s">
        <v>2166</v>
      </c>
      <c r="P836" s="64" t="s">
        <v>2175</v>
      </c>
      <c r="Q836" s="65" t="s">
        <v>2176</v>
      </c>
    </row>
    <row r="837" spans="1:17" x14ac:dyDescent="0.35">
      <c r="A837" s="28" t="s">
        <v>2</v>
      </c>
      <c r="B837" s="106">
        <v>30</v>
      </c>
      <c r="C837" s="28">
        <v>29</v>
      </c>
      <c r="D837" s="21">
        <v>33</v>
      </c>
      <c r="E837" s="28">
        <v>486</v>
      </c>
      <c r="F837" s="28">
        <v>291</v>
      </c>
      <c r="G837" s="28">
        <v>272</v>
      </c>
      <c r="H837" s="74">
        <v>284</v>
      </c>
      <c r="I837" s="33">
        <f>H837+G837+F837+E837+D837+C837+B837</f>
        <v>1425</v>
      </c>
      <c r="J837" s="74">
        <v>233</v>
      </c>
      <c r="K837" s="74">
        <v>141</v>
      </c>
      <c r="L837" s="74">
        <v>301</v>
      </c>
      <c r="M837" s="103">
        <v>340</v>
      </c>
      <c r="N837" s="28">
        <v>317</v>
      </c>
      <c r="O837" s="28">
        <v>199</v>
      </c>
      <c r="P837" s="74">
        <v>327</v>
      </c>
      <c r="Q837" s="33">
        <f>P837+O837+N837+M837+L837+K837+J837</f>
        <v>1858</v>
      </c>
    </row>
    <row r="838" spans="1:17" x14ac:dyDescent="0.35">
      <c r="A838" s="28" t="s">
        <v>3</v>
      </c>
      <c r="B838" s="104">
        <v>1234</v>
      </c>
      <c r="C838" s="104">
        <v>1243</v>
      </c>
      <c r="D838" s="28">
        <v>1123</v>
      </c>
      <c r="E838" s="28">
        <v>1147</v>
      </c>
      <c r="F838" s="28">
        <v>1259</v>
      </c>
      <c r="G838" s="28">
        <v>1343</v>
      </c>
      <c r="H838" s="74">
        <v>1303</v>
      </c>
      <c r="I838" s="33">
        <f>H838+G838+F838+E838+D838+C838+B838</f>
        <v>8652</v>
      </c>
      <c r="J838" s="74">
        <v>1325</v>
      </c>
      <c r="K838" s="42">
        <v>1398</v>
      </c>
      <c r="L838" s="42">
        <v>1029</v>
      </c>
      <c r="M838" s="28">
        <v>1342</v>
      </c>
      <c r="N838" s="28">
        <v>1118</v>
      </c>
      <c r="O838" s="74">
        <v>1180</v>
      </c>
      <c r="P838" s="28">
        <v>1181</v>
      </c>
      <c r="Q838" s="33">
        <f>P838+O838+N838+M838+L838+K838+J838</f>
        <v>8573</v>
      </c>
    </row>
    <row r="839" spans="1:17" x14ac:dyDescent="0.35">
      <c r="A839" s="28" t="s">
        <v>100</v>
      </c>
      <c r="B839" s="28">
        <v>240</v>
      </c>
      <c r="C839" s="28">
        <v>226</v>
      </c>
      <c r="D839" s="28">
        <v>230</v>
      </c>
      <c r="E839" s="28">
        <v>225</v>
      </c>
      <c r="F839" s="28">
        <v>250</v>
      </c>
      <c r="G839" s="28">
        <v>230</v>
      </c>
      <c r="H839" s="74">
        <v>225</v>
      </c>
      <c r="I839" s="33">
        <f>H839+G839+F839+E839+D839+C839+B839</f>
        <v>1626</v>
      </c>
      <c r="J839" s="38">
        <v>220</v>
      </c>
      <c r="K839" s="38">
        <v>225</v>
      </c>
      <c r="L839" s="59">
        <v>205</v>
      </c>
      <c r="M839" s="38">
        <v>210</v>
      </c>
      <c r="N839" s="38">
        <v>156</v>
      </c>
      <c r="O839" s="38">
        <v>210</v>
      </c>
      <c r="P839" s="28">
        <v>225</v>
      </c>
      <c r="Q839" s="33">
        <f>P839+O839+N839+M839+L839+K839+J839</f>
        <v>1451</v>
      </c>
    </row>
    <row r="840" spans="1:17" x14ac:dyDescent="0.35">
      <c r="A840" s="28" t="s">
        <v>115</v>
      </c>
      <c r="B840" s="28">
        <v>0</v>
      </c>
      <c r="C840" s="28">
        <v>0</v>
      </c>
      <c r="D840" s="28">
        <v>0</v>
      </c>
      <c r="E840" s="28">
        <v>0</v>
      </c>
      <c r="F840" s="28">
        <v>0</v>
      </c>
      <c r="G840" s="28">
        <v>0</v>
      </c>
      <c r="H840" s="28">
        <v>0</v>
      </c>
      <c r="I840" s="33">
        <f>SUM(B840:H840)</f>
        <v>0</v>
      </c>
      <c r="J840" s="42">
        <v>0</v>
      </c>
      <c r="K840" s="42">
        <v>0</v>
      </c>
      <c r="L840" s="28">
        <v>0</v>
      </c>
      <c r="M840" s="28">
        <v>0</v>
      </c>
      <c r="N840" s="28">
        <v>0</v>
      </c>
      <c r="O840" s="28">
        <v>0</v>
      </c>
      <c r="P840" s="28">
        <v>0</v>
      </c>
      <c r="Q840" s="33">
        <f>P840+O840+N840+M840+L840+K840+J840</f>
        <v>0</v>
      </c>
    </row>
    <row r="841" spans="1:17" x14ac:dyDescent="0.35">
      <c r="A841" s="28" t="s">
        <v>125</v>
      </c>
      <c r="B841" s="28">
        <v>4867</v>
      </c>
      <c r="C841" s="28">
        <v>3342</v>
      </c>
      <c r="D841" s="28">
        <v>2927</v>
      </c>
      <c r="E841" s="28">
        <v>2518</v>
      </c>
      <c r="F841" s="28">
        <v>4428</v>
      </c>
      <c r="G841" s="28">
        <v>4921</v>
      </c>
      <c r="H841" s="28">
        <v>4610</v>
      </c>
      <c r="I841" s="33">
        <f>H841+G841+F841+E841+D841+C841+B841</f>
        <v>27613</v>
      </c>
      <c r="J841" s="59">
        <v>1853</v>
      </c>
      <c r="K841" s="42">
        <v>2814</v>
      </c>
      <c r="L841" s="38">
        <v>2219</v>
      </c>
      <c r="M841" s="42">
        <v>2725</v>
      </c>
      <c r="N841" s="28">
        <v>3086</v>
      </c>
      <c r="O841" s="28">
        <v>2851</v>
      </c>
      <c r="P841" s="28">
        <v>1786</v>
      </c>
      <c r="Q841" s="33">
        <f>P841+O841+N841+M841+L841+K841+J841</f>
        <v>17334</v>
      </c>
    </row>
    <row r="842" spans="1:17" x14ac:dyDescent="0.35">
      <c r="A842" s="58" t="s">
        <v>119</v>
      </c>
      <c r="B842" s="58">
        <f t="shared" ref="B842:H842" si="232">B841+B840+B839+B838+B837</f>
        <v>6371</v>
      </c>
      <c r="C842" s="58">
        <f t="shared" si="232"/>
        <v>4840</v>
      </c>
      <c r="D842" s="58">
        <f t="shared" si="232"/>
        <v>4313</v>
      </c>
      <c r="E842" s="58">
        <f t="shared" si="232"/>
        <v>4376</v>
      </c>
      <c r="F842" s="58">
        <f t="shared" si="232"/>
        <v>6228</v>
      </c>
      <c r="G842" s="58">
        <f t="shared" si="232"/>
        <v>6766</v>
      </c>
      <c r="H842" s="58">
        <f t="shared" si="232"/>
        <v>6422</v>
      </c>
      <c r="I842" s="58">
        <f>H842+G842+F842+E842+D842+C842+B842</f>
        <v>39316</v>
      </c>
      <c r="J842" s="105">
        <f t="shared" ref="J842:Q842" si="233">J841+J840+J839+J838+J837</f>
        <v>3631</v>
      </c>
      <c r="K842" s="105">
        <f t="shared" si="233"/>
        <v>4578</v>
      </c>
      <c r="L842" s="105">
        <f t="shared" si="233"/>
        <v>3754</v>
      </c>
      <c r="M842" s="105">
        <f t="shared" si="233"/>
        <v>4617</v>
      </c>
      <c r="N842" s="105">
        <f t="shared" si="233"/>
        <v>4677</v>
      </c>
      <c r="O842" s="105">
        <f t="shared" si="233"/>
        <v>4440</v>
      </c>
      <c r="P842" s="105">
        <f t="shared" si="233"/>
        <v>3519</v>
      </c>
      <c r="Q842" s="58">
        <f t="shared" si="233"/>
        <v>29216</v>
      </c>
    </row>
    <row r="843" spans="1:17" x14ac:dyDescent="0.35">
      <c r="A843" s="28" t="s">
        <v>4</v>
      </c>
      <c r="B843" s="28">
        <v>1090</v>
      </c>
      <c r="C843" s="28">
        <v>965</v>
      </c>
      <c r="D843" s="28">
        <v>928</v>
      </c>
      <c r="E843" s="28">
        <v>884</v>
      </c>
      <c r="F843" s="28">
        <v>969</v>
      </c>
      <c r="G843" s="28">
        <v>963</v>
      </c>
      <c r="H843" s="74">
        <v>1080</v>
      </c>
      <c r="I843" s="33">
        <f>H843+G843+F843+E843+D843+C843+B843</f>
        <v>6879</v>
      </c>
      <c r="J843" s="74">
        <v>1050</v>
      </c>
      <c r="K843" s="42">
        <v>1139</v>
      </c>
      <c r="L843" s="42">
        <v>915</v>
      </c>
      <c r="M843" s="37">
        <v>1070</v>
      </c>
      <c r="N843" s="28">
        <v>940</v>
      </c>
      <c r="O843" s="74">
        <v>1587</v>
      </c>
      <c r="P843" s="74">
        <v>1037</v>
      </c>
      <c r="Q843" s="63">
        <f>P843+O843+N843+M843+L843+K843+J843</f>
        <v>7738</v>
      </c>
    </row>
    <row r="844" spans="1:17" x14ac:dyDescent="0.35">
      <c r="A844" s="28" t="s">
        <v>2193</v>
      </c>
      <c r="B844" s="28">
        <v>0</v>
      </c>
      <c r="C844" s="28">
        <v>0</v>
      </c>
      <c r="D844" s="28">
        <v>0</v>
      </c>
      <c r="E844" s="28">
        <v>0</v>
      </c>
      <c r="F844" s="28">
        <v>0</v>
      </c>
      <c r="G844" s="28">
        <v>0</v>
      </c>
      <c r="H844" s="28">
        <v>0</v>
      </c>
      <c r="I844" s="33">
        <f>SUM(B844:H844)</f>
        <v>0</v>
      </c>
      <c r="J844" s="28">
        <v>0</v>
      </c>
      <c r="K844" s="42">
        <v>0</v>
      </c>
      <c r="L844" s="28">
        <v>0</v>
      </c>
      <c r="M844" s="28">
        <v>0</v>
      </c>
      <c r="N844" s="63">
        <v>0</v>
      </c>
      <c r="O844" s="63">
        <v>0</v>
      </c>
      <c r="P844" s="63">
        <v>0</v>
      </c>
      <c r="Q844" s="63">
        <f>P844+O844+N844+M844+L844+K844+J844</f>
        <v>0</v>
      </c>
    </row>
    <row r="845" spans="1:17" s="21" customFormat="1" x14ac:dyDescent="0.35">
      <c r="A845" s="28" t="s">
        <v>2194</v>
      </c>
      <c r="B845" s="28"/>
      <c r="C845" s="28"/>
      <c r="D845" s="28"/>
      <c r="E845" s="28"/>
      <c r="F845" s="28"/>
      <c r="G845" s="28"/>
      <c r="H845" s="28"/>
      <c r="I845" s="33"/>
      <c r="J845" s="28"/>
      <c r="K845" s="42"/>
      <c r="L845" s="28"/>
      <c r="M845" s="28"/>
      <c r="N845" s="63"/>
      <c r="O845" s="63"/>
      <c r="P845" s="63"/>
      <c r="Q845" s="63"/>
    </row>
    <row r="846" spans="1:17" x14ac:dyDescent="0.35">
      <c r="A846" s="28" t="s">
        <v>124</v>
      </c>
      <c r="B846" s="28">
        <v>0</v>
      </c>
      <c r="C846" s="28">
        <v>0</v>
      </c>
      <c r="D846" s="28">
        <v>0</v>
      </c>
      <c r="E846" s="28">
        <v>0</v>
      </c>
      <c r="F846" s="28">
        <v>0</v>
      </c>
      <c r="G846" s="28">
        <v>0</v>
      </c>
      <c r="H846" s="28">
        <v>112</v>
      </c>
      <c r="I846" s="33">
        <f>SUM(B846:H846)</f>
        <v>112</v>
      </c>
      <c r="J846" s="63">
        <v>0</v>
      </c>
      <c r="K846" s="63">
        <v>0</v>
      </c>
      <c r="L846" s="63">
        <v>0</v>
      </c>
      <c r="M846" s="63">
        <v>0</v>
      </c>
      <c r="N846" s="63">
        <v>0</v>
      </c>
      <c r="O846" s="63">
        <v>0</v>
      </c>
      <c r="P846" s="63">
        <v>60</v>
      </c>
      <c r="Q846" s="63">
        <f>SUM(J846:P846)</f>
        <v>60</v>
      </c>
    </row>
    <row r="847" spans="1:17" x14ac:dyDescent="0.35">
      <c r="A847" s="46" t="s">
        <v>118</v>
      </c>
      <c r="B847" s="46">
        <f>B846+B844+B843</f>
        <v>1090</v>
      </c>
      <c r="C847" s="46">
        <f t="shared" ref="C847:H847" si="234">C846+C844+C843</f>
        <v>965</v>
      </c>
      <c r="D847" s="46">
        <f t="shared" si="234"/>
        <v>928</v>
      </c>
      <c r="E847" s="46">
        <f t="shared" si="234"/>
        <v>884</v>
      </c>
      <c r="F847" s="46">
        <f t="shared" si="234"/>
        <v>969</v>
      </c>
      <c r="G847" s="46">
        <f t="shared" si="234"/>
        <v>963</v>
      </c>
      <c r="H847" s="46">
        <f t="shared" si="234"/>
        <v>1192</v>
      </c>
      <c r="I847" s="46">
        <f>I846+I844+I843</f>
        <v>6991</v>
      </c>
      <c r="J847" s="92">
        <f>J846+J844+J843</f>
        <v>1050</v>
      </c>
      <c r="K847" s="92">
        <f t="shared" ref="K847:P847" si="235">K846+K844+K843</f>
        <v>1139</v>
      </c>
      <c r="L847" s="92">
        <f t="shared" si="235"/>
        <v>915</v>
      </c>
      <c r="M847" s="92">
        <f t="shared" si="235"/>
        <v>1070</v>
      </c>
      <c r="N847" s="92">
        <f t="shared" si="235"/>
        <v>940</v>
      </c>
      <c r="O847" s="92">
        <f t="shared" si="235"/>
        <v>1587</v>
      </c>
      <c r="P847" s="92">
        <f t="shared" si="235"/>
        <v>1097</v>
      </c>
      <c r="Q847" s="46">
        <f>Q846+Q844+Q843</f>
        <v>7798</v>
      </c>
    </row>
    <row r="848" spans="1:17" x14ac:dyDescent="0.35">
      <c r="A848" s="28" t="s">
        <v>99</v>
      </c>
      <c r="B848" s="28">
        <v>119</v>
      </c>
      <c r="C848" s="28">
        <v>107</v>
      </c>
      <c r="D848" s="28">
        <v>130</v>
      </c>
      <c r="E848" s="28">
        <v>110</v>
      </c>
      <c r="F848" s="28">
        <v>116</v>
      </c>
      <c r="G848" s="28">
        <v>102</v>
      </c>
      <c r="H848" s="74">
        <v>144</v>
      </c>
      <c r="I848" s="33">
        <f>H848+G848+F848+E848+D848+C848+B848</f>
        <v>828</v>
      </c>
      <c r="J848" s="74">
        <v>70</v>
      </c>
      <c r="K848" s="42">
        <v>175</v>
      </c>
      <c r="L848" s="42">
        <v>119</v>
      </c>
      <c r="M848" s="37">
        <v>185</v>
      </c>
      <c r="N848" s="74">
        <v>102</v>
      </c>
      <c r="O848" s="28">
        <v>93</v>
      </c>
      <c r="P848" s="74">
        <v>112</v>
      </c>
      <c r="Q848" s="33">
        <f>P848+O848+N848+M848+L848+K848+J848</f>
        <v>856</v>
      </c>
    </row>
    <row r="849" spans="1:17" x14ac:dyDescent="0.35">
      <c r="A849" s="28" t="s">
        <v>7</v>
      </c>
      <c r="B849" s="28">
        <v>780</v>
      </c>
      <c r="C849" s="28">
        <v>721</v>
      </c>
      <c r="D849" s="28">
        <v>494</v>
      </c>
      <c r="E849" s="28">
        <v>712</v>
      </c>
      <c r="F849" s="28">
        <v>660</v>
      </c>
      <c r="G849" s="28">
        <v>726</v>
      </c>
      <c r="H849" s="74">
        <v>685</v>
      </c>
      <c r="I849" s="33">
        <f>H849+G849+F849+E849+D849+C849+B849</f>
        <v>4778</v>
      </c>
      <c r="J849" s="74">
        <v>789</v>
      </c>
      <c r="K849" s="42">
        <v>784</v>
      </c>
      <c r="L849" s="42">
        <v>707</v>
      </c>
      <c r="M849" s="37">
        <v>731</v>
      </c>
      <c r="N849" s="23">
        <v>685</v>
      </c>
      <c r="O849" s="28">
        <v>571</v>
      </c>
      <c r="P849" s="86">
        <v>321</v>
      </c>
      <c r="Q849" s="33">
        <f>P849+O849+N849+M849+L849+K849+J849</f>
        <v>4588</v>
      </c>
    </row>
    <row r="850" spans="1:17" x14ac:dyDescent="0.35">
      <c r="A850" s="28" t="s">
        <v>103</v>
      </c>
      <c r="B850" s="28">
        <v>385</v>
      </c>
      <c r="C850" s="28">
        <v>395</v>
      </c>
      <c r="D850" s="28">
        <v>355</v>
      </c>
      <c r="E850" s="28">
        <v>376</v>
      </c>
      <c r="F850" s="28">
        <v>397</v>
      </c>
      <c r="G850" s="28">
        <v>435</v>
      </c>
      <c r="H850" s="74">
        <v>429</v>
      </c>
      <c r="I850" s="33">
        <f>H850+G850+F850+E850+D850+C850+B850</f>
        <v>2772</v>
      </c>
      <c r="J850" s="74">
        <v>505</v>
      </c>
      <c r="K850" s="42">
        <v>341</v>
      </c>
      <c r="L850" s="42">
        <v>386</v>
      </c>
      <c r="M850" s="37">
        <v>398</v>
      </c>
      <c r="N850" s="86">
        <v>403</v>
      </c>
      <c r="O850" s="86">
        <v>409</v>
      </c>
      <c r="P850" s="86">
        <v>386</v>
      </c>
      <c r="Q850" s="33">
        <f>P850+O850+N850+M850+L850+K850+J850</f>
        <v>2828</v>
      </c>
    </row>
    <row r="851" spans="1:17" x14ac:dyDescent="0.35">
      <c r="A851" s="54" t="s">
        <v>117</v>
      </c>
      <c r="B851" s="54">
        <f>B850+B849+B848</f>
        <v>1284</v>
      </c>
      <c r="C851" s="54">
        <f t="shared" ref="C851:H851" si="236">C850+C849+C848</f>
        <v>1223</v>
      </c>
      <c r="D851" s="54">
        <f>D850+D849+D848</f>
        <v>979</v>
      </c>
      <c r="E851" s="54">
        <f t="shared" si="236"/>
        <v>1198</v>
      </c>
      <c r="F851" s="54">
        <f t="shared" si="236"/>
        <v>1173</v>
      </c>
      <c r="G851" s="54">
        <f t="shared" si="236"/>
        <v>1263</v>
      </c>
      <c r="H851" s="54">
        <f t="shared" si="236"/>
        <v>1258</v>
      </c>
      <c r="I851" s="54">
        <f>H851+G851+F851+E851+D851+C851+B851</f>
        <v>8378</v>
      </c>
      <c r="J851" s="54">
        <f>J850+J849+J848</f>
        <v>1364</v>
      </c>
      <c r="K851" s="54">
        <f t="shared" ref="K851:P851" si="237">K850+K849+K848</f>
        <v>1300</v>
      </c>
      <c r="L851" s="54">
        <f t="shared" si="237"/>
        <v>1212</v>
      </c>
      <c r="M851" s="54">
        <f t="shared" si="237"/>
        <v>1314</v>
      </c>
      <c r="N851" s="54">
        <f t="shared" si="237"/>
        <v>1190</v>
      </c>
      <c r="O851" s="54">
        <f t="shared" si="237"/>
        <v>1073</v>
      </c>
      <c r="P851" s="54">
        <f t="shared" si="237"/>
        <v>819</v>
      </c>
      <c r="Q851" s="54">
        <f>Q850+Q849+Q848</f>
        <v>8272</v>
      </c>
    </row>
    <row r="852" spans="1:17" x14ac:dyDescent="0.35">
      <c r="A852" s="56" t="s">
        <v>9</v>
      </c>
      <c r="B852" s="56">
        <f>B851+B847+B842</f>
        <v>8745</v>
      </c>
      <c r="C852" s="56">
        <f t="shared" ref="C852:I852" si="238">C851+C847+C842</f>
        <v>7028</v>
      </c>
      <c r="D852" s="56">
        <f>D851+E847+E842</f>
        <v>6239</v>
      </c>
      <c r="E852" s="56">
        <f t="shared" si="238"/>
        <v>6458</v>
      </c>
      <c r="F852" s="56">
        <f t="shared" si="238"/>
        <v>8370</v>
      </c>
      <c r="G852" s="56">
        <f t="shared" si="238"/>
        <v>8992</v>
      </c>
      <c r="H852" s="56">
        <f t="shared" si="238"/>
        <v>8872</v>
      </c>
      <c r="I852" s="56">
        <f t="shared" si="238"/>
        <v>54685</v>
      </c>
      <c r="J852" s="56">
        <f>J851+J847+J842</f>
        <v>6045</v>
      </c>
      <c r="K852" s="56">
        <f>K851+J847+J842</f>
        <v>5981</v>
      </c>
      <c r="L852" s="56">
        <f>L851+K847+K842</f>
        <v>6929</v>
      </c>
      <c r="M852" s="56">
        <f>M851+M847+M842</f>
        <v>7001</v>
      </c>
      <c r="N852" s="56">
        <f>N851+N847+N842</f>
        <v>6807</v>
      </c>
      <c r="O852" s="56">
        <f>O851+N847+N842</f>
        <v>6690</v>
      </c>
      <c r="P852" s="56">
        <f>P851+O847+O842</f>
        <v>6846</v>
      </c>
      <c r="Q852" s="56">
        <f>Q851+Q847+Q842</f>
        <v>45286</v>
      </c>
    </row>
    <row r="854" spans="1:17" ht="15.5" x14ac:dyDescent="0.35">
      <c r="A854" s="33" t="s">
        <v>1</v>
      </c>
      <c r="B854" s="64" t="s">
        <v>2179</v>
      </c>
      <c r="C854" s="64" t="s">
        <v>1353</v>
      </c>
      <c r="D854" s="64" t="s">
        <v>1354</v>
      </c>
      <c r="E854" s="64" t="s">
        <v>1355</v>
      </c>
      <c r="F854" s="64" t="s">
        <v>1356</v>
      </c>
      <c r="G854" s="64" t="s">
        <v>1357</v>
      </c>
      <c r="H854" s="64" t="s">
        <v>1358</v>
      </c>
      <c r="I854" s="65" t="s">
        <v>1426</v>
      </c>
      <c r="J854" s="64" t="s">
        <v>1359</v>
      </c>
      <c r="K854" s="64" t="s">
        <v>1360</v>
      </c>
      <c r="L854" s="64" t="s">
        <v>1361</v>
      </c>
      <c r="M854" s="64" t="s">
        <v>1362</v>
      </c>
      <c r="N854" s="64" t="s">
        <v>1363</v>
      </c>
      <c r="O854" s="64" t="s">
        <v>1364</v>
      </c>
      <c r="P854" s="64" t="s">
        <v>1365</v>
      </c>
      <c r="Q854" s="65" t="s">
        <v>2185</v>
      </c>
    </row>
    <row r="855" spans="1:17" x14ac:dyDescent="0.35">
      <c r="A855" s="28" t="s">
        <v>2</v>
      </c>
      <c r="B855" s="106">
        <v>23</v>
      </c>
      <c r="C855" s="28">
        <v>30</v>
      </c>
      <c r="D855" s="21">
        <v>141</v>
      </c>
      <c r="E855" s="28">
        <v>263</v>
      </c>
      <c r="F855" s="28">
        <v>230</v>
      </c>
      <c r="G855" s="28">
        <v>279</v>
      </c>
      <c r="H855" s="74">
        <v>27</v>
      </c>
      <c r="I855" s="33">
        <f>H855+G855+F855+E855+D855+C855+B855</f>
        <v>993</v>
      </c>
      <c r="J855" s="74">
        <v>15</v>
      </c>
      <c r="K855" s="74">
        <v>33</v>
      </c>
      <c r="L855" s="74">
        <v>326</v>
      </c>
      <c r="M855" s="103">
        <v>325</v>
      </c>
      <c r="N855" s="28">
        <v>300</v>
      </c>
      <c r="O855" s="28">
        <v>349</v>
      </c>
      <c r="P855" s="74">
        <v>320</v>
      </c>
      <c r="Q855" s="33">
        <f>P855+O855+N855+M855+L855+K855+J855</f>
        <v>1668</v>
      </c>
    </row>
    <row r="856" spans="1:17" x14ac:dyDescent="0.35">
      <c r="A856" s="28" t="s">
        <v>3</v>
      </c>
      <c r="B856" s="104">
        <v>1250</v>
      </c>
      <c r="C856" s="104">
        <v>1402</v>
      </c>
      <c r="D856" s="28">
        <v>956</v>
      </c>
      <c r="E856" s="28">
        <v>1134</v>
      </c>
      <c r="F856" s="28">
        <v>1148</v>
      </c>
      <c r="G856" s="28">
        <v>1162</v>
      </c>
      <c r="H856" s="74">
        <v>1136</v>
      </c>
      <c r="I856" s="33">
        <f>H856+G856+F856+E856+D856+C856+B856</f>
        <v>8188</v>
      </c>
      <c r="J856" s="74">
        <v>1096</v>
      </c>
      <c r="K856" s="42">
        <v>1162</v>
      </c>
      <c r="L856" s="42">
        <v>471</v>
      </c>
      <c r="M856" s="28">
        <v>1618</v>
      </c>
      <c r="N856" s="28">
        <v>1058</v>
      </c>
      <c r="O856" s="74">
        <v>976</v>
      </c>
      <c r="P856" s="28">
        <v>1106</v>
      </c>
      <c r="Q856" s="33">
        <f>P856+O856+N856+M856+L856+K856+J856</f>
        <v>7487</v>
      </c>
    </row>
    <row r="857" spans="1:17" x14ac:dyDescent="0.35">
      <c r="A857" s="28" t="s">
        <v>100</v>
      </c>
      <c r="B857" s="28">
        <v>205</v>
      </c>
      <c r="C857" s="28">
        <v>220</v>
      </c>
      <c r="D857" s="28">
        <v>210</v>
      </c>
      <c r="E857" s="28">
        <v>212</v>
      </c>
      <c r="F857" s="28">
        <v>205</v>
      </c>
      <c r="G857" s="28">
        <v>205</v>
      </c>
      <c r="H857" s="74">
        <v>230</v>
      </c>
      <c r="I857" s="33">
        <f>H857+G857+F857+E857+D857+C857+B857</f>
        <v>1487</v>
      </c>
      <c r="J857" s="38">
        <v>82</v>
      </c>
      <c r="K857" s="38">
        <v>0</v>
      </c>
      <c r="L857" s="59">
        <v>0</v>
      </c>
      <c r="M857" s="38">
        <v>0</v>
      </c>
      <c r="N857" s="38">
        <v>130</v>
      </c>
      <c r="O857" s="38">
        <v>229</v>
      </c>
      <c r="P857" s="28">
        <v>233</v>
      </c>
      <c r="Q857" s="33">
        <f>P857+O857+N857+M857+L857+K857+J857</f>
        <v>674</v>
      </c>
    </row>
    <row r="858" spans="1:17" x14ac:dyDescent="0.35">
      <c r="A858" s="28" t="s">
        <v>115</v>
      </c>
      <c r="B858" s="28">
        <v>0</v>
      </c>
      <c r="C858" s="28">
        <v>0</v>
      </c>
      <c r="D858" s="28">
        <v>0</v>
      </c>
      <c r="E858" s="28">
        <v>0</v>
      </c>
      <c r="F858" s="28">
        <v>0</v>
      </c>
      <c r="G858" s="28">
        <v>0</v>
      </c>
      <c r="H858" s="28">
        <v>0</v>
      </c>
      <c r="I858" s="33">
        <f>SUM(B858:H858)</f>
        <v>0</v>
      </c>
      <c r="J858" s="42">
        <v>0</v>
      </c>
      <c r="K858" s="42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33">
        <f>P858+O858+N858+M858+L858+K858+J858</f>
        <v>0</v>
      </c>
    </row>
    <row r="859" spans="1:17" x14ac:dyDescent="0.35">
      <c r="A859" s="28" t="s">
        <v>125</v>
      </c>
      <c r="B859" s="28">
        <v>3328</v>
      </c>
      <c r="C859" s="28">
        <v>2608</v>
      </c>
      <c r="D859" s="28">
        <v>3586</v>
      </c>
      <c r="E859" s="28">
        <v>1961</v>
      </c>
      <c r="F859" s="28">
        <v>2178</v>
      </c>
      <c r="G859" s="28">
        <v>2756</v>
      </c>
      <c r="H859" s="28">
        <v>2894</v>
      </c>
      <c r="I859" s="33">
        <f>H859+G859+F859+E859+D859+C859+B859</f>
        <v>19311</v>
      </c>
      <c r="J859" s="59">
        <v>2806</v>
      </c>
      <c r="K859" s="42">
        <v>3091</v>
      </c>
      <c r="L859" s="38">
        <v>2076</v>
      </c>
      <c r="M859" s="42">
        <v>2464</v>
      </c>
      <c r="N859" s="28">
        <v>2546</v>
      </c>
      <c r="O859" s="28">
        <v>3123</v>
      </c>
      <c r="P859" s="28">
        <v>2311</v>
      </c>
      <c r="Q859" s="33">
        <f>P859+O859+N859+M859+L859+K859+J859</f>
        <v>18417</v>
      </c>
    </row>
    <row r="860" spans="1:17" x14ac:dyDescent="0.35">
      <c r="A860" s="58" t="s">
        <v>119</v>
      </c>
      <c r="B860" s="107">
        <f t="shared" ref="B860:H860" si="239">B859+B858+B857+B856+B855</f>
        <v>4806</v>
      </c>
      <c r="C860" s="58">
        <f t="shared" si="239"/>
        <v>4260</v>
      </c>
      <c r="D860" s="58">
        <f t="shared" si="239"/>
        <v>4893</v>
      </c>
      <c r="E860" s="58">
        <f t="shared" si="239"/>
        <v>3570</v>
      </c>
      <c r="F860" s="58">
        <f t="shared" si="239"/>
        <v>3761</v>
      </c>
      <c r="G860" s="58">
        <f t="shared" si="239"/>
        <v>4402</v>
      </c>
      <c r="H860" s="58">
        <f t="shared" si="239"/>
        <v>4287</v>
      </c>
      <c r="I860" s="58">
        <f>H860+G860+F860+E860+D860+C860+B860</f>
        <v>29979</v>
      </c>
      <c r="J860" s="105">
        <f t="shared" ref="J860:Q860" si="240">J859+J858+J857+J856+J855</f>
        <v>3999</v>
      </c>
      <c r="K860" s="105">
        <f t="shared" si="240"/>
        <v>4286</v>
      </c>
      <c r="L860" s="105">
        <f t="shared" si="240"/>
        <v>2873</v>
      </c>
      <c r="M860" s="105">
        <f t="shared" si="240"/>
        <v>4407</v>
      </c>
      <c r="N860" s="105">
        <f t="shared" si="240"/>
        <v>4034</v>
      </c>
      <c r="O860" s="105">
        <f t="shared" si="240"/>
        <v>4677</v>
      </c>
      <c r="P860" s="105">
        <f t="shared" si="240"/>
        <v>3970</v>
      </c>
      <c r="Q860" s="58">
        <f t="shared" si="240"/>
        <v>28246</v>
      </c>
    </row>
    <row r="861" spans="1:17" x14ac:dyDescent="0.35">
      <c r="A861" s="28" t="s">
        <v>4</v>
      </c>
      <c r="B861" s="28">
        <v>1110</v>
      </c>
      <c r="C861" s="28">
        <v>1037</v>
      </c>
      <c r="D861" s="28">
        <v>789</v>
      </c>
      <c r="E861" s="28">
        <v>895</v>
      </c>
      <c r="F861" s="28">
        <v>931</v>
      </c>
      <c r="G861" s="28">
        <v>950</v>
      </c>
      <c r="H861" s="74">
        <v>883</v>
      </c>
      <c r="I861" s="33">
        <f>H861+G861+F861+E861+D861+C861+B861</f>
        <v>6595</v>
      </c>
      <c r="J861" s="74">
        <v>1089</v>
      </c>
      <c r="K861" s="42">
        <v>895</v>
      </c>
      <c r="L861" s="42">
        <v>857</v>
      </c>
      <c r="M861" s="37">
        <v>867</v>
      </c>
      <c r="N861" s="28">
        <v>961</v>
      </c>
      <c r="O861" s="74">
        <v>849</v>
      </c>
      <c r="P861" s="74">
        <v>1106</v>
      </c>
      <c r="Q861" s="63">
        <f>P861+O861+N861+M861+L861+K861+J861</f>
        <v>6624</v>
      </c>
    </row>
    <row r="862" spans="1:17" x14ac:dyDescent="0.35">
      <c r="A862" s="28" t="s">
        <v>2193</v>
      </c>
      <c r="B862" s="28">
        <v>0</v>
      </c>
      <c r="C862" s="28">
        <v>0</v>
      </c>
      <c r="D862" s="28">
        <v>0</v>
      </c>
      <c r="E862" s="28">
        <v>0</v>
      </c>
      <c r="F862" s="28">
        <v>0</v>
      </c>
      <c r="G862" s="28">
        <v>0</v>
      </c>
      <c r="H862" s="28">
        <v>0</v>
      </c>
      <c r="I862" s="33">
        <f>SUM(B862:H862)</f>
        <v>0</v>
      </c>
      <c r="J862" s="28">
        <v>0</v>
      </c>
      <c r="K862" s="42">
        <v>0</v>
      </c>
      <c r="L862" s="28">
        <v>0</v>
      </c>
      <c r="M862" s="28">
        <v>0</v>
      </c>
      <c r="N862" s="63">
        <v>0</v>
      </c>
      <c r="O862" s="63">
        <v>0</v>
      </c>
      <c r="P862" s="63">
        <v>0</v>
      </c>
      <c r="Q862" s="63">
        <f>P862+O862+N862+M862+L862+K862+J862</f>
        <v>0</v>
      </c>
    </row>
    <row r="863" spans="1:17" s="21" customFormat="1" x14ac:dyDescent="0.35">
      <c r="A863" s="28" t="s">
        <v>2194</v>
      </c>
      <c r="B863" s="28">
        <v>0</v>
      </c>
      <c r="C863" s="28">
        <v>0</v>
      </c>
      <c r="D863" s="28">
        <v>0</v>
      </c>
      <c r="E863" s="28">
        <v>0</v>
      </c>
      <c r="F863" s="28">
        <v>0</v>
      </c>
      <c r="G863" s="28">
        <v>0</v>
      </c>
      <c r="H863" s="28">
        <v>0</v>
      </c>
      <c r="I863" s="33">
        <f>H863+G863+F863+E863+D863+C863+B863</f>
        <v>0</v>
      </c>
      <c r="J863" s="28"/>
      <c r="K863" s="42"/>
      <c r="L863" s="28"/>
      <c r="M863" s="28"/>
      <c r="N863" s="63">
        <v>0</v>
      </c>
      <c r="O863" s="63">
        <v>46</v>
      </c>
      <c r="P863" s="63">
        <v>39</v>
      </c>
      <c r="Q863" s="63">
        <f>P863+O863+N863+M863+L863+K863+J863</f>
        <v>85</v>
      </c>
    </row>
    <row r="864" spans="1:17" x14ac:dyDescent="0.35">
      <c r="A864" s="28" t="s">
        <v>124</v>
      </c>
      <c r="B864" s="28">
        <v>0</v>
      </c>
      <c r="C864" s="28">
        <v>0</v>
      </c>
      <c r="D864" s="28">
        <v>0</v>
      </c>
      <c r="E864" s="28">
        <v>0</v>
      </c>
      <c r="F864" s="28">
        <v>0</v>
      </c>
      <c r="G864" s="28">
        <v>0</v>
      </c>
      <c r="H864" s="28">
        <v>99</v>
      </c>
      <c r="I864" s="33">
        <f>SUM(B864:H864)</f>
        <v>99</v>
      </c>
      <c r="J864" s="63">
        <v>0</v>
      </c>
      <c r="K864" s="63">
        <v>0</v>
      </c>
      <c r="L864" s="63">
        <v>0</v>
      </c>
      <c r="M864" s="63">
        <v>0</v>
      </c>
      <c r="N864" s="63">
        <v>0</v>
      </c>
      <c r="O864" s="63">
        <v>0</v>
      </c>
      <c r="P864" s="63"/>
      <c r="Q864" s="63">
        <f>SUM(J864:P864)</f>
        <v>0</v>
      </c>
    </row>
    <row r="865" spans="1:17" x14ac:dyDescent="0.35">
      <c r="A865" s="46" t="s">
        <v>118</v>
      </c>
      <c r="B865" s="46">
        <f>B864+B862+B861</f>
        <v>1110</v>
      </c>
      <c r="C865" s="46">
        <f t="shared" ref="C865:H865" si="241">C864+C862+C861</f>
        <v>1037</v>
      </c>
      <c r="D865" s="46">
        <f t="shared" si="241"/>
        <v>789</v>
      </c>
      <c r="E865" s="46">
        <f t="shared" si="241"/>
        <v>895</v>
      </c>
      <c r="F865" s="46">
        <f t="shared" si="241"/>
        <v>931</v>
      </c>
      <c r="G865" s="46">
        <f t="shared" si="241"/>
        <v>950</v>
      </c>
      <c r="H865" s="46">
        <f t="shared" si="241"/>
        <v>982</v>
      </c>
      <c r="I865" s="46">
        <f>I864+I862+I861</f>
        <v>6694</v>
      </c>
      <c r="J865" s="92">
        <f>J864+J862+J861</f>
        <v>1089</v>
      </c>
      <c r="K865" s="92">
        <f t="shared" ref="K865:P865" si="242">K864+K862+K861</f>
        <v>895</v>
      </c>
      <c r="L865" s="92">
        <f t="shared" si="242"/>
        <v>857</v>
      </c>
      <c r="M865" s="92">
        <f t="shared" si="242"/>
        <v>867</v>
      </c>
      <c r="N865" s="92">
        <f t="shared" si="242"/>
        <v>961</v>
      </c>
      <c r="O865" s="92">
        <f t="shared" si="242"/>
        <v>849</v>
      </c>
      <c r="P865" s="92">
        <f t="shared" si="242"/>
        <v>1106</v>
      </c>
      <c r="Q865" s="46">
        <f>Q864+Q863+Q862+Q861</f>
        <v>6709</v>
      </c>
    </row>
    <row r="866" spans="1:17" x14ac:dyDescent="0.35">
      <c r="A866" s="28" t="s">
        <v>99</v>
      </c>
      <c r="B866" s="28">
        <v>106</v>
      </c>
      <c r="C866" s="28">
        <v>116</v>
      </c>
      <c r="D866" s="28">
        <v>115</v>
      </c>
      <c r="E866" s="28">
        <v>104</v>
      </c>
      <c r="F866" s="28">
        <v>111</v>
      </c>
      <c r="G866" s="28">
        <v>100</v>
      </c>
      <c r="H866" s="74">
        <v>109</v>
      </c>
      <c r="I866" s="33">
        <f>H866+G866+F866+E866+D866+C866+B866</f>
        <v>761</v>
      </c>
      <c r="J866" s="74">
        <v>102</v>
      </c>
      <c r="K866" s="42">
        <v>109</v>
      </c>
      <c r="L866" s="42">
        <v>93</v>
      </c>
      <c r="M866" s="37">
        <v>76</v>
      </c>
      <c r="N866" s="74">
        <v>104</v>
      </c>
      <c r="O866" s="28">
        <v>182</v>
      </c>
      <c r="P866" s="74">
        <v>104</v>
      </c>
      <c r="Q866" s="33">
        <f>P866+O866+N866+M866+L866+K866+J866</f>
        <v>770</v>
      </c>
    </row>
    <row r="867" spans="1:17" x14ac:dyDescent="0.35">
      <c r="A867" s="28" t="s">
        <v>7</v>
      </c>
      <c r="B867" s="28">
        <v>397</v>
      </c>
      <c r="C867" s="28">
        <v>729</v>
      </c>
      <c r="D867" s="28">
        <v>747</v>
      </c>
      <c r="E867" s="28">
        <v>758</v>
      </c>
      <c r="F867" s="28">
        <v>602</v>
      </c>
      <c r="G867" s="28">
        <v>710</v>
      </c>
      <c r="H867" s="74">
        <v>660</v>
      </c>
      <c r="I867" s="33">
        <f>H867+G867+F867+E867+D867+C867+B867</f>
        <v>4603</v>
      </c>
      <c r="J867" s="74">
        <v>563</v>
      </c>
      <c r="K867" s="42">
        <v>687</v>
      </c>
      <c r="L867" s="42">
        <v>747</v>
      </c>
      <c r="M867" s="37">
        <v>686</v>
      </c>
      <c r="N867" s="23">
        <v>726</v>
      </c>
      <c r="O867" s="28">
        <v>685</v>
      </c>
      <c r="P867" s="86">
        <v>710</v>
      </c>
      <c r="Q867" s="33">
        <f>P867+O867+N867+M867+L867+K867+J867</f>
        <v>4804</v>
      </c>
    </row>
    <row r="868" spans="1:17" x14ac:dyDescent="0.35">
      <c r="A868" s="28" t="s">
        <v>103</v>
      </c>
      <c r="B868" s="28">
        <v>405</v>
      </c>
      <c r="C868" s="28">
        <v>434</v>
      </c>
      <c r="D868" s="28">
        <v>392</v>
      </c>
      <c r="E868" s="28">
        <v>366</v>
      </c>
      <c r="F868" s="28">
        <v>356</v>
      </c>
      <c r="G868" s="28">
        <v>373</v>
      </c>
      <c r="H868" s="74">
        <v>389</v>
      </c>
      <c r="I868" s="33">
        <f>H868+G868+F868+E868+D868+C868+B868</f>
        <v>2715</v>
      </c>
      <c r="J868" s="74">
        <v>355</v>
      </c>
      <c r="K868" s="42">
        <v>367</v>
      </c>
      <c r="L868" s="42">
        <v>437</v>
      </c>
      <c r="M868" s="37">
        <v>356</v>
      </c>
      <c r="N868" s="86">
        <v>345</v>
      </c>
      <c r="O868" s="86">
        <v>330</v>
      </c>
      <c r="P868" s="86">
        <v>367</v>
      </c>
      <c r="Q868" s="33">
        <f>P868+O868+N868+M868+L868+K868+J868</f>
        <v>2557</v>
      </c>
    </row>
    <row r="869" spans="1:17" x14ac:dyDescent="0.35">
      <c r="A869" s="54" t="s">
        <v>117</v>
      </c>
      <c r="B869" s="54">
        <f t="shared" ref="B869:H869" si="243">B868+B867+B866</f>
        <v>908</v>
      </c>
      <c r="C869" s="54">
        <f t="shared" si="243"/>
        <v>1279</v>
      </c>
      <c r="D869" s="54">
        <f t="shared" si="243"/>
        <v>1254</v>
      </c>
      <c r="E869" s="54">
        <f t="shared" si="243"/>
        <v>1228</v>
      </c>
      <c r="F869" s="54">
        <f t="shared" si="243"/>
        <v>1069</v>
      </c>
      <c r="G869" s="54">
        <f t="shared" si="243"/>
        <v>1183</v>
      </c>
      <c r="H869" s="54">
        <f t="shared" si="243"/>
        <v>1158</v>
      </c>
      <c r="I869" s="54">
        <f>H869+G869+F869+E869+D869+C869+B869</f>
        <v>8079</v>
      </c>
      <c r="J869" s="54">
        <f>J868+J867+J866</f>
        <v>1020</v>
      </c>
      <c r="K869" s="54">
        <f t="shared" ref="K869:P869" si="244">K868+K867+K866</f>
        <v>1163</v>
      </c>
      <c r="L869" s="54">
        <f t="shared" si="244"/>
        <v>1277</v>
      </c>
      <c r="M869" s="54">
        <f t="shared" si="244"/>
        <v>1118</v>
      </c>
      <c r="N869" s="54">
        <f t="shared" si="244"/>
        <v>1175</v>
      </c>
      <c r="O869" s="54">
        <f t="shared" si="244"/>
        <v>1197</v>
      </c>
      <c r="P869" s="54">
        <f t="shared" si="244"/>
        <v>1181</v>
      </c>
      <c r="Q869" s="54">
        <f>Q868+Q867+Q866</f>
        <v>8131</v>
      </c>
    </row>
    <row r="870" spans="1:17" x14ac:dyDescent="0.35">
      <c r="A870" s="56" t="s">
        <v>9</v>
      </c>
      <c r="B870" s="56">
        <f t="shared" ref="B870:K870" si="245">B869+B865+B860</f>
        <v>6824</v>
      </c>
      <c r="C870" s="56">
        <f t="shared" si="245"/>
        <v>6576</v>
      </c>
      <c r="D870" s="56">
        <f t="shared" si="245"/>
        <v>6936</v>
      </c>
      <c r="E870" s="56">
        <f t="shared" si="245"/>
        <v>5693</v>
      </c>
      <c r="F870" s="56">
        <f t="shared" si="245"/>
        <v>5761</v>
      </c>
      <c r="G870" s="56">
        <f t="shared" si="245"/>
        <v>6535</v>
      </c>
      <c r="H870" s="56">
        <f t="shared" si="245"/>
        <v>6427</v>
      </c>
      <c r="I870" s="56">
        <f t="shared" si="245"/>
        <v>44752</v>
      </c>
      <c r="J870" s="56">
        <f t="shared" si="245"/>
        <v>6108</v>
      </c>
      <c r="K870" s="56">
        <f t="shared" si="245"/>
        <v>6344</v>
      </c>
      <c r="L870" s="56">
        <f>L869+K865+K860</f>
        <v>6458</v>
      </c>
      <c r="M870" s="56">
        <f>M869+M865+M860</f>
        <v>6392</v>
      </c>
      <c r="N870" s="56">
        <f>N869+N865+N860</f>
        <v>6170</v>
      </c>
      <c r="O870" s="56">
        <f>O869+N865+N860</f>
        <v>6192</v>
      </c>
      <c r="P870" s="56">
        <f>P869+O865+O860</f>
        <v>6707</v>
      </c>
      <c r="Q870" s="56">
        <f>Q869+Q865+Q860</f>
        <v>43086</v>
      </c>
    </row>
    <row r="872" spans="1:17" ht="15.5" x14ac:dyDescent="0.35">
      <c r="A872" s="33" t="s">
        <v>1</v>
      </c>
      <c r="B872" s="64" t="s">
        <v>1366</v>
      </c>
      <c r="C872" s="64" t="s">
        <v>1455</v>
      </c>
      <c r="D872" s="64" t="s">
        <v>1456</v>
      </c>
      <c r="E872" s="64" t="s">
        <v>1457</v>
      </c>
      <c r="F872" s="64" t="s">
        <v>1458</v>
      </c>
      <c r="G872" s="64" t="s">
        <v>1459</v>
      </c>
      <c r="H872" s="64" t="s">
        <v>1460</v>
      </c>
      <c r="I872" s="65" t="s">
        <v>1468</v>
      </c>
      <c r="J872" s="64" t="s">
        <v>1461</v>
      </c>
      <c r="K872" s="64" t="s">
        <v>1462</v>
      </c>
      <c r="L872" s="64" t="s">
        <v>1463</v>
      </c>
      <c r="M872" s="64" t="s">
        <v>1464</v>
      </c>
      <c r="N872" s="64" t="s">
        <v>1465</v>
      </c>
      <c r="O872" s="64" t="s">
        <v>1466</v>
      </c>
      <c r="P872" s="64" t="s">
        <v>1467</v>
      </c>
      <c r="Q872" s="65" t="s">
        <v>2189</v>
      </c>
    </row>
    <row r="873" spans="1:17" x14ac:dyDescent="0.35">
      <c r="A873" s="28" t="s">
        <v>2</v>
      </c>
      <c r="B873" s="51">
        <v>30</v>
      </c>
      <c r="C873" s="51">
        <v>29</v>
      </c>
      <c r="D873" s="67">
        <v>33</v>
      </c>
      <c r="E873" s="51">
        <v>486</v>
      </c>
      <c r="F873" s="51">
        <v>291</v>
      </c>
      <c r="G873" s="51">
        <v>272</v>
      </c>
      <c r="H873" s="53">
        <v>284</v>
      </c>
      <c r="I873" s="33">
        <f>H873+G873+F873+E873+D873+C873+B873</f>
        <v>1425</v>
      </c>
      <c r="J873" s="74">
        <v>30</v>
      </c>
      <c r="K873" s="74">
        <v>55</v>
      </c>
      <c r="L873" s="74">
        <v>326</v>
      </c>
      <c r="M873" s="103">
        <v>325</v>
      </c>
      <c r="N873" s="28">
        <v>300</v>
      </c>
      <c r="O873" s="28">
        <v>349</v>
      </c>
      <c r="P873" s="74">
        <v>320</v>
      </c>
      <c r="Q873" s="33">
        <f>P873+O873+N873+M873+L873+K873+J873</f>
        <v>1705</v>
      </c>
    </row>
    <row r="874" spans="1:17" x14ac:dyDescent="0.35">
      <c r="A874" s="28" t="s">
        <v>3</v>
      </c>
      <c r="B874" s="108">
        <v>1234</v>
      </c>
      <c r="C874" s="108">
        <v>1243</v>
      </c>
      <c r="D874" s="51">
        <v>1123</v>
      </c>
      <c r="E874" s="51">
        <v>1147</v>
      </c>
      <c r="F874" s="51">
        <v>1259</v>
      </c>
      <c r="G874" s="51">
        <v>1343</v>
      </c>
      <c r="H874" s="53">
        <v>1303</v>
      </c>
      <c r="I874" s="33">
        <f>H874+G874+F874+E874+D874+C874+B874</f>
        <v>8652</v>
      </c>
      <c r="J874" s="74">
        <v>1096</v>
      </c>
      <c r="K874" s="42">
        <v>1162</v>
      </c>
      <c r="L874" s="42">
        <v>471</v>
      </c>
      <c r="M874" s="28">
        <v>1618</v>
      </c>
      <c r="N874" s="28">
        <v>1058</v>
      </c>
      <c r="O874" s="74">
        <v>976</v>
      </c>
      <c r="P874" s="28">
        <v>1106</v>
      </c>
      <c r="Q874" s="33">
        <f>P874+O874+N874+M874+L874+K874+J874</f>
        <v>7487</v>
      </c>
    </row>
    <row r="875" spans="1:17" x14ac:dyDescent="0.35">
      <c r="A875" s="28" t="s">
        <v>100</v>
      </c>
      <c r="B875" s="51">
        <v>240</v>
      </c>
      <c r="C875" s="51">
        <v>226</v>
      </c>
      <c r="D875" s="51">
        <v>230</v>
      </c>
      <c r="E875" s="51">
        <v>225</v>
      </c>
      <c r="F875" s="51">
        <v>250</v>
      </c>
      <c r="G875" s="51">
        <v>230</v>
      </c>
      <c r="H875" s="53">
        <v>225</v>
      </c>
      <c r="I875" s="33">
        <f>H875+G875+F875+E875+D875+C875+B875</f>
        <v>1626</v>
      </c>
      <c r="J875" s="38">
        <v>82</v>
      </c>
      <c r="K875" s="38">
        <v>0</v>
      </c>
      <c r="L875" s="59">
        <v>0</v>
      </c>
      <c r="M875" s="38">
        <v>0</v>
      </c>
      <c r="N875" s="38">
        <v>130</v>
      </c>
      <c r="O875" s="38">
        <v>229</v>
      </c>
      <c r="P875" s="28">
        <v>233</v>
      </c>
      <c r="Q875" s="33">
        <f>P875+O875+N875+M875+L875+K875+J875</f>
        <v>674</v>
      </c>
    </row>
    <row r="876" spans="1:17" x14ac:dyDescent="0.35">
      <c r="A876" s="28" t="s">
        <v>115</v>
      </c>
      <c r="B876" s="51">
        <v>0</v>
      </c>
      <c r="C876" s="51">
        <v>0</v>
      </c>
      <c r="D876" s="51">
        <v>0</v>
      </c>
      <c r="E876" s="51">
        <v>0</v>
      </c>
      <c r="F876" s="51">
        <v>0</v>
      </c>
      <c r="G876" s="51">
        <v>0</v>
      </c>
      <c r="H876" s="51">
        <v>0</v>
      </c>
      <c r="I876" s="33">
        <f>SUM(B876:H876)</f>
        <v>0</v>
      </c>
      <c r="J876" s="42">
        <v>0</v>
      </c>
      <c r="K876" s="42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33">
        <f>P876+O876+N876+M876+L876+K876+J876</f>
        <v>0</v>
      </c>
    </row>
    <row r="877" spans="1:17" x14ac:dyDescent="0.35">
      <c r="A877" s="28" t="s">
        <v>125</v>
      </c>
      <c r="B877" s="51">
        <v>4867</v>
      </c>
      <c r="C877" s="51">
        <v>3342</v>
      </c>
      <c r="D877" s="51">
        <v>2927</v>
      </c>
      <c r="E877" s="51">
        <v>2518</v>
      </c>
      <c r="F877" s="51">
        <v>4428</v>
      </c>
      <c r="G877" s="51">
        <v>4921</v>
      </c>
      <c r="H877" s="51">
        <v>4610</v>
      </c>
      <c r="I877" s="33">
        <f>H877+G877+F877+E877+D877+C877+B877</f>
        <v>27613</v>
      </c>
      <c r="J877" s="59">
        <v>2806</v>
      </c>
      <c r="K877" s="42">
        <v>3091</v>
      </c>
      <c r="L877" s="38">
        <v>2076</v>
      </c>
      <c r="M877" s="42">
        <v>2464</v>
      </c>
      <c r="N877" s="28">
        <v>2546</v>
      </c>
      <c r="O877" s="28">
        <v>3123</v>
      </c>
      <c r="P877" s="28">
        <v>2311</v>
      </c>
      <c r="Q877" s="33">
        <f>P877+O877+N877+M877+L877+K877+J877</f>
        <v>18417</v>
      </c>
    </row>
    <row r="878" spans="1:17" x14ac:dyDescent="0.35">
      <c r="A878" s="58" t="s">
        <v>119</v>
      </c>
      <c r="B878" s="66">
        <v>6371</v>
      </c>
      <c r="C878" s="66">
        <v>4840</v>
      </c>
      <c r="D878" s="66">
        <v>4313</v>
      </c>
      <c r="E878" s="66">
        <v>4376</v>
      </c>
      <c r="F878" s="66">
        <v>6228</v>
      </c>
      <c r="G878" s="66">
        <v>6766</v>
      </c>
      <c r="H878" s="66">
        <v>6422</v>
      </c>
      <c r="I878" s="58">
        <f>H878+G878+F878+E878+D878+C878+B878</f>
        <v>39316</v>
      </c>
      <c r="J878" s="105">
        <f t="shared" ref="J878:Q878" si="246">J877+J876+J875+J874+J873</f>
        <v>4014</v>
      </c>
      <c r="K878" s="105">
        <f t="shared" si="246"/>
        <v>4308</v>
      </c>
      <c r="L878" s="105">
        <f t="shared" si="246"/>
        <v>2873</v>
      </c>
      <c r="M878" s="105">
        <f t="shared" si="246"/>
        <v>4407</v>
      </c>
      <c r="N878" s="105">
        <f t="shared" si="246"/>
        <v>4034</v>
      </c>
      <c r="O878" s="105">
        <f t="shared" si="246"/>
        <v>4677</v>
      </c>
      <c r="P878" s="105">
        <f t="shared" si="246"/>
        <v>3970</v>
      </c>
      <c r="Q878" s="58">
        <f t="shared" si="246"/>
        <v>28283</v>
      </c>
    </row>
    <row r="879" spans="1:17" x14ac:dyDescent="0.35">
      <c r="A879" s="28" t="s">
        <v>4</v>
      </c>
      <c r="B879" s="51">
        <v>1090</v>
      </c>
      <c r="C879" s="51">
        <v>965</v>
      </c>
      <c r="D879" s="51">
        <v>928</v>
      </c>
      <c r="E879" s="51">
        <v>884</v>
      </c>
      <c r="F879" s="51">
        <v>969</v>
      </c>
      <c r="G879" s="51">
        <v>963</v>
      </c>
      <c r="H879" s="53">
        <v>1080</v>
      </c>
      <c r="I879" s="33">
        <f>H879+G879+F879+E879+D879+C879+B879</f>
        <v>6879</v>
      </c>
      <c r="J879" s="74">
        <v>1089</v>
      </c>
      <c r="K879" s="42">
        <v>895</v>
      </c>
      <c r="L879" s="42">
        <v>857</v>
      </c>
      <c r="M879" s="37">
        <v>867</v>
      </c>
      <c r="N879" s="28">
        <v>961</v>
      </c>
      <c r="O879" s="74">
        <v>849</v>
      </c>
      <c r="P879" s="74">
        <v>1106</v>
      </c>
      <c r="Q879" s="63">
        <f>P879+O879+N879+M879+L879+K879+J879</f>
        <v>6624</v>
      </c>
    </row>
    <row r="880" spans="1:17" x14ac:dyDescent="0.35">
      <c r="A880" s="28" t="s">
        <v>2193</v>
      </c>
      <c r="B880" s="51">
        <v>0</v>
      </c>
      <c r="C880" s="51">
        <v>0</v>
      </c>
      <c r="D880" s="51">
        <v>0</v>
      </c>
      <c r="E880" s="51">
        <v>0</v>
      </c>
      <c r="F880" s="51">
        <v>0</v>
      </c>
      <c r="G880" s="51">
        <v>0</v>
      </c>
      <c r="H880" s="51">
        <v>0</v>
      </c>
      <c r="I880" s="33">
        <f>SUM(B880:H880)</f>
        <v>0</v>
      </c>
      <c r="J880" s="28">
        <v>0</v>
      </c>
      <c r="K880" s="42">
        <v>0</v>
      </c>
      <c r="L880" s="28">
        <v>0</v>
      </c>
      <c r="M880" s="28">
        <v>0</v>
      </c>
      <c r="N880" s="63">
        <v>0</v>
      </c>
      <c r="O880" s="63">
        <v>0</v>
      </c>
      <c r="P880" s="63">
        <v>0</v>
      </c>
      <c r="Q880" s="63">
        <f>P880+O880+N880+M880+L880+K880+J880</f>
        <v>0</v>
      </c>
    </row>
    <row r="881" spans="1:17" s="21" customFormat="1" x14ac:dyDescent="0.35">
      <c r="A881" s="28" t="s">
        <v>2194</v>
      </c>
      <c r="B881" s="51">
        <v>46</v>
      </c>
      <c r="C881" s="51">
        <v>39</v>
      </c>
      <c r="D881" s="51">
        <v>13</v>
      </c>
      <c r="E881" s="51">
        <v>21</v>
      </c>
      <c r="F881" s="51">
        <v>20</v>
      </c>
      <c r="G881" s="51">
        <v>13</v>
      </c>
      <c r="H881" s="51">
        <v>16</v>
      </c>
      <c r="I881" s="33">
        <f>H881+G881+F881+E881+D881+C881+B881</f>
        <v>168</v>
      </c>
      <c r="J881" s="28">
        <v>15</v>
      </c>
      <c r="K881" s="42">
        <v>17</v>
      </c>
      <c r="L881" s="28">
        <v>16</v>
      </c>
      <c r="M881" s="28">
        <v>19</v>
      </c>
      <c r="N881" s="63">
        <v>12</v>
      </c>
      <c r="O881" s="63">
        <v>15</v>
      </c>
      <c r="P881" s="63">
        <v>14</v>
      </c>
      <c r="Q881" s="63">
        <f>P881+O881+N881+M881+L881+K881+J881</f>
        <v>108</v>
      </c>
    </row>
    <row r="882" spans="1:17" x14ac:dyDescent="0.35">
      <c r="A882" s="28" t="s">
        <v>124</v>
      </c>
      <c r="B882" s="51">
        <v>0</v>
      </c>
      <c r="C882" s="51">
        <v>0</v>
      </c>
      <c r="D882" s="51">
        <v>0</v>
      </c>
      <c r="E882" s="51">
        <v>0</v>
      </c>
      <c r="F882" s="51">
        <v>0</v>
      </c>
      <c r="G882" s="51">
        <v>0</v>
      </c>
      <c r="H882" s="51">
        <v>112</v>
      </c>
      <c r="I882" s="33">
        <f>SUM(B882:H882)</f>
        <v>112</v>
      </c>
      <c r="J882" s="63">
        <v>0</v>
      </c>
      <c r="K882" s="63">
        <v>0</v>
      </c>
      <c r="L882" s="63">
        <v>0</v>
      </c>
      <c r="M882" s="63">
        <v>0</v>
      </c>
      <c r="N882" s="63">
        <v>0</v>
      </c>
      <c r="O882" s="63">
        <v>0</v>
      </c>
      <c r="P882" s="63">
        <v>115</v>
      </c>
      <c r="Q882" s="63">
        <f>SUM(J882:P882)</f>
        <v>115</v>
      </c>
    </row>
    <row r="883" spans="1:17" x14ac:dyDescent="0.35">
      <c r="A883" s="46" t="s">
        <v>118</v>
      </c>
      <c r="B883" s="89">
        <v>1090</v>
      </c>
      <c r="C883" s="89">
        <v>965</v>
      </c>
      <c r="D883" s="89">
        <v>928</v>
      </c>
      <c r="E883" s="89">
        <v>884</v>
      </c>
      <c r="F883" s="89">
        <v>969</v>
      </c>
      <c r="G883" s="89">
        <v>963</v>
      </c>
      <c r="H883" s="89">
        <v>1192</v>
      </c>
      <c r="I883" s="46">
        <f>I882+I881+I880+I879</f>
        <v>7159</v>
      </c>
      <c r="J883" s="92">
        <f>J882+J880+J879</f>
        <v>1089</v>
      </c>
      <c r="K883" s="92">
        <f t="shared" ref="K883:P883" si="247">K882+K880+K879</f>
        <v>895</v>
      </c>
      <c r="L883" s="92">
        <f t="shared" si="247"/>
        <v>857</v>
      </c>
      <c r="M883" s="92">
        <f t="shared" si="247"/>
        <v>867</v>
      </c>
      <c r="N883" s="92">
        <f t="shared" si="247"/>
        <v>961</v>
      </c>
      <c r="O883" s="92">
        <f t="shared" si="247"/>
        <v>849</v>
      </c>
      <c r="P883" s="92">
        <f t="shared" si="247"/>
        <v>1221</v>
      </c>
      <c r="Q883" s="46">
        <f>Q882+Q881+Q880+Q879</f>
        <v>6847</v>
      </c>
    </row>
    <row r="884" spans="1:17" x14ac:dyDescent="0.35">
      <c r="A884" s="28" t="s">
        <v>99</v>
      </c>
      <c r="B884" s="51">
        <v>119</v>
      </c>
      <c r="C884" s="51">
        <v>107</v>
      </c>
      <c r="D884" s="51">
        <v>130</v>
      </c>
      <c r="E884" s="51">
        <v>110</v>
      </c>
      <c r="F884" s="51">
        <v>116</v>
      </c>
      <c r="G884" s="51">
        <v>102</v>
      </c>
      <c r="H884" s="53">
        <v>144</v>
      </c>
      <c r="I884" s="33">
        <f>H884+G884+F884+E884+D884+C884+B884</f>
        <v>828</v>
      </c>
      <c r="J884" s="74">
        <v>102</v>
      </c>
      <c r="K884" s="42">
        <v>109</v>
      </c>
      <c r="L884" s="42">
        <v>93</v>
      </c>
      <c r="M884" s="37">
        <v>76</v>
      </c>
      <c r="N884" s="74">
        <v>104</v>
      </c>
      <c r="O884" s="28">
        <v>182</v>
      </c>
      <c r="P884" s="74">
        <v>104</v>
      </c>
      <c r="Q884" s="33">
        <f>P884+O884+N884+M884+L884+K884+J884</f>
        <v>770</v>
      </c>
    </row>
    <row r="885" spans="1:17" x14ac:dyDescent="0.35">
      <c r="A885" s="28" t="s">
        <v>7</v>
      </c>
      <c r="B885" s="51">
        <v>780</v>
      </c>
      <c r="C885" s="51">
        <v>721</v>
      </c>
      <c r="D885" s="51">
        <v>494</v>
      </c>
      <c r="E885" s="51">
        <v>712</v>
      </c>
      <c r="F885" s="51">
        <v>660</v>
      </c>
      <c r="G885" s="51">
        <v>726</v>
      </c>
      <c r="H885" s="53">
        <v>685</v>
      </c>
      <c r="I885" s="33">
        <f>H885+G885+F885+E885+D885+C885+B885</f>
        <v>4778</v>
      </c>
      <c r="J885" s="74">
        <v>563</v>
      </c>
      <c r="K885" s="42">
        <v>687</v>
      </c>
      <c r="L885" s="42">
        <v>747</v>
      </c>
      <c r="M885" s="37">
        <v>686</v>
      </c>
      <c r="N885" s="23">
        <v>726</v>
      </c>
      <c r="O885" s="28">
        <v>685</v>
      </c>
      <c r="P885" s="86">
        <v>710</v>
      </c>
      <c r="Q885" s="33">
        <f>P885+O885+N885+M885+L885+K885+J885</f>
        <v>4804</v>
      </c>
    </row>
    <row r="886" spans="1:17" x14ac:dyDescent="0.35">
      <c r="A886" s="28" t="s">
        <v>103</v>
      </c>
      <c r="B886" s="51">
        <v>385</v>
      </c>
      <c r="C886" s="51">
        <v>395</v>
      </c>
      <c r="D886" s="51">
        <v>355</v>
      </c>
      <c r="E886" s="51">
        <v>376</v>
      </c>
      <c r="F886" s="51">
        <v>397</v>
      </c>
      <c r="G886" s="51">
        <v>435</v>
      </c>
      <c r="H886" s="53">
        <v>429</v>
      </c>
      <c r="I886" s="33">
        <f>H886+G886+F886+E886+D886+C886+B886</f>
        <v>2772</v>
      </c>
      <c r="J886" s="74">
        <v>355</v>
      </c>
      <c r="K886" s="42">
        <v>367</v>
      </c>
      <c r="L886" s="42">
        <v>437</v>
      </c>
      <c r="M886" s="37">
        <v>356</v>
      </c>
      <c r="N886" s="86">
        <v>345</v>
      </c>
      <c r="O886" s="86">
        <v>330</v>
      </c>
      <c r="P886" s="86">
        <v>367</v>
      </c>
      <c r="Q886" s="33">
        <f>P886+O886+N886+M886+L886+K886+J886</f>
        <v>2557</v>
      </c>
    </row>
    <row r="887" spans="1:17" x14ac:dyDescent="0.35">
      <c r="A887" s="54" t="s">
        <v>117</v>
      </c>
      <c r="B887" s="54">
        <v>0.7798812770736403</v>
      </c>
      <c r="C887" s="54">
        <v>0.84280279788931156</v>
      </c>
      <c r="D887" s="54">
        <v>0.71458381636911661</v>
      </c>
      <c r="E887" s="54">
        <v>0.94636433009920418</v>
      </c>
      <c r="F887" s="54">
        <v>1.000104090767149</v>
      </c>
      <c r="G887" s="54">
        <v>0.85108680977453754</v>
      </c>
      <c r="H887" s="54">
        <v>0.8664021164021164</v>
      </c>
      <c r="I887" s="54">
        <f>H887+G887+F887+E887+D887+C887+B887</f>
        <v>6.0012252383750804</v>
      </c>
      <c r="J887" s="54">
        <f>J886+J885+J884</f>
        <v>1020</v>
      </c>
      <c r="K887" s="54">
        <f t="shared" ref="K887:P887" si="248">K886+K885+K884</f>
        <v>1163</v>
      </c>
      <c r="L887" s="54">
        <f t="shared" si="248"/>
        <v>1277</v>
      </c>
      <c r="M887" s="54">
        <f t="shared" si="248"/>
        <v>1118</v>
      </c>
      <c r="N887" s="54">
        <f t="shared" si="248"/>
        <v>1175</v>
      </c>
      <c r="O887" s="54">
        <f t="shared" si="248"/>
        <v>1197</v>
      </c>
      <c r="P887" s="54">
        <f t="shared" si="248"/>
        <v>1181</v>
      </c>
      <c r="Q887" s="54">
        <f>Q886+Q885+Q884</f>
        <v>8131</v>
      </c>
    </row>
    <row r="888" spans="1:17" x14ac:dyDescent="0.35">
      <c r="A888" s="56" t="s">
        <v>9</v>
      </c>
      <c r="B888" s="109">
        <f t="shared" ref="B888:K888" si="249">B887+B883+B878</f>
        <v>7461.7798812770698</v>
      </c>
      <c r="C888" s="109">
        <f t="shared" si="249"/>
        <v>5805.8428027978889</v>
      </c>
      <c r="D888" s="109">
        <f t="shared" si="249"/>
        <v>5241.7145838163688</v>
      </c>
      <c r="E888" s="109">
        <f t="shared" si="249"/>
        <v>5260.9463643300987</v>
      </c>
      <c r="F888" s="109">
        <f t="shared" si="249"/>
        <v>7198.0001040907673</v>
      </c>
      <c r="G888" s="109">
        <f t="shared" si="249"/>
        <v>7729.8510868097746</v>
      </c>
      <c r="H888" s="109">
        <f t="shared" si="249"/>
        <v>7614.8664021164004</v>
      </c>
      <c r="I888" s="109">
        <f t="shared" si="249"/>
        <v>46481.001225238382</v>
      </c>
      <c r="J888" s="56">
        <f t="shared" si="249"/>
        <v>6123</v>
      </c>
      <c r="K888" s="56">
        <f t="shared" si="249"/>
        <v>6366</v>
      </c>
      <c r="L888" s="56">
        <f>L887+K883+K878</f>
        <v>6480</v>
      </c>
      <c r="M888" s="56">
        <f>M887+M883+M878</f>
        <v>6392</v>
      </c>
      <c r="N888" s="56">
        <f>N887+N883+N878</f>
        <v>6170</v>
      </c>
      <c r="O888" s="56">
        <f>O887+N883+N878</f>
        <v>6192</v>
      </c>
      <c r="P888" s="56">
        <f>P887+O883+O878</f>
        <v>6707</v>
      </c>
      <c r="Q888" s="56">
        <f>Q887+Q883+Q878</f>
        <v>43261</v>
      </c>
    </row>
    <row r="890" spans="1:17" ht="15.5" x14ac:dyDescent="0.35">
      <c r="A890" s="33" t="s">
        <v>1</v>
      </c>
      <c r="B890" s="64" t="s">
        <v>1470</v>
      </c>
      <c r="C890" s="64" t="s">
        <v>1472</v>
      </c>
      <c r="D890" s="64" t="s">
        <v>1475</v>
      </c>
      <c r="E890" s="64" t="s">
        <v>1476</v>
      </c>
      <c r="F890" s="64" t="s">
        <v>1477</v>
      </c>
      <c r="G890" s="64" t="s">
        <v>1478</v>
      </c>
      <c r="H890" s="64" t="s">
        <v>1479</v>
      </c>
      <c r="I890" s="65" t="s">
        <v>1532</v>
      </c>
      <c r="J890" s="64" t="s">
        <v>1480</v>
      </c>
      <c r="K890" s="64" t="s">
        <v>1481</v>
      </c>
      <c r="L890" s="64" t="s">
        <v>1482</v>
      </c>
      <c r="M890" s="64" t="s">
        <v>1483</v>
      </c>
      <c r="N890" s="64" t="s">
        <v>1484</v>
      </c>
      <c r="O890" s="64" t="s">
        <v>1485</v>
      </c>
      <c r="P890" s="64" t="s">
        <v>1486</v>
      </c>
      <c r="Q890" s="65" t="s">
        <v>2200</v>
      </c>
    </row>
    <row r="891" spans="1:17" x14ac:dyDescent="0.35">
      <c r="A891" s="28" t="s">
        <v>2</v>
      </c>
      <c r="B891" s="106">
        <v>28</v>
      </c>
      <c r="C891" s="28">
        <v>32</v>
      </c>
      <c r="D891" s="21">
        <v>220</v>
      </c>
      <c r="E891" s="28">
        <v>301</v>
      </c>
      <c r="F891" s="28">
        <v>348</v>
      </c>
      <c r="G891" s="28">
        <v>178</v>
      </c>
      <c r="H891" s="74">
        <v>212</v>
      </c>
      <c r="I891" s="33">
        <f>H891+G891+F891+E891+D891+C891+B891</f>
        <v>1319</v>
      </c>
      <c r="J891" s="74">
        <v>285</v>
      </c>
      <c r="K891" s="74">
        <v>367</v>
      </c>
      <c r="L891" s="74">
        <v>457</v>
      </c>
      <c r="M891" s="103">
        <v>459</v>
      </c>
      <c r="N891" s="28">
        <v>178</v>
      </c>
      <c r="O891" s="28">
        <v>388</v>
      </c>
      <c r="P891" s="74">
        <v>395</v>
      </c>
      <c r="Q891" s="33">
        <f>P891+O891+N891+M891+L891+K891+J891</f>
        <v>2529</v>
      </c>
    </row>
    <row r="892" spans="1:17" x14ac:dyDescent="0.35">
      <c r="A892" s="28" t="s">
        <v>3</v>
      </c>
      <c r="B892" s="104">
        <v>1078</v>
      </c>
      <c r="C892" s="104">
        <v>1240</v>
      </c>
      <c r="D892" s="28">
        <v>1100</v>
      </c>
      <c r="E892" s="28">
        <v>1240</v>
      </c>
      <c r="F892" s="28">
        <v>1199</v>
      </c>
      <c r="G892" s="28">
        <v>1152</v>
      </c>
      <c r="H892" s="74">
        <v>1196</v>
      </c>
      <c r="I892" s="33">
        <f>H892+G892+F892+E892+D892+C892+B892</f>
        <v>8205</v>
      </c>
      <c r="J892" s="74">
        <v>1097</v>
      </c>
      <c r="K892" s="42">
        <v>1080</v>
      </c>
      <c r="L892" s="42">
        <v>992</v>
      </c>
      <c r="M892" s="28">
        <v>1271</v>
      </c>
      <c r="N892" s="28">
        <v>1299</v>
      </c>
      <c r="O892" s="74">
        <v>1327</v>
      </c>
      <c r="P892" s="28">
        <v>1300</v>
      </c>
      <c r="Q892" s="33">
        <f>P892+O892+N892+M892+L892+K892+J892</f>
        <v>8366</v>
      </c>
    </row>
    <row r="893" spans="1:17" x14ac:dyDescent="0.35">
      <c r="A893" s="28" t="s">
        <v>100</v>
      </c>
      <c r="B893" s="28">
        <v>203</v>
      </c>
      <c r="C893" s="28">
        <v>220</v>
      </c>
      <c r="D893" s="28">
        <v>138</v>
      </c>
      <c r="E893" s="28">
        <v>203</v>
      </c>
      <c r="F893" s="28">
        <v>275</v>
      </c>
      <c r="G893" s="28">
        <v>220</v>
      </c>
      <c r="H893" s="74">
        <v>311</v>
      </c>
      <c r="I893" s="33">
        <f>H893+G893+F893+E893+D893+C893+B893</f>
        <v>1570</v>
      </c>
      <c r="J893" s="38">
        <v>200</v>
      </c>
      <c r="K893" s="38">
        <v>210</v>
      </c>
      <c r="L893" s="59">
        <v>139</v>
      </c>
      <c r="M893" s="38">
        <v>24</v>
      </c>
      <c r="N893" s="38">
        <v>0</v>
      </c>
      <c r="O893" s="38">
        <v>0</v>
      </c>
      <c r="P893" s="28">
        <v>0</v>
      </c>
      <c r="Q893" s="33">
        <f>P893+O893+N893+M893+L893+K893+J893</f>
        <v>573</v>
      </c>
    </row>
    <row r="894" spans="1:17" x14ac:dyDescent="0.35">
      <c r="A894" s="28" t="s">
        <v>115</v>
      </c>
      <c r="B894" s="28">
        <v>0</v>
      </c>
      <c r="C894" s="28">
        <v>0</v>
      </c>
      <c r="D894" s="28">
        <v>0</v>
      </c>
      <c r="E894" s="28">
        <v>0</v>
      </c>
      <c r="F894" s="28">
        <v>0</v>
      </c>
      <c r="G894" s="28">
        <v>0</v>
      </c>
      <c r="H894" s="28">
        <v>0</v>
      </c>
      <c r="I894" s="33">
        <f>SUM(B894:H894)</f>
        <v>0</v>
      </c>
      <c r="J894" s="42">
        <v>0</v>
      </c>
      <c r="K894" s="42">
        <v>0</v>
      </c>
      <c r="L894" s="28">
        <v>0</v>
      </c>
      <c r="M894" s="28">
        <v>0</v>
      </c>
      <c r="N894" s="28">
        <v>0</v>
      </c>
      <c r="O894" s="28">
        <v>0</v>
      </c>
      <c r="P894" s="28">
        <v>0</v>
      </c>
      <c r="Q894" s="33">
        <f>P894+O894+N894+M894+L894+K894+J894</f>
        <v>0</v>
      </c>
    </row>
    <row r="895" spans="1:17" x14ac:dyDescent="0.35">
      <c r="A895" s="28" t="s">
        <v>125</v>
      </c>
      <c r="B895" s="28">
        <v>4318</v>
      </c>
      <c r="C895" s="28">
        <v>3118</v>
      </c>
      <c r="D895" s="28">
        <v>3551</v>
      </c>
      <c r="E895" s="28">
        <v>3474</v>
      </c>
      <c r="F895" s="28">
        <v>3238</v>
      </c>
      <c r="G895" s="28">
        <v>4373</v>
      </c>
      <c r="H895" s="28">
        <v>2341</v>
      </c>
      <c r="I895" s="33">
        <f>H895+G895+F895+E895+D895+C895+B895</f>
        <v>24413</v>
      </c>
      <c r="J895" s="59">
        <v>2205</v>
      </c>
      <c r="K895" s="42">
        <v>2449</v>
      </c>
      <c r="L895" s="38">
        <v>1952</v>
      </c>
      <c r="M895" s="42">
        <v>2029</v>
      </c>
      <c r="N895" s="28">
        <v>2477</v>
      </c>
      <c r="O895" s="28">
        <v>3147</v>
      </c>
      <c r="P895" s="28">
        <v>2285</v>
      </c>
      <c r="Q895" s="33">
        <f>P895+O895+N895+M895+L895+K895+J895</f>
        <v>16544</v>
      </c>
    </row>
    <row r="896" spans="1:17" x14ac:dyDescent="0.35">
      <c r="A896" s="58" t="s">
        <v>119</v>
      </c>
      <c r="B896" s="58">
        <f>B895+B894+B893+B892+B891</f>
        <v>5627</v>
      </c>
      <c r="C896" s="58">
        <f t="shared" ref="C896:H896" si="250">C895+C894+C893+C892+C891</f>
        <v>4610</v>
      </c>
      <c r="D896" s="58">
        <f t="shared" si="250"/>
        <v>5009</v>
      </c>
      <c r="E896" s="58">
        <f t="shared" si="250"/>
        <v>5218</v>
      </c>
      <c r="F896" s="58">
        <f t="shared" si="250"/>
        <v>5060</v>
      </c>
      <c r="G896" s="58">
        <f t="shared" si="250"/>
        <v>5923</v>
      </c>
      <c r="H896" s="58">
        <f t="shared" si="250"/>
        <v>4060</v>
      </c>
      <c r="I896" s="58">
        <f>H896+G896+F896+E896+D896+C896+B896</f>
        <v>35507</v>
      </c>
      <c r="J896" s="105">
        <f t="shared" ref="J896:Q896" si="251">J895+J894+J893+J892+J891</f>
        <v>3787</v>
      </c>
      <c r="K896" s="105">
        <f t="shared" si="251"/>
        <v>4106</v>
      </c>
      <c r="L896" s="105">
        <f t="shared" si="251"/>
        <v>3540</v>
      </c>
      <c r="M896" s="105">
        <f t="shared" si="251"/>
        <v>3783</v>
      </c>
      <c r="N896" s="105">
        <f t="shared" si="251"/>
        <v>3954</v>
      </c>
      <c r="O896" s="105">
        <f t="shared" si="251"/>
        <v>4862</v>
      </c>
      <c r="P896" s="105">
        <f t="shared" si="251"/>
        <v>3980</v>
      </c>
      <c r="Q896" s="58">
        <f t="shared" si="251"/>
        <v>28012</v>
      </c>
    </row>
    <row r="897" spans="1:17" x14ac:dyDescent="0.35">
      <c r="A897" s="28" t="s">
        <v>4</v>
      </c>
      <c r="B897" s="28">
        <v>1018</v>
      </c>
      <c r="C897" s="28">
        <v>1142</v>
      </c>
      <c r="D897" s="28">
        <v>861</v>
      </c>
      <c r="E897" s="28">
        <v>1135</v>
      </c>
      <c r="F897" s="28">
        <v>1131</v>
      </c>
      <c r="G897" s="28">
        <v>994</v>
      </c>
      <c r="H897" s="74">
        <v>1023</v>
      </c>
      <c r="I897" s="33">
        <f>H897+G897+F897+E897+D897+C897+B897</f>
        <v>7304</v>
      </c>
      <c r="J897" s="74">
        <v>838</v>
      </c>
      <c r="K897" s="42">
        <v>970</v>
      </c>
      <c r="L897" s="42">
        <v>753</v>
      </c>
      <c r="M897" s="37">
        <v>1334</v>
      </c>
      <c r="N897" s="28">
        <v>958</v>
      </c>
      <c r="O897" s="74">
        <v>1081</v>
      </c>
      <c r="P897" s="74">
        <v>1095</v>
      </c>
      <c r="Q897" s="63">
        <f>P897+O897+N897+M897+L897+K897+J897</f>
        <v>7029</v>
      </c>
    </row>
    <row r="898" spans="1:17" x14ac:dyDescent="0.35">
      <c r="A898" s="28" t="s">
        <v>2194</v>
      </c>
      <c r="B898" s="28">
        <v>0</v>
      </c>
      <c r="C898" s="28">
        <v>0</v>
      </c>
      <c r="D898" s="28">
        <v>0</v>
      </c>
      <c r="E898" s="28">
        <v>0</v>
      </c>
      <c r="F898" s="28">
        <v>0</v>
      </c>
      <c r="G898" s="28">
        <v>0</v>
      </c>
      <c r="H898" s="28">
        <v>0</v>
      </c>
      <c r="I898" s="33">
        <v>76</v>
      </c>
      <c r="J898" s="28">
        <v>19</v>
      </c>
      <c r="K898" s="42">
        <v>22</v>
      </c>
      <c r="L898" s="28">
        <v>0</v>
      </c>
      <c r="M898" s="28">
        <v>49</v>
      </c>
      <c r="N898" s="63">
        <v>49</v>
      </c>
      <c r="O898" s="63">
        <v>16</v>
      </c>
      <c r="P898" s="63">
        <v>0</v>
      </c>
      <c r="Q898" s="63">
        <f>P898+O898+N898+M898+L898+K898+J898</f>
        <v>155</v>
      </c>
    </row>
    <row r="899" spans="1:17" x14ac:dyDescent="0.35">
      <c r="A899" s="28" t="s">
        <v>124</v>
      </c>
      <c r="B899" s="28">
        <v>0</v>
      </c>
      <c r="C899" s="28">
        <v>0</v>
      </c>
      <c r="D899" s="28">
        <v>0</v>
      </c>
      <c r="E899" s="28">
        <v>0</v>
      </c>
      <c r="F899" s="28">
        <v>0</v>
      </c>
      <c r="G899" s="28">
        <v>0</v>
      </c>
      <c r="H899" s="28">
        <v>99</v>
      </c>
      <c r="I899" s="33">
        <f>SUM(B899:H899)</f>
        <v>99</v>
      </c>
      <c r="J899" s="63">
        <v>0</v>
      </c>
      <c r="K899" s="63">
        <v>0</v>
      </c>
      <c r="L899" s="63">
        <v>0</v>
      </c>
      <c r="M899" s="63">
        <v>0</v>
      </c>
      <c r="N899" s="63">
        <v>0</v>
      </c>
      <c r="O899" s="63">
        <v>0</v>
      </c>
      <c r="P899" s="63">
        <v>0</v>
      </c>
      <c r="Q899" s="63">
        <f>SUM(J899:P899)</f>
        <v>0</v>
      </c>
    </row>
    <row r="900" spans="1:17" x14ac:dyDescent="0.35">
      <c r="A900" s="46" t="s">
        <v>118</v>
      </c>
      <c r="B900" s="46">
        <f>B899+B898+B897</f>
        <v>1018</v>
      </c>
      <c r="C900" s="46">
        <f t="shared" ref="C900:H900" si="252">C899+C898+C897</f>
        <v>1142</v>
      </c>
      <c r="D900" s="46">
        <f t="shared" si="252"/>
        <v>861</v>
      </c>
      <c r="E900" s="46">
        <f t="shared" si="252"/>
        <v>1135</v>
      </c>
      <c r="F900" s="46">
        <f t="shared" si="252"/>
        <v>1131</v>
      </c>
      <c r="G900" s="46">
        <f t="shared" si="252"/>
        <v>994</v>
      </c>
      <c r="H900" s="46">
        <f t="shared" si="252"/>
        <v>1122</v>
      </c>
      <c r="I900" s="46">
        <f>I899+I898+I897</f>
        <v>7479</v>
      </c>
      <c r="J900" s="92">
        <f>J899+J898+J897</f>
        <v>857</v>
      </c>
      <c r="K900" s="92">
        <f t="shared" ref="K900:P900" si="253">K899+K898+K897</f>
        <v>992</v>
      </c>
      <c r="L900" s="92">
        <f t="shared" si="253"/>
        <v>753</v>
      </c>
      <c r="M900" s="92">
        <f t="shared" si="253"/>
        <v>1383</v>
      </c>
      <c r="N900" s="92">
        <f t="shared" si="253"/>
        <v>1007</v>
      </c>
      <c r="O900" s="92">
        <f t="shared" si="253"/>
        <v>1097</v>
      </c>
      <c r="P900" s="92">
        <f t="shared" si="253"/>
        <v>1095</v>
      </c>
      <c r="Q900" s="46">
        <f>Q899+Q898+Q897</f>
        <v>7184</v>
      </c>
    </row>
    <row r="901" spans="1:17" x14ac:dyDescent="0.35">
      <c r="A901" s="28" t="s">
        <v>99</v>
      </c>
      <c r="B901" s="28">
        <v>51</v>
      </c>
      <c r="C901" s="28">
        <v>203</v>
      </c>
      <c r="D901" s="28">
        <v>139</v>
      </c>
      <c r="E901" s="28">
        <v>344</v>
      </c>
      <c r="F901" s="28">
        <v>133</v>
      </c>
      <c r="G901" s="28">
        <v>235</v>
      </c>
      <c r="H901" s="74">
        <v>362</v>
      </c>
      <c r="I901" s="33">
        <f>H901+G901+F901+E901+D901+C901+B901</f>
        <v>1467</v>
      </c>
      <c r="J901" s="74">
        <v>98</v>
      </c>
      <c r="K901" s="42">
        <v>103</v>
      </c>
      <c r="L901" s="42">
        <v>102</v>
      </c>
      <c r="M901" s="37">
        <v>109</v>
      </c>
      <c r="N901" s="74">
        <v>102</v>
      </c>
      <c r="O901" s="28">
        <v>93</v>
      </c>
      <c r="P901" s="74">
        <v>119</v>
      </c>
      <c r="Q901" s="33">
        <f>P901+O901+N901+M901+L901+K901+J901</f>
        <v>726</v>
      </c>
    </row>
    <row r="902" spans="1:17" x14ac:dyDescent="0.35">
      <c r="A902" s="28" t="s">
        <v>7</v>
      </c>
      <c r="B902" s="28">
        <v>512</v>
      </c>
      <c r="C902" s="28">
        <v>546</v>
      </c>
      <c r="D902" s="28">
        <v>506</v>
      </c>
      <c r="E902" s="28">
        <v>680</v>
      </c>
      <c r="F902" s="28">
        <v>620</v>
      </c>
      <c r="G902" s="28">
        <v>710</v>
      </c>
      <c r="H902" s="74">
        <v>564</v>
      </c>
      <c r="I902" s="33">
        <f>H902+G902+F902+E902+D902+C902+B902</f>
        <v>4138</v>
      </c>
      <c r="J902" s="74">
        <v>651</v>
      </c>
      <c r="K902" s="42">
        <v>779</v>
      </c>
      <c r="L902" s="42">
        <v>740</v>
      </c>
      <c r="M902" s="37">
        <v>780</v>
      </c>
      <c r="N902" s="23">
        <v>666</v>
      </c>
      <c r="O902" s="28">
        <v>747</v>
      </c>
      <c r="P902" s="86">
        <v>729</v>
      </c>
      <c r="Q902" s="33">
        <f>P902+O902+N902+M902+L902+K902+J902</f>
        <v>5092</v>
      </c>
    </row>
    <row r="903" spans="1:17" x14ac:dyDescent="0.35">
      <c r="A903" s="28" t="s">
        <v>103</v>
      </c>
      <c r="B903" s="28">
        <v>251</v>
      </c>
      <c r="C903" s="28">
        <v>340</v>
      </c>
      <c r="D903" s="28">
        <v>370</v>
      </c>
      <c r="E903" s="28">
        <v>393</v>
      </c>
      <c r="F903" s="28">
        <v>378</v>
      </c>
      <c r="G903" s="28">
        <v>396</v>
      </c>
      <c r="H903" s="74">
        <v>381</v>
      </c>
      <c r="I903" s="33">
        <f>H903+G903+F903+E903+D903+C903+B903</f>
        <v>2509</v>
      </c>
      <c r="J903" s="74">
        <v>229</v>
      </c>
      <c r="K903" s="42">
        <v>398</v>
      </c>
      <c r="L903" s="42">
        <v>381</v>
      </c>
      <c r="M903" s="37">
        <v>380</v>
      </c>
      <c r="N903" s="86">
        <v>394</v>
      </c>
      <c r="O903" s="86">
        <v>353</v>
      </c>
      <c r="P903" s="86">
        <v>409</v>
      </c>
      <c r="Q903" s="33">
        <f>P903+O903+N903+M903+L903+K903+J903</f>
        <v>2544</v>
      </c>
    </row>
    <row r="904" spans="1:17" x14ac:dyDescent="0.35">
      <c r="A904" s="54" t="s">
        <v>117</v>
      </c>
      <c r="B904" s="54">
        <f>B903+B902+B901</f>
        <v>814</v>
      </c>
      <c r="C904" s="54">
        <f t="shared" ref="C904:H904" si="254">C903+C902+C901</f>
        <v>1089</v>
      </c>
      <c r="D904" s="54">
        <f t="shared" si="254"/>
        <v>1015</v>
      </c>
      <c r="E904" s="54">
        <f t="shared" si="254"/>
        <v>1417</v>
      </c>
      <c r="F904" s="54">
        <f t="shared" si="254"/>
        <v>1131</v>
      </c>
      <c r="G904" s="54">
        <f t="shared" si="254"/>
        <v>1341</v>
      </c>
      <c r="H904" s="54">
        <f t="shared" si="254"/>
        <v>1307</v>
      </c>
      <c r="I904" s="54">
        <f>H904+G904+F904+E904+D904+C904+B904</f>
        <v>8114</v>
      </c>
      <c r="J904" s="54">
        <f>J903+J902+J901</f>
        <v>978</v>
      </c>
      <c r="K904" s="54">
        <f t="shared" ref="K904:P904" si="255">K903+K902+K901</f>
        <v>1280</v>
      </c>
      <c r="L904" s="54">
        <f t="shared" si="255"/>
        <v>1223</v>
      </c>
      <c r="M904" s="54">
        <f t="shared" si="255"/>
        <v>1269</v>
      </c>
      <c r="N904" s="54">
        <f t="shared" si="255"/>
        <v>1162</v>
      </c>
      <c r="O904" s="54">
        <f t="shared" si="255"/>
        <v>1193</v>
      </c>
      <c r="P904" s="54">
        <f t="shared" si="255"/>
        <v>1257</v>
      </c>
      <c r="Q904" s="54">
        <f>Q903+Q902+Q901</f>
        <v>8362</v>
      </c>
    </row>
    <row r="905" spans="1:17" x14ac:dyDescent="0.35">
      <c r="A905" s="56" t="s">
        <v>9</v>
      </c>
      <c r="B905" s="56">
        <f>B904+B900+B896</f>
        <v>7459</v>
      </c>
      <c r="C905" s="56">
        <f t="shared" ref="C905:I905" si="256">C904+C900+C896</f>
        <v>6841</v>
      </c>
      <c r="D905" s="56">
        <f t="shared" si="256"/>
        <v>6885</v>
      </c>
      <c r="E905" s="56">
        <f t="shared" si="256"/>
        <v>7770</v>
      </c>
      <c r="F905" s="56">
        <f t="shared" si="256"/>
        <v>7322</v>
      </c>
      <c r="G905" s="56">
        <f t="shared" si="256"/>
        <v>8258</v>
      </c>
      <c r="H905" s="56">
        <f t="shared" si="256"/>
        <v>6489</v>
      </c>
      <c r="I905" s="56">
        <f t="shared" si="256"/>
        <v>51100</v>
      </c>
      <c r="J905" s="56">
        <f>J904+J900+J896</f>
        <v>5622</v>
      </c>
      <c r="K905" s="56">
        <f t="shared" ref="K905:P905" si="257">K904+J900+J896</f>
        <v>5924</v>
      </c>
      <c r="L905" s="56">
        <f t="shared" si="257"/>
        <v>6321</v>
      </c>
      <c r="M905" s="56">
        <f t="shared" si="257"/>
        <v>5562</v>
      </c>
      <c r="N905" s="56">
        <f t="shared" si="257"/>
        <v>6328</v>
      </c>
      <c r="O905" s="56">
        <f t="shared" si="257"/>
        <v>6154</v>
      </c>
      <c r="P905" s="56">
        <f t="shared" si="257"/>
        <v>7216</v>
      </c>
      <c r="Q905" s="56">
        <f>Q904+Q900+Q896</f>
        <v>43558</v>
      </c>
    </row>
    <row r="907" spans="1:17" ht="15.5" x14ac:dyDescent="0.35">
      <c r="A907" s="33" t="s">
        <v>1</v>
      </c>
      <c r="B907" s="64" t="s">
        <v>1487</v>
      </c>
      <c r="C907" s="64" t="s">
        <v>1488</v>
      </c>
      <c r="D907" s="64" t="s">
        <v>1489</v>
      </c>
      <c r="E907" s="64" t="s">
        <v>1490</v>
      </c>
      <c r="F907" s="64" t="s">
        <v>1491</v>
      </c>
      <c r="G907" s="64" t="s">
        <v>1492</v>
      </c>
      <c r="H907" s="64" t="s">
        <v>1493</v>
      </c>
      <c r="I907" s="65" t="s">
        <v>1545</v>
      </c>
      <c r="J907" s="64" t="s">
        <v>1508</v>
      </c>
      <c r="K907" s="64" t="s">
        <v>1546</v>
      </c>
      <c r="L907" s="64" t="s">
        <v>1559</v>
      </c>
      <c r="M907" s="64" t="s">
        <v>1548</v>
      </c>
      <c r="N907" s="64" t="s">
        <v>1549</v>
      </c>
      <c r="O907" s="64" t="s">
        <v>1550</v>
      </c>
      <c r="P907" s="64" t="s">
        <v>1551</v>
      </c>
      <c r="Q907" s="65" t="s">
        <v>2202</v>
      </c>
    </row>
    <row r="908" spans="1:17" x14ac:dyDescent="0.35">
      <c r="A908" s="28" t="s">
        <v>2</v>
      </c>
      <c r="B908" s="106">
        <v>337</v>
      </c>
      <c r="C908" s="28">
        <v>262</v>
      </c>
      <c r="D908" s="21">
        <v>370</v>
      </c>
      <c r="E908" s="28">
        <v>398</v>
      </c>
      <c r="F908" s="28">
        <v>409</v>
      </c>
      <c r="G908" s="28">
        <v>388</v>
      </c>
      <c r="H908" s="74">
        <v>409</v>
      </c>
      <c r="I908" s="33">
        <f>H908+G908+F908+E908+D908+C908+B908</f>
        <v>2573</v>
      </c>
      <c r="J908" s="74">
        <v>391</v>
      </c>
      <c r="K908" s="74">
        <v>218</v>
      </c>
      <c r="L908" s="74">
        <v>340</v>
      </c>
      <c r="M908" s="103">
        <v>363</v>
      </c>
      <c r="N908" s="28">
        <v>403</v>
      </c>
      <c r="O908" s="28">
        <v>44</v>
      </c>
      <c r="P908" s="74">
        <v>40</v>
      </c>
      <c r="Q908" s="33">
        <f>P908+O908+N908+M908+L908+K908+J908</f>
        <v>1799</v>
      </c>
    </row>
    <row r="909" spans="1:17" x14ac:dyDescent="0.35">
      <c r="A909" s="28" t="s">
        <v>3</v>
      </c>
      <c r="B909" s="104">
        <v>1232</v>
      </c>
      <c r="C909" s="104">
        <v>1317</v>
      </c>
      <c r="D909" s="28">
        <v>1331</v>
      </c>
      <c r="E909" s="28">
        <v>1180</v>
      </c>
      <c r="F909" s="28">
        <v>1239</v>
      </c>
      <c r="G909" s="28">
        <v>1218</v>
      </c>
      <c r="H909" s="74">
        <v>1158</v>
      </c>
      <c r="I909" s="33">
        <f>H909+G909+F909+E909+D909+C909+B909</f>
        <v>8675</v>
      </c>
      <c r="J909" s="74">
        <v>1413</v>
      </c>
      <c r="K909" s="42">
        <v>875</v>
      </c>
      <c r="L909" s="42">
        <v>780</v>
      </c>
      <c r="M909" s="28">
        <v>990</v>
      </c>
      <c r="N909" s="28">
        <v>1078</v>
      </c>
      <c r="O909" s="74">
        <v>1126</v>
      </c>
      <c r="P909" s="28">
        <v>691</v>
      </c>
      <c r="Q909" s="33">
        <f>P909+O909+N909+M909+L909+K909+J909</f>
        <v>6953</v>
      </c>
    </row>
    <row r="910" spans="1:17" x14ac:dyDescent="0.35">
      <c r="A910" s="28" t="s">
        <v>100</v>
      </c>
      <c r="B910" s="28">
        <v>0</v>
      </c>
      <c r="C910" s="28">
        <v>0</v>
      </c>
      <c r="D910" s="28">
        <v>0</v>
      </c>
      <c r="E910" s="28">
        <v>0</v>
      </c>
      <c r="F910" s="28">
        <v>29</v>
      </c>
      <c r="G910" s="28">
        <v>0</v>
      </c>
      <c r="H910" s="74">
        <v>246</v>
      </c>
      <c r="I910" s="33">
        <f>H910+G910+F910+E910+D910+C910+B910</f>
        <v>275</v>
      </c>
      <c r="J910" s="38">
        <v>202</v>
      </c>
      <c r="K910" s="38">
        <v>240</v>
      </c>
      <c r="L910" s="59">
        <v>210</v>
      </c>
      <c r="M910" s="38">
        <v>224</v>
      </c>
      <c r="N910" s="38">
        <v>243</v>
      </c>
      <c r="O910" s="38">
        <v>246</v>
      </c>
      <c r="P910" s="28">
        <v>250</v>
      </c>
      <c r="Q910" s="33">
        <f>P910+O910+N910+M910+L910+K910+J910</f>
        <v>1615</v>
      </c>
    </row>
    <row r="911" spans="1:17" x14ac:dyDescent="0.35">
      <c r="A911" s="28" t="s">
        <v>115</v>
      </c>
      <c r="B911" s="28">
        <v>0</v>
      </c>
      <c r="C911" s="28">
        <v>0</v>
      </c>
      <c r="D911" s="28">
        <v>0</v>
      </c>
      <c r="E911" s="28">
        <v>0</v>
      </c>
      <c r="F911" s="28">
        <v>0</v>
      </c>
      <c r="G911" s="28">
        <v>0</v>
      </c>
      <c r="H911" s="28">
        <v>0</v>
      </c>
      <c r="I911" s="33">
        <f>SUM(B911:H911)</f>
        <v>0</v>
      </c>
      <c r="J911" s="42">
        <v>0</v>
      </c>
      <c r="K911" s="42">
        <v>0</v>
      </c>
      <c r="L911" s="28">
        <v>0</v>
      </c>
      <c r="M911" s="28">
        <v>0</v>
      </c>
      <c r="N911" s="28">
        <v>0</v>
      </c>
      <c r="O911" s="28">
        <v>0</v>
      </c>
      <c r="P911" s="28">
        <v>0</v>
      </c>
      <c r="Q911" s="33">
        <f>P911+O911+N911+M911+L911+K911+J911</f>
        <v>0</v>
      </c>
    </row>
    <row r="912" spans="1:17" x14ac:dyDescent="0.35">
      <c r="A912" s="28" t="s">
        <v>125</v>
      </c>
      <c r="B912" s="28">
        <v>3722</v>
      </c>
      <c r="C912" s="28">
        <v>1801</v>
      </c>
      <c r="D912" s="28">
        <v>3277</v>
      </c>
      <c r="E912" s="28">
        <v>5127</v>
      </c>
      <c r="F912" s="28">
        <v>3449</v>
      </c>
      <c r="G912" s="28">
        <v>2377</v>
      </c>
      <c r="H912" s="28">
        <v>3429</v>
      </c>
      <c r="I912" s="33">
        <f>H912+G912+F912+E912+D912+C912+B912</f>
        <v>23182</v>
      </c>
      <c r="J912" s="59">
        <v>3122</v>
      </c>
      <c r="K912" s="42">
        <v>5627</v>
      </c>
      <c r="L912" s="38">
        <v>1667</v>
      </c>
      <c r="M912" s="42">
        <v>3462</v>
      </c>
      <c r="N912" s="28">
        <v>2874</v>
      </c>
      <c r="O912" s="28">
        <v>2323</v>
      </c>
      <c r="P912" s="28">
        <v>2697</v>
      </c>
      <c r="Q912" s="33">
        <f>P912+O912+N912+M912+L912+K912+J912</f>
        <v>21772</v>
      </c>
    </row>
    <row r="913" spans="1:17" x14ac:dyDescent="0.35">
      <c r="A913" s="58" t="s">
        <v>119</v>
      </c>
      <c r="B913" s="58">
        <f>B912+B911+B910+B909+B908</f>
        <v>5291</v>
      </c>
      <c r="C913" s="58">
        <f t="shared" ref="C913:H913" si="258">C912+C911+C910+C909+C908</f>
        <v>3380</v>
      </c>
      <c r="D913" s="58">
        <f t="shared" si="258"/>
        <v>4978</v>
      </c>
      <c r="E913" s="58">
        <f t="shared" si="258"/>
        <v>6705</v>
      </c>
      <c r="F913" s="58">
        <f t="shared" si="258"/>
        <v>5126</v>
      </c>
      <c r="G913" s="58">
        <f t="shared" si="258"/>
        <v>3983</v>
      </c>
      <c r="H913" s="58">
        <f t="shared" si="258"/>
        <v>5242</v>
      </c>
      <c r="I913" s="58">
        <f>H913+G913+F913+E913+D913+C913+B913</f>
        <v>34705</v>
      </c>
      <c r="J913" s="105">
        <f t="shared" ref="J913:L913" si="259">J912+J911+J910+J909+J908</f>
        <v>5128</v>
      </c>
      <c r="K913" s="105">
        <f t="shared" si="259"/>
        <v>6960</v>
      </c>
      <c r="L913" s="105">
        <f t="shared" si="259"/>
        <v>2997</v>
      </c>
      <c r="M913" s="105">
        <f>M912+M911+M910+M909+M908</f>
        <v>5039</v>
      </c>
      <c r="N913" s="105">
        <f t="shared" ref="N913:Q913" si="260">N912+N911+N910+N909+N908</f>
        <v>4598</v>
      </c>
      <c r="O913" s="105">
        <f>O912+O911+O910+O909+O908</f>
        <v>3739</v>
      </c>
      <c r="P913" s="105">
        <f t="shared" si="260"/>
        <v>3678</v>
      </c>
      <c r="Q913" s="58">
        <f t="shared" si="260"/>
        <v>32139</v>
      </c>
    </row>
    <row r="914" spans="1:17" x14ac:dyDescent="0.35">
      <c r="A914" s="28" t="s">
        <v>4</v>
      </c>
      <c r="B914" s="28">
        <v>647</v>
      </c>
      <c r="C914" s="28">
        <v>1276</v>
      </c>
      <c r="D914" s="28">
        <v>1125</v>
      </c>
      <c r="E914" s="28">
        <v>1077</v>
      </c>
      <c r="F914" s="28">
        <v>1167</v>
      </c>
      <c r="G914" s="28">
        <v>1150</v>
      </c>
      <c r="H914" s="74">
        <v>1220</v>
      </c>
      <c r="I914" s="33">
        <f>H914+G914+F914+E914+D914+C914+B914</f>
        <v>7662</v>
      </c>
      <c r="J914" s="74">
        <v>1125</v>
      </c>
      <c r="K914" s="42">
        <v>303</v>
      </c>
      <c r="L914" s="42">
        <v>438</v>
      </c>
      <c r="M914" s="37">
        <v>919</v>
      </c>
      <c r="N914" s="28">
        <v>771</v>
      </c>
      <c r="O914" s="74">
        <v>1222</v>
      </c>
      <c r="P914" s="74">
        <v>969</v>
      </c>
      <c r="Q914" s="63">
        <f>P914+O914+N914+M914+L914+K914+J914</f>
        <v>5747</v>
      </c>
    </row>
    <row r="915" spans="1:17" x14ac:dyDescent="0.35">
      <c r="A915" s="28" t="s">
        <v>2194</v>
      </c>
      <c r="B915" s="28">
        <v>0</v>
      </c>
      <c r="C915" s="28">
        <v>27</v>
      </c>
      <c r="D915" s="28">
        <v>0</v>
      </c>
      <c r="E915" s="28">
        <v>20</v>
      </c>
      <c r="F915" s="28">
        <v>29</v>
      </c>
      <c r="G915" s="28">
        <v>0</v>
      </c>
      <c r="H915" s="28">
        <v>29</v>
      </c>
      <c r="I915" s="33">
        <f>H915+G915+F915+E915+D915+C915+B915</f>
        <v>105</v>
      </c>
      <c r="J915" s="28">
        <v>20</v>
      </c>
      <c r="K915" s="42">
        <v>24</v>
      </c>
      <c r="L915" s="28">
        <v>0</v>
      </c>
      <c r="M915" s="28">
        <v>16</v>
      </c>
      <c r="N915" s="63">
        <v>12</v>
      </c>
      <c r="O915" s="63">
        <v>0</v>
      </c>
      <c r="P915" s="63">
        <v>16</v>
      </c>
      <c r="Q915" s="63">
        <f>P915+O915+N915+M915+L915+K915+J915</f>
        <v>88</v>
      </c>
    </row>
    <row r="916" spans="1:17" x14ac:dyDescent="0.35">
      <c r="A916" s="28" t="s">
        <v>124</v>
      </c>
      <c r="B916" s="28">
        <v>0</v>
      </c>
      <c r="C916" s="28">
        <v>0</v>
      </c>
      <c r="D916" s="28">
        <v>0</v>
      </c>
      <c r="E916" s="28">
        <v>0</v>
      </c>
      <c r="F916" s="28">
        <v>0</v>
      </c>
      <c r="G916" s="28">
        <v>0</v>
      </c>
      <c r="H916" s="28">
        <v>0</v>
      </c>
      <c r="I916" s="33">
        <f>SUM(B916:H916)</f>
        <v>0</v>
      </c>
      <c r="J916" s="63">
        <v>0</v>
      </c>
      <c r="K916" s="63">
        <v>0</v>
      </c>
      <c r="L916" s="63">
        <v>0</v>
      </c>
      <c r="M916" s="63">
        <v>0</v>
      </c>
      <c r="N916" s="63">
        <v>0</v>
      </c>
      <c r="O916" s="63">
        <v>0</v>
      </c>
      <c r="P916" s="63">
        <v>0</v>
      </c>
      <c r="Q916" s="63">
        <f>SUM(J916:P916)</f>
        <v>0</v>
      </c>
    </row>
    <row r="917" spans="1:17" x14ac:dyDescent="0.35">
      <c r="A917" s="46" t="s">
        <v>118</v>
      </c>
      <c r="B917" s="46">
        <f>B916+B915+B914</f>
        <v>647</v>
      </c>
      <c r="C917" s="46">
        <f t="shared" ref="C917:H917" si="261">C916+C915+C914</f>
        <v>1303</v>
      </c>
      <c r="D917" s="46">
        <f t="shared" si="261"/>
        <v>1125</v>
      </c>
      <c r="E917" s="46">
        <f t="shared" si="261"/>
        <v>1097</v>
      </c>
      <c r="F917" s="46">
        <f t="shared" si="261"/>
        <v>1196</v>
      </c>
      <c r="G917" s="46">
        <f t="shared" si="261"/>
        <v>1150</v>
      </c>
      <c r="H917" s="46">
        <f t="shared" si="261"/>
        <v>1249</v>
      </c>
      <c r="I917" s="46">
        <f>I916+I915+I914</f>
        <v>7767</v>
      </c>
      <c r="J917" s="92">
        <f>J916+J915+J914</f>
        <v>1145</v>
      </c>
      <c r="K917" s="92">
        <f t="shared" ref="K917:P917" si="262">K916+K915+K914</f>
        <v>327</v>
      </c>
      <c r="L917" s="92">
        <f t="shared" si="262"/>
        <v>438</v>
      </c>
      <c r="M917" s="92">
        <f t="shared" si="262"/>
        <v>935</v>
      </c>
      <c r="N917" s="92">
        <f t="shared" si="262"/>
        <v>783</v>
      </c>
      <c r="O917" s="92">
        <f t="shared" si="262"/>
        <v>1222</v>
      </c>
      <c r="P917" s="92">
        <f t="shared" si="262"/>
        <v>985</v>
      </c>
      <c r="Q917" s="46">
        <f>Q916+Q915+Q914</f>
        <v>5835</v>
      </c>
    </row>
    <row r="918" spans="1:17" x14ac:dyDescent="0.35">
      <c r="A918" s="28" t="s">
        <v>99</v>
      </c>
      <c r="B918" s="28">
        <v>119</v>
      </c>
      <c r="C918" s="28">
        <v>111</v>
      </c>
      <c r="D918" s="28">
        <v>414</v>
      </c>
      <c r="E918" s="28">
        <v>127</v>
      </c>
      <c r="F918" s="28">
        <v>109</v>
      </c>
      <c r="G918" s="28">
        <v>67</v>
      </c>
      <c r="H918" s="74">
        <v>125</v>
      </c>
      <c r="I918" s="33">
        <f>H918+G918+F918+E918+D918+C918+B918</f>
        <v>1072</v>
      </c>
      <c r="J918" s="74">
        <v>115</v>
      </c>
      <c r="K918" s="42">
        <v>119</v>
      </c>
      <c r="L918" s="42">
        <v>101</v>
      </c>
      <c r="M918" s="37">
        <v>102</v>
      </c>
      <c r="N918" s="74">
        <v>103</v>
      </c>
      <c r="O918" s="28">
        <v>99</v>
      </c>
      <c r="P918" s="74">
        <v>92</v>
      </c>
      <c r="Q918" s="33">
        <f>P918+O918+N918+M918+L918+K918+J918</f>
        <v>731</v>
      </c>
    </row>
    <row r="919" spans="1:17" x14ac:dyDescent="0.35">
      <c r="A919" s="28" t="s">
        <v>7</v>
      </c>
      <c r="B919" s="28">
        <v>541</v>
      </c>
      <c r="C919" s="28">
        <v>818</v>
      </c>
      <c r="D919" s="28">
        <v>804</v>
      </c>
      <c r="E919" s="28">
        <v>725</v>
      </c>
      <c r="F919" s="28">
        <v>740</v>
      </c>
      <c r="G919" s="28">
        <v>763</v>
      </c>
      <c r="H919" s="74">
        <v>764</v>
      </c>
      <c r="I919" s="33">
        <f>H919+G919+F919+E919+D919+C919+B919</f>
        <v>5155</v>
      </c>
      <c r="J919" s="74">
        <v>768</v>
      </c>
      <c r="K919" s="42">
        <v>750</v>
      </c>
      <c r="L919" s="42">
        <v>1062</v>
      </c>
      <c r="M919" s="37">
        <v>831</v>
      </c>
      <c r="N919" s="23">
        <v>703</v>
      </c>
      <c r="O919" s="28">
        <v>789</v>
      </c>
      <c r="P919" s="86">
        <v>637</v>
      </c>
      <c r="Q919" s="33">
        <f>P919+O919+N919+M919+L919+K919+J919</f>
        <v>5540</v>
      </c>
    </row>
    <row r="920" spans="1:17" x14ac:dyDescent="0.35">
      <c r="A920" s="28" t="s">
        <v>103</v>
      </c>
      <c r="B920" s="28">
        <v>385</v>
      </c>
      <c r="C920" s="28">
        <v>415</v>
      </c>
      <c r="D920" s="28">
        <v>420</v>
      </c>
      <c r="E920" s="28">
        <v>400</v>
      </c>
      <c r="F920" s="28">
        <v>119</v>
      </c>
      <c r="G920" s="28">
        <v>350</v>
      </c>
      <c r="H920" s="74">
        <v>381</v>
      </c>
      <c r="I920" s="33">
        <f>H920+G920+F920+E920+D920+C920+B920</f>
        <v>2470</v>
      </c>
      <c r="J920" s="74">
        <v>389</v>
      </c>
      <c r="K920" s="42">
        <v>385</v>
      </c>
      <c r="L920" s="42">
        <v>415</v>
      </c>
      <c r="M920" s="37">
        <v>355</v>
      </c>
      <c r="N920" s="86">
        <v>360</v>
      </c>
      <c r="O920" s="86">
        <v>378</v>
      </c>
      <c r="P920" s="86">
        <v>366</v>
      </c>
      <c r="Q920" s="33">
        <f>P920+O920+N920+M920+L920+K920+J920</f>
        <v>2648</v>
      </c>
    </row>
    <row r="921" spans="1:17" x14ac:dyDescent="0.35">
      <c r="A921" s="54" t="s">
        <v>117</v>
      </c>
      <c r="B921" s="54">
        <f>B920+B919+B918</f>
        <v>1045</v>
      </c>
      <c r="C921" s="54">
        <f t="shared" ref="C921:H921" si="263">C920+C919+C918</f>
        <v>1344</v>
      </c>
      <c r="D921" s="54">
        <f t="shared" si="263"/>
        <v>1638</v>
      </c>
      <c r="E921" s="54">
        <f t="shared" si="263"/>
        <v>1252</v>
      </c>
      <c r="F921" s="54">
        <f t="shared" si="263"/>
        <v>968</v>
      </c>
      <c r="G921" s="54">
        <f t="shared" si="263"/>
        <v>1180</v>
      </c>
      <c r="H921" s="54">
        <f t="shared" si="263"/>
        <v>1270</v>
      </c>
      <c r="I921" s="54">
        <f>H921+G921+F921+E921+D921+C921+B921</f>
        <v>8697</v>
      </c>
      <c r="J921" s="54">
        <f>J920+J919+J918</f>
        <v>1272</v>
      </c>
      <c r="K921" s="54">
        <f t="shared" ref="K921:P921" si="264">K920+K919+K918</f>
        <v>1254</v>
      </c>
      <c r="L921" s="54">
        <f t="shared" si="264"/>
        <v>1578</v>
      </c>
      <c r="M921" s="54">
        <f t="shared" si="264"/>
        <v>1288</v>
      </c>
      <c r="N921" s="54">
        <f t="shared" si="264"/>
        <v>1166</v>
      </c>
      <c r="O921" s="54">
        <f t="shared" si="264"/>
        <v>1266</v>
      </c>
      <c r="P921" s="54">
        <f t="shared" si="264"/>
        <v>1095</v>
      </c>
      <c r="Q921" s="54">
        <f>Q920+Q919+Q918</f>
        <v>8919</v>
      </c>
    </row>
    <row r="922" spans="1:17" x14ac:dyDescent="0.35">
      <c r="A922" s="56" t="s">
        <v>9</v>
      </c>
      <c r="B922" s="56">
        <f>B921+B917+B913</f>
        <v>6983</v>
      </c>
      <c r="C922" s="56">
        <f t="shared" ref="C922:I922" si="265">C921+C917+C913</f>
        <v>6027</v>
      </c>
      <c r="D922" s="56">
        <f t="shared" si="265"/>
        <v>7741</v>
      </c>
      <c r="E922" s="56">
        <f t="shared" si="265"/>
        <v>9054</v>
      </c>
      <c r="F922" s="56">
        <f t="shared" si="265"/>
        <v>7290</v>
      </c>
      <c r="G922" s="56">
        <f t="shared" si="265"/>
        <v>6313</v>
      </c>
      <c r="H922" s="56">
        <f t="shared" si="265"/>
        <v>7761</v>
      </c>
      <c r="I922" s="56">
        <f t="shared" si="265"/>
        <v>51169</v>
      </c>
      <c r="J922" s="56">
        <f>J921+J917+J913</f>
        <v>7545</v>
      </c>
      <c r="K922" s="56">
        <f t="shared" ref="K922" si="266">K921+J917+J913</f>
        <v>7527</v>
      </c>
      <c r="L922" s="56">
        <f t="shared" ref="L922" si="267">L921+K917+K913</f>
        <v>8865</v>
      </c>
      <c r="M922" s="56">
        <f t="shared" ref="M922" si="268">M921+L917+L913</f>
        <v>4723</v>
      </c>
      <c r="N922" s="56">
        <f t="shared" ref="N922" si="269">N921+M917+M913</f>
        <v>7140</v>
      </c>
      <c r="O922" s="56">
        <f>O921+O917+O913</f>
        <v>6227</v>
      </c>
      <c r="P922" s="56">
        <f t="shared" ref="P922" si="270">P921+O917+O913</f>
        <v>6056</v>
      </c>
      <c r="Q922" s="56">
        <f>Q921+Q917+Q913</f>
        <v>46893</v>
      </c>
    </row>
    <row r="924" spans="1:17" ht="15.5" x14ac:dyDescent="0.35">
      <c r="A924" s="33" t="s">
        <v>1</v>
      </c>
      <c r="B924" s="64" t="s">
        <v>1552</v>
      </c>
      <c r="C924" s="64" t="s">
        <v>1564</v>
      </c>
      <c r="D924" s="64" t="s">
        <v>1565</v>
      </c>
      <c r="E924" s="64" t="s">
        <v>228</v>
      </c>
      <c r="F924" s="64" t="s">
        <v>229</v>
      </c>
      <c r="G924" s="64" t="s">
        <v>230</v>
      </c>
      <c r="H924" s="64" t="s">
        <v>1613</v>
      </c>
      <c r="I924" s="65" t="s">
        <v>2215</v>
      </c>
      <c r="J924" s="64" t="s">
        <v>1614</v>
      </c>
      <c r="K924" s="64" t="s">
        <v>1615</v>
      </c>
      <c r="L924" s="64" t="s">
        <v>1616</v>
      </c>
      <c r="M924" s="64" t="s">
        <v>1617</v>
      </c>
      <c r="N924" s="64" t="s">
        <v>1618</v>
      </c>
      <c r="O924" s="64" t="s">
        <v>1619</v>
      </c>
      <c r="P924" s="64" t="s">
        <v>1620</v>
      </c>
      <c r="Q924" s="65" t="s">
        <v>2216</v>
      </c>
    </row>
    <row r="925" spans="1:17" x14ac:dyDescent="0.35">
      <c r="A925" s="28" t="s">
        <v>2</v>
      </c>
      <c r="B925" s="106">
        <v>47</v>
      </c>
      <c r="C925" s="28">
        <v>39</v>
      </c>
      <c r="D925" s="21">
        <v>43</v>
      </c>
      <c r="E925" s="28">
        <v>34</v>
      </c>
      <c r="F925" s="28">
        <v>41</v>
      </c>
      <c r="G925" s="28">
        <v>49</v>
      </c>
      <c r="H925" s="74">
        <v>47</v>
      </c>
      <c r="I925" s="33">
        <f>H925+G925+F925+E925+D925+C925+B925</f>
        <v>300</v>
      </c>
      <c r="J925" s="74">
        <v>40</v>
      </c>
      <c r="K925" s="74">
        <v>39</v>
      </c>
      <c r="L925" s="74">
        <v>36</v>
      </c>
      <c r="M925" s="103">
        <v>36</v>
      </c>
      <c r="N925" s="28">
        <v>319</v>
      </c>
      <c r="O925" s="28">
        <v>327</v>
      </c>
      <c r="P925" s="74">
        <v>489</v>
      </c>
      <c r="Q925" s="33">
        <f>P925+O925+N925+M925+L925+K925+J925</f>
        <v>1286</v>
      </c>
    </row>
    <row r="926" spans="1:17" x14ac:dyDescent="0.35">
      <c r="A926" s="28" t="s">
        <v>3</v>
      </c>
      <c r="B926" s="104">
        <v>1150</v>
      </c>
      <c r="C926" s="104">
        <v>1381</v>
      </c>
      <c r="D926" s="28">
        <v>1408</v>
      </c>
      <c r="E926" s="28">
        <v>1234</v>
      </c>
      <c r="F926" s="28">
        <v>1345</v>
      </c>
      <c r="G926" s="28">
        <v>680</v>
      </c>
      <c r="H926" s="74">
        <v>1085</v>
      </c>
      <c r="I926" s="33">
        <f>H926+G926+F926+E926+D926+C926+B926</f>
        <v>8283</v>
      </c>
      <c r="J926" s="74">
        <v>903</v>
      </c>
      <c r="K926" s="42">
        <v>1019</v>
      </c>
      <c r="L926" s="42">
        <v>1160</v>
      </c>
      <c r="M926" s="28">
        <v>1131</v>
      </c>
      <c r="N926" s="28">
        <v>1118</v>
      </c>
      <c r="O926" s="74">
        <v>1052</v>
      </c>
      <c r="P926" s="28">
        <v>1100</v>
      </c>
      <c r="Q926" s="33">
        <f>P926+O926+N926+M926+L926+K926+J926</f>
        <v>7483</v>
      </c>
    </row>
    <row r="927" spans="1:17" x14ac:dyDescent="0.35">
      <c r="A927" s="28" t="s">
        <v>100</v>
      </c>
      <c r="B927" s="28">
        <v>271</v>
      </c>
      <c r="C927" s="28">
        <v>240</v>
      </c>
      <c r="D927" s="28">
        <v>230</v>
      </c>
      <c r="E927" s="28">
        <v>225</v>
      </c>
      <c r="F927" s="28">
        <v>202</v>
      </c>
      <c r="G927" s="28">
        <v>208</v>
      </c>
      <c r="H927" s="74">
        <v>210</v>
      </c>
      <c r="I927" s="33">
        <f>H927+G927+F927+E927+D927+C927+B927</f>
        <v>1586</v>
      </c>
      <c r="J927" s="38">
        <v>205</v>
      </c>
      <c r="K927" s="38">
        <v>210</v>
      </c>
      <c r="L927" s="59">
        <v>55</v>
      </c>
      <c r="M927" s="38">
        <v>225</v>
      </c>
      <c r="N927" s="38">
        <v>107</v>
      </c>
      <c r="O927" s="38">
        <v>250</v>
      </c>
      <c r="P927" s="28">
        <v>230</v>
      </c>
      <c r="Q927" s="33">
        <f>P927+O927+N927+M927+L927+K927+J927</f>
        <v>1282</v>
      </c>
    </row>
    <row r="928" spans="1:17" x14ac:dyDescent="0.35">
      <c r="A928" s="28" t="s">
        <v>115</v>
      </c>
      <c r="B928" s="28">
        <v>0</v>
      </c>
      <c r="C928" s="28">
        <v>0</v>
      </c>
      <c r="D928" s="28">
        <v>0</v>
      </c>
      <c r="E928" s="28">
        <v>0</v>
      </c>
      <c r="F928" s="28">
        <v>0</v>
      </c>
      <c r="G928" s="28">
        <v>0</v>
      </c>
      <c r="H928" s="28">
        <v>0</v>
      </c>
      <c r="I928" s="33">
        <f>SUM(B928:H928)</f>
        <v>0</v>
      </c>
      <c r="J928" s="42">
        <v>0</v>
      </c>
      <c r="K928" s="42">
        <v>0</v>
      </c>
      <c r="L928" s="28">
        <v>0</v>
      </c>
      <c r="M928" s="28">
        <v>0</v>
      </c>
      <c r="N928" s="28">
        <v>0</v>
      </c>
      <c r="O928" s="28">
        <v>0</v>
      </c>
      <c r="P928" s="28">
        <v>0</v>
      </c>
      <c r="Q928" s="33">
        <f>P928+O928+N928+M928+L928+K928+J928</f>
        <v>0</v>
      </c>
    </row>
    <row r="929" spans="1:17" x14ac:dyDescent="0.35">
      <c r="A929" s="28" t="s">
        <v>125</v>
      </c>
      <c r="B929" s="28">
        <v>2174</v>
      </c>
      <c r="C929" s="28">
        <v>2444</v>
      </c>
      <c r="D929" s="28">
        <v>4805</v>
      </c>
      <c r="E929" s="28">
        <v>1246</v>
      </c>
      <c r="F929" s="28">
        <v>1299</v>
      </c>
      <c r="G929" s="28">
        <v>1769</v>
      </c>
      <c r="H929" s="28">
        <v>1978</v>
      </c>
      <c r="I929" s="33">
        <f>H929+G929+F929+E929+D929+C929+B929</f>
        <v>15715</v>
      </c>
      <c r="J929" s="59">
        <v>3207</v>
      </c>
      <c r="K929" s="42">
        <v>1245</v>
      </c>
      <c r="L929" s="38">
        <v>1823</v>
      </c>
      <c r="M929" s="42">
        <v>2246</v>
      </c>
      <c r="N929" s="28">
        <v>1689</v>
      </c>
      <c r="O929" s="28">
        <v>1186</v>
      </c>
      <c r="P929" s="28">
        <v>2762</v>
      </c>
      <c r="Q929" s="33">
        <f>P929+O929+N929+M929+L929+K929+J929</f>
        <v>14158</v>
      </c>
    </row>
    <row r="930" spans="1:17" x14ac:dyDescent="0.35">
      <c r="A930" s="58" t="s">
        <v>119</v>
      </c>
      <c r="B930" s="58">
        <f>B929+B928+B927+B926+B925</f>
        <v>3642</v>
      </c>
      <c r="C930" s="58">
        <f t="shared" ref="C930:H930" si="271">C929+C928+C927+C926+C925</f>
        <v>4104</v>
      </c>
      <c r="D930" s="58">
        <f t="shared" si="271"/>
        <v>6486</v>
      </c>
      <c r="E930" s="58">
        <f t="shared" si="271"/>
        <v>2739</v>
      </c>
      <c r="F930" s="58">
        <f t="shared" si="271"/>
        <v>2887</v>
      </c>
      <c r="G930" s="58">
        <f t="shared" si="271"/>
        <v>2706</v>
      </c>
      <c r="H930" s="58">
        <f t="shared" si="271"/>
        <v>3320</v>
      </c>
      <c r="I930" s="58">
        <f>H930+G930+F930+E930+D930+C930+B930</f>
        <v>25884</v>
      </c>
      <c r="J930" s="105">
        <f t="shared" ref="J930:L930" si="272">J929+J928+J927+J926+J925</f>
        <v>4355</v>
      </c>
      <c r="K930" s="105">
        <f t="shared" si="272"/>
        <v>2513</v>
      </c>
      <c r="L930" s="105">
        <f t="shared" si="272"/>
        <v>3074</v>
      </c>
      <c r="M930" s="105">
        <f>M929+M928+M927+M926+M925</f>
        <v>3638</v>
      </c>
      <c r="N930" s="105">
        <f t="shared" ref="N930:Q930" si="273">N929+N928+N927+N926+N925</f>
        <v>3233</v>
      </c>
      <c r="O930" s="105">
        <f t="shared" si="273"/>
        <v>2815</v>
      </c>
      <c r="P930" s="105">
        <f t="shared" si="273"/>
        <v>4581</v>
      </c>
      <c r="Q930" s="58">
        <f t="shared" si="273"/>
        <v>24209</v>
      </c>
    </row>
    <row r="931" spans="1:17" x14ac:dyDescent="0.35">
      <c r="A931" s="28" t="s">
        <v>4</v>
      </c>
      <c r="B931" s="28">
        <v>998</v>
      </c>
      <c r="C931" s="28">
        <v>1459</v>
      </c>
      <c r="D931" s="28">
        <v>1408</v>
      </c>
      <c r="E931" s="28">
        <v>1133</v>
      </c>
      <c r="F931" s="28">
        <v>1157</v>
      </c>
      <c r="G931" s="28">
        <v>680</v>
      </c>
      <c r="H931" s="74">
        <v>786</v>
      </c>
      <c r="I931" s="33">
        <f>H931+G931+F931+E931+D931+C931+B931</f>
        <v>7621</v>
      </c>
      <c r="J931" s="74">
        <v>725</v>
      </c>
      <c r="K931" s="42">
        <v>927</v>
      </c>
      <c r="L931" s="42">
        <v>1226</v>
      </c>
      <c r="M931" s="37">
        <v>1212</v>
      </c>
      <c r="N931" s="28">
        <v>901</v>
      </c>
      <c r="O931" s="74">
        <v>1343</v>
      </c>
      <c r="P931" s="74">
        <v>1249</v>
      </c>
      <c r="Q931" s="63">
        <f>P931+O931+N931+M931+L931+K931+J931</f>
        <v>7583</v>
      </c>
    </row>
    <row r="932" spans="1:17" x14ac:dyDescent="0.35">
      <c r="A932" s="28" t="s">
        <v>2194</v>
      </c>
      <c r="B932" s="28">
        <v>0</v>
      </c>
      <c r="C932" s="28"/>
      <c r="D932" s="28">
        <v>0</v>
      </c>
      <c r="E932" s="28">
        <v>0</v>
      </c>
      <c r="F932" s="28">
        <v>0</v>
      </c>
      <c r="G932" s="28">
        <v>0</v>
      </c>
      <c r="H932" s="28">
        <v>25</v>
      </c>
      <c r="I932" s="33">
        <f>H932+G932+F932+E932+D932+C932+B932</f>
        <v>25</v>
      </c>
      <c r="J932" s="28">
        <v>0</v>
      </c>
      <c r="K932" s="42">
        <v>0</v>
      </c>
      <c r="L932" s="28">
        <v>0</v>
      </c>
      <c r="M932" s="28">
        <v>17</v>
      </c>
      <c r="N932" s="63">
        <v>12</v>
      </c>
      <c r="O932" s="63">
        <v>0</v>
      </c>
      <c r="P932" s="63">
        <v>19</v>
      </c>
      <c r="Q932" s="63">
        <f>P932+O932+N932+M932+L932+K932+J932</f>
        <v>48</v>
      </c>
    </row>
    <row r="933" spans="1:17" x14ac:dyDescent="0.35">
      <c r="A933" s="28" t="s">
        <v>124</v>
      </c>
      <c r="B933" s="28">
        <v>0</v>
      </c>
      <c r="C933" s="28">
        <v>0</v>
      </c>
      <c r="D933" s="28">
        <v>0</v>
      </c>
      <c r="E933" s="28">
        <v>0</v>
      </c>
      <c r="F933" s="28">
        <v>0</v>
      </c>
      <c r="G933" s="28">
        <v>0</v>
      </c>
      <c r="H933" s="28">
        <v>0</v>
      </c>
      <c r="I933" s="33">
        <f>SUM(B933:H933)</f>
        <v>0</v>
      </c>
      <c r="J933" s="63">
        <v>0</v>
      </c>
      <c r="K933" s="63">
        <v>0</v>
      </c>
      <c r="L933" s="63">
        <v>0</v>
      </c>
      <c r="M933" s="63">
        <v>0</v>
      </c>
      <c r="N933" s="63">
        <v>0</v>
      </c>
      <c r="O933" s="63">
        <v>0</v>
      </c>
      <c r="P933" s="63">
        <v>0</v>
      </c>
      <c r="Q933" s="63">
        <f>SUM(J933:P933)</f>
        <v>0</v>
      </c>
    </row>
    <row r="934" spans="1:17" x14ac:dyDescent="0.35">
      <c r="A934" s="46" t="s">
        <v>118</v>
      </c>
      <c r="B934" s="46">
        <f>B933+B932+B931</f>
        <v>998</v>
      </c>
      <c r="C934" s="46">
        <f t="shared" ref="C934:H934" si="274">C933+C932+C931</f>
        <v>1459</v>
      </c>
      <c r="D934" s="46">
        <f t="shared" si="274"/>
        <v>1408</v>
      </c>
      <c r="E934" s="46">
        <f t="shared" si="274"/>
        <v>1133</v>
      </c>
      <c r="F934" s="46">
        <f t="shared" si="274"/>
        <v>1157</v>
      </c>
      <c r="G934" s="46">
        <f t="shared" si="274"/>
        <v>680</v>
      </c>
      <c r="H934" s="46">
        <f t="shared" si="274"/>
        <v>811</v>
      </c>
      <c r="I934" s="46">
        <f>I933+I932+I931</f>
        <v>7646</v>
      </c>
      <c r="J934" s="92">
        <f>J933+J932+J931</f>
        <v>725</v>
      </c>
      <c r="K934" s="92">
        <f t="shared" ref="K934:P934" si="275">K933+K932+K931</f>
        <v>927</v>
      </c>
      <c r="L934" s="92">
        <f t="shared" si="275"/>
        <v>1226</v>
      </c>
      <c r="M934" s="92">
        <f>M933+M932+M931</f>
        <v>1229</v>
      </c>
      <c r="N934" s="92">
        <f t="shared" si="275"/>
        <v>913</v>
      </c>
      <c r="O934" s="92">
        <f t="shared" si="275"/>
        <v>1343</v>
      </c>
      <c r="P934" s="92">
        <f t="shared" si="275"/>
        <v>1268</v>
      </c>
      <c r="Q934" s="46">
        <f>Q933+Q932+Q931</f>
        <v>7631</v>
      </c>
    </row>
    <row r="935" spans="1:17" x14ac:dyDescent="0.35">
      <c r="A935" s="28" t="s">
        <v>99</v>
      </c>
      <c r="B935" s="28">
        <v>97</v>
      </c>
      <c r="C935" s="28">
        <v>108</v>
      </c>
      <c r="D935" s="28">
        <v>97</v>
      </c>
      <c r="E935" s="28">
        <v>106</v>
      </c>
      <c r="F935" s="28">
        <v>73</v>
      </c>
      <c r="G935" s="28">
        <v>206</v>
      </c>
      <c r="H935" s="74">
        <v>225</v>
      </c>
      <c r="I935" s="33">
        <f>H935+G935+F935+E935+D935+C935+B935</f>
        <v>912</v>
      </c>
      <c r="J935" s="74">
        <v>216</v>
      </c>
      <c r="K935" s="42">
        <v>227</v>
      </c>
      <c r="L935" s="42">
        <v>230</v>
      </c>
      <c r="M935" s="37">
        <v>228</v>
      </c>
      <c r="N935" s="74">
        <v>112</v>
      </c>
      <c r="O935" s="28">
        <v>111</v>
      </c>
      <c r="P935" s="74">
        <v>835</v>
      </c>
      <c r="Q935" s="33">
        <f>P935+O935+N935+M935+L935+K935+J935</f>
        <v>1959</v>
      </c>
    </row>
    <row r="936" spans="1:17" x14ac:dyDescent="0.35">
      <c r="A936" s="28" t="s">
        <v>7</v>
      </c>
      <c r="B936" s="28">
        <v>796</v>
      </c>
      <c r="C936" s="28">
        <v>665</v>
      </c>
      <c r="D936" s="28">
        <v>697</v>
      </c>
      <c r="E936" s="28">
        <v>650</v>
      </c>
      <c r="F936" s="28">
        <v>735</v>
      </c>
      <c r="G936" s="28">
        <v>0</v>
      </c>
      <c r="H936" s="74">
        <v>0</v>
      </c>
      <c r="I936" s="33">
        <f>H936+G936+F936+E936+D936+C936+B936</f>
        <v>3543</v>
      </c>
      <c r="J936" s="74">
        <v>854</v>
      </c>
      <c r="K936" s="42">
        <v>951</v>
      </c>
      <c r="L936" s="42">
        <v>8871</v>
      </c>
      <c r="M936" s="37">
        <v>1518</v>
      </c>
      <c r="N936" s="23">
        <v>1042</v>
      </c>
      <c r="O936" s="28">
        <v>695</v>
      </c>
      <c r="P936" s="86">
        <v>699</v>
      </c>
      <c r="Q936" s="33">
        <f>P936+O936+N936+M936+L936+K936+J936</f>
        <v>14630</v>
      </c>
    </row>
    <row r="937" spans="1:17" x14ac:dyDescent="0.35">
      <c r="A937" s="28" t="s">
        <v>103</v>
      </c>
      <c r="B937" s="28">
        <v>347</v>
      </c>
      <c r="C937" s="28">
        <v>401</v>
      </c>
      <c r="D937" s="28">
        <v>450</v>
      </c>
      <c r="E937" s="28">
        <v>404</v>
      </c>
      <c r="F937" s="28">
        <v>411</v>
      </c>
      <c r="G937" s="28">
        <v>281</v>
      </c>
      <c r="H937" s="74">
        <v>260</v>
      </c>
      <c r="I937" s="33">
        <f>H937+G937+F937+E937+D937+C937+B937</f>
        <v>2554</v>
      </c>
      <c r="J937" s="74">
        <v>243</v>
      </c>
      <c r="K937" s="42">
        <v>235</v>
      </c>
      <c r="L937" s="42">
        <v>266</v>
      </c>
      <c r="M937" s="37">
        <v>224</v>
      </c>
      <c r="N937" s="86">
        <v>322</v>
      </c>
      <c r="O937" s="86">
        <v>391</v>
      </c>
      <c r="P937" s="86">
        <v>337</v>
      </c>
      <c r="Q937" s="33">
        <f>P937+O937+N937+M937+L937+K937+J937</f>
        <v>2018</v>
      </c>
    </row>
    <row r="938" spans="1:17" x14ac:dyDescent="0.35">
      <c r="A938" s="54" t="s">
        <v>117</v>
      </c>
      <c r="B938" s="54">
        <f>B937+B936+B935</f>
        <v>1240</v>
      </c>
      <c r="C938" s="54">
        <f t="shared" ref="C938:H938" si="276">C937+C936+C935</f>
        <v>1174</v>
      </c>
      <c r="D938" s="54">
        <f t="shared" si="276"/>
        <v>1244</v>
      </c>
      <c r="E938" s="54">
        <f t="shared" si="276"/>
        <v>1160</v>
      </c>
      <c r="F938" s="54">
        <f t="shared" si="276"/>
        <v>1219</v>
      </c>
      <c r="G938" s="54">
        <f t="shared" si="276"/>
        <v>487</v>
      </c>
      <c r="H938" s="54">
        <f t="shared" si="276"/>
        <v>485</v>
      </c>
      <c r="I938" s="54">
        <f>H938+G938+F938+E938+D938+C938+B938</f>
        <v>7009</v>
      </c>
      <c r="J938" s="54">
        <f>J937+J936+J935</f>
        <v>1313</v>
      </c>
      <c r="K938" s="54">
        <f t="shared" ref="K938:P938" si="277">K937+K936+K935</f>
        <v>1413</v>
      </c>
      <c r="L938" s="54">
        <f t="shared" si="277"/>
        <v>9367</v>
      </c>
      <c r="M938" s="54">
        <f>M937+M936+M935</f>
        <v>1970</v>
      </c>
      <c r="N938" s="54">
        <f t="shared" si="277"/>
        <v>1476</v>
      </c>
      <c r="O938" s="54">
        <f t="shared" si="277"/>
        <v>1197</v>
      </c>
      <c r="P938" s="54">
        <f t="shared" si="277"/>
        <v>1871</v>
      </c>
      <c r="Q938" s="54">
        <f>Q937+Q936+Q935</f>
        <v>18607</v>
      </c>
    </row>
    <row r="939" spans="1:17" x14ac:dyDescent="0.35">
      <c r="A939" s="56" t="s">
        <v>9</v>
      </c>
      <c r="B939" s="56">
        <f>B938+B934+B930</f>
        <v>5880</v>
      </c>
      <c r="C939" s="56">
        <f t="shared" ref="C939:I939" si="278">C938+C934+C930</f>
        <v>6737</v>
      </c>
      <c r="D939" s="56">
        <f t="shared" si="278"/>
        <v>9138</v>
      </c>
      <c r="E939" s="56">
        <f t="shared" si="278"/>
        <v>5032</v>
      </c>
      <c r="F939" s="56">
        <f t="shared" si="278"/>
        <v>5263</v>
      </c>
      <c r="G939" s="56">
        <f t="shared" si="278"/>
        <v>3873</v>
      </c>
      <c r="H939" s="56">
        <f t="shared" si="278"/>
        <v>4616</v>
      </c>
      <c r="I939" s="56">
        <f t="shared" si="278"/>
        <v>40539</v>
      </c>
      <c r="J939" s="56">
        <f>J938+J934+J930</f>
        <v>6393</v>
      </c>
      <c r="K939" s="56">
        <f t="shared" ref="K939" si="279">K938+J934+J930</f>
        <v>6493</v>
      </c>
      <c r="L939" s="56">
        <f t="shared" ref="L939" si="280">L938+K934+K930</f>
        <v>12807</v>
      </c>
      <c r="M939" s="56">
        <f>M938+M934+M930</f>
        <v>6837</v>
      </c>
      <c r="N939" s="56">
        <f t="shared" ref="N939" si="281">N938+M934+M930</f>
        <v>6343</v>
      </c>
      <c r="O939" s="56">
        <f>O938+O934+O930</f>
        <v>5355</v>
      </c>
      <c r="P939" s="56">
        <f t="shared" ref="P939" si="282">P938+O934+O930</f>
        <v>6029</v>
      </c>
      <c r="Q939" s="56">
        <f>Q938+Q934+Q930</f>
        <v>50447</v>
      </c>
    </row>
    <row r="941" spans="1:17" ht="15.5" x14ac:dyDescent="0.35">
      <c r="A941" s="33" t="s">
        <v>1</v>
      </c>
      <c r="B941" s="64" t="s">
        <v>1621</v>
      </c>
      <c r="C941" s="64" t="s">
        <v>1656</v>
      </c>
      <c r="D941" s="64" t="s">
        <v>1657</v>
      </c>
      <c r="E941" s="64" t="s">
        <v>1658</v>
      </c>
      <c r="F941" s="64" t="s">
        <v>1659</v>
      </c>
      <c r="G941" s="64" t="s">
        <v>1660</v>
      </c>
      <c r="H941" s="64" t="s">
        <v>1661</v>
      </c>
      <c r="I941" s="65" t="s">
        <v>1622</v>
      </c>
      <c r="J941" s="64" t="s">
        <v>1662</v>
      </c>
      <c r="K941" s="64" t="s">
        <v>1664</v>
      </c>
      <c r="L941" s="64" t="s">
        <v>1665</v>
      </c>
      <c r="M941" s="64" t="s">
        <v>1666</v>
      </c>
      <c r="N941" s="64" t="s">
        <v>1667</v>
      </c>
      <c r="O941" s="64" t="s">
        <v>1668</v>
      </c>
      <c r="P941" s="64" t="s">
        <v>1669</v>
      </c>
      <c r="Q941" s="65" t="s">
        <v>1624</v>
      </c>
    </row>
    <row r="942" spans="1:17" x14ac:dyDescent="0.35">
      <c r="A942" s="28" t="s">
        <v>2</v>
      </c>
      <c r="B942" s="106">
        <v>264</v>
      </c>
      <c r="C942" s="28">
        <v>318</v>
      </c>
      <c r="D942" s="21">
        <v>380</v>
      </c>
      <c r="E942" s="28">
        <v>297</v>
      </c>
      <c r="F942" s="28">
        <v>405</v>
      </c>
      <c r="G942" s="28">
        <v>296</v>
      </c>
      <c r="H942" s="74">
        <v>346</v>
      </c>
      <c r="I942" s="110">
        <f>H942+G942+F942+E942+D942+C942+B942</f>
        <v>2306</v>
      </c>
      <c r="J942" s="74">
        <v>351</v>
      </c>
      <c r="K942" s="74">
        <v>375</v>
      </c>
      <c r="L942" s="74">
        <v>322</v>
      </c>
      <c r="M942" s="103">
        <v>343</v>
      </c>
      <c r="N942" s="28">
        <v>303.3</v>
      </c>
      <c r="O942" s="28">
        <v>230.6</v>
      </c>
      <c r="P942" s="74">
        <v>328.8</v>
      </c>
      <c r="Q942" s="33">
        <f>P942+O942+N942+M942+L942+K942+J942</f>
        <v>2253.6999999999998</v>
      </c>
    </row>
    <row r="943" spans="1:17" x14ac:dyDescent="0.35">
      <c r="A943" s="28" t="s">
        <v>3</v>
      </c>
      <c r="B943" s="104">
        <v>1127</v>
      </c>
      <c r="C943" s="104">
        <v>1189</v>
      </c>
      <c r="D943" s="28">
        <v>1492</v>
      </c>
      <c r="E943" s="28">
        <v>1429</v>
      </c>
      <c r="F943" s="28">
        <v>1244</v>
      </c>
      <c r="G943" s="28">
        <v>982</v>
      </c>
      <c r="H943" s="74">
        <v>692</v>
      </c>
      <c r="I943" s="33">
        <f>H943+G943+F943+E943+D943+C943+B943</f>
        <v>8155</v>
      </c>
      <c r="J943" s="74">
        <v>1160</v>
      </c>
      <c r="K943" s="42">
        <v>1196</v>
      </c>
      <c r="L943" s="42">
        <v>1288</v>
      </c>
      <c r="M943" s="28">
        <v>1317</v>
      </c>
      <c r="N943" s="28">
        <v>1461</v>
      </c>
      <c r="O943" s="74">
        <v>1126</v>
      </c>
      <c r="P943" s="28">
        <v>1151</v>
      </c>
      <c r="Q943" s="33">
        <f>P943+O943+N943+M943+L943+K943+J943</f>
        <v>8699</v>
      </c>
    </row>
    <row r="944" spans="1:17" x14ac:dyDescent="0.35">
      <c r="A944" s="28" t="s">
        <v>100</v>
      </c>
      <c r="B944" s="28">
        <v>251</v>
      </c>
      <c r="C944" s="28">
        <v>210</v>
      </c>
      <c r="D944" s="28">
        <v>212</v>
      </c>
      <c r="E944" s="28">
        <v>210</v>
      </c>
      <c r="F944" s="28">
        <v>250</v>
      </c>
      <c r="G944" s="28">
        <v>150</v>
      </c>
      <c r="H944" s="74">
        <v>64</v>
      </c>
      <c r="I944" s="33">
        <f>H944+G944+F944+E944+D944+C944+B944</f>
        <v>1347</v>
      </c>
      <c r="J944" s="38">
        <v>118</v>
      </c>
      <c r="K944" s="38">
        <v>204</v>
      </c>
      <c r="L944" s="59">
        <v>268</v>
      </c>
      <c r="M944" s="38">
        <v>109</v>
      </c>
      <c r="N944" s="38">
        <v>116</v>
      </c>
      <c r="O944" s="38">
        <v>88</v>
      </c>
      <c r="P944" s="28">
        <v>0</v>
      </c>
      <c r="Q944" s="33">
        <f>P944+O944+N944+M944+L944+K944+J944</f>
        <v>903</v>
      </c>
    </row>
    <row r="945" spans="1:17" x14ac:dyDescent="0.35">
      <c r="A945" s="28" t="s">
        <v>115</v>
      </c>
      <c r="B945" s="28">
        <v>0</v>
      </c>
      <c r="C945" s="28">
        <v>0</v>
      </c>
      <c r="D945" s="28">
        <v>0</v>
      </c>
      <c r="E945" s="28">
        <v>0</v>
      </c>
      <c r="F945" s="28">
        <v>0</v>
      </c>
      <c r="G945" s="28">
        <v>0</v>
      </c>
      <c r="H945" s="28">
        <v>0</v>
      </c>
      <c r="I945" s="33">
        <f>SUM(B945:H945)</f>
        <v>0</v>
      </c>
      <c r="J945" s="42">
        <v>0</v>
      </c>
      <c r="K945" s="42">
        <v>0</v>
      </c>
      <c r="L945" s="28">
        <v>0</v>
      </c>
      <c r="M945" s="28">
        <v>0</v>
      </c>
      <c r="N945" s="28">
        <v>0</v>
      </c>
      <c r="O945" s="28">
        <v>0</v>
      </c>
      <c r="P945" s="28">
        <v>0</v>
      </c>
      <c r="Q945" s="33">
        <f>P945+O945+N945+M945+L945+K945+J945</f>
        <v>0</v>
      </c>
    </row>
    <row r="946" spans="1:17" x14ac:dyDescent="0.35">
      <c r="A946" s="28" t="s">
        <v>125</v>
      </c>
      <c r="B946" s="28">
        <v>3793</v>
      </c>
      <c r="C946" s="28">
        <v>3066</v>
      </c>
      <c r="D946" s="28">
        <v>1088</v>
      </c>
      <c r="E946" s="28">
        <v>3072</v>
      </c>
      <c r="F946" s="28">
        <v>1818</v>
      </c>
      <c r="G946" s="28">
        <v>3660</v>
      </c>
      <c r="H946" s="28">
        <v>4583</v>
      </c>
      <c r="I946" s="33">
        <f>H946+G946+F946+E946+D946+C946+B946</f>
        <v>21080</v>
      </c>
      <c r="J946" s="59">
        <v>4344</v>
      </c>
      <c r="K946" s="42">
        <v>1298</v>
      </c>
      <c r="L946" s="38">
        <v>2430</v>
      </c>
      <c r="M946" s="42">
        <v>2990</v>
      </c>
      <c r="N946" s="28">
        <v>2312</v>
      </c>
      <c r="O946" s="28">
        <v>4425</v>
      </c>
      <c r="P946" s="28">
        <v>2568</v>
      </c>
      <c r="Q946" s="33">
        <f>P946+O946+N946+M946+L946+K946+J946</f>
        <v>20367</v>
      </c>
    </row>
    <row r="947" spans="1:17" x14ac:dyDescent="0.35">
      <c r="A947" s="58" t="s">
        <v>119</v>
      </c>
      <c r="B947" s="58">
        <f>B946+B945+B944+B943+B942</f>
        <v>5435</v>
      </c>
      <c r="C947" s="58">
        <f t="shared" ref="C947:H947" si="283">C946+C945+C944+C943+C942</f>
        <v>4783</v>
      </c>
      <c r="D947" s="58">
        <f t="shared" si="283"/>
        <v>3172</v>
      </c>
      <c r="E947" s="58">
        <f t="shared" si="283"/>
        <v>5008</v>
      </c>
      <c r="F947" s="58">
        <f t="shared" si="283"/>
        <v>3717</v>
      </c>
      <c r="G947" s="58">
        <f t="shared" si="283"/>
        <v>5088</v>
      </c>
      <c r="H947" s="58">
        <f t="shared" si="283"/>
        <v>5685</v>
      </c>
      <c r="I947" s="58">
        <f>H947+G947+F947+E947+D947+C947+B947</f>
        <v>32888</v>
      </c>
      <c r="J947" s="105">
        <f t="shared" ref="J947:L947" si="284">J946+J945+J944+J943+J942</f>
        <v>5973</v>
      </c>
      <c r="K947" s="105">
        <f t="shared" si="284"/>
        <v>3073</v>
      </c>
      <c r="L947" s="105">
        <f t="shared" si="284"/>
        <v>4308</v>
      </c>
      <c r="M947" s="105">
        <f>M946+M945+M944+M943+M942</f>
        <v>4759</v>
      </c>
      <c r="N947" s="105">
        <f>N946+N945+N944+N943+N942</f>
        <v>4192.3</v>
      </c>
      <c r="O947" s="105">
        <f t="shared" ref="O947:Q947" si="285">O946+O945+O944+O943+O942</f>
        <v>5869.6</v>
      </c>
      <c r="P947" s="105">
        <f t="shared" si="285"/>
        <v>4047.8</v>
      </c>
      <c r="Q947" s="58">
        <f t="shared" si="285"/>
        <v>32222.7</v>
      </c>
    </row>
    <row r="948" spans="1:17" x14ac:dyDescent="0.35">
      <c r="A948" s="28" t="s">
        <v>4</v>
      </c>
      <c r="B948" s="28">
        <v>1066</v>
      </c>
      <c r="C948" s="28">
        <v>961</v>
      </c>
      <c r="D948" s="28">
        <v>1754</v>
      </c>
      <c r="E948" s="28">
        <v>1581</v>
      </c>
      <c r="F948" s="28">
        <v>1129</v>
      </c>
      <c r="G948" s="28">
        <v>1027</v>
      </c>
      <c r="H948" s="74">
        <v>1151</v>
      </c>
      <c r="I948" s="33">
        <f>H948+G948+F948+E948+D948+C948+B948</f>
        <v>8669</v>
      </c>
      <c r="J948" s="74">
        <v>1351</v>
      </c>
      <c r="K948" s="42">
        <v>1686</v>
      </c>
      <c r="L948" s="42">
        <v>1377</v>
      </c>
      <c r="M948" s="37">
        <v>1466</v>
      </c>
      <c r="N948" s="28">
        <v>1756</v>
      </c>
      <c r="O948" s="74">
        <v>136</v>
      </c>
      <c r="P948" s="74">
        <v>1589</v>
      </c>
      <c r="Q948" s="63">
        <f>P948+O948+N948+M948+L948+K948+J948</f>
        <v>9361</v>
      </c>
    </row>
    <row r="949" spans="1:17" x14ac:dyDescent="0.35">
      <c r="A949" s="28" t="s">
        <v>2194</v>
      </c>
      <c r="B949" s="28">
        <v>30</v>
      </c>
      <c r="C949" s="28">
        <v>41</v>
      </c>
      <c r="D949" s="28">
        <v>0</v>
      </c>
      <c r="E949" s="28">
        <v>36</v>
      </c>
      <c r="F949" s="28">
        <v>34</v>
      </c>
      <c r="G949" s="28">
        <v>5</v>
      </c>
      <c r="H949" s="28">
        <v>0</v>
      </c>
      <c r="I949" s="33">
        <f>H949+G949+F949+E949+D949+C949+B949</f>
        <v>146</v>
      </c>
      <c r="J949" s="28">
        <v>0</v>
      </c>
      <c r="K949" s="42">
        <v>41</v>
      </c>
      <c r="L949" s="28">
        <v>0</v>
      </c>
      <c r="M949" s="28">
        <v>0</v>
      </c>
      <c r="N949" s="63"/>
      <c r="O949" s="63"/>
      <c r="P949" s="63"/>
      <c r="Q949" s="63">
        <f>P949+O949+N949+M949+L949+K949+J949</f>
        <v>41</v>
      </c>
    </row>
    <row r="950" spans="1:17" x14ac:dyDescent="0.35">
      <c r="A950" s="28" t="s">
        <v>124</v>
      </c>
      <c r="B950" s="28">
        <v>0</v>
      </c>
      <c r="C950" s="28">
        <v>0</v>
      </c>
      <c r="D950" s="28">
        <v>0</v>
      </c>
      <c r="E950" s="28">
        <v>0</v>
      </c>
      <c r="F950" s="28">
        <v>0</v>
      </c>
      <c r="G950" s="28">
        <v>0</v>
      </c>
      <c r="H950" s="28">
        <v>110</v>
      </c>
      <c r="I950" s="33">
        <f>SUM(B950:H950)</f>
        <v>110</v>
      </c>
      <c r="J950" s="63">
        <v>0</v>
      </c>
      <c r="K950" s="63">
        <v>0</v>
      </c>
      <c r="L950" s="63">
        <v>0</v>
      </c>
      <c r="M950" s="63">
        <v>0</v>
      </c>
      <c r="N950" s="63">
        <v>0</v>
      </c>
      <c r="O950" s="63">
        <v>0</v>
      </c>
      <c r="P950" s="63"/>
      <c r="Q950" s="63">
        <f>SUM(J950:P950)</f>
        <v>0</v>
      </c>
    </row>
    <row r="951" spans="1:17" x14ac:dyDescent="0.35">
      <c r="A951" s="46" t="s">
        <v>118</v>
      </c>
      <c r="B951" s="46">
        <f>B950+B949+B948</f>
        <v>1096</v>
      </c>
      <c r="C951" s="46">
        <f t="shared" ref="C951:H951" si="286">C950+C949+C948</f>
        <v>1002</v>
      </c>
      <c r="D951" s="46">
        <f t="shared" si="286"/>
        <v>1754</v>
      </c>
      <c r="E951" s="46">
        <f t="shared" si="286"/>
        <v>1617</v>
      </c>
      <c r="F951" s="46">
        <f t="shared" si="286"/>
        <v>1163</v>
      </c>
      <c r="G951" s="46">
        <f t="shared" si="286"/>
        <v>1032</v>
      </c>
      <c r="H951" s="46">
        <f t="shared" si="286"/>
        <v>1261</v>
      </c>
      <c r="I951" s="46">
        <f>I950+I949+I948</f>
        <v>8925</v>
      </c>
      <c r="J951" s="92">
        <f>J950+J949+J948</f>
        <v>1351</v>
      </c>
      <c r="K951" s="92">
        <f t="shared" ref="K951:L951" si="287">K950+K949+K948</f>
        <v>1727</v>
      </c>
      <c r="L951" s="92">
        <f t="shared" si="287"/>
        <v>1377</v>
      </c>
      <c r="M951" s="92">
        <f>M950+M949+M948</f>
        <v>1466</v>
      </c>
      <c r="N951" s="92">
        <f t="shared" ref="N951:P951" si="288">N950+N949+N948</f>
        <v>1756</v>
      </c>
      <c r="O951" s="92">
        <f t="shared" si="288"/>
        <v>136</v>
      </c>
      <c r="P951" s="92">
        <f t="shared" si="288"/>
        <v>1589</v>
      </c>
      <c r="Q951" s="46">
        <f>Q950+Q949+Q948</f>
        <v>9402</v>
      </c>
    </row>
    <row r="952" spans="1:17" x14ac:dyDescent="0.35">
      <c r="A952" s="28" t="s">
        <v>99</v>
      </c>
      <c r="B952" s="28">
        <v>107</v>
      </c>
      <c r="C952" s="28">
        <v>121</v>
      </c>
      <c r="D952" s="28">
        <v>127</v>
      </c>
      <c r="E952" s="28">
        <v>441</v>
      </c>
      <c r="F952" s="28">
        <v>112</v>
      </c>
      <c r="G952" s="28">
        <v>411</v>
      </c>
      <c r="H952" s="74">
        <v>228</v>
      </c>
      <c r="I952" s="33">
        <f>H952+G952+F952+E952+D952+C952+B952</f>
        <v>1547</v>
      </c>
      <c r="J952" s="74">
        <v>508</v>
      </c>
      <c r="K952" s="42">
        <v>267</v>
      </c>
      <c r="L952" s="42">
        <v>254</v>
      </c>
      <c r="M952" s="37">
        <v>242</v>
      </c>
      <c r="N952" s="74">
        <v>247</v>
      </c>
      <c r="O952" s="28">
        <v>103</v>
      </c>
      <c r="P952" s="74">
        <v>101</v>
      </c>
      <c r="Q952" s="33">
        <f>P952+O952+N952+M952+L952+K952+J952</f>
        <v>1722</v>
      </c>
    </row>
    <row r="953" spans="1:17" x14ac:dyDescent="0.35">
      <c r="A953" s="28" t="s">
        <v>7</v>
      </c>
      <c r="B953" s="28">
        <v>586</v>
      </c>
      <c r="C953" s="28">
        <v>807</v>
      </c>
      <c r="D953" s="28">
        <v>646</v>
      </c>
      <c r="E953" s="28">
        <v>655</v>
      </c>
      <c r="F953" s="28">
        <v>551</v>
      </c>
      <c r="G953" s="28">
        <v>402</v>
      </c>
      <c r="H953" s="74">
        <v>397</v>
      </c>
      <c r="I953" s="33">
        <f>H953+G953+F953+E953+D953+C953+B953</f>
        <v>4044</v>
      </c>
      <c r="J953" s="74">
        <v>404</v>
      </c>
      <c r="K953" s="42">
        <v>614</v>
      </c>
      <c r="L953" s="42">
        <v>562</v>
      </c>
      <c r="M953" s="37">
        <v>720</v>
      </c>
      <c r="N953" s="23">
        <v>819</v>
      </c>
      <c r="O953" s="28">
        <v>762</v>
      </c>
      <c r="P953" s="86">
        <v>812</v>
      </c>
      <c r="Q953" s="33">
        <f>P953+O953+N953+M953+L953+K953+J953</f>
        <v>4693</v>
      </c>
    </row>
    <row r="954" spans="1:17" x14ac:dyDescent="0.35">
      <c r="A954" s="28" t="s">
        <v>103</v>
      </c>
      <c r="B954" s="28">
        <v>239</v>
      </c>
      <c r="C954" s="28">
        <v>330</v>
      </c>
      <c r="D954" s="28">
        <v>308</v>
      </c>
      <c r="E954" s="28">
        <v>268</v>
      </c>
      <c r="F954" s="28">
        <v>145</v>
      </c>
      <c r="G954" s="28">
        <v>157</v>
      </c>
      <c r="H954" s="74">
        <v>182</v>
      </c>
      <c r="I954" s="33">
        <f>H954+G954+F954+E954+D954+C954+B954</f>
        <v>1629</v>
      </c>
      <c r="J954" s="74">
        <v>214</v>
      </c>
      <c r="K954" s="42">
        <v>232</v>
      </c>
      <c r="L954" s="42">
        <v>256</v>
      </c>
      <c r="M954" s="37">
        <v>244</v>
      </c>
      <c r="N954" s="86">
        <v>214</v>
      </c>
      <c r="O954" s="86">
        <v>266</v>
      </c>
      <c r="P954" s="86">
        <v>286</v>
      </c>
      <c r="Q954" s="33">
        <f>P954+O954+N954+M954+L954+K954+J954</f>
        <v>1712</v>
      </c>
    </row>
    <row r="955" spans="1:17" x14ac:dyDescent="0.35">
      <c r="A955" s="54" t="s">
        <v>117</v>
      </c>
      <c r="B955" s="54">
        <f>B954+B953+B952</f>
        <v>932</v>
      </c>
      <c r="C955" s="54">
        <f t="shared" ref="C955:H955" si="289">C954+C953+C952</f>
        <v>1258</v>
      </c>
      <c r="D955" s="54">
        <f t="shared" si="289"/>
        <v>1081</v>
      </c>
      <c r="E955" s="54">
        <f t="shared" si="289"/>
        <v>1364</v>
      </c>
      <c r="F955" s="54">
        <f t="shared" si="289"/>
        <v>808</v>
      </c>
      <c r="G955" s="54">
        <f t="shared" si="289"/>
        <v>970</v>
      </c>
      <c r="H955" s="54">
        <f t="shared" si="289"/>
        <v>807</v>
      </c>
      <c r="I955" s="54">
        <f>H955+G955+F955+E955+D955+C955+B955</f>
        <v>7220</v>
      </c>
      <c r="J955" s="54">
        <f>J954+J953+J952</f>
        <v>1126</v>
      </c>
      <c r="K955" s="54">
        <f t="shared" ref="K955:L955" si="290">K954+K953+K952</f>
        <v>1113</v>
      </c>
      <c r="L955" s="54">
        <f t="shared" si="290"/>
        <v>1072</v>
      </c>
      <c r="M955" s="54">
        <f>M954+M953+M952</f>
        <v>1206</v>
      </c>
      <c r="N955" s="54">
        <f>N954+N953+N952</f>
        <v>1280</v>
      </c>
      <c r="O955" s="54">
        <f t="shared" ref="O955:P955" si="291">O954+O953+O952</f>
        <v>1131</v>
      </c>
      <c r="P955" s="54">
        <f t="shared" si="291"/>
        <v>1199</v>
      </c>
      <c r="Q955" s="54">
        <f>Q954+Q953+Q952</f>
        <v>8127</v>
      </c>
    </row>
    <row r="956" spans="1:17" x14ac:dyDescent="0.35">
      <c r="A956" s="56" t="s">
        <v>9</v>
      </c>
      <c r="B956" s="56">
        <f>B955+B951+B947</f>
        <v>7463</v>
      </c>
      <c r="C956" s="56">
        <f t="shared" ref="C956:I956" si="292">C955+C951+C947</f>
        <v>7043</v>
      </c>
      <c r="D956" s="56">
        <f t="shared" si="292"/>
        <v>6007</v>
      </c>
      <c r="E956" s="56">
        <f t="shared" si="292"/>
        <v>7989</v>
      </c>
      <c r="F956" s="56">
        <f t="shared" si="292"/>
        <v>5688</v>
      </c>
      <c r="G956" s="56">
        <f t="shared" si="292"/>
        <v>7090</v>
      </c>
      <c r="H956" s="56">
        <f t="shared" si="292"/>
        <v>7753</v>
      </c>
      <c r="I956" s="56">
        <f t="shared" si="292"/>
        <v>49033</v>
      </c>
      <c r="J956" s="56">
        <f>J955+J951+J947</f>
        <v>8450</v>
      </c>
      <c r="K956" s="56">
        <f t="shared" ref="K956" si="293">K955+J951+J947</f>
        <v>8437</v>
      </c>
      <c r="L956" s="56">
        <f t="shared" ref="L956" si="294">L955+K951+K947</f>
        <v>5872</v>
      </c>
      <c r="M956" s="56">
        <f>M955+M951+M947</f>
        <v>7431</v>
      </c>
      <c r="N956" s="56">
        <f t="shared" ref="N956" si="295">N955+M951+M947</f>
        <v>7505</v>
      </c>
      <c r="O956" s="56">
        <f>O955+O951+O947</f>
        <v>7136.6</v>
      </c>
      <c r="P956" s="56">
        <f t="shared" ref="P956" si="296">P955+O951+O947</f>
        <v>7204.6</v>
      </c>
      <c r="Q956" s="56">
        <f>Q955+Q951+Q947</f>
        <v>49751.7</v>
      </c>
    </row>
    <row r="958" spans="1:17" ht="15.5" x14ac:dyDescent="0.35">
      <c r="A958" s="33" t="s">
        <v>1</v>
      </c>
      <c r="B958" s="64" t="s">
        <v>2241</v>
      </c>
      <c r="C958" s="64" t="s">
        <v>2242</v>
      </c>
      <c r="D958" s="64" t="s">
        <v>2246</v>
      </c>
      <c r="E958" s="64" t="s">
        <v>2245</v>
      </c>
      <c r="F958" s="64" t="s">
        <v>2247</v>
      </c>
      <c r="G958" s="64" t="s">
        <v>2248</v>
      </c>
      <c r="H958" s="64" t="s">
        <v>2249</v>
      </c>
      <c r="I958" s="65" t="s">
        <v>2250</v>
      </c>
      <c r="J958" s="64" t="s">
        <v>2251</v>
      </c>
      <c r="K958" s="64" t="s">
        <v>2252</v>
      </c>
      <c r="L958" s="64" t="s">
        <v>2253</v>
      </c>
      <c r="M958" s="64" t="s">
        <v>2254</v>
      </c>
      <c r="N958" s="64" t="s">
        <v>2255</v>
      </c>
      <c r="O958" s="64" t="s">
        <v>2256</v>
      </c>
      <c r="P958" s="64" t="s">
        <v>2257</v>
      </c>
      <c r="Q958" s="65" t="s">
        <v>2258</v>
      </c>
    </row>
    <row r="959" spans="1:17" x14ac:dyDescent="0.35">
      <c r="A959" s="28" t="s">
        <v>2</v>
      </c>
      <c r="B959" s="106">
        <f>31.99*10</f>
        <v>319.89999999999998</v>
      </c>
      <c r="C959" s="28">
        <v>339.9</v>
      </c>
      <c r="D959" s="21">
        <v>267.89999999999998</v>
      </c>
      <c r="E959" s="28">
        <v>545.5</v>
      </c>
      <c r="F959" s="28">
        <v>291.10000000000002</v>
      </c>
      <c r="G959" s="28">
        <v>322.3</v>
      </c>
      <c r="H959" s="74">
        <v>274.3</v>
      </c>
      <c r="I959" s="110">
        <f>H959+G959+F959+E959+D959+C959+B959</f>
        <v>2360.9</v>
      </c>
      <c r="J959" s="74">
        <v>318.2</v>
      </c>
      <c r="K959" s="74">
        <v>359.3</v>
      </c>
      <c r="L959" s="74">
        <v>359.3</v>
      </c>
      <c r="M959" s="103">
        <v>274</v>
      </c>
      <c r="N959" s="28">
        <v>317.2</v>
      </c>
      <c r="O959" s="28">
        <v>344.1</v>
      </c>
      <c r="P959" s="74">
        <v>420.9</v>
      </c>
      <c r="Q959" s="33"/>
    </row>
    <row r="960" spans="1:17" x14ac:dyDescent="0.35">
      <c r="A960" s="28" t="s">
        <v>3</v>
      </c>
      <c r="B960" s="104">
        <v>1224</v>
      </c>
      <c r="C960" s="104">
        <v>1466</v>
      </c>
      <c r="D960" s="28">
        <v>1456</v>
      </c>
      <c r="E960" s="28">
        <v>1352</v>
      </c>
      <c r="F960" s="28">
        <v>1433</v>
      </c>
      <c r="G960" s="28">
        <v>1358</v>
      </c>
      <c r="H960" s="74">
        <v>999</v>
      </c>
      <c r="I960" s="110">
        <f t="shared" ref="I960:I963" si="297">H960+G960+F960+E960+D960+C960+B960</f>
        <v>9288</v>
      </c>
      <c r="J960" s="74">
        <v>943</v>
      </c>
      <c r="K960" s="74">
        <v>1413</v>
      </c>
      <c r="L960" s="74">
        <v>1255</v>
      </c>
      <c r="M960" s="74">
        <v>1310</v>
      </c>
      <c r="N960" s="74">
        <v>1451</v>
      </c>
      <c r="O960" s="74">
        <v>1255</v>
      </c>
      <c r="P960" s="74">
        <v>1418</v>
      </c>
      <c r="Q960" s="74"/>
    </row>
    <row r="961" spans="1:17" x14ac:dyDescent="0.35">
      <c r="A961" s="28" t="s">
        <v>100</v>
      </c>
      <c r="B961" s="28">
        <v>218</v>
      </c>
      <c r="C961" s="28">
        <v>250</v>
      </c>
      <c r="D961" s="28">
        <v>180</v>
      </c>
      <c r="E961" s="28">
        <v>216</v>
      </c>
      <c r="F961" s="28">
        <v>214</v>
      </c>
      <c r="G961" s="28">
        <v>244</v>
      </c>
      <c r="H961" s="74">
        <v>226</v>
      </c>
      <c r="I961" s="110">
        <f t="shared" si="297"/>
        <v>1548</v>
      </c>
      <c r="J961" s="74">
        <v>240</v>
      </c>
      <c r="K961" s="38">
        <v>200</v>
      </c>
      <c r="L961" s="59">
        <v>191</v>
      </c>
      <c r="M961" s="38">
        <v>120</v>
      </c>
      <c r="N961" s="38">
        <v>201</v>
      </c>
      <c r="O961" s="38">
        <v>232</v>
      </c>
      <c r="P961" s="28">
        <v>204</v>
      </c>
      <c r="Q961" s="33"/>
    </row>
    <row r="962" spans="1:17" x14ac:dyDescent="0.35">
      <c r="A962" s="28" t="s">
        <v>115</v>
      </c>
      <c r="B962" s="28">
        <v>0</v>
      </c>
      <c r="C962" s="28">
        <v>0</v>
      </c>
      <c r="D962" s="28">
        <v>0</v>
      </c>
      <c r="E962" s="28">
        <v>0</v>
      </c>
      <c r="F962" s="28">
        <v>0</v>
      </c>
      <c r="G962" s="28">
        <v>0</v>
      </c>
      <c r="H962" s="28">
        <v>0</v>
      </c>
      <c r="I962" s="110">
        <f t="shared" si="297"/>
        <v>0</v>
      </c>
      <c r="J962" s="74">
        <v>0</v>
      </c>
      <c r="K962" s="42">
        <v>0</v>
      </c>
      <c r="L962" s="28">
        <v>0</v>
      </c>
      <c r="M962" s="28">
        <v>0</v>
      </c>
      <c r="N962" s="28">
        <v>0</v>
      </c>
      <c r="O962" s="28">
        <v>0</v>
      </c>
      <c r="P962" s="28">
        <v>0</v>
      </c>
      <c r="Q962" s="33"/>
    </row>
    <row r="963" spans="1:17" x14ac:dyDescent="0.35">
      <c r="A963" s="28" t="s">
        <v>125</v>
      </c>
      <c r="B963" s="28">
        <v>3472</v>
      </c>
      <c r="C963" s="28">
        <v>2281</v>
      </c>
      <c r="D963" s="28">
        <v>2674</v>
      </c>
      <c r="E963" s="28">
        <v>3768</v>
      </c>
      <c r="F963" s="28">
        <v>4382</v>
      </c>
      <c r="G963" s="28">
        <v>3393</v>
      </c>
      <c r="H963" s="28">
        <v>2900</v>
      </c>
      <c r="I963" s="110">
        <f t="shared" si="297"/>
        <v>22870</v>
      </c>
      <c r="J963" s="74">
        <v>2184</v>
      </c>
      <c r="K963" s="42">
        <v>4102</v>
      </c>
      <c r="L963" s="38">
        <v>3897</v>
      </c>
      <c r="M963" s="42">
        <v>4292</v>
      </c>
      <c r="N963" s="28">
        <v>3451</v>
      </c>
      <c r="O963" s="28">
        <v>2027</v>
      </c>
      <c r="P963" s="28">
        <v>3425</v>
      </c>
      <c r="Q963" s="33"/>
    </row>
    <row r="964" spans="1:17" x14ac:dyDescent="0.35">
      <c r="A964" s="58" t="s">
        <v>119</v>
      </c>
      <c r="B964" s="58">
        <f>B963+B962+B961+B960+B959</f>
        <v>5233.8999999999996</v>
      </c>
      <c r="C964" s="58">
        <f t="shared" ref="C964:Q964" si="298">C963+C962+C961+C960+C959</f>
        <v>4336.8999999999996</v>
      </c>
      <c r="D964" s="58">
        <f t="shared" si="298"/>
        <v>4577.8999999999996</v>
      </c>
      <c r="E964" s="58">
        <f t="shared" si="298"/>
        <v>5881.5</v>
      </c>
      <c r="F964" s="58">
        <f t="shared" si="298"/>
        <v>6320.1</v>
      </c>
      <c r="G964" s="58">
        <f t="shared" si="298"/>
        <v>5317.3</v>
      </c>
      <c r="H964" s="58">
        <f t="shared" si="298"/>
        <v>4399.3</v>
      </c>
      <c r="I964" s="58">
        <f t="shared" si="298"/>
        <v>36066.9</v>
      </c>
      <c r="J964" s="58">
        <f>J963+J962+J961+J960+J959</f>
        <v>3685.2</v>
      </c>
      <c r="K964" s="58">
        <f t="shared" si="298"/>
        <v>6074.3</v>
      </c>
      <c r="L964" s="58">
        <f t="shared" si="298"/>
        <v>5702.3</v>
      </c>
      <c r="M964" s="58">
        <f t="shared" si="298"/>
        <v>5996</v>
      </c>
      <c r="N964" s="58">
        <f>N963+N962+N961+N960+N959</f>
        <v>5420.2</v>
      </c>
      <c r="O964" s="58">
        <f>O963+O962+O961+O960+O959</f>
        <v>3858.1</v>
      </c>
      <c r="P964" s="58">
        <f t="shared" si="298"/>
        <v>5467.9</v>
      </c>
      <c r="Q964" s="58">
        <f t="shared" si="298"/>
        <v>0</v>
      </c>
    </row>
    <row r="965" spans="1:17" x14ac:dyDescent="0.35">
      <c r="A965" s="28" t="s">
        <v>4</v>
      </c>
      <c r="B965" s="28">
        <v>1477</v>
      </c>
      <c r="C965" s="28">
        <v>2058</v>
      </c>
      <c r="D965" s="28">
        <v>1725</v>
      </c>
      <c r="E965" s="28">
        <v>1874</v>
      </c>
      <c r="F965" s="28">
        <v>1265</v>
      </c>
      <c r="G965" s="28">
        <v>865</v>
      </c>
      <c r="H965" s="74">
        <v>1114</v>
      </c>
      <c r="I965" s="33">
        <f>H965+G965+F965+E965+D965+C965+B965</f>
        <v>10378</v>
      </c>
      <c r="J965" s="74">
        <v>147</v>
      </c>
      <c r="K965" s="42">
        <v>1018</v>
      </c>
      <c r="L965" s="42">
        <v>1025</v>
      </c>
      <c r="M965" s="37">
        <v>1038</v>
      </c>
      <c r="N965" s="28">
        <v>1043</v>
      </c>
      <c r="O965" s="74">
        <v>1052</v>
      </c>
      <c r="P965" s="74">
        <v>8631</v>
      </c>
      <c r="Q965" s="63"/>
    </row>
    <row r="966" spans="1:17" x14ac:dyDescent="0.35">
      <c r="A966" s="28" t="s">
        <v>2194</v>
      </c>
      <c r="B966" s="28">
        <v>0</v>
      </c>
      <c r="C966" s="28">
        <v>0</v>
      </c>
      <c r="D966" s="28">
        <v>0</v>
      </c>
      <c r="E966" s="28">
        <v>0</v>
      </c>
      <c r="F966" s="28">
        <v>0</v>
      </c>
      <c r="G966" s="28">
        <v>0</v>
      </c>
      <c r="H966" s="28">
        <v>52</v>
      </c>
      <c r="I966" s="33">
        <f t="shared" ref="I966:I967" si="299">H966+G966+F966+E966+D966+C966+B966</f>
        <v>52</v>
      </c>
      <c r="J966" s="28">
        <v>0</v>
      </c>
      <c r="K966" s="42">
        <v>21</v>
      </c>
      <c r="L966" s="28">
        <v>0</v>
      </c>
      <c r="M966" s="28">
        <v>16</v>
      </c>
      <c r="N966" s="63">
        <v>16</v>
      </c>
      <c r="O966" s="63">
        <v>0</v>
      </c>
      <c r="P966" s="63">
        <v>24</v>
      </c>
      <c r="Q966" s="63"/>
    </row>
    <row r="967" spans="1:17" x14ac:dyDescent="0.35">
      <c r="A967" s="28" t="s">
        <v>124</v>
      </c>
      <c r="B967" s="28">
        <v>0</v>
      </c>
      <c r="C967" s="28">
        <v>0</v>
      </c>
      <c r="D967" s="28">
        <v>0</v>
      </c>
      <c r="E967" s="28">
        <v>0</v>
      </c>
      <c r="F967" s="28">
        <v>0</v>
      </c>
      <c r="G967" s="28">
        <v>0</v>
      </c>
      <c r="H967" s="28">
        <v>0</v>
      </c>
      <c r="I967" s="33">
        <f t="shared" si="299"/>
        <v>0</v>
      </c>
      <c r="J967" s="63">
        <v>0</v>
      </c>
      <c r="K967" s="63">
        <v>0</v>
      </c>
      <c r="L967" s="63">
        <v>0</v>
      </c>
      <c r="M967" s="63">
        <v>0</v>
      </c>
      <c r="N967" s="63">
        <v>0</v>
      </c>
      <c r="O967" s="63">
        <v>0</v>
      </c>
      <c r="P967" s="63">
        <v>0</v>
      </c>
      <c r="Q967" s="63"/>
    </row>
    <row r="968" spans="1:17" x14ac:dyDescent="0.35">
      <c r="A968" s="46" t="s">
        <v>118</v>
      </c>
      <c r="B968" s="46">
        <f>B967+B966+B965</f>
        <v>1477</v>
      </c>
      <c r="C968" s="46">
        <f t="shared" ref="C968:Q968" si="300">C967+C966+C965</f>
        <v>2058</v>
      </c>
      <c r="D968" s="46">
        <f t="shared" si="300"/>
        <v>1725</v>
      </c>
      <c r="E968" s="46">
        <f t="shared" si="300"/>
        <v>1874</v>
      </c>
      <c r="F968" s="46">
        <f t="shared" si="300"/>
        <v>1265</v>
      </c>
      <c r="G968" s="46">
        <f t="shared" si="300"/>
        <v>865</v>
      </c>
      <c r="H968" s="46">
        <f t="shared" si="300"/>
        <v>1166</v>
      </c>
      <c r="I968" s="46">
        <f>I967+I966+I965</f>
        <v>10430</v>
      </c>
      <c r="J968" s="46">
        <f t="shared" si="300"/>
        <v>147</v>
      </c>
      <c r="K968" s="46">
        <f t="shared" si="300"/>
        <v>1039</v>
      </c>
      <c r="L968" s="46">
        <f t="shared" si="300"/>
        <v>1025</v>
      </c>
      <c r="M968" s="46">
        <f t="shared" si="300"/>
        <v>1054</v>
      </c>
      <c r="N968" s="46">
        <f t="shared" si="300"/>
        <v>1059</v>
      </c>
      <c r="O968" s="46">
        <f t="shared" si="300"/>
        <v>1052</v>
      </c>
      <c r="P968" s="46">
        <f t="shared" si="300"/>
        <v>8655</v>
      </c>
      <c r="Q968" s="46">
        <f t="shared" si="300"/>
        <v>0</v>
      </c>
    </row>
    <row r="969" spans="1:17" x14ac:dyDescent="0.35">
      <c r="A969" s="28" t="s">
        <v>99</v>
      </c>
      <c r="B969" s="28">
        <v>111</v>
      </c>
      <c r="C969" s="28">
        <v>104</v>
      </c>
      <c r="D969" s="28">
        <v>231</v>
      </c>
      <c r="E969" s="28">
        <v>348</v>
      </c>
      <c r="F969" s="28">
        <v>358</v>
      </c>
      <c r="G969" s="28">
        <v>396</v>
      </c>
      <c r="H969" s="74">
        <v>109</v>
      </c>
      <c r="I969" s="33">
        <f>H969+G969+F969+E969+D969+C969+B969</f>
        <v>1657</v>
      </c>
      <c r="J969" s="74">
        <v>393</v>
      </c>
      <c r="K969" s="42">
        <v>141</v>
      </c>
      <c r="L969" s="42">
        <v>503</v>
      </c>
      <c r="M969" s="37">
        <v>106</v>
      </c>
      <c r="N969" s="74">
        <v>470</v>
      </c>
      <c r="O969" s="28">
        <v>391</v>
      </c>
      <c r="P969" s="74">
        <v>117</v>
      </c>
      <c r="Q969" s="33"/>
    </row>
    <row r="970" spans="1:17" x14ac:dyDescent="0.35">
      <c r="A970" s="28" t="s">
        <v>7</v>
      </c>
      <c r="B970" s="28">
        <v>736</v>
      </c>
      <c r="C970" s="28">
        <v>348</v>
      </c>
      <c r="D970" s="28">
        <v>547</v>
      </c>
      <c r="E970" s="28">
        <v>697</v>
      </c>
      <c r="F970" s="28">
        <v>735</v>
      </c>
      <c r="G970" s="28">
        <v>812</v>
      </c>
      <c r="H970" s="74">
        <v>720</v>
      </c>
      <c r="I970" s="33">
        <f t="shared" ref="I970:I971" si="301">H970+G970+F970+E970+D970+C970+B970</f>
        <v>4595</v>
      </c>
      <c r="J970" s="74">
        <v>478</v>
      </c>
      <c r="K970" s="42">
        <v>422</v>
      </c>
      <c r="L970" s="42">
        <v>838</v>
      </c>
      <c r="M970" s="37">
        <v>728</v>
      </c>
      <c r="N970" s="23">
        <v>585</v>
      </c>
      <c r="O970" s="28">
        <v>623</v>
      </c>
      <c r="P970" s="86">
        <v>649</v>
      </c>
      <c r="Q970" s="33"/>
    </row>
    <row r="971" spans="1:17" x14ac:dyDescent="0.35">
      <c r="A971" s="28" t="s">
        <v>103</v>
      </c>
      <c r="B971" s="28">
        <v>191</v>
      </c>
      <c r="C971" s="28">
        <v>304</v>
      </c>
      <c r="D971" s="28">
        <v>391</v>
      </c>
      <c r="E971" s="28">
        <v>338</v>
      </c>
      <c r="F971" s="28">
        <v>296</v>
      </c>
      <c r="G971" s="28">
        <v>394</v>
      </c>
      <c r="H971" s="74">
        <v>391</v>
      </c>
      <c r="I971" s="33">
        <f t="shared" si="301"/>
        <v>2305</v>
      </c>
      <c r="J971" s="74">
        <v>381</v>
      </c>
      <c r="K971" s="42">
        <v>333</v>
      </c>
      <c r="L971" s="42">
        <v>354</v>
      </c>
      <c r="M971" s="37">
        <v>291</v>
      </c>
      <c r="N971" s="86">
        <v>256</v>
      </c>
      <c r="O971" s="86">
        <v>264</v>
      </c>
      <c r="P971" s="86">
        <v>288</v>
      </c>
      <c r="Q971" s="33"/>
    </row>
    <row r="972" spans="1:17" x14ac:dyDescent="0.35">
      <c r="A972" s="54" t="s">
        <v>117</v>
      </c>
      <c r="B972" s="54">
        <f>B971+B970+B969</f>
        <v>1038</v>
      </c>
      <c r="C972" s="54">
        <f t="shared" ref="C972:H972" si="302">C971+C970+C969</f>
        <v>756</v>
      </c>
      <c r="D972" s="54">
        <f t="shared" si="302"/>
        <v>1169</v>
      </c>
      <c r="E972" s="54">
        <f t="shared" si="302"/>
        <v>1383</v>
      </c>
      <c r="F972" s="54">
        <f t="shared" si="302"/>
        <v>1389</v>
      </c>
      <c r="G972" s="54">
        <f>G971+G970+G969</f>
        <v>1602</v>
      </c>
      <c r="H972" s="54">
        <f t="shared" si="302"/>
        <v>1220</v>
      </c>
      <c r="I972" s="54">
        <f t="shared" ref="I972:N972" si="303">I971+I970+I969</f>
        <v>8557</v>
      </c>
      <c r="J972" s="54">
        <f t="shared" si="303"/>
        <v>1252</v>
      </c>
      <c r="K972" s="54">
        <f t="shared" si="303"/>
        <v>896</v>
      </c>
      <c r="L972" s="54">
        <f t="shared" si="303"/>
        <v>1695</v>
      </c>
      <c r="M972" s="54">
        <f t="shared" si="303"/>
        <v>1125</v>
      </c>
      <c r="N972" s="54">
        <f t="shared" si="303"/>
        <v>1311</v>
      </c>
      <c r="O972" s="54">
        <v>1278</v>
      </c>
      <c r="P972" s="54">
        <v>1054</v>
      </c>
      <c r="Q972" s="54"/>
    </row>
    <row r="973" spans="1:17" x14ac:dyDescent="0.35">
      <c r="A973" s="56" t="s">
        <v>9</v>
      </c>
      <c r="B973" s="56">
        <f>B972+B968+B964</f>
        <v>7748.9</v>
      </c>
      <c r="C973" s="56">
        <f t="shared" ref="C973:Q973" si="304">C972+C968+C964</f>
        <v>7150.9</v>
      </c>
      <c r="D973" s="56">
        <f t="shared" si="304"/>
        <v>7471.9</v>
      </c>
      <c r="E973" s="56">
        <f t="shared" si="304"/>
        <v>9138.5</v>
      </c>
      <c r="F973" s="56">
        <f t="shared" si="304"/>
        <v>8974.1</v>
      </c>
      <c r="G973" s="56">
        <f t="shared" si="304"/>
        <v>7784.3</v>
      </c>
      <c r="H973" s="56">
        <f t="shared" si="304"/>
        <v>6785.3</v>
      </c>
      <c r="I973" s="56">
        <f t="shared" si="304"/>
        <v>55053.9</v>
      </c>
      <c r="J973" s="56">
        <f t="shared" si="304"/>
        <v>5084.2</v>
      </c>
      <c r="K973" s="56">
        <f t="shared" si="304"/>
        <v>8009.3</v>
      </c>
      <c r="L973" s="56">
        <f t="shared" si="304"/>
        <v>8422.2999999999993</v>
      </c>
      <c r="M973" s="56">
        <f t="shared" si="304"/>
        <v>8175</v>
      </c>
      <c r="N973" s="56">
        <f t="shared" si="304"/>
        <v>7790.2</v>
      </c>
      <c r="O973" s="56">
        <f t="shared" si="304"/>
        <v>6188.1</v>
      </c>
      <c r="P973" s="56">
        <f t="shared" si="304"/>
        <v>15176.9</v>
      </c>
      <c r="Q973" s="56">
        <f t="shared" si="304"/>
        <v>0</v>
      </c>
    </row>
    <row r="975" spans="1:17" ht="15.5" x14ac:dyDescent="0.35">
      <c r="A975" s="33" t="s">
        <v>1</v>
      </c>
      <c r="B975" s="64" t="s">
        <v>2276</v>
      </c>
      <c r="C975" s="64" t="s">
        <v>2277</v>
      </c>
      <c r="D975" s="64" t="s">
        <v>2278</v>
      </c>
      <c r="E975" s="64" t="s">
        <v>2279</v>
      </c>
      <c r="F975" s="64" t="s">
        <v>2280</v>
      </c>
      <c r="G975" s="64" t="s">
        <v>2281</v>
      </c>
      <c r="H975" s="64" t="s">
        <v>2282</v>
      </c>
      <c r="I975" s="65" t="s">
        <v>2304</v>
      </c>
      <c r="J975" s="64" t="s">
        <v>2284</v>
      </c>
      <c r="K975" s="64" t="s">
        <v>2285</v>
      </c>
      <c r="L975" s="64" t="s">
        <v>2286</v>
      </c>
      <c r="M975" s="64" t="s">
        <v>2287</v>
      </c>
      <c r="N975" s="64" t="s">
        <v>2288</v>
      </c>
      <c r="O975" s="64" t="s">
        <v>2289</v>
      </c>
      <c r="P975" s="64" t="s">
        <v>2290</v>
      </c>
      <c r="Q975" s="65" t="s">
        <v>2308</v>
      </c>
    </row>
    <row r="976" spans="1:17" x14ac:dyDescent="0.35">
      <c r="A976" s="28" t="s">
        <v>2</v>
      </c>
      <c r="B976" s="106">
        <v>343.1</v>
      </c>
      <c r="C976" s="28">
        <v>452.5</v>
      </c>
      <c r="D976" s="21">
        <v>338.2</v>
      </c>
      <c r="E976" s="28">
        <v>456</v>
      </c>
      <c r="F976" s="28">
        <v>488.8</v>
      </c>
      <c r="G976" s="28">
        <v>416.6</v>
      </c>
      <c r="H976" s="74">
        <v>334.5</v>
      </c>
      <c r="I976" s="110">
        <f>H976+G976+F976+E976+D976+C976+B976</f>
        <v>2829.7</v>
      </c>
      <c r="J976" s="74">
        <v>350.6</v>
      </c>
      <c r="K976" s="74">
        <v>370.4</v>
      </c>
      <c r="L976" s="74">
        <v>356.8</v>
      </c>
      <c r="M976" s="103">
        <v>355.6</v>
      </c>
      <c r="N976" s="28">
        <v>279.60000000000002</v>
      </c>
      <c r="O976" s="28">
        <v>364.5</v>
      </c>
      <c r="P976" s="74">
        <v>347.6</v>
      </c>
      <c r="Q976" s="110">
        <f>P976+O976+N976+M976+L976+K976+J976</f>
        <v>2425.1</v>
      </c>
    </row>
    <row r="977" spans="1:17" x14ac:dyDescent="0.35">
      <c r="A977" s="28" t="s">
        <v>3</v>
      </c>
      <c r="B977" s="104">
        <v>899</v>
      </c>
      <c r="C977" s="104">
        <v>1147</v>
      </c>
      <c r="D977" s="28">
        <v>542</v>
      </c>
      <c r="E977" s="28">
        <v>1184</v>
      </c>
      <c r="F977" s="28">
        <v>1432</v>
      </c>
      <c r="G977" s="28">
        <v>1077</v>
      </c>
      <c r="H977" s="74">
        <v>1296</v>
      </c>
      <c r="I977" s="110">
        <f>H977+G977+F977+E977+D977+C977+B977</f>
        <v>7577</v>
      </c>
      <c r="J977" s="74">
        <v>1469</v>
      </c>
      <c r="K977" s="74">
        <v>1402</v>
      </c>
      <c r="L977" s="74">
        <v>1278</v>
      </c>
      <c r="M977" s="74">
        <v>1334</v>
      </c>
      <c r="N977" s="74">
        <v>1046</v>
      </c>
      <c r="O977" s="74">
        <v>1178</v>
      </c>
      <c r="P977" s="74">
        <v>1195</v>
      </c>
      <c r="Q977" s="110">
        <f t="shared" ref="Q977:Q981" si="305">P977+O977+N977+M977+L977+K977+J977</f>
        <v>8902</v>
      </c>
    </row>
    <row r="978" spans="1:17" x14ac:dyDescent="0.35">
      <c r="A978" s="28" t="s">
        <v>100</v>
      </c>
      <c r="B978" s="28">
        <v>250</v>
      </c>
      <c r="C978" s="28">
        <v>260</v>
      </c>
      <c r="D978" s="28">
        <v>225</v>
      </c>
      <c r="E978" s="28">
        <v>224</v>
      </c>
      <c r="F978" s="28">
        <v>202</v>
      </c>
      <c r="G978" s="28">
        <v>230</v>
      </c>
      <c r="H978" s="74">
        <v>272</v>
      </c>
      <c r="I978" s="110">
        <f t="shared" ref="I978:I980" si="306">H978+G978+F978+E978+D978+C978+B978</f>
        <v>1663</v>
      </c>
      <c r="J978" s="74">
        <v>276</v>
      </c>
      <c r="K978" s="38">
        <v>243</v>
      </c>
      <c r="L978" s="59">
        <v>222</v>
      </c>
      <c r="M978" s="38">
        <v>205</v>
      </c>
      <c r="N978" s="38">
        <v>240</v>
      </c>
      <c r="O978" s="38">
        <v>250</v>
      </c>
      <c r="P978" s="28">
        <v>263</v>
      </c>
      <c r="Q978" s="110">
        <f t="shared" si="305"/>
        <v>1699</v>
      </c>
    </row>
    <row r="979" spans="1:17" x14ac:dyDescent="0.35">
      <c r="A979" s="28" t="s">
        <v>115</v>
      </c>
      <c r="B979" s="28">
        <v>0</v>
      </c>
      <c r="C979" s="28">
        <v>0</v>
      </c>
      <c r="D979" s="28">
        <v>0</v>
      </c>
      <c r="E979" s="28">
        <v>0</v>
      </c>
      <c r="F979" s="28">
        <v>0</v>
      </c>
      <c r="G979" s="28">
        <v>0</v>
      </c>
      <c r="H979" s="28">
        <v>0</v>
      </c>
      <c r="I979" s="110">
        <f t="shared" si="306"/>
        <v>0</v>
      </c>
      <c r="J979" s="74">
        <v>0</v>
      </c>
      <c r="K979" s="42">
        <v>0</v>
      </c>
      <c r="L979" s="28">
        <v>0</v>
      </c>
      <c r="M979" s="28">
        <v>0</v>
      </c>
      <c r="N979" s="28">
        <v>0</v>
      </c>
      <c r="O979" s="28">
        <v>0</v>
      </c>
      <c r="P979" s="28">
        <v>0</v>
      </c>
      <c r="Q979" s="110">
        <f t="shared" si="305"/>
        <v>0</v>
      </c>
    </row>
    <row r="980" spans="1:17" x14ac:dyDescent="0.35">
      <c r="A980" s="28" t="s">
        <v>125</v>
      </c>
      <c r="B980" s="28">
        <v>2336</v>
      </c>
      <c r="C980" s="28">
        <v>3074</v>
      </c>
      <c r="D980" s="28">
        <v>1617</v>
      </c>
      <c r="E980" s="28">
        <v>2621</v>
      </c>
      <c r="F980" s="28">
        <v>4892</v>
      </c>
      <c r="G980" s="28">
        <v>3803</v>
      </c>
      <c r="H980" s="28">
        <v>2672</v>
      </c>
      <c r="I980" s="110">
        <f t="shared" si="306"/>
        <v>21015</v>
      </c>
      <c r="J980" s="74">
        <v>2244</v>
      </c>
      <c r="K980" s="42">
        <v>2901</v>
      </c>
      <c r="L980" s="38">
        <v>2421</v>
      </c>
      <c r="M980" s="42">
        <v>2439</v>
      </c>
      <c r="N980" s="28">
        <v>3881</v>
      </c>
      <c r="O980" s="28">
        <v>3019</v>
      </c>
      <c r="P980" s="28">
        <v>2475</v>
      </c>
      <c r="Q980" s="110">
        <f t="shared" si="305"/>
        <v>19380</v>
      </c>
    </row>
    <row r="981" spans="1:17" x14ac:dyDescent="0.35">
      <c r="A981" s="58" t="s">
        <v>119</v>
      </c>
      <c r="B981" s="107">
        <f>B980+B979+B978+B977+B976</f>
        <v>3828.1</v>
      </c>
      <c r="C981" s="58">
        <f t="shared" ref="C981:I981" si="307">C980+C979+C978+C977+C976</f>
        <v>4933.5</v>
      </c>
      <c r="D981" s="58">
        <f t="shared" si="307"/>
        <v>2722.2</v>
      </c>
      <c r="E981" s="58">
        <f t="shared" si="307"/>
        <v>4485</v>
      </c>
      <c r="F981" s="58">
        <f t="shared" si="307"/>
        <v>7014.8</v>
      </c>
      <c r="G981" s="58">
        <f t="shared" si="307"/>
        <v>5526.6</v>
      </c>
      <c r="H981" s="58">
        <f t="shared" si="307"/>
        <v>4574.5</v>
      </c>
      <c r="I981" s="58">
        <f t="shared" si="307"/>
        <v>33084.699999999997</v>
      </c>
      <c r="J981" s="58">
        <f>J980+J979+J978+J977+J976</f>
        <v>4339.6000000000004</v>
      </c>
      <c r="K981" s="58">
        <f t="shared" ref="K981" si="308">K980+K979+K978+K977+K976</f>
        <v>4916.3999999999996</v>
      </c>
      <c r="L981" s="58">
        <f t="shared" ref="L981" si="309">L980+L979+L978+L977+L976</f>
        <v>4277.8</v>
      </c>
      <c r="M981" s="58">
        <f t="shared" ref="M981" si="310">M980+M979+M978+M977+M976</f>
        <v>4333.6000000000004</v>
      </c>
      <c r="N981" s="58">
        <f t="shared" ref="N981" si="311">N980+N979+N978+N977+N976</f>
        <v>5446.6</v>
      </c>
      <c r="O981" s="58">
        <f t="shared" ref="O981" si="312">O980+O979+O978+O977+O976</f>
        <v>4811.5</v>
      </c>
      <c r="P981" s="58">
        <f t="shared" ref="P981" si="313">P980+P979+P978+P977+P976</f>
        <v>4280.6000000000004</v>
      </c>
      <c r="Q981" s="111">
        <f t="shared" si="305"/>
        <v>32406.1</v>
      </c>
    </row>
    <row r="982" spans="1:17" x14ac:dyDescent="0.35">
      <c r="A982" s="28" t="s">
        <v>4</v>
      </c>
      <c r="B982" s="28">
        <v>577</v>
      </c>
      <c r="C982" s="28">
        <v>933</v>
      </c>
      <c r="D982" s="28">
        <v>464</v>
      </c>
      <c r="E982" s="28">
        <v>1413</v>
      </c>
      <c r="F982" s="28">
        <v>1624</v>
      </c>
      <c r="G982" s="28">
        <v>1220</v>
      </c>
      <c r="H982" s="74">
        <v>1504</v>
      </c>
      <c r="I982" s="110">
        <f>H982+G982+F982+E982+D982+C982+B982</f>
        <v>7735</v>
      </c>
      <c r="J982" s="74">
        <v>1630</v>
      </c>
      <c r="K982" s="42">
        <v>1574</v>
      </c>
      <c r="L982" s="42">
        <v>1454</v>
      </c>
      <c r="M982" s="37">
        <v>1485</v>
      </c>
      <c r="N982" s="28">
        <v>376</v>
      </c>
      <c r="O982" s="74">
        <v>868</v>
      </c>
      <c r="P982" s="74">
        <v>1411</v>
      </c>
      <c r="Q982" s="110">
        <f>P982+O982+N982+M982+L982+K982+J982</f>
        <v>8798</v>
      </c>
    </row>
    <row r="983" spans="1:17" x14ac:dyDescent="0.35">
      <c r="A983" s="28" t="s">
        <v>2194</v>
      </c>
      <c r="B983" s="28">
        <v>0</v>
      </c>
      <c r="C983" s="28">
        <v>20</v>
      </c>
      <c r="D983" s="28">
        <v>20</v>
      </c>
      <c r="E983" s="28">
        <v>20</v>
      </c>
      <c r="F983" s="28">
        <v>20</v>
      </c>
      <c r="G983" s="28">
        <v>20</v>
      </c>
      <c r="H983" s="28">
        <v>20</v>
      </c>
      <c r="I983" s="110">
        <f t="shared" ref="I983:I985" si="314">H983+G983+F983+E983+D983+C983+B983</f>
        <v>120</v>
      </c>
      <c r="J983" s="28">
        <v>24</v>
      </c>
      <c r="K983" s="42">
        <v>12</v>
      </c>
      <c r="L983" s="28">
        <v>12</v>
      </c>
      <c r="M983" s="28">
        <v>17</v>
      </c>
      <c r="N983" s="63">
        <v>17</v>
      </c>
      <c r="O983" s="63">
        <v>17</v>
      </c>
      <c r="P983" s="63">
        <v>0</v>
      </c>
      <c r="Q983" s="110">
        <f t="shared" ref="Q983:Q984" si="315">P983+O983+N983+M983+L983+K983+J983</f>
        <v>99</v>
      </c>
    </row>
    <row r="984" spans="1:17" x14ac:dyDescent="0.35">
      <c r="A984" s="28" t="s">
        <v>124</v>
      </c>
      <c r="B984" s="28">
        <v>0</v>
      </c>
      <c r="C984" s="28">
        <v>0</v>
      </c>
      <c r="D984" s="28">
        <v>0</v>
      </c>
      <c r="E984" s="28">
        <v>0</v>
      </c>
      <c r="F984" s="28">
        <v>0</v>
      </c>
      <c r="G984" s="28">
        <v>0</v>
      </c>
      <c r="H984" s="28">
        <v>0</v>
      </c>
      <c r="I984" s="110">
        <f t="shared" si="314"/>
        <v>0</v>
      </c>
      <c r="J984" s="63">
        <v>0</v>
      </c>
      <c r="K984" s="63">
        <v>0</v>
      </c>
      <c r="L984" s="63">
        <v>0</v>
      </c>
      <c r="M984" s="63">
        <v>0</v>
      </c>
      <c r="N984" s="63">
        <v>0</v>
      </c>
      <c r="O984" s="63">
        <v>0</v>
      </c>
      <c r="P984" s="63">
        <v>0</v>
      </c>
      <c r="Q984" s="110">
        <f t="shared" si="315"/>
        <v>0</v>
      </c>
    </row>
    <row r="985" spans="1:17" x14ac:dyDescent="0.35">
      <c r="A985" s="46" t="s">
        <v>118</v>
      </c>
      <c r="B985" s="46">
        <f>B984+B983+B982</f>
        <v>577</v>
      </c>
      <c r="C985" s="46">
        <f t="shared" ref="C985:G985" si="316">C984+C983+C982</f>
        <v>953</v>
      </c>
      <c r="D985" s="46">
        <f t="shared" si="316"/>
        <v>484</v>
      </c>
      <c r="E985" s="46">
        <f t="shared" si="316"/>
        <v>1433</v>
      </c>
      <c r="F985" s="46">
        <f t="shared" si="316"/>
        <v>1644</v>
      </c>
      <c r="G985" s="46">
        <f t="shared" si="316"/>
        <v>1240</v>
      </c>
      <c r="H985" s="46">
        <f>H984+H983+H982</f>
        <v>1524</v>
      </c>
      <c r="I985" s="112">
        <f t="shared" si="314"/>
        <v>7855</v>
      </c>
      <c r="J985" s="46">
        <f>J984+J983+J982</f>
        <v>1654</v>
      </c>
      <c r="K985" s="46">
        <f t="shared" ref="K985:P985" si="317">K984+K983+K982</f>
        <v>1586</v>
      </c>
      <c r="L985" s="46">
        <f t="shared" si="317"/>
        <v>1466</v>
      </c>
      <c r="M985" s="46">
        <f t="shared" si="317"/>
        <v>1502</v>
      </c>
      <c r="N985" s="46">
        <f t="shared" si="317"/>
        <v>393</v>
      </c>
      <c r="O985" s="46">
        <f t="shared" si="317"/>
        <v>885</v>
      </c>
      <c r="P985" s="46">
        <f t="shared" si="317"/>
        <v>1411</v>
      </c>
      <c r="Q985" s="113">
        <f>P985+O985+N985+M985+L985+K985+J985</f>
        <v>8897</v>
      </c>
    </row>
    <row r="986" spans="1:17" x14ac:dyDescent="0.35">
      <c r="A986" s="28" t="s">
        <v>99</v>
      </c>
      <c r="B986" s="28">
        <v>537</v>
      </c>
      <c r="C986" s="28">
        <v>115</v>
      </c>
      <c r="D986" s="28">
        <v>231</v>
      </c>
      <c r="E986" s="28">
        <v>352</v>
      </c>
      <c r="F986" s="28">
        <v>394</v>
      </c>
      <c r="G986" s="28">
        <v>120</v>
      </c>
      <c r="H986" s="74">
        <v>403</v>
      </c>
      <c r="I986" s="110">
        <f>H986+G986+F986+E986+D986+C986+B986</f>
        <v>2152</v>
      </c>
      <c r="J986" s="74">
        <v>399</v>
      </c>
      <c r="K986" s="42">
        <v>119</v>
      </c>
      <c r="L986" s="42">
        <v>242</v>
      </c>
      <c r="M986" s="37">
        <v>423</v>
      </c>
      <c r="N986" s="74">
        <v>412</v>
      </c>
      <c r="O986" s="28">
        <v>70</v>
      </c>
      <c r="P986" s="74">
        <v>113</v>
      </c>
      <c r="Q986" s="110">
        <f>P986+O986+N986+M986+L986+K986+J986</f>
        <v>1778</v>
      </c>
    </row>
    <row r="987" spans="1:17" x14ac:dyDescent="0.35">
      <c r="A987" s="28" t="s">
        <v>7</v>
      </c>
      <c r="B987" s="28">
        <v>701</v>
      </c>
      <c r="C987" s="28">
        <v>833</v>
      </c>
      <c r="D987" s="28">
        <v>621</v>
      </c>
      <c r="E987" s="28">
        <v>791</v>
      </c>
      <c r="F987" s="28">
        <v>684</v>
      </c>
      <c r="G987" s="28">
        <v>639</v>
      </c>
      <c r="H987" s="74">
        <v>656</v>
      </c>
      <c r="I987" s="110">
        <f t="shared" ref="I987:I989" si="318">H987+G987+F987+E987+D987+C987+B987</f>
        <v>4925</v>
      </c>
      <c r="J987" s="74">
        <v>618</v>
      </c>
      <c r="K987" s="42">
        <v>630</v>
      </c>
      <c r="L987" s="42">
        <v>531</v>
      </c>
      <c r="M987" s="37">
        <v>634</v>
      </c>
      <c r="N987" s="23">
        <v>666</v>
      </c>
      <c r="O987" s="28">
        <v>732</v>
      </c>
      <c r="P987" s="86">
        <v>342</v>
      </c>
      <c r="Q987" s="110">
        <f t="shared" ref="Q987:Q990" si="319">P987+O987+N987+M987+L987+K987+J987</f>
        <v>4153</v>
      </c>
    </row>
    <row r="988" spans="1:17" x14ac:dyDescent="0.35">
      <c r="A988" s="28" t="s">
        <v>103</v>
      </c>
      <c r="B988" s="28">
        <v>379</v>
      </c>
      <c r="C988" s="28">
        <v>307</v>
      </c>
      <c r="D988" s="28">
        <v>212</v>
      </c>
      <c r="E988" s="28">
        <v>383</v>
      </c>
      <c r="F988" s="28">
        <v>386</v>
      </c>
      <c r="G988" s="28">
        <v>238</v>
      </c>
      <c r="H988" s="74">
        <v>301</v>
      </c>
      <c r="I988" s="110">
        <f t="shared" si="318"/>
        <v>2206</v>
      </c>
      <c r="J988" s="74">
        <v>399</v>
      </c>
      <c r="K988" s="42">
        <v>291</v>
      </c>
      <c r="L988" s="42">
        <v>554</v>
      </c>
      <c r="M988" s="37">
        <v>385</v>
      </c>
      <c r="N988" s="86">
        <v>315</v>
      </c>
      <c r="O988" s="86">
        <v>410</v>
      </c>
      <c r="P988" s="86">
        <v>318</v>
      </c>
      <c r="Q988" s="110">
        <f t="shared" si="319"/>
        <v>2672</v>
      </c>
    </row>
    <row r="989" spans="1:17" x14ac:dyDescent="0.35">
      <c r="A989" s="54" t="s">
        <v>117</v>
      </c>
      <c r="B989" s="54">
        <f>B988+B987+B986</f>
        <v>1617</v>
      </c>
      <c r="C989" s="54">
        <f t="shared" ref="C989:J989" si="320">C988+C987+C986</f>
        <v>1255</v>
      </c>
      <c r="D989" s="54">
        <f t="shared" si="320"/>
        <v>1064</v>
      </c>
      <c r="E989" s="54">
        <f t="shared" si="320"/>
        <v>1526</v>
      </c>
      <c r="F989" s="54">
        <f t="shared" si="320"/>
        <v>1464</v>
      </c>
      <c r="G989" s="54">
        <f t="shared" si="320"/>
        <v>997</v>
      </c>
      <c r="H989" s="54">
        <f t="shared" si="320"/>
        <v>1360</v>
      </c>
      <c r="I989" s="112">
        <f t="shared" si="318"/>
        <v>9283</v>
      </c>
      <c r="J989" s="54">
        <f t="shared" si="320"/>
        <v>1416</v>
      </c>
      <c r="K989" s="54">
        <f>K988+K987+K986</f>
        <v>1040</v>
      </c>
      <c r="L989" s="54">
        <f t="shared" ref="L989" si="321">L988+L987+L986</f>
        <v>1327</v>
      </c>
      <c r="M989" s="54">
        <f t="shared" ref="M989" si="322">M988+M987+M986</f>
        <v>1442</v>
      </c>
      <c r="N989" s="54">
        <f t="shared" ref="N989" si="323">N988+N987+N986</f>
        <v>1393</v>
      </c>
      <c r="O989" s="54">
        <f t="shared" ref="O989" si="324">O988+O987+O986</f>
        <v>1212</v>
      </c>
      <c r="P989" s="54">
        <f t="shared" ref="P989" si="325">P988+P987+P986</f>
        <v>773</v>
      </c>
      <c r="Q989" s="114">
        <f t="shared" si="319"/>
        <v>8603</v>
      </c>
    </row>
    <row r="990" spans="1:17" x14ac:dyDescent="0.35">
      <c r="A990" s="56" t="s">
        <v>9</v>
      </c>
      <c r="B990" s="56">
        <f>B989+B985+B981</f>
        <v>6022.1</v>
      </c>
      <c r="C990" s="56">
        <f t="shared" ref="C990:J990" si="326">C989+C985+C981</f>
        <v>7141.5</v>
      </c>
      <c r="D990" s="56">
        <f t="shared" si="326"/>
        <v>4270.2</v>
      </c>
      <c r="E990" s="56">
        <f t="shared" si="326"/>
        <v>7444</v>
      </c>
      <c r="F990" s="56">
        <f t="shared" si="326"/>
        <v>10122.799999999999</v>
      </c>
      <c r="G990" s="56">
        <f t="shared" si="326"/>
        <v>7763.6</v>
      </c>
      <c r="H990" s="56">
        <f t="shared" si="326"/>
        <v>7458.5</v>
      </c>
      <c r="I990" s="56">
        <f t="shared" si="326"/>
        <v>50222.7</v>
      </c>
      <c r="J990" s="56">
        <f t="shared" si="326"/>
        <v>7409.6</v>
      </c>
      <c r="K990" s="56">
        <f>K989+K985+K981</f>
        <v>7542.4</v>
      </c>
      <c r="L990" s="56">
        <f t="shared" ref="L990" si="327">L989+L985+L981</f>
        <v>7070.8</v>
      </c>
      <c r="M990" s="56">
        <f t="shared" ref="M990" si="328">M989+M985+M981</f>
        <v>7277.6</v>
      </c>
      <c r="N990" s="56">
        <f t="shared" ref="N990" si="329">N989+N985+N981</f>
        <v>7232.6</v>
      </c>
      <c r="O990" s="56">
        <f t="shared" ref="O990" si="330">O989+O985+O981</f>
        <v>6908.5</v>
      </c>
      <c r="P990" s="56">
        <f t="shared" ref="P990" si="331">P989+P985+P981</f>
        <v>6464.6</v>
      </c>
      <c r="Q990" s="115">
        <f t="shared" si="319"/>
        <v>49906.1</v>
      </c>
    </row>
    <row r="992" spans="1:17" ht="15.5" x14ac:dyDescent="0.35">
      <c r="A992" s="33" t="s">
        <v>1</v>
      </c>
      <c r="B992" s="64" t="s">
        <v>2292</v>
      </c>
      <c r="C992" s="64" t="s">
        <v>2293</v>
      </c>
      <c r="D992" s="64" t="s">
        <v>2294</v>
      </c>
      <c r="E992" s="64" t="s">
        <v>2295</v>
      </c>
      <c r="F992" s="64" t="s">
        <v>2296</v>
      </c>
      <c r="G992" s="64" t="s">
        <v>2297</v>
      </c>
      <c r="H992" s="64" t="s">
        <v>2298</v>
      </c>
      <c r="I992" s="65" t="s">
        <v>2312</v>
      </c>
      <c r="J992" s="64" t="s">
        <v>2299</v>
      </c>
      <c r="K992" s="64" t="s">
        <v>2300</v>
      </c>
      <c r="L992" s="64" t="s">
        <v>463</v>
      </c>
      <c r="M992" s="64" t="s">
        <v>464</v>
      </c>
      <c r="N992" s="64" t="s">
        <v>465</v>
      </c>
      <c r="O992" s="64" t="s">
        <v>466</v>
      </c>
      <c r="P992" s="64" t="s">
        <v>467</v>
      </c>
      <c r="Q992" s="65" t="s">
        <v>2313</v>
      </c>
    </row>
    <row r="993" spans="1:17" x14ac:dyDescent="0.35">
      <c r="A993" s="28" t="s">
        <v>2</v>
      </c>
      <c r="B993" s="28">
        <v>271.39999999999998</v>
      </c>
      <c r="C993" s="28">
        <f>(32.53)*10</f>
        <v>325.3</v>
      </c>
      <c r="D993" s="21">
        <v>302.60000000000002</v>
      </c>
      <c r="E993" s="28">
        <v>214.7</v>
      </c>
      <c r="F993" s="28">
        <v>318.39999999999998</v>
      </c>
      <c r="G993" s="28">
        <v>142</v>
      </c>
      <c r="H993" s="74">
        <v>223.6</v>
      </c>
      <c r="I993" s="33">
        <f>SUM(B993:H993)</f>
        <v>1798</v>
      </c>
      <c r="J993" s="74">
        <v>15.82</v>
      </c>
      <c r="K993" s="74">
        <v>22.21</v>
      </c>
      <c r="L993" s="74">
        <v>30.34</v>
      </c>
      <c r="M993" s="103">
        <v>23.6</v>
      </c>
      <c r="N993" s="28">
        <v>18.88</v>
      </c>
      <c r="O993" s="28">
        <v>29.92</v>
      </c>
      <c r="P993" s="74">
        <v>20.98</v>
      </c>
      <c r="Q993" s="33">
        <v>15.82</v>
      </c>
    </row>
    <row r="994" spans="1:17" x14ac:dyDescent="0.35">
      <c r="A994" s="28" t="s">
        <v>3</v>
      </c>
      <c r="B994" s="104">
        <v>1273</v>
      </c>
      <c r="C994" s="104">
        <v>1238</v>
      </c>
      <c r="D994" s="28">
        <v>953</v>
      </c>
      <c r="E994" s="28">
        <v>926</v>
      </c>
      <c r="F994" s="28">
        <v>1491</v>
      </c>
      <c r="G994" s="28">
        <v>1397</v>
      </c>
      <c r="H994" s="74">
        <v>982</v>
      </c>
      <c r="I994" s="33">
        <v>8260</v>
      </c>
      <c r="J994" s="74">
        <v>1240</v>
      </c>
      <c r="K994" s="42">
        <v>1527</v>
      </c>
      <c r="L994" s="42">
        <v>1414</v>
      </c>
      <c r="M994" s="28">
        <v>1224</v>
      </c>
      <c r="N994" s="28">
        <v>1308</v>
      </c>
      <c r="O994" s="74">
        <v>1460</v>
      </c>
      <c r="P994" s="28">
        <v>823</v>
      </c>
      <c r="Q994" s="33">
        <v>1240</v>
      </c>
    </row>
    <row r="995" spans="1:17" x14ac:dyDescent="0.35">
      <c r="A995" s="28" t="s">
        <v>100</v>
      </c>
      <c r="B995" s="28">
        <v>250</v>
      </c>
      <c r="C995" s="28">
        <v>255</v>
      </c>
      <c r="D995" s="28">
        <v>240</v>
      </c>
      <c r="E995" s="28">
        <v>210</v>
      </c>
      <c r="F995" s="28">
        <v>217</v>
      </c>
      <c r="G995" s="28">
        <v>216</v>
      </c>
      <c r="H995" s="74">
        <v>200</v>
      </c>
      <c r="I995" s="33">
        <v>1588</v>
      </c>
      <c r="J995" s="38">
        <v>142</v>
      </c>
      <c r="K995" s="38">
        <v>208</v>
      </c>
      <c r="L995" s="59">
        <v>240</v>
      </c>
      <c r="M995" s="38">
        <v>162</v>
      </c>
      <c r="N995" s="38">
        <v>208</v>
      </c>
      <c r="O995" s="38">
        <v>190</v>
      </c>
      <c r="P995" s="28">
        <v>200</v>
      </c>
      <c r="Q995" s="33">
        <v>142</v>
      </c>
    </row>
    <row r="996" spans="1:17" x14ac:dyDescent="0.35">
      <c r="A996" s="28" t="s">
        <v>115</v>
      </c>
      <c r="B996" s="28">
        <v>0</v>
      </c>
      <c r="C996" s="28">
        <v>0</v>
      </c>
      <c r="D996" s="28">
        <v>0</v>
      </c>
      <c r="E996" s="28">
        <v>0</v>
      </c>
      <c r="F996" s="28">
        <v>0</v>
      </c>
      <c r="G996" s="28">
        <v>0</v>
      </c>
      <c r="H996" s="28">
        <v>0</v>
      </c>
      <c r="I996" s="33">
        <v>0</v>
      </c>
      <c r="J996" s="42">
        <v>0</v>
      </c>
      <c r="K996" s="42">
        <v>0</v>
      </c>
      <c r="L996" s="28">
        <v>0</v>
      </c>
      <c r="M996" s="28">
        <v>0</v>
      </c>
      <c r="N996" s="28">
        <v>0</v>
      </c>
      <c r="O996" s="28">
        <v>0</v>
      </c>
      <c r="P996" s="28">
        <v>0</v>
      </c>
      <c r="Q996" s="33">
        <v>0</v>
      </c>
    </row>
    <row r="997" spans="1:17" x14ac:dyDescent="0.35">
      <c r="A997" s="28" t="s">
        <v>125</v>
      </c>
      <c r="B997" s="28">
        <v>3298</v>
      </c>
      <c r="C997" s="28">
        <v>2107</v>
      </c>
      <c r="D997" s="28">
        <v>3959</v>
      </c>
      <c r="E997" s="28">
        <v>3288</v>
      </c>
      <c r="F997" s="28">
        <v>2993</v>
      </c>
      <c r="G997" s="28">
        <v>1579</v>
      </c>
      <c r="H997" s="28">
        <v>2261</v>
      </c>
      <c r="I997" s="33">
        <v>19485</v>
      </c>
      <c r="J997" s="59">
        <v>1988</v>
      </c>
      <c r="K997" s="42">
        <v>1713</v>
      </c>
      <c r="L997" s="38">
        <v>1034</v>
      </c>
      <c r="M997" s="42">
        <v>2041</v>
      </c>
      <c r="N997" s="28">
        <v>2131</v>
      </c>
      <c r="O997" s="28">
        <v>1579</v>
      </c>
      <c r="P997" s="28">
        <v>1515</v>
      </c>
      <c r="Q997" s="33">
        <v>1988</v>
      </c>
    </row>
    <row r="998" spans="1:17" x14ac:dyDescent="0.35">
      <c r="A998" s="58" t="s">
        <v>119</v>
      </c>
      <c r="B998" s="58">
        <v>4848.1400000000003</v>
      </c>
      <c r="C998" s="58">
        <v>3632.53</v>
      </c>
      <c r="D998" s="58">
        <v>5182.26</v>
      </c>
      <c r="E998" s="58">
        <v>4445.47</v>
      </c>
      <c r="F998" s="58">
        <v>4732.84</v>
      </c>
      <c r="G998" s="58">
        <v>3206.2</v>
      </c>
      <c r="H998" s="58">
        <v>3465.36</v>
      </c>
      <c r="I998" s="58">
        <v>29512.799999999996</v>
      </c>
      <c r="J998" s="105">
        <v>3385.82</v>
      </c>
      <c r="K998" s="58">
        <f t="shared" ref="K998:Q998" si="332">K997+K996+K995+K994+K993</f>
        <v>3470.21</v>
      </c>
      <c r="L998" s="58">
        <f t="shared" si="332"/>
        <v>2718.34</v>
      </c>
      <c r="M998" s="58">
        <f t="shared" si="332"/>
        <v>3450.6</v>
      </c>
      <c r="N998" s="58">
        <f t="shared" si="332"/>
        <v>3665.88</v>
      </c>
      <c r="O998" s="58">
        <f t="shared" si="332"/>
        <v>3258.92</v>
      </c>
      <c r="P998" s="58">
        <f t="shared" si="332"/>
        <v>2558.98</v>
      </c>
      <c r="Q998" s="58">
        <f t="shared" si="332"/>
        <v>3385.82</v>
      </c>
    </row>
    <row r="999" spans="1:17" x14ac:dyDescent="0.35">
      <c r="A999" s="28" t="s">
        <v>4</v>
      </c>
      <c r="B999" s="28">
        <v>1036</v>
      </c>
      <c r="C999" s="28">
        <v>1272</v>
      </c>
      <c r="D999" s="28">
        <v>919</v>
      </c>
      <c r="E999" s="28">
        <v>1135</v>
      </c>
      <c r="F999" s="28">
        <v>1541</v>
      </c>
      <c r="G999" s="28">
        <v>1293</v>
      </c>
      <c r="H999" s="74">
        <v>569</v>
      </c>
      <c r="I999" s="33">
        <v>7765</v>
      </c>
      <c r="J999" s="74">
        <v>1256</v>
      </c>
      <c r="K999" s="42">
        <v>1399</v>
      </c>
      <c r="L999" s="42">
        <v>1276</v>
      </c>
      <c r="M999" s="37">
        <v>1203</v>
      </c>
      <c r="N999" s="28">
        <v>1285</v>
      </c>
      <c r="O999" s="74">
        <v>1510</v>
      </c>
      <c r="P999" s="74">
        <v>469</v>
      </c>
      <c r="Q999" s="63">
        <v>1256</v>
      </c>
    </row>
    <row r="1000" spans="1:17" x14ac:dyDescent="0.35">
      <c r="A1000" s="28" t="s">
        <v>195</v>
      </c>
      <c r="B1000" s="28">
        <v>0</v>
      </c>
      <c r="C1000" s="28">
        <v>0</v>
      </c>
      <c r="D1000" s="28">
        <v>0</v>
      </c>
      <c r="E1000" s="28">
        <v>0</v>
      </c>
      <c r="F1000" s="28">
        <v>0</v>
      </c>
      <c r="G1000" s="28">
        <v>0</v>
      </c>
      <c r="H1000" s="28">
        <v>0</v>
      </c>
      <c r="I1000" s="33">
        <v>76</v>
      </c>
      <c r="J1000" s="28">
        <v>0</v>
      </c>
      <c r="K1000" s="42">
        <v>0</v>
      </c>
      <c r="L1000" s="28">
        <v>0</v>
      </c>
      <c r="M1000" s="28">
        <v>0</v>
      </c>
      <c r="N1000" s="63">
        <v>0</v>
      </c>
      <c r="O1000" s="63">
        <v>0</v>
      </c>
      <c r="P1000" s="63">
        <v>0</v>
      </c>
      <c r="Q1000" s="63">
        <v>0</v>
      </c>
    </row>
    <row r="1001" spans="1:17" x14ac:dyDescent="0.35">
      <c r="A1001" s="28" t="s">
        <v>124</v>
      </c>
      <c r="B1001" s="28">
        <v>0</v>
      </c>
      <c r="C1001" s="28">
        <v>0</v>
      </c>
      <c r="D1001" s="28">
        <v>0</v>
      </c>
      <c r="E1001" s="28">
        <v>0</v>
      </c>
      <c r="F1001" s="28">
        <v>0</v>
      </c>
      <c r="G1001" s="28">
        <v>0</v>
      </c>
      <c r="H1001" s="28">
        <v>0</v>
      </c>
      <c r="I1001" s="33">
        <v>46</v>
      </c>
      <c r="J1001" s="63">
        <v>0</v>
      </c>
      <c r="K1001" s="63">
        <v>0</v>
      </c>
      <c r="L1001" s="63">
        <v>0</v>
      </c>
      <c r="M1001" s="63">
        <v>0</v>
      </c>
      <c r="N1001" s="63">
        <v>0</v>
      </c>
      <c r="O1001" s="63">
        <v>0</v>
      </c>
      <c r="P1001" s="63">
        <v>0</v>
      </c>
      <c r="Q1001" s="63">
        <v>0</v>
      </c>
    </row>
    <row r="1002" spans="1:17" x14ac:dyDescent="0.35">
      <c r="A1002" s="46" t="s">
        <v>118</v>
      </c>
      <c r="B1002" s="46">
        <v>1036</v>
      </c>
      <c r="C1002" s="46">
        <v>1272</v>
      </c>
      <c r="D1002" s="46">
        <v>919</v>
      </c>
      <c r="E1002" s="46">
        <v>1135</v>
      </c>
      <c r="F1002" s="46">
        <v>1541</v>
      </c>
      <c r="G1002" s="46">
        <v>1293</v>
      </c>
      <c r="H1002" s="46">
        <v>569</v>
      </c>
      <c r="I1002" s="46">
        <v>7765</v>
      </c>
      <c r="J1002" s="92">
        <v>1256</v>
      </c>
      <c r="K1002" s="92">
        <f t="shared" ref="K1002:Q1002" si="333">K1001+K1000+K999</f>
        <v>1399</v>
      </c>
      <c r="L1002" s="92">
        <f t="shared" si="333"/>
        <v>1276</v>
      </c>
      <c r="M1002" s="92">
        <f t="shared" si="333"/>
        <v>1203</v>
      </c>
      <c r="N1002" s="92">
        <f t="shared" si="333"/>
        <v>1285</v>
      </c>
      <c r="O1002" s="92">
        <f t="shared" si="333"/>
        <v>1510</v>
      </c>
      <c r="P1002" s="92">
        <f t="shared" si="333"/>
        <v>469</v>
      </c>
      <c r="Q1002" s="92">
        <f t="shared" si="333"/>
        <v>1256</v>
      </c>
    </row>
    <row r="1003" spans="1:17" x14ac:dyDescent="0.35">
      <c r="A1003" s="28" t="s">
        <v>99</v>
      </c>
      <c r="B1003" s="28">
        <v>83</v>
      </c>
      <c r="C1003" s="28">
        <v>214.1</v>
      </c>
      <c r="D1003" s="28">
        <v>210.69</v>
      </c>
      <c r="E1003" s="28">
        <v>111.73</v>
      </c>
      <c r="F1003" s="28">
        <v>465.03</v>
      </c>
      <c r="G1003" s="28">
        <v>116.36</v>
      </c>
      <c r="H1003" s="74">
        <v>431.07</v>
      </c>
      <c r="I1003" s="33">
        <v>1631.9799999999998</v>
      </c>
      <c r="J1003" s="74">
        <v>123.75</v>
      </c>
      <c r="K1003" s="42">
        <v>1036</v>
      </c>
      <c r="L1003" s="42">
        <v>118.74</v>
      </c>
      <c r="M1003" s="37">
        <v>407.29</v>
      </c>
      <c r="N1003" s="74">
        <v>391.54</v>
      </c>
      <c r="O1003" s="28">
        <v>381.96</v>
      </c>
      <c r="P1003" s="74">
        <v>494.66</v>
      </c>
      <c r="Q1003" s="33">
        <v>123.75</v>
      </c>
    </row>
    <row r="1004" spans="1:17" x14ac:dyDescent="0.35">
      <c r="A1004" s="28" t="s">
        <v>7</v>
      </c>
      <c r="B1004" s="28">
        <v>735</v>
      </c>
      <c r="C1004" s="28">
        <v>756</v>
      </c>
      <c r="D1004" s="28">
        <v>346</v>
      </c>
      <c r="E1004" s="28">
        <v>311</v>
      </c>
      <c r="F1004" s="28">
        <v>356</v>
      </c>
      <c r="G1004" s="28">
        <v>560</v>
      </c>
      <c r="H1004" s="74">
        <v>278</v>
      </c>
      <c r="I1004" s="33">
        <v>3342</v>
      </c>
      <c r="J1004" s="74"/>
      <c r="K1004" s="42">
        <v>0</v>
      </c>
      <c r="L1004" s="42">
        <v>103</v>
      </c>
      <c r="M1004" s="37">
        <v>120</v>
      </c>
      <c r="N1004" s="23">
        <v>186</v>
      </c>
      <c r="O1004" s="28">
        <v>308</v>
      </c>
      <c r="P1004" s="23">
        <v>272</v>
      </c>
      <c r="Q1004" s="33">
        <v>0</v>
      </c>
    </row>
    <row r="1005" spans="1:17" x14ac:dyDescent="0.35">
      <c r="A1005" s="28" t="s">
        <v>103</v>
      </c>
      <c r="B1005" s="28">
        <v>276</v>
      </c>
      <c r="C1005" s="28">
        <v>352</v>
      </c>
      <c r="D1005" s="28"/>
      <c r="E1005" s="28">
        <v>222</v>
      </c>
      <c r="F1005" s="28">
        <v>317</v>
      </c>
      <c r="G1005" s="28">
        <v>353</v>
      </c>
      <c r="H1005" s="74">
        <v>455</v>
      </c>
      <c r="I1005" s="33">
        <v>1975</v>
      </c>
      <c r="J1005" s="74">
        <v>335</v>
      </c>
      <c r="K1005" s="42">
        <v>357</v>
      </c>
      <c r="L1005" s="42">
        <v>330</v>
      </c>
      <c r="M1005" s="37">
        <v>229</v>
      </c>
      <c r="N1005" s="23">
        <v>245</v>
      </c>
      <c r="O1005" s="23">
        <v>292</v>
      </c>
      <c r="P1005" s="23">
        <v>242</v>
      </c>
      <c r="Q1005" s="33">
        <v>335</v>
      </c>
    </row>
    <row r="1006" spans="1:17" x14ac:dyDescent="0.35">
      <c r="A1006" s="54" t="s">
        <v>117</v>
      </c>
      <c r="B1006" s="54">
        <v>1094</v>
      </c>
      <c r="C1006" s="54">
        <v>1322.1</v>
      </c>
      <c r="D1006" s="54">
        <v>556.69000000000005</v>
      </c>
      <c r="E1006" s="54">
        <v>644.73</v>
      </c>
      <c r="F1006" s="54">
        <v>1138.03</v>
      </c>
      <c r="G1006" s="54">
        <v>1029.3599999999999</v>
      </c>
      <c r="H1006" s="54">
        <v>1164.07</v>
      </c>
      <c r="I1006" s="54">
        <v>6948.98</v>
      </c>
      <c r="J1006" s="54">
        <v>458.75</v>
      </c>
      <c r="K1006" s="69">
        <f>K1005+K1004+K1003</f>
        <v>1393</v>
      </c>
      <c r="L1006" s="69">
        <f t="shared" ref="L1006:Q1006" si="334">L1005+L1004+L1003</f>
        <v>551.74</v>
      </c>
      <c r="M1006" s="69">
        <f t="shared" si="334"/>
        <v>756.29</v>
      </c>
      <c r="N1006" s="69">
        <f t="shared" si="334"/>
        <v>822.54</v>
      </c>
      <c r="O1006" s="69">
        <f t="shared" si="334"/>
        <v>981.96</v>
      </c>
      <c r="P1006" s="69">
        <f t="shared" si="334"/>
        <v>1008.6600000000001</v>
      </c>
      <c r="Q1006" s="69">
        <f t="shared" si="334"/>
        <v>458.75</v>
      </c>
    </row>
    <row r="1007" spans="1:17" x14ac:dyDescent="0.35">
      <c r="A1007" s="56" t="s">
        <v>9</v>
      </c>
      <c r="B1007" s="56">
        <v>6978.14</v>
      </c>
      <c r="C1007" s="56">
        <v>6226.63</v>
      </c>
      <c r="D1007" s="56">
        <v>6657.9500000000007</v>
      </c>
      <c r="E1007" s="56">
        <v>6225.2000000000007</v>
      </c>
      <c r="F1007" s="56">
        <v>7411.87</v>
      </c>
      <c r="G1007" s="56">
        <v>5528.5599999999995</v>
      </c>
      <c r="H1007" s="56">
        <v>5198.43</v>
      </c>
      <c r="I1007" s="56">
        <v>44226.78</v>
      </c>
      <c r="J1007" s="56">
        <v>5100.57</v>
      </c>
      <c r="K1007" s="56">
        <f>K1006+K1002+K998</f>
        <v>6262.21</v>
      </c>
      <c r="L1007" s="56">
        <f t="shared" ref="L1007:Q1007" si="335">L1006+L1002+L998</f>
        <v>4546.08</v>
      </c>
      <c r="M1007" s="56">
        <f t="shared" si="335"/>
        <v>5409.8899999999994</v>
      </c>
      <c r="N1007" s="56">
        <f t="shared" si="335"/>
        <v>5773.42</v>
      </c>
      <c r="O1007" s="56">
        <f t="shared" si="335"/>
        <v>5750.88</v>
      </c>
      <c r="P1007" s="56">
        <f t="shared" si="335"/>
        <v>4036.6400000000003</v>
      </c>
      <c r="Q1007" s="56">
        <f t="shared" si="335"/>
        <v>5100.57</v>
      </c>
    </row>
    <row r="1009" spans="1:17" ht="15.5" x14ac:dyDescent="0.35">
      <c r="A1009" s="33" t="s">
        <v>1</v>
      </c>
      <c r="B1009" s="64" t="s">
        <v>468</v>
      </c>
      <c r="C1009" s="64" t="s">
        <v>469</v>
      </c>
      <c r="D1009" s="64" t="s">
        <v>537</v>
      </c>
      <c r="E1009" s="64" t="s">
        <v>538</v>
      </c>
      <c r="F1009" s="64" t="s">
        <v>539</v>
      </c>
      <c r="G1009" s="64" t="s">
        <v>540</v>
      </c>
      <c r="H1009" s="64" t="s">
        <v>541</v>
      </c>
      <c r="I1009" s="65" t="s">
        <v>2318</v>
      </c>
      <c r="J1009" s="64" t="s">
        <v>542</v>
      </c>
      <c r="K1009" s="64" t="s">
        <v>543</v>
      </c>
      <c r="L1009" s="64" t="s">
        <v>544</v>
      </c>
      <c r="M1009" s="64" t="s">
        <v>545</v>
      </c>
      <c r="N1009" s="64" t="s">
        <v>546</v>
      </c>
      <c r="O1009" s="64" t="s">
        <v>547</v>
      </c>
      <c r="P1009" s="64" t="s">
        <v>548</v>
      </c>
      <c r="Q1009" s="65" t="s">
        <v>2317</v>
      </c>
    </row>
    <row r="1010" spans="1:17" x14ac:dyDescent="0.35">
      <c r="A1010" s="174" t="s">
        <v>2</v>
      </c>
      <c r="B1010" s="174">
        <v>355</v>
      </c>
      <c r="C1010" s="174">
        <v>99</v>
      </c>
      <c r="D1010" s="21">
        <v>238</v>
      </c>
      <c r="E1010" s="174">
        <v>229</v>
      </c>
      <c r="F1010" s="174">
        <v>201</v>
      </c>
      <c r="G1010" s="174">
        <v>326</v>
      </c>
      <c r="H1010" s="175">
        <v>192</v>
      </c>
      <c r="I1010" s="33">
        <f>SUM(B1010:H1010)</f>
        <v>1640</v>
      </c>
      <c r="J1010" s="175">
        <v>321</v>
      </c>
      <c r="K1010" s="175">
        <v>189</v>
      </c>
      <c r="L1010" s="175"/>
      <c r="M1010" s="103"/>
      <c r="N1010" s="174"/>
      <c r="O1010" s="174"/>
      <c r="P1010" s="175"/>
      <c r="Q1010" s="33">
        <f>P1010+O1010+N1010+M1010+L1010+K1010+J1010</f>
        <v>510</v>
      </c>
    </row>
    <row r="1011" spans="1:17" x14ac:dyDescent="0.35">
      <c r="A1011" s="174" t="s">
        <v>3</v>
      </c>
      <c r="B1011" s="104">
        <v>1224</v>
      </c>
      <c r="C1011" s="104">
        <v>1128</v>
      </c>
      <c r="D1011" s="174">
        <v>1178</v>
      </c>
      <c r="E1011" s="174">
        <v>1260</v>
      </c>
      <c r="F1011" s="174">
        <v>918</v>
      </c>
      <c r="G1011" s="174">
        <v>851</v>
      </c>
      <c r="H1011" s="175">
        <v>826</v>
      </c>
      <c r="I1011" s="33">
        <f>H1011+G1011+F1011+E1011+D1011+C1011+B1011</f>
        <v>7385</v>
      </c>
      <c r="J1011" s="175">
        <v>905</v>
      </c>
      <c r="K1011" s="42">
        <v>366</v>
      </c>
      <c r="L1011" s="42"/>
      <c r="M1011" s="174"/>
      <c r="N1011" s="174"/>
      <c r="O1011" s="175"/>
      <c r="P1011" s="174"/>
      <c r="Q1011" s="33">
        <f>P1011+O1011+N1011+M1011+L1011+K1011+J1011</f>
        <v>1271</v>
      </c>
    </row>
    <row r="1012" spans="1:17" x14ac:dyDescent="0.35">
      <c r="A1012" s="174" t="s">
        <v>100</v>
      </c>
      <c r="B1012" s="174">
        <v>162</v>
      </c>
      <c r="C1012" s="174">
        <v>201</v>
      </c>
      <c r="D1012" s="174">
        <v>230</v>
      </c>
      <c r="E1012" s="174">
        <v>235</v>
      </c>
      <c r="F1012" s="174">
        <v>263</v>
      </c>
      <c r="G1012" s="174">
        <v>128</v>
      </c>
      <c r="H1012" s="175">
        <v>0</v>
      </c>
      <c r="I1012" s="33">
        <f>H1012+G1012+F1012+E1012+D1012+C1012+B1012</f>
        <v>1219</v>
      </c>
      <c r="J1012" s="38">
        <v>225</v>
      </c>
      <c r="K1012" s="38">
        <v>218</v>
      </c>
      <c r="L1012" s="59"/>
      <c r="M1012" s="38"/>
      <c r="N1012" s="38"/>
      <c r="O1012" s="38"/>
      <c r="P1012" s="174"/>
      <c r="Q1012" s="33">
        <f>P1012+O1012+N1012+M1012+L1012+K1012+J1012</f>
        <v>443</v>
      </c>
    </row>
    <row r="1013" spans="1:17" x14ac:dyDescent="0.35">
      <c r="A1013" s="174" t="s">
        <v>115</v>
      </c>
      <c r="B1013" s="174">
        <v>0</v>
      </c>
      <c r="C1013" s="174">
        <v>0</v>
      </c>
      <c r="D1013" s="174">
        <v>0</v>
      </c>
      <c r="E1013" s="174">
        <v>0</v>
      </c>
      <c r="F1013" s="174">
        <v>0</v>
      </c>
      <c r="G1013" s="174">
        <v>0</v>
      </c>
      <c r="H1013" s="174">
        <v>0</v>
      </c>
      <c r="I1013" s="33">
        <v>0</v>
      </c>
      <c r="J1013" s="42">
        <v>0</v>
      </c>
      <c r="K1013" s="42">
        <v>0</v>
      </c>
      <c r="L1013" s="174">
        <v>0</v>
      </c>
      <c r="M1013" s="174">
        <v>0</v>
      </c>
      <c r="N1013" s="174">
        <v>0</v>
      </c>
      <c r="O1013" s="174">
        <v>0</v>
      </c>
      <c r="P1013" s="174">
        <v>0</v>
      </c>
      <c r="Q1013" s="33">
        <v>0</v>
      </c>
    </row>
    <row r="1014" spans="1:17" x14ac:dyDescent="0.35">
      <c r="A1014" s="174" t="s">
        <v>125</v>
      </c>
      <c r="B1014" s="174">
        <v>2344</v>
      </c>
      <c r="C1014" s="174">
        <v>2342</v>
      </c>
      <c r="D1014" s="174">
        <v>1151</v>
      </c>
      <c r="E1014" s="174">
        <v>3185</v>
      </c>
      <c r="F1014" s="174">
        <v>2630</v>
      </c>
      <c r="G1014" s="174">
        <v>2628</v>
      </c>
      <c r="H1014" s="174">
        <v>3356</v>
      </c>
      <c r="I1014" s="33">
        <f>H1014+G1014+F1014+E1014+D1014+C1014+B1014</f>
        <v>17636</v>
      </c>
      <c r="J1014" s="59">
        <v>2828</v>
      </c>
      <c r="K1014" s="42">
        <v>100</v>
      </c>
      <c r="L1014" s="38"/>
      <c r="M1014" s="42"/>
      <c r="N1014" s="174"/>
      <c r="O1014" s="174"/>
      <c r="P1014" s="174"/>
      <c r="Q1014" s="33">
        <f>P1014+O1014+N1014+M1014+L1014+K1014+J1014</f>
        <v>2928</v>
      </c>
    </row>
    <row r="1015" spans="1:17" x14ac:dyDescent="0.35">
      <c r="A1015" s="58" t="s">
        <v>119</v>
      </c>
      <c r="B1015" s="58">
        <f t="shared" ref="B1015:J1015" si="336">B1014+B1013+B1012+B1011+B1010</f>
        <v>4085</v>
      </c>
      <c r="C1015" s="58">
        <f t="shared" si="336"/>
        <v>3770</v>
      </c>
      <c r="D1015" s="58">
        <f t="shared" si="336"/>
        <v>2797</v>
      </c>
      <c r="E1015" s="58">
        <f t="shared" si="336"/>
        <v>4909</v>
      </c>
      <c r="F1015" s="58">
        <f t="shared" si="336"/>
        <v>4012</v>
      </c>
      <c r="G1015" s="58">
        <f t="shared" si="336"/>
        <v>3933</v>
      </c>
      <c r="H1015" s="58">
        <f t="shared" si="336"/>
        <v>4374</v>
      </c>
      <c r="I1015" s="58">
        <f t="shared" si="336"/>
        <v>27880</v>
      </c>
      <c r="J1015" s="105">
        <f t="shared" si="336"/>
        <v>4279</v>
      </c>
      <c r="K1015" s="58">
        <f t="shared" ref="K1015:Q1015" si="337">K1014+K1013+K1012+K1011+K1010</f>
        <v>873</v>
      </c>
      <c r="L1015" s="58">
        <f t="shared" si="337"/>
        <v>0</v>
      </c>
      <c r="M1015" s="58">
        <f t="shared" si="337"/>
        <v>0</v>
      </c>
      <c r="N1015" s="58">
        <f t="shared" si="337"/>
        <v>0</v>
      </c>
      <c r="O1015" s="58">
        <f t="shared" si="337"/>
        <v>0</v>
      </c>
      <c r="P1015" s="58">
        <f t="shared" si="337"/>
        <v>0</v>
      </c>
      <c r="Q1015" s="58">
        <f t="shared" si="337"/>
        <v>5152</v>
      </c>
    </row>
    <row r="1016" spans="1:17" x14ac:dyDescent="0.35">
      <c r="A1016" s="174" t="s">
        <v>4</v>
      </c>
      <c r="B1016" s="174">
        <v>474</v>
      </c>
      <c r="C1016" s="174">
        <v>1153</v>
      </c>
      <c r="D1016" s="174">
        <v>1372</v>
      </c>
      <c r="E1016" s="174">
        <v>1256</v>
      </c>
      <c r="F1016" s="174">
        <v>657</v>
      </c>
      <c r="G1016" s="174">
        <v>1734</v>
      </c>
      <c r="H1016" s="175">
        <v>1785</v>
      </c>
      <c r="I1016" s="33">
        <f t="shared" ref="I1016:I1022" si="338">H1016+G1016+F1016+E1016+D1016+C1016+B1016</f>
        <v>8431</v>
      </c>
      <c r="J1016" s="175">
        <v>1878</v>
      </c>
      <c r="K1016" s="42">
        <v>351</v>
      </c>
      <c r="L1016" s="42"/>
      <c r="M1016" s="37"/>
      <c r="N1016" s="174"/>
      <c r="O1016" s="175"/>
      <c r="P1016" s="175"/>
      <c r="Q1016" s="79">
        <f>P1016+O1016+N1016+M1016+L1016+K1016+J1016</f>
        <v>2229</v>
      </c>
    </row>
    <row r="1017" spans="1:17" x14ac:dyDescent="0.35">
      <c r="A1017" s="174" t="s">
        <v>2194</v>
      </c>
      <c r="B1017" s="174">
        <v>0</v>
      </c>
      <c r="C1017" s="174">
        <v>0</v>
      </c>
      <c r="D1017" s="174">
        <v>0</v>
      </c>
      <c r="E1017" s="174">
        <v>0</v>
      </c>
      <c r="F1017" s="174">
        <v>0</v>
      </c>
      <c r="G1017" s="174">
        <v>0</v>
      </c>
      <c r="H1017" s="174">
        <v>73</v>
      </c>
      <c r="I1017" s="33">
        <f t="shared" si="338"/>
        <v>73</v>
      </c>
      <c r="J1017" s="174">
        <v>58</v>
      </c>
      <c r="K1017" s="42">
        <v>38</v>
      </c>
      <c r="L1017" s="174">
        <v>0</v>
      </c>
      <c r="M1017" s="174">
        <v>0</v>
      </c>
      <c r="N1017" s="79">
        <v>0</v>
      </c>
      <c r="O1017" s="79">
        <v>0</v>
      </c>
      <c r="P1017" s="79">
        <v>0</v>
      </c>
      <c r="Q1017" s="79">
        <f>P1017+O1017+N1017+M1017+L1017+K1017+J1017</f>
        <v>96</v>
      </c>
    </row>
    <row r="1018" spans="1:17" x14ac:dyDescent="0.35">
      <c r="A1018" s="174" t="s">
        <v>124</v>
      </c>
      <c r="B1018" s="174">
        <v>0</v>
      </c>
      <c r="C1018" s="174">
        <v>0</v>
      </c>
      <c r="D1018" s="174">
        <v>0</v>
      </c>
      <c r="E1018" s="174">
        <v>0</v>
      </c>
      <c r="F1018" s="174">
        <v>0</v>
      </c>
      <c r="G1018" s="174">
        <v>0</v>
      </c>
      <c r="H1018" s="174">
        <v>0</v>
      </c>
      <c r="I1018" s="33">
        <f t="shared" si="338"/>
        <v>0</v>
      </c>
      <c r="J1018" s="79">
        <v>0</v>
      </c>
      <c r="K1018" s="79">
        <v>0</v>
      </c>
      <c r="L1018" s="79">
        <v>0</v>
      </c>
      <c r="M1018" s="79">
        <v>0</v>
      </c>
      <c r="N1018" s="79">
        <v>0</v>
      </c>
      <c r="O1018" s="79">
        <v>0</v>
      </c>
      <c r="P1018" s="79">
        <v>0</v>
      </c>
      <c r="Q1018" s="79">
        <v>0</v>
      </c>
    </row>
    <row r="1019" spans="1:17" x14ac:dyDescent="0.35">
      <c r="A1019" s="92" t="s">
        <v>118</v>
      </c>
      <c r="B1019" s="92">
        <f t="shared" ref="B1019:H1019" si="339">B1018+B1017+B1016</f>
        <v>474</v>
      </c>
      <c r="C1019" s="92">
        <f t="shared" si="339"/>
        <v>1153</v>
      </c>
      <c r="D1019" s="92">
        <f t="shared" si="339"/>
        <v>1372</v>
      </c>
      <c r="E1019" s="92">
        <f t="shared" si="339"/>
        <v>1256</v>
      </c>
      <c r="F1019" s="92">
        <f t="shared" si="339"/>
        <v>657</v>
      </c>
      <c r="G1019" s="92">
        <f t="shared" si="339"/>
        <v>1734</v>
      </c>
      <c r="H1019" s="92">
        <f t="shared" si="339"/>
        <v>1858</v>
      </c>
      <c r="I1019" s="92">
        <f t="shared" si="338"/>
        <v>8504</v>
      </c>
      <c r="J1019" s="92">
        <f>J1018+J1017+J1016</f>
        <v>1936</v>
      </c>
      <c r="K1019" s="92">
        <f t="shared" ref="K1019:Q1019" si="340">K1018+K1017+K1016</f>
        <v>389</v>
      </c>
      <c r="L1019" s="92">
        <f t="shared" si="340"/>
        <v>0</v>
      </c>
      <c r="M1019" s="92">
        <f t="shared" si="340"/>
        <v>0</v>
      </c>
      <c r="N1019" s="92">
        <f t="shared" si="340"/>
        <v>0</v>
      </c>
      <c r="O1019" s="92">
        <f t="shared" si="340"/>
        <v>0</v>
      </c>
      <c r="P1019" s="92">
        <f t="shared" si="340"/>
        <v>0</v>
      </c>
      <c r="Q1019" s="92">
        <f t="shared" si="340"/>
        <v>2325</v>
      </c>
    </row>
    <row r="1020" spans="1:17" x14ac:dyDescent="0.35">
      <c r="A1020" s="174" t="s">
        <v>99</v>
      </c>
      <c r="B1020" s="174">
        <v>139</v>
      </c>
      <c r="C1020" s="174">
        <v>470</v>
      </c>
      <c r="D1020" s="174">
        <v>123</v>
      </c>
      <c r="E1020" s="174">
        <v>463</v>
      </c>
      <c r="F1020" s="174">
        <v>129</v>
      </c>
      <c r="G1020" s="174">
        <v>523</v>
      </c>
      <c r="H1020" s="175">
        <v>57</v>
      </c>
      <c r="I1020" s="33">
        <f t="shared" si="338"/>
        <v>1904</v>
      </c>
      <c r="J1020" s="175">
        <v>119</v>
      </c>
      <c r="K1020" s="42">
        <v>129</v>
      </c>
      <c r="L1020" s="42"/>
      <c r="M1020" s="37"/>
      <c r="N1020" s="175"/>
      <c r="O1020" s="174"/>
      <c r="P1020" s="175"/>
      <c r="Q1020" s="33">
        <f>P1020+O1020+N1020+M1020+L1020+K1020+J1020</f>
        <v>248</v>
      </c>
    </row>
    <row r="1021" spans="1:17" x14ac:dyDescent="0.35">
      <c r="A1021" s="174" t="s">
        <v>7</v>
      </c>
      <c r="B1021" s="174">
        <v>229</v>
      </c>
      <c r="C1021" s="174">
        <v>229</v>
      </c>
      <c r="D1021" s="174">
        <v>222</v>
      </c>
      <c r="E1021" s="174">
        <v>202</v>
      </c>
      <c r="F1021" s="174">
        <v>201</v>
      </c>
      <c r="G1021" s="174">
        <v>131</v>
      </c>
      <c r="H1021" s="175">
        <v>129</v>
      </c>
      <c r="I1021" s="33">
        <f t="shared" si="338"/>
        <v>1343</v>
      </c>
      <c r="J1021" s="175">
        <v>207</v>
      </c>
      <c r="K1021" s="42">
        <v>0</v>
      </c>
      <c r="L1021" s="42"/>
      <c r="M1021" s="37"/>
      <c r="N1021" s="23"/>
      <c r="O1021" s="174"/>
      <c r="P1021" s="23"/>
      <c r="Q1021" s="33">
        <f>P1021+O1021+N1021+M1021+L1021+K1021+J1021</f>
        <v>207</v>
      </c>
    </row>
    <row r="1022" spans="1:17" x14ac:dyDescent="0.35">
      <c r="A1022" s="174" t="s">
        <v>103</v>
      </c>
      <c r="B1022" s="174">
        <v>290</v>
      </c>
      <c r="C1022" s="174">
        <v>257</v>
      </c>
      <c r="D1022" s="174">
        <v>243</v>
      </c>
      <c r="E1022" s="174">
        <v>383</v>
      </c>
      <c r="F1022" s="174">
        <v>323</v>
      </c>
      <c r="G1022" s="174">
        <v>385</v>
      </c>
      <c r="H1022" s="175">
        <v>421</v>
      </c>
      <c r="I1022" s="33">
        <f t="shared" si="338"/>
        <v>2302</v>
      </c>
      <c r="J1022" s="175">
        <v>363</v>
      </c>
      <c r="K1022" s="42">
        <v>398</v>
      </c>
      <c r="L1022" s="42"/>
      <c r="M1022" s="37"/>
      <c r="N1022" s="23"/>
      <c r="O1022" s="23"/>
      <c r="P1022" s="23"/>
      <c r="Q1022" s="33">
        <f>P1022+O1022+N1022+M1022+L1022+K1022+J1022</f>
        <v>761</v>
      </c>
    </row>
    <row r="1023" spans="1:17" x14ac:dyDescent="0.35">
      <c r="A1023" s="69" t="s">
        <v>117</v>
      </c>
      <c r="B1023" s="69">
        <f t="shared" ref="B1023:H1023" si="341">B1022+B1021+B1020</f>
        <v>658</v>
      </c>
      <c r="C1023" s="69">
        <f t="shared" si="341"/>
        <v>956</v>
      </c>
      <c r="D1023" s="69">
        <f t="shared" si="341"/>
        <v>588</v>
      </c>
      <c r="E1023" s="69">
        <f t="shared" si="341"/>
        <v>1048</v>
      </c>
      <c r="F1023" s="69">
        <f t="shared" si="341"/>
        <v>653</v>
      </c>
      <c r="G1023" s="69">
        <f t="shared" si="341"/>
        <v>1039</v>
      </c>
      <c r="H1023" s="69">
        <f t="shared" si="341"/>
        <v>607</v>
      </c>
      <c r="I1023" s="69">
        <f>I1022+I1021</f>
        <v>3645</v>
      </c>
      <c r="J1023" s="69">
        <f>J1022+J1021+J1020</f>
        <v>689</v>
      </c>
      <c r="K1023" s="69">
        <f>K1022+K1021+K1020</f>
        <v>527</v>
      </c>
      <c r="L1023" s="69">
        <f t="shared" ref="L1023:Q1023" si="342">L1022+L1021+L1020</f>
        <v>0</v>
      </c>
      <c r="M1023" s="69">
        <f t="shared" si="342"/>
        <v>0</v>
      </c>
      <c r="N1023" s="69">
        <f t="shared" si="342"/>
        <v>0</v>
      </c>
      <c r="O1023" s="69">
        <f t="shared" si="342"/>
        <v>0</v>
      </c>
      <c r="P1023" s="69">
        <f t="shared" si="342"/>
        <v>0</v>
      </c>
      <c r="Q1023" s="69">
        <f t="shared" si="342"/>
        <v>1216</v>
      </c>
    </row>
    <row r="1024" spans="1:17" x14ac:dyDescent="0.35">
      <c r="A1024" s="56" t="s">
        <v>9</v>
      </c>
      <c r="B1024" s="56">
        <f t="shared" ref="B1024:K1024" si="343">B1023+B1019+B1015</f>
        <v>5217</v>
      </c>
      <c r="C1024" s="56">
        <f t="shared" si="343"/>
        <v>5879</v>
      </c>
      <c r="D1024" s="56">
        <f t="shared" si="343"/>
        <v>4757</v>
      </c>
      <c r="E1024" s="56">
        <f t="shared" si="343"/>
        <v>7213</v>
      </c>
      <c r="F1024" s="56">
        <f t="shared" si="343"/>
        <v>5322</v>
      </c>
      <c r="G1024" s="56">
        <f t="shared" si="343"/>
        <v>6706</v>
      </c>
      <c r="H1024" s="56">
        <f t="shared" si="343"/>
        <v>6839</v>
      </c>
      <c r="I1024" s="56">
        <f t="shared" si="343"/>
        <v>40029</v>
      </c>
      <c r="J1024" s="56">
        <f t="shared" si="343"/>
        <v>6904</v>
      </c>
      <c r="K1024" s="56">
        <f t="shared" si="343"/>
        <v>1789</v>
      </c>
      <c r="L1024" s="56">
        <f t="shared" ref="L1024:Q1024" si="344">L1023+L1019+L1015</f>
        <v>0</v>
      </c>
      <c r="M1024" s="56">
        <f t="shared" si="344"/>
        <v>0</v>
      </c>
      <c r="N1024" s="56">
        <f t="shared" si="344"/>
        <v>0</v>
      </c>
      <c r="O1024" s="56">
        <f t="shared" si="344"/>
        <v>0</v>
      </c>
      <c r="P1024" s="56">
        <f t="shared" si="344"/>
        <v>0</v>
      </c>
      <c r="Q1024" s="56">
        <f t="shared" si="344"/>
        <v>8693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2877"/>
  <sheetViews>
    <sheetView tabSelected="1" topLeftCell="U2867" zoomScale="77" workbookViewId="0">
      <selection activeCell="AD2881" sqref="AD2881"/>
    </sheetView>
  </sheetViews>
  <sheetFormatPr defaultColWidth="10" defaultRowHeight="14.5" x14ac:dyDescent="0.35"/>
  <cols>
    <col min="1" max="1" width="8.7265625" customWidth="1"/>
    <col min="2" max="2" width="16.453125" customWidth="1"/>
    <col min="4" max="5" width="9.26953125" customWidth="1"/>
    <col min="6" max="6" width="9" customWidth="1"/>
    <col min="7" max="7" width="17.26953125" bestFit="1" customWidth="1"/>
    <col min="8" max="8" width="10.453125" customWidth="1"/>
    <col min="9" max="9" width="14.453125" style="116" bestFit="1" customWidth="1"/>
    <col min="10" max="10" width="10.7265625" bestFit="1" customWidth="1"/>
    <col min="11" max="11" width="9.1796875" customWidth="1"/>
    <col min="12" max="12" width="17.26953125" bestFit="1" customWidth="1"/>
    <col min="13" max="13" width="9.54296875" customWidth="1"/>
    <col min="14" max="14" width="14.453125" bestFit="1" customWidth="1"/>
    <col min="16" max="16" width="10" customWidth="1"/>
    <col min="17" max="17" width="17.26953125" bestFit="1" customWidth="1"/>
    <col min="19" max="19" width="9.81640625" bestFit="1" customWidth="1"/>
    <col min="22" max="22" width="17.26953125" bestFit="1" customWidth="1"/>
    <col min="25" max="25" width="11.1796875" bestFit="1" customWidth="1"/>
    <col min="27" max="27" width="16.26953125" customWidth="1"/>
    <col min="29" max="30" width="11.7265625" bestFit="1" customWidth="1"/>
    <col min="34" max="34" width="12.81640625" bestFit="1" customWidth="1"/>
    <col min="37" max="37" width="11.453125" customWidth="1"/>
    <col min="48" max="48" width="14.453125" customWidth="1"/>
    <col min="50" max="50" width="11.54296875" customWidth="1"/>
    <col min="51" max="51" width="11.54296875" style="21" customWidth="1"/>
  </cols>
  <sheetData>
    <row r="1" spans="2:25" x14ac:dyDescent="0.35">
      <c r="B1" s="117" t="s">
        <v>114</v>
      </c>
      <c r="C1" s="292" t="s">
        <v>237</v>
      </c>
      <c r="D1" s="293"/>
      <c r="E1" s="294"/>
      <c r="G1" s="117" t="s">
        <v>114</v>
      </c>
      <c r="H1" s="292" t="s">
        <v>238</v>
      </c>
      <c r="I1" s="293"/>
      <c r="J1" s="294"/>
      <c r="L1" s="117" t="s">
        <v>114</v>
      </c>
      <c r="M1" s="292" t="s">
        <v>239</v>
      </c>
      <c r="N1" s="293"/>
      <c r="O1" s="294"/>
      <c r="Q1" s="117" t="s">
        <v>114</v>
      </c>
      <c r="R1" s="292" t="s">
        <v>240</v>
      </c>
      <c r="S1" s="293"/>
      <c r="T1" s="294"/>
      <c r="V1" s="117" t="s">
        <v>114</v>
      </c>
      <c r="W1" s="292" t="s">
        <v>241</v>
      </c>
      <c r="X1" s="293"/>
      <c r="Y1" s="294"/>
    </row>
    <row r="2" spans="2:25" x14ac:dyDescent="0.35">
      <c r="B2" s="50"/>
      <c r="C2" s="118" t="s">
        <v>81</v>
      </c>
      <c r="D2" s="118" t="s">
        <v>82</v>
      </c>
      <c r="E2" s="118" t="s">
        <v>95</v>
      </c>
      <c r="G2" s="50"/>
      <c r="H2" s="118" t="s">
        <v>81</v>
      </c>
      <c r="I2" s="118" t="s">
        <v>82</v>
      </c>
      <c r="J2" s="118" t="s">
        <v>95</v>
      </c>
      <c r="L2" s="50"/>
      <c r="M2" s="118" t="s">
        <v>81</v>
      </c>
      <c r="N2" s="118" t="s">
        <v>82</v>
      </c>
      <c r="O2" s="118" t="s">
        <v>95</v>
      </c>
      <c r="Q2" s="50"/>
      <c r="R2" s="118" t="s">
        <v>81</v>
      </c>
      <c r="S2" s="118" t="s">
        <v>82</v>
      </c>
      <c r="T2" s="118" t="s">
        <v>95</v>
      </c>
      <c r="V2" s="50"/>
      <c r="W2" s="118" t="s">
        <v>81</v>
      </c>
      <c r="X2" s="118" t="s">
        <v>82</v>
      </c>
      <c r="Y2" s="118" t="s">
        <v>95</v>
      </c>
    </row>
    <row r="3" spans="2:25" x14ac:dyDescent="0.35">
      <c r="B3" s="50" t="s">
        <v>92</v>
      </c>
      <c r="C3" s="9">
        <v>452224</v>
      </c>
      <c r="D3" s="9">
        <v>452408</v>
      </c>
      <c r="E3" s="119">
        <v>1840</v>
      </c>
      <c r="G3" s="50" t="s">
        <v>92</v>
      </c>
      <c r="H3" s="9">
        <f>D3</f>
        <v>452408</v>
      </c>
      <c r="I3" s="9">
        <v>452472</v>
      </c>
      <c r="J3" s="119">
        <f>(I3-H3)*10</f>
        <v>640</v>
      </c>
      <c r="L3" s="50" t="s">
        <v>92</v>
      </c>
      <c r="M3" s="9">
        <f>I3</f>
        <v>452472</v>
      </c>
      <c r="N3" s="9">
        <v>452642</v>
      </c>
      <c r="O3" s="119">
        <f>(N3-M3)*10</f>
        <v>1700</v>
      </c>
      <c r="Q3" s="50" t="s">
        <v>92</v>
      </c>
      <c r="R3" s="9">
        <f>N3</f>
        <v>452642</v>
      </c>
      <c r="S3" s="9">
        <v>452768</v>
      </c>
      <c r="T3" s="119">
        <f>(S3-R3)*10</f>
        <v>1260</v>
      </c>
      <c r="V3" s="50" t="s">
        <v>92</v>
      </c>
      <c r="W3" s="9">
        <f>S3</f>
        <v>452768</v>
      </c>
      <c r="X3" s="9">
        <v>452955</v>
      </c>
      <c r="Y3" s="119">
        <f>(X3-W3)*10</f>
        <v>1870</v>
      </c>
    </row>
    <row r="4" spans="2:25" x14ac:dyDescent="0.35">
      <c r="B4" s="50" t="s">
        <v>6</v>
      </c>
      <c r="C4" s="9">
        <v>225944</v>
      </c>
      <c r="D4" s="9">
        <v>227611</v>
      </c>
      <c r="E4" s="119">
        <f>D4-C4</f>
        <v>1667</v>
      </c>
      <c r="G4" s="50" t="s">
        <v>6</v>
      </c>
      <c r="H4" s="9">
        <f t="shared" ref="H4:H11" si="0">D4</f>
        <v>227611</v>
      </c>
      <c r="I4" s="9">
        <v>227854</v>
      </c>
      <c r="J4" s="119">
        <f>I4-H4</f>
        <v>243</v>
      </c>
      <c r="L4" s="50" t="s">
        <v>6</v>
      </c>
      <c r="M4" s="9">
        <f t="shared" ref="M4:M10" si="1">I4</f>
        <v>227854</v>
      </c>
      <c r="N4" s="9">
        <v>228547</v>
      </c>
      <c r="O4" s="119">
        <f>N4-M4</f>
        <v>693</v>
      </c>
      <c r="Q4" s="50" t="s">
        <v>6</v>
      </c>
      <c r="R4" s="9">
        <f>N4</f>
        <v>228547</v>
      </c>
      <c r="S4" s="9">
        <v>229533</v>
      </c>
      <c r="T4" s="119">
        <f>S4-R4</f>
        <v>986</v>
      </c>
      <c r="V4" s="50" t="s">
        <v>6</v>
      </c>
      <c r="W4" s="9">
        <f t="shared" ref="W4:W11" si="2">S4</f>
        <v>229533</v>
      </c>
      <c r="X4" s="9">
        <v>230485</v>
      </c>
      <c r="Y4" s="119">
        <f>X4-W4</f>
        <v>952</v>
      </c>
    </row>
    <row r="5" spans="2:25" x14ac:dyDescent="0.35">
      <c r="B5" s="50" t="s">
        <v>103</v>
      </c>
      <c r="C5" s="9">
        <v>210667</v>
      </c>
      <c r="D5" s="9">
        <v>210667</v>
      </c>
      <c r="E5" s="119">
        <f>D5-C5</f>
        <v>0</v>
      </c>
      <c r="G5" s="50" t="s">
        <v>103</v>
      </c>
      <c r="H5" s="9">
        <f t="shared" si="0"/>
        <v>210667</v>
      </c>
      <c r="I5" s="9">
        <v>210667</v>
      </c>
      <c r="J5" s="119">
        <f>I5-H5</f>
        <v>0</v>
      </c>
      <c r="L5" s="50" t="s">
        <v>103</v>
      </c>
      <c r="M5" s="9">
        <f t="shared" si="1"/>
        <v>210667</v>
      </c>
      <c r="N5" s="9">
        <v>210667</v>
      </c>
      <c r="O5" s="119">
        <f>N5-M5</f>
        <v>0</v>
      </c>
      <c r="Q5" s="50" t="s">
        <v>103</v>
      </c>
      <c r="R5" s="9">
        <f t="shared" ref="R5:R11" si="3">N5</f>
        <v>210667</v>
      </c>
      <c r="S5" s="9">
        <v>210667</v>
      </c>
      <c r="T5" s="119">
        <f>S5-R5</f>
        <v>0</v>
      </c>
      <c r="V5" s="50" t="s">
        <v>103</v>
      </c>
      <c r="W5" s="9">
        <f t="shared" si="2"/>
        <v>210667</v>
      </c>
      <c r="X5" s="9">
        <v>210667</v>
      </c>
      <c r="Y5" s="119">
        <f>X5-W5</f>
        <v>0</v>
      </c>
    </row>
    <row r="6" spans="2:25" x14ac:dyDescent="0.35">
      <c r="B6" s="50" t="s">
        <v>3</v>
      </c>
      <c r="C6" s="9">
        <v>298092</v>
      </c>
      <c r="D6" s="9">
        <v>298302</v>
      </c>
      <c r="E6" s="119">
        <f>(D6-C6)*10</f>
        <v>2100</v>
      </c>
      <c r="G6" s="50" t="s">
        <v>3</v>
      </c>
      <c r="H6" s="9">
        <f t="shared" si="0"/>
        <v>298302</v>
      </c>
      <c r="I6" s="9">
        <v>298550</v>
      </c>
      <c r="J6" s="119">
        <f>(I6-H6)*10</f>
        <v>2480</v>
      </c>
      <c r="L6" s="50" t="s">
        <v>3</v>
      </c>
      <c r="M6" s="9">
        <f t="shared" si="1"/>
        <v>298550</v>
      </c>
      <c r="N6" s="9">
        <v>298788</v>
      </c>
      <c r="O6" s="119">
        <f>(N6-M6)*10</f>
        <v>2380</v>
      </c>
      <c r="Q6" s="50" t="s">
        <v>3</v>
      </c>
      <c r="R6" s="9">
        <f t="shared" si="3"/>
        <v>298788</v>
      </c>
      <c r="S6" s="9">
        <v>299031</v>
      </c>
      <c r="T6" s="119">
        <f>(S6-R6)*10</f>
        <v>2430</v>
      </c>
      <c r="V6" s="50" t="s">
        <v>3</v>
      </c>
      <c r="W6" s="9">
        <f t="shared" si="2"/>
        <v>299031</v>
      </c>
      <c r="X6" s="9">
        <v>299269</v>
      </c>
      <c r="Y6" s="119">
        <f>(X6-W6)*10</f>
        <v>2380</v>
      </c>
    </row>
    <row r="7" spans="2:25" x14ac:dyDescent="0.35">
      <c r="B7" s="50" t="s">
        <v>83</v>
      </c>
      <c r="C7" s="9">
        <v>29015</v>
      </c>
      <c r="D7" s="9">
        <v>29021</v>
      </c>
      <c r="E7" s="119">
        <f>D7-C7</f>
        <v>6</v>
      </c>
      <c r="G7" s="50" t="s">
        <v>83</v>
      </c>
      <c r="H7" s="9">
        <f t="shared" si="0"/>
        <v>29021</v>
      </c>
      <c r="I7" s="9">
        <v>29024</v>
      </c>
      <c r="J7" s="119">
        <f>I7-H7</f>
        <v>3</v>
      </c>
      <c r="L7" s="50" t="s">
        <v>83</v>
      </c>
      <c r="M7" s="9">
        <f t="shared" si="1"/>
        <v>29024</v>
      </c>
      <c r="N7" s="9">
        <v>29028</v>
      </c>
      <c r="O7" s="119">
        <f>N7-M7</f>
        <v>4</v>
      </c>
      <c r="Q7" s="50" t="s">
        <v>83</v>
      </c>
      <c r="R7" s="9">
        <f t="shared" si="3"/>
        <v>29028</v>
      </c>
      <c r="S7" s="9">
        <v>29039</v>
      </c>
      <c r="T7" s="119">
        <f>S7-R7</f>
        <v>11</v>
      </c>
      <c r="V7" s="50" t="s">
        <v>83</v>
      </c>
      <c r="W7" s="9">
        <f t="shared" si="2"/>
        <v>29039</v>
      </c>
      <c r="X7" s="9">
        <v>29043</v>
      </c>
      <c r="Y7" s="119">
        <v>5</v>
      </c>
    </row>
    <row r="8" spans="2:25" x14ac:dyDescent="0.35">
      <c r="B8" s="50" t="s">
        <v>84</v>
      </c>
      <c r="C8" s="9">
        <v>52403</v>
      </c>
      <c r="D8" s="9">
        <v>52413</v>
      </c>
      <c r="E8" s="119">
        <f>D8-C8</f>
        <v>10</v>
      </c>
      <c r="G8" s="50" t="s">
        <v>84</v>
      </c>
      <c r="H8" s="9">
        <f t="shared" si="0"/>
        <v>52413</v>
      </c>
      <c r="I8" s="9">
        <v>52441</v>
      </c>
      <c r="J8" s="119">
        <f>I8-H8</f>
        <v>28</v>
      </c>
      <c r="L8" s="50" t="s">
        <v>84</v>
      </c>
      <c r="M8" s="9">
        <f t="shared" si="1"/>
        <v>52441</v>
      </c>
      <c r="N8" s="9">
        <v>52481</v>
      </c>
      <c r="O8" s="119">
        <f>N8-M8</f>
        <v>40</v>
      </c>
      <c r="Q8" s="50" t="s">
        <v>84</v>
      </c>
      <c r="R8" s="9">
        <f t="shared" si="3"/>
        <v>52481</v>
      </c>
      <c r="S8" s="9">
        <v>52491</v>
      </c>
      <c r="T8" s="119">
        <f>S8-R8</f>
        <v>10</v>
      </c>
      <c r="V8" s="50" t="s">
        <v>84</v>
      </c>
      <c r="W8" s="9">
        <f t="shared" si="2"/>
        <v>52491</v>
      </c>
      <c r="X8" s="9">
        <v>52491</v>
      </c>
      <c r="Y8" s="119">
        <f>X8-W8</f>
        <v>0</v>
      </c>
    </row>
    <row r="9" spans="2:25" x14ac:dyDescent="0.35">
      <c r="B9" s="50" t="s">
        <v>98</v>
      </c>
      <c r="C9" s="9">
        <v>139728</v>
      </c>
      <c r="D9" s="9">
        <v>139728</v>
      </c>
      <c r="E9" s="119">
        <f>D9-C9</f>
        <v>0</v>
      </c>
      <c r="G9" s="50" t="s">
        <v>98</v>
      </c>
      <c r="H9" s="9">
        <f t="shared" si="0"/>
        <v>139728</v>
      </c>
      <c r="I9" s="9">
        <v>139728</v>
      </c>
      <c r="J9" s="119">
        <f>I9-H9</f>
        <v>0</v>
      </c>
      <c r="L9" s="50" t="s">
        <v>98</v>
      </c>
      <c r="M9" s="9">
        <f t="shared" si="1"/>
        <v>139728</v>
      </c>
      <c r="N9" s="9">
        <v>139728</v>
      </c>
      <c r="O9" s="119">
        <f>N9-M9</f>
        <v>0</v>
      </c>
      <c r="Q9" s="50" t="s">
        <v>98</v>
      </c>
      <c r="R9" s="9">
        <f t="shared" si="3"/>
        <v>139728</v>
      </c>
      <c r="S9" s="9">
        <v>139728</v>
      </c>
      <c r="T9" s="119">
        <f>S9-R9</f>
        <v>0</v>
      </c>
      <c r="V9" s="50" t="s">
        <v>98</v>
      </c>
      <c r="W9" s="9">
        <f t="shared" si="2"/>
        <v>139728</v>
      </c>
      <c r="X9" s="9">
        <v>139728</v>
      </c>
      <c r="Y9" s="119">
        <f>X9-W9</f>
        <v>0</v>
      </c>
    </row>
    <row r="10" spans="2:25" x14ac:dyDescent="0.35">
      <c r="B10" s="50" t="s">
        <v>85</v>
      </c>
      <c r="C10" s="9">
        <v>8494</v>
      </c>
      <c r="D10" s="9">
        <v>8496</v>
      </c>
      <c r="E10" s="119">
        <f>D10-C10</f>
        <v>2</v>
      </c>
      <c r="G10" s="50" t="s">
        <v>85</v>
      </c>
      <c r="H10" s="9">
        <f t="shared" si="0"/>
        <v>8496</v>
      </c>
      <c r="I10" s="9">
        <v>8500</v>
      </c>
      <c r="J10" s="119">
        <f>I10-H10</f>
        <v>4</v>
      </c>
      <c r="L10" s="50" t="s">
        <v>85</v>
      </c>
      <c r="M10" s="9">
        <f t="shared" si="1"/>
        <v>8500</v>
      </c>
      <c r="N10" s="9">
        <v>8502</v>
      </c>
      <c r="O10" s="119">
        <f>N10-M10</f>
        <v>2</v>
      </c>
      <c r="Q10" s="50" t="s">
        <v>85</v>
      </c>
      <c r="R10" s="9">
        <f t="shared" si="3"/>
        <v>8502</v>
      </c>
      <c r="S10" s="9">
        <v>8504</v>
      </c>
      <c r="T10" s="119">
        <f>S10-R10</f>
        <v>2</v>
      </c>
      <c r="V10" s="50" t="s">
        <v>85</v>
      </c>
      <c r="W10" s="9">
        <f t="shared" si="2"/>
        <v>8504</v>
      </c>
      <c r="X10" s="9">
        <v>8507</v>
      </c>
      <c r="Y10" s="119">
        <f>X10-W10</f>
        <v>3</v>
      </c>
    </row>
    <row r="11" spans="2:25" x14ac:dyDescent="0.35">
      <c r="B11" s="50" t="s">
        <v>86</v>
      </c>
      <c r="C11" s="9">
        <v>306576</v>
      </c>
      <c r="D11" s="9">
        <v>306763</v>
      </c>
      <c r="E11" s="119">
        <f>D11-C11</f>
        <v>187</v>
      </c>
      <c r="G11" s="50" t="s">
        <v>86</v>
      </c>
      <c r="H11" s="9">
        <f t="shared" si="0"/>
        <v>306763</v>
      </c>
      <c r="I11" s="9">
        <v>307047</v>
      </c>
      <c r="J11" s="119">
        <f>I11-H11</f>
        <v>284</v>
      </c>
      <c r="L11" s="50" t="s">
        <v>86</v>
      </c>
      <c r="M11" s="9">
        <f>I11</f>
        <v>307047</v>
      </c>
      <c r="N11" s="9">
        <v>307183</v>
      </c>
      <c r="O11" s="119">
        <f>N11-M11</f>
        <v>136</v>
      </c>
      <c r="Q11" s="50" t="s">
        <v>86</v>
      </c>
      <c r="R11" s="9">
        <f t="shared" si="3"/>
        <v>307183</v>
      </c>
      <c r="S11" s="9">
        <v>307277</v>
      </c>
      <c r="T11" s="119">
        <f>S11-R11</f>
        <v>94</v>
      </c>
      <c r="V11" s="50" t="s">
        <v>86</v>
      </c>
      <c r="W11" s="9">
        <f t="shared" si="2"/>
        <v>307277</v>
      </c>
      <c r="X11" s="9">
        <v>307545</v>
      </c>
      <c r="Y11" s="119">
        <f>X11-W11</f>
        <v>268</v>
      </c>
    </row>
    <row r="12" spans="2:25" x14ac:dyDescent="0.35">
      <c r="B12" s="50" t="s">
        <v>93</v>
      </c>
      <c r="C12" s="9"/>
      <c r="D12" s="9"/>
      <c r="E12" s="119">
        <f>E11+E10+E9+E8+E7+E6</f>
        <v>2305</v>
      </c>
      <c r="G12" s="50" t="s">
        <v>93</v>
      </c>
      <c r="H12" s="9"/>
      <c r="I12" s="9"/>
      <c r="J12" s="120">
        <f>J11+J10+J9+J8+J7+J6</f>
        <v>2799</v>
      </c>
      <c r="L12" s="50" t="s">
        <v>93</v>
      </c>
      <c r="M12" s="9"/>
      <c r="N12" s="9"/>
      <c r="O12" s="119">
        <f>SUM(O6:O11)</f>
        <v>2562</v>
      </c>
      <c r="Q12" s="50" t="s">
        <v>93</v>
      </c>
      <c r="R12" s="9"/>
      <c r="S12" s="9"/>
      <c r="T12" s="119">
        <f>SUM(T6:T11)</f>
        <v>2547</v>
      </c>
      <c r="V12" s="50" t="s">
        <v>93</v>
      </c>
      <c r="W12" s="9"/>
      <c r="X12" s="9"/>
      <c r="Y12" s="120">
        <f>SUM(Y6:Y11)</f>
        <v>2656</v>
      </c>
    </row>
    <row r="13" spans="2:25" x14ac:dyDescent="0.35">
      <c r="B13" s="50" t="s">
        <v>87</v>
      </c>
      <c r="C13" s="9">
        <v>1342016</v>
      </c>
      <c r="D13" s="9">
        <v>1342812</v>
      </c>
      <c r="E13" s="119">
        <f>D13-C13</f>
        <v>796</v>
      </c>
      <c r="G13" s="50" t="s">
        <v>87</v>
      </c>
      <c r="H13" s="9">
        <f t="shared" ref="H13:H19" si="4">D13</f>
        <v>1342812</v>
      </c>
      <c r="I13" s="9">
        <v>1343731</v>
      </c>
      <c r="J13" s="119">
        <f t="shared" ref="J13:J19" si="5">I13-H13</f>
        <v>919</v>
      </c>
      <c r="L13" s="50" t="s">
        <v>87</v>
      </c>
      <c r="M13" s="9">
        <f>I13</f>
        <v>1343731</v>
      </c>
      <c r="N13" s="9">
        <v>1344455</v>
      </c>
      <c r="O13" s="119">
        <f>N13-M13</f>
        <v>724</v>
      </c>
      <c r="Q13" s="50" t="s">
        <v>87</v>
      </c>
      <c r="R13" s="9">
        <f t="shared" ref="R13:R19" si="6">N13</f>
        <v>1344455</v>
      </c>
      <c r="S13" s="9">
        <v>1345370</v>
      </c>
      <c r="T13" s="119">
        <f t="shared" ref="T13:T19" si="7">S13-R13</f>
        <v>915</v>
      </c>
      <c r="V13" s="50" t="s">
        <v>87</v>
      </c>
      <c r="W13" s="9">
        <f>S13</f>
        <v>1345370</v>
      </c>
      <c r="X13" s="9">
        <v>1346502</v>
      </c>
      <c r="Y13" s="119">
        <f>X13-W13</f>
        <v>1132</v>
      </c>
    </row>
    <row r="14" spans="2:25" x14ac:dyDescent="0.35">
      <c r="B14" s="50" t="s">
        <v>96</v>
      </c>
      <c r="C14" s="9">
        <v>817216</v>
      </c>
      <c r="D14" s="9">
        <v>817456</v>
      </c>
      <c r="E14" s="119">
        <f t="shared" ref="E14:E19" si="8">D14-C14</f>
        <v>240</v>
      </c>
      <c r="G14" s="50" t="s">
        <v>96</v>
      </c>
      <c r="H14" s="9">
        <f t="shared" si="4"/>
        <v>817456</v>
      </c>
      <c r="I14" s="9">
        <v>817688</v>
      </c>
      <c r="J14" s="119">
        <f t="shared" si="5"/>
        <v>232</v>
      </c>
      <c r="L14" s="50" t="s">
        <v>96</v>
      </c>
      <c r="M14" s="9">
        <f>I14</f>
        <v>817688</v>
      </c>
      <c r="N14" s="9">
        <v>817908</v>
      </c>
      <c r="O14" s="119">
        <f t="shared" ref="O14:O19" si="9">N14-M14</f>
        <v>220</v>
      </c>
      <c r="Q14" s="50" t="s">
        <v>96</v>
      </c>
      <c r="R14" s="9">
        <f t="shared" si="6"/>
        <v>817908</v>
      </c>
      <c r="S14" s="9">
        <v>818140</v>
      </c>
      <c r="T14" s="119">
        <f t="shared" si="7"/>
        <v>232</v>
      </c>
      <c r="V14" s="50" t="s">
        <v>96</v>
      </c>
      <c r="W14" s="9">
        <f>S14</f>
        <v>818140</v>
      </c>
      <c r="X14" s="9">
        <v>818367</v>
      </c>
      <c r="Y14" s="119">
        <f t="shared" ref="Y14:Y19" si="10">X14-W14</f>
        <v>227</v>
      </c>
    </row>
    <row r="15" spans="2:25" x14ac:dyDescent="0.35">
      <c r="B15" s="50" t="s">
        <v>88</v>
      </c>
      <c r="C15" s="9"/>
      <c r="D15" s="9"/>
      <c r="E15" s="119">
        <f t="shared" si="8"/>
        <v>0</v>
      </c>
      <c r="G15" s="50" t="s">
        <v>88</v>
      </c>
      <c r="H15" s="9">
        <f t="shared" si="4"/>
        <v>0</v>
      </c>
      <c r="I15" s="9"/>
      <c r="J15" s="119">
        <f t="shared" si="5"/>
        <v>0</v>
      </c>
      <c r="L15" s="50" t="s">
        <v>88</v>
      </c>
      <c r="M15" s="9"/>
      <c r="N15" s="9"/>
      <c r="O15" s="119">
        <f t="shared" si="9"/>
        <v>0</v>
      </c>
      <c r="Q15" s="50" t="s">
        <v>88</v>
      </c>
      <c r="R15" s="9">
        <f t="shared" si="6"/>
        <v>0</v>
      </c>
      <c r="S15" s="9"/>
      <c r="T15" s="119">
        <f t="shared" si="7"/>
        <v>0</v>
      </c>
      <c r="V15" s="50" t="s">
        <v>88</v>
      </c>
      <c r="W15" s="9"/>
      <c r="X15" s="9"/>
      <c r="Y15" s="119">
        <f t="shared" si="10"/>
        <v>0</v>
      </c>
    </row>
    <row r="16" spans="2:25" x14ac:dyDescent="0.35">
      <c r="B16" s="50" t="s">
        <v>108</v>
      </c>
      <c r="C16" s="9">
        <v>2366</v>
      </c>
      <c r="D16" s="9">
        <v>2368</v>
      </c>
      <c r="E16" s="119">
        <f t="shared" si="8"/>
        <v>2</v>
      </c>
      <c r="G16" s="50" t="s">
        <v>108</v>
      </c>
      <c r="H16" s="9">
        <f t="shared" si="4"/>
        <v>2368</v>
      </c>
      <c r="I16" s="9">
        <v>2369</v>
      </c>
      <c r="J16" s="119">
        <f t="shared" si="5"/>
        <v>1</v>
      </c>
      <c r="L16" s="50" t="s">
        <v>108</v>
      </c>
      <c r="M16" s="9">
        <f>I16</f>
        <v>2369</v>
      </c>
      <c r="N16" s="9">
        <v>2371</v>
      </c>
      <c r="O16" s="119">
        <f t="shared" si="9"/>
        <v>2</v>
      </c>
      <c r="Q16" s="50" t="s">
        <v>108</v>
      </c>
      <c r="R16" s="9">
        <f t="shared" si="6"/>
        <v>2371</v>
      </c>
      <c r="S16" s="9">
        <v>2371</v>
      </c>
      <c r="T16" s="119">
        <f t="shared" si="7"/>
        <v>0</v>
      </c>
      <c r="V16" s="50" t="s">
        <v>108</v>
      </c>
      <c r="W16" s="9">
        <f>S16</f>
        <v>2371</v>
      </c>
      <c r="X16" s="9">
        <v>2371</v>
      </c>
      <c r="Y16" s="119">
        <f t="shared" si="10"/>
        <v>0</v>
      </c>
    </row>
    <row r="17" spans="2:25" x14ac:dyDescent="0.35">
      <c r="B17" s="50" t="s">
        <v>89</v>
      </c>
      <c r="C17" s="9">
        <v>544088</v>
      </c>
      <c r="D17" s="9">
        <v>544424</v>
      </c>
      <c r="E17" s="119">
        <f t="shared" si="8"/>
        <v>336</v>
      </c>
      <c r="G17" s="50" t="s">
        <v>89</v>
      </c>
      <c r="H17" s="9">
        <f t="shared" si="4"/>
        <v>544424</v>
      </c>
      <c r="I17" s="9">
        <v>544789</v>
      </c>
      <c r="J17" s="119">
        <f t="shared" si="5"/>
        <v>365</v>
      </c>
      <c r="L17" s="50" t="s">
        <v>89</v>
      </c>
      <c r="M17" s="9">
        <f>I17</f>
        <v>544789</v>
      </c>
      <c r="N17" s="9">
        <v>545144</v>
      </c>
      <c r="O17" s="119">
        <f t="shared" si="9"/>
        <v>355</v>
      </c>
      <c r="Q17" s="50" t="s">
        <v>89</v>
      </c>
      <c r="R17" s="9">
        <f t="shared" si="6"/>
        <v>545144</v>
      </c>
      <c r="S17" s="9">
        <v>545487</v>
      </c>
      <c r="T17" s="119">
        <f t="shared" si="7"/>
        <v>343</v>
      </c>
      <c r="V17" s="50" t="s">
        <v>89</v>
      </c>
      <c r="W17" s="9">
        <f>S17</f>
        <v>545487</v>
      </c>
      <c r="X17" s="9">
        <v>545825</v>
      </c>
      <c r="Y17" s="119">
        <f t="shared" si="10"/>
        <v>338</v>
      </c>
    </row>
    <row r="18" spans="2:25" x14ac:dyDescent="0.35">
      <c r="B18" s="50" t="s">
        <v>90</v>
      </c>
      <c r="C18" s="9">
        <v>281128</v>
      </c>
      <c r="D18" s="9">
        <v>281426</v>
      </c>
      <c r="E18" s="119">
        <f t="shared" si="8"/>
        <v>298</v>
      </c>
      <c r="G18" s="50" t="s">
        <v>90</v>
      </c>
      <c r="H18" s="9">
        <f t="shared" si="4"/>
        <v>281426</v>
      </c>
      <c r="I18" s="9">
        <v>281766</v>
      </c>
      <c r="J18" s="119">
        <f t="shared" si="5"/>
        <v>340</v>
      </c>
      <c r="L18" s="50" t="s">
        <v>90</v>
      </c>
      <c r="M18" s="9">
        <f>I18</f>
        <v>281766</v>
      </c>
      <c r="N18" s="9">
        <v>282044</v>
      </c>
      <c r="O18" s="119">
        <f t="shared" si="9"/>
        <v>278</v>
      </c>
      <c r="Q18" s="50" t="s">
        <v>90</v>
      </c>
      <c r="R18" s="9">
        <f t="shared" si="6"/>
        <v>282044</v>
      </c>
      <c r="S18" s="9">
        <v>282305</v>
      </c>
      <c r="T18" s="119">
        <f t="shared" si="7"/>
        <v>261</v>
      </c>
      <c r="V18" s="50" t="s">
        <v>90</v>
      </c>
      <c r="W18" s="9">
        <f>S18</f>
        <v>282305</v>
      </c>
      <c r="X18" s="9">
        <v>282556</v>
      </c>
      <c r="Y18" s="119">
        <f t="shared" si="10"/>
        <v>251</v>
      </c>
    </row>
    <row r="19" spans="2:25" x14ac:dyDescent="0.35">
      <c r="B19" s="50" t="s">
        <v>91</v>
      </c>
      <c r="C19" s="9">
        <v>692369</v>
      </c>
      <c r="D19" s="9">
        <v>693453</v>
      </c>
      <c r="E19" s="119">
        <f t="shared" si="8"/>
        <v>1084</v>
      </c>
      <c r="G19" s="50" t="s">
        <v>91</v>
      </c>
      <c r="H19" s="9">
        <f t="shared" si="4"/>
        <v>693453</v>
      </c>
      <c r="I19" s="9">
        <v>694726</v>
      </c>
      <c r="J19" s="119">
        <f t="shared" si="5"/>
        <v>1273</v>
      </c>
      <c r="L19" s="50" t="s">
        <v>91</v>
      </c>
      <c r="M19" s="9">
        <f>I19</f>
        <v>694726</v>
      </c>
      <c r="N19" s="9">
        <v>695904</v>
      </c>
      <c r="O19" s="119">
        <f t="shared" si="9"/>
        <v>1178</v>
      </c>
      <c r="Q19" s="50" t="s">
        <v>91</v>
      </c>
      <c r="R19" s="9">
        <f t="shared" si="6"/>
        <v>695904</v>
      </c>
      <c r="S19" s="9">
        <v>697161</v>
      </c>
      <c r="T19" s="119">
        <f t="shared" si="7"/>
        <v>1257</v>
      </c>
      <c r="V19" s="50" t="s">
        <v>91</v>
      </c>
      <c r="W19" s="9">
        <f>S19</f>
        <v>697161</v>
      </c>
      <c r="X19" s="9">
        <v>698243</v>
      </c>
      <c r="Y19" s="119">
        <f t="shared" si="10"/>
        <v>1082</v>
      </c>
    </row>
    <row r="20" spans="2:25" x14ac:dyDescent="0.35">
      <c r="B20" s="50" t="s">
        <v>94</v>
      </c>
      <c r="C20" s="9"/>
      <c r="D20" s="9"/>
      <c r="E20" s="119">
        <f>SUM(E13:E19)</f>
        <v>2756</v>
      </c>
      <c r="G20" s="50" t="s">
        <v>94</v>
      </c>
      <c r="H20" s="9"/>
      <c r="I20" s="9"/>
      <c r="J20" s="120">
        <f>SUM(J13:J19)</f>
        <v>3130</v>
      </c>
      <c r="L20" s="50" t="s">
        <v>94</v>
      </c>
      <c r="M20" s="9"/>
      <c r="N20" s="9"/>
      <c r="O20" s="119">
        <f>SUM(O13:O19)</f>
        <v>2757</v>
      </c>
      <c r="Q20" s="50" t="s">
        <v>94</v>
      </c>
      <c r="R20" s="9"/>
      <c r="S20" s="9"/>
      <c r="T20" s="119">
        <f>SUM(T13:T19)</f>
        <v>3008</v>
      </c>
      <c r="V20" s="50" t="s">
        <v>94</v>
      </c>
      <c r="W20" s="9"/>
      <c r="X20" s="9"/>
      <c r="Y20" s="120">
        <f>SUM(Y13:Y19)</f>
        <v>3030</v>
      </c>
    </row>
    <row r="21" spans="2:25" x14ac:dyDescent="0.35">
      <c r="B21" s="50" t="s">
        <v>97</v>
      </c>
      <c r="C21" s="9">
        <v>530588</v>
      </c>
      <c r="D21" s="9">
        <v>530847</v>
      </c>
      <c r="E21" s="119">
        <f>D21-C21</f>
        <v>259</v>
      </c>
      <c r="G21" s="50" t="s">
        <v>97</v>
      </c>
      <c r="H21" s="9">
        <f>D21</f>
        <v>530847</v>
      </c>
      <c r="I21" s="9">
        <v>531121</v>
      </c>
      <c r="J21" s="119">
        <f>I21-H21</f>
        <v>274</v>
      </c>
      <c r="L21" s="50" t="s">
        <v>97</v>
      </c>
      <c r="M21" s="9">
        <f>I21</f>
        <v>531121</v>
      </c>
      <c r="N21" s="9">
        <v>531412</v>
      </c>
      <c r="O21" s="119">
        <f>N21-M21</f>
        <v>291</v>
      </c>
      <c r="Q21" s="50" t="s">
        <v>97</v>
      </c>
      <c r="R21" s="9">
        <f>N21</f>
        <v>531412</v>
      </c>
      <c r="S21" s="9">
        <v>531656</v>
      </c>
      <c r="T21" s="119">
        <f>S21-R21</f>
        <v>244</v>
      </c>
      <c r="V21" s="50" t="s">
        <v>97</v>
      </c>
      <c r="W21" s="9">
        <f>S21</f>
        <v>531656</v>
      </c>
      <c r="X21" s="9">
        <v>531956</v>
      </c>
      <c r="Y21" s="120">
        <f>X21-W21</f>
        <v>300</v>
      </c>
    </row>
    <row r="22" spans="2:25" x14ac:dyDescent="0.35">
      <c r="B22" s="29" t="s">
        <v>130</v>
      </c>
      <c r="C22" s="9"/>
      <c r="D22" s="9"/>
      <c r="E22" s="121">
        <f>E21+E20+E12+E5+E4+E3</f>
        <v>8827</v>
      </c>
      <c r="G22" s="29" t="s">
        <v>130</v>
      </c>
      <c r="H22" s="9"/>
      <c r="I22" s="9"/>
      <c r="J22" s="121">
        <f>J21+J20+J12+J5+J4+J3</f>
        <v>7086</v>
      </c>
      <c r="L22" s="29" t="s">
        <v>130</v>
      </c>
      <c r="M22" s="9"/>
      <c r="N22" s="9"/>
      <c r="O22" s="121">
        <f>O21+O20+O12+O5+O4+O3</f>
        <v>8003</v>
      </c>
      <c r="Q22" s="29" t="s">
        <v>130</v>
      </c>
      <c r="R22" s="9">
        <f>N22</f>
        <v>0</v>
      </c>
      <c r="S22" s="9"/>
      <c r="T22" s="121">
        <f>T21+T20+T12+T5+T4+T3</f>
        <v>8045</v>
      </c>
      <c r="V22" s="29" t="s">
        <v>130</v>
      </c>
      <c r="W22" s="9">
        <f>S22</f>
        <v>0</v>
      </c>
      <c r="X22" s="9"/>
      <c r="Y22" s="121">
        <f>Y21+Y20+Y12+Y5+Y4+Y3</f>
        <v>8808</v>
      </c>
    </row>
    <row r="24" spans="2:25" x14ac:dyDescent="0.35">
      <c r="B24" s="117" t="s">
        <v>114</v>
      </c>
      <c r="C24" s="292" t="s">
        <v>245</v>
      </c>
      <c r="D24" s="293"/>
      <c r="E24" s="294"/>
      <c r="G24" s="117" t="s">
        <v>114</v>
      </c>
      <c r="H24" s="292" t="s">
        <v>246</v>
      </c>
      <c r="I24" s="293"/>
      <c r="J24" s="294"/>
      <c r="L24" s="117" t="s">
        <v>114</v>
      </c>
      <c r="M24" s="292" t="s">
        <v>247</v>
      </c>
      <c r="N24" s="293"/>
      <c r="O24" s="294"/>
      <c r="Q24" s="117" t="s">
        <v>114</v>
      </c>
      <c r="R24" s="292" t="s">
        <v>248</v>
      </c>
      <c r="S24" s="293"/>
      <c r="T24" s="294"/>
      <c r="V24" s="117" t="s">
        <v>114</v>
      </c>
      <c r="W24" s="292" t="s">
        <v>249</v>
      </c>
      <c r="X24" s="293"/>
      <c r="Y24" s="294"/>
    </row>
    <row r="25" spans="2:25" x14ac:dyDescent="0.35">
      <c r="B25" s="50"/>
      <c r="C25" s="118" t="s">
        <v>81</v>
      </c>
      <c r="D25" s="118" t="s">
        <v>82</v>
      </c>
      <c r="E25" s="118" t="s">
        <v>95</v>
      </c>
      <c r="G25" s="50"/>
      <c r="H25" s="118" t="s">
        <v>81</v>
      </c>
      <c r="I25" s="118" t="s">
        <v>82</v>
      </c>
      <c r="J25" s="118" t="s">
        <v>95</v>
      </c>
      <c r="L25" s="50"/>
      <c r="M25" s="118" t="s">
        <v>81</v>
      </c>
      <c r="N25" s="118" t="s">
        <v>82</v>
      </c>
      <c r="O25" s="118" t="s">
        <v>95</v>
      </c>
      <c r="Q25" s="50"/>
      <c r="R25" s="118" t="s">
        <v>81</v>
      </c>
      <c r="S25" s="118" t="s">
        <v>82</v>
      </c>
      <c r="T25" s="118" t="s">
        <v>95</v>
      </c>
      <c r="V25" s="50"/>
      <c r="W25" s="118" t="s">
        <v>81</v>
      </c>
      <c r="X25" s="118" t="s">
        <v>82</v>
      </c>
      <c r="Y25" s="118" t="s">
        <v>95</v>
      </c>
    </row>
    <row r="26" spans="2:25" x14ac:dyDescent="0.35">
      <c r="B26" s="50" t="s">
        <v>92</v>
      </c>
      <c r="C26" s="9">
        <v>452955</v>
      </c>
      <c r="D26" s="9">
        <v>453154</v>
      </c>
      <c r="E26" s="119">
        <f>(D26-C26)*10</f>
        <v>1990</v>
      </c>
      <c r="G26" s="50" t="s">
        <v>92</v>
      </c>
      <c r="H26" s="9">
        <f>D26</f>
        <v>453154</v>
      </c>
      <c r="I26" s="9">
        <v>453298</v>
      </c>
      <c r="J26" s="119">
        <f>(I26-H26)*10</f>
        <v>1440</v>
      </c>
      <c r="L26" s="50" t="s">
        <v>92</v>
      </c>
      <c r="M26" s="9">
        <f>I26</f>
        <v>453298</v>
      </c>
      <c r="N26" s="9">
        <v>453461</v>
      </c>
      <c r="O26" s="119">
        <f>(N26-M26)*10</f>
        <v>1630</v>
      </c>
      <c r="Q26" s="50" t="s">
        <v>92</v>
      </c>
      <c r="R26" s="9">
        <f>N26</f>
        <v>453461</v>
      </c>
      <c r="S26" s="9">
        <v>453625</v>
      </c>
      <c r="T26" s="119">
        <f>(S26-R26)*10</f>
        <v>1640</v>
      </c>
      <c r="V26" s="50" t="s">
        <v>92</v>
      </c>
      <c r="W26" s="9">
        <f>S26</f>
        <v>453625</v>
      </c>
      <c r="X26" s="9">
        <v>453773</v>
      </c>
      <c r="Y26" s="119">
        <f>(X26-W26)*10</f>
        <v>1480</v>
      </c>
    </row>
    <row r="27" spans="2:25" x14ac:dyDescent="0.35">
      <c r="B27" s="50" t="s">
        <v>6</v>
      </c>
      <c r="C27" s="9">
        <v>230485</v>
      </c>
      <c r="D27" s="9">
        <v>231373</v>
      </c>
      <c r="E27" s="119">
        <f>D27-C27</f>
        <v>888</v>
      </c>
      <c r="G27" s="50" t="s">
        <v>6</v>
      </c>
      <c r="H27" s="9">
        <f t="shared" ref="H27:H34" si="11">D27</f>
        <v>231373</v>
      </c>
      <c r="I27" s="9">
        <v>231680</v>
      </c>
      <c r="J27" s="119">
        <f>I27-H27</f>
        <v>307</v>
      </c>
      <c r="L27" s="50" t="s">
        <v>6</v>
      </c>
      <c r="M27" s="9">
        <f t="shared" ref="M27:M33" si="12">I27</f>
        <v>231680</v>
      </c>
      <c r="N27" s="9">
        <v>231823</v>
      </c>
      <c r="O27" s="119">
        <f>N27-M27</f>
        <v>143</v>
      </c>
      <c r="Q27" s="50" t="s">
        <v>6</v>
      </c>
      <c r="R27" s="9">
        <f>N27</f>
        <v>231823</v>
      </c>
      <c r="S27" s="9">
        <v>232003</v>
      </c>
      <c r="T27" s="119">
        <f>S27-R27</f>
        <v>180</v>
      </c>
      <c r="V27" s="50" t="s">
        <v>6</v>
      </c>
      <c r="W27" s="9">
        <f t="shared" ref="W27:W34" si="13">S27</f>
        <v>232003</v>
      </c>
      <c r="X27" s="9">
        <v>232187</v>
      </c>
      <c r="Y27" s="119">
        <f>X27-W27</f>
        <v>184</v>
      </c>
    </row>
    <row r="28" spans="2:25" x14ac:dyDescent="0.35">
      <c r="B28" s="50" t="s">
        <v>103</v>
      </c>
      <c r="C28" s="9">
        <v>210667</v>
      </c>
      <c r="D28" s="9">
        <v>210667</v>
      </c>
      <c r="E28" s="119">
        <f>D28-C28</f>
        <v>0</v>
      </c>
      <c r="G28" s="50" t="s">
        <v>103</v>
      </c>
      <c r="H28" s="9">
        <f t="shared" si="11"/>
        <v>210667</v>
      </c>
      <c r="I28" s="9">
        <v>210667</v>
      </c>
      <c r="J28" s="119">
        <f>I28-H28</f>
        <v>0</v>
      </c>
      <c r="L28" s="50" t="s">
        <v>103</v>
      </c>
      <c r="M28" s="9">
        <f t="shared" si="12"/>
        <v>210667</v>
      </c>
      <c r="N28" s="9">
        <v>210667</v>
      </c>
      <c r="O28" s="119">
        <f>N28-M28</f>
        <v>0</v>
      </c>
      <c r="Q28" s="50" t="s">
        <v>103</v>
      </c>
      <c r="R28" s="9">
        <f t="shared" ref="R28:R34" si="14">N28</f>
        <v>210667</v>
      </c>
      <c r="S28" s="9">
        <v>210667</v>
      </c>
      <c r="T28" s="119">
        <f>S28-R28</f>
        <v>0</v>
      </c>
      <c r="V28" s="50" t="s">
        <v>103</v>
      </c>
      <c r="W28" s="9">
        <f t="shared" si="13"/>
        <v>210667</v>
      </c>
      <c r="X28" s="9">
        <v>210667</v>
      </c>
      <c r="Y28" s="119">
        <f>X28-W28</f>
        <v>0</v>
      </c>
    </row>
    <row r="29" spans="2:25" x14ac:dyDescent="0.35">
      <c r="B29" s="50" t="s">
        <v>3</v>
      </c>
      <c r="C29" s="9">
        <v>299269</v>
      </c>
      <c r="D29" s="9">
        <v>299506</v>
      </c>
      <c r="E29" s="119">
        <f>(D29-C29)*10</f>
        <v>2370</v>
      </c>
      <c r="G29" s="50" t="s">
        <v>3</v>
      </c>
      <c r="H29" s="9">
        <f t="shared" si="11"/>
        <v>299506</v>
      </c>
      <c r="I29" s="9">
        <v>299709</v>
      </c>
      <c r="J29" s="119">
        <f>(I29-H29)*10</f>
        <v>2030</v>
      </c>
      <c r="L29" s="50" t="s">
        <v>3</v>
      </c>
      <c r="M29" s="9">
        <f t="shared" si="12"/>
        <v>299709</v>
      </c>
      <c r="N29" s="9">
        <v>299931</v>
      </c>
      <c r="O29" s="119">
        <f>(N29-M29)*10</f>
        <v>2220</v>
      </c>
      <c r="Q29" s="50" t="s">
        <v>3</v>
      </c>
      <c r="R29" s="9">
        <f t="shared" si="14"/>
        <v>299931</v>
      </c>
      <c r="S29" s="9">
        <v>300126</v>
      </c>
      <c r="T29" s="119">
        <f>(S29-R29)*10</f>
        <v>1950</v>
      </c>
      <c r="V29" s="50" t="s">
        <v>3</v>
      </c>
      <c r="W29" s="9">
        <f t="shared" si="13"/>
        <v>300126</v>
      </c>
      <c r="X29" s="9">
        <v>300342</v>
      </c>
      <c r="Y29" s="119">
        <f>(X29-W29)*10</f>
        <v>2160</v>
      </c>
    </row>
    <row r="30" spans="2:25" x14ac:dyDescent="0.35">
      <c r="B30" s="50" t="s">
        <v>83</v>
      </c>
      <c r="C30" s="9">
        <v>29043</v>
      </c>
      <c r="D30" s="9">
        <v>29048</v>
      </c>
      <c r="E30" s="119">
        <f>D30-C30</f>
        <v>5</v>
      </c>
      <c r="G30" s="50" t="s">
        <v>83</v>
      </c>
      <c r="H30" s="9">
        <f t="shared" si="11"/>
        <v>29048</v>
      </c>
      <c r="I30" s="9">
        <v>29050</v>
      </c>
      <c r="J30" s="119">
        <f>I30-H30</f>
        <v>2</v>
      </c>
      <c r="L30" s="50" t="s">
        <v>83</v>
      </c>
      <c r="M30" s="9">
        <f t="shared" si="12"/>
        <v>29050</v>
      </c>
      <c r="N30" s="9">
        <v>29055</v>
      </c>
      <c r="O30" s="119">
        <f>N30-M30</f>
        <v>5</v>
      </c>
      <c r="Q30" s="50" t="s">
        <v>83</v>
      </c>
      <c r="R30" s="9">
        <f t="shared" si="14"/>
        <v>29055</v>
      </c>
      <c r="S30" s="9">
        <v>29058</v>
      </c>
      <c r="T30" s="119">
        <f>S30-R30</f>
        <v>3</v>
      </c>
      <c r="V30" s="50" t="s">
        <v>83</v>
      </c>
      <c r="W30" s="9">
        <f t="shared" si="13"/>
        <v>29058</v>
      </c>
      <c r="X30" s="9">
        <v>29060</v>
      </c>
      <c r="Y30" s="119">
        <v>5</v>
      </c>
    </row>
    <row r="31" spans="2:25" x14ac:dyDescent="0.35">
      <c r="B31" s="50" t="s">
        <v>84</v>
      </c>
      <c r="C31" s="9">
        <v>52491</v>
      </c>
      <c r="D31" s="9">
        <v>52497</v>
      </c>
      <c r="E31" s="119">
        <f>D31-C31</f>
        <v>6</v>
      </c>
      <c r="G31" s="50" t="s">
        <v>84</v>
      </c>
      <c r="H31" s="9">
        <f t="shared" si="11"/>
        <v>52497</v>
      </c>
      <c r="I31" s="9">
        <v>52526</v>
      </c>
      <c r="J31" s="119">
        <f>I31-H31</f>
        <v>29</v>
      </c>
      <c r="L31" s="50" t="s">
        <v>84</v>
      </c>
      <c r="M31" s="9">
        <f t="shared" si="12"/>
        <v>52526</v>
      </c>
      <c r="N31" s="9">
        <v>52538</v>
      </c>
      <c r="O31" s="119">
        <f>N31-M31</f>
        <v>12</v>
      </c>
      <c r="Q31" s="50" t="s">
        <v>84</v>
      </c>
      <c r="R31" s="9">
        <f t="shared" si="14"/>
        <v>52538</v>
      </c>
      <c r="S31" s="9">
        <v>52559</v>
      </c>
      <c r="T31" s="119">
        <f>S31-R31</f>
        <v>21</v>
      </c>
      <c r="V31" s="50" t="s">
        <v>84</v>
      </c>
      <c r="W31" s="9">
        <f t="shared" si="13"/>
        <v>52559</v>
      </c>
      <c r="X31" s="9">
        <v>52570</v>
      </c>
      <c r="Y31" s="119">
        <f>X31-W31</f>
        <v>11</v>
      </c>
    </row>
    <row r="32" spans="2:25" x14ac:dyDescent="0.35">
      <c r="B32" s="50" t="s">
        <v>98</v>
      </c>
      <c r="C32" s="9">
        <v>139728</v>
      </c>
      <c r="D32" s="9">
        <v>139728</v>
      </c>
      <c r="E32" s="119">
        <f>D32-C32</f>
        <v>0</v>
      </c>
      <c r="G32" s="50" t="s">
        <v>98</v>
      </c>
      <c r="H32" s="9">
        <f t="shared" si="11"/>
        <v>139728</v>
      </c>
      <c r="I32" s="9">
        <v>139728</v>
      </c>
      <c r="J32" s="119">
        <f>I32-H32</f>
        <v>0</v>
      </c>
      <c r="L32" s="50" t="s">
        <v>98</v>
      </c>
      <c r="M32" s="9">
        <f t="shared" si="12"/>
        <v>139728</v>
      </c>
      <c r="N32" s="9">
        <v>139728</v>
      </c>
      <c r="O32" s="119">
        <f>N32-M32</f>
        <v>0</v>
      </c>
      <c r="Q32" s="50" t="s">
        <v>98</v>
      </c>
      <c r="R32" s="9">
        <f t="shared" si="14"/>
        <v>139728</v>
      </c>
      <c r="S32" s="9">
        <v>139728</v>
      </c>
      <c r="T32" s="119">
        <f>S32-R32</f>
        <v>0</v>
      </c>
      <c r="V32" s="50" t="s">
        <v>98</v>
      </c>
      <c r="W32" s="9">
        <f t="shared" si="13"/>
        <v>139728</v>
      </c>
      <c r="X32" s="9">
        <v>139728</v>
      </c>
      <c r="Y32" s="119">
        <f>X32-W32</f>
        <v>0</v>
      </c>
    </row>
    <row r="33" spans="2:25" x14ac:dyDescent="0.35">
      <c r="B33" s="50" t="s">
        <v>85</v>
      </c>
      <c r="C33" s="9">
        <v>8507</v>
      </c>
      <c r="D33" s="9">
        <v>8511</v>
      </c>
      <c r="E33" s="119">
        <f>D33-C33</f>
        <v>4</v>
      </c>
      <c r="G33" s="50" t="s">
        <v>85</v>
      </c>
      <c r="H33" s="9">
        <f t="shared" si="11"/>
        <v>8511</v>
      </c>
      <c r="I33" s="9">
        <v>8515</v>
      </c>
      <c r="J33" s="119">
        <f>I33-H33</f>
        <v>4</v>
      </c>
      <c r="L33" s="50" t="s">
        <v>85</v>
      </c>
      <c r="M33" s="9">
        <f t="shared" si="12"/>
        <v>8515</v>
      </c>
      <c r="N33" s="9">
        <v>8519</v>
      </c>
      <c r="O33" s="119">
        <f>N33-M33</f>
        <v>4</v>
      </c>
      <c r="Q33" s="50" t="s">
        <v>85</v>
      </c>
      <c r="R33" s="9">
        <f t="shared" si="14"/>
        <v>8519</v>
      </c>
      <c r="S33" s="9">
        <v>8522</v>
      </c>
      <c r="T33" s="119">
        <f>S33-R33</f>
        <v>3</v>
      </c>
      <c r="V33" s="50" t="s">
        <v>85</v>
      </c>
      <c r="W33" s="9">
        <f t="shared" si="13"/>
        <v>8522</v>
      </c>
      <c r="X33" s="9">
        <v>8525</v>
      </c>
      <c r="Y33" s="119">
        <f>X33-W33</f>
        <v>3</v>
      </c>
    </row>
    <row r="34" spans="2:25" x14ac:dyDescent="0.35">
      <c r="B34" s="50" t="s">
        <v>86</v>
      </c>
      <c r="C34" s="9">
        <v>307545</v>
      </c>
      <c r="D34" s="9">
        <v>307796</v>
      </c>
      <c r="E34" s="119">
        <f>D34-C34</f>
        <v>251</v>
      </c>
      <c r="G34" s="50" t="s">
        <v>86</v>
      </c>
      <c r="H34" s="9">
        <f t="shared" si="11"/>
        <v>307796</v>
      </c>
      <c r="I34" s="9">
        <v>307984</v>
      </c>
      <c r="J34" s="119">
        <f>I34-H34</f>
        <v>188</v>
      </c>
      <c r="L34" s="50" t="s">
        <v>86</v>
      </c>
      <c r="M34" s="9">
        <f>I34</f>
        <v>307984</v>
      </c>
      <c r="N34" s="9">
        <v>308139</v>
      </c>
      <c r="O34" s="119">
        <f>N34-M34</f>
        <v>155</v>
      </c>
      <c r="Q34" s="50" t="s">
        <v>86</v>
      </c>
      <c r="R34" s="9">
        <f t="shared" si="14"/>
        <v>308139</v>
      </c>
      <c r="S34" s="9">
        <v>308282</v>
      </c>
      <c r="T34" s="119">
        <f>S34-R34</f>
        <v>143</v>
      </c>
      <c r="V34" s="50" t="s">
        <v>86</v>
      </c>
      <c r="W34" s="9">
        <f t="shared" si="13"/>
        <v>308282</v>
      </c>
      <c r="X34" s="9">
        <v>308452</v>
      </c>
      <c r="Y34" s="119">
        <f>X34-W34</f>
        <v>170</v>
      </c>
    </row>
    <row r="35" spans="2:25" x14ac:dyDescent="0.35">
      <c r="B35" s="50" t="s">
        <v>93</v>
      </c>
      <c r="C35" s="9"/>
      <c r="D35" s="9"/>
      <c r="E35" s="119">
        <f>E34+E33+E32+E31+E30+E29</f>
        <v>2636</v>
      </c>
      <c r="G35" s="50" t="s">
        <v>93</v>
      </c>
      <c r="H35" s="9"/>
      <c r="I35" s="9"/>
      <c r="J35" s="120">
        <f>J34+J33+J32+J31+J30+J29</f>
        <v>2253</v>
      </c>
      <c r="L35" s="50" t="s">
        <v>93</v>
      </c>
      <c r="M35" s="9"/>
      <c r="N35" s="9"/>
      <c r="O35" s="119">
        <f>SUM(O29:O34)</f>
        <v>2396</v>
      </c>
      <c r="Q35" s="50" t="s">
        <v>93</v>
      </c>
      <c r="R35" s="9"/>
      <c r="S35" s="9"/>
      <c r="T35" s="119">
        <f>SUM(T29:T34)</f>
        <v>2120</v>
      </c>
      <c r="V35" s="50" t="s">
        <v>93</v>
      </c>
      <c r="W35" s="9"/>
      <c r="X35" s="9"/>
      <c r="Y35" s="120">
        <f>SUM(Y29:Y34)</f>
        <v>2349</v>
      </c>
    </row>
    <row r="36" spans="2:25" x14ac:dyDescent="0.35">
      <c r="B36" s="50" t="s">
        <v>87</v>
      </c>
      <c r="C36" s="9">
        <v>1346502</v>
      </c>
      <c r="D36" s="9">
        <v>1347438</v>
      </c>
      <c r="E36" s="119">
        <f>D36-C36</f>
        <v>936</v>
      </c>
      <c r="G36" s="50" t="s">
        <v>87</v>
      </c>
      <c r="H36" s="9">
        <f t="shared" ref="H36:H42" si="15">D36</f>
        <v>1347438</v>
      </c>
      <c r="I36" s="9">
        <v>1348365</v>
      </c>
      <c r="J36" s="119">
        <f t="shared" ref="J36:J42" si="16">I36-H36</f>
        <v>927</v>
      </c>
      <c r="L36" s="50" t="s">
        <v>87</v>
      </c>
      <c r="M36" s="9">
        <f>I36</f>
        <v>1348365</v>
      </c>
      <c r="N36" s="9">
        <v>1349369</v>
      </c>
      <c r="O36" s="119">
        <f>N36-M36</f>
        <v>1004</v>
      </c>
      <c r="Q36" s="50" t="s">
        <v>87</v>
      </c>
      <c r="R36" s="9">
        <f t="shared" ref="R36:R42" si="17">N36</f>
        <v>1349369</v>
      </c>
      <c r="S36" s="9">
        <v>1350351</v>
      </c>
      <c r="T36" s="119">
        <f t="shared" ref="T36:T42" si="18">S36-R36</f>
        <v>982</v>
      </c>
      <c r="V36" s="50" t="s">
        <v>87</v>
      </c>
      <c r="W36" s="9">
        <f t="shared" ref="W36:W42" si="19">S36</f>
        <v>1350351</v>
      </c>
      <c r="X36" s="9">
        <v>1351140</v>
      </c>
      <c r="Y36" s="119">
        <f>X36-W36</f>
        <v>789</v>
      </c>
    </row>
    <row r="37" spans="2:25" x14ac:dyDescent="0.35">
      <c r="B37" s="50" t="s">
        <v>96</v>
      </c>
      <c r="C37" s="9">
        <v>818367</v>
      </c>
      <c r="D37" s="9">
        <v>818584</v>
      </c>
      <c r="E37" s="119">
        <f t="shared" ref="E37:E42" si="20">D37-C37</f>
        <v>217</v>
      </c>
      <c r="G37" s="50" t="s">
        <v>96</v>
      </c>
      <c r="H37" s="9">
        <f t="shared" si="15"/>
        <v>818584</v>
      </c>
      <c r="I37" s="9">
        <v>818809</v>
      </c>
      <c r="J37" s="119">
        <f t="shared" si="16"/>
        <v>225</v>
      </c>
      <c r="L37" s="50" t="s">
        <v>96</v>
      </c>
      <c r="M37" s="9">
        <f>I37</f>
        <v>818809</v>
      </c>
      <c r="N37" s="9">
        <v>819031</v>
      </c>
      <c r="O37" s="119">
        <f t="shared" ref="O37:O42" si="21">N37-M37</f>
        <v>222</v>
      </c>
      <c r="Q37" s="50" t="s">
        <v>96</v>
      </c>
      <c r="R37" s="9">
        <f t="shared" si="17"/>
        <v>819031</v>
      </c>
      <c r="S37" s="9">
        <v>819261</v>
      </c>
      <c r="T37" s="119">
        <f t="shared" si="18"/>
        <v>230</v>
      </c>
      <c r="V37" s="50" t="s">
        <v>96</v>
      </c>
      <c r="W37" s="9">
        <f t="shared" si="19"/>
        <v>819261</v>
      </c>
      <c r="X37" s="9">
        <v>819522</v>
      </c>
      <c r="Y37" s="119">
        <f t="shared" ref="Y37:Y42" si="22">X37-W37</f>
        <v>261</v>
      </c>
    </row>
    <row r="38" spans="2:25" x14ac:dyDescent="0.35">
      <c r="B38" s="50" t="s">
        <v>88</v>
      </c>
      <c r="C38" s="9"/>
      <c r="D38" s="9"/>
      <c r="E38" s="119">
        <f t="shared" si="20"/>
        <v>0</v>
      </c>
      <c r="G38" s="50" t="s">
        <v>88</v>
      </c>
      <c r="H38" s="9">
        <f t="shared" si="15"/>
        <v>0</v>
      </c>
      <c r="I38" s="9"/>
      <c r="J38" s="119">
        <f t="shared" si="16"/>
        <v>0</v>
      </c>
      <c r="L38" s="50" t="s">
        <v>88</v>
      </c>
      <c r="M38" s="9"/>
      <c r="N38" s="9"/>
      <c r="O38" s="119">
        <v>0</v>
      </c>
      <c r="Q38" s="50" t="s">
        <v>88</v>
      </c>
      <c r="R38" s="9"/>
      <c r="S38" s="9"/>
      <c r="T38" s="119">
        <f t="shared" si="18"/>
        <v>0</v>
      </c>
      <c r="V38" s="50" t="s">
        <v>88</v>
      </c>
      <c r="W38" s="9">
        <f t="shared" si="19"/>
        <v>0</v>
      </c>
      <c r="X38" s="9"/>
      <c r="Y38" s="119">
        <f t="shared" si="22"/>
        <v>0</v>
      </c>
    </row>
    <row r="39" spans="2:25" x14ac:dyDescent="0.35">
      <c r="B39" s="50" t="s">
        <v>108</v>
      </c>
      <c r="C39" s="9">
        <v>2371</v>
      </c>
      <c r="D39" s="9">
        <v>2371</v>
      </c>
      <c r="E39" s="119">
        <f t="shared" si="20"/>
        <v>0</v>
      </c>
      <c r="G39" s="50" t="s">
        <v>108</v>
      </c>
      <c r="H39" s="9">
        <f t="shared" si="15"/>
        <v>2371</v>
      </c>
      <c r="I39" s="9">
        <v>2377</v>
      </c>
      <c r="J39" s="119">
        <f t="shared" si="16"/>
        <v>6</v>
      </c>
      <c r="L39" s="50" t="s">
        <v>108</v>
      </c>
      <c r="M39" s="9">
        <f>I39</f>
        <v>2377</v>
      </c>
      <c r="N39" s="9">
        <v>2378</v>
      </c>
      <c r="O39" s="119">
        <f t="shared" si="21"/>
        <v>1</v>
      </c>
      <c r="Q39" s="50" t="s">
        <v>108</v>
      </c>
      <c r="R39" s="9">
        <f t="shared" si="17"/>
        <v>2378</v>
      </c>
      <c r="S39" s="9">
        <v>2379</v>
      </c>
      <c r="T39" s="119">
        <f t="shared" si="18"/>
        <v>1</v>
      </c>
      <c r="V39" s="50" t="s">
        <v>108</v>
      </c>
      <c r="W39" s="9">
        <f t="shared" si="19"/>
        <v>2379</v>
      </c>
      <c r="X39" s="9">
        <v>2380</v>
      </c>
      <c r="Y39" s="119">
        <f t="shared" si="22"/>
        <v>1</v>
      </c>
    </row>
    <row r="40" spans="2:25" x14ac:dyDescent="0.35">
      <c r="B40" s="50" t="s">
        <v>89</v>
      </c>
      <c r="C40" s="9">
        <v>545825</v>
      </c>
      <c r="D40" s="9">
        <v>546175</v>
      </c>
      <c r="E40" s="119">
        <f t="shared" si="20"/>
        <v>350</v>
      </c>
      <c r="G40" s="50" t="s">
        <v>89</v>
      </c>
      <c r="H40" s="9">
        <f t="shared" si="15"/>
        <v>546175</v>
      </c>
      <c r="I40" s="9">
        <v>546499</v>
      </c>
      <c r="J40" s="119">
        <f t="shared" si="16"/>
        <v>324</v>
      </c>
      <c r="L40" s="50" t="s">
        <v>89</v>
      </c>
      <c r="M40" s="9">
        <f>I40</f>
        <v>546499</v>
      </c>
      <c r="N40" s="9">
        <v>546799</v>
      </c>
      <c r="O40" s="119">
        <f t="shared" si="21"/>
        <v>300</v>
      </c>
      <c r="Q40" s="50" t="s">
        <v>89</v>
      </c>
      <c r="R40" s="9">
        <f t="shared" si="17"/>
        <v>546799</v>
      </c>
      <c r="S40" s="9">
        <v>547089</v>
      </c>
      <c r="T40" s="119">
        <f t="shared" si="18"/>
        <v>290</v>
      </c>
      <c r="V40" s="50" t="s">
        <v>89</v>
      </c>
      <c r="W40" s="9">
        <f t="shared" si="19"/>
        <v>547089</v>
      </c>
      <c r="X40" s="9">
        <v>547391</v>
      </c>
      <c r="Y40" s="119">
        <f t="shared" si="22"/>
        <v>302</v>
      </c>
    </row>
    <row r="41" spans="2:25" x14ac:dyDescent="0.35">
      <c r="B41" s="50" t="s">
        <v>90</v>
      </c>
      <c r="C41" s="9">
        <v>282556</v>
      </c>
      <c r="D41" s="9">
        <v>282786</v>
      </c>
      <c r="E41" s="119">
        <f t="shared" si="20"/>
        <v>230</v>
      </c>
      <c r="G41" s="50" t="s">
        <v>90</v>
      </c>
      <c r="H41" s="9">
        <f t="shared" si="15"/>
        <v>282786</v>
      </c>
      <c r="I41" s="9">
        <v>282994</v>
      </c>
      <c r="J41" s="119">
        <f t="shared" si="16"/>
        <v>208</v>
      </c>
      <c r="L41" s="50" t="s">
        <v>90</v>
      </c>
      <c r="M41" s="9">
        <f>I41</f>
        <v>282994</v>
      </c>
      <c r="N41" s="9">
        <v>283188</v>
      </c>
      <c r="O41" s="119">
        <f t="shared" si="21"/>
        <v>194</v>
      </c>
      <c r="Q41" s="50" t="s">
        <v>90</v>
      </c>
      <c r="R41" s="9">
        <f t="shared" si="17"/>
        <v>283188</v>
      </c>
      <c r="S41" s="9">
        <v>283366</v>
      </c>
      <c r="T41" s="119">
        <f t="shared" si="18"/>
        <v>178</v>
      </c>
      <c r="V41" s="50" t="s">
        <v>90</v>
      </c>
      <c r="W41" s="9">
        <f t="shared" si="19"/>
        <v>283366</v>
      </c>
      <c r="X41" s="9">
        <v>283555</v>
      </c>
      <c r="Y41" s="119">
        <f t="shared" si="22"/>
        <v>189</v>
      </c>
    </row>
    <row r="42" spans="2:25" x14ac:dyDescent="0.35">
      <c r="B42" s="50" t="s">
        <v>91</v>
      </c>
      <c r="C42" s="9">
        <v>698243</v>
      </c>
      <c r="D42" s="9">
        <v>699319</v>
      </c>
      <c r="E42" s="119">
        <f t="shared" si="20"/>
        <v>1076</v>
      </c>
      <c r="G42" s="50" t="s">
        <v>91</v>
      </c>
      <c r="H42" s="9">
        <f t="shared" si="15"/>
        <v>699319</v>
      </c>
      <c r="I42" s="9">
        <v>700316</v>
      </c>
      <c r="J42" s="119">
        <f t="shared" si="16"/>
        <v>997</v>
      </c>
      <c r="L42" s="50" t="s">
        <v>91</v>
      </c>
      <c r="M42" s="9">
        <f>I42</f>
        <v>700316</v>
      </c>
      <c r="N42" s="9">
        <v>701391</v>
      </c>
      <c r="O42" s="119">
        <f t="shared" si="21"/>
        <v>1075</v>
      </c>
      <c r="Q42" s="50" t="s">
        <v>91</v>
      </c>
      <c r="R42" s="9">
        <f t="shared" si="17"/>
        <v>701391</v>
      </c>
      <c r="S42" s="9">
        <v>702385</v>
      </c>
      <c r="T42" s="119">
        <f t="shared" si="18"/>
        <v>994</v>
      </c>
      <c r="V42" s="50" t="s">
        <v>91</v>
      </c>
      <c r="W42" s="9">
        <f t="shared" si="19"/>
        <v>702385</v>
      </c>
      <c r="X42" s="9">
        <v>703445</v>
      </c>
      <c r="Y42" s="119">
        <f t="shared" si="22"/>
        <v>1060</v>
      </c>
    </row>
    <row r="43" spans="2:25" x14ac:dyDescent="0.35">
      <c r="B43" s="50" t="s">
        <v>94</v>
      </c>
      <c r="C43" s="9"/>
      <c r="D43" s="9"/>
      <c r="E43" s="119">
        <f>SUM(E36:E42)</f>
        <v>2809</v>
      </c>
      <c r="G43" s="50" t="s">
        <v>94</v>
      </c>
      <c r="H43" s="9"/>
      <c r="I43" s="9"/>
      <c r="J43" s="120">
        <f>SUM(J36:J42)</f>
        <v>2687</v>
      </c>
      <c r="L43" s="50" t="s">
        <v>94</v>
      </c>
      <c r="M43" s="9"/>
      <c r="N43" s="9"/>
      <c r="O43" s="119">
        <f>SUM(O36:O42)</f>
        <v>2796</v>
      </c>
      <c r="Q43" s="50" t="s">
        <v>94</v>
      </c>
      <c r="R43" s="9"/>
      <c r="S43" s="9"/>
      <c r="T43" s="119">
        <f>SUM(T36:T42)</f>
        <v>2675</v>
      </c>
      <c r="V43" s="50" t="s">
        <v>94</v>
      </c>
      <c r="W43" s="9"/>
      <c r="X43" s="9"/>
      <c r="Y43" s="120">
        <f>SUM(Y36:Y42)</f>
        <v>2602</v>
      </c>
    </row>
    <row r="44" spans="2:25" x14ac:dyDescent="0.35">
      <c r="B44" s="50" t="s">
        <v>97</v>
      </c>
      <c r="C44" s="9">
        <v>531956</v>
      </c>
      <c r="D44" s="9">
        <v>532179</v>
      </c>
      <c r="E44" s="119">
        <f>D44-C44</f>
        <v>223</v>
      </c>
      <c r="G44" s="50" t="s">
        <v>97</v>
      </c>
      <c r="H44" s="9">
        <f>D44</f>
        <v>532179</v>
      </c>
      <c r="I44" s="9">
        <v>532351</v>
      </c>
      <c r="J44" s="119">
        <f>I44-H44</f>
        <v>172</v>
      </c>
      <c r="L44" s="50" t="s">
        <v>97</v>
      </c>
      <c r="M44" s="9">
        <f>I44</f>
        <v>532351</v>
      </c>
      <c r="N44" s="9">
        <v>532512</v>
      </c>
      <c r="O44" s="119">
        <f>N44-M44</f>
        <v>161</v>
      </c>
      <c r="Q44" s="50" t="s">
        <v>97</v>
      </c>
      <c r="R44" s="9">
        <f>N44</f>
        <v>532512</v>
      </c>
      <c r="S44" s="9">
        <v>532713</v>
      </c>
      <c r="T44" s="119">
        <f>S44-R44</f>
        <v>201</v>
      </c>
      <c r="V44" s="50" t="s">
        <v>97</v>
      </c>
      <c r="W44" s="9">
        <f>S44</f>
        <v>532713</v>
      </c>
      <c r="X44" s="9">
        <v>532902</v>
      </c>
      <c r="Y44" s="120">
        <f>X44-W44</f>
        <v>189</v>
      </c>
    </row>
    <row r="45" spans="2:25" x14ac:dyDescent="0.35">
      <c r="B45" s="29" t="s">
        <v>130</v>
      </c>
      <c r="C45" s="9"/>
      <c r="D45" s="9"/>
      <c r="E45" s="121">
        <f>E44+E43+E35+E28+E27+E26</f>
        <v>8546</v>
      </c>
      <c r="G45" s="29" t="s">
        <v>130</v>
      </c>
      <c r="H45" s="9"/>
      <c r="I45" s="9"/>
      <c r="J45" s="121">
        <f>J44+J43+J35+J28+J27+J26</f>
        <v>6859</v>
      </c>
      <c r="L45" s="29" t="s">
        <v>130</v>
      </c>
      <c r="M45" s="9"/>
      <c r="N45" s="9"/>
      <c r="O45" s="121">
        <f>O44+O43+O35+O28+O27+O26</f>
        <v>7126</v>
      </c>
      <c r="Q45" s="29" t="s">
        <v>130</v>
      </c>
      <c r="R45" s="9">
        <f>N45</f>
        <v>0</v>
      </c>
      <c r="S45" s="9"/>
      <c r="T45" s="121">
        <f>T44+T43+T35+T28+T27+T26</f>
        <v>6816</v>
      </c>
      <c r="V45" s="29" t="s">
        <v>130</v>
      </c>
      <c r="W45" s="9">
        <f>S45</f>
        <v>0</v>
      </c>
      <c r="X45" s="9"/>
      <c r="Y45" s="121">
        <f>Y44+Y43+Y35+Y28+Y27+Y26</f>
        <v>6804</v>
      </c>
    </row>
    <row r="47" spans="2:25" x14ac:dyDescent="0.35">
      <c r="B47" s="117" t="s">
        <v>114</v>
      </c>
      <c r="C47" s="292" t="s">
        <v>251</v>
      </c>
      <c r="D47" s="293"/>
      <c r="E47" s="294"/>
      <c r="G47" s="117" t="s">
        <v>114</v>
      </c>
      <c r="H47" s="292" t="s">
        <v>252</v>
      </c>
      <c r="I47" s="293"/>
      <c r="J47" s="294"/>
      <c r="L47" s="117" t="s">
        <v>114</v>
      </c>
      <c r="M47" s="292" t="s">
        <v>253</v>
      </c>
      <c r="N47" s="293"/>
      <c r="O47" s="294"/>
      <c r="Q47" s="117" t="s">
        <v>114</v>
      </c>
      <c r="R47" s="292" t="s">
        <v>254</v>
      </c>
      <c r="S47" s="293"/>
      <c r="T47" s="294"/>
      <c r="V47" s="117" t="s">
        <v>114</v>
      </c>
      <c r="W47" s="292" t="s">
        <v>255</v>
      </c>
      <c r="X47" s="293"/>
      <c r="Y47" s="294"/>
    </row>
    <row r="48" spans="2:25" x14ac:dyDescent="0.35">
      <c r="B48" s="50"/>
      <c r="C48" s="118" t="s">
        <v>81</v>
      </c>
      <c r="D48" s="118" t="s">
        <v>82</v>
      </c>
      <c r="E48" s="118" t="s">
        <v>95</v>
      </c>
      <c r="G48" s="50"/>
      <c r="H48" s="118" t="s">
        <v>81</v>
      </c>
      <c r="I48" s="118" t="s">
        <v>82</v>
      </c>
      <c r="J48" s="118" t="s">
        <v>95</v>
      </c>
      <c r="L48" s="50"/>
      <c r="M48" s="118" t="s">
        <v>81</v>
      </c>
      <c r="N48" s="118" t="s">
        <v>82</v>
      </c>
      <c r="O48" s="118" t="s">
        <v>95</v>
      </c>
      <c r="Q48" s="50"/>
      <c r="R48" s="118" t="s">
        <v>81</v>
      </c>
      <c r="S48" s="118" t="s">
        <v>82</v>
      </c>
      <c r="T48" s="118" t="s">
        <v>95</v>
      </c>
      <c r="V48" s="50"/>
      <c r="W48" s="118" t="s">
        <v>81</v>
      </c>
      <c r="X48" s="118" t="s">
        <v>82</v>
      </c>
      <c r="Y48" s="118" t="s">
        <v>95</v>
      </c>
    </row>
    <row r="49" spans="2:25" x14ac:dyDescent="0.35">
      <c r="B49" s="50" t="s">
        <v>92</v>
      </c>
      <c r="C49" s="9">
        <v>453773</v>
      </c>
      <c r="D49" s="9">
        <v>453944</v>
      </c>
      <c r="E49" s="119">
        <f>(D49-C49)*10</f>
        <v>1710</v>
      </c>
      <c r="G49" s="50" t="s">
        <v>92</v>
      </c>
      <c r="H49" s="9">
        <f>D49</f>
        <v>453944</v>
      </c>
      <c r="I49" s="9">
        <v>454127</v>
      </c>
      <c r="J49" s="119">
        <f>(I49-H49)*10</f>
        <v>1830</v>
      </c>
      <c r="L49" s="50" t="s">
        <v>92</v>
      </c>
      <c r="M49" s="9">
        <f>I49</f>
        <v>454127</v>
      </c>
      <c r="N49" s="9">
        <v>454277</v>
      </c>
      <c r="O49" s="119">
        <f>(N49-M49)*10</f>
        <v>1500</v>
      </c>
      <c r="Q49" s="50" t="s">
        <v>92</v>
      </c>
      <c r="R49" s="9">
        <f>N49</f>
        <v>454277</v>
      </c>
      <c r="S49" s="9">
        <v>454444</v>
      </c>
      <c r="T49" s="119">
        <f>(S49-R49)*10</f>
        <v>1670</v>
      </c>
      <c r="V49" s="50" t="s">
        <v>92</v>
      </c>
      <c r="W49" s="9">
        <f>S49</f>
        <v>454444</v>
      </c>
      <c r="X49" s="9">
        <v>454631</v>
      </c>
      <c r="Y49" s="119">
        <f>(X49-W49)*10</f>
        <v>1870</v>
      </c>
    </row>
    <row r="50" spans="2:25" x14ac:dyDescent="0.35">
      <c r="B50" s="50" t="s">
        <v>6</v>
      </c>
      <c r="C50" s="9">
        <v>232187</v>
      </c>
      <c r="D50" s="9">
        <v>232366</v>
      </c>
      <c r="E50" s="119">
        <f>D50-C50</f>
        <v>179</v>
      </c>
      <c r="G50" s="50" t="s">
        <v>6</v>
      </c>
      <c r="H50" s="9">
        <f t="shared" ref="H50:H57" si="23">D50</f>
        <v>232366</v>
      </c>
      <c r="I50" s="9">
        <v>233145</v>
      </c>
      <c r="J50" s="119">
        <f>I50-H50</f>
        <v>779</v>
      </c>
      <c r="L50" s="50" t="s">
        <v>6</v>
      </c>
      <c r="M50" s="9">
        <f t="shared" ref="M50:M56" si="24">I50</f>
        <v>233145</v>
      </c>
      <c r="N50" s="9">
        <v>234009</v>
      </c>
      <c r="O50" s="119">
        <f>N50-M50</f>
        <v>864</v>
      </c>
      <c r="Q50" s="50" t="s">
        <v>6</v>
      </c>
      <c r="R50" s="9">
        <f>N50</f>
        <v>234009</v>
      </c>
      <c r="S50" s="9">
        <v>234310</v>
      </c>
      <c r="T50" s="119">
        <f>S50-R50</f>
        <v>301</v>
      </c>
      <c r="V50" s="50" t="s">
        <v>6</v>
      </c>
      <c r="W50" s="9">
        <f t="shared" ref="W50:W57" si="25">S50</f>
        <v>234310</v>
      </c>
      <c r="X50" s="9">
        <v>234525</v>
      </c>
      <c r="Y50" s="119">
        <f>X50-W50</f>
        <v>215</v>
      </c>
    </row>
    <row r="51" spans="2:25" x14ac:dyDescent="0.35">
      <c r="B51" s="50" t="s">
        <v>103</v>
      </c>
      <c r="C51" s="9">
        <v>210667</v>
      </c>
      <c r="D51" s="9">
        <v>210667</v>
      </c>
      <c r="E51" s="119">
        <f>D51-C51</f>
        <v>0</v>
      </c>
      <c r="G51" s="50" t="s">
        <v>103</v>
      </c>
      <c r="H51" s="9">
        <f t="shared" si="23"/>
        <v>210667</v>
      </c>
      <c r="I51" s="9">
        <v>210667</v>
      </c>
      <c r="J51" s="119">
        <f>I51-H51</f>
        <v>0</v>
      </c>
      <c r="L51" s="50" t="s">
        <v>103</v>
      </c>
      <c r="M51" s="9">
        <f t="shared" si="24"/>
        <v>210667</v>
      </c>
      <c r="N51" s="9">
        <v>210667</v>
      </c>
      <c r="O51" s="119">
        <f>N51-M51</f>
        <v>0</v>
      </c>
      <c r="Q51" s="50" t="s">
        <v>103</v>
      </c>
      <c r="R51" s="9">
        <f t="shared" ref="R51:R57" si="26">N51</f>
        <v>210667</v>
      </c>
      <c r="S51" s="9">
        <v>210667</v>
      </c>
      <c r="T51" s="119">
        <f>S51-R51</f>
        <v>0</v>
      </c>
      <c r="V51" s="50" t="s">
        <v>103</v>
      </c>
      <c r="W51" s="9">
        <f t="shared" si="25"/>
        <v>210667</v>
      </c>
      <c r="X51" s="9">
        <v>210667</v>
      </c>
      <c r="Y51" s="119">
        <f>X51-W51</f>
        <v>0</v>
      </c>
    </row>
    <row r="52" spans="2:25" x14ac:dyDescent="0.35">
      <c r="B52" s="50" t="s">
        <v>3</v>
      </c>
      <c r="C52" s="9">
        <v>300342</v>
      </c>
      <c r="D52" s="9">
        <v>300587</v>
      </c>
      <c r="E52" s="119">
        <f>(D52-C52)*10</f>
        <v>2450</v>
      </c>
      <c r="G52" s="50" t="s">
        <v>3</v>
      </c>
      <c r="H52" s="9">
        <f t="shared" si="23"/>
        <v>300587</v>
      </c>
      <c r="I52" s="9">
        <v>300819</v>
      </c>
      <c r="J52" s="119">
        <f>(I52-H52)*10</f>
        <v>2320</v>
      </c>
      <c r="L52" s="50" t="s">
        <v>3</v>
      </c>
      <c r="M52" s="9">
        <f t="shared" si="24"/>
        <v>300819</v>
      </c>
      <c r="N52" s="9">
        <v>301074</v>
      </c>
      <c r="O52" s="119">
        <f>(N52-M52)*10</f>
        <v>2550</v>
      </c>
      <c r="Q52" s="50" t="s">
        <v>3</v>
      </c>
      <c r="R52" s="9">
        <f t="shared" si="26"/>
        <v>301074</v>
      </c>
      <c r="S52" s="9">
        <v>301277</v>
      </c>
      <c r="T52" s="119">
        <f>(S52-R52)*10</f>
        <v>2030</v>
      </c>
      <c r="V52" s="50" t="s">
        <v>3</v>
      </c>
      <c r="W52" s="9">
        <f t="shared" si="25"/>
        <v>301277</v>
      </c>
      <c r="X52" s="9">
        <v>301480</v>
      </c>
      <c r="Y52" s="119">
        <f>(X52-W52)*10</f>
        <v>2030</v>
      </c>
    </row>
    <row r="53" spans="2:25" x14ac:dyDescent="0.35">
      <c r="B53" s="50" t="s">
        <v>83</v>
      </c>
      <c r="C53" s="9">
        <v>29060</v>
      </c>
      <c r="D53" s="9">
        <v>29064</v>
      </c>
      <c r="E53" s="119">
        <f>D53-C53</f>
        <v>4</v>
      </c>
      <c r="G53" s="50" t="s">
        <v>83</v>
      </c>
      <c r="H53" s="9">
        <f t="shared" si="23"/>
        <v>29064</v>
      </c>
      <c r="I53" s="9">
        <v>29072</v>
      </c>
      <c r="J53" s="119">
        <f>I53-H53</f>
        <v>8</v>
      </c>
      <c r="L53" s="50" t="s">
        <v>83</v>
      </c>
      <c r="M53" s="9">
        <f t="shared" si="24"/>
        <v>29072</v>
      </c>
      <c r="N53" s="9">
        <v>29078</v>
      </c>
      <c r="O53" s="119">
        <f>N53-M53</f>
        <v>6</v>
      </c>
      <c r="Q53" s="50" t="s">
        <v>83</v>
      </c>
      <c r="R53" s="9">
        <f t="shared" si="26"/>
        <v>29078</v>
      </c>
      <c r="S53" s="9">
        <v>29082</v>
      </c>
      <c r="T53" s="119">
        <f>S53-R53</f>
        <v>4</v>
      </c>
      <c r="V53" s="50" t="s">
        <v>83</v>
      </c>
      <c r="W53" s="9">
        <f t="shared" si="25"/>
        <v>29082</v>
      </c>
      <c r="X53" s="9">
        <v>29087</v>
      </c>
      <c r="Y53" s="119">
        <v>5</v>
      </c>
    </row>
    <row r="54" spans="2:25" x14ac:dyDescent="0.35">
      <c r="B54" s="50" t="s">
        <v>84</v>
      </c>
      <c r="C54" s="9">
        <v>52570</v>
      </c>
      <c r="D54" s="9">
        <v>52575</v>
      </c>
      <c r="E54" s="119">
        <f>D54-C54</f>
        <v>5</v>
      </c>
      <c r="G54" s="50" t="s">
        <v>84</v>
      </c>
      <c r="H54" s="9">
        <f t="shared" si="23"/>
        <v>52575</v>
      </c>
      <c r="I54" s="9">
        <v>52588</v>
      </c>
      <c r="J54" s="119">
        <f>I54-H54</f>
        <v>13</v>
      </c>
      <c r="L54" s="50" t="s">
        <v>84</v>
      </c>
      <c r="M54" s="9">
        <f t="shared" si="24"/>
        <v>52588</v>
      </c>
      <c r="N54" s="9">
        <v>52602</v>
      </c>
      <c r="O54" s="119">
        <f>N54-M54</f>
        <v>14</v>
      </c>
      <c r="Q54" s="50" t="s">
        <v>84</v>
      </c>
      <c r="R54" s="9">
        <f t="shared" si="26"/>
        <v>52602</v>
      </c>
      <c r="S54" s="9">
        <v>52619</v>
      </c>
      <c r="T54" s="119">
        <f>S54-R54</f>
        <v>17</v>
      </c>
      <c r="V54" s="50" t="s">
        <v>84</v>
      </c>
      <c r="W54" s="9">
        <f t="shared" si="25"/>
        <v>52619</v>
      </c>
      <c r="X54" s="9">
        <v>52653</v>
      </c>
      <c r="Y54" s="119">
        <f>X54-W54</f>
        <v>34</v>
      </c>
    </row>
    <row r="55" spans="2:25" x14ac:dyDescent="0.35">
      <c r="B55" s="50" t="s">
        <v>98</v>
      </c>
      <c r="C55" s="9">
        <v>139728</v>
      </c>
      <c r="D55" s="9">
        <v>139728</v>
      </c>
      <c r="E55" s="119">
        <f>D55-C55</f>
        <v>0</v>
      </c>
      <c r="G55" s="50" t="s">
        <v>98</v>
      </c>
      <c r="H55" s="9">
        <f t="shared" si="23"/>
        <v>139728</v>
      </c>
      <c r="I55" s="9">
        <v>139728</v>
      </c>
      <c r="J55" s="119">
        <f>I55-H55</f>
        <v>0</v>
      </c>
      <c r="L55" s="50" t="s">
        <v>98</v>
      </c>
      <c r="M55" s="9">
        <f t="shared" si="24"/>
        <v>139728</v>
      </c>
      <c r="N55" s="9">
        <v>139728</v>
      </c>
      <c r="O55" s="119">
        <f>N55-M55</f>
        <v>0</v>
      </c>
      <c r="Q55" s="50" t="s">
        <v>98</v>
      </c>
      <c r="R55" s="9">
        <f t="shared" si="26"/>
        <v>139728</v>
      </c>
      <c r="S55" s="9">
        <v>139728</v>
      </c>
      <c r="T55" s="119">
        <f>S55-R55</f>
        <v>0</v>
      </c>
      <c r="V55" s="50" t="s">
        <v>98</v>
      </c>
      <c r="W55" s="9">
        <f t="shared" si="25"/>
        <v>139728</v>
      </c>
      <c r="X55" s="9">
        <v>139728</v>
      </c>
      <c r="Y55" s="119">
        <f>X55-W55</f>
        <v>0</v>
      </c>
    </row>
    <row r="56" spans="2:25" x14ac:dyDescent="0.35">
      <c r="B56" s="50" t="s">
        <v>85</v>
      </c>
      <c r="C56" s="9">
        <v>8525</v>
      </c>
      <c r="D56" s="9">
        <v>8527</v>
      </c>
      <c r="E56" s="119">
        <f>D56-C56</f>
        <v>2</v>
      </c>
      <c r="G56" s="50" t="s">
        <v>85</v>
      </c>
      <c r="H56" s="9">
        <f t="shared" si="23"/>
        <v>8527</v>
      </c>
      <c r="I56" s="9">
        <v>8531</v>
      </c>
      <c r="J56" s="119">
        <f>I56-H56</f>
        <v>4</v>
      </c>
      <c r="L56" s="50" t="s">
        <v>85</v>
      </c>
      <c r="M56" s="9">
        <f t="shared" si="24"/>
        <v>8531</v>
      </c>
      <c r="N56" s="9">
        <v>8531</v>
      </c>
      <c r="O56" s="119">
        <f>N56-M56</f>
        <v>0</v>
      </c>
      <c r="Q56" s="50" t="s">
        <v>85</v>
      </c>
      <c r="R56" s="9">
        <f t="shared" si="26"/>
        <v>8531</v>
      </c>
      <c r="S56" s="9">
        <v>8532</v>
      </c>
      <c r="T56" s="119">
        <f>S56-R56</f>
        <v>1</v>
      </c>
      <c r="V56" s="50" t="s">
        <v>85</v>
      </c>
      <c r="W56" s="9">
        <f t="shared" si="25"/>
        <v>8532</v>
      </c>
      <c r="X56" s="9">
        <v>8533</v>
      </c>
      <c r="Y56" s="119">
        <f>X56-W56</f>
        <v>1</v>
      </c>
    </row>
    <row r="57" spans="2:25" x14ac:dyDescent="0.35">
      <c r="B57" s="50" t="s">
        <v>86</v>
      </c>
      <c r="C57" s="9">
        <v>308452</v>
      </c>
      <c r="D57" s="9">
        <v>308596</v>
      </c>
      <c r="E57" s="119">
        <f>D57-C57</f>
        <v>144</v>
      </c>
      <c r="G57" s="50" t="s">
        <v>86</v>
      </c>
      <c r="H57" s="9">
        <f t="shared" si="23"/>
        <v>308596</v>
      </c>
      <c r="I57" s="9">
        <v>308746</v>
      </c>
      <c r="J57" s="119">
        <f>I57-H57</f>
        <v>150</v>
      </c>
      <c r="L57" s="50" t="s">
        <v>86</v>
      </c>
      <c r="M57" s="9">
        <f>I57</f>
        <v>308746</v>
      </c>
      <c r="N57" s="9">
        <v>308891</v>
      </c>
      <c r="O57" s="119">
        <f>N57-M57</f>
        <v>145</v>
      </c>
      <c r="Q57" s="50" t="s">
        <v>86</v>
      </c>
      <c r="R57" s="9">
        <f t="shared" si="26"/>
        <v>308891</v>
      </c>
      <c r="S57" s="9">
        <v>309035</v>
      </c>
      <c r="T57" s="119">
        <f>S57-R57</f>
        <v>144</v>
      </c>
      <c r="V57" s="50" t="s">
        <v>86</v>
      </c>
      <c r="W57" s="9">
        <f t="shared" si="25"/>
        <v>309035</v>
      </c>
      <c r="X57" s="9">
        <v>309162</v>
      </c>
      <c r="Y57" s="119">
        <f>X57-W57</f>
        <v>127</v>
      </c>
    </row>
    <row r="58" spans="2:25" x14ac:dyDescent="0.35">
      <c r="B58" s="50" t="s">
        <v>93</v>
      </c>
      <c r="C58" s="9"/>
      <c r="D58" s="9"/>
      <c r="E58" s="119">
        <f>E57+E56+E55+E54+E53+E52</f>
        <v>2605</v>
      </c>
      <c r="G58" s="50" t="s">
        <v>93</v>
      </c>
      <c r="H58" s="9"/>
      <c r="I58" s="9"/>
      <c r="J58" s="120">
        <f>J57+J56+J55+J54+J53+J52</f>
        <v>2495</v>
      </c>
      <c r="L58" s="50" t="s">
        <v>93</v>
      </c>
      <c r="M58" s="9"/>
      <c r="N58" s="9"/>
      <c r="O58" s="119">
        <f>SUM(O52:O57)</f>
        <v>2715</v>
      </c>
      <c r="Q58" s="50" t="s">
        <v>93</v>
      </c>
      <c r="R58" s="9"/>
      <c r="S58" s="9"/>
      <c r="T58" s="119">
        <f>SUM(T52:T57)</f>
        <v>2196</v>
      </c>
      <c r="V58" s="50" t="s">
        <v>93</v>
      </c>
      <c r="W58" s="9"/>
      <c r="X58" s="9"/>
      <c r="Y58" s="120">
        <f>SUM(Y52:Y57)</f>
        <v>2197</v>
      </c>
    </row>
    <row r="59" spans="2:25" x14ac:dyDescent="0.35">
      <c r="B59" s="50" t="s">
        <v>87</v>
      </c>
      <c r="C59" s="9">
        <v>1351140</v>
      </c>
      <c r="D59" s="9">
        <v>1352270</v>
      </c>
      <c r="E59" s="119">
        <f>D59-C59</f>
        <v>1130</v>
      </c>
      <c r="G59" s="50" t="s">
        <v>87</v>
      </c>
      <c r="H59" s="9">
        <f t="shared" ref="H59:H65" si="27">D59</f>
        <v>1352270</v>
      </c>
      <c r="I59" s="9">
        <v>1353388</v>
      </c>
      <c r="J59" s="119">
        <f t="shared" ref="J59:J65" si="28">I59-H59</f>
        <v>1118</v>
      </c>
      <c r="L59" s="50" t="s">
        <v>87</v>
      </c>
      <c r="M59" s="9">
        <f>I59</f>
        <v>1353388</v>
      </c>
      <c r="N59" s="9">
        <v>1354333</v>
      </c>
      <c r="O59" s="119">
        <f>N59-M59</f>
        <v>945</v>
      </c>
      <c r="Q59" s="50" t="s">
        <v>87</v>
      </c>
      <c r="R59" s="9">
        <f>N59</f>
        <v>1354333</v>
      </c>
      <c r="S59" s="9">
        <v>1355268</v>
      </c>
      <c r="T59" s="119">
        <f t="shared" ref="T59:T65" si="29">S59-R59</f>
        <v>935</v>
      </c>
      <c r="V59" s="50" t="s">
        <v>87</v>
      </c>
      <c r="W59" s="9">
        <f t="shared" ref="W59:W65" si="30">S59</f>
        <v>1355268</v>
      </c>
      <c r="X59" s="9">
        <v>1356210</v>
      </c>
      <c r="Y59" s="119">
        <f>X59-W59</f>
        <v>942</v>
      </c>
    </row>
    <row r="60" spans="2:25" x14ac:dyDescent="0.35">
      <c r="B60" s="50" t="s">
        <v>96</v>
      </c>
      <c r="C60" s="9">
        <v>819522</v>
      </c>
      <c r="D60" s="9">
        <v>819737</v>
      </c>
      <c r="E60" s="119">
        <f t="shared" ref="E60:E65" si="31">D60-C60</f>
        <v>215</v>
      </c>
      <c r="G60" s="50" t="s">
        <v>96</v>
      </c>
      <c r="H60" s="9">
        <f t="shared" si="27"/>
        <v>819737</v>
      </c>
      <c r="I60" s="9">
        <v>819955</v>
      </c>
      <c r="J60" s="119">
        <f t="shared" si="28"/>
        <v>218</v>
      </c>
      <c r="L60" s="50" t="s">
        <v>96</v>
      </c>
      <c r="M60" s="9">
        <f>I60</f>
        <v>819955</v>
      </c>
      <c r="N60" s="9">
        <v>820228</v>
      </c>
      <c r="O60" s="119">
        <f>N60-M60</f>
        <v>273</v>
      </c>
      <c r="Q60" s="50" t="s">
        <v>96</v>
      </c>
      <c r="R60" s="9">
        <f>N60</f>
        <v>820228</v>
      </c>
      <c r="S60" s="9">
        <v>820470</v>
      </c>
      <c r="T60" s="119">
        <f t="shared" si="29"/>
        <v>242</v>
      </c>
      <c r="V60" s="50" t="s">
        <v>96</v>
      </c>
      <c r="W60" s="9">
        <f t="shared" si="30"/>
        <v>820470</v>
      </c>
      <c r="X60" s="9">
        <v>820697</v>
      </c>
      <c r="Y60" s="119">
        <f t="shared" ref="Y60:Y65" si="32">X60-W60</f>
        <v>227</v>
      </c>
    </row>
    <row r="61" spans="2:25" x14ac:dyDescent="0.35">
      <c r="B61" s="50" t="s">
        <v>88</v>
      </c>
      <c r="C61" s="9"/>
      <c r="D61" s="9"/>
      <c r="E61" s="119">
        <f t="shared" si="31"/>
        <v>0</v>
      </c>
      <c r="G61" s="50" t="s">
        <v>88</v>
      </c>
      <c r="H61" s="9">
        <f t="shared" si="27"/>
        <v>0</v>
      </c>
      <c r="I61" s="9"/>
      <c r="J61" s="119">
        <f t="shared" si="28"/>
        <v>0</v>
      </c>
      <c r="L61" s="50" t="s">
        <v>88</v>
      </c>
      <c r="M61" s="9"/>
      <c r="N61" s="9"/>
      <c r="O61" s="119">
        <v>0</v>
      </c>
      <c r="Q61" s="50" t="s">
        <v>88</v>
      </c>
      <c r="R61" s="9"/>
      <c r="S61" s="9"/>
      <c r="T61" s="119">
        <f t="shared" si="29"/>
        <v>0</v>
      </c>
      <c r="V61" s="50" t="s">
        <v>88</v>
      </c>
      <c r="W61" s="9">
        <f t="shared" si="30"/>
        <v>0</v>
      </c>
      <c r="X61" s="9"/>
      <c r="Y61" s="119">
        <f t="shared" si="32"/>
        <v>0</v>
      </c>
    </row>
    <row r="62" spans="2:25" x14ac:dyDescent="0.35">
      <c r="B62" s="50" t="s">
        <v>108</v>
      </c>
      <c r="C62" s="9">
        <v>2380</v>
      </c>
      <c r="D62" s="9">
        <v>2380</v>
      </c>
      <c r="E62" s="119">
        <f t="shared" si="31"/>
        <v>0</v>
      </c>
      <c r="G62" s="50" t="s">
        <v>108</v>
      </c>
      <c r="H62" s="9">
        <f t="shared" si="27"/>
        <v>2380</v>
      </c>
      <c r="I62" s="9">
        <v>2380</v>
      </c>
      <c r="J62" s="119">
        <f t="shared" si="28"/>
        <v>0</v>
      </c>
      <c r="L62" s="50" t="s">
        <v>108</v>
      </c>
      <c r="M62" s="9">
        <f>I62</f>
        <v>2380</v>
      </c>
      <c r="N62" s="9">
        <v>2385</v>
      </c>
      <c r="O62" s="119">
        <f>N62-M62</f>
        <v>5</v>
      </c>
      <c r="Q62" s="50" t="s">
        <v>108</v>
      </c>
      <c r="R62" s="9">
        <f>N62</f>
        <v>2385</v>
      </c>
      <c r="S62" s="9">
        <v>2387</v>
      </c>
      <c r="T62" s="119">
        <f t="shared" si="29"/>
        <v>2</v>
      </c>
      <c r="V62" s="50" t="s">
        <v>108</v>
      </c>
      <c r="W62" s="9">
        <f t="shared" si="30"/>
        <v>2387</v>
      </c>
      <c r="X62" s="9">
        <v>2391</v>
      </c>
      <c r="Y62" s="119">
        <f t="shared" si="32"/>
        <v>4</v>
      </c>
    </row>
    <row r="63" spans="2:25" x14ac:dyDescent="0.35">
      <c r="B63" s="50" t="s">
        <v>89</v>
      </c>
      <c r="C63" s="9">
        <v>547391</v>
      </c>
      <c r="D63" s="9">
        <v>547712</v>
      </c>
      <c r="E63" s="119">
        <f t="shared" si="31"/>
        <v>321</v>
      </c>
      <c r="G63" s="50" t="s">
        <v>89</v>
      </c>
      <c r="H63" s="9">
        <f t="shared" si="27"/>
        <v>547712</v>
      </c>
      <c r="I63" s="9">
        <v>548016</v>
      </c>
      <c r="J63" s="119">
        <f t="shared" si="28"/>
        <v>304</v>
      </c>
      <c r="L63" s="50" t="s">
        <v>89</v>
      </c>
      <c r="M63" s="9">
        <f>I63</f>
        <v>548016</v>
      </c>
      <c r="N63" s="9">
        <v>548351</v>
      </c>
      <c r="O63" s="119">
        <f>N63-M63</f>
        <v>335</v>
      </c>
      <c r="Q63" s="50" t="s">
        <v>89</v>
      </c>
      <c r="R63" s="9">
        <f>N63</f>
        <v>548351</v>
      </c>
      <c r="S63" s="9">
        <v>548686</v>
      </c>
      <c r="T63" s="119">
        <f t="shared" si="29"/>
        <v>335</v>
      </c>
      <c r="V63" s="50" t="s">
        <v>89</v>
      </c>
      <c r="W63" s="9">
        <f t="shared" si="30"/>
        <v>548686</v>
      </c>
      <c r="X63" s="9">
        <v>549027</v>
      </c>
      <c r="Y63" s="119">
        <f t="shared" si="32"/>
        <v>341</v>
      </c>
    </row>
    <row r="64" spans="2:25" x14ac:dyDescent="0.35">
      <c r="B64" s="50" t="s">
        <v>90</v>
      </c>
      <c r="C64" s="9">
        <v>283555</v>
      </c>
      <c r="D64" s="9">
        <v>283784</v>
      </c>
      <c r="E64" s="119">
        <f t="shared" si="31"/>
        <v>229</v>
      </c>
      <c r="G64" s="50" t="s">
        <v>90</v>
      </c>
      <c r="H64" s="9">
        <f t="shared" si="27"/>
        <v>283784</v>
      </c>
      <c r="I64" s="9">
        <v>283975</v>
      </c>
      <c r="J64" s="119">
        <f t="shared" si="28"/>
        <v>191</v>
      </c>
      <c r="L64" s="50" t="s">
        <v>90</v>
      </c>
      <c r="M64" s="9">
        <f>I64</f>
        <v>283975</v>
      </c>
      <c r="N64" s="9">
        <v>284186</v>
      </c>
      <c r="O64" s="119">
        <f>N64-M64</f>
        <v>211</v>
      </c>
      <c r="Q64" s="50" t="s">
        <v>90</v>
      </c>
      <c r="R64" s="9">
        <f>N64</f>
        <v>284186</v>
      </c>
      <c r="S64" s="9">
        <v>284392</v>
      </c>
      <c r="T64" s="119">
        <f t="shared" si="29"/>
        <v>206</v>
      </c>
      <c r="V64" s="50" t="s">
        <v>90</v>
      </c>
      <c r="W64" s="9">
        <f t="shared" si="30"/>
        <v>284392</v>
      </c>
      <c r="X64" s="9">
        <v>284593</v>
      </c>
      <c r="Y64" s="119">
        <f t="shared" si="32"/>
        <v>201</v>
      </c>
    </row>
    <row r="65" spans="2:40" x14ac:dyDescent="0.35">
      <c r="B65" s="50" t="s">
        <v>91</v>
      </c>
      <c r="C65" s="9">
        <v>703445</v>
      </c>
      <c r="D65" s="9">
        <v>704581</v>
      </c>
      <c r="E65" s="119">
        <f t="shared" si="31"/>
        <v>1136</v>
      </c>
      <c r="G65" s="50" t="s">
        <v>91</v>
      </c>
      <c r="H65" s="9">
        <f t="shared" si="27"/>
        <v>704581</v>
      </c>
      <c r="I65" s="9">
        <v>705708</v>
      </c>
      <c r="J65" s="119">
        <f t="shared" si="28"/>
        <v>1127</v>
      </c>
      <c r="L65" s="50" t="s">
        <v>91</v>
      </c>
      <c r="M65" s="9">
        <f>I65</f>
        <v>705708</v>
      </c>
      <c r="N65" s="9">
        <v>706990</v>
      </c>
      <c r="O65" s="119">
        <f>N65-M65</f>
        <v>1282</v>
      </c>
      <c r="Q65" s="50" t="s">
        <v>91</v>
      </c>
      <c r="R65" s="9">
        <f>N65</f>
        <v>706990</v>
      </c>
      <c r="S65" s="9">
        <v>707918</v>
      </c>
      <c r="T65" s="119">
        <f t="shared" si="29"/>
        <v>928</v>
      </c>
      <c r="V65" s="50" t="s">
        <v>91</v>
      </c>
      <c r="W65" s="9">
        <f t="shared" si="30"/>
        <v>707918</v>
      </c>
      <c r="X65" s="9">
        <v>708935</v>
      </c>
      <c r="Y65" s="119">
        <f t="shared" si="32"/>
        <v>1017</v>
      </c>
    </row>
    <row r="66" spans="2:40" x14ac:dyDescent="0.35">
      <c r="B66" s="50" t="s">
        <v>94</v>
      </c>
      <c r="C66" s="9"/>
      <c r="D66" s="9"/>
      <c r="E66" s="119">
        <f>SUM(E59:E65)</f>
        <v>3031</v>
      </c>
      <c r="G66" s="50" t="s">
        <v>94</v>
      </c>
      <c r="H66" s="9"/>
      <c r="I66" s="9"/>
      <c r="J66" s="120">
        <f>SUM(J59:J65)</f>
        <v>2958</v>
      </c>
      <c r="L66" s="50" t="s">
        <v>94</v>
      </c>
      <c r="M66" s="9"/>
      <c r="N66" s="9"/>
      <c r="O66" s="119">
        <f>SUM(O59:O65)</f>
        <v>3051</v>
      </c>
      <c r="Q66" s="50" t="s">
        <v>94</v>
      </c>
      <c r="R66" s="9"/>
      <c r="S66" s="9"/>
      <c r="T66" s="119">
        <f>SUM(T59:T65)</f>
        <v>2648</v>
      </c>
      <c r="V66" s="50" t="s">
        <v>94</v>
      </c>
      <c r="W66" s="9"/>
      <c r="X66" s="9"/>
      <c r="Y66" s="120">
        <f>SUM(Y59:Y65)</f>
        <v>2732</v>
      </c>
    </row>
    <row r="67" spans="2:40" x14ac:dyDescent="0.35">
      <c r="B67" s="50" t="s">
        <v>97</v>
      </c>
      <c r="C67" s="9">
        <v>532902</v>
      </c>
      <c r="D67" s="9">
        <v>533071</v>
      </c>
      <c r="E67" s="119">
        <f>D67-C67</f>
        <v>169</v>
      </c>
      <c r="G67" s="50" t="s">
        <v>97</v>
      </c>
      <c r="H67" s="9">
        <f>D67</f>
        <v>533071</v>
      </c>
      <c r="I67" s="9">
        <v>533304</v>
      </c>
      <c r="J67" s="119">
        <f>I67-H67</f>
        <v>233</v>
      </c>
      <c r="L67" s="50" t="s">
        <v>97</v>
      </c>
      <c r="M67" s="9">
        <f>I67</f>
        <v>533304</v>
      </c>
      <c r="N67" s="9">
        <v>533517</v>
      </c>
      <c r="O67" s="119">
        <f>N67-M67</f>
        <v>213</v>
      </c>
      <c r="Q67" s="50" t="s">
        <v>97</v>
      </c>
      <c r="R67" s="9">
        <f>N67</f>
        <v>533517</v>
      </c>
      <c r="S67" s="9">
        <v>533655</v>
      </c>
      <c r="T67" s="119">
        <f>S67-R67</f>
        <v>138</v>
      </c>
      <c r="V67" s="50" t="s">
        <v>97</v>
      </c>
      <c r="W67" s="9">
        <f>S67</f>
        <v>533655</v>
      </c>
      <c r="X67" s="9">
        <v>533863</v>
      </c>
      <c r="Y67" s="120">
        <f>X67-W67</f>
        <v>208</v>
      </c>
    </row>
    <row r="68" spans="2:40" x14ac:dyDescent="0.35">
      <c r="B68" s="29" t="s">
        <v>130</v>
      </c>
      <c r="C68" s="9"/>
      <c r="D68" s="9"/>
      <c r="E68" s="121">
        <f>E67+E66+E58+E51+E50+E49</f>
        <v>7694</v>
      </c>
      <c r="G68" s="29" t="s">
        <v>130</v>
      </c>
      <c r="H68" s="9"/>
      <c r="I68" s="9"/>
      <c r="J68" s="121">
        <f>J67+J66+J58+J51+J50+J49</f>
        <v>8295</v>
      </c>
      <c r="L68" s="29" t="s">
        <v>130</v>
      </c>
      <c r="M68" s="9"/>
      <c r="N68" s="9"/>
      <c r="O68" s="121">
        <f>O67+O66+O58+O51+O50+O49</f>
        <v>8343</v>
      </c>
      <c r="Q68" s="29" t="s">
        <v>130</v>
      </c>
      <c r="R68" s="9">
        <f>N68</f>
        <v>0</v>
      </c>
      <c r="S68" s="9"/>
      <c r="T68" s="121">
        <f>T67+T66+T58+T51+T50+T49</f>
        <v>6953</v>
      </c>
      <c r="V68" s="29" t="s">
        <v>130</v>
      </c>
      <c r="W68" s="9">
        <f>S68</f>
        <v>0</v>
      </c>
      <c r="X68" s="9"/>
      <c r="Y68" s="121">
        <f>Y67+Y66+Y58+Y51+Y50+Y49</f>
        <v>7222</v>
      </c>
    </row>
    <row r="70" spans="2:40" x14ac:dyDescent="0.35">
      <c r="B70" s="117" t="s">
        <v>114</v>
      </c>
      <c r="C70" s="292" t="s">
        <v>256</v>
      </c>
      <c r="D70" s="293"/>
      <c r="E70" s="294"/>
      <c r="G70" s="117" t="s">
        <v>114</v>
      </c>
      <c r="H70" s="292" t="s">
        <v>257</v>
      </c>
      <c r="I70" s="293"/>
      <c r="J70" s="294"/>
      <c r="L70" s="117" t="s">
        <v>114</v>
      </c>
      <c r="M70" s="292" t="s">
        <v>258</v>
      </c>
      <c r="N70" s="293"/>
      <c r="O70" s="294"/>
      <c r="Q70" s="117" t="s">
        <v>114</v>
      </c>
      <c r="R70" s="292" t="s">
        <v>259</v>
      </c>
      <c r="S70" s="293"/>
      <c r="T70" s="294"/>
      <c r="V70" s="117" t="s">
        <v>114</v>
      </c>
      <c r="W70" s="292" t="s">
        <v>260</v>
      </c>
      <c r="X70" s="293"/>
      <c r="Y70" s="294"/>
      <c r="AA70" s="117" t="s">
        <v>114</v>
      </c>
      <c r="AB70" s="292" t="s">
        <v>296</v>
      </c>
      <c r="AC70" s="293"/>
      <c r="AD70" s="294"/>
      <c r="AF70" s="117" t="s">
        <v>114</v>
      </c>
      <c r="AG70" s="292" t="s">
        <v>297</v>
      </c>
      <c r="AH70" s="293"/>
      <c r="AI70" s="294"/>
      <c r="AK70" s="117" t="s">
        <v>114</v>
      </c>
      <c r="AL70" s="292" t="s">
        <v>298</v>
      </c>
      <c r="AM70" s="293"/>
      <c r="AN70" s="294"/>
    </row>
    <row r="71" spans="2:40" x14ac:dyDescent="0.35">
      <c r="B71" s="50"/>
      <c r="C71" s="118" t="s">
        <v>81</v>
      </c>
      <c r="D71" s="118" t="s">
        <v>82</v>
      </c>
      <c r="E71" s="118" t="s">
        <v>95</v>
      </c>
      <c r="G71" s="50"/>
      <c r="H71" s="118" t="s">
        <v>81</v>
      </c>
      <c r="I71" s="118" t="s">
        <v>82</v>
      </c>
      <c r="J71" s="118" t="s">
        <v>95</v>
      </c>
      <c r="L71" s="50"/>
      <c r="M71" s="118" t="s">
        <v>81</v>
      </c>
      <c r="N71" s="118" t="s">
        <v>82</v>
      </c>
      <c r="O71" s="118" t="s">
        <v>95</v>
      </c>
      <c r="Q71" s="50"/>
      <c r="R71" s="118" t="s">
        <v>81</v>
      </c>
      <c r="S71" s="118" t="s">
        <v>82</v>
      </c>
      <c r="T71" s="118" t="s">
        <v>95</v>
      </c>
      <c r="V71" s="50"/>
      <c r="W71" s="118" t="s">
        <v>81</v>
      </c>
      <c r="X71" s="118" t="s">
        <v>82</v>
      </c>
      <c r="Y71" s="118" t="s">
        <v>95</v>
      </c>
      <c r="AA71" s="50"/>
      <c r="AB71" s="118" t="s">
        <v>81</v>
      </c>
      <c r="AC71" s="118" t="s">
        <v>82</v>
      </c>
      <c r="AD71" s="118" t="s">
        <v>95</v>
      </c>
      <c r="AF71" s="50"/>
      <c r="AG71" s="118" t="s">
        <v>81</v>
      </c>
      <c r="AH71" s="118" t="s">
        <v>82</v>
      </c>
      <c r="AI71" s="118" t="s">
        <v>95</v>
      </c>
      <c r="AK71" s="50"/>
      <c r="AL71" s="118" t="s">
        <v>81</v>
      </c>
      <c r="AM71" s="118" t="s">
        <v>82</v>
      </c>
      <c r="AN71" s="118" t="s">
        <v>95</v>
      </c>
    </row>
    <row r="72" spans="2:40" x14ac:dyDescent="0.35">
      <c r="B72" s="50" t="s">
        <v>92</v>
      </c>
      <c r="C72" s="9">
        <v>454631</v>
      </c>
      <c r="D72" s="9">
        <v>454789</v>
      </c>
      <c r="E72" s="119">
        <f>(D72-C72)*10</f>
        <v>1580</v>
      </c>
      <c r="G72" s="50" t="s">
        <v>92</v>
      </c>
      <c r="H72" s="9">
        <f>D72</f>
        <v>454789</v>
      </c>
      <c r="I72" s="9">
        <v>454966</v>
      </c>
      <c r="J72" s="119">
        <f>(I72-H72)*10</f>
        <v>1770</v>
      </c>
      <c r="L72" s="50" t="s">
        <v>92</v>
      </c>
      <c r="M72" s="9">
        <f>I72</f>
        <v>454966</v>
      </c>
      <c r="N72" s="9">
        <v>455137</v>
      </c>
      <c r="O72" s="119">
        <f>(N72-M72)*10</f>
        <v>1710</v>
      </c>
      <c r="Q72" s="50" t="s">
        <v>92</v>
      </c>
      <c r="R72" s="9">
        <f>N72</f>
        <v>455137</v>
      </c>
      <c r="S72" s="9">
        <v>455266</v>
      </c>
      <c r="T72" s="119">
        <f>(S72-R72)*10</f>
        <v>1290</v>
      </c>
      <c r="V72" s="50" t="s">
        <v>92</v>
      </c>
      <c r="W72" s="9">
        <f>S72</f>
        <v>455266</v>
      </c>
      <c r="X72" s="9">
        <v>455449</v>
      </c>
      <c r="Y72" s="119">
        <f>(X72-W72)*10</f>
        <v>1830</v>
      </c>
      <c r="AA72" s="50" t="s">
        <v>92</v>
      </c>
      <c r="AB72" s="9">
        <f>X72</f>
        <v>455449</v>
      </c>
      <c r="AC72" s="9">
        <v>455556</v>
      </c>
      <c r="AD72" s="119">
        <f>(AC72-AB72)*10</f>
        <v>1070</v>
      </c>
      <c r="AF72" s="50" t="s">
        <v>92</v>
      </c>
      <c r="AG72" s="9">
        <f>AC72</f>
        <v>455556</v>
      </c>
      <c r="AH72" s="9">
        <v>455705</v>
      </c>
      <c r="AI72" s="119">
        <f>(AH72-AG72)*10</f>
        <v>1490</v>
      </c>
      <c r="AK72" s="50" t="s">
        <v>92</v>
      </c>
      <c r="AL72" s="9">
        <f>AH72</f>
        <v>455705</v>
      </c>
      <c r="AM72" s="9">
        <v>455883</v>
      </c>
      <c r="AN72" s="119">
        <f>(AM72-AL72)*10</f>
        <v>1780</v>
      </c>
    </row>
    <row r="73" spans="2:40" x14ac:dyDescent="0.35">
      <c r="B73" s="50" t="s">
        <v>6</v>
      </c>
      <c r="C73" s="9">
        <v>234525</v>
      </c>
      <c r="D73" s="9">
        <v>234764</v>
      </c>
      <c r="E73" s="119">
        <f>D73-C73</f>
        <v>239</v>
      </c>
      <c r="G73" s="50" t="s">
        <v>6</v>
      </c>
      <c r="H73" s="9">
        <f t="shared" ref="H73:H80" si="33">D73</f>
        <v>234764</v>
      </c>
      <c r="I73" s="9">
        <v>234933</v>
      </c>
      <c r="J73" s="119">
        <f>I73-H73</f>
        <v>169</v>
      </c>
      <c r="L73" s="50" t="s">
        <v>6</v>
      </c>
      <c r="M73" s="9">
        <f t="shared" ref="M73:M79" si="34">I73</f>
        <v>234933</v>
      </c>
      <c r="N73" s="9">
        <v>235098</v>
      </c>
      <c r="O73" s="119">
        <f>N73-M73</f>
        <v>165</v>
      </c>
      <c r="Q73" s="50" t="s">
        <v>6</v>
      </c>
      <c r="R73" s="9">
        <f>N73</f>
        <v>235098</v>
      </c>
      <c r="S73" s="9">
        <v>235262</v>
      </c>
      <c r="T73" s="119">
        <f>S73-R73</f>
        <v>164</v>
      </c>
      <c r="V73" s="50" t="s">
        <v>6</v>
      </c>
      <c r="W73" s="9">
        <f t="shared" ref="W73:W80" si="35">S73</f>
        <v>235262</v>
      </c>
      <c r="X73" s="9">
        <v>235416</v>
      </c>
      <c r="Y73" s="119">
        <f>X73-W73</f>
        <v>154</v>
      </c>
      <c r="AA73" s="50" t="s">
        <v>6</v>
      </c>
      <c r="AB73" s="9">
        <f t="shared" ref="AB73:AB80" si="36">X73</f>
        <v>235416</v>
      </c>
      <c r="AC73" s="9">
        <v>235596</v>
      </c>
      <c r="AD73" s="119">
        <f>AC73-AB73</f>
        <v>180</v>
      </c>
      <c r="AF73" s="50" t="s">
        <v>6</v>
      </c>
      <c r="AG73" s="9">
        <f t="shared" ref="AG73:AG80" si="37">AC73</f>
        <v>235596</v>
      </c>
      <c r="AH73" s="9">
        <v>235807</v>
      </c>
      <c r="AI73" s="119">
        <f>AH73-AG73</f>
        <v>211</v>
      </c>
      <c r="AK73" s="50" t="s">
        <v>6</v>
      </c>
      <c r="AL73" s="9">
        <f t="shared" ref="AL73:AL80" si="38">AH73</f>
        <v>235807</v>
      </c>
      <c r="AM73" s="9">
        <v>235950</v>
      </c>
      <c r="AN73" s="119">
        <f>AM73-AL73</f>
        <v>143</v>
      </c>
    </row>
    <row r="74" spans="2:40" x14ac:dyDescent="0.35">
      <c r="B74" s="50" t="s">
        <v>103</v>
      </c>
      <c r="C74" s="9">
        <v>210667</v>
      </c>
      <c r="D74" s="9">
        <v>210667</v>
      </c>
      <c r="E74" s="119">
        <f>D74-C74</f>
        <v>0</v>
      </c>
      <c r="G74" s="50" t="s">
        <v>103</v>
      </c>
      <c r="H74" s="9">
        <f t="shared" si="33"/>
        <v>210667</v>
      </c>
      <c r="I74" s="9">
        <v>210667</v>
      </c>
      <c r="J74" s="119">
        <f>I74-H74</f>
        <v>0</v>
      </c>
      <c r="L74" s="50" t="s">
        <v>103</v>
      </c>
      <c r="M74" s="9">
        <f t="shared" si="34"/>
        <v>210667</v>
      </c>
      <c r="N74" s="9">
        <v>210667</v>
      </c>
      <c r="O74" s="119">
        <f>N74-M74</f>
        <v>0</v>
      </c>
      <c r="Q74" s="50" t="s">
        <v>103</v>
      </c>
      <c r="R74" s="9">
        <f t="shared" ref="R74:R80" si="39">N74</f>
        <v>210667</v>
      </c>
      <c r="S74" s="9">
        <v>210667</v>
      </c>
      <c r="T74" s="119">
        <f>S74-R74</f>
        <v>0</v>
      </c>
      <c r="V74" s="50" t="s">
        <v>103</v>
      </c>
      <c r="W74" s="9">
        <f t="shared" si="35"/>
        <v>210667</v>
      </c>
      <c r="X74" s="9">
        <v>210667</v>
      </c>
      <c r="Y74" s="119">
        <f>X74-W74</f>
        <v>0</v>
      </c>
      <c r="AA74" s="50" t="s">
        <v>103</v>
      </c>
      <c r="AB74" s="9">
        <f t="shared" si="36"/>
        <v>210667</v>
      </c>
      <c r="AC74" s="9">
        <v>210667</v>
      </c>
      <c r="AD74" s="119">
        <f>AC74-AB74</f>
        <v>0</v>
      </c>
      <c r="AF74" s="50" t="s">
        <v>103</v>
      </c>
      <c r="AG74" s="9">
        <f t="shared" si="37"/>
        <v>210667</v>
      </c>
      <c r="AH74" s="9">
        <v>210667</v>
      </c>
      <c r="AI74" s="119">
        <f>AH74-AG74</f>
        <v>0</v>
      </c>
      <c r="AK74" s="50" t="s">
        <v>103</v>
      </c>
      <c r="AL74" s="9">
        <f t="shared" si="38"/>
        <v>210667</v>
      </c>
      <c r="AM74" s="9">
        <v>210667</v>
      </c>
      <c r="AN74" s="119">
        <f>AM74-AL74</f>
        <v>0</v>
      </c>
    </row>
    <row r="75" spans="2:40" x14ac:dyDescent="0.35">
      <c r="B75" s="50" t="s">
        <v>3</v>
      </c>
      <c r="C75" s="9">
        <v>301480</v>
      </c>
      <c r="D75" s="9">
        <v>301687</v>
      </c>
      <c r="E75" s="119">
        <f>(D75-C75)*10</f>
        <v>2070</v>
      </c>
      <c r="G75" s="50" t="s">
        <v>3</v>
      </c>
      <c r="H75" s="9">
        <f t="shared" si="33"/>
        <v>301687</v>
      </c>
      <c r="I75" s="9">
        <v>301866</v>
      </c>
      <c r="J75" s="119">
        <f>(I75-H75)*10</f>
        <v>1790</v>
      </c>
      <c r="L75" s="50" t="s">
        <v>3</v>
      </c>
      <c r="M75" s="9">
        <f t="shared" si="34"/>
        <v>301866</v>
      </c>
      <c r="N75" s="9">
        <v>302067</v>
      </c>
      <c r="O75" s="119">
        <f>(N75-M75)*10</f>
        <v>2010</v>
      </c>
      <c r="Q75" s="50" t="s">
        <v>3</v>
      </c>
      <c r="R75" s="9">
        <f t="shared" si="39"/>
        <v>302067</v>
      </c>
      <c r="S75" s="9">
        <v>302250</v>
      </c>
      <c r="T75" s="119">
        <f>(S75-R75)*10</f>
        <v>1830</v>
      </c>
      <c r="V75" s="50" t="s">
        <v>3</v>
      </c>
      <c r="W75" s="9">
        <f t="shared" si="35"/>
        <v>302250</v>
      </c>
      <c r="X75" s="9">
        <v>302420</v>
      </c>
      <c r="Y75" s="119">
        <f>(X75-W75)*10</f>
        <v>1700</v>
      </c>
      <c r="AA75" s="50" t="s">
        <v>3</v>
      </c>
      <c r="AB75" s="9">
        <f t="shared" si="36"/>
        <v>302420</v>
      </c>
      <c r="AC75" s="9">
        <v>302620</v>
      </c>
      <c r="AD75" s="119">
        <f>(AC75-AB75)*10</f>
        <v>2000</v>
      </c>
      <c r="AF75" s="50" t="s">
        <v>3</v>
      </c>
      <c r="AG75" s="9">
        <f t="shared" si="37"/>
        <v>302620</v>
      </c>
      <c r="AH75" s="9">
        <v>302840</v>
      </c>
      <c r="AI75" s="119">
        <f>(AH75-AG75)*10</f>
        <v>2200</v>
      </c>
      <c r="AK75" s="50" t="s">
        <v>3</v>
      </c>
      <c r="AL75" s="9">
        <f t="shared" si="38"/>
        <v>302840</v>
      </c>
      <c r="AM75" s="9">
        <v>303027</v>
      </c>
      <c r="AN75" s="119">
        <f>(AM75-AL75)*10</f>
        <v>1870</v>
      </c>
    </row>
    <row r="76" spans="2:40" x14ac:dyDescent="0.35">
      <c r="B76" s="50" t="s">
        <v>83</v>
      </c>
      <c r="C76" s="9">
        <v>29087</v>
      </c>
      <c r="D76" s="9">
        <v>29091</v>
      </c>
      <c r="E76" s="119">
        <f>D76-C76</f>
        <v>4</v>
      </c>
      <c r="G76" s="50" t="s">
        <v>83</v>
      </c>
      <c r="H76" s="9">
        <f t="shared" si="33"/>
        <v>29091</v>
      </c>
      <c r="I76" s="9">
        <v>29097</v>
      </c>
      <c r="J76" s="119">
        <f>I76-H76</f>
        <v>6</v>
      </c>
      <c r="L76" s="50" t="s">
        <v>83</v>
      </c>
      <c r="M76" s="9">
        <f t="shared" si="34"/>
        <v>29097</v>
      </c>
      <c r="N76" s="9">
        <v>29101</v>
      </c>
      <c r="O76" s="119">
        <f>N76-M76</f>
        <v>4</v>
      </c>
      <c r="Q76" s="50" t="s">
        <v>83</v>
      </c>
      <c r="R76" s="9">
        <f t="shared" si="39"/>
        <v>29101</v>
      </c>
      <c r="S76" s="9">
        <v>29105</v>
      </c>
      <c r="T76" s="119">
        <f>S76-R76</f>
        <v>4</v>
      </c>
      <c r="V76" s="50" t="s">
        <v>83</v>
      </c>
      <c r="W76" s="9">
        <f t="shared" si="35"/>
        <v>29105</v>
      </c>
      <c r="X76" s="9">
        <v>29106</v>
      </c>
      <c r="Y76" s="119">
        <v>5</v>
      </c>
      <c r="AA76" s="50" t="s">
        <v>83</v>
      </c>
      <c r="AB76" s="9">
        <f t="shared" si="36"/>
        <v>29106</v>
      </c>
      <c r="AC76" s="9">
        <v>29111</v>
      </c>
      <c r="AD76" s="119">
        <v>5</v>
      </c>
      <c r="AF76" s="50" t="s">
        <v>83</v>
      </c>
      <c r="AG76" s="9">
        <f t="shared" si="37"/>
        <v>29111</v>
      </c>
      <c r="AH76" s="9">
        <v>29116</v>
      </c>
      <c r="AI76" s="119">
        <v>5</v>
      </c>
      <c r="AK76" s="50" t="s">
        <v>83</v>
      </c>
      <c r="AL76" s="9">
        <f t="shared" si="38"/>
        <v>29116</v>
      </c>
      <c r="AM76" s="9">
        <v>29119</v>
      </c>
      <c r="AN76" s="119">
        <v>5</v>
      </c>
    </row>
    <row r="77" spans="2:40" x14ac:dyDescent="0.35">
      <c r="B77" s="50" t="s">
        <v>84</v>
      </c>
      <c r="C77" s="9">
        <v>52653</v>
      </c>
      <c r="D77" s="9">
        <v>52663</v>
      </c>
      <c r="E77" s="119">
        <f>D77-C77</f>
        <v>10</v>
      </c>
      <c r="G77" s="50" t="s">
        <v>84</v>
      </c>
      <c r="H77" s="9">
        <f t="shared" si="33"/>
        <v>52663</v>
      </c>
      <c r="I77" s="9">
        <v>52674</v>
      </c>
      <c r="J77" s="119">
        <f>I77-H77</f>
        <v>11</v>
      </c>
      <c r="L77" s="50" t="s">
        <v>84</v>
      </c>
      <c r="M77" s="9">
        <f t="shared" si="34"/>
        <v>52674</v>
      </c>
      <c r="N77" s="9">
        <v>52674</v>
      </c>
      <c r="O77" s="119">
        <f>N77-M77</f>
        <v>0</v>
      </c>
      <c r="Q77" s="50" t="s">
        <v>84</v>
      </c>
      <c r="R77" s="9">
        <f t="shared" si="39"/>
        <v>52674</v>
      </c>
      <c r="S77" s="9">
        <v>52674</v>
      </c>
      <c r="T77" s="119">
        <f>S77-R77</f>
        <v>0</v>
      </c>
      <c r="V77" s="50" t="s">
        <v>84</v>
      </c>
      <c r="W77" s="9">
        <f t="shared" si="35"/>
        <v>52674</v>
      </c>
      <c r="X77" s="9">
        <v>52685</v>
      </c>
      <c r="Y77" s="119">
        <f>X77-W77</f>
        <v>11</v>
      </c>
      <c r="AA77" s="50" t="s">
        <v>84</v>
      </c>
      <c r="AB77" s="9">
        <f t="shared" si="36"/>
        <v>52685</v>
      </c>
      <c r="AC77" s="9">
        <v>52685</v>
      </c>
      <c r="AD77" s="119">
        <f>AC77-AB77</f>
        <v>0</v>
      </c>
      <c r="AF77" s="50" t="s">
        <v>84</v>
      </c>
      <c r="AG77" s="9">
        <f t="shared" si="37"/>
        <v>52685</v>
      </c>
      <c r="AH77" s="9">
        <v>52685</v>
      </c>
      <c r="AI77" s="119">
        <f>AH77-AG77</f>
        <v>0</v>
      </c>
      <c r="AK77" s="50" t="s">
        <v>84</v>
      </c>
      <c r="AL77" s="9">
        <f t="shared" si="38"/>
        <v>52685</v>
      </c>
      <c r="AM77" s="9">
        <v>52685</v>
      </c>
      <c r="AN77" s="119">
        <f>AM77-AL77</f>
        <v>0</v>
      </c>
    </row>
    <row r="78" spans="2:40" x14ac:dyDescent="0.35">
      <c r="B78" s="50" t="s">
        <v>98</v>
      </c>
      <c r="C78" s="9">
        <v>139728</v>
      </c>
      <c r="D78" s="9">
        <v>139728</v>
      </c>
      <c r="E78" s="119">
        <f>D78-C78</f>
        <v>0</v>
      </c>
      <c r="G78" s="50" t="s">
        <v>98</v>
      </c>
      <c r="H78" s="9">
        <f t="shared" si="33"/>
        <v>139728</v>
      </c>
      <c r="I78" s="9">
        <v>139728</v>
      </c>
      <c r="J78" s="119">
        <f>I78-H78</f>
        <v>0</v>
      </c>
      <c r="L78" s="50" t="s">
        <v>98</v>
      </c>
      <c r="M78" s="9">
        <f t="shared" si="34"/>
        <v>139728</v>
      </c>
      <c r="N78" s="9">
        <v>139728</v>
      </c>
      <c r="O78" s="119">
        <f>N78-M78</f>
        <v>0</v>
      </c>
      <c r="Q78" s="50" t="s">
        <v>98</v>
      </c>
      <c r="R78" s="9">
        <f t="shared" si="39"/>
        <v>139728</v>
      </c>
      <c r="S78" s="9">
        <v>139728</v>
      </c>
      <c r="T78" s="119">
        <f>S78-R78</f>
        <v>0</v>
      </c>
      <c r="V78" s="50" t="s">
        <v>98</v>
      </c>
      <c r="W78" s="9">
        <f t="shared" si="35"/>
        <v>139728</v>
      </c>
      <c r="X78" s="9">
        <v>139728</v>
      </c>
      <c r="Y78" s="119">
        <f>X78-W78</f>
        <v>0</v>
      </c>
      <c r="AA78" s="50" t="s">
        <v>98</v>
      </c>
      <c r="AB78" s="9">
        <f t="shared" si="36"/>
        <v>139728</v>
      </c>
      <c r="AC78" s="9">
        <v>139728</v>
      </c>
      <c r="AD78" s="119">
        <f>AC78-AB78</f>
        <v>0</v>
      </c>
      <c r="AF78" s="50" t="s">
        <v>98</v>
      </c>
      <c r="AG78" s="9">
        <f t="shared" si="37"/>
        <v>139728</v>
      </c>
      <c r="AH78" s="9">
        <v>139728</v>
      </c>
      <c r="AI78" s="119">
        <f>AH78-AG78</f>
        <v>0</v>
      </c>
      <c r="AK78" s="50" t="s">
        <v>98</v>
      </c>
      <c r="AL78" s="9">
        <f t="shared" si="38"/>
        <v>139728</v>
      </c>
      <c r="AM78" s="9">
        <v>139728</v>
      </c>
      <c r="AN78" s="119">
        <f>AM78-AL78</f>
        <v>0</v>
      </c>
    </row>
    <row r="79" spans="2:40" x14ac:dyDescent="0.35">
      <c r="B79" s="50" t="s">
        <v>85</v>
      </c>
      <c r="C79" s="9">
        <v>8533</v>
      </c>
      <c r="D79" s="9">
        <v>8542</v>
      </c>
      <c r="E79" s="119">
        <f>D79-C79</f>
        <v>9</v>
      </c>
      <c r="G79" s="50" t="s">
        <v>85</v>
      </c>
      <c r="H79" s="9">
        <f t="shared" si="33"/>
        <v>8542</v>
      </c>
      <c r="I79" s="9">
        <v>8545</v>
      </c>
      <c r="J79" s="119">
        <f>I79-H79</f>
        <v>3</v>
      </c>
      <c r="L79" s="50" t="s">
        <v>85</v>
      </c>
      <c r="M79" s="9">
        <f t="shared" si="34"/>
        <v>8545</v>
      </c>
      <c r="N79" s="9">
        <v>8548</v>
      </c>
      <c r="O79" s="119">
        <f>N79-M79</f>
        <v>3</v>
      </c>
      <c r="Q79" s="50" t="s">
        <v>85</v>
      </c>
      <c r="R79" s="9">
        <f t="shared" si="39"/>
        <v>8548</v>
      </c>
      <c r="S79" s="9">
        <v>8551</v>
      </c>
      <c r="T79" s="119">
        <f>S79-R79</f>
        <v>3</v>
      </c>
      <c r="V79" s="50" t="s">
        <v>85</v>
      </c>
      <c r="W79" s="9">
        <f t="shared" si="35"/>
        <v>8551</v>
      </c>
      <c r="X79" s="9">
        <v>8552</v>
      </c>
      <c r="Y79" s="119">
        <f>X79-W79</f>
        <v>1</v>
      </c>
      <c r="AA79" s="50" t="s">
        <v>85</v>
      </c>
      <c r="AB79" s="9">
        <f t="shared" si="36"/>
        <v>8552</v>
      </c>
      <c r="AC79" s="9">
        <v>8553</v>
      </c>
      <c r="AD79" s="119">
        <f>AC79-AB79</f>
        <v>1</v>
      </c>
      <c r="AF79" s="50" t="s">
        <v>85</v>
      </c>
      <c r="AG79" s="9">
        <f t="shared" si="37"/>
        <v>8553</v>
      </c>
      <c r="AH79" s="9">
        <v>8561</v>
      </c>
      <c r="AI79" s="119">
        <f>AH79-AG79</f>
        <v>8</v>
      </c>
      <c r="AK79" s="50" t="s">
        <v>85</v>
      </c>
      <c r="AL79" s="9">
        <f t="shared" si="38"/>
        <v>8561</v>
      </c>
      <c r="AM79" s="9">
        <v>8564</v>
      </c>
      <c r="AN79" s="119">
        <f>AM79-AL79</f>
        <v>3</v>
      </c>
    </row>
    <row r="80" spans="2:40" x14ac:dyDescent="0.35">
      <c r="B80" s="50" t="s">
        <v>86</v>
      </c>
      <c r="C80" s="9">
        <v>309162</v>
      </c>
      <c r="D80" s="9">
        <v>309277</v>
      </c>
      <c r="E80" s="119">
        <f>D80-C80</f>
        <v>115</v>
      </c>
      <c r="G80" s="50" t="s">
        <v>86</v>
      </c>
      <c r="H80" s="9">
        <f t="shared" si="33"/>
        <v>309277</v>
      </c>
      <c r="I80" s="9">
        <v>309390</v>
      </c>
      <c r="J80" s="119">
        <f>I80-H80</f>
        <v>113</v>
      </c>
      <c r="L80" s="50" t="s">
        <v>86</v>
      </c>
      <c r="M80" s="9">
        <f>I80</f>
        <v>309390</v>
      </c>
      <c r="N80" s="9">
        <v>309518</v>
      </c>
      <c r="O80" s="119">
        <f>N80-M80</f>
        <v>128</v>
      </c>
      <c r="Q80" s="50" t="s">
        <v>86</v>
      </c>
      <c r="R80" s="9">
        <f t="shared" si="39"/>
        <v>309518</v>
      </c>
      <c r="S80" s="9">
        <v>309658</v>
      </c>
      <c r="T80" s="119">
        <f>S80-R80</f>
        <v>140</v>
      </c>
      <c r="V80" s="50" t="s">
        <v>86</v>
      </c>
      <c r="W80" s="9">
        <f t="shared" si="35"/>
        <v>309658</v>
      </c>
      <c r="X80" s="9">
        <v>309760</v>
      </c>
      <c r="Y80" s="119">
        <f>X80-W80</f>
        <v>102</v>
      </c>
      <c r="AA80" s="50" t="s">
        <v>86</v>
      </c>
      <c r="AB80" s="9">
        <f t="shared" si="36"/>
        <v>309760</v>
      </c>
      <c r="AC80" s="9">
        <v>309881</v>
      </c>
      <c r="AD80" s="119">
        <f>AC80-AB80</f>
        <v>121</v>
      </c>
      <c r="AF80" s="50" t="s">
        <v>86</v>
      </c>
      <c r="AG80" s="9">
        <f t="shared" si="37"/>
        <v>309881</v>
      </c>
      <c r="AH80" s="9">
        <v>310038</v>
      </c>
      <c r="AI80" s="119">
        <f>AH80-AG80</f>
        <v>157</v>
      </c>
      <c r="AK80" s="50" t="s">
        <v>86</v>
      </c>
      <c r="AL80" s="9">
        <f t="shared" si="38"/>
        <v>310038</v>
      </c>
      <c r="AM80" s="9">
        <v>310139</v>
      </c>
      <c r="AN80" s="119">
        <f>AM80-AL80</f>
        <v>101</v>
      </c>
    </row>
    <row r="81" spans="2:40" x14ac:dyDescent="0.35">
      <c r="B81" s="50" t="s">
        <v>93</v>
      </c>
      <c r="C81" s="9"/>
      <c r="D81" s="9"/>
      <c r="E81" s="119">
        <f>E80+E79+E78+E77+E76+E75</f>
        <v>2208</v>
      </c>
      <c r="G81" s="50" t="s">
        <v>93</v>
      </c>
      <c r="H81" s="9"/>
      <c r="I81" s="9"/>
      <c r="J81" s="120">
        <f>J80+J79+J78+J77+J76+J75</f>
        <v>1923</v>
      </c>
      <c r="L81" s="50" t="s">
        <v>93</v>
      </c>
      <c r="M81" s="9"/>
      <c r="N81" s="9"/>
      <c r="O81" s="119">
        <f>SUM(O75:O80)</f>
        <v>2145</v>
      </c>
      <c r="Q81" s="50" t="s">
        <v>93</v>
      </c>
      <c r="R81" s="9"/>
      <c r="S81" s="9"/>
      <c r="T81" s="119">
        <f>SUM(T75:T80)</f>
        <v>1977</v>
      </c>
      <c r="V81" s="50" t="s">
        <v>93</v>
      </c>
      <c r="W81" s="9"/>
      <c r="X81" s="9"/>
      <c r="Y81" s="120">
        <f>SUM(Y75:Y80)</f>
        <v>1819</v>
      </c>
      <c r="AA81" s="50" t="s">
        <v>93</v>
      </c>
      <c r="AB81" s="9"/>
      <c r="AC81" s="9"/>
      <c r="AD81" s="120">
        <f>SUM(AD75:AD80)</f>
        <v>2127</v>
      </c>
      <c r="AF81" s="50" t="s">
        <v>93</v>
      </c>
      <c r="AG81" s="9"/>
      <c r="AH81" s="9"/>
      <c r="AI81" s="120">
        <f>SUM(AI75:AI80)</f>
        <v>2370</v>
      </c>
      <c r="AK81" s="50" t="s">
        <v>93</v>
      </c>
      <c r="AL81" s="9"/>
      <c r="AM81" s="9"/>
      <c r="AN81" s="120">
        <f>SUM(AN75:AN80)</f>
        <v>1979</v>
      </c>
    </row>
    <row r="82" spans="2:40" x14ac:dyDescent="0.35">
      <c r="B82" s="50" t="s">
        <v>87</v>
      </c>
      <c r="C82" s="9">
        <v>1356210</v>
      </c>
      <c r="D82" s="9">
        <v>1356910</v>
      </c>
      <c r="E82" s="119">
        <f>D82-C82</f>
        <v>700</v>
      </c>
      <c r="G82" s="50" t="s">
        <v>87</v>
      </c>
      <c r="H82" s="9">
        <f t="shared" ref="H82:H88" si="40">D82</f>
        <v>1356910</v>
      </c>
      <c r="I82" s="9">
        <v>1357685</v>
      </c>
      <c r="J82" s="119">
        <f t="shared" ref="J82:J88" si="41">I82-H82</f>
        <v>775</v>
      </c>
      <c r="L82" s="50" t="s">
        <v>87</v>
      </c>
      <c r="M82" s="9">
        <f>I82</f>
        <v>1357685</v>
      </c>
      <c r="N82" s="9">
        <v>1358450</v>
      </c>
      <c r="O82" s="119">
        <f>N82-M82</f>
        <v>765</v>
      </c>
      <c r="Q82" s="50" t="s">
        <v>87</v>
      </c>
      <c r="R82" s="9">
        <f>N82</f>
        <v>1358450</v>
      </c>
      <c r="S82" s="9">
        <v>1359178</v>
      </c>
      <c r="T82" s="119">
        <f t="shared" ref="T82:T88" si="42">S82-R82</f>
        <v>728</v>
      </c>
      <c r="V82" s="50" t="s">
        <v>87</v>
      </c>
      <c r="W82" s="9">
        <f t="shared" ref="W82:W88" si="43">S82</f>
        <v>1359178</v>
      </c>
      <c r="X82" s="9">
        <v>1359884</v>
      </c>
      <c r="Y82" s="119">
        <f>X82-W82</f>
        <v>706</v>
      </c>
      <c r="AA82" s="50" t="s">
        <v>87</v>
      </c>
      <c r="AB82" s="9">
        <f t="shared" ref="AB82:AB88" si="44">X82</f>
        <v>1359884</v>
      </c>
      <c r="AC82" s="9">
        <v>1360711</v>
      </c>
      <c r="AD82" s="119">
        <f>AC82-AB82</f>
        <v>827</v>
      </c>
      <c r="AF82" s="50" t="s">
        <v>87</v>
      </c>
      <c r="AG82" s="9">
        <f t="shared" ref="AG82:AG88" si="45">AC82</f>
        <v>1360711</v>
      </c>
      <c r="AH82" s="9">
        <v>1361568</v>
      </c>
      <c r="AI82" s="119">
        <f>AH82-AG82</f>
        <v>857</v>
      </c>
      <c r="AK82" s="50" t="s">
        <v>87</v>
      </c>
      <c r="AL82" s="9">
        <f t="shared" ref="AL82:AL88" si="46">AH82</f>
        <v>1361568</v>
      </c>
      <c r="AM82" s="9">
        <v>1362315</v>
      </c>
      <c r="AN82" s="119">
        <f>AM82-AL82</f>
        <v>747</v>
      </c>
    </row>
    <row r="83" spans="2:40" x14ac:dyDescent="0.35">
      <c r="B83" s="50" t="s">
        <v>96</v>
      </c>
      <c r="C83" s="9">
        <v>820697</v>
      </c>
      <c r="D83" s="9">
        <v>820964</v>
      </c>
      <c r="E83" s="119">
        <f t="shared" ref="E83:E88" si="47">D83-C83</f>
        <v>267</v>
      </c>
      <c r="G83" s="50" t="s">
        <v>96</v>
      </c>
      <c r="H83" s="9">
        <f t="shared" si="40"/>
        <v>820964</v>
      </c>
      <c r="I83" s="9">
        <v>821208</v>
      </c>
      <c r="J83" s="119">
        <f t="shared" si="41"/>
        <v>244</v>
      </c>
      <c r="L83" s="50" t="s">
        <v>96</v>
      </c>
      <c r="M83" s="9">
        <f>I83</f>
        <v>821208</v>
      </c>
      <c r="N83" s="9">
        <v>821450</v>
      </c>
      <c r="O83" s="119">
        <f>N83-M83</f>
        <v>242</v>
      </c>
      <c r="Q83" s="50" t="s">
        <v>96</v>
      </c>
      <c r="R83" s="9">
        <f>N83</f>
        <v>821450</v>
      </c>
      <c r="S83" s="9">
        <v>821698</v>
      </c>
      <c r="T83" s="119">
        <f t="shared" si="42"/>
        <v>248</v>
      </c>
      <c r="V83" s="50" t="s">
        <v>96</v>
      </c>
      <c r="W83" s="9">
        <f t="shared" si="43"/>
        <v>821698</v>
      </c>
      <c r="X83" s="9">
        <v>821972</v>
      </c>
      <c r="Y83" s="119">
        <f t="shared" ref="Y83:Y88" si="48">X83-W83</f>
        <v>274</v>
      </c>
      <c r="AA83" s="50" t="s">
        <v>96</v>
      </c>
      <c r="AB83" s="9">
        <f t="shared" si="44"/>
        <v>821972</v>
      </c>
      <c r="AC83" s="9">
        <v>822229</v>
      </c>
      <c r="AD83" s="119">
        <f t="shared" ref="AD83:AD88" si="49">AC83-AB83</f>
        <v>257</v>
      </c>
      <c r="AF83" s="50" t="s">
        <v>96</v>
      </c>
      <c r="AG83" s="9">
        <f t="shared" si="45"/>
        <v>822229</v>
      </c>
      <c r="AH83" s="9">
        <v>822492</v>
      </c>
      <c r="AI83" s="119">
        <f t="shared" ref="AI83:AI88" si="50">AH83-AG83</f>
        <v>263</v>
      </c>
      <c r="AK83" s="50" t="s">
        <v>96</v>
      </c>
      <c r="AL83" s="9">
        <f t="shared" si="46"/>
        <v>822492</v>
      </c>
      <c r="AM83" s="9">
        <v>822746</v>
      </c>
      <c r="AN83" s="119">
        <f t="shared" ref="AN83:AN88" si="51">AM83-AL83</f>
        <v>254</v>
      </c>
    </row>
    <row r="84" spans="2:40" x14ac:dyDescent="0.35">
      <c r="B84" s="50" t="s">
        <v>88</v>
      </c>
      <c r="C84" s="9"/>
      <c r="D84" s="9"/>
      <c r="E84" s="119">
        <f t="shared" si="47"/>
        <v>0</v>
      </c>
      <c r="G84" s="50" t="s">
        <v>88</v>
      </c>
      <c r="H84" s="9">
        <f t="shared" si="40"/>
        <v>0</v>
      </c>
      <c r="I84" s="9"/>
      <c r="J84" s="119">
        <f t="shared" si="41"/>
        <v>0</v>
      </c>
      <c r="L84" s="50" t="s">
        <v>88</v>
      </c>
      <c r="M84" s="9"/>
      <c r="N84" s="9"/>
      <c r="O84" s="119">
        <v>0</v>
      </c>
      <c r="Q84" s="50" t="s">
        <v>88</v>
      </c>
      <c r="R84" s="9"/>
      <c r="S84" s="9"/>
      <c r="T84" s="119">
        <f t="shared" si="42"/>
        <v>0</v>
      </c>
      <c r="V84" s="50" t="s">
        <v>88</v>
      </c>
      <c r="W84" s="9">
        <f t="shared" si="43"/>
        <v>0</v>
      </c>
      <c r="X84" s="9">
        <v>0</v>
      </c>
      <c r="Y84" s="119">
        <f t="shared" si="48"/>
        <v>0</v>
      </c>
      <c r="AA84" s="50" t="s">
        <v>88</v>
      </c>
      <c r="AB84" s="9">
        <f t="shared" si="44"/>
        <v>0</v>
      </c>
      <c r="AC84" s="9">
        <v>0</v>
      </c>
      <c r="AD84" s="119">
        <f t="shared" si="49"/>
        <v>0</v>
      </c>
      <c r="AF84" s="50" t="s">
        <v>88</v>
      </c>
      <c r="AG84" s="9">
        <f t="shared" si="45"/>
        <v>0</v>
      </c>
      <c r="AH84" s="9"/>
      <c r="AI84" s="119">
        <f t="shared" si="50"/>
        <v>0</v>
      </c>
      <c r="AK84" s="50" t="s">
        <v>88</v>
      </c>
      <c r="AL84" s="9">
        <f t="shared" si="46"/>
        <v>0</v>
      </c>
      <c r="AM84" s="9"/>
      <c r="AN84" s="119">
        <f t="shared" si="51"/>
        <v>0</v>
      </c>
    </row>
    <row r="85" spans="2:40" x14ac:dyDescent="0.35">
      <c r="B85" s="50" t="s">
        <v>108</v>
      </c>
      <c r="C85" s="9">
        <v>2391</v>
      </c>
      <c r="D85" s="9">
        <v>2393</v>
      </c>
      <c r="E85" s="119">
        <f t="shared" si="47"/>
        <v>2</v>
      </c>
      <c r="G85" s="50" t="s">
        <v>108</v>
      </c>
      <c r="H85" s="9">
        <f t="shared" si="40"/>
        <v>2393</v>
      </c>
      <c r="I85" s="9">
        <v>2395</v>
      </c>
      <c r="J85" s="119">
        <f t="shared" si="41"/>
        <v>2</v>
      </c>
      <c r="L85" s="50" t="s">
        <v>108</v>
      </c>
      <c r="M85" s="9">
        <f>I85</f>
        <v>2395</v>
      </c>
      <c r="N85" s="9">
        <v>2397</v>
      </c>
      <c r="O85" s="119">
        <f>N85-M85</f>
        <v>2</v>
      </c>
      <c r="Q85" s="50" t="s">
        <v>108</v>
      </c>
      <c r="R85" s="9">
        <f>N85</f>
        <v>2397</v>
      </c>
      <c r="S85" s="9">
        <v>2399</v>
      </c>
      <c r="T85" s="119">
        <f t="shared" si="42"/>
        <v>2</v>
      </c>
      <c r="V85" s="50" t="s">
        <v>108</v>
      </c>
      <c r="W85" s="9">
        <f t="shared" si="43"/>
        <v>2399</v>
      </c>
      <c r="X85" s="9">
        <v>2402</v>
      </c>
      <c r="Y85" s="119">
        <f t="shared" si="48"/>
        <v>3</v>
      </c>
      <c r="AA85" s="50" t="s">
        <v>108</v>
      </c>
      <c r="AB85" s="9">
        <f t="shared" si="44"/>
        <v>2402</v>
      </c>
      <c r="AC85" s="9">
        <v>2406</v>
      </c>
      <c r="AD85" s="119">
        <f t="shared" si="49"/>
        <v>4</v>
      </c>
      <c r="AF85" s="50" t="s">
        <v>108</v>
      </c>
      <c r="AG85" s="9">
        <f t="shared" si="45"/>
        <v>2406</v>
      </c>
      <c r="AH85" s="9">
        <v>2409</v>
      </c>
      <c r="AI85" s="119">
        <f t="shared" si="50"/>
        <v>3</v>
      </c>
      <c r="AK85" s="50" t="s">
        <v>108</v>
      </c>
      <c r="AL85" s="9">
        <f t="shared" si="46"/>
        <v>2409</v>
      </c>
      <c r="AM85" s="9">
        <v>2411</v>
      </c>
      <c r="AN85" s="119">
        <f t="shared" si="51"/>
        <v>2</v>
      </c>
    </row>
    <row r="86" spans="2:40" x14ac:dyDescent="0.35">
      <c r="B86" s="50" t="s">
        <v>89</v>
      </c>
      <c r="C86" s="9">
        <v>549027</v>
      </c>
      <c r="D86" s="9">
        <v>549339</v>
      </c>
      <c r="E86" s="119">
        <f t="shared" si="47"/>
        <v>312</v>
      </c>
      <c r="G86" s="50" t="s">
        <v>89</v>
      </c>
      <c r="H86" s="9">
        <f t="shared" si="40"/>
        <v>549339</v>
      </c>
      <c r="I86" s="9">
        <v>549589</v>
      </c>
      <c r="J86" s="119">
        <f t="shared" si="41"/>
        <v>250</v>
      </c>
      <c r="L86" s="50" t="s">
        <v>89</v>
      </c>
      <c r="M86" s="9">
        <f>I86</f>
        <v>549589</v>
      </c>
      <c r="N86" s="9">
        <v>549870</v>
      </c>
      <c r="O86" s="119">
        <f>N86-M86</f>
        <v>281</v>
      </c>
      <c r="Q86" s="50" t="s">
        <v>89</v>
      </c>
      <c r="R86" s="9">
        <f>N86</f>
        <v>549870</v>
      </c>
      <c r="S86" s="9">
        <v>550154</v>
      </c>
      <c r="T86" s="119">
        <f t="shared" si="42"/>
        <v>284</v>
      </c>
      <c r="V86" s="50" t="s">
        <v>89</v>
      </c>
      <c r="W86" s="9">
        <f t="shared" si="43"/>
        <v>550154</v>
      </c>
      <c r="X86" s="9">
        <v>550464</v>
      </c>
      <c r="Y86" s="119">
        <f t="shared" si="48"/>
        <v>310</v>
      </c>
      <c r="AA86" s="50" t="s">
        <v>89</v>
      </c>
      <c r="AB86" s="9">
        <f t="shared" si="44"/>
        <v>550464</v>
      </c>
      <c r="AC86" s="9">
        <v>550758</v>
      </c>
      <c r="AD86" s="119">
        <f t="shared" si="49"/>
        <v>294</v>
      </c>
      <c r="AF86" s="50" t="s">
        <v>89</v>
      </c>
      <c r="AG86" s="9">
        <f t="shared" si="45"/>
        <v>550758</v>
      </c>
      <c r="AH86" s="9">
        <v>551058</v>
      </c>
      <c r="AI86" s="119">
        <f t="shared" si="50"/>
        <v>300</v>
      </c>
      <c r="AK86" s="50" t="s">
        <v>89</v>
      </c>
      <c r="AL86" s="9">
        <f t="shared" si="46"/>
        <v>551058</v>
      </c>
      <c r="AM86" s="9">
        <v>551344</v>
      </c>
      <c r="AN86" s="119">
        <f t="shared" si="51"/>
        <v>286</v>
      </c>
    </row>
    <row r="87" spans="2:40" x14ac:dyDescent="0.35">
      <c r="B87" s="50" t="s">
        <v>90</v>
      </c>
      <c r="C87" s="9">
        <v>284593</v>
      </c>
      <c r="D87" s="9">
        <v>284760</v>
      </c>
      <c r="E87" s="119">
        <f t="shared" si="47"/>
        <v>167</v>
      </c>
      <c r="G87" s="50" t="s">
        <v>90</v>
      </c>
      <c r="H87" s="9">
        <f t="shared" si="40"/>
        <v>284760</v>
      </c>
      <c r="I87" s="9">
        <v>284957</v>
      </c>
      <c r="J87" s="119">
        <f t="shared" si="41"/>
        <v>197</v>
      </c>
      <c r="L87" s="50" t="s">
        <v>90</v>
      </c>
      <c r="M87" s="9">
        <f>I87</f>
        <v>284957</v>
      </c>
      <c r="N87" s="9">
        <v>285129</v>
      </c>
      <c r="O87" s="119">
        <f>N87-M87</f>
        <v>172</v>
      </c>
      <c r="Q87" s="50" t="s">
        <v>90</v>
      </c>
      <c r="R87" s="9">
        <f>N87</f>
        <v>285129</v>
      </c>
      <c r="S87" s="9">
        <v>285298</v>
      </c>
      <c r="T87" s="119">
        <f t="shared" si="42"/>
        <v>169</v>
      </c>
      <c r="V87" s="50" t="s">
        <v>90</v>
      </c>
      <c r="W87" s="9">
        <f t="shared" si="43"/>
        <v>285298</v>
      </c>
      <c r="X87" s="9">
        <v>285469</v>
      </c>
      <c r="Y87" s="119">
        <f t="shared" si="48"/>
        <v>171</v>
      </c>
      <c r="AA87" s="50" t="s">
        <v>90</v>
      </c>
      <c r="AB87" s="9">
        <f t="shared" si="44"/>
        <v>285469</v>
      </c>
      <c r="AC87" s="9">
        <v>285612</v>
      </c>
      <c r="AD87" s="119">
        <f t="shared" si="49"/>
        <v>143</v>
      </c>
      <c r="AF87" s="50" t="s">
        <v>90</v>
      </c>
      <c r="AG87" s="9">
        <f t="shared" si="45"/>
        <v>285612</v>
      </c>
      <c r="AH87" s="9">
        <v>285778</v>
      </c>
      <c r="AI87" s="119">
        <f t="shared" si="50"/>
        <v>166</v>
      </c>
      <c r="AK87" s="50" t="s">
        <v>90</v>
      </c>
      <c r="AL87" s="9">
        <f t="shared" si="46"/>
        <v>285778</v>
      </c>
      <c r="AM87" s="9">
        <v>285929</v>
      </c>
      <c r="AN87" s="119">
        <f t="shared" si="51"/>
        <v>151</v>
      </c>
    </row>
    <row r="88" spans="2:40" x14ac:dyDescent="0.35">
      <c r="B88" s="50" t="s">
        <v>91</v>
      </c>
      <c r="C88" s="9">
        <v>708935</v>
      </c>
      <c r="D88" s="9">
        <v>709936</v>
      </c>
      <c r="E88" s="119">
        <f t="shared" si="47"/>
        <v>1001</v>
      </c>
      <c r="G88" s="50" t="s">
        <v>91</v>
      </c>
      <c r="H88" s="9">
        <f t="shared" si="40"/>
        <v>709936</v>
      </c>
      <c r="I88" s="9">
        <v>710978</v>
      </c>
      <c r="J88" s="119">
        <f t="shared" si="41"/>
        <v>1042</v>
      </c>
      <c r="L88" s="50" t="s">
        <v>91</v>
      </c>
      <c r="M88" s="9">
        <f>I88</f>
        <v>710978</v>
      </c>
      <c r="N88" s="9">
        <v>711800</v>
      </c>
      <c r="O88" s="119">
        <f>N88-M88</f>
        <v>822</v>
      </c>
      <c r="Q88" s="50" t="s">
        <v>91</v>
      </c>
      <c r="R88" s="9">
        <f>N88</f>
        <v>711800</v>
      </c>
      <c r="S88" s="9">
        <v>712840</v>
      </c>
      <c r="T88" s="119">
        <f t="shared" si="42"/>
        <v>1040</v>
      </c>
      <c r="V88" s="50" t="s">
        <v>91</v>
      </c>
      <c r="W88" s="9">
        <f t="shared" si="43"/>
        <v>712840</v>
      </c>
      <c r="X88" s="9">
        <v>713788</v>
      </c>
      <c r="Y88" s="119">
        <f t="shared" si="48"/>
        <v>948</v>
      </c>
      <c r="AA88" s="50" t="s">
        <v>91</v>
      </c>
      <c r="AB88" s="9">
        <f t="shared" si="44"/>
        <v>713788</v>
      </c>
      <c r="AC88" s="9">
        <v>714834</v>
      </c>
      <c r="AD88" s="119">
        <f t="shared" si="49"/>
        <v>1046</v>
      </c>
      <c r="AF88" s="50" t="s">
        <v>91</v>
      </c>
      <c r="AG88" s="9">
        <f t="shared" si="45"/>
        <v>714834</v>
      </c>
      <c r="AH88" s="9">
        <v>715701</v>
      </c>
      <c r="AI88" s="119">
        <f t="shared" si="50"/>
        <v>867</v>
      </c>
      <c r="AK88" s="50" t="s">
        <v>91</v>
      </c>
      <c r="AL88" s="9">
        <f t="shared" si="46"/>
        <v>715701</v>
      </c>
      <c r="AM88" s="9">
        <v>716879</v>
      </c>
      <c r="AN88" s="119">
        <f t="shared" si="51"/>
        <v>1178</v>
      </c>
    </row>
    <row r="89" spans="2:40" x14ac:dyDescent="0.35">
      <c r="B89" s="50" t="s">
        <v>94</v>
      </c>
      <c r="C89" s="9"/>
      <c r="D89" s="9"/>
      <c r="E89" s="119">
        <f>SUM(E82:E88)</f>
        <v>2449</v>
      </c>
      <c r="G89" s="50" t="s">
        <v>94</v>
      </c>
      <c r="H89" s="9"/>
      <c r="I89" s="9"/>
      <c r="J89" s="120">
        <f>SUM(J82:J88)</f>
        <v>2510</v>
      </c>
      <c r="L89" s="50" t="s">
        <v>94</v>
      </c>
      <c r="M89" s="9"/>
      <c r="N89" s="9"/>
      <c r="O89" s="119">
        <f>SUM(O82:O88)</f>
        <v>2284</v>
      </c>
      <c r="Q89" s="50" t="s">
        <v>94</v>
      </c>
      <c r="R89" s="9"/>
      <c r="S89" s="9"/>
      <c r="T89" s="119">
        <f>SUM(T82:T88)</f>
        <v>2471</v>
      </c>
      <c r="V89" s="50" t="s">
        <v>94</v>
      </c>
      <c r="W89" s="9"/>
      <c r="X89" s="9"/>
      <c r="Y89" s="120">
        <f>SUM(Y82:Y88)</f>
        <v>2412</v>
      </c>
      <c r="AA89" s="50" t="s">
        <v>94</v>
      </c>
      <c r="AB89" s="9"/>
      <c r="AC89" s="9"/>
      <c r="AD89" s="120">
        <f>SUM(AD82:AD88)</f>
        <v>2571</v>
      </c>
      <c r="AF89" s="50" t="s">
        <v>94</v>
      </c>
      <c r="AG89" s="9"/>
      <c r="AH89" s="9"/>
      <c r="AI89" s="120">
        <f>SUM(AI82:AI88)</f>
        <v>2456</v>
      </c>
      <c r="AK89" s="50" t="s">
        <v>94</v>
      </c>
      <c r="AL89" s="9"/>
      <c r="AM89" s="9"/>
      <c r="AN89" s="120">
        <f>SUM(AN82:AN88)</f>
        <v>2618</v>
      </c>
    </row>
    <row r="90" spans="2:40" x14ac:dyDescent="0.35">
      <c r="B90" s="50" t="s">
        <v>97</v>
      </c>
      <c r="C90" s="9">
        <v>533863</v>
      </c>
      <c r="D90" s="9">
        <v>533966</v>
      </c>
      <c r="E90" s="119">
        <f>D90-C90</f>
        <v>103</v>
      </c>
      <c r="G90" s="50" t="s">
        <v>97</v>
      </c>
      <c r="H90" s="9">
        <f>D90</f>
        <v>533966</v>
      </c>
      <c r="I90" s="9">
        <v>534106</v>
      </c>
      <c r="J90" s="119">
        <f>I90-H90</f>
        <v>140</v>
      </c>
      <c r="L90" s="50" t="s">
        <v>97</v>
      </c>
      <c r="M90" s="9">
        <f>I90</f>
        <v>534106</v>
      </c>
      <c r="N90" s="9">
        <v>534280</v>
      </c>
      <c r="O90" s="119">
        <f>N90-M90</f>
        <v>174</v>
      </c>
      <c r="Q90" s="50" t="s">
        <v>97</v>
      </c>
      <c r="R90" s="9">
        <f>N90</f>
        <v>534280</v>
      </c>
      <c r="S90" s="9">
        <v>534483</v>
      </c>
      <c r="T90" s="119">
        <f>S90-R90</f>
        <v>203</v>
      </c>
      <c r="V90" s="50" t="s">
        <v>97</v>
      </c>
      <c r="W90" s="9">
        <f>S90</f>
        <v>534483</v>
      </c>
      <c r="X90" s="9">
        <v>534556</v>
      </c>
      <c r="Y90" s="120">
        <f>X90-W90</f>
        <v>73</v>
      </c>
      <c r="AA90" s="50" t="s">
        <v>97</v>
      </c>
      <c r="AB90" s="9">
        <f>X90</f>
        <v>534556</v>
      </c>
      <c r="AC90" s="9">
        <v>534766</v>
      </c>
      <c r="AD90" s="120">
        <f>AC90-AB90</f>
        <v>210</v>
      </c>
      <c r="AF90" s="50" t="s">
        <v>97</v>
      </c>
      <c r="AG90" s="9">
        <f>AC90</f>
        <v>534766</v>
      </c>
      <c r="AH90" s="9">
        <v>534947</v>
      </c>
      <c r="AI90" s="120">
        <f>AH90-AG90</f>
        <v>181</v>
      </c>
      <c r="AK90" s="50" t="s">
        <v>97</v>
      </c>
      <c r="AL90" s="9">
        <f>AH90</f>
        <v>534947</v>
      </c>
      <c r="AM90" s="9">
        <v>535150</v>
      </c>
      <c r="AN90" s="120">
        <f>AM90-AL90</f>
        <v>203</v>
      </c>
    </row>
    <row r="91" spans="2:40" x14ac:dyDescent="0.35">
      <c r="B91" s="29" t="s">
        <v>130</v>
      </c>
      <c r="C91" s="9"/>
      <c r="D91" s="9"/>
      <c r="E91" s="121">
        <f>E90+E89+E81+E74+E73+E72</f>
        <v>6579</v>
      </c>
      <c r="G91" s="29" t="s">
        <v>130</v>
      </c>
      <c r="H91" s="9"/>
      <c r="I91" s="9"/>
      <c r="J91" s="121">
        <f>J90+J89+J81+J74+J73+J72</f>
        <v>6512</v>
      </c>
      <c r="L91" s="29" t="s">
        <v>130</v>
      </c>
      <c r="M91" s="9"/>
      <c r="N91" s="9"/>
      <c r="O91" s="121">
        <f>O90+O89+O81+O74+O73+O72</f>
        <v>6478</v>
      </c>
      <c r="Q91" s="29" t="s">
        <v>130</v>
      </c>
      <c r="R91" s="9">
        <f>N91</f>
        <v>0</v>
      </c>
      <c r="S91" s="9"/>
      <c r="T91" s="121">
        <f>T90+T89+T81+T74+T73+T72</f>
        <v>6105</v>
      </c>
      <c r="V91" s="29" t="s">
        <v>130</v>
      </c>
      <c r="W91" s="9">
        <f>S91</f>
        <v>0</v>
      </c>
      <c r="X91" s="9"/>
      <c r="Y91" s="121">
        <f>Y90+Y89+Y81+Y74+Y73+Y72</f>
        <v>6288</v>
      </c>
      <c r="AA91" s="29" t="s">
        <v>130</v>
      </c>
      <c r="AB91" s="9">
        <f>X91</f>
        <v>0</v>
      </c>
      <c r="AC91" s="9"/>
      <c r="AD91" s="121">
        <f>AD90+AD89+AD81+AD74+AD73+AD72</f>
        <v>6158</v>
      </c>
      <c r="AF91" s="29" t="s">
        <v>130</v>
      </c>
      <c r="AG91" s="9">
        <f>AC91</f>
        <v>0</v>
      </c>
      <c r="AH91" s="9"/>
      <c r="AI91" s="121">
        <f>AI90+AI89+AI81+AI74+AI73+AI72</f>
        <v>6708</v>
      </c>
      <c r="AK91" s="29" t="s">
        <v>130</v>
      </c>
      <c r="AL91" s="9">
        <f>AH91</f>
        <v>0</v>
      </c>
      <c r="AM91" s="9"/>
      <c r="AN91" s="121">
        <f>AN90+AN89+AN81+AN74+AN73+AN72</f>
        <v>6723</v>
      </c>
    </row>
    <row r="93" spans="2:40" x14ac:dyDescent="0.35">
      <c r="B93" s="117" t="s">
        <v>114</v>
      </c>
      <c r="C93" s="292" t="s">
        <v>298</v>
      </c>
      <c r="D93" s="293"/>
      <c r="E93" s="294"/>
      <c r="G93" s="117" t="s">
        <v>114</v>
      </c>
      <c r="H93" s="292" t="s">
        <v>300</v>
      </c>
      <c r="I93" s="293"/>
      <c r="J93" s="294"/>
      <c r="L93" s="117" t="s">
        <v>114</v>
      </c>
      <c r="M93" s="292" t="s">
        <v>301</v>
      </c>
      <c r="N93" s="293"/>
      <c r="O93" s="294"/>
      <c r="Q93" s="117" t="s">
        <v>114</v>
      </c>
      <c r="R93" s="292" t="s">
        <v>302</v>
      </c>
      <c r="S93" s="293"/>
      <c r="T93" s="294"/>
      <c r="V93" s="117" t="s">
        <v>114</v>
      </c>
      <c r="W93" s="292" t="s">
        <v>303</v>
      </c>
      <c r="X93" s="293"/>
      <c r="Y93" s="294"/>
      <c r="AA93" s="117" t="s">
        <v>114</v>
      </c>
      <c r="AB93" s="292" t="s">
        <v>304</v>
      </c>
      <c r="AC93" s="293"/>
      <c r="AD93" s="294"/>
      <c r="AF93" s="117" t="s">
        <v>114</v>
      </c>
      <c r="AG93" s="292" t="s">
        <v>305</v>
      </c>
      <c r="AH93" s="293"/>
      <c r="AI93" s="294"/>
      <c r="AK93" s="117" t="s">
        <v>114</v>
      </c>
      <c r="AL93" s="292" t="s">
        <v>306</v>
      </c>
      <c r="AM93" s="293"/>
      <c r="AN93" s="294"/>
    </row>
    <row r="94" spans="2:40" x14ac:dyDescent="0.35">
      <c r="B94" s="50"/>
      <c r="C94" s="118" t="s">
        <v>81</v>
      </c>
      <c r="D94" s="118" t="s">
        <v>82</v>
      </c>
      <c r="E94" s="118" t="s">
        <v>95</v>
      </c>
      <c r="G94" s="50"/>
      <c r="H94" s="118" t="s">
        <v>81</v>
      </c>
      <c r="I94" s="118" t="s">
        <v>82</v>
      </c>
      <c r="J94" s="118" t="s">
        <v>95</v>
      </c>
      <c r="L94" s="50"/>
      <c r="M94" s="118" t="s">
        <v>81</v>
      </c>
      <c r="N94" s="118" t="s">
        <v>82</v>
      </c>
      <c r="O94" s="118" t="s">
        <v>95</v>
      </c>
      <c r="Q94" s="50"/>
      <c r="R94" s="118" t="s">
        <v>81</v>
      </c>
      <c r="S94" s="118" t="s">
        <v>82</v>
      </c>
      <c r="T94" s="118" t="s">
        <v>95</v>
      </c>
      <c r="V94" s="50"/>
      <c r="W94" s="118" t="s">
        <v>81</v>
      </c>
      <c r="X94" s="118" t="s">
        <v>82</v>
      </c>
      <c r="Y94" s="118" t="s">
        <v>95</v>
      </c>
      <c r="AA94" s="50"/>
      <c r="AB94" s="118" t="s">
        <v>81</v>
      </c>
      <c r="AC94" s="118" t="s">
        <v>82</v>
      </c>
      <c r="AD94" s="118" t="s">
        <v>95</v>
      </c>
      <c r="AF94" s="50"/>
      <c r="AG94" s="118" t="s">
        <v>81</v>
      </c>
      <c r="AH94" s="118" t="s">
        <v>82</v>
      </c>
      <c r="AI94" s="118" t="s">
        <v>95</v>
      </c>
      <c r="AK94" s="50"/>
      <c r="AL94" s="118" t="s">
        <v>81</v>
      </c>
      <c r="AM94" s="118" t="s">
        <v>82</v>
      </c>
      <c r="AN94" s="118" t="s">
        <v>95</v>
      </c>
    </row>
    <row r="95" spans="2:40" x14ac:dyDescent="0.35">
      <c r="B95" s="50" t="s">
        <v>92</v>
      </c>
      <c r="C95" s="9">
        <v>455883</v>
      </c>
      <c r="D95" s="9">
        <v>456051</v>
      </c>
      <c r="E95" s="119">
        <f>(D95-C95)*10</f>
        <v>1680</v>
      </c>
      <c r="G95" s="50" t="s">
        <v>92</v>
      </c>
      <c r="H95" s="9">
        <f>D95</f>
        <v>456051</v>
      </c>
      <c r="I95" s="9">
        <v>456236</v>
      </c>
      <c r="J95" s="119">
        <f>(I95-H95)*10</f>
        <v>1850</v>
      </c>
      <c r="L95" s="50" t="s">
        <v>92</v>
      </c>
      <c r="M95" s="9">
        <f>I95</f>
        <v>456236</v>
      </c>
      <c r="N95" s="9">
        <v>456378</v>
      </c>
      <c r="O95" s="119">
        <f>(N95-M95)*10</f>
        <v>1420</v>
      </c>
      <c r="Q95" s="50" t="s">
        <v>92</v>
      </c>
      <c r="R95" s="9">
        <f>N95</f>
        <v>456378</v>
      </c>
      <c r="S95" s="9">
        <v>456561</v>
      </c>
      <c r="T95" s="119">
        <f>(S95-R95)*10</f>
        <v>1830</v>
      </c>
      <c r="V95" s="50" t="s">
        <v>92</v>
      </c>
      <c r="W95" s="9">
        <f>S95</f>
        <v>456561</v>
      </c>
      <c r="X95" s="9">
        <v>456722</v>
      </c>
      <c r="Y95" s="119">
        <f>(X95-W95)*10</f>
        <v>1610</v>
      </c>
      <c r="AA95" s="50" t="s">
        <v>92</v>
      </c>
      <c r="AB95" s="9">
        <f>X95</f>
        <v>456722</v>
      </c>
      <c r="AC95" s="9">
        <v>456906</v>
      </c>
      <c r="AD95" s="119">
        <f>(AC95-AB95)*10</f>
        <v>1840</v>
      </c>
      <c r="AF95" s="50" t="s">
        <v>92</v>
      </c>
      <c r="AG95" s="9">
        <f>AC95</f>
        <v>456906</v>
      </c>
      <c r="AH95" s="9">
        <v>457089</v>
      </c>
      <c r="AI95" s="119">
        <f>(AH95-AG95)*10</f>
        <v>1830</v>
      </c>
      <c r="AK95" s="50" t="s">
        <v>92</v>
      </c>
      <c r="AL95" s="9">
        <f>AH95</f>
        <v>457089</v>
      </c>
      <c r="AM95" s="9">
        <v>457256</v>
      </c>
      <c r="AN95" s="119">
        <f>(AM95-AL95)*10</f>
        <v>1670</v>
      </c>
    </row>
    <row r="96" spans="2:40" x14ac:dyDescent="0.35">
      <c r="B96" s="50" t="s">
        <v>6</v>
      </c>
      <c r="C96" s="9">
        <v>235950</v>
      </c>
      <c r="D96" s="9">
        <v>236128</v>
      </c>
      <c r="E96" s="119">
        <f>D96-C96</f>
        <v>178</v>
      </c>
      <c r="G96" s="50" t="s">
        <v>6</v>
      </c>
      <c r="H96" s="9">
        <f t="shared" ref="H96:H103" si="52">D96</f>
        <v>236128</v>
      </c>
      <c r="I96" s="9">
        <v>236275</v>
      </c>
      <c r="J96" s="119">
        <f>I96-H96</f>
        <v>147</v>
      </c>
      <c r="L96" s="50" t="s">
        <v>6</v>
      </c>
      <c r="M96" s="9">
        <f t="shared" ref="M96:M102" si="53">I96</f>
        <v>236275</v>
      </c>
      <c r="N96" s="9">
        <v>236430</v>
      </c>
      <c r="O96" s="119">
        <f>N96-M96</f>
        <v>155</v>
      </c>
      <c r="Q96" s="50" t="s">
        <v>6</v>
      </c>
      <c r="R96" s="9">
        <f>N96</f>
        <v>236430</v>
      </c>
      <c r="S96" s="9">
        <v>236754</v>
      </c>
      <c r="T96" s="119">
        <f>S96-R96</f>
        <v>324</v>
      </c>
      <c r="V96" s="50" t="s">
        <v>6</v>
      </c>
      <c r="W96" s="9">
        <f t="shared" ref="W96:W103" si="54">S96</f>
        <v>236754</v>
      </c>
      <c r="X96" s="9">
        <v>236975</v>
      </c>
      <c r="Y96" s="119">
        <f>X96-W96</f>
        <v>221</v>
      </c>
      <c r="AA96" s="50" t="s">
        <v>6</v>
      </c>
      <c r="AB96" s="9">
        <f t="shared" ref="AB96:AB103" si="55">X96</f>
        <v>236975</v>
      </c>
      <c r="AC96" s="9">
        <v>237152</v>
      </c>
      <c r="AD96" s="119">
        <f>AC96-AB96</f>
        <v>177</v>
      </c>
      <c r="AF96" s="50" t="s">
        <v>6</v>
      </c>
      <c r="AG96" s="9">
        <f t="shared" ref="AG96:AG103" si="56">AC96</f>
        <v>237152</v>
      </c>
      <c r="AH96" s="9">
        <v>237369</v>
      </c>
      <c r="AI96" s="119">
        <f>AH96-AG96</f>
        <v>217</v>
      </c>
      <c r="AK96" s="50" t="s">
        <v>6</v>
      </c>
      <c r="AL96" s="9">
        <f t="shared" ref="AL96:AL103" si="57">AH96</f>
        <v>237369</v>
      </c>
      <c r="AM96" s="9">
        <v>237545</v>
      </c>
      <c r="AN96" s="119">
        <f>AM96-AL96</f>
        <v>176</v>
      </c>
    </row>
    <row r="97" spans="2:40" x14ac:dyDescent="0.35">
      <c r="B97" s="50" t="s">
        <v>103</v>
      </c>
      <c r="C97" s="9">
        <v>210667</v>
      </c>
      <c r="D97" s="9">
        <v>210667</v>
      </c>
      <c r="E97" s="119">
        <f>D97-C97</f>
        <v>0</v>
      </c>
      <c r="G97" s="50" t="s">
        <v>103</v>
      </c>
      <c r="H97" s="9">
        <f t="shared" si="52"/>
        <v>210667</v>
      </c>
      <c r="I97" s="9">
        <v>210667</v>
      </c>
      <c r="J97" s="119">
        <f>I97-H97</f>
        <v>0</v>
      </c>
      <c r="L97" s="50" t="s">
        <v>103</v>
      </c>
      <c r="M97" s="9">
        <f t="shared" si="53"/>
        <v>210667</v>
      </c>
      <c r="N97" s="9">
        <v>210667</v>
      </c>
      <c r="O97" s="119">
        <f>N97-M97</f>
        <v>0</v>
      </c>
      <c r="Q97" s="50" t="s">
        <v>103</v>
      </c>
      <c r="R97" s="9">
        <f t="shared" ref="R97:R103" si="58">N97</f>
        <v>210667</v>
      </c>
      <c r="S97" s="9">
        <v>210667</v>
      </c>
      <c r="T97" s="119">
        <f>S97-R97</f>
        <v>0</v>
      </c>
      <c r="V97" s="50" t="s">
        <v>103</v>
      </c>
      <c r="W97" s="9">
        <f t="shared" si="54"/>
        <v>210667</v>
      </c>
      <c r="X97" s="9">
        <v>210667</v>
      </c>
      <c r="Y97" s="119">
        <f>X97-W97</f>
        <v>0</v>
      </c>
      <c r="AA97" s="50" t="s">
        <v>103</v>
      </c>
      <c r="AB97" s="9">
        <f t="shared" si="55"/>
        <v>210667</v>
      </c>
      <c r="AC97" s="9">
        <v>210667</v>
      </c>
      <c r="AD97" s="119">
        <f>AC97-AB97</f>
        <v>0</v>
      </c>
      <c r="AF97" s="50" t="s">
        <v>103</v>
      </c>
      <c r="AG97" s="9">
        <f t="shared" si="56"/>
        <v>210667</v>
      </c>
      <c r="AH97" s="9">
        <v>210667</v>
      </c>
      <c r="AI97" s="119">
        <f>AH97-AG97</f>
        <v>0</v>
      </c>
      <c r="AK97" s="50" t="s">
        <v>103</v>
      </c>
      <c r="AL97" s="9">
        <f t="shared" si="57"/>
        <v>210667</v>
      </c>
      <c r="AM97" s="9">
        <v>210667</v>
      </c>
      <c r="AN97" s="119">
        <f>AM97-AL97</f>
        <v>0</v>
      </c>
    </row>
    <row r="98" spans="2:40" x14ac:dyDescent="0.35">
      <c r="B98" s="50" t="s">
        <v>3</v>
      </c>
      <c r="C98" s="9">
        <v>303027</v>
      </c>
      <c r="D98" s="9">
        <v>303234</v>
      </c>
      <c r="E98" s="119">
        <f>(D98-C98)*10</f>
        <v>2070</v>
      </c>
      <c r="G98" s="50" t="s">
        <v>3</v>
      </c>
      <c r="H98" s="9">
        <f t="shared" si="52"/>
        <v>303234</v>
      </c>
      <c r="I98" s="9">
        <v>303480</v>
      </c>
      <c r="J98" s="119">
        <f>(I98-H98)*10</f>
        <v>2460</v>
      </c>
      <c r="L98" s="50" t="s">
        <v>3</v>
      </c>
      <c r="M98" s="9">
        <f t="shared" si="53"/>
        <v>303480</v>
      </c>
      <c r="N98" s="9">
        <v>303616</v>
      </c>
      <c r="O98" s="119">
        <f>(N98-M98)*10</f>
        <v>1360</v>
      </c>
      <c r="Q98" s="50" t="s">
        <v>3</v>
      </c>
      <c r="R98" s="9">
        <f t="shared" si="58"/>
        <v>303616</v>
      </c>
      <c r="S98" s="9">
        <v>303688</v>
      </c>
      <c r="T98" s="119">
        <f>(S98-R98)*10</f>
        <v>720</v>
      </c>
      <c r="V98" s="50" t="s">
        <v>3</v>
      </c>
      <c r="W98" s="9">
        <f t="shared" si="54"/>
        <v>303688</v>
      </c>
      <c r="X98" s="9">
        <v>303838</v>
      </c>
      <c r="Y98" s="119">
        <f>(X98-W98)*10</f>
        <v>1500</v>
      </c>
      <c r="AA98" s="50" t="s">
        <v>3</v>
      </c>
      <c r="AB98" s="9">
        <f t="shared" si="55"/>
        <v>303838</v>
      </c>
      <c r="AC98" s="9">
        <v>304106</v>
      </c>
      <c r="AD98" s="119">
        <f>(AC98-AB98)*10</f>
        <v>2680</v>
      </c>
      <c r="AF98" s="50" t="s">
        <v>3</v>
      </c>
      <c r="AG98" s="9">
        <f t="shared" si="56"/>
        <v>304106</v>
      </c>
      <c r="AH98" s="9">
        <v>304371</v>
      </c>
      <c r="AI98" s="119">
        <f>(AH98-AG98)*10</f>
        <v>2650</v>
      </c>
      <c r="AK98" s="50" t="s">
        <v>3</v>
      </c>
      <c r="AL98" s="9">
        <f t="shared" si="57"/>
        <v>304371</v>
      </c>
      <c r="AM98" s="9">
        <v>304621</v>
      </c>
      <c r="AN98" s="119">
        <f>(AM98-AL98)*10</f>
        <v>2500</v>
      </c>
    </row>
    <row r="99" spans="2:40" x14ac:dyDescent="0.35">
      <c r="B99" s="50" t="s">
        <v>83</v>
      </c>
      <c r="C99" s="9">
        <v>29119</v>
      </c>
      <c r="D99" s="9">
        <v>29125</v>
      </c>
      <c r="E99" s="119">
        <f>D99-C99</f>
        <v>6</v>
      </c>
      <c r="G99" s="50" t="s">
        <v>83</v>
      </c>
      <c r="H99" s="9">
        <f t="shared" si="52"/>
        <v>29125</v>
      </c>
      <c r="I99" s="9">
        <v>29131</v>
      </c>
      <c r="J99" s="119">
        <f>I99-H99</f>
        <v>6</v>
      </c>
      <c r="L99" s="50" t="s">
        <v>83</v>
      </c>
      <c r="M99" s="9">
        <f t="shared" si="53"/>
        <v>29131</v>
      </c>
      <c r="N99" s="9">
        <v>29136</v>
      </c>
      <c r="O99" s="119">
        <f>N99-M99</f>
        <v>5</v>
      </c>
      <c r="Q99" s="50" t="s">
        <v>83</v>
      </c>
      <c r="R99" s="9">
        <f t="shared" si="58"/>
        <v>29136</v>
      </c>
      <c r="S99" s="9">
        <v>29144</v>
      </c>
      <c r="T99" s="119">
        <f>S99-R99</f>
        <v>8</v>
      </c>
      <c r="V99" s="50" t="s">
        <v>83</v>
      </c>
      <c r="W99" s="9">
        <f t="shared" si="54"/>
        <v>29144</v>
      </c>
      <c r="X99" s="9">
        <v>29151</v>
      </c>
      <c r="Y99" s="119">
        <v>5</v>
      </c>
      <c r="AA99" s="50" t="s">
        <v>83</v>
      </c>
      <c r="AB99" s="9">
        <f t="shared" si="55"/>
        <v>29151</v>
      </c>
      <c r="AC99" s="9">
        <v>29157</v>
      </c>
      <c r="AD99" s="119">
        <v>5</v>
      </c>
      <c r="AF99" s="50" t="s">
        <v>83</v>
      </c>
      <c r="AG99" s="9">
        <f t="shared" si="56"/>
        <v>29157</v>
      </c>
      <c r="AH99" s="9">
        <v>29161</v>
      </c>
      <c r="AI99" s="119">
        <v>5</v>
      </c>
      <c r="AK99" s="50" t="s">
        <v>83</v>
      </c>
      <c r="AL99" s="9">
        <f t="shared" si="57"/>
        <v>29161</v>
      </c>
      <c r="AM99" s="9">
        <v>29165</v>
      </c>
      <c r="AN99" s="119">
        <v>5</v>
      </c>
    </row>
    <row r="100" spans="2:40" x14ac:dyDescent="0.35">
      <c r="B100" s="50" t="s">
        <v>84</v>
      </c>
      <c r="C100" s="9">
        <v>52685</v>
      </c>
      <c r="D100" s="9">
        <v>52686</v>
      </c>
      <c r="E100" s="119">
        <f>D100-C100</f>
        <v>1</v>
      </c>
      <c r="G100" s="50" t="s">
        <v>84</v>
      </c>
      <c r="H100" s="9">
        <f t="shared" si="52"/>
        <v>52686</v>
      </c>
      <c r="I100" s="9">
        <v>52686</v>
      </c>
      <c r="J100" s="119">
        <f>I100-H100</f>
        <v>0</v>
      </c>
      <c r="L100" s="50" t="s">
        <v>84</v>
      </c>
      <c r="M100" s="9">
        <f t="shared" si="53"/>
        <v>52686</v>
      </c>
      <c r="N100" s="9">
        <v>52686</v>
      </c>
      <c r="O100" s="119">
        <f>N100-M100</f>
        <v>0</v>
      </c>
      <c r="Q100" s="50" t="s">
        <v>84</v>
      </c>
      <c r="R100" s="9">
        <f t="shared" si="58"/>
        <v>52686</v>
      </c>
      <c r="S100" s="9">
        <v>52707</v>
      </c>
      <c r="T100" s="119">
        <f>S100-R100</f>
        <v>21</v>
      </c>
      <c r="V100" s="50" t="s">
        <v>84</v>
      </c>
      <c r="W100" s="9">
        <f t="shared" si="54"/>
        <v>52707</v>
      </c>
      <c r="X100" s="9">
        <v>52707</v>
      </c>
      <c r="Y100" s="119">
        <f>X100-W100</f>
        <v>0</v>
      </c>
      <c r="AA100" s="50" t="s">
        <v>84</v>
      </c>
      <c r="AB100" s="9">
        <f t="shared" si="55"/>
        <v>52707</v>
      </c>
      <c r="AC100" s="9">
        <v>52720</v>
      </c>
      <c r="AD100" s="119">
        <f>AC100-AB100</f>
        <v>13</v>
      </c>
      <c r="AF100" s="50" t="s">
        <v>84</v>
      </c>
      <c r="AG100" s="9">
        <f t="shared" si="56"/>
        <v>52720</v>
      </c>
      <c r="AH100" s="9">
        <v>52720</v>
      </c>
      <c r="AI100" s="119">
        <f>AH100-AG100</f>
        <v>0</v>
      </c>
      <c r="AK100" s="50" t="s">
        <v>84</v>
      </c>
      <c r="AL100" s="9">
        <f t="shared" si="57"/>
        <v>52720</v>
      </c>
      <c r="AM100" s="9">
        <v>52720</v>
      </c>
      <c r="AN100" s="119">
        <f>AM100-AL100</f>
        <v>0</v>
      </c>
    </row>
    <row r="101" spans="2:40" x14ac:dyDescent="0.35">
      <c r="B101" s="50" t="s">
        <v>98</v>
      </c>
      <c r="C101" s="9">
        <v>139728</v>
      </c>
      <c r="D101" s="9">
        <v>139728</v>
      </c>
      <c r="E101" s="119">
        <f>D101-C101</f>
        <v>0</v>
      </c>
      <c r="F101">
        <v>45</v>
      </c>
      <c r="G101" s="50" t="s">
        <v>98</v>
      </c>
      <c r="H101" s="9">
        <f t="shared" si="52"/>
        <v>139728</v>
      </c>
      <c r="I101" s="9">
        <v>139728</v>
      </c>
      <c r="J101" s="119">
        <f>I101-H101</f>
        <v>0</v>
      </c>
      <c r="L101" s="50" t="s">
        <v>98</v>
      </c>
      <c r="M101" s="9">
        <f t="shared" si="53"/>
        <v>139728</v>
      </c>
      <c r="N101" s="9">
        <v>139728</v>
      </c>
      <c r="O101" s="119">
        <f>N101-M101</f>
        <v>0</v>
      </c>
      <c r="Q101" s="50" t="s">
        <v>98</v>
      </c>
      <c r="R101" s="9">
        <f t="shared" si="58"/>
        <v>139728</v>
      </c>
      <c r="S101" s="9">
        <v>139728</v>
      </c>
      <c r="T101" s="119">
        <f>S101-R101</f>
        <v>0</v>
      </c>
      <c r="V101" s="50" t="s">
        <v>98</v>
      </c>
      <c r="W101" s="9">
        <f t="shared" si="54"/>
        <v>139728</v>
      </c>
      <c r="X101" s="9">
        <v>139728</v>
      </c>
      <c r="Y101" s="119">
        <f>X101-W101</f>
        <v>0</v>
      </c>
      <c r="AA101" s="50" t="s">
        <v>98</v>
      </c>
      <c r="AB101" s="9">
        <f t="shared" si="55"/>
        <v>139728</v>
      </c>
      <c r="AC101" s="9">
        <v>139728</v>
      </c>
      <c r="AD101" s="119">
        <f>AC101-AB101</f>
        <v>0</v>
      </c>
      <c r="AF101" s="50" t="s">
        <v>98</v>
      </c>
      <c r="AG101" s="9">
        <f t="shared" si="56"/>
        <v>139728</v>
      </c>
      <c r="AH101" s="9">
        <v>139728</v>
      </c>
      <c r="AI101" s="119">
        <f>AH101-AG101</f>
        <v>0</v>
      </c>
      <c r="AK101" s="50" t="s">
        <v>98</v>
      </c>
      <c r="AL101" s="9">
        <f t="shared" si="57"/>
        <v>139728</v>
      </c>
      <c r="AM101" s="9">
        <v>139728</v>
      </c>
      <c r="AN101" s="119">
        <f>AM101-AL101</f>
        <v>0</v>
      </c>
    </row>
    <row r="102" spans="2:40" x14ac:dyDescent="0.35">
      <c r="B102" s="50" t="s">
        <v>85</v>
      </c>
      <c r="C102" s="9">
        <v>8564</v>
      </c>
      <c r="D102" s="9">
        <v>8567</v>
      </c>
      <c r="E102" s="119">
        <f>D102-C102</f>
        <v>3</v>
      </c>
      <c r="G102" s="50" t="s">
        <v>85</v>
      </c>
      <c r="H102" s="9">
        <f t="shared" si="52"/>
        <v>8567</v>
      </c>
      <c r="I102" s="9">
        <v>8571</v>
      </c>
      <c r="J102" s="119">
        <f>I102-H102</f>
        <v>4</v>
      </c>
      <c r="L102" s="50" t="s">
        <v>85</v>
      </c>
      <c r="M102" s="9">
        <f t="shared" si="53"/>
        <v>8571</v>
      </c>
      <c r="N102" s="9">
        <v>8574</v>
      </c>
      <c r="O102" s="119">
        <f>N102-M102</f>
        <v>3</v>
      </c>
      <c r="Q102" s="50" t="s">
        <v>85</v>
      </c>
      <c r="R102" s="9">
        <f t="shared" si="58"/>
        <v>8574</v>
      </c>
      <c r="S102" s="9">
        <v>8576</v>
      </c>
      <c r="T102" s="119">
        <f>S102-R102</f>
        <v>2</v>
      </c>
      <c r="V102" s="50" t="s">
        <v>85</v>
      </c>
      <c r="W102" s="9">
        <f t="shared" si="54"/>
        <v>8576</v>
      </c>
      <c r="X102" s="9">
        <v>8577</v>
      </c>
      <c r="Y102" s="119">
        <f>X102-W102</f>
        <v>1</v>
      </c>
      <c r="AA102" s="50" t="s">
        <v>85</v>
      </c>
      <c r="AB102" s="9">
        <f t="shared" si="55"/>
        <v>8577</v>
      </c>
      <c r="AC102" s="9">
        <v>8580</v>
      </c>
      <c r="AD102" s="119">
        <f>AC102-AB102</f>
        <v>3</v>
      </c>
      <c r="AF102" s="50" t="s">
        <v>85</v>
      </c>
      <c r="AG102" s="9">
        <f t="shared" si="56"/>
        <v>8580</v>
      </c>
      <c r="AH102" s="9">
        <v>8586</v>
      </c>
      <c r="AI102" s="119">
        <f>AH102-AG102</f>
        <v>6</v>
      </c>
      <c r="AK102" s="50" t="s">
        <v>85</v>
      </c>
      <c r="AL102" s="9">
        <f t="shared" si="57"/>
        <v>8586</v>
      </c>
      <c r="AM102" s="9">
        <v>8588</v>
      </c>
      <c r="AN102" s="119">
        <f>AM102-AL102</f>
        <v>2</v>
      </c>
    </row>
    <row r="103" spans="2:40" x14ac:dyDescent="0.35">
      <c r="B103" s="50" t="s">
        <v>86</v>
      </c>
      <c r="C103" s="9">
        <v>310139</v>
      </c>
      <c r="D103" s="9">
        <v>310246</v>
      </c>
      <c r="E103" s="119">
        <f>D103-C103</f>
        <v>107</v>
      </c>
      <c r="G103" s="50" t="s">
        <v>86</v>
      </c>
      <c r="H103" s="9">
        <f t="shared" si="52"/>
        <v>310246</v>
      </c>
      <c r="I103" s="9">
        <v>310458</v>
      </c>
      <c r="J103" s="119">
        <f>I103-H103</f>
        <v>212</v>
      </c>
      <c r="L103" s="50" t="s">
        <v>86</v>
      </c>
      <c r="M103" s="9">
        <f>I103</f>
        <v>310458</v>
      </c>
      <c r="N103" s="9">
        <v>310593</v>
      </c>
      <c r="O103" s="119">
        <f>N103-M103</f>
        <v>135</v>
      </c>
      <c r="Q103" s="50" t="s">
        <v>86</v>
      </c>
      <c r="R103" s="9">
        <f t="shared" si="58"/>
        <v>310593</v>
      </c>
      <c r="S103" s="9">
        <v>310689</v>
      </c>
      <c r="T103" s="119">
        <f>S103-R103</f>
        <v>96</v>
      </c>
      <c r="V103" s="50" t="s">
        <v>86</v>
      </c>
      <c r="W103" s="9">
        <f t="shared" si="54"/>
        <v>310689</v>
      </c>
      <c r="X103" s="9">
        <v>310822</v>
      </c>
      <c r="Y103" s="119">
        <f>X103-W103</f>
        <v>133</v>
      </c>
      <c r="AA103" s="50" t="s">
        <v>86</v>
      </c>
      <c r="AB103" s="9">
        <f t="shared" si="55"/>
        <v>310822</v>
      </c>
      <c r="AC103" s="9">
        <v>310979</v>
      </c>
      <c r="AD103" s="119">
        <f>AC103-AB103</f>
        <v>157</v>
      </c>
      <c r="AF103" s="50" t="s">
        <v>86</v>
      </c>
      <c r="AG103" s="9">
        <f t="shared" si="56"/>
        <v>310979</v>
      </c>
      <c r="AH103" s="9">
        <v>311113</v>
      </c>
      <c r="AI103" s="119">
        <f>AH103-AG103</f>
        <v>134</v>
      </c>
      <c r="AK103" s="50" t="s">
        <v>86</v>
      </c>
      <c r="AL103" s="9">
        <f t="shared" si="57"/>
        <v>311113</v>
      </c>
      <c r="AM103" s="9">
        <v>311249</v>
      </c>
      <c r="AN103" s="119">
        <f>AM103-AL103</f>
        <v>136</v>
      </c>
    </row>
    <row r="104" spans="2:40" x14ac:dyDescent="0.35">
      <c r="B104" s="50" t="s">
        <v>93</v>
      </c>
      <c r="C104" s="9"/>
      <c r="D104" s="9"/>
      <c r="E104" s="119">
        <f>E103+E102+E101+E100+E99+E98</f>
        <v>2187</v>
      </c>
      <c r="G104" s="50" t="s">
        <v>93</v>
      </c>
      <c r="H104" s="9"/>
      <c r="I104" s="9"/>
      <c r="J104" s="120">
        <f>J103+J102+J101+J100+J99+J98</f>
        <v>2682</v>
      </c>
      <c r="L104" s="50" t="s">
        <v>93</v>
      </c>
      <c r="M104" s="9"/>
      <c r="N104" s="9"/>
      <c r="O104" s="119">
        <f>SUM(O98:O103)</f>
        <v>1503</v>
      </c>
      <c r="Q104" s="50" t="s">
        <v>93</v>
      </c>
      <c r="R104" s="9"/>
      <c r="S104" s="9"/>
      <c r="T104" s="119">
        <f>SUM(T98:T103)</f>
        <v>847</v>
      </c>
      <c r="V104" s="50" t="s">
        <v>93</v>
      </c>
      <c r="W104" s="9"/>
      <c r="X104" s="9"/>
      <c r="Y104" s="120">
        <f>SUM(Y98:Y103)</f>
        <v>1639</v>
      </c>
      <c r="AA104" s="50" t="s">
        <v>93</v>
      </c>
      <c r="AB104" s="9"/>
      <c r="AC104" s="9"/>
      <c r="AD104" s="120">
        <f>SUM(AD98:AD103)</f>
        <v>2858</v>
      </c>
      <c r="AF104" s="50" t="s">
        <v>93</v>
      </c>
      <c r="AG104" s="9"/>
      <c r="AH104" s="9"/>
      <c r="AI104" s="120">
        <f>SUM(AI98:AI103)</f>
        <v>2795</v>
      </c>
      <c r="AK104" s="50" t="s">
        <v>93</v>
      </c>
      <c r="AL104" s="9"/>
      <c r="AM104" s="9"/>
      <c r="AN104" s="120">
        <f>SUM(AN98:AN103)</f>
        <v>2643</v>
      </c>
    </row>
    <row r="105" spans="2:40" x14ac:dyDescent="0.35">
      <c r="B105" s="50" t="s">
        <v>87</v>
      </c>
      <c r="C105" s="9">
        <v>1362315</v>
      </c>
      <c r="D105" s="9">
        <v>1363200</v>
      </c>
      <c r="E105" s="119">
        <f>D105-C105</f>
        <v>885</v>
      </c>
      <c r="G105" s="50" t="s">
        <v>87</v>
      </c>
      <c r="H105" s="9">
        <f t="shared" ref="H105:H111" si="59">D105</f>
        <v>1363200</v>
      </c>
      <c r="I105" s="9">
        <v>1364117</v>
      </c>
      <c r="J105" s="119">
        <f t="shared" ref="J105:J111" si="60">I105-H105</f>
        <v>917</v>
      </c>
      <c r="L105" s="50" t="s">
        <v>87</v>
      </c>
      <c r="M105" s="9">
        <f>I105</f>
        <v>1364117</v>
      </c>
      <c r="N105" s="9">
        <v>1364864</v>
      </c>
      <c r="O105" s="119">
        <f>N105-M105</f>
        <v>747</v>
      </c>
      <c r="Q105" s="50" t="s">
        <v>87</v>
      </c>
      <c r="R105" s="9">
        <f>N105</f>
        <v>1364864</v>
      </c>
      <c r="S105" s="9">
        <v>1364903</v>
      </c>
      <c r="T105" s="119">
        <f t="shared" ref="T105:T111" si="61">S105-R105</f>
        <v>39</v>
      </c>
      <c r="V105" s="50" t="s">
        <v>87</v>
      </c>
      <c r="W105" s="9">
        <f t="shared" ref="W105:W111" si="62">S105</f>
        <v>1364903</v>
      </c>
      <c r="X105" s="9">
        <v>1365268</v>
      </c>
      <c r="Y105" s="119">
        <f>X105-W105</f>
        <v>365</v>
      </c>
      <c r="AA105" s="50" t="s">
        <v>87</v>
      </c>
      <c r="AB105" s="9">
        <f t="shared" ref="AB105:AB111" si="63">X105</f>
        <v>1365268</v>
      </c>
      <c r="AC105" s="9">
        <v>1366492</v>
      </c>
      <c r="AD105" s="119">
        <f>AC105-AB105</f>
        <v>1224</v>
      </c>
      <c r="AF105" s="50" t="s">
        <v>87</v>
      </c>
      <c r="AG105" s="9">
        <f t="shared" ref="AG105:AG111" si="64">AC105</f>
        <v>1366492</v>
      </c>
      <c r="AH105" s="9">
        <v>1367569</v>
      </c>
      <c r="AI105" s="119">
        <f>AH105-AG105</f>
        <v>1077</v>
      </c>
      <c r="AK105" s="50" t="s">
        <v>87</v>
      </c>
      <c r="AL105" s="9">
        <f t="shared" ref="AL105:AL111" si="65">AH105</f>
        <v>1367569</v>
      </c>
      <c r="AM105" s="9">
        <v>1368481</v>
      </c>
      <c r="AN105" s="119">
        <f>AM105-AL105</f>
        <v>912</v>
      </c>
    </row>
    <row r="106" spans="2:40" x14ac:dyDescent="0.35">
      <c r="B106" s="50" t="s">
        <v>96</v>
      </c>
      <c r="C106" s="9">
        <v>822746</v>
      </c>
      <c r="D106" s="9">
        <v>823029</v>
      </c>
      <c r="E106" s="119">
        <f t="shared" ref="E106:E111" si="66">D106-C106</f>
        <v>283</v>
      </c>
      <c r="G106" s="50" t="s">
        <v>96</v>
      </c>
      <c r="H106" s="9">
        <f t="shared" si="59"/>
        <v>823029</v>
      </c>
      <c r="I106" s="9">
        <v>823345</v>
      </c>
      <c r="J106" s="119">
        <f t="shared" si="60"/>
        <v>316</v>
      </c>
      <c r="L106" s="50" t="s">
        <v>96</v>
      </c>
      <c r="M106" s="9">
        <f>I106</f>
        <v>823345</v>
      </c>
      <c r="N106" s="9">
        <v>823626</v>
      </c>
      <c r="O106" s="119">
        <f>N106-M106</f>
        <v>281</v>
      </c>
      <c r="Q106" s="50" t="s">
        <v>96</v>
      </c>
      <c r="R106" s="9">
        <f>N106</f>
        <v>823626</v>
      </c>
      <c r="S106" s="9">
        <v>823906</v>
      </c>
      <c r="T106" s="119">
        <f t="shared" si="61"/>
        <v>280</v>
      </c>
      <c r="V106" s="50" t="s">
        <v>96</v>
      </c>
      <c r="W106" s="9">
        <f t="shared" si="62"/>
        <v>823906</v>
      </c>
      <c r="X106" s="9">
        <v>824163</v>
      </c>
      <c r="Y106" s="119">
        <f t="shared" ref="Y106:Y111" si="67">X106-W106</f>
        <v>257</v>
      </c>
      <c r="AA106" s="50" t="s">
        <v>96</v>
      </c>
      <c r="AB106" s="9">
        <f t="shared" si="63"/>
        <v>824163</v>
      </c>
      <c r="AC106" s="9">
        <v>824435</v>
      </c>
      <c r="AD106" s="119">
        <f t="shared" ref="AD106:AD111" si="68">AC106-AB106</f>
        <v>272</v>
      </c>
      <c r="AF106" s="50" t="s">
        <v>96</v>
      </c>
      <c r="AG106" s="9">
        <f t="shared" si="64"/>
        <v>824435</v>
      </c>
      <c r="AH106" s="9">
        <v>824748</v>
      </c>
      <c r="AI106" s="119">
        <f t="shared" ref="AI106:AI111" si="69">AH106-AG106</f>
        <v>313</v>
      </c>
      <c r="AK106" s="50" t="s">
        <v>96</v>
      </c>
      <c r="AL106" s="9">
        <f t="shared" si="65"/>
        <v>824748</v>
      </c>
      <c r="AM106" s="9">
        <v>825038</v>
      </c>
      <c r="AN106" s="119">
        <f t="shared" ref="AN106:AN111" si="70">AM106-AL106</f>
        <v>290</v>
      </c>
    </row>
    <row r="107" spans="2:40" x14ac:dyDescent="0.35">
      <c r="B107" s="50" t="s">
        <v>88</v>
      </c>
      <c r="C107" s="9"/>
      <c r="D107" s="9"/>
      <c r="E107" s="119">
        <f t="shared" si="66"/>
        <v>0</v>
      </c>
      <c r="G107" s="50" t="s">
        <v>88</v>
      </c>
      <c r="H107" s="9">
        <f t="shared" si="59"/>
        <v>0</v>
      </c>
      <c r="I107" s="9"/>
      <c r="J107" s="119">
        <f t="shared" si="60"/>
        <v>0</v>
      </c>
      <c r="L107" s="50" t="s">
        <v>88</v>
      </c>
      <c r="M107" s="9"/>
      <c r="N107" s="9"/>
      <c r="O107" s="119">
        <v>0</v>
      </c>
      <c r="Q107" s="50" t="s">
        <v>88</v>
      </c>
      <c r="R107" s="9"/>
      <c r="S107" s="9"/>
      <c r="T107" s="119">
        <f t="shared" si="61"/>
        <v>0</v>
      </c>
      <c r="V107" s="50" t="s">
        <v>88</v>
      </c>
      <c r="W107" s="9">
        <f t="shared" si="62"/>
        <v>0</v>
      </c>
      <c r="X107" s="9"/>
      <c r="Y107" s="119">
        <f t="shared" si="67"/>
        <v>0</v>
      </c>
      <c r="AA107" s="50" t="s">
        <v>88</v>
      </c>
      <c r="AB107" s="9">
        <f t="shared" si="63"/>
        <v>0</v>
      </c>
      <c r="AC107" s="9"/>
      <c r="AD107" s="119">
        <f t="shared" si="68"/>
        <v>0</v>
      </c>
      <c r="AF107" s="50" t="s">
        <v>88</v>
      </c>
      <c r="AG107" s="9">
        <f t="shared" si="64"/>
        <v>0</v>
      </c>
      <c r="AH107" s="9"/>
      <c r="AI107" s="119">
        <f t="shared" si="69"/>
        <v>0</v>
      </c>
      <c r="AK107" s="50" t="s">
        <v>88</v>
      </c>
      <c r="AL107" s="9">
        <f t="shared" si="65"/>
        <v>0</v>
      </c>
      <c r="AM107" s="9"/>
      <c r="AN107" s="119">
        <f t="shared" si="70"/>
        <v>0</v>
      </c>
    </row>
    <row r="108" spans="2:40" x14ac:dyDescent="0.35">
      <c r="B108" s="50" t="s">
        <v>108</v>
      </c>
      <c r="C108" s="9">
        <v>2411</v>
      </c>
      <c r="D108" s="9">
        <v>2412</v>
      </c>
      <c r="E108" s="119">
        <f t="shared" si="66"/>
        <v>1</v>
      </c>
      <c r="G108" s="50" t="s">
        <v>108</v>
      </c>
      <c r="H108" s="9">
        <f t="shared" si="59"/>
        <v>2412</v>
      </c>
      <c r="I108" s="9">
        <v>2416</v>
      </c>
      <c r="J108" s="119">
        <f t="shared" si="60"/>
        <v>4</v>
      </c>
      <c r="L108" s="50" t="s">
        <v>108</v>
      </c>
      <c r="M108" s="9">
        <f>I108</f>
        <v>2416</v>
      </c>
      <c r="N108" s="9">
        <v>2420</v>
      </c>
      <c r="O108" s="119">
        <f>N108-M108</f>
        <v>4</v>
      </c>
      <c r="Q108" s="50" t="s">
        <v>108</v>
      </c>
      <c r="R108" s="9">
        <f>N108</f>
        <v>2420</v>
      </c>
      <c r="S108" s="9">
        <v>2422</v>
      </c>
      <c r="T108" s="119">
        <f t="shared" si="61"/>
        <v>2</v>
      </c>
      <c r="V108" s="50" t="s">
        <v>108</v>
      </c>
      <c r="W108" s="9">
        <f t="shared" si="62"/>
        <v>2422</v>
      </c>
      <c r="X108" s="9">
        <v>2425</v>
      </c>
      <c r="Y108" s="119">
        <f t="shared" si="67"/>
        <v>3</v>
      </c>
      <c r="AA108" s="50" t="s">
        <v>108</v>
      </c>
      <c r="AB108" s="9">
        <f t="shared" si="63"/>
        <v>2425</v>
      </c>
      <c r="AC108" s="9">
        <v>2430</v>
      </c>
      <c r="AD108" s="119">
        <f t="shared" si="68"/>
        <v>5</v>
      </c>
      <c r="AF108" s="50" t="s">
        <v>108</v>
      </c>
      <c r="AG108" s="9">
        <f t="shared" si="64"/>
        <v>2430</v>
      </c>
      <c r="AH108" s="9">
        <v>2433</v>
      </c>
      <c r="AI108" s="119">
        <f t="shared" si="69"/>
        <v>3</v>
      </c>
      <c r="AK108" s="50" t="s">
        <v>108</v>
      </c>
      <c r="AL108" s="9">
        <f t="shared" si="65"/>
        <v>2433</v>
      </c>
      <c r="AM108" s="9">
        <v>2434</v>
      </c>
      <c r="AN108" s="119">
        <f t="shared" si="70"/>
        <v>1</v>
      </c>
    </row>
    <row r="109" spans="2:40" x14ac:dyDescent="0.35">
      <c r="B109" s="50" t="s">
        <v>89</v>
      </c>
      <c r="C109" s="9">
        <v>551344</v>
      </c>
      <c r="D109" s="9">
        <v>551683</v>
      </c>
      <c r="E109" s="119">
        <f t="shared" si="66"/>
        <v>339</v>
      </c>
      <c r="G109" s="50" t="s">
        <v>89</v>
      </c>
      <c r="H109" s="9">
        <f t="shared" si="59"/>
        <v>551683</v>
      </c>
      <c r="I109" s="9">
        <v>552040</v>
      </c>
      <c r="J109" s="119">
        <f t="shared" si="60"/>
        <v>357</v>
      </c>
      <c r="L109" s="50" t="s">
        <v>89</v>
      </c>
      <c r="M109" s="9">
        <f>I109</f>
        <v>552040</v>
      </c>
      <c r="N109" s="9">
        <v>552306</v>
      </c>
      <c r="O109" s="119">
        <f>N109-M109</f>
        <v>266</v>
      </c>
      <c r="Q109" s="50" t="s">
        <v>89</v>
      </c>
      <c r="R109" s="9">
        <f>N109</f>
        <v>552306</v>
      </c>
      <c r="S109" s="9">
        <v>552593</v>
      </c>
      <c r="T109" s="119">
        <f t="shared" si="61"/>
        <v>287</v>
      </c>
      <c r="V109" s="50" t="s">
        <v>89</v>
      </c>
      <c r="W109" s="9">
        <f t="shared" si="62"/>
        <v>552593</v>
      </c>
      <c r="X109" s="9">
        <v>552889</v>
      </c>
      <c r="Y109" s="119">
        <f t="shared" si="67"/>
        <v>296</v>
      </c>
      <c r="AA109" s="50" t="s">
        <v>89</v>
      </c>
      <c r="AB109" s="9">
        <f t="shared" si="63"/>
        <v>552889</v>
      </c>
      <c r="AC109" s="9">
        <v>553259</v>
      </c>
      <c r="AD109" s="119">
        <f t="shared" si="68"/>
        <v>370</v>
      </c>
      <c r="AF109" s="50" t="s">
        <v>89</v>
      </c>
      <c r="AG109" s="9">
        <f t="shared" si="64"/>
        <v>553259</v>
      </c>
      <c r="AH109" s="9">
        <v>553588</v>
      </c>
      <c r="AI109" s="119">
        <f t="shared" si="69"/>
        <v>329</v>
      </c>
      <c r="AK109" s="50" t="s">
        <v>89</v>
      </c>
      <c r="AL109" s="9">
        <f t="shared" si="65"/>
        <v>553588</v>
      </c>
      <c r="AM109" s="9">
        <v>553925</v>
      </c>
      <c r="AN109" s="119">
        <f t="shared" si="70"/>
        <v>337</v>
      </c>
    </row>
    <row r="110" spans="2:40" x14ac:dyDescent="0.35">
      <c r="B110" s="50" t="s">
        <v>90</v>
      </c>
      <c r="C110" s="9">
        <v>285929</v>
      </c>
      <c r="D110" s="9">
        <v>286176</v>
      </c>
      <c r="E110" s="119">
        <f t="shared" si="66"/>
        <v>247</v>
      </c>
      <c r="G110" s="50" t="s">
        <v>90</v>
      </c>
      <c r="H110" s="9">
        <f t="shared" si="59"/>
        <v>286176</v>
      </c>
      <c r="I110" s="9">
        <v>286362</v>
      </c>
      <c r="J110" s="119">
        <f t="shared" si="60"/>
        <v>186</v>
      </c>
      <c r="L110" s="50" t="s">
        <v>90</v>
      </c>
      <c r="M110" s="9">
        <f>I110</f>
        <v>286362</v>
      </c>
      <c r="N110" s="9">
        <v>286498</v>
      </c>
      <c r="O110" s="119">
        <f>N110-M110</f>
        <v>136</v>
      </c>
      <c r="Q110" s="50" t="s">
        <v>90</v>
      </c>
      <c r="R110" s="9">
        <f>N110</f>
        <v>286498</v>
      </c>
      <c r="S110" s="9">
        <v>286709</v>
      </c>
      <c r="T110" s="119">
        <f t="shared" si="61"/>
        <v>211</v>
      </c>
      <c r="V110" s="50" t="s">
        <v>90</v>
      </c>
      <c r="W110" s="9">
        <f t="shared" si="62"/>
        <v>286709</v>
      </c>
      <c r="X110" s="9">
        <v>286776</v>
      </c>
      <c r="Y110" s="119">
        <f t="shared" si="67"/>
        <v>67</v>
      </c>
      <c r="AA110" s="50" t="s">
        <v>90</v>
      </c>
      <c r="AB110" s="9">
        <f t="shared" si="63"/>
        <v>286776</v>
      </c>
      <c r="AC110" s="9">
        <v>286986</v>
      </c>
      <c r="AD110" s="119">
        <f t="shared" si="68"/>
        <v>210</v>
      </c>
      <c r="AF110" s="50" t="s">
        <v>90</v>
      </c>
      <c r="AG110" s="9">
        <f t="shared" si="64"/>
        <v>286986</v>
      </c>
      <c r="AH110" s="9">
        <v>287224</v>
      </c>
      <c r="AI110" s="119">
        <f t="shared" si="69"/>
        <v>238</v>
      </c>
      <c r="AK110" s="50" t="s">
        <v>90</v>
      </c>
      <c r="AL110" s="9">
        <f t="shared" si="65"/>
        <v>287224</v>
      </c>
      <c r="AM110" s="9">
        <v>287426</v>
      </c>
      <c r="AN110" s="119">
        <f t="shared" si="70"/>
        <v>202</v>
      </c>
    </row>
    <row r="111" spans="2:40" x14ac:dyDescent="0.35">
      <c r="B111" s="50" t="s">
        <v>91</v>
      </c>
      <c r="C111" s="9">
        <v>716879</v>
      </c>
      <c r="D111" s="9">
        <v>717831</v>
      </c>
      <c r="E111" s="119">
        <f t="shared" si="66"/>
        <v>952</v>
      </c>
      <c r="G111" s="50" t="s">
        <v>91</v>
      </c>
      <c r="H111" s="9">
        <f t="shared" si="59"/>
        <v>717831</v>
      </c>
      <c r="I111" s="9">
        <v>718760</v>
      </c>
      <c r="J111" s="119">
        <f t="shared" si="60"/>
        <v>929</v>
      </c>
      <c r="L111" s="50" t="s">
        <v>91</v>
      </c>
      <c r="M111" s="9">
        <f>I111</f>
        <v>718760</v>
      </c>
      <c r="N111" s="9">
        <v>719680</v>
      </c>
      <c r="O111" s="119">
        <f>N111-M111</f>
        <v>920</v>
      </c>
      <c r="Q111" s="50" t="s">
        <v>91</v>
      </c>
      <c r="R111" s="9">
        <f>N111</f>
        <v>719680</v>
      </c>
      <c r="S111" s="9">
        <v>720077</v>
      </c>
      <c r="T111" s="119">
        <f t="shared" si="61"/>
        <v>397</v>
      </c>
      <c r="V111" s="50" t="s">
        <v>91</v>
      </c>
      <c r="W111" s="9">
        <f t="shared" si="62"/>
        <v>720077</v>
      </c>
      <c r="X111" s="9">
        <v>720645</v>
      </c>
      <c r="Y111" s="119">
        <f t="shared" si="67"/>
        <v>568</v>
      </c>
      <c r="AA111" s="50" t="s">
        <v>91</v>
      </c>
      <c r="AB111" s="9">
        <f t="shared" si="63"/>
        <v>720645</v>
      </c>
      <c r="AC111" s="9">
        <v>721949</v>
      </c>
      <c r="AD111" s="119">
        <f t="shared" si="68"/>
        <v>1304</v>
      </c>
      <c r="AF111" s="50" t="s">
        <v>91</v>
      </c>
      <c r="AG111" s="9">
        <f t="shared" si="64"/>
        <v>721949</v>
      </c>
      <c r="AH111" s="9">
        <v>723338</v>
      </c>
      <c r="AI111" s="119">
        <f t="shared" si="69"/>
        <v>1389</v>
      </c>
      <c r="AK111" s="50" t="s">
        <v>91</v>
      </c>
      <c r="AL111" s="9">
        <f t="shared" si="65"/>
        <v>723338</v>
      </c>
      <c r="AM111" s="9">
        <v>724447</v>
      </c>
      <c r="AN111" s="119">
        <f t="shared" si="70"/>
        <v>1109</v>
      </c>
    </row>
    <row r="112" spans="2:40" x14ac:dyDescent="0.35">
      <c r="B112" s="50" t="s">
        <v>94</v>
      </c>
      <c r="C112" s="9"/>
      <c r="D112" s="9"/>
      <c r="E112" s="119">
        <f>SUM(E105:E111)</f>
        <v>2707</v>
      </c>
      <c r="G112" s="50" t="s">
        <v>94</v>
      </c>
      <c r="H112" s="9"/>
      <c r="I112" s="9"/>
      <c r="J112" s="120">
        <f>SUM(J105:J111)</f>
        <v>2709</v>
      </c>
      <c r="L112" s="50" t="s">
        <v>94</v>
      </c>
      <c r="M112" s="9"/>
      <c r="N112" s="9"/>
      <c r="O112" s="119">
        <f>SUM(O105:O111)</f>
        <v>2354</v>
      </c>
      <c r="Q112" s="50" t="s">
        <v>94</v>
      </c>
      <c r="R112" s="9"/>
      <c r="S112" s="9"/>
      <c r="T112" s="119">
        <f>SUM(T105:T111)</f>
        <v>1216</v>
      </c>
      <c r="V112" s="50" t="s">
        <v>94</v>
      </c>
      <c r="W112" s="9"/>
      <c r="X112" s="9"/>
      <c r="Y112" s="120">
        <f>SUM(Y105:Y111)</f>
        <v>1556</v>
      </c>
      <c r="AA112" s="50" t="s">
        <v>94</v>
      </c>
      <c r="AB112" s="9"/>
      <c r="AC112" s="9"/>
      <c r="AD112" s="120">
        <f>SUM(AD105:AD111)</f>
        <v>3385</v>
      </c>
      <c r="AF112" s="50" t="s">
        <v>94</v>
      </c>
      <c r="AG112" s="9"/>
      <c r="AH112" s="9"/>
      <c r="AI112" s="120">
        <f>SUM(AI105:AI111)</f>
        <v>3349</v>
      </c>
      <c r="AK112" s="50" t="s">
        <v>94</v>
      </c>
      <c r="AL112" s="9"/>
      <c r="AM112" s="9"/>
      <c r="AN112" s="120">
        <f>SUM(AN105:AN111)</f>
        <v>2851</v>
      </c>
    </row>
    <row r="113" spans="2:40" x14ac:dyDescent="0.35">
      <c r="B113" s="50" t="s">
        <v>97</v>
      </c>
      <c r="C113" s="9">
        <v>535150</v>
      </c>
      <c r="D113" s="9">
        <v>535230</v>
      </c>
      <c r="E113" s="119">
        <f>D113-C113</f>
        <v>80</v>
      </c>
      <c r="G113" s="50" t="s">
        <v>97</v>
      </c>
      <c r="H113" s="9">
        <f>D113</f>
        <v>535230</v>
      </c>
      <c r="I113" s="9">
        <v>535381</v>
      </c>
      <c r="J113" s="119">
        <f>I113-H113</f>
        <v>151</v>
      </c>
      <c r="L113" s="50" t="s">
        <v>97</v>
      </c>
      <c r="M113" s="9">
        <f>I113</f>
        <v>535381</v>
      </c>
      <c r="N113" s="9">
        <v>535621</v>
      </c>
      <c r="O113" s="119">
        <f>N113-M113</f>
        <v>240</v>
      </c>
      <c r="Q113" s="50" t="s">
        <v>97</v>
      </c>
      <c r="R113" s="9">
        <f>N113</f>
        <v>535621</v>
      </c>
      <c r="S113" s="9">
        <v>535936</v>
      </c>
      <c r="T113" s="119">
        <f>S113-R113</f>
        <v>315</v>
      </c>
      <c r="V113" s="50" t="s">
        <v>97</v>
      </c>
      <c r="W113" s="9">
        <f>S113</f>
        <v>535936</v>
      </c>
      <c r="X113" s="9">
        <v>536244</v>
      </c>
      <c r="Y113" s="120">
        <f>X113-W113</f>
        <v>308</v>
      </c>
      <c r="AA113" s="50" t="s">
        <v>97</v>
      </c>
      <c r="AB113" s="9">
        <f>X113</f>
        <v>536244</v>
      </c>
      <c r="AC113" s="9">
        <v>536412</v>
      </c>
      <c r="AD113" s="120">
        <f>AC113-AB113</f>
        <v>168</v>
      </c>
      <c r="AF113" s="50" t="s">
        <v>97</v>
      </c>
      <c r="AG113" s="9">
        <f>AC113</f>
        <v>536412</v>
      </c>
      <c r="AH113" s="9">
        <v>536701</v>
      </c>
      <c r="AI113" s="120">
        <f>AH113-AG113</f>
        <v>289</v>
      </c>
      <c r="AK113" s="50" t="s">
        <v>97</v>
      </c>
      <c r="AL113" s="9">
        <f>AH113</f>
        <v>536701</v>
      </c>
      <c r="AM113" s="9">
        <v>537003</v>
      </c>
      <c r="AN113" s="120">
        <f>AM113-AL113</f>
        <v>302</v>
      </c>
    </row>
    <row r="114" spans="2:40" x14ac:dyDescent="0.35">
      <c r="B114" s="29" t="s">
        <v>130</v>
      </c>
      <c r="C114" s="9"/>
      <c r="D114" s="9"/>
      <c r="E114" s="121">
        <f>E113+E112+E104+E97+E96+E95</f>
        <v>6832</v>
      </c>
      <c r="G114" s="29" t="s">
        <v>130</v>
      </c>
      <c r="H114" s="9"/>
      <c r="I114" s="9"/>
      <c r="J114" s="121">
        <f>J113+J112+J104+J97+J96+J95</f>
        <v>7539</v>
      </c>
      <c r="L114" s="29" t="s">
        <v>130</v>
      </c>
      <c r="M114" s="9"/>
      <c r="N114" s="9"/>
      <c r="O114" s="121">
        <f>O113+O112+O104+O97+O96+O95</f>
        <v>5672</v>
      </c>
      <c r="Q114" s="29" t="s">
        <v>130</v>
      </c>
      <c r="R114" s="9">
        <f>N114</f>
        <v>0</v>
      </c>
      <c r="S114" s="9"/>
      <c r="T114" s="121">
        <f>T113+T112+T104+T97+T96+T95</f>
        <v>4532</v>
      </c>
      <c r="V114" s="29" t="s">
        <v>130</v>
      </c>
      <c r="W114" s="9">
        <f>S114</f>
        <v>0</v>
      </c>
      <c r="X114" s="9"/>
      <c r="Y114" s="121">
        <f>Y113+Y112+Y104+Y97+Y96+Y95</f>
        <v>5334</v>
      </c>
      <c r="AA114" s="29" t="s">
        <v>130</v>
      </c>
      <c r="AB114" s="9">
        <f>X114</f>
        <v>0</v>
      </c>
      <c r="AC114" s="9"/>
      <c r="AD114" s="121">
        <f>AD113+AD112+AD104+AD97+AD96+AD95</f>
        <v>8428</v>
      </c>
      <c r="AF114" s="29" t="s">
        <v>130</v>
      </c>
      <c r="AG114" s="9">
        <f>AC114</f>
        <v>0</v>
      </c>
      <c r="AH114" s="9"/>
      <c r="AI114" s="121">
        <f>AI113+AI112+AI104+AI97+AI96+AI95</f>
        <v>8480</v>
      </c>
      <c r="AK114" s="29" t="s">
        <v>130</v>
      </c>
      <c r="AL114" s="9">
        <f>AH114</f>
        <v>0</v>
      </c>
      <c r="AM114" s="9"/>
      <c r="AN114" s="121">
        <f>AN113+AN112+AN104+AN97+AN96+AN95</f>
        <v>7642</v>
      </c>
    </row>
    <row r="116" spans="2:40" x14ac:dyDescent="0.35">
      <c r="B116" s="117" t="s">
        <v>114</v>
      </c>
      <c r="C116" s="292" t="s">
        <v>327</v>
      </c>
      <c r="D116" s="293"/>
      <c r="E116" s="294"/>
      <c r="G116" s="117" t="s">
        <v>114</v>
      </c>
      <c r="H116" s="292" t="s">
        <v>334</v>
      </c>
      <c r="I116" s="293"/>
      <c r="J116" s="294"/>
      <c r="L116" s="117" t="s">
        <v>114</v>
      </c>
      <c r="M116" s="292" t="s">
        <v>328</v>
      </c>
      <c r="N116" s="293"/>
      <c r="O116" s="294"/>
      <c r="Q116" s="117" t="s">
        <v>114</v>
      </c>
      <c r="R116" s="292" t="s">
        <v>329</v>
      </c>
      <c r="S116" s="293"/>
      <c r="T116" s="294"/>
      <c r="V116" s="117" t="s">
        <v>114</v>
      </c>
      <c r="W116" s="292" t="s">
        <v>330</v>
      </c>
      <c r="X116" s="293"/>
      <c r="Y116" s="294"/>
      <c r="AA116" s="117" t="s">
        <v>114</v>
      </c>
      <c r="AB116" s="292" t="s">
        <v>331</v>
      </c>
      <c r="AC116" s="293"/>
      <c r="AD116" s="294"/>
      <c r="AF116" s="117" t="s">
        <v>114</v>
      </c>
      <c r="AG116" s="292" t="s">
        <v>335</v>
      </c>
      <c r="AH116" s="293"/>
      <c r="AI116" s="294"/>
      <c r="AK116" s="117" t="s">
        <v>114</v>
      </c>
      <c r="AL116" s="292" t="s">
        <v>336</v>
      </c>
      <c r="AM116" s="293"/>
      <c r="AN116" s="294"/>
    </row>
    <row r="117" spans="2:40" x14ac:dyDescent="0.35">
      <c r="B117" s="50"/>
      <c r="C117" s="118" t="s">
        <v>81</v>
      </c>
      <c r="D117" s="118" t="s">
        <v>82</v>
      </c>
      <c r="E117" s="118" t="s">
        <v>95</v>
      </c>
      <c r="G117" s="50"/>
      <c r="H117" s="118" t="s">
        <v>81</v>
      </c>
      <c r="I117" s="118" t="s">
        <v>82</v>
      </c>
      <c r="J117" s="118" t="s">
        <v>95</v>
      </c>
      <c r="L117" s="50"/>
      <c r="M117" s="118" t="s">
        <v>81</v>
      </c>
      <c r="N117" s="118" t="s">
        <v>82</v>
      </c>
      <c r="O117" s="118" t="s">
        <v>95</v>
      </c>
      <c r="Q117" s="50"/>
      <c r="R117" s="118" t="s">
        <v>81</v>
      </c>
      <c r="S117" s="118" t="s">
        <v>82</v>
      </c>
      <c r="T117" s="118" t="s">
        <v>95</v>
      </c>
      <c r="V117" s="50"/>
      <c r="W117" s="118" t="s">
        <v>81</v>
      </c>
      <c r="X117" s="118" t="s">
        <v>82</v>
      </c>
      <c r="Y117" s="118" t="s">
        <v>95</v>
      </c>
      <c r="AA117" s="50"/>
      <c r="AB117" s="118" t="s">
        <v>81</v>
      </c>
      <c r="AC117" s="118" t="s">
        <v>82</v>
      </c>
      <c r="AD117" s="118" t="s">
        <v>95</v>
      </c>
      <c r="AF117" s="50"/>
      <c r="AG117" s="118" t="s">
        <v>81</v>
      </c>
      <c r="AH117" s="118" t="s">
        <v>82</v>
      </c>
      <c r="AI117" s="118" t="s">
        <v>95</v>
      </c>
      <c r="AK117" s="50"/>
      <c r="AL117" s="118" t="s">
        <v>81</v>
      </c>
      <c r="AM117" s="118" t="s">
        <v>82</v>
      </c>
      <c r="AN117" s="118" t="s">
        <v>95</v>
      </c>
    </row>
    <row r="118" spans="2:40" x14ac:dyDescent="0.35">
      <c r="B118" s="50" t="s">
        <v>92</v>
      </c>
      <c r="C118" s="9">
        <v>457256</v>
      </c>
      <c r="D118" s="9">
        <v>457403</v>
      </c>
      <c r="E118" s="119">
        <f>(D118-C118)*10</f>
        <v>1470</v>
      </c>
      <c r="G118" s="50" t="s">
        <v>92</v>
      </c>
      <c r="H118" s="9">
        <f>D118</f>
        <v>457403</v>
      </c>
      <c r="I118" s="9">
        <v>457590</v>
      </c>
      <c r="J118" s="119">
        <f>(I118-H118)*10</f>
        <v>1870</v>
      </c>
      <c r="L118" s="50" t="s">
        <v>92</v>
      </c>
      <c r="M118" s="9">
        <f>I118</f>
        <v>457590</v>
      </c>
      <c r="N118" s="9">
        <v>457775</v>
      </c>
      <c r="O118" s="119">
        <f>(N118-M118)*10</f>
        <v>1850</v>
      </c>
      <c r="Q118" s="50" t="s">
        <v>92</v>
      </c>
      <c r="R118" s="9">
        <f>N118</f>
        <v>457775</v>
      </c>
      <c r="S118" s="9">
        <v>457889</v>
      </c>
      <c r="T118" s="119">
        <f>(S118-R118)*10</f>
        <v>1140</v>
      </c>
      <c r="V118" s="50" t="s">
        <v>92</v>
      </c>
      <c r="W118" s="9">
        <f>S118</f>
        <v>457889</v>
      </c>
      <c r="X118" s="9">
        <v>458031</v>
      </c>
      <c r="Y118" s="119">
        <f>(X118-W118)*10</f>
        <v>1420</v>
      </c>
      <c r="AA118" s="50" t="s">
        <v>92</v>
      </c>
      <c r="AB118" s="9">
        <f>X118</f>
        <v>458031</v>
      </c>
      <c r="AC118" s="9">
        <v>458178</v>
      </c>
      <c r="AD118" s="119">
        <f>(AC118-AB118)*10</f>
        <v>1470</v>
      </c>
      <c r="AF118" s="50" t="s">
        <v>92</v>
      </c>
      <c r="AG118" s="9">
        <f>AC118</f>
        <v>458178</v>
      </c>
      <c r="AH118" s="9">
        <v>458356</v>
      </c>
      <c r="AI118" s="119">
        <f>(AH118-AG118)*10</f>
        <v>1780</v>
      </c>
      <c r="AK118" s="50" t="s">
        <v>92</v>
      </c>
      <c r="AL118" s="9">
        <f>AH118</f>
        <v>458356</v>
      </c>
      <c r="AM118" s="9">
        <v>458520</v>
      </c>
      <c r="AN118" s="119">
        <f>(AM118-AL118)*10</f>
        <v>1640</v>
      </c>
    </row>
    <row r="119" spans="2:40" x14ac:dyDescent="0.35">
      <c r="B119" s="50" t="s">
        <v>6</v>
      </c>
      <c r="C119" s="9">
        <v>237545</v>
      </c>
      <c r="D119" s="9">
        <v>237736</v>
      </c>
      <c r="E119" s="119">
        <f>D119-C119</f>
        <v>191</v>
      </c>
      <c r="G119" s="50" t="s">
        <v>6</v>
      </c>
      <c r="H119" s="9">
        <f t="shared" ref="H119:H126" si="71">D119</f>
        <v>237736</v>
      </c>
      <c r="I119" s="9">
        <v>237916</v>
      </c>
      <c r="J119" s="119">
        <f>I119-H119</f>
        <v>180</v>
      </c>
      <c r="L119" s="50" t="s">
        <v>6</v>
      </c>
      <c r="M119" s="9">
        <f t="shared" ref="M119:M125" si="72">I119</f>
        <v>237916</v>
      </c>
      <c r="N119" s="9">
        <v>238124</v>
      </c>
      <c r="O119" s="119">
        <f>N119-M119</f>
        <v>208</v>
      </c>
      <c r="Q119" s="50" t="s">
        <v>6</v>
      </c>
      <c r="R119" s="9">
        <f>N119</f>
        <v>238124</v>
      </c>
      <c r="S119" s="9">
        <v>238205</v>
      </c>
      <c r="T119" s="119">
        <f>S119-R119</f>
        <v>81</v>
      </c>
      <c r="V119" s="50" t="s">
        <v>6</v>
      </c>
      <c r="W119" s="9">
        <f t="shared" ref="W119:W126" si="73">S119</f>
        <v>238205</v>
      </c>
      <c r="X119" s="9">
        <v>238515</v>
      </c>
      <c r="Y119" s="119">
        <f>X119-W119</f>
        <v>310</v>
      </c>
      <c r="AA119" s="50" t="s">
        <v>6</v>
      </c>
      <c r="AB119" s="9">
        <f t="shared" ref="AB119:AB126" si="74">X119</f>
        <v>238515</v>
      </c>
      <c r="AC119" s="9">
        <v>238721</v>
      </c>
      <c r="AD119" s="119">
        <f>AC119-AB119</f>
        <v>206</v>
      </c>
      <c r="AF119" s="50" t="s">
        <v>6</v>
      </c>
      <c r="AG119" s="9">
        <f t="shared" ref="AG119:AG126" si="75">AC119</f>
        <v>238721</v>
      </c>
      <c r="AH119" s="9">
        <v>238864</v>
      </c>
      <c r="AI119" s="119">
        <f>AH119-AG119</f>
        <v>143</v>
      </c>
      <c r="AK119" s="50" t="s">
        <v>6</v>
      </c>
      <c r="AL119" s="9">
        <f t="shared" ref="AL119:AL126" si="76">AH119</f>
        <v>238864</v>
      </c>
      <c r="AM119" s="9">
        <v>239116</v>
      </c>
      <c r="AN119" s="119">
        <f>AM119-AL119</f>
        <v>252</v>
      </c>
    </row>
    <row r="120" spans="2:40" x14ac:dyDescent="0.35">
      <c r="B120" s="50" t="s">
        <v>103</v>
      </c>
      <c r="C120" s="9">
        <v>210667</v>
      </c>
      <c r="D120" s="9">
        <v>210667</v>
      </c>
      <c r="E120" s="119">
        <f>D120-C120</f>
        <v>0</v>
      </c>
      <c r="G120" s="50" t="s">
        <v>103</v>
      </c>
      <c r="H120" s="9">
        <f t="shared" si="71"/>
        <v>210667</v>
      </c>
      <c r="I120" s="9">
        <v>210667</v>
      </c>
      <c r="J120" s="119">
        <f>I120-H120</f>
        <v>0</v>
      </c>
      <c r="L120" s="50" t="s">
        <v>103</v>
      </c>
      <c r="M120" s="9">
        <f t="shared" si="72"/>
        <v>210667</v>
      </c>
      <c r="N120" s="9">
        <v>210667</v>
      </c>
      <c r="O120" s="119">
        <f>N120-M120</f>
        <v>0</v>
      </c>
      <c r="Q120" s="50" t="s">
        <v>103</v>
      </c>
      <c r="R120" s="9">
        <f t="shared" ref="R120:R126" si="77">N120</f>
        <v>210667</v>
      </c>
      <c r="S120" s="9">
        <v>210667</v>
      </c>
      <c r="T120" s="119">
        <f>S120-R120</f>
        <v>0</v>
      </c>
      <c r="V120" s="50" t="s">
        <v>103</v>
      </c>
      <c r="W120" s="9">
        <f t="shared" si="73"/>
        <v>210667</v>
      </c>
      <c r="X120" s="9">
        <v>210667</v>
      </c>
      <c r="Y120" s="119">
        <f>X120-W120</f>
        <v>0</v>
      </c>
      <c r="AA120" s="50" t="s">
        <v>103</v>
      </c>
      <c r="AB120" s="9">
        <f t="shared" si="74"/>
        <v>210667</v>
      </c>
      <c r="AC120" s="9">
        <v>210667</v>
      </c>
      <c r="AD120" s="119">
        <f>AC120-AB120</f>
        <v>0</v>
      </c>
      <c r="AF120" s="50" t="s">
        <v>103</v>
      </c>
      <c r="AG120" s="9">
        <f t="shared" si="75"/>
        <v>210667</v>
      </c>
      <c r="AH120" s="9">
        <v>210667</v>
      </c>
      <c r="AI120" s="119">
        <f>AH120-AG120</f>
        <v>0</v>
      </c>
      <c r="AK120" s="50" t="s">
        <v>103</v>
      </c>
      <c r="AL120" s="9">
        <f t="shared" si="76"/>
        <v>210667</v>
      </c>
      <c r="AM120" s="9">
        <v>210667</v>
      </c>
      <c r="AN120" s="119">
        <f>AM120-AL120</f>
        <v>0</v>
      </c>
    </row>
    <row r="121" spans="2:40" x14ac:dyDescent="0.35">
      <c r="B121" s="50" t="s">
        <v>3</v>
      </c>
      <c r="C121" s="9">
        <v>304621</v>
      </c>
      <c r="D121" s="9">
        <v>304884</v>
      </c>
      <c r="E121" s="119">
        <f>(D121-C121)*10</f>
        <v>2630</v>
      </c>
      <c r="G121" s="50" t="s">
        <v>3</v>
      </c>
      <c r="H121" s="9">
        <f t="shared" si="71"/>
        <v>304884</v>
      </c>
      <c r="I121" s="9">
        <v>305150</v>
      </c>
      <c r="J121" s="119">
        <f>(I121-H121)*10</f>
        <v>2660</v>
      </c>
      <c r="L121" s="50" t="s">
        <v>3</v>
      </c>
      <c r="M121" s="9">
        <f t="shared" si="72"/>
        <v>305150</v>
      </c>
      <c r="N121" s="9">
        <v>305322</v>
      </c>
      <c r="O121" s="119">
        <f>(N121-M121)*10</f>
        <v>1720</v>
      </c>
      <c r="Q121" s="50" t="s">
        <v>3</v>
      </c>
      <c r="R121" s="9">
        <f t="shared" si="77"/>
        <v>305322</v>
      </c>
      <c r="S121" s="9">
        <v>305481</v>
      </c>
      <c r="T121" s="119">
        <f>(S121-R121)*10</f>
        <v>1590</v>
      </c>
      <c r="V121" s="50" t="s">
        <v>3</v>
      </c>
      <c r="W121" s="9">
        <f t="shared" si="73"/>
        <v>305481</v>
      </c>
      <c r="X121" s="9">
        <v>305672</v>
      </c>
      <c r="Y121" s="119">
        <f>(X121-W121)*10</f>
        <v>1910</v>
      </c>
      <c r="AA121" s="50" t="s">
        <v>3</v>
      </c>
      <c r="AB121" s="9">
        <f t="shared" si="74"/>
        <v>305672</v>
      </c>
      <c r="AC121" s="9">
        <v>305802</v>
      </c>
      <c r="AD121" s="119">
        <f>(AC121-AB121)*10</f>
        <v>1300</v>
      </c>
      <c r="AF121" s="50" t="s">
        <v>3</v>
      </c>
      <c r="AG121" s="9">
        <f t="shared" si="75"/>
        <v>305802</v>
      </c>
      <c r="AH121" s="9">
        <v>306055</v>
      </c>
      <c r="AI121" s="119">
        <f>(AH121-AG121)*10</f>
        <v>2530</v>
      </c>
      <c r="AK121" s="50" t="s">
        <v>3</v>
      </c>
      <c r="AL121" s="9">
        <f t="shared" si="76"/>
        <v>306055</v>
      </c>
      <c r="AM121" s="9">
        <v>306292</v>
      </c>
      <c r="AN121" s="119">
        <f>(AM121-AL121)*10</f>
        <v>2370</v>
      </c>
    </row>
    <row r="122" spans="2:40" x14ac:dyDescent="0.35">
      <c r="B122" s="50" t="s">
        <v>83</v>
      </c>
      <c r="C122" s="9">
        <v>29165</v>
      </c>
      <c r="D122" s="9">
        <v>29170</v>
      </c>
      <c r="E122" s="119">
        <f>D122-Supply!C122</f>
        <v>5</v>
      </c>
      <c r="G122" s="50" t="s">
        <v>83</v>
      </c>
      <c r="H122" s="9">
        <f t="shared" si="71"/>
        <v>29170</v>
      </c>
      <c r="I122" s="9">
        <v>29174</v>
      </c>
      <c r="J122" s="119">
        <f>I122-H122</f>
        <v>4</v>
      </c>
      <c r="L122" s="50" t="s">
        <v>83</v>
      </c>
      <c r="M122" s="9">
        <f t="shared" si="72"/>
        <v>29174</v>
      </c>
      <c r="N122" s="9">
        <v>29177</v>
      </c>
      <c r="O122" s="119">
        <f>N122-M122</f>
        <v>3</v>
      </c>
      <c r="Q122" s="50" t="s">
        <v>83</v>
      </c>
      <c r="R122" s="9">
        <f t="shared" si="77"/>
        <v>29177</v>
      </c>
      <c r="S122" s="9">
        <v>29181</v>
      </c>
      <c r="T122" s="119">
        <f>S122-R122</f>
        <v>4</v>
      </c>
      <c r="V122" s="50" t="s">
        <v>83</v>
      </c>
      <c r="W122" s="9">
        <f t="shared" si="73"/>
        <v>29181</v>
      </c>
      <c r="X122" s="9">
        <v>29186</v>
      </c>
      <c r="Y122" s="119">
        <v>5</v>
      </c>
      <c r="AA122" s="50" t="s">
        <v>83</v>
      </c>
      <c r="AB122" s="9">
        <f t="shared" si="74"/>
        <v>29186</v>
      </c>
      <c r="AC122" s="9">
        <v>29191</v>
      </c>
      <c r="AD122" s="119">
        <v>5</v>
      </c>
      <c r="AF122" s="50" t="s">
        <v>83</v>
      </c>
      <c r="AG122" s="9">
        <f t="shared" si="75"/>
        <v>29191</v>
      </c>
      <c r="AH122" s="9">
        <v>29194</v>
      </c>
      <c r="AI122" s="119">
        <v>5</v>
      </c>
      <c r="AK122" s="50" t="s">
        <v>83</v>
      </c>
      <c r="AL122" s="9">
        <f t="shared" si="76"/>
        <v>29194</v>
      </c>
      <c r="AM122" s="9">
        <v>29202</v>
      </c>
      <c r="AN122" s="119">
        <v>5</v>
      </c>
    </row>
    <row r="123" spans="2:40" x14ac:dyDescent="0.35">
      <c r="B123" s="50" t="s">
        <v>84</v>
      </c>
      <c r="C123" s="9">
        <v>52720</v>
      </c>
      <c r="D123" s="9">
        <v>52730</v>
      </c>
      <c r="E123" s="119">
        <f>D123-C123</f>
        <v>10</v>
      </c>
      <c r="G123" s="50" t="s">
        <v>84</v>
      </c>
      <c r="H123" s="9">
        <f t="shared" si="71"/>
        <v>52730</v>
      </c>
      <c r="I123" s="9">
        <v>52731</v>
      </c>
      <c r="J123" s="119">
        <f>I123-H123</f>
        <v>1</v>
      </c>
      <c r="L123" s="50" t="s">
        <v>84</v>
      </c>
      <c r="M123" s="9">
        <f t="shared" si="72"/>
        <v>52731</v>
      </c>
      <c r="N123" s="9">
        <v>52744</v>
      </c>
      <c r="O123" s="119">
        <f>N123-M123</f>
        <v>13</v>
      </c>
      <c r="Q123" s="50" t="s">
        <v>84</v>
      </c>
      <c r="R123" s="9">
        <f t="shared" si="77"/>
        <v>52744</v>
      </c>
      <c r="S123" s="9">
        <v>52755</v>
      </c>
      <c r="T123" s="119">
        <f>S123-R123</f>
        <v>11</v>
      </c>
      <c r="V123" s="50" t="s">
        <v>84</v>
      </c>
      <c r="W123" s="9">
        <f t="shared" si="73"/>
        <v>52755</v>
      </c>
      <c r="X123" s="9">
        <v>52759</v>
      </c>
      <c r="Y123" s="119">
        <f>X123-W123</f>
        <v>4</v>
      </c>
      <c r="AA123" s="50" t="s">
        <v>84</v>
      </c>
      <c r="AB123" s="9">
        <f t="shared" si="74"/>
        <v>52759</v>
      </c>
      <c r="AC123" s="9">
        <v>52779</v>
      </c>
      <c r="AD123" s="119">
        <f>AC123-AB123</f>
        <v>20</v>
      </c>
      <c r="AF123" s="50" t="s">
        <v>84</v>
      </c>
      <c r="AG123" s="9">
        <f t="shared" si="75"/>
        <v>52779</v>
      </c>
      <c r="AH123" s="9">
        <v>52802</v>
      </c>
      <c r="AI123" s="119">
        <f>AH123-AG123</f>
        <v>23</v>
      </c>
      <c r="AK123" s="50" t="s">
        <v>84</v>
      </c>
      <c r="AL123" s="9">
        <f t="shared" si="76"/>
        <v>52802</v>
      </c>
      <c r="AM123" s="9">
        <v>52802</v>
      </c>
      <c r="AN123" s="119">
        <f>AM123-AL123</f>
        <v>0</v>
      </c>
    </row>
    <row r="124" spans="2:40" x14ac:dyDescent="0.35">
      <c r="B124" s="50" t="s">
        <v>98</v>
      </c>
      <c r="C124" s="9">
        <v>139728</v>
      </c>
      <c r="D124" s="9">
        <v>139728</v>
      </c>
      <c r="E124" s="119">
        <f>D124-C124</f>
        <v>0</v>
      </c>
      <c r="G124" s="50" t="s">
        <v>98</v>
      </c>
      <c r="H124" s="9">
        <f t="shared" si="71"/>
        <v>139728</v>
      </c>
      <c r="I124" s="9">
        <v>139728</v>
      </c>
      <c r="J124" s="119">
        <f>I124-H124</f>
        <v>0</v>
      </c>
      <c r="L124" s="50" t="s">
        <v>98</v>
      </c>
      <c r="M124" s="9">
        <f t="shared" si="72"/>
        <v>139728</v>
      </c>
      <c r="N124" s="9">
        <v>139728</v>
      </c>
      <c r="O124" s="119">
        <f>N124-M124</f>
        <v>0</v>
      </c>
      <c r="Q124" s="50" t="s">
        <v>98</v>
      </c>
      <c r="R124" s="9">
        <f t="shared" si="77"/>
        <v>139728</v>
      </c>
      <c r="S124" s="9">
        <v>139728</v>
      </c>
      <c r="T124" s="119">
        <f>S124-R124</f>
        <v>0</v>
      </c>
      <c r="V124" s="50" t="s">
        <v>98</v>
      </c>
      <c r="W124" s="9">
        <f t="shared" si="73"/>
        <v>139728</v>
      </c>
      <c r="X124" s="9">
        <v>139728</v>
      </c>
      <c r="Y124" s="119">
        <f>X124-W124</f>
        <v>0</v>
      </c>
      <c r="AA124" s="50" t="s">
        <v>98</v>
      </c>
      <c r="AB124" s="9">
        <f t="shared" si="74"/>
        <v>139728</v>
      </c>
      <c r="AC124" s="9">
        <v>139728</v>
      </c>
      <c r="AD124" s="119">
        <f>AC124-AB124</f>
        <v>0</v>
      </c>
      <c r="AF124" s="50" t="s">
        <v>98</v>
      </c>
      <c r="AG124" s="9">
        <f t="shared" si="75"/>
        <v>139728</v>
      </c>
      <c r="AH124" s="9">
        <v>139728</v>
      </c>
      <c r="AI124" s="119">
        <f>AH124-AG124</f>
        <v>0</v>
      </c>
      <c r="AK124" s="50" t="s">
        <v>98</v>
      </c>
      <c r="AL124" s="9">
        <f t="shared" si="76"/>
        <v>139728</v>
      </c>
      <c r="AM124" s="9">
        <v>139728</v>
      </c>
      <c r="AN124" s="119">
        <f>AM124-AL124</f>
        <v>0</v>
      </c>
    </row>
    <row r="125" spans="2:40" x14ac:dyDescent="0.35">
      <c r="B125" s="50" t="s">
        <v>85</v>
      </c>
      <c r="C125" s="9">
        <v>8588</v>
      </c>
      <c r="D125" s="9">
        <v>8590</v>
      </c>
      <c r="E125" s="119">
        <f>D125-C125</f>
        <v>2</v>
      </c>
      <c r="G125" s="50" t="s">
        <v>85</v>
      </c>
      <c r="H125" s="9">
        <f t="shared" si="71"/>
        <v>8590</v>
      </c>
      <c r="I125" s="9">
        <v>8593</v>
      </c>
      <c r="J125" s="119">
        <f>I125-H125</f>
        <v>3</v>
      </c>
      <c r="L125" s="50" t="s">
        <v>85</v>
      </c>
      <c r="M125" s="9">
        <f t="shared" si="72"/>
        <v>8593</v>
      </c>
      <c r="N125" s="9">
        <v>8595</v>
      </c>
      <c r="O125" s="119">
        <f>N125-M125</f>
        <v>2</v>
      </c>
      <c r="Q125" s="50" t="s">
        <v>85</v>
      </c>
      <c r="R125" s="9">
        <f t="shared" si="77"/>
        <v>8595</v>
      </c>
      <c r="S125" s="9">
        <v>8598</v>
      </c>
      <c r="T125" s="119">
        <f>S125-R125</f>
        <v>3</v>
      </c>
      <c r="V125" s="50" t="s">
        <v>85</v>
      </c>
      <c r="W125" s="9">
        <f t="shared" si="73"/>
        <v>8598</v>
      </c>
      <c r="X125" s="9">
        <v>8600</v>
      </c>
      <c r="Y125" s="119">
        <f>X125-W125</f>
        <v>2</v>
      </c>
      <c r="AA125" s="50" t="s">
        <v>85</v>
      </c>
      <c r="AB125" s="9">
        <f t="shared" si="74"/>
        <v>8600</v>
      </c>
      <c r="AC125" s="9">
        <v>8602</v>
      </c>
      <c r="AD125" s="119">
        <f>AC125-AB125</f>
        <v>2</v>
      </c>
      <c r="AF125" s="50" t="s">
        <v>85</v>
      </c>
      <c r="AG125" s="9">
        <f t="shared" si="75"/>
        <v>8602</v>
      </c>
      <c r="AH125" s="9">
        <v>8605</v>
      </c>
      <c r="AI125" s="119">
        <f>AH125-AG125</f>
        <v>3</v>
      </c>
      <c r="AK125" s="50" t="s">
        <v>85</v>
      </c>
      <c r="AL125" s="9">
        <f t="shared" si="76"/>
        <v>8605</v>
      </c>
      <c r="AM125" s="9">
        <v>8608</v>
      </c>
      <c r="AN125" s="119">
        <f>AM125-AL125</f>
        <v>3</v>
      </c>
    </row>
    <row r="126" spans="2:40" x14ac:dyDescent="0.35">
      <c r="B126" s="50" t="s">
        <v>86</v>
      </c>
      <c r="C126" s="9">
        <v>311249</v>
      </c>
      <c r="D126" s="9">
        <v>311461</v>
      </c>
      <c r="E126" s="119">
        <f>D126-C126</f>
        <v>212</v>
      </c>
      <c r="G126" s="50" t="s">
        <v>86</v>
      </c>
      <c r="H126" s="9">
        <f t="shared" si="71"/>
        <v>311461</v>
      </c>
      <c r="I126" s="9">
        <v>311634</v>
      </c>
      <c r="J126" s="119">
        <f>I126-H126</f>
        <v>173</v>
      </c>
      <c r="L126" s="50" t="s">
        <v>86</v>
      </c>
      <c r="M126" s="9">
        <f>I126</f>
        <v>311634</v>
      </c>
      <c r="N126" s="9">
        <v>311798</v>
      </c>
      <c r="O126" s="119">
        <f>N126-M126</f>
        <v>164</v>
      </c>
      <c r="P126">
        <f>311798-306763</f>
        <v>5035</v>
      </c>
      <c r="Q126" s="50" t="s">
        <v>86</v>
      </c>
      <c r="R126" s="9">
        <f t="shared" si="77"/>
        <v>311798</v>
      </c>
      <c r="S126" s="9">
        <v>311967</v>
      </c>
      <c r="T126" s="119">
        <f>S126-R126</f>
        <v>169</v>
      </c>
      <c r="V126" s="50" t="s">
        <v>86</v>
      </c>
      <c r="W126" s="9">
        <f t="shared" si="73"/>
        <v>311967</v>
      </c>
      <c r="X126" s="9">
        <v>312125</v>
      </c>
      <c r="Y126" s="119">
        <f>X126-W126</f>
        <v>158</v>
      </c>
      <c r="AA126" s="50" t="s">
        <v>86</v>
      </c>
      <c r="AB126" s="9">
        <f t="shared" si="74"/>
        <v>312125</v>
      </c>
      <c r="AC126" s="9">
        <v>312303</v>
      </c>
      <c r="AD126" s="119">
        <f>AC126-AB126</f>
        <v>178</v>
      </c>
      <c r="AF126" s="50" t="s">
        <v>86</v>
      </c>
      <c r="AG126" s="9">
        <f t="shared" si="75"/>
        <v>312303</v>
      </c>
      <c r="AH126" s="9">
        <v>312498</v>
      </c>
      <c r="AI126" s="119">
        <f>AH126-AG126</f>
        <v>195</v>
      </c>
      <c r="AK126" s="50" t="s">
        <v>86</v>
      </c>
      <c r="AL126" s="9">
        <f t="shared" si="76"/>
        <v>312498</v>
      </c>
      <c r="AM126" s="9">
        <v>312709</v>
      </c>
      <c r="AN126" s="119">
        <f>AM126-AL126</f>
        <v>211</v>
      </c>
    </row>
    <row r="127" spans="2:40" x14ac:dyDescent="0.35">
      <c r="B127" s="50" t="s">
        <v>93</v>
      </c>
      <c r="C127" s="9"/>
      <c r="D127" s="9"/>
      <c r="E127" s="119">
        <f>E126+E125+E124+E123+E122+E121</f>
        <v>2859</v>
      </c>
      <c r="G127" s="50" t="s">
        <v>93</v>
      </c>
      <c r="H127" s="9"/>
      <c r="I127" s="9"/>
      <c r="J127" s="120">
        <f>J126+J125+J124+J123+J122+J121</f>
        <v>2841</v>
      </c>
      <c r="L127" s="50" t="s">
        <v>93</v>
      </c>
      <c r="M127" s="9"/>
      <c r="N127" s="9"/>
      <c r="O127" s="119">
        <f>SUM(O121:O126)</f>
        <v>1902</v>
      </c>
      <c r="P127">
        <f>29177-29021</f>
        <v>156</v>
      </c>
      <c r="Q127" s="50" t="s">
        <v>93</v>
      </c>
      <c r="R127" s="9"/>
      <c r="S127" s="9"/>
      <c r="T127" s="119">
        <f>SUM(T121:T126)</f>
        <v>1777</v>
      </c>
      <c r="V127" s="50" t="s">
        <v>93</v>
      </c>
      <c r="W127" s="9"/>
      <c r="X127" s="9"/>
      <c r="Y127" s="120">
        <f>SUM(Y121:Y126)</f>
        <v>2079</v>
      </c>
      <c r="AA127" s="50" t="s">
        <v>93</v>
      </c>
      <c r="AB127" s="9"/>
      <c r="AC127" s="9"/>
      <c r="AD127" s="120">
        <f>SUM(AD121:AD126)</f>
        <v>1505</v>
      </c>
      <c r="AF127" s="50" t="s">
        <v>93</v>
      </c>
      <c r="AG127" s="9"/>
      <c r="AH127" s="9"/>
      <c r="AI127" s="120">
        <f>SUM(AI121:AI126)</f>
        <v>2756</v>
      </c>
      <c r="AK127" s="50" t="s">
        <v>93</v>
      </c>
      <c r="AL127" s="9"/>
      <c r="AM127" s="9"/>
      <c r="AN127" s="120">
        <f>SUM(AN121:AN126)</f>
        <v>2589</v>
      </c>
    </row>
    <row r="128" spans="2:40" x14ac:dyDescent="0.35">
      <c r="B128" s="50" t="s">
        <v>87</v>
      </c>
      <c r="C128" s="9">
        <v>1368481</v>
      </c>
      <c r="D128" s="9">
        <v>1369661</v>
      </c>
      <c r="E128" s="119">
        <f t="shared" ref="E128:E134" si="78">D128-C128</f>
        <v>1180</v>
      </c>
      <c r="G128" s="50" t="s">
        <v>87</v>
      </c>
      <c r="H128" s="9">
        <f t="shared" ref="H128:H134" si="79">D128</f>
        <v>1369661</v>
      </c>
      <c r="I128" s="9">
        <v>1370705</v>
      </c>
      <c r="J128" s="119">
        <f t="shared" ref="J128:J134" si="80">I128-H128</f>
        <v>1044</v>
      </c>
      <c r="L128" s="50" t="s">
        <v>87</v>
      </c>
      <c r="M128" s="9">
        <f>I128</f>
        <v>1370705</v>
      </c>
      <c r="N128" s="9">
        <v>1371223</v>
      </c>
      <c r="O128" s="119">
        <f>N128-M128</f>
        <v>518</v>
      </c>
      <c r="P128">
        <f>52744-52413</f>
        <v>331</v>
      </c>
      <c r="Q128" s="50" t="s">
        <v>87</v>
      </c>
      <c r="R128" s="9">
        <f>N128</f>
        <v>1371223</v>
      </c>
      <c r="S128" s="9">
        <v>1371886</v>
      </c>
      <c r="T128" s="119">
        <f t="shared" ref="T128:T134" si="81">S128-R128</f>
        <v>663</v>
      </c>
      <c r="V128" s="50" t="s">
        <v>87</v>
      </c>
      <c r="W128" s="9">
        <f t="shared" ref="W128:W134" si="82">S128</f>
        <v>1371886</v>
      </c>
      <c r="X128" s="9">
        <v>1372537</v>
      </c>
      <c r="Y128" s="119">
        <f>X128-W128</f>
        <v>651</v>
      </c>
      <c r="Z128">
        <f>729689-698243</f>
        <v>31446</v>
      </c>
      <c r="AA128" s="50" t="s">
        <v>87</v>
      </c>
      <c r="AB128" s="9">
        <f t="shared" ref="AB128:AB134" si="83">X128</f>
        <v>1372537</v>
      </c>
      <c r="AC128" s="9">
        <v>1373339</v>
      </c>
      <c r="AD128" s="119">
        <v>1154</v>
      </c>
      <c r="AF128" s="50" t="s">
        <v>87</v>
      </c>
      <c r="AG128" s="9">
        <f t="shared" ref="AG128:AG134" si="84">AC128</f>
        <v>1373339</v>
      </c>
      <c r="AH128" s="9">
        <v>1374493</v>
      </c>
      <c r="AI128" s="119">
        <f>AH128-AG128</f>
        <v>1154</v>
      </c>
      <c r="AK128" s="50" t="s">
        <v>87</v>
      </c>
      <c r="AL128" s="9">
        <f t="shared" ref="AL128:AL134" si="85">AH128</f>
        <v>1374493</v>
      </c>
      <c r="AM128" s="9">
        <v>1375430</v>
      </c>
      <c r="AN128" s="119">
        <f>AM128-AL128</f>
        <v>937</v>
      </c>
    </row>
    <row r="129" spans="2:40" x14ac:dyDescent="0.35">
      <c r="B129" s="50" t="s">
        <v>96</v>
      </c>
      <c r="C129" s="9">
        <v>825038</v>
      </c>
      <c r="D129" s="9">
        <v>825347</v>
      </c>
      <c r="E129" s="119">
        <f t="shared" si="78"/>
        <v>309</v>
      </c>
      <c r="G129" s="50" t="s">
        <v>96</v>
      </c>
      <c r="H129" s="9">
        <f t="shared" si="79"/>
        <v>825347</v>
      </c>
      <c r="I129" s="9">
        <v>825639</v>
      </c>
      <c r="J129" s="119">
        <f t="shared" si="80"/>
        <v>292</v>
      </c>
      <c r="L129" s="50" t="s">
        <v>96</v>
      </c>
      <c r="M129" s="9">
        <f>I129</f>
        <v>825639</v>
      </c>
      <c r="N129" s="9">
        <v>825914</v>
      </c>
      <c r="O129" s="119">
        <f>N129-M129</f>
        <v>275</v>
      </c>
      <c r="Q129" s="50" t="s">
        <v>96</v>
      </c>
      <c r="R129" s="9">
        <f>N129</f>
        <v>825914</v>
      </c>
      <c r="S129" s="9">
        <v>826206</v>
      </c>
      <c r="T129" s="119">
        <f t="shared" si="81"/>
        <v>292</v>
      </c>
      <c r="V129" s="50" t="s">
        <v>96</v>
      </c>
      <c r="W129" s="9">
        <f t="shared" si="82"/>
        <v>826206</v>
      </c>
      <c r="X129" s="9">
        <v>826504</v>
      </c>
      <c r="Y129" s="119">
        <f t="shared" ref="Y129:Y134" si="86">X129-W129</f>
        <v>298</v>
      </c>
      <c r="AA129" s="50" t="s">
        <v>96</v>
      </c>
      <c r="AB129" s="9">
        <f t="shared" si="83"/>
        <v>826504</v>
      </c>
      <c r="AC129" s="9">
        <v>826781</v>
      </c>
      <c r="AD129" s="119">
        <f t="shared" ref="AD129:AD134" si="87">AC129-AB129</f>
        <v>277</v>
      </c>
      <c r="AF129" s="50" t="s">
        <v>96</v>
      </c>
      <c r="AG129" s="9">
        <f t="shared" si="84"/>
        <v>826781</v>
      </c>
      <c r="AH129" s="9">
        <v>827067</v>
      </c>
      <c r="AI129" s="119">
        <f t="shared" ref="AI129:AI134" si="88">AH129-AG129</f>
        <v>286</v>
      </c>
      <c r="AK129" s="50" t="s">
        <v>96</v>
      </c>
      <c r="AL129" s="9">
        <f t="shared" si="85"/>
        <v>827067</v>
      </c>
      <c r="AM129" s="9">
        <v>827376</v>
      </c>
      <c r="AN129" s="119">
        <f t="shared" ref="AN129:AN134" si="89">AM129-AL129</f>
        <v>309</v>
      </c>
    </row>
    <row r="130" spans="2:40" x14ac:dyDescent="0.35">
      <c r="B130" s="50" t="s">
        <v>88</v>
      </c>
      <c r="C130" s="9"/>
      <c r="D130" s="9"/>
      <c r="E130" s="119">
        <f t="shared" si="78"/>
        <v>0</v>
      </c>
      <c r="G130" s="50" t="s">
        <v>88</v>
      </c>
      <c r="H130" s="9">
        <f t="shared" si="79"/>
        <v>0</v>
      </c>
      <c r="I130" s="9"/>
      <c r="J130" s="119">
        <f t="shared" si="80"/>
        <v>0</v>
      </c>
      <c r="L130" s="50" t="s">
        <v>88</v>
      </c>
      <c r="M130" s="9"/>
      <c r="N130" s="9"/>
      <c r="O130" s="119">
        <v>0</v>
      </c>
      <c r="Q130" s="50" t="s">
        <v>88</v>
      </c>
      <c r="R130" s="9"/>
      <c r="S130" s="9"/>
      <c r="T130" s="119">
        <f t="shared" si="81"/>
        <v>0</v>
      </c>
      <c r="V130" s="50" t="s">
        <v>88</v>
      </c>
      <c r="W130" s="9">
        <f t="shared" si="82"/>
        <v>0</v>
      </c>
      <c r="X130" s="9"/>
      <c r="Y130" s="119">
        <f t="shared" si="86"/>
        <v>0</v>
      </c>
      <c r="AA130" s="50" t="s">
        <v>88</v>
      </c>
      <c r="AB130" s="9">
        <f t="shared" si="83"/>
        <v>0</v>
      </c>
      <c r="AC130" s="9">
        <v>0</v>
      </c>
      <c r="AD130" s="119">
        <f t="shared" si="87"/>
        <v>0</v>
      </c>
      <c r="AF130" s="50" t="s">
        <v>88</v>
      </c>
      <c r="AG130" s="9">
        <f t="shared" si="84"/>
        <v>0</v>
      </c>
      <c r="AH130" s="9"/>
      <c r="AI130" s="119">
        <f t="shared" si="88"/>
        <v>0</v>
      </c>
      <c r="AK130" s="50" t="s">
        <v>88</v>
      </c>
      <c r="AL130" s="9">
        <f t="shared" si="85"/>
        <v>0</v>
      </c>
      <c r="AM130" s="9"/>
      <c r="AN130" s="119">
        <f t="shared" si="89"/>
        <v>0</v>
      </c>
    </row>
    <row r="131" spans="2:40" x14ac:dyDescent="0.35">
      <c r="B131" s="50" t="s">
        <v>108</v>
      </c>
      <c r="C131" s="9">
        <v>2434</v>
      </c>
      <c r="D131" s="9">
        <v>2435</v>
      </c>
      <c r="E131" s="119">
        <f t="shared" si="78"/>
        <v>1</v>
      </c>
      <c r="G131" s="50" t="s">
        <v>108</v>
      </c>
      <c r="H131" s="9">
        <f t="shared" si="79"/>
        <v>2435</v>
      </c>
      <c r="I131" s="9">
        <v>2436</v>
      </c>
      <c r="J131" s="119">
        <f t="shared" si="80"/>
        <v>1</v>
      </c>
      <c r="L131" s="50" t="s">
        <v>108</v>
      </c>
      <c r="M131" s="9">
        <f>I131</f>
        <v>2436</v>
      </c>
      <c r="N131" s="9">
        <v>2436</v>
      </c>
      <c r="O131" s="119">
        <f>N131-M131</f>
        <v>0</v>
      </c>
      <c r="Q131" s="50" t="s">
        <v>108</v>
      </c>
      <c r="R131" s="9">
        <f>N131</f>
        <v>2436</v>
      </c>
      <c r="S131" s="9">
        <v>2442</v>
      </c>
      <c r="T131" s="119">
        <f t="shared" si="81"/>
        <v>6</v>
      </c>
      <c r="V131" s="50" t="s">
        <v>108</v>
      </c>
      <c r="W131" s="9">
        <f t="shared" si="82"/>
        <v>2442</v>
      </c>
      <c r="X131" s="9">
        <v>2444</v>
      </c>
      <c r="Y131" s="119">
        <f t="shared" si="86"/>
        <v>2</v>
      </c>
      <c r="AA131" s="50" t="s">
        <v>108</v>
      </c>
      <c r="AB131" s="9">
        <f t="shared" si="83"/>
        <v>2444</v>
      </c>
      <c r="AC131" s="9">
        <v>2447</v>
      </c>
      <c r="AD131" s="119">
        <f t="shared" si="87"/>
        <v>3</v>
      </c>
      <c r="AF131" s="50" t="s">
        <v>108</v>
      </c>
      <c r="AG131" s="9">
        <f t="shared" si="84"/>
        <v>2447</v>
      </c>
      <c r="AH131" s="9">
        <v>2450</v>
      </c>
      <c r="AI131" s="119">
        <f t="shared" si="88"/>
        <v>3</v>
      </c>
      <c r="AK131" s="50" t="s">
        <v>108</v>
      </c>
      <c r="AL131" s="9">
        <f t="shared" si="85"/>
        <v>2450</v>
      </c>
      <c r="AM131" s="9">
        <v>2450</v>
      </c>
      <c r="AN131" s="119">
        <f t="shared" si="89"/>
        <v>0</v>
      </c>
    </row>
    <row r="132" spans="2:40" x14ac:dyDescent="0.35">
      <c r="B132" s="50" t="s">
        <v>89</v>
      </c>
      <c r="C132" s="9">
        <v>553925</v>
      </c>
      <c r="D132" s="9">
        <v>554299</v>
      </c>
      <c r="E132" s="119">
        <f t="shared" si="78"/>
        <v>374</v>
      </c>
      <c r="G132" s="50" t="s">
        <v>89</v>
      </c>
      <c r="H132" s="9">
        <f t="shared" si="79"/>
        <v>554299</v>
      </c>
      <c r="I132" s="9">
        <v>554660</v>
      </c>
      <c r="J132" s="119">
        <f t="shared" si="80"/>
        <v>361</v>
      </c>
      <c r="L132" s="50" t="s">
        <v>89</v>
      </c>
      <c r="M132" s="9">
        <f>I132</f>
        <v>554660</v>
      </c>
      <c r="N132" s="9">
        <v>554976</v>
      </c>
      <c r="O132" s="119">
        <f>N132-M132</f>
        <v>316</v>
      </c>
      <c r="Q132" s="50" t="s">
        <v>89</v>
      </c>
      <c r="R132" s="9">
        <f>N132</f>
        <v>554976</v>
      </c>
      <c r="S132" s="9">
        <v>555293</v>
      </c>
      <c r="T132" s="119">
        <f t="shared" si="81"/>
        <v>317</v>
      </c>
      <c r="V132" s="50" t="s">
        <v>89</v>
      </c>
      <c r="W132" s="9">
        <f t="shared" si="82"/>
        <v>555293</v>
      </c>
      <c r="X132" s="9">
        <v>555613</v>
      </c>
      <c r="Y132" s="119">
        <f t="shared" si="86"/>
        <v>320</v>
      </c>
      <c r="AA132" s="50" t="s">
        <v>89</v>
      </c>
      <c r="AB132" s="9">
        <f t="shared" si="83"/>
        <v>555613</v>
      </c>
      <c r="AC132" s="9">
        <v>555924</v>
      </c>
      <c r="AD132" s="119">
        <f t="shared" si="87"/>
        <v>311</v>
      </c>
      <c r="AF132" s="50" t="s">
        <v>89</v>
      </c>
      <c r="AG132" s="9">
        <f t="shared" si="84"/>
        <v>555924</v>
      </c>
      <c r="AH132" s="9">
        <v>556142</v>
      </c>
      <c r="AI132" s="119">
        <f t="shared" si="88"/>
        <v>218</v>
      </c>
      <c r="AK132" s="50" t="s">
        <v>89</v>
      </c>
      <c r="AL132" s="9">
        <f t="shared" si="85"/>
        <v>556142</v>
      </c>
      <c r="AM132" s="9">
        <v>556500</v>
      </c>
      <c r="AN132" s="119">
        <f t="shared" si="89"/>
        <v>358</v>
      </c>
    </row>
    <row r="133" spans="2:40" x14ac:dyDescent="0.35">
      <c r="B133" s="50" t="s">
        <v>90</v>
      </c>
      <c r="C133" s="9">
        <v>287426</v>
      </c>
      <c r="D133" s="9">
        <v>287642</v>
      </c>
      <c r="E133" s="119">
        <f t="shared" si="78"/>
        <v>216</v>
      </c>
      <c r="G133" s="50" t="s">
        <v>90</v>
      </c>
      <c r="H133" s="9">
        <f t="shared" si="79"/>
        <v>287642</v>
      </c>
      <c r="I133" s="9">
        <v>287822</v>
      </c>
      <c r="J133" s="119">
        <f t="shared" si="80"/>
        <v>180</v>
      </c>
      <c r="L133" s="50" t="s">
        <v>90</v>
      </c>
      <c r="M133" s="9">
        <f>I133</f>
        <v>287822</v>
      </c>
      <c r="N133" s="9">
        <v>288031</v>
      </c>
      <c r="O133" s="119">
        <f>N133-M133</f>
        <v>209</v>
      </c>
      <c r="Q133" s="50" t="s">
        <v>90</v>
      </c>
      <c r="R133" s="9">
        <f>N133</f>
        <v>288031</v>
      </c>
      <c r="S133" s="9">
        <v>288234</v>
      </c>
      <c r="T133" s="119">
        <f t="shared" si="81"/>
        <v>203</v>
      </c>
      <c r="V133" s="50" t="s">
        <v>90</v>
      </c>
      <c r="W133" s="9">
        <f t="shared" si="82"/>
        <v>288234</v>
      </c>
      <c r="X133" s="9">
        <v>288487</v>
      </c>
      <c r="Y133" s="119">
        <f t="shared" si="86"/>
        <v>253</v>
      </c>
      <c r="AA133" s="50" t="s">
        <v>90</v>
      </c>
      <c r="AB133" s="9">
        <f t="shared" si="83"/>
        <v>288487</v>
      </c>
      <c r="AC133" s="9">
        <v>288638</v>
      </c>
      <c r="AD133" s="119">
        <f t="shared" si="87"/>
        <v>151</v>
      </c>
      <c r="AF133" s="50" t="s">
        <v>90</v>
      </c>
      <c r="AG133" s="9">
        <f t="shared" si="84"/>
        <v>288638</v>
      </c>
      <c r="AH133" s="9">
        <v>288789</v>
      </c>
      <c r="AI133" s="119">
        <f t="shared" si="88"/>
        <v>151</v>
      </c>
      <c r="AK133" s="50" t="s">
        <v>90</v>
      </c>
      <c r="AL133" s="9">
        <f t="shared" si="85"/>
        <v>288789</v>
      </c>
      <c r="AM133" s="9">
        <v>288956</v>
      </c>
      <c r="AN133" s="119">
        <f t="shared" si="89"/>
        <v>167</v>
      </c>
    </row>
    <row r="134" spans="2:40" x14ac:dyDescent="0.35">
      <c r="B134" s="50" t="s">
        <v>91</v>
      </c>
      <c r="C134" s="9">
        <v>724447</v>
      </c>
      <c r="D134" s="9">
        <v>725725</v>
      </c>
      <c r="E134" s="119">
        <f t="shared" si="78"/>
        <v>1278</v>
      </c>
      <c r="G134" s="50" t="s">
        <v>91</v>
      </c>
      <c r="H134" s="9">
        <f t="shared" si="79"/>
        <v>725725</v>
      </c>
      <c r="I134" s="9">
        <v>727007</v>
      </c>
      <c r="J134" s="119">
        <f t="shared" si="80"/>
        <v>1282</v>
      </c>
      <c r="L134" s="50" t="s">
        <v>91</v>
      </c>
      <c r="M134" s="9">
        <f>I134</f>
        <v>727007</v>
      </c>
      <c r="N134" s="9">
        <v>727806</v>
      </c>
      <c r="O134" s="119">
        <f>N134-M134</f>
        <v>799</v>
      </c>
      <c r="Q134" s="50" t="s">
        <v>91</v>
      </c>
      <c r="R134" s="9">
        <f>N134</f>
        <v>727806</v>
      </c>
      <c r="S134" s="9">
        <v>728707</v>
      </c>
      <c r="T134" s="119">
        <f t="shared" si="81"/>
        <v>901</v>
      </c>
      <c r="V134" s="50" t="s">
        <v>91</v>
      </c>
      <c r="W134" s="9">
        <f t="shared" si="82"/>
        <v>728707</v>
      </c>
      <c r="X134" s="9">
        <v>729689</v>
      </c>
      <c r="Y134" s="119">
        <f t="shared" si="86"/>
        <v>982</v>
      </c>
      <c r="AA134" s="50" t="s">
        <v>91</v>
      </c>
      <c r="AB134" s="9">
        <f t="shared" si="83"/>
        <v>729689</v>
      </c>
      <c r="AC134" s="9">
        <v>730172</v>
      </c>
      <c r="AD134" s="119">
        <f t="shared" si="87"/>
        <v>483</v>
      </c>
      <c r="AF134" s="50" t="s">
        <v>91</v>
      </c>
      <c r="AG134" s="9">
        <f t="shared" si="84"/>
        <v>730172</v>
      </c>
      <c r="AH134" s="9">
        <v>731305</v>
      </c>
      <c r="AI134" s="119">
        <f t="shared" si="88"/>
        <v>1133</v>
      </c>
      <c r="AK134" s="50" t="s">
        <v>91</v>
      </c>
      <c r="AL134" s="9">
        <f t="shared" si="85"/>
        <v>731305</v>
      </c>
      <c r="AM134" s="9">
        <v>732445</v>
      </c>
      <c r="AN134" s="119">
        <f t="shared" si="89"/>
        <v>1140</v>
      </c>
    </row>
    <row r="135" spans="2:40" x14ac:dyDescent="0.35">
      <c r="B135" s="50" t="s">
        <v>94</v>
      </c>
      <c r="C135" s="9"/>
      <c r="D135" s="9"/>
      <c r="E135" s="119">
        <f>SUM(E128:E134)</f>
        <v>3358</v>
      </c>
      <c r="G135" s="50" t="s">
        <v>94</v>
      </c>
      <c r="H135" s="9"/>
      <c r="I135" s="9"/>
      <c r="J135" s="120">
        <f>SUM(J128:J134)</f>
        <v>3160</v>
      </c>
      <c r="L135" s="50" t="s">
        <v>94</v>
      </c>
      <c r="M135" s="9"/>
      <c r="N135" s="9"/>
      <c r="O135" s="119">
        <f>SUM(O128:O134)</f>
        <v>2117</v>
      </c>
      <c r="Q135" s="50" t="s">
        <v>94</v>
      </c>
      <c r="R135" s="9"/>
      <c r="S135" s="9"/>
      <c r="T135" s="119">
        <f>SUM(T128:T134)</f>
        <v>2382</v>
      </c>
      <c r="V135" s="50" t="s">
        <v>94</v>
      </c>
      <c r="W135" s="9"/>
      <c r="X135" s="9"/>
      <c r="Y135" s="120">
        <f>SUM(Y128:Y134)</f>
        <v>2506</v>
      </c>
      <c r="AA135" s="50" t="s">
        <v>94</v>
      </c>
      <c r="AB135" s="9"/>
      <c r="AC135" s="9"/>
      <c r="AD135" s="120">
        <f>SUM(AD128:AD134)</f>
        <v>2379</v>
      </c>
      <c r="AF135" s="50" t="s">
        <v>94</v>
      </c>
      <c r="AG135" s="9"/>
      <c r="AH135" s="9"/>
      <c r="AI135" s="120">
        <f>SUM(AI128:AI134)</f>
        <v>2945</v>
      </c>
      <c r="AK135" s="50" t="s">
        <v>94</v>
      </c>
      <c r="AL135" s="9"/>
      <c r="AM135" s="9"/>
      <c r="AN135" s="120">
        <f>SUM(AN128:AN134)</f>
        <v>2911</v>
      </c>
    </row>
    <row r="136" spans="2:40" x14ac:dyDescent="0.35">
      <c r="B136" s="50" t="s">
        <v>97</v>
      </c>
      <c r="C136" s="9">
        <v>537003</v>
      </c>
      <c r="D136" s="9">
        <v>537277</v>
      </c>
      <c r="E136" s="119">
        <f>D136-C136</f>
        <v>274</v>
      </c>
      <c r="G136" s="50" t="s">
        <v>97</v>
      </c>
      <c r="H136" s="9">
        <f>D136</f>
        <v>537277</v>
      </c>
      <c r="I136" s="9">
        <v>537546</v>
      </c>
      <c r="J136" s="119">
        <f>I136-H136</f>
        <v>269</v>
      </c>
      <c r="L136" s="50" t="s">
        <v>97</v>
      </c>
      <c r="M136" s="9">
        <f>I136</f>
        <v>537546</v>
      </c>
      <c r="N136" s="9">
        <v>537804</v>
      </c>
      <c r="O136" s="119">
        <f>N136-M136</f>
        <v>258</v>
      </c>
      <c r="Q136" s="50" t="s">
        <v>97</v>
      </c>
      <c r="R136" s="9">
        <f>N136</f>
        <v>537804</v>
      </c>
      <c r="S136" s="9">
        <v>538080</v>
      </c>
      <c r="T136" s="119">
        <f>S136-R136</f>
        <v>276</v>
      </c>
      <c r="V136" s="50" t="s">
        <v>97</v>
      </c>
      <c r="W136" s="9">
        <f>S136</f>
        <v>538080</v>
      </c>
      <c r="X136" s="9">
        <v>538278</v>
      </c>
      <c r="Y136" s="120">
        <f>X136-W136</f>
        <v>198</v>
      </c>
      <c r="AA136" s="50" t="s">
        <v>97</v>
      </c>
      <c r="AB136" s="9">
        <f>X136</f>
        <v>538278</v>
      </c>
      <c r="AC136" s="9">
        <v>538514</v>
      </c>
      <c r="AD136" s="120">
        <f>AC136-AB136</f>
        <v>236</v>
      </c>
      <c r="AF136" s="50" t="s">
        <v>97</v>
      </c>
      <c r="AG136" s="9">
        <f>AC136</f>
        <v>538514</v>
      </c>
      <c r="AH136" s="9">
        <v>538801</v>
      </c>
      <c r="AI136" s="120">
        <f>AH136-AG136</f>
        <v>287</v>
      </c>
      <c r="AK136" s="50" t="s">
        <v>97</v>
      </c>
      <c r="AL136" s="9">
        <f>AH136</f>
        <v>538801</v>
      </c>
      <c r="AM136" s="9">
        <v>539130</v>
      </c>
      <c r="AN136" s="120">
        <f>AM136-AL136</f>
        <v>329</v>
      </c>
    </row>
    <row r="137" spans="2:40" x14ac:dyDescent="0.35">
      <c r="B137" s="29" t="s">
        <v>130</v>
      </c>
      <c r="C137" s="9"/>
      <c r="D137" s="9"/>
      <c r="E137" s="121">
        <f>E136+E135+E127+E120+E119+E118</f>
        <v>8152</v>
      </c>
      <c r="G137" s="29" t="s">
        <v>130</v>
      </c>
      <c r="H137" s="9"/>
      <c r="I137" s="9"/>
      <c r="J137" s="121">
        <f>J136+J135+J127+J120+J119+J118</f>
        <v>8320</v>
      </c>
      <c r="L137" s="29" t="s">
        <v>130</v>
      </c>
      <c r="M137" s="9"/>
      <c r="N137" s="9"/>
      <c r="O137" s="121">
        <f>O136+O135+O127+O120+O119+O118</f>
        <v>6335</v>
      </c>
      <c r="Q137" s="29" t="s">
        <v>130</v>
      </c>
      <c r="R137" s="9">
        <f>N137</f>
        <v>0</v>
      </c>
      <c r="S137" s="9"/>
      <c r="T137" s="121">
        <f>T136+T135+T127+T120+T119+T118</f>
        <v>5656</v>
      </c>
      <c r="V137" s="29" t="s">
        <v>130</v>
      </c>
      <c r="W137" s="9"/>
      <c r="X137" s="9"/>
      <c r="Y137" s="121">
        <f>Y136+Y135+Y127+Y120+Y119+Y118</f>
        <v>6513</v>
      </c>
      <c r="AA137" s="29" t="s">
        <v>130</v>
      </c>
      <c r="AB137" s="9">
        <f>X137</f>
        <v>0</v>
      </c>
      <c r="AC137" s="9"/>
      <c r="AD137" s="121">
        <f>AD136+AD135+AD127+AD120+AD119+AD118</f>
        <v>5796</v>
      </c>
      <c r="AF137" s="29" t="s">
        <v>130</v>
      </c>
      <c r="AG137" s="9">
        <f>AC137</f>
        <v>0</v>
      </c>
      <c r="AH137" s="9"/>
      <c r="AI137" s="121">
        <f>AI136+AI135+AI127+AI120+AI119+AI118</f>
        <v>7911</v>
      </c>
      <c r="AK137" s="29" t="s">
        <v>130</v>
      </c>
      <c r="AL137" s="9">
        <f>AH137</f>
        <v>0</v>
      </c>
      <c r="AM137" s="9"/>
      <c r="AN137" s="121">
        <f>AN136+AN135+AN127+AN120+AN119+AN118</f>
        <v>7721</v>
      </c>
    </row>
    <row r="139" spans="2:40" x14ac:dyDescent="0.35">
      <c r="B139" s="117" t="s">
        <v>114</v>
      </c>
      <c r="C139" s="292" t="s">
        <v>340</v>
      </c>
      <c r="D139" s="293"/>
      <c r="E139" s="294"/>
      <c r="G139" s="117" t="s">
        <v>114</v>
      </c>
      <c r="H139" s="292" t="s">
        <v>373</v>
      </c>
      <c r="I139" s="293"/>
      <c r="J139" s="294"/>
      <c r="L139" s="117" t="s">
        <v>114</v>
      </c>
      <c r="M139" s="292" t="s">
        <v>342</v>
      </c>
      <c r="N139" s="293"/>
      <c r="O139" s="294"/>
      <c r="Q139" s="117" t="s">
        <v>114</v>
      </c>
      <c r="R139" s="292" t="s">
        <v>374</v>
      </c>
      <c r="S139" s="293"/>
      <c r="T139" s="294"/>
      <c r="V139" s="117" t="s">
        <v>114</v>
      </c>
      <c r="W139" s="292" t="s">
        <v>344</v>
      </c>
      <c r="X139" s="293"/>
      <c r="Y139" s="294"/>
      <c r="AA139" s="117" t="s">
        <v>114</v>
      </c>
      <c r="AB139" s="292" t="s">
        <v>375</v>
      </c>
      <c r="AC139" s="293"/>
      <c r="AD139" s="294"/>
      <c r="AF139" s="117" t="s">
        <v>114</v>
      </c>
      <c r="AG139" s="292" t="s">
        <v>376</v>
      </c>
      <c r="AH139" s="293"/>
      <c r="AI139" s="294"/>
      <c r="AK139" s="117" t="s">
        <v>114</v>
      </c>
      <c r="AL139" s="292" t="s">
        <v>377</v>
      </c>
      <c r="AM139" s="293"/>
      <c r="AN139" s="294"/>
    </row>
    <row r="140" spans="2:40" x14ac:dyDescent="0.35">
      <c r="B140" s="50"/>
      <c r="C140" s="118" t="s">
        <v>81</v>
      </c>
      <c r="D140" s="118" t="s">
        <v>82</v>
      </c>
      <c r="E140" s="118" t="s">
        <v>95</v>
      </c>
      <c r="G140" s="50"/>
      <c r="H140" s="118" t="s">
        <v>81</v>
      </c>
      <c r="I140" s="118" t="s">
        <v>82</v>
      </c>
      <c r="J140" s="118" t="s">
        <v>95</v>
      </c>
      <c r="L140" s="50"/>
      <c r="M140" s="118" t="s">
        <v>81</v>
      </c>
      <c r="N140" s="118" t="s">
        <v>82</v>
      </c>
      <c r="O140" s="118" t="s">
        <v>95</v>
      </c>
      <c r="Q140" s="50"/>
      <c r="R140" s="118" t="s">
        <v>81</v>
      </c>
      <c r="S140" s="118" t="s">
        <v>82</v>
      </c>
      <c r="T140" s="118" t="s">
        <v>95</v>
      </c>
      <c r="V140" s="50"/>
      <c r="W140" s="118" t="s">
        <v>81</v>
      </c>
      <c r="X140" s="118" t="s">
        <v>82</v>
      </c>
      <c r="Y140" s="118" t="s">
        <v>95</v>
      </c>
      <c r="AA140" s="50"/>
      <c r="AB140" s="118" t="s">
        <v>81</v>
      </c>
      <c r="AC140" s="118" t="s">
        <v>82</v>
      </c>
      <c r="AD140" s="118" t="s">
        <v>95</v>
      </c>
      <c r="AF140" s="50"/>
      <c r="AG140" s="118" t="s">
        <v>81</v>
      </c>
      <c r="AH140" s="118" t="s">
        <v>82</v>
      </c>
      <c r="AI140" s="118" t="s">
        <v>95</v>
      </c>
      <c r="AK140" s="50"/>
      <c r="AL140" s="118" t="s">
        <v>81</v>
      </c>
      <c r="AM140" s="118" t="s">
        <v>82</v>
      </c>
      <c r="AN140" s="118" t="s">
        <v>95</v>
      </c>
    </row>
    <row r="141" spans="2:40" x14ac:dyDescent="0.35">
      <c r="B141" s="50" t="s">
        <v>92</v>
      </c>
      <c r="C141" s="9">
        <f>AM118</f>
        <v>458520</v>
      </c>
      <c r="D141" s="9">
        <v>458696</v>
      </c>
      <c r="E141" s="119">
        <f>(D141-C141)*10</f>
        <v>1760</v>
      </c>
      <c r="G141" s="50" t="s">
        <v>92</v>
      </c>
      <c r="H141" s="9">
        <f>D141</f>
        <v>458696</v>
      </c>
      <c r="I141" s="9">
        <v>458872</v>
      </c>
      <c r="J141" s="119">
        <f>(I141-H141)*10</f>
        <v>1760</v>
      </c>
      <c r="L141" s="50" t="s">
        <v>92</v>
      </c>
      <c r="M141" s="9">
        <f>I141</f>
        <v>458872</v>
      </c>
      <c r="N141" s="9">
        <v>459044</v>
      </c>
      <c r="O141" s="119">
        <f>(N141-M141)*10</f>
        <v>1720</v>
      </c>
      <c r="Q141" s="50" t="s">
        <v>92</v>
      </c>
      <c r="R141" s="9">
        <f>N141</f>
        <v>459044</v>
      </c>
      <c r="S141" s="9">
        <v>459188</v>
      </c>
      <c r="T141" s="119">
        <f>(S141-R141)*10</f>
        <v>1440</v>
      </c>
      <c r="V141" s="50" t="s">
        <v>92</v>
      </c>
      <c r="W141" s="9">
        <f>S141</f>
        <v>459188</v>
      </c>
      <c r="X141" s="9">
        <v>459375</v>
      </c>
      <c r="Y141" s="119">
        <f>(X141-W141)*10</f>
        <v>1870</v>
      </c>
      <c r="AA141" s="50" t="s">
        <v>92</v>
      </c>
      <c r="AB141" s="9">
        <f>X141</f>
        <v>459375</v>
      </c>
      <c r="AC141" s="9">
        <v>459471</v>
      </c>
      <c r="AD141" s="119">
        <f>(AC141-AB141)*10</f>
        <v>960</v>
      </c>
      <c r="AF141" s="50" t="s">
        <v>92</v>
      </c>
      <c r="AG141" s="9">
        <f>AC141</f>
        <v>459471</v>
      </c>
      <c r="AH141" s="9">
        <v>459661</v>
      </c>
      <c r="AI141" s="119">
        <f>(AH141-AG141)*10</f>
        <v>1900</v>
      </c>
      <c r="AK141" s="50" t="s">
        <v>92</v>
      </c>
      <c r="AL141" s="9">
        <f>AH141</f>
        <v>459661</v>
      </c>
      <c r="AM141" s="9">
        <v>459828</v>
      </c>
      <c r="AN141" s="119">
        <f>(AM141-AL141)*10</f>
        <v>1670</v>
      </c>
    </row>
    <row r="142" spans="2:40" x14ac:dyDescent="0.35">
      <c r="B142" s="50" t="s">
        <v>6</v>
      </c>
      <c r="C142" s="9">
        <f t="shared" ref="C142:C149" si="90">AM119</f>
        <v>239116</v>
      </c>
      <c r="D142" s="9">
        <v>239286</v>
      </c>
      <c r="E142" s="119">
        <f>D142-C142</f>
        <v>170</v>
      </c>
      <c r="G142" s="50" t="s">
        <v>6</v>
      </c>
      <c r="H142" s="9">
        <f t="shared" ref="H142:H149" si="91">D142</f>
        <v>239286</v>
      </c>
      <c r="I142" s="9">
        <v>239485</v>
      </c>
      <c r="J142" s="119">
        <f>I142-H142</f>
        <v>199</v>
      </c>
      <c r="L142" s="50" t="s">
        <v>6</v>
      </c>
      <c r="M142" s="9">
        <f t="shared" ref="M142:M148" si="92">I142</f>
        <v>239485</v>
      </c>
      <c r="N142" s="9">
        <v>239674</v>
      </c>
      <c r="O142" s="119">
        <f>N142-M142</f>
        <v>189</v>
      </c>
      <c r="Q142" s="50" t="s">
        <v>6</v>
      </c>
      <c r="R142" s="9">
        <f>N142</f>
        <v>239674</v>
      </c>
      <c r="S142" s="9">
        <v>239870</v>
      </c>
      <c r="T142" s="119">
        <f>S142-R142</f>
        <v>196</v>
      </c>
      <c r="V142" s="50" t="s">
        <v>6</v>
      </c>
      <c r="W142" s="9">
        <f t="shared" ref="W142:W149" si="93">S142</f>
        <v>239870</v>
      </c>
      <c r="X142" s="9">
        <v>240052</v>
      </c>
      <c r="Y142" s="119">
        <f>X142-W142</f>
        <v>182</v>
      </c>
      <c r="AA142" s="50" t="s">
        <v>6</v>
      </c>
      <c r="AB142" s="9">
        <f t="shared" ref="AB142:AB149" si="94">X142</f>
        <v>240052</v>
      </c>
      <c r="AC142" s="9">
        <v>240194</v>
      </c>
      <c r="AD142" s="119">
        <f>AC142-AB142</f>
        <v>142</v>
      </c>
      <c r="AF142" s="50" t="s">
        <v>6</v>
      </c>
      <c r="AG142" s="9">
        <f t="shared" ref="AG142:AG149" si="95">AC142</f>
        <v>240194</v>
      </c>
      <c r="AH142" s="9">
        <v>240423</v>
      </c>
      <c r="AI142" s="119">
        <f>AH142-AG142</f>
        <v>229</v>
      </c>
      <c r="AK142" s="50" t="s">
        <v>6</v>
      </c>
      <c r="AL142" s="9">
        <f t="shared" ref="AL142:AL149" si="96">AH142</f>
        <v>240423</v>
      </c>
      <c r="AM142" s="9">
        <v>240671</v>
      </c>
      <c r="AN142" s="119">
        <f>AM142-AL142</f>
        <v>248</v>
      </c>
    </row>
    <row r="143" spans="2:40" x14ac:dyDescent="0.35">
      <c r="B143" s="50" t="s">
        <v>103</v>
      </c>
      <c r="C143" s="9">
        <f t="shared" si="90"/>
        <v>210667</v>
      </c>
      <c r="D143" s="9">
        <v>210667</v>
      </c>
      <c r="E143" s="119">
        <f>D143-C143</f>
        <v>0</v>
      </c>
      <c r="G143" s="50" t="s">
        <v>103</v>
      </c>
      <c r="H143" s="9">
        <f t="shared" si="91"/>
        <v>210667</v>
      </c>
      <c r="I143" s="9">
        <v>210667</v>
      </c>
      <c r="J143" s="119">
        <f>I143-H143</f>
        <v>0</v>
      </c>
      <c r="L143" s="50" t="s">
        <v>103</v>
      </c>
      <c r="M143" s="9">
        <f t="shared" si="92"/>
        <v>210667</v>
      </c>
      <c r="N143" s="9">
        <v>210667</v>
      </c>
      <c r="O143" s="119">
        <f>N143-M143</f>
        <v>0</v>
      </c>
      <c r="Q143" s="50" t="s">
        <v>103</v>
      </c>
      <c r="R143" s="9">
        <f t="shared" ref="R143:R149" si="97">N143</f>
        <v>210667</v>
      </c>
      <c r="S143" s="9">
        <v>210667</v>
      </c>
      <c r="T143" s="119">
        <f>S143-R143</f>
        <v>0</v>
      </c>
      <c r="V143" s="50" t="s">
        <v>103</v>
      </c>
      <c r="W143" s="9">
        <f t="shared" si="93"/>
        <v>210667</v>
      </c>
      <c r="X143" s="9">
        <v>210667</v>
      </c>
      <c r="Y143" s="119">
        <f>X143-W143</f>
        <v>0</v>
      </c>
      <c r="AA143" s="50" t="s">
        <v>103</v>
      </c>
      <c r="AB143" s="9">
        <f t="shared" si="94"/>
        <v>210667</v>
      </c>
      <c r="AC143" s="9">
        <v>210667</v>
      </c>
      <c r="AD143" s="119">
        <f>AC143-AB143</f>
        <v>0</v>
      </c>
      <c r="AF143" s="50" t="s">
        <v>103</v>
      </c>
      <c r="AG143" s="9">
        <f t="shared" si="95"/>
        <v>210667</v>
      </c>
      <c r="AH143" s="9">
        <v>210667</v>
      </c>
      <c r="AI143" s="119">
        <f>AH143-AG143</f>
        <v>0</v>
      </c>
      <c r="AK143" s="50" t="s">
        <v>103</v>
      </c>
      <c r="AL143" s="9">
        <f t="shared" si="96"/>
        <v>210667</v>
      </c>
      <c r="AM143" s="9">
        <v>210667</v>
      </c>
      <c r="AN143" s="119">
        <f>AM143-AL143</f>
        <v>0</v>
      </c>
    </row>
    <row r="144" spans="2:40" x14ac:dyDescent="0.35">
      <c r="B144" s="50" t="s">
        <v>3</v>
      </c>
      <c r="C144" s="9">
        <f t="shared" si="90"/>
        <v>306292</v>
      </c>
      <c r="D144" s="9">
        <v>306564</v>
      </c>
      <c r="E144" s="119">
        <f>(D144-C144)*10</f>
        <v>2720</v>
      </c>
      <c r="G144" s="50" t="s">
        <v>3</v>
      </c>
      <c r="H144" s="9">
        <f t="shared" si="91"/>
        <v>306564</v>
      </c>
      <c r="I144" s="9">
        <v>306857</v>
      </c>
      <c r="J144" s="119">
        <f>(I144-H144)*10</f>
        <v>2930</v>
      </c>
      <c r="L144" s="50" t="s">
        <v>3</v>
      </c>
      <c r="M144" s="9">
        <f t="shared" si="92"/>
        <v>306857</v>
      </c>
      <c r="N144" s="9">
        <v>307080</v>
      </c>
      <c r="O144" s="119">
        <f>(N144-M144)*10</f>
        <v>2230</v>
      </c>
      <c r="Q144" s="50" t="s">
        <v>3</v>
      </c>
      <c r="R144" s="9">
        <f t="shared" si="97"/>
        <v>307080</v>
      </c>
      <c r="S144" s="9">
        <v>307286</v>
      </c>
      <c r="T144" s="119">
        <f>(S144-R144)*10</f>
        <v>2060</v>
      </c>
      <c r="V144" s="50" t="s">
        <v>3</v>
      </c>
      <c r="W144" s="9">
        <f t="shared" si="93"/>
        <v>307286</v>
      </c>
      <c r="X144" s="9">
        <v>307549</v>
      </c>
      <c r="Y144" s="119">
        <f>(X144-W144)*10</f>
        <v>2630</v>
      </c>
      <c r="AA144" s="50" t="s">
        <v>3</v>
      </c>
      <c r="AB144" s="9">
        <f t="shared" si="94"/>
        <v>307549</v>
      </c>
      <c r="AC144" s="9">
        <v>307805</v>
      </c>
      <c r="AD144" s="119">
        <f>(AC144-AB144)*10</f>
        <v>2560</v>
      </c>
      <c r="AF144" s="50" t="s">
        <v>3</v>
      </c>
      <c r="AG144" s="9">
        <f t="shared" si="95"/>
        <v>307805</v>
      </c>
      <c r="AH144" s="9">
        <v>308045</v>
      </c>
      <c r="AI144" s="119">
        <f>(AH144-AG144)*10</f>
        <v>2400</v>
      </c>
      <c r="AK144" s="50" t="s">
        <v>3</v>
      </c>
      <c r="AL144" s="9">
        <f t="shared" si="96"/>
        <v>308045</v>
      </c>
      <c r="AM144" s="9">
        <v>308286</v>
      </c>
      <c r="AN144" s="119">
        <f>(AM144-AL144)*10</f>
        <v>2410</v>
      </c>
    </row>
    <row r="145" spans="2:40" x14ac:dyDescent="0.35">
      <c r="B145" s="50" t="s">
        <v>83</v>
      </c>
      <c r="C145" s="9">
        <f t="shared" si="90"/>
        <v>29202</v>
      </c>
      <c r="D145" s="9">
        <v>29208</v>
      </c>
      <c r="E145" s="119">
        <f>D145-Supply!C145</f>
        <v>6</v>
      </c>
      <c r="G145" s="50" t="s">
        <v>83</v>
      </c>
      <c r="H145" s="9">
        <f t="shared" si="91"/>
        <v>29208</v>
      </c>
      <c r="I145" s="9">
        <v>29214</v>
      </c>
      <c r="J145" s="119">
        <f>I145-H145</f>
        <v>6</v>
      </c>
      <c r="L145" s="50" t="s">
        <v>83</v>
      </c>
      <c r="M145" s="9">
        <f t="shared" si="92"/>
        <v>29214</v>
      </c>
      <c r="N145" s="9">
        <v>29221</v>
      </c>
      <c r="O145" s="119">
        <f>N145-M145</f>
        <v>7</v>
      </c>
      <c r="Q145" s="50" t="s">
        <v>83</v>
      </c>
      <c r="R145" s="9">
        <f t="shared" si="97"/>
        <v>29221</v>
      </c>
      <c r="S145" s="9">
        <v>29224</v>
      </c>
      <c r="T145" s="119">
        <f>S145-R145</f>
        <v>3</v>
      </c>
      <c r="V145" s="50" t="s">
        <v>83</v>
      </c>
      <c r="W145" s="9">
        <f t="shared" si="93"/>
        <v>29224</v>
      </c>
      <c r="X145" s="9">
        <v>29229</v>
      </c>
      <c r="Y145" s="119">
        <v>5</v>
      </c>
      <c r="AA145" s="50" t="s">
        <v>83</v>
      </c>
      <c r="AB145" s="9">
        <f t="shared" si="94"/>
        <v>29229</v>
      </c>
      <c r="AC145" s="9">
        <v>29233</v>
      </c>
      <c r="AD145" s="119">
        <v>5</v>
      </c>
      <c r="AF145" s="50" t="s">
        <v>83</v>
      </c>
      <c r="AG145" s="9">
        <f t="shared" si="95"/>
        <v>29233</v>
      </c>
      <c r="AH145" s="9">
        <v>29237</v>
      </c>
      <c r="AI145" s="119">
        <v>5</v>
      </c>
      <c r="AK145" s="50" t="s">
        <v>83</v>
      </c>
      <c r="AL145" s="9">
        <f t="shared" si="96"/>
        <v>29237</v>
      </c>
      <c r="AM145" s="9">
        <v>29241</v>
      </c>
      <c r="AN145" s="119">
        <v>5</v>
      </c>
    </row>
    <row r="146" spans="2:40" x14ac:dyDescent="0.35">
      <c r="B146" s="50" t="s">
        <v>84</v>
      </c>
      <c r="C146" s="9">
        <f t="shared" si="90"/>
        <v>52802</v>
      </c>
      <c r="D146" s="9">
        <v>52808</v>
      </c>
      <c r="E146" s="119">
        <f>D146-C146</f>
        <v>6</v>
      </c>
      <c r="G146" s="50" t="s">
        <v>84</v>
      </c>
      <c r="H146" s="9">
        <f t="shared" si="91"/>
        <v>52808</v>
      </c>
      <c r="I146" s="9">
        <v>52831</v>
      </c>
      <c r="J146" s="119">
        <f>I146-H146</f>
        <v>23</v>
      </c>
      <c r="L146" s="50" t="s">
        <v>84</v>
      </c>
      <c r="M146" s="9">
        <f t="shared" si="92"/>
        <v>52831</v>
      </c>
      <c r="N146" s="9">
        <v>52842</v>
      </c>
      <c r="O146" s="119">
        <f>N146-M146</f>
        <v>11</v>
      </c>
      <c r="Q146" s="50" t="s">
        <v>84</v>
      </c>
      <c r="R146" s="9">
        <f t="shared" si="97"/>
        <v>52842</v>
      </c>
      <c r="S146" s="9">
        <v>52865</v>
      </c>
      <c r="T146" s="119">
        <f>S146-R146</f>
        <v>23</v>
      </c>
      <c r="V146" s="50" t="s">
        <v>84</v>
      </c>
      <c r="W146" s="9">
        <f t="shared" si="93"/>
        <v>52865</v>
      </c>
      <c r="X146" s="9">
        <v>52876</v>
      </c>
      <c r="Y146" s="119">
        <f>X146-W146</f>
        <v>11</v>
      </c>
      <c r="AA146" s="50" t="s">
        <v>84</v>
      </c>
      <c r="AB146" s="9">
        <f t="shared" si="94"/>
        <v>52876</v>
      </c>
      <c r="AC146" s="9">
        <v>52886</v>
      </c>
      <c r="AD146" s="119">
        <f>AC146-AB146</f>
        <v>10</v>
      </c>
      <c r="AF146" s="50" t="s">
        <v>84</v>
      </c>
      <c r="AG146" s="9">
        <f t="shared" si="95"/>
        <v>52886</v>
      </c>
      <c r="AH146" s="9">
        <v>52886</v>
      </c>
      <c r="AI146" s="119">
        <f>AH146-AG146</f>
        <v>0</v>
      </c>
      <c r="AK146" s="50" t="s">
        <v>84</v>
      </c>
      <c r="AL146" s="9">
        <f t="shared" si="96"/>
        <v>52886</v>
      </c>
      <c r="AM146" s="9">
        <v>52886</v>
      </c>
      <c r="AN146" s="119">
        <f>AM146-AL146</f>
        <v>0</v>
      </c>
    </row>
    <row r="147" spans="2:40" x14ac:dyDescent="0.35">
      <c r="B147" s="50" t="s">
        <v>98</v>
      </c>
      <c r="C147" s="9">
        <f t="shared" si="90"/>
        <v>139728</v>
      </c>
      <c r="D147" s="9">
        <v>139728</v>
      </c>
      <c r="E147" s="119">
        <f>D147-C147</f>
        <v>0</v>
      </c>
      <c r="G147" s="50" t="s">
        <v>98</v>
      </c>
      <c r="H147" s="9">
        <f t="shared" si="91"/>
        <v>139728</v>
      </c>
      <c r="I147" s="9">
        <v>139728</v>
      </c>
      <c r="J147" s="119">
        <f>I147-H147</f>
        <v>0</v>
      </c>
      <c r="L147" s="50" t="s">
        <v>98</v>
      </c>
      <c r="M147" s="9">
        <f t="shared" si="92"/>
        <v>139728</v>
      </c>
      <c r="N147" s="9">
        <v>139728</v>
      </c>
      <c r="O147" s="119">
        <f>N147-M147</f>
        <v>0</v>
      </c>
      <c r="Q147" s="50" t="s">
        <v>98</v>
      </c>
      <c r="R147" s="9">
        <f t="shared" si="97"/>
        <v>139728</v>
      </c>
      <c r="S147" s="9">
        <v>139728</v>
      </c>
      <c r="T147" s="119">
        <f>S147-R147</f>
        <v>0</v>
      </c>
      <c r="V147" s="50" t="s">
        <v>98</v>
      </c>
      <c r="W147" s="9">
        <f t="shared" si="93"/>
        <v>139728</v>
      </c>
      <c r="X147" s="9">
        <v>139728</v>
      </c>
      <c r="Y147" s="119">
        <f>X147-W147</f>
        <v>0</v>
      </c>
      <c r="AA147" s="50" t="s">
        <v>98</v>
      </c>
      <c r="AB147" s="9">
        <f t="shared" si="94"/>
        <v>139728</v>
      </c>
      <c r="AC147" s="9">
        <v>139728</v>
      </c>
      <c r="AD147" s="119">
        <f>AC147-AB147</f>
        <v>0</v>
      </c>
      <c r="AF147" s="50" t="s">
        <v>98</v>
      </c>
      <c r="AG147" s="9">
        <f t="shared" si="95"/>
        <v>139728</v>
      </c>
      <c r="AH147" s="9">
        <v>139728</v>
      </c>
      <c r="AI147" s="119">
        <f>AH147-AG147</f>
        <v>0</v>
      </c>
      <c r="AK147" s="50" t="s">
        <v>98</v>
      </c>
      <c r="AL147" s="9">
        <f t="shared" si="96"/>
        <v>139728</v>
      </c>
      <c r="AM147" s="9">
        <v>139728</v>
      </c>
      <c r="AN147" s="119">
        <f>AM147-AL147</f>
        <v>0</v>
      </c>
    </row>
    <row r="148" spans="2:40" x14ac:dyDescent="0.35">
      <c r="B148" s="50" t="s">
        <v>85</v>
      </c>
      <c r="C148" s="9">
        <f t="shared" si="90"/>
        <v>8608</v>
      </c>
      <c r="D148" s="9">
        <v>8611</v>
      </c>
      <c r="E148" s="119">
        <f>D148-C148</f>
        <v>3</v>
      </c>
      <c r="G148" s="50" t="s">
        <v>85</v>
      </c>
      <c r="H148" s="9">
        <f t="shared" si="91"/>
        <v>8611</v>
      </c>
      <c r="I148" s="9">
        <v>8614</v>
      </c>
      <c r="J148" s="119">
        <f>I148-H148</f>
        <v>3</v>
      </c>
      <c r="L148" s="50" t="s">
        <v>85</v>
      </c>
      <c r="M148" s="9">
        <f t="shared" si="92"/>
        <v>8614</v>
      </c>
      <c r="N148" s="9">
        <v>8618</v>
      </c>
      <c r="O148" s="119">
        <f>N148-M148</f>
        <v>4</v>
      </c>
      <c r="Q148" s="50" t="s">
        <v>85</v>
      </c>
      <c r="R148" s="9">
        <f t="shared" si="97"/>
        <v>8618</v>
      </c>
      <c r="S148" s="9">
        <v>8622</v>
      </c>
      <c r="T148" s="119">
        <f>S148-R148</f>
        <v>4</v>
      </c>
      <c r="V148" s="50" t="s">
        <v>85</v>
      </c>
      <c r="W148" s="9">
        <f t="shared" si="93"/>
        <v>8622</v>
      </c>
      <c r="X148" s="9">
        <v>8626</v>
      </c>
      <c r="Y148" s="119">
        <f>X148-W148</f>
        <v>4</v>
      </c>
      <c r="AA148" s="50" t="s">
        <v>85</v>
      </c>
      <c r="AB148" s="9">
        <f t="shared" si="94"/>
        <v>8626</v>
      </c>
      <c r="AC148" s="9">
        <v>8629</v>
      </c>
      <c r="AD148" s="119">
        <f>AC148-AB148</f>
        <v>3</v>
      </c>
      <c r="AF148" s="50" t="s">
        <v>85</v>
      </c>
      <c r="AG148" s="9">
        <f t="shared" si="95"/>
        <v>8629</v>
      </c>
      <c r="AH148" s="9">
        <v>8633</v>
      </c>
      <c r="AI148" s="119">
        <f>AH148-AG148</f>
        <v>4</v>
      </c>
      <c r="AK148" s="50" t="s">
        <v>85</v>
      </c>
      <c r="AL148" s="9">
        <f t="shared" si="96"/>
        <v>8633</v>
      </c>
      <c r="AM148" s="9">
        <v>8638</v>
      </c>
      <c r="AN148" s="119">
        <f>AM148-AL148</f>
        <v>5</v>
      </c>
    </row>
    <row r="149" spans="2:40" x14ac:dyDescent="0.35">
      <c r="B149" s="50" t="s">
        <v>86</v>
      </c>
      <c r="C149" s="9">
        <f t="shared" si="90"/>
        <v>312709</v>
      </c>
      <c r="D149" s="9">
        <v>312941</v>
      </c>
      <c r="E149" s="119">
        <f>D149-C149</f>
        <v>232</v>
      </c>
      <c r="G149" s="50" t="s">
        <v>86</v>
      </c>
      <c r="H149" s="9">
        <f t="shared" si="91"/>
        <v>312941</v>
      </c>
      <c r="I149" s="9">
        <v>313095</v>
      </c>
      <c r="J149" s="119">
        <f>I149-H149</f>
        <v>154</v>
      </c>
      <c r="L149" s="50" t="s">
        <v>86</v>
      </c>
      <c r="M149" s="9">
        <f>I149</f>
        <v>313095</v>
      </c>
      <c r="N149" s="9">
        <v>313350</v>
      </c>
      <c r="O149" s="119">
        <f>N149-M149</f>
        <v>255</v>
      </c>
      <c r="Q149" s="50" t="s">
        <v>86</v>
      </c>
      <c r="R149" s="9">
        <f t="shared" si="97"/>
        <v>313350</v>
      </c>
      <c r="S149" s="9">
        <v>313602</v>
      </c>
      <c r="T149" s="119">
        <f>S149-R149</f>
        <v>252</v>
      </c>
      <c r="V149" s="50" t="s">
        <v>86</v>
      </c>
      <c r="W149" s="9">
        <f t="shared" si="93"/>
        <v>313602</v>
      </c>
      <c r="X149" s="9">
        <v>313842</v>
      </c>
      <c r="Y149" s="119">
        <f>X149-W149</f>
        <v>240</v>
      </c>
      <c r="AA149" s="50" t="s">
        <v>86</v>
      </c>
      <c r="AB149" s="9">
        <f t="shared" si="94"/>
        <v>313842</v>
      </c>
      <c r="AC149" s="9">
        <v>314082</v>
      </c>
      <c r="AD149" s="119">
        <f>AC149-AB149</f>
        <v>240</v>
      </c>
      <c r="AF149" s="50" t="s">
        <v>86</v>
      </c>
      <c r="AG149" s="9">
        <f t="shared" si="95"/>
        <v>314082</v>
      </c>
      <c r="AH149" s="9">
        <v>314269</v>
      </c>
      <c r="AI149" s="119">
        <f>AH149-AG149</f>
        <v>187</v>
      </c>
      <c r="AK149" s="50" t="s">
        <v>86</v>
      </c>
      <c r="AL149" s="9">
        <f t="shared" si="96"/>
        <v>314269</v>
      </c>
      <c r="AM149" s="9">
        <v>314471</v>
      </c>
      <c r="AN149" s="119">
        <f>AM149-AL149</f>
        <v>202</v>
      </c>
    </row>
    <row r="150" spans="2:40" x14ac:dyDescent="0.35">
      <c r="B150" s="50" t="s">
        <v>93</v>
      </c>
      <c r="C150" s="9">
        <f>AM127</f>
        <v>0</v>
      </c>
      <c r="D150" s="9"/>
      <c r="E150" s="119">
        <f>E149+E148+E147+E146+E145+E144</f>
        <v>2967</v>
      </c>
      <c r="G150" s="50" t="s">
        <v>93</v>
      </c>
      <c r="H150" s="9"/>
      <c r="I150" s="9"/>
      <c r="J150" s="120">
        <f>J149+J148+J147+J146+J145+J144</f>
        <v>3116</v>
      </c>
      <c r="L150" s="50" t="s">
        <v>93</v>
      </c>
      <c r="M150" s="9"/>
      <c r="N150" s="9"/>
      <c r="O150" s="119">
        <f>SUM(O144:O149)</f>
        <v>2507</v>
      </c>
      <c r="Q150" s="50" t="s">
        <v>93</v>
      </c>
      <c r="R150" s="9"/>
      <c r="S150" s="9"/>
      <c r="T150" s="119">
        <f>SUM(T144:T149)</f>
        <v>2342</v>
      </c>
      <c r="V150" s="50" t="s">
        <v>93</v>
      </c>
      <c r="W150" s="9"/>
      <c r="X150" s="9"/>
      <c r="Y150" s="120">
        <f>SUM(Y144:Y149)</f>
        <v>2890</v>
      </c>
      <c r="AA150" s="50" t="s">
        <v>93</v>
      </c>
      <c r="AB150" s="9"/>
      <c r="AC150" s="9"/>
      <c r="AD150" s="120">
        <f>SUM(AD144:AD149)</f>
        <v>2818</v>
      </c>
      <c r="AF150" s="50" t="s">
        <v>93</v>
      </c>
      <c r="AG150" s="9"/>
      <c r="AH150" s="9"/>
      <c r="AI150" s="120">
        <f>SUM(AI144:AI149)</f>
        <v>2596</v>
      </c>
      <c r="AK150" s="50" t="s">
        <v>93</v>
      </c>
      <c r="AL150" s="9"/>
      <c r="AM150" s="9"/>
      <c r="AN150" s="120">
        <f>SUM(AN144:AN149)</f>
        <v>2622</v>
      </c>
    </row>
    <row r="151" spans="2:40" x14ac:dyDescent="0.35">
      <c r="B151" s="50" t="s">
        <v>87</v>
      </c>
      <c r="C151" s="9">
        <f>AM128</f>
        <v>1375430</v>
      </c>
      <c r="D151" s="9">
        <v>1376304</v>
      </c>
      <c r="E151" s="119">
        <f t="shared" ref="E151:E157" si="98">D151-C151</f>
        <v>874</v>
      </c>
      <c r="G151" s="50" t="s">
        <v>87</v>
      </c>
      <c r="H151" s="9">
        <f t="shared" ref="H151:H157" si="99">D151</f>
        <v>1376304</v>
      </c>
      <c r="I151" s="9">
        <v>1376949</v>
      </c>
      <c r="J151" s="119">
        <f t="shared" ref="J151:J157" si="100">I151-H151</f>
        <v>645</v>
      </c>
      <c r="L151" s="50" t="s">
        <v>87</v>
      </c>
      <c r="M151" s="9">
        <f>I151</f>
        <v>1376949</v>
      </c>
      <c r="N151" s="9">
        <v>1378019</v>
      </c>
      <c r="O151" s="119">
        <f>N151-M151</f>
        <v>1070</v>
      </c>
      <c r="Q151" s="50" t="s">
        <v>87</v>
      </c>
      <c r="R151" s="9">
        <f>N151</f>
        <v>1378019</v>
      </c>
      <c r="S151" s="9">
        <v>1378726</v>
      </c>
      <c r="T151" s="119">
        <f t="shared" ref="T151:T157" si="101">S151-R151</f>
        <v>707</v>
      </c>
      <c r="V151" s="50" t="s">
        <v>87</v>
      </c>
      <c r="W151" s="9">
        <f t="shared" ref="W151:W157" si="102">S151</f>
        <v>1378726</v>
      </c>
      <c r="X151" s="9">
        <v>1379989</v>
      </c>
      <c r="Y151" s="119">
        <f>X151-W151</f>
        <v>1263</v>
      </c>
      <c r="AA151" s="50" t="s">
        <v>87</v>
      </c>
      <c r="AB151" s="9">
        <f t="shared" ref="AB151:AB157" si="103">X151</f>
        <v>1379989</v>
      </c>
      <c r="AC151" s="9">
        <v>1381061</v>
      </c>
      <c r="AD151" s="119">
        <v>1072</v>
      </c>
      <c r="AF151" s="50" t="s">
        <v>87</v>
      </c>
      <c r="AG151" s="9">
        <f t="shared" ref="AG151:AG157" si="104">AC151</f>
        <v>1381061</v>
      </c>
      <c r="AH151" s="9">
        <v>1381714</v>
      </c>
      <c r="AI151" s="119">
        <f>AH151-AG151</f>
        <v>653</v>
      </c>
      <c r="AK151" s="50" t="s">
        <v>87</v>
      </c>
      <c r="AL151" s="9">
        <f t="shared" ref="AL151:AL157" si="105">AH151</f>
        <v>1381714</v>
      </c>
      <c r="AM151" s="9">
        <v>1382902</v>
      </c>
      <c r="AN151" s="119">
        <f>AM151-AL151</f>
        <v>1188</v>
      </c>
    </row>
    <row r="152" spans="2:40" x14ac:dyDescent="0.35">
      <c r="B152" s="50" t="s">
        <v>96</v>
      </c>
      <c r="C152" s="9">
        <f t="shared" ref="C152:C159" si="106">AM129</f>
        <v>827376</v>
      </c>
      <c r="D152" s="9">
        <v>827675</v>
      </c>
      <c r="E152" s="119">
        <f t="shared" si="98"/>
        <v>299</v>
      </c>
      <c r="G152" s="50" t="s">
        <v>96</v>
      </c>
      <c r="H152" s="9">
        <f t="shared" si="99"/>
        <v>827675</v>
      </c>
      <c r="I152" s="9">
        <v>827984</v>
      </c>
      <c r="J152" s="119">
        <f t="shared" si="100"/>
        <v>309</v>
      </c>
      <c r="L152" s="50" t="s">
        <v>96</v>
      </c>
      <c r="M152" s="9">
        <f>I152</f>
        <v>827984</v>
      </c>
      <c r="N152" s="9">
        <v>828321</v>
      </c>
      <c r="O152" s="119">
        <f>N152-M152</f>
        <v>337</v>
      </c>
      <c r="Q152" s="50" t="s">
        <v>96</v>
      </c>
      <c r="R152" s="9">
        <f>N152</f>
        <v>828321</v>
      </c>
      <c r="S152" s="9">
        <v>828615</v>
      </c>
      <c r="T152" s="119">
        <f t="shared" si="101"/>
        <v>294</v>
      </c>
      <c r="V152" s="50" t="s">
        <v>96</v>
      </c>
      <c r="W152" s="9">
        <f t="shared" si="102"/>
        <v>828615</v>
      </c>
      <c r="X152" s="9">
        <v>828934</v>
      </c>
      <c r="Y152" s="119">
        <f t="shared" ref="Y152:Y157" si="107">X152-W152</f>
        <v>319</v>
      </c>
      <c r="AA152" s="50" t="s">
        <v>96</v>
      </c>
      <c r="AB152" s="9">
        <f t="shared" si="103"/>
        <v>828934</v>
      </c>
      <c r="AC152" s="9">
        <v>829214</v>
      </c>
      <c r="AD152" s="119">
        <f>AC152-AB152</f>
        <v>280</v>
      </c>
      <c r="AF152" s="50" t="s">
        <v>96</v>
      </c>
      <c r="AG152" s="9">
        <f t="shared" si="104"/>
        <v>829214</v>
      </c>
      <c r="AH152" s="9">
        <v>829558</v>
      </c>
      <c r="AI152" s="119">
        <f t="shared" ref="AI152:AI157" si="108">AH152-AG152</f>
        <v>344</v>
      </c>
      <c r="AK152" s="50" t="s">
        <v>96</v>
      </c>
      <c r="AL152" s="9">
        <f t="shared" si="105"/>
        <v>829558</v>
      </c>
      <c r="AM152" s="9">
        <v>829825</v>
      </c>
      <c r="AN152" s="119">
        <f t="shared" ref="AN152:AN157" si="109">AM152-AL152</f>
        <v>267</v>
      </c>
    </row>
    <row r="153" spans="2:40" x14ac:dyDescent="0.35">
      <c r="B153" s="50" t="s">
        <v>88</v>
      </c>
      <c r="C153" s="9">
        <f t="shared" si="106"/>
        <v>0</v>
      </c>
      <c r="D153" s="9"/>
      <c r="E153" s="119">
        <f t="shared" si="98"/>
        <v>0</v>
      </c>
      <c r="G153" s="50" t="s">
        <v>88</v>
      </c>
      <c r="H153" s="9">
        <f t="shared" si="99"/>
        <v>0</v>
      </c>
      <c r="I153" s="9"/>
      <c r="J153" s="119">
        <f t="shared" si="100"/>
        <v>0</v>
      </c>
      <c r="L153" s="50" t="s">
        <v>88</v>
      </c>
      <c r="M153" s="9"/>
      <c r="N153" s="9"/>
      <c r="O153" s="119">
        <v>0</v>
      </c>
      <c r="Q153" s="50" t="s">
        <v>88</v>
      </c>
      <c r="R153" s="9"/>
      <c r="S153" s="9"/>
      <c r="T153" s="119">
        <f t="shared" si="101"/>
        <v>0</v>
      </c>
      <c r="V153" s="50" t="s">
        <v>88</v>
      </c>
      <c r="W153" s="9">
        <f t="shared" si="102"/>
        <v>0</v>
      </c>
      <c r="X153" s="9"/>
      <c r="Y153" s="119">
        <f t="shared" si="107"/>
        <v>0</v>
      </c>
      <c r="AA153" s="50" t="s">
        <v>88</v>
      </c>
      <c r="AB153" s="9">
        <f t="shared" si="103"/>
        <v>0</v>
      </c>
      <c r="AC153" s="9"/>
      <c r="AD153" s="119">
        <f>AC153-AB153</f>
        <v>0</v>
      </c>
      <c r="AF153" s="50" t="s">
        <v>88</v>
      </c>
      <c r="AG153" s="9">
        <f t="shared" si="104"/>
        <v>0</v>
      </c>
      <c r="AH153" s="9"/>
      <c r="AI153" s="119">
        <f t="shared" si="108"/>
        <v>0</v>
      </c>
      <c r="AK153" s="50" t="s">
        <v>88</v>
      </c>
      <c r="AL153" s="9">
        <f t="shared" si="105"/>
        <v>0</v>
      </c>
      <c r="AM153" s="9"/>
      <c r="AN153" s="119">
        <f t="shared" si="109"/>
        <v>0</v>
      </c>
    </row>
    <row r="154" spans="2:40" x14ac:dyDescent="0.35">
      <c r="B154" s="50" t="s">
        <v>108</v>
      </c>
      <c r="C154" s="9">
        <f t="shared" si="106"/>
        <v>2450</v>
      </c>
      <c r="D154" s="9">
        <v>2450</v>
      </c>
      <c r="E154" s="119">
        <f t="shared" si="98"/>
        <v>0</v>
      </c>
      <c r="G154" s="50" t="s">
        <v>108</v>
      </c>
      <c r="H154" s="9">
        <f t="shared" si="99"/>
        <v>2450</v>
      </c>
      <c r="I154" s="9">
        <v>2453</v>
      </c>
      <c r="J154" s="119">
        <f t="shared" si="100"/>
        <v>3</v>
      </c>
      <c r="L154" s="50" t="s">
        <v>108</v>
      </c>
      <c r="M154" s="9">
        <f>I154</f>
        <v>2453</v>
      </c>
      <c r="N154" s="9">
        <v>2457</v>
      </c>
      <c r="O154" s="119">
        <f>N154-M154</f>
        <v>4</v>
      </c>
      <c r="Q154" s="50" t="s">
        <v>108</v>
      </c>
      <c r="R154" s="9">
        <f>N154</f>
        <v>2457</v>
      </c>
      <c r="S154" s="9">
        <v>2460</v>
      </c>
      <c r="T154" s="119">
        <f t="shared" si="101"/>
        <v>3</v>
      </c>
      <c r="V154" s="50" t="s">
        <v>108</v>
      </c>
      <c r="W154" s="9">
        <f t="shared" si="102"/>
        <v>2460</v>
      </c>
      <c r="X154" s="9">
        <v>2461</v>
      </c>
      <c r="Y154" s="119">
        <f t="shared" si="107"/>
        <v>1</v>
      </c>
      <c r="AA154" s="50" t="s">
        <v>108</v>
      </c>
      <c r="AB154" s="9">
        <f t="shared" si="103"/>
        <v>2461</v>
      </c>
      <c r="AC154" s="9">
        <v>2463</v>
      </c>
      <c r="AD154" s="119">
        <f>AC154-AB154</f>
        <v>2</v>
      </c>
      <c r="AF154" s="50" t="s">
        <v>108</v>
      </c>
      <c r="AG154" s="9">
        <f t="shared" si="104"/>
        <v>2463</v>
      </c>
      <c r="AH154" s="9">
        <v>2463</v>
      </c>
      <c r="AI154" s="119">
        <f t="shared" si="108"/>
        <v>0</v>
      </c>
      <c r="AK154" s="50" t="s">
        <v>108</v>
      </c>
      <c r="AL154" s="9">
        <f t="shared" si="105"/>
        <v>2463</v>
      </c>
      <c r="AM154" s="9">
        <v>2463</v>
      </c>
      <c r="AN154" s="119">
        <f t="shared" si="109"/>
        <v>0</v>
      </c>
    </row>
    <row r="155" spans="2:40" x14ac:dyDescent="0.35">
      <c r="B155" s="50" t="s">
        <v>89</v>
      </c>
      <c r="C155" s="9">
        <f t="shared" si="106"/>
        <v>556500</v>
      </c>
      <c r="D155" s="9">
        <v>556896</v>
      </c>
      <c r="E155" s="119">
        <f t="shared" si="98"/>
        <v>396</v>
      </c>
      <c r="G155" s="50" t="s">
        <v>89</v>
      </c>
      <c r="H155" s="9">
        <f t="shared" si="99"/>
        <v>556896</v>
      </c>
      <c r="I155" s="9">
        <v>557288</v>
      </c>
      <c r="J155" s="119">
        <f t="shared" si="100"/>
        <v>392</v>
      </c>
      <c r="L155" s="50" t="s">
        <v>89</v>
      </c>
      <c r="M155" s="9">
        <f>I155</f>
        <v>557288</v>
      </c>
      <c r="N155" s="9">
        <v>557641</v>
      </c>
      <c r="O155" s="119">
        <f>N155-M155</f>
        <v>353</v>
      </c>
      <c r="Q155" s="50" t="s">
        <v>89</v>
      </c>
      <c r="R155" s="9">
        <f>N155</f>
        <v>557641</v>
      </c>
      <c r="S155" s="9">
        <v>557984</v>
      </c>
      <c r="T155" s="119">
        <f>S155-R155</f>
        <v>343</v>
      </c>
      <c r="V155" s="50" t="s">
        <v>89</v>
      </c>
      <c r="W155" s="9">
        <f t="shared" si="102"/>
        <v>557984</v>
      </c>
      <c r="X155" s="9">
        <v>558332</v>
      </c>
      <c r="Y155" s="119">
        <f t="shared" si="107"/>
        <v>348</v>
      </c>
      <c r="AA155" s="50" t="s">
        <v>89</v>
      </c>
      <c r="AB155" s="9">
        <f t="shared" si="103"/>
        <v>558332</v>
      </c>
      <c r="AC155" s="9">
        <v>558666</v>
      </c>
      <c r="AD155" s="119">
        <f>AC155-AB155</f>
        <v>334</v>
      </c>
      <c r="AF155" s="50" t="s">
        <v>89</v>
      </c>
      <c r="AG155" s="9">
        <f t="shared" si="104"/>
        <v>558666</v>
      </c>
      <c r="AH155" s="9">
        <v>559058</v>
      </c>
      <c r="AI155" s="119">
        <f t="shared" si="108"/>
        <v>392</v>
      </c>
      <c r="AK155" s="50" t="s">
        <v>89</v>
      </c>
      <c r="AL155" s="9">
        <f t="shared" si="105"/>
        <v>559058</v>
      </c>
      <c r="AM155" s="9">
        <v>559347</v>
      </c>
      <c r="AN155" s="119">
        <f t="shared" si="109"/>
        <v>289</v>
      </c>
    </row>
    <row r="156" spans="2:40" x14ac:dyDescent="0.35">
      <c r="B156" s="50" t="s">
        <v>90</v>
      </c>
      <c r="C156" s="9">
        <f t="shared" si="106"/>
        <v>288956</v>
      </c>
      <c r="D156" s="9">
        <v>289172</v>
      </c>
      <c r="E156" s="119">
        <f t="shared" si="98"/>
        <v>216</v>
      </c>
      <c r="G156" s="50" t="s">
        <v>90</v>
      </c>
      <c r="H156" s="9">
        <f t="shared" si="99"/>
        <v>289172</v>
      </c>
      <c r="I156" s="9">
        <v>289442</v>
      </c>
      <c r="J156" s="119">
        <f t="shared" si="100"/>
        <v>270</v>
      </c>
      <c r="L156" s="50" t="s">
        <v>90</v>
      </c>
      <c r="M156" s="9">
        <f>I156</f>
        <v>289442</v>
      </c>
      <c r="N156" s="9">
        <v>289728</v>
      </c>
      <c r="O156" s="119">
        <f>N156-M156</f>
        <v>286</v>
      </c>
      <c r="Q156" s="50" t="s">
        <v>90</v>
      </c>
      <c r="R156" s="9">
        <f>N156</f>
        <v>289728</v>
      </c>
      <c r="S156" s="9">
        <v>289975</v>
      </c>
      <c r="T156" s="119">
        <f t="shared" si="101"/>
        <v>247</v>
      </c>
      <c r="V156" s="50" t="s">
        <v>90</v>
      </c>
      <c r="W156" s="9">
        <f t="shared" si="102"/>
        <v>289975</v>
      </c>
      <c r="X156" s="9">
        <v>290219</v>
      </c>
      <c r="Y156" s="119">
        <f t="shared" si="107"/>
        <v>244</v>
      </c>
      <c r="AA156" s="50" t="s">
        <v>90</v>
      </c>
      <c r="AB156" s="9">
        <f t="shared" si="103"/>
        <v>290219</v>
      </c>
      <c r="AC156" s="9">
        <v>290424</v>
      </c>
      <c r="AD156" s="119">
        <f>AC156-AB156</f>
        <v>205</v>
      </c>
      <c r="AF156" s="50" t="s">
        <v>90</v>
      </c>
      <c r="AG156" s="9">
        <f t="shared" si="104"/>
        <v>290424</v>
      </c>
      <c r="AH156" s="9">
        <v>290646</v>
      </c>
      <c r="AI156" s="119">
        <f t="shared" si="108"/>
        <v>222</v>
      </c>
      <c r="AK156" s="50" t="s">
        <v>90</v>
      </c>
      <c r="AL156" s="9">
        <f t="shared" si="105"/>
        <v>290646</v>
      </c>
      <c r="AM156" s="9">
        <v>290804</v>
      </c>
      <c r="AN156" s="119">
        <f t="shared" si="109"/>
        <v>158</v>
      </c>
    </row>
    <row r="157" spans="2:40" x14ac:dyDescent="0.35">
      <c r="B157" s="50" t="s">
        <v>91</v>
      </c>
      <c r="C157" s="9">
        <f t="shared" si="106"/>
        <v>732445</v>
      </c>
      <c r="D157" s="9">
        <v>733894</v>
      </c>
      <c r="E157" s="119">
        <f t="shared" si="98"/>
        <v>1449</v>
      </c>
      <c r="G157" s="50" t="s">
        <v>91</v>
      </c>
      <c r="H157" s="9">
        <f t="shared" si="99"/>
        <v>733894</v>
      </c>
      <c r="I157" s="9">
        <v>735341</v>
      </c>
      <c r="J157" s="119">
        <f t="shared" si="100"/>
        <v>1447</v>
      </c>
      <c r="L157" s="50" t="s">
        <v>91</v>
      </c>
      <c r="M157" s="9">
        <f>I157</f>
        <v>735341</v>
      </c>
      <c r="N157" s="9">
        <v>736402</v>
      </c>
      <c r="O157" s="119">
        <f>N157-M157</f>
        <v>1061</v>
      </c>
      <c r="Q157" s="50" t="s">
        <v>91</v>
      </c>
      <c r="R157" s="9">
        <f>N157</f>
        <v>736402</v>
      </c>
      <c r="S157" s="9">
        <v>737479</v>
      </c>
      <c r="T157" s="119">
        <f t="shared" si="101"/>
        <v>1077</v>
      </c>
      <c r="V157" s="50" t="s">
        <v>91</v>
      </c>
      <c r="W157" s="9">
        <f t="shared" si="102"/>
        <v>737479</v>
      </c>
      <c r="X157" s="9">
        <v>738503</v>
      </c>
      <c r="Y157" s="119">
        <f t="shared" si="107"/>
        <v>1024</v>
      </c>
      <c r="AA157" s="50" t="s">
        <v>91</v>
      </c>
      <c r="AB157" s="9">
        <f t="shared" si="103"/>
        <v>738503</v>
      </c>
      <c r="AC157" s="9">
        <v>739703</v>
      </c>
      <c r="AD157" s="119">
        <v>1199</v>
      </c>
      <c r="AF157" s="50" t="s">
        <v>91</v>
      </c>
      <c r="AG157" s="9">
        <f t="shared" si="104"/>
        <v>739703</v>
      </c>
      <c r="AH157" s="9">
        <v>740843</v>
      </c>
      <c r="AI157" s="119">
        <f t="shared" si="108"/>
        <v>1140</v>
      </c>
      <c r="AK157" s="50" t="s">
        <v>91</v>
      </c>
      <c r="AL157" s="9">
        <f t="shared" si="105"/>
        <v>740843</v>
      </c>
      <c r="AM157" s="9">
        <v>742015</v>
      </c>
      <c r="AN157" s="119">
        <f t="shared" si="109"/>
        <v>1172</v>
      </c>
    </row>
    <row r="158" spans="2:40" x14ac:dyDescent="0.35">
      <c r="B158" s="50" t="s">
        <v>94</v>
      </c>
      <c r="C158" s="9">
        <f t="shared" si="106"/>
        <v>0</v>
      </c>
      <c r="D158" s="9"/>
      <c r="E158" s="119">
        <f>SUM(E151:E157)</f>
        <v>3234</v>
      </c>
      <c r="G158" s="50" t="s">
        <v>94</v>
      </c>
      <c r="H158" s="9"/>
      <c r="I158" s="9"/>
      <c r="J158" s="120">
        <f>SUM(J151:J157)</f>
        <v>3066</v>
      </c>
      <c r="L158" s="50" t="s">
        <v>94</v>
      </c>
      <c r="M158" s="9"/>
      <c r="N158" s="9"/>
      <c r="O158" s="119">
        <f>SUM(O151:O157)</f>
        <v>3111</v>
      </c>
      <c r="Q158" s="50" t="s">
        <v>94</v>
      </c>
      <c r="R158" s="9"/>
      <c r="S158" s="9"/>
      <c r="T158" s="119">
        <f>SUM(T151:T157)</f>
        <v>2671</v>
      </c>
      <c r="V158" s="50" t="s">
        <v>94</v>
      </c>
      <c r="W158" s="9"/>
      <c r="X158" s="9"/>
      <c r="Y158" s="120">
        <f>SUM(Y151:Y157)</f>
        <v>3199</v>
      </c>
      <c r="AA158" s="50" t="s">
        <v>94</v>
      </c>
      <c r="AB158" s="9"/>
      <c r="AC158" s="9"/>
      <c r="AD158" s="120">
        <f>SUM(AD151:AD157)</f>
        <v>3092</v>
      </c>
      <c r="AF158" s="50" t="s">
        <v>94</v>
      </c>
      <c r="AG158" s="9"/>
      <c r="AH158" s="9"/>
      <c r="AI158" s="120">
        <f>SUM(AI151:AI157)</f>
        <v>2751</v>
      </c>
      <c r="AK158" s="50" t="s">
        <v>94</v>
      </c>
      <c r="AL158" s="9"/>
      <c r="AM158" s="9"/>
      <c r="AN158" s="120">
        <f>SUM(AN151:AN157)</f>
        <v>3074</v>
      </c>
    </row>
    <row r="159" spans="2:40" x14ac:dyDescent="0.35">
      <c r="B159" s="50" t="s">
        <v>97</v>
      </c>
      <c r="C159" s="9">
        <f t="shared" si="106"/>
        <v>539130</v>
      </c>
      <c r="D159" s="9">
        <v>539378</v>
      </c>
      <c r="E159" s="119">
        <f>D159-C159</f>
        <v>248</v>
      </c>
      <c r="G159" s="50" t="s">
        <v>97</v>
      </c>
      <c r="H159" s="9">
        <f>D159</f>
        <v>539378</v>
      </c>
      <c r="I159" s="9">
        <v>539633</v>
      </c>
      <c r="J159" s="119">
        <f>I159-H159</f>
        <v>255</v>
      </c>
      <c r="L159" s="50" t="s">
        <v>97</v>
      </c>
      <c r="M159" s="9">
        <f>I159</f>
        <v>539633</v>
      </c>
      <c r="N159" s="9">
        <v>539890</v>
      </c>
      <c r="O159" s="119">
        <f>N159-M159</f>
        <v>257</v>
      </c>
      <c r="Q159" s="50" t="s">
        <v>97</v>
      </c>
      <c r="R159" s="9">
        <f>N159</f>
        <v>539890</v>
      </c>
      <c r="S159" s="9">
        <v>540142</v>
      </c>
      <c r="T159" s="119">
        <f>S159-R159</f>
        <v>252</v>
      </c>
      <c r="V159" s="50" t="s">
        <v>97</v>
      </c>
      <c r="W159" s="9">
        <f>S159</f>
        <v>540142</v>
      </c>
      <c r="X159" s="9">
        <v>540430</v>
      </c>
      <c r="Y159" s="120">
        <f>X159-W159</f>
        <v>288</v>
      </c>
      <c r="AA159" s="50" t="s">
        <v>97</v>
      </c>
      <c r="AB159" s="9">
        <f>X159</f>
        <v>540430</v>
      </c>
      <c r="AC159" s="9">
        <v>540665</v>
      </c>
      <c r="AD159" s="120">
        <f>AC159-AB159</f>
        <v>235</v>
      </c>
      <c r="AF159" s="50" t="s">
        <v>97</v>
      </c>
      <c r="AG159" s="9">
        <f>AC159</f>
        <v>540665</v>
      </c>
      <c r="AH159" s="9">
        <v>540928</v>
      </c>
      <c r="AI159" s="120">
        <f>AH159-AG159</f>
        <v>263</v>
      </c>
      <c r="AK159" s="50" t="s">
        <v>97</v>
      </c>
      <c r="AL159" s="9">
        <f>AH159</f>
        <v>540928</v>
      </c>
      <c r="AM159" s="9">
        <v>541185</v>
      </c>
      <c r="AN159" s="120">
        <f>AM159-AL159</f>
        <v>257</v>
      </c>
    </row>
    <row r="160" spans="2:40" x14ac:dyDescent="0.35">
      <c r="B160" s="29" t="s">
        <v>130</v>
      </c>
      <c r="C160" s="9">
        <f>AM137</f>
        <v>0</v>
      </c>
      <c r="D160" s="9"/>
      <c r="E160" s="121">
        <f>E159+E158+E150+E143+E142+E141</f>
        <v>8379</v>
      </c>
      <c r="G160" s="29" t="s">
        <v>130</v>
      </c>
      <c r="H160" s="9"/>
      <c r="I160" s="9"/>
      <c r="J160" s="121">
        <f>J159+J158+J150+J143+J142+J141</f>
        <v>8396</v>
      </c>
      <c r="L160" s="29" t="s">
        <v>130</v>
      </c>
      <c r="M160" s="9"/>
      <c r="N160" s="9"/>
      <c r="O160" s="121">
        <f>O159+O158+O150+O143+O142+O141</f>
        <v>7784</v>
      </c>
      <c r="Q160" s="29" t="s">
        <v>130</v>
      </c>
      <c r="R160" s="9">
        <f>N160</f>
        <v>0</v>
      </c>
      <c r="S160" s="9"/>
      <c r="T160" s="121">
        <f>T159+T158+T150+T143+T142+T141</f>
        <v>6901</v>
      </c>
      <c r="V160" s="29" t="s">
        <v>130</v>
      </c>
      <c r="W160" s="9"/>
      <c r="X160" s="9"/>
      <c r="Y160" s="121">
        <f>Y159+Y158+Y150+Y143+Y142+Y141</f>
        <v>8429</v>
      </c>
      <c r="AA160" s="29" t="s">
        <v>130</v>
      </c>
      <c r="AB160" s="9">
        <f>X160</f>
        <v>0</v>
      </c>
      <c r="AC160" s="9"/>
      <c r="AD160" s="121">
        <f>AD159+AD158+AD150+AD143+AD142+AD141</f>
        <v>7247</v>
      </c>
      <c r="AF160" s="29" t="s">
        <v>130</v>
      </c>
      <c r="AG160" s="9">
        <f>AC160</f>
        <v>0</v>
      </c>
      <c r="AH160" s="9"/>
      <c r="AI160" s="121">
        <f>AI159+AI158+AI150+AI143+AI142+AI141</f>
        <v>7739</v>
      </c>
      <c r="AK160" s="29" t="s">
        <v>130</v>
      </c>
      <c r="AL160" s="9">
        <f>AH160</f>
        <v>0</v>
      </c>
      <c r="AM160" s="9"/>
      <c r="AN160" s="121">
        <f>AN159+AN158+AN150+AN143+AN142+AN141</f>
        <v>7871</v>
      </c>
    </row>
    <row r="162" spans="2:40" x14ac:dyDescent="0.35">
      <c r="B162" s="117" t="s">
        <v>114</v>
      </c>
      <c r="C162" s="292" t="s">
        <v>348</v>
      </c>
      <c r="D162" s="293"/>
      <c r="E162" s="294"/>
      <c r="G162" s="117" t="s">
        <v>114</v>
      </c>
      <c r="H162" s="292" t="s">
        <v>430</v>
      </c>
      <c r="I162" s="293"/>
      <c r="J162" s="294"/>
      <c r="L162" s="117" t="s">
        <v>114</v>
      </c>
      <c r="M162" s="292" t="s">
        <v>350</v>
      </c>
      <c r="N162" s="293"/>
      <c r="O162" s="294"/>
      <c r="Q162" s="117" t="s">
        <v>114</v>
      </c>
      <c r="R162" s="292" t="s">
        <v>431</v>
      </c>
      <c r="S162" s="293"/>
      <c r="T162" s="294"/>
      <c r="V162" s="117" t="s">
        <v>114</v>
      </c>
      <c r="W162" s="292" t="s">
        <v>352</v>
      </c>
      <c r="X162" s="293"/>
      <c r="Y162" s="294"/>
      <c r="AA162" s="117" t="s">
        <v>114</v>
      </c>
      <c r="AB162" s="292" t="s">
        <v>432</v>
      </c>
      <c r="AC162" s="293"/>
      <c r="AD162" s="294"/>
      <c r="AF162" s="117" t="s">
        <v>114</v>
      </c>
      <c r="AG162" s="292" t="s">
        <v>433</v>
      </c>
      <c r="AH162" s="293"/>
      <c r="AI162" s="294"/>
      <c r="AK162" s="117" t="s">
        <v>114</v>
      </c>
      <c r="AL162" s="292" t="s">
        <v>434</v>
      </c>
      <c r="AM162" s="293"/>
      <c r="AN162" s="294"/>
    </row>
    <row r="163" spans="2:40" x14ac:dyDescent="0.35">
      <c r="B163" s="50"/>
      <c r="C163" s="118" t="s">
        <v>81</v>
      </c>
      <c r="D163" s="118" t="s">
        <v>82</v>
      </c>
      <c r="E163" s="118" t="s">
        <v>95</v>
      </c>
      <c r="G163" s="50"/>
      <c r="H163" s="118" t="s">
        <v>81</v>
      </c>
      <c r="I163" s="118" t="s">
        <v>82</v>
      </c>
      <c r="J163" s="118" t="s">
        <v>95</v>
      </c>
      <c r="L163" s="50"/>
      <c r="M163" s="118" t="s">
        <v>81</v>
      </c>
      <c r="N163" s="118" t="s">
        <v>82</v>
      </c>
      <c r="O163" s="118" t="s">
        <v>95</v>
      </c>
      <c r="Q163" s="50"/>
      <c r="R163" s="118" t="s">
        <v>81</v>
      </c>
      <c r="S163" s="118" t="s">
        <v>82</v>
      </c>
      <c r="T163" s="118" t="s">
        <v>95</v>
      </c>
      <c r="V163" s="50"/>
      <c r="W163" s="118" t="s">
        <v>81</v>
      </c>
      <c r="X163" s="118" t="s">
        <v>82</v>
      </c>
      <c r="Y163" s="118" t="s">
        <v>95</v>
      </c>
      <c r="AA163" s="50"/>
      <c r="AB163" s="118" t="s">
        <v>81</v>
      </c>
      <c r="AC163" s="118" t="s">
        <v>82</v>
      </c>
      <c r="AD163" s="118" t="s">
        <v>95</v>
      </c>
      <c r="AF163" s="50"/>
      <c r="AG163" s="118" t="s">
        <v>81</v>
      </c>
      <c r="AH163" s="118" t="s">
        <v>82</v>
      </c>
      <c r="AI163" s="118" t="s">
        <v>95</v>
      </c>
      <c r="AK163" s="50"/>
      <c r="AL163" s="118" t="s">
        <v>81</v>
      </c>
      <c r="AM163" s="118" t="s">
        <v>82</v>
      </c>
      <c r="AN163" s="118" t="s">
        <v>95</v>
      </c>
    </row>
    <row r="164" spans="2:40" x14ac:dyDescent="0.35">
      <c r="B164" s="50" t="s">
        <v>92</v>
      </c>
      <c r="C164" s="9">
        <f>AM141</f>
        <v>459828</v>
      </c>
      <c r="D164" s="9">
        <v>459994</v>
      </c>
      <c r="E164" s="119">
        <f>(D164-C164)*10</f>
        <v>1660</v>
      </c>
      <c r="G164" s="50" t="s">
        <v>92</v>
      </c>
      <c r="H164" s="9">
        <f>D164</f>
        <v>459994</v>
      </c>
      <c r="I164" s="9">
        <v>460154</v>
      </c>
      <c r="J164" s="119">
        <f>(I164-H164)*10</f>
        <v>1600</v>
      </c>
      <c r="L164" s="50" t="s">
        <v>92</v>
      </c>
      <c r="M164" s="9">
        <f>I164</f>
        <v>460154</v>
      </c>
      <c r="N164" s="9">
        <v>460275</v>
      </c>
      <c r="O164" s="119">
        <f>(N164-M164)*10</f>
        <v>1210</v>
      </c>
      <c r="Q164" s="50" t="s">
        <v>92</v>
      </c>
      <c r="R164" s="9">
        <f>N164</f>
        <v>460275</v>
      </c>
      <c r="S164" s="9">
        <v>460457</v>
      </c>
      <c r="T164" s="119">
        <f>(S164-R164)*10</f>
        <v>1820</v>
      </c>
      <c r="V164" s="50" t="s">
        <v>92</v>
      </c>
      <c r="W164" s="9">
        <f>S164</f>
        <v>460457</v>
      </c>
      <c r="X164" s="9">
        <v>460630</v>
      </c>
      <c r="Y164" s="119">
        <f>(X164-W164)*10</f>
        <v>1730</v>
      </c>
      <c r="AA164" s="50" t="s">
        <v>92</v>
      </c>
      <c r="AB164" s="9">
        <f>X164</f>
        <v>460630</v>
      </c>
      <c r="AC164" s="9">
        <v>460775</v>
      </c>
      <c r="AD164" s="119">
        <f>(AC164-AB164)*10</f>
        <v>1450</v>
      </c>
      <c r="AF164" s="50" t="s">
        <v>92</v>
      </c>
      <c r="AG164" s="9">
        <f>AC164</f>
        <v>460775</v>
      </c>
      <c r="AH164" s="9">
        <v>460938</v>
      </c>
      <c r="AI164" s="119">
        <f>(AH164-AG164)*10</f>
        <v>1630</v>
      </c>
      <c r="AK164" s="50" t="s">
        <v>92</v>
      </c>
      <c r="AL164" s="9">
        <f>AH164</f>
        <v>460938</v>
      </c>
      <c r="AM164" s="9">
        <v>461109</v>
      </c>
      <c r="AN164" s="119">
        <f>(AM164-AL164)*10</f>
        <v>1710</v>
      </c>
    </row>
    <row r="165" spans="2:40" x14ac:dyDescent="0.35">
      <c r="B165" s="50" t="s">
        <v>6</v>
      </c>
      <c r="C165" s="9">
        <f t="shared" ref="C165:C182" si="110">AM142</f>
        <v>240671</v>
      </c>
      <c r="D165" s="9">
        <v>240819</v>
      </c>
      <c r="E165" s="119">
        <f>D165-C165</f>
        <v>148</v>
      </c>
      <c r="G165" s="50" t="s">
        <v>6</v>
      </c>
      <c r="H165" s="9">
        <f t="shared" ref="H165:H172" si="111">D165</f>
        <v>240819</v>
      </c>
      <c r="I165" s="9">
        <v>241128</v>
      </c>
      <c r="J165" s="119">
        <f>I165-H165</f>
        <v>309</v>
      </c>
      <c r="L165" s="50" t="s">
        <v>6</v>
      </c>
      <c r="M165" s="9">
        <f t="shared" ref="M165:M171" si="112">I165</f>
        <v>241128</v>
      </c>
      <c r="N165" s="9">
        <v>242016</v>
      </c>
      <c r="O165" s="119">
        <f>N165-M165</f>
        <v>888</v>
      </c>
      <c r="Q165" s="50" t="s">
        <v>6</v>
      </c>
      <c r="R165" s="9">
        <f>N165</f>
        <v>242016</v>
      </c>
      <c r="S165" s="9">
        <v>242920</v>
      </c>
      <c r="T165" s="119">
        <f>S165-R165</f>
        <v>904</v>
      </c>
      <c r="V165" s="50" t="s">
        <v>6</v>
      </c>
      <c r="W165" s="9">
        <f t="shared" ref="W165:W172" si="113">S165</f>
        <v>242920</v>
      </c>
      <c r="X165" s="9">
        <v>243231</v>
      </c>
      <c r="Y165" s="119">
        <f>X165-W165</f>
        <v>311</v>
      </c>
      <c r="AA165" s="50" t="s">
        <v>6</v>
      </c>
      <c r="AB165" s="9">
        <f t="shared" ref="AB165:AB172" si="114">X165</f>
        <v>243231</v>
      </c>
      <c r="AC165" s="9">
        <v>243428</v>
      </c>
      <c r="AD165" s="119">
        <f>AC165-AB165</f>
        <v>197</v>
      </c>
      <c r="AF165" s="50" t="s">
        <v>6</v>
      </c>
      <c r="AG165" s="9">
        <f t="shared" ref="AG165:AG172" si="115">AC165</f>
        <v>243428</v>
      </c>
      <c r="AH165" s="9">
        <v>243836</v>
      </c>
      <c r="AI165" s="119">
        <f>AH165-AG165</f>
        <v>408</v>
      </c>
      <c r="AK165" s="50" t="s">
        <v>6</v>
      </c>
      <c r="AL165" s="9">
        <f t="shared" ref="AL165:AL172" si="116">AH165</f>
        <v>243836</v>
      </c>
      <c r="AM165" s="9">
        <v>244006</v>
      </c>
      <c r="AN165" s="119">
        <f>AM165-AL165</f>
        <v>170</v>
      </c>
    </row>
    <row r="166" spans="2:40" x14ac:dyDescent="0.35">
      <c r="B166" s="50" t="s">
        <v>103</v>
      </c>
      <c r="C166" s="9">
        <f t="shared" si="110"/>
        <v>210667</v>
      </c>
      <c r="D166" s="9">
        <v>210667</v>
      </c>
      <c r="E166" s="119">
        <f>D166-C166</f>
        <v>0</v>
      </c>
      <c r="G166" s="50" t="s">
        <v>103</v>
      </c>
      <c r="H166" s="9">
        <f t="shared" si="111"/>
        <v>210667</v>
      </c>
      <c r="I166" s="9">
        <v>210667</v>
      </c>
      <c r="J166" s="119">
        <f>I166-H166</f>
        <v>0</v>
      </c>
      <c r="L166" s="50" t="s">
        <v>103</v>
      </c>
      <c r="M166" s="9">
        <f t="shared" si="112"/>
        <v>210667</v>
      </c>
      <c r="N166" s="9">
        <v>210667</v>
      </c>
      <c r="O166" s="119">
        <f>N166-M166</f>
        <v>0</v>
      </c>
      <c r="Q166" s="50" t="s">
        <v>103</v>
      </c>
      <c r="R166" s="9">
        <f t="shared" ref="R166:R172" si="117">N166</f>
        <v>210667</v>
      </c>
      <c r="S166" s="9">
        <v>210667</v>
      </c>
      <c r="T166" s="119">
        <f>S166-R166</f>
        <v>0</v>
      </c>
      <c r="V166" s="50" t="s">
        <v>103</v>
      </c>
      <c r="W166" s="9">
        <f t="shared" si="113"/>
        <v>210667</v>
      </c>
      <c r="X166" s="9">
        <v>210667</v>
      </c>
      <c r="Y166" s="119">
        <f>X166-W166</f>
        <v>0</v>
      </c>
      <c r="AA166" s="50" t="s">
        <v>103</v>
      </c>
      <c r="AB166" s="9">
        <f t="shared" si="114"/>
        <v>210667</v>
      </c>
      <c r="AC166" s="9">
        <v>210667</v>
      </c>
      <c r="AD166" s="119">
        <f>AC166-AB166</f>
        <v>0</v>
      </c>
      <c r="AF166" s="50" t="s">
        <v>103</v>
      </c>
      <c r="AG166" s="9">
        <f t="shared" si="115"/>
        <v>210667</v>
      </c>
      <c r="AH166" s="9">
        <v>210667</v>
      </c>
      <c r="AI166" s="119">
        <f>AH166-AG166</f>
        <v>0</v>
      </c>
      <c r="AK166" s="50" t="s">
        <v>103</v>
      </c>
      <c r="AL166" s="9">
        <f t="shared" si="116"/>
        <v>210667</v>
      </c>
      <c r="AM166" s="9">
        <v>210667</v>
      </c>
      <c r="AN166" s="119">
        <f>AM166-AL166</f>
        <v>0</v>
      </c>
    </row>
    <row r="167" spans="2:40" x14ac:dyDescent="0.35">
      <c r="B167" s="50" t="s">
        <v>3</v>
      </c>
      <c r="C167" s="9">
        <f t="shared" si="110"/>
        <v>308286</v>
      </c>
      <c r="D167" s="9">
        <v>308554</v>
      </c>
      <c r="E167" s="119">
        <f>(D167-C167)*10</f>
        <v>2680</v>
      </c>
      <c r="G167" s="50" t="s">
        <v>3</v>
      </c>
      <c r="H167" s="9">
        <f t="shared" si="111"/>
        <v>308554</v>
      </c>
      <c r="I167" s="9">
        <v>308808</v>
      </c>
      <c r="J167" s="119">
        <f>(I167-H167)*10</f>
        <v>2540</v>
      </c>
      <c r="L167" s="50" t="s">
        <v>3</v>
      </c>
      <c r="M167" s="9">
        <f t="shared" si="112"/>
        <v>308808</v>
      </c>
      <c r="N167" s="9">
        <v>309074</v>
      </c>
      <c r="O167" s="119">
        <f>(N167-M167)*10</f>
        <v>2660</v>
      </c>
      <c r="Q167" s="50" t="s">
        <v>3</v>
      </c>
      <c r="R167" s="9">
        <f t="shared" si="117"/>
        <v>309074</v>
      </c>
      <c r="S167" s="9">
        <v>309326</v>
      </c>
      <c r="T167" s="119">
        <f>(S167-R167)*10</f>
        <v>2520</v>
      </c>
      <c r="V167" s="50" t="s">
        <v>3</v>
      </c>
      <c r="W167" s="9">
        <f t="shared" si="113"/>
        <v>309326</v>
      </c>
      <c r="X167" s="9">
        <v>309592</v>
      </c>
      <c r="Y167" s="119">
        <f>(X167-W167)*10</f>
        <v>2660</v>
      </c>
      <c r="AA167" s="50" t="s">
        <v>3</v>
      </c>
      <c r="AB167" s="9">
        <f t="shared" si="114"/>
        <v>309592</v>
      </c>
      <c r="AC167" s="9">
        <v>309875</v>
      </c>
      <c r="AD167" s="119">
        <f>(AC167-AB167)*10</f>
        <v>2830</v>
      </c>
      <c r="AF167" s="50" t="s">
        <v>3</v>
      </c>
      <c r="AG167" s="9">
        <f t="shared" si="115"/>
        <v>309875</v>
      </c>
      <c r="AH167" s="9">
        <v>310132</v>
      </c>
      <c r="AI167" s="119">
        <f>(AH167-AG167)*10</f>
        <v>2570</v>
      </c>
      <c r="AK167" s="50" t="s">
        <v>3</v>
      </c>
      <c r="AL167" s="9">
        <f t="shared" si="116"/>
        <v>310132</v>
      </c>
      <c r="AM167" s="9">
        <v>310291</v>
      </c>
      <c r="AN167" s="119">
        <f>(AM167-AL167)*10</f>
        <v>1590</v>
      </c>
    </row>
    <row r="168" spans="2:40" x14ac:dyDescent="0.35">
      <c r="B168" s="50" t="s">
        <v>83</v>
      </c>
      <c r="C168" s="9">
        <f t="shared" si="110"/>
        <v>29241</v>
      </c>
      <c r="D168" s="9">
        <v>29245</v>
      </c>
      <c r="E168" s="119">
        <f>D168-Supply!C168</f>
        <v>4</v>
      </c>
      <c r="G168" s="50" t="s">
        <v>83</v>
      </c>
      <c r="H168" s="9">
        <f t="shared" si="111"/>
        <v>29245</v>
      </c>
      <c r="I168" s="9">
        <v>29248</v>
      </c>
      <c r="J168" s="119">
        <f>I168-H168</f>
        <v>3</v>
      </c>
      <c r="L168" s="50" t="s">
        <v>83</v>
      </c>
      <c r="M168" s="9">
        <f t="shared" si="112"/>
        <v>29248</v>
      </c>
      <c r="N168" s="9">
        <v>29252</v>
      </c>
      <c r="O168" s="119">
        <f>N168-M168</f>
        <v>4</v>
      </c>
      <c r="Q168" s="50" t="s">
        <v>83</v>
      </c>
      <c r="R168" s="9">
        <f t="shared" si="117"/>
        <v>29252</v>
      </c>
      <c r="S168" s="9">
        <v>29252</v>
      </c>
      <c r="T168" s="119">
        <f>S168-R168</f>
        <v>0</v>
      </c>
      <c r="V168" s="50" t="s">
        <v>83</v>
      </c>
      <c r="W168" s="9">
        <f t="shared" si="113"/>
        <v>29252</v>
      </c>
      <c r="X168" s="9">
        <v>29262</v>
      </c>
      <c r="Y168" s="119">
        <v>5</v>
      </c>
      <c r="AA168" s="50" t="s">
        <v>83</v>
      </c>
      <c r="AB168" s="9">
        <f t="shared" si="114"/>
        <v>29262</v>
      </c>
      <c r="AC168" s="9">
        <v>29270</v>
      </c>
      <c r="AD168" s="119">
        <v>5</v>
      </c>
      <c r="AF168" s="50" t="s">
        <v>83</v>
      </c>
      <c r="AG168" s="9">
        <f t="shared" si="115"/>
        <v>29270</v>
      </c>
      <c r="AH168" s="9">
        <v>29279</v>
      </c>
      <c r="AI168" s="119">
        <v>5</v>
      </c>
      <c r="AK168" s="50" t="s">
        <v>83</v>
      </c>
      <c r="AL168" s="9">
        <f t="shared" si="116"/>
        <v>29279</v>
      </c>
      <c r="AM168" s="9">
        <v>29285</v>
      </c>
      <c r="AN168" s="119">
        <v>5</v>
      </c>
    </row>
    <row r="169" spans="2:40" x14ac:dyDescent="0.35">
      <c r="B169" s="50" t="s">
        <v>84</v>
      </c>
      <c r="C169" s="9">
        <f t="shared" si="110"/>
        <v>52886</v>
      </c>
      <c r="D169" s="9">
        <v>52886</v>
      </c>
      <c r="E169" s="119">
        <f>D169-C169</f>
        <v>0</v>
      </c>
      <c r="G169" s="50" t="s">
        <v>84</v>
      </c>
      <c r="H169" s="9">
        <f t="shared" si="111"/>
        <v>52886</v>
      </c>
      <c r="I169" s="9">
        <v>52886</v>
      </c>
      <c r="J169" s="119">
        <f>I169-H169</f>
        <v>0</v>
      </c>
      <c r="L169" s="50" t="s">
        <v>84</v>
      </c>
      <c r="M169" s="9">
        <f t="shared" si="112"/>
        <v>52886</v>
      </c>
      <c r="N169" s="9">
        <v>52900</v>
      </c>
      <c r="O169" s="119">
        <f>N169-M169</f>
        <v>14</v>
      </c>
      <c r="Q169" s="50" t="s">
        <v>84</v>
      </c>
      <c r="R169" s="9">
        <f t="shared" si="117"/>
        <v>52900</v>
      </c>
      <c r="S169" s="9">
        <v>52940</v>
      </c>
      <c r="T169" s="119">
        <f>S169-R169</f>
        <v>40</v>
      </c>
      <c r="V169" s="50" t="s">
        <v>84</v>
      </c>
      <c r="W169" s="9">
        <f t="shared" si="113"/>
        <v>52940</v>
      </c>
      <c r="X169" s="9">
        <v>52950</v>
      </c>
      <c r="Y169" s="119">
        <f>X169-W169</f>
        <v>10</v>
      </c>
      <c r="AA169" s="50" t="s">
        <v>84</v>
      </c>
      <c r="AB169" s="9">
        <f t="shared" si="114"/>
        <v>52950</v>
      </c>
      <c r="AC169" s="9">
        <v>52950</v>
      </c>
      <c r="AD169" s="119">
        <f>AC169-AB169</f>
        <v>0</v>
      </c>
      <c r="AF169" s="50" t="s">
        <v>84</v>
      </c>
      <c r="AG169" s="9">
        <f t="shared" si="115"/>
        <v>52950</v>
      </c>
      <c r="AH169" s="9">
        <v>52950</v>
      </c>
      <c r="AI169" s="119">
        <f>AH169-AG169</f>
        <v>0</v>
      </c>
      <c r="AK169" s="50" t="s">
        <v>84</v>
      </c>
      <c r="AL169" s="9">
        <f t="shared" si="116"/>
        <v>52950</v>
      </c>
      <c r="AM169" s="9">
        <v>52975</v>
      </c>
      <c r="AN169" s="119">
        <f>AM169-AL169</f>
        <v>25</v>
      </c>
    </row>
    <row r="170" spans="2:40" x14ac:dyDescent="0.35">
      <c r="B170" s="50" t="s">
        <v>98</v>
      </c>
      <c r="C170" s="9">
        <f t="shared" si="110"/>
        <v>139728</v>
      </c>
      <c r="D170" s="9">
        <v>139728</v>
      </c>
      <c r="E170" s="119">
        <f>D170-C170</f>
        <v>0</v>
      </c>
      <c r="G170" s="50" t="s">
        <v>98</v>
      </c>
      <c r="H170" s="9">
        <f t="shared" si="111"/>
        <v>139728</v>
      </c>
      <c r="I170" s="9">
        <v>139728</v>
      </c>
      <c r="J170" s="119">
        <f>I170-H170</f>
        <v>0</v>
      </c>
      <c r="L170" s="50" t="s">
        <v>98</v>
      </c>
      <c r="M170" s="9">
        <f t="shared" si="112"/>
        <v>139728</v>
      </c>
      <c r="N170" s="9">
        <v>139728</v>
      </c>
      <c r="O170" s="119">
        <f>N170-M170</f>
        <v>0</v>
      </c>
      <c r="Q170" s="50" t="s">
        <v>98</v>
      </c>
      <c r="R170" s="9">
        <f t="shared" si="117"/>
        <v>139728</v>
      </c>
      <c r="S170" s="9">
        <v>139728</v>
      </c>
      <c r="T170" s="119">
        <f>S170-R170</f>
        <v>0</v>
      </c>
      <c r="V170" s="50" t="s">
        <v>98</v>
      </c>
      <c r="W170" s="9">
        <f t="shared" si="113"/>
        <v>139728</v>
      </c>
      <c r="X170" s="9">
        <v>139728</v>
      </c>
      <c r="Y170" s="119">
        <f>X170-W170</f>
        <v>0</v>
      </c>
      <c r="AA170" s="50" t="s">
        <v>98</v>
      </c>
      <c r="AB170" s="9">
        <f t="shared" si="114"/>
        <v>139728</v>
      </c>
      <c r="AC170" s="9">
        <v>139728</v>
      </c>
      <c r="AD170" s="119">
        <f>AC170-AB170</f>
        <v>0</v>
      </c>
      <c r="AF170" s="50" t="s">
        <v>98</v>
      </c>
      <c r="AG170" s="9">
        <f t="shared" si="115"/>
        <v>139728</v>
      </c>
      <c r="AH170" s="9">
        <v>139728</v>
      </c>
      <c r="AI170" s="119">
        <f>AH170-AG170</f>
        <v>0</v>
      </c>
      <c r="AK170" s="50" t="s">
        <v>98</v>
      </c>
      <c r="AL170" s="9">
        <f t="shared" si="116"/>
        <v>139728</v>
      </c>
      <c r="AM170" s="9">
        <v>139728</v>
      </c>
      <c r="AN170" s="119">
        <f>AM170-AL170</f>
        <v>0</v>
      </c>
    </row>
    <row r="171" spans="2:40" x14ac:dyDescent="0.35">
      <c r="B171" s="50" t="s">
        <v>85</v>
      </c>
      <c r="C171" s="9">
        <f t="shared" si="110"/>
        <v>8638</v>
      </c>
      <c r="D171" s="9">
        <v>8642</v>
      </c>
      <c r="E171" s="119">
        <f>D171-C171</f>
        <v>4</v>
      </c>
      <c r="G171" s="50" t="s">
        <v>85</v>
      </c>
      <c r="H171" s="9">
        <f t="shared" si="111"/>
        <v>8642</v>
      </c>
      <c r="I171" s="9">
        <v>8646</v>
      </c>
      <c r="J171" s="119">
        <f>I171-H171</f>
        <v>4</v>
      </c>
      <c r="L171" s="50" t="s">
        <v>85</v>
      </c>
      <c r="M171" s="9">
        <f t="shared" si="112"/>
        <v>8646</v>
      </c>
      <c r="N171" s="9">
        <v>8650</v>
      </c>
      <c r="O171" s="119">
        <f>N171-M171</f>
        <v>4</v>
      </c>
      <c r="Q171" s="50" t="s">
        <v>85</v>
      </c>
      <c r="R171" s="9">
        <f t="shared" si="117"/>
        <v>8650</v>
      </c>
      <c r="S171" s="9">
        <v>8654</v>
      </c>
      <c r="T171" s="119">
        <f>S171-R171</f>
        <v>4</v>
      </c>
      <c r="V171" s="50" t="s">
        <v>85</v>
      </c>
      <c r="W171" s="9">
        <f t="shared" si="113"/>
        <v>8654</v>
      </c>
      <c r="X171" s="9">
        <v>8658</v>
      </c>
      <c r="Y171" s="119">
        <f>X171-W171</f>
        <v>4</v>
      </c>
      <c r="AA171" s="50" t="s">
        <v>85</v>
      </c>
      <c r="AB171" s="9">
        <f t="shared" si="114"/>
        <v>8658</v>
      </c>
      <c r="AC171" s="9">
        <v>8661</v>
      </c>
      <c r="AD171" s="119">
        <f>AC171-AB171</f>
        <v>3</v>
      </c>
      <c r="AF171" s="50" t="s">
        <v>85</v>
      </c>
      <c r="AG171" s="9">
        <f t="shared" si="115"/>
        <v>8661</v>
      </c>
      <c r="AH171" s="9">
        <v>8664</v>
      </c>
      <c r="AI171" s="119">
        <f>AH171-AG171</f>
        <v>3</v>
      </c>
      <c r="AK171" s="50" t="s">
        <v>85</v>
      </c>
      <c r="AL171" s="9">
        <f t="shared" si="116"/>
        <v>8664</v>
      </c>
      <c r="AM171" s="9">
        <v>8667</v>
      </c>
      <c r="AN171" s="119">
        <f>AM171-AL171</f>
        <v>3</v>
      </c>
    </row>
    <row r="172" spans="2:40" x14ac:dyDescent="0.35">
      <c r="B172" s="50" t="s">
        <v>86</v>
      </c>
      <c r="C172" s="9">
        <f t="shared" si="110"/>
        <v>314471</v>
      </c>
      <c r="D172" s="9">
        <v>314654</v>
      </c>
      <c r="E172" s="119">
        <f>D172-C172</f>
        <v>183</v>
      </c>
      <c r="G172" s="50" t="s">
        <v>86</v>
      </c>
      <c r="H172" s="9">
        <f t="shared" si="111"/>
        <v>314654</v>
      </c>
      <c r="I172" s="9">
        <v>314896</v>
      </c>
      <c r="J172" s="119">
        <f>I172-H172</f>
        <v>242</v>
      </c>
      <c r="L172" s="50" t="s">
        <v>86</v>
      </c>
      <c r="M172" s="9">
        <f>I172</f>
        <v>314896</v>
      </c>
      <c r="N172" s="9">
        <v>315147</v>
      </c>
      <c r="O172" s="119">
        <f>N172-M172</f>
        <v>251</v>
      </c>
      <c r="Q172" s="50" t="s">
        <v>86</v>
      </c>
      <c r="R172" s="9">
        <f t="shared" si="117"/>
        <v>315147</v>
      </c>
      <c r="S172" s="9">
        <v>315385</v>
      </c>
      <c r="T172" s="119">
        <f>S172-R172</f>
        <v>238</v>
      </c>
      <c r="V172" s="50" t="s">
        <v>86</v>
      </c>
      <c r="W172" s="9">
        <f t="shared" si="113"/>
        <v>315385</v>
      </c>
      <c r="X172" s="9">
        <v>315646</v>
      </c>
      <c r="Y172" s="119">
        <f>X172-W172</f>
        <v>261</v>
      </c>
      <c r="AA172" s="50" t="s">
        <v>86</v>
      </c>
      <c r="AB172" s="9">
        <f t="shared" si="114"/>
        <v>315646</v>
      </c>
      <c r="AC172" s="9">
        <v>315888</v>
      </c>
      <c r="AD172" s="119">
        <f>AC172-AB172</f>
        <v>242</v>
      </c>
      <c r="AF172" s="50" t="s">
        <v>86</v>
      </c>
      <c r="AG172" s="9">
        <f t="shared" si="115"/>
        <v>315888</v>
      </c>
      <c r="AH172" s="9">
        <v>316141</v>
      </c>
      <c r="AI172" s="119">
        <f>AH172-AG172</f>
        <v>253</v>
      </c>
      <c r="AK172" s="50" t="s">
        <v>86</v>
      </c>
      <c r="AL172" s="9">
        <f t="shared" si="116"/>
        <v>316141</v>
      </c>
      <c r="AM172" s="9">
        <v>316347</v>
      </c>
      <c r="AN172" s="119">
        <f>AM172-AL172</f>
        <v>206</v>
      </c>
    </row>
    <row r="173" spans="2:40" x14ac:dyDescent="0.35">
      <c r="B173" s="50" t="s">
        <v>93</v>
      </c>
      <c r="C173" s="9">
        <f t="shared" si="110"/>
        <v>0</v>
      </c>
      <c r="D173" s="9"/>
      <c r="E173" s="119">
        <f>E172+E171+E170+E169+E168+E167</f>
        <v>2871</v>
      </c>
      <c r="G173" s="50" t="s">
        <v>93</v>
      </c>
      <c r="H173" s="9"/>
      <c r="I173" s="9"/>
      <c r="J173" s="120">
        <f>J172+J171+J170+J169+J168+J167</f>
        <v>2789</v>
      </c>
      <c r="L173" s="50" t="s">
        <v>93</v>
      </c>
      <c r="M173" s="9"/>
      <c r="N173" s="9"/>
      <c r="O173" s="119">
        <f>SUM(O167:O172)</f>
        <v>2933</v>
      </c>
      <c r="Q173" s="50" t="s">
        <v>93</v>
      </c>
      <c r="R173" s="9"/>
      <c r="S173" s="9"/>
      <c r="T173" s="119">
        <f>SUM(T167:T172)</f>
        <v>2802</v>
      </c>
      <c r="V173" s="50" t="s">
        <v>93</v>
      </c>
      <c r="W173" s="9"/>
      <c r="X173" s="9"/>
      <c r="Y173" s="120">
        <f>SUM(Y167:Y172)</f>
        <v>2940</v>
      </c>
      <c r="AA173" s="50" t="s">
        <v>93</v>
      </c>
      <c r="AB173" s="9"/>
      <c r="AC173" s="9"/>
      <c r="AD173" s="120">
        <f>SUM(AD167:AD172)</f>
        <v>3080</v>
      </c>
      <c r="AF173" s="50" t="s">
        <v>93</v>
      </c>
      <c r="AG173" s="9"/>
      <c r="AH173" s="9"/>
      <c r="AI173" s="120">
        <f>SUM(AI167:AI172)</f>
        <v>2831</v>
      </c>
      <c r="AK173" s="50" t="s">
        <v>93</v>
      </c>
      <c r="AL173" s="9"/>
      <c r="AM173" s="9"/>
      <c r="AN173" s="120">
        <f>SUM(AN167:AN172)</f>
        <v>1829</v>
      </c>
    </row>
    <row r="174" spans="2:40" x14ac:dyDescent="0.35">
      <c r="B174" s="50" t="s">
        <v>87</v>
      </c>
      <c r="C174" s="9">
        <f t="shared" si="110"/>
        <v>1382902</v>
      </c>
      <c r="D174" s="9">
        <v>1384069</v>
      </c>
      <c r="E174" s="119">
        <f t="shared" ref="E174:E180" si="118">D174-C174</f>
        <v>1167</v>
      </c>
      <c r="G174" s="50" t="s">
        <v>87</v>
      </c>
      <c r="H174" s="9">
        <f t="shared" ref="H174:H180" si="119">D174</f>
        <v>1384069</v>
      </c>
      <c r="I174" s="9">
        <v>1385231</v>
      </c>
      <c r="J174" s="119">
        <f t="shared" ref="J174:J180" si="120">I174-H174</f>
        <v>1162</v>
      </c>
      <c r="L174" s="50" t="s">
        <v>87</v>
      </c>
      <c r="M174" s="9">
        <f>I174</f>
        <v>1385231</v>
      </c>
      <c r="N174" s="9">
        <v>1386451</v>
      </c>
      <c r="O174" s="119">
        <f>N174-M174</f>
        <v>1220</v>
      </c>
      <c r="Q174" s="50" t="s">
        <v>87</v>
      </c>
      <c r="R174" s="9">
        <f>N174</f>
        <v>1386451</v>
      </c>
      <c r="S174" s="9">
        <v>1387546</v>
      </c>
      <c r="T174" s="119">
        <f t="shared" ref="T174:T180" si="121">S174-R174</f>
        <v>1095</v>
      </c>
      <c r="V174" s="50" t="s">
        <v>87</v>
      </c>
      <c r="W174" s="9">
        <f t="shared" ref="W174:W180" si="122">S174</f>
        <v>1387546</v>
      </c>
      <c r="X174" s="9">
        <v>1388577</v>
      </c>
      <c r="Y174" s="119">
        <f>X174-W174</f>
        <v>1031</v>
      </c>
      <c r="AA174" s="50" t="s">
        <v>87</v>
      </c>
      <c r="AB174" s="9">
        <f t="shared" ref="AB174:AB180" si="123">X174</f>
        <v>1388577</v>
      </c>
      <c r="AC174" s="9">
        <v>1389471</v>
      </c>
      <c r="AD174" s="119">
        <v>1072</v>
      </c>
      <c r="AF174" s="50" t="s">
        <v>87</v>
      </c>
      <c r="AG174" s="9">
        <f t="shared" ref="AG174:AG180" si="124">AC174</f>
        <v>1389471</v>
      </c>
      <c r="AH174" s="9">
        <v>1390725</v>
      </c>
      <c r="AI174" s="119">
        <f>AH174-AG174</f>
        <v>1254</v>
      </c>
      <c r="AK174" s="50" t="s">
        <v>87</v>
      </c>
      <c r="AL174" s="9">
        <f t="shared" ref="AL174:AL180" si="125">AH174</f>
        <v>1390725</v>
      </c>
      <c r="AM174" s="9">
        <v>1391202</v>
      </c>
      <c r="AN174" s="119">
        <f>AM174-AL174</f>
        <v>477</v>
      </c>
    </row>
    <row r="175" spans="2:40" x14ac:dyDescent="0.35">
      <c r="B175" s="50" t="s">
        <v>96</v>
      </c>
      <c r="C175" s="9">
        <f t="shared" si="110"/>
        <v>829825</v>
      </c>
      <c r="D175" s="9">
        <v>830085</v>
      </c>
      <c r="E175" s="119">
        <f t="shared" si="118"/>
        <v>260</v>
      </c>
      <c r="G175" s="50" t="s">
        <v>96</v>
      </c>
      <c r="H175" s="9">
        <f t="shared" si="119"/>
        <v>830085</v>
      </c>
      <c r="I175" s="9">
        <v>830337</v>
      </c>
      <c r="J175" s="119">
        <f t="shared" si="120"/>
        <v>252</v>
      </c>
      <c r="L175" s="50" t="s">
        <v>96</v>
      </c>
      <c r="M175" s="9">
        <f>I175</f>
        <v>830337</v>
      </c>
      <c r="N175" s="9">
        <v>830625</v>
      </c>
      <c r="O175" s="119">
        <f>N175-M175</f>
        <v>288</v>
      </c>
      <c r="Q175" s="50" t="s">
        <v>96</v>
      </c>
      <c r="R175" s="9">
        <f>N175</f>
        <v>830625</v>
      </c>
      <c r="S175" s="9">
        <v>830883</v>
      </c>
      <c r="T175" s="119">
        <f t="shared" si="121"/>
        <v>258</v>
      </c>
      <c r="V175" s="50" t="s">
        <v>96</v>
      </c>
      <c r="W175" s="9">
        <f t="shared" si="122"/>
        <v>830883</v>
      </c>
      <c r="X175" s="9">
        <v>831194</v>
      </c>
      <c r="Y175" s="119">
        <f t="shared" ref="Y175:Y180" si="126">X175-W175</f>
        <v>311</v>
      </c>
      <c r="AA175" s="50" t="s">
        <v>96</v>
      </c>
      <c r="AB175" s="9">
        <f t="shared" si="123"/>
        <v>831194</v>
      </c>
      <c r="AC175" s="9">
        <v>831533</v>
      </c>
      <c r="AD175" s="119">
        <f>AC175-AB175</f>
        <v>339</v>
      </c>
      <c r="AF175" s="50" t="s">
        <v>96</v>
      </c>
      <c r="AG175" s="9">
        <f t="shared" si="124"/>
        <v>831533</v>
      </c>
      <c r="AH175" s="9">
        <v>831834</v>
      </c>
      <c r="AI175" s="119">
        <f t="shared" ref="AI175:AI180" si="127">AH175-AG175</f>
        <v>301</v>
      </c>
      <c r="AK175" s="50" t="s">
        <v>96</v>
      </c>
      <c r="AL175" s="9">
        <f t="shared" si="125"/>
        <v>831834</v>
      </c>
      <c r="AM175" s="9">
        <v>832165</v>
      </c>
      <c r="AN175" s="119">
        <f t="shared" ref="AN175:AN180" si="128">AM175-AL175</f>
        <v>331</v>
      </c>
    </row>
    <row r="176" spans="2:40" x14ac:dyDescent="0.35">
      <c r="B176" s="50" t="s">
        <v>88</v>
      </c>
      <c r="C176" s="9">
        <f t="shared" si="110"/>
        <v>0</v>
      </c>
      <c r="D176" s="9"/>
      <c r="E176" s="119">
        <f t="shared" si="118"/>
        <v>0</v>
      </c>
      <c r="G176" s="50" t="s">
        <v>88</v>
      </c>
      <c r="H176" s="9">
        <f t="shared" si="119"/>
        <v>0</v>
      </c>
      <c r="I176" s="9"/>
      <c r="J176" s="119">
        <f t="shared" si="120"/>
        <v>0</v>
      </c>
      <c r="L176" s="50" t="s">
        <v>88</v>
      </c>
      <c r="M176" s="9"/>
      <c r="N176" s="9"/>
      <c r="O176" s="119">
        <v>0</v>
      </c>
      <c r="Q176" s="50" t="s">
        <v>88</v>
      </c>
      <c r="R176" s="9"/>
      <c r="S176" s="9"/>
      <c r="T176" s="119">
        <f t="shared" si="121"/>
        <v>0</v>
      </c>
      <c r="V176" s="50" t="s">
        <v>88</v>
      </c>
      <c r="W176" s="9">
        <f t="shared" si="122"/>
        <v>0</v>
      </c>
      <c r="X176" s="9"/>
      <c r="Y176" s="119">
        <f t="shared" si="126"/>
        <v>0</v>
      </c>
      <c r="AA176" s="50" t="s">
        <v>88</v>
      </c>
      <c r="AB176" s="9">
        <f t="shared" si="123"/>
        <v>0</v>
      </c>
      <c r="AC176" s="9"/>
      <c r="AD176" s="119">
        <f>AC176-AB176</f>
        <v>0</v>
      </c>
      <c r="AF176" s="50" t="s">
        <v>88</v>
      </c>
      <c r="AG176" s="9">
        <f t="shared" si="124"/>
        <v>0</v>
      </c>
      <c r="AH176" s="9">
        <v>0</v>
      </c>
      <c r="AI176" s="119">
        <f t="shared" si="127"/>
        <v>0</v>
      </c>
      <c r="AK176" s="50" t="s">
        <v>88</v>
      </c>
      <c r="AL176" s="9">
        <f t="shared" si="125"/>
        <v>0</v>
      </c>
      <c r="AM176" s="9"/>
      <c r="AN176" s="119">
        <f t="shared" si="128"/>
        <v>0</v>
      </c>
    </row>
    <row r="177" spans="2:40" x14ac:dyDescent="0.35">
      <c r="B177" s="50" t="s">
        <v>108</v>
      </c>
      <c r="C177" s="9">
        <f t="shared" si="110"/>
        <v>2463</v>
      </c>
      <c r="D177" s="9">
        <v>2467</v>
      </c>
      <c r="E177" s="119">
        <f t="shared" si="118"/>
        <v>4</v>
      </c>
      <c r="G177" s="50" t="s">
        <v>108</v>
      </c>
      <c r="H177" s="9">
        <f t="shared" si="119"/>
        <v>2467</v>
      </c>
      <c r="I177" s="9">
        <v>2469</v>
      </c>
      <c r="J177" s="119">
        <f t="shared" si="120"/>
        <v>2</v>
      </c>
      <c r="L177" s="50" t="s">
        <v>108</v>
      </c>
      <c r="M177" s="9">
        <f>I177</f>
        <v>2469</v>
      </c>
      <c r="N177" s="9">
        <v>2471</v>
      </c>
      <c r="O177" s="119">
        <f>N177-M177</f>
        <v>2</v>
      </c>
      <c r="Q177" s="50" t="s">
        <v>108</v>
      </c>
      <c r="R177" s="9">
        <f>N177</f>
        <v>2471</v>
      </c>
      <c r="S177" s="9">
        <v>2473</v>
      </c>
      <c r="T177" s="119">
        <f t="shared" si="121"/>
        <v>2</v>
      </c>
      <c r="V177" s="50" t="s">
        <v>108</v>
      </c>
      <c r="W177" s="9">
        <f t="shared" si="122"/>
        <v>2473</v>
      </c>
      <c r="X177" s="9">
        <v>2478</v>
      </c>
      <c r="Y177" s="119">
        <f t="shared" si="126"/>
        <v>5</v>
      </c>
      <c r="AA177" s="50" t="s">
        <v>108</v>
      </c>
      <c r="AB177" s="9">
        <f t="shared" si="123"/>
        <v>2478</v>
      </c>
      <c r="AC177" s="9">
        <v>2478</v>
      </c>
      <c r="AD177" s="119">
        <f>AC177-AB177</f>
        <v>0</v>
      </c>
      <c r="AF177" s="50" t="s">
        <v>108</v>
      </c>
      <c r="AG177" s="9">
        <f t="shared" si="124"/>
        <v>2478</v>
      </c>
      <c r="AH177" s="9">
        <v>2478</v>
      </c>
      <c r="AI177" s="119">
        <f t="shared" si="127"/>
        <v>0</v>
      </c>
      <c r="AK177" s="50" t="s">
        <v>108</v>
      </c>
      <c r="AL177" s="9">
        <f t="shared" si="125"/>
        <v>2478</v>
      </c>
      <c r="AM177" s="9">
        <v>2481</v>
      </c>
      <c r="AN177" s="119">
        <f t="shared" si="128"/>
        <v>3</v>
      </c>
    </row>
    <row r="178" spans="2:40" x14ac:dyDescent="0.35">
      <c r="B178" s="50" t="s">
        <v>89</v>
      </c>
      <c r="C178" s="9">
        <f t="shared" si="110"/>
        <v>559347</v>
      </c>
      <c r="D178" s="9">
        <v>559700</v>
      </c>
      <c r="E178" s="119">
        <f t="shared" si="118"/>
        <v>353</v>
      </c>
      <c r="G178" s="50" t="s">
        <v>89</v>
      </c>
      <c r="H178" s="9">
        <f t="shared" si="119"/>
        <v>559700</v>
      </c>
      <c r="I178" s="9">
        <v>559999</v>
      </c>
      <c r="J178" s="119">
        <f t="shared" si="120"/>
        <v>299</v>
      </c>
      <c r="L178" s="50" t="s">
        <v>89</v>
      </c>
      <c r="M178" s="9">
        <f>I178</f>
        <v>559999</v>
      </c>
      <c r="N178" s="9">
        <v>560345</v>
      </c>
      <c r="O178" s="119">
        <f>N178-M178</f>
        <v>346</v>
      </c>
      <c r="Q178" s="50" t="s">
        <v>89</v>
      </c>
      <c r="R178" s="9">
        <f>N178</f>
        <v>560345</v>
      </c>
      <c r="S178" s="9">
        <v>560720</v>
      </c>
      <c r="T178" s="119">
        <f t="shared" si="121"/>
        <v>375</v>
      </c>
      <c r="V178" s="50" t="s">
        <v>89</v>
      </c>
      <c r="W178" s="9">
        <f t="shared" si="122"/>
        <v>560720</v>
      </c>
      <c r="X178" s="9">
        <v>561048</v>
      </c>
      <c r="Y178" s="119">
        <f t="shared" si="126"/>
        <v>328</v>
      </c>
      <c r="AA178" s="50" t="s">
        <v>89</v>
      </c>
      <c r="AB178" s="9">
        <f t="shared" si="123"/>
        <v>561048</v>
      </c>
      <c r="AC178" s="9">
        <v>561452</v>
      </c>
      <c r="AD178" s="119">
        <f>AC178-AB178</f>
        <v>404</v>
      </c>
      <c r="AF178" s="50" t="s">
        <v>89</v>
      </c>
      <c r="AG178" s="9">
        <f t="shared" si="124"/>
        <v>561452</v>
      </c>
      <c r="AH178" s="9">
        <v>561752</v>
      </c>
      <c r="AI178" s="119">
        <f t="shared" si="127"/>
        <v>300</v>
      </c>
      <c r="AK178" s="50" t="s">
        <v>89</v>
      </c>
      <c r="AL178" s="9">
        <f t="shared" si="125"/>
        <v>561752</v>
      </c>
      <c r="AM178" s="9">
        <v>562054</v>
      </c>
      <c r="AN178" s="119">
        <f t="shared" si="128"/>
        <v>302</v>
      </c>
    </row>
    <row r="179" spans="2:40" x14ac:dyDescent="0.35">
      <c r="B179" s="50" t="s">
        <v>90</v>
      </c>
      <c r="C179" s="9">
        <f t="shared" si="110"/>
        <v>290804</v>
      </c>
      <c r="D179" s="9">
        <v>291017</v>
      </c>
      <c r="E179" s="119">
        <f t="shared" si="118"/>
        <v>213</v>
      </c>
      <c r="G179" s="50" t="s">
        <v>90</v>
      </c>
      <c r="H179" s="9">
        <f t="shared" si="119"/>
        <v>291017</v>
      </c>
      <c r="I179" s="9">
        <v>291185</v>
      </c>
      <c r="J179" s="119">
        <f t="shared" si="120"/>
        <v>168</v>
      </c>
      <c r="L179" s="50" t="s">
        <v>90</v>
      </c>
      <c r="M179" s="9">
        <f>I179</f>
        <v>291185</v>
      </c>
      <c r="N179" s="9">
        <v>291403</v>
      </c>
      <c r="O179" s="119">
        <f>N179-M179</f>
        <v>218</v>
      </c>
      <c r="Q179" s="50" t="s">
        <v>90</v>
      </c>
      <c r="R179" s="9">
        <f>N179</f>
        <v>291403</v>
      </c>
      <c r="S179" s="9">
        <v>291654</v>
      </c>
      <c r="T179" s="119">
        <f t="shared" si="121"/>
        <v>251</v>
      </c>
      <c r="V179" s="50" t="s">
        <v>90</v>
      </c>
      <c r="W179" s="9">
        <f t="shared" si="122"/>
        <v>291654</v>
      </c>
      <c r="X179" s="9">
        <v>291866</v>
      </c>
      <c r="Y179" s="119">
        <f t="shared" si="126"/>
        <v>212</v>
      </c>
      <c r="AA179" s="50" t="s">
        <v>90</v>
      </c>
      <c r="AB179" s="9">
        <f t="shared" si="123"/>
        <v>291866</v>
      </c>
      <c r="AC179" s="9">
        <v>292082</v>
      </c>
      <c r="AD179" s="119">
        <f>AC179-AB179</f>
        <v>216</v>
      </c>
      <c r="AF179" s="50" t="s">
        <v>90</v>
      </c>
      <c r="AG179" s="9">
        <f t="shared" si="124"/>
        <v>292082</v>
      </c>
      <c r="AH179" s="9">
        <v>292272</v>
      </c>
      <c r="AI179" s="119">
        <f t="shared" si="127"/>
        <v>190</v>
      </c>
      <c r="AK179" s="50" t="s">
        <v>90</v>
      </c>
      <c r="AL179" s="9">
        <f t="shared" si="125"/>
        <v>292272</v>
      </c>
      <c r="AM179" s="9">
        <v>292436</v>
      </c>
      <c r="AN179" s="119">
        <f t="shared" si="128"/>
        <v>164</v>
      </c>
    </row>
    <row r="180" spans="2:40" x14ac:dyDescent="0.35">
      <c r="B180" s="50" t="s">
        <v>91</v>
      </c>
      <c r="C180" s="9">
        <f t="shared" si="110"/>
        <v>742015</v>
      </c>
      <c r="D180" s="9">
        <v>743346</v>
      </c>
      <c r="E180" s="119">
        <f t="shared" si="118"/>
        <v>1331</v>
      </c>
      <c r="G180" s="50" t="s">
        <v>91</v>
      </c>
      <c r="H180" s="9">
        <f t="shared" si="119"/>
        <v>743346</v>
      </c>
      <c r="I180" s="9">
        <v>744592</v>
      </c>
      <c r="J180" s="119">
        <f t="shared" si="120"/>
        <v>1246</v>
      </c>
      <c r="L180" s="50" t="s">
        <v>91</v>
      </c>
      <c r="M180" s="9">
        <f>I180</f>
        <v>744592</v>
      </c>
      <c r="N180" s="9">
        <v>745539</v>
      </c>
      <c r="O180" s="119">
        <f>N180-M180</f>
        <v>947</v>
      </c>
      <c r="Q180" s="50" t="s">
        <v>91</v>
      </c>
      <c r="R180" s="9">
        <f>N180</f>
        <v>745539</v>
      </c>
      <c r="S180" s="9">
        <v>746847</v>
      </c>
      <c r="T180" s="119">
        <f t="shared" si="121"/>
        <v>1308</v>
      </c>
      <c r="V180" s="50" t="s">
        <v>91</v>
      </c>
      <c r="W180" s="9">
        <f t="shared" si="122"/>
        <v>746847</v>
      </c>
      <c r="X180" s="9">
        <v>748166</v>
      </c>
      <c r="Y180" s="119">
        <f t="shared" si="126"/>
        <v>1319</v>
      </c>
      <c r="AA180" s="50" t="s">
        <v>91</v>
      </c>
      <c r="AB180" s="9">
        <f t="shared" si="123"/>
        <v>748166</v>
      </c>
      <c r="AC180" s="9">
        <v>749492</v>
      </c>
      <c r="AD180" s="119">
        <v>1199</v>
      </c>
      <c r="AF180" s="50" t="s">
        <v>91</v>
      </c>
      <c r="AG180" s="9">
        <f t="shared" si="124"/>
        <v>749492</v>
      </c>
      <c r="AH180" s="9">
        <v>750688</v>
      </c>
      <c r="AI180" s="119">
        <f t="shared" si="127"/>
        <v>1196</v>
      </c>
      <c r="AK180" s="50" t="s">
        <v>91</v>
      </c>
      <c r="AL180" s="9">
        <f t="shared" si="125"/>
        <v>750688</v>
      </c>
      <c r="AM180" s="9">
        <v>751559</v>
      </c>
      <c r="AN180" s="119">
        <f t="shared" si="128"/>
        <v>871</v>
      </c>
    </row>
    <row r="181" spans="2:40" x14ac:dyDescent="0.35">
      <c r="B181" s="50" t="s">
        <v>94</v>
      </c>
      <c r="C181" s="9">
        <f t="shared" si="110"/>
        <v>0</v>
      </c>
      <c r="D181" s="9"/>
      <c r="E181" s="119">
        <f>SUM(E174:E180)</f>
        <v>3328</v>
      </c>
      <c r="G181" s="50" t="s">
        <v>94</v>
      </c>
      <c r="H181" s="9"/>
      <c r="I181" s="9"/>
      <c r="J181" s="120">
        <f>SUM(J174:J180)</f>
        <v>3129</v>
      </c>
      <c r="L181" s="50" t="s">
        <v>94</v>
      </c>
      <c r="M181" s="9"/>
      <c r="N181" s="9"/>
      <c r="O181" s="119">
        <f>SUM(O174:O180)</f>
        <v>3021</v>
      </c>
      <c r="Q181" s="50" t="s">
        <v>94</v>
      </c>
      <c r="R181" s="9"/>
      <c r="S181" s="9"/>
      <c r="T181" s="119">
        <f>SUM(T174:T180)</f>
        <v>3289</v>
      </c>
      <c r="V181" s="50" t="s">
        <v>94</v>
      </c>
      <c r="W181" s="9"/>
      <c r="X181" s="9"/>
      <c r="Y181" s="120">
        <f>SUM(Y174:Y180)</f>
        <v>3206</v>
      </c>
      <c r="AA181" s="50" t="s">
        <v>94</v>
      </c>
      <c r="AB181" s="9"/>
      <c r="AC181" s="9"/>
      <c r="AD181" s="120">
        <f>SUM(AD174:AD180)</f>
        <v>3230</v>
      </c>
      <c r="AF181" s="50" t="s">
        <v>94</v>
      </c>
      <c r="AG181" s="9"/>
      <c r="AH181" s="9"/>
      <c r="AI181" s="120">
        <f>SUM(AI174:AI180)</f>
        <v>3241</v>
      </c>
      <c r="AK181" s="50" t="s">
        <v>94</v>
      </c>
      <c r="AL181" s="9"/>
      <c r="AM181" s="9"/>
      <c r="AN181" s="120">
        <f>SUM(AN174:AN180)</f>
        <v>2148</v>
      </c>
    </row>
    <row r="182" spans="2:40" x14ac:dyDescent="0.35">
      <c r="B182" s="50" t="s">
        <v>97</v>
      </c>
      <c r="C182" s="9">
        <f t="shared" si="110"/>
        <v>541185</v>
      </c>
      <c r="D182" s="9">
        <v>541424</v>
      </c>
      <c r="E182" s="119">
        <f>D182-C182</f>
        <v>239</v>
      </c>
      <c r="G182" s="50" t="s">
        <v>97</v>
      </c>
      <c r="H182" s="9">
        <f>D182</f>
        <v>541424</v>
      </c>
      <c r="I182" s="9">
        <v>541727</v>
      </c>
      <c r="J182" s="119">
        <f>I182-H182</f>
        <v>303</v>
      </c>
      <c r="L182" s="50" t="s">
        <v>97</v>
      </c>
      <c r="M182" s="9">
        <f>I182</f>
        <v>541727</v>
      </c>
      <c r="N182" s="9">
        <v>541992</v>
      </c>
      <c r="O182" s="119">
        <f>N182-M182</f>
        <v>265</v>
      </c>
      <c r="Q182" s="50" t="s">
        <v>97</v>
      </c>
      <c r="R182" s="9">
        <f>N182</f>
        <v>541992</v>
      </c>
      <c r="S182" s="9">
        <v>542222</v>
      </c>
      <c r="T182" s="119">
        <f>S182-R182</f>
        <v>230</v>
      </c>
      <c r="V182" s="50" t="s">
        <v>97</v>
      </c>
      <c r="W182" s="9">
        <f>S182</f>
        <v>542222</v>
      </c>
      <c r="X182" s="9">
        <v>542429</v>
      </c>
      <c r="Y182" s="120">
        <f>X182-W182</f>
        <v>207</v>
      </c>
      <c r="AA182" s="50" t="s">
        <v>97</v>
      </c>
      <c r="AB182" s="9">
        <f>X182</f>
        <v>542429</v>
      </c>
      <c r="AC182" s="9">
        <v>542669</v>
      </c>
      <c r="AD182" s="120">
        <f>AC182-AB182</f>
        <v>240</v>
      </c>
      <c r="AF182" s="50" t="s">
        <v>97</v>
      </c>
      <c r="AG182" s="9">
        <f>AC182</f>
        <v>542669</v>
      </c>
      <c r="AH182" s="9">
        <v>542986</v>
      </c>
      <c r="AI182" s="120">
        <f>AH182-AG182</f>
        <v>317</v>
      </c>
      <c r="AK182" s="50" t="s">
        <v>97</v>
      </c>
      <c r="AL182" s="9">
        <f>AH182</f>
        <v>542986</v>
      </c>
      <c r="AM182" s="9">
        <v>543195</v>
      </c>
      <c r="AN182" s="120">
        <f>AM182-AL182</f>
        <v>209</v>
      </c>
    </row>
    <row r="183" spans="2:40" x14ac:dyDescent="0.35">
      <c r="B183" s="29" t="s">
        <v>130</v>
      </c>
      <c r="C183" s="9">
        <f>AM160</f>
        <v>0</v>
      </c>
      <c r="D183" s="9"/>
      <c r="E183" s="121">
        <f>E182+E181+E173+E166+E165+E164</f>
        <v>8246</v>
      </c>
      <c r="G183" s="29" t="s">
        <v>130</v>
      </c>
      <c r="H183" s="9"/>
      <c r="I183" s="9"/>
      <c r="J183" s="121">
        <f>J182+J181+J173+J166+J165+J164</f>
        <v>8130</v>
      </c>
      <c r="L183" s="29" t="s">
        <v>130</v>
      </c>
      <c r="M183" s="9"/>
      <c r="N183" s="9"/>
      <c r="O183" s="121">
        <f>O182+O181+O173+O166+O165+O164</f>
        <v>8317</v>
      </c>
      <c r="Q183" s="29" t="s">
        <v>130</v>
      </c>
      <c r="R183" s="9">
        <f>N183</f>
        <v>0</v>
      </c>
      <c r="S183" s="9"/>
      <c r="T183" s="121">
        <f>T182+T181+T173+T166+T165+T164</f>
        <v>9045</v>
      </c>
      <c r="V183" s="29" t="s">
        <v>130</v>
      </c>
      <c r="W183" s="9"/>
      <c r="X183" s="9"/>
      <c r="Y183" s="121">
        <f>Y182+Y181+Y173+Y166+Y165+Y164</f>
        <v>8394</v>
      </c>
      <c r="AA183" s="29" t="s">
        <v>130</v>
      </c>
      <c r="AB183" s="9">
        <f>X183</f>
        <v>0</v>
      </c>
      <c r="AC183" s="9"/>
      <c r="AD183" s="121">
        <f>AD182+AD181+AD173+AD166+AD165+AD164</f>
        <v>8197</v>
      </c>
      <c r="AF183" s="29" t="s">
        <v>130</v>
      </c>
      <c r="AG183" s="9">
        <f>AC183</f>
        <v>0</v>
      </c>
      <c r="AH183" s="9"/>
      <c r="AI183" s="121">
        <f>AI182+AI181+AI173+AI166+AI165+AI164</f>
        <v>8427</v>
      </c>
      <c r="AK183" s="29" t="s">
        <v>130</v>
      </c>
      <c r="AL183" s="9">
        <f>AH183</f>
        <v>0</v>
      </c>
      <c r="AM183" s="9"/>
      <c r="AN183" s="121">
        <f>AN182+AN181+AN173+AN166+AN165+AN164</f>
        <v>6066</v>
      </c>
    </row>
    <row r="185" spans="2:40" x14ac:dyDescent="0.35">
      <c r="B185" s="117" t="s">
        <v>114</v>
      </c>
      <c r="C185" s="292" t="s">
        <v>356</v>
      </c>
      <c r="D185" s="293"/>
      <c r="E185" s="294"/>
      <c r="F185" s="21"/>
      <c r="G185" s="117" t="s">
        <v>114</v>
      </c>
      <c r="H185" s="292" t="s">
        <v>448</v>
      </c>
      <c r="I185" s="293"/>
      <c r="J185" s="294"/>
      <c r="K185" s="21"/>
      <c r="L185" s="117" t="s">
        <v>114</v>
      </c>
      <c r="M185" s="292" t="s">
        <v>358</v>
      </c>
      <c r="N185" s="293"/>
      <c r="O185" s="294"/>
      <c r="P185" s="21"/>
      <c r="Q185" s="117" t="s">
        <v>114</v>
      </c>
      <c r="R185" s="292" t="s">
        <v>449</v>
      </c>
      <c r="S185" s="293"/>
      <c r="T185" s="294"/>
      <c r="U185" s="21"/>
      <c r="V185" s="117" t="s">
        <v>114</v>
      </c>
      <c r="W185" s="292" t="s">
        <v>360</v>
      </c>
      <c r="X185" s="293"/>
      <c r="Y185" s="294"/>
      <c r="Z185" s="21"/>
      <c r="AA185" s="117" t="s">
        <v>114</v>
      </c>
      <c r="AB185" s="292" t="s">
        <v>450</v>
      </c>
      <c r="AC185" s="293"/>
      <c r="AD185" s="294"/>
      <c r="AE185" s="21"/>
      <c r="AF185" s="117" t="s">
        <v>114</v>
      </c>
      <c r="AG185" s="292" t="s">
        <v>451</v>
      </c>
      <c r="AH185" s="293"/>
      <c r="AI185" s="294"/>
      <c r="AJ185" s="21"/>
      <c r="AK185" s="117" t="s">
        <v>114</v>
      </c>
      <c r="AL185" s="292" t="s">
        <v>452</v>
      </c>
      <c r="AM185" s="293"/>
      <c r="AN185" s="294"/>
    </row>
    <row r="186" spans="2:40" x14ac:dyDescent="0.35">
      <c r="B186" s="50"/>
      <c r="C186" s="118" t="s">
        <v>81</v>
      </c>
      <c r="D186" s="118" t="s">
        <v>82</v>
      </c>
      <c r="E186" s="118" t="s">
        <v>95</v>
      </c>
      <c r="F186" s="21"/>
      <c r="G186" s="50"/>
      <c r="H186" s="118" t="s">
        <v>81</v>
      </c>
      <c r="I186" s="118" t="s">
        <v>82</v>
      </c>
      <c r="J186" s="118" t="s">
        <v>95</v>
      </c>
      <c r="K186" s="21"/>
      <c r="L186" s="50"/>
      <c r="M186" s="118" t="s">
        <v>81</v>
      </c>
      <c r="N186" s="118" t="s">
        <v>82</v>
      </c>
      <c r="O186" s="118" t="s">
        <v>95</v>
      </c>
      <c r="P186" s="21"/>
      <c r="Q186" s="50"/>
      <c r="R186" s="118" t="s">
        <v>81</v>
      </c>
      <c r="S186" s="118" t="s">
        <v>82</v>
      </c>
      <c r="T186" s="118" t="s">
        <v>95</v>
      </c>
      <c r="U186" s="21"/>
      <c r="V186" s="50"/>
      <c r="W186" s="118" t="s">
        <v>81</v>
      </c>
      <c r="X186" s="118" t="s">
        <v>82</v>
      </c>
      <c r="Y186" s="118" t="s">
        <v>95</v>
      </c>
      <c r="Z186" s="21"/>
      <c r="AA186" s="50"/>
      <c r="AB186" s="118" t="s">
        <v>81</v>
      </c>
      <c r="AC186" s="118" t="s">
        <v>82</v>
      </c>
      <c r="AD186" s="118" t="s">
        <v>95</v>
      </c>
      <c r="AE186" s="21"/>
      <c r="AF186" s="50"/>
      <c r="AG186" s="118" t="s">
        <v>81</v>
      </c>
      <c r="AH186" s="118" t="s">
        <v>82</v>
      </c>
      <c r="AI186" s="118" t="s">
        <v>95</v>
      </c>
      <c r="AJ186" s="21"/>
      <c r="AK186" s="50"/>
      <c r="AL186" s="118" t="s">
        <v>81</v>
      </c>
      <c r="AM186" s="118" t="s">
        <v>82</v>
      </c>
      <c r="AN186" s="118" t="s">
        <v>95</v>
      </c>
    </row>
    <row r="187" spans="2:40" x14ac:dyDescent="0.35">
      <c r="B187" s="50" t="s">
        <v>92</v>
      </c>
      <c r="C187" s="23">
        <f>AM164</f>
        <v>461109</v>
      </c>
      <c r="D187" s="23">
        <v>461281</v>
      </c>
      <c r="E187" s="119">
        <f>(D187-C187)*10</f>
        <v>1720</v>
      </c>
      <c r="F187" s="21"/>
      <c r="G187" s="50" t="s">
        <v>92</v>
      </c>
      <c r="H187" s="23">
        <f>D187</f>
        <v>461281</v>
      </c>
      <c r="I187" s="23">
        <v>461441</v>
      </c>
      <c r="J187" s="119">
        <f>(I187-H187)*10</f>
        <v>1600</v>
      </c>
      <c r="K187" s="21"/>
      <c r="L187" s="50" t="s">
        <v>92</v>
      </c>
      <c r="M187" s="23">
        <f>I187</f>
        <v>461441</v>
      </c>
      <c r="N187" s="23">
        <v>461613</v>
      </c>
      <c r="O187" s="119">
        <f>(N187-M187)*10</f>
        <v>1720</v>
      </c>
      <c r="P187" s="21"/>
      <c r="Q187" s="50" t="s">
        <v>92</v>
      </c>
      <c r="R187" s="23">
        <f>N187</f>
        <v>461613</v>
      </c>
      <c r="S187" s="23">
        <v>461748</v>
      </c>
      <c r="T187" s="119">
        <f>(S187-R187)*10</f>
        <v>1350</v>
      </c>
      <c r="U187" s="21"/>
      <c r="V187" s="50" t="s">
        <v>92</v>
      </c>
      <c r="W187" s="23">
        <f>S187</f>
        <v>461748</v>
      </c>
      <c r="X187" s="23">
        <v>461852</v>
      </c>
      <c r="Y187" s="119">
        <f>(X187-W187)*10</f>
        <v>1040</v>
      </c>
      <c r="Z187" s="21"/>
      <c r="AA187" s="50" t="s">
        <v>92</v>
      </c>
      <c r="AB187" s="23">
        <f>X187</f>
        <v>461852</v>
      </c>
      <c r="AC187" s="23">
        <v>461967</v>
      </c>
      <c r="AD187" s="119">
        <f>(AC187-AB187)*10</f>
        <v>1150</v>
      </c>
      <c r="AE187" s="21"/>
      <c r="AF187" s="50" t="s">
        <v>92</v>
      </c>
      <c r="AG187" s="23">
        <f>AC187</f>
        <v>461967</v>
      </c>
      <c r="AH187" s="23">
        <v>462079</v>
      </c>
      <c r="AI187" s="119">
        <f>(AH187-AG187)*10</f>
        <v>1120</v>
      </c>
      <c r="AJ187" s="21"/>
      <c r="AK187" s="50" t="s">
        <v>92</v>
      </c>
      <c r="AL187" s="23">
        <f>AH187</f>
        <v>462079</v>
      </c>
      <c r="AM187" s="23">
        <v>462162</v>
      </c>
      <c r="AN187" s="119">
        <f>(AM187-AL187)*10</f>
        <v>830</v>
      </c>
    </row>
    <row r="188" spans="2:40" x14ac:dyDescent="0.35">
      <c r="B188" s="50" t="s">
        <v>6</v>
      </c>
      <c r="C188" s="23">
        <f t="shared" ref="C188:C205" si="129">AM165</f>
        <v>244006</v>
      </c>
      <c r="D188" s="23">
        <v>244194</v>
      </c>
      <c r="E188" s="119">
        <f>D188-C188</f>
        <v>188</v>
      </c>
      <c r="F188" s="21"/>
      <c r="G188" s="50" t="s">
        <v>6</v>
      </c>
      <c r="H188" s="23">
        <f t="shared" ref="H188:H195" si="130">D188</f>
        <v>244194</v>
      </c>
      <c r="I188" s="23">
        <v>244414</v>
      </c>
      <c r="J188" s="119">
        <f>I188-H188</f>
        <v>220</v>
      </c>
      <c r="K188" s="21"/>
      <c r="L188" s="50" t="s">
        <v>6</v>
      </c>
      <c r="M188" s="23">
        <f t="shared" ref="M188:M194" si="131">I188</f>
        <v>244414</v>
      </c>
      <c r="N188" s="23">
        <v>244603</v>
      </c>
      <c r="O188" s="119">
        <f>N188-M188</f>
        <v>189</v>
      </c>
      <c r="P188" s="21"/>
      <c r="Q188" s="50" t="s">
        <v>6</v>
      </c>
      <c r="R188" s="23">
        <f>N188</f>
        <v>244603</v>
      </c>
      <c r="S188" s="23">
        <v>244809</v>
      </c>
      <c r="T188" s="119">
        <f>S188-R188</f>
        <v>206</v>
      </c>
      <c r="U188" s="21"/>
      <c r="V188" s="50" t="s">
        <v>6</v>
      </c>
      <c r="W188" s="23">
        <f t="shared" ref="W188:W195" si="132">S188</f>
        <v>244809</v>
      </c>
      <c r="X188" s="23">
        <v>245675</v>
      </c>
      <c r="Y188" s="119">
        <f>X188-W188</f>
        <v>866</v>
      </c>
      <c r="Z188" s="21"/>
      <c r="AA188" s="50" t="s">
        <v>6</v>
      </c>
      <c r="AB188" s="23">
        <f t="shared" ref="AB188:AB195" si="133">X188</f>
        <v>245675</v>
      </c>
      <c r="AC188" s="23">
        <v>246527</v>
      </c>
      <c r="AD188" s="119">
        <f>AC188-AB188</f>
        <v>852</v>
      </c>
      <c r="AE188" s="21"/>
      <c r="AF188" s="50" t="s">
        <v>6</v>
      </c>
      <c r="AG188" s="23">
        <f t="shared" ref="AG188:AG195" si="134">AC188</f>
        <v>246527</v>
      </c>
      <c r="AH188" s="23">
        <v>247405</v>
      </c>
      <c r="AI188" s="119">
        <f>AH188-AG188</f>
        <v>878</v>
      </c>
      <c r="AJ188" s="21"/>
      <c r="AK188" s="50" t="s">
        <v>6</v>
      </c>
      <c r="AL188" s="23">
        <f t="shared" ref="AL188:AL195" si="135">AH188</f>
        <v>247405</v>
      </c>
      <c r="AM188" s="23">
        <v>248388</v>
      </c>
      <c r="AN188" s="119">
        <f>AM188-AL188</f>
        <v>983</v>
      </c>
    </row>
    <row r="189" spans="2:40" x14ac:dyDescent="0.35">
      <c r="B189" s="50" t="s">
        <v>103</v>
      </c>
      <c r="C189" s="23">
        <f t="shared" si="129"/>
        <v>210667</v>
      </c>
      <c r="D189" s="23">
        <v>210667</v>
      </c>
      <c r="E189" s="119">
        <f>D189-C189</f>
        <v>0</v>
      </c>
      <c r="F189" s="21"/>
      <c r="G189" s="50" t="s">
        <v>103</v>
      </c>
      <c r="H189" s="23">
        <f t="shared" si="130"/>
        <v>210667</v>
      </c>
      <c r="I189" s="23">
        <v>210667</v>
      </c>
      <c r="J189" s="119">
        <f>I189-H189</f>
        <v>0</v>
      </c>
      <c r="K189" s="21"/>
      <c r="L189" s="50" t="s">
        <v>103</v>
      </c>
      <c r="M189" s="23">
        <f t="shared" si="131"/>
        <v>210667</v>
      </c>
      <c r="N189" s="23">
        <v>210667</v>
      </c>
      <c r="O189" s="119">
        <f>N189-M189</f>
        <v>0</v>
      </c>
      <c r="P189" s="21"/>
      <c r="Q189" s="50" t="s">
        <v>103</v>
      </c>
      <c r="R189" s="23">
        <f t="shared" ref="R189:R195" si="136">N189</f>
        <v>210667</v>
      </c>
      <c r="S189" s="23">
        <v>210667</v>
      </c>
      <c r="T189" s="119">
        <f>S189-R189</f>
        <v>0</v>
      </c>
      <c r="U189" s="21"/>
      <c r="V189" s="50" t="s">
        <v>103</v>
      </c>
      <c r="W189" s="23">
        <f t="shared" si="132"/>
        <v>210667</v>
      </c>
      <c r="X189" s="23">
        <v>210667</v>
      </c>
      <c r="Y189" s="119">
        <f>X189-W189</f>
        <v>0</v>
      </c>
      <c r="Z189" s="21"/>
      <c r="AA189" s="50" t="s">
        <v>103</v>
      </c>
      <c r="AB189" s="23">
        <f t="shared" si="133"/>
        <v>210667</v>
      </c>
      <c r="AC189" s="23">
        <v>210667</v>
      </c>
      <c r="AD189" s="119">
        <f>AC189-AB189</f>
        <v>0</v>
      </c>
      <c r="AE189" s="21"/>
      <c r="AF189" s="50" t="s">
        <v>103</v>
      </c>
      <c r="AG189" s="23">
        <f t="shared" si="134"/>
        <v>210667</v>
      </c>
      <c r="AH189" s="23">
        <v>210667</v>
      </c>
      <c r="AI189" s="119">
        <f>AH189-AG189</f>
        <v>0</v>
      </c>
      <c r="AJ189" s="21"/>
      <c r="AK189" s="50" t="s">
        <v>103</v>
      </c>
      <c r="AL189" s="23">
        <f t="shared" si="135"/>
        <v>210667</v>
      </c>
      <c r="AM189" s="23">
        <v>210667</v>
      </c>
      <c r="AN189" s="119">
        <f>AM189-AL189</f>
        <v>0</v>
      </c>
    </row>
    <row r="190" spans="2:40" x14ac:dyDescent="0.35">
      <c r="B190" s="50" t="s">
        <v>3</v>
      </c>
      <c r="C190" s="23">
        <f t="shared" si="129"/>
        <v>310291</v>
      </c>
      <c r="D190" s="23">
        <v>310518</v>
      </c>
      <c r="E190" s="119">
        <f>(D190-C190)*10</f>
        <v>2270</v>
      </c>
      <c r="F190" s="21"/>
      <c r="G190" s="50" t="s">
        <v>3</v>
      </c>
      <c r="H190" s="23">
        <f t="shared" si="130"/>
        <v>310518</v>
      </c>
      <c r="I190" s="23">
        <v>310799</v>
      </c>
      <c r="J190" s="119">
        <f>(I190-H190)*10</f>
        <v>2810</v>
      </c>
      <c r="K190" s="21"/>
      <c r="L190" s="50" t="s">
        <v>3</v>
      </c>
      <c r="M190" s="23">
        <f t="shared" si="131"/>
        <v>310799</v>
      </c>
      <c r="N190" s="23">
        <v>310999</v>
      </c>
      <c r="O190" s="119">
        <f>(N190-M190)*10</f>
        <v>2000</v>
      </c>
      <c r="P190" s="21"/>
      <c r="Q190" s="50" t="s">
        <v>3</v>
      </c>
      <c r="R190" s="23">
        <f t="shared" si="136"/>
        <v>310999</v>
      </c>
      <c r="S190" s="23">
        <v>311266</v>
      </c>
      <c r="T190" s="119">
        <f>(S190-R190)*10</f>
        <v>2670</v>
      </c>
      <c r="U190" s="21"/>
      <c r="V190" s="50" t="s">
        <v>3</v>
      </c>
      <c r="W190" s="23">
        <f t="shared" si="132"/>
        <v>311266</v>
      </c>
      <c r="X190" s="23">
        <v>311437</v>
      </c>
      <c r="Y190" s="119">
        <f>(X190-W190)*10</f>
        <v>1710</v>
      </c>
      <c r="Z190" s="21"/>
      <c r="AA190" s="50" t="s">
        <v>3</v>
      </c>
      <c r="AB190" s="23">
        <f t="shared" si="133"/>
        <v>311437</v>
      </c>
      <c r="AC190" s="23">
        <v>311699</v>
      </c>
      <c r="AD190" s="119">
        <f>(AC190-AB190)*10</f>
        <v>2620</v>
      </c>
      <c r="AE190" s="21"/>
      <c r="AF190" s="50" t="s">
        <v>3</v>
      </c>
      <c r="AG190" s="23">
        <f t="shared" si="134"/>
        <v>311699</v>
      </c>
      <c r="AH190" s="23">
        <v>311963</v>
      </c>
      <c r="AI190" s="119">
        <f>(AH190-AG190)*10</f>
        <v>2640</v>
      </c>
      <c r="AJ190" s="21"/>
      <c r="AK190" s="50" t="s">
        <v>3</v>
      </c>
      <c r="AL190" s="23">
        <f t="shared" si="135"/>
        <v>311963</v>
      </c>
      <c r="AM190" s="23">
        <v>312211</v>
      </c>
      <c r="AN190" s="119">
        <f>(AM190-AL190)*10</f>
        <v>2480</v>
      </c>
    </row>
    <row r="191" spans="2:40" x14ac:dyDescent="0.35">
      <c r="B191" s="50" t="s">
        <v>83</v>
      </c>
      <c r="C191" s="23">
        <f t="shared" si="129"/>
        <v>29285</v>
      </c>
      <c r="D191" s="23">
        <v>29290</v>
      </c>
      <c r="E191" s="119">
        <f>D191-Supply!C191</f>
        <v>5</v>
      </c>
      <c r="F191" s="21"/>
      <c r="G191" s="50" t="s">
        <v>83</v>
      </c>
      <c r="H191" s="23">
        <f t="shared" si="130"/>
        <v>29290</v>
      </c>
      <c r="I191" s="23">
        <v>29295</v>
      </c>
      <c r="J191" s="119">
        <f>I191-H191</f>
        <v>5</v>
      </c>
      <c r="K191" s="21"/>
      <c r="L191" s="50" t="s">
        <v>83</v>
      </c>
      <c r="M191" s="23">
        <f t="shared" si="131"/>
        <v>29295</v>
      </c>
      <c r="N191" s="23">
        <v>29298</v>
      </c>
      <c r="O191" s="119">
        <f>N191-M191</f>
        <v>3</v>
      </c>
      <c r="P191" s="21"/>
      <c r="Q191" s="50" t="s">
        <v>83</v>
      </c>
      <c r="R191" s="23">
        <f t="shared" si="136"/>
        <v>29298</v>
      </c>
      <c r="S191" s="23">
        <v>29305</v>
      </c>
      <c r="T191" s="119">
        <f>S191-R191</f>
        <v>7</v>
      </c>
      <c r="U191" s="21"/>
      <c r="V191" s="50" t="s">
        <v>83</v>
      </c>
      <c r="W191" s="23">
        <f t="shared" si="132"/>
        <v>29305</v>
      </c>
      <c r="X191" s="23">
        <v>29309</v>
      </c>
      <c r="Y191" s="119">
        <v>5</v>
      </c>
      <c r="Z191" s="21"/>
      <c r="AA191" s="50" t="s">
        <v>83</v>
      </c>
      <c r="AB191" s="23">
        <f t="shared" si="133"/>
        <v>29309</v>
      </c>
      <c r="AC191" s="23">
        <v>29315</v>
      </c>
      <c r="AD191" s="119">
        <v>5</v>
      </c>
      <c r="AE191" s="21"/>
      <c r="AF191" s="50" t="s">
        <v>83</v>
      </c>
      <c r="AG191" s="23">
        <f t="shared" si="134"/>
        <v>29315</v>
      </c>
      <c r="AH191" s="23">
        <v>294321</v>
      </c>
      <c r="AI191" s="119">
        <v>5</v>
      </c>
      <c r="AJ191" s="21"/>
      <c r="AK191" s="50" t="s">
        <v>83</v>
      </c>
      <c r="AL191" s="23">
        <f t="shared" si="135"/>
        <v>294321</v>
      </c>
      <c r="AM191" s="23">
        <v>29329</v>
      </c>
      <c r="AN191" s="119">
        <v>5</v>
      </c>
    </row>
    <row r="192" spans="2:40" x14ac:dyDescent="0.35">
      <c r="B192" s="50" t="s">
        <v>84</v>
      </c>
      <c r="C192" s="23">
        <f t="shared" si="129"/>
        <v>52975</v>
      </c>
      <c r="D192" s="23">
        <v>52985</v>
      </c>
      <c r="E192" s="119">
        <f>D192-C192</f>
        <v>10</v>
      </c>
      <c r="F192" s="21"/>
      <c r="G192" s="50" t="s">
        <v>84</v>
      </c>
      <c r="H192" s="23">
        <f t="shared" si="130"/>
        <v>52985</v>
      </c>
      <c r="I192" s="23">
        <v>52985</v>
      </c>
      <c r="J192" s="119">
        <f>I192-H192</f>
        <v>0</v>
      </c>
      <c r="K192" s="21"/>
      <c r="L192" s="50" t="s">
        <v>84</v>
      </c>
      <c r="M192" s="23">
        <f t="shared" si="131"/>
        <v>52985</v>
      </c>
      <c r="N192" s="23">
        <v>52991</v>
      </c>
      <c r="O192" s="119">
        <f>N192-M192</f>
        <v>6</v>
      </c>
      <c r="P192" s="21"/>
      <c r="Q192" s="50" t="s">
        <v>84</v>
      </c>
      <c r="R192" s="23">
        <f t="shared" si="136"/>
        <v>52991</v>
      </c>
      <c r="S192" s="23">
        <v>53035</v>
      </c>
      <c r="T192" s="119">
        <f>S192-R192</f>
        <v>44</v>
      </c>
      <c r="U192" s="21"/>
      <c r="V192" s="50" t="s">
        <v>84</v>
      </c>
      <c r="W192" s="23">
        <f t="shared" si="132"/>
        <v>53035</v>
      </c>
      <c r="X192" s="23">
        <v>53035</v>
      </c>
      <c r="Y192" s="119">
        <f>X192-W192</f>
        <v>0</v>
      </c>
      <c r="Z192" s="21"/>
      <c r="AA192" s="50" t="s">
        <v>84</v>
      </c>
      <c r="AB192" s="23">
        <f t="shared" si="133"/>
        <v>53035</v>
      </c>
      <c r="AC192" s="23">
        <v>53084</v>
      </c>
      <c r="AD192" s="119">
        <f>AC192-AB192</f>
        <v>49</v>
      </c>
      <c r="AE192" s="21"/>
      <c r="AF192" s="50" t="s">
        <v>84</v>
      </c>
      <c r="AG192" s="23">
        <f t="shared" si="134"/>
        <v>53084</v>
      </c>
      <c r="AH192" s="23">
        <v>53095</v>
      </c>
      <c r="AI192" s="119">
        <f>AH192-AG192</f>
        <v>11</v>
      </c>
      <c r="AJ192" s="21"/>
      <c r="AK192" s="50" t="s">
        <v>84</v>
      </c>
      <c r="AL192" s="23">
        <f t="shared" si="135"/>
        <v>53095</v>
      </c>
      <c r="AM192" s="23">
        <v>53109</v>
      </c>
      <c r="AN192" s="119">
        <f>AM192-AL192</f>
        <v>14</v>
      </c>
    </row>
    <row r="193" spans="2:40" x14ac:dyDescent="0.35">
      <c r="B193" s="50" t="s">
        <v>98</v>
      </c>
      <c r="C193" s="23">
        <f t="shared" si="129"/>
        <v>139728</v>
      </c>
      <c r="D193" s="23">
        <v>139728</v>
      </c>
      <c r="E193" s="119">
        <f>D193-C193</f>
        <v>0</v>
      </c>
      <c r="F193" s="21"/>
      <c r="G193" s="50" t="s">
        <v>98</v>
      </c>
      <c r="H193" s="23">
        <f t="shared" si="130"/>
        <v>139728</v>
      </c>
      <c r="I193" s="23">
        <v>139728</v>
      </c>
      <c r="J193" s="119">
        <f>I193-H193</f>
        <v>0</v>
      </c>
      <c r="K193" s="21"/>
      <c r="L193" s="50" t="s">
        <v>98</v>
      </c>
      <c r="M193" s="23">
        <f t="shared" si="131"/>
        <v>139728</v>
      </c>
      <c r="N193" s="23">
        <v>139728</v>
      </c>
      <c r="O193" s="119">
        <f>N193-M193</f>
        <v>0</v>
      </c>
      <c r="P193" s="21"/>
      <c r="Q193" s="50" t="s">
        <v>98</v>
      </c>
      <c r="R193" s="23">
        <f t="shared" si="136"/>
        <v>139728</v>
      </c>
      <c r="S193" s="23">
        <v>139728</v>
      </c>
      <c r="T193" s="119">
        <f>S193-R193</f>
        <v>0</v>
      </c>
      <c r="U193" s="21"/>
      <c r="V193" s="50" t="s">
        <v>98</v>
      </c>
      <c r="W193" s="23">
        <f t="shared" si="132"/>
        <v>139728</v>
      </c>
      <c r="X193" s="23">
        <v>139728</v>
      </c>
      <c r="Y193" s="119">
        <f>X193-W193</f>
        <v>0</v>
      </c>
      <c r="Z193" s="21"/>
      <c r="AA193" s="50" t="s">
        <v>98</v>
      </c>
      <c r="AB193" s="23">
        <f t="shared" si="133"/>
        <v>139728</v>
      </c>
      <c r="AC193" s="23">
        <v>139728</v>
      </c>
      <c r="AD193" s="119">
        <f>AC193-AB193</f>
        <v>0</v>
      </c>
      <c r="AE193" s="21"/>
      <c r="AF193" s="50" t="s">
        <v>98</v>
      </c>
      <c r="AG193" s="23">
        <f t="shared" si="134"/>
        <v>139728</v>
      </c>
      <c r="AH193" s="23">
        <v>139728</v>
      </c>
      <c r="AI193" s="119">
        <f>AH193-AG193</f>
        <v>0</v>
      </c>
      <c r="AJ193" s="21"/>
      <c r="AK193" s="50" t="s">
        <v>98</v>
      </c>
      <c r="AL193" s="23">
        <f t="shared" si="135"/>
        <v>139728</v>
      </c>
      <c r="AM193" s="23">
        <v>139728</v>
      </c>
      <c r="AN193" s="119">
        <f>AM193-AL193</f>
        <v>0</v>
      </c>
    </row>
    <row r="194" spans="2:40" x14ac:dyDescent="0.35">
      <c r="B194" s="50" t="s">
        <v>85</v>
      </c>
      <c r="C194" s="23">
        <f t="shared" si="129"/>
        <v>8667</v>
      </c>
      <c r="D194" s="23">
        <v>8669</v>
      </c>
      <c r="E194" s="119">
        <f>D194-C194</f>
        <v>2</v>
      </c>
      <c r="F194" s="21"/>
      <c r="G194" s="50" t="s">
        <v>85</v>
      </c>
      <c r="H194" s="23">
        <f t="shared" si="130"/>
        <v>8669</v>
      </c>
      <c r="I194" s="23">
        <v>8672</v>
      </c>
      <c r="J194" s="119">
        <f>I194-H194</f>
        <v>3</v>
      </c>
      <c r="K194" s="21"/>
      <c r="L194" s="50" t="s">
        <v>85</v>
      </c>
      <c r="M194" s="23">
        <f t="shared" si="131"/>
        <v>8672</v>
      </c>
      <c r="N194" s="23">
        <v>8675</v>
      </c>
      <c r="O194" s="119">
        <f>N194-M194</f>
        <v>3</v>
      </c>
      <c r="P194" s="21"/>
      <c r="Q194" s="50" t="s">
        <v>85</v>
      </c>
      <c r="R194" s="23">
        <f t="shared" si="136"/>
        <v>8675</v>
      </c>
      <c r="S194" s="23">
        <v>8677</v>
      </c>
      <c r="T194" s="119">
        <f>S194-R194</f>
        <v>2</v>
      </c>
      <c r="U194" s="21"/>
      <c r="V194" s="50" t="s">
        <v>85</v>
      </c>
      <c r="W194" s="23">
        <f t="shared" si="132"/>
        <v>8677</v>
      </c>
      <c r="X194" s="23">
        <v>8677</v>
      </c>
      <c r="Y194" s="119">
        <f>X194-W194</f>
        <v>0</v>
      </c>
      <c r="Z194" s="21"/>
      <c r="AA194" s="50" t="s">
        <v>85</v>
      </c>
      <c r="AB194" s="23">
        <f t="shared" si="133"/>
        <v>8677</v>
      </c>
      <c r="AC194" s="23">
        <v>8680</v>
      </c>
      <c r="AD194" s="119">
        <f>AC194-AB194</f>
        <v>3</v>
      </c>
      <c r="AE194" s="21"/>
      <c r="AF194" s="50" t="s">
        <v>85</v>
      </c>
      <c r="AG194" s="23">
        <f t="shared" si="134"/>
        <v>8680</v>
      </c>
      <c r="AH194" s="23">
        <v>8682</v>
      </c>
      <c r="AI194" s="119">
        <f>AH194-AG194</f>
        <v>2</v>
      </c>
      <c r="AJ194" s="21"/>
      <c r="AK194" s="50" t="s">
        <v>85</v>
      </c>
      <c r="AL194" s="23">
        <f t="shared" si="135"/>
        <v>8682</v>
      </c>
      <c r="AM194" s="23">
        <v>8684</v>
      </c>
      <c r="AN194" s="119">
        <f>AM194-AL194</f>
        <v>2</v>
      </c>
    </row>
    <row r="195" spans="2:40" x14ac:dyDescent="0.35">
      <c r="B195" s="50" t="s">
        <v>86</v>
      </c>
      <c r="C195" s="23">
        <f t="shared" si="129"/>
        <v>316347</v>
      </c>
      <c r="D195" s="23">
        <v>316587</v>
      </c>
      <c r="E195" s="119">
        <f>D195-C195</f>
        <v>240</v>
      </c>
      <c r="F195" s="21"/>
      <c r="G195" s="50" t="s">
        <v>86</v>
      </c>
      <c r="H195" s="23">
        <f t="shared" si="130"/>
        <v>316587</v>
      </c>
      <c r="I195" s="23">
        <v>316827</v>
      </c>
      <c r="J195" s="119">
        <f>I195-H195</f>
        <v>240</v>
      </c>
      <c r="K195" s="21"/>
      <c r="L195" s="50" t="s">
        <v>86</v>
      </c>
      <c r="M195" s="23">
        <f>I195</f>
        <v>316827</v>
      </c>
      <c r="N195" s="23">
        <v>316974</v>
      </c>
      <c r="O195" s="119">
        <f>N195-M195</f>
        <v>147</v>
      </c>
      <c r="P195" s="21"/>
      <c r="Q195" s="50" t="s">
        <v>86</v>
      </c>
      <c r="R195" s="23">
        <f t="shared" si="136"/>
        <v>316974</v>
      </c>
      <c r="S195" s="23">
        <v>317191</v>
      </c>
      <c r="T195" s="119">
        <f>S195-R195</f>
        <v>217</v>
      </c>
      <c r="U195" s="21"/>
      <c r="V195" s="50" t="s">
        <v>86</v>
      </c>
      <c r="W195" s="23">
        <f t="shared" si="132"/>
        <v>317191</v>
      </c>
      <c r="X195" s="23">
        <v>317303</v>
      </c>
      <c r="Y195" s="119">
        <f>X195-W195</f>
        <v>112</v>
      </c>
      <c r="Z195" s="21"/>
      <c r="AA195" s="50" t="s">
        <v>86</v>
      </c>
      <c r="AB195" s="23">
        <f t="shared" si="133"/>
        <v>317303</v>
      </c>
      <c r="AC195" s="23">
        <v>317598</v>
      </c>
      <c r="AD195" s="119">
        <f>AC195-AB195</f>
        <v>295</v>
      </c>
      <c r="AE195" s="21"/>
      <c r="AF195" s="50" t="s">
        <v>86</v>
      </c>
      <c r="AG195" s="23">
        <f t="shared" si="134"/>
        <v>317598</v>
      </c>
      <c r="AH195" s="23">
        <v>317839</v>
      </c>
      <c r="AI195" s="119">
        <f>AH195-AG195</f>
        <v>241</v>
      </c>
      <c r="AJ195" s="21"/>
      <c r="AK195" s="50" t="s">
        <v>86</v>
      </c>
      <c r="AL195" s="23">
        <f t="shared" si="135"/>
        <v>317839</v>
      </c>
      <c r="AM195" s="23">
        <v>318102</v>
      </c>
      <c r="AN195" s="119">
        <f>AM195-AL195</f>
        <v>263</v>
      </c>
    </row>
    <row r="196" spans="2:40" x14ac:dyDescent="0.35">
      <c r="B196" s="50" t="s">
        <v>93</v>
      </c>
      <c r="C196" s="23">
        <f t="shared" si="129"/>
        <v>0</v>
      </c>
      <c r="D196" s="23"/>
      <c r="E196" s="119">
        <f>E195+E194+E193+E192+E191+E190</f>
        <v>2527</v>
      </c>
      <c r="F196" s="21"/>
      <c r="G196" s="50" t="s">
        <v>93</v>
      </c>
      <c r="H196" s="23"/>
      <c r="I196" s="23"/>
      <c r="J196" s="120">
        <f>J195+J194+J193+J192+J191+J190</f>
        <v>3058</v>
      </c>
      <c r="K196" s="21"/>
      <c r="L196" s="50" t="s">
        <v>93</v>
      </c>
      <c r="M196" s="23"/>
      <c r="N196" s="23"/>
      <c r="O196" s="119">
        <f>SUM(O190:O195)</f>
        <v>2159</v>
      </c>
      <c r="P196" s="21"/>
      <c r="Q196" s="50" t="s">
        <v>93</v>
      </c>
      <c r="R196" s="23"/>
      <c r="S196" s="23"/>
      <c r="T196" s="119">
        <f>SUM(T190:T195)</f>
        <v>2940</v>
      </c>
      <c r="U196" s="21"/>
      <c r="V196" s="50" t="s">
        <v>93</v>
      </c>
      <c r="W196" s="23"/>
      <c r="X196" s="23"/>
      <c r="Y196" s="120">
        <f>SUM(Y190:Y195)</f>
        <v>1827</v>
      </c>
      <c r="Z196" s="21"/>
      <c r="AA196" s="50" t="s">
        <v>93</v>
      </c>
      <c r="AB196" s="23"/>
      <c r="AC196" s="23"/>
      <c r="AD196" s="120">
        <f>SUM(AD190:AD195)</f>
        <v>2972</v>
      </c>
      <c r="AE196" s="21"/>
      <c r="AF196" s="50" t="s">
        <v>93</v>
      </c>
      <c r="AG196" s="23"/>
      <c r="AH196" s="23"/>
      <c r="AI196" s="120">
        <f>SUM(AI190:AI195)</f>
        <v>2899</v>
      </c>
      <c r="AJ196" s="21"/>
      <c r="AK196" s="50" t="s">
        <v>93</v>
      </c>
      <c r="AL196" s="23"/>
      <c r="AM196" s="23"/>
      <c r="AN196" s="120">
        <f>SUM(AN190:AN195)</f>
        <v>2764</v>
      </c>
    </row>
    <row r="197" spans="2:40" x14ac:dyDescent="0.35">
      <c r="B197" s="50" t="s">
        <v>87</v>
      </c>
      <c r="C197" s="23">
        <f t="shared" si="129"/>
        <v>1391202</v>
      </c>
      <c r="D197" s="23">
        <v>1391915</v>
      </c>
      <c r="E197" s="119">
        <f t="shared" ref="E197:E203" si="137">D197-C197</f>
        <v>713</v>
      </c>
      <c r="F197" s="21"/>
      <c r="G197" s="50" t="s">
        <v>87</v>
      </c>
      <c r="H197" s="23">
        <f t="shared" ref="H197:H203" si="138">D197</f>
        <v>1391915</v>
      </c>
      <c r="I197" s="23">
        <v>1393011</v>
      </c>
      <c r="J197" s="119">
        <f t="shared" ref="J197:J203" si="139">I197-H197</f>
        <v>1096</v>
      </c>
      <c r="K197" s="21"/>
      <c r="L197" s="50" t="s">
        <v>87</v>
      </c>
      <c r="M197" s="23">
        <f>I197</f>
        <v>1393011</v>
      </c>
      <c r="N197" s="23">
        <v>1393897</v>
      </c>
      <c r="O197" s="119">
        <f>N197-M197</f>
        <v>886</v>
      </c>
      <c r="P197" s="21"/>
      <c r="Q197" s="50" t="s">
        <v>87</v>
      </c>
      <c r="R197" s="23">
        <f>N197</f>
        <v>1393897</v>
      </c>
      <c r="S197" s="23">
        <v>1394450</v>
      </c>
      <c r="T197" s="119">
        <f t="shared" ref="T197:T203" si="140">S197-R197</f>
        <v>553</v>
      </c>
      <c r="U197" s="21"/>
      <c r="V197" s="50" t="s">
        <v>87</v>
      </c>
      <c r="W197" s="23">
        <f t="shared" ref="W197:W203" si="141">S197</f>
        <v>1394450</v>
      </c>
      <c r="X197" s="23">
        <v>1395432</v>
      </c>
      <c r="Y197" s="119">
        <f>X197-W197</f>
        <v>982</v>
      </c>
      <c r="Z197" s="21"/>
      <c r="AA197" s="50" t="s">
        <v>87</v>
      </c>
      <c r="AB197" s="23">
        <f t="shared" ref="AB197:AB203" si="142">X197</f>
        <v>1395432</v>
      </c>
      <c r="AC197" s="23">
        <v>1396603</v>
      </c>
      <c r="AD197" s="119">
        <v>1072</v>
      </c>
      <c r="AE197" s="21"/>
      <c r="AF197" s="50" t="s">
        <v>87</v>
      </c>
      <c r="AG197" s="23">
        <f t="shared" ref="AG197:AG203" si="143">AC197</f>
        <v>1396603</v>
      </c>
      <c r="AH197" s="23">
        <v>1397714</v>
      </c>
      <c r="AI197" s="119">
        <f>AH197-AG197</f>
        <v>1111</v>
      </c>
      <c r="AJ197" s="21"/>
      <c r="AK197" s="50" t="s">
        <v>87</v>
      </c>
      <c r="AL197" s="23">
        <f t="shared" ref="AL197:AL203" si="144">AH197</f>
        <v>1397714</v>
      </c>
      <c r="AM197" s="23">
        <v>1398510</v>
      </c>
      <c r="AN197" s="119">
        <f>AM197-AL197</f>
        <v>796</v>
      </c>
    </row>
    <row r="198" spans="2:40" x14ac:dyDescent="0.35">
      <c r="B198" s="50" t="s">
        <v>96</v>
      </c>
      <c r="C198" s="23">
        <f t="shared" si="129"/>
        <v>832165</v>
      </c>
      <c r="D198" s="23">
        <v>832443</v>
      </c>
      <c r="E198" s="119">
        <f t="shared" si="137"/>
        <v>278</v>
      </c>
      <c r="F198" s="21"/>
      <c r="G198" s="50" t="s">
        <v>96</v>
      </c>
      <c r="H198" s="23">
        <f t="shared" si="138"/>
        <v>832443</v>
      </c>
      <c r="I198" s="23">
        <v>832734</v>
      </c>
      <c r="J198" s="119">
        <f t="shared" si="139"/>
        <v>291</v>
      </c>
      <c r="K198" s="21"/>
      <c r="L198" s="50" t="s">
        <v>96</v>
      </c>
      <c r="M198" s="23">
        <f>I198</f>
        <v>832734</v>
      </c>
      <c r="N198" s="23">
        <v>833026</v>
      </c>
      <c r="O198" s="119">
        <f>N198-M198</f>
        <v>292</v>
      </c>
      <c r="P198" s="21"/>
      <c r="Q198" s="50" t="s">
        <v>96</v>
      </c>
      <c r="R198" s="23">
        <f>N198</f>
        <v>833026</v>
      </c>
      <c r="S198" s="23">
        <v>833304</v>
      </c>
      <c r="T198" s="119">
        <f t="shared" si="140"/>
        <v>278</v>
      </c>
      <c r="U198" s="21"/>
      <c r="V198" s="50" t="s">
        <v>96</v>
      </c>
      <c r="W198" s="23">
        <f t="shared" si="141"/>
        <v>833304</v>
      </c>
      <c r="X198" s="23">
        <v>833608</v>
      </c>
      <c r="Y198" s="119">
        <f t="shared" ref="Y198:Y203" si="145">X198-W198</f>
        <v>304</v>
      </c>
      <c r="Z198" s="21"/>
      <c r="AA198" s="50" t="s">
        <v>96</v>
      </c>
      <c r="AB198" s="23">
        <f t="shared" si="142"/>
        <v>833608</v>
      </c>
      <c r="AC198" s="23">
        <v>833952</v>
      </c>
      <c r="AD198" s="119">
        <f>AC198-AB198</f>
        <v>344</v>
      </c>
      <c r="AE198" s="21"/>
      <c r="AF198" s="50" t="s">
        <v>96</v>
      </c>
      <c r="AG198" s="23">
        <f t="shared" si="143"/>
        <v>833952</v>
      </c>
      <c r="AH198" s="23">
        <v>834242</v>
      </c>
      <c r="AI198" s="119">
        <f t="shared" ref="AI198:AI203" si="146">AH198-AG198</f>
        <v>290</v>
      </c>
      <c r="AJ198" s="21"/>
      <c r="AK198" s="50" t="s">
        <v>96</v>
      </c>
      <c r="AL198" s="23">
        <f t="shared" si="144"/>
        <v>834242</v>
      </c>
      <c r="AM198" s="23">
        <v>834511</v>
      </c>
      <c r="AN198" s="119">
        <f t="shared" ref="AN198:AN203" si="147">AM198-AL198</f>
        <v>269</v>
      </c>
    </row>
    <row r="199" spans="2:40" x14ac:dyDescent="0.35">
      <c r="B199" s="50" t="s">
        <v>88</v>
      </c>
      <c r="C199" s="23">
        <f t="shared" si="129"/>
        <v>0</v>
      </c>
      <c r="D199" s="23"/>
      <c r="E199" s="119">
        <f t="shared" si="137"/>
        <v>0</v>
      </c>
      <c r="F199" s="21"/>
      <c r="G199" s="50" t="s">
        <v>88</v>
      </c>
      <c r="H199" s="23">
        <f t="shared" si="138"/>
        <v>0</v>
      </c>
      <c r="I199" s="23"/>
      <c r="J199" s="119">
        <f t="shared" si="139"/>
        <v>0</v>
      </c>
      <c r="K199" s="21"/>
      <c r="L199" s="50" t="s">
        <v>88</v>
      </c>
      <c r="M199" s="23"/>
      <c r="N199" s="23"/>
      <c r="O199" s="119">
        <v>0</v>
      </c>
      <c r="P199" s="21"/>
      <c r="Q199" s="50" t="s">
        <v>88</v>
      </c>
      <c r="R199" s="23"/>
      <c r="S199" s="23"/>
      <c r="T199" s="119">
        <f t="shared" si="140"/>
        <v>0</v>
      </c>
      <c r="U199" s="21"/>
      <c r="V199" s="50" t="s">
        <v>88</v>
      </c>
      <c r="W199" s="23">
        <f t="shared" si="141"/>
        <v>0</v>
      </c>
      <c r="X199" s="23"/>
      <c r="Y199" s="119">
        <f t="shared" si="145"/>
        <v>0</v>
      </c>
      <c r="Z199" s="21"/>
      <c r="AA199" s="50" t="s">
        <v>88</v>
      </c>
      <c r="AB199" s="23">
        <f t="shared" si="142"/>
        <v>0</v>
      </c>
      <c r="AC199" s="23"/>
      <c r="AD199" s="119">
        <f>AC199-AB199</f>
        <v>0</v>
      </c>
      <c r="AE199" s="21"/>
      <c r="AF199" s="50" t="s">
        <v>88</v>
      </c>
      <c r="AG199" s="23">
        <f t="shared" si="143"/>
        <v>0</v>
      </c>
      <c r="AH199" s="23"/>
      <c r="AI199" s="119">
        <f t="shared" si="146"/>
        <v>0</v>
      </c>
      <c r="AJ199" s="21"/>
      <c r="AK199" s="50" t="s">
        <v>88</v>
      </c>
      <c r="AL199" s="23">
        <f t="shared" si="144"/>
        <v>0</v>
      </c>
      <c r="AM199" s="23"/>
      <c r="AN199" s="119">
        <f t="shared" si="147"/>
        <v>0</v>
      </c>
    </row>
    <row r="200" spans="2:40" x14ac:dyDescent="0.35">
      <c r="B200" s="50" t="s">
        <v>108</v>
      </c>
      <c r="C200" s="23">
        <f t="shared" si="129"/>
        <v>2481</v>
      </c>
      <c r="D200" s="23">
        <v>2485</v>
      </c>
      <c r="E200" s="119">
        <f t="shared" si="137"/>
        <v>4</v>
      </c>
      <c r="F200" s="21"/>
      <c r="G200" s="50" t="s">
        <v>108</v>
      </c>
      <c r="H200" s="23">
        <f t="shared" si="138"/>
        <v>2485</v>
      </c>
      <c r="I200" s="23">
        <v>2487</v>
      </c>
      <c r="J200" s="119">
        <f t="shared" si="139"/>
        <v>2</v>
      </c>
      <c r="K200" s="21"/>
      <c r="L200" s="50" t="s">
        <v>108</v>
      </c>
      <c r="M200" s="23">
        <f>I200</f>
        <v>2487</v>
      </c>
      <c r="N200" s="23">
        <v>2489</v>
      </c>
      <c r="O200" s="119">
        <f>N200-M200</f>
        <v>2</v>
      </c>
      <c r="P200" s="21"/>
      <c r="Q200" s="50" t="s">
        <v>108</v>
      </c>
      <c r="R200" s="23">
        <f>N200</f>
        <v>2489</v>
      </c>
      <c r="S200" s="23">
        <v>2492</v>
      </c>
      <c r="T200" s="119">
        <f t="shared" si="140"/>
        <v>3</v>
      </c>
      <c r="U200" s="21"/>
      <c r="V200" s="50" t="s">
        <v>108</v>
      </c>
      <c r="W200" s="23">
        <f t="shared" si="141"/>
        <v>2492</v>
      </c>
      <c r="X200" s="23">
        <v>2492</v>
      </c>
      <c r="Y200" s="119">
        <f t="shared" si="145"/>
        <v>0</v>
      </c>
      <c r="Z200" s="21"/>
      <c r="AA200" s="50" t="s">
        <v>108</v>
      </c>
      <c r="AB200" s="23">
        <f t="shared" si="142"/>
        <v>2492</v>
      </c>
      <c r="AC200" s="23">
        <v>2492</v>
      </c>
      <c r="AD200" s="119">
        <f>AC200-AB200</f>
        <v>0</v>
      </c>
      <c r="AE200" s="21"/>
      <c r="AF200" s="50" t="s">
        <v>108</v>
      </c>
      <c r="AG200" s="23">
        <f t="shared" si="143"/>
        <v>2492</v>
      </c>
      <c r="AH200" s="23">
        <v>2495</v>
      </c>
      <c r="AI200" s="119">
        <f t="shared" si="146"/>
        <v>3</v>
      </c>
      <c r="AJ200" s="21"/>
      <c r="AK200" s="50" t="s">
        <v>108</v>
      </c>
      <c r="AL200" s="23">
        <f t="shared" si="144"/>
        <v>2495</v>
      </c>
      <c r="AM200" s="23">
        <v>2498</v>
      </c>
      <c r="AN200" s="119">
        <f t="shared" si="147"/>
        <v>3</v>
      </c>
    </row>
    <row r="201" spans="2:40" x14ac:dyDescent="0.35">
      <c r="B201" s="50" t="s">
        <v>89</v>
      </c>
      <c r="C201" s="23">
        <f t="shared" si="129"/>
        <v>562054</v>
      </c>
      <c r="D201" s="23">
        <v>562472</v>
      </c>
      <c r="E201" s="119">
        <f t="shared" si="137"/>
        <v>418</v>
      </c>
      <c r="F201" s="21"/>
      <c r="G201" s="50" t="s">
        <v>89</v>
      </c>
      <c r="H201" s="23">
        <f t="shared" si="138"/>
        <v>562472</v>
      </c>
      <c r="I201" s="23">
        <v>562821</v>
      </c>
      <c r="J201" s="119">
        <f t="shared" si="139"/>
        <v>349</v>
      </c>
      <c r="K201" s="21"/>
      <c r="L201" s="50" t="s">
        <v>89</v>
      </c>
      <c r="M201" s="23">
        <f>I201</f>
        <v>562821</v>
      </c>
      <c r="N201" s="23">
        <v>563118</v>
      </c>
      <c r="O201" s="119">
        <f>N201-M201</f>
        <v>297</v>
      </c>
      <c r="P201" s="21"/>
      <c r="Q201" s="50" t="s">
        <v>89</v>
      </c>
      <c r="R201" s="23">
        <f>N201</f>
        <v>563118</v>
      </c>
      <c r="S201" s="23">
        <v>563490</v>
      </c>
      <c r="T201" s="119">
        <f t="shared" si="140"/>
        <v>372</v>
      </c>
      <c r="U201" s="21"/>
      <c r="V201" s="50" t="s">
        <v>89</v>
      </c>
      <c r="W201" s="23">
        <f t="shared" si="141"/>
        <v>563490</v>
      </c>
      <c r="X201" s="23">
        <v>563754</v>
      </c>
      <c r="Y201" s="119">
        <f t="shared" si="145"/>
        <v>264</v>
      </c>
      <c r="Z201" s="21"/>
      <c r="AA201" s="50" t="s">
        <v>89</v>
      </c>
      <c r="AB201" s="23">
        <f t="shared" si="142"/>
        <v>563754</v>
      </c>
      <c r="AC201" s="23">
        <v>564006</v>
      </c>
      <c r="AD201" s="119">
        <f>AC201-AB201</f>
        <v>252</v>
      </c>
      <c r="AE201" s="21"/>
      <c r="AF201" s="50" t="s">
        <v>89</v>
      </c>
      <c r="AG201" s="23">
        <f t="shared" si="143"/>
        <v>564006</v>
      </c>
      <c r="AH201" s="23">
        <v>564371</v>
      </c>
      <c r="AI201" s="119">
        <f t="shared" si="146"/>
        <v>365</v>
      </c>
      <c r="AJ201" s="21"/>
      <c r="AK201" s="50" t="s">
        <v>89</v>
      </c>
      <c r="AL201" s="23">
        <f t="shared" si="144"/>
        <v>564371</v>
      </c>
      <c r="AM201" s="23">
        <v>564684</v>
      </c>
      <c r="AN201" s="119">
        <f t="shared" si="147"/>
        <v>313</v>
      </c>
    </row>
    <row r="202" spans="2:40" x14ac:dyDescent="0.35">
      <c r="B202" s="50" t="s">
        <v>90</v>
      </c>
      <c r="C202" s="23">
        <f t="shared" si="129"/>
        <v>292436</v>
      </c>
      <c r="D202" s="23">
        <v>292620</v>
      </c>
      <c r="E202" s="119">
        <f t="shared" si="137"/>
        <v>184</v>
      </c>
      <c r="F202" s="21"/>
      <c r="G202" s="50" t="s">
        <v>90</v>
      </c>
      <c r="H202" s="23">
        <f t="shared" si="138"/>
        <v>292620</v>
      </c>
      <c r="I202" s="23">
        <v>292808</v>
      </c>
      <c r="J202" s="119">
        <f t="shared" si="139"/>
        <v>188</v>
      </c>
      <c r="K202" s="21"/>
      <c r="L202" s="50" t="s">
        <v>90</v>
      </c>
      <c r="M202" s="23">
        <f>I202</f>
        <v>292808</v>
      </c>
      <c r="N202" s="23">
        <v>292997</v>
      </c>
      <c r="O202" s="119">
        <f>N202-M202</f>
        <v>189</v>
      </c>
      <c r="P202" s="21"/>
      <c r="Q202" s="50" t="s">
        <v>90</v>
      </c>
      <c r="R202" s="23">
        <f>N202</f>
        <v>292997</v>
      </c>
      <c r="S202" s="23">
        <v>293202</v>
      </c>
      <c r="T202" s="119">
        <f t="shared" si="140"/>
        <v>205</v>
      </c>
      <c r="U202" s="21"/>
      <c r="V202" s="50" t="s">
        <v>90</v>
      </c>
      <c r="W202" s="23">
        <f t="shared" si="141"/>
        <v>293202</v>
      </c>
      <c r="X202" s="23">
        <v>293326</v>
      </c>
      <c r="Y202" s="119">
        <f t="shared" si="145"/>
        <v>124</v>
      </c>
      <c r="Z202" s="21"/>
      <c r="AA202" s="50" t="s">
        <v>90</v>
      </c>
      <c r="AB202" s="23">
        <f t="shared" si="142"/>
        <v>293326</v>
      </c>
      <c r="AC202" s="23">
        <v>293507</v>
      </c>
      <c r="AD202" s="119">
        <f>AC202-AB202</f>
        <v>181</v>
      </c>
      <c r="AE202" s="21"/>
      <c r="AF202" s="50" t="s">
        <v>90</v>
      </c>
      <c r="AG202" s="23">
        <f t="shared" si="143"/>
        <v>293507</v>
      </c>
      <c r="AH202" s="23">
        <v>293690</v>
      </c>
      <c r="AI202" s="119">
        <f t="shared" si="146"/>
        <v>183</v>
      </c>
      <c r="AJ202" s="21"/>
      <c r="AK202" s="50" t="s">
        <v>90</v>
      </c>
      <c r="AL202" s="23">
        <f t="shared" si="144"/>
        <v>293690</v>
      </c>
      <c r="AM202" s="23">
        <v>293896</v>
      </c>
      <c r="AN202" s="119">
        <f t="shared" si="147"/>
        <v>206</v>
      </c>
    </row>
    <row r="203" spans="2:40" x14ac:dyDescent="0.35">
      <c r="B203" s="50" t="s">
        <v>91</v>
      </c>
      <c r="C203" s="23">
        <f t="shared" si="129"/>
        <v>751559</v>
      </c>
      <c r="D203" s="23">
        <v>752682</v>
      </c>
      <c r="E203" s="119">
        <f t="shared" si="137"/>
        <v>1123</v>
      </c>
      <c r="F203" s="21"/>
      <c r="G203" s="50" t="s">
        <v>91</v>
      </c>
      <c r="H203" s="23">
        <f t="shared" si="138"/>
        <v>752682</v>
      </c>
      <c r="I203" s="23">
        <v>753931</v>
      </c>
      <c r="J203" s="119">
        <f t="shared" si="139"/>
        <v>1249</v>
      </c>
      <c r="K203" s="21"/>
      <c r="L203" s="50" t="s">
        <v>91</v>
      </c>
      <c r="M203" s="23">
        <f>I203</f>
        <v>753931</v>
      </c>
      <c r="N203" s="23">
        <v>755026</v>
      </c>
      <c r="O203" s="119">
        <f>N203-M203</f>
        <v>1095</v>
      </c>
      <c r="P203" s="21"/>
      <c r="Q203" s="50" t="s">
        <v>91</v>
      </c>
      <c r="R203" s="23">
        <f>N203</f>
        <v>755026</v>
      </c>
      <c r="S203" s="23">
        <v>756252</v>
      </c>
      <c r="T203" s="119">
        <f t="shared" si="140"/>
        <v>1226</v>
      </c>
      <c r="U203" s="21"/>
      <c r="V203" s="50" t="s">
        <v>91</v>
      </c>
      <c r="W203" s="23">
        <f t="shared" si="141"/>
        <v>756252</v>
      </c>
      <c r="X203" s="23">
        <v>757294</v>
      </c>
      <c r="Y203" s="119">
        <f t="shared" si="145"/>
        <v>1042</v>
      </c>
      <c r="Z203" s="21"/>
      <c r="AA203" s="50" t="s">
        <v>91</v>
      </c>
      <c r="AB203" s="23">
        <f t="shared" si="142"/>
        <v>757294</v>
      </c>
      <c r="AC203" s="23">
        <v>758467</v>
      </c>
      <c r="AD203" s="119">
        <v>1199</v>
      </c>
      <c r="AE203" s="21"/>
      <c r="AF203" s="50" t="s">
        <v>91</v>
      </c>
      <c r="AG203" s="23">
        <f t="shared" si="143"/>
        <v>758467</v>
      </c>
      <c r="AH203" s="23">
        <v>759811</v>
      </c>
      <c r="AI203" s="119">
        <f t="shared" si="146"/>
        <v>1344</v>
      </c>
      <c r="AJ203" s="21"/>
      <c r="AK203" s="50" t="s">
        <v>91</v>
      </c>
      <c r="AL203" s="23">
        <f t="shared" si="144"/>
        <v>759811</v>
      </c>
      <c r="AM203" s="23">
        <v>760802</v>
      </c>
      <c r="AN203" s="119">
        <f t="shared" si="147"/>
        <v>991</v>
      </c>
    </row>
    <row r="204" spans="2:40" x14ac:dyDescent="0.35">
      <c r="B204" s="50" t="s">
        <v>94</v>
      </c>
      <c r="C204" s="23">
        <f t="shared" si="129"/>
        <v>0</v>
      </c>
      <c r="D204" s="23"/>
      <c r="E204" s="119">
        <f>SUM(E197:E203)</f>
        <v>2720</v>
      </c>
      <c r="F204" s="21"/>
      <c r="G204" s="50" t="s">
        <v>94</v>
      </c>
      <c r="H204" s="23"/>
      <c r="I204" s="23"/>
      <c r="J204" s="120">
        <f>SUM(J197:J203)</f>
        <v>3175</v>
      </c>
      <c r="K204" s="21"/>
      <c r="L204" s="50" t="s">
        <v>94</v>
      </c>
      <c r="M204" s="23"/>
      <c r="N204" s="23"/>
      <c r="O204" s="119">
        <f>SUM(O197:O203)</f>
        <v>2761</v>
      </c>
      <c r="P204" s="21"/>
      <c r="Q204" s="50" t="s">
        <v>94</v>
      </c>
      <c r="R204" s="23"/>
      <c r="S204" s="23"/>
      <c r="T204" s="119">
        <f>SUM(T197:T203)</f>
        <v>2637</v>
      </c>
      <c r="U204" s="21"/>
      <c r="V204" s="50" t="s">
        <v>94</v>
      </c>
      <c r="W204" s="23"/>
      <c r="X204" s="23"/>
      <c r="Y204" s="120">
        <f>SUM(Y197:Y203)</f>
        <v>2716</v>
      </c>
      <c r="Z204" s="21"/>
      <c r="AA204" s="50" t="s">
        <v>94</v>
      </c>
      <c r="AB204" s="23"/>
      <c r="AC204" s="23"/>
      <c r="AD204" s="120">
        <f>SUM(AD197:AD203)</f>
        <v>3048</v>
      </c>
      <c r="AE204" s="21"/>
      <c r="AF204" s="50" t="s">
        <v>94</v>
      </c>
      <c r="AG204" s="23"/>
      <c r="AH204" s="23"/>
      <c r="AI204" s="120">
        <f>SUM(AI197:AI203)</f>
        <v>3296</v>
      </c>
      <c r="AJ204" s="21"/>
      <c r="AK204" s="50" t="s">
        <v>94</v>
      </c>
      <c r="AL204" s="23"/>
      <c r="AM204" s="23"/>
      <c r="AN204" s="120">
        <f>SUM(AN197:AN203)</f>
        <v>2578</v>
      </c>
    </row>
    <row r="205" spans="2:40" x14ac:dyDescent="0.35">
      <c r="B205" s="50" t="s">
        <v>97</v>
      </c>
      <c r="C205" s="23">
        <f t="shared" si="129"/>
        <v>543195</v>
      </c>
      <c r="D205" s="23">
        <v>543452</v>
      </c>
      <c r="E205" s="119">
        <f>D205-C205</f>
        <v>257</v>
      </c>
      <c r="F205" s="21"/>
      <c r="G205" s="50" t="s">
        <v>97</v>
      </c>
      <c r="H205" s="23">
        <f>D205</f>
        <v>543452</v>
      </c>
      <c r="I205" s="23">
        <v>543673</v>
      </c>
      <c r="J205" s="119">
        <f>I205-H205</f>
        <v>221</v>
      </c>
      <c r="K205" s="21"/>
      <c r="L205" s="50" t="s">
        <v>97</v>
      </c>
      <c r="M205" s="23">
        <f>I205</f>
        <v>543673</v>
      </c>
      <c r="N205" s="23">
        <v>543878</v>
      </c>
      <c r="O205" s="119">
        <f>N205-M205</f>
        <v>205</v>
      </c>
      <c r="P205" s="21"/>
      <c r="Q205" s="50" t="s">
        <v>97</v>
      </c>
      <c r="R205" s="23">
        <f>N205</f>
        <v>543878</v>
      </c>
      <c r="S205" s="23">
        <v>544143</v>
      </c>
      <c r="T205" s="119">
        <f>S205-R205</f>
        <v>265</v>
      </c>
      <c r="U205" s="21"/>
      <c r="V205" s="50" t="s">
        <v>97</v>
      </c>
      <c r="W205" s="23">
        <f>S205</f>
        <v>544143</v>
      </c>
      <c r="X205" s="23">
        <v>544361</v>
      </c>
      <c r="Y205" s="120">
        <f>X205-W205</f>
        <v>218</v>
      </c>
      <c r="Z205" s="21"/>
      <c r="AA205" s="50" t="s">
        <v>97</v>
      </c>
      <c r="AB205" s="23">
        <f>X205</f>
        <v>544361</v>
      </c>
      <c r="AC205" s="23">
        <v>544683</v>
      </c>
      <c r="AD205" s="120">
        <f>AC205-AB205</f>
        <v>322</v>
      </c>
      <c r="AE205" s="21"/>
      <c r="AF205" s="50" t="s">
        <v>97</v>
      </c>
      <c r="AG205" s="23">
        <f>AC205</f>
        <v>544683</v>
      </c>
      <c r="AH205" s="23">
        <v>544892</v>
      </c>
      <c r="AI205" s="120">
        <f>AH205-AG205</f>
        <v>209</v>
      </c>
      <c r="AJ205" s="21"/>
      <c r="AK205" s="50" t="s">
        <v>97</v>
      </c>
      <c r="AL205" s="23">
        <f>AH205</f>
        <v>544892</v>
      </c>
      <c r="AM205" s="23">
        <v>545105</v>
      </c>
      <c r="AN205" s="120">
        <f>AM205-AL205</f>
        <v>213</v>
      </c>
    </row>
    <row r="206" spans="2:40" x14ac:dyDescent="0.35">
      <c r="B206" s="29" t="s">
        <v>130</v>
      </c>
      <c r="C206" s="23">
        <f>AM183</f>
        <v>0</v>
      </c>
      <c r="D206" s="23"/>
      <c r="E206" s="121">
        <f>E205+E204+E196+E189+E188+E187</f>
        <v>7412</v>
      </c>
      <c r="F206" s="21"/>
      <c r="G206" s="29" t="s">
        <v>130</v>
      </c>
      <c r="H206" s="23"/>
      <c r="I206" s="23"/>
      <c r="J206" s="121">
        <f>J205+J204+J196+J189+J188+J187</f>
        <v>8274</v>
      </c>
      <c r="K206" s="21"/>
      <c r="L206" s="29" t="s">
        <v>130</v>
      </c>
      <c r="M206" s="23"/>
      <c r="N206" s="23"/>
      <c r="O206" s="121">
        <f>O205+O204+O196+O189+O188+O187</f>
        <v>7034</v>
      </c>
      <c r="P206" s="21"/>
      <c r="Q206" s="29" t="s">
        <v>130</v>
      </c>
      <c r="R206" s="23">
        <f>N206</f>
        <v>0</v>
      </c>
      <c r="S206" s="23"/>
      <c r="T206" s="121">
        <f>T205+T204+T196+T189+T188+T187</f>
        <v>7398</v>
      </c>
      <c r="U206" s="21"/>
      <c r="V206" s="29" t="s">
        <v>130</v>
      </c>
      <c r="W206" s="23"/>
      <c r="X206" s="23"/>
      <c r="Y206" s="121">
        <f>Y205+Y204+Y196+Y189+Y188+Y187</f>
        <v>6667</v>
      </c>
      <c r="Z206" s="21"/>
      <c r="AA206" s="29" t="s">
        <v>130</v>
      </c>
      <c r="AB206" s="23">
        <f>X206</f>
        <v>0</v>
      </c>
      <c r="AC206" s="23"/>
      <c r="AD206" s="121">
        <f>AD205+AD204+AD196+AD189+AD188+AD187</f>
        <v>8344</v>
      </c>
      <c r="AE206" s="21"/>
      <c r="AF206" s="29" t="s">
        <v>130</v>
      </c>
      <c r="AG206" s="23">
        <f>AC206</f>
        <v>0</v>
      </c>
      <c r="AH206" s="23"/>
      <c r="AI206" s="121">
        <f>AI205+AI204+AI196+AI189+AI188+AI187</f>
        <v>8402</v>
      </c>
      <c r="AJ206" s="21"/>
      <c r="AK206" s="29" t="s">
        <v>130</v>
      </c>
      <c r="AL206" s="23">
        <f>AH206</f>
        <v>0</v>
      </c>
      <c r="AM206" s="23"/>
      <c r="AN206" s="121">
        <f>AN205+AN204+AN196+AN189+AN188+AN187</f>
        <v>7368</v>
      </c>
    </row>
    <row r="208" spans="2:40" x14ac:dyDescent="0.35">
      <c r="B208" s="117" t="s">
        <v>114</v>
      </c>
      <c r="C208" s="292" t="s">
        <v>364</v>
      </c>
      <c r="D208" s="293"/>
      <c r="E208" s="294"/>
      <c r="F208" s="21"/>
      <c r="G208" s="117" t="s">
        <v>114</v>
      </c>
      <c r="H208" s="292" t="s">
        <v>499</v>
      </c>
      <c r="I208" s="293"/>
      <c r="J208" s="294"/>
      <c r="K208" s="21"/>
      <c r="L208" s="117" t="s">
        <v>114</v>
      </c>
      <c r="M208" s="292" t="s">
        <v>500</v>
      </c>
      <c r="N208" s="293"/>
      <c r="O208" s="294"/>
      <c r="P208" s="21"/>
      <c r="Q208" s="117" t="s">
        <v>114</v>
      </c>
      <c r="R208" s="292" t="s">
        <v>501</v>
      </c>
      <c r="S208" s="293"/>
      <c r="T208" s="294"/>
      <c r="U208" s="21"/>
      <c r="V208" s="117" t="s">
        <v>114</v>
      </c>
      <c r="W208" s="292" t="s">
        <v>502</v>
      </c>
      <c r="X208" s="293"/>
      <c r="Y208" s="294"/>
      <c r="Z208" s="21"/>
      <c r="AA208" s="117" t="s">
        <v>114</v>
      </c>
      <c r="AB208" s="292" t="s">
        <v>503</v>
      </c>
      <c r="AC208" s="293"/>
      <c r="AD208" s="294"/>
      <c r="AE208" s="21"/>
      <c r="AF208" s="117" t="s">
        <v>114</v>
      </c>
      <c r="AG208" s="292" t="s">
        <v>504</v>
      </c>
      <c r="AH208" s="293"/>
      <c r="AI208" s="294"/>
      <c r="AJ208" s="21"/>
      <c r="AK208" s="117" t="s">
        <v>114</v>
      </c>
      <c r="AL208" s="292" t="s">
        <v>505</v>
      </c>
      <c r="AM208" s="293"/>
      <c r="AN208" s="294"/>
    </row>
    <row r="209" spans="2:40" x14ac:dyDescent="0.35">
      <c r="B209" s="50"/>
      <c r="C209" s="118" t="s">
        <v>81</v>
      </c>
      <c r="D209" s="118" t="s">
        <v>82</v>
      </c>
      <c r="E209" s="118" t="s">
        <v>95</v>
      </c>
      <c r="F209" s="21"/>
      <c r="G209" s="50"/>
      <c r="H209" s="118" t="s">
        <v>81</v>
      </c>
      <c r="I209" s="118" t="s">
        <v>82</v>
      </c>
      <c r="J209" s="118" t="s">
        <v>95</v>
      </c>
      <c r="K209" s="21"/>
      <c r="L209" s="50"/>
      <c r="M209" s="118" t="s">
        <v>81</v>
      </c>
      <c r="N209" s="118" t="s">
        <v>82</v>
      </c>
      <c r="O209" s="118" t="s">
        <v>95</v>
      </c>
      <c r="P209" s="21"/>
      <c r="Q209" s="50"/>
      <c r="R209" s="118" t="s">
        <v>81</v>
      </c>
      <c r="S209" s="118" t="s">
        <v>82</v>
      </c>
      <c r="T209" s="118" t="s">
        <v>95</v>
      </c>
      <c r="U209" s="21"/>
      <c r="V209" s="50"/>
      <c r="W209" s="118" t="s">
        <v>81</v>
      </c>
      <c r="X209" s="118" t="s">
        <v>82</v>
      </c>
      <c r="Y209" s="118" t="s">
        <v>95</v>
      </c>
      <c r="Z209" s="21"/>
      <c r="AA209" s="50"/>
      <c r="AB209" s="118" t="s">
        <v>81</v>
      </c>
      <c r="AC209" s="118" t="s">
        <v>82</v>
      </c>
      <c r="AD209" s="118" t="s">
        <v>95</v>
      </c>
      <c r="AE209" s="21"/>
      <c r="AF209" s="50"/>
      <c r="AG209" s="118" t="s">
        <v>81</v>
      </c>
      <c r="AH209" s="118" t="s">
        <v>82</v>
      </c>
      <c r="AI209" s="118" t="s">
        <v>95</v>
      </c>
      <c r="AJ209" s="21"/>
      <c r="AK209" s="50"/>
      <c r="AL209" s="118" t="s">
        <v>81</v>
      </c>
      <c r="AM209" s="118" t="s">
        <v>82</v>
      </c>
      <c r="AN209" s="118" t="s">
        <v>95</v>
      </c>
    </row>
    <row r="210" spans="2:40" x14ac:dyDescent="0.35">
      <c r="B210" s="50" t="s">
        <v>92</v>
      </c>
      <c r="C210" s="23">
        <f>AM187</f>
        <v>462162</v>
      </c>
      <c r="D210" s="23">
        <v>462254</v>
      </c>
      <c r="E210" s="119">
        <f>(D210-C210)*10</f>
        <v>920</v>
      </c>
      <c r="F210" s="21"/>
      <c r="G210" s="50" t="s">
        <v>92</v>
      </c>
      <c r="H210" s="23">
        <f>D210</f>
        <v>462254</v>
      </c>
      <c r="I210" s="23">
        <v>462359</v>
      </c>
      <c r="J210" s="119">
        <f>(I210-H210)*10</f>
        <v>1050</v>
      </c>
      <c r="K210" s="21"/>
      <c r="L210" s="50" t="s">
        <v>92</v>
      </c>
      <c r="M210" s="23">
        <f>I210</f>
        <v>462359</v>
      </c>
      <c r="N210" s="23">
        <v>462468</v>
      </c>
      <c r="O210" s="119">
        <f>(N210-M210)*10</f>
        <v>1090</v>
      </c>
      <c r="P210" s="21"/>
      <c r="Q210" s="50" t="s">
        <v>92</v>
      </c>
      <c r="R210" s="23">
        <f>N210</f>
        <v>462468</v>
      </c>
      <c r="S210" s="23">
        <v>462616</v>
      </c>
      <c r="T210" s="119">
        <f>(S210-R210)*10</f>
        <v>1480</v>
      </c>
      <c r="U210" s="21"/>
      <c r="V210" s="50" t="s">
        <v>92</v>
      </c>
      <c r="W210" s="23">
        <f>S210</f>
        <v>462616</v>
      </c>
      <c r="X210" s="23">
        <v>462762</v>
      </c>
      <c r="Y210" s="119">
        <f>(X210-W210)*10</f>
        <v>1460</v>
      </c>
      <c r="Z210" s="21"/>
      <c r="AA210" s="50" t="s">
        <v>92</v>
      </c>
      <c r="AB210" s="23">
        <f>X210</f>
        <v>462762</v>
      </c>
      <c r="AC210" s="23">
        <v>462922</v>
      </c>
      <c r="AD210" s="119">
        <f>(AC210-AB210)*10</f>
        <v>1600</v>
      </c>
      <c r="AE210" s="21"/>
      <c r="AF210" s="50" t="s">
        <v>92</v>
      </c>
      <c r="AG210" s="23">
        <f>AC210</f>
        <v>462922</v>
      </c>
      <c r="AH210" s="23">
        <v>463109</v>
      </c>
      <c r="AI210" s="119">
        <f>(AH210-AG210)*10</f>
        <v>1870</v>
      </c>
      <c r="AJ210" s="21"/>
      <c r="AK210" s="50" t="s">
        <v>92</v>
      </c>
      <c r="AL210" s="23">
        <f>AH210</f>
        <v>463109</v>
      </c>
      <c r="AM210" s="23">
        <v>463247</v>
      </c>
      <c r="AN210" s="119">
        <f>(AM210-AL210)*10</f>
        <v>1380</v>
      </c>
    </row>
    <row r="211" spans="2:40" x14ac:dyDescent="0.35">
      <c r="B211" s="50" t="s">
        <v>6</v>
      </c>
      <c r="C211" s="23">
        <f t="shared" ref="C211:C228" si="148">AM188</f>
        <v>248388</v>
      </c>
      <c r="D211" s="23">
        <v>248509</v>
      </c>
      <c r="E211" s="119">
        <f>D211-C211</f>
        <v>121</v>
      </c>
      <c r="F211" s="21"/>
      <c r="G211" s="50" t="s">
        <v>6</v>
      </c>
      <c r="H211" s="23">
        <f t="shared" ref="H211:H218" si="149">D211</f>
        <v>248509</v>
      </c>
      <c r="I211" s="23">
        <v>249388</v>
      </c>
      <c r="J211" s="119">
        <f>I211-H211</f>
        <v>879</v>
      </c>
      <c r="K211" s="21"/>
      <c r="L211" s="50" t="s">
        <v>6</v>
      </c>
      <c r="M211" s="23">
        <f t="shared" ref="M211:M217" si="150">I211</f>
        <v>249388</v>
      </c>
      <c r="N211" s="23">
        <v>250275</v>
      </c>
      <c r="O211" s="119">
        <f>N211-M211</f>
        <v>887</v>
      </c>
      <c r="P211" s="21"/>
      <c r="Q211" s="50" t="s">
        <v>6</v>
      </c>
      <c r="R211" s="23">
        <f>N211</f>
        <v>250275</v>
      </c>
      <c r="S211" s="23">
        <v>251161</v>
      </c>
      <c r="T211" s="119">
        <f>S211-R211</f>
        <v>886</v>
      </c>
      <c r="U211" s="21"/>
      <c r="V211" s="50" t="s">
        <v>6</v>
      </c>
      <c r="W211" s="23">
        <f t="shared" ref="W211:W218" si="151">S211</f>
        <v>251161</v>
      </c>
      <c r="X211" s="23">
        <v>251445</v>
      </c>
      <c r="Y211" s="119">
        <f>X211-W211</f>
        <v>284</v>
      </c>
      <c r="Z211" s="21"/>
      <c r="AA211" s="50" t="s">
        <v>6</v>
      </c>
      <c r="AB211" s="23">
        <f t="shared" ref="AB211:AB218" si="152">X211</f>
        <v>251445</v>
      </c>
      <c r="AC211" s="23">
        <v>251573</v>
      </c>
      <c r="AD211" s="119">
        <f>AC211-AB211</f>
        <v>128</v>
      </c>
      <c r="AE211" s="21"/>
      <c r="AF211" s="50" t="s">
        <v>6</v>
      </c>
      <c r="AG211" s="23">
        <f t="shared" ref="AG211:AG218" si="153">AC211</f>
        <v>251573</v>
      </c>
      <c r="AH211" s="23">
        <v>251709</v>
      </c>
      <c r="AI211" s="119">
        <f>AH211-AG211</f>
        <v>136</v>
      </c>
      <c r="AJ211" s="21"/>
      <c r="AK211" s="50" t="s">
        <v>6</v>
      </c>
      <c r="AL211" s="23">
        <f t="shared" ref="AL211:AL218" si="154">AH211</f>
        <v>251709</v>
      </c>
      <c r="AM211" s="23">
        <v>251918</v>
      </c>
      <c r="AN211" s="119">
        <f>AM211-AL211</f>
        <v>209</v>
      </c>
    </row>
    <row r="212" spans="2:40" x14ac:dyDescent="0.35">
      <c r="B212" s="50" t="s">
        <v>103</v>
      </c>
      <c r="C212" s="23">
        <f t="shared" si="148"/>
        <v>210667</v>
      </c>
      <c r="D212" s="23">
        <v>210667</v>
      </c>
      <c r="E212" s="119">
        <f>D212-C212</f>
        <v>0</v>
      </c>
      <c r="F212" s="21"/>
      <c r="G212" s="50" t="s">
        <v>103</v>
      </c>
      <c r="H212" s="23">
        <f t="shared" si="149"/>
        <v>210667</v>
      </c>
      <c r="I212" s="23">
        <v>210667</v>
      </c>
      <c r="J212" s="119">
        <f>I212-H212</f>
        <v>0</v>
      </c>
      <c r="K212" s="21"/>
      <c r="L212" s="50" t="s">
        <v>103</v>
      </c>
      <c r="M212" s="23">
        <f t="shared" si="150"/>
        <v>210667</v>
      </c>
      <c r="N212" s="23">
        <v>210667</v>
      </c>
      <c r="O212" s="119">
        <f>N212-M212</f>
        <v>0</v>
      </c>
      <c r="P212" s="21"/>
      <c r="Q212" s="50" t="s">
        <v>103</v>
      </c>
      <c r="R212" s="23">
        <f t="shared" ref="R212:R218" si="155">N212</f>
        <v>210667</v>
      </c>
      <c r="S212" s="23">
        <v>210667</v>
      </c>
      <c r="T212" s="119">
        <f>S212-R212</f>
        <v>0</v>
      </c>
      <c r="U212" s="21"/>
      <c r="V212" s="50" t="s">
        <v>103</v>
      </c>
      <c r="W212" s="23">
        <f t="shared" si="151"/>
        <v>210667</v>
      </c>
      <c r="X212" s="23">
        <v>210667</v>
      </c>
      <c r="Y212" s="119">
        <f>X212-W212</f>
        <v>0</v>
      </c>
      <c r="Z212" s="21"/>
      <c r="AA212" s="50" t="s">
        <v>103</v>
      </c>
      <c r="AB212" s="23">
        <f t="shared" si="152"/>
        <v>210667</v>
      </c>
      <c r="AC212" s="23">
        <v>210667</v>
      </c>
      <c r="AD212" s="119">
        <f>AC212-AB212</f>
        <v>0</v>
      </c>
      <c r="AE212" s="21"/>
      <c r="AF212" s="50" t="s">
        <v>103</v>
      </c>
      <c r="AG212" s="23">
        <f t="shared" si="153"/>
        <v>210667</v>
      </c>
      <c r="AH212" s="23">
        <v>210667</v>
      </c>
      <c r="AI212" s="119">
        <f>AH212-AG212</f>
        <v>0</v>
      </c>
      <c r="AJ212" s="21"/>
      <c r="AK212" s="50" t="s">
        <v>103</v>
      </c>
      <c r="AL212" s="23">
        <f t="shared" si="154"/>
        <v>210667</v>
      </c>
      <c r="AM212" s="23">
        <v>210667</v>
      </c>
      <c r="AN212" s="119">
        <f>AM212-AL212</f>
        <v>0</v>
      </c>
    </row>
    <row r="213" spans="2:40" x14ac:dyDescent="0.35">
      <c r="B213" s="50" t="s">
        <v>3</v>
      </c>
      <c r="C213" s="23">
        <f t="shared" si="148"/>
        <v>312211</v>
      </c>
      <c r="D213" s="23">
        <v>312450</v>
      </c>
      <c r="E213" s="119">
        <f>(D213-C213)*10</f>
        <v>2390</v>
      </c>
      <c r="F213" s="21"/>
      <c r="G213" s="50" t="s">
        <v>3</v>
      </c>
      <c r="H213" s="23">
        <f t="shared" si="149"/>
        <v>312450</v>
      </c>
      <c r="I213" s="23">
        <v>312643</v>
      </c>
      <c r="J213" s="119">
        <f>(I213-H213)*10</f>
        <v>1930</v>
      </c>
      <c r="K213" s="21"/>
      <c r="L213" s="50" t="s">
        <v>3</v>
      </c>
      <c r="M213" s="23">
        <f t="shared" si="150"/>
        <v>312643</v>
      </c>
      <c r="N213" s="23">
        <v>312887</v>
      </c>
      <c r="O213" s="119">
        <f>(N213-M213)*10</f>
        <v>2440</v>
      </c>
      <c r="P213" s="21"/>
      <c r="Q213" s="50" t="s">
        <v>3</v>
      </c>
      <c r="R213" s="23">
        <f t="shared" si="155"/>
        <v>312887</v>
      </c>
      <c r="S213" s="23">
        <v>313122</v>
      </c>
      <c r="T213" s="119">
        <f>(S213-R213)*10</f>
        <v>2350</v>
      </c>
      <c r="U213" s="21"/>
      <c r="V213" s="50" t="s">
        <v>3</v>
      </c>
      <c r="W213" s="23">
        <f t="shared" si="151"/>
        <v>313122</v>
      </c>
      <c r="X213" s="23">
        <v>313364</v>
      </c>
      <c r="Y213" s="119">
        <f>(X213-W213)*10</f>
        <v>2420</v>
      </c>
      <c r="Z213" s="21"/>
      <c r="AA213" s="50" t="s">
        <v>3</v>
      </c>
      <c r="AB213" s="23">
        <f t="shared" si="152"/>
        <v>313364</v>
      </c>
      <c r="AC213" s="23">
        <v>313625</v>
      </c>
      <c r="AD213" s="119">
        <f>(AC213-AB213)*10</f>
        <v>2610</v>
      </c>
      <c r="AE213" s="21"/>
      <c r="AF213" s="50" t="s">
        <v>3</v>
      </c>
      <c r="AG213" s="23">
        <f t="shared" si="153"/>
        <v>313625</v>
      </c>
      <c r="AH213" s="23">
        <v>313886</v>
      </c>
      <c r="AI213" s="119">
        <f>(AH213-AG213)*10</f>
        <v>2610</v>
      </c>
      <c r="AJ213" s="21"/>
      <c r="AK213" s="50" t="s">
        <v>3</v>
      </c>
      <c r="AL213" s="23">
        <f t="shared" si="154"/>
        <v>313886</v>
      </c>
      <c r="AM213" s="23">
        <v>314081</v>
      </c>
      <c r="AN213" s="119">
        <f>(AM213-AL213)*10</f>
        <v>1950</v>
      </c>
    </row>
    <row r="214" spans="2:40" x14ac:dyDescent="0.35">
      <c r="B214" s="50" t="s">
        <v>83</v>
      </c>
      <c r="C214" s="23">
        <f t="shared" si="148"/>
        <v>29329</v>
      </c>
      <c r="D214" s="23">
        <v>29332</v>
      </c>
      <c r="E214" s="119">
        <f>D214-Supply!C214</f>
        <v>3</v>
      </c>
      <c r="F214" s="21"/>
      <c r="G214" s="50" t="s">
        <v>83</v>
      </c>
      <c r="H214" s="23">
        <f t="shared" si="149"/>
        <v>29332</v>
      </c>
      <c r="I214" s="23">
        <v>29337</v>
      </c>
      <c r="J214" s="119">
        <f>I214-H214</f>
        <v>5</v>
      </c>
      <c r="K214" s="21"/>
      <c r="L214" s="50" t="s">
        <v>83</v>
      </c>
      <c r="M214" s="23">
        <f t="shared" si="150"/>
        <v>29337</v>
      </c>
      <c r="N214" s="23">
        <v>29342</v>
      </c>
      <c r="O214" s="119">
        <f>N214-M214</f>
        <v>5</v>
      </c>
      <c r="P214" s="21"/>
      <c r="Q214" s="50" t="s">
        <v>83</v>
      </c>
      <c r="R214" s="23">
        <f t="shared" si="155"/>
        <v>29342</v>
      </c>
      <c r="S214" s="23">
        <v>29348</v>
      </c>
      <c r="T214" s="119">
        <f>S214-R214</f>
        <v>6</v>
      </c>
      <c r="U214" s="21"/>
      <c r="V214" s="50" t="s">
        <v>83</v>
      </c>
      <c r="W214" s="23">
        <f t="shared" si="151"/>
        <v>29348</v>
      </c>
      <c r="X214" s="23">
        <v>29352</v>
      </c>
      <c r="Y214" s="119">
        <v>5</v>
      </c>
      <c r="Z214" s="21"/>
      <c r="AA214" s="50" t="s">
        <v>83</v>
      </c>
      <c r="AB214" s="23">
        <f t="shared" si="152"/>
        <v>29352</v>
      </c>
      <c r="AC214" s="23">
        <v>29355</v>
      </c>
      <c r="AD214" s="119">
        <v>5</v>
      </c>
      <c r="AE214" s="21"/>
      <c r="AF214" s="50" t="s">
        <v>83</v>
      </c>
      <c r="AG214" s="23">
        <f t="shared" si="153"/>
        <v>29355</v>
      </c>
      <c r="AH214" s="23">
        <v>29358</v>
      </c>
      <c r="AI214" s="119">
        <v>5</v>
      </c>
      <c r="AJ214" s="21"/>
      <c r="AK214" s="50" t="s">
        <v>83</v>
      </c>
      <c r="AL214" s="23">
        <f t="shared" si="154"/>
        <v>29358</v>
      </c>
      <c r="AM214" s="23">
        <v>29363</v>
      </c>
      <c r="AN214" s="119">
        <v>5</v>
      </c>
    </row>
    <row r="215" spans="2:40" x14ac:dyDescent="0.35">
      <c r="B215" s="50" t="s">
        <v>84</v>
      </c>
      <c r="C215" s="23">
        <f t="shared" si="148"/>
        <v>53109</v>
      </c>
      <c r="D215" s="23">
        <v>53123</v>
      </c>
      <c r="E215" s="119">
        <f>D215-C215</f>
        <v>14</v>
      </c>
      <c r="F215" s="21"/>
      <c r="G215" s="50" t="s">
        <v>84</v>
      </c>
      <c r="H215" s="23">
        <f t="shared" si="149"/>
        <v>53123</v>
      </c>
      <c r="I215" s="23">
        <v>53135</v>
      </c>
      <c r="J215" s="119">
        <f>I215-H215</f>
        <v>12</v>
      </c>
      <c r="K215" s="21"/>
      <c r="L215" s="50" t="s">
        <v>84</v>
      </c>
      <c r="M215" s="23">
        <f t="shared" si="150"/>
        <v>53135</v>
      </c>
      <c r="N215" s="23">
        <v>53146</v>
      </c>
      <c r="O215" s="119">
        <f>N215-M215</f>
        <v>11</v>
      </c>
      <c r="P215" s="21"/>
      <c r="Q215" s="50" t="s">
        <v>84</v>
      </c>
      <c r="R215" s="23">
        <f t="shared" si="155"/>
        <v>53146</v>
      </c>
      <c r="S215" s="23">
        <v>53169</v>
      </c>
      <c r="T215" s="119">
        <f>S215-R215</f>
        <v>23</v>
      </c>
      <c r="U215" s="21"/>
      <c r="V215" s="50" t="s">
        <v>84</v>
      </c>
      <c r="W215" s="23">
        <f t="shared" si="151"/>
        <v>53169</v>
      </c>
      <c r="X215" s="23">
        <v>53182</v>
      </c>
      <c r="Y215" s="119">
        <f>X215-W215</f>
        <v>13</v>
      </c>
      <c r="Z215" s="21"/>
      <c r="AA215" s="50" t="s">
        <v>84</v>
      </c>
      <c r="AB215" s="23">
        <f t="shared" si="152"/>
        <v>53182</v>
      </c>
      <c r="AC215" s="23">
        <v>53205</v>
      </c>
      <c r="AD215" s="119">
        <f>AC215-AB215</f>
        <v>23</v>
      </c>
      <c r="AE215" s="21"/>
      <c r="AF215" s="50" t="s">
        <v>84</v>
      </c>
      <c r="AG215" s="23">
        <f t="shared" si="153"/>
        <v>53205</v>
      </c>
      <c r="AH215" s="23">
        <v>53229</v>
      </c>
      <c r="AI215" s="119">
        <f>AH215-AG215</f>
        <v>24</v>
      </c>
      <c r="AJ215" s="21"/>
      <c r="AK215" s="50" t="s">
        <v>84</v>
      </c>
      <c r="AL215" s="23">
        <f t="shared" si="154"/>
        <v>53229</v>
      </c>
      <c r="AM215" s="23">
        <v>53229</v>
      </c>
      <c r="AN215" s="119">
        <f>AM215-AL215</f>
        <v>0</v>
      </c>
    </row>
    <row r="216" spans="2:40" x14ac:dyDescent="0.35">
      <c r="B216" s="50" t="s">
        <v>98</v>
      </c>
      <c r="C216" s="23">
        <f t="shared" si="148"/>
        <v>139728</v>
      </c>
      <c r="D216" s="23">
        <v>139728</v>
      </c>
      <c r="E216" s="119">
        <f>D216-C216</f>
        <v>0</v>
      </c>
      <c r="F216" s="21"/>
      <c r="G216" s="50" t="s">
        <v>98</v>
      </c>
      <c r="H216" s="23">
        <f t="shared" si="149"/>
        <v>139728</v>
      </c>
      <c r="I216" s="23">
        <v>139728</v>
      </c>
      <c r="J216" s="119">
        <f>I216-H216</f>
        <v>0</v>
      </c>
      <c r="K216" s="21"/>
      <c r="L216" s="50" t="s">
        <v>98</v>
      </c>
      <c r="M216" s="23">
        <f t="shared" si="150"/>
        <v>139728</v>
      </c>
      <c r="N216" s="23">
        <v>139728</v>
      </c>
      <c r="O216" s="119">
        <f>N216-M216</f>
        <v>0</v>
      </c>
      <c r="P216" s="21"/>
      <c r="Q216" s="50" t="s">
        <v>98</v>
      </c>
      <c r="R216" s="23">
        <f t="shared" si="155"/>
        <v>139728</v>
      </c>
      <c r="S216" s="23">
        <v>139728</v>
      </c>
      <c r="T216" s="119">
        <f>S216-R216</f>
        <v>0</v>
      </c>
      <c r="U216" s="21"/>
      <c r="V216" s="50" t="s">
        <v>98</v>
      </c>
      <c r="W216" s="23">
        <f t="shared" si="151"/>
        <v>139728</v>
      </c>
      <c r="X216" s="23">
        <v>139728</v>
      </c>
      <c r="Y216" s="119">
        <f>X216-W216</f>
        <v>0</v>
      </c>
      <c r="Z216" s="21"/>
      <c r="AA216" s="50" t="s">
        <v>98</v>
      </c>
      <c r="AB216" s="23">
        <f t="shared" si="152"/>
        <v>139728</v>
      </c>
      <c r="AC216" s="23">
        <v>139728</v>
      </c>
      <c r="AD216" s="119">
        <f>AC216-AB216</f>
        <v>0</v>
      </c>
      <c r="AE216" s="21"/>
      <c r="AF216" s="50" t="s">
        <v>98</v>
      </c>
      <c r="AG216" s="23">
        <f t="shared" si="153"/>
        <v>139728</v>
      </c>
      <c r="AH216" s="23">
        <v>139728</v>
      </c>
      <c r="AI216" s="119">
        <f>AH216-AG216</f>
        <v>0</v>
      </c>
      <c r="AJ216" s="21"/>
      <c r="AK216" s="50" t="s">
        <v>98</v>
      </c>
      <c r="AL216" s="23">
        <f t="shared" si="154"/>
        <v>139728</v>
      </c>
      <c r="AM216" s="23">
        <v>139728</v>
      </c>
      <c r="AN216" s="119">
        <f>AM216-AL216</f>
        <v>0</v>
      </c>
    </row>
    <row r="217" spans="2:40" x14ac:dyDescent="0.35">
      <c r="B217" s="50" t="s">
        <v>85</v>
      </c>
      <c r="C217" s="23">
        <f t="shared" si="148"/>
        <v>8684</v>
      </c>
      <c r="D217" s="23">
        <v>8686</v>
      </c>
      <c r="E217" s="119">
        <f>D217-C217</f>
        <v>2</v>
      </c>
      <c r="F217" s="21"/>
      <c r="G217" s="50" t="s">
        <v>85</v>
      </c>
      <c r="H217" s="23">
        <f t="shared" si="149"/>
        <v>8686</v>
      </c>
      <c r="I217" s="23">
        <v>8688</v>
      </c>
      <c r="J217" s="119">
        <f>I217-H217</f>
        <v>2</v>
      </c>
      <c r="K217" s="21"/>
      <c r="L217" s="50" t="s">
        <v>85</v>
      </c>
      <c r="M217" s="23">
        <f t="shared" si="150"/>
        <v>8688</v>
      </c>
      <c r="N217" s="23">
        <v>8691</v>
      </c>
      <c r="O217" s="119">
        <f>N217-M217</f>
        <v>3</v>
      </c>
      <c r="P217" s="21"/>
      <c r="Q217" s="50" t="s">
        <v>85</v>
      </c>
      <c r="R217" s="23">
        <f t="shared" si="155"/>
        <v>8691</v>
      </c>
      <c r="S217" s="23">
        <v>8695</v>
      </c>
      <c r="T217" s="119">
        <f>S217-R217</f>
        <v>4</v>
      </c>
      <c r="U217" s="21"/>
      <c r="V217" s="50" t="s">
        <v>85</v>
      </c>
      <c r="W217" s="23">
        <f t="shared" si="151"/>
        <v>8695</v>
      </c>
      <c r="X217" s="23">
        <v>8697</v>
      </c>
      <c r="Y217" s="119">
        <f>X217-W217</f>
        <v>2</v>
      </c>
      <c r="Z217" s="21"/>
      <c r="AA217" s="50" t="s">
        <v>85</v>
      </c>
      <c r="AB217" s="23">
        <f t="shared" si="152"/>
        <v>8697</v>
      </c>
      <c r="AC217" s="23">
        <v>8698</v>
      </c>
      <c r="AD217" s="119">
        <f>AC217-AB217</f>
        <v>1</v>
      </c>
      <c r="AE217" s="21"/>
      <c r="AF217" s="50" t="s">
        <v>85</v>
      </c>
      <c r="AG217" s="23">
        <f t="shared" si="153"/>
        <v>8698</v>
      </c>
      <c r="AH217" s="23">
        <v>8701</v>
      </c>
      <c r="AI217" s="119">
        <f>AH217-AG217</f>
        <v>3</v>
      </c>
      <c r="AJ217" s="21"/>
      <c r="AK217" s="50" t="s">
        <v>85</v>
      </c>
      <c r="AL217" s="23">
        <f t="shared" si="154"/>
        <v>8701</v>
      </c>
      <c r="AM217" s="23">
        <v>8705</v>
      </c>
      <c r="AN217" s="119">
        <f>AM217-AL217</f>
        <v>4</v>
      </c>
    </row>
    <row r="218" spans="2:40" x14ac:dyDescent="0.35">
      <c r="B218" s="50" t="s">
        <v>86</v>
      </c>
      <c r="C218" s="23">
        <f t="shared" si="148"/>
        <v>318102</v>
      </c>
      <c r="D218" s="23">
        <v>318354</v>
      </c>
      <c r="E218" s="119">
        <f>D218-C218</f>
        <v>252</v>
      </c>
      <c r="F218" s="21"/>
      <c r="G218" s="50" t="s">
        <v>86</v>
      </c>
      <c r="H218" s="23">
        <f t="shared" si="149"/>
        <v>318354</v>
      </c>
      <c r="I218" s="23">
        <v>318593</v>
      </c>
      <c r="J218" s="119">
        <f>I218-H218</f>
        <v>239</v>
      </c>
      <c r="K218" s="21"/>
      <c r="L218" s="50" t="s">
        <v>86</v>
      </c>
      <c r="M218" s="23">
        <f>I218</f>
        <v>318593</v>
      </c>
      <c r="N218" s="23">
        <v>318819</v>
      </c>
      <c r="O218" s="119">
        <f>N218-M218</f>
        <v>226</v>
      </c>
      <c r="P218" s="21"/>
      <c r="Q218" s="50" t="s">
        <v>86</v>
      </c>
      <c r="R218" s="23">
        <f t="shared" si="155"/>
        <v>318819</v>
      </c>
      <c r="S218" s="23">
        <v>319074</v>
      </c>
      <c r="T218" s="119">
        <f>S218-R218</f>
        <v>255</v>
      </c>
      <c r="U218" s="21"/>
      <c r="V218" s="50" t="s">
        <v>86</v>
      </c>
      <c r="W218" s="23">
        <f t="shared" si="151"/>
        <v>319074</v>
      </c>
      <c r="X218" s="23">
        <v>319317</v>
      </c>
      <c r="Y218" s="119">
        <f>X218-W218</f>
        <v>243</v>
      </c>
      <c r="Z218" s="21"/>
      <c r="AA218" s="50" t="s">
        <v>86</v>
      </c>
      <c r="AB218" s="23">
        <f t="shared" si="152"/>
        <v>319317</v>
      </c>
      <c r="AC218" s="23">
        <v>319521</v>
      </c>
      <c r="AD218" s="119">
        <f>AC218-AB218</f>
        <v>204</v>
      </c>
      <c r="AE218" s="21"/>
      <c r="AF218" s="50" t="s">
        <v>86</v>
      </c>
      <c r="AG218" s="23">
        <f t="shared" si="153"/>
        <v>319521</v>
      </c>
      <c r="AH218" s="23">
        <v>319747</v>
      </c>
      <c r="AI218" s="119">
        <f>AH218-AG218</f>
        <v>226</v>
      </c>
      <c r="AJ218" s="21"/>
      <c r="AK218" s="50" t="s">
        <v>86</v>
      </c>
      <c r="AL218" s="23">
        <f t="shared" si="154"/>
        <v>319747</v>
      </c>
      <c r="AM218" s="23">
        <v>319944</v>
      </c>
      <c r="AN218" s="119">
        <f>AM218-AL218</f>
        <v>197</v>
      </c>
    </row>
    <row r="219" spans="2:40" x14ac:dyDescent="0.35">
      <c r="B219" s="50" t="s">
        <v>93</v>
      </c>
      <c r="C219" s="23">
        <f t="shared" si="148"/>
        <v>0</v>
      </c>
      <c r="D219" s="23"/>
      <c r="E219" s="119">
        <f>E218+E217+E216+E215+E214+E213</f>
        <v>2661</v>
      </c>
      <c r="F219" s="21"/>
      <c r="G219" s="50" t="s">
        <v>93</v>
      </c>
      <c r="H219" s="23"/>
      <c r="I219" s="23"/>
      <c r="J219" s="120">
        <f>J218+J217+J216+J215+J214+J213</f>
        <v>2188</v>
      </c>
      <c r="K219" s="21"/>
      <c r="L219" s="50" t="s">
        <v>93</v>
      </c>
      <c r="M219" s="23"/>
      <c r="N219" s="23"/>
      <c r="O219" s="119">
        <f>SUM(O213:O218)</f>
        <v>2685</v>
      </c>
      <c r="P219" s="21"/>
      <c r="Q219" s="50" t="s">
        <v>93</v>
      </c>
      <c r="R219" s="23"/>
      <c r="S219" s="23"/>
      <c r="T219" s="119">
        <f>SUM(T213:T218)</f>
        <v>2638</v>
      </c>
      <c r="U219" s="21"/>
      <c r="V219" s="50" t="s">
        <v>93</v>
      </c>
      <c r="W219" s="23"/>
      <c r="X219" s="23"/>
      <c r="Y219" s="120">
        <f>SUM(Y213:Y218)</f>
        <v>2683</v>
      </c>
      <c r="Z219" s="21"/>
      <c r="AA219" s="50" t="s">
        <v>93</v>
      </c>
      <c r="AB219" s="23"/>
      <c r="AC219" s="23"/>
      <c r="AD219" s="120">
        <f>SUM(AD213:AD218)</f>
        <v>2843</v>
      </c>
      <c r="AE219" s="21"/>
      <c r="AF219" s="50" t="s">
        <v>93</v>
      </c>
      <c r="AG219" s="23"/>
      <c r="AH219" s="23"/>
      <c r="AI219" s="120">
        <f>SUM(AI213:AI218)</f>
        <v>2868</v>
      </c>
      <c r="AJ219" s="21"/>
      <c r="AK219" s="50" t="s">
        <v>93</v>
      </c>
      <c r="AL219" s="23"/>
      <c r="AM219" s="23"/>
      <c r="AN219" s="120">
        <f>SUM(AN213:AN218)</f>
        <v>2156</v>
      </c>
    </row>
    <row r="220" spans="2:40" x14ac:dyDescent="0.35">
      <c r="B220" s="50" t="s">
        <v>87</v>
      </c>
      <c r="C220" s="23">
        <f t="shared" si="148"/>
        <v>1398510</v>
      </c>
      <c r="D220" s="23">
        <v>1399500</v>
      </c>
      <c r="E220" s="119">
        <f t="shared" ref="E220:E226" si="156">D220-C220</f>
        <v>990</v>
      </c>
      <c r="F220" s="21"/>
      <c r="G220" s="50" t="s">
        <v>87</v>
      </c>
      <c r="H220" s="23">
        <f t="shared" ref="H220:H226" si="157">D220</f>
        <v>1399500</v>
      </c>
      <c r="I220" s="23">
        <v>1400422</v>
      </c>
      <c r="J220" s="119">
        <f t="shared" ref="J220:J226" si="158">I220-H220</f>
        <v>922</v>
      </c>
      <c r="K220" s="21"/>
      <c r="L220" s="50" t="s">
        <v>87</v>
      </c>
      <c r="M220" s="23">
        <f>I220</f>
        <v>1400422</v>
      </c>
      <c r="N220" s="23">
        <v>1401380</v>
      </c>
      <c r="O220" s="119">
        <f>N220-M220</f>
        <v>958</v>
      </c>
      <c r="P220" s="21"/>
      <c r="Q220" s="50" t="s">
        <v>87</v>
      </c>
      <c r="R220" s="23">
        <f>N220</f>
        <v>1401380</v>
      </c>
      <c r="S220" s="23">
        <v>1402429</v>
      </c>
      <c r="T220" s="119">
        <f t="shared" ref="T220:T226" si="159">S220-R220</f>
        <v>1049</v>
      </c>
      <c r="U220" s="21"/>
      <c r="V220" s="50" t="s">
        <v>87</v>
      </c>
      <c r="W220" s="23">
        <f t="shared" ref="W220:W226" si="160">S220</f>
        <v>1402429</v>
      </c>
      <c r="X220" s="23">
        <v>1403601</v>
      </c>
      <c r="Y220" s="119">
        <f t="shared" ref="Y220:Y226" si="161">X220-W220</f>
        <v>1172</v>
      </c>
      <c r="Z220" s="21"/>
      <c r="AA220" s="50" t="s">
        <v>87</v>
      </c>
      <c r="AB220" s="23">
        <f t="shared" ref="AB220:AB226" si="162">X220</f>
        <v>1403601</v>
      </c>
      <c r="AC220" s="23">
        <v>1404467</v>
      </c>
      <c r="AD220" s="119">
        <v>1072</v>
      </c>
      <c r="AE220" s="21"/>
      <c r="AF220" s="50" t="s">
        <v>87</v>
      </c>
      <c r="AG220" s="23">
        <f t="shared" ref="AG220:AG226" si="163">AC220</f>
        <v>1404467</v>
      </c>
      <c r="AH220" s="23">
        <v>1405472</v>
      </c>
      <c r="AI220" s="119">
        <f>AH220-AG220</f>
        <v>1005</v>
      </c>
      <c r="AJ220" s="21"/>
      <c r="AK220" s="50" t="s">
        <v>87</v>
      </c>
      <c r="AL220" s="23">
        <f t="shared" ref="AL220:AL226" si="164">AH220</f>
        <v>1405472</v>
      </c>
      <c r="AM220" s="23">
        <v>1405977</v>
      </c>
      <c r="AN220" s="119">
        <f>AM220-AL220</f>
        <v>505</v>
      </c>
    </row>
    <row r="221" spans="2:40" x14ac:dyDescent="0.35">
      <c r="B221" s="50" t="s">
        <v>96</v>
      </c>
      <c r="C221" s="23">
        <f t="shared" si="148"/>
        <v>834511</v>
      </c>
      <c r="D221" s="23">
        <v>834726</v>
      </c>
      <c r="E221" s="119">
        <f t="shared" si="156"/>
        <v>215</v>
      </c>
      <c r="F221" s="21"/>
      <c r="G221" s="50" t="s">
        <v>96</v>
      </c>
      <c r="H221" s="23">
        <f t="shared" si="157"/>
        <v>834726</v>
      </c>
      <c r="I221" s="23">
        <v>834929</v>
      </c>
      <c r="J221" s="119">
        <f t="shared" si="158"/>
        <v>203</v>
      </c>
      <c r="K221" s="21"/>
      <c r="L221" s="50" t="s">
        <v>96</v>
      </c>
      <c r="M221" s="23">
        <f>I221</f>
        <v>834929</v>
      </c>
      <c r="N221" s="23">
        <v>835180</v>
      </c>
      <c r="O221" s="119">
        <f>N221-M221</f>
        <v>251</v>
      </c>
      <c r="P221" s="21"/>
      <c r="Q221" s="50" t="s">
        <v>96</v>
      </c>
      <c r="R221" s="23">
        <f>N221</f>
        <v>835180</v>
      </c>
      <c r="S221" s="23">
        <v>835409</v>
      </c>
      <c r="T221" s="119">
        <f t="shared" si="159"/>
        <v>229</v>
      </c>
      <c r="U221" s="21"/>
      <c r="V221" s="50" t="s">
        <v>96</v>
      </c>
      <c r="W221" s="23">
        <f t="shared" si="160"/>
        <v>835409</v>
      </c>
      <c r="X221" s="23">
        <v>835622</v>
      </c>
      <c r="Y221" s="119">
        <f t="shared" si="161"/>
        <v>213</v>
      </c>
      <c r="Z221" s="21"/>
      <c r="AA221" s="50" t="s">
        <v>96</v>
      </c>
      <c r="AB221" s="23">
        <f t="shared" si="162"/>
        <v>835622</v>
      </c>
      <c r="AC221" s="23">
        <v>835887</v>
      </c>
      <c r="AD221" s="119">
        <f t="shared" ref="AD221:AD226" si="165">AC221-AB221</f>
        <v>265</v>
      </c>
      <c r="AE221" s="21"/>
      <c r="AF221" s="50" t="s">
        <v>96</v>
      </c>
      <c r="AG221" s="23">
        <f t="shared" si="163"/>
        <v>835887</v>
      </c>
      <c r="AH221" s="23">
        <v>836195</v>
      </c>
      <c r="AI221" s="119">
        <f t="shared" ref="AI221:AI226" si="166">AH221-AG221</f>
        <v>308</v>
      </c>
      <c r="AJ221" s="21"/>
      <c r="AK221" s="50" t="s">
        <v>96</v>
      </c>
      <c r="AL221" s="23">
        <f t="shared" si="164"/>
        <v>836195</v>
      </c>
      <c r="AM221" s="23">
        <v>836512</v>
      </c>
      <c r="AN221" s="119">
        <f t="shared" ref="AN221:AN226" si="167">AM221-AL221</f>
        <v>317</v>
      </c>
    </row>
    <row r="222" spans="2:40" x14ac:dyDescent="0.35">
      <c r="B222" s="50" t="s">
        <v>88</v>
      </c>
      <c r="C222" s="23">
        <f t="shared" si="148"/>
        <v>0</v>
      </c>
      <c r="D222" s="23"/>
      <c r="E222" s="119">
        <f t="shared" si="156"/>
        <v>0</v>
      </c>
      <c r="F222" s="21"/>
      <c r="G222" s="50" t="s">
        <v>88</v>
      </c>
      <c r="H222" s="23">
        <f t="shared" si="157"/>
        <v>0</v>
      </c>
      <c r="I222" s="23"/>
      <c r="J222" s="119">
        <f t="shared" si="158"/>
        <v>0</v>
      </c>
      <c r="K222" s="21"/>
      <c r="L222" s="50" t="s">
        <v>88</v>
      </c>
      <c r="M222" s="23"/>
      <c r="N222" s="23"/>
      <c r="O222" s="119">
        <v>0</v>
      </c>
      <c r="P222" s="21"/>
      <c r="Q222" s="50" t="s">
        <v>88</v>
      </c>
      <c r="R222" s="23"/>
      <c r="S222" s="23"/>
      <c r="T222" s="119">
        <f t="shared" si="159"/>
        <v>0</v>
      </c>
      <c r="U222" s="21"/>
      <c r="V222" s="50" t="s">
        <v>88</v>
      </c>
      <c r="W222" s="23">
        <f t="shared" si="160"/>
        <v>0</v>
      </c>
      <c r="X222" s="23"/>
      <c r="Y222" s="119">
        <f t="shared" si="161"/>
        <v>0</v>
      </c>
      <c r="Z222" s="21"/>
      <c r="AA222" s="50" t="s">
        <v>88</v>
      </c>
      <c r="AB222" s="23">
        <f t="shared" si="162"/>
        <v>0</v>
      </c>
      <c r="AC222" s="23"/>
      <c r="AD222" s="119">
        <f t="shared" si="165"/>
        <v>0</v>
      </c>
      <c r="AE222" s="21"/>
      <c r="AF222" s="50" t="s">
        <v>88</v>
      </c>
      <c r="AG222" s="23">
        <f t="shared" si="163"/>
        <v>0</v>
      </c>
      <c r="AH222" s="23"/>
      <c r="AI222" s="119">
        <f t="shared" si="166"/>
        <v>0</v>
      </c>
      <c r="AJ222" s="21"/>
      <c r="AK222" s="50" t="s">
        <v>88</v>
      </c>
      <c r="AL222" s="23">
        <f t="shared" si="164"/>
        <v>0</v>
      </c>
      <c r="AM222" s="23"/>
      <c r="AN222" s="119">
        <f t="shared" si="167"/>
        <v>0</v>
      </c>
    </row>
    <row r="223" spans="2:40" x14ac:dyDescent="0.35">
      <c r="B223" s="50" t="s">
        <v>108</v>
      </c>
      <c r="C223" s="23">
        <f t="shared" si="148"/>
        <v>2498</v>
      </c>
      <c r="D223" s="23">
        <v>2500</v>
      </c>
      <c r="E223" s="119">
        <f t="shared" si="156"/>
        <v>2</v>
      </c>
      <c r="F223" s="21"/>
      <c r="G223" s="50" t="s">
        <v>108</v>
      </c>
      <c r="H223" s="23">
        <f t="shared" si="157"/>
        <v>2500</v>
      </c>
      <c r="I223" s="23">
        <v>2503</v>
      </c>
      <c r="J223" s="119">
        <f t="shared" si="158"/>
        <v>3</v>
      </c>
      <c r="K223" s="21"/>
      <c r="L223" s="50" t="s">
        <v>108</v>
      </c>
      <c r="M223" s="23">
        <f>I223</f>
        <v>2503</v>
      </c>
      <c r="N223" s="23">
        <v>2504</v>
      </c>
      <c r="O223" s="119">
        <f>N223-M223</f>
        <v>1</v>
      </c>
      <c r="P223" s="21"/>
      <c r="Q223" s="50" t="s">
        <v>108</v>
      </c>
      <c r="R223" s="23">
        <f>N223</f>
        <v>2504</v>
      </c>
      <c r="S223" s="23">
        <v>2505</v>
      </c>
      <c r="T223" s="119">
        <f t="shared" si="159"/>
        <v>1</v>
      </c>
      <c r="U223" s="21"/>
      <c r="V223" s="50" t="s">
        <v>108</v>
      </c>
      <c r="W223" s="23">
        <f t="shared" si="160"/>
        <v>2505</v>
      </c>
      <c r="X223" s="23">
        <v>2505</v>
      </c>
      <c r="Y223" s="119">
        <f t="shared" si="161"/>
        <v>0</v>
      </c>
      <c r="Z223" s="21"/>
      <c r="AA223" s="50" t="s">
        <v>108</v>
      </c>
      <c r="AB223" s="23">
        <f t="shared" si="162"/>
        <v>2505</v>
      </c>
      <c r="AC223" s="23">
        <v>2508</v>
      </c>
      <c r="AD223" s="119">
        <f t="shared" si="165"/>
        <v>3</v>
      </c>
      <c r="AE223" s="21"/>
      <c r="AF223" s="50" t="s">
        <v>108</v>
      </c>
      <c r="AG223" s="23">
        <f t="shared" si="163"/>
        <v>2508</v>
      </c>
      <c r="AH223" s="23">
        <v>2511</v>
      </c>
      <c r="AI223" s="119">
        <f t="shared" si="166"/>
        <v>3</v>
      </c>
      <c r="AJ223" s="21"/>
      <c r="AK223" s="50" t="s">
        <v>108</v>
      </c>
      <c r="AL223" s="23">
        <f t="shared" si="164"/>
        <v>2511</v>
      </c>
      <c r="AM223" s="23">
        <v>2513</v>
      </c>
      <c r="AN223" s="119">
        <f t="shared" si="167"/>
        <v>2</v>
      </c>
    </row>
    <row r="224" spans="2:40" x14ac:dyDescent="0.35">
      <c r="B224" s="50" t="s">
        <v>89</v>
      </c>
      <c r="C224" s="23">
        <f t="shared" si="148"/>
        <v>564684</v>
      </c>
      <c r="D224" s="23">
        <v>564986</v>
      </c>
      <c r="E224" s="119">
        <f t="shared" si="156"/>
        <v>302</v>
      </c>
      <c r="F224" s="21"/>
      <c r="G224" s="50" t="s">
        <v>89</v>
      </c>
      <c r="H224" s="23">
        <f t="shared" si="157"/>
        <v>564986</v>
      </c>
      <c r="I224" s="23">
        <v>565370</v>
      </c>
      <c r="J224" s="119">
        <f t="shared" si="158"/>
        <v>384</v>
      </c>
      <c r="K224" s="21"/>
      <c r="L224" s="50" t="s">
        <v>89</v>
      </c>
      <c r="M224" s="23">
        <f>I224</f>
        <v>565370</v>
      </c>
      <c r="N224" s="23">
        <v>565672</v>
      </c>
      <c r="O224" s="119">
        <f>N224-M224</f>
        <v>302</v>
      </c>
      <c r="P224" s="21"/>
      <c r="Q224" s="50" t="s">
        <v>89</v>
      </c>
      <c r="R224" s="23">
        <f>N224</f>
        <v>565672</v>
      </c>
      <c r="S224" s="23">
        <v>565983</v>
      </c>
      <c r="T224" s="119">
        <f t="shared" si="159"/>
        <v>311</v>
      </c>
      <c r="U224" s="21"/>
      <c r="V224" s="50" t="s">
        <v>89</v>
      </c>
      <c r="W224" s="23">
        <f t="shared" si="160"/>
        <v>565983</v>
      </c>
      <c r="X224" s="23">
        <v>566319</v>
      </c>
      <c r="Y224" s="119">
        <f t="shared" si="161"/>
        <v>336</v>
      </c>
      <c r="Z224" s="21"/>
      <c r="AA224" s="50" t="s">
        <v>89</v>
      </c>
      <c r="AB224" s="23">
        <f t="shared" si="162"/>
        <v>566319</v>
      </c>
      <c r="AC224" s="23">
        <v>566654</v>
      </c>
      <c r="AD224" s="119">
        <f t="shared" si="165"/>
        <v>335</v>
      </c>
      <c r="AE224" s="21"/>
      <c r="AF224" s="50" t="s">
        <v>89</v>
      </c>
      <c r="AG224" s="23">
        <f t="shared" si="163"/>
        <v>566654</v>
      </c>
      <c r="AH224" s="23">
        <v>567062</v>
      </c>
      <c r="AI224" s="119">
        <f t="shared" si="166"/>
        <v>408</v>
      </c>
      <c r="AJ224" s="21"/>
      <c r="AK224" s="50" t="s">
        <v>89</v>
      </c>
      <c r="AL224" s="23">
        <f t="shared" si="164"/>
        <v>567062</v>
      </c>
      <c r="AM224" s="23">
        <v>567415</v>
      </c>
      <c r="AN224" s="119">
        <f t="shared" si="167"/>
        <v>353</v>
      </c>
    </row>
    <row r="225" spans="2:40" x14ac:dyDescent="0.35">
      <c r="B225" s="50" t="s">
        <v>90</v>
      </c>
      <c r="C225" s="23">
        <f t="shared" si="148"/>
        <v>293896</v>
      </c>
      <c r="D225" s="23">
        <v>294086</v>
      </c>
      <c r="E225" s="119">
        <f t="shared" si="156"/>
        <v>190</v>
      </c>
      <c r="F225" s="21"/>
      <c r="G225" s="50" t="s">
        <v>90</v>
      </c>
      <c r="H225" s="23">
        <f t="shared" si="157"/>
        <v>294086</v>
      </c>
      <c r="I225" s="23">
        <v>294281</v>
      </c>
      <c r="J225" s="119">
        <f t="shared" si="158"/>
        <v>195</v>
      </c>
      <c r="K225" s="21"/>
      <c r="L225" s="50" t="s">
        <v>90</v>
      </c>
      <c r="M225" s="23">
        <f>I225</f>
        <v>294281</v>
      </c>
      <c r="N225" s="23">
        <v>294546</v>
      </c>
      <c r="O225" s="119">
        <f>N225-M225</f>
        <v>265</v>
      </c>
      <c r="P225" s="21"/>
      <c r="Q225" s="50" t="s">
        <v>90</v>
      </c>
      <c r="R225" s="23">
        <f>N225</f>
        <v>294546</v>
      </c>
      <c r="S225" s="23">
        <v>294879</v>
      </c>
      <c r="T225" s="119">
        <f t="shared" si="159"/>
        <v>333</v>
      </c>
      <c r="U225" s="21"/>
      <c r="V225" s="50" t="s">
        <v>90</v>
      </c>
      <c r="W225" s="23">
        <f t="shared" si="160"/>
        <v>294879</v>
      </c>
      <c r="X225" s="23">
        <v>295114</v>
      </c>
      <c r="Y225" s="119">
        <f t="shared" si="161"/>
        <v>235</v>
      </c>
      <c r="Z225" s="21"/>
      <c r="AA225" s="50" t="s">
        <v>90</v>
      </c>
      <c r="AB225" s="23">
        <f t="shared" si="162"/>
        <v>295114</v>
      </c>
      <c r="AC225" s="23">
        <v>295345</v>
      </c>
      <c r="AD225" s="119">
        <f t="shared" si="165"/>
        <v>231</v>
      </c>
      <c r="AE225" s="21"/>
      <c r="AF225" s="50" t="s">
        <v>90</v>
      </c>
      <c r="AG225" s="23">
        <f t="shared" si="163"/>
        <v>295345</v>
      </c>
      <c r="AH225" s="23">
        <v>295627</v>
      </c>
      <c r="AI225" s="119">
        <f t="shared" si="166"/>
        <v>282</v>
      </c>
      <c r="AJ225" s="21"/>
      <c r="AK225" s="50" t="s">
        <v>90</v>
      </c>
      <c r="AL225" s="23">
        <f t="shared" si="164"/>
        <v>295627</v>
      </c>
      <c r="AM225" s="23">
        <v>295842</v>
      </c>
      <c r="AN225" s="119">
        <f t="shared" si="167"/>
        <v>215</v>
      </c>
    </row>
    <row r="226" spans="2:40" x14ac:dyDescent="0.35">
      <c r="B226" s="50" t="s">
        <v>91</v>
      </c>
      <c r="C226" s="23">
        <f t="shared" si="148"/>
        <v>760802</v>
      </c>
      <c r="D226" s="23">
        <v>761966</v>
      </c>
      <c r="E226" s="119">
        <f t="shared" si="156"/>
        <v>1164</v>
      </c>
      <c r="F226" s="21"/>
      <c r="G226" s="50" t="s">
        <v>91</v>
      </c>
      <c r="H226" s="23">
        <f t="shared" si="157"/>
        <v>761966</v>
      </c>
      <c r="I226" s="23">
        <v>762821</v>
      </c>
      <c r="J226" s="119">
        <f t="shared" si="158"/>
        <v>855</v>
      </c>
      <c r="K226" s="21"/>
      <c r="L226" s="50" t="s">
        <v>91</v>
      </c>
      <c r="M226" s="23">
        <f>I226</f>
        <v>762821</v>
      </c>
      <c r="N226" s="23">
        <v>763982</v>
      </c>
      <c r="O226" s="119">
        <f>N226-M226</f>
        <v>1161</v>
      </c>
      <c r="P226" s="21"/>
      <c r="Q226" s="50" t="s">
        <v>91</v>
      </c>
      <c r="R226" s="23">
        <f>N226</f>
        <v>763982</v>
      </c>
      <c r="S226" s="23">
        <v>765229</v>
      </c>
      <c r="T226" s="119">
        <f t="shared" si="159"/>
        <v>1247</v>
      </c>
      <c r="U226" s="21"/>
      <c r="V226" s="50" t="s">
        <v>91</v>
      </c>
      <c r="W226" s="23">
        <f t="shared" si="160"/>
        <v>765229</v>
      </c>
      <c r="X226" s="23">
        <v>766326</v>
      </c>
      <c r="Y226" s="119">
        <f t="shared" si="161"/>
        <v>1097</v>
      </c>
      <c r="Z226" s="21"/>
      <c r="AA226" s="50" t="s">
        <v>91</v>
      </c>
      <c r="AB226" s="23">
        <f t="shared" si="162"/>
        <v>766326</v>
      </c>
      <c r="AC226" s="23">
        <v>767594</v>
      </c>
      <c r="AD226" s="119">
        <f t="shared" si="165"/>
        <v>1268</v>
      </c>
      <c r="AE226" s="21"/>
      <c r="AF226" s="50" t="s">
        <v>91</v>
      </c>
      <c r="AG226" s="23">
        <f t="shared" si="163"/>
        <v>767594</v>
      </c>
      <c r="AH226" s="23">
        <v>768757</v>
      </c>
      <c r="AI226" s="119">
        <f t="shared" si="166"/>
        <v>1163</v>
      </c>
      <c r="AJ226" s="21"/>
      <c r="AK226" s="50" t="s">
        <v>91</v>
      </c>
      <c r="AL226" s="23">
        <f t="shared" si="164"/>
        <v>768757</v>
      </c>
      <c r="AM226" s="23">
        <v>769900</v>
      </c>
      <c r="AN226" s="119">
        <f t="shared" si="167"/>
        <v>1143</v>
      </c>
    </row>
    <row r="227" spans="2:40" x14ac:dyDescent="0.35">
      <c r="B227" s="50" t="s">
        <v>94</v>
      </c>
      <c r="C227" s="23">
        <f t="shared" si="148"/>
        <v>0</v>
      </c>
      <c r="D227" s="23"/>
      <c r="E227" s="119">
        <f>SUM(E220:E226)</f>
        <v>2863</v>
      </c>
      <c r="F227" s="21"/>
      <c r="G227" s="50" t="s">
        <v>94</v>
      </c>
      <c r="H227" s="23"/>
      <c r="I227" s="23"/>
      <c r="J227" s="120">
        <f>SUM(J220:J226)</f>
        <v>2562</v>
      </c>
      <c r="K227" s="21"/>
      <c r="L227" s="50" t="s">
        <v>94</v>
      </c>
      <c r="M227" s="23"/>
      <c r="N227" s="23"/>
      <c r="O227" s="119">
        <f>SUM(O220:O226)</f>
        <v>2938</v>
      </c>
      <c r="P227" s="21"/>
      <c r="Q227" s="50" t="s">
        <v>94</v>
      </c>
      <c r="R227" s="23"/>
      <c r="S227" s="23"/>
      <c r="T227" s="119">
        <f>SUM(T220:T226)</f>
        <v>3170</v>
      </c>
      <c r="U227" s="21"/>
      <c r="V227" s="50" t="s">
        <v>94</v>
      </c>
      <c r="W227" s="23"/>
      <c r="X227" s="23"/>
      <c r="Y227" s="120">
        <f>SUM(Y220:Y226)</f>
        <v>3053</v>
      </c>
      <c r="Z227" s="21"/>
      <c r="AA227" s="50" t="s">
        <v>94</v>
      </c>
      <c r="AB227" s="23"/>
      <c r="AC227" s="23"/>
      <c r="AD227" s="120">
        <f>SUM(AD220:AD226)</f>
        <v>3174</v>
      </c>
      <c r="AE227" s="21"/>
      <c r="AF227" s="50" t="s">
        <v>94</v>
      </c>
      <c r="AG227" s="23"/>
      <c r="AH227" s="23"/>
      <c r="AI227" s="120">
        <f>SUM(AI220:AI226)</f>
        <v>3169</v>
      </c>
      <c r="AJ227" s="21"/>
      <c r="AK227" s="50" t="s">
        <v>94</v>
      </c>
      <c r="AL227" s="23"/>
      <c r="AM227" s="23"/>
      <c r="AN227" s="120">
        <f>SUM(AN220:AN226)</f>
        <v>2535</v>
      </c>
    </row>
    <row r="228" spans="2:40" x14ac:dyDescent="0.35">
      <c r="B228" s="50" t="s">
        <v>97</v>
      </c>
      <c r="C228" s="23">
        <f t="shared" si="148"/>
        <v>545105</v>
      </c>
      <c r="D228" s="23">
        <v>545310</v>
      </c>
      <c r="E228" s="119">
        <f>D228-C228</f>
        <v>205</v>
      </c>
      <c r="F228" s="21"/>
      <c r="G228" s="50" t="s">
        <v>97</v>
      </c>
      <c r="H228" s="23">
        <f>D228</f>
        <v>545310</v>
      </c>
      <c r="I228" s="23">
        <v>545551</v>
      </c>
      <c r="J228" s="119">
        <f>I228-H228</f>
        <v>241</v>
      </c>
      <c r="K228" s="21"/>
      <c r="L228" s="50" t="s">
        <v>97</v>
      </c>
      <c r="M228" s="23">
        <f>I228</f>
        <v>545551</v>
      </c>
      <c r="N228" s="23">
        <v>545752</v>
      </c>
      <c r="O228" s="119">
        <f>N228-M228</f>
        <v>201</v>
      </c>
      <c r="P228" s="21"/>
      <c r="Q228" s="50" t="s">
        <v>97</v>
      </c>
      <c r="R228" s="23">
        <f>N228</f>
        <v>545752</v>
      </c>
      <c r="S228" s="23">
        <v>545990</v>
      </c>
      <c r="T228" s="119">
        <f>S228-R228</f>
        <v>238</v>
      </c>
      <c r="U228" s="21"/>
      <c r="V228" s="50" t="s">
        <v>97</v>
      </c>
      <c r="W228" s="23">
        <f>S228</f>
        <v>545990</v>
      </c>
      <c r="X228" s="23">
        <v>546201</v>
      </c>
      <c r="Y228" s="120">
        <f>X228-W228</f>
        <v>211</v>
      </c>
      <c r="Z228" s="21"/>
      <c r="AA228" s="50" t="s">
        <v>97</v>
      </c>
      <c r="AB228" s="23">
        <f>X228</f>
        <v>546201</v>
      </c>
      <c r="AC228" s="23">
        <v>546434</v>
      </c>
      <c r="AD228" s="120">
        <f>AC228-AB228</f>
        <v>233</v>
      </c>
      <c r="AE228" s="21"/>
      <c r="AF228" s="50" t="s">
        <v>97</v>
      </c>
      <c r="AG228" s="23">
        <f>AC228</f>
        <v>546434</v>
      </c>
      <c r="AH228" s="23">
        <v>546702</v>
      </c>
      <c r="AI228" s="120">
        <f>AH228-AG228</f>
        <v>268</v>
      </c>
      <c r="AJ228" s="21"/>
      <c r="AK228" s="50" t="s">
        <v>97</v>
      </c>
      <c r="AL228" s="23">
        <f>AH228</f>
        <v>546702</v>
      </c>
      <c r="AM228" s="23">
        <v>546974</v>
      </c>
      <c r="AN228" s="120">
        <f>AM228-AL228</f>
        <v>272</v>
      </c>
    </row>
    <row r="229" spans="2:40" x14ac:dyDescent="0.35">
      <c r="B229" s="29" t="s">
        <v>130</v>
      </c>
      <c r="C229" s="23">
        <f>AM206</f>
        <v>0</v>
      </c>
      <c r="D229" s="23"/>
      <c r="E229" s="121">
        <f>E228+E227+E219+E212+E211+E210</f>
        <v>6770</v>
      </c>
      <c r="F229" s="21"/>
      <c r="G229" s="29" t="s">
        <v>130</v>
      </c>
      <c r="H229" s="23"/>
      <c r="I229" s="23"/>
      <c r="J229" s="121">
        <f>J228+J227+J219+J212+J211+J210</f>
        <v>6920</v>
      </c>
      <c r="K229" s="21"/>
      <c r="L229" s="29" t="s">
        <v>130</v>
      </c>
      <c r="M229" s="23"/>
      <c r="N229" s="23"/>
      <c r="O229" s="121">
        <f>O228+O227+O219+O212+O211+O210</f>
        <v>7801</v>
      </c>
      <c r="P229" s="21"/>
      <c r="Q229" s="29" t="s">
        <v>130</v>
      </c>
      <c r="R229" s="23">
        <f>N229</f>
        <v>0</v>
      </c>
      <c r="S229" s="23"/>
      <c r="T229" s="121">
        <f>T228+T227+T219+T212+T211+T210</f>
        <v>8412</v>
      </c>
      <c r="U229" s="21"/>
      <c r="V229" s="29" t="s">
        <v>130</v>
      </c>
      <c r="W229" s="23"/>
      <c r="X229" s="23"/>
      <c r="Y229" s="121">
        <f>Y228+Y227+Y219+Y212+Y211+Y210</f>
        <v>7691</v>
      </c>
      <c r="Z229" s="21"/>
      <c r="AA229" s="29" t="s">
        <v>130</v>
      </c>
      <c r="AB229" s="23">
        <f>X229</f>
        <v>0</v>
      </c>
      <c r="AC229" s="23"/>
      <c r="AD229" s="121">
        <f>AD228+AD227+AD219+AD212+AD211+AD210</f>
        <v>7978</v>
      </c>
      <c r="AE229" s="21"/>
      <c r="AF229" s="29" t="s">
        <v>130</v>
      </c>
      <c r="AG229" s="23">
        <f>AC229</f>
        <v>0</v>
      </c>
      <c r="AH229" s="23"/>
      <c r="AI229" s="121">
        <f>AI228+AI227+AI219+AI212+AI211+AI210</f>
        <v>8311</v>
      </c>
      <c r="AJ229" s="21"/>
      <c r="AK229" s="29" t="s">
        <v>130</v>
      </c>
      <c r="AL229" s="23">
        <f>AH229</f>
        <v>0</v>
      </c>
      <c r="AM229" s="23"/>
      <c r="AN229" s="121">
        <f>AN228+AN227+AN219+AN212+AN211+AN210</f>
        <v>6552</v>
      </c>
    </row>
    <row r="231" spans="2:40" x14ac:dyDescent="0.35">
      <c r="B231" s="117" t="s">
        <v>114</v>
      </c>
      <c r="C231" s="292" t="s">
        <v>510</v>
      </c>
      <c r="D231" s="293"/>
      <c r="E231" s="294"/>
      <c r="F231" s="21"/>
      <c r="G231" s="117" t="s">
        <v>114</v>
      </c>
      <c r="H231" s="292" t="s">
        <v>535</v>
      </c>
      <c r="I231" s="293"/>
      <c r="J231" s="294"/>
      <c r="K231" s="21"/>
      <c r="L231" s="117" t="s">
        <v>114</v>
      </c>
      <c r="M231" s="292" t="s">
        <v>512</v>
      </c>
      <c r="N231" s="293"/>
      <c r="O231" s="294"/>
      <c r="P231" s="21"/>
      <c r="Q231" s="117" t="s">
        <v>114</v>
      </c>
      <c r="R231" s="292" t="s">
        <v>513</v>
      </c>
      <c r="S231" s="293"/>
      <c r="T231" s="294"/>
      <c r="U231" s="21"/>
      <c r="V231" s="117" t="s">
        <v>114</v>
      </c>
      <c r="W231" s="292" t="s">
        <v>514</v>
      </c>
      <c r="X231" s="293"/>
      <c r="Y231" s="294"/>
      <c r="Z231" s="21"/>
      <c r="AA231" s="117" t="s">
        <v>114</v>
      </c>
      <c r="AB231" s="292" t="s">
        <v>515</v>
      </c>
      <c r="AC231" s="293"/>
      <c r="AD231" s="294"/>
      <c r="AE231" s="21"/>
      <c r="AF231" s="117" t="s">
        <v>114</v>
      </c>
      <c r="AG231" s="292" t="s">
        <v>516</v>
      </c>
      <c r="AH231" s="293"/>
      <c r="AI231" s="294"/>
      <c r="AJ231" s="21"/>
      <c r="AK231" s="117" t="s">
        <v>114</v>
      </c>
      <c r="AL231" s="292" t="s">
        <v>517</v>
      </c>
      <c r="AM231" s="293"/>
      <c r="AN231" s="294"/>
    </row>
    <row r="232" spans="2:40" x14ac:dyDescent="0.35">
      <c r="B232" s="50"/>
      <c r="C232" s="118" t="s">
        <v>81</v>
      </c>
      <c r="D232" s="118" t="s">
        <v>82</v>
      </c>
      <c r="E232" s="118" t="s">
        <v>95</v>
      </c>
      <c r="F232" s="21"/>
      <c r="G232" s="50"/>
      <c r="H232" s="118" t="s">
        <v>81</v>
      </c>
      <c r="I232" s="118" t="s">
        <v>82</v>
      </c>
      <c r="J232" s="118" t="s">
        <v>95</v>
      </c>
      <c r="K232" s="21"/>
      <c r="L232" s="50"/>
      <c r="M232" s="118" t="s">
        <v>81</v>
      </c>
      <c r="N232" s="118" t="s">
        <v>82</v>
      </c>
      <c r="O232" s="118" t="s">
        <v>95</v>
      </c>
      <c r="P232" s="21"/>
      <c r="Q232" s="50"/>
      <c r="R232" s="118" t="s">
        <v>81</v>
      </c>
      <c r="S232" s="118" t="s">
        <v>82</v>
      </c>
      <c r="T232" s="118" t="s">
        <v>95</v>
      </c>
      <c r="U232" s="21"/>
      <c r="V232" s="50"/>
      <c r="W232" s="118" t="s">
        <v>81</v>
      </c>
      <c r="X232" s="118" t="s">
        <v>82</v>
      </c>
      <c r="Y232" s="118" t="s">
        <v>95</v>
      </c>
      <c r="Z232" s="21"/>
      <c r="AA232" s="50"/>
      <c r="AB232" s="118" t="s">
        <v>81</v>
      </c>
      <c r="AC232" s="118" t="s">
        <v>82</v>
      </c>
      <c r="AD232" s="118" t="s">
        <v>95</v>
      </c>
      <c r="AE232" s="21"/>
      <c r="AF232" s="50"/>
      <c r="AG232" s="118" t="s">
        <v>81</v>
      </c>
      <c r="AH232" s="118" t="s">
        <v>82</v>
      </c>
      <c r="AI232" s="118" t="s">
        <v>95</v>
      </c>
      <c r="AJ232" s="21"/>
      <c r="AK232" s="50"/>
      <c r="AL232" s="118" t="s">
        <v>81</v>
      </c>
      <c r="AM232" s="118" t="s">
        <v>82</v>
      </c>
      <c r="AN232" s="118" t="s">
        <v>95</v>
      </c>
    </row>
    <row r="233" spans="2:40" x14ac:dyDescent="0.35">
      <c r="B233" s="50" t="s">
        <v>92</v>
      </c>
      <c r="C233" s="23">
        <f>AM210</f>
        <v>463247</v>
      </c>
      <c r="D233" s="23">
        <v>463440</v>
      </c>
      <c r="E233" s="119">
        <f>(D233-C233)*10</f>
        <v>1930</v>
      </c>
      <c r="F233" s="21"/>
      <c r="G233" s="50" t="s">
        <v>92</v>
      </c>
      <c r="H233" s="23">
        <f>D233</f>
        <v>463440</v>
      </c>
      <c r="I233" s="23">
        <v>463632</v>
      </c>
      <c r="J233" s="119">
        <f>(I233-H233)*10</f>
        <v>1920</v>
      </c>
      <c r="K233" s="21"/>
      <c r="L233" s="50" t="s">
        <v>92</v>
      </c>
      <c r="M233" s="23">
        <f>I233</f>
        <v>463632</v>
      </c>
      <c r="N233" s="23">
        <v>463791</v>
      </c>
      <c r="O233" s="119">
        <f>(N233-M233)*10</f>
        <v>1590</v>
      </c>
      <c r="P233" s="21"/>
      <c r="Q233" s="50" t="s">
        <v>92</v>
      </c>
      <c r="R233" s="23">
        <f>N233</f>
        <v>463791</v>
      </c>
      <c r="S233" s="23">
        <v>463951</v>
      </c>
      <c r="T233" s="119">
        <f>(S233-R233)*10</f>
        <v>1600</v>
      </c>
      <c r="U233" s="21"/>
      <c r="V233" s="50" t="s">
        <v>92</v>
      </c>
      <c r="W233" s="23">
        <f>S233</f>
        <v>463951</v>
      </c>
      <c r="X233" s="23">
        <v>464122</v>
      </c>
      <c r="Y233" s="119">
        <f>(X233-W233)*10</f>
        <v>1710</v>
      </c>
      <c r="Z233" s="21"/>
      <c r="AA233" s="50" t="s">
        <v>92</v>
      </c>
      <c r="AB233" s="23">
        <f>X233</f>
        <v>464122</v>
      </c>
      <c r="AC233" s="23">
        <v>464281</v>
      </c>
      <c r="AD233" s="119">
        <f>(AC233-AB233)*10</f>
        <v>1590</v>
      </c>
      <c r="AE233" s="21"/>
      <c r="AF233" s="50" t="s">
        <v>92</v>
      </c>
      <c r="AG233" s="23">
        <f>AC233</f>
        <v>464281</v>
      </c>
      <c r="AH233" s="23">
        <v>464455</v>
      </c>
      <c r="AI233" s="119">
        <f>(AH233-AG233)*10</f>
        <v>1740</v>
      </c>
      <c r="AJ233" s="21"/>
      <c r="AK233" s="50" t="s">
        <v>92</v>
      </c>
      <c r="AL233" s="23">
        <f>AH233</f>
        <v>464455</v>
      </c>
      <c r="AM233" s="23">
        <v>464622</v>
      </c>
      <c r="AN233" s="119">
        <f>(AM233-AL233)*10</f>
        <v>1670</v>
      </c>
    </row>
    <row r="234" spans="2:40" x14ac:dyDescent="0.35">
      <c r="B234" s="50" t="s">
        <v>6</v>
      </c>
      <c r="C234" s="23">
        <f t="shared" ref="C234:C251" si="168">AM211</f>
        <v>251918</v>
      </c>
      <c r="D234" s="23">
        <v>252145</v>
      </c>
      <c r="E234" s="119">
        <f>D234-C234</f>
        <v>227</v>
      </c>
      <c r="F234" s="21"/>
      <c r="G234" s="50" t="s">
        <v>6</v>
      </c>
      <c r="H234" s="23">
        <f t="shared" ref="H234:H241" si="169">D234</f>
        <v>252145</v>
      </c>
      <c r="I234" s="23">
        <v>252302</v>
      </c>
      <c r="J234" s="119">
        <f>I234-H234</f>
        <v>157</v>
      </c>
      <c r="K234" s="21"/>
      <c r="L234" s="50" t="s">
        <v>6</v>
      </c>
      <c r="M234" s="23">
        <f t="shared" ref="M234:M240" si="170">I234</f>
        <v>252302</v>
      </c>
      <c r="N234" s="23">
        <v>252471</v>
      </c>
      <c r="O234" s="119">
        <f>N234-M234</f>
        <v>169</v>
      </c>
      <c r="P234" s="21"/>
      <c r="Q234" s="50" t="s">
        <v>6</v>
      </c>
      <c r="R234" s="23">
        <f>N234</f>
        <v>252471</v>
      </c>
      <c r="S234" s="23">
        <v>252645</v>
      </c>
      <c r="T234" s="119">
        <f>S234-R234</f>
        <v>174</v>
      </c>
      <c r="U234" s="21"/>
      <c r="V234" s="50" t="s">
        <v>6</v>
      </c>
      <c r="W234" s="23">
        <f t="shared" ref="W234:W241" si="171">S234</f>
        <v>252645</v>
      </c>
      <c r="X234" s="23">
        <v>252830</v>
      </c>
      <c r="Y234" s="119">
        <f>X234-W234</f>
        <v>185</v>
      </c>
      <c r="Z234" s="21"/>
      <c r="AA234" s="50" t="s">
        <v>6</v>
      </c>
      <c r="AB234" s="23">
        <f t="shared" ref="AB234:AB241" si="172">X234</f>
        <v>252830</v>
      </c>
      <c r="AC234" s="23">
        <v>253018</v>
      </c>
      <c r="AD234" s="119">
        <f>AC234-AB234</f>
        <v>188</v>
      </c>
      <c r="AE234" s="21"/>
      <c r="AF234" s="50" t="s">
        <v>6</v>
      </c>
      <c r="AG234" s="23">
        <f t="shared" ref="AG234:AG241" si="173">AC234</f>
        <v>253018</v>
      </c>
      <c r="AH234" s="23">
        <v>253219</v>
      </c>
      <c r="AI234" s="119">
        <f>AH234-AG234</f>
        <v>201</v>
      </c>
      <c r="AJ234" s="21"/>
      <c r="AK234" s="50" t="s">
        <v>6</v>
      </c>
      <c r="AL234" s="23">
        <f t="shared" ref="AL234:AL241" si="174">AH234</f>
        <v>253219</v>
      </c>
      <c r="AM234" s="23">
        <v>253402</v>
      </c>
      <c r="AN234" s="119">
        <f>AM234-AL234</f>
        <v>183</v>
      </c>
    </row>
    <row r="235" spans="2:40" x14ac:dyDescent="0.35">
      <c r="B235" s="50" t="s">
        <v>103</v>
      </c>
      <c r="C235" s="23">
        <f t="shared" si="168"/>
        <v>210667</v>
      </c>
      <c r="D235" s="23">
        <v>210667</v>
      </c>
      <c r="E235" s="119">
        <f>D235-C235</f>
        <v>0</v>
      </c>
      <c r="F235" s="21"/>
      <c r="G235" s="50" t="s">
        <v>103</v>
      </c>
      <c r="H235" s="23">
        <f t="shared" si="169"/>
        <v>210667</v>
      </c>
      <c r="I235" s="23">
        <v>210667</v>
      </c>
      <c r="J235" s="119">
        <f>I235-H235</f>
        <v>0</v>
      </c>
      <c r="K235" s="21"/>
      <c r="L235" s="50" t="s">
        <v>103</v>
      </c>
      <c r="M235" s="23">
        <f t="shared" si="170"/>
        <v>210667</v>
      </c>
      <c r="N235" s="23">
        <v>210667</v>
      </c>
      <c r="O235" s="119">
        <f>N235-M235</f>
        <v>0</v>
      </c>
      <c r="P235" s="21"/>
      <c r="Q235" s="50" t="s">
        <v>103</v>
      </c>
      <c r="R235" s="23">
        <f t="shared" ref="R235:R241" si="175">N235</f>
        <v>210667</v>
      </c>
      <c r="S235" s="23">
        <v>210667</v>
      </c>
      <c r="T235" s="119">
        <f>S235-R235</f>
        <v>0</v>
      </c>
      <c r="U235" s="21"/>
      <c r="V235" s="50" t="s">
        <v>103</v>
      </c>
      <c r="W235" s="23">
        <f t="shared" si="171"/>
        <v>210667</v>
      </c>
      <c r="X235" s="23">
        <v>210667</v>
      </c>
      <c r="Y235" s="119">
        <f>X235-W235</f>
        <v>0</v>
      </c>
      <c r="Z235" s="21"/>
      <c r="AA235" s="50" t="s">
        <v>103</v>
      </c>
      <c r="AB235" s="23">
        <f t="shared" si="172"/>
        <v>210667</v>
      </c>
      <c r="AC235" s="23">
        <v>210667</v>
      </c>
      <c r="AD235" s="119">
        <f>AC235-AB235</f>
        <v>0</v>
      </c>
      <c r="AE235" s="21"/>
      <c r="AF235" s="50" t="s">
        <v>103</v>
      </c>
      <c r="AG235" s="23">
        <f t="shared" si="173"/>
        <v>210667</v>
      </c>
      <c r="AH235" s="23">
        <v>210667</v>
      </c>
      <c r="AI235" s="119">
        <f>AH235-AG235</f>
        <v>0</v>
      </c>
      <c r="AJ235" s="21"/>
      <c r="AK235" s="50" t="s">
        <v>103</v>
      </c>
      <c r="AL235" s="23">
        <f t="shared" si="174"/>
        <v>210667</v>
      </c>
      <c r="AM235" s="23">
        <v>210667</v>
      </c>
      <c r="AN235" s="119">
        <f>AM235-AL235</f>
        <v>0</v>
      </c>
    </row>
    <row r="236" spans="2:40" x14ac:dyDescent="0.35">
      <c r="B236" s="50" t="s">
        <v>3</v>
      </c>
      <c r="C236" s="23">
        <f t="shared" si="168"/>
        <v>314081</v>
      </c>
      <c r="D236" s="23">
        <v>314309</v>
      </c>
      <c r="E236" s="119">
        <f>(D236-C236)*10</f>
        <v>2280</v>
      </c>
      <c r="F236" s="21"/>
      <c r="G236" s="50" t="s">
        <v>3</v>
      </c>
      <c r="H236" s="23">
        <f t="shared" si="169"/>
        <v>314309</v>
      </c>
      <c r="I236" s="23">
        <v>314510</v>
      </c>
      <c r="J236" s="119">
        <f>(I236-H236)*10</f>
        <v>2010</v>
      </c>
      <c r="K236" s="21"/>
      <c r="L236" s="50" t="s">
        <v>3</v>
      </c>
      <c r="M236" s="23">
        <f t="shared" si="170"/>
        <v>314510</v>
      </c>
      <c r="N236" s="23">
        <v>314716</v>
      </c>
      <c r="O236" s="119">
        <f>(N236-M236)*10</f>
        <v>2060</v>
      </c>
      <c r="P236" s="21"/>
      <c r="Q236" s="50" t="s">
        <v>3</v>
      </c>
      <c r="R236" s="23">
        <f t="shared" si="175"/>
        <v>314716</v>
      </c>
      <c r="S236" s="23">
        <v>314918</v>
      </c>
      <c r="T236" s="119">
        <f>(S236-R236)*10</f>
        <v>2020</v>
      </c>
      <c r="U236" s="21"/>
      <c r="V236" s="50" t="s">
        <v>3</v>
      </c>
      <c r="W236" s="23">
        <f t="shared" si="171"/>
        <v>314918</v>
      </c>
      <c r="X236" s="23">
        <v>315169</v>
      </c>
      <c r="Y236" s="119">
        <f>(X236-W236)*10</f>
        <v>2510</v>
      </c>
      <c r="Z236" s="21"/>
      <c r="AA236" s="50" t="s">
        <v>3</v>
      </c>
      <c r="AB236" s="23">
        <f t="shared" si="172"/>
        <v>315169</v>
      </c>
      <c r="AC236" s="23">
        <v>315415</v>
      </c>
      <c r="AD236" s="119">
        <f>(AC236-AB236)*10</f>
        <v>2460</v>
      </c>
      <c r="AE236" s="21"/>
      <c r="AF236" s="50" t="s">
        <v>3</v>
      </c>
      <c r="AG236" s="23">
        <f t="shared" si="173"/>
        <v>315415</v>
      </c>
      <c r="AH236" s="23">
        <v>315648</v>
      </c>
      <c r="AI236" s="119">
        <f>(AH236-AG236)*10</f>
        <v>2330</v>
      </c>
      <c r="AJ236" s="21"/>
      <c r="AK236" s="50" t="s">
        <v>3</v>
      </c>
      <c r="AL236" s="23">
        <f t="shared" si="174"/>
        <v>315648</v>
      </c>
      <c r="AM236" s="23">
        <v>315890</v>
      </c>
      <c r="AN236" s="119">
        <f>(AM236-AL236)*10</f>
        <v>2420</v>
      </c>
    </row>
    <row r="237" spans="2:40" x14ac:dyDescent="0.35">
      <c r="B237" s="50" t="s">
        <v>83</v>
      </c>
      <c r="C237" s="23">
        <f t="shared" si="168"/>
        <v>29363</v>
      </c>
      <c r="D237" s="23">
        <v>29363</v>
      </c>
      <c r="E237" s="119">
        <f>D237-Supply!C237</f>
        <v>0</v>
      </c>
      <c r="F237" s="21"/>
      <c r="G237" s="50" t="s">
        <v>83</v>
      </c>
      <c r="H237" s="23">
        <f t="shared" si="169"/>
        <v>29363</v>
      </c>
      <c r="I237" s="23">
        <v>29367</v>
      </c>
      <c r="J237" s="119">
        <f>I237-H237</f>
        <v>4</v>
      </c>
      <c r="K237" s="21"/>
      <c r="L237" s="50" t="s">
        <v>83</v>
      </c>
      <c r="M237" s="23">
        <f t="shared" si="170"/>
        <v>29367</v>
      </c>
      <c r="N237" s="23">
        <v>29368</v>
      </c>
      <c r="O237" s="119">
        <f>N237-M237</f>
        <v>1</v>
      </c>
      <c r="P237" s="21"/>
      <c r="Q237" s="50" t="s">
        <v>83</v>
      </c>
      <c r="R237" s="23">
        <f t="shared" si="175"/>
        <v>29368</v>
      </c>
      <c r="S237" s="23">
        <v>29376</v>
      </c>
      <c r="T237" s="119">
        <f>S237-R237</f>
        <v>8</v>
      </c>
      <c r="U237" s="21"/>
      <c r="V237" s="50" t="s">
        <v>83</v>
      </c>
      <c r="W237" s="23">
        <f t="shared" si="171"/>
        <v>29376</v>
      </c>
      <c r="X237" s="23">
        <v>29379</v>
      </c>
      <c r="Y237" s="119">
        <v>5</v>
      </c>
      <c r="Z237" s="21"/>
      <c r="AA237" s="50" t="s">
        <v>83</v>
      </c>
      <c r="AB237" s="23">
        <f t="shared" si="172"/>
        <v>29379</v>
      </c>
      <c r="AC237" s="23">
        <v>29838</v>
      </c>
      <c r="AD237" s="119">
        <v>5</v>
      </c>
      <c r="AE237" s="21"/>
      <c r="AF237" s="50" t="s">
        <v>83</v>
      </c>
      <c r="AG237" s="23">
        <f t="shared" si="173"/>
        <v>29838</v>
      </c>
      <c r="AH237" s="23">
        <v>29413</v>
      </c>
      <c r="AI237" s="119">
        <v>5</v>
      </c>
      <c r="AJ237" s="21"/>
      <c r="AK237" s="50" t="s">
        <v>83</v>
      </c>
      <c r="AL237" s="23">
        <f t="shared" si="174"/>
        <v>29413</v>
      </c>
      <c r="AM237" s="23">
        <v>29414</v>
      </c>
      <c r="AN237" s="119">
        <v>5</v>
      </c>
    </row>
    <row r="238" spans="2:40" x14ac:dyDescent="0.35">
      <c r="B238" s="50" t="s">
        <v>84</v>
      </c>
      <c r="C238" s="23">
        <f t="shared" si="168"/>
        <v>53229</v>
      </c>
      <c r="D238" s="23">
        <v>53229</v>
      </c>
      <c r="E238" s="119">
        <f>D238-C238</f>
        <v>0</v>
      </c>
      <c r="F238" s="21"/>
      <c r="G238" s="50" t="s">
        <v>84</v>
      </c>
      <c r="H238" s="23">
        <f t="shared" si="169"/>
        <v>53229</v>
      </c>
      <c r="I238" s="23">
        <v>53261</v>
      </c>
      <c r="J238" s="119">
        <f>I238-H238</f>
        <v>32</v>
      </c>
      <c r="K238" s="21"/>
      <c r="L238" s="50" t="s">
        <v>84</v>
      </c>
      <c r="M238" s="23">
        <f t="shared" si="170"/>
        <v>53261</v>
      </c>
      <c r="N238" s="23">
        <v>53261</v>
      </c>
      <c r="O238" s="119">
        <f>N238-M238</f>
        <v>0</v>
      </c>
      <c r="P238" s="21"/>
      <c r="Q238" s="50" t="s">
        <v>84</v>
      </c>
      <c r="R238" s="23">
        <f t="shared" si="175"/>
        <v>53261</v>
      </c>
      <c r="S238" s="23">
        <v>53261</v>
      </c>
      <c r="T238" s="119">
        <f>S238-R238</f>
        <v>0</v>
      </c>
      <c r="U238" s="21"/>
      <c r="V238" s="50" t="s">
        <v>84</v>
      </c>
      <c r="W238" s="23">
        <f t="shared" si="171"/>
        <v>53261</v>
      </c>
      <c r="X238" s="23">
        <v>53267</v>
      </c>
      <c r="Y238" s="119">
        <f>X238-W238</f>
        <v>6</v>
      </c>
      <c r="Z238" s="21"/>
      <c r="AA238" s="50" t="s">
        <v>84</v>
      </c>
      <c r="AB238" s="23">
        <f t="shared" si="172"/>
        <v>53267</v>
      </c>
      <c r="AC238" s="23">
        <v>53288</v>
      </c>
      <c r="AD238" s="119">
        <f>AC238-AB238</f>
        <v>21</v>
      </c>
      <c r="AE238" s="21"/>
      <c r="AF238" s="50" t="s">
        <v>84</v>
      </c>
      <c r="AG238" s="23">
        <f t="shared" si="173"/>
        <v>53288</v>
      </c>
      <c r="AH238" s="23">
        <v>53299</v>
      </c>
      <c r="AI238" s="119">
        <f>AH238-AG238</f>
        <v>11</v>
      </c>
      <c r="AJ238" s="21"/>
      <c r="AK238" s="50" t="s">
        <v>84</v>
      </c>
      <c r="AL238" s="23">
        <f t="shared" si="174"/>
        <v>53299</v>
      </c>
      <c r="AM238" s="23">
        <v>53327</v>
      </c>
      <c r="AN238" s="119">
        <f>AM238-AL238</f>
        <v>28</v>
      </c>
    </row>
    <row r="239" spans="2:40" x14ac:dyDescent="0.35">
      <c r="B239" s="50" t="s">
        <v>98</v>
      </c>
      <c r="C239" s="23">
        <f t="shared" si="168"/>
        <v>139728</v>
      </c>
      <c r="D239" s="23">
        <v>139728</v>
      </c>
      <c r="E239" s="119">
        <f>D239-C239</f>
        <v>0</v>
      </c>
      <c r="F239" s="21"/>
      <c r="G239" s="50" t="s">
        <v>98</v>
      </c>
      <c r="H239" s="23">
        <f t="shared" si="169"/>
        <v>139728</v>
      </c>
      <c r="I239" s="23">
        <v>139728</v>
      </c>
      <c r="J239" s="119">
        <f>I239-H239</f>
        <v>0</v>
      </c>
      <c r="K239" s="21"/>
      <c r="L239" s="50" t="s">
        <v>98</v>
      </c>
      <c r="M239" s="23">
        <f t="shared" si="170"/>
        <v>139728</v>
      </c>
      <c r="N239" s="23">
        <v>139728</v>
      </c>
      <c r="O239" s="119">
        <f>N239-M239</f>
        <v>0</v>
      </c>
      <c r="P239" s="21"/>
      <c r="Q239" s="50" t="s">
        <v>98</v>
      </c>
      <c r="R239" s="23">
        <f t="shared" si="175"/>
        <v>139728</v>
      </c>
      <c r="S239" s="23">
        <v>139728</v>
      </c>
      <c r="T239" s="119">
        <f>S239-R239</f>
        <v>0</v>
      </c>
      <c r="U239" s="21"/>
      <c r="V239" s="50" t="s">
        <v>98</v>
      </c>
      <c r="W239" s="23">
        <f t="shared" si="171"/>
        <v>139728</v>
      </c>
      <c r="X239" s="23">
        <v>139728</v>
      </c>
      <c r="Y239" s="119">
        <f>X239-W239</f>
        <v>0</v>
      </c>
      <c r="Z239" s="21"/>
      <c r="AA239" s="50" t="s">
        <v>98</v>
      </c>
      <c r="AB239" s="23">
        <f t="shared" si="172"/>
        <v>139728</v>
      </c>
      <c r="AC239" s="23">
        <v>139728</v>
      </c>
      <c r="AD239" s="119">
        <f>AC239-AB239</f>
        <v>0</v>
      </c>
      <c r="AE239" s="21"/>
      <c r="AF239" s="50" t="s">
        <v>98</v>
      </c>
      <c r="AG239" s="23">
        <f t="shared" si="173"/>
        <v>139728</v>
      </c>
      <c r="AH239" s="23">
        <v>139728</v>
      </c>
      <c r="AI239" s="119">
        <f>AH239-AG239</f>
        <v>0</v>
      </c>
      <c r="AJ239" s="21"/>
      <c r="AK239" s="50" t="s">
        <v>98</v>
      </c>
      <c r="AL239" s="23">
        <f t="shared" si="174"/>
        <v>139728</v>
      </c>
      <c r="AM239" s="23">
        <v>139728</v>
      </c>
      <c r="AN239" s="119">
        <f>AM239-AL239</f>
        <v>0</v>
      </c>
    </row>
    <row r="240" spans="2:40" x14ac:dyDescent="0.35">
      <c r="B240" s="50" t="s">
        <v>85</v>
      </c>
      <c r="C240" s="23">
        <f t="shared" si="168"/>
        <v>8705</v>
      </c>
      <c r="D240" s="23">
        <v>8706</v>
      </c>
      <c r="E240" s="119">
        <f>D240-C240</f>
        <v>1</v>
      </c>
      <c r="F240" s="21"/>
      <c r="G240" s="50" t="s">
        <v>85</v>
      </c>
      <c r="H240" s="23">
        <f t="shared" si="169"/>
        <v>8706</v>
      </c>
      <c r="I240" s="23">
        <v>8708</v>
      </c>
      <c r="J240" s="119">
        <f>I240-H240</f>
        <v>2</v>
      </c>
      <c r="K240" s="21"/>
      <c r="L240" s="50" t="s">
        <v>85</v>
      </c>
      <c r="M240" s="23">
        <f t="shared" si="170"/>
        <v>8708</v>
      </c>
      <c r="N240" s="23">
        <v>8710</v>
      </c>
      <c r="O240" s="119">
        <f>N240-M240</f>
        <v>2</v>
      </c>
      <c r="P240" s="21"/>
      <c r="Q240" s="50" t="s">
        <v>85</v>
      </c>
      <c r="R240" s="23">
        <f t="shared" si="175"/>
        <v>8710</v>
      </c>
      <c r="S240" s="23">
        <v>8713</v>
      </c>
      <c r="T240" s="119">
        <f>S240-R240</f>
        <v>3</v>
      </c>
      <c r="U240" s="21"/>
      <c r="V240" s="50" t="s">
        <v>85</v>
      </c>
      <c r="W240" s="23">
        <f t="shared" si="171"/>
        <v>8713</v>
      </c>
      <c r="X240" s="23">
        <v>8717</v>
      </c>
      <c r="Y240" s="119">
        <f>X240-W240</f>
        <v>4</v>
      </c>
      <c r="Z240" s="21"/>
      <c r="AA240" s="50" t="s">
        <v>85</v>
      </c>
      <c r="AB240" s="23">
        <f t="shared" si="172"/>
        <v>8717</v>
      </c>
      <c r="AC240" s="23">
        <v>8720</v>
      </c>
      <c r="AD240" s="119">
        <f>AC240-AB240</f>
        <v>3</v>
      </c>
      <c r="AE240" s="21"/>
      <c r="AF240" s="50" t="s">
        <v>85</v>
      </c>
      <c r="AG240" s="23">
        <f t="shared" si="173"/>
        <v>8720</v>
      </c>
      <c r="AH240" s="23">
        <v>8723</v>
      </c>
      <c r="AI240" s="119">
        <f>AH240-AG240</f>
        <v>3</v>
      </c>
      <c r="AJ240" s="21"/>
      <c r="AK240" s="50" t="s">
        <v>85</v>
      </c>
      <c r="AL240" s="23">
        <f t="shared" si="174"/>
        <v>8723</v>
      </c>
      <c r="AM240" s="23">
        <v>8726</v>
      </c>
      <c r="AN240" s="119">
        <f>AM240-AL240</f>
        <v>3</v>
      </c>
    </row>
    <row r="241" spans="2:40" x14ac:dyDescent="0.35">
      <c r="B241" s="50" t="s">
        <v>86</v>
      </c>
      <c r="C241" s="23">
        <f t="shared" si="168"/>
        <v>319944</v>
      </c>
      <c r="D241" s="23">
        <v>320190</v>
      </c>
      <c r="E241" s="119">
        <f>D241-C241</f>
        <v>246</v>
      </c>
      <c r="F241" s="21"/>
      <c r="G241" s="50" t="s">
        <v>86</v>
      </c>
      <c r="H241" s="23">
        <f t="shared" si="169"/>
        <v>320190</v>
      </c>
      <c r="I241" s="23">
        <v>320395</v>
      </c>
      <c r="J241" s="119">
        <f>I241-H241</f>
        <v>205</v>
      </c>
      <c r="K241" s="21"/>
      <c r="L241" s="50" t="s">
        <v>86</v>
      </c>
      <c r="M241" s="23">
        <f>I241</f>
        <v>320395</v>
      </c>
      <c r="N241" s="23">
        <v>320612</v>
      </c>
      <c r="O241" s="119">
        <f>N241-M241</f>
        <v>217</v>
      </c>
      <c r="P241" s="21"/>
      <c r="Q241" s="50" t="s">
        <v>86</v>
      </c>
      <c r="R241" s="23">
        <f t="shared" si="175"/>
        <v>320612</v>
      </c>
      <c r="S241" s="23">
        <v>320805</v>
      </c>
      <c r="T241" s="119">
        <f>S241-R241</f>
        <v>193</v>
      </c>
      <c r="U241" s="21"/>
      <c r="V241" s="50" t="s">
        <v>86</v>
      </c>
      <c r="W241" s="23">
        <f t="shared" si="171"/>
        <v>320805</v>
      </c>
      <c r="X241" s="23">
        <v>321019</v>
      </c>
      <c r="Y241" s="119">
        <f>X241-W241</f>
        <v>214</v>
      </c>
      <c r="Z241" s="21"/>
      <c r="AA241" s="50" t="s">
        <v>86</v>
      </c>
      <c r="AB241" s="23">
        <f t="shared" si="172"/>
        <v>321019</v>
      </c>
      <c r="AC241" s="23">
        <v>321228</v>
      </c>
      <c r="AD241" s="119">
        <f>AC241-AB241</f>
        <v>209</v>
      </c>
      <c r="AE241" s="21"/>
      <c r="AF241" s="50" t="s">
        <v>86</v>
      </c>
      <c r="AG241" s="23">
        <f t="shared" si="173"/>
        <v>321228</v>
      </c>
      <c r="AH241" s="23">
        <v>321446</v>
      </c>
      <c r="AI241" s="119">
        <f>AH241-AG241</f>
        <v>218</v>
      </c>
      <c r="AJ241" s="21"/>
      <c r="AK241" s="50" t="s">
        <v>86</v>
      </c>
      <c r="AL241" s="23">
        <f t="shared" si="174"/>
        <v>321446</v>
      </c>
      <c r="AM241" s="23">
        <v>321699</v>
      </c>
      <c r="AN241" s="119">
        <f>AM241-AL241</f>
        <v>253</v>
      </c>
    </row>
    <row r="242" spans="2:40" x14ac:dyDescent="0.35">
      <c r="B242" s="50" t="s">
        <v>93</v>
      </c>
      <c r="C242" s="23">
        <f t="shared" si="168"/>
        <v>0</v>
      </c>
      <c r="D242" s="23"/>
      <c r="E242" s="119">
        <f>E241+E240+E239+E238+E237+E236</f>
        <v>2527</v>
      </c>
      <c r="F242" s="21"/>
      <c r="G242" s="50" t="s">
        <v>93</v>
      </c>
      <c r="H242" s="23"/>
      <c r="I242" s="23"/>
      <c r="J242" s="120">
        <f>J241+J240+J239+J238+J237+J236</f>
        <v>2253</v>
      </c>
      <c r="K242" s="21"/>
      <c r="L242" s="50" t="s">
        <v>93</v>
      </c>
      <c r="M242" s="23"/>
      <c r="N242" s="23"/>
      <c r="O242" s="119">
        <f>SUM(O236:O241)</f>
        <v>2280</v>
      </c>
      <c r="P242" s="21"/>
      <c r="Q242" s="50" t="s">
        <v>93</v>
      </c>
      <c r="R242" s="23"/>
      <c r="S242" s="23"/>
      <c r="T242" s="119">
        <f>SUM(T236:T241)</f>
        <v>2224</v>
      </c>
      <c r="U242" s="21"/>
      <c r="V242" s="50" t="s">
        <v>93</v>
      </c>
      <c r="W242" s="23"/>
      <c r="X242" s="23"/>
      <c r="Y242" s="120">
        <f>SUM(Y236:Y241)</f>
        <v>2739</v>
      </c>
      <c r="Z242" s="21"/>
      <c r="AA242" s="50" t="s">
        <v>93</v>
      </c>
      <c r="AB242" s="23"/>
      <c r="AC242" s="23"/>
      <c r="AD242" s="120">
        <f>SUM(AD236:AD241)</f>
        <v>2698</v>
      </c>
      <c r="AE242" s="21"/>
      <c r="AF242" s="50" t="s">
        <v>93</v>
      </c>
      <c r="AG242" s="23"/>
      <c r="AH242" s="23"/>
      <c r="AI242" s="120">
        <f>SUM(AI236:AI241)</f>
        <v>2567</v>
      </c>
      <c r="AJ242" s="21"/>
      <c r="AK242" s="50" t="s">
        <v>93</v>
      </c>
      <c r="AL242" s="23"/>
      <c r="AM242" s="23"/>
      <c r="AN242" s="120">
        <f>SUM(AN236:AN241)</f>
        <v>2709</v>
      </c>
    </row>
    <row r="243" spans="2:40" x14ac:dyDescent="0.35">
      <c r="B243" s="50" t="s">
        <v>87</v>
      </c>
      <c r="C243" s="23">
        <f t="shared" si="168"/>
        <v>1405977</v>
      </c>
      <c r="D243" s="23">
        <v>1406727</v>
      </c>
      <c r="E243" s="119">
        <f t="shared" ref="E243:E249" si="176">D243-C243</f>
        <v>750</v>
      </c>
      <c r="F243" s="21"/>
      <c r="G243" s="50" t="s">
        <v>87</v>
      </c>
      <c r="H243" s="23">
        <f t="shared" ref="H243:H249" si="177">D243</f>
        <v>1406727</v>
      </c>
      <c r="I243" s="23">
        <v>1407566</v>
      </c>
      <c r="J243" s="119">
        <f t="shared" ref="J243:J249" si="178">I243-H243</f>
        <v>839</v>
      </c>
      <c r="K243" s="21"/>
      <c r="L243" s="50" t="s">
        <v>87</v>
      </c>
      <c r="M243" s="23">
        <f>I243</f>
        <v>1407566</v>
      </c>
      <c r="N243" s="23">
        <v>1408074</v>
      </c>
      <c r="O243" s="119">
        <f>N243-M243</f>
        <v>508</v>
      </c>
      <c r="P243" s="21"/>
      <c r="Q243" s="50" t="s">
        <v>87</v>
      </c>
      <c r="R243" s="23">
        <f>N243</f>
        <v>1408074</v>
      </c>
      <c r="S243" s="23">
        <v>1408692</v>
      </c>
      <c r="T243" s="119">
        <f t="shared" ref="T243:T249" si="179">S243-R243</f>
        <v>618</v>
      </c>
      <c r="U243" s="21"/>
      <c r="V243" s="50" t="s">
        <v>87</v>
      </c>
      <c r="W243" s="23">
        <f t="shared" ref="W243:W249" si="180">S243</f>
        <v>1408692</v>
      </c>
      <c r="X243" s="23">
        <v>1409920</v>
      </c>
      <c r="Y243" s="119">
        <f t="shared" ref="Y243:Y249" si="181">X243-W243</f>
        <v>1228</v>
      </c>
      <c r="Z243" s="21"/>
      <c r="AA243" s="50" t="s">
        <v>87</v>
      </c>
      <c r="AB243" s="23">
        <f t="shared" ref="AB243:AB249" si="182">X243</f>
        <v>1409920</v>
      </c>
      <c r="AC243" s="23">
        <v>1411111</v>
      </c>
      <c r="AD243" s="119">
        <f>AC243-AB243</f>
        <v>1191</v>
      </c>
      <c r="AE243" s="21"/>
      <c r="AF243" s="50" t="s">
        <v>87</v>
      </c>
      <c r="AG243" s="23">
        <f t="shared" ref="AG243:AG249" si="183">AC243</f>
        <v>1411111</v>
      </c>
      <c r="AH243" s="23">
        <v>1412045</v>
      </c>
      <c r="AI243" s="119">
        <f>AH243-AG243</f>
        <v>934</v>
      </c>
      <c r="AJ243" s="21"/>
      <c r="AK243" s="50" t="s">
        <v>87</v>
      </c>
      <c r="AL243" s="23">
        <f t="shared" ref="AL243:AL249" si="184">AH243</f>
        <v>1412045</v>
      </c>
      <c r="AM243" s="23">
        <v>1413105</v>
      </c>
      <c r="AN243" s="119">
        <f>AM243-AL243</f>
        <v>1060</v>
      </c>
    </row>
    <row r="244" spans="2:40" x14ac:dyDescent="0.35">
      <c r="B244" s="50" t="s">
        <v>96</v>
      </c>
      <c r="C244" s="23">
        <f t="shared" si="168"/>
        <v>836512</v>
      </c>
      <c r="D244" s="23">
        <v>836809</v>
      </c>
      <c r="E244" s="119">
        <f t="shared" si="176"/>
        <v>297</v>
      </c>
      <c r="F244" s="21"/>
      <c r="G244" s="50" t="s">
        <v>96</v>
      </c>
      <c r="H244" s="23">
        <f t="shared" si="177"/>
        <v>836809</v>
      </c>
      <c r="I244" s="23">
        <v>837030</v>
      </c>
      <c r="J244" s="119">
        <f t="shared" si="178"/>
        <v>221</v>
      </c>
      <c r="K244" s="21"/>
      <c r="L244" s="50" t="s">
        <v>96</v>
      </c>
      <c r="M244" s="23">
        <f>I244</f>
        <v>837030</v>
      </c>
      <c r="N244" s="23">
        <v>837224</v>
      </c>
      <c r="O244" s="119">
        <f>N244-M244</f>
        <v>194</v>
      </c>
      <c r="P244" s="21"/>
      <c r="Q244" s="50" t="s">
        <v>96</v>
      </c>
      <c r="R244" s="23">
        <f>N244</f>
        <v>837224</v>
      </c>
      <c r="S244" s="23">
        <v>837467</v>
      </c>
      <c r="T244" s="119">
        <f t="shared" si="179"/>
        <v>243</v>
      </c>
      <c r="U244" s="21"/>
      <c r="V244" s="50" t="s">
        <v>96</v>
      </c>
      <c r="W244" s="23">
        <f t="shared" si="180"/>
        <v>837467</v>
      </c>
      <c r="X244" s="23">
        <v>837706</v>
      </c>
      <c r="Y244" s="119">
        <f t="shared" si="181"/>
        <v>239</v>
      </c>
      <c r="Z244" s="21"/>
      <c r="AA244" s="50" t="s">
        <v>96</v>
      </c>
      <c r="AB244" s="23">
        <f t="shared" si="182"/>
        <v>837706</v>
      </c>
      <c r="AC244" s="23">
        <v>837960</v>
      </c>
      <c r="AD244" s="119">
        <f t="shared" ref="AD244:AD249" si="185">AC244-AB244</f>
        <v>254</v>
      </c>
      <c r="AE244" s="21"/>
      <c r="AF244" s="50" t="s">
        <v>96</v>
      </c>
      <c r="AG244" s="23">
        <f t="shared" si="183"/>
        <v>837960</v>
      </c>
      <c r="AH244" s="23">
        <v>838197</v>
      </c>
      <c r="AI244" s="119">
        <f t="shared" ref="AI244:AI249" si="186">AH244-AG244</f>
        <v>237</v>
      </c>
      <c r="AJ244" s="21"/>
      <c r="AK244" s="50" t="s">
        <v>96</v>
      </c>
      <c r="AL244" s="23">
        <f t="shared" si="184"/>
        <v>838197</v>
      </c>
      <c r="AM244" s="23">
        <v>838495</v>
      </c>
      <c r="AN244" s="119">
        <f t="shared" ref="AN244:AN249" si="187">AM244-AL244</f>
        <v>298</v>
      </c>
    </row>
    <row r="245" spans="2:40" x14ac:dyDescent="0.35">
      <c r="B245" s="50" t="s">
        <v>88</v>
      </c>
      <c r="C245" s="23">
        <f t="shared" si="168"/>
        <v>0</v>
      </c>
      <c r="D245" s="23"/>
      <c r="E245" s="119">
        <f t="shared" si="176"/>
        <v>0</v>
      </c>
      <c r="F245" s="21"/>
      <c r="G245" s="50" t="s">
        <v>88</v>
      </c>
      <c r="H245" s="23">
        <f t="shared" si="177"/>
        <v>0</v>
      </c>
      <c r="I245" s="23"/>
      <c r="J245" s="119">
        <f t="shared" si="178"/>
        <v>0</v>
      </c>
      <c r="K245" s="21"/>
      <c r="L245" s="50" t="s">
        <v>88</v>
      </c>
      <c r="M245" s="23"/>
      <c r="N245" s="23"/>
      <c r="O245" s="119">
        <v>0</v>
      </c>
      <c r="P245" s="21"/>
      <c r="Q245" s="50" t="s">
        <v>88</v>
      </c>
      <c r="R245" s="23"/>
      <c r="S245" s="23"/>
      <c r="T245" s="119">
        <f t="shared" si="179"/>
        <v>0</v>
      </c>
      <c r="U245" s="21"/>
      <c r="V245" s="50" t="s">
        <v>88</v>
      </c>
      <c r="W245" s="23">
        <f t="shared" si="180"/>
        <v>0</v>
      </c>
      <c r="X245" s="23"/>
      <c r="Y245" s="119">
        <f t="shared" si="181"/>
        <v>0</v>
      </c>
      <c r="Z245" s="21"/>
      <c r="AA245" s="50" t="s">
        <v>88</v>
      </c>
      <c r="AB245" s="23">
        <f t="shared" si="182"/>
        <v>0</v>
      </c>
      <c r="AC245" s="23"/>
      <c r="AD245" s="119">
        <f t="shared" si="185"/>
        <v>0</v>
      </c>
      <c r="AE245" s="21"/>
      <c r="AF245" s="50" t="s">
        <v>88</v>
      </c>
      <c r="AG245" s="23">
        <f t="shared" si="183"/>
        <v>0</v>
      </c>
      <c r="AH245" s="23"/>
      <c r="AI245" s="119">
        <f t="shared" si="186"/>
        <v>0</v>
      </c>
      <c r="AJ245" s="21"/>
      <c r="AK245" s="50" t="s">
        <v>88</v>
      </c>
      <c r="AL245" s="23">
        <f t="shared" si="184"/>
        <v>0</v>
      </c>
      <c r="AM245" s="23"/>
      <c r="AN245" s="119">
        <f t="shared" si="187"/>
        <v>0</v>
      </c>
    </row>
    <row r="246" spans="2:40" x14ac:dyDescent="0.35">
      <c r="B246" s="50" t="s">
        <v>108</v>
      </c>
      <c r="C246" s="23">
        <f t="shared" si="168"/>
        <v>2513</v>
      </c>
      <c r="D246" s="23">
        <v>2516</v>
      </c>
      <c r="E246" s="119">
        <f t="shared" si="176"/>
        <v>3</v>
      </c>
      <c r="F246" s="21"/>
      <c r="G246" s="50" t="s">
        <v>108</v>
      </c>
      <c r="H246" s="23">
        <f t="shared" si="177"/>
        <v>2516</v>
      </c>
      <c r="I246" s="23">
        <v>2519</v>
      </c>
      <c r="J246" s="119">
        <f t="shared" si="178"/>
        <v>3</v>
      </c>
      <c r="K246" s="21"/>
      <c r="L246" s="50" t="s">
        <v>108</v>
      </c>
      <c r="M246" s="23">
        <f>I246</f>
        <v>2519</v>
      </c>
      <c r="N246" s="23">
        <v>2519</v>
      </c>
      <c r="O246" s="119">
        <f>N246-M246</f>
        <v>0</v>
      </c>
      <c r="P246" s="21"/>
      <c r="Q246" s="50" t="s">
        <v>108</v>
      </c>
      <c r="R246" s="23">
        <f>N246</f>
        <v>2519</v>
      </c>
      <c r="S246" s="23">
        <v>2521</v>
      </c>
      <c r="T246" s="119">
        <f t="shared" si="179"/>
        <v>2</v>
      </c>
      <c r="U246" s="21"/>
      <c r="V246" s="50" t="s">
        <v>108</v>
      </c>
      <c r="W246" s="23">
        <f t="shared" si="180"/>
        <v>2521</v>
      </c>
      <c r="X246" s="23">
        <v>2526</v>
      </c>
      <c r="Y246" s="119">
        <f t="shared" si="181"/>
        <v>5</v>
      </c>
      <c r="Z246" s="21"/>
      <c r="AA246" s="50" t="s">
        <v>108</v>
      </c>
      <c r="AB246" s="23">
        <f t="shared" si="182"/>
        <v>2526</v>
      </c>
      <c r="AC246" s="23">
        <v>2527</v>
      </c>
      <c r="AD246" s="119">
        <f t="shared" si="185"/>
        <v>1</v>
      </c>
      <c r="AE246" s="21"/>
      <c r="AF246" s="50" t="s">
        <v>108</v>
      </c>
      <c r="AG246" s="23">
        <f t="shared" si="183"/>
        <v>2527</v>
      </c>
      <c r="AH246" s="23">
        <v>2531</v>
      </c>
      <c r="AI246" s="119">
        <f t="shared" si="186"/>
        <v>4</v>
      </c>
      <c r="AJ246" s="21"/>
      <c r="AK246" s="50" t="s">
        <v>108</v>
      </c>
      <c r="AL246" s="23">
        <f t="shared" si="184"/>
        <v>2531</v>
      </c>
      <c r="AM246" s="23">
        <v>2533</v>
      </c>
      <c r="AN246" s="119">
        <f t="shared" si="187"/>
        <v>2</v>
      </c>
    </row>
    <row r="247" spans="2:40" x14ac:dyDescent="0.35">
      <c r="B247" s="50" t="s">
        <v>89</v>
      </c>
      <c r="C247" s="23">
        <f t="shared" si="168"/>
        <v>567415</v>
      </c>
      <c r="D247" s="23">
        <v>567777</v>
      </c>
      <c r="E247" s="119">
        <f t="shared" si="176"/>
        <v>362</v>
      </c>
      <c r="F247" s="21"/>
      <c r="G247" s="50" t="s">
        <v>89</v>
      </c>
      <c r="H247" s="23">
        <f t="shared" si="177"/>
        <v>567777</v>
      </c>
      <c r="I247" s="23">
        <v>568093</v>
      </c>
      <c r="J247" s="119">
        <f t="shared" si="178"/>
        <v>316</v>
      </c>
      <c r="K247" s="21"/>
      <c r="L247" s="50" t="s">
        <v>89</v>
      </c>
      <c r="M247" s="23">
        <f>I247</f>
        <v>568093</v>
      </c>
      <c r="N247" s="23">
        <v>568397</v>
      </c>
      <c r="O247" s="119">
        <f>N247-M247</f>
        <v>304</v>
      </c>
      <c r="P247" s="21"/>
      <c r="Q247" s="50" t="s">
        <v>89</v>
      </c>
      <c r="R247" s="23">
        <f>N247</f>
        <v>568397</v>
      </c>
      <c r="S247" s="23">
        <v>568763</v>
      </c>
      <c r="T247" s="119">
        <f t="shared" si="179"/>
        <v>366</v>
      </c>
      <c r="U247" s="21"/>
      <c r="V247" s="50" t="s">
        <v>89</v>
      </c>
      <c r="W247" s="23">
        <f t="shared" si="180"/>
        <v>568763</v>
      </c>
      <c r="X247" s="23">
        <v>569122</v>
      </c>
      <c r="Y247" s="119">
        <f t="shared" si="181"/>
        <v>359</v>
      </c>
      <c r="Z247" s="21"/>
      <c r="AA247" s="50" t="s">
        <v>89</v>
      </c>
      <c r="AB247" s="23">
        <f t="shared" si="182"/>
        <v>569122</v>
      </c>
      <c r="AC247" s="23">
        <v>569440</v>
      </c>
      <c r="AD247" s="119">
        <f t="shared" si="185"/>
        <v>318</v>
      </c>
      <c r="AE247" s="21"/>
      <c r="AF247" s="50" t="s">
        <v>89</v>
      </c>
      <c r="AG247" s="23">
        <f t="shared" si="183"/>
        <v>569440</v>
      </c>
      <c r="AH247" s="23">
        <v>569690</v>
      </c>
      <c r="AI247" s="119">
        <f t="shared" si="186"/>
        <v>250</v>
      </c>
      <c r="AJ247" s="21"/>
      <c r="AK247" s="50" t="s">
        <v>89</v>
      </c>
      <c r="AL247" s="23">
        <f t="shared" si="184"/>
        <v>569690</v>
      </c>
      <c r="AM247" s="23">
        <v>570079</v>
      </c>
      <c r="AN247" s="119">
        <f t="shared" si="187"/>
        <v>389</v>
      </c>
    </row>
    <row r="248" spans="2:40" x14ac:dyDescent="0.35">
      <c r="B248" s="50" t="s">
        <v>90</v>
      </c>
      <c r="C248" s="23">
        <f t="shared" si="168"/>
        <v>295842</v>
      </c>
      <c r="D248" s="23">
        <v>296100</v>
      </c>
      <c r="E248" s="119">
        <f t="shared" si="176"/>
        <v>258</v>
      </c>
      <c r="F248" s="21"/>
      <c r="G248" s="50" t="s">
        <v>90</v>
      </c>
      <c r="H248" s="23">
        <f t="shared" si="177"/>
        <v>296100</v>
      </c>
      <c r="I248" s="23">
        <v>296320</v>
      </c>
      <c r="J248" s="119">
        <f t="shared" si="178"/>
        <v>220</v>
      </c>
      <c r="K248" s="21"/>
      <c r="L248" s="50" t="s">
        <v>90</v>
      </c>
      <c r="M248" s="23">
        <f>I248</f>
        <v>296320</v>
      </c>
      <c r="N248" s="23">
        <v>296527</v>
      </c>
      <c r="O248" s="119">
        <f>N248-M248</f>
        <v>207</v>
      </c>
      <c r="P248" s="21"/>
      <c r="Q248" s="50" t="s">
        <v>90</v>
      </c>
      <c r="R248" s="23">
        <f>N248</f>
        <v>296527</v>
      </c>
      <c r="S248" s="23">
        <v>296672</v>
      </c>
      <c r="T248" s="119">
        <f t="shared" si="179"/>
        <v>145</v>
      </c>
      <c r="U248" s="21"/>
      <c r="V248" s="50" t="s">
        <v>90</v>
      </c>
      <c r="W248" s="23">
        <f t="shared" si="180"/>
        <v>296672</v>
      </c>
      <c r="X248" s="23">
        <v>296890</v>
      </c>
      <c r="Y248" s="119">
        <f t="shared" si="181"/>
        <v>218</v>
      </c>
      <c r="Z248" s="21"/>
      <c r="AA248" s="50" t="s">
        <v>90</v>
      </c>
      <c r="AB248" s="23">
        <f t="shared" si="182"/>
        <v>296890</v>
      </c>
      <c r="AC248" s="23">
        <v>297090</v>
      </c>
      <c r="AD248" s="119">
        <f t="shared" si="185"/>
        <v>200</v>
      </c>
      <c r="AE248" s="21"/>
      <c r="AF248" s="50" t="s">
        <v>90</v>
      </c>
      <c r="AG248" s="23">
        <f t="shared" si="183"/>
        <v>297090</v>
      </c>
      <c r="AH248" s="23">
        <v>297350</v>
      </c>
      <c r="AI248" s="119">
        <f t="shared" si="186"/>
        <v>260</v>
      </c>
      <c r="AJ248" s="21"/>
      <c r="AK248" s="50" t="s">
        <v>90</v>
      </c>
      <c r="AL248" s="23">
        <f t="shared" si="184"/>
        <v>297350</v>
      </c>
      <c r="AM248" s="23">
        <v>297526</v>
      </c>
      <c r="AN248" s="119">
        <f t="shared" si="187"/>
        <v>176</v>
      </c>
    </row>
    <row r="249" spans="2:40" x14ac:dyDescent="0.35">
      <c r="B249" s="50" t="s">
        <v>91</v>
      </c>
      <c r="C249" s="23">
        <f t="shared" si="168"/>
        <v>769900</v>
      </c>
      <c r="D249" s="23">
        <v>771050</v>
      </c>
      <c r="E249" s="119">
        <f t="shared" si="176"/>
        <v>1150</v>
      </c>
      <c r="F249" s="21"/>
      <c r="G249" s="50" t="s">
        <v>91</v>
      </c>
      <c r="H249" s="23">
        <f t="shared" si="177"/>
        <v>771050</v>
      </c>
      <c r="I249" s="23">
        <v>772130</v>
      </c>
      <c r="J249" s="119">
        <f t="shared" si="178"/>
        <v>1080</v>
      </c>
      <c r="K249" s="21"/>
      <c r="L249" s="50" t="s">
        <v>91</v>
      </c>
      <c r="M249" s="23">
        <f>I249</f>
        <v>772130</v>
      </c>
      <c r="N249" s="23">
        <v>773348</v>
      </c>
      <c r="O249" s="119">
        <f>N249-M249</f>
        <v>1218</v>
      </c>
      <c r="P249" s="21"/>
      <c r="Q249" s="50" t="s">
        <v>91</v>
      </c>
      <c r="R249" s="23">
        <f>N249</f>
        <v>773348</v>
      </c>
      <c r="S249" s="23">
        <v>774588</v>
      </c>
      <c r="T249" s="119">
        <f t="shared" si="179"/>
        <v>1240</v>
      </c>
      <c r="U249" s="21"/>
      <c r="V249" s="50" t="s">
        <v>91</v>
      </c>
      <c r="W249" s="23">
        <f t="shared" si="180"/>
        <v>774588</v>
      </c>
      <c r="X249" s="23">
        <v>775275</v>
      </c>
      <c r="Y249" s="119">
        <f t="shared" si="181"/>
        <v>687</v>
      </c>
      <c r="Z249" s="21"/>
      <c r="AA249" s="50" t="s">
        <v>91</v>
      </c>
      <c r="AB249" s="23">
        <f t="shared" si="182"/>
        <v>775275</v>
      </c>
      <c r="AC249" s="23">
        <v>776540</v>
      </c>
      <c r="AD249" s="119">
        <f t="shared" si="185"/>
        <v>1265</v>
      </c>
      <c r="AE249" s="21"/>
      <c r="AF249" s="50" t="s">
        <v>91</v>
      </c>
      <c r="AG249" s="23">
        <f t="shared" si="183"/>
        <v>776540</v>
      </c>
      <c r="AH249" s="23">
        <v>777670</v>
      </c>
      <c r="AI249" s="119">
        <f t="shared" si="186"/>
        <v>1130</v>
      </c>
      <c r="AJ249" s="21"/>
      <c r="AK249" s="50" t="s">
        <v>91</v>
      </c>
      <c r="AL249" s="23">
        <f t="shared" si="184"/>
        <v>777670</v>
      </c>
      <c r="AM249" s="23">
        <v>778777</v>
      </c>
      <c r="AN249" s="119">
        <f t="shared" si="187"/>
        <v>1107</v>
      </c>
    </row>
    <row r="250" spans="2:40" x14ac:dyDescent="0.35">
      <c r="B250" s="50" t="s">
        <v>94</v>
      </c>
      <c r="C250" s="23">
        <f t="shared" si="168"/>
        <v>0</v>
      </c>
      <c r="D250" s="23"/>
      <c r="E250" s="119">
        <f>SUM(E243:E249)</f>
        <v>2820</v>
      </c>
      <c r="F250" s="21"/>
      <c r="G250" s="50" t="s">
        <v>94</v>
      </c>
      <c r="H250" s="23"/>
      <c r="I250" s="23"/>
      <c r="J250" s="120">
        <f>SUM(J243:J249)</f>
        <v>2679</v>
      </c>
      <c r="K250" s="21"/>
      <c r="L250" s="50" t="s">
        <v>94</v>
      </c>
      <c r="M250" s="23"/>
      <c r="N250" s="23"/>
      <c r="O250" s="119">
        <f>SUM(O243:O249)</f>
        <v>2431</v>
      </c>
      <c r="P250" s="21"/>
      <c r="Q250" s="50" t="s">
        <v>94</v>
      </c>
      <c r="R250" s="23"/>
      <c r="S250" s="23"/>
      <c r="T250" s="119">
        <f>SUM(T243:T249)</f>
        <v>2614</v>
      </c>
      <c r="U250" s="21"/>
      <c r="V250" s="50" t="s">
        <v>94</v>
      </c>
      <c r="W250" s="23"/>
      <c r="X250" s="23"/>
      <c r="Y250" s="120">
        <f>SUM(Y243:Y249)</f>
        <v>2736</v>
      </c>
      <c r="Z250" s="21"/>
      <c r="AA250" s="50" t="s">
        <v>94</v>
      </c>
      <c r="AB250" s="23"/>
      <c r="AC250" s="23"/>
      <c r="AD250" s="120">
        <f>SUM(AD243:AD249)</f>
        <v>3229</v>
      </c>
      <c r="AE250" s="21"/>
      <c r="AF250" s="50" t="s">
        <v>94</v>
      </c>
      <c r="AG250" s="23"/>
      <c r="AH250" s="23"/>
      <c r="AI250" s="120">
        <f>SUM(AI243:AI249)</f>
        <v>2815</v>
      </c>
      <c r="AJ250" s="21"/>
      <c r="AK250" s="50" t="s">
        <v>94</v>
      </c>
      <c r="AL250" s="23"/>
      <c r="AM250" s="23"/>
      <c r="AN250" s="120">
        <f>SUM(AN243:AN249)</f>
        <v>3032</v>
      </c>
    </row>
    <row r="251" spans="2:40" x14ac:dyDescent="0.35">
      <c r="B251" s="50" t="s">
        <v>97</v>
      </c>
      <c r="C251" s="23">
        <f t="shared" si="168"/>
        <v>546974</v>
      </c>
      <c r="D251" s="23">
        <v>547179</v>
      </c>
      <c r="E251" s="119">
        <f>D251-C251</f>
        <v>205</v>
      </c>
      <c r="F251" s="21"/>
      <c r="G251" s="50" t="s">
        <v>97</v>
      </c>
      <c r="H251" s="23">
        <f>D251</f>
        <v>547179</v>
      </c>
      <c r="I251" s="23">
        <v>547401</v>
      </c>
      <c r="J251" s="119">
        <f>I251-H251</f>
        <v>222</v>
      </c>
      <c r="K251" s="21"/>
      <c r="L251" s="50" t="s">
        <v>97</v>
      </c>
      <c r="M251" s="23">
        <f>I251</f>
        <v>547401</v>
      </c>
      <c r="N251" s="23">
        <v>547587</v>
      </c>
      <c r="O251" s="119">
        <f>N251-M251</f>
        <v>186</v>
      </c>
      <c r="P251" s="21"/>
      <c r="Q251" s="50" t="s">
        <v>97</v>
      </c>
      <c r="R251" s="23">
        <f>N251</f>
        <v>547587</v>
      </c>
      <c r="S251" s="23">
        <v>547817</v>
      </c>
      <c r="T251" s="119">
        <f>S251-R251</f>
        <v>230</v>
      </c>
      <c r="U251" s="21"/>
      <c r="V251" s="50" t="s">
        <v>97</v>
      </c>
      <c r="W251" s="23">
        <f>S251</f>
        <v>547817</v>
      </c>
      <c r="X251" s="23">
        <v>548026</v>
      </c>
      <c r="Y251" s="120">
        <f>X251-W251</f>
        <v>209</v>
      </c>
      <c r="Z251" s="21"/>
      <c r="AA251" s="50" t="s">
        <v>97</v>
      </c>
      <c r="AB251" s="23">
        <f>X251</f>
        <v>548026</v>
      </c>
      <c r="AC251" s="23">
        <v>548298</v>
      </c>
      <c r="AD251" s="120">
        <f>AC251-AB251</f>
        <v>272</v>
      </c>
      <c r="AE251" s="21"/>
      <c r="AF251" s="50" t="s">
        <v>97</v>
      </c>
      <c r="AG251" s="23">
        <f>AC251</f>
        <v>548298</v>
      </c>
      <c r="AH251" s="23">
        <v>548530</v>
      </c>
      <c r="AI251" s="120">
        <f>AH251-AG251</f>
        <v>232</v>
      </c>
      <c r="AJ251" s="21"/>
      <c r="AK251" s="50" t="s">
        <v>97</v>
      </c>
      <c r="AL251" s="23">
        <f>AH251</f>
        <v>548530</v>
      </c>
      <c r="AM251" s="23">
        <v>548811</v>
      </c>
      <c r="AN251" s="120">
        <f>AM251-AL251</f>
        <v>281</v>
      </c>
    </row>
    <row r="252" spans="2:40" x14ac:dyDescent="0.35">
      <c r="B252" s="29" t="s">
        <v>130</v>
      </c>
      <c r="C252" s="23">
        <f>AM229</f>
        <v>0</v>
      </c>
      <c r="D252" s="23"/>
      <c r="E252" s="121">
        <f>E251+E250+E242+E235+E234+E233</f>
        <v>7709</v>
      </c>
      <c r="F252" s="21"/>
      <c r="G252" s="29" t="s">
        <v>130</v>
      </c>
      <c r="H252" s="23"/>
      <c r="I252" s="23"/>
      <c r="J252" s="121">
        <f>J251+J250+J242+J235+J234+J233</f>
        <v>7231</v>
      </c>
      <c r="K252" s="21"/>
      <c r="L252" s="29" t="s">
        <v>130</v>
      </c>
      <c r="M252" s="23"/>
      <c r="N252" s="23"/>
      <c r="O252" s="121">
        <f>O251+O250+O242+O235+O234+O233</f>
        <v>6656</v>
      </c>
      <c r="P252" s="21"/>
      <c r="Q252" s="29" t="s">
        <v>130</v>
      </c>
      <c r="R252" s="23">
        <f>N252</f>
        <v>0</v>
      </c>
      <c r="S252" s="23"/>
      <c r="T252" s="121">
        <f>T251+T250+T242+T235+T234+T233</f>
        <v>6842</v>
      </c>
      <c r="U252" s="21"/>
      <c r="V252" s="29" t="s">
        <v>130</v>
      </c>
      <c r="W252" s="23"/>
      <c r="X252" s="23"/>
      <c r="Y252" s="121">
        <f>Y251+Y250+Y242+Y235+Y234+Y233</f>
        <v>7579</v>
      </c>
      <c r="Z252" s="21"/>
      <c r="AA252" s="29" t="s">
        <v>130</v>
      </c>
      <c r="AB252" s="23">
        <f>X252</f>
        <v>0</v>
      </c>
      <c r="AC252" s="23"/>
      <c r="AD252" s="121">
        <f>AD251+AD250+AD242+AD235+AD234+AD233</f>
        <v>7977</v>
      </c>
      <c r="AE252" s="21"/>
      <c r="AF252" s="29" t="s">
        <v>130</v>
      </c>
      <c r="AG252" s="23">
        <f>AC252</f>
        <v>0</v>
      </c>
      <c r="AH252" s="23"/>
      <c r="AI252" s="121">
        <f>AI251+AI250+AI242+AI235+AI234+AI233</f>
        <v>7555</v>
      </c>
      <c r="AJ252" s="21"/>
      <c r="AK252" s="29" t="s">
        <v>130</v>
      </c>
      <c r="AL252" s="23">
        <f>AH252</f>
        <v>0</v>
      </c>
      <c r="AM252" s="23"/>
      <c r="AN252" s="121">
        <f>AN251+AN250+AN242+AN235+AN234+AN233</f>
        <v>7875</v>
      </c>
    </row>
    <row r="254" spans="2:40" x14ac:dyDescent="0.35">
      <c r="B254" s="117" t="s">
        <v>114</v>
      </c>
      <c r="C254" s="292" t="s">
        <v>518</v>
      </c>
      <c r="D254" s="293"/>
      <c r="E254" s="294"/>
      <c r="F254" s="21"/>
      <c r="G254" s="117" t="s">
        <v>114</v>
      </c>
      <c r="H254" s="292" t="s">
        <v>559</v>
      </c>
      <c r="I254" s="293"/>
      <c r="J254" s="294"/>
      <c r="K254" s="21"/>
      <c r="L254" s="117" t="s">
        <v>114</v>
      </c>
      <c r="M254" s="292" t="s">
        <v>520</v>
      </c>
      <c r="N254" s="293"/>
      <c r="O254" s="294"/>
      <c r="P254" s="21"/>
      <c r="Q254" s="117" t="s">
        <v>114</v>
      </c>
      <c r="R254" s="292" t="s">
        <v>521</v>
      </c>
      <c r="S254" s="293"/>
      <c r="T254" s="294"/>
      <c r="U254" s="21"/>
      <c r="V254" s="117" t="s">
        <v>114</v>
      </c>
      <c r="W254" s="292" t="s">
        <v>522</v>
      </c>
      <c r="X254" s="293"/>
      <c r="Y254" s="294"/>
      <c r="Z254" s="21"/>
      <c r="AA254" s="117" t="s">
        <v>114</v>
      </c>
      <c r="AB254" s="292" t="s">
        <v>523</v>
      </c>
      <c r="AC254" s="293"/>
      <c r="AD254" s="294"/>
      <c r="AE254" s="21"/>
      <c r="AF254" s="117" t="s">
        <v>114</v>
      </c>
      <c r="AG254" s="292" t="s">
        <v>524</v>
      </c>
      <c r="AH254" s="293"/>
      <c r="AI254" s="294"/>
      <c r="AJ254" s="21"/>
      <c r="AK254" s="117" t="s">
        <v>114</v>
      </c>
      <c r="AL254" s="292" t="s">
        <v>525</v>
      </c>
      <c r="AM254" s="293"/>
      <c r="AN254" s="294"/>
    </row>
    <row r="255" spans="2:40" x14ac:dyDescent="0.35">
      <c r="B255" s="50"/>
      <c r="C255" s="118" t="s">
        <v>81</v>
      </c>
      <c r="D255" s="118" t="s">
        <v>82</v>
      </c>
      <c r="E255" s="118" t="s">
        <v>95</v>
      </c>
      <c r="F255" s="21"/>
      <c r="G255" s="50"/>
      <c r="H255" s="118" t="s">
        <v>81</v>
      </c>
      <c r="I255" s="118" t="s">
        <v>82</v>
      </c>
      <c r="J255" s="118" t="s">
        <v>95</v>
      </c>
      <c r="K255" s="21"/>
      <c r="L255" s="50"/>
      <c r="M255" s="118" t="s">
        <v>81</v>
      </c>
      <c r="N255" s="118" t="s">
        <v>82</v>
      </c>
      <c r="O255" s="118" t="s">
        <v>95</v>
      </c>
      <c r="P255" s="21"/>
      <c r="Q255" s="50"/>
      <c r="R255" s="118" t="s">
        <v>81</v>
      </c>
      <c r="S255" s="118" t="s">
        <v>82</v>
      </c>
      <c r="T255" s="118" t="s">
        <v>95</v>
      </c>
      <c r="U255" s="21"/>
      <c r="V255" s="50"/>
      <c r="W255" s="118" t="s">
        <v>81</v>
      </c>
      <c r="X255" s="118" t="s">
        <v>82</v>
      </c>
      <c r="Y255" s="118" t="s">
        <v>95</v>
      </c>
      <c r="Z255" s="21"/>
      <c r="AA255" s="50"/>
      <c r="AB255" s="118" t="s">
        <v>81</v>
      </c>
      <c r="AC255" s="118" t="s">
        <v>82</v>
      </c>
      <c r="AD255" s="118" t="s">
        <v>95</v>
      </c>
      <c r="AE255" s="21"/>
      <c r="AF255" s="50"/>
      <c r="AG255" s="118" t="s">
        <v>81</v>
      </c>
      <c r="AH255" s="118" t="s">
        <v>82</v>
      </c>
      <c r="AI255" s="118" t="s">
        <v>95</v>
      </c>
      <c r="AJ255" s="21"/>
      <c r="AK255" s="50"/>
      <c r="AL255" s="118" t="s">
        <v>81</v>
      </c>
      <c r="AM255" s="118" t="s">
        <v>82</v>
      </c>
      <c r="AN255" s="118" t="s">
        <v>95</v>
      </c>
    </row>
    <row r="256" spans="2:40" x14ac:dyDescent="0.35">
      <c r="B256" s="50" t="s">
        <v>92</v>
      </c>
      <c r="C256" s="23">
        <v>464622</v>
      </c>
      <c r="D256" s="23">
        <v>464796</v>
      </c>
      <c r="E256" s="119">
        <f>(D256-C256)*10</f>
        <v>1740</v>
      </c>
      <c r="F256" s="21"/>
      <c r="G256" s="50" t="s">
        <v>92</v>
      </c>
      <c r="H256" s="23">
        <f>D256</f>
        <v>464796</v>
      </c>
      <c r="I256" s="23">
        <v>464966</v>
      </c>
      <c r="J256" s="119">
        <f>(I256-H256)*10</f>
        <v>1700</v>
      </c>
      <c r="K256" s="21"/>
      <c r="L256" s="50" t="s">
        <v>92</v>
      </c>
      <c r="M256" s="23">
        <f>I256</f>
        <v>464966</v>
      </c>
      <c r="N256" s="23">
        <v>465122</v>
      </c>
      <c r="O256" s="119">
        <f>(N256-M256)*10</f>
        <v>1560</v>
      </c>
      <c r="P256" s="21"/>
      <c r="Q256" s="50" t="s">
        <v>92</v>
      </c>
      <c r="R256" s="23">
        <f>N256</f>
        <v>465122</v>
      </c>
      <c r="S256" s="23">
        <v>465296</v>
      </c>
      <c r="T256" s="119">
        <f>(S256-R256)*10</f>
        <v>1740</v>
      </c>
      <c r="U256" s="21"/>
      <c r="V256" s="50" t="s">
        <v>92</v>
      </c>
      <c r="W256" s="23">
        <f>S256</f>
        <v>465296</v>
      </c>
      <c r="X256" s="23">
        <v>465437</v>
      </c>
      <c r="Y256" s="119">
        <f>(X256-W256)*10</f>
        <v>1410</v>
      </c>
      <c r="Z256" s="21"/>
      <c r="AA256" s="50" t="s">
        <v>92</v>
      </c>
      <c r="AB256" s="23">
        <f>X256</f>
        <v>465437</v>
      </c>
      <c r="AC256" s="23">
        <v>465602</v>
      </c>
      <c r="AD256" s="119">
        <f>(AC256-AB256)*10</f>
        <v>1650</v>
      </c>
      <c r="AE256" s="21"/>
      <c r="AF256" s="50" t="s">
        <v>92</v>
      </c>
      <c r="AG256" s="23">
        <f>AC256</f>
        <v>465602</v>
      </c>
      <c r="AH256" s="23">
        <v>465775</v>
      </c>
      <c r="AI256" s="119">
        <f>(AH256-AG256)*10</f>
        <v>1730</v>
      </c>
      <c r="AJ256" s="21"/>
      <c r="AK256" s="50" t="s">
        <v>92</v>
      </c>
      <c r="AL256" s="23">
        <f>AH256</f>
        <v>465775</v>
      </c>
      <c r="AM256" s="23">
        <v>465956</v>
      </c>
      <c r="AN256" s="119">
        <f>(AM256-AL256)*10</f>
        <v>1810</v>
      </c>
    </row>
    <row r="257" spans="2:40" x14ac:dyDescent="0.35">
      <c r="B257" s="50" t="s">
        <v>6</v>
      </c>
      <c r="C257" s="23">
        <v>253402</v>
      </c>
      <c r="D257" s="23">
        <v>253639</v>
      </c>
      <c r="E257" s="119">
        <f>D257-C257</f>
        <v>237</v>
      </c>
      <c r="F257" s="21"/>
      <c r="G257" s="50" t="s">
        <v>6</v>
      </c>
      <c r="H257" s="23">
        <f t="shared" ref="H257:H264" si="188">D257</f>
        <v>253639</v>
      </c>
      <c r="I257" s="23">
        <v>253835</v>
      </c>
      <c r="J257" s="119">
        <f>I257-H257</f>
        <v>196</v>
      </c>
      <c r="K257" s="21"/>
      <c r="L257" s="50" t="s">
        <v>6</v>
      </c>
      <c r="M257" s="23">
        <f t="shared" ref="M257:M263" si="189">I257</f>
        <v>253835</v>
      </c>
      <c r="N257" s="23">
        <v>254004</v>
      </c>
      <c r="O257" s="119">
        <f>N257-M257</f>
        <v>169</v>
      </c>
      <c r="P257" s="21"/>
      <c r="Q257" s="50" t="s">
        <v>6</v>
      </c>
      <c r="R257" s="23">
        <f>N257</f>
        <v>254004</v>
      </c>
      <c r="S257" s="23">
        <v>254184</v>
      </c>
      <c r="T257" s="119">
        <f>S257-R257</f>
        <v>180</v>
      </c>
      <c r="U257" s="21"/>
      <c r="V257" s="50" t="s">
        <v>6</v>
      </c>
      <c r="W257" s="23">
        <f t="shared" ref="W257:W264" si="190">S257</f>
        <v>254184</v>
      </c>
      <c r="X257" s="23">
        <v>254362</v>
      </c>
      <c r="Y257" s="119">
        <f>X257-W257</f>
        <v>178</v>
      </c>
      <c r="Z257" s="21"/>
      <c r="AA257" s="50" t="s">
        <v>6</v>
      </c>
      <c r="AB257" s="23">
        <f t="shared" ref="AB257:AB264" si="191">X257</f>
        <v>254362</v>
      </c>
      <c r="AC257" s="23">
        <v>254525</v>
      </c>
      <c r="AD257" s="119">
        <f>AC257-AB257</f>
        <v>163</v>
      </c>
      <c r="AE257" s="21"/>
      <c r="AF257" s="50" t="s">
        <v>6</v>
      </c>
      <c r="AG257" s="23">
        <f t="shared" ref="AG257:AG264" si="192">AC257</f>
        <v>254525</v>
      </c>
      <c r="AH257" s="23">
        <v>255402</v>
      </c>
      <c r="AI257" s="119">
        <f>AH257-AG257</f>
        <v>877</v>
      </c>
      <c r="AJ257" s="21"/>
      <c r="AK257" s="50" t="s">
        <v>6</v>
      </c>
      <c r="AL257" s="23">
        <f t="shared" ref="AL257:AL264" si="193">AH257</f>
        <v>255402</v>
      </c>
      <c r="AM257" s="23">
        <v>255578</v>
      </c>
      <c r="AN257" s="119">
        <f>AM257-AL257</f>
        <v>176</v>
      </c>
    </row>
    <row r="258" spans="2:40" x14ac:dyDescent="0.35">
      <c r="B258" s="50" t="s">
        <v>103</v>
      </c>
      <c r="C258" s="23">
        <v>210667</v>
      </c>
      <c r="D258" s="23">
        <v>210667</v>
      </c>
      <c r="E258" s="119">
        <f>D258-C258</f>
        <v>0</v>
      </c>
      <c r="F258" s="21"/>
      <c r="G258" s="50" t="s">
        <v>103</v>
      </c>
      <c r="H258" s="23">
        <f t="shared" si="188"/>
        <v>210667</v>
      </c>
      <c r="I258" s="23">
        <v>210667</v>
      </c>
      <c r="J258" s="119">
        <f>I258-H258</f>
        <v>0</v>
      </c>
      <c r="K258" s="21"/>
      <c r="L258" s="50" t="s">
        <v>103</v>
      </c>
      <c r="M258" s="23">
        <f t="shared" si="189"/>
        <v>210667</v>
      </c>
      <c r="N258" s="23">
        <v>210667</v>
      </c>
      <c r="O258" s="119">
        <f>N258-M258</f>
        <v>0</v>
      </c>
      <c r="P258" s="21"/>
      <c r="Q258" s="50" t="s">
        <v>103</v>
      </c>
      <c r="R258" s="23">
        <f t="shared" ref="R258:R264" si="194">N258</f>
        <v>210667</v>
      </c>
      <c r="S258" s="23">
        <v>210667</v>
      </c>
      <c r="T258" s="119">
        <f>S258-R258</f>
        <v>0</v>
      </c>
      <c r="U258" s="21"/>
      <c r="V258" s="50" t="s">
        <v>103</v>
      </c>
      <c r="W258" s="23">
        <f t="shared" si="190"/>
        <v>210667</v>
      </c>
      <c r="X258" s="23">
        <v>210667</v>
      </c>
      <c r="Y258" s="119">
        <f>X258-W258</f>
        <v>0</v>
      </c>
      <c r="Z258" s="21"/>
      <c r="AA258" s="50" t="s">
        <v>103</v>
      </c>
      <c r="AB258" s="23">
        <f t="shared" si="191"/>
        <v>210667</v>
      </c>
      <c r="AC258" s="23">
        <v>210667</v>
      </c>
      <c r="AD258" s="119">
        <f>AC258-AB258</f>
        <v>0</v>
      </c>
      <c r="AE258" s="21"/>
      <c r="AF258" s="50" t="s">
        <v>103</v>
      </c>
      <c r="AG258" s="23">
        <f t="shared" si="192"/>
        <v>210667</v>
      </c>
      <c r="AH258" s="23">
        <v>210667</v>
      </c>
      <c r="AI258" s="119">
        <f>AH258-AG258</f>
        <v>0</v>
      </c>
      <c r="AJ258" s="21"/>
      <c r="AK258" s="50" t="s">
        <v>103</v>
      </c>
      <c r="AL258" s="23">
        <f t="shared" si="193"/>
        <v>210667</v>
      </c>
      <c r="AM258" s="23">
        <v>210667</v>
      </c>
      <c r="AN258" s="119">
        <f>AM258-AL258</f>
        <v>0</v>
      </c>
    </row>
    <row r="259" spans="2:40" x14ac:dyDescent="0.35">
      <c r="B259" s="50" t="s">
        <v>3</v>
      </c>
      <c r="C259" s="23">
        <v>315890</v>
      </c>
      <c r="D259" s="23">
        <v>316140</v>
      </c>
      <c r="E259" s="119">
        <f>(D259-C259)*10</f>
        <v>2500</v>
      </c>
      <c r="F259" s="21"/>
      <c r="G259" s="50" t="s">
        <v>3</v>
      </c>
      <c r="H259" s="23">
        <f t="shared" si="188"/>
        <v>316140</v>
      </c>
      <c r="I259" s="23">
        <v>316389</v>
      </c>
      <c r="J259" s="119">
        <f>(I259-H259)*10</f>
        <v>2490</v>
      </c>
      <c r="K259" s="21"/>
      <c r="L259" s="50" t="s">
        <v>3</v>
      </c>
      <c r="M259" s="23">
        <f t="shared" si="189"/>
        <v>316389</v>
      </c>
      <c r="N259" s="23">
        <v>316600</v>
      </c>
      <c r="O259" s="119">
        <f>(N259-M259)*10</f>
        <v>2110</v>
      </c>
      <c r="P259" s="21"/>
      <c r="Q259" s="50" t="s">
        <v>3</v>
      </c>
      <c r="R259" s="23">
        <f t="shared" si="194"/>
        <v>316600</v>
      </c>
      <c r="S259" s="23">
        <v>316859</v>
      </c>
      <c r="T259" s="119">
        <f>(S259-R259)*10</f>
        <v>2590</v>
      </c>
      <c r="U259" s="21"/>
      <c r="V259" s="50" t="s">
        <v>3</v>
      </c>
      <c r="W259" s="23">
        <f t="shared" si="190"/>
        <v>316859</v>
      </c>
      <c r="X259" s="23">
        <v>317068</v>
      </c>
      <c r="Y259" s="119">
        <f>(X259-W259)*10</f>
        <v>2090</v>
      </c>
      <c r="Z259" s="21"/>
      <c r="AA259" s="50" t="s">
        <v>3</v>
      </c>
      <c r="AB259" s="23">
        <f t="shared" si="191"/>
        <v>317068</v>
      </c>
      <c r="AC259" s="23">
        <v>317287</v>
      </c>
      <c r="AD259" s="119">
        <f>(AC259-AB259)*10</f>
        <v>2190</v>
      </c>
      <c r="AE259" s="21"/>
      <c r="AF259" s="50" t="s">
        <v>3</v>
      </c>
      <c r="AG259" s="23">
        <f t="shared" si="192"/>
        <v>317287</v>
      </c>
      <c r="AH259" s="23">
        <v>317534</v>
      </c>
      <c r="AI259" s="119">
        <f>(AH259-AG259)*10</f>
        <v>2470</v>
      </c>
      <c r="AJ259" s="21"/>
      <c r="AK259" s="50" t="s">
        <v>3</v>
      </c>
      <c r="AL259" s="23">
        <f t="shared" si="193"/>
        <v>317534</v>
      </c>
      <c r="AM259" s="23">
        <v>317721</v>
      </c>
      <c r="AN259" s="119">
        <f>(AM259-AL259)*10</f>
        <v>1870</v>
      </c>
    </row>
    <row r="260" spans="2:40" x14ac:dyDescent="0.35">
      <c r="B260" s="50" t="s">
        <v>83</v>
      </c>
      <c r="C260" s="23">
        <v>29414</v>
      </c>
      <c r="D260" s="23">
        <v>29416</v>
      </c>
      <c r="E260" s="119">
        <f>D260-Supply!C260</f>
        <v>2</v>
      </c>
      <c r="F260" s="21"/>
      <c r="G260" s="50" t="s">
        <v>83</v>
      </c>
      <c r="H260" s="23">
        <f t="shared" si="188"/>
        <v>29416</v>
      </c>
      <c r="I260" s="23">
        <v>29419</v>
      </c>
      <c r="J260" s="119">
        <f>I260-H260</f>
        <v>3</v>
      </c>
      <c r="K260" s="21"/>
      <c r="L260" s="50" t="s">
        <v>83</v>
      </c>
      <c r="M260" s="23">
        <f t="shared" si="189"/>
        <v>29419</v>
      </c>
      <c r="N260" s="23">
        <v>29425</v>
      </c>
      <c r="O260" s="119">
        <f>N260-M260</f>
        <v>6</v>
      </c>
      <c r="P260" s="21"/>
      <c r="Q260" s="50" t="s">
        <v>83</v>
      </c>
      <c r="R260" s="23">
        <f t="shared" si="194"/>
        <v>29425</v>
      </c>
      <c r="S260" s="23">
        <v>29429</v>
      </c>
      <c r="T260" s="119">
        <f>S260-R260</f>
        <v>4</v>
      </c>
      <c r="U260" s="21"/>
      <c r="V260" s="50" t="s">
        <v>83</v>
      </c>
      <c r="W260" s="23">
        <f t="shared" si="190"/>
        <v>29429</v>
      </c>
      <c r="X260" s="23">
        <v>29434</v>
      </c>
      <c r="Y260" s="119">
        <f>X260-W260</f>
        <v>5</v>
      </c>
      <c r="Z260" s="21"/>
      <c r="AA260" s="50" t="s">
        <v>83</v>
      </c>
      <c r="AB260" s="23">
        <f t="shared" si="191"/>
        <v>29434</v>
      </c>
      <c r="AC260" s="23">
        <v>29443</v>
      </c>
      <c r="AD260" s="119">
        <f>AC260-AB260</f>
        <v>9</v>
      </c>
      <c r="AE260" s="21"/>
      <c r="AF260" s="50" t="s">
        <v>83</v>
      </c>
      <c r="AG260" s="23">
        <f t="shared" si="192"/>
        <v>29443</v>
      </c>
      <c r="AH260" s="23">
        <v>29448</v>
      </c>
      <c r="AI260" s="119">
        <f>AH260-AG260</f>
        <v>5</v>
      </c>
      <c r="AJ260" s="21"/>
      <c r="AK260" s="50" t="s">
        <v>83</v>
      </c>
      <c r="AL260" s="23">
        <f t="shared" si="193"/>
        <v>29448</v>
      </c>
      <c r="AM260" s="23">
        <v>29455</v>
      </c>
      <c r="AN260" s="119">
        <f>AM260-AL260</f>
        <v>7</v>
      </c>
    </row>
    <row r="261" spans="2:40" x14ac:dyDescent="0.35">
      <c r="B261" s="50" t="s">
        <v>84</v>
      </c>
      <c r="C261" s="23">
        <v>53327</v>
      </c>
      <c r="D261" s="23">
        <v>53348</v>
      </c>
      <c r="E261" s="119">
        <f>D261-C261</f>
        <v>21</v>
      </c>
      <c r="F261" s="21"/>
      <c r="G261" s="50" t="s">
        <v>84</v>
      </c>
      <c r="H261" s="23">
        <f t="shared" si="188"/>
        <v>53348</v>
      </c>
      <c r="I261" s="23">
        <v>53358</v>
      </c>
      <c r="J261" s="119">
        <f>I261-H261</f>
        <v>10</v>
      </c>
      <c r="K261" s="21"/>
      <c r="L261" s="50" t="s">
        <v>84</v>
      </c>
      <c r="M261" s="23">
        <f t="shared" si="189"/>
        <v>53358</v>
      </c>
      <c r="N261" s="23">
        <v>53358</v>
      </c>
      <c r="O261" s="119">
        <f>N261-M261</f>
        <v>0</v>
      </c>
      <c r="P261" s="21"/>
      <c r="Q261" s="50" t="s">
        <v>84</v>
      </c>
      <c r="R261" s="23">
        <f t="shared" si="194"/>
        <v>53358</v>
      </c>
      <c r="S261" s="23">
        <v>53379</v>
      </c>
      <c r="T261" s="119">
        <f>S261-R261</f>
        <v>21</v>
      </c>
      <c r="U261" s="21"/>
      <c r="V261" s="50" t="s">
        <v>84</v>
      </c>
      <c r="W261" s="23">
        <f t="shared" si="190"/>
        <v>53379</v>
      </c>
      <c r="X261" s="23">
        <v>53399</v>
      </c>
      <c r="Y261" s="119">
        <f>X261-W261</f>
        <v>20</v>
      </c>
      <c r="Z261" s="21"/>
      <c r="AA261" s="50" t="s">
        <v>84</v>
      </c>
      <c r="AB261" s="23">
        <f t="shared" si="191"/>
        <v>53399</v>
      </c>
      <c r="AC261" s="23">
        <v>53412</v>
      </c>
      <c r="AD261" s="119">
        <f>AC261-AB261</f>
        <v>13</v>
      </c>
      <c r="AE261" s="21"/>
      <c r="AF261" s="50" t="s">
        <v>84</v>
      </c>
      <c r="AG261" s="23">
        <f t="shared" si="192"/>
        <v>53412</v>
      </c>
      <c r="AH261" s="23">
        <v>53412</v>
      </c>
      <c r="AI261" s="119">
        <f>AH261-AG261</f>
        <v>0</v>
      </c>
      <c r="AJ261" s="21"/>
      <c r="AK261" s="50" t="s">
        <v>84</v>
      </c>
      <c r="AL261" s="23">
        <f t="shared" si="193"/>
        <v>53412</v>
      </c>
      <c r="AM261" s="23">
        <v>53461</v>
      </c>
      <c r="AN261" s="119">
        <f>AM261-AL261</f>
        <v>49</v>
      </c>
    </row>
    <row r="262" spans="2:40" x14ac:dyDescent="0.35">
      <c r="B262" s="50" t="s">
        <v>98</v>
      </c>
      <c r="C262" s="23">
        <v>139728</v>
      </c>
      <c r="D262" s="23">
        <v>139728</v>
      </c>
      <c r="E262" s="119">
        <f>D262-C262</f>
        <v>0</v>
      </c>
      <c r="F262" s="21"/>
      <c r="G262" s="50" t="s">
        <v>98</v>
      </c>
      <c r="H262" s="23">
        <f t="shared" si="188"/>
        <v>139728</v>
      </c>
      <c r="I262" s="23">
        <v>139728</v>
      </c>
      <c r="J262" s="119">
        <f>I262-H262</f>
        <v>0</v>
      </c>
      <c r="K262" s="21"/>
      <c r="L262" s="50" t="s">
        <v>98</v>
      </c>
      <c r="M262" s="23">
        <f t="shared" si="189"/>
        <v>139728</v>
      </c>
      <c r="N262" s="23">
        <v>139728</v>
      </c>
      <c r="O262" s="119">
        <f>N262-M262</f>
        <v>0</v>
      </c>
      <c r="P262" s="21"/>
      <c r="Q262" s="50" t="s">
        <v>98</v>
      </c>
      <c r="R262" s="23">
        <f t="shared" si="194"/>
        <v>139728</v>
      </c>
      <c r="S262" s="23">
        <v>139728</v>
      </c>
      <c r="T262" s="119">
        <f>S262-R262</f>
        <v>0</v>
      </c>
      <c r="U262" s="21"/>
      <c r="V262" s="50" t="s">
        <v>98</v>
      </c>
      <c r="W262" s="23">
        <f t="shared" si="190"/>
        <v>139728</v>
      </c>
      <c r="X262" s="23">
        <v>139728</v>
      </c>
      <c r="Y262" s="119">
        <f>X262-W262</f>
        <v>0</v>
      </c>
      <c r="Z262" s="21"/>
      <c r="AA262" s="50" t="s">
        <v>98</v>
      </c>
      <c r="AB262" s="23">
        <f t="shared" si="191"/>
        <v>139728</v>
      </c>
      <c r="AC262" s="23">
        <v>139728</v>
      </c>
      <c r="AD262" s="119">
        <f>AC262-AB262</f>
        <v>0</v>
      </c>
      <c r="AE262" s="21"/>
      <c r="AF262" s="50" t="s">
        <v>98</v>
      </c>
      <c r="AG262" s="23">
        <f t="shared" si="192"/>
        <v>139728</v>
      </c>
      <c r="AH262" s="23">
        <v>139728</v>
      </c>
      <c r="AI262" s="119">
        <f>AH262-AG262</f>
        <v>0</v>
      </c>
      <c r="AJ262" s="21"/>
      <c r="AK262" s="50" t="s">
        <v>98</v>
      </c>
      <c r="AL262" s="23">
        <f t="shared" si="193"/>
        <v>139728</v>
      </c>
      <c r="AM262" s="23">
        <v>139728</v>
      </c>
      <c r="AN262" s="119">
        <f>AM262-AL262</f>
        <v>0</v>
      </c>
    </row>
    <row r="263" spans="2:40" x14ac:dyDescent="0.35">
      <c r="B263" s="50" t="s">
        <v>85</v>
      </c>
      <c r="C263" s="23">
        <v>8726</v>
      </c>
      <c r="D263" s="23">
        <v>8729</v>
      </c>
      <c r="E263" s="119">
        <f>D263-C263</f>
        <v>3</v>
      </c>
      <c r="F263" s="21"/>
      <c r="G263" s="50" t="s">
        <v>85</v>
      </c>
      <c r="H263" s="23">
        <f t="shared" si="188"/>
        <v>8729</v>
      </c>
      <c r="I263" s="23">
        <v>8732</v>
      </c>
      <c r="J263" s="119">
        <f>I263-H263</f>
        <v>3</v>
      </c>
      <c r="K263" s="21"/>
      <c r="L263" s="50" t="s">
        <v>85</v>
      </c>
      <c r="M263" s="23">
        <f t="shared" si="189"/>
        <v>8732</v>
      </c>
      <c r="N263" s="23">
        <v>8735</v>
      </c>
      <c r="O263" s="119">
        <f>N263-M263</f>
        <v>3</v>
      </c>
      <c r="P263" s="21"/>
      <c r="Q263" s="50" t="s">
        <v>85</v>
      </c>
      <c r="R263" s="23">
        <f t="shared" si="194"/>
        <v>8735</v>
      </c>
      <c r="S263" s="23">
        <v>8738</v>
      </c>
      <c r="T263" s="119">
        <f>S263-R263</f>
        <v>3</v>
      </c>
      <c r="U263" s="21"/>
      <c r="V263" s="50" t="s">
        <v>85</v>
      </c>
      <c r="W263" s="23">
        <f t="shared" si="190"/>
        <v>8738</v>
      </c>
      <c r="X263" s="23">
        <v>8739</v>
      </c>
      <c r="Y263" s="119">
        <f>X263-W263</f>
        <v>1</v>
      </c>
      <c r="Z263" s="21"/>
      <c r="AA263" s="50" t="s">
        <v>85</v>
      </c>
      <c r="AB263" s="23">
        <f t="shared" si="191"/>
        <v>8739</v>
      </c>
      <c r="AC263" s="23">
        <v>8748</v>
      </c>
      <c r="AD263" s="119">
        <f>AC263-AB263</f>
        <v>9</v>
      </c>
      <c r="AE263" s="21"/>
      <c r="AF263" s="50" t="s">
        <v>85</v>
      </c>
      <c r="AG263" s="23">
        <f t="shared" si="192"/>
        <v>8748</v>
      </c>
      <c r="AH263" s="23">
        <v>8749</v>
      </c>
      <c r="AI263" s="119">
        <f>AH263-AG263</f>
        <v>1</v>
      </c>
      <c r="AJ263" s="21"/>
      <c r="AK263" s="50" t="s">
        <v>85</v>
      </c>
      <c r="AL263" s="23">
        <f t="shared" si="193"/>
        <v>8749</v>
      </c>
      <c r="AM263" s="23">
        <v>8749</v>
      </c>
      <c r="AN263" s="119">
        <f>AM263-AL263</f>
        <v>0</v>
      </c>
    </row>
    <row r="264" spans="2:40" x14ac:dyDescent="0.35">
      <c r="B264" s="50" t="s">
        <v>86</v>
      </c>
      <c r="C264" s="23">
        <v>321699</v>
      </c>
      <c r="D264" s="23">
        <v>321917</v>
      </c>
      <c r="E264" s="119">
        <f>D264-C264</f>
        <v>218</v>
      </c>
      <c r="F264" s="21"/>
      <c r="G264" s="50" t="s">
        <v>86</v>
      </c>
      <c r="H264" s="23">
        <f t="shared" si="188"/>
        <v>321917</v>
      </c>
      <c r="I264" s="23">
        <v>322149</v>
      </c>
      <c r="J264" s="119">
        <f>I264-H264</f>
        <v>232</v>
      </c>
      <c r="K264" s="21"/>
      <c r="L264" s="50" t="s">
        <v>86</v>
      </c>
      <c r="M264" s="23">
        <f>I264</f>
        <v>322149</v>
      </c>
      <c r="N264" s="23">
        <v>322372</v>
      </c>
      <c r="O264" s="119">
        <f>N264-M264</f>
        <v>223</v>
      </c>
      <c r="P264" s="21"/>
      <c r="Q264" s="50" t="s">
        <v>86</v>
      </c>
      <c r="R264" s="23">
        <f t="shared" si="194"/>
        <v>322372</v>
      </c>
      <c r="S264" s="23">
        <v>322612</v>
      </c>
      <c r="T264" s="119">
        <f>S264-R264</f>
        <v>240</v>
      </c>
      <c r="U264" s="21"/>
      <c r="V264" s="50" t="s">
        <v>86</v>
      </c>
      <c r="W264" s="23">
        <f t="shared" si="190"/>
        <v>322612</v>
      </c>
      <c r="X264" s="23">
        <v>322703</v>
      </c>
      <c r="Y264" s="119">
        <f>X264-W264</f>
        <v>91</v>
      </c>
      <c r="Z264" s="21"/>
      <c r="AA264" s="50" t="s">
        <v>86</v>
      </c>
      <c r="AB264" s="23">
        <f t="shared" si="191"/>
        <v>322703</v>
      </c>
      <c r="AC264" s="23">
        <v>322961</v>
      </c>
      <c r="AD264" s="119">
        <f>AC264-AB264</f>
        <v>258</v>
      </c>
      <c r="AE264" s="21"/>
      <c r="AF264" s="50" t="s">
        <v>86</v>
      </c>
      <c r="AG264" s="23">
        <f t="shared" si="192"/>
        <v>322961</v>
      </c>
      <c r="AH264" s="23">
        <v>323320</v>
      </c>
      <c r="AI264" s="119">
        <f>AH264-AG264</f>
        <v>359</v>
      </c>
      <c r="AJ264" s="21"/>
      <c r="AK264" s="50" t="s">
        <v>86</v>
      </c>
      <c r="AL264" s="23">
        <f t="shared" si="193"/>
        <v>323320</v>
      </c>
      <c r="AM264" s="23">
        <v>323389</v>
      </c>
      <c r="AN264" s="119">
        <f>AM264-AL264</f>
        <v>69</v>
      </c>
    </row>
    <row r="265" spans="2:40" x14ac:dyDescent="0.35">
      <c r="B265" s="50" t="s">
        <v>93</v>
      </c>
      <c r="C265" s="23"/>
      <c r="D265" s="23"/>
      <c r="E265" s="119">
        <f>E264+E263+E262+E261+E260+E259</f>
        <v>2744</v>
      </c>
      <c r="F265" s="21"/>
      <c r="G265" s="50" t="s">
        <v>93</v>
      </c>
      <c r="H265" s="23"/>
      <c r="I265" s="23"/>
      <c r="J265" s="120">
        <f>J264+J263+J262+J261+J260+J259</f>
        <v>2738</v>
      </c>
      <c r="K265" s="21"/>
      <c r="L265" s="50" t="s">
        <v>93</v>
      </c>
      <c r="M265" s="23"/>
      <c r="N265" s="23"/>
      <c r="O265" s="119">
        <f>SUM(O259:O264)</f>
        <v>2342</v>
      </c>
      <c r="P265" s="21"/>
      <c r="Q265" s="50" t="s">
        <v>93</v>
      </c>
      <c r="R265" s="23"/>
      <c r="S265" s="23"/>
      <c r="T265" s="119">
        <f>SUM(T259:T264)</f>
        <v>2858</v>
      </c>
      <c r="U265" s="21"/>
      <c r="V265" s="50" t="s">
        <v>93</v>
      </c>
      <c r="W265" s="23"/>
      <c r="X265" s="23"/>
      <c r="Y265" s="120">
        <f>SUM(Y259:Y264)</f>
        <v>2207</v>
      </c>
      <c r="Z265" s="21"/>
      <c r="AA265" s="50" t="s">
        <v>93</v>
      </c>
      <c r="AB265" s="23"/>
      <c r="AC265" s="23"/>
      <c r="AD265" s="120">
        <f>SUM(AD259:AD264)</f>
        <v>2479</v>
      </c>
      <c r="AE265" s="21"/>
      <c r="AF265" s="50" t="s">
        <v>93</v>
      </c>
      <c r="AG265" s="23"/>
      <c r="AH265" s="23"/>
      <c r="AI265" s="120">
        <f>SUM(AI259:AI264)</f>
        <v>2835</v>
      </c>
      <c r="AJ265" s="21"/>
      <c r="AK265" s="50" t="s">
        <v>93</v>
      </c>
      <c r="AL265" s="23"/>
      <c r="AM265" s="23"/>
      <c r="AN265" s="120">
        <f>SUM(AN259:AN264)</f>
        <v>1995</v>
      </c>
    </row>
    <row r="266" spans="2:40" x14ac:dyDescent="0.35">
      <c r="B266" s="50" t="s">
        <v>87</v>
      </c>
      <c r="C266" s="23">
        <v>1413105</v>
      </c>
      <c r="D266" s="23">
        <v>1413956</v>
      </c>
      <c r="E266" s="119">
        <f t="shared" ref="E266:E272" si="195">D266-C266</f>
        <v>851</v>
      </c>
      <c r="F266" s="21"/>
      <c r="G266" s="50" t="s">
        <v>87</v>
      </c>
      <c r="H266" s="23">
        <f t="shared" ref="H266:H272" si="196">D266</f>
        <v>1413956</v>
      </c>
      <c r="I266" s="23">
        <v>1414760</v>
      </c>
      <c r="J266" s="119">
        <f t="shared" ref="J266:J272" si="197">I266-H266</f>
        <v>804</v>
      </c>
      <c r="K266" s="21"/>
      <c r="L266" s="50" t="s">
        <v>87</v>
      </c>
      <c r="M266" s="23">
        <f>I266</f>
        <v>1414760</v>
      </c>
      <c r="N266" s="23">
        <v>1415288</v>
      </c>
      <c r="O266" s="119">
        <f>N266-M266</f>
        <v>528</v>
      </c>
      <c r="P266" s="21"/>
      <c r="Q266" s="50" t="s">
        <v>87</v>
      </c>
      <c r="R266" s="23">
        <f>N266</f>
        <v>1415288</v>
      </c>
      <c r="S266" s="23">
        <v>1416206</v>
      </c>
      <c r="T266" s="119">
        <f t="shared" ref="T266:T272" si="198">S266-R266</f>
        <v>918</v>
      </c>
      <c r="U266" s="21"/>
      <c r="V266" s="50" t="s">
        <v>87</v>
      </c>
      <c r="W266" s="23">
        <f t="shared" ref="W266:W272" si="199">S266</f>
        <v>1416206</v>
      </c>
      <c r="X266" s="23">
        <v>1417363</v>
      </c>
      <c r="Y266" s="119">
        <f t="shared" ref="Y266:Y272" si="200">X266-W266</f>
        <v>1157</v>
      </c>
      <c r="Z266" s="21"/>
      <c r="AA266" s="50" t="s">
        <v>87</v>
      </c>
      <c r="AB266" s="23">
        <f t="shared" ref="AB266:AB272" si="201">X266</f>
        <v>1417363</v>
      </c>
      <c r="AC266" s="23">
        <v>1417880</v>
      </c>
      <c r="AD266" s="119">
        <f>AC266-AB266</f>
        <v>517</v>
      </c>
      <c r="AE266" s="21"/>
      <c r="AF266" s="50" t="s">
        <v>87</v>
      </c>
      <c r="AG266" s="23">
        <f t="shared" ref="AG266:AG272" si="202">AC266</f>
        <v>1417880</v>
      </c>
      <c r="AH266" s="23">
        <v>1418974</v>
      </c>
      <c r="AI266" s="119">
        <f>AH266-AG266</f>
        <v>1094</v>
      </c>
      <c r="AJ266" s="21"/>
      <c r="AK266" s="50" t="s">
        <v>87</v>
      </c>
      <c r="AL266" s="23">
        <f t="shared" ref="AL266:AL272" si="203">AH266</f>
        <v>1418974</v>
      </c>
      <c r="AM266" s="23">
        <v>1420192</v>
      </c>
      <c r="AN266" s="119">
        <f>AM266-AL266</f>
        <v>1218</v>
      </c>
    </row>
    <row r="267" spans="2:40" x14ac:dyDescent="0.35">
      <c r="B267" s="50" t="s">
        <v>96</v>
      </c>
      <c r="C267" s="23">
        <v>838495</v>
      </c>
      <c r="D267" s="23">
        <v>838750</v>
      </c>
      <c r="E267" s="119">
        <f t="shared" si="195"/>
        <v>255</v>
      </c>
      <c r="F267" s="21"/>
      <c r="G267" s="50" t="s">
        <v>96</v>
      </c>
      <c r="H267" s="23">
        <f t="shared" si="196"/>
        <v>838750</v>
      </c>
      <c r="I267" s="23">
        <v>839074</v>
      </c>
      <c r="J267" s="119">
        <f t="shared" si="197"/>
        <v>324</v>
      </c>
      <c r="K267" s="21"/>
      <c r="L267" s="50" t="s">
        <v>96</v>
      </c>
      <c r="M267" s="23">
        <f>I267</f>
        <v>839074</v>
      </c>
      <c r="N267" s="23">
        <v>839397</v>
      </c>
      <c r="O267" s="119">
        <f>N267-M267</f>
        <v>323</v>
      </c>
      <c r="P267" s="21"/>
      <c r="Q267" s="50" t="s">
        <v>96</v>
      </c>
      <c r="R267" s="23">
        <f>N267</f>
        <v>839397</v>
      </c>
      <c r="S267" s="23">
        <v>839673</v>
      </c>
      <c r="T267" s="119">
        <f t="shared" si="198"/>
        <v>276</v>
      </c>
      <c r="U267" s="21"/>
      <c r="V267" s="50" t="s">
        <v>96</v>
      </c>
      <c r="W267" s="23">
        <f t="shared" si="199"/>
        <v>839673</v>
      </c>
      <c r="X267" s="23">
        <v>839940</v>
      </c>
      <c r="Y267" s="119">
        <f t="shared" si="200"/>
        <v>267</v>
      </c>
      <c r="Z267" s="21"/>
      <c r="AA267" s="50" t="s">
        <v>96</v>
      </c>
      <c r="AB267" s="23">
        <f t="shared" si="201"/>
        <v>839940</v>
      </c>
      <c r="AC267" s="23">
        <v>840184</v>
      </c>
      <c r="AD267" s="119">
        <f t="shared" ref="AD267:AD272" si="204">AC267-AB267</f>
        <v>244</v>
      </c>
      <c r="AE267" s="21"/>
      <c r="AF267" s="50" t="s">
        <v>96</v>
      </c>
      <c r="AG267" s="23">
        <f t="shared" si="202"/>
        <v>840184</v>
      </c>
      <c r="AH267" s="23">
        <v>840473</v>
      </c>
      <c r="AI267" s="119">
        <f t="shared" ref="AI267:AI272" si="205">AH267-AG267</f>
        <v>289</v>
      </c>
      <c r="AJ267" s="21"/>
      <c r="AK267" s="50" t="s">
        <v>96</v>
      </c>
      <c r="AL267" s="23">
        <f t="shared" si="203"/>
        <v>840473</v>
      </c>
      <c r="AM267" s="23">
        <v>840716</v>
      </c>
      <c r="AN267" s="119">
        <f t="shared" ref="AN267:AN272" si="206">AM267-AL267</f>
        <v>243</v>
      </c>
    </row>
    <row r="268" spans="2:40" x14ac:dyDescent="0.35">
      <c r="B268" s="50" t="s">
        <v>88</v>
      </c>
      <c r="C268" s="23"/>
      <c r="D268" s="23"/>
      <c r="E268" s="119">
        <f t="shared" si="195"/>
        <v>0</v>
      </c>
      <c r="F268" s="21"/>
      <c r="G268" s="50" t="s">
        <v>88</v>
      </c>
      <c r="H268" s="23">
        <f t="shared" si="196"/>
        <v>0</v>
      </c>
      <c r="I268" s="23"/>
      <c r="J268" s="119">
        <f t="shared" si="197"/>
        <v>0</v>
      </c>
      <c r="K268" s="21"/>
      <c r="L268" s="50" t="s">
        <v>88</v>
      </c>
      <c r="M268" s="23"/>
      <c r="N268" s="23"/>
      <c r="O268" s="119">
        <v>0</v>
      </c>
      <c r="P268" s="21"/>
      <c r="Q268" s="50" t="s">
        <v>88</v>
      </c>
      <c r="R268" s="23"/>
      <c r="S268" s="23"/>
      <c r="T268" s="119">
        <f t="shared" si="198"/>
        <v>0</v>
      </c>
      <c r="U268" s="21"/>
      <c r="V268" s="50" t="s">
        <v>88</v>
      </c>
      <c r="W268" s="23">
        <f t="shared" si="199"/>
        <v>0</v>
      </c>
      <c r="X268" s="23"/>
      <c r="Y268" s="119">
        <f t="shared" si="200"/>
        <v>0</v>
      </c>
      <c r="Z268" s="21"/>
      <c r="AA268" s="50" t="s">
        <v>88</v>
      </c>
      <c r="AB268" s="23">
        <f t="shared" si="201"/>
        <v>0</v>
      </c>
      <c r="AC268" s="23"/>
      <c r="AD268" s="119">
        <f t="shared" si="204"/>
        <v>0</v>
      </c>
      <c r="AE268" s="21"/>
      <c r="AF268" s="50" t="s">
        <v>88</v>
      </c>
      <c r="AG268" s="23">
        <f t="shared" si="202"/>
        <v>0</v>
      </c>
      <c r="AH268" s="23"/>
      <c r="AI268" s="119">
        <f t="shared" si="205"/>
        <v>0</v>
      </c>
      <c r="AJ268" s="21"/>
      <c r="AK268" s="50" t="s">
        <v>88</v>
      </c>
      <c r="AL268" s="23">
        <f t="shared" si="203"/>
        <v>0</v>
      </c>
      <c r="AM268" s="23"/>
      <c r="AN268" s="119">
        <f t="shared" si="206"/>
        <v>0</v>
      </c>
    </row>
    <row r="269" spans="2:40" x14ac:dyDescent="0.35">
      <c r="B269" s="50" t="s">
        <v>108</v>
      </c>
      <c r="C269" s="23">
        <v>2533</v>
      </c>
      <c r="D269" s="23">
        <v>2536</v>
      </c>
      <c r="E269" s="119">
        <f t="shared" si="195"/>
        <v>3</v>
      </c>
      <c r="F269" s="21"/>
      <c r="G269" s="50" t="s">
        <v>108</v>
      </c>
      <c r="H269" s="23">
        <f t="shared" si="196"/>
        <v>2536</v>
      </c>
      <c r="I269" s="23">
        <v>2536</v>
      </c>
      <c r="J269" s="119">
        <f t="shared" si="197"/>
        <v>0</v>
      </c>
      <c r="K269" s="21"/>
      <c r="L269" s="50" t="s">
        <v>108</v>
      </c>
      <c r="M269" s="23">
        <f>I269</f>
        <v>2536</v>
      </c>
      <c r="N269" s="23">
        <v>2539</v>
      </c>
      <c r="O269" s="119">
        <f>N269-M269</f>
        <v>3</v>
      </c>
      <c r="P269" s="21"/>
      <c r="Q269" s="50" t="s">
        <v>108</v>
      </c>
      <c r="R269" s="23">
        <f>N269</f>
        <v>2539</v>
      </c>
      <c r="S269" s="23">
        <v>2544</v>
      </c>
      <c r="T269" s="119">
        <f t="shared" si="198"/>
        <v>5</v>
      </c>
      <c r="U269" s="21"/>
      <c r="V269" s="50" t="s">
        <v>108</v>
      </c>
      <c r="W269" s="23">
        <f t="shared" si="199"/>
        <v>2544</v>
      </c>
      <c r="X269" s="23">
        <v>2548</v>
      </c>
      <c r="Y269" s="119">
        <f t="shared" si="200"/>
        <v>4</v>
      </c>
      <c r="Z269" s="21"/>
      <c r="AA269" s="50" t="s">
        <v>108</v>
      </c>
      <c r="AB269" s="23">
        <f t="shared" si="201"/>
        <v>2548</v>
      </c>
      <c r="AC269" s="23">
        <v>2551</v>
      </c>
      <c r="AD269" s="119">
        <f t="shared" si="204"/>
        <v>3</v>
      </c>
      <c r="AE269" s="21"/>
      <c r="AF269" s="50" t="s">
        <v>108</v>
      </c>
      <c r="AG269" s="23">
        <f t="shared" si="202"/>
        <v>2551</v>
      </c>
      <c r="AH269" s="23">
        <v>2564</v>
      </c>
      <c r="AI269" s="119">
        <f t="shared" si="205"/>
        <v>13</v>
      </c>
      <c r="AJ269" s="21"/>
      <c r="AK269" s="50" t="s">
        <v>108</v>
      </c>
      <c r="AL269" s="23">
        <f t="shared" si="203"/>
        <v>2564</v>
      </c>
      <c r="AM269" s="23">
        <v>2567</v>
      </c>
      <c r="AN269" s="119">
        <f t="shared" si="206"/>
        <v>3</v>
      </c>
    </row>
    <row r="270" spans="2:40" x14ac:dyDescent="0.35">
      <c r="B270" s="50" t="s">
        <v>89</v>
      </c>
      <c r="C270" s="23">
        <v>570079</v>
      </c>
      <c r="D270" s="23">
        <v>570438</v>
      </c>
      <c r="E270" s="119">
        <f t="shared" si="195"/>
        <v>359</v>
      </c>
      <c r="F270" s="21"/>
      <c r="G270" s="50" t="s">
        <v>89</v>
      </c>
      <c r="H270" s="23">
        <f t="shared" si="196"/>
        <v>570438</v>
      </c>
      <c r="I270" s="23">
        <v>570880</v>
      </c>
      <c r="J270" s="119">
        <f t="shared" si="197"/>
        <v>442</v>
      </c>
      <c r="K270" s="21"/>
      <c r="L270" s="50" t="s">
        <v>89</v>
      </c>
      <c r="M270" s="23">
        <f>I270</f>
        <v>570880</v>
      </c>
      <c r="N270" s="23">
        <v>571215</v>
      </c>
      <c r="O270" s="119">
        <f>N270-M270</f>
        <v>335</v>
      </c>
      <c r="P270" s="21"/>
      <c r="Q270" s="50" t="s">
        <v>89</v>
      </c>
      <c r="R270" s="23">
        <f>N270</f>
        <v>571215</v>
      </c>
      <c r="S270" s="23">
        <v>571611</v>
      </c>
      <c r="T270" s="119">
        <f t="shared" si="198"/>
        <v>396</v>
      </c>
      <c r="U270" s="21"/>
      <c r="V270" s="50" t="s">
        <v>89</v>
      </c>
      <c r="W270" s="23">
        <f t="shared" si="199"/>
        <v>571611</v>
      </c>
      <c r="X270" s="23">
        <v>571855</v>
      </c>
      <c r="Y270" s="119">
        <f t="shared" si="200"/>
        <v>244</v>
      </c>
      <c r="Z270" s="21"/>
      <c r="AA270" s="50" t="s">
        <v>89</v>
      </c>
      <c r="AB270" s="23">
        <f t="shared" si="201"/>
        <v>571855</v>
      </c>
      <c r="AC270" s="23">
        <v>572253</v>
      </c>
      <c r="AD270" s="119">
        <f t="shared" si="204"/>
        <v>398</v>
      </c>
      <c r="AE270" s="21"/>
      <c r="AF270" s="50" t="s">
        <v>89</v>
      </c>
      <c r="AG270" s="23">
        <f t="shared" si="202"/>
        <v>572253</v>
      </c>
      <c r="AH270" s="23">
        <v>572560</v>
      </c>
      <c r="AI270" s="119">
        <f t="shared" si="205"/>
        <v>307</v>
      </c>
      <c r="AJ270" s="21"/>
      <c r="AK270" s="50" t="s">
        <v>89</v>
      </c>
      <c r="AL270" s="23">
        <f t="shared" si="203"/>
        <v>572560</v>
      </c>
      <c r="AM270" s="23">
        <v>572713</v>
      </c>
      <c r="AN270" s="119">
        <f t="shared" si="206"/>
        <v>153</v>
      </c>
    </row>
    <row r="271" spans="2:40" x14ac:dyDescent="0.35">
      <c r="B271" s="50" t="s">
        <v>90</v>
      </c>
      <c r="C271" s="23">
        <v>297526</v>
      </c>
      <c r="D271" s="23">
        <v>297761</v>
      </c>
      <c r="E271" s="119">
        <f t="shared" si="195"/>
        <v>235</v>
      </c>
      <c r="F271" s="21"/>
      <c r="G271" s="50" t="s">
        <v>90</v>
      </c>
      <c r="H271" s="23">
        <f t="shared" si="196"/>
        <v>297761</v>
      </c>
      <c r="I271" s="23">
        <v>298011</v>
      </c>
      <c r="J271" s="119">
        <f t="shared" si="197"/>
        <v>250</v>
      </c>
      <c r="K271" s="21"/>
      <c r="L271" s="50" t="s">
        <v>90</v>
      </c>
      <c r="M271" s="23">
        <f>I271</f>
        <v>298011</v>
      </c>
      <c r="N271" s="23">
        <v>298213</v>
      </c>
      <c r="O271" s="119">
        <f>N271-M271</f>
        <v>202</v>
      </c>
      <c r="P271" s="21"/>
      <c r="Q271" s="50" t="s">
        <v>90</v>
      </c>
      <c r="R271" s="23">
        <f>N271</f>
        <v>298213</v>
      </c>
      <c r="S271" s="23">
        <v>298478</v>
      </c>
      <c r="T271" s="119">
        <f t="shared" si="198"/>
        <v>265</v>
      </c>
      <c r="U271" s="21"/>
      <c r="V271" s="50" t="s">
        <v>90</v>
      </c>
      <c r="W271" s="23">
        <f t="shared" si="199"/>
        <v>298478</v>
      </c>
      <c r="X271" s="23">
        <v>298627</v>
      </c>
      <c r="Y271" s="119">
        <f t="shared" si="200"/>
        <v>149</v>
      </c>
      <c r="Z271" s="21"/>
      <c r="AA271" s="50" t="s">
        <v>90</v>
      </c>
      <c r="AB271" s="23">
        <f t="shared" si="201"/>
        <v>298627</v>
      </c>
      <c r="AC271" s="23">
        <v>298845</v>
      </c>
      <c r="AD271" s="119">
        <f t="shared" si="204"/>
        <v>218</v>
      </c>
      <c r="AE271" s="21"/>
      <c r="AF271" s="50" t="s">
        <v>90</v>
      </c>
      <c r="AG271" s="23">
        <f t="shared" si="202"/>
        <v>298845</v>
      </c>
      <c r="AH271" s="23">
        <v>299060</v>
      </c>
      <c r="AI271" s="119">
        <f t="shared" si="205"/>
        <v>215</v>
      </c>
      <c r="AJ271" s="21"/>
      <c r="AK271" s="50" t="s">
        <v>90</v>
      </c>
      <c r="AL271" s="23">
        <f t="shared" si="203"/>
        <v>299060</v>
      </c>
      <c r="AM271" s="23">
        <v>299138</v>
      </c>
      <c r="AN271" s="119">
        <f t="shared" si="206"/>
        <v>78</v>
      </c>
    </row>
    <row r="272" spans="2:40" x14ac:dyDescent="0.35">
      <c r="B272" s="50" t="s">
        <v>91</v>
      </c>
      <c r="C272" s="23">
        <v>778777</v>
      </c>
      <c r="D272" s="23">
        <v>780013</v>
      </c>
      <c r="E272" s="119">
        <f t="shared" si="195"/>
        <v>1236</v>
      </c>
      <c r="F272" s="21"/>
      <c r="G272" s="50" t="s">
        <v>91</v>
      </c>
      <c r="H272" s="23">
        <f t="shared" si="196"/>
        <v>780013</v>
      </c>
      <c r="I272" s="23">
        <v>781251</v>
      </c>
      <c r="J272" s="119">
        <f t="shared" si="197"/>
        <v>1238</v>
      </c>
      <c r="K272" s="21"/>
      <c r="L272" s="50" t="s">
        <v>91</v>
      </c>
      <c r="M272" s="23">
        <f>I272</f>
        <v>781251</v>
      </c>
      <c r="N272" s="23">
        <v>782494</v>
      </c>
      <c r="O272" s="119">
        <f>N272-M272</f>
        <v>1243</v>
      </c>
      <c r="P272" s="21"/>
      <c r="Q272" s="50" t="s">
        <v>91</v>
      </c>
      <c r="R272" s="23">
        <f>N272</f>
        <v>782494</v>
      </c>
      <c r="S272" s="23">
        <v>783865</v>
      </c>
      <c r="T272" s="119">
        <f t="shared" si="198"/>
        <v>1371</v>
      </c>
      <c r="U272" s="21"/>
      <c r="V272" s="50" t="s">
        <v>91</v>
      </c>
      <c r="W272" s="23">
        <f t="shared" si="199"/>
        <v>783865</v>
      </c>
      <c r="X272" s="23">
        <v>784720</v>
      </c>
      <c r="Y272" s="119">
        <f t="shared" si="200"/>
        <v>855</v>
      </c>
      <c r="Z272" s="21"/>
      <c r="AA272" s="50" t="s">
        <v>91</v>
      </c>
      <c r="AB272" s="23">
        <f t="shared" si="201"/>
        <v>784720</v>
      </c>
      <c r="AC272" s="23">
        <v>786125</v>
      </c>
      <c r="AD272" s="119">
        <f t="shared" si="204"/>
        <v>1405</v>
      </c>
      <c r="AE272" s="21"/>
      <c r="AF272" s="50" t="s">
        <v>91</v>
      </c>
      <c r="AG272" s="23">
        <f t="shared" si="202"/>
        <v>786125</v>
      </c>
      <c r="AH272" s="23">
        <v>787403</v>
      </c>
      <c r="AI272" s="119">
        <f t="shared" si="205"/>
        <v>1278</v>
      </c>
      <c r="AJ272" s="21"/>
      <c r="AK272" s="50" t="s">
        <v>91</v>
      </c>
      <c r="AL272" s="23">
        <f t="shared" si="203"/>
        <v>787403</v>
      </c>
      <c r="AM272" s="23">
        <v>787927</v>
      </c>
      <c r="AN272" s="119">
        <f t="shared" si="206"/>
        <v>524</v>
      </c>
    </row>
    <row r="273" spans="2:40" x14ac:dyDescent="0.35">
      <c r="B273" s="50" t="s">
        <v>94</v>
      </c>
      <c r="C273" s="23"/>
      <c r="D273" s="23"/>
      <c r="E273" s="119">
        <f>SUM(E266:E272)</f>
        <v>2939</v>
      </c>
      <c r="F273" s="21"/>
      <c r="G273" s="50" t="s">
        <v>94</v>
      </c>
      <c r="H273" s="23"/>
      <c r="I273" s="23"/>
      <c r="J273" s="120">
        <f>SUM(J266:J272)</f>
        <v>3058</v>
      </c>
      <c r="K273" s="21"/>
      <c r="L273" s="50" t="s">
        <v>94</v>
      </c>
      <c r="M273" s="23"/>
      <c r="N273" s="23"/>
      <c r="O273" s="119">
        <f>SUM(O266:O272)</f>
        <v>2634</v>
      </c>
      <c r="P273" s="21"/>
      <c r="Q273" s="50" t="s">
        <v>94</v>
      </c>
      <c r="R273" s="23"/>
      <c r="S273" s="23"/>
      <c r="T273" s="119">
        <f>SUM(T266:T272)</f>
        <v>3231</v>
      </c>
      <c r="U273" s="21"/>
      <c r="V273" s="50" t="s">
        <v>94</v>
      </c>
      <c r="W273" s="23"/>
      <c r="X273" s="23"/>
      <c r="Y273" s="120">
        <f>SUM(Y266:Y272)</f>
        <v>2676</v>
      </c>
      <c r="Z273" s="21"/>
      <c r="AA273" s="50" t="s">
        <v>94</v>
      </c>
      <c r="AB273" s="23"/>
      <c r="AC273" s="23"/>
      <c r="AD273" s="120">
        <f>SUM(AD266:AD272)</f>
        <v>2785</v>
      </c>
      <c r="AE273" s="21"/>
      <c r="AF273" s="50" t="s">
        <v>94</v>
      </c>
      <c r="AG273" s="23"/>
      <c r="AH273" s="23"/>
      <c r="AI273" s="120">
        <f>SUM(AI266:AI272)</f>
        <v>3196</v>
      </c>
      <c r="AJ273" s="21"/>
      <c r="AK273" s="50" t="s">
        <v>94</v>
      </c>
      <c r="AL273" s="23"/>
      <c r="AM273" s="23"/>
      <c r="AN273" s="120">
        <f>SUM(AN266:AN272)</f>
        <v>2219</v>
      </c>
    </row>
    <row r="274" spans="2:40" x14ac:dyDescent="0.35">
      <c r="B274" s="50" t="s">
        <v>97</v>
      </c>
      <c r="C274" s="23">
        <v>548811</v>
      </c>
      <c r="D274" s="23">
        <v>549397</v>
      </c>
      <c r="E274" s="119">
        <f>D274-C274</f>
        <v>586</v>
      </c>
      <c r="F274" s="21"/>
      <c r="G274" s="50" t="s">
        <v>97</v>
      </c>
      <c r="H274" s="23">
        <f>D274</f>
        <v>549397</v>
      </c>
      <c r="I274" s="23">
        <v>549397</v>
      </c>
      <c r="J274" s="119">
        <f>I274-H274</f>
        <v>0</v>
      </c>
      <c r="K274" s="21"/>
      <c r="L274" s="50" t="s">
        <v>97</v>
      </c>
      <c r="M274" s="23">
        <f>I274</f>
        <v>549397</v>
      </c>
      <c r="N274" s="23">
        <v>549622</v>
      </c>
      <c r="O274" s="119">
        <f>N274-M274</f>
        <v>225</v>
      </c>
      <c r="P274" s="21"/>
      <c r="Q274" s="50" t="s">
        <v>97</v>
      </c>
      <c r="R274" s="23">
        <f>N274</f>
        <v>549622</v>
      </c>
      <c r="S274" s="23">
        <v>549922</v>
      </c>
      <c r="T274" s="119">
        <f>S274-R274</f>
        <v>300</v>
      </c>
      <c r="U274" s="21"/>
      <c r="V274" s="50" t="s">
        <v>97</v>
      </c>
      <c r="W274" s="23">
        <f>S274</f>
        <v>549922</v>
      </c>
      <c r="X274" s="23">
        <v>550260</v>
      </c>
      <c r="Y274" s="120">
        <f>X274-W274</f>
        <v>338</v>
      </c>
      <c r="Z274" s="21"/>
      <c r="AA274" s="50" t="s">
        <v>97</v>
      </c>
      <c r="AB274" s="23">
        <f>X274</f>
        <v>550260</v>
      </c>
      <c r="AC274" s="23">
        <v>550637</v>
      </c>
      <c r="AD274" s="120">
        <f>AC274-AB274</f>
        <v>377</v>
      </c>
      <c r="AE274" s="21"/>
      <c r="AF274" s="50" t="s">
        <v>97</v>
      </c>
      <c r="AG274" s="23">
        <f>AC274</f>
        <v>550637</v>
      </c>
      <c r="AH274" s="23">
        <v>550871</v>
      </c>
      <c r="AI274" s="120">
        <f>AH274-AG274</f>
        <v>234</v>
      </c>
      <c r="AJ274" s="21"/>
      <c r="AK274" s="50" t="s">
        <v>97</v>
      </c>
      <c r="AL274" s="23">
        <f>AH274</f>
        <v>550871</v>
      </c>
      <c r="AM274" s="23">
        <v>551054</v>
      </c>
      <c r="AN274" s="120">
        <f>AM274-AL274</f>
        <v>183</v>
      </c>
    </row>
    <row r="275" spans="2:40" x14ac:dyDescent="0.35">
      <c r="B275" s="29" t="s">
        <v>130</v>
      </c>
      <c r="C275" s="23"/>
      <c r="D275" s="23"/>
      <c r="E275" s="121">
        <f>E274+E273+E265+E258+E257+E256</f>
        <v>8246</v>
      </c>
      <c r="F275" s="21"/>
      <c r="G275" s="29" t="s">
        <v>130</v>
      </c>
      <c r="H275" s="23"/>
      <c r="I275" s="23"/>
      <c r="J275" s="121">
        <f>J274+J273+J265+J258+J257+J256</f>
        <v>7692</v>
      </c>
      <c r="K275" s="21"/>
      <c r="L275" s="29" t="s">
        <v>130</v>
      </c>
      <c r="M275" s="23"/>
      <c r="N275" s="23"/>
      <c r="O275" s="121">
        <f>O274+O273+O265+O258+O257+O256</f>
        <v>6930</v>
      </c>
      <c r="P275" s="21"/>
      <c r="Q275" s="29" t="s">
        <v>130</v>
      </c>
      <c r="R275" s="23">
        <f>N275</f>
        <v>0</v>
      </c>
      <c r="S275" s="23"/>
      <c r="T275" s="121">
        <f>T274+T273+T265+T258+T257+T256</f>
        <v>8309</v>
      </c>
      <c r="U275" s="21"/>
      <c r="V275" s="29" t="s">
        <v>130</v>
      </c>
      <c r="W275" s="23"/>
      <c r="X275" s="23"/>
      <c r="Y275" s="121">
        <f>Y274+Y273+Y265+Y258+Y257+Y256</f>
        <v>6809</v>
      </c>
      <c r="Z275" s="21"/>
      <c r="AA275" s="29" t="s">
        <v>130</v>
      </c>
      <c r="AB275" s="23">
        <f>X275</f>
        <v>0</v>
      </c>
      <c r="AC275" s="23"/>
      <c r="AD275" s="121">
        <f>AD274+AD273+AD265+AD258+AD257+AD256</f>
        <v>7454</v>
      </c>
      <c r="AE275" s="21"/>
      <c r="AF275" s="29" t="s">
        <v>130</v>
      </c>
      <c r="AG275" s="23">
        <f>AC275</f>
        <v>0</v>
      </c>
      <c r="AH275" s="23"/>
      <c r="AI275" s="121">
        <f>AI274+AI273+AI265+AI258+AI257+AI256</f>
        <v>8872</v>
      </c>
      <c r="AJ275" s="21"/>
      <c r="AK275" s="29" t="s">
        <v>130</v>
      </c>
      <c r="AL275" s="23">
        <f>AH275</f>
        <v>0</v>
      </c>
      <c r="AM275" s="23"/>
      <c r="AN275" s="121">
        <f>AN274+AN273+AN265+AN258+AN257+AN256</f>
        <v>6383</v>
      </c>
    </row>
    <row r="277" spans="2:40" x14ac:dyDescent="0.35">
      <c r="B277" s="117" t="s">
        <v>114</v>
      </c>
      <c r="C277" s="292" t="s">
        <v>526</v>
      </c>
      <c r="D277" s="293"/>
      <c r="E277" s="294"/>
      <c r="F277" s="21"/>
      <c r="G277" s="117" t="s">
        <v>114</v>
      </c>
      <c r="H277" s="292" t="s">
        <v>583</v>
      </c>
      <c r="I277" s="293"/>
      <c r="J277" s="294"/>
      <c r="K277" s="21"/>
      <c r="L277" s="117" t="s">
        <v>114</v>
      </c>
      <c r="M277" s="292" t="s">
        <v>528</v>
      </c>
      <c r="N277" s="293"/>
      <c r="O277" s="294"/>
      <c r="P277" s="21"/>
      <c r="Q277" s="117" t="s">
        <v>114</v>
      </c>
      <c r="R277" s="292" t="s">
        <v>529</v>
      </c>
      <c r="S277" s="293"/>
      <c r="T277" s="294"/>
      <c r="U277" s="21"/>
      <c r="V277" s="117" t="s">
        <v>114</v>
      </c>
      <c r="W277" s="292" t="s">
        <v>530</v>
      </c>
      <c r="X277" s="293"/>
      <c r="Y277" s="294"/>
      <c r="Z277" s="21"/>
      <c r="AA277" s="117" t="s">
        <v>114</v>
      </c>
      <c r="AB277" s="292" t="s">
        <v>531</v>
      </c>
      <c r="AC277" s="293"/>
      <c r="AD277" s="294"/>
      <c r="AE277" s="21"/>
      <c r="AF277" s="117" t="s">
        <v>114</v>
      </c>
      <c r="AG277" s="292" t="s">
        <v>532</v>
      </c>
      <c r="AH277" s="293"/>
      <c r="AI277" s="294"/>
      <c r="AJ277" s="21"/>
      <c r="AK277" s="117" t="s">
        <v>114</v>
      </c>
      <c r="AL277" s="292" t="s">
        <v>533</v>
      </c>
      <c r="AM277" s="293"/>
      <c r="AN277" s="294"/>
    </row>
    <row r="278" spans="2:40" x14ac:dyDescent="0.35">
      <c r="B278" s="50"/>
      <c r="C278" s="118" t="s">
        <v>81</v>
      </c>
      <c r="D278" s="118" t="s">
        <v>82</v>
      </c>
      <c r="E278" s="118" t="s">
        <v>95</v>
      </c>
      <c r="F278" s="21"/>
      <c r="G278" s="50"/>
      <c r="H278" s="118" t="s">
        <v>81</v>
      </c>
      <c r="I278" s="118" t="s">
        <v>82</v>
      </c>
      <c r="J278" s="118" t="s">
        <v>95</v>
      </c>
      <c r="K278" s="21"/>
      <c r="L278" s="50"/>
      <c r="M278" s="118" t="s">
        <v>81</v>
      </c>
      <c r="N278" s="118" t="s">
        <v>82</v>
      </c>
      <c r="O278" s="118" t="s">
        <v>95</v>
      </c>
      <c r="P278" s="21"/>
      <c r="Q278" s="50"/>
      <c r="R278" s="118" t="s">
        <v>81</v>
      </c>
      <c r="S278" s="118" t="s">
        <v>82</v>
      </c>
      <c r="T278" s="118" t="s">
        <v>95</v>
      </c>
      <c r="U278" s="21"/>
      <c r="V278" s="50"/>
      <c r="W278" s="118" t="s">
        <v>81</v>
      </c>
      <c r="X278" s="118" t="s">
        <v>82</v>
      </c>
      <c r="Y278" s="118" t="s">
        <v>95</v>
      </c>
      <c r="Z278" s="21"/>
      <c r="AA278" s="50"/>
      <c r="AB278" s="118" t="s">
        <v>81</v>
      </c>
      <c r="AC278" s="118" t="s">
        <v>82</v>
      </c>
      <c r="AD278" s="118" t="s">
        <v>95</v>
      </c>
      <c r="AE278" s="21"/>
      <c r="AF278" s="50"/>
      <c r="AG278" s="118" t="s">
        <v>81</v>
      </c>
      <c r="AH278" s="118" t="s">
        <v>82</v>
      </c>
      <c r="AI278" s="118" t="s">
        <v>95</v>
      </c>
      <c r="AJ278" s="21"/>
      <c r="AK278" s="50"/>
      <c r="AL278" s="118" t="s">
        <v>81</v>
      </c>
      <c r="AM278" s="118" t="s">
        <v>82</v>
      </c>
      <c r="AN278" s="118" t="s">
        <v>95</v>
      </c>
    </row>
    <row r="279" spans="2:40" x14ac:dyDescent="0.35">
      <c r="B279" s="50" t="s">
        <v>92</v>
      </c>
      <c r="C279" s="23">
        <v>465956</v>
      </c>
      <c r="D279" s="23">
        <v>466130</v>
      </c>
      <c r="E279" s="119">
        <f>(D279-C279)*10</f>
        <v>1740</v>
      </c>
      <c r="F279" s="21"/>
      <c r="G279" s="50" t="s">
        <v>92</v>
      </c>
      <c r="H279" s="23">
        <f>D279</f>
        <v>466130</v>
      </c>
      <c r="I279" s="23">
        <v>466305</v>
      </c>
      <c r="J279" s="119">
        <f>(I279-H279)*10</f>
        <v>1750</v>
      </c>
      <c r="K279" s="21"/>
      <c r="L279" s="50" t="s">
        <v>92</v>
      </c>
      <c r="M279" s="23">
        <f>I279</f>
        <v>466305</v>
      </c>
      <c r="N279" s="23">
        <v>466482</v>
      </c>
      <c r="O279" s="119">
        <f>(N279-M279)*10</f>
        <v>1770</v>
      </c>
      <c r="P279" s="21"/>
      <c r="Q279" s="50" t="s">
        <v>92</v>
      </c>
      <c r="R279" s="23">
        <f>N279</f>
        <v>466482</v>
      </c>
      <c r="S279" s="23">
        <v>466651</v>
      </c>
      <c r="T279" s="119">
        <f>(S279-R279)*10</f>
        <v>1690</v>
      </c>
      <c r="U279" s="21"/>
      <c r="V279" s="50" t="s">
        <v>92</v>
      </c>
      <c r="W279" s="23">
        <f>S279</f>
        <v>466651</v>
      </c>
      <c r="X279" s="23">
        <v>466807</v>
      </c>
      <c r="Y279" s="119">
        <f>(X279-W279)*10</f>
        <v>1560</v>
      </c>
      <c r="Z279" s="21"/>
      <c r="AA279" s="50" t="s">
        <v>92</v>
      </c>
      <c r="AB279" s="23">
        <f>X279</f>
        <v>466807</v>
      </c>
      <c r="AC279" s="23">
        <v>466972</v>
      </c>
      <c r="AD279" s="119">
        <f>(AC279-AB279)*10</f>
        <v>1650</v>
      </c>
      <c r="AE279" s="21"/>
      <c r="AF279" s="50" t="s">
        <v>92</v>
      </c>
      <c r="AG279" s="23">
        <f>AC279</f>
        <v>466972</v>
      </c>
      <c r="AH279" s="23">
        <v>467138</v>
      </c>
      <c r="AI279" s="119">
        <f>(AH279-AG279)*10</f>
        <v>1660</v>
      </c>
      <c r="AJ279" s="21"/>
      <c r="AK279" s="50" t="s">
        <v>92</v>
      </c>
      <c r="AL279" s="23">
        <f>AH279</f>
        <v>467138</v>
      </c>
      <c r="AM279" s="23">
        <v>467289</v>
      </c>
      <c r="AN279" s="119">
        <f>(AM279-AL279)*10</f>
        <v>1510</v>
      </c>
    </row>
    <row r="280" spans="2:40" x14ac:dyDescent="0.35">
      <c r="B280" s="50" t="s">
        <v>6</v>
      </c>
      <c r="C280" s="23">
        <v>255578</v>
      </c>
      <c r="D280" s="23">
        <v>256450</v>
      </c>
      <c r="E280" s="119">
        <f>D280-C280</f>
        <v>872</v>
      </c>
      <c r="F280" s="21"/>
      <c r="G280" s="50" t="s">
        <v>6</v>
      </c>
      <c r="H280" s="23">
        <f t="shared" ref="H280:H287" si="207">D280</f>
        <v>256450</v>
      </c>
      <c r="I280" s="23">
        <v>257359</v>
      </c>
      <c r="J280" s="119">
        <f>I280-H280</f>
        <v>909</v>
      </c>
      <c r="K280" s="21"/>
      <c r="L280" s="50" t="s">
        <v>6</v>
      </c>
      <c r="M280" s="23">
        <f t="shared" ref="M280:M286" si="208">I280</f>
        <v>257359</v>
      </c>
      <c r="N280" s="23">
        <v>257521</v>
      </c>
      <c r="O280" s="119">
        <f>N280-M280</f>
        <v>162</v>
      </c>
      <c r="P280" s="21"/>
      <c r="Q280" s="50" t="s">
        <v>6</v>
      </c>
      <c r="R280" s="23">
        <f>N280</f>
        <v>257521</v>
      </c>
      <c r="S280" s="23">
        <v>257695</v>
      </c>
      <c r="T280" s="119">
        <f>S280-R280</f>
        <v>174</v>
      </c>
      <c r="U280" s="21"/>
      <c r="V280" s="50" t="s">
        <v>6</v>
      </c>
      <c r="W280" s="23">
        <f t="shared" ref="W280:W287" si="209">S280</f>
        <v>257695</v>
      </c>
      <c r="X280" s="23">
        <v>257848</v>
      </c>
      <c r="Y280" s="119">
        <f>X280-W280</f>
        <v>153</v>
      </c>
      <c r="Z280" s="21"/>
      <c r="AA280" s="50" t="s">
        <v>6</v>
      </c>
      <c r="AB280" s="23">
        <f t="shared" ref="AB280:AB287" si="210">X280</f>
        <v>257848</v>
      </c>
      <c r="AC280" s="23">
        <v>258044</v>
      </c>
      <c r="AD280" s="119">
        <f>AC280-AB280</f>
        <v>196</v>
      </c>
      <c r="AE280" s="21"/>
      <c r="AF280" s="50" t="s">
        <v>6</v>
      </c>
      <c r="AG280" s="23">
        <f t="shared" ref="AG280:AG287" si="211">AC280</f>
        <v>258044</v>
      </c>
      <c r="AH280" s="23">
        <v>258217</v>
      </c>
      <c r="AI280" s="119">
        <f>AH280-AG280</f>
        <v>173</v>
      </c>
      <c r="AJ280" s="21"/>
      <c r="AK280" s="50" t="s">
        <v>6</v>
      </c>
      <c r="AL280" s="23">
        <f t="shared" ref="AL280:AL287" si="212">AH280</f>
        <v>258217</v>
      </c>
      <c r="AM280" s="23">
        <v>258382</v>
      </c>
      <c r="AN280" s="119">
        <f>AM280-AL280</f>
        <v>165</v>
      </c>
    </row>
    <row r="281" spans="2:40" x14ac:dyDescent="0.35">
      <c r="B281" s="50" t="s">
        <v>103</v>
      </c>
      <c r="C281" s="23">
        <v>210667</v>
      </c>
      <c r="D281" s="23">
        <v>210667</v>
      </c>
      <c r="E281" s="119">
        <f>D281-C281</f>
        <v>0</v>
      </c>
      <c r="F281" s="21"/>
      <c r="G281" s="50" t="s">
        <v>103</v>
      </c>
      <c r="H281" s="23">
        <f t="shared" si="207"/>
        <v>210667</v>
      </c>
      <c r="I281" s="23">
        <v>210667</v>
      </c>
      <c r="J281" s="119">
        <f>I281-H281</f>
        <v>0</v>
      </c>
      <c r="K281" s="21"/>
      <c r="L281" s="50" t="s">
        <v>103</v>
      </c>
      <c r="M281" s="23">
        <f t="shared" si="208"/>
        <v>210667</v>
      </c>
      <c r="N281" s="23">
        <v>210667</v>
      </c>
      <c r="O281" s="119">
        <f>N281-M281</f>
        <v>0</v>
      </c>
      <c r="P281" s="21"/>
      <c r="Q281" s="50" t="s">
        <v>103</v>
      </c>
      <c r="R281" s="23">
        <f t="shared" ref="R281:R287" si="213">N281</f>
        <v>210667</v>
      </c>
      <c r="S281" s="23">
        <v>210667</v>
      </c>
      <c r="T281" s="119">
        <f>S281-R281</f>
        <v>0</v>
      </c>
      <c r="U281" s="21"/>
      <c r="V281" s="50" t="s">
        <v>103</v>
      </c>
      <c r="W281" s="23">
        <f t="shared" si="209"/>
        <v>210667</v>
      </c>
      <c r="X281" s="23">
        <v>210667</v>
      </c>
      <c r="Y281" s="119">
        <f>X281-W281</f>
        <v>0</v>
      </c>
      <c r="Z281" s="21"/>
      <c r="AA281" s="50" t="s">
        <v>103</v>
      </c>
      <c r="AB281" s="23">
        <f t="shared" si="210"/>
        <v>210667</v>
      </c>
      <c r="AC281" s="23">
        <v>210667</v>
      </c>
      <c r="AD281" s="119">
        <f>AC281-AB281</f>
        <v>0</v>
      </c>
      <c r="AE281" s="21"/>
      <c r="AF281" s="50" t="s">
        <v>103</v>
      </c>
      <c r="AG281" s="23">
        <f t="shared" si="211"/>
        <v>210667</v>
      </c>
      <c r="AH281" s="23">
        <v>210667</v>
      </c>
      <c r="AI281" s="119">
        <f>AH281-AG281</f>
        <v>0</v>
      </c>
      <c r="AJ281" s="21"/>
      <c r="AK281" s="50" t="s">
        <v>103</v>
      </c>
      <c r="AL281" s="23">
        <f t="shared" si="212"/>
        <v>210667</v>
      </c>
      <c r="AM281" s="23">
        <v>210667</v>
      </c>
      <c r="AN281" s="119">
        <f>AM281-AL281</f>
        <v>0</v>
      </c>
    </row>
    <row r="282" spans="2:40" x14ac:dyDescent="0.35">
      <c r="B282" s="50" t="s">
        <v>3</v>
      </c>
      <c r="C282" s="23">
        <v>317721</v>
      </c>
      <c r="D282" s="23">
        <v>317983</v>
      </c>
      <c r="E282" s="119">
        <f>(D282-C282)*10</f>
        <v>2620</v>
      </c>
      <c r="F282" s="21"/>
      <c r="G282" s="50" t="s">
        <v>3</v>
      </c>
      <c r="H282" s="23">
        <f t="shared" si="207"/>
        <v>317983</v>
      </c>
      <c r="I282" s="23">
        <v>318229</v>
      </c>
      <c r="J282" s="119">
        <f>(I282-H282)*10</f>
        <v>2460</v>
      </c>
      <c r="K282" s="21"/>
      <c r="L282" s="50" t="s">
        <v>3</v>
      </c>
      <c r="M282" s="23">
        <f t="shared" si="208"/>
        <v>318229</v>
      </c>
      <c r="N282" s="23">
        <v>318465</v>
      </c>
      <c r="O282" s="119">
        <f>(N282-M282)*10</f>
        <v>2360</v>
      </c>
      <c r="P282" s="21"/>
      <c r="Q282" s="50" t="s">
        <v>3</v>
      </c>
      <c r="R282" s="23">
        <f t="shared" si="213"/>
        <v>318465</v>
      </c>
      <c r="S282" s="23">
        <v>318723</v>
      </c>
      <c r="T282" s="119">
        <f>(S282-R282)*10</f>
        <v>2580</v>
      </c>
      <c r="U282" s="21"/>
      <c r="V282" s="50" t="s">
        <v>3</v>
      </c>
      <c r="W282" s="23">
        <f t="shared" si="209"/>
        <v>318723</v>
      </c>
      <c r="X282" s="23">
        <v>318986</v>
      </c>
      <c r="Y282" s="119">
        <f>(X282-W282)*10</f>
        <v>2630</v>
      </c>
      <c r="Z282" s="21"/>
      <c r="AA282" s="50" t="s">
        <v>3</v>
      </c>
      <c r="AB282" s="23">
        <f t="shared" si="210"/>
        <v>318986</v>
      </c>
      <c r="AC282" s="23">
        <v>319249</v>
      </c>
      <c r="AD282" s="119">
        <f>(AC282-AB282)*10</f>
        <v>2630</v>
      </c>
      <c r="AE282" s="21"/>
      <c r="AF282" s="50" t="s">
        <v>3</v>
      </c>
      <c r="AG282" s="23">
        <f t="shared" si="211"/>
        <v>319249</v>
      </c>
      <c r="AH282" s="23">
        <v>319511</v>
      </c>
      <c r="AI282" s="119">
        <f>(AH282-AG282)*10</f>
        <v>2620</v>
      </c>
      <c r="AJ282" s="21"/>
      <c r="AK282" s="50" t="s">
        <v>3</v>
      </c>
      <c r="AL282" s="23">
        <f t="shared" si="212"/>
        <v>319511</v>
      </c>
      <c r="AM282" s="23">
        <v>319752</v>
      </c>
      <c r="AN282" s="119">
        <f>(AM282-AL282)*10</f>
        <v>2410</v>
      </c>
    </row>
    <row r="283" spans="2:40" x14ac:dyDescent="0.35">
      <c r="B283" s="50" t="s">
        <v>83</v>
      </c>
      <c r="C283" s="23">
        <v>29455</v>
      </c>
      <c r="D283" s="23">
        <v>29460</v>
      </c>
      <c r="E283" s="119">
        <f>D283-Supply!C283</f>
        <v>5</v>
      </c>
      <c r="F283" s="21"/>
      <c r="G283" s="50" t="s">
        <v>83</v>
      </c>
      <c r="H283" s="23">
        <f t="shared" si="207"/>
        <v>29460</v>
      </c>
      <c r="I283" s="23">
        <v>29464</v>
      </c>
      <c r="J283" s="119">
        <f>I283-H283</f>
        <v>4</v>
      </c>
      <c r="K283" s="21"/>
      <c r="L283" s="50" t="s">
        <v>83</v>
      </c>
      <c r="M283" s="23">
        <f t="shared" si="208"/>
        <v>29464</v>
      </c>
      <c r="N283" s="23">
        <v>29470</v>
      </c>
      <c r="O283" s="119">
        <f>N283-M283</f>
        <v>6</v>
      </c>
      <c r="P283" s="21"/>
      <c r="Q283" s="50" t="s">
        <v>83</v>
      </c>
      <c r="R283" s="23">
        <f t="shared" si="213"/>
        <v>29470</v>
      </c>
      <c r="S283" s="23">
        <v>29476</v>
      </c>
      <c r="T283" s="119">
        <f>S283-R283</f>
        <v>6</v>
      </c>
      <c r="U283" s="21"/>
      <c r="V283" s="50" t="s">
        <v>83</v>
      </c>
      <c r="W283" s="23">
        <f t="shared" si="209"/>
        <v>29476</v>
      </c>
      <c r="X283" s="23">
        <v>29479</v>
      </c>
      <c r="Y283" s="119">
        <f>X283-W283</f>
        <v>3</v>
      </c>
      <c r="Z283" s="21"/>
      <c r="AA283" s="50" t="s">
        <v>83</v>
      </c>
      <c r="AB283" s="23">
        <f t="shared" si="210"/>
        <v>29479</v>
      </c>
      <c r="AC283" s="23">
        <v>29485</v>
      </c>
      <c r="AD283" s="119">
        <f>AC283-AB283</f>
        <v>6</v>
      </c>
      <c r="AE283" s="21"/>
      <c r="AF283" s="50" t="s">
        <v>83</v>
      </c>
      <c r="AG283" s="23">
        <f t="shared" si="211"/>
        <v>29485</v>
      </c>
      <c r="AH283" s="23">
        <v>29492</v>
      </c>
      <c r="AI283" s="119">
        <f>AH283-AG283</f>
        <v>7</v>
      </c>
      <c r="AJ283" s="21"/>
      <c r="AK283" s="50" t="s">
        <v>83</v>
      </c>
      <c r="AL283" s="23">
        <f t="shared" si="212"/>
        <v>29492</v>
      </c>
      <c r="AM283" s="23">
        <v>29497</v>
      </c>
      <c r="AN283" s="119">
        <f>AM283-AL283</f>
        <v>5</v>
      </c>
    </row>
    <row r="284" spans="2:40" x14ac:dyDescent="0.35">
      <c r="B284" s="50" t="s">
        <v>84</v>
      </c>
      <c r="C284" s="23">
        <v>53461</v>
      </c>
      <c r="D284" s="23">
        <v>53472</v>
      </c>
      <c r="E284" s="119">
        <f>D284-C284</f>
        <v>11</v>
      </c>
      <c r="F284" s="21"/>
      <c r="G284" s="50" t="s">
        <v>84</v>
      </c>
      <c r="H284" s="23">
        <f t="shared" si="207"/>
        <v>53472</v>
      </c>
      <c r="I284" s="23">
        <v>53496</v>
      </c>
      <c r="J284" s="119">
        <f>I284-H284</f>
        <v>24</v>
      </c>
      <c r="K284" s="21"/>
      <c r="L284" s="50" t="s">
        <v>84</v>
      </c>
      <c r="M284" s="23">
        <f t="shared" si="208"/>
        <v>53496</v>
      </c>
      <c r="N284" s="23">
        <v>53511</v>
      </c>
      <c r="O284" s="119">
        <f>N284-M284</f>
        <v>15</v>
      </c>
      <c r="P284" s="21"/>
      <c r="Q284" s="50" t="s">
        <v>84</v>
      </c>
      <c r="R284" s="23">
        <f t="shared" si="213"/>
        <v>53511</v>
      </c>
      <c r="S284" s="23">
        <v>53521</v>
      </c>
      <c r="T284" s="119">
        <f>S284-R284</f>
        <v>10</v>
      </c>
      <c r="U284" s="21"/>
      <c r="V284" s="50" t="s">
        <v>84</v>
      </c>
      <c r="W284" s="23">
        <f t="shared" si="209"/>
        <v>53521</v>
      </c>
      <c r="X284" s="23">
        <v>53521</v>
      </c>
      <c r="Y284" s="119">
        <f>X284-W284</f>
        <v>0</v>
      </c>
      <c r="Z284" s="21"/>
      <c r="AA284" s="50" t="s">
        <v>84</v>
      </c>
      <c r="AB284" s="23">
        <f t="shared" si="210"/>
        <v>53521</v>
      </c>
      <c r="AC284" s="23">
        <v>53548</v>
      </c>
      <c r="AD284" s="119">
        <f>AC284-AB284</f>
        <v>27</v>
      </c>
      <c r="AE284" s="21"/>
      <c r="AF284" s="50" t="s">
        <v>84</v>
      </c>
      <c r="AG284" s="23">
        <f t="shared" si="211"/>
        <v>53548</v>
      </c>
      <c r="AH284" s="23">
        <v>53558</v>
      </c>
      <c r="AI284" s="119">
        <f>AH284-AG284</f>
        <v>10</v>
      </c>
      <c r="AJ284" s="21"/>
      <c r="AK284" s="50" t="s">
        <v>84</v>
      </c>
      <c r="AL284" s="23">
        <f t="shared" si="212"/>
        <v>53558</v>
      </c>
      <c r="AM284" s="23">
        <v>53583</v>
      </c>
      <c r="AN284" s="119">
        <f>AM284-AL284</f>
        <v>25</v>
      </c>
    </row>
    <row r="285" spans="2:40" x14ac:dyDescent="0.35">
      <c r="B285" s="50" t="s">
        <v>98</v>
      </c>
      <c r="C285" s="23">
        <v>139728</v>
      </c>
      <c r="D285" s="23">
        <v>139728</v>
      </c>
      <c r="E285" s="119">
        <f>D285-C285</f>
        <v>0</v>
      </c>
      <c r="F285" s="21"/>
      <c r="G285" s="50" t="s">
        <v>98</v>
      </c>
      <c r="H285" s="23">
        <f t="shared" si="207"/>
        <v>139728</v>
      </c>
      <c r="I285" s="23">
        <v>139728</v>
      </c>
      <c r="J285" s="119">
        <f>I285-H285</f>
        <v>0</v>
      </c>
      <c r="K285" s="21"/>
      <c r="L285" s="50" t="s">
        <v>98</v>
      </c>
      <c r="M285" s="23">
        <f t="shared" si="208"/>
        <v>139728</v>
      </c>
      <c r="N285" s="23">
        <v>139728</v>
      </c>
      <c r="O285" s="119">
        <f>N285-M285</f>
        <v>0</v>
      </c>
      <c r="P285" s="21"/>
      <c r="Q285" s="50" t="s">
        <v>98</v>
      </c>
      <c r="R285" s="23">
        <f t="shared" si="213"/>
        <v>139728</v>
      </c>
      <c r="S285" s="23">
        <v>139728</v>
      </c>
      <c r="T285" s="119">
        <f>S285-R285</f>
        <v>0</v>
      </c>
      <c r="U285" s="21"/>
      <c r="V285" s="50" t="s">
        <v>98</v>
      </c>
      <c r="W285" s="23">
        <f t="shared" si="209"/>
        <v>139728</v>
      </c>
      <c r="X285" s="23">
        <v>139728</v>
      </c>
      <c r="Y285" s="119">
        <f>X285-W285</f>
        <v>0</v>
      </c>
      <c r="Z285" s="21"/>
      <c r="AA285" s="50" t="s">
        <v>98</v>
      </c>
      <c r="AB285" s="23">
        <f t="shared" si="210"/>
        <v>139728</v>
      </c>
      <c r="AC285" s="23">
        <v>139728</v>
      </c>
      <c r="AD285" s="119">
        <f>AC285-AB285</f>
        <v>0</v>
      </c>
      <c r="AE285" s="21"/>
      <c r="AF285" s="50" t="s">
        <v>98</v>
      </c>
      <c r="AG285" s="23">
        <f t="shared" si="211"/>
        <v>139728</v>
      </c>
      <c r="AH285" s="23">
        <v>139728</v>
      </c>
      <c r="AI285" s="119">
        <f>AH285-AG285</f>
        <v>0</v>
      </c>
      <c r="AJ285" s="21"/>
      <c r="AK285" s="50" t="s">
        <v>98</v>
      </c>
      <c r="AL285" s="23">
        <f t="shared" si="212"/>
        <v>139728</v>
      </c>
      <c r="AM285" s="23">
        <v>139728</v>
      </c>
      <c r="AN285" s="119">
        <f>AM285-AL285</f>
        <v>0</v>
      </c>
    </row>
    <row r="286" spans="2:40" x14ac:dyDescent="0.35">
      <c r="B286" s="50" t="s">
        <v>85</v>
      </c>
      <c r="C286" s="23">
        <v>8749</v>
      </c>
      <c r="D286" s="23">
        <v>8749</v>
      </c>
      <c r="E286" s="119">
        <f>D286-C286</f>
        <v>0</v>
      </c>
      <c r="F286" s="21"/>
      <c r="G286" s="50" t="s">
        <v>85</v>
      </c>
      <c r="H286" s="23">
        <f t="shared" si="207"/>
        <v>8749</v>
      </c>
      <c r="I286" s="23">
        <v>8750</v>
      </c>
      <c r="J286" s="119">
        <f>I286-H286</f>
        <v>1</v>
      </c>
      <c r="K286" s="21"/>
      <c r="L286" s="50" t="s">
        <v>85</v>
      </c>
      <c r="M286" s="23">
        <f t="shared" si="208"/>
        <v>8750</v>
      </c>
      <c r="N286" s="23">
        <v>8752</v>
      </c>
      <c r="O286" s="119">
        <f>N286-M286</f>
        <v>2</v>
      </c>
      <c r="P286" s="21"/>
      <c r="Q286" s="50" t="s">
        <v>85</v>
      </c>
      <c r="R286" s="23">
        <f t="shared" si="213"/>
        <v>8752</v>
      </c>
      <c r="S286" s="23">
        <v>8755</v>
      </c>
      <c r="T286" s="119">
        <f>S286-R286</f>
        <v>3</v>
      </c>
      <c r="U286" s="21"/>
      <c r="V286" s="50" t="s">
        <v>85</v>
      </c>
      <c r="W286" s="23">
        <f t="shared" si="209"/>
        <v>8755</v>
      </c>
      <c r="X286" s="23">
        <v>8758</v>
      </c>
      <c r="Y286" s="119">
        <f>X286-W286</f>
        <v>3</v>
      </c>
      <c r="Z286" s="21"/>
      <c r="AA286" s="50" t="s">
        <v>85</v>
      </c>
      <c r="AB286" s="23">
        <f t="shared" si="210"/>
        <v>8758</v>
      </c>
      <c r="AC286" s="23">
        <v>8760</v>
      </c>
      <c r="AD286" s="119">
        <f>AC286-AB286</f>
        <v>2</v>
      </c>
      <c r="AE286" s="21"/>
      <c r="AF286" s="50" t="s">
        <v>85</v>
      </c>
      <c r="AG286" s="23">
        <f t="shared" si="211"/>
        <v>8760</v>
      </c>
      <c r="AH286" s="23">
        <v>8762</v>
      </c>
      <c r="AI286" s="119">
        <f>AH286-AG286</f>
        <v>2</v>
      </c>
      <c r="AJ286" s="21"/>
      <c r="AK286" s="50" t="s">
        <v>85</v>
      </c>
      <c r="AL286" s="23">
        <f t="shared" si="212"/>
        <v>8762</v>
      </c>
      <c r="AM286" s="23">
        <v>8765</v>
      </c>
      <c r="AN286" s="119">
        <f>AM286-AL286</f>
        <v>3</v>
      </c>
    </row>
    <row r="287" spans="2:40" x14ac:dyDescent="0.35">
      <c r="B287" s="50" t="s">
        <v>86</v>
      </c>
      <c r="C287" s="23">
        <v>323389</v>
      </c>
      <c r="D287" s="23">
        <v>323643</v>
      </c>
      <c r="E287" s="119">
        <f>D287-C287</f>
        <v>254</v>
      </c>
      <c r="F287" s="21"/>
      <c r="G287" s="50" t="s">
        <v>86</v>
      </c>
      <c r="H287" s="23">
        <f t="shared" si="207"/>
        <v>323643</v>
      </c>
      <c r="I287" s="23">
        <v>323820</v>
      </c>
      <c r="J287" s="119">
        <f>I287-H287</f>
        <v>177</v>
      </c>
      <c r="K287" s="21"/>
      <c r="L287" s="50" t="s">
        <v>86</v>
      </c>
      <c r="M287" s="23">
        <f>I287</f>
        <v>323820</v>
      </c>
      <c r="N287" s="23">
        <v>324019</v>
      </c>
      <c r="O287" s="119">
        <f>N287-M287</f>
        <v>199</v>
      </c>
      <c r="P287" s="21"/>
      <c r="Q287" s="50" t="s">
        <v>86</v>
      </c>
      <c r="R287" s="23">
        <f t="shared" si="213"/>
        <v>324019</v>
      </c>
      <c r="S287" s="23">
        <v>324249</v>
      </c>
      <c r="T287" s="119">
        <f>S287-R287</f>
        <v>230</v>
      </c>
      <c r="U287" s="21"/>
      <c r="V287" s="50" t="s">
        <v>86</v>
      </c>
      <c r="W287" s="23">
        <f t="shared" si="209"/>
        <v>324249</v>
      </c>
      <c r="X287" s="23">
        <v>324503</v>
      </c>
      <c r="Y287" s="119">
        <f>X287-W287</f>
        <v>254</v>
      </c>
      <c r="Z287" s="21"/>
      <c r="AA287" s="50" t="s">
        <v>86</v>
      </c>
      <c r="AB287" s="23">
        <f t="shared" si="210"/>
        <v>324503</v>
      </c>
      <c r="AC287" s="23">
        <v>324731</v>
      </c>
      <c r="AD287" s="119">
        <f>AC287-AB287</f>
        <v>228</v>
      </c>
      <c r="AE287" s="21"/>
      <c r="AF287" s="50" t="s">
        <v>86</v>
      </c>
      <c r="AG287" s="23">
        <f t="shared" si="211"/>
        <v>324731</v>
      </c>
      <c r="AH287" s="23">
        <v>324970</v>
      </c>
      <c r="AI287" s="119">
        <f>AH287-AG287</f>
        <v>239</v>
      </c>
      <c r="AJ287" s="21"/>
      <c r="AK287" s="50" t="s">
        <v>86</v>
      </c>
      <c r="AL287" s="23">
        <f t="shared" si="212"/>
        <v>324970</v>
      </c>
      <c r="AM287" s="23">
        <v>325179</v>
      </c>
      <c r="AN287" s="119">
        <f>AM287-AL287</f>
        <v>209</v>
      </c>
    </row>
    <row r="288" spans="2:40" x14ac:dyDescent="0.35">
      <c r="B288" s="50" t="s">
        <v>93</v>
      </c>
      <c r="C288" s="23"/>
      <c r="D288" s="23"/>
      <c r="E288" s="119">
        <f>E287+E286+E285+E284+E283+E282</f>
        <v>2890</v>
      </c>
      <c r="F288" s="21"/>
      <c r="G288" s="50" t="s">
        <v>93</v>
      </c>
      <c r="H288" s="23"/>
      <c r="I288" s="23"/>
      <c r="J288" s="120">
        <f>J287+J286+J285+J284+J283+J282</f>
        <v>2666</v>
      </c>
      <c r="K288" s="21"/>
      <c r="L288" s="50" t="s">
        <v>93</v>
      </c>
      <c r="M288" s="23"/>
      <c r="N288" s="23"/>
      <c r="O288" s="119">
        <f>SUM(O282:O287)</f>
        <v>2582</v>
      </c>
      <c r="P288" s="21"/>
      <c r="Q288" s="50" t="s">
        <v>93</v>
      </c>
      <c r="R288" s="23"/>
      <c r="S288" s="23"/>
      <c r="T288" s="119">
        <f>SUM(T282:T287)</f>
        <v>2829</v>
      </c>
      <c r="U288" s="21"/>
      <c r="V288" s="50" t="s">
        <v>93</v>
      </c>
      <c r="W288" s="23"/>
      <c r="X288" s="23"/>
      <c r="Y288" s="120">
        <f>SUM(Y282:Y287)</f>
        <v>2890</v>
      </c>
      <c r="Z288" s="21"/>
      <c r="AA288" s="50" t="s">
        <v>93</v>
      </c>
      <c r="AB288" s="23"/>
      <c r="AC288" s="23"/>
      <c r="AD288" s="120">
        <f>SUM(AD282:AD287)</f>
        <v>2893</v>
      </c>
      <c r="AE288" s="21"/>
      <c r="AF288" s="50" t="s">
        <v>93</v>
      </c>
      <c r="AG288" s="23"/>
      <c r="AH288" s="23"/>
      <c r="AI288" s="120">
        <f>SUM(AI282:AI287)</f>
        <v>2878</v>
      </c>
      <c r="AJ288" s="21"/>
      <c r="AK288" s="50" t="s">
        <v>93</v>
      </c>
      <c r="AL288" s="23"/>
      <c r="AM288" s="23"/>
      <c r="AN288" s="120">
        <f>SUM(AN282:AN287)</f>
        <v>2652</v>
      </c>
    </row>
    <row r="289" spans="2:40" x14ac:dyDescent="0.35">
      <c r="B289" s="50" t="s">
        <v>87</v>
      </c>
      <c r="C289" s="23">
        <v>1420192</v>
      </c>
      <c r="D289" s="23">
        <v>1421136</v>
      </c>
      <c r="E289" s="119">
        <f t="shared" ref="E289:E295" si="214">D289-C289</f>
        <v>944</v>
      </c>
      <c r="F289" s="21"/>
      <c r="G289" s="50" t="s">
        <v>87</v>
      </c>
      <c r="H289" s="23">
        <f t="shared" ref="H289:H295" si="215">D289</f>
        <v>1421136</v>
      </c>
      <c r="I289" s="23">
        <v>1421940</v>
      </c>
      <c r="J289" s="119">
        <f t="shared" ref="J289:J295" si="216">I289-H289</f>
        <v>804</v>
      </c>
      <c r="K289" s="21"/>
      <c r="L289" s="50" t="s">
        <v>87</v>
      </c>
      <c r="M289" s="23">
        <f>I289</f>
        <v>1421940</v>
      </c>
      <c r="N289" s="23">
        <v>1422605</v>
      </c>
      <c r="O289" s="119">
        <f>N289-M289</f>
        <v>665</v>
      </c>
      <c r="P289" s="21"/>
      <c r="Q289" s="50" t="s">
        <v>87</v>
      </c>
      <c r="R289" s="23">
        <f>N289</f>
        <v>1422605</v>
      </c>
      <c r="S289" s="23">
        <v>1423551</v>
      </c>
      <c r="T289" s="119">
        <f t="shared" ref="T289:T295" si="217">S289-R289</f>
        <v>946</v>
      </c>
      <c r="U289" s="21"/>
      <c r="V289" s="50" t="s">
        <v>87</v>
      </c>
      <c r="W289" s="23">
        <f t="shared" ref="W289:W295" si="218">S289</f>
        <v>1423551</v>
      </c>
      <c r="X289" s="23">
        <v>1424499</v>
      </c>
      <c r="Y289" s="119">
        <f t="shared" ref="Y289:Y295" si="219">X289-W289</f>
        <v>948</v>
      </c>
      <c r="Z289" s="21"/>
      <c r="AA289" s="50" t="s">
        <v>87</v>
      </c>
      <c r="AB289" s="23">
        <f t="shared" ref="AB289:AB295" si="220">X289</f>
        <v>1424499</v>
      </c>
      <c r="AC289" s="23">
        <v>1425610</v>
      </c>
      <c r="AD289" s="119">
        <f t="shared" ref="AD289:AD295" si="221">AC289-AB289</f>
        <v>1111</v>
      </c>
      <c r="AE289" s="21"/>
      <c r="AF289" s="50" t="s">
        <v>87</v>
      </c>
      <c r="AG289" s="23">
        <f t="shared" ref="AG289:AG295" si="222">AC289</f>
        <v>1425610</v>
      </c>
      <c r="AH289" s="23">
        <v>1426215</v>
      </c>
      <c r="AI289" s="119">
        <f>AH289-AG289</f>
        <v>605</v>
      </c>
      <c r="AJ289" s="21"/>
      <c r="AK289" s="50" t="s">
        <v>87</v>
      </c>
      <c r="AL289" s="23">
        <f t="shared" ref="AL289:AL295" si="223">AH289</f>
        <v>1426215</v>
      </c>
      <c r="AM289" s="23">
        <v>1427149</v>
      </c>
      <c r="AN289" s="119">
        <f>AM289-AL289</f>
        <v>934</v>
      </c>
    </row>
    <row r="290" spans="2:40" x14ac:dyDescent="0.35">
      <c r="B290" s="50" t="s">
        <v>96</v>
      </c>
      <c r="C290" s="23">
        <v>840716</v>
      </c>
      <c r="D290" s="23">
        <v>841002</v>
      </c>
      <c r="E290" s="119">
        <f t="shared" si="214"/>
        <v>286</v>
      </c>
      <c r="F290" s="21"/>
      <c r="G290" s="50" t="s">
        <v>96</v>
      </c>
      <c r="H290" s="23">
        <f t="shared" si="215"/>
        <v>841002</v>
      </c>
      <c r="I290" s="23">
        <v>841287</v>
      </c>
      <c r="J290" s="119">
        <f t="shared" si="216"/>
        <v>285</v>
      </c>
      <c r="K290" s="21"/>
      <c r="L290" s="50" t="s">
        <v>96</v>
      </c>
      <c r="M290" s="23">
        <f>I290</f>
        <v>841287</v>
      </c>
      <c r="N290" s="23">
        <v>841550</v>
      </c>
      <c r="O290" s="119">
        <f>N290-M290</f>
        <v>263</v>
      </c>
      <c r="P290" s="21"/>
      <c r="Q290" s="50" t="s">
        <v>96</v>
      </c>
      <c r="R290" s="23">
        <f>N290</f>
        <v>841550</v>
      </c>
      <c r="S290" s="23">
        <v>841778</v>
      </c>
      <c r="T290" s="119">
        <f t="shared" si="217"/>
        <v>228</v>
      </c>
      <c r="U290" s="21"/>
      <c r="V290" s="50" t="s">
        <v>96</v>
      </c>
      <c r="W290" s="23">
        <f t="shared" si="218"/>
        <v>841778</v>
      </c>
      <c r="X290" s="23">
        <v>842046</v>
      </c>
      <c r="Y290" s="119">
        <f>X290-W290</f>
        <v>268</v>
      </c>
      <c r="Z290" s="21"/>
      <c r="AA290" s="50" t="s">
        <v>96</v>
      </c>
      <c r="AB290" s="23">
        <f t="shared" si="220"/>
        <v>842046</v>
      </c>
      <c r="AC290" s="23">
        <v>842321</v>
      </c>
      <c r="AD290" s="119">
        <f t="shared" si="221"/>
        <v>275</v>
      </c>
      <c r="AE290" s="21"/>
      <c r="AF290" s="50" t="s">
        <v>96</v>
      </c>
      <c r="AG290" s="23">
        <f t="shared" si="222"/>
        <v>842321</v>
      </c>
      <c r="AH290" s="23">
        <v>842595</v>
      </c>
      <c r="AI290" s="119">
        <f t="shared" ref="AI290:AI295" si="224">AH290-AG290</f>
        <v>274</v>
      </c>
      <c r="AJ290" s="21"/>
      <c r="AK290" s="50" t="s">
        <v>96</v>
      </c>
      <c r="AL290" s="23">
        <f t="shared" si="223"/>
        <v>842595</v>
      </c>
      <c r="AM290" s="23">
        <v>842861</v>
      </c>
      <c r="AN290" s="119">
        <f t="shared" ref="AN290:AN295" si="225">AM290-AL290</f>
        <v>266</v>
      </c>
    </row>
    <row r="291" spans="2:40" x14ac:dyDescent="0.35">
      <c r="B291" s="50" t="s">
        <v>88</v>
      </c>
      <c r="C291" s="23"/>
      <c r="D291" s="23"/>
      <c r="E291" s="119">
        <f t="shared" si="214"/>
        <v>0</v>
      </c>
      <c r="F291" s="21"/>
      <c r="G291" s="50" t="s">
        <v>88</v>
      </c>
      <c r="H291" s="23">
        <f t="shared" si="215"/>
        <v>0</v>
      </c>
      <c r="I291" s="23"/>
      <c r="J291" s="119">
        <f t="shared" si="216"/>
        <v>0</v>
      </c>
      <c r="K291" s="21"/>
      <c r="L291" s="50" t="s">
        <v>88</v>
      </c>
      <c r="M291" s="23"/>
      <c r="N291" s="23"/>
      <c r="O291" s="119">
        <v>0</v>
      </c>
      <c r="P291" s="21"/>
      <c r="Q291" s="50" t="s">
        <v>88</v>
      </c>
      <c r="R291" s="23"/>
      <c r="S291" s="23"/>
      <c r="T291" s="119">
        <f t="shared" si="217"/>
        <v>0</v>
      </c>
      <c r="U291" s="21"/>
      <c r="V291" s="50" t="s">
        <v>88</v>
      </c>
      <c r="W291" s="23">
        <f t="shared" si="218"/>
        <v>0</v>
      </c>
      <c r="X291" s="23"/>
      <c r="Y291" s="119">
        <f t="shared" si="219"/>
        <v>0</v>
      </c>
      <c r="Z291" s="21"/>
      <c r="AA291" s="50" t="s">
        <v>88</v>
      </c>
      <c r="AB291" s="23">
        <f t="shared" si="220"/>
        <v>0</v>
      </c>
      <c r="AC291" s="23"/>
      <c r="AD291" s="119">
        <f t="shared" si="221"/>
        <v>0</v>
      </c>
      <c r="AE291" s="21"/>
      <c r="AF291" s="50" t="s">
        <v>88</v>
      </c>
      <c r="AG291" s="23">
        <f t="shared" si="222"/>
        <v>0</v>
      </c>
      <c r="AH291" s="23"/>
      <c r="AI291" s="119">
        <f t="shared" si="224"/>
        <v>0</v>
      </c>
      <c r="AJ291" s="21"/>
      <c r="AK291" s="50" t="s">
        <v>88</v>
      </c>
      <c r="AL291" s="23">
        <f t="shared" si="223"/>
        <v>0</v>
      </c>
      <c r="AM291" s="23"/>
      <c r="AN291" s="119">
        <f t="shared" si="225"/>
        <v>0</v>
      </c>
    </row>
    <row r="292" spans="2:40" x14ac:dyDescent="0.35">
      <c r="B292" s="50" t="s">
        <v>108</v>
      </c>
      <c r="C292" s="23">
        <v>2567</v>
      </c>
      <c r="D292" s="23">
        <v>2567</v>
      </c>
      <c r="E292" s="119">
        <f t="shared" si="214"/>
        <v>0</v>
      </c>
      <c r="F292" s="21"/>
      <c r="G292" s="50" t="s">
        <v>108</v>
      </c>
      <c r="H292" s="23">
        <f t="shared" si="215"/>
        <v>2567</v>
      </c>
      <c r="I292" s="23">
        <v>2567</v>
      </c>
      <c r="J292" s="119">
        <f t="shared" si="216"/>
        <v>0</v>
      </c>
      <c r="K292" s="21"/>
      <c r="L292" s="50" t="s">
        <v>108</v>
      </c>
      <c r="M292" s="23">
        <f>I292</f>
        <v>2567</v>
      </c>
      <c r="N292" s="23">
        <v>2569</v>
      </c>
      <c r="O292" s="119">
        <f>N292-M292</f>
        <v>2</v>
      </c>
      <c r="P292" s="21"/>
      <c r="Q292" s="50" t="s">
        <v>108</v>
      </c>
      <c r="R292" s="23">
        <f>N292</f>
        <v>2569</v>
      </c>
      <c r="S292" s="23">
        <v>2576</v>
      </c>
      <c r="T292" s="119">
        <f t="shared" si="217"/>
        <v>7</v>
      </c>
      <c r="U292" s="21"/>
      <c r="V292" s="50" t="s">
        <v>108</v>
      </c>
      <c r="W292" s="23">
        <f t="shared" si="218"/>
        <v>2576</v>
      </c>
      <c r="X292" s="23">
        <v>2585</v>
      </c>
      <c r="Y292" s="119">
        <f t="shared" si="219"/>
        <v>9</v>
      </c>
      <c r="Z292" s="21"/>
      <c r="AA292" s="50" t="s">
        <v>108</v>
      </c>
      <c r="AB292" s="23">
        <f t="shared" si="220"/>
        <v>2585</v>
      </c>
      <c r="AC292" s="23">
        <v>2586</v>
      </c>
      <c r="AD292" s="119">
        <f t="shared" si="221"/>
        <v>1</v>
      </c>
      <c r="AE292" s="21"/>
      <c r="AF292" s="50" t="s">
        <v>108</v>
      </c>
      <c r="AG292" s="23">
        <f t="shared" si="222"/>
        <v>2586</v>
      </c>
      <c r="AH292" s="23">
        <v>2586</v>
      </c>
      <c r="AI292" s="119">
        <f t="shared" si="224"/>
        <v>0</v>
      </c>
      <c r="AJ292" s="21"/>
      <c r="AK292" s="50" t="s">
        <v>108</v>
      </c>
      <c r="AL292" s="23">
        <f t="shared" si="223"/>
        <v>2586</v>
      </c>
      <c r="AM292" s="23">
        <v>2586</v>
      </c>
      <c r="AN292" s="119">
        <f t="shared" si="225"/>
        <v>0</v>
      </c>
    </row>
    <row r="293" spans="2:40" x14ac:dyDescent="0.35">
      <c r="B293" s="50" t="s">
        <v>89</v>
      </c>
      <c r="C293" s="23">
        <v>572713</v>
      </c>
      <c r="D293" s="23">
        <v>572988</v>
      </c>
      <c r="E293" s="119">
        <f t="shared" si="214"/>
        <v>275</v>
      </c>
      <c r="F293" s="21"/>
      <c r="G293" s="50" t="s">
        <v>89</v>
      </c>
      <c r="H293" s="23">
        <f t="shared" si="215"/>
        <v>572988</v>
      </c>
      <c r="I293" s="23">
        <v>573362</v>
      </c>
      <c r="J293" s="119">
        <f t="shared" si="216"/>
        <v>374</v>
      </c>
      <c r="K293" s="21"/>
      <c r="L293" s="50" t="s">
        <v>89</v>
      </c>
      <c r="M293" s="23">
        <f>I293</f>
        <v>573362</v>
      </c>
      <c r="N293" s="23">
        <v>573763</v>
      </c>
      <c r="O293" s="119">
        <f>N293-M293</f>
        <v>401</v>
      </c>
      <c r="P293" s="21"/>
      <c r="Q293" s="50" t="s">
        <v>89</v>
      </c>
      <c r="R293" s="23">
        <f>N293</f>
        <v>573763</v>
      </c>
      <c r="S293" s="23">
        <v>574096</v>
      </c>
      <c r="T293" s="119">
        <f t="shared" si="217"/>
        <v>333</v>
      </c>
      <c r="U293" s="21"/>
      <c r="V293" s="50" t="s">
        <v>89</v>
      </c>
      <c r="W293" s="23">
        <f t="shared" si="218"/>
        <v>574096</v>
      </c>
      <c r="X293" s="23">
        <v>574447</v>
      </c>
      <c r="Y293" s="119">
        <f t="shared" si="219"/>
        <v>351</v>
      </c>
      <c r="Z293" s="21"/>
      <c r="AA293" s="50" t="s">
        <v>89</v>
      </c>
      <c r="AB293" s="23">
        <f t="shared" si="220"/>
        <v>574447</v>
      </c>
      <c r="AC293" s="23">
        <v>574742</v>
      </c>
      <c r="AD293" s="119">
        <f t="shared" si="221"/>
        <v>295</v>
      </c>
      <c r="AE293" s="21"/>
      <c r="AF293" s="50" t="s">
        <v>89</v>
      </c>
      <c r="AG293" s="23">
        <f t="shared" si="222"/>
        <v>574742</v>
      </c>
      <c r="AH293" s="23">
        <v>575089</v>
      </c>
      <c r="AI293" s="119">
        <f t="shared" si="224"/>
        <v>347</v>
      </c>
      <c r="AJ293" s="21"/>
      <c r="AK293" s="50" t="s">
        <v>89</v>
      </c>
      <c r="AL293" s="23">
        <f t="shared" si="223"/>
        <v>575089</v>
      </c>
      <c r="AM293" s="23">
        <v>575420</v>
      </c>
      <c r="AN293" s="119">
        <f t="shared" si="225"/>
        <v>331</v>
      </c>
    </row>
    <row r="294" spans="2:40" x14ac:dyDescent="0.35">
      <c r="B294" s="50" t="s">
        <v>90</v>
      </c>
      <c r="C294" s="23">
        <v>299138</v>
      </c>
      <c r="D294" s="23">
        <v>299417</v>
      </c>
      <c r="E294" s="119">
        <f t="shared" si="214"/>
        <v>279</v>
      </c>
      <c r="F294" s="21"/>
      <c r="G294" s="50" t="s">
        <v>90</v>
      </c>
      <c r="H294" s="23">
        <f t="shared" si="215"/>
        <v>299417</v>
      </c>
      <c r="I294" s="23">
        <v>299671</v>
      </c>
      <c r="J294" s="119">
        <f t="shared" si="216"/>
        <v>254</v>
      </c>
      <c r="K294" s="21"/>
      <c r="L294" s="50" t="s">
        <v>90</v>
      </c>
      <c r="M294" s="23">
        <f>I294</f>
        <v>299671</v>
      </c>
      <c r="N294" s="23">
        <v>299888</v>
      </c>
      <c r="O294" s="119">
        <f>N294-M294</f>
        <v>217</v>
      </c>
      <c r="P294" s="21"/>
      <c r="Q294" s="50" t="s">
        <v>90</v>
      </c>
      <c r="R294" s="23">
        <f>N294</f>
        <v>299888</v>
      </c>
      <c r="S294" s="23">
        <v>300053</v>
      </c>
      <c r="T294" s="119">
        <f t="shared" si="217"/>
        <v>165</v>
      </c>
      <c r="U294" s="21"/>
      <c r="V294" s="50" t="s">
        <v>90</v>
      </c>
      <c r="W294" s="23">
        <f t="shared" si="218"/>
        <v>300053</v>
      </c>
      <c r="X294" s="23">
        <v>300230</v>
      </c>
      <c r="Y294" s="119">
        <f t="shared" si="219"/>
        <v>177</v>
      </c>
      <c r="Z294" s="21"/>
      <c r="AA294" s="50" t="s">
        <v>90</v>
      </c>
      <c r="AB294" s="23">
        <f t="shared" si="220"/>
        <v>300230</v>
      </c>
      <c r="AC294" s="23">
        <v>300444</v>
      </c>
      <c r="AD294" s="119">
        <f t="shared" si="221"/>
        <v>214</v>
      </c>
      <c r="AE294" s="21"/>
      <c r="AF294" s="50" t="s">
        <v>90</v>
      </c>
      <c r="AG294" s="23">
        <f t="shared" si="222"/>
        <v>300444</v>
      </c>
      <c r="AH294" s="23">
        <v>300593</v>
      </c>
      <c r="AI294" s="119">
        <f t="shared" si="224"/>
        <v>149</v>
      </c>
      <c r="AJ294" s="21"/>
      <c r="AK294" s="50" t="s">
        <v>90</v>
      </c>
      <c r="AL294" s="23">
        <f t="shared" si="223"/>
        <v>300593</v>
      </c>
      <c r="AM294" s="23">
        <v>300791</v>
      </c>
      <c r="AN294" s="119">
        <f t="shared" si="225"/>
        <v>198</v>
      </c>
    </row>
    <row r="295" spans="2:40" x14ac:dyDescent="0.35">
      <c r="B295" s="50" t="s">
        <v>91</v>
      </c>
      <c r="C295" s="23">
        <v>787927</v>
      </c>
      <c r="D295" s="23">
        <v>789224</v>
      </c>
      <c r="E295" s="119">
        <f t="shared" si="214"/>
        <v>1297</v>
      </c>
      <c r="F295" s="21"/>
      <c r="G295" s="50" t="s">
        <v>91</v>
      </c>
      <c r="H295" s="23">
        <f t="shared" si="215"/>
        <v>789224</v>
      </c>
      <c r="I295" s="23">
        <v>790576</v>
      </c>
      <c r="J295" s="119">
        <f t="shared" si="216"/>
        <v>1352</v>
      </c>
      <c r="K295" s="21"/>
      <c r="L295" s="50" t="s">
        <v>91</v>
      </c>
      <c r="M295" s="23">
        <f>I295</f>
        <v>790576</v>
      </c>
      <c r="N295" s="23">
        <v>792067</v>
      </c>
      <c r="O295" s="119">
        <f>N295-M295</f>
        <v>1491</v>
      </c>
      <c r="P295" s="21"/>
      <c r="Q295" s="50" t="s">
        <v>91</v>
      </c>
      <c r="R295" s="23">
        <f>N295</f>
        <v>792067</v>
      </c>
      <c r="S295" s="23">
        <v>793378</v>
      </c>
      <c r="T295" s="119">
        <f t="shared" si="217"/>
        <v>1311</v>
      </c>
      <c r="U295" s="21"/>
      <c r="V295" s="50" t="s">
        <v>91</v>
      </c>
      <c r="W295" s="23">
        <f t="shared" si="218"/>
        <v>793378</v>
      </c>
      <c r="X295" s="23">
        <v>794785</v>
      </c>
      <c r="Y295" s="119">
        <f t="shared" si="219"/>
        <v>1407</v>
      </c>
      <c r="Z295" s="21"/>
      <c r="AA295" s="50" t="s">
        <v>91</v>
      </c>
      <c r="AB295" s="23">
        <f t="shared" si="220"/>
        <v>794785</v>
      </c>
      <c r="AC295" s="23">
        <v>796149</v>
      </c>
      <c r="AD295" s="119">
        <f t="shared" si="221"/>
        <v>1364</v>
      </c>
      <c r="AE295" s="21"/>
      <c r="AF295" s="50" t="s">
        <v>91</v>
      </c>
      <c r="AG295" s="23">
        <f t="shared" si="222"/>
        <v>796149</v>
      </c>
      <c r="AH295" s="23">
        <v>797560</v>
      </c>
      <c r="AI295" s="119">
        <f t="shared" si="224"/>
        <v>1411</v>
      </c>
      <c r="AJ295" s="21"/>
      <c r="AK295" s="50" t="s">
        <v>91</v>
      </c>
      <c r="AL295" s="23">
        <f t="shared" si="223"/>
        <v>797560</v>
      </c>
      <c r="AM295" s="23">
        <v>798991</v>
      </c>
      <c r="AN295" s="119">
        <f t="shared" si="225"/>
        <v>1431</v>
      </c>
    </row>
    <row r="296" spans="2:40" x14ac:dyDescent="0.35">
      <c r="B296" s="50" t="s">
        <v>94</v>
      </c>
      <c r="C296" s="23"/>
      <c r="D296" s="23"/>
      <c r="E296" s="119">
        <f>SUM(E289:E295)</f>
        <v>3081</v>
      </c>
      <c r="F296" s="21"/>
      <c r="G296" s="50" t="s">
        <v>94</v>
      </c>
      <c r="H296" s="23"/>
      <c r="I296" s="23"/>
      <c r="J296" s="120">
        <f>SUM(J289:J295)</f>
        <v>3069</v>
      </c>
      <c r="K296" s="21"/>
      <c r="L296" s="50" t="s">
        <v>94</v>
      </c>
      <c r="M296" s="23"/>
      <c r="N296" s="23"/>
      <c r="O296" s="119">
        <f>SUM(O289:O295)</f>
        <v>3039</v>
      </c>
      <c r="P296" s="21"/>
      <c r="Q296" s="50" t="s">
        <v>94</v>
      </c>
      <c r="R296" s="23"/>
      <c r="S296" s="23"/>
      <c r="T296" s="119">
        <f>SUM(T289:T295)</f>
        <v>2990</v>
      </c>
      <c r="U296" s="21"/>
      <c r="V296" s="50" t="s">
        <v>94</v>
      </c>
      <c r="W296" s="23"/>
      <c r="X296" s="23"/>
      <c r="Y296" s="120">
        <f>SUM(Y289:Y295)</f>
        <v>3160</v>
      </c>
      <c r="Z296" s="21"/>
      <c r="AA296" s="50" t="s">
        <v>94</v>
      </c>
      <c r="AB296" s="23"/>
      <c r="AC296" s="23"/>
      <c r="AD296" s="120">
        <f>SUM(AD289:AD295)</f>
        <v>3260</v>
      </c>
      <c r="AE296" s="21"/>
      <c r="AF296" s="50" t="s">
        <v>94</v>
      </c>
      <c r="AG296" s="23"/>
      <c r="AH296" s="23"/>
      <c r="AI296" s="120">
        <f>SUM(AI289:AI295)</f>
        <v>2786</v>
      </c>
      <c r="AJ296" s="21"/>
      <c r="AK296" s="50" t="s">
        <v>94</v>
      </c>
      <c r="AL296" s="23"/>
      <c r="AM296" s="23"/>
      <c r="AN296" s="120">
        <f>SUM(AN289:AN295)</f>
        <v>3160</v>
      </c>
    </row>
    <row r="297" spans="2:40" x14ac:dyDescent="0.35">
      <c r="B297" s="50" t="s">
        <v>97</v>
      </c>
      <c r="C297" s="23">
        <v>551054</v>
      </c>
      <c r="D297" s="23">
        <v>551311</v>
      </c>
      <c r="E297" s="119">
        <f>D297-C297</f>
        <v>257</v>
      </c>
      <c r="F297" s="21"/>
      <c r="G297" s="50" t="s">
        <v>97</v>
      </c>
      <c r="H297" s="23">
        <f>D297</f>
        <v>551311</v>
      </c>
      <c r="I297" s="23">
        <v>551569</v>
      </c>
      <c r="J297" s="119">
        <f>I297-H297</f>
        <v>258</v>
      </c>
      <c r="K297" s="21"/>
      <c r="L297" s="50" t="s">
        <v>97</v>
      </c>
      <c r="M297" s="23">
        <f>I297</f>
        <v>551569</v>
      </c>
      <c r="N297" s="23">
        <v>551912</v>
      </c>
      <c r="O297" s="119">
        <f>N297-M297</f>
        <v>343</v>
      </c>
      <c r="P297" s="21"/>
      <c r="Q297" s="50" t="s">
        <v>97</v>
      </c>
      <c r="R297" s="23">
        <f>N297</f>
        <v>551912</v>
      </c>
      <c r="S297" s="23">
        <v>552097</v>
      </c>
      <c r="T297" s="119">
        <f>S297-R297</f>
        <v>185</v>
      </c>
      <c r="U297" s="21"/>
      <c r="V297" s="50" t="s">
        <v>97</v>
      </c>
      <c r="W297" s="23">
        <f>S297</f>
        <v>552097</v>
      </c>
      <c r="X297" s="23">
        <v>552361</v>
      </c>
      <c r="Y297" s="120">
        <f>X297-W297</f>
        <v>264</v>
      </c>
      <c r="Z297" s="21"/>
      <c r="AA297" s="50" t="s">
        <v>97</v>
      </c>
      <c r="AB297" s="23">
        <f>X297</f>
        <v>552361</v>
      </c>
      <c r="AC297" s="23">
        <v>552664</v>
      </c>
      <c r="AD297" s="120">
        <f>AC297-AB297</f>
        <v>303</v>
      </c>
      <c r="AE297" s="21"/>
      <c r="AF297" s="50" t="s">
        <v>97</v>
      </c>
      <c r="AG297" s="23">
        <f>AC297</f>
        <v>552664</v>
      </c>
      <c r="AH297" s="23">
        <v>552943</v>
      </c>
      <c r="AI297" s="120">
        <f>AH297-AG297</f>
        <v>279</v>
      </c>
      <c r="AJ297" s="21"/>
      <c r="AK297" s="50" t="s">
        <v>97</v>
      </c>
      <c r="AL297" s="23">
        <f>AH297</f>
        <v>552943</v>
      </c>
      <c r="AM297" s="23">
        <v>553154</v>
      </c>
      <c r="AN297" s="120">
        <f>AM297-AL297</f>
        <v>211</v>
      </c>
    </row>
    <row r="298" spans="2:40" x14ac:dyDescent="0.35">
      <c r="B298" s="29" t="s">
        <v>130</v>
      </c>
      <c r="C298" s="23"/>
      <c r="D298" s="23"/>
      <c r="E298" s="121">
        <f>E297+E296+E288+E281+E280+E279</f>
        <v>8840</v>
      </c>
      <c r="F298" s="21"/>
      <c r="G298" s="29" t="s">
        <v>130</v>
      </c>
      <c r="H298" s="23"/>
      <c r="I298" s="23"/>
      <c r="J298" s="121">
        <f>J297+J296+J288+J281+J280+J279</f>
        <v>8652</v>
      </c>
      <c r="K298" s="21"/>
      <c r="L298" s="29" t="s">
        <v>130</v>
      </c>
      <c r="M298" s="23"/>
      <c r="N298" s="23"/>
      <c r="O298" s="121">
        <f>O297+O296+O288+O281+O280+O279</f>
        <v>7896</v>
      </c>
      <c r="P298" s="21"/>
      <c r="Q298" s="29" t="s">
        <v>130</v>
      </c>
      <c r="R298" s="23">
        <f>N298</f>
        <v>0</v>
      </c>
      <c r="S298" s="23"/>
      <c r="T298" s="121">
        <f>T297+T296+T288+T281+T280+T279</f>
        <v>7868</v>
      </c>
      <c r="U298" s="21"/>
      <c r="V298" s="29" t="s">
        <v>130</v>
      </c>
      <c r="W298" s="23"/>
      <c r="X298" s="23"/>
      <c r="Y298" s="121">
        <f>Y297+Y296+Y288+Y281+Y280+Y279</f>
        <v>8027</v>
      </c>
      <c r="Z298" s="21"/>
      <c r="AA298" s="29" t="s">
        <v>130</v>
      </c>
      <c r="AB298" s="23">
        <f>X298</f>
        <v>0</v>
      </c>
      <c r="AC298" s="23"/>
      <c r="AD298" s="121">
        <f>AD297+AD296+AD288+AD281+AD280+AD279</f>
        <v>8302</v>
      </c>
      <c r="AE298" s="21"/>
      <c r="AF298" s="29" t="s">
        <v>130</v>
      </c>
      <c r="AG298" s="23">
        <f>AC298</f>
        <v>0</v>
      </c>
      <c r="AH298" s="23"/>
      <c r="AI298" s="121">
        <f>AI297+AI296+AI288+AI281+AI280+AI279</f>
        <v>7776</v>
      </c>
      <c r="AJ298" s="21"/>
      <c r="AK298" s="29" t="s">
        <v>130</v>
      </c>
      <c r="AL298" s="23">
        <f>AH298</f>
        <v>0</v>
      </c>
      <c r="AM298" s="23"/>
      <c r="AN298" s="121">
        <f>AN297+AN296+AN288+AN281+AN280+AN279</f>
        <v>7698</v>
      </c>
    </row>
    <row r="300" spans="2:40" x14ac:dyDescent="0.35">
      <c r="B300" s="117" t="s">
        <v>114</v>
      </c>
      <c r="C300" s="292" t="s">
        <v>534</v>
      </c>
      <c r="D300" s="293"/>
      <c r="E300" s="294"/>
      <c r="F300" s="21"/>
      <c r="G300" s="117" t="s">
        <v>114</v>
      </c>
      <c r="H300" s="292" t="s">
        <v>587</v>
      </c>
      <c r="I300" s="293"/>
      <c r="J300" s="294"/>
      <c r="K300" s="21"/>
      <c r="L300" s="117" t="s">
        <v>114</v>
      </c>
      <c r="M300" s="292" t="s">
        <v>588</v>
      </c>
      <c r="N300" s="293"/>
      <c r="O300" s="294"/>
      <c r="P300" s="21"/>
      <c r="Q300" s="117" t="s">
        <v>114</v>
      </c>
      <c r="R300" s="292" t="s">
        <v>589</v>
      </c>
      <c r="S300" s="293"/>
      <c r="T300" s="294"/>
      <c r="U300" s="21"/>
      <c r="V300" s="117" t="s">
        <v>114</v>
      </c>
      <c r="W300" s="292" t="s">
        <v>590</v>
      </c>
      <c r="X300" s="293"/>
      <c r="Y300" s="294"/>
      <c r="Z300" s="21"/>
      <c r="AA300" s="117" t="s">
        <v>114</v>
      </c>
      <c r="AB300" s="292" t="s">
        <v>591</v>
      </c>
      <c r="AC300" s="293"/>
      <c r="AD300" s="294"/>
      <c r="AE300" s="21"/>
      <c r="AF300" s="117" t="s">
        <v>114</v>
      </c>
      <c r="AG300" s="292" t="s">
        <v>592</v>
      </c>
      <c r="AH300" s="293"/>
      <c r="AI300" s="294"/>
      <c r="AJ300" s="21"/>
      <c r="AK300" s="117" t="s">
        <v>114</v>
      </c>
      <c r="AL300" s="292" t="s">
        <v>593</v>
      </c>
      <c r="AM300" s="293"/>
      <c r="AN300" s="294"/>
    </row>
    <row r="301" spans="2:40" x14ac:dyDescent="0.35">
      <c r="B301" s="50"/>
      <c r="C301" s="118" t="s">
        <v>81</v>
      </c>
      <c r="D301" s="118" t="s">
        <v>82</v>
      </c>
      <c r="E301" s="118" t="s">
        <v>95</v>
      </c>
      <c r="F301" s="21"/>
      <c r="G301" s="50"/>
      <c r="H301" s="118" t="s">
        <v>81</v>
      </c>
      <c r="I301" s="118" t="s">
        <v>82</v>
      </c>
      <c r="J301" s="118" t="s">
        <v>95</v>
      </c>
      <c r="K301" s="21"/>
      <c r="L301" s="50"/>
      <c r="M301" s="118" t="s">
        <v>81</v>
      </c>
      <c r="N301" s="118" t="s">
        <v>82</v>
      </c>
      <c r="O301" s="118" t="s">
        <v>95</v>
      </c>
      <c r="P301" s="21"/>
      <c r="Q301" s="50"/>
      <c r="R301" s="118" t="s">
        <v>81</v>
      </c>
      <c r="S301" s="118" t="s">
        <v>82</v>
      </c>
      <c r="T301" s="118" t="s">
        <v>95</v>
      </c>
      <c r="U301" s="21"/>
      <c r="V301" s="50"/>
      <c r="W301" s="118" t="s">
        <v>81</v>
      </c>
      <c r="X301" s="118" t="s">
        <v>82</v>
      </c>
      <c r="Y301" s="118" t="s">
        <v>95</v>
      </c>
      <c r="Z301" s="21"/>
      <c r="AA301" s="50"/>
      <c r="AB301" s="118" t="s">
        <v>81</v>
      </c>
      <c r="AC301" s="118" t="s">
        <v>82</v>
      </c>
      <c r="AD301" s="118" t="s">
        <v>95</v>
      </c>
      <c r="AE301" s="21"/>
      <c r="AF301" s="50"/>
      <c r="AG301" s="118" t="s">
        <v>81</v>
      </c>
      <c r="AH301" s="118" t="s">
        <v>82</v>
      </c>
      <c r="AI301" s="118" t="s">
        <v>95</v>
      </c>
      <c r="AJ301" s="21"/>
      <c r="AK301" s="50"/>
      <c r="AL301" s="118" t="s">
        <v>81</v>
      </c>
      <c r="AM301" s="118" t="s">
        <v>82</v>
      </c>
      <c r="AN301" s="118" t="s">
        <v>95</v>
      </c>
    </row>
    <row r="302" spans="2:40" x14ac:dyDescent="0.35">
      <c r="B302" s="50" t="s">
        <v>92</v>
      </c>
      <c r="C302" s="23">
        <v>467289</v>
      </c>
      <c r="D302" s="23">
        <v>467420</v>
      </c>
      <c r="E302" s="119">
        <f>(D302-C302)*10</f>
        <v>1310</v>
      </c>
      <c r="F302" s="21"/>
      <c r="G302" s="50" t="s">
        <v>92</v>
      </c>
      <c r="H302" s="23">
        <f>D302</f>
        <v>467420</v>
      </c>
      <c r="I302" s="23">
        <v>467544</v>
      </c>
      <c r="J302" s="119">
        <f>(I302-H302)*10</f>
        <v>1240</v>
      </c>
      <c r="K302" s="21"/>
      <c r="L302" s="50" t="s">
        <v>92</v>
      </c>
      <c r="M302" s="23">
        <f>I302</f>
        <v>467544</v>
      </c>
      <c r="N302" s="23">
        <v>467664</v>
      </c>
      <c r="O302" s="119">
        <f>(N302-M302)*10</f>
        <v>1200</v>
      </c>
      <c r="P302" s="21"/>
      <c r="Q302" s="50" t="s">
        <v>92</v>
      </c>
      <c r="R302" s="23">
        <f>N302</f>
        <v>467664</v>
      </c>
      <c r="S302" s="23">
        <v>467772</v>
      </c>
      <c r="T302" s="119">
        <f>(S302-R302)*10</f>
        <v>1080</v>
      </c>
      <c r="U302" s="21"/>
      <c r="V302" s="50" t="s">
        <v>92</v>
      </c>
      <c r="W302" s="23">
        <f>S302</f>
        <v>467772</v>
      </c>
      <c r="X302" s="23">
        <v>467881</v>
      </c>
      <c r="Y302" s="119">
        <f>(X302-W302)*10</f>
        <v>1090</v>
      </c>
      <c r="Z302" s="21"/>
      <c r="AA302" s="50" t="s">
        <v>92</v>
      </c>
      <c r="AB302" s="23">
        <f>X302</f>
        <v>467881</v>
      </c>
      <c r="AC302" s="23">
        <v>468038</v>
      </c>
      <c r="AD302" s="119">
        <f>(AC302-AB302)*10</f>
        <v>1570</v>
      </c>
      <c r="AE302" s="21"/>
      <c r="AF302" s="50" t="s">
        <v>92</v>
      </c>
      <c r="AG302" s="23">
        <f>AC302</f>
        <v>468038</v>
      </c>
      <c r="AH302" s="23">
        <v>468190</v>
      </c>
      <c r="AI302" s="119">
        <f>(AH302-AG302)*10</f>
        <v>1520</v>
      </c>
      <c r="AJ302" s="21"/>
      <c r="AK302" s="50" t="s">
        <v>92</v>
      </c>
      <c r="AL302" s="23">
        <f>AH302</f>
        <v>468190</v>
      </c>
      <c r="AM302" s="23">
        <v>468325</v>
      </c>
      <c r="AN302" s="119">
        <f>(AM302-AL302)*10</f>
        <v>1350</v>
      </c>
    </row>
    <row r="303" spans="2:40" x14ac:dyDescent="0.35">
      <c r="B303" s="50" t="s">
        <v>6</v>
      </c>
      <c r="C303" s="23">
        <v>258382</v>
      </c>
      <c r="D303" s="23">
        <v>258562</v>
      </c>
      <c r="E303" s="119">
        <f>D303-C303</f>
        <v>180</v>
      </c>
      <c r="F303" s="21"/>
      <c r="G303" s="50" t="s">
        <v>6</v>
      </c>
      <c r="H303" s="23">
        <f t="shared" ref="H303:H310" si="226">D303</f>
        <v>258562</v>
      </c>
      <c r="I303" s="23">
        <v>258743</v>
      </c>
      <c r="J303" s="119">
        <f>I303-H303</f>
        <v>181</v>
      </c>
      <c r="K303" s="21"/>
      <c r="L303" s="50" t="s">
        <v>6</v>
      </c>
      <c r="M303" s="23">
        <f t="shared" ref="M303:M309" si="227">I303</f>
        <v>258743</v>
      </c>
      <c r="N303" s="23">
        <v>258882</v>
      </c>
      <c r="O303" s="119">
        <f>N303-M303</f>
        <v>139</v>
      </c>
      <c r="P303" s="21"/>
      <c r="Q303" s="50" t="s">
        <v>6</v>
      </c>
      <c r="R303" s="23">
        <f>N303</f>
        <v>258882</v>
      </c>
      <c r="S303" s="23">
        <v>259087</v>
      </c>
      <c r="T303" s="119">
        <f>S303-R303</f>
        <v>205</v>
      </c>
      <c r="U303" s="21"/>
      <c r="V303" s="50" t="s">
        <v>6</v>
      </c>
      <c r="W303" s="23">
        <f t="shared" ref="W303:W310" si="228">S303</f>
        <v>259087</v>
      </c>
      <c r="X303" s="23">
        <v>259305</v>
      </c>
      <c r="Y303" s="119">
        <f>X303-W303</f>
        <v>218</v>
      </c>
      <c r="Z303" s="21"/>
      <c r="AA303" s="50" t="s">
        <v>6</v>
      </c>
      <c r="AB303" s="23">
        <f t="shared" ref="AB303:AB310" si="229">X303</f>
        <v>259305</v>
      </c>
      <c r="AC303" s="23">
        <v>259521</v>
      </c>
      <c r="AD303" s="119">
        <f>AC303-AB303</f>
        <v>216</v>
      </c>
      <c r="AE303" s="21"/>
      <c r="AF303" s="50" t="s">
        <v>6</v>
      </c>
      <c r="AG303" s="23">
        <f t="shared" ref="AG303:AG310" si="230">AC303</f>
        <v>259521</v>
      </c>
      <c r="AH303" s="23">
        <v>259697</v>
      </c>
      <c r="AI303" s="119">
        <f>AH303-AG303</f>
        <v>176</v>
      </c>
      <c r="AJ303" s="21"/>
      <c r="AK303" s="50" t="s">
        <v>6</v>
      </c>
      <c r="AL303" s="23">
        <f t="shared" ref="AL303:AL310" si="231">AH303</f>
        <v>259697</v>
      </c>
      <c r="AM303" s="23">
        <v>259870</v>
      </c>
      <c r="AN303" s="119">
        <f>AM303-AL303</f>
        <v>173</v>
      </c>
    </row>
    <row r="304" spans="2:40" x14ac:dyDescent="0.35">
      <c r="B304" s="50" t="s">
        <v>103</v>
      </c>
      <c r="C304" s="23">
        <v>210667</v>
      </c>
      <c r="D304" s="23">
        <v>210667</v>
      </c>
      <c r="E304" s="119">
        <f>D304-C304</f>
        <v>0</v>
      </c>
      <c r="F304" s="21"/>
      <c r="G304" s="50" t="s">
        <v>103</v>
      </c>
      <c r="H304" s="23">
        <f t="shared" si="226"/>
        <v>210667</v>
      </c>
      <c r="I304" s="23">
        <v>210667</v>
      </c>
      <c r="J304" s="119">
        <f>I304-H304</f>
        <v>0</v>
      </c>
      <c r="K304" s="21"/>
      <c r="L304" s="50" t="s">
        <v>103</v>
      </c>
      <c r="M304" s="23">
        <f t="shared" si="227"/>
        <v>210667</v>
      </c>
      <c r="N304" s="23">
        <v>210667</v>
      </c>
      <c r="O304" s="119">
        <f>N304-M304</f>
        <v>0</v>
      </c>
      <c r="P304" s="21"/>
      <c r="Q304" s="50" t="s">
        <v>103</v>
      </c>
      <c r="R304" s="23">
        <f t="shared" ref="R304:R310" si="232">N304</f>
        <v>210667</v>
      </c>
      <c r="S304" s="23">
        <v>210667</v>
      </c>
      <c r="T304" s="119">
        <f>S304-R304</f>
        <v>0</v>
      </c>
      <c r="U304" s="21"/>
      <c r="V304" s="50" t="s">
        <v>103</v>
      </c>
      <c r="W304" s="23">
        <f t="shared" si="228"/>
        <v>210667</v>
      </c>
      <c r="X304" s="23">
        <v>210667</v>
      </c>
      <c r="Y304" s="119">
        <f>X304-W304</f>
        <v>0</v>
      </c>
      <c r="Z304" s="21"/>
      <c r="AA304" s="50" t="s">
        <v>103</v>
      </c>
      <c r="AB304" s="23">
        <f t="shared" si="229"/>
        <v>210667</v>
      </c>
      <c r="AC304" s="23">
        <v>210667</v>
      </c>
      <c r="AD304" s="119">
        <f>AC304-AB304</f>
        <v>0</v>
      </c>
      <c r="AE304" s="21"/>
      <c r="AF304" s="50" t="s">
        <v>103</v>
      </c>
      <c r="AG304" s="23">
        <f t="shared" si="230"/>
        <v>210667</v>
      </c>
      <c r="AH304" s="23">
        <v>210667</v>
      </c>
      <c r="AI304" s="119">
        <f>AH304-AG304</f>
        <v>0</v>
      </c>
      <c r="AJ304" s="21"/>
      <c r="AK304" s="50" t="s">
        <v>103</v>
      </c>
      <c r="AL304" s="23">
        <f t="shared" si="231"/>
        <v>210667</v>
      </c>
      <c r="AM304" s="23">
        <v>210667</v>
      </c>
      <c r="AN304" s="119">
        <f>AM304-AL304</f>
        <v>0</v>
      </c>
    </row>
    <row r="305" spans="2:40" x14ac:dyDescent="0.35">
      <c r="B305" s="50" t="s">
        <v>3</v>
      </c>
      <c r="C305" s="23">
        <v>319752</v>
      </c>
      <c r="D305" s="23">
        <v>320023</v>
      </c>
      <c r="E305" s="119">
        <f>(D305-C305)*10</f>
        <v>2710</v>
      </c>
      <c r="F305" s="21"/>
      <c r="G305" s="50" t="s">
        <v>3</v>
      </c>
      <c r="H305" s="23">
        <f t="shared" si="226"/>
        <v>320023</v>
      </c>
      <c r="I305" s="23">
        <v>320284</v>
      </c>
      <c r="J305" s="119">
        <f>(I305-H305)*10</f>
        <v>2610</v>
      </c>
      <c r="K305" s="21"/>
      <c r="L305" s="50" t="s">
        <v>3</v>
      </c>
      <c r="M305" s="23">
        <f t="shared" si="227"/>
        <v>320284</v>
      </c>
      <c r="N305" s="23">
        <v>320522</v>
      </c>
      <c r="O305" s="119">
        <f>(N305-M305)*10</f>
        <v>2380</v>
      </c>
      <c r="P305" s="21"/>
      <c r="Q305" s="50" t="s">
        <v>3</v>
      </c>
      <c r="R305" s="23">
        <f t="shared" si="232"/>
        <v>320522</v>
      </c>
      <c r="S305" s="23">
        <v>320769</v>
      </c>
      <c r="T305" s="119">
        <f>(S305-R305)*10</f>
        <v>2470</v>
      </c>
      <c r="U305" s="21"/>
      <c r="V305" s="50" t="s">
        <v>3</v>
      </c>
      <c r="W305" s="23">
        <f t="shared" si="228"/>
        <v>320769</v>
      </c>
      <c r="X305" s="23">
        <v>320977</v>
      </c>
      <c r="Y305" s="119">
        <f>(X305-W305)*10</f>
        <v>2080</v>
      </c>
      <c r="Z305" s="21"/>
      <c r="AA305" s="50" t="s">
        <v>3</v>
      </c>
      <c r="AB305" s="23">
        <f t="shared" si="229"/>
        <v>320977</v>
      </c>
      <c r="AC305" s="23">
        <v>321189</v>
      </c>
      <c r="AD305" s="119">
        <f>(AC305-AB305)*10</f>
        <v>2120</v>
      </c>
      <c r="AE305" s="21"/>
      <c r="AF305" s="50" t="s">
        <v>3</v>
      </c>
      <c r="AG305" s="23">
        <f t="shared" si="230"/>
        <v>321189</v>
      </c>
      <c r="AH305" s="23">
        <v>321422</v>
      </c>
      <c r="AI305" s="119">
        <f>(AH305-AG305)*10</f>
        <v>2330</v>
      </c>
      <c r="AJ305" s="21"/>
      <c r="AK305" s="50" t="s">
        <v>3</v>
      </c>
      <c r="AL305" s="23">
        <f t="shared" si="231"/>
        <v>321422</v>
      </c>
      <c r="AM305" s="23">
        <v>321646</v>
      </c>
      <c r="AN305" s="119">
        <f>(AM305-AL305)*10</f>
        <v>2240</v>
      </c>
    </row>
    <row r="306" spans="2:40" x14ac:dyDescent="0.35">
      <c r="B306" s="50" t="s">
        <v>83</v>
      </c>
      <c r="C306" s="23">
        <v>29497</v>
      </c>
      <c r="D306" s="23">
        <v>29504</v>
      </c>
      <c r="E306" s="119">
        <f>D306-Supply!C306</f>
        <v>7</v>
      </c>
      <c r="F306" s="21"/>
      <c r="G306" s="50" t="s">
        <v>83</v>
      </c>
      <c r="H306" s="23">
        <f t="shared" si="226"/>
        <v>29504</v>
      </c>
      <c r="I306" s="23">
        <v>29511</v>
      </c>
      <c r="J306" s="119">
        <f>I306-H306</f>
        <v>7</v>
      </c>
      <c r="K306" s="21"/>
      <c r="L306" s="50" t="s">
        <v>83</v>
      </c>
      <c r="M306" s="23">
        <f t="shared" si="227"/>
        <v>29511</v>
      </c>
      <c r="N306" s="23">
        <v>29515</v>
      </c>
      <c r="O306" s="119">
        <f>N306-M306</f>
        <v>4</v>
      </c>
      <c r="P306" s="21"/>
      <c r="Q306" s="50" t="s">
        <v>83</v>
      </c>
      <c r="R306" s="23">
        <f t="shared" si="232"/>
        <v>29515</v>
      </c>
      <c r="S306" s="23">
        <v>29519</v>
      </c>
      <c r="T306" s="119">
        <f>S306-R306</f>
        <v>4</v>
      </c>
      <c r="U306" s="21"/>
      <c r="V306" s="50" t="s">
        <v>83</v>
      </c>
      <c r="W306" s="23">
        <f t="shared" si="228"/>
        <v>29519</v>
      </c>
      <c r="X306" s="23">
        <v>29524</v>
      </c>
      <c r="Y306" s="119">
        <f>X306-W306</f>
        <v>5</v>
      </c>
      <c r="Z306" s="21"/>
      <c r="AA306" s="50" t="s">
        <v>83</v>
      </c>
      <c r="AB306" s="23">
        <f t="shared" si="229"/>
        <v>29524</v>
      </c>
      <c r="AC306" s="23">
        <v>29530</v>
      </c>
      <c r="AD306" s="119">
        <f>AC306-AB306</f>
        <v>6</v>
      </c>
      <c r="AE306" s="21"/>
      <c r="AF306" s="50" t="s">
        <v>83</v>
      </c>
      <c r="AG306" s="23">
        <f t="shared" si="230"/>
        <v>29530</v>
      </c>
      <c r="AH306" s="23">
        <v>29536</v>
      </c>
      <c r="AI306" s="119">
        <f>AH306-AG306</f>
        <v>6</v>
      </c>
      <c r="AJ306" s="21"/>
      <c r="AK306" s="50" t="s">
        <v>83</v>
      </c>
      <c r="AL306" s="23">
        <f t="shared" si="231"/>
        <v>29536</v>
      </c>
      <c r="AM306" s="23">
        <v>29542</v>
      </c>
      <c r="AN306" s="119">
        <f>AM306-AL306</f>
        <v>6</v>
      </c>
    </row>
    <row r="307" spans="2:40" x14ac:dyDescent="0.35">
      <c r="B307" s="50" t="s">
        <v>84</v>
      </c>
      <c r="C307" s="23">
        <v>53583</v>
      </c>
      <c r="D307" s="23">
        <v>53583</v>
      </c>
      <c r="E307" s="119">
        <f>D307-C307</f>
        <v>0</v>
      </c>
      <c r="F307" s="21"/>
      <c r="G307" s="50" t="s">
        <v>84</v>
      </c>
      <c r="H307" s="23">
        <f t="shared" si="226"/>
        <v>53583</v>
      </c>
      <c r="I307" s="23">
        <v>53603</v>
      </c>
      <c r="J307" s="119">
        <f>I307-H307</f>
        <v>20</v>
      </c>
      <c r="K307" s="21"/>
      <c r="L307" s="50" t="s">
        <v>84</v>
      </c>
      <c r="M307" s="23">
        <f t="shared" si="227"/>
        <v>53603</v>
      </c>
      <c r="N307" s="23">
        <v>53613</v>
      </c>
      <c r="O307" s="119">
        <f>N307-M307</f>
        <v>10</v>
      </c>
      <c r="P307" s="21"/>
      <c r="Q307" s="50" t="s">
        <v>84</v>
      </c>
      <c r="R307" s="23">
        <f t="shared" si="232"/>
        <v>53613</v>
      </c>
      <c r="S307" s="23">
        <v>53612</v>
      </c>
      <c r="T307" s="119">
        <f>S307-R307</f>
        <v>-1</v>
      </c>
      <c r="U307" s="21"/>
      <c r="V307" s="50" t="s">
        <v>84</v>
      </c>
      <c r="W307" s="23">
        <f t="shared" si="228"/>
        <v>53612</v>
      </c>
      <c r="X307" s="23">
        <v>53613</v>
      </c>
      <c r="Y307" s="119">
        <f>X307-W307</f>
        <v>1</v>
      </c>
      <c r="Z307" s="21"/>
      <c r="AA307" s="50" t="s">
        <v>84</v>
      </c>
      <c r="AB307" s="23">
        <f t="shared" si="229"/>
        <v>53613</v>
      </c>
      <c r="AC307" s="23">
        <v>53620</v>
      </c>
      <c r="AD307" s="119">
        <f>AC307-AB307</f>
        <v>7</v>
      </c>
      <c r="AE307" s="21"/>
      <c r="AF307" s="50" t="s">
        <v>84</v>
      </c>
      <c r="AG307" s="23">
        <f t="shared" si="230"/>
        <v>53620</v>
      </c>
      <c r="AH307" s="23">
        <v>53620</v>
      </c>
      <c r="AI307" s="119">
        <f>AH307-AG307</f>
        <v>0</v>
      </c>
      <c r="AJ307" s="21"/>
      <c r="AK307" s="50" t="s">
        <v>84</v>
      </c>
      <c r="AL307" s="23">
        <f t="shared" si="231"/>
        <v>53620</v>
      </c>
      <c r="AM307" s="23">
        <v>53620</v>
      </c>
      <c r="AN307" s="119">
        <f>AM307-AL307</f>
        <v>0</v>
      </c>
    </row>
    <row r="308" spans="2:40" x14ac:dyDescent="0.35">
      <c r="B308" s="50" t="s">
        <v>98</v>
      </c>
      <c r="C308" s="23">
        <v>139728</v>
      </c>
      <c r="D308" s="23">
        <v>139728</v>
      </c>
      <c r="E308" s="119">
        <f>D308-C308</f>
        <v>0</v>
      </c>
      <c r="F308" s="21"/>
      <c r="G308" s="50" t="s">
        <v>98</v>
      </c>
      <c r="H308" s="23">
        <f t="shared" si="226"/>
        <v>139728</v>
      </c>
      <c r="I308" s="23">
        <v>139728</v>
      </c>
      <c r="J308" s="119">
        <f>I308-H308</f>
        <v>0</v>
      </c>
      <c r="K308" s="21"/>
      <c r="L308" s="50" t="s">
        <v>98</v>
      </c>
      <c r="M308" s="23">
        <f t="shared" si="227"/>
        <v>139728</v>
      </c>
      <c r="N308" s="23">
        <v>139728</v>
      </c>
      <c r="O308" s="119">
        <f>N308-M308</f>
        <v>0</v>
      </c>
      <c r="P308" s="21"/>
      <c r="Q308" s="50" t="s">
        <v>98</v>
      </c>
      <c r="R308" s="23">
        <f t="shared" si="232"/>
        <v>139728</v>
      </c>
      <c r="S308" s="23">
        <v>139728</v>
      </c>
      <c r="T308" s="119">
        <f>S308-R308</f>
        <v>0</v>
      </c>
      <c r="U308" s="21"/>
      <c r="V308" s="50" t="s">
        <v>98</v>
      </c>
      <c r="W308" s="23">
        <f t="shared" si="228"/>
        <v>139728</v>
      </c>
      <c r="X308" s="23">
        <v>139728</v>
      </c>
      <c r="Y308" s="119">
        <f>X308-W308</f>
        <v>0</v>
      </c>
      <c r="Z308" s="21"/>
      <c r="AA308" s="50" t="s">
        <v>98</v>
      </c>
      <c r="AB308" s="23">
        <f t="shared" si="229"/>
        <v>139728</v>
      </c>
      <c r="AC308" s="23">
        <v>139728</v>
      </c>
      <c r="AD308" s="119">
        <f>AC308-AB308</f>
        <v>0</v>
      </c>
      <c r="AE308" s="21"/>
      <c r="AF308" s="50" t="s">
        <v>98</v>
      </c>
      <c r="AG308" s="23">
        <f t="shared" si="230"/>
        <v>139728</v>
      </c>
      <c r="AH308" s="23">
        <v>139728</v>
      </c>
      <c r="AI308" s="119">
        <f>AH308-AG308</f>
        <v>0</v>
      </c>
      <c r="AJ308" s="21"/>
      <c r="AK308" s="50" t="s">
        <v>98</v>
      </c>
      <c r="AL308" s="23">
        <f t="shared" si="231"/>
        <v>139728</v>
      </c>
      <c r="AM308" s="23">
        <v>139728</v>
      </c>
      <c r="AN308" s="119">
        <f>AM308-AL308</f>
        <v>0</v>
      </c>
    </row>
    <row r="309" spans="2:40" x14ac:dyDescent="0.35">
      <c r="B309" s="50" t="s">
        <v>85</v>
      </c>
      <c r="C309" s="23">
        <v>8765</v>
      </c>
      <c r="D309" s="23">
        <v>8770</v>
      </c>
      <c r="E309" s="119">
        <f>D309-C309</f>
        <v>5</v>
      </c>
      <c r="F309" s="21"/>
      <c r="G309" s="50" t="s">
        <v>85</v>
      </c>
      <c r="H309" s="23">
        <f t="shared" si="226"/>
        <v>8770</v>
      </c>
      <c r="I309" s="23">
        <v>8775</v>
      </c>
      <c r="J309" s="119">
        <f>I309-H309</f>
        <v>5</v>
      </c>
      <c r="K309" s="21"/>
      <c r="L309" s="50" t="s">
        <v>85</v>
      </c>
      <c r="M309" s="23">
        <f t="shared" si="227"/>
        <v>8775</v>
      </c>
      <c r="N309" s="23">
        <v>8778</v>
      </c>
      <c r="O309" s="119">
        <f>N309-M309</f>
        <v>3</v>
      </c>
      <c r="P309" s="21"/>
      <c r="Q309" s="50" t="s">
        <v>85</v>
      </c>
      <c r="R309" s="23">
        <f t="shared" si="232"/>
        <v>8778</v>
      </c>
      <c r="S309" s="23">
        <v>8780</v>
      </c>
      <c r="T309" s="119">
        <f>S309-R309</f>
        <v>2</v>
      </c>
      <c r="U309" s="21"/>
      <c r="V309" s="50" t="s">
        <v>85</v>
      </c>
      <c r="W309" s="23">
        <f t="shared" si="228"/>
        <v>8780</v>
      </c>
      <c r="X309" s="23">
        <v>8782</v>
      </c>
      <c r="Y309" s="119">
        <f>X309-W309</f>
        <v>2</v>
      </c>
      <c r="Z309" s="21"/>
      <c r="AA309" s="50" t="s">
        <v>85</v>
      </c>
      <c r="AB309" s="23">
        <f t="shared" si="229"/>
        <v>8782</v>
      </c>
      <c r="AC309" s="23">
        <v>8784</v>
      </c>
      <c r="AD309" s="119">
        <f>AC309-AB309</f>
        <v>2</v>
      </c>
      <c r="AE309" s="21"/>
      <c r="AF309" s="50" t="s">
        <v>85</v>
      </c>
      <c r="AG309" s="23">
        <f t="shared" si="230"/>
        <v>8784</v>
      </c>
      <c r="AH309" s="23">
        <v>8787</v>
      </c>
      <c r="AI309" s="119">
        <f>AH309-AG309</f>
        <v>3</v>
      </c>
      <c r="AJ309" s="21"/>
      <c r="AK309" s="50" t="s">
        <v>85</v>
      </c>
      <c r="AL309" s="23">
        <f t="shared" si="231"/>
        <v>8787</v>
      </c>
      <c r="AM309" s="23">
        <v>8790</v>
      </c>
      <c r="AN309" s="119">
        <f>AM309-AL309</f>
        <v>3</v>
      </c>
    </row>
    <row r="310" spans="2:40" x14ac:dyDescent="0.35">
      <c r="B310" s="50" t="s">
        <v>86</v>
      </c>
      <c r="C310" s="23">
        <v>325179</v>
      </c>
      <c r="D310" s="23">
        <v>325408</v>
      </c>
      <c r="E310" s="119">
        <f>D310-C310</f>
        <v>229</v>
      </c>
      <c r="F310" s="21"/>
      <c r="G310" s="50" t="s">
        <v>86</v>
      </c>
      <c r="H310" s="23">
        <f t="shared" si="226"/>
        <v>325408</v>
      </c>
      <c r="I310" s="23">
        <v>325649</v>
      </c>
      <c r="J310" s="119">
        <f>I310-H310</f>
        <v>241</v>
      </c>
      <c r="K310" s="21"/>
      <c r="L310" s="50" t="s">
        <v>86</v>
      </c>
      <c r="M310" s="23">
        <f>I310</f>
        <v>325649</v>
      </c>
      <c r="N310" s="23">
        <v>325849</v>
      </c>
      <c r="O310" s="119">
        <f>N310-M310</f>
        <v>200</v>
      </c>
      <c r="P310" s="21"/>
      <c r="Q310" s="50" t="s">
        <v>86</v>
      </c>
      <c r="R310" s="23">
        <f t="shared" si="232"/>
        <v>325849</v>
      </c>
      <c r="S310" s="23">
        <v>326053</v>
      </c>
      <c r="T310" s="119">
        <f>S310-R310</f>
        <v>204</v>
      </c>
      <c r="U310" s="21"/>
      <c r="V310" s="50" t="s">
        <v>86</v>
      </c>
      <c r="W310" s="23">
        <f t="shared" si="228"/>
        <v>326053</v>
      </c>
      <c r="X310" s="23">
        <v>326216</v>
      </c>
      <c r="Y310" s="119">
        <f>X310-W310</f>
        <v>163</v>
      </c>
      <c r="Z310" s="21"/>
      <c r="AA310" s="50" t="s">
        <v>86</v>
      </c>
      <c r="AB310" s="23">
        <f t="shared" si="229"/>
        <v>326216</v>
      </c>
      <c r="AC310" s="23">
        <v>326379</v>
      </c>
      <c r="AD310" s="119">
        <f>AC310-AB310</f>
        <v>163</v>
      </c>
      <c r="AE310" s="21"/>
      <c r="AF310" s="50" t="s">
        <v>86</v>
      </c>
      <c r="AG310" s="23">
        <f t="shared" si="230"/>
        <v>326379</v>
      </c>
      <c r="AH310" s="23">
        <v>326555</v>
      </c>
      <c r="AI310" s="119">
        <f>AH310-AG310</f>
        <v>176</v>
      </c>
      <c r="AJ310" s="21"/>
      <c r="AK310" s="50" t="s">
        <v>86</v>
      </c>
      <c r="AL310" s="23">
        <f t="shared" si="231"/>
        <v>326555</v>
      </c>
      <c r="AM310" s="23">
        <v>326706</v>
      </c>
      <c r="AN310" s="119">
        <f>AM310-AL310</f>
        <v>151</v>
      </c>
    </row>
    <row r="311" spans="2:40" x14ac:dyDescent="0.35">
      <c r="B311" s="50" t="s">
        <v>93</v>
      </c>
      <c r="C311" s="23"/>
      <c r="D311" s="23"/>
      <c r="E311" s="119">
        <f>E310+E309+E308+E307+E306+E305</f>
        <v>2951</v>
      </c>
      <c r="F311" s="21"/>
      <c r="G311" s="50" t="s">
        <v>93</v>
      </c>
      <c r="H311" s="23"/>
      <c r="I311" s="23"/>
      <c r="J311" s="120">
        <f>J310+J309+J308+J307+J306+J305</f>
        <v>2883</v>
      </c>
      <c r="K311" s="21"/>
      <c r="L311" s="50" t="s">
        <v>93</v>
      </c>
      <c r="M311" s="23"/>
      <c r="N311" s="23"/>
      <c r="O311" s="119">
        <f>SUM(O305:O310)</f>
        <v>2597</v>
      </c>
      <c r="P311" s="21"/>
      <c r="Q311" s="50" t="s">
        <v>93</v>
      </c>
      <c r="R311" s="23"/>
      <c r="S311" s="23"/>
      <c r="T311" s="119">
        <f>SUM(T305:T310)</f>
        <v>2679</v>
      </c>
      <c r="U311" s="21"/>
      <c r="V311" s="50" t="s">
        <v>93</v>
      </c>
      <c r="W311" s="23"/>
      <c r="X311" s="23"/>
      <c r="Y311" s="120">
        <f>SUM(Y305:Y310)</f>
        <v>2251</v>
      </c>
      <c r="Z311" s="21"/>
      <c r="AA311" s="50" t="s">
        <v>93</v>
      </c>
      <c r="AB311" s="23"/>
      <c r="AC311" s="23"/>
      <c r="AD311" s="120">
        <f>SUM(AD305:AD310)</f>
        <v>2298</v>
      </c>
      <c r="AE311" s="21"/>
      <c r="AF311" s="50" t="s">
        <v>93</v>
      </c>
      <c r="AG311" s="23"/>
      <c r="AH311" s="23"/>
      <c r="AI311" s="120">
        <f>SUM(AI305:AI310)</f>
        <v>2515</v>
      </c>
      <c r="AJ311" s="21"/>
      <c r="AK311" s="50" t="s">
        <v>93</v>
      </c>
      <c r="AL311" s="23"/>
      <c r="AM311" s="23"/>
      <c r="AN311" s="120">
        <f>SUM(AN305:AN310)</f>
        <v>2400</v>
      </c>
    </row>
    <row r="312" spans="2:40" x14ac:dyDescent="0.35">
      <c r="B312" s="50" t="s">
        <v>87</v>
      </c>
      <c r="C312" s="23">
        <v>1427149</v>
      </c>
      <c r="D312" s="23">
        <v>1428387</v>
      </c>
      <c r="E312" s="119">
        <f t="shared" ref="E312:E318" si="233">D312-C312</f>
        <v>1238</v>
      </c>
      <c r="F312" s="21"/>
      <c r="G312" s="50" t="s">
        <v>87</v>
      </c>
      <c r="H312" s="23">
        <f t="shared" ref="H312:H318" si="234">D312</f>
        <v>1428387</v>
      </c>
      <c r="I312" s="23">
        <v>1429395</v>
      </c>
      <c r="J312" s="119">
        <f t="shared" ref="J312:J318" si="235">I312-H312</f>
        <v>1008</v>
      </c>
      <c r="K312" s="21"/>
      <c r="L312" s="50" t="s">
        <v>87</v>
      </c>
      <c r="M312" s="23">
        <f>I312</f>
        <v>1429395</v>
      </c>
      <c r="N312" s="23">
        <v>1430258</v>
      </c>
      <c r="O312" s="119">
        <f>N312-M312</f>
        <v>863</v>
      </c>
      <c r="P312" s="21"/>
      <c r="Q312" s="50" t="s">
        <v>87</v>
      </c>
      <c r="R312" s="23">
        <f>N312</f>
        <v>1430258</v>
      </c>
      <c r="S312" s="23">
        <v>1431304</v>
      </c>
      <c r="T312" s="119">
        <f t="shared" ref="T312:T318" si="236">S312-R312</f>
        <v>1046</v>
      </c>
      <c r="U312" s="21"/>
      <c r="V312" s="50" t="s">
        <v>87</v>
      </c>
      <c r="W312" s="23">
        <f t="shared" ref="W312:W318" si="237">S312</f>
        <v>1431304</v>
      </c>
      <c r="X312" s="23">
        <v>1432224</v>
      </c>
      <c r="Y312" s="119">
        <f t="shared" ref="Y312:Y318" si="238">X312-W312</f>
        <v>920</v>
      </c>
      <c r="Z312" s="21"/>
      <c r="AA312" s="50" t="s">
        <v>87</v>
      </c>
      <c r="AB312" s="23">
        <f t="shared" ref="AB312:AB318" si="239">X312</f>
        <v>1432224</v>
      </c>
      <c r="AC312" s="23">
        <v>1433024</v>
      </c>
      <c r="AD312" s="119">
        <f t="shared" ref="AD312:AD318" si="240">AC312-AB312</f>
        <v>800</v>
      </c>
      <c r="AE312" s="21"/>
      <c r="AF312" s="50" t="s">
        <v>87</v>
      </c>
      <c r="AG312" s="23">
        <f t="shared" ref="AG312:AG318" si="241">AC312</f>
        <v>1433024</v>
      </c>
      <c r="AH312" s="23">
        <v>1434072</v>
      </c>
      <c r="AI312" s="119">
        <f t="shared" ref="AI312:AI318" si="242">AH312-AG312</f>
        <v>1048</v>
      </c>
      <c r="AJ312" s="21"/>
      <c r="AK312" s="50" t="s">
        <v>87</v>
      </c>
      <c r="AL312" s="23">
        <f t="shared" ref="AL312:AL318" si="243">AH312</f>
        <v>1434072</v>
      </c>
      <c r="AM312" s="23">
        <v>1435086</v>
      </c>
      <c r="AN312" s="119">
        <f t="shared" ref="AN312:AN318" si="244">AM312-AL312</f>
        <v>1014</v>
      </c>
    </row>
    <row r="313" spans="2:40" x14ac:dyDescent="0.35">
      <c r="B313" s="50" t="s">
        <v>96</v>
      </c>
      <c r="C313" s="23">
        <v>842861</v>
      </c>
      <c r="D313" s="23">
        <v>843092</v>
      </c>
      <c r="E313" s="119">
        <f t="shared" si="233"/>
        <v>231</v>
      </c>
      <c r="F313" s="21"/>
      <c r="G313" s="50" t="s">
        <v>96</v>
      </c>
      <c r="H313" s="23">
        <f t="shared" si="234"/>
        <v>843092</v>
      </c>
      <c r="I313" s="23">
        <v>843366</v>
      </c>
      <c r="J313" s="119">
        <f t="shared" si="235"/>
        <v>274</v>
      </c>
      <c r="K313" s="21"/>
      <c r="L313" s="50" t="s">
        <v>96</v>
      </c>
      <c r="M313" s="23">
        <f>I313</f>
        <v>843366</v>
      </c>
      <c r="N313" s="23">
        <v>843600</v>
      </c>
      <c r="O313" s="119">
        <f>N313-M313</f>
        <v>234</v>
      </c>
      <c r="P313" s="21"/>
      <c r="Q313" s="50" t="s">
        <v>96</v>
      </c>
      <c r="R313" s="23">
        <f>N313</f>
        <v>843600</v>
      </c>
      <c r="S313" s="23">
        <v>843830</v>
      </c>
      <c r="T313" s="119">
        <f t="shared" si="236"/>
        <v>230</v>
      </c>
      <c r="U313" s="21"/>
      <c r="V313" s="50" t="s">
        <v>96</v>
      </c>
      <c r="W313" s="23">
        <f t="shared" si="237"/>
        <v>843830</v>
      </c>
      <c r="X313" s="23">
        <v>844026</v>
      </c>
      <c r="Y313" s="119">
        <f t="shared" si="238"/>
        <v>196</v>
      </c>
      <c r="Z313" s="21"/>
      <c r="AA313" s="50" t="s">
        <v>96</v>
      </c>
      <c r="AB313" s="23">
        <f t="shared" si="239"/>
        <v>844026</v>
      </c>
      <c r="AC313" s="23">
        <v>844230</v>
      </c>
      <c r="AD313" s="119">
        <f t="shared" si="240"/>
        <v>204</v>
      </c>
      <c r="AE313" s="21"/>
      <c r="AF313" s="50" t="s">
        <v>96</v>
      </c>
      <c r="AG313" s="23">
        <f t="shared" si="241"/>
        <v>844230</v>
      </c>
      <c r="AH313" s="23">
        <v>844377</v>
      </c>
      <c r="AI313" s="119">
        <f t="shared" si="242"/>
        <v>147</v>
      </c>
      <c r="AJ313" s="21"/>
      <c r="AK313" s="50" t="s">
        <v>96</v>
      </c>
      <c r="AL313" s="23">
        <f t="shared" si="243"/>
        <v>844377</v>
      </c>
      <c r="AM313" s="23">
        <v>844523</v>
      </c>
      <c r="AN313" s="119">
        <f t="shared" si="244"/>
        <v>146</v>
      </c>
    </row>
    <row r="314" spans="2:40" x14ac:dyDescent="0.35">
      <c r="B314" s="50" t="s">
        <v>88</v>
      </c>
      <c r="C314" s="23"/>
      <c r="D314" s="23"/>
      <c r="E314" s="119">
        <f t="shared" si="233"/>
        <v>0</v>
      </c>
      <c r="F314" s="21"/>
      <c r="G314" s="50" t="s">
        <v>88</v>
      </c>
      <c r="H314" s="23">
        <f t="shared" si="234"/>
        <v>0</v>
      </c>
      <c r="I314" s="23"/>
      <c r="J314" s="119">
        <f t="shared" si="235"/>
        <v>0</v>
      </c>
      <c r="K314" s="21"/>
      <c r="L314" s="50" t="s">
        <v>88</v>
      </c>
      <c r="M314" s="23"/>
      <c r="N314" s="23"/>
      <c r="O314" s="119">
        <v>0</v>
      </c>
      <c r="P314" s="21"/>
      <c r="Q314" s="50" t="s">
        <v>88</v>
      </c>
      <c r="R314" s="23"/>
      <c r="S314" s="23"/>
      <c r="T314" s="119">
        <f t="shared" si="236"/>
        <v>0</v>
      </c>
      <c r="U314" s="21"/>
      <c r="V314" s="50" t="s">
        <v>88</v>
      </c>
      <c r="W314" s="23">
        <f t="shared" si="237"/>
        <v>0</v>
      </c>
      <c r="X314" s="23"/>
      <c r="Y314" s="119">
        <f t="shared" si="238"/>
        <v>0</v>
      </c>
      <c r="Z314" s="21"/>
      <c r="AA314" s="50" t="s">
        <v>88</v>
      </c>
      <c r="AB314" s="23">
        <f t="shared" si="239"/>
        <v>0</v>
      </c>
      <c r="AC314" s="23"/>
      <c r="AD314" s="119">
        <f t="shared" si="240"/>
        <v>0</v>
      </c>
      <c r="AE314" s="21"/>
      <c r="AF314" s="50" t="s">
        <v>88</v>
      </c>
      <c r="AG314" s="23">
        <f t="shared" si="241"/>
        <v>0</v>
      </c>
      <c r="AH314" s="23"/>
      <c r="AI314" s="119">
        <f t="shared" si="242"/>
        <v>0</v>
      </c>
      <c r="AJ314" s="21"/>
      <c r="AK314" s="50" t="s">
        <v>88</v>
      </c>
      <c r="AL314" s="23">
        <f t="shared" si="243"/>
        <v>0</v>
      </c>
      <c r="AM314" s="23"/>
      <c r="AN314" s="119">
        <f t="shared" si="244"/>
        <v>0</v>
      </c>
    </row>
    <row r="315" spans="2:40" x14ac:dyDescent="0.35">
      <c r="B315" s="50" t="s">
        <v>108</v>
      </c>
      <c r="C315" s="23">
        <v>2586</v>
      </c>
      <c r="D315" s="23">
        <v>2587</v>
      </c>
      <c r="E315" s="119">
        <f t="shared" si="233"/>
        <v>1</v>
      </c>
      <c r="F315" s="21"/>
      <c r="G315" s="50" t="s">
        <v>108</v>
      </c>
      <c r="H315" s="23">
        <f t="shared" si="234"/>
        <v>2587</v>
      </c>
      <c r="I315" s="23">
        <v>2587</v>
      </c>
      <c r="J315" s="119">
        <f t="shared" si="235"/>
        <v>0</v>
      </c>
      <c r="K315" s="21"/>
      <c r="L315" s="50" t="s">
        <v>108</v>
      </c>
      <c r="M315" s="23">
        <f>I315</f>
        <v>2587</v>
      </c>
      <c r="N315" s="23">
        <v>2589</v>
      </c>
      <c r="O315" s="119">
        <f>N315-M315</f>
        <v>2</v>
      </c>
      <c r="P315" s="21"/>
      <c r="Q315" s="50" t="s">
        <v>108</v>
      </c>
      <c r="R315" s="23">
        <f>N315</f>
        <v>2589</v>
      </c>
      <c r="S315" s="23">
        <v>2591</v>
      </c>
      <c r="T315" s="119">
        <f t="shared" si="236"/>
        <v>2</v>
      </c>
      <c r="U315" s="21"/>
      <c r="V315" s="50" t="s">
        <v>108</v>
      </c>
      <c r="W315" s="23">
        <f t="shared" si="237"/>
        <v>2591</v>
      </c>
      <c r="X315" s="23">
        <v>2593</v>
      </c>
      <c r="Y315" s="119">
        <f t="shared" si="238"/>
        <v>2</v>
      </c>
      <c r="Z315" s="21"/>
      <c r="AA315" s="50" t="s">
        <v>108</v>
      </c>
      <c r="AB315" s="23">
        <f t="shared" si="239"/>
        <v>2593</v>
      </c>
      <c r="AC315" s="23">
        <v>2595</v>
      </c>
      <c r="AD315" s="119">
        <f t="shared" si="240"/>
        <v>2</v>
      </c>
      <c r="AE315" s="21"/>
      <c r="AF315" s="50" t="s">
        <v>108</v>
      </c>
      <c r="AG315" s="23">
        <f t="shared" si="241"/>
        <v>2595</v>
      </c>
      <c r="AH315" s="23">
        <v>2595</v>
      </c>
      <c r="AI315" s="119">
        <f t="shared" si="242"/>
        <v>0</v>
      </c>
      <c r="AJ315" s="21"/>
      <c r="AK315" s="50" t="s">
        <v>108</v>
      </c>
      <c r="AL315" s="23">
        <f t="shared" si="243"/>
        <v>2595</v>
      </c>
      <c r="AM315" s="23">
        <v>2596</v>
      </c>
      <c r="AN315" s="119">
        <f t="shared" si="244"/>
        <v>1</v>
      </c>
    </row>
    <row r="316" spans="2:40" x14ac:dyDescent="0.35">
      <c r="B316" s="50" t="s">
        <v>89</v>
      </c>
      <c r="C316" s="23">
        <v>575420</v>
      </c>
      <c r="D316" s="23">
        <v>575690</v>
      </c>
      <c r="E316" s="119">
        <f t="shared" si="233"/>
        <v>270</v>
      </c>
      <c r="F316" s="21"/>
      <c r="G316" s="50" t="s">
        <v>89</v>
      </c>
      <c r="H316" s="23">
        <f t="shared" si="234"/>
        <v>575690</v>
      </c>
      <c r="I316" s="23">
        <v>576002</v>
      </c>
      <c r="J316" s="119">
        <f t="shared" si="235"/>
        <v>312</v>
      </c>
      <c r="K316" s="21"/>
      <c r="L316" s="50" t="s">
        <v>89</v>
      </c>
      <c r="M316" s="23">
        <f>I316</f>
        <v>576002</v>
      </c>
      <c r="N316" s="23">
        <v>576297</v>
      </c>
      <c r="O316" s="119">
        <f>N316-M316</f>
        <v>295</v>
      </c>
      <c r="P316" s="21"/>
      <c r="Q316" s="50" t="s">
        <v>89</v>
      </c>
      <c r="R316" s="23">
        <f>N316</f>
        <v>576297</v>
      </c>
      <c r="S316" s="23">
        <v>576617</v>
      </c>
      <c r="T316" s="119">
        <f t="shared" si="236"/>
        <v>320</v>
      </c>
      <c r="U316" s="21"/>
      <c r="V316" s="50" t="s">
        <v>89</v>
      </c>
      <c r="W316" s="23">
        <f t="shared" si="237"/>
        <v>576617</v>
      </c>
      <c r="X316" s="23">
        <v>576916</v>
      </c>
      <c r="Y316" s="119">
        <f t="shared" si="238"/>
        <v>299</v>
      </c>
      <c r="Z316" s="21"/>
      <c r="AA316" s="50" t="s">
        <v>89</v>
      </c>
      <c r="AB316" s="23">
        <f t="shared" si="239"/>
        <v>576916</v>
      </c>
      <c r="AC316" s="23">
        <v>577225</v>
      </c>
      <c r="AD316" s="119">
        <f t="shared" si="240"/>
        <v>309</v>
      </c>
      <c r="AE316" s="21"/>
      <c r="AF316" s="50" t="s">
        <v>89</v>
      </c>
      <c r="AG316" s="23">
        <f t="shared" si="241"/>
        <v>577225</v>
      </c>
      <c r="AH316" s="23">
        <v>577532</v>
      </c>
      <c r="AI316" s="119">
        <f t="shared" si="242"/>
        <v>307</v>
      </c>
      <c r="AJ316" s="21"/>
      <c r="AK316" s="50" t="s">
        <v>89</v>
      </c>
      <c r="AL316" s="23">
        <f t="shared" si="243"/>
        <v>577532</v>
      </c>
      <c r="AM316" s="23">
        <v>577806</v>
      </c>
      <c r="AN316" s="119">
        <f t="shared" si="244"/>
        <v>274</v>
      </c>
    </row>
    <row r="317" spans="2:40" x14ac:dyDescent="0.35">
      <c r="B317" s="50" t="s">
        <v>90</v>
      </c>
      <c r="C317" s="23">
        <v>300791</v>
      </c>
      <c r="D317" s="23">
        <v>300964</v>
      </c>
      <c r="E317" s="119">
        <f t="shared" si="233"/>
        <v>173</v>
      </c>
      <c r="F317" s="21"/>
      <c r="G317" s="50" t="s">
        <v>90</v>
      </c>
      <c r="H317" s="23">
        <f t="shared" si="234"/>
        <v>300964</v>
      </c>
      <c r="I317" s="23">
        <v>301189</v>
      </c>
      <c r="J317" s="119">
        <f t="shared" si="235"/>
        <v>225</v>
      </c>
      <c r="K317" s="21"/>
      <c r="L317" s="50" t="s">
        <v>90</v>
      </c>
      <c r="M317" s="23">
        <f>I317</f>
        <v>301189</v>
      </c>
      <c r="N317" s="23">
        <v>301399</v>
      </c>
      <c r="O317" s="119">
        <f>N317-M317</f>
        <v>210</v>
      </c>
      <c r="P317" s="21"/>
      <c r="Q317" s="50" t="s">
        <v>90</v>
      </c>
      <c r="R317" s="23">
        <f>N317</f>
        <v>301399</v>
      </c>
      <c r="S317" s="23">
        <v>301562</v>
      </c>
      <c r="T317" s="119">
        <f t="shared" si="236"/>
        <v>163</v>
      </c>
      <c r="U317" s="21"/>
      <c r="V317" s="50" t="s">
        <v>90</v>
      </c>
      <c r="W317" s="23">
        <f t="shared" si="237"/>
        <v>301562</v>
      </c>
      <c r="X317" s="23">
        <v>301778</v>
      </c>
      <c r="Y317" s="119">
        <f t="shared" si="238"/>
        <v>216</v>
      </c>
      <c r="Z317" s="21"/>
      <c r="AA317" s="50" t="s">
        <v>90</v>
      </c>
      <c r="AB317" s="23">
        <f t="shared" si="239"/>
        <v>301778</v>
      </c>
      <c r="AC317" s="23">
        <v>301949</v>
      </c>
      <c r="AD317" s="119">
        <f t="shared" si="240"/>
        <v>171</v>
      </c>
      <c r="AE317" s="21"/>
      <c r="AF317" s="50" t="s">
        <v>90</v>
      </c>
      <c r="AG317" s="23">
        <f t="shared" si="241"/>
        <v>301949</v>
      </c>
      <c r="AH317" s="23">
        <v>302103</v>
      </c>
      <c r="AI317" s="119">
        <f t="shared" si="242"/>
        <v>154</v>
      </c>
      <c r="AJ317" s="21"/>
      <c r="AK317" s="50" t="s">
        <v>90</v>
      </c>
      <c r="AL317" s="23">
        <f t="shared" si="243"/>
        <v>302103</v>
      </c>
      <c r="AM317" s="23">
        <v>302266</v>
      </c>
      <c r="AN317" s="119">
        <f t="shared" si="244"/>
        <v>163</v>
      </c>
    </row>
    <row r="318" spans="2:40" x14ac:dyDescent="0.35">
      <c r="B318" s="50" t="s">
        <v>91</v>
      </c>
      <c r="C318" s="23">
        <v>798991</v>
      </c>
      <c r="D318" s="23">
        <v>800276</v>
      </c>
      <c r="E318" s="119">
        <f t="shared" si="233"/>
        <v>1285</v>
      </c>
      <c r="F318" s="21"/>
      <c r="G318" s="50" t="s">
        <v>91</v>
      </c>
      <c r="H318" s="23">
        <f t="shared" si="234"/>
        <v>800276</v>
      </c>
      <c r="I318" s="23">
        <v>801564</v>
      </c>
      <c r="J318" s="119">
        <f t="shared" si="235"/>
        <v>1288</v>
      </c>
      <c r="K318" s="21"/>
      <c r="L318" s="50" t="s">
        <v>91</v>
      </c>
      <c r="M318" s="23">
        <f>I318</f>
        <v>801564</v>
      </c>
      <c r="N318" s="23">
        <v>802844</v>
      </c>
      <c r="O318" s="119">
        <f>N318-M318</f>
        <v>1280</v>
      </c>
      <c r="P318" s="21"/>
      <c r="Q318" s="50" t="s">
        <v>91</v>
      </c>
      <c r="R318" s="23">
        <f>N318</f>
        <v>802844</v>
      </c>
      <c r="S318" s="23">
        <v>804040</v>
      </c>
      <c r="T318" s="119">
        <f t="shared" si="236"/>
        <v>1196</v>
      </c>
      <c r="U318" s="21"/>
      <c r="V318" s="50" t="s">
        <v>91</v>
      </c>
      <c r="W318" s="23">
        <f t="shared" si="237"/>
        <v>804040</v>
      </c>
      <c r="X318" s="23">
        <v>805061</v>
      </c>
      <c r="Y318" s="119">
        <f t="shared" si="238"/>
        <v>1021</v>
      </c>
      <c r="Z318" s="21"/>
      <c r="AA318" s="50" t="s">
        <v>91</v>
      </c>
      <c r="AB318" s="23">
        <f t="shared" si="239"/>
        <v>805061</v>
      </c>
      <c r="AC318" s="23">
        <v>806224</v>
      </c>
      <c r="AD318" s="119">
        <f t="shared" si="240"/>
        <v>1163</v>
      </c>
      <c r="AE318" s="21"/>
      <c r="AF318" s="50" t="s">
        <v>91</v>
      </c>
      <c r="AG318" s="23">
        <f t="shared" si="241"/>
        <v>806224</v>
      </c>
      <c r="AH318" s="23">
        <v>807376</v>
      </c>
      <c r="AI318" s="119">
        <f t="shared" si="242"/>
        <v>1152</v>
      </c>
      <c r="AJ318" s="21"/>
      <c r="AK318" s="50" t="s">
        <v>91</v>
      </c>
      <c r="AL318" s="23">
        <f t="shared" si="243"/>
        <v>807376</v>
      </c>
      <c r="AM318" s="23">
        <v>808544</v>
      </c>
      <c r="AN318" s="119">
        <f t="shared" si="244"/>
        <v>1168</v>
      </c>
    </row>
    <row r="319" spans="2:40" x14ac:dyDescent="0.35">
      <c r="B319" s="50" t="s">
        <v>94</v>
      </c>
      <c r="C319" s="23"/>
      <c r="D319" s="23"/>
      <c r="E319" s="119">
        <f>SUM(E312:E318)</f>
        <v>3198</v>
      </c>
      <c r="F319" s="21"/>
      <c r="G319" s="50" t="s">
        <v>94</v>
      </c>
      <c r="H319" s="23"/>
      <c r="I319" s="23"/>
      <c r="J319" s="120">
        <f>SUM(J312:J318)</f>
        <v>3107</v>
      </c>
      <c r="K319" s="21"/>
      <c r="L319" s="50" t="s">
        <v>94</v>
      </c>
      <c r="M319" s="23"/>
      <c r="N319" s="23"/>
      <c r="O319" s="119">
        <f>SUM(O312:O318)</f>
        <v>2884</v>
      </c>
      <c r="P319" s="21"/>
      <c r="Q319" s="50" t="s">
        <v>94</v>
      </c>
      <c r="R319" s="23"/>
      <c r="S319" s="23"/>
      <c r="T319" s="119">
        <f>SUM(T312:T318)</f>
        <v>2957</v>
      </c>
      <c r="U319" s="21"/>
      <c r="V319" s="50" t="s">
        <v>94</v>
      </c>
      <c r="W319" s="23"/>
      <c r="X319" s="23"/>
      <c r="Y319" s="120">
        <f>SUM(Y312:Y318)</f>
        <v>2654</v>
      </c>
      <c r="Z319" s="21"/>
      <c r="AA319" s="50" t="s">
        <v>94</v>
      </c>
      <c r="AB319" s="23"/>
      <c r="AC319" s="23"/>
      <c r="AD319" s="120">
        <f>SUM(AD312:AD318)</f>
        <v>2649</v>
      </c>
      <c r="AE319" s="21"/>
      <c r="AF319" s="50" t="s">
        <v>94</v>
      </c>
      <c r="AG319" s="23"/>
      <c r="AH319" s="23"/>
      <c r="AI319" s="120">
        <f>SUM(AI312:AI318)</f>
        <v>2808</v>
      </c>
      <c r="AJ319" s="21"/>
      <c r="AK319" s="50" t="s">
        <v>94</v>
      </c>
      <c r="AL319" s="23"/>
      <c r="AM319" s="23"/>
      <c r="AN319" s="120">
        <f>SUM(AN312:AN318)</f>
        <v>2766</v>
      </c>
    </row>
    <row r="320" spans="2:40" x14ac:dyDescent="0.35">
      <c r="B320" s="50" t="s">
        <v>97</v>
      </c>
      <c r="C320" s="23">
        <v>553154</v>
      </c>
      <c r="D320" s="23">
        <v>553495</v>
      </c>
      <c r="E320" s="119">
        <f>D320-C320</f>
        <v>341</v>
      </c>
      <c r="F320" s="21"/>
      <c r="G320" s="50" t="s">
        <v>97</v>
      </c>
      <c r="H320" s="23">
        <f>D320</f>
        <v>553495</v>
      </c>
      <c r="I320" s="23">
        <v>553679</v>
      </c>
      <c r="J320" s="119">
        <f>I320-H320</f>
        <v>184</v>
      </c>
      <c r="K320" s="21"/>
      <c r="L320" s="50" t="s">
        <v>97</v>
      </c>
      <c r="M320" s="23">
        <f>I320</f>
        <v>553679</v>
      </c>
      <c r="N320" s="23">
        <v>553916</v>
      </c>
      <c r="O320" s="119">
        <f>N320-M320</f>
        <v>237</v>
      </c>
      <c r="P320" s="21"/>
      <c r="Q320" s="50" t="s">
        <v>97</v>
      </c>
      <c r="R320" s="23">
        <f>N320</f>
        <v>553916</v>
      </c>
      <c r="S320" s="23">
        <v>554202</v>
      </c>
      <c r="T320" s="119">
        <f>S320-R320</f>
        <v>286</v>
      </c>
      <c r="U320" s="21"/>
      <c r="V320" s="50" t="s">
        <v>97</v>
      </c>
      <c r="W320" s="23">
        <f>S320</f>
        <v>554202</v>
      </c>
      <c r="X320" s="23">
        <v>554435</v>
      </c>
      <c r="Y320" s="120">
        <f>X320-W320</f>
        <v>233</v>
      </c>
      <c r="Z320" s="21"/>
      <c r="AA320" s="50" t="s">
        <v>97</v>
      </c>
      <c r="AB320" s="23">
        <f>X320</f>
        <v>554435</v>
      </c>
      <c r="AC320" s="23">
        <v>554646</v>
      </c>
      <c r="AD320" s="120">
        <f>AC320-AB320</f>
        <v>211</v>
      </c>
      <c r="AE320" s="21"/>
      <c r="AF320" s="50" t="s">
        <v>97</v>
      </c>
      <c r="AG320" s="23">
        <f>AC320</f>
        <v>554646</v>
      </c>
      <c r="AH320" s="23">
        <v>554861</v>
      </c>
      <c r="AI320" s="120">
        <f>AH320-AG320</f>
        <v>215</v>
      </c>
      <c r="AJ320" s="21"/>
      <c r="AK320" s="50" t="s">
        <v>97</v>
      </c>
      <c r="AL320" s="23">
        <f>AH320</f>
        <v>554861</v>
      </c>
      <c r="AM320" s="23">
        <v>555001</v>
      </c>
      <c r="AN320" s="120">
        <f>AM320-AL320</f>
        <v>140</v>
      </c>
    </row>
    <row r="321" spans="2:40" x14ac:dyDescent="0.35">
      <c r="B321" s="29" t="s">
        <v>130</v>
      </c>
      <c r="C321" s="23"/>
      <c r="D321" s="23"/>
      <c r="E321" s="121">
        <f>E320+E319+E311+E304+E303+E302</f>
        <v>7980</v>
      </c>
      <c r="F321" s="21"/>
      <c r="G321" s="29" t="s">
        <v>130</v>
      </c>
      <c r="H321" s="23"/>
      <c r="I321" s="23"/>
      <c r="J321" s="121">
        <f>J320+J319+J311+J304+J303+J302</f>
        <v>7595</v>
      </c>
      <c r="K321" s="21"/>
      <c r="L321" s="29" t="s">
        <v>130</v>
      </c>
      <c r="M321" s="23"/>
      <c r="N321" s="23"/>
      <c r="O321" s="121">
        <f>O320+O319+O311+O304+O303+O302</f>
        <v>7057</v>
      </c>
      <c r="P321" s="21"/>
      <c r="Q321" s="29" t="s">
        <v>130</v>
      </c>
      <c r="R321" s="23">
        <f>N321</f>
        <v>0</v>
      </c>
      <c r="S321" s="23"/>
      <c r="T321" s="121">
        <f>T320+T319+T311+T304+T303+T302</f>
        <v>7207</v>
      </c>
      <c r="U321" s="21"/>
      <c r="V321" s="29" t="s">
        <v>130</v>
      </c>
      <c r="W321" s="23"/>
      <c r="X321" s="23"/>
      <c r="Y321" s="121">
        <f>Y320+Y319+Y311+Y304+Y303+Y302</f>
        <v>6446</v>
      </c>
      <c r="Z321" s="21"/>
      <c r="AA321" s="29" t="s">
        <v>130</v>
      </c>
      <c r="AB321" s="23">
        <f>X321</f>
        <v>0</v>
      </c>
      <c r="AC321" s="23"/>
      <c r="AD321" s="121">
        <f>AD320+AD319+AD311+AD304+AD303+AD302</f>
        <v>6944</v>
      </c>
      <c r="AE321" s="21"/>
      <c r="AF321" s="29" t="s">
        <v>130</v>
      </c>
      <c r="AG321" s="23">
        <f>AC321</f>
        <v>0</v>
      </c>
      <c r="AH321" s="23"/>
      <c r="AI321" s="121">
        <f>AI320+AI319+AI311+AI304+AI303+AI302</f>
        <v>7234</v>
      </c>
      <c r="AJ321" s="21"/>
      <c r="AK321" s="29" t="s">
        <v>130</v>
      </c>
      <c r="AL321" s="23">
        <f>AH321</f>
        <v>0</v>
      </c>
      <c r="AM321" s="23"/>
      <c r="AN321" s="121">
        <f>AN320+AN319+AN311+AN304+AN303+AN302</f>
        <v>6829</v>
      </c>
    </row>
    <row r="323" spans="2:40" x14ac:dyDescent="0.35">
      <c r="B323" s="117" t="s">
        <v>114</v>
      </c>
      <c r="C323" s="292" t="s">
        <v>653</v>
      </c>
      <c r="D323" s="293"/>
      <c r="E323" s="294"/>
      <c r="F323" s="21"/>
      <c r="G323" s="117" t="s">
        <v>114</v>
      </c>
      <c r="H323" s="292" t="s">
        <v>654</v>
      </c>
      <c r="I323" s="293"/>
      <c r="J323" s="294"/>
      <c r="K323" s="21"/>
      <c r="L323" s="117" t="s">
        <v>114</v>
      </c>
      <c r="M323" s="292" t="s">
        <v>655</v>
      </c>
      <c r="N323" s="293"/>
      <c r="O323" s="294"/>
      <c r="P323" s="21"/>
      <c r="Q323" s="117" t="s">
        <v>114</v>
      </c>
      <c r="R323" s="292" t="s">
        <v>656</v>
      </c>
      <c r="S323" s="293"/>
      <c r="T323" s="294"/>
      <c r="U323" s="21"/>
      <c r="V323" s="117" t="s">
        <v>114</v>
      </c>
      <c r="W323" s="292" t="s">
        <v>657</v>
      </c>
      <c r="X323" s="293"/>
      <c r="Y323" s="294"/>
      <c r="Z323" s="21"/>
      <c r="AA323" s="117" t="s">
        <v>114</v>
      </c>
      <c r="AB323" s="292" t="s">
        <v>658</v>
      </c>
      <c r="AC323" s="293"/>
      <c r="AD323" s="294"/>
      <c r="AE323" s="21"/>
      <c r="AF323" s="117" t="s">
        <v>114</v>
      </c>
      <c r="AG323" s="292" t="s">
        <v>659</v>
      </c>
      <c r="AH323" s="293"/>
      <c r="AI323" s="294"/>
      <c r="AJ323" s="21"/>
      <c r="AK323" s="117" t="s">
        <v>114</v>
      </c>
      <c r="AL323" s="292" t="s">
        <v>660</v>
      </c>
      <c r="AM323" s="293"/>
      <c r="AN323" s="294"/>
    </row>
    <row r="324" spans="2:40" x14ac:dyDescent="0.35">
      <c r="B324" s="50"/>
      <c r="C324" s="118" t="s">
        <v>81</v>
      </c>
      <c r="D324" s="118" t="s">
        <v>82</v>
      </c>
      <c r="E324" s="118" t="s">
        <v>95</v>
      </c>
      <c r="F324" s="21"/>
      <c r="G324" s="50"/>
      <c r="H324" s="118" t="s">
        <v>81</v>
      </c>
      <c r="I324" s="118" t="s">
        <v>82</v>
      </c>
      <c r="J324" s="118" t="s">
        <v>95</v>
      </c>
      <c r="K324" s="21"/>
      <c r="L324" s="50"/>
      <c r="M324" s="118" t="s">
        <v>81</v>
      </c>
      <c r="N324" s="118" t="s">
        <v>82</v>
      </c>
      <c r="O324" s="118" t="s">
        <v>95</v>
      </c>
      <c r="P324" s="21"/>
      <c r="Q324" s="50"/>
      <c r="R324" s="118" t="s">
        <v>81</v>
      </c>
      <c r="S324" s="118" t="s">
        <v>82</v>
      </c>
      <c r="T324" s="118" t="s">
        <v>95</v>
      </c>
      <c r="U324" s="21"/>
      <c r="V324" s="50"/>
      <c r="W324" s="118" t="s">
        <v>81</v>
      </c>
      <c r="X324" s="118" t="s">
        <v>82</v>
      </c>
      <c r="Y324" s="118" t="s">
        <v>95</v>
      </c>
      <c r="Z324" s="21"/>
      <c r="AA324" s="50"/>
      <c r="AB324" s="118" t="s">
        <v>81</v>
      </c>
      <c r="AC324" s="118" t="s">
        <v>82</v>
      </c>
      <c r="AD324" s="118" t="s">
        <v>95</v>
      </c>
      <c r="AE324" s="21"/>
      <c r="AF324" s="50"/>
      <c r="AG324" s="118" t="s">
        <v>81</v>
      </c>
      <c r="AH324" s="118" t="s">
        <v>82</v>
      </c>
      <c r="AI324" s="118" t="s">
        <v>95</v>
      </c>
      <c r="AJ324" s="21"/>
      <c r="AK324" s="50"/>
      <c r="AL324" s="118" t="s">
        <v>81</v>
      </c>
      <c r="AM324" s="118" t="s">
        <v>82</v>
      </c>
      <c r="AN324" s="118" t="s">
        <v>95</v>
      </c>
    </row>
    <row r="325" spans="2:40" x14ac:dyDescent="0.35">
      <c r="B325" s="50" t="s">
        <v>92</v>
      </c>
      <c r="C325" s="23">
        <v>468325</v>
      </c>
      <c r="D325" s="23">
        <v>468472</v>
      </c>
      <c r="E325" s="119">
        <f>(D325-C325)*10</f>
        <v>1470</v>
      </c>
      <c r="F325" s="21"/>
      <c r="G325" s="50" t="s">
        <v>92</v>
      </c>
      <c r="H325" s="23">
        <f>D325</f>
        <v>468472</v>
      </c>
      <c r="I325" s="23">
        <v>468655</v>
      </c>
      <c r="J325" s="119">
        <f>(I325-H325)*10</f>
        <v>1830</v>
      </c>
      <c r="K325" s="21"/>
      <c r="L325" s="50" t="s">
        <v>92</v>
      </c>
      <c r="M325" s="23">
        <f>I325</f>
        <v>468655</v>
      </c>
      <c r="N325" s="23">
        <v>468825</v>
      </c>
      <c r="O325" s="119">
        <f>(N325-M325)*10</f>
        <v>1700</v>
      </c>
      <c r="P325" s="21"/>
      <c r="Q325" s="50" t="s">
        <v>92</v>
      </c>
      <c r="R325" s="23">
        <f>N325</f>
        <v>468825</v>
      </c>
      <c r="S325" s="23">
        <v>469001</v>
      </c>
      <c r="T325" s="119">
        <f>(S325-R325)*10</f>
        <v>1760</v>
      </c>
      <c r="U325" s="21"/>
      <c r="V325" s="50" t="s">
        <v>92</v>
      </c>
      <c r="W325" s="23">
        <f>S325</f>
        <v>469001</v>
      </c>
      <c r="X325" s="23">
        <v>469193</v>
      </c>
      <c r="Y325" s="119">
        <f>(X325-W325)*10</f>
        <v>1920</v>
      </c>
      <c r="Z325" s="21"/>
      <c r="AA325" s="50" t="s">
        <v>92</v>
      </c>
      <c r="AB325" s="23">
        <f>X325</f>
        <v>469193</v>
      </c>
      <c r="AC325" s="23">
        <v>469352</v>
      </c>
      <c r="AD325" s="119">
        <f>(AC325-AB325)*10</f>
        <v>1590</v>
      </c>
      <c r="AE325" s="21"/>
      <c r="AF325" s="50" t="s">
        <v>92</v>
      </c>
      <c r="AG325" s="23">
        <f>AC325</f>
        <v>469352</v>
      </c>
      <c r="AH325" s="23">
        <v>469513</v>
      </c>
      <c r="AI325" s="119">
        <f>(AH325-AG325)*10</f>
        <v>1610</v>
      </c>
      <c r="AJ325" s="21"/>
      <c r="AK325" s="50" t="s">
        <v>92</v>
      </c>
      <c r="AL325" s="23">
        <f>AH325</f>
        <v>469513</v>
      </c>
      <c r="AM325" s="23">
        <v>469688</v>
      </c>
      <c r="AN325" s="119">
        <f>(AM325-AL325)*10</f>
        <v>1750</v>
      </c>
    </row>
    <row r="326" spans="2:40" x14ac:dyDescent="0.35">
      <c r="B326" s="50" t="s">
        <v>6</v>
      </c>
      <c r="C326" s="23">
        <v>259870</v>
      </c>
      <c r="D326" s="23">
        <v>260056</v>
      </c>
      <c r="E326" s="119">
        <f>D326-C326</f>
        <v>186</v>
      </c>
      <c r="F326" s="21"/>
      <c r="G326" s="50" t="s">
        <v>6</v>
      </c>
      <c r="H326" s="23">
        <f t="shared" ref="H326:H333" si="245">D326</f>
        <v>260056</v>
      </c>
      <c r="I326" s="23">
        <v>260239</v>
      </c>
      <c r="J326" s="119">
        <f>I326-H326</f>
        <v>183</v>
      </c>
      <c r="K326" s="21"/>
      <c r="L326" s="50" t="s">
        <v>6</v>
      </c>
      <c r="M326" s="23">
        <f t="shared" ref="M326:M332" si="246">I326</f>
        <v>260239</v>
      </c>
      <c r="N326" s="23">
        <v>260415</v>
      </c>
      <c r="O326" s="119">
        <f>N326-M326</f>
        <v>176</v>
      </c>
      <c r="P326" s="21"/>
      <c r="Q326" s="50" t="s">
        <v>6</v>
      </c>
      <c r="R326" s="23">
        <f>N326</f>
        <v>260415</v>
      </c>
      <c r="S326" s="23">
        <v>260598</v>
      </c>
      <c r="T326" s="119">
        <f>S326-R326</f>
        <v>183</v>
      </c>
      <c r="U326" s="21"/>
      <c r="V326" s="50" t="s">
        <v>6</v>
      </c>
      <c r="W326" s="23">
        <f t="shared" ref="W326:W333" si="247">S326</f>
        <v>260598</v>
      </c>
      <c r="X326" s="23">
        <v>260612</v>
      </c>
      <c r="Y326" s="119">
        <f>X326-W326</f>
        <v>14</v>
      </c>
      <c r="Z326" s="21"/>
      <c r="AA326" s="50" t="s">
        <v>6</v>
      </c>
      <c r="AB326" s="23">
        <f t="shared" ref="AB326:AB333" si="248">X326</f>
        <v>260612</v>
      </c>
      <c r="AC326" s="23">
        <v>260729</v>
      </c>
      <c r="AD326" s="119">
        <f>AC326-AB326</f>
        <v>117</v>
      </c>
      <c r="AE326" s="21"/>
      <c r="AF326" s="50" t="s">
        <v>6</v>
      </c>
      <c r="AG326" s="23">
        <f t="shared" ref="AG326:AG333" si="249">AC326</f>
        <v>260729</v>
      </c>
      <c r="AH326" s="23">
        <v>260729</v>
      </c>
      <c r="AI326" s="119">
        <f>AH326-AG326</f>
        <v>0</v>
      </c>
      <c r="AJ326" s="21"/>
      <c r="AK326" s="50" t="s">
        <v>6</v>
      </c>
      <c r="AL326" s="23">
        <f t="shared" ref="AL326:AL333" si="250">AH326</f>
        <v>260729</v>
      </c>
      <c r="AM326" s="23">
        <v>260829</v>
      </c>
      <c r="AN326" s="119">
        <f>AM326-AL326</f>
        <v>100</v>
      </c>
    </row>
    <row r="327" spans="2:40" x14ac:dyDescent="0.35">
      <c r="B327" s="50" t="s">
        <v>103</v>
      </c>
      <c r="C327" s="23">
        <v>210667</v>
      </c>
      <c r="D327" s="23">
        <v>210667</v>
      </c>
      <c r="E327" s="119">
        <f>D327-C327</f>
        <v>0</v>
      </c>
      <c r="F327" s="21"/>
      <c r="G327" s="50" t="s">
        <v>103</v>
      </c>
      <c r="H327" s="23">
        <f t="shared" si="245"/>
        <v>210667</v>
      </c>
      <c r="I327" s="23">
        <v>210667</v>
      </c>
      <c r="J327" s="119">
        <f>I327-H327</f>
        <v>0</v>
      </c>
      <c r="K327" s="21"/>
      <c r="L327" s="50" t="s">
        <v>103</v>
      </c>
      <c r="M327" s="23">
        <f t="shared" si="246"/>
        <v>210667</v>
      </c>
      <c r="N327" s="23">
        <v>210667</v>
      </c>
      <c r="O327" s="119">
        <f>N327-M327</f>
        <v>0</v>
      </c>
      <c r="P327" s="21"/>
      <c r="Q327" s="50" t="s">
        <v>103</v>
      </c>
      <c r="R327" s="23">
        <f t="shared" ref="R327:R333" si="251">N327</f>
        <v>210667</v>
      </c>
      <c r="S327" s="23">
        <v>210667</v>
      </c>
      <c r="T327" s="119">
        <f>S327-R327</f>
        <v>0</v>
      </c>
      <c r="U327" s="21"/>
      <c r="V327" s="50" t="s">
        <v>103</v>
      </c>
      <c r="W327" s="23">
        <f t="shared" si="247"/>
        <v>210667</v>
      </c>
      <c r="X327" s="23">
        <v>210667</v>
      </c>
      <c r="Y327" s="119">
        <f>X327-W327</f>
        <v>0</v>
      </c>
      <c r="Z327" s="21"/>
      <c r="AA327" s="50" t="s">
        <v>103</v>
      </c>
      <c r="AB327" s="23">
        <f t="shared" si="248"/>
        <v>210667</v>
      </c>
      <c r="AC327" s="23">
        <v>210667</v>
      </c>
      <c r="AD327" s="119">
        <f>AC327-AB327</f>
        <v>0</v>
      </c>
      <c r="AE327" s="21"/>
      <c r="AF327" s="50" t="s">
        <v>103</v>
      </c>
      <c r="AG327" s="23">
        <f t="shared" si="249"/>
        <v>210667</v>
      </c>
      <c r="AH327" s="23">
        <v>210667</v>
      </c>
      <c r="AI327" s="119">
        <f>AH327-AG327</f>
        <v>0</v>
      </c>
      <c r="AJ327" s="21"/>
      <c r="AK327" s="50" t="s">
        <v>103</v>
      </c>
      <c r="AL327" s="23">
        <f t="shared" si="250"/>
        <v>210667</v>
      </c>
      <c r="AM327" s="23">
        <v>210667</v>
      </c>
      <c r="AN327" s="119">
        <f>AM327-AL327</f>
        <v>0</v>
      </c>
    </row>
    <row r="328" spans="2:40" x14ac:dyDescent="0.35">
      <c r="B328" s="50" t="s">
        <v>3</v>
      </c>
      <c r="C328" s="23">
        <v>321646</v>
      </c>
      <c r="D328" s="23">
        <v>321870</v>
      </c>
      <c r="E328" s="119">
        <f>(D328-C328)*10</f>
        <v>2240</v>
      </c>
      <c r="F328" s="21"/>
      <c r="G328" s="50" t="s">
        <v>3</v>
      </c>
      <c r="H328" s="23">
        <f t="shared" si="245"/>
        <v>321870</v>
      </c>
      <c r="I328" s="23">
        <v>322035</v>
      </c>
      <c r="J328" s="119">
        <f>(I328-H328)*10</f>
        <v>1650</v>
      </c>
      <c r="K328" s="21"/>
      <c r="L328" s="50" t="s">
        <v>3</v>
      </c>
      <c r="M328" s="23">
        <f t="shared" si="246"/>
        <v>322035</v>
      </c>
      <c r="N328" s="23">
        <v>322272</v>
      </c>
      <c r="O328" s="119">
        <f>(N328-M328)*10</f>
        <v>2370</v>
      </c>
      <c r="P328" s="21"/>
      <c r="Q328" s="50" t="s">
        <v>3</v>
      </c>
      <c r="R328" s="23">
        <f t="shared" si="251"/>
        <v>322272</v>
      </c>
      <c r="S328" s="23">
        <v>322448</v>
      </c>
      <c r="T328" s="119">
        <f>(S328-R328)*10</f>
        <v>1760</v>
      </c>
      <c r="U328" s="21"/>
      <c r="V328" s="50" t="s">
        <v>3</v>
      </c>
      <c r="W328" s="23">
        <f t="shared" si="247"/>
        <v>322448</v>
      </c>
      <c r="X328" s="23">
        <v>322459</v>
      </c>
      <c r="Y328" s="119">
        <f>(X328-W328)*10</f>
        <v>110</v>
      </c>
      <c r="Z328" s="21"/>
      <c r="AA328" s="50" t="s">
        <v>3</v>
      </c>
      <c r="AB328" s="23">
        <f t="shared" si="248"/>
        <v>322459</v>
      </c>
      <c r="AC328" s="23">
        <v>322646</v>
      </c>
      <c r="AD328" s="119">
        <f>(AC328-AB328)*10</f>
        <v>1870</v>
      </c>
      <c r="AE328" s="21"/>
      <c r="AF328" s="50" t="s">
        <v>3</v>
      </c>
      <c r="AG328" s="23">
        <f t="shared" si="249"/>
        <v>322646</v>
      </c>
      <c r="AH328" s="23">
        <v>322837</v>
      </c>
      <c r="AI328" s="119">
        <f>(AH328-AG328)*10</f>
        <v>1910</v>
      </c>
      <c r="AJ328" s="21"/>
      <c r="AK328" s="50" t="s">
        <v>3</v>
      </c>
      <c r="AL328" s="23">
        <f t="shared" si="250"/>
        <v>322837</v>
      </c>
      <c r="AM328" s="23">
        <v>323066</v>
      </c>
      <c r="AN328" s="119">
        <f>(AM328-AL328)*10</f>
        <v>2290</v>
      </c>
    </row>
    <row r="329" spans="2:40" x14ac:dyDescent="0.35">
      <c r="B329" s="50" t="s">
        <v>83</v>
      </c>
      <c r="C329" s="23">
        <v>29542</v>
      </c>
      <c r="D329" s="23">
        <v>29548</v>
      </c>
      <c r="E329" s="119">
        <f>D329-Supply!C329</f>
        <v>6</v>
      </c>
      <c r="F329" s="21"/>
      <c r="G329" s="50" t="s">
        <v>83</v>
      </c>
      <c r="H329" s="23">
        <f t="shared" si="245"/>
        <v>29548</v>
      </c>
      <c r="I329" s="23">
        <v>29552</v>
      </c>
      <c r="J329" s="119">
        <f>I329-H329</f>
        <v>4</v>
      </c>
      <c r="K329" s="21"/>
      <c r="L329" s="50" t="s">
        <v>83</v>
      </c>
      <c r="M329" s="23">
        <f t="shared" si="246"/>
        <v>29552</v>
      </c>
      <c r="N329" s="23">
        <v>29555</v>
      </c>
      <c r="O329" s="119">
        <f>N329-M329</f>
        <v>3</v>
      </c>
      <c r="P329" s="21"/>
      <c r="Q329" s="50" t="s">
        <v>83</v>
      </c>
      <c r="R329" s="23">
        <f t="shared" si="251"/>
        <v>29555</v>
      </c>
      <c r="S329" s="23">
        <v>29562</v>
      </c>
      <c r="T329" s="119">
        <f>S329-R329</f>
        <v>7</v>
      </c>
      <c r="U329" s="21"/>
      <c r="V329" s="50" t="s">
        <v>83</v>
      </c>
      <c r="W329" s="23">
        <f t="shared" si="247"/>
        <v>29562</v>
      </c>
      <c r="X329" s="23">
        <v>29565</v>
      </c>
      <c r="Y329" s="119">
        <f>X329-W329</f>
        <v>3</v>
      </c>
      <c r="Z329" s="21"/>
      <c r="AA329" s="50" t="s">
        <v>83</v>
      </c>
      <c r="AB329" s="23">
        <f t="shared" si="248"/>
        <v>29565</v>
      </c>
      <c r="AC329" s="23">
        <v>29578</v>
      </c>
      <c r="AD329" s="119">
        <f>AC329-AB329</f>
        <v>13</v>
      </c>
      <c r="AE329" s="21"/>
      <c r="AF329" s="50" t="s">
        <v>83</v>
      </c>
      <c r="AG329" s="23">
        <f t="shared" si="249"/>
        <v>29578</v>
      </c>
      <c r="AH329" s="23">
        <v>29686</v>
      </c>
      <c r="AI329" s="119">
        <f>AH329-AG329</f>
        <v>108</v>
      </c>
      <c r="AJ329" s="21"/>
      <c r="AK329" s="50" t="s">
        <v>83</v>
      </c>
      <c r="AL329" s="23">
        <f t="shared" si="250"/>
        <v>29686</v>
      </c>
      <c r="AM329" s="23">
        <v>29876</v>
      </c>
      <c r="AN329" s="119">
        <f>AM329-AL329</f>
        <v>190</v>
      </c>
    </row>
    <row r="330" spans="2:40" x14ac:dyDescent="0.35">
      <c r="B330" s="50" t="s">
        <v>84</v>
      </c>
      <c r="C330" s="23">
        <v>53620</v>
      </c>
      <c r="D330" s="23">
        <v>53620</v>
      </c>
      <c r="E330" s="119">
        <f>D330-C330</f>
        <v>0</v>
      </c>
      <c r="F330" s="21"/>
      <c r="G330" s="50" t="s">
        <v>84</v>
      </c>
      <c r="H330" s="23">
        <f t="shared" si="245"/>
        <v>53620</v>
      </c>
      <c r="I330" s="23">
        <v>53620</v>
      </c>
      <c r="J330" s="119">
        <f>I330-H330</f>
        <v>0</v>
      </c>
      <c r="K330" s="21"/>
      <c r="L330" s="50" t="s">
        <v>84</v>
      </c>
      <c r="M330" s="23">
        <f t="shared" si="246"/>
        <v>53620</v>
      </c>
      <c r="N330" s="23">
        <v>53620</v>
      </c>
      <c r="O330" s="119">
        <f>N330-M330</f>
        <v>0</v>
      </c>
      <c r="P330" s="21"/>
      <c r="Q330" s="50" t="s">
        <v>84</v>
      </c>
      <c r="R330" s="23">
        <f t="shared" si="251"/>
        <v>53620</v>
      </c>
      <c r="S330" s="23">
        <v>53626</v>
      </c>
      <c r="T330" s="119">
        <f>S330-R330</f>
        <v>6</v>
      </c>
      <c r="U330" s="21"/>
      <c r="V330" s="50" t="s">
        <v>84</v>
      </c>
      <c r="W330" s="23">
        <f t="shared" si="247"/>
        <v>53626</v>
      </c>
      <c r="X330" s="23">
        <v>53628</v>
      </c>
      <c r="Y330" s="119">
        <f>X330-W330</f>
        <v>2</v>
      </c>
      <c r="Z330" s="21"/>
      <c r="AA330" s="50" t="s">
        <v>84</v>
      </c>
      <c r="AB330" s="23">
        <f t="shared" si="248"/>
        <v>53628</v>
      </c>
      <c r="AC330" s="23">
        <v>53631</v>
      </c>
      <c r="AD330" s="119">
        <f>AC330-AB330</f>
        <v>3</v>
      </c>
      <c r="AE330" s="21"/>
      <c r="AF330" s="50" t="s">
        <v>84</v>
      </c>
      <c r="AG330" s="23">
        <f t="shared" si="249"/>
        <v>53631</v>
      </c>
      <c r="AH330" s="23">
        <v>53631</v>
      </c>
      <c r="AI330" s="119">
        <f>AH330-AG330</f>
        <v>0</v>
      </c>
      <c r="AJ330" s="21"/>
      <c r="AK330" s="50" t="s">
        <v>84</v>
      </c>
      <c r="AL330" s="23">
        <f t="shared" si="250"/>
        <v>53631</v>
      </c>
      <c r="AM330" s="23">
        <v>53633</v>
      </c>
      <c r="AN330" s="119">
        <f>AM330-AL330</f>
        <v>2</v>
      </c>
    </row>
    <row r="331" spans="2:40" x14ac:dyDescent="0.35">
      <c r="B331" s="50" t="s">
        <v>98</v>
      </c>
      <c r="C331" s="23">
        <v>139728</v>
      </c>
      <c r="D331" s="23">
        <v>139728</v>
      </c>
      <c r="E331" s="119">
        <f>D331-C331</f>
        <v>0</v>
      </c>
      <c r="F331" s="21"/>
      <c r="G331" s="50" t="s">
        <v>98</v>
      </c>
      <c r="H331" s="23">
        <f t="shared" si="245"/>
        <v>139728</v>
      </c>
      <c r="I331" s="23">
        <v>139728</v>
      </c>
      <c r="J331" s="119">
        <f>I331-H331</f>
        <v>0</v>
      </c>
      <c r="K331" s="21"/>
      <c r="L331" s="50" t="s">
        <v>98</v>
      </c>
      <c r="M331" s="23">
        <f t="shared" si="246"/>
        <v>139728</v>
      </c>
      <c r="N331" s="23">
        <v>139728</v>
      </c>
      <c r="O331" s="119">
        <f>N331-M331</f>
        <v>0</v>
      </c>
      <c r="P331" s="21"/>
      <c r="Q331" s="50" t="s">
        <v>98</v>
      </c>
      <c r="R331" s="23">
        <f t="shared" si="251"/>
        <v>139728</v>
      </c>
      <c r="S331" s="23">
        <v>139728</v>
      </c>
      <c r="T331" s="119">
        <f>S331-R331</f>
        <v>0</v>
      </c>
      <c r="U331" s="21"/>
      <c r="V331" s="50" t="s">
        <v>98</v>
      </c>
      <c r="W331" s="23">
        <f t="shared" si="247"/>
        <v>139728</v>
      </c>
      <c r="X331" s="23">
        <v>139728</v>
      </c>
      <c r="Y331" s="119">
        <f>X331-W331</f>
        <v>0</v>
      </c>
      <c r="Z331" s="21"/>
      <c r="AA331" s="50" t="s">
        <v>98</v>
      </c>
      <c r="AB331" s="23">
        <f t="shared" si="248"/>
        <v>139728</v>
      </c>
      <c r="AC331" s="23">
        <v>139728</v>
      </c>
      <c r="AD331" s="119">
        <f>AC331-AB331</f>
        <v>0</v>
      </c>
      <c r="AE331" s="21"/>
      <c r="AF331" s="50" t="s">
        <v>98</v>
      </c>
      <c r="AG331" s="23">
        <f t="shared" si="249"/>
        <v>139728</v>
      </c>
      <c r="AH331" s="23">
        <v>139728</v>
      </c>
      <c r="AI331" s="119">
        <f>AH331-AG331</f>
        <v>0</v>
      </c>
      <c r="AJ331" s="21"/>
      <c r="AK331" s="50" t="s">
        <v>98</v>
      </c>
      <c r="AL331" s="23">
        <f t="shared" si="250"/>
        <v>139728</v>
      </c>
      <c r="AM331" s="23">
        <v>139728</v>
      </c>
      <c r="AN331" s="119">
        <f>AM331-AL331</f>
        <v>0</v>
      </c>
    </row>
    <row r="332" spans="2:40" x14ac:dyDescent="0.35">
      <c r="B332" s="50" t="s">
        <v>85</v>
      </c>
      <c r="C332" s="23">
        <v>8790</v>
      </c>
      <c r="D332" s="23">
        <v>8792</v>
      </c>
      <c r="E332" s="119">
        <f>D332-C332</f>
        <v>2</v>
      </c>
      <c r="F332" s="21"/>
      <c r="G332" s="50" t="s">
        <v>85</v>
      </c>
      <c r="H332" s="23">
        <f t="shared" si="245"/>
        <v>8792</v>
      </c>
      <c r="I332" s="23">
        <v>8795</v>
      </c>
      <c r="J332" s="119">
        <f>I332-H332</f>
        <v>3</v>
      </c>
      <c r="K332" s="21"/>
      <c r="L332" s="50" t="s">
        <v>85</v>
      </c>
      <c r="M332" s="23">
        <f t="shared" si="246"/>
        <v>8795</v>
      </c>
      <c r="N332" s="23">
        <v>8800</v>
      </c>
      <c r="O332" s="119">
        <f>N332-M332</f>
        <v>5</v>
      </c>
      <c r="P332" s="21"/>
      <c r="Q332" s="50" t="s">
        <v>85</v>
      </c>
      <c r="R332" s="23">
        <f t="shared" si="251"/>
        <v>8800</v>
      </c>
      <c r="S332" s="23">
        <v>8803</v>
      </c>
      <c r="T332" s="119">
        <f>S332-R332</f>
        <v>3</v>
      </c>
      <c r="U332" s="21"/>
      <c r="V332" s="50" t="s">
        <v>85</v>
      </c>
      <c r="W332" s="23">
        <f t="shared" si="247"/>
        <v>8803</v>
      </c>
      <c r="X332" s="23">
        <v>8805</v>
      </c>
      <c r="Y332" s="119">
        <f>X332-W332</f>
        <v>2</v>
      </c>
      <c r="Z332" s="21"/>
      <c r="AA332" s="50" t="s">
        <v>85</v>
      </c>
      <c r="AB332" s="23">
        <f t="shared" si="248"/>
        <v>8805</v>
      </c>
      <c r="AC332" s="23">
        <v>8807</v>
      </c>
      <c r="AD332" s="119">
        <f>AC332-AB332</f>
        <v>2</v>
      </c>
      <c r="AE332" s="21"/>
      <c r="AF332" s="50" t="s">
        <v>85</v>
      </c>
      <c r="AG332" s="23">
        <f t="shared" si="249"/>
        <v>8807</v>
      </c>
      <c r="AH332" s="23">
        <v>8810</v>
      </c>
      <c r="AI332" s="119">
        <f>AH332-AG332</f>
        <v>3</v>
      </c>
      <c r="AJ332" s="21"/>
      <c r="AK332" s="50" t="s">
        <v>85</v>
      </c>
      <c r="AL332" s="23">
        <f t="shared" si="250"/>
        <v>8810</v>
      </c>
      <c r="AM332" s="23">
        <v>8811</v>
      </c>
      <c r="AN332" s="119">
        <f>AM332-AL332</f>
        <v>1</v>
      </c>
    </row>
    <row r="333" spans="2:40" x14ac:dyDescent="0.35">
      <c r="B333" s="50" t="s">
        <v>86</v>
      </c>
      <c r="C333" s="23">
        <v>326706</v>
      </c>
      <c r="D333" s="23">
        <v>326863</v>
      </c>
      <c r="E333" s="119">
        <f>D333-C333</f>
        <v>157</v>
      </c>
      <c r="F333" s="21"/>
      <c r="G333" s="50" t="s">
        <v>86</v>
      </c>
      <c r="H333" s="23">
        <f t="shared" si="245"/>
        <v>326863</v>
      </c>
      <c r="I333" s="23">
        <v>327007</v>
      </c>
      <c r="J333" s="119">
        <f>I333-H333</f>
        <v>144</v>
      </c>
      <c r="K333" s="21"/>
      <c r="L333" s="50" t="s">
        <v>86</v>
      </c>
      <c r="M333" s="23">
        <f>I333</f>
        <v>327007</v>
      </c>
      <c r="N333" s="23">
        <v>327202</v>
      </c>
      <c r="O333" s="119">
        <f>N333-M333</f>
        <v>195</v>
      </c>
      <c r="P333" s="21"/>
      <c r="Q333" s="50" t="s">
        <v>86</v>
      </c>
      <c r="R333" s="23">
        <f t="shared" si="251"/>
        <v>327202</v>
      </c>
      <c r="S333" s="23">
        <v>327318</v>
      </c>
      <c r="T333" s="119">
        <f>S333-R333</f>
        <v>116</v>
      </c>
      <c r="U333" s="21"/>
      <c r="V333" s="50" t="s">
        <v>86</v>
      </c>
      <c r="W333" s="23">
        <f t="shared" si="247"/>
        <v>327318</v>
      </c>
      <c r="X333" s="23">
        <v>327430</v>
      </c>
      <c r="Y333" s="119">
        <f>X333-W333</f>
        <v>112</v>
      </c>
      <c r="Z333" s="21"/>
      <c r="AA333" s="50" t="s">
        <v>86</v>
      </c>
      <c r="AB333" s="23">
        <f t="shared" si="248"/>
        <v>327430</v>
      </c>
      <c r="AC333" s="23">
        <v>327576</v>
      </c>
      <c r="AD333" s="119">
        <f>AC333-AB333</f>
        <v>146</v>
      </c>
      <c r="AE333" s="21"/>
      <c r="AF333" s="50" t="s">
        <v>86</v>
      </c>
      <c r="AG333" s="23">
        <f t="shared" si="249"/>
        <v>327576</v>
      </c>
      <c r="AH333" s="23">
        <v>327728</v>
      </c>
      <c r="AI333" s="119">
        <f>AH333-AG333</f>
        <v>152</v>
      </c>
      <c r="AJ333" s="21"/>
      <c r="AK333" s="50" t="s">
        <v>86</v>
      </c>
      <c r="AL333" s="23">
        <f t="shared" si="250"/>
        <v>327728</v>
      </c>
      <c r="AM333" s="23">
        <v>327786</v>
      </c>
      <c r="AN333" s="119">
        <f>AM333-AL333</f>
        <v>58</v>
      </c>
    </row>
    <row r="334" spans="2:40" x14ac:dyDescent="0.35">
      <c r="B334" s="50" t="s">
        <v>93</v>
      </c>
      <c r="C334" s="23"/>
      <c r="D334" s="23"/>
      <c r="E334" s="119">
        <f>E333+E332+E331+E330+E329+E328</f>
        <v>2405</v>
      </c>
      <c r="F334" s="21"/>
      <c r="G334" s="50" t="s">
        <v>93</v>
      </c>
      <c r="H334" s="23"/>
      <c r="I334" s="23"/>
      <c r="J334" s="120">
        <f>J333+J332+J331+J330+J329+J328</f>
        <v>1801</v>
      </c>
      <c r="K334" s="21"/>
      <c r="L334" s="50" t="s">
        <v>93</v>
      </c>
      <c r="M334" s="23"/>
      <c r="N334" s="23"/>
      <c r="O334" s="119">
        <f>SUM(O328:O333)</f>
        <v>2573</v>
      </c>
      <c r="P334" s="21"/>
      <c r="Q334" s="50" t="s">
        <v>93</v>
      </c>
      <c r="R334" s="23"/>
      <c r="S334" s="23"/>
      <c r="T334" s="119">
        <f>SUM(T328:T333)</f>
        <v>1892</v>
      </c>
      <c r="U334" s="21"/>
      <c r="V334" s="50" t="s">
        <v>93</v>
      </c>
      <c r="W334" s="23"/>
      <c r="X334" s="23"/>
      <c r="Y334" s="120">
        <f>SUM(Y328:Y333)</f>
        <v>229</v>
      </c>
      <c r="Z334" s="21"/>
      <c r="AA334" s="50" t="s">
        <v>93</v>
      </c>
      <c r="AB334" s="23"/>
      <c r="AC334" s="23"/>
      <c r="AD334" s="120">
        <f>SUM(AD328:AD333)</f>
        <v>2034</v>
      </c>
      <c r="AE334" s="21"/>
      <c r="AF334" s="50" t="s">
        <v>93</v>
      </c>
      <c r="AG334" s="23"/>
      <c r="AH334" s="23"/>
      <c r="AI334" s="120">
        <f>SUM(AI328:AI333)</f>
        <v>2173</v>
      </c>
      <c r="AJ334" s="21"/>
      <c r="AK334" s="50" t="s">
        <v>93</v>
      </c>
      <c r="AL334" s="23"/>
      <c r="AM334" s="23"/>
      <c r="AN334" s="120">
        <f>SUM(AN328:AN333)</f>
        <v>2541</v>
      </c>
    </row>
    <row r="335" spans="2:40" x14ac:dyDescent="0.35">
      <c r="B335" s="50" t="s">
        <v>87</v>
      </c>
      <c r="C335" s="23">
        <v>1435086</v>
      </c>
      <c r="D335" s="23">
        <v>1435774</v>
      </c>
      <c r="E335" s="119">
        <f t="shared" ref="E335:E341" si="252">D335-C335</f>
        <v>688</v>
      </c>
      <c r="F335" s="21"/>
      <c r="G335" s="50" t="s">
        <v>87</v>
      </c>
      <c r="H335" s="23">
        <f t="shared" ref="H335:H341" si="253">D335</f>
        <v>1435774</v>
      </c>
      <c r="I335" s="23">
        <v>1436742</v>
      </c>
      <c r="J335" s="119">
        <f t="shared" ref="J335:J341" si="254">I335-H335</f>
        <v>968</v>
      </c>
      <c r="K335" s="21"/>
      <c r="L335" s="50" t="s">
        <v>87</v>
      </c>
      <c r="M335" s="23">
        <f>I335</f>
        <v>1436742</v>
      </c>
      <c r="N335" s="23">
        <v>1437660</v>
      </c>
      <c r="O335" s="119">
        <f>N335-M335</f>
        <v>918</v>
      </c>
      <c r="P335" s="21"/>
      <c r="Q335" s="50" t="s">
        <v>87</v>
      </c>
      <c r="R335" s="23">
        <f>N335</f>
        <v>1437660</v>
      </c>
      <c r="S335" s="23">
        <v>1438466</v>
      </c>
      <c r="T335" s="119">
        <f t="shared" ref="T335:T341" si="255">S335-R335</f>
        <v>806</v>
      </c>
      <c r="U335" s="21"/>
      <c r="V335" s="50" t="s">
        <v>87</v>
      </c>
      <c r="W335" s="23">
        <f t="shared" ref="W335:W341" si="256">S335</f>
        <v>1438466</v>
      </c>
      <c r="X335" s="23">
        <v>1438466</v>
      </c>
      <c r="Y335" s="119">
        <f t="shared" ref="Y335:Y341" si="257">X335-W335</f>
        <v>0</v>
      </c>
      <c r="Z335" s="21"/>
      <c r="AA335" s="50" t="s">
        <v>87</v>
      </c>
      <c r="AB335" s="23">
        <f t="shared" ref="AB335:AB341" si="258">X335</f>
        <v>1438466</v>
      </c>
      <c r="AC335" s="23">
        <v>1439166</v>
      </c>
      <c r="AD335" s="119">
        <f t="shared" ref="AD335:AD341" si="259">AC335-AB335</f>
        <v>700</v>
      </c>
      <c r="AE335" s="21"/>
      <c r="AF335" s="50" t="s">
        <v>87</v>
      </c>
      <c r="AG335" s="23">
        <f t="shared" ref="AG335:AG341" si="260">AC335</f>
        <v>1439166</v>
      </c>
      <c r="AH335" s="23">
        <v>1440073</v>
      </c>
      <c r="AI335" s="119">
        <f t="shared" ref="AI335:AI341" si="261">AH335-AG335</f>
        <v>907</v>
      </c>
      <c r="AJ335" s="21"/>
      <c r="AK335" s="50" t="s">
        <v>87</v>
      </c>
      <c r="AL335" s="23">
        <f t="shared" ref="AL335:AL341" si="262">AH335</f>
        <v>1440073</v>
      </c>
      <c r="AM335" s="23">
        <v>1440983</v>
      </c>
      <c r="AN335" s="119">
        <f t="shared" ref="AN335:AN341" si="263">AM335-AL335</f>
        <v>910</v>
      </c>
    </row>
    <row r="336" spans="2:40" x14ac:dyDescent="0.35">
      <c r="B336" s="50" t="s">
        <v>96</v>
      </c>
      <c r="C336" s="23">
        <v>844523</v>
      </c>
      <c r="D336" s="23">
        <v>844680</v>
      </c>
      <c r="E336" s="119">
        <f t="shared" si="252"/>
        <v>157</v>
      </c>
      <c r="F336" s="21"/>
      <c r="G336" s="50" t="s">
        <v>96</v>
      </c>
      <c r="H336" s="23">
        <f t="shared" si="253"/>
        <v>844680</v>
      </c>
      <c r="I336" s="23">
        <v>844835</v>
      </c>
      <c r="J336" s="119">
        <f t="shared" si="254"/>
        <v>155</v>
      </c>
      <c r="K336" s="21"/>
      <c r="L336" s="50" t="s">
        <v>96</v>
      </c>
      <c r="M336" s="23">
        <f>I336</f>
        <v>844835</v>
      </c>
      <c r="N336" s="23">
        <v>844963</v>
      </c>
      <c r="O336" s="119">
        <f>N336-M336</f>
        <v>128</v>
      </c>
      <c r="P336" s="21"/>
      <c r="Q336" s="50" t="s">
        <v>96</v>
      </c>
      <c r="R336" s="23">
        <f>N336</f>
        <v>844963</v>
      </c>
      <c r="S336" s="23">
        <v>845110</v>
      </c>
      <c r="T336" s="119">
        <f t="shared" si="255"/>
        <v>147</v>
      </c>
      <c r="U336" s="21"/>
      <c r="V336" s="50" t="s">
        <v>96</v>
      </c>
      <c r="W336" s="23">
        <f t="shared" si="256"/>
        <v>845110</v>
      </c>
      <c r="X336" s="23">
        <v>845246</v>
      </c>
      <c r="Y336" s="119">
        <f t="shared" si="257"/>
        <v>136</v>
      </c>
      <c r="Z336" s="21"/>
      <c r="AA336" s="50" t="s">
        <v>96</v>
      </c>
      <c r="AB336" s="23">
        <f t="shared" si="258"/>
        <v>845246</v>
      </c>
      <c r="AC336" s="23">
        <v>845385</v>
      </c>
      <c r="AD336" s="119">
        <f t="shared" si="259"/>
        <v>139</v>
      </c>
      <c r="AE336" s="21"/>
      <c r="AF336" s="50" t="s">
        <v>96</v>
      </c>
      <c r="AG336" s="23">
        <f t="shared" si="260"/>
        <v>845385</v>
      </c>
      <c r="AH336" s="23">
        <v>845498</v>
      </c>
      <c r="AI336" s="119">
        <f t="shared" si="261"/>
        <v>113</v>
      </c>
      <c r="AJ336" s="21"/>
      <c r="AK336" s="50" t="s">
        <v>96</v>
      </c>
      <c r="AL336" s="23">
        <f t="shared" si="262"/>
        <v>845498</v>
      </c>
      <c r="AM336" s="23">
        <v>845647</v>
      </c>
      <c r="AN336" s="119">
        <f t="shared" si="263"/>
        <v>149</v>
      </c>
    </row>
    <row r="337" spans="2:40" x14ac:dyDescent="0.35">
      <c r="B337" s="50" t="s">
        <v>88</v>
      </c>
      <c r="C337" s="23"/>
      <c r="D337" s="23"/>
      <c r="E337" s="119">
        <f t="shared" si="252"/>
        <v>0</v>
      </c>
      <c r="F337" s="21"/>
      <c r="G337" s="50" t="s">
        <v>88</v>
      </c>
      <c r="H337" s="23">
        <f t="shared" si="253"/>
        <v>0</v>
      </c>
      <c r="I337" s="23"/>
      <c r="J337" s="119">
        <f t="shared" si="254"/>
        <v>0</v>
      </c>
      <c r="K337" s="21"/>
      <c r="L337" s="50" t="s">
        <v>88</v>
      </c>
      <c r="M337" s="23"/>
      <c r="N337" s="23"/>
      <c r="O337" s="119">
        <v>0</v>
      </c>
      <c r="P337" s="21"/>
      <c r="Q337" s="50" t="s">
        <v>88</v>
      </c>
      <c r="R337" s="23"/>
      <c r="S337" s="23"/>
      <c r="T337" s="119">
        <f t="shared" si="255"/>
        <v>0</v>
      </c>
      <c r="U337" s="21"/>
      <c r="V337" s="50" t="s">
        <v>88</v>
      </c>
      <c r="W337" s="23">
        <f t="shared" si="256"/>
        <v>0</v>
      </c>
      <c r="X337" s="23"/>
      <c r="Y337" s="119">
        <f t="shared" si="257"/>
        <v>0</v>
      </c>
      <c r="Z337" s="21"/>
      <c r="AA337" s="50" t="s">
        <v>88</v>
      </c>
      <c r="AB337" s="23">
        <f t="shared" si="258"/>
        <v>0</v>
      </c>
      <c r="AC337" s="23"/>
      <c r="AD337" s="119">
        <f t="shared" si="259"/>
        <v>0</v>
      </c>
      <c r="AE337" s="21"/>
      <c r="AF337" s="50" t="s">
        <v>88</v>
      </c>
      <c r="AG337" s="23">
        <f t="shared" si="260"/>
        <v>0</v>
      </c>
      <c r="AH337" s="23"/>
      <c r="AI337" s="119">
        <f t="shared" si="261"/>
        <v>0</v>
      </c>
      <c r="AJ337" s="21"/>
      <c r="AK337" s="50" t="s">
        <v>88</v>
      </c>
      <c r="AL337" s="23">
        <f t="shared" si="262"/>
        <v>0</v>
      </c>
      <c r="AM337" s="23"/>
      <c r="AN337" s="119">
        <f t="shared" si="263"/>
        <v>0</v>
      </c>
    </row>
    <row r="338" spans="2:40" x14ac:dyDescent="0.35">
      <c r="B338" s="50" t="s">
        <v>108</v>
      </c>
      <c r="C338" s="23">
        <v>2596</v>
      </c>
      <c r="D338" s="23">
        <v>2598</v>
      </c>
      <c r="E338" s="119">
        <f t="shared" si="252"/>
        <v>2</v>
      </c>
      <c r="F338" s="21"/>
      <c r="G338" s="50" t="s">
        <v>108</v>
      </c>
      <c r="H338" s="23">
        <f t="shared" si="253"/>
        <v>2598</v>
      </c>
      <c r="I338" s="23">
        <v>2604</v>
      </c>
      <c r="J338" s="119">
        <f t="shared" si="254"/>
        <v>6</v>
      </c>
      <c r="K338" s="21"/>
      <c r="L338" s="50" t="s">
        <v>108</v>
      </c>
      <c r="M338" s="23">
        <f>I338</f>
        <v>2604</v>
      </c>
      <c r="N338" s="23">
        <v>2608</v>
      </c>
      <c r="O338" s="119">
        <f>N338-M338</f>
        <v>4</v>
      </c>
      <c r="P338" s="21"/>
      <c r="Q338" s="50" t="s">
        <v>108</v>
      </c>
      <c r="R338" s="23">
        <f>N338</f>
        <v>2608</v>
      </c>
      <c r="S338" s="23">
        <v>2610</v>
      </c>
      <c r="T338" s="119">
        <f t="shared" si="255"/>
        <v>2</v>
      </c>
      <c r="U338" s="21"/>
      <c r="V338" s="50" t="s">
        <v>108</v>
      </c>
      <c r="W338" s="23">
        <f t="shared" si="256"/>
        <v>2610</v>
      </c>
      <c r="X338" s="23">
        <v>2612</v>
      </c>
      <c r="Y338" s="119">
        <f t="shared" si="257"/>
        <v>2</v>
      </c>
      <c r="Z338" s="21"/>
      <c r="AA338" s="50" t="s">
        <v>108</v>
      </c>
      <c r="AB338" s="23">
        <f t="shared" si="258"/>
        <v>2612</v>
      </c>
      <c r="AC338" s="23">
        <v>2612</v>
      </c>
      <c r="AD338" s="119">
        <f t="shared" si="259"/>
        <v>0</v>
      </c>
      <c r="AE338" s="21"/>
      <c r="AF338" s="50" t="s">
        <v>108</v>
      </c>
      <c r="AG338" s="23">
        <f t="shared" si="260"/>
        <v>2612</v>
      </c>
      <c r="AH338" s="23">
        <v>2612</v>
      </c>
      <c r="AI338" s="119">
        <f t="shared" si="261"/>
        <v>0</v>
      </c>
      <c r="AJ338" s="21"/>
      <c r="AK338" s="50" t="s">
        <v>108</v>
      </c>
      <c r="AL338" s="23">
        <f t="shared" si="262"/>
        <v>2612</v>
      </c>
      <c r="AM338" s="23">
        <v>2621</v>
      </c>
      <c r="AN338" s="119">
        <f t="shared" si="263"/>
        <v>9</v>
      </c>
    </row>
    <row r="339" spans="2:40" x14ac:dyDescent="0.35">
      <c r="B339" s="50" t="s">
        <v>89</v>
      </c>
      <c r="C339" s="23">
        <v>577806</v>
      </c>
      <c r="D339" s="23">
        <v>578125</v>
      </c>
      <c r="E339" s="119">
        <f t="shared" si="252"/>
        <v>319</v>
      </c>
      <c r="F339" s="21"/>
      <c r="G339" s="50" t="s">
        <v>89</v>
      </c>
      <c r="H339" s="23">
        <f t="shared" si="253"/>
        <v>578125</v>
      </c>
      <c r="I339" s="23">
        <v>578385</v>
      </c>
      <c r="J339" s="119">
        <f t="shared" si="254"/>
        <v>260</v>
      </c>
      <c r="K339" s="21"/>
      <c r="L339" s="50" t="s">
        <v>89</v>
      </c>
      <c r="M339" s="23">
        <f>I339</f>
        <v>578385</v>
      </c>
      <c r="N339" s="23">
        <v>578618</v>
      </c>
      <c r="O339" s="119">
        <f>N339-M339</f>
        <v>233</v>
      </c>
      <c r="P339" s="21"/>
      <c r="Q339" s="50" t="s">
        <v>89</v>
      </c>
      <c r="R339" s="23">
        <f>N339</f>
        <v>578618</v>
      </c>
      <c r="S339" s="23">
        <v>578857</v>
      </c>
      <c r="T339" s="119">
        <f t="shared" si="255"/>
        <v>239</v>
      </c>
      <c r="U339" s="21"/>
      <c r="V339" s="50" t="s">
        <v>89</v>
      </c>
      <c r="W339" s="23">
        <f t="shared" si="256"/>
        <v>578857</v>
      </c>
      <c r="X339" s="23">
        <v>579060</v>
      </c>
      <c r="Y339" s="119">
        <f t="shared" si="257"/>
        <v>203</v>
      </c>
      <c r="Z339" s="21"/>
      <c r="AA339" s="50" t="s">
        <v>89</v>
      </c>
      <c r="AB339" s="23">
        <f t="shared" si="258"/>
        <v>579060</v>
      </c>
      <c r="AC339" s="23">
        <v>579384</v>
      </c>
      <c r="AD339" s="119">
        <f t="shared" si="259"/>
        <v>324</v>
      </c>
      <c r="AE339" s="21"/>
      <c r="AF339" s="50" t="s">
        <v>89</v>
      </c>
      <c r="AG339" s="23">
        <f t="shared" si="260"/>
        <v>579384</v>
      </c>
      <c r="AH339" s="23">
        <v>579686</v>
      </c>
      <c r="AI339" s="119">
        <f t="shared" si="261"/>
        <v>302</v>
      </c>
      <c r="AJ339" s="21"/>
      <c r="AK339" s="50" t="s">
        <v>89</v>
      </c>
      <c r="AL339" s="23">
        <f t="shared" si="262"/>
        <v>579686</v>
      </c>
      <c r="AM339" s="23">
        <v>579962</v>
      </c>
      <c r="AN339" s="119">
        <f t="shared" si="263"/>
        <v>276</v>
      </c>
    </row>
    <row r="340" spans="2:40" x14ac:dyDescent="0.35">
      <c r="B340" s="50" t="s">
        <v>90</v>
      </c>
      <c r="C340" s="23">
        <v>302266</v>
      </c>
      <c r="D340" s="23">
        <v>302420</v>
      </c>
      <c r="E340" s="119">
        <f t="shared" si="252"/>
        <v>154</v>
      </c>
      <c r="F340" s="21"/>
      <c r="G340" s="50" t="s">
        <v>90</v>
      </c>
      <c r="H340" s="23">
        <f t="shared" si="253"/>
        <v>302420</v>
      </c>
      <c r="I340" s="23">
        <v>302576</v>
      </c>
      <c r="J340" s="119">
        <f t="shared" si="254"/>
        <v>156</v>
      </c>
      <c r="K340" s="21"/>
      <c r="L340" s="50" t="s">
        <v>90</v>
      </c>
      <c r="M340" s="23">
        <f>I340</f>
        <v>302576</v>
      </c>
      <c r="N340" s="23">
        <v>302738</v>
      </c>
      <c r="O340" s="119">
        <f>N340-M340</f>
        <v>162</v>
      </c>
      <c r="P340" s="21"/>
      <c r="Q340" s="50" t="s">
        <v>90</v>
      </c>
      <c r="R340" s="23">
        <f>N340</f>
        <v>302738</v>
      </c>
      <c r="S340" s="23">
        <v>302871</v>
      </c>
      <c r="T340" s="119">
        <f t="shared" si="255"/>
        <v>133</v>
      </c>
      <c r="U340" s="21"/>
      <c r="V340" s="50" t="s">
        <v>90</v>
      </c>
      <c r="W340" s="23">
        <f t="shared" si="256"/>
        <v>302871</v>
      </c>
      <c r="X340" s="23">
        <v>303013</v>
      </c>
      <c r="Y340" s="119">
        <f t="shared" si="257"/>
        <v>142</v>
      </c>
      <c r="Z340" s="21"/>
      <c r="AA340" s="50" t="s">
        <v>90</v>
      </c>
      <c r="AB340" s="23">
        <f t="shared" si="258"/>
        <v>303013</v>
      </c>
      <c r="AC340" s="23">
        <v>303199</v>
      </c>
      <c r="AD340" s="119">
        <f t="shared" si="259"/>
        <v>186</v>
      </c>
      <c r="AE340" s="21"/>
      <c r="AF340" s="50" t="s">
        <v>90</v>
      </c>
      <c r="AG340" s="23">
        <f t="shared" si="260"/>
        <v>303199</v>
      </c>
      <c r="AH340" s="23">
        <v>303356</v>
      </c>
      <c r="AI340" s="119">
        <f t="shared" si="261"/>
        <v>157</v>
      </c>
      <c r="AJ340" s="21"/>
      <c r="AK340" s="50" t="s">
        <v>90</v>
      </c>
      <c r="AL340" s="23">
        <f t="shared" si="262"/>
        <v>303356</v>
      </c>
      <c r="AM340" s="23">
        <v>303502</v>
      </c>
      <c r="AN340" s="119">
        <f t="shared" si="263"/>
        <v>146</v>
      </c>
    </row>
    <row r="341" spans="2:40" x14ac:dyDescent="0.35">
      <c r="B341" s="50" t="s">
        <v>91</v>
      </c>
      <c r="C341" s="23">
        <v>808544</v>
      </c>
      <c r="D341" s="23">
        <v>809782</v>
      </c>
      <c r="E341" s="119">
        <f t="shared" si="252"/>
        <v>1238</v>
      </c>
      <c r="F341" s="21"/>
      <c r="G341" s="50" t="s">
        <v>91</v>
      </c>
      <c r="H341" s="23">
        <f t="shared" si="253"/>
        <v>809782</v>
      </c>
      <c r="I341" s="23">
        <v>810916</v>
      </c>
      <c r="J341" s="119">
        <f t="shared" si="254"/>
        <v>1134</v>
      </c>
      <c r="K341" s="21"/>
      <c r="L341" s="50" t="s">
        <v>91</v>
      </c>
      <c r="M341" s="23">
        <f>I341</f>
        <v>810916</v>
      </c>
      <c r="N341" s="23">
        <v>812152</v>
      </c>
      <c r="O341" s="119">
        <f>N341-M341</f>
        <v>1236</v>
      </c>
      <c r="P341" s="21"/>
      <c r="Q341" s="50" t="s">
        <v>91</v>
      </c>
      <c r="R341" s="23">
        <f>N341</f>
        <v>812152</v>
      </c>
      <c r="S341" s="23">
        <v>813156</v>
      </c>
      <c r="T341" s="119">
        <f t="shared" si="255"/>
        <v>1004</v>
      </c>
      <c r="U341" s="21"/>
      <c r="V341" s="50" t="s">
        <v>91</v>
      </c>
      <c r="W341" s="23">
        <f t="shared" si="256"/>
        <v>813156</v>
      </c>
      <c r="X341" s="23">
        <v>813370</v>
      </c>
      <c r="Y341" s="119">
        <f t="shared" si="257"/>
        <v>214</v>
      </c>
      <c r="Z341" s="21"/>
      <c r="AA341" s="50" t="s">
        <v>91</v>
      </c>
      <c r="AB341" s="23">
        <f t="shared" si="258"/>
        <v>813370</v>
      </c>
      <c r="AC341" s="23">
        <v>814400</v>
      </c>
      <c r="AD341" s="119">
        <f t="shared" si="259"/>
        <v>1030</v>
      </c>
      <c r="AE341" s="21"/>
      <c r="AF341" s="50" t="s">
        <v>91</v>
      </c>
      <c r="AG341" s="23">
        <f t="shared" si="260"/>
        <v>814400</v>
      </c>
      <c r="AH341" s="23">
        <v>815381</v>
      </c>
      <c r="AI341" s="119">
        <f t="shared" si="261"/>
        <v>981</v>
      </c>
      <c r="AJ341" s="21"/>
      <c r="AK341" s="50" t="s">
        <v>91</v>
      </c>
      <c r="AL341" s="23">
        <f t="shared" si="262"/>
        <v>815381</v>
      </c>
      <c r="AM341" s="23">
        <v>816544</v>
      </c>
      <c r="AN341" s="119">
        <f t="shared" si="263"/>
        <v>1163</v>
      </c>
    </row>
    <row r="342" spans="2:40" x14ac:dyDescent="0.35">
      <c r="B342" s="50" t="s">
        <v>94</v>
      </c>
      <c r="C342" s="23"/>
      <c r="D342" s="23"/>
      <c r="E342" s="119">
        <f>SUM(E335:E341)</f>
        <v>2558</v>
      </c>
      <c r="F342" s="21"/>
      <c r="G342" s="50" t="s">
        <v>94</v>
      </c>
      <c r="H342" s="23"/>
      <c r="I342" s="23"/>
      <c r="J342" s="120">
        <f>SUM(J335:J341)</f>
        <v>2679</v>
      </c>
      <c r="K342" s="21"/>
      <c r="L342" s="50" t="s">
        <v>94</v>
      </c>
      <c r="M342" s="23"/>
      <c r="N342" s="23"/>
      <c r="O342" s="119">
        <f>SUM(O335:O341)</f>
        <v>2681</v>
      </c>
      <c r="P342" s="21"/>
      <c r="Q342" s="50" t="s">
        <v>94</v>
      </c>
      <c r="R342" s="23"/>
      <c r="S342" s="23"/>
      <c r="T342" s="119">
        <f>SUM(T335:T341)</f>
        <v>2331</v>
      </c>
      <c r="U342" s="21"/>
      <c r="V342" s="50" t="s">
        <v>94</v>
      </c>
      <c r="W342" s="23"/>
      <c r="X342" s="23"/>
      <c r="Y342" s="120">
        <f>SUM(Y335:Y341)</f>
        <v>697</v>
      </c>
      <c r="Z342" s="21"/>
      <c r="AA342" s="50" t="s">
        <v>94</v>
      </c>
      <c r="AB342" s="23"/>
      <c r="AC342" s="23"/>
      <c r="AD342" s="120">
        <f>SUM(AD335:AD341)</f>
        <v>2379</v>
      </c>
      <c r="AE342" s="21"/>
      <c r="AF342" s="50" t="s">
        <v>94</v>
      </c>
      <c r="AG342" s="23"/>
      <c r="AH342" s="23"/>
      <c r="AI342" s="120">
        <f>SUM(AI335:AI341)</f>
        <v>2460</v>
      </c>
      <c r="AJ342" s="21"/>
      <c r="AK342" s="50" t="s">
        <v>94</v>
      </c>
      <c r="AL342" s="23"/>
      <c r="AM342" s="23"/>
      <c r="AN342" s="120">
        <f>SUM(AN335:AN341)</f>
        <v>2653</v>
      </c>
    </row>
    <row r="343" spans="2:40" x14ac:dyDescent="0.35">
      <c r="B343" s="50" t="s">
        <v>97</v>
      </c>
      <c r="C343" s="23">
        <v>555001</v>
      </c>
      <c r="D343" s="23">
        <v>555213</v>
      </c>
      <c r="E343" s="119">
        <f>D343-C343</f>
        <v>212</v>
      </c>
      <c r="F343" s="21"/>
      <c r="G343" s="50" t="s">
        <v>97</v>
      </c>
      <c r="H343" s="23">
        <f>D343</f>
        <v>555213</v>
      </c>
      <c r="I343" s="23">
        <v>555382</v>
      </c>
      <c r="J343" s="119">
        <f>I343-H343</f>
        <v>169</v>
      </c>
      <c r="K343" s="21"/>
      <c r="L343" s="50" t="s">
        <v>97</v>
      </c>
      <c r="M343" s="23">
        <f>I343</f>
        <v>555382</v>
      </c>
      <c r="N343" s="23">
        <v>555526</v>
      </c>
      <c r="O343" s="119">
        <f>N343-M343</f>
        <v>144</v>
      </c>
      <c r="P343" s="21"/>
      <c r="Q343" s="50" t="s">
        <v>97</v>
      </c>
      <c r="R343" s="23">
        <f>N343</f>
        <v>555526</v>
      </c>
      <c r="S343" s="23">
        <v>555699</v>
      </c>
      <c r="T343" s="119">
        <f>S343-R343</f>
        <v>173</v>
      </c>
      <c r="U343" s="21"/>
      <c r="V343" s="50" t="s">
        <v>97</v>
      </c>
      <c r="W343" s="23">
        <f>S343</f>
        <v>555699</v>
      </c>
      <c r="X343" s="23">
        <v>555889</v>
      </c>
      <c r="Y343" s="120">
        <f>X343-W343</f>
        <v>190</v>
      </c>
      <c r="Z343" s="21"/>
      <c r="AA343" s="50" t="s">
        <v>97</v>
      </c>
      <c r="AB343" s="23">
        <f>X343</f>
        <v>555889</v>
      </c>
      <c r="AC343" s="23">
        <v>555989</v>
      </c>
      <c r="AD343" s="120">
        <f>AC343-AB343</f>
        <v>100</v>
      </c>
      <c r="AE343" s="21"/>
      <c r="AF343" s="50" t="s">
        <v>97</v>
      </c>
      <c r="AG343" s="23">
        <f>AC343</f>
        <v>555989</v>
      </c>
      <c r="AH343" s="23">
        <v>556177</v>
      </c>
      <c r="AI343" s="120">
        <f>AH343-AG343</f>
        <v>188</v>
      </c>
      <c r="AJ343" s="21"/>
      <c r="AK343" s="50" t="s">
        <v>97</v>
      </c>
      <c r="AL343" s="23">
        <f>AH343</f>
        <v>556177</v>
      </c>
      <c r="AM343" s="23">
        <v>556388</v>
      </c>
      <c r="AN343" s="120">
        <f>AM343-AL343</f>
        <v>211</v>
      </c>
    </row>
    <row r="344" spans="2:40" x14ac:dyDescent="0.35">
      <c r="B344" s="29" t="s">
        <v>130</v>
      </c>
      <c r="C344" s="23"/>
      <c r="D344" s="23"/>
      <c r="E344" s="121">
        <f>E343+E342+E334+E327+E326+E325</f>
        <v>6831</v>
      </c>
      <c r="F344" s="21"/>
      <c r="G344" s="29" t="s">
        <v>130</v>
      </c>
      <c r="H344" s="23"/>
      <c r="I344" s="23"/>
      <c r="J344" s="121">
        <f>J343+J342+J334+J327+J326+J325</f>
        <v>6662</v>
      </c>
      <c r="K344" s="21"/>
      <c r="L344" s="29" t="s">
        <v>130</v>
      </c>
      <c r="M344" s="23"/>
      <c r="N344" s="23"/>
      <c r="O344" s="121">
        <f>O343+O342+O334+O327+O326+O325</f>
        <v>7274</v>
      </c>
      <c r="P344" s="21"/>
      <c r="Q344" s="29" t="s">
        <v>130</v>
      </c>
      <c r="R344" s="23">
        <f>N344</f>
        <v>0</v>
      </c>
      <c r="S344" s="23"/>
      <c r="T344" s="121">
        <f>T343+T342+T334+T327+T326+T325</f>
        <v>6339</v>
      </c>
      <c r="U344" s="21"/>
      <c r="V344" s="29" t="s">
        <v>130</v>
      </c>
      <c r="W344" s="23"/>
      <c r="X344" s="23"/>
      <c r="Y344" s="121">
        <f>Y343+Y342+Y334+Y327+Y326+Y325</f>
        <v>3050</v>
      </c>
      <c r="Z344" s="21"/>
      <c r="AA344" s="29" t="s">
        <v>130</v>
      </c>
      <c r="AB344" s="23">
        <f>X344</f>
        <v>0</v>
      </c>
      <c r="AC344" s="23"/>
      <c r="AD344" s="121">
        <f>AD343+AD342+AD334+AD327+AD326+AD325</f>
        <v>6220</v>
      </c>
      <c r="AE344" s="21"/>
      <c r="AF344" s="29" t="s">
        <v>130</v>
      </c>
      <c r="AG344" s="23">
        <f>AC344</f>
        <v>0</v>
      </c>
      <c r="AH344" s="23"/>
      <c r="AI344" s="121">
        <f>AI343+AI342+AI334+AI327+AI326+AI325</f>
        <v>6431</v>
      </c>
      <c r="AJ344" s="21"/>
      <c r="AK344" s="29" t="s">
        <v>130</v>
      </c>
      <c r="AL344" s="23">
        <f>AH344</f>
        <v>0</v>
      </c>
      <c r="AM344" s="23"/>
      <c r="AN344" s="121">
        <f>AN343+AN342+AN334+AN327+AN326+AN325</f>
        <v>7255</v>
      </c>
    </row>
    <row r="346" spans="2:40" x14ac:dyDescent="0.35">
      <c r="B346" s="117" t="s">
        <v>114</v>
      </c>
      <c r="C346" s="292" t="s">
        <v>680</v>
      </c>
      <c r="D346" s="293"/>
      <c r="E346" s="294"/>
      <c r="F346" s="21"/>
      <c r="G346" s="117" t="s">
        <v>114</v>
      </c>
      <c r="H346" s="292" t="s">
        <v>681</v>
      </c>
      <c r="I346" s="293"/>
      <c r="J346" s="294"/>
      <c r="K346" s="21"/>
      <c r="L346" s="117" t="s">
        <v>114</v>
      </c>
      <c r="M346" s="292" t="s">
        <v>682</v>
      </c>
      <c r="N346" s="293"/>
      <c r="O346" s="294"/>
      <c r="P346" s="21"/>
      <c r="Q346" s="117" t="s">
        <v>114</v>
      </c>
      <c r="R346" s="292" t="s">
        <v>683</v>
      </c>
      <c r="S346" s="293"/>
      <c r="T346" s="294"/>
      <c r="U346" s="21"/>
      <c r="V346" s="117" t="s">
        <v>114</v>
      </c>
      <c r="W346" s="292" t="s">
        <v>684</v>
      </c>
      <c r="X346" s="293"/>
      <c r="Y346" s="294"/>
      <c r="Z346" s="21"/>
      <c r="AA346" s="117" t="s">
        <v>114</v>
      </c>
      <c r="AB346" s="292" t="s">
        <v>685</v>
      </c>
      <c r="AC346" s="293"/>
      <c r="AD346" s="294"/>
      <c r="AE346" s="21"/>
      <c r="AF346" s="117" t="s">
        <v>114</v>
      </c>
      <c r="AG346" s="292" t="s">
        <v>686</v>
      </c>
      <c r="AH346" s="293"/>
      <c r="AI346" s="294"/>
      <c r="AJ346" s="21"/>
      <c r="AK346" s="117" t="s">
        <v>114</v>
      </c>
      <c r="AL346" s="292" t="s">
        <v>687</v>
      </c>
      <c r="AM346" s="293"/>
      <c r="AN346" s="294"/>
    </row>
    <row r="347" spans="2:40" x14ac:dyDescent="0.35">
      <c r="B347" s="50"/>
      <c r="C347" s="118" t="s">
        <v>81</v>
      </c>
      <c r="D347" s="118" t="s">
        <v>82</v>
      </c>
      <c r="E347" s="118" t="s">
        <v>95</v>
      </c>
      <c r="F347" s="21"/>
      <c r="G347" s="50"/>
      <c r="H347" s="118" t="s">
        <v>81</v>
      </c>
      <c r="I347" s="118" t="s">
        <v>82</v>
      </c>
      <c r="J347" s="118" t="s">
        <v>95</v>
      </c>
      <c r="K347" s="21"/>
      <c r="L347" s="50"/>
      <c r="M347" s="118" t="s">
        <v>81</v>
      </c>
      <c r="N347" s="118" t="s">
        <v>82</v>
      </c>
      <c r="O347" s="118" t="s">
        <v>95</v>
      </c>
      <c r="P347" s="21"/>
      <c r="Q347" s="50"/>
      <c r="R347" s="118" t="s">
        <v>81</v>
      </c>
      <c r="S347" s="118" t="s">
        <v>82</v>
      </c>
      <c r="T347" s="118" t="s">
        <v>95</v>
      </c>
      <c r="U347" s="21"/>
      <c r="V347" s="50"/>
      <c r="W347" s="118" t="s">
        <v>81</v>
      </c>
      <c r="X347" s="118" t="s">
        <v>82</v>
      </c>
      <c r="Y347" s="118" t="s">
        <v>95</v>
      </c>
      <c r="Z347" s="21"/>
      <c r="AA347" s="50"/>
      <c r="AB347" s="118" t="s">
        <v>81</v>
      </c>
      <c r="AC347" s="118" t="s">
        <v>82</v>
      </c>
      <c r="AD347" s="118" t="s">
        <v>95</v>
      </c>
      <c r="AE347" s="21"/>
      <c r="AF347" s="50"/>
      <c r="AG347" s="118" t="s">
        <v>81</v>
      </c>
      <c r="AH347" s="118" t="s">
        <v>82</v>
      </c>
      <c r="AI347" s="118" t="s">
        <v>95</v>
      </c>
      <c r="AJ347" s="21"/>
      <c r="AK347" s="50"/>
      <c r="AL347" s="118" t="s">
        <v>81</v>
      </c>
      <c r="AM347" s="118" t="s">
        <v>82</v>
      </c>
      <c r="AN347" s="118" t="s">
        <v>95</v>
      </c>
    </row>
    <row r="348" spans="2:40" x14ac:dyDescent="0.35">
      <c r="B348" s="50" t="s">
        <v>92</v>
      </c>
      <c r="C348" s="23">
        <v>469688</v>
      </c>
      <c r="D348" s="23">
        <v>469875</v>
      </c>
      <c r="E348" s="119">
        <f>(D348-C348)*10</f>
        <v>1870</v>
      </c>
      <c r="F348" s="21"/>
      <c r="G348" s="50" t="s">
        <v>92</v>
      </c>
      <c r="H348" s="23">
        <f>D348</f>
        <v>469875</v>
      </c>
      <c r="I348" s="23">
        <v>470045</v>
      </c>
      <c r="J348" s="119">
        <f>(I348-H348)*10</f>
        <v>1700</v>
      </c>
      <c r="K348" s="21"/>
      <c r="L348" s="50" t="s">
        <v>92</v>
      </c>
      <c r="M348" s="23">
        <f>I348</f>
        <v>470045</v>
      </c>
      <c r="N348" s="23">
        <v>470213</v>
      </c>
      <c r="O348" s="119">
        <f>(N348-M348)*10</f>
        <v>1680</v>
      </c>
      <c r="P348" s="21"/>
      <c r="Q348" s="50" t="s">
        <v>92</v>
      </c>
      <c r="R348" s="23">
        <f>N348</f>
        <v>470213</v>
      </c>
      <c r="S348" s="23">
        <v>470382</v>
      </c>
      <c r="T348" s="119">
        <f>(S348-R348)*10</f>
        <v>1690</v>
      </c>
      <c r="U348" s="21"/>
      <c r="V348" s="50" t="s">
        <v>92</v>
      </c>
      <c r="W348" s="23">
        <f>S348</f>
        <v>470382</v>
      </c>
      <c r="X348" s="23">
        <v>470561</v>
      </c>
      <c r="Y348" s="119">
        <f>(X348-W348)*10</f>
        <v>1790</v>
      </c>
      <c r="Z348" s="21"/>
      <c r="AA348" s="50" t="s">
        <v>92</v>
      </c>
      <c r="AB348" s="23">
        <f>X348</f>
        <v>470561</v>
      </c>
      <c r="AC348" s="23">
        <v>470732</v>
      </c>
      <c r="AD348" s="119">
        <f>(AC348-AB348)*10</f>
        <v>1710</v>
      </c>
      <c r="AE348" s="21"/>
      <c r="AF348" s="50" t="s">
        <v>92</v>
      </c>
      <c r="AG348" s="23">
        <f>AC348</f>
        <v>470732</v>
      </c>
      <c r="AH348" s="23">
        <v>470783</v>
      </c>
      <c r="AI348" s="119">
        <v>1810</v>
      </c>
      <c r="AJ348" s="21"/>
      <c r="AK348" s="50" t="s">
        <v>92</v>
      </c>
      <c r="AL348" s="23">
        <f>AH348</f>
        <v>470783</v>
      </c>
      <c r="AM348" s="23">
        <v>470796</v>
      </c>
      <c r="AN348" s="119">
        <f>(AM348-AL348)*10</f>
        <v>130</v>
      </c>
    </row>
    <row r="349" spans="2:40" x14ac:dyDescent="0.35">
      <c r="B349" s="50" t="s">
        <v>6</v>
      </c>
      <c r="C349" s="23">
        <v>260829</v>
      </c>
      <c r="D349" s="23">
        <v>260986</v>
      </c>
      <c r="E349" s="119">
        <f>D349-C349</f>
        <v>157</v>
      </c>
      <c r="F349" s="21"/>
      <c r="G349" s="50" t="s">
        <v>6</v>
      </c>
      <c r="H349" s="23">
        <f t="shared" ref="H349:H356" si="264">D349</f>
        <v>260986</v>
      </c>
      <c r="I349" s="23">
        <v>261164</v>
      </c>
      <c r="J349" s="119">
        <f>I349-H349</f>
        <v>178</v>
      </c>
      <c r="K349" s="21"/>
      <c r="L349" s="50" t="s">
        <v>6</v>
      </c>
      <c r="M349" s="23">
        <f t="shared" ref="M349:M355" si="265">I349</f>
        <v>261164</v>
      </c>
      <c r="N349" s="23">
        <v>261400</v>
      </c>
      <c r="O349" s="119">
        <f>N349-M349</f>
        <v>236</v>
      </c>
      <c r="P349" s="21"/>
      <c r="Q349" s="50" t="s">
        <v>6</v>
      </c>
      <c r="R349" s="23">
        <f>N349</f>
        <v>261400</v>
      </c>
      <c r="S349" s="23">
        <v>261566</v>
      </c>
      <c r="T349" s="119">
        <f>S349-R349</f>
        <v>166</v>
      </c>
      <c r="U349" s="21"/>
      <c r="V349" s="50" t="s">
        <v>6</v>
      </c>
      <c r="W349" s="23">
        <f t="shared" ref="W349:W356" si="266">S349</f>
        <v>261566</v>
      </c>
      <c r="X349" s="23">
        <v>261732</v>
      </c>
      <c r="Y349" s="119">
        <f>X349-W349</f>
        <v>166</v>
      </c>
      <c r="Z349" s="21"/>
      <c r="AA349" s="50" t="s">
        <v>6</v>
      </c>
      <c r="AB349" s="23">
        <f t="shared" ref="AB349:AB356" si="267">X349</f>
        <v>261732</v>
      </c>
      <c r="AC349" s="23">
        <v>261900</v>
      </c>
      <c r="AD349" s="119">
        <f>AC349-AB349</f>
        <v>168</v>
      </c>
      <c r="AE349" s="21"/>
      <c r="AF349" s="50" t="s">
        <v>6</v>
      </c>
      <c r="AG349" s="23">
        <f t="shared" ref="AG349:AG356" si="268">AC349</f>
        <v>261900</v>
      </c>
      <c r="AH349" s="23">
        <v>262106</v>
      </c>
      <c r="AI349" s="119">
        <f>AH349-AG349</f>
        <v>206</v>
      </c>
      <c r="AJ349" s="21"/>
      <c r="AK349" s="50" t="s">
        <v>6</v>
      </c>
      <c r="AL349" s="23">
        <f t="shared" ref="AL349:AL356" si="269">AH349</f>
        <v>262106</v>
      </c>
      <c r="AM349" s="23">
        <v>262354</v>
      </c>
      <c r="AN349" s="119">
        <f>AM349-AL349</f>
        <v>248</v>
      </c>
    </row>
    <row r="350" spans="2:40" x14ac:dyDescent="0.35">
      <c r="B350" s="50" t="s">
        <v>103</v>
      </c>
      <c r="C350" s="23">
        <v>210667</v>
      </c>
      <c r="D350" s="23">
        <v>210667</v>
      </c>
      <c r="E350" s="119">
        <f>D350-C350</f>
        <v>0</v>
      </c>
      <c r="F350" s="21"/>
      <c r="G350" s="50" t="s">
        <v>103</v>
      </c>
      <c r="H350" s="23">
        <f t="shared" si="264"/>
        <v>210667</v>
      </c>
      <c r="I350" s="23">
        <v>210667</v>
      </c>
      <c r="J350" s="119">
        <f>I350-H350</f>
        <v>0</v>
      </c>
      <c r="K350" s="21"/>
      <c r="L350" s="50" t="s">
        <v>103</v>
      </c>
      <c r="M350" s="23">
        <f t="shared" si="265"/>
        <v>210667</v>
      </c>
      <c r="N350" s="23">
        <v>210667</v>
      </c>
      <c r="O350" s="119">
        <f>N350-M350</f>
        <v>0</v>
      </c>
      <c r="P350" s="21"/>
      <c r="Q350" s="50" t="s">
        <v>103</v>
      </c>
      <c r="R350" s="23">
        <f t="shared" ref="R350:R356" si="270">N350</f>
        <v>210667</v>
      </c>
      <c r="S350" s="23">
        <v>210667</v>
      </c>
      <c r="T350" s="119">
        <f>S350-R350</f>
        <v>0</v>
      </c>
      <c r="U350" s="21"/>
      <c r="V350" s="50" t="s">
        <v>103</v>
      </c>
      <c r="W350" s="23">
        <f t="shared" si="266"/>
        <v>210667</v>
      </c>
      <c r="X350" s="23">
        <v>210667</v>
      </c>
      <c r="Y350" s="119">
        <f>X350-W350</f>
        <v>0</v>
      </c>
      <c r="Z350" s="21"/>
      <c r="AA350" s="50" t="s">
        <v>103</v>
      </c>
      <c r="AB350" s="23">
        <f t="shared" si="267"/>
        <v>210667</v>
      </c>
      <c r="AC350" s="23">
        <v>210667</v>
      </c>
      <c r="AD350" s="119">
        <f>AC350-AB350</f>
        <v>0</v>
      </c>
      <c r="AE350" s="21"/>
      <c r="AF350" s="50" t="s">
        <v>103</v>
      </c>
      <c r="AG350" s="23">
        <f t="shared" si="268"/>
        <v>210667</v>
      </c>
      <c r="AH350" s="23">
        <v>210667</v>
      </c>
      <c r="AI350" s="119">
        <f>AH350-AG350</f>
        <v>0</v>
      </c>
      <c r="AJ350" s="21"/>
      <c r="AK350" s="50" t="s">
        <v>103</v>
      </c>
      <c r="AL350" s="23">
        <f t="shared" si="269"/>
        <v>210667</v>
      </c>
      <c r="AM350" s="23">
        <v>210667</v>
      </c>
      <c r="AN350" s="119">
        <f>AM350-AL350</f>
        <v>0</v>
      </c>
    </row>
    <row r="351" spans="2:40" x14ac:dyDescent="0.35">
      <c r="B351" s="50" t="s">
        <v>3</v>
      </c>
      <c r="C351" s="23">
        <v>323066</v>
      </c>
      <c r="D351" s="23">
        <v>323314</v>
      </c>
      <c r="E351" s="119">
        <f>(D351-C351)*10</f>
        <v>2480</v>
      </c>
      <c r="F351" s="21"/>
      <c r="G351" s="50" t="s">
        <v>3</v>
      </c>
      <c r="H351" s="23">
        <f t="shared" si="264"/>
        <v>323314</v>
      </c>
      <c r="I351" s="23">
        <v>323559</v>
      </c>
      <c r="J351" s="119">
        <f>(I351-H351)*10</f>
        <v>2450</v>
      </c>
      <c r="K351" s="21"/>
      <c r="L351" s="50" t="s">
        <v>3</v>
      </c>
      <c r="M351" s="23">
        <f t="shared" si="265"/>
        <v>323559</v>
      </c>
      <c r="N351" s="23">
        <v>323726</v>
      </c>
      <c r="O351" s="119">
        <f>(N351-M351)*10</f>
        <v>1670</v>
      </c>
      <c r="P351" s="21"/>
      <c r="Q351" s="50" t="s">
        <v>3</v>
      </c>
      <c r="R351" s="23">
        <f t="shared" si="270"/>
        <v>323726</v>
      </c>
      <c r="S351" s="23">
        <v>323940</v>
      </c>
      <c r="T351" s="119">
        <f>(S351-R351)*10</f>
        <v>2140</v>
      </c>
      <c r="U351" s="21"/>
      <c r="V351" s="50" t="s">
        <v>3</v>
      </c>
      <c r="W351" s="23">
        <f t="shared" si="266"/>
        <v>323940</v>
      </c>
      <c r="X351" s="23">
        <v>324150</v>
      </c>
      <c r="Y351" s="119">
        <f>(X351-W351)*10</f>
        <v>2100</v>
      </c>
      <c r="Z351" s="21"/>
      <c r="AA351" s="50" t="s">
        <v>3</v>
      </c>
      <c r="AB351" s="23">
        <f t="shared" si="267"/>
        <v>324150</v>
      </c>
      <c r="AC351" s="23">
        <v>324356</v>
      </c>
      <c r="AD351" s="119">
        <f>(AC351-AB351)*10</f>
        <v>2060</v>
      </c>
      <c r="AE351" s="21"/>
      <c r="AF351" s="50" t="s">
        <v>3</v>
      </c>
      <c r="AG351" s="23">
        <f t="shared" si="268"/>
        <v>324356</v>
      </c>
      <c r="AH351" s="23">
        <v>324556</v>
      </c>
      <c r="AI351" s="119">
        <f>(AH351-AG351)*10</f>
        <v>2000</v>
      </c>
      <c r="AJ351" s="21"/>
      <c r="AK351" s="50" t="s">
        <v>3</v>
      </c>
      <c r="AL351" s="23">
        <f t="shared" si="269"/>
        <v>324556</v>
      </c>
      <c r="AM351" s="23">
        <v>324739</v>
      </c>
      <c r="AN351" s="119">
        <f>(AM351-AL351)*10</f>
        <v>1830</v>
      </c>
    </row>
    <row r="352" spans="2:40" x14ac:dyDescent="0.35">
      <c r="B352" s="50" t="s">
        <v>83</v>
      </c>
      <c r="C352" s="23">
        <v>29876</v>
      </c>
      <c r="D352" s="23">
        <v>29876</v>
      </c>
      <c r="E352" s="119">
        <f>D352-Supply!C352</f>
        <v>0</v>
      </c>
      <c r="F352" s="21"/>
      <c r="G352" s="50" t="s">
        <v>83</v>
      </c>
      <c r="H352" s="23">
        <f t="shared" si="264"/>
        <v>29876</v>
      </c>
      <c r="I352" s="23">
        <v>29876</v>
      </c>
      <c r="J352" s="119">
        <f>I352-H352</f>
        <v>0</v>
      </c>
      <c r="K352" s="21"/>
      <c r="L352" s="50" t="s">
        <v>83</v>
      </c>
      <c r="M352" s="23">
        <f t="shared" si="265"/>
        <v>29876</v>
      </c>
      <c r="N352" s="23">
        <v>29876</v>
      </c>
      <c r="O352" s="119">
        <f>N352-M352</f>
        <v>0</v>
      </c>
      <c r="P352" s="21"/>
      <c r="Q352" s="50" t="s">
        <v>83</v>
      </c>
      <c r="R352" s="23">
        <f t="shared" si="270"/>
        <v>29876</v>
      </c>
      <c r="S352" s="23">
        <v>29876</v>
      </c>
      <c r="T352" s="119">
        <f>S352-R352</f>
        <v>0</v>
      </c>
      <c r="U352" s="21"/>
      <c r="V352" s="50" t="s">
        <v>83</v>
      </c>
      <c r="W352" s="23">
        <f t="shared" si="266"/>
        <v>29876</v>
      </c>
      <c r="X352" s="23">
        <v>29876</v>
      </c>
      <c r="Y352" s="119">
        <f>X352-W352</f>
        <v>0</v>
      </c>
      <c r="Z352" s="21"/>
      <c r="AA352" s="50" t="s">
        <v>83</v>
      </c>
      <c r="AB352" s="23">
        <f t="shared" si="267"/>
        <v>29876</v>
      </c>
      <c r="AC352" s="23">
        <v>29876</v>
      </c>
      <c r="AD352" s="119">
        <f>AC352-AB352</f>
        <v>0</v>
      </c>
      <c r="AE352" s="21"/>
      <c r="AF352" s="50" t="s">
        <v>83</v>
      </c>
      <c r="AG352" s="23">
        <f t="shared" si="268"/>
        <v>29876</v>
      </c>
      <c r="AH352" s="23">
        <v>29876</v>
      </c>
      <c r="AI352" s="119">
        <f>AH352-AG352</f>
        <v>0</v>
      </c>
      <c r="AJ352" s="21"/>
      <c r="AK352" s="50" t="s">
        <v>83</v>
      </c>
      <c r="AL352" s="23">
        <f t="shared" si="269"/>
        <v>29876</v>
      </c>
      <c r="AM352" s="23">
        <v>29876</v>
      </c>
      <c r="AN352" s="119">
        <f>AM352-AL352</f>
        <v>0</v>
      </c>
    </row>
    <row r="353" spans="2:40" x14ac:dyDescent="0.35">
      <c r="B353" s="50" t="s">
        <v>84</v>
      </c>
      <c r="C353" s="23">
        <v>53633</v>
      </c>
      <c r="D353" s="23">
        <v>53633</v>
      </c>
      <c r="E353" s="119">
        <f>D353-C353</f>
        <v>0</v>
      </c>
      <c r="F353" s="21"/>
      <c r="G353" s="50" t="s">
        <v>84</v>
      </c>
      <c r="H353" s="23">
        <f t="shared" si="264"/>
        <v>53633</v>
      </c>
      <c r="I353" s="23">
        <v>53633</v>
      </c>
      <c r="J353" s="119">
        <f>I353-H353</f>
        <v>0</v>
      </c>
      <c r="K353" s="21"/>
      <c r="L353" s="50" t="s">
        <v>84</v>
      </c>
      <c r="M353" s="23">
        <f t="shared" si="265"/>
        <v>53633</v>
      </c>
      <c r="N353" s="23">
        <v>53644</v>
      </c>
      <c r="O353" s="119">
        <f>N353-M353</f>
        <v>11</v>
      </c>
      <c r="P353" s="21"/>
      <c r="Q353" s="50" t="s">
        <v>84</v>
      </c>
      <c r="R353" s="23">
        <f t="shared" si="270"/>
        <v>53644</v>
      </c>
      <c r="S353" s="23">
        <v>53644</v>
      </c>
      <c r="T353" s="119">
        <f>S353-R353</f>
        <v>0</v>
      </c>
      <c r="U353" s="21"/>
      <c r="V353" s="50" t="s">
        <v>84</v>
      </c>
      <c r="W353" s="23">
        <f t="shared" si="266"/>
        <v>53644</v>
      </c>
      <c r="X353" s="23">
        <v>53644</v>
      </c>
      <c r="Y353" s="119">
        <f>X353-W353</f>
        <v>0</v>
      </c>
      <c r="Z353" s="21"/>
      <c r="AA353" s="50" t="s">
        <v>84</v>
      </c>
      <c r="AB353" s="23">
        <f t="shared" si="267"/>
        <v>53644</v>
      </c>
      <c r="AC353" s="23">
        <v>53644</v>
      </c>
      <c r="AD353" s="119">
        <f>AC353-AB353</f>
        <v>0</v>
      </c>
      <c r="AE353" s="21"/>
      <c r="AF353" s="50" t="s">
        <v>84</v>
      </c>
      <c r="AG353" s="23">
        <f t="shared" si="268"/>
        <v>53644</v>
      </c>
      <c r="AH353" s="23">
        <v>53644</v>
      </c>
      <c r="AI353" s="119">
        <f>AH353-AG353</f>
        <v>0</v>
      </c>
      <c r="AJ353" s="21"/>
      <c r="AK353" s="50" t="s">
        <v>84</v>
      </c>
      <c r="AL353" s="23">
        <f t="shared" si="269"/>
        <v>53644</v>
      </c>
      <c r="AM353" s="23">
        <v>53644</v>
      </c>
      <c r="AN353" s="119">
        <f>AM353-AL353</f>
        <v>0</v>
      </c>
    </row>
    <row r="354" spans="2:40" x14ac:dyDescent="0.35">
      <c r="B354" s="50" t="s">
        <v>98</v>
      </c>
      <c r="C354" s="23">
        <v>139728</v>
      </c>
      <c r="D354" s="23">
        <v>139728</v>
      </c>
      <c r="E354" s="119">
        <f>D354-C354</f>
        <v>0</v>
      </c>
      <c r="F354" s="21"/>
      <c r="G354" s="50" t="s">
        <v>98</v>
      </c>
      <c r="H354" s="23">
        <f t="shared" si="264"/>
        <v>139728</v>
      </c>
      <c r="I354" s="23">
        <v>139728</v>
      </c>
      <c r="J354" s="119">
        <f>I354-H354</f>
        <v>0</v>
      </c>
      <c r="K354" s="21"/>
      <c r="L354" s="50" t="s">
        <v>98</v>
      </c>
      <c r="M354" s="23">
        <f t="shared" si="265"/>
        <v>139728</v>
      </c>
      <c r="N354" s="23">
        <v>139728</v>
      </c>
      <c r="O354" s="119">
        <f>N354-M354</f>
        <v>0</v>
      </c>
      <c r="P354" s="21"/>
      <c r="Q354" s="50" t="s">
        <v>98</v>
      </c>
      <c r="R354" s="23">
        <f t="shared" si="270"/>
        <v>139728</v>
      </c>
      <c r="S354" s="23">
        <v>139728</v>
      </c>
      <c r="T354" s="119">
        <f>S354-R354</f>
        <v>0</v>
      </c>
      <c r="U354" s="21"/>
      <c r="V354" s="50" t="s">
        <v>98</v>
      </c>
      <c r="W354" s="23">
        <f t="shared" si="266"/>
        <v>139728</v>
      </c>
      <c r="X354" s="23">
        <v>139728</v>
      </c>
      <c r="Y354" s="119">
        <f>X354-W354</f>
        <v>0</v>
      </c>
      <c r="Z354" s="21"/>
      <c r="AA354" s="50" t="s">
        <v>98</v>
      </c>
      <c r="AB354" s="23">
        <f t="shared" si="267"/>
        <v>139728</v>
      </c>
      <c r="AC354" s="23">
        <v>139728</v>
      </c>
      <c r="AD354" s="119">
        <f>AC354-AB354</f>
        <v>0</v>
      </c>
      <c r="AE354" s="21"/>
      <c r="AF354" s="50" t="s">
        <v>98</v>
      </c>
      <c r="AG354" s="23">
        <f t="shared" si="268"/>
        <v>139728</v>
      </c>
      <c r="AH354" s="23">
        <v>139728</v>
      </c>
      <c r="AI354" s="119">
        <f>AH354-AG354</f>
        <v>0</v>
      </c>
      <c r="AJ354" s="21"/>
      <c r="AK354" s="50" t="s">
        <v>98</v>
      </c>
      <c r="AL354" s="23">
        <f t="shared" si="269"/>
        <v>139728</v>
      </c>
      <c r="AM354" s="23">
        <v>139728</v>
      </c>
      <c r="AN354" s="119">
        <f>AM354-AL354</f>
        <v>0</v>
      </c>
    </row>
    <row r="355" spans="2:40" x14ac:dyDescent="0.35">
      <c r="B355" s="50" t="s">
        <v>85</v>
      </c>
      <c r="C355" s="23">
        <v>8811</v>
      </c>
      <c r="D355" s="23">
        <v>8813</v>
      </c>
      <c r="E355" s="119">
        <f>D355-C355</f>
        <v>2</v>
      </c>
      <c r="F355" s="21"/>
      <c r="G355" s="50" t="s">
        <v>85</v>
      </c>
      <c r="H355" s="23">
        <f t="shared" si="264"/>
        <v>8813</v>
      </c>
      <c r="I355" s="23">
        <v>8814</v>
      </c>
      <c r="J355" s="119">
        <f>I355-H355</f>
        <v>1</v>
      </c>
      <c r="K355" s="21"/>
      <c r="L355" s="50" t="s">
        <v>85</v>
      </c>
      <c r="M355" s="23">
        <f t="shared" si="265"/>
        <v>8814</v>
      </c>
      <c r="N355" s="23">
        <v>8819</v>
      </c>
      <c r="O355" s="119">
        <f>N355-M355</f>
        <v>5</v>
      </c>
      <c r="P355" s="21"/>
      <c r="Q355" s="50" t="s">
        <v>85</v>
      </c>
      <c r="R355" s="23">
        <f t="shared" si="270"/>
        <v>8819</v>
      </c>
      <c r="S355" s="23">
        <v>8821</v>
      </c>
      <c r="T355" s="119">
        <f>S355-R355</f>
        <v>2</v>
      </c>
      <c r="U355" s="21"/>
      <c r="V355" s="50" t="s">
        <v>85</v>
      </c>
      <c r="W355" s="23">
        <f t="shared" si="266"/>
        <v>8821</v>
      </c>
      <c r="X355" s="23">
        <v>8824</v>
      </c>
      <c r="Y355" s="119">
        <f>X355-W355</f>
        <v>3</v>
      </c>
      <c r="Z355" s="21"/>
      <c r="AA355" s="50" t="s">
        <v>85</v>
      </c>
      <c r="AB355" s="23">
        <f t="shared" si="267"/>
        <v>8824</v>
      </c>
      <c r="AC355" s="23">
        <v>8830</v>
      </c>
      <c r="AD355" s="119">
        <f>AC355-AB355</f>
        <v>6</v>
      </c>
      <c r="AE355" s="21"/>
      <c r="AF355" s="50" t="s">
        <v>85</v>
      </c>
      <c r="AG355" s="23">
        <f t="shared" si="268"/>
        <v>8830</v>
      </c>
      <c r="AH355" s="23">
        <v>8832</v>
      </c>
      <c r="AI355" s="119">
        <f>AH355-AG355</f>
        <v>2</v>
      </c>
      <c r="AJ355" s="21"/>
      <c r="AK355" s="50" t="s">
        <v>85</v>
      </c>
      <c r="AL355" s="23">
        <f t="shared" si="269"/>
        <v>8832</v>
      </c>
      <c r="AM355" s="23">
        <v>8834</v>
      </c>
      <c r="AN355" s="119">
        <f>AM355-AL355</f>
        <v>2</v>
      </c>
    </row>
    <row r="356" spans="2:40" x14ac:dyDescent="0.35">
      <c r="B356" s="50" t="s">
        <v>86</v>
      </c>
      <c r="C356" s="23">
        <v>327786</v>
      </c>
      <c r="D356" s="23">
        <v>327930</v>
      </c>
      <c r="E356" s="119">
        <f>D356-C356</f>
        <v>144</v>
      </c>
      <c r="F356" s="21"/>
      <c r="G356" s="50" t="s">
        <v>86</v>
      </c>
      <c r="H356" s="23">
        <f t="shared" si="264"/>
        <v>327930</v>
      </c>
      <c r="I356" s="23">
        <v>328158</v>
      </c>
      <c r="J356" s="119">
        <f>I356-H356</f>
        <v>228</v>
      </c>
      <c r="K356" s="21"/>
      <c r="L356" s="50" t="s">
        <v>86</v>
      </c>
      <c r="M356" s="23">
        <f>I356</f>
        <v>328158</v>
      </c>
      <c r="N356" s="23">
        <v>328331</v>
      </c>
      <c r="O356" s="119">
        <f>N356-M356</f>
        <v>173</v>
      </c>
      <c r="P356" s="21"/>
      <c r="Q356" s="50" t="s">
        <v>86</v>
      </c>
      <c r="R356" s="23">
        <f t="shared" si="270"/>
        <v>328331</v>
      </c>
      <c r="S356" s="23">
        <v>328489</v>
      </c>
      <c r="T356" s="119">
        <f>S356-R356</f>
        <v>158</v>
      </c>
      <c r="U356" s="21"/>
      <c r="V356" s="50" t="s">
        <v>86</v>
      </c>
      <c r="W356" s="23">
        <f t="shared" si="266"/>
        <v>328489</v>
      </c>
      <c r="X356" s="23">
        <v>328631</v>
      </c>
      <c r="Y356" s="119">
        <f>X356-W356</f>
        <v>142</v>
      </c>
      <c r="Z356" s="21"/>
      <c r="AA356" s="50" t="s">
        <v>86</v>
      </c>
      <c r="AB356" s="23">
        <f t="shared" si="267"/>
        <v>328631</v>
      </c>
      <c r="AC356" s="23">
        <v>328754</v>
      </c>
      <c r="AD356" s="119">
        <f>AC356-AB356</f>
        <v>123</v>
      </c>
      <c r="AE356" s="21"/>
      <c r="AF356" s="50" t="s">
        <v>86</v>
      </c>
      <c r="AG356" s="23">
        <f t="shared" si="268"/>
        <v>328754</v>
      </c>
      <c r="AH356" s="23">
        <v>328884</v>
      </c>
      <c r="AI356" s="119">
        <f>AH356-AG356</f>
        <v>130</v>
      </c>
      <c r="AJ356" s="21"/>
      <c r="AK356" s="50" t="s">
        <v>86</v>
      </c>
      <c r="AL356" s="23">
        <f t="shared" si="269"/>
        <v>328884</v>
      </c>
      <c r="AM356" s="23">
        <v>329007</v>
      </c>
      <c r="AN356" s="119">
        <f>AM356-AL356</f>
        <v>123</v>
      </c>
    </row>
    <row r="357" spans="2:40" x14ac:dyDescent="0.35">
      <c r="B357" s="50" t="s">
        <v>93</v>
      </c>
      <c r="C357" s="23"/>
      <c r="D357" s="23"/>
      <c r="E357" s="119">
        <f>E356+E355+E354+E353+E352+E351</f>
        <v>2626</v>
      </c>
      <c r="F357" s="21"/>
      <c r="G357" s="50" t="s">
        <v>93</v>
      </c>
      <c r="H357" s="23"/>
      <c r="I357" s="23"/>
      <c r="J357" s="120">
        <f>J356+J355+J354+J353+J352+J351</f>
        <v>2679</v>
      </c>
      <c r="K357" s="21"/>
      <c r="L357" s="50" t="s">
        <v>93</v>
      </c>
      <c r="M357" s="23"/>
      <c r="N357" s="23"/>
      <c r="O357" s="119">
        <f>SUM(O351:O356)</f>
        <v>1859</v>
      </c>
      <c r="P357" s="21"/>
      <c r="Q357" s="50" t="s">
        <v>93</v>
      </c>
      <c r="R357" s="23"/>
      <c r="S357" s="23"/>
      <c r="T357" s="119">
        <f>SUM(T351:T356)</f>
        <v>2300</v>
      </c>
      <c r="U357" s="21"/>
      <c r="V357" s="50" t="s">
        <v>93</v>
      </c>
      <c r="W357" s="23"/>
      <c r="X357" s="23"/>
      <c r="Y357" s="120">
        <f>SUM(Y351:Y356)</f>
        <v>2245</v>
      </c>
      <c r="Z357" s="21"/>
      <c r="AA357" s="50" t="s">
        <v>93</v>
      </c>
      <c r="AB357" s="23"/>
      <c r="AC357" s="23"/>
      <c r="AD357" s="120">
        <f>SUM(AD351:AD356)</f>
        <v>2189</v>
      </c>
      <c r="AE357" s="21"/>
      <c r="AF357" s="50" t="s">
        <v>93</v>
      </c>
      <c r="AG357" s="23"/>
      <c r="AH357" s="23"/>
      <c r="AI357" s="120">
        <f>SUM(AI351:AI356)</f>
        <v>2132</v>
      </c>
      <c r="AJ357" s="21"/>
      <c r="AK357" s="50" t="s">
        <v>93</v>
      </c>
      <c r="AL357" s="23"/>
      <c r="AM357" s="23"/>
      <c r="AN357" s="120">
        <f>SUM(AN351:AN356)</f>
        <v>1955</v>
      </c>
    </row>
    <row r="358" spans="2:40" x14ac:dyDescent="0.35">
      <c r="B358" s="50" t="s">
        <v>87</v>
      </c>
      <c r="C358" s="23">
        <v>1440983</v>
      </c>
      <c r="D358" s="23">
        <v>1441759</v>
      </c>
      <c r="E358" s="119">
        <f t="shared" ref="E358:E364" si="271">D358-C358</f>
        <v>776</v>
      </c>
      <c r="F358" s="21"/>
      <c r="G358" s="50" t="s">
        <v>87</v>
      </c>
      <c r="H358" s="23">
        <f t="shared" ref="H358:H364" si="272">D358</f>
        <v>1441759</v>
      </c>
      <c r="I358" s="23">
        <v>1442853</v>
      </c>
      <c r="J358" s="119">
        <f t="shared" ref="J358:J364" si="273">I358-H358</f>
        <v>1094</v>
      </c>
      <c r="K358" s="21"/>
      <c r="L358" s="50" t="s">
        <v>87</v>
      </c>
      <c r="M358" s="23">
        <f>I358</f>
        <v>1442853</v>
      </c>
      <c r="N358" s="23">
        <v>1443593</v>
      </c>
      <c r="O358" s="119">
        <f>N358-M358</f>
        <v>740</v>
      </c>
      <c r="P358" s="21"/>
      <c r="Q358" s="50" t="s">
        <v>87</v>
      </c>
      <c r="R358" s="23">
        <f>N358</f>
        <v>1443593</v>
      </c>
      <c r="S358" s="23">
        <v>1444536</v>
      </c>
      <c r="T358" s="119">
        <f t="shared" ref="T358:T364" si="274">S358-R358</f>
        <v>943</v>
      </c>
      <c r="U358" s="21"/>
      <c r="V358" s="50" t="s">
        <v>87</v>
      </c>
      <c r="W358" s="23">
        <f t="shared" ref="W358:W364" si="275">S358</f>
        <v>1444536</v>
      </c>
      <c r="X358" s="23">
        <v>1445498</v>
      </c>
      <c r="Y358" s="119">
        <f t="shared" ref="Y358:Y364" si="276">X358-W358</f>
        <v>962</v>
      </c>
      <c r="Z358" s="21"/>
      <c r="AA358" s="50" t="s">
        <v>87</v>
      </c>
      <c r="AB358" s="23">
        <f t="shared" ref="AB358:AB364" si="277">X358</f>
        <v>1445498</v>
      </c>
      <c r="AC358" s="23">
        <v>1446305</v>
      </c>
      <c r="AD358" s="119">
        <f t="shared" ref="AD358:AD364" si="278">AC358-AB358</f>
        <v>807</v>
      </c>
      <c r="AE358" s="21"/>
      <c r="AF358" s="50" t="s">
        <v>87</v>
      </c>
      <c r="AG358" s="23">
        <f t="shared" ref="AG358:AG364" si="279">AC358</f>
        <v>1446305</v>
      </c>
      <c r="AH358" s="23">
        <v>1447152</v>
      </c>
      <c r="AI358" s="119">
        <f t="shared" ref="AI358:AI364" si="280">AH358-AG358</f>
        <v>847</v>
      </c>
      <c r="AJ358" s="21"/>
      <c r="AK358" s="50" t="s">
        <v>87</v>
      </c>
      <c r="AL358" s="23">
        <f t="shared" ref="AL358:AL364" si="281">AH358</f>
        <v>1447152</v>
      </c>
      <c r="AM358" s="23">
        <v>1447983</v>
      </c>
      <c r="AN358" s="119">
        <f t="shared" ref="AN358:AN364" si="282">AM358-AL358</f>
        <v>831</v>
      </c>
    </row>
    <row r="359" spans="2:40" x14ac:dyDescent="0.35">
      <c r="B359" s="50" t="s">
        <v>96</v>
      </c>
      <c r="C359" s="23">
        <v>845647</v>
      </c>
      <c r="D359" s="23">
        <v>845834</v>
      </c>
      <c r="E359" s="119">
        <f t="shared" si="271"/>
        <v>187</v>
      </c>
      <c r="F359" s="21"/>
      <c r="G359" s="50" t="s">
        <v>96</v>
      </c>
      <c r="H359" s="23">
        <f t="shared" si="272"/>
        <v>845834</v>
      </c>
      <c r="I359" s="23">
        <v>846024</v>
      </c>
      <c r="J359" s="119">
        <f t="shared" si="273"/>
        <v>190</v>
      </c>
      <c r="K359" s="21"/>
      <c r="L359" s="50" t="s">
        <v>96</v>
      </c>
      <c r="M359" s="23">
        <f>I359</f>
        <v>846024</v>
      </c>
      <c r="N359" s="23">
        <v>846218</v>
      </c>
      <c r="O359" s="119">
        <f>N359-M359</f>
        <v>194</v>
      </c>
      <c r="P359" s="21"/>
      <c r="Q359" s="50" t="s">
        <v>96</v>
      </c>
      <c r="R359" s="23">
        <f>N359</f>
        <v>846218</v>
      </c>
      <c r="S359" s="23">
        <v>846422</v>
      </c>
      <c r="T359" s="119">
        <f t="shared" si="274"/>
        <v>204</v>
      </c>
      <c r="U359" s="21"/>
      <c r="V359" s="50" t="s">
        <v>96</v>
      </c>
      <c r="W359" s="23">
        <f t="shared" si="275"/>
        <v>846422</v>
      </c>
      <c r="X359" s="23">
        <v>846604</v>
      </c>
      <c r="Y359" s="119">
        <f t="shared" si="276"/>
        <v>182</v>
      </c>
      <c r="Z359" s="21"/>
      <c r="AA359" s="50" t="s">
        <v>96</v>
      </c>
      <c r="AB359" s="23">
        <f t="shared" si="277"/>
        <v>846604</v>
      </c>
      <c r="AC359" s="23">
        <v>846768</v>
      </c>
      <c r="AD359" s="119">
        <f t="shared" si="278"/>
        <v>164</v>
      </c>
      <c r="AE359" s="21"/>
      <c r="AF359" s="50" t="s">
        <v>96</v>
      </c>
      <c r="AG359" s="23">
        <f t="shared" si="279"/>
        <v>846768</v>
      </c>
      <c r="AH359" s="23">
        <v>846964</v>
      </c>
      <c r="AI359" s="119">
        <f t="shared" si="280"/>
        <v>196</v>
      </c>
      <c r="AJ359" s="21"/>
      <c r="AK359" s="50" t="s">
        <v>96</v>
      </c>
      <c r="AL359" s="23">
        <f t="shared" si="281"/>
        <v>846964</v>
      </c>
      <c r="AM359" s="23">
        <v>847020</v>
      </c>
      <c r="AN359" s="119">
        <f t="shared" si="282"/>
        <v>56</v>
      </c>
    </row>
    <row r="360" spans="2:40" x14ac:dyDescent="0.35">
      <c r="B360" s="50" t="s">
        <v>88</v>
      </c>
      <c r="C360" s="23"/>
      <c r="D360" s="23"/>
      <c r="E360" s="119">
        <f t="shared" si="271"/>
        <v>0</v>
      </c>
      <c r="F360" s="21"/>
      <c r="G360" s="50" t="s">
        <v>88</v>
      </c>
      <c r="H360" s="23">
        <f t="shared" si="272"/>
        <v>0</v>
      </c>
      <c r="I360" s="23"/>
      <c r="J360" s="119">
        <f t="shared" si="273"/>
        <v>0</v>
      </c>
      <c r="K360" s="21"/>
      <c r="L360" s="50" t="s">
        <v>88</v>
      </c>
      <c r="M360" s="23"/>
      <c r="N360" s="23"/>
      <c r="O360" s="119">
        <v>0</v>
      </c>
      <c r="P360" s="21"/>
      <c r="Q360" s="50" t="s">
        <v>88</v>
      </c>
      <c r="R360" s="23"/>
      <c r="S360" s="23"/>
      <c r="T360" s="119">
        <f t="shared" si="274"/>
        <v>0</v>
      </c>
      <c r="U360" s="21"/>
      <c r="V360" s="50" t="s">
        <v>88</v>
      </c>
      <c r="W360" s="23">
        <f t="shared" si="275"/>
        <v>0</v>
      </c>
      <c r="X360" s="23"/>
      <c r="Y360" s="119">
        <f t="shared" si="276"/>
        <v>0</v>
      </c>
      <c r="Z360" s="21"/>
      <c r="AA360" s="50" t="s">
        <v>88</v>
      </c>
      <c r="AB360" s="23">
        <f t="shared" si="277"/>
        <v>0</v>
      </c>
      <c r="AC360" s="23"/>
      <c r="AD360" s="119">
        <f t="shared" si="278"/>
        <v>0</v>
      </c>
      <c r="AE360" s="21"/>
      <c r="AF360" s="50" t="s">
        <v>88</v>
      </c>
      <c r="AG360" s="23"/>
      <c r="AH360" s="23"/>
      <c r="AI360" s="119">
        <f t="shared" si="280"/>
        <v>0</v>
      </c>
      <c r="AJ360" s="21"/>
      <c r="AK360" s="50" t="s">
        <v>88</v>
      </c>
      <c r="AL360" s="23">
        <f t="shared" si="281"/>
        <v>0</v>
      </c>
      <c r="AM360" s="23"/>
      <c r="AN360" s="119">
        <f t="shared" si="282"/>
        <v>0</v>
      </c>
    </row>
    <row r="361" spans="2:40" x14ac:dyDescent="0.35">
      <c r="B361" s="50" t="s">
        <v>108</v>
      </c>
      <c r="C361" s="23">
        <v>2621</v>
      </c>
      <c r="D361" s="23">
        <v>2629</v>
      </c>
      <c r="E361" s="119">
        <f t="shared" si="271"/>
        <v>8</v>
      </c>
      <c r="F361" s="21"/>
      <c r="G361" s="50" t="s">
        <v>108</v>
      </c>
      <c r="H361" s="23">
        <f t="shared" si="272"/>
        <v>2629</v>
      </c>
      <c r="I361" s="23">
        <v>2638</v>
      </c>
      <c r="J361" s="119">
        <f t="shared" si="273"/>
        <v>9</v>
      </c>
      <c r="K361" s="21"/>
      <c r="L361" s="50" t="s">
        <v>108</v>
      </c>
      <c r="M361" s="23">
        <f>I361</f>
        <v>2638</v>
      </c>
      <c r="N361" s="23">
        <v>2641</v>
      </c>
      <c r="O361" s="119">
        <f>N361-M361</f>
        <v>3</v>
      </c>
      <c r="P361" s="21"/>
      <c r="Q361" s="50" t="s">
        <v>108</v>
      </c>
      <c r="R361" s="23">
        <f>N361</f>
        <v>2641</v>
      </c>
      <c r="S361" s="23">
        <v>2642</v>
      </c>
      <c r="T361" s="119">
        <f t="shared" si="274"/>
        <v>1</v>
      </c>
      <c r="U361" s="21"/>
      <c r="V361" s="50" t="s">
        <v>108</v>
      </c>
      <c r="W361" s="23">
        <f t="shared" si="275"/>
        <v>2642</v>
      </c>
      <c r="X361" s="23">
        <v>2643</v>
      </c>
      <c r="Y361" s="119">
        <f t="shared" si="276"/>
        <v>1</v>
      </c>
      <c r="Z361" s="21"/>
      <c r="AA361" s="50" t="s">
        <v>108</v>
      </c>
      <c r="AB361" s="23">
        <f t="shared" si="277"/>
        <v>2643</v>
      </c>
      <c r="AC361" s="23">
        <v>2644</v>
      </c>
      <c r="AD361" s="119">
        <f t="shared" si="278"/>
        <v>1</v>
      </c>
      <c r="AE361" s="21"/>
      <c r="AF361" s="50" t="s">
        <v>108</v>
      </c>
      <c r="AG361" s="23">
        <f t="shared" si="279"/>
        <v>2644</v>
      </c>
      <c r="AH361" s="23">
        <v>2646</v>
      </c>
      <c r="AI361" s="119">
        <f t="shared" si="280"/>
        <v>2</v>
      </c>
      <c r="AJ361" s="21"/>
      <c r="AK361" s="50" t="s">
        <v>108</v>
      </c>
      <c r="AL361" s="23">
        <f t="shared" si="281"/>
        <v>2646</v>
      </c>
      <c r="AM361" s="23">
        <v>2647</v>
      </c>
      <c r="AN361" s="119">
        <f t="shared" si="282"/>
        <v>1</v>
      </c>
    </row>
    <row r="362" spans="2:40" x14ac:dyDescent="0.35">
      <c r="B362" s="50" t="s">
        <v>89</v>
      </c>
      <c r="C362" s="23">
        <v>579962</v>
      </c>
      <c r="D362" s="23">
        <v>580266</v>
      </c>
      <c r="E362" s="119">
        <f t="shared" si="271"/>
        <v>304</v>
      </c>
      <c r="F362" s="21"/>
      <c r="G362" s="50" t="s">
        <v>89</v>
      </c>
      <c r="H362" s="23">
        <f t="shared" si="272"/>
        <v>580266</v>
      </c>
      <c r="I362" s="23">
        <v>580587</v>
      </c>
      <c r="J362" s="119">
        <f t="shared" si="273"/>
        <v>321</v>
      </c>
      <c r="K362" s="21"/>
      <c r="L362" s="50" t="s">
        <v>89</v>
      </c>
      <c r="M362" s="23">
        <f>I362</f>
        <v>580587</v>
      </c>
      <c r="N362" s="23">
        <v>580793</v>
      </c>
      <c r="O362" s="119">
        <f>N362-M362</f>
        <v>206</v>
      </c>
      <c r="P362" s="21"/>
      <c r="Q362" s="50" t="s">
        <v>89</v>
      </c>
      <c r="R362" s="23">
        <f>N362</f>
        <v>580793</v>
      </c>
      <c r="S362" s="23">
        <v>581078</v>
      </c>
      <c r="T362" s="119">
        <f t="shared" si="274"/>
        <v>285</v>
      </c>
      <c r="U362" s="21"/>
      <c r="V362" s="50" t="s">
        <v>89</v>
      </c>
      <c r="W362" s="23">
        <f t="shared" si="275"/>
        <v>581078</v>
      </c>
      <c r="X362" s="23">
        <v>581347</v>
      </c>
      <c r="Y362" s="119">
        <f t="shared" si="276"/>
        <v>269</v>
      </c>
      <c r="Z362" s="21"/>
      <c r="AA362" s="50" t="s">
        <v>89</v>
      </c>
      <c r="AB362" s="23">
        <f t="shared" si="277"/>
        <v>581347</v>
      </c>
      <c r="AC362" s="23">
        <v>581633</v>
      </c>
      <c r="AD362" s="119">
        <f t="shared" si="278"/>
        <v>286</v>
      </c>
      <c r="AE362" s="21"/>
      <c r="AF362" s="50" t="s">
        <v>89</v>
      </c>
      <c r="AG362" s="23">
        <f t="shared" si="279"/>
        <v>581633</v>
      </c>
      <c r="AH362" s="23">
        <v>581911</v>
      </c>
      <c r="AI362" s="119">
        <f t="shared" si="280"/>
        <v>278</v>
      </c>
      <c r="AJ362" s="21"/>
      <c r="AK362" s="50" t="s">
        <v>89</v>
      </c>
      <c r="AL362" s="23">
        <f t="shared" si="281"/>
        <v>581911</v>
      </c>
      <c r="AM362" s="23">
        <v>582156</v>
      </c>
      <c r="AN362" s="119">
        <f t="shared" si="282"/>
        <v>245</v>
      </c>
    </row>
    <row r="363" spans="2:40" x14ac:dyDescent="0.35">
      <c r="B363" s="50" t="s">
        <v>90</v>
      </c>
      <c r="C363" s="23">
        <v>303502</v>
      </c>
      <c r="D363" s="23">
        <v>303681</v>
      </c>
      <c r="E363" s="119">
        <f t="shared" si="271"/>
        <v>179</v>
      </c>
      <c r="F363" s="21"/>
      <c r="G363" s="50" t="s">
        <v>90</v>
      </c>
      <c r="H363" s="23">
        <f t="shared" si="272"/>
        <v>303681</v>
      </c>
      <c r="I363" s="23">
        <v>303869</v>
      </c>
      <c r="J363" s="119">
        <f t="shared" si="273"/>
        <v>188</v>
      </c>
      <c r="K363" s="21"/>
      <c r="L363" s="50" t="s">
        <v>90</v>
      </c>
      <c r="M363" s="23">
        <f>I363</f>
        <v>303869</v>
      </c>
      <c r="N363" s="23">
        <v>303991</v>
      </c>
      <c r="O363" s="119">
        <f>N363-M363</f>
        <v>122</v>
      </c>
      <c r="P363" s="21"/>
      <c r="Q363" s="50" t="s">
        <v>90</v>
      </c>
      <c r="R363" s="23">
        <f>N363</f>
        <v>303991</v>
      </c>
      <c r="S363" s="23">
        <v>304187</v>
      </c>
      <c r="T363" s="119">
        <f t="shared" si="274"/>
        <v>196</v>
      </c>
      <c r="U363" s="21"/>
      <c r="V363" s="50" t="s">
        <v>90</v>
      </c>
      <c r="W363" s="23">
        <f t="shared" si="275"/>
        <v>304187</v>
      </c>
      <c r="X363" s="23">
        <v>304338</v>
      </c>
      <c r="Y363" s="119">
        <f t="shared" si="276"/>
        <v>151</v>
      </c>
      <c r="Z363" s="21"/>
      <c r="AA363" s="50" t="s">
        <v>90</v>
      </c>
      <c r="AB363" s="23">
        <f t="shared" si="277"/>
        <v>304338</v>
      </c>
      <c r="AC363" s="23">
        <v>304523</v>
      </c>
      <c r="AD363" s="119">
        <f t="shared" si="278"/>
        <v>185</v>
      </c>
      <c r="AE363" s="21"/>
      <c r="AF363" s="50" t="s">
        <v>90</v>
      </c>
      <c r="AG363" s="23">
        <f t="shared" si="279"/>
        <v>304523</v>
      </c>
      <c r="AH363" s="23">
        <v>304689</v>
      </c>
      <c r="AI363" s="119">
        <f t="shared" si="280"/>
        <v>166</v>
      </c>
      <c r="AJ363" s="21"/>
      <c r="AK363" s="50" t="s">
        <v>90</v>
      </c>
      <c r="AL363" s="23">
        <f t="shared" si="281"/>
        <v>304689</v>
      </c>
      <c r="AM363" s="23">
        <v>304826</v>
      </c>
      <c r="AN363" s="119">
        <f t="shared" si="282"/>
        <v>137</v>
      </c>
    </row>
    <row r="364" spans="2:40" x14ac:dyDescent="0.35">
      <c r="B364" s="50" t="s">
        <v>91</v>
      </c>
      <c r="C364" s="23">
        <v>816544</v>
      </c>
      <c r="D364" s="23">
        <v>817874</v>
      </c>
      <c r="E364" s="119">
        <f t="shared" si="271"/>
        <v>1330</v>
      </c>
      <c r="F364" s="21"/>
      <c r="G364" s="50" t="s">
        <v>91</v>
      </c>
      <c r="H364" s="23">
        <f t="shared" si="272"/>
        <v>817874</v>
      </c>
      <c r="I364" s="23">
        <v>818971</v>
      </c>
      <c r="J364" s="119">
        <f t="shared" si="273"/>
        <v>1097</v>
      </c>
      <c r="K364" s="21"/>
      <c r="L364" s="50" t="s">
        <v>91</v>
      </c>
      <c r="M364" s="23">
        <f>I364</f>
        <v>818971</v>
      </c>
      <c r="N364" s="23">
        <v>819670</v>
      </c>
      <c r="O364" s="119">
        <f>N364-M364</f>
        <v>699</v>
      </c>
      <c r="P364" s="21"/>
      <c r="Q364" s="50" t="s">
        <v>91</v>
      </c>
      <c r="R364" s="23">
        <f>N364</f>
        <v>819670</v>
      </c>
      <c r="S364" s="23">
        <v>820809</v>
      </c>
      <c r="T364" s="119">
        <f t="shared" si="274"/>
        <v>1139</v>
      </c>
      <c r="U364" s="21"/>
      <c r="V364" s="50" t="s">
        <v>91</v>
      </c>
      <c r="W364" s="23">
        <f t="shared" si="275"/>
        <v>820809</v>
      </c>
      <c r="X364" s="23">
        <v>821726</v>
      </c>
      <c r="Y364" s="119">
        <f t="shared" si="276"/>
        <v>917</v>
      </c>
      <c r="Z364" s="21"/>
      <c r="AA364" s="50" t="s">
        <v>91</v>
      </c>
      <c r="AB364" s="23">
        <f t="shared" si="277"/>
        <v>821726</v>
      </c>
      <c r="AC364" s="23">
        <v>822948</v>
      </c>
      <c r="AD364" s="119">
        <f t="shared" si="278"/>
        <v>1222</v>
      </c>
      <c r="AE364" s="21"/>
      <c r="AF364" s="50" t="s">
        <v>91</v>
      </c>
      <c r="AG364" s="23">
        <f t="shared" si="279"/>
        <v>822948</v>
      </c>
      <c r="AH364" s="23">
        <v>823934</v>
      </c>
      <c r="AI364" s="119">
        <f t="shared" si="280"/>
        <v>986</v>
      </c>
      <c r="AJ364" s="21"/>
      <c r="AK364" s="50" t="s">
        <v>91</v>
      </c>
      <c r="AL364" s="23">
        <f t="shared" si="281"/>
        <v>823934</v>
      </c>
      <c r="AM364" s="23">
        <v>824829</v>
      </c>
      <c r="AN364" s="119">
        <f t="shared" si="282"/>
        <v>895</v>
      </c>
    </row>
    <row r="365" spans="2:40" x14ac:dyDescent="0.35">
      <c r="B365" s="50" t="s">
        <v>94</v>
      </c>
      <c r="C365" s="23"/>
      <c r="D365" s="23"/>
      <c r="E365" s="119">
        <f>SUM(E358:E364)</f>
        <v>2784</v>
      </c>
      <c r="F365" s="21"/>
      <c r="G365" s="50" t="s">
        <v>94</v>
      </c>
      <c r="H365" s="23"/>
      <c r="I365" s="23"/>
      <c r="J365" s="120">
        <f>SUM(J358:J364)</f>
        <v>2899</v>
      </c>
      <c r="K365" s="21"/>
      <c r="L365" s="50" t="s">
        <v>94</v>
      </c>
      <c r="M365" s="23"/>
      <c r="N365" s="23"/>
      <c r="O365" s="119">
        <f>SUM(O358:O364)</f>
        <v>1964</v>
      </c>
      <c r="P365" s="21"/>
      <c r="Q365" s="50" t="s">
        <v>94</v>
      </c>
      <c r="R365" s="23"/>
      <c r="S365" s="23"/>
      <c r="T365" s="119">
        <f>SUM(T358:T364)</f>
        <v>2768</v>
      </c>
      <c r="U365" s="21"/>
      <c r="V365" s="50" t="s">
        <v>94</v>
      </c>
      <c r="W365" s="23"/>
      <c r="X365" s="23"/>
      <c r="Y365" s="120">
        <f>SUM(Y358:Y364)</f>
        <v>2482</v>
      </c>
      <c r="Z365" s="21"/>
      <c r="AA365" s="50" t="s">
        <v>94</v>
      </c>
      <c r="AB365" s="23"/>
      <c r="AC365" s="23"/>
      <c r="AD365" s="120">
        <f>SUM(AD358:AD364)</f>
        <v>2665</v>
      </c>
      <c r="AE365" s="21"/>
      <c r="AF365" s="50" t="s">
        <v>94</v>
      </c>
      <c r="AG365" s="23"/>
      <c r="AH365" s="23"/>
      <c r="AI365" s="120">
        <f>SUM(AI358:AI364)</f>
        <v>2475</v>
      </c>
      <c r="AJ365" s="21"/>
      <c r="AK365" s="50" t="s">
        <v>94</v>
      </c>
      <c r="AL365" s="23"/>
      <c r="AM365" s="23"/>
      <c r="AN365" s="120">
        <f>SUM(AN358:AN364)</f>
        <v>2165</v>
      </c>
    </row>
    <row r="366" spans="2:40" x14ac:dyDescent="0.35">
      <c r="B366" s="50" t="s">
        <v>97</v>
      </c>
      <c r="C366" s="23">
        <v>556388</v>
      </c>
      <c r="D366" s="23">
        <v>556575</v>
      </c>
      <c r="E366" s="119">
        <f>D366-C366</f>
        <v>187</v>
      </c>
      <c r="F366" s="21"/>
      <c r="G366" s="50" t="s">
        <v>97</v>
      </c>
      <c r="H366" s="23">
        <f>D366</f>
        <v>556575</v>
      </c>
      <c r="I366" s="23">
        <v>556714</v>
      </c>
      <c r="J366" s="119">
        <f>I366-H366</f>
        <v>139</v>
      </c>
      <c r="K366" s="21"/>
      <c r="L366" s="50" t="s">
        <v>97</v>
      </c>
      <c r="M366" s="23">
        <f>I366</f>
        <v>556714</v>
      </c>
      <c r="N366" s="23">
        <v>556714</v>
      </c>
      <c r="O366" s="119">
        <f>N366-M366</f>
        <v>0</v>
      </c>
      <c r="P366" s="21"/>
      <c r="Q366" s="50" t="s">
        <v>97</v>
      </c>
      <c r="R366" s="23">
        <f>N366</f>
        <v>556714</v>
      </c>
      <c r="S366" s="23">
        <v>556714</v>
      </c>
      <c r="T366" s="119">
        <f>S366-R366</f>
        <v>0</v>
      </c>
      <c r="U366" s="21"/>
      <c r="V366" s="50" t="s">
        <v>97</v>
      </c>
      <c r="W366" s="23">
        <f>S366</f>
        <v>556714</v>
      </c>
      <c r="X366" s="23">
        <v>556714</v>
      </c>
      <c r="Y366" s="120">
        <f>X366-W366</f>
        <v>0</v>
      </c>
      <c r="Z366" s="21"/>
      <c r="AA366" s="50" t="s">
        <v>97</v>
      </c>
      <c r="AB366" s="23">
        <f>X366</f>
        <v>556714</v>
      </c>
      <c r="AC366" s="23">
        <v>556714</v>
      </c>
      <c r="AD366" s="120">
        <f>AC366-AB366</f>
        <v>0</v>
      </c>
      <c r="AE366" s="21"/>
      <c r="AF366" s="50" t="s">
        <v>97</v>
      </c>
      <c r="AG366" s="23">
        <f>AC366</f>
        <v>556714</v>
      </c>
      <c r="AH366" s="23">
        <v>556714</v>
      </c>
      <c r="AI366" s="120">
        <f>AH366-AG366</f>
        <v>0</v>
      </c>
      <c r="AJ366" s="21"/>
      <c r="AK366" s="50" t="s">
        <v>97</v>
      </c>
      <c r="AL366" s="23">
        <f>AH366</f>
        <v>556714</v>
      </c>
      <c r="AM366" s="23">
        <v>556714</v>
      </c>
      <c r="AN366" s="120">
        <f>AM366-AL366</f>
        <v>0</v>
      </c>
    </row>
    <row r="367" spans="2:40" x14ac:dyDescent="0.35">
      <c r="B367" s="29" t="s">
        <v>130</v>
      </c>
      <c r="C367" s="23"/>
      <c r="D367" s="23"/>
      <c r="E367" s="121">
        <f>E366+E365+E357+E350+E349+E348</f>
        <v>7624</v>
      </c>
      <c r="F367" s="21"/>
      <c r="G367" s="29" t="s">
        <v>130</v>
      </c>
      <c r="H367" s="23"/>
      <c r="I367" s="23"/>
      <c r="J367" s="121">
        <f>J366+J365+J357+J350+J349+J348</f>
        <v>7595</v>
      </c>
      <c r="K367" s="21"/>
      <c r="L367" s="29" t="s">
        <v>130</v>
      </c>
      <c r="M367" s="23"/>
      <c r="N367" s="23"/>
      <c r="O367" s="121">
        <f>O366+O365+O357+O350+O349+O348</f>
        <v>5739</v>
      </c>
      <c r="P367" s="21"/>
      <c r="Q367" s="29" t="s">
        <v>130</v>
      </c>
      <c r="R367" s="23">
        <f>N367</f>
        <v>0</v>
      </c>
      <c r="S367" s="23"/>
      <c r="T367" s="121">
        <f>T366+T365+T357+T350+T349+T348</f>
        <v>6924</v>
      </c>
      <c r="U367" s="21"/>
      <c r="V367" s="29" t="s">
        <v>130</v>
      </c>
      <c r="W367" s="23"/>
      <c r="X367" s="23"/>
      <c r="Y367" s="121">
        <f>Y366+Y365+Y357+Y350+Y349+Y348</f>
        <v>6683</v>
      </c>
      <c r="Z367" s="21"/>
      <c r="AA367" s="29" t="s">
        <v>130</v>
      </c>
      <c r="AB367" s="23">
        <f>X367</f>
        <v>0</v>
      </c>
      <c r="AC367" s="23"/>
      <c r="AD367" s="121">
        <f>AD366+AD365+AD357+AD350+AD349+AD348</f>
        <v>6732</v>
      </c>
      <c r="AE367" s="21"/>
      <c r="AF367" s="29" t="s">
        <v>130</v>
      </c>
      <c r="AG367" s="23">
        <f>AC367</f>
        <v>0</v>
      </c>
      <c r="AH367" s="23"/>
      <c r="AI367" s="121">
        <f>AI366+AI365+AI357+AI350+AI349+AI348</f>
        <v>6623</v>
      </c>
      <c r="AJ367" s="21"/>
      <c r="AK367" s="29" t="s">
        <v>130</v>
      </c>
      <c r="AL367" s="23">
        <f>AH367</f>
        <v>0</v>
      </c>
      <c r="AM367" s="23"/>
      <c r="AN367" s="121">
        <f>AN366+AN365+AN357+AN350+AN349+AN348</f>
        <v>4498</v>
      </c>
    </row>
    <row r="369" spans="2:40" x14ac:dyDescent="0.35">
      <c r="B369" s="117" t="s">
        <v>114</v>
      </c>
      <c r="C369" s="292" t="s">
        <v>699</v>
      </c>
      <c r="D369" s="293"/>
      <c r="E369" s="294"/>
      <c r="F369" s="21"/>
      <c r="G369" s="117" t="s">
        <v>114</v>
      </c>
      <c r="H369" s="292" t="s">
        <v>700</v>
      </c>
      <c r="I369" s="293"/>
      <c r="J369" s="294"/>
      <c r="K369" s="21"/>
      <c r="L369" s="117" t="s">
        <v>114</v>
      </c>
      <c r="M369" s="292" t="s">
        <v>701</v>
      </c>
      <c r="N369" s="293"/>
      <c r="O369" s="294"/>
      <c r="P369" s="21"/>
      <c r="Q369" s="117" t="s">
        <v>114</v>
      </c>
      <c r="R369" s="292" t="s">
        <v>702</v>
      </c>
      <c r="S369" s="293"/>
      <c r="T369" s="294"/>
      <c r="U369" s="21"/>
      <c r="V369" s="117" t="s">
        <v>114</v>
      </c>
      <c r="W369" s="292" t="s">
        <v>703</v>
      </c>
      <c r="X369" s="293"/>
      <c r="Y369" s="294"/>
      <c r="Z369" s="21"/>
      <c r="AA369" s="117" t="s">
        <v>114</v>
      </c>
      <c r="AB369" s="292" t="s">
        <v>704</v>
      </c>
      <c r="AC369" s="293"/>
      <c r="AD369" s="294"/>
      <c r="AE369" s="21"/>
      <c r="AF369" s="117" t="s">
        <v>114</v>
      </c>
      <c r="AG369" s="292" t="s">
        <v>705</v>
      </c>
      <c r="AH369" s="293"/>
      <c r="AI369" s="294"/>
      <c r="AJ369" s="21"/>
      <c r="AK369" s="117" t="s">
        <v>114</v>
      </c>
      <c r="AL369" s="292" t="s">
        <v>706</v>
      </c>
      <c r="AM369" s="293"/>
      <c r="AN369" s="294"/>
    </row>
    <row r="370" spans="2:40" x14ac:dyDescent="0.35">
      <c r="B370" s="50"/>
      <c r="C370" s="118" t="s">
        <v>81</v>
      </c>
      <c r="D370" s="118" t="s">
        <v>82</v>
      </c>
      <c r="E370" s="118" t="s">
        <v>95</v>
      </c>
      <c r="F370" s="21"/>
      <c r="G370" s="50"/>
      <c r="H370" s="118" t="s">
        <v>81</v>
      </c>
      <c r="I370" s="118" t="s">
        <v>82</v>
      </c>
      <c r="J370" s="118" t="s">
        <v>95</v>
      </c>
      <c r="K370" s="21"/>
      <c r="L370" s="50"/>
      <c r="M370" s="118" t="s">
        <v>81</v>
      </c>
      <c r="N370" s="118" t="s">
        <v>82</v>
      </c>
      <c r="O370" s="118" t="s">
        <v>95</v>
      </c>
      <c r="P370" s="21"/>
      <c r="Q370" s="50"/>
      <c r="R370" s="118" t="s">
        <v>81</v>
      </c>
      <c r="S370" s="118" t="s">
        <v>82</v>
      </c>
      <c r="T370" s="118" t="s">
        <v>95</v>
      </c>
      <c r="U370" s="21"/>
      <c r="V370" s="50"/>
      <c r="W370" s="118" t="s">
        <v>81</v>
      </c>
      <c r="X370" s="118" t="s">
        <v>82</v>
      </c>
      <c r="Y370" s="118" t="s">
        <v>95</v>
      </c>
      <c r="Z370" s="21"/>
      <c r="AA370" s="50"/>
      <c r="AB370" s="118" t="s">
        <v>81</v>
      </c>
      <c r="AC370" s="118" t="s">
        <v>82</v>
      </c>
      <c r="AD370" s="118" t="s">
        <v>95</v>
      </c>
      <c r="AE370" s="21"/>
      <c r="AF370" s="50"/>
      <c r="AG370" s="118" t="s">
        <v>81</v>
      </c>
      <c r="AH370" s="118" t="s">
        <v>82</v>
      </c>
      <c r="AI370" s="118" t="s">
        <v>95</v>
      </c>
      <c r="AJ370" s="21"/>
      <c r="AK370" s="50"/>
      <c r="AL370" s="118" t="s">
        <v>81</v>
      </c>
      <c r="AM370" s="118" t="s">
        <v>82</v>
      </c>
      <c r="AN370" s="118" t="s">
        <v>95</v>
      </c>
    </row>
    <row r="371" spans="2:40" x14ac:dyDescent="0.35">
      <c r="B371" s="50" t="s">
        <v>92</v>
      </c>
      <c r="C371" s="23">
        <v>470796</v>
      </c>
      <c r="D371" s="23">
        <v>470835</v>
      </c>
      <c r="E371" s="119">
        <f>(D371-C371)*10</f>
        <v>390</v>
      </c>
      <c r="F371" s="21"/>
      <c r="G371" s="50" t="s">
        <v>92</v>
      </c>
      <c r="H371" s="23">
        <f>D371</f>
        <v>470835</v>
      </c>
      <c r="I371" s="23">
        <v>470835</v>
      </c>
      <c r="J371" s="119">
        <f>(I371-H371)*10</f>
        <v>0</v>
      </c>
      <c r="K371" s="21"/>
      <c r="L371" s="50" t="s">
        <v>92</v>
      </c>
      <c r="M371" s="23">
        <f>I371</f>
        <v>470835</v>
      </c>
      <c r="N371" s="23">
        <v>470892</v>
      </c>
      <c r="O371" s="119">
        <f>(N371-M371)*10</f>
        <v>570</v>
      </c>
      <c r="P371" s="21"/>
      <c r="Q371" s="50" t="s">
        <v>92</v>
      </c>
      <c r="R371" s="23">
        <f>N371</f>
        <v>470892</v>
      </c>
      <c r="S371" s="23">
        <v>471008</v>
      </c>
      <c r="T371" s="119">
        <f>(S371-R371)*10</f>
        <v>1160</v>
      </c>
      <c r="U371" s="21"/>
      <c r="V371" s="50" t="s">
        <v>92</v>
      </c>
      <c r="W371" s="23">
        <f>S371</f>
        <v>471008</v>
      </c>
      <c r="X371" s="23">
        <v>471136</v>
      </c>
      <c r="Y371" s="119">
        <f>(X371-W371)*10</f>
        <v>1280</v>
      </c>
      <c r="Z371" s="21"/>
      <c r="AA371" s="50" t="s">
        <v>92</v>
      </c>
      <c r="AB371" s="23">
        <f>X371</f>
        <v>471136</v>
      </c>
      <c r="AC371" s="23">
        <v>471271</v>
      </c>
      <c r="AD371" s="119">
        <f>(AC371-AB371)*10</f>
        <v>1350</v>
      </c>
      <c r="AE371" s="21"/>
      <c r="AF371" s="50" t="s">
        <v>92</v>
      </c>
      <c r="AG371" s="23">
        <f>AC371</f>
        <v>471271</v>
      </c>
      <c r="AH371" s="23">
        <v>471424</v>
      </c>
      <c r="AI371" s="119">
        <v>1810</v>
      </c>
      <c r="AJ371" s="21"/>
      <c r="AK371" s="50" t="s">
        <v>92</v>
      </c>
      <c r="AL371" s="23">
        <f>AH371</f>
        <v>471424</v>
      </c>
      <c r="AM371" s="23">
        <v>471550</v>
      </c>
      <c r="AN371" s="119">
        <f>(AM371-AL371)*10</f>
        <v>1260</v>
      </c>
    </row>
    <row r="372" spans="2:40" x14ac:dyDescent="0.35">
      <c r="B372" s="50" t="s">
        <v>6</v>
      </c>
      <c r="C372" s="23">
        <v>262354</v>
      </c>
      <c r="D372" s="23">
        <v>263240</v>
      </c>
      <c r="E372" s="119">
        <f>D372-C372</f>
        <v>886</v>
      </c>
      <c r="F372" s="21"/>
      <c r="G372" s="50" t="s">
        <v>6</v>
      </c>
      <c r="H372" s="23">
        <f t="shared" ref="H372:H379" si="283">D372</f>
        <v>263240</v>
      </c>
      <c r="I372" s="23">
        <v>263579</v>
      </c>
      <c r="J372" s="119">
        <f>I372-H372</f>
        <v>339</v>
      </c>
      <c r="K372" s="21"/>
      <c r="L372" s="50" t="s">
        <v>6</v>
      </c>
      <c r="M372" s="23">
        <f t="shared" ref="M372:M378" si="284">I372</f>
        <v>263579</v>
      </c>
      <c r="N372" s="23">
        <v>264341</v>
      </c>
      <c r="O372" s="119">
        <f>N372-M372</f>
        <v>762</v>
      </c>
      <c r="P372" s="21"/>
      <c r="Q372" s="50" t="s">
        <v>6</v>
      </c>
      <c r="R372" s="23">
        <f>N372</f>
        <v>264341</v>
      </c>
      <c r="S372" s="23">
        <v>265049</v>
      </c>
      <c r="T372" s="119">
        <f>S372-R372</f>
        <v>708</v>
      </c>
      <c r="U372" s="21"/>
      <c r="V372" s="50" t="s">
        <v>6</v>
      </c>
      <c r="W372" s="23">
        <f t="shared" ref="W372:W379" si="285">S372</f>
        <v>265049</v>
      </c>
      <c r="X372" s="23">
        <v>265418</v>
      </c>
      <c r="Y372" s="119">
        <f>X372-W372</f>
        <v>369</v>
      </c>
      <c r="Z372" s="21"/>
      <c r="AA372" s="50" t="s">
        <v>6</v>
      </c>
      <c r="AB372" s="23">
        <f t="shared" ref="AB372:AB379" si="286">X372</f>
        <v>265418</v>
      </c>
      <c r="AC372" s="23">
        <v>265444</v>
      </c>
      <c r="AD372" s="119">
        <f>AC372-AB372</f>
        <v>26</v>
      </c>
      <c r="AE372" s="21"/>
      <c r="AF372" s="50" t="s">
        <v>6</v>
      </c>
      <c r="AG372" s="23">
        <f t="shared" ref="AG372:AG379" si="287">AC372</f>
        <v>265444</v>
      </c>
      <c r="AH372" s="23">
        <v>265444</v>
      </c>
      <c r="AI372" s="119">
        <f>AH372-AG372</f>
        <v>0</v>
      </c>
      <c r="AJ372" s="21"/>
      <c r="AK372" s="50" t="s">
        <v>6</v>
      </c>
      <c r="AL372" s="23">
        <f t="shared" ref="AL372:AL379" si="288">AH372</f>
        <v>265444</v>
      </c>
      <c r="AM372" s="23">
        <v>265548</v>
      </c>
      <c r="AN372" s="119">
        <f>AM372-AL372</f>
        <v>104</v>
      </c>
    </row>
    <row r="373" spans="2:40" x14ac:dyDescent="0.35">
      <c r="B373" s="50" t="s">
        <v>103</v>
      </c>
      <c r="C373" s="23">
        <v>210667</v>
      </c>
      <c r="D373" s="23">
        <v>210667</v>
      </c>
      <c r="E373" s="119">
        <f>D373-C373</f>
        <v>0</v>
      </c>
      <c r="F373" s="21"/>
      <c r="G373" s="50" t="s">
        <v>103</v>
      </c>
      <c r="H373" s="23">
        <f t="shared" si="283"/>
        <v>210667</v>
      </c>
      <c r="I373" s="23">
        <v>210667</v>
      </c>
      <c r="J373" s="119">
        <f>I373-H373</f>
        <v>0</v>
      </c>
      <c r="K373" s="21"/>
      <c r="L373" s="50" t="s">
        <v>103</v>
      </c>
      <c r="M373" s="23">
        <f t="shared" si="284"/>
        <v>210667</v>
      </c>
      <c r="N373" s="23">
        <v>210667</v>
      </c>
      <c r="O373" s="119">
        <f>N373-M373</f>
        <v>0</v>
      </c>
      <c r="P373" s="21"/>
      <c r="Q373" s="50" t="s">
        <v>103</v>
      </c>
      <c r="R373" s="23">
        <f t="shared" ref="R373:R379" si="289">N373</f>
        <v>210667</v>
      </c>
      <c r="S373" s="23">
        <v>210667</v>
      </c>
      <c r="T373" s="119">
        <f>S373-R373</f>
        <v>0</v>
      </c>
      <c r="U373" s="21"/>
      <c r="V373" s="50" t="s">
        <v>103</v>
      </c>
      <c r="W373" s="23">
        <f t="shared" si="285"/>
        <v>210667</v>
      </c>
      <c r="X373" s="23">
        <v>210667</v>
      </c>
      <c r="Y373" s="119">
        <f>X373-W373</f>
        <v>0</v>
      </c>
      <c r="Z373" s="21"/>
      <c r="AA373" s="50" t="s">
        <v>103</v>
      </c>
      <c r="AB373" s="23">
        <f t="shared" si="286"/>
        <v>210667</v>
      </c>
      <c r="AC373" s="23">
        <v>210667</v>
      </c>
      <c r="AD373" s="119">
        <f>AC373-AB373</f>
        <v>0</v>
      </c>
      <c r="AE373" s="21"/>
      <c r="AF373" s="50" t="s">
        <v>103</v>
      </c>
      <c r="AG373" s="23">
        <f t="shared" si="287"/>
        <v>210667</v>
      </c>
      <c r="AH373" s="23">
        <v>210667</v>
      </c>
      <c r="AI373" s="119">
        <f>AH373-AG373</f>
        <v>0</v>
      </c>
      <c r="AJ373" s="21"/>
      <c r="AK373" s="50" t="s">
        <v>103</v>
      </c>
      <c r="AL373" s="23">
        <f t="shared" si="288"/>
        <v>210667</v>
      </c>
      <c r="AM373" s="23">
        <v>210667</v>
      </c>
      <c r="AN373" s="119">
        <f>AM373-AL373</f>
        <v>0</v>
      </c>
    </row>
    <row r="374" spans="2:40" x14ac:dyDescent="0.35">
      <c r="B374" s="50" t="s">
        <v>3</v>
      </c>
      <c r="C374" s="23">
        <v>324739</v>
      </c>
      <c r="D374" s="23">
        <v>324959</v>
      </c>
      <c r="E374" s="119">
        <f>(D374-C374)*10</f>
        <v>2200</v>
      </c>
      <c r="F374" s="21"/>
      <c r="G374" s="50" t="s">
        <v>3</v>
      </c>
      <c r="H374" s="23">
        <f t="shared" si="283"/>
        <v>324959</v>
      </c>
      <c r="I374" s="23">
        <v>325150</v>
      </c>
      <c r="J374" s="119">
        <f>(I374-H374)*10</f>
        <v>1910</v>
      </c>
      <c r="K374" s="21"/>
      <c r="L374" s="50" t="s">
        <v>3</v>
      </c>
      <c r="M374" s="23">
        <f t="shared" si="284"/>
        <v>325150</v>
      </c>
      <c r="N374" s="23">
        <v>325371</v>
      </c>
      <c r="O374" s="119">
        <f>(N374-M374)*10</f>
        <v>2210</v>
      </c>
      <c r="P374" s="21"/>
      <c r="Q374" s="50" t="s">
        <v>3</v>
      </c>
      <c r="R374" s="23">
        <f t="shared" si="289"/>
        <v>325371</v>
      </c>
      <c r="S374" s="23">
        <v>325551</v>
      </c>
      <c r="T374" s="119">
        <f>(S374-R374)*10</f>
        <v>1800</v>
      </c>
      <c r="U374" s="21"/>
      <c r="V374" s="50" t="s">
        <v>3</v>
      </c>
      <c r="W374" s="23">
        <f t="shared" si="285"/>
        <v>325551</v>
      </c>
      <c r="X374" s="23">
        <v>325785</v>
      </c>
      <c r="Y374" s="119">
        <f>(X374-W374)*10</f>
        <v>2340</v>
      </c>
      <c r="Z374" s="21"/>
      <c r="AA374" s="50" t="s">
        <v>3</v>
      </c>
      <c r="AB374" s="23">
        <f t="shared" si="286"/>
        <v>325785</v>
      </c>
      <c r="AC374" s="23">
        <v>325954</v>
      </c>
      <c r="AD374" s="119">
        <f>(AC374-AB374)*10</f>
        <v>1690</v>
      </c>
      <c r="AE374" s="21"/>
      <c r="AF374" s="50" t="s">
        <v>3</v>
      </c>
      <c r="AG374" s="23">
        <f t="shared" si="287"/>
        <v>325954</v>
      </c>
      <c r="AH374" s="23">
        <v>326150</v>
      </c>
      <c r="AI374" s="119">
        <f>(AH374-AG374)*10</f>
        <v>1960</v>
      </c>
      <c r="AJ374" s="21"/>
      <c r="AK374" s="50" t="s">
        <v>3</v>
      </c>
      <c r="AL374" s="23">
        <f t="shared" si="288"/>
        <v>326150</v>
      </c>
      <c r="AM374" s="23">
        <v>326322</v>
      </c>
      <c r="AN374" s="119">
        <f>(AM374-AL374)*10</f>
        <v>1720</v>
      </c>
    </row>
    <row r="375" spans="2:40" x14ac:dyDescent="0.35">
      <c r="B375" s="50" t="s">
        <v>83</v>
      </c>
      <c r="C375" s="23">
        <v>29876</v>
      </c>
      <c r="D375" s="23">
        <v>29876</v>
      </c>
      <c r="E375" s="119">
        <f>D375-Supply!C375</f>
        <v>0</v>
      </c>
      <c r="F375" s="21"/>
      <c r="G375" s="50" t="s">
        <v>83</v>
      </c>
      <c r="H375" s="23">
        <f t="shared" si="283"/>
        <v>29876</v>
      </c>
      <c r="I375" s="23">
        <v>29876</v>
      </c>
      <c r="J375" s="119">
        <f>I375-H375</f>
        <v>0</v>
      </c>
      <c r="K375" s="21"/>
      <c r="L375" s="50" t="s">
        <v>83</v>
      </c>
      <c r="M375" s="23">
        <f t="shared" si="284"/>
        <v>29876</v>
      </c>
      <c r="N375" s="23">
        <v>29876</v>
      </c>
      <c r="O375" s="119">
        <f>N375-M375</f>
        <v>0</v>
      </c>
      <c r="P375" s="21"/>
      <c r="Q375" s="50" t="s">
        <v>83</v>
      </c>
      <c r="R375" s="23">
        <f t="shared" si="289"/>
        <v>29876</v>
      </c>
      <c r="S375" s="23">
        <v>29876</v>
      </c>
      <c r="T375" s="119">
        <f>S375-R375</f>
        <v>0</v>
      </c>
      <c r="U375" s="21"/>
      <c r="V375" s="50" t="s">
        <v>83</v>
      </c>
      <c r="W375" s="23">
        <f t="shared" si="285"/>
        <v>29876</v>
      </c>
      <c r="X375" s="23">
        <v>29876</v>
      </c>
      <c r="Y375" s="119">
        <v>0</v>
      </c>
      <c r="Z375" s="21"/>
      <c r="AA375" s="50" t="s">
        <v>83</v>
      </c>
      <c r="AB375" s="23">
        <f t="shared" si="286"/>
        <v>29876</v>
      </c>
      <c r="AC375" s="23">
        <v>29876</v>
      </c>
      <c r="AD375" s="119">
        <f>AC375-AB375</f>
        <v>0</v>
      </c>
      <c r="AE375" s="21"/>
      <c r="AF375" s="50" t="s">
        <v>83</v>
      </c>
      <c r="AG375" s="23">
        <f t="shared" si="287"/>
        <v>29876</v>
      </c>
      <c r="AH375" s="23">
        <v>29876</v>
      </c>
      <c r="AI375" s="119">
        <f>AH375-AG375</f>
        <v>0</v>
      </c>
      <c r="AJ375" s="21"/>
      <c r="AK375" s="50" t="s">
        <v>83</v>
      </c>
      <c r="AL375" s="23">
        <f t="shared" si="288"/>
        <v>29876</v>
      </c>
      <c r="AM375" s="23">
        <v>29876</v>
      </c>
      <c r="AN375" s="119">
        <f>AM375-AL375</f>
        <v>0</v>
      </c>
    </row>
    <row r="376" spans="2:40" x14ac:dyDescent="0.35">
      <c r="B376" s="50" t="s">
        <v>84</v>
      </c>
      <c r="C376" s="23">
        <v>53644</v>
      </c>
      <c r="D376" s="23">
        <v>53655</v>
      </c>
      <c r="E376" s="119">
        <f>D376-C376</f>
        <v>11</v>
      </c>
      <c r="F376" s="21"/>
      <c r="G376" s="50" t="s">
        <v>84</v>
      </c>
      <c r="H376" s="23">
        <f t="shared" si="283"/>
        <v>53655</v>
      </c>
      <c r="I376" s="23">
        <v>53655</v>
      </c>
      <c r="J376" s="119">
        <f>I376-H376</f>
        <v>0</v>
      </c>
      <c r="K376" s="21"/>
      <c r="L376" s="50" t="s">
        <v>84</v>
      </c>
      <c r="M376" s="23">
        <f t="shared" si="284"/>
        <v>53655</v>
      </c>
      <c r="N376" s="23">
        <v>53655</v>
      </c>
      <c r="O376" s="119">
        <f>N376-M376</f>
        <v>0</v>
      </c>
      <c r="P376" s="21"/>
      <c r="Q376" s="50" t="s">
        <v>84</v>
      </c>
      <c r="R376" s="23">
        <f t="shared" si="289"/>
        <v>53655</v>
      </c>
      <c r="S376" s="23">
        <v>53655</v>
      </c>
      <c r="T376" s="119">
        <f>S376-R376</f>
        <v>0</v>
      </c>
      <c r="U376" s="21"/>
      <c r="V376" s="50" t="s">
        <v>84</v>
      </c>
      <c r="W376" s="23">
        <f t="shared" si="285"/>
        <v>53655</v>
      </c>
      <c r="X376" s="23">
        <v>53655</v>
      </c>
      <c r="Y376" s="119">
        <f>X376-W376</f>
        <v>0</v>
      </c>
      <c r="Z376" s="21"/>
      <c r="AA376" s="50" t="s">
        <v>84</v>
      </c>
      <c r="AB376" s="23">
        <f t="shared" si="286"/>
        <v>53655</v>
      </c>
      <c r="AC376" s="23">
        <v>53655</v>
      </c>
      <c r="AD376" s="119">
        <f>AC376-AB376</f>
        <v>0</v>
      </c>
      <c r="AE376" s="21"/>
      <c r="AF376" s="50" t="s">
        <v>84</v>
      </c>
      <c r="AG376" s="23">
        <f t="shared" si="287"/>
        <v>53655</v>
      </c>
      <c r="AH376" s="23">
        <v>53655</v>
      </c>
      <c r="AI376" s="119">
        <f>AH376-AG376</f>
        <v>0</v>
      </c>
      <c r="AJ376" s="21"/>
      <c r="AK376" s="50" t="s">
        <v>84</v>
      </c>
      <c r="AL376" s="23">
        <f t="shared" si="288"/>
        <v>53655</v>
      </c>
      <c r="AM376" s="23">
        <v>53655</v>
      </c>
      <c r="AN376" s="119">
        <f>AM376-AL376</f>
        <v>0</v>
      </c>
    </row>
    <row r="377" spans="2:40" x14ac:dyDescent="0.35">
      <c r="B377" s="50" t="s">
        <v>98</v>
      </c>
      <c r="C377" s="23">
        <v>139728</v>
      </c>
      <c r="D377" s="23">
        <v>139728</v>
      </c>
      <c r="E377" s="119">
        <f>D377-C377</f>
        <v>0</v>
      </c>
      <c r="F377" s="21"/>
      <c r="G377" s="50" t="s">
        <v>98</v>
      </c>
      <c r="H377" s="23">
        <f t="shared" si="283"/>
        <v>139728</v>
      </c>
      <c r="I377" s="23">
        <v>139728</v>
      </c>
      <c r="J377" s="119">
        <f>I377-H377</f>
        <v>0</v>
      </c>
      <c r="K377" s="21"/>
      <c r="L377" s="50" t="s">
        <v>98</v>
      </c>
      <c r="M377" s="23">
        <f t="shared" si="284"/>
        <v>139728</v>
      </c>
      <c r="N377" s="23">
        <v>139728</v>
      </c>
      <c r="O377" s="119">
        <f>N377-M377</f>
        <v>0</v>
      </c>
      <c r="P377" s="21"/>
      <c r="Q377" s="50" t="s">
        <v>98</v>
      </c>
      <c r="R377" s="23">
        <f t="shared" si="289"/>
        <v>139728</v>
      </c>
      <c r="S377" s="23">
        <v>139728</v>
      </c>
      <c r="T377" s="119">
        <f>S377-R377</f>
        <v>0</v>
      </c>
      <c r="U377" s="21"/>
      <c r="V377" s="50" t="s">
        <v>98</v>
      </c>
      <c r="W377" s="23">
        <f t="shared" si="285"/>
        <v>139728</v>
      </c>
      <c r="X377" s="23">
        <v>139728</v>
      </c>
      <c r="Y377" s="119">
        <f>X377-W377</f>
        <v>0</v>
      </c>
      <c r="Z377" s="21"/>
      <c r="AA377" s="50" t="s">
        <v>98</v>
      </c>
      <c r="AB377" s="23">
        <f t="shared" si="286"/>
        <v>139728</v>
      </c>
      <c r="AC377" s="23">
        <v>139728</v>
      </c>
      <c r="AD377" s="119">
        <f>AC377-AB377</f>
        <v>0</v>
      </c>
      <c r="AE377" s="21"/>
      <c r="AF377" s="50" t="s">
        <v>98</v>
      </c>
      <c r="AG377" s="23">
        <f t="shared" si="287"/>
        <v>139728</v>
      </c>
      <c r="AH377" s="23">
        <v>139728</v>
      </c>
      <c r="AI377" s="119">
        <f>AH377-AG377</f>
        <v>0</v>
      </c>
      <c r="AJ377" s="21"/>
      <c r="AK377" s="50" t="s">
        <v>98</v>
      </c>
      <c r="AL377" s="23">
        <f t="shared" si="288"/>
        <v>139728</v>
      </c>
      <c r="AM377" s="23">
        <v>139728</v>
      </c>
      <c r="AN377" s="119">
        <f>AM377-AL377</f>
        <v>0</v>
      </c>
    </row>
    <row r="378" spans="2:40" x14ac:dyDescent="0.35">
      <c r="B378" s="50" t="s">
        <v>85</v>
      </c>
      <c r="C378" s="23">
        <v>238</v>
      </c>
      <c r="D378" s="23">
        <v>241</v>
      </c>
      <c r="E378" s="119">
        <f>D378-C378</f>
        <v>3</v>
      </c>
      <c r="F378" s="21"/>
      <c r="G378" s="50" t="s">
        <v>85</v>
      </c>
      <c r="H378" s="23">
        <f t="shared" si="283"/>
        <v>241</v>
      </c>
      <c r="I378" s="23">
        <v>244</v>
      </c>
      <c r="J378" s="119">
        <f>I378-H378</f>
        <v>3</v>
      </c>
      <c r="K378" s="21"/>
      <c r="L378" s="50" t="s">
        <v>85</v>
      </c>
      <c r="M378" s="23">
        <f t="shared" si="284"/>
        <v>244</v>
      </c>
      <c r="N378" s="23">
        <v>247</v>
      </c>
      <c r="O378" s="119">
        <f>N378-M378</f>
        <v>3</v>
      </c>
      <c r="P378" s="21"/>
      <c r="Q378" s="50" t="s">
        <v>85</v>
      </c>
      <c r="R378" s="23">
        <f t="shared" si="289"/>
        <v>247</v>
      </c>
      <c r="S378" s="23">
        <v>250</v>
      </c>
      <c r="T378" s="119">
        <f>S378-R378</f>
        <v>3</v>
      </c>
      <c r="U378" s="21"/>
      <c r="V378" s="50" t="s">
        <v>85</v>
      </c>
      <c r="W378" s="23">
        <f t="shared" si="285"/>
        <v>250</v>
      </c>
      <c r="X378" s="23">
        <v>252</v>
      </c>
      <c r="Y378" s="119">
        <f>X378-W378</f>
        <v>2</v>
      </c>
      <c r="Z378" s="21"/>
      <c r="AA378" s="50" t="s">
        <v>85</v>
      </c>
      <c r="AB378" s="23">
        <f t="shared" si="286"/>
        <v>252</v>
      </c>
      <c r="AC378" s="23">
        <v>254</v>
      </c>
      <c r="AD378" s="119">
        <f>AC378-AB378</f>
        <v>2</v>
      </c>
      <c r="AE378" s="21"/>
      <c r="AF378" s="50" t="s">
        <v>85</v>
      </c>
      <c r="AG378" s="23">
        <f t="shared" si="287"/>
        <v>254</v>
      </c>
      <c r="AH378" s="23">
        <v>256</v>
      </c>
      <c r="AI378" s="119">
        <f>AH378-AG378</f>
        <v>2</v>
      </c>
      <c r="AJ378" s="21"/>
      <c r="AK378" s="50" t="s">
        <v>85</v>
      </c>
      <c r="AL378" s="23">
        <f t="shared" si="288"/>
        <v>256</v>
      </c>
      <c r="AM378" s="23">
        <v>261</v>
      </c>
      <c r="AN378" s="119">
        <f>AM378-AL378</f>
        <v>5</v>
      </c>
    </row>
    <row r="379" spans="2:40" x14ac:dyDescent="0.35">
      <c r="B379" s="50" t="s">
        <v>86</v>
      </c>
      <c r="C379" s="23">
        <v>329007</v>
      </c>
      <c r="D379" s="23">
        <v>329145</v>
      </c>
      <c r="E379" s="119">
        <f>D379-C379</f>
        <v>138</v>
      </c>
      <c r="F379" s="21"/>
      <c r="G379" s="50" t="s">
        <v>86</v>
      </c>
      <c r="H379" s="23">
        <f t="shared" si="283"/>
        <v>329145</v>
      </c>
      <c r="I379" s="23">
        <v>329269</v>
      </c>
      <c r="J379" s="119">
        <f>I379-H379</f>
        <v>124</v>
      </c>
      <c r="K379" s="21"/>
      <c r="L379" s="50" t="s">
        <v>86</v>
      </c>
      <c r="M379" s="23">
        <f>I379</f>
        <v>329269</v>
      </c>
      <c r="N379" s="23">
        <v>329409</v>
      </c>
      <c r="O379" s="119">
        <f>N379-M379</f>
        <v>140</v>
      </c>
      <c r="P379" s="21"/>
      <c r="Q379" s="50" t="s">
        <v>86</v>
      </c>
      <c r="R379" s="23">
        <f t="shared" si="289"/>
        <v>329409</v>
      </c>
      <c r="S379" s="23">
        <v>329538</v>
      </c>
      <c r="T379" s="119">
        <f>S379-R379</f>
        <v>129</v>
      </c>
      <c r="U379" s="21"/>
      <c r="V379" s="50" t="s">
        <v>86</v>
      </c>
      <c r="W379" s="23">
        <f t="shared" si="285"/>
        <v>329538</v>
      </c>
      <c r="X379" s="23">
        <v>329640</v>
      </c>
      <c r="Y379" s="119">
        <f>X379-W379</f>
        <v>102</v>
      </c>
      <c r="Z379" s="21"/>
      <c r="AA379" s="50" t="s">
        <v>86</v>
      </c>
      <c r="AB379" s="23">
        <f t="shared" si="286"/>
        <v>329640</v>
      </c>
      <c r="AC379" s="23">
        <v>329767</v>
      </c>
      <c r="AD379" s="119">
        <f>AC379-AB379</f>
        <v>127</v>
      </c>
      <c r="AE379" s="21"/>
      <c r="AF379" s="50" t="s">
        <v>86</v>
      </c>
      <c r="AG379" s="23">
        <f t="shared" si="287"/>
        <v>329767</v>
      </c>
      <c r="AH379" s="23">
        <v>329891</v>
      </c>
      <c r="AI379" s="119">
        <f>AH379-AG379</f>
        <v>124</v>
      </c>
      <c r="AJ379" s="21"/>
      <c r="AK379" s="50" t="s">
        <v>86</v>
      </c>
      <c r="AL379" s="23">
        <f t="shared" si="288"/>
        <v>329891</v>
      </c>
      <c r="AM379" s="23">
        <v>330035</v>
      </c>
      <c r="AN379" s="119">
        <f>AM379-AL379</f>
        <v>144</v>
      </c>
    </row>
    <row r="380" spans="2:40" x14ac:dyDescent="0.35">
      <c r="B380" s="50" t="s">
        <v>93</v>
      </c>
      <c r="C380" s="23"/>
      <c r="D380" s="23"/>
      <c r="E380" s="119">
        <f>E379+E378+E377+E376+E375+E374</f>
        <v>2352</v>
      </c>
      <c r="F380" s="21"/>
      <c r="G380" s="50" t="s">
        <v>93</v>
      </c>
      <c r="H380" s="23"/>
      <c r="I380" s="23"/>
      <c r="J380" s="120">
        <f>J379+J378+J377+J376+J375+J374</f>
        <v>2037</v>
      </c>
      <c r="K380" s="21"/>
      <c r="L380" s="50" t="s">
        <v>93</v>
      </c>
      <c r="M380" s="23"/>
      <c r="N380" s="23"/>
      <c r="O380" s="119">
        <f>SUM(O374:O379)</f>
        <v>2353</v>
      </c>
      <c r="P380" s="21"/>
      <c r="Q380" s="50" t="s">
        <v>93</v>
      </c>
      <c r="R380" s="23"/>
      <c r="S380" s="23"/>
      <c r="T380" s="119">
        <f>SUM(T374:T379)</f>
        <v>1932</v>
      </c>
      <c r="U380" s="21"/>
      <c r="V380" s="50" t="s">
        <v>93</v>
      </c>
      <c r="W380" s="23"/>
      <c r="X380" s="23"/>
      <c r="Y380" s="120">
        <f>SUM(Y374:Y379)</f>
        <v>2444</v>
      </c>
      <c r="Z380" s="21"/>
      <c r="AA380" s="50" t="s">
        <v>93</v>
      </c>
      <c r="AB380" s="23"/>
      <c r="AC380" s="23"/>
      <c r="AD380" s="120">
        <f>SUM(AD374:AD379)</f>
        <v>1819</v>
      </c>
      <c r="AE380" s="21"/>
      <c r="AF380" s="50" t="s">
        <v>93</v>
      </c>
      <c r="AG380" s="23"/>
      <c r="AH380" s="23"/>
      <c r="AI380" s="120">
        <f>SUM(AI374:AI379)</f>
        <v>2086</v>
      </c>
      <c r="AJ380" s="21"/>
      <c r="AK380" s="50" t="s">
        <v>93</v>
      </c>
      <c r="AL380" s="23"/>
      <c r="AM380" s="23"/>
      <c r="AN380" s="120">
        <f>SUM(AN374:AN379)</f>
        <v>1869</v>
      </c>
    </row>
    <row r="381" spans="2:40" x14ac:dyDescent="0.35">
      <c r="B381" s="50" t="s">
        <v>87</v>
      </c>
      <c r="C381" s="23">
        <v>1447983</v>
      </c>
      <c r="D381" s="23">
        <v>1448820</v>
      </c>
      <c r="E381" s="119">
        <f t="shared" ref="E381:E387" si="290">D381-C381</f>
        <v>837</v>
      </c>
      <c r="F381" s="21"/>
      <c r="G381" s="50" t="s">
        <v>87</v>
      </c>
      <c r="H381" s="23">
        <f t="shared" ref="H381:H387" si="291">D381</f>
        <v>1448820</v>
      </c>
      <c r="I381" s="23">
        <v>1449722</v>
      </c>
      <c r="J381" s="119">
        <f t="shared" ref="J381:J387" si="292">I381-H381</f>
        <v>902</v>
      </c>
      <c r="K381" s="21"/>
      <c r="L381" s="50" t="s">
        <v>87</v>
      </c>
      <c r="M381" s="23">
        <f>I381</f>
        <v>1449722</v>
      </c>
      <c r="N381" s="23">
        <v>1450577</v>
      </c>
      <c r="O381" s="119">
        <f>N381-M381</f>
        <v>855</v>
      </c>
      <c r="P381" s="21"/>
      <c r="Q381" s="50" t="s">
        <v>87</v>
      </c>
      <c r="R381" s="23">
        <f>N381</f>
        <v>1450577</v>
      </c>
      <c r="S381" s="23">
        <v>1451340</v>
      </c>
      <c r="T381" s="119">
        <f t="shared" ref="T381:T387" si="293">S381-R381</f>
        <v>763</v>
      </c>
      <c r="U381" s="21"/>
      <c r="V381" s="50" t="s">
        <v>87</v>
      </c>
      <c r="W381" s="23">
        <f t="shared" ref="W381:W387" si="294">S381</f>
        <v>1451340</v>
      </c>
      <c r="X381" s="23">
        <v>1452295</v>
      </c>
      <c r="Y381" s="119">
        <f t="shared" ref="Y381:Y387" si="295">X381-W381</f>
        <v>955</v>
      </c>
      <c r="Z381" s="21"/>
      <c r="AA381" s="50" t="s">
        <v>87</v>
      </c>
      <c r="AB381" s="23">
        <f t="shared" ref="AB381:AB387" si="296">X381</f>
        <v>1452295</v>
      </c>
      <c r="AC381" s="23">
        <v>1453029</v>
      </c>
      <c r="AD381" s="119">
        <f t="shared" ref="AD381:AD387" si="297">AC381-AB381</f>
        <v>734</v>
      </c>
      <c r="AE381" s="21"/>
      <c r="AF381" s="50" t="s">
        <v>87</v>
      </c>
      <c r="AG381" s="23">
        <f>AC381</f>
        <v>1453029</v>
      </c>
      <c r="AH381" s="23">
        <v>1453722</v>
      </c>
      <c r="AI381" s="119">
        <f t="shared" ref="AI381:AI387" si="298">AH381-AG381</f>
        <v>693</v>
      </c>
      <c r="AJ381" s="21"/>
      <c r="AK381" s="50" t="s">
        <v>87</v>
      </c>
      <c r="AL381" s="23">
        <f t="shared" ref="AL381:AL387" si="299">AH381</f>
        <v>1453722</v>
      </c>
      <c r="AM381" s="23">
        <v>1454590</v>
      </c>
      <c r="AN381" s="119">
        <f t="shared" ref="AN381:AN387" si="300">AM381-AL381</f>
        <v>868</v>
      </c>
    </row>
    <row r="382" spans="2:40" x14ac:dyDescent="0.35">
      <c r="B382" s="50" t="s">
        <v>96</v>
      </c>
      <c r="C382" s="23">
        <v>847020</v>
      </c>
      <c r="D382" s="23">
        <v>847260</v>
      </c>
      <c r="E382" s="119">
        <f t="shared" si="290"/>
        <v>240</v>
      </c>
      <c r="F382" s="21"/>
      <c r="G382" s="50" t="s">
        <v>96</v>
      </c>
      <c r="H382" s="23">
        <f t="shared" si="291"/>
        <v>847260</v>
      </c>
      <c r="I382" s="23">
        <v>847390</v>
      </c>
      <c r="J382" s="119">
        <f t="shared" si="292"/>
        <v>130</v>
      </c>
      <c r="K382" s="21"/>
      <c r="L382" s="50" t="s">
        <v>96</v>
      </c>
      <c r="M382" s="23">
        <f>I382</f>
        <v>847390</v>
      </c>
      <c r="N382" s="23">
        <v>847557</v>
      </c>
      <c r="O382" s="119">
        <f>N382-M382</f>
        <v>167</v>
      </c>
      <c r="P382" s="21"/>
      <c r="Q382" s="50" t="s">
        <v>96</v>
      </c>
      <c r="R382" s="23">
        <f>N382</f>
        <v>847557</v>
      </c>
      <c r="S382" s="23">
        <v>847678</v>
      </c>
      <c r="T382" s="119">
        <f t="shared" si="293"/>
        <v>121</v>
      </c>
      <c r="U382" s="21"/>
      <c r="V382" s="50" t="s">
        <v>96</v>
      </c>
      <c r="W382" s="23">
        <f t="shared" si="294"/>
        <v>847678</v>
      </c>
      <c r="X382" s="23">
        <v>847821</v>
      </c>
      <c r="Y382" s="119">
        <f t="shared" si="295"/>
        <v>143</v>
      </c>
      <c r="Z382" s="21"/>
      <c r="AA382" s="50" t="s">
        <v>96</v>
      </c>
      <c r="AB382" s="23">
        <f t="shared" si="296"/>
        <v>847821</v>
      </c>
      <c r="AC382" s="23">
        <v>847961</v>
      </c>
      <c r="AD382" s="119">
        <f t="shared" si="297"/>
        <v>140</v>
      </c>
      <c r="AE382" s="21"/>
      <c r="AF382" s="50" t="s">
        <v>96</v>
      </c>
      <c r="AG382" s="23">
        <f>AC382</f>
        <v>847961</v>
      </c>
      <c r="AH382" s="23">
        <v>848071</v>
      </c>
      <c r="AI382" s="119">
        <f t="shared" si="298"/>
        <v>110</v>
      </c>
      <c r="AJ382" s="21"/>
      <c r="AK382" s="50" t="s">
        <v>96</v>
      </c>
      <c r="AL382" s="23">
        <f t="shared" si="299"/>
        <v>848071</v>
      </c>
      <c r="AM382" s="23">
        <v>848217</v>
      </c>
      <c r="AN382" s="119">
        <f t="shared" si="300"/>
        <v>146</v>
      </c>
    </row>
    <row r="383" spans="2:40" x14ac:dyDescent="0.35">
      <c r="B383" s="50" t="s">
        <v>88</v>
      </c>
      <c r="C383" s="23"/>
      <c r="D383" s="23"/>
      <c r="E383" s="119">
        <f t="shared" si="290"/>
        <v>0</v>
      </c>
      <c r="F383" s="21"/>
      <c r="G383" s="50" t="s">
        <v>88</v>
      </c>
      <c r="H383" s="23">
        <f t="shared" si="291"/>
        <v>0</v>
      </c>
      <c r="I383" s="23"/>
      <c r="J383" s="119">
        <f t="shared" si="292"/>
        <v>0</v>
      </c>
      <c r="K383" s="21"/>
      <c r="L383" s="50" t="s">
        <v>88</v>
      </c>
      <c r="M383" s="23"/>
      <c r="N383" s="23"/>
      <c r="O383" s="119">
        <v>0</v>
      </c>
      <c r="P383" s="21"/>
      <c r="Q383" s="50" t="s">
        <v>88</v>
      </c>
      <c r="R383" s="23"/>
      <c r="S383" s="23"/>
      <c r="T383" s="119">
        <f t="shared" si="293"/>
        <v>0</v>
      </c>
      <c r="U383" s="21"/>
      <c r="V383" s="50" t="s">
        <v>88</v>
      </c>
      <c r="W383" s="23">
        <f t="shared" si="294"/>
        <v>0</v>
      </c>
      <c r="X383" s="23"/>
      <c r="Y383" s="119">
        <f t="shared" si="295"/>
        <v>0</v>
      </c>
      <c r="Z383" s="21"/>
      <c r="AA383" s="50" t="s">
        <v>88</v>
      </c>
      <c r="AB383" s="23">
        <f t="shared" si="296"/>
        <v>0</v>
      </c>
      <c r="AC383" s="23"/>
      <c r="AD383" s="119">
        <f t="shared" si="297"/>
        <v>0</v>
      </c>
      <c r="AE383" s="21"/>
      <c r="AF383" s="50" t="s">
        <v>88</v>
      </c>
      <c r="AG383" s="23"/>
      <c r="AH383" s="23"/>
      <c r="AI383" s="119">
        <f t="shared" si="298"/>
        <v>0</v>
      </c>
      <c r="AJ383" s="21"/>
      <c r="AK383" s="50" t="s">
        <v>88</v>
      </c>
      <c r="AL383" s="23">
        <f t="shared" si="299"/>
        <v>0</v>
      </c>
      <c r="AM383" s="23"/>
      <c r="AN383" s="119">
        <f t="shared" si="300"/>
        <v>0</v>
      </c>
    </row>
    <row r="384" spans="2:40" x14ac:dyDescent="0.35">
      <c r="B384" s="50" t="s">
        <v>108</v>
      </c>
      <c r="C384" s="23">
        <v>2647</v>
      </c>
      <c r="D384" s="23">
        <v>2648</v>
      </c>
      <c r="E384" s="119">
        <f t="shared" si="290"/>
        <v>1</v>
      </c>
      <c r="F384" s="21"/>
      <c r="G384" s="50" t="s">
        <v>108</v>
      </c>
      <c r="H384" s="23">
        <f t="shared" si="291"/>
        <v>2648</v>
      </c>
      <c r="I384" s="23">
        <v>2649</v>
      </c>
      <c r="J384" s="119">
        <f t="shared" si="292"/>
        <v>1</v>
      </c>
      <c r="K384" s="21"/>
      <c r="L384" s="50" t="s">
        <v>108</v>
      </c>
      <c r="M384" s="23">
        <f>I384</f>
        <v>2649</v>
      </c>
      <c r="N384" s="23">
        <v>2651</v>
      </c>
      <c r="O384" s="119">
        <f>N384-M384</f>
        <v>2</v>
      </c>
      <c r="P384" s="21"/>
      <c r="Q384" s="50" t="s">
        <v>108</v>
      </c>
      <c r="R384" s="23">
        <f>N384</f>
        <v>2651</v>
      </c>
      <c r="S384" s="23">
        <v>2651</v>
      </c>
      <c r="T384" s="119">
        <f t="shared" si="293"/>
        <v>0</v>
      </c>
      <c r="U384" s="21"/>
      <c r="V384" s="50" t="s">
        <v>108</v>
      </c>
      <c r="W384" s="23">
        <f t="shared" si="294"/>
        <v>2651</v>
      </c>
      <c r="X384" s="23">
        <v>2651</v>
      </c>
      <c r="Y384" s="119">
        <f t="shared" si="295"/>
        <v>0</v>
      </c>
      <c r="Z384" s="21"/>
      <c r="AA384" s="50" t="s">
        <v>108</v>
      </c>
      <c r="AB384" s="23">
        <f t="shared" si="296"/>
        <v>2651</v>
      </c>
      <c r="AC384" s="23">
        <v>2653</v>
      </c>
      <c r="AD384" s="119">
        <f t="shared" si="297"/>
        <v>2</v>
      </c>
      <c r="AE384" s="21"/>
      <c r="AF384" s="50" t="s">
        <v>108</v>
      </c>
      <c r="AG384" s="23">
        <f>AC384</f>
        <v>2653</v>
      </c>
      <c r="AH384" s="23">
        <v>2654</v>
      </c>
      <c r="AI384" s="119">
        <f t="shared" si="298"/>
        <v>1</v>
      </c>
      <c r="AJ384" s="21"/>
      <c r="AK384" s="50" t="s">
        <v>108</v>
      </c>
      <c r="AL384" s="23">
        <f t="shared" si="299"/>
        <v>2654</v>
      </c>
      <c r="AM384" s="23">
        <v>2654</v>
      </c>
      <c r="AN384" s="119">
        <f t="shared" si="300"/>
        <v>0</v>
      </c>
    </row>
    <row r="385" spans="2:40" x14ac:dyDescent="0.35">
      <c r="B385" s="50" t="s">
        <v>89</v>
      </c>
      <c r="C385" s="23">
        <v>582156</v>
      </c>
      <c r="D385" s="23">
        <v>582536</v>
      </c>
      <c r="E385" s="119">
        <f t="shared" si="290"/>
        <v>380</v>
      </c>
      <c r="F385" s="21"/>
      <c r="G385" s="50" t="s">
        <v>89</v>
      </c>
      <c r="H385" s="23">
        <f t="shared" si="291"/>
        <v>582536</v>
      </c>
      <c r="I385" s="23">
        <v>582834</v>
      </c>
      <c r="J385" s="119">
        <f t="shared" si="292"/>
        <v>298</v>
      </c>
      <c r="K385" s="21"/>
      <c r="L385" s="50" t="s">
        <v>89</v>
      </c>
      <c r="M385" s="23">
        <f>I385</f>
        <v>582834</v>
      </c>
      <c r="N385" s="23">
        <v>583123</v>
      </c>
      <c r="O385" s="119">
        <f>N385-M385</f>
        <v>289</v>
      </c>
      <c r="P385" s="21"/>
      <c r="Q385" s="50" t="s">
        <v>89</v>
      </c>
      <c r="R385" s="23">
        <f>N385</f>
        <v>583123</v>
      </c>
      <c r="S385" s="23">
        <v>583479</v>
      </c>
      <c r="T385" s="119">
        <f t="shared" si="293"/>
        <v>356</v>
      </c>
      <c r="U385" s="21"/>
      <c r="V385" s="50" t="s">
        <v>89</v>
      </c>
      <c r="W385" s="23">
        <f t="shared" si="294"/>
        <v>583479</v>
      </c>
      <c r="X385" s="23">
        <v>583742</v>
      </c>
      <c r="Y385" s="119">
        <f t="shared" si="295"/>
        <v>263</v>
      </c>
      <c r="Z385" s="21"/>
      <c r="AA385" s="50" t="s">
        <v>89</v>
      </c>
      <c r="AB385" s="23">
        <f t="shared" si="296"/>
        <v>583742</v>
      </c>
      <c r="AC385" s="23">
        <v>584136</v>
      </c>
      <c r="AD385" s="119">
        <f t="shared" si="297"/>
        <v>394</v>
      </c>
      <c r="AE385" s="21"/>
      <c r="AF385" s="50" t="s">
        <v>89</v>
      </c>
      <c r="AG385" s="23">
        <f>AC385</f>
        <v>584136</v>
      </c>
      <c r="AH385" s="23">
        <v>584582</v>
      </c>
      <c r="AI385" s="119">
        <f t="shared" si="298"/>
        <v>446</v>
      </c>
      <c r="AJ385" s="21"/>
      <c r="AK385" s="50" t="s">
        <v>89</v>
      </c>
      <c r="AL385" s="23">
        <f t="shared" si="299"/>
        <v>584582</v>
      </c>
      <c r="AM385" s="23">
        <v>584835</v>
      </c>
      <c r="AN385" s="119">
        <f t="shared" si="300"/>
        <v>253</v>
      </c>
    </row>
    <row r="386" spans="2:40" x14ac:dyDescent="0.35">
      <c r="B386" s="50" t="s">
        <v>90</v>
      </c>
      <c r="C386" s="23">
        <v>304826</v>
      </c>
      <c r="D386" s="23">
        <v>305089</v>
      </c>
      <c r="E386" s="119">
        <f t="shared" si="290"/>
        <v>263</v>
      </c>
      <c r="F386" s="21"/>
      <c r="G386" s="50" t="s">
        <v>90</v>
      </c>
      <c r="H386" s="23">
        <f t="shared" si="291"/>
        <v>305089</v>
      </c>
      <c r="I386" s="23">
        <v>305298</v>
      </c>
      <c r="J386" s="119">
        <f t="shared" si="292"/>
        <v>209</v>
      </c>
      <c r="K386" s="21"/>
      <c r="L386" s="50" t="s">
        <v>90</v>
      </c>
      <c r="M386" s="23">
        <f>I386</f>
        <v>305298</v>
      </c>
      <c r="N386" s="23">
        <v>305774</v>
      </c>
      <c r="O386" s="119">
        <f>N386-M386</f>
        <v>476</v>
      </c>
      <c r="P386" s="21"/>
      <c r="Q386" s="50" t="s">
        <v>90</v>
      </c>
      <c r="R386" s="23">
        <f>N386</f>
        <v>305774</v>
      </c>
      <c r="S386" s="23">
        <v>306584</v>
      </c>
      <c r="T386" s="119">
        <f t="shared" si="293"/>
        <v>810</v>
      </c>
      <c r="U386" s="21"/>
      <c r="V386" s="50" t="s">
        <v>90</v>
      </c>
      <c r="W386" s="23">
        <f t="shared" si="294"/>
        <v>306584</v>
      </c>
      <c r="X386" s="23">
        <v>307267</v>
      </c>
      <c r="Y386" s="119">
        <f t="shared" si="295"/>
        <v>683</v>
      </c>
      <c r="Z386" s="21"/>
      <c r="AA386" s="50" t="s">
        <v>90</v>
      </c>
      <c r="AB386" s="23">
        <f t="shared" si="296"/>
        <v>307267</v>
      </c>
      <c r="AC386" s="23">
        <v>307657</v>
      </c>
      <c r="AD386" s="119">
        <f t="shared" si="297"/>
        <v>390</v>
      </c>
      <c r="AE386" s="21"/>
      <c r="AF386" s="50" t="s">
        <v>90</v>
      </c>
      <c r="AG386" s="23">
        <f>AC386</f>
        <v>307657</v>
      </c>
      <c r="AH386" s="23">
        <v>307834</v>
      </c>
      <c r="AI386" s="119">
        <f t="shared" si="298"/>
        <v>177</v>
      </c>
      <c r="AJ386" s="21"/>
      <c r="AK386" s="50" t="s">
        <v>90</v>
      </c>
      <c r="AL386" s="23">
        <f t="shared" si="299"/>
        <v>307834</v>
      </c>
      <c r="AM386" s="23">
        <v>307990</v>
      </c>
      <c r="AN386" s="119">
        <f t="shared" si="300"/>
        <v>156</v>
      </c>
    </row>
    <row r="387" spans="2:40" x14ac:dyDescent="0.35">
      <c r="B387" s="50" t="s">
        <v>91</v>
      </c>
      <c r="C387" s="23">
        <v>824829</v>
      </c>
      <c r="D387" s="23">
        <v>825984</v>
      </c>
      <c r="E387" s="119">
        <f t="shared" si="290"/>
        <v>1155</v>
      </c>
      <c r="F387" s="21"/>
      <c r="G387" s="50" t="s">
        <v>91</v>
      </c>
      <c r="H387" s="23">
        <f t="shared" si="291"/>
        <v>825984</v>
      </c>
      <c r="I387" s="23">
        <v>826955</v>
      </c>
      <c r="J387" s="119">
        <f t="shared" si="292"/>
        <v>971</v>
      </c>
      <c r="K387" s="21"/>
      <c r="L387" s="50" t="s">
        <v>91</v>
      </c>
      <c r="M387" s="23">
        <f>I387</f>
        <v>826955</v>
      </c>
      <c r="N387" s="23">
        <v>828041</v>
      </c>
      <c r="O387" s="119">
        <f>N387-M387</f>
        <v>1086</v>
      </c>
      <c r="P387" s="21"/>
      <c r="Q387" s="50" t="s">
        <v>91</v>
      </c>
      <c r="R387" s="23">
        <f>N387</f>
        <v>828041</v>
      </c>
      <c r="S387" s="23">
        <v>828643</v>
      </c>
      <c r="T387" s="119">
        <f t="shared" si="293"/>
        <v>602</v>
      </c>
      <c r="U387" s="21"/>
      <c r="V387" s="50" t="s">
        <v>91</v>
      </c>
      <c r="W387" s="23">
        <f t="shared" si="294"/>
        <v>828643</v>
      </c>
      <c r="X387" s="23">
        <v>829857</v>
      </c>
      <c r="Y387" s="119">
        <f t="shared" si="295"/>
        <v>1214</v>
      </c>
      <c r="Z387" s="21"/>
      <c r="AA387" s="50" t="s">
        <v>91</v>
      </c>
      <c r="AB387" s="23">
        <f t="shared" si="296"/>
        <v>829857</v>
      </c>
      <c r="AC387" s="23">
        <v>830671</v>
      </c>
      <c r="AD387" s="119">
        <f t="shared" si="297"/>
        <v>814</v>
      </c>
      <c r="AE387" s="21"/>
      <c r="AF387" s="50" t="s">
        <v>91</v>
      </c>
      <c r="AG387" s="23">
        <f>AC387</f>
        <v>830671</v>
      </c>
      <c r="AH387" s="23">
        <v>831330</v>
      </c>
      <c r="AI387" s="119">
        <f t="shared" si="298"/>
        <v>659</v>
      </c>
      <c r="AJ387" s="21"/>
      <c r="AK387" s="50" t="s">
        <v>91</v>
      </c>
      <c r="AL387" s="23">
        <f t="shared" si="299"/>
        <v>831330</v>
      </c>
      <c r="AM387" s="23">
        <v>831694</v>
      </c>
      <c r="AN387" s="119">
        <f t="shared" si="300"/>
        <v>364</v>
      </c>
    </row>
    <row r="388" spans="2:40" x14ac:dyDescent="0.35">
      <c r="B388" s="50" t="s">
        <v>94</v>
      </c>
      <c r="C388" s="23"/>
      <c r="D388" s="23"/>
      <c r="E388" s="119">
        <f>SUM(E381:E387)</f>
        <v>2876</v>
      </c>
      <c r="F388" s="21"/>
      <c r="G388" s="50" t="s">
        <v>94</v>
      </c>
      <c r="H388" s="23"/>
      <c r="I388" s="23"/>
      <c r="J388" s="120">
        <f>SUM(J381:J387)</f>
        <v>2511</v>
      </c>
      <c r="K388" s="21"/>
      <c r="L388" s="50" t="s">
        <v>94</v>
      </c>
      <c r="M388" s="23"/>
      <c r="N388" s="23"/>
      <c r="O388" s="119">
        <f>SUM(O381:O387)</f>
        <v>2875</v>
      </c>
      <c r="P388" s="21"/>
      <c r="Q388" s="50" t="s">
        <v>94</v>
      </c>
      <c r="R388" s="23"/>
      <c r="S388" s="23"/>
      <c r="T388" s="119">
        <f>SUM(T381:T387)</f>
        <v>2652</v>
      </c>
      <c r="U388" s="21"/>
      <c r="V388" s="50" t="s">
        <v>94</v>
      </c>
      <c r="W388" s="23"/>
      <c r="X388" s="23"/>
      <c r="Y388" s="120">
        <f>SUM(Y381:Y387)</f>
        <v>3258</v>
      </c>
      <c r="Z388" s="21"/>
      <c r="AA388" s="50" t="s">
        <v>94</v>
      </c>
      <c r="AB388" s="23"/>
      <c r="AC388" s="23"/>
      <c r="AD388" s="120">
        <f>SUM(AD381:AD387)</f>
        <v>2474</v>
      </c>
      <c r="AE388" s="21"/>
      <c r="AF388" s="50" t="s">
        <v>94</v>
      </c>
      <c r="AG388" s="23"/>
      <c r="AH388" s="23"/>
      <c r="AI388" s="120">
        <f>SUM(AI381:AI387)</f>
        <v>2086</v>
      </c>
      <c r="AJ388" s="21"/>
      <c r="AK388" s="50" t="s">
        <v>94</v>
      </c>
      <c r="AL388" s="23"/>
      <c r="AM388" s="23"/>
      <c r="AN388" s="120">
        <f>SUM(AN381:AN387)</f>
        <v>1787</v>
      </c>
    </row>
    <row r="389" spans="2:40" x14ac:dyDescent="0.35">
      <c r="B389" s="50" t="s">
        <v>97</v>
      </c>
      <c r="C389" s="23">
        <v>556714</v>
      </c>
      <c r="D389" s="23">
        <v>556919</v>
      </c>
      <c r="E389" s="119">
        <f>D389-C389</f>
        <v>205</v>
      </c>
      <c r="F389" s="21"/>
      <c r="G389" s="50" t="s">
        <v>97</v>
      </c>
      <c r="H389" s="23">
        <f>D389</f>
        <v>556919</v>
      </c>
      <c r="I389" s="23">
        <v>557107</v>
      </c>
      <c r="J389" s="119">
        <f>I389-H389</f>
        <v>188</v>
      </c>
      <c r="K389" s="21"/>
      <c r="L389" s="50" t="s">
        <v>97</v>
      </c>
      <c r="M389" s="23">
        <f>I389</f>
        <v>557107</v>
      </c>
      <c r="N389" s="23">
        <v>557365</v>
      </c>
      <c r="O389" s="119">
        <f>N389-M389</f>
        <v>258</v>
      </c>
      <c r="P389" s="21"/>
      <c r="Q389" s="50" t="s">
        <v>97</v>
      </c>
      <c r="R389" s="23">
        <f>N389</f>
        <v>557365</v>
      </c>
      <c r="S389" s="23">
        <v>557479</v>
      </c>
      <c r="T389" s="119">
        <f>S389-R389</f>
        <v>114</v>
      </c>
      <c r="U389" s="21"/>
      <c r="V389" s="50" t="s">
        <v>97</v>
      </c>
      <c r="W389" s="23">
        <f>S389</f>
        <v>557479</v>
      </c>
      <c r="X389" s="23">
        <v>557743</v>
      </c>
      <c r="Y389" s="120">
        <f>X389-W389</f>
        <v>264</v>
      </c>
      <c r="Z389" s="21"/>
      <c r="AA389" s="50" t="s">
        <v>97</v>
      </c>
      <c r="AB389" s="23">
        <f>X389</f>
        <v>557743</v>
      </c>
      <c r="AC389" s="23">
        <v>557896</v>
      </c>
      <c r="AD389" s="120">
        <f>AC389-AB389</f>
        <v>153</v>
      </c>
      <c r="AE389" s="21"/>
      <c r="AF389" s="50" t="s">
        <v>97</v>
      </c>
      <c r="AG389" s="23">
        <f>AC389</f>
        <v>557896</v>
      </c>
      <c r="AH389" s="23">
        <v>558013</v>
      </c>
      <c r="AI389" s="120">
        <f>AH389-AG389</f>
        <v>117</v>
      </c>
      <c r="AJ389" s="21"/>
      <c r="AK389" s="50" t="s">
        <v>97</v>
      </c>
      <c r="AL389" s="23">
        <f>AH389</f>
        <v>558013</v>
      </c>
      <c r="AM389" s="23">
        <v>558144</v>
      </c>
      <c r="AN389" s="120">
        <f>AM389-AL389</f>
        <v>131</v>
      </c>
    </row>
    <row r="390" spans="2:40" x14ac:dyDescent="0.35">
      <c r="B390" s="29" t="s">
        <v>130</v>
      </c>
      <c r="C390" s="23"/>
      <c r="D390" s="23"/>
      <c r="E390" s="121">
        <f>E389+E388+E380+E373+E372+E371</f>
        <v>6709</v>
      </c>
      <c r="F390" s="21"/>
      <c r="G390" s="29" t="s">
        <v>130</v>
      </c>
      <c r="H390" s="23"/>
      <c r="I390" s="23"/>
      <c r="J390" s="121">
        <f>J389+J388+J380+J373+J372+J371</f>
        <v>5075</v>
      </c>
      <c r="K390" s="21"/>
      <c r="L390" s="29" t="s">
        <v>130</v>
      </c>
      <c r="M390" s="23"/>
      <c r="N390" s="23"/>
      <c r="O390" s="121">
        <f>O389+O388+O380+O373+O372+O371</f>
        <v>6818</v>
      </c>
      <c r="P390" s="21"/>
      <c r="Q390" s="29" t="s">
        <v>130</v>
      </c>
      <c r="R390" s="23"/>
      <c r="S390" s="23"/>
      <c r="T390" s="121">
        <f>T389+T388+T380+T373+T372+T371</f>
        <v>6566</v>
      </c>
      <c r="U390" s="21"/>
      <c r="V390" s="29" t="s">
        <v>130</v>
      </c>
      <c r="W390" s="23"/>
      <c r="X390" s="23"/>
      <c r="Y390" s="121">
        <f>Y389+Y388+Y380+Y373+Y372+Y371</f>
        <v>7615</v>
      </c>
      <c r="Z390" s="21"/>
      <c r="AA390" s="29" t="s">
        <v>130</v>
      </c>
      <c r="AB390" s="23"/>
      <c r="AC390" s="23"/>
      <c r="AD390" s="121">
        <f>AD389+AD388+AD380+AD373+AD372+AD371</f>
        <v>5822</v>
      </c>
      <c r="AE390" s="21"/>
      <c r="AF390" s="29" t="s">
        <v>130</v>
      </c>
      <c r="AG390" s="23">
        <f>AC390</f>
        <v>0</v>
      </c>
      <c r="AH390" s="23"/>
      <c r="AI390" s="121">
        <f>AI389+AI388+AI380+AI373+AI372+AI371</f>
        <v>6099</v>
      </c>
      <c r="AJ390" s="21"/>
      <c r="AK390" s="29" t="s">
        <v>130</v>
      </c>
      <c r="AL390" s="23">
        <f>AH390</f>
        <v>0</v>
      </c>
      <c r="AM390" s="23"/>
      <c r="AN390" s="121">
        <f>AN389+AN388+AN380+AN373+AN372+AN371</f>
        <v>5151</v>
      </c>
    </row>
    <row r="392" spans="2:40" x14ac:dyDescent="0.35">
      <c r="B392" s="117" t="s">
        <v>114</v>
      </c>
      <c r="C392" s="292" t="s">
        <v>739</v>
      </c>
      <c r="D392" s="293"/>
      <c r="E392" s="294"/>
      <c r="F392" s="21"/>
      <c r="G392" s="117" t="s">
        <v>114</v>
      </c>
      <c r="H392" s="292" t="s">
        <v>740</v>
      </c>
      <c r="I392" s="293"/>
      <c r="J392" s="294"/>
      <c r="K392" s="21"/>
      <c r="L392" s="117" t="s">
        <v>114</v>
      </c>
      <c r="M392" s="292" t="s">
        <v>741</v>
      </c>
      <c r="N392" s="293"/>
      <c r="O392" s="294"/>
      <c r="P392" s="21"/>
      <c r="Q392" s="117" t="s">
        <v>114</v>
      </c>
      <c r="R392" s="292" t="s">
        <v>742</v>
      </c>
      <c r="S392" s="293"/>
      <c r="T392" s="294"/>
      <c r="U392" s="21"/>
      <c r="V392" s="117" t="s">
        <v>114</v>
      </c>
      <c r="W392" s="292" t="s">
        <v>743</v>
      </c>
      <c r="X392" s="293"/>
      <c r="Y392" s="294"/>
      <c r="Z392" s="21"/>
      <c r="AA392" s="117" t="s">
        <v>114</v>
      </c>
      <c r="AB392" s="292" t="s">
        <v>744</v>
      </c>
      <c r="AC392" s="293"/>
      <c r="AD392" s="294"/>
      <c r="AE392" s="21"/>
      <c r="AF392" s="117" t="s">
        <v>114</v>
      </c>
      <c r="AG392" s="292" t="s">
        <v>767</v>
      </c>
      <c r="AH392" s="293"/>
      <c r="AI392" s="294"/>
      <c r="AJ392" s="21"/>
      <c r="AK392" s="117" t="s">
        <v>114</v>
      </c>
      <c r="AL392" s="292" t="s">
        <v>768</v>
      </c>
      <c r="AM392" s="293"/>
      <c r="AN392" s="294"/>
    </row>
    <row r="393" spans="2:40" x14ac:dyDescent="0.35">
      <c r="B393" s="50"/>
      <c r="C393" s="118" t="s">
        <v>81</v>
      </c>
      <c r="D393" s="118" t="s">
        <v>82</v>
      </c>
      <c r="E393" s="118" t="s">
        <v>95</v>
      </c>
      <c r="F393" s="21"/>
      <c r="G393" s="50"/>
      <c r="H393" s="118" t="s">
        <v>81</v>
      </c>
      <c r="I393" s="118" t="s">
        <v>82</v>
      </c>
      <c r="J393" s="118" t="s">
        <v>95</v>
      </c>
      <c r="K393" s="21"/>
      <c r="L393" s="50"/>
      <c r="M393" s="118" t="s">
        <v>81</v>
      </c>
      <c r="N393" s="118" t="s">
        <v>82</v>
      </c>
      <c r="O393" s="118" t="s">
        <v>95</v>
      </c>
      <c r="P393" s="21"/>
      <c r="Q393" s="50"/>
      <c r="R393" s="118" t="s">
        <v>81</v>
      </c>
      <c r="S393" s="118" t="s">
        <v>82</v>
      </c>
      <c r="T393" s="118" t="s">
        <v>95</v>
      </c>
      <c r="U393" s="21"/>
      <c r="V393" s="50"/>
      <c r="W393" s="118" t="s">
        <v>81</v>
      </c>
      <c r="X393" s="118" t="s">
        <v>82</v>
      </c>
      <c r="Y393" s="118" t="s">
        <v>95</v>
      </c>
      <c r="Z393" s="21"/>
      <c r="AA393" s="50"/>
      <c r="AB393" s="118" t="s">
        <v>81</v>
      </c>
      <c r="AC393" s="118" t="s">
        <v>82</v>
      </c>
      <c r="AD393" s="118" t="s">
        <v>95</v>
      </c>
      <c r="AE393" s="21"/>
      <c r="AF393" s="50"/>
      <c r="AG393" s="118" t="s">
        <v>81</v>
      </c>
      <c r="AH393" s="118" t="s">
        <v>82</v>
      </c>
      <c r="AI393" s="118" t="s">
        <v>95</v>
      </c>
      <c r="AJ393" s="21"/>
      <c r="AK393" s="50"/>
      <c r="AL393" s="118" t="s">
        <v>81</v>
      </c>
      <c r="AM393" s="118" t="s">
        <v>82</v>
      </c>
      <c r="AN393" s="118" t="s">
        <v>95</v>
      </c>
    </row>
    <row r="394" spans="2:40" x14ac:dyDescent="0.35">
      <c r="B394" s="50" t="s">
        <v>92</v>
      </c>
      <c r="C394" s="23">
        <v>471550</v>
      </c>
      <c r="D394" s="23">
        <v>471670</v>
      </c>
      <c r="E394" s="119">
        <f>(D394-C394)*10</f>
        <v>1200</v>
      </c>
      <c r="F394" s="21"/>
      <c r="G394" s="50" t="s">
        <v>92</v>
      </c>
      <c r="H394" s="23">
        <f>D394</f>
        <v>471670</v>
      </c>
      <c r="I394" s="23">
        <v>471810</v>
      </c>
      <c r="J394" s="119">
        <f>(I394-H394)*10</f>
        <v>1400</v>
      </c>
      <c r="K394" s="21"/>
      <c r="L394" s="50" t="s">
        <v>92</v>
      </c>
      <c r="M394" s="23">
        <f>I394</f>
        <v>471810</v>
      </c>
      <c r="N394" s="23">
        <v>471859</v>
      </c>
      <c r="O394" s="119">
        <f>(N394-M394)*10</f>
        <v>490</v>
      </c>
      <c r="P394" s="21"/>
      <c r="Q394" s="50" t="s">
        <v>92</v>
      </c>
      <c r="R394" s="23">
        <f>N394</f>
        <v>471859</v>
      </c>
      <c r="S394" s="23">
        <v>471859</v>
      </c>
      <c r="T394" s="119">
        <f>(S394-R394)*10</f>
        <v>0</v>
      </c>
      <c r="U394" s="21"/>
      <c r="V394" s="50" t="s">
        <v>92</v>
      </c>
      <c r="W394" s="23">
        <f>S394</f>
        <v>471859</v>
      </c>
      <c r="X394" s="23">
        <v>471903</v>
      </c>
      <c r="Y394" s="119">
        <f>(X394-W394)*10</f>
        <v>440</v>
      </c>
      <c r="Z394" s="21"/>
      <c r="AA394" s="50" t="s">
        <v>92</v>
      </c>
      <c r="AB394" s="23">
        <f>X394</f>
        <v>471903</v>
      </c>
      <c r="AC394" s="23">
        <v>472021</v>
      </c>
      <c r="AD394" s="119">
        <f>(AC394-AB394)*10</f>
        <v>1180</v>
      </c>
      <c r="AE394" s="21"/>
      <c r="AF394" s="50" t="s">
        <v>92</v>
      </c>
      <c r="AG394" s="23">
        <f>AC394</f>
        <v>472021</v>
      </c>
      <c r="AH394" s="23">
        <v>472146</v>
      </c>
      <c r="AI394" s="119">
        <v>1810</v>
      </c>
      <c r="AJ394" s="21"/>
      <c r="AK394" s="50" t="s">
        <v>92</v>
      </c>
      <c r="AL394" s="23">
        <f>AH394</f>
        <v>472146</v>
      </c>
      <c r="AM394" s="23">
        <v>472303</v>
      </c>
      <c r="AN394" s="119">
        <f>(AM394-AL394)*10</f>
        <v>1570</v>
      </c>
    </row>
    <row r="395" spans="2:40" x14ac:dyDescent="0.35">
      <c r="B395" s="50" t="s">
        <v>6</v>
      </c>
      <c r="C395" s="23">
        <v>265548</v>
      </c>
      <c r="D395" s="23">
        <v>265705</v>
      </c>
      <c r="E395" s="119">
        <f>D395-C395</f>
        <v>157</v>
      </c>
      <c r="F395" s="21"/>
      <c r="G395" s="50" t="s">
        <v>6</v>
      </c>
      <c r="H395" s="23">
        <f t="shared" ref="H395:H402" si="301">D395</f>
        <v>265705</v>
      </c>
      <c r="I395" s="23">
        <v>265919</v>
      </c>
      <c r="J395" s="119">
        <f>I395-H395</f>
        <v>214</v>
      </c>
      <c r="K395" s="21"/>
      <c r="L395" s="50" t="s">
        <v>6</v>
      </c>
      <c r="M395" s="23">
        <f t="shared" ref="M395:M401" si="302">I395</f>
        <v>265919</v>
      </c>
      <c r="N395" s="23">
        <v>265977</v>
      </c>
      <c r="O395" s="119">
        <f>N395-M395</f>
        <v>58</v>
      </c>
      <c r="P395" s="21"/>
      <c r="Q395" s="50" t="s">
        <v>6</v>
      </c>
      <c r="R395" s="23">
        <f>N395</f>
        <v>265977</v>
      </c>
      <c r="S395" s="23">
        <v>266479</v>
      </c>
      <c r="T395" s="119">
        <f>S395-R395</f>
        <v>502</v>
      </c>
      <c r="U395" s="21"/>
      <c r="V395" s="50" t="s">
        <v>6</v>
      </c>
      <c r="W395" s="23">
        <f t="shared" ref="W395:W402" si="303">S395</f>
        <v>266479</v>
      </c>
      <c r="X395" s="23">
        <v>266793</v>
      </c>
      <c r="Y395" s="119">
        <f>X395-W395</f>
        <v>314</v>
      </c>
      <c r="Z395" s="21"/>
      <c r="AA395" s="50" t="s">
        <v>6</v>
      </c>
      <c r="AB395" s="23">
        <f t="shared" ref="AB395:AB402" si="304">X395</f>
        <v>266793</v>
      </c>
      <c r="AC395" s="23">
        <v>266882</v>
      </c>
      <c r="AD395" s="119">
        <f>AC395-AB395</f>
        <v>89</v>
      </c>
      <c r="AE395" s="21"/>
      <c r="AF395" s="50" t="s">
        <v>6</v>
      </c>
      <c r="AG395" s="23">
        <f t="shared" ref="AG395:AG402" si="305">AC395</f>
        <v>266882</v>
      </c>
      <c r="AH395" s="23">
        <v>267631</v>
      </c>
      <c r="AI395" s="119">
        <f>AH395-AG395</f>
        <v>749</v>
      </c>
      <c r="AJ395" s="21"/>
      <c r="AK395" s="50" t="s">
        <v>6</v>
      </c>
      <c r="AL395" s="23">
        <f t="shared" ref="AL395:AL402" si="306">AH395</f>
        <v>267631</v>
      </c>
      <c r="AM395" s="23">
        <v>268342</v>
      </c>
      <c r="AN395" s="119">
        <f>AM395-AL395</f>
        <v>711</v>
      </c>
    </row>
    <row r="396" spans="2:40" x14ac:dyDescent="0.35">
      <c r="B396" s="50" t="s">
        <v>103</v>
      </c>
      <c r="C396" s="23">
        <v>210667</v>
      </c>
      <c r="D396" s="23">
        <v>210667</v>
      </c>
      <c r="E396" s="119">
        <f>D396-C396</f>
        <v>0</v>
      </c>
      <c r="F396" s="21"/>
      <c r="G396" s="50" t="s">
        <v>103</v>
      </c>
      <c r="H396" s="23">
        <f t="shared" si="301"/>
        <v>210667</v>
      </c>
      <c r="I396" s="23">
        <v>210667</v>
      </c>
      <c r="J396" s="119">
        <f>I396-H396</f>
        <v>0</v>
      </c>
      <c r="K396" s="21"/>
      <c r="L396" s="50" t="s">
        <v>103</v>
      </c>
      <c r="M396" s="23">
        <f t="shared" si="302"/>
        <v>210667</v>
      </c>
      <c r="N396" s="23">
        <v>210667</v>
      </c>
      <c r="O396" s="119">
        <f>N396-M396</f>
        <v>0</v>
      </c>
      <c r="P396" s="21"/>
      <c r="Q396" s="50" t="s">
        <v>103</v>
      </c>
      <c r="R396" s="23">
        <f t="shared" ref="R396:R402" si="307">N396</f>
        <v>210667</v>
      </c>
      <c r="S396" s="23">
        <v>210667</v>
      </c>
      <c r="T396" s="119">
        <f>S396-R396</f>
        <v>0</v>
      </c>
      <c r="U396" s="21"/>
      <c r="V396" s="50" t="s">
        <v>103</v>
      </c>
      <c r="W396" s="23">
        <f t="shared" si="303"/>
        <v>210667</v>
      </c>
      <c r="X396" s="23">
        <v>210667</v>
      </c>
      <c r="Y396" s="119">
        <f>X396-W396</f>
        <v>0</v>
      </c>
      <c r="Z396" s="21"/>
      <c r="AA396" s="50" t="s">
        <v>103</v>
      </c>
      <c r="AB396" s="23">
        <f t="shared" si="304"/>
        <v>210667</v>
      </c>
      <c r="AC396" s="23">
        <v>210667</v>
      </c>
      <c r="AD396" s="119">
        <f>AC396-AB396</f>
        <v>0</v>
      </c>
      <c r="AE396" s="21"/>
      <c r="AF396" s="50" t="s">
        <v>103</v>
      </c>
      <c r="AG396" s="23">
        <f t="shared" si="305"/>
        <v>210667</v>
      </c>
      <c r="AH396" s="23">
        <v>210667</v>
      </c>
      <c r="AI396" s="119">
        <f>AH396-AG396</f>
        <v>0</v>
      </c>
      <c r="AJ396" s="21"/>
      <c r="AK396" s="50" t="s">
        <v>103</v>
      </c>
      <c r="AL396" s="23">
        <f t="shared" si="306"/>
        <v>210667</v>
      </c>
      <c r="AM396" s="23">
        <v>210667</v>
      </c>
      <c r="AN396" s="119">
        <f>AM396-AL396</f>
        <v>0</v>
      </c>
    </row>
    <row r="397" spans="2:40" x14ac:dyDescent="0.35">
      <c r="B397" s="50" t="s">
        <v>3</v>
      </c>
      <c r="C397" s="23">
        <v>326322</v>
      </c>
      <c r="D397" s="23">
        <v>326432</v>
      </c>
      <c r="E397" s="119">
        <f>(D397-C397)*10</f>
        <v>1100</v>
      </c>
      <c r="F397" s="21"/>
      <c r="G397" s="50" t="s">
        <v>3</v>
      </c>
      <c r="H397" s="23">
        <f t="shared" si="301"/>
        <v>326432</v>
      </c>
      <c r="I397" s="23">
        <v>326620</v>
      </c>
      <c r="J397" s="119">
        <f>(I397-H397)*10</f>
        <v>1880</v>
      </c>
      <c r="K397" s="21"/>
      <c r="L397" s="50" t="s">
        <v>3</v>
      </c>
      <c r="M397" s="23">
        <f t="shared" si="302"/>
        <v>326620</v>
      </c>
      <c r="N397" s="23">
        <v>326787</v>
      </c>
      <c r="O397" s="119">
        <f>(N397-M397)*10</f>
        <v>1670</v>
      </c>
      <c r="P397" s="21"/>
      <c r="Q397" s="50" t="s">
        <v>3</v>
      </c>
      <c r="R397" s="23">
        <f t="shared" si="307"/>
        <v>326787</v>
      </c>
      <c r="S397" s="23">
        <v>326944</v>
      </c>
      <c r="T397" s="119">
        <f>(S397-R397)*10</f>
        <v>1570</v>
      </c>
      <c r="U397" s="21"/>
      <c r="V397" s="50" t="s">
        <v>3</v>
      </c>
      <c r="W397" s="23">
        <f t="shared" si="303"/>
        <v>326944</v>
      </c>
      <c r="X397" s="23">
        <v>327172</v>
      </c>
      <c r="Y397" s="119">
        <f>(X397-W397)*10</f>
        <v>2280</v>
      </c>
      <c r="Z397" s="21"/>
      <c r="AA397" s="50" t="s">
        <v>3</v>
      </c>
      <c r="AB397" s="23">
        <f t="shared" si="304"/>
        <v>327172</v>
      </c>
      <c r="AC397" s="23">
        <v>327353</v>
      </c>
      <c r="AD397" s="119">
        <f>(AC397-AB397)*10</f>
        <v>1810</v>
      </c>
      <c r="AE397" s="21"/>
      <c r="AF397" s="50" t="s">
        <v>3</v>
      </c>
      <c r="AG397" s="23">
        <f t="shared" si="305"/>
        <v>327353</v>
      </c>
      <c r="AH397" s="23">
        <v>327587</v>
      </c>
      <c r="AI397" s="119">
        <f>(AH397-AG397)*10</f>
        <v>2340</v>
      </c>
      <c r="AJ397" s="21"/>
      <c r="AK397" s="50" t="s">
        <v>3</v>
      </c>
      <c r="AL397" s="23">
        <f t="shared" si="306"/>
        <v>327587</v>
      </c>
      <c r="AM397" s="23">
        <v>327815</v>
      </c>
      <c r="AN397" s="119">
        <f>(AM397-AL397)*10</f>
        <v>2280</v>
      </c>
    </row>
    <row r="398" spans="2:40" x14ac:dyDescent="0.35">
      <c r="B398" s="50" t="s">
        <v>83</v>
      </c>
      <c r="C398" s="23">
        <v>29876</v>
      </c>
      <c r="D398" s="23">
        <v>29876</v>
      </c>
      <c r="E398" s="119">
        <f>D398-Supply!C398</f>
        <v>0</v>
      </c>
      <c r="F398" s="21"/>
      <c r="G398" s="50" t="s">
        <v>83</v>
      </c>
      <c r="H398" s="23">
        <f t="shared" si="301"/>
        <v>29876</v>
      </c>
      <c r="I398" s="23">
        <v>29876</v>
      </c>
      <c r="J398" s="119">
        <f>I398-H398</f>
        <v>0</v>
      </c>
      <c r="K398" s="21"/>
      <c r="L398" s="50" t="s">
        <v>83</v>
      </c>
      <c r="M398" s="23">
        <f t="shared" si="302"/>
        <v>29876</v>
      </c>
      <c r="N398" s="23">
        <v>29876</v>
      </c>
      <c r="O398" s="119">
        <f>N398-M398</f>
        <v>0</v>
      </c>
      <c r="P398" s="21"/>
      <c r="Q398" s="50" t="s">
        <v>83</v>
      </c>
      <c r="R398" s="23">
        <f t="shared" si="307"/>
        <v>29876</v>
      </c>
      <c r="S398" s="23">
        <v>29876</v>
      </c>
      <c r="T398" s="119">
        <f>S398-R398</f>
        <v>0</v>
      </c>
      <c r="U398" s="21"/>
      <c r="V398" s="50" t="s">
        <v>83</v>
      </c>
      <c r="W398" s="23">
        <f t="shared" si="303"/>
        <v>29876</v>
      </c>
      <c r="X398" s="23">
        <v>29876</v>
      </c>
      <c r="Y398" s="119">
        <v>0</v>
      </c>
      <c r="Z398" s="21"/>
      <c r="AA398" s="50" t="s">
        <v>83</v>
      </c>
      <c r="AB398" s="23">
        <f t="shared" si="304"/>
        <v>29876</v>
      </c>
      <c r="AC398" s="23">
        <v>29876</v>
      </c>
      <c r="AD398" s="119">
        <f>AC398-AB398</f>
        <v>0</v>
      </c>
      <c r="AE398" s="21"/>
      <c r="AF398" s="50" t="s">
        <v>83</v>
      </c>
      <c r="AG398" s="23">
        <f t="shared" si="305"/>
        <v>29876</v>
      </c>
      <c r="AH398" s="23">
        <v>29876</v>
      </c>
      <c r="AI398" s="119">
        <f>AH398-AG398</f>
        <v>0</v>
      </c>
      <c r="AJ398" s="21"/>
      <c r="AK398" s="50" t="s">
        <v>83</v>
      </c>
      <c r="AL398" s="23">
        <f t="shared" si="306"/>
        <v>29876</v>
      </c>
      <c r="AM398" s="23">
        <v>29876</v>
      </c>
      <c r="AN398" s="119">
        <f>AM398-AL398</f>
        <v>0</v>
      </c>
    </row>
    <row r="399" spans="2:40" x14ac:dyDescent="0.35">
      <c r="B399" s="50" t="s">
        <v>84</v>
      </c>
      <c r="C399" s="23">
        <v>53655</v>
      </c>
      <c r="D399" s="23">
        <v>53657</v>
      </c>
      <c r="E399" s="119">
        <f>D399-C399</f>
        <v>2</v>
      </c>
      <c r="F399" s="21"/>
      <c r="G399" s="50" t="s">
        <v>84</v>
      </c>
      <c r="H399" s="23">
        <f t="shared" si="301"/>
        <v>53657</v>
      </c>
      <c r="I399" s="23">
        <v>53668</v>
      </c>
      <c r="J399" s="119">
        <f>I399-H399</f>
        <v>11</v>
      </c>
      <c r="K399" s="21"/>
      <c r="L399" s="50" t="s">
        <v>84</v>
      </c>
      <c r="M399" s="23">
        <f t="shared" si="302"/>
        <v>53668</v>
      </c>
      <c r="N399" s="23">
        <v>53668</v>
      </c>
      <c r="O399" s="119">
        <f>N399-M399</f>
        <v>0</v>
      </c>
      <c r="P399" s="21"/>
      <c r="Q399" s="50" t="s">
        <v>84</v>
      </c>
      <c r="R399" s="23">
        <f t="shared" si="307"/>
        <v>53668</v>
      </c>
      <c r="S399" s="23">
        <v>53668</v>
      </c>
      <c r="T399" s="119">
        <f>S399-R399</f>
        <v>0</v>
      </c>
      <c r="U399" s="21"/>
      <c r="V399" s="50" t="s">
        <v>84</v>
      </c>
      <c r="W399" s="23">
        <f t="shared" si="303"/>
        <v>53668</v>
      </c>
      <c r="X399" s="23">
        <v>53685</v>
      </c>
      <c r="Y399" s="119">
        <f>X399-W399</f>
        <v>17</v>
      </c>
      <c r="Z399" s="21"/>
      <c r="AA399" s="50" t="s">
        <v>84</v>
      </c>
      <c r="AB399" s="23">
        <f t="shared" si="304"/>
        <v>53685</v>
      </c>
      <c r="AC399" s="23">
        <v>53685</v>
      </c>
      <c r="AD399" s="119">
        <f>AC399-AB399</f>
        <v>0</v>
      </c>
      <c r="AE399" s="21"/>
      <c r="AF399" s="50" t="s">
        <v>84</v>
      </c>
      <c r="AG399" s="23">
        <f t="shared" si="305"/>
        <v>53685</v>
      </c>
      <c r="AH399" s="23">
        <v>53685</v>
      </c>
      <c r="AI399" s="119">
        <f>AH399-AG399</f>
        <v>0</v>
      </c>
      <c r="AJ399" s="21"/>
      <c r="AK399" s="50" t="s">
        <v>84</v>
      </c>
      <c r="AL399" s="23">
        <f t="shared" si="306"/>
        <v>53685</v>
      </c>
      <c r="AM399" s="23">
        <v>53685</v>
      </c>
      <c r="AN399" s="119">
        <f>AM399-AL399</f>
        <v>0</v>
      </c>
    </row>
    <row r="400" spans="2:40" x14ac:dyDescent="0.35">
      <c r="B400" s="50" t="s">
        <v>98</v>
      </c>
      <c r="C400" s="23">
        <v>139728</v>
      </c>
      <c r="D400" s="23">
        <v>139728</v>
      </c>
      <c r="E400" s="119">
        <f>D400-C400</f>
        <v>0</v>
      </c>
      <c r="F400" s="21"/>
      <c r="G400" s="50" t="s">
        <v>98</v>
      </c>
      <c r="H400" s="23">
        <f t="shared" si="301"/>
        <v>139728</v>
      </c>
      <c r="I400" s="23">
        <v>139728</v>
      </c>
      <c r="J400" s="119">
        <f>I400-H400</f>
        <v>0</v>
      </c>
      <c r="K400" s="21"/>
      <c r="L400" s="50" t="s">
        <v>98</v>
      </c>
      <c r="M400" s="23">
        <f t="shared" si="302"/>
        <v>139728</v>
      </c>
      <c r="N400" s="23">
        <v>139728</v>
      </c>
      <c r="O400" s="119">
        <f>N400-M400</f>
        <v>0</v>
      </c>
      <c r="P400" s="21"/>
      <c r="Q400" s="50" t="s">
        <v>98</v>
      </c>
      <c r="R400" s="23">
        <f t="shared" si="307"/>
        <v>139728</v>
      </c>
      <c r="S400" s="23">
        <v>139728</v>
      </c>
      <c r="T400" s="119">
        <f>S400-R400</f>
        <v>0</v>
      </c>
      <c r="U400" s="21"/>
      <c r="V400" s="50" t="s">
        <v>98</v>
      </c>
      <c r="W400" s="23">
        <f t="shared" si="303"/>
        <v>139728</v>
      </c>
      <c r="X400" s="23">
        <v>139728</v>
      </c>
      <c r="Y400" s="119">
        <f>X400-W400</f>
        <v>0</v>
      </c>
      <c r="Z400" s="21"/>
      <c r="AA400" s="50" t="s">
        <v>98</v>
      </c>
      <c r="AB400" s="23">
        <f t="shared" si="304"/>
        <v>139728</v>
      </c>
      <c r="AC400" s="23">
        <v>139728</v>
      </c>
      <c r="AD400" s="119">
        <f>AC400-AB400</f>
        <v>0</v>
      </c>
      <c r="AE400" s="21"/>
      <c r="AF400" s="50" t="s">
        <v>98</v>
      </c>
      <c r="AG400" s="23">
        <f t="shared" si="305"/>
        <v>139728</v>
      </c>
      <c r="AH400" s="23">
        <v>139728</v>
      </c>
      <c r="AI400" s="119">
        <f>AH400-AG400</f>
        <v>0</v>
      </c>
      <c r="AJ400" s="21"/>
      <c r="AK400" s="50" t="s">
        <v>98</v>
      </c>
      <c r="AL400" s="23">
        <f t="shared" si="306"/>
        <v>139728</v>
      </c>
      <c r="AM400" s="23">
        <v>139728</v>
      </c>
      <c r="AN400" s="119">
        <f>AM400-AL400</f>
        <v>0</v>
      </c>
    </row>
    <row r="401" spans="2:40" x14ac:dyDescent="0.35">
      <c r="B401" s="50" t="s">
        <v>85</v>
      </c>
      <c r="C401" s="23">
        <v>261</v>
      </c>
      <c r="D401" s="23">
        <v>263</v>
      </c>
      <c r="E401" s="119">
        <f>D401-C401</f>
        <v>2</v>
      </c>
      <c r="F401" s="21"/>
      <c r="G401" s="50" t="s">
        <v>85</v>
      </c>
      <c r="H401" s="23">
        <f t="shared" si="301"/>
        <v>263</v>
      </c>
      <c r="I401" s="23">
        <v>266</v>
      </c>
      <c r="J401" s="119">
        <f>I401-H401</f>
        <v>3</v>
      </c>
      <c r="K401" s="21"/>
      <c r="L401" s="50" t="s">
        <v>85</v>
      </c>
      <c r="M401" s="23">
        <f t="shared" si="302"/>
        <v>266</v>
      </c>
      <c r="N401" s="23">
        <v>268</v>
      </c>
      <c r="O401" s="119">
        <f>N401-M401</f>
        <v>2</v>
      </c>
      <c r="P401" s="21"/>
      <c r="Q401" s="50" t="s">
        <v>85</v>
      </c>
      <c r="R401" s="23">
        <f t="shared" si="307"/>
        <v>268</v>
      </c>
      <c r="S401" s="23">
        <v>271</v>
      </c>
      <c r="T401" s="119">
        <f>S401-R401</f>
        <v>3</v>
      </c>
      <c r="U401" s="21"/>
      <c r="V401" s="50" t="s">
        <v>85</v>
      </c>
      <c r="W401" s="23">
        <f t="shared" si="303"/>
        <v>271</v>
      </c>
      <c r="X401" s="23">
        <v>273</v>
      </c>
      <c r="Y401" s="119">
        <f>X401-W401</f>
        <v>2</v>
      </c>
      <c r="Z401" s="21"/>
      <c r="AA401" s="50" t="s">
        <v>85</v>
      </c>
      <c r="AB401" s="23">
        <f t="shared" si="304"/>
        <v>273</v>
      </c>
      <c r="AC401" s="23">
        <v>276</v>
      </c>
      <c r="AD401" s="119">
        <f>AC401-AB401</f>
        <v>3</v>
      </c>
      <c r="AE401" s="21"/>
      <c r="AF401" s="50" t="s">
        <v>85</v>
      </c>
      <c r="AG401" s="23">
        <f t="shared" si="305"/>
        <v>276</v>
      </c>
      <c r="AH401" s="23">
        <v>278</v>
      </c>
      <c r="AI401" s="119">
        <f>AH401-AG401</f>
        <v>2</v>
      </c>
      <c r="AJ401" s="21"/>
      <c r="AK401" s="50" t="s">
        <v>85</v>
      </c>
      <c r="AL401" s="23">
        <f t="shared" si="306"/>
        <v>278</v>
      </c>
      <c r="AM401" s="23">
        <v>280</v>
      </c>
      <c r="AN401" s="119">
        <f>AM401-AL401</f>
        <v>2</v>
      </c>
    </row>
    <row r="402" spans="2:40" x14ac:dyDescent="0.35">
      <c r="B402" s="50" t="s">
        <v>86</v>
      </c>
      <c r="C402" s="23">
        <v>330035</v>
      </c>
      <c r="D402" s="23">
        <v>330169</v>
      </c>
      <c r="E402" s="119">
        <f>D402-C402</f>
        <v>134</v>
      </c>
      <c r="F402" s="21"/>
      <c r="G402" s="50" t="s">
        <v>86</v>
      </c>
      <c r="H402" s="23">
        <f t="shared" si="301"/>
        <v>330169</v>
      </c>
      <c r="I402" s="23">
        <v>330315</v>
      </c>
      <c r="J402" s="119">
        <f>I402-H402</f>
        <v>146</v>
      </c>
      <c r="K402" s="21"/>
      <c r="L402" s="50" t="s">
        <v>86</v>
      </c>
      <c r="M402" s="23">
        <f>I402</f>
        <v>330315</v>
      </c>
      <c r="N402" s="23">
        <v>330438</v>
      </c>
      <c r="O402" s="119">
        <f>N402-M402</f>
        <v>123</v>
      </c>
      <c r="P402" s="21"/>
      <c r="Q402" s="50" t="s">
        <v>86</v>
      </c>
      <c r="R402" s="23">
        <f t="shared" si="307"/>
        <v>330438</v>
      </c>
      <c r="S402" s="23">
        <v>330583</v>
      </c>
      <c r="T402" s="119">
        <f>S402-R402</f>
        <v>145</v>
      </c>
      <c r="U402" s="21"/>
      <c r="V402" s="50" t="s">
        <v>86</v>
      </c>
      <c r="W402" s="23">
        <f t="shared" si="303"/>
        <v>330583</v>
      </c>
      <c r="X402" s="23">
        <v>330714</v>
      </c>
      <c r="Y402" s="119">
        <f>X402-W402</f>
        <v>131</v>
      </c>
      <c r="Z402" s="21"/>
      <c r="AA402" s="50" t="s">
        <v>86</v>
      </c>
      <c r="AB402" s="23">
        <f t="shared" si="304"/>
        <v>330714</v>
      </c>
      <c r="AC402" s="23">
        <v>330865</v>
      </c>
      <c r="AD402" s="119">
        <f>AC402-AB402</f>
        <v>151</v>
      </c>
      <c r="AE402" s="21"/>
      <c r="AF402" s="50" t="s">
        <v>86</v>
      </c>
      <c r="AG402" s="23">
        <f t="shared" si="305"/>
        <v>330865</v>
      </c>
      <c r="AH402" s="23">
        <v>331030</v>
      </c>
      <c r="AI402" s="119">
        <f>AH402-AG402</f>
        <v>165</v>
      </c>
      <c r="AJ402" s="21"/>
      <c r="AK402" s="50" t="s">
        <v>86</v>
      </c>
      <c r="AL402" s="23">
        <f t="shared" si="306"/>
        <v>331030</v>
      </c>
      <c r="AM402" s="23">
        <v>331221</v>
      </c>
      <c r="AN402" s="119">
        <f>AM402-AL402</f>
        <v>191</v>
      </c>
    </row>
    <row r="403" spans="2:40" x14ac:dyDescent="0.35">
      <c r="B403" s="50" t="s">
        <v>93</v>
      </c>
      <c r="C403" s="23"/>
      <c r="D403" s="23"/>
      <c r="E403" s="119">
        <f>E402+E401+E400+E399+E398+E397</f>
        <v>1238</v>
      </c>
      <c r="F403" s="21"/>
      <c r="G403" s="50" t="s">
        <v>93</v>
      </c>
      <c r="H403" s="23"/>
      <c r="I403" s="23"/>
      <c r="J403" s="120">
        <f>J402+J401+J400+J399+J398+J397</f>
        <v>2040</v>
      </c>
      <c r="K403" s="21"/>
      <c r="L403" s="50" t="s">
        <v>93</v>
      </c>
      <c r="M403" s="23"/>
      <c r="N403" s="23"/>
      <c r="O403" s="119">
        <f>SUM(O397:O402)</f>
        <v>1795</v>
      </c>
      <c r="P403" s="21"/>
      <c r="Q403" s="50" t="s">
        <v>93</v>
      </c>
      <c r="R403" s="23"/>
      <c r="S403" s="23"/>
      <c r="T403" s="119">
        <f>SUM(T397:T402)</f>
        <v>1718</v>
      </c>
      <c r="U403" s="21"/>
      <c r="V403" s="50" t="s">
        <v>93</v>
      </c>
      <c r="W403" s="23"/>
      <c r="X403" s="23"/>
      <c r="Y403" s="120">
        <f>SUM(Y397:Y402)</f>
        <v>2430</v>
      </c>
      <c r="Z403" s="21"/>
      <c r="AA403" s="50" t="s">
        <v>93</v>
      </c>
      <c r="AB403" s="23"/>
      <c r="AC403" s="23"/>
      <c r="AD403" s="120">
        <f>SUM(AD397:AD402)</f>
        <v>1964</v>
      </c>
      <c r="AE403" s="21"/>
      <c r="AF403" s="50" t="s">
        <v>93</v>
      </c>
      <c r="AG403" s="23"/>
      <c r="AH403" s="23"/>
      <c r="AI403" s="120">
        <f>SUM(AI397:AI402)</f>
        <v>2507</v>
      </c>
      <c r="AJ403" s="21"/>
      <c r="AK403" s="50" t="s">
        <v>93</v>
      </c>
      <c r="AL403" s="23"/>
      <c r="AM403" s="23"/>
      <c r="AN403" s="120">
        <f>SUM(AN397:AN402)</f>
        <v>2473</v>
      </c>
    </row>
    <row r="404" spans="2:40" x14ac:dyDescent="0.35">
      <c r="B404" s="50" t="s">
        <v>87</v>
      </c>
      <c r="C404" s="23">
        <v>1454590</v>
      </c>
      <c r="D404" s="23">
        <v>1455134</v>
      </c>
      <c r="E404" s="119">
        <f t="shared" ref="E404:E410" si="308">D404-C404</f>
        <v>544</v>
      </c>
      <c r="F404" s="21"/>
      <c r="G404" s="50" t="s">
        <v>87</v>
      </c>
      <c r="H404" s="23">
        <f t="shared" ref="H404:H410" si="309">D404</f>
        <v>1455134</v>
      </c>
      <c r="I404" s="23">
        <v>1456039</v>
      </c>
      <c r="J404" s="119">
        <f t="shared" ref="J404:J410" si="310">I404-H404</f>
        <v>905</v>
      </c>
      <c r="K404" s="21"/>
      <c r="L404" s="50" t="s">
        <v>87</v>
      </c>
      <c r="M404" s="23">
        <f>I404</f>
        <v>1456039</v>
      </c>
      <c r="N404" s="23">
        <v>1456697</v>
      </c>
      <c r="O404" s="119">
        <f>N404-M404</f>
        <v>658</v>
      </c>
      <c r="P404" s="21"/>
      <c r="Q404" s="50" t="s">
        <v>87</v>
      </c>
      <c r="R404" s="23">
        <v>1456697</v>
      </c>
      <c r="S404" s="23">
        <v>1457479</v>
      </c>
      <c r="T404" s="119">
        <f t="shared" ref="T404:T410" si="311">S404-R404</f>
        <v>782</v>
      </c>
      <c r="U404" s="21"/>
      <c r="V404" s="50" t="s">
        <v>87</v>
      </c>
      <c r="W404" s="23">
        <f t="shared" ref="W404:W410" si="312">S404</f>
        <v>1457479</v>
      </c>
      <c r="X404" s="23">
        <v>1458260</v>
      </c>
      <c r="Y404" s="119">
        <f t="shared" ref="Y404:Y410" si="313">X404-W404</f>
        <v>781</v>
      </c>
      <c r="Z404" s="21"/>
      <c r="AA404" s="50" t="s">
        <v>87</v>
      </c>
      <c r="AB404" s="23">
        <f t="shared" ref="AB404:AB410" si="314">X404</f>
        <v>1458260</v>
      </c>
      <c r="AC404" s="23">
        <v>1459241</v>
      </c>
      <c r="AD404" s="119">
        <f t="shared" ref="AD404:AD410" si="315">AC404-AB404</f>
        <v>981</v>
      </c>
      <c r="AE404" s="21"/>
      <c r="AF404" s="50" t="s">
        <v>87</v>
      </c>
      <c r="AG404" s="23">
        <f>AC404</f>
        <v>1459241</v>
      </c>
      <c r="AH404" s="23">
        <v>1460212</v>
      </c>
      <c r="AI404" s="119">
        <f t="shared" ref="AI404:AI410" si="316">AH404-AG404</f>
        <v>971</v>
      </c>
      <c r="AJ404" s="21"/>
      <c r="AK404" s="50" t="s">
        <v>87</v>
      </c>
      <c r="AL404" s="23">
        <f t="shared" ref="AL404:AL410" si="317">AH404</f>
        <v>1460212</v>
      </c>
      <c r="AM404" s="23">
        <v>1461214</v>
      </c>
      <c r="AN404" s="119">
        <f t="shared" ref="AN404:AN410" si="318">AM404-AL404</f>
        <v>1002</v>
      </c>
    </row>
    <row r="405" spans="2:40" x14ac:dyDescent="0.35">
      <c r="B405" s="50" t="s">
        <v>96</v>
      </c>
      <c r="C405" s="23">
        <v>848217</v>
      </c>
      <c r="D405" s="23">
        <v>848353</v>
      </c>
      <c r="E405" s="119">
        <f t="shared" si="308"/>
        <v>136</v>
      </c>
      <c r="F405" s="21"/>
      <c r="G405" s="50" t="s">
        <v>96</v>
      </c>
      <c r="H405" s="23">
        <f t="shared" si="309"/>
        <v>848353</v>
      </c>
      <c r="I405" s="23">
        <v>848507</v>
      </c>
      <c r="J405" s="119">
        <f t="shared" si="310"/>
        <v>154</v>
      </c>
      <c r="K405" s="21"/>
      <c r="L405" s="50" t="s">
        <v>96</v>
      </c>
      <c r="M405" s="23">
        <f>I405</f>
        <v>848507</v>
      </c>
      <c r="N405" s="23">
        <v>848672</v>
      </c>
      <c r="O405" s="119">
        <f>N405-M405</f>
        <v>165</v>
      </c>
      <c r="P405" s="21"/>
      <c r="Q405" s="50" t="s">
        <v>96</v>
      </c>
      <c r="R405" s="23">
        <f>N405</f>
        <v>848672</v>
      </c>
      <c r="S405" s="23">
        <v>848835</v>
      </c>
      <c r="T405" s="119">
        <f t="shared" si="311"/>
        <v>163</v>
      </c>
      <c r="U405" s="21"/>
      <c r="V405" s="50" t="s">
        <v>96</v>
      </c>
      <c r="W405" s="23">
        <f t="shared" si="312"/>
        <v>848835</v>
      </c>
      <c r="X405" s="23">
        <v>848993</v>
      </c>
      <c r="Y405" s="119">
        <f t="shared" si="313"/>
        <v>158</v>
      </c>
      <c r="Z405" s="21"/>
      <c r="AA405" s="50" t="s">
        <v>96</v>
      </c>
      <c r="AB405" s="23">
        <f t="shared" si="314"/>
        <v>848993</v>
      </c>
      <c r="AC405" s="23">
        <v>849150</v>
      </c>
      <c r="AD405" s="119">
        <f t="shared" si="315"/>
        <v>157</v>
      </c>
      <c r="AE405" s="21"/>
      <c r="AF405" s="50" t="s">
        <v>96</v>
      </c>
      <c r="AG405" s="23">
        <f>AC405</f>
        <v>849150</v>
      </c>
      <c r="AH405" s="23">
        <v>849357</v>
      </c>
      <c r="AI405" s="119">
        <f t="shared" si="316"/>
        <v>207</v>
      </c>
      <c r="AJ405" s="21"/>
      <c r="AK405" s="50" t="s">
        <v>96</v>
      </c>
      <c r="AL405" s="23">
        <f t="shared" si="317"/>
        <v>849357</v>
      </c>
      <c r="AM405" s="23">
        <v>849540</v>
      </c>
      <c r="AN405" s="119">
        <f t="shared" si="318"/>
        <v>183</v>
      </c>
    </row>
    <row r="406" spans="2:40" x14ac:dyDescent="0.35">
      <c r="B406" s="50" t="s">
        <v>88</v>
      </c>
      <c r="C406" s="23"/>
      <c r="D406" s="23"/>
      <c r="E406" s="119">
        <f t="shared" si="308"/>
        <v>0</v>
      </c>
      <c r="F406" s="21"/>
      <c r="G406" s="50" t="s">
        <v>88</v>
      </c>
      <c r="H406" s="23">
        <f t="shared" si="309"/>
        <v>0</v>
      </c>
      <c r="I406" s="23"/>
      <c r="J406" s="119">
        <f t="shared" si="310"/>
        <v>0</v>
      </c>
      <c r="K406" s="21"/>
      <c r="L406" s="50" t="s">
        <v>88</v>
      </c>
      <c r="M406" s="23"/>
      <c r="N406" s="23"/>
      <c r="O406" s="119">
        <v>0</v>
      </c>
      <c r="P406" s="21"/>
      <c r="Q406" s="50" t="s">
        <v>88</v>
      </c>
      <c r="R406" s="23"/>
      <c r="S406" s="23"/>
      <c r="T406" s="119">
        <f t="shared" si="311"/>
        <v>0</v>
      </c>
      <c r="U406" s="21"/>
      <c r="V406" s="50" t="s">
        <v>88</v>
      </c>
      <c r="W406" s="23">
        <f t="shared" si="312"/>
        <v>0</v>
      </c>
      <c r="X406" s="23"/>
      <c r="Y406" s="119">
        <f t="shared" si="313"/>
        <v>0</v>
      </c>
      <c r="Z406" s="21"/>
      <c r="AA406" s="50" t="s">
        <v>88</v>
      </c>
      <c r="AB406" s="23">
        <f t="shared" si="314"/>
        <v>0</v>
      </c>
      <c r="AC406" s="23"/>
      <c r="AD406" s="119">
        <f t="shared" si="315"/>
        <v>0</v>
      </c>
      <c r="AE406" s="21"/>
      <c r="AF406" s="50" t="s">
        <v>88</v>
      </c>
      <c r="AG406" s="23"/>
      <c r="AH406" s="23"/>
      <c r="AI406" s="119">
        <f t="shared" si="316"/>
        <v>0</v>
      </c>
      <c r="AJ406" s="21"/>
      <c r="AK406" s="50" t="s">
        <v>88</v>
      </c>
      <c r="AL406" s="23">
        <f t="shared" si="317"/>
        <v>0</v>
      </c>
      <c r="AM406" s="23"/>
      <c r="AN406" s="119">
        <f t="shared" si="318"/>
        <v>0</v>
      </c>
    </row>
    <row r="407" spans="2:40" x14ac:dyDescent="0.35">
      <c r="B407" s="50" t="s">
        <v>108</v>
      </c>
      <c r="C407" s="23">
        <v>2654</v>
      </c>
      <c r="D407" s="23">
        <v>2658</v>
      </c>
      <c r="E407" s="119">
        <f t="shared" si="308"/>
        <v>4</v>
      </c>
      <c r="F407" s="21"/>
      <c r="G407" s="50" t="s">
        <v>108</v>
      </c>
      <c r="H407" s="23">
        <f t="shared" si="309"/>
        <v>2658</v>
      </c>
      <c r="I407" s="23">
        <v>2658</v>
      </c>
      <c r="J407" s="119">
        <f t="shared" si="310"/>
        <v>0</v>
      </c>
      <c r="K407" s="21"/>
      <c r="L407" s="50" t="s">
        <v>108</v>
      </c>
      <c r="M407" s="23">
        <f>I407</f>
        <v>2658</v>
      </c>
      <c r="N407" s="23">
        <v>2658</v>
      </c>
      <c r="O407" s="119">
        <f>N407-M407</f>
        <v>0</v>
      </c>
      <c r="P407" s="21"/>
      <c r="Q407" s="50" t="s">
        <v>108</v>
      </c>
      <c r="R407" s="23">
        <f>N407</f>
        <v>2658</v>
      </c>
      <c r="S407" s="23">
        <v>2659</v>
      </c>
      <c r="T407" s="119">
        <f t="shared" si="311"/>
        <v>1</v>
      </c>
      <c r="U407" s="21"/>
      <c r="V407" s="50" t="s">
        <v>108</v>
      </c>
      <c r="W407" s="23">
        <f t="shared" si="312"/>
        <v>2659</v>
      </c>
      <c r="X407" s="23">
        <v>2667</v>
      </c>
      <c r="Y407" s="119">
        <f t="shared" si="313"/>
        <v>8</v>
      </c>
      <c r="Z407" s="21"/>
      <c r="AA407" s="50" t="s">
        <v>108</v>
      </c>
      <c r="AB407" s="23">
        <f t="shared" si="314"/>
        <v>2667</v>
      </c>
      <c r="AC407" s="23">
        <v>2668</v>
      </c>
      <c r="AD407" s="119">
        <f t="shared" si="315"/>
        <v>1</v>
      </c>
      <c r="AE407" s="21"/>
      <c r="AF407" s="50" t="s">
        <v>108</v>
      </c>
      <c r="AG407" s="23">
        <f>AC407</f>
        <v>2668</v>
      </c>
      <c r="AH407" s="23">
        <v>2670</v>
      </c>
      <c r="AI407" s="119">
        <f t="shared" si="316"/>
        <v>2</v>
      </c>
      <c r="AJ407" s="21"/>
      <c r="AK407" s="50" t="s">
        <v>108</v>
      </c>
      <c r="AL407" s="23">
        <f t="shared" si="317"/>
        <v>2670</v>
      </c>
      <c r="AM407" s="23">
        <v>2673</v>
      </c>
      <c r="AN407" s="119">
        <f t="shared" si="318"/>
        <v>3</v>
      </c>
    </row>
    <row r="408" spans="2:40" x14ac:dyDescent="0.35">
      <c r="B408" s="50" t="s">
        <v>89</v>
      </c>
      <c r="C408" s="23">
        <v>584835</v>
      </c>
      <c r="D408" s="23">
        <v>585093</v>
      </c>
      <c r="E408" s="119">
        <f t="shared" si="308"/>
        <v>258</v>
      </c>
      <c r="F408" s="21"/>
      <c r="G408" s="50" t="s">
        <v>89</v>
      </c>
      <c r="H408" s="23">
        <f t="shared" si="309"/>
        <v>585093</v>
      </c>
      <c r="I408" s="23">
        <v>585450</v>
      </c>
      <c r="J408" s="119">
        <f t="shared" si="310"/>
        <v>357</v>
      </c>
      <c r="K408" s="21"/>
      <c r="L408" s="50" t="s">
        <v>89</v>
      </c>
      <c r="M408" s="23">
        <f>I408</f>
        <v>585450</v>
      </c>
      <c r="N408" s="23">
        <v>585797</v>
      </c>
      <c r="O408" s="119">
        <f>N408-M408</f>
        <v>347</v>
      </c>
      <c r="P408" s="21"/>
      <c r="Q408" s="50" t="s">
        <v>89</v>
      </c>
      <c r="R408" s="23">
        <f>N408</f>
        <v>585797</v>
      </c>
      <c r="S408" s="23">
        <v>586008</v>
      </c>
      <c r="T408" s="119">
        <f t="shared" si="311"/>
        <v>211</v>
      </c>
      <c r="U408" s="21"/>
      <c r="V408" s="50" t="s">
        <v>89</v>
      </c>
      <c r="W408" s="23">
        <f t="shared" si="312"/>
        <v>586008</v>
      </c>
      <c r="X408" s="23">
        <v>586563</v>
      </c>
      <c r="Y408" s="119">
        <f t="shared" si="313"/>
        <v>555</v>
      </c>
      <c r="Z408" s="21"/>
      <c r="AA408" s="50" t="s">
        <v>89</v>
      </c>
      <c r="AB408" s="23">
        <f t="shared" si="314"/>
        <v>586563</v>
      </c>
      <c r="AC408" s="23">
        <v>587076</v>
      </c>
      <c r="AD408" s="119">
        <f t="shared" si="315"/>
        <v>513</v>
      </c>
      <c r="AE408" s="21"/>
      <c r="AF408" s="50" t="s">
        <v>89</v>
      </c>
      <c r="AG408" s="23">
        <f>AC408</f>
        <v>587076</v>
      </c>
      <c r="AH408" s="23">
        <v>587423</v>
      </c>
      <c r="AI408" s="119">
        <f t="shared" si="316"/>
        <v>347</v>
      </c>
      <c r="AJ408" s="21"/>
      <c r="AK408" s="50" t="s">
        <v>89</v>
      </c>
      <c r="AL408" s="23">
        <f t="shared" si="317"/>
        <v>587423</v>
      </c>
      <c r="AM408" s="23">
        <v>587710</v>
      </c>
      <c r="AN408" s="119">
        <f t="shared" si="318"/>
        <v>287</v>
      </c>
    </row>
    <row r="409" spans="2:40" x14ac:dyDescent="0.35">
      <c r="B409" s="50" t="s">
        <v>90</v>
      </c>
      <c r="C409" s="23">
        <v>307990</v>
      </c>
      <c r="D409" s="23">
        <v>308119</v>
      </c>
      <c r="E409" s="119">
        <f t="shared" si="308"/>
        <v>129</v>
      </c>
      <c r="F409" s="21"/>
      <c r="G409" s="50" t="s">
        <v>90</v>
      </c>
      <c r="H409" s="23">
        <f t="shared" si="309"/>
        <v>308119</v>
      </c>
      <c r="I409" s="23">
        <v>308238</v>
      </c>
      <c r="J409" s="119">
        <f t="shared" si="310"/>
        <v>119</v>
      </c>
      <c r="K409" s="21"/>
      <c r="L409" s="50" t="s">
        <v>90</v>
      </c>
      <c r="M409" s="23">
        <f>I409</f>
        <v>308238</v>
      </c>
      <c r="N409" s="23">
        <v>308384</v>
      </c>
      <c r="O409" s="119">
        <f>N409-M409</f>
        <v>146</v>
      </c>
      <c r="P409" s="21"/>
      <c r="Q409" s="50" t="s">
        <v>90</v>
      </c>
      <c r="R409" s="23">
        <f>N409</f>
        <v>308384</v>
      </c>
      <c r="S409" s="23">
        <v>308472</v>
      </c>
      <c r="T409" s="119">
        <f t="shared" si="311"/>
        <v>88</v>
      </c>
      <c r="U409" s="21"/>
      <c r="V409" s="50" t="s">
        <v>90</v>
      </c>
      <c r="W409" s="23">
        <f t="shared" si="312"/>
        <v>308472</v>
      </c>
      <c r="X409" s="23">
        <v>308750</v>
      </c>
      <c r="Y409" s="119">
        <f t="shared" si="313"/>
        <v>278</v>
      </c>
      <c r="Z409" s="21"/>
      <c r="AA409" s="50" t="s">
        <v>90</v>
      </c>
      <c r="AB409" s="23">
        <f t="shared" si="314"/>
        <v>308750</v>
      </c>
      <c r="AC409" s="23">
        <v>308911</v>
      </c>
      <c r="AD409" s="119">
        <f t="shared" si="315"/>
        <v>161</v>
      </c>
      <c r="AE409" s="21"/>
      <c r="AF409" s="50" t="s">
        <v>90</v>
      </c>
      <c r="AG409" s="23">
        <f>AC409</f>
        <v>308911</v>
      </c>
      <c r="AH409" s="23">
        <v>309045</v>
      </c>
      <c r="AI409" s="119">
        <f t="shared" si="316"/>
        <v>134</v>
      </c>
      <c r="AJ409" s="21"/>
      <c r="AK409" s="50" t="s">
        <v>90</v>
      </c>
      <c r="AL409" s="23">
        <f t="shared" si="317"/>
        <v>309045</v>
      </c>
      <c r="AM409" s="23">
        <v>309184</v>
      </c>
      <c r="AN409" s="119">
        <f t="shared" si="318"/>
        <v>139</v>
      </c>
    </row>
    <row r="410" spans="2:40" x14ac:dyDescent="0.35">
      <c r="B410" s="50" t="s">
        <v>91</v>
      </c>
      <c r="C410" s="23">
        <v>831694</v>
      </c>
      <c r="D410" s="23">
        <v>832174</v>
      </c>
      <c r="E410" s="119">
        <f t="shared" si="308"/>
        <v>480</v>
      </c>
      <c r="F410" s="21"/>
      <c r="G410" s="50" t="s">
        <v>91</v>
      </c>
      <c r="H410" s="23">
        <f t="shared" si="309"/>
        <v>832174</v>
      </c>
      <c r="I410" s="23">
        <v>832949</v>
      </c>
      <c r="J410" s="119">
        <f t="shared" si="310"/>
        <v>775</v>
      </c>
      <c r="K410" s="21"/>
      <c r="L410" s="50" t="s">
        <v>91</v>
      </c>
      <c r="M410" s="23">
        <f>I410</f>
        <v>832949</v>
      </c>
      <c r="N410" s="23">
        <v>833781</v>
      </c>
      <c r="O410" s="119">
        <f>N410-M410</f>
        <v>832</v>
      </c>
      <c r="P410" s="21"/>
      <c r="Q410" s="50" t="s">
        <v>91</v>
      </c>
      <c r="R410" s="23">
        <f>N410</f>
        <v>833781</v>
      </c>
      <c r="S410" s="23">
        <v>834598</v>
      </c>
      <c r="T410" s="119">
        <f t="shared" si="311"/>
        <v>817</v>
      </c>
      <c r="U410" s="21"/>
      <c r="V410" s="50" t="s">
        <v>91</v>
      </c>
      <c r="W410" s="23">
        <f t="shared" si="312"/>
        <v>834598</v>
      </c>
      <c r="X410" s="23">
        <v>835589</v>
      </c>
      <c r="Y410" s="119">
        <f t="shared" si="313"/>
        <v>991</v>
      </c>
      <c r="Z410" s="21"/>
      <c r="AA410" s="50" t="s">
        <v>91</v>
      </c>
      <c r="AB410" s="23">
        <f t="shared" si="314"/>
        <v>835589</v>
      </c>
      <c r="AC410" s="23">
        <v>836193</v>
      </c>
      <c r="AD410" s="119">
        <f t="shared" si="315"/>
        <v>604</v>
      </c>
      <c r="AE410" s="21"/>
      <c r="AF410" s="50" t="s">
        <v>91</v>
      </c>
      <c r="AG410" s="23">
        <f>AC410</f>
        <v>836193</v>
      </c>
      <c r="AH410" s="23">
        <v>837470</v>
      </c>
      <c r="AI410" s="119">
        <f t="shared" si="316"/>
        <v>1277</v>
      </c>
      <c r="AJ410" s="21"/>
      <c r="AK410" s="50" t="s">
        <v>91</v>
      </c>
      <c r="AL410" s="23">
        <f t="shared" si="317"/>
        <v>837470</v>
      </c>
      <c r="AM410" s="23">
        <v>838777</v>
      </c>
      <c r="AN410" s="119">
        <f t="shared" si="318"/>
        <v>1307</v>
      </c>
    </row>
    <row r="411" spans="2:40" x14ac:dyDescent="0.35">
      <c r="B411" s="50" t="s">
        <v>94</v>
      </c>
      <c r="C411" s="23"/>
      <c r="D411" s="23"/>
      <c r="E411" s="119">
        <f>SUM(E404:E410)</f>
        <v>1551</v>
      </c>
      <c r="F411" s="21"/>
      <c r="G411" s="50" t="s">
        <v>94</v>
      </c>
      <c r="H411" s="23"/>
      <c r="I411" s="23"/>
      <c r="J411" s="120">
        <f>SUM(J404:J410)</f>
        <v>2310</v>
      </c>
      <c r="K411" s="21"/>
      <c r="L411" s="50" t="s">
        <v>94</v>
      </c>
      <c r="M411" s="23"/>
      <c r="N411" s="23"/>
      <c r="O411" s="119">
        <f>SUM(O404:O410)</f>
        <v>2148</v>
      </c>
      <c r="P411" s="21"/>
      <c r="Q411" s="50" t="s">
        <v>94</v>
      </c>
      <c r="R411" s="23"/>
      <c r="S411" s="23"/>
      <c r="T411" s="119">
        <f>SUM(T404:T410)</f>
        <v>2062</v>
      </c>
      <c r="U411" s="21"/>
      <c r="V411" s="50" t="s">
        <v>94</v>
      </c>
      <c r="W411" s="23"/>
      <c r="X411" s="23"/>
      <c r="Y411" s="120">
        <f>SUM(Y404:Y410)</f>
        <v>2771</v>
      </c>
      <c r="Z411" s="21"/>
      <c r="AA411" s="50" t="s">
        <v>94</v>
      </c>
      <c r="AB411" s="23"/>
      <c r="AC411" s="23"/>
      <c r="AD411" s="120">
        <f>SUM(AD404:AD410)</f>
        <v>2417</v>
      </c>
      <c r="AE411" s="21"/>
      <c r="AF411" s="50" t="s">
        <v>94</v>
      </c>
      <c r="AG411" s="23"/>
      <c r="AH411" s="23"/>
      <c r="AI411" s="120">
        <f>SUM(AI404:AI410)</f>
        <v>2938</v>
      </c>
      <c r="AJ411" s="21"/>
      <c r="AK411" s="50" t="s">
        <v>94</v>
      </c>
      <c r="AL411" s="23"/>
      <c r="AM411" s="23"/>
      <c r="AN411" s="120">
        <f>SUM(AN404:AN410)</f>
        <v>2921</v>
      </c>
    </row>
    <row r="412" spans="2:40" x14ac:dyDescent="0.35">
      <c r="B412" s="50" t="s">
        <v>97</v>
      </c>
      <c r="C412" s="23">
        <v>558144</v>
      </c>
      <c r="D412" s="23">
        <v>558253</v>
      </c>
      <c r="E412" s="119">
        <f>D412-C412</f>
        <v>109</v>
      </c>
      <c r="F412" s="21"/>
      <c r="G412" s="50" t="s">
        <v>97</v>
      </c>
      <c r="H412" s="23">
        <f>D412</f>
        <v>558253</v>
      </c>
      <c r="I412" s="23">
        <v>558370</v>
      </c>
      <c r="J412" s="119">
        <f>I412-H412</f>
        <v>117</v>
      </c>
      <c r="K412" s="21"/>
      <c r="L412" s="50" t="s">
        <v>97</v>
      </c>
      <c r="M412" s="23">
        <f>I412</f>
        <v>558370</v>
      </c>
      <c r="N412" s="23">
        <v>558560</v>
      </c>
      <c r="O412" s="119">
        <f>N412-M412</f>
        <v>190</v>
      </c>
      <c r="P412" s="21"/>
      <c r="Q412" s="50" t="s">
        <v>97</v>
      </c>
      <c r="R412" s="23">
        <f>N412</f>
        <v>558560</v>
      </c>
      <c r="S412" s="23">
        <v>558681</v>
      </c>
      <c r="T412" s="119">
        <f>S412-R412</f>
        <v>121</v>
      </c>
      <c r="U412" s="21"/>
      <c r="V412" s="50" t="s">
        <v>97</v>
      </c>
      <c r="W412" s="23">
        <f>S412</f>
        <v>558681</v>
      </c>
      <c r="X412" s="23">
        <v>558681</v>
      </c>
      <c r="Y412" s="120">
        <f>X412-W412</f>
        <v>0</v>
      </c>
      <c r="Z412" s="21"/>
      <c r="AA412" s="50" t="s">
        <v>97</v>
      </c>
      <c r="AB412" s="23">
        <f>X412</f>
        <v>558681</v>
      </c>
      <c r="AC412" s="23">
        <v>558954</v>
      </c>
      <c r="AD412" s="120">
        <f>AC412-AB412</f>
        <v>273</v>
      </c>
      <c r="AE412" s="21"/>
      <c r="AF412" s="50" t="s">
        <v>97</v>
      </c>
      <c r="AG412" s="23">
        <f>AC412</f>
        <v>558954</v>
      </c>
      <c r="AH412" s="23">
        <v>559149</v>
      </c>
      <c r="AI412" s="120">
        <f>AH412-AG412</f>
        <v>195</v>
      </c>
      <c r="AJ412" s="21"/>
      <c r="AK412" s="50" t="s">
        <v>97</v>
      </c>
      <c r="AL412" s="23">
        <f>AH412</f>
        <v>559149</v>
      </c>
      <c r="AM412" s="23">
        <v>559289</v>
      </c>
      <c r="AN412" s="120">
        <f>AM412-AL412</f>
        <v>140</v>
      </c>
    </row>
    <row r="413" spans="2:40" x14ac:dyDescent="0.35">
      <c r="B413" s="29" t="s">
        <v>130</v>
      </c>
      <c r="C413" s="23"/>
      <c r="D413" s="23"/>
      <c r="E413" s="121">
        <f>E412+E411+E403+E396+E395+E394</f>
        <v>4255</v>
      </c>
      <c r="F413" s="21"/>
      <c r="G413" s="29" t="s">
        <v>130</v>
      </c>
      <c r="H413" s="23"/>
      <c r="I413" s="23"/>
      <c r="J413" s="121">
        <f>J412+J411+J403+J396+J395+J394</f>
        <v>6081</v>
      </c>
      <c r="K413" s="21"/>
      <c r="L413" s="29" t="s">
        <v>130</v>
      </c>
      <c r="M413" s="23"/>
      <c r="N413" s="23"/>
      <c r="O413" s="121">
        <f>O412+O411+O403+O396+O395+O394</f>
        <v>4681</v>
      </c>
      <c r="P413" s="21"/>
      <c r="Q413" s="29" t="s">
        <v>130</v>
      </c>
      <c r="R413" s="23"/>
      <c r="S413" s="23"/>
      <c r="T413" s="121">
        <f>T412+T411+T403+T396+T395+T394</f>
        <v>4403</v>
      </c>
      <c r="U413" s="21"/>
      <c r="V413" s="29" t="s">
        <v>130</v>
      </c>
      <c r="W413" s="23"/>
      <c r="X413" s="23"/>
      <c r="Y413" s="121">
        <f>Y412+Y411+Y403+Y396+Y395+Y394</f>
        <v>5955</v>
      </c>
      <c r="Z413" s="21"/>
      <c r="AA413" s="29" t="s">
        <v>130</v>
      </c>
      <c r="AB413" s="23"/>
      <c r="AC413" s="23"/>
      <c r="AD413" s="121">
        <f>AD412+AD411+AD403+AD396+AD395+AD394</f>
        <v>5923</v>
      </c>
      <c r="AE413" s="21"/>
      <c r="AF413" s="29" t="s">
        <v>130</v>
      </c>
      <c r="AG413" s="23">
        <f>AC413</f>
        <v>0</v>
      </c>
      <c r="AH413" s="23"/>
      <c r="AI413" s="121">
        <f>AI412+AI411+AI403+AI396+AI395+AI394</f>
        <v>8199</v>
      </c>
      <c r="AJ413" s="21"/>
      <c r="AK413" s="29" t="s">
        <v>130</v>
      </c>
      <c r="AL413" s="23">
        <f>AH413</f>
        <v>0</v>
      </c>
      <c r="AM413" s="23"/>
      <c r="AN413" s="121">
        <f>AN412+AN411+AN403+AN396+AN395+AN394</f>
        <v>7815</v>
      </c>
    </row>
    <row r="415" spans="2:40" x14ac:dyDescent="0.35">
      <c r="B415" s="117" t="s">
        <v>114</v>
      </c>
      <c r="C415" s="292" t="s">
        <v>783</v>
      </c>
      <c r="D415" s="293"/>
      <c r="E415" s="294"/>
      <c r="F415" s="21"/>
      <c r="G415" s="117" t="s">
        <v>114</v>
      </c>
      <c r="H415" s="292" t="s">
        <v>784</v>
      </c>
      <c r="I415" s="293"/>
      <c r="J415" s="294"/>
      <c r="K415" s="21"/>
      <c r="L415" s="117" t="s">
        <v>114</v>
      </c>
      <c r="M415" s="292" t="s">
        <v>785</v>
      </c>
      <c r="N415" s="293"/>
      <c r="O415" s="294"/>
      <c r="P415" s="21"/>
      <c r="Q415" s="117" t="s">
        <v>114</v>
      </c>
      <c r="R415" s="292" t="s">
        <v>786</v>
      </c>
      <c r="S415" s="293"/>
      <c r="T415" s="294"/>
      <c r="U415" s="21"/>
      <c r="V415" s="117" t="s">
        <v>114</v>
      </c>
      <c r="W415" s="292" t="s">
        <v>787</v>
      </c>
      <c r="X415" s="293"/>
      <c r="Y415" s="294"/>
      <c r="Z415" s="21"/>
      <c r="AA415" s="117" t="s">
        <v>114</v>
      </c>
      <c r="AB415" s="292" t="s">
        <v>788</v>
      </c>
      <c r="AC415" s="293"/>
      <c r="AD415" s="294"/>
      <c r="AE415" s="21"/>
      <c r="AF415" s="117" t="s">
        <v>114</v>
      </c>
      <c r="AG415" s="292" t="s">
        <v>789</v>
      </c>
      <c r="AH415" s="293"/>
      <c r="AI415" s="294"/>
      <c r="AJ415" s="21"/>
      <c r="AK415" s="117" t="s">
        <v>114</v>
      </c>
      <c r="AL415" s="292" t="s">
        <v>790</v>
      </c>
      <c r="AM415" s="293"/>
      <c r="AN415" s="294"/>
    </row>
    <row r="416" spans="2:40" x14ac:dyDescent="0.35">
      <c r="B416" s="50"/>
      <c r="C416" s="118" t="s">
        <v>81</v>
      </c>
      <c r="D416" s="118" t="s">
        <v>82</v>
      </c>
      <c r="E416" s="118" t="s">
        <v>95</v>
      </c>
      <c r="F416" s="21"/>
      <c r="G416" s="50"/>
      <c r="H416" s="118" t="s">
        <v>81</v>
      </c>
      <c r="I416" s="118" t="s">
        <v>82</v>
      </c>
      <c r="J416" s="118" t="s">
        <v>95</v>
      </c>
      <c r="K416" s="21"/>
      <c r="L416" s="50"/>
      <c r="M416" s="118" t="s">
        <v>81</v>
      </c>
      <c r="N416" s="118" t="s">
        <v>82</v>
      </c>
      <c r="O416" s="118" t="s">
        <v>95</v>
      </c>
      <c r="P416" s="21"/>
      <c r="Q416" s="50"/>
      <c r="R416" s="118" t="s">
        <v>81</v>
      </c>
      <c r="S416" s="118" t="s">
        <v>82</v>
      </c>
      <c r="T416" s="118" t="s">
        <v>95</v>
      </c>
      <c r="U416" s="21"/>
      <c r="V416" s="50"/>
      <c r="W416" s="118" t="s">
        <v>81</v>
      </c>
      <c r="X416" s="118" t="s">
        <v>82</v>
      </c>
      <c r="Y416" s="118" t="s">
        <v>95</v>
      </c>
      <c r="Z416" s="21"/>
      <c r="AA416" s="50"/>
      <c r="AB416" s="118" t="s">
        <v>81</v>
      </c>
      <c r="AC416" s="118" t="s">
        <v>82</v>
      </c>
      <c r="AD416" s="118" t="s">
        <v>95</v>
      </c>
      <c r="AE416" s="21"/>
      <c r="AF416" s="50"/>
      <c r="AG416" s="118" t="s">
        <v>81</v>
      </c>
      <c r="AH416" s="118" t="s">
        <v>82</v>
      </c>
      <c r="AI416" s="118" t="s">
        <v>95</v>
      </c>
      <c r="AJ416" s="21"/>
      <c r="AK416" s="50"/>
      <c r="AL416" s="118" t="s">
        <v>81</v>
      </c>
      <c r="AM416" s="118" t="s">
        <v>82</v>
      </c>
      <c r="AN416" s="118" t="s">
        <v>95</v>
      </c>
    </row>
    <row r="417" spans="2:40" x14ac:dyDescent="0.35">
      <c r="B417" s="50" t="s">
        <v>92</v>
      </c>
      <c r="C417" s="23">
        <v>472303</v>
      </c>
      <c r="D417" s="23">
        <v>472472</v>
      </c>
      <c r="E417" s="119">
        <f>(D417-C417)*10</f>
        <v>1690</v>
      </c>
      <c r="F417" s="21"/>
      <c r="G417" s="50" t="s">
        <v>92</v>
      </c>
      <c r="H417" s="23">
        <f>D417</f>
        <v>472472</v>
      </c>
      <c r="I417" s="23">
        <v>472561</v>
      </c>
      <c r="J417" s="119">
        <f>(I417-H417)*10</f>
        <v>890</v>
      </c>
      <c r="K417" s="21"/>
      <c r="L417" s="50" t="s">
        <v>92</v>
      </c>
      <c r="M417" s="23">
        <f>I417</f>
        <v>472561</v>
      </c>
      <c r="N417" s="23">
        <v>472700</v>
      </c>
      <c r="O417" s="119">
        <f>(N417-M417)*10</f>
        <v>1390</v>
      </c>
      <c r="P417" s="21"/>
      <c r="Q417" s="50" t="s">
        <v>92</v>
      </c>
      <c r="R417" s="23">
        <f>N417</f>
        <v>472700</v>
      </c>
      <c r="S417" s="23">
        <v>472860</v>
      </c>
      <c r="T417" s="119">
        <f>(S417-R417)*10</f>
        <v>1600</v>
      </c>
      <c r="U417" s="21"/>
      <c r="V417" s="50" t="s">
        <v>92</v>
      </c>
      <c r="W417" s="23">
        <f>S417</f>
        <v>472860</v>
      </c>
      <c r="X417" s="23">
        <v>473064</v>
      </c>
      <c r="Y417" s="119">
        <f>(X417-W417)*10</f>
        <v>2040</v>
      </c>
      <c r="Z417" s="21"/>
      <c r="AA417" s="50" t="s">
        <v>92</v>
      </c>
      <c r="AB417" s="23">
        <f>X417</f>
        <v>473064</v>
      </c>
      <c r="AC417" s="23">
        <v>473269</v>
      </c>
      <c r="AD417" s="119">
        <f>(AC417-AB417)*10</f>
        <v>2050</v>
      </c>
      <c r="AE417" s="21"/>
      <c r="AF417" s="50" t="s">
        <v>92</v>
      </c>
      <c r="AG417" s="23">
        <f>AC417</f>
        <v>473269</v>
      </c>
      <c r="AH417" s="23">
        <v>473510</v>
      </c>
      <c r="AI417" s="119">
        <v>2410</v>
      </c>
      <c r="AJ417" s="21"/>
      <c r="AK417" s="50" t="s">
        <v>92</v>
      </c>
      <c r="AL417" s="23">
        <f>AH417</f>
        <v>473510</v>
      </c>
      <c r="AM417" s="23">
        <v>473734</v>
      </c>
      <c r="AN417" s="119">
        <f>(AM417-AL417)*10</f>
        <v>2240</v>
      </c>
    </row>
    <row r="418" spans="2:40" x14ac:dyDescent="0.35">
      <c r="B418" s="50" t="s">
        <v>6</v>
      </c>
      <c r="C418" s="23">
        <v>268342</v>
      </c>
      <c r="D418" s="23">
        <v>268564</v>
      </c>
      <c r="E418" s="119">
        <f>D418-C418</f>
        <v>222</v>
      </c>
      <c r="F418" s="21"/>
      <c r="G418" s="50" t="s">
        <v>6</v>
      </c>
      <c r="H418" s="23">
        <f t="shared" ref="H418:H425" si="319">D418</f>
        <v>268564</v>
      </c>
      <c r="I418" s="23">
        <v>268851</v>
      </c>
      <c r="J418" s="119">
        <f>I418-H418</f>
        <v>287</v>
      </c>
      <c r="K418" s="21"/>
      <c r="L418" s="50" t="s">
        <v>6</v>
      </c>
      <c r="M418" s="23">
        <f t="shared" ref="M418:M424" si="320">I418</f>
        <v>268851</v>
      </c>
      <c r="N418" s="23">
        <v>268936</v>
      </c>
      <c r="O418" s="119">
        <f>N418-M418</f>
        <v>85</v>
      </c>
      <c r="P418" s="21"/>
      <c r="Q418" s="50" t="s">
        <v>6</v>
      </c>
      <c r="R418" s="23">
        <f>N418</f>
        <v>268936</v>
      </c>
      <c r="S418" s="23">
        <v>269067</v>
      </c>
      <c r="T418" s="119">
        <f>S418-R418</f>
        <v>131</v>
      </c>
      <c r="U418" s="21"/>
      <c r="V418" s="50" t="s">
        <v>6</v>
      </c>
      <c r="W418" s="23">
        <f t="shared" ref="W418:W425" si="321">S418</f>
        <v>269067</v>
      </c>
      <c r="X418" s="23">
        <v>269067</v>
      </c>
      <c r="Y418" s="119">
        <f>X418-W418</f>
        <v>0</v>
      </c>
      <c r="Z418" s="21"/>
      <c r="AA418" s="50" t="s">
        <v>6</v>
      </c>
      <c r="AB418" s="23">
        <f t="shared" ref="AB418:AB425" si="322">X418</f>
        <v>269067</v>
      </c>
      <c r="AC418" s="23">
        <v>269067</v>
      </c>
      <c r="AD418" s="119">
        <f>AC418-AB418</f>
        <v>0</v>
      </c>
      <c r="AE418" s="21"/>
      <c r="AF418" s="50" t="s">
        <v>6</v>
      </c>
      <c r="AG418" s="23">
        <f t="shared" ref="AG418:AG425" si="323">AC418</f>
        <v>269067</v>
      </c>
      <c r="AH418" s="23">
        <v>269184</v>
      </c>
      <c r="AI418" s="119">
        <f>AH418-AG418</f>
        <v>117</v>
      </c>
      <c r="AJ418" s="21"/>
      <c r="AK418" s="50" t="s">
        <v>6</v>
      </c>
      <c r="AL418" s="23">
        <f t="shared" ref="AL418:AL425" si="324">AH418</f>
        <v>269184</v>
      </c>
      <c r="AM418" s="23">
        <v>269355</v>
      </c>
      <c r="AN418" s="119">
        <f>AM418-AL418</f>
        <v>171</v>
      </c>
    </row>
    <row r="419" spans="2:40" x14ac:dyDescent="0.35">
      <c r="B419" s="50" t="s">
        <v>103</v>
      </c>
      <c r="C419" s="23">
        <v>210667</v>
      </c>
      <c r="D419" s="23">
        <v>210667</v>
      </c>
      <c r="E419" s="119">
        <f>D419-C419</f>
        <v>0</v>
      </c>
      <c r="F419" s="21"/>
      <c r="G419" s="50" t="s">
        <v>103</v>
      </c>
      <c r="H419" s="23">
        <f t="shared" si="319"/>
        <v>210667</v>
      </c>
      <c r="I419" s="23">
        <v>210667</v>
      </c>
      <c r="J419" s="119">
        <f>I419-H419</f>
        <v>0</v>
      </c>
      <c r="K419" s="21"/>
      <c r="L419" s="50" t="s">
        <v>103</v>
      </c>
      <c r="M419" s="23">
        <f t="shared" si="320"/>
        <v>210667</v>
      </c>
      <c r="N419" s="23">
        <v>210667</v>
      </c>
      <c r="O419" s="119">
        <f>N419-M419</f>
        <v>0</v>
      </c>
      <c r="P419" s="21"/>
      <c r="Q419" s="50" t="s">
        <v>103</v>
      </c>
      <c r="R419" s="23">
        <f t="shared" ref="R419:R425" si="325">N419</f>
        <v>210667</v>
      </c>
      <c r="S419" s="23">
        <v>210667</v>
      </c>
      <c r="T419" s="119">
        <f>S419-R419</f>
        <v>0</v>
      </c>
      <c r="U419" s="21"/>
      <c r="V419" s="50" t="s">
        <v>103</v>
      </c>
      <c r="W419" s="23">
        <f t="shared" si="321"/>
        <v>210667</v>
      </c>
      <c r="X419" s="23">
        <v>210667</v>
      </c>
      <c r="Y419" s="119">
        <f>X419-W419</f>
        <v>0</v>
      </c>
      <c r="Z419" s="21"/>
      <c r="AA419" s="50" t="s">
        <v>103</v>
      </c>
      <c r="AB419" s="23">
        <f t="shared" si="322"/>
        <v>210667</v>
      </c>
      <c r="AC419" s="23">
        <v>210667</v>
      </c>
      <c r="AD419" s="119">
        <f>AC419-AB419</f>
        <v>0</v>
      </c>
      <c r="AE419" s="21"/>
      <c r="AF419" s="50" t="s">
        <v>103</v>
      </c>
      <c r="AG419" s="23">
        <f t="shared" si="323"/>
        <v>210667</v>
      </c>
      <c r="AH419" s="23">
        <v>210667</v>
      </c>
      <c r="AI419" s="119">
        <f>AH419-AG419</f>
        <v>0</v>
      </c>
      <c r="AJ419" s="21"/>
      <c r="AK419" s="50" t="s">
        <v>103</v>
      </c>
      <c r="AL419" s="23">
        <f t="shared" si="324"/>
        <v>210667</v>
      </c>
      <c r="AM419" s="23">
        <v>210667</v>
      </c>
      <c r="AN419" s="119">
        <f>AM419-AL419</f>
        <v>0</v>
      </c>
    </row>
    <row r="420" spans="2:40" x14ac:dyDescent="0.35">
      <c r="B420" s="50" t="s">
        <v>3</v>
      </c>
      <c r="C420" s="23">
        <v>327815</v>
      </c>
      <c r="D420" s="23">
        <v>328036</v>
      </c>
      <c r="E420" s="119">
        <f>(D420-C420)*10</f>
        <v>2210</v>
      </c>
      <c r="F420" s="21"/>
      <c r="G420" s="50" t="s">
        <v>3</v>
      </c>
      <c r="H420" s="23">
        <f t="shared" si="319"/>
        <v>328036</v>
      </c>
      <c r="I420" s="23">
        <v>328285</v>
      </c>
      <c r="J420" s="119">
        <f>(I420-H420)*10</f>
        <v>2490</v>
      </c>
      <c r="K420" s="21"/>
      <c r="L420" s="50" t="s">
        <v>3</v>
      </c>
      <c r="M420" s="23">
        <f t="shared" si="320"/>
        <v>328285</v>
      </c>
      <c r="N420" s="23">
        <v>328502</v>
      </c>
      <c r="O420" s="119">
        <f>(N420-M420)*10</f>
        <v>2170</v>
      </c>
      <c r="P420" s="21"/>
      <c r="Q420" s="50" t="s">
        <v>3</v>
      </c>
      <c r="R420" s="23">
        <f t="shared" si="325"/>
        <v>328502</v>
      </c>
      <c r="S420" s="23">
        <v>328677</v>
      </c>
      <c r="T420" s="119">
        <f>(S420-R420)*10</f>
        <v>1750</v>
      </c>
      <c r="U420" s="21"/>
      <c r="V420" s="50" t="s">
        <v>3</v>
      </c>
      <c r="W420" s="23">
        <f t="shared" si="321"/>
        <v>328677</v>
      </c>
      <c r="X420" s="23">
        <v>328863</v>
      </c>
      <c r="Y420" s="119">
        <f>(X420-W420)*10</f>
        <v>1860</v>
      </c>
      <c r="Z420" s="21"/>
      <c r="AA420" s="50" t="s">
        <v>3</v>
      </c>
      <c r="AB420" s="23">
        <f t="shared" si="322"/>
        <v>328863</v>
      </c>
      <c r="AC420" s="23">
        <v>329064</v>
      </c>
      <c r="AD420" s="119">
        <f>(AC420-AB420)*10</f>
        <v>2010</v>
      </c>
      <c r="AE420" s="21"/>
      <c r="AF420" s="50" t="s">
        <v>3</v>
      </c>
      <c r="AG420" s="23">
        <f t="shared" si="323"/>
        <v>329064</v>
      </c>
      <c r="AH420" s="23">
        <v>329292</v>
      </c>
      <c r="AI420" s="119">
        <f>(AH420-AG420)*10</f>
        <v>2280</v>
      </c>
      <c r="AJ420" s="21"/>
      <c r="AK420" s="50" t="s">
        <v>3</v>
      </c>
      <c r="AL420" s="23">
        <f t="shared" si="324"/>
        <v>329292</v>
      </c>
      <c r="AM420" s="23">
        <v>329559</v>
      </c>
      <c r="AN420" s="119">
        <f>(AM420-AL420)*10</f>
        <v>2670</v>
      </c>
    </row>
    <row r="421" spans="2:40" x14ac:dyDescent="0.35">
      <c r="B421" s="50" t="s">
        <v>83</v>
      </c>
      <c r="C421" s="23">
        <v>29876</v>
      </c>
      <c r="D421" s="23">
        <v>29876</v>
      </c>
      <c r="E421" s="119">
        <f>D421-Supply!C421</f>
        <v>0</v>
      </c>
      <c r="F421" s="21"/>
      <c r="G421" s="50" t="s">
        <v>83</v>
      </c>
      <c r="H421" s="23">
        <f t="shared" si="319"/>
        <v>29876</v>
      </c>
      <c r="I421" s="23">
        <v>29876</v>
      </c>
      <c r="J421" s="119">
        <f>I421-H421</f>
        <v>0</v>
      </c>
      <c r="K421" s="21"/>
      <c r="L421" s="50" t="s">
        <v>83</v>
      </c>
      <c r="M421" s="23">
        <f t="shared" si="320"/>
        <v>29876</v>
      </c>
      <c r="N421" s="23">
        <v>29876</v>
      </c>
      <c r="O421" s="119">
        <f>N421-M421</f>
        <v>0</v>
      </c>
      <c r="P421" s="21"/>
      <c r="Q421" s="50" t="s">
        <v>83</v>
      </c>
      <c r="R421" s="23">
        <f t="shared" si="325"/>
        <v>29876</v>
      </c>
      <c r="S421" s="23">
        <v>29876</v>
      </c>
      <c r="T421" s="119">
        <f>S421-R421</f>
        <v>0</v>
      </c>
      <c r="U421" s="21"/>
      <c r="V421" s="50" t="s">
        <v>83</v>
      </c>
      <c r="W421" s="23">
        <f t="shared" si="321"/>
        <v>29876</v>
      </c>
      <c r="X421" s="23">
        <v>29876</v>
      </c>
      <c r="Y421" s="119">
        <v>0</v>
      </c>
      <c r="Z421" s="21"/>
      <c r="AA421" s="50" t="s">
        <v>83</v>
      </c>
      <c r="AB421" s="23">
        <f t="shared" si="322"/>
        <v>29876</v>
      </c>
      <c r="AC421" s="23">
        <v>29876</v>
      </c>
      <c r="AD421" s="119">
        <f>AC421-AB421</f>
        <v>0</v>
      </c>
      <c r="AE421" s="21"/>
      <c r="AF421" s="50" t="s">
        <v>83</v>
      </c>
      <c r="AG421" s="23">
        <f t="shared" si="323"/>
        <v>29876</v>
      </c>
      <c r="AH421" s="23">
        <v>29876</v>
      </c>
      <c r="AI421" s="119">
        <f>AH421-AG421</f>
        <v>0</v>
      </c>
      <c r="AJ421" s="21"/>
      <c r="AK421" s="50" t="s">
        <v>83</v>
      </c>
      <c r="AL421" s="23">
        <f t="shared" si="324"/>
        <v>29876</v>
      </c>
      <c r="AM421" s="23">
        <v>29876</v>
      </c>
      <c r="AN421" s="119">
        <f>AM421-AL421</f>
        <v>0</v>
      </c>
    </row>
    <row r="422" spans="2:40" x14ac:dyDescent="0.35">
      <c r="B422" s="50" t="s">
        <v>84</v>
      </c>
      <c r="C422" s="23">
        <v>53685</v>
      </c>
      <c r="D422" s="23">
        <v>53685</v>
      </c>
      <c r="E422" s="119">
        <f>D422-C422</f>
        <v>0</v>
      </c>
      <c r="F422" s="21"/>
      <c r="G422" s="50" t="s">
        <v>84</v>
      </c>
      <c r="H422" s="23">
        <f t="shared" si="319"/>
        <v>53685</v>
      </c>
      <c r="I422" s="23">
        <v>53685</v>
      </c>
      <c r="J422" s="119">
        <f>I422-H422</f>
        <v>0</v>
      </c>
      <c r="K422" s="21"/>
      <c r="L422" s="50" t="s">
        <v>84</v>
      </c>
      <c r="M422" s="23">
        <f t="shared" si="320"/>
        <v>53685</v>
      </c>
      <c r="N422" s="23">
        <v>53685</v>
      </c>
      <c r="O422" s="119">
        <f>N422-M422</f>
        <v>0</v>
      </c>
      <c r="P422" s="21"/>
      <c r="Q422" s="50" t="s">
        <v>84</v>
      </c>
      <c r="R422" s="23">
        <f t="shared" si="325"/>
        <v>53685</v>
      </c>
      <c r="S422" s="23">
        <v>53695</v>
      </c>
      <c r="T422" s="119">
        <f>S422-R422</f>
        <v>10</v>
      </c>
      <c r="U422" s="21"/>
      <c r="V422" s="50" t="s">
        <v>84</v>
      </c>
      <c r="W422" s="23">
        <f t="shared" si="321"/>
        <v>53695</v>
      </c>
      <c r="X422" s="23">
        <v>53703</v>
      </c>
      <c r="Y422" s="119">
        <f>X422-W422</f>
        <v>8</v>
      </c>
      <c r="Z422" s="21"/>
      <c r="AA422" s="50" t="s">
        <v>84</v>
      </c>
      <c r="AB422" s="23">
        <f t="shared" si="322"/>
        <v>53703</v>
      </c>
      <c r="AC422" s="23">
        <v>53703</v>
      </c>
      <c r="AD422" s="119">
        <f>AC422-AB422</f>
        <v>0</v>
      </c>
      <c r="AE422" s="21"/>
      <c r="AF422" s="50" t="s">
        <v>84</v>
      </c>
      <c r="AG422" s="23">
        <f t="shared" si="323"/>
        <v>53703</v>
      </c>
      <c r="AH422" s="23">
        <v>53706</v>
      </c>
      <c r="AI422" s="119">
        <f>AH422-AG422</f>
        <v>3</v>
      </c>
      <c r="AJ422" s="21"/>
      <c r="AK422" s="50" t="s">
        <v>84</v>
      </c>
      <c r="AL422" s="23">
        <f t="shared" si="324"/>
        <v>53706</v>
      </c>
      <c r="AM422" s="23">
        <v>53716</v>
      </c>
      <c r="AN422" s="119">
        <f>AM422-AL422</f>
        <v>10</v>
      </c>
    </row>
    <row r="423" spans="2:40" x14ac:dyDescent="0.35">
      <c r="B423" s="50" t="s">
        <v>98</v>
      </c>
      <c r="C423" s="23">
        <v>139728</v>
      </c>
      <c r="D423" s="23">
        <v>139728</v>
      </c>
      <c r="E423" s="119">
        <f>D423-C423</f>
        <v>0</v>
      </c>
      <c r="F423" s="21"/>
      <c r="G423" s="50" t="s">
        <v>98</v>
      </c>
      <c r="H423" s="23">
        <f t="shared" si="319"/>
        <v>139728</v>
      </c>
      <c r="I423" s="23">
        <v>139728</v>
      </c>
      <c r="J423" s="119">
        <f>I423-H423</f>
        <v>0</v>
      </c>
      <c r="K423" s="21"/>
      <c r="L423" s="50" t="s">
        <v>98</v>
      </c>
      <c r="M423" s="23">
        <f t="shared" si="320"/>
        <v>139728</v>
      </c>
      <c r="N423" s="23">
        <v>139728</v>
      </c>
      <c r="O423" s="119">
        <f>N423-M423</f>
        <v>0</v>
      </c>
      <c r="P423" s="21"/>
      <c r="Q423" s="50" t="s">
        <v>98</v>
      </c>
      <c r="R423" s="23">
        <f t="shared" si="325"/>
        <v>139728</v>
      </c>
      <c r="S423" s="23">
        <v>139728</v>
      </c>
      <c r="T423" s="119">
        <f>S423-R423</f>
        <v>0</v>
      </c>
      <c r="U423" s="21"/>
      <c r="V423" s="50" t="s">
        <v>98</v>
      </c>
      <c r="W423" s="23">
        <f t="shared" si="321"/>
        <v>139728</v>
      </c>
      <c r="X423" s="23">
        <v>139728</v>
      </c>
      <c r="Y423" s="119">
        <f>X423-W423</f>
        <v>0</v>
      </c>
      <c r="Z423" s="21"/>
      <c r="AA423" s="50" t="s">
        <v>98</v>
      </c>
      <c r="AB423" s="23">
        <f t="shared" si="322"/>
        <v>139728</v>
      </c>
      <c r="AC423" s="23">
        <v>139728</v>
      </c>
      <c r="AD423" s="119">
        <f>AC423-AB423</f>
        <v>0</v>
      </c>
      <c r="AE423" s="21"/>
      <c r="AF423" s="50" t="s">
        <v>98</v>
      </c>
      <c r="AG423" s="23">
        <f t="shared" si="323"/>
        <v>139728</v>
      </c>
      <c r="AH423" s="23">
        <v>139728</v>
      </c>
      <c r="AI423" s="119">
        <f>AH423-AG423</f>
        <v>0</v>
      </c>
      <c r="AJ423" s="21"/>
      <c r="AK423" s="50" t="s">
        <v>98</v>
      </c>
      <c r="AL423" s="23">
        <f t="shared" si="324"/>
        <v>139728</v>
      </c>
      <c r="AM423" s="23">
        <v>139728</v>
      </c>
      <c r="AN423" s="119">
        <f>AM423-AL423</f>
        <v>0</v>
      </c>
    </row>
    <row r="424" spans="2:40" x14ac:dyDescent="0.35">
      <c r="B424" s="50" t="s">
        <v>85</v>
      </c>
      <c r="C424" s="23">
        <v>280</v>
      </c>
      <c r="D424" s="23">
        <v>284</v>
      </c>
      <c r="E424" s="119">
        <f>D424-C424</f>
        <v>4</v>
      </c>
      <c r="F424" s="21"/>
      <c r="G424" s="50" t="s">
        <v>85</v>
      </c>
      <c r="H424" s="23">
        <f t="shared" si="319"/>
        <v>284</v>
      </c>
      <c r="I424" s="23">
        <v>287</v>
      </c>
      <c r="J424" s="119">
        <f>I424-H424</f>
        <v>3</v>
      </c>
      <c r="K424" s="21"/>
      <c r="L424" s="50" t="s">
        <v>85</v>
      </c>
      <c r="M424" s="23">
        <f t="shared" si="320"/>
        <v>287</v>
      </c>
      <c r="N424" s="23">
        <v>289</v>
      </c>
      <c r="O424" s="119">
        <f>N424-M424</f>
        <v>2</v>
      </c>
      <c r="P424" s="21"/>
      <c r="Q424" s="50" t="s">
        <v>85</v>
      </c>
      <c r="R424" s="23">
        <f t="shared" si="325"/>
        <v>289</v>
      </c>
      <c r="S424" s="23">
        <v>293</v>
      </c>
      <c r="T424" s="119">
        <f>S424-R424</f>
        <v>4</v>
      </c>
      <c r="U424" s="21"/>
      <c r="V424" s="50" t="s">
        <v>85</v>
      </c>
      <c r="W424" s="23">
        <f t="shared" si="321"/>
        <v>293</v>
      </c>
      <c r="X424" s="23">
        <v>296</v>
      </c>
      <c r="Y424" s="119">
        <f>X424-W424</f>
        <v>3</v>
      </c>
      <c r="Z424" s="21"/>
      <c r="AA424" s="50" t="s">
        <v>85</v>
      </c>
      <c r="AB424" s="23">
        <f t="shared" si="322"/>
        <v>296</v>
      </c>
      <c r="AC424" s="23">
        <v>299</v>
      </c>
      <c r="AD424" s="119">
        <f>AC424-AB424</f>
        <v>3</v>
      </c>
      <c r="AE424" s="21"/>
      <c r="AF424" s="50" t="s">
        <v>85</v>
      </c>
      <c r="AG424" s="23">
        <f t="shared" si="323"/>
        <v>299</v>
      </c>
      <c r="AH424" s="23">
        <v>302</v>
      </c>
      <c r="AI424" s="119">
        <f>AH424-AG424</f>
        <v>3</v>
      </c>
      <c r="AJ424" s="21"/>
      <c r="AK424" s="50" t="s">
        <v>85</v>
      </c>
      <c r="AL424" s="23">
        <f t="shared" si="324"/>
        <v>302</v>
      </c>
      <c r="AM424" s="23">
        <v>304</v>
      </c>
      <c r="AN424" s="119">
        <f>AM424-AL424</f>
        <v>2</v>
      </c>
    </row>
    <row r="425" spans="2:40" x14ac:dyDescent="0.35">
      <c r="B425" s="50" t="s">
        <v>86</v>
      </c>
      <c r="C425" s="23">
        <v>331221</v>
      </c>
      <c r="D425" s="23">
        <v>331410</v>
      </c>
      <c r="E425" s="119">
        <f>D425-C425</f>
        <v>189</v>
      </c>
      <c r="F425" s="21"/>
      <c r="G425" s="50" t="s">
        <v>86</v>
      </c>
      <c r="H425" s="23">
        <f t="shared" si="319"/>
        <v>331410</v>
      </c>
      <c r="I425" s="23">
        <v>331584</v>
      </c>
      <c r="J425" s="119">
        <f>I425-H425</f>
        <v>174</v>
      </c>
      <c r="K425" s="21"/>
      <c r="L425" s="50" t="s">
        <v>86</v>
      </c>
      <c r="M425" s="23">
        <f>I425</f>
        <v>331584</v>
      </c>
      <c r="N425" s="23">
        <v>331741</v>
      </c>
      <c r="O425" s="119">
        <f>N425-M425</f>
        <v>157</v>
      </c>
      <c r="P425" s="21"/>
      <c r="Q425" s="50" t="s">
        <v>86</v>
      </c>
      <c r="R425" s="23">
        <f t="shared" si="325"/>
        <v>331741</v>
      </c>
      <c r="S425" s="23">
        <v>331909</v>
      </c>
      <c r="T425" s="119">
        <f>S425-R425</f>
        <v>168</v>
      </c>
      <c r="U425" s="21"/>
      <c r="V425" s="50" t="s">
        <v>86</v>
      </c>
      <c r="W425" s="23">
        <f t="shared" si="321"/>
        <v>331909</v>
      </c>
      <c r="X425" s="23">
        <v>332077</v>
      </c>
      <c r="Y425" s="119">
        <f>X425-W425</f>
        <v>168</v>
      </c>
      <c r="Z425" s="21"/>
      <c r="AA425" s="50" t="s">
        <v>86</v>
      </c>
      <c r="AB425" s="23">
        <f t="shared" si="322"/>
        <v>332077</v>
      </c>
      <c r="AC425" s="23">
        <v>332248</v>
      </c>
      <c r="AD425" s="119">
        <f>AC425-AB425</f>
        <v>171</v>
      </c>
      <c r="AE425" s="21"/>
      <c r="AF425" s="50" t="s">
        <v>86</v>
      </c>
      <c r="AG425" s="23">
        <f t="shared" si="323"/>
        <v>332248</v>
      </c>
      <c r="AH425" s="23">
        <v>332416</v>
      </c>
      <c r="AI425" s="119">
        <f>AH425-AG425</f>
        <v>168</v>
      </c>
      <c r="AJ425" s="21"/>
      <c r="AK425" s="50" t="s">
        <v>86</v>
      </c>
      <c r="AL425" s="23">
        <f t="shared" si="324"/>
        <v>332416</v>
      </c>
      <c r="AM425" s="23">
        <v>332582</v>
      </c>
      <c r="AN425" s="119">
        <f>AM425-AL425</f>
        <v>166</v>
      </c>
    </row>
    <row r="426" spans="2:40" x14ac:dyDescent="0.35">
      <c r="B426" s="50" t="s">
        <v>93</v>
      </c>
      <c r="C426" s="23"/>
      <c r="D426" s="23"/>
      <c r="E426" s="119">
        <f>E425+E424+E423+E422+E421+E420</f>
        <v>2403</v>
      </c>
      <c r="F426" s="21"/>
      <c r="G426" s="50" t="s">
        <v>93</v>
      </c>
      <c r="H426" s="23"/>
      <c r="I426" s="23"/>
      <c r="J426" s="120">
        <f>J425+J424+J423+J422+J421+J420</f>
        <v>2667</v>
      </c>
      <c r="K426" s="21"/>
      <c r="L426" s="50" t="s">
        <v>93</v>
      </c>
      <c r="M426" s="23"/>
      <c r="N426" s="23"/>
      <c r="O426" s="119">
        <f>SUM(O420:O425)</f>
        <v>2329</v>
      </c>
      <c r="P426" s="21"/>
      <c r="Q426" s="50" t="s">
        <v>93</v>
      </c>
      <c r="R426" s="23"/>
      <c r="S426" s="23"/>
      <c r="T426" s="119">
        <f>SUM(T420:T425)</f>
        <v>1932</v>
      </c>
      <c r="U426" s="21"/>
      <c r="V426" s="50" t="s">
        <v>93</v>
      </c>
      <c r="W426" s="23"/>
      <c r="X426" s="23"/>
      <c r="Y426" s="120">
        <f>SUM(Y420:Y425)</f>
        <v>2039</v>
      </c>
      <c r="Z426" s="21"/>
      <c r="AA426" s="50" t="s">
        <v>93</v>
      </c>
      <c r="AB426" s="23"/>
      <c r="AC426" s="23"/>
      <c r="AD426" s="120">
        <f>SUM(AD420:AD425)</f>
        <v>2184</v>
      </c>
      <c r="AE426" s="21"/>
      <c r="AF426" s="50" t="s">
        <v>93</v>
      </c>
      <c r="AG426" s="23"/>
      <c r="AH426" s="23"/>
      <c r="AI426" s="120">
        <f>SUM(AI420:AI425)</f>
        <v>2454</v>
      </c>
      <c r="AJ426" s="21"/>
      <c r="AK426" s="50" t="s">
        <v>93</v>
      </c>
      <c r="AL426" s="23"/>
      <c r="AM426" s="23"/>
      <c r="AN426" s="120">
        <f>SUM(AN420:AN425)</f>
        <v>2848</v>
      </c>
    </row>
    <row r="427" spans="2:40" x14ac:dyDescent="0.35">
      <c r="B427" s="50" t="s">
        <v>87</v>
      </c>
      <c r="C427" s="23">
        <v>1461214</v>
      </c>
      <c r="D427" s="23">
        <v>1462414</v>
      </c>
      <c r="E427" s="119">
        <f t="shared" ref="E427:E433" si="326">D427-C427</f>
        <v>1200</v>
      </c>
      <c r="F427" s="21"/>
      <c r="G427" s="50" t="s">
        <v>87</v>
      </c>
      <c r="H427" s="23">
        <f t="shared" ref="H427:H433" si="327">D427</f>
        <v>1462414</v>
      </c>
      <c r="I427" s="23">
        <v>1463422</v>
      </c>
      <c r="J427" s="119">
        <f t="shared" ref="J427:J433" si="328">I427-H427</f>
        <v>1008</v>
      </c>
      <c r="K427" s="21"/>
      <c r="L427" s="50" t="s">
        <v>87</v>
      </c>
      <c r="M427" s="23">
        <f>I427</f>
        <v>1463422</v>
      </c>
      <c r="N427" s="23">
        <v>1464317</v>
      </c>
      <c r="O427" s="119">
        <f>N427-M427</f>
        <v>895</v>
      </c>
      <c r="P427" s="21"/>
      <c r="Q427" s="50" t="s">
        <v>87</v>
      </c>
      <c r="R427" s="23">
        <v>1456697</v>
      </c>
      <c r="S427" s="23">
        <v>1465290</v>
      </c>
      <c r="T427" s="119">
        <f t="shared" ref="T427:T433" si="329">S427-R427</f>
        <v>8593</v>
      </c>
      <c r="U427" s="21"/>
      <c r="V427" s="50" t="s">
        <v>87</v>
      </c>
      <c r="W427" s="23">
        <f t="shared" ref="W427:W433" si="330">S427</f>
        <v>1465290</v>
      </c>
      <c r="X427" s="23">
        <v>1466334</v>
      </c>
      <c r="Y427" s="119">
        <f t="shared" ref="Y427:Y433" si="331">X427-W427</f>
        <v>1044</v>
      </c>
      <c r="Z427" s="21"/>
      <c r="AA427" s="50" t="s">
        <v>87</v>
      </c>
      <c r="AB427" s="23">
        <f t="shared" ref="AB427:AB433" si="332">X427</f>
        <v>1466334</v>
      </c>
      <c r="AC427" s="23">
        <v>1467481</v>
      </c>
      <c r="AD427" s="119">
        <f t="shared" ref="AD427:AD433" si="333">AC427-AB427</f>
        <v>1147</v>
      </c>
      <c r="AE427" s="21"/>
      <c r="AF427" s="50" t="s">
        <v>87</v>
      </c>
      <c r="AG427" s="23">
        <f>AC427</f>
        <v>1467481</v>
      </c>
      <c r="AH427" s="23">
        <v>1468655</v>
      </c>
      <c r="AI427" s="119">
        <f t="shared" ref="AI427:AI433" si="334">AH427-AG427</f>
        <v>1174</v>
      </c>
      <c r="AJ427" s="21"/>
      <c r="AK427" s="50" t="s">
        <v>87</v>
      </c>
      <c r="AL427" s="23">
        <f t="shared" ref="AL427:AL433" si="335">AH427</f>
        <v>1468655</v>
      </c>
      <c r="AM427" s="23">
        <v>1469815</v>
      </c>
      <c r="AN427" s="119">
        <f t="shared" ref="AN427:AN433" si="336">AM427-AL427</f>
        <v>1160</v>
      </c>
    </row>
    <row r="428" spans="2:40" x14ac:dyDescent="0.35">
      <c r="B428" s="50" t="s">
        <v>96</v>
      </c>
      <c r="C428" s="23">
        <v>849540</v>
      </c>
      <c r="D428" s="23">
        <v>849718</v>
      </c>
      <c r="E428" s="119">
        <f t="shared" si="326"/>
        <v>178</v>
      </c>
      <c r="F428" s="21"/>
      <c r="G428" s="50" t="s">
        <v>96</v>
      </c>
      <c r="H428" s="23">
        <f t="shared" si="327"/>
        <v>849718</v>
      </c>
      <c r="I428" s="23">
        <v>849916</v>
      </c>
      <c r="J428" s="119">
        <f t="shared" si="328"/>
        <v>198</v>
      </c>
      <c r="K428" s="21"/>
      <c r="L428" s="50" t="s">
        <v>96</v>
      </c>
      <c r="M428" s="23">
        <f>I428</f>
        <v>849916</v>
      </c>
      <c r="N428" s="23">
        <v>850057</v>
      </c>
      <c r="O428" s="119">
        <f>N428-M428</f>
        <v>141</v>
      </c>
      <c r="P428" s="21"/>
      <c r="Q428" s="50" t="s">
        <v>96</v>
      </c>
      <c r="R428" s="23">
        <f>N428</f>
        <v>850057</v>
      </c>
      <c r="S428" s="23">
        <v>850314</v>
      </c>
      <c r="T428" s="119">
        <f t="shared" si="329"/>
        <v>257</v>
      </c>
      <c r="U428" s="21"/>
      <c r="V428" s="50" t="s">
        <v>96</v>
      </c>
      <c r="W428" s="23">
        <f t="shared" si="330"/>
        <v>850314</v>
      </c>
      <c r="X428" s="23">
        <v>850544</v>
      </c>
      <c r="Y428" s="119">
        <f t="shared" si="331"/>
        <v>230</v>
      </c>
      <c r="Z428" s="21"/>
      <c r="AA428" s="50" t="s">
        <v>96</v>
      </c>
      <c r="AB428" s="23">
        <f t="shared" si="332"/>
        <v>850544</v>
      </c>
      <c r="AC428" s="23">
        <v>850784</v>
      </c>
      <c r="AD428" s="119">
        <f t="shared" si="333"/>
        <v>240</v>
      </c>
      <c r="AE428" s="21"/>
      <c r="AF428" s="50" t="s">
        <v>96</v>
      </c>
      <c r="AG428" s="23">
        <f>AC428</f>
        <v>850784</v>
      </c>
      <c r="AH428" s="23">
        <v>850995</v>
      </c>
      <c r="AI428" s="119">
        <f t="shared" si="334"/>
        <v>211</v>
      </c>
      <c r="AJ428" s="21"/>
      <c r="AK428" s="50" t="s">
        <v>96</v>
      </c>
      <c r="AL428" s="23">
        <f t="shared" si="335"/>
        <v>850995</v>
      </c>
      <c r="AM428" s="23">
        <v>851248</v>
      </c>
      <c r="AN428" s="119">
        <f t="shared" si="336"/>
        <v>253</v>
      </c>
    </row>
    <row r="429" spans="2:40" x14ac:dyDescent="0.35">
      <c r="B429" s="50" t="s">
        <v>88</v>
      </c>
      <c r="C429" s="23"/>
      <c r="D429" s="23"/>
      <c r="E429" s="119">
        <f t="shared" si="326"/>
        <v>0</v>
      </c>
      <c r="F429" s="21"/>
      <c r="G429" s="50" t="s">
        <v>88</v>
      </c>
      <c r="H429" s="23">
        <f t="shared" si="327"/>
        <v>0</v>
      </c>
      <c r="I429" s="23"/>
      <c r="J429" s="119">
        <f t="shared" si="328"/>
        <v>0</v>
      </c>
      <c r="K429" s="21"/>
      <c r="L429" s="50" t="s">
        <v>88</v>
      </c>
      <c r="M429" s="23"/>
      <c r="N429" s="23"/>
      <c r="O429" s="119">
        <v>0</v>
      </c>
      <c r="P429" s="21"/>
      <c r="Q429" s="50" t="s">
        <v>88</v>
      </c>
      <c r="R429" s="23"/>
      <c r="S429" s="23"/>
      <c r="T429" s="119">
        <f t="shared" si="329"/>
        <v>0</v>
      </c>
      <c r="U429" s="21"/>
      <c r="V429" s="50" t="s">
        <v>88</v>
      </c>
      <c r="W429" s="23">
        <f t="shared" si="330"/>
        <v>0</v>
      </c>
      <c r="X429" s="23"/>
      <c r="Y429" s="119">
        <f t="shared" si="331"/>
        <v>0</v>
      </c>
      <c r="Z429" s="21"/>
      <c r="AA429" s="50" t="s">
        <v>88</v>
      </c>
      <c r="AB429" s="23">
        <f t="shared" si="332"/>
        <v>0</v>
      </c>
      <c r="AC429" s="23"/>
      <c r="AD429" s="119">
        <f t="shared" si="333"/>
        <v>0</v>
      </c>
      <c r="AE429" s="21"/>
      <c r="AF429" s="50" t="s">
        <v>88</v>
      </c>
      <c r="AG429" s="23"/>
      <c r="AH429" s="23"/>
      <c r="AI429" s="119">
        <f t="shared" si="334"/>
        <v>0</v>
      </c>
      <c r="AJ429" s="21"/>
      <c r="AK429" s="50" t="s">
        <v>88</v>
      </c>
      <c r="AL429" s="23">
        <f t="shared" si="335"/>
        <v>0</v>
      </c>
      <c r="AM429" s="23">
        <v>0</v>
      </c>
      <c r="AN429" s="119">
        <f t="shared" si="336"/>
        <v>0</v>
      </c>
    </row>
    <row r="430" spans="2:40" x14ac:dyDescent="0.35">
      <c r="B430" s="50" t="s">
        <v>108</v>
      </c>
      <c r="C430" s="23">
        <v>2673</v>
      </c>
      <c r="D430" s="23">
        <v>2677</v>
      </c>
      <c r="E430" s="119">
        <f t="shared" si="326"/>
        <v>4</v>
      </c>
      <c r="F430" s="21"/>
      <c r="G430" s="50" t="s">
        <v>108</v>
      </c>
      <c r="H430" s="23">
        <f t="shared" si="327"/>
        <v>2677</v>
      </c>
      <c r="I430" s="23">
        <v>2678</v>
      </c>
      <c r="J430" s="119">
        <f t="shared" si="328"/>
        <v>1</v>
      </c>
      <c r="K430" s="21"/>
      <c r="L430" s="50" t="s">
        <v>108</v>
      </c>
      <c r="M430" s="23">
        <f>I430</f>
        <v>2678</v>
      </c>
      <c r="N430" s="23">
        <v>2678</v>
      </c>
      <c r="O430" s="119">
        <f>N430-M430</f>
        <v>0</v>
      </c>
      <c r="P430" s="21"/>
      <c r="Q430" s="50" t="s">
        <v>108</v>
      </c>
      <c r="R430" s="23">
        <f>N430</f>
        <v>2678</v>
      </c>
      <c r="S430" s="23">
        <v>2681</v>
      </c>
      <c r="T430" s="119">
        <f t="shared" si="329"/>
        <v>3</v>
      </c>
      <c r="U430" s="21"/>
      <c r="V430" s="50" t="s">
        <v>108</v>
      </c>
      <c r="W430" s="23">
        <f t="shared" si="330"/>
        <v>2681</v>
      </c>
      <c r="X430" s="23">
        <v>2690</v>
      </c>
      <c r="Y430" s="119">
        <f t="shared" si="331"/>
        <v>9</v>
      </c>
      <c r="Z430" s="21"/>
      <c r="AA430" s="50" t="s">
        <v>108</v>
      </c>
      <c r="AB430" s="23">
        <f t="shared" si="332"/>
        <v>2690</v>
      </c>
      <c r="AC430" s="23">
        <v>2691</v>
      </c>
      <c r="AD430" s="119">
        <f t="shared" si="333"/>
        <v>1</v>
      </c>
      <c r="AE430" s="21"/>
      <c r="AF430" s="50" t="s">
        <v>108</v>
      </c>
      <c r="AG430" s="23">
        <f>AC430</f>
        <v>2691</v>
      </c>
      <c r="AH430" s="23">
        <v>2688</v>
      </c>
      <c r="AI430" s="119">
        <f t="shared" si="334"/>
        <v>-3</v>
      </c>
      <c r="AJ430" s="21"/>
      <c r="AK430" s="50" t="s">
        <v>108</v>
      </c>
      <c r="AL430" s="23">
        <f t="shared" si="335"/>
        <v>2688</v>
      </c>
      <c r="AM430" s="23">
        <v>2689</v>
      </c>
      <c r="AN430" s="119">
        <f t="shared" si="336"/>
        <v>1</v>
      </c>
    </row>
    <row r="431" spans="2:40" x14ac:dyDescent="0.35">
      <c r="B431" s="50" t="s">
        <v>89</v>
      </c>
      <c r="C431" s="23">
        <v>587710</v>
      </c>
      <c r="D431" s="23">
        <v>588042</v>
      </c>
      <c r="E431" s="119">
        <f t="shared" si="326"/>
        <v>332</v>
      </c>
      <c r="F431" s="21"/>
      <c r="G431" s="50" t="s">
        <v>89</v>
      </c>
      <c r="H431" s="23">
        <f t="shared" si="327"/>
        <v>588042</v>
      </c>
      <c r="I431" s="23">
        <v>588330</v>
      </c>
      <c r="J431" s="119">
        <f t="shared" si="328"/>
        <v>288</v>
      </c>
      <c r="K431" s="21"/>
      <c r="L431" s="50" t="s">
        <v>89</v>
      </c>
      <c r="M431" s="23">
        <f>I431</f>
        <v>588330</v>
      </c>
      <c r="N431" s="23">
        <v>588673</v>
      </c>
      <c r="O431" s="119">
        <f>N431-M431</f>
        <v>343</v>
      </c>
      <c r="P431" s="21"/>
      <c r="Q431" s="50" t="s">
        <v>89</v>
      </c>
      <c r="R431" s="23">
        <f>N431</f>
        <v>588673</v>
      </c>
      <c r="S431" s="23">
        <v>588905</v>
      </c>
      <c r="T431" s="119">
        <f t="shared" si="329"/>
        <v>232</v>
      </c>
      <c r="U431" s="21"/>
      <c r="V431" s="50" t="s">
        <v>89</v>
      </c>
      <c r="W431" s="23">
        <f t="shared" si="330"/>
        <v>588905</v>
      </c>
      <c r="X431" s="23">
        <v>589251</v>
      </c>
      <c r="Y431" s="119">
        <f t="shared" si="331"/>
        <v>346</v>
      </c>
      <c r="Z431" s="21"/>
      <c r="AA431" s="50" t="s">
        <v>89</v>
      </c>
      <c r="AB431" s="23">
        <f t="shared" si="332"/>
        <v>589251</v>
      </c>
      <c r="AC431" s="23">
        <v>589562</v>
      </c>
      <c r="AD431" s="119">
        <f t="shared" si="333"/>
        <v>311</v>
      </c>
      <c r="AE431" s="21"/>
      <c r="AF431" s="50" t="s">
        <v>89</v>
      </c>
      <c r="AG431" s="23">
        <f>AC431</f>
        <v>589562</v>
      </c>
      <c r="AH431" s="23">
        <v>589864</v>
      </c>
      <c r="AI431" s="119">
        <f t="shared" si="334"/>
        <v>302</v>
      </c>
      <c r="AJ431" s="21"/>
      <c r="AK431" s="50" t="s">
        <v>89</v>
      </c>
      <c r="AL431" s="23">
        <f t="shared" si="335"/>
        <v>589864</v>
      </c>
      <c r="AM431" s="23">
        <v>590191</v>
      </c>
      <c r="AN431" s="119">
        <f t="shared" si="336"/>
        <v>327</v>
      </c>
    </row>
    <row r="432" spans="2:40" x14ac:dyDescent="0.35">
      <c r="B432" s="50" t="s">
        <v>90</v>
      </c>
      <c r="C432" s="23">
        <v>309184</v>
      </c>
      <c r="D432" s="23">
        <v>309329</v>
      </c>
      <c r="E432" s="119">
        <f t="shared" si="326"/>
        <v>145</v>
      </c>
      <c r="F432" s="21"/>
      <c r="G432" s="50" t="s">
        <v>90</v>
      </c>
      <c r="H432" s="23">
        <f t="shared" si="327"/>
        <v>309329</v>
      </c>
      <c r="I432" s="23">
        <v>309459</v>
      </c>
      <c r="J432" s="119">
        <f t="shared" si="328"/>
        <v>130</v>
      </c>
      <c r="K432" s="21"/>
      <c r="L432" s="50" t="s">
        <v>90</v>
      </c>
      <c r="M432" s="23">
        <f>I432</f>
        <v>309459</v>
      </c>
      <c r="N432" s="23">
        <v>309636</v>
      </c>
      <c r="O432" s="119">
        <f>N432-M432</f>
        <v>177</v>
      </c>
      <c r="P432" s="21"/>
      <c r="Q432" s="50" t="s">
        <v>90</v>
      </c>
      <c r="R432" s="23">
        <f>N432</f>
        <v>309636</v>
      </c>
      <c r="S432" s="23">
        <v>309770</v>
      </c>
      <c r="T432" s="119">
        <f t="shared" si="329"/>
        <v>134</v>
      </c>
      <c r="U432" s="21"/>
      <c r="V432" s="50" t="s">
        <v>90</v>
      </c>
      <c r="W432" s="23">
        <f t="shared" si="330"/>
        <v>309770</v>
      </c>
      <c r="X432" s="23">
        <v>309970</v>
      </c>
      <c r="Y432" s="119">
        <f t="shared" si="331"/>
        <v>200</v>
      </c>
      <c r="Z432" s="21"/>
      <c r="AA432" s="50" t="s">
        <v>90</v>
      </c>
      <c r="AB432" s="23">
        <f t="shared" si="332"/>
        <v>309970</v>
      </c>
      <c r="AC432" s="23">
        <v>310170</v>
      </c>
      <c r="AD432" s="119">
        <f t="shared" si="333"/>
        <v>200</v>
      </c>
      <c r="AE432" s="21"/>
      <c r="AF432" s="50" t="s">
        <v>90</v>
      </c>
      <c r="AG432" s="23">
        <f>AC432</f>
        <v>310170</v>
      </c>
      <c r="AH432" s="23">
        <v>310544</v>
      </c>
      <c r="AI432" s="119">
        <f t="shared" si="334"/>
        <v>374</v>
      </c>
      <c r="AJ432" s="21"/>
      <c r="AK432" s="50" t="s">
        <v>90</v>
      </c>
      <c r="AL432" s="23">
        <f t="shared" si="335"/>
        <v>310544</v>
      </c>
      <c r="AM432" s="23">
        <v>310739</v>
      </c>
      <c r="AN432" s="119">
        <f t="shared" si="336"/>
        <v>195</v>
      </c>
    </row>
    <row r="433" spans="2:40" x14ac:dyDescent="0.35">
      <c r="B433" s="50" t="s">
        <v>91</v>
      </c>
      <c r="C433" s="23">
        <v>838777</v>
      </c>
      <c r="D433" s="23">
        <v>839618</v>
      </c>
      <c r="E433" s="119">
        <f t="shared" si="326"/>
        <v>841</v>
      </c>
      <c r="F433" s="21"/>
      <c r="G433" s="50" t="s">
        <v>91</v>
      </c>
      <c r="H433" s="23">
        <f t="shared" si="327"/>
        <v>839618</v>
      </c>
      <c r="I433" s="23">
        <v>840935</v>
      </c>
      <c r="J433" s="119">
        <f t="shared" si="328"/>
        <v>1317</v>
      </c>
      <c r="K433" s="21"/>
      <c r="L433" s="50" t="s">
        <v>91</v>
      </c>
      <c r="M433" s="23">
        <f>I433</f>
        <v>840935</v>
      </c>
      <c r="N433" s="23">
        <v>842070</v>
      </c>
      <c r="O433" s="119">
        <f>N433-M433</f>
        <v>1135</v>
      </c>
      <c r="P433" s="21"/>
      <c r="Q433" s="50" t="s">
        <v>91</v>
      </c>
      <c r="R433" s="23">
        <f>N433</f>
        <v>842070</v>
      </c>
      <c r="S433" s="23">
        <v>842920</v>
      </c>
      <c r="T433" s="119">
        <f t="shared" si="329"/>
        <v>850</v>
      </c>
      <c r="U433" s="21"/>
      <c r="V433" s="50" t="s">
        <v>91</v>
      </c>
      <c r="W433" s="23">
        <f t="shared" si="330"/>
        <v>842920</v>
      </c>
      <c r="X433" s="23">
        <v>843089</v>
      </c>
      <c r="Y433" s="119">
        <f t="shared" si="331"/>
        <v>169</v>
      </c>
      <c r="Z433" s="21"/>
      <c r="AA433" s="50" t="s">
        <v>91</v>
      </c>
      <c r="AB433" s="23">
        <f t="shared" si="332"/>
        <v>843089</v>
      </c>
      <c r="AC433" s="23">
        <v>843805</v>
      </c>
      <c r="AD433" s="119">
        <f t="shared" si="333"/>
        <v>716</v>
      </c>
      <c r="AE433" s="21"/>
      <c r="AF433" s="50" t="s">
        <v>91</v>
      </c>
      <c r="AG433" s="23">
        <f>AC433</f>
        <v>843805</v>
      </c>
      <c r="AH433" s="23">
        <v>844475</v>
      </c>
      <c r="AI433" s="119">
        <f t="shared" si="334"/>
        <v>670</v>
      </c>
      <c r="AJ433" s="21"/>
      <c r="AK433" s="50" t="s">
        <v>91</v>
      </c>
      <c r="AL433" s="23">
        <f t="shared" si="335"/>
        <v>844475</v>
      </c>
      <c r="AM433" s="23">
        <v>846070</v>
      </c>
      <c r="AN433" s="119">
        <f t="shared" si="336"/>
        <v>1595</v>
      </c>
    </row>
    <row r="434" spans="2:40" x14ac:dyDescent="0.35">
      <c r="B434" s="50" t="s">
        <v>94</v>
      </c>
      <c r="C434" s="23"/>
      <c r="D434" s="23"/>
      <c r="E434" s="119">
        <f>SUM(E427:E433)</f>
        <v>2700</v>
      </c>
      <c r="F434" s="21"/>
      <c r="G434" s="50" t="s">
        <v>94</v>
      </c>
      <c r="H434" s="23"/>
      <c r="I434" s="23"/>
      <c r="J434" s="120">
        <f>SUM(J427:J433)</f>
        <v>2942</v>
      </c>
      <c r="K434" s="21"/>
      <c r="L434" s="50" t="s">
        <v>94</v>
      </c>
      <c r="M434" s="23"/>
      <c r="N434" s="23"/>
      <c r="O434" s="119">
        <f>SUM(O427:O433)</f>
        <v>2691</v>
      </c>
      <c r="P434" s="21"/>
      <c r="Q434" s="50" t="s">
        <v>94</v>
      </c>
      <c r="R434" s="23"/>
      <c r="S434" s="23"/>
      <c r="T434" s="119">
        <f>SUM(T427:T433)</f>
        <v>10069</v>
      </c>
      <c r="U434" s="21"/>
      <c r="V434" s="50" t="s">
        <v>94</v>
      </c>
      <c r="W434" s="23"/>
      <c r="X434" s="23"/>
      <c r="Y434" s="120">
        <f>SUM(Y427:Y433)</f>
        <v>1998</v>
      </c>
      <c r="Z434" s="21"/>
      <c r="AA434" s="50" t="s">
        <v>94</v>
      </c>
      <c r="AB434" s="23"/>
      <c r="AC434" s="23"/>
      <c r="AD434" s="120">
        <f>SUM(AD427:AD433)</f>
        <v>2615</v>
      </c>
      <c r="AE434" s="21"/>
      <c r="AF434" s="50" t="s">
        <v>94</v>
      </c>
      <c r="AG434" s="23"/>
      <c r="AH434" s="23"/>
      <c r="AI434" s="120">
        <f>SUM(AI427:AI433)</f>
        <v>2728</v>
      </c>
      <c r="AJ434" s="21"/>
      <c r="AK434" s="50" t="s">
        <v>94</v>
      </c>
      <c r="AL434" s="23"/>
      <c r="AM434" s="23"/>
      <c r="AN434" s="120">
        <f>SUM(AN427:AN433)</f>
        <v>3531</v>
      </c>
    </row>
    <row r="435" spans="2:40" x14ac:dyDescent="0.35">
      <c r="B435" s="50" t="s">
        <v>97</v>
      </c>
      <c r="C435" s="23">
        <v>559289</v>
      </c>
      <c r="D435" s="23">
        <v>559496</v>
      </c>
      <c r="E435" s="119">
        <f>D435-C435</f>
        <v>207</v>
      </c>
      <c r="F435" s="21"/>
      <c r="G435" s="50" t="s">
        <v>97</v>
      </c>
      <c r="H435" s="23">
        <f>D435</f>
        <v>559496</v>
      </c>
      <c r="I435" s="23">
        <v>559749</v>
      </c>
      <c r="J435" s="119">
        <f>I435-H435</f>
        <v>253</v>
      </c>
      <c r="K435" s="21"/>
      <c r="L435" s="50" t="s">
        <v>97</v>
      </c>
      <c r="M435" s="23">
        <f>I435</f>
        <v>559749</v>
      </c>
      <c r="N435" s="23">
        <v>559994</v>
      </c>
      <c r="O435" s="119">
        <f>N435-M435</f>
        <v>245</v>
      </c>
      <c r="P435" s="21"/>
      <c r="Q435" s="50" t="s">
        <v>97</v>
      </c>
      <c r="R435" s="23">
        <f>N435</f>
        <v>559994</v>
      </c>
      <c r="S435" s="23">
        <v>560217</v>
      </c>
      <c r="T435" s="119">
        <f>S435-R435</f>
        <v>223</v>
      </c>
      <c r="U435" s="21"/>
      <c r="V435" s="50" t="s">
        <v>97</v>
      </c>
      <c r="W435" s="23">
        <f>S435</f>
        <v>560217</v>
      </c>
      <c r="X435" s="23">
        <v>560477</v>
      </c>
      <c r="Y435" s="120">
        <f>X435-W435</f>
        <v>260</v>
      </c>
      <c r="Z435" s="21"/>
      <c r="AA435" s="50" t="s">
        <v>97</v>
      </c>
      <c r="AB435" s="23">
        <f>X435</f>
        <v>560477</v>
      </c>
      <c r="AC435" s="23">
        <v>560697</v>
      </c>
      <c r="AD435" s="120">
        <f>AC435-AB435</f>
        <v>220</v>
      </c>
      <c r="AE435" s="21"/>
      <c r="AF435" s="50" t="s">
        <v>97</v>
      </c>
      <c r="AG435" s="23">
        <f>AC435</f>
        <v>560697</v>
      </c>
      <c r="AH435" s="23">
        <v>560934</v>
      </c>
      <c r="AI435" s="120">
        <f>AH435-AG435</f>
        <v>237</v>
      </c>
      <c r="AJ435" s="21"/>
      <c r="AK435" s="50" t="s">
        <v>97</v>
      </c>
      <c r="AL435" s="23">
        <f>AH435</f>
        <v>560934</v>
      </c>
      <c r="AM435" s="23">
        <v>561197</v>
      </c>
      <c r="AN435" s="120">
        <f>AM435-AL435</f>
        <v>263</v>
      </c>
    </row>
    <row r="436" spans="2:40" x14ac:dyDescent="0.35">
      <c r="B436" s="29" t="s">
        <v>130</v>
      </c>
      <c r="C436" s="23"/>
      <c r="D436" s="23"/>
      <c r="E436" s="121">
        <f>E435+E434+E426+E419+E418+E417</f>
        <v>7222</v>
      </c>
      <c r="F436" s="21"/>
      <c r="G436" s="29" t="s">
        <v>130</v>
      </c>
      <c r="H436" s="23"/>
      <c r="I436" s="23"/>
      <c r="J436" s="121">
        <f>J435+J434+J426+J419+J418+J417</f>
        <v>7039</v>
      </c>
      <c r="K436" s="21"/>
      <c r="L436" s="29" t="s">
        <v>130</v>
      </c>
      <c r="M436" s="23"/>
      <c r="N436" s="23"/>
      <c r="O436" s="121">
        <f>O435+O434+O426+O419+O418+O417</f>
        <v>6740</v>
      </c>
      <c r="P436" s="21"/>
      <c r="Q436" s="29" t="s">
        <v>130</v>
      </c>
      <c r="R436" s="23"/>
      <c r="S436" s="23"/>
      <c r="T436" s="121">
        <f>T435+T434+T426+T419+T418+T417</f>
        <v>13955</v>
      </c>
      <c r="U436" s="21"/>
      <c r="V436" s="29" t="s">
        <v>130</v>
      </c>
      <c r="W436" s="23"/>
      <c r="X436" s="23"/>
      <c r="Y436" s="121">
        <f>Y435+Y434+Y426+Y419+Y418+Y417</f>
        <v>6337</v>
      </c>
      <c r="Z436" s="21"/>
      <c r="AA436" s="29" t="s">
        <v>130</v>
      </c>
      <c r="AB436" s="23"/>
      <c r="AC436" s="23"/>
      <c r="AD436" s="121">
        <f>AD435+AD434+AD426+AD419+AD418+AD417</f>
        <v>7069</v>
      </c>
      <c r="AE436" s="21"/>
      <c r="AF436" s="29" t="s">
        <v>130</v>
      </c>
      <c r="AG436" s="23">
        <f>AC436</f>
        <v>0</v>
      </c>
      <c r="AH436" s="23"/>
      <c r="AI436" s="121">
        <f>AI435+AI434+AI426+AI419+AI418+AI417</f>
        <v>7946</v>
      </c>
      <c r="AJ436" s="21"/>
      <c r="AK436" s="29" t="s">
        <v>130</v>
      </c>
      <c r="AL436" s="23">
        <f>AH436</f>
        <v>0</v>
      </c>
      <c r="AM436" s="23"/>
      <c r="AN436" s="121">
        <f>AN435+AN434+AN426+AN419+AN418+AN417</f>
        <v>9053</v>
      </c>
    </row>
    <row r="438" spans="2:40" x14ac:dyDescent="0.35">
      <c r="B438" s="117" t="s">
        <v>114</v>
      </c>
      <c r="C438" s="292" t="s">
        <v>819</v>
      </c>
      <c r="D438" s="293"/>
      <c r="E438" s="294"/>
      <c r="F438" s="21"/>
      <c r="G438" s="117" t="s">
        <v>114</v>
      </c>
      <c r="H438" s="292" t="s">
        <v>820</v>
      </c>
      <c r="I438" s="293"/>
      <c r="J438" s="294"/>
      <c r="K438" s="21"/>
      <c r="L438" s="117" t="s">
        <v>114</v>
      </c>
      <c r="M438" s="292" t="s">
        <v>821</v>
      </c>
      <c r="N438" s="293"/>
      <c r="O438" s="294"/>
      <c r="P438" s="21"/>
      <c r="Q438" s="117" t="s">
        <v>114</v>
      </c>
      <c r="R438" s="292" t="s">
        <v>822</v>
      </c>
      <c r="S438" s="293"/>
      <c r="T438" s="294"/>
      <c r="U438" s="21"/>
      <c r="V438" s="117" t="s">
        <v>114</v>
      </c>
      <c r="W438" s="292" t="s">
        <v>823</v>
      </c>
      <c r="X438" s="293"/>
      <c r="Y438" s="294"/>
      <c r="Z438" s="21"/>
      <c r="AA438" s="117" t="s">
        <v>114</v>
      </c>
      <c r="AB438" s="292" t="s">
        <v>824</v>
      </c>
      <c r="AC438" s="293"/>
      <c r="AD438" s="294"/>
      <c r="AE438" s="21"/>
      <c r="AF438" s="117" t="s">
        <v>114</v>
      </c>
      <c r="AG438" s="292" t="s">
        <v>825</v>
      </c>
      <c r="AH438" s="293"/>
      <c r="AI438" s="294"/>
      <c r="AJ438" s="21"/>
      <c r="AK438" s="117" t="s">
        <v>114</v>
      </c>
      <c r="AL438" s="292" t="s">
        <v>826</v>
      </c>
      <c r="AM438" s="293"/>
      <c r="AN438" s="294"/>
    </row>
    <row r="439" spans="2:40" x14ac:dyDescent="0.35">
      <c r="B439" s="50"/>
      <c r="C439" s="118" t="s">
        <v>81</v>
      </c>
      <c r="D439" s="118" t="s">
        <v>82</v>
      </c>
      <c r="E439" s="118" t="s">
        <v>95</v>
      </c>
      <c r="F439" s="21"/>
      <c r="G439" s="50"/>
      <c r="H439" s="118" t="s">
        <v>81</v>
      </c>
      <c r="I439" s="118" t="s">
        <v>82</v>
      </c>
      <c r="J439" s="118" t="s">
        <v>95</v>
      </c>
      <c r="K439" s="21"/>
      <c r="L439" s="50"/>
      <c r="M439" s="118" t="s">
        <v>81</v>
      </c>
      <c r="N439" s="118" t="s">
        <v>82</v>
      </c>
      <c r="O439" s="118" t="s">
        <v>95</v>
      </c>
      <c r="P439" s="21"/>
      <c r="Q439" s="50"/>
      <c r="R439" s="118" t="s">
        <v>81</v>
      </c>
      <c r="S439" s="118" t="s">
        <v>82</v>
      </c>
      <c r="T439" s="118" t="s">
        <v>95</v>
      </c>
      <c r="U439" s="21"/>
      <c r="V439" s="50"/>
      <c r="W439" s="118" t="s">
        <v>81</v>
      </c>
      <c r="X439" s="118" t="s">
        <v>82</v>
      </c>
      <c r="Y439" s="118" t="s">
        <v>95</v>
      </c>
      <c r="Z439" s="21"/>
      <c r="AA439" s="50"/>
      <c r="AB439" s="118" t="s">
        <v>81</v>
      </c>
      <c r="AC439" s="118" t="s">
        <v>82</v>
      </c>
      <c r="AD439" s="118" t="s">
        <v>95</v>
      </c>
      <c r="AE439" s="21"/>
      <c r="AF439" s="50"/>
      <c r="AG439" s="118" t="s">
        <v>81</v>
      </c>
      <c r="AH439" s="118" t="s">
        <v>82</v>
      </c>
      <c r="AI439" s="118" t="s">
        <v>95</v>
      </c>
      <c r="AJ439" s="21"/>
      <c r="AK439" s="50"/>
      <c r="AL439" s="118" t="s">
        <v>81</v>
      </c>
      <c r="AM439" s="118" t="s">
        <v>82</v>
      </c>
      <c r="AN439" s="118" t="s">
        <v>95</v>
      </c>
    </row>
    <row r="440" spans="2:40" x14ac:dyDescent="0.35">
      <c r="B440" s="50" t="s">
        <v>92</v>
      </c>
      <c r="C440" s="23">
        <v>473734</v>
      </c>
      <c r="D440" s="23">
        <v>473967</v>
      </c>
      <c r="E440" s="119">
        <f>(D440-C440)*10</f>
        <v>2330</v>
      </c>
      <c r="F440" s="21"/>
      <c r="G440" s="50" t="s">
        <v>92</v>
      </c>
      <c r="H440" s="23">
        <f>D440</f>
        <v>473967</v>
      </c>
      <c r="I440" s="23">
        <v>474167</v>
      </c>
      <c r="J440" s="119">
        <f>(I440-H440)*10</f>
        <v>2000</v>
      </c>
      <c r="K440" s="21"/>
      <c r="L440" s="50" t="s">
        <v>92</v>
      </c>
      <c r="M440" s="23">
        <f>I440</f>
        <v>474167</v>
      </c>
      <c r="N440" s="23">
        <v>474286</v>
      </c>
      <c r="O440" s="119">
        <f>(N440-M440)*10</f>
        <v>1190</v>
      </c>
      <c r="P440" s="21"/>
      <c r="Q440" s="50" t="s">
        <v>92</v>
      </c>
      <c r="R440" s="23">
        <f>N440</f>
        <v>474286</v>
      </c>
      <c r="S440" s="23">
        <v>474346</v>
      </c>
      <c r="T440" s="119">
        <f>(S440-R440)*10</f>
        <v>600</v>
      </c>
      <c r="U440" s="21"/>
      <c r="V440" s="50" t="s">
        <v>92</v>
      </c>
      <c r="W440" s="23">
        <f>S440</f>
        <v>474346</v>
      </c>
      <c r="X440" s="23">
        <v>474458</v>
      </c>
      <c r="Y440" s="119">
        <f>(X440-W440)*10</f>
        <v>1120</v>
      </c>
      <c r="Z440" s="21"/>
      <c r="AA440" s="50" t="s">
        <v>92</v>
      </c>
      <c r="AB440" s="23">
        <f>X440</f>
        <v>474458</v>
      </c>
      <c r="AC440" s="23">
        <v>474600</v>
      </c>
      <c r="AD440" s="119">
        <f>(AC440-AB440)*10</f>
        <v>1420</v>
      </c>
      <c r="AE440" s="21"/>
      <c r="AF440" s="50" t="s">
        <v>92</v>
      </c>
      <c r="AG440" s="23">
        <f>AC440</f>
        <v>474600</v>
      </c>
      <c r="AH440" s="23">
        <v>474740</v>
      </c>
      <c r="AI440" s="119">
        <v>1400</v>
      </c>
      <c r="AJ440" s="21"/>
      <c r="AK440" s="50" t="s">
        <v>92</v>
      </c>
      <c r="AL440" s="23">
        <f>AH440</f>
        <v>474740</v>
      </c>
      <c r="AM440" s="23">
        <v>474880</v>
      </c>
      <c r="AN440" s="119">
        <f>(AM440-AL440)*10</f>
        <v>1400</v>
      </c>
    </row>
    <row r="441" spans="2:40" x14ac:dyDescent="0.35">
      <c r="B441" s="50" t="s">
        <v>6</v>
      </c>
      <c r="C441" s="23">
        <v>269355</v>
      </c>
      <c r="D441" s="23">
        <v>269548</v>
      </c>
      <c r="E441" s="119">
        <f>D441-C441</f>
        <v>193</v>
      </c>
      <c r="F441" s="21"/>
      <c r="G441" s="50" t="s">
        <v>6</v>
      </c>
      <c r="H441" s="23">
        <f t="shared" ref="H441:H448" si="337">D441</f>
        <v>269548</v>
      </c>
      <c r="I441" s="23">
        <v>269696</v>
      </c>
      <c r="J441" s="119">
        <f>I441-H441</f>
        <v>148</v>
      </c>
      <c r="K441" s="21"/>
      <c r="L441" s="50" t="s">
        <v>6</v>
      </c>
      <c r="M441" s="23">
        <f t="shared" ref="M441:M447" si="338">I441</f>
        <v>269696</v>
      </c>
      <c r="N441" s="23">
        <v>269828</v>
      </c>
      <c r="O441" s="119">
        <f>N441-M441</f>
        <v>132</v>
      </c>
      <c r="P441" s="21"/>
      <c r="Q441" s="50" t="s">
        <v>6</v>
      </c>
      <c r="R441" s="23">
        <f>N441</f>
        <v>269828</v>
      </c>
      <c r="S441" s="23">
        <v>269988</v>
      </c>
      <c r="T441" s="119">
        <f>S441-R441</f>
        <v>160</v>
      </c>
      <c r="U441" s="21"/>
      <c r="V441" s="50" t="s">
        <v>6</v>
      </c>
      <c r="W441" s="23">
        <f t="shared" ref="W441:W448" si="339">S441</f>
        <v>269988</v>
      </c>
      <c r="X441" s="23">
        <v>270803</v>
      </c>
      <c r="Y441" s="119">
        <f>X441-W441</f>
        <v>815</v>
      </c>
      <c r="Z441" s="21"/>
      <c r="AA441" s="50" t="s">
        <v>6</v>
      </c>
      <c r="AB441" s="23">
        <f t="shared" ref="AB441:AB448" si="340">X441</f>
        <v>270803</v>
      </c>
      <c r="AC441" s="23">
        <v>271282</v>
      </c>
      <c r="AD441" s="119">
        <f>AC441-AB441</f>
        <v>479</v>
      </c>
      <c r="AE441" s="21"/>
      <c r="AF441" s="50" t="s">
        <v>6</v>
      </c>
      <c r="AG441" s="23">
        <f t="shared" ref="AG441:AG448" si="341">AC441</f>
        <v>271282</v>
      </c>
      <c r="AH441" s="23">
        <v>271453</v>
      </c>
      <c r="AI441" s="119">
        <f>AH441-AG441</f>
        <v>171</v>
      </c>
      <c r="AJ441" s="21"/>
      <c r="AK441" s="50" t="s">
        <v>6</v>
      </c>
      <c r="AL441" s="23">
        <f t="shared" ref="AL441:AL448" si="342">AH441</f>
        <v>271453</v>
      </c>
      <c r="AM441" s="23">
        <v>272125</v>
      </c>
      <c r="AN441" s="119">
        <f>AM441-AL441</f>
        <v>672</v>
      </c>
    </row>
    <row r="442" spans="2:40" x14ac:dyDescent="0.35">
      <c r="B442" s="50" t="s">
        <v>103</v>
      </c>
      <c r="C442" s="23">
        <v>210667</v>
      </c>
      <c r="D442" s="23">
        <v>210667</v>
      </c>
      <c r="E442" s="119">
        <f>D442-C442</f>
        <v>0</v>
      </c>
      <c r="F442" s="21"/>
      <c r="G442" s="50" t="s">
        <v>103</v>
      </c>
      <c r="H442" s="23">
        <f t="shared" si="337"/>
        <v>210667</v>
      </c>
      <c r="I442" s="23">
        <v>210667</v>
      </c>
      <c r="J442" s="119">
        <f>I442-H442</f>
        <v>0</v>
      </c>
      <c r="K442" s="21"/>
      <c r="L442" s="50" t="s">
        <v>103</v>
      </c>
      <c r="M442" s="23">
        <f t="shared" si="338"/>
        <v>210667</v>
      </c>
      <c r="N442" s="23">
        <v>210667</v>
      </c>
      <c r="O442" s="119">
        <f>N442-M442</f>
        <v>0</v>
      </c>
      <c r="P442" s="21"/>
      <c r="Q442" s="50" t="s">
        <v>103</v>
      </c>
      <c r="R442" s="23">
        <f t="shared" ref="R442:R448" si="343">N442</f>
        <v>210667</v>
      </c>
      <c r="S442" s="23">
        <v>210667</v>
      </c>
      <c r="T442" s="119">
        <f>S442-R442</f>
        <v>0</v>
      </c>
      <c r="U442" s="21"/>
      <c r="V442" s="50" t="s">
        <v>103</v>
      </c>
      <c r="W442" s="23">
        <f t="shared" si="339"/>
        <v>210667</v>
      </c>
      <c r="X442" s="23">
        <v>210667</v>
      </c>
      <c r="Y442" s="119">
        <f>X442-W442</f>
        <v>0</v>
      </c>
      <c r="Z442" s="21"/>
      <c r="AA442" s="50" t="s">
        <v>103</v>
      </c>
      <c r="AB442" s="23">
        <f t="shared" si="340"/>
        <v>210667</v>
      </c>
      <c r="AC442" s="23">
        <v>210667</v>
      </c>
      <c r="AD442" s="119">
        <f>AC442-AB442</f>
        <v>0</v>
      </c>
      <c r="AE442" s="21"/>
      <c r="AF442" s="50" t="s">
        <v>103</v>
      </c>
      <c r="AG442" s="23">
        <f t="shared" si="341"/>
        <v>210667</v>
      </c>
      <c r="AH442" s="23">
        <v>210667</v>
      </c>
      <c r="AI442" s="119">
        <f>AH442-AG442</f>
        <v>0</v>
      </c>
      <c r="AJ442" s="21"/>
      <c r="AK442" s="50" t="s">
        <v>103</v>
      </c>
      <c r="AL442" s="23">
        <f t="shared" si="342"/>
        <v>210667</v>
      </c>
      <c r="AM442" s="23">
        <v>210667</v>
      </c>
      <c r="AN442" s="119">
        <f>AM442-AL442</f>
        <v>0</v>
      </c>
    </row>
    <row r="443" spans="2:40" x14ac:dyDescent="0.35">
      <c r="B443" s="50" t="s">
        <v>3</v>
      </c>
      <c r="C443" s="23">
        <v>329559</v>
      </c>
      <c r="D443" s="23">
        <v>329793</v>
      </c>
      <c r="E443" s="119">
        <f>(D443-C443)*10</f>
        <v>2340</v>
      </c>
      <c r="F443" s="21"/>
      <c r="G443" s="50" t="s">
        <v>3</v>
      </c>
      <c r="H443" s="23">
        <f t="shared" si="337"/>
        <v>329793</v>
      </c>
      <c r="I443" s="23">
        <v>329801</v>
      </c>
      <c r="J443" s="119">
        <f>(I443-H443)*10</f>
        <v>80</v>
      </c>
      <c r="K443" s="21"/>
      <c r="L443" s="50" t="s">
        <v>3</v>
      </c>
      <c r="M443" s="23">
        <f t="shared" si="338"/>
        <v>329801</v>
      </c>
      <c r="N443" s="23">
        <v>329925</v>
      </c>
      <c r="O443" s="119">
        <f>(N443-M443)*10</f>
        <v>1240</v>
      </c>
      <c r="P443" s="21"/>
      <c r="Q443" s="50" t="s">
        <v>3</v>
      </c>
      <c r="R443" s="23">
        <f t="shared" si="343"/>
        <v>329925</v>
      </c>
      <c r="S443" s="23">
        <v>330018</v>
      </c>
      <c r="T443" s="119">
        <f>(S443-R443)*10</f>
        <v>930</v>
      </c>
      <c r="U443" s="21"/>
      <c r="V443" s="50" t="s">
        <v>3</v>
      </c>
      <c r="W443" s="23">
        <f t="shared" si="339"/>
        <v>330018</v>
      </c>
      <c r="X443" s="23">
        <v>330243</v>
      </c>
      <c r="Y443" s="119">
        <f>(X443-W443)*10</f>
        <v>2250</v>
      </c>
      <c r="Z443" s="21"/>
      <c r="AA443" s="50" t="s">
        <v>3</v>
      </c>
      <c r="AB443" s="23">
        <f t="shared" si="340"/>
        <v>330243</v>
      </c>
      <c r="AC443" s="23">
        <v>330485</v>
      </c>
      <c r="AD443" s="119">
        <f>(AC443-AB443)*10</f>
        <v>2420</v>
      </c>
      <c r="AE443" s="21"/>
      <c r="AF443" s="50" t="s">
        <v>3</v>
      </c>
      <c r="AG443" s="23">
        <f t="shared" si="341"/>
        <v>330485</v>
      </c>
      <c r="AH443" s="23">
        <v>330775</v>
      </c>
      <c r="AI443" s="119">
        <f>(AH443-AG443)*10</f>
        <v>2900</v>
      </c>
      <c r="AJ443" s="21"/>
      <c r="AK443" s="50" t="s">
        <v>3</v>
      </c>
      <c r="AL443" s="23">
        <f t="shared" si="342"/>
        <v>330775</v>
      </c>
      <c r="AM443" s="23">
        <v>331049</v>
      </c>
      <c r="AN443" s="119">
        <f>(AM443-AL443)*10</f>
        <v>2740</v>
      </c>
    </row>
    <row r="444" spans="2:40" x14ac:dyDescent="0.35">
      <c r="B444" s="50" t="s">
        <v>83</v>
      </c>
      <c r="C444" s="23">
        <v>29876</v>
      </c>
      <c r="D444" s="23">
        <v>29876</v>
      </c>
      <c r="E444" s="119">
        <f>D444-Supply!C444</f>
        <v>0</v>
      </c>
      <c r="F444" s="21"/>
      <c r="G444" s="50" t="s">
        <v>83</v>
      </c>
      <c r="H444" s="23">
        <f t="shared" si="337"/>
        <v>29876</v>
      </c>
      <c r="I444" s="23">
        <v>29888</v>
      </c>
      <c r="J444" s="119">
        <f>I444-H444</f>
        <v>12</v>
      </c>
      <c r="K444" s="21"/>
      <c r="L444" s="50" t="s">
        <v>83</v>
      </c>
      <c r="M444" s="23">
        <f t="shared" si="338"/>
        <v>29888</v>
      </c>
      <c r="N444" s="23">
        <v>29888</v>
      </c>
      <c r="O444" s="119">
        <f>N444-M444</f>
        <v>0</v>
      </c>
      <c r="P444" s="21"/>
      <c r="Q444" s="50" t="s">
        <v>83</v>
      </c>
      <c r="R444" s="23">
        <f t="shared" si="343"/>
        <v>29888</v>
      </c>
      <c r="S444" s="23">
        <v>29888</v>
      </c>
      <c r="T444" s="119">
        <f>S444-R444</f>
        <v>0</v>
      </c>
      <c r="U444" s="21"/>
      <c r="V444" s="50" t="s">
        <v>83</v>
      </c>
      <c r="W444" s="23">
        <f t="shared" si="339"/>
        <v>29888</v>
      </c>
      <c r="X444" s="23">
        <v>29888</v>
      </c>
      <c r="Y444" s="119">
        <v>0</v>
      </c>
      <c r="Z444" s="21"/>
      <c r="AA444" s="50" t="s">
        <v>83</v>
      </c>
      <c r="AB444" s="23">
        <f t="shared" si="340"/>
        <v>29888</v>
      </c>
      <c r="AC444" s="23">
        <v>29888</v>
      </c>
      <c r="AD444" s="119">
        <f>AC444-AB444</f>
        <v>0</v>
      </c>
      <c r="AE444" s="21"/>
      <c r="AF444" s="50" t="s">
        <v>83</v>
      </c>
      <c r="AG444" s="23">
        <f t="shared" si="341"/>
        <v>29888</v>
      </c>
      <c r="AH444" s="23">
        <v>29900</v>
      </c>
      <c r="AI444" s="119">
        <f>AH444-AG444</f>
        <v>12</v>
      </c>
      <c r="AJ444" s="21"/>
      <c r="AK444" s="50" t="s">
        <v>83</v>
      </c>
      <c r="AL444" s="23">
        <f t="shared" si="342"/>
        <v>29900</v>
      </c>
      <c r="AM444" s="23">
        <v>29908</v>
      </c>
      <c r="AN444" s="119">
        <f>AM444-AL444</f>
        <v>8</v>
      </c>
    </row>
    <row r="445" spans="2:40" x14ac:dyDescent="0.35">
      <c r="B445" s="50" t="s">
        <v>84</v>
      </c>
      <c r="C445" s="23">
        <v>53716</v>
      </c>
      <c r="D445" s="23">
        <v>53746</v>
      </c>
      <c r="E445" s="119">
        <f>D445-C445</f>
        <v>30</v>
      </c>
      <c r="F445" s="21"/>
      <c r="G445" s="50" t="s">
        <v>84</v>
      </c>
      <c r="H445" s="23">
        <f t="shared" si="337"/>
        <v>53746</v>
      </c>
      <c r="I445" s="23">
        <v>53746</v>
      </c>
      <c r="J445" s="119">
        <f>I445-H445</f>
        <v>0</v>
      </c>
      <c r="K445" s="21"/>
      <c r="L445" s="50" t="s">
        <v>84</v>
      </c>
      <c r="M445" s="23">
        <f t="shared" si="338"/>
        <v>53746</v>
      </c>
      <c r="N445" s="23">
        <v>53746</v>
      </c>
      <c r="O445" s="119">
        <f>N445-M445</f>
        <v>0</v>
      </c>
      <c r="P445" s="21"/>
      <c r="Q445" s="50" t="s">
        <v>84</v>
      </c>
      <c r="R445" s="23">
        <f t="shared" si="343"/>
        <v>53746</v>
      </c>
      <c r="S445" s="23">
        <v>53746</v>
      </c>
      <c r="T445" s="119">
        <f>S445-R445</f>
        <v>0</v>
      </c>
      <c r="U445" s="21"/>
      <c r="V445" s="50" t="s">
        <v>84</v>
      </c>
      <c r="W445" s="23">
        <f t="shared" si="339"/>
        <v>53746</v>
      </c>
      <c r="X445" s="23">
        <v>53746</v>
      </c>
      <c r="Y445" s="119">
        <f>X445-W445</f>
        <v>0</v>
      </c>
      <c r="Z445" s="21"/>
      <c r="AA445" s="50" t="s">
        <v>84</v>
      </c>
      <c r="AB445" s="23">
        <f t="shared" si="340"/>
        <v>53746</v>
      </c>
      <c r="AC445" s="23">
        <v>53746</v>
      </c>
      <c r="AD445" s="119">
        <f>AC445-AB445</f>
        <v>0</v>
      </c>
      <c r="AE445" s="21"/>
      <c r="AF445" s="50" t="s">
        <v>84</v>
      </c>
      <c r="AG445" s="23">
        <f t="shared" si="341"/>
        <v>53746</v>
      </c>
      <c r="AH445" s="23">
        <v>53757</v>
      </c>
      <c r="AI445" s="119">
        <f>AH445-AG445</f>
        <v>11</v>
      </c>
      <c r="AJ445" s="21"/>
      <c r="AK445" s="50" t="s">
        <v>84</v>
      </c>
      <c r="AL445" s="23">
        <f t="shared" si="342"/>
        <v>53757</v>
      </c>
      <c r="AM445" s="23">
        <v>53757</v>
      </c>
      <c r="AN445" s="119">
        <f>AM445-AL445</f>
        <v>0</v>
      </c>
    </row>
    <row r="446" spans="2:40" x14ac:dyDescent="0.35">
      <c r="B446" s="50" t="s">
        <v>98</v>
      </c>
      <c r="C446" s="23">
        <v>139728</v>
      </c>
      <c r="D446" s="23">
        <v>139728</v>
      </c>
      <c r="E446" s="119">
        <f>D446-C446</f>
        <v>0</v>
      </c>
      <c r="F446" s="21"/>
      <c r="G446" s="50" t="s">
        <v>98</v>
      </c>
      <c r="H446" s="23">
        <f t="shared" si="337"/>
        <v>139728</v>
      </c>
      <c r="I446" s="23">
        <v>139728</v>
      </c>
      <c r="J446" s="119">
        <f>I446-H446</f>
        <v>0</v>
      </c>
      <c r="K446" s="21"/>
      <c r="L446" s="50" t="s">
        <v>98</v>
      </c>
      <c r="M446" s="23">
        <f t="shared" si="338"/>
        <v>139728</v>
      </c>
      <c r="N446" s="23">
        <v>139728</v>
      </c>
      <c r="O446" s="119">
        <f>N446-M446</f>
        <v>0</v>
      </c>
      <c r="P446" s="21"/>
      <c r="Q446" s="50" t="s">
        <v>98</v>
      </c>
      <c r="R446" s="23">
        <f t="shared" si="343"/>
        <v>139728</v>
      </c>
      <c r="S446" s="23">
        <v>139728</v>
      </c>
      <c r="T446" s="119">
        <f>S446-R446</f>
        <v>0</v>
      </c>
      <c r="U446" s="21"/>
      <c r="V446" s="50" t="s">
        <v>98</v>
      </c>
      <c r="W446" s="23">
        <f t="shared" si="339"/>
        <v>139728</v>
      </c>
      <c r="X446" s="23">
        <v>139728</v>
      </c>
      <c r="Y446" s="119">
        <f>X446-W446</f>
        <v>0</v>
      </c>
      <c r="Z446" s="21"/>
      <c r="AA446" s="50" t="s">
        <v>98</v>
      </c>
      <c r="AB446" s="23">
        <f t="shared" si="340"/>
        <v>139728</v>
      </c>
      <c r="AC446" s="23">
        <v>139728</v>
      </c>
      <c r="AD446" s="119">
        <f>AC446-AB446</f>
        <v>0</v>
      </c>
      <c r="AE446" s="21"/>
      <c r="AF446" s="50" t="s">
        <v>98</v>
      </c>
      <c r="AG446" s="23">
        <f t="shared" si="341"/>
        <v>139728</v>
      </c>
      <c r="AH446" s="23">
        <v>139728</v>
      </c>
      <c r="AI446" s="119">
        <f>AH446-AG446</f>
        <v>0</v>
      </c>
      <c r="AJ446" s="21"/>
      <c r="AK446" s="50" t="s">
        <v>98</v>
      </c>
      <c r="AL446" s="23">
        <f t="shared" si="342"/>
        <v>139728</v>
      </c>
      <c r="AM446" s="23">
        <v>139728</v>
      </c>
      <c r="AN446" s="119">
        <f>AM446-AL446</f>
        <v>0</v>
      </c>
    </row>
    <row r="447" spans="2:40" x14ac:dyDescent="0.35">
      <c r="B447" s="50" t="s">
        <v>85</v>
      </c>
      <c r="C447" s="23">
        <v>304</v>
      </c>
      <c r="D447" s="23">
        <v>305</v>
      </c>
      <c r="E447" s="119">
        <f>D447-C447</f>
        <v>1</v>
      </c>
      <c r="F447" s="21"/>
      <c r="G447" s="50" t="s">
        <v>85</v>
      </c>
      <c r="H447" s="23">
        <f t="shared" si="337"/>
        <v>305</v>
      </c>
      <c r="I447" s="23">
        <v>306</v>
      </c>
      <c r="J447" s="119">
        <f>I447-H447</f>
        <v>1</v>
      </c>
      <c r="K447" s="21"/>
      <c r="L447" s="50" t="s">
        <v>85</v>
      </c>
      <c r="M447" s="23">
        <f t="shared" si="338"/>
        <v>306</v>
      </c>
      <c r="N447" s="23">
        <v>308</v>
      </c>
      <c r="O447" s="119">
        <f>N447-M447</f>
        <v>2</v>
      </c>
      <c r="P447" s="21"/>
      <c r="Q447" s="50" t="s">
        <v>85</v>
      </c>
      <c r="R447" s="23">
        <f t="shared" si="343"/>
        <v>308</v>
      </c>
      <c r="S447" s="23">
        <v>310</v>
      </c>
      <c r="T447" s="119">
        <f>S447-R447</f>
        <v>2</v>
      </c>
      <c r="U447" s="21"/>
      <c r="V447" s="50" t="s">
        <v>85</v>
      </c>
      <c r="W447" s="23">
        <f t="shared" si="339"/>
        <v>310</v>
      </c>
      <c r="X447" s="23">
        <v>312</v>
      </c>
      <c r="Y447" s="119">
        <f>X447-W447</f>
        <v>2</v>
      </c>
      <c r="Z447" s="21"/>
      <c r="AA447" s="50" t="s">
        <v>85</v>
      </c>
      <c r="AB447" s="23">
        <f t="shared" si="340"/>
        <v>312</v>
      </c>
      <c r="AC447" s="23">
        <v>314</v>
      </c>
      <c r="AD447" s="119">
        <f>AC447-AB447</f>
        <v>2</v>
      </c>
      <c r="AE447" s="21"/>
      <c r="AF447" s="50" t="s">
        <v>85</v>
      </c>
      <c r="AG447" s="23">
        <f t="shared" si="341"/>
        <v>314</v>
      </c>
      <c r="AH447" s="23">
        <v>316</v>
      </c>
      <c r="AI447" s="119">
        <f>AH447-AG447</f>
        <v>2</v>
      </c>
      <c r="AJ447" s="21"/>
      <c r="AK447" s="50" t="s">
        <v>85</v>
      </c>
      <c r="AL447" s="23">
        <f t="shared" si="342"/>
        <v>316</v>
      </c>
      <c r="AM447" s="23">
        <v>317</v>
      </c>
      <c r="AN447" s="119">
        <f>AM447-AL447</f>
        <v>1</v>
      </c>
    </row>
    <row r="448" spans="2:40" x14ac:dyDescent="0.35">
      <c r="B448" s="50" t="s">
        <v>86</v>
      </c>
      <c r="C448" s="23">
        <v>332582</v>
      </c>
      <c r="D448" s="23">
        <v>332656</v>
      </c>
      <c r="E448" s="119">
        <f>D448-C448</f>
        <v>74</v>
      </c>
      <c r="F448" s="21"/>
      <c r="G448" s="50" t="s">
        <v>86</v>
      </c>
      <c r="H448" s="23">
        <f t="shared" si="337"/>
        <v>332656</v>
      </c>
      <c r="I448" s="23">
        <v>332773</v>
      </c>
      <c r="J448" s="119">
        <f>I448-H448</f>
        <v>117</v>
      </c>
      <c r="K448" s="21"/>
      <c r="L448" s="50" t="s">
        <v>86</v>
      </c>
      <c r="M448" s="23">
        <f>I448</f>
        <v>332773</v>
      </c>
      <c r="N448" s="23">
        <v>332960</v>
      </c>
      <c r="O448" s="119">
        <f>N448-M448</f>
        <v>187</v>
      </c>
      <c r="P448" s="21"/>
      <c r="Q448" s="50" t="s">
        <v>86</v>
      </c>
      <c r="R448" s="23">
        <f t="shared" si="343"/>
        <v>332960</v>
      </c>
      <c r="S448" s="23">
        <v>333104</v>
      </c>
      <c r="T448" s="119">
        <f>S448-R448</f>
        <v>144</v>
      </c>
      <c r="U448" s="21"/>
      <c r="V448" s="50" t="s">
        <v>86</v>
      </c>
      <c r="W448" s="23">
        <f t="shared" si="339"/>
        <v>333104</v>
      </c>
      <c r="X448" s="23">
        <v>333275</v>
      </c>
      <c r="Y448" s="119">
        <f>X448-W448</f>
        <v>171</v>
      </c>
      <c r="Z448" s="21"/>
      <c r="AA448" s="50" t="s">
        <v>86</v>
      </c>
      <c r="AB448" s="23">
        <f t="shared" si="340"/>
        <v>333275</v>
      </c>
      <c r="AC448" s="23">
        <v>333428</v>
      </c>
      <c r="AD448" s="119">
        <f>AC448-AB448</f>
        <v>153</v>
      </c>
      <c r="AE448" s="21"/>
      <c r="AF448" s="50" t="s">
        <v>86</v>
      </c>
      <c r="AG448" s="23">
        <f t="shared" si="341"/>
        <v>333428</v>
      </c>
      <c r="AH448" s="23">
        <v>333590</v>
      </c>
      <c r="AI448" s="119">
        <f>AH448-AG448</f>
        <v>162</v>
      </c>
      <c r="AJ448" s="21"/>
      <c r="AK448" s="50" t="s">
        <v>86</v>
      </c>
      <c r="AL448" s="23">
        <f t="shared" si="342"/>
        <v>333590</v>
      </c>
      <c r="AM448" s="23">
        <v>333750</v>
      </c>
      <c r="AN448" s="119">
        <f>AM448-AL448</f>
        <v>160</v>
      </c>
    </row>
    <row r="449" spans="2:40" x14ac:dyDescent="0.35">
      <c r="B449" s="50" t="s">
        <v>93</v>
      </c>
      <c r="C449" s="23"/>
      <c r="D449" s="23"/>
      <c r="E449" s="119">
        <f>E448+E447+E446+E445+E444+E443</f>
        <v>2445</v>
      </c>
      <c r="F449" s="21"/>
      <c r="G449" s="50" t="s">
        <v>93</v>
      </c>
      <c r="H449" s="23"/>
      <c r="I449" s="23"/>
      <c r="J449" s="120">
        <f>J448+J447+J446+J445+J444+J443</f>
        <v>210</v>
      </c>
      <c r="K449" s="21"/>
      <c r="L449" s="50" t="s">
        <v>93</v>
      </c>
      <c r="M449" s="23"/>
      <c r="N449" s="23"/>
      <c r="O449" s="119">
        <f>SUM(O443:O448)</f>
        <v>1429</v>
      </c>
      <c r="P449" s="21"/>
      <c r="Q449" s="50" t="s">
        <v>93</v>
      </c>
      <c r="R449" s="23"/>
      <c r="S449" s="23"/>
      <c r="T449" s="119">
        <f>SUM(T443:T448)</f>
        <v>1076</v>
      </c>
      <c r="U449" s="21"/>
      <c r="V449" s="50" t="s">
        <v>93</v>
      </c>
      <c r="W449" s="23"/>
      <c r="X449" s="23"/>
      <c r="Y449" s="120">
        <f>SUM(Y443:Y448)</f>
        <v>2423</v>
      </c>
      <c r="Z449" s="21"/>
      <c r="AA449" s="50" t="s">
        <v>93</v>
      </c>
      <c r="AB449" s="23"/>
      <c r="AC449" s="23"/>
      <c r="AD449" s="120">
        <f>SUM(AD443:AD448)</f>
        <v>2575</v>
      </c>
      <c r="AE449" s="21"/>
      <c r="AF449" s="50" t="s">
        <v>93</v>
      </c>
      <c r="AG449" s="23"/>
      <c r="AH449" s="23"/>
      <c r="AI449" s="120">
        <f>SUM(AI443:AI448)</f>
        <v>3087</v>
      </c>
      <c r="AJ449" s="21"/>
      <c r="AK449" s="50" t="s">
        <v>93</v>
      </c>
      <c r="AL449" s="23"/>
      <c r="AM449" s="23"/>
      <c r="AN449" s="120">
        <f>SUM(AN443:AN448)</f>
        <v>2909</v>
      </c>
    </row>
    <row r="450" spans="2:40" x14ac:dyDescent="0.35">
      <c r="B450" s="50" t="s">
        <v>87</v>
      </c>
      <c r="C450" s="23">
        <v>1469815</v>
      </c>
      <c r="D450" s="23">
        <v>1470784</v>
      </c>
      <c r="E450" s="119">
        <f t="shared" ref="E450:E456" si="344">D450-C450</f>
        <v>969</v>
      </c>
      <c r="F450" s="21"/>
      <c r="G450" s="50" t="s">
        <v>87</v>
      </c>
      <c r="H450" s="23">
        <f t="shared" ref="H450:H456" si="345">D450</f>
        <v>1470784</v>
      </c>
      <c r="I450" s="23">
        <v>1470784</v>
      </c>
      <c r="J450" s="119">
        <f t="shared" ref="J450:J456" si="346">I450-H450</f>
        <v>0</v>
      </c>
      <c r="K450" s="21"/>
      <c r="L450" s="50" t="s">
        <v>87</v>
      </c>
      <c r="M450" s="23">
        <f>I450</f>
        <v>1470784</v>
      </c>
      <c r="N450" s="23">
        <v>1471366</v>
      </c>
      <c r="O450" s="119">
        <f>N450-M450</f>
        <v>582</v>
      </c>
      <c r="P450" s="21"/>
      <c r="Q450" s="50" t="s">
        <v>87</v>
      </c>
      <c r="R450" s="23">
        <v>1456697</v>
      </c>
      <c r="S450" s="23">
        <v>1471542</v>
      </c>
      <c r="T450" s="119">
        <f t="shared" ref="T450:T456" si="347">S450-R450</f>
        <v>14845</v>
      </c>
      <c r="U450" s="21"/>
      <c r="V450" s="50" t="s">
        <v>87</v>
      </c>
      <c r="W450" s="23">
        <f t="shared" ref="W450:W456" si="348">S450</f>
        <v>1471542</v>
      </c>
      <c r="X450" s="23">
        <v>1472338</v>
      </c>
      <c r="Y450" s="119">
        <f t="shared" ref="Y450:Y456" si="349">X450-W450</f>
        <v>796</v>
      </c>
      <c r="Z450" s="21"/>
      <c r="AA450" s="50" t="s">
        <v>87</v>
      </c>
      <c r="AB450" s="23">
        <f t="shared" ref="AB450:AB456" si="350">X450</f>
        <v>1472338</v>
      </c>
      <c r="AC450" s="23">
        <v>1473540</v>
      </c>
      <c r="AD450" s="119">
        <f t="shared" ref="AD450:AD456" si="351">AC450-AB450</f>
        <v>1202</v>
      </c>
      <c r="AE450" s="21"/>
      <c r="AF450" s="50" t="s">
        <v>87</v>
      </c>
      <c r="AG450" s="23">
        <f>AC450</f>
        <v>1473540</v>
      </c>
      <c r="AH450" s="23">
        <v>1474904</v>
      </c>
      <c r="AI450" s="119">
        <f t="shared" ref="AI450:AI456" si="352">AH450-AG450</f>
        <v>1364</v>
      </c>
      <c r="AJ450" s="21"/>
      <c r="AK450" s="50" t="s">
        <v>87</v>
      </c>
      <c r="AL450" s="23">
        <f t="shared" ref="AL450:AL456" si="353">AH450</f>
        <v>1474904</v>
      </c>
      <c r="AM450" s="23">
        <v>1476348</v>
      </c>
      <c r="AN450" s="119">
        <f t="shared" ref="AN450:AN456" si="354">AM450-AL450</f>
        <v>1444</v>
      </c>
    </row>
    <row r="451" spans="2:40" x14ac:dyDescent="0.35">
      <c r="B451" s="50" t="s">
        <v>96</v>
      </c>
      <c r="C451" s="23">
        <v>851248</v>
      </c>
      <c r="D451" s="23">
        <v>851503</v>
      </c>
      <c r="E451" s="119">
        <f t="shared" si="344"/>
        <v>255</v>
      </c>
      <c r="F451" s="21"/>
      <c r="G451" s="50" t="s">
        <v>96</v>
      </c>
      <c r="H451" s="23">
        <f t="shared" si="345"/>
        <v>851503</v>
      </c>
      <c r="I451" s="23">
        <v>851715</v>
      </c>
      <c r="J451" s="119">
        <f t="shared" si="346"/>
        <v>212</v>
      </c>
      <c r="K451" s="21"/>
      <c r="L451" s="50" t="s">
        <v>96</v>
      </c>
      <c r="M451" s="23">
        <f>I451</f>
        <v>851715</v>
      </c>
      <c r="N451" s="23">
        <v>851930</v>
      </c>
      <c r="O451" s="119">
        <f>N451-M451</f>
        <v>215</v>
      </c>
      <c r="P451" s="21"/>
      <c r="Q451" s="50" t="s">
        <v>96</v>
      </c>
      <c r="R451" s="23">
        <f>N451</f>
        <v>851930</v>
      </c>
      <c r="S451" s="23">
        <v>852103</v>
      </c>
      <c r="T451" s="119">
        <f t="shared" si="347"/>
        <v>173</v>
      </c>
      <c r="U451" s="21"/>
      <c r="V451" s="50" t="s">
        <v>96</v>
      </c>
      <c r="W451" s="23">
        <f t="shared" si="348"/>
        <v>852103</v>
      </c>
      <c r="X451" s="23">
        <v>852324</v>
      </c>
      <c r="Y451" s="119">
        <f t="shared" si="349"/>
        <v>221</v>
      </c>
      <c r="Z451" s="21"/>
      <c r="AA451" s="50" t="s">
        <v>96</v>
      </c>
      <c r="AB451" s="23">
        <f t="shared" si="350"/>
        <v>852324</v>
      </c>
      <c r="AC451" s="23">
        <v>852535</v>
      </c>
      <c r="AD451" s="119">
        <f t="shared" si="351"/>
        <v>211</v>
      </c>
      <c r="AE451" s="21"/>
      <c r="AF451" s="50" t="s">
        <v>96</v>
      </c>
      <c r="AG451" s="23">
        <f>AC451</f>
        <v>852535</v>
      </c>
      <c r="AH451" s="23">
        <v>852746</v>
      </c>
      <c r="AI451" s="119">
        <f t="shared" si="352"/>
        <v>211</v>
      </c>
      <c r="AJ451" s="21"/>
      <c r="AK451" s="50" t="s">
        <v>96</v>
      </c>
      <c r="AL451" s="23">
        <f t="shared" si="353"/>
        <v>852746</v>
      </c>
      <c r="AM451" s="23">
        <v>853001</v>
      </c>
      <c r="AN451" s="119">
        <f t="shared" si="354"/>
        <v>255</v>
      </c>
    </row>
    <row r="452" spans="2:40" x14ac:dyDescent="0.35">
      <c r="B452" s="50" t="s">
        <v>88</v>
      </c>
      <c r="C452" s="23">
        <v>0</v>
      </c>
      <c r="D452" s="23"/>
      <c r="E452" s="119">
        <f t="shared" si="344"/>
        <v>0</v>
      </c>
      <c r="F452" s="21"/>
      <c r="G452" s="50" t="s">
        <v>88</v>
      </c>
      <c r="H452" s="23">
        <f t="shared" si="345"/>
        <v>0</v>
      </c>
      <c r="I452" s="23"/>
      <c r="J452" s="119">
        <f t="shared" si="346"/>
        <v>0</v>
      </c>
      <c r="K452" s="21"/>
      <c r="L452" s="50" t="s">
        <v>88</v>
      </c>
      <c r="M452" s="23"/>
      <c r="N452" s="23"/>
      <c r="O452" s="119">
        <v>0</v>
      </c>
      <c r="P452" s="21"/>
      <c r="Q452" s="50" t="s">
        <v>88</v>
      </c>
      <c r="R452" s="23"/>
      <c r="S452" s="23"/>
      <c r="T452" s="119">
        <f t="shared" si="347"/>
        <v>0</v>
      </c>
      <c r="U452" s="21"/>
      <c r="V452" s="50" t="s">
        <v>88</v>
      </c>
      <c r="W452" s="23">
        <f t="shared" si="348"/>
        <v>0</v>
      </c>
      <c r="X452" s="23"/>
      <c r="Y452" s="119">
        <f t="shared" si="349"/>
        <v>0</v>
      </c>
      <c r="Z452" s="21"/>
      <c r="AA452" s="50" t="s">
        <v>88</v>
      </c>
      <c r="AB452" s="23">
        <f t="shared" si="350"/>
        <v>0</v>
      </c>
      <c r="AC452" s="23"/>
      <c r="AD452" s="119">
        <f t="shared" si="351"/>
        <v>0</v>
      </c>
      <c r="AE452" s="21"/>
      <c r="AF452" s="50" t="s">
        <v>88</v>
      </c>
      <c r="AG452" s="23"/>
      <c r="AH452" s="23"/>
      <c r="AI452" s="119">
        <f t="shared" si="352"/>
        <v>0</v>
      </c>
      <c r="AJ452" s="21"/>
      <c r="AK452" s="50" t="s">
        <v>88</v>
      </c>
      <c r="AL452" s="23">
        <f t="shared" si="353"/>
        <v>0</v>
      </c>
      <c r="AM452" s="23"/>
      <c r="AN452" s="119">
        <f t="shared" si="354"/>
        <v>0</v>
      </c>
    </row>
    <row r="453" spans="2:40" x14ac:dyDescent="0.35">
      <c r="B453" s="50" t="s">
        <v>108</v>
      </c>
      <c r="C453" s="23">
        <v>2689</v>
      </c>
      <c r="D453" s="23">
        <v>2689</v>
      </c>
      <c r="E453" s="119">
        <f t="shared" si="344"/>
        <v>0</v>
      </c>
      <c r="F453" s="21"/>
      <c r="G453" s="50" t="s">
        <v>108</v>
      </c>
      <c r="H453" s="23">
        <f t="shared" si="345"/>
        <v>2689</v>
      </c>
      <c r="I453" s="23">
        <v>2689</v>
      </c>
      <c r="J453" s="119">
        <f t="shared" si="346"/>
        <v>0</v>
      </c>
      <c r="K453" s="21"/>
      <c r="L453" s="50" t="s">
        <v>108</v>
      </c>
      <c r="M453" s="23">
        <f>I453</f>
        <v>2689</v>
      </c>
      <c r="N453" s="23">
        <v>2692</v>
      </c>
      <c r="O453" s="119">
        <f>N453-M453</f>
        <v>3</v>
      </c>
      <c r="P453" s="21"/>
      <c r="Q453" s="50" t="s">
        <v>108</v>
      </c>
      <c r="R453" s="23">
        <f>N453</f>
        <v>2692</v>
      </c>
      <c r="S453" s="23">
        <v>2695</v>
      </c>
      <c r="T453" s="119">
        <f t="shared" si="347"/>
        <v>3</v>
      </c>
      <c r="U453" s="21"/>
      <c r="V453" s="50" t="s">
        <v>108</v>
      </c>
      <c r="W453" s="23">
        <f t="shared" si="348"/>
        <v>2695</v>
      </c>
      <c r="X453" s="23">
        <v>2696</v>
      </c>
      <c r="Y453" s="119">
        <f t="shared" si="349"/>
        <v>1</v>
      </c>
      <c r="Z453" s="21"/>
      <c r="AA453" s="50" t="s">
        <v>108</v>
      </c>
      <c r="AB453" s="23">
        <f t="shared" si="350"/>
        <v>2696</v>
      </c>
      <c r="AC453" s="23">
        <v>2698</v>
      </c>
      <c r="AD453" s="119">
        <f t="shared" si="351"/>
        <v>2</v>
      </c>
      <c r="AE453" s="21"/>
      <c r="AF453" s="50" t="s">
        <v>108</v>
      </c>
      <c r="AG453" s="23">
        <f>AC453</f>
        <v>2698</v>
      </c>
      <c r="AH453" s="23">
        <v>2700</v>
      </c>
      <c r="AI453" s="119">
        <f t="shared" si="352"/>
        <v>2</v>
      </c>
      <c r="AJ453" s="21"/>
      <c r="AK453" s="50" t="s">
        <v>108</v>
      </c>
      <c r="AL453" s="23">
        <f t="shared" si="353"/>
        <v>2700</v>
      </c>
      <c r="AM453" s="23">
        <v>2701</v>
      </c>
      <c r="AN453" s="119">
        <f t="shared" si="354"/>
        <v>1</v>
      </c>
    </row>
    <row r="454" spans="2:40" x14ac:dyDescent="0.35">
      <c r="B454" s="50" t="s">
        <v>89</v>
      </c>
      <c r="C454" s="23">
        <v>590191</v>
      </c>
      <c r="D454" s="23">
        <v>590495</v>
      </c>
      <c r="E454" s="119">
        <f t="shared" si="344"/>
        <v>304</v>
      </c>
      <c r="F454" s="21"/>
      <c r="G454" s="50" t="s">
        <v>89</v>
      </c>
      <c r="H454" s="23">
        <f t="shared" si="345"/>
        <v>590495</v>
      </c>
      <c r="I454" s="23">
        <v>590647</v>
      </c>
      <c r="J454" s="119">
        <f t="shared" si="346"/>
        <v>152</v>
      </c>
      <c r="K454" s="21"/>
      <c r="L454" s="50" t="s">
        <v>89</v>
      </c>
      <c r="M454" s="23">
        <f>I454</f>
        <v>590647</v>
      </c>
      <c r="N454" s="23">
        <v>590931</v>
      </c>
      <c r="O454" s="119">
        <f>N454-M454</f>
        <v>284</v>
      </c>
      <c r="P454" s="21"/>
      <c r="Q454" s="50" t="s">
        <v>89</v>
      </c>
      <c r="R454" s="23">
        <f>N454</f>
        <v>590931</v>
      </c>
      <c r="S454" s="23">
        <v>591274</v>
      </c>
      <c r="T454" s="119">
        <f t="shared" si="347"/>
        <v>343</v>
      </c>
      <c r="U454" s="21"/>
      <c r="V454" s="50" t="s">
        <v>89</v>
      </c>
      <c r="W454" s="23">
        <f t="shared" si="348"/>
        <v>591274</v>
      </c>
      <c r="X454" s="23">
        <v>591557</v>
      </c>
      <c r="Y454" s="119">
        <f t="shared" si="349"/>
        <v>283</v>
      </c>
      <c r="Z454" s="21"/>
      <c r="AA454" s="50" t="s">
        <v>89</v>
      </c>
      <c r="AB454" s="23">
        <f t="shared" si="350"/>
        <v>591557</v>
      </c>
      <c r="AC454" s="23">
        <v>591819</v>
      </c>
      <c r="AD454" s="119">
        <f t="shared" si="351"/>
        <v>262</v>
      </c>
      <c r="AE454" s="21"/>
      <c r="AF454" s="50" t="s">
        <v>89</v>
      </c>
      <c r="AG454" s="23">
        <f>AC454</f>
        <v>591819</v>
      </c>
      <c r="AH454" s="23">
        <v>592125</v>
      </c>
      <c r="AI454" s="119">
        <f t="shared" si="352"/>
        <v>306</v>
      </c>
      <c r="AJ454" s="21"/>
      <c r="AK454" s="50" t="s">
        <v>89</v>
      </c>
      <c r="AL454" s="23">
        <f t="shared" si="353"/>
        <v>592125</v>
      </c>
      <c r="AM454" s="23">
        <v>592371</v>
      </c>
      <c r="AN454" s="119">
        <f t="shared" si="354"/>
        <v>246</v>
      </c>
    </row>
    <row r="455" spans="2:40" x14ac:dyDescent="0.35">
      <c r="B455" s="50" t="s">
        <v>90</v>
      </c>
      <c r="C455" s="23">
        <v>310739</v>
      </c>
      <c r="D455" s="23">
        <v>310882</v>
      </c>
      <c r="E455" s="119">
        <f t="shared" si="344"/>
        <v>143</v>
      </c>
      <c r="F455" s="21"/>
      <c r="G455" s="50" t="s">
        <v>90</v>
      </c>
      <c r="H455" s="23">
        <f t="shared" si="345"/>
        <v>310882</v>
      </c>
      <c r="I455" s="23">
        <v>310962</v>
      </c>
      <c r="J455" s="119">
        <f t="shared" si="346"/>
        <v>80</v>
      </c>
      <c r="K455" s="21"/>
      <c r="L455" s="50" t="s">
        <v>90</v>
      </c>
      <c r="M455" s="23">
        <f>I455</f>
        <v>310962</v>
      </c>
      <c r="N455" s="23">
        <v>310885</v>
      </c>
      <c r="O455" s="119">
        <f>N455-M455</f>
        <v>-77</v>
      </c>
      <c r="P455" s="21"/>
      <c r="Q455" s="50" t="s">
        <v>90</v>
      </c>
      <c r="R455" s="23">
        <f>N455</f>
        <v>310885</v>
      </c>
      <c r="S455" s="23">
        <v>311073</v>
      </c>
      <c r="T455" s="119">
        <f t="shared" si="347"/>
        <v>188</v>
      </c>
      <c r="U455" s="21"/>
      <c r="V455" s="50" t="s">
        <v>90</v>
      </c>
      <c r="W455" s="23">
        <f t="shared" si="348"/>
        <v>311073</v>
      </c>
      <c r="X455" s="23">
        <v>311512</v>
      </c>
      <c r="Y455" s="119">
        <f t="shared" si="349"/>
        <v>439</v>
      </c>
      <c r="Z455" s="21"/>
      <c r="AA455" s="50" t="s">
        <v>90</v>
      </c>
      <c r="AB455" s="23">
        <f t="shared" si="350"/>
        <v>311512</v>
      </c>
      <c r="AC455" s="23">
        <v>311658</v>
      </c>
      <c r="AD455" s="119">
        <f t="shared" si="351"/>
        <v>146</v>
      </c>
      <c r="AE455" s="21"/>
      <c r="AF455" s="50" t="s">
        <v>90</v>
      </c>
      <c r="AG455" s="23">
        <f>AC455</f>
        <v>311658</v>
      </c>
      <c r="AH455" s="23">
        <v>311909</v>
      </c>
      <c r="AI455" s="119">
        <f t="shared" si="352"/>
        <v>251</v>
      </c>
      <c r="AJ455" s="21"/>
      <c r="AK455" s="50" t="s">
        <v>90</v>
      </c>
      <c r="AL455" s="23">
        <f t="shared" si="353"/>
        <v>311909</v>
      </c>
      <c r="AM455" s="23">
        <v>312062</v>
      </c>
      <c r="AN455" s="119">
        <f t="shared" si="354"/>
        <v>153</v>
      </c>
    </row>
    <row r="456" spans="2:40" x14ac:dyDescent="0.35">
      <c r="B456" s="50" t="s">
        <v>91</v>
      </c>
      <c r="C456" s="23">
        <v>846070</v>
      </c>
      <c r="D456" s="23">
        <v>847371</v>
      </c>
      <c r="E456" s="119">
        <f t="shared" si="344"/>
        <v>1301</v>
      </c>
      <c r="F456" s="21"/>
      <c r="G456" s="50" t="s">
        <v>91</v>
      </c>
      <c r="H456" s="23">
        <f t="shared" si="345"/>
        <v>847371</v>
      </c>
      <c r="I456" s="23">
        <v>847371</v>
      </c>
      <c r="J456" s="119">
        <f t="shared" si="346"/>
        <v>0</v>
      </c>
      <c r="K456" s="21"/>
      <c r="L456" s="50" t="s">
        <v>91</v>
      </c>
      <c r="M456" s="23">
        <f>I456</f>
        <v>847371</v>
      </c>
      <c r="N456" s="23">
        <v>848120</v>
      </c>
      <c r="O456" s="119">
        <f>N456-M456</f>
        <v>749</v>
      </c>
      <c r="P456" s="21"/>
      <c r="Q456" s="50" t="s">
        <v>91</v>
      </c>
      <c r="R456" s="23">
        <f>N456</f>
        <v>848120</v>
      </c>
      <c r="S456" s="23">
        <v>848663</v>
      </c>
      <c r="T456" s="119">
        <f t="shared" si="347"/>
        <v>543</v>
      </c>
      <c r="U456" s="21"/>
      <c r="V456" s="50" t="s">
        <v>91</v>
      </c>
      <c r="W456" s="23">
        <f t="shared" si="348"/>
        <v>848663</v>
      </c>
      <c r="X456" s="23">
        <v>849754</v>
      </c>
      <c r="Y456" s="119">
        <f t="shared" si="349"/>
        <v>1091</v>
      </c>
      <c r="Z456" s="21"/>
      <c r="AA456" s="50" t="s">
        <v>91</v>
      </c>
      <c r="AB456" s="23">
        <f t="shared" si="350"/>
        <v>849754</v>
      </c>
      <c r="AC456" s="23">
        <v>850950</v>
      </c>
      <c r="AD456" s="119">
        <f t="shared" si="351"/>
        <v>1196</v>
      </c>
      <c r="AE456" s="21"/>
      <c r="AF456" s="50" t="s">
        <v>91</v>
      </c>
      <c r="AG456" s="23">
        <f>AC456</f>
        <v>850950</v>
      </c>
      <c r="AH456" s="23">
        <v>852139</v>
      </c>
      <c r="AI456" s="119">
        <f t="shared" si="352"/>
        <v>1189</v>
      </c>
      <c r="AJ456" s="21"/>
      <c r="AK456" s="50" t="s">
        <v>91</v>
      </c>
      <c r="AL456" s="23">
        <f t="shared" si="353"/>
        <v>852139</v>
      </c>
      <c r="AM456" s="23">
        <v>853220</v>
      </c>
      <c r="AN456" s="119">
        <f t="shared" si="354"/>
        <v>1081</v>
      </c>
    </row>
    <row r="457" spans="2:40" x14ac:dyDescent="0.35">
      <c r="B457" s="50" t="s">
        <v>94</v>
      </c>
      <c r="C457" s="23"/>
      <c r="D457" s="23"/>
      <c r="E457" s="119">
        <f>SUM(E450:E456)</f>
        <v>2972</v>
      </c>
      <c r="F457" s="21"/>
      <c r="G457" s="50" t="s">
        <v>94</v>
      </c>
      <c r="H457" s="23"/>
      <c r="I457" s="23"/>
      <c r="J457" s="120">
        <f>SUM(J450:J456)</f>
        <v>444</v>
      </c>
      <c r="K457" s="21"/>
      <c r="L457" s="50" t="s">
        <v>94</v>
      </c>
      <c r="M457" s="23"/>
      <c r="N457" s="23"/>
      <c r="O457" s="119">
        <f>SUM(O450:O456)</f>
        <v>1756</v>
      </c>
      <c r="P457" s="21"/>
      <c r="Q457" s="50" t="s">
        <v>94</v>
      </c>
      <c r="R457" s="23"/>
      <c r="S457" s="23"/>
      <c r="T457" s="119">
        <f>SUM(T450:T456)</f>
        <v>16095</v>
      </c>
      <c r="U457" s="21"/>
      <c r="V457" s="50" t="s">
        <v>94</v>
      </c>
      <c r="W457" s="23"/>
      <c r="X457" s="23"/>
      <c r="Y457" s="120">
        <f>SUM(Y450:Y456)</f>
        <v>2831</v>
      </c>
      <c r="Z457" s="21"/>
      <c r="AA457" s="50" t="s">
        <v>94</v>
      </c>
      <c r="AB457" s="23"/>
      <c r="AC457" s="23"/>
      <c r="AD457" s="120">
        <f>SUM(AD450:AD456)</f>
        <v>3019</v>
      </c>
      <c r="AE457" s="21"/>
      <c r="AF457" s="50" t="s">
        <v>94</v>
      </c>
      <c r="AG457" s="23"/>
      <c r="AH457" s="23"/>
      <c r="AI457" s="120">
        <f>SUM(AI450:AI456)</f>
        <v>3323</v>
      </c>
      <c r="AJ457" s="21"/>
      <c r="AK457" s="50" t="s">
        <v>94</v>
      </c>
      <c r="AL457" s="23"/>
      <c r="AM457" s="23"/>
      <c r="AN457" s="120">
        <f>SUM(AN450:AN456)</f>
        <v>3180</v>
      </c>
    </row>
    <row r="458" spans="2:40" x14ac:dyDescent="0.35">
      <c r="B458" s="50" t="s">
        <v>97</v>
      </c>
      <c r="C458" s="23">
        <v>561197</v>
      </c>
      <c r="D458" s="23">
        <v>561431</v>
      </c>
      <c r="E458" s="119">
        <f>D458-C458</f>
        <v>234</v>
      </c>
      <c r="F458" s="21"/>
      <c r="G458" s="50" t="s">
        <v>97</v>
      </c>
      <c r="H458" s="23">
        <f>D458</f>
        <v>561431</v>
      </c>
      <c r="I458" s="23">
        <v>561656</v>
      </c>
      <c r="J458" s="119">
        <f>I458-H458</f>
        <v>225</v>
      </c>
      <c r="K458" s="21"/>
      <c r="L458" s="50" t="s">
        <v>97</v>
      </c>
      <c r="M458" s="23">
        <f>I458</f>
        <v>561656</v>
      </c>
      <c r="N458" s="23">
        <v>561830</v>
      </c>
      <c r="O458" s="119">
        <f>N458-M458</f>
        <v>174</v>
      </c>
      <c r="P458" s="21"/>
      <c r="Q458" s="50" t="s">
        <v>97</v>
      </c>
      <c r="R458" s="23">
        <f>N458</f>
        <v>561830</v>
      </c>
      <c r="S458" s="23">
        <v>562041</v>
      </c>
      <c r="T458" s="119">
        <f>S458-R458</f>
        <v>211</v>
      </c>
      <c r="U458" s="21"/>
      <c r="V458" s="50" t="s">
        <v>97</v>
      </c>
      <c r="W458" s="23">
        <f>S458</f>
        <v>562041</v>
      </c>
      <c r="X458" s="23">
        <v>562279</v>
      </c>
      <c r="Y458" s="120">
        <f>X458-W458</f>
        <v>238</v>
      </c>
      <c r="Z458" s="21"/>
      <c r="AA458" s="50" t="s">
        <v>97</v>
      </c>
      <c r="AB458" s="23">
        <f>X458</f>
        <v>562279</v>
      </c>
      <c r="AC458" s="23">
        <v>562555</v>
      </c>
      <c r="AD458" s="120">
        <f>AC458-AB458</f>
        <v>276</v>
      </c>
      <c r="AE458" s="21"/>
      <c r="AF458" s="50" t="s">
        <v>97</v>
      </c>
      <c r="AG458" s="23">
        <f>AC458</f>
        <v>562555</v>
      </c>
      <c r="AH458" s="23">
        <v>562799</v>
      </c>
      <c r="AI458" s="120">
        <f>AH458-AG458</f>
        <v>244</v>
      </c>
      <c r="AJ458" s="21"/>
      <c r="AK458" s="50" t="s">
        <v>97</v>
      </c>
      <c r="AL458" s="23">
        <f>AH458</f>
        <v>562799</v>
      </c>
      <c r="AM458" s="23">
        <v>562951</v>
      </c>
      <c r="AN458" s="120">
        <f>AM458-AL458</f>
        <v>152</v>
      </c>
    </row>
    <row r="459" spans="2:40" x14ac:dyDescent="0.35">
      <c r="B459" s="29" t="s">
        <v>130</v>
      </c>
      <c r="C459" s="23"/>
      <c r="D459" s="23"/>
      <c r="E459" s="121">
        <f>E458+E457+E449+E442+E441+E440</f>
        <v>8174</v>
      </c>
      <c r="F459" s="21"/>
      <c r="G459" s="29" t="s">
        <v>130</v>
      </c>
      <c r="H459" s="23"/>
      <c r="I459" s="23"/>
      <c r="J459" s="121">
        <f>J458+J457+J449+J442+J441+J440</f>
        <v>3027</v>
      </c>
      <c r="K459" s="21"/>
      <c r="L459" s="29" t="s">
        <v>130</v>
      </c>
      <c r="M459" s="23"/>
      <c r="N459" s="23"/>
      <c r="O459" s="121">
        <f>O458+O457+O449+O442+O441+O440</f>
        <v>4681</v>
      </c>
      <c r="P459" s="21"/>
      <c r="Q459" s="29" t="s">
        <v>130</v>
      </c>
      <c r="R459" s="23"/>
      <c r="S459" s="23"/>
      <c r="T459" s="121">
        <f>T458+T457+T449+T442+T441+T440</f>
        <v>18142</v>
      </c>
      <c r="U459" s="21"/>
      <c r="V459" s="29" t="s">
        <v>130</v>
      </c>
      <c r="W459" s="23"/>
      <c r="X459" s="23"/>
      <c r="Y459" s="121">
        <f>Y458+Y457+Y449+Y442+Y441+Y440</f>
        <v>7427</v>
      </c>
      <c r="Z459" s="21"/>
      <c r="AA459" s="29" t="s">
        <v>130</v>
      </c>
      <c r="AB459" s="23"/>
      <c r="AC459" s="23"/>
      <c r="AD459" s="121">
        <f>AD458+AD457+AD449+AD442+AD441+AD440</f>
        <v>7769</v>
      </c>
      <c r="AE459" s="21"/>
      <c r="AF459" s="29" t="s">
        <v>130</v>
      </c>
      <c r="AG459" s="23">
        <f>AC459</f>
        <v>0</v>
      </c>
      <c r="AH459" s="23"/>
      <c r="AI459" s="121">
        <f>AI458+AI457+AI449+AI442+AI441+AI440</f>
        <v>8225</v>
      </c>
      <c r="AJ459" s="21"/>
      <c r="AK459" s="29" t="s">
        <v>130</v>
      </c>
      <c r="AL459" s="23">
        <f>AH459</f>
        <v>0</v>
      </c>
      <c r="AM459" s="23"/>
      <c r="AN459" s="121">
        <f>AN458+AN457+AN449+AN442+AN441+AN440</f>
        <v>8313</v>
      </c>
    </row>
    <row r="461" spans="2:40" x14ac:dyDescent="0.35">
      <c r="B461" s="117" t="s">
        <v>114</v>
      </c>
      <c r="C461" s="292" t="s">
        <v>834</v>
      </c>
      <c r="D461" s="293"/>
      <c r="E461" s="294"/>
      <c r="F461" s="21"/>
      <c r="G461" s="117" t="s">
        <v>114</v>
      </c>
      <c r="H461" s="292" t="s">
        <v>835</v>
      </c>
      <c r="I461" s="293"/>
      <c r="J461" s="294"/>
      <c r="K461" s="21"/>
      <c r="L461" s="117" t="s">
        <v>114</v>
      </c>
      <c r="M461" s="292" t="s">
        <v>836</v>
      </c>
      <c r="N461" s="293"/>
      <c r="O461" s="294"/>
      <c r="P461" s="21"/>
      <c r="Q461" s="117" t="s">
        <v>114</v>
      </c>
      <c r="R461" s="292" t="s">
        <v>837</v>
      </c>
      <c r="S461" s="293"/>
      <c r="T461" s="294"/>
      <c r="U461" s="21"/>
      <c r="V461" s="117" t="s">
        <v>114</v>
      </c>
      <c r="W461" s="292" t="s">
        <v>838</v>
      </c>
      <c r="X461" s="293"/>
      <c r="Y461" s="294"/>
      <c r="Z461" s="21"/>
      <c r="AA461" s="117" t="s">
        <v>114</v>
      </c>
      <c r="AB461" s="292" t="s">
        <v>839</v>
      </c>
      <c r="AC461" s="293"/>
      <c r="AD461" s="294"/>
      <c r="AE461" s="21"/>
      <c r="AF461" s="117" t="s">
        <v>114</v>
      </c>
      <c r="AG461" s="292" t="s">
        <v>840</v>
      </c>
      <c r="AH461" s="293"/>
      <c r="AI461" s="294"/>
      <c r="AJ461" s="21"/>
      <c r="AK461" s="117" t="s">
        <v>114</v>
      </c>
      <c r="AL461" s="292" t="s">
        <v>841</v>
      </c>
      <c r="AM461" s="293"/>
      <c r="AN461" s="294"/>
    </row>
    <row r="462" spans="2:40" x14ac:dyDescent="0.35">
      <c r="B462" s="50"/>
      <c r="C462" s="118" t="s">
        <v>81</v>
      </c>
      <c r="D462" s="118" t="s">
        <v>82</v>
      </c>
      <c r="E462" s="118" t="s">
        <v>95</v>
      </c>
      <c r="F462" s="21"/>
      <c r="G462" s="50"/>
      <c r="H462" s="118" t="s">
        <v>81</v>
      </c>
      <c r="I462" s="118" t="s">
        <v>82</v>
      </c>
      <c r="J462" s="118" t="s">
        <v>95</v>
      </c>
      <c r="K462" s="21"/>
      <c r="L462" s="50"/>
      <c r="M462" s="118" t="s">
        <v>81</v>
      </c>
      <c r="N462" s="118" t="s">
        <v>82</v>
      </c>
      <c r="O462" s="118" t="s">
        <v>95</v>
      </c>
      <c r="P462" s="21"/>
      <c r="Q462" s="50"/>
      <c r="R462" s="118" t="s">
        <v>81</v>
      </c>
      <c r="S462" s="118" t="s">
        <v>82</v>
      </c>
      <c r="T462" s="118" t="s">
        <v>95</v>
      </c>
      <c r="U462" s="21"/>
      <c r="V462" s="50"/>
      <c r="W462" s="118" t="s">
        <v>81</v>
      </c>
      <c r="X462" s="118" t="s">
        <v>82</v>
      </c>
      <c r="Y462" s="118" t="s">
        <v>95</v>
      </c>
      <c r="Z462" s="21"/>
      <c r="AA462" s="50"/>
      <c r="AB462" s="118" t="s">
        <v>81</v>
      </c>
      <c r="AC462" s="118" t="s">
        <v>82</v>
      </c>
      <c r="AD462" s="118" t="s">
        <v>95</v>
      </c>
      <c r="AE462" s="21"/>
      <c r="AF462" s="50"/>
      <c r="AG462" s="118" t="s">
        <v>81</v>
      </c>
      <c r="AH462" s="118" t="s">
        <v>82</v>
      </c>
      <c r="AI462" s="118" t="s">
        <v>95</v>
      </c>
      <c r="AJ462" s="21"/>
      <c r="AK462" s="50"/>
      <c r="AL462" s="118" t="s">
        <v>81</v>
      </c>
      <c r="AM462" s="118" t="s">
        <v>82</v>
      </c>
      <c r="AN462" s="118" t="s">
        <v>95</v>
      </c>
    </row>
    <row r="463" spans="2:40" x14ac:dyDescent="0.35">
      <c r="B463" s="50" t="s">
        <v>92</v>
      </c>
      <c r="C463" s="23">
        <v>474880</v>
      </c>
      <c r="D463" s="23">
        <v>475016</v>
      </c>
      <c r="E463" s="119">
        <f>(D463-C463)*10</f>
        <v>1360</v>
      </c>
      <c r="F463" s="21"/>
      <c r="G463" s="50" t="s">
        <v>92</v>
      </c>
      <c r="H463" s="23">
        <f>D463</f>
        <v>475016</v>
      </c>
      <c r="I463" s="23">
        <v>475145</v>
      </c>
      <c r="J463" s="119">
        <f>(I463-H463)*10</f>
        <v>1290</v>
      </c>
      <c r="K463" s="21"/>
      <c r="L463" s="50" t="s">
        <v>92</v>
      </c>
      <c r="M463" s="23">
        <f>I463</f>
        <v>475145</v>
      </c>
      <c r="N463" s="23">
        <v>475269</v>
      </c>
      <c r="O463" s="119">
        <f>(N463-M463)*10</f>
        <v>1240</v>
      </c>
      <c r="P463" s="21"/>
      <c r="Q463" s="50" t="s">
        <v>92</v>
      </c>
      <c r="R463" s="23">
        <f>N463</f>
        <v>475269</v>
      </c>
      <c r="S463" s="23">
        <v>475415</v>
      </c>
      <c r="T463" s="119">
        <f>(S463-R463)*10</f>
        <v>1460</v>
      </c>
      <c r="U463" s="21"/>
      <c r="V463" s="50" t="s">
        <v>92</v>
      </c>
      <c r="W463" s="23">
        <f>S463</f>
        <v>475415</v>
      </c>
      <c r="X463" s="23">
        <v>475549</v>
      </c>
      <c r="Y463" s="119">
        <f>(X463-W463)*10</f>
        <v>1340</v>
      </c>
      <c r="Z463" s="21"/>
      <c r="AA463" s="50" t="s">
        <v>92</v>
      </c>
      <c r="AB463" s="23">
        <f>X463</f>
        <v>475549</v>
      </c>
      <c r="AC463" s="23">
        <v>475681</v>
      </c>
      <c r="AD463" s="119">
        <f>(AC463-AB463)*10</f>
        <v>1320</v>
      </c>
      <c r="AE463" s="21"/>
      <c r="AF463" s="50" t="s">
        <v>92</v>
      </c>
      <c r="AG463" s="23">
        <f>AC463</f>
        <v>475681</v>
      </c>
      <c r="AH463" s="23">
        <v>475823</v>
      </c>
      <c r="AI463" s="119">
        <v>1400</v>
      </c>
      <c r="AJ463" s="21"/>
      <c r="AK463" s="50" t="s">
        <v>92</v>
      </c>
      <c r="AL463" s="23">
        <f>AH463</f>
        <v>475823</v>
      </c>
      <c r="AM463" s="23">
        <v>475963</v>
      </c>
      <c r="AN463" s="119">
        <f>(AM463-AL463)*10</f>
        <v>1400</v>
      </c>
    </row>
    <row r="464" spans="2:40" x14ac:dyDescent="0.35">
      <c r="B464" s="50" t="s">
        <v>6</v>
      </c>
      <c r="C464" s="23">
        <v>272125</v>
      </c>
      <c r="D464" s="23">
        <v>272869</v>
      </c>
      <c r="E464" s="119">
        <f>D464-C464</f>
        <v>744</v>
      </c>
      <c r="F464" s="21"/>
      <c r="G464" s="50" t="s">
        <v>6</v>
      </c>
      <c r="H464" s="23">
        <f t="shared" ref="H464:H471" si="355">D464</f>
        <v>272869</v>
      </c>
      <c r="I464" s="23">
        <v>273759</v>
      </c>
      <c r="J464" s="119">
        <f>I464-H464</f>
        <v>890</v>
      </c>
      <c r="K464" s="21"/>
      <c r="L464" s="50" t="s">
        <v>6</v>
      </c>
      <c r="M464" s="23">
        <f t="shared" ref="M464:M470" si="356">I464</f>
        <v>273759</v>
      </c>
      <c r="N464" s="23">
        <v>273986</v>
      </c>
      <c r="O464" s="119">
        <f>N464-M464</f>
        <v>227</v>
      </c>
      <c r="P464" s="21"/>
      <c r="Q464" s="50" t="s">
        <v>6</v>
      </c>
      <c r="R464" s="23">
        <f>N464</f>
        <v>273986</v>
      </c>
      <c r="S464" s="23">
        <v>274904</v>
      </c>
      <c r="T464" s="119">
        <f>S464-R464</f>
        <v>918</v>
      </c>
      <c r="U464" s="21"/>
      <c r="V464" s="50" t="s">
        <v>6</v>
      </c>
      <c r="W464" s="23">
        <f t="shared" ref="W464:W471" si="357">S464</f>
        <v>274904</v>
      </c>
      <c r="X464" s="23">
        <v>275750</v>
      </c>
      <c r="Y464" s="119">
        <f>X464-W464</f>
        <v>846</v>
      </c>
      <c r="Z464" s="21"/>
      <c r="AA464" s="50" t="s">
        <v>6</v>
      </c>
      <c r="AB464" s="23">
        <f t="shared" ref="AB464:AB471" si="358">X464</f>
        <v>275750</v>
      </c>
      <c r="AC464" s="23">
        <v>276163</v>
      </c>
      <c r="AD464" s="119">
        <f>AC464-AB464</f>
        <v>413</v>
      </c>
      <c r="AE464" s="21"/>
      <c r="AF464" s="50" t="s">
        <v>6</v>
      </c>
      <c r="AG464" s="23">
        <f t="shared" ref="AG464:AG471" si="359">AC464</f>
        <v>276163</v>
      </c>
      <c r="AH464" s="23">
        <v>276339</v>
      </c>
      <c r="AI464" s="119">
        <f>AH464-AG464</f>
        <v>176</v>
      </c>
      <c r="AJ464" s="21"/>
      <c r="AK464" s="50" t="s">
        <v>6</v>
      </c>
      <c r="AL464" s="23">
        <f t="shared" ref="AL464:AL471" si="360">AH464</f>
        <v>276339</v>
      </c>
      <c r="AM464" s="23">
        <v>277223</v>
      </c>
      <c r="AN464" s="119">
        <f>AM464-AL464</f>
        <v>884</v>
      </c>
    </row>
    <row r="465" spans="2:40" x14ac:dyDescent="0.35">
      <c r="B465" s="50" t="s">
        <v>103</v>
      </c>
      <c r="C465" s="23">
        <v>210667</v>
      </c>
      <c r="D465" s="23">
        <v>210667</v>
      </c>
      <c r="E465" s="119">
        <f>D465-C465</f>
        <v>0</v>
      </c>
      <c r="F465" s="21"/>
      <c r="G465" s="50" t="s">
        <v>103</v>
      </c>
      <c r="H465" s="23">
        <f t="shared" si="355"/>
        <v>210667</v>
      </c>
      <c r="I465" s="23">
        <v>210667</v>
      </c>
      <c r="J465" s="119">
        <f>I465-H465</f>
        <v>0</v>
      </c>
      <c r="K465" s="21"/>
      <c r="L465" s="50" t="s">
        <v>103</v>
      </c>
      <c r="M465" s="23">
        <f t="shared" si="356"/>
        <v>210667</v>
      </c>
      <c r="N465" s="23">
        <v>210667</v>
      </c>
      <c r="O465" s="119">
        <f>N465-M465</f>
        <v>0</v>
      </c>
      <c r="P465" s="21"/>
      <c r="Q465" s="50" t="s">
        <v>103</v>
      </c>
      <c r="R465" s="23">
        <f t="shared" ref="R465:R471" si="361">N465</f>
        <v>210667</v>
      </c>
      <c r="S465" s="23">
        <v>210667</v>
      </c>
      <c r="T465" s="119">
        <f>S465-R465</f>
        <v>0</v>
      </c>
      <c r="U465" s="21"/>
      <c r="V465" s="50" t="s">
        <v>103</v>
      </c>
      <c r="W465" s="23">
        <f t="shared" si="357"/>
        <v>210667</v>
      </c>
      <c r="X465" s="23">
        <v>210667</v>
      </c>
      <c r="Y465" s="119">
        <f>X465-W465</f>
        <v>0</v>
      </c>
      <c r="Z465" s="21"/>
      <c r="AA465" s="50" t="s">
        <v>103</v>
      </c>
      <c r="AB465" s="23">
        <f t="shared" si="358"/>
        <v>210667</v>
      </c>
      <c r="AC465" s="23">
        <v>210667</v>
      </c>
      <c r="AD465" s="119">
        <f>AC465-AB465</f>
        <v>0</v>
      </c>
      <c r="AE465" s="21"/>
      <c r="AF465" s="50" t="s">
        <v>103</v>
      </c>
      <c r="AG465" s="23">
        <f t="shared" si="359"/>
        <v>210667</v>
      </c>
      <c r="AH465" s="23">
        <v>210667</v>
      </c>
      <c r="AI465" s="119">
        <f>AH465-AG465</f>
        <v>0</v>
      </c>
      <c r="AJ465" s="21"/>
      <c r="AK465" s="50" t="s">
        <v>103</v>
      </c>
      <c r="AL465" s="23">
        <f t="shared" si="360"/>
        <v>210667</v>
      </c>
      <c r="AM465" s="23">
        <v>210667</v>
      </c>
      <c r="AN465" s="119">
        <f>AM465-AL465</f>
        <v>0</v>
      </c>
    </row>
    <row r="466" spans="2:40" x14ac:dyDescent="0.35">
      <c r="B466" s="50" t="s">
        <v>3</v>
      </c>
      <c r="C466" s="23">
        <v>331049</v>
      </c>
      <c r="D466" s="23">
        <v>331305</v>
      </c>
      <c r="E466" s="119">
        <f>(D466-C466)*10</f>
        <v>2560</v>
      </c>
      <c r="F466" s="21"/>
      <c r="G466" s="50" t="s">
        <v>3</v>
      </c>
      <c r="H466" s="23">
        <f t="shared" si="355"/>
        <v>331305</v>
      </c>
      <c r="I466" s="23">
        <v>331498</v>
      </c>
      <c r="J466" s="119">
        <f>(I466-H466)*10</f>
        <v>1930</v>
      </c>
      <c r="K466" s="21"/>
      <c r="L466" s="50" t="s">
        <v>3</v>
      </c>
      <c r="M466" s="23">
        <f t="shared" si="356"/>
        <v>331498</v>
      </c>
      <c r="N466" s="23">
        <v>331690</v>
      </c>
      <c r="O466" s="119">
        <f>(N466-M466)*10</f>
        <v>1920</v>
      </c>
      <c r="P466" s="21"/>
      <c r="Q466" s="50" t="s">
        <v>3</v>
      </c>
      <c r="R466" s="23">
        <f t="shared" si="361"/>
        <v>331690</v>
      </c>
      <c r="S466" s="23">
        <v>331936</v>
      </c>
      <c r="T466" s="119">
        <f>(S466-R466)*10</f>
        <v>2460</v>
      </c>
      <c r="U466" s="21"/>
      <c r="V466" s="50" t="s">
        <v>3</v>
      </c>
      <c r="W466" s="23">
        <f t="shared" si="357"/>
        <v>331936</v>
      </c>
      <c r="X466" s="23">
        <v>332180</v>
      </c>
      <c r="Y466" s="119">
        <f>(X466-W466)*10</f>
        <v>2440</v>
      </c>
      <c r="Z466" s="21"/>
      <c r="AA466" s="50" t="s">
        <v>3</v>
      </c>
      <c r="AB466" s="23">
        <f t="shared" si="358"/>
        <v>332180</v>
      </c>
      <c r="AC466" s="23">
        <v>332373</v>
      </c>
      <c r="AD466" s="119">
        <f>(AC466-AB466)*10</f>
        <v>1930</v>
      </c>
      <c r="AE466" s="21"/>
      <c r="AF466" s="50" t="s">
        <v>3</v>
      </c>
      <c r="AG466" s="23">
        <f t="shared" si="359"/>
        <v>332373</v>
      </c>
      <c r="AH466" s="23">
        <v>332608</v>
      </c>
      <c r="AI466" s="119">
        <f>(AH466-AG466)*10</f>
        <v>2350</v>
      </c>
      <c r="AJ466" s="21"/>
      <c r="AK466" s="50" t="s">
        <v>3</v>
      </c>
      <c r="AL466" s="23">
        <f t="shared" si="360"/>
        <v>332608</v>
      </c>
      <c r="AM466" s="23">
        <v>332831</v>
      </c>
      <c r="AN466" s="119">
        <f>(AM466-AL466)*10</f>
        <v>2230</v>
      </c>
    </row>
    <row r="467" spans="2:40" x14ac:dyDescent="0.35">
      <c r="B467" s="50" t="s">
        <v>83</v>
      </c>
      <c r="C467" s="23">
        <v>29908</v>
      </c>
      <c r="D467" s="23">
        <v>29917</v>
      </c>
      <c r="E467" s="119">
        <f>D467-Supply!C467</f>
        <v>9</v>
      </c>
      <c r="F467" s="21"/>
      <c r="G467" s="50" t="s">
        <v>83</v>
      </c>
      <c r="H467" s="23">
        <f t="shared" si="355"/>
        <v>29917</v>
      </c>
      <c r="I467" s="23">
        <v>29921</v>
      </c>
      <c r="J467" s="119">
        <f>I467-H467</f>
        <v>4</v>
      </c>
      <c r="K467" s="21"/>
      <c r="L467" s="50" t="s">
        <v>83</v>
      </c>
      <c r="M467" s="23">
        <f t="shared" si="356"/>
        <v>29921</v>
      </c>
      <c r="N467" s="23">
        <v>29927</v>
      </c>
      <c r="O467" s="119">
        <f>N467-M467</f>
        <v>6</v>
      </c>
      <c r="P467" s="21"/>
      <c r="Q467" s="50" t="s">
        <v>83</v>
      </c>
      <c r="R467" s="23">
        <f t="shared" si="361"/>
        <v>29927</v>
      </c>
      <c r="S467" s="23">
        <v>29934</v>
      </c>
      <c r="T467" s="119">
        <f>S467-R467</f>
        <v>7</v>
      </c>
      <c r="U467" s="21"/>
      <c r="V467" s="50" t="s">
        <v>83</v>
      </c>
      <c r="W467" s="23">
        <f t="shared" si="357"/>
        <v>29934</v>
      </c>
      <c r="X467" s="23">
        <v>29937</v>
      </c>
      <c r="Y467" s="119">
        <f>X467-W467</f>
        <v>3</v>
      </c>
      <c r="Z467" s="21"/>
      <c r="AA467" s="50" t="s">
        <v>83</v>
      </c>
      <c r="AB467" s="23">
        <f t="shared" si="358"/>
        <v>29937</v>
      </c>
      <c r="AC467" s="23">
        <v>29945</v>
      </c>
      <c r="AD467" s="119">
        <f>AC467-AB467</f>
        <v>8</v>
      </c>
      <c r="AE467" s="21"/>
      <c r="AF467" s="50" t="s">
        <v>83</v>
      </c>
      <c r="AG467" s="23">
        <f t="shared" si="359"/>
        <v>29945</v>
      </c>
      <c r="AH467" s="23">
        <v>29955</v>
      </c>
      <c r="AI467" s="119">
        <f>AH467-AG467</f>
        <v>10</v>
      </c>
      <c r="AJ467" s="21"/>
      <c r="AK467" s="50" t="s">
        <v>83</v>
      </c>
      <c r="AL467" s="23">
        <f t="shared" si="360"/>
        <v>29955</v>
      </c>
      <c r="AM467" s="23">
        <v>29964</v>
      </c>
      <c r="AN467" s="119">
        <f>AM467-AL467</f>
        <v>9</v>
      </c>
    </row>
    <row r="468" spans="2:40" x14ac:dyDescent="0.35">
      <c r="B468" s="50" t="s">
        <v>84</v>
      </c>
      <c r="C468" s="23">
        <v>53757</v>
      </c>
      <c r="D468" s="23">
        <v>53768</v>
      </c>
      <c r="E468" s="119">
        <f>D468-C468</f>
        <v>11</v>
      </c>
      <c r="F468" s="21"/>
      <c r="G468" s="50" t="s">
        <v>84</v>
      </c>
      <c r="H468" s="23">
        <f t="shared" si="355"/>
        <v>53768</v>
      </c>
      <c r="I468" s="23">
        <v>53773</v>
      </c>
      <c r="J468" s="119">
        <f>I468-H468</f>
        <v>5</v>
      </c>
      <c r="K468" s="21"/>
      <c r="L468" s="50" t="s">
        <v>84</v>
      </c>
      <c r="M468" s="23">
        <f t="shared" si="356"/>
        <v>53773</v>
      </c>
      <c r="N468" s="23">
        <v>53816</v>
      </c>
      <c r="O468" s="119">
        <f>N468-M468</f>
        <v>43</v>
      </c>
      <c r="P468" s="21"/>
      <c r="Q468" s="50" t="s">
        <v>84</v>
      </c>
      <c r="R468" s="23">
        <f t="shared" si="361"/>
        <v>53816</v>
      </c>
      <c r="S468" s="23">
        <v>53838</v>
      </c>
      <c r="T468" s="119">
        <f>S468-R468</f>
        <v>22</v>
      </c>
      <c r="U468" s="21"/>
      <c r="V468" s="50" t="s">
        <v>84</v>
      </c>
      <c r="W468" s="23">
        <f t="shared" si="357"/>
        <v>53838</v>
      </c>
      <c r="X468" s="23">
        <v>53860</v>
      </c>
      <c r="Y468" s="119">
        <f>X468-W468</f>
        <v>22</v>
      </c>
      <c r="Z468" s="21"/>
      <c r="AA468" s="50" t="s">
        <v>84</v>
      </c>
      <c r="AB468" s="23">
        <f t="shared" si="358"/>
        <v>53860</v>
      </c>
      <c r="AC468" s="23">
        <v>53881</v>
      </c>
      <c r="AD468" s="119">
        <f>AC468-AB468</f>
        <v>21</v>
      </c>
      <c r="AE468" s="21"/>
      <c r="AF468" s="50" t="s">
        <v>84</v>
      </c>
      <c r="AG468" s="23">
        <f t="shared" si="359"/>
        <v>53881</v>
      </c>
      <c r="AH468" s="23">
        <v>53891</v>
      </c>
      <c r="AI468" s="119">
        <f>AH468-AG468</f>
        <v>10</v>
      </c>
      <c r="AJ468" s="21"/>
      <c r="AK468" s="50" t="s">
        <v>84</v>
      </c>
      <c r="AL468" s="23">
        <f t="shared" si="360"/>
        <v>53891</v>
      </c>
      <c r="AM468" s="23">
        <v>53891</v>
      </c>
      <c r="AN468" s="119">
        <f>AM468-AL468</f>
        <v>0</v>
      </c>
    </row>
    <row r="469" spans="2:40" x14ac:dyDescent="0.35">
      <c r="B469" s="50" t="s">
        <v>98</v>
      </c>
      <c r="C469" s="23">
        <v>139728</v>
      </c>
      <c r="D469" s="23">
        <v>139728</v>
      </c>
      <c r="E469" s="119">
        <f>D469-C469</f>
        <v>0</v>
      </c>
      <c r="F469" s="21"/>
      <c r="G469" s="50" t="s">
        <v>98</v>
      </c>
      <c r="H469" s="23">
        <f t="shared" si="355"/>
        <v>139728</v>
      </c>
      <c r="I469" s="23">
        <v>139728</v>
      </c>
      <c r="J469" s="119">
        <f>I469-H469</f>
        <v>0</v>
      </c>
      <c r="K469" s="21"/>
      <c r="L469" s="50" t="s">
        <v>98</v>
      </c>
      <c r="M469" s="23">
        <f t="shared" si="356"/>
        <v>139728</v>
      </c>
      <c r="N469" s="23">
        <v>139728</v>
      </c>
      <c r="O469" s="119">
        <f>N469-M469</f>
        <v>0</v>
      </c>
      <c r="P469" s="21"/>
      <c r="Q469" s="50" t="s">
        <v>98</v>
      </c>
      <c r="R469" s="23">
        <f t="shared" si="361"/>
        <v>139728</v>
      </c>
      <c r="S469" s="23">
        <v>139728</v>
      </c>
      <c r="T469" s="119">
        <f>S469-R469</f>
        <v>0</v>
      </c>
      <c r="U469" s="21"/>
      <c r="V469" s="50" t="s">
        <v>98</v>
      </c>
      <c r="W469" s="23">
        <f t="shared" si="357"/>
        <v>139728</v>
      </c>
      <c r="X469" s="23">
        <v>139728</v>
      </c>
      <c r="Y469" s="119">
        <f>X469-W469</f>
        <v>0</v>
      </c>
      <c r="Z469" s="21"/>
      <c r="AA469" s="50" t="s">
        <v>98</v>
      </c>
      <c r="AB469" s="23">
        <f t="shared" si="358"/>
        <v>139728</v>
      </c>
      <c r="AC469" s="23">
        <v>139728</v>
      </c>
      <c r="AD469" s="119">
        <f>AC469-AB469</f>
        <v>0</v>
      </c>
      <c r="AE469" s="21"/>
      <c r="AF469" s="50" t="s">
        <v>98</v>
      </c>
      <c r="AG469" s="23">
        <f t="shared" si="359"/>
        <v>139728</v>
      </c>
      <c r="AH469" s="23">
        <v>139728</v>
      </c>
      <c r="AI469" s="119">
        <f>AH469-AG469</f>
        <v>0</v>
      </c>
      <c r="AJ469" s="21"/>
      <c r="AK469" s="50" t="s">
        <v>98</v>
      </c>
      <c r="AL469" s="23">
        <f t="shared" si="360"/>
        <v>139728</v>
      </c>
      <c r="AM469" s="23">
        <v>139728</v>
      </c>
      <c r="AN469" s="119">
        <f>AM469-AL469</f>
        <v>0</v>
      </c>
    </row>
    <row r="470" spans="2:40" x14ac:dyDescent="0.35">
      <c r="B470" s="50" t="s">
        <v>85</v>
      </c>
      <c r="C470" s="23">
        <v>317</v>
      </c>
      <c r="D470" s="23">
        <v>319</v>
      </c>
      <c r="E470" s="119">
        <f>D470-C470</f>
        <v>2</v>
      </c>
      <c r="F470" s="21"/>
      <c r="G470" s="50" t="s">
        <v>85</v>
      </c>
      <c r="H470" s="23">
        <f t="shared" si="355"/>
        <v>319</v>
      </c>
      <c r="I470" s="23">
        <v>321</v>
      </c>
      <c r="J470" s="119">
        <f>I470-H470</f>
        <v>2</v>
      </c>
      <c r="K470" s="21"/>
      <c r="L470" s="50" t="s">
        <v>85</v>
      </c>
      <c r="M470" s="23">
        <f t="shared" si="356"/>
        <v>321</v>
      </c>
      <c r="N470" s="23">
        <v>324</v>
      </c>
      <c r="O470" s="119">
        <f>N470-M470</f>
        <v>3</v>
      </c>
      <c r="P470" s="21"/>
      <c r="Q470" s="50" t="s">
        <v>85</v>
      </c>
      <c r="R470" s="23">
        <f t="shared" si="361"/>
        <v>324</v>
      </c>
      <c r="S470" s="23">
        <v>326</v>
      </c>
      <c r="T470" s="119">
        <f>S470-R470</f>
        <v>2</v>
      </c>
      <c r="U470" s="21"/>
      <c r="V470" s="50" t="s">
        <v>85</v>
      </c>
      <c r="W470" s="23">
        <f t="shared" si="357"/>
        <v>326</v>
      </c>
      <c r="X470" s="23">
        <v>330</v>
      </c>
      <c r="Y470" s="119">
        <f>X470-W470</f>
        <v>4</v>
      </c>
      <c r="Z470" s="21"/>
      <c r="AA470" s="50" t="s">
        <v>85</v>
      </c>
      <c r="AB470" s="23">
        <f t="shared" si="358"/>
        <v>330</v>
      </c>
      <c r="AC470" s="23">
        <v>333</v>
      </c>
      <c r="AD470" s="119">
        <f>AC470-AB470</f>
        <v>3</v>
      </c>
      <c r="AE470" s="21"/>
      <c r="AF470" s="50" t="s">
        <v>85</v>
      </c>
      <c r="AG470" s="23">
        <f t="shared" si="359"/>
        <v>333</v>
      </c>
      <c r="AH470" s="23">
        <v>335</v>
      </c>
      <c r="AI470" s="119">
        <f>AH470-AG470</f>
        <v>2</v>
      </c>
      <c r="AJ470" s="21"/>
      <c r="AK470" s="50" t="s">
        <v>85</v>
      </c>
      <c r="AL470" s="23">
        <f t="shared" si="360"/>
        <v>335</v>
      </c>
      <c r="AM470" s="23">
        <v>337</v>
      </c>
      <c r="AN470" s="119">
        <f>AM470-AL470</f>
        <v>2</v>
      </c>
    </row>
    <row r="471" spans="2:40" x14ac:dyDescent="0.35">
      <c r="B471" s="50" t="s">
        <v>86</v>
      </c>
      <c r="C471" s="23">
        <v>333750</v>
      </c>
      <c r="D471" s="23">
        <v>333972</v>
      </c>
      <c r="E471" s="119">
        <f>D471-C471</f>
        <v>222</v>
      </c>
      <c r="F471" s="21"/>
      <c r="G471" s="50" t="s">
        <v>86</v>
      </c>
      <c r="H471" s="23">
        <f t="shared" si="355"/>
        <v>333972</v>
      </c>
      <c r="I471" s="23">
        <v>334178</v>
      </c>
      <c r="J471" s="119">
        <f>I471-H471</f>
        <v>206</v>
      </c>
      <c r="K471" s="21"/>
      <c r="L471" s="50" t="s">
        <v>86</v>
      </c>
      <c r="M471" s="23">
        <f>I471</f>
        <v>334178</v>
      </c>
      <c r="N471" s="23">
        <v>334400</v>
      </c>
      <c r="O471" s="119">
        <f>N471-M471</f>
        <v>222</v>
      </c>
      <c r="P471" s="21"/>
      <c r="Q471" s="50" t="s">
        <v>86</v>
      </c>
      <c r="R471" s="23">
        <f t="shared" si="361"/>
        <v>334400</v>
      </c>
      <c r="S471" s="23">
        <v>334615</v>
      </c>
      <c r="T471" s="119">
        <f>S471-R471</f>
        <v>215</v>
      </c>
      <c r="U471" s="21"/>
      <c r="V471" s="50" t="s">
        <v>86</v>
      </c>
      <c r="W471" s="23">
        <f t="shared" si="357"/>
        <v>334615</v>
      </c>
      <c r="X471" s="23">
        <v>334835</v>
      </c>
      <c r="Y471" s="119">
        <f>X471-W471</f>
        <v>220</v>
      </c>
      <c r="Z471" s="21"/>
      <c r="AA471" s="50" t="s">
        <v>86</v>
      </c>
      <c r="AB471" s="23">
        <f t="shared" si="358"/>
        <v>334835</v>
      </c>
      <c r="AC471" s="23">
        <v>335016</v>
      </c>
      <c r="AD471" s="119">
        <f>AC471-AB471</f>
        <v>181</v>
      </c>
      <c r="AE471" s="21"/>
      <c r="AF471" s="50" t="s">
        <v>86</v>
      </c>
      <c r="AG471" s="23">
        <f t="shared" si="359"/>
        <v>335016</v>
      </c>
      <c r="AH471" s="23">
        <v>335224</v>
      </c>
      <c r="AI471" s="119">
        <f>AH471-AG471</f>
        <v>208</v>
      </c>
      <c r="AJ471" s="21"/>
      <c r="AK471" s="50" t="s">
        <v>86</v>
      </c>
      <c r="AL471" s="23">
        <f t="shared" si="360"/>
        <v>335224</v>
      </c>
      <c r="AM471" s="23">
        <v>335460</v>
      </c>
      <c r="AN471" s="119">
        <f>AM471-AL471</f>
        <v>236</v>
      </c>
    </row>
    <row r="472" spans="2:40" x14ac:dyDescent="0.35">
      <c r="B472" s="50" t="s">
        <v>93</v>
      </c>
      <c r="C472" s="23"/>
      <c r="D472" s="23"/>
      <c r="E472" s="119">
        <f>E471+E470+E469+E468+E467+E466</f>
        <v>2804</v>
      </c>
      <c r="F472" s="21"/>
      <c r="G472" s="50" t="s">
        <v>93</v>
      </c>
      <c r="H472" s="23"/>
      <c r="I472" s="23"/>
      <c r="J472" s="120">
        <f>J471+J470+J469+J468+J467+J466</f>
        <v>2147</v>
      </c>
      <c r="K472" s="21"/>
      <c r="L472" s="50" t="s">
        <v>93</v>
      </c>
      <c r="M472" s="23"/>
      <c r="N472" s="23"/>
      <c r="O472" s="119">
        <f>SUM(O466:O471)</f>
        <v>2194</v>
      </c>
      <c r="P472" s="21"/>
      <c r="Q472" s="50" t="s">
        <v>93</v>
      </c>
      <c r="R472" s="23"/>
      <c r="S472" s="23"/>
      <c r="T472" s="119">
        <f>SUM(T466:T471)</f>
        <v>2706</v>
      </c>
      <c r="U472" s="21"/>
      <c r="V472" s="50" t="s">
        <v>93</v>
      </c>
      <c r="W472" s="23"/>
      <c r="X472" s="23"/>
      <c r="Y472" s="120">
        <f>SUM(Y466:Y471)</f>
        <v>2689</v>
      </c>
      <c r="Z472" s="21"/>
      <c r="AA472" s="50" t="s">
        <v>93</v>
      </c>
      <c r="AB472" s="23"/>
      <c r="AC472" s="23"/>
      <c r="AD472" s="120">
        <f>SUM(AD466:AD471)</f>
        <v>2143</v>
      </c>
      <c r="AE472" s="21"/>
      <c r="AF472" s="50" t="s">
        <v>93</v>
      </c>
      <c r="AG472" s="23"/>
      <c r="AH472" s="23"/>
      <c r="AI472" s="120">
        <f>SUM(AI466:AI471)</f>
        <v>2580</v>
      </c>
      <c r="AJ472" s="21"/>
      <c r="AK472" s="50" t="s">
        <v>93</v>
      </c>
      <c r="AL472" s="23"/>
      <c r="AM472" s="23"/>
      <c r="AN472" s="120">
        <f>SUM(AN466:AN471)</f>
        <v>2477</v>
      </c>
    </row>
    <row r="473" spans="2:40" x14ac:dyDescent="0.35">
      <c r="B473" s="50" t="s">
        <v>87</v>
      </c>
      <c r="C473" s="23">
        <v>1476348</v>
      </c>
      <c r="D473" s="23">
        <v>1477604</v>
      </c>
      <c r="E473" s="119">
        <f t="shared" ref="E473:E479" si="362">D473-C473</f>
        <v>1256</v>
      </c>
      <c r="F473" s="21"/>
      <c r="G473" s="50" t="s">
        <v>87</v>
      </c>
      <c r="H473" s="23">
        <f t="shared" ref="H473:H479" si="363">D473</f>
        <v>1477604</v>
      </c>
      <c r="I473" s="23">
        <v>1478512</v>
      </c>
      <c r="J473" s="119">
        <f t="shared" ref="J473:J479" si="364">I473-H473</f>
        <v>908</v>
      </c>
      <c r="K473" s="21"/>
      <c r="L473" s="50" t="s">
        <v>87</v>
      </c>
      <c r="M473" s="23">
        <f>I473</f>
        <v>1478512</v>
      </c>
      <c r="N473" s="23">
        <v>1479055</v>
      </c>
      <c r="O473" s="119">
        <f>N473-M473</f>
        <v>543</v>
      </c>
      <c r="P473" s="21"/>
      <c r="Q473" s="50" t="s">
        <v>87</v>
      </c>
      <c r="R473" s="23">
        <v>1479055</v>
      </c>
      <c r="S473" s="23">
        <v>1480064</v>
      </c>
      <c r="T473" s="119">
        <f t="shared" ref="T473:T479" si="365">S473-R473</f>
        <v>1009</v>
      </c>
      <c r="U473" s="21"/>
      <c r="V473" s="50" t="s">
        <v>87</v>
      </c>
      <c r="W473" s="23">
        <f t="shared" ref="W473:W479" si="366">S473</f>
        <v>1480064</v>
      </c>
      <c r="X473" s="23">
        <v>1481073</v>
      </c>
      <c r="Y473" s="119">
        <f t="shared" ref="Y473:Y479" si="367">X473-W473</f>
        <v>1009</v>
      </c>
      <c r="Z473" s="21"/>
      <c r="AA473" s="50" t="s">
        <v>87</v>
      </c>
      <c r="AB473" s="23">
        <f t="shared" ref="AB473:AB479" si="368">X473</f>
        <v>1481073</v>
      </c>
      <c r="AC473" s="23">
        <v>1482315</v>
      </c>
      <c r="AD473" s="119">
        <f t="shared" ref="AD473:AD479" si="369">AC473-AB473</f>
        <v>1242</v>
      </c>
      <c r="AE473" s="21"/>
      <c r="AF473" s="50" t="s">
        <v>87</v>
      </c>
      <c r="AG473" s="23">
        <f>AC473</f>
        <v>1482315</v>
      </c>
      <c r="AH473" s="23">
        <v>1483293</v>
      </c>
      <c r="AI473" s="119">
        <f t="shared" ref="AI473:AI479" si="370">AH473-AG473</f>
        <v>978</v>
      </c>
      <c r="AJ473" s="21"/>
      <c r="AK473" s="50" t="s">
        <v>87</v>
      </c>
      <c r="AL473" s="23">
        <f t="shared" ref="AL473:AL479" si="371">AH473</f>
        <v>1483293</v>
      </c>
      <c r="AM473" s="23">
        <v>1484326</v>
      </c>
      <c r="AN473" s="119">
        <f t="shared" ref="AN473:AN479" si="372">AM473-AL473</f>
        <v>1033</v>
      </c>
    </row>
    <row r="474" spans="2:40" x14ac:dyDescent="0.35">
      <c r="B474" s="50" t="s">
        <v>96</v>
      </c>
      <c r="C474" s="23">
        <v>853001</v>
      </c>
      <c r="D474" s="23">
        <v>853255</v>
      </c>
      <c r="E474" s="119">
        <f t="shared" si="362"/>
        <v>254</v>
      </c>
      <c r="F474" s="21"/>
      <c r="G474" s="50" t="s">
        <v>96</v>
      </c>
      <c r="H474" s="23">
        <f t="shared" si="363"/>
        <v>853255</v>
      </c>
      <c r="I474" s="23">
        <v>853508</v>
      </c>
      <c r="J474" s="119">
        <f t="shared" si="364"/>
        <v>253</v>
      </c>
      <c r="K474" s="21"/>
      <c r="L474" s="50" t="s">
        <v>96</v>
      </c>
      <c r="M474" s="23">
        <f>I474</f>
        <v>853508</v>
      </c>
      <c r="N474" s="23">
        <v>853787</v>
      </c>
      <c r="O474" s="119">
        <f>N474-M474</f>
        <v>279</v>
      </c>
      <c r="P474" s="21"/>
      <c r="Q474" s="50" t="s">
        <v>96</v>
      </c>
      <c r="R474" s="23">
        <f>N474</f>
        <v>853787</v>
      </c>
      <c r="S474" s="23">
        <v>854032</v>
      </c>
      <c r="T474" s="119">
        <f t="shared" si="365"/>
        <v>245</v>
      </c>
      <c r="U474" s="21"/>
      <c r="V474" s="50" t="s">
        <v>96</v>
      </c>
      <c r="W474" s="23">
        <f t="shared" si="366"/>
        <v>854032</v>
      </c>
      <c r="X474" s="23">
        <v>854279</v>
      </c>
      <c r="Y474" s="119">
        <f t="shared" si="367"/>
        <v>247</v>
      </c>
      <c r="Z474" s="21"/>
      <c r="AA474" s="50" t="s">
        <v>96</v>
      </c>
      <c r="AB474" s="23">
        <f t="shared" si="368"/>
        <v>854279</v>
      </c>
      <c r="AC474" s="23">
        <v>854562</v>
      </c>
      <c r="AD474" s="119">
        <f t="shared" si="369"/>
        <v>283</v>
      </c>
      <c r="AE474" s="21"/>
      <c r="AF474" s="50" t="s">
        <v>96</v>
      </c>
      <c r="AG474" s="23">
        <f>AC474</f>
        <v>854562</v>
      </c>
      <c r="AH474" s="23">
        <v>854854</v>
      </c>
      <c r="AI474" s="119">
        <f t="shared" si="370"/>
        <v>292</v>
      </c>
      <c r="AJ474" s="21"/>
      <c r="AK474" s="50" t="s">
        <v>96</v>
      </c>
      <c r="AL474" s="23">
        <f t="shared" si="371"/>
        <v>854854</v>
      </c>
      <c r="AM474" s="23">
        <v>855127</v>
      </c>
      <c r="AN474" s="119">
        <f t="shared" si="372"/>
        <v>273</v>
      </c>
    </row>
    <row r="475" spans="2:40" x14ac:dyDescent="0.35">
      <c r="B475" s="50" t="s">
        <v>88</v>
      </c>
      <c r="C475" s="23"/>
      <c r="D475" s="23"/>
      <c r="E475" s="119">
        <f t="shared" si="362"/>
        <v>0</v>
      </c>
      <c r="F475" s="21"/>
      <c r="G475" s="50" t="s">
        <v>88</v>
      </c>
      <c r="H475" s="23">
        <f t="shared" si="363"/>
        <v>0</v>
      </c>
      <c r="I475" s="23"/>
      <c r="J475" s="119">
        <f t="shared" si="364"/>
        <v>0</v>
      </c>
      <c r="K475" s="21"/>
      <c r="L475" s="50" t="s">
        <v>88</v>
      </c>
      <c r="M475" s="23"/>
      <c r="N475" s="23"/>
      <c r="O475" s="119">
        <v>0</v>
      </c>
      <c r="P475" s="21"/>
      <c r="Q475" s="50" t="s">
        <v>88</v>
      </c>
      <c r="R475" s="23"/>
      <c r="S475" s="23"/>
      <c r="T475" s="119">
        <f t="shared" si="365"/>
        <v>0</v>
      </c>
      <c r="U475" s="21"/>
      <c r="V475" s="50" t="s">
        <v>88</v>
      </c>
      <c r="W475" s="23">
        <f t="shared" si="366"/>
        <v>0</v>
      </c>
      <c r="X475" s="23"/>
      <c r="Y475" s="119">
        <f t="shared" si="367"/>
        <v>0</v>
      </c>
      <c r="Z475" s="21"/>
      <c r="AA475" s="50" t="s">
        <v>88</v>
      </c>
      <c r="AB475" s="23">
        <f t="shared" si="368"/>
        <v>0</v>
      </c>
      <c r="AC475" s="23">
        <v>0</v>
      </c>
      <c r="AD475" s="119">
        <f t="shared" si="369"/>
        <v>0</v>
      </c>
      <c r="AE475" s="21"/>
      <c r="AF475" s="50" t="s">
        <v>88</v>
      </c>
      <c r="AG475" s="23"/>
      <c r="AH475" s="23">
        <v>0</v>
      </c>
      <c r="AI475" s="119">
        <f t="shared" si="370"/>
        <v>0</v>
      </c>
      <c r="AJ475" s="21"/>
      <c r="AK475" s="50" t="s">
        <v>88</v>
      </c>
      <c r="AL475" s="23">
        <f t="shared" si="371"/>
        <v>0</v>
      </c>
      <c r="AM475" s="23"/>
      <c r="AN475" s="119">
        <f t="shared" si="372"/>
        <v>0</v>
      </c>
    </row>
    <row r="476" spans="2:40" x14ac:dyDescent="0.35">
      <c r="B476" s="50" t="s">
        <v>108</v>
      </c>
      <c r="C476" s="23">
        <v>2701</v>
      </c>
      <c r="D476" s="23">
        <v>2701</v>
      </c>
      <c r="E476" s="119">
        <f t="shared" si="362"/>
        <v>0</v>
      </c>
      <c r="F476" s="21"/>
      <c r="G476" s="50" t="s">
        <v>108</v>
      </c>
      <c r="H476" s="23">
        <f t="shared" si="363"/>
        <v>2701</v>
      </c>
      <c r="I476" s="23">
        <v>2702</v>
      </c>
      <c r="J476" s="119">
        <f t="shared" si="364"/>
        <v>1</v>
      </c>
      <c r="K476" s="21"/>
      <c r="L476" s="50" t="s">
        <v>108</v>
      </c>
      <c r="M476" s="23">
        <f>I476</f>
        <v>2702</v>
      </c>
      <c r="N476" s="23">
        <v>2703</v>
      </c>
      <c r="O476" s="119">
        <f>N476-M476</f>
        <v>1</v>
      </c>
      <c r="P476" s="21"/>
      <c r="Q476" s="50" t="s">
        <v>108</v>
      </c>
      <c r="R476" s="23">
        <f>N476</f>
        <v>2703</v>
      </c>
      <c r="S476" s="23">
        <v>2708</v>
      </c>
      <c r="T476" s="119">
        <f t="shared" si="365"/>
        <v>5</v>
      </c>
      <c r="U476" s="21"/>
      <c r="V476" s="50" t="s">
        <v>108</v>
      </c>
      <c r="W476" s="23">
        <f t="shared" si="366"/>
        <v>2708</v>
      </c>
      <c r="X476" s="23">
        <v>2709</v>
      </c>
      <c r="Y476" s="119">
        <f t="shared" si="367"/>
        <v>1</v>
      </c>
      <c r="Z476" s="21"/>
      <c r="AA476" s="50" t="s">
        <v>108</v>
      </c>
      <c r="AB476" s="23">
        <f t="shared" si="368"/>
        <v>2709</v>
      </c>
      <c r="AC476" s="23">
        <v>2711</v>
      </c>
      <c r="AD476" s="119">
        <f t="shared" si="369"/>
        <v>2</v>
      </c>
      <c r="AE476" s="21"/>
      <c r="AF476" s="50" t="s">
        <v>108</v>
      </c>
      <c r="AG476" s="23">
        <f>AC476</f>
        <v>2711</v>
      </c>
      <c r="AH476" s="23">
        <v>2711</v>
      </c>
      <c r="AI476" s="119">
        <f t="shared" si="370"/>
        <v>0</v>
      </c>
      <c r="AJ476" s="21"/>
      <c r="AK476" s="50" t="s">
        <v>108</v>
      </c>
      <c r="AL476" s="23">
        <f t="shared" si="371"/>
        <v>2711</v>
      </c>
      <c r="AM476" s="23">
        <v>2711</v>
      </c>
      <c r="AN476" s="119">
        <f t="shared" si="372"/>
        <v>0</v>
      </c>
    </row>
    <row r="477" spans="2:40" x14ac:dyDescent="0.35">
      <c r="B477" s="50" t="s">
        <v>89</v>
      </c>
      <c r="C477" s="23">
        <v>592371</v>
      </c>
      <c r="D477" s="23">
        <v>592795</v>
      </c>
      <c r="E477" s="119">
        <f t="shared" si="362"/>
        <v>424</v>
      </c>
      <c r="F477" s="21"/>
      <c r="G477" s="50" t="s">
        <v>89</v>
      </c>
      <c r="H477" s="23">
        <f t="shared" si="363"/>
        <v>592795</v>
      </c>
      <c r="I477" s="23">
        <v>593137</v>
      </c>
      <c r="J477" s="119">
        <f t="shared" si="364"/>
        <v>342</v>
      </c>
      <c r="K477" s="21"/>
      <c r="L477" s="50" t="s">
        <v>89</v>
      </c>
      <c r="M477" s="23">
        <f>I477</f>
        <v>593137</v>
      </c>
      <c r="N477" s="23">
        <v>593500</v>
      </c>
      <c r="O477" s="119">
        <f>N477-M477</f>
        <v>363</v>
      </c>
      <c r="P477" s="21"/>
      <c r="Q477" s="50" t="s">
        <v>89</v>
      </c>
      <c r="R477" s="23">
        <f>N477</f>
        <v>593500</v>
      </c>
      <c r="S477" s="23">
        <v>593884</v>
      </c>
      <c r="T477" s="119">
        <f t="shared" si="365"/>
        <v>384</v>
      </c>
      <c r="U477" s="21"/>
      <c r="V477" s="50" t="s">
        <v>89</v>
      </c>
      <c r="W477" s="23">
        <f t="shared" si="366"/>
        <v>593884</v>
      </c>
      <c r="X477" s="23">
        <v>594271</v>
      </c>
      <c r="Y477" s="119">
        <f t="shared" si="367"/>
        <v>387</v>
      </c>
      <c r="Z477" s="21"/>
      <c r="AA477" s="50" t="s">
        <v>89</v>
      </c>
      <c r="AB477" s="23">
        <f t="shared" si="368"/>
        <v>594271</v>
      </c>
      <c r="AC477" s="23">
        <v>594616</v>
      </c>
      <c r="AD477" s="119">
        <f t="shared" si="369"/>
        <v>345</v>
      </c>
      <c r="AE477" s="21"/>
      <c r="AF477" s="50" t="s">
        <v>89</v>
      </c>
      <c r="AG477" s="23">
        <f>AC477</f>
        <v>594616</v>
      </c>
      <c r="AH477" s="23">
        <v>595025</v>
      </c>
      <c r="AI477" s="119">
        <f t="shared" si="370"/>
        <v>409</v>
      </c>
      <c r="AJ477" s="21"/>
      <c r="AK477" s="50" t="s">
        <v>89</v>
      </c>
      <c r="AL477" s="23">
        <f t="shared" si="371"/>
        <v>595025</v>
      </c>
      <c r="AM477" s="23">
        <v>595406</v>
      </c>
      <c r="AN477" s="119">
        <f t="shared" si="372"/>
        <v>381</v>
      </c>
    </row>
    <row r="478" spans="2:40" x14ac:dyDescent="0.35">
      <c r="B478" s="50" t="s">
        <v>90</v>
      </c>
      <c r="C478" s="23">
        <v>312062</v>
      </c>
      <c r="D478" s="23">
        <v>312227</v>
      </c>
      <c r="E478" s="119">
        <f t="shared" si="362"/>
        <v>165</v>
      </c>
      <c r="F478" s="21"/>
      <c r="G478" s="50" t="s">
        <v>90</v>
      </c>
      <c r="H478" s="23">
        <f t="shared" si="363"/>
        <v>312227</v>
      </c>
      <c r="I478" s="23">
        <v>312399</v>
      </c>
      <c r="J478" s="119">
        <f t="shared" si="364"/>
        <v>172</v>
      </c>
      <c r="K478" s="21"/>
      <c r="L478" s="50" t="s">
        <v>90</v>
      </c>
      <c r="M478" s="23">
        <f>I478</f>
        <v>312399</v>
      </c>
      <c r="N478" s="23">
        <v>312624</v>
      </c>
      <c r="O478" s="119">
        <f>N478-M478</f>
        <v>225</v>
      </c>
      <c r="P478" s="21"/>
      <c r="Q478" s="50" t="s">
        <v>90</v>
      </c>
      <c r="R478" s="23">
        <f>N478</f>
        <v>312624</v>
      </c>
      <c r="S478" s="23">
        <v>312786</v>
      </c>
      <c r="T478" s="119">
        <f t="shared" si="365"/>
        <v>162</v>
      </c>
      <c r="U478" s="21"/>
      <c r="V478" s="50" t="s">
        <v>90</v>
      </c>
      <c r="W478" s="23">
        <f t="shared" si="366"/>
        <v>312786</v>
      </c>
      <c r="X478" s="23">
        <v>312903</v>
      </c>
      <c r="Y478" s="119">
        <f t="shared" si="367"/>
        <v>117</v>
      </c>
      <c r="Z478" s="21"/>
      <c r="AA478" s="50" t="s">
        <v>90</v>
      </c>
      <c r="AB478" s="23">
        <f t="shared" si="368"/>
        <v>312903</v>
      </c>
      <c r="AC478" s="23">
        <v>313163</v>
      </c>
      <c r="AD478" s="119">
        <f t="shared" si="369"/>
        <v>260</v>
      </c>
      <c r="AE478" s="21"/>
      <c r="AF478" s="50" t="s">
        <v>90</v>
      </c>
      <c r="AG478" s="23">
        <f>AC478</f>
        <v>313163</v>
      </c>
      <c r="AH478" s="23">
        <v>313324</v>
      </c>
      <c r="AI478" s="119">
        <f t="shared" si="370"/>
        <v>161</v>
      </c>
      <c r="AJ478" s="21"/>
      <c r="AK478" s="50" t="s">
        <v>90</v>
      </c>
      <c r="AL478" s="23">
        <f t="shared" si="371"/>
        <v>313324</v>
      </c>
      <c r="AM478" s="23">
        <v>313514</v>
      </c>
      <c r="AN478" s="119">
        <f t="shared" si="372"/>
        <v>190</v>
      </c>
    </row>
    <row r="479" spans="2:40" x14ac:dyDescent="0.35">
      <c r="B479" s="50" t="s">
        <v>91</v>
      </c>
      <c r="C479" s="23">
        <v>853220</v>
      </c>
      <c r="D479" s="23">
        <v>854377</v>
      </c>
      <c r="E479" s="119">
        <f t="shared" si="362"/>
        <v>1157</v>
      </c>
      <c r="F479" s="21"/>
      <c r="G479" s="50" t="s">
        <v>91</v>
      </c>
      <c r="H479" s="23">
        <f t="shared" si="363"/>
        <v>854377</v>
      </c>
      <c r="I479" s="23">
        <v>855394</v>
      </c>
      <c r="J479" s="119">
        <f t="shared" si="364"/>
        <v>1017</v>
      </c>
      <c r="K479" s="21"/>
      <c r="L479" s="50" t="s">
        <v>91</v>
      </c>
      <c r="M479" s="23">
        <f>I479</f>
        <v>855394</v>
      </c>
      <c r="N479" s="23">
        <v>856520</v>
      </c>
      <c r="O479" s="119">
        <f>N479-M479</f>
        <v>1126</v>
      </c>
      <c r="P479" s="21"/>
      <c r="Q479" s="50" t="s">
        <v>91</v>
      </c>
      <c r="R479" s="23">
        <f>N479</f>
        <v>856520</v>
      </c>
      <c r="S479" s="23">
        <v>857640</v>
      </c>
      <c r="T479" s="119">
        <f t="shared" si="365"/>
        <v>1120</v>
      </c>
      <c r="U479" s="21"/>
      <c r="V479" s="50" t="s">
        <v>91</v>
      </c>
      <c r="W479" s="23">
        <f t="shared" si="366"/>
        <v>857640</v>
      </c>
      <c r="X479" s="23">
        <v>858774</v>
      </c>
      <c r="Y479" s="119">
        <f t="shared" si="367"/>
        <v>1134</v>
      </c>
      <c r="Z479" s="21"/>
      <c r="AA479" s="50" t="s">
        <v>91</v>
      </c>
      <c r="AB479" s="23">
        <f t="shared" si="368"/>
        <v>858774</v>
      </c>
      <c r="AC479" s="23">
        <v>859300</v>
      </c>
      <c r="AD479" s="119">
        <f t="shared" si="369"/>
        <v>526</v>
      </c>
      <c r="AE479" s="21"/>
      <c r="AF479" s="50" t="s">
        <v>91</v>
      </c>
      <c r="AG479" s="23">
        <f>AC479</f>
        <v>859300</v>
      </c>
      <c r="AH479" s="23">
        <v>860381</v>
      </c>
      <c r="AI479" s="119">
        <f t="shared" si="370"/>
        <v>1081</v>
      </c>
      <c r="AJ479" s="21"/>
      <c r="AK479" s="50" t="s">
        <v>91</v>
      </c>
      <c r="AL479" s="23">
        <f t="shared" si="371"/>
        <v>860381</v>
      </c>
      <c r="AM479" s="23">
        <v>861360</v>
      </c>
      <c r="AN479" s="119">
        <f t="shared" si="372"/>
        <v>979</v>
      </c>
    </row>
    <row r="480" spans="2:40" x14ac:dyDescent="0.35">
      <c r="B480" s="50" t="s">
        <v>94</v>
      </c>
      <c r="C480" s="23"/>
      <c r="D480" s="23"/>
      <c r="E480" s="119">
        <f>SUM(E473:E479)</f>
        <v>3256</v>
      </c>
      <c r="F480" s="21"/>
      <c r="G480" s="50" t="s">
        <v>94</v>
      </c>
      <c r="H480" s="23"/>
      <c r="I480" s="23"/>
      <c r="J480" s="120">
        <f>SUM(J473:J479)</f>
        <v>2693</v>
      </c>
      <c r="K480" s="21"/>
      <c r="L480" s="50" t="s">
        <v>94</v>
      </c>
      <c r="M480" s="23"/>
      <c r="N480" s="23"/>
      <c r="O480" s="119">
        <f>SUM(O473:O479)</f>
        <v>2537</v>
      </c>
      <c r="P480" s="21"/>
      <c r="Q480" s="50" t="s">
        <v>94</v>
      </c>
      <c r="R480" s="23"/>
      <c r="S480" s="23"/>
      <c r="T480" s="119">
        <f>SUM(T473:T479)</f>
        <v>2925</v>
      </c>
      <c r="U480" s="21"/>
      <c r="V480" s="50" t="s">
        <v>94</v>
      </c>
      <c r="W480" s="23"/>
      <c r="X480" s="23"/>
      <c r="Y480" s="120">
        <f>SUM(Y473:Y479)</f>
        <v>2895</v>
      </c>
      <c r="Z480" s="21"/>
      <c r="AA480" s="50" t="s">
        <v>94</v>
      </c>
      <c r="AB480" s="23"/>
      <c r="AC480" s="23"/>
      <c r="AD480" s="120">
        <f>SUM(AD473:AD479)</f>
        <v>2658</v>
      </c>
      <c r="AE480" s="21"/>
      <c r="AF480" s="50" t="s">
        <v>94</v>
      </c>
      <c r="AG480" s="23"/>
      <c r="AH480" s="23"/>
      <c r="AI480" s="120">
        <f>SUM(AI473:AI479)</f>
        <v>2921</v>
      </c>
      <c r="AJ480" s="21"/>
      <c r="AK480" s="50" t="s">
        <v>94</v>
      </c>
      <c r="AL480" s="23"/>
      <c r="AM480" s="23"/>
      <c r="AN480" s="120">
        <f>SUM(AN473:AN479)</f>
        <v>2856</v>
      </c>
    </row>
    <row r="481" spans="2:40" x14ac:dyDescent="0.35">
      <c r="B481" s="50" t="s">
        <v>97</v>
      </c>
      <c r="C481" s="23">
        <v>562951</v>
      </c>
      <c r="D481" s="23">
        <v>563187</v>
      </c>
      <c r="E481" s="119">
        <f>D481-C481</f>
        <v>236</v>
      </c>
      <c r="F481" s="21"/>
      <c r="G481" s="50" t="s">
        <v>97</v>
      </c>
      <c r="H481" s="23">
        <f>D481</f>
        <v>563187</v>
      </c>
      <c r="I481" s="23">
        <v>563295</v>
      </c>
      <c r="J481" s="119">
        <f>I481-H481</f>
        <v>108</v>
      </c>
      <c r="K481" s="21"/>
      <c r="L481" s="50" t="s">
        <v>97</v>
      </c>
      <c r="M481" s="23">
        <f>I481</f>
        <v>563295</v>
      </c>
      <c r="N481" s="23">
        <v>563477</v>
      </c>
      <c r="O481" s="119">
        <f>N481-M481</f>
        <v>182</v>
      </c>
      <c r="P481" s="21"/>
      <c r="Q481" s="50" t="s">
        <v>97</v>
      </c>
      <c r="R481" s="23">
        <f>N481</f>
        <v>563477</v>
      </c>
      <c r="S481" s="23">
        <v>563667</v>
      </c>
      <c r="T481" s="119">
        <f>S481-R481</f>
        <v>190</v>
      </c>
      <c r="U481" s="21"/>
      <c r="V481" s="50" t="s">
        <v>97</v>
      </c>
      <c r="W481" s="23">
        <f>S481</f>
        <v>563667</v>
      </c>
      <c r="X481" s="23">
        <v>563911</v>
      </c>
      <c r="Y481" s="120">
        <f>X481-W481</f>
        <v>244</v>
      </c>
      <c r="Z481" s="21"/>
      <c r="AA481" s="50" t="s">
        <v>97</v>
      </c>
      <c r="AB481" s="23">
        <f>X481</f>
        <v>563911</v>
      </c>
      <c r="AC481" s="23">
        <v>564128</v>
      </c>
      <c r="AD481" s="120">
        <f>AC481-AB481</f>
        <v>217</v>
      </c>
      <c r="AE481" s="21"/>
      <c r="AF481" s="50" t="s">
        <v>97</v>
      </c>
      <c r="AG481" s="23">
        <f>AC481</f>
        <v>564128</v>
      </c>
      <c r="AH481" s="23">
        <v>564351</v>
      </c>
      <c r="AI481" s="120">
        <f>AH481-AG481</f>
        <v>223</v>
      </c>
      <c r="AJ481" s="21"/>
      <c r="AK481" s="50" t="s">
        <v>97</v>
      </c>
      <c r="AL481" s="23">
        <f>AH481</f>
        <v>564351</v>
      </c>
      <c r="AM481" s="23">
        <v>564600</v>
      </c>
      <c r="AN481" s="120">
        <f>AM481-AL481</f>
        <v>249</v>
      </c>
    </row>
    <row r="482" spans="2:40" x14ac:dyDescent="0.35">
      <c r="B482" s="29" t="s">
        <v>130</v>
      </c>
      <c r="C482" s="23"/>
      <c r="D482" s="23"/>
      <c r="E482" s="121">
        <f>E481+E480+E472+E465+E464+E463</f>
        <v>8400</v>
      </c>
      <c r="F482" s="21"/>
      <c r="G482" s="29" t="s">
        <v>130</v>
      </c>
      <c r="H482" s="23"/>
      <c r="I482" s="23"/>
      <c r="J482" s="121">
        <f>J481+J480+J472+J465+J464+J463</f>
        <v>7128</v>
      </c>
      <c r="K482" s="21"/>
      <c r="L482" s="29" t="s">
        <v>130</v>
      </c>
      <c r="M482" s="23"/>
      <c r="N482" s="23"/>
      <c r="O482" s="121">
        <f>O481+O480+O472+O465+O464+O463</f>
        <v>6380</v>
      </c>
      <c r="P482" s="21"/>
      <c r="Q482" s="29" t="s">
        <v>130</v>
      </c>
      <c r="R482" s="23"/>
      <c r="S482" s="23"/>
      <c r="T482" s="121">
        <f>T481+T480+T472+T465+T464+T463</f>
        <v>8199</v>
      </c>
      <c r="U482" s="21"/>
      <c r="V482" s="29" t="s">
        <v>130</v>
      </c>
      <c r="W482" s="23"/>
      <c r="X482" s="23"/>
      <c r="Y482" s="121">
        <f>Y481+Y480+Y472+Y465+Y464+Y463</f>
        <v>8014</v>
      </c>
      <c r="Z482" s="21"/>
      <c r="AA482" s="29" t="s">
        <v>130</v>
      </c>
      <c r="AB482" s="23"/>
      <c r="AC482" s="23"/>
      <c r="AD482" s="121">
        <f>AD481+AD480+AD472+AD465+AD464+AD463</f>
        <v>6751</v>
      </c>
      <c r="AE482" s="21"/>
      <c r="AF482" s="29" t="s">
        <v>130</v>
      </c>
      <c r="AG482" s="23">
        <f>AC482</f>
        <v>0</v>
      </c>
      <c r="AH482" s="23"/>
      <c r="AI482" s="121">
        <f>AI481+AI480+AI472+AI465+AI464+AI463</f>
        <v>7300</v>
      </c>
      <c r="AJ482" s="21"/>
      <c r="AK482" s="29" t="s">
        <v>130</v>
      </c>
      <c r="AL482" s="23">
        <f>AH482</f>
        <v>0</v>
      </c>
      <c r="AM482" s="23"/>
      <c r="AN482" s="121">
        <f>AN481+AN480+AN472+AN465+AN464+AN463</f>
        <v>7866</v>
      </c>
    </row>
    <row r="484" spans="2:40" x14ac:dyDescent="0.35">
      <c r="B484" s="117" t="s">
        <v>114</v>
      </c>
      <c r="C484" s="292" t="s">
        <v>892</v>
      </c>
      <c r="D484" s="293"/>
      <c r="E484" s="294"/>
      <c r="F484" s="21"/>
      <c r="G484" s="117" t="s">
        <v>114</v>
      </c>
      <c r="H484" s="292" t="s">
        <v>893</v>
      </c>
      <c r="I484" s="293"/>
      <c r="J484" s="294"/>
      <c r="K484" s="21"/>
      <c r="L484" s="117" t="s">
        <v>114</v>
      </c>
      <c r="M484" s="292" t="s">
        <v>894</v>
      </c>
      <c r="N484" s="293"/>
      <c r="O484" s="294"/>
      <c r="P484" s="21"/>
      <c r="Q484" s="117" t="s">
        <v>114</v>
      </c>
      <c r="R484" s="292" t="s">
        <v>895</v>
      </c>
      <c r="S484" s="293"/>
      <c r="T484" s="294"/>
      <c r="U484" s="21"/>
      <c r="V484" s="117" t="s">
        <v>114</v>
      </c>
      <c r="W484" s="292" t="s">
        <v>896</v>
      </c>
      <c r="X484" s="293"/>
      <c r="Y484" s="294"/>
      <c r="Z484" s="21"/>
      <c r="AA484" s="117" t="s">
        <v>114</v>
      </c>
      <c r="AB484" s="292" t="s">
        <v>897</v>
      </c>
      <c r="AC484" s="293"/>
      <c r="AD484" s="294"/>
      <c r="AE484" s="21"/>
      <c r="AF484" s="117" t="s">
        <v>114</v>
      </c>
      <c r="AG484" s="292" t="s">
        <v>898</v>
      </c>
      <c r="AH484" s="293"/>
      <c r="AI484" s="294"/>
      <c r="AJ484" s="21"/>
      <c r="AK484" s="117" t="s">
        <v>114</v>
      </c>
      <c r="AL484" s="292" t="s">
        <v>899</v>
      </c>
      <c r="AM484" s="293"/>
      <c r="AN484" s="294"/>
    </row>
    <row r="485" spans="2:40" x14ac:dyDescent="0.35">
      <c r="B485" s="50"/>
      <c r="C485" s="118" t="s">
        <v>81</v>
      </c>
      <c r="D485" s="118" t="s">
        <v>82</v>
      </c>
      <c r="E485" s="118" t="s">
        <v>95</v>
      </c>
      <c r="F485" s="21"/>
      <c r="G485" s="50"/>
      <c r="H485" s="118" t="s">
        <v>81</v>
      </c>
      <c r="I485" s="118" t="s">
        <v>82</v>
      </c>
      <c r="J485" s="118" t="s">
        <v>95</v>
      </c>
      <c r="K485" s="21"/>
      <c r="L485" s="50"/>
      <c r="M485" s="118" t="s">
        <v>81</v>
      </c>
      <c r="N485" s="118" t="s">
        <v>82</v>
      </c>
      <c r="O485" s="118" t="s">
        <v>95</v>
      </c>
      <c r="P485" s="21"/>
      <c r="Q485" s="50"/>
      <c r="R485" s="118" t="s">
        <v>81</v>
      </c>
      <c r="S485" s="118" t="s">
        <v>82</v>
      </c>
      <c r="T485" s="118" t="s">
        <v>95</v>
      </c>
      <c r="U485" s="21"/>
      <c r="V485" s="50"/>
      <c r="W485" s="118" t="s">
        <v>81</v>
      </c>
      <c r="X485" s="118" t="s">
        <v>82</v>
      </c>
      <c r="Y485" s="118" t="s">
        <v>95</v>
      </c>
      <c r="Z485" s="21"/>
      <c r="AA485" s="50"/>
      <c r="AB485" s="118" t="s">
        <v>81</v>
      </c>
      <c r="AC485" s="118" t="s">
        <v>82</v>
      </c>
      <c r="AD485" s="118" t="s">
        <v>95</v>
      </c>
      <c r="AE485" s="21"/>
      <c r="AF485" s="50"/>
      <c r="AG485" s="118" t="s">
        <v>81</v>
      </c>
      <c r="AH485" s="118" t="s">
        <v>82</v>
      </c>
      <c r="AI485" s="118" t="s">
        <v>95</v>
      </c>
      <c r="AJ485" s="21"/>
      <c r="AK485" s="50"/>
      <c r="AL485" s="118" t="s">
        <v>81</v>
      </c>
      <c r="AM485" s="118" t="s">
        <v>82</v>
      </c>
      <c r="AN485" s="118" t="s">
        <v>95</v>
      </c>
    </row>
    <row r="486" spans="2:40" x14ac:dyDescent="0.35">
      <c r="B486" s="50" t="s">
        <v>92</v>
      </c>
      <c r="C486" s="23">
        <v>475963</v>
      </c>
      <c r="D486" s="23">
        <v>476090</v>
      </c>
      <c r="E486" s="119">
        <f>(D486-C486)*10</f>
        <v>1270</v>
      </c>
      <c r="F486" s="21"/>
      <c r="G486" s="50" t="s">
        <v>92</v>
      </c>
      <c r="H486" s="23">
        <f>D486</f>
        <v>476090</v>
      </c>
      <c r="I486" s="23">
        <v>476229</v>
      </c>
      <c r="J486" s="119">
        <f>(I486-H486)*10</f>
        <v>1390</v>
      </c>
      <c r="K486" s="21"/>
      <c r="L486" s="50" t="s">
        <v>92</v>
      </c>
      <c r="M486" s="23">
        <f>I486</f>
        <v>476229</v>
      </c>
      <c r="N486" s="23">
        <v>476370</v>
      </c>
      <c r="O486" s="119">
        <f>(N486-M486)*10</f>
        <v>1410</v>
      </c>
      <c r="P486" s="21"/>
      <c r="Q486" s="50" t="s">
        <v>92</v>
      </c>
      <c r="R486" s="23">
        <f>N486</f>
        <v>476370</v>
      </c>
      <c r="S486" s="23">
        <v>476501</v>
      </c>
      <c r="T486" s="119">
        <f>(S486-R486)*10</f>
        <v>1310</v>
      </c>
      <c r="U486" s="21"/>
      <c r="V486" s="50" t="s">
        <v>92</v>
      </c>
      <c r="W486" s="23">
        <f>S486</f>
        <v>476501</v>
      </c>
      <c r="X486" s="23">
        <v>476615</v>
      </c>
      <c r="Y486" s="119">
        <f>(X486-W486)*10</f>
        <v>1140</v>
      </c>
      <c r="Z486" s="21"/>
      <c r="AA486" s="50" t="s">
        <v>92</v>
      </c>
      <c r="AB486" s="23">
        <f>X486</f>
        <v>476615</v>
      </c>
      <c r="AC486" s="23">
        <v>476727</v>
      </c>
      <c r="AD486" s="119">
        <f>(AC486-AB486)*10</f>
        <v>1120</v>
      </c>
      <c r="AE486" s="21"/>
      <c r="AF486" s="50" t="s">
        <v>92</v>
      </c>
      <c r="AG486" s="23">
        <f>AC486</f>
        <v>476727</v>
      </c>
      <c r="AH486" s="23">
        <v>476843</v>
      </c>
      <c r="AI486" s="119">
        <v>1400</v>
      </c>
      <c r="AJ486" s="21"/>
      <c r="AK486" s="50" t="s">
        <v>92</v>
      </c>
      <c r="AL486" s="23">
        <f>AH486</f>
        <v>476843</v>
      </c>
      <c r="AM486" s="23">
        <v>476972</v>
      </c>
      <c r="AN486" s="119">
        <f>(AM486-AL486)*10</f>
        <v>1290</v>
      </c>
    </row>
    <row r="487" spans="2:40" x14ac:dyDescent="0.35">
      <c r="B487" s="50" t="s">
        <v>6</v>
      </c>
      <c r="C487" s="23">
        <v>277223</v>
      </c>
      <c r="D487" s="23">
        <v>278099</v>
      </c>
      <c r="E487" s="119">
        <f>D487-C487</f>
        <v>876</v>
      </c>
      <c r="F487" s="21"/>
      <c r="G487" s="50" t="s">
        <v>6</v>
      </c>
      <c r="H487" s="23">
        <f t="shared" ref="H487:H494" si="373">D487</f>
        <v>278099</v>
      </c>
      <c r="I487" s="23">
        <v>278841</v>
      </c>
      <c r="J487" s="119">
        <f>I487-H487</f>
        <v>742</v>
      </c>
      <c r="K487" s="21"/>
      <c r="L487" s="50" t="s">
        <v>6</v>
      </c>
      <c r="M487" s="23">
        <f t="shared" ref="M487:M493" si="374">I487</f>
        <v>278841</v>
      </c>
      <c r="N487" s="23">
        <v>279245</v>
      </c>
      <c r="O487" s="119">
        <f>N487-M487</f>
        <v>404</v>
      </c>
      <c r="P487" s="21"/>
      <c r="Q487" s="50" t="s">
        <v>6</v>
      </c>
      <c r="R487" s="23">
        <f>N487</f>
        <v>279245</v>
      </c>
      <c r="S487" s="23">
        <v>279352</v>
      </c>
      <c r="T487" s="119">
        <f>S487-R487</f>
        <v>107</v>
      </c>
      <c r="U487" s="21"/>
      <c r="V487" s="50" t="s">
        <v>6</v>
      </c>
      <c r="W487" s="23">
        <f t="shared" ref="W487:W494" si="375">S487</f>
        <v>279352</v>
      </c>
      <c r="X487" s="23">
        <v>279473</v>
      </c>
      <c r="Y487" s="119">
        <f>X487-W487</f>
        <v>121</v>
      </c>
      <c r="Z487" s="21"/>
      <c r="AA487" s="50" t="s">
        <v>6</v>
      </c>
      <c r="AB487" s="23">
        <f t="shared" ref="AB487:AB494" si="376">X487</f>
        <v>279473</v>
      </c>
      <c r="AC487" s="23">
        <v>280143</v>
      </c>
      <c r="AD487" s="119">
        <f>AC487-AB487</f>
        <v>670</v>
      </c>
      <c r="AE487" s="21"/>
      <c r="AF487" s="50" t="s">
        <v>6</v>
      </c>
      <c r="AG487" s="23">
        <f t="shared" ref="AG487:AG494" si="377">AC487</f>
        <v>280143</v>
      </c>
      <c r="AH487" s="23">
        <v>281022</v>
      </c>
      <c r="AI487" s="119">
        <f>AH487-AG487</f>
        <v>879</v>
      </c>
      <c r="AJ487" s="21"/>
      <c r="AK487" s="50" t="s">
        <v>6</v>
      </c>
      <c r="AL487" s="23">
        <f t="shared" ref="AL487:AL494" si="378">AH487</f>
        <v>281022</v>
      </c>
      <c r="AM487" s="23">
        <v>281766</v>
      </c>
      <c r="AN487" s="119">
        <f>AM487-AL487</f>
        <v>744</v>
      </c>
    </row>
    <row r="488" spans="2:40" x14ac:dyDescent="0.35">
      <c r="B488" s="50" t="s">
        <v>103</v>
      </c>
      <c r="C488" s="23">
        <v>210667</v>
      </c>
      <c r="D488" s="23">
        <v>210667</v>
      </c>
      <c r="E488" s="119">
        <f>D488-C488</f>
        <v>0</v>
      </c>
      <c r="F488" s="21"/>
      <c r="G488" s="50" t="s">
        <v>103</v>
      </c>
      <c r="H488" s="23">
        <f t="shared" si="373"/>
        <v>210667</v>
      </c>
      <c r="I488" s="23">
        <v>210667</v>
      </c>
      <c r="J488" s="119">
        <f>I488-H488</f>
        <v>0</v>
      </c>
      <c r="K488" s="21"/>
      <c r="L488" s="50" t="s">
        <v>103</v>
      </c>
      <c r="M488" s="23">
        <f t="shared" si="374"/>
        <v>210667</v>
      </c>
      <c r="N488" s="23">
        <v>210667</v>
      </c>
      <c r="O488" s="119">
        <f>N488-M488</f>
        <v>0</v>
      </c>
      <c r="P488" s="21"/>
      <c r="Q488" s="50" t="s">
        <v>103</v>
      </c>
      <c r="R488" s="23">
        <f t="shared" ref="R488:R494" si="379">N488</f>
        <v>210667</v>
      </c>
      <c r="S488" s="23">
        <v>210667</v>
      </c>
      <c r="T488" s="119">
        <f>S488-R488</f>
        <v>0</v>
      </c>
      <c r="U488" s="21"/>
      <c r="V488" s="50" t="s">
        <v>103</v>
      </c>
      <c r="W488" s="23">
        <f t="shared" si="375"/>
        <v>210667</v>
      </c>
      <c r="X488" s="23">
        <v>210667</v>
      </c>
      <c r="Y488" s="119">
        <f>X488-W488</f>
        <v>0</v>
      </c>
      <c r="Z488" s="21"/>
      <c r="AA488" s="50" t="s">
        <v>103</v>
      </c>
      <c r="AB488" s="23">
        <f t="shared" si="376"/>
        <v>210667</v>
      </c>
      <c r="AC488" s="23">
        <v>210667</v>
      </c>
      <c r="AD488" s="119">
        <f>AC488-AB488</f>
        <v>0</v>
      </c>
      <c r="AE488" s="21"/>
      <c r="AF488" s="50" t="s">
        <v>103</v>
      </c>
      <c r="AG488" s="23">
        <f t="shared" si="377"/>
        <v>210667</v>
      </c>
      <c r="AH488" s="23">
        <v>210667</v>
      </c>
      <c r="AI488" s="119">
        <f>AH488-AG488</f>
        <v>0</v>
      </c>
      <c r="AJ488" s="21"/>
      <c r="AK488" s="50" t="s">
        <v>103</v>
      </c>
      <c r="AL488" s="23">
        <f t="shared" si="378"/>
        <v>210667</v>
      </c>
      <c r="AM488" s="23">
        <v>210667</v>
      </c>
      <c r="AN488" s="119">
        <f>AM488-AL488</f>
        <v>0</v>
      </c>
    </row>
    <row r="489" spans="2:40" x14ac:dyDescent="0.35">
      <c r="B489" s="50" t="s">
        <v>3</v>
      </c>
      <c r="C489" s="23">
        <v>332831</v>
      </c>
      <c r="D489" s="23">
        <v>333013</v>
      </c>
      <c r="E489" s="119">
        <f>(D489-C489)*10</f>
        <v>1820</v>
      </c>
      <c r="F489" s="21"/>
      <c r="G489" s="50" t="s">
        <v>3</v>
      </c>
      <c r="H489" s="23">
        <f t="shared" si="373"/>
        <v>333013</v>
      </c>
      <c r="I489" s="23">
        <v>333170</v>
      </c>
      <c r="J489" s="119">
        <f>(I489-H489)*10</f>
        <v>1570</v>
      </c>
      <c r="K489" s="21"/>
      <c r="L489" s="50" t="s">
        <v>3</v>
      </c>
      <c r="M489" s="23">
        <f t="shared" si="374"/>
        <v>333170</v>
      </c>
      <c r="N489" s="23">
        <v>333443</v>
      </c>
      <c r="O489" s="119">
        <f>(N489-M489)*10</f>
        <v>2730</v>
      </c>
      <c r="P489" s="21"/>
      <c r="Q489" s="50" t="s">
        <v>3</v>
      </c>
      <c r="R489" s="23">
        <f t="shared" si="379"/>
        <v>333443</v>
      </c>
      <c r="S489" s="23">
        <v>333628</v>
      </c>
      <c r="T489" s="119">
        <f>(S489-R489)*10</f>
        <v>1850</v>
      </c>
      <c r="U489" s="21"/>
      <c r="V489" s="50" t="s">
        <v>3</v>
      </c>
      <c r="W489" s="23">
        <f t="shared" si="375"/>
        <v>333628</v>
      </c>
      <c r="X489" s="23">
        <v>333846</v>
      </c>
      <c r="Y489" s="119">
        <f>(X489-W489)*10</f>
        <v>2180</v>
      </c>
      <c r="Z489" s="21"/>
      <c r="AA489" s="50" t="s">
        <v>3</v>
      </c>
      <c r="AB489" s="23">
        <f t="shared" si="376"/>
        <v>333846</v>
      </c>
      <c r="AC489" s="23">
        <v>334057</v>
      </c>
      <c r="AD489" s="119">
        <f>(AC489-AB489)*10</f>
        <v>2110</v>
      </c>
      <c r="AE489" s="21"/>
      <c r="AF489" s="50" t="s">
        <v>3</v>
      </c>
      <c r="AG489" s="23">
        <f t="shared" si="377"/>
        <v>334057</v>
      </c>
      <c r="AH489" s="23">
        <v>334266</v>
      </c>
      <c r="AI489" s="119">
        <f>(AH489-AG489)*10</f>
        <v>2090</v>
      </c>
      <c r="AJ489" s="21"/>
      <c r="AK489" s="50" t="s">
        <v>3</v>
      </c>
      <c r="AL489" s="23">
        <f t="shared" si="378"/>
        <v>334266</v>
      </c>
      <c r="AM489" s="23">
        <v>334529</v>
      </c>
      <c r="AN489" s="119">
        <f>(AM489-AL489)*10</f>
        <v>2630</v>
      </c>
    </row>
    <row r="490" spans="2:40" x14ac:dyDescent="0.35">
      <c r="B490" s="50" t="s">
        <v>83</v>
      </c>
      <c r="C490" s="23">
        <v>29964</v>
      </c>
      <c r="D490" s="23">
        <v>29971</v>
      </c>
      <c r="E490" s="119">
        <f>D490-Supply!C490</f>
        <v>7</v>
      </c>
      <c r="F490" s="21"/>
      <c r="G490" s="50" t="s">
        <v>83</v>
      </c>
      <c r="H490" s="23">
        <f t="shared" si="373"/>
        <v>29971</v>
      </c>
      <c r="I490" s="23">
        <v>29976</v>
      </c>
      <c r="J490" s="119">
        <f>I490-H490</f>
        <v>5</v>
      </c>
      <c r="K490" s="21"/>
      <c r="L490" s="50" t="s">
        <v>83</v>
      </c>
      <c r="M490" s="23">
        <f t="shared" si="374"/>
        <v>29976</v>
      </c>
      <c r="N490" s="23">
        <v>29984</v>
      </c>
      <c r="O490" s="119">
        <f>N490-M490</f>
        <v>8</v>
      </c>
      <c r="P490" s="21"/>
      <c r="Q490" s="50" t="s">
        <v>83</v>
      </c>
      <c r="R490" s="23">
        <f t="shared" si="379"/>
        <v>29984</v>
      </c>
      <c r="S490" s="23">
        <v>29990</v>
      </c>
      <c r="T490" s="119">
        <f>S490-R490</f>
        <v>6</v>
      </c>
      <c r="U490" s="21"/>
      <c r="V490" s="50" t="s">
        <v>83</v>
      </c>
      <c r="W490" s="23">
        <f t="shared" si="375"/>
        <v>29990</v>
      </c>
      <c r="X490" s="23">
        <v>29996</v>
      </c>
      <c r="Y490" s="119">
        <f>X490-W490</f>
        <v>6</v>
      </c>
      <c r="Z490" s="21"/>
      <c r="AA490" s="50" t="s">
        <v>83</v>
      </c>
      <c r="AB490" s="23">
        <f t="shared" si="376"/>
        <v>29996</v>
      </c>
      <c r="AC490" s="23">
        <v>30002</v>
      </c>
      <c r="AD490" s="119">
        <f>AC490-AB490</f>
        <v>6</v>
      </c>
      <c r="AE490" s="21"/>
      <c r="AF490" s="50" t="s">
        <v>83</v>
      </c>
      <c r="AG490" s="23">
        <f t="shared" si="377"/>
        <v>30002</v>
      </c>
      <c r="AH490" s="23">
        <v>30012</v>
      </c>
      <c r="AI490" s="119">
        <f>AH490-AG490</f>
        <v>10</v>
      </c>
      <c r="AJ490" s="21"/>
      <c r="AK490" s="50" t="s">
        <v>83</v>
      </c>
      <c r="AL490" s="23">
        <f t="shared" si="378"/>
        <v>30012</v>
      </c>
      <c r="AM490" s="23">
        <v>30016</v>
      </c>
      <c r="AN490" s="119">
        <f>AM490-AL490</f>
        <v>4</v>
      </c>
    </row>
    <row r="491" spans="2:40" x14ac:dyDescent="0.35">
      <c r="B491" s="50" t="s">
        <v>84</v>
      </c>
      <c r="C491" s="23">
        <v>53891</v>
      </c>
      <c r="D491" s="23">
        <v>53938</v>
      </c>
      <c r="E491" s="119">
        <f>D491-C491</f>
        <v>47</v>
      </c>
      <c r="F491" s="21"/>
      <c r="G491" s="50" t="s">
        <v>84</v>
      </c>
      <c r="H491" s="23">
        <f t="shared" si="373"/>
        <v>53938</v>
      </c>
      <c r="I491" s="23">
        <v>53956</v>
      </c>
      <c r="J491" s="119">
        <f>I491-H491</f>
        <v>18</v>
      </c>
      <c r="K491" s="21"/>
      <c r="L491" s="50" t="s">
        <v>84</v>
      </c>
      <c r="M491" s="23">
        <f t="shared" si="374"/>
        <v>53956</v>
      </c>
      <c r="N491" s="23">
        <v>53986</v>
      </c>
      <c r="O491" s="119">
        <f>N491-M491</f>
        <v>30</v>
      </c>
      <c r="P491" s="21"/>
      <c r="Q491" s="50" t="s">
        <v>84</v>
      </c>
      <c r="R491" s="23">
        <f t="shared" si="379"/>
        <v>53986</v>
      </c>
      <c r="S491" s="23">
        <v>54044</v>
      </c>
      <c r="T491" s="119">
        <f>S491-R491</f>
        <v>58</v>
      </c>
      <c r="U491" s="21"/>
      <c r="V491" s="50" t="s">
        <v>84</v>
      </c>
      <c r="W491" s="23">
        <f t="shared" si="375"/>
        <v>54044</v>
      </c>
      <c r="X491" s="23">
        <v>54064</v>
      </c>
      <c r="Y491" s="119">
        <f>X491-W491</f>
        <v>20</v>
      </c>
      <c r="Z491" s="21"/>
      <c r="AA491" s="50" t="s">
        <v>84</v>
      </c>
      <c r="AB491" s="23">
        <f t="shared" si="376"/>
        <v>54064</v>
      </c>
      <c r="AC491" s="23">
        <v>54064</v>
      </c>
      <c r="AD491" s="119">
        <f>AC491-AB491</f>
        <v>0</v>
      </c>
      <c r="AE491" s="21"/>
      <c r="AF491" s="50" t="s">
        <v>84</v>
      </c>
      <c r="AG491" s="23">
        <f t="shared" si="377"/>
        <v>54064</v>
      </c>
      <c r="AH491" s="23">
        <v>54064</v>
      </c>
      <c r="AI491" s="119">
        <f>AH491-AG491</f>
        <v>0</v>
      </c>
      <c r="AJ491" s="21"/>
      <c r="AK491" s="50" t="s">
        <v>84</v>
      </c>
      <c r="AL491" s="23">
        <f t="shared" si="378"/>
        <v>54064</v>
      </c>
      <c r="AM491" s="23">
        <v>54071</v>
      </c>
      <c r="AN491" s="119">
        <f>AM491-AL491</f>
        <v>7</v>
      </c>
    </row>
    <row r="492" spans="2:40" x14ac:dyDescent="0.35">
      <c r="B492" s="50" t="s">
        <v>98</v>
      </c>
      <c r="C492" s="23">
        <v>139728</v>
      </c>
      <c r="D492" s="23">
        <v>139728</v>
      </c>
      <c r="E492" s="119">
        <f>D492-C492</f>
        <v>0</v>
      </c>
      <c r="F492" s="21"/>
      <c r="G492" s="50" t="s">
        <v>98</v>
      </c>
      <c r="H492" s="23">
        <f t="shared" si="373"/>
        <v>139728</v>
      </c>
      <c r="I492" s="23">
        <v>139728</v>
      </c>
      <c r="J492" s="119">
        <f>I492-H492</f>
        <v>0</v>
      </c>
      <c r="K492" s="21"/>
      <c r="L492" s="50" t="s">
        <v>98</v>
      </c>
      <c r="M492" s="23">
        <f t="shared" si="374"/>
        <v>139728</v>
      </c>
      <c r="N492" s="23">
        <v>139728</v>
      </c>
      <c r="O492" s="119">
        <f>N492-M492</f>
        <v>0</v>
      </c>
      <c r="P492" s="21"/>
      <c r="Q492" s="50" t="s">
        <v>98</v>
      </c>
      <c r="R492" s="23">
        <f t="shared" si="379"/>
        <v>139728</v>
      </c>
      <c r="S492" s="23">
        <v>139728</v>
      </c>
      <c r="T492" s="119">
        <f>S492-R492</f>
        <v>0</v>
      </c>
      <c r="U492" s="21"/>
      <c r="V492" s="50" t="s">
        <v>98</v>
      </c>
      <c r="W492" s="23">
        <f t="shared" si="375"/>
        <v>139728</v>
      </c>
      <c r="X492" s="23">
        <v>139728</v>
      </c>
      <c r="Y492" s="119">
        <f>X492-W492</f>
        <v>0</v>
      </c>
      <c r="Z492" s="21"/>
      <c r="AA492" s="50" t="s">
        <v>98</v>
      </c>
      <c r="AB492" s="23">
        <f t="shared" si="376"/>
        <v>139728</v>
      </c>
      <c r="AC492" s="23">
        <v>139728</v>
      </c>
      <c r="AD492" s="119">
        <f>AC492-AB492</f>
        <v>0</v>
      </c>
      <c r="AE492" s="21"/>
      <c r="AF492" s="50" t="s">
        <v>98</v>
      </c>
      <c r="AG492" s="23">
        <f t="shared" si="377"/>
        <v>139728</v>
      </c>
      <c r="AH492" s="23">
        <v>139728</v>
      </c>
      <c r="AI492" s="119">
        <f>AH492-AG492</f>
        <v>0</v>
      </c>
      <c r="AJ492" s="21"/>
      <c r="AK492" s="50" t="s">
        <v>98</v>
      </c>
      <c r="AL492" s="23">
        <f t="shared" si="378"/>
        <v>139728</v>
      </c>
      <c r="AM492" s="23">
        <v>139728</v>
      </c>
      <c r="AN492" s="119">
        <f>AM492-AL492</f>
        <v>0</v>
      </c>
    </row>
    <row r="493" spans="2:40" x14ac:dyDescent="0.35">
      <c r="B493" s="50" t="s">
        <v>85</v>
      </c>
      <c r="C493" s="23">
        <v>337</v>
      </c>
      <c r="D493" s="23">
        <v>339</v>
      </c>
      <c r="E493" s="119">
        <f>D493-C493</f>
        <v>2</v>
      </c>
      <c r="F493" s="21"/>
      <c r="G493" s="50" t="s">
        <v>85</v>
      </c>
      <c r="H493" s="23">
        <f t="shared" si="373"/>
        <v>339</v>
      </c>
      <c r="I493" s="23">
        <v>342</v>
      </c>
      <c r="J493" s="119">
        <f>I493-H493</f>
        <v>3</v>
      </c>
      <c r="K493" s="21"/>
      <c r="L493" s="50" t="s">
        <v>85</v>
      </c>
      <c r="M493" s="23">
        <f t="shared" si="374"/>
        <v>342</v>
      </c>
      <c r="N493" s="23">
        <v>345</v>
      </c>
      <c r="O493" s="119">
        <f>N493-M493</f>
        <v>3</v>
      </c>
      <c r="P493" s="21"/>
      <c r="Q493" s="50" t="s">
        <v>85</v>
      </c>
      <c r="R493" s="23">
        <f t="shared" si="379"/>
        <v>345</v>
      </c>
      <c r="S493" s="23">
        <v>347</v>
      </c>
      <c r="T493" s="119">
        <f>S493-R493</f>
        <v>2</v>
      </c>
      <c r="U493" s="21"/>
      <c r="V493" s="50" t="s">
        <v>85</v>
      </c>
      <c r="W493" s="23">
        <f t="shared" si="375"/>
        <v>347</v>
      </c>
      <c r="X493" s="23">
        <v>350</v>
      </c>
      <c r="Y493" s="119">
        <f>X493-W493</f>
        <v>3</v>
      </c>
      <c r="Z493" s="21"/>
      <c r="AA493" s="50" t="s">
        <v>85</v>
      </c>
      <c r="AB493" s="23">
        <f t="shared" si="376"/>
        <v>350</v>
      </c>
      <c r="AC493" s="23">
        <v>353</v>
      </c>
      <c r="AD493" s="119">
        <f>AC493-AB493</f>
        <v>3</v>
      </c>
      <c r="AE493" s="21"/>
      <c r="AF493" s="50" t="s">
        <v>85</v>
      </c>
      <c r="AG493" s="23">
        <f t="shared" si="377"/>
        <v>353</v>
      </c>
      <c r="AH493" s="23">
        <v>355</v>
      </c>
      <c r="AI493" s="119">
        <f>AH493-AG493</f>
        <v>2</v>
      </c>
      <c r="AJ493" s="21"/>
      <c r="AK493" s="50" t="s">
        <v>85</v>
      </c>
      <c r="AL493" s="23">
        <f t="shared" si="378"/>
        <v>355</v>
      </c>
      <c r="AM493" s="23">
        <v>358</v>
      </c>
      <c r="AN493" s="119">
        <f>AM493-AL493</f>
        <v>3</v>
      </c>
    </row>
    <row r="494" spans="2:40" x14ac:dyDescent="0.35">
      <c r="B494" s="50" t="s">
        <v>86</v>
      </c>
      <c r="C494" s="23">
        <v>335460</v>
      </c>
      <c r="D494" s="23">
        <v>335582</v>
      </c>
      <c r="E494" s="119">
        <f>D494-C494</f>
        <v>122</v>
      </c>
      <c r="F494" s="21"/>
      <c r="G494" s="50" t="s">
        <v>86</v>
      </c>
      <c r="H494" s="23">
        <f t="shared" si="373"/>
        <v>335582</v>
      </c>
      <c r="I494" s="23">
        <v>335763</v>
      </c>
      <c r="J494" s="119">
        <f>I494-H494</f>
        <v>181</v>
      </c>
      <c r="K494" s="21"/>
      <c r="L494" s="50" t="s">
        <v>86</v>
      </c>
      <c r="M494" s="23">
        <f>I494</f>
        <v>335763</v>
      </c>
      <c r="N494" s="23">
        <v>335918</v>
      </c>
      <c r="O494" s="119">
        <f>N494-M494</f>
        <v>155</v>
      </c>
      <c r="P494" s="21"/>
      <c r="Q494" s="50" t="s">
        <v>86</v>
      </c>
      <c r="R494" s="23">
        <f t="shared" si="379"/>
        <v>335918</v>
      </c>
      <c r="S494" s="23">
        <v>336068</v>
      </c>
      <c r="T494" s="119">
        <f>S494-R494</f>
        <v>150</v>
      </c>
      <c r="U494" s="21"/>
      <c r="V494" s="50" t="s">
        <v>86</v>
      </c>
      <c r="W494" s="23">
        <f t="shared" si="375"/>
        <v>336068</v>
      </c>
      <c r="X494" s="23">
        <v>336207</v>
      </c>
      <c r="Y494" s="119">
        <f>X494-W494</f>
        <v>139</v>
      </c>
      <c r="Z494" s="21"/>
      <c r="AA494" s="50" t="s">
        <v>86</v>
      </c>
      <c r="AB494" s="23">
        <f t="shared" si="376"/>
        <v>336207</v>
      </c>
      <c r="AC494" s="23">
        <v>336389</v>
      </c>
      <c r="AD494" s="119">
        <f>AC494-AB494</f>
        <v>182</v>
      </c>
      <c r="AE494" s="21"/>
      <c r="AF494" s="50" t="s">
        <v>86</v>
      </c>
      <c r="AG494" s="23">
        <f t="shared" si="377"/>
        <v>336389</v>
      </c>
      <c r="AH494" s="23">
        <v>336591</v>
      </c>
      <c r="AI494" s="119">
        <f>AH494-AG494</f>
        <v>202</v>
      </c>
      <c r="AJ494" s="21"/>
      <c r="AK494" s="50" t="s">
        <v>86</v>
      </c>
      <c r="AL494" s="23">
        <f t="shared" si="378"/>
        <v>336591</v>
      </c>
      <c r="AM494" s="23">
        <v>336791</v>
      </c>
      <c r="AN494" s="119">
        <f>AM494-AL494</f>
        <v>200</v>
      </c>
    </row>
    <row r="495" spans="2:40" x14ac:dyDescent="0.35">
      <c r="B495" s="50" t="s">
        <v>93</v>
      </c>
      <c r="C495" s="23"/>
      <c r="D495" s="23"/>
      <c r="E495" s="119">
        <f>E494+E493+E492+E491+E490+E489</f>
        <v>1998</v>
      </c>
      <c r="F495" s="21"/>
      <c r="G495" s="50" t="s">
        <v>93</v>
      </c>
      <c r="H495" s="23"/>
      <c r="I495" s="23"/>
      <c r="J495" s="120">
        <f>J494+J493+J492+J491+J490+J489</f>
        <v>1777</v>
      </c>
      <c r="K495" s="21"/>
      <c r="L495" s="50" t="s">
        <v>93</v>
      </c>
      <c r="M495" s="23"/>
      <c r="N495" s="23"/>
      <c r="O495" s="119">
        <f>SUM(O489:O494)</f>
        <v>2926</v>
      </c>
      <c r="P495" s="21"/>
      <c r="Q495" s="50" t="s">
        <v>93</v>
      </c>
      <c r="R495" s="23"/>
      <c r="S495" s="23"/>
      <c r="T495" s="119">
        <f>SUM(T489:T494)</f>
        <v>2066</v>
      </c>
      <c r="U495" s="21"/>
      <c r="V495" s="50" t="s">
        <v>93</v>
      </c>
      <c r="W495" s="23"/>
      <c r="X495" s="23"/>
      <c r="Y495" s="120">
        <f>SUM(Y489:Y494)</f>
        <v>2348</v>
      </c>
      <c r="Z495" s="21"/>
      <c r="AA495" s="50" t="s">
        <v>93</v>
      </c>
      <c r="AB495" s="23"/>
      <c r="AC495" s="23"/>
      <c r="AD495" s="120">
        <f>SUM(AD489:AD494)</f>
        <v>2301</v>
      </c>
      <c r="AE495" s="21"/>
      <c r="AF495" s="50" t="s">
        <v>93</v>
      </c>
      <c r="AG495" s="23"/>
      <c r="AH495" s="23"/>
      <c r="AI495" s="120">
        <f>SUM(AI489:AI494)</f>
        <v>2304</v>
      </c>
      <c r="AJ495" s="21"/>
      <c r="AK495" s="50" t="s">
        <v>93</v>
      </c>
      <c r="AL495" s="23"/>
      <c r="AM495" s="23"/>
      <c r="AN495" s="120">
        <f>SUM(AN489:AN494)</f>
        <v>2844</v>
      </c>
    </row>
    <row r="496" spans="2:40" x14ac:dyDescent="0.35">
      <c r="B496" s="50" t="s">
        <v>87</v>
      </c>
      <c r="C496" s="23">
        <v>1484326</v>
      </c>
      <c r="D496" s="23">
        <v>1484964</v>
      </c>
      <c r="E496" s="119">
        <f t="shared" ref="E496:E502" si="380">D496-C496</f>
        <v>638</v>
      </c>
      <c r="F496" s="21"/>
      <c r="G496" s="50" t="s">
        <v>87</v>
      </c>
      <c r="H496" s="23">
        <f t="shared" ref="H496:H502" si="381">D496</f>
        <v>1484964</v>
      </c>
      <c r="I496" s="23">
        <v>1485450</v>
      </c>
      <c r="J496" s="119">
        <f t="shared" ref="J496:J502" si="382">I496-H496</f>
        <v>486</v>
      </c>
      <c r="K496" s="21"/>
      <c r="L496" s="50" t="s">
        <v>87</v>
      </c>
      <c r="M496" s="23">
        <f>I496</f>
        <v>1485450</v>
      </c>
      <c r="N496" s="23">
        <v>1486870</v>
      </c>
      <c r="O496" s="119">
        <f>N496-M496</f>
        <v>1420</v>
      </c>
      <c r="P496" s="21"/>
      <c r="Q496" s="50" t="s">
        <v>87</v>
      </c>
      <c r="R496" s="23">
        <v>1486870</v>
      </c>
      <c r="S496" s="23">
        <v>1487680</v>
      </c>
      <c r="T496" s="119">
        <f t="shared" ref="T496:T502" si="383">S496-R496</f>
        <v>810</v>
      </c>
      <c r="U496" s="21"/>
      <c r="V496" s="50" t="s">
        <v>87</v>
      </c>
      <c r="W496" s="23">
        <f t="shared" ref="W496:W502" si="384">S496</f>
        <v>1487680</v>
      </c>
      <c r="X496" s="23">
        <v>1488696</v>
      </c>
      <c r="Y496" s="119">
        <f t="shared" ref="Y496:Y502" si="385">X496-W496</f>
        <v>1016</v>
      </c>
      <c r="Z496" s="21"/>
      <c r="AA496" s="50" t="s">
        <v>87</v>
      </c>
      <c r="AB496" s="23">
        <f t="shared" ref="AB496:AB502" si="386">X496</f>
        <v>1488696</v>
      </c>
      <c r="AC496" s="23">
        <v>1489814</v>
      </c>
      <c r="AD496" s="119">
        <f t="shared" ref="AD496:AD502" si="387">AC496-AB496</f>
        <v>1118</v>
      </c>
      <c r="AE496" s="21"/>
      <c r="AF496" s="50" t="s">
        <v>87</v>
      </c>
      <c r="AG496" s="23">
        <f>AC496</f>
        <v>1489814</v>
      </c>
      <c r="AH496" s="23">
        <v>1490993</v>
      </c>
      <c r="AI496" s="119">
        <f t="shared" ref="AI496:AI502" si="388">AH496-AG496</f>
        <v>1179</v>
      </c>
      <c r="AJ496" s="21"/>
      <c r="AK496" s="50" t="s">
        <v>87</v>
      </c>
      <c r="AL496" s="23">
        <f t="shared" ref="AL496:AL502" si="389">AH496</f>
        <v>1490993</v>
      </c>
      <c r="AM496" s="23">
        <v>1492099</v>
      </c>
      <c r="AN496" s="119">
        <f t="shared" ref="AN496:AN502" si="390">AM496-AL496</f>
        <v>1106</v>
      </c>
    </row>
    <row r="497" spans="2:40" x14ac:dyDescent="0.35">
      <c r="B497" s="50" t="s">
        <v>96</v>
      </c>
      <c r="C497" s="23">
        <v>855127</v>
      </c>
      <c r="D497" s="23">
        <v>855357</v>
      </c>
      <c r="E497" s="119">
        <f t="shared" si="380"/>
        <v>230</v>
      </c>
      <c r="F497" s="21"/>
      <c r="G497" s="50" t="s">
        <v>96</v>
      </c>
      <c r="H497" s="23">
        <f t="shared" si="381"/>
        <v>855357</v>
      </c>
      <c r="I497" s="23">
        <v>855573</v>
      </c>
      <c r="J497" s="119">
        <f t="shared" si="382"/>
        <v>216</v>
      </c>
      <c r="K497" s="21"/>
      <c r="L497" s="50" t="s">
        <v>96</v>
      </c>
      <c r="M497" s="23">
        <f>I497</f>
        <v>855573</v>
      </c>
      <c r="N497" s="23">
        <v>855830</v>
      </c>
      <c r="O497" s="119">
        <f>N497-M497</f>
        <v>257</v>
      </c>
      <c r="P497" s="21"/>
      <c r="Q497" s="50" t="s">
        <v>96</v>
      </c>
      <c r="R497" s="23">
        <f>N497</f>
        <v>855830</v>
      </c>
      <c r="S497" s="23">
        <v>856038</v>
      </c>
      <c r="T497" s="119">
        <f t="shared" si="383"/>
        <v>208</v>
      </c>
      <c r="U497" s="21"/>
      <c r="V497" s="50" t="s">
        <v>96</v>
      </c>
      <c r="W497" s="23">
        <f t="shared" si="384"/>
        <v>856038</v>
      </c>
      <c r="X497" s="23">
        <v>856268</v>
      </c>
      <c r="Y497" s="119">
        <f t="shared" si="385"/>
        <v>230</v>
      </c>
      <c r="Z497" s="21"/>
      <c r="AA497" s="50" t="s">
        <v>96</v>
      </c>
      <c r="AB497" s="23">
        <f t="shared" si="386"/>
        <v>856268</v>
      </c>
      <c r="AC497" s="23">
        <v>856567</v>
      </c>
      <c r="AD497" s="119">
        <f t="shared" si="387"/>
        <v>299</v>
      </c>
      <c r="AE497" s="21"/>
      <c r="AF497" s="50" t="s">
        <v>96</v>
      </c>
      <c r="AG497" s="23">
        <f>AC497</f>
        <v>856567</v>
      </c>
      <c r="AH497" s="23">
        <v>856818</v>
      </c>
      <c r="AI497" s="119">
        <f t="shared" si="388"/>
        <v>251</v>
      </c>
      <c r="AJ497" s="21"/>
      <c r="AK497" s="50" t="s">
        <v>96</v>
      </c>
      <c r="AL497" s="23">
        <f t="shared" si="389"/>
        <v>856818</v>
      </c>
      <c r="AM497" s="23">
        <v>857082</v>
      </c>
      <c r="AN497" s="119">
        <f t="shared" si="390"/>
        <v>264</v>
      </c>
    </row>
    <row r="498" spans="2:40" x14ac:dyDescent="0.35">
      <c r="B498" s="50" t="s">
        <v>88</v>
      </c>
      <c r="C498" s="23"/>
      <c r="D498" s="23"/>
      <c r="E498" s="119">
        <f t="shared" si="380"/>
        <v>0</v>
      </c>
      <c r="F498" s="21"/>
      <c r="G498" s="50" t="s">
        <v>88</v>
      </c>
      <c r="H498" s="23">
        <f t="shared" si="381"/>
        <v>0</v>
      </c>
      <c r="I498" s="23"/>
      <c r="J498" s="119">
        <f t="shared" si="382"/>
        <v>0</v>
      </c>
      <c r="K498" s="21"/>
      <c r="L498" s="50" t="s">
        <v>88</v>
      </c>
      <c r="M498" s="23"/>
      <c r="N498" s="23"/>
      <c r="O498" s="119">
        <v>0</v>
      </c>
      <c r="P498" s="21"/>
      <c r="Q498" s="50" t="s">
        <v>88</v>
      </c>
      <c r="R498" s="23"/>
      <c r="S498" s="23"/>
      <c r="T498" s="119">
        <f t="shared" si="383"/>
        <v>0</v>
      </c>
      <c r="U498" s="21"/>
      <c r="V498" s="50" t="s">
        <v>88</v>
      </c>
      <c r="W498" s="23">
        <f t="shared" si="384"/>
        <v>0</v>
      </c>
      <c r="X498" s="23"/>
      <c r="Y498" s="119">
        <f t="shared" si="385"/>
        <v>0</v>
      </c>
      <c r="Z498" s="21"/>
      <c r="AA498" s="50" t="s">
        <v>88</v>
      </c>
      <c r="AB498" s="23">
        <f t="shared" si="386"/>
        <v>0</v>
      </c>
      <c r="AC498" s="23"/>
      <c r="AD498" s="119">
        <f t="shared" si="387"/>
        <v>0</v>
      </c>
      <c r="AE498" s="21"/>
      <c r="AF498" s="50" t="s">
        <v>88</v>
      </c>
      <c r="AG498" s="23"/>
      <c r="AH498" s="23"/>
      <c r="AI498" s="119">
        <f t="shared" si="388"/>
        <v>0</v>
      </c>
      <c r="AJ498" s="21"/>
      <c r="AK498" s="50" t="s">
        <v>88</v>
      </c>
      <c r="AL498" s="23">
        <f t="shared" si="389"/>
        <v>0</v>
      </c>
      <c r="AM498" s="23"/>
      <c r="AN498" s="119">
        <f t="shared" si="390"/>
        <v>0</v>
      </c>
    </row>
    <row r="499" spans="2:40" x14ac:dyDescent="0.35">
      <c r="B499" s="50" t="s">
        <v>108</v>
      </c>
      <c r="C499" s="23">
        <v>2711</v>
      </c>
      <c r="D499" s="23">
        <v>2713</v>
      </c>
      <c r="E499" s="119">
        <f t="shared" si="380"/>
        <v>2</v>
      </c>
      <c r="F499" s="21"/>
      <c r="G499" s="50" t="s">
        <v>108</v>
      </c>
      <c r="H499" s="23">
        <f t="shared" si="381"/>
        <v>2713</v>
      </c>
      <c r="I499" s="23">
        <v>2714</v>
      </c>
      <c r="J499" s="119">
        <f t="shared" si="382"/>
        <v>1</v>
      </c>
      <c r="K499" s="21"/>
      <c r="L499" s="50" t="s">
        <v>108</v>
      </c>
      <c r="M499" s="23">
        <f>I499</f>
        <v>2714</v>
      </c>
      <c r="N499" s="23">
        <v>2718</v>
      </c>
      <c r="O499" s="119">
        <f>N499-M499</f>
        <v>4</v>
      </c>
      <c r="P499" s="21"/>
      <c r="Q499" s="50" t="s">
        <v>108</v>
      </c>
      <c r="R499" s="23">
        <f>N499</f>
        <v>2718</v>
      </c>
      <c r="S499" s="23">
        <v>2720</v>
      </c>
      <c r="T499" s="119">
        <f t="shared" si="383"/>
        <v>2</v>
      </c>
      <c r="U499" s="21"/>
      <c r="V499" s="50" t="s">
        <v>108</v>
      </c>
      <c r="W499" s="23">
        <f t="shared" si="384"/>
        <v>2720</v>
      </c>
      <c r="X499" s="23">
        <v>2720</v>
      </c>
      <c r="Y499" s="119">
        <f t="shared" si="385"/>
        <v>0</v>
      </c>
      <c r="Z499" s="21"/>
      <c r="AA499" s="50" t="s">
        <v>108</v>
      </c>
      <c r="AB499" s="23">
        <f t="shared" si="386"/>
        <v>2720</v>
      </c>
      <c r="AC499" s="23">
        <v>2720</v>
      </c>
      <c r="AD499" s="119">
        <f t="shared" si="387"/>
        <v>0</v>
      </c>
      <c r="AE499" s="21"/>
      <c r="AF499" s="50" t="s">
        <v>108</v>
      </c>
      <c r="AG499" s="23">
        <f>AC499</f>
        <v>2720</v>
      </c>
      <c r="AH499" s="23">
        <v>2720</v>
      </c>
      <c r="AI499" s="119">
        <f t="shared" si="388"/>
        <v>0</v>
      </c>
      <c r="AJ499" s="21"/>
      <c r="AK499" s="50" t="s">
        <v>108</v>
      </c>
      <c r="AL499" s="23">
        <f t="shared" si="389"/>
        <v>2720</v>
      </c>
      <c r="AM499" s="23">
        <v>2726</v>
      </c>
      <c r="AN499" s="119">
        <f t="shared" si="390"/>
        <v>6</v>
      </c>
    </row>
    <row r="500" spans="2:40" x14ac:dyDescent="0.35">
      <c r="B500" s="50" t="s">
        <v>89</v>
      </c>
      <c r="C500" s="23">
        <v>595406</v>
      </c>
      <c r="D500" s="23">
        <v>595693</v>
      </c>
      <c r="E500" s="119">
        <f t="shared" si="380"/>
        <v>287</v>
      </c>
      <c r="F500" s="21"/>
      <c r="G500" s="50" t="s">
        <v>89</v>
      </c>
      <c r="H500" s="23">
        <f t="shared" si="381"/>
        <v>595693</v>
      </c>
      <c r="I500" s="23">
        <v>596046</v>
      </c>
      <c r="J500" s="119">
        <f t="shared" si="382"/>
        <v>353</v>
      </c>
      <c r="K500" s="21"/>
      <c r="L500" s="50" t="s">
        <v>89</v>
      </c>
      <c r="M500" s="23">
        <f>I500</f>
        <v>596046</v>
      </c>
      <c r="N500" s="23">
        <v>596354</v>
      </c>
      <c r="O500" s="119">
        <f>N500-M500</f>
        <v>308</v>
      </c>
      <c r="P500" s="21"/>
      <c r="Q500" s="50" t="s">
        <v>89</v>
      </c>
      <c r="R500" s="23">
        <f>N500</f>
        <v>596354</v>
      </c>
      <c r="S500" s="23">
        <v>596695</v>
      </c>
      <c r="T500" s="119">
        <f t="shared" si="383"/>
        <v>341</v>
      </c>
      <c r="U500" s="21"/>
      <c r="V500" s="50" t="s">
        <v>89</v>
      </c>
      <c r="W500" s="23">
        <f t="shared" si="384"/>
        <v>596695</v>
      </c>
      <c r="X500" s="23">
        <v>596984</v>
      </c>
      <c r="Y500" s="119">
        <f t="shared" si="385"/>
        <v>289</v>
      </c>
      <c r="Z500" s="21"/>
      <c r="AA500" s="50" t="s">
        <v>89</v>
      </c>
      <c r="AB500" s="23">
        <f t="shared" si="386"/>
        <v>596984</v>
      </c>
      <c r="AC500" s="23">
        <v>597264</v>
      </c>
      <c r="AD500" s="119">
        <f t="shared" si="387"/>
        <v>280</v>
      </c>
      <c r="AE500" s="21"/>
      <c r="AF500" s="50" t="s">
        <v>89</v>
      </c>
      <c r="AG500" s="23">
        <f>AC500</f>
        <v>597264</v>
      </c>
      <c r="AH500" s="23">
        <v>597626</v>
      </c>
      <c r="AI500" s="119">
        <f t="shared" si="388"/>
        <v>362</v>
      </c>
      <c r="AJ500" s="21"/>
      <c r="AK500" s="50" t="s">
        <v>89</v>
      </c>
      <c r="AL500" s="23">
        <f t="shared" si="389"/>
        <v>597626</v>
      </c>
      <c r="AM500" s="23">
        <v>598095</v>
      </c>
      <c r="AN500" s="119">
        <f t="shared" si="390"/>
        <v>469</v>
      </c>
    </row>
    <row r="501" spans="2:40" x14ac:dyDescent="0.35">
      <c r="B501" s="50" t="s">
        <v>90</v>
      </c>
      <c r="C501" s="23">
        <v>313514</v>
      </c>
      <c r="D501" s="23">
        <v>313691</v>
      </c>
      <c r="E501" s="119">
        <f t="shared" si="380"/>
        <v>177</v>
      </c>
      <c r="F501" s="21"/>
      <c r="G501" s="50" t="s">
        <v>90</v>
      </c>
      <c r="H501" s="23">
        <f t="shared" si="381"/>
        <v>313691</v>
      </c>
      <c r="I501" s="23">
        <v>313863</v>
      </c>
      <c r="J501" s="119">
        <f t="shared" si="382"/>
        <v>172</v>
      </c>
      <c r="K501" s="21"/>
      <c r="L501" s="50" t="s">
        <v>90</v>
      </c>
      <c r="M501" s="23">
        <f>I501</f>
        <v>313863</v>
      </c>
      <c r="N501" s="23">
        <v>314036</v>
      </c>
      <c r="O501" s="119">
        <f>N501-M501</f>
        <v>173</v>
      </c>
      <c r="P501" s="21"/>
      <c r="Q501" s="50" t="s">
        <v>90</v>
      </c>
      <c r="R501" s="23">
        <f>N501</f>
        <v>314036</v>
      </c>
      <c r="S501" s="23">
        <v>314190</v>
      </c>
      <c r="T501" s="119">
        <f t="shared" si="383"/>
        <v>154</v>
      </c>
      <c r="U501" s="21"/>
      <c r="V501" s="50" t="s">
        <v>90</v>
      </c>
      <c r="W501" s="23">
        <f t="shared" si="384"/>
        <v>314190</v>
      </c>
      <c r="X501" s="23">
        <v>314331</v>
      </c>
      <c r="Y501" s="119">
        <f t="shared" si="385"/>
        <v>141</v>
      </c>
      <c r="Z501" s="21"/>
      <c r="AA501" s="50" t="s">
        <v>90</v>
      </c>
      <c r="AB501" s="23">
        <f t="shared" si="386"/>
        <v>314331</v>
      </c>
      <c r="AC501" s="23">
        <v>314488</v>
      </c>
      <c r="AD501" s="119">
        <f t="shared" si="387"/>
        <v>157</v>
      </c>
      <c r="AE501" s="21"/>
      <c r="AF501" s="50" t="s">
        <v>90</v>
      </c>
      <c r="AG501" s="23">
        <f>AC501</f>
        <v>314488</v>
      </c>
      <c r="AH501" s="23">
        <v>314645</v>
      </c>
      <c r="AI501" s="119">
        <f t="shared" si="388"/>
        <v>157</v>
      </c>
      <c r="AJ501" s="21"/>
      <c r="AK501" s="50" t="s">
        <v>90</v>
      </c>
      <c r="AL501" s="23">
        <f t="shared" si="389"/>
        <v>314645</v>
      </c>
      <c r="AM501" s="23">
        <v>314850</v>
      </c>
      <c r="AN501" s="119">
        <f t="shared" si="390"/>
        <v>205</v>
      </c>
    </row>
    <row r="502" spans="2:40" x14ac:dyDescent="0.35">
      <c r="B502" s="50" t="s">
        <v>91</v>
      </c>
      <c r="C502" s="23">
        <v>861360</v>
      </c>
      <c r="D502" s="23">
        <v>862508</v>
      </c>
      <c r="E502" s="119">
        <f t="shared" si="380"/>
        <v>1148</v>
      </c>
      <c r="F502" s="21"/>
      <c r="G502" s="50" t="s">
        <v>91</v>
      </c>
      <c r="H502" s="23">
        <f t="shared" si="381"/>
        <v>862508</v>
      </c>
      <c r="I502" s="23">
        <v>863400</v>
      </c>
      <c r="J502" s="119">
        <f t="shared" si="382"/>
        <v>892</v>
      </c>
      <c r="K502" s="21"/>
      <c r="L502" s="50" t="s">
        <v>91</v>
      </c>
      <c r="M502" s="23">
        <f>I502</f>
        <v>863400</v>
      </c>
      <c r="N502" s="23">
        <v>864650</v>
      </c>
      <c r="O502" s="119">
        <f>N502-M502</f>
        <v>1250</v>
      </c>
      <c r="P502" s="21"/>
      <c r="Q502" s="50" t="s">
        <v>91</v>
      </c>
      <c r="R502" s="23">
        <f>N502</f>
        <v>864650</v>
      </c>
      <c r="S502" s="23">
        <v>865324</v>
      </c>
      <c r="T502" s="119">
        <f t="shared" si="383"/>
        <v>674</v>
      </c>
      <c r="U502" s="21"/>
      <c r="V502" s="50" t="s">
        <v>91</v>
      </c>
      <c r="W502" s="23">
        <f t="shared" si="384"/>
        <v>865324</v>
      </c>
      <c r="X502" s="23">
        <v>866436</v>
      </c>
      <c r="Y502" s="119">
        <f t="shared" si="385"/>
        <v>1112</v>
      </c>
      <c r="Z502" s="21"/>
      <c r="AA502" s="50" t="s">
        <v>91</v>
      </c>
      <c r="AB502" s="23">
        <f t="shared" si="386"/>
        <v>866436</v>
      </c>
      <c r="AC502" s="23">
        <v>867362</v>
      </c>
      <c r="AD502" s="119">
        <f t="shared" si="387"/>
        <v>926</v>
      </c>
      <c r="AE502" s="21"/>
      <c r="AF502" s="50" t="s">
        <v>91</v>
      </c>
      <c r="AG502" s="23">
        <f>AC502</f>
        <v>867362</v>
      </c>
      <c r="AH502" s="23">
        <v>868008</v>
      </c>
      <c r="AI502" s="119">
        <f t="shared" si="388"/>
        <v>646</v>
      </c>
      <c r="AJ502" s="21"/>
      <c r="AK502" s="50" t="s">
        <v>91</v>
      </c>
      <c r="AL502" s="23">
        <f t="shared" si="389"/>
        <v>868008</v>
      </c>
      <c r="AM502" s="23">
        <v>869096</v>
      </c>
      <c r="AN502" s="119">
        <f t="shared" si="390"/>
        <v>1088</v>
      </c>
    </row>
    <row r="503" spans="2:40" x14ac:dyDescent="0.35">
      <c r="B503" s="50" t="s">
        <v>94</v>
      </c>
      <c r="C503" s="23"/>
      <c r="D503" s="23"/>
      <c r="E503" s="119">
        <f>SUM(E496:E502)</f>
        <v>2482</v>
      </c>
      <c r="F503" s="21"/>
      <c r="G503" s="50" t="s">
        <v>94</v>
      </c>
      <c r="H503" s="23"/>
      <c r="I503" s="23"/>
      <c r="J503" s="120">
        <f>SUM(J496:J502)</f>
        <v>2120</v>
      </c>
      <c r="K503" s="21"/>
      <c r="L503" s="50" t="s">
        <v>94</v>
      </c>
      <c r="M503" s="23"/>
      <c r="N503" s="23"/>
      <c r="O503" s="119">
        <f>SUM(O496:O502)</f>
        <v>3412</v>
      </c>
      <c r="P503" s="21"/>
      <c r="Q503" s="50" t="s">
        <v>94</v>
      </c>
      <c r="R503" s="23"/>
      <c r="S503" s="23"/>
      <c r="T503" s="119">
        <f>SUM(T496:T502)</f>
        <v>2189</v>
      </c>
      <c r="U503" s="21"/>
      <c r="V503" s="50" t="s">
        <v>94</v>
      </c>
      <c r="W503" s="23"/>
      <c r="X503" s="23"/>
      <c r="Y503" s="120">
        <f>SUM(Y496:Y502)</f>
        <v>2788</v>
      </c>
      <c r="Z503" s="21"/>
      <c r="AA503" s="50" t="s">
        <v>94</v>
      </c>
      <c r="AB503" s="23"/>
      <c r="AC503" s="23"/>
      <c r="AD503" s="120">
        <f>SUM(AD496:AD502)</f>
        <v>2780</v>
      </c>
      <c r="AE503" s="21"/>
      <c r="AF503" s="50" t="s">
        <v>94</v>
      </c>
      <c r="AG503" s="23"/>
      <c r="AH503" s="23"/>
      <c r="AI503" s="120">
        <f>SUM(AI496:AI502)</f>
        <v>2595</v>
      </c>
      <c r="AJ503" s="21"/>
      <c r="AK503" s="50" t="s">
        <v>94</v>
      </c>
      <c r="AL503" s="23"/>
      <c r="AM503" s="23"/>
      <c r="AN503" s="120">
        <f>SUM(AN496:AN502)</f>
        <v>3138</v>
      </c>
    </row>
    <row r="504" spans="2:40" x14ac:dyDescent="0.35">
      <c r="B504" s="50" t="s">
        <v>97</v>
      </c>
      <c r="C504" s="23">
        <v>564600</v>
      </c>
      <c r="D504" s="23">
        <v>564794</v>
      </c>
      <c r="E504" s="119">
        <f>D504-C504</f>
        <v>194</v>
      </c>
      <c r="F504" s="21"/>
      <c r="G504" s="50" t="s">
        <v>97</v>
      </c>
      <c r="H504" s="23">
        <f>D504</f>
        <v>564794</v>
      </c>
      <c r="I504" s="23">
        <v>564926</v>
      </c>
      <c r="J504" s="119">
        <f>I504-H504</f>
        <v>132</v>
      </c>
      <c r="K504" s="21"/>
      <c r="L504" s="50" t="s">
        <v>97</v>
      </c>
      <c r="M504" s="23">
        <f>I504</f>
        <v>564926</v>
      </c>
      <c r="N504" s="23">
        <v>565194</v>
      </c>
      <c r="O504" s="119">
        <f>N504-M504</f>
        <v>268</v>
      </c>
      <c r="P504" s="21"/>
      <c r="Q504" s="50" t="s">
        <v>97</v>
      </c>
      <c r="R504" s="23">
        <f>N504</f>
        <v>565194</v>
      </c>
      <c r="S504" s="23">
        <v>565433</v>
      </c>
      <c r="T504" s="119">
        <f>S504-R504</f>
        <v>239</v>
      </c>
      <c r="U504" s="21"/>
      <c r="V504" s="50" t="s">
        <v>97</v>
      </c>
      <c r="W504" s="23">
        <f>S504</f>
        <v>565433</v>
      </c>
      <c r="X504" s="23">
        <v>565600</v>
      </c>
      <c r="Y504" s="120">
        <f>X504-W504</f>
        <v>167</v>
      </c>
      <c r="Z504" s="21"/>
      <c r="AA504" s="50" t="s">
        <v>97</v>
      </c>
      <c r="AB504" s="23">
        <f>X504</f>
        <v>565600</v>
      </c>
      <c r="AC504" s="23">
        <v>565714</v>
      </c>
      <c r="AD504" s="120">
        <f>AC504-AB504</f>
        <v>114</v>
      </c>
      <c r="AE504" s="21"/>
      <c r="AF504" s="50" t="s">
        <v>97</v>
      </c>
      <c r="AG504" s="23">
        <f>AC504</f>
        <v>565714</v>
      </c>
      <c r="AH504" s="23">
        <v>565905</v>
      </c>
      <c r="AI504" s="120">
        <f>AH504-AG504</f>
        <v>191</v>
      </c>
      <c r="AJ504" s="21"/>
      <c r="AK504" s="50" t="s">
        <v>97</v>
      </c>
      <c r="AL504" s="23">
        <f>AH504</f>
        <v>565905</v>
      </c>
      <c r="AM504" s="23">
        <v>566090</v>
      </c>
      <c r="AN504" s="120">
        <f>AM504-AL504</f>
        <v>185</v>
      </c>
    </row>
    <row r="505" spans="2:40" x14ac:dyDescent="0.35">
      <c r="B505" s="29" t="s">
        <v>130</v>
      </c>
      <c r="C505" s="23"/>
      <c r="D505" s="23"/>
      <c r="E505" s="121">
        <f>E504+E503+E495+E488+E487+E486</f>
        <v>6820</v>
      </c>
      <c r="F505" s="21"/>
      <c r="G505" s="29" t="s">
        <v>130</v>
      </c>
      <c r="H505" s="23"/>
      <c r="I505" s="23"/>
      <c r="J505" s="121">
        <f>J504+J503+J495+J488+J487+J486</f>
        <v>6161</v>
      </c>
      <c r="K505" s="21"/>
      <c r="L505" s="29" t="s">
        <v>130</v>
      </c>
      <c r="M505" s="23"/>
      <c r="N505" s="23"/>
      <c r="O505" s="121">
        <f>O504+O503+O495+O488+O487+O486</f>
        <v>8420</v>
      </c>
      <c r="P505" s="21"/>
      <c r="Q505" s="29" t="s">
        <v>130</v>
      </c>
      <c r="R505" s="23"/>
      <c r="S505" s="23"/>
      <c r="T505" s="121">
        <f>T504+T503+T495+T488+T487+T486</f>
        <v>5911</v>
      </c>
      <c r="U505" s="21"/>
      <c r="V505" s="29" t="s">
        <v>130</v>
      </c>
      <c r="W505" s="23"/>
      <c r="X505" s="23"/>
      <c r="Y505" s="121">
        <f>Y504+Y503+Y495+Y488+Y487+Y486</f>
        <v>6564</v>
      </c>
      <c r="Z505" s="21"/>
      <c r="AA505" s="29" t="s">
        <v>130</v>
      </c>
      <c r="AB505" s="23"/>
      <c r="AC505" s="23"/>
      <c r="AD505" s="121">
        <f>AD504+AD503+AD495+AD488+AD487+AD486</f>
        <v>6985</v>
      </c>
      <c r="AE505" s="21"/>
      <c r="AF505" s="29" t="s">
        <v>130</v>
      </c>
      <c r="AG505" s="23">
        <f>AC505</f>
        <v>0</v>
      </c>
      <c r="AH505" s="23"/>
      <c r="AI505" s="121">
        <f>AI504+AI503+AI495+AI488+AI487+AI486</f>
        <v>7369</v>
      </c>
      <c r="AJ505" s="21"/>
      <c r="AK505" s="29" t="s">
        <v>130</v>
      </c>
      <c r="AL505" s="23">
        <f>AH505</f>
        <v>0</v>
      </c>
      <c r="AM505" s="23"/>
      <c r="AN505" s="121">
        <f>AN504+AN503+AN495+AN488+AN487+AN486</f>
        <v>8201</v>
      </c>
    </row>
    <row r="507" spans="2:40" x14ac:dyDescent="0.35">
      <c r="B507" s="117" t="s">
        <v>114</v>
      </c>
      <c r="C507" s="292" t="s">
        <v>904</v>
      </c>
      <c r="D507" s="293"/>
      <c r="E507" s="294"/>
      <c r="F507" s="21"/>
      <c r="G507" s="117" t="s">
        <v>114</v>
      </c>
      <c r="H507" s="292" t="s">
        <v>905</v>
      </c>
      <c r="I507" s="293"/>
      <c r="J507" s="294"/>
      <c r="K507" s="21"/>
      <c r="L507" s="117" t="s">
        <v>114</v>
      </c>
      <c r="M507" s="292" t="s">
        <v>906</v>
      </c>
      <c r="N507" s="293"/>
      <c r="O507" s="294"/>
      <c r="P507" s="21"/>
      <c r="Q507" s="117" t="s">
        <v>114</v>
      </c>
      <c r="R507" s="292" t="s">
        <v>907</v>
      </c>
      <c r="S507" s="293"/>
      <c r="T507" s="294"/>
      <c r="U507" s="21"/>
      <c r="V507" s="117" t="s">
        <v>114</v>
      </c>
      <c r="W507" s="292" t="s">
        <v>908</v>
      </c>
      <c r="X507" s="293"/>
      <c r="Y507" s="294"/>
      <c r="Z507" s="21"/>
      <c r="AA507" s="117" t="s">
        <v>114</v>
      </c>
      <c r="AB507" s="292" t="s">
        <v>909</v>
      </c>
      <c r="AC507" s="293"/>
      <c r="AD507" s="294"/>
      <c r="AE507" s="21"/>
      <c r="AF507" s="117" t="s">
        <v>114</v>
      </c>
      <c r="AG507" s="292" t="s">
        <v>930</v>
      </c>
      <c r="AH507" s="293"/>
      <c r="AI507" s="294"/>
      <c r="AJ507" s="21"/>
      <c r="AK507" s="117" t="s">
        <v>114</v>
      </c>
      <c r="AL507" s="292" t="s">
        <v>931</v>
      </c>
      <c r="AM507" s="293"/>
      <c r="AN507" s="294"/>
    </row>
    <row r="508" spans="2:40" x14ac:dyDescent="0.35">
      <c r="B508" s="50"/>
      <c r="C508" s="118" t="s">
        <v>81</v>
      </c>
      <c r="D508" s="118" t="s">
        <v>82</v>
      </c>
      <c r="E508" s="118" t="s">
        <v>95</v>
      </c>
      <c r="F508" s="21"/>
      <c r="G508" s="50"/>
      <c r="H508" s="118" t="s">
        <v>81</v>
      </c>
      <c r="I508" s="118" t="s">
        <v>82</v>
      </c>
      <c r="J508" s="118" t="s">
        <v>95</v>
      </c>
      <c r="K508" s="21"/>
      <c r="L508" s="50"/>
      <c r="M508" s="118" t="s">
        <v>81</v>
      </c>
      <c r="N508" s="118" t="s">
        <v>82</v>
      </c>
      <c r="O508" s="118" t="s">
        <v>95</v>
      </c>
      <c r="P508" s="21"/>
      <c r="Q508" s="50"/>
      <c r="R508" s="118" t="s">
        <v>81</v>
      </c>
      <c r="S508" s="118" t="s">
        <v>82</v>
      </c>
      <c r="T508" s="118" t="s">
        <v>95</v>
      </c>
      <c r="U508" s="21"/>
      <c r="V508" s="50"/>
      <c r="W508" s="118" t="s">
        <v>81</v>
      </c>
      <c r="X508" s="118" t="s">
        <v>82</v>
      </c>
      <c r="Y508" s="118" t="s">
        <v>95</v>
      </c>
      <c r="Z508" s="21"/>
      <c r="AA508" s="50"/>
      <c r="AB508" s="118" t="s">
        <v>81</v>
      </c>
      <c r="AC508" s="118" t="s">
        <v>82</v>
      </c>
      <c r="AD508" s="118" t="s">
        <v>95</v>
      </c>
      <c r="AE508" s="21"/>
      <c r="AF508" s="50"/>
      <c r="AG508" s="118" t="s">
        <v>81</v>
      </c>
      <c r="AH508" s="118" t="s">
        <v>82</v>
      </c>
      <c r="AI508" s="118" t="s">
        <v>95</v>
      </c>
      <c r="AJ508" s="21"/>
      <c r="AK508" s="50"/>
      <c r="AL508" s="118" t="s">
        <v>81</v>
      </c>
      <c r="AM508" s="118" t="s">
        <v>82</v>
      </c>
      <c r="AN508" s="118" t="s">
        <v>95</v>
      </c>
    </row>
    <row r="509" spans="2:40" x14ac:dyDescent="0.35">
      <c r="B509" s="50" t="s">
        <v>92</v>
      </c>
      <c r="C509" s="23">
        <v>476972</v>
      </c>
      <c r="D509" s="23">
        <v>477118</v>
      </c>
      <c r="E509" s="119">
        <f>(D509-C509)*10</f>
        <v>1460</v>
      </c>
      <c r="F509" s="21"/>
      <c r="G509" s="50" t="s">
        <v>92</v>
      </c>
      <c r="H509" s="23">
        <f>D509</f>
        <v>477118</v>
      </c>
      <c r="I509" s="23">
        <v>477118</v>
      </c>
      <c r="J509" s="119">
        <f>(I509-H509)*10</f>
        <v>0</v>
      </c>
      <c r="K509" s="21"/>
      <c r="L509" s="50" t="s">
        <v>92</v>
      </c>
      <c r="M509" s="23">
        <f>I509</f>
        <v>477118</v>
      </c>
      <c r="N509" s="23">
        <v>477220</v>
      </c>
      <c r="O509" s="119">
        <f>(N509-M509)*10</f>
        <v>1020</v>
      </c>
      <c r="P509" s="21"/>
      <c r="Q509" s="50" t="s">
        <v>92</v>
      </c>
      <c r="R509" s="23">
        <f>N509</f>
        <v>477220</v>
      </c>
      <c r="S509" s="23">
        <v>477420</v>
      </c>
      <c r="T509" s="119">
        <f>(S509-R509)*10</f>
        <v>2000</v>
      </c>
      <c r="U509" s="21"/>
      <c r="V509" s="50" t="s">
        <v>92</v>
      </c>
      <c r="W509" s="23">
        <f>S509</f>
        <v>477420</v>
      </c>
      <c r="X509" s="23">
        <v>477596</v>
      </c>
      <c r="Y509" s="119">
        <f>(X509-W509)*10</f>
        <v>1760</v>
      </c>
      <c r="Z509" s="21"/>
      <c r="AA509" s="50" t="s">
        <v>92</v>
      </c>
      <c r="AB509" s="23">
        <f>X509</f>
        <v>477596</v>
      </c>
      <c r="AC509" s="23">
        <v>477777</v>
      </c>
      <c r="AD509" s="119">
        <f>(AC509-AB509)*10</f>
        <v>1810</v>
      </c>
      <c r="AE509" s="21"/>
      <c r="AF509" s="50" t="s">
        <v>92</v>
      </c>
      <c r="AG509" s="23">
        <f>AC509</f>
        <v>477777</v>
      </c>
      <c r="AH509" s="23">
        <v>477944</v>
      </c>
      <c r="AI509" s="119">
        <v>1400</v>
      </c>
      <c r="AJ509" s="21"/>
      <c r="AK509" s="50" t="s">
        <v>92</v>
      </c>
      <c r="AL509" s="23">
        <f>AH509</f>
        <v>477944</v>
      </c>
      <c r="AM509" s="23">
        <v>478132</v>
      </c>
      <c r="AN509" s="119">
        <f>(AM509-AL509)*10</f>
        <v>1880</v>
      </c>
    </row>
    <row r="510" spans="2:40" x14ac:dyDescent="0.35">
      <c r="B510" s="50" t="s">
        <v>6</v>
      </c>
      <c r="C510" s="23">
        <v>281766</v>
      </c>
      <c r="D510" s="23">
        <v>282615</v>
      </c>
      <c r="E510" s="119">
        <f>D510-C510</f>
        <v>849</v>
      </c>
      <c r="F510" s="21"/>
      <c r="G510" s="50" t="s">
        <v>6</v>
      </c>
      <c r="H510" s="23">
        <f t="shared" ref="H510:H517" si="391">D510</f>
        <v>282615</v>
      </c>
      <c r="I510" s="23">
        <v>283257</v>
      </c>
      <c r="J510" s="119">
        <f>I510-H510</f>
        <v>642</v>
      </c>
      <c r="K510" s="21"/>
      <c r="L510" s="50" t="s">
        <v>6</v>
      </c>
      <c r="M510" s="23">
        <f t="shared" ref="M510:M516" si="392">I510</f>
        <v>283257</v>
      </c>
      <c r="N510" s="23">
        <v>283693</v>
      </c>
      <c r="O510" s="119">
        <f>N510-M510</f>
        <v>436</v>
      </c>
      <c r="P510" s="21"/>
      <c r="Q510" s="50" t="s">
        <v>6</v>
      </c>
      <c r="R510" s="23">
        <f>N510</f>
        <v>283693</v>
      </c>
      <c r="S510" s="23">
        <v>284173</v>
      </c>
      <c r="T510" s="119">
        <f>S510-R510</f>
        <v>480</v>
      </c>
      <c r="U510" s="21"/>
      <c r="V510" s="50" t="s">
        <v>6</v>
      </c>
      <c r="W510" s="23">
        <f t="shared" ref="W510:W517" si="393">S510</f>
        <v>284173</v>
      </c>
      <c r="X510" s="23">
        <v>284337</v>
      </c>
      <c r="Y510" s="119">
        <f>X510-W510</f>
        <v>164</v>
      </c>
      <c r="Z510" s="21"/>
      <c r="AA510" s="50" t="s">
        <v>6</v>
      </c>
      <c r="AB510" s="23">
        <f t="shared" ref="AB510:AB517" si="394">X510</f>
        <v>284337</v>
      </c>
      <c r="AC510" s="23">
        <v>284484</v>
      </c>
      <c r="AD510" s="119">
        <f>AC510-AB510</f>
        <v>147</v>
      </c>
      <c r="AE510" s="21"/>
      <c r="AF510" s="50" t="s">
        <v>6</v>
      </c>
      <c r="AG510" s="23">
        <f t="shared" ref="AG510:AG517" si="395">AC510</f>
        <v>284484</v>
      </c>
      <c r="AH510" s="23">
        <v>284635</v>
      </c>
      <c r="AI510" s="119">
        <f>AH510-AG510</f>
        <v>151</v>
      </c>
      <c r="AJ510" s="21"/>
      <c r="AK510" s="50" t="s">
        <v>6</v>
      </c>
      <c r="AL510" s="23">
        <f t="shared" ref="AL510:AL517" si="396">AH510</f>
        <v>284635</v>
      </c>
      <c r="AM510" s="23">
        <v>284792</v>
      </c>
      <c r="AN510" s="119">
        <f>AM510-AL510</f>
        <v>157</v>
      </c>
    </row>
    <row r="511" spans="2:40" x14ac:dyDescent="0.35">
      <c r="B511" s="50" t="s">
        <v>103</v>
      </c>
      <c r="C511" s="23">
        <v>210667</v>
      </c>
      <c r="D511" s="23">
        <v>210667</v>
      </c>
      <c r="E511" s="119">
        <f>D511-C511</f>
        <v>0</v>
      </c>
      <c r="F511" s="21"/>
      <c r="G511" s="50" t="s">
        <v>103</v>
      </c>
      <c r="H511" s="23">
        <f t="shared" si="391"/>
        <v>210667</v>
      </c>
      <c r="I511" s="23">
        <v>210667</v>
      </c>
      <c r="J511" s="119">
        <f>I511-H511</f>
        <v>0</v>
      </c>
      <c r="K511" s="21"/>
      <c r="L511" s="50" t="s">
        <v>103</v>
      </c>
      <c r="M511" s="23">
        <f t="shared" si="392"/>
        <v>210667</v>
      </c>
      <c r="N511" s="23">
        <v>210667</v>
      </c>
      <c r="O511" s="119">
        <f>N511-M511</f>
        <v>0</v>
      </c>
      <c r="P511" s="21"/>
      <c r="Q511" s="50" t="s">
        <v>103</v>
      </c>
      <c r="R511" s="23">
        <f t="shared" ref="R511:R517" si="397">N511</f>
        <v>210667</v>
      </c>
      <c r="S511" s="23">
        <v>210667</v>
      </c>
      <c r="T511" s="119">
        <f>S511-R511</f>
        <v>0</v>
      </c>
      <c r="U511" s="21"/>
      <c r="V511" s="50" t="s">
        <v>103</v>
      </c>
      <c r="W511" s="23">
        <f t="shared" si="393"/>
        <v>210667</v>
      </c>
      <c r="X511" s="23">
        <v>210667</v>
      </c>
      <c r="Y511" s="119">
        <f>X511-W511</f>
        <v>0</v>
      </c>
      <c r="Z511" s="21"/>
      <c r="AA511" s="50" t="s">
        <v>103</v>
      </c>
      <c r="AB511" s="23">
        <f t="shared" si="394"/>
        <v>210667</v>
      </c>
      <c r="AC511" s="23">
        <v>210667</v>
      </c>
      <c r="AD511" s="119">
        <f>AC511-AB511</f>
        <v>0</v>
      </c>
      <c r="AE511" s="21"/>
      <c r="AF511" s="50" t="s">
        <v>103</v>
      </c>
      <c r="AG511" s="23">
        <f t="shared" si="395"/>
        <v>210667</v>
      </c>
      <c r="AH511" s="23">
        <v>210667</v>
      </c>
      <c r="AI511" s="119">
        <f>AH511-AG511</f>
        <v>0</v>
      </c>
      <c r="AJ511" s="21"/>
      <c r="AK511" s="50" t="s">
        <v>103</v>
      </c>
      <c r="AL511" s="23">
        <f t="shared" si="396"/>
        <v>210667</v>
      </c>
      <c r="AM511" s="23">
        <v>210667</v>
      </c>
      <c r="AN511" s="119">
        <f>AM511-AL511</f>
        <v>0</v>
      </c>
    </row>
    <row r="512" spans="2:40" x14ac:dyDescent="0.35">
      <c r="B512" s="50" t="s">
        <v>3</v>
      </c>
      <c r="C512" s="23">
        <v>334529</v>
      </c>
      <c r="D512" s="23">
        <v>334793</v>
      </c>
      <c r="E512" s="119">
        <f>(D512-C512)*10</f>
        <v>2640</v>
      </c>
      <c r="F512" s="21"/>
      <c r="G512" s="50" t="s">
        <v>3</v>
      </c>
      <c r="H512" s="23">
        <f t="shared" si="391"/>
        <v>334793</v>
      </c>
      <c r="I512" s="23">
        <v>335062</v>
      </c>
      <c r="J512" s="119">
        <f>(I512-H512)*10</f>
        <v>2690</v>
      </c>
      <c r="K512" s="21"/>
      <c r="L512" s="50" t="s">
        <v>3</v>
      </c>
      <c r="M512" s="23">
        <f t="shared" si="392"/>
        <v>335062</v>
      </c>
      <c r="N512" s="23">
        <v>335325</v>
      </c>
      <c r="O512" s="119">
        <f>(N512-M512)*10</f>
        <v>2630</v>
      </c>
      <c r="P512" s="21"/>
      <c r="Q512" s="50" t="s">
        <v>3</v>
      </c>
      <c r="R512" s="23">
        <f t="shared" si="397"/>
        <v>335325</v>
      </c>
      <c r="S512" s="23">
        <v>335562</v>
      </c>
      <c r="T512" s="119">
        <f>(S512-R512)*10</f>
        <v>2370</v>
      </c>
      <c r="U512" s="21"/>
      <c r="V512" s="50" t="s">
        <v>3</v>
      </c>
      <c r="W512" s="23">
        <f t="shared" si="393"/>
        <v>335562</v>
      </c>
      <c r="X512" s="23">
        <v>335820</v>
      </c>
      <c r="Y512" s="119">
        <f>(X512-W512)*10</f>
        <v>2580</v>
      </c>
      <c r="Z512" s="21"/>
      <c r="AA512" s="50" t="s">
        <v>3</v>
      </c>
      <c r="AB512" s="23">
        <f t="shared" si="394"/>
        <v>335820</v>
      </c>
      <c r="AC512" s="23">
        <v>336067</v>
      </c>
      <c r="AD512" s="119">
        <f>(AC512-AB512)*10</f>
        <v>2470</v>
      </c>
      <c r="AE512" s="21"/>
      <c r="AF512" s="50" t="s">
        <v>3</v>
      </c>
      <c r="AG512" s="23">
        <f t="shared" si="395"/>
        <v>336067</v>
      </c>
      <c r="AH512" s="23">
        <v>336311</v>
      </c>
      <c r="AI512" s="119">
        <f>(AH512-AG512)*10</f>
        <v>2440</v>
      </c>
      <c r="AJ512" s="21"/>
      <c r="AK512" s="50" t="s">
        <v>3</v>
      </c>
      <c r="AL512" s="23">
        <f t="shared" si="396"/>
        <v>336311</v>
      </c>
      <c r="AM512" s="23">
        <v>336581</v>
      </c>
      <c r="AN512" s="119">
        <f>(AM512-AL512)*10</f>
        <v>2700</v>
      </c>
    </row>
    <row r="513" spans="2:40" x14ac:dyDescent="0.35">
      <c r="B513" s="50" t="s">
        <v>83</v>
      </c>
      <c r="C513" s="23">
        <v>30016</v>
      </c>
      <c r="D513" s="23">
        <v>30020</v>
      </c>
      <c r="E513" s="119">
        <f>D513-Supply!C513</f>
        <v>4</v>
      </c>
      <c r="F513" s="21"/>
      <c r="G513" s="50" t="s">
        <v>83</v>
      </c>
      <c r="H513" s="23">
        <f t="shared" si="391"/>
        <v>30020</v>
      </c>
      <c r="I513" s="23">
        <v>30025</v>
      </c>
      <c r="J513" s="119">
        <f>I513-H513</f>
        <v>5</v>
      </c>
      <c r="K513" s="21"/>
      <c r="L513" s="50" t="s">
        <v>83</v>
      </c>
      <c r="M513" s="23">
        <f t="shared" si="392"/>
        <v>30025</v>
      </c>
      <c r="N513" s="23">
        <v>30031</v>
      </c>
      <c r="O513" s="119">
        <f>N513-M513</f>
        <v>6</v>
      </c>
      <c r="P513" s="21"/>
      <c r="Q513" s="50" t="s">
        <v>83</v>
      </c>
      <c r="R513" s="23">
        <f t="shared" si="397"/>
        <v>30031</v>
      </c>
      <c r="S513" s="23">
        <v>30035</v>
      </c>
      <c r="T513" s="119">
        <f>S513-R513</f>
        <v>4</v>
      </c>
      <c r="U513" s="21"/>
      <c r="V513" s="50" t="s">
        <v>83</v>
      </c>
      <c r="W513" s="23">
        <f t="shared" si="393"/>
        <v>30035</v>
      </c>
      <c r="X513" s="23">
        <v>30041</v>
      </c>
      <c r="Y513" s="119">
        <f>X513-W513</f>
        <v>6</v>
      </c>
      <c r="Z513" s="21"/>
      <c r="AA513" s="50" t="s">
        <v>83</v>
      </c>
      <c r="AB513" s="23">
        <f t="shared" si="394"/>
        <v>30041</v>
      </c>
      <c r="AC513" s="23">
        <v>30048</v>
      </c>
      <c r="AD513" s="119">
        <f>AC513-AB513</f>
        <v>7</v>
      </c>
      <c r="AE513" s="21"/>
      <c r="AF513" s="50" t="s">
        <v>83</v>
      </c>
      <c r="AG513" s="23">
        <f t="shared" si="395"/>
        <v>30048</v>
      </c>
      <c r="AH513" s="23">
        <v>30056</v>
      </c>
      <c r="AI513" s="119">
        <f>AH513-AG513</f>
        <v>8</v>
      </c>
      <c r="AJ513" s="21"/>
      <c r="AK513" s="50" t="s">
        <v>83</v>
      </c>
      <c r="AL513" s="23">
        <f t="shared" si="396"/>
        <v>30056</v>
      </c>
      <c r="AM513" s="23">
        <v>30060</v>
      </c>
      <c r="AN513" s="119">
        <f>AM513-AL513</f>
        <v>4</v>
      </c>
    </row>
    <row r="514" spans="2:40" x14ac:dyDescent="0.35">
      <c r="B514" s="50" t="s">
        <v>84</v>
      </c>
      <c r="C514" s="23">
        <v>54071</v>
      </c>
      <c r="D514" s="23">
        <v>54101</v>
      </c>
      <c r="E514" s="119">
        <f>D514-C514</f>
        <v>30</v>
      </c>
      <c r="F514" s="21"/>
      <c r="G514" s="50" t="s">
        <v>84</v>
      </c>
      <c r="H514" s="23">
        <f t="shared" si="391"/>
        <v>54101</v>
      </c>
      <c r="I514" s="23">
        <v>54101</v>
      </c>
      <c r="J514" s="119">
        <f>I514-H514</f>
        <v>0</v>
      </c>
      <c r="K514" s="21"/>
      <c r="L514" s="50" t="s">
        <v>84</v>
      </c>
      <c r="M514" s="23">
        <f t="shared" si="392"/>
        <v>54101</v>
      </c>
      <c r="N514" s="23">
        <v>54101</v>
      </c>
      <c r="O514" s="119">
        <f>N514-M514</f>
        <v>0</v>
      </c>
      <c r="P514" s="21"/>
      <c r="Q514" s="50" t="s">
        <v>84</v>
      </c>
      <c r="R514" s="23">
        <f t="shared" si="397"/>
        <v>54101</v>
      </c>
      <c r="S514" s="23">
        <v>54101</v>
      </c>
      <c r="T514" s="119">
        <f>S514-R514</f>
        <v>0</v>
      </c>
      <c r="U514" s="21"/>
      <c r="V514" s="50" t="s">
        <v>84</v>
      </c>
      <c r="W514" s="23">
        <f t="shared" si="393"/>
        <v>54101</v>
      </c>
      <c r="X514" s="23">
        <v>54138</v>
      </c>
      <c r="Y514" s="119">
        <f>X514-W514</f>
        <v>37</v>
      </c>
      <c r="Z514" s="21"/>
      <c r="AA514" s="50" t="s">
        <v>84</v>
      </c>
      <c r="AB514" s="23">
        <f t="shared" si="394"/>
        <v>54138</v>
      </c>
      <c r="AC514" s="23">
        <v>54149</v>
      </c>
      <c r="AD514" s="119">
        <f>AC514-AB514</f>
        <v>11</v>
      </c>
      <c r="AE514" s="21"/>
      <c r="AF514" s="50" t="s">
        <v>84</v>
      </c>
      <c r="AG514" s="23">
        <f t="shared" si="395"/>
        <v>54149</v>
      </c>
      <c r="AH514" s="23">
        <v>54149</v>
      </c>
      <c r="AI514" s="119">
        <f>AH514-AG514</f>
        <v>0</v>
      </c>
      <c r="AJ514" s="21"/>
      <c r="AK514" s="50" t="s">
        <v>84</v>
      </c>
      <c r="AL514" s="23">
        <f t="shared" si="396"/>
        <v>54149</v>
      </c>
      <c r="AM514" s="23">
        <v>54160</v>
      </c>
      <c r="AN514" s="119">
        <f>AM514-AL514</f>
        <v>11</v>
      </c>
    </row>
    <row r="515" spans="2:40" x14ac:dyDescent="0.35">
      <c r="B515" s="50" t="s">
        <v>98</v>
      </c>
      <c r="C515" s="23">
        <v>139728</v>
      </c>
      <c r="D515" s="23">
        <v>139728</v>
      </c>
      <c r="E515" s="119">
        <f>D515-C515</f>
        <v>0</v>
      </c>
      <c r="F515" s="21"/>
      <c r="G515" s="50" t="s">
        <v>98</v>
      </c>
      <c r="H515" s="23">
        <f t="shared" si="391"/>
        <v>139728</v>
      </c>
      <c r="I515" s="23">
        <v>139728</v>
      </c>
      <c r="J515" s="119">
        <f>I515-H515</f>
        <v>0</v>
      </c>
      <c r="K515" s="21"/>
      <c r="L515" s="50" t="s">
        <v>98</v>
      </c>
      <c r="M515" s="23">
        <f t="shared" si="392"/>
        <v>139728</v>
      </c>
      <c r="N515" s="23">
        <v>139728</v>
      </c>
      <c r="O515" s="119">
        <f>N515-M515</f>
        <v>0</v>
      </c>
      <c r="P515" s="21"/>
      <c r="Q515" s="50" t="s">
        <v>98</v>
      </c>
      <c r="R515" s="23">
        <f t="shared" si="397"/>
        <v>139728</v>
      </c>
      <c r="S515" s="23">
        <v>139728</v>
      </c>
      <c r="T515" s="119">
        <f>S515-R515</f>
        <v>0</v>
      </c>
      <c r="U515" s="21"/>
      <c r="V515" s="50" t="s">
        <v>98</v>
      </c>
      <c r="W515" s="23">
        <f t="shared" si="393"/>
        <v>139728</v>
      </c>
      <c r="X515" s="23">
        <v>139728</v>
      </c>
      <c r="Y515" s="119">
        <f>X515-W515</f>
        <v>0</v>
      </c>
      <c r="Z515" s="21"/>
      <c r="AA515" s="50" t="s">
        <v>98</v>
      </c>
      <c r="AB515" s="23">
        <f t="shared" si="394"/>
        <v>139728</v>
      </c>
      <c r="AC515" s="23">
        <v>139728</v>
      </c>
      <c r="AD515" s="119">
        <f>AC515-AB515</f>
        <v>0</v>
      </c>
      <c r="AE515" s="21"/>
      <c r="AF515" s="50" t="s">
        <v>98</v>
      </c>
      <c r="AG515" s="23">
        <f t="shared" si="395"/>
        <v>139728</v>
      </c>
      <c r="AH515" s="23">
        <v>139728</v>
      </c>
      <c r="AI515" s="119">
        <f>AH515-AG515</f>
        <v>0</v>
      </c>
      <c r="AJ515" s="21"/>
      <c r="AK515" s="50" t="s">
        <v>98</v>
      </c>
      <c r="AL515" s="23">
        <f t="shared" si="396"/>
        <v>139728</v>
      </c>
      <c r="AM515" s="23">
        <v>139728</v>
      </c>
      <c r="AN515" s="119">
        <f>AM515-AL515</f>
        <v>0</v>
      </c>
    </row>
    <row r="516" spans="2:40" x14ac:dyDescent="0.35">
      <c r="B516" s="50" t="s">
        <v>85</v>
      </c>
      <c r="C516" s="23">
        <v>358</v>
      </c>
      <c r="D516" s="23">
        <v>360</v>
      </c>
      <c r="E516" s="119">
        <f>D516-C516</f>
        <v>2</v>
      </c>
      <c r="F516" s="21"/>
      <c r="G516" s="50" t="s">
        <v>85</v>
      </c>
      <c r="H516" s="23">
        <f t="shared" si="391"/>
        <v>360</v>
      </c>
      <c r="I516" s="23">
        <v>363</v>
      </c>
      <c r="J516" s="119">
        <f>I516-H516</f>
        <v>3</v>
      </c>
      <c r="K516" s="21"/>
      <c r="L516" s="50" t="s">
        <v>85</v>
      </c>
      <c r="M516" s="23">
        <f t="shared" si="392"/>
        <v>363</v>
      </c>
      <c r="N516" s="23">
        <v>365</v>
      </c>
      <c r="O516" s="119">
        <f>N516-M516</f>
        <v>2</v>
      </c>
      <c r="P516" s="21"/>
      <c r="Q516" s="50" t="s">
        <v>85</v>
      </c>
      <c r="R516" s="23">
        <f t="shared" si="397"/>
        <v>365</v>
      </c>
      <c r="S516" s="23">
        <v>370</v>
      </c>
      <c r="T516" s="119">
        <f>S516-R516</f>
        <v>5</v>
      </c>
      <c r="U516" s="21"/>
      <c r="V516" s="50" t="s">
        <v>85</v>
      </c>
      <c r="W516" s="23">
        <f t="shared" si="393"/>
        <v>370</v>
      </c>
      <c r="X516" s="23">
        <v>375</v>
      </c>
      <c r="Y516" s="119">
        <f>X516-W516</f>
        <v>5</v>
      </c>
      <c r="Z516" s="21"/>
      <c r="AA516" s="50" t="s">
        <v>85</v>
      </c>
      <c r="AB516" s="23">
        <f t="shared" si="394"/>
        <v>375</v>
      </c>
      <c r="AC516" s="23">
        <v>379</v>
      </c>
      <c r="AD516" s="119">
        <f>AC516-AB516</f>
        <v>4</v>
      </c>
      <c r="AE516" s="21"/>
      <c r="AF516" s="50" t="s">
        <v>85</v>
      </c>
      <c r="AG516" s="23">
        <f t="shared" si="395"/>
        <v>379</v>
      </c>
      <c r="AH516" s="23">
        <v>383</v>
      </c>
      <c r="AI516" s="119">
        <f>AH516-AG516</f>
        <v>4</v>
      </c>
      <c r="AJ516" s="21"/>
      <c r="AK516" s="50" t="s">
        <v>85</v>
      </c>
      <c r="AL516" s="23">
        <f t="shared" si="396"/>
        <v>383</v>
      </c>
      <c r="AM516" s="23">
        <v>386</v>
      </c>
      <c r="AN516" s="119">
        <f>AM516-AL516</f>
        <v>3</v>
      </c>
    </row>
    <row r="517" spans="2:40" x14ac:dyDescent="0.35">
      <c r="B517" s="50" t="s">
        <v>86</v>
      </c>
      <c r="C517" s="23">
        <v>336791</v>
      </c>
      <c r="D517" s="23">
        <v>337029</v>
      </c>
      <c r="E517" s="119">
        <f>D517-C517</f>
        <v>238</v>
      </c>
      <c r="F517" s="21"/>
      <c r="G517" s="50" t="s">
        <v>86</v>
      </c>
      <c r="H517" s="23">
        <f t="shared" si="391"/>
        <v>337029</v>
      </c>
      <c r="I517" s="23">
        <v>337269</v>
      </c>
      <c r="J517" s="119">
        <f>I517-H517</f>
        <v>240</v>
      </c>
      <c r="K517" s="21"/>
      <c r="L517" s="50" t="s">
        <v>86</v>
      </c>
      <c r="M517" s="23">
        <f>I517</f>
        <v>337269</v>
      </c>
      <c r="N517" s="23">
        <v>337467</v>
      </c>
      <c r="O517" s="119">
        <f>N517-M517</f>
        <v>198</v>
      </c>
      <c r="P517" s="21"/>
      <c r="Q517" s="50" t="s">
        <v>86</v>
      </c>
      <c r="R517" s="23">
        <f t="shared" si="397"/>
        <v>337467</v>
      </c>
      <c r="S517" s="23">
        <v>337688</v>
      </c>
      <c r="T517" s="119">
        <f>S517-R517</f>
        <v>221</v>
      </c>
      <c r="U517" s="21"/>
      <c r="V517" s="50" t="s">
        <v>86</v>
      </c>
      <c r="W517" s="23">
        <f t="shared" si="393"/>
        <v>337688</v>
      </c>
      <c r="X517" s="23">
        <v>337915</v>
      </c>
      <c r="Y517" s="119">
        <f>X517-W517</f>
        <v>227</v>
      </c>
      <c r="Z517" s="21"/>
      <c r="AA517" s="50" t="s">
        <v>86</v>
      </c>
      <c r="AB517" s="23">
        <f t="shared" si="394"/>
        <v>337915</v>
      </c>
      <c r="AC517" s="23">
        <v>338137</v>
      </c>
      <c r="AD517" s="119">
        <f>AC517-AB517</f>
        <v>222</v>
      </c>
      <c r="AE517" s="21"/>
      <c r="AF517" s="50" t="s">
        <v>86</v>
      </c>
      <c r="AG517" s="23">
        <f t="shared" si="395"/>
        <v>338137</v>
      </c>
      <c r="AH517" s="23">
        <v>338357</v>
      </c>
      <c r="AI517" s="119">
        <f>AH517-AG517</f>
        <v>220</v>
      </c>
      <c r="AJ517" s="21"/>
      <c r="AK517" s="50" t="s">
        <v>86</v>
      </c>
      <c r="AL517" s="23">
        <f t="shared" si="396"/>
        <v>338357</v>
      </c>
      <c r="AM517" s="23">
        <v>338550</v>
      </c>
      <c r="AN517" s="119">
        <f>AM517-AL517</f>
        <v>193</v>
      </c>
    </row>
    <row r="518" spans="2:40" x14ac:dyDescent="0.35">
      <c r="B518" s="50" t="s">
        <v>93</v>
      </c>
      <c r="C518" s="23"/>
      <c r="D518" s="23"/>
      <c r="E518" s="119">
        <f>E517+E516+E515+E514+E513+E512</f>
        <v>2914</v>
      </c>
      <c r="F518" s="21"/>
      <c r="G518" s="50" t="s">
        <v>93</v>
      </c>
      <c r="H518" s="23"/>
      <c r="I518" s="23"/>
      <c r="J518" s="120">
        <f>J517+J516+J515+J514+J513+J512</f>
        <v>2938</v>
      </c>
      <c r="K518" s="21"/>
      <c r="L518" s="50" t="s">
        <v>93</v>
      </c>
      <c r="M518" s="23"/>
      <c r="N518" s="23"/>
      <c r="O518" s="119">
        <f>SUM(O512:O517)</f>
        <v>2836</v>
      </c>
      <c r="P518" s="21"/>
      <c r="Q518" s="50" t="s">
        <v>93</v>
      </c>
      <c r="R518" s="23"/>
      <c r="S518" s="23"/>
      <c r="T518" s="119">
        <f>SUM(T512:T517)</f>
        <v>2600</v>
      </c>
      <c r="U518" s="21"/>
      <c r="V518" s="50" t="s">
        <v>93</v>
      </c>
      <c r="W518" s="23"/>
      <c r="X518" s="23"/>
      <c r="Y518" s="120">
        <f>SUM(Y512:Y517)</f>
        <v>2855</v>
      </c>
      <c r="Z518" s="21"/>
      <c r="AA518" s="50" t="s">
        <v>93</v>
      </c>
      <c r="AB518" s="23"/>
      <c r="AC518" s="23"/>
      <c r="AD518" s="120">
        <f>SUM(AD512:AD517)</f>
        <v>2714</v>
      </c>
      <c r="AE518" s="21"/>
      <c r="AF518" s="50" t="s">
        <v>93</v>
      </c>
      <c r="AG518" s="23"/>
      <c r="AH518" s="23"/>
      <c r="AI518" s="120">
        <f>SUM(AI512:AI517)</f>
        <v>2672</v>
      </c>
      <c r="AJ518" s="21"/>
      <c r="AK518" s="50" t="s">
        <v>93</v>
      </c>
      <c r="AL518" s="23"/>
      <c r="AM518" s="23"/>
      <c r="AN518" s="120">
        <f>SUM(AN512:AN517)</f>
        <v>2911</v>
      </c>
    </row>
    <row r="519" spans="2:40" x14ac:dyDescent="0.35">
      <c r="B519" s="50" t="s">
        <v>87</v>
      </c>
      <c r="C519" s="23">
        <v>1492099</v>
      </c>
      <c r="D519" s="23">
        <v>1493264</v>
      </c>
      <c r="E519" s="119">
        <f t="shared" ref="E519:E525" si="398">D519-C519</f>
        <v>1165</v>
      </c>
      <c r="F519" s="21"/>
      <c r="G519" s="50" t="s">
        <v>87</v>
      </c>
      <c r="H519" s="23">
        <f t="shared" ref="H519:H525" si="399">D519</f>
        <v>1493264</v>
      </c>
      <c r="I519" s="23">
        <v>1494650</v>
      </c>
      <c r="J519" s="119">
        <f t="shared" ref="J519:J525" si="400">I519-H519</f>
        <v>1386</v>
      </c>
      <c r="K519" s="21"/>
      <c r="L519" s="50" t="s">
        <v>87</v>
      </c>
      <c r="M519" s="23">
        <f>I519</f>
        <v>1494650</v>
      </c>
      <c r="N519" s="23">
        <v>1495792</v>
      </c>
      <c r="O519" s="119">
        <f>N519-M519</f>
        <v>1142</v>
      </c>
      <c r="P519" s="21"/>
      <c r="Q519" s="50" t="s">
        <v>87</v>
      </c>
      <c r="R519" s="23">
        <v>1495792</v>
      </c>
      <c r="S519" s="23">
        <v>1496872</v>
      </c>
      <c r="T519" s="119">
        <f t="shared" ref="T519:T525" si="401">S519-R519</f>
        <v>1080</v>
      </c>
      <c r="U519" s="21"/>
      <c r="V519" s="50" t="s">
        <v>87</v>
      </c>
      <c r="W519" s="23">
        <f t="shared" ref="W519:W525" si="402">S519</f>
        <v>1496872</v>
      </c>
      <c r="X519" s="23">
        <v>1497990</v>
      </c>
      <c r="Y519" s="119">
        <f t="shared" ref="Y519:Y525" si="403">X519-W519</f>
        <v>1118</v>
      </c>
      <c r="Z519" s="21"/>
      <c r="AA519" s="50" t="s">
        <v>87</v>
      </c>
      <c r="AB519" s="23">
        <f t="shared" ref="AB519:AB525" si="404">X519</f>
        <v>1497990</v>
      </c>
      <c r="AC519" s="23">
        <v>1499147</v>
      </c>
      <c r="AD519" s="119">
        <f t="shared" ref="AD519:AD525" si="405">AC519-AB519</f>
        <v>1157</v>
      </c>
      <c r="AE519" s="21"/>
      <c r="AF519" s="50" t="s">
        <v>87</v>
      </c>
      <c r="AG519" s="23">
        <f>AC519</f>
        <v>1499147</v>
      </c>
      <c r="AH519" s="23">
        <v>1500200</v>
      </c>
      <c r="AI519" s="119">
        <f t="shared" ref="AI519:AI525" si="406">AH519-AG519</f>
        <v>1053</v>
      </c>
      <c r="AJ519" s="21"/>
      <c r="AK519" s="50" t="s">
        <v>87</v>
      </c>
      <c r="AL519" s="23">
        <f t="shared" ref="AL519:AL525" si="407">AH519</f>
        <v>1500200</v>
      </c>
      <c r="AM519" s="23">
        <v>1501096</v>
      </c>
      <c r="AN519" s="119">
        <f t="shared" ref="AN519:AN525" si="408">AM519-AL519</f>
        <v>896</v>
      </c>
    </row>
    <row r="520" spans="2:40" x14ac:dyDescent="0.35">
      <c r="B520" s="50" t="s">
        <v>96</v>
      </c>
      <c r="C520" s="23">
        <v>857082</v>
      </c>
      <c r="D520" s="23">
        <v>857336</v>
      </c>
      <c r="E520" s="119">
        <f t="shared" si="398"/>
        <v>254</v>
      </c>
      <c r="F520" s="21"/>
      <c r="G520" s="50" t="s">
        <v>96</v>
      </c>
      <c r="H520" s="23">
        <f t="shared" si="399"/>
        <v>857336</v>
      </c>
      <c r="I520" s="23">
        <v>857605</v>
      </c>
      <c r="J520" s="119">
        <f t="shared" si="400"/>
        <v>269</v>
      </c>
      <c r="K520" s="21"/>
      <c r="L520" s="50" t="s">
        <v>96</v>
      </c>
      <c r="M520" s="23">
        <f>I520</f>
        <v>857605</v>
      </c>
      <c r="N520" s="23">
        <v>857870</v>
      </c>
      <c r="O520" s="119">
        <f>N520-M520</f>
        <v>265</v>
      </c>
      <c r="P520" s="21"/>
      <c r="Q520" s="50" t="s">
        <v>96</v>
      </c>
      <c r="R520" s="23">
        <f>N520</f>
        <v>857870</v>
      </c>
      <c r="S520" s="23">
        <v>858148</v>
      </c>
      <c r="T520" s="119">
        <f t="shared" si="401"/>
        <v>278</v>
      </c>
      <c r="U520" s="21"/>
      <c r="V520" s="50" t="s">
        <v>96</v>
      </c>
      <c r="W520" s="23">
        <f t="shared" si="402"/>
        <v>858148</v>
      </c>
      <c r="X520" s="23">
        <v>858409</v>
      </c>
      <c r="Y520" s="119">
        <f t="shared" si="403"/>
        <v>261</v>
      </c>
      <c r="Z520" s="21"/>
      <c r="AA520" s="50" t="s">
        <v>96</v>
      </c>
      <c r="AB520" s="23">
        <f t="shared" si="404"/>
        <v>858409</v>
      </c>
      <c r="AC520" s="23">
        <v>858698</v>
      </c>
      <c r="AD520" s="119">
        <f t="shared" si="405"/>
        <v>289</v>
      </c>
      <c r="AE520" s="21"/>
      <c r="AF520" s="50" t="s">
        <v>96</v>
      </c>
      <c r="AG520" s="23">
        <f>AC520</f>
        <v>858698</v>
      </c>
      <c r="AH520" s="23">
        <v>858971</v>
      </c>
      <c r="AI520" s="119">
        <f t="shared" si="406"/>
        <v>273</v>
      </c>
      <c r="AJ520" s="21"/>
      <c r="AK520" s="50" t="s">
        <v>96</v>
      </c>
      <c r="AL520" s="23">
        <f t="shared" si="407"/>
        <v>858971</v>
      </c>
      <c r="AM520" s="23">
        <v>859243</v>
      </c>
      <c r="AN520" s="119">
        <f t="shared" si="408"/>
        <v>272</v>
      </c>
    </row>
    <row r="521" spans="2:40" x14ac:dyDescent="0.35">
      <c r="B521" s="50" t="s">
        <v>88</v>
      </c>
      <c r="C521" s="23"/>
      <c r="D521" s="23"/>
      <c r="E521" s="119">
        <f t="shared" si="398"/>
        <v>0</v>
      </c>
      <c r="F521" s="21"/>
      <c r="G521" s="50" t="s">
        <v>88</v>
      </c>
      <c r="H521" s="23">
        <f t="shared" si="399"/>
        <v>0</v>
      </c>
      <c r="I521" s="23"/>
      <c r="J521" s="119">
        <f t="shared" si="400"/>
        <v>0</v>
      </c>
      <c r="K521" s="21"/>
      <c r="L521" s="50" t="s">
        <v>88</v>
      </c>
      <c r="M521" s="23"/>
      <c r="N521" s="23"/>
      <c r="O521" s="119">
        <v>0</v>
      </c>
      <c r="P521" s="21"/>
      <c r="Q521" s="50" t="s">
        <v>88</v>
      </c>
      <c r="R521" s="23"/>
      <c r="S521" s="23"/>
      <c r="T521" s="119">
        <f t="shared" si="401"/>
        <v>0</v>
      </c>
      <c r="U521" s="21"/>
      <c r="V521" s="50" t="s">
        <v>88</v>
      </c>
      <c r="W521" s="23">
        <f t="shared" si="402"/>
        <v>0</v>
      </c>
      <c r="X521" s="23"/>
      <c r="Y521" s="119">
        <f t="shared" si="403"/>
        <v>0</v>
      </c>
      <c r="Z521" s="21"/>
      <c r="AA521" s="50" t="s">
        <v>88</v>
      </c>
      <c r="AB521" s="23">
        <f t="shared" si="404"/>
        <v>0</v>
      </c>
      <c r="AC521" s="23"/>
      <c r="AD521" s="119">
        <f t="shared" si="405"/>
        <v>0</v>
      </c>
      <c r="AE521" s="21"/>
      <c r="AF521" s="50" t="s">
        <v>88</v>
      </c>
      <c r="AG521" s="23"/>
      <c r="AH521" s="23"/>
      <c r="AI521" s="119">
        <f t="shared" si="406"/>
        <v>0</v>
      </c>
      <c r="AJ521" s="21"/>
      <c r="AK521" s="50" t="s">
        <v>88</v>
      </c>
      <c r="AL521" s="23">
        <f t="shared" si="407"/>
        <v>0</v>
      </c>
      <c r="AM521" s="23"/>
      <c r="AN521" s="119">
        <f t="shared" si="408"/>
        <v>0</v>
      </c>
    </row>
    <row r="522" spans="2:40" x14ac:dyDescent="0.35">
      <c r="B522" s="50" t="s">
        <v>108</v>
      </c>
      <c r="C522" s="23">
        <v>2726</v>
      </c>
      <c r="D522" s="23">
        <v>2726</v>
      </c>
      <c r="E522" s="119">
        <f t="shared" si="398"/>
        <v>0</v>
      </c>
      <c r="F522" s="21"/>
      <c r="G522" s="50" t="s">
        <v>108</v>
      </c>
      <c r="H522" s="23">
        <f t="shared" si="399"/>
        <v>2726</v>
      </c>
      <c r="I522" s="23">
        <v>2728</v>
      </c>
      <c r="J522" s="119">
        <f t="shared" si="400"/>
        <v>2</v>
      </c>
      <c r="K522" s="21"/>
      <c r="L522" s="50" t="s">
        <v>108</v>
      </c>
      <c r="M522" s="23">
        <f>I522</f>
        <v>2728</v>
      </c>
      <c r="N522" s="23">
        <v>2729</v>
      </c>
      <c r="O522" s="119">
        <f>N522-M522</f>
        <v>1</v>
      </c>
      <c r="P522" s="21"/>
      <c r="Q522" s="50" t="s">
        <v>108</v>
      </c>
      <c r="R522" s="23">
        <f>N522</f>
        <v>2729</v>
      </c>
      <c r="S522" s="23">
        <v>2730</v>
      </c>
      <c r="T522" s="119">
        <f t="shared" si="401"/>
        <v>1</v>
      </c>
      <c r="U522" s="21"/>
      <c r="V522" s="50" t="s">
        <v>108</v>
      </c>
      <c r="W522" s="23">
        <f t="shared" si="402"/>
        <v>2730</v>
      </c>
      <c r="X522" s="23">
        <v>2730</v>
      </c>
      <c r="Y522" s="119">
        <f t="shared" si="403"/>
        <v>0</v>
      </c>
      <c r="Z522" s="21"/>
      <c r="AA522" s="50" t="s">
        <v>108</v>
      </c>
      <c r="AB522" s="23">
        <f t="shared" si="404"/>
        <v>2730</v>
      </c>
      <c r="AC522" s="23">
        <v>2730</v>
      </c>
      <c r="AD522" s="119">
        <f t="shared" si="405"/>
        <v>0</v>
      </c>
      <c r="AE522" s="21"/>
      <c r="AF522" s="50" t="s">
        <v>108</v>
      </c>
      <c r="AG522" s="23">
        <f>AC522</f>
        <v>2730</v>
      </c>
      <c r="AH522" s="23">
        <v>2731</v>
      </c>
      <c r="AI522" s="119">
        <f t="shared" si="406"/>
        <v>1</v>
      </c>
      <c r="AJ522" s="21"/>
      <c r="AK522" s="50" t="s">
        <v>108</v>
      </c>
      <c r="AL522" s="23">
        <f t="shared" si="407"/>
        <v>2731</v>
      </c>
      <c r="AM522" s="23">
        <v>2732</v>
      </c>
      <c r="AN522" s="119">
        <f t="shared" si="408"/>
        <v>1</v>
      </c>
    </row>
    <row r="523" spans="2:40" x14ac:dyDescent="0.35">
      <c r="B523" s="50" t="s">
        <v>89</v>
      </c>
      <c r="C523" s="23">
        <v>598095</v>
      </c>
      <c r="D523" s="23">
        <v>598450</v>
      </c>
      <c r="E523" s="119">
        <f t="shared" si="398"/>
        <v>355</v>
      </c>
      <c r="F523" s="21"/>
      <c r="G523" s="50" t="s">
        <v>89</v>
      </c>
      <c r="H523" s="23">
        <f t="shared" si="399"/>
        <v>598450</v>
      </c>
      <c r="I523" s="23">
        <v>598798</v>
      </c>
      <c r="J523" s="119">
        <f t="shared" si="400"/>
        <v>348</v>
      </c>
      <c r="K523" s="21"/>
      <c r="L523" s="50" t="s">
        <v>89</v>
      </c>
      <c r="M523" s="23">
        <f>I523</f>
        <v>598798</v>
      </c>
      <c r="N523" s="23">
        <v>599222</v>
      </c>
      <c r="O523" s="119">
        <f>N523-M523</f>
        <v>424</v>
      </c>
      <c r="P523" s="21"/>
      <c r="Q523" s="50" t="s">
        <v>89</v>
      </c>
      <c r="R523" s="23">
        <f>N523</f>
        <v>599222</v>
      </c>
      <c r="S523" s="23">
        <v>599525</v>
      </c>
      <c r="T523" s="119">
        <f t="shared" si="401"/>
        <v>303</v>
      </c>
      <c r="U523" s="21"/>
      <c r="V523" s="50" t="s">
        <v>89</v>
      </c>
      <c r="W523" s="23">
        <f t="shared" si="402"/>
        <v>599525</v>
      </c>
      <c r="X523" s="23">
        <v>599907</v>
      </c>
      <c r="Y523" s="119">
        <f t="shared" si="403"/>
        <v>382</v>
      </c>
      <c r="Z523" s="21"/>
      <c r="AA523" s="50" t="s">
        <v>89</v>
      </c>
      <c r="AB523" s="23">
        <f t="shared" si="404"/>
        <v>599907</v>
      </c>
      <c r="AC523" s="23">
        <v>600260</v>
      </c>
      <c r="AD523" s="119">
        <f t="shared" si="405"/>
        <v>353</v>
      </c>
      <c r="AE523" s="21"/>
      <c r="AF523" s="50" t="s">
        <v>89</v>
      </c>
      <c r="AG523" s="23">
        <f>AC523</f>
        <v>600260</v>
      </c>
      <c r="AH523" s="23">
        <v>600731</v>
      </c>
      <c r="AI523" s="119">
        <f t="shared" si="406"/>
        <v>471</v>
      </c>
      <c r="AJ523" s="21"/>
      <c r="AK523" s="50" t="s">
        <v>89</v>
      </c>
      <c r="AL523" s="23">
        <f t="shared" si="407"/>
        <v>600731</v>
      </c>
      <c r="AM523" s="23">
        <v>601100</v>
      </c>
      <c r="AN523" s="119">
        <f t="shared" si="408"/>
        <v>369</v>
      </c>
    </row>
    <row r="524" spans="2:40" x14ac:dyDescent="0.35">
      <c r="B524" s="50" t="s">
        <v>90</v>
      </c>
      <c r="C524" s="23">
        <v>314850</v>
      </c>
      <c r="D524" s="23">
        <v>315014</v>
      </c>
      <c r="E524" s="119">
        <f t="shared" si="398"/>
        <v>164</v>
      </c>
      <c r="F524" s="21"/>
      <c r="G524" s="50" t="s">
        <v>90</v>
      </c>
      <c r="H524" s="23">
        <f t="shared" si="399"/>
        <v>315014</v>
      </c>
      <c r="I524" s="23">
        <v>315192</v>
      </c>
      <c r="J524" s="119">
        <f t="shared" si="400"/>
        <v>178</v>
      </c>
      <c r="K524" s="21"/>
      <c r="L524" s="50" t="s">
        <v>90</v>
      </c>
      <c r="M524" s="23">
        <f>I524</f>
        <v>315192</v>
      </c>
      <c r="N524" s="23">
        <v>315360</v>
      </c>
      <c r="O524" s="119">
        <f>N524-M524</f>
        <v>168</v>
      </c>
      <c r="P524" s="21"/>
      <c r="Q524" s="50" t="s">
        <v>90</v>
      </c>
      <c r="R524" s="23">
        <f>N524</f>
        <v>315360</v>
      </c>
      <c r="S524" s="23">
        <v>315535</v>
      </c>
      <c r="T524" s="119">
        <f t="shared" si="401"/>
        <v>175</v>
      </c>
      <c r="U524" s="21"/>
      <c r="V524" s="50" t="s">
        <v>90</v>
      </c>
      <c r="W524" s="23">
        <f t="shared" si="402"/>
        <v>315535</v>
      </c>
      <c r="X524" s="23">
        <v>315701</v>
      </c>
      <c r="Y524" s="119">
        <f t="shared" si="403"/>
        <v>166</v>
      </c>
      <c r="Z524" s="21"/>
      <c r="AA524" s="50" t="s">
        <v>90</v>
      </c>
      <c r="AB524" s="23">
        <f t="shared" si="404"/>
        <v>315701</v>
      </c>
      <c r="AC524" s="23">
        <v>315872</v>
      </c>
      <c r="AD524" s="119">
        <f t="shared" si="405"/>
        <v>171</v>
      </c>
      <c r="AE524" s="21"/>
      <c r="AF524" s="50" t="s">
        <v>90</v>
      </c>
      <c r="AG524" s="23">
        <f>AC524</f>
        <v>315872</v>
      </c>
      <c r="AH524" s="23">
        <v>316085</v>
      </c>
      <c r="AI524" s="119">
        <f t="shared" si="406"/>
        <v>213</v>
      </c>
      <c r="AJ524" s="21"/>
      <c r="AK524" s="50" t="s">
        <v>90</v>
      </c>
      <c r="AL524" s="23">
        <f t="shared" si="407"/>
        <v>316085</v>
      </c>
      <c r="AM524" s="23">
        <v>316264</v>
      </c>
      <c r="AN524" s="119">
        <f t="shared" si="408"/>
        <v>179</v>
      </c>
    </row>
    <row r="525" spans="2:40" x14ac:dyDescent="0.35">
      <c r="B525" s="50" t="s">
        <v>91</v>
      </c>
      <c r="C525" s="23">
        <v>869096</v>
      </c>
      <c r="D525" s="23">
        <v>870177</v>
      </c>
      <c r="E525" s="119">
        <f t="shared" si="398"/>
        <v>1081</v>
      </c>
      <c r="F525" s="21"/>
      <c r="G525" s="50" t="s">
        <v>91</v>
      </c>
      <c r="H525" s="23">
        <f t="shared" si="399"/>
        <v>870177</v>
      </c>
      <c r="I525" s="23">
        <v>871415</v>
      </c>
      <c r="J525" s="119">
        <f t="shared" si="400"/>
        <v>1238</v>
      </c>
      <c r="K525" s="21"/>
      <c r="L525" s="50" t="s">
        <v>91</v>
      </c>
      <c r="M525" s="23">
        <f>I525</f>
        <v>871415</v>
      </c>
      <c r="N525" s="23">
        <v>872680</v>
      </c>
      <c r="O525" s="119">
        <f>N525-M525</f>
        <v>1265</v>
      </c>
      <c r="P525" s="21"/>
      <c r="Q525" s="50" t="s">
        <v>91</v>
      </c>
      <c r="R525" s="23">
        <f>N525</f>
        <v>872680</v>
      </c>
      <c r="S525" s="23">
        <v>873946</v>
      </c>
      <c r="T525" s="119">
        <f t="shared" si="401"/>
        <v>1266</v>
      </c>
      <c r="U525" s="21"/>
      <c r="V525" s="50" t="s">
        <v>91</v>
      </c>
      <c r="W525" s="23">
        <f t="shared" si="402"/>
        <v>873946</v>
      </c>
      <c r="X525" s="23">
        <v>875151</v>
      </c>
      <c r="Y525" s="119">
        <f t="shared" si="403"/>
        <v>1205</v>
      </c>
      <c r="Z525" s="21"/>
      <c r="AA525" s="50" t="s">
        <v>91</v>
      </c>
      <c r="AB525" s="23">
        <f t="shared" si="404"/>
        <v>875151</v>
      </c>
      <c r="AC525" s="23">
        <v>876408</v>
      </c>
      <c r="AD525" s="119">
        <f t="shared" si="405"/>
        <v>1257</v>
      </c>
      <c r="AE525" s="21"/>
      <c r="AF525" s="50" t="s">
        <v>91</v>
      </c>
      <c r="AG525" s="23">
        <f>AC525</f>
        <v>876408</v>
      </c>
      <c r="AH525" s="23">
        <v>877455</v>
      </c>
      <c r="AI525" s="119">
        <f t="shared" si="406"/>
        <v>1047</v>
      </c>
      <c r="AJ525" s="21"/>
      <c r="AK525" s="50" t="s">
        <v>91</v>
      </c>
      <c r="AL525" s="23">
        <f t="shared" si="407"/>
        <v>877455</v>
      </c>
      <c r="AM525" s="23">
        <v>878929</v>
      </c>
      <c r="AN525" s="119">
        <f t="shared" si="408"/>
        <v>1474</v>
      </c>
    </row>
    <row r="526" spans="2:40" x14ac:dyDescent="0.35">
      <c r="B526" s="50" t="s">
        <v>94</v>
      </c>
      <c r="C526" s="23"/>
      <c r="D526" s="23"/>
      <c r="E526" s="119">
        <f>SUM(E519:E525)</f>
        <v>3019</v>
      </c>
      <c r="F526" s="21"/>
      <c r="G526" s="50" t="s">
        <v>94</v>
      </c>
      <c r="H526" s="23"/>
      <c r="I526" s="23"/>
      <c r="J526" s="120">
        <f>SUM(J519:J525)</f>
        <v>3421</v>
      </c>
      <c r="K526" s="21"/>
      <c r="L526" s="50" t="s">
        <v>94</v>
      </c>
      <c r="M526" s="23"/>
      <c r="N526" s="23"/>
      <c r="O526" s="119">
        <f>SUM(O519:O525)</f>
        <v>3265</v>
      </c>
      <c r="P526" s="21"/>
      <c r="Q526" s="50" t="s">
        <v>94</v>
      </c>
      <c r="R526" s="23"/>
      <c r="S526" s="23"/>
      <c r="T526" s="119">
        <f>SUM(T519:T525)</f>
        <v>3103</v>
      </c>
      <c r="U526" s="21"/>
      <c r="V526" s="50" t="s">
        <v>94</v>
      </c>
      <c r="W526" s="23"/>
      <c r="X526" s="23"/>
      <c r="Y526" s="120">
        <f>SUM(Y519:Y525)</f>
        <v>3132</v>
      </c>
      <c r="Z526" s="21"/>
      <c r="AA526" s="50" t="s">
        <v>94</v>
      </c>
      <c r="AB526" s="23"/>
      <c r="AC526" s="23"/>
      <c r="AD526" s="120">
        <f>SUM(AD519:AD525)</f>
        <v>3227</v>
      </c>
      <c r="AE526" s="21"/>
      <c r="AF526" s="50" t="s">
        <v>94</v>
      </c>
      <c r="AG526" s="23"/>
      <c r="AH526" s="23"/>
      <c r="AI526" s="120">
        <f>SUM(AI519:AI525)</f>
        <v>3058</v>
      </c>
      <c r="AJ526" s="21"/>
      <c r="AK526" s="50" t="s">
        <v>94</v>
      </c>
      <c r="AL526" s="23"/>
      <c r="AM526" s="23"/>
      <c r="AN526" s="120">
        <f>SUM(AN519:AN525)</f>
        <v>3191</v>
      </c>
    </row>
    <row r="527" spans="2:40" x14ac:dyDescent="0.35">
      <c r="B527" s="50" t="s">
        <v>97</v>
      </c>
      <c r="C527" s="23">
        <v>566090</v>
      </c>
      <c r="D527" s="23">
        <v>566257</v>
      </c>
      <c r="E527" s="119">
        <f>D527-C527</f>
        <v>167</v>
      </c>
      <c r="F527" s="21"/>
      <c r="G527" s="50" t="s">
        <v>97</v>
      </c>
      <c r="H527" s="23">
        <f>D527</f>
        <v>566257</v>
      </c>
      <c r="I527" s="23">
        <v>566454</v>
      </c>
      <c r="J527" s="119">
        <f>I527-H527</f>
        <v>197</v>
      </c>
      <c r="K527" s="21"/>
      <c r="L527" s="50" t="s">
        <v>97</v>
      </c>
      <c r="M527" s="23">
        <f>I527</f>
        <v>566454</v>
      </c>
      <c r="N527" s="23">
        <v>566639</v>
      </c>
      <c r="O527" s="119">
        <f>N527-M527</f>
        <v>185</v>
      </c>
      <c r="P527" s="21"/>
      <c r="Q527" s="50" t="s">
        <v>97</v>
      </c>
      <c r="R527" s="23">
        <f>N527</f>
        <v>566639</v>
      </c>
      <c r="S527" s="23">
        <v>566911</v>
      </c>
      <c r="T527" s="119">
        <f>S527-R527</f>
        <v>272</v>
      </c>
      <c r="U527" s="21"/>
      <c r="V527" s="50" t="s">
        <v>97</v>
      </c>
      <c r="W527" s="23">
        <f>S527</f>
        <v>566911</v>
      </c>
      <c r="X527" s="23">
        <v>567230</v>
      </c>
      <c r="Y527" s="120">
        <f>X527-W527</f>
        <v>319</v>
      </c>
      <c r="Z527" s="21"/>
      <c r="AA527" s="50" t="s">
        <v>97</v>
      </c>
      <c r="AB527" s="23">
        <f>X527</f>
        <v>567230</v>
      </c>
      <c r="AC527" s="23">
        <v>567567</v>
      </c>
      <c r="AD527" s="120">
        <f>AC527-AB527</f>
        <v>337</v>
      </c>
      <c r="AE527" s="21"/>
      <c r="AF527" s="50" t="s">
        <v>97</v>
      </c>
      <c r="AG527" s="23">
        <f>AC527</f>
        <v>567567</v>
      </c>
      <c r="AH527" s="23">
        <v>567658</v>
      </c>
      <c r="AI527" s="120">
        <f>AH527-AG527</f>
        <v>91</v>
      </c>
      <c r="AJ527" s="21"/>
      <c r="AK527" s="50" t="s">
        <v>97</v>
      </c>
      <c r="AL527" s="23">
        <f>AH527</f>
        <v>567658</v>
      </c>
      <c r="AM527" s="23">
        <v>567712</v>
      </c>
      <c r="AN527" s="120">
        <f>AM527-AL527</f>
        <v>54</v>
      </c>
    </row>
    <row r="528" spans="2:40" x14ac:dyDescent="0.35">
      <c r="B528" s="29" t="s">
        <v>130</v>
      </c>
      <c r="C528" s="23"/>
      <c r="D528" s="23"/>
      <c r="E528" s="121">
        <f>E527+E526+E518+E511+E510+E509</f>
        <v>8409</v>
      </c>
      <c r="F528" s="21"/>
      <c r="G528" s="29" t="s">
        <v>130</v>
      </c>
      <c r="H528" s="23"/>
      <c r="I528" s="23"/>
      <c r="J528" s="121">
        <f>J527+J526+J518+J511+J510+J509</f>
        <v>7198</v>
      </c>
      <c r="K528" s="21"/>
      <c r="L528" s="29" t="s">
        <v>130</v>
      </c>
      <c r="M528" s="23"/>
      <c r="N528" s="23"/>
      <c r="O528" s="121">
        <f>O527+O526+O518+O511+O510+O509</f>
        <v>7742</v>
      </c>
      <c r="P528" s="21"/>
      <c r="Q528" s="29" t="s">
        <v>130</v>
      </c>
      <c r="R528" s="23"/>
      <c r="S528" s="23"/>
      <c r="T528" s="121">
        <f>T527+T526+T518+T511+T510+T509</f>
        <v>8455</v>
      </c>
      <c r="U528" s="21"/>
      <c r="V528" s="29" t="s">
        <v>130</v>
      </c>
      <c r="W528" s="23"/>
      <c r="X528" s="23"/>
      <c r="Y528" s="121">
        <f>Y527+Y526+Y518+Y511+Y510+Y509</f>
        <v>8230</v>
      </c>
      <c r="Z528" s="21"/>
      <c r="AA528" s="29" t="s">
        <v>130</v>
      </c>
      <c r="AB528" s="23"/>
      <c r="AC528" s="23"/>
      <c r="AD528" s="121">
        <f>AD527+AD526+AD518+AD511+AD510+AD509</f>
        <v>8235</v>
      </c>
      <c r="AE528" s="21"/>
      <c r="AF528" s="29" t="s">
        <v>130</v>
      </c>
      <c r="AG528" s="23">
        <f>AC528</f>
        <v>0</v>
      </c>
      <c r="AH528" s="23"/>
      <c r="AI528" s="121">
        <f>AI527+AI526+AI518+AI511+AI510+AI509</f>
        <v>7372</v>
      </c>
      <c r="AJ528" s="21"/>
      <c r="AK528" s="29" t="s">
        <v>130</v>
      </c>
      <c r="AL528" s="23">
        <f>AH528</f>
        <v>0</v>
      </c>
      <c r="AM528" s="23"/>
      <c r="AN528" s="121">
        <f>AN527+AN526+AN518+AN511+AN510+AN509</f>
        <v>8193</v>
      </c>
    </row>
    <row r="530" spans="2:40" x14ac:dyDescent="0.35">
      <c r="B530" s="117" t="s">
        <v>114</v>
      </c>
      <c r="C530" s="292" t="s">
        <v>910</v>
      </c>
      <c r="D530" s="293"/>
      <c r="E530" s="294"/>
      <c r="F530" s="21"/>
      <c r="G530" s="117" t="s">
        <v>114</v>
      </c>
      <c r="H530" s="292" t="s">
        <v>932</v>
      </c>
      <c r="I530" s="293"/>
      <c r="J530" s="294"/>
      <c r="K530" s="21"/>
      <c r="L530" s="117" t="s">
        <v>114</v>
      </c>
      <c r="M530" s="292" t="s">
        <v>933</v>
      </c>
      <c r="N530" s="293"/>
      <c r="O530" s="294"/>
      <c r="P530" s="21"/>
      <c r="Q530" s="117" t="s">
        <v>114</v>
      </c>
      <c r="R530" s="292" t="s">
        <v>934</v>
      </c>
      <c r="S530" s="293"/>
      <c r="T530" s="294"/>
      <c r="U530" s="21"/>
      <c r="V530" s="117" t="s">
        <v>114</v>
      </c>
      <c r="W530" s="292" t="s">
        <v>935</v>
      </c>
      <c r="X530" s="293"/>
      <c r="Y530" s="294"/>
      <c r="Z530" s="21"/>
      <c r="AA530" s="117" t="s">
        <v>114</v>
      </c>
      <c r="AB530" s="292" t="s">
        <v>936</v>
      </c>
      <c r="AC530" s="293"/>
      <c r="AD530" s="294"/>
      <c r="AE530" s="21"/>
      <c r="AF530" s="117" t="s">
        <v>114</v>
      </c>
      <c r="AG530" s="292" t="s">
        <v>937</v>
      </c>
      <c r="AH530" s="293"/>
      <c r="AI530" s="294"/>
      <c r="AJ530" s="21"/>
      <c r="AK530" s="117" t="s">
        <v>114</v>
      </c>
      <c r="AL530" s="292" t="s">
        <v>938</v>
      </c>
      <c r="AM530" s="293"/>
      <c r="AN530" s="294"/>
    </row>
    <row r="531" spans="2:40" x14ac:dyDescent="0.35">
      <c r="B531" s="50"/>
      <c r="C531" s="118" t="s">
        <v>81</v>
      </c>
      <c r="D531" s="118" t="s">
        <v>82</v>
      </c>
      <c r="E531" s="118" t="s">
        <v>95</v>
      </c>
      <c r="F531" s="21"/>
      <c r="G531" s="50"/>
      <c r="H531" s="118" t="s">
        <v>81</v>
      </c>
      <c r="I531" s="118" t="s">
        <v>82</v>
      </c>
      <c r="J531" s="118" t="s">
        <v>95</v>
      </c>
      <c r="K531" s="21"/>
      <c r="L531" s="50"/>
      <c r="M531" s="118" t="s">
        <v>81</v>
      </c>
      <c r="N531" s="118" t="s">
        <v>82</v>
      </c>
      <c r="O531" s="118" t="s">
        <v>95</v>
      </c>
      <c r="P531" s="21"/>
      <c r="Q531" s="50"/>
      <c r="R531" s="118" t="s">
        <v>81</v>
      </c>
      <c r="S531" s="118" t="s">
        <v>82</v>
      </c>
      <c r="T531" s="118" t="s">
        <v>95</v>
      </c>
      <c r="U531" s="21"/>
      <c r="V531" s="50"/>
      <c r="W531" s="118" t="s">
        <v>81</v>
      </c>
      <c r="X531" s="118" t="s">
        <v>82</v>
      </c>
      <c r="Y531" s="118" t="s">
        <v>95</v>
      </c>
      <c r="Z531" s="21"/>
      <c r="AA531" s="50"/>
      <c r="AB531" s="118" t="s">
        <v>81</v>
      </c>
      <c r="AC531" s="118" t="s">
        <v>82</v>
      </c>
      <c r="AD531" s="118" t="s">
        <v>95</v>
      </c>
      <c r="AE531" s="21"/>
      <c r="AF531" s="50"/>
      <c r="AG531" s="118" t="s">
        <v>81</v>
      </c>
      <c r="AH531" s="118" t="s">
        <v>82</v>
      </c>
      <c r="AI531" s="118" t="s">
        <v>95</v>
      </c>
      <c r="AJ531" s="21"/>
      <c r="AK531" s="50"/>
      <c r="AL531" s="118" t="s">
        <v>81</v>
      </c>
      <c r="AM531" s="118" t="s">
        <v>82</v>
      </c>
      <c r="AN531" s="118" t="s">
        <v>95</v>
      </c>
    </row>
    <row r="532" spans="2:40" x14ac:dyDescent="0.35">
      <c r="B532" s="50" t="s">
        <v>92</v>
      </c>
      <c r="C532" s="23">
        <v>478132</v>
      </c>
      <c r="D532" s="23">
        <v>478296</v>
      </c>
      <c r="E532" s="119">
        <f>(D532-C532)*10</f>
        <v>1640</v>
      </c>
      <c r="F532" s="21"/>
      <c r="G532" s="50" t="s">
        <v>92</v>
      </c>
      <c r="H532" s="23">
        <f>D532</f>
        <v>478296</v>
      </c>
      <c r="I532" s="23">
        <v>478468</v>
      </c>
      <c r="J532" s="119">
        <f>(I532-H532)*10</f>
        <v>1720</v>
      </c>
      <c r="K532" s="21"/>
      <c r="L532" s="50" t="s">
        <v>92</v>
      </c>
      <c r="M532" s="23">
        <f>I532</f>
        <v>478468</v>
      </c>
      <c r="N532" s="23">
        <v>478667</v>
      </c>
      <c r="O532" s="119">
        <f>(N532-M532)*10</f>
        <v>1990</v>
      </c>
      <c r="P532" s="21"/>
      <c r="Q532" s="50" t="s">
        <v>92</v>
      </c>
      <c r="R532" s="23">
        <f>N532</f>
        <v>478667</v>
      </c>
      <c r="S532" s="23">
        <v>478845</v>
      </c>
      <c r="T532" s="119">
        <f>(S532-R532)*10</f>
        <v>1780</v>
      </c>
      <c r="U532" s="21"/>
      <c r="V532" s="50" t="s">
        <v>92</v>
      </c>
      <c r="W532" s="23">
        <f>S532</f>
        <v>478845</v>
      </c>
      <c r="X532" s="23">
        <v>479017</v>
      </c>
      <c r="Y532" s="119">
        <f>(X532-W532)*10</f>
        <v>1720</v>
      </c>
      <c r="Z532" s="21"/>
      <c r="AA532" s="50" t="s">
        <v>92</v>
      </c>
      <c r="AB532" s="23">
        <f>X532</f>
        <v>479017</v>
      </c>
      <c r="AC532" s="23">
        <v>479191</v>
      </c>
      <c r="AD532" s="119">
        <f>(AC532-AB532)*10</f>
        <v>1740</v>
      </c>
      <c r="AE532" s="21"/>
      <c r="AF532" s="50" t="s">
        <v>92</v>
      </c>
      <c r="AG532" s="23">
        <f>AC532</f>
        <v>479191</v>
      </c>
      <c r="AH532" s="23">
        <v>479339</v>
      </c>
      <c r="AI532" s="119">
        <v>1400</v>
      </c>
      <c r="AJ532" s="21"/>
      <c r="AK532" s="50" t="s">
        <v>92</v>
      </c>
      <c r="AL532" s="23">
        <f>AH532</f>
        <v>479339</v>
      </c>
      <c r="AM532" s="23">
        <v>479488</v>
      </c>
      <c r="AN532" s="119">
        <f>(AM532-AL532)*10</f>
        <v>1490</v>
      </c>
    </row>
    <row r="533" spans="2:40" x14ac:dyDescent="0.35">
      <c r="B533" s="50" t="s">
        <v>6</v>
      </c>
      <c r="C533" s="23">
        <v>284792</v>
      </c>
      <c r="D533" s="23">
        <v>284937</v>
      </c>
      <c r="E533" s="119">
        <f>D533-C533</f>
        <v>145</v>
      </c>
      <c r="F533" s="21"/>
      <c r="G533" s="50" t="s">
        <v>6</v>
      </c>
      <c r="H533" s="23">
        <f t="shared" ref="H533:H540" si="409">D533</f>
        <v>284937</v>
      </c>
      <c r="I533" s="23">
        <v>285094</v>
      </c>
      <c r="J533" s="119">
        <f>I533-H533</f>
        <v>157</v>
      </c>
      <c r="K533" s="21"/>
      <c r="L533" s="50" t="s">
        <v>6</v>
      </c>
      <c r="M533" s="23">
        <f t="shared" ref="M533:M539" si="410">I533</f>
        <v>285094</v>
      </c>
      <c r="N533" s="23">
        <v>285306</v>
      </c>
      <c r="O533" s="119">
        <f>N533-M533</f>
        <v>212</v>
      </c>
      <c r="P533" s="21"/>
      <c r="Q533" s="50" t="s">
        <v>6</v>
      </c>
      <c r="R533" s="23">
        <f>N533</f>
        <v>285306</v>
      </c>
      <c r="S533" s="23">
        <v>285472</v>
      </c>
      <c r="T533" s="119">
        <f>S533-R533</f>
        <v>166</v>
      </c>
      <c r="U533" s="21"/>
      <c r="V533" s="50" t="s">
        <v>6</v>
      </c>
      <c r="W533" s="23">
        <f t="shared" ref="W533:W540" si="411">S533</f>
        <v>285472</v>
      </c>
      <c r="X533" s="23">
        <v>285620</v>
      </c>
      <c r="Y533" s="119">
        <f>X533-W533</f>
        <v>148</v>
      </c>
      <c r="Z533" s="21"/>
      <c r="AA533" s="50" t="s">
        <v>6</v>
      </c>
      <c r="AB533" s="23">
        <f t="shared" ref="AB533:AB540" si="412">X533</f>
        <v>285620</v>
      </c>
      <c r="AC533" s="23">
        <v>285794</v>
      </c>
      <c r="AD533" s="119">
        <f>AC533-AB533</f>
        <v>174</v>
      </c>
      <c r="AE533" s="21"/>
      <c r="AF533" s="50" t="s">
        <v>6</v>
      </c>
      <c r="AG533" s="23">
        <f t="shared" ref="AG533:AG540" si="413">AC533</f>
        <v>285794</v>
      </c>
      <c r="AH533" s="23">
        <v>285901</v>
      </c>
      <c r="AI533" s="119">
        <f>AH533-AG533</f>
        <v>107</v>
      </c>
      <c r="AJ533" s="21"/>
      <c r="AK533" s="50" t="s">
        <v>6</v>
      </c>
      <c r="AL533" s="23">
        <f t="shared" ref="AL533:AL540" si="414">AH533</f>
        <v>285901</v>
      </c>
      <c r="AM533" s="23">
        <v>286022</v>
      </c>
      <c r="AN533" s="119">
        <f>AM533-AL533</f>
        <v>121</v>
      </c>
    </row>
    <row r="534" spans="2:40" x14ac:dyDescent="0.35">
      <c r="B534" s="50" t="s">
        <v>103</v>
      </c>
      <c r="C534" s="23">
        <v>210667</v>
      </c>
      <c r="D534" s="23">
        <v>210667</v>
      </c>
      <c r="E534" s="119">
        <f>D534-C534</f>
        <v>0</v>
      </c>
      <c r="F534" s="21"/>
      <c r="G534" s="50" t="s">
        <v>103</v>
      </c>
      <c r="H534" s="23">
        <f t="shared" si="409"/>
        <v>210667</v>
      </c>
      <c r="I534" s="23">
        <v>210667</v>
      </c>
      <c r="J534" s="119">
        <f>I534-H534</f>
        <v>0</v>
      </c>
      <c r="K534" s="21"/>
      <c r="L534" s="50" t="s">
        <v>103</v>
      </c>
      <c r="M534" s="23">
        <f t="shared" si="410"/>
        <v>210667</v>
      </c>
      <c r="N534" s="23">
        <v>210667</v>
      </c>
      <c r="O534" s="119">
        <f>N534-M534</f>
        <v>0</v>
      </c>
      <c r="P534" s="21"/>
      <c r="Q534" s="50" t="s">
        <v>103</v>
      </c>
      <c r="R534" s="23">
        <f t="shared" ref="R534:R540" si="415">N534</f>
        <v>210667</v>
      </c>
      <c r="S534" s="23">
        <v>210667</v>
      </c>
      <c r="T534" s="119">
        <f>S534-R534</f>
        <v>0</v>
      </c>
      <c r="U534" s="21"/>
      <c r="V534" s="50" t="s">
        <v>103</v>
      </c>
      <c r="W534" s="23">
        <f t="shared" si="411"/>
        <v>210667</v>
      </c>
      <c r="X534" s="23">
        <v>210667</v>
      </c>
      <c r="Y534" s="119">
        <f>X534-W534</f>
        <v>0</v>
      </c>
      <c r="Z534" s="21"/>
      <c r="AA534" s="50" t="s">
        <v>103</v>
      </c>
      <c r="AB534" s="23">
        <f t="shared" si="412"/>
        <v>210667</v>
      </c>
      <c r="AC534" s="23">
        <v>210667</v>
      </c>
      <c r="AD534" s="119">
        <f>AC534-AB534</f>
        <v>0</v>
      </c>
      <c r="AE534" s="21"/>
      <c r="AF534" s="50" t="s">
        <v>103</v>
      </c>
      <c r="AG534" s="23">
        <f t="shared" si="413"/>
        <v>210667</v>
      </c>
      <c r="AH534" s="23">
        <v>210667</v>
      </c>
      <c r="AI534" s="119">
        <f>AH534-AG534</f>
        <v>0</v>
      </c>
      <c r="AJ534" s="21"/>
      <c r="AK534" s="50" t="s">
        <v>103</v>
      </c>
      <c r="AL534" s="23">
        <f t="shared" si="414"/>
        <v>210667</v>
      </c>
      <c r="AM534" s="23">
        <v>210667</v>
      </c>
      <c r="AN534" s="119">
        <f>AM534-AL534</f>
        <v>0</v>
      </c>
    </row>
    <row r="535" spans="2:40" x14ac:dyDescent="0.35">
      <c r="B535" s="50" t="s">
        <v>3</v>
      </c>
      <c r="C535" s="23">
        <v>336581</v>
      </c>
      <c r="D535" s="23">
        <v>336808</v>
      </c>
      <c r="E535" s="119">
        <f>(D535-C535)*10</f>
        <v>2270</v>
      </c>
      <c r="F535" s="21"/>
      <c r="G535" s="50" t="s">
        <v>3</v>
      </c>
      <c r="H535" s="23">
        <f t="shared" si="409"/>
        <v>336808</v>
      </c>
      <c r="I535" s="23">
        <v>337045</v>
      </c>
      <c r="J535" s="119">
        <f>(I535-H535)*10</f>
        <v>2370</v>
      </c>
      <c r="K535" s="21"/>
      <c r="L535" s="50" t="s">
        <v>3</v>
      </c>
      <c r="M535" s="23">
        <f t="shared" si="410"/>
        <v>337045</v>
      </c>
      <c r="N535" s="23">
        <v>337285</v>
      </c>
      <c r="O535" s="119">
        <f>(N535-M535)*10</f>
        <v>2400</v>
      </c>
      <c r="P535" s="21"/>
      <c r="Q535" s="50" t="s">
        <v>3</v>
      </c>
      <c r="R535" s="23">
        <f t="shared" si="415"/>
        <v>337285</v>
      </c>
      <c r="S535" s="23">
        <v>337539</v>
      </c>
      <c r="T535" s="119">
        <f>(S535-R535)*10</f>
        <v>2540</v>
      </c>
      <c r="U535" s="21"/>
      <c r="V535" s="50" t="s">
        <v>3</v>
      </c>
      <c r="W535" s="23">
        <f t="shared" si="411"/>
        <v>337539</v>
      </c>
      <c r="X535" s="23">
        <v>337814</v>
      </c>
      <c r="Y535" s="119">
        <f>(X535-W535)*10</f>
        <v>2750</v>
      </c>
      <c r="Z535" s="21"/>
      <c r="AA535" s="50" t="s">
        <v>3</v>
      </c>
      <c r="AB535" s="23">
        <f t="shared" si="412"/>
        <v>337814</v>
      </c>
      <c r="AC535" s="23">
        <v>338066</v>
      </c>
      <c r="AD535" s="119">
        <f>(AC535-AB535)*10</f>
        <v>2520</v>
      </c>
      <c r="AE535" s="21"/>
      <c r="AF535" s="50" t="s">
        <v>3</v>
      </c>
      <c r="AG535" s="23">
        <f t="shared" si="413"/>
        <v>338066</v>
      </c>
      <c r="AH535" s="23">
        <v>338334</v>
      </c>
      <c r="AI535" s="119">
        <f>(AH535-AG535)*10</f>
        <v>2680</v>
      </c>
      <c r="AJ535" s="21"/>
      <c r="AK535" s="50" t="s">
        <v>3</v>
      </c>
      <c r="AL535" s="23">
        <f t="shared" si="414"/>
        <v>338334</v>
      </c>
      <c r="AM535" s="23">
        <v>338589</v>
      </c>
      <c r="AN535" s="119">
        <f>(AM535-AL535)*10</f>
        <v>2550</v>
      </c>
    </row>
    <row r="536" spans="2:40" x14ac:dyDescent="0.35">
      <c r="B536" s="50" t="s">
        <v>83</v>
      </c>
      <c r="C536" s="23">
        <v>30060</v>
      </c>
      <c r="D536" s="23">
        <v>30069</v>
      </c>
      <c r="E536" s="119">
        <f>D536-Supply!C536</f>
        <v>9</v>
      </c>
      <c r="F536" s="21"/>
      <c r="G536" s="50" t="s">
        <v>83</v>
      </c>
      <c r="H536" s="23">
        <f t="shared" si="409"/>
        <v>30069</v>
      </c>
      <c r="I536" s="23">
        <v>30149</v>
      </c>
      <c r="J536" s="119">
        <f>I536-H536</f>
        <v>80</v>
      </c>
      <c r="K536" s="21"/>
      <c r="L536" s="50" t="s">
        <v>83</v>
      </c>
      <c r="M536" s="23">
        <f t="shared" si="410"/>
        <v>30149</v>
      </c>
      <c r="N536" s="23">
        <v>30156</v>
      </c>
      <c r="O536" s="119">
        <f>N536-M536</f>
        <v>7</v>
      </c>
      <c r="P536" s="21"/>
      <c r="Q536" s="50" t="s">
        <v>83</v>
      </c>
      <c r="R536" s="23">
        <f t="shared" si="415"/>
        <v>30156</v>
      </c>
      <c r="S536" s="23">
        <v>30162</v>
      </c>
      <c r="T536" s="119">
        <f>S536-R536</f>
        <v>6</v>
      </c>
      <c r="U536" s="21"/>
      <c r="V536" s="50" t="s">
        <v>83</v>
      </c>
      <c r="W536" s="23">
        <f t="shared" si="411"/>
        <v>30162</v>
      </c>
      <c r="X536" s="23">
        <v>30168</v>
      </c>
      <c r="Y536" s="119">
        <f>X536-W536</f>
        <v>6</v>
      </c>
      <c r="Z536" s="21"/>
      <c r="AA536" s="50" t="s">
        <v>83</v>
      </c>
      <c r="AB536" s="23">
        <f t="shared" si="412"/>
        <v>30168</v>
      </c>
      <c r="AC536" s="23">
        <v>30172</v>
      </c>
      <c r="AD536" s="119">
        <f>AC536-AB536</f>
        <v>4</v>
      </c>
      <c r="AE536" s="21"/>
      <c r="AF536" s="50" t="s">
        <v>83</v>
      </c>
      <c r="AG536" s="23">
        <f t="shared" si="413"/>
        <v>30172</v>
      </c>
      <c r="AH536" s="23">
        <v>30177</v>
      </c>
      <c r="AI536" s="119">
        <f>AH536-AG536</f>
        <v>5</v>
      </c>
      <c r="AJ536" s="21"/>
      <c r="AK536" s="50" t="s">
        <v>83</v>
      </c>
      <c r="AL536" s="23">
        <f t="shared" si="414"/>
        <v>30177</v>
      </c>
      <c r="AM536" s="23">
        <v>30182</v>
      </c>
      <c r="AN536" s="119">
        <f>AM536-AL536</f>
        <v>5</v>
      </c>
    </row>
    <row r="537" spans="2:40" x14ac:dyDescent="0.35">
      <c r="B537" s="50" t="s">
        <v>84</v>
      </c>
      <c r="C537" s="23">
        <v>54160</v>
      </c>
      <c r="D537" s="23">
        <v>54210</v>
      </c>
      <c r="E537" s="119">
        <f>D537-C537</f>
        <v>50</v>
      </c>
      <c r="F537" s="21"/>
      <c r="G537" s="50" t="s">
        <v>84</v>
      </c>
      <c r="H537" s="23">
        <f t="shared" si="409"/>
        <v>54210</v>
      </c>
      <c r="I537" s="23">
        <v>54210</v>
      </c>
      <c r="J537" s="119">
        <f>I537-H537</f>
        <v>0</v>
      </c>
      <c r="K537" s="21"/>
      <c r="L537" s="50" t="s">
        <v>84</v>
      </c>
      <c r="M537" s="23">
        <f t="shared" si="410"/>
        <v>54210</v>
      </c>
      <c r="N537" s="23">
        <v>54210</v>
      </c>
      <c r="O537" s="119">
        <f>N537-M537</f>
        <v>0</v>
      </c>
      <c r="P537" s="21"/>
      <c r="Q537" s="50" t="s">
        <v>84</v>
      </c>
      <c r="R537" s="23">
        <f t="shared" si="415"/>
        <v>54210</v>
      </c>
      <c r="S537" s="23">
        <v>54231</v>
      </c>
      <c r="T537" s="119">
        <f>S537-R537</f>
        <v>21</v>
      </c>
      <c r="U537" s="21"/>
      <c r="V537" s="50" t="s">
        <v>84</v>
      </c>
      <c r="W537" s="23">
        <f t="shared" si="411"/>
        <v>54231</v>
      </c>
      <c r="X537" s="23">
        <v>54237</v>
      </c>
      <c r="Y537" s="119">
        <f>X537-W537</f>
        <v>6</v>
      </c>
      <c r="Z537" s="21"/>
      <c r="AA537" s="50" t="s">
        <v>84</v>
      </c>
      <c r="AB537" s="23">
        <f t="shared" si="412"/>
        <v>54237</v>
      </c>
      <c r="AC537" s="23">
        <v>54250</v>
      </c>
      <c r="AD537" s="119">
        <f>AC537-AB537</f>
        <v>13</v>
      </c>
      <c r="AE537" s="21"/>
      <c r="AF537" s="50" t="s">
        <v>84</v>
      </c>
      <c r="AG537" s="23">
        <f t="shared" si="413"/>
        <v>54250</v>
      </c>
      <c r="AH537" s="23">
        <v>54250</v>
      </c>
      <c r="AI537" s="119">
        <f>AH537-AG537</f>
        <v>0</v>
      </c>
      <c r="AJ537" s="21"/>
      <c r="AK537" s="50" t="s">
        <v>84</v>
      </c>
      <c r="AL537" s="23">
        <f t="shared" si="414"/>
        <v>54250</v>
      </c>
      <c r="AM537" s="23">
        <v>54250</v>
      </c>
      <c r="AN537" s="119">
        <f>AM537-AL537</f>
        <v>0</v>
      </c>
    </row>
    <row r="538" spans="2:40" x14ac:dyDescent="0.35">
      <c r="B538" s="50" t="s">
        <v>98</v>
      </c>
      <c r="C538" s="23">
        <v>139728</v>
      </c>
      <c r="D538" s="23">
        <v>139728</v>
      </c>
      <c r="E538" s="119">
        <f>D538-C538</f>
        <v>0</v>
      </c>
      <c r="F538" s="21"/>
      <c r="G538" s="50" t="s">
        <v>98</v>
      </c>
      <c r="H538" s="23">
        <f t="shared" si="409"/>
        <v>139728</v>
      </c>
      <c r="I538" s="23">
        <v>139728</v>
      </c>
      <c r="J538" s="119">
        <f>I538-H538</f>
        <v>0</v>
      </c>
      <c r="K538" s="21"/>
      <c r="L538" s="50" t="s">
        <v>98</v>
      </c>
      <c r="M538" s="23">
        <f t="shared" si="410"/>
        <v>139728</v>
      </c>
      <c r="N538" s="23">
        <v>139728</v>
      </c>
      <c r="O538" s="119">
        <f>N538-M538</f>
        <v>0</v>
      </c>
      <c r="P538" s="21"/>
      <c r="Q538" s="50" t="s">
        <v>98</v>
      </c>
      <c r="R538" s="23">
        <f t="shared" si="415"/>
        <v>139728</v>
      </c>
      <c r="S538" s="23">
        <v>139728</v>
      </c>
      <c r="T538" s="119">
        <f>S538-R538</f>
        <v>0</v>
      </c>
      <c r="U538" s="21"/>
      <c r="V538" s="50" t="s">
        <v>98</v>
      </c>
      <c r="W538" s="23">
        <f t="shared" si="411"/>
        <v>139728</v>
      </c>
      <c r="X538" s="23">
        <v>139728</v>
      </c>
      <c r="Y538" s="119">
        <f>X538-W538</f>
        <v>0</v>
      </c>
      <c r="Z538" s="21"/>
      <c r="AA538" s="50" t="s">
        <v>98</v>
      </c>
      <c r="AB538" s="23">
        <f t="shared" si="412"/>
        <v>139728</v>
      </c>
      <c r="AC538" s="23">
        <v>139728</v>
      </c>
      <c r="AD538" s="119">
        <f>AC538-AB538</f>
        <v>0</v>
      </c>
      <c r="AE538" s="21"/>
      <c r="AF538" s="50" t="s">
        <v>98</v>
      </c>
      <c r="AG538" s="23">
        <f t="shared" si="413"/>
        <v>139728</v>
      </c>
      <c r="AH538" s="23">
        <v>139728</v>
      </c>
      <c r="AI538" s="119">
        <f>AH538-AG538</f>
        <v>0</v>
      </c>
      <c r="AJ538" s="21"/>
      <c r="AK538" s="50" t="s">
        <v>98</v>
      </c>
      <c r="AL538" s="23">
        <f t="shared" si="414"/>
        <v>139728</v>
      </c>
      <c r="AM538" s="23">
        <v>139728</v>
      </c>
      <c r="AN538" s="119">
        <f>AM538-AL538</f>
        <v>0</v>
      </c>
    </row>
    <row r="539" spans="2:40" x14ac:dyDescent="0.35">
      <c r="B539" s="50" t="s">
        <v>85</v>
      </c>
      <c r="C539" s="23">
        <v>386</v>
      </c>
      <c r="D539" s="23">
        <v>389</v>
      </c>
      <c r="E539" s="119">
        <f>D539-C539</f>
        <v>3</v>
      </c>
      <c r="F539" s="21"/>
      <c r="G539" s="50" t="s">
        <v>85</v>
      </c>
      <c r="H539" s="23">
        <f t="shared" si="409"/>
        <v>389</v>
      </c>
      <c r="I539" s="23">
        <v>392</v>
      </c>
      <c r="J539" s="119">
        <f>I539-H539</f>
        <v>3</v>
      </c>
      <c r="K539" s="21"/>
      <c r="L539" s="50" t="s">
        <v>85</v>
      </c>
      <c r="M539" s="23">
        <f t="shared" si="410"/>
        <v>392</v>
      </c>
      <c r="N539" s="23">
        <v>395</v>
      </c>
      <c r="O539" s="119">
        <f>N539-M539</f>
        <v>3</v>
      </c>
      <c r="P539" s="21"/>
      <c r="Q539" s="50" t="s">
        <v>85</v>
      </c>
      <c r="R539" s="23">
        <f t="shared" si="415"/>
        <v>395</v>
      </c>
      <c r="S539" s="23">
        <v>397</v>
      </c>
      <c r="T539" s="119">
        <f>S539-R539</f>
        <v>2</v>
      </c>
      <c r="U539" s="21"/>
      <c r="V539" s="50" t="s">
        <v>85</v>
      </c>
      <c r="W539" s="23">
        <f t="shared" si="411"/>
        <v>397</v>
      </c>
      <c r="X539" s="23">
        <v>400</v>
      </c>
      <c r="Y539" s="119">
        <f>X539-W539</f>
        <v>3</v>
      </c>
      <c r="Z539" s="21"/>
      <c r="AA539" s="50" t="s">
        <v>85</v>
      </c>
      <c r="AB539" s="23">
        <f t="shared" si="412"/>
        <v>400</v>
      </c>
      <c r="AC539" s="23">
        <v>403</v>
      </c>
      <c r="AD539" s="119">
        <f>AC539-AB539</f>
        <v>3</v>
      </c>
      <c r="AE539" s="21"/>
      <c r="AF539" s="50" t="s">
        <v>85</v>
      </c>
      <c r="AG539" s="23">
        <f t="shared" si="413"/>
        <v>403</v>
      </c>
      <c r="AH539" s="23">
        <v>407</v>
      </c>
      <c r="AI539" s="119">
        <f>AH539-AG539</f>
        <v>4</v>
      </c>
      <c r="AJ539" s="21"/>
      <c r="AK539" s="50" t="s">
        <v>85</v>
      </c>
      <c r="AL539" s="23">
        <f t="shared" si="414"/>
        <v>407</v>
      </c>
      <c r="AM539" s="23">
        <v>410</v>
      </c>
      <c r="AN539" s="119">
        <f>AM539-AL539</f>
        <v>3</v>
      </c>
    </row>
    <row r="540" spans="2:40" x14ac:dyDescent="0.35">
      <c r="B540" s="50" t="s">
        <v>86</v>
      </c>
      <c r="C540" s="23">
        <v>338550</v>
      </c>
      <c r="D540" s="23">
        <v>338675</v>
      </c>
      <c r="E540" s="119">
        <f>D540-C540</f>
        <v>125</v>
      </c>
      <c r="F540" s="21"/>
      <c r="G540" s="50" t="s">
        <v>86</v>
      </c>
      <c r="H540" s="23">
        <f t="shared" si="409"/>
        <v>338675</v>
      </c>
      <c r="I540" s="23">
        <v>338906</v>
      </c>
      <c r="J540" s="119">
        <f>I540-H540</f>
        <v>231</v>
      </c>
      <c r="K540" s="21"/>
      <c r="L540" s="50" t="s">
        <v>86</v>
      </c>
      <c r="M540" s="23">
        <f>I540</f>
        <v>338906</v>
      </c>
      <c r="N540" s="23">
        <v>339192</v>
      </c>
      <c r="O540" s="119">
        <f>N540-M540</f>
        <v>286</v>
      </c>
      <c r="P540" s="21"/>
      <c r="Q540" s="50" t="s">
        <v>86</v>
      </c>
      <c r="R540" s="23">
        <f t="shared" si="415"/>
        <v>339192</v>
      </c>
      <c r="S540" s="23">
        <v>339500</v>
      </c>
      <c r="T540" s="119">
        <f>S540-R540</f>
        <v>308</v>
      </c>
      <c r="U540" s="21"/>
      <c r="V540" s="50" t="s">
        <v>86</v>
      </c>
      <c r="W540" s="23">
        <f t="shared" si="411"/>
        <v>339500</v>
      </c>
      <c r="X540" s="23">
        <v>339795</v>
      </c>
      <c r="Y540" s="119">
        <f>X540-W540</f>
        <v>295</v>
      </c>
      <c r="Z540" s="21"/>
      <c r="AA540" s="50" t="s">
        <v>86</v>
      </c>
      <c r="AB540" s="23">
        <f t="shared" si="412"/>
        <v>339795</v>
      </c>
      <c r="AC540" s="23">
        <v>340044</v>
      </c>
      <c r="AD540" s="119">
        <f>AC540-AB540</f>
        <v>249</v>
      </c>
      <c r="AE540" s="21"/>
      <c r="AF540" s="50" t="s">
        <v>86</v>
      </c>
      <c r="AG540" s="23">
        <f t="shared" si="413"/>
        <v>340044</v>
      </c>
      <c r="AH540" s="23">
        <v>340309</v>
      </c>
      <c r="AI540" s="119">
        <f>AH540-AG540</f>
        <v>265</v>
      </c>
      <c r="AJ540" s="21"/>
      <c r="AK540" s="50" t="s">
        <v>86</v>
      </c>
      <c r="AL540" s="23">
        <f t="shared" si="414"/>
        <v>340309</v>
      </c>
      <c r="AM540" s="23">
        <v>340573</v>
      </c>
      <c r="AN540" s="119">
        <f>AM540-AL540</f>
        <v>264</v>
      </c>
    </row>
    <row r="541" spans="2:40" x14ac:dyDescent="0.35">
      <c r="B541" s="50" t="s">
        <v>93</v>
      </c>
      <c r="C541" s="23"/>
      <c r="D541" s="23"/>
      <c r="E541" s="119">
        <f>E540+E539+E538+E537+E536+E535</f>
        <v>2457</v>
      </c>
      <c r="F541" s="21"/>
      <c r="G541" s="50" t="s">
        <v>93</v>
      </c>
      <c r="H541" s="23"/>
      <c r="I541" s="23"/>
      <c r="J541" s="120">
        <f>J540+J539+J538+J537+J536+J535</f>
        <v>2684</v>
      </c>
      <c r="K541" s="21"/>
      <c r="L541" s="50" t="s">
        <v>93</v>
      </c>
      <c r="M541" s="23"/>
      <c r="N541" s="23"/>
      <c r="O541" s="119">
        <f>SUM(O535:O540)</f>
        <v>2696</v>
      </c>
      <c r="P541" s="21"/>
      <c r="Q541" s="50" t="s">
        <v>93</v>
      </c>
      <c r="R541" s="23"/>
      <c r="S541" s="23"/>
      <c r="T541" s="119">
        <f>SUM(T535:T540)</f>
        <v>2877</v>
      </c>
      <c r="U541" s="21"/>
      <c r="V541" s="50" t="s">
        <v>93</v>
      </c>
      <c r="W541" s="23"/>
      <c r="X541" s="23"/>
      <c r="Y541" s="120">
        <f>SUM(Y535:Y540)</f>
        <v>3060</v>
      </c>
      <c r="Z541" s="21"/>
      <c r="AA541" s="50" t="s">
        <v>93</v>
      </c>
      <c r="AB541" s="23"/>
      <c r="AC541" s="23"/>
      <c r="AD541" s="120">
        <f>SUM(AD535:AD540)</f>
        <v>2789</v>
      </c>
      <c r="AE541" s="21"/>
      <c r="AF541" s="50" t="s">
        <v>93</v>
      </c>
      <c r="AG541" s="23"/>
      <c r="AH541" s="23"/>
      <c r="AI541" s="120">
        <f>SUM(AI535:AI540)</f>
        <v>2954</v>
      </c>
      <c r="AJ541" s="21"/>
      <c r="AK541" s="50" t="s">
        <v>93</v>
      </c>
      <c r="AL541" s="23"/>
      <c r="AM541" s="23"/>
      <c r="AN541" s="120">
        <f>SUM(AN535:AN540)</f>
        <v>2822</v>
      </c>
    </row>
    <row r="542" spans="2:40" x14ac:dyDescent="0.35">
      <c r="B542" s="50" t="s">
        <v>87</v>
      </c>
      <c r="C542" s="23">
        <v>1501096</v>
      </c>
      <c r="D542" s="23">
        <v>1502076</v>
      </c>
      <c r="E542" s="119">
        <f t="shared" ref="E542:E548" si="416">D542-C542</f>
        <v>980</v>
      </c>
      <c r="F542" s="21"/>
      <c r="G542" s="50" t="s">
        <v>87</v>
      </c>
      <c r="H542" s="23">
        <f t="shared" ref="H542:H548" si="417">D542</f>
        <v>1502076</v>
      </c>
      <c r="I542" s="23">
        <v>1503528</v>
      </c>
      <c r="J542" s="119">
        <f t="shared" ref="J542:J548" si="418">I542-H542</f>
        <v>1452</v>
      </c>
      <c r="K542" s="21"/>
      <c r="L542" s="50" t="s">
        <v>87</v>
      </c>
      <c r="M542" s="23">
        <f>I542</f>
        <v>1503528</v>
      </c>
      <c r="N542" s="23">
        <v>1504831</v>
      </c>
      <c r="O542" s="119">
        <f>N542-M542</f>
        <v>1303</v>
      </c>
      <c r="P542" s="21"/>
      <c r="Q542" s="50" t="s">
        <v>87</v>
      </c>
      <c r="R542" s="23">
        <v>1495792</v>
      </c>
      <c r="S542" s="23">
        <v>1506043</v>
      </c>
      <c r="T542" s="119">
        <f t="shared" ref="T542:T548" si="419">S542-R542</f>
        <v>10251</v>
      </c>
      <c r="U542" s="21"/>
      <c r="V542" s="50" t="s">
        <v>87</v>
      </c>
      <c r="W542" s="23">
        <f t="shared" ref="W542:W548" si="420">S542</f>
        <v>1506043</v>
      </c>
      <c r="X542" s="23">
        <v>1507243</v>
      </c>
      <c r="Y542" s="119">
        <f t="shared" ref="Y542:Y548" si="421">X542-W542</f>
        <v>1200</v>
      </c>
      <c r="Z542" s="21"/>
      <c r="AA542" s="50" t="s">
        <v>87</v>
      </c>
      <c r="AB542" s="23">
        <f t="shared" ref="AB542:AB548" si="422">X542</f>
        <v>1507243</v>
      </c>
      <c r="AC542" s="23">
        <v>1508259</v>
      </c>
      <c r="AD542" s="119">
        <f t="shared" ref="AD542:AD548" si="423">AC542-AB542</f>
        <v>1016</v>
      </c>
      <c r="AE542" s="21"/>
      <c r="AF542" s="50" t="s">
        <v>87</v>
      </c>
      <c r="AG542" s="23">
        <f>AC542</f>
        <v>1508259</v>
      </c>
      <c r="AH542" s="23">
        <v>1509324</v>
      </c>
      <c r="AI542" s="119">
        <f t="shared" ref="AI542:AI548" si="424">AH542-AG542</f>
        <v>1065</v>
      </c>
      <c r="AJ542" s="21"/>
      <c r="AK542" s="50" t="s">
        <v>87</v>
      </c>
      <c r="AL542" s="23">
        <f t="shared" ref="AL542:AL548" si="425">AH542</f>
        <v>1509324</v>
      </c>
      <c r="AM542" s="23">
        <v>1510094</v>
      </c>
      <c r="AN542" s="119">
        <f t="shared" ref="AN542:AN548" si="426">AM542-AL542</f>
        <v>770</v>
      </c>
    </row>
    <row r="543" spans="2:40" x14ac:dyDescent="0.35">
      <c r="B543" s="50" t="s">
        <v>96</v>
      </c>
      <c r="C543" s="23">
        <v>859243</v>
      </c>
      <c r="D543" s="23">
        <v>859502</v>
      </c>
      <c r="E543" s="119">
        <f t="shared" si="416"/>
        <v>259</v>
      </c>
      <c r="F543" s="21"/>
      <c r="G543" s="50" t="s">
        <v>96</v>
      </c>
      <c r="H543" s="23">
        <f t="shared" si="417"/>
        <v>859502</v>
      </c>
      <c r="I543" s="23">
        <v>859730</v>
      </c>
      <c r="J543" s="119">
        <f t="shared" si="418"/>
        <v>228</v>
      </c>
      <c r="K543" s="21"/>
      <c r="L543" s="50" t="s">
        <v>96</v>
      </c>
      <c r="M543" s="23">
        <f>I543</f>
        <v>859730</v>
      </c>
      <c r="N543" s="23">
        <v>860012</v>
      </c>
      <c r="O543" s="119">
        <f>N543-M543</f>
        <v>282</v>
      </c>
      <c r="P543" s="21"/>
      <c r="Q543" s="50" t="s">
        <v>96</v>
      </c>
      <c r="R543" s="23">
        <f>N543</f>
        <v>860012</v>
      </c>
      <c r="S543" s="23">
        <v>860273</v>
      </c>
      <c r="T543" s="119">
        <f t="shared" si="419"/>
        <v>261</v>
      </c>
      <c r="U543" s="21"/>
      <c r="V543" s="50" t="s">
        <v>96</v>
      </c>
      <c r="W543" s="23">
        <f t="shared" si="420"/>
        <v>860273</v>
      </c>
      <c r="X543" s="23">
        <v>860559</v>
      </c>
      <c r="Y543" s="119">
        <f t="shared" si="421"/>
        <v>286</v>
      </c>
      <c r="Z543" s="21"/>
      <c r="AA543" s="50" t="s">
        <v>96</v>
      </c>
      <c r="AB543" s="23">
        <f t="shared" si="422"/>
        <v>860559</v>
      </c>
      <c r="AC543" s="23">
        <v>860830</v>
      </c>
      <c r="AD543" s="119">
        <f t="shared" si="423"/>
        <v>271</v>
      </c>
      <c r="AE543" s="21"/>
      <c r="AF543" s="50" t="s">
        <v>96</v>
      </c>
      <c r="AG543" s="23">
        <f>AC543</f>
        <v>860830</v>
      </c>
      <c r="AH543" s="23">
        <v>861062</v>
      </c>
      <c r="AI543" s="119">
        <f t="shared" si="424"/>
        <v>232</v>
      </c>
      <c r="AJ543" s="21"/>
      <c r="AK543" s="50" t="s">
        <v>96</v>
      </c>
      <c r="AL543" s="23">
        <f t="shared" si="425"/>
        <v>861062</v>
      </c>
      <c r="AM543" s="23">
        <v>861279</v>
      </c>
      <c r="AN543" s="119">
        <f t="shared" si="426"/>
        <v>217</v>
      </c>
    </row>
    <row r="544" spans="2:40" x14ac:dyDescent="0.35">
      <c r="B544" s="50" t="s">
        <v>88</v>
      </c>
      <c r="C544" s="23"/>
      <c r="D544" s="23"/>
      <c r="E544" s="119">
        <f t="shared" si="416"/>
        <v>0</v>
      </c>
      <c r="F544" s="21"/>
      <c r="G544" s="50" t="s">
        <v>88</v>
      </c>
      <c r="H544" s="23">
        <f t="shared" si="417"/>
        <v>0</v>
      </c>
      <c r="I544" s="23"/>
      <c r="J544" s="119">
        <f t="shared" si="418"/>
        <v>0</v>
      </c>
      <c r="K544" s="21"/>
      <c r="L544" s="50" t="s">
        <v>88</v>
      </c>
      <c r="M544" s="23"/>
      <c r="N544" s="23"/>
      <c r="O544" s="119">
        <v>0</v>
      </c>
      <c r="P544" s="21"/>
      <c r="Q544" s="50" t="s">
        <v>88</v>
      </c>
      <c r="R544" s="23"/>
      <c r="S544" s="23"/>
      <c r="T544" s="119">
        <f t="shared" si="419"/>
        <v>0</v>
      </c>
      <c r="U544" s="21"/>
      <c r="V544" s="50" t="s">
        <v>88</v>
      </c>
      <c r="W544" s="23">
        <f t="shared" si="420"/>
        <v>0</v>
      </c>
      <c r="X544" s="23"/>
      <c r="Y544" s="119">
        <f t="shared" si="421"/>
        <v>0</v>
      </c>
      <c r="Z544" s="21"/>
      <c r="AA544" s="50" t="s">
        <v>88</v>
      </c>
      <c r="AB544" s="23">
        <f t="shared" si="422"/>
        <v>0</v>
      </c>
      <c r="AC544" s="23"/>
      <c r="AD544" s="119">
        <f t="shared" si="423"/>
        <v>0</v>
      </c>
      <c r="AE544" s="21"/>
      <c r="AF544" s="50" t="s">
        <v>88</v>
      </c>
      <c r="AG544" s="23"/>
      <c r="AH544" s="23"/>
      <c r="AI544" s="119">
        <f t="shared" si="424"/>
        <v>0</v>
      </c>
      <c r="AJ544" s="21"/>
      <c r="AK544" s="50" t="s">
        <v>88</v>
      </c>
      <c r="AL544" s="23">
        <f t="shared" si="425"/>
        <v>0</v>
      </c>
      <c r="AM544" s="23"/>
      <c r="AN544" s="119">
        <f t="shared" si="426"/>
        <v>0</v>
      </c>
    </row>
    <row r="545" spans="2:40" x14ac:dyDescent="0.35">
      <c r="B545" s="50" t="s">
        <v>108</v>
      </c>
      <c r="C545" s="23">
        <v>2732</v>
      </c>
      <c r="D545" s="23">
        <v>2733</v>
      </c>
      <c r="E545" s="119">
        <f t="shared" si="416"/>
        <v>1</v>
      </c>
      <c r="F545" s="21"/>
      <c r="G545" s="50" t="s">
        <v>108</v>
      </c>
      <c r="H545" s="23">
        <f t="shared" si="417"/>
        <v>2733</v>
      </c>
      <c r="I545" s="23">
        <v>2736</v>
      </c>
      <c r="J545" s="119">
        <f t="shared" si="418"/>
        <v>3</v>
      </c>
      <c r="K545" s="21"/>
      <c r="L545" s="50" t="s">
        <v>108</v>
      </c>
      <c r="M545" s="23">
        <f>I545</f>
        <v>2736</v>
      </c>
      <c r="N545" s="23">
        <v>2737</v>
      </c>
      <c r="O545" s="119">
        <f>N545-M545</f>
        <v>1</v>
      </c>
      <c r="P545" s="21"/>
      <c r="Q545" s="50" t="s">
        <v>108</v>
      </c>
      <c r="R545" s="23">
        <f>N545</f>
        <v>2737</v>
      </c>
      <c r="S545" s="23">
        <v>2737</v>
      </c>
      <c r="T545" s="119">
        <f t="shared" si="419"/>
        <v>0</v>
      </c>
      <c r="U545" s="21"/>
      <c r="V545" s="50" t="s">
        <v>108</v>
      </c>
      <c r="W545" s="23">
        <f t="shared" si="420"/>
        <v>2737</v>
      </c>
      <c r="X545" s="23">
        <v>2737</v>
      </c>
      <c r="Y545" s="119">
        <f t="shared" si="421"/>
        <v>0</v>
      </c>
      <c r="Z545" s="21"/>
      <c r="AA545" s="50" t="s">
        <v>108</v>
      </c>
      <c r="AB545" s="23">
        <f t="shared" si="422"/>
        <v>2737</v>
      </c>
      <c r="AC545" s="23">
        <v>2739</v>
      </c>
      <c r="AD545" s="119">
        <f t="shared" si="423"/>
        <v>2</v>
      </c>
      <c r="AE545" s="21"/>
      <c r="AF545" s="50" t="s">
        <v>108</v>
      </c>
      <c r="AG545" s="23">
        <f>AC545</f>
        <v>2739</v>
      </c>
      <c r="AH545" s="23">
        <v>2741</v>
      </c>
      <c r="AI545" s="119">
        <f t="shared" si="424"/>
        <v>2</v>
      </c>
      <c r="AJ545" s="21"/>
      <c r="AK545" s="50" t="s">
        <v>108</v>
      </c>
      <c r="AL545" s="23">
        <f t="shared" si="425"/>
        <v>2741</v>
      </c>
      <c r="AM545" s="23">
        <v>2742</v>
      </c>
      <c r="AN545" s="119">
        <f t="shared" si="426"/>
        <v>1</v>
      </c>
    </row>
    <row r="546" spans="2:40" x14ac:dyDescent="0.35">
      <c r="B546" s="50" t="s">
        <v>89</v>
      </c>
      <c r="C546" s="23">
        <v>601100</v>
      </c>
      <c r="D546" s="23">
        <v>601466</v>
      </c>
      <c r="E546" s="119">
        <f t="shared" si="416"/>
        <v>366</v>
      </c>
      <c r="F546" s="21"/>
      <c r="G546" s="50" t="s">
        <v>89</v>
      </c>
      <c r="H546" s="23">
        <f t="shared" si="417"/>
        <v>601466</v>
      </c>
      <c r="I546" s="23">
        <v>601796</v>
      </c>
      <c r="J546" s="119">
        <f t="shared" si="418"/>
        <v>330</v>
      </c>
      <c r="K546" s="21"/>
      <c r="L546" s="50" t="s">
        <v>89</v>
      </c>
      <c r="M546" s="23">
        <f>I546</f>
        <v>601796</v>
      </c>
      <c r="N546" s="23">
        <v>602145</v>
      </c>
      <c r="O546" s="119">
        <f>N546-M546</f>
        <v>349</v>
      </c>
      <c r="P546" s="21"/>
      <c r="Q546" s="50" t="s">
        <v>89</v>
      </c>
      <c r="R546" s="23">
        <f>N546</f>
        <v>602145</v>
      </c>
      <c r="S546" s="23">
        <v>602512</v>
      </c>
      <c r="T546" s="119">
        <f t="shared" si="419"/>
        <v>367</v>
      </c>
      <c r="U546" s="21"/>
      <c r="V546" s="50" t="s">
        <v>89</v>
      </c>
      <c r="W546" s="23">
        <f t="shared" si="420"/>
        <v>602512</v>
      </c>
      <c r="X546" s="23">
        <v>602847</v>
      </c>
      <c r="Y546" s="119">
        <f t="shared" si="421"/>
        <v>335</v>
      </c>
      <c r="Z546" s="21"/>
      <c r="AA546" s="50" t="s">
        <v>89</v>
      </c>
      <c r="AB546" s="23">
        <f t="shared" si="422"/>
        <v>602847</v>
      </c>
      <c r="AC546" s="23">
        <v>603235</v>
      </c>
      <c r="AD546" s="119">
        <f t="shared" si="423"/>
        <v>388</v>
      </c>
      <c r="AE546" s="21"/>
      <c r="AF546" s="50" t="s">
        <v>89</v>
      </c>
      <c r="AG546" s="23">
        <f>AC546</f>
        <v>603235</v>
      </c>
      <c r="AH546" s="23">
        <v>603562</v>
      </c>
      <c r="AI546" s="119">
        <f t="shared" si="424"/>
        <v>327</v>
      </c>
      <c r="AJ546" s="21"/>
      <c r="AK546" s="50" t="s">
        <v>89</v>
      </c>
      <c r="AL546" s="23">
        <f t="shared" si="425"/>
        <v>603562</v>
      </c>
      <c r="AM546" s="23">
        <v>603935</v>
      </c>
      <c r="AN546" s="119">
        <f t="shared" si="426"/>
        <v>373</v>
      </c>
    </row>
    <row r="547" spans="2:40" x14ac:dyDescent="0.35">
      <c r="B547" s="50" t="s">
        <v>90</v>
      </c>
      <c r="C547" s="23">
        <v>316264</v>
      </c>
      <c r="D547" s="23">
        <v>316468</v>
      </c>
      <c r="E547" s="119">
        <f t="shared" si="416"/>
        <v>204</v>
      </c>
      <c r="F547" s="21"/>
      <c r="G547" s="50" t="s">
        <v>90</v>
      </c>
      <c r="H547" s="23">
        <f t="shared" si="417"/>
        <v>316468</v>
      </c>
      <c r="I547" s="23">
        <v>316632</v>
      </c>
      <c r="J547" s="119">
        <f t="shared" si="418"/>
        <v>164</v>
      </c>
      <c r="K547" s="21"/>
      <c r="L547" s="50" t="s">
        <v>90</v>
      </c>
      <c r="M547" s="23">
        <f>I547</f>
        <v>316632</v>
      </c>
      <c r="N547" s="23">
        <v>316841</v>
      </c>
      <c r="O547" s="119">
        <f>N547-M547</f>
        <v>209</v>
      </c>
      <c r="P547" s="21"/>
      <c r="Q547" s="50" t="s">
        <v>90</v>
      </c>
      <c r="R547" s="23">
        <f>N547</f>
        <v>316841</v>
      </c>
      <c r="S547" s="23">
        <v>317044</v>
      </c>
      <c r="T547" s="119">
        <f t="shared" si="419"/>
        <v>203</v>
      </c>
      <c r="U547" s="21"/>
      <c r="V547" s="50" t="s">
        <v>90</v>
      </c>
      <c r="W547" s="23">
        <f t="shared" si="420"/>
        <v>317044</v>
      </c>
      <c r="X547" s="23">
        <v>317268</v>
      </c>
      <c r="Y547" s="119">
        <f t="shared" si="421"/>
        <v>224</v>
      </c>
      <c r="Z547" s="21"/>
      <c r="AA547" s="50" t="s">
        <v>90</v>
      </c>
      <c r="AB547" s="23">
        <f t="shared" si="422"/>
        <v>317268</v>
      </c>
      <c r="AC547" s="23">
        <v>317512</v>
      </c>
      <c r="AD547" s="119">
        <f t="shared" si="423"/>
        <v>244</v>
      </c>
      <c r="AE547" s="21"/>
      <c r="AF547" s="50" t="s">
        <v>90</v>
      </c>
      <c r="AG547" s="23">
        <f>AC547</f>
        <v>317512</v>
      </c>
      <c r="AH547" s="23">
        <v>317697</v>
      </c>
      <c r="AI547" s="119">
        <f t="shared" si="424"/>
        <v>185</v>
      </c>
      <c r="AJ547" s="21"/>
      <c r="AK547" s="50" t="s">
        <v>90</v>
      </c>
      <c r="AL547" s="23">
        <f t="shared" si="425"/>
        <v>317697</v>
      </c>
      <c r="AM547" s="23">
        <v>317931</v>
      </c>
      <c r="AN547" s="119">
        <f t="shared" si="426"/>
        <v>234</v>
      </c>
    </row>
    <row r="548" spans="2:40" x14ac:dyDescent="0.35">
      <c r="B548" s="50" t="s">
        <v>91</v>
      </c>
      <c r="C548" s="23">
        <v>878929</v>
      </c>
      <c r="D548" s="23">
        <v>879957</v>
      </c>
      <c r="E548" s="119">
        <f t="shared" si="416"/>
        <v>1028</v>
      </c>
      <c r="F548" s="21"/>
      <c r="G548" s="50" t="s">
        <v>91</v>
      </c>
      <c r="H548" s="23">
        <f t="shared" si="417"/>
        <v>879957</v>
      </c>
      <c r="I548" s="23">
        <v>880593</v>
      </c>
      <c r="J548" s="119">
        <f t="shared" si="418"/>
        <v>636</v>
      </c>
      <c r="K548" s="21"/>
      <c r="L548" s="50" t="s">
        <v>91</v>
      </c>
      <c r="M548" s="23">
        <f>I548</f>
        <v>880593</v>
      </c>
      <c r="N548" s="23">
        <v>881431</v>
      </c>
      <c r="O548" s="119">
        <f>N548-M548</f>
        <v>838</v>
      </c>
      <c r="P548" s="21"/>
      <c r="Q548" s="50" t="s">
        <v>91</v>
      </c>
      <c r="R548" s="23">
        <f>N548</f>
        <v>881431</v>
      </c>
      <c r="S548" s="23">
        <v>882544</v>
      </c>
      <c r="T548" s="119">
        <f t="shared" si="419"/>
        <v>1113</v>
      </c>
      <c r="U548" s="21"/>
      <c r="V548" s="50" t="s">
        <v>91</v>
      </c>
      <c r="W548" s="23">
        <f t="shared" si="420"/>
        <v>882544</v>
      </c>
      <c r="X548" s="23">
        <v>883736</v>
      </c>
      <c r="Y548" s="119">
        <f t="shared" si="421"/>
        <v>1192</v>
      </c>
      <c r="Z548" s="21"/>
      <c r="AA548" s="50" t="s">
        <v>91</v>
      </c>
      <c r="AB548" s="23">
        <f t="shared" si="422"/>
        <v>883736</v>
      </c>
      <c r="AC548" s="23">
        <v>884968</v>
      </c>
      <c r="AD548" s="119">
        <f t="shared" si="423"/>
        <v>1232</v>
      </c>
      <c r="AE548" s="21"/>
      <c r="AF548" s="50" t="s">
        <v>91</v>
      </c>
      <c r="AG548" s="23">
        <f>AC548</f>
        <v>884968</v>
      </c>
      <c r="AH548" s="23">
        <v>886299</v>
      </c>
      <c r="AI548" s="119">
        <f t="shared" si="424"/>
        <v>1331</v>
      </c>
      <c r="AJ548" s="21"/>
      <c r="AK548" s="50" t="s">
        <v>91</v>
      </c>
      <c r="AL548" s="23">
        <f t="shared" si="425"/>
        <v>886299</v>
      </c>
      <c r="AM548" s="23">
        <v>887393</v>
      </c>
      <c r="AN548" s="119">
        <f t="shared" si="426"/>
        <v>1094</v>
      </c>
    </row>
    <row r="549" spans="2:40" x14ac:dyDescent="0.35">
      <c r="B549" s="50" t="s">
        <v>94</v>
      </c>
      <c r="C549" s="23"/>
      <c r="D549" s="23"/>
      <c r="E549" s="119">
        <f>SUM(E542:E548)</f>
        <v>2838</v>
      </c>
      <c r="F549" s="21"/>
      <c r="G549" s="50" t="s">
        <v>94</v>
      </c>
      <c r="H549" s="23"/>
      <c r="I549" s="23"/>
      <c r="J549" s="120">
        <f>SUM(J542:J548)</f>
        <v>2813</v>
      </c>
      <c r="K549" s="21"/>
      <c r="L549" s="50" t="s">
        <v>94</v>
      </c>
      <c r="M549" s="23"/>
      <c r="N549" s="23"/>
      <c r="O549" s="119">
        <f>SUM(O542:O548)</f>
        <v>2982</v>
      </c>
      <c r="P549" s="21"/>
      <c r="Q549" s="50" t="s">
        <v>94</v>
      </c>
      <c r="R549" s="23"/>
      <c r="S549" s="23"/>
      <c r="T549" s="119">
        <f>SUM(T542:T548)</f>
        <v>12195</v>
      </c>
      <c r="U549" s="21"/>
      <c r="V549" s="50" t="s">
        <v>94</v>
      </c>
      <c r="W549" s="23"/>
      <c r="X549" s="23"/>
      <c r="Y549" s="120">
        <f>SUM(Y542:Y548)</f>
        <v>3237</v>
      </c>
      <c r="Z549" s="21"/>
      <c r="AA549" s="50" t="s">
        <v>94</v>
      </c>
      <c r="AB549" s="23"/>
      <c r="AC549" s="23"/>
      <c r="AD549" s="120">
        <f>SUM(AD542:AD548)</f>
        <v>3153</v>
      </c>
      <c r="AE549" s="21"/>
      <c r="AF549" s="50" t="s">
        <v>94</v>
      </c>
      <c r="AG549" s="23"/>
      <c r="AH549" s="23"/>
      <c r="AI549" s="120">
        <f>SUM(AI542:AI548)</f>
        <v>3142</v>
      </c>
      <c r="AJ549" s="21"/>
      <c r="AK549" s="50" t="s">
        <v>94</v>
      </c>
      <c r="AL549" s="23"/>
      <c r="AM549" s="23"/>
      <c r="AN549" s="120">
        <f>SUM(AN542:AN548)</f>
        <v>2689</v>
      </c>
    </row>
    <row r="550" spans="2:40" x14ac:dyDescent="0.35">
      <c r="B550" s="50" t="s">
        <v>97</v>
      </c>
      <c r="C550" s="23">
        <v>567712</v>
      </c>
      <c r="D550" s="23">
        <v>568342</v>
      </c>
      <c r="E550" s="119">
        <f>D550-C550</f>
        <v>630</v>
      </c>
      <c r="F550" s="21"/>
      <c r="G550" s="50" t="s">
        <v>97</v>
      </c>
      <c r="H550" s="23">
        <f>D550</f>
        <v>568342</v>
      </c>
      <c r="I550" s="23">
        <v>568695</v>
      </c>
      <c r="J550" s="119">
        <f>I550-H550</f>
        <v>353</v>
      </c>
      <c r="K550" s="21"/>
      <c r="L550" s="50" t="s">
        <v>97</v>
      </c>
      <c r="M550" s="23">
        <f>I550</f>
        <v>568695</v>
      </c>
      <c r="N550" s="23">
        <v>568946</v>
      </c>
      <c r="O550" s="119">
        <f>N550-M550</f>
        <v>251</v>
      </c>
      <c r="P550" s="21"/>
      <c r="Q550" s="50" t="s">
        <v>97</v>
      </c>
      <c r="R550" s="23">
        <f>N550</f>
        <v>568946</v>
      </c>
      <c r="S550" s="23">
        <v>569162</v>
      </c>
      <c r="T550" s="119">
        <f>S550-R550</f>
        <v>216</v>
      </c>
      <c r="U550" s="21"/>
      <c r="V550" s="50" t="s">
        <v>97</v>
      </c>
      <c r="W550" s="23">
        <f>S550</f>
        <v>569162</v>
      </c>
      <c r="X550" s="23">
        <v>569368</v>
      </c>
      <c r="Y550" s="120">
        <f>X550-W550</f>
        <v>206</v>
      </c>
      <c r="Z550" s="21"/>
      <c r="AA550" s="50" t="s">
        <v>97</v>
      </c>
      <c r="AB550" s="23">
        <f>X550</f>
        <v>569368</v>
      </c>
      <c r="AC550" s="23">
        <v>569643</v>
      </c>
      <c r="AD550" s="120">
        <f>AC550-AB550</f>
        <v>275</v>
      </c>
      <c r="AE550" s="21"/>
      <c r="AF550" s="50" t="s">
        <v>97</v>
      </c>
      <c r="AG550" s="23">
        <f>AC550</f>
        <v>569643</v>
      </c>
      <c r="AH550" s="23">
        <v>569908</v>
      </c>
      <c r="AI550" s="120">
        <f>AH550-AG550</f>
        <v>265</v>
      </c>
      <c r="AJ550" s="21"/>
      <c r="AK550" s="50" t="s">
        <v>97</v>
      </c>
      <c r="AL550" s="23">
        <f>AH550</f>
        <v>569908</v>
      </c>
      <c r="AM550" s="23">
        <v>570124</v>
      </c>
      <c r="AN550" s="120">
        <f>AM550-AL550</f>
        <v>216</v>
      </c>
    </row>
    <row r="551" spans="2:40" x14ac:dyDescent="0.35">
      <c r="B551" s="29" t="s">
        <v>130</v>
      </c>
      <c r="C551" s="23"/>
      <c r="D551" s="23"/>
      <c r="E551" s="121">
        <f>E550+E549+E541+E534+E533+E532</f>
        <v>7710</v>
      </c>
      <c r="F551" s="21"/>
      <c r="G551" s="29" t="s">
        <v>130</v>
      </c>
      <c r="H551" s="23"/>
      <c r="I551" s="23"/>
      <c r="J551" s="121">
        <f>J550+J549+J541+J534+J533+J532</f>
        <v>7727</v>
      </c>
      <c r="K551" s="21"/>
      <c r="L551" s="29" t="s">
        <v>130</v>
      </c>
      <c r="M551" s="23"/>
      <c r="N551" s="23"/>
      <c r="O551" s="121">
        <f>O550+O549+O541+O534+O533+O532</f>
        <v>8131</v>
      </c>
      <c r="P551" s="21"/>
      <c r="Q551" s="29" t="s">
        <v>130</v>
      </c>
      <c r="R551" s="23"/>
      <c r="S551" s="23"/>
      <c r="T551" s="121">
        <f>T550+T549+T541+T534+T533+T532</f>
        <v>17234</v>
      </c>
      <c r="U551" s="21"/>
      <c r="V551" s="29" t="s">
        <v>130</v>
      </c>
      <c r="W551" s="23"/>
      <c r="X551" s="23"/>
      <c r="Y551" s="121">
        <f>Y550+Y549+Y541+Y534+Y533+Y532</f>
        <v>8371</v>
      </c>
      <c r="Z551" s="21"/>
      <c r="AA551" s="29" t="s">
        <v>130</v>
      </c>
      <c r="AB551" s="23"/>
      <c r="AC551" s="23"/>
      <c r="AD551" s="121">
        <f>AD550+AD549+AD541+AD534+AD533+AD532</f>
        <v>8131</v>
      </c>
      <c r="AE551" s="21"/>
      <c r="AF551" s="29" t="s">
        <v>130</v>
      </c>
      <c r="AG551" s="23">
        <f>AC551</f>
        <v>0</v>
      </c>
      <c r="AH551" s="23"/>
      <c r="AI551" s="121">
        <f>AI550+AI549+AI541+AI534+AI533+AI532</f>
        <v>7868</v>
      </c>
      <c r="AJ551" s="21"/>
      <c r="AK551" s="29" t="s">
        <v>130</v>
      </c>
      <c r="AL551" s="23">
        <f>AH551</f>
        <v>0</v>
      </c>
      <c r="AM551" s="23"/>
      <c r="AN551" s="121">
        <f>AN550+AN549+AN541+AN534+AN533+AN532</f>
        <v>7338</v>
      </c>
    </row>
    <row r="553" spans="2:40" x14ac:dyDescent="0.35">
      <c r="B553" s="117" t="s">
        <v>114</v>
      </c>
      <c r="C553" s="292" t="s">
        <v>943</v>
      </c>
      <c r="D553" s="293"/>
      <c r="E553" s="294"/>
      <c r="F553" s="21"/>
      <c r="G553" s="117" t="s">
        <v>114</v>
      </c>
      <c r="H553" s="292" t="s">
        <v>944</v>
      </c>
      <c r="I553" s="293"/>
      <c r="J553" s="294"/>
      <c r="K553" s="21"/>
      <c r="L553" s="117" t="s">
        <v>114</v>
      </c>
      <c r="M553" s="292" t="s">
        <v>945</v>
      </c>
      <c r="N553" s="293"/>
      <c r="O553" s="294"/>
      <c r="P553" s="21"/>
      <c r="Q553" s="117" t="s">
        <v>114</v>
      </c>
      <c r="R553" s="292" t="s">
        <v>946</v>
      </c>
      <c r="S553" s="293"/>
      <c r="T553" s="294"/>
      <c r="U553" s="21"/>
      <c r="V553" s="117" t="s">
        <v>114</v>
      </c>
      <c r="W553" s="292" t="s">
        <v>947</v>
      </c>
      <c r="X553" s="293"/>
      <c r="Y553" s="294"/>
      <c r="Z553" s="21"/>
      <c r="AA553" s="117" t="s">
        <v>114</v>
      </c>
      <c r="AB553" s="292" t="s">
        <v>948</v>
      </c>
      <c r="AC553" s="293"/>
      <c r="AD553" s="294"/>
      <c r="AE553" s="21"/>
      <c r="AF553" s="117" t="s">
        <v>114</v>
      </c>
      <c r="AG553" s="292" t="s">
        <v>949</v>
      </c>
      <c r="AH553" s="293"/>
      <c r="AI553" s="294"/>
      <c r="AJ553" s="21"/>
      <c r="AK553" s="117" t="s">
        <v>114</v>
      </c>
      <c r="AL553" s="292" t="s">
        <v>950</v>
      </c>
      <c r="AM553" s="293"/>
      <c r="AN553" s="294"/>
    </row>
    <row r="554" spans="2:40" x14ac:dyDescent="0.35">
      <c r="B554" s="50"/>
      <c r="C554" s="118" t="s">
        <v>81</v>
      </c>
      <c r="D554" s="118" t="s">
        <v>82</v>
      </c>
      <c r="E554" s="118" t="s">
        <v>95</v>
      </c>
      <c r="F554" s="21"/>
      <c r="G554" s="50"/>
      <c r="H554" s="118" t="s">
        <v>81</v>
      </c>
      <c r="I554" s="118" t="s">
        <v>82</v>
      </c>
      <c r="J554" s="118" t="s">
        <v>95</v>
      </c>
      <c r="K554" s="21"/>
      <c r="L554" s="50"/>
      <c r="M554" s="118" t="s">
        <v>81</v>
      </c>
      <c r="N554" s="118" t="s">
        <v>82</v>
      </c>
      <c r="O554" s="118" t="s">
        <v>95</v>
      </c>
      <c r="P554" s="21"/>
      <c r="Q554" s="50"/>
      <c r="R554" s="118" t="s">
        <v>81</v>
      </c>
      <c r="S554" s="118" t="s">
        <v>82</v>
      </c>
      <c r="T554" s="118" t="s">
        <v>95</v>
      </c>
      <c r="U554" s="21"/>
      <c r="V554" s="50"/>
      <c r="W554" s="118" t="s">
        <v>81</v>
      </c>
      <c r="X554" s="118" t="s">
        <v>82</v>
      </c>
      <c r="Y554" s="118" t="s">
        <v>95</v>
      </c>
      <c r="Z554" s="21"/>
      <c r="AA554" s="50"/>
      <c r="AB554" s="118" t="s">
        <v>81</v>
      </c>
      <c r="AC554" s="118" t="s">
        <v>82</v>
      </c>
      <c r="AD554" s="118" t="s">
        <v>95</v>
      </c>
      <c r="AE554" s="21"/>
      <c r="AF554" s="50"/>
      <c r="AG554" s="118" t="s">
        <v>81</v>
      </c>
      <c r="AH554" s="118" t="s">
        <v>82</v>
      </c>
      <c r="AI554" s="118" t="s">
        <v>95</v>
      </c>
      <c r="AJ554" s="21"/>
      <c r="AK554" s="50"/>
      <c r="AL554" s="118" t="s">
        <v>81</v>
      </c>
      <c r="AM554" s="118" t="s">
        <v>82</v>
      </c>
      <c r="AN554" s="118" t="s">
        <v>95</v>
      </c>
    </row>
    <row r="555" spans="2:40" x14ac:dyDescent="0.35">
      <c r="B555" s="50" t="s">
        <v>92</v>
      </c>
      <c r="C555" s="23">
        <v>479488</v>
      </c>
      <c r="D555" s="23">
        <v>479664</v>
      </c>
      <c r="E555" s="119">
        <f>(D555-C555)*10</f>
        <v>1760</v>
      </c>
      <c r="F555" s="21"/>
      <c r="G555" s="50" t="s">
        <v>92</v>
      </c>
      <c r="H555" s="23">
        <f>D555</f>
        <v>479664</v>
      </c>
      <c r="I555" s="23">
        <v>479842</v>
      </c>
      <c r="J555" s="119">
        <f>(I555-H555)*10</f>
        <v>1780</v>
      </c>
      <c r="K555" s="21"/>
      <c r="L555" s="50" t="s">
        <v>92</v>
      </c>
      <c r="M555" s="23">
        <f>I555</f>
        <v>479842</v>
      </c>
      <c r="N555" s="23">
        <v>480011</v>
      </c>
      <c r="O555" s="119">
        <f>(N555-M555)*10</f>
        <v>1690</v>
      </c>
      <c r="P555" s="21"/>
      <c r="Q555" s="50" t="s">
        <v>92</v>
      </c>
      <c r="R555" s="23">
        <f>N555</f>
        <v>480011</v>
      </c>
      <c r="S555" s="23">
        <v>480188</v>
      </c>
      <c r="T555" s="119">
        <f>(S555-R555)*10</f>
        <v>1770</v>
      </c>
      <c r="U555" s="21"/>
      <c r="V555" s="50" t="s">
        <v>92</v>
      </c>
      <c r="W555" s="23">
        <f>S555</f>
        <v>480188</v>
      </c>
      <c r="X555" s="23">
        <v>480372</v>
      </c>
      <c r="Y555" s="119">
        <f>(X555-W555)*10</f>
        <v>1840</v>
      </c>
      <c r="Z555" s="21"/>
      <c r="AA555" s="50" t="s">
        <v>92</v>
      </c>
      <c r="AB555" s="23">
        <f>X555</f>
        <v>480372</v>
      </c>
      <c r="AC555" s="23">
        <v>480547</v>
      </c>
      <c r="AD555" s="119">
        <f>(AC555-AB555)*10</f>
        <v>1750</v>
      </c>
      <c r="AE555" s="21"/>
      <c r="AF555" s="50" t="s">
        <v>92</v>
      </c>
      <c r="AG555" s="23">
        <f>AC555</f>
        <v>480547</v>
      </c>
      <c r="AH555" s="23">
        <v>480728</v>
      </c>
      <c r="AI555" s="119">
        <v>1400</v>
      </c>
      <c r="AJ555" s="21"/>
      <c r="AK555" s="50" t="s">
        <v>92</v>
      </c>
      <c r="AL555" s="23">
        <f>AH555</f>
        <v>480728</v>
      </c>
      <c r="AM555" s="23">
        <v>480908</v>
      </c>
      <c r="AN555" s="119">
        <f>(AM555-AL555)*10</f>
        <v>1800</v>
      </c>
    </row>
    <row r="556" spans="2:40" x14ac:dyDescent="0.35">
      <c r="B556" s="50" t="s">
        <v>6</v>
      </c>
      <c r="C556" s="23">
        <v>286022</v>
      </c>
      <c r="D556" s="23">
        <v>286214</v>
      </c>
      <c r="E556" s="119">
        <f>D556-C556</f>
        <v>192</v>
      </c>
      <c r="F556" s="21"/>
      <c r="G556" s="50" t="s">
        <v>6</v>
      </c>
      <c r="H556" s="23">
        <f t="shared" ref="H556:H563" si="427">D556</f>
        <v>286214</v>
      </c>
      <c r="I556" s="23">
        <v>286617</v>
      </c>
      <c r="J556" s="119">
        <f>I556-H556</f>
        <v>403</v>
      </c>
      <c r="K556" s="21"/>
      <c r="L556" s="50" t="s">
        <v>6</v>
      </c>
      <c r="M556" s="23">
        <f t="shared" ref="M556:M562" si="428">I556</f>
        <v>286617</v>
      </c>
      <c r="N556" s="23">
        <v>287485</v>
      </c>
      <c r="O556" s="119">
        <f>N556-M556</f>
        <v>868</v>
      </c>
      <c r="P556" s="21"/>
      <c r="Q556" s="50" t="s">
        <v>6</v>
      </c>
      <c r="R556" s="23">
        <f>N556</f>
        <v>287485</v>
      </c>
      <c r="S556" s="23">
        <v>287680</v>
      </c>
      <c r="T556" s="119">
        <f>S556-R556</f>
        <v>195</v>
      </c>
      <c r="U556" s="21"/>
      <c r="V556" s="50" t="s">
        <v>6</v>
      </c>
      <c r="W556" s="23">
        <f t="shared" ref="W556:W563" si="429">S556</f>
        <v>287680</v>
      </c>
      <c r="X556" s="23">
        <v>287847</v>
      </c>
      <c r="Y556" s="119">
        <f>X556-W556</f>
        <v>167</v>
      </c>
      <c r="Z556" s="21"/>
      <c r="AA556" s="50" t="s">
        <v>6</v>
      </c>
      <c r="AB556" s="23">
        <f t="shared" ref="AB556:AB563" si="430">X556</f>
        <v>287847</v>
      </c>
      <c r="AC556" s="23">
        <v>288090</v>
      </c>
      <c r="AD556" s="119">
        <f>AC556-AB556</f>
        <v>243</v>
      </c>
      <c r="AE556" s="21"/>
      <c r="AF556" s="50" t="s">
        <v>6</v>
      </c>
      <c r="AG556" s="23">
        <f t="shared" ref="AG556:AG563" si="431">AC556</f>
        <v>288090</v>
      </c>
      <c r="AH556" s="23">
        <v>288387</v>
      </c>
      <c r="AI556" s="119">
        <f>AH556-AG556</f>
        <v>297</v>
      </c>
      <c r="AJ556" s="21"/>
      <c r="AK556" s="50" t="s">
        <v>6</v>
      </c>
      <c r="AL556" s="23">
        <f t="shared" ref="AL556:AL563" si="432">AH556</f>
        <v>288387</v>
      </c>
      <c r="AM556" s="23">
        <v>288605</v>
      </c>
      <c r="AN556" s="119">
        <f>AM556-AL556</f>
        <v>218</v>
      </c>
    </row>
    <row r="557" spans="2:40" x14ac:dyDescent="0.35">
      <c r="B557" s="50" t="s">
        <v>103</v>
      </c>
      <c r="C557" s="23">
        <v>210667</v>
      </c>
      <c r="D557" s="23">
        <v>210667</v>
      </c>
      <c r="E557" s="119">
        <f>D557-C557</f>
        <v>0</v>
      </c>
      <c r="F557" s="21"/>
      <c r="G557" s="50" t="s">
        <v>103</v>
      </c>
      <c r="H557" s="23">
        <f t="shared" si="427"/>
        <v>210667</v>
      </c>
      <c r="I557" s="23">
        <v>210667</v>
      </c>
      <c r="J557" s="119">
        <f>I557-H557</f>
        <v>0</v>
      </c>
      <c r="K557" s="21"/>
      <c r="L557" s="50" t="s">
        <v>103</v>
      </c>
      <c r="M557" s="23">
        <f t="shared" si="428"/>
        <v>210667</v>
      </c>
      <c r="N557" s="23">
        <v>210667</v>
      </c>
      <c r="O557" s="119">
        <f>N557-M557</f>
        <v>0</v>
      </c>
      <c r="P557" s="21"/>
      <c r="Q557" s="50" t="s">
        <v>103</v>
      </c>
      <c r="R557" s="23">
        <f t="shared" ref="R557:R563" si="433">N557</f>
        <v>210667</v>
      </c>
      <c r="S557" s="23">
        <v>210667</v>
      </c>
      <c r="T557" s="119">
        <f>S557-R557</f>
        <v>0</v>
      </c>
      <c r="U557" s="21"/>
      <c r="V557" s="50" t="s">
        <v>103</v>
      </c>
      <c r="W557" s="23">
        <f t="shared" si="429"/>
        <v>210667</v>
      </c>
      <c r="X557" s="23">
        <v>210667</v>
      </c>
      <c r="Y557" s="119">
        <f>X557-W557</f>
        <v>0</v>
      </c>
      <c r="Z557" s="21"/>
      <c r="AA557" s="50" t="s">
        <v>103</v>
      </c>
      <c r="AB557" s="23">
        <f t="shared" si="430"/>
        <v>210667</v>
      </c>
      <c r="AC557" s="23">
        <v>210667</v>
      </c>
      <c r="AD557" s="119">
        <f>AC557-AB557</f>
        <v>0</v>
      </c>
      <c r="AE557" s="21"/>
      <c r="AF557" s="50" t="s">
        <v>103</v>
      </c>
      <c r="AG557" s="23">
        <f t="shared" si="431"/>
        <v>210667</v>
      </c>
      <c r="AH557" s="23">
        <v>210667</v>
      </c>
      <c r="AI557" s="119">
        <f>AH557-AG557</f>
        <v>0</v>
      </c>
      <c r="AJ557" s="21"/>
      <c r="AK557" s="50" t="s">
        <v>103</v>
      </c>
      <c r="AL557" s="23">
        <f t="shared" si="432"/>
        <v>210667</v>
      </c>
      <c r="AM557" s="23">
        <v>210667</v>
      </c>
      <c r="AN557" s="119">
        <f>AM557-AL557</f>
        <v>0</v>
      </c>
    </row>
    <row r="558" spans="2:40" x14ac:dyDescent="0.35">
      <c r="B558" s="50" t="s">
        <v>3</v>
      </c>
      <c r="C558" s="23">
        <v>338589</v>
      </c>
      <c r="D558" s="23">
        <v>338846</v>
      </c>
      <c r="E558" s="119">
        <f>(D558-C558)*10</f>
        <v>2570</v>
      </c>
      <c r="F558" s="21"/>
      <c r="G558" s="50" t="s">
        <v>3</v>
      </c>
      <c r="H558" s="23">
        <f t="shared" si="427"/>
        <v>338846</v>
      </c>
      <c r="I558" s="23">
        <v>339121</v>
      </c>
      <c r="J558" s="119">
        <f>(I558-H558)*10</f>
        <v>2750</v>
      </c>
      <c r="K558" s="21"/>
      <c r="L558" s="50" t="s">
        <v>3</v>
      </c>
      <c r="M558" s="23">
        <f t="shared" si="428"/>
        <v>339121</v>
      </c>
      <c r="N558" s="23">
        <v>339386</v>
      </c>
      <c r="O558" s="119">
        <f>(N558-M558)*10</f>
        <v>2650</v>
      </c>
      <c r="P558" s="21"/>
      <c r="Q558" s="50" t="s">
        <v>3</v>
      </c>
      <c r="R558" s="23">
        <f t="shared" si="433"/>
        <v>339386</v>
      </c>
      <c r="S558" s="23">
        <v>339649</v>
      </c>
      <c r="T558" s="119">
        <f>(S558-R558)*10</f>
        <v>2630</v>
      </c>
      <c r="U558" s="21"/>
      <c r="V558" s="50" t="s">
        <v>3</v>
      </c>
      <c r="W558" s="23">
        <f t="shared" si="429"/>
        <v>339649</v>
      </c>
      <c r="X558" s="23">
        <v>339946</v>
      </c>
      <c r="Y558" s="119">
        <f>(X558-W558)*10</f>
        <v>2970</v>
      </c>
      <c r="Z558" s="21"/>
      <c r="AA558" s="50" t="s">
        <v>3</v>
      </c>
      <c r="AB558" s="23">
        <f t="shared" si="430"/>
        <v>339946</v>
      </c>
      <c r="AC558" s="23">
        <v>340211</v>
      </c>
      <c r="AD558" s="119">
        <f>(AC558-AB558)*10</f>
        <v>2650</v>
      </c>
      <c r="AE558" s="21"/>
      <c r="AF558" s="50" t="s">
        <v>3</v>
      </c>
      <c r="AG558" s="23">
        <f t="shared" si="431"/>
        <v>340211</v>
      </c>
      <c r="AH558" s="23">
        <v>340478</v>
      </c>
      <c r="AI558" s="119">
        <f>(AH558-AG558)*10</f>
        <v>2670</v>
      </c>
      <c r="AJ558" s="21"/>
      <c r="AK558" s="50" t="s">
        <v>3</v>
      </c>
      <c r="AL558" s="23">
        <f t="shared" si="432"/>
        <v>340478</v>
      </c>
      <c r="AM558" s="23">
        <v>340767</v>
      </c>
      <c r="AN558" s="119">
        <f>(AM558-AL558)*10</f>
        <v>2890</v>
      </c>
    </row>
    <row r="559" spans="2:40" x14ac:dyDescent="0.35">
      <c r="B559" s="50" t="s">
        <v>83</v>
      </c>
      <c r="C559" s="23">
        <v>30182</v>
      </c>
      <c r="D559" s="23">
        <v>30187</v>
      </c>
      <c r="E559" s="119">
        <f>D559-Supply!C559</f>
        <v>5</v>
      </c>
      <c r="F559" s="21"/>
      <c r="G559" s="50" t="s">
        <v>83</v>
      </c>
      <c r="H559" s="23">
        <f t="shared" si="427"/>
        <v>30187</v>
      </c>
      <c r="I559" s="23">
        <v>30193</v>
      </c>
      <c r="J559" s="119">
        <f>I559-H559</f>
        <v>6</v>
      </c>
      <c r="K559" s="21"/>
      <c r="L559" s="50" t="s">
        <v>83</v>
      </c>
      <c r="M559" s="23">
        <f t="shared" si="428"/>
        <v>30193</v>
      </c>
      <c r="N559" s="23">
        <v>30198</v>
      </c>
      <c r="O559" s="119">
        <f>N559-M559</f>
        <v>5</v>
      </c>
      <c r="P559" s="21"/>
      <c r="Q559" s="50" t="s">
        <v>83</v>
      </c>
      <c r="R559" s="23">
        <f t="shared" si="433"/>
        <v>30198</v>
      </c>
      <c r="S559" s="23">
        <v>30202</v>
      </c>
      <c r="T559" s="119">
        <f>S559-R559</f>
        <v>4</v>
      </c>
      <c r="U559" s="21"/>
      <c r="V559" s="50" t="s">
        <v>83</v>
      </c>
      <c r="W559" s="23">
        <f t="shared" si="429"/>
        <v>30202</v>
      </c>
      <c r="X559" s="23">
        <v>30207</v>
      </c>
      <c r="Y559" s="119">
        <f>X559-W559</f>
        <v>5</v>
      </c>
      <c r="Z559" s="21"/>
      <c r="AA559" s="50" t="s">
        <v>83</v>
      </c>
      <c r="AB559" s="23">
        <f t="shared" si="430"/>
        <v>30207</v>
      </c>
      <c r="AC559" s="23">
        <v>30214</v>
      </c>
      <c r="AD559" s="119">
        <f>AC559-AB559</f>
        <v>7</v>
      </c>
      <c r="AE559" s="21"/>
      <c r="AF559" s="50" t="s">
        <v>83</v>
      </c>
      <c r="AG559" s="23">
        <f t="shared" si="431"/>
        <v>30214</v>
      </c>
      <c r="AH559" s="23">
        <v>30218</v>
      </c>
      <c r="AI559" s="119">
        <f>AH559-AG559</f>
        <v>4</v>
      </c>
      <c r="AJ559" s="21"/>
      <c r="AK559" s="50" t="s">
        <v>83</v>
      </c>
      <c r="AL559" s="23">
        <f t="shared" si="432"/>
        <v>30218</v>
      </c>
      <c r="AM559" s="23">
        <v>30220</v>
      </c>
      <c r="AN559" s="119">
        <f>AM559-AL559</f>
        <v>2</v>
      </c>
    </row>
    <row r="560" spans="2:40" x14ac:dyDescent="0.35">
      <c r="B560" s="50" t="s">
        <v>84</v>
      </c>
      <c r="C560" s="23">
        <v>54250</v>
      </c>
      <c r="D560" s="23">
        <v>54282</v>
      </c>
      <c r="E560" s="119">
        <f>D560-C560</f>
        <v>32</v>
      </c>
      <c r="F560" s="21"/>
      <c r="G560" s="50" t="s">
        <v>84</v>
      </c>
      <c r="H560" s="23">
        <f t="shared" si="427"/>
        <v>54282</v>
      </c>
      <c r="I560" s="23">
        <v>54282</v>
      </c>
      <c r="J560" s="119">
        <f>I560-H560</f>
        <v>0</v>
      </c>
      <c r="K560" s="21"/>
      <c r="L560" s="50" t="s">
        <v>84</v>
      </c>
      <c r="M560" s="23">
        <f t="shared" si="428"/>
        <v>54282</v>
      </c>
      <c r="N560" s="23">
        <v>54282</v>
      </c>
      <c r="O560" s="119">
        <f>N560-M560</f>
        <v>0</v>
      </c>
      <c r="P560" s="21"/>
      <c r="Q560" s="50" t="s">
        <v>84</v>
      </c>
      <c r="R560" s="23">
        <f t="shared" si="433"/>
        <v>54282</v>
      </c>
      <c r="S560" s="23">
        <v>54292</v>
      </c>
      <c r="T560" s="119">
        <f>S560-R560</f>
        <v>10</v>
      </c>
      <c r="U560" s="21"/>
      <c r="V560" s="50" t="s">
        <v>84</v>
      </c>
      <c r="W560" s="23">
        <f t="shared" si="429"/>
        <v>54292</v>
      </c>
      <c r="X560" s="23">
        <v>54302</v>
      </c>
      <c r="Y560" s="119">
        <f>X560-W560</f>
        <v>10</v>
      </c>
      <c r="Z560" s="21"/>
      <c r="AA560" s="50" t="s">
        <v>84</v>
      </c>
      <c r="AB560" s="23">
        <f t="shared" si="430"/>
        <v>54302</v>
      </c>
      <c r="AC560" s="23">
        <v>54313</v>
      </c>
      <c r="AD560" s="119">
        <f>AC560-AB560</f>
        <v>11</v>
      </c>
      <c r="AE560" s="21"/>
      <c r="AF560" s="50" t="s">
        <v>84</v>
      </c>
      <c r="AG560" s="23">
        <f t="shared" si="431"/>
        <v>54313</v>
      </c>
      <c r="AH560" s="23">
        <v>54323</v>
      </c>
      <c r="AI560" s="119">
        <f>AH560-AG560</f>
        <v>10</v>
      </c>
      <c r="AJ560" s="21"/>
      <c r="AK560" s="50" t="s">
        <v>84</v>
      </c>
      <c r="AL560" s="23">
        <f t="shared" si="432"/>
        <v>54323</v>
      </c>
      <c r="AM560" s="23">
        <v>54333</v>
      </c>
      <c r="AN560" s="119">
        <f>AM560-AL560</f>
        <v>10</v>
      </c>
    </row>
    <row r="561" spans="2:40" x14ac:dyDescent="0.35">
      <c r="B561" s="50" t="s">
        <v>98</v>
      </c>
      <c r="C561" s="23">
        <v>139728</v>
      </c>
      <c r="D561" s="23">
        <v>139728</v>
      </c>
      <c r="E561" s="119">
        <f>D561-C561</f>
        <v>0</v>
      </c>
      <c r="F561" s="21"/>
      <c r="G561" s="50" t="s">
        <v>98</v>
      </c>
      <c r="H561" s="23">
        <f t="shared" si="427"/>
        <v>139728</v>
      </c>
      <c r="I561" s="23">
        <v>139728</v>
      </c>
      <c r="J561" s="119">
        <f>I561-H561</f>
        <v>0</v>
      </c>
      <c r="K561" s="21"/>
      <c r="L561" s="50" t="s">
        <v>98</v>
      </c>
      <c r="M561" s="23">
        <f t="shared" si="428"/>
        <v>139728</v>
      </c>
      <c r="N561" s="23">
        <v>139728</v>
      </c>
      <c r="O561" s="119">
        <f>N561-M561</f>
        <v>0</v>
      </c>
      <c r="P561" s="21"/>
      <c r="Q561" s="50" t="s">
        <v>98</v>
      </c>
      <c r="R561" s="23">
        <f t="shared" si="433"/>
        <v>139728</v>
      </c>
      <c r="S561" s="23">
        <v>139728</v>
      </c>
      <c r="T561" s="119">
        <f>S561-R561</f>
        <v>0</v>
      </c>
      <c r="U561" s="21"/>
      <c r="V561" s="50" t="s">
        <v>98</v>
      </c>
      <c r="W561" s="23">
        <f t="shared" si="429"/>
        <v>139728</v>
      </c>
      <c r="X561" s="23">
        <v>139728</v>
      </c>
      <c r="Y561" s="119">
        <f>X561-W561</f>
        <v>0</v>
      </c>
      <c r="Z561" s="21"/>
      <c r="AA561" s="50" t="s">
        <v>98</v>
      </c>
      <c r="AB561" s="23">
        <f t="shared" si="430"/>
        <v>139728</v>
      </c>
      <c r="AC561" s="23">
        <v>139728</v>
      </c>
      <c r="AD561" s="119">
        <f>AC561-AB561</f>
        <v>0</v>
      </c>
      <c r="AE561" s="21"/>
      <c r="AF561" s="50" t="s">
        <v>98</v>
      </c>
      <c r="AG561" s="23">
        <f t="shared" si="431"/>
        <v>139728</v>
      </c>
      <c r="AH561" s="23">
        <v>139728</v>
      </c>
      <c r="AI561" s="119">
        <f>AH561-AG561</f>
        <v>0</v>
      </c>
      <c r="AJ561" s="21"/>
      <c r="AK561" s="50" t="s">
        <v>98</v>
      </c>
      <c r="AL561" s="23">
        <f t="shared" si="432"/>
        <v>139728</v>
      </c>
      <c r="AM561" s="23">
        <v>139728</v>
      </c>
      <c r="AN561" s="119">
        <f>AM561-AL561</f>
        <v>0</v>
      </c>
    </row>
    <row r="562" spans="2:40" x14ac:dyDescent="0.35">
      <c r="B562" s="50" t="s">
        <v>85</v>
      </c>
      <c r="C562" s="23">
        <v>410</v>
      </c>
      <c r="D562" s="23">
        <v>412</v>
      </c>
      <c r="E562" s="119">
        <f>D562-C562</f>
        <v>2</v>
      </c>
      <c r="F562" s="21"/>
      <c r="G562" s="50" t="s">
        <v>85</v>
      </c>
      <c r="H562" s="23">
        <f t="shared" si="427"/>
        <v>412</v>
      </c>
      <c r="I562" s="23">
        <v>415</v>
      </c>
      <c r="J562" s="119">
        <f>I562-H562</f>
        <v>3</v>
      </c>
      <c r="K562" s="21"/>
      <c r="L562" s="50" t="s">
        <v>85</v>
      </c>
      <c r="M562" s="23">
        <f t="shared" si="428"/>
        <v>415</v>
      </c>
      <c r="N562" s="23">
        <v>417</v>
      </c>
      <c r="O562" s="119">
        <f>N562-M562</f>
        <v>2</v>
      </c>
      <c r="P562" s="21"/>
      <c r="Q562" s="50" t="s">
        <v>85</v>
      </c>
      <c r="R562" s="23">
        <f t="shared" si="433"/>
        <v>417</v>
      </c>
      <c r="S562" s="23">
        <v>420</v>
      </c>
      <c r="T562" s="119">
        <f>S562-R562</f>
        <v>3</v>
      </c>
      <c r="U562" s="21"/>
      <c r="V562" s="50" t="s">
        <v>85</v>
      </c>
      <c r="W562" s="23">
        <f t="shared" si="429"/>
        <v>420</v>
      </c>
      <c r="X562" s="23">
        <v>422</v>
      </c>
      <c r="Y562" s="119">
        <f>X562-W562</f>
        <v>2</v>
      </c>
      <c r="Z562" s="21"/>
      <c r="AA562" s="50" t="s">
        <v>85</v>
      </c>
      <c r="AB562" s="23">
        <f t="shared" si="430"/>
        <v>422</v>
      </c>
      <c r="AC562" s="23">
        <v>425</v>
      </c>
      <c r="AD562" s="119">
        <f>AC562-AB562</f>
        <v>3</v>
      </c>
      <c r="AE562" s="21"/>
      <c r="AF562" s="50" t="s">
        <v>85</v>
      </c>
      <c r="AG562" s="23">
        <f t="shared" si="431"/>
        <v>425</v>
      </c>
      <c r="AH562" s="23">
        <v>427</v>
      </c>
      <c r="AI562" s="119">
        <f>AH562-AG562</f>
        <v>2</v>
      </c>
      <c r="AJ562" s="21"/>
      <c r="AK562" s="50" t="s">
        <v>85</v>
      </c>
      <c r="AL562" s="23">
        <f t="shared" si="432"/>
        <v>427</v>
      </c>
      <c r="AM562" s="23">
        <v>430</v>
      </c>
      <c r="AN562" s="119">
        <f>AM562-AL562</f>
        <v>3</v>
      </c>
    </row>
    <row r="563" spans="2:40" x14ac:dyDescent="0.35">
      <c r="B563" s="50" t="s">
        <v>86</v>
      </c>
      <c r="C563" s="23">
        <v>340573</v>
      </c>
      <c r="D563" s="23">
        <v>340844</v>
      </c>
      <c r="E563" s="119">
        <f>D563-C563</f>
        <v>271</v>
      </c>
      <c r="F563" s="21"/>
      <c r="G563" s="50" t="s">
        <v>86</v>
      </c>
      <c r="H563" s="23">
        <f t="shared" si="427"/>
        <v>340844</v>
      </c>
      <c r="I563" s="23">
        <v>341115</v>
      </c>
      <c r="J563" s="119">
        <f>I563-H563</f>
        <v>271</v>
      </c>
      <c r="K563" s="21"/>
      <c r="L563" s="50" t="s">
        <v>86</v>
      </c>
      <c r="M563" s="23">
        <f>I563</f>
        <v>341115</v>
      </c>
      <c r="N563" s="23">
        <v>341410</v>
      </c>
      <c r="O563" s="119">
        <f>N563-M563</f>
        <v>295</v>
      </c>
      <c r="P563" s="21"/>
      <c r="Q563" s="50" t="s">
        <v>86</v>
      </c>
      <c r="R563" s="23">
        <f t="shared" si="433"/>
        <v>341410</v>
      </c>
      <c r="S563" s="23">
        <v>341677</v>
      </c>
      <c r="T563" s="119">
        <f>S563-R563</f>
        <v>267</v>
      </c>
      <c r="U563" s="21"/>
      <c r="V563" s="50" t="s">
        <v>86</v>
      </c>
      <c r="W563" s="23">
        <f t="shared" si="429"/>
        <v>341677</v>
      </c>
      <c r="X563" s="23">
        <v>341988</v>
      </c>
      <c r="Y563" s="119">
        <f>X563-W563</f>
        <v>311</v>
      </c>
      <c r="Z563" s="21"/>
      <c r="AA563" s="50" t="s">
        <v>86</v>
      </c>
      <c r="AB563" s="23">
        <f t="shared" si="430"/>
        <v>341988</v>
      </c>
      <c r="AC563" s="23">
        <v>342236</v>
      </c>
      <c r="AD563" s="119">
        <f>AC563-AB563</f>
        <v>248</v>
      </c>
      <c r="AE563" s="21"/>
      <c r="AF563" s="50" t="s">
        <v>86</v>
      </c>
      <c r="AG563" s="23">
        <f t="shared" si="431"/>
        <v>342236</v>
      </c>
      <c r="AH563" s="23">
        <v>342446</v>
      </c>
      <c r="AI563" s="119">
        <f>AH563-AG563</f>
        <v>210</v>
      </c>
      <c r="AJ563" s="21"/>
      <c r="AK563" s="50" t="s">
        <v>86</v>
      </c>
      <c r="AL563" s="23">
        <f t="shared" si="432"/>
        <v>342446</v>
      </c>
      <c r="AM563" s="23">
        <v>342664</v>
      </c>
      <c r="AN563" s="119">
        <f>AM563-AL563</f>
        <v>218</v>
      </c>
    </row>
    <row r="564" spans="2:40" x14ac:dyDescent="0.35">
      <c r="B564" s="50" t="s">
        <v>93</v>
      </c>
      <c r="C564" s="23"/>
      <c r="D564" s="23"/>
      <c r="E564" s="119">
        <f>E563+E562+E561+E560+E559+E558</f>
        <v>2880</v>
      </c>
      <c r="F564" s="21"/>
      <c r="G564" s="50" t="s">
        <v>93</v>
      </c>
      <c r="H564" s="23"/>
      <c r="I564" s="23"/>
      <c r="J564" s="120">
        <f>J563+J562+J561+J560+J559+J558</f>
        <v>3030</v>
      </c>
      <c r="K564" s="21"/>
      <c r="L564" s="50" t="s">
        <v>93</v>
      </c>
      <c r="M564" s="23"/>
      <c r="N564" s="23"/>
      <c r="O564" s="119">
        <f>SUM(O558:O563)</f>
        <v>2952</v>
      </c>
      <c r="P564" s="21"/>
      <c r="Q564" s="50" t="s">
        <v>93</v>
      </c>
      <c r="R564" s="23"/>
      <c r="S564" s="23"/>
      <c r="T564" s="119">
        <f>SUM(T558:T563)</f>
        <v>2914</v>
      </c>
      <c r="U564" s="21"/>
      <c r="V564" s="50" t="s">
        <v>93</v>
      </c>
      <c r="W564" s="23"/>
      <c r="X564" s="23"/>
      <c r="Y564" s="120">
        <f>SUM(Y558:Y563)</f>
        <v>3298</v>
      </c>
      <c r="Z564" s="21"/>
      <c r="AA564" s="50" t="s">
        <v>93</v>
      </c>
      <c r="AB564" s="23"/>
      <c r="AC564" s="23"/>
      <c r="AD564" s="120">
        <f>SUM(AD558:AD563)</f>
        <v>2919</v>
      </c>
      <c r="AE564" s="21"/>
      <c r="AF564" s="50" t="s">
        <v>93</v>
      </c>
      <c r="AG564" s="23"/>
      <c r="AH564" s="23"/>
      <c r="AI564" s="120">
        <f>SUM(AI558:AI563)</f>
        <v>2896</v>
      </c>
      <c r="AJ564" s="21"/>
      <c r="AK564" s="50" t="s">
        <v>93</v>
      </c>
      <c r="AL564" s="23"/>
      <c r="AM564" s="23"/>
      <c r="AN564" s="120">
        <f>SUM(AN558:AN563)</f>
        <v>3123</v>
      </c>
    </row>
    <row r="565" spans="2:40" x14ac:dyDescent="0.35">
      <c r="B565" s="50" t="s">
        <v>87</v>
      </c>
      <c r="C565" s="23">
        <v>1510094</v>
      </c>
      <c r="D565" s="23">
        <v>1511028</v>
      </c>
      <c r="E565" s="119">
        <f t="shared" ref="E565:E571" si="434">D565-C565</f>
        <v>934</v>
      </c>
      <c r="F565" s="21"/>
      <c r="G565" s="50" t="s">
        <v>87</v>
      </c>
      <c r="H565" s="23">
        <f t="shared" ref="H565:H571" si="435">D565</f>
        <v>1511028</v>
      </c>
      <c r="I565" s="23">
        <v>1512179</v>
      </c>
      <c r="J565" s="119">
        <f t="shared" ref="J565:J571" si="436">I565-H565</f>
        <v>1151</v>
      </c>
      <c r="K565" s="21"/>
      <c r="L565" s="50" t="s">
        <v>87</v>
      </c>
      <c r="M565" s="23">
        <f>I565</f>
        <v>1512179</v>
      </c>
      <c r="N565" s="23">
        <v>1513649</v>
      </c>
      <c r="O565" s="119">
        <f>N565-M565</f>
        <v>1470</v>
      </c>
      <c r="P565" s="21"/>
      <c r="Q565" s="50" t="s">
        <v>87</v>
      </c>
      <c r="R565" s="23">
        <f>N565</f>
        <v>1513649</v>
      </c>
      <c r="S565" s="23">
        <v>1514883</v>
      </c>
      <c r="T565" s="119">
        <f t="shared" ref="T565:T571" si="437">S565-R565</f>
        <v>1234</v>
      </c>
      <c r="U565" s="21"/>
      <c r="V565" s="50" t="s">
        <v>87</v>
      </c>
      <c r="W565" s="23">
        <f t="shared" ref="W565:W571" si="438">S565</f>
        <v>1514883</v>
      </c>
      <c r="X565" s="23">
        <v>1516008</v>
      </c>
      <c r="Y565" s="119">
        <f t="shared" ref="Y565:Y571" si="439">X565-W565</f>
        <v>1125</v>
      </c>
      <c r="Z565" s="21"/>
      <c r="AA565" s="50" t="s">
        <v>87</v>
      </c>
      <c r="AB565" s="23">
        <f t="shared" ref="AB565:AB571" si="440">X565</f>
        <v>1516008</v>
      </c>
      <c r="AC565" s="23">
        <v>1517045</v>
      </c>
      <c r="AD565" s="119">
        <f t="shared" ref="AD565:AD571" si="441">AC565-AB565</f>
        <v>1037</v>
      </c>
      <c r="AE565" s="21"/>
      <c r="AF565" s="50" t="s">
        <v>87</v>
      </c>
      <c r="AG565" s="23">
        <f>AC565</f>
        <v>1517045</v>
      </c>
      <c r="AH565" s="23">
        <v>1518190</v>
      </c>
      <c r="AI565" s="119">
        <f t="shared" ref="AI565:AI571" si="442">AH565-AG565</f>
        <v>1145</v>
      </c>
      <c r="AJ565" s="21"/>
      <c r="AK565" s="50" t="s">
        <v>87</v>
      </c>
      <c r="AL565" s="23">
        <f t="shared" ref="AL565:AL571" si="443">AH565</f>
        <v>1518190</v>
      </c>
      <c r="AM565" s="23">
        <v>1519125</v>
      </c>
      <c r="AN565" s="119">
        <f t="shared" ref="AN565:AN571" si="444">AM565-AL565</f>
        <v>935</v>
      </c>
    </row>
    <row r="566" spans="2:40" x14ac:dyDescent="0.35">
      <c r="B566" s="50" t="s">
        <v>96</v>
      </c>
      <c r="C566" s="23">
        <v>861279</v>
      </c>
      <c r="D566" s="23">
        <v>861484</v>
      </c>
      <c r="E566" s="119">
        <f t="shared" si="434"/>
        <v>205</v>
      </c>
      <c r="F566" s="21"/>
      <c r="G566" s="50" t="s">
        <v>96</v>
      </c>
      <c r="H566" s="23">
        <f t="shared" si="435"/>
        <v>861484</v>
      </c>
      <c r="I566" s="23">
        <v>861687</v>
      </c>
      <c r="J566" s="119">
        <f t="shared" si="436"/>
        <v>203</v>
      </c>
      <c r="K566" s="21"/>
      <c r="L566" s="50" t="s">
        <v>96</v>
      </c>
      <c r="M566" s="23">
        <f>I566</f>
        <v>861687</v>
      </c>
      <c r="N566" s="23">
        <v>861912</v>
      </c>
      <c r="O566" s="119">
        <f>N566-M566</f>
        <v>225</v>
      </c>
      <c r="P566" s="21"/>
      <c r="Q566" s="50" t="s">
        <v>96</v>
      </c>
      <c r="R566" s="23">
        <f>N566</f>
        <v>861912</v>
      </c>
      <c r="S566" s="23">
        <v>862132</v>
      </c>
      <c r="T566" s="119">
        <f t="shared" si="437"/>
        <v>220</v>
      </c>
      <c r="U566" s="21"/>
      <c r="V566" s="50" t="s">
        <v>96</v>
      </c>
      <c r="W566" s="23">
        <f t="shared" si="438"/>
        <v>862132</v>
      </c>
      <c r="X566" s="23">
        <v>862358</v>
      </c>
      <c r="Y566" s="119">
        <f t="shared" si="439"/>
        <v>226</v>
      </c>
      <c r="Z566" s="21"/>
      <c r="AA566" s="50" t="s">
        <v>96</v>
      </c>
      <c r="AB566" s="23">
        <f t="shared" si="440"/>
        <v>862358</v>
      </c>
      <c r="AC566" s="23">
        <v>862623</v>
      </c>
      <c r="AD566" s="119">
        <f t="shared" si="441"/>
        <v>265</v>
      </c>
      <c r="AE566" s="21"/>
      <c r="AF566" s="50" t="s">
        <v>96</v>
      </c>
      <c r="AG566" s="23">
        <f>AC566</f>
        <v>862623</v>
      </c>
      <c r="AH566" s="23">
        <v>862880</v>
      </c>
      <c r="AI566" s="119">
        <f t="shared" si="442"/>
        <v>257</v>
      </c>
      <c r="AJ566" s="21"/>
      <c r="AK566" s="50" t="s">
        <v>96</v>
      </c>
      <c r="AL566" s="23">
        <f t="shared" si="443"/>
        <v>862880</v>
      </c>
      <c r="AM566" s="23">
        <v>863160</v>
      </c>
      <c r="AN566" s="119">
        <f t="shared" si="444"/>
        <v>280</v>
      </c>
    </row>
    <row r="567" spans="2:40" x14ac:dyDescent="0.35">
      <c r="B567" s="50" t="s">
        <v>88</v>
      </c>
      <c r="C567" s="23"/>
      <c r="D567" s="23"/>
      <c r="E567" s="119">
        <f t="shared" si="434"/>
        <v>0</v>
      </c>
      <c r="F567" s="21"/>
      <c r="G567" s="50" t="s">
        <v>88</v>
      </c>
      <c r="H567" s="23">
        <f t="shared" si="435"/>
        <v>0</v>
      </c>
      <c r="I567" s="23"/>
      <c r="J567" s="119">
        <f t="shared" si="436"/>
        <v>0</v>
      </c>
      <c r="K567" s="21"/>
      <c r="L567" s="50" t="s">
        <v>88</v>
      </c>
      <c r="M567" s="23"/>
      <c r="N567" s="23"/>
      <c r="O567" s="119">
        <v>0</v>
      </c>
      <c r="P567" s="21"/>
      <c r="Q567" s="50" t="s">
        <v>88</v>
      </c>
      <c r="R567" s="23"/>
      <c r="S567" s="23"/>
      <c r="T567" s="119">
        <f t="shared" si="437"/>
        <v>0</v>
      </c>
      <c r="U567" s="21"/>
      <c r="V567" s="50" t="s">
        <v>88</v>
      </c>
      <c r="W567" s="23">
        <f t="shared" si="438"/>
        <v>0</v>
      </c>
      <c r="X567" s="23"/>
      <c r="Y567" s="119">
        <f t="shared" si="439"/>
        <v>0</v>
      </c>
      <c r="Z567" s="21"/>
      <c r="AA567" s="50" t="s">
        <v>88</v>
      </c>
      <c r="AB567" s="23">
        <f t="shared" si="440"/>
        <v>0</v>
      </c>
      <c r="AC567" s="23"/>
      <c r="AD567" s="119">
        <f t="shared" si="441"/>
        <v>0</v>
      </c>
      <c r="AE567" s="21"/>
      <c r="AF567" s="50" t="s">
        <v>88</v>
      </c>
      <c r="AG567" s="23"/>
      <c r="AH567" s="23"/>
      <c r="AI567" s="119">
        <f t="shared" si="442"/>
        <v>0</v>
      </c>
      <c r="AJ567" s="21"/>
      <c r="AK567" s="50" t="s">
        <v>88</v>
      </c>
      <c r="AL567" s="23">
        <f t="shared" si="443"/>
        <v>0</v>
      </c>
      <c r="AM567" s="23"/>
      <c r="AN567" s="119">
        <f t="shared" si="444"/>
        <v>0</v>
      </c>
    </row>
    <row r="568" spans="2:40" x14ac:dyDescent="0.35">
      <c r="B568" s="50" t="s">
        <v>108</v>
      </c>
      <c r="C568" s="23">
        <v>2742</v>
      </c>
      <c r="D568" s="23">
        <v>2744</v>
      </c>
      <c r="E568" s="119">
        <f t="shared" si="434"/>
        <v>2</v>
      </c>
      <c r="F568" s="21"/>
      <c r="G568" s="50" t="s">
        <v>108</v>
      </c>
      <c r="H568" s="23">
        <f t="shared" si="435"/>
        <v>2744</v>
      </c>
      <c r="I568" s="23">
        <v>2746</v>
      </c>
      <c r="J568" s="119">
        <f t="shared" si="436"/>
        <v>2</v>
      </c>
      <c r="K568" s="21"/>
      <c r="L568" s="50" t="s">
        <v>108</v>
      </c>
      <c r="M568" s="23">
        <f>I568</f>
        <v>2746</v>
      </c>
      <c r="N568" s="23">
        <v>2747</v>
      </c>
      <c r="O568" s="119">
        <f>N568-M568</f>
        <v>1</v>
      </c>
      <c r="P568" s="21"/>
      <c r="Q568" s="50" t="s">
        <v>108</v>
      </c>
      <c r="R568" s="23">
        <f>N568</f>
        <v>2747</v>
      </c>
      <c r="S568" s="23">
        <v>2748</v>
      </c>
      <c r="T568" s="119">
        <f t="shared" si="437"/>
        <v>1</v>
      </c>
      <c r="U568" s="21"/>
      <c r="V568" s="50" t="s">
        <v>108</v>
      </c>
      <c r="W568" s="23">
        <f t="shared" si="438"/>
        <v>2748</v>
      </c>
      <c r="X568" s="23">
        <v>2750</v>
      </c>
      <c r="Y568" s="119">
        <f t="shared" si="439"/>
        <v>2</v>
      </c>
      <c r="Z568" s="21"/>
      <c r="AA568" s="50" t="s">
        <v>108</v>
      </c>
      <c r="AB568" s="23">
        <f t="shared" si="440"/>
        <v>2750</v>
      </c>
      <c r="AC568" s="23">
        <v>2752</v>
      </c>
      <c r="AD568" s="119">
        <f t="shared" si="441"/>
        <v>2</v>
      </c>
      <c r="AE568" s="21"/>
      <c r="AF568" s="50" t="s">
        <v>108</v>
      </c>
      <c r="AG568" s="23">
        <f>AC568</f>
        <v>2752</v>
      </c>
      <c r="AH568" s="23">
        <v>2754</v>
      </c>
      <c r="AI568" s="119">
        <f t="shared" si="442"/>
        <v>2</v>
      </c>
      <c r="AJ568" s="21"/>
      <c r="AK568" s="50" t="s">
        <v>108</v>
      </c>
      <c r="AL568" s="23">
        <f t="shared" si="443"/>
        <v>2754</v>
      </c>
      <c r="AM568" s="23">
        <v>2756</v>
      </c>
      <c r="AN568" s="119">
        <f t="shared" si="444"/>
        <v>2</v>
      </c>
    </row>
    <row r="569" spans="2:40" x14ac:dyDescent="0.35">
      <c r="B569" s="50" t="s">
        <v>89</v>
      </c>
      <c r="C569" s="23">
        <v>603935</v>
      </c>
      <c r="D569" s="23">
        <v>604371</v>
      </c>
      <c r="E569" s="119">
        <f t="shared" si="434"/>
        <v>436</v>
      </c>
      <c r="F569" s="21"/>
      <c r="G569" s="50" t="s">
        <v>89</v>
      </c>
      <c r="H569" s="23">
        <f t="shared" si="435"/>
        <v>604371</v>
      </c>
      <c r="I569" s="23">
        <v>604788</v>
      </c>
      <c r="J569" s="119">
        <f t="shared" si="436"/>
        <v>417</v>
      </c>
      <c r="K569" s="21"/>
      <c r="L569" s="50" t="s">
        <v>89</v>
      </c>
      <c r="M569" s="23">
        <f>I569</f>
        <v>604788</v>
      </c>
      <c r="N569" s="23">
        <v>604984</v>
      </c>
      <c r="O569" s="119">
        <f>N569-M569</f>
        <v>196</v>
      </c>
      <c r="P569" s="21"/>
      <c r="Q569" s="50" t="s">
        <v>89</v>
      </c>
      <c r="R569" s="23">
        <f>N569</f>
        <v>604984</v>
      </c>
      <c r="S569" s="23">
        <v>605339</v>
      </c>
      <c r="T569" s="119">
        <f t="shared" si="437"/>
        <v>355</v>
      </c>
      <c r="U569" s="21"/>
      <c r="V569" s="50" t="s">
        <v>89</v>
      </c>
      <c r="W569" s="23">
        <f t="shared" si="438"/>
        <v>605339</v>
      </c>
      <c r="X569" s="23">
        <v>605794</v>
      </c>
      <c r="Y569" s="119">
        <f t="shared" si="439"/>
        <v>455</v>
      </c>
      <c r="Z569" s="21"/>
      <c r="AA569" s="50" t="s">
        <v>89</v>
      </c>
      <c r="AB569" s="23">
        <f t="shared" si="440"/>
        <v>605794</v>
      </c>
      <c r="AC569" s="23">
        <v>606216</v>
      </c>
      <c r="AD569" s="119">
        <f t="shared" si="441"/>
        <v>422</v>
      </c>
      <c r="AE569" s="21"/>
      <c r="AF569" s="50" t="s">
        <v>89</v>
      </c>
      <c r="AG569" s="23">
        <f>AC569</f>
        <v>606216</v>
      </c>
      <c r="AH569" s="23">
        <v>606642</v>
      </c>
      <c r="AI569" s="119">
        <f t="shared" si="442"/>
        <v>426</v>
      </c>
      <c r="AJ569" s="21"/>
      <c r="AK569" s="50" t="s">
        <v>89</v>
      </c>
      <c r="AL569" s="23">
        <f t="shared" si="443"/>
        <v>606642</v>
      </c>
      <c r="AM569" s="23">
        <v>607027</v>
      </c>
      <c r="AN569" s="119">
        <f t="shared" si="444"/>
        <v>385</v>
      </c>
    </row>
    <row r="570" spans="2:40" x14ac:dyDescent="0.35">
      <c r="B570" s="50" t="s">
        <v>90</v>
      </c>
      <c r="C570" s="23">
        <v>317931</v>
      </c>
      <c r="D570" s="23">
        <v>318228</v>
      </c>
      <c r="E570" s="119">
        <f t="shared" si="434"/>
        <v>297</v>
      </c>
      <c r="F570" s="21"/>
      <c r="G570" s="50" t="s">
        <v>90</v>
      </c>
      <c r="H570" s="23">
        <f t="shared" si="435"/>
        <v>318228</v>
      </c>
      <c r="I570" s="23">
        <v>318444</v>
      </c>
      <c r="J570" s="119">
        <f t="shared" si="436"/>
        <v>216</v>
      </c>
      <c r="K570" s="21"/>
      <c r="L570" s="50" t="s">
        <v>90</v>
      </c>
      <c r="M570" s="23">
        <f>I570</f>
        <v>318444</v>
      </c>
      <c r="N570" s="23">
        <v>318552</v>
      </c>
      <c r="O570" s="119">
        <f>N570-M570</f>
        <v>108</v>
      </c>
      <c r="P570" s="21"/>
      <c r="Q570" s="50" t="s">
        <v>90</v>
      </c>
      <c r="R570" s="23">
        <f>N570</f>
        <v>318552</v>
      </c>
      <c r="S570" s="23">
        <v>318734</v>
      </c>
      <c r="T570" s="119">
        <f t="shared" si="437"/>
        <v>182</v>
      </c>
      <c r="U570" s="21"/>
      <c r="V570" s="50" t="s">
        <v>90</v>
      </c>
      <c r="W570" s="23">
        <f t="shared" si="438"/>
        <v>318734</v>
      </c>
      <c r="X570" s="23">
        <v>319024</v>
      </c>
      <c r="Y570" s="119">
        <f t="shared" si="439"/>
        <v>290</v>
      </c>
      <c r="Z570" s="21"/>
      <c r="AA570" s="50" t="s">
        <v>90</v>
      </c>
      <c r="AB570" s="23">
        <f t="shared" si="440"/>
        <v>319024</v>
      </c>
      <c r="AC570" s="23">
        <v>319322</v>
      </c>
      <c r="AD570" s="119">
        <f t="shared" si="441"/>
        <v>298</v>
      </c>
      <c r="AE570" s="21"/>
      <c r="AF570" s="50" t="s">
        <v>90</v>
      </c>
      <c r="AG570" s="23">
        <f>AC570</f>
        <v>319322</v>
      </c>
      <c r="AH570" s="23">
        <v>319599</v>
      </c>
      <c r="AI570" s="119">
        <f t="shared" si="442"/>
        <v>277</v>
      </c>
      <c r="AJ570" s="21"/>
      <c r="AK570" s="50" t="s">
        <v>90</v>
      </c>
      <c r="AL570" s="23">
        <f t="shared" si="443"/>
        <v>319599</v>
      </c>
      <c r="AM570" s="23">
        <v>319846</v>
      </c>
      <c r="AN570" s="119">
        <f t="shared" si="444"/>
        <v>247</v>
      </c>
    </row>
    <row r="571" spans="2:40" x14ac:dyDescent="0.35">
      <c r="B571" s="50" t="s">
        <v>91</v>
      </c>
      <c r="C571" s="23">
        <v>887393</v>
      </c>
      <c r="D571" s="23">
        <v>888316</v>
      </c>
      <c r="E571" s="119">
        <f t="shared" si="434"/>
        <v>923</v>
      </c>
      <c r="F571" s="21"/>
      <c r="G571" s="50" t="s">
        <v>91</v>
      </c>
      <c r="H571" s="23">
        <f t="shared" si="435"/>
        <v>888316</v>
      </c>
      <c r="I571" s="23">
        <v>889542</v>
      </c>
      <c r="J571" s="119">
        <f t="shared" si="436"/>
        <v>1226</v>
      </c>
      <c r="K571" s="21"/>
      <c r="L571" s="50" t="s">
        <v>91</v>
      </c>
      <c r="M571" s="23">
        <f>I571</f>
        <v>889542</v>
      </c>
      <c r="N571" s="23">
        <v>890694</v>
      </c>
      <c r="O571" s="119">
        <f>N571-M571</f>
        <v>1152</v>
      </c>
      <c r="P571" s="21"/>
      <c r="Q571" s="50" t="s">
        <v>91</v>
      </c>
      <c r="R571" s="23">
        <f>N571</f>
        <v>890694</v>
      </c>
      <c r="S571" s="23">
        <v>891972</v>
      </c>
      <c r="T571" s="119">
        <f t="shared" si="437"/>
        <v>1278</v>
      </c>
      <c r="U571" s="21"/>
      <c r="V571" s="50" t="s">
        <v>91</v>
      </c>
      <c r="W571" s="23">
        <f t="shared" si="438"/>
        <v>891972</v>
      </c>
      <c r="X571" s="23">
        <v>893107</v>
      </c>
      <c r="Y571" s="119">
        <f t="shared" si="439"/>
        <v>1135</v>
      </c>
      <c r="Z571" s="21"/>
      <c r="AA571" s="50" t="s">
        <v>91</v>
      </c>
      <c r="AB571" s="23">
        <f t="shared" si="440"/>
        <v>893107</v>
      </c>
      <c r="AC571" s="23">
        <v>894410</v>
      </c>
      <c r="AD571" s="119">
        <f t="shared" si="441"/>
        <v>1303</v>
      </c>
      <c r="AE571" s="21"/>
      <c r="AF571" s="50" t="s">
        <v>91</v>
      </c>
      <c r="AG571" s="23">
        <f>AC571</f>
        <v>894410</v>
      </c>
      <c r="AH571" s="23">
        <v>895680</v>
      </c>
      <c r="AI571" s="119">
        <f t="shared" si="442"/>
        <v>1270</v>
      </c>
      <c r="AJ571" s="21"/>
      <c r="AK571" s="50" t="s">
        <v>91</v>
      </c>
      <c r="AL571" s="23">
        <f t="shared" si="443"/>
        <v>895680</v>
      </c>
      <c r="AM571" s="23">
        <v>897034</v>
      </c>
      <c r="AN571" s="119">
        <f t="shared" si="444"/>
        <v>1354</v>
      </c>
    </row>
    <row r="572" spans="2:40" x14ac:dyDescent="0.35">
      <c r="B572" s="50" t="s">
        <v>94</v>
      </c>
      <c r="C572" s="23"/>
      <c r="D572" s="23"/>
      <c r="E572" s="119">
        <f>SUM(E565:E571)</f>
        <v>2797</v>
      </c>
      <c r="F572" s="21"/>
      <c r="G572" s="50" t="s">
        <v>94</v>
      </c>
      <c r="H572" s="23"/>
      <c r="I572" s="23"/>
      <c r="J572" s="120">
        <f>SUM(J565:J571)</f>
        <v>3215</v>
      </c>
      <c r="K572" s="21"/>
      <c r="L572" s="50" t="s">
        <v>94</v>
      </c>
      <c r="M572" s="23"/>
      <c r="N572" s="23"/>
      <c r="O572" s="119">
        <f>SUM(O565:O571)</f>
        <v>3152</v>
      </c>
      <c r="P572" s="21"/>
      <c r="Q572" s="50" t="s">
        <v>94</v>
      </c>
      <c r="R572" s="23"/>
      <c r="S572" s="23"/>
      <c r="T572" s="119">
        <f>SUM(T565:T571)</f>
        <v>3270</v>
      </c>
      <c r="U572" s="21"/>
      <c r="V572" s="50" t="s">
        <v>94</v>
      </c>
      <c r="W572" s="23"/>
      <c r="X572" s="23"/>
      <c r="Y572" s="120">
        <f>SUM(Y565:Y571)</f>
        <v>3233</v>
      </c>
      <c r="Z572" s="21"/>
      <c r="AA572" s="50" t="s">
        <v>94</v>
      </c>
      <c r="AB572" s="23"/>
      <c r="AC572" s="23"/>
      <c r="AD572" s="120">
        <f>SUM(AD565:AD571)</f>
        <v>3327</v>
      </c>
      <c r="AE572" s="21"/>
      <c r="AF572" s="50" t="s">
        <v>94</v>
      </c>
      <c r="AG572" s="23"/>
      <c r="AH572" s="23"/>
      <c r="AI572" s="120">
        <f>SUM(AI565:AI571)</f>
        <v>3377</v>
      </c>
      <c r="AJ572" s="21"/>
      <c r="AK572" s="50" t="s">
        <v>94</v>
      </c>
      <c r="AL572" s="23"/>
      <c r="AM572" s="23"/>
      <c r="AN572" s="120">
        <f>SUM(AN565:AN571)</f>
        <v>3203</v>
      </c>
    </row>
    <row r="573" spans="2:40" x14ac:dyDescent="0.35">
      <c r="B573" s="50" t="s">
        <v>97</v>
      </c>
      <c r="C573" s="23">
        <v>570124</v>
      </c>
      <c r="D573" s="23">
        <v>570391</v>
      </c>
      <c r="E573" s="119">
        <f>D573-C573</f>
        <v>267</v>
      </c>
      <c r="F573" s="21"/>
      <c r="G573" s="50" t="s">
        <v>97</v>
      </c>
      <c r="H573" s="23">
        <f>D573</f>
        <v>570391</v>
      </c>
      <c r="I573" s="23">
        <v>570646</v>
      </c>
      <c r="J573" s="119">
        <f>I573-H573</f>
        <v>255</v>
      </c>
      <c r="K573" s="21"/>
      <c r="L573" s="50" t="s">
        <v>97</v>
      </c>
      <c r="M573" s="23">
        <f>I573</f>
        <v>570646</v>
      </c>
      <c r="N573" s="23">
        <v>570919</v>
      </c>
      <c r="O573" s="119">
        <f>N573-M573</f>
        <v>273</v>
      </c>
      <c r="P573" s="21"/>
      <c r="Q573" s="50" t="s">
        <v>97</v>
      </c>
      <c r="R573" s="23">
        <f>N573</f>
        <v>570919</v>
      </c>
      <c r="S573" s="23">
        <v>571203</v>
      </c>
      <c r="T573" s="119">
        <f>S573-R573</f>
        <v>284</v>
      </c>
      <c r="U573" s="21"/>
      <c r="V573" s="50" t="s">
        <v>97</v>
      </c>
      <c r="W573" s="23">
        <f>S573</f>
        <v>571203</v>
      </c>
      <c r="X573" s="23">
        <v>571468</v>
      </c>
      <c r="Y573" s="120">
        <f>X573-W573</f>
        <v>265</v>
      </c>
      <c r="Z573" s="21"/>
      <c r="AA573" s="50" t="s">
        <v>97</v>
      </c>
      <c r="AB573" s="23">
        <f>X573</f>
        <v>571468</v>
      </c>
      <c r="AC573" s="23">
        <v>571722</v>
      </c>
      <c r="AD573" s="120">
        <f>AC573-AB573</f>
        <v>254</v>
      </c>
      <c r="AE573" s="21"/>
      <c r="AF573" s="50" t="s">
        <v>97</v>
      </c>
      <c r="AG573" s="23">
        <f>AC573</f>
        <v>571722</v>
      </c>
      <c r="AH573" s="23">
        <v>571962</v>
      </c>
      <c r="AI573" s="120">
        <f>AH573-AG573</f>
        <v>240</v>
      </c>
      <c r="AJ573" s="21"/>
      <c r="AK573" s="50" t="s">
        <v>97</v>
      </c>
      <c r="AL573" s="23">
        <f>AH573</f>
        <v>571962</v>
      </c>
      <c r="AM573" s="23">
        <v>572197</v>
      </c>
      <c r="AN573" s="120">
        <f>AM573-AL573</f>
        <v>235</v>
      </c>
    </row>
    <row r="574" spans="2:40" x14ac:dyDescent="0.35">
      <c r="B574" s="29" t="s">
        <v>130</v>
      </c>
      <c r="C574" s="23"/>
      <c r="D574" s="23"/>
      <c r="E574" s="121">
        <f>E573+E572+E564+E557+E556+E555</f>
        <v>7896</v>
      </c>
      <c r="F574" s="21"/>
      <c r="G574" s="29" t="s">
        <v>130</v>
      </c>
      <c r="H574" s="23"/>
      <c r="I574" s="23"/>
      <c r="J574" s="121">
        <f>J573+J572+J564+J557+J556+J555</f>
        <v>8683</v>
      </c>
      <c r="K574" s="21"/>
      <c r="L574" s="29" t="s">
        <v>130</v>
      </c>
      <c r="M574" s="23"/>
      <c r="N574" s="23"/>
      <c r="O574" s="121">
        <f>O573+O572+O564+O557+O556+O555</f>
        <v>8935</v>
      </c>
      <c r="P574" s="21"/>
      <c r="Q574" s="29" t="s">
        <v>130</v>
      </c>
      <c r="R574" s="23"/>
      <c r="S574" s="23"/>
      <c r="T574" s="121">
        <f>T573+T572+T564+T557+T556+T555</f>
        <v>8433</v>
      </c>
      <c r="U574" s="21"/>
      <c r="V574" s="29" t="s">
        <v>130</v>
      </c>
      <c r="W574" s="23"/>
      <c r="X574" s="23"/>
      <c r="Y574" s="121">
        <f>Y573+Y572+Y564+Y557+Y556+Y555</f>
        <v>8803</v>
      </c>
      <c r="Z574" s="21"/>
      <c r="AA574" s="29" t="s">
        <v>130</v>
      </c>
      <c r="AB574" s="23"/>
      <c r="AC574" s="23"/>
      <c r="AD574" s="121">
        <f>AD573+AD572+AD564+AD557+AD556+AD555</f>
        <v>8493</v>
      </c>
      <c r="AE574" s="21"/>
      <c r="AF574" s="29" t="s">
        <v>130</v>
      </c>
      <c r="AG574" s="23">
        <f>AC574</f>
        <v>0</v>
      </c>
      <c r="AH574" s="23"/>
      <c r="AI574" s="121">
        <f>AI573+AI572+AI564+AI557+AI556+AI555</f>
        <v>8210</v>
      </c>
      <c r="AJ574" s="21"/>
      <c r="AK574" s="29" t="s">
        <v>130</v>
      </c>
      <c r="AL574" s="23">
        <f>AH574</f>
        <v>0</v>
      </c>
      <c r="AM574" s="23"/>
      <c r="AN574" s="121">
        <f>AN573+AN572+AN564+AN557+AN556+AN555</f>
        <v>8579</v>
      </c>
    </row>
    <row r="576" spans="2:40" x14ac:dyDescent="0.35">
      <c r="B576" s="117" t="s">
        <v>114</v>
      </c>
      <c r="C576" s="292" t="s">
        <v>998</v>
      </c>
      <c r="D576" s="293"/>
      <c r="E576" s="294"/>
      <c r="F576" s="21"/>
      <c r="G576" s="117" t="s">
        <v>114</v>
      </c>
      <c r="H576" s="292" t="s">
        <v>999</v>
      </c>
      <c r="I576" s="293"/>
      <c r="J576" s="294"/>
      <c r="K576" s="21"/>
      <c r="L576" s="117" t="s">
        <v>114</v>
      </c>
      <c r="M576" s="292" t="s">
        <v>1000</v>
      </c>
      <c r="N576" s="293"/>
      <c r="O576" s="294"/>
      <c r="P576" s="21"/>
      <c r="Q576" s="117" t="s">
        <v>114</v>
      </c>
      <c r="R576" s="292" t="s">
        <v>1001</v>
      </c>
      <c r="S576" s="293"/>
      <c r="T576" s="294"/>
      <c r="U576" s="21"/>
      <c r="V576" s="117" t="s">
        <v>114</v>
      </c>
      <c r="W576" s="292" t="s">
        <v>1002</v>
      </c>
      <c r="X576" s="293"/>
      <c r="Y576" s="294"/>
      <c r="Z576" s="21"/>
      <c r="AA576" s="117" t="s">
        <v>114</v>
      </c>
      <c r="AB576" s="292" t="s">
        <v>1003</v>
      </c>
      <c r="AC576" s="293"/>
      <c r="AD576" s="294"/>
      <c r="AE576" s="21"/>
      <c r="AF576" s="117" t="s">
        <v>114</v>
      </c>
      <c r="AG576" s="292" t="s">
        <v>1004</v>
      </c>
      <c r="AH576" s="293"/>
      <c r="AI576" s="294"/>
      <c r="AJ576" s="21"/>
      <c r="AK576" s="117" t="s">
        <v>114</v>
      </c>
      <c r="AL576" s="292" t="s">
        <v>1005</v>
      </c>
      <c r="AM576" s="293"/>
      <c r="AN576" s="294"/>
    </row>
    <row r="577" spans="2:40" x14ac:dyDescent="0.35">
      <c r="B577" s="50"/>
      <c r="C577" s="118" t="s">
        <v>81</v>
      </c>
      <c r="D577" s="118" t="s">
        <v>82</v>
      </c>
      <c r="E577" s="118" t="s">
        <v>95</v>
      </c>
      <c r="F577" s="21"/>
      <c r="G577" s="50"/>
      <c r="H577" s="118" t="s">
        <v>81</v>
      </c>
      <c r="I577" s="118" t="s">
        <v>82</v>
      </c>
      <c r="J577" s="118" t="s">
        <v>95</v>
      </c>
      <c r="K577" s="21"/>
      <c r="L577" s="50"/>
      <c r="M577" s="118" t="s">
        <v>81</v>
      </c>
      <c r="N577" s="118" t="s">
        <v>82</v>
      </c>
      <c r="O577" s="118" t="s">
        <v>95</v>
      </c>
      <c r="P577" s="21"/>
      <c r="Q577" s="50"/>
      <c r="R577" s="118" t="s">
        <v>81</v>
      </c>
      <c r="S577" s="118" t="s">
        <v>82</v>
      </c>
      <c r="T577" s="118" t="s">
        <v>95</v>
      </c>
      <c r="U577" s="21"/>
      <c r="V577" s="50"/>
      <c r="W577" s="118" t="s">
        <v>81</v>
      </c>
      <c r="X577" s="118" t="s">
        <v>82</v>
      </c>
      <c r="Y577" s="118" t="s">
        <v>95</v>
      </c>
      <c r="Z577" s="21"/>
      <c r="AA577" s="50"/>
      <c r="AB577" s="118" t="s">
        <v>81</v>
      </c>
      <c r="AC577" s="118" t="s">
        <v>82</v>
      </c>
      <c r="AD577" s="118" t="s">
        <v>95</v>
      </c>
      <c r="AE577" s="21"/>
      <c r="AF577" s="50"/>
      <c r="AG577" s="118" t="s">
        <v>81</v>
      </c>
      <c r="AH577" s="118" t="s">
        <v>82</v>
      </c>
      <c r="AI577" s="118" t="s">
        <v>95</v>
      </c>
      <c r="AJ577" s="21"/>
      <c r="AK577" s="50"/>
      <c r="AL577" s="118" t="s">
        <v>81</v>
      </c>
      <c r="AM577" s="118" t="s">
        <v>82</v>
      </c>
      <c r="AN577" s="118" t="s">
        <v>95</v>
      </c>
    </row>
    <row r="578" spans="2:40" x14ac:dyDescent="0.35">
      <c r="B578" s="50" t="s">
        <v>92</v>
      </c>
      <c r="C578" s="23">
        <v>480908</v>
      </c>
      <c r="D578" s="23">
        <v>481081</v>
      </c>
      <c r="E578" s="119">
        <f>(D578-C578)*10</f>
        <v>1730</v>
      </c>
      <c r="F578" s="21"/>
      <c r="G578" s="50" t="s">
        <v>92</v>
      </c>
      <c r="H578" s="23">
        <f>D578</f>
        <v>481081</v>
      </c>
      <c r="I578" s="23">
        <v>481261</v>
      </c>
      <c r="J578" s="119">
        <f>(I578-H578)*10</f>
        <v>1800</v>
      </c>
      <c r="K578" s="21"/>
      <c r="L578" s="50" t="s">
        <v>92</v>
      </c>
      <c r="M578" s="23">
        <f>I578</f>
        <v>481261</v>
      </c>
      <c r="N578" s="23">
        <v>481440</v>
      </c>
      <c r="O578" s="119">
        <f>(N578-M578)*10</f>
        <v>1790</v>
      </c>
      <c r="P578" s="21"/>
      <c r="Q578" s="50" t="s">
        <v>92</v>
      </c>
      <c r="R578" s="23">
        <f>N578</f>
        <v>481440</v>
      </c>
      <c r="S578" s="23">
        <v>481606</v>
      </c>
      <c r="T578" s="119">
        <f>(S578-R578)*10</f>
        <v>1660</v>
      </c>
      <c r="U578" s="21"/>
      <c r="V578" s="50" t="s">
        <v>92</v>
      </c>
      <c r="W578" s="23">
        <f>S578</f>
        <v>481606</v>
      </c>
      <c r="X578" s="23">
        <v>481777</v>
      </c>
      <c r="Y578" s="119">
        <f>(X578-W578)*10</f>
        <v>1710</v>
      </c>
      <c r="Z578" s="21"/>
      <c r="AA578" s="50" t="s">
        <v>92</v>
      </c>
      <c r="AB578" s="23">
        <f>X578</f>
        <v>481777</v>
      </c>
      <c r="AC578" s="23">
        <v>481958</v>
      </c>
      <c r="AD578" s="119">
        <f>(AC578-AB578)*10</f>
        <v>1810</v>
      </c>
      <c r="AE578" s="21"/>
      <c r="AF578" s="50" t="s">
        <v>92</v>
      </c>
      <c r="AG578" s="23">
        <f>AC578</f>
        <v>481958</v>
      </c>
      <c r="AH578" s="23">
        <v>482043</v>
      </c>
      <c r="AI578" s="119">
        <v>1400</v>
      </c>
      <c r="AJ578" s="21"/>
      <c r="AK578" s="50" t="s">
        <v>92</v>
      </c>
      <c r="AL578" s="23">
        <f>AH578</f>
        <v>482043</v>
      </c>
      <c r="AM578" s="23">
        <v>482178</v>
      </c>
      <c r="AN578" s="119">
        <f>(AM578-AL578)*10</f>
        <v>1350</v>
      </c>
    </row>
    <row r="579" spans="2:40" x14ac:dyDescent="0.35">
      <c r="B579" s="50" t="s">
        <v>6</v>
      </c>
      <c r="C579" s="23">
        <v>288605</v>
      </c>
      <c r="D579" s="23">
        <v>288815</v>
      </c>
      <c r="E579" s="119">
        <f>D579-C579</f>
        <v>210</v>
      </c>
      <c r="F579" s="21"/>
      <c r="G579" s="50" t="s">
        <v>6</v>
      </c>
      <c r="H579" s="23">
        <f t="shared" ref="H579:H587" si="445">D579</f>
        <v>288815</v>
      </c>
      <c r="I579" s="23">
        <v>289025</v>
      </c>
      <c r="J579" s="119">
        <f>I579-H579</f>
        <v>210</v>
      </c>
      <c r="K579" s="21"/>
      <c r="L579" s="50" t="s">
        <v>6</v>
      </c>
      <c r="M579" s="23">
        <f t="shared" ref="M579:M585" si="446">I579</f>
        <v>289025</v>
      </c>
      <c r="N579" s="23">
        <v>289177</v>
      </c>
      <c r="O579" s="119">
        <f>N579-M579</f>
        <v>152</v>
      </c>
      <c r="P579" s="21"/>
      <c r="Q579" s="50" t="s">
        <v>6</v>
      </c>
      <c r="R579" s="23">
        <f>N579</f>
        <v>289177</v>
      </c>
      <c r="S579" s="23">
        <v>289177</v>
      </c>
      <c r="T579" s="119">
        <f>S579-R579</f>
        <v>0</v>
      </c>
      <c r="U579" s="21"/>
      <c r="V579" s="50" t="s">
        <v>6</v>
      </c>
      <c r="W579" s="23">
        <f t="shared" ref="W579:W586" si="447">S579</f>
        <v>289177</v>
      </c>
      <c r="X579" s="23">
        <v>289569</v>
      </c>
      <c r="Y579" s="119">
        <f>X579-W579</f>
        <v>392</v>
      </c>
      <c r="Z579" s="21"/>
      <c r="AA579" s="50" t="s">
        <v>6</v>
      </c>
      <c r="AB579" s="23">
        <f t="shared" ref="AB579:AB586" si="448">X579</f>
        <v>289569</v>
      </c>
      <c r="AC579" s="23">
        <v>289702</v>
      </c>
      <c r="AD579" s="119">
        <f>AC579-AB579</f>
        <v>133</v>
      </c>
      <c r="AE579" s="21"/>
      <c r="AF579" s="50" t="s">
        <v>6</v>
      </c>
      <c r="AG579" s="23">
        <f t="shared" ref="AG579:AG586" si="449">AC579</f>
        <v>289702</v>
      </c>
      <c r="AH579" s="23">
        <v>289702</v>
      </c>
      <c r="AI579" s="119">
        <f>AH579-AG579</f>
        <v>0</v>
      </c>
      <c r="AJ579" s="21"/>
      <c r="AK579" s="50" t="s">
        <v>6</v>
      </c>
      <c r="AL579" s="23">
        <f t="shared" ref="AL579:AL586" si="450">AH579</f>
        <v>289702</v>
      </c>
      <c r="AM579" s="23">
        <v>289792</v>
      </c>
      <c r="AN579" s="119">
        <f>AM579-AL579</f>
        <v>90</v>
      </c>
    </row>
    <row r="580" spans="2:40" x14ac:dyDescent="0.35">
      <c r="B580" s="50" t="s">
        <v>103</v>
      </c>
      <c r="C580" s="23">
        <v>210667</v>
      </c>
      <c r="D580" s="23">
        <v>210667</v>
      </c>
      <c r="E580" s="119">
        <f>D580-C580</f>
        <v>0</v>
      </c>
      <c r="F580" s="21"/>
      <c r="G580" s="50" t="s">
        <v>103</v>
      </c>
      <c r="H580" s="23">
        <f t="shared" si="445"/>
        <v>210667</v>
      </c>
      <c r="I580" s="23">
        <v>210667</v>
      </c>
      <c r="J580" s="119">
        <f>I580-H580</f>
        <v>0</v>
      </c>
      <c r="K580" s="21"/>
      <c r="L580" s="50" t="s">
        <v>103</v>
      </c>
      <c r="M580" s="23">
        <f t="shared" si="446"/>
        <v>210667</v>
      </c>
      <c r="N580" s="23">
        <v>210667</v>
      </c>
      <c r="O580" s="119">
        <f>N580-M580</f>
        <v>0</v>
      </c>
      <c r="P580" s="21"/>
      <c r="Q580" s="50" t="s">
        <v>103</v>
      </c>
      <c r="R580" s="23">
        <f t="shared" ref="R580:R586" si="451">N580</f>
        <v>210667</v>
      </c>
      <c r="S580" s="23">
        <v>210667</v>
      </c>
      <c r="T580" s="119">
        <f>S580-R580</f>
        <v>0</v>
      </c>
      <c r="U580" s="21"/>
      <c r="V580" s="50" t="s">
        <v>103</v>
      </c>
      <c r="W580" s="23">
        <f t="shared" si="447"/>
        <v>210667</v>
      </c>
      <c r="X580" s="23">
        <v>210667</v>
      </c>
      <c r="Y580" s="119">
        <f>X580-W580</f>
        <v>0</v>
      </c>
      <c r="Z580" s="21"/>
      <c r="AA580" s="50" t="s">
        <v>103</v>
      </c>
      <c r="AB580" s="23">
        <f t="shared" si="448"/>
        <v>210667</v>
      </c>
      <c r="AC580" s="23">
        <v>210667</v>
      </c>
      <c r="AD580" s="119">
        <f>AC580-AB580</f>
        <v>0</v>
      </c>
      <c r="AE580" s="21"/>
      <c r="AF580" s="50" t="s">
        <v>103</v>
      </c>
      <c r="AG580" s="23">
        <f t="shared" si="449"/>
        <v>210667</v>
      </c>
      <c r="AH580" s="23">
        <v>210667</v>
      </c>
      <c r="AI580" s="119">
        <f>AH580-AG580</f>
        <v>0</v>
      </c>
      <c r="AJ580" s="21"/>
      <c r="AK580" s="50" t="s">
        <v>103</v>
      </c>
      <c r="AL580" s="23">
        <f t="shared" si="450"/>
        <v>210667</v>
      </c>
      <c r="AM580" s="23">
        <v>210667</v>
      </c>
      <c r="AN580" s="119">
        <f>AM580-AL580</f>
        <v>0</v>
      </c>
    </row>
    <row r="581" spans="2:40" x14ac:dyDescent="0.35">
      <c r="B581" s="50" t="s">
        <v>3</v>
      </c>
      <c r="C581" s="23">
        <v>340767</v>
      </c>
      <c r="D581" s="23">
        <v>340977</v>
      </c>
      <c r="E581" s="119">
        <f>(D581-C581)*10</f>
        <v>2100</v>
      </c>
      <c r="F581" s="21"/>
      <c r="G581" s="50" t="s">
        <v>3</v>
      </c>
      <c r="H581" s="23">
        <f t="shared" si="445"/>
        <v>340977</v>
      </c>
      <c r="I581" s="23">
        <v>341216</v>
      </c>
      <c r="J581" s="119">
        <f>(I581-H581)*10</f>
        <v>2390</v>
      </c>
      <c r="K581" s="21"/>
      <c r="L581" s="50" t="s">
        <v>3</v>
      </c>
      <c r="M581" s="23">
        <f t="shared" si="446"/>
        <v>341216</v>
      </c>
      <c r="N581" s="23">
        <v>341442</v>
      </c>
      <c r="O581" s="119">
        <f>(N581-M581)*10</f>
        <v>2260</v>
      </c>
      <c r="P581" s="21"/>
      <c r="Q581" s="50" t="s">
        <v>3</v>
      </c>
      <c r="R581" s="23">
        <f t="shared" si="451"/>
        <v>341442</v>
      </c>
      <c r="S581" s="23">
        <v>341701</v>
      </c>
      <c r="T581" s="119">
        <f>(S581-R581)*10</f>
        <v>2590</v>
      </c>
      <c r="U581" s="21"/>
      <c r="V581" s="50" t="s">
        <v>3</v>
      </c>
      <c r="W581" s="23">
        <f t="shared" si="447"/>
        <v>341701</v>
      </c>
      <c r="X581" s="23">
        <v>341903</v>
      </c>
      <c r="Y581" s="119">
        <f>(X581-W581)*10</f>
        <v>2020</v>
      </c>
      <c r="Z581" s="21"/>
      <c r="AA581" s="50" t="s">
        <v>3</v>
      </c>
      <c r="AB581" s="23">
        <f t="shared" si="448"/>
        <v>341903</v>
      </c>
      <c r="AC581" s="23">
        <v>342072</v>
      </c>
      <c r="AD581" s="119">
        <f>(AC581-AB581)*10</f>
        <v>1690</v>
      </c>
      <c r="AE581" s="21"/>
      <c r="AF581" s="50" t="s">
        <v>3</v>
      </c>
      <c r="AG581" s="23">
        <f t="shared" si="449"/>
        <v>342072</v>
      </c>
      <c r="AH581" s="23">
        <v>342284</v>
      </c>
      <c r="AI581" s="119">
        <f>(AH581-AG581)*10</f>
        <v>2120</v>
      </c>
      <c r="AJ581" s="21"/>
      <c r="AK581" s="50" t="s">
        <v>3</v>
      </c>
      <c r="AL581" s="23">
        <f t="shared" si="450"/>
        <v>342284</v>
      </c>
      <c r="AM581" s="23">
        <v>342534</v>
      </c>
      <c r="AN581" s="119">
        <f>(AM581-AL581)*10</f>
        <v>2500</v>
      </c>
    </row>
    <row r="582" spans="2:40" x14ac:dyDescent="0.35">
      <c r="B582" s="50" t="s">
        <v>83</v>
      </c>
      <c r="C582" s="23">
        <v>30220</v>
      </c>
      <c r="D582" s="23">
        <v>30225</v>
      </c>
      <c r="E582" s="119">
        <f>D582-Supply!C582</f>
        <v>5</v>
      </c>
      <c r="F582" s="21"/>
      <c r="G582" s="50" t="s">
        <v>83</v>
      </c>
      <c r="H582" s="23">
        <f t="shared" si="445"/>
        <v>30225</v>
      </c>
      <c r="I582" s="23">
        <v>30229</v>
      </c>
      <c r="J582" s="119">
        <f>I582-H582</f>
        <v>4</v>
      </c>
      <c r="K582" s="21"/>
      <c r="L582" s="50" t="s">
        <v>83</v>
      </c>
      <c r="M582" s="23">
        <f t="shared" si="446"/>
        <v>30229</v>
      </c>
      <c r="N582" s="23">
        <v>30232</v>
      </c>
      <c r="O582" s="119">
        <f>N582-M582</f>
        <v>3</v>
      </c>
      <c r="P582" s="21"/>
      <c r="Q582" s="50" t="s">
        <v>83</v>
      </c>
      <c r="R582" s="23">
        <f t="shared" si="451"/>
        <v>30232</v>
      </c>
      <c r="S582" s="23">
        <v>30234</v>
      </c>
      <c r="T582" s="119">
        <f>S582-R582</f>
        <v>2</v>
      </c>
      <c r="U582" s="21"/>
      <c r="V582" s="50" t="s">
        <v>83</v>
      </c>
      <c r="W582" s="23">
        <f t="shared" si="447"/>
        <v>30234</v>
      </c>
      <c r="X582" s="23">
        <v>30235</v>
      </c>
      <c r="Y582" s="119">
        <f>X582-W582</f>
        <v>1</v>
      </c>
      <c r="Z582" s="21"/>
      <c r="AA582" s="50" t="s">
        <v>83</v>
      </c>
      <c r="AB582" s="23">
        <f t="shared" si="448"/>
        <v>30235</v>
      </c>
      <c r="AC582" s="23">
        <v>30243</v>
      </c>
      <c r="AD582" s="119">
        <f>AC582-AB582</f>
        <v>8</v>
      </c>
      <c r="AE582" s="21"/>
      <c r="AF582" s="50" t="s">
        <v>83</v>
      </c>
      <c r="AG582" s="23">
        <f t="shared" si="449"/>
        <v>30243</v>
      </c>
      <c r="AH582" s="23">
        <v>30246</v>
      </c>
      <c r="AI582" s="119">
        <f>AH582-AG582</f>
        <v>3</v>
      </c>
      <c r="AJ582" s="21"/>
      <c r="AK582" s="50" t="s">
        <v>83</v>
      </c>
      <c r="AL582" s="23">
        <f t="shared" si="450"/>
        <v>30246</v>
      </c>
      <c r="AM582" s="23">
        <v>30258</v>
      </c>
      <c r="AN582" s="119">
        <f>AM582-AL582</f>
        <v>12</v>
      </c>
    </row>
    <row r="583" spans="2:40" x14ac:dyDescent="0.35">
      <c r="B583" s="50" t="s">
        <v>84</v>
      </c>
      <c r="C583" s="23">
        <v>54333</v>
      </c>
      <c r="D583" s="23">
        <v>54344</v>
      </c>
      <c r="E583" s="119">
        <f>D583-C583</f>
        <v>11</v>
      </c>
      <c r="F583" s="21"/>
      <c r="G583" s="50" t="s">
        <v>84</v>
      </c>
      <c r="H583" s="23">
        <f t="shared" si="445"/>
        <v>54344</v>
      </c>
      <c r="I583" s="23">
        <v>54374</v>
      </c>
      <c r="J583" s="119">
        <f>I583-H583</f>
        <v>30</v>
      </c>
      <c r="K583" s="21"/>
      <c r="L583" s="50" t="s">
        <v>84</v>
      </c>
      <c r="M583" s="23">
        <f t="shared" si="446"/>
        <v>54374</v>
      </c>
      <c r="N583" s="23">
        <v>54384</v>
      </c>
      <c r="O583" s="119">
        <f>N583-M583</f>
        <v>10</v>
      </c>
      <c r="P583" s="21"/>
      <c r="Q583" s="50" t="s">
        <v>84</v>
      </c>
      <c r="R583" s="23">
        <f t="shared" si="451"/>
        <v>54384</v>
      </c>
      <c r="S583" s="23">
        <v>54384</v>
      </c>
      <c r="T583" s="119">
        <f>S583-R583</f>
        <v>0</v>
      </c>
      <c r="U583" s="21"/>
      <c r="V583" s="50" t="s">
        <v>84</v>
      </c>
      <c r="W583" s="23">
        <f t="shared" si="447"/>
        <v>54384</v>
      </c>
      <c r="X583" s="23">
        <v>54384</v>
      </c>
      <c r="Y583" s="119">
        <f>X583-W583</f>
        <v>0</v>
      </c>
      <c r="Z583" s="21"/>
      <c r="AA583" s="50" t="s">
        <v>84</v>
      </c>
      <c r="AB583" s="23">
        <f t="shared" si="448"/>
        <v>54384</v>
      </c>
      <c r="AC583" s="23">
        <v>54405</v>
      </c>
      <c r="AD583" s="119">
        <f>AC583-AB583</f>
        <v>21</v>
      </c>
      <c r="AE583" s="21"/>
      <c r="AF583" s="50" t="s">
        <v>84</v>
      </c>
      <c r="AG583" s="23">
        <f t="shared" si="449"/>
        <v>54405</v>
      </c>
      <c r="AH583" s="23">
        <v>54426</v>
      </c>
      <c r="AI583" s="119">
        <f>AH583-AG583</f>
        <v>21</v>
      </c>
      <c r="AJ583" s="21"/>
      <c r="AK583" s="50" t="s">
        <v>84</v>
      </c>
      <c r="AL583" s="23">
        <f t="shared" si="450"/>
        <v>54426</v>
      </c>
      <c r="AM583" s="23">
        <v>54426</v>
      </c>
      <c r="AN583" s="119">
        <f>AM583-AL583</f>
        <v>0</v>
      </c>
    </row>
    <row r="584" spans="2:40" x14ac:dyDescent="0.35">
      <c r="B584" s="50" t="s">
        <v>98</v>
      </c>
      <c r="C584" s="23">
        <v>139728</v>
      </c>
      <c r="D584" s="23">
        <v>139728</v>
      </c>
      <c r="E584" s="119">
        <f>D584-C584</f>
        <v>0</v>
      </c>
      <c r="F584" s="21"/>
      <c r="G584" s="50" t="s">
        <v>98</v>
      </c>
      <c r="H584" s="23">
        <f t="shared" si="445"/>
        <v>139728</v>
      </c>
      <c r="I584" s="23">
        <v>139728</v>
      </c>
      <c r="J584" s="119">
        <f>I584-H584</f>
        <v>0</v>
      </c>
      <c r="K584" s="21"/>
      <c r="L584" s="50" t="s">
        <v>98</v>
      </c>
      <c r="M584" s="23">
        <f t="shared" si="446"/>
        <v>139728</v>
      </c>
      <c r="N584" s="23">
        <v>139728</v>
      </c>
      <c r="O584" s="119">
        <f>N584-M584</f>
        <v>0</v>
      </c>
      <c r="P584" s="21"/>
      <c r="Q584" s="50" t="s">
        <v>98</v>
      </c>
      <c r="R584" s="23">
        <f t="shared" si="451"/>
        <v>139728</v>
      </c>
      <c r="S584" s="23">
        <v>139728</v>
      </c>
      <c r="T584" s="119">
        <f>S584-R584</f>
        <v>0</v>
      </c>
      <c r="U584" s="21"/>
      <c r="V584" s="50" t="s">
        <v>98</v>
      </c>
      <c r="W584" s="23">
        <f t="shared" si="447"/>
        <v>139728</v>
      </c>
      <c r="X584" s="23">
        <v>139728</v>
      </c>
      <c r="Y584" s="119">
        <f>X584-W584</f>
        <v>0</v>
      </c>
      <c r="Z584" s="21"/>
      <c r="AA584" s="50" t="s">
        <v>98</v>
      </c>
      <c r="AB584" s="23">
        <f t="shared" si="448"/>
        <v>139728</v>
      </c>
      <c r="AC584" s="23">
        <v>139728</v>
      </c>
      <c r="AD584" s="119">
        <f>AC584-AB584</f>
        <v>0</v>
      </c>
      <c r="AE584" s="21"/>
      <c r="AF584" s="50" t="s">
        <v>98</v>
      </c>
      <c r="AG584" s="23">
        <f t="shared" si="449"/>
        <v>139728</v>
      </c>
      <c r="AH584" s="23">
        <v>139728</v>
      </c>
      <c r="AI584" s="119">
        <f>AH584-AG584</f>
        <v>0</v>
      </c>
      <c r="AJ584" s="21"/>
      <c r="AK584" s="50" t="s">
        <v>98</v>
      </c>
      <c r="AL584" s="23">
        <f t="shared" si="450"/>
        <v>139728</v>
      </c>
      <c r="AM584" s="23">
        <v>139728</v>
      </c>
      <c r="AN584" s="119">
        <f>AM584-AL584</f>
        <v>0</v>
      </c>
    </row>
    <row r="585" spans="2:40" x14ac:dyDescent="0.35">
      <c r="B585" s="50" t="s">
        <v>85</v>
      </c>
      <c r="C585" s="23">
        <v>430</v>
      </c>
      <c r="D585" s="23">
        <v>433</v>
      </c>
      <c r="E585" s="119">
        <f>D585-C585</f>
        <v>3</v>
      </c>
      <c r="F585" s="21"/>
      <c r="G585" s="50" t="s">
        <v>85</v>
      </c>
      <c r="H585" s="23">
        <f t="shared" si="445"/>
        <v>433</v>
      </c>
      <c r="I585" s="23">
        <v>436</v>
      </c>
      <c r="J585" s="119">
        <f>I585-H585</f>
        <v>3</v>
      </c>
      <c r="K585" s="21"/>
      <c r="L585" s="50" t="s">
        <v>85</v>
      </c>
      <c r="M585" s="23">
        <f t="shared" si="446"/>
        <v>436</v>
      </c>
      <c r="N585" s="23">
        <v>438</v>
      </c>
      <c r="O585" s="119">
        <f>N585-M585</f>
        <v>2</v>
      </c>
      <c r="P585" s="21"/>
      <c r="Q585" s="50" t="s">
        <v>85</v>
      </c>
      <c r="R585" s="23">
        <f t="shared" si="451"/>
        <v>438</v>
      </c>
      <c r="S585" s="23">
        <v>440</v>
      </c>
      <c r="T585" s="119">
        <f>S585-R585</f>
        <v>2</v>
      </c>
      <c r="U585" s="21"/>
      <c r="V585" s="50" t="s">
        <v>85</v>
      </c>
      <c r="W585" s="23">
        <f t="shared" si="447"/>
        <v>440</v>
      </c>
      <c r="X585" s="23">
        <v>442</v>
      </c>
      <c r="Y585" s="119">
        <f>X585-W585</f>
        <v>2</v>
      </c>
      <c r="Z585" s="21"/>
      <c r="AA585" s="50" t="s">
        <v>85</v>
      </c>
      <c r="AB585" s="23">
        <f t="shared" si="448"/>
        <v>442</v>
      </c>
      <c r="AC585" s="23">
        <v>445</v>
      </c>
      <c r="AD585" s="119">
        <f>AC585-AB585</f>
        <v>3</v>
      </c>
      <c r="AE585" s="21"/>
      <c r="AF585" s="50" t="s">
        <v>85</v>
      </c>
      <c r="AG585" s="23">
        <f t="shared" si="449"/>
        <v>445</v>
      </c>
      <c r="AH585" s="23">
        <v>448</v>
      </c>
      <c r="AI585" s="119">
        <f>AH585-AG585</f>
        <v>3</v>
      </c>
      <c r="AJ585" s="21"/>
      <c r="AK585" s="50" t="s">
        <v>85</v>
      </c>
      <c r="AL585" s="23">
        <f t="shared" si="450"/>
        <v>448</v>
      </c>
      <c r="AM585" s="23">
        <v>451</v>
      </c>
      <c r="AN585" s="119">
        <f>AM585-AL585</f>
        <v>3</v>
      </c>
    </row>
    <row r="586" spans="2:40" x14ac:dyDescent="0.35">
      <c r="B586" s="50" t="s">
        <v>86</v>
      </c>
      <c r="C586" s="23">
        <v>342664</v>
      </c>
      <c r="D586" s="23">
        <v>342905</v>
      </c>
      <c r="E586" s="119">
        <f>D586-C586</f>
        <v>241</v>
      </c>
      <c r="F586" s="21"/>
      <c r="G586" s="50" t="s">
        <v>86</v>
      </c>
      <c r="H586" s="23">
        <f t="shared" si="445"/>
        <v>342905</v>
      </c>
      <c r="I586" s="23">
        <v>343126</v>
      </c>
      <c r="J586" s="119">
        <f>I586-H586</f>
        <v>221</v>
      </c>
      <c r="K586" s="21"/>
      <c r="L586" s="50" t="s">
        <v>86</v>
      </c>
      <c r="M586" s="23">
        <f>I586</f>
        <v>343126</v>
      </c>
      <c r="N586" s="23">
        <v>343305</v>
      </c>
      <c r="O586" s="119">
        <f>N586-M586</f>
        <v>179</v>
      </c>
      <c r="P586" s="21"/>
      <c r="Q586" s="50" t="s">
        <v>86</v>
      </c>
      <c r="R586" s="23">
        <f t="shared" si="451"/>
        <v>343305</v>
      </c>
      <c r="S586" s="23">
        <v>343459</v>
      </c>
      <c r="T586" s="119">
        <f>S586-R586</f>
        <v>154</v>
      </c>
      <c r="U586" s="21"/>
      <c r="V586" s="50" t="s">
        <v>86</v>
      </c>
      <c r="W586" s="23">
        <f t="shared" si="447"/>
        <v>343459</v>
      </c>
      <c r="X586" s="23">
        <v>343675</v>
      </c>
      <c r="Y586" s="119">
        <f>X586-W586</f>
        <v>216</v>
      </c>
      <c r="Z586" s="21"/>
      <c r="AA586" s="50" t="s">
        <v>86</v>
      </c>
      <c r="AB586" s="23">
        <f t="shared" si="448"/>
        <v>343675</v>
      </c>
      <c r="AC586" s="23">
        <v>343906</v>
      </c>
      <c r="AD586" s="119">
        <f>AC586-AB586</f>
        <v>231</v>
      </c>
      <c r="AE586" s="21"/>
      <c r="AF586" s="50" t="s">
        <v>86</v>
      </c>
      <c r="AG586" s="23">
        <f t="shared" si="449"/>
        <v>343906</v>
      </c>
      <c r="AH586" s="23">
        <v>344093</v>
      </c>
      <c r="AI586" s="119">
        <f>AH586-AG586</f>
        <v>187</v>
      </c>
      <c r="AJ586" s="21"/>
      <c r="AK586" s="50" t="s">
        <v>86</v>
      </c>
      <c r="AL586" s="23">
        <f t="shared" si="450"/>
        <v>344093</v>
      </c>
      <c r="AM586" s="23">
        <v>344251</v>
      </c>
      <c r="AN586" s="119">
        <f>AM586-AL586</f>
        <v>158</v>
      </c>
    </row>
    <row r="587" spans="2:40" x14ac:dyDescent="0.35">
      <c r="B587" s="50" t="s">
        <v>93</v>
      </c>
      <c r="C587" s="23"/>
      <c r="D587" s="23"/>
      <c r="E587" s="119">
        <f>E586+E585+E584+E583+E582+E581</f>
        <v>2360</v>
      </c>
      <c r="F587" s="21"/>
      <c r="G587" s="50" t="s">
        <v>93</v>
      </c>
      <c r="H587" s="23">
        <f t="shared" si="445"/>
        <v>0</v>
      </c>
      <c r="I587" s="23"/>
      <c r="J587" s="120">
        <f>J586+J585+J584+J583+J582+J581</f>
        <v>2648</v>
      </c>
      <c r="K587" s="21"/>
      <c r="L587" s="50" t="s">
        <v>93</v>
      </c>
      <c r="M587" s="23"/>
      <c r="N587" s="23"/>
      <c r="O587" s="119">
        <f>SUM(O581:O586)</f>
        <v>2454</v>
      </c>
      <c r="P587" s="21"/>
      <c r="Q587" s="50" t="s">
        <v>93</v>
      </c>
      <c r="R587" s="23"/>
      <c r="S587" s="23"/>
      <c r="T587" s="119">
        <f>SUM(T581:T586)</f>
        <v>2748</v>
      </c>
      <c r="U587" s="21"/>
      <c r="V587" s="50" t="s">
        <v>93</v>
      </c>
      <c r="W587" s="23"/>
      <c r="X587" s="23"/>
      <c r="Y587" s="120">
        <f>SUM(Y581:Y586)</f>
        <v>2239</v>
      </c>
      <c r="Z587" s="21"/>
      <c r="AA587" s="50" t="s">
        <v>93</v>
      </c>
      <c r="AB587" s="23"/>
      <c r="AC587" s="23"/>
      <c r="AD587" s="120">
        <f>SUM(AD581:AD586)</f>
        <v>1953</v>
      </c>
      <c r="AE587" s="21"/>
      <c r="AF587" s="50" t="s">
        <v>93</v>
      </c>
      <c r="AG587" s="23"/>
      <c r="AH587" s="23"/>
      <c r="AI587" s="120">
        <f>SUM(AI581:AI586)</f>
        <v>2334</v>
      </c>
      <c r="AJ587" s="21"/>
      <c r="AK587" s="50" t="s">
        <v>93</v>
      </c>
      <c r="AL587" s="23"/>
      <c r="AM587" s="23"/>
      <c r="AN587" s="120">
        <f>SUM(AN581:AN586)</f>
        <v>2673</v>
      </c>
    </row>
    <row r="588" spans="2:40" x14ac:dyDescent="0.35">
      <c r="B588" s="50" t="s">
        <v>87</v>
      </c>
      <c r="C588" s="23">
        <v>1519125</v>
      </c>
      <c r="D588" s="23">
        <v>1520335</v>
      </c>
      <c r="E588" s="119">
        <f t="shared" ref="E588:E594" si="452">D588-C588</f>
        <v>1210</v>
      </c>
      <c r="F588" s="21"/>
      <c r="G588" s="50" t="s">
        <v>87</v>
      </c>
      <c r="H588" s="23">
        <f t="shared" ref="H588:H594" si="453">D588</f>
        <v>1520335</v>
      </c>
      <c r="I588" s="23">
        <v>1521463</v>
      </c>
      <c r="J588" s="119">
        <f t="shared" ref="J588:J594" si="454">I588-H588</f>
        <v>1128</v>
      </c>
      <c r="K588" s="21"/>
      <c r="L588" s="50" t="s">
        <v>87</v>
      </c>
      <c r="M588" s="23">
        <f>I588</f>
        <v>1521463</v>
      </c>
      <c r="N588" s="23">
        <v>1522509</v>
      </c>
      <c r="O588" s="119">
        <f>N588-M588</f>
        <v>1046</v>
      </c>
      <c r="P588" s="21"/>
      <c r="Q588" s="50" t="s">
        <v>87</v>
      </c>
      <c r="R588" s="23">
        <f>N588</f>
        <v>1522509</v>
      </c>
      <c r="S588" s="23">
        <v>1523453</v>
      </c>
      <c r="T588" s="119">
        <f t="shared" ref="T588:T594" si="455">S588-R588</f>
        <v>944</v>
      </c>
      <c r="U588" s="21"/>
      <c r="V588" s="50" t="s">
        <v>87</v>
      </c>
      <c r="W588" s="23">
        <f t="shared" ref="W588:W594" si="456">S588</f>
        <v>1523453</v>
      </c>
      <c r="X588" s="23">
        <v>1524252</v>
      </c>
      <c r="Y588" s="119">
        <f t="shared" ref="Y588:Y594" si="457">X588-W588</f>
        <v>799</v>
      </c>
      <c r="Z588" s="21"/>
      <c r="AA588" s="50" t="s">
        <v>87</v>
      </c>
      <c r="AB588" s="23">
        <f t="shared" ref="AB588:AB594" si="458">X588</f>
        <v>1524252</v>
      </c>
      <c r="AC588" s="23">
        <v>1524732</v>
      </c>
      <c r="AD588" s="119">
        <f t="shared" ref="AD588:AD594" si="459">AC588-AB588</f>
        <v>480</v>
      </c>
      <c r="AE588" s="21"/>
      <c r="AF588" s="50" t="s">
        <v>87</v>
      </c>
      <c r="AG588" s="23">
        <f>AC588</f>
        <v>1524732</v>
      </c>
      <c r="AH588" s="23">
        <v>1525736</v>
      </c>
      <c r="AI588" s="119">
        <f t="shared" ref="AI588:AI594" si="460">AH588-AG588</f>
        <v>1004</v>
      </c>
      <c r="AJ588" s="21"/>
      <c r="AK588" s="50" t="s">
        <v>87</v>
      </c>
      <c r="AL588" s="23">
        <f t="shared" ref="AL588:AL594" si="461">AH588</f>
        <v>1525736</v>
      </c>
      <c r="AM588" s="23">
        <v>1526964</v>
      </c>
      <c r="AN588" s="119">
        <f t="shared" ref="AN588:AN594" si="462">AM588-AL588</f>
        <v>1228</v>
      </c>
    </row>
    <row r="589" spans="2:40" x14ac:dyDescent="0.35">
      <c r="B589" s="50" t="s">
        <v>96</v>
      </c>
      <c r="C589" s="23">
        <v>863160</v>
      </c>
      <c r="D589" s="23">
        <v>863406</v>
      </c>
      <c r="E589" s="119">
        <f t="shared" si="452"/>
        <v>246</v>
      </c>
      <c r="F589" s="21"/>
      <c r="G589" s="50" t="s">
        <v>96</v>
      </c>
      <c r="H589" s="23">
        <f t="shared" si="453"/>
        <v>863406</v>
      </c>
      <c r="I589" s="23">
        <v>863699</v>
      </c>
      <c r="J589" s="119">
        <f t="shared" si="454"/>
        <v>293</v>
      </c>
      <c r="K589" s="21"/>
      <c r="L589" s="50" t="s">
        <v>96</v>
      </c>
      <c r="M589" s="23">
        <f>I589</f>
        <v>863699</v>
      </c>
      <c r="N589" s="23">
        <v>863968</v>
      </c>
      <c r="O589" s="119">
        <f>N589-M589</f>
        <v>269</v>
      </c>
      <c r="P589" s="21"/>
      <c r="Q589" s="50" t="s">
        <v>96</v>
      </c>
      <c r="R589" s="23">
        <f>N589</f>
        <v>863968</v>
      </c>
      <c r="S589" s="23">
        <v>864278</v>
      </c>
      <c r="T589" s="119">
        <f t="shared" si="455"/>
        <v>310</v>
      </c>
      <c r="U589" s="21"/>
      <c r="V589" s="50" t="s">
        <v>96</v>
      </c>
      <c r="W589" s="23">
        <f t="shared" si="456"/>
        <v>864278</v>
      </c>
      <c r="X589" s="23">
        <v>864538</v>
      </c>
      <c r="Y589" s="119">
        <f t="shared" si="457"/>
        <v>260</v>
      </c>
      <c r="Z589" s="21"/>
      <c r="AA589" s="50" t="s">
        <v>96</v>
      </c>
      <c r="AB589" s="23">
        <f t="shared" si="458"/>
        <v>864538</v>
      </c>
      <c r="AC589" s="23">
        <v>864814</v>
      </c>
      <c r="AD589" s="119">
        <f t="shared" si="459"/>
        <v>276</v>
      </c>
      <c r="AE589" s="21"/>
      <c r="AF589" s="50" t="s">
        <v>96</v>
      </c>
      <c r="AG589" s="23">
        <f>AC589</f>
        <v>864814</v>
      </c>
      <c r="AH589" s="23">
        <v>865082</v>
      </c>
      <c r="AI589" s="119">
        <f t="shared" si="460"/>
        <v>268</v>
      </c>
      <c r="AJ589" s="21"/>
      <c r="AK589" s="50" t="s">
        <v>96</v>
      </c>
      <c r="AL589" s="23">
        <f t="shared" si="461"/>
        <v>865082</v>
      </c>
      <c r="AM589" s="23">
        <v>865352</v>
      </c>
      <c r="AN589" s="119">
        <f t="shared" si="462"/>
        <v>270</v>
      </c>
    </row>
    <row r="590" spans="2:40" x14ac:dyDescent="0.35">
      <c r="B590" s="50" t="s">
        <v>88</v>
      </c>
      <c r="C590" s="23"/>
      <c r="D590" s="23"/>
      <c r="E590" s="119">
        <f t="shared" si="452"/>
        <v>0</v>
      </c>
      <c r="F590" s="21"/>
      <c r="G590" s="50" t="s">
        <v>88</v>
      </c>
      <c r="H590" s="23">
        <f t="shared" si="453"/>
        <v>0</v>
      </c>
      <c r="I590" s="23"/>
      <c r="J590" s="119">
        <f t="shared" si="454"/>
        <v>0</v>
      </c>
      <c r="K590" s="21"/>
      <c r="L590" s="50" t="s">
        <v>88</v>
      </c>
      <c r="M590" s="23"/>
      <c r="N590" s="23"/>
      <c r="O590" s="119">
        <v>0</v>
      </c>
      <c r="P590" s="21"/>
      <c r="Q590" s="50" t="s">
        <v>88</v>
      </c>
      <c r="R590" s="23"/>
      <c r="S590" s="23"/>
      <c r="T590" s="119">
        <f t="shared" si="455"/>
        <v>0</v>
      </c>
      <c r="U590" s="21"/>
      <c r="V590" s="50" t="s">
        <v>88</v>
      </c>
      <c r="W590" s="23">
        <f t="shared" si="456"/>
        <v>0</v>
      </c>
      <c r="X590" s="23"/>
      <c r="Y590" s="119">
        <f t="shared" si="457"/>
        <v>0</v>
      </c>
      <c r="Z590" s="21"/>
      <c r="AA590" s="50" t="s">
        <v>88</v>
      </c>
      <c r="AB590" s="23">
        <f t="shared" si="458"/>
        <v>0</v>
      </c>
      <c r="AC590" s="23"/>
      <c r="AD590" s="119">
        <f t="shared" si="459"/>
        <v>0</v>
      </c>
      <c r="AE590" s="21"/>
      <c r="AF590" s="50" t="s">
        <v>88</v>
      </c>
      <c r="AG590" s="23"/>
      <c r="AH590" s="23"/>
      <c r="AI590" s="119">
        <f t="shared" si="460"/>
        <v>0</v>
      </c>
      <c r="AJ590" s="21"/>
      <c r="AK590" s="50" t="s">
        <v>88</v>
      </c>
      <c r="AL590" s="23">
        <f t="shared" si="461"/>
        <v>0</v>
      </c>
      <c r="AM590" s="23"/>
      <c r="AN590" s="119">
        <f t="shared" si="462"/>
        <v>0</v>
      </c>
    </row>
    <row r="591" spans="2:40" x14ac:dyDescent="0.35">
      <c r="B591" s="50" t="s">
        <v>108</v>
      </c>
      <c r="C591" s="23">
        <v>2756</v>
      </c>
      <c r="D591" s="23">
        <v>2757</v>
      </c>
      <c r="E591" s="119">
        <f t="shared" si="452"/>
        <v>1</v>
      </c>
      <c r="F591" s="21"/>
      <c r="G591" s="50" t="s">
        <v>108</v>
      </c>
      <c r="H591" s="23">
        <f t="shared" si="453"/>
        <v>2757</v>
      </c>
      <c r="I591" s="23">
        <v>2757</v>
      </c>
      <c r="J591" s="119">
        <f t="shared" si="454"/>
        <v>0</v>
      </c>
      <c r="K591" s="21"/>
      <c r="L591" s="50" t="s">
        <v>108</v>
      </c>
      <c r="M591" s="23">
        <f>I591</f>
        <v>2757</v>
      </c>
      <c r="N591" s="23">
        <v>2757</v>
      </c>
      <c r="O591" s="119">
        <f>N591-M591</f>
        <v>0</v>
      </c>
      <c r="P591" s="21"/>
      <c r="Q591" s="50" t="s">
        <v>108</v>
      </c>
      <c r="R591" s="23">
        <f>N591</f>
        <v>2757</v>
      </c>
      <c r="S591" s="23">
        <v>2758</v>
      </c>
      <c r="T591" s="119">
        <f t="shared" si="455"/>
        <v>1</v>
      </c>
      <c r="U591" s="21"/>
      <c r="V591" s="50" t="s">
        <v>108</v>
      </c>
      <c r="W591" s="23">
        <f t="shared" si="456"/>
        <v>2758</v>
      </c>
      <c r="X591" s="23">
        <v>2762</v>
      </c>
      <c r="Y591" s="119">
        <f t="shared" si="457"/>
        <v>4</v>
      </c>
      <c r="Z591" s="21"/>
      <c r="AA591" s="50" t="s">
        <v>108</v>
      </c>
      <c r="AB591" s="23">
        <f t="shared" si="458"/>
        <v>2762</v>
      </c>
      <c r="AC591" s="23">
        <v>2764</v>
      </c>
      <c r="AD591" s="119">
        <f t="shared" si="459"/>
        <v>2</v>
      </c>
      <c r="AE591" s="21"/>
      <c r="AF591" s="50" t="s">
        <v>108</v>
      </c>
      <c r="AG591" s="23">
        <f>AC591</f>
        <v>2764</v>
      </c>
      <c r="AH591" s="23">
        <v>2766</v>
      </c>
      <c r="AI591" s="119">
        <f t="shared" si="460"/>
        <v>2</v>
      </c>
      <c r="AJ591" s="21"/>
      <c r="AK591" s="50" t="s">
        <v>108</v>
      </c>
      <c r="AL591" s="23">
        <f t="shared" si="461"/>
        <v>2766</v>
      </c>
      <c r="AM591" s="23">
        <v>2766</v>
      </c>
      <c r="AN591" s="119">
        <f t="shared" si="462"/>
        <v>0</v>
      </c>
    </row>
    <row r="592" spans="2:40" x14ac:dyDescent="0.35">
      <c r="B592" s="50" t="s">
        <v>89</v>
      </c>
      <c r="C592" s="23">
        <v>607027</v>
      </c>
      <c r="D592" s="23">
        <v>607351</v>
      </c>
      <c r="E592" s="119">
        <f t="shared" si="452"/>
        <v>324</v>
      </c>
      <c r="F592" s="21"/>
      <c r="G592" s="50" t="s">
        <v>89</v>
      </c>
      <c r="H592" s="23">
        <f t="shared" si="453"/>
        <v>607351</v>
      </c>
      <c r="I592" s="23">
        <v>607710</v>
      </c>
      <c r="J592" s="119">
        <f t="shared" si="454"/>
        <v>359</v>
      </c>
      <c r="K592" s="21"/>
      <c r="L592" s="50" t="s">
        <v>89</v>
      </c>
      <c r="M592" s="23">
        <f>I592</f>
        <v>607710</v>
      </c>
      <c r="N592" s="23">
        <v>608124</v>
      </c>
      <c r="O592" s="119">
        <f>N592-M592</f>
        <v>414</v>
      </c>
      <c r="P592" s="21"/>
      <c r="Q592" s="50" t="s">
        <v>89</v>
      </c>
      <c r="R592" s="23">
        <f>N592</f>
        <v>608124</v>
      </c>
      <c r="S592" s="23">
        <v>608506</v>
      </c>
      <c r="T592" s="119">
        <f t="shared" si="455"/>
        <v>382</v>
      </c>
      <c r="U592" s="21"/>
      <c r="V592" s="50" t="s">
        <v>89</v>
      </c>
      <c r="W592" s="23">
        <f t="shared" si="456"/>
        <v>608506</v>
      </c>
      <c r="X592" s="23">
        <v>608797</v>
      </c>
      <c r="Y592" s="119">
        <f t="shared" si="457"/>
        <v>291</v>
      </c>
      <c r="Z592" s="21"/>
      <c r="AA592" s="50" t="s">
        <v>89</v>
      </c>
      <c r="AB592" s="23">
        <f t="shared" si="458"/>
        <v>608797</v>
      </c>
      <c r="AC592" s="23">
        <v>609150</v>
      </c>
      <c r="AD592" s="119">
        <f t="shared" si="459"/>
        <v>353</v>
      </c>
      <c r="AE592" s="21"/>
      <c r="AF592" s="50" t="s">
        <v>89</v>
      </c>
      <c r="AG592" s="23">
        <f>AC592</f>
        <v>609150</v>
      </c>
      <c r="AH592" s="23">
        <v>609490</v>
      </c>
      <c r="AI592" s="119">
        <f t="shared" si="460"/>
        <v>340</v>
      </c>
      <c r="AJ592" s="21"/>
      <c r="AK592" s="50" t="s">
        <v>89</v>
      </c>
      <c r="AL592" s="23">
        <f t="shared" si="461"/>
        <v>609490</v>
      </c>
      <c r="AM592" s="23">
        <v>609779</v>
      </c>
      <c r="AN592" s="119">
        <f t="shared" si="462"/>
        <v>289</v>
      </c>
    </row>
    <row r="593" spans="2:40" x14ac:dyDescent="0.35">
      <c r="B593" s="50" t="s">
        <v>90</v>
      </c>
      <c r="C593" s="23">
        <v>319846</v>
      </c>
      <c r="D593" s="23">
        <v>320085</v>
      </c>
      <c r="E593" s="119">
        <f t="shared" si="452"/>
        <v>239</v>
      </c>
      <c r="F593" s="21"/>
      <c r="G593" s="50" t="s">
        <v>90</v>
      </c>
      <c r="H593" s="23">
        <f t="shared" si="453"/>
        <v>320085</v>
      </c>
      <c r="I593" s="23">
        <v>320291</v>
      </c>
      <c r="J593" s="119">
        <f t="shared" si="454"/>
        <v>206</v>
      </c>
      <c r="K593" s="21"/>
      <c r="L593" s="50" t="s">
        <v>90</v>
      </c>
      <c r="M593" s="23">
        <f>I593</f>
        <v>320291</v>
      </c>
      <c r="N593" s="23">
        <v>320482</v>
      </c>
      <c r="O593" s="119">
        <f>N593-M593</f>
        <v>191</v>
      </c>
      <c r="P593" s="21"/>
      <c r="Q593" s="50" t="s">
        <v>90</v>
      </c>
      <c r="R593" s="23">
        <f>N593</f>
        <v>320482</v>
      </c>
      <c r="S593" s="23">
        <v>320687</v>
      </c>
      <c r="T593" s="119">
        <f t="shared" si="455"/>
        <v>205</v>
      </c>
      <c r="U593" s="21"/>
      <c r="V593" s="50" t="s">
        <v>90</v>
      </c>
      <c r="W593" s="23">
        <f t="shared" si="456"/>
        <v>320687</v>
      </c>
      <c r="X593" s="23">
        <v>320849</v>
      </c>
      <c r="Y593" s="119">
        <f t="shared" si="457"/>
        <v>162</v>
      </c>
      <c r="Z593" s="21"/>
      <c r="AA593" s="50" t="s">
        <v>90</v>
      </c>
      <c r="AB593" s="23">
        <f t="shared" si="458"/>
        <v>320849</v>
      </c>
      <c r="AC593" s="23">
        <v>321064</v>
      </c>
      <c r="AD593" s="119">
        <f t="shared" si="459"/>
        <v>215</v>
      </c>
      <c r="AE593" s="21"/>
      <c r="AF593" s="50" t="s">
        <v>90</v>
      </c>
      <c r="AG593" s="23">
        <f>AC593</f>
        <v>321064</v>
      </c>
      <c r="AH593" s="23">
        <v>321240</v>
      </c>
      <c r="AI593" s="119">
        <f t="shared" si="460"/>
        <v>176</v>
      </c>
      <c r="AJ593" s="21"/>
      <c r="AK593" s="50" t="s">
        <v>90</v>
      </c>
      <c r="AL593" s="23">
        <f t="shared" si="461"/>
        <v>321240</v>
      </c>
      <c r="AM593" s="23">
        <v>321401</v>
      </c>
      <c r="AN593" s="119">
        <f t="shared" si="462"/>
        <v>161</v>
      </c>
    </row>
    <row r="594" spans="2:40" x14ac:dyDescent="0.35">
      <c r="B594" s="50" t="s">
        <v>91</v>
      </c>
      <c r="C594" s="23">
        <v>897034</v>
      </c>
      <c r="D594" s="23">
        <v>897872</v>
      </c>
      <c r="E594" s="119">
        <f t="shared" si="452"/>
        <v>838</v>
      </c>
      <c r="F594" s="21"/>
      <c r="G594" s="50" t="s">
        <v>91</v>
      </c>
      <c r="H594" s="23">
        <f t="shared" si="453"/>
        <v>897872</v>
      </c>
      <c r="I594" s="23">
        <v>898772</v>
      </c>
      <c r="J594" s="119">
        <f t="shared" si="454"/>
        <v>900</v>
      </c>
      <c r="K594" s="21"/>
      <c r="L594" s="50" t="s">
        <v>91</v>
      </c>
      <c r="M594" s="23">
        <f>I594</f>
        <v>898772</v>
      </c>
      <c r="N594" s="23">
        <v>899808</v>
      </c>
      <c r="O594" s="119">
        <f>N594-M594</f>
        <v>1036</v>
      </c>
      <c r="P594" s="21"/>
      <c r="Q594" s="50" t="s">
        <v>91</v>
      </c>
      <c r="R594" s="23">
        <f>N594</f>
        <v>899808</v>
      </c>
      <c r="S594" s="23">
        <v>901005</v>
      </c>
      <c r="T594" s="119">
        <f t="shared" si="455"/>
        <v>1197</v>
      </c>
      <c r="U594" s="21"/>
      <c r="V594" s="50" t="s">
        <v>91</v>
      </c>
      <c r="W594" s="23">
        <f t="shared" si="456"/>
        <v>901005</v>
      </c>
      <c r="X594" s="23">
        <v>902137</v>
      </c>
      <c r="Y594" s="119">
        <f t="shared" si="457"/>
        <v>1132</v>
      </c>
      <c r="Z594" s="21"/>
      <c r="AA594" s="50" t="s">
        <v>91</v>
      </c>
      <c r="AB594" s="23">
        <f t="shared" si="458"/>
        <v>902137</v>
      </c>
      <c r="AC594" s="23">
        <v>903120</v>
      </c>
      <c r="AD594" s="119">
        <f t="shared" si="459"/>
        <v>983</v>
      </c>
      <c r="AE594" s="21"/>
      <c r="AF594" s="50" t="s">
        <v>91</v>
      </c>
      <c r="AG594" s="23">
        <f>AC594</f>
        <v>903120</v>
      </c>
      <c r="AH594" s="23">
        <v>904080</v>
      </c>
      <c r="AI594" s="119">
        <f t="shared" si="460"/>
        <v>960</v>
      </c>
      <c r="AJ594" s="21"/>
      <c r="AK594" s="50" t="s">
        <v>91</v>
      </c>
      <c r="AL594" s="23">
        <f t="shared" si="461"/>
        <v>904080</v>
      </c>
      <c r="AM594" s="23">
        <v>905193</v>
      </c>
      <c r="AN594" s="119">
        <f t="shared" si="462"/>
        <v>1113</v>
      </c>
    </row>
    <row r="595" spans="2:40" x14ac:dyDescent="0.35">
      <c r="B595" s="50" t="s">
        <v>94</v>
      </c>
      <c r="C595" s="23"/>
      <c r="D595" s="23"/>
      <c r="E595" s="119">
        <f>SUM(E588:E594)</f>
        <v>2858</v>
      </c>
      <c r="F595" s="21"/>
      <c r="G595" s="50" t="s">
        <v>94</v>
      </c>
      <c r="H595" s="23"/>
      <c r="I595" s="23"/>
      <c r="J595" s="120">
        <f>SUM(J588:J594)</f>
        <v>2886</v>
      </c>
      <c r="K595" s="21"/>
      <c r="L595" s="50" t="s">
        <v>94</v>
      </c>
      <c r="M595" s="23"/>
      <c r="N595" s="23"/>
      <c r="O595" s="119">
        <f>SUM(O588:O594)</f>
        <v>2956</v>
      </c>
      <c r="P595" s="21"/>
      <c r="Q595" s="50" t="s">
        <v>94</v>
      </c>
      <c r="R595" s="23"/>
      <c r="S595" s="23"/>
      <c r="T595" s="119">
        <f>SUM(T588:T594)</f>
        <v>3039</v>
      </c>
      <c r="U595" s="21"/>
      <c r="V595" s="50" t="s">
        <v>94</v>
      </c>
      <c r="W595" s="23"/>
      <c r="X595" s="23"/>
      <c r="Y595" s="120">
        <f>SUM(Y588:Y594)</f>
        <v>2648</v>
      </c>
      <c r="Z595" s="21"/>
      <c r="AA595" s="50" t="s">
        <v>94</v>
      </c>
      <c r="AB595" s="23"/>
      <c r="AC595" s="23"/>
      <c r="AD595" s="120">
        <f>SUM(AD588:AD594)</f>
        <v>2309</v>
      </c>
      <c r="AE595" s="21"/>
      <c r="AF595" s="50" t="s">
        <v>94</v>
      </c>
      <c r="AG595" s="23"/>
      <c r="AH595" s="23"/>
      <c r="AI595" s="120">
        <f>SUM(AI588:AI594)</f>
        <v>2750</v>
      </c>
      <c r="AJ595" s="21"/>
      <c r="AK595" s="50" t="s">
        <v>94</v>
      </c>
      <c r="AL595" s="23"/>
      <c r="AM595" s="23"/>
      <c r="AN595" s="120">
        <f>SUM(AN588:AN594)</f>
        <v>3061</v>
      </c>
    </row>
    <row r="596" spans="2:40" x14ac:dyDescent="0.35">
      <c r="B596" s="50" t="s">
        <v>97</v>
      </c>
      <c r="C596" s="23">
        <v>572197</v>
      </c>
      <c r="D596" s="23">
        <v>572197</v>
      </c>
      <c r="E596" s="119">
        <f>D596-C596</f>
        <v>0</v>
      </c>
      <c r="F596" s="21"/>
      <c r="G596" s="50" t="s">
        <v>97</v>
      </c>
      <c r="H596" s="23">
        <f>D596</f>
        <v>572197</v>
      </c>
      <c r="I596" s="23">
        <v>572700</v>
      </c>
      <c r="J596" s="119">
        <f>I596-H596</f>
        <v>503</v>
      </c>
      <c r="K596" s="21"/>
      <c r="L596" s="50" t="s">
        <v>97</v>
      </c>
      <c r="M596" s="23">
        <f>I596</f>
        <v>572700</v>
      </c>
      <c r="N596" s="23">
        <v>572782</v>
      </c>
      <c r="O596" s="119">
        <f>N596-M596</f>
        <v>82</v>
      </c>
      <c r="P596" s="21"/>
      <c r="Q596" s="50" t="s">
        <v>97</v>
      </c>
      <c r="R596" s="23">
        <f>N596</f>
        <v>572782</v>
      </c>
      <c r="S596" s="23">
        <v>572928</v>
      </c>
      <c r="T596" s="119">
        <f>S596-R596</f>
        <v>146</v>
      </c>
      <c r="U596" s="21"/>
      <c r="V596" s="50" t="s">
        <v>97</v>
      </c>
      <c r="W596" s="23">
        <f>S596</f>
        <v>572928</v>
      </c>
      <c r="X596" s="23">
        <v>573206</v>
      </c>
      <c r="Y596" s="120">
        <f>X596-W596</f>
        <v>278</v>
      </c>
      <c r="Z596" s="21"/>
      <c r="AA596" s="50" t="s">
        <v>97</v>
      </c>
      <c r="AB596" s="23">
        <f>X596</f>
        <v>573206</v>
      </c>
      <c r="AC596" s="23">
        <v>573476</v>
      </c>
      <c r="AD596" s="120">
        <f>AC596-AB596</f>
        <v>270</v>
      </c>
      <c r="AE596" s="21"/>
      <c r="AF596" s="50" t="s">
        <v>97</v>
      </c>
      <c r="AG596" s="23">
        <f>AC596</f>
        <v>573476</v>
      </c>
      <c r="AH596" s="23">
        <v>573778</v>
      </c>
      <c r="AI596" s="120">
        <f>AH596-AG596</f>
        <v>302</v>
      </c>
      <c r="AJ596" s="21"/>
      <c r="AK596" s="50" t="s">
        <v>97</v>
      </c>
      <c r="AL596" s="23">
        <f>AH596</f>
        <v>573778</v>
      </c>
      <c r="AM596" s="23">
        <v>574035</v>
      </c>
      <c r="AN596" s="120">
        <f>AM596-AL596</f>
        <v>257</v>
      </c>
    </row>
    <row r="597" spans="2:40" x14ac:dyDescent="0.35">
      <c r="B597" s="29" t="s">
        <v>130</v>
      </c>
      <c r="C597" s="23"/>
      <c r="D597" s="23"/>
      <c r="E597" s="121">
        <f>E596+E595+E587+E580+E579+E578</f>
        <v>7158</v>
      </c>
      <c r="F597" s="21"/>
      <c r="G597" s="29" t="s">
        <v>130</v>
      </c>
      <c r="H597" s="23"/>
      <c r="I597" s="23"/>
      <c r="J597" s="121">
        <f>J596+J595+J587+J580+J579+J578</f>
        <v>8047</v>
      </c>
      <c r="K597" s="21"/>
      <c r="L597" s="29" t="s">
        <v>130</v>
      </c>
      <c r="M597" s="23"/>
      <c r="N597" s="23"/>
      <c r="O597" s="121">
        <f>O596+O595+O587+O580+O579+O578</f>
        <v>7434</v>
      </c>
      <c r="P597" s="21"/>
      <c r="Q597" s="29" t="s">
        <v>130</v>
      </c>
      <c r="R597" s="23"/>
      <c r="S597" s="23"/>
      <c r="T597" s="121">
        <f>T596+T595+T587+T580+T579+T578</f>
        <v>7593</v>
      </c>
      <c r="U597" s="21"/>
      <c r="V597" s="29" t="s">
        <v>130</v>
      </c>
      <c r="W597" s="23"/>
      <c r="X597" s="23"/>
      <c r="Y597" s="121">
        <f>Y596+Y595+Y587+Y580+Y579+Y578</f>
        <v>7267</v>
      </c>
      <c r="Z597" s="21"/>
      <c r="AA597" s="29" t="s">
        <v>130</v>
      </c>
      <c r="AB597" s="23"/>
      <c r="AC597" s="23"/>
      <c r="AD597" s="121">
        <f>AD596+AD595+AD587+AD580+AD579+AD578</f>
        <v>6475</v>
      </c>
      <c r="AE597" s="21"/>
      <c r="AF597" s="29" t="s">
        <v>130</v>
      </c>
      <c r="AG597" s="23">
        <f>AC597</f>
        <v>0</v>
      </c>
      <c r="AH597" s="23"/>
      <c r="AI597" s="121">
        <f>AI596+AI595+AI587+AI580+AI579+AI578</f>
        <v>6786</v>
      </c>
      <c r="AJ597" s="21"/>
      <c r="AK597" s="29" t="s">
        <v>130</v>
      </c>
      <c r="AL597" s="23">
        <f>AH597</f>
        <v>0</v>
      </c>
      <c r="AM597" s="23"/>
      <c r="AN597" s="121">
        <f>AN596+AN595+AN587+AN580+AN579+AN578</f>
        <v>7431</v>
      </c>
    </row>
    <row r="599" spans="2:40" x14ac:dyDescent="0.35">
      <c r="B599" s="117" t="s">
        <v>114</v>
      </c>
      <c r="C599" s="292" t="s">
        <v>1031</v>
      </c>
      <c r="D599" s="293"/>
      <c r="E599" s="294"/>
      <c r="F599" s="21"/>
      <c r="G599" s="117" t="s">
        <v>114</v>
      </c>
      <c r="H599" s="292" t="s">
        <v>1032</v>
      </c>
      <c r="I599" s="293"/>
      <c r="J599" s="294"/>
      <c r="K599" s="21"/>
      <c r="L599" s="117" t="s">
        <v>114</v>
      </c>
      <c r="M599" s="292" t="s">
        <v>1033</v>
      </c>
      <c r="N599" s="293"/>
      <c r="O599" s="294"/>
      <c r="P599" s="21"/>
      <c r="Q599" s="117" t="s">
        <v>114</v>
      </c>
      <c r="R599" s="292" t="s">
        <v>1034</v>
      </c>
      <c r="S599" s="293"/>
      <c r="T599" s="294"/>
      <c r="U599" s="21"/>
      <c r="V599" s="117" t="s">
        <v>114</v>
      </c>
      <c r="W599" s="292" t="s">
        <v>1035</v>
      </c>
      <c r="X599" s="293"/>
      <c r="Y599" s="294"/>
      <c r="Z599" s="21"/>
      <c r="AA599" s="117" t="s">
        <v>114</v>
      </c>
      <c r="AB599" s="292" t="s">
        <v>1036</v>
      </c>
      <c r="AC599" s="293"/>
      <c r="AD599" s="294"/>
      <c r="AE599" s="21"/>
      <c r="AF599" s="117" t="s">
        <v>114</v>
      </c>
      <c r="AG599" s="292" t="s">
        <v>1037</v>
      </c>
      <c r="AH599" s="293"/>
      <c r="AI599" s="294"/>
      <c r="AJ599" s="21"/>
      <c r="AK599" s="117" t="s">
        <v>114</v>
      </c>
      <c r="AL599" s="292" t="s">
        <v>1038</v>
      </c>
      <c r="AM599" s="293"/>
      <c r="AN599" s="294"/>
    </row>
    <row r="600" spans="2:40" x14ac:dyDescent="0.35">
      <c r="B600" s="50"/>
      <c r="C600" s="118" t="s">
        <v>81</v>
      </c>
      <c r="D600" s="118" t="s">
        <v>82</v>
      </c>
      <c r="E600" s="118" t="s">
        <v>95</v>
      </c>
      <c r="F600" s="21"/>
      <c r="G600" s="50"/>
      <c r="H600" s="118" t="s">
        <v>81</v>
      </c>
      <c r="I600" s="118" t="s">
        <v>82</v>
      </c>
      <c r="J600" s="118" t="s">
        <v>95</v>
      </c>
      <c r="K600" s="21"/>
      <c r="L600" s="50"/>
      <c r="M600" s="118" t="s">
        <v>81</v>
      </c>
      <c r="N600" s="118" t="s">
        <v>82</v>
      </c>
      <c r="O600" s="118" t="s">
        <v>95</v>
      </c>
      <c r="P600" s="21"/>
      <c r="Q600" s="50"/>
      <c r="R600" s="118" t="s">
        <v>81</v>
      </c>
      <c r="S600" s="118" t="s">
        <v>82</v>
      </c>
      <c r="T600" s="118" t="s">
        <v>95</v>
      </c>
      <c r="U600" s="21"/>
      <c r="V600" s="50"/>
      <c r="W600" s="118" t="s">
        <v>81</v>
      </c>
      <c r="X600" s="118" t="s">
        <v>82</v>
      </c>
      <c r="Y600" s="118" t="s">
        <v>95</v>
      </c>
      <c r="Z600" s="21"/>
      <c r="AA600" s="50"/>
      <c r="AB600" s="118" t="s">
        <v>81</v>
      </c>
      <c r="AC600" s="118" t="s">
        <v>82</v>
      </c>
      <c r="AD600" s="118" t="s">
        <v>95</v>
      </c>
      <c r="AE600" s="21"/>
      <c r="AF600" s="50"/>
      <c r="AG600" s="118" t="s">
        <v>81</v>
      </c>
      <c r="AH600" s="118" t="s">
        <v>82</v>
      </c>
      <c r="AI600" s="118" t="s">
        <v>95</v>
      </c>
      <c r="AJ600" s="21"/>
      <c r="AK600" s="50"/>
      <c r="AL600" s="118" t="s">
        <v>81</v>
      </c>
      <c r="AM600" s="118" t="s">
        <v>82</v>
      </c>
      <c r="AN600" s="118" t="s">
        <v>95</v>
      </c>
    </row>
    <row r="601" spans="2:40" x14ac:dyDescent="0.35">
      <c r="B601" s="50" t="s">
        <v>92</v>
      </c>
      <c r="C601" s="23">
        <v>482178</v>
      </c>
      <c r="D601" s="23">
        <v>482355</v>
      </c>
      <c r="E601" s="119">
        <f>(D601-C601)*10</f>
        <v>1770</v>
      </c>
      <c r="F601" s="21"/>
      <c r="G601" s="50" t="s">
        <v>92</v>
      </c>
      <c r="H601" s="23">
        <f>D601</f>
        <v>482355</v>
      </c>
      <c r="I601" s="23">
        <v>482535</v>
      </c>
      <c r="J601" s="119">
        <f>(I601-H601)*10</f>
        <v>1800</v>
      </c>
      <c r="K601" s="21"/>
      <c r="L601" s="50" t="s">
        <v>92</v>
      </c>
      <c r="M601" s="23">
        <f>I601</f>
        <v>482535</v>
      </c>
      <c r="N601" s="23">
        <v>482719</v>
      </c>
      <c r="O601" s="119">
        <f>(N601-M601)*10</f>
        <v>1840</v>
      </c>
      <c r="P601" s="21"/>
      <c r="Q601" s="50" t="s">
        <v>92</v>
      </c>
      <c r="R601" s="23">
        <f>N601</f>
        <v>482719</v>
      </c>
      <c r="S601" s="23">
        <v>482886</v>
      </c>
      <c r="T601" s="119">
        <f>(S601-R601)*10</f>
        <v>1670</v>
      </c>
      <c r="U601" s="21"/>
      <c r="V601" s="50" t="s">
        <v>92</v>
      </c>
      <c r="W601" s="23">
        <f>S601</f>
        <v>482886</v>
      </c>
      <c r="X601" s="23">
        <v>483053</v>
      </c>
      <c r="Y601" s="119">
        <f>(X601-W601)*10</f>
        <v>1670</v>
      </c>
      <c r="Z601" s="21"/>
      <c r="AA601" s="50" t="s">
        <v>92</v>
      </c>
      <c r="AB601" s="23">
        <f>X601</f>
        <v>483053</v>
      </c>
      <c r="AC601" s="23">
        <v>483221</v>
      </c>
      <c r="AD601" s="119">
        <f>(AC601-AB601)*10</f>
        <v>1680</v>
      </c>
      <c r="AE601" s="21"/>
      <c r="AF601" s="50" t="s">
        <v>92</v>
      </c>
      <c r="AG601" s="23">
        <f>AC601</f>
        <v>483221</v>
      </c>
      <c r="AH601" s="23">
        <v>483407</v>
      </c>
      <c r="AI601" s="119">
        <f>(AH601-AG601)*10</f>
        <v>1860</v>
      </c>
      <c r="AJ601" s="21"/>
      <c r="AK601" s="50" t="s">
        <v>92</v>
      </c>
      <c r="AL601" s="23">
        <f>AH601</f>
        <v>483407</v>
      </c>
      <c r="AM601" s="23">
        <v>483522</v>
      </c>
      <c r="AN601" s="119">
        <f>(AM601-AL601)*10</f>
        <v>1150</v>
      </c>
    </row>
    <row r="602" spans="2:40" x14ac:dyDescent="0.35">
      <c r="B602" s="50" t="s">
        <v>6</v>
      </c>
      <c r="C602" s="23">
        <v>289792</v>
      </c>
      <c r="D602" s="23">
        <v>290067</v>
      </c>
      <c r="E602" s="119">
        <f>D602-C602</f>
        <v>275</v>
      </c>
      <c r="F602" s="21"/>
      <c r="G602" s="50" t="s">
        <v>6</v>
      </c>
      <c r="H602" s="23">
        <f t="shared" ref="H602:H617" si="463">D602</f>
        <v>290067</v>
      </c>
      <c r="I602" s="23">
        <v>290432</v>
      </c>
      <c r="J602" s="119">
        <f>I602-H602</f>
        <v>365</v>
      </c>
      <c r="K602" s="21"/>
      <c r="L602" s="50" t="s">
        <v>6</v>
      </c>
      <c r="M602" s="23">
        <f t="shared" ref="M602:M619" si="464">I602</f>
        <v>290432</v>
      </c>
      <c r="N602" s="23">
        <v>290601</v>
      </c>
      <c r="O602" s="119">
        <f>N602-M602</f>
        <v>169</v>
      </c>
      <c r="P602" s="21"/>
      <c r="Q602" s="50" t="s">
        <v>6</v>
      </c>
      <c r="R602" s="23">
        <f t="shared" ref="R602:R617" si="465">N602</f>
        <v>290601</v>
      </c>
      <c r="S602" s="23">
        <v>290793</v>
      </c>
      <c r="T602" s="119">
        <f>S602-R602</f>
        <v>192</v>
      </c>
      <c r="U602" s="21"/>
      <c r="V602" s="50" t="s">
        <v>6</v>
      </c>
      <c r="W602" s="23">
        <f t="shared" ref="W602:W617" si="466">S602</f>
        <v>290793</v>
      </c>
      <c r="X602" s="23">
        <v>290924</v>
      </c>
      <c r="Y602" s="119">
        <f>X602-W602</f>
        <v>131</v>
      </c>
      <c r="Z602" s="21"/>
      <c r="AA602" s="50" t="s">
        <v>6</v>
      </c>
      <c r="AB602" s="23">
        <f t="shared" ref="AB602:AB617" si="467">X602</f>
        <v>290924</v>
      </c>
      <c r="AC602" s="23">
        <v>291084</v>
      </c>
      <c r="AD602" s="119">
        <f>AC602-AB602</f>
        <v>160</v>
      </c>
      <c r="AE602" s="21"/>
      <c r="AF602" s="50" t="s">
        <v>6</v>
      </c>
      <c r="AG602" s="23">
        <f t="shared" ref="AG602:AG617" si="468">AC602</f>
        <v>291084</v>
      </c>
      <c r="AH602" s="23">
        <v>291234</v>
      </c>
      <c r="AI602" s="119">
        <f>AH602-AG602</f>
        <v>150</v>
      </c>
      <c r="AJ602" s="21"/>
      <c r="AK602" s="50" t="s">
        <v>6</v>
      </c>
      <c r="AL602" s="23">
        <f t="shared" ref="AL602:AL617" si="469">AH602</f>
        <v>291234</v>
      </c>
      <c r="AM602" s="23">
        <v>291389</v>
      </c>
      <c r="AN602" s="119">
        <f>AM602-AL602</f>
        <v>155</v>
      </c>
    </row>
    <row r="603" spans="2:40" x14ac:dyDescent="0.35">
      <c r="B603" s="50" t="s">
        <v>103</v>
      </c>
      <c r="C603" s="23">
        <v>210667</v>
      </c>
      <c r="D603" s="23">
        <v>210667</v>
      </c>
      <c r="E603" s="119">
        <f>D603-C603</f>
        <v>0</v>
      </c>
      <c r="F603" s="21"/>
      <c r="G603" s="50" t="s">
        <v>103</v>
      </c>
      <c r="H603" s="23">
        <f t="shared" si="463"/>
        <v>210667</v>
      </c>
      <c r="I603" s="23">
        <v>210667</v>
      </c>
      <c r="J603" s="119">
        <f>I603-H603</f>
        <v>0</v>
      </c>
      <c r="K603" s="21"/>
      <c r="L603" s="50" t="s">
        <v>103</v>
      </c>
      <c r="M603" s="23">
        <f t="shared" si="464"/>
        <v>210667</v>
      </c>
      <c r="N603" s="23">
        <v>210667</v>
      </c>
      <c r="O603" s="119">
        <f>N603-M603</f>
        <v>0</v>
      </c>
      <c r="P603" s="21"/>
      <c r="Q603" s="50" t="s">
        <v>103</v>
      </c>
      <c r="R603" s="23">
        <f t="shared" si="465"/>
        <v>210667</v>
      </c>
      <c r="S603" s="23">
        <v>210667</v>
      </c>
      <c r="T603" s="119">
        <f>S603-R603</f>
        <v>0</v>
      </c>
      <c r="U603" s="21"/>
      <c r="V603" s="50" t="s">
        <v>103</v>
      </c>
      <c r="W603" s="23">
        <f t="shared" si="466"/>
        <v>210667</v>
      </c>
      <c r="X603" s="23">
        <v>210667</v>
      </c>
      <c r="Y603" s="119">
        <f>X603-W603</f>
        <v>0</v>
      </c>
      <c r="Z603" s="21"/>
      <c r="AA603" s="50" t="s">
        <v>103</v>
      </c>
      <c r="AB603" s="23">
        <f t="shared" si="467"/>
        <v>210667</v>
      </c>
      <c r="AC603" s="23">
        <v>210667</v>
      </c>
      <c r="AD603" s="119">
        <f>AC603-AB603</f>
        <v>0</v>
      </c>
      <c r="AE603" s="21"/>
      <c r="AF603" s="50" t="s">
        <v>103</v>
      </c>
      <c r="AG603" s="23">
        <v>790</v>
      </c>
      <c r="AH603" s="23">
        <v>1426</v>
      </c>
      <c r="AI603" s="119">
        <f>AH603-AG603</f>
        <v>636</v>
      </c>
      <c r="AJ603" s="21"/>
      <c r="AK603" s="50" t="s">
        <v>103</v>
      </c>
      <c r="AL603" s="23">
        <f t="shared" si="469"/>
        <v>1426</v>
      </c>
      <c r="AM603" s="23">
        <v>2044</v>
      </c>
      <c r="AN603" s="119">
        <f>AM603-AL603</f>
        <v>618</v>
      </c>
    </row>
    <row r="604" spans="2:40" x14ac:dyDescent="0.35">
      <c r="B604" s="50" t="s">
        <v>3</v>
      </c>
      <c r="C604" s="23">
        <v>342534</v>
      </c>
      <c r="D604" s="23">
        <v>342804</v>
      </c>
      <c r="E604" s="119">
        <f>(D604-C604)*10</f>
        <v>2700</v>
      </c>
      <c r="F604" s="21"/>
      <c r="G604" s="50" t="s">
        <v>3</v>
      </c>
      <c r="H604" s="23">
        <f t="shared" si="463"/>
        <v>342804</v>
      </c>
      <c r="I604" s="23">
        <v>343069</v>
      </c>
      <c r="J604" s="119">
        <f>(I604-H604)*10</f>
        <v>2650</v>
      </c>
      <c r="K604" s="21"/>
      <c r="L604" s="50" t="s">
        <v>3</v>
      </c>
      <c r="M604" s="23">
        <f t="shared" si="464"/>
        <v>343069</v>
      </c>
      <c r="N604" s="23">
        <v>343334</v>
      </c>
      <c r="O604" s="119">
        <f>(N604-M604)*10</f>
        <v>2650</v>
      </c>
      <c r="P604" s="21"/>
      <c r="Q604" s="50" t="s">
        <v>3</v>
      </c>
      <c r="R604" s="23">
        <f t="shared" si="465"/>
        <v>343334</v>
      </c>
      <c r="S604" s="23">
        <v>343569</v>
      </c>
      <c r="T604" s="119">
        <f>(S604-R604)*10</f>
        <v>2350</v>
      </c>
      <c r="U604" s="21"/>
      <c r="V604" s="50" t="s">
        <v>3</v>
      </c>
      <c r="W604" s="23">
        <f t="shared" si="466"/>
        <v>343569</v>
      </c>
      <c r="X604" s="23">
        <v>343756</v>
      </c>
      <c r="Y604" s="119">
        <f>(X604-W604)*10</f>
        <v>1870</v>
      </c>
      <c r="Z604" s="21"/>
      <c r="AA604" s="50" t="s">
        <v>3</v>
      </c>
      <c r="AB604" s="23">
        <f t="shared" si="467"/>
        <v>343756</v>
      </c>
      <c r="AC604" s="23">
        <v>343985</v>
      </c>
      <c r="AD604" s="119">
        <f>(AC604-AB604)*10</f>
        <v>2290</v>
      </c>
      <c r="AE604" s="21"/>
      <c r="AF604" s="50" t="s">
        <v>3</v>
      </c>
      <c r="AG604" s="23">
        <f t="shared" si="468"/>
        <v>343985</v>
      </c>
      <c r="AH604" s="23">
        <v>344253</v>
      </c>
      <c r="AI604" s="119">
        <f>(AH604-AG604)*10</f>
        <v>2680</v>
      </c>
      <c r="AJ604" s="21"/>
      <c r="AK604" s="50" t="s">
        <v>3</v>
      </c>
      <c r="AL604" s="23">
        <f t="shared" si="469"/>
        <v>344253</v>
      </c>
      <c r="AM604" s="23">
        <v>344357</v>
      </c>
      <c r="AN604" s="119">
        <f>(AM604-AL604)*10</f>
        <v>1040</v>
      </c>
    </row>
    <row r="605" spans="2:40" x14ac:dyDescent="0.35">
      <c r="B605" s="50" t="s">
        <v>83</v>
      </c>
      <c r="C605" s="23">
        <v>30258</v>
      </c>
      <c r="D605" s="23">
        <v>30264</v>
      </c>
      <c r="E605" s="119">
        <f>D605-Supply!C605</f>
        <v>6</v>
      </c>
      <c r="F605" s="21"/>
      <c r="G605" s="50" t="s">
        <v>83</v>
      </c>
      <c r="H605" s="23">
        <f t="shared" si="463"/>
        <v>30264</v>
      </c>
      <c r="I605" s="23">
        <v>30269</v>
      </c>
      <c r="J605" s="119">
        <f>I605-H605</f>
        <v>5</v>
      </c>
      <c r="K605" s="21"/>
      <c r="L605" s="50" t="s">
        <v>83</v>
      </c>
      <c r="M605" s="23">
        <f t="shared" si="464"/>
        <v>30269</v>
      </c>
      <c r="N605" s="23">
        <v>30273</v>
      </c>
      <c r="O605" s="119">
        <f>N605-M605</f>
        <v>4</v>
      </c>
      <c r="P605" s="21"/>
      <c r="Q605" s="50" t="s">
        <v>83</v>
      </c>
      <c r="R605" s="23">
        <f t="shared" si="465"/>
        <v>30273</v>
      </c>
      <c r="S605" s="23">
        <v>30277</v>
      </c>
      <c r="T605" s="119">
        <f>S605-R605</f>
        <v>4</v>
      </c>
      <c r="U605" s="21"/>
      <c r="V605" s="50" t="s">
        <v>83</v>
      </c>
      <c r="W605" s="23">
        <f t="shared" si="466"/>
        <v>30277</v>
      </c>
      <c r="X605" s="23">
        <v>30278</v>
      </c>
      <c r="Y605" s="119">
        <f>X605-W605</f>
        <v>1</v>
      </c>
      <c r="Z605" s="21"/>
      <c r="AA605" s="50" t="s">
        <v>83</v>
      </c>
      <c r="AB605" s="23">
        <f t="shared" si="467"/>
        <v>30278</v>
      </c>
      <c r="AC605" s="23">
        <v>30283</v>
      </c>
      <c r="AD605" s="119">
        <f>AC605-AB605</f>
        <v>5</v>
      </c>
      <c r="AE605" s="21"/>
      <c r="AF605" s="50" t="s">
        <v>83</v>
      </c>
      <c r="AG605" s="23">
        <f t="shared" si="468"/>
        <v>30283</v>
      </c>
      <c r="AH605" s="23">
        <v>30290</v>
      </c>
      <c r="AI605" s="119">
        <f>AH605-AG605</f>
        <v>7</v>
      </c>
      <c r="AJ605" s="21"/>
      <c r="AK605" s="50" t="s">
        <v>83</v>
      </c>
      <c r="AL605" s="23">
        <f t="shared" si="469"/>
        <v>30290</v>
      </c>
      <c r="AM605" s="23">
        <v>30293</v>
      </c>
      <c r="AN605" s="119">
        <f>AM605-AL605</f>
        <v>3</v>
      </c>
    </row>
    <row r="606" spans="2:40" x14ac:dyDescent="0.35">
      <c r="B606" s="50" t="s">
        <v>84</v>
      </c>
      <c r="C606" s="23">
        <v>54426</v>
      </c>
      <c r="D606" s="23">
        <v>54437</v>
      </c>
      <c r="E606" s="119">
        <f>D606-C606</f>
        <v>11</v>
      </c>
      <c r="F606" s="21"/>
      <c r="G606" s="50" t="s">
        <v>84</v>
      </c>
      <c r="H606" s="23">
        <f t="shared" si="463"/>
        <v>54437</v>
      </c>
      <c r="I606" s="23">
        <v>54446</v>
      </c>
      <c r="J606" s="119">
        <f>I606-H606</f>
        <v>9</v>
      </c>
      <c r="K606" s="21"/>
      <c r="L606" s="50" t="s">
        <v>84</v>
      </c>
      <c r="M606" s="23">
        <f t="shared" si="464"/>
        <v>54446</v>
      </c>
      <c r="N606" s="23">
        <v>54489</v>
      </c>
      <c r="O606" s="119">
        <f>N606-M606</f>
        <v>43</v>
      </c>
      <c r="P606" s="21"/>
      <c r="Q606" s="50" t="s">
        <v>84</v>
      </c>
      <c r="R606" s="23">
        <f t="shared" si="465"/>
        <v>54489</v>
      </c>
      <c r="S606" s="23">
        <v>54529</v>
      </c>
      <c r="T606" s="119">
        <f>S606-R606</f>
        <v>40</v>
      </c>
      <c r="U606" s="21"/>
      <c r="V606" s="50" t="s">
        <v>84</v>
      </c>
      <c r="W606" s="23">
        <f t="shared" si="466"/>
        <v>54529</v>
      </c>
      <c r="X606" s="23">
        <v>54529</v>
      </c>
      <c r="Y606" s="119">
        <f>X606-W606</f>
        <v>0</v>
      </c>
      <c r="Z606" s="21"/>
      <c r="AA606" s="50" t="s">
        <v>84</v>
      </c>
      <c r="AB606" s="23">
        <f t="shared" si="467"/>
        <v>54529</v>
      </c>
      <c r="AC606" s="23">
        <v>54529</v>
      </c>
      <c r="AD606" s="119">
        <f>AC606-AB606</f>
        <v>0</v>
      </c>
      <c r="AE606" s="21"/>
      <c r="AF606" s="50" t="s">
        <v>84</v>
      </c>
      <c r="AG606" s="23">
        <f t="shared" si="468"/>
        <v>54529</v>
      </c>
      <c r="AH606" s="23">
        <v>54534</v>
      </c>
      <c r="AI606" s="119">
        <f>AH606-AG606</f>
        <v>5</v>
      </c>
      <c r="AJ606" s="21"/>
      <c r="AK606" s="50" t="s">
        <v>84</v>
      </c>
      <c r="AL606" s="23">
        <f t="shared" si="469"/>
        <v>54534</v>
      </c>
      <c r="AM606" s="23">
        <v>54545</v>
      </c>
      <c r="AN606" s="119">
        <f>AM606-AL606</f>
        <v>11</v>
      </c>
    </row>
    <row r="607" spans="2:40" x14ac:dyDescent="0.35">
      <c r="B607" s="50" t="s">
        <v>98</v>
      </c>
      <c r="C607" s="23">
        <v>139728</v>
      </c>
      <c r="D607" s="23">
        <v>139728</v>
      </c>
      <c r="E607" s="119">
        <f>D607-C607</f>
        <v>0</v>
      </c>
      <c r="F607" s="21"/>
      <c r="G607" s="50" t="s">
        <v>98</v>
      </c>
      <c r="H607" s="23">
        <f t="shared" si="463"/>
        <v>139728</v>
      </c>
      <c r="I607" s="23">
        <v>139728</v>
      </c>
      <c r="J607" s="119">
        <f>I607-H607</f>
        <v>0</v>
      </c>
      <c r="K607" s="21"/>
      <c r="L607" s="50" t="s">
        <v>98</v>
      </c>
      <c r="M607" s="23">
        <f t="shared" si="464"/>
        <v>139728</v>
      </c>
      <c r="N607" s="23">
        <v>139728</v>
      </c>
      <c r="O607" s="119">
        <f>N607-M607</f>
        <v>0</v>
      </c>
      <c r="P607" s="21"/>
      <c r="Q607" s="50" t="s">
        <v>98</v>
      </c>
      <c r="R607" s="23">
        <f t="shared" si="465"/>
        <v>139728</v>
      </c>
      <c r="S607" s="23">
        <v>139728</v>
      </c>
      <c r="T607" s="119">
        <f>S607-R607</f>
        <v>0</v>
      </c>
      <c r="U607" s="21"/>
      <c r="V607" s="50" t="s">
        <v>98</v>
      </c>
      <c r="W607" s="23">
        <f t="shared" si="466"/>
        <v>139728</v>
      </c>
      <c r="X607" s="23">
        <v>139728</v>
      </c>
      <c r="Y607" s="119">
        <f>X607-W607</f>
        <v>0</v>
      </c>
      <c r="Z607" s="21"/>
      <c r="AA607" s="50" t="s">
        <v>98</v>
      </c>
      <c r="AB607" s="23">
        <f t="shared" si="467"/>
        <v>139728</v>
      </c>
      <c r="AC607" s="23">
        <v>139728</v>
      </c>
      <c r="AD607" s="119">
        <f>AC607-AB607</f>
        <v>0</v>
      </c>
      <c r="AE607" s="21"/>
      <c r="AF607" s="50" t="s">
        <v>98</v>
      </c>
      <c r="AG607" s="23">
        <f t="shared" si="468"/>
        <v>139728</v>
      </c>
      <c r="AH607" s="23">
        <v>139728</v>
      </c>
      <c r="AI607" s="119">
        <f>AH607-AG607</f>
        <v>0</v>
      </c>
      <c r="AJ607" s="21"/>
      <c r="AK607" s="50" t="s">
        <v>98</v>
      </c>
      <c r="AL607" s="23">
        <f t="shared" si="469"/>
        <v>139728</v>
      </c>
      <c r="AM607" s="23">
        <v>139728</v>
      </c>
      <c r="AN607" s="119">
        <f>AM607-AL607</f>
        <v>0</v>
      </c>
    </row>
    <row r="608" spans="2:40" x14ac:dyDescent="0.35">
      <c r="B608" s="50" t="s">
        <v>85</v>
      </c>
      <c r="C608" s="23">
        <v>451</v>
      </c>
      <c r="D608" s="23">
        <v>454</v>
      </c>
      <c r="E608" s="119">
        <f>D608-C608</f>
        <v>3</v>
      </c>
      <c r="F608" s="21"/>
      <c r="G608" s="50" t="s">
        <v>85</v>
      </c>
      <c r="H608" s="23">
        <f t="shared" si="463"/>
        <v>454</v>
      </c>
      <c r="I608" s="23">
        <v>456</v>
      </c>
      <c r="J608" s="119">
        <f>I608-H608</f>
        <v>2</v>
      </c>
      <c r="K608" s="21"/>
      <c r="L608" s="50" t="s">
        <v>85</v>
      </c>
      <c r="M608" s="23">
        <f t="shared" si="464"/>
        <v>456</v>
      </c>
      <c r="N608" s="23">
        <v>459</v>
      </c>
      <c r="O608" s="119">
        <f>N608-M608</f>
        <v>3</v>
      </c>
      <c r="P608" s="21"/>
      <c r="Q608" s="50" t="s">
        <v>85</v>
      </c>
      <c r="R608" s="23">
        <f t="shared" si="465"/>
        <v>459</v>
      </c>
      <c r="S608" s="23">
        <v>467</v>
      </c>
      <c r="T608" s="119">
        <f>S608-R608</f>
        <v>8</v>
      </c>
      <c r="U608" s="21"/>
      <c r="V608" s="50" t="s">
        <v>85</v>
      </c>
      <c r="W608" s="23">
        <f t="shared" si="466"/>
        <v>467</v>
      </c>
      <c r="X608" s="23">
        <v>469</v>
      </c>
      <c r="Y608" s="119">
        <f>X608-W608</f>
        <v>2</v>
      </c>
      <c r="Z608" s="21"/>
      <c r="AA608" s="50" t="s">
        <v>85</v>
      </c>
      <c r="AB608" s="23">
        <f t="shared" si="467"/>
        <v>469</v>
      </c>
      <c r="AC608" s="23">
        <v>473</v>
      </c>
      <c r="AD608" s="119">
        <f>AC608-AB608</f>
        <v>4</v>
      </c>
      <c r="AE608" s="21"/>
      <c r="AF608" s="50" t="s">
        <v>85</v>
      </c>
      <c r="AG608" s="23">
        <f t="shared" si="468"/>
        <v>473</v>
      </c>
      <c r="AH608" s="23">
        <v>475</v>
      </c>
      <c r="AI608" s="119">
        <f>AH608-AG608</f>
        <v>2</v>
      </c>
      <c r="AJ608" s="21"/>
      <c r="AK608" s="50" t="s">
        <v>85</v>
      </c>
      <c r="AL608" s="23">
        <f t="shared" si="469"/>
        <v>475</v>
      </c>
      <c r="AM608" s="23">
        <v>476</v>
      </c>
      <c r="AN608" s="119">
        <f>AM608-AL608</f>
        <v>1</v>
      </c>
    </row>
    <row r="609" spans="2:40" x14ac:dyDescent="0.35">
      <c r="B609" s="50" t="s">
        <v>86</v>
      </c>
      <c r="C609" s="23">
        <v>344251</v>
      </c>
      <c r="D609" s="23">
        <v>344472</v>
      </c>
      <c r="E609" s="119">
        <f>D609-C609</f>
        <v>221</v>
      </c>
      <c r="F609" s="21"/>
      <c r="G609" s="50" t="s">
        <v>86</v>
      </c>
      <c r="H609" s="23">
        <f t="shared" si="463"/>
        <v>344472</v>
      </c>
      <c r="I609" s="23">
        <v>344633</v>
      </c>
      <c r="J609" s="119">
        <f>I609-H609</f>
        <v>161</v>
      </c>
      <c r="K609" s="21"/>
      <c r="L609" s="50" t="s">
        <v>86</v>
      </c>
      <c r="M609" s="23">
        <f t="shared" si="464"/>
        <v>344633</v>
      </c>
      <c r="N609" s="23">
        <v>344869</v>
      </c>
      <c r="O609" s="119">
        <f>N609-M609</f>
        <v>236</v>
      </c>
      <c r="P609" s="21"/>
      <c r="Q609" s="50" t="s">
        <v>86</v>
      </c>
      <c r="R609" s="23">
        <f t="shared" si="465"/>
        <v>344869</v>
      </c>
      <c r="S609" s="23">
        <v>345056</v>
      </c>
      <c r="T609" s="119">
        <f>S609-R609</f>
        <v>187</v>
      </c>
      <c r="U609" s="21"/>
      <c r="V609" s="50" t="s">
        <v>86</v>
      </c>
      <c r="W609" s="23">
        <f t="shared" si="466"/>
        <v>345056</v>
      </c>
      <c r="X609" s="23">
        <v>345208</v>
      </c>
      <c r="Y609" s="119">
        <f>X609-W609</f>
        <v>152</v>
      </c>
      <c r="Z609" s="21"/>
      <c r="AA609" s="50" t="s">
        <v>86</v>
      </c>
      <c r="AB609" s="23">
        <f t="shared" si="467"/>
        <v>345208</v>
      </c>
      <c r="AC609" s="23">
        <v>345330</v>
      </c>
      <c r="AD609" s="119">
        <f>AC609-AB609</f>
        <v>122</v>
      </c>
      <c r="AE609" s="21"/>
      <c r="AF609" s="50" t="s">
        <v>86</v>
      </c>
      <c r="AG609" s="23">
        <f t="shared" si="468"/>
        <v>345330</v>
      </c>
      <c r="AH609" s="23">
        <v>345520</v>
      </c>
      <c r="AI609" s="119">
        <f>AH609-AG609</f>
        <v>190</v>
      </c>
      <c r="AJ609" s="21"/>
      <c r="AK609" s="50" t="s">
        <v>86</v>
      </c>
      <c r="AL609" s="23">
        <f t="shared" si="469"/>
        <v>345520</v>
      </c>
      <c r="AM609" s="23">
        <v>345663</v>
      </c>
      <c r="AN609" s="119">
        <f>AM609-AL609</f>
        <v>143</v>
      </c>
    </row>
    <row r="610" spans="2:40" x14ac:dyDescent="0.35">
      <c r="B610" s="50" t="s">
        <v>93</v>
      </c>
      <c r="C610" s="23"/>
      <c r="D610" s="23"/>
      <c r="E610" s="119">
        <f>E609+E608+E607+E606+E605+E604</f>
        <v>2941</v>
      </c>
      <c r="F610" s="21"/>
      <c r="G610" s="50" t="s">
        <v>93</v>
      </c>
      <c r="H610" s="23">
        <f t="shared" si="463"/>
        <v>0</v>
      </c>
      <c r="I610" s="23"/>
      <c r="J610" s="120">
        <f>J609+J608+J607+J606+J605+J604</f>
        <v>2827</v>
      </c>
      <c r="K610" s="21"/>
      <c r="L610" s="50" t="s">
        <v>93</v>
      </c>
      <c r="M610" s="23">
        <f t="shared" si="464"/>
        <v>0</v>
      </c>
      <c r="N610" s="23"/>
      <c r="O610" s="120">
        <f>O609+O608+O607+O606+O605+O604</f>
        <v>2936</v>
      </c>
      <c r="P610" s="21"/>
      <c r="Q610" s="50" t="s">
        <v>93</v>
      </c>
      <c r="R610" s="23">
        <f t="shared" si="465"/>
        <v>0</v>
      </c>
      <c r="S610" s="23"/>
      <c r="T610" s="120">
        <f>T609+T608+T607+T606+T605+T604</f>
        <v>2589</v>
      </c>
      <c r="U610" s="21"/>
      <c r="V610" s="50" t="s">
        <v>93</v>
      </c>
      <c r="W610" s="23">
        <f t="shared" si="466"/>
        <v>0</v>
      </c>
      <c r="X610" s="23"/>
      <c r="Y610" s="120">
        <f>Y609+Y608+Y607+Y606+Y605+Y604</f>
        <v>2025</v>
      </c>
      <c r="Z610" s="21"/>
      <c r="AA610" s="50" t="s">
        <v>93</v>
      </c>
      <c r="AB610" s="23">
        <f t="shared" si="467"/>
        <v>0</v>
      </c>
      <c r="AC610" s="23"/>
      <c r="AD610" s="120">
        <f>AD609+AD608+AD607+AD606+AD605+AD604</f>
        <v>2421</v>
      </c>
      <c r="AE610" s="21"/>
      <c r="AF610" s="50" t="s">
        <v>93</v>
      </c>
      <c r="AG610" s="23">
        <f t="shared" si="468"/>
        <v>0</v>
      </c>
      <c r="AH610" s="23"/>
      <c r="AI610" s="120">
        <f>AI609+AI608+AI607+AI606+AI605+AI604</f>
        <v>2884</v>
      </c>
      <c r="AJ610" s="21"/>
      <c r="AK610" s="50" t="s">
        <v>93</v>
      </c>
      <c r="AL610" s="23">
        <f t="shared" si="469"/>
        <v>0</v>
      </c>
      <c r="AM610" s="23"/>
      <c r="AN610" s="120">
        <f>AN609+AN608+AN607+AN606+AN605+AN604</f>
        <v>1198</v>
      </c>
    </row>
    <row r="611" spans="2:40" x14ac:dyDescent="0.35">
      <c r="B611" s="50" t="s">
        <v>87</v>
      </c>
      <c r="C611" s="23">
        <v>1526964</v>
      </c>
      <c r="D611" s="23">
        <v>1528140</v>
      </c>
      <c r="E611" s="119">
        <f t="shared" ref="E611:E617" si="470">D611-C611</f>
        <v>1176</v>
      </c>
      <c r="F611" s="21"/>
      <c r="G611" s="50" t="s">
        <v>87</v>
      </c>
      <c r="H611" s="23">
        <f t="shared" si="463"/>
        <v>1528140</v>
      </c>
      <c r="I611" s="23">
        <v>1529338</v>
      </c>
      <c r="J611" s="119">
        <f t="shared" ref="J611:J617" si="471">I611-H611</f>
        <v>1198</v>
      </c>
      <c r="K611" s="21"/>
      <c r="L611" s="50" t="s">
        <v>87</v>
      </c>
      <c r="M611" s="23">
        <f t="shared" si="464"/>
        <v>1529338</v>
      </c>
      <c r="N611" s="23">
        <v>1530430</v>
      </c>
      <c r="O611" s="119">
        <f t="shared" ref="O611:O617" si="472">N611-M611</f>
        <v>1092</v>
      </c>
      <c r="P611" s="21"/>
      <c r="Q611" s="50" t="s">
        <v>87</v>
      </c>
      <c r="R611" s="23">
        <f t="shared" si="465"/>
        <v>1530430</v>
      </c>
      <c r="S611" s="23">
        <v>1531460</v>
      </c>
      <c r="T611" s="119">
        <f t="shared" ref="T611:T617" si="473">S611-R611</f>
        <v>1030</v>
      </c>
      <c r="U611" s="21"/>
      <c r="V611" s="50" t="s">
        <v>87</v>
      </c>
      <c r="W611" s="23">
        <f t="shared" si="466"/>
        <v>1531460</v>
      </c>
      <c r="X611" s="23">
        <v>1532115</v>
      </c>
      <c r="Y611" s="119">
        <f t="shared" ref="Y611:Y617" si="474">X611-W611</f>
        <v>655</v>
      </c>
      <c r="Z611" s="21"/>
      <c r="AA611" s="50" t="s">
        <v>87</v>
      </c>
      <c r="AB611" s="23">
        <f t="shared" si="467"/>
        <v>1532115</v>
      </c>
      <c r="AC611" s="23">
        <v>1533280</v>
      </c>
      <c r="AD611" s="119">
        <f t="shared" ref="AD611:AD617" si="475">AC611-AB611</f>
        <v>1165</v>
      </c>
      <c r="AE611" s="21"/>
      <c r="AF611" s="50" t="s">
        <v>87</v>
      </c>
      <c r="AG611" s="23">
        <f t="shared" si="468"/>
        <v>1533280</v>
      </c>
      <c r="AH611" s="23">
        <v>1534288</v>
      </c>
      <c r="AI611" s="119">
        <f t="shared" ref="AI611:AI617" si="476">AH611-AG611</f>
        <v>1008</v>
      </c>
      <c r="AJ611" s="21"/>
      <c r="AK611" s="50" t="s">
        <v>87</v>
      </c>
      <c r="AL611" s="23">
        <f t="shared" si="469"/>
        <v>1534288</v>
      </c>
      <c r="AM611" s="23">
        <v>1534610</v>
      </c>
      <c r="AN611" s="119">
        <f t="shared" ref="AN611:AN617" si="477">AM611-AL611</f>
        <v>322</v>
      </c>
    </row>
    <row r="612" spans="2:40" x14ac:dyDescent="0.35">
      <c r="B612" s="50" t="s">
        <v>96</v>
      </c>
      <c r="C612" s="23">
        <v>865352</v>
      </c>
      <c r="D612" s="23">
        <v>865658</v>
      </c>
      <c r="E612" s="119">
        <f t="shared" si="470"/>
        <v>306</v>
      </c>
      <c r="F612" s="21"/>
      <c r="G612" s="50" t="s">
        <v>96</v>
      </c>
      <c r="H612" s="23">
        <f t="shared" si="463"/>
        <v>865658</v>
      </c>
      <c r="I612" s="23">
        <v>865941</v>
      </c>
      <c r="J612" s="119">
        <f t="shared" si="471"/>
        <v>283</v>
      </c>
      <c r="K612" s="21"/>
      <c r="L612" s="50" t="s">
        <v>96</v>
      </c>
      <c r="M612" s="23">
        <f t="shared" si="464"/>
        <v>865941</v>
      </c>
      <c r="N612" s="23">
        <v>866233</v>
      </c>
      <c r="O612" s="119">
        <f t="shared" si="472"/>
        <v>292</v>
      </c>
      <c r="P612" s="21"/>
      <c r="Q612" s="50" t="s">
        <v>96</v>
      </c>
      <c r="R612" s="23">
        <f t="shared" si="465"/>
        <v>866233</v>
      </c>
      <c r="S612" s="23">
        <v>866506</v>
      </c>
      <c r="T612" s="119">
        <f t="shared" si="473"/>
        <v>273</v>
      </c>
      <c r="U612" s="21"/>
      <c r="V612" s="50" t="s">
        <v>96</v>
      </c>
      <c r="W612" s="23">
        <f t="shared" si="466"/>
        <v>866506</v>
      </c>
      <c r="X612" s="23">
        <v>866723</v>
      </c>
      <c r="Y612" s="119">
        <f t="shared" si="474"/>
        <v>217</v>
      </c>
      <c r="Z612" s="21"/>
      <c r="AA612" s="50" t="s">
        <v>96</v>
      </c>
      <c r="AB612" s="23">
        <f t="shared" si="467"/>
        <v>866723</v>
      </c>
      <c r="AC612" s="23">
        <v>866940</v>
      </c>
      <c r="AD612" s="119">
        <f t="shared" si="475"/>
        <v>217</v>
      </c>
      <c r="AE612" s="21"/>
      <c r="AF612" s="50" t="s">
        <v>96</v>
      </c>
      <c r="AG612" s="23">
        <f t="shared" si="468"/>
        <v>866940</v>
      </c>
      <c r="AH612" s="23">
        <v>867168</v>
      </c>
      <c r="AI612" s="119">
        <f t="shared" si="476"/>
        <v>228</v>
      </c>
      <c r="AJ612" s="21"/>
      <c r="AK612" s="50" t="s">
        <v>96</v>
      </c>
      <c r="AL612" s="23">
        <f t="shared" si="469"/>
        <v>867168</v>
      </c>
      <c r="AM612" s="23">
        <v>867438</v>
      </c>
      <c r="AN612" s="119">
        <f t="shared" si="477"/>
        <v>270</v>
      </c>
    </row>
    <row r="613" spans="2:40" x14ac:dyDescent="0.35">
      <c r="B613" s="50" t="s">
        <v>88</v>
      </c>
      <c r="C613" s="23"/>
      <c r="D613" s="23"/>
      <c r="E613" s="119">
        <f t="shared" si="470"/>
        <v>0</v>
      </c>
      <c r="F613" s="21"/>
      <c r="G613" s="50" t="s">
        <v>88</v>
      </c>
      <c r="H613" s="23">
        <f t="shared" si="463"/>
        <v>0</v>
      </c>
      <c r="I613" s="23"/>
      <c r="J613" s="119">
        <f t="shared" si="471"/>
        <v>0</v>
      </c>
      <c r="K613" s="21"/>
      <c r="L613" s="50" t="s">
        <v>88</v>
      </c>
      <c r="M613" s="23">
        <f t="shared" si="464"/>
        <v>0</v>
      </c>
      <c r="N613" s="23"/>
      <c r="O613" s="119">
        <f t="shared" si="472"/>
        <v>0</v>
      </c>
      <c r="P613" s="21"/>
      <c r="Q613" s="50" t="s">
        <v>88</v>
      </c>
      <c r="R613" s="23">
        <f t="shared" si="465"/>
        <v>0</v>
      </c>
      <c r="S613" s="23"/>
      <c r="T613" s="119">
        <f t="shared" si="473"/>
        <v>0</v>
      </c>
      <c r="U613" s="21"/>
      <c r="V613" s="50" t="s">
        <v>88</v>
      </c>
      <c r="W613" s="23">
        <f t="shared" si="466"/>
        <v>0</v>
      </c>
      <c r="X613" s="23"/>
      <c r="Y613" s="119">
        <f t="shared" si="474"/>
        <v>0</v>
      </c>
      <c r="Z613" s="21"/>
      <c r="AA613" s="50" t="s">
        <v>88</v>
      </c>
      <c r="AB613" s="23">
        <f t="shared" si="467"/>
        <v>0</v>
      </c>
      <c r="AC613" s="23"/>
      <c r="AD613" s="119">
        <f t="shared" si="475"/>
        <v>0</v>
      </c>
      <c r="AE613" s="21"/>
      <c r="AF613" s="50" t="s">
        <v>88</v>
      </c>
      <c r="AG613" s="23">
        <f t="shared" si="468"/>
        <v>0</v>
      </c>
      <c r="AH613" s="23"/>
      <c r="AI613" s="119">
        <f t="shared" si="476"/>
        <v>0</v>
      </c>
      <c r="AJ613" s="21"/>
      <c r="AK613" s="50" t="s">
        <v>88</v>
      </c>
      <c r="AL613" s="23">
        <f t="shared" si="469"/>
        <v>0</v>
      </c>
      <c r="AM613" s="23"/>
      <c r="AN613" s="119">
        <f t="shared" si="477"/>
        <v>0</v>
      </c>
    </row>
    <row r="614" spans="2:40" x14ac:dyDescent="0.35">
      <c r="B614" s="50" t="s">
        <v>108</v>
      </c>
      <c r="C614" s="23">
        <v>2766</v>
      </c>
      <c r="D614" s="23">
        <v>2766</v>
      </c>
      <c r="E614" s="119">
        <f t="shared" si="470"/>
        <v>0</v>
      </c>
      <c r="F614" s="21"/>
      <c r="G614" s="50" t="s">
        <v>108</v>
      </c>
      <c r="H614" s="23">
        <f t="shared" si="463"/>
        <v>2766</v>
      </c>
      <c r="I614" s="23">
        <v>2766</v>
      </c>
      <c r="J614" s="119">
        <f t="shared" si="471"/>
        <v>0</v>
      </c>
      <c r="K614" s="21"/>
      <c r="L614" s="50" t="s">
        <v>108</v>
      </c>
      <c r="M614" s="23">
        <f t="shared" si="464"/>
        <v>2766</v>
      </c>
      <c r="N614" s="23">
        <v>2767</v>
      </c>
      <c r="O614" s="119">
        <f t="shared" si="472"/>
        <v>1</v>
      </c>
      <c r="P614" s="21"/>
      <c r="Q614" s="50" t="s">
        <v>108</v>
      </c>
      <c r="R614" s="23">
        <f t="shared" si="465"/>
        <v>2767</v>
      </c>
      <c r="S614" s="23">
        <v>2768</v>
      </c>
      <c r="T614" s="119">
        <f t="shared" si="473"/>
        <v>1</v>
      </c>
      <c r="U614" s="21"/>
      <c r="V614" s="50" t="s">
        <v>108</v>
      </c>
      <c r="W614" s="23">
        <f t="shared" si="466"/>
        <v>2768</v>
      </c>
      <c r="X614" s="23">
        <v>2770</v>
      </c>
      <c r="Y614" s="119">
        <f t="shared" si="474"/>
        <v>2</v>
      </c>
      <c r="Z614" s="21"/>
      <c r="AA614" s="50" t="s">
        <v>108</v>
      </c>
      <c r="AB614" s="23">
        <f t="shared" si="467"/>
        <v>2770</v>
      </c>
      <c r="AC614" s="23">
        <v>2778</v>
      </c>
      <c r="AD614" s="119">
        <f t="shared" si="475"/>
        <v>8</v>
      </c>
      <c r="AE614" s="21"/>
      <c r="AF614" s="50" t="s">
        <v>108</v>
      </c>
      <c r="AG614" s="23">
        <f t="shared" si="468"/>
        <v>2778</v>
      </c>
      <c r="AH614" s="23">
        <v>2780</v>
      </c>
      <c r="AI614" s="119">
        <f t="shared" si="476"/>
        <v>2</v>
      </c>
      <c r="AJ614" s="21"/>
      <c r="AK614" s="50" t="s">
        <v>108</v>
      </c>
      <c r="AL614" s="23">
        <f t="shared" si="469"/>
        <v>2780</v>
      </c>
      <c r="AM614" s="23">
        <v>2780</v>
      </c>
      <c r="AN614" s="119">
        <f t="shared" si="477"/>
        <v>0</v>
      </c>
    </row>
    <row r="615" spans="2:40" x14ac:dyDescent="0.35">
      <c r="B615" s="50" t="s">
        <v>89</v>
      </c>
      <c r="C615" s="23">
        <v>609779</v>
      </c>
      <c r="D615" s="23">
        <v>610172</v>
      </c>
      <c r="E615" s="119">
        <f t="shared" si="470"/>
        <v>393</v>
      </c>
      <c r="F615" s="21"/>
      <c r="G615" s="50" t="s">
        <v>89</v>
      </c>
      <c r="H615" s="23">
        <f t="shared" si="463"/>
        <v>610172</v>
      </c>
      <c r="I615" s="23">
        <v>610576</v>
      </c>
      <c r="J615" s="119">
        <f t="shared" si="471"/>
        <v>404</v>
      </c>
      <c r="K615" s="21"/>
      <c r="L615" s="50" t="s">
        <v>89</v>
      </c>
      <c r="M615" s="23">
        <f t="shared" si="464"/>
        <v>610576</v>
      </c>
      <c r="N615" s="23">
        <v>611008</v>
      </c>
      <c r="O615" s="119">
        <f t="shared" si="472"/>
        <v>432</v>
      </c>
      <c r="P615" s="21"/>
      <c r="Q615" s="50" t="s">
        <v>89</v>
      </c>
      <c r="R615" s="23">
        <f t="shared" si="465"/>
        <v>611008</v>
      </c>
      <c r="S615" s="23">
        <v>611322</v>
      </c>
      <c r="T615" s="119">
        <f t="shared" si="473"/>
        <v>314</v>
      </c>
      <c r="U615" s="21"/>
      <c r="V615" s="50" t="s">
        <v>89</v>
      </c>
      <c r="W615" s="23">
        <f t="shared" si="466"/>
        <v>611322</v>
      </c>
      <c r="X615" s="23">
        <v>611674</v>
      </c>
      <c r="Y615" s="119">
        <f t="shared" si="474"/>
        <v>352</v>
      </c>
      <c r="Z615" s="21"/>
      <c r="AA615" s="50" t="s">
        <v>89</v>
      </c>
      <c r="AB615" s="23">
        <f t="shared" si="467"/>
        <v>611674</v>
      </c>
      <c r="AC615" s="23">
        <v>611950</v>
      </c>
      <c r="AD615" s="119">
        <f t="shared" si="475"/>
        <v>276</v>
      </c>
      <c r="AE615" s="21"/>
      <c r="AF615" s="50" t="s">
        <v>89</v>
      </c>
      <c r="AG615" s="23">
        <f t="shared" si="468"/>
        <v>611950</v>
      </c>
      <c r="AH615" s="23">
        <v>612320</v>
      </c>
      <c r="AI615" s="119">
        <f t="shared" si="476"/>
        <v>370</v>
      </c>
      <c r="AJ615" s="21"/>
      <c r="AK615" s="50" t="s">
        <v>89</v>
      </c>
      <c r="AL615" s="23">
        <f t="shared" si="469"/>
        <v>612320</v>
      </c>
      <c r="AM615" s="23">
        <v>612683</v>
      </c>
      <c r="AN615" s="119">
        <f t="shared" si="477"/>
        <v>363</v>
      </c>
    </row>
    <row r="616" spans="2:40" x14ac:dyDescent="0.35">
      <c r="B616" s="50" t="s">
        <v>90</v>
      </c>
      <c r="C616" s="23">
        <v>321401</v>
      </c>
      <c r="D616" s="23">
        <v>321648</v>
      </c>
      <c r="E616" s="119">
        <f t="shared" si="470"/>
        <v>247</v>
      </c>
      <c r="F616" s="21"/>
      <c r="G616" s="50" t="s">
        <v>90</v>
      </c>
      <c r="H616" s="23">
        <f t="shared" si="463"/>
        <v>321648</v>
      </c>
      <c r="I616" s="23">
        <v>321842</v>
      </c>
      <c r="J616" s="119">
        <f t="shared" si="471"/>
        <v>194</v>
      </c>
      <c r="K616" s="21"/>
      <c r="L616" s="50" t="s">
        <v>90</v>
      </c>
      <c r="M616" s="23">
        <f t="shared" si="464"/>
        <v>321842</v>
      </c>
      <c r="N616" s="23">
        <v>322066</v>
      </c>
      <c r="O616" s="119">
        <f t="shared" si="472"/>
        <v>224</v>
      </c>
      <c r="P616" s="21"/>
      <c r="Q616" s="50" t="s">
        <v>90</v>
      </c>
      <c r="R616" s="23">
        <f t="shared" si="465"/>
        <v>322066</v>
      </c>
      <c r="S616" s="23">
        <v>322355</v>
      </c>
      <c r="T616" s="119">
        <f t="shared" si="473"/>
        <v>289</v>
      </c>
      <c r="U616" s="21"/>
      <c r="V616" s="50" t="s">
        <v>90</v>
      </c>
      <c r="W616" s="23">
        <f t="shared" si="466"/>
        <v>322355</v>
      </c>
      <c r="X616" s="23">
        <v>322387</v>
      </c>
      <c r="Y616" s="119">
        <f t="shared" si="474"/>
        <v>32</v>
      </c>
      <c r="Z616" s="21"/>
      <c r="AA616" s="50" t="s">
        <v>90</v>
      </c>
      <c r="AB616" s="23">
        <f t="shared" si="467"/>
        <v>322387</v>
      </c>
      <c r="AC616" s="23">
        <v>322526</v>
      </c>
      <c r="AD616" s="119">
        <f t="shared" si="475"/>
        <v>139</v>
      </c>
      <c r="AE616" s="21"/>
      <c r="AF616" s="50" t="s">
        <v>90</v>
      </c>
      <c r="AG616" s="23">
        <f t="shared" si="468"/>
        <v>322526</v>
      </c>
      <c r="AH616" s="23">
        <v>322735</v>
      </c>
      <c r="AI616" s="119">
        <f t="shared" si="476"/>
        <v>209</v>
      </c>
      <c r="AJ616" s="21"/>
      <c r="AK616" s="50" t="s">
        <v>90</v>
      </c>
      <c r="AL616" s="23">
        <f t="shared" si="469"/>
        <v>322735</v>
      </c>
      <c r="AM616" s="23">
        <v>322898</v>
      </c>
      <c r="AN616" s="119">
        <f t="shared" si="477"/>
        <v>163</v>
      </c>
    </row>
    <row r="617" spans="2:40" x14ac:dyDescent="0.35">
      <c r="B617" s="50" t="s">
        <v>91</v>
      </c>
      <c r="C617" s="23">
        <v>905193</v>
      </c>
      <c r="D617" s="23">
        <v>906354</v>
      </c>
      <c r="E617" s="119">
        <f t="shared" si="470"/>
        <v>1161</v>
      </c>
      <c r="F617" s="21"/>
      <c r="G617" s="50" t="s">
        <v>91</v>
      </c>
      <c r="H617" s="23">
        <f t="shared" si="463"/>
        <v>906354</v>
      </c>
      <c r="I617" s="23">
        <v>907538</v>
      </c>
      <c r="J617" s="119">
        <f t="shared" si="471"/>
        <v>1184</v>
      </c>
      <c r="K617" s="21"/>
      <c r="L617" s="50" t="s">
        <v>91</v>
      </c>
      <c r="M617" s="23">
        <f t="shared" si="464"/>
        <v>907538</v>
      </c>
      <c r="N617" s="23">
        <v>908777</v>
      </c>
      <c r="O617" s="119">
        <f t="shared" si="472"/>
        <v>1239</v>
      </c>
      <c r="P617" s="21"/>
      <c r="Q617" s="50" t="s">
        <v>91</v>
      </c>
      <c r="R617" s="23">
        <f t="shared" si="465"/>
        <v>908777</v>
      </c>
      <c r="S617" s="23">
        <v>909801</v>
      </c>
      <c r="T617" s="119">
        <f t="shared" si="473"/>
        <v>1024</v>
      </c>
      <c r="U617" s="21"/>
      <c r="V617" s="50" t="s">
        <v>91</v>
      </c>
      <c r="W617" s="23">
        <f t="shared" si="466"/>
        <v>909801</v>
      </c>
      <c r="X617" s="23">
        <v>910726</v>
      </c>
      <c r="Y617" s="119">
        <f t="shared" si="474"/>
        <v>925</v>
      </c>
      <c r="Z617" s="21"/>
      <c r="AA617" s="50" t="s">
        <v>91</v>
      </c>
      <c r="AB617" s="23">
        <f t="shared" si="467"/>
        <v>910726</v>
      </c>
      <c r="AC617" s="23">
        <v>911730</v>
      </c>
      <c r="AD617" s="119">
        <f t="shared" si="475"/>
        <v>1004</v>
      </c>
      <c r="AE617" s="21"/>
      <c r="AF617" s="50" t="s">
        <v>91</v>
      </c>
      <c r="AG617" s="23">
        <f t="shared" si="468"/>
        <v>911730</v>
      </c>
      <c r="AH617" s="23">
        <v>912800</v>
      </c>
      <c r="AI617" s="119">
        <f t="shared" si="476"/>
        <v>1070</v>
      </c>
      <c r="AJ617" s="21"/>
      <c r="AK617" s="50" t="s">
        <v>91</v>
      </c>
      <c r="AL617" s="23">
        <f t="shared" si="469"/>
        <v>912800</v>
      </c>
      <c r="AM617" s="23">
        <v>913359</v>
      </c>
      <c r="AN617" s="119">
        <f t="shared" si="477"/>
        <v>559</v>
      </c>
    </row>
    <row r="618" spans="2:40" x14ac:dyDescent="0.35">
      <c r="B618" s="50" t="s">
        <v>94</v>
      </c>
      <c r="C618" s="23"/>
      <c r="D618" s="23"/>
      <c r="E618" s="119">
        <f>SUM(E611:E617)</f>
        <v>3283</v>
      </c>
      <c r="F618" s="21"/>
      <c r="G618" s="50" t="s">
        <v>94</v>
      </c>
      <c r="H618" s="23"/>
      <c r="I618" s="23"/>
      <c r="J618" s="120">
        <f>SUM(J611:J617)</f>
        <v>3263</v>
      </c>
      <c r="K618" s="21"/>
      <c r="L618" s="50" t="s">
        <v>94</v>
      </c>
      <c r="M618" s="23">
        <f t="shared" si="464"/>
        <v>0</v>
      </c>
      <c r="N618" s="23"/>
      <c r="O618" s="120">
        <f>SUM(O611:O617)</f>
        <v>3280</v>
      </c>
      <c r="P618" s="21"/>
      <c r="Q618" s="50" t="s">
        <v>94</v>
      </c>
      <c r="R618" s="23"/>
      <c r="S618" s="23"/>
      <c r="T618" s="120">
        <f>SUM(T611:T617)</f>
        <v>2931</v>
      </c>
      <c r="U618" s="21"/>
      <c r="V618" s="50" t="s">
        <v>94</v>
      </c>
      <c r="W618" s="23"/>
      <c r="X618" s="23"/>
      <c r="Y618" s="120">
        <f>SUM(Y611:Y617)</f>
        <v>2183</v>
      </c>
      <c r="Z618" s="21"/>
      <c r="AA618" s="50" t="s">
        <v>94</v>
      </c>
      <c r="AB618" s="23"/>
      <c r="AC618" s="23"/>
      <c r="AD618" s="120">
        <f>SUM(AD611:AD617)</f>
        <v>2809</v>
      </c>
      <c r="AE618" s="21"/>
      <c r="AF618" s="50" t="s">
        <v>94</v>
      </c>
      <c r="AG618" s="23"/>
      <c r="AH618" s="23"/>
      <c r="AI618" s="120">
        <f>SUM(AI611:AI617)</f>
        <v>2887</v>
      </c>
      <c r="AJ618" s="21"/>
      <c r="AK618" s="50" t="s">
        <v>94</v>
      </c>
      <c r="AL618" s="23"/>
      <c r="AM618" s="23"/>
      <c r="AN618" s="120">
        <f>SUM(AN611:AN617)</f>
        <v>1677</v>
      </c>
    </row>
    <row r="619" spans="2:40" x14ac:dyDescent="0.35">
      <c r="B619" s="50" t="s">
        <v>97</v>
      </c>
      <c r="C619" s="23">
        <v>574035</v>
      </c>
      <c r="D619" s="23">
        <v>574303</v>
      </c>
      <c r="E619" s="119">
        <f>D619-C619</f>
        <v>268</v>
      </c>
      <c r="F619" s="21"/>
      <c r="G619" s="50" t="s">
        <v>97</v>
      </c>
      <c r="H619" s="23">
        <f>D619</f>
        <v>574303</v>
      </c>
      <c r="I619" s="23">
        <v>574587</v>
      </c>
      <c r="J619" s="119">
        <f>I619-H619</f>
        <v>284</v>
      </c>
      <c r="K619" s="122"/>
      <c r="L619" s="50" t="s">
        <v>97</v>
      </c>
      <c r="M619" s="23">
        <f t="shared" si="464"/>
        <v>574587</v>
      </c>
      <c r="N619" s="23">
        <v>574835</v>
      </c>
      <c r="O619" s="119">
        <f>N619-M619</f>
        <v>248</v>
      </c>
      <c r="P619" s="21"/>
      <c r="Q619" s="50" t="s">
        <v>97</v>
      </c>
      <c r="R619" s="23">
        <f>N619</f>
        <v>574835</v>
      </c>
      <c r="S619" s="23">
        <v>574953</v>
      </c>
      <c r="T619" s="119">
        <f>S619-R619</f>
        <v>118</v>
      </c>
      <c r="U619" s="21"/>
      <c r="V619" s="50" t="s">
        <v>97</v>
      </c>
      <c r="W619" s="23">
        <f>S619</f>
        <v>574953</v>
      </c>
      <c r="X619" s="23">
        <v>575045</v>
      </c>
      <c r="Y619" s="119">
        <f>X619-W619</f>
        <v>92</v>
      </c>
      <c r="Z619" s="21"/>
      <c r="AA619" s="50" t="s">
        <v>97</v>
      </c>
      <c r="AB619" s="23">
        <f>X619</f>
        <v>575045</v>
      </c>
      <c r="AC619" s="23">
        <v>575148</v>
      </c>
      <c r="AD619" s="119">
        <f>AC619-AB619</f>
        <v>103</v>
      </c>
      <c r="AE619" s="21"/>
      <c r="AF619" s="50" t="s">
        <v>97</v>
      </c>
      <c r="AG619" s="23">
        <f>AC619</f>
        <v>575148</v>
      </c>
      <c r="AH619" s="23">
        <v>575418</v>
      </c>
      <c r="AI619" s="119">
        <f>AH619-AG619</f>
        <v>270</v>
      </c>
      <c r="AJ619" s="21"/>
      <c r="AK619" s="50" t="s">
        <v>97</v>
      </c>
      <c r="AL619" s="23">
        <f>AH619</f>
        <v>575418</v>
      </c>
      <c r="AM619" s="23">
        <v>575667</v>
      </c>
      <c r="AN619" s="119">
        <f>AM619-AL619</f>
        <v>249</v>
      </c>
    </row>
    <row r="620" spans="2:40" x14ac:dyDescent="0.35">
      <c r="B620" s="29" t="s">
        <v>130</v>
      </c>
      <c r="C620" s="23"/>
      <c r="D620" s="23"/>
      <c r="E620" s="121">
        <f>E619+E618+E610+E603+E602+E601</f>
        <v>8537</v>
      </c>
      <c r="F620" s="21"/>
      <c r="G620" s="29" t="s">
        <v>130</v>
      </c>
      <c r="H620" s="23"/>
      <c r="I620" s="23"/>
      <c r="J620" s="121">
        <f>J619+J618+J610+J603+J602+J601</f>
        <v>8539</v>
      </c>
      <c r="K620" s="21"/>
      <c r="L620" s="29" t="s">
        <v>130</v>
      </c>
      <c r="M620" s="23"/>
      <c r="N620" s="23"/>
      <c r="O620" s="121">
        <f>O619+O618+O610+O603+O602+O601</f>
        <v>8473</v>
      </c>
      <c r="P620" s="21"/>
      <c r="Q620" s="29" t="s">
        <v>130</v>
      </c>
      <c r="R620" s="23"/>
      <c r="S620" s="23"/>
      <c r="T620" s="121">
        <f>T619+T618+T610+T603+T602+T601</f>
        <v>7500</v>
      </c>
      <c r="U620" s="21"/>
      <c r="V620" s="29" t="s">
        <v>130</v>
      </c>
      <c r="W620" s="23"/>
      <c r="X620" s="23"/>
      <c r="Y620" s="121">
        <f>Y619+Y618+Y610+Y603+Y602+Y601</f>
        <v>6101</v>
      </c>
      <c r="Z620" s="21"/>
      <c r="AA620" s="29" t="s">
        <v>130</v>
      </c>
      <c r="AB620" s="23"/>
      <c r="AC620" s="23"/>
      <c r="AD620" s="121">
        <f>AD619+AD618+AD610+AD603+AD602+AD601</f>
        <v>7173</v>
      </c>
      <c r="AE620" s="21"/>
      <c r="AF620" s="29" t="s">
        <v>130</v>
      </c>
      <c r="AG620" s="23"/>
      <c r="AH620" s="23"/>
      <c r="AI620" s="121">
        <f>AI619+AI618+AI610+AI603+AI602+AI601</f>
        <v>8687</v>
      </c>
      <c r="AJ620" s="21"/>
      <c r="AK620" s="29" t="s">
        <v>130</v>
      </c>
      <c r="AL620" s="23"/>
      <c r="AM620" s="23"/>
      <c r="AN620" s="121">
        <f>AN619+AN618+AN610+AN603+AN602+AN601</f>
        <v>5047</v>
      </c>
    </row>
    <row r="621" spans="2:40" x14ac:dyDescent="0.35">
      <c r="E621" s="123">
        <f>E620-E604+471</f>
        <v>6308</v>
      </c>
      <c r="J621" s="124">
        <f>J620-J604+production!D283</f>
        <v>6503</v>
      </c>
      <c r="L621" s="21"/>
      <c r="M621" s="21"/>
      <c r="N621" s="116"/>
      <c r="O621" s="124">
        <f>O620-O604+production!I283</f>
        <v>9548</v>
      </c>
      <c r="Q621" s="21"/>
      <c r="R621" s="21"/>
      <c r="S621" s="116"/>
      <c r="T621" s="124">
        <f>T620-T604+production!N283</f>
        <v>5324</v>
      </c>
      <c r="V621" s="21"/>
      <c r="W621" s="21"/>
      <c r="X621" s="116"/>
      <c r="Y621" s="124">
        <f>Y620-Y604+production!S283</f>
        <v>4231</v>
      </c>
      <c r="AA621" s="21"/>
      <c r="AB621" s="21"/>
      <c r="AC621" s="116"/>
      <c r="AD621" s="124">
        <f>AD620-AD604+production!X283</f>
        <v>4883</v>
      </c>
      <c r="AF621" s="21"/>
      <c r="AG621" s="21"/>
      <c r="AH621" s="116"/>
      <c r="AI621" s="124">
        <f>AI620-AI604+production!AC283</f>
        <v>6007</v>
      </c>
      <c r="AK621" s="21"/>
      <c r="AL621" s="21"/>
      <c r="AM621" s="116"/>
      <c r="AN621" s="124">
        <f>AN620-AN604+production!AH283</f>
        <v>4007</v>
      </c>
    </row>
    <row r="623" spans="2:40" x14ac:dyDescent="0.35">
      <c r="B623" s="117" t="s">
        <v>114</v>
      </c>
      <c r="C623" s="292" t="s">
        <v>1045</v>
      </c>
      <c r="D623" s="293"/>
      <c r="E623" s="294"/>
      <c r="F623" s="21"/>
      <c r="G623" s="117" t="s">
        <v>114</v>
      </c>
      <c r="H623" s="292" t="s">
        <v>1053</v>
      </c>
      <c r="I623" s="293"/>
      <c r="J623" s="294"/>
      <c r="K623" s="21"/>
      <c r="L623" s="117" t="s">
        <v>114</v>
      </c>
      <c r="M623" s="292" t="s">
        <v>1046</v>
      </c>
      <c r="N623" s="293"/>
      <c r="O623" s="294"/>
      <c r="P623" s="21"/>
      <c r="Q623" s="117" t="s">
        <v>114</v>
      </c>
      <c r="R623" s="292" t="s">
        <v>1047</v>
      </c>
      <c r="S623" s="293"/>
      <c r="T623" s="294"/>
      <c r="U623" s="21"/>
      <c r="V623" s="117" t="s">
        <v>114</v>
      </c>
      <c r="W623" s="292" t="s">
        <v>1048</v>
      </c>
      <c r="X623" s="293"/>
      <c r="Y623" s="294"/>
      <c r="Z623" s="21"/>
      <c r="AA623" s="117" t="s">
        <v>114</v>
      </c>
      <c r="AB623" s="292" t="s">
        <v>1049</v>
      </c>
      <c r="AC623" s="293"/>
      <c r="AD623" s="294"/>
      <c r="AE623" s="21"/>
      <c r="AF623" s="117" t="s">
        <v>114</v>
      </c>
      <c r="AG623" s="292" t="s">
        <v>1050</v>
      </c>
      <c r="AH623" s="293"/>
      <c r="AI623" s="294"/>
      <c r="AJ623" s="21"/>
      <c r="AK623" s="117" t="s">
        <v>114</v>
      </c>
      <c r="AL623" s="292" t="s">
        <v>1051</v>
      </c>
      <c r="AM623" s="293"/>
      <c r="AN623" s="294"/>
    </row>
    <row r="624" spans="2:40" x14ac:dyDescent="0.35">
      <c r="B624" s="50"/>
      <c r="C624" s="118" t="s">
        <v>81</v>
      </c>
      <c r="D624" s="118" t="s">
        <v>82</v>
      </c>
      <c r="E624" s="118" t="s">
        <v>95</v>
      </c>
      <c r="F624" s="21"/>
      <c r="G624" s="50"/>
      <c r="H624" s="118" t="s">
        <v>81</v>
      </c>
      <c r="I624" s="118" t="s">
        <v>82</v>
      </c>
      <c r="J624" s="118" t="s">
        <v>95</v>
      </c>
      <c r="K624" s="21"/>
      <c r="L624" s="50"/>
      <c r="M624" s="118" t="s">
        <v>81</v>
      </c>
      <c r="N624" s="118" t="s">
        <v>82</v>
      </c>
      <c r="O624" s="118" t="s">
        <v>95</v>
      </c>
      <c r="P624" s="21"/>
      <c r="Q624" s="50"/>
      <c r="R624" s="118" t="s">
        <v>81</v>
      </c>
      <c r="S624" s="118" t="s">
        <v>82</v>
      </c>
      <c r="T624" s="118" t="s">
        <v>95</v>
      </c>
      <c r="U624" s="21"/>
      <c r="V624" s="50"/>
      <c r="W624" s="118" t="s">
        <v>81</v>
      </c>
      <c r="X624" s="118" t="s">
        <v>82</v>
      </c>
      <c r="Y624" s="118" t="s">
        <v>95</v>
      </c>
      <c r="Z624" s="21"/>
      <c r="AA624" s="50"/>
      <c r="AB624" s="118" t="s">
        <v>81</v>
      </c>
      <c r="AC624" s="118" t="s">
        <v>82</v>
      </c>
      <c r="AD624" s="118" t="s">
        <v>95</v>
      </c>
      <c r="AE624" s="21"/>
      <c r="AF624" s="50"/>
      <c r="AG624" s="118" t="s">
        <v>81</v>
      </c>
      <c r="AH624" s="118" t="s">
        <v>82</v>
      </c>
      <c r="AI624" s="118" t="s">
        <v>95</v>
      </c>
      <c r="AJ624" s="21"/>
      <c r="AK624" s="50"/>
      <c r="AL624" s="118" t="s">
        <v>81</v>
      </c>
      <c r="AM624" s="118" t="s">
        <v>82</v>
      </c>
      <c r="AN624" s="118" t="s">
        <v>95</v>
      </c>
    </row>
    <row r="625" spans="2:40" x14ac:dyDescent="0.35">
      <c r="B625" s="50" t="s">
        <v>92</v>
      </c>
      <c r="C625" s="23">
        <v>483522</v>
      </c>
      <c r="D625" s="23">
        <v>483680</v>
      </c>
      <c r="E625" s="119">
        <f>(D625-C625)*10</f>
        <v>1580</v>
      </c>
      <c r="F625" s="21"/>
      <c r="G625" s="50" t="s">
        <v>92</v>
      </c>
      <c r="H625" s="23">
        <f>D625</f>
        <v>483680</v>
      </c>
      <c r="I625" s="23">
        <v>483869</v>
      </c>
      <c r="J625" s="119">
        <f>(I625-H625)*10</f>
        <v>1890</v>
      </c>
      <c r="K625" s="21"/>
      <c r="L625" s="50" t="s">
        <v>92</v>
      </c>
      <c r="M625" s="23">
        <f>I625</f>
        <v>483869</v>
      </c>
      <c r="N625" s="23">
        <v>484033</v>
      </c>
      <c r="O625" s="119">
        <f>(N625-M625)*10</f>
        <v>1640</v>
      </c>
      <c r="P625" s="21"/>
      <c r="Q625" s="50" t="s">
        <v>92</v>
      </c>
      <c r="R625" s="23">
        <f>N625</f>
        <v>484033</v>
      </c>
      <c r="S625" s="23">
        <v>484223</v>
      </c>
      <c r="T625" s="119">
        <f>(S625-R625)*10</f>
        <v>1900</v>
      </c>
      <c r="U625" s="21"/>
      <c r="V625" s="50" t="s">
        <v>92</v>
      </c>
      <c r="W625" s="23">
        <f>S625</f>
        <v>484223</v>
      </c>
      <c r="X625" s="23">
        <v>484387</v>
      </c>
      <c r="Y625" s="119">
        <f>(X625-W625)*10</f>
        <v>1640</v>
      </c>
      <c r="Z625" s="21"/>
      <c r="AA625" s="50" t="s">
        <v>92</v>
      </c>
      <c r="AB625" s="23">
        <f>X625</f>
        <v>484387</v>
      </c>
      <c r="AC625" s="23">
        <v>484563</v>
      </c>
      <c r="AD625" s="119">
        <f>(AC625-AB625)*10</f>
        <v>1760</v>
      </c>
      <c r="AE625" s="21"/>
      <c r="AF625" s="50" t="s">
        <v>92</v>
      </c>
      <c r="AG625" s="23">
        <f>AC625</f>
        <v>484563</v>
      </c>
      <c r="AH625" s="23">
        <v>484749</v>
      </c>
      <c r="AI625" s="119">
        <f>(AH625-AG625)*10</f>
        <v>1860</v>
      </c>
      <c r="AJ625" s="21"/>
      <c r="AK625" s="50" t="s">
        <v>92</v>
      </c>
      <c r="AL625" s="23">
        <f>AH625</f>
        <v>484749</v>
      </c>
      <c r="AM625" s="23">
        <v>484928</v>
      </c>
      <c r="AN625" s="119">
        <f>(AM625-AL625)*10</f>
        <v>1790</v>
      </c>
    </row>
    <row r="626" spans="2:40" x14ac:dyDescent="0.35">
      <c r="B626" s="50" t="s">
        <v>6</v>
      </c>
      <c r="C626" s="23">
        <v>291389</v>
      </c>
      <c r="D626" s="23">
        <v>291540</v>
      </c>
      <c r="E626" s="119">
        <f>D626-C626</f>
        <v>151</v>
      </c>
      <c r="F626" s="21"/>
      <c r="G626" s="50" t="s">
        <v>6</v>
      </c>
      <c r="H626" s="23">
        <f t="shared" ref="H626:H641" si="478">D626</f>
        <v>291540</v>
      </c>
      <c r="I626" s="23">
        <v>291728</v>
      </c>
      <c r="J626" s="119">
        <f>I626-H626</f>
        <v>188</v>
      </c>
      <c r="K626" s="21"/>
      <c r="L626" s="50" t="s">
        <v>6</v>
      </c>
      <c r="M626" s="23">
        <f t="shared" ref="M626:M643" si="479">I626</f>
        <v>291728</v>
      </c>
      <c r="N626" s="23">
        <v>291914</v>
      </c>
      <c r="O626" s="119">
        <f>N626-M626</f>
        <v>186</v>
      </c>
      <c r="P626" s="21"/>
      <c r="Q626" s="50" t="s">
        <v>6</v>
      </c>
      <c r="R626" s="23">
        <f t="shared" ref="R626:R641" si="480">N626</f>
        <v>291914</v>
      </c>
      <c r="S626" s="23">
        <v>292082</v>
      </c>
      <c r="T626" s="119">
        <f>S626-R626</f>
        <v>168</v>
      </c>
      <c r="U626" s="21"/>
      <c r="V626" s="50" t="s">
        <v>6</v>
      </c>
      <c r="W626" s="23">
        <f t="shared" ref="W626:W641" si="481">S626</f>
        <v>292082</v>
      </c>
      <c r="X626" s="23">
        <v>292457</v>
      </c>
      <c r="Y626" s="119">
        <f>X626-W626</f>
        <v>375</v>
      </c>
      <c r="Z626" s="21"/>
      <c r="AA626" s="50" t="s">
        <v>6</v>
      </c>
      <c r="AB626" s="23">
        <f t="shared" ref="AB626:AB641" si="482">X626</f>
        <v>292457</v>
      </c>
      <c r="AC626" s="23">
        <v>292877</v>
      </c>
      <c r="AD626" s="119">
        <f>AC626-AB626</f>
        <v>420</v>
      </c>
      <c r="AE626" s="21"/>
      <c r="AF626" s="50" t="s">
        <v>6</v>
      </c>
      <c r="AG626" s="23">
        <f t="shared" ref="AG626:AG641" si="483">AC626</f>
        <v>292877</v>
      </c>
      <c r="AH626" s="23">
        <v>293020</v>
      </c>
      <c r="AI626" s="119">
        <f>AH626-AG626</f>
        <v>143</v>
      </c>
      <c r="AJ626" s="21"/>
      <c r="AK626" s="50" t="s">
        <v>6</v>
      </c>
      <c r="AL626" s="23">
        <f t="shared" ref="AL626:AL641" si="484">AH626</f>
        <v>293020</v>
      </c>
      <c r="AM626" s="23">
        <v>293183</v>
      </c>
      <c r="AN626" s="119">
        <f>AM626-AL626</f>
        <v>163</v>
      </c>
    </row>
    <row r="627" spans="2:40" x14ac:dyDescent="0.35">
      <c r="B627" s="50" t="s">
        <v>103</v>
      </c>
      <c r="C627" s="23">
        <v>2044</v>
      </c>
      <c r="D627" s="23">
        <v>2827</v>
      </c>
      <c r="E627" s="119">
        <f>D627-C627</f>
        <v>783</v>
      </c>
      <c r="F627" s="21"/>
      <c r="G627" s="50" t="s">
        <v>103</v>
      </c>
      <c r="H627" s="23">
        <f t="shared" si="478"/>
        <v>2827</v>
      </c>
      <c r="I627" s="23">
        <v>3556</v>
      </c>
      <c r="J627" s="119">
        <f>I627-H627</f>
        <v>729</v>
      </c>
      <c r="K627" s="21"/>
      <c r="L627" s="50" t="s">
        <v>103</v>
      </c>
      <c r="M627" s="23">
        <f t="shared" si="479"/>
        <v>3556</v>
      </c>
      <c r="N627" s="23">
        <v>3730</v>
      </c>
      <c r="O627" s="119">
        <f>N627-M627</f>
        <v>174</v>
      </c>
      <c r="P627" s="21"/>
      <c r="Q627" s="50" t="s">
        <v>103</v>
      </c>
      <c r="R627" s="23">
        <f t="shared" si="480"/>
        <v>3730</v>
      </c>
      <c r="S627" s="23">
        <v>3730</v>
      </c>
      <c r="T627" s="119">
        <f>S627-R627</f>
        <v>0</v>
      </c>
      <c r="U627" s="21"/>
      <c r="V627" s="50" t="s">
        <v>103</v>
      </c>
      <c r="W627" s="23">
        <f t="shared" si="481"/>
        <v>3730</v>
      </c>
      <c r="X627" s="23">
        <v>4023</v>
      </c>
      <c r="Y627" s="119">
        <f>X627-W627</f>
        <v>293</v>
      </c>
      <c r="Z627" s="21"/>
      <c r="AA627" s="50" t="s">
        <v>103</v>
      </c>
      <c r="AB627" s="23">
        <f t="shared" si="482"/>
        <v>4023</v>
      </c>
      <c r="AC627" s="23">
        <v>4420</v>
      </c>
      <c r="AD627" s="119">
        <f>AC627-AB627</f>
        <v>397</v>
      </c>
      <c r="AE627" s="21"/>
      <c r="AF627" s="50" t="s">
        <v>103</v>
      </c>
      <c r="AG627" s="23">
        <f t="shared" si="483"/>
        <v>4420</v>
      </c>
      <c r="AH627" s="23">
        <v>4818</v>
      </c>
      <c r="AI627" s="119">
        <f>AH627-AG627</f>
        <v>398</v>
      </c>
      <c r="AJ627" s="21"/>
      <c r="AK627" s="50" t="s">
        <v>103</v>
      </c>
      <c r="AL627" s="23">
        <f t="shared" si="484"/>
        <v>4818</v>
      </c>
      <c r="AM627" s="23">
        <v>5348</v>
      </c>
      <c r="AN627" s="119">
        <f>AM627-AL627</f>
        <v>530</v>
      </c>
    </row>
    <row r="628" spans="2:40" x14ac:dyDescent="0.35">
      <c r="B628" s="50" t="s">
        <v>3</v>
      </c>
      <c r="C628" s="23">
        <v>344357</v>
      </c>
      <c r="D628" s="23">
        <v>344601</v>
      </c>
      <c r="E628" s="119">
        <f>(D628-C628)*10</f>
        <v>2440</v>
      </c>
      <c r="F628" s="21"/>
      <c r="G628" s="50" t="s">
        <v>3</v>
      </c>
      <c r="H628" s="23">
        <f t="shared" si="478"/>
        <v>344601</v>
      </c>
      <c r="I628" s="23">
        <v>344854</v>
      </c>
      <c r="J628" s="119">
        <f>(I628-H628)*10</f>
        <v>2530</v>
      </c>
      <c r="K628" s="21"/>
      <c r="L628" s="50" t="s">
        <v>3</v>
      </c>
      <c r="M628" s="23">
        <f t="shared" si="479"/>
        <v>344854</v>
      </c>
      <c r="N628" s="23">
        <v>345089</v>
      </c>
      <c r="O628" s="119">
        <f>(N628-M628)*10</f>
        <v>2350</v>
      </c>
      <c r="P628" s="21"/>
      <c r="Q628" s="50" t="s">
        <v>3</v>
      </c>
      <c r="R628" s="23">
        <f t="shared" si="480"/>
        <v>345089</v>
      </c>
      <c r="S628" s="23">
        <v>345362</v>
      </c>
      <c r="T628" s="119">
        <f>(S628-R628)*10</f>
        <v>2730</v>
      </c>
      <c r="U628" s="21"/>
      <c r="V628" s="50" t="s">
        <v>3</v>
      </c>
      <c r="W628" s="23">
        <f t="shared" si="481"/>
        <v>345362</v>
      </c>
      <c r="X628" s="23">
        <v>345613</v>
      </c>
      <c r="Y628" s="119">
        <f>(X628-W628)*10</f>
        <v>2510</v>
      </c>
      <c r="Z628" s="21"/>
      <c r="AA628" s="50" t="s">
        <v>3</v>
      </c>
      <c r="AB628" s="23">
        <f t="shared" si="482"/>
        <v>345613</v>
      </c>
      <c r="AC628" s="23">
        <v>345849</v>
      </c>
      <c r="AD628" s="119">
        <f>(AC628-AB628)*10</f>
        <v>2360</v>
      </c>
      <c r="AE628" s="21"/>
      <c r="AF628" s="50" t="s">
        <v>3</v>
      </c>
      <c r="AG628" s="23">
        <f t="shared" si="483"/>
        <v>345849</v>
      </c>
      <c r="AH628" s="23">
        <v>346118</v>
      </c>
      <c r="AI628" s="119">
        <f>(AH628-AG628)*10</f>
        <v>2690</v>
      </c>
      <c r="AJ628" s="21"/>
      <c r="AK628" s="50" t="s">
        <v>3</v>
      </c>
      <c r="AL628" s="23">
        <f t="shared" si="484"/>
        <v>346118</v>
      </c>
      <c r="AM628" s="23">
        <v>346351</v>
      </c>
      <c r="AN628" s="119">
        <f>(AM628-AL628)*10</f>
        <v>2330</v>
      </c>
    </row>
    <row r="629" spans="2:40" x14ac:dyDescent="0.35">
      <c r="B629" s="50" t="s">
        <v>83</v>
      </c>
      <c r="C629" s="23">
        <v>30293</v>
      </c>
      <c r="D629" s="23">
        <v>30299</v>
      </c>
      <c r="E629" s="119">
        <f>D629-Supply!C629</f>
        <v>6</v>
      </c>
      <c r="F629" s="21"/>
      <c r="G629" s="50" t="s">
        <v>83</v>
      </c>
      <c r="H629" s="23">
        <f t="shared" si="478"/>
        <v>30299</v>
      </c>
      <c r="I629" s="23">
        <v>30494</v>
      </c>
      <c r="J629" s="119">
        <f>I629-H629</f>
        <v>195</v>
      </c>
      <c r="K629" s="21"/>
      <c r="L629" s="50" t="s">
        <v>83</v>
      </c>
      <c r="M629" s="23">
        <f t="shared" si="479"/>
        <v>30494</v>
      </c>
      <c r="N629" s="23">
        <v>30514</v>
      </c>
      <c r="O629" s="119">
        <f>N629-M629</f>
        <v>20</v>
      </c>
      <c r="P629" s="21"/>
      <c r="Q629" s="50" t="s">
        <v>83</v>
      </c>
      <c r="R629" s="23">
        <f t="shared" si="480"/>
        <v>30514</v>
      </c>
      <c r="S629" s="23">
        <v>30521</v>
      </c>
      <c r="T629" s="119">
        <f>S629-R629</f>
        <v>7</v>
      </c>
      <c r="U629" s="21"/>
      <c r="V629" s="50" t="s">
        <v>83</v>
      </c>
      <c r="W629" s="23">
        <f t="shared" si="481"/>
        <v>30521</v>
      </c>
      <c r="X629" s="23">
        <v>30524</v>
      </c>
      <c r="Y629" s="119">
        <f>X629-W629</f>
        <v>3</v>
      </c>
      <c r="Z629" s="21"/>
      <c r="AA629" s="50" t="s">
        <v>83</v>
      </c>
      <c r="AB629" s="23">
        <f t="shared" si="482"/>
        <v>30524</v>
      </c>
      <c r="AC629" s="23">
        <v>30530</v>
      </c>
      <c r="AD629" s="119">
        <f>AC629-AB629</f>
        <v>6</v>
      </c>
      <c r="AE629" s="21"/>
      <c r="AF629" s="50" t="s">
        <v>83</v>
      </c>
      <c r="AG629" s="23">
        <f t="shared" si="483"/>
        <v>30530</v>
      </c>
      <c r="AH629" s="23">
        <v>30535</v>
      </c>
      <c r="AI629" s="119">
        <f>AH629-AG629</f>
        <v>5</v>
      </c>
      <c r="AJ629" s="21"/>
      <c r="AK629" s="50" t="s">
        <v>83</v>
      </c>
      <c r="AL629" s="23">
        <f t="shared" si="484"/>
        <v>30535</v>
      </c>
      <c r="AM629" s="23">
        <v>30542</v>
      </c>
      <c r="AN629" s="119">
        <f>AM629-AL629</f>
        <v>7</v>
      </c>
    </row>
    <row r="630" spans="2:40" x14ac:dyDescent="0.35">
      <c r="B630" s="50" t="s">
        <v>84</v>
      </c>
      <c r="C630" s="23">
        <v>54545</v>
      </c>
      <c r="D630" s="23">
        <v>54545</v>
      </c>
      <c r="E630" s="119">
        <f>D630-C630</f>
        <v>0</v>
      </c>
      <c r="F630" s="21"/>
      <c r="G630" s="50" t="s">
        <v>84</v>
      </c>
      <c r="H630" s="23">
        <f t="shared" si="478"/>
        <v>54545</v>
      </c>
      <c r="I630" s="23">
        <v>54565</v>
      </c>
      <c r="J630" s="119">
        <f>I630-H630</f>
        <v>20</v>
      </c>
      <c r="K630" s="21"/>
      <c r="L630" s="50" t="s">
        <v>84</v>
      </c>
      <c r="M630" s="23">
        <f t="shared" si="479"/>
        <v>54565</v>
      </c>
      <c r="N630" s="23">
        <v>54595</v>
      </c>
      <c r="O630" s="119">
        <f>N630-M630</f>
        <v>30</v>
      </c>
      <c r="P630" s="21"/>
      <c r="Q630" s="50" t="s">
        <v>84</v>
      </c>
      <c r="R630" s="23">
        <f t="shared" si="480"/>
        <v>54595</v>
      </c>
      <c r="S630" s="23">
        <v>54595</v>
      </c>
      <c r="T630" s="119">
        <f>S630-R630</f>
        <v>0</v>
      </c>
      <c r="U630" s="21"/>
      <c r="V630" s="50" t="s">
        <v>84</v>
      </c>
      <c r="W630" s="23">
        <f t="shared" si="481"/>
        <v>54595</v>
      </c>
      <c r="X630" s="23">
        <v>54606</v>
      </c>
      <c r="Y630" s="119">
        <f>X630-W630</f>
        <v>11</v>
      </c>
      <c r="Z630" s="21"/>
      <c r="AA630" s="50" t="s">
        <v>84</v>
      </c>
      <c r="AB630" s="23">
        <f t="shared" si="482"/>
        <v>54606</v>
      </c>
      <c r="AC630" s="23">
        <v>54617</v>
      </c>
      <c r="AD630" s="119">
        <f>AC630-AB630</f>
        <v>11</v>
      </c>
      <c r="AE630" s="21"/>
      <c r="AF630" s="50" t="s">
        <v>84</v>
      </c>
      <c r="AG630" s="23">
        <f t="shared" si="483"/>
        <v>54617</v>
      </c>
      <c r="AH630" s="23">
        <v>54617</v>
      </c>
      <c r="AI630" s="119">
        <f>AH630-AG630</f>
        <v>0</v>
      </c>
      <c r="AJ630" s="21"/>
      <c r="AK630" s="50" t="s">
        <v>84</v>
      </c>
      <c r="AL630" s="23">
        <f t="shared" si="484"/>
        <v>54617</v>
      </c>
      <c r="AM630" s="23">
        <v>54617</v>
      </c>
      <c r="AN630" s="119">
        <f>AM630-AL630</f>
        <v>0</v>
      </c>
    </row>
    <row r="631" spans="2:40" x14ac:dyDescent="0.35">
      <c r="B631" s="50" t="s">
        <v>98</v>
      </c>
      <c r="C631" s="23">
        <v>139728</v>
      </c>
      <c r="D631" s="23">
        <v>139728</v>
      </c>
      <c r="E631" s="119">
        <f>D631-C631</f>
        <v>0</v>
      </c>
      <c r="F631" s="21"/>
      <c r="G631" s="50" t="s">
        <v>98</v>
      </c>
      <c r="H631" s="23">
        <f t="shared" si="478"/>
        <v>139728</v>
      </c>
      <c r="I631" s="23">
        <v>139728</v>
      </c>
      <c r="J631" s="119">
        <f>I631-H631</f>
        <v>0</v>
      </c>
      <c r="K631" s="21"/>
      <c r="L631" s="50" t="s">
        <v>98</v>
      </c>
      <c r="M631" s="23">
        <f t="shared" si="479"/>
        <v>139728</v>
      </c>
      <c r="N631" s="23">
        <v>139728</v>
      </c>
      <c r="O631" s="119">
        <f>N631-M631</f>
        <v>0</v>
      </c>
      <c r="P631" s="21"/>
      <c r="Q631" s="50" t="s">
        <v>98</v>
      </c>
      <c r="R631" s="23">
        <f t="shared" si="480"/>
        <v>139728</v>
      </c>
      <c r="S631" s="23">
        <v>139728</v>
      </c>
      <c r="T631" s="119">
        <f>S631-R631</f>
        <v>0</v>
      </c>
      <c r="U631" s="21"/>
      <c r="V631" s="50" t="s">
        <v>98</v>
      </c>
      <c r="W631" s="23">
        <f t="shared" si="481"/>
        <v>139728</v>
      </c>
      <c r="X631" s="23">
        <v>139728</v>
      </c>
      <c r="Y631" s="119">
        <f>X631-W631</f>
        <v>0</v>
      </c>
      <c r="Z631" s="21"/>
      <c r="AA631" s="50" t="s">
        <v>98</v>
      </c>
      <c r="AB631" s="23">
        <f t="shared" si="482"/>
        <v>139728</v>
      </c>
      <c r="AC631" s="23">
        <v>139728</v>
      </c>
      <c r="AD631" s="119">
        <f>AC631-AB631</f>
        <v>0</v>
      </c>
      <c r="AE631" s="21"/>
      <c r="AF631" s="50" t="s">
        <v>98</v>
      </c>
      <c r="AG631" s="23">
        <f t="shared" si="483"/>
        <v>139728</v>
      </c>
      <c r="AH631" s="23">
        <v>139728</v>
      </c>
      <c r="AI631" s="119">
        <f>AH631-AG631</f>
        <v>0</v>
      </c>
      <c r="AJ631" s="21"/>
      <c r="AK631" s="50" t="s">
        <v>98</v>
      </c>
      <c r="AL631" s="23">
        <f t="shared" si="484"/>
        <v>139728</v>
      </c>
      <c r="AM631" s="23">
        <v>139728</v>
      </c>
      <c r="AN631" s="119">
        <f>AM631-AL631</f>
        <v>0</v>
      </c>
    </row>
    <row r="632" spans="2:40" x14ac:dyDescent="0.35">
      <c r="B632" s="50" t="s">
        <v>85</v>
      </c>
      <c r="C632" s="23">
        <v>476</v>
      </c>
      <c r="D632" s="23">
        <v>478</v>
      </c>
      <c r="E632" s="119">
        <f>D632-C632</f>
        <v>2</v>
      </c>
      <c r="F632" s="21"/>
      <c r="G632" s="50" t="s">
        <v>85</v>
      </c>
      <c r="H632" s="23">
        <f t="shared" si="478"/>
        <v>478</v>
      </c>
      <c r="I632" s="23">
        <v>481</v>
      </c>
      <c r="J632" s="119">
        <f>I632-H632</f>
        <v>3</v>
      </c>
      <c r="K632" s="21"/>
      <c r="L632" s="50" t="s">
        <v>85</v>
      </c>
      <c r="M632" s="23">
        <f t="shared" si="479"/>
        <v>481</v>
      </c>
      <c r="N632" s="23">
        <v>484</v>
      </c>
      <c r="O632" s="119">
        <f>N632-M632</f>
        <v>3</v>
      </c>
      <c r="P632" s="21"/>
      <c r="Q632" s="50" t="s">
        <v>85</v>
      </c>
      <c r="R632" s="23">
        <f t="shared" si="480"/>
        <v>484</v>
      </c>
      <c r="S632" s="23">
        <v>486</v>
      </c>
      <c r="T632" s="119">
        <f>S632-R632</f>
        <v>2</v>
      </c>
      <c r="U632" s="21"/>
      <c r="V632" s="50" t="s">
        <v>85</v>
      </c>
      <c r="W632" s="23">
        <f t="shared" si="481"/>
        <v>486</v>
      </c>
      <c r="X632" s="23">
        <v>488</v>
      </c>
      <c r="Y632" s="119">
        <f>X632-W632</f>
        <v>2</v>
      </c>
      <c r="Z632" s="21"/>
      <c r="AA632" s="50" t="s">
        <v>85</v>
      </c>
      <c r="AB632" s="23">
        <f t="shared" si="482"/>
        <v>488</v>
      </c>
      <c r="AC632" s="23">
        <v>490</v>
      </c>
      <c r="AD632" s="119">
        <f>AC632-AB632</f>
        <v>2</v>
      </c>
      <c r="AE632" s="21"/>
      <c r="AF632" s="50" t="s">
        <v>85</v>
      </c>
      <c r="AG632" s="23">
        <f t="shared" si="483"/>
        <v>490</v>
      </c>
      <c r="AH632" s="23">
        <v>493</v>
      </c>
      <c r="AI632" s="119">
        <f>AH632-AG632</f>
        <v>3</v>
      </c>
      <c r="AJ632" s="21"/>
      <c r="AK632" s="50" t="s">
        <v>85</v>
      </c>
      <c r="AL632" s="23">
        <f t="shared" si="484"/>
        <v>493</v>
      </c>
      <c r="AM632" s="23">
        <v>495</v>
      </c>
      <c r="AN632" s="119">
        <f>AM632-AL632</f>
        <v>2</v>
      </c>
    </row>
    <row r="633" spans="2:40" x14ac:dyDescent="0.35">
      <c r="B633" s="50" t="s">
        <v>86</v>
      </c>
      <c r="C633" s="23">
        <v>345663</v>
      </c>
      <c r="D633" s="23">
        <v>345869</v>
      </c>
      <c r="E633" s="119">
        <f>D633-C633</f>
        <v>206</v>
      </c>
      <c r="F633" s="21"/>
      <c r="G633" s="50" t="s">
        <v>86</v>
      </c>
      <c r="H633" s="23">
        <f t="shared" si="478"/>
        <v>345869</v>
      </c>
      <c r="I633" s="23">
        <v>346004</v>
      </c>
      <c r="J633" s="119">
        <f>I633-H633</f>
        <v>135</v>
      </c>
      <c r="K633" s="21"/>
      <c r="L633" s="50" t="s">
        <v>86</v>
      </c>
      <c r="M633" s="23">
        <f t="shared" si="479"/>
        <v>346004</v>
      </c>
      <c r="N633" s="23">
        <v>346166</v>
      </c>
      <c r="O633" s="119">
        <f>N633-M633</f>
        <v>162</v>
      </c>
      <c r="P633" s="21"/>
      <c r="Q633" s="50" t="s">
        <v>86</v>
      </c>
      <c r="R633" s="23">
        <f t="shared" si="480"/>
        <v>346166</v>
      </c>
      <c r="S633" s="23">
        <v>346360</v>
      </c>
      <c r="T633" s="119">
        <f>S633-R633</f>
        <v>194</v>
      </c>
      <c r="U633" s="21"/>
      <c r="V633" s="50" t="s">
        <v>86</v>
      </c>
      <c r="W633" s="23">
        <f t="shared" si="481"/>
        <v>346360</v>
      </c>
      <c r="X633" s="23">
        <v>346529</v>
      </c>
      <c r="Y633" s="119">
        <f>X633-W633</f>
        <v>169</v>
      </c>
      <c r="Z633" s="21"/>
      <c r="AA633" s="50" t="s">
        <v>86</v>
      </c>
      <c r="AB633" s="23">
        <f t="shared" si="482"/>
        <v>346529</v>
      </c>
      <c r="AC633" s="23">
        <v>346690</v>
      </c>
      <c r="AD633" s="119">
        <f>AC633-AB633</f>
        <v>161</v>
      </c>
      <c r="AE633" s="21"/>
      <c r="AF633" s="50" t="s">
        <v>86</v>
      </c>
      <c r="AG633" s="23">
        <f t="shared" si="483"/>
        <v>346690</v>
      </c>
      <c r="AH633" s="23">
        <v>346874</v>
      </c>
      <c r="AI633" s="119">
        <f>AH633-AG633</f>
        <v>184</v>
      </c>
      <c r="AJ633" s="21"/>
      <c r="AK633" s="50" t="s">
        <v>86</v>
      </c>
      <c r="AL633" s="23">
        <f t="shared" si="484"/>
        <v>346874</v>
      </c>
      <c r="AM633" s="23">
        <v>347086</v>
      </c>
      <c r="AN633" s="119">
        <f>AM633-AL633</f>
        <v>212</v>
      </c>
    </row>
    <row r="634" spans="2:40" x14ac:dyDescent="0.35">
      <c r="B634" s="50" t="s">
        <v>93</v>
      </c>
      <c r="C634" s="23"/>
      <c r="D634" s="23"/>
      <c r="E634" s="119">
        <f>E633+E632+E631+E630+E629+E628</f>
        <v>2654</v>
      </c>
      <c r="F634" s="21"/>
      <c r="G634" s="50" t="s">
        <v>93</v>
      </c>
      <c r="H634" s="23">
        <f t="shared" si="478"/>
        <v>0</v>
      </c>
      <c r="I634" s="23"/>
      <c r="J634" s="120">
        <f>J633+J632+J631+J630+J629+J628</f>
        <v>2883</v>
      </c>
      <c r="K634" s="21"/>
      <c r="L634" s="50" t="s">
        <v>93</v>
      </c>
      <c r="M634" s="23">
        <f t="shared" si="479"/>
        <v>0</v>
      </c>
      <c r="N634" s="23"/>
      <c r="O634" s="120">
        <f>O633+O632+O631+O630+O629+O628</f>
        <v>2565</v>
      </c>
      <c r="P634" s="21"/>
      <c r="Q634" s="50" t="s">
        <v>93</v>
      </c>
      <c r="R634" s="23">
        <f t="shared" si="480"/>
        <v>0</v>
      </c>
      <c r="S634" s="23"/>
      <c r="T634" s="120">
        <f>T633+T632+T631+T630+T629+T628</f>
        <v>2933</v>
      </c>
      <c r="U634" s="21"/>
      <c r="V634" s="50" t="s">
        <v>93</v>
      </c>
      <c r="W634" s="23">
        <f t="shared" si="481"/>
        <v>0</v>
      </c>
      <c r="X634" s="23"/>
      <c r="Y634" s="120">
        <f>Y633+Y632+Y631+Y630+Y629+Y628</f>
        <v>2695</v>
      </c>
      <c r="Z634" s="21"/>
      <c r="AA634" s="50" t="s">
        <v>93</v>
      </c>
      <c r="AB634" s="23">
        <f t="shared" si="482"/>
        <v>0</v>
      </c>
      <c r="AC634" s="23"/>
      <c r="AD634" s="120">
        <f>AD633+AD632+AD631+AD630+AD629+AD628</f>
        <v>2540</v>
      </c>
      <c r="AE634" s="21"/>
      <c r="AF634" s="50" t="s">
        <v>93</v>
      </c>
      <c r="AG634" s="23">
        <f t="shared" si="483"/>
        <v>0</v>
      </c>
      <c r="AH634" s="23"/>
      <c r="AI634" s="120">
        <f>AI633+AI632+AI631+AI630+AI629+AI628</f>
        <v>2882</v>
      </c>
      <c r="AJ634" s="21"/>
      <c r="AK634" s="50" t="s">
        <v>93</v>
      </c>
      <c r="AL634" s="23">
        <f t="shared" si="484"/>
        <v>0</v>
      </c>
      <c r="AM634" s="23"/>
      <c r="AN634" s="120">
        <f>AN633+AN632+AN631+AN630+AN629+AN628</f>
        <v>2551</v>
      </c>
    </row>
    <row r="635" spans="2:40" x14ac:dyDescent="0.35">
      <c r="B635" s="50" t="s">
        <v>87</v>
      </c>
      <c r="C635" s="23">
        <v>1534610</v>
      </c>
      <c r="D635" s="23">
        <v>1535381</v>
      </c>
      <c r="E635" s="119">
        <f t="shared" ref="E635:E641" si="485">D635-C635</f>
        <v>771</v>
      </c>
      <c r="F635" s="21"/>
      <c r="G635" s="50" t="s">
        <v>87</v>
      </c>
      <c r="H635" s="23">
        <f t="shared" si="478"/>
        <v>1535381</v>
      </c>
      <c r="I635" s="23">
        <v>1536384</v>
      </c>
      <c r="J635" s="119">
        <f t="shared" ref="J635:J641" si="486">I635-H635</f>
        <v>1003</v>
      </c>
      <c r="K635" s="21"/>
      <c r="L635" s="50" t="s">
        <v>87</v>
      </c>
      <c r="M635" s="23">
        <f t="shared" si="479"/>
        <v>1536384</v>
      </c>
      <c r="N635" s="23">
        <v>1537618</v>
      </c>
      <c r="O635" s="119">
        <f t="shared" ref="O635:O641" si="487">N635-M635</f>
        <v>1234</v>
      </c>
      <c r="P635" s="21"/>
      <c r="Q635" s="50" t="s">
        <v>87</v>
      </c>
      <c r="R635" s="23">
        <f t="shared" si="480"/>
        <v>1537618</v>
      </c>
      <c r="S635" s="23">
        <v>1538740</v>
      </c>
      <c r="T635" s="119">
        <f t="shared" ref="T635:T641" si="488">S635-R635</f>
        <v>1122</v>
      </c>
      <c r="U635" s="21"/>
      <c r="V635" s="50" t="s">
        <v>87</v>
      </c>
      <c r="W635" s="23">
        <f t="shared" si="481"/>
        <v>1538740</v>
      </c>
      <c r="X635" s="23">
        <v>1539712</v>
      </c>
      <c r="Y635" s="119">
        <f t="shared" ref="Y635:Y641" si="489">X635-W635</f>
        <v>972</v>
      </c>
      <c r="Z635" s="21"/>
      <c r="AA635" s="50" t="s">
        <v>87</v>
      </c>
      <c r="AB635" s="23">
        <f t="shared" si="482"/>
        <v>1539712</v>
      </c>
      <c r="AC635" s="23">
        <v>1540840</v>
      </c>
      <c r="AD635" s="119">
        <f t="shared" ref="AD635:AD641" si="490">AC635-AB635</f>
        <v>1128</v>
      </c>
      <c r="AE635" s="21"/>
      <c r="AF635" s="50" t="s">
        <v>87</v>
      </c>
      <c r="AG635" s="23">
        <f t="shared" si="483"/>
        <v>1540840</v>
      </c>
      <c r="AH635" s="23">
        <v>1542046</v>
      </c>
      <c r="AI635" s="119">
        <f t="shared" ref="AI635:AI641" si="491">AH635-AG635</f>
        <v>1206</v>
      </c>
      <c r="AJ635" s="21"/>
      <c r="AK635" s="50" t="s">
        <v>87</v>
      </c>
      <c r="AL635" s="23">
        <f t="shared" si="484"/>
        <v>1542046</v>
      </c>
      <c r="AM635" s="23">
        <v>1543092</v>
      </c>
      <c r="AN635" s="119">
        <f t="shared" ref="AN635:AN641" si="492">AM635-AL635</f>
        <v>1046</v>
      </c>
    </row>
    <row r="636" spans="2:40" x14ac:dyDescent="0.35">
      <c r="B636" s="50" t="s">
        <v>96</v>
      </c>
      <c r="C636" s="23">
        <v>867438</v>
      </c>
      <c r="D636" s="23">
        <v>867717</v>
      </c>
      <c r="E636" s="119">
        <f t="shared" si="485"/>
        <v>279</v>
      </c>
      <c r="F636" s="21"/>
      <c r="G636" s="50" t="s">
        <v>96</v>
      </c>
      <c r="H636" s="23">
        <f t="shared" si="478"/>
        <v>867717</v>
      </c>
      <c r="I636" s="23">
        <v>867980</v>
      </c>
      <c r="J636" s="119">
        <f t="shared" si="486"/>
        <v>263</v>
      </c>
      <c r="K636" s="21"/>
      <c r="L636" s="50" t="s">
        <v>96</v>
      </c>
      <c r="M636" s="23">
        <f t="shared" si="479"/>
        <v>867980</v>
      </c>
      <c r="N636" s="23">
        <v>868242</v>
      </c>
      <c r="O636" s="119">
        <f t="shared" si="487"/>
        <v>262</v>
      </c>
      <c r="P636" s="21"/>
      <c r="Q636" s="50" t="s">
        <v>96</v>
      </c>
      <c r="R636" s="23">
        <f t="shared" si="480"/>
        <v>868242</v>
      </c>
      <c r="S636" s="23">
        <v>868555</v>
      </c>
      <c r="T636" s="119">
        <f t="shared" si="488"/>
        <v>313</v>
      </c>
      <c r="U636" s="21"/>
      <c r="V636" s="50" t="s">
        <v>96</v>
      </c>
      <c r="W636" s="23">
        <f t="shared" si="481"/>
        <v>868555</v>
      </c>
      <c r="X636" s="23">
        <v>868785</v>
      </c>
      <c r="Y636" s="119">
        <f t="shared" si="489"/>
        <v>230</v>
      </c>
      <c r="Z636" s="21"/>
      <c r="AA636" s="50" t="s">
        <v>96</v>
      </c>
      <c r="AB636" s="23">
        <f t="shared" si="482"/>
        <v>868785</v>
      </c>
      <c r="AC636" s="23">
        <v>868999</v>
      </c>
      <c r="AD636" s="119">
        <f t="shared" si="490"/>
        <v>214</v>
      </c>
      <c r="AE636" s="21"/>
      <c r="AF636" s="50" t="s">
        <v>96</v>
      </c>
      <c r="AG636" s="23">
        <f t="shared" si="483"/>
        <v>868999</v>
      </c>
      <c r="AH636" s="23">
        <v>869215</v>
      </c>
      <c r="AI636" s="119">
        <f t="shared" si="491"/>
        <v>216</v>
      </c>
      <c r="AJ636" s="21"/>
      <c r="AK636" s="50" t="s">
        <v>96</v>
      </c>
      <c r="AL636" s="23">
        <f t="shared" si="484"/>
        <v>869215</v>
      </c>
      <c r="AM636" s="23">
        <v>869454</v>
      </c>
      <c r="AN636" s="119">
        <f t="shared" si="492"/>
        <v>239</v>
      </c>
    </row>
    <row r="637" spans="2:40" x14ac:dyDescent="0.35">
      <c r="B637" s="50" t="s">
        <v>88</v>
      </c>
      <c r="C637" s="23"/>
      <c r="D637" s="23"/>
      <c r="E637" s="119">
        <f t="shared" si="485"/>
        <v>0</v>
      </c>
      <c r="F637" s="21"/>
      <c r="G637" s="50" t="s">
        <v>88</v>
      </c>
      <c r="H637" s="23">
        <f t="shared" si="478"/>
        <v>0</v>
      </c>
      <c r="I637" s="23"/>
      <c r="J637" s="119">
        <f t="shared" si="486"/>
        <v>0</v>
      </c>
      <c r="K637" s="21"/>
      <c r="L637" s="50" t="s">
        <v>88</v>
      </c>
      <c r="M637" s="23">
        <f t="shared" si="479"/>
        <v>0</v>
      </c>
      <c r="N637" s="23"/>
      <c r="O637" s="119">
        <f t="shared" si="487"/>
        <v>0</v>
      </c>
      <c r="P637" s="21"/>
      <c r="Q637" s="50" t="s">
        <v>88</v>
      </c>
      <c r="R637" s="23">
        <f t="shared" si="480"/>
        <v>0</v>
      </c>
      <c r="S637" s="23"/>
      <c r="T637" s="119">
        <f t="shared" si="488"/>
        <v>0</v>
      </c>
      <c r="U637" s="21"/>
      <c r="V637" s="50" t="s">
        <v>88</v>
      </c>
      <c r="W637" s="23">
        <f t="shared" si="481"/>
        <v>0</v>
      </c>
      <c r="X637" s="23"/>
      <c r="Y637" s="119">
        <f t="shared" si="489"/>
        <v>0</v>
      </c>
      <c r="Z637" s="21"/>
      <c r="AA637" s="50" t="s">
        <v>88</v>
      </c>
      <c r="AB637" s="23">
        <f t="shared" si="482"/>
        <v>0</v>
      </c>
      <c r="AC637" s="23">
        <v>0</v>
      </c>
      <c r="AD637" s="119">
        <f t="shared" si="490"/>
        <v>0</v>
      </c>
      <c r="AE637" s="21"/>
      <c r="AF637" s="50" t="s">
        <v>88</v>
      </c>
      <c r="AG637" s="23">
        <f t="shared" si="483"/>
        <v>0</v>
      </c>
      <c r="AH637" s="23">
        <v>0</v>
      </c>
      <c r="AI637" s="119">
        <f t="shared" si="491"/>
        <v>0</v>
      </c>
      <c r="AJ637" s="21"/>
      <c r="AK637" s="50" t="s">
        <v>88</v>
      </c>
      <c r="AL637" s="23">
        <f t="shared" si="484"/>
        <v>0</v>
      </c>
      <c r="AM637" s="23">
        <v>0</v>
      </c>
      <c r="AN637" s="119">
        <f t="shared" si="492"/>
        <v>0</v>
      </c>
    </row>
    <row r="638" spans="2:40" x14ac:dyDescent="0.35">
      <c r="B638" s="50" t="s">
        <v>108</v>
      </c>
      <c r="C638" s="23">
        <v>2780</v>
      </c>
      <c r="D638" s="23">
        <v>2781</v>
      </c>
      <c r="E638" s="119">
        <f t="shared" si="485"/>
        <v>1</v>
      </c>
      <c r="F638" s="21"/>
      <c r="G638" s="50" t="s">
        <v>108</v>
      </c>
      <c r="H638" s="23">
        <f t="shared" si="478"/>
        <v>2781</v>
      </c>
      <c r="I638" s="23">
        <v>2783</v>
      </c>
      <c r="J638" s="119">
        <f t="shared" si="486"/>
        <v>2</v>
      </c>
      <c r="K638" s="21"/>
      <c r="L638" s="50" t="s">
        <v>108</v>
      </c>
      <c r="M638" s="23">
        <f t="shared" si="479"/>
        <v>2783</v>
      </c>
      <c r="N638" s="23">
        <v>2785</v>
      </c>
      <c r="O638" s="119">
        <f t="shared" si="487"/>
        <v>2</v>
      </c>
      <c r="P638" s="21"/>
      <c r="Q638" s="50" t="s">
        <v>108</v>
      </c>
      <c r="R638" s="23">
        <f t="shared" si="480"/>
        <v>2785</v>
      </c>
      <c r="S638" s="23">
        <v>2787</v>
      </c>
      <c r="T638" s="119">
        <f t="shared" si="488"/>
        <v>2</v>
      </c>
      <c r="U638" s="21"/>
      <c r="V638" s="50" t="s">
        <v>108</v>
      </c>
      <c r="W638" s="23">
        <f t="shared" si="481"/>
        <v>2787</v>
      </c>
      <c r="X638" s="23">
        <v>2788</v>
      </c>
      <c r="Y638" s="119">
        <f t="shared" si="489"/>
        <v>1</v>
      </c>
      <c r="Z638" s="21"/>
      <c r="AA638" s="50" t="s">
        <v>108</v>
      </c>
      <c r="AB638" s="23">
        <f t="shared" si="482"/>
        <v>2788</v>
      </c>
      <c r="AC638" s="23">
        <v>2792</v>
      </c>
      <c r="AD638" s="119">
        <f t="shared" si="490"/>
        <v>4</v>
      </c>
      <c r="AE638" s="21"/>
      <c r="AF638" s="50" t="s">
        <v>108</v>
      </c>
      <c r="AG638" s="23">
        <f t="shared" si="483"/>
        <v>2792</v>
      </c>
      <c r="AH638" s="23">
        <v>2795</v>
      </c>
      <c r="AI638" s="119">
        <f t="shared" si="491"/>
        <v>3</v>
      </c>
      <c r="AJ638" s="21"/>
      <c r="AK638" s="50" t="s">
        <v>108</v>
      </c>
      <c r="AL638" s="23">
        <f t="shared" si="484"/>
        <v>2795</v>
      </c>
      <c r="AM638" s="23">
        <v>2796</v>
      </c>
      <c r="AN638" s="119">
        <f t="shared" si="492"/>
        <v>1</v>
      </c>
    </row>
    <row r="639" spans="2:40" x14ac:dyDescent="0.35">
      <c r="B639" s="50" t="s">
        <v>89</v>
      </c>
      <c r="C639" s="23">
        <v>612683</v>
      </c>
      <c r="D639" s="23">
        <v>612959</v>
      </c>
      <c r="E639" s="119">
        <f t="shared" si="485"/>
        <v>276</v>
      </c>
      <c r="F639" s="21"/>
      <c r="G639" s="50" t="s">
        <v>89</v>
      </c>
      <c r="H639" s="23">
        <f t="shared" si="478"/>
        <v>612959</v>
      </c>
      <c r="I639" s="23">
        <v>613256</v>
      </c>
      <c r="J639" s="119">
        <f t="shared" si="486"/>
        <v>297</v>
      </c>
      <c r="K639" s="21"/>
      <c r="L639" s="50" t="s">
        <v>89</v>
      </c>
      <c r="M639" s="23">
        <f t="shared" si="479"/>
        <v>613256</v>
      </c>
      <c r="N639" s="23">
        <v>613582</v>
      </c>
      <c r="O639" s="119">
        <f t="shared" si="487"/>
        <v>326</v>
      </c>
      <c r="P639" s="21"/>
      <c r="Q639" s="50" t="s">
        <v>89</v>
      </c>
      <c r="R639" s="23">
        <f t="shared" si="480"/>
        <v>613582</v>
      </c>
      <c r="S639" s="23">
        <v>614011</v>
      </c>
      <c r="T639" s="119">
        <f t="shared" si="488"/>
        <v>429</v>
      </c>
      <c r="U639" s="21"/>
      <c r="V639" s="50" t="s">
        <v>89</v>
      </c>
      <c r="W639" s="23">
        <f t="shared" si="481"/>
        <v>614011</v>
      </c>
      <c r="X639" s="23">
        <v>614412</v>
      </c>
      <c r="Y639" s="119">
        <f t="shared" si="489"/>
        <v>401</v>
      </c>
      <c r="Z639" s="21"/>
      <c r="AA639" s="50" t="s">
        <v>89</v>
      </c>
      <c r="AB639" s="23">
        <f t="shared" si="482"/>
        <v>614412</v>
      </c>
      <c r="AC639" s="23">
        <v>614761</v>
      </c>
      <c r="AD639" s="119">
        <f t="shared" si="490"/>
        <v>349</v>
      </c>
      <c r="AE639" s="21"/>
      <c r="AF639" s="50" t="s">
        <v>89</v>
      </c>
      <c r="AG639" s="23">
        <f t="shared" si="483"/>
        <v>614761</v>
      </c>
      <c r="AH639" s="23">
        <v>615164</v>
      </c>
      <c r="AI639" s="119">
        <f t="shared" si="491"/>
        <v>403</v>
      </c>
      <c r="AJ639" s="21"/>
      <c r="AK639" s="50" t="s">
        <v>89</v>
      </c>
      <c r="AL639" s="23">
        <f t="shared" si="484"/>
        <v>615164</v>
      </c>
      <c r="AM639" s="23">
        <v>615531</v>
      </c>
      <c r="AN639" s="119">
        <f t="shared" si="492"/>
        <v>367</v>
      </c>
    </row>
    <row r="640" spans="2:40" x14ac:dyDescent="0.35">
      <c r="B640" s="50" t="s">
        <v>90</v>
      </c>
      <c r="C640" s="23">
        <v>322898</v>
      </c>
      <c r="D640" s="23">
        <v>323054</v>
      </c>
      <c r="E640" s="119">
        <f t="shared" si="485"/>
        <v>156</v>
      </c>
      <c r="F640" s="21"/>
      <c r="G640" s="50" t="s">
        <v>90</v>
      </c>
      <c r="H640" s="23">
        <f t="shared" si="478"/>
        <v>323054</v>
      </c>
      <c r="I640" s="23">
        <v>323239</v>
      </c>
      <c r="J640" s="119">
        <f t="shared" si="486"/>
        <v>185</v>
      </c>
      <c r="K640" s="21"/>
      <c r="L640" s="50" t="s">
        <v>90</v>
      </c>
      <c r="M640" s="23">
        <f t="shared" si="479"/>
        <v>323239</v>
      </c>
      <c r="N640" s="23">
        <v>323393</v>
      </c>
      <c r="O640" s="119">
        <f t="shared" si="487"/>
        <v>154</v>
      </c>
      <c r="P640" s="21"/>
      <c r="Q640" s="50" t="s">
        <v>90</v>
      </c>
      <c r="R640" s="23">
        <f t="shared" si="480"/>
        <v>323393</v>
      </c>
      <c r="S640" s="23">
        <v>323613</v>
      </c>
      <c r="T640" s="119">
        <f t="shared" si="488"/>
        <v>220</v>
      </c>
      <c r="U640" s="21"/>
      <c r="V640" s="50" t="s">
        <v>90</v>
      </c>
      <c r="W640" s="23">
        <f t="shared" si="481"/>
        <v>323613</v>
      </c>
      <c r="X640" s="23">
        <v>323823</v>
      </c>
      <c r="Y640" s="119">
        <f t="shared" si="489"/>
        <v>210</v>
      </c>
      <c r="Z640" s="21"/>
      <c r="AA640" s="50" t="s">
        <v>90</v>
      </c>
      <c r="AB640" s="23">
        <f t="shared" si="482"/>
        <v>323823</v>
      </c>
      <c r="AC640" s="23">
        <v>324019</v>
      </c>
      <c r="AD640" s="119">
        <f t="shared" si="490"/>
        <v>196</v>
      </c>
      <c r="AE640" s="21"/>
      <c r="AF640" s="50" t="s">
        <v>90</v>
      </c>
      <c r="AG640" s="23">
        <f t="shared" si="483"/>
        <v>324019</v>
      </c>
      <c r="AH640" s="23">
        <v>324204</v>
      </c>
      <c r="AI640" s="119">
        <f t="shared" si="491"/>
        <v>185</v>
      </c>
      <c r="AJ640" s="21"/>
      <c r="AK640" s="50" t="s">
        <v>90</v>
      </c>
      <c r="AL640" s="23">
        <f t="shared" si="484"/>
        <v>324204</v>
      </c>
      <c r="AM640" s="23">
        <v>324338</v>
      </c>
      <c r="AN640" s="119">
        <f t="shared" si="492"/>
        <v>134</v>
      </c>
    </row>
    <row r="641" spans="2:40" x14ac:dyDescent="0.35">
      <c r="B641" s="50" t="s">
        <v>91</v>
      </c>
      <c r="C641" s="23">
        <v>913359</v>
      </c>
      <c r="D641" s="23">
        <v>915395</v>
      </c>
      <c r="E641" s="119">
        <f t="shared" si="485"/>
        <v>2036</v>
      </c>
      <c r="F641" s="21"/>
      <c r="G641" s="50" t="s">
        <v>91</v>
      </c>
      <c r="H641" s="23">
        <f t="shared" si="478"/>
        <v>915395</v>
      </c>
      <c r="I641" s="23">
        <v>915737</v>
      </c>
      <c r="J641" s="119">
        <f t="shared" si="486"/>
        <v>342</v>
      </c>
      <c r="K641" s="21"/>
      <c r="L641" s="50" t="s">
        <v>91</v>
      </c>
      <c r="M641" s="23">
        <f t="shared" si="479"/>
        <v>915737</v>
      </c>
      <c r="N641" s="23">
        <v>916900</v>
      </c>
      <c r="O641" s="119">
        <f t="shared" si="487"/>
        <v>1163</v>
      </c>
      <c r="P641" s="21"/>
      <c r="Q641" s="50" t="s">
        <v>91</v>
      </c>
      <c r="R641" s="23">
        <f t="shared" si="480"/>
        <v>916900</v>
      </c>
      <c r="S641" s="23">
        <v>918150</v>
      </c>
      <c r="T641" s="119">
        <f t="shared" si="488"/>
        <v>1250</v>
      </c>
      <c r="U641" s="21"/>
      <c r="V641" s="50" t="s">
        <v>91</v>
      </c>
      <c r="W641" s="23">
        <f t="shared" si="481"/>
        <v>918150</v>
      </c>
      <c r="X641" s="23">
        <v>919340</v>
      </c>
      <c r="Y641" s="119">
        <f t="shared" si="489"/>
        <v>1190</v>
      </c>
      <c r="Z641" s="21"/>
      <c r="AA641" s="50" t="s">
        <v>91</v>
      </c>
      <c r="AB641" s="23">
        <f t="shared" si="482"/>
        <v>919340</v>
      </c>
      <c r="AC641" s="23">
        <v>920620</v>
      </c>
      <c r="AD641" s="119">
        <f t="shared" si="490"/>
        <v>1280</v>
      </c>
      <c r="AE641" s="21"/>
      <c r="AF641" s="50" t="s">
        <v>91</v>
      </c>
      <c r="AG641" s="23">
        <f t="shared" si="483"/>
        <v>920620</v>
      </c>
      <c r="AH641" s="23">
        <v>921887</v>
      </c>
      <c r="AI641" s="119">
        <f t="shared" si="491"/>
        <v>1267</v>
      </c>
      <c r="AJ641" s="21"/>
      <c r="AK641" s="50" t="s">
        <v>91</v>
      </c>
      <c r="AL641" s="23">
        <f t="shared" si="484"/>
        <v>921887</v>
      </c>
      <c r="AM641" s="23">
        <v>923102</v>
      </c>
      <c r="AN641" s="119">
        <f t="shared" si="492"/>
        <v>1215</v>
      </c>
    </row>
    <row r="642" spans="2:40" x14ac:dyDescent="0.35">
      <c r="B642" s="50" t="s">
        <v>94</v>
      </c>
      <c r="C642" s="23"/>
      <c r="D642" s="23"/>
      <c r="E642" s="119">
        <f>SUM(E635:E641)</f>
        <v>3519</v>
      </c>
      <c r="F642" s="21"/>
      <c r="G642" s="50" t="s">
        <v>94</v>
      </c>
      <c r="H642" s="23"/>
      <c r="I642" s="23"/>
      <c r="J642" s="120">
        <f>SUM(J635:J641)</f>
        <v>2092</v>
      </c>
      <c r="K642" s="21"/>
      <c r="L642" s="50" t="s">
        <v>94</v>
      </c>
      <c r="M642" s="23">
        <f t="shared" si="479"/>
        <v>0</v>
      </c>
      <c r="N642" s="23"/>
      <c r="O642" s="120">
        <f>SUM(O635:O641)</f>
        <v>3141</v>
      </c>
      <c r="P642" s="21"/>
      <c r="Q642" s="50" t="s">
        <v>94</v>
      </c>
      <c r="R642" s="23"/>
      <c r="S642" s="23"/>
      <c r="T642" s="120">
        <f>SUM(T635:T641)</f>
        <v>3336</v>
      </c>
      <c r="U642" s="21"/>
      <c r="V642" s="50" t="s">
        <v>94</v>
      </c>
      <c r="W642" s="23"/>
      <c r="X642" s="23"/>
      <c r="Y642" s="120">
        <f>SUM(Y635:Y641)</f>
        <v>3004</v>
      </c>
      <c r="Z642" s="21"/>
      <c r="AA642" s="50" t="s">
        <v>94</v>
      </c>
      <c r="AB642" s="23"/>
      <c r="AC642" s="23"/>
      <c r="AD642" s="120">
        <f>SUM(AD635:AD641)</f>
        <v>3171</v>
      </c>
      <c r="AE642" s="21"/>
      <c r="AF642" s="50" t="s">
        <v>94</v>
      </c>
      <c r="AG642" s="23"/>
      <c r="AH642" s="23"/>
      <c r="AI642" s="120">
        <f>SUM(AI635:AI641)</f>
        <v>3280</v>
      </c>
      <c r="AJ642" s="21"/>
      <c r="AK642" s="50" t="s">
        <v>94</v>
      </c>
      <c r="AL642" s="23"/>
      <c r="AM642" s="23"/>
      <c r="AN642" s="120">
        <f>SUM(AN635:AN641)</f>
        <v>3002</v>
      </c>
    </row>
    <row r="643" spans="2:40" x14ac:dyDescent="0.35">
      <c r="B643" s="50" t="s">
        <v>97</v>
      </c>
      <c r="C643" s="23">
        <v>575667</v>
      </c>
      <c r="D643" s="23">
        <v>575953</v>
      </c>
      <c r="E643" s="119">
        <f>D643-C643</f>
        <v>286</v>
      </c>
      <c r="F643" s="21"/>
      <c r="G643" s="50" t="s">
        <v>97</v>
      </c>
      <c r="H643" s="23">
        <f>D643</f>
        <v>575953</v>
      </c>
      <c r="I643" s="23">
        <v>576242</v>
      </c>
      <c r="J643" s="119">
        <f>I643-H643</f>
        <v>289</v>
      </c>
      <c r="K643" s="122"/>
      <c r="L643" s="50" t="s">
        <v>97</v>
      </c>
      <c r="M643" s="23">
        <f t="shared" si="479"/>
        <v>576242</v>
      </c>
      <c r="N643" s="23">
        <v>576537</v>
      </c>
      <c r="O643" s="119">
        <f>N643-M643</f>
        <v>295</v>
      </c>
      <c r="P643" s="21"/>
      <c r="Q643" s="50" t="s">
        <v>97</v>
      </c>
      <c r="R643" s="23">
        <f>N643</f>
        <v>576537</v>
      </c>
      <c r="S643" s="23">
        <v>576804</v>
      </c>
      <c r="T643" s="119">
        <f>S643-R643</f>
        <v>267</v>
      </c>
      <c r="U643" s="21"/>
      <c r="V643" s="50" t="s">
        <v>97</v>
      </c>
      <c r="W643" s="23">
        <f>S643</f>
        <v>576804</v>
      </c>
      <c r="X643" s="23">
        <v>576987</v>
      </c>
      <c r="Y643" s="119">
        <f>X643-W643</f>
        <v>183</v>
      </c>
      <c r="Z643" s="21"/>
      <c r="AA643" s="50" t="s">
        <v>97</v>
      </c>
      <c r="AB643" s="23">
        <f>X643</f>
        <v>576987</v>
      </c>
      <c r="AC643" s="23">
        <v>577255</v>
      </c>
      <c r="AD643" s="119">
        <f>AC643-AB643</f>
        <v>268</v>
      </c>
      <c r="AE643" s="21"/>
      <c r="AF643" s="50" t="s">
        <v>97</v>
      </c>
      <c r="AG643" s="23">
        <f>AC643</f>
        <v>577255</v>
      </c>
      <c r="AH643" s="23">
        <v>577402</v>
      </c>
      <c r="AI643" s="119">
        <f>AH643-AG643</f>
        <v>147</v>
      </c>
      <c r="AJ643" s="21"/>
      <c r="AK643" s="50" t="s">
        <v>97</v>
      </c>
      <c r="AL643" s="23">
        <f>AH643</f>
        <v>577402</v>
      </c>
      <c r="AM643" s="23">
        <v>577654</v>
      </c>
      <c r="AN643" s="119">
        <f>AM643-AL643</f>
        <v>252</v>
      </c>
    </row>
    <row r="644" spans="2:40" x14ac:dyDescent="0.35">
      <c r="B644" s="29" t="s">
        <v>130</v>
      </c>
      <c r="C644" s="23"/>
      <c r="D644" s="23"/>
      <c r="E644" s="121">
        <f>E643+E642+E634+E627+E626+E625</f>
        <v>8973</v>
      </c>
      <c r="F644" s="21"/>
      <c r="G644" s="29" t="s">
        <v>130</v>
      </c>
      <c r="H644" s="23"/>
      <c r="I644" s="23"/>
      <c r="J644" s="121">
        <f>J643+J642+J634+J627+J626+J625</f>
        <v>8071</v>
      </c>
      <c r="K644" s="21"/>
      <c r="L644" s="29" t="s">
        <v>130</v>
      </c>
      <c r="M644" s="23"/>
      <c r="N644" s="23"/>
      <c r="O644" s="121">
        <f>O643+O642+O634+O627+O626+O625</f>
        <v>8001</v>
      </c>
      <c r="P644" s="21"/>
      <c r="Q644" s="29" t="s">
        <v>130</v>
      </c>
      <c r="R644" s="23"/>
      <c r="S644" s="23"/>
      <c r="T644" s="121">
        <f>T643+T642+T634+T627+T626+T625</f>
        <v>8604</v>
      </c>
      <c r="U644" s="21"/>
      <c r="V644" s="29" t="s">
        <v>130</v>
      </c>
      <c r="W644" s="23"/>
      <c r="X644" s="23"/>
      <c r="Y644" s="121">
        <f>Y643+Y642+Y634+Y627+Y626+Y625</f>
        <v>8190</v>
      </c>
      <c r="Z644" s="21"/>
      <c r="AA644" s="29" t="s">
        <v>130</v>
      </c>
      <c r="AB644" s="23"/>
      <c r="AC644" s="23"/>
      <c r="AD644" s="121">
        <f>AD643+AD642+AD634+AD627+AD626+AD625</f>
        <v>8556</v>
      </c>
      <c r="AE644" s="21"/>
      <c r="AF644" s="29" t="s">
        <v>130</v>
      </c>
      <c r="AG644" s="23"/>
      <c r="AH644" s="23"/>
      <c r="AI644" s="121">
        <f>AI643+AI642+AI634+AI627+AI626+AI625</f>
        <v>8710</v>
      </c>
      <c r="AJ644" s="21"/>
      <c r="AK644" s="29" t="s">
        <v>130</v>
      </c>
      <c r="AL644" s="23"/>
      <c r="AM644" s="23"/>
      <c r="AN644" s="121">
        <f>AN643+AN642+AN634+AN627+AN626+AN625</f>
        <v>8288</v>
      </c>
    </row>
    <row r="645" spans="2:40" x14ac:dyDescent="0.35">
      <c r="B645" s="21"/>
      <c r="C645" s="21"/>
      <c r="D645" s="21"/>
      <c r="E645" s="123">
        <f>E644-E628+471</f>
        <v>7004</v>
      </c>
      <c r="F645" s="21"/>
      <c r="G645" s="21"/>
      <c r="H645" s="21"/>
      <c r="J645" s="124" t="e">
        <f>J644-J628+production!D307</f>
        <v>#VALUE!</v>
      </c>
      <c r="K645" s="21"/>
      <c r="L645" s="21"/>
      <c r="M645" s="21"/>
      <c r="N645" s="116"/>
      <c r="O645" s="124" t="e">
        <f>O644-O628+production!I307</f>
        <v>#VALUE!</v>
      </c>
      <c r="P645" s="21"/>
      <c r="Q645" s="21"/>
      <c r="R645" s="21"/>
      <c r="S645" s="116"/>
      <c r="T645" s="124" t="e">
        <f>T644-T628+production!N307</f>
        <v>#VALUE!</v>
      </c>
      <c r="U645" s="21"/>
      <c r="V645" s="21"/>
      <c r="W645" s="21"/>
      <c r="X645" s="116"/>
      <c r="Y645" s="124">
        <f>Y644-Y628+production!S307</f>
        <v>5680</v>
      </c>
      <c r="Z645" s="21"/>
      <c r="AA645" s="21"/>
      <c r="AB645" s="21"/>
      <c r="AC645" s="116"/>
      <c r="AD645" s="124">
        <f>AD644-AD628+production!X307</f>
        <v>6196</v>
      </c>
      <c r="AE645" s="21"/>
      <c r="AF645" s="21"/>
      <c r="AG645" s="21"/>
      <c r="AH645" s="116"/>
      <c r="AI645" s="124">
        <f>AI644-AI628+production!AC307</f>
        <v>6020</v>
      </c>
      <c r="AJ645" s="21"/>
      <c r="AK645" s="21"/>
      <c r="AL645" s="21"/>
      <c r="AM645" s="116"/>
      <c r="AN645" s="124">
        <f>AN644-AN628+production!AH307</f>
        <v>5958</v>
      </c>
    </row>
    <row r="647" spans="2:40" x14ac:dyDescent="0.35">
      <c r="B647" s="117" t="s">
        <v>114</v>
      </c>
      <c r="C647" s="292" t="s">
        <v>1081</v>
      </c>
      <c r="D647" s="293"/>
      <c r="E647" s="294"/>
      <c r="F647" s="21"/>
      <c r="G647" s="117" t="s">
        <v>114</v>
      </c>
      <c r="H647" s="292" t="s">
        <v>1082</v>
      </c>
      <c r="I647" s="293"/>
      <c r="J647" s="294"/>
      <c r="K647" s="21"/>
      <c r="L647" s="117" t="s">
        <v>114</v>
      </c>
      <c r="M647" s="292" t="s">
        <v>1083</v>
      </c>
      <c r="N647" s="293"/>
      <c r="O647" s="294"/>
      <c r="P647" s="21"/>
      <c r="Q647" s="117" t="s">
        <v>114</v>
      </c>
      <c r="R647" s="292" t="s">
        <v>1084</v>
      </c>
      <c r="S647" s="293"/>
      <c r="T647" s="294"/>
      <c r="U647" s="21"/>
      <c r="V647" s="117" t="s">
        <v>114</v>
      </c>
      <c r="W647" s="292" t="s">
        <v>1085</v>
      </c>
      <c r="X647" s="293"/>
      <c r="Y647" s="294"/>
      <c r="Z647" s="21"/>
      <c r="AA647" s="117" t="s">
        <v>114</v>
      </c>
      <c r="AB647" s="292" t="s">
        <v>1086</v>
      </c>
      <c r="AC647" s="293"/>
      <c r="AD647" s="294"/>
      <c r="AE647" s="21"/>
      <c r="AF647" s="117" t="s">
        <v>114</v>
      </c>
      <c r="AG647" s="292" t="s">
        <v>1087</v>
      </c>
      <c r="AH647" s="293"/>
      <c r="AI647" s="294"/>
      <c r="AJ647" s="21"/>
      <c r="AK647" s="117" t="s">
        <v>114</v>
      </c>
      <c r="AL647" s="292" t="s">
        <v>1088</v>
      </c>
      <c r="AM647" s="293"/>
      <c r="AN647" s="294"/>
    </row>
    <row r="648" spans="2:40" x14ac:dyDescent="0.35">
      <c r="B648" s="50"/>
      <c r="C648" s="118" t="s">
        <v>81</v>
      </c>
      <c r="D648" s="118" t="s">
        <v>82</v>
      </c>
      <c r="E648" s="118" t="s">
        <v>95</v>
      </c>
      <c r="F648" s="21"/>
      <c r="G648" s="50"/>
      <c r="H648" s="118" t="s">
        <v>81</v>
      </c>
      <c r="I648" s="118" t="s">
        <v>82</v>
      </c>
      <c r="J648" s="118" t="s">
        <v>95</v>
      </c>
      <c r="K648" s="21"/>
      <c r="L648" s="50"/>
      <c r="M648" s="118" t="s">
        <v>81</v>
      </c>
      <c r="N648" s="118" t="s">
        <v>82</v>
      </c>
      <c r="O648" s="118" t="s">
        <v>95</v>
      </c>
      <c r="P648" s="21"/>
      <c r="Q648" s="50"/>
      <c r="R648" s="118" t="s">
        <v>81</v>
      </c>
      <c r="S648" s="118" t="s">
        <v>82</v>
      </c>
      <c r="T648" s="118" t="s">
        <v>95</v>
      </c>
      <c r="U648" s="21"/>
      <c r="V648" s="50"/>
      <c r="W648" s="118" t="s">
        <v>81</v>
      </c>
      <c r="X648" s="118" t="s">
        <v>82</v>
      </c>
      <c r="Y648" s="118" t="s">
        <v>95</v>
      </c>
      <c r="Z648" s="21"/>
      <c r="AA648" s="50"/>
      <c r="AB648" s="118" t="s">
        <v>81</v>
      </c>
      <c r="AC648" s="118" t="s">
        <v>82</v>
      </c>
      <c r="AD648" s="118" t="s">
        <v>95</v>
      </c>
      <c r="AE648" s="21"/>
      <c r="AF648" s="50"/>
      <c r="AG648" s="118" t="s">
        <v>81</v>
      </c>
      <c r="AH648" s="118" t="s">
        <v>82</v>
      </c>
      <c r="AI648" s="118" t="s">
        <v>95</v>
      </c>
      <c r="AJ648" s="21"/>
      <c r="AK648" s="50"/>
      <c r="AL648" s="118" t="s">
        <v>81</v>
      </c>
      <c r="AM648" s="118" t="s">
        <v>82</v>
      </c>
      <c r="AN648" s="118" t="s">
        <v>95</v>
      </c>
    </row>
    <row r="649" spans="2:40" x14ac:dyDescent="0.35">
      <c r="B649" s="50" t="s">
        <v>92</v>
      </c>
      <c r="C649" s="23">
        <v>484928</v>
      </c>
      <c r="D649" s="23">
        <v>485086</v>
      </c>
      <c r="E649" s="119">
        <f>(D649-C649)*10</f>
        <v>1580</v>
      </c>
      <c r="F649" s="21"/>
      <c r="G649" s="50" t="s">
        <v>92</v>
      </c>
      <c r="H649" s="23">
        <f>D649</f>
        <v>485086</v>
      </c>
      <c r="I649" s="23">
        <v>485270</v>
      </c>
      <c r="J649" s="119">
        <f>(I649-H649)*10</f>
        <v>1840</v>
      </c>
      <c r="K649" s="21"/>
      <c r="L649" s="50" t="s">
        <v>92</v>
      </c>
      <c r="M649" s="23">
        <f>I649</f>
        <v>485270</v>
      </c>
      <c r="N649" s="23">
        <v>485440</v>
      </c>
      <c r="O649" s="119">
        <f>(N649-M649)*10</f>
        <v>1700</v>
      </c>
      <c r="P649" s="21"/>
      <c r="Q649" s="50" t="s">
        <v>92</v>
      </c>
      <c r="R649" s="23">
        <f>N649</f>
        <v>485440</v>
      </c>
      <c r="S649" s="23">
        <v>485625</v>
      </c>
      <c r="T649" s="119">
        <f>(S649-R649)*10</f>
        <v>1850</v>
      </c>
      <c r="U649" s="21"/>
      <c r="V649" s="50" t="s">
        <v>92</v>
      </c>
      <c r="W649" s="23">
        <f>S649</f>
        <v>485625</v>
      </c>
      <c r="X649" s="23">
        <v>485799</v>
      </c>
      <c r="Y649" s="119">
        <f>(X649-W649)*10</f>
        <v>1740</v>
      </c>
      <c r="Z649" s="21"/>
      <c r="AA649" s="50" t="s">
        <v>92</v>
      </c>
      <c r="AB649" s="23">
        <f>X649</f>
        <v>485799</v>
      </c>
      <c r="AC649" s="23">
        <v>485980</v>
      </c>
      <c r="AD649" s="119">
        <f>(AC649-AB649)*10</f>
        <v>1810</v>
      </c>
      <c r="AE649" s="21"/>
      <c r="AF649" s="50" t="s">
        <v>92</v>
      </c>
      <c r="AG649" s="23">
        <f>AC649</f>
        <v>485980</v>
      </c>
      <c r="AH649" s="23">
        <v>486144</v>
      </c>
      <c r="AI649" s="119">
        <f>(AH649-AG649)*10</f>
        <v>1640</v>
      </c>
      <c r="AJ649" s="21"/>
      <c r="AK649" s="50" t="s">
        <v>92</v>
      </c>
      <c r="AL649" s="23">
        <f>AH649</f>
        <v>486144</v>
      </c>
      <c r="AM649" s="23">
        <v>486323</v>
      </c>
      <c r="AN649" s="119">
        <f>(AM649-AL649)*10</f>
        <v>1790</v>
      </c>
    </row>
    <row r="650" spans="2:40" x14ac:dyDescent="0.35">
      <c r="B650" s="50" t="s">
        <v>6</v>
      </c>
      <c r="C650" s="23">
        <v>293183</v>
      </c>
      <c r="D650" s="23">
        <v>293380</v>
      </c>
      <c r="E650" s="119">
        <f>D650-C650</f>
        <v>197</v>
      </c>
      <c r="F650" s="21"/>
      <c r="G650" s="50" t="s">
        <v>6</v>
      </c>
      <c r="H650" s="23">
        <f t="shared" ref="H650:H665" si="493">D650</f>
        <v>293380</v>
      </c>
      <c r="I650" s="23">
        <v>293508</v>
      </c>
      <c r="J650" s="119">
        <f>I650-H650</f>
        <v>128</v>
      </c>
      <c r="K650" s="21"/>
      <c r="L650" s="50" t="s">
        <v>6</v>
      </c>
      <c r="M650" s="23">
        <f t="shared" ref="M650:M667" si="494">I650</f>
        <v>293508</v>
      </c>
      <c r="N650" s="23">
        <v>293666</v>
      </c>
      <c r="O650" s="119">
        <f>N650-M650</f>
        <v>158</v>
      </c>
      <c r="P650" s="21"/>
      <c r="Q650" s="50" t="s">
        <v>6</v>
      </c>
      <c r="R650" s="23">
        <f t="shared" ref="R650:R665" si="495">N650</f>
        <v>293666</v>
      </c>
      <c r="S650" s="23">
        <v>293890</v>
      </c>
      <c r="T650" s="119">
        <f>S650-R650</f>
        <v>224</v>
      </c>
      <c r="U650" s="21"/>
      <c r="V650" s="50" t="s">
        <v>6</v>
      </c>
      <c r="W650" s="23">
        <f t="shared" ref="W650:W665" si="496">S650</f>
        <v>293890</v>
      </c>
      <c r="X650" s="23">
        <v>294122</v>
      </c>
      <c r="Y650" s="119">
        <f>X650-W650</f>
        <v>232</v>
      </c>
      <c r="Z650" s="21"/>
      <c r="AA650" s="50" t="s">
        <v>6</v>
      </c>
      <c r="AB650" s="23">
        <f t="shared" ref="AB650:AB665" si="497">X650</f>
        <v>294122</v>
      </c>
      <c r="AC650" s="23">
        <v>294868</v>
      </c>
      <c r="AD650" s="119">
        <f>AC650-AB650</f>
        <v>746</v>
      </c>
      <c r="AE650" s="21"/>
      <c r="AF650" s="50" t="s">
        <v>6</v>
      </c>
      <c r="AG650" s="23">
        <f t="shared" ref="AG650:AG665" si="498">AC650</f>
        <v>294868</v>
      </c>
      <c r="AH650" s="23">
        <v>295019</v>
      </c>
      <c r="AI650" s="119">
        <f>AH650-AG650</f>
        <v>151</v>
      </c>
      <c r="AJ650" s="21"/>
      <c r="AK650" s="50" t="s">
        <v>6</v>
      </c>
      <c r="AL650" s="23">
        <f t="shared" ref="AL650:AL665" si="499">AH650</f>
        <v>295019</v>
      </c>
      <c r="AM650" s="23">
        <v>295190</v>
      </c>
      <c r="AN650" s="119">
        <f>AM650-AL650</f>
        <v>171</v>
      </c>
    </row>
    <row r="651" spans="2:40" x14ac:dyDescent="0.35">
      <c r="B651" s="50" t="s">
        <v>103</v>
      </c>
      <c r="C651" s="23">
        <v>5348</v>
      </c>
      <c r="D651" s="23">
        <v>6669</v>
      </c>
      <c r="E651" s="119">
        <f>D651-C651</f>
        <v>1321</v>
      </c>
      <c r="F651" s="21"/>
      <c r="G651" s="50" t="s">
        <v>103</v>
      </c>
      <c r="H651" s="23">
        <f t="shared" si="493"/>
        <v>6669</v>
      </c>
      <c r="I651" s="23">
        <v>7465</v>
      </c>
      <c r="J651" s="119">
        <f>I651-H651</f>
        <v>796</v>
      </c>
      <c r="K651" s="21"/>
      <c r="L651" s="50" t="s">
        <v>103</v>
      </c>
      <c r="M651" s="23">
        <f t="shared" si="494"/>
        <v>7465</v>
      </c>
      <c r="N651" s="23">
        <v>7690</v>
      </c>
      <c r="O651" s="119">
        <f>N651-M651</f>
        <v>225</v>
      </c>
      <c r="P651" s="21"/>
      <c r="Q651" s="50" t="s">
        <v>103</v>
      </c>
      <c r="R651" s="23">
        <f t="shared" si="495"/>
        <v>7690</v>
      </c>
      <c r="S651" s="23">
        <v>8387</v>
      </c>
      <c r="T651" s="119">
        <f>S651-R651</f>
        <v>697</v>
      </c>
      <c r="U651" s="21"/>
      <c r="V651" s="50" t="s">
        <v>103</v>
      </c>
      <c r="W651" s="23">
        <f t="shared" si="496"/>
        <v>8387</v>
      </c>
      <c r="X651" s="23">
        <v>9231</v>
      </c>
      <c r="Y651" s="119">
        <f>X651-W651</f>
        <v>844</v>
      </c>
      <c r="Z651" s="21"/>
      <c r="AA651" s="50" t="s">
        <v>103</v>
      </c>
      <c r="AB651" s="23">
        <f t="shared" si="497"/>
        <v>9231</v>
      </c>
      <c r="AC651" s="23">
        <v>9563</v>
      </c>
      <c r="AD651" s="119">
        <f>AC651-AB651</f>
        <v>332</v>
      </c>
      <c r="AE651" s="21"/>
      <c r="AF651" s="50" t="s">
        <v>103</v>
      </c>
      <c r="AG651" s="23">
        <f t="shared" si="498"/>
        <v>9563</v>
      </c>
      <c r="AH651" s="23">
        <v>10266</v>
      </c>
      <c r="AI651" s="119">
        <f>AH651-AG651</f>
        <v>703</v>
      </c>
      <c r="AJ651" s="21"/>
      <c r="AK651" s="50" t="s">
        <v>103</v>
      </c>
      <c r="AL651" s="23">
        <f t="shared" si="499"/>
        <v>10266</v>
      </c>
      <c r="AM651" s="23">
        <v>10826</v>
      </c>
      <c r="AN651" s="119">
        <f>AM651-AL651</f>
        <v>560</v>
      </c>
    </row>
    <row r="652" spans="2:40" x14ac:dyDescent="0.35">
      <c r="B652" s="50" t="s">
        <v>3</v>
      </c>
      <c r="C652" s="23">
        <v>346351</v>
      </c>
      <c r="D652" s="23">
        <v>346603</v>
      </c>
      <c r="E652" s="119">
        <f>(D652-C652)*10</f>
        <v>2520</v>
      </c>
      <c r="F652" s="21"/>
      <c r="G652" s="50" t="s">
        <v>3</v>
      </c>
      <c r="H652" s="23">
        <f t="shared" si="493"/>
        <v>346603</v>
      </c>
      <c r="I652" s="23">
        <v>346839</v>
      </c>
      <c r="J652" s="119">
        <f>(I652-H652)*10</f>
        <v>2360</v>
      </c>
      <c r="K652" s="21"/>
      <c r="L652" s="50" t="s">
        <v>3</v>
      </c>
      <c r="M652" s="23">
        <f t="shared" si="494"/>
        <v>346839</v>
      </c>
      <c r="N652" s="23">
        <v>347074</v>
      </c>
      <c r="O652" s="119">
        <v>2350</v>
      </c>
      <c r="P652" s="21"/>
      <c r="Q652" s="50" t="s">
        <v>3</v>
      </c>
      <c r="R652" s="23">
        <f t="shared" si="495"/>
        <v>347074</v>
      </c>
      <c r="S652" s="23">
        <v>347328</v>
      </c>
      <c r="T652" s="119">
        <f>(S652-R652)*10</f>
        <v>2540</v>
      </c>
      <c r="U652" s="21"/>
      <c r="V652" s="50" t="s">
        <v>3</v>
      </c>
      <c r="W652" s="23">
        <f t="shared" si="496"/>
        <v>347328</v>
      </c>
      <c r="X652" s="23">
        <v>347566</v>
      </c>
      <c r="Y652" s="119">
        <f>(X652-W652)*10</f>
        <v>2380</v>
      </c>
      <c r="Z652" s="21"/>
      <c r="AA652" s="50" t="s">
        <v>3</v>
      </c>
      <c r="AB652" s="23">
        <f t="shared" si="497"/>
        <v>347566</v>
      </c>
      <c r="AC652" s="23">
        <v>347833</v>
      </c>
      <c r="AD652" s="119">
        <f>(AC652-AB652)*10</f>
        <v>2670</v>
      </c>
      <c r="AE652" s="21"/>
      <c r="AF652" s="50" t="s">
        <v>3</v>
      </c>
      <c r="AG652" s="23">
        <f t="shared" si="498"/>
        <v>347833</v>
      </c>
      <c r="AH652" s="23">
        <v>348060</v>
      </c>
      <c r="AI652" s="119">
        <f>(AH652-AG652)*10</f>
        <v>2270</v>
      </c>
      <c r="AJ652" s="21"/>
      <c r="AK652" s="50" t="s">
        <v>3</v>
      </c>
      <c r="AL652" s="23">
        <f t="shared" si="499"/>
        <v>348060</v>
      </c>
      <c r="AM652" s="23">
        <v>348325</v>
      </c>
      <c r="AN652" s="119">
        <f>(AM652-AL652)*10</f>
        <v>2650</v>
      </c>
    </row>
    <row r="653" spans="2:40" x14ac:dyDescent="0.35">
      <c r="B653" s="50" t="s">
        <v>83</v>
      </c>
      <c r="C653" s="23">
        <v>30542</v>
      </c>
      <c r="D653" s="23">
        <v>30548</v>
      </c>
      <c r="E653" s="119">
        <f>D653-Supply!C653</f>
        <v>6</v>
      </c>
      <c r="F653" s="21"/>
      <c r="G653" s="50" t="s">
        <v>83</v>
      </c>
      <c r="H653" s="23">
        <f t="shared" si="493"/>
        <v>30548</v>
      </c>
      <c r="I653" s="23">
        <v>30552</v>
      </c>
      <c r="J653" s="119">
        <f>I653-H653</f>
        <v>4</v>
      </c>
      <c r="K653" s="21"/>
      <c r="L653" s="50" t="s">
        <v>83</v>
      </c>
      <c r="M653" s="23">
        <f t="shared" si="494"/>
        <v>30552</v>
      </c>
      <c r="N653" s="23">
        <v>30559</v>
      </c>
      <c r="O653" s="119">
        <f>N653-M653</f>
        <v>7</v>
      </c>
      <c r="P653" s="21"/>
      <c r="Q653" s="50" t="s">
        <v>83</v>
      </c>
      <c r="R653" s="23">
        <f t="shared" si="495"/>
        <v>30559</v>
      </c>
      <c r="S653" s="23">
        <v>30564</v>
      </c>
      <c r="T653" s="119">
        <f>S653-R653</f>
        <v>5</v>
      </c>
      <c r="U653" s="21"/>
      <c r="V653" s="50" t="s">
        <v>83</v>
      </c>
      <c r="W653" s="23">
        <f t="shared" si="496"/>
        <v>30564</v>
      </c>
      <c r="X653" s="23">
        <v>30569</v>
      </c>
      <c r="Y653" s="119">
        <f>X653-W653</f>
        <v>5</v>
      </c>
      <c r="Z653" s="21"/>
      <c r="AA653" s="50" t="s">
        <v>83</v>
      </c>
      <c r="AB653" s="23">
        <f t="shared" si="497"/>
        <v>30569</v>
      </c>
      <c r="AC653" s="23">
        <v>30579</v>
      </c>
      <c r="AD653" s="119">
        <f>AC653-AB653</f>
        <v>10</v>
      </c>
      <c r="AE653" s="21"/>
      <c r="AF653" s="50" t="s">
        <v>83</v>
      </c>
      <c r="AG653" s="23">
        <f t="shared" si="498"/>
        <v>30579</v>
      </c>
      <c r="AH653" s="23">
        <v>30586</v>
      </c>
      <c r="AI653" s="119">
        <f>AH653-AG653</f>
        <v>7</v>
      </c>
      <c r="AJ653" s="21"/>
      <c r="AK653" s="50" t="s">
        <v>83</v>
      </c>
      <c r="AL653" s="23">
        <f t="shared" si="499"/>
        <v>30586</v>
      </c>
      <c r="AM653" s="23">
        <v>30594</v>
      </c>
      <c r="AN653" s="119">
        <f>AM653-AL653</f>
        <v>8</v>
      </c>
    </row>
    <row r="654" spans="2:40" x14ac:dyDescent="0.35">
      <c r="B654" s="50" t="s">
        <v>84</v>
      </c>
      <c r="C654" s="23">
        <v>54617</v>
      </c>
      <c r="D654" s="23">
        <v>54627</v>
      </c>
      <c r="E654" s="119">
        <f>D654-C654</f>
        <v>10</v>
      </c>
      <c r="F654" s="21"/>
      <c r="G654" s="50" t="s">
        <v>84</v>
      </c>
      <c r="H654" s="23">
        <f t="shared" si="493"/>
        <v>54627</v>
      </c>
      <c r="I654" s="23">
        <v>54648</v>
      </c>
      <c r="J654" s="119">
        <f>I654-H654</f>
        <v>21</v>
      </c>
      <c r="K654" s="21"/>
      <c r="L654" s="50" t="s">
        <v>84</v>
      </c>
      <c r="M654" s="23">
        <f t="shared" si="494"/>
        <v>54648</v>
      </c>
      <c r="N654" s="23">
        <v>54648</v>
      </c>
      <c r="O654" s="119">
        <f>N654-M654</f>
        <v>0</v>
      </c>
      <c r="P654" s="21"/>
      <c r="Q654" s="50" t="s">
        <v>84</v>
      </c>
      <c r="R654" s="23">
        <f t="shared" si="495"/>
        <v>54648</v>
      </c>
      <c r="S654" s="23">
        <v>54648</v>
      </c>
      <c r="T654" s="119">
        <f>S654-R654</f>
        <v>0</v>
      </c>
      <c r="U654" s="21"/>
      <c r="V654" s="50" t="s">
        <v>84</v>
      </c>
      <c r="W654" s="23">
        <f t="shared" si="496"/>
        <v>54648</v>
      </c>
      <c r="X654" s="23">
        <v>54672</v>
      </c>
      <c r="Y654" s="119">
        <f>X654-W654</f>
        <v>24</v>
      </c>
      <c r="Z654" s="21"/>
      <c r="AA654" s="50" t="s">
        <v>84</v>
      </c>
      <c r="AB654" s="23">
        <f t="shared" si="497"/>
        <v>54672</v>
      </c>
      <c r="AC654" s="23">
        <v>54672</v>
      </c>
      <c r="AD654" s="119">
        <f>AC654-AB654</f>
        <v>0</v>
      </c>
      <c r="AE654" s="21"/>
      <c r="AF654" s="50" t="s">
        <v>84</v>
      </c>
      <c r="AG654" s="23">
        <f t="shared" si="498"/>
        <v>54672</v>
      </c>
      <c r="AH654" s="23">
        <v>54672</v>
      </c>
      <c r="AI654" s="119">
        <f>AH654-AG654</f>
        <v>0</v>
      </c>
      <c r="AJ654" s="21"/>
      <c r="AK654" s="50" t="s">
        <v>84</v>
      </c>
      <c r="AL654" s="23">
        <f t="shared" si="499"/>
        <v>54672</v>
      </c>
      <c r="AM654" s="23">
        <v>54722</v>
      </c>
      <c r="AN654" s="119">
        <f>AM654-AL654</f>
        <v>50</v>
      </c>
    </row>
    <row r="655" spans="2:40" x14ac:dyDescent="0.35">
      <c r="B655" s="50" t="s">
        <v>98</v>
      </c>
      <c r="C655" s="23">
        <v>139728</v>
      </c>
      <c r="D655" s="23">
        <v>139728</v>
      </c>
      <c r="E655" s="119">
        <f>D655-C655</f>
        <v>0</v>
      </c>
      <c r="F655" s="21"/>
      <c r="G655" s="50" t="s">
        <v>98</v>
      </c>
      <c r="H655" s="23">
        <f t="shared" si="493"/>
        <v>139728</v>
      </c>
      <c r="I655" s="23">
        <v>139728</v>
      </c>
      <c r="J655" s="119">
        <f>I655-H655</f>
        <v>0</v>
      </c>
      <c r="K655" s="21"/>
      <c r="L655" s="50" t="s">
        <v>98</v>
      </c>
      <c r="M655" s="23">
        <f t="shared" si="494"/>
        <v>139728</v>
      </c>
      <c r="N655" s="23">
        <v>139728</v>
      </c>
      <c r="O655" s="119">
        <f>N655-M655</f>
        <v>0</v>
      </c>
      <c r="P655" s="21"/>
      <c r="Q655" s="50" t="s">
        <v>98</v>
      </c>
      <c r="R655" s="23">
        <f t="shared" si="495"/>
        <v>139728</v>
      </c>
      <c r="S655" s="23">
        <v>139728</v>
      </c>
      <c r="T655" s="119">
        <f>S655-R655</f>
        <v>0</v>
      </c>
      <c r="U655" s="21"/>
      <c r="V655" s="50" t="s">
        <v>98</v>
      </c>
      <c r="W655" s="23">
        <f t="shared" si="496"/>
        <v>139728</v>
      </c>
      <c r="X655" s="23">
        <v>139728</v>
      </c>
      <c r="Y655" s="119">
        <f>X655-W655</f>
        <v>0</v>
      </c>
      <c r="Z655" s="21"/>
      <c r="AA655" s="50" t="s">
        <v>98</v>
      </c>
      <c r="AB655" s="23">
        <f t="shared" si="497"/>
        <v>139728</v>
      </c>
      <c r="AC655" s="23">
        <v>139728</v>
      </c>
      <c r="AD655" s="119">
        <f>AC655-AB655</f>
        <v>0</v>
      </c>
      <c r="AE655" s="21"/>
      <c r="AF655" s="50" t="s">
        <v>98</v>
      </c>
      <c r="AG655" s="23">
        <f t="shared" si="498"/>
        <v>139728</v>
      </c>
      <c r="AH655" s="23">
        <v>139728</v>
      </c>
      <c r="AI655" s="119">
        <f>AH655-AG655</f>
        <v>0</v>
      </c>
      <c r="AJ655" s="21"/>
      <c r="AK655" s="50" t="s">
        <v>98</v>
      </c>
      <c r="AL655" s="23">
        <f t="shared" si="499"/>
        <v>139728</v>
      </c>
      <c r="AM655" s="23">
        <v>139728</v>
      </c>
      <c r="AN655" s="119">
        <f>AM655-AL655</f>
        <v>0</v>
      </c>
    </row>
    <row r="656" spans="2:40" x14ac:dyDescent="0.35">
      <c r="B656" s="50" t="s">
        <v>85</v>
      </c>
      <c r="C656" s="23">
        <v>495</v>
      </c>
      <c r="D656" s="23">
        <v>499</v>
      </c>
      <c r="E656" s="119">
        <f>D656-C656</f>
        <v>4</v>
      </c>
      <c r="F656" s="21"/>
      <c r="G656" s="50" t="s">
        <v>85</v>
      </c>
      <c r="H656" s="23">
        <f t="shared" si="493"/>
        <v>499</v>
      </c>
      <c r="I656" s="23">
        <v>501</v>
      </c>
      <c r="J656" s="119">
        <f>I656-H656</f>
        <v>2</v>
      </c>
      <c r="K656" s="21"/>
      <c r="L656" s="50" t="s">
        <v>85</v>
      </c>
      <c r="M656" s="23">
        <f t="shared" si="494"/>
        <v>501</v>
      </c>
      <c r="N656" s="23">
        <v>504</v>
      </c>
      <c r="O656" s="119">
        <f>N656-M656</f>
        <v>3</v>
      </c>
      <c r="P656" s="21"/>
      <c r="Q656" s="50" t="s">
        <v>85</v>
      </c>
      <c r="R656" s="23">
        <f t="shared" si="495"/>
        <v>504</v>
      </c>
      <c r="S656" s="23">
        <v>507</v>
      </c>
      <c r="T656" s="119">
        <f>S656-R656</f>
        <v>3</v>
      </c>
      <c r="U656" s="21"/>
      <c r="V656" s="50" t="s">
        <v>85</v>
      </c>
      <c r="W656" s="23">
        <f t="shared" si="496"/>
        <v>507</v>
      </c>
      <c r="X656" s="23">
        <v>509</v>
      </c>
      <c r="Y656" s="119">
        <f>X656-W656</f>
        <v>2</v>
      </c>
      <c r="Z656" s="21"/>
      <c r="AA656" s="50" t="s">
        <v>85</v>
      </c>
      <c r="AB656" s="23">
        <f t="shared" si="497"/>
        <v>509</v>
      </c>
      <c r="AC656" s="23">
        <v>511</v>
      </c>
      <c r="AD656" s="119">
        <f>AC656-AB656</f>
        <v>2</v>
      </c>
      <c r="AE656" s="21"/>
      <c r="AF656" s="50" t="s">
        <v>85</v>
      </c>
      <c r="AG656" s="23">
        <f t="shared" si="498"/>
        <v>511</v>
      </c>
      <c r="AH656" s="23">
        <v>512</v>
      </c>
      <c r="AI656" s="119">
        <f>AH656-AG656</f>
        <v>1</v>
      </c>
      <c r="AJ656" s="21"/>
      <c r="AK656" s="50" t="s">
        <v>85</v>
      </c>
      <c r="AL656" s="23">
        <f t="shared" si="499"/>
        <v>512</v>
      </c>
      <c r="AM656" s="23">
        <v>514</v>
      </c>
      <c r="AN656" s="119">
        <f>AM656-AL656</f>
        <v>2</v>
      </c>
    </row>
    <row r="657" spans="2:40" x14ac:dyDescent="0.35">
      <c r="B657" s="50" t="s">
        <v>86</v>
      </c>
      <c r="C657" s="23">
        <v>347086</v>
      </c>
      <c r="D657" s="23">
        <v>347305</v>
      </c>
      <c r="E657" s="119">
        <f>D657-C657</f>
        <v>219</v>
      </c>
      <c r="F657" s="21"/>
      <c r="G657" s="50" t="s">
        <v>86</v>
      </c>
      <c r="H657" s="23">
        <f t="shared" si="493"/>
        <v>347305</v>
      </c>
      <c r="I657" s="23">
        <v>347451</v>
      </c>
      <c r="J657" s="119">
        <f>I657-H657</f>
        <v>146</v>
      </c>
      <c r="K657" s="21"/>
      <c r="L657" s="50" t="s">
        <v>86</v>
      </c>
      <c r="M657" s="23">
        <f t="shared" si="494"/>
        <v>347451</v>
      </c>
      <c r="N657" s="23">
        <v>347630</v>
      </c>
      <c r="O657" s="119">
        <f>N657-M657</f>
        <v>179</v>
      </c>
      <c r="P657" s="21"/>
      <c r="Q657" s="50" t="s">
        <v>86</v>
      </c>
      <c r="R657" s="23">
        <f t="shared" si="495"/>
        <v>347630</v>
      </c>
      <c r="S657" s="23">
        <v>347851</v>
      </c>
      <c r="T657" s="119">
        <f>S657-R657</f>
        <v>221</v>
      </c>
      <c r="U657" s="21"/>
      <c r="V657" s="50" t="s">
        <v>86</v>
      </c>
      <c r="W657" s="23">
        <f t="shared" si="496"/>
        <v>347851</v>
      </c>
      <c r="X657" s="23">
        <v>348107</v>
      </c>
      <c r="Y657" s="119">
        <f>X657-W657</f>
        <v>256</v>
      </c>
      <c r="Z657" s="21"/>
      <c r="AA657" s="50" t="s">
        <v>86</v>
      </c>
      <c r="AB657" s="23">
        <f t="shared" si="497"/>
        <v>348107</v>
      </c>
      <c r="AC657" s="23">
        <v>348378</v>
      </c>
      <c r="AD657" s="119">
        <f>AC657-AB657</f>
        <v>271</v>
      </c>
      <c r="AE657" s="21"/>
      <c r="AF657" s="50" t="s">
        <v>86</v>
      </c>
      <c r="AG657" s="23">
        <f t="shared" si="498"/>
        <v>348378</v>
      </c>
      <c r="AH657" s="23">
        <v>348635</v>
      </c>
      <c r="AI657" s="119">
        <f>AH657-AG657</f>
        <v>257</v>
      </c>
      <c r="AJ657" s="21"/>
      <c r="AK657" s="50" t="s">
        <v>86</v>
      </c>
      <c r="AL657" s="23">
        <f t="shared" si="499"/>
        <v>348635</v>
      </c>
      <c r="AM657" s="23">
        <v>348876</v>
      </c>
      <c r="AN657" s="119">
        <f>AM657-AL657</f>
        <v>241</v>
      </c>
    </row>
    <row r="658" spans="2:40" x14ac:dyDescent="0.35">
      <c r="B658" s="50" t="s">
        <v>93</v>
      </c>
      <c r="C658" s="23"/>
      <c r="D658" s="23"/>
      <c r="E658" s="119">
        <f>E657+E656+E655+E654+E653+E652</f>
        <v>2759</v>
      </c>
      <c r="F658" s="21"/>
      <c r="G658" s="50" t="s">
        <v>93</v>
      </c>
      <c r="H658" s="23">
        <f t="shared" si="493"/>
        <v>0</v>
      </c>
      <c r="I658" s="23"/>
      <c r="J658" s="120">
        <f>J657+J656+J655+J654+J653+J652</f>
        <v>2533</v>
      </c>
      <c r="K658" s="21"/>
      <c r="L658" s="50" t="s">
        <v>93</v>
      </c>
      <c r="M658" s="23">
        <f t="shared" si="494"/>
        <v>0</v>
      </c>
      <c r="N658" s="23"/>
      <c r="O658" s="120">
        <f>O657+O656+O655+O654+O653+O652</f>
        <v>2539</v>
      </c>
      <c r="P658" s="21"/>
      <c r="Q658" s="50" t="s">
        <v>93</v>
      </c>
      <c r="R658" s="23">
        <f t="shared" si="495"/>
        <v>0</v>
      </c>
      <c r="S658" s="23"/>
      <c r="T658" s="120">
        <f>T657+T656+T655+T654+T653+T652</f>
        <v>2769</v>
      </c>
      <c r="U658" s="21"/>
      <c r="V658" s="50" t="s">
        <v>93</v>
      </c>
      <c r="W658" s="23">
        <f t="shared" si="496"/>
        <v>0</v>
      </c>
      <c r="X658" s="23"/>
      <c r="Y658" s="120">
        <f>Y657+Y656+Y655+Y654+Y653+Y652</f>
        <v>2667</v>
      </c>
      <c r="Z658" s="21"/>
      <c r="AA658" s="50" t="s">
        <v>93</v>
      </c>
      <c r="AB658" s="23">
        <f t="shared" si="497"/>
        <v>0</v>
      </c>
      <c r="AC658" s="23"/>
      <c r="AD658" s="120">
        <f>AD657+AD656+AD655+AD654+AD653+AD652</f>
        <v>2953</v>
      </c>
      <c r="AE658" s="21"/>
      <c r="AF658" s="50" t="s">
        <v>93</v>
      </c>
      <c r="AG658" s="23">
        <f t="shared" si="498"/>
        <v>0</v>
      </c>
      <c r="AH658" s="23"/>
      <c r="AI658" s="120">
        <f>AI657+AI656+AI655+AI654+AI653+AI652</f>
        <v>2535</v>
      </c>
      <c r="AJ658" s="21"/>
      <c r="AK658" s="50" t="s">
        <v>93</v>
      </c>
      <c r="AL658" s="23">
        <f t="shared" si="499"/>
        <v>0</v>
      </c>
      <c r="AM658" s="23"/>
      <c r="AN658" s="120">
        <f>AN657+AN656+AN655+AN654+AN653+AN652</f>
        <v>2951</v>
      </c>
    </row>
    <row r="659" spans="2:40" x14ac:dyDescent="0.35">
      <c r="B659" s="50" t="s">
        <v>87</v>
      </c>
      <c r="C659" s="23">
        <v>1543092</v>
      </c>
      <c r="D659" s="23">
        <v>1544089</v>
      </c>
      <c r="E659" s="119">
        <f t="shared" ref="E659:E665" si="500">D659-C659</f>
        <v>997</v>
      </c>
      <c r="F659" s="21"/>
      <c r="G659" s="50" t="s">
        <v>87</v>
      </c>
      <c r="H659" s="23">
        <f t="shared" si="493"/>
        <v>1544089</v>
      </c>
      <c r="I659" s="23">
        <v>1545045</v>
      </c>
      <c r="J659" s="119">
        <f t="shared" ref="J659:J665" si="501">I659-H659</f>
        <v>956</v>
      </c>
      <c r="K659" s="21"/>
      <c r="L659" s="50" t="s">
        <v>87</v>
      </c>
      <c r="M659" s="23">
        <f t="shared" si="494"/>
        <v>1545045</v>
      </c>
      <c r="N659" s="23">
        <v>1546006</v>
      </c>
      <c r="O659" s="119">
        <f t="shared" ref="O659:O665" si="502">N659-M659</f>
        <v>961</v>
      </c>
      <c r="P659" s="21"/>
      <c r="Q659" s="50" t="s">
        <v>87</v>
      </c>
      <c r="R659" s="23">
        <f t="shared" si="495"/>
        <v>1546006</v>
      </c>
      <c r="S659" s="23">
        <v>1547044</v>
      </c>
      <c r="T659" s="119">
        <f t="shared" ref="T659:T665" si="503">S659-R659</f>
        <v>1038</v>
      </c>
      <c r="U659" s="21"/>
      <c r="V659" s="50" t="s">
        <v>87</v>
      </c>
      <c r="W659" s="23">
        <f t="shared" si="496"/>
        <v>1547044</v>
      </c>
      <c r="X659" s="23">
        <v>1548084</v>
      </c>
      <c r="Y659" s="119">
        <f t="shared" ref="Y659:Y665" si="504">X659-W659</f>
        <v>1040</v>
      </c>
      <c r="Z659" s="21"/>
      <c r="AA659" s="50" t="s">
        <v>87</v>
      </c>
      <c r="AB659" s="23">
        <f t="shared" si="497"/>
        <v>1548084</v>
      </c>
      <c r="AC659" s="23">
        <v>1549124</v>
      </c>
      <c r="AD659" s="119">
        <f t="shared" ref="AD659:AD665" si="505">AC659-AB659</f>
        <v>1040</v>
      </c>
      <c r="AE659" s="21"/>
      <c r="AF659" s="50" t="s">
        <v>87</v>
      </c>
      <c r="AG659" s="23">
        <f t="shared" si="498"/>
        <v>1549124</v>
      </c>
      <c r="AH659" s="23">
        <v>1550172</v>
      </c>
      <c r="AI659" s="119">
        <f t="shared" ref="AI659:AI665" si="506">AH659-AG659</f>
        <v>1048</v>
      </c>
      <c r="AJ659" s="21"/>
      <c r="AK659" s="50" t="s">
        <v>87</v>
      </c>
      <c r="AL659" s="23">
        <f t="shared" si="499"/>
        <v>1550172</v>
      </c>
      <c r="AM659" s="23">
        <v>1551009</v>
      </c>
      <c r="AN659" s="119">
        <f t="shared" ref="AN659:AN665" si="507">AM659-AL659</f>
        <v>837</v>
      </c>
    </row>
    <row r="660" spans="2:40" x14ac:dyDescent="0.35">
      <c r="B660" s="50" t="s">
        <v>96</v>
      </c>
      <c r="C660" s="23">
        <v>869454</v>
      </c>
      <c r="D660" s="23">
        <v>869680</v>
      </c>
      <c r="E660" s="119">
        <f t="shared" si="500"/>
        <v>226</v>
      </c>
      <c r="F660" s="21"/>
      <c r="G660" s="50" t="s">
        <v>96</v>
      </c>
      <c r="H660" s="23">
        <f t="shared" si="493"/>
        <v>869680</v>
      </c>
      <c r="I660" s="23">
        <v>869915</v>
      </c>
      <c r="J660" s="119">
        <f t="shared" si="501"/>
        <v>235</v>
      </c>
      <c r="K660" s="21"/>
      <c r="L660" s="50" t="s">
        <v>96</v>
      </c>
      <c r="M660" s="23">
        <f t="shared" si="494"/>
        <v>869915</v>
      </c>
      <c r="N660" s="23">
        <v>870135</v>
      </c>
      <c r="O660" s="119">
        <f t="shared" si="502"/>
        <v>220</v>
      </c>
      <c r="P660" s="21"/>
      <c r="Q660" s="50" t="s">
        <v>96</v>
      </c>
      <c r="R660" s="23">
        <f t="shared" si="495"/>
        <v>870135</v>
      </c>
      <c r="S660" s="23">
        <v>870367</v>
      </c>
      <c r="T660" s="119">
        <f t="shared" si="503"/>
        <v>232</v>
      </c>
      <c r="U660" s="21"/>
      <c r="V660" s="50" t="s">
        <v>96</v>
      </c>
      <c r="W660" s="23">
        <f t="shared" si="496"/>
        <v>870367</v>
      </c>
      <c r="X660" s="23">
        <v>870638</v>
      </c>
      <c r="Y660" s="119">
        <f t="shared" si="504"/>
        <v>271</v>
      </c>
      <c r="Z660" s="21"/>
      <c r="AA660" s="50" t="s">
        <v>96</v>
      </c>
      <c r="AB660" s="23">
        <f t="shared" si="497"/>
        <v>870638</v>
      </c>
      <c r="AC660" s="23">
        <v>870883</v>
      </c>
      <c r="AD660" s="119">
        <f t="shared" si="505"/>
        <v>245</v>
      </c>
      <c r="AE660" s="21"/>
      <c r="AF660" s="50" t="s">
        <v>96</v>
      </c>
      <c r="AG660" s="23">
        <f t="shared" si="498"/>
        <v>870883</v>
      </c>
      <c r="AH660" s="23">
        <v>871115</v>
      </c>
      <c r="AI660" s="119">
        <f t="shared" si="506"/>
        <v>232</v>
      </c>
      <c r="AJ660" s="21"/>
      <c r="AK660" s="50" t="s">
        <v>96</v>
      </c>
      <c r="AL660" s="23">
        <f t="shared" si="499"/>
        <v>871115</v>
      </c>
      <c r="AM660" s="23">
        <v>871332</v>
      </c>
      <c r="AN660" s="119">
        <f t="shared" si="507"/>
        <v>217</v>
      </c>
    </row>
    <row r="661" spans="2:40" x14ac:dyDescent="0.35">
      <c r="B661" s="50" t="s">
        <v>88</v>
      </c>
      <c r="C661" s="23">
        <v>0</v>
      </c>
      <c r="D661" s="23"/>
      <c r="E661" s="119">
        <f t="shared" si="500"/>
        <v>0</v>
      </c>
      <c r="F661" s="21"/>
      <c r="G661" s="50" t="s">
        <v>88</v>
      </c>
      <c r="H661" s="23">
        <f t="shared" si="493"/>
        <v>0</v>
      </c>
      <c r="I661" s="23"/>
      <c r="J661" s="119">
        <f t="shared" si="501"/>
        <v>0</v>
      </c>
      <c r="K661" s="21"/>
      <c r="L661" s="50" t="s">
        <v>88</v>
      </c>
      <c r="M661" s="23">
        <f t="shared" si="494"/>
        <v>0</v>
      </c>
      <c r="N661" s="23"/>
      <c r="O661" s="119">
        <f t="shared" si="502"/>
        <v>0</v>
      </c>
      <c r="P661" s="21"/>
      <c r="Q661" s="50" t="s">
        <v>88</v>
      </c>
      <c r="R661" s="23">
        <f t="shared" si="495"/>
        <v>0</v>
      </c>
      <c r="S661" s="23"/>
      <c r="T661" s="119">
        <f t="shared" si="503"/>
        <v>0</v>
      </c>
      <c r="U661" s="21"/>
      <c r="V661" s="50" t="s">
        <v>88</v>
      </c>
      <c r="W661" s="23">
        <f t="shared" si="496"/>
        <v>0</v>
      </c>
      <c r="X661" s="23"/>
      <c r="Y661" s="119">
        <f t="shared" si="504"/>
        <v>0</v>
      </c>
      <c r="Z661" s="21"/>
      <c r="AA661" s="50" t="s">
        <v>88</v>
      </c>
      <c r="AB661" s="23">
        <f t="shared" si="497"/>
        <v>0</v>
      </c>
      <c r="AC661" s="23"/>
      <c r="AD661" s="119">
        <f t="shared" si="505"/>
        <v>0</v>
      </c>
      <c r="AE661" s="21"/>
      <c r="AF661" s="50" t="s">
        <v>88</v>
      </c>
      <c r="AG661" s="23">
        <f t="shared" si="498"/>
        <v>0</v>
      </c>
      <c r="AH661" s="23"/>
      <c r="AI661" s="119">
        <f t="shared" si="506"/>
        <v>0</v>
      </c>
      <c r="AJ661" s="21"/>
      <c r="AK661" s="50" t="s">
        <v>88</v>
      </c>
      <c r="AL661" s="23">
        <f t="shared" si="499"/>
        <v>0</v>
      </c>
      <c r="AM661" s="23"/>
      <c r="AN661" s="119">
        <f t="shared" si="507"/>
        <v>0</v>
      </c>
    </row>
    <row r="662" spans="2:40" x14ac:dyDescent="0.35">
      <c r="B662" s="50" t="s">
        <v>108</v>
      </c>
      <c r="C662" s="23">
        <v>2796</v>
      </c>
      <c r="D662" s="23">
        <v>2798</v>
      </c>
      <c r="E662" s="119">
        <f t="shared" si="500"/>
        <v>2</v>
      </c>
      <c r="F662" s="21"/>
      <c r="G662" s="50" t="s">
        <v>108</v>
      </c>
      <c r="H662" s="23">
        <f t="shared" si="493"/>
        <v>2798</v>
      </c>
      <c r="I662" s="23">
        <v>2799</v>
      </c>
      <c r="J662" s="119">
        <f t="shared" si="501"/>
        <v>1</v>
      </c>
      <c r="K662" s="21"/>
      <c r="L662" s="50" t="s">
        <v>108</v>
      </c>
      <c r="M662" s="23">
        <f t="shared" si="494"/>
        <v>2799</v>
      </c>
      <c r="N662" s="23">
        <v>2804</v>
      </c>
      <c r="O662" s="119">
        <f t="shared" si="502"/>
        <v>5</v>
      </c>
      <c r="P662" s="21"/>
      <c r="Q662" s="50" t="s">
        <v>108</v>
      </c>
      <c r="R662" s="23">
        <f t="shared" si="495"/>
        <v>2804</v>
      </c>
      <c r="S662" s="23">
        <v>2805</v>
      </c>
      <c r="T662" s="119">
        <f t="shared" si="503"/>
        <v>1</v>
      </c>
      <c r="U662" s="21"/>
      <c r="V662" s="50" t="s">
        <v>108</v>
      </c>
      <c r="W662" s="23">
        <f t="shared" si="496"/>
        <v>2805</v>
      </c>
      <c r="X662" s="23">
        <v>2808</v>
      </c>
      <c r="Y662" s="119">
        <f t="shared" si="504"/>
        <v>3</v>
      </c>
      <c r="Z662" s="21"/>
      <c r="AA662" s="50" t="s">
        <v>108</v>
      </c>
      <c r="AB662" s="23">
        <f t="shared" si="497"/>
        <v>2808</v>
      </c>
      <c r="AC662" s="23">
        <v>2809</v>
      </c>
      <c r="AD662" s="119">
        <f t="shared" si="505"/>
        <v>1</v>
      </c>
      <c r="AE662" s="21"/>
      <c r="AF662" s="50" t="s">
        <v>108</v>
      </c>
      <c r="AG662" s="23">
        <f t="shared" si="498"/>
        <v>2809</v>
      </c>
      <c r="AH662" s="23">
        <v>2810</v>
      </c>
      <c r="AI662" s="119">
        <f t="shared" si="506"/>
        <v>1</v>
      </c>
      <c r="AJ662" s="21"/>
      <c r="AK662" s="50" t="s">
        <v>108</v>
      </c>
      <c r="AL662" s="23">
        <f t="shared" si="499"/>
        <v>2810</v>
      </c>
      <c r="AM662" s="23">
        <v>2812</v>
      </c>
      <c r="AN662" s="119">
        <f t="shared" si="507"/>
        <v>2</v>
      </c>
    </row>
    <row r="663" spans="2:40" x14ac:dyDescent="0.35">
      <c r="B663" s="50" t="s">
        <v>89</v>
      </c>
      <c r="C663" s="23">
        <v>615531</v>
      </c>
      <c r="D663" s="23">
        <v>615852</v>
      </c>
      <c r="E663" s="119">
        <f t="shared" si="500"/>
        <v>321</v>
      </c>
      <c r="F663" s="21"/>
      <c r="G663" s="50" t="s">
        <v>89</v>
      </c>
      <c r="H663" s="23">
        <f t="shared" si="493"/>
        <v>615852</v>
      </c>
      <c r="I663" s="23">
        <v>616198</v>
      </c>
      <c r="J663" s="119">
        <f t="shared" si="501"/>
        <v>346</v>
      </c>
      <c r="K663" s="21"/>
      <c r="L663" s="50" t="s">
        <v>89</v>
      </c>
      <c r="M663" s="23">
        <f t="shared" si="494"/>
        <v>616198</v>
      </c>
      <c r="N663" s="23">
        <v>616560</v>
      </c>
      <c r="O663" s="119">
        <f t="shared" si="502"/>
        <v>362</v>
      </c>
      <c r="P663" s="21"/>
      <c r="Q663" s="50" t="s">
        <v>89</v>
      </c>
      <c r="R663" s="23">
        <f t="shared" si="495"/>
        <v>616560</v>
      </c>
      <c r="S663" s="23">
        <v>616906</v>
      </c>
      <c r="T663" s="119">
        <f t="shared" si="503"/>
        <v>346</v>
      </c>
      <c r="U663" s="21"/>
      <c r="V663" s="50" t="s">
        <v>89</v>
      </c>
      <c r="W663" s="23">
        <f t="shared" si="496"/>
        <v>616906</v>
      </c>
      <c r="X663" s="23">
        <v>617252</v>
      </c>
      <c r="Y663" s="119">
        <f t="shared" si="504"/>
        <v>346</v>
      </c>
      <c r="Z663" s="21"/>
      <c r="AA663" s="50" t="s">
        <v>89</v>
      </c>
      <c r="AB663" s="23">
        <f t="shared" si="497"/>
        <v>617252</v>
      </c>
      <c r="AC663" s="23">
        <v>617614</v>
      </c>
      <c r="AD663" s="119">
        <f t="shared" si="505"/>
        <v>362</v>
      </c>
      <c r="AE663" s="21"/>
      <c r="AF663" s="50" t="s">
        <v>89</v>
      </c>
      <c r="AG663" s="23">
        <f t="shared" si="498"/>
        <v>617614</v>
      </c>
      <c r="AH663" s="23">
        <v>617985</v>
      </c>
      <c r="AI663" s="119">
        <f t="shared" si="506"/>
        <v>371</v>
      </c>
      <c r="AJ663" s="21"/>
      <c r="AK663" s="50" t="s">
        <v>89</v>
      </c>
      <c r="AL663" s="23">
        <f t="shared" si="499"/>
        <v>617985</v>
      </c>
      <c r="AM663" s="23">
        <v>618431</v>
      </c>
      <c r="AN663" s="119">
        <f t="shared" si="507"/>
        <v>446</v>
      </c>
    </row>
    <row r="664" spans="2:40" x14ac:dyDescent="0.35">
      <c r="B664" s="50" t="s">
        <v>90</v>
      </c>
      <c r="C664" s="23">
        <v>324338</v>
      </c>
      <c r="D664" s="23">
        <v>324338</v>
      </c>
      <c r="E664" s="119">
        <f t="shared" si="500"/>
        <v>0</v>
      </c>
      <c r="F664" s="21"/>
      <c r="G664" s="50" t="s">
        <v>90</v>
      </c>
      <c r="H664" s="23">
        <f t="shared" si="493"/>
        <v>324338</v>
      </c>
      <c r="I664" s="23">
        <v>324482</v>
      </c>
      <c r="J664" s="119">
        <f t="shared" si="501"/>
        <v>144</v>
      </c>
      <c r="K664" s="21"/>
      <c r="L664" s="50" t="s">
        <v>90</v>
      </c>
      <c r="M664" s="23">
        <f t="shared" si="494"/>
        <v>324482</v>
      </c>
      <c r="N664" s="23">
        <v>324646</v>
      </c>
      <c r="O664" s="119">
        <f t="shared" si="502"/>
        <v>164</v>
      </c>
      <c r="P664" s="21"/>
      <c r="Q664" s="50" t="s">
        <v>90</v>
      </c>
      <c r="R664" s="23">
        <f t="shared" si="495"/>
        <v>324646</v>
      </c>
      <c r="S664" s="23">
        <v>324847</v>
      </c>
      <c r="T664" s="119">
        <f t="shared" si="503"/>
        <v>201</v>
      </c>
      <c r="U664" s="21"/>
      <c r="V664" s="50" t="s">
        <v>90</v>
      </c>
      <c r="W664" s="23">
        <f t="shared" si="496"/>
        <v>324847</v>
      </c>
      <c r="X664" s="23">
        <v>325018</v>
      </c>
      <c r="Y664" s="119">
        <f t="shared" si="504"/>
        <v>171</v>
      </c>
      <c r="Z664" s="21"/>
      <c r="AA664" s="50" t="s">
        <v>90</v>
      </c>
      <c r="AB664" s="23">
        <f t="shared" si="497"/>
        <v>325018</v>
      </c>
      <c r="AC664" s="23">
        <v>325214</v>
      </c>
      <c r="AD664" s="119">
        <f t="shared" si="505"/>
        <v>196</v>
      </c>
      <c r="AE664" s="21"/>
      <c r="AF664" s="50" t="s">
        <v>90</v>
      </c>
      <c r="AG664" s="23">
        <f t="shared" si="498"/>
        <v>325214</v>
      </c>
      <c r="AH664" s="23">
        <v>325428</v>
      </c>
      <c r="AI664" s="119">
        <f t="shared" si="506"/>
        <v>214</v>
      </c>
      <c r="AJ664" s="21"/>
      <c r="AK664" s="50" t="s">
        <v>90</v>
      </c>
      <c r="AL664" s="23">
        <f t="shared" si="499"/>
        <v>325428</v>
      </c>
      <c r="AM664" s="23">
        <v>325663</v>
      </c>
      <c r="AN664" s="119">
        <f t="shared" si="507"/>
        <v>235</v>
      </c>
    </row>
    <row r="665" spans="2:40" x14ac:dyDescent="0.35">
      <c r="B665" s="50" t="s">
        <v>91</v>
      </c>
      <c r="C665" s="23">
        <v>923102</v>
      </c>
      <c r="D665" s="23">
        <v>924375</v>
      </c>
      <c r="E665" s="119">
        <f t="shared" si="500"/>
        <v>1273</v>
      </c>
      <c r="F665" s="21"/>
      <c r="G665" s="50" t="s">
        <v>91</v>
      </c>
      <c r="H665" s="23">
        <f t="shared" si="493"/>
        <v>924375</v>
      </c>
      <c r="I665" s="23">
        <v>925700</v>
      </c>
      <c r="J665" s="119">
        <f t="shared" si="501"/>
        <v>1325</v>
      </c>
      <c r="K665" s="21"/>
      <c r="L665" s="50" t="s">
        <v>91</v>
      </c>
      <c r="M665" s="23">
        <f t="shared" si="494"/>
        <v>925700</v>
      </c>
      <c r="N665" s="23">
        <v>927130</v>
      </c>
      <c r="O665" s="119">
        <f t="shared" si="502"/>
        <v>1430</v>
      </c>
      <c r="P665" s="21"/>
      <c r="Q665" s="50" t="s">
        <v>91</v>
      </c>
      <c r="R665" s="23">
        <f t="shared" si="495"/>
        <v>927130</v>
      </c>
      <c r="S665" s="23">
        <v>928363</v>
      </c>
      <c r="T665" s="119">
        <f t="shared" si="503"/>
        <v>1233</v>
      </c>
      <c r="U665" s="21"/>
      <c r="V665" s="50" t="s">
        <v>91</v>
      </c>
      <c r="W665" s="23">
        <f t="shared" si="496"/>
        <v>928363</v>
      </c>
      <c r="X665" s="23">
        <v>929600</v>
      </c>
      <c r="Y665" s="119">
        <f t="shared" si="504"/>
        <v>1237</v>
      </c>
      <c r="Z665" s="21"/>
      <c r="AA665" s="50" t="s">
        <v>91</v>
      </c>
      <c r="AB665" s="23">
        <f t="shared" si="497"/>
        <v>929600</v>
      </c>
      <c r="AC665" s="23">
        <v>930894</v>
      </c>
      <c r="AD665" s="119">
        <f t="shared" si="505"/>
        <v>1294</v>
      </c>
      <c r="AE665" s="21"/>
      <c r="AF665" s="50" t="s">
        <v>91</v>
      </c>
      <c r="AG665" s="23">
        <f t="shared" si="498"/>
        <v>930894</v>
      </c>
      <c r="AH665" s="23">
        <v>932160</v>
      </c>
      <c r="AI665" s="119">
        <f t="shared" si="506"/>
        <v>1266</v>
      </c>
      <c r="AJ665" s="21"/>
      <c r="AK665" s="50" t="s">
        <v>91</v>
      </c>
      <c r="AL665" s="23">
        <f t="shared" si="499"/>
        <v>932160</v>
      </c>
      <c r="AM665" s="23">
        <v>933623</v>
      </c>
      <c r="AN665" s="119">
        <f t="shared" si="507"/>
        <v>1463</v>
      </c>
    </row>
    <row r="666" spans="2:40" x14ac:dyDescent="0.35">
      <c r="B666" s="50" t="s">
        <v>94</v>
      </c>
      <c r="C666" s="23"/>
      <c r="D666" s="23"/>
      <c r="E666" s="119">
        <f>SUM(E659:E665)</f>
        <v>2819</v>
      </c>
      <c r="F666" s="21"/>
      <c r="G666" s="50" t="s">
        <v>94</v>
      </c>
      <c r="H666" s="23"/>
      <c r="I666" s="23"/>
      <c r="J666" s="120">
        <f>SUM(J659:J665)</f>
        <v>3007</v>
      </c>
      <c r="K666" s="21"/>
      <c r="L666" s="50" t="s">
        <v>94</v>
      </c>
      <c r="M666" s="23">
        <f t="shared" si="494"/>
        <v>0</v>
      </c>
      <c r="N666" s="23"/>
      <c r="O666" s="120">
        <f>SUM(O659:O665)</f>
        <v>3142</v>
      </c>
      <c r="P666" s="21"/>
      <c r="Q666" s="50" t="s">
        <v>94</v>
      </c>
      <c r="R666" s="23"/>
      <c r="S666" s="23"/>
      <c r="T666" s="120">
        <f>SUM(T659:T665)</f>
        <v>3051</v>
      </c>
      <c r="U666" s="21"/>
      <c r="V666" s="50" t="s">
        <v>94</v>
      </c>
      <c r="W666" s="23"/>
      <c r="X666" s="23"/>
      <c r="Y666" s="120">
        <f>SUM(Y659:Y665)</f>
        <v>3068</v>
      </c>
      <c r="Z666" s="21"/>
      <c r="AA666" s="50" t="s">
        <v>94</v>
      </c>
      <c r="AB666" s="23"/>
      <c r="AC666" s="23"/>
      <c r="AD666" s="120">
        <f>SUM(AD659:AD665)</f>
        <v>3138</v>
      </c>
      <c r="AE666" s="21"/>
      <c r="AF666" s="50" t="s">
        <v>94</v>
      </c>
      <c r="AG666" s="23"/>
      <c r="AH666" s="23"/>
      <c r="AI666" s="120">
        <f>SUM(AI659:AI665)</f>
        <v>3132</v>
      </c>
      <c r="AJ666" s="21"/>
      <c r="AK666" s="50" t="s">
        <v>94</v>
      </c>
      <c r="AL666" s="23"/>
      <c r="AM666" s="23"/>
      <c r="AN666" s="120">
        <f>SUM(AN659:AN665)</f>
        <v>3200</v>
      </c>
    </row>
    <row r="667" spans="2:40" x14ac:dyDescent="0.35">
      <c r="B667" s="50" t="s">
        <v>97</v>
      </c>
      <c r="C667" s="23">
        <v>577654</v>
      </c>
      <c r="D667" s="23">
        <v>577765</v>
      </c>
      <c r="E667" s="119">
        <f>D667-C667</f>
        <v>111</v>
      </c>
      <c r="F667" s="21"/>
      <c r="G667" s="50" t="s">
        <v>97</v>
      </c>
      <c r="H667" s="23">
        <f>D667</f>
        <v>577765</v>
      </c>
      <c r="I667" s="23">
        <v>577932</v>
      </c>
      <c r="J667" s="119">
        <f>I667-H667</f>
        <v>167</v>
      </c>
      <c r="K667" s="122"/>
      <c r="L667" s="50" t="s">
        <v>97</v>
      </c>
      <c r="M667" s="23">
        <f t="shared" si="494"/>
        <v>577932</v>
      </c>
      <c r="N667" s="23">
        <v>578140</v>
      </c>
      <c r="O667" s="119">
        <f>N667-M667</f>
        <v>208</v>
      </c>
      <c r="P667" s="21"/>
      <c r="Q667" s="50" t="s">
        <v>97</v>
      </c>
      <c r="R667" s="23">
        <f>N667</f>
        <v>578140</v>
      </c>
      <c r="S667" s="23">
        <v>578346</v>
      </c>
      <c r="T667" s="119">
        <f>S667-R667</f>
        <v>206</v>
      </c>
      <c r="U667" s="21"/>
      <c r="V667" s="50" t="s">
        <v>97</v>
      </c>
      <c r="W667" s="23">
        <f>S667</f>
        <v>578346</v>
      </c>
      <c r="X667" s="23">
        <v>578544</v>
      </c>
      <c r="Y667" s="119">
        <f>X667-W667</f>
        <v>198</v>
      </c>
      <c r="Z667" s="21"/>
      <c r="AA667" s="50" t="s">
        <v>97</v>
      </c>
      <c r="AB667" s="23">
        <f>X667</f>
        <v>578544</v>
      </c>
      <c r="AC667" s="23">
        <v>578784</v>
      </c>
      <c r="AD667" s="119">
        <f>AC667-AB667</f>
        <v>240</v>
      </c>
      <c r="AE667" s="21"/>
      <c r="AF667" s="50" t="s">
        <v>97</v>
      </c>
      <c r="AG667" s="23">
        <f>AC667</f>
        <v>578784</v>
      </c>
      <c r="AH667" s="23">
        <v>579045</v>
      </c>
      <c r="AI667" s="119">
        <f>AH667-AG667</f>
        <v>261</v>
      </c>
      <c r="AJ667" s="21"/>
      <c r="AK667" s="50" t="s">
        <v>97</v>
      </c>
      <c r="AL667" s="23">
        <f>AH667</f>
        <v>579045</v>
      </c>
      <c r="AM667" s="23">
        <v>579218</v>
      </c>
      <c r="AN667" s="119">
        <f>AM667-AL667</f>
        <v>173</v>
      </c>
    </row>
    <row r="668" spans="2:40" x14ac:dyDescent="0.35">
      <c r="B668" s="29" t="s">
        <v>130</v>
      </c>
      <c r="C668" s="23"/>
      <c r="D668" s="23"/>
      <c r="E668" s="121">
        <f>E667+E666+E658+E651+E650+E649</f>
        <v>8787</v>
      </c>
      <c r="F668" s="21"/>
      <c r="G668" s="29" t="s">
        <v>130</v>
      </c>
      <c r="H668" s="23"/>
      <c r="I668" s="23"/>
      <c r="J668" s="121">
        <f>J667+J666+J658+J651+J650+J649</f>
        <v>8471</v>
      </c>
      <c r="K668" s="21"/>
      <c r="L668" s="29" t="s">
        <v>130</v>
      </c>
      <c r="M668" s="23"/>
      <c r="N668" s="23"/>
      <c r="O668" s="121">
        <f>O667+O666+O658+O651+O650+O649</f>
        <v>7972</v>
      </c>
      <c r="P668" s="21"/>
      <c r="Q668" s="29" t="s">
        <v>130</v>
      </c>
      <c r="R668" s="23"/>
      <c r="S668" s="23"/>
      <c r="T668" s="121">
        <f>T667+T666+T658+T651+T650+T649</f>
        <v>8797</v>
      </c>
      <c r="U668" s="21"/>
      <c r="V668" s="29" t="s">
        <v>130</v>
      </c>
      <c r="W668" s="23"/>
      <c r="X668" s="23"/>
      <c r="Y668" s="121">
        <f>Y667+Y666+Y658+Y651+Y650+Y649</f>
        <v>8749</v>
      </c>
      <c r="Z668" s="21"/>
      <c r="AA668" s="29" t="s">
        <v>130</v>
      </c>
      <c r="AB668" s="23"/>
      <c r="AC668" s="23"/>
      <c r="AD668" s="121">
        <f>AD667+AD666+AD658+AD651+AD650+AD649</f>
        <v>9219</v>
      </c>
      <c r="AE668" s="21"/>
      <c r="AF668" s="29" t="s">
        <v>130</v>
      </c>
      <c r="AG668" s="23"/>
      <c r="AH668" s="23"/>
      <c r="AI668" s="121">
        <f>AI667+AI666+AI658+AI651+AI650+AI649</f>
        <v>8422</v>
      </c>
      <c r="AJ668" s="21"/>
      <c r="AK668" s="29" t="s">
        <v>130</v>
      </c>
      <c r="AL668" s="23"/>
      <c r="AM668" s="23"/>
      <c r="AN668" s="121">
        <f>AN667+AN666+AN658+AN651+AN650+AN649</f>
        <v>8845</v>
      </c>
    </row>
    <row r="669" spans="2:40" x14ac:dyDescent="0.35">
      <c r="B669" s="21"/>
      <c r="C669" s="21"/>
      <c r="D669" s="21"/>
      <c r="E669" s="123">
        <f>E668-E652+471</f>
        <v>6738</v>
      </c>
      <c r="F669" s="21"/>
      <c r="G669" s="21"/>
      <c r="H669" s="21"/>
      <c r="J669" s="124">
        <f>J668-J652+production!D331</f>
        <v>6111</v>
      </c>
      <c r="K669" s="21"/>
      <c r="L669" s="21"/>
      <c r="M669" s="21"/>
      <c r="N669" s="116"/>
      <c r="O669" s="124">
        <f>O668-O652+production!I331</f>
        <v>12399</v>
      </c>
      <c r="P669" s="21"/>
      <c r="Q669" s="21"/>
      <c r="R669" s="21"/>
      <c r="S669" s="116"/>
      <c r="T669" s="124">
        <f>T668-T652+production!N331</f>
        <v>7836</v>
      </c>
      <c r="U669" s="21"/>
      <c r="V669" s="21"/>
      <c r="W669" s="21"/>
      <c r="X669" s="116"/>
      <c r="Y669" s="124">
        <f>Y668-Y652+production!S331</f>
        <v>6369</v>
      </c>
      <c r="Z669" s="21"/>
      <c r="AA669" s="21"/>
      <c r="AB669" s="21"/>
      <c r="AC669" s="116"/>
      <c r="AD669" s="124">
        <f>AD668-AD652+production!X331</f>
        <v>6549</v>
      </c>
      <c r="AE669" s="21"/>
      <c r="AF669" s="21"/>
      <c r="AG669" s="21"/>
      <c r="AH669" s="116"/>
      <c r="AI669" s="124">
        <f>AI668-AI652+production!AC331</f>
        <v>6152</v>
      </c>
      <c r="AJ669" s="21"/>
      <c r="AK669" s="21"/>
      <c r="AL669" s="21"/>
      <c r="AM669" s="116"/>
      <c r="AN669" s="124">
        <f>AN668-AN652+production!AH331</f>
        <v>6195</v>
      </c>
    </row>
    <row r="671" spans="2:40" x14ac:dyDescent="0.35">
      <c r="B671" s="117" t="s">
        <v>114</v>
      </c>
      <c r="C671" s="292" t="s">
        <v>1122</v>
      </c>
      <c r="D671" s="293"/>
      <c r="E671" s="294"/>
      <c r="F671" s="21"/>
      <c r="G671" s="117" t="s">
        <v>114</v>
      </c>
      <c r="H671" s="292" t="s">
        <v>1123</v>
      </c>
      <c r="I671" s="293"/>
      <c r="J671" s="294"/>
      <c r="K671" s="21"/>
      <c r="L671" s="117" t="s">
        <v>114</v>
      </c>
      <c r="M671" s="292" t="s">
        <v>1124</v>
      </c>
      <c r="N671" s="293"/>
      <c r="O671" s="294"/>
      <c r="P671" s="21"/>
      <c r="Q671" s="117" t="s">
        <v>114</v>
      </c>
      <c r="R671" s="292" t="s">
        <v>1125</v>
      </c>
      <c r="S671" s="293"/>
      <c r="T671" s="294"/>
      <c r="U671" s="21"/>
      <c r="V671" s="117" t="s">
        <v>114</v>
      </c>
      <c r="W671" s="292" t="s">
        <v>1126</v>
      </c>
      <c r="X671" s="293"/>
      <c r="Y671" s="294"/>
      <c r="Z671" s="21"/>
      <c r="AA671" s="117" t="s">
        <v>114</v>
      </c>
      <c r="AB671" s="292" t="s">
        <v>1127</v>
      </c>
      <c r="AC671" s="293"/>
      <c r="AD671" s="294"/>
      <c r="AE671" s="21"/>
      <c r="AF671" s="117" t="s">
        <v>114</v>
      </c>
      <c r="AG671" s="292" t="s">
        <v>1128</v>
      </c>
      <c r="AH671" s="293"/>
      <c r="AI671" s="294"/>
      <c r="AJ671" s="21"/>
      <c r="AK671" s="117" t="s">
        <v>114</v>
      </c>
      <c r="AL671" s="292" t="s">
        <v>1129</v>
      </c>
      <c r="AM671" s="293"/>
      <c r="AN671" s="294"/>
    </row>
    <row r="672" spans="2:40" x14ac:dyDescent="0.35">
      <c r="B672" s="50"/>
      <c r="C672" s="118" t="s">
        <v>81</v>
      </c>
      <c r="D672" s="118" t="s">
        <v>82</v>
      </c>
      <c r="E672" s="118" t="s">
        <v>95</v>
      </c>
      <c r="F672" s="21"/>
      <c r="G672" s="50"/>
      <c r="H672" s="118" t="s">
        <v>81</v>
      </c>
      <c r="I672" s="118" t="s">
        <v>82</v>
      </c>
      <c r="J672" s="118" t="s">
        <v>95</v>
      </c>
      <c r="K672" s="21"/>
      <c r="L672" s="50"/>
      <c r="M672" s="118" t="s">
        <v>81</v>
      </c>
      <c r="N672" s="118" t="s">
        <v>82</v>
      </c>
      <c r="O672" s="118" t="s">
        <v>95</v>
      </c>
      <c r="P672" s="21"/>
      <c r="Q672" s="50"/>
      <c r="R672" s="118" t="s">
        <v>81</v>
      </c>
      <c r="S672" s="118" t="s">
        <v>82</v>
      </c>
      <c r="T672" s="118" t="s">
        <v>95</v>
      </c>
      <c r="U672" s="21"/>
      <c r="V672" s="50"/>
      <c r="W672" s="118" t="s">
        <v>81</v>
      </c>
      <c r="X672" s="118" t="s">
        <v>82</v>
      </c>
      <c r="Y672" s="118" t="s">
        <v>95</v>
      </c>
      <c r="Z672" s="21"/>
      <c r="AA672" s="50"/>
      <c r="AB672" s="118" t="s">
        <v>81</v>
      </c>
      <c r="AC672" s="118" t="s">
        <v>82</v>
      </c>
      <c r="AD672" s="118" t="s">
        <v>95</v>
      </c>
      <c r="AE672" s="21"/>
      <c r="AF672" s="50"/>
      <c r="AG672" s="118" t="s">
        <v>81</v>
      </c>
      <c r="AH672" s="118" t="s">
        <v>82</v>
      </c>
      <c r="AI672" s="118" t="s">
        <v>95</v>
      </c>
      <c r="AJ672" s="21"/>
      <c r="AK672" s="50"/>
      <c r="AL672" s="118" t="s">
        <v>81</v>
      </c>
      <c r="AM672" s="118" t="s">
        <v>82</v>
      </c>
      <c r="AN672" s="118" t="s">
        <v>95</v>
      </c>
    </row>
    <row r="673" spans="2:40" x14ac:dyDescent="0.35">
      <c r="B673" s="50" t="s">
        <v>92</v>
      </c>
      <c r="C673" s="23">
        <f>AM649</f>
        <v>486323</v>
      </c>
      <c r="D673" s="23">
        <v>486506</v>
      </c>
      <c r="E673" s="119">
        <f>(D673-C673)*10</f>
        <v>1830</v>
      </c>
      <c r="F673" s="21"/>
      <c r="G673" s="50" t="s">
        <v>92</v>
      </c>
      <c r="H673" s="23">
        <f>D673</f>
        <v>486506</v>
      </c>
      <c r="I673" s="23">
        <v>486679</v>
      </c>
      <c r="J673" s="119">
        <f>(I673-H673)*10</f>
        <v>1730</v>
      </c>
      <c r="K673" s="21"/>
      <c r="L673" s="50" t="s">
        <v>92</v>
      </c>
      <c r="M673" s="23">
        <f>I673</f>
        <v>486679</v>
      </c>
      <c r="N673" s="23">
        <v>486859</v>
      </c>
      <c r="O673" s="119">
        <f>(N673-M673)*10</f>
        <v>1800</v>
      </c>
      <c r="P673" s="21"/>
      <c r="Q673" s="50" t="s">
        <v>92</v>
      </c>
      <c r="R673" s="23">
        <f>N673</f>
        <v>486859</v>
      </c>
      <c r="S673" s="23">
        <v>487025</v>
      </c>
      <c r="T673" s="119">
        <f>(S673-R673)*10</f>
        <v>1660</v>
      </c>
      <c r="U673" s="21"/>
      <c r="V673" s="50" t="s">
        <v>92</v>
      </c>
      <c r="W673" s="23">
        <f>S673</f>
        <v>487025</v>
      </c>
      <c r="X673" s="23">
        <v>487189</v>
      </c>
      <c r="Y673" s="119">
        <f>(X673-W673)*10</f>
        <v>1640</v>
      </c>
      <c r="Z673" s="21"/>
      <c r="AA673" s="50" t="s">
        <v>92</v>
      </c>
      <c r="AB673" s="23">
        <f>X673</f>
        <v>487189</v>
      </c>
      <c r="AC673" s="23">
        <v>487368</v>
      </c>
      <c r="AD673" s="119">
        <f>(AC673-AB673)*10</f>
        <v>1790</v>
      </c>
      <c r="AE673" s="21"/>
      <c r="AF673" s="50" t="s">
        <v>92</v>
      </c>
      <c r="AG673" s="23">
        <f>AC673</f>
        <v>487368</v>
      </c>
      <c r="AH673" s="23">
        <v>487491</v>
      </c>
      <c r="AI673" s="119">
        <f>(AH673-AG673)*10</f>
        <v>1230</v>
      </c>
      <c r="AJ673" s="21"/>
      <c r="AK673" s="50" t="s">
        <v>92</v>
      </c>
      <c r="AL673" s="23">
        <f>AH673</f>
        <v>487491</v>
      </c>
      <c r="AM673" s="23">
        <v>487639</v>
      </c>
      <c r="AN673" s="119">
        <f>(AM673-AL673)*10</f>
        <v>1480</v>
      </c>
    </row>
    <row r="674" spans="2:40" x14ac:dyDescent="0.35">
      <c r="B674" s="50" t="s">
        <v>6</v>
      </c>
      <c r="C674" s="23">
        <f>AM650</f>
        <v>295190</v>
      </c>
      <c r="D674" s="23">
        <v>295371</v>
      </c>
      <c r="E674" s="119">
        <f>D674-C674</f>
        <v>181</v>
      </c>
      <c r="F674" s="21"/>
      <c r="G674" s="50" t="s">
        <v>6</v>
      </c>
      <c r="H674" s="23">
        <f t="shared" ref="H674:H693" si="508">D674</f>
        <v>295371</v>
      </c>
      <c r="I674" s="23">
        <v>295562</v>
      </c>
      <c r="J674" s="119">
        <f>I674-H674</f>
        <v>191</v>
      </c>
      <c r="K674" s="21"/>
      <c r="L674" s="50" t="s">
        <v>6</v>
      </c>
      <c r="M674" s="23">
        <f t="shared" ref="M674:M693" si="509">I674</f>
        <v>295562</v>
      </c>
      <c r="N674" s="23">
        <v>295818</v>
      </c>
      <c r="O674" s="119">
        <f>N674-M674</f>
        <v>256</v>
      </c>
      <c r="P674" s="21"/>
      <c r="Q674" s="50" t="s">
        <v>6</v>
      </c>
      <c r="R674" s="23">
        <f t="shared" ref="R674:R693" si="510">N674</f>
        <v>295818</v>
      </c>
      <c r="S674" s="23">
        <v>296052</v>
      </c>
      <c r="T674" s="119">
        <f>S674-R674</f>
        <v>234</v>
      </c>
      <c r="U674" s="21"/>
      <c r="V674" s="50" t="s">
        <v>6</v>
      </c>
      <c r="W674" s="23">
        <f t="shared" ref="W674:W693" si="511">S674</f>
        <v>296052</v>
      </c>
      <c r="X674" s="23">
        <v>296624</v>
      </c>
      <c r="Y674" s="119">
        <f>X674-W674</f>
        <v>572</v>
      </c>
      <c r="Z674" s="21"/>
      <c r="AA674" s="50" t="s">
        <v>6</v>
      </c>
      <c r="AB674" s="23">
        <f t="shared" ref="AB674:AB693" si="512">X674</f>
        <v>296624</v>
      </c>
      <c r="AC674" s="23">
        <v>296774</v>
      </c>
      <c r="AD674" s="119">
        <f>AC674-AB674</f>
        <v>150</v>
      </c>
      <c r="AE674" s="21"/>
      <c r="AF674" s="50" t="s">
        <v>6</v>
      </c>
      <c r="AG674" s="23">
        <f t="shared" ref="AG674:AG693" si="513">AC674</f>
        <v>296774</v>
      </c>
      <c r="AH674" s="23">
        <v>296956</v>
      </c>
      <c r="AI674" s="119">
        <f>AH674-AG674</f>
        <v>182</v>
      </c>
      <c r="AJ674" s="21"/>
      <c r="AK674" s="50" t="s">
        <v>6</v>
      </c>
      <c r="AL674" s="23">
        <f t="shared" ref="AL674:AL693" si="514">AH674</f>
        <v>296956</v>
      </c>
      <c r="AM674" s="23">
        <v>297544</v>
      </c>
      <c r="AN674" s="119">
        <f>AM674-AL674</f>
        <v>588</v>
      </c>
    </row>
    <row r="675" spans="2:40" x14ac:dyDescent="0.35">
      <c r="B675" s="50" t="s">
        <v>103</v>
      </c>
      <c r="C675" s="23">
        <f>AM651</f>
        <v>10826</v>
      </c>
      <c r="D675" s="23">
        <v>11506</v>
      </c>
      <c r="E675" s="119">
        <f>D675-C675</f>
        <v>680</v>
      </c>
      <c r="F675" s="21"/>
      <c r="G675" s="50" t="s">
        <v>103</v>
      </c>
      <c r="H675" s="23">
        <f t="shared" si="508"/>
        <v>11506</v>
      </c>
      <c r="I675" s="23">
        <v>12084</v>
      </c>
      <c r="J675" s="119">
        <f>I675-H675</f>
        <v>578</v>
      </c>
      <c r="K675" s="21"/>
      <c r="L675" s="50" t="s">
        <v>103</v>
      </c>
      <c r="M675" s="23">
        <f t="shared" si="509"/>
        <v>12084</v>
      </c>
      <c r="N675" s="23">
        <v>12730</v>
      </c>
      <c r="O675" s="119">
        <f>N675-M675</f>
        <v>646</v>
      </c>
      <c r="P675" s="21"/>
      <c r="Q675" s="50" t="s">
        <v>103</v>
      </c>
      <c r="R675" s="23">
        <f t="shared" si="510"/>
        <v>12730</v>
      </c>
      <c r="S675" s="23">
        <v>13249</v>
      </c>
      <c r="T675" s="119">
        <f>S675-R675</f>
        <v>519</v>
      </c>
      <c r="U675" s="21"/>
      <c r="V675" s="50" t="s">
        <v>103</v>
      </c>
      <c r="W675" s="23">
        <f t="shared" si="511"/>
        <v>13249</v>
      </c>
      <c r="X675" s="23">
        <v>14014</v>
      </c>
      <c r="Y675" s="119">
        <f>X675-W675</f>
        <v>765</v>
      </c>
      <c r="Z675" s="21"/>
      <c r="AA675" s="50" t="s">
        <v>103</v>
      </c>
      <c r="AB675" s="23">
        <f t="shared" si="512"/>
        <v>14014</v>
      </c>
      <c r="AC675" s="23">
        <v>14762</v>
      </c>
      <c r="AD675" s="119">
        <f>AC675-AB675</f>
        <v>748</v>
      </c>
      <c r="AE675" s="21"/>
      <c r="AF675" s="50" t="s">
        <v>103</v>
      </c>
      <c r="AG675" s="23">
        <f t="shared" si="513"/>
        <v>14762</v>
      </c>
      <c r="AH675" s="23">
        <v>15531</v>
      </c>
      <c r="AI675" s="119">
        <f>AH675-AG675</f>
        <v>769</v>
      </c>
      <c r="AJ675" s="21"/>
      <c r="AK675" s="50" t="s">
        <v>103</v>
      </c>
      <c r="AL675" s="23">
        <f t="shared" si="514"/>
        <v>15531</v>
      </c>
      <c r="AM675" s="23">
        <v>16253</v>
      </c>
      <c r="AN675" s="119">
        <f>AM675-AL675</f>
        <v>722</v>
      </c>
    </row>
    <row r="676" spans="2:40" s="21" customFormat="1" x14ac:dyDescent="0.35">
      <c r="B676" s="19" t="s">
        <v>100</v>
      </c>
      <c r="C676" s="23">
        <v>161438</v>
      </c>
      <c r="D676" s="23">
        <v>161752</v>
      </c>
      <c r="E676" s="119">
        <f>D676-C676</f>
        <v>314</v>
      </c>
      <c r="G676" s="19" t="s">
        <v>100</v>
      </c>
      <c r="H676" s="23">
        <f t="shared" si="508"/>
        <v>161752</v>
      </c>
      <c r="I676" s="23">
        <v>162068</v>
      </c>
      <c r="J676" s="119">
        <f>I676-H676</f>
        <v>316</v>
      </c>
      <c r="L676" s="19" t="s">
        <v>100</v>
      </c>
      <c r="M676" s="23">
        <f t="shared" si="509"/>
        <v>162068</v>
      </c>
      <c r="N676" s="23">
        <v>162368</v>
      </c>
      <c r="O676" s="119">
        <f>N676-M676</f>
        <v>300</v>
      </c>
      <c r="Q676" s="19" t="s">
        <v>100</v>
      </c>
      <c r="R676" s="23">
        <f t="shared" si="510"/>
        <v>162368</v>
      </c>
      <c r="S676" s="23">
        <v>162668</v>
      </c>
      <c r="T676" s="119">
        <f>S676-R676</f>
        <v>300</v>
      </c>
      <c r="V676" s="19" t="s">
        <v>100</v>
      </c>
      <c r="W676" s="23">
        <f t="shared" si="511"/>
        <v>162668</v>
      </c>
      <c r="X676" s="23">
        <v>162958</v>
      </c>
      <c r="Y676" s="119">
        <f>X676-W676</f>
        <v>290</v>
      </c>
      <c r="AA676" s="19" t="s">
        <v>100</v>
      </c>
      <c r="AB676" s="23">
        <f t="shared" si="512"/>
        <v>162958</v>
      </c>
      <c r="AC676" s="23">
        <v>163222</v>
      </c>
      <c r="AD676" s="119">
        <f>AC676-AB676</f>
        <v>264</v>
      </c>
      <c r="AF676" s="19" t="s">
        <v>100</v>
      </c>
      <c r="AG676" s="23">
        <f t="shared" si="513"/>
        <v>163222</v>
      </c>
      <c r="AH676" s="23">
        <v>163494</v>
      </c>
      <c r="AI676" s="119">
        <f>AH676-AG676</f>
        <v>272</v>
      </c>
      <c r="AK676" s="19" t="s">
        <v>100</v>
      </c>
      <c r="AL676" s="23">
        <f t="shared" si="514"/>
        <v>163494</v>
      </c>
      <c r="AM676" s="23">
        <v>163672</v>
      </c>
      <c r="AN676" s="119">
        <f>AM676-AL676</f>
        <v>178</v>
      </c>
    </row>
    <row r="677" spans="2:40" x14ac:dyDescent="0.35">
      <c r="B677" s="50" t="s">
        <v>3</v>
      </c>
      <c r="C677" s="23">
        <f t="shared" ref="C677:C693" si="515">AM652</f>
        <v>348325</v>
      </c>
      <c r="D677" s="23">
        <v>348587</v>
      </c>
      <c r="E677" s="119">
        <f>(D677-C677)*10</f>
        <v>2620</v>
      </c>
      <c r="F677" s="21"/>
      <c r="G677" s="50" t="s">
        <v>3</v>
      </c>
      <c r="H677" s="23">
        <f t="shared" si="508"/>
        <v>348587</v>
      </c>
      <c r="I677" s="23">
        <v>348854</v>
      </c>
      <c r="J677" s="119">
        <f>(I677-H677)*10</f>
        <v>2670</v>
      </c>
      <c r="K677" s="21"/>
      <c r="L677" s="50" t="s">
        <v>3</v>
      </c>
      <c r="M677" s="23">
        <f t="shared" si="509"/>
        <v>348854</v>
      </c>
      <c r="N677" s="23">
        <v>349086</v>
      </c>
      <c r="O677" s="119">
        <f>(N677-M677)*10</f>
        <v>2320</v>
      </c>
      <c r="P677" s="21"/>
      <c r="Q677" s="50" t="s">
        <v>3</v>
      </c>
      <c r="R677" s="23">
        <f t="shared" si="510"/>
        <v>349086</v>
      </c>
      <c r="S677" s="23">
        <v>349328</v>
      </c>
      <c r="T677" s="119">
        <f>(S677-R677)*10</f>
        <v>2420</v>
      </c>
      <c r="U677" s="21"/>
      <c r="V677" s="50" t="s">
        <v>3</v>
      </c>
      <c r="W677" s="23">
        <f t="shared" si="511"/>
        <v>349328</v>
      </c>
      <c r="X677" s="23">
        <v>349561</v>
      </c>
      <c r="Y677" s="119">
        <f>(X677-W677)*10</f>
        <v>2330</v>
      </c>
      <c r="Z677" s="21"/>
      <c r="AA677" s="50" t="s">
        <v>3</v>
      </c>
      <c r="AB677" s="23">
        <f t="shared" si="512"/>
        <v>349561</v>
      </c>
      <c r="AC677" s="23">
        <v>349805</v>
      </c>
      <c r="AD677" s="119">
        <f>(AC677-AB677)*10</f>
        <v>2440</v>
      </c>
      <c r="AE677" s="21"/>
      <c r="AF677" s="50" t="s">
        <v>3</v>
      </c>
      <c r="AG677" s="23">
        <f t="shared" si="513"/>
        <v>349805</v>
      </c>
      <c r="AH677" s="23">
        <v>350034</v>
      </c>
      <c r="AI677" s="119">
        <f>(AH677-AG677)*10</f>
        <v>2290</v>
      </c>
      <c r="AJ677" s="21"/>
      <c r="AK677" s="50" t="s">
        <v>3</v>
      </c>
      <c r="AL677" s="23">
        <f t="shared" si="514"/>
        <v>350034</v>
      </c>
      <c r="AM677" s="23">
        <v>350290</v>
      </c>
      <c r="AN677" s="119">
        <f>(AM677-AL677)*10</f>
        <v>2560</v>
      </c>
    </row>
    <row r="678" spans="2:40" x14ac:dyDescent="0.35">
      <c r="B678" s="50" t="s">
        <v>83</v>
      </c>
      <c r="C678" s="23">
        <f t="shared" si="515"/>
        <v>30594</v>
      </c>
      <c r="D678" s="23">
        <v>30599</v>
      </c>
      <c r="E678" s="119">
        <f>D678-Supply!C678</f>
        <v>5</v>
      </c>
      <c r="F678" s="21"/>
      <c r="G678" s="50" t="s">
        <v>83</v>
      </c>
      <c r="H678" s="23">
        <f t="shared" si="508"/>
        <v>30599</v>
      </c>
      <c r="I678" s="23">
        <v>30605</v>
      </c>
      <c r="J678" s="119">
        <f>I678-Supply!H678</f>
        <v>6</v>
      </c>
      <c r="K678" s="21"/>
      <c r="L678" s="50" t="s">
        <v>83</v>
      </c>
      <c r="M678" s="23">
        <f t="shared" si="509"/>
        <v>30605</v>
      </c>
      <c r="N678" s="23">
        <v>30615</v>
      </c>
      <c r="O678" s="119">
        <f>N678-Supply!M678</f>
        <v>10</v>
      </c>
      <c r="P678" s="21"/>
      <c r="Q678" s="50" t="s">
        <v>83</v>
      </c>
      <c r="R678" s="23">
        <f t="shared" si="510"/>
        <v>30615</v>
      </c>
      <c r="S678" s="23">
        <v>30625</v>
      </c>
      <c r="T678" s="119">
        <f>S678-Supply!R678</f>
        <v>10</v>
      </c>
      <c r="U678" s="21"/>
      <c r="V678" s="50" t="s">
        <v>83</v>
      </c>
      <c r="W678" s="23">
        <f t="shared" si="511"/>
        <v>30625</v>
      </c>
      <c r="X678" s="23">
        <v>30635</v>
      </c>
      <c r="Y678" s="119">
        <f>X678-Supply!W678</f>
        <v>10</v>
      </c>
      <c r="Z678" s="21"/>
      <c r="AA678" s="50" t="s">
        <v>83</v>
      </c>
      <c r="AB678" s="23">
        <f t="shared" si="512"/>
        <v>30635</v>
      </c>
      <c r="AC678" s="23">
        <v>30643</v>
      </c>
      <c r="AD678" s="119">
        <f>AC678-Supply!AB678</f>
        <v>8</v>
      </c>
      <c r="AE678" s="21"/>
      <c r="AF678" s="50" t="s">
        <v>83</v>
      </c>
      <c r="AG678" s="23">
        <f t="shared" si="513"/>
        <v>30643</v>
      </c>
      <c r="AH678" s="23">
        <v>30652</v>
      </c>
      <c r="AI678" s="119">
        <f>AH678-Supply!AG678</f>
        <v>9</v>
      </c>
      <c r="AJ678" s="21"/>
      <c r="AK678" s="50" t="s">
        <v>83</v>
      </c>
      <c r="AL678" s="23">
        <f t="shared" si="514"/>
        <v>30652</v>
      </c>
      <c r="AM678" s="23">
        <v>30659</v>
      </c>
      <c r="AN678" s="119">
        <f>AM678-Supply!AL678</f>
        <v>7</v>
      </c>
    </row>
    <row r="679" spans="2:40" x14ac:dyDescent="0.35">
      <c r="B679" s="50" t="s">
        <v>84</v>
      </c>
      <c r="C679" s="23">
        <f t="shared" si="515"/>
        <v>54722</v>
      </c>
      <c r="D679" s="23">
        <v>54722</v>
      </c>
      <c r="E679" s="119">
        <f>D679-C679</f>
        <v>0</v>
      </c>
      <c r="F679" s="21"/>
      <c r="G679" s="50" t="s">
        <v>84</v>
      </c>
      <c r="H679" s="23">
        <f t="shared" si="508"/>
        <v>54722</v>
      </c>
      <c r="I679" s="23">
        <v>54732</v>
      </c>
      <c r="J679" s="119">
        <f>I679-H679</f>
        <v>10</v>
      </c>
      <c r="K679" s="21"/>
      <c r="L679" s="50" t="s">
        <v>84</v>
      </c>
      <c r="M679" s="23">
        <f t="shared" si="509"/>
        <v>54732</v>
      </c>
      <c r="N679" s="23">
        <v>54732</v>
      </c>
      <c r="O679" s="119">
        <f>N679-M679</f>
        <v>0</v>
      </c>
      <c r="P679" s="21"/>
      <c r="Q679" s="50" t="s">
        <v>84</v>
      </c>
      <c r="R679" s="23">
        <f t="shared" si="510"/>
        <v>54732</v>
      </c>
      <c r="S679" s="23">
        <v>54732</v>
      </c>
      <c r="T679" s="119">
        <f>S679-R679</f>
        <v>0</v>
      </c>
      <c r="U679" s="21"/>
      <c r="V679" s="50" t="s">
        <v>84</v>
      </c>
      <c r="W679" s="23">
        <f t="shared" si="511"/>
        <v>54732</v>
      </c>
      <c r="X679" s="23">
        <v>54763</v>
      </c>
      <c r="Y679" s="119">
        <f>X679-W679</f>
        <v>31</v>
      </c>
      <c r="Z679" s="21"/>
      <c r="AA679" s="50" t="s">
        <v>84</v>
      </c>
      <c r="AB679" s="23">
        <f t="shared" si="512"/>
        <v>54763</v>
      </c>
      <c r="AC679" s="23">
        <v>54773</v>
      </c>
      <c r="AD679" s="119">
        <f>AC679-AB679</f>
        <v>10</v>
      </c>
      <c r="AE679" s="21"/>
      <c r="AF679" s="50" t="s">
        <v>84</v>
      </c>
      <c r="AG679" s="23">
        <f t="shared" si="513"/>
        <v>54773</v>
      </c>
      <c r="AH679" s="23">
        <v>54794</v>
      </c>
      <c r="AI679" s="119">
        <f>AH679-AG679</f>
        <v>21</v>
      </c>
      <c r="AJ679" s="21"/>
      <c r="AK679" s="50" t="s">
        <v>84</v>
      </c>
      <c r="AL679" s="23">
        <f t="shared" si="514"/>
        <v>54794</v>
      </c>
      <c r="AM679" s="23">
        <v>54804</v>
      </c>
      <c r="AN679" s="119">
        <f>AM679-AL679</f>
        <v>10</v>
      </c>
    </row>
    <row r="680" spans="2:40" x14ac:dyDescent="0.35">
      <c r="B680" s="50" t="s">
        <v>98</v>
      </c>
      <c r="C680" s="23">
        <f t="shared" si="515"/>
        <v>139728</v>
      </c>
      <c r="D680" s="23">
        <v>139728</v>
      </c>
      <c r="E680" s="119">
        <f>D680-C680</f>
        <v>0</v>
      </c>
      <c r="F680" s="21"/>
      <c r="G680" s="50" t="s">
        <v>98</v>
      </c>
      <c r="H680" s="23">
        <f t="shared" si="508"/>
        <v>139728</v>
      </c>
      <c r="I680" s="23">
        <v>139728</v>
      </c>
      <c r="J680" s="119">
        <f>I680-H680</f>
        <v>0</v>
      </c>
      <c r="K680" s="21"/>
      <c r="L680" s="50" t="s">
        <v>98</v>
      </c>
      <c r="M680" s="23">
        <f t="shared" si="509"/>
        <v>139728</v>
      </c>
      <c r="N680" s="23">
        <v>139728</v>
      </c>
      <c r="O680" s="119">
        <f>N680-M680</f>
        <v>0</v>
      </c>
      <c r="P680" s="21"/>
      <c r="Q680" s="50" t="s">
        <v>98</v>
      </c>
      <c r="R680" s="23">
        <f t="shared" si="510"/>
        <v>139728</v>
      </c>
      <c r="S680" s="23">
        <v>139728</v>
      </c>
      <c r="T680" s="119">
        <f>S680-R680</f>
        <v>0</v>
      </c>
      <c r="U680" s="21"/>
      <c r="V680" s="50" t="s">
        <v>98</v>
      </c>
      <c r="W680" s="23">
        <f t="shared" si="511"/>
        <v>139728</v>
      </c>
      <c r="X680" s="23">
        <v>139728</v>
      </c>
      <c r="Y680" s="119">
        <f>X680-W680</f>
        <v>0</v>
      </c>
      <c r="Z680" s="21"/>
      <c r="AA680" s="50" t="s">
        <v>98</v>
      </c>
      <c r="AB680" s="23">
        <f t="shared" si="512"/>
        <v>139728</v>
      </c>
      <c r="AC680" s="23">
        <v>139728</v>
      </c>
      <c r="AD680" s="119">
        <f>AC680-AB680</f>
        <v>0</v>
      </c>
      <c r="AE680" s="21"/>
      <c r="AF680" s="50" t="s">
        <v>98</v>
      </c>
      <c r="AG680" s="23">
        <f t="shared" si="513"/>
        <v>139728</v>
      </c>
      <c r="AH680" s="23">
        <v>139728</v>
      </c>
      <c r="AI680" s="119">
        <f>AH680-AG680</f>
        <v>0</v>
      </c>
      <c r="AJ680" s="21"/>
      <c r="AK680" s="50" t="s">
        <v>98</v>
      </c>
      <c r="AL680" s="23">
        <f t="shared" si="514"/>
        <v>139728</v>
      </c>
      <c r="AM680" s="23">
        <v>139728</v>
      </c>
      <c r="AN680" s="119">
        <f>AM680-AL680</f>
        <v>0</v>
      </c>
    </row>
    <row r="681" spans="2:40" x14ac:dyDescent="0.35">
      <c r="B681" s="50" t="s">
        <v>85</v>
      </c>
      <c r="C681" s="23">
        <f t="shared" si="515"/>
        <v>514</v>
      </c>
      <c r="D681" s="23">
        <v>517</v>
      </c>
      <c r="E681" s="119">
        <f>D681-C681</f>
        <v>3</v>
      </c>
      <c r="F681" s="21"/>
      <c r="G681" s="50" t="s">
        <v>85</v>
      </c>
      <c r="H681" s="23">
        <f t="shared" si="508"/>
        <v>517</v>
      </c>
      <c r="I681" s="23">
        <v>519</v>
      </c>
      <c r="J681" s="119">
        <f>I681-H681</f>
        <v>2</v>
      </c>
      <c r="K681" s="21"/>
      <c r="L681" s="50" t="s">
        <v>85</v>
      </c>
      <c r="M681" s="23">
        <f t="shared" si="509"/>
        <v>519</v>
      </c>
      <c r="N681" s="23">
        <v>520</v>
      </c>
      <c r="O681" s="119">
        <f>N681-M681</f>
        <v>1</v>
      </c>
      <c r="P681" s="21"/>
      <c r="Q681" s="50" t="s">
        <v>85</v>
      </c>
      <c r="R681" s="23">
        <f t="shared" si="510"/>
        <v>520</v>
      </c>
      <c r="S681" s="23">
        <v>522</v>
      </c>
      <c r="T681" s="119">
        <f>S681-R681</f>
        <v>2</v>
      </c>
      <c r="U681" s="21"/>
      <c r="V681" s="50" t="s">
        <v>85</v>
      </c>
      <c r="W681" s="23">
        <f t="shared" si="511"/>
        <v>522</v>
      </c>
      <c r="X681" s="23">
        <v>524</v>
      </c>
      <c r="Y681" s="119">
        <f>X681-W681</f>
        <v>2</v>
      </c>
      <c r="Z681" s="21"/>
      <c r="AA681" s="50" t="s">
        <v>85</v>
      </c>
      <c r="AB681" s="23">
        <f t="shared" si="512"/>
        <v>524</v>
      </c>
      <c r="AC681" s="23">
        <v>526</v>
      </c>
      <c r="AD681" s="119">
        <f>AC681-AB681</f>
        <v>2</v>
      </c>
      <c r="AE681" s="21"/>
      <c r="AF681" s="50" t="s">
        <v>85</v>
      </c>
      <c r="AG681" s="23">
        <f t="shared" si="513"/>
        <v>526</v>
      </c>
      <c r="AH681" s="23">
        <v>529</v>
      </c>
      <c r="AI681" s="119">
        <f>AH681-AG681</f>
        <v>3</v>
      </c>
      <c r="AJ681" s="21"/>
      <c r="AK681" s="50" t="s">
        <v>85</v>
      </c>
      <c r="AL681" s="23">
        <f t="shared" si="514"/>
        <v>529</v>
      </c>
      <c r="AM681" s="23">
        <v>531</v>
      </c>
      <c r="AN681" s="119">
        <f>AM681-AL681</f>
        <v>2</v>
      </c>
    </row>
    <row r="682" spans="2:40" x14ac:dyDescent="0.35">
      <c r="B682" s="50" t="s">
        <v>86</v>
      </c>
      <c r="C682" s="23">
        <f t="shared" si="515"/>
        <v>348876</v>
      </c>
      <c r="D682" s="23">
        <v>349112</v>
      </c>
      <c r="E682" s="119">
        <f>D682-C682</f>
        <v>236</v>
      </c>
      <c r="F682" s="21"/>
      <c r="G682" s="50" t="s">
        <v>86</v>
      </c>
      <c r="H682" s="23">
        <f t="shared" si="508"/>
        <v>349112</v>
      </c>
      <c r="I682" s="23">
        <v>349329</v>
      </c>
      <c r="J682" s="119">
        <f>I682-H682</f>
        <v>217</v>
      </c>
      <c r="K682" s="21"/>
      <c r="L682" s="50" t="s">
        <v>86</v>
      </c>
      <c r="M682" s="23">
        <f t="shared" si="509"/>
        <v>349329</v>
      </c>
      <c r="N682" s="23">
        <v>349499</v>
      </c>
      <c r="O682" s="119">
        <f>N682-M682</f>
        <v>170</v>
      </c>
      <c r="P682" s="21"/>
      <c r="Q682" s="50" t="s">
        <v>86</v>
      </c>
      <c r="R682" s="23">
        <f t="shared" si="510"/>
        <v>349499</v>
      </c>
      <c r="S682" s="23">
        <v>349760</v>
      </c>
      <c r="T682" s="119">
        <f>S682-R682</f>
        <v>261</v>
      </c>
      <c r="U682" s="21"/>
      <c r="V682" s="50" t="s">
        <v>86</v>
      </c>
      <c r="W682" s="23">
        <f t="shared" si="511"/>
        <v>349760</v>
      </c>
      <c r="X682" s="23">
        <v>350027</v>
      </c>
      <c r="Y682" s="119">
        <f>X682-W682</f>
        <v>267</v>
      </c>
      <c r="Z682" s="21"/>
      <c r="AA682" s="50" t="s">
        <v>86</v>
      </c>
      <c r="AB682" s="23">
        <f t="shared" si="512"/>
        <v>350027</v>
      </c>
      <c r="AC682" s="23">
        <v>350293</v>
      </c>
      <c r="AD682" s="119">
        <f>AC682-AB682</f>
        <v>266</v>
      </c>
      <c r="AE682" s="21"/>
      <c r="AF682" s="50" t="s">
        <v>86</v>
      </c>
      <c r="AG682" s="23">
        <f t="shared" si="513"/>
        <v>350293</v>
      </c>
      <c r="AH682" s="23">
        <v>350519</v>
      </c>
      <c r="AI682" s="119">
        <f>AH682-AG682</f>
        <v>226</v>
      </c>
      <c r="AJ682" s="21"/>
      <c r="AK682" s="50" t="s">
        <v>86</v>
      </c>
      <c r="AL682" s="23">
        <f t="shared" si="514"/>
        <v>350519</v>
      </c>
      <c r="AM682" s="23">
        <v>350605</v>
      </c>
      <c r="AN682" s="119">
        <f>AM682-AL682</f>
        <v>86</v>
      </c>
    </row>
    <row r="683" spans="2:40" x14ac:dyDescent="0.35">
      <c r="B683" s="50" t="s">
        <v>93</v>
      </c>
      <c r="C683" s="23">
        <f t="shared" si="515"/>
        <v>0</v>
      </c>
      <c r="D683" s="23"/>
      <c r="E683" s="119">
        <f>E682+E681+E680+E679+E678+E677</f>
        <v>2864</v>
      </c>
      <c r="F683" s="21"/>
      <c r="G683" s="50" t="s">
        <v>93</v>
      </c>
      <c r="H683" s="23">
        <f t="shared" si="508"/>
        <v>0</v>
      </c>
      <c r="I683" s="23"/>
      <c r="J683" s="119">
        <f>J682+J681+J680+J679+J678+J677</f>
        <v>2905</v>
      </c>
      <c r="K683" s="21"/>
      <c r="L683" s="50" t="s">
        <v>93</v>
      </c>
      <c r="M683" s="23">
        <f t="shared" si="509"/>
        <v>0</v>
      </c>
      <c r="N683" s="23"/>
      <c r="O683" s="119">
        <f>O682+O681+O680+O679+O678+O677</f>
        <v>2501</v>
      </c>
      <c r="P683" s="21"/>
      <c r="Q683" s="50" t="s">
        <v>93</v>
      </c>
      <c r="R683" s="23">
        <f t="shared" si="510"/>
        <v>0</v>
      </c>
      <c r="S683" s="23"/>
      <c r="T683" s="119">
        <f>T682+T681+T680+T679+T678+T677</f>
        <v>2693</v>
      </c>
      <c r="U683" s="21"/>
      <c r="V683" s="50" t="s">
        <v>93</v>
      </c>
      <c r="W683" s="23">
        <f t="shared" si="511"/>
        <v>0</v>
      </c>
      <c r="X683" s="23"/>
      <c r="Y683" s="119">
        <f>Y682+Y681+Y680+Y679+Y678+Y677</f>
        <v>2640</v>
      </c>
      <c r="Z683" s="21"/>
      <c r="AA683" s="50" t="s">
        <v>93</v>
      </c>
      <c r="AB683" s="23">
        <f t="shared" si="512"/>
        <v>0</v>
      </c>
      <c r="AC683" s="23"/>
      <c r="AD683" s="119">
        <f>AD682+AD681+AD680+AD679+AD678+AD677</f>
        <v>2726</v>
      </c>
      <c r="AE683" s="21"/>
      <c r="AF683" s="50" t="s">
        <v>93</v>
      </c>
      <c r="AG683" s="23">
        <f t="shared" si="513"/>
        <v>0</v>
      </c>
      <c r="AH683" s="23"/>
      <c r="AI683" s="119">
        <f>AI682+AI681+AI680+AI679+AI678+AI677</f>
        <v>2549</v>
      </c>
      <c r="AJ683" s="21"/>
      <c r="AK683" s="50" t="s">
        <v>93</v>
      </c>
      <c r="AL683" s="23">
        <f t="shared" si="514"/>
        <v>0</v>
      </c>
      <c r="AM683" s="23"/>
      <c r="AN683" s="119">
        <f>AN682+AN681+AN680+AN679+AN678+AN677</f>
        <v>2665</v>
      </c>
    </row>
    <row r="684" spans="2:40" x14ac:dyDescent="0.35">
      <c r="B684" s="50" t="s">
        <v>87</v>
      </c>
      <c r="C684" s="23">
        <f t="shared" si="515"/>
        <v>1551009</v>
      </c>
      <c r="D684" s="23">
        <v>1552026</v>
      </c>
      <c r="E684" s="119">
        <f t="shared" ref="E684:E690" si="516">D684-C684</f>
        <v>1017</v>
      </c>
      <c r="F684" s="21"/>
      <c r="G684" s="50" t="s">
        <v>87</v>
      </c>
      <c r="H684" s="23">
        <f t="shared" si="508"/>
        <v>1552026</v>
      </c>
      <c r="I684" s="23">
        <v>1553174</v>
      </c>
      <c r="J684" s="119">
        <f t="shared" ref="J684:J690" si="517">I684-H684</f>
        <v>1148</v>
      </c>
      <c r="K684" s="21"/>
      <c r="L684" s="50" t="s">
        <v>87</v>
      </c>
      <c r="M684" s="23">
        <f t="shared" si="509"/>
        <v>1553174</v>
      </c>
      <c r="N684" s="23">
        <v>1554022</v>
      </c>
      <c r="O684" s="119">
        <f t="shared" ref="O684:O690" si="518">N684-M684</f>
        <v>848</v>
      </c>
      <c r="P684" s="21"/>
      <c r="Q684" s="50" t="s">
        <v>87</v>
      </c>
      <c r="R684" s="23">
        <f t="shared" si="510"/>
        <v>1554022</v>
      </c>
      <c r="S684" s="23">
        <v>1555260</v>
      </c>
      <c r="T684" s="119">
        <f t="shared" ref="T684:T690" si="519">S684-R684</f>
        <v>1238</v>
      </c>
      <c r="U684" s="21"/>
      <c r="V684" s="50" t="s">
        <v>87</v>
      </c>
      <c r="W684" s="23">
        <f t="shared" si="511"/>
        <v>1555260</v>
      </c>
      <c r="X684" s="23">
        <v>1556192</v>
      </c>
      <c r="Y684" s="119">
        <f t="shared" ref="Y684:Y690" si="520">X684-W684</f>
        <v>932</v>
      </c>
      <c r="Z684" s="21"/>
      <c r="AA684" s="50" t="s">
        <v>87</v>
      </c>
      <c r="AB684" s="23">
        <f t="shared" si="512"/>
        <v>1556192</v>
      </c>
      <c r="AC684" s="23">
        <v>1557360</v>
      </c>
      <c r="AD684" s="119">
        <f t="shared" ref="AD684:AD690" si="521">AC684-AB684</f>
        <v>1168</v>
      </c>
      <c r="AE684" s="21"/>
      <c r="AF684" s="50" t="s">
        <v>87</v>
      </c>
      <c r="AG684" s="23">
        <f t="shared" si="513"/>
        <v>1557360</v>
      </c>
      <c r="AH684" s="23">
        <v>1558315</v>
      </c>
      <c r="AI684" s="119">
        <f t="shared" ref="AI684:AI690" si="522">AH684-AG684</f>
        <v>955</v>
      </c>
      <c r="AJ684" s="21"/>
      <c r="AK684" s="50" t="s">
        <v>87</v>
      </c>
      <c r="AL684" s="23">
        <f t="shared" si="514"/>
        <v>1558315</v>
      </c>
      <c r="AM684" s="23">
        <v>1559207</v>
      </c>
      <c r="AN684" s="119">
        <f t="shared" ref="AN684:AN690" si="523">AM684-AL684</f>
        <v>892</v>
      </c>
    </row>
    <row r="685" spans="2:40" x14ac:dyDescent="0.35">
      <c r="B685" s="50" t="s">
        <v>96</v>
      </c>
      <c r="C685" s="23">
        <f t="shared" si="515"/>
        <v>871332</v>
      </c>
      <c r="D685" s="23">
        <v>871526</v>
      </c>
      <c r="E685" s="119">
        <f t="shared" si="516"/>
        <v>194</v>
      </c>
      <c r="F685" s="21"/>
      <c r="G685" s="50" t="s">
        <v>96</v>
      </c>
      <c r="H685" s="23">
        <f t="shared" si="508"/>
        <v>871526</v>
      </c>
      <c r="I685" s="23">
        <v>871764</v>
      </c>
      <c r="J685" s="119">
        <f t="shared" si="517"/>
        <v>238</v>
      </c>
      <c r="K685" s="21"/>
      <c r="L685" s="50" t="s">
        <v>96</v>
      </c>
      <c r="M685" s="23">
        <f t="shared" si="509"/>
        <v>871764</v>
      </c>
      <c r="N685" s="23">
        <v>871958</v>
      </c>
      <c r="O685" s="119">
        <f t="shared" si="518"/>
        <v>194</v>
      </c>
      <c r="P685" s="21"/>
      <c r="Q685" s="50" t="s">
        <v>96</v>
      </c>
      <c r="R685" s="23">
        <f t="shared" si="510"/>
        <v>871958</v>
      </c>
      <c r="S685" s="23">
        <v>872188</v>
      </c>
      <c r="T685" s="119">
        <f t="shared" si="519"/>
        <v>230</v>
      </c>
      <c r="U685" s="21"/>
      <c r="V685" s="50" t="s">
        <v>96</v>
      </c>
      <c r="W685" s="23">
        <f t="shared" si="511"/>
        <v>872188</v>
      </c>
      <c r="X685" s="23">
        <v>872430</v>
      </c>
      <c r="Y685" s="119">
        <f t="shared" si="520"/>
        <v>242</v>
      </c>
      <c r="Z685" s="21"/>
      <c r="AA685" s="50" t="s">
        <v>96</v>
      </c>
      <c r="AB685" s="23">
        <f t="shared" si="512"/>
        <v>872430</v>
      </c>
      <c r="AC685" s="23">
        <v>872684</v>
      </c>
      <c r="AD685" s="119">
        <f t="shared" si="521"/>
        <v>254</v>
      </c>
      <c r="AE685" s="21"/>
      <c r="AF685" s="50" t="s">
        <v>96</v>
      </c>
      <c r="AG685" s="23">
        <f t="shared" si="513"/>
        <v>872684</v>
      </c>
      <c r="AH685" s="23">
        <v>872940</v>
      </c>
      <c r="AI685" s="119">
        <f t="shared" si="522"/>
        <v>256</v>
      </c>
      <c r="AJ685" s="21"/>
      <c r="AK685" s="50" t="s">
        <v>96</v>
      </c>
      <c r="AL685" s="23">
        <f t="shared" si="514"/>
        <v>872940</v>
      </c>
      <c r="AM685" s="23">
        <v>873187</v>
      </c>
      <c r="AN685" s="119">
        <f t="shared" si="523"/>
        <v>247</v>
      </c>
    </row>
    <row r="686" spans="2:40" x14ac:dyDescent="0.35">
      <c r="B686" s="50" t="s">
        <v>88</v>
      </c>
      <c r="C686" s="23">
        <f t="shared" si="515"/>
        <v>0</v>
      </c>
      <c r="D686" s="23">
        <v>0</v>
      </c>
      <c r="E686" s="119">
        <f t="shared" si="516"/>
        <v>0</v>
      </c>
      <c r="F686" s="21"/>
      <c r="G686" s="50" t="s">
        <v>88</v>
      </c>
      <c r="H686" s="23">
        <f t="shared" si="508"/>
        <v>0</v>
      </c>
      <c r="I686" s="23">
        <v>0</v>
      </c>
      <c r="J686" s="119">
        <f t="shared" si="517"/>
        <v>0</v>
      </c>
      <c r="K686" s="21"/>
      <c r="L686" s="50" t="s">
        <v>88</v>
      </c>
      <c r="M686" s="23">
        <f t="shared" si="509"/>
        <v>0</v>
      </c>
      <c r="N686" s="23"/>
      <c r="O686" s="119">
        <f t="shared" si="518"/>
        <v>0</v>
      </c>
      <c r="P686" s="21"/>
      <c r="Q686" s="50" t="s">
        <v>88</v>
      </c>
      <c r="R686" s="23">
        <f t="shared" si="510"/>
        <v>0</v>
      </c>
      <c r="S686" s="23"/>
      <c r="T686" s="119">
        <f t="shared" si="519"/>
        <v>0</v>
      </c>
      <c r="U686" s="21"/>
      <c r="V686" s="50" t="s">
        <v>88</v>
      </c>
      <c r="W686" s="23">
        <f t="shared" si="511"/>
        <v>0</v>
      </c>
      <c r="X686" s="23"/>
      <c r="Y686" s="119">
        <f t="shared" si="520"/>
        <v>0</v>
      </c>
      <c r="Z686" s="21"/>
      <c r="AA686" s="50" t="s">
        <v>88</v>
      </c>
      <c r="AB686" s="23">
        <f t="shared" si="512"/>
        <v>0</v>
      </c>
      <c r="AC686" s="23"/>
      <c r="AD686" s="119">
        <f t="shared" si="521"/>
        <v>0</v>
      </c>
      <c r="AE686" s="21"/>
      <c r="AF686" s="50" t="s">
        <v>88</v>
      </c>
      <c r="AG686" s="23">
        <f t="shared" si="513"/>
        <v>0</v>
      </c>
      <c r="AH686" s="23">
        <v>0</v>
      </c>
      <c r="AI686" s="119">
        <f t="shared" si="522"/>
        <v>0</v>
      </c>
      <c r="AJ686" s="21"/>
      <c r="AK686" s="50" t="s">
        <v>88</v>
      </c>
      <c r="AL686" s="23">
        <f t="shared" si="514"/>
        <v>0</v>
      </c>
      <c r="AM686" s="23"/>
      <c r="AN686" s="119">
        <f t="shared" si="523"/>
        <v>0</v>
      </c>
    </row>
    <row r="687" spans="2:40" x14ac:dyDescent="0.35">
      <c r="B687" s="50" t="s">
        <v>108</v>
      </c>
      <c r="C687" s="23">
        <f t="shared" si="515"/>
        <v>2812</v>
      </c>
      <c r="D687" s="23">
        <v>2814</v>
      </c>
      <c r="E687" s="119">
        <f t="shared" si="516"/>
        <v>2</v>
      </c>
      <c r="F687" s="21"/>
      <c r="G687" s="50" t="s">
        <v>108</v>
      </c>
      <c r="H687" s="23">
        <f t="shared" si="508"/>
        <v>2814</v>
      </c>
      <c r="I687" s="23">
        <v>2816</v>
      </c>
      <c r="J687" s="119">
        <f t="shared" si="517"/>
        <v>2</v>
      </c>
      <c r="K687" s="21"/>
      <c r="L687" s="50" t="s">
        <v>108</v>
      </c>
      <c r="M687" s="23">
        <f t="shared" si="509"/>
        <v>2816</v>
      </c>
      <c r="N687" s="23">
        <v>2819</v>
      </c>
      <c r="O687" s="119">
        <f t="shared" si="518"/>
        <v>3</v>
      </c>
      <c r="P687" s="21"/>
      <c r="Q687" s="50" t="s">
        <v>108</v>
      </c>
      <c r="R687" s="23">
        <f t="shared" si="510"/>
        <v>2819</v>
      </c>
      <c r="S687" s="23">
        <v>2821</v>
      </c>
      <c r="T687" s="119">
        <f t="shared" si="519"/>
        <v>2</v>
      </c>
      <c r="U687" s="21"/>
      <c r="V687" s="50" t="s">
        <v>108</v>
      </c>
      <c r="W687" s="23">
        <f t="shared" si="511"/>
        <v>2821</v>
      </c>
      <c r="X687" s="23">
        <v>2822</v>
      </c>
      <c r="Y687" s="119">
        <f t="shared" si="520"/>
        <v>1</v>
      </c>
      <c r="Z687" s="21"/>
      <c r="AA687" s="50" t="s">
        <v>108</v>
      </c>
      <c r="AB687" s="23">
        <f t="shared" si="512"/>
        <v>2822</v>
      </c>
      <c r="AC687" s="23">
        <v>2822</v>
      </c>
      <c r="AD687" s="119">
        <f t="shared" si="521"/>
        <v>0</v>
      </c>
      <c r="AE687" s="21"/>
      <c r="AF687" s="50" t="s">
        <v>108</v>
      </c>
      <c r="AG687" s="23">
        <f t="shared" si="513"/>
        <v>2822</v>
      </c>
      <c r="AH687" s="23">
        <v>2824</v>
      </c>
      <c r="AI687" s="119">
        <f t="shared" si="522"/>
        <v>2</v>
      </c>
      <c r="AJ687" s="21"/>
      <c r="AK687" s="50" t="s">
        <v>108</v>
      </c>
      <c r="AL687" s="23">
        <f t="shared" si="514"/>
        <v>2824</v>
      </c>
      <c r="AM687" s="23">
        <v>2827</v>
      </c>
      <c r="AN687" s="119">
        <f t="shared" si="523"/>
        <v>3</v>
      </c>
    </row>
    <row r="688" spans="2:40" x14ac:dyDescent="0.35">
      <c r="B688" s="50" t="s">
        <v>89</v>
      </c>
      <c r="C688" s="23">
        <f t="shared" si="515"/>
        <v>618431</v>
      </c>
      <c r="D688" s="23">
        <v>618799</v>
      </c>
      <c r="E688" s="119">
        <f t="shared" si="516"/>
        <v>368</v>
      </c>
      <c r="F688" s="21"/>
      <c r="G688" s="50" t="s">
        <v>89</v>
      </c>
      <c r="H688" s="23">
        <f t="shared" si="508"/>
        <v>618799</v>
      </c>
      <c r="I688" s="23">
        <v>619161</v>
      </c>
      <c r="J688" s="119">
        <f t="shared" si="517"/>
        <v>362</v>
      </c>
      <c r="K688" s="21"/>
      <c r="L688" s="50" t="s">
        <v>89</v>
      </c>
      <c r="M688" s="23">
        <f t="shared" si="509"/>
        <v>619161</v>
      </c>
      <c r="N688" s="23">
        <v>619528</v>
      </c>
      <c r="O688" s="119">
        <f t="shared" si="518"/>
        <v>367</v>
      </c>
      <c r="P688" s="21"/>
      <c r="Q688" s="50" t="s">
        <v>89</v>
      </c>
      <c r="R688" s="23">
        <f t="shared" si="510"/>
        <v>619528</v>
      </c>
      <c r="S688" s="23">
        <v>619917</v>
      </c>
      <c r="T688" s="119">
        <f t="shared" si="519"/>
        <v>389</v>
      </c>
      <c r="U688" s="21"/>
      <c r="V688" s="50" t="s">
        <v>89</v>
      </c>
      <c r="W688" s="23">
        <f t="shared" si="511"/>
        <v>619917</v>
      </c>
      <c r="X688" s="23">
        <v>620356</v>
      </c>
      <c r="Y688" s="119">
        <f t="shared" si="520"/>
        <v>439</v>
      </c>
      <c r="Z688" s="21"/>
      <c r="AA688" s="50" t="s">
        <v>89</v>
      </c>
      <c r="AB688" s="23">
        <f t="shared" si="512"/>
        <v>620356</v>
      </c>
      <c r="AC688" s="23">
        <v>620640</v>
      </c>
      <c r="AD688" s="119">
        <f t="shared" si="521"/>
        <v>284</v>
      </c>
      <c r="AE688" s="21"/>
      <c r="AF688" s="50" t="s">
        <v>89</v>
      </c>
      <c r="AG688" s="23">
        <f t="shared" si="513"/>
        <v>620640</v>
      </c>
      <c r="AH688" s="23">
        <v>620964</v>
      </c>
      <c r="AI688" s="119">
        <f t="shared" si="522"/>
        <v>324</v>
      </c>
      <c r="AJ688" s="21"/>
      <c r="AK688" s="50" t="s">
        <v>89</v>
      </c>
      <c r="AL688" s="23">
        <f t="shared" si="514"/>
        <v>620964</v>
      </c>
      <c r="AM688" s="23">
        <v>621391</v>
      </c>
      <c r="AN688" s="119">
        <f t="shared" si="523"/>
        <v>427</v>
      </c>
    </row>
    <row r="689" spans="2:40" x14ac:dyDescent="0.35">
      <c r="B689" s="50" t="s">
        <v>90</v>
      </c>
      <c r="C689" s="23">
        <f t="shared" si="515"/>
        <v>325663</v>
      </c>
      <c r="D689" s="23">
        <v>325909</v>
      </c>
      <c r="E689" s="119">
        <f t="shared" si="516"/>
        <v>246</v>
      </c>
      <c r="F689" s="21"/>
      <c r="G689" s="50" t="s">
        <v>90</v>
      </c>
      <c r="H689" s="23">
        <f t="shared" si="508"/>
        <v>325909</v>
      </c>
      <c r="I689" s="23">
        <v>326147</v>
      </c>
      <c r="J689" s="119">
        <f t="shared" si="517"/>
        <v>238</v>
      </c>
      <c r="K689" s="21"/>
      <c r="L689" s="50" t="s">
        <v>90</v>
      </c>
      <c r="M689" s="23">
        <f t="shared" si="509"/>
        <v>326147</v>
      </c>
      <c r="N689" s="23">
        <v>326318</v>
      </c>
      <c r="O689" s="119">
        <f t="shared" si="518"/>
        <v>171</v>
      </c>
      <c r="P689" s="21"/>
      <c r="Q689" s="50" t="s">
        <v>90</v>
      </c>
      <c r="R689" s="23">
        <f t="shared" si="510"/>
        <v>326318</v>
      </c>
      <c r="S689" s="23">
        <v>326545</v>
      </c>
      <c r="T689" s="119">
        <f t="shared" si="519"/>
        <v>227</v>
      </c>
      <c r="U689" s="21"/>
      <c r="V689" s="50" t="s">
        <v>90</v>
      </c>
      <c r="W689" s="23">
        <f t="shared" si="511"/>
        <v>326545</v>
      </c>
      <c r="X689" s="23">
        <v>326782</v>
      </c>
      <c r="Y689" s="119">
        <f t="shared" si="520"/>
        <v>237</v>
      </c>
      <c r="Z689" s="21"/>
      <c r="AA689" s="50" t="s">
        <v>90</v>
      </c>
      <c r="AB689" s="23">
        <f t="shared" si="512"/>
        <v>326782</v>
      </c>
      <c r="AC689" s="23">
        <v>327002</v>
      </c>
      <c r="AD689" s="119">
        <f t="shared" si="521"/>
        <v>220</v>
      </c>
      <c r="AE689" s="21"/>
      <c r="AF689" s="50" t="s">
        <v>90</v>
      </c>
      <c r="AG689" s="23">
        <f t="shared" si="513"/>
        <v>327002</v>
      </c>
      <c r="AH689" s="23">
        <v>327248</v>
      </c>
      <c r="AI689" s="119">
        <f t="shared" si="522"/>
        <v>246</v>
      </c>
      <c r="AJ689" s="21"/>
      <c r="AK689" s="50" t="s">
        <v>90</v>
      </c>
      <c r="AL689" s="23">
        <f t="shared" si="514"/>
        <v>327248</v>
      </c>
      <c r="AM689" s="23">
        <v>327512</v>
      </c>
      <c r="AN689" s="119">
        <f t="shared" si="523"/>
        <v>264</v>
      </c>
    </row>
    <row r="690" spans="2:40" x14ac:dyDescent="0.35">
      <c r="B690" s="50" t="s">
        <v>91</v>
      </c>
      <c r="C690" s="23">
        <f t="shared" si="515"/>
        <v>933623</v>
      </c>
      <c r="D690" s="23">
        <v>935060</v>
      </c>
      <c r="E690" s="119">
        <f t="shared" si="516"/>
        <v>1437</v>
      </c>
      <c r="F690" s="21"/>
      <c r="G690" s="50" t="s">
        <v>91</v>
      </c>
      <c r="H690" s="23">
        <f t="shared" si="508"/>
        <v>935060</v>
      </c>
      <c r="I690" s="23">
        <v>936357</v>
      </c>
      <c r="J690" s="119">
        <f t="shared" si="517"/>
        <v>1297</v>
      </c>
      <c r="K690" s="21"/>
      <c r="L690" s="50" t="s">
        <v>91</v>
      </c>
      <c r="M690" s="23">
        <f t="shared" si="509"/>
        <v>936357</v>
      </c>
      <c r="N690" s="23">
        <v>937692</v>
      </c>
      <c r="O690" s="119">
        <f t="shared" si="518"/>
        <v>1335</v>
      </c>
      <c r="P690" s="21"/>
      <c r="Q690" s="50" t="s">
        <v>91</v>
      </c>
      <c r="R690" s="23">
        <f t="shared" si="510"/>
        <v>937692</v>
      </c>
      <c r="S690" s="23">
        <v>938787</v>
      </c>
      <c r="T690" s="119">
        <f t="shared" si="519"/>
        <v>1095</v>
      </c>
      <c r="U690" s="21"/>
      <c r="V690" s="50" t="s">
        <v>91</v>
      </c>
      <c r="W690" s="23">
        <f t="shared" si="511"/>
        <v>938787</v>
      </c>
      <c r="X690" s="23">
        <v>939801</v>
      </c>
      <c r="Y690" s="119">
        <f t="shared" si="520"/>
        <v>1014</v>
      </c>
      <c r="Z690" s="21"/>
      <c r="AA690" s="50" t="s">
        <v>91</v>
      </c>
      <c r="AB690" s="23">
        <f t="shared" si="512"/>
        <v>939801</v>
      </c>
      <c r="AC690" s="23">
        <v>941020</v>
      </c>
      <c r="AD690" s="119">
        <f t="shared" si="521"/>
        <v>1219</v>
      </c>
      <c r="AE690" s="21"/>
      <c r="AF690" s="50" t="s">
        <v>91</v>
      </c>
      <c r="AG690" s="23">
        <f t="shared" si="513"/>
        <v>941020</v>
      </c>
      <c r="AH690" s="23">
        <v>942228</v>
      </c>
      <c r="AI690" s="119">
        <f t="shared" si="522"/>
        <v>1208</v>
      </c>
      <c r="AJ690" s="21"/>
      <c r="AK690" s="50" t="s">
        <v>91</v>
      </c>
      <c r="AL690" s="23">
        <f t="shared" si="514"/>
        <v>942228</v>
      </c>
      <c r="AM690" s="23">
        <v>943466</v>
      </c>
      <c r="AN690" s="119">
        <f t="shared" si="523"/>
        <v>1238</v>
      </c>
    </row>
    <row r="691" spans="2:40" x14ac:dyDescent="0.35">
      <c r="B691" s="50" t="s">
        <v>94</v>
      </c>
      <c r="C691" s="23">
        <f t="shared" si="515"/>
        <v>0</v>
      </c>
      <c r="D691" s="23"/>
      <c r="E691" s="119">
        <f>SUM(E684:E690)</f>
        <v>3264</v>
      </c>
      <c r="F691" s="21"/>
      <c r="G691" s="50" t="s">
        <v>94</v>
      </c>
      <c r="H691" s="23">
        <f t="shared" si="508"/>
        <v>0</v>
      </c>
      <c r="I691" s="23"/>
      <c r="J691" s="119">
        <f>SUM(J684:J690)</f>
        <v>3285</v>
      </c>
      <c r="K691" s="21"/>
      <c r="L691" s="50" t="s">
        <v>94</v>
      </c>
      <c r="M691" s="23">
        <f t="shared" si="509"/>
        <v>0</v>
      </c>
      <c r="N691" s="23"/>
      <c r="O691" s="119">
        <f>SUM(O684:O690)</f>
        <v>2918</v>
      </c>
      <c r="P691" s="21"/>
      <c r="Q691" s="50" t="s">
        <v>94</v>
      </c>
      <c r="R691" s="23">
        <f t="shared" si="510"/>
        <v>0</v>
      </c>
      <c r="S691" s="23"/>
      <c r="T691" s="119">
        <f>SUM(T684:T690)</f>
        <v>3181</v>
      </c>
      <c r="U691" s="21"/>
      <c r="V691" s="50" t="s">
        <v>94</v>
      </c>
      <c r="W691" s="23">
        <f t="shared" si="511"/>
        <v>0</v>
      </c>
      <c r="X691" s="23"/>
      <c r="Y691" s="119">
        <f>SUM(Y684:Y690)</f>
        <v>2865</v>
      </c>
      <c r="Z691" s="21"/>
      <c r="AA691" s="50" t="s">
        <v>94</v>
      </c>
      <c r="AB691" s="23">
        <f t="shared" si="512"/>
        <v>0</v>
      </c>
      <c r="AC691" s="23"/>
      <c r="AD691" s="119">
        <f>SUM(AD684:AD690)</f>
        <v>3145</v>
      </c>
      <c r="AE691" s="21"/>
      <c r="AF691" s="50" t="s">
        <v>94</v>
      </c>
      <c r="AG691" s="23">
        <f t="shared" si="513"/>
        <v>0</v>
      </c>
      <c r="AH691" s="23"/>
      <c r="AI691" s="119">
        <f>SUM(AI684:AI690)</f>
        <v>2991</v>
      </c>
      <c r="AJ691" s="21"/>
      <c r="AK691" s="50" t="s">
        <v>94</v>
      </c>
      <c r="AL691" s="23">
        <f t="shared" si="514"/>
        <v>0</v>
      </c>
      <c r="AM691" s="23"/>
      <c r="AN691" s="119">
        <f>SUM(AN684:AN690)</f>
        <v>3071</v>
      </c>
    </row>
    <row r="692" spans="2:40" x14ac:dyDescent="0.35">
      <c r="B692" s="50" t="s">
        <v>97</v>
      </c>
      <c r="C692" s="23">
        <f t="shared" si="515"/>
        <v>579218</v>
      </c>
      <c r="D692" s="23">
        <v>579451</v>
      </c>
      <c r="E692" s="119">
        <f>D692-C692</f>
        <v>233</v>
      </c>
      <c r="F692" s="21"/>
      <c r="G692" s="50" t="s">
        <v>97</v>
      </c>
      <c r="H692" s="23">
        <f t="shared" si="508"/>
        <v>579451</v>
      </c>
      <c r="I692" s="23">
        <v>579683</v>
      </c>
      <c r="J692" s="119">
        <f>I692-H692</f>
        <v>232</v>
      </c>
      <c r="K692" s="122"/>
      <c r="L692" s="50" t="s">
        <v>97</v>
      </c>
      <c r="M692" s="23">
        <f t="shared" si="509"/>
        <v>579683</v>
      </c>
      <c r="N692" s="23">
        <v>579957</v>
      </c>
      <c r="O692" s="119">
        <f>N692-M692</f>
        <v>274</v>
      </c>
      <c r="P692" s="21"/>
      <c r="Q692" s="50" t="s">
        <v>97</v>
      </c>
      <c r="R692" s="23">
        <f t="shared" si="510"/>
        <v>579957</v>
      </c>
      <c r="S692" s="23">
        <v>580189</v>
      </c>
      <c r="T692" s="119">
        <f>S692-R692</f>
        <v>232</v>
      </c>
      <c r="U692" s="21"/>
      <c r="V692" s="50" t="s">
        <v>97</v>
      </c>
      <c r="W692" s="23">
        <f t="shared" si="511"/>
        <v>580189</v>
      </c>
      <c r="X692" s="23">
        <v>580420</v>
      </c>
      <c r="Y692" s="119">
        <f>X692-W692</f>
        <v>231</v>
      </c>
      <c r="Z692" s="21"/>
      <c r="AA692" s="50" t="s">
        <v>97</v>
      </c>
      <c r="AB692" s="23">
        <f t="shared" si="512"/>
        <v>580420</v>
      </c>
      <c r="AC692" s="23">
        <v>580762</v>
      </c>
      <c r="AD692" s="119">
        <f>AC692-AB692</f>
        <v>342</v>
      </c>
      <c r="AE692" s="21"/>
      <c r="AF692" s="50" t="s">
        <v>97</v>
      </c>
      <c r="AG692" s="23">
        <f t="shared" si="513"/>
        <v>580762</v>
      </c>
      <c r="AH692" s="23">
        <v>580982</v>
      </c>
      <c r="AI692" s="119">
        <f>AH692-AG692</f>
        <v>220</v>
      </c>
      <c r="AJ692" s="21"/>
      <c r="AK692" s="50" t="s">
        <v>97</v>
      </c>
      <c r="AL692" s="23">
        <f t="shared" si="514"/>
        <v>580982</v>
      </c>
      <c r="AM692" s="23">
        <v>581214</v>
      </c>
      <c r="AN692" s="119">
        <f>AM692-AL692</f>
        <v>232</v>
      </c>
    </row>
    <row r="693" spans="2:40" x14ac:dyDescent="0.35">
      <c r="B693" s="29" t="s">
        <v>130</v>
      </c>
      <c r="C693" s="23">
        <f t="shared" si="515"/>
        <v>0</v>
      </c>
      <c r="D693" s="23"/>
      <c r="E693" s="121">
        <f>E692+E691+E683+E676+E675+E674+E673</f>
        <v>9366</v>
      </c>
      <c r="F693" s="21"/>
      <c r="G693" s="29" t="s">
        <v>130</v>
      </c>
      <c r="H693" s="23">
        <f t="shared" si="508"/>
        <v>0</v>
      </c>
      <c r="I693" s="23"/>
      <c r="J693" s="121">
        <f>J692+J691+J683+J676+J675+J674+J673</f>
        <v>9237</v>
      </c>
      <c r="K693" s="21"/>
      <c r="L693" s="29" t="s">
        <v>130</v>
      </c>
      <c r="M693" s="23">
        <f t="shared" si="509"/>
        <v>0</v>
      </c>
      <c r="N693" s="23"/>
      <c r="O693" s="121">
        <f>O692+O691+O683+O676+O675+O674+O673</f>
        <v>8695</v>
      </c>
      <c r="P693" s="21"/>
      <c r="Q693" s="29" t="s">
        <v>130</v>
      </c>
      <c r="R693" s="23">
        <f t="shared" si="510"/>
        <v>0</v>
      </c>
      <c r="S693" s="23"/>
      <c r="T693" s="121">
        <f>T692+T691+T683+T676+T675+T674+T673</f>
        <v>8819</v>
      </c>
      <c r="U693" s="21"/>
      <c r="V693" s="29" t="s">
        <v>130</v>
      </c>
      <c r="W693" s="23">
        <f t="shared" si="511"/>
        <v>0</v>
      </c>
      <c r="X693" s="23"/>
      <c r="Y693" s="121">
        <f>Y692+Y691+Y683+Y676+Y675+Y674+Y673</f>
        <v>9003</v>
      </c>
      <c r="Z693" s="21"/>
      <c r="AA693" s="29" t="s">
        <v>130</v>
      </c>
      <c r="AB693" s="23">
        <f t="shared" si="512"/>
        <v>0</v>
      </c>
      <c r="AC693" s="23"/>
      <c r="AD693" s="121">
        <f>AD692+AD691+AD683+AD676+AD675+AD674+AD673</f>
        <v>9165</v>
      </c>
      <c r="AE693" s="21"/>
      <c r="AF693" s="29" t="s">
        <v>130</v>
      </c>
      <c r="AG693" s="23">
        <f t="shared" si="513"/>
        <v>0</v>
      </c>
      <c r="AH693" s="23"/>
      <c r="AI693" s="121">
        <f>AI692+AI691+AI683+AI676+AI675+AI674+AI673</f>
        <v>8213</v>
      </c>
      <c r="AJ693" s="21"/>
      <c r="AK693" s="29" t="s">
        <v>130</v>
      </c>
      <c r="AL693" s="23">
        <f t="shared" si="514"/>
        <v>0</v>
      </c>
      <c r="AM693" s="23"/>
      <c r="AN693" s="121">
        <f>AN692+AN691+AN683+AN676+AN675+AN674+AN673</f>
        <v>8936</v>
      </c>
    </row>
    <row r="694" spans="2:40" x14ac:dyDescent="0.35">
      <c r="B694" s="21"/>
      <c r="C694" s="21"/>
      <c r="D694" s="21"/>
      <c r="E694" s="123">
        <f>E693-E677+471</f>
        <v>7217</v>
      </c>
      <c r="F694" s="21"/>
      <c r="G694" s="21"/>
      <c r="H694" s="21"/>
      <c r="I694" s="21"/>
      <c r="J694" s="123">
        <f>J693-J677+471</f>
        <v>7038</v>
      </c>
      <c r="K694" s="21"/>
      <c r="L694" s="21"/>
      <c r="M694" s="21"/>
      <c r="N694" s="21"/>
      <c r="O694" s="123">
        <f>O693-O677+471</f>
        <v>6846</v>
      </c>
      <c r="P694" s="21"/>
      <c r="Q694" s="21"/>
      <c r="R694" s="21"/>
      <c r="S694" s="21"/>
      <c r="T694" s="123">
        <f>T693-T677+471</f>
        <v>6870</v>
      </c>
      <c r="U694" s="21"/>
      <c r="V694" s="21"/>
      <c r="W694" s="21"/>
      <c r="X694" s="21"/>
      <c r="Y694" s="123">
        <f>Y693-Y677+471</f>
        <v>7144</v>
      </c>
      <c r="Z694" s="21"/>
      <c r="AA694" s="21"/>
      <c r="AB694" s="21"/>
      <c r="AC694" s="21"/>
      <c r="AD694" s="123">
        <f>AD693-AD677+471</f>
        <v>7196</v>
      </c>
      <c r="AE694" s="21"/>
      <c r="AF694" s="21"/>
      <c r="AG694" s="21"/>
      <c r="AH694" s="21"/>
      <c r="AI694" s="123">
        <f>AI693-AI677+471</f>
        <v>6394</v>
      </c>
      <c r="AJ694" s="21"/>
      <c r="AK694" s="21"/>
      <c r="AL694" s="21"/>
      <c r="AM694" s="21"/>
      <c r="AN694" s="123">
        <f>AN693-AN677+471</f>
        <v>6847</v>
      </c>
    </row>
    <row r="697" spans="2:40" x14ac:dyDescent="0.35">
      <c r="B697" s="117" t="s">
        <v>114</v>
      </c>
      <c r="C697" s="292" t="s">
        <v>1137</v>
      </c>
      <c r="D697" s="293"/>
      <c r="E697" s="294"/>
      <c r="F697" s="21"/>
      <c r="G697" s="117" t="s">
        <v>114</v>
      </c>
      <c r="H697" s="292" t="s">
        <v>1138</v>
      </c>
      <c r="I697" s="293"/>
      <c r="J697" s="294"/>
      <c r="K697" s="21"/>
      <c r="L697" s="117" t="s">
        <v>114</v>
      </c>
      <c r="M697" s="292" t="s">
        <v>1139</v>
      </c>
      <c r="N697" s="293"/>
      <c r="O697" s="294"/>
      <c r="P697" s="21"/>
      <c r="Q697" s="117" t="s">
        <v>114</v>
      </c>
      <c r="R697" s="292" t="s">
        <v>1140</v>
      </c>
      <c r="S697" s="293"/>
      <c r="T697" s="294"/>
      <c r="U697" s="21"/>
      <c r="V697" s="117" t="s">
        <v>114</v>
      </c>
      <c r="W697" s="292" t="s">
        <v>1141</v>
      </c>
      <c r="X697" s="293"/>
      <c r="Y697" s="294"/>
      <c r="Z697" s="21"/>
      <c r="AA697" s="117" t="s">
        <v>114</v>
      </c>
      <c r="AB697" s="292" t="s">
        <v>1142</v>
      </c>
      <c r="AC697" s="293"/>
      <c r="AD697" s="294"/>
      <c r="AE697" s="21"/>
      <c r="AF697" s="117" t="s">
        <v>114</v>
      </c>
      <c r="AG697" s="292" t="s">
        <v>1143</v>
      </c>
      <c r="AH697" s="293"/>
      <c r="AI697" s="294"/>
      <c r="AJ697" s="21"/>
      <c r="AK697" s="117" t="s">
        <v>114</v>
      </c>
      <c r="AL697" s="292" t="s">
        <v>1144</v>
      </c>
      <c r="AM697" s="293"/>
      <c r="AN697" s="294"/>
    </row>
    <row r="698" spans="2:40" x14ac:dyDescent="0.35">
      <c r="B698" s="50"/>
      <c r="C698" s="118" t="s">
        <v>81</v>
      </c>
      <c r="D698" s="118" t="s">
        <v>82</v>
      </c>
      <c r="E698" s="118" t="s">
        <v>95</v>
      </c>
      <c r="F698" s="21"/>
      <c r="G698" s="50"/>
      <c r="H698" s="118" t="s">
        <v>81</v>
      </c>
      <c r="I698" s="118" t="s">
        <v>82</v>
      </c>
      <c r="J698" s="118" t="s">
        <v>95</v>
      </c>
      <c r="K698" s="21"/>
      <c r="L698" s="50"/>
      <c r="M698" s="118" t="s">
        <v>81</v>
      </c>
      <c r="N698" s="118" t="s">
        <v>82</v>
      </c>
      <c r="O698" s="118" t="s">
        <v>95</v>
      </c>
      <c r="P698" s="21"/>
      <c r="Q698" s="50"/>
      <c r="R698" s="118" t="s">
        <v>81</v>
      </c>
      <c r="S698" s="118" t="s">
        <v>82</v>
      </c>
      <c r="T698" s="118" t="s">
        <v>95</v>
      </c>
      <c r="U698" s="21"/>
      <c r="V698" s="50"/>
      <c r="W698" s="118" t="s">
        <v>81</v>
      </c>
      <c r="X698" s="118" t="s">
        <v>82</v>
      </c>
      <c r="Y698" s="118" t="s">
        <v>95</v>
      </c>
      <c r="Z698" s="21"/>
      <c r="AA698" s="50"/>
      <c r="AB698" s="118" t="s">
        <v>81</v>
      </c>
      <c r="AC698" s="118" t="s">
        <v>82</v>
      </c>
      <c r="AD698" s="118" t="s">
        <v>95</v>
      </c>
      <c r="AE698" s="21"/>
      <c r="AF698" s="50"/>
      <c r="AG698" s="118" t="s">
        <v>81</v>
      </c>
      <c r="AH698" s="118" t="s">
        <v>82</v>
      </c>
      <c r="AI698" s="118" t="s">
        <v>95</v>
      </c>
      <c r="AJ698" s="21"/>
      <c r="AK698" s="50"/>
      <c r="AL698" s="118" t="s">
        <v>81</v>
      </c>
      <c r="AM698" s="118" t="s">
        <v>82</v>
      </c>
      <c r="AN698" s="118" t="s">
        <v>95</v>
      </c>
    </row>
    <row r="699" spans="2:40" x14ac:dyDescent="0.35">
      <c r="B699" s="50" t="s">
        <v>92</v>
      </c>
      <c r="C699" s="23">
        <f>AM673</f>
        <v>487639</v>
      </c>
      <c r="D699" s="23">
        <v>487825</v>
      </c>
      <c r="E699" s="119">
        <f>(D699-C699)*10</f>
        <v>1860</v>
      </c>
      <c r="F699" s="21"/>
      <c r="G699" s="50" t="s">
        <v>92</v>
      </c>
      <c r="H699" s="23">
        <f>D699</f>
        <v>487825</v>
      </c>
      <c r="I699" s="23">
        <v>488000</v>
      </c>
      <c r="J699" s="119">
        <f>(I699-H699)*10</f>
        <v>1750</v>
      </c>
      <c r="K699" s="21"/>
      <c r="L699" s="50" t="s">
        <v>92</v>
      </c>
      <c r="M699" s="23">
        <f>I699</f>
        <v>488000</v>
      </c>
      <c r="N699" s="23">
        <v>488180</v>
      </c>
      <c r="O699" s="119">
        <f>(N699-M699)*10</f>
        <v>1800</v>
      </c>
      <c r="P699" s="21"/>
      <c r="Q699" s="50" t="s">
        <v>92</v>
      </c>
      <c r="R699" s="23">
        <f>N699</f>
        <v>488180</v>
      </c>
      <c r="S699" s="23">
        <v>488340</v>
      </c>
      <c r="T699" s="119">
        <f>(S699-R699)*10</f>
        <v>1600</v>
      </c>
      <c r="U699" s="21"/>
      <c r="V699" s="50" t="s">
        <v>92</v>
      </c>
      <c r="W699" s="23">
        <f>S699</f>
        <v>488340</v>
      </c>
      <c r="X699" s="23">
        <v>488522</v>
      </c>
      <c r="Y699" s="119">
        <f>(X699-W699)*10</f>
        <v>1820</v>
      </c>
      <c r="Z699" s="21"/>
      <c r="AA699" s="50" t="s">
        <v>92</v>
      </c>
      <c r="AB699" s="23">
        <f>X699</f>
        <v>488522</v>
      </c>
      <c r="AC699" s="23">
        <v>488706</v>
      </c>
      <c r="AD699" s="119">
        <f>(AC699-AB699)*10</f>
        <v>1840</v>
      </c>
      <c r="AE699" s="21"/>
      <c r="AF699" s="50" t="s">
        <v>92</v>
      </c>
      <c r="AG699" s="23">
        <f>AC699</f>
        <v>488706</v>
      </c>
      <c r="AH699" s="23">
        <v>488872</v>
      </c>
      <c r="AI699" s="119">
        <f>(AH699-AG699)*10</f>
        <v>1660</v>
      </c>
      <c r="AJ699" s="21"/>
      <c r="AK699" s="50" t="s">
        <v>92</v>
      </c>
      <c r="AL699" s="23">
        <f>AH699</f>
        <v>488872</v>
      </c>
      <c r="AM699" s="23">
        <v>489049</v>
      </c>
      <c r="AN699" s="119">
        <f>(AM699-AL699)*10</f>
        <v>1770</v>
      </c>
    </row>
    <row r="700" spans="2:40" s="21" customFormat="1" x14ac:dyDescent="0.35">
      <c r="B700" s="50" t="s">
        <v>6</v>
      </c>
      <c r="C700" s="23">
        <f t="shared" ref="C700:C719" si="524">AM674</f>
        <v>297544</v>
      </c>
      <c r="D700" s="23">
        <v>297580</v>
      </c>
      <c r="E700" s="119">
        <f>D700-C700</f>
        <v>36</v>
      </c>
      <c r="G700" s="50" t="s">
        <v>6</v>
      </c>
      <c r="H700" s="23">
        <f t="shared" ref="H700:H719" si="525">D700</f>
        <v>297580</v>
      </c>
      <c r="I700" s="23">
        <v>297750</v>
      </c>
      <c r="J700" s="119">
        <f>I700-H700</f>
        <v>170</v>
      </c>
      <c r="L700" s="50" t="s">
        <v>6</v>
      </c>
      <c r="M700" s="23">
        <f t="shared" ref="M700:M719" si="526">I700</f>
        <v>297750</v>
      </c>
      <c r="N700" s="23">
        <v>298089</v>
      </c>
      <c r="O700" s="119">
        <f>N700-M700</f>
        <v>339</v>
      </c>
      <c r="Q700" s="50" t="s">
        <v>6</v>
      </c>
      <c r="R700" s="23">
        <f t="shared" ref="R700:R719" si="527">N700</f>
        <v>298089</v>
      </c>
      <c r="S700" s="23">
        <v>298254</v>
      </c>
      <c r="T700" s="119">
        <f>S700-R700</f>
        <v>165</v>
      </c>
      <c r="V700" s="50" t="s">
        <v>6</v>
      </c>
      <c r="W700" s="23">
        <f t="shared" ref="W700:W719" si="528">S700</f>
        <v>298254</v>
      </c>
      <c r="X700" s="23">
        <v>298409</v>
      </c>
      <c r="Y700" s="119">
        <f>X700-W700</f>
        <v>155</v>
      </c>
      <c r="AA700" s="50" t="s">
        <v>6</v>
      </c>
      <c r="AB700" s="23">
        <f t="shared" ref="AB700:AB719" si="529">X700</f>
        <v>298409</v>
      </c>
      <c r="AC700" s="23">
        <v>298629</v>
      </c>
      <c r="AD700" s="119">
        <f>AC700-AB700</f>
        <v>220</v>
      </c>
      <c r="AF700" s="50" t="s">
        <v>6</v>
      </c>
      <c r="AG700" s="23">
        <f t="shared" ref="AG700:AG719" si="530">AC700</f>
        <v>298629</v>
      </c>
      <c r="AH700" s="23">
        <v>298824</v>
      </c>
      <c r="AI700" s="119">
        <f>AH700-AG700</f>
        <v>195</v>
      </c>
      <c r="AK700" s="50" t="s">
        <v>6</v>
      </c>
      <c r="AL700" s="23">
        <f t="shared" ref="AL700:AL719" si="531">AH700</f>
        <v>298824</v>
      </c>
      <c r="AM700" s="23">
        <v>299024</v>
      </c>
      <c r="AN700" s="119">
        <f>AM700-AL700</f>
        <v>200</v>
      </c>
    </row>
    <row r="701" spans="2:40" x14ac:dyDescent="0.35">
      <c r="B701" s="50" t="s">
        <v>103</v>
      </c>
      <c r="C701" s="23">
        <f t="shared" si="524"/>
        <v>16253</v>
      </c>
      <c r="D701" s="23">
        <v>17023</v>
      </c>
      <c r="E701" s="119">
        <f>D701-C701</f>
        <v>770</v>
      </c>
      <c r="F701" s="21"/>
      <c r="G701" s="50" t="s">
        <v>103</v>
      </c>
      <c r="H701" s="23">
        <f t="shared" si="525"/>
        <v>17023</v>
      </c>
      <c r="I701" s="23">
        <v>17781</v>
      </c>
      <c r="J701" s="119">
        <f>I701-H701</f>
        <v>758</v>
      </c>
      <c r="K701" s="21"/>
      <c r="L701" s="50" t="s">
        <v>103</v>
      </c>
      <c r="M701" s="23">
        <f t="shared" si="526"/>
        <v>17781</v>
      </c>
      <c r="N701" s="23">
        <v>18574</v>
      </c>
      <c r="O701" s="119">
        <f>N701-M701</f>
        <v>793</v>
      </c>
      <c r="P701" s="21"/>
      <c r="Q701" s="50" t="s">
        <v>103</v>
      </c>
      <c r="R701" s="23">
        <f t="shared" si="527"/>
        <v>18574</v>
      </c>
      <c r="S701" s="23">
        <v>19344</v>
      </c>
      <c r="T701" s="119">
        <f>S701-R701</f>
        <v>770</v>
      </c>
      <c r="U701" s="21"/>
      <c r="V701" s="50" t="s">
        <v>103</v>
      </c>
      <c r="W701" s="23">
        <f t="shared" si="528"/>
        <v>19344</v>
      </c>
      <c r="X701" s="23">
        <v>20093</v>
      </c>
      <c r="Y701" s="119">
        <f>X701-W701</f>
        <v>749</v>
      </c>
      <c r="Z701" s="21"/>
      <c r="AA701" s="50" t="s">
        <v>103</v>
      </c>
      <c r="AB701" s="23">
        <f t="shared" si="529"/>
        <v>20093</v>
      </c>
      <c r="AC701" s="23">
        <v>20859</v>
      </c>
      <c r="AD701" s="119">
        <f>AC701-AB701</f>
        <v>766</v>
      </c>
      <c r="AE701" s="21"/>
      <c r="AF701" s="50" t="s">
        <v>103</v>
      </c>
      <c r="AG701" s="23">
        <f t="shared" si="530"/>
        <v>20859</v>
      </c>
      <c r="AH701" s="23">
        <v>21591</v>
      </c>
      <c r="AI701" s="119">
        <f>AH701-AG701</f>
        <v>732</v>
      </c>
      <c r="AJ701" s="21"/>
      <c r="AK701" s="50" t="s">
        <v>103</v>
      </c>
      <c r="AL701" s="23">
        <f t="shared" si="531"/>
        <v>21591</v>
      </c>
      <c r="AM701" s="23">
        <v>22329</v>
      </c>
      <c r="AN701" s="119">
        <f>AM701-AL701</f>
        <v>738</v>
      </c>
    </row>
    <row r="702" spans="2:40" x14ac:dyDescent="0.35">
      <c r="B702" s="19" t="s">
        <v>100</v>
      </c>
      <c r="C702" s="23">
        <f t="shared" si="524"/>
        <v>163672</v>
      </c>
      <c r="D702" s="23">
        <v>163904</v>
      </c>
      <c r="E702" s="119">
        <f>D702-C702</f>
        <v>232</v>
      </c>
      <c r="F702" s="21"/>
      <c r="G702" s="19" t="s">
        <v>100</v>
      </c>
      <c r="H702" s="23">
        <f t="shared" si="525"/>
        <v>163904</v>
      </c>
      <c r="I702" s="23">
        <v>164115</v>
      </c>
      <c r="J702" s="119">
        <f>I702-H702</f>
        <v>211</v>
      </c>
      <c r="K702" s="21"/>
      <c r="L702" s="19" t="s">
        <v>100</v>
      </c>
      <c r="M702" s="23">
        <f t="shared" si="526"/>
        <v>164115</v>
      </c>
      <c r="N702" s="23">
        <v>164221</v>
      </c>
      <c r="O702" s="119">
        <f>N702-M702</f>
        <v>106</v>
      </c>
      <c r="P702" s="21"/>
      <c r="Q702" s="19" t="s">
        <v>100</v>
      </c>
      <c r="R702" s="23">
        <f t="shared" si="527"/>
        <v>164221</v>
      </c>
      <c r="S702" s="23">
        <v>164221</v>
      </c>
      <c r="T702" s="119">
        <f>S702-R702</f>
        <v>0</v>
      </c>
      <c r="U702" s="21"/>
      <c r="V702" s="19" t="s">
        <v>100</v>
      </c>
      <c r="W702" s="23">
        <f t="shared" si="528"/>
        <v>164221</v>
      </c>
      <c r="X702" s="23">
        <v>164221</v>
      </c>
      <c r="Y702" s="119">
        <f>X702-W702</f>
        <v>0</v>
      </c>
      <c r="Z702" s="21"/>
      <c r="AA702" s="19" t="s">
        <v>100</v>
      </c>
      <c r="AB702" s="23">
        <f t="shared" si="529"/>
        <v>164221</v>
      </c>
      <c r="AC702" s="23">
        <v>164471</v>
      </c>
      <c r="AD702" s="119">
        <f>AC702-AB702</f>
        <v>250</v>
      </c>
      <c r="AE702" s="21"/>
      <c r="AF702" s="19" t="s">
        <v>100</v>
      </c>
      <c r="AG702" s="23">
        <f t="shared" si="530"/>
        <v>164471</v>
      </c>
      <c r="AH702" s="23">
        <v>164631</v>
      </c>
      <c r="AI702" s="119">
        <f>AH702-AG702</f>
        <v>160</v>
      </c>
      <c r="AJ702" s="21"/>
      <c r="AK702" s="19" t="s">
        <v>100</v>
      </c>
      <c r="AL702" s="23">
        <f t="shared" si="531"/>
        <v>164631</v>
      </c>
      <c r="AM702" s="23">
        <v>164851</v>
      </c>
      <c r="AN702" s="119">
        <f>AM702-AL702</f>
        <v>220</v>
      </c>
    </row>
    <row r="703" spans="2:40" x14ac:dyDescent="0.35">
      <c r="B703" s="50" t="s">
        <v>3</v>
      </c>
      <c r="C703" s="23">
        <f t="shared" si="524"/>
        <v>350290</v>
      </c>
      <c r="D703" s="23">
        <v>350548</v>
      </c>
      <c r="E703" s="119">
        <f>(D703-C703)*10</f>
        <v>2580</v>
      </c>
      <c r="F703" s="21"/>
      <c r="G703" s="50" t="s">
        <v>3</v>
      </c>
      <c r="H703" s="23">
        <f t="shared" si="525"/>
        <v>350548</v>
      </c>
      <c r="I703" s="23">
        <v>350745</v>
      </c>
      <c r="J703" s="119">
        <f>(I703-H703)*10</f>
        <v>1970</v>
      </c>
      <c r="K703" s="21"/>
      <c r="L703" s="50" t="s">
        <v>3</v>
      </c>
      <c r="M703" s="23">
        <f t="shared" si="526"/>
        <v>350745</v>
      </c>
      <c r="N703" s="23">
        <v>351059</v>
      </c>
      <c r="O703" s="119">
        <v>3140</v>
      </c>
      <c r="P703" s="21"/>
      <c r="Q703" s="50" t="s">
        <v>3</v>
      </c>
      <c r="R703" s="23">
        <f t="shared" si="527"/>
        <v>351059</v>
      </c>
      <c r="S703" s="23">
        <v>351321</v>
      </c>
      <c r="T703" s="119">
        <f>(S703-R703)*10</f>
        <v>2620</v>
      </c>
      <c r="U703" s="21"/>
      <c r="V703" s="50" t="s">
        <v>3</v>
      </c>
      <c r="W703" s="23">
        <f t="shared" si="528"/>
        <v>351321</v>
      </c>
      <c r="X703" s="23">
        <v>351558</v>
      </c>
      <c r="Y703" s="119">
        <f>(X703-W703)*10</f>
        <v>2370</v>
      </c>
      <c r="Z703" s="21"/>
      <c r="AA703" s="50" t="s">
        <v>3</v>
      </c>
      <c r="AB703" s="23">
        <f t="shared" si="529"/>
        <v>351558</v>
      </c>
      <c r="AC703" s="23">
        <v>351809</v>
      </c>
      <c r="AD703" s="119">
        <f>(AC703-AB703)*10</f>
        <v>2510</v>
      </c>
      <c r="AE703" s="21"/>
      <c r="AF703" s="50" t="s">
        <v>3</v>
      </c>
      <c r="AG703" s="23">
        <f t="shared" si="530"/>
        <v>351809</v>
      </c>
      <c r="AH703" s="23">
        <v>352061</v>
      </c>
      <c r="AI703" s="119">
        <f>(AH703-AG703)*10</f>
        <v>2520</v>
      </c>
      <c r="AJ703" s="21"/>
      <c r="AK703" s="50" t="s">
        <v>3</v>
      </c>
      <c r="AL703" s="23">
        <f t="shared" si="531"/>
        <v>352061</v>
      </c>
      <c r="AM703" s="23">
        <v>352237</v>
      </c>
      <c r="AN703" s="119">
        <f>(AM703-AL703)*10</f>
        <v>1760</v>
      </c>
    </row>
    <row r="704" spans="2:40" x14ac:dyDescent="0.35">
      <c r="B704" s="50" t="s">
        <v>83</v>
      </c>
      <c r="C704" s="23">
        <f t="shared" si="524"/>
        <v>30659</v>
      </c>
      <c r="D704" s="23">
        <v>30669</v>
      </c>
      <c r="E704" s="119">
        <f>D704-Supply!C704</f>
        <v>10</v>
      </c>
      <c r="F704" s="21"/>
      <c r="G704" s="50" t="s">
        <v>83</v>
      </c>
      <c r="H704" s="23">
        <f t="shared" si="525"/>
        <v>30669</v>
      </c>
      <c r="I704" s="23">
        <v>30677</v>
      </c>
      <c r="J704" s="119">
        <f>I704-Supply!H704</f>
        <v>8</v>
      </c>
      <c r="K704" s="21"/>
      <c r="L704" s="50" t="s">
        <v>83</v>
      </c>
      <c r="M704" s="23">
        <f t="shared" si="526"/>
        <v>30677</v>
      </c>
      <c r="N704" s="23">
        <v>30688</v>
      </c>
      <c r="O704" s="119">
        <f>N704-Supply!M704</f>
        <v>11</v>
      </c>
      <c r="P704" s="21"/>
      <c r="Q704" s="50" t="s">
        <v>83</v>
      </c>
      <c r="R704" s="23">
        <f t="shared" si="527"/>
        <v>30688</v>
      </c>
      <c r="S704" s="23">
        <v>30700</v>
      </c>
      <c r="T704" s="119">
        <f>S704-Supply!R704</f>
        <v>12</v>
      </c>
      <c r="U704" s="21"/>
      <c r="V704" s="50" t="s">
        <v>83</v>
      </c>
      <c r="W704" s="23">
        <f t="shared" si="528"/>
        <v>30700</v>
      </c>
      <c r="X704" s="23">
        <v>30708</v>
      </c>
      <c r="Y704" s="119">
        <f>X704-Supply!W704</f>
        <v>8</v>
      </c>
      <c r="Z704" s="21"/>
      <c r="AA704" s="50" t="s">
        <v>83</v>
      </c>
      <c r="AB704" s="23">
        <f t="shared" si="529"/>
        <v>30708</v>
      </c>
      <c r="AC704" s="23">
        <v>30718</v>
      </c>
      <c r="AD704" s="119">
        <f>AC704-Supply!AB704</f>
        <v>10</v>
      </c>
      <c r="AE704" s="21"/>
      <c r="AF704" s="50" t="s">
        <v>83</v>
      </c>
      <c r="AG704" s="23">
        <f t="shared" si="530"/>
        <v>30718</v>
      </c>
      <c r="AH704" s="23">
        <v>30728</v>
      </c>
      <c r="AI704" s="119">
        <f>AH704-Supply!AG704</f>
        <v>10</v>
      </c>
      <c r="AJ704" s="21"/>
      <c r="AK704" s="50" t="s">
        <v>83</v>
      </c>
      <c r="AL704" s="23">
        <f t="shared" si="531"/>
        <v>30728</v>
      </c>
      <c r="AM704" s="23">
        <v>30737</v>
      </c>
      <c r="AN704" s="119">
        <f>AM704-Supply!AL704</f>
        <v>9</v>
      </c>
    </row>
    <row r="705" spans="2:40" x14ac:dyDescent="0.35">
      <c r="B705" s="50" t="s">
        <v>84</v>
      </c>
      <c r="C705" s="23">
        <f t="shared" si="524"/>
        <v>54804</v>
      </c>
      <c r="D705" s="23">
        <v>54804</v>
      </c>
      <c r="E705" s="119">
        <f>D705-C705</f>
        <v>0</v>
      </c>
      <c r="F705" s="21"/>
      <c r="G705" s="50" t="s">
        <v>84</v>
      </c>
      <c r="H705" s="23">
        <f t="shared" si="525"/>
        <v>54804</v>
      </c>
      <c r="I705" s="23">
        <v>54834</v>
      </c>
      <c r="J705" s="119">
        <f>I705-H705</f>
        <v>30</v>
      </c>
      <c r="K705" s="21"/>
      <c r="L705" s="50" t="s">
        <v>84</v>
      </c>
      <c r="M705" s="23">
        <f t="shared" si="526"/>
        <v>54834</v>
      </c>
      <c r="N705" s="23">
        <v>54834</v>
      </c>
      <c r="O705" s="119">
        <f>N705-M705</f>
        <v>0</v>
      </c>
      <c r="P705" s="21"/>
      <c r="Q705" s="50" t="s">
        <v>84</v>
      </c>
      <c r="R705" s="23">
        <f t="shared" si="527"/>
        <v>54834</v>
      </c>
      <c r="S705" s="23">
        <v>54844</v>
      </c>
      <c r="T705" s="119">
        <f>S705-R705</f>
        <v>10</v>
      </c>
      <c r="U705" s="21"/>
      <c r="V705" s="50" t="s">
        <v>84</v>
      </c>
      <c r="W705" s="23">
        <f t="shared" si="528"/>
        <v>54844</v>
      </c>
      <c r="X705" s="23">
        <v>54844</v>
      </c>
      <c r="Y705" s="119">
        <f>X705-W705</f>
        <v>0</v>
      </c>
      <c r="Z705" s="21"/>
      <c r="AA705" s="50" t="s">
        <v>84</v>
      </c>
      <c r="AB705" s="23">
        <f t="shared" si="529"/>
        <v>54844</v>
      </c>
      <c r="AC705" s="23">
        <v>54854</v>
      </c>
      <c r="AD705" s="119">
        <f>AC705-AB705</f>
        <v>10</v>
      </c>
      <c r="AE705" s="21"/>
      <c r="AF705" s="50" t="s">
        <v>84</v>
      </c>
      <c r="AG705" s="23">
        <f t="shared" si="530"/>
        <v>54854</v>
      </c>
      <c r="AH705" s="23">
        <v>54864</v>
      </c>
      <c r="AI705" s="119">
        <f>AH705-AG705</f>
        <v>10</v>
      </c>
      <c r="AJ705" s="21"/>
      <c r="AK705" s="50" t="s">
        <v>84</v>
      </c>
      <c r="AL705" s="23">
        <f t="shared" si="531"/>
        <v>54864</v>
      </c>
      <c r="AM705" s="23">
        <v>54875</v>
      </c>
      <c r="AN705" s="119">
        <f>AM705-AL705</f>
        <v>11</v>
      </c>
    </row>
    <row r="706" spans="2:40" x14ac:dyDescent="0.35">
      <c r="B706" s="50" t="s">
        <v>98</v>
      </c>
      <c r="C706" s="23">
        <f t="shared" si="524"/>
        <v>139728</v>
      </c>
      <c r="D706" s="23">
        <v>139728</v>
      </c>
      <c r="E706" s="119">
        <f>D706-C706</f>
        <v>0</v>
      </c>
      <c r="F706" s="21"/>
      <c r="G706" s="50" t="s">
        <v>98</v>
      </c>
      <c r="H706" s="23">
        <f t="shared" si="525"/>
        <v>139728</v>
      </c>
      <c r="I706" s="23">
        <v>139728</v>
      </c>
      <c r="J706" s="119">
        <f>I706-H706</f>
        <v>0</v>
      </c>
      <c r="K706" s="21"/>
      <c r="L706" s="50" t="s">
        <v>98</v>
      </c>
      <c r="M706" s="23">
        <f t="shared" si="526"/>
        <v>139728</v>
      </c>
      <c r="N706" s="23">
        <v>139728</v>
      </c>
      <c r="O706" s="119">
        <f>N706-M706</f>
        <v>0</v>
      </c>
      <c r="P706" s="21"/>
      <c r="Q706" s="50" t="s">
        <v>98</v>
      </c>
      <c r="R706" s="23">
        <f t="shared" si="527"/>
        <v>139728</v>
      </c>
      <c r="S706" s="23">
        <v>139728</v>
      </c>
      <c r="T706" s="119">
        <f>S706-R706</f>
        <v>0</v>
      </c>
      <c r="U706" s="21"/>
      <c r="V706" s="50" t="s">
        <v>98</v>
      </c>
      <c r="W706" s="23">
        <f t="shared" si="528"/>
        <v>139728</v>
      </c>
      <c r="X706" s="23">
        <v>139728</v>
      </c>
      <c r="Y706" s="119">
        <f>X706-W706</f>
        <v>0</v>
      </c>
      <c r="Z706" s="21"/>
      <c r="AA706" s="50" t="s">
        <v>98</v>
      </c>
      <c r="AB706" s="23">
        <f t="shared" si="529"/>
        <v>139728</v>
      </c>
      <c r="AC706" s="23">
        <v>139728</v>
      </c>
      <c r="AD706" s="119">
        <f>AC706-AB706</f>
        <v>0</v>
      </c>
      <c r="AE706" s="21"/>
      <c r="AF706" s="50" t="s">
        <v>98</v>
      </c>
      <c r="AG706" s="23">
        <f t="shared" si="530"/>
        <v>139728</v>
      </c>
      <c r="AH706" s="23">
        <v>139728</v>
      </c>
      <c r="AI706" s="119">
        <f>AH706-AG706</f>
        <v>0</v>
      </c>
      <c r="AJ706" s="21"/>
      <c r="AK706" s="50" t="s">
        <v>98</v>
      </c>
      <c r="AL706" s="23">
        <f t="shared" si="531"/>
        <v>139728</v>
      </c>
      <c r="AM706" s="23">
        <v>139728</v>
      </c>
      <c r="AN706" s="119">
        <f>AM706-AL706</f>
        <v>0</v>
      </c>
    </row>
    <row r="707" spans="2:40" x14ac:dyDescent="0.35">
      <c r="B707" s="50" t="s">
        <v>85</v>
      </c>
      <c r="C707" s="23">
        <f t="shared" si="524"/>
        <v>531</v>
      </c>
      <c r="D707" s="23">
        <v>534</v>
      </c>
      <c r="E707" s="119">
        <f>D707-C707</f>
        <v>3</v>
      </c>
      <c r="F707" s="21"/>
      <c r="G707" s="50" t="s">
        <v>85</v>
      </c>
      <c r="H707" s="23">
        <f t="shared" si="525"/>
        <v>534</v>
      </c>
      <c r="I707" s="23">
        <v>537</v>
      </c>
      <c r="J707" s="119">
        <f>I707-H707</f>
        <v>3</v>
      </c>
      <c r="K707" s="21"/>
      <c r="L707" s="50" t="s">
        <v>85</v>
      </c>
      <c r="M707" s="23">
        <f t="shared" si="526"/>
        <v>537</v>
      </c>
      <c r="N707" s="23">
        <v>538</v>
      </c>
      <c r="O707" s="119">
        <f>N707-M707</f>
        <v>1</v>
      </c>
      <c r="P707" s="21"/>
      <c r="Q707" s="50" t="s">
        <v>85</v>
      </c>
      <c r="R707" s="23">
        <f t="shared" si="527"/>
        <v>538</v>
      </c>
      <c r="S707" s="23">
        <v>540</v>
      </c>
      <c r="T707" s="119">
        <f>S707-R707</f>
        <v>2</v>
      </c>
      <c r="U707" s="21"/>
      <c r="V707" s="50" t="s">
        <v>85</v>
      </c>
      <c r="W707" s="23">
        <f t="shared" si="528"/>
        <v>540</v>
      </c>
      <c r="X707" s="23">
        <v>544</v>
      </c>
      <c r="Y707" s="119">
        <f>X707-W707</f>
        <v>4</v>
      </c>
      <c r="Z707" s="21"/>
      <c r="AA707" s="50" t="s">
        <v>85</v>
      </c>
      <c r="AB707" s="23">
        <f t="shared" si="529"/>
        <v>544</v>
      </c>
      <c r="AC707" s="23">
        <v>547</v>
      </c>
      <c r="AD707" s="119">
        <f>AC707-AB707</f>
        <v>3</v>
      </c>
      <c r="AE707" s="21"/>
      <c r="AF707" s="50" t="s">
        <v>85</v>
      </c>
      <c r="AG707" s="23">
        <f t="shared" si="530"/>
        <v>547</v>
      </c>
      <c r="AH707" s="23">
        <v>549</v>
      </c>
      <c r="AI707" s="119">
        <f>AH707-AG707</f>
        <v>2</v>
      </c>
      <c r="AJ707" s="21"/>
      <c r="AK707" s="50" t="s">
        <v>85</v>
      </c>
      <c r="AL707" s="23">
        <f t="shared" si="531"/>
        <v>549</v>
      </c>
      <c r="AM707" s="23">
        <v>551</v>
      </c>
      <c r="AN707" s="119">
        <f>AM707-AL707</f>
        <v>2</v>
      </c>
    </row>
    <row r="708" spans="2:40" x14ac:dyDescent="0.35">
      <c r="B708" s="50" t="s">
        <v>86</v>
      </c>
      <c r="C708" s="23">
        <f t="shared" si="524"/>
        <v>350605</v>
      </c>
      <c r="D708" s="23">
        <v>350789</v>
      </c>
      <c r="E708" s="119">
        <f>D708-C708</f>
        <v>184</v>
      </c>
      <c r="F708" s="21"/>
      <c r="G708" s="50" t="s">
        <v>86</v>
      </c>
      <c r="H708" s="23">
        <f t="shared" si="525"/>
        <v>350789</v>
      </c>
      <c r="I708" s="23">
        <v>351038</v>
      </c>
      <c r="J708" s="119">
        <f>I708-H708</f>
        <v>249</v>
      </c>
      <c r="K708" s="21"/>
      <c r="L708" s="50" t="s">
        <v>86</v>
      </c>
      <c r="M708" s="23">
        <f t="shared" si="526"/>
        <v>351038</v>
      </c>
      <c r="N708" s="23">
        <v>351222</v>
      </c>
      <c r="O708" s="119">
        <f>N708-M708</f>
        <v>184</v>
      </c>
      <c r="P708" s="21"/>
      <c r="Q708" s="50" t="s">
        <v>86</v>
      </c>
      <c r="R708" s="23">
        <f t="shared" si="527"/>
        <v>351222</v>
      </c>
      <c r="S708" s="23">
        <v>351492</v>
      </c>
      <c r="T708" s="119">
        <f>S708-R708</f>
        <v>270</v>
      </c>
      <c r="U708" s="21"/>
      <c r="V708" s="50" t="s">
        <v>86</v>
      </c>
      <c r="W708" s="23">
        <f t="shared" si="528"/>
        <v>351492</v>
      </c>
      <c r="X708" s="23">
        <v>351748</v>
      </c>
      <c r="Y708" s="119">
        <f>X708-W708</f>
        <v>256</v>
      </c>
      <c r="Z708" s="21"/>
      <c r="AA708" s="50" t="s">
        <v>86</v>
      </c>
      <c r="AB708" s="23">
        <f t="shared" si="529"/>
        <v>351748</v>
      </c>
      <c r="AC708" s="23">
        <v>352002</v>
      </c>
      <c r="AD708" s="119">
        <f>AC708-AB708</f>
        <v>254</v>
      </c>
      <c r="AE708" s="21"/>
      <c r="AF708" s="50" t="s">
        <v>86</v>
      </c>
      <c r="AG708" s="23">
        <f t="shared" si="530"/>
        <v>352002</v>
      </c>
      <c r="AH708" s="23">
        <v>352252</v>
      </c>
      <c r="AI708" s="119">
        <f>AH708-AG708</f>
        <v>250</v>
      </c>
      <c r="AJ708" s="21"/>
      <c r="AK708" s="50" t="s">
        <v>86</v>
      </c>
      <c r="AL708" s="23">
        <f t="shared" si="531"/>
        <v>352252</v>
      </c>
      <c r="AM708" s="23">
        <v>352475</v>
      </c>
      <c r="AN708" s="119">
        <f>AM708-AL708</f>
        <v>223</v>
      </c>
    </row>
    <row r="709" spans="2:40" x14ac:dyDescent="0.35">
      <c r="B709" s="50" t="s">
        <v>93</v>
      </c>
      <c r="C709" s="23">
        <f t="shared" si="524"/>
        <v>0</v>
      </c>
      <c r="D709" s="23"/>
      <c r="E709" s="119">
        <f>E708+E707+E706+E705+E704+E703</f>
        <v>2777</v>
      </c>
      <c r="F709" s="21"/>
      <c r="G709" s="50" t="s">
        <v>93</v>
      </c>
      <c r="H709" s="23">
        <f t="shared" si="525"/>
        <v>0</v>
      </c>
      <c r="I709" s="23"/>
      <c r="J709" s="119">
        <f>J708+J707+J706+J705+J704+J703</f>
        <v>2260</v>
      </c>
      <c r="K709" s="21"/>
      <c r="L709" s="50" t="s">
        <v>93</v>
      </c>
      <c r="M709" s="23">
        <f t="shared" si="526"/>
        <v>0</v>
      </c>
      <c r="N709" s="23"/>
      <c r="O709" s="119">
        <f>O708+O707+O706+O705+O704+O703</f>
        <v>3336</v>
      </c>
      <c r="P709" s="21"/>
      <c r="Q709" s="50" t="s">
        <v>93</v>
      </c>
      <c r="R709" s="23">
        <f t="shared" si="527"/>
        <v>0</v>
      </c>
      <c r="S709" s="23"/>
      <c r="T709" s="119">
        <f>T708+T707+T706+T705+T704+T703</f>
        <v>2914</v>
      </c>
      <c r="U709" s="21"/>
      <c r="V709" s="50" t="s">
        <v>93</v>
      </c>
      <c r="W709" s="23">
        <f t="shared" si="528"/>
        <v>0</v>
      </c>
      <c r="X709" s="23"/>
      <c r="Y709" s="119">
        <f>Y708+Y707+Y706+Y705+Y704+Y703</f>
        <v>2638</v>
      </c>
      <c r="Z709" s="21"/>
      <c r="AA709" s="50" t="s">
        <v>93</v>
      </c>
      <c r="AB709" s="23">
        <f t="shared" si="529"/>
        <v>0</v>
      </c>
      <c r="AC709" s="23"/>
      <c r="AD709" s="119">
        <f>AD708+AD707+AD706+AD705+AD704+AD703</f>
        <v>2787</v>
      </c>
      <c r="AE709" s="21"/>
      <c r="AF709" s="50" t="s">
        <v>93</v>
      </c>
      <c r="AG709" s="23">
        <f t="shared" si="530"/>
        <v>0</v>
      </c>
      <c r="AH709" s="23"/>
      <c r="AI709" s="119">
        <f>AI708+AI707+AI706+AI705+AI704+AI703</f>
        <v>2792</v>
      </c>
      <c r="AJ709" s="21"/>
      <c r="AK709" s="50" t="s">
        <v>93</v>
      </c>
      <c r="AL709" s="23">
        <f t="shared" si="531"/>
        <v>0</v>
      </c>
      <c r="AM709" s="23"/>
      <c r="AN709" s="119">
        <f>AN708+AN707+AN706+AN705+AN704+AN703</f>
        <v>2005</v>
      </c>
    </row>
    <row r="710" spans="2:40" x14ac:dyDescent="0.35">
      <c r="B710" s="50" t="s">
        <v>87</v>
      </c>
      <c r="C710" s="23">
        <f t="shared" si="524"/>
        <v>1559207</v>
      </c>
      <c r="D710" s="23">
        <v>1560058</v>
      </c>
      <c r="E710" s="119">
        <f t="shared" ref="E710:E716" si="532">D710-C710</f>
        <v>851</v>
      </c>
      <c r="F710" s="21"/>
      <c r="G710" s="50" t="s">
        <v>87</v>
      </c>
      <c r="H710" s="23">
        <f t="shared" si="525"/>
        <v>1560058</v>
      </c>
      <c r="I710" s="23">
        <v>1561130</v>
      </c>
      <c r="J710" s="119">
        <f t="shared" ref="J710:J716" si="533">I710-H710</f>
        <v>1072</v>
      </c>
      <c r="K710" s="21"/>
      <c r="L710" s="50" t="s">
        <v>87</v>
      </c>
      <c r="M710" s="23">
        <f t="shared" si="526"/>
        <v>1561130</v>
      </c>
      <c r="N710" s="23">
        <v>1562350</v>
      </c>
      <c r="O710" s="119">
        <f t="shared" ref="O710:O716" si="534">N710-M710</f>
        <v>1220</v>
      </c>
      <c r="P710" s="21"/>
      <c r="Q710" s="50" t="s">
        <v>87</v>
      </c>
      <c r="R710" s="23">
        <f t="shared" si="527"/>
        <v>1562350</v>
      </c>
      <c r="S710" s="23">
        <v>1563448</v>
      </c>
      <c r="T710" s="119">
        <f t="shared" ref="T710:T716" si="535">S710-R710</f>
        <v>1098</v>
      </c>
      <c r="U710" s="21"/>
      <c r="V710" s="50" t="s">
        <v>87</v>
      </c>
      <c r="W710" s="23">
        <f t="shared" si="528"/>
        <v>1563448</v>
      </c>
      <c r="X710" s="23">
        <v>1564606</v>
      </c>
      <c r="Y710" s="119">
        <f t="shared" ref="Y710:Y716" si="536">X710-W710</f>
        <v>1158</v>
      </c>
      <c r="Z710" s="21"/>
      <c r="AA710" s="50" t="s">
        <v>87</v>
      </c>
      <c r="AB710" s="23">
        <f t="shared" si="529"/>
        <v>1564606</v>
      </c>
      <c r="AC710" s="23">
        <v>1565774</v>
      </c>
      <c r="AD710" s="119">
        <f t="shared" ref="AD710:AD716" si="537">AC710-AB710</f>
        <v>1168</v>
      </c>
      <c r="AE710" s="21"/>
      <c r="AF710" s="50" t="s">
        <v>87</v>
      </c>
      <c r="AG710" s="23">
        <f t="shared" si="530"/>
        <v>1565774</v>
      </c>
      <c r="AH710" s="23">
        <v>1566465</v>
      </c>
      <c r="AI710" s="119">
        <f t="shared" ref="AI710:AI716" si="538">AH710-AG710</f>
        <v>691</v>
      </c>
      <c r="AJ710" s="21"/>
      <c r="AK710" s="50" t="s">
        <v>87</v>
      </c>
      <c r="AL710" s="23">
        <f t="shared" si="531"/>
        <v>1566465</v>
      </c>
      <c r="AM710" s="23">
        <v>1567439</v>
      </c>
      <c r="AN710" s="119">
        <f t="shared" ref="AN710:AN716" si="539">AM710-AL710</f>
        <v>974</v>
      </c>
    </row>
    <row r="711" spans="2:40" x14ac:dyDescent="0.35">
      <c r="B711" s="50" t="s">
        <v>96</v>
      </c>
      <c r="C711" s="23">
        <f t="shared" si="524"/>
        <v>873187</v>
      </c>
      <c r="D711" s="23">
        <v>873437</v>
      </c>
      <c r="E711" s="119">
        <f t="shared" si="532"/>
        <v>250</v>
      </c>
      <c r="F711" s="21"/>
      <c r="G711" s="50" t="s">
        <v>96</v>
      </c>
      <c r="H711" s="23">
        <f t="shared" si="525"/>
        <v>873437</v>
      </c>
      <c r="I711" s="23">
        <v>873721</v>
      </c>
      <c r="J711" s="119">
        <f t="shared" si="533"/>
        <v>284</v>
      </c>
      <c r="K711" s="21"/>
      <c r="L711" s="50" t="s">
        <v>96</v>
      </c>
      <c r="M711" s="23">
        <f t="shared" si="526"/>
        <v>873721</v>
      </c>
      <c r="N711" s="23">
        <v>873938</v>
      </c>
      <c r="O711" s="119">
        <f t="shared" si="534"/>
        <v>217</v>
      </c>
      <c r="P711" s="21"/>
      <c r="Q711" s="50" t="s">
        <v>96</v>
      </c>
      <c r="R711" s="23">
        <f t="shared" si="527"/>
        <v>873938</v>
      </c>
      <c r="S711" s="23">
        <v>874141</v>
      </c>
      <c r="T711" s="119">
        <f t="shared" si="535"/>
        <v>203</v>
      </c>
      <c r="U711" s="21"/>
      <c r="V711" s="50" t="s">
        <v>96</v>
      </c>
      <c r="W711" s="23">
        <f t="shared" si="528"/>
        <v>874141</v>
      </c>
      <c r="X711" s="23">
        <v>874348</v>
      </c>
      <c r="Y711" s="119">
        <f t="shared" si="536"/>
        <v>207</v>
      </c>
      <c r="Z711" s="21"/>
      <c r="AA711" s="50" t="s">
        <v>96</v>
      </c>
      <c r="AB711" s="23">
        <f t="shared" si="529"/>
        <v>874348</v>
      </c>
      <c r="AC711" s="23">
        <v>874598</v>
      </c>
      <c r="AD711" s="119">
        <f t="shared" si="537"/>
        <v>250</v>
      </c>
      <c r="AE711" s="21"/>
      <c r="AF711" s="50" t="s">
        <v>96</v>
      </c>
      <c r="AG711" s="23">
        <f t="shared" si="530"/>
        <v>874598</v>
      </c>
      <c r="AH711" s="23">
        <v>874842</v>
      </c>
      <c r="AI711" s="119">
        <f t="shared" si="538"/>
        <v>244</v>
      </c>
      <c r="AJ711" s="21"/>
      <c r="AK711" s="50" t="s">
        <v>96</v>
      </c>
      <c r="AL711" s="23">
        <f t="shared" si="531"/>
        <v>874842</v>
      </c>
      <c r="AM711" s="23">
        <v>875082</v>
      </c>
      <c r="AN711" s="119">
        <f t="shared" si="539"/>
        <v>240</v>
      </c>
    </row>
    <row r="712" spans="2:40" x14ac:dyDescent="0.35">
      <c r="B712" s="50" t="s">
        <v>88</v>
      </c>
      <c r="C712" s="23">
        <f t="shared" si="524"/>
        <v>0</v>
      </c>
      <c r="D712" s="23"/>
      <c r="E712" s="119">
        <f t="shared" si="532"/>
        <v>0</v>
      </c>
      <c r="F712" s="21"/>
      <c r="G712" s="50" t="s">
        <v>88</v>
      </c>
      <c r="H712" s="23">
        <f t="shared" si="525"/>
        <v>0</v>
      </c>
      <c r="I712" s="23"/>
      <c r="J712" s="119">
        <f t="shared" si="533"/>
        <v>0</v>
      </c>
      <c r="K712" s="21"/>
      <c r="L712" s="50" t="s">
        <v>88</v>
      </c>
      <c r="M712" s="23">
        <f t="shared" si="526"/>
        <v>0</v>
      </c>
      <c r="N712" s="23"/>
      <c r="O712" s="119">
        <f t="shared" si="534"/>
        <v>0</v>
      </c>
      <c r="P712" s="21"/>
      <c r="Q712" s="50" t="s">
        <v>88</v>
      </c>
      <c r="R712" s="23">
        <f t="shared" si="527"/>
        <v>0</v>
      </c>
      <c r="S712" s="23"/>
      <c r="T712" s="119">
        <f t="shared" si="535"/>
        <v>0</v>
      </c>
      <c r="U712" s="21"/>
      <c r="V712" s="50" t="s">
        <v>88</v>
      </c>
      <c r="W712" s="23">
        <f t="shared" si="528"/>
        <v>0</v>
      </c>
      <c r="X712" s="23"/>
      <c r="Y712" s="119">
        <f t="shared" si="536"/>
        <v>0</v>
      </c>
      <c r="Z712" s="21"/>
      <c r="AA712" s="50" t="s">
        <v>88</v>
      </c>
      <c r="AB712" s="23">
        <f t="shared" si="529"/>
        <v>0</v>
      </c>
      <c r="AC712" s="23"/>
      <c r="AD712" s="119">
        <f t="shared" si="537"/>
        <v>0</v>
      </c>
      <c r="AE712" s="21"/>
      <c r="AF712" s="50" t="s">
        <v>88</v>
      </c>
      <c r="AG712" s="23">
        <f t="shared" si="530"/>
        <v>0</v>
      </c>
      <c r="AH712" s="23"/>
      <c r="AI712" s="119">
        <f t="shared" si="538"/>
        <v>0</v>
      </c>
      <c r="AJ712" s="21"/>
      <c r="AK712" s="50" t="s">
        <v>88</v>
      </c>
      <c r="AL712" s="23">
        <f t="shared" si="531"/>
        <v>0</v>
      </c>
      <c r="AM712" s="23"/>
      <c r="AN712" s="119">
        <f t="shared" si="539"/>
        <v>0</v>
      </c>
    </row>
    <row r="713" spans="2:40" x14ac:dyDescent="0.35">
      <c r="B713" s="50" t="s">
        <v>108</v>
      </c>
      <c r="C713" s="23">
        <f t="shared" si="524"/>
        <v>2827</v>
      </c>
      <c r="D713" s="23">
        <v>2830</v>
      </c>
      <c r="E713" s="119">
        <f t="shared" si="532"/>
        <v>3</v>
      </c>
      <c r="F713" s="21"/>
      <c r="G713" s="50" t="s">
        <v>108</v>
      </c>
      <c r="H713" s="23">
        <f t="shared" si="525"/>
        <v>2830</v>
      </c>
      <c r="I713" s="23">
        <v>2833</v>
      </c>
      <c r="J713" s="119">
        <f t="shared" si="533"/>
        <v>3</v>
      </c>
      <c r="K713" s="21"/>
      <c r="L713" s="50" t="s">
        <v>108</v>
      </c>
      <c r="M713" s="23">
        <f t="shared" si="526"/>
        <v>2833</v>
      </c>
      <c r="N713" s="23">
        <v>2835</v>
      </c>
      <c r="O713" s="119">
        <f t="shared" si="534"/>
        <v>2</v>
      </c>
      <c r="P713" s="21"/>
      <c r="Q713" s="50" t="s">
        <v>108</v>
      </c>
      <c r="R713" s="23">
        <f t="shared" si="527"/>
        <v>2835</v>
      </c>
      <c r="S713" s="23">
        <v>2837</v>
      </c>
      <c r="T713" s="119">
        <f t="shared" si="535"/>
        <v>2</v>
      </c>
      <c r="U713" s="21"/>
      <c r="V713" s="50" t="s">
        <v>108</v>
      </c>
      <c r="W713" s="23">
        <f t="shared" si="528"/>
        <v>2837</v>
      </c>
      <c r="X713" s="23">
        <v>2838</v>
      </c>
      <c r="Y713" s="119">
        <f t="shared" si="536"/>
        <v>1</v>
      </c>
      <c r="Z713" s="21"/>
      <c r="AA713" s="50" t="s">
        <v>108</v>
      </c>
      <c r="AB713" s="23">
        <f t="shared" si="529"/>
        <v>2838</v>
      </c>
      <c r="AC713" s="23">
        <v>2839</v>
      </c>
      <c r="AD713" s="119">
        <f t="shared" si="537"/>
        <v>1</v>
      </c>
      <c r="AE713" s="21"/>
      <c r="AF713" s="50" t="s">
        <v>108</v>
      </c>
      <c r="AG713" s="23">
        <f t="shared" si="530"/>
        <v>2839</v>
      </c>
      <c r="AH713" s="23">
        <v>2841</v>
      </c>
      <c r="AI713" s="119">
        <f t="shared" si="538"/>
        <v>2</v>
      </c>
      <c r="AJ713" s="21"/>
      <c r="AK713" s="50" t="s">
        <v>108</v>
      </c>
      <c r="AL713" s="23">
        <f t="shared" si="531"/>
        <v>2841</v>
      </c>
      <c r="AM713" s="23">
        <v>2844</v>
      </c>
      <c r="AN713" s="119">
        <f t="shared" si="539"/>
        <v>3</v>
      </c>
    </row>
    <row r="714" spans="2:40" x14ac:dyDescent="0.35">
      <c r="B714" s="50" t="s">
        <v>89</v>
      </c>
      <c r="C714" s="23">
        <f t="shared" si="524"/>
        <v>621391</v>
      </c>
      <c r="D714" s="23">
        <v>621751</v>
      </c>
      <c r="E714" s="119">
        <f t="shared" si="532"/>
        <v>360</v>
      </c>
      <c r="F714" s="21"/>
      <c r="G714" s="50" t="s">
        <v>89</v>
      </c>
      <c r="H714" s="23">
        <f t="shared" si="525"/>
        <v>621751</v>
      </c>
      <c r="I714" s="23">
        <v>622087</v>
      </c>
      <c r="J714" s="119">
        <f t="shared" si="533"/>
        <v>336</v>
      </c>
      <c r="K714" s="21"/>
      <c r="L714" s="50" t="s">
        <v>89</v>
      </c>
      <c r="M714" s="23">
        <f t="shared" si="526"/>
        <v>622087</v>
      </c>
      <c r="N714" s="23">
        <v>622400</v>
      </c>
      <c r="O714" s="119">
        <f t="shared" si="534"/>
        <v>313</v>
      </c>
      <c r="P714" s="21"/>
      <c r="Q714" s="50" t="s">
        <v>89</v>
      </c>
      <c r="R714" s="23">
        <f t="shared" si="527"/>
        <v>622400</v>
      </c>
      <c r="S714" s="23">
        <v>622791</v>
      </c>
      <c r="T714" s="119">
        <f t="shared" si="535"/>
        <v>391</v>
      </c>
      <c r="U714" s="21"/>
      <c r="V714" s="50" t="s">
        <v>89</v>
      </c>
      <c r="W714" s="23">
        <f t="shared" si="528"/>
        <v>622791</v>
      </c>
      <c r="X714" s="23">
        <v>623176</v>
      </c>
      <c r="Y714" s="119">
        <f t="shared" si="536"/>
        <v>385</v>
      </c>
      <c r="Z714" s="21"/>
      <c r="AA714" s="50" t="s">
        <v>89</v>
      </c>
      <c r="AB714" s="23">
        <f t="shared" si="529"/>
        <v>623176</v>
      </c>
      <c r="AC714" s="23">
        <v>623508</v>
      </c>
      <c r="AD714" s="119">
        <f t="shared" si="537"/>
        <v>332</v>
      </c>
      <c r="AE714" s="21"/>
      <c r="AF714" s="50" t="s">
        <v>89</v>
      </c>
      <c r="AG714" s="23">
        <f t="shared" si="530"/>
        <v>623508</v>
      </c>
      <c r="AH714" s="23">
        <v>623902</v>
      </c>
      <c r="AI714" s="119">
        <f t="shared" si="538"/>
        <v>394</v>
      </c>
      <c r="AJ714" s="21"/>
      <c r="AK714" s="50" t="s">
        <v>89</v>
      </c>
      <c r="AL714" s="23">
        <f t="shared" si="531"/>
        <v>623902</v>
      </c>
      <c r="AM714" s="23">
        <v>624260</v>
      </c>
      <c r="AN714" s="119">
        <f t="shared" si="539"/>
        <v>358</v>
      </c>
    </row>
    <row r="715" spans="2:40" x14ac:dyDescent="0.35">
      <c r="B715" s="50" t="s">
        <v>90</v>
      </c>
      <c r="C715" s="23">
        <f t="shared" si="524"/>
        <v>327512</v>
      </c>
      <c r="D715" s="23">
        <v>327802</v>
      </c>
      <c r="E715" s="119">
        <f t="shared" si="532"/>
        <v>290</v>
      </c>
      <c r="F715" s="21"/>
      <c r="G715" s="50" t="s">
        <v>90</v>
      </c>
      <c r="H715" s="23">
        <f t="shared" si="525"/>
        <v>327802</v>
      </c>
      <c r="I715" s="23">
        <v>328134</v>
      </c>
      <c r="J715" s="119">
        <f t="shared" si="533"/>
        <v>332</v>
      </c>
      <c r="K715" s="21"/>
      <c r="L715" s="50" t="s">
        <v>90</v>
      </c>
      <c r="M715" s="23">
        <f t="shared" si="526"/>
        <v>328134</v>
      </c>
      <c r="N715" s="23">
        <v>328421</v>
      </c>
      <c r="O715" s="119">
        <f t="shared" si="534"/>
        <v>287</v>
      </c>
      <c r="P715" s="21"/>
      <c r="Q715" s="50" t="s">
        <v>90</v>
      </c>
      <c r="R715" s="23">
        <f t="shared" si="527"/>
        <v>328421</v>
      </c>
      <c r="S715" s="23">
        <v>328711</v>
      </c>
      <c r="T715" s="119">
        <f t="shared" si="535"/>
        <v>290</v>
      </c>
      <c r="U715" s="21"/>
      <c r="V715" s="50" t="s">
        <v>90</v>
      </c>
      <c r="W715" s="23">
        <f t="shared" si="528"/>
        <v>328711</v>
      </c>
      <c r="X715" s="23">
        <v>328934</v>
      </c>
      <c r="Y715" s="119">
        <f t="shared" si="536"/>
        <v>223</v>
      </c>
      <c r="Z715" s="21"/>
      <c r="AA715" s="50" t="s">
        <v>90</v>
      </c>
      <c r="AB715" s="23">
        <f t="shared" si="529"/>
        <v>328934</v>
      </c>
      <c r="AC715" s="23">
        <v>329220</v>
      </c>
      <c r="AD715" s="119">
        <f t="shared" si="537"/>
        <v>286</v>
      </c>
      <c r="AE715" s="21"/>
      <c r="AF715" s="50" t="s">
        <v>90</v>
      </c>
      <c r="AG715" s="23">
        <f t="shared" si="530"/>
        <v>329220</v>
      </c>
      <c r="AH715" s="23">
        <v>329481</v>
      </c>
      <c r="AI715" s="119">
        <f t="shared" si="538"/>
        <v>261</v>
      </c>
      <c r="AJ715" s="21"/>
      <c r="AK715" s="50" t="s">
        <v>90</v>
      </c>
      <c r="AL715" s="23">
        <f t="shared" si="531"/>
        <v>329481</v>
      </c>
      <c r="AM715" s="23">
        <v>329773</v>
      </c>
      <c r="AN715" s="119">
        <f t="shared" si="539"/>
        <v>292</v>
      </c>
    </row>
    <row r="716" spans="2:40" x14ac:dyDescent="0.35">
      <c r="B716" s="50" t="s">
        <v>91</v>
      </c>
      <c r="C716" s="23">
        <f t="shared" si="524"/>
        <v>943466</v>
      </c>
      <c r="D716" s="23">
        <v>944691</v>
      </c>
      <c r="E716" s="119">
        <f t="shared" si="532"/>
        <v>1225</v>
      </c>
      <c r="F716" s="21"/>
      <c r="G716" s="50" t="s">
        <v>91</v>
      </c>
      <c r="H716" s="23">
        <f t="shared" si="525"/>
        <v>944691</v>
      </c>
      <c r="I716" s="23">
        <v>945865</v>
      </c>
      <c r="J716" s="119">
        <f t="shared" si="533"/>
        <v>1174</v>
      </c>
      <c r="K716" s="21"/>
      <c r="L716" s="50" t="s">
        <v>91</v>
      </c>
      <c r="M716" s="23">
        <f t="shared" si="526"/>
        <v>945865</v>
      </c>
      <c r="N716" s="23">
        <v>947154</v>
      </c>
      <c r="O716" s="119">
        <f t="shared" si="534"/>
        <v>1289</v>
      </c>
      <c r="P716" s="21"/>
      <c r="Q716" s="50" t="s">
        <v>91</v>
      </c>
      <c r="R716" s="23">
        <f t="shared" si="527"/>
        <v>947154</v>
      </c>
      <c r="S716" s="23">
        <v>948410</v>
      </c>
      <c r="T716" s="119">
        <f t="shared" si="535"/>
        <v>1256</v>
      </c>
      <c r="U716" s="21"/>
      <c r="V716" s="50" t="s">
        <v>91</v>
      </c>
      <c r="W716" s="23">
        <f t="shared" si="528"/>
        <v>948410</v>
      </c>
      <c r="X716" s="23">
        <v>949452</v>
      </c>
      <c r="Y716" s="119">
        <f t="shared" si="536"/>
        <v>1042</v>
      </c>
      <c r="Z716" s="21"/>
      <c r="AA716" s="50" t="s">
        <v>91</v>
      </c>
      <c r="AB716" s="23">
        <f t="shared" si="529"/>
        <v>949452</v>
      </c>
      <c r="AC716" s="23">
        <v>950519</v>
      </c>
      <c r="AD716" s="119">
        <f t="shared" si="537"/>
        <v>1067</v>
      </c>
      <c r="AE716" s="21"/>
      <c r="AF716" s="50" t="s">
        <v>91</v>
      </c>
      <c r="AG716" s="23">
        <f t="shared" si="530"/>
        <v>950519</v>
      </c>
      <c r="AH716" s="23">
        <v>952044</v>
      </c>
      <c r="AI716" s="119">
        <f t="shared" si="538"/>
        <v>1525</v>
      </c>
      <c r="AJ716" s="21"/>
      <c r="AK716" s="50" t="s">
        <v>91</v>
      </c>
      <c r="AL716" s="23">
        <f t="shared" si="531"/>
        <v>952044</v>
      </c>
      <c r="AM716" s="23">
        <v>952539</v>
      </c>
      <c r="AN716" s="119">
        <f t="shared" si="539"/>
        <v>495</v>
      </c>
    </row>
    <row r="717" spans="2:40" x14ac:dyDescent="0.35">
      <c r="B717" s="50" t="s">
        <v>94</v>
      </c>
      <c r="C717" s="23">
        <f t="shared" si="524"/>
        <v>0</v>
      </c>
      <c r="D717" s="23"/>
      <c r="E717" s="119">
        <f>SUM(E710:E716)</f>
        <v>2979</v>
      </c>
      <c r="F717" s="21"/>
      <c r="G717" s="50" t="s">
        <v>94</v>
      </c>
      <c r="H717" s="23">
        <f t="shared" si="525"/>
        <v>0</v>
      </c>
      <c r="I717" s="23"/>
      <c r="J717" s="119">
        <f>SUM(J710:J716)</f>
        <v>3201</v>
      </c>
      <c r="K717" s="21"/>
      <c r="L717" s="50" t="s">
        <v>94</v>
      </c>
      <c r="M717" s="23">
        <f t="shared" si="526"/>
        <v>0</v>
      </c>
      <c r="N717" s="23"/>
      <c r="O717" s="119">
        <f>SUM(O710:O716)</f>
        <v>3328</v>
      </c>
      <c r="P717" s="21"/>
      <c r="Q717" s="50" t="s">
        <v>94</v>
      </c>
      <c r="R717" s="23">
        <f t="shared" si="527"/>
        <v>0</v>
      </c>
      <c r="S717" s="23"/>
      <c r="T717" s="119">
        <f>SUM(T710:T716)</f>
        <v>3240</v>
      </c>
      <c r="U717" s="21"/>
      <c r="V717" s="50" t="s">
        <v>94</v>
      </c>
      <c r="W717" s="23">
        <f t="shared" si="528"/>
        <v>0</v>
      </c>
      <c r="X717" s="23"/>
      <c r="Y717" s="119">
        <f>SUM(Y710:Y716)</f>
        <v>3016</v>
      </c>
      <c r="Z717" s="21"/>
      <c r="AA717" s="50" t="s">
        <v>94</v>
      </c>
      <c r="AB717" s="23">
        <f t="shared" si="529"/>
        <v>0</v>
      </c>
      <c r="AC717" s="23"/>
      <c r="AD717" s="119">
        <f>SUM(AD710:AD716)</f>
        <v>3104</v>
      </c>
      <c r="AE717" s="21"/>
      <c r="AF717" s="50" t="s">
        <v>94</v>
      </c>
      <c r="AG717" s="23">
        <f t="shared" si="530"/>
        <v>0</v>
      </c>
      <c r="AH717" s="23"/>
      <c r="AI717" s="119">
        <f>SUM(AI710:AI716)</f>
        <v>3117</v>
      </c>
      <c r="AJ717" s="21"/>
      <c r="AK717" s="50" t="s">
        <v>94</v>
      </c>
      <c r="AL717" s="23">
        <f t="shared" si="531"/>
        <v>0</v>
      </c>
      <c r="AM717" s="23"/>
      <c r="AN717" s="119">
        <f>SUM(AN710:AN716)</f>
        <v>2362</v>
      </c>
    </row>
    <row r="718" spans="2:40" x14ac:dyDescent="0.35">
      <c r="B718" s="50" t="s">
        <v>97</v>
      </c>
      <c r="C718" s="23">
        <f t="shared" si="524"/>
        <v>581214</v>
      </c>
      <c r="D718" s="23">
        <v>581477</v>
      </c>
      <c r="E718" s="119">
        <f>D718-C718</f>
        <v>263</v>
      </c>
      <c r="F718" s="21"/>
      <c r="G718" s="50" t="s">
        <v>97</v>
      </c>
      <c r="H718" s="23">
        <f t="shared" si="525"/>
        <v>581477</v>
      </c>
      <c r="I718" s="23">
        <v>581694</v>
      </c>
      <c r="J718" s="119">
        <f>I718-H718</f>
        <v>217</v>
      </c>
      <c r="K718" s="122"/>
      <c r="L718" s="50" t="s">
        <v>97</v>
      </c>
      <c r="M718" s="23">
        <f t="shared" si="526"/>
        <v>581694</v>
      </c>
      <c r="N718" s="23">
        <v>581935</v>
      </c>
      <c r="O718" s="119">
        <f>N718-M718</f>
        <v>241</v>
      </c>
      <c r="P718" s="21"/>
      <c r="Q718" s="50" t="s">
        <v>97</v>
      </c>
      <c r="R718" s="23">
        <f t="shared" si="527"/>
        <v>581935</v>
      </c>
      <c r="S718" s="23">
        <v>582168</v>
      </c>
      <c r="T718" s="119">
        <f>S718-R718</f>
        <v>233</v>
      </c>
      <c r="U718" s="21"/>
      <c r="V718" s="50" t="s">
        <v>97</v>
      </c>
      <c r="W718" s="23">
        <f t="shared" si="528"/>
        <v>582168</v>
      </c>
      <c r="X718" s="23">
        <v>582376</v>
      </c>
      <c r="Y718" s="119">
        <f>X718-W718</f>
        <v>208</v>
      </c>
      <c r="Z718" s="21"/>
      <c r="AA718" s="50" t="s">
        <v>97</v>
      </c>
      <c r="AB718" s="23">
        <f t="shared" si="529"/>
        <v>582376</v>
      </c>
      <c r="AC718" s="23">
        <v>582789</v>
      </c>
      <c r="AD718" s="119">
        <f>AC718-AB718</f>
        <v>413</v>
      </c>
      <c r="AE718" s="21"/>
      <c r="AF718" s="50" t="s">
        <v>97</v>
      </c>
      <c r="AG718" s="23">
        <f t="shared" si="530"/>
        <v>582789</v>
      </c>
      <c r="AH718" s="23">
        <v>583100</v>
      </c>
      <c r="AI718" s="119">
        <f>AH718-AG718</f>
        <v>311</v>
      </c>
      <c r="AJ718" s="21"/>
      <c r="AK718" s="50" t="s">
        <v>97</v>
      </c>
      <c r="AL718" s="23">
        <f t="shared" si="531"/>
        <v>583100</v>
      </c>
      <c r="AM718" s="23">
        <v>583311</v>
      </c>
      <c r="AN718" s="119">
        <f>AM718-AL718</f>
        <v>211</v>
      </c>
    </row>
    <row r="719" spans="2:40" x14ac:dyDescent="0.35">
      <c r="B719" s="29" t="s">
        <v>130</v>
      </c>
      <c r="C719" s="23">
        <f t="shared" si="524"/>
        <v>0</v>
      </c>
      <c r="D719" s="23"/>
      <c r="E719" s="121">
        <f>E718+E717+E709+E702+E701+E700+E699</f>
        <v>8917</v>
      </c>
      <c r="F719" s="21"/>
      <c r="G719" s="29" t="s">
        <v>130</v>
      </c>
      <c r="H719" s="23">
        <f t="shared" si="525"/>
        <v>0</v>
      </c>
      <c r="I719" s="23"/>
      <c r="J719" s="121">
        <f>J718+J717+J709+J702+J701+J700+J699</f>
        <v>8567</v>
      </c>
      <c r="K719" s="21"/>
      <c r="L719" s="29" t="s">
        <v>130</v>
      </c>
      <c r="M719" s="23">
        <f t="shared" si="526"/>
        <v>0</v>
      </c>
      <c r="N719" s="23"/>
      <c r="O719" s="121">
        <f>O718+O717+O709+O702+O701+O700+O699</f>
        <v>9943</v>
      </c>
      <c r="P719" s="21"/>
      <c r="Q719" s="29" t="s">
        <v>130</v>
      </c>
      <c r="R719" s="23">
        <f t="shared" si="527"/>
        <v>0</v>
      </c>
      <c r="S719" s="23"/>
      <c r="T719" s="121">
        <f>T718+T717+T709+T702+T701+T700+T699</f>
        <v>8922</v>
      </c>
      <c r="U719" s="21"/>
      <c r="V719" s="29" t="s">
        <v>130</v>
      </c>
      <c r="W719" s="23">
        <f t="shared" si="528"/>
        <v>0</v>
      </c>
      <c r="X719" s="23"/>
      <c r="Y719" s="121">
        <f>Y718+Y717+Y709+Y702+Y701+Y700+Y699</f>
        <v>8586</v>
      </c>
      <c r="Z719" s="21"/>
      <c r="AA719" s="29" t="s">
        <v>130</v>
      </c>
      <c r="AB719" s="23">
        <f t="shared" si="529"/>
        <v>0</v>
      </c>
      <c r="AC719" s="23"/>
      <c r="AD719" s="121">
        <f>AD718+AD717+AD709+AD702+AD701+AD700+AD699</f>
        <v>9380</v>
      </c>
      <c r="AE719" s="21"/>
      <c r="AF719" s="29" t="s">
        <v>130</v>
      </c>
      <c r="AG719" s="23">
        <f t="shared" si="530"/>
        <v>0</v>
      </c>
      <c r="AH719" s="23"/>
      <c r="AI719" s="121">
        <f>AI718+AI717+AI709+AI702+AI701+AI700+AI699</f>
        <v>8967</v>
      </c>
      <c r="AJ719" s="21"/>
      <c r="AK719" s="29" t="s">
        <v>130</v>
      </c>
      <c r="AL719" s="23">
        <f t="shared" si="531"/>
        <v>0</v>
      </c>
      <c r="AM719" s="23"/>
      <c r="AN719" s="121">
        <f>AN718+AN717+AN709+AN702+AN701+AN700+AN699</f>
        <v>7506</v>
      </c>
    </row>
    <row r="720" spans="2:40" x14ac:dyDescent="0.35">
      <c r="B720" s="21"/>
      <c r="C720" s="21"/>
      <c r="D720" s="21"/>
      <c r="E720" s="123">
        <f>E719-E703+471</f>
        <v>6808</v>
      </c>
      <c r="F720" s="21"/>
      <c r="G720" s="21"/>
      <c r="H720" s="21"/>
      <c r="I720" s="21"/>
      <c r="J720" s="123">
        <f>J719-J703+471</f>
        <v>7068</v>
      </c>
      <c r="K720" s="21"/>
      <c r="L720" s="21"/>
      <c r="M720" s="21"/>
      <c r="N720" s="21"/>
      <c r="O720" s="123">
        <f>O719-O703+471</f>
        <v>7274</v>
      </c>
      <c r="P720" s="21"/>
      <c r="Q720" s="21"/>
      <c r="R720" s="21"/>
      <c r="S720" s="21"/>
      <c r="T720" s="123">
        <f>T719-T703+471</f>
        <v>6773</v>
      </c>
      <c r="U720" s="21"/>
      <c r="V720" s="21"/>
      <c r="W720" s="21"/>
      <c r="X720" s="21"/>
      <c r="Y720" s="123">
        <f>Y719-Y703+471</f>
        <v>6687</v>
      </c>
      <c r="Z720" s="21"/>
      <c r="AA720" s="21"/>
      <c r="AB720" s="21"/>
      <c r="AC720" s="21"/>
      <c r="AD720" s="123">
        <f>AD719-AD703+471</f>
        <v>7341</v>
      </c>
      <c r="AE720" s="21"/>
      <c r="AF720" s="21"/>
      <c r="AG720" s="21"/>
      <c r="AH720" s="21"/>
      <c r="AI720" s="123">
        <f>AI719-AI703+471</f>
        <v>6918</v>
      </c>
      <c r="AJ720" s="21"/>
      <c r="AK720" s="21"/>
      <c r="AL720" s="21"/>
      <c r="AM720" s="21"/>
      <c r="AN720" s="123">
        <f>AN719-AN703+471</f>
        <v>6217</v>
      </c>
    </row>
    <row r="722" spans="2:40" x14ac:dyDescent="0.35">
      <c r="B722" s="117" t="s">
        <v>114</v>
      </c>
      <c r="C722" s="292" t="s">
        <v>1149</v>
      </c>
      <c r="D722" s="293"/>
      <c r="E722" s="294"/>
      <c r="F722" s="21"/>
      <c r="G722" s="117" t="s">
        <v>114</v>
      </c>
      <c r="H722" s="292" t="s">
        <v>1150</v>
      </c>
      <c r="I722" s="293"/>
      <c r="J722" s="294"/>
      <c r="K722" s="21"/>
      <c r="L722" s="117" t="s">
        <v>114</v>
      </c>
      <c r="M722" s="292" t="s">
        <v>1151</v>
      </c>
      <c r="N722" s="293"/>
      <c r="O722" s="294"/>
      <c r="P722" s="21"/>
      <c r="Q722" s="117" t="s">
        <v>114</v>
      </c>
      <c r="R722" s="292" t="s">
        <v>1152</v>
      </c>
      <c r="S722" s="293"/>
      <c r="T722" s="294"/>
      <c r="U722" s="21"/>
      <c r="V722" s="117" t="s">
        <v>114</v>
      </c>
      <c r="W722" s="292" t="s">
        <v>1153</v>
      </c>
      <c r="X722" s="293"/>
      <c r="Y722" s="294"/>
      <c r="Z722" s="21"/>
      <c r="AA722" s="117" t="s">
        <v>114</v>
      </c>
      <c r="AB722" s="292" t="s">
        <v>1154</v>
      </c>
      <c r="AC722" s="293"/>
      <c r="AD722" s="294"/>
      <c r="AE722" s="21"/>
      <c r="AF722" s="117" t="s">
        <v>114</v>
      </c>
      <c r="AG722" s="292" t="s">
        <v>1155</v>
      </c>
      <c r="AH722" s="293"/>
      <c r="AI722" s="294"/>
      <c r="AJ722" s="21"/>
      <c r="AK722" s="117" t="s">
        <v>114</v>
      </c>
      <c r="AL722" s="292" t="s">
        <v>1156</v>
      </c>
      <c r="AM722" s="293"/>
      <c r="AN722" s="294"/>
    </row>
    <row r="723" spans="2:40" x14ac:dyDescent="0.35">
      <c r="B723" s="50"/>
      <c r="C723" s="118" t="s">
        <v>81</v>
      </c>
      <c r="D723" s="118" t="s">
        <v>82</v>
      </c>
      <c r="E723" s="118" t="s">
        <v>95</v>
      </c>
      <c r="F723" s="21"/>
      <c r="G723" s="50"/>
      <c r="H723" s="118" t="s">
        <v>81</v>
      </c>
      <c r="I723" s="118" t="s">
        <v>82</v>
      </c>
      <c r="J723" s="118" t="s">
        <v>95</v>
      </c>
      <c r="K723" s="21"/>
      <c r="L723" s="50"/>
      <c r="M723" s="118" t="s">
        <v>81</v>
      </c>
      <c r="N723" s="118" t="s">
        <v>82</v>
      </c>
      <c r="O723" s="118" t="s">
        <v>95</v>
      </c>
      <c r="P723" s="21"/>
      <c r="Q723" s="50"/>
      <c r="R723" s="118" t="s">
        <v>81</v>
      </c>
      <c r="S723" s="118" t="s">
        <v>82</v>
      </c>
      <c r="T723" s="118" t="s">
        <v>95</v>
      </c>
      <c r="U723" s="21"/>
      <c r="V723" s="50"/>
      <c r="W723" s="118" t="s">
        <v>81</v>
      </c>
      <c r="X723" s="118" t="s">
        <v>82</v>
      </c>
      <c r="Y723" s="118" t="s">
        <v>95</v>
      </c>
      <c r="Z723" s="21"/>
      <c r="AA723" s="50"/>
      <c r="AB723" s="118" t="s">
        <v>81</v>
      </c>
      <c r="AC723" s="118" t="s">
        <v>82</v>
      </c>
      <c r="AD723" s="118" t="s">
        <v>95</v>
      </c>
      <c r="AE723" s="21"/>
      <c r="AF723" s="50"/>
      <c r="AG723" s="118" t="s">
        <v>81</v>
      </c>
      <c r="AH723" s="118" t="s">
        <v>82</v>
      </c>
      <c r="AI723" s="118" t="s">
        <v>95</v>
      </c>
      <c r="AJ723" s="21"/>
      <c r="AK723" s="50"/>
      <c r="AL723" s="118" t="s">
        <v>81</v>
      </c>
      <c r="AM723" s="118" t="s">
        <v>82</v>
      </c>
      <c r="AN723" s="118" t="s">
        <v>95</v>
      </c>
    </row>
    <row r="724" spans="2:40" x14ac:dyDescent="0.35">
      <c r="B724" s="50" t="s">
        <v>92</v>
      </c>
      <c r="C724" s="23">
        <v>489049</v>
      </c>
      <c r="D724" s="23">
        <v>489215</v>
      </c>
      <c r="E724" s="119">
        <f>(D724-C724)*10</f>
        <v>1660</v>
      </c>
      <c r="F724" s="21"/>
      <c r="G724" s="50" t="s">
        <v>92</v>
      </c>
      <c r="H724" s="23">
        <f>D724</f>
        <v>489215</v>
      </c>
      <c r="I724" s="23">
        <v>489394</v>
      </c>
      <c r="J724" s="119">
        <f>(I724-H724)*10</f>
        <v>1790</v>
      </c>
      <c r="K724" s="21"/>
      <c r="L724" s="50" t="s">
        <v>92</v>
      </c>
      <c r="M724" s="23">
        <f>I724</f>
        <v>489394</v>
      </c>
      <c r="N724" s="23">
        <v>489574</v>
      </c>
      <c r="O724" s="119">
        <f>(N724-M724)*10</f>
        <v>1800</v>
      </c>
      <c r="P724" s="21"/>
      <c r="Q724" s="50" t="s">
        <v>92</v>
      </c>
      <c r="R724" s="23">
        <f>N724</f>
        <v>489574</v>
      </c>
      <c r="S724" s="23">
        <v>489742</v>
      </c>
      <c r="T724" s="119">
        <f>(S724-R724)*10</f>
        <v>1680</v>
      </c>
      <c r="U724" s="21"/>
      <c r="V724" s="50" t="s">
        <v>92</v>
      </c>
      <c r="W724" s="23">
        <f>S724</f>
        <v>489742</v>
      </c>
      <c r="X724" s="23">
        <v>489916</v>
      </c>
      <c r="Y724" s="119">
        <f>(X724-W724)*10</f>
        <v>1740</v>
      </c>
      <c r="Z724" s="21"/>
      <c r="AA724" s="50" t="s">
        <v>92</v>
      </c>
      <c r="AB724" s="23">
        <f>X724</f>
        <v>489916</v>
      </c>
      <c r="AC724" s="23">
        <v>490095</v>
      </c>
      <c r="AD724" s="119">
        <f>(AC724-AB724)*10</f>
        <v>1790</v>
      </c>
      <c r="AE724" s="21"/>
      <c r="AF724" s="50" t="s">
        <v>92</v>
      </c>
      <c r="AG724" s="23">
        <f>AC724</f>
        <v>490095</v>
      </c>
      <c r="AH724" s="23">
        <v>490260</v>
      </c>
      <c r="AI724" s="119">
        <f>(AH724-AG724)*10</f>
        <v>1650</v>
      </c>
      <c r="AJ724" s="21"/>
      <c r="AK724" s="50" t="s">
        <v>92</v>
      </c>
      <c r="AL724" s="23">
        <f>AH724</f>
        <v>490260</v>
      </c>
      <c r="AM724" s="23">
        <v>490431</v>
      </c>
      <c r="AN724" s="119">
        <f>(AM724-AL724)*10</f>
        <v>1710</v>
      </c>
    </row>
    <row r="725" spans="2:40" x14ac:dyDescent="0.35">
      <c r="B725" s="50" t="s">
        <v>6</v>
      </c>
      <c r="C725" s="23">
        <v>299024</v>
      </c>
      <c r="D725" s="23">
        <v>299252</v>
      </c>
      <c r="E725" s="119">
        <f>D725-C725</f>
        <v>228</v>
      </c>
      <c r="F725" s="21"/>
      <c r="G725" s="50" t="s">
        <v>6</v>
      </c>
      <c r="H725" s="23">
        <f t="shared" ref="H725:H746" si="540">D725</f>
        <v>299252</v>
      </c>
      <c r="I725" s="23">
        <v>299480</v>
      </c>
      <c r="J725" s="119">
        <f>I725-H725</f>
        <v>228</v>
      </c>
      <c r="K725" s="21"/>
      <c r="L725" s="50" t="s">
        <v>6</v>
      </c>
      <c r="M725" s="23">
        <f t="shared" ref="M725:M746" si="541">I725</f>
        <v>299480</v>
      </c>
      <c r="N725" s="23">
        <v>299595</v>
      </c>
      <c r="O725" s="119">
        <f>N725-M725</f>
        <v>115</v>
      </c>
      <c r="P725" s="21"/>
      <c r="Q725" s="50" t="s">
        <v>6</v>
      </c>
      <c r="R725" s="23">
        <f t="shared" ref="R725:R746" si="542">N725</f>
        <v>299595</v>
      </c>
      <c r="S725" s="23">
        <v>299795</v>
      </c>
      <c r="T725" s="119">
        <f>S725-R725</f>
        <v>200</v>
      </c>
      <c r="U725" s="21"/>
      <c r="V725" s="50" t="s">
        <v>6</v>
      </c>
      <c r="W725" s="23">
        <f t="shared" ref="W725:W746" si="543">S725</f>
        <v>299795</v>
      </c>
      <c r="X725" s="23">
        <v>299940</v>
      </c>
      <c r="Y725" s="119">
        <f>X725-W725</f>
        <v>145</v>
      </c>
      <c r="Z725" s="21"/>
      <c r="AA725" s="50" t="s">
        <v>6</v>
      </c>
      <c r="AB725" s="23">
        <f t="shared" ref="AB725:AB746" si="544">X725</f>
        <v>299940</v>
      </c>
      <c r="AC725" s="23">
        <v>300138</v>
      </c>
      <c r="AD725" s="119">
        <f>AC725-AB725</f>
        <v>198</v>
      </c>
      <c r="AE725" s="21"/>
      <c r="AF725" s="50" t="s">
        <v>6</v>
      </c>
      <c r="AG725" s="23">
        <f t="shared" ref="AG725:AG746" si="545">AC725</f>
        <v>300138</v>
      </c>
      <c r="AH725" s="23">
        <v>300319</v>
      </c>
      <c r="AI725" s="119">
        <f>AH725-AG725</f>
        <v>181</v>
      </c>
      <c r="AJ725" s="21"/>
      <c r="AK725" s="50" t="s">
        <v>6</v>
      </c>
      <c r="AL725" s="23">
        <f t="shared" ref="AL725:AL746" si="546">AH725</f>
        <v>300319</v>
      </c>
      <c r="AM725" s="23">
        <v>300621</v>
      </c>
      <c r="AN725" s="119">
        <f>AM725-AL725</f>
        <v>302</v>
      </c>
    </row>
    <row r="726" spans="2:40" x14ac:dyDescent="0.35">
      <c r="B726" s="50" t="s">
        <v>103</v>
      </c>
      <c r="C726" s="23">
        <v>22329</v>
      </c>
      <c r="D726" s="23">
        <v>23049</v>
      </c>
      <c r="E726" s="119">
        <f>D726-C726</f>
        <v>720</v>
      </c>
      <c r="F726" s="21"/>
      <c r="G726" s="50" t="s">
        <v>103</v>
      </c>
      <c r="H726" s="23">
        <f t="shared" si="540"/>
        <v>23049</v>
      </c>
      <c r="I726" s="23">
        <v>23816</v>
      </c>
      <c r="J726" s="119">
        <f>I726-H726</f>
        <v>767</v>
      </c>
      <c r="K726" s="21"/>
      <c r="L726" s="50" t="s">
        <v>103</v>
      </c>
      <c r="M726" s="23">
        <f t="shared" si="541"/>
        <v>23816</v>
      </c>
      <c r="N726" s="23">
        <v>24577</v>
      </c>
      <c r="O726" s="119">
        <f>N726-M726</f>
        <v>761</v>
      </c>
      <c r="P726" s="21"/>
      <c r="Q726" s="50" t="s">
        <v>103</v>
      </c>
      <c r="R726" s="23">
        <f t="shared" si="542"/>
        <v>24577</v>
      </c>
      <c r="S726" s="23">
        <v>25342</v>
      </c>
      <c r="T726" s="119">
        <f>S726-R726</f>
        <v>765</v>
      </c>
      <c r="U726" s="21"/>
      <c r="V726" s="50" t="s">
        <v>103</v>
      </c>
      <c r="W726" s="23">
        <f t="shared" si="543"/>
        <v>25342</v>
      </c>
      <c r="X726" s="23">
        <v>26062</v>
      </c>
      <c r="Y726" s="119">
        <f>X726-W726</f>
        <v>720</v>
      </c>
      <c r="Z726" s="21"/>
      <c r="AA726" s="50" t="s">
        <v>103</v>
      </c>
      <c r="AB726" s="23">
        <f t="shared" si="544"/>
        <v>26062</v>
      </c>
      <c r="AC726" s="23">
        <v>26454</v>
      </c>
      <c r="AD726" s="119">
        <f>AC726-AB726</f>
        <v>392</v>
      </c>
      <c r="AE726" s="21"/>
      <c r="AF726" s="50" t="s">
        <v>103</v>
      </c>
      <c r="AG726" s="23">
        <f t="shared" si="545"/>
        <v>26454</v>
      </c>
      <c r="AH726" s="23">
        <v>27045</v>
      </c>
      <c r="AI726" s="119">
        <f>AH726-AG726</f>
        <v>591</v>
      </c>
      <c r="AJ726" s="21"/>
      <c r="AK726" s="50" t="s">
        <v>103</v>
      </c>
      <c r="AL726" s="23">
        <f t="shared" si="546"/>
        <v>27045</v>
      </c>
      <c r="AM726" s="23">
        <v>27804</v>
      </c>
      <c r="AN726" s="119">
        <f>AM726-AL726</f>
        <v>759</v>
      </c>
    </row>
    <row r="727" spans="2:40" x14ac:dyDescent="0.35">
      <c r="B727" s="19" t="s">
        <v>100</v>
      </c>
      <c r="C727" s="23">
        <v>164851</v>
      </c>
      <c r="D727" s="23">
        <v>165121</v>
      </c>
      <c r="E727" s="119">
        <f>D727-C727</f>
        <v>270</v>
      </c>
      <c r="F727" s="21"/>
      <c r="G727" s="19" t="s">
        <v>100</v>
      </c>
      <c r="H727" s="23">
        <f t="shared" si="540"/>
        <v>165121</v>
      </c>
      <c r="I727" s="23">
        <v>165397</v>
      </c>
      <c r="J727" s="119">
        <f>I727-H727</f>
        <v>276</v>
      </c>
      <c r="K727" s="21"/>
      <c r="L727" s="19" t="s">
        <v>100</v>
      </c>
      <c r="M727" s="23">
        <f t="shared" si="541"/>
        <v>165397</v>
      </c>
      <c r="N727" s="23">
        <v>165680</v>
      </c>
      <c r="O727" s="119">
        <f>N727-M727</f>
        <v>283</v>
      </c>
      <c r="P727" s="21"/>
      <c r="Q727" s="19" t="s">
        <v>100</v>
      </c>
      <c r="R727" s="23">
        <f t="shared" si="542"/>
        <v>165680</v>
      </c>
      <c r="S727" s="23">
        <v>165920</v>
      </c>
      <c r="T727" s="119">
        <f>S727-R727</f>
        <v>240</v>
      </c>
      <c r="U727" s="21"/>
      <c r="V727" s="19" t="s">
        <v>100</v>
      </c>
      <c r="W727" s="23">
        <f t="shared" si="543"/>
        <v>165920</v>
      </c>
      <c r="X727" s="23">
        <v>166182</v>
      </c>
      <c r="Y727" s="119">
        <f>X727-W727</f>
        <v>262</v>
      </c>
      <c r="Z727" s="21"/>
      <c r="AA727" s="19" t="s">
        <v>100</v>
      </c>
      <c r="AB727" s="23">
        <f t="shared" si="544"/>
        <v>166182</v>
      </c>
      <c r="AC727" s="23">
        <v>166421</v>
      </c>
      <c r="AD727" s="119">
        <f>AC727-AB727</f>
        <v>239</v>
      </c>
      <c r="AE727" s="21"/>
      <c r="AF727" s="19" t="s">
        <v>100</v>
      </c>
      <c r="AG727" s="23">
        <f t="shared" si="545"/>
        <v>166421</v>
      </c>
      <c r="AH727" s="23">
        <v>166648</v>
      </c>
      <c r="AI727" s="119">
        <f>AH727-AG727</f>
        <v>227</v>
      </c>
      <c r="AJ727" s="21"/>
      <c r="AK727" s="19" t="s">
        <v>100</v>
      </c>
      <c r="AL727" s="23">
        <f t="shared" si="546"/>
        <v>166648</v>
      </c>
      <c r="AM727" s="23">
        <v>166881</v>
      </c>
      <c r="AN727" s="119">
        <f>AM727-AL727</f>
        <v>233</v>
      </c>
    </row>
    <row r="728" spans="2:40" s="21" customFormat="1" x14ac:dyDescent="0.35">
      <c r="B728" s="19"/>
      <c r="C728" s="23"/>
      <c r="D728" s="23"/>
      <c r="E728" s="119"/>
      <c r="G728" s="19"/>
      <c r="H728" s="23"/>
      <c r="I728" s="23"/>
      <c r="J728" s="119"/>
      <c r="L728" s="19"/>
      <c r="M728" s="23"/>
      <c r="N728" s="23"/>
      <c r="O728" s="119"/>
      <c r="Q728" s="19" t="s">
        <v>1176</v>
      </c>
      <c r="R728" s="23">
        <f t="shared" si="542"/>
        <v>0</v>
      </c>
      <c r="S728" s="23"/>
      <c r="T728" s="119">
        <f>S728-R728</f>
        <v>0</v>
      </c>
      <c r="V728" s="19" t="s">
        <v>1176</v>
      </c>
      <c r="W728" s="23">
        <v>74</v>
      </c>
      <c r="X728" s="23">
        <v>74</v>
      </c>
      <c r="Y728" s="119">
        <f>X728-W728</f>
        <v>0</v>
      </c>
      <c r="AA728" s="19" t="s">
        <v>1176</v>
      </c>
      <c r="AB728" s="23">
        <f t="shared" si="544"/>
        <v>74</v>
      </c>
      <c r="AC728" s="23">
        <v>79</v>
      </c>
      <c r="AD728" s="119">
        <f>AC728-AB728</f>
        <v>5</v>
      </c>
      <c r="AF728" s="19" t="s">
        <v>1176</v>
      </c>
      <c r="AG728" s="23">
        <f t="shared" si="545"/>
        <v>79</v>
      </c>
      <c r="AH728" s="23">
        <v>397</v>
      </c>
      <c r="AI728" s="119">
        <f>AH728-AG728</f>
        <v>318</v>
      </c>
      <c r="AK728" s="19" t="s">
        <v>1176</v>
      </c>
      <c r="AL728" s="23">
        <f t="shared" si="546"/>
        <v>397</v>
      </c>
      <c r="AM728" s="23">
        <v>449</v>
      </c>
      <c r="AN728" s="119">
        <f>AM728-AL728</f>
        <v>52</v>
      </c>
    </row>
    <row r="729" spans="2:40" s="21" customFormat="1" x14ac:dyDescent="0.35">
      <c r="B729" s="19"/>
      <c r="C729" s="23"/>
      <c r="D729" s="23"/>
      <c r="E729" s="119"/>
      <c r="G729" s="19"/>
      <c r="H729" s="23"/>
      <c r="I729" s="23"/>
      <c r="J729" s="119"/>
      <c r="L729" s="19"/>
      <c r="M729" s="23"/>
      <c r="N729" s="23"/>
      <c r="O729" s="119"/>
      <c r="Q729" s="19" t="s">
        <v>1179</v>
      </c>
      <c r="R729" s="23">
        <f t="shared" si="542"/>
        <v>0</v>
      </c>
      <c r="S729" s="23"/>
      <c r="T729" s="119">
        <f>S729-R729</f>
        <v>0</v>
      </c>
      <c r="V729" s="19" t="s">
        <v>1179</v>
      </c>
      <c r="W729" s="23">
        <f t="shared" si="543"/>
        <v>0</v>
      </c>
      <c r="X729" s="23"/>
      <c r="Y729" s="119">
        <f>X729-W729</f>
        <v>0</v>
      </c>
      <c r="AA729" s="19" t="s">
        <v>1179</v>
      </c>
      <c r="AB729" s="23">
        <f t="shared" si="544"/>
        <v>0</v>
      </c>
      <c r="AC729" s="23"/>
      <c r="AD729" s="119">
        <f>AC729-AB729</f>
        <v>0</v>
      </c>
      <c r="AF729" s="19" t="s">
        <v>1179</v>
      </c>
      <c r="AG729" s="23">
        <f t="shared" si="545"/>
        <v>0</v>
      </c>
      <c r="AH729" s="23"/>
      <c r="AI729" s="119">
        <f>AH729-AG729</f>
        <v>0</v>
      </c>
      <c r="AK729" s="19" t="s">
        <v>1179</v>
      </c>
      <c r="AL729" s="23">
        <v>12095</v>
      </c>
      <c r="AM729" s="23">
        <v>12187</v>
      </c>
      <c r="AN729" s="119">
        <f>AM729-AL729</f>
        <v>92</v>
      </c>
    </row>
    <row r="730" spans="2:40" x14ac:dyDescent="0.35">
      <c r="B730" s="50" t="s">
        <v>3</v>
      </c>
      <c r="C730" s="23">
        <v>352237</v>
      </c>
      <c r="D730" s="23">
        <v>352447</v>
      </c>
      <c r="E730" s="119">
        <f>(D730-C730)*10</f>
        <v>2100</v>
      </c>
      <c r="F730" s="21"/>
      <c r="G730" s="50" t="s">
        <v>3</v>
      </c>
      <c r="H730" s="23">
        <f t="shared" si="540"/>
        <v>352447</v>
      </c>
      <c r="I730" s="23">
        <v>352652</v>
      </c>
      <c r="J730" s="119">
        <f>(I730-H730)*10</f>
        <v>2050</v>
      </c>
      <c r="K730" s="21"/>
      <c r="L730" s="50" t="s">
        <v>3</v>
      </c>
      <c r="M730" s="23">
        <f t="shared" si="541"/>
        <v>352652</v>
      </c>
      <c r="N730" s="23">
        <v>352832</v>
      </c>
      <c r="O730" s="119">
        <v>1800</v>
      </c>
      <c r="P730" s="21"/>
      <c r="Q730" s="50" t="s">
        <v>3</v>
      </c>
      <c r="R730" s="23">
        <f t="shared" si="542"/>
        <v>352832</v>
      </c>
      <c r="S730" s="23">
        <v>353075</v>
      </c>
      <c r="T730" s="119">
        <f>(S730-R730)*10</f>
        <v>2430</v>
      </c>
      <c r="U730" s="21"/>
      <c r="V730" s="50" t="s">
        <v>3</v>
      </c>
      <c r="W730" s="23">
        <f t="shared" si="543"/>
        <v>353075</v>
      </c>
      <c r="X730" s="23">
        <v>353298</v>
      </c>
      <c r="Y730" s="119">
        <f>(X730-W730)*10</f>
        <v>2230</v>
      </c>
      <c r="Z730" s="21"/>
      <c r="AA730" s="50" t="s">
        <v>3</v>
      </c>
      <c r="AB730" s="23">
        <f t="shared" si="544"/>
        <v>353298</v>
      </c>
      <c r="AC730" s="23">
        <v>353570</v>
      </c>
      <c r="AD730" s="119">
        <f>(AC730-AB730)*10</f>
        <v>2720</v>
      </c>
      <c r="AE730" s="21"/>
      <c r="AF730" s="50" t="s">
        <v>3</v>
      </c>
      <c r="AG730" s="23">
        <f t="shared" si="545"/>
        <v>353570</v>
      </c>
      <c r="AH730" s="23">
        <v>353840</v>
      </c>
      <c r="AI730" s="119">
        <f>(AH730-AG730)*10</f>
        <v>2700</v>
      </c>
      <c r="AJ730" s="21"/>
      <c r="AK730" s="50" t="s">
        <v>3</v>
      </c>
      <c r="AL730" s="23">
        <f t="shared" si="546"/>
        <v>353840</v>
      </c>
      <c r="AM730" s="23">
        <v>354120</v>
      </c>
      <c r="AN730" s="119">
        <f>(AM730-AL730)*10</f>
        <v>2800</v>
      </c>
    </row>
    <row r="731" spans="2:40" x14ac:dyDescent="0.35">
      <c r="B731" s="50" t="s">
        <v>83</v>
      </c>
      <c r="C731" s="23">
        <v>30737</v>
      </c>
      <c r="D731" s="23">
        <v>30745</v>
      </c>
      <c r="E731" s="119">
        <f>D731-Supply!C731</f>
        <v>8</v>
      </c>
      <c r="F731" s="21"/>
      <c r="G731" s="50" t="s">
        <v>83</v>
      </c>
      <c r="H731" s="23">
        <f t="shared" si="540"/>
        <v>30745</v>
      </c>
      <c r="I731" s="23">
        <v>30754</v>
      </c>
      <c r="J731" s="119">
        <f>I731-Supply!H731</f>
        <v>9</v>
      </c>
      <c r="K731" s="21"/>
      <c r="L731" s="50" t="s">
        <v>83</v>
      </c>
      <c r="M731" s="23">
        <f t="shared" si="541"/>
        <v>30754</v>
      </c>
      <c r="N731" s="23">
        <v>30762</v>
      </c>
      <c r="O731" s="119">
        <f>N731-Supply!M731</f>
        <v>8</v>
      </c>
      <c r="P731" s="21"/>
      <c r="Q731" s="50" t="s">
        <v>83</v>
      </c>
      <c r="R731" s="23">
        <f t="shared" si="542"/>
        <v>30762</v>
      </c>
      <c r="S731" s="23">
        <v>30774</v>
      </c>
      <c r="T731" s="119">
        <f>S731-Supply!R731</f>
        <v>12</v>
      </c>
      <c r="U731" s="21"/>
      <c r="V731" s="50" t="s">
        <v>83</v>
      </c>
      <c r="W731" s="23">
        <f>S731</f>
        <v>30774</v>
      </c>
      <c r="X731" s="23">
        <v>30778</v>
      </c>
      <c r="Y731" s="119">
        <f>X731-Supply!W731</f>
        <v>4</v>
      </c>
      <c r="Z731" s="21"/>
      <c r="AA731" s="50" t="s">
        <v>83</v>
      </c>
      <c r="AB731" s="23">
        <f t="shared" si="544"/>
        <v>30778</v>
      </c>
      <c r="AC731" s="23">
        <v>30783</v>
      </c>
      <c r="AD731" s="119">
        <f>AC731-Supply!AB731</f>
        <v>5</v>
      </c>
      <c r="AE731" s="21"/>
      <c r="AF731" s="50" t="s">
        <v>83</v>
      </c>
      <c r="AG731" s="23">
        <f t="shared" si="545"/>
        <v>30783</v>
      </c>
      <c r="AH731" s="23">
        <v>30791</v>
      </c>
      <c r="AI731" s="119">
        <f>AH731-Supply!AG731</f>
        <v>8</v>
      </c>
      <c r="AJ731" s="21"/>
      <c r="AK731" s="50" t="s">
        <v>83</v>
      </c>
      <c r="AL731" s="23">
        <f t="shared" si="546"/>
        <v>30791</v>
      </c>
      <c r="AM731" s="23">
        <v>30793</v>
      </c>
      <c r="AN731" s="119">
        <f>AM731-Supply!AL731</f>
        <v>2</v>
      </c>
    </row>
    <row r="732" spans="2:40" x14ac:dyDescent="0.35">
      <c r="B732" s="50" t="s">
        <v>84</v>
      </c>
      <c r="C732" s="23">
        <v>54875</v>
      </c>
      <c r="D732" s="23">
        <v>54875</v>
      </c>
      <c r="E732" s="119">
        <f>D732-C732</f>
        <v>0</v>
      </c>
      <c r="F732" s="21"/>
      <c r="G732" s="50" t="s">
        <v>84</v>
      </c>
      <c r="H732" s="23">
        <f t="shared" si="540"/>
        <v>54875</v>
      </c>
      <c r="I732" s="23">
        <v>54907</v>
      </c>
      <c r="J732" s="119">
        <f>I732-H732</f>
        <v>32</v>
      </c>
      <c r="K732" s="21"/>
      <c r="L732" s="50" t="s">
        <v>84</v>
      </c>
      <c r="M732" s="23">
        <f t="shared" si="541"/>
        <v>54907</v>
      </c>
      <c r="N732" s="23">
        <v>54932</v>
      </c>
      <c r="O732" s="119">
        <f>N732-M732</f>
        <v>25</v>
      </c>
      <c r="P732" s="21"/>
      <c r="Q732" s="50" t="s">
        <v>84</v>
      </c>
      <c r="R732" s="23">
        <f t="shared" si="542"/>
        <v>54932</v>
      </c>
      <c r="S732" s="23">
        <v>54932</v>
      </c>
      <c r="T732" s="119">
        <f>S732-R732</f>
        <v>0</v>
      </c>
      <c r="U732" s="21"/>
      <c r="V732" s="50" t="s">
        <v>84</v>
      </c>
      <c r="W732" s="23">
        <f t="shared" si="543"/>
        <v>54932</v>
      </c>
      <c r="X732" s="23">
        <v>55017</v>
      </c>
      <c r="Y732" s="119">
        <f>X732-W732</f>
        <v>85</v>
      </c>
      <c r="Z732" s="21"/>
      <c r="AA732" s="50" t="s">
        <v>84</v>
      </c>
      <c r="AB732" s="23">
        <f t="shared" si="544"/>
        <v>55017</v>
      </c>
      <c r="AC732" s="23">
        <v>55054</v>
      </c>
      <c r="AD732" s="119">
        <f>AC732-AB732</f>
        <v>37</v>
      </c>
      <c r="AE732" s="21"/>
      <c r="AF732" s="50" t="s">
        <v>84</v>
      </c>
      <c r="AG732" s="23">
        <f t="shared" si="545"/>
        <v>55054</v>
      </c>
      <c r="AH732" s="23">
        <v>55085</v>
      </c>
      <c r="AI732" s="119">
        <f>AH732-AG732</f>
        <v>31</v>
      </c>
      <c r="AJ732" s="21"/>
      <c r="AK732" s="50" t="s">
        <v>84</v>
      </c>
      <c r="AL732" s="23">
        <f t="shared" si="546"/>
        <v>55085</v>
      </c>
      <c r="AM732" s="23">
        <v>55096</v>
      </c>
      <c r="AN732" s="119">
        <f>AM732-AL732</f>
        <v>11</v>
      </c>
    </row>
    <row r="733" spans="2:40" x14ac:dyDescent="0.35">
      <c r="B733" s="50" t="s">
        <v>98</v>
      </c>
      <c r="C733" s="23">
        <v>139728</v>
      </c>
      <c r="D733" s="23">
        <v>139728</v>
      </c>
      <c r="E733" s="119">
        <f>D733-C733</f>
        <v>0</v>
      </c>
      <c r="F733" s="21"/>
      <c r="G733" s="50" t="s">
        <v>98</v>
      </c>
      <c r="H733" s="23">
        <f t="shared" si="540"/>
        <v>139728</v>
      </c>
      <c r="I733" s="23">
        <v>139728</v>
      </c>
      <c r="J733" s="119">
        <f>I733-H733</f>
        <v>0</v>
      </c>
      <c r="K733" s="21"/>
      <c r="L733" s="50" t="s">
        <v>98</v>
      </c>
      <c r="M733" s="23">
        <f t="shared" si="541"/>
        <v>139728</v>
      </c>
      <c r="N733" s="23">
        <v>139728</v>
      </c>
      <c r="O733" s="119">
        <f>N733-M733</f>
        <v>0</v>
      </c>
      <c r="P733" s="21"/>
      <c r="Q733" s="50" t="s">
        <v>98</v>
      </c>
      <c r="R733" s="23">
        <f t="shared" si="542"/>
        <v>139728</v>
      </c>
      <c r="S733" s="23">
        <v>139728</v>
      </c>
      <c r="T733" s="119">
        <f>S733-R733</f>
        <v>0</v>
      </c>
      <c r="U733" s="21"/>
      <c r="V733" s="50" t="s">
        <v>98</v>
      </c>
      <c r="W733" s="23">
        <f t="shared" si="543"/>
        <v>139728</v>
      </c>
      <c r="X733" s="23">
        <v>139728</v>
      </c>
      <c r="Y733" s="119">
        <f>X733-W733</f>
        <v>0</v>
      </c>
      <c r="Z733" s="21"/>
      <c r="AA733" s="50" t="s">
        <v>98</v>
      </c>
      <c r="AB733" s="23">
        <f t="shared" si="544"/>
        <v>139728</v>
      </c>
      <c r="AC733" s="23">
        <v>139728</v>
      </c>
      <c r="AD733" s="119">
        <f>AC733-AB733</f>
        <v>0</v>
      </c>
      <c r="AE733" s="21"/>
      <c r="AF733" s="50" t="s">
        <v>98</v>
      </c>
      <c r="AG733" s="23">
        <f t="shared" si="545"/>
        <v>139728</v>
      </c>
      <c r="AH733" s="23">
        <v>139728</v>
      </c>
      <c r="AI733" s="119">
        <f>AH733-AG733</f>
        <v>0</v>
      </c>
      <c r="AJ733" s="21"/>
      <c r="AK733" s="50" t="s">
        <v>98</v>
      </c>
      <c r="AL733" s="23">
        <f t="shared" si="546"/>
        <v>139728</v>
      </c>
      <c r="AM733" s="23">
        <v>139728</v>
      </c>
      <c r="AN733" s="119">
        <f>AM733-AL733</f>
        <v>0</v>
      </c>
    </row>
    <row r="734" spans="2:40" x14ac:dyDescent="0.35">
      <c r="B734" s="50" t="s">
        <v>85</v>
      </c>
      <c r="C734" s="23">
        <v>551</v>
      </c>
      <c r="D734" s="23">
        <v>533</v>
      </c>
      <c r="E734" s="119">
        <f>D734-C734</f>
        <v>-18</v>
      </c>
      <c r="F734" s="21"/>
      <c r="G734" s="50" t="s">
        <v>85</v>
      </c>
      <c r="H734" s="23">
        <f t="shared" si="540"/>
        <v>533</v>
      </c>
      <c r="I734" s="23">
        <v>555</v>
      </c>
      <c r="J734" s="119">
        <f>I734-H734</f>
        <v>22</v>
      </c>
      <c r="K734" s="21"/>
      <c r="L734" s="50" t="s">
        <v>85</v>
      </c>
      <c r="M734" s="23">
        <f t="shared" si="541"/>
        <v>555</v>
      </c>
      <c r="N734" s="23">
        <v>556</v>
      </c>
      <c r="O734" s="119">
        <f>N734-M734</f>
        <v>1</v>
      </c>
      <c r="P734" s="21"/>
      <c r="Q734" s="50" t="s">
        <v>85</v>
      </c>
      <c r="R734" s="23">
        <f t="shared" si="542"/>
        <v>556</v>
      </c>
      <c r="S734" s="23">
        <v>558</v>
      </c>
      <c r="T734" s="119">
        <f>S734-R734</f>
        <v>2</v>
      </c>
      <c r="U734" s="21"/>
      <c r="V734" s="50" t="s">
        <v>85</v>
      </c>
      <c r="W734" s="23">
        <f t="shared" si="543"/>
        <v>558</v>
      </c>
      <c r="X734" s="23">
        <v>561</v>
      </c>
      <c r="Y734" s="119">
        <f>X734-W734</f>
        <v>3</v>
      </c>
      <c r="Z734" s="21"/>
      <c r="AA734" s="50" t="s">
        <v>85</v>
      </c>
      <c r="AB734" s="23">
        <f t="shared" si="544"/>
        <v>561</v>
      </c>
      <c r="AC734" s="23">
        <v>563</v>
      </c>
      <c r="AD734" s="119">
        <f>AC734-AB734</f>
        <v>2</v>
      </c>
      <c r="AE734" s="21"/>
      <c r="AF734" s="50" t="s">
        <v>85</v>
      </c>
      <c r="AG734" s="23">
        <f t="shared" si="545"/>
        <v>563</v>
      </c>
      <c r="AH734" s="23">
        <v>565</v>
      </c>
      <c r="AI734" s="119">
        <f>AH734-AG734</f>
        <v>2</v>
      </c>
      <c r="AJ734" s="21"/>
      <c r="AK734" s="50" t="s">
        <v>85</v>
      </c>
      <c r="AL734" s="23">
        <f t="shared" si="546"/>
        <v>565</v>
      </c>
      <c r="AM734" s="23">
        <v>566</v>
      </c>
      <c r="AN734" s="119">
        <f>AM734-AL734</f>
        <v>1</v>
      </c>
    </row>
    <row r="735" spans="2:40" x14ac:dyDescent="0.35">
      <c r="B735" s="50" t="s">
        <v>86</v>
      </c>
      <c r="C735" s="23">
        <v>352475</v>
      </c>
      <c r="D735" s="23">
        <v>352715</v>
      </c>
      <c r="E735" s="119">
        <f>D735-C735</f>
        <v>240</v>
      </c>
      <c r="F735" s="21"/>
      <c r="G735" s="50" t="s">
        <v>86</v>
      </c>
      <c r="H735" s="23">
        <f t="shared" si="540"/>
        <v>352715</v>
      </c>
      <c r="I735" s="23">
        <v>352958</v>
      </c>
      <c r="J735" s="119">
        <f>I735-H735</f>
        <v>243</v>
      </c>
      <c r="K735" s="21"/>
      <c r="L735" s="50" t="s">
        <v>86</v>
      </c>
      <c r="M735" s="23">
        <f t="shared" si="541"/>
        <v>352958</v>
      </c>
      <c r="N735" s="23">
        <v>353219</v>
      </c>
      <c r="O735" s="119">
        <f>N735-M735</f>
        <v>261</v>
      </c>
      <c r="P735" s="21"/>
      <c r="Q735" s="50" t="s">
        <v>86</v>
      </c>
      <c r="R735" s="23">
        <f t="shared" si="542"/>
        <v>353219</v>
      </c>
      <c r="S735" s="23">
        <v>353470</v>
      </c>
      <c r="T735" s="119">
        <f>S735-R735</f>
        <v>251</v>
      </c>
      <c r="U735" s="21"/>
      <c r="V735" s="50" t="s">
        <v>86</v>
      </c>
      <c r="W735" s="23">
        <f t="shared" si="543"/>
        <v>353470</v>
      </c>
      <c r="X735" s="23">
        <v>353696</v>
      </c>
      <c r="Y735" s="119">
        <f>X735-W735</f>
        <v>226</v>
      </c>
      <c r="Z735" s="21"/>
      <c r="AA735" s="50" t="s">
        <v>86</v>
      </c>
      <c r="AB735" s="23">
        <f t="shared" si="544"/>
        <v>353696</v>
      </c>
      <c r="AC735" s="23">
        <v>353772</v>
      </c>
      <c r="AD735" s="119">
        <f>AC735-AB735</f>
        <v>76</v>
      </c>
      <c r="AE735" s="21"/>
      <c r="AF735" s="50" t="s">
        <v>86</v>
      </c>
      <c r="AG735" s="23">
        <f t="shared" si="545"/>
        <v>353772</v>
      </c>
      <c r="AH735" s="23">
        <v>353902</v>
      </c>
      <c r="AI735" s="119">
        <f>AH735-AG735</f>
        <v>130</v>
      </c>
      <c r="AJ735" s="21"/>
      <c r="AK735" s="50" t="s">
        <v>86</v>
      </c>
      <c r="AL735" s="23">
        <f t="shared" si="546"/>
        <v>353902</v>
      </c>
      <c r="AM735" s="23">
        <v>354131</v>
      </c>
      <c r="AN735" s="119">
        <f>AM735-AL735</f>
        <v>229</v>
      </c>
    </row>
    <row r="736" spans="2:40" x14ac:dyDescent="0.35">
      <c r="B736" s="50" t="s">
        <v>93</v>
      </c>
      <c r="C736" s="23"/>
      <c r="D736" s="23"/>
      <c r="E736" s="119">
        <f>E735+E734+E733+E732+E731+E730</f>
        <v>2330</v>
      </c>
      <c r="F736" s="21"/>
      <c r="G736" s="50" t="s">
        <v>93</v>
      </c>
      <c r="H736" s="23">
        <f t="shared" si="540"/>
        <v>0</v>
      </c>
      <c r="I736" s="23"/>
      <c r="J736" s="119">
        <f>J735+J734+J733+J732+J731+J730</f>
        <v>2356</v>
      </c>
      <c r="K736" s="21"/>
      <c r="L736" s="50" t="s">
        <v>93</v>
      </c>
      <c r="M736" s="23">
        <f t="shared" si="541"/>
        <v>0</v>
      </c>
      <c r="N736" s="23"/>
      <c r="O736" s="119">
        <f>O735+O734+O733+O732+O731+O730</f>
        <v>2095</v>
      </c>
      <c r="P736" s="21"/>
      <c r="Q736" s="50" t="s">
        <v>93</v>
      </c>
      <c r="R736" s="23">
        <f t="shared" si="542"/>
        <v>0</v>
      </c>
      <c r="S736" s="23"/>
      <c r="T736" s="119">
        <f>T735+T734+T733+T732+T731+T730</f>
        <v>2695</v>
      </c>
      <c r="U736" s="21"/>
      <c r="V736" s="50" t="s">
        <v>93</v>
      </c>
      <c r="W736" s="23">
        <f t="shared" si="543"/>
        <v>0</v>
      </c>
      <c r="X736" s="23"/>
      <c r="Y736" s="119">
        <f>Y735+Y734+Y733+Y732+Y731+Y730</f>
        <v>2548</v>
      </c>
      <c r="Z736" s="21"/>
      <c r="AA736" s="50" t="s">
        <v>93</v>
      </c>
      <c r="AB736" s="23">
        <f t="shared" si="544"/>
        <v>0</v>
      </c>
      <c r="AC736" s="23"/>
      <c r="AD736" s="119">
        <f>AD735+AD734+AD733+AD732+AD731+AD730</f>
        <v>2840</v>
      </c>
      <c r="AE736" s="21"/>
      <c r="AF736" s="50" t="s">
        <v>93</v>
      </c>
      <c r="AG736" s="23">
        <f t="shared" si="545"/>
        <v>0</v>
      </c>
      <c r="AH736" s="23"/>
      <c r="AI736" s="119">
        <f>AI735+AI734+AI733+AI732+AI731+AI730</f>
        <v>2871</v>
      </c>
      <c r="AJ736" s="21"/>
      <c r="AK736" s="50" t="s">
        <v>93</v>
      </c>
      <c r="AL736" s="23">
        <f t="shared" si="546"/>
        <v>0</v>
      </c>
      <c r="AM736" s="23"/>
      <c r="AN736" s="119">
        <f>AN735+AN734+AN733+AN732+AN731+AN730</f>
        <v>3043</v>
      </c>
    </row>
    <row r="737" spans="2:40" x14ac:dyDescent="0.35">
      <c r="B737" s="50" t="s">
        <v>87</v>
      </c>
      <c r="C737" s="23">
        <v>1567439</v>
      </c>
      <c r="D737" s="23">
        <v>1568375</v>
      </c>
      <c r="E737" s="119">
        <f t="shared" ref="E737:E743" si="547">D737-C737</f>
        <v>936</v>
      </c>
      <c r="F737" s="21"/>
      <c r="G737" s="50" t="s">
        <v>87</v>
      </c>
      <c r="H737" s="23">
        <f t="shared" si="540"/>
        <v>1568375</v>
      </c>
      <c r="I737" s="23">
        <v>1568925</v>
      </c>
      <c r="J737" s="119">
        <f t="shared" ref="J737:J743" si="548">I737-H737</f>
        <v>550</v>
      </c>
      <c r="K737" s="21"/>
      <c r="L737" s="50" t="s">
        <v>87</v>
      </c>
      <c r="M737" s="23">
        <f t="shared" si="541"/>
        <v>1568925</v>
      </c>
      <c r="N737" s="23">
        <v>1569546</v>
      </c>
      <c r="O737" s="119">
        <f t="shared" ref="O737:O743" si="549">N737-M737</f>
        <v>621</v>
      </c>
      <c r="P737" s="21"/>
      <c r="Q737" s="50" t="s">
        <v>87</v>
      </c>
      <c r="R737" s="23">
        <f t="shared" si="542"/>
        <v>1569546</v>
      </c>
      <c r="S737" s="23">
        <v>1570699</v>
      </c>
      <c r="T737" s="119">
        <f t="shared" ref="T737:T743" si="550">S737-R737</f>
        <v>1153</v>
      </c>
      <c r="U737" s="21"/>
      <c r="V737" s="50" t="s">
        <v>87</v>
      </c>
      <c r="W737" s="23">
        <f t="shared" si="543"/>
        <v>1570699</v>
      </c>
      <c r="X737" s="23">
        <v>1571288</v>
      </c>
      <c r="Y737" s="119">
        <f t="shared" ref="Y737:Y743" si="551">X737-W737</f>
        <v>589</v>
      </c>
      <c r="Z737" s="21"/>
      <c r="AA737" s="50" t="s">
        <v>87</v>
      </c>
      <c r="AB737" s="23">
        <f t="shared" si="544"/>
        <v>1571288</v>
      </c>
      <c r="AC737" s="23">
        <v>1572115</v>
      </c>
      <c r="AD737" s="119">
        <f t="shared" ref="AD737:AD743" si="552">AC737-AB737</f>
        <v>827</v>
      </c>
      <c r="AE737" s="21"/>
      <c r="AF737" s="50" t="s">
        <v>87</v>
      </c>
      <c r="AG737" s="23">
        <f t="shared" si="545"/>
        <v>1572115</v>
      </c>
      <c r="AH737" s="23">
        <v>1573139</v>
      </c>
      <c r="AI737" s="119">
        <f t="shared" ref="AI737:AI743" si="553">AH737-AG737</f>
        <v>1024</v>
      </c>
      <c r="AJ737" s="21"/>
      <c r="AK737" s="50" t="s">
        <v>87</v>
      </c>
      <c r="AL737" s="23">
        <f t="shared" si="546"/>
        <v>1573139</v>
      </c>
      <c r="AM737" s="23">
        <v>1574301</v>
      </c>
      <c r="AN737" s="119">
        <f t="shared" ref="AN737:AN743" si="554">AM737-AL737</f>
        <v>1162</v>
      </c>
    </row>
    <row r="738" spans="2:40" x14ac:dyDescent="0.35">
      <c r="B738" s="50" t="s">
        <v>96</v>
      </c>
      <c r="C738" s="23">
        <v>875082</v>
      </c>
      <c r="D738" s="23">
        <v>875319</v>
      </c>
      <c r="E738" s="119">
        <f t="shared" si="547"/>
        <v>237</v>
      </c>
      <c r="F738" s="21"/>
      <c r="G738" s="50" t="s">
        <v>96</v>
      </c>
      <c r="H738" s="23">
        <f t="shared" si="540"/>
        <v>875319</v>
      </c>
      <c r="I738" s="23">
        <v>875585</v>
      </c>
      <c r="J738" s="119">
        <f t="shared" si="548"/>
        <v>266</v>
      </c>
      <c r="K738" s="21"/>
      <c r="L738" s="50" t="s">
        <v>96</v>
      </c>
      <c r="M738" s="23">
        <f t="shared" si="541"/>
        <v>875585</v>
      </c>
      <c r="N738" s="23">
        <v>875841</v>
      </c>
      <c r="O738" s="119">
        <f t="shared" si="549"/>
        <v>256</v>
      </c>
      <c r="P738" s="21"/>
      <c r="Q738" s="50" t="s">
        <v>96</v>
      </c>
      <c r="R738" s="23">
        <f t="shared" si="542"/>
        <v>875841</v>
      </c>
      <c r="S738" s="23">
        <v>876086</v>
      </c>
      <c r="T738" s="119">
        <f t="shared" si="550"/>
        <v>245</v>
      </c>
      <c r="U738" s="21"/>
      <c r="V738" s="50" t="s">
        <v>96</v>
      </c>
      <c r="W738" s="23">
        <f t="shared" si="543"/>
        <v>876086</v>
      </c>
      <c r="X738" s="23">
        <v>876375</v>
      </c>
      <c r="Y738" s="119">
        <f t="shared" si="551"/>
        <v>289</v>
      </c>
      <c r="Z738" s="21"/>
      <c r="AA738" s="50" t="s">
        <v>96</v>
      </c>
      <c r="AB738" s="23">
        <f t="shared" si="544"/>
        <v>876375</v>
      </c>
      <c r="AC738" s="23">
        <v>876645</v>
      </c>
      <c r="AD738" s="119">
        <f t="shared" si="552"/>
        <v>270</v>
      </c>
      <c r="AE738" s="21"/>
      <c r="AF738" s="50" t="s">
        <v>96</v>
      </c>
      <c r="AG738" s="23">
        <f t="shared" si="545"/>
        <v>876645</v>
      </c>
      <c r="AH738" s="23">
        <v>876911</v>
      </c>
      <c r="AI738" s="119">
        <f t="shared" si="553"/>
        <v>266</v>
      </c>
      <c r="AJ738" s="21"/>
      <c r="AK738" s="50" t="s">
        <v>96</v>
      </c>
      <c r="AL738" s="23">
        <f t="shared" si="546"/>
        <v>876911</v>
      </c>
      <c r="AM738" s="23">
        <v>877172</v>
      </c>
      <c r="AN738" s="119">
        <f t="shared" si="554"/>
        <v>261</v>
      </c>
    </row>
    <row r="739" spans="2:40" x14ac:dyDescent="0.35">
      <c r="B739" s="50" t="s">
        <v>88</v>
      </c>
      <c r="C739" s="23"/>
      <c r="D739" s="23"/>
      <c r="E739" s="119">
        <f t="shared" si="547"/>
        <v>0</v>
      </c>
      <c r="F739" s="21"/>
      <c r="G739" s="50" t="s">
        <v>88</v>
      </c>
      <c r="H739" s="23">
        <f t="shared" si="540"/>
        <v>0</v>
      </c>
      <c r="I739" s="23"/>
      <c r="J739" s="119">
        <f t="shared" si="548"/>
        <v>0</v>
      </c>
      <c r="K739" s="21"/>
      <c r="L739" s="50" t="s">
        <v>88</v>
      </c>
      <c r="M739" s="23">
        <f t="shared" si="541"/>
        <v>0</v>
      </c>
      <c r="N739" s="23"/>
      <c r="O739" s="119">
        <f t="shared" si="549"/>
        <v>0</v>
      </c>
      <c r="P739" s="21"/>
      <c r="Q739" s="50" t="s">
        <v>88</v>
      </c>
      <c r="R739" s="23">
        <f t="shared" si="542"/>
        <v>0</v>
      </c>
      <c r="S739" s="23"/>
      <c r="T739" s="119">
        <f t="shared" si="550"/>
        <v>0</v>
      </c>
      <c r="U739" s="21"/>
      <c r="V739" s="50" t="s">
        <v>88</v>
      </c>
      <c r="W739" s="23">
        <f t="shared" si="543"/>
        <v>0</v>
      </c>
      <c r="X739" s="23"/>
      <c r="Y739" s="119">
        <f t="shared" si="551"/>
        <v>0</v>
      </c>
      <c r="Z739" s="21"/>
      <c r="AA739" s="50" t="s">
        <v>88</v>
      </c>
      <c r="AB739" s="23">
        <f t="shared" si="544"/>
        <v>0</v>
      </c>
      <c r="AC739" s="23"/>
      <c r="AD739" s="119">
        <f t="shared" si="552"/>
        <v>0</v>
      </c>
      <c r="AE739" s="21"/>
      <c r="AF739" s="50" t="s">
        <v>88</v>
      </c>
      <c r="AG739" s="23">
        <f t="shared" si="545"/>
        <v>0</v>
      </c>
      <c r="AH739" s="23"/>
      <c r="AI739" s="119">
        <f t="shared" si="553"/>
        <v>0</v>
      </c>
      <c r="AJ739" s="21"/>
      <c r="AK739" s="50" t="s">
        <v>88</v>
      </c>
      <c r="AL739" s="23">
        <f t="shared" si="546"/>
        <v>0</v>
      </c>
      <c r="AM739" s="23"/>
      <c r="AN739" s="119">
        <f t="shared" si="554"/>
        <v>0</v>
      </c>
    </row>
    <row r="740" spans="2:40" x14ac:dyDescent="0.35">
      <c r="B740" s="50" t="s">
        <v>108</v>
      </c>
      <c r="C740" s="23">
        <v>2844</v>
      </c>
      <c r="D740" s="23">
        <v>2845</v>
      </c>
      <c r="E740" s="119">
        <f t="shared" si="547"/>
        <v>1</v>
      </c>
      <c r="F740" s="21"/>
      <c r="G740" s="50" t="s">
        <v>108</v>
      </c>
      <c r="H740" s="23">
        <f t="shared" si="540"/>
        <v>2845</v>
      </c>
      <c r="I740" s="23">
        <v>2846</v>
      </c>
      <c r="J740" s="119">
        <f t="shared" si="548"/>
        <v>1</v>
      </c>
      <c r="K740" s="21"/>
      <c r="L740" s="50" t="s">
        <v>108</v>
      </c>
      <c r="M740" s="23">
        <f t="shared" si="541"/>
        <v>2846</v>
      </c>
      <c r="N740" s="23">
        <v>2847</v>
      </c>
      <c r="O740" s="119">
        <f t="shared" si="549"/>
        <v>1</v>
      </c>
      <c r="P740" s="21"/>
      <c r="Q740" s="50" t="s">
        <v>108</v>
      </c>
      <c r="R740" s="23">
        <f t="shared" si="542"/>
        <v>2847</v>
      </c>
      <c r="S740" s="23">
        <v>2849</v>
      </c>
      <c r="T740" s="119">
        <f t="shared" si="550"/>
        <v>2</v>
      </c>
      <c r="U740" s="21"/>
      <c r="V740" s="50" t="s">
        <v>108</v>
      </c>
      <c r="W740" s="23">
        <f t="shared" si="543"/>
        <v>2849</v>
      </c>
      <c r="X740" s="23">
        <v>2851</v>
      </c>
      <c r="Y740" s="119">
        <f t="shared" si="551"/>
        <v>2</v>
      </c>
      <c r="Z740" s="21"/>
      <c r="AA740" s="50" t="s">
        <v>108</v>
      </c>
      <c r="AB740" s="23">
        <f t="shared" si="544"/>
        <v>2851</v>
      </c>
      <c r="AC740" s="23">
        <v>2857</v>
      </c>
      <c r="AD740" s="119">
        <f t="shared" si="552"/>
        <v>6</v>
      </c>
      <c r="AE740" s="21"/>
      <c r="AF740" s="50" t="s">
        <v>108</v>
      </c>
      <c r="AG740" s="23">
        <f t="shared" si="545"/>
        <v>2857</v>
      </c>
      <c r="AH740" s="23">
        <v>2860</v>
      </c>
      <c r="AI740" s="119">
        <f t="shared" si="553"/>
        <v>3</v>
      </c>
      <c r="AJ740" s="21"/>
      <c r="AK740" s="50" t="s">
        <v>108</v>
      </c>
      <c r="AL740" s="23">
        <f t="shared" si="546"/>
        <v>2860</v>
      </c>
      <c r="AM740" s="23">
        <v>2861</v>
      </c>
      <c r="AN740" s="119">
        <f t="shared" si="554"/>
        <v>1</v>
      </c>
    </row>
    <row r="741" spans="2:40" x14ac:dyDescent="0.35">
      <c r="B741" s="50" t="s">
        <v>89</v>
      </c>
      <c r="C741" s="23">
        <v>624260</v>
      </c>
      <c r="D741" s="23">
        <v>624655</v>
      </c>
      <c r="E741" s="119">
        <f t="shared" si="547"/>
        <v>395</v>
      </c>
      <c r="F741" s="21"/>
      <c r="G741" s="50" t="s">
        <v>89</v>
      </c>
      <c r="H741" s="23">
        <f t="shared" si="540"/>
        <v>624655</v>
      </c>
      <c r="I741" s="23">
        <v>625099</v>
      </c>
      <c r="J741" s="119">
        <f t="shared" si="548"/>
        <v>444</v>
      </c>
      <c r="K741" s="21"/>
      <c r="L741" s="50" t="s">
        <v>89</v>
      </c>
      <c r="M741" s="23">
        <f t="shared" si="541"/>
        <v>625099</v>
      </c>
      <c r="N741" s="23">
        <v>625498</v>
      </c>
      <c r="O741" s="119">
        <f t="shared" si="549"/>
        <v>399</v>
      </c>
      <c r="P741" s="21"/>
      <c r="Q741" s="50" t="s">
        <v>89</v>
      </c>
      <c r="R741" s="23">
        <f t="shared" si="542"/>
        <v>625498</v>
      </c>
      <c r="S741" s="23">
        <v>625806</v>
      </c>
      <c r="T741" s="119">
        <f t="shared" si="550"/>
        <v>308</v>
      </c>
      <c r="U741" s="21"/>
      <c r="V741" s="50" t="s">
        <v>89</v>
      </c>
      <c r="W741" s="23">
        <f t="shared" si="543"/>
        <v>625806</v>
      </c>
      <c r="X741" s="23">
        <v>626171</v>
      </c>
      <c r="Y741" s="119">
        <f t="shared" si="551"/>
        <v>365</v>
      </c>
      <c r="Z741" s="21"/>
      <c r="AA741" s="50" t="s">
        <v>89</v>
      </c>
      <c r="AB741" s="23">
        <f t="shared" si="544"/>
        <v>626171</v>
      </c>
      <c r="AC741" s="23">
        <v>626522</v>
      </c>
      <c r="AD741" s="119">
        <f t="shared" si="552"/>
        <v>351</v>
      </c>
      <c r="AE741" s="21"/>
      <c r="AF741" s="50" t="s">
        <v>89</v>
      </c>
      <c r="AG741" s="23">
        <f t="shared" si="545"/>
        <v>626522</v>
      </c>
      <c r="AH741" s="23">
        <v>626952</v>
      </c>
      <c r="AI741" s="119">
        <f t="shared" si="553"/>
        <v>430</v>
      </c>
      <c r="AJ741" s="21"/>
      <c r="AK741" s="50" t="s">
        <v>89</v>
      </c>
      <c r="AL741" s="23">
        <f t="shared" si="546"/>
        <v>626952</v>
      </c>
      <c r="AM741" s="23">
        <v>627367</v>
      </c>
      <c r="AN741" s="119">
        <f t="shared" si="554"/>
        <v>415</v>
      </c>
    </row>
    <row r="742" spans="2:40" x14ac:dyDescent="0.35">
      <c r="B742" s="50" t="s">
        <v>90</v>
      </c>
      <c r="C742" s="23">
        <v>329773</v>
      </c>
      <c r="D742" s="23">
        <v>330042</v>
      </c>
      <c r="E742" s="119">
        <f t="shared" si="547"/>
        <v>269</v>
      </c>
      <c r="F742" s="21"/>
      <c r="G742" s="50" t="s">
        <v>90</v>
      </c>
      <c r="H742" s="23">
        <f t="shared" si="540"/>
        <v>330042</v>
      </c>
      <c r="I742" s="23">
        <v>330321</v>
      </c>
      <c r="J742" s="119">
        <f t="shared" si="548"/>
        <v>279</v>
      </c>
      <c r="K742" s="21"/>
      <c r="L742" s="50" t="s">
        <v>90</v>
      </c>
      <c r="M742" s="23">
        <f t="shared" si="541"/>
        <v>330321</v>
      </c>
      <c r="N742" s="23">
        <v>330571</v>
      </c>
      <c r="O742" s="119">
        <f t="shared" si="549"/>
        <v>250</v>
      </c>
      <c r="P742" s="21"/>
      <c r="Q742" s="50" t="s">
        <v>90</v>
      </c>
      <c r="R742" s="23">
        <f t="shared" si="542"/>
        <v>330571</v>
      </c>
      <c r="S742" s="23">
        <v>330808</v>
      </c>
      <c r="T742" s="119">
        <f t="shared" si="550"/>
        <v>237</v>
      </c>
      <c r="U742" s="21"/>
      <c r="V742" s="50" t="s">
        <v>90</v>
      </c>
      <c r="W742" s="23">
        <f t="shared" si="543"/>
        <v>330808</v>
      </c>
      <c r="X742" s="23">
        <v>331079</v>
      </c>
      <c r="Y742" s="119">
        <f t="shared" si="551"/>
        <v>271</v>
      </c>
      <c r="Z742" s="21"/>
      <c r="AA742" s="50" t="s">
        <v>90</v>
      </c>
      <c r="AB742" s="23">
        <f t="shared" si="544"/>
        <v>331079</v>
      </c>
      <c r="AC742" s="23">
        <v>331358</v>
      </c>
      <c r="AD742" s="119">
        <f t="shared" si="552"/>
        <v>279</v>
      </c>
      <c r="AE742" s="21"/>
      <c r="AF742" s="50" t="s">
        <v>90</v>
      </c>
      <c r="AG742" s="23">
        <f t="shared" si="545"/>
        <v>331358</v>
      </c>
      <c r="AH742" s="23">
        <v>331617</v>
      </c>
      <c r="AI742" s="119">
        <f t="shared" si="553"/>
        <v>259</v>
      </c>
      <c r="AJ742" s="21"/>
      <c r="AK742" s="50" t="s">
        <v>90</v>
      </c>
      <c r="AL742" s="23">
        <f t="shared" si="546"/>
        <v>331617</v>
      </c>
      <c r="AM742" s="23">
        <v>331898</v>
      </c>
      <c r="AN742" s="119">
        <f t="shared" si="554"/>
        <v>281</v>
      </c>
    </row>
    <row r="743" spans="2:40" x14ac:dyDescent="0.35">
      <c r="B743" s="50" t="s">
        <v>91</v>
      </c>
      <c r="C743" s="23">
        <v>952539</v>
      </c>
      <c r="D743" s="23">
        <v>953556</v>
      </c>
      <c r="E743" s="119">
        <f t="shared" si="547"/>
        <v>1017</v>
      </c>
      <c r="F743" s="21"/>
      <c r="G743" s="50" t="s">
        <v>91</v>
      </c>
      <c r="H743" s="23">
        <f t="shared" si="540"/>
        <v>953556</v>
      </c>
      <c r="I743" s="23">
        <v>954735</v>
      </c>
      <c r="J743" s="119">
        <f t="shared" si="548"/>
        <v>1179</v>
      </c>
      <c r="K743" s="21"/>
      <c r="L743" s="50" t="s">
        <v>91</v>
      </c>
      <c r="M743" s="23">
        <f t="shared" si="541"/>
        <v>954735</v>
      </c>
      <c r="N743" s="23">
        <v>955515</v>
      </c>
      <c r="O743" s="119">
        <f t="shared" si="549"/>
        <v>780</v>
      </c>
      <c r="P743" s="21"/>
      <c r="Q743" s="50" t="s">
        <v>91</v>
      </c>
      <c r="R743" s="23">
        <f t="shared" si="542"/>
        <v>955515</v>
      </c>
      <c r="S743" s="23">
        <v>956755</v>
      </c>
      <c r="T743" s="119">
        <f t="shared" si="550"/>
        <v>1240</v>
      </c>
      <c r="U743" s="21"/>
      <c r="V743" s="50" t="s">
        <v>91</v>
      </c>
      <c r="W743" s="23">
        <f t="shared" si="543"/>
        <v>956755</v>
      </c>
      <c r="X743" s="23">
        <v>958107</v>
      </c>
      <c r="Y743" s="119">
        <f t="shared" si="551"/>
        <v>1352</v>
      </c>
      <c r="Z743" s="21"/>
      <c r="AA743" s="50" t="s">
        <v>91</v>
      </c>
      <c r="AB743" s="23">
        <f t="shared" si="544"/>
        <v>958107</v>
      </c>
      <c r="AC743" s="23">
        <v>959620</v>
      </c>
      <c r="AD743" s="119">
        <f t="shared" si="552"/>
        <v>1513</v>
      </c>
      <c r="AE743" s="21"/>
      <c r="AF743" s="50" t="s">
        <v>91</v>
      </c>
      <c r="AG743" s="23">
        <f t="shared" si="545"/>
        <v>959620</v>
      </c>
      <c r="AH743" s="23">
        <v>961017</v>
      </c>
      <c r="AI743" s="119">
        <f t="shared" si="553"/>
        <v>1397</v>
      </c>
      <c r="AJ743" s="21"/>
      <c r="AK743" s="50" t="s">
        <v>91</v>
      </c>
      <c r="AL743" s="23">
        <f t="shared" si="546"/>
        <v>961017</v>
      </c>
      <c r="AM743" s="23">
        <v>962265</v>
      </c>
      <c r="AN743" s="119">
        <f t="shared" si="554"/>
        <v>1248</v>
      </c>
    </row>
    <row r="744" spans="2:40" x14ac:dyDescent="0.35">
      <c r="B744" s="50" t="s">
        <v>94</v>
      </c>
      <c r="C744" s="23"/>
      <c r="D744" s="23"/>
      <c r="E744" s="119">
        <f>SUM(E737:E743)</f>
        <v>2855</v>
      </c>
      <c r="F744" s="21"/>
      <c r="G744" s="50" t="s">
        <v>94</v>
      </c>
      <c r="H744" s="23">
        <f t="shared" si="540"/>
        <v>0</v>
      </c>
      <c r="I744" s="23"/>
      <c r="J744" s="119">
        <f>SUM(J737:J743)</f>
        <v>2719</v>
      </c>
      <c r="K744" s="21"/>
      <c r="L744" s="50" t="s">
        <v>94</v>
      </c>
      <c r="M744" s="23">
        <f t="shared" si="541"/>
        <v>0</v>
      </c>
      <c r="N744" s="23"/>
      <c r="O744" s="119">
        <f>SUM(O737:O743)</f>
        <v>2307</v>
      </c>
      <c r="P744" s="21"/>
      <c r="Q744" s="50" t="s">
        <v>94</v>
      </c>
      <c r="R744" s="23">
        <f t="shared" si="542"/>
        <v>0</v>
      </c>
      <c r="S744" s="23"/>
      <c r="T744" s="119">
        <f>SUM(T737:T743)</f>
        <v>3185</v>
      </c>
      <c r="U744" s="21"/>
      <c r="V744" s="50" t="s">
        <v>94</v>
      </c>
      <c r="W744" s="23">
        <f t="shared" si="543"/>
        <v>0</v>
      </c>
      <c r="X744" s="23"/>
      <c r="Y744" s="119">
        <f>SUM(Y737:Y743)</f>
        <v>2868</v>
      </c>
      <c r="Z744" s="21"/>
      <c r="AA744" s="50" t="s">
        <v>94</v>
      </c>
      <c r="AB744" s="23">
        <f t="shared" si="544"/>
        <v>0</v>
      </c>
      <c r="AC744" s="23"/>
      <c r="AD744" s="119">
        <f>SUM(AD737:AD743)</f>
        <v>3246</v>
      </c>
      <c r="AE744" s="21"/>
      <c r="AF744" s="50" t="s">
        <v>94</v>
      </c>
      <c r="AG744" s="23">
        <f t="shared" si="545"/>
        <v>0</v>
      </c>
      <c r="AH744" s="23"/>
      <c r="AI744" s="119">
        <f>SUM(AI737:AI743)</f>
        <v>3379</v>
      </c>
      <c r="AJ744" s="21"/>
      <c r="AK744" s="50" t="s">
        <v>94</v>
      </c>
      <c r="AL744" s="23">
        <f t="shared" si="546"/>
        <v>0</v>
      </c>
      <c r="AM744" s="23"/>
      <c r="AN744" s="119">
        <f>SUM(AN737:AN743)</f>
        <v>3368</v>
      </c>
    </row>
    <row r="745" spans="2:40" x14ac:dyDescent="0.35">
      <c r="B745" s="50" t="s">
        <v>97</v>
      </c>
      <c r="C745" s="23">
        <v>583311</v>
      </c>
      <c r="D745" s="23">
        <v>583668</v>
      </c>
      <c r="E745" s="119">
        <f>D745-C745</f>
        <v>357</v>
      </c>
      <c r="F745" s="21"/>
      <c r="G745" s="50" t="s">
        <v>97</v>
      </c>
      <c r="H745" s="23">
        <f t="shared" si="540"/>
        <v>583668</v>
      </c>
      <c r="I745" s="23">
        <v>583876</v>
      </c>
      <c r="J745" s="119">
        <f>I745-H745</f>
        <v>208</v>
      </c>
      <c r="K745" s="122"/>
      <c r="L745" s="50" t="s">
        <v>97</v>
      </c>
      <c r="M745" s="23">
        <f t="shared" si="541"/>
        <v>583876</v>
      </c>
      <c r="N745" s="23">
        <v>584098</v>
      </c>
      <c r="O745" s="119">
        <f>N745-M745</f>
        <v>222</v>
      </c>
      <c r="P745" s="21"/>
      <c r="Q745" s="50" t="s">
        <v>97</v>
      </c>
      <c r="R745" s="23">
        <f t="shared" si="542"/>
        <v>584098</v>
      </c>
      <c r="S745" s="23">
        <v>584318</v>
      </c>
      <c r="T745" s="119">
        <f>S745-R745</f>
        <v>220</v>
      </c>
      <c r="U745" s="21"/>
      <c r="V745" s="50" t="s">
        <v>97</v>
      </c>
      <c r="W745" s="23">
        <f t="shared" si="543"/>
        <v>584318</v>
      </c>
      <c r="X745" s="23">
        <v>584767</v>
      </c>
      <c r="Y745" s="119">
        <f>X745-W745</f>
        <v>449</v>
      </c>
      <c r="Z745" s="21"/>
      <c r="AA745" s="50" t="s">
        <v>97</v>
      </c>
      <c r="AB745" s="23">
        <f t="shared" si="544"/>
        <v>584767</v>
      </c>
      <c r="AC745" s="23">
        <v>584983</v>
      </c>
      <c r="AD745" s="119">
        <f>AC745-AB745</f>
        <v>216</v>
      </c>
      <c r="AE745" s="21"/>
      <c r="AF745" s="50" t="s">
        <v>97</v>
      </c>
      <c r="AG745" s="23">
        <f t="shared" si="545"/>
        <v>584983</v>
      </c>
      <c r="AH745" s="23">
        <v>585208</v>
      </c>
      <c r="AI745" s="119">
        <f>AH745-AG745</f>
        <v>225</v>
      </c>
      <c r="AJ745" s="21"/>
      <c r="AK745" s="50" t="s">
        <v>97</v>
      </c>
      <c r="AL745" s="23">
        <f t="shared" si="546"/>
        <v>585208</v>
      </c>
      <c r="AM745" s="23">
        <v>585425</v>
      </c>
      <c r="AN745" s="119">
        <f>AM745-AL745</f>
        <v>217</v>
      </c>
    </row>
    <row r="746" spans="2:40" x14ac:dyDescent="0.35">
      <c r="B746" s="29" t="s">
        <v>130</v>
      </c>
      <c r="C746" s="23"/>
      <c r="D746" s="23"/>
      <c r="E746" s="121">
        <f>E745+E744+E736+E727+E726+E725+E724</f>
        <v>8420</v>
      </c>
      <c r="F746" s="21"/>
      <c r="G746" s="29" t="s">
        <v>130</v>
      </c>
      <c r="H746" s="23">
        <f t="shared" si="540"/>
        <v>0</v>
      </c>
      <c r="I746" s="23"/>
      <c r="J746" s="121">
        <f>J745+J744+J736+J727+J726+J725+J724</f>
        <v>8344</v>
      </c>
      <c r="K746" s="21"/>
      <c r="L746" s="29" t="s">
        <v>130</v>
      </c>
      <c r="M746" s="23">
        <f t="shared" si="541"/>
        <v>0</v>
      </c>
      <c r="N746" s="23"/>
      <c r="O746" s="121">
        <f>O745+O744+O736+O727+O726+O725+O724</f>
        <v>7583</v>
      </c>
      <c r="P746" s="21"/>
      <c r="Q746" s="29" t="s">
        <v>130</v>
      </c>
      <c r="R746" s="23">
        <f t="shared" si="542"/>
        <v>0</v>
      </c>
      <c r="S746" s="23"/>
      <c r="T746" s="121">
        <f>T745+T744+T736+T728+T729+T727+T726+T725+T724</f>
        <v>8985</v>
      </c>
      <c r="U746" s="21"/>
      <c r="V746" s="29" t="s">
        <v>130</v>
      </c>
      <c r="W746" s="23">
        <f t="shared" si="543"/>
        <v>0</v>
      </c>
      <c r="X746" s="23"/>
      <c r="Y746" s="121">
        <f>Y745+Y744+Y736+Y728+Y729+Y727+Y726+Y725+Y724</f>
        <v>8732</v>
      </c>
      <c r="Z746" s="21"/>
      <c r="AA746" s="29" t="s">
        <v>130</v>
      </c>
      <c r="AB746" s="23">
        <f t="shared" si="544"/>
        <v>0</v>
      </c>
      <c r="AC746" s="23"/>
      <c r="AD746" s="121">
        <f>AD745+AD744+AD736+AD728+AD729+AD727+AD726+AD725+AD724</f>
        <v>8926</v>
      </c>
      <c r="AE746" s="21"/>
      <c r="AF746" s="29" t="s">
        <v>130</v>
      </c>
      <c r="AG746" s="23">
        <f t="shared" si="545"/>
        <v>0</v>
      </c>
      <c r="AH746" s="23"/>
      <c r="AI746" s="121">
        <f>AI745+AI744+AI736+AI728+AI729+AI727+AI726+AI725+AI724</f>
        <v>9442</v>
      </c>
      <c r="AJ746" s="21"/>
      <c r="AK746" s="29" t="s">
        <v>130</v>
      </c>
      <c r="AL746" s="23">
        <f t="shared" si="546"/>
        <v>0</v>
      </c>
      <c r="AM746" s="23"/>
      <c r="AN746" s="121">
        <f>AN745+AN744+AN736+AN728+AN729+AN727+AN726+AN725+AN724</f>
        <v>9776</v>
      </c>
    </row>
    <row r="747" spans="2:40" x14ac:dyDescent="0.35">
      <c r="B747" s="21"/>
      <c r="C747" s="21"/>
      <c r="D747" s="21"/>
      <c r="E747" s="123">
        <f>E746-E730+471</f>
        <v>6791</v>
      </c>
      <c r="F747" s="21"/>
      <c r="G747" s="21"/>
      <c r="H747" s="21"/>
      <c r="I747" s="21"/>
      <c r="J747" s="123">
        <f>J746-J730+471</f>
        <v>6765</v>
      </c>
      <c r="K747" s="21"/>
      <c r="L747" s="21"/>
      <c r="M747" s="21"/>
      <c r="N747" s="21"/>
      <c r="O747" s="123">
        <f>O746-O730+471</f>
        <v>6254</v>
      </c>
      <c r="P747" s="21"/>
      <c r="Q747" s="21"/>
      <c r="R747" s="21"/>
      <c r="S747" s="21"/>
      <c r="T747" s="123">
        <f>T746-T730+471</f>
        <v>7026</v>
      </c>
      <c r="U747" s="21"/>
      <c r="V747" s="21"/>
      <c r="W747" s="21"/>
      <c r="X747" s="21"/>
      <c r="Y747" s="123">
        <f>Y746-Y730+471</f>
        <v>6973</v>
      </c>
      <c r="Z747" s="21"/>
      <c r="AA747" s="21"/>
      <c r="AB747" s="21"/>
      <c r="AC747" s="21"/>
      <c r="AD747" s="123">
        <f>AD746-AD730+471</f>
        <v>6677</v>
      </c>
      <c r="AE747" s="21"/>
      <c r="AF747" s="21"/>
      <c r="AG747" s="21"/>
      <c r="AH747" s="21"/>
      <c r="AI747" s="123">
        <f>AI746-AI730+471</f>
        <v>7213</v>
      </c>
      <c r="AJ747" s="21"/>
      <c r="AK747" s="21"/>
      <c r="AL747" s="21"/>
      <c r="AM747" s="21"/>
      <c r="AN747" s="123">
        <f>AN746-AN730+471</f>
        <v>7447</v>
      </c>
    </row>
    <row r="749" spans="2:40" x14ac:dyDescent="0.35">
      <c r="B749" s="117" t="s">
        <v>114</v>
      </c>
      <c r="C749" s="292" t="s">
        <v>1167</v>
      </c>
      <c r="D749" s="293"/>
      <c r="E749" s="294"/>
      <c r="F749" s="21"/>
      <c r="G749" s="117" t="s">
        <v>114</v>
      </c>
      <c r="H749" s="292" t="s">
        <v>1168</v>
      </c>
      <c r="I749" s="293"/>
      <c r="J749" s="294"/>
      <c r="K749" s="21"/>
      <c r="L749" s="117" t="s">
        <v>114</v>
      </c>
      <c r="M749" s="292" t="s">
        <v>1169</v>
      </c>
      <c r="N749" s="293"/>
      <c r="O749" s="294"/>
      <c r="P749" s="21"/>
      <c r="Q749" s="117" t="s">
        <v>114</v>
      </c>
      <c r="R749" s="292" t="s">
        <v>1170</v>
      </c>
      <c r="S749" s="293"/>
      <c r="T749" s="294"/>
      <c r="U749" s="21"/>
      <c r="V749" s="117" t="s">
        <v>114</v>
      </c>
      <c r="W749" s="292" t="s">
        <v>1171</v>
      </c>
      <c r="X749" s="293"/>
      <c r="Y749" s="294"/>
      <c r="Z749" s="21"/>
      <c r="AA749" s="117" t="s">
        <v>114</v>
      </c>
      <c r="AB749" s="292" t="s">
        <v>1172</v>
      </c>
      <c r="AC749" s="293"/>
      <c r="AD749" s="294"/>
      <c r="AE749" s="21"/>
      <c r="AF749" s="117" t="s">
        <v>114</v>
      </c>
      <c r="AG749" s="292" t="s">
        <v>1173</v>
      </c>
      <c r="AH749" s="293"/>
      <c r="AI749" s="294"/>
      <c r="AJ749" s="21"/>
      <c r="AK749" s="117" t="s">
        <v>114</v>
      </c>
      <c r="AL749" s="292" t="s">
        <v>1174</v>
      </c>
      <c r="AM749" s="293"/>
      <c r="AN749" s="294"/>
    </row>
    <row r="750" spans="2:40" x14ac:dyDescent="0.35">
      <c r="B750" s="50"/>
      <c r="C750" s="118" t="s">
        <v>81</v>
      </c>
      <c r="D750" s="118" t="s">
        <v>82</v>
      </c>
      <c r="E750" s="118" t="s">
        <v>95</v>
      </c>
      <c r="F750" s="21"/>
      <c r="G750" s="50"/>
      <c r="H750" s="118" t="s">
        <v>81</v>
      </c>
      <c r="I750" s="118" t="s">
        <v>82</v>
      </c>
      <c r="J750" s="118" t="s">
        <v>95</v>
      </c>
      <c r="K750" s="21"/>
      <c r="L750" s="50"/>
      <c r="M750" s="118" t="s">
        <v>81</v>
      </c>
      <c r="N750" s="118" t="s">
        <v>82</v>
      </c>
      <c r="O750" s="118" t="s">
        <v>95</v>
      </c>
      <c r="P750" s="21"/>
      <c r="Q750" s="50"/>
      <c r="R750" s="118" t="s">
        <v>81</v>
      </c>
      <c r="S750" s="118" t="s">
        <v>82</v>
      </c>
      <c r="T750" s="118" t="s">
        <v>95</v>
      </c>
      <c r="U750" s="21"/>
      <c r="V750" s="50"/>
      <c r="W750" s="118" t="s">
        <v>81</v>
      </c>
      <c r="X750" s="118" t="s">
        <v>82</v>
      </c>
      <c r="Y750" s="118" t="s">
        <v>95</v>
      </c>
      <c r="Z750" s="21"/>
      <c r="AA750" s="50"/>
      <c r="AB750" s="118" t="s">
        <v>81</v>
      </c>
      <c r="AC750" s="118" t="s">
        <v>82</v>
      </c>
      <c r="AD750" s="118" t="s">
        <v>95</v>
      </c>
      <c r="AE750" s="21"/>
      <c r="AF750" s="50"/>
      <c r="AG750" s="118" t="s">
        <v>81</v>
      </c>
      <c r="AH750" s="118" t="s">
        <v>82</v>
      </c>
      <c r="AI750" s="118" t="s">
        <v>95</v>
      </c>
      <c r="AJ750" s="21"/>
      <c r="AK750" s="50"/>
      <c r="AL750" s="118" t="s">
        <v>81</v>
      </c>
      <c r="AM750" s="118" t="s">
        <v>82</v>
      </c>
      <c r="AN750" s="118" t="s">
        <v>95</v>
      </c>
    </row>
    <row r="751" spans="2:40" x14ac:dyDescent="0.35">
      <c r="B751" s="50" t="s">
        <v>92</v>
      </c>
      <c r="C751" s="23">
        <f>AM724</f>
        <v>490431</v>
      </c>
      <c r="D751" s="23">
        <v>490599</v>
      </c>
      <c r="E751" s="119">
        <f>(D751-C751)*10</f>
        <v>1680</v>
      </c>
      <c r="F751" s="21"/>
      <c r="G751" s="50" t="s">
        <v>92</v>
      </c>
      <c r="H751" s="23">
        <f>D751</f>
        <v>490599</v>
      </c>
      <c r="I751" s="23">
        <v>490774</v>
      </c>
      <c r="J751" s="119">
        <f>(I751-H751)*10</f>
        <v>1750</v>
      </c>
      <c r="K751" s="21"/>
      <c r="L751" s="50" t="s">
        <v>92</v>
      </c>
      <c r="M751" s="23">
        <f>I751</f>
        <v>490774</v>
      </c>
      <c r="N751" s="23">
        <v>490933</v>
      </c>
      <c r="O751" s="119">
        <f>(N751-M751)*10</f>
        <v>1590</v>
      </c>
      <c r="P751" s="21"/>
      <c r="Q751" s="50" t="s">
        <v>92</v>
      </c>
      <c r="R751" s="23">
        <f>N751</f>
        <v>490933</v>
      </c>
      <c r="S751" s="23">
        <v>491118</v>
      </c>
      <c r="T751" s="119">
        <f>(S751-R751)*10</f>
        <v>1850</v>
      </c>
      <c r="U751" s="21"/>
      <c r="V751" s="50" t="s">
        <v>92</v>
      </c>
      <c r="W751" s="23">
        <f>S751</f>
        <v>491118</v>
      </c>
      <c r="X751" s="23">
        <v>491275</v>
      </c>
      <c r="Y751" s="119">
        <f>(X751-W751)*10</f>
        <v>1570</v>
      </c>
      <c r="Z751" s="21"/>
      <c r="AA751" s="50" t="s">
        <v>92</v>
      </c>
      <c r="AB751" s="23">
        <f>X751</f>
        <v>491275</v>
      </c>
      <c r="AC751" s="23">
        <v>491453</v>
      </c>
      <c r="AD751" s="119">
        <f>(AC751-AB751)*10</f>
        <v>1780</v>
      </c>
      <c r="AE751" s="21"/>
      <c r="AF751" s="50" t="s">
        <v>92</v>
      </c>
      <c r="AG751" s="23">
        <f>AC751</f>
        <v>491453</v>
      </c>
      <c r="AH751" s="23">
        <v>491631</v>
      </c>
      <c r="AI751" s="119">
        <f>(AH751-AG751)*10</f>
        <v>1780</v>
      </c>
      <c r="AJ751" s="21"/>
      <c r="AK751" s="50" t="s">
        <v>92</v>
      </c>
      <c r="AL751" s="23">
        <f>AH751</f>
        <v>491631</v>
      </c>
      <c r="AM751" s="23">
        <v>491793</v>
      </c>
      <c r="AN751" s="119">
        <f>(AM751-AL751)*10</f>
        <v>1620</v>
      </c>
    </row>
    <row r="752" spans="2:40" x14ac:dyDescent="0.35">
      <c r="B752" s="50" t="s">
        <v>6</v>
      </c>
      <c r="C752" s="23">
        <f t="shared" ref="C752:C772" si="555">AM725</f>
        <v>300621</v>
      </c>
      <c r="D752" s="23">
        <v>300866</v>
      </c>
      <c r="E752" s="119">
        <f>D752-C752</f>
        <v>245</v>
      </c>
      <c r="F752" s="21"/>
      <c r="G752" s="50" t="s">
        <v>6</v>
      </c>
      <c r="H752" s="23">
        <f t="shared" ref="H752:H773" si="556">D752</f>
        <v>300866</v>
      </c>
      <c r="I752" s="23">
        <v>301596</v>
      </c>
      <c r="J752" s="119">
        <f>I752-H752</f>
        <v>730</v>
      </c>
      <c r="K752" s="21"/>
      <c r="L752" s="50" t="s">
        <v>6</v>
      </c>
      <c r="M752" s="23">
        <f t="shared" ref="M752:M773" si="557">I752</f>
        <v>301596</v>
      </c>
      <c r="N752" s="23">
        <v>302437</v>
      </c>
      <c r="O752" s="119">
        <f>N752-M752</f>
        <v>841</v>
      </c>
      <c r="P752" s="21"/>
      <c r="Q752" s="50" t="s">
        <v>6</v>
      </c>
      <c r="R752" s="23">
        <f t="shared" ref="R752:R773" si="558">N752</f>
        <v>302437</v>
      </c>
      <c r="S752" s="23">
        <v>303117</v>
      </c>
      <c r="T752" s="119">
        <f>S752-R752</f>
        <v>680</v>
      </c>
      <c r="U752" s="21"/>
      <c r="V752" s="50" t="s">
        <v>6</v>
      </c>
      <c r="W752" s="23">
        <f t="shared" ref="W752:W757" si="559">S752</f>
        <v>303117</v>
      </c>
      <c r="X752" s="23">
        <v>303232</v>
      </c>
      <c r="Y752" s="119">
        <f>X752-W752</f>
        <v>115</v>
      </c>
      <c r="Z752" s="21"/>
      <c r="AA752" s="50" t="s">
        <v>6</v>
      </c>
      <c r="AB752" s="23">
        <f t="shared" ref="AB752:AB773" si="560">X752</f>
        <v>303232</v>
      </c>
      <c r="AC752" s="23">
        <v>303515</v>
      </c>
      <c r="AD752" s="119">
        <f>AC752-AB752</f>
        <v>283</v>
      </c>
      <c r="AE752" s="21"/>
      <c r="AF752" s="50" t="s">
        <v>6</v>
      </c>
      <c r="AG752" s="23">
        <f t="shared" ref="AG752:AG773" si="561">AC752</f>
        <v>303515</v>
      </c>
      <c r="AH752" s="23">
        <v>303737</v>
      </c>
      <c r="AI752" s="119">
        <f>AH752-AG752</f>
        <v>222</v>
      </c>
      <c r="AJ752" s="21"/>
      <c r="AK752" s="50" t="s">
        <v>6</v>
      </c>
      <c r="AL752" s="23">
        <f t="shared" ref="AL752:AL773" si="562">AH752</f>
        <v>303737</v>
      </c>
      <c r="AM752" s="23">
        <v>303948</v>
      </c>
      <c r="AN752" s="119">
        <f>AM752-AL752</f>
        <v>211</v>
      </c>
    </row>
    <row r="753" spans="2:40" x14ac:dyDescent="0.35">
      <c r="B753" s="50" t="s">
        <v>103</v>
      </c>
      <c r="C753" s="23">
        <f t="shared" si="555"/>
        <v>27804</v>
      </c>
      <c r="D753" s="23">
        <v>28569</v>
      </c>
      <c r="E753" s="119">
        <f>D753-C753</f>
        <v>765</v>
      </c>
      <c r="F753" s="21"/>
      <c r="G753" s="50" t="s">
        <v>103</v>
      </c>
      <c r="H753" s="23">
        <f t="shared" si="556"/>
        <v>28569</v>
      </c>
      <c r="I753" s="23">
        <v>28872</v>
      </c>
      <c r="J753" s="119">
        <f>I753-H753</f>
        <v>303</v>
      </c>
      <c r="K753" s="21"/>
      <c r="L753" s="50" t="s">
        <v>103</v>
      </c>
      <c r="M753" s="23">
        <f t="shared" si="557"/>
        <v>28872</v>
      </c>
      <c r="N753" s="23">
        <v>29533</v>
      </c>
      <c r="O753" s="119">
        <f>N753-M753</f>
        <v>661</v>
      </c>
      <c r="P753" s="21"/>
      <c r="Q753" s="50" t="s">
        <v>103</v>
      </c>
      <c r="R753" s="23">
        <f t="shared" si="558"/>
        <v>29533</v>
      </c>
      <c r="S753" s="23">
        <v>30306</v>
      </c>
      <c r="T753" s="119">
        <f>S753-R753</f>
        <v>773</v>
      </c>
      <c r="U753" s="21"/>
      <c r="V753" s="50" t="s">
        <v>103</v>
      </c>
      <c r="W753" s="23">
        <f t="shared" si="559"/>
        <v>30306</v>
      </c>
      <c r="X753" s="23">
        <v>31063</v>
      </c>
      <c r="Y753" s="119">
        <f>X753-W753</f>
        <v>757</v>
      </c>
      <c r="Z753" s="21"/>
      <c r="AA753" s="50" t="s">
        <v>103</v>
      </c>
      <c r="AB753" s="23">
        <f t="shared" si="560"/>
        <v>31063</v>
      </c>
      <c r="AC753" s="23">
        <v>31848</v>
      </c>
      <c r="AD753" s="119">
        <f>AC753-AB753</f>
        <v>785</v>
      </c>
      <c r="AE753" s="21"/>
      <c r="AF753" s="50" t="s">
        <v>103</v>
      </c>
      <c r="AG753" s="23">
        <f t="shared" si="561"/>
        <v>31848</v>
      </c>
      <c r="AH753" s="23">
        <v>32619</v>
      </c>
      <c r="AI753" s="119">
        <f>AH753-AG753</f>
        <v>771</v>
      </c>
      <c r="AJ753" s="21"/>
      <c r="AK753" s="50" t="s">
        <v>103</v>
      </c>
      <c r="AL753" s="23">
        <f t="shared" si="562"/>
        <v>32619</v>
      </c>
      <c r="AM753" s="23">
        <v>32717</v>
      </c>
      <c r="AN753" s="119">
        <f>AM753-AL753</f>
        <v>98</v>
      </c>
    </row>
    <row r="754" spans="2:40" x14ac:dyDescent="0.35">
      <c r="B754" s="19" t="s">
        <v>100</v>
      </c>
      <c r="C754" s="23">
        <f t="shared" si="555"/>
        <v>166881</v>
      </c>
      <c r="D754" s="23">
        <v>167111</v>
      </c>
      <c r="E754" s="119">
        <f>D754-C754</f>
        <v>230</v>
      </c>
      <c r="F754" s="21"/>
      <c r="G754" s="19" t="s">
        <v>100</v>
      </c>
      <c r="H754" s="23">
        <f t="shared" si="556"/>
        <v>167111</v>
      </c>
      <c r="I754" s="23">
        <v>167348</v>
      </c>
      <c r="J754" s="119">
        <f>I754-H754</f>
        <v>237</v>
      </c>
      <c r="K754" s="21"/>
      <c r="L754" s="19" t="s">
        <v>100</v>
      </c>
      <c r="M754" s="23">
        <f t="shared" si="557"/>
        <v>167348</v>
      </c>
      <c r="N754" s="23">
        <v>167521</v>
      </c>
      <c r="O754" s="119">
        <f>N754-M754</f>
        <v>173</v>
      </c>
      <c r="P754" s="21"/>
      <c r="Q754" s="19" t="s">
        <v>100</v>
      </c>
      <c r="R754" s="23">
        <f t="shared" si="558"/>
        <v>167521</v>
      </c>
      <c r="S754" s="23">
        <v>167711</v>
      </c>
      <c r="T754" s="119">
        <f>S754-R754</f>
        <v>190</v>
      </c>
      <c r="U754" s="21"/>
      <c r="V754" s="19" t="s">
        <v>100</v>
      </c>
      <c r="W754" s="23">
        <f t="shared" si="559"/>
        <v>167711</v>
      </c>
      <c r="X754" s="23">
        <v>168024</v>
      </c>
      <c r="Y754" s="119">
        <f>X754-W754</f>
        <v>313</v>
      </c>
      <c r="Z754" s="21"/>
      <c r="AA754" s="19" t="s">
        <v>100</v>
      </c>
      <c r="AB754" s="23">
        <f t="shared" si="560"/>
        <v>168024</v>
      </c>
      <c r="AC754" s="23">
        <v>168160</v>
      </c>
      <c r="AD754" s="119">
        <f>AC754-AB754</f>
        <v>136</v>
      </c>
      <c r="AE754" s="21"/>
      <c r="AF754" s="19" t="s">
        <v>100</v>
      </c>
      <c r="AG754" s="23">
        <f t="shared" si="561"/>
        <v>168160</v>
      </c>
      <c r="AH754" s="23">
        <v>168400</v>
      </c>
      <c r="AI754" s="119">
        <f>AH754-AG754</f>
        <v>240</v>
      </c>
      <c r="AJ754" s="21"/>
      <c r="AK754" s="19" t="s">
        <v>100</v>
      </c>
      <c r="AL754" s="23">
        <f t="shared" si="562"/>
        <v>168400</v>
      </c>
      <c r="AM754" s="23">
        <v>168560</v>
      </c>
      <c r="AN754" s="119">
        <f>AM754-AL754</f>
        <v>160</v>
      </c>
    </row>
    <row r="755" spans="2:40" s="21" customFormat="1" x14ac:dyDescent="0.35">
      <c r="B755" s="19" t="s">
        <v>1176</v>
      </c>
      <c r="C755" s="23">
        <f t="shared" si="555"/>
        <v>449</v>
      </c>
      <c r="D755" s="23">
        <v>449</v>
      </c>
      <c r="E755" s="119">
        <f>D755-C755</f>
        <v>0</v>
      </c>
      <c r="G755" s="19" t="s">
        <v>1176</v>
      </c>
      <c r="H755" s="23">
        <f t="shared" si="556"/>
        <v>449</v>
      </c>
      <c r="I755" s="23">
        <v>449</v>
      </c>
      <c r="J755" s="119">
        <f>I755-H755</f>
        <v>0</v>
      </c>
      <c r="L755" s="19" t="s">
        <v>1176</v>
      </c>
      <c r="M755" s="23">
        <f t="shared" si="557"/>
        <v>449</v>
      </c>
      <c r="N755" s="23">
        <v>449</v>
      </c>
      <c r="O755" s="119">
        <f>N755-M755</f>
        <v>0</v>
      </c>
      <c r="Q755" s="19" t="s">
        <v>1176</v>
      </c>
      <c r="R755" s="23">
        <f t="shared" si="558"/>
        <v>449</v>
      </c>
      <c r="S755" s="23">
        <v>449</v>
      </c>
      <c r="T755" s="119">
        <f>S755-R755</f>
        <v>0</v>
      </c>
      <c r="V755" s="19" t="s">
        <v>1176</v>
      </c>
      <c r="W755" s="23">
        <f t="shared" si="559"/>
        <v>449</v>
      </c>
      <c r="X755" s="23">
        <v>449</v>
      </c>
      <c r="Y755" s="119">
        <f>X755-W755</f>
        <v>0</v>
      </c>
      <c r="AA755" s="19" t="s">
        <v>1176</v>
      </c>
      <c r="AB755" s="23">
        <f t="shared" si="560"/>
        <v>449</v>
      </c>
      <c r="AC755" s="23">
        <v>449</v>
      </c>
      <c r="AD755" s="119">
        <f>AC755-AB755</f>
        <v>0</v>
      </c>
      <c r="AF755" s="19" t="s">
        <v>1176</v>
      </c>
      <c r="AG755" s="23">
        <f t="shared" si="561"/>
        <v>449</v>
      </c>
      <c r="AH755" s="23">
        <v>516</v>
      </c>
      <c r="AI755" s="119">
        <f>AH755-AG755</f>
        <v>67</v>
      </c>
      <c r="AK755" s="19" t="s">
        <v>1176</v>
      </c>
      <c r="AL755" s="23">
        <f t="shared" si="562"/>
        <v>516</v>
      </c>
      <c r="AM755" s="23">
        <v>516</v>
      </c>
      <c r="AN755" s="119">
        <f>AM755-AL755</f>
        <v>0</v>
      </c>
    </row>
    <row r="756" spans="2:40" s="21" customFormat="1" x14ac:dyDescent="0.35">
      <c r="B756" s="19" t="s">
        <v>1179</v>
      </c>
      <c r="C756" s="23">
        <f t="shared" si="555"/>
        <v>12187</v>
      </c>
      <c r="D756" s="23">
        <v>12279</v>
      </c>
      <c r="E756" s="119">
        <f>D756-C756</f>
        <v>92</v>
      </c>
      <c r="G756" s="19" t="s">
        <v>1179</v>
      </c>
      <c r="H756" s="23">
        <f t="shared" si="556"/>
        <v>12279</v>
      </c>
      <c r="I756" s="23">
        <v>12279</v>
      </c>
      <c r="J756" s="119">
        <f>I756-H756</f>
        <v>0</v>
      </c>
      <c r="L756" s="19" t="s">
        <v>1179</v>
      </c>
      <c r="M756" s="23">
        <f t="shared" si="557"/>
        <v>12279</v>
      </c>
      <c r="N756" s="23">
        <v>12279</v>
      </c>
      <c r="O756" s="119">
        <f>N756-M756</f>
        <v>0</v>
      </c>
      <c r="Q756" s="19" t="s">
        <v>1179</v>
      </c>
      <c r="R756" s="23">
        <f t="shared" si="558"/>
        <v>12279</v>
      </c>
      <c r="S756" s="23">
        <v>12279</v>
      </c>
      <c r="T756" s="119">
        <f>S756-R756</f>
        <v>0</v>
      </c>
      <c r="V756" s="19" t="s">
        <v>1179</v>
      </c>
      <c r="W756" s="23">
        <f t="shared" si="559"/>
        <v>12279</v>
      </c>
      <c r="X756" s="23">
        <v>12279</v>
      </c>
      <c r="Y756" s="119">
        <f>X756-W756</f>
        <v>0</v>
      </c>
      <c r="AA756" s="19" t="s">
        <v>1179</v>
      </c>
      <c r="AB756" s="23">
        <f t="shared" si="560"/>
        <v>12279</v>
      </c>
      <c r="AC756" s="23">
        <v>12279</v>
      </c>
      <c r="AD756" s="119">
        <f>AC756-AB756</f>
        <v>0</v>
      </c>
      <c r="AF756" s="19" t="s">
        <v>1179</v>
      </c>
      <c r="AG756" s="23">
        <f t="shared" si="561"/>
        <v>12279</v>
      </c>
      <c r="AH756" s="23">
        <v>12279</v>
      </c>
      <c r="AI756" s="119">
        <f>AH756-AG756</f>
        <v>0</v>
      </c>
      <c r="AK756" s="19" t="s">
        <v>1179</v>
      </c>
      <c r="AL756" s="23">
        <f t="shared" si="562"/>
        <v>12279</v>
      </c>
      <c r="AM756" s="23">
        <v>12279</v>
      </c>
      <c r="AN756" s="119">
        <f>AM756-AL756</f>
        <v>0</v>
      </c>
    </row>
    <row r="757" spans="2:40" x14ac:dyDescent="0.35">
      <c r="B757" s="50" t="s">
        <v>3</v>
      </c>
      <c r="C757" s="23">
        <f t="shared" si="555"/>
        <v>354120</v>
      </c>
      <c r="D757" s="23">
        <v>354343</v>
      </c>
      <c r="E757" s="119">
        <f>(D757-C757)*10</f>
        <v>2230</v>
      </c>
      <c r="F757" s="21"/>
      <c r="G757" s="50" t="s">
        <v>3</v>
      </c>
      <c r="H757" s="23">
        <f t="shared" si="556"/>
        <v>354343</v>
      </c>
      <c r="I757" s="23">
        <v>354586</v>
      </c>
      <c r="J757" s="119">
        <v>2430</v>
      </c>
      <c r="K757" s="21"/>
      <c r="L757" s="50" t="s">
        <v>3</v>
      </c>
      <c r="M757" s="23">
        <f t="shared" si="557"/>
        <v>354586</v>
      </c>
      <c r="N757" s="23">
        <v>354807</v>
      </c>
      <c r="O757" s="119">
        <v>2210</v>
      </c>
      <c r="P757" s="21"/>
      <c r="Q757" s="50" t="s">
        <v>3</v>
      </c>
      <c r="R757" s="23">
        <f t="shared" si="558"/>
        <v>354807</v>
      </c>
      <c r="S757" s="23">
        <v>355028</v>
      </c>
      <c r="T757" s="119">
        <f>(S757-R757)*10</f>
        <v>2210</v>
      </c>
      <c r="U757" s="21"/>
      <c r="V757" s="50" t="s">
        <v>3</v>
      </c>
      <c r="W757" s="23">
        <f t="shared" si="559"/>
        <v>355028</v>
      </c>
      <c r="X757" s="23">
        <v>355238</v>
      </c>
      <c r="Y757" s="119">
        <f>(X757-W757)*10</f>
        <v>2100</v>
      </c>
      <c r="Z757" s="21"/>
      <c r="AA757" s="50" t="s">
        <v>3</v>
      </c>
      <c r="AB757" s="23">
        <f t="shared" si="560"/>
        <v>355238</v>
      </c>
      <c r="AC757" s="23">
        <v>355475</v>
      </c>
      <c r="AD757" s="119">
        <f>(AC757-AB757)*10</f>
        <v>2370</v>
      </c>
      <c r="AE757" s="21"/>
      <c r="AF757" s="50" t="s">
        <v>3</v>
      </c>
      <c r="AG757" s="23">
        <f t="shared" si="561"/>
        <v>355475</v>
      </c>
      <c r="AH757" s="23">
        <v>355709</v>
      </c>
      <c r="AI757" s="119">
        <f>(AH757-AG757)*10</f>
        <v>2340</v>
      </c>
      <c r="AJ757" s="21"/>
      <c r="AK757" s="50" t="s">
        <v>3</v>
      </c>
      <c r="AL757" s="23">
        <f t="shared" si="562"/>
        <v>355709</v>
      </c>
      <c r="AM757" s="23">
        <v>355927</v>
      </c>
      <c r="AN757" s="119">
        <f>(AM757-AL757)*10</f>
        <v>2180</v>
      </c>
    </row>
    <row r="758" spans="2:40" x14ac:dyDescent="0.35">
      <c r="B758" s="50" t="s">
        <v>83</v>
      </c>
      <c r="C758" s="23">
        <f t="shared" si="555"/>
        <v>30793</v>
      </c>
      <c r="D758" s="23">
        <v>30804</v>
      </c>
      <c r="E758" s="119">
        <f>D758-Supply!C758</f>
        <v>11</v>
      </c>
      <c r="F758" s="21"/>
      <c r="G758" s="50" t="s">
        <v>83</v>
      </c>
      <c r="H758" s="23">
        <f t="shared" si="556"/>
        <v>30804</v>
      </c>
      <c r="I758" s="23">
        <v>30814</v>
      </c>
      <c r="J758" s="119">
        <f>I758-Supply!H758</f>
        <v>10</v>
      </c>
      <c r="K758" s="21"/>
      <c r="L758" s="50" t="s">
        <v>83</v>
      </c>
      <c r="M758" s="23">
        <f t="shared" si="557"/>
        <v>30814</v>
      </c>
      <c r="N758" s="23">
        <v>30822</v>
      </c>
      <c r="O758" s="119">
        <f>N758-Supply!M758</f>
        <v>8</v>
      </c>
      <c r="P758" s="21"/>
      <c r="Q758" s="50" t="s">
        <v>83</v>
      </c>
      <c r="R758" s="23">
        <f t="shared" si="558"/>
        <v>30822</v>
      </c>
      <c r="S758" s="23">
        <v>30829</v>
      </c>
      <c r="T758" s="119">
        <f>S758-Supply!R758</f>
        <v>7</v>
      </c>
      <c r="U758" s="21"/>
      <c r="V758" s="50" t="s">
        <v>83</v>
      </c>
      <c r="W758" s="23">
        <f>S758</f>
        <v>30829</v>
      </c>
      <c r="X758" s="23">
        <v>30835</v>
      </c>
      <c r="Y758" s="119">
        <f>X758-Supply!W758</f>
        <v>6</v>
      </c>
      <c r="Z758" s="21"/>
      <c r="AA758" s="50" t="s">
        <v>83</v>
      </c>
      <c r="AB758" s="23">
        <f t="shared" si="560"/>
        <v>30835</v>
      </c>
      <c r="AC758" s="23">
        <v>30842</v>
      </c>
      <c r="AD758" s="119">
        <f>AC758-Supply!AB758</f>
        <v>7</v>
      </c>
      <c r="AE758" s="21"/>
      <c r="AF758" s="50" t="s">
        <v>83</v>
      </c>
      <c r="AG758" s="23">
        <f t="shared" si="561"/>
        <v>30842</v>
      </c>
      <c r="AH758" s="23">
        <v>30847</v>
      </c>
      <c r="AI758" s="119">
        <f>AH758-Supply!AG758</f>
        <v>5</v>
      </c>
      <c r="AJ758" s="21"/>
      <c r="AK758" s="50" t="s">
        <v>83</v>
      </c>
      <c r="AL758" s="23">
        <f t="shared" si="562"/>
        <v>30847</v>
      </c>
      <c r="AM758" s="23">
        <v>30853</v>
      </c>
      <c r="AN758" s="119">
        <f>AM758-Supply!AL758</f>
        <v>6</v>
      </c>
    </row>
    <row r="759" spans="2:40" x14ac:dyDescent="0.35">
      <c r="B759" s="50" t="s">
        <v>84</v>
      </c>
      <c r="C759" s="23">
        <f t="shared" si="555"/>
        <v>55096</v>
      </c>
      <c r="D759" s="23">
        <v>55118</v>
      </c>
      <c r="E759" s="119">
        <f>D759-C759</f>
        <v>22</v>
      </c>
      <c r="F759" s="21"/>
      <c r="G759" s="50" t="s">
        <v>84</v>
      </c>
      <c r="H759" s="23">
        <f t="shared" si="556"/>
        <v>55118</v>
      </c>
      <c r="I759" s="23">
        <v>55165</v>
      </c>
      <c r="J759" s="119">
        <f>I759-H759</f>
        <v>47</v>
      </c>
      <c r="K759" s="21"/>
      <c r="L759" s="50" t="s">
        <v>84</v>
      </c>
      <c r="M759" s="23">
        <f t="shared" si="557"/>
        <v>55165</v>
      </c>
      <c r="N759" s="23">
        <v>55175</v>
      </c>
      <c r="O759" s="119">
        <f>N759-M759</f>
        <v>10</v>
      </c>
      <c r="P759" s="21"/>
      <c r="Q759" s="50" t="s">
        <v>84</v>
      </c>
      <c r="R759" s="23">
        <f t="shared" si="558"/>
        <v>55175</v>
      </c>
      <c r="S759" s="23">
        <v>55236</v>
      </c>
      <c r="T759" s="119">
        <f>S759-R759</f>
        <v>61</v>
      </c>
      <c r="U759" s="21"/>
      <c r="V759" s="50" t="s">
        <v>84</v>
      </c>
      <c r="W759" s="23">
        <f t="shared" ref="W759:W773" si="563">S759</f>
        <v>55236</v>
      </c>
      <c r="X759" s="23">
        <v>55279</v>
      </c>
      <c r="Y759" s="119">
        <f>X759-W759</f>
        <v>43</v>
      </c>
      <c r="Z759" s="21"/>
      <c r="AA759" s="50" t="s">
        <v>84</v>
      </c>
      <c r="AB759" s="23">
        <f t="shared" si="560"/>
        <v>55279</v>
      </c>
      <c r="AC759" s="23">
        <v>55316</v>
      </c>
      <c r="AD759" s="119">
        <f>AC759-AB759</f>
        <v>37</v>
      </c>
      <c r="AE759" s="21"/>
      <c r="AF759" s="50" t="s">
        <v>84</v>
      </c>
      <c r="AG759" s="23">
        <f t="shared" si="561"/>
        <v>55316</v>
      </c>
      <c r="AH759" s="23">
        <v>55353</v>
      </c>
      <c r="AI759" s="119">
        <f>AH759-AG759</f>
        <v>37</v>
      </c>
      <c r="AJ759" s="21"/>
      <c r="AK759" s="50" t="s">
        <v>84</v>
      </c>
      <c r="AL759" s="23">
        <f t="shared" si="562"/>
        <v>55353</v>
      </c>
      <c r="AM759" s="23">
        <v>55383</v>
      </c>
      <c r="AN759" s="119">
        <f>AM759-AL759</f>
        <v>30</v>
      </c>
    </row>
    <row r="760" spans="2:40" x14ac:dyDescent="0.35">
      <c r="B760" s="50" t="s">
        <v>98</v>
      </c>
      <c r="C760" s="23">
        <f t="shared" si="555"/>
        <v>139728</v>
      </c>
      <c r="D760" s="23">
        <v>139728</v>
      </c>
      <c r="E760" s="119">
        <f>D760-C760</f>
        <v>0</v>
      </c>
      <c r="F760" s="21"/>
      <c r="G760" s="50" t="s">
        <v>98</v>
      </c>
      <c r="H760" s="23">
        <f t="shared" si="556"/>
        <v>139728</v>
      </c>
      <c r="I760" s="23">
        <v>139728</v>
      </c>
      <c r="J760" s="119">
        <f>I760-H760</f>
        <v>0</v>
      </c>
      <c r="K760" s="21"/>
      <c r="L760" s="50" t="s">
        <v>98</v>
      </c>
      <c r="M760" s="23">
        <f t="shared" si="557"/>
        <v>139728</v>
      </c>
      <c r="N760" s="23">
        <v>139728</v>
      </c>
      <c r="O760" s="119">
        <f>N760-M760</f>
        <v>0</v>
      </c>
      <c r="P760" s="21"/>
      <c r="Q760" s="50" t="s">
        <v>98</v>
      </c>
      <c r="R760" s="23">
        <f t="shared" si="558"/>
        <v>139728</v>
      </c>
      <c r="S760" s="23">
        <v>139728</v>
      </c>
      <c r="T760" s="119">
        <f>S760-R760</f>
        <v>0</v>
      </c>
      <c r="U760" s="21"/>
      <c r="V760" s="50" t="s">
        <v>98</v>
      </c>
      <c r="W760" s="23">
        <f t="shared" si="563"/>
        <v>139728</v>
      </c>
      <c r="X760" s="23">
        <v>139728</v>
      </c>
      <c r="Y760" s="119">
        <f>X760-W760</f>
        <v>0</v>
      </c>
      <c r="Z760" s="21"/>
      <c r="AA760" s="50" t="s">
        <v>98</v>
      </c>
      <c r="AB760" s="23">
        <f t="shared" si="560"/>
        <v>139728</v>
      </c>
      <c r="AC760" s="23">
        <v>139728</v>
      </c>
      <c r="AD760" s="119">
        <f>AC760-AB760</f>
        <v>0</v>
      </c>
      <c r="AE760" s="21"/>
      <c r="AF760" s="50" t="s">
        <v>98</v>
      </c>
      <c r="AG760" s="23">
        <f t="shared" si="561"/>
        <v>139728</v>
      </c>
      <c r="AH760" s="23">
        <v>139728</v>
      </c>
      <c r="AI760" s="119">
        <f>AH760-AG760</f>
        <v>0</v>
      </c>
      <c r="AJ760" s="21"/>
      <c r="AK760" s="50" t="s">
        <v>98</v>
      </c>
      <c r="AL760" s="23">
        <f t="shared" si="562"/>
        <v>139728</v>
      </c>
      <c r="AM760" s="23">
        <v>139728</v>
      </c>
      <c r="AN760" s="119">
        <f>AM760-AL760</f>
        <v>0</v>
      </c>
    </row>
    <row r="761" spans="2:40" x14ac:dyDescent="0.35">
      <c r="B761" s="50" t="s">
        <v>85</v>
      </c>
      <c r="C761" s="23">
        <f t="shared" si="555"/>
        <v>566</v>
      </c>
      <c r="D761" s="23">
        <v>572</v>
      </c>
      <c r="E761" s="119">
        <f>D761-C761</f>
        <v>6</v>
      </c>
      <c r="F761" s="21"/>
      <c r="G761" s="50" t="s">
        <v>85</v>
      </c>
      <c r="H761" s="23">
        <f t="shared" si="556"/>
        <v>572</v>
      </c>
      <c r="I761" s="23">
        <v>573</v>
      </c>
      <c r="J761" s="119">
        <f>I761-H761</f>
        <v>1</v>
      </c>
      <c r="K761" s="21"/>
      <c r="L761" s="50" t="s">
        <v>85</v>
      </c>
      <c r="M761" s="23">
        <f t="shared" si="557"/>
        <v>573</v>
      </c>
      <c r="N761" s="23">
        <v>575</v>
      </c>
      <c r="O761" s="119">
        <f>N761-M761</f>
        <v>2</v>
      </c>
      <c r="P761" s="21"/>
      <c r="Q761" s="50" t="s">
        <v>85</v>
      </c>
      <c r="R761" s="23">
        <f t="shared" si="558"/>
        <v>575</v>
      </c>
      <c r="S761" s="23">
        <v>577</v>
      </c>
      <c r="T761" s="119">
        <f>S761-R761</f>
        <v>2</v>
      </c>
      <c r="U761" s="21"/>
      <c r="V761" s="50" t="s">
        <v>85</v>
      </c>
      <c r="W761" s="23">
        <f t="shared" si="563"/>
        <v>577</v>
      </c>
      <c r="X761" s="23">
        <v>579</v>
      </c>
      <c r="Y761" s="119">
        <f>X761-W761</f>
        <v>2</v>
      </c>
      <c r="Z761" s="21"/>
      <c r="AA761" s="50" t="s">
        <v>85</v>
      </c>
      <c r="AB761" s="23">
        <f t="shared" si="560"/>
        <v>579</v>
      </c>
      <c r="AC761" s="23">
        <v>581</v>
      </c>
      <c r="AD761" s="119">
        <f>AC761-AB761</f>
        <v>2</v>
      </c>
      <c r="AE761" s="21"/>
      <c r="AF761" s="50" t="s">
        <v>85</v>
      </c>
      <c r="AG761" s="23">
        <f t="shared" si="561"/>
        <v>581</v>
      </c>
      <c r="AH761" s="23">
        <v>582</v>
      </c>
      <c r="AI761" s="119">
        <f>AH761-AG761</f>
        <v>1</v>
      </c>
      <c r="AJ761" s="21"/>
      <c r="AK761" s="50" t="s">
        <v>85</v>
      </c>
      <c r="AL761" s="23">
        <f t="shared" si="562"/>
        <v>582</v>
      </c>
      <c r="AM761" s="23">
        <v>584</v>
      </c>
      <c r="AN761" s="119">
        <f>AM761-AL761</f>
        <v>2</v>
      </c>
    </row>
    <row r="762" spans="2:40" x14ac:dyDescent="0.35">
      <c r="B762" s="50" t="s">
        <v>86</v>
      </c>
      <c r="C762" s="23">
        <f t="shared" si="555"/>
        <v>354131</v>
      </c>
      <c r="D762" s="23">
        <v>354407</v>
      </c>
      <c r="E762" s="119">
        <f>D762-C762</f>
        <v>276</v>
      </c>
      <c r="F762" s="21"/>
      <c r="G762" s="50" t="s">
        <v>86</v>
      </c>
      <c r="H762" s="23">
        <f t="shared" si="556"/>
        <v>354407</v>
      </c>
      <c r="I762" s="23">
        <v>354694</v>
      </c>
      <c r="J762" s="119">
        <f>I762-H762</f>
        <v>287</v>
      </c>
      <c r="K762" s="21"/>
      <c r="L762" s="50" t="s">
        <v>86</v>
      </c>
      <c r="M762" s="23">
        <f t="shared" si="557"/>
        <v>354694</v>
      </c>
      <c r="N762" s="23">
        <v>354968</v>
      </c>
      <c r="O762" s="119">
        <f>N762-M762</f>
        <v>274</v>
      </c>
      <c r="P762" s="21"/>
      <c r="Q762" s="50" t="s">
        <v>86</v>
      </c>
      <c r="R762" s="23">
        <f t="shared" si="558"/>
        <v>354968</v>
      </c>
      <c r="S762" s="23">
        <v>355204</v>
      </c>
      <c r="T762" s="119">
        <f>S762-R762</f>
        <v>236</v>
      </c>
      <c r="U762" s="21"/>
      <c r="V762" s="50" t="s">
        <v>86</v>
      </c>
      <c r="W762" s="23">
        <f t="shared" si="563"/>
        <v>355204</v>
      </c>
      <c r="X762" s="23">
        <v>355388</v>
      </c>
      <c r="Y762" s="119">
        <f>X762-W762</f>
        <v>184</v>
      </c>
      <c r="Z762" s="21"/>
      <c r="AA762" s="50" t="s">
        <v>86</v>
      </c>
      <c r="AB762" s="23">
        <f t="shared" si="560"/>
        <v>355388</v>
      </c>
      <c r="AC762" s="23">
        <v>355609</v>
      </c>
      <c r="AD762" s="119">
        <f>AC762-AB762</f>
        <v>221</v>
      </c>
      <c r="AE762" s="21"/>
      <c r="AF762" s="50" t="s">
        <v>86</v>
      </c>
      <c r="AG762" s="23">
        <f t="shared" si="561"/>
        <v>355609</v>
      </c>
      <c r="AH762" s="23">
        <v>355822</v>
      </c>
      <c r="AI762" s="119">
        <f>AH762-AG762</f>
        <v>213</v>
      </c>
      <c r="AJ762" s="21"/>
      <c r="AK762" s="50" t="s">
        <v>86</v>
      </c>
      <c r="AL762" s="23">
        <f t="shared" si="562"/>
        <v>355822</v>
      </c>
      <c r="AM762" s="23">
        <v>356098</v>
      </c>
      <c r="AN762" s="119">
        <f>AM762-AL762</f>
        <v>276</v>
      </c>
    </row>
    <row r="763" spans="2:40" x14ac:dyDescent="0.35">
      <c r="B763" s="50" t="s">
        <v>93</v>
      </c>
      <c r="C763" s="23"/>
      <c r="D763" s="23"/>
      <c r="E763" s="119">
        <f>E762+E761+E760+E759+E758+E757</f>
        <v>2545</v>
      </c>
      <c r="F763" s="21"/>
      <c r="G763" s="50" t="s">
        <v>93</v>
      </c>
      <c r="H763" s="23">
        <f t="shared" si="556"/>
        <v>0</v>
      </c>
      <c r="I763" s="23"/>
      <c r="J763" s="119">
        <f>J762+J761+J760+J759+J758+J757</f>
        <v>2775</v>
      </c>
      <c r="K763" s="21"/>
      <c r="L763" s="50" t="s">
        <v>93</v>
      </c>
      <c r="M763" s="23">
        <f t="shared" si="557"/>
        <v>0</v>
      </c>
      <c r="N763" s="23"/>
      <c r="O763" s="119">
        <f>O762+O761+O760+O759+O758+O757</f>
        <v>2504</v>
      </c>
      <c r="P763" s="21"/>
      <c r="Q763" s="50" t="s">
        <v>93</v>
      </c>
      <c r="R763" s="23">
        <f t="shared" si="558"/>
        <v>0</v>
      </c>
      <c r="S763" s="23"/>
      <c r="T763" s="119">
        <f>T762+T761+T760+T759+T758+T757</f>
        <v>2516</v>
      </c>
      <c r="U763" s="21"/>
      <c r="V763" s="50" t="s">
        <v>93</v>
      </c>
      <c r="W763" s="23">
        <f t="shared" si="563"/>
        <v>0</v>
      </c>
      <c r="X763" s="23"/>
      <c r="Y763" s="119">
        <f>Y762+Y761+Y760+Y759+Y758+Y757</f>
        <v>2335</v>
      </c>
      <c r="Z763" s="21"/>
      <c r="AA763" s="50" t="s">
        <v>93</v>
      </c>
      <c r="AB763" s="23">
        <f t="shared" si="560"/>
        <v>0</v>
      </c>
      <c r="AC763" s="23"/>
      <c r="AD763" s="119">
        <f>AD762+AD761+AD760+AD759+AD758+AD757</f>
        <v>2637</v>
      </c>
      <c r="AE763" s="21"/>
      <c r="AF763" s="50" t="s">
        <v>93</v>
      </c>
      <c r="AG763" s="23">
        <f t="shared" si="561"/>
        <v>0</v>
      </c>
      <c r="AH763" s="23"/>
      <c r="AI763" s="119">
        <f>AI762+AI761+AI760+AI759+AI758+AI757</f>
        <v>2596</v>
      </c>
      <c r="AJ763" s="21"/>
      <c r="AK763" s="50" t="s">
        <v>93</v>
      </c>
      <c r="AL763" s="23">
        <f t="shared" si="562"/>
        <v>0</v>
      </c>
      <c r="AM763" s="23"/>
      <c r="AN763" s="119">
        <f>AN762+AN761+AN760+AN759+AN758+AN757</f>
        <v>2494</v>
      </c>
    </row>
    <row r="764" spans="2:40" x14ac:dyDescent="0.35">
      <c r="B764" s="50" t="s">
        <v>87</v>
      </c>
      <c r="C764" s="23">
        <f t="shared" si="555"/>
        <v>1574301</v>
      </c>
      <c r="D764" s="23">
        <v>1575312</v>
      </c>
      <c r="E764" s="119">
        <f t="shared" ref="E764:E770" si="564">D764-C764</f>
        <v>1011</v>
      </c>
      <c r="F764" s="21"/>
      <c r="G764" s="50" t="s">
        <v>87</v>
      </c>
      <c r="H764" s="23">
        <f t="shared" si="556"/>
        <v>1575312</v>
      </c>
      <c r="I764" s="23">
        <v>1576444</v>
      </c>
      <c r="J764" s="119">
        <f t="shared" ref="J764:J770" si="565">I764-H764</f>
        <v>1132</v>
      </c>
      <c r="K764" s="21"/>
      <c r="L764" s="50" t="s">
        <v>87</v>
      </c>
      <c r="M764" s="23">
        <f t="shared" si="557"/>
        <v>1576444</v>
      </c>
      <c r="N764" s="23">
        <v>1577591</v>
      </c>
      <c r="O764" s="119">
        <f t="shared" ref="O764:O770" si="566">N764-M764</f>
        <v>1147</v>
      </c>
      <c r="P764" s="21"/>
      <c r="Q764" s="50" t="s">
        <v>87</v>
      </c>
      <c r="R764" s="23">
        <f t="shared" si="558"/>
        <v>1577591</v>
      </c>
      <c r="S764" s="23">
        <v>1578636</v>
      </c>
      <c r="T764" s="119">
        <f t="shared" ref="T764:T770" si="567">S764-R764</f>
        <v>1045</v>
      </c>
      <c r="U764" s="21"/>
      <c r="V764" s="50" t="s">
        <v>87</v>
      </c>
      <c r="W764" s="23">
        <f t="shared" si="563"/>
        <v>1578636</v>
      </c>
      <c r="X764" s="23">
        <v>1579184</v>
      </c>
      <c r="Y764" s="119">
        <f t="shared" ref="Y764:Y770" si="568">X764-W764</f>
        <v>548</v>
      </c>
      <c r="Z764" s="21"/>
      <c r="AA764" s="50" t="s">
        <v>87</v>
      </c>
      <c r="AB764" s="23">
        <f t="shared" si="560"/>
        <v>1579184</v>
      </c>
      <c r="AC764" s="23">
        <v>1579105</v>
      </c>
      <c r="AD764" s="119">
        <f t="shared" ref="AD764:AD770" si="569">AC764-AB764</f>
        <v>-79</v>
      </c>
      <c r="AE764" s="21"/>
      <c r="AF764" s="50" t="s">
        <v>87</v>
      </c>
      <c r="AG764" s="23">
        <f t="shared" si="561"/>
        <v>1579105</v>
      </c>
      <c r="AH764" s="23">
        <v>1579989</v>
      </c>
      <c r="AI764" s="119">
        <f t="shared" ref="AI764:AI770" si="570">AH764-AG764</f>
        <v>884</v>
      </c>
      <c r="AJ764" s="21"/>
      <c r="AK764" s="50" t="s">
        <v>87</v>
      </c>
      <c r="AL764" s="23">
        <f t="shared" si="562"/>
        <v>1579989</v>
      </c>
      <c r="AM764" s="23">
        <v>1581139</v>
      </c>
      <c r="AN764" s="119">
        <f t="shared" ref="AN764:AN770" si="571">AM764-AL764</f>
        <v>1150</v>
      </c>
    </row>
    <row r="765" spans="2:40" x14ac:dyDescent="0.35">
      <c r="B765" s="50" t="s">
        <v>96</v>
      </c>
      <c r="C765" s="23">
        <f t="shared" si="555"/>
        <v>877172</v>
      </c>
      <c r="D765" s="23">
        <v>877442</v>
      </c>
      <c r="E765" s="119">
        <f t="shared" si="564"/>
        <v>270</v>
      </c>
      <c r="F765" s="21"/>
      <c r="G765" s="50" t="s">
        <v>96</v>
      </c>
      <c r="H765" s="23">
        <f t="shared" si="556"/>
        <v>877442</v>
      </c>
      <c r="I765" s="23">
        <v>877753</v>
      </c>
      <c r="J765" s="119">
        <f t="shared" si="565"/>
        <v>311</v>
      </c>
      <c r="K765" s="21"/>
      <c r="L765" s="50" t="s">
        <v>96</v>
      </c>
      <c r="M765" s="23">
        <f t="shared" si="557"/>
        <v>877753</v>
      </c>
      <c r="N765" s="23">
        <v>878034</v>
      </c>
      <c r="O765" s="119">
        <f t="shared" si="566"/>
        <v>281</v>
      </c>
      <c r="P765" s="21"/>
      <c r="Q765" s="50" t="s">
        <v>96</v>
      </c>
      <c r="R765" s="23">
        <f t="shared" si="558"/>
        <v>878034</v>
      </c>
      <c r="S765" s="23">
        <v>878346</v>
      </c>
      <c r="T765" s="119">
        <f t="shared" si="567"/>
        <v>312</v>
      </c>
      <c r="U765" s="21"/>
      <c r="V765" s="50" t="s">
        <v>96</v>
      </c>
      <c r="W765" s="23">
        <f t="shared" si="563"/>
        <v>878346</v>
      </c>
      <c r="X765" s="23">
        <v>878671</v>
      </c>
      <c r="Y765" s="119">
        <f t="shared" si="568"/>
        <v>325</v>
      </c>
      <c r="Z765" s="21"/>
      <c r="AA765" s="50" t="s">
        <v>96</v>
      </c>
      <c r="AB765" s="23">
        <f t="shared" si="560"/>
        <v>878671</v>
      </c>
      <c r="AC765" s="23">
        <v>878962</v>
      </c>
      <c r="AD765" s="119">
        <f t="shared" si="569"/>
        <v>291</v>
      </c>
      <c r="AE765" s="21"/>
      <c r="AF765" s="50" t="s">
        <v>96</v>
      </c>
      <c r="AG765" s="23">
        <f t="shared" si="561"/>
        <v>878962</v>
      </c>
      <c r="AH765" s="23">
        <v>879235</v>
      </c>
      <c r="AI765" s="119">
        <f t="shared" si="570"/>
        <v>273</v>
      </c>
      <c r="AJ765" s="21"/>
      <c r="AK765" s="50" t="s">
        <v>96</v>
      </c>
      <c r="AL765" s="23">
        <f t="shared" si="562"/>
        <v>879235</v>
      </c>
      <c r="AM765" s="23">
        <v>879505</v>
      </c>
      <c r="AN765" s="119">
        <f t="shared" si="571"/>
        <v>270</v>
      </c>
    </row>
    <row r="766" spans="2:40" x14ac:dyDescent="0.35">
      <c r="B766" s="50" t="s">
        <v>88</v>
      </c>
      <c r="C766" s="23">
        <f t="shared" si="555"/>
        <v>0</v>
      </c>
      <c r="D766" s="23"/>
      <c r="E766" s="119">
        <f t="shared" si="564"/>
        <v>0</v>
      </c>
      <c r="F766" s="21"/>
      <c r="G766" s="50" t="s">
        <v>88</v>
      </c>
      <c r="H766" s="23">
        <f t="shared" si="556"/>
        <v>0</v>
      </c>
      <c r="I766" s="23"/>
      <c r="J766" s="119">
        <f t="shared" si="565"/>
        <v>0</v>
      </c>
      <c r="K766" s="21"/>
      <c r="L766" s="50" t="s">
        <v>88</v>
      </c>
      <c r="M766" s="23">
        <f t="shared" si="557"/>
        <v>0</v>
      </c>
      <c r="N766" s="23"/>
      <c r="O766" s="119">
        <f t="shared" si="566"/>
        <v>0</v>
      </c>
      <c r="P766" s="21"/>
      <c r="Q766" s="50" t="s">
        <v>88</v>
      </c>
      <c r="R766" s="23">
        <f t="shared" si="558"/>
        <v>0</v>
      </c>
      <c r="S766" s="23"/>
      <c r="T766" s="119">
        <f t="shared" si="567"/>
        <v>0</v>
      </c>
      <c r="U766" s="21"/>
      <c r="V766" s="50" t="s">
        <v>88</v>
      </c>
      <c r="W766" s="23">
        <f t="shared" si="563"/>
        <v>0</v>
      </c>
      <c r="X766" s="23"/>
      <c r="Y766" s="119">
        <f t="shared" si="568"/>
        <v>0</v>
      </c>
      <c r="Z766" s="21"/>
      <c r="AA766" s="50" t="s">
        <v>88</v>
      </c>
      <c r="AB766" s="23">
        <f t="shared" si="560"/>
        <v>0</v>
      </c>
      <c r="AC766" s="23"/>
      <c r="AD766" s="119">
        <f t="shared" si="569"/>
        <v>0</v>
      </c>
      <c r="AE766" s="21"/>
      <c r="AF766" s="50" t="s">
        <v>88</v>
      </c>
      <c r="AG766" s="23">
        <f t="shared" si="561"/>
        <v>0</v>
      </c>
      <c r="AH766" s="23"/>
      <c r="AI766" s="119">
        <f t="shared" si="570"/>
        <v>0</v>
      </c>
      <c r="AJ766" s="21"/>
      <c r="AK766" s="50" t="s">
        <v>88</v>
      </c>
      <c r="AL766" s="23">
        <f t="shared" si="562"/>
        <v>0</v>
      </c>
      <c r="AM766" s="23"/>
      <c r="AN766" s="119">
        <f t="shared" si="571"/>
        <v>0</v>
      </c>
    </row>
    <row r="767" spans="2:40" x14ac:dyDescent="0.35">
      <c r="B767" s="50" t="s">
        <v>108</v>
      </c>
      <c r="C767" s="23">
        <f t="shared" si="555"/>
        <v>2861</v>
      </c>
      <c r="D767" s="23">
        <v>2863</v>
      </c>
      <c r="E767" s="119">
        <f t="shared" si="564"/>
        <v>2</v>
      </c>
      <c r="F767" s="21"/>
      <c r="G767" s="50" t="s">
        <v>108</v>
      </c>
      <c r="H767" s="23">
        <f t="shared" si="556"/>
        <v>2863</v>
      </c>
      <c r="I767" s="23">
        <v>2865</v>
      </c>
      <c r="J767" s="119">
        <f t="shared" si="565"/>
        <v>2</v>
      </c>
      <c r="K767" s="21"/>
      <c r="L767" s="50" t="s">
        <v>108</v>
      </c>
      <c r="M767" s="23">
        <f t="shared" si="557"/>
        <v>2865</v>
      </c>
      <c r="N767" s="23">
        <v>2867</v>
      </c>
      <c r="O767" s="119">
        <f t="shared" si="566"/>
        <v>2</v>
      </c>
      <c r="P767" s="21"/>
      <c r="Q767" s="50" t="s">
        <v>108</v>
      </c>
      <c r="R767" s="23">
        <f t="shared" si="558"/>
        <v>2867</v>
      </c>
      <c r="S767" s="23">
        <v>2868</v>
      </c>
      <c r="T767" s="119">
        <f t="shared" si="567"/>
        <v>1</v>
      </c>
      <c r="U767" s="21"/>
      <c r="V767" s="50" t="s">
        <v>108</v>
      </c>
      <c r="W767" s="23">
        <f t="shared" si="563"/>
        <v>2868</v>
      </c>
      <c r="X767" s="23">
        <v>2870</v>
      </c>
      <c r="Y767" s="119">
        <f t="shared" si="568"/>
        <v>2</v>
      </c>
      <c r="Z767" s="21"/>
      <c r="AA767" s="50" t="s">
        <v>108</v>
      </c>
      <c r="AB767" s="23">
        <f t="shared" si="560"/>
        <v>2870</v>
      </c>
      <c r="AC767" s="23">
        <v>2876</v>
      </c>
      <c r="AD767" s="119">
        <f t="shared" si="569"/>
        <v>6</v>
      </c>
      <c r="AE767" s="21"/>
      <c r="AF767" s="50" t="s">
        <v>108</v>
      </c>
      <c r="AG767" s="23">
        <f t="shared" si="561"/>
        <v>2876</v>
      </c>
      <c r="AH767" s="23">
        <v>2879</v>
      </c>
      <c r="AI767" s="119">
        <f t="shared" si="570"/>
        <v>3</v>
      </c>
      <c r="AJ767" s="21"/>
      <c r="AK767" s="50" t="s">
        <v>108</v>
      </c>
      <c r="AL767" s="23">
        <f t="shared" si="562"/>
        <v>2879</v>
      </c>
      <c r="AM767" s="23">
        <v>2882</v>
      </c>
      <c r="AN767" s="119">
        <f t="shared" si="571"/>
        <v>3</v>
      </c>
    </row>
    <row r="768" spans="2:40" x14ac:dyDescent="0.35">
      <c r="B768" s="50" t="s">
        <v>89</v>
      </c>
      <c r="C768" s="23">
        <f t="shared" si="555"/>
        <v>627367</v>
      </c>
      <c r="D768" s="23">
        <v>627660</v>
      </c>
      <c r="E768" s="119">
        <f t="shared" si="564"/>
        <v>293</v>
      </c>
      <c r="F768" s="21"/>
      <c r="G768" s="50" t="s">
        <v>89</v>
      </c>
      <c r="H768" s="23">
        <f t="shared" si="556"/>
        <v>627660</v>
      </c>
      <c r="I768" s="23">
        <v>627957</v>
      </c>
      <c r="J768" s="119">
        <f t="shared" si="565"/>
        <v>297</v>
      </c>
      <c r="K768" s="21"/>
      <c r="L768" s="50" t="s">
        <v>89</v>
      </c>
      <c r="M768" s="23">
        <f t="shared" si="557"/>
        <v>627957</v>
      </c>
      <c r="N768" s="23">
        <v>628246</v>
      </c>
      <c r="O768" s="119">
        <f t="shared" si="566"/>
        <v>289</v>
      </c>
      <c r="P768" s="21"/>
      <c r="Q768" s="50" t="s">
        <v>89</v>
      </c>
      <c r="R768" s="23">
        <f t="shared" si="558"/>
        <v>628246</v>
      </c>
      <c r="S768" s="23">
        <v>628726</v>
      </c>
      <c r="T768" s="119">
        <f t="shared" si="567"/>
        <v>480</v>
      </c>
      <c r="U768" s="21"/>
      <c r="V768" s="50" t="s">
        <v>89</v>
      </c>
      <c r="W768" s="23">
        <f t="shared" si="563"/>
        <v>628726</v>
      </c>
      <c r="X768" s="23">
        <v>629124</v>
      </c>
      <c r="Y768" s="119">
        <f t="shared" si="568"/>
        <v>398</v>
      </c>
      <c r="Z768" s="21"/>
      <c r="AA768" s="50" t="s">
        <v>89</v>
      </c>
      <c r="AB768" s="23">
        <f t="shared" si="560"/>
        <v>629124</v>
      </c>
      <c r="AC768" s="23">
        <v>629514</v>
      </c>
      <c r="AD768" s="119">
        <f t="shared" si="569"/>
        <v>390</v>
      </c>
      <c r="AE768" s="21"/>
      <c r="AF768" s="50" t="s">
        <v>89</v>
      </c>
      <c r="AG768" s="23">
        <f t="shared" si="561"/>
        <v>629514</v>
      </c>
      <c r="AH768" s="23">
        <v>629916</v>
      </c>
      <c r="AI768" s="119">
        <f t="shared" si="570"/>
        <v>402</v>
      </c>
      <c r="AJ768" s="21"/>
      <c r="AK768" s="50" t="s">
        <v>89</v>
      </c>
      <c r="AL768" s="23">
        <f t="shared" si="562"/>
        <v>629916</v>
      </c>
      <c r="AM768" s="23">
        <v>630262</v>
      </c>
      <c r="AN768" s="119">
        <f t="shared" si="571"/>
        <v>346</v>
      </c>
    </row>
    <row r="769" spans="2:40" x14ac:dyDescent="0.35">
      <c r="B769" s="50" t="s">
        <v>90</v>
      </c>
      <c r="C769" s="23">
        <f t="shared" si="555"/>
        <v>331898</v>
      </c>
      <c r="D769" s="23">
        <v>332168</v>
      </c>
      <c r="E769" s="119">
        <f t="shared" si="564"/>
        <v>270</v>
      </c>
      <c r="F769" s="21"/>
      <c r="G769" s="50" t="s">
        <v>90</v>
      </c>
      <c r="H769" s="23">
        <f t="shared" si="556"/>
        <v>332168</v>
      </c>
      <c r="I769" s="23">
        <v>332384</v>
      </c>
      <c r="J769" s="119">
        <f t="shared" si="565"/>
        <v>216</v>
      </c>
      <c r="K769" s="21"/>
      <c r="L769" s="50" t="s">
        <v>90</v>
      </c>
      <c r="M769" s="23">
        <f t="shared" si="557"/>
        <v>332384</v>
      </c>
      <c r="N769" s="23">
        <v>332608</v>
      </c>
      <c r="O769" s="119">
        <f t="shared" si="566"/>
        <v>224</v>
      </c>
      <c r="P769" s="21"/>
      <c r="Q769" s="50" t="s">
        <v>90</v>
      </c>
      <c r="R769" s="23">
        <f t="shared" si="558"/>
        <v>332608</v>
      </c>
      <c r="S769" s="23">
        <v>332895</v>
      </c>
      <c r="T769" s="119">
        <f t="shared" si="567"/>
        <v>287</v>
      </c>
      <c r="U769" s="21"/>
      <c r="V769" s="50" t="s">
        <v>90</v>
      </c>
      <c r="W769" s="23">
        <f t="shared" si="563"/>
        <v>332895</v>
      </c>
      <c r="X769" s="23">
        <v>333234</v>
      </c>
      <c r="Y769" s="119">
        <f t="shared" si="568"/>
        <v>339</v>
      </c>
      <c r="Z769" s="21"/>
      <c r="AA769" s="50" t="s">
        <v>90</v>
      </c>
      <c r="AB769" s="23">
        <f t="shared" si="560"/>
        <v>333234</v>
      </c>
      <c r="AC769" s="23">
        <v>333484</v>
      </c>
      <c r="AD769" s="119">
        <f t="shared" si="569"/>
        <v>250</v>
      </c>
      <c r="AE769" s="21"/>
      <c r="AF769" s="50" t="s">
        <v>90</v>
      </c>
      <c r="AG769" s="23">
        <f t="shared" si="561"/>
        <v>333484</v>
      </c>
      <c r="AH769" s="23">
        <v>333806</v>
      </c>
      <c r="AI769" s="119">
        <f t="shared" si="570"/>
        <v>322</v>
      </c>
      <c r="AJ769" s="21"/>
      <c r="AK769" s="50" t="s">
        <v>90</v>
      </c>
      <c r="AL769" s="23">
        <f t="shared" si="562"/>
        <v>333806</v>
      </c>
      <c r="AM769" s="23">
        <v>334084</v>
      </c>
      <c r="AN769" s="119">
        <f t="shared" si="571"/>
        <v>278</v>
      </c>
    </row>
    <row r="770" spans="2:40" x14ac:dyDescent="0.35">
      <c r="B770" s="50" t="s">
        <v>91</v>
      </c>
      <c r="C770" s="23">
        <f t="shared" si="555"/>
        <v>962265</v>
      </c>
      <c r="D770" s="23">
        <v>963312</v>
      </c>
      <c r="E770" s="119">
        <f t="shared" si="564"/>
        <v>1047</v>
      </c>
      <c r="F770" s="21"/>
      <c r="G770" s="50" t="s">
        <v>91</v>
      </c>
      <c r="H770" s="23">
        <f t="shared" si="556"/>
        <v>963312</v>
      </c>
      <c r="I770" s="23">
        <v>964333</v>
      </c>
      <c r="J770" s="119">
        <f t="shared" si="565"/>
        <v>1021</v>
      </c>
      <c r="K770" s="21"/>
      <c r="L770" s="50" t="s">
        <v>91</v>
      </c>
      <c r="M770" s="23">
        <f t="shared" si="557"/>
        <v>964333</v>
      </c>
      <c r="N770" s="23">
        <v>965105</v>
      </c>
      <c r="O770" s="119">
        <f t="shared" si="566"/>
        <v>772</v>
      </c>
      <c r="P770" s="21"/>
      <c r="Q770" s="50" t="s">
        <v>91</v>
      </c>
      <c r="R770" s="23">
        <f t="shared" si="558"/>
        <v>965105</v>
      </c>
      <c r="S770" s="23">
        <v>966391</v>
      </c>
      <c r="T770" s="119">
        <f t="shared" si="567"/>
        <v>1286</v>
      </c>
      <c r="U770" s="21"/>
      <c r="V770" s="50" t="s">
        <v>91</v>
      </c>
      <c r="W770" s="23">
        <f t="shared" si="563"/>
        <v>966391</v>
      </c>
      <c r="X770" s="23">
        <v>967451</v>
      </c>
      <c r="Y770" s="119">
        <f t="shared" si="568"/>
        <v>1060</v>
      </c>
      <c r="Z770" s="21"/>
      <c r="AA770" s="50" t="s">
        <v>91</v>
      </c>
      <c r="AB770" s="23">
        <f t="shared" si="560"/>
        <v>967451</v>
      </c>
      <c r="AC770" s="23">
        <v>968806</v>
      </c>
      <c r="AD770" s="119">
        <f t="shared" si="569"/>
        <v>1355</v>
      </c>
      <c r="AE770" s="21"/>
      <c r="AF770" s="50" t="s">
        <v>91</v>
      </c>
      <c r="AG770" s="23">
        <f t="shared" si="561"/>
        <v>968806</v>
      </c>
      <c r="AH770" s="23">
        <v>969989</v>
      </c>
      <c r="AI770" s="119">
        <f t="shared" si="570"/>
        <v>1183</v>
      </c>
      <c r="AJ770" s="21"/>
      <c r="AK770" s="50" t="s">
        <v>91</v>
      </c>
      <c r="AL770" s="23">
        <f t="shared" si="562"/>
        <v>969989</v>
      </c>
      <c r="AM770" s="23">
        <v>970759</v>
      </c>
      <c r="AN770" s="119">
        <f t="shared" si="571"/>
        <v>770</v>
      </c>
    </row>
    <row r="771" spans="2:40" x14ac:dyDescent="0.35">
      <c r="B771" s="50" t="s">
        <v>94</v>
      </c>
      <c r="C771" s="23">
        <f t="shared" si="555"/>
        <v>0</v>
      </c>
      <c r="D771" s="23"/>
      <c r="E771" s="119">
        <f>SUM(E764:E770)</f>
        <v>2893</v>
      </c>
      <c r="F771" s="21"/>
      <c r="G771" s="50" t="s">
        <v>94</v>
      </c>
      <c r="H771" s="23">
        <f t="shared" si="556"/>
        <v>0</v>
      </c>
      <c r="I771" s="23"/>
      <c r="J771" s="119">
        <f>SUM(J764:J770)</f>
        <v>2979</v>
      </c>
      <c r="K771" s="21"/>
      <c r="L771" s="50" t="s">
        <v>94</v>
      </c>
      <c r="M771" s="23">
        <f t="shared" si="557"/>
        <v>0</v>
      </c>
      <c r="N771" s="23"/>
      <c r="O771" s="119">
        <f>SUM(O764:O770)</f>
        <v>2715</v>
      </c>
      <c r="P771" s="21"/>
      <c r="Q771" s="50" t="s">
        <v>94</v>
      </c>
      <c r="R771" s="23">
        <f t="shared" si="558"/>
        <v>0</v>
      </c>
      <c r="S771" s="23"/>
      <c r="T771" s="119">
        <f>SUM(T764:T770)</f>
        <v>3411</v>
      </c>
      <c r="U771" s="21"/>
      <c r="V771" s="50" t="s">
        <v>94</v>
      </c>
      <c r="W771" s="23">
        <f t="shared" si="563"/>
        <v>0</v>
      </c>
      <c r="X771" s="23"/>
      <c r="Y771" s="119">
        <f>SUM(Y764:Y770)</f>
        <v>2672</v>
      </c>
      <c r="Z771" s="21"/>
      <c r="AA771" s="50" t="s">
        <v>94</v>
      </c>
      <c r="AB771" s="23">
        <f t="shared" si="560"/>
        <v>0</v>
      </c>
      <c r="AC771" s="23"/>
      <c r="AD771" s="119">
        <f>SUM(AD764:AD770)</f>
        <v>2213</v>
      </c>
      <c r="AE771" s="21"/>
      <c r="AF771" s="50" t="s">
        <v>94</v>
      </c>
      <c r="AG771" s="23">
        <f t="shared" si="561"/>
        <v>0</v>
      </c>
      <c r="AH771" s="23"/>
      <c r="AI771" s="119">
        <f>SUM(AI764:AI770)</f>
        <v>3067</v>
      </c>
      <c r="AJ771" s="21"/>
      <c r="AK771" s="50" t="s">
        <v>94</v>
      </c>
      <c r="AL771" s="23">
        <f t="shared" si="562"/>
        <v>0</v>
      </c>
      <c r="AM771" s="23"/>
      <c r="AN771" s="119">
        <f>SUM(AN764:AN770)</f>
        <v>2817</v>
      </c>
    </row>
    <row r="772" spans="2:40" x14ac:dyDescent="0.35">
      <c r="B772" s="50" t="s">
        <v>97</v>
      </c>
      <c r="C772" s="23">
        <f t="shared" si="555"/>
        <v>585425</v>
      </c>
      <c r="D772" s="23">
        <v>585648</v>
      </c>
      <c r="E772" s="119">
        <f>D772-C772</f>
        <v>223</v>
      </c>
      <c r="F772" s="21"/>
      <c r="G772" s="50" t="s">
        <v>97</v>
      </c>
      <c r="H772" s="23">
        <f t="shared" si="556"/>
        <v>585648</v>
      </c>
      <c r="I772" s="23">
        <v>585901</v>
      </c>
      <c r="J772" s="119">
        <f>I772-H772</f>
        <v>253</v>
      </c>
      <c r="K772" s="122"/>
      <c r="L772" s="50" t="s">
        <v>97</v>
      </c>
      <c r="M772" s="23">
        <f t="shared" si="557"/>
        <v>585901</v>
      </c>
      <c r="N772" s="23">
        <v>586134</v>
      </c>
      <c r="O772" s="119">
        <f>N772-M772</f>
        <v>233</v>
      </c>
      <c r="P772" s="21"/>
      <c r="Q772" s="50" t="s">
        <v>97</v>
      </c>
      <c r="R772" s="23">
        <f t="shared" si="558"/>
        <v>586134</v>
      </c>
      <c r="S772" s="23">
        <v>586414</v>
      </c>
      <c r="T772" s="119">
        <f>S772-R772</f>
        <v>280</v>
      </c>
      <c r="U772" s="21"/>
      <c r="V772" s="50" t="s">
        <v>97</v>
      </c>
      <c r="W772" s="23">
        <f t="shared" si="563"/>
        <v>586414</v>
      </c>
      <c r="X772" s="23">
        <v>586672</v>
      </c>
      <c r="Y772" s="119">
        <f>X772-W772</f>
        <v>258</v>
      </c>
      <c r="Z772" s="21"/>
      <c r="AA772" s="50" t="s">
        <v>97</v>
      </c>
      <c r="AB772" s="23">
        <f t="shared" si="560"/>
        <v>586672</v>
      </c>
      <c r="AC772" s="23">
        <v>586882</v>
      </c>
      <c r="AD772" s="119">
        <f>AC772-AB772</f>
        <v>210</v>
      </c>
      <c r="AE772" s="21"/>
      <c r="AF772" s="50" t="s">
        <v>97</v>
      </c>
      <c r="AG772" s="23">
        <f t="shared" si="561"/>
        <v>586882</v>
      </c>
      <c r="AH772" s="23">
        <v>587135</v>
      </c>
      <c r="AI772" s="119">
        <f>AH772-AG772</f>
        <v>253</v>
      </c>
      <c r="AJ772" s="21"/>
      <c r="AK772" s="50" t="s">
        <v>97</v>
      </c>
      <c r="AL772" s="23">
        <f t="shared" si="562"/>
        <v>587135</v>
      </c>
      <c r="AM772" s="23">
        <v>587321</v>
      </c>
      <c r="AN772" s="119">
        <f>AM772-AL772</f>
        <v>186</v>
      </c>
    </row>
    <row r="773" spans="2:40" x14ac:dyDescent="0.35">
      <c r="B773" s="29" t="s">
        <v>130</v>
      </c>
      <c r="C773" s="23"/>
      <c r="D773" s="23"/>
      <c r="E773" s="121">
        <f>E772+E771+E763+E755+E756+E754+E753+E752+E751</f>
        <v>8673</v>
      </c>
      <c r="F773" s="21"/>
      <c r="G773" s="29" t="s">
        <v>130</v>
      </c>
      <c r="H773" s="23">
        <f t="shared" si="556"/>
        <v>0</v>
      </c>
      <c r="I773" s="23"/>
      <c r="J773" s="121">
        <f>J772+J771+J763+J755+J756+J754+J753+J752+J751</f>
        <v>9027</v>
      </c>
      <c r="K773" s="21"/>
      <c r="L773" s="29" t="s">
        <v>130</v>
      </c>
      <c r="M773" s="23">
        <f t="shared" si="557"/>
        <v>0</v>
      </c>
      <c r="N773" s="23"/>
      <c r="O773" s="121">
        <f>O772+O771+O763+O755+O756+O754+O753+O752+O751</f>
        <v>8717</v>
      </c>
      <c r="P773" s="21"/>
      <c r="Q773" s="29" t="s">
        <v>130</v>
      </c>
      <c r="R773" s="23">
        <f t="shared" si="558"/>
        <v>0</v>
      </c>
      <c r="S773" s="23"/>
      <c r="T773" s="121">
        <f>T772+T771+T763+T755+T756+T754+T753+T752+T751</f>
        <v>9700</v>
      </c>
      <c r="U773" s="21"/>
      <c r="V773" s="29" t="s">
        <v>130</v>
      </c>
      <c r="W773" s="23">
        <f t="shared" si="563"/>
        <v>0</v>
      </c>
      <c r="X773" s="23"/>
      <c r="Y773" s="121">
        <f>Y772+Y771+Y763+Y755+Y756+Y754+Y753+Y752+Y751</f>
        <v>8020</v>
      </c>
      <c r="Z773" s="21"/>
      <c r="AA773" s="29" t="s">
        <v>130</v>
      </c>
      <c r="AB773" s="23">
        <f t="shared" si="560"/>
        <v>0</v>
      </c>
      <c r="AC773" s="23"/>
      <c r="AD773" s="121">
        <f>AD772+AD771+AD763+AD755+AD756+AD754+AD753+AD752+AD751</f>
        <v>8044</v>
      </c>
      <c r="AE773" s="21"/>
      <c r="AF773" s="29" t="s">
        <v>130</v>
      </c>
      <c r="AG773" s="23">
        <f t="shared" si="561"/>
        <v>0</v>
      </c>
      <c r="AH773" s="23"/>
      <c r="AI773" s="121">
        <f>AI772+AI771+AI763+AI755+AI756+AI754+AI753+AI752+AI751</f>
        <v>8996</v>
      </c>
      <c r="AJ773" s="21"/>
      <c r="AK773" s="29" t="s">
        <v>130</v>
      </c>
      <c r="AL773" s="23">
        <f t="shared" si="562"/>
        <v>0</v>
      </c>
      <c r="AM773" s="23"/>
      <c r="AN773" s="121">
        <f>AN772+AN771+AN763+AN755+AN756+AN754+AN753+AN752+AN751</f>
        <v>7586</v>
      </c>
    </row>
    <row r="774" spans="2:40" x14ac:dyDescent="0.35">
      <c r="B774" s="21"/>
      <c r="C774" s="21"/>
      <c r="D774" s="21"/>
      <c r="E774" s="123">
        <f>E773-E757+471</f>
        <v>6914</v>
      </c>
      <c r="F774" s="21"/>
      <c r="G774" s="21"/>
      <c r="H774" s="21"/>
      <c r="I774" s="21"/>
      <c r="J774" s="123">
        <f>J773-J757+471</f>
        <v>7068</v>
      </c>
      <c r="K774" s="21"/>
      <c r="L774" s="21"/>
      <c r="M774" s="21"/>
      <c r="N774" s="21"/>
      <c r="O774" s="123">
        <f>O773-O757+471</f>
        <v>6978</v>
      </c>
      <c r="P774" s="21"/>
      <c r="Q774" s="21"/>
      <c r="R774" s="21"/>
      <c r="S774" s="21"/>
      <c r="T774" s="123">
        <f>T773-T757+471</f>
        <v>7961</v>
      </c>
      <c r="U774" s="21"/>
      <c r="V774" s="21"/>
      <c r="W774" s="21"/>
      <c r="X774" s="21"/>
      <c r="Y774" s="123">
        <f>Y773-Y757+471</f>
        <v>6391</v>
      </c>
      <c r="Z774" s="21"/>
      <c r="AA774" s="21"/>
      <c r="AB774" s="21"/>
      <c r="AC774" s="21"/>
      <c r="AD774" s="123">
        <f>AD773-AD757+471</f>
        <v>6145</v>
      </c>
      <c r="AE774" s="21"/>
      <c r="AF774" s="21"/>
      <c r="AG774" s="21"/>
      <c r="AH774" s="21"/>
      <c r="AI774" s="123">
        <f>AI773-AI757+471</f>
        <v>7127</v>
      </c>
      <c r="AJ774" s="21"/>
      <c r="AK774" s="21"/>
      <c r="AL774" s="21"/>
      <c r="AM774" s="21"/>
      <c r="AN774" s="123">
        <f>AN773-AN757+471</f>
        <v>5877</v>
      </c>
    </row>
    <row r="776" spans="2:40" x14ac:dyDescent="0.35">
      <c r="B776" s="117" t="s">
        <v>114</v>
      </c>
      <c r="C776" s="292" t="s">
        <v>1199</v>
      </c>
      <c r="D776" s="293"/>
      <c r="E776" s="294"/>
      <c r="F776" s="21"/>
      <c r="G776" s="117" t="s">
        <v>114</v>
      </c>
      <c r="H776" s="292" t="s">
        <v>1200</v>
      </c>
      <c r="I776" s="293"/>
      <c r="J776" s="294"/>
      <c r="K776" s="21"/>
      <c r="L776" s="117" t="s">
        <v>114</v>
      </c>
      <c r="M776" s="292" t="s">
        <v>1201</v>
      </c>
      <c r="N776" s="293"/>
      <c r="O776" s="294"/>
      <c r="P776" s="21"/>
      <c r="Q776" s="117" t="s">
        <v>114</v>
      </c>
      <c r="R776" s="292" t="s">
        <v>1202</v>
      </c>
      <c r="S776" s="293"/>
      <c r="T776" s="294"/>
      <c r="U776" s="21"/>
      <c r="V776" s="117" t="s">
        <v>114</v>
      </c>
      <c r="W776" s="292" t="s">
        <v>1203</v>
      </c>
      <c r="X776" s="293"/>
      <c r="Y776" s="294"/>
      <c r="Z776" s="21"/>
      <c r="AA776" s="117" t="s">
        <v>114</v>
      </c>
      <c r="AB776" s="292" t="s">
        <v>1204</v>
      </c>
      <c r="AC776" s="293"/>
      <c r="AD776" s="294"/>
      <c r="AE776" s="21"/>
      <c r="AF776" s="117" t="s">
        <v>114</v>
      </c>
      <c r="AG776" s="292" t="s">
        <v>1205</v>
      </c>
      <c r="AH776" s="293"/>
      <c r="AI776" s="294"/>
      <c r="AJ776" s="21"/>
      <c r="AK776" s="117" t="s">
        <v>114</v>
      </c>
      <c r="AL776" s="292" t="s">
        <v>1206</v>
      </c>
      <c r="AM776" s="293"/>
      <c r="AN776" s="294"/>
    </row>
    <row r="777" spans="2:40" x14ac:dyDescent="0.35">
      <c r="B777" s="50"/>
      <c r="C777" s="118" t="s">
        <v>81</v>
      </c>
      <c r="D777" s="118" t="s">
        <v>82</v>
      </c>
      <c r="E777" s="118" t="s">
        <v>95</v>
      </c>
      <c r="F777" s="21"/>
      <c r="G777" s="50"/>
      <c r="H777" s="118" t="s">
        <v>81</v>
      </c>
      <c r="I777" s="118" t="s">
        <v>82</v>
      </c>
      <c r="J777" s="118" t="s">
        <v>95</v>
      </c>
      <c r="K777" s="21"/>
      <c r="L777" s="50"/>
      <c r="M777" s="118" t="s">
        <v>81</v>
      </c>
      <c r="N777" s="118" t="s">
        <v>82</v>
      </c>
      <c r="O777" s="118" t="s">
        <v>95</v>
      </c>
      <c r="P777" s="21"/>
      <c r="Q777" s="50"/>
      <c r="R777" s="118" t="s">
        <v>81</v>
      </c>
      <c r="S777" s="118" t="s">
        <v>82</v>
      </c>
      <c r="T777" s="118" t="s">
        <v>95</v>
      </c>
      <c r="U777" s="21"/>
      <c r="V777" s="50"/>
      <c r="W777" s="118" t="s">
        <v>81</v>
      </c>
      <c r="X777" s="118" t="s">
        <v>82</v>
      </c>
      <c r="Y777" s="118" t="s">
        <v>95</v>
      </c>
      <c r="Z777" s="21"/>
      <c r="AA777" s="50"/>
      <c r="AB777" s="118" t="s">
        <v>81</v>
      </c>
      <c r="AC777" s="118" t="s">
        <v>82</v>
      </c>
      <c r="AD777" s="118" t="s">
        <v>95</v>
      </c>
      <c r="AE777" s="21"/>
      <c r="AF777" s="50"/>
      <c r="AG777" s="118" t="s">
        <v>81</v>
      </c>
      <c r="AH777" s="118" t="s">
        <v>82</v>
      </c>
      <c r="AI777" s="118" t="s">
        <v>95</v>
      </c>
      <c r="AJ777" s="21"/>
      <c r="AK777" s="50"/>
      <c r="AL777" s="118" t="s">
        <v>81</v>
      </c>
      <c r="AM777" s="118" t="s">
        <v>82</v>
      </c>
      <c r="AN777" s="118" t="s">
        <v>95</v>
      </c>
    </row>
    <row r="778" spans="2:40" x14ac:dyDescent="0.35">
      <c r="B778" s="50" t="s">
        <v>92</v>
      </c>
      <c r="C778" s="23">
        <f>AM751</f>
        <v>491793</v>
      </c>
      <c r="D778" s="23">
        <v>491970</v>
      </c>
      <c r="E778" s="119">
        <f>(D778-C778)*10</f>
        <v>1770</v>
      </c>
      <c r="F778" s="21"/>
      <c r="G778" s="50" t="s">
        <v>92</v>
      </c>
      <c r="H778" s="23">
        <f>D778</f>
        <v>491970</v>
      </c>
      <c r="I778" s="23">
        <v>492148</v>
      </c>
      <c r="J778" s="119">
        <f>(I778-H778)*10</f>
        <v>1780</v>
      </c>
      <c r="K778" s="21"/>
      <c r="L778" s="50" t="s">
        <v>92</v>
      </c>
      <c r="M778" s="23">
        <f>I778</f>
        <v>492148</v>
      </c>
      <c r="N778" s="23">
        <v>492315</v>
      </c>
      <c r="O778" s="119">
        <f>(N778-M778)*10</f>
        <v>1670</v>
      </c>
      <c r="P778" s="21"/>
      <c r="Q778" s="50" t="s">
        <v>92</v>
      </c>
      <c r="R778" s="23">
        <f>N778</f>
        <v>492315</v>
      </c>
      <c r="S778" s="23">
        <v>492492</v>
      </c>
      <c r="T778" s="119">
        <f>(S778-R778)*10</f>
        <v>1770</v>
      </c>
      <c r="U778" s="21"/>
      <c r="V778" s="50" t="s">
        <v>92</v>
      </c>
      <c r="W778" s="23">
        <f>S778</f>
        <v>492492</v>
      </c>
      <c r="X778" s="23">
        <v>492666</v>
      </c>
      <c r="Y778" s="119">
        <f>(X778-W778)*10</f>
        <v>1740</v>
      </c>
      <c r="Z778" s="21"/>
      <c r="AA778" s="50" t="s">
        <v>92</v>
      </c>
      <c r="AB778" s="23">
        <f>X778</f>
        <v>492666</v>
      </c>
      <c r="AC778" s="23">
        <v>492846</v>
      </c>
      <c r="AD778" s="119">
        <f>(AC778-AB778)*10</f>
        <v>1800</v>
      </c>
      <c r="AE778" s="21"/>
      <c r="AF778" s="50" t="s">
        <v>92</v>
      </c>
      <c r="AG778" s="23">
        <f>AC778</f>
        <v>492846</v>
      </c>
      <c r="AH778" s="23">
        <v>493020</v>
      </c>
      <c r="AI778" s="119">
        <f>(AH778-AG778)*10</f>
        <v>1740</v>
      </c>
      <c r="AJ778" s="21"/>
      <c r="AK778" s="50" t="s">
        <v>92</v>
      </c>
      <c r="AL778" s="23">
        <f>AH778</f>
        <v>493020</v>
      </c>
      <c r="AM778" s="23">
        <v>493192</v>
      </c>
      <c r="AN778" s="119">
        <f>(AM778-AL778)*10</f>
        <v>1720</v>
      </c>
    </row>
    <row r="779" spans="2:40" x14ac:dyDescent="0.35">
      <c r="B779" s="50" t="s">
        <v>6</v>
      </c>
      <c r="C779" s="23">
        <f t="shared" ref="C779:C789" si="572">AM752</f>
        <v>303948</v>
      </c>
      <c r="D779" s="23">
        <v>304483</v>
      </c>
      <c r="E779" s="119">
        <f>D779-C779</f>
        <v>535</v>
      </c>
      <c r="F779" s="21"/>
      <c r="G779" s="50" t="s">
        <v>6</v>
      </c>
      <c r="H779" s="23">
        <f t="shared" ref="H779:H800" si="573">D779</f>
        <v>304483</v>
      </c>
      <c r="I779" s="23">
        <v>304738</v>
      </c>
      <c r="J779" s="119">
        <f>I779-H779</f>
        <v>255</v>
      </c>
      <c r="K779" s="21"/>
      <c r="L779" s="50" t="s">
        <v>6</v>
      </c>
      <c r="M779" s="23">
        <f t="shared" ref="M779:M800" si="574">I779</f>
        <v>304738</v>
      </c>
      <c r="N779" s="23">
        <v>304932</v>
      </c>
      <c r="O779" s="119">
        <f>N779-M779</f>
        <v>194</v>
      </c>
      <c r="P779" s="21"/>
      <c r="Q779" s="50" t="s">
        <v>6</v>
      </c>
      <c r="R779" s="23">
        <f t="shared" ref="R779:R800" si="575">N779</f>
        <v>304932</v>
      </c>
      <c r="S779" s="23">
        <v>305116</v>
      </c>
      <c r="T779" s="119">
        <f>S779-R779</f>
        <v>184</v>
      </c>
      <c r="U779" s="21"/>
      <c r="V779" s="50" t="s">
        <v>6</v>
      </c>
      <c r="W779" s="23">
        <f t="shared" ref="W779:W784" si="576">S779</f>
        <v>305116</v>
      </c>
      <c r="X779" s="23">
        <v>305459</v>
      </c>
      <c r="Y779" s="119">
        <f>X779-W779</f>
        <v>343</v>
      </c>
      <c r="Z779" s="21"/>
      <c r="AA779" s="50" t="s">
        <v>6</v>
      </c>
      <c r="AB779" s="23">
        <f t="shared" ref="AB779:AB800" si="577">X779</f>
        <v>305459</v>
      </c>
      <c r="AC779" s="23">
        <v>305832</v>
      </c>
      <c r="AD779" s="119">
        <f>AC779-AB779</f>
        <v>373</v>
      </c>
      <c r="AE779" s="21"/>
      <c r="AF779" s="50" t="s">
        <v>6</v>
      </c>
      <c r="AG779" s="23">
        <f t="shared" ref="AG779:AG800" si="578">AC779</f>
        <v>305832</v>
      </c>
      <c r="AH779" s="23">
        <v>306011</v>
      </c>
      <c r="AI779" s="119">
        <f>AH779-AG779</f>
        <v>179</v>
      </c>
      <c r="AJ779" s="21"/>
      <c r="AK779" s="50" t="s">
        <v>6</v>
      </c>
      <c r="AL779" s="23">
        <f t="shared" ref="AL779:AL800" si="579">AH779</f>
        <v>306011</v>
      </c>
      <c r="AM779" s="23">
        <v>306278</v>
      </c>
      <c r="AN779" s="119">
        <f>AM779-AL779</f>
        <v>267</v>
      </c>
    </row>
    <row r="780" spans="2:40" x14ac:dyDescent="0.35">
      <c r="B780" s="50" t="s">
        <v>103</v>
      </c>
      <c r="C780" s="23">
        <f t="shared" si="572"/>
        <v>32717</v>
      </c>
      <c r="D780" s="23">
        <v>33406</v>
      </c>
      <c r="E780" s="119">
        <f>D780-C780</f>
        <v>689</v>
      </c>
      <c r="F780" s="21"/>
      <c r="G780" s="50" t="s">
        <v>103</v>
      </c>
      <c r="H780" s="23">
        <f t="shared" si="573"/>
        <v>33406</v>
      </c>
      <c r="I780" s="23">
        <v>34103</v>
      </c>
      <c r="J780" s="119">
        <f>I780-H780</f>
        <v>697</v>
      </c>
      <c r="K780" s="21"/>
      <c r="L780" s="50" t="s">
        <v>103</v>
      </c>
      <c r="M780" s="23">
        <f t="shared" si="574"/>
        <v>34103</v>
      </c>
      <c r="N780" s="23">
        <v>34876</v>
      </c>
      <c r="O780" s="119">
        <f>N780-M780</f>
        <v>773</v>
      </c>
      <c r="P780" s="21"/>
      <c r="Q780" s="50" t="s">
        <v>103</v>
      </c>
      <c r="R780" s="23">
        <f t="shared" si="575"/>
        <v>34876</v>
      </c>
      <c r="S780" s="23">
        <v>35638</v>
      </c>
      <c r="T780" s="119">
        <f>S780-R780</f>
        <v>762</v>
      </c>
      <c r="U780" s="21"/>
      <c r="V780" s="50" t="s">
        <v>103</v>
      </c>
      <c r="W780" s="23">
        <f t="shared" si="576"/>
        <v>35638</v>
      </c>
      <c r="X780" s="23">
        <v>36231</v>
      </c>
      <c r="Y780" s="119">
        <f>X780-W780</f>
        <v>593</v>
      </c>
      <c r="Z780" s="21"/>
      <c r="AA780" s="50" t="s">
        <v>103</v>
      </c>
      <c r="AB780" s="23">
        <f t="shared" si="577"/>
        <v>36231</v>
      </c>
      <c r="AC780" s="23">
        <v>36953</v>
      </c>
      <c r="AD780" s="119">
        <f>AC780-AB780</f>
        <v>722</v>
      </c>
      <c r="AE780" s="21"/>
      <c r="AF780" s="50" t="s">
        <v>103</v>
      </c>
      <c r="AG780" s="23">
        <f t="shared" si="578"/>
        <v>36953</v>
      </c>
      <c r="AH780" s="23">
        <v>37774</v>
      </c>
      <c r="AI780" s="119">
        <f>AH780-AG780</f>
        <v>821</v>
      </c>
      <c r="AJ780" s="21"/>
      <c r="AK780" s="50" t="s">
        <v>103</v>
      </c>
      <c r="AL780" s="23">
        <f t="shared" si="579"/>
        <v>37774</v>
      </c>
      <c r="AM780" s="23">
        <v>38513</v>
      </c>
      <c r="AN780" s="119">
        <f>AM780-AL780</f>
        <v>739</v>
      </c>
    </row>
    <row r="781" spans="2:40" x14ac:dyDescent="0.35">
      <c r="B781" s="19" t="s">
        <v>100</v>
      </c>
      <c r="C781" s="23">
        <f t="shared" si="572"/>
        <v>168560</v>
      </c>
      <c r="D781" s="23">
        <v>168780</v>
      </c>
      <c r="E781" s="119">
        <f>D781-C781</f>
        <v>220</v>
      </c>
      <c r="F781" s="21"/>
      <c r="G781" s="19" t="s">
        <v>100</v>
      </c>
      <c r="H781" s="23">
        <f t="shared" si="573"/>
        <v>168780</v>
      </c>
      <c r="I781" s="23">
        <v>168980</v>
      </c>
      <c r="J781" s="119">
        <f>I781-H781</f>
        <v>200</v>
      </c>
      <c r="K781" s="21"/>
      <c r="L781" s="19" t="s">
        <v>100</v>
      </c>
      <c r="M781" s="23">
        <f t="shared" si="574"/>
        <v>168980</v>
      </c>
      <c r="N781" s="23">
        <v>169280</v>
      </c>
      <c r="O781" s="119">
        <f>N781-M781</f>
        <v>300</v>
      </c>
      <c r="P781" s="21"/>
      <c r="Q781" s="19" t="s">
        <v>100</v>
      </c>
      <c r="R781" s="23">
        <f t="shared" si="575"/>
        <v>169280</v>
      </c>
      <c r="S781" s="23">
        <v>169446</v>
      </c>
      <c r="T781" s="119">
        <f>S781-R781</f>
        <v>166</v>
      </c>
      <c r="U781" s="21"/>
      <c r="V781" s="19" t="s">
        <v>100</v>
      </c>
      <c r="W781" s="23">
        <f t="shared" si="576"/>
        <v>169446</v>
      </c>
      <c r="X781" s="23">
        <v>169555</v>
      </c>
      <c r="Y781" s="119">
        <f>X781-W781</f>
        <v>109</v>
      </c>
      <c r="Z781" s="21"/>
      <c r="AA781" s="19" t="s">
        <v>100</v>
      </c>
      <c r="AB781" s="23">
        <f t="shared" si="577"/>
        <v>169555</v>
      </c>
      <c r="AC781" s="23">
        <v>169790</v>
      </c>
      <c r="AD781" s="119">
        <f>AC781-AB781</f>
        <v>235</v>
      </c>
      <c r="AE781" s="21"/>
      <c r="AF781" s="19" t="s">
        <v>100</v>
      </c>
      <c r="AG781" s="23">
        <f t="shared" si="578"/>
        <v>169790</v>
      </c>
      <c r="AH781" s="23">
        <v>169973</v>
      </c>
      <c r="AI781" s="119">
        <f>AH781-AG781</f>
        <v>183</v>
      </c>
      <c r="AJ781" s="21"/>
      <c r="AK781" s="19" t="s">
        <v>100</v>
      </c>
      <c r="AL781" s="23">
        <f t="shared" si="579"/>
        <v>169973</v>
      </c>
      <c r="AM781" s="23">
        <v>169973</v>
      </c>
      <c r="AN781" s="119">
        <f>AM781-AL781</f>
        <v>0</v>
      </c>
    </row>
    <row r="782" spans="2:40" x14ac:dyDescent="0.35">
      <c r="B782" s="19" t="s">
        <v>1176</v>
      </c>
      <c r="C782" s="23">
        <f t="shared" si="572"/>
        <v>516</v>
      </c>
      <c r="D782" s="23">
        <v>516</v>
      </c>
      <c r="E782" s="119">
        <f>D782-C782</f>
        <v>0</v>
      </c>
      <c r="F782" s="21"/>
      <c r="G782" s="19" t="s">
        <v>1176</v>
      </c>
      <c r="H782" s="23">
        <f t="shared" si="573"/>
        <v>516</v>
      </c>
      <c r="I782" s="23">
        <v>516</v>
      </c>
      <c r="J782" s="119">
        <f>I782-H782</f>
        <v>0</v>
      </c>
      <c r="K782" s="21"/>
      <c r="L782" s="19" t="s">
        <v>1176</v>
      </c>
      <c r="M782" s="23">
        <f t="shared" si="574"/>
        <v>516</v>
      </c>
      <c r="N782" s="23">
        <v>516</v>
      </c>
      <c r="O782" s="119">
        <f>N782-M782</f>
        <v>0</v>
      </c>
      <c r="P782" s="21"/>
      <c r="Q782" s="19" t="s">
        <v>1176</v>
      </c>
      <c r="R782" s="23">
        <f t="shared" si="575"/>
        <v>516</v>
      </c>
      <c r="S782" s="23">
        <v>516</v>
      </c>
      <c r="T782" s="119">
        <f>S782-R782</f>
        <v>0</v>
      </c>
      <c r="U782" s="21"/>
      <c r="V782" s="19" t="s">
        <v>1176</v>
      </c>
      <c r="W782" s="23">
        <f t="shared" si="576"/>
        <v>516</v>
      </c>
      <c r="X782" s="23">
        <v>516</v>
      </c>
      <c r="Y782" s="119">
        <f>X782-W782</f>
        <v>0</v>
      </c>
      <c r="Z782" s="21"/>
      <c r="AA782" s="19" t="s">
        <v>1176</v>
      </c>
      <c r="AB782" s="23">
        <f t="shared" si="577"/>
        <v>516</v>
      </c>
      <c r="AC782" s="23">
        <v>516</v>
      </c>
      <c r="AD782" s="119">
        <f>AC782-AB782</f>
        <v>0</v>
      </c>
      <c r="AE782" s="21"/>
      <c r="AF782" s="19" t="s">
        <v>1176</v>
      </c>
      <c r="AG782" s="23">
        <f t="shared" si="578"/>
        <v>516</v>
      </c>
      <c r="AH782" s="23">
        <v>516</v>
      </c>
      <c r="AI782" s="119">
        <f>AH782-AG782</f>
        <v>0</v>
      </c>
      <c r="AJ782" s="21"/>
      <c r="AK782" s="19" t="s">
        <v>1176</v>
      </c>
      <c r="AL782" s="23">
        <f t="shared" si="579"/>
        <v>516</v>
      </c>
      <c r="AM782" s="23">
        <v>516</v>
      </c>
      <c r="AN782" s="119">
        <f>AM782-AL782</f>
        <v>0</v>
      </c>
    </row>
    <row r="783" spans="2:40" x14ac:dyDescent="0.35">
      <c r="B783" s="19" t="s">
        <v>1179</v>
      </c>
      <c r="C783" s="23">
        <f t="shared" si="572"/>
        <v>12279</v>
      </c>
      <c r="D783" s="23">
        <v>12279</v>
      </c>
      <c r="E783" s="119">
        <f>D783-C783</f>
        <v>0</v>
      </c>
      <c r="F783" s="21"/>
      <c r="G783" s="19" t="s">
        <v>1179</v>
      </c>
      <c r="H783" s="23">
        <f t="shared" si="573"/>
        <v>12279</v>
      </c>
      <c r="I783" s="23">
        <v>12279</v>
      </c>
      <c r="J783" s="119">
        <f>I783-H783</f>
        <v>0</v>
      </c>
      <c r="K783" s="21"/>
      <c r="L783" s="19" t="s">
        <v>1179</v>
      </c>
      <c r="M783" s="23">
        <f t="shared" si="574"/>
        <v>12279</v>
      </c>
      <c r="N783" s="23">
        <v>12279</v>
      </c>
      <c r="O783" s="119">
        <f>N783-M783</f>
        <v>0</v>
      </c>
      <c r="P783" s="21"/>
      <c r="Q783" s="19" t="s">
        <v>1179</v>
      </c>
      <c r="R783" s="23">
        <f t="shared" si="575"/>
        <v>12279</v>
      </c>
      <c r="S783" s="23">
        <v>12279</v>
      </c>
      <c r="T783" s="119">
        <f>S783-R783</f>
        <v>0</v>
      </c>
      <c r="U783" s="21"/>
      <c r="V783" s="19" t="s">
        <v>1179</v>
      </c>
      <c r="W783" s="23">
        <f t="shared" si="576"/>
        <v>12279</v>
      </c>
      <c r="X783" s="23">
        <v>12279</v>
      </c>
      <c r="Y783" s="119">
        <f>X783-W783</f>
        <v>0</v>
      </c>
      <c r="Z783" s="21"/>
      <c r="AA783" s="19" t="s">
        <v>1179</v>
      </c>
      <c r="AB783" s="23">
        <f t="shared" si="577"/>
        <v>12279</v>
      </c>
      <c r="AC783" s="23">
        <v>12279</v>
      </c>
      <c r="AD783" s="119">
        <f>AC783-AB783</f>
        <v>0</v>
      </c>
      <c r="AE783" s="21"/>
      <c r="AF783" s="19" t="s">
        <v>1179</v>
      </c>
      <c r="AG783" s="23">
        <f t="shared" si="578"/>
        <v>12279</v>
      </c>
      <c r="AH783" s="23">
        <v>12279</v>
      </c>
      <c r="AI783" s="119">
        <f>AH783-AG783</f>
        <v>0</v>
      </c>
      <c r="AJ783" s="21"/>
      <c r="AK783" s="19" t="s">
        <v>1179</v>
      </c>
      <c r="AL783" s="23">
        <f t="shared" si="579"/>
        <v>12279</v>
      </c>
      <c r="AM783" s="23">
        <v>12279</v>
      </c>
      <c r="AN783" s="119">
        <f>AM783-AL783</f>
        <v>0</v>
      </c>
    </row>
    <row r="784" spans="2:40" x14ac:dyDescent="0.35">
      <c r="B784" s="50" t="s">
        <v>3</v>
      </c>
      <c r="C784" s="23">
        <f t="shared" si="572"/>
        <v>355927</v>
      </c>
      <c r="D784" s="23">
        <v>356172</v>
      </c>
      <c r="E784" s="119">
        <f>(D784-C784)*10</f>
        <v>2450</v>
      </c>
      <c r="F784" s="21"/>
      <c r="G784" s="50" t="s">
        <v>3</v>
      </c>
      <c r="H784" s="23">
        <f t="shared" si="573"/>
        <v>356172</v>
      </c>
      <c r="I784" s="23">
        <v>356409</v>
      </c>
      <c r="J784" s="119">
        <v>2430</v>
      </c>
      <c r="K784" s="21"/>
      <c r="L784" s="50" t="s">
        <v>3</v>
      </c>
      <c r="M784" s="23">
        <f t="shared" si="574"/>
        <v>356409</v>
      </c>
      <c r="N784" s="23">
        <v>356651</v>
      </c>
      <c r="O784" s="119">
        <v>2210</v>
      </c>
      <c r="P784" s="21"/>
      <c r="Q784" s="50" t="s">
        <v>3</v>
      </c>
      <c r="R784" s="23">
        <f t="shared" si="575"/>
        <v>356651</v>
      </c>
      <c r="S784" s="23">
        <v>356845</v>
      </c>
      <c r="T784" s="119">
        <f>(S784-R784)*10</f>
        <v>1940</v>
      </c>
      <c r="U784" s="21"/>
      <c r="V784" s="50" t="s">
        <v>3</v>
      </c>
      <c r="W784" s="23">
        <f t="shared" si="576"/>
        <v>356845</v>
      </c>
      <c r="X784" s="23">
        <v>357060</v>
      </c>
      <c r="Y784" s="119">
        <f>(X784-W784)*10</f>
        <v>2150</v>
      </c>
      <c r="Z784" s="21"/>
      <c r="AA784" s="50" t="s">
        <v>3</v>
      </c>
      <c r="AB784" s="23">
        <f t="shared" si="577"/>
        <v>357060</v>
      </c>
      <c r="AC784" s="23">
        <v>357278</v>
      </c>
      <c r="AD784" s="119">
        <f>(AC784-AB784)*10</f>
        <v>2180</v>
      </c>
      <c r="AE784" s="21"/>
      <c r="AF784" s="50" t="s">
        <v>3</v>
      </c>
      <c r="AG784" s="23">
        <f t="shared" si="578"/>
        <v>357278</v>
      </c>
      <c r="AH784" s="23">
        <v>357484</v>
      </c>
      <c r="AI784" s="119">
        <f>(AH784-AG784)*10</f>
        <v>2060</v>
      </c>
      <c r="AJ784" s="21"/>
      <c r="AK784" s="50" t="s">
        <v>3</v>
      </c>
      <c r="AL784" s="23">
        <f t="shared" si="579"/>
        <v>357484</v>
      </c>
      <c r="AM784" s="23">
        <v>357697</v>
      </c>
      <c r="AN784" s="119">
        <f>(AM784-AL784)*10</f>
        <v>2130</v>
      </c>
    </row>
    <row r="785" spans="2:40" x14ac:dyDescent="0.35">
      <c r="B785" s="50" t="s">
        <v>83</v>
      </c>
      <c r="C785" s="23">
        <f t="shared" si="572"/>
        <v>30853</v>
      </c>
      <c r="D785" s="23">
        <v>30860</v>
      </c>
      <c r="E785" s="119">
        <f>D785-Supply!C785</f>
        <v>7</v>
      </c>
      <c r="F785" s="21"/>
      <c r="G785" s="50" t="s">
        <v>83</v>
      </c>
      <c r="H785" s="23">
        <f t="shared" si="573"/>
        <v>30860</v>
      </c>
      <c r="I785" s="23">
        <v>30868</v>
      </c>
      <c r="J785" s="119">
        <f>I785-Supply!H785</f>
        <v>8</v>
      </c>
      <c r="K785" s="21"/>
      <c r="L785" s="50" t="s">
        <v>83</v>
      </c>
      <c r="M785" s="23">
        <f t="shared" si="574"/>
        <v>30868</v>
      </c>
      <c r="N785" s="23">
        <v>30875</v>
      </c>
      <c r="O785" s="119">
        <f>N785-Supply!M785</f>
        <v>7</v>
      </c>
      <c r="P785" s="21"/>
      <c r="Q785" s="50" t="s">
        <v>83</v>
      </c>
      <c r="R785" s="23">
        <f t="shared" si="575"/>
        <v>30875</v>
      </c>
      <c r="S785" s="23">
        <v>30880</v>
      </c>
      <c r="T785" s="119">
        <f>S785-Supply!R785</f>
        <v>5</v>
      </c>
      <c r="U785" s="21"/>
      <c r="V785" s="50" t="s">
        <v>83</v>
      </c>
      <c r="W785" s="23">
        <f>S785</f>
        <v>30880</v>
      </c>
      <c r="X785" s="23">
        <v>30886</v>
      </c>
      <c r="Y785" s="119">
        <f>X785-Supply!W785</f>
        <v>6</v>
      </c>
      <c r="Z785" s="21"/>
      <c r="AA785" s="50" t="s">
        <v>83</v>
      </c>
      <c r="AB785" s="23">
        <f t="shared" si="577"/>
        <v>30886</v>
      </c>
      <c r="AC785" s="23">
        <v>30891</v>
      </c>
      <c r="AD785" s="119">
        <f>AC785-Supply!AB785</f>
        <v>5</v>
      </c>
      <c r="AE785" s="21"/>
      <c r="AF785" s="50" t="s">
        <v>83</v>
      </c>
      <c r="AG785" s="23">
        <f t="shared" si="578"/>
        <v>30891</v>
      </c>
      <c r="AH785" s="23">
        <v>30897</v>
      </c>
      <c r="AI785" s="119">
        <f>AH785-Supply!AG785</f>
        <v>6</v>
      </c>
      <c r="AJ785" s="21"/>
      <c r="AK785" s="50" t="s">
        <v>83</v>
      </c>
      <c r="AL785" s="23">
        <f t="shared" si="579"/>
        <v>30897</v>
      </c>
      <c r="AM785" s="23">
        <v>30907</v>
      </c>
      <c r="AN785" s="119">
        <f>AM785-Supply!AL785</f>
        <v>10</v>
      </c>
    </row>
    <row r="786" spans="2:40" x14ac:dyDescent="0.35">
      <c r="B786" s="50" t="s">
        <v>84</v>
      </c>
      <c r="C786" s="23">
        <f t="shared" si="572"/>
        <v>55383</v>
      </c>
      <c r="D786" s="23">
        <v>55420</v>
      </c>
      <c r="E786" s="119">
        <f>D786-C786</f>
        <v>37</v>
      </c>
      <c r="F786" s="21"/>
      <c r="G786" s="50" t="s">
        <v>84</v>
      </c>
      <c r="H786" s="23">
        <f t="shared" si="573"/>
        <v>55420</v>
      </c>
      <c r="I786" s="23">
        <v>55436</v>
      </c>
      <c r="J786" s="119">
        <f>I786-H786</f>
        <v>16</v>
      </c>
      <c r="K786" s="21"/>
      <c r="L786" s="50" t="s">
        <v>84</v>
      </c>
      <c r="M786" s="23">
        <f t="shared" si="574"/>
        <v>55436</v>
      </c>
      <c r="N786" s="23">
        <v>55469</v>
      </c>
      <c r="O786" s="119">
        <f>N786-M786</f>
        <v>33</v>
      </c>
      <c r="P786" s="21"/>
      <c r="Q786" s="50" t="s">
        <v>84</v>
      </c>
      <c r="R786" s="23">
        <f t="shared" si="575"/>
        <v>55469</v>
      </c>
      <c r="S786" s="23">
        <v>55493</v>
      </c>
      <c r="T786" s="119">
        <f>S786-R786</f>
        <v>24</v>
      </c>
      <c r="U786" s="21"/>
      <c r="V786" s="50" t="s">
        <v>84</v>
      </c>
      <c r="W786" s="23">
        <f t="shared" ref="W786:W800" si="580">S786</f>
        <v>55493</v>
      </c>
      <c r="X786" s="23">
        <v>55493</v>
      </c>
      <c r="Y786" s="119">
        <f>X786-W786</f>
        <v>0</v>
      </c>
      <c r="Z786" s="21"/>
      <c r="AA786" s="50" t="s">
        <v>84</v>
      </c>
      <c r="AB786" s="23">
        <f t="shared" si="577"/>
        <v>55493</v>
      </c>
      <c r="AC786" s="23">
        <v>55504</v>
      </c>
      <c r="AD786" s="119">
        <f>AC786-AB786</f>
        <v>11</v>
      </c>
      <c r="AE786" s="21"/>
      <c r="AF786" s="50" t="s">
        <v>84</v>
      </c>
      <c r="AG786" s="23">
        <f t="shared" si="578"/>
        <v>55504</v>
      </c>
      <c r="AH786" s="23">
        <v>55557</v>
      </c>
      <c r="AI786" s="119">
        <f>AH786-AG786</f>
        <v>53</v>
      </c>
      <c r="AJ786" s="21"/>
      <c r="AK786" s="50" t="s">
        <v>84</v>
      </c>
      <c r="AL786" s="23">
        <f t="shared" si="579"/>
        <v>55557</v>
      </c>
      <c r="AM786" s="23">
        <v>55605</v>
      </c>
      <c r="AN786" s="119">
        <f>AM786-AL786</f>
        <v>48</v>
      </c>
    </row>
    <row r="787" spans="2:40" x14ac:dyDescent="0.35">
      <c r="B787" s="50" t="s">
        <v>98</v>
      </c>
      <c r="C787" s="23">
        <f t="shared" si="572"/>
        <v>139728</v>
      </c>
      <c r="D787" s="23">
        <v>139728</v>
      </c>
      <c r="E787" s="119">
        <f>D787-C787</f>
        <v>0</v>
      </c>
      <c r="F787" s="21"/>
      <c r="G787" s="50" t="s">
        <v>98</v>
      </c>
      <c r="H787" s="23">
        <f t="shared" si="573"/>
        <v>139728</v>
      </c>
      <c r="I787" s="23">
        <v>139728</v>
      </c>
      <c r="J787" s="119">
        <f>I787-H787</f>
        <v>0</v>
      </c>
      <c r="K787" s="21"/>
      <c r="L787" s="50" t="s">
        <v>98</v>
      </c>
      <c r="M787" s="23">
        <f t="shared" si="574"/>
        <v>139728</v>
      </c>
      <c r="N787" s="23">
        <v>139728</v>
      </c>
      <c r="O787" s="119">
        <f>N787-M787</f>
        <v>0</v>
      </c>
      <c r="P787" s="21"/>
      <c r="Q787" s="50" t="s">
        <v>98</v>
      </c>
      <c r="R787" s="23">
        <f t="shared" si="575"/>
        <v>139728</v>
      </c>
      <c r="S787" s="23">
        <v>139728</v>
      </c>
      <c r="T787" s="119">
        <f>S787-R787</f>
        <v>0</v>
      </c>
      <c r="U787" s="21"/>
      <c r="V787" s="50" t="s">
        <v>98</v>
      </c>
      <c r="W787" s="23">
        <f t="shared" si="580"/>
        <v>139728</v>
      </c>
      <c r="X787" s="23">
        <v>139728</v>
      </c>
      <c r="Y787" s="119">
        <f>X787-W787</f>
        <v>0</v>
      </c>
      <c r="Z787" s="21"/>
      <c r="AA787" s="50" t="s">
        <v>98</v>
      </c>
      <c r="AB787" s="23">
        <f t="shared" si="577"/>
        <v>139728</v>
      </c>
      <c r="AC787" s="23">
        <v>139728</v>
      </c>
      <c r="AD787" s="119">
        <f>AC787-AB787</f>
        <v>0</v>
      </c>
      <c r="AE787" s="21"/>
      <c r="AF787" s="50" t="s">
        <v>98</v>
      </c>
      <c r="AG787" s="23">
        <f t="shared" si="578"/>
        <v>139728</v>
      </c>
      <c r="AH787" s="23">
        <v>139728</v>
      </c>
      <c r="AI787" s="119">
        <f>AH787-AG787</f>
        <v>0</v>
      </c>
      <c r="AJ787" s="21"/>
      <c r="AK787" s="50" t="s">
        <v>98</v>
      </c>
      <c r="AL787" s="23">
        <f t="shared" si="579"/>
        <v>139728</v>
      </c>
      <c r="AM787" s="23">
        <v>139728</v>
      </c>
      <c r="AN787" s="119">
        <f>AM787-AL787</f>
        <v>0</v>
      </c>
    </row>
    <row r="788" spans="2:40" x14ac:dyDescent="0.35">
      <c r="B788" s="50" t="s">
        <v>85</v>
      </c>
      <c r="C788" s="23">
        <f t="shared" si="572"/>
        <v>584</v>
      </c>
      <c r="D788" s="23">
        <v>586</v>
      </c>
      <c r="E788" s="119">
        <f>D788-C788</f>
        <v>2</v>
      </c>
      <c r="F788" s="21"/>
      <c r="G788" s="50" t="s">
        <v>85</v>
      </c>
      <c r="H788" s="23">
        <f t="shared" si="573"/>
        <v>586</v>
      </c>
      <c r="I788" s="23">
        <v>587</v>
      </c>
      <c r="J788" s="119">
        <f>I788-H788</f>
        <v>1</v>
      </c>
      <c r="K788" s="21"/>
      <c r="L788" s="50" t="s">
        <v>85</v>
      </c>
      <c r="M788" s="23">
        <f t="shared" si="574"/>
        <v>587</v>
      </c>
      <c r="N788" s="23">
        <v>589</v>
      </c>
      <c r="O788" s="119">
        <f>N788-M788</f>
        <v>2</v>
      </c>
      <c r="P788" s="21"/>
      <c r="Q788" s="50" t="s">
        <v>85</v>
      </c>
      <c r="R788" s="23">
        <f t="shared" si="575"/>
        <v>589</v>
      </c>
      <c r="S788" s="23">
        <v>591</v>
      </c>
      <c r="T788" s="119">
        <f>S788-R788</f>
        <v>2</v>
      </c>
      <c r="U788" s="21"/>
      <c r="V788" s="50" t="s">
        <v>85</v>
      </c>
      <c r="W788" s="23">
        <f t="shared" si="580"/>
        <v>591</v>
      </c>
      <c r="X788" s="23">
        <v>592</v>
      </c>
      <c r="Y788" s="119">
        <f>X788-W788</f>
        <v>1</v>
      </c>
      <c r="Z788" s="21"/>
      <c r="AA788" s="50" t="s">
        <v>85</v>
      </c>
      <c r="AB788" s="23">
        <f t="shared" si="577"/>
        <v>592</v>
      </c>
      <c r="AC788" s="23">
        <v>593</v>
      </c>
      <c r="AD788" s="119">
        <f>AC788-AB788</f>
        <v>1</v>
      </c>
      <c r="AE788" s="21"/>
      <c r="AF788" s="50" t="s">
        <v>85</v>
      </c>
      <c r="AG788" s="23">
        <f t="shared" si="578"/>
        <v>593</v>
      </c>
      <c r="AH788" s="23">
        <v>594</v>
      </c>
      <c r="AI788" s="119">
        <f>AH788-AG788</f>
        <v>1</v>
      </c>
      <c r="AJ788" s="21"/>
      <c r="AK788" s="50" t="s">
        <v>85</v>
      </c>
      <c r="AL788" s="23">
        <f t="shared" si="579"/>
        <v>594</v>
      </c>
      <c r="AM788" s="23">
        <v>596</v>
      </c>
      <c r="AN788" s="119">
        <f>AM788-AL788</f>
        <v>2</v>
      </c>
    </row>
    <row r="789" spans="2:40" x14ac:dyDescent="0.35">
      <c r="B789" s="50" t="s">
        <v>86</v>
      </c>
      <c r="C789" s="23">
        <f t="shared" si="572"/>
        <v>356098</v>
      </c>
      <c r="D789" s="23">
        <v>356324</v>
      </c>
      <c r="E789" s="119">
        <f>D789-C789</f>
        <v>226</v>
      </c>
      <c r="F789" s="21"/>
      <c r="G789" s="50" t="s">
        <v>86</v>
      </c>
      <c r="H789" s="23">
        <f t="shared" si="573"/>
        <v>356324</v>
      </c>
      <c r="I789" s="23">
        <v>356570</v>
      </c>
      <c r="J789" s="119">
        <f>I789-H789</f>
        <v>246</v>
      </c>
      <c r="K789" s="21"/>
      <c r="L789" s="50" t="s">
        <v>86</v>
      </c>
      <c r="M789" s="23">
        <f t="shared" si="574"/>
        <v>356570</v>
      </c>
      <c r="N789" s="23">
        <v>356832</v>
      </c>
      <c r="O789" s="119">
        <f>N789-M789</f>
        <v>262</v>
      </c>
      <c r="P789" s="21"/>
      <c r="Q789" s="50" t="s">
        <v>86</v>
      </c>
      <c r="R789" s="23">
        <f t="shared" si="575"/>
        <v>356832</v>
      </c>
      <c r="S789" s="23">
        <v>357077</v>
      </c>
      <c r="T789" s="119">
        <f>S789-R789</f>
        <v>245</v>
      </c>
      <c r="U789" s="21"/>
      <c r="V789" s="50" t="s">
        <v>86</v>
      </c>
      <c r="W789" s="23">
        <f t="shared" si="580"/>
        <v>357077</v>
      </c>
      <c r="X789" s="23">
        <v>357338</v>
      </c>
      <c r="Y789" s="119">
        <f>X789-W789</f>
        <v>261</v>
      </c>
      <c r="Z789" s="21"/>
      <c r="AA789" s="50" t="s">
        <v>86</v>
      </c>
      <c r="AB789" s="23">
        <f t="shared" si="577"/>
        <v>357338</v>
      </c>
      <c r="AC789" s="23">
        <v>357581</v>
      </c>
      <c r="AD789" s="119">
        <f>AC789-AB789</f>
        <v>243</v>
      </c>
      <c r="AE789" s="21"/>
      <c r="AF789" s="50" t="s">
        <v>86</v>
      </c>
      <c r="AG789" s="23">
        <f t="shared" si="578"/>
        <v>357581</v>
      </c>
      <c r="AH789" s="23">
        <v>357806</v>
      </c>
      <c r="AI789" s="119">
        <f>AH789-AG789</f>
        <v>225</v>
      </c>
      <c r="AJ789" s="21"/>
      <c r="AK789" s="50" t="s">
        <v>86</v>
      </c>
      <c r="AL789" s="23">
        <f t="shared" si="579"/>
        <v>357806</v>
      </c>
      <c r="AM789" s="23">
        <v>358057</v>
      </c>
      <c r="AN789" s="119">
        <f>AM789-AL789</f>
        <v>251</v>
      </c>
    </row>
    <row r="790" spans="2:40" x14ac:dyDescent="0.35">
      <c r="B790" s="50" t="s">
        <v>93</v>
      </c>
      <c r="C790" s="23"/>
      <c r="D790" s="23"/>
      <c r="E790" s="119">
        <f>E789+E788+E787+E786+E785+E784</f>
        <v>2722</v>
      </c>
      <c r="F790" s="21"/>
      <c r="G790" s="50" t="s">
        <v>93</v>
      </c>
      <c r="H790" s="23">
        <f t="shared" si="573"/>
        <v>0</v>
      </c>
      <c r="I790" s="23"/>
      <c r="J790" s="119">
        <f>J789+J788+J787+J786+J785+J784</f>
        <v>2701</v>
      </c>
      <c r="K790" s="21"/>
      <c r="L790" s="50" t="s">
        <v>93</v>
      </c>
      <c r="M790" s="23">
        <f t="shared" si="574"/>
        <v>0</v>
      </c>
      <c r="N790" s="23"/>
      <c r="O790" s="119">
        <f>O789+O788+O787+O786+O785+O784</f>
        <v>2514</v>
      </c>
      <c r="P790" s="21"/>
      <c r="Q790" s="50" t="s">
        <v>93</v>
      </c>
      <c r="R790" s="23">
        <f t="shared" si="575"/>
        <v>0</v>
      </c>
      <c r="S790" s="23"/>
      <c r="T790" s="119">
        <f>T789+T788+T787+T786+T785+T784</f>
        <v>2216</v>
      </c>
      <c r="U790" s="21"/>
      <c r="V790" s="50" t="s">
        <v>93</v>
      </c>
      <c r="W790" s="23">
        <f t="shared" si="580"/>
        <v>0</v>
      </c>
      <c r="X790" s="23"/>
      <c r="Y790" s="119">
        <f>Y789+Y788+Y787+Y786+Y785+Y784</f>
        <v>2418</v>
      </c>
      <c r="Z790" s="21"/>
      <c r="AA790" s="50" t="s">
        <v>93</v>
      </c>
      <c r="AB790" s="23">
        <f t="shared" si="577"/>
        <v>0</v>
      </c>
      <c r="AC790" s="23">
        <v>0</v>
      </c>
      <c r="AD790" s="119">
        <f>AD789+AD788+AD787+AD786+AD785+AD784</f>
        <v>2440</v>
      </c>
      <c r="AE790" s="21"/>
      <c r="AF790" s="50" t="s">
        <v>93</v>
      </c>
      <c r="AG790" s="23">
        <f t="shared" si="578"/>
        <v>0</v>
      </c>
      <c r="AH790" s="23"/>
      <c r="AI790" s="119">
        <f>AI789+AI788+AI787+AI786+AI785+AI784</f>
        <v>2345</v>
      </c>
      <c r="AJ790" s="21"/>
      <c r="AK790" s="50" t="s">
        <v>93</v>
      </c>
      <c r="AL790" s="23">
        <f t="shared" si="579"/>
        <v>0</v>
      </c>
      <c r="AM790" s="23"/>
      <c r="AN790" s="119">
        <f>AN789+AN788+AN787+AN786+AN785+AN784</f>
        <v>2441</v>
      </c>
    </row>
    <row r="791" spans="2:40" x14ac:dyDescent="0.35">
      <c r="B791" s="50" t="s">
        <v>87</v>
      </c>
      <c r="C791" s="23">
        <f t="shared" ref="C791:C799" si="581">AM764</f>
        <v>1581139</v>
      </c>
      <c r="D791" s="23">
        <v>1582316</v>
      </c>
      <c r="E791" s="119">
        <f t="shared" ref="E791:E797" si="582">D791-C791</f>
        <v>1177</v>
      </c>
      <c r="F791" s="21"/>
      <c r="G791" s="50" t="s">
        <v>87</v>
      </c>
      <c r="H791" s="23">
        <f t="shared" si="573"/>
        <v>1582316</v>
      </c>
      <c r="I791" s="23">
        <v>1583459</v>
      </c>
      <c r="J791" s="119">
        <f t="shared" ref="J791:J797" si="583">I791-H791</f>
        <v>1143</v>
      </c>
      <c r="K791" s="21"/>
      <c r="L791" s="50" t="s">
        <v>87</v>
      </c>
      <c r="M791" s="23">
        <f t="shared" si="574"/>
        <v>1583459</v>
      </c>
      <c r="N791" s="23">
        <v>1583952</v>
      </c>
      <c r="O791" s="119">
        <f t="shared" ref="O791:O797" si="584">N791-M791</f>
        <v>493</v>
      </c>
      <c r="P791" s="21"/>
      <c r="Q791" s="50" t="s">
        <v>87</v>
      </c>
      <c r="R791" s="23">
        <f t="shared" si="575"/>
        <v>1583952</v>
      </c>
      <c r="S791" s="23">
        <v>1584875</v>
      </c>
      <c r="T791" s="119">
        <f t="shared" ref="T791:T797" si="585">S791-R791</f>
        <v>923</v>
      </c>
      <c r="U791" s="21"/>
      <c r="V791" s="50" t="s">
        <v>87</v>
      </c>
      <c r="W791" s="23">
        <f t="shared" si="580"/>
        <v>1584875</v>
      </c>
      <c r="X791" s="23">
        <v>1585333</v>
      </c>
      <c r="Y791" s="119">
        <f t="shared" ref="Y791:Y797" si="586">X791-W791</f>
        <v>458</v>
      </c>
      <c r="Z791" s="21"/>
      <c r="AA791" s="50" t="s">
        <v>87</v>
      </c>
      <c r="AB791" s="23">
        <f t="shared" si="577"/>
        <v>1585333</v>
      </c>
      <c r="AC791" s="23">
        <v>1585927</v>
      </c>
      <c r="AD791" s="119">
        <f t="shared" ref="AD791:AD797" si="587">AC791-AB791</f>
        <v>594</v>
      </c>
      <c r="AE791" s="21"/>
      <c r="AF791" s="50" t="s">
        <v>87</v>
      </c>
      <c r="AG791" s="23">
        <f t="shared" si="578"/>
        <v>1585927</v>
      </c>
      <c r="AH791" s="23">
        <v>1586460</v>
      </c>
      <c r="AI791" s="119">
        <f t="shared" ref="AI791:AI797" si="588">AH791-AG791</f>
        <v>533</v>
      </c>
      <c r="AJ791" s="21"/>
      <c r="AK791" s="50" t="s">
        <v>87</v>
      </c>
      <c r="AL791" s="23">
        <f t="shared" si="579"/>
        <v>1586460</v>
      </c>
      <c r="AM791" s="23">
        <v>1587010</v>
      </c>
      <c r="AN791" s="119">
        <f t="shared" ref="AN791:AN797" si="589">AM791-AL791</f>
        <v>550</v>
      </c>
    </row>
    <row r="792" spans="2:40" x14ac:dyDescent="0.35">
      <c r="B792" s="50" t="s">
        <v>96</v>
      </c>
      <c r="C792" s="23">
        <f t="shared" si="581"/>
        <v>879505</v>
      </c>
      <c r="D792" s="23">
        <v>879759</v>
      </c>
      <c r="E792" s="119">
        <f t="shared" si="582"/>
        <v>254</v>
      </c>
      <c r="F792" s="21"/>
      <c r="G792" s="50" t="s">
        <v>96</v>
      </c>
      <c r="H792" s="23">
        <f t="shared" si="573"/>
        <v>879759</v>
      </c>
      <c r="I792" s="23">
        <v>880041</v>
      </c>
      <c r="J792" s="119">
        <f t="shared" si="583"/>
        <v>282</v>
      </c>
      <c r="K792" s="21"/>
      <c r="L792" s="50" t="s">
        <v>96</v>
      </c>
      <c r="M792" s="23">
        <f t="shared" si="574"/>
        <v>880041</v>
      </c>
      <c r="N792" s="23">
        <v>880307</v>
      </c>
      <c r="O792" s="119">
        <f t="shared" si="584"/>
        <v>266</v>
      </c>
      <c r="P792" s="21"/>
      <c r="Q792" s="50" t="s">
        <v>96</v>
      </c>
      <c r="R792" s="23">
        <f t="shared" si="575"/>
        <v>880307</v>
      </c>
      <c r="S792" s="23">
        <v>880590</v>
      </c>
      <c r="T792" s="119">
        <f t="shared" si="585"/>
        <v>283</v>
      </c>
      <c r="U792" s="21"/>
      <c r="V792" s="50" t="s">
        <v>96</v>
      </c>
      <c r="W792" s="23">
        <f t="shared" si="580"/>
        <v>880590</v>
      </c>
      <c r="X792" s="23">
        <v>880906</v>
      </c>
      <c r="Y792" s="119">
        <f t="shared" si="586"/>
        <v>316</v>
      </c>
      <c r="Z792" s="21"/>
      <c r="AA792" s="50" t="s">
        <v>96</v>
      </c>
      <c r="AB792" s="23">
        <f t="shared" si="577"/>
        <v>880906</v>
      </c>
      <c r="AC792" s="23">
        <v>881180</v>
      </c>
      <c r="AD792" s="119">
        <f t="shared" si="587"/>
        <v>274</v>
      </c>
      <c r="AE792" s="21"/>
      <c r="AF792" s="50" t="s">
        <v>96</v>
      </c>
      <c r="AG792" s="23">
        <f t="shared" si="578"/>
        <v>881180</v>
      </c>
      <c r="AH792" s="23">
        <v>881423</v>
      </c>
      <c r="AI792" s="119">
        <f t="shared" si="588"/>
        <v>243</v>
      </c>
      <c r="AJ792" s="21"/>
      <c r="AK792" s="50" t="s">
        <v>96</v>
      </c>
      <c r="AL792" s="23">
        <f t="shared" si="579"/>
        <v>881423</v>
      </c>
      <c r="AM792" s="23">
        <v>881721</v>
      </c>
      <c r="AN792" s="119">
        <f t="shared" si="589"/>
        <v>298</v>
      </c>
    </row>
    <row r="793" spans="2:40" x14ac:dyDescent="0.35">
      <c r="B793" s="50" t="s">
        <v>88</v>
      </c>
      <c r="C793" s="23">
        <f t="shared" si="581"/>
        <v>0</v>
      </c>
      <c r="D793" s="23"/>
      <c r="E793" s="119">
        <f t="shared" si="582"/>
        <v>0</v>
      </c>
      <c r="F793" s="21"/>
      <c r="G793" s="50" t="s">
        <v>88</v>
      </c>
      <c r="H793" s="23">
        <f t="shared" si="573"/>
        <v>0</v>
      </c>
      <c r="I793" s="23"/>
      <c r="J793" s="119">
        <f t="shared" si="583"/>
        <v>0</v>
      </c>
      <c r="K793" s="21"/>
      <c r="L793" s="50" t="s">
        <v>88</v>
      </c>
      <c r="M793" s="23">
        <f t="shared" si="574"/>
        <v>0</v>
      </c>
      <c r="N793" s="23"/>
      <c r="O793" s="119">
        <f t="shared" si="584"/>
        <v>0</v>
      </c>
      <c r="P793" s="21"/>
      <c r="Q793" s="50" t="s">
        <v>88</v>
      </c>
      <c r="R793" s="23">
        <f t="shared" si="575"/>
        <v>0</v>
      </c>
      <c r="S793" s="23"/>
      <c r="T793" s="119">
        <f t="shared" si="585"/>
        <v>0</v>
      </c>
      <c r="U793" s="21"/>
      <c r="V793" s="50" t="s">
        <v>88</v>
      </c>
      <c r="W793" s="23">
        <f t="shared" si="580"/>
        <v>0</v>
      </c>
      <c r="X793" s="23"/>
      <c r="Y793" s="119">
        <f t="shared" si="586"/>
        <v>0</v>
      </c>
      <c r="Z793" s="21"/>
      <c r="AA793" s="50" t="s">
        <v>88</v>
      </c>
      <c r="AB793" s="23">
        <f t="shared" si="577"/>
        <v>0</v>
      </c>
      <c r="AC793" s="23">
        <v>0</v>
      </c>
      <c r="AD793" s="119">
        <f t="shared" si="587"/>
        <v>0</v>
      </c>
      <c r="AE793" s="21"/>
      <c r="AF793" s="50" t="s">
        <v>88</v>
      </c>
      <c r="AG793" s="23">
        <f t="shared" si="578"/>
        <v>0</v>
      </c>
      <c r="AH793" s="23"/>
      <c r="AI793" s="119">
        <f t="shared" si="588"/>
        <v>0</v>
      </c>
      <c r="AJ793" s="21"/>
      <c r="AK793" s="50" t="s">
        <v>88</v>
      </c>
      <c r="AL793" s="23">
        <f t="shared" si="579"/>
        <v>0</v>
      </c>
      <c r="AM793" s="23"/>
      <c r="AN793" s="119">
        <f t="shared" si="589"/>
        <v>0</v>
      </c>
    </row>
    <row r="794" spans="2:40" x14ac:dyDescent="0.35">
      <c r="B794" s="50" t="s">
        <v>108</v>
      </c>
      <c r="C794" s="23">
        <f t="shared" si="581"/>
        <v>2882</v>
      </c>
      <c r="D794" s="23">
        <v>2884</v>
      </c>
      <c r="E794" s="119">
        <f t="shared" si="582"/>
        <v>2</v>
      </c>
      <c r="F794" s="21"/>
      <c r="G794" s="50" t="s">
        <v>108</v>
      </c>
      <c r="H794" s="23">
        <f t="shared" si="573"/>
        <v>2884</v>
      </c>
      <c r="I794" s="23">
        <v>2886</v>
      </c>
      <c r="J794" s="119">
        <f t="shared" si="583"/>
        <v>2</v>
      </c>
      <c r="K794" s="21"/>
      <c r="L794" s="50" t="s">
        <v>108</v>
      </c>
      <c r="M794" s="23">
        <f t="shared" si="574"/>
        <v>2886</v>
      </c>
      <c r="N794" s="23">
        <v>2890</v>
      </c>
      <c r="O794" s="119">
        <f t="shared" si="584"/>
        <v>4</v>
      </c>
      <c r="P794" s="21"/>
      <c r="Q794" s="50" t="s">
        <v>108</v>
      </c>
      <c r="R794" s="23">
        <f t="shared" si="575"/>
        <v>2890</v>
      </c>
      <c r="S794" s="23">
        <v>2892</v>
      </c>
      <c r="T794" s="119">
        <f t="shared" si="585"/>
        <v>2</v>
      </c>
      <c r="U794" s="21"/>
      <c r="V794" s="50" t="s">
        <v>108</v>
      </c>
      <c r="W794" s="23">
        <f t="shared" si="580"/>
        <v>2892</v>
      </c>
      <c r="X794" s="23">
        <v>2894</v>
      </c>
      <c r="Y794" s="119">
        <f t="shared" si="586"/>
        <v>2</v>
      </c>
      <c r="Z794" s="21"/>
      <c r="AA794" s="50" t="s">
        <v>108</v>
      </c>
      <c r="AB794" s="23">
        <f t="shared" si="577"/>
        <v>2894</v>
      </c>
      <c r="AC794" s="23">
        <v>2896</v>
      </c>
      <c r="AD794" s="119">
        <f t="shared" si="587"/>
        <v>2</v>
      </c>
      <c r="AE794" s="21"/>
      <c r="AF794" s="50" t="s">
        <v>108</v>
      </c>
      <c r="AG794" s="23">
        <f t="shared" si="578"/>
        <v>2896</v>
      </c>
      <c r="AH794" s="23">
        <v>2898</v>
      </c>
      <c r="AI794" s="119">
        <f t="shared" si="588"/>
        <v>2</v>
      </c>
      <c r="AJ794" s="21"/>
      <c r="AK794" s="50" t="s">
        <v>108</v>
      </c>
      <c r="AL794" s="23">
        <f t="shared" si="579"/>
        <v>2898</v>
      </c>
      <c r="AM794" s="23">
        <v>2899</v>
      </c>
      <c r="AN794" s="119">
        <f t="shared" si="589"/>
        <v>1</v>
      </c>
    </row>
    <row r="795" spans="2:40" x14ac:dyDescent="0.35">
      <c r="B795" s="50" t="s">
        <v>89</v>
      </c>
      <c r="C795" s="23">
        <f t="shared" si="581"/>
        <v>630262</v>
      </c>
      <c r="D795" s="23">
        <v>630605</v>
      </c>
      <c r="E795" s="119">
        <f t="shared" si="582"/>
        <v>343</v>
      </c>
      <c r="F795" s="21"/>
      <c r="G795" s="50" t="s">
        <v>89</v>
      </c>
      <c r="H795" s="23">
        <f t="shared" si="573"/>
        <v>630605</v>
      </c>
      <c r="I795" s="23">
        <v>630938</v>
      </c>
      <c r="J795" s="119">
        <f t="shared" si="583"/>
        <v>333</v>
      </c>
      <c r="K795" s="21"/>
      <c r="L795" s="50" t="s">
        <v>89</v>
      </c>
      <c r="M795" s="23">
        <f t="shared" si="574"/>
        <v>630938</v>
      </c>
      <c r="N795" s="23">
        <v>631367</v>
      </c>
      <c r="O795" s="119">
        <f t="shared" si="584"/>
        <v>429</v>
      </c>
      <c r="P795" s="21"/>
      <c r="Q795" s="50" t="s">
        <v>89</v>
      </c>
      <c r="R795" s="23">
        <f t="shared" si="575"/>
        <v>631367</v>
      </c>
      <c r="S795" s="23">
        <v>631786</v>
      </c>
      <c r="T795" s="119">
        <f t="shared" si="585"/>
        <v>419</v>
      </c>
      <c r="U795" s="21"/>
      <c r="V795" s="50" t="s">
        <v>89</v>
      </c>
      <c r="W795" s="23">
        <f t="shared" si="580"/>
        <v>631786</v>
      </c>
      <c r="X795" s="23">
        <v>632222</v>
      </c>
      <c r="Y795" s="119">
        <f t="shared" si="586"/>
        <v>436</v>
      </c>
      <c r="Z795" s="21"/>
      <c r="AA795" s="50" t="s">
        <v>89</v>
      </c>
      <c r="AB795" s="23">
        <f t="shared" si="577"/>
        <v>632222</v>
      </c>
      <c r="AC795" s="23">
        <v>632581</v>
      </c>
      <c r="AD795" s="119">
        <f t="shared" si="587"/>
        <v>359</v>
      </c>
      <c r="AE795" s="21"/>
      <c r="AF795" s="50" t="s">
        <v>89</v>
      </c>
      <c r="AG795" s="23">
        <f t="shared" si="578"/>
        <v>632581</v>
      </c>
      <c r="AH795" s="23">
        <v>632958</v>
      </c>
      <c r="AI795" s="119">
        <f t="shared" si="588"/>
        <v>377</v>
      </c>
      <c r="AJ795" s="21"/>
      <c r="AK795" s="50" t="s">
        <v>89</v>
      </c>
      <c r="AL795" s="23">
        <f t="shared" si="579"/>
        <v>632958</v>
      </c>
      <c r="AM795" s="23">
        <v>633331</v>
      </c>
      <c r="AN795" s="119">
        <f t="shared" si="589"/>
        <v>373</v>
      </c>
    </row>
    <row r="796" spans="2:40" x14ac:dyDescent="0.35">
      <c r="B796" s="50" t="s">
        <v>90</v>
      </c>
      <c r="C796" s="23">
        <f t="shared" si="581"/>
        <v>334084</v>
      </c>
      <c r="D796" s="23">
        <v>334353</v>
      </c>
      <c r="E796" s="119">
        <f t="shared" si="582"/>
        <v>269</v>
      </c>
      <c r="F796" s="21"/>
      <c r="G796" s="50" t="s">
        <v>90</v>
      </c>
      <c r="H796" s="23">
        <f t="shared" si="573"/>
        <v>334353</v>
      </c>
      <c r="I796" s="23">
        <v>334569</v>
      </c>
      <c r="J796" s="119">
        <f t="shared" si="583"/>
        <v>216</v>
      </c>
      <c r="K796" s="21"/>
      <c r="L796" s="50" t="s">
        <v>90</v>
      </c>
      <c r="M796" s="23">
        <f t="shared" si="574"/>
        <v>334569</v>
      </c>
      <c r="N796" s="23">
        <v>334842</v>
      </c>
      <c r="O796" s="119">
        <f t="shared" si="584"/>
        <v>273</v>
      </c>
      <c r="P796" s="21"/>
      <c r="Q796" s="50" t="s">
        <v>90</v>
      </c>
      <c r="R796" s="23">
        <f t="shared" si="575"/>
        <v>334842</v>
      </c>
      <c r="S796" s="23">
        <v>335108</v>
      </c>
      <c r="T796" s="119">
        <f t="shared" si="585"/>
        <v>266</v>
      </c>
      <c r="U796" s="21"/>
      <c r="V796" s="50" t="s">
        <v>90</v>
      </c>
      <c r="W796" s="23">
        <f t="shared" si="580"/>
        <v>335108</v>
      </c>
      <c r="X796" s="23">
        <v>335416</v>
      </c>
      <c r="Y796" s="119">
        <f t="shared" si="586"/>
        <v>308</v>
      </c>
      <c r="Z796" s="21"/>
      <c r="AA796" s="50" t="s">
        <v>90</v>
      </c>
      <c r="AB796" s="23">
        <f t="shared" si="577"/>
        <v>335416</v>
      </c>
      <c r="AC796" s="23">
        <v>335648</v>
      </c>
      <c r="AD796" s="119">
        <f t="shared" si="587"/>
        <v>232</v>
      </c>
      <c r="AE796" s="21"/>
      <c r="AF796" s="50" t="s">
        <v>90</v>
      </c>
      <c r="AG796" s="23">
        <f t="shared" si="578"/>
        <v>335648</v>
      </c>
      <c r="AH796" s="23">
        <v>335851</v>
      </c>
      <c r="AI796" s="119">
        <f t="shared" si="588"/>
        <v>203</v>
      </c>
      <c r="AJ796" s="21"/>
      <c r="AK796" s="50" t="s">
        <v>90</v>
      </c>
      <c r="AL796" s="23">
        <f t="shared" si="579"/>
        <v>335851</v>
      </c>
      <c r="AM796" s="23">
        <v>336064</v>
      </c>
      <c r="AN796" s="119">
        <f t="shared" si="589"/>
        <v>213</v>
      </c>
    </row>
    <row r="797" spans="2:40" x14ac:dyDescent="0.35">
      <c r="B797" s="50" t="s">
        <v>91</v>
      </c>
      <c r="C797" s="23">
        <f t="shared" si="581"/>
        <v>970759</v>
      </c>
      <c r="D797" s="23">
        <v>971868</v>
      </c>
      <c r="E797" s="119">
        <f t="shared" si="582"/>
        <v>1109</v>
      </c>
      <c r="F797" s="21"/>
      <c r="G797" s="50" t="s">
        <v>91</v>
      </c>
      <c r="H797" s="23">
        <f t="shared" si="573"/>
        <v>971868</v>
      </c>
      <c r="I797" s="23">
        <v>972978</v>
      </c>
      <c r="J797" s="119">
        <f t="shared" si="583"/>
        <v>1110</v>
      </c>
      <c r="K797" s="21"/>
      <c r="L797" s="50" t="s">
        <v>91</v>
      </c>
      <c r="M797" s="23">
        <f t="shared" si="574"/>
        <v>972978</v>
      </c>
      <c r="N797" s="23">
        <v>974471</v>
      </c>
      <c r="O797" s="119">
        <f t="shared" si="584"/>
        <v>1493</v>
      </c>
      <c r="P797" s="21"/>
      <c r="Q797" s="50" t="s">
        <v>91</v>
      </c>
      <c r="R797" s="23">
        <f t="shared" si="575"/>
        <v>974471</v>
      </c>
      <c r="S797" s="23">
        <v>975240</v>
      </c>
      <c r="T797" s="119">
        <f t="shared" si="585"/>
        <v>769</v>
      </c>
      <c r="U797" s="21"/>
      <c r="V797" s="50" t="s">
        <v>91</v>
      </c>
      <c r="W797" s="23">
        <f t="shared" si="580"/>
        <v>975240</v>
      </c>
      <c r="X797" s="23">
        <v>976494</v>
      </c>
      <c r="Y797" s="119">
        <f t="shared" si="586"/>
        <v>1254</v>
      </c>
      <c r="Z797" s="21"/>
      <c r="AA797" s="50" t="s">
        <v>91</v>
      </c>
      <c r="AB797" s="23">
        <f t="shared" si="577"/>
        <v>976494</v>
      </c>
      <c r="AC797" s="23">
        <v>977671</v>
      </c>
      <c r="AD797" s="119">
        <f t="shared" si="587"/>
        <v>1177</v>
      </c>
      <c r="AE797" s="21"/>
      <c r="AF797" s="50" t="s">
        <v>91</v>
      </c>
      <c r="AG797" s="23">
        <f t="shared" si="578"/>
        <v>977671</v>
      </c>
      <c r="AH797" s="23">
        <v>978959</v>
      </c>
      <c r="AI797" s="119">
        <f t="shared" si="588"/>
        <v>1288</v>
      </c>
      <c r="AJ797" s="21"/>
      <c r="AK797" s="50" t="s">
        <v>91</v>
      </c>
      <c r="AL797" s="23">
        <f t="shared" si="579"/>
        <v>978959</v>
      </c>
      <c r="AM797" s="23">
        <v>980182</v>
      </c>
      <c r="AN797" s="119">
        <f t="shared" si="589"/>
        <v>1223</v>
      </c>
    </row>
    <row r="798" spans="2:40" x14ac:dyDescent="0.35">
      <c r="B798" s="50" t="s">
        <v>94</v>
      </c>
      <c r="C798" s="23">
        <f t="shared" si="581"/>
        <v>0</v>
      </c>
      <c r="D798" s="23"/>
      <c r="E798" s="119">
        <f>SUM(E791:E797)</f>
        <v>3154</v>
      </c>
      <c r="F798" s="21"/>
      <c r="G798" s="50" t="s">
        <v>94</v>
      </c>
      <c r="H798" s="23">
        <f t="shared" si="573"/>
        <v>0</v>
      </c>
      <c r="I798" s="23"/>
      <c r="J798" s="119">
        <f>SUM(J791:J797)</f>
        <v>3086</v>
      </c>
      <c r="K798" s="21"/>
      <c r="L798" s="50" t="s">
        <v>94</v>
      </c>
      <c r="M798" s="23">
        <f t="shared" si="574"/>
        <v>0</v>
      </c>
      <c r="N798" s="23"/>
      <c r="O798" s="119">
        <f>SUM(O791:O797)</f>
        <v>2958</v>
      </c>
      <c r="P798" s="21"/>
      <c r="Q798" s="50" t="s">
        <v>94</v>
      </c>
      <c r="R798" s="23">
        <f t="shared" si="575"/>
        <v>0</v>
      </c>
      <c r="S798" s="23"/>
      <c r="T798" s="119">
        <f>SUM(T791:T797)</f>
        <v>2662</v>
      </c>
      <c r="U798" s="21"/>
      <c r="V798" s="50" t="s">
        <v>94</v>
      </c>
      <c r="W798" s="23">
        <f t="shared" si="580"/>
        <v>0</v>
      </c>
      <c r="X798" s="23"/>
      <c r="Y798" s="119">
        <f>SUM(Y791:Y797)</f>
        <v>2774</v>
      </c>
      <c r="Z798" s="21"/>
      <c r="AA798" s="50" t="s">
        <v>94</v>
      </c>
      <c r="AB798" s="23">
        <f t="shared" si="577"/>
        <v>0</v>
      </c>
      <c r="AC798" s="23">
        <v>0</v>
      </c>
      <c r="AD798" s="119">
        <f>SUM(AD791:AD797)</f>
        <v>2638</v>
      </c>
      <c r="AE798" s="21"/>
      <c r="AF798" s="50" t="s">
        <v>94</v>
      </c>
      <c r="AG798" s="23">
        <f t="shared" si="578"/>
        <v>0</v>
      </c>
      <c r="AH798" s="23"/>
      <c r="AI798" s="119">
        <f>SUM(AI791:AI797)</f>
        <v>2646</v>
      </c>
      <c r="AJ798" s="21"/>
      <c r="AK798" s="50" t="s">
        <v>94</v>
      </c>
      <c r="AL798" s="23">
        <f t="shared" si="579"/>
        <v>0</v>
      </c>
      <c r="AM798" s="23"/>
      <c r="AN798" s="119">
        <f>SUM(AN791:AN797)</f>
        <v>2658</v>
      </c>
    </row>
    <row r="799" spans="2:40" x14ac:dyDescent="0.35">
      <c r="B799" s="50" t="s">
        <v>97</v>
      </c>
      <c r="C799" s="23">
        <f t="shared" si="581"/>
        <v>587321</v>
      </c>
      <c r="D799" s="23">
        <v>587532</v>
      </c>
      <c r="E799" s="119">
        <f>D799-C799</f>
        <v>211</v>
      </c>
      <c r="F799" s="21"/>
      <c r="G799" s="50" t="s">
        <v>97</v>
      </c>
      <c r="H799" s="23">
        <f t="shared" si="573"/>
        <v>587532</v>
      </c>
      <c r="I799" s="23">
        <v>587789</v>
      </c>
      <c r="J799" s="119">
        <f>I799-H799</f>
        <v>257</v>
      </c>
      <c r="K799" s="122"/>
      <c r="L799" s="50" t="s">
        <v>97</v>
      </c>
      <c r="M799" s="23">
        <f t="shared" si="574"/>
        <v>587789</v>
      </c>
      <c r="N799" s="23">
        <v>588030</v>
      </c>
      <c r="O799" s="119">
        <f>N799-M799</f>
        <v>241</v>
      </c>
      <c r="P799" s="21"/>
      <c r="Q799" s="50" t="s">
        <v>97</v>
      </c>
      <c r="R799" s="23">
        <f t="shared" si="575"/>
        <v>588030</v>
      </c>
      <c r="S799" s="23">
        <v>588390</v>
      </c>
      <c r="T799" s="119">
        <f>S799-R799</f>
        <v>360</v>
      </c>
      <c r="U799" s="21"/>
      <c r="V799" s="50" t="s">
        <v>97</v>
      </c>
      <c r="W799" s="23">
        <f t="shared" si="580"/>
        <v>588390</v>
      </c>
      <c r="X799" s="23">
        <v>588765</v>
      </c>
      <c r="Y799" s="119">
        <f>X799-W799</f>
        <v>375</v>
      </c>
      <c r="Z799" s="21"/>
      <c r="AA799" s="50" t="s">
        <v>97</v>
      </c>
      <c r="AB799" s="23">
        <f t="shared" si="577"/>
        <v>588765</v>
      </c>
      <c r="AC799" s="23">
        <v>589004</v>
      </c>
      <c r="AD799" s="119">
        <f>AC799-AB799</f>
        <v>239</v>
      </c>
      <c r="AE799" s="21"/>
      <c r="AF799" s="50" t="s">
        <v>97</v>
      </c>
      <c r="AG799" s="23">
        <f t="shared" si="578"/>
        <v>589004</v>
      </c>
      <c r="AH799" s="23">
        <v>589347</v>
      </c>
      <c r="AI799" s="119">
        <f>AH799-AG799</f>
        <v>343</v>
      </c>
      <c r="AJ799" s="21"/>
      <c r="AK799" s="50" t="s">
        <v>97</v>
      </c>
      <c r="AL799" s="23">
        <f t="shared" si="579"/>
        <v>589347</v>
      </c>
      <c r="AM799" s="23">
        <v>589575</v>
      </c>
      <c r="AN799" s="119">
        <f>AM799-AL799</f>
        <v>228</v>
      </c>
    </row>
    <row r="800" spans="2:40" x14ac:dyDescent="0.35">
      <c r="B800" s="29" t="s">
        <v>130</v>
      </c>
      <c r="C800" s="23"/>
      <c r="D800" s="23"/>
      <c r="E800" s="121">
        <f>E799+E798+E790+E782+E783+E781+E780+E779+E778</f>
        <v>9301</v>
      </c>
      <c r="F800" s="21"/>
      <c r="G800" s="29" t="s">
        <v>130</v>
      </c>
      <c r="H800" s="23">
        <f t="shared" si="573"/>
        <v>0</v>
      </c>
      <c r="I800" s="23"/>
      <c r="J800" s="121">
        <f>J799+J798+J790+J782+J783+J781+J780+J779+J778</f>
        <v>8976</v>
      </c>
      <c r="K800" s="21"/>
      <c r="L800" s="29" t="s">
        <v>130</v>
      </c>
      <c r="M800" s="23">
        <f t="shared" si="574"/>
        <v>0</v>
      </c>
      <c r="N800" s="23"/>
      <c r="O800" s="121">
        <f>O799+O798+O790+O782+O783+O781+O780+O779+O778</f>
        <v>8650</v>
      </c>
      <c r="P800" s="21"/>
      <c r="Q800" s="29" t="s">
        <v>130</v>
      </c>
      <c r="R800" s="23">
        <f t="shared" si="575"/>
        <v>0</v>
      </c>
      <c r="S800" s="23"/>
      <c r="T800" s="121">
        <f>T799+T798+T790+T782+T783+T781+T780+T779+T778</f>
        <v>8120</v>
      </c>
      <c r="U800" s="21"/>
      <c r="V800" s="29" t="s">
        <v>130</v>
      </c>
      <c r="W800" s="23">
        <f t="shared" si="580"/>
        <v>0</v>
      </c>
      <c r="X800" s="23"/>
      <c r="Y800" s="121">
        <f>Y799+Y798+Y790+Y782+Y783+Y781+Y780+Y779+Y778</f>
        <v>8352</v>
      </c>
      <c r="Z800" s="21"/>
      <c r="AA800" s="29" t="s">
        <v>130</v>
      </c>
      <c r="AB800" s="23">
        <f t="shared" si="577"/>
        <v>0</v>
      </c>
      <c r="AC800" s="23"/>
      <c r="AD800" s="121">
        <f>AD799+AD798+AD790+AD782+AD783+AD781+AD780+AD779+AD778</f>
        <v>8447</v>
      </c>
      <c r="AE800" s="21"/>
      <c r="AF800" s="29" t="s">
        <v>130</v>
      </c>
      <c r="AG800" s="23">
        <f t="shared" si="578"/>
        <v>0</v>
      </c>
      <c r="AH800" s="23"/>
      <c r="AI800" s="121">
        <f>AI799+AI798+AI790+AI782+AI783+AI781+AI780+AI779+AI778</f>
        <v>8257</v>
      </c>
      <c r="AJ800" s="21"/>
      <c r="AK800" s="29" t="s">
        <v>130</v>
      </c>
      <c r="AL800" s="23">
        <f t="shared" si="579"/>
        <v>0</v>
      </c>
      <c r="AM800" s="23"/>
      <c r="AN800" s="121">
        <f>AN799+AN798+AN790+AN782+AN783+AN781+AN780+AN779+AN778</f>
        <v>8053</v>
      </c>
    </row>
    <row r="801" spans="2:40" x14ac:dyDescent="0.35">
      <c r="B801" s="21"/>
      <c r="C801" s="21"/>
      <c r="D801" s="21"/>
      <c r="E801" s="123">
        <f>E800-E784+471</f>
        <v>7322</v>
      </c>
      <c r="F801" s="21"/>
      <c r="G801" s="21"/>
      <c r="H801" s="21"/>
      <c r="I801" s="21"/>
      <c r="J801" s="123">
        <f>J800-J784+471</f>
        <v>7017</v>
      </c>
      <c r="K801" s="21"/>
      <c r="L801" s="21"/>
      <c r="M801" s="21"/>
      <c r="N801" s="21"/>
      <c r="O801" s="123">
        <f>O800-O784+471</f>
        <v>6911</v>
      </c>
      <c r="P801" s="21"/>
      <c r="Q801" s="21"/>
      <c r="R801" s="21"/>
      <c r="S801" s="21"/>
      <c r="T801" s="123">
        <f>T800-T784+471</f>
        <v>6651</v>
      </c>
      <c r="U801" s="21"/>
      <c r="V801" s="21"/>
      <c r="W801" s="21"/>
      <c r="X801" s="21"/>
      <c r="Y801" s="123">
        <f>Y800-Y784+471</f>
        <v>6673</v>
      </c>
      <c r="Z801" s="21"/>
      <c r="AA801" s="21"/>
      <c r="AB801" s="21"/>
      <c r="AC801" s="21"/>
      <c r="AD801" s="123">
        <f>AD800-AD784+471</f>
        <v>6738</v>
      </c>
      <c r="AE801" s="21"/>
      <c r="AF801" s="21"/>
      <c r="AG801" s="21"/>
      <c r="AH801" s="21"/>
      <c r="AI801" s="123">
        <f>AI800-AI784+471</f>
        <v>6668</v>
      </c>
      <c r="AJ801" s="21"/>
      <c r="AK801" s="21"/>
      <c r="AL801" s="21"/>
      <c r="AM801" s="21"/>
      <c r="AN801" s="123">
        <f>AN800-AN784+471</f>
        <v>6394</v>
      </c>
    </row>
    <row r="803" spans="2:40" x14ac:dyDescent="0.35">
      <c r="B803" s="117" t="s">
        <v>114</v>
      </c>
      <c r="C803" s="292" t="s">
        <v>1250</v>
      </c>
      <c r="D803" s="293"/>
      <c r="E803" s="294"/>
      <c r="F803" s="21"/>
      <c r="G803" s="117" t="s">
        <v>114</v>
      </c>
      <c r="H803" s="292" t="s">
        <v>1251</v>
      </c>
      <c r="I803" s="293"/>
      <c r="J803" s="294"/>
      <c r="K803" s="21"/>
      <c r="L803" s="117" t="s">
        <v>114</v>
      </c>
      <c r="M803" s="292" t="s">
        <v>1252</v>
      </c>
      <c r="N803" s="293"/>
      <c r="O803" s="294"/>
      <c r="P803" s="21"/>
      <c r="Q803" s="117" t="s">
        <v>114</v>
      </c>
      <c r="R803" s="292" t="s">
        <v>1253</v>
      </c>
      <c r="S803" s="293"/>
      <c r="T803" s="294"/>
      <c r="U803" s="21"/>
      <c r="V803" s="117" t="s">
        <v>114</v>
      </c>
      <c r="W803" s="292" t="s">
        <v>1254</v>
      </c>
      <c r="X803" s="293"/>
      <c r="Y803" s="294"/>
      <c r="Z803" s="21"/>
      <c r="AA803" s="117" t="s">
        <v>114</v>
      </c>
      <c r="AB803" s="292" t="s">
        <v>1255</v>
      </c>
      <c r="AC803" s="293"/>
      <c r="AD803" s="294"/>
      <c r="AE803" s="21"/>
      <c r="AF803" s="117" t="s">
        <v>114</v>
      </c>
      <c r="AG803" s="292" t="s">
        <v>1256</v>
      </c>
      <c r="AH803" s="293"/>
      <c r="AI803" s="294"/>
      <c r="AJ803" s="21"/>
      <c r="AK803" s="117" t="s">
        <v>114</v>
      </c>
      <c r="AL803" s="292" t="s">
        <v>1257</v>
      </c>
      <c r="AM803" s="293"/>
      <c r="AN803" s="294"/>
    </row>
    <row r="804" spans="2:40" x14ac:dyDescent="0.35">
      <c r="B804" s="50"/>
      <c r="C804" s="118" t="s">
        <v>81</v>
      </c>
      <c r="D804" s="118" t="s">
        <v>82</v>
      </c>
      <c r="E804" s="118" t="s">
        <v>95</v>
      </c>
      <c r="F804" s="21"/>
      <c r="G804" s="50"/>
      <c r="H804" s="118" t="s">
        <v>81</v>
      </c>
      <c r="I804" s="118" t="s">
        <v>82</v>
      </c>
      <c r="J804" s="118" t="s">
        <v>95</v>
      </c>
      <c r="K804" s="21"/>
      <c r="L804" s="50"/>
      <c r="M804" s="118" t="s">
        <v>81</v>
      </c>
      <c r="N804" s="118" t="s">
        <v>82</v>
      </c>
      <c r="O804" s="118" t="s">
        <v>95</v>
      </c>
      <c r="P804" s="21"/>
      <c r="Q804" s="50"/>
      <c r="R804" s="118" t="s">
        <v>81</v>
      </c>
      <c r="S804" s="118" t="s">
        <v>82</v>
      </c>
      <c r="T804" s="118" t="s">
        <v>95</v>
      </c>
      <c r="U804" s="21"/>
      <c r="V804" s="50"/>
      <c r="W804" s="118" t="s">
        <v>81</v>
      </c>
      <c r="X804" s="118" t="s">
        <v>82</v>
      </c>
      <c r="Y804" s="118" t="s">
        <v>95</v>
      </c>
      <c r="Z804" s="21"/>
      <c r="AA804" s="50"/>
      <c r="AB804" s="118" t="s">
        <v>81</v>
      </c>
      <c r="AC804" s="118" t="s">
        <v>82</v>
      </c>
      <c r="AD804" s="118" t="s">
        <v>95</v>
      </c>
      <c r="AE804" s="21"/>
      <c r="AF804" s="50"/>
      <c r="AG804" s="118" t="s">
        <v>81</v>
      </c>
      <c r="AH804" s="118" t="s">
        <v>82</v>
      </c>
      <c r="AI804" s="118" t="s">
        <v>95</v>
      </c>
      <c r="AJ804" s="21"/>
      <c r="AK804" s="50"/>
      <c r="AL804" s="118" t="s">
        <v>81</v>
      </c>
      <c r="AM804" s="118" t="s">
        <v>82</v>
      </c>
      <c r="AN804" s="118" t="s">
        <v>95</v>
      </c>
    </row>
    <row r="805" spans="2:40" x14ac:dyDescent="0.35">
      <c r="B805" s="50" t="s">
        <v>92</v>
      </c>
      <c r="C805" s="23">
        <f>AM778</f>
        <v>493192</v>
      </c>
      <c r="D805" s="23">
        <v>493362</v>
      </c>
      <c r="E805" s="119">
        <f>(D805-C805)*10</f>
        <v>1700</v>
      </c>
      <c r="F805" s="21"/>
      <c r="G805" s="50" t="s">
        <v>92</v>
      </c>
      <c r="H805" s="23">
        <f>D805</f>
        <v>493362</v>
      </c>
      <c r="I805" s="23">
        <v>493533</v>
      </c>
      <c r="J805" s="119">
        <f>(I805-H805)*10</f>
        <v>1710</v>
      </c>
      <c r="K805" s="21"/>
      <c r="L805" s="50" t="s">
        <v>92</v>
      </c>
      <c r="M805" s="23">
        <f>I805</f>
        <v>493533</v>
      </c>
      <c r="N805" s="23">
        <v>493678</v>
      </c>
      <c r="O805" s="119">
        <f>(N805-M805)*10</f>
        <v>1450</v>
      </c>
      <c r="P805" s="21"/>
      <c r="Q805" s="50" t="s">
        <v>92</v>
      </c>
      <c r="R805" s="23">
        <f>N805</f>
        <v>493678</v>
      </c>
      <c r="S805" s="23">
        <v>493849</v>
      </c>
      <c r="T805" s="119">
        <f>(S805-R805)*10</f>
        <v>1710</v>
      </c>
      <c r="U805" s="21"/>
      <c r="V805" s="50" t="s">
        <v>92</v>
      </c>
      <c r="W805" s="23">
        <f>S805</f>
        <v>493849</v>
      </c>
      <c r="X805" s="23">
        <v>494024</v>
      </c>
      <c r="Y805" s="119">
        <f>(X805-W805)*10</f>
        <v>1750</v>
      </c>
      <c r="Z805" s="21"/>
      <c r="AA805" s="50" t="s">
        <v>92</v>
      </c>
      <c r="AB805" s="23">
        <f>X805</f>
        <v>494024</v>
      </c>
      <c r="AC805" s="23">
        <v>494195</v>
      </c>
      <c r="AD805" s="119">
        <f>(AC805-AB805)*10</f>
        <v>1710</v>
      </c>
      <c r="AE805" s="21"/>
      <c r="AF805" s="50" t="s">
        <v>92</v>
      </c>
      <c r="AG805" s="23">
        <f>AC805</f>
        <v>494195</v>
      </c>
      <c r="AH805" s="23">
        <v>494368</v>
      </c>
      <c r="AI805" s="119">
        <f>(AH805-AG805)*10</f>
        <v>1730</v>
      </c>
      <c r="AJ805" s="21"/>
      <c r="AK805" s="50" t="s">
        <v>92</v>
      </c>
      <c r="AL805" s="23">
        <f>AH805</f>
        <v>494368</v>
      </c>
      <c r="AM805" s="23">
        <v>494525</v>
      </c>
      <c r="AN805" s="119">
        <f>(AM805-AL805)*10</f>
        <v>1570</v>
      </c>
    </row>
    <row r="806" spans="2:40" x14ac:dyDescent="0.35">
      <c r="B806" s="50" t="s">
        <v>6</v>
      </c>
      <c r="C806" s="23">
        <f t="shared" ref="C806:C816" si="590">AM779</f>
        <v>306278</v>
      </c>
      <c r="D806" s="23">
        <v>306483</v>
      </c>
      <c r="E806" s="119">
        <f>D806-C806</f>
        <v>205</v>
      </c>
      <c r="F806" s="21"/>
      <c r="G806" s="50" t="s">
        <v>6</v>
      </c>
      <c r="H806" s="23">
        <f t="shared" ref="H806:H827" si="591">D806</f>
        <v>306483</v>
      </c>
      <c r="I806" s="23">
        <v>306654</v>
      </c>
      <c r="J806" s="119">
        <f>I806-H806</f>
        <v>171</v>
      </c>
      <c r="K806" s="21"/>
      <c r="L806" s="50" t="s">
        <v>6</v>
      </c>
      <c r="M806" s="23">
        <f t="shared" ref="M806:M827" si="592">I806</f>
        <v>306654</v>
      </c>
      <c r="N806" s="23">
        <v>306810</v>
      </c>
      <c r="O806" s="119">
        <f>N806-M806</f>
        <v>156</v>
      </c>
      <c r="P806" s="21"/>
      <c r="Q806" s="50" t="s">
        <v>6</v>
      </c>
      <c r="R806" s="23">
        <f t="shared" ref="R806:R827" si="593">N806</f>
        <v>306810</v>
      </c>
      <c r="S806" s="23">
        <v>306987</v>
      </c>
      <c r="T806" s="119">
        <f>S806-R806</f>
        <v>177</v>
      </c>
      <c r="U806" s="21"/>
      <c r="V806" s="50" t="s">
        <v>6</v>
      </c>
      <c r="W806" s="23">
        <f t="shared" ref="W806:W811" si="594">S806</f>
        <v>306987</v>
      </c>
      <c r="X806" s="23">
        <v>307149</v>
      </c>
      <c r="Y806" s="119">
        <f>X806-W806</f>
        <v>162</v>
      </c>
      <c r="Z806" s="21"/>
      <c r="AA806" s="50" t="s">
        <v>6</v>
      </c>
      <c r="AB806" s="23">
        <f t="shared" ref="AB806:AB827" si="595">X806</f>
        <v>307149</v>
      </c>
      <c r="AC806" s="23">
        <v>307291</v>
      </c>
      <c r="AD806" s="119">
        <f>AC806-AB806</f>
        <v>142</v>
      </c>
      <c r="AE806" s="21"/>
      <c r="AF806" s="50" t="s">
        <v>6</v>
      </c>
      <c r="AG806" s="23">
        <f t="shared" ref="AG806:AG827" si="596">AC806</f>
        <v>307291</v>
      </c>
      <c r="AH806" s="23">
        <v>307542</v>
      </c>
      <c r="AI806" s="119">
        <f>AH806-AG806</f>
        <v>251</v>
      </c>
      <c r="AJ806" s="21"/>
      <c r="AK806" s="50" t="s">
        <v>6</v>
      </c>
      <c r="AL806" s="23">
        <f t="shared" ref="AL806:AL827" si="597">AH806</f>
        <v>307542</v>
      </c>
      <c r="AM806" s="23">
        <v>307631</v>
      </c>
      <c r="AN806" s="119">
        <f>AM806-AL806</f>
        <v>89</v>
      </c>
    </row>
    <row r="807" spans="2:40" x14ac:dyDescent="0.35">
      <c r="B807" s="50" t="s">
        <v>103</v>
      </c>
      <c r="C807" s="23">
        <f t="shared" si="590"/>
        <v>38513</v>
      </c>
      <c r="D807" s="23">
        <v>39253</v>
      </c>
      <c r="E807" s="119">
        <f>D807-C807</f>
        <v>740</v>
      </c>
      <c r="F807" s="21"/>
      <c r="G807" s="50" t="s">
        <v>103</v>
      </c>
      <c r="H807" s="23">
        <f t="shared" si="591"/>
        <v>39253</v>
      </c>
      <c r="I807" s="23">
        <v>40020</v>
      </c>
      <c r="J807" s="119">
        <f>I807-H807</f>
        <v>767</v>
      </c>
      <c r="K807" s="21"/>
      <c r="L807" s="50" t="s">
        <v>103</v>
      </c>
      <c r="M807" s="23">
        <f t="shared" si="592"/>
        <v>40020</v>
      </c>
      <c r="N807" s="23">
        <v>40778</v>
      </c>
      <c r="O807" s="119">
        <f>N807-M807</f>
        <v>758</v>
      </c>
      <c r="P807" s="21"/>
      <c r="Q807" s="50" t="s">
        <v>103</v>
      </c>
      <c r="R807" s="23">
        <f t="shared" si="593"/>
        <v>40778</v>
      </c>
      <c r="S807" s="23">
        <v>41562</v>
      </c>
      <c r="T807" s="119">
        <f>S807-R807</f>
        <v>784</v>
      </c>
      <c r="U807" s="21"/>
      <c r="V807" s="50" t="s">
        <v>103</v>
      </c>
      <c r="W807" s="23">
        <f t="shared" si="594"/>
        <v>41562</v>
      </c>
      <c r="X807" s="23">
        <v>42331</v>
      </c>
      <c r="Y807" s="119">
        <f>X807-W807</f>
        <v>769</v>
      </c>
      <c r="Z807" s="21"/>
      <c r="AA807" s="50" t="s">
        <v>103</v>
      </c>
      <c r="AB807" s="23">
        <f t="shared" si="595"/>
        <v>42331</v>
      </c>
      <c r="AC807" s="23">
        <v>43150</v>
      </c>
      <c r="AD807" s="119">
        <f>AC807-AB807</f>
        <v>819</v>
      </c>
      <c r="AE807" s="21"/>
      <c r="AF807" s="50" t="s">
        <v>103</v>
      </c>
      <c r="AG807" s="23">
        <f t="shared" si="596"/>
        <v>43150</v>
      </c>
      <c r="AH807" s="23">
        <v>43855</v>
      </c>
      <c r="AI807" s="119">
        <f>AH807-AG807</f>
        <v>705</v>
      </c>
      <c r="AJ807" s="21"/>
      <c r="AK807" s="50" t="s">
        <v>103</v>
      </c>
      <c r="AL807" s="23">
        <f t="shared" si="597"/>
        <v>43855</v>
      </c>
      <c r="AM807" s="23">
        <v>44595</v>
      </c>
      <c r="AN807" s="119">
        <f>AM807-AL807</f>
        <v>740</v>
      </c>
    </row>
    <row r="808" spans="2:40" x14ac:dyDescent="0.35">
      <c r="B808" s="19" t="s">
        <v>100</v>
      </c>
      <c r="C808" s="23">
        <f t="shared" si="590"/>
        <v>169973</v>
      </c>
      <c r="D808" s="23">
        <v>169973</v>
      </c>
      <c r="E808" s="119">
        <f>D808-C808</f>
        <v>0</v>
      </c>
      <c r="F808" s="21"/>
      <c r="G808" s="19" t="s">
        <v>100</v>
      </c>
      <c r="H808" s="23">
        <f t="shared" si="591"/>
        <v>169973</v>
      </c>
      <c r="I808" s="23">
        <v>170176</v>
      </c>
      <c r="J808" s="119">
        <f>I808-H808</f>
        <v>203</v>
      </c>
      <c r="K808" s="21"/>
      <c r="L808" s="19" t="s">
        <v>100</v>
      </c>
      <c r="M808" s="23">
        <f t="shared" si="592"/>
        <v>170176</v>
      </c>
      <c r="N808" s="23">
        <v>170176</v>
      </c>
      <c r="O808" s="119">
        <f>N808-M808</f>
        <v>0</v>
      </c>
      <c r="P808" s="21"/>
      <c r="Q808" s="19" t="s">
        <v>100</v>
      </c>
      <c r="R808" s="23">
        <f t="shared" si="593"/>
        <v>170176</v>
      </c>
      <c r="S808" s="23">
        <v>170357</v>
      </c>
      <c r="T808" s="119">
        <f>S808-R808</f>
        <v>181</v>
      </c>
      <c r="U808" s="21"/>
      <c r="V808" s="19" t="s">
        <v>100</v>
      </c>
      <c r="W808" s="23">
        <f t="shared" si="594"/>
        <v>170357</v>
      </c>
      <c r="X808" s="23">
        <v>170357</v>
      </c>
      <c r="Y808" s="119">
        <f>X808-W808</f>
        <v>0</v>
      </c>
      <c r="Z808" s="21"/>
      <c r="AA808" s="19" t="s">
        <v>100</v>
      </c>
      <c r="AB808" s="23">
        <f t="shared" si="595"/>
        <v>170357</v>
      </c>
      <c r="AC808" s="23">
        <v>170948</v>
      </c>
      <c r="AD808" s="119">
        <f>AC808-AB808</f>
        <v>591</v>
      </c>
      <c r="AE808" s="21"/>
      <c r="AF808" s="19" t="s">
        <v>100</v>
      </c>
      <c r="AG808" s="23">
        <f t="shared" si="596"/>
        <v>170948</v>
      </c>
      <c r="AH808" s="23">
        <v>171208</v>
      </c>
      <c r="AI808" s="119">
        <f>AH808-AG808</f>
        <v>260</v>
      </c>
      <c r="AJ808" s="21"/>
      <c r="AK808" s="19" t="s">
        <v>100</v>
      </c>
      <c r="AL808" s="23">
        <f t="shared" si="597"/>
        <v>171208</v>
      </c>
      <c r="AM808" s="23">
        <v>171348</v>
      </c>
      <c r="AN808" s="119">
        <f>AM808-AL808</f>
        <v>140</v>
      </c>
    </row>
    <row r="809" spans="2:40" x14ac:dyDescent="0.35">
      <c r="B809" s="19" t="s">
        <v>1176</v>
      </c>
      <c r="C809" s="23">
        <f t="shared" si="590"/>
        <v>516</v>
      </c>
      <c r="D809" s="23">
        <v>516</v>
      </c>
      <c r="E809" s="119">
        <f>D809-C809</f>
        <v>0</v>
      </c>
      <c r="F809" s="21"/>
      <c r="G809" s="19" t="s">
        <v>1176</v>
      </c>
      <c r="H809" s="23">
        <f t="shared" si="591"/>
        <v>516</v>
      </c>
      <c r="I809" s="23">
        <v>516</v>
      </c>
      <c r="J809" s="119">
        <f>I809-H809</f>
        <v>0</v>
      </c>
      <c r="K809" s="21"/>
      <c r="L809" s="19" t="s">
        <v>1176</v>
      </c>
      <c r="M809" s="23">
        <f t="shared" si="592"/>
        <v>516</v>
      </c>
      <c r="N809" s="23">
        <v>516</v>
      </c>
      <c r="O809" s="119">
        <f>N809-M809</f>
        <v>0</v>
      </c>
      <c r="P809" s="21"/>
      <c r="Q809" s="19" t="s">
        <v>1176</v>
      </c>
      <c r="R809" s="23">
        <f t="shared" si="593"/>
        <v>516</v>
      </c>
      <c r="S809" s="23">
        <v>516</v>
      </c>
      <c r="T809" s="119">
        <f>S809-R809</f>
        <v>0</v>
      </c>
      <c r="U809" s="21"/>
      <c r="V809" s="19" t="s">
        <v>1176</v>
      </c>
      <c r="W809" s="23">
        <f t="shared" si="594"/>
        <v>516</v>
      </c>
      <c r="X809" s="23">
        <v>516</v>
      </c>
      <c r="Y809" s="119">
        <f>X809-W809</f>
        <v>0</v>
      </c>
      <c r="Z809" s="21"/>
      <c r="AA809" s="19" t="s">
        <v>1176</v>
      </c>
      <c r="AB809" s="23">
        <f t="shared" si="595"/>
        <v>516</v>
      </c>
      <c r="AC809" s="23">
        <v>516</v>
      </c>
      <c r="AD809" s="119">
        <f>AC809-AB809</f>
        <v>0</v>
      </c>
      <c r="AE809" s="21"/>
      <c r="AF809" s="19" t="s">
        <v>1176</v>
      </c>
      <c r="AG809" s="23">
        <f t="shared" si="596"/>
        <v>516</v>
      </c>
      <c r="AH809" s="23">
        <v>516</v>
      </c>
      <c r="AI809" s="119">
        <f>AH809-AG809</f>
        <v>0</v>
      </c>
      <c r="AJ809" s="21"/>
      <c r="AK809" s="19" t="s">
        <v>1176</v>
      </c>
      <c r="AL809" s="23">
        <f t="shared" si="597"/>
        <v>516</v>
      </c>
      <c r="AM809" s="23">
        <v>516</v>
      </c>
      <c r="AN809" s="119">
        <f>AM809-AL809</f>
        <v>0</v>
      </c>
    </row>
    <row r="810" spans="2:40" x14ac:dyDescent="0.35">
      <c r="B810" s="19" t="s">
        <v>1179</v>
      </c>
      <c r="C810" s="23">
        <f t="shared" si="590"/>
        <v>12279</v>
      </c>
      <c r="D810" s="23">
        <v>12279</v>
      </c>
      <c r="E810" s="119">
        <f>D810-C810</f>
        <v>0</v>
      </c>
      <c r="F810" s="21"/>
      <c r="G810" s="19" t="s">
        <v>1179</v>
      </c>
      <c r="H810" s="23">
        <f t="shared" si="591"/>
        <v>12279</v>
      </c>
      <c r="I810" s="23">
        <v>12279</v>
      </c>
      <c r="J810" s="119">
        <f>I810-H810</f>
        <v>0</v>
      </c>
      <c r="K810" s="21"/>
      <c r="L810" s="19" t="s">
        <v>1179</v>
      </c>
      <c r="M810" s="23">
        <f t="shared" si="592"/>
        <v>12279</v>
      </c>
      <c r="N810" s="23">
        <v>12279</v>
      </c>
      <c r="O810" s="119">
        <f>N810-M810</f>
        <v>0</v>
      </c>
      <c r="P810" s="21"/>
      <c r="Q810" s="19" t="s">
        <v>1179</v>
      </c>
      <c r="R810" s="23">
        <f t="shared" si="593"/>
        <v>12279</v>
      </c>
      <c r="S810" s="23">
        <v>12279</v>
      </c>
      <c r="T810" s="119">
        <f>S810-R810</f>
        <v>0</v>
      </c>
      <c r="U810" s="21"/>
      <c r="V810" s="19" t="s">
        <v>1179</v>
      </c>
      <c r="W810" s="23">
        <f t="shared" si="594"/>
        <v>12279</v>
      </c>
      <c r="X810" s="23">
        <v>12279</v>
      </c>
      <c r="Y810" s="119">
        <f>X810-W810</f>
        <v>0</v>
      </c>
      <c r="Z810" s="21"/>
      <c r="AA810" s="19" t="s">
        <v>1179</v>
      </c>
      <c r="AB810" s="23">
        <f t="shared" si="595"/>
        <v>12279</v>
      </c>
      <c r="AC810" s="23">
        <v>12279</v>
      </c>
      <c r="AD810" s="119">
        <f>AC810-AB810</f>
        <v>0</v>
      </c>
      <c r="AE810" s="21"/>
      <c r="AF810" s="19" t="s">
        <v>1179</v>
      </c>
      <c r="AG810" s="23">
        <f t="shared" si="596"/>
        <v>12279</v>
      </c>
      <c r="AH810" s="23">
        <v>12279</v>
      </c>
      <c r="AI810" s="119">
        <f>AH810-AG810</f>
        <v>0</v>
      </c>
      <c r="AJ810" s="21"/>
      <c r="AK810" s="19" t="s">
        <v>1179</v>
      </c>
      <c r="AL810" s="23">
        <f t="shared" si="597"/>
        <v>12279</v>
      </c>
      <c r="AM810" s="23">
        <v>12279</v>
      </c>
      <c r="AN810" s="119">
        <f>AM810-AL810</f>
        <v>0</v>
      </c>
    </row>
    <row r="811" spans="2:40" x14ac:dyDescent="0.35">
      <c r="B811" s="50" t="s">
        <v>3</v>
      </c>
      <c r="C811" s="23">
        <f t="shared" si="590"/>
        <v>357697</v>
      </c>
      <c r="D811" s="23">
        <v>357888</v>
      </c>
      <c r="E811" s="119">
        <f>(D811-C811)*10</f>
        <v>1910</v>
      </c>
      <c r="F811" s="21"/>
      <c r="G811" s="50" t="s">
        <v>3</v>
      </c>
      <c r="H811" s="23">
        <f t="shared" si="591"/>
        <v>357888</v>
      </c>
      <c r="I811" s="23">
        <v>358107</v>
      </c>
      <c r="J811" s="119">
        <v>2430</v>
      </c>
      <c r="K811" s="21"/>
      <c r="L811" s="50" t="s">
        <v>3</v>
      </c>
      <c r="M811" s="23">
        <f t="shared" si="592"/>
        <v>358107</v>
      </c>
      <c r="N811" s="23">
        <v>358321</v>
      </c>
      <c r="O811" s="119">
        <v>2210</v>
      </c>
      <c r="P811" s="21"/>
      <c r="Q811" s="50" t="s">
        <v>3</v>
      </c>
      <c r="R811" s="23">
        <f t="shared" si="593"/>
        <v>358321</v>
      </c>
      <c r="S811" s="23">
        <v>358553</v>
      </c>
      <c r="T811" s="119">
        <f>(S811-R811)*10</f>
        <v>2320</v>
      </c>
      <c r="U811" s="21"/>
      <c r="V811" s="50" t="s">
        <v>3</v>
      </c>
      <c r="W811" s="23">
        <f t="shared" si="594"/>
        <v>358553</v>
      </c>
      <c r="X811" s="23">
        <v>358759</v>
      </c>
      <c r="Y811" s="119">
        <f>(X811-W811)*10</f>
        <v>2060</v>
      </c>
      <c r="Z811" s="21"/>
      <c r="AA811" s="50" t="s">
        <v>3</v>
      </c>
      <c r="AB811" s="23">
        <f t="shared" si="595"/>
        <v>358759</v>
      </c>
      <c r="AC811" s="23">
        <v>358965</v>
      </c>
      <c r="AD811" s="119">
        <f>(AC811-AB811)*10</f>
        <v>2060</v>
      </c>
      <c r="AE811" s="21"/>
      <c r="AF811" s="50" t="s">
        <v>3</v>
      </c>
      <c r="AG811" s="23">
        <f t="shared" si="596"/>
        <v>358965</v>
      </c>
      <c r="AH811" s="23">
        <v>359140</v>
      </c>
      <c r="AI811" s="119">
        <f>(AH811-AG811)*10</f>
        <v>1750</v>
      </c>
      <c r="AJ811" s="21"/>
      <c r="AK811" s="50" t="s">
        <v>3</v>
      </c>
      <c r="AL811" s="23">
        <f t="shared" si="597"/>
        <v>359140</v>
      </c>
      <c r="AM811" s="23">
        <v>359298</v>
      </c>
      <c r="AN811" s="119">
        <f>(AM811-AL811)*10</f>
        <v>1580</v>
      </c>
    </row>
    <row r="812" spans="2:40" x14ac:dyDescent="0.35">
      <c r="B812" s="50" t="s">
        <v>83</v>
      </c>
      <c r="C812" s="23">
        <f t="shared" si="590"/>
        <v>30907</v>
      </c>
      <c r="D812" s="23">
        <v>30914</v>
      </c>
      <c r="E812" s="119">
        <f>D812-Supply!C812</f>
        <v>7</v>
      </c>
      <c r="F812" s="21"/>
      <c r="G812" s="50" t="s">
        <v>83</v>
      </c>
      <c r="H812" s="23">
        <f t="shared" si="591"/>
        <v>30914</v>
      </c>
      <c r="I812" s="23">
        <v>30920</v>
      </c>
      <c r="J812" s="119">
        <f>I812-Supply!H812</f>
        <v>6</v>
      </c>
      <c r="K812" s="21"/>
      <c r="L812" s="50" t="s">
        <v>83</v>
      </c>
      <c r="M812" s="23">
        <f t="shared" si="592"/>
        <v>30920</v>
      </c>
      <c r="N812" s="23">
        <v>30928</v>
      </c>
      <c r="O812" s="119">
        <f>N812-Supply!M812</f>
        <v>8</v>
      </c>
      <c r="P812" s="21"/>
      <c r="Q812" s="50" t="s">
        <v>83</v>
      </c>
      <c r="R812" s="23">
        <f t="shared" si="593"/>
        <v>30928</v>
      </c>
      <c r="S812" s="23">
        <v>30935</v>
      </c>
      <c r="T812" s="119">
        <f>S812-Supply!R812</f>
        <v>7</v>
      </c>
      <c r="U812" s="21"/>
      <c r="V812" s="50" t="s">
        <v>83</v>
      </c>
      <c r="W812" s="23">
        <f>S812</f>
        <v>30935</v>
      </c>
      <c r="X812" s="23">
        <v>30941</v>
      </c>
      <c r="Y812" s="119">
        <f>X812-Supply!W812</f>
        <v>6</v>
      </c>
      <c r="Z812" s="21"/>
      <c r="AA812" s="50" t="s">
        <v>83</v>
      </c>
      <c r="AB812" s="23">
        <f t="shared" si="595"/>
        <v>30941</v>
      </c>
      <c r="AC812" s="23">
        <v>30947</v>
      </c>
      <c r="AD812" s="119">
        <f>AC812-Supply!AB812</f>
        <v>6</v>
      </c>
      <c r="AE812" s="21"/>
      <c r="AF812" s="50" t="s">
        <v>83</v>
      </c>
      <c r="AG812" s="23">
        <f t="shared" si="596"/>
        <v>30947</v>
      </c>
      <c r="AH812" s="23">
        <v>30952</v>
      </c>
      <c r="AI812" s="119">
        <f>AH812-Supply!AG812</f>
        <v>5</v>
      </c>
      <c r="AJ812" s="21"/>
      <c r="AK812" s="50" t="s">
        <v>83</v>
      </c>
      <c r="AL812" s="23">
        <f t="shared" si="597"/>
        <v>30952</v>
      </c>
      <c r="AM812" s="23">
        <v>30958</v>
      </c>
      <c r="AN812" s="119">
        <f>AM812-Supply!AL812</f>
        <v>6</v>
      </c>
    </row>
    <row r="813" spans="2:40" x14ac:dyDescent="0.35">
      <c r="B813" s="50" t="s">
        <v>84</v>
      </c>
      <c r="C813" s="23">
        <f t="shared" si="590"/>
        <v>55605</v>
      </c>
      <c r="D813" s="23">
        <v>55621</v>
      </c>
      <c r="E813" s="119">
        <f>D813-C813</f>
        <v>16</v>
      </c>
      <c r="F813" s="21"/>
      <c r="G813" s="50" t="s">
        <v>84</v>
      </c>
      <c r="H813" s="23">
        <f t="shared" si="591"/>
        <v>55621</v>
      </c>
      <c r="I813" s="23">
        <v>55641</v>
      </c>
      <c r="J813" s="119">
        <f>I813-Supply!H813</f>
        <v>20</v>
      </c>
      <c r="K813" s="21"/>
      <c r="L813" s="50" t="s">
        <v>84</v>
      </c>
      <c r="M813" s="23">
        <f t="shared" si="592"/>
        <v>55641</v>
      </c>
      <c r="N813" s="23">
        <v>55663</v>
      </c>
      <c r="O813" s="119">
        <f>N813-M813</f>
        <v>22</v>
      </c>
      <c r="P813" s="21"/>
      <c r="Q813" s="50" t="s">
        <v>84</v>
      </c>
      <c r="R813" s="23">
        <f t="shared" si="593"/>
        <v>55663</v>
      </c>
      <c r="S813" s="23">
        <v>55674</v>
      </c>
      <c r="T813" s="119">
        <f>S813-R813</f>
        <v>11</v>
      </c>
      <c r="U813" s="21"/>
      <c r="V813" s="50" t="s">
        <v>84</v>
      </c>
      <c r="W813" s="23">
        <f t="shared" ref="W813:W827" si="598">S813</f>
        <v>55674</v>
      </c>
      <c r="X813" s="23">
        <v>55674</v>
      </c>
      <c r="Y813" s="119">
        <f>X813-W813</f>
        <v>0</v>
      </c>
      <c r="Z813" s="21"/>
      <c r="AA813" s="50" t="s">
        <v>84</v>
      </c>
      <c r="AB813" s="23">
        <f t="shared" si="595"/>
        <v>55674</v>
      </c>
      <c r="AC813" s="23">
        <v>55685</v>
      </c>
      <c r="AD813" s="119">
        <f>AC813-AB813</f>
        <v>11</v>
      </c>
      <c r="AE813" s="21"/>
      <c r="AF813" s="50" t="s">
        <v>84</v>
      </c>
      <c r="AG813" s="23">
        <f t="shared" si="596"/>
        <v>55685</v>
      </c>
      <c r="AH813" s="23">
        <v>55695</v>
      </c>
      <c r="AI813" s="119">
        <f>AH813-AG813</f>
        <v>10</v>
      </c>
      <c r="AJ813" s="21"/>
      <c r="AK813" s="50" t="s">
        <v>84</v>
      </c>
      <c r="AL813" s="23">
        <f t="shared" si="597"/>
        <v>55695</v>
      </c>
      <c r="AM813" s="23">
        <v>55695</v>
      </c>
      <c r="AN813" s="119">
        <f>AM813-AL813</f>
        <v>0</v>
      </c>
    </row>
    <row r="814" spans="2:40" x14ac:dyDescent="0.35">
      <c r="B814" s="50" t="s">
        <v>98</v>
      </c>
      <c r="C814" s="23">
        <f t="shared" si="590"/>
        <v>139728</v>
      </c>
      <c r="D814" s="23">
        <v>139728</v>
      </c>
      <c r="E814" s="119">
        <f>D814-C814</f>
        <v>0</v>
      </c>
      <c r="F814" s="21"/>
      <c r="G814" s="50" t="s">
        <v>98</v>
      </c>
      <c r="H814" s="23">
        <f t="shared" si="591"/>
        <v>139728</v>
      </c>
      <c r="I814" s="23">
        <v>139728</v>
      </c>
      <c r="J814" s="119">
        <f>I814-Supply!H814</f>
        <v>0</v>
      </c>
      <c r="K814" s="21"/>
      <c r="L814" s="50" t="s">
        <v>98</v>
      </c>
      <c r="M814" s="23">
        <f t="shared" si="592"/>
        <v>139728</v>
      </c>
      <c r="N814" s="23">
        <v>139728</v>
      </c>
      <c r="O814" s="119">
        <f>N814-M814</f>
        <v>0</v>
      </c>
      <c r="P814" s="21"/>
      <c r="Q814" s="50" t="s">
        <v>98</v>
      </c>
      <c r="R814" s="23">
        <f t="shared" si="593"/>
        <v>139728</v>
      </c>
      <c r="S814" s="23">
        <v>139728</v>
      </c>
      <c r="T814" s="119">
        <f>S814-R814</f>
        <v>0</v>
      </c>
      <c r="U814" s="21"/>
      <c r="V814" s="50" t="s">
        <v>98</v>
      </c>
      <c r="W814" s="23">
        <f t="shared" si="598"/>
        <v>139728</v>
      </c>
      <c r="X814" s="23">
        <v>139728</v>
      </c>
      <c r="Y814" s="119">
        <f>X814-W814</f>
        <v>0</v>
      </c>
      <c r="Z814" s="21"/>
      <c r="AA814" s="50" t="s">
        <v>98</v>
      </c>
      <c r="AB814" s="23">
        <f t="shared" si="595"/>
        <v>139728</v>
      </c>
      <c r="AC814" s="23">
        <v>139728</v>
      </c>
      <c r="AD814" s="119">
        <f>AC814-AB814</f>
        <v>0</v>
      </c>
      <c r="AE814" s="21"/>
      <c r="AF814" s="50" t="s">
        <v>98</v>
      </c>
      <c r="AG814" s="23">
        <f t="shared" si="596"/>
        <v>139728</v>
      </c>
      <c r="AH814" s="23">
        <v>139728</v>
      </c>
      <c r="AI814" s="119">
        <f>AH814-AG814</f>
        <v>0</v>
      </c>
      <c r="AJ814" s="21"/>
      <c r="AK814" s="50" t="s">
        <v>98</v>
      </c>
      <c r="AL814" s="23">
        <f t="shared" si="597"/>
        <v>139728</v>
      </c>
      <c r="AM814" s="23">
        <v>139728</v>
      </c>
      <c r="AN814" s="119">
        <f>AM814-AL814</f>
        <v>0</v>
      </c>
    </row>
    <row r="815" spans="2:40" x14ac:dyDescent="0.35">
      <c r="B815" s="50" t="s">
        <v>85</v>
      </c>
      <c r="C815" s="23">
        <f t="shared" si="590"/>
        <v>596</v>
      </c>
      <c r="D815" s="23">
        <v>598</v>
      </c>
      <c r="E815" s="119">
        <f>D815-C815</f>
        <v>2</v>
      </c>
      <c r="F815" s="21"/>
      <c r="G815" s="50" t="s">
        <v>85</v>
      </c>
      <c r="H815" s="23">
        <f t="shared" si="591"/>
        <v>598</v>
      </c>
      <c r="I815" s="23">
        <v>599</v>
      </c>
      <c r="J815" s="119">
        <f>I815-Supply!H815</f>
        <v>1</v>
      </c>
      <c r="K815" s="21"/>
      <c r="L815" s="50" t="s">
        <v>85</v>
      </c>
      <c r="M815" s="23">
        <f t="shared" si="592"/>
        <v>599</v>
      </c>
      <c r="N815" s="23">
        <v>600</v>
      </c>
      <c r="O815" s="119">
        <f>N815-M815</f>
        <v>1</v>
      </c>
      <c r="P815" s="21"/>
      <c r="Q815" s="50" t="s">
        <v>85</v>
      </c>
      <c r="R815" s="23">
        <f t="shared" si="593"/>
        <v>600</v>
      </c>
      <c r="S815" s="23">
        <v>604</v>
      </c>
      <c r="T815" s="119">
        <f>S815-R815</f>
        <v>4</v>
      </c>
      <c r="U815" s="21"/>
      <c r="V815" s="50" t="s">
        <v>85</v>
      </c>
      <c r="W815" s="23">
        <f t="shared" si="598"/>
        <v>604</v>
      </c>
      <c r="X815" s="23">
        <v>606</v>
      </c>
      <c r="Y815" s="119">
        <f>X815-W815</f>
        <v>2</v>
      </c>
      <c r="Z815" s="21"/>
      <c r="AA815" s="50" t="s">
        <v>85</v>
      </c>
      <c r="AB815" s="23">
        <f t="shared" si="595"/>
        <v>606</v>
      </c>
      <c r="AC815" s="23">
        <v>608</v>
      </c>
      <c r="AD815" s="119">
        <f>AC815-AB815</f>
        <v>2</v>
      </c>
      <c r="AE815" s="21"/>
      <c r="AF815" s="50" t="s">
        <v>85</v>
      </c>
      <c r="AG815" s="23">
        <f t="shared" si="596"/>
        <v>608</v>
      </c>
      <c r="AH815" s="23">
        <v>610</v>
      </c>
      <c r="AI815" s="119">
        <f>AH815-AG815</f>
        <v>2</v>
      </c>
      <c r="AJ815" s="21"/>
      <c r="AK815" s="50" t="s">
        <v>85</v>
      </c>
      <c r="AL815" s="23">
        <f t="shared" si="597"/>
        <v>610</v>
      </c>
      <c r="AM815" s="23">
        <v>611</v>
      </c>
      <c r="AN815" s="119">
        <f>AM815-AL815</f>
        <v>1</v>
      </c>
    </row>
    <row r="816" spans="2:40" x14ac:dyDescent="0.35">
      <c r="B816" s="50" t="s">
        <v>86</v>
      </c>
      <c r="C816" s="23">
        <f t="shared" si="590"/>
        <v>358057</v>
      </c>
      <c r="D816" s="23">
        <v>358296</v>
      </c>
      <c r="E816" s="119">
        <f>D816-C816</f>
        <v>239</v>
      </c>
      <c r="F816" s="21"/>
      <c r="G816" s="50" t="s">
        <v>86</v>
      </c>
      <c r="H816" s="23">
        <f t="shared" si="591"/>
        <v>358296</v>
      </c>
      <c r="I816" s="23">
        <v>358518</v>
      </c>
      <c r="J816" s="119">
        <f>I816-Supply!H816</f>
        <v>222</v>
      </c>
      <c r="K816" s="21"/>
      <c r="L816" s="50" t="s">
        <v>86</v>
      </c>
      <c r="M816" s="23">
        <f t="shared" si="592"/>
        <v>358518</v>
      </c>
      <c r="N816" s="23">
        <v>358706</v>
      </c>
      <c r="O816" s="119">
        <f>N816-M816</f>
        <v>188</v>
      </c>
      <c r="P816" s="21"/>
      <c r="Q816" s="50" t="s">
        <v>86</v>
      </c>
      <c r="R816" s="23">
        <f t="shared" si="593"/>
        <v>358706</v>
      </c>
      <c r="S816" s="23">
        <v>358961</v>
      </c>
      <c r="T816" s="119">
        <f>S816-R816</f>
        <v>255</v>
      </c>
      <c r="U816" s="21"/>
      <c r="V816" s="50" t="s">
        <v>86</v>
      </c>
      <c r="W816" s="23">
        <f t="shared" si="598"/>
        <v>358961</v>
      </c>
      <c r="X816" s="23">
        <v>359189</v>
      </c>
      <c r="Y816" s="119">
        <f>X816-W816</f>
        <v>228</v>
      </c>
      <c r="Z816" s="21"/>
      <c r="AA816" s="50" t="s">
        <v>86</v>
      </c>
      <c r="AB816" s="23">
        <f t="shared" si="595"/>
        <v>359189</v>
      </c>
      <c r="AC816" s="23">
        <v>359426</v>
      </c>
      <c r="AD816" s="119">
        <f>AC816-AB816</f>
        <v>237</v>
      </c>
      <c r="AE816" s="21"/>
      <c r="AF816" s="50" t="s">
        <v>86</v>
      </c>
      <c r="AG816" s="23">
        <f t="shared" si="596"/>
        <v>359426</v>
      </c>
      <c r="AH816" s="23">
        <v>359682</v>
      </c>
      <c r="AI816" s="119">
        <f>AH816-AG816</f>
        <v>256</v>
      </c>
      <c r="AJ816" s="21"/>
      <c r="AK816" s="50" t="s">
        <v>86</v>
      </c>
      <c r="AL816" s="23">
        <f t="shared" si="597"/>
        <v>359682</v>
      </c>
      <c r="AM816" s="23">
        <v>359881</v>
      </c>
      <c r="AN816" s="119">
        <f>AM816-AL816</f>
        <v>199</v>
      </c>
    </row>
    <row r="817" spans="2:40" x14ac:dyDescent="0.35">
      <c r="B817" s="50" t="s">
        <v>93</v>
      </c>
      <c r="C817" s="23"/>
      <c r="D817" s="23"/>
      <c r="E817" s="119">
        <f>E816+E815+E814+E813+E812+E811</f>
        <v>2174</v>
      </c>
      <c r="F817" s="21"/>
      <c r="G817" s="50" t="s">
        <v>93</v>
      </c>
      <c r="H817" s="23">
        <f t="shared" si="591"/>
        <v>0</v>
      </c>
      <c r="I817" s="23">
        <v>0</v>
      </c>
      <c r="J817" s="119">
        <f>J816+J815+J814+J813+J812+J811</f>
        <v>2679</v>
      </c>
      <c r="K817" s="21"/>
      <c r="L817" s="50" t="s">
        <v>93</v>
      </c>
      <c r="M817" s="23">
        <f t="shared" si="592"/>
        <v>0</v>
      </c>
      <c r="N817" s="23">
        <v>0</v>
      </c>
      <c r="O817" s="119">
        <f>O816+O815+O814+O813+O812+O811</f>
        <v>2429</v>
      </c>
      <c r="P817" s="21"/>
      <c r="Q817" s="50" t="s">
        <v>93</v>
      </c>
      <c r="R817" s="23">
        <f t="shared" si="593"/>
        <v>0</v>
      </c>
      <c r="S817" s="23">
        <v>0</v>
      </c>
      <c r="T817" s="119">
        <f>T816+T815+T814+T813+T812+T811</f>
        <v>2597</v>
      </c>
      <c r="U817" s="21"/>
      <c r="V817" s="50" t="s">
        <v>93</v>
      </c>
      <c r="W817" s="23">
        <f t="shared" si="598"/>
        <v>0</v>
      </c>
      <c r="X817" s="23"/>
      <c r="Y817" s="119">
        <f>Y816+Y815+Y814+Y813+Y812+Y811</f>
        <v>2296</v>
      </c>
      <c r="Z817" s="21"/>
      <c r="AA817" s="50" t="s">
        <v>93</v>
      </c>
      <c r="AB817" s="23">
        <f t="shared" si="595"/>
        <v>0</v>
      </c>
      <c r="AC817" s="23"/>
      <c r="AD817" s="119">
        <f>AD816+AD815+AD814+AD813+AD812+AD811</f>
        <v>2316</v>
      </c>
      <c r="AE817" s="21"/>
      <c r="AF817" s="50" t="s">
        <v>93</v>
      </c>
      <c r="AG817" s="23">
        <f t="shared" si="596"/>
        <v>0</v>
      </c>
      <c r="AH817" s="23"/>
      <c r="AI817" s="119">
        <f>AI816+AI815+AI814+AI813+AI812+AI811</f>
        <v>2023</v>
      </c>
      <c r="AJ817" s="21"/>
      <c r="AK817" s="50" t="s">
        <v>93</v>
      </c>
      <c r="AL817" s="23">
        <f t="shared" si="597"/>
        <v>0</v>
      </c>
      <c r="AM817" s="23"/>
      <c r="AN817" s="119">
        <f>AN816+AN815+AN814+AN813+AN812+AN811</f>
        <v>1786</v>
      </c>
    </row>
    <row r="818" spans="2:40" x14ac:dyDescent="0.35">
      <c r="B818" s="50" t="s">
        <v>87</v>
      </c>
      <c r="C818" s="23">
        <f t="shared" ref="C818:C826" si="599">AM791</f>
        <v>1587010</v>
      </c>
      <c r="D818" s="23">
        <v>1587708</v>
      </c>
      <c r="E818" s="119">
        <f t="shared" ref="E818:E824" si="600">D818-C818</f>
        <v>698</v>
      </c>
      <c r="F818" s="21"/>
      <c r="G818" s="50" t="s">
        <v>87</v>
      </c>
      <c r="H818" s="23">
        <f t="shared" si="591"/>
        <v>1587708</v>
      </c>
      <c r="I818" s="23">
        <v>1588940</v>
      </c>
      <c r="J818" s="119">
        <f t="shared" ref="J818:J824" si="601">I818-H818</f>
        <v>1232</v>
      </c>
      <c r="K818" s="21"/>
      <c r="L818" s="50" t="s">
        <v>87</v>
      </c>
      <c r="M818" s="23">
        <f t="shared" si="592"/>
        <v>1588940</v>
      </c>
      <c r="N818" s="23">
        <v>1589505</v>
      </c>
      <c r="O818" s="119">
        <f t="shared" ref="O818:O824" si="602">N818-M818</f>
        <v>565</v>
      </c>
      <c r="P818" s="21"/>
      <c r="Q818" s="50" t="s">
        <v>87</v>
      </c>
      <c r="R818" s="23">
        <f t="shared" si="593"/>
        <v>1589505</v>
      </c>
      <c r="S818" s="23">
        <v>1590133</v>
      </c>
      <c r="T818" s="119">
        <f t="shared" ref="T818:T824" si="603">S818-R818</f>
        <v>628</v>
      </c>
      <c r="U818" s="21"/>
      <c r="V818" s="50" t="s">
        <v>87</v>
      </c>
      <c r="W818" s="23">
        <f t="shared" si="598"/>
        <v>1590133</v>
      </c>
      <c r="X818" s="23">
        <v>1590395</v>
      </c>
      <c r="Y818" s="119">
        <f t="shared" ref="Y818:Y824" si="604">X818-W818</f>
        <v>262</v>
      </c>
      <c r="Z818" s="21"/>
      <c r="AA818" s="50" t="s">
        <v>87</v>
      </c>
      <c r="AB818" s="23">
        <f t="shared" si="595"/>
        <v>1590395</v>
      </c>
      <c r="AC818" s="23">
        <v>1590395</v>
      </c>
      <c r="AD818" s="119">
        <f t="shared" ref="AD818:AD824" si="605">AC818-AB818</f>
        <v>0</v>
      </c>
      <c r="AE818" s="21"/>
      <c r="AF818" s="50" t="s">
        <v>87</v>
      </c>
      <c r="AG818" s="23">
        <f t="shared" si="596"/>
        <v>1590395</v>
      </c>
      <c r="AH818" s="23">
        <v>1590395</v>
      </c>
      <c r="AI818" s="119">
        <f t="shared" ref="AI818:AI824" si="606">AH818-AG818</f>
        <v>0</v>
      </c>
      <c r="AJ818" s="21"/>
      <c r="AK818" s="50" t="s">
        <v>87</v>
      </c>
      <c r="AL818" s="23">
        <f t="shared" si="597"/>
        <v>1590395</v>
      </c>
      <c r="AM818" s="23">
        <v>1590395</v>
      </c>
      <c r="AN818" s="119">
        <f t="shared" ref="AN818:AN824" si="607">AM818-AL818</f>
        <v>0</v>
      </c>
    </row>
    <row r="819" spans="2:40" x14ac:dyDescent="0.35">
      <c r="B819" s="50" t="s">
        <v>96</v>
      </c>
      <c r="C819" s="23">
        <f t="shared" si="599"/>
        <v>881721</v>
      </c>
      <c r="D819" s="23">
        <v>882013</v>
      </c>
      <c r="E819" s="119">
        <f t="shared" si="600"/>
        <v>292</v>
      </c>
      <c r="F819" s="21"/>
      <c r="G819" s="50" t="s">
        <v>96</v>
      </c>
      <c r="H819" s="23">
        <f t="shared" si="591"/>
        <v>882013</v>
      </c>
      <c r="I819" s="23">
        <v>882279</v>
      </c>
      <c r="J819" s="119">
        <f t="shared" si="601"/>
        <v>266</v>
      </c>
      <c r="K819" s="21"/>
      <c r="L819" s="50" t="s">
        <v>96</v>
      </c>
      <c r="M819" s="23">
        <f t="shared" si="592"/>
        <v>882279</v>
      </c>
      <c r="N819" s="23">
        <v>882519</v>
      </c>
      <c r="O819" s="119">
        <f t="shared" si="602"/>
        <v>240</v>
      </c>
      <c r="P819" s="21"/>
      <c r="Q819" s="50" t="s">
        <v>96</v>
      </c>
      <c r="R819" s="23">
        <f t="shared" si="593"/>
        <v>882519</v>
      </c>
      <c r="S819" s="23">
        <v>882816</v>
      </c>
      <c r="T819" s="119">
        <f t="shared" si="603"/>
        <v>297</v>
      </c>
      <c r="U819" s="21"/>
      <c r="V819" s="50" t="s">
        <v>96</v>
      </c>
      <c r="W819" s="23">
        <f t="shared" si="598"/>
        <v>882816</v>
      </c>
      <c r="X819" s="23">
        <v>883113</v>
      </c>
      <c r="Y819" s="119">
        <f t="shared" si="604"/>
        <v>297</v>
      </c>
      <c r="Z819" s="21"/>
      <c r="AA819" s="50" t="s">
        <v>96</v>
      </c>
      <c r="AB819" s="23">
        <f t="shared" si="595"/>
        <v>883113</v>
      </c>
      <c r="AC819" s="23">
        <v>883385</v>
      </c>
      <c r="AD819" s="119">
        <f t="shared" si="605"/>
        <v>272</v>
      </c>
      <c r="AE819" s="21"/>
      <c r="AF819" s="50" t="s">
        <v>96</v>
      </c>
      <c r="AG819" s="23">
        <f t="shared" si="596"/>
        <v>883385</v>
      </c>
      <c r="AH819" s="23">
        <v>883675</v>
      </c>
      <c r="AI819" s="119">
        <f t="shared" si="606"/>
        <v>290</v>
      </c>
      <c r="AJ819" s="21"/>
      <c r="AK819" s="50" t="s">
        <v>96</v>
      </c>
      <c r="AL819" s="23">
        <f t="shared" si="597"/>
        <v>883675</v>
      </c>
      <c r="AM819" s="23">
        <v>883944</v>
      </c>
      <c r="AN819" s="119">
        <f t="shared" si="607"/>
        <v>269</v>
      </c>
    </row>
    <row r="820" spans="2:40" x14ac:dyDescent="0.35">
      <c r="B820" s="50" t="s">
        <v>88</v>
      </c>
      <c r="C820" s="23">
        <f t="shared" si="599"/>
        <v>0</v>
      </c>
      <c r="D820" s="23">
        <v>0</v>
      </c>
      <c r="E820" s="119">
        <f t="shared" si="600"/>
        <v>0</v>
      </c>
      <c r="F820" s="21"/>
      <c r="G820" s="50" t="s">
        <v>88</v>
      </c>
      <c r="H820" s="23">
        <f t="shared" si="591"/>
        <v>0</v>
      </c>
      <c r="I820" s="23">
        <v>0</v>
      </c>
      <c r="J820" s="119">
        <f t="shared" si="601"/>
        <v>0</v>
      </c>
      <c r="K820" s="21"/>
      <c r="L820" s="50" t="s">
        <v>88</v>
      </c>
      <c r="M820" s="23">
        <f t="shared" si="592"/>
        <v>0</v>
      </c>
      <c r="N820" s="23"/>
      <c r="O820" s="119">
        <f t="shared" si="602"/>
        <v>0</v>
      </c>
      <c r="P820" s="21"/>
      <c r="Q820" s="50" t="s">
        <v>88</v>
      </c>
      <c r="R820" s="23">
        <f t="shared" si="593"/>
        <v>0</v>
      </c>
      <c r="S820" s="23">
        <v>0</v>
      </c>
      <c r="T820" s="119">
        <f t="shared" si="603"/>
        <v>0</v>
      </c>
      <c r="U820" s="21"/>
      <c r="V820" s="50" t="s">
        <v>88</v>
      </c>
      <c r="W820" s="23">
        <f t="shared" si="598"/>
        <v>0</v>
      </c>
      <c r="X820" s="23"/>
      <c r="Y820" s="119">
        <f t="shared" si="604"/>
        <v>0</v>
      </c>
      <c r="Z820" s="21"/>
      <c r="AA820" s="50" t="s">
        <v>88</v>
      </c>
      <c r="AB820" s="23">
        <f t="shared" si="595"/>
        <v>0</v>
      </c>
      <c r="AC820" s="23"/>
      <c r="AD820" s="119">
        <f t="shared" si="605"/>
        <v>0</v>
      </c>
      <c r="AE820" s="21"/>
      <c r="AF820" s="50" t="s">
        <v>88</v>
      </c>
      <c r="AG820" s="23">
        <f t="shared" si="596"/>
        <v>0</v>
      </c>
      <c r="AH820" s="23"/>
      <c r="AI820" s="119">
        <f t="shared" si="606"/>
        <v>0</v>
      </c>
      <c r="AJ820" s="21"/>
      <c r="AK820" s="50" t="s">
        <v>88</v>
      </c>
      <c r="AL820" s="23">
        <f t="shared" si="597"/>
        <v>0</v>
      </c>
      <c r="AM820" s="23"/>
      <c r="AN820" s="119">
        <f t="shared" si="607"/>
        <v>0</v>
      </c>
    </row>
    <row r="821" spans="2:40" x14ac:dyDescent="0.35">
      <c r="B821" s="50" t="s">
        <v>108</v>
      </c>
      <c r="C821" s="23">
        <f t="shared" si="599"/>
        <v>2899</v>
      </c>
      <c r="D821" s="23">
        <v>2899</v>
      </c>
      <c r="E821" s="119">
        <f t="shared" si="600"/>
        <v>0</v>
      </c>
      <c r="F821" s="21"/>
      <c r="G821" s="50" t="s">
        <v>108</v>
      </c>
      <c r="H821" s="23">
        <f t="shared" si="591"/>
        <v>2899</v>
      </c>
      <c r="I821" s="23">
        <v>2900</v>
      </c>
      <c r="J821" s="119">
        <f t="shared" si="601"/>
        <v>1</v>
      </c>
      <c r="K821" s="21"/>
      <c r="L821" s="50" t="s">
        <v>108</v>
      </c>
      <c r="M821" s="23">
        <f t="shared" si="592"/>
        <v>2900</v>
      </c>
      <c r="N821" s="23">
        <v>2904</v>
      </c>
      <c r="O821" s="119">
        <f t="shared" si="602"/>
        <v>4</v>
      </c>
      <c r="P821" s="21"/>
      <c r="Q821" s="50" t="s">
        <v>108</v>
      </c>
      <c r="R821" s="23">
        <f t="shared" si="593"/>
        <v>2904</v>
      </c>
      <c r="S821" s="23">
        <v>2906</v>
      </c>
      <c r="T821" s="119">
        <f t="shared" si="603"/>
        <v>2</v>
      </c>
      <c r="U821" s="21"/>
      <c r="V821" s="50" t="s">
        <v>108</v>
      </c>
      <c r="W821" s="23">
        <f t="shared" si="598"/>
        <v>2906</v>
      </c>
      <c r="X821" s="23">
        <v>2910</v>
      </c>
      <c r="Y821" s="119">
        <f t="shared" si="604"/>
        <v>4</v>
      </c>
      <c r="Z821" s="21"/>
      <c r="AA821" s="50" t="s">
        <v>108</v>
      </c>
      <c r="AB821" s="23">
        <f t="shared" si="595"/>
        <v>2910</v>
      </c>
      <c r="AC821" s="23">
        <v>2915</v>
      </c>
      <c r="AD821" s="119">
        <f t="shared" si="605"/>
        <v>5</v>
      </c>
      <c r="AE821" s="21"/>
      <c r="AF821" s="50" t="s">
        <v>108</v>
      </c>
      <c r="AG821" s="23">
        <f t="shared" si="596"/>
        <v>2915</v>
      </c>
      <c r="AH821" s="23">
        <v>2916</v>
      </c>
      <c r="AI821" s="119">
        <f t="shared" si="606"/>
        <v>1</v>
      </c>
      <c r="AJ821" s="21"/>
      <c r="AK821" s="50" t="s">
        <v>108</v>
      </c>
      <c r="AL821" s="23">
        <f t="shared" si="597"/>
        <v>2916</v>
      </c>
      <c r="AM821" s="23">
        <v>2917</v>
      </c>
      <c r="AN821" s="119">
        <f t="shared" si="607"/>
        <v>1</v>
      </c>
    </row>
    <row r="822" spans="2:40" x14ac:dyDescent="0.35">
      <c r="B822" s="50" t="s">
        <v>1258</v>
      </c>
      <c r="C822" s="23">
        <f t="shared" si="599"/>
        <v>633331</v>
      </c>
      <c r="D822" s="23">
        <v>633694</v>
      </c>
      <c r="E822" s="119">
        <f t="shared" si="600"/>
        <v>363</v>
      </c>
      <c r="F822" s="21"/>
      <c r="G822" s="50" t="s">
        <v>1258</v>
      </c>
      <c r="H822" s="23">
        <f t="shared" si="591"/>
        <v>633694</v>
      </c>
      <c r="I822" s="23">
        <v>633937</v>
      </c>
      <c r="J822" s="119">
        <f t="shared" si="601"/>
        <v>243</v>
      </c>
      <c r="K822" s="21"/>
      <c r="L822" s="50" t="s">
        <v>1258</v>
      </c>
      <c r="M822" s="23">
        <f t="shared" si="592"/>
        <v>633937</v>
      </c>
      <c r="N822" s="23">
        <v>634320</v>
      </c>
      <c r="O822" s="119">
        <f t="shared" si="602"/>
        <v>383</v>
      </c>
      <c r="P822" s="21"/>
      <c r="Q822" s="50" t="s">
        <v>1258</v>
      </c>
      <c r="R822" s="23">
        <f t="shared" si="593"/>
        <v>634320</v>
      </c>
      <c r="S822" s="23">
        <v>634698</v>
      </c>
      <c r="T822" s="119">
        <f t="shared" si="603"/>
        <v>378</v>
      </c>
      <c r="U822" s="21"/>
      <c r="V822" s="50" t="s">
        <v>89</v>
      </c>
      <c r="W822" s="23">
        <f t="shared" si="598"/>
        <v>634698</v>
      </c>
      <c r="X822" s="23">
        <v>635080</v>
      </c>
      <c r="Y822" s="119">
        <f t="shared" si="604"/>
        <v>382</v>
      </c>
      <c r="Z822" s="21"/>
      <c r="AA822" s="50" t="s">
        <v>89</v>
      </c>
      <c r="AB822" s="23">
        <f t="shared" si="595"/>
        <v>635080</v>
      </c>
      <c r="AC822" s="23">
        <v>635413</v>
      </c>
      <c r="AD822" s="119">
        <f t="shared" si="605"/>
        <v>333</v>
      </c>
      <c r="AE822" s="21"/>
      <c r="AF822" s="50" t="s">
        <v>89</v>
      </c>
      <c r="AG822" s="23">
        <f t="shared" si="596"/>
        <v>635413</v>
      </c>
      <c r="AH822" s="23">
        <v>635841</v>
      </c>
      <c r="AI822" s="119">
        <f t="shared" si="606"/>
        <v>428</v>
      </c>
      <c r="AJ822" s="21"/>
      <c r="AK822" s="50" t="s">
        <v>89</v>
      </c>
      <c r="AL822" s="23">
        <f t="shared" si="597"/>
        <v>635841</v>
      </c>
      <c r="AM822" s="23">
        <v>636177</v>
      </c>
      <c r="AN822" s="119">
        <f t="shared" si="607"/>
        <v>336</v>
      </c>
    </row>
    <row r="823" spans="2:40" x14ac:dyDescent="0.35">
      <c r="B823" s="50" t="s">
        <v>90</v>
      </c>
      <c r="C823" s="23">
        <f t="shared" si="599"/>
        <v>336064</v>
      </c>
      <c r="D823" s="23">
        <v>336303</v>
      </c>
      <c r="E823" s="119">
        <f t="shared" si="600"/>
        <v>239</v>
      </c>
      <c r="F823" s="21"/>
      <c r="G823" s="50" t="s">
        <v>90</v>
      </c>
      <c r="H823" s="23">
        <f t="shared" si="591"/>
        <v>336303</v>
      </c>
      <c r="I823" s="23">
        <v>336485</v>
      </c>
      <c r="J823" s="119">
        <f t="shared" si="601"/>
        <v>182</v>
      </c>
      <c r="K823" s="21"/>
      <c r="L823" s="50" t="s">
        <v>90</v>
      </c>
      <c r="M823" s="23">
        <f t="shared" si="592"/>
        <v>336485</v>
      </c>
      <c r="N823" s="23">
        <v>336709</v>
      </c>
      <c r="O823" s="119">
        <f t="shared" si="602"/>
        <v>224</v>
      </c>
      <c r="P823" s="21"/>
      <c r="Q823" s="50" t="s">
        <v>90</v>
      </c>
      <c r="R823" s="23">
        <f t="shared" si="593"/>
        <v>336709</v>
      </c>
      <c r="S823" s="23">
        <v>336962</v>
      </c>
      <c r="T823" s="119">
        <f t="shared" si="603"/>
        <v>253</v>
      </c>
      <c r="U823" s="21"/>
      <c r="V823" s="50" t="s">
        <v>90</v>
      </c>
      <c r="W823" s="23">
        <f t="shared" si="598"/>
        <v>336962</v>
      </c>
      <c r="X823" s="23">
        <v>337185</v>
      </c>
      <c r="Y823" s="119">
        <f t="shared" si="604"/>
        <v>223</v>
      </c>
      <c r="Z823" s="21"/>
      <c r="AA823" s="50" t="s">
        <v>90</v>
      </c>
      <c r="AB823" s="23">
        <f t="shared" si="595"/>
        <v>337185</v>
      </c>
      <c r="AC823" s="23">
        <v>337481</v>
      </c>
      <c r="AD823" s="119">
        <f t="shared" si="605"/>
        <v>296</v>
      </c>
      <c r="AE823" s="21"/>
      <c r="AF823" s="50" t="s">
        <v>90</v>
      </c>
      <c r="AG823" s="23">
        <f t="shared" si="596"/>
        <v>337481</v>
      </c>
      <c r="AH823" s="23">
        <v>337537</v>
      </c>
      <c r="AI823" s="119">
        <f t="shared" si="606"/>
        <v>56</v>
      </c>
      <c r="AJ823" s="21"/>
      <c r="AK823" s="50" t="s">
        <v>90</v>
      </c>
      <c r="AL823" s="23">
        <f t="shared" si="597"/>
        <v>337537</v>
      </c>
      <c r="AM823" s="23">
        <v>337761</v>
      </c>
      <c r="AN823" s="119">
        <f t="shared" si="607"/>
        <v>224</v>
      </c>
    </row>
    <row r="824" spans="2:40" x14ac:dyDescent="0.35">
      <c r="B824" s="50" t="s">
        <v>91</v>
      </c>
      <c r="C824" s="23">
        <f t="shared" si="599"/>
        <v>980182</v>
      </c>
      <c r="D824" s="23">
        <v>981298</v>
      </c>
      <c r="E824" s="119">
        <f t="shared" si="600"/>
        <v>1116</v>
      </c>
      <c r="F824" s="21"/>
      <c r="G824" s="50" t="s">
        <v>91</v>
      </c>
      <c r="H824" s="23">
        <f t="shared" si="591"/>
        <v>981298</v>
      </c>
      <c r="I824" s="23">
        <v>982028</v>
      </c>
      <c r="J824" s="119">
        <f t="shared" si="601"/>
        <v>730</v>
      </c>
      <c r="K824" s="21"/>
      <c r="L824" s="50" t="s">
        <v>91</v>
      </c>
      <c r="M824" s="23">
        <f t="shared" si="592"/>
        <v>982028</v>
      </c>
      <c r="N824" s="23">
        <v>983211</v>
      </c>
      <c r="O824" s="119">
        <f t="shared" si="602"/>
        <v>1183</v>
      </c>
      <c r="P824" s="21"/>
      <c r="Q824" s="50" t="s">
        <v>91</v>
      </c>
      <c r="R824" s="23">
        <f t="shared" si="593"/>
        <v>983211</v>
      </c>
      <c r="S824" s="23">
        <v>984594</v>
      </c>
      <c r="T824" s="119">
        <f t="shared" si="603"/>
        <v>1383</v>
      </c>
      <c r="U824" s="21"/>
      <c r="V824" s="50" t="s">
        <v>91</v>
      </c>
      <c r="W824" s="23">
        <f t="shared" si="598"/>
        <v>984594</v>
      </c>
      <c r="X824" s="23">
        <v>986052</v>
      </c>
      <c r="Y824" s="119">
        <f t="shared" si="604"/>
        <v>1458</v>
      </c>
      <c r="Z824" s="21"/>
      <c r="AA824" s="50" t="s">
        <v>91</v>
      </c>
      <c r="AB824" s="23">
        <f t="shared" si="595"/>
        <v>986052</v>
      </c>
      <c r="AC824" s="23">
        <v>987820</v>
      </c>
      <c r="AD824" s="119">
        <f t="shared" si="605"/>
        <v>1768</v>
      </c>
      <c r="AE824" s="21"/>
      <c r="AF824" s="50" t="s">
        <v>91</v>
      </c>
      <c r="AG824" s="23">
        <f t="shared" si="596"/>
        <v>987820</v>
      </c>
      <c r="AH824" s="23">
        <v>989336</v>
      </c>
      <c r="AI824" s="119">
        <f t="shared" si="606"/>
        <v>1516</v>
      </c>
      <c r="AJ824" s="21"/>
      <c r="AK824" s="50" t="s">
        <v>91</v>
      </c>
      <c r="AL824" s="23">
        <f t="shared" si="597"/>
        <v>989336</v>
      </c>
      <c r="AM824" s="23">
        <v>990813</v>
      </c>
      <c r="AN824" s="119">
        <f t="shared" si="607"/>
        <v>1477</v>
      </c>
    </row>
    <row r="825" spans="2:40" x14ac:dyDescent="0.35">
      <c r="B825" s="50" t="s">
        <v>94</v>
      </c>
      <c r="C825" s="23">
        <f t="shared" si="599"/>
        <v>0</v>
      </c>
      <c r="D825" s="23"/>
      <c r="E825" s="119">
        <f>SUM(E818:E824)</f>
        <v>2708</v>
      </c>
      <c r="F825" s="21"/>
      <c r="G825" s="50" t="s">
        <v>94</v>
      </c>
      <c r="H825" s="23">
        <f t="shared" si="591"/>
        <v>0</v>
      </c>
      <c r="I825" s="23">
        <v>0</v>
      </c>
      <c r="J825" s="119">
        <f>SUM(J818:J824)</f>
        <v>2654</v>
      </c>
      <c r="K825" s="21"/>
      <c r="L825" s="50" t="s">
        <v>94</v>
      </c>
      <c r="M825" s="23">
        <f t="shared" si="592"/>
        <v>0</v>
      </c>
      <c r="N825" s="23">
        <v>0</v>
      </c>
      <c r="O825" s="119">
        <f>SUM(O818:O824)</f>
        <v>2599</v>
      </c>
      <c r="P825" s="21"/>
      <c r="Q825" s="50" t="s">
        <v>94</v>
      </c>
      <c r="R825" s="23">
        <f t="shared" si="593"/>
        <v>0</v>
      </c>
      <c r="S825" s="23"/>
      <c r="T825" s="119">
        <f>SUM(T818:T824)</f>
        <v>2941</v>
      </c>
      <c r="U825" s="21"/>
      <c r="V825" s="50" t="s">
        <v>94</v>
      </c>
      <c r="W825" s="23">
        <f t="shared" si="598"/>
        <v>0</v>
      </c>
      <c r="X825" s="23"/>
      <c r="Y825" s="119">
        <f>SUM(Y818:Y824)</f>
        <v>2626</v>
      </c>
      <c r="Z825" s="21"/>
      <c r="AA825" s="50" t="s">
        <v>94</v>
      </c>
      <c r="AB825" s="23">
        <f t="shared" si="595"/>
        <v>0</v>
      </c>
      <c r="AC825" s="23"/>
      <c r="AD825" s="119">
        <f>SUM(AD818:AD824)</f>
        <v>2674</v>
      </c>
      <c r="AE825" s="21"/>
      <c r="AF825" s="50" t="s">
        <v>94</v>
      </c>
      <c r="AG825" s="23">
        <f t="shared" si="596"/>
        <v>0</v>
      </c>
      <c r="AH825" s="23"/>
      <c r="AI825" s="119">
        <f>SUM(AI818:AI824)</f>
        <v>2291</v>
      </c>
      <c r="AJ825" s="21"/>
      <c r="AK825" s="50" t="s">
        <v>94</v>
      </c>
      <c r="AL825" s="23">
        <f t="shared" si="597"/>
        <v>0</v>
      </c>
      <c r="AM825" s="23"/>
      <c r="AN825" s="119">
        <f>SUM(AN818:AN824)</f>
        <v>2307</v>
      </c>
    </row>
    <row r="826" spans="2:40" x14ac:dyDescent="0.35">
      <c r="B826" s="50" t="s">
        <v>97</v>
      </c>
      <c r="C826" s="23">
        <f t="shared" si="599"/>
        <v>589575</v>
      </c>
      <c r="D826" s="23">
        <v>589787</v>
      </c>
      <c r="E826" s="119">
        <f>D826-C826</f>
        <v>212</v>
      </c>
      <c r="F826" s="21"/>
      <c r="G826" s="50" t="s">
        <v>97</v>
      </c>
      <c r="H826" s="23">
        <f t="shared" si="591"/>
        <v>589787</v>
      </c>
      <c r="I826" s="23">
        <v>590023</v>
      </c>
      <c r="J826" s="119">
        <f>I826-H826</f>
        <v>236</v>
      </c>
      <c r="K826" s="122"/>
      <c r="L826" s="50" t="s">
        <v>97</v>
      </c>
      <c r="M826" s="23">
        <f t="shared" si="592"/>
        <v>590023</v>
      </c>
      <c r="N826" s="23">
        <v>590265</v>
      </c>
      <c r="O826" s="119">
        <f>N826-M826</f>
        <v>242</v>
      </c>
      <c r="P826" s="21"/>
      <c r="Q826" s="50" t="s">
        <v>97</v>
      </c>
      <c r="R826" s="23">
        <f t="shared" si="593"/>
        <v>590265</v>
      </c>
      <c r="S826" s="23">
        <v>590470</v>
      </c>
      <c r="T826" s="119">
        <f>S826-R826</f>
        <v>205</v>
      </c>
      <c r="U826" s="21"/>
      <c r="V826" s="50" t="s">
        <v>97</v>
      </c>
      <c r="W826" s="23">
        <f t="shared" si="598"/>
        <v>590470</v>
      </c>
      <c r="X826" s="23">
        <v>590681</v>
      </c>
      <c r="Y826" s="119">
        <f>X826-W826</f>
        <v>211</v>
      </c>
      <c r="Z826" s="21"/>
      <c r="AA826" s="50" t="s">
        <v>97</v>
      </c>
      <c r="AB826" s="23">
        <f t="shared" si="595"/>
        <v>590681</v>
      </c>
      <c r="AC826" s="23">
        <v>590834</v>
      </c>
      <c r="AD826" s="119">
        <f>AC826-AB826</f>
        <v>153</v>
      </c>
      <c r="AE826" s="21"/>
      <c r="AF826" s="50" t="s">
        <v>97</v>
      </c>
      <c r="AG826" s="23">
        <f t="shared" si="596"/>
        <v>590834</v>
      </c>
      <c r="AH826" s="23">
        <v>591043</v>
      </c>
      <c r="AI826" s="119">
        <f>AH826-AG826</f>
        <v>209</v>
      </c>
      <c r="AJ826" s="21"/>
      <c r="AK826" s="50" t="s">
        <v>97</v>
      </c>
      <c r="AL826" s="23">
        <f t="shared" si="597"/>
        <v>591043</v>
      </c>
      <c r="AM826" s="23">
        <v>591284</v>
      </c>
      <c r="AN826" s="119">
        <f>AM826-AL826</f>
        <v>241</v>
      </c>
    </row>
    <row r="827" spans="2:40" x14ac:dyDescent="0.35">
      <c r="B827" s="29" t="s">
        <v>130</v>
      </c>
      <c r="C827" s="23"/>
      <c r="D827" s="23"/>
      <c r="E827" s="121">
        <f>E826+E825+E817+E809+E810+E808+E807+E806+E805</f>
        <v>7739</v>
      </c>
      <c r="F827" s="21"/>
      <c r="G827" s="29" t="s">
        <v>130</v>
      </c>
      <c r="H827" s="23">
        <f t="shared" si="591"/>
        <v>0</v>
      </c>
      <c r="I827" s="23"/>
      <c r="J827" s="121">
        <f>J826+J825+J817+J809+J810+J808+J807+J806+J805</f>
        <v>8420</v>
      </c>
      <c r="K827" s="21"/>
      <c r="L827" s="29" t="s">
        <v>130</v>
      </c>
      <c r="M827" s="23">
        <f t="shared" si="592"/>
        <v>0</v>
      </c>
      <c r="N827" s="23"/>
      <c r="O827" s="121">
        <f>O826+O825+O817+O809+O810+O808+O807+O806+O805</f>
        <v>7634</v>
      </c>
      <c r="P827" s="21"/>
      <c r="Q827" s="29" t="s">
        <v>130</v>
      </c>
      <c r="R827" s="23">
        <f t="shared" si="593"/>
        <v>0</v>
      </c>
      <c r="S827" s="23">
        <v>0</v>
      </c>
      <c r="T827" s="121">
        <f>T826+T825+T817+T809+T810+T808+T807+T806+T805</f>
        <v>8595</v>
      </c>
      <c r="U827" s="21"/>
      <c r="V827" s="29" t="s">
        <v>130</v>
      </c>
      <c r="W827" s="23">
        <f t="shared" si="598"/>
        <v>0</v>
      </c>
      <c r="X827" s="23"/>
      <c r="Y827" s="121">
        <f>Y826+Y825+Y817+Y809+Y810+Y808+Y807+Y806+Y805</f>
        <v>7814</v>
      </c>
      <c r="Z827" s="21"/>
      <c r="AA827" s="29" t="s">
        <v>130</v>
      </c>
      <c r="AB827" s="23">
        <f t="shared" si="595"/>
        <v>0</v>
      </c>
      <c r="AC827" s="23"/>
      <c r="AD827" s="121">
        <f>AD826+AD825+AD817+AD809+AD810+AD808+AD807+AD806+AD805</f>
        <v>8405</v>
      </c>
      <c r="AE827" s="21"/>
      <c r="AF827" s="29" t="s">
        <v>130</v>
      </c>
      <c r="AG827" s="23">
        <f t="shared" si="596"/>
        <v>0</v>
      </c>
      <c r="AH827" s="23"/>
      <c r="AI827" s="121">
        <f>AI826+AI825+AI817+AI809+AI810+AI808+AI807+AI806+AI805</f>
        <v>7469</v>
      </c>
      <c r="AJ827" s="21"/>
      <c r="AK827" s="29" t="s">
        <v>130</v>
      </c>
      <c r="AL827" s="23">
        <f t="shared" si="597"/>
        <v>0</v>
      </c>
      <c r="AM827" s="23"/>
      <c r="AN827" s="121">
        <f>AN826+AN825+AN817+AN809+AN810+AN808+AN807+AN806+AN805</f>
        <v>6873</v>
      </c>
    </row>
    <row r="828" spans="2:40" x14ac:dyDescent="0.35">
      <c r="B828" s="21"/>
      <c r="C828" s="21"/>
      <c r="D828" s="21"/>
      <c r="E828" s="123">
        <f>E827-E811+471</f>
        <v>6300</v>
      </c>
      <c r="F828" s="21"/>
      <c r="G828" s="21"/>
      <c r="H828" s="21"/>
      <c r="I828" s="21"/>
      <c r="J828" s="123">
        <f>J827-J811+471</f>
        <v>6461</v>
      </c>
      <c r="K828" s="21"/>
      <c r="L828" s="21"/>
      <c r="M828" s="21"/>
      <c r="N828" s="21"/>
      <c r="O828" s="123">
        <f>O827-O811+471</f>
        <v>5895</v>
      </c>
      <c r="P828" s="21"/>
      <c r="Q828" s="21"/>
      <c r="R828" s="21"/>
      <c r="S828" s="21"/>
      <c r="T828" s="123">
        <f>T827-T811+471</f>
        <v>6746</v>
      </c>
      <c r="U828" s="21"/>
      <c r="V828" s="21"/>
      <c r="W828" s="21"/>
      <c r="X828" s="21"/>
      <c r="Y828" s="123">
        <f>Y827-Y811+471</f>
        <v>6225</v>
      </c>
      <c r="Z828" s="21"/>
      <c r="AA828" s="21"/>
      <c r="AB828" s="21"/>
      <c r="AC828" s="21"/>
      <c r="AD828" s="123">
        <f>AD827-AD811+471</f>
        <v>6816</v>
      </c>
      <c r="AE828" s="21"/>
      <c r="AF828" s="21"/>
      <c r="AG828" s="21"/>
      <c r="AH828" s="21"/>
      <c r="AI828" s="123">
        <f>AI827-AI811+471</f>
        <v>6190</v>
      </c>
      <c r="AJ828" s="21"/>
      <c r="AK828" s="21"/>
      <c r="AL828" s="21"/>
      <c r="AM828" s="21"/>
      <c r="AN828" s="123">
        <f>AN827-AN811+471</f>
        <v>5764</v>
      </c>
    </row>
    <row r="830" spans="2:40" x14ac:dyDescent="0.35">
      <c r="B830" s="117" t="s">
        <v>114</v>
      </c>
      <c r="C830" s="292" t="s">
        <v>1279</v>
      </c>
      <c r="D830" s="293"/>
      <c r="E830" s="294"/>
      <c r="F830" s="21"/>
      <c r="G830" s="117" t="s">
        <v>114</v>
      </c>
      <c r="H830" s="292" t="s">
        <v>1280</v>
      </c>
      <c r="I830" s="293"/>
      <c r="J830" s="294"/>
      <c r="K830" s="21"/>
      <c r="L830" s="117" t="s">
        <v>114</v>
      </c>
      <c r="M830" s="292" t="s">
        <v>1282</v>
      </c>
      <c r="N830" s="293"/>
      <c r="O830" s="294"/>
      <c r="P830" s="21"/>
      <c r="Q830" s="117" t="s">
        <v>114</v>
      </c>
      <c r="R830" s="292" t="s">
        <v>1281</v>
      </c>
      <c r="S830" s="293"/>
      <c r="T830" s="294"/>
      <c r="U830" s="21"/>
      <c r="V830" s="117" t="s">
        <v>114</v>
      </c>
      <c r="W830" s="292" t="s">
        <v>1283</v>
      </c>
      <c r="X830" s="293"/>
      <c r="Y830" s="294"/>
      <c r="Z830" s="21"/>
      <c r="AA830" s="117" t="s">
        <v>114</v>
      </c>
      <c r="AB830" s="292" t="s">
        <v>1284</v>
      </c>
      <c r="AC830" s="293"/>
      <c r="AD830" s="294"/>
      <c r="AE830" s="21"/>
      <c r="AF830" s="117" t="s">
        <v>114</v>
      </c>
      <c r="AG830" s="292" t="s">
        <v>1285</v>
      </c>
      <c r="AH830" s="293"/>
      <c r="AI830" s="294"/>
      <c r="AJ830" s="21"/>
      <c r="AK830" s="117" t="s">
        <v>114</v>
      </c>
      <c r="AL830" s="292" t="s">
        <v>1286</v>
      </c>
      <c r="AM830" s="293"/>
      <c r="AN830" s="294"/>
    </row>
    <row r="831" spans="2:40" x14ac:dyDescent="0.35">
      <c r="B831" s="50"/>
      <c r="C831" s="118" t="s">
        <v>81</v>
      </c>
      <c r="D831" s="118" t="s">
        <v>82</v>
      </c>
      <c r="E831" s="118" t="s">
        <v>95</v>
      </c>
      <c r="F831" s="21"/>
      <c r="G831" s="50"/>
      <c r="H831" s="118" t="s">
        <v>81</v>
      </c>
      <c r="I831" s="118" t="s">
        <v>82</v>
      </c>
      <c r="J831" s="118" t="s">
        <v>95</v>
      </c>
      <c r="K831" s="21"/>
      <c r="L831" s="50"/>
      <c r="M831" s="118" t="s">
        <v>81</v>
      </c>
      <c r="N831" s="118" t="s">
        <v>82</v>
      </c>
      <c r="O831" s="118" t="s">
        <v>95</v>
      </c>
      <c r="P831" s="21"/>
      <c r="Q831" s="50"/>
      <c r="R831" s="118" t="s">
        <v>81</v>
      </c>
      <c r="S831" s="118" t="s">
        <v>82</v>
      </c>
      <c r="T831" s="118" t="s">
        <v>95</v>
      </c>
      <c r="U831" s="21"/>
      <c r="V831" s="50"/>
      <c r="W831" s="118" t="s">
        <v>81</v>
      </c>
      <c r="X831" s="118" t="s">
        <v>82</v>
      </c>
      <c r="Y831" s="118" t="s">
        <v>95</v>
      </c>
      <c r="Z831" s="21"/>
      <c r="AA831" s="50"/>
      <c r="AB831" s="118" t="s">
        <v>81</v>
      </c>
      <c r="AC831" s="118" t="s">
        <v>82</v>
      </c>
      <c r="AD831" s="118" t="s">
        <v>95</v>
      </c>
      <c r="AE831" s="21"/>
      <c r="AF831" s="50"/>
      <c r="AG831" s="118" t="s">
        <v>81</v>
      </c>
      <c r="AH831" s="118" t="s">
        <v>82</v>
      </c>
      <c r="AI831" s="118" t="s">
        <v>95</v>
      </c>
      <c r="AJ831" s="21"/>
      <c r="AK831" s="50"/>
      <c r="AL831" s="118" t="s">
        <v>81</v>
      </c>
      <c r="AM831" s="118" t="s">
        <v>82</v>
      </c>
      <c r="AN831" s="118" t="s">
        <v>95</v>
      </c>
    </row>
    <row r="832" spans="2:40" x14ac:dyDescent="0.35">
      <c r="B832" s="50" t="s">
        <v>92</v>
      </c>
      <c r="C832" s="23">
        <f>AM805</f>
        <v>494525</v>
      </c>
      <c r="D832" s="23">
        <v>494680</v>
      </c>
      <c r="E832" s="119">
        <f>(D832-C832)*10</f>
        <v>1550</v>
      </c>
      <c r="F832" s="21"/>
      <c r="G832" s="50" t="s">
        <v>92</v>
      </c>
      <c r="H832" s="23">
        <f>D832</f>
        <v>494680</v>
      </c>
      <c r="I832" s="23">
        <v>494855</v>
      </c>
      <c r="J832" s="119">
        <f>(I832-H832)*10</f>
        <v>1750</v>
      </c>
      <c r="K832" s="21"/>
      <c r="L832" s="50" t="s">
        <v>92</v>
      </c>
      <c r="M832" s="23">
        <f>I832</f>
        <v>494855</v>
      </c>
      <c r="N832" s="23">
        <v>495025</v>
      </c>
      <c r="O832" s="119">
        <f>(N832-M832)*10</f>
        <v>1700</v>
      </c>
      <c r="P832" s="21"/>
      <c r="Q832" s="50" t="s">
        <v>92</v>
      </c>
      <c r="R832" s="23">
        <f>N832</f>
        <v>495025</v>
      </c>
      <c r="S832" s="23">
        <v>495143</v>
      </c>
      <c r="T832" s="119">
        <f>(S832-R832)*10</f>
        <v>1180</v>
      </c>
      <c r="U832" s="21"/>
      <c r="V832" s="50" t="s">
        <v>92</v>
      </c>
      <c r="W832" s="23">
        <f>S832</f>
        <v>495143</v>
      </c>
      <c r="X832" s="23">
        <v>495322</v>
      </c>
      <c r="Y832" s="119">
        <f>(X832-W832)*10</f>
        <v>1790</v>
      </c>
      <c r="Z832" s="21"/>
      <c r="AA832" s="50" t="s">
        <v>92</v>
      </c>
      <c r="AB832" s="23">
        <f>X832</f>
        <v>495322</v>
      </c>
      <c r="AC832" s="23">
        <v>495498</v>
      </c>
      <c r="AD832" s="119">
        <f>(AC832-AB832)*10</f>
        <v>1760</v>
      </c>
      <c r="AE832" s="21"/>
      <c r="AF832" s="50" t="s">
        <v>92</v>
      </c>
      <c r="AG832" s="23">
        <f>AC832</f>
        <v>495498</v>
      </c>
      <c r="AH832" s="23">
        <v>495671</v>
      </c>
      <c r="AI832" s="119">
        <f>(AH832-AG832)*10</f>
        <v>1730</v>
      </c>
      <c r="AJ832" s="21"/>
      <c r="AK832" s="50" t="s">
        <v>92</v>
      </c>
      <c r="AL832" s="23">
        <f>AH832</f>
        <v>495671</v>
      </c>
      <c r="AM832" s="23">
        <v>495846</v>
      </c>
      <c r="AN832" s="119">
        <f>(AM832-AL832)*10</f>
        <v>1750</v>
      </c>
    </row>
    <row r="833" spans="2:40" x14ac:dyDescent="0.35">
      <c r="B833" s="50" t="s">
        <v>6</v>
      </c>
      <c r="C833" s="23">
        <f t="shared" ref="C833:C843" si="608">AM806</f>
        <v>307631</v>
      </c>
      <c r="D833" s="23">
        <v>307820</v>
      </c>
      <c r="E833" s="119">
        <f>D833-C833</f>
        <v>189</v>
      </c>
      <c r="F833" s="21"/>
      <c r="G833" s="50" t="s">
        <v>6</v>
      </c>
      <c r="H833" s="23">
        <f t="shared" ref="H833:H854" si="609">D833</f>
        <v>307820</v>
      </c>
      <c r="I833" s="23">
        <v>308049</v>
      </c>
      <c r="J833" s="119">
        <f>I833-H833</f>
        <v>229</v>
      </c>
      <c r="K833" s="21"/>
      <c r="L833" s="50" t="s">
        <v>6</v>
      </c>
      <c r="M833" s="23">
        <f t="shared" ref="M833:M854" si="610">I833</f>
        <v>308049</v>
      </c>
      <c r="N833" s="23">
        <v>308258</v>
      </c>
      <c r="O833" s="119">
        <f>N833-M833</f>
        <v>209</v>
      </c>
      <c r="P833" s="21"/>
      <c r="Q833" s="50" t="s">
        <v>6</v>
      </c>
      <c r="R833" s="23">
        <f t="shared" ref="R833:R854" si="611">N833</f>
        <v>308258</v>
      </c>
      <c r="S833" s="23">
        <v>308457</v>
      </c>
      <c r="T833" s="119">
        <f>S833-R833</f>
        <v>199</v>
      </c>
      <c r="U833" s="21"/>
      <c r="V833" s="50" t="s">
        <v>6</v>
      </c>
      <c r="W833" s="23">
        <f t="shared" ref="W833:W838" si="612">S833</f>
        <v>308457</v>
      </c>
      <c r="X833" s="23">
        <v>308672</v>
      </c>
      <c r="Y833" s="119">
        <f>X833-W833</f>
        <v>215</v>
      </c>
      <c r="Z833" s="21"/>
      <c r="AA833" s="50" t="s">
        <v>6</v>
      </c>
      <c r="AB833" s="23">
        <f t="shared" ref="AB833:AB854" si="613">X833</f>
        <v>308672</v>
      </c>
      <c r="AC833" s="23">
        <v>308866</v>
      </c>
      <c r="AD833" s="119">
        <f>AC833-AB833</f>
        <v>194</v>
      </c>
      <c r="AE833" s="21"/>
      <c r="AF833" s="50" t="s">
        <v>6</v>
      </c>
      <c r="AG833" s="23">
        <f t="shared" ref="AG833:AG854" si="614">AC833</f>
        <v>308866</v>
      </c>
      <c r="AH833" s="23">
        <v>309055</v>
      </c>
      <c r="AI833" s="119">
        <f>AH833-AG833</f>
        <v>189</v>
      </c>
      <c r="AJ833" s="21"/>
      <c r="AK833" s="50" t="s">
        <v>6</v>
      </c>
      <c r="AL833" s="23">
        <f t="shared" ref="AL833:AL854" si="615">AH833</f>
        <v>309055</v>
      </c>
      <c r="AM833" s="23">
        <v>309250</v>
      </c>
      <c r="AN833" s="119">
        <f>AM833-AL833</f>
        <v>195</v>
      </c>
    </row>
    <row r="834" spans="2:40" x14ac:dyDescent="0.35">
      <c r="B834" s="50" t="s">
        <v>103</v>
      </c>
      <c r="C834" s="23">
        <f t="shared" si="608"/>
        <v>44595</v>
      </c>
      <c r="D834" s="23">
        <v>45357</v>
      </c>
      <c r="E834" s="119">
        <f>D834-C834</f>
        <v>762</v>
      </c>
      <c r="F834" s="21"/>
      <c r="G834" s="50" t="s">
        <v>103</v>
      </c>
      <c r="H834" s="23">
        <f t="shared" si="609"/>
        <v>45357</v>
      </c>
      <c r="I834" s="23">
        <v>46119</v>
      </c>
      <c r="J834" s="119">
        <f>I834-H834</f>
        <v>762</v>
      </c>
      <c r="K834" s="21"/>
      <c r="L834" s="50" t="s">
        <v>103</v>
      </c>
      <c r="M834" s="23">
        <f t="shared" si="610"/>
        <v>46119</v>
      </c>
      <c r="N834" s="23">
        <v>46887</v>
      </c>
      <c r="O834" s="119">
        <f>N834-M834</f>
        <v>768</v>
      </c>
      <c r="P834" s="21"/>
      <c r="Q834" s="50" t="s">
        <v>103</v>
      </c>
      <c r="R834" s="23">
        <f t="shared" si="611"/>
        <v>46887</v>
      </c>
      <c r="S834" s="23">
        <v>47641</v>
      </c>
      <c r="T834" s="119">
        <f>S834-R834</f>
        <v>754</v>
      </c>
      <c r="U834" s="21"/>
      <c r="V834" s="50" t="s">
        <v>103</v>
      </c>
      <c r="W834" s="23">
        <f t="shared" si="612"/>
        <v>47641</v>
      </c>
      <c r="X834" s="23">
        <v>48351</v>
      </c>
      <c r="Y834" s="119">
        <f>X834-W834</f>
        <v>710</v>
      </c>
      <c r="Z834" s="21"/>
      <c r="AA834" s="50" t="s">
        <v>103</v>
      </c>
      <c r="AB834" s="23">
        <f t="shared" si="613"/>
        <v>48351</v>
      </c>
      <c r="AC834" s="23">
        <v>49107</v>
      </c>
      <c r="AD834" s="119">
        <f>AC834-AB834</f>
        <v>756</v>
      </c>
      <c r="AE834" s="21"/>
      <c r="AF834" s="50" t="s">
        <v>103</v>
      </c>
      <c r="AG834" s="23">
        <f t="shared" si="614"/>
        <v>49107</v>
      </c>
      <c r="AH834" s="23">
        <v>49826</v>
      </c>
      <c r="AI834" s="119">
        <f>AH834-AG834</f>
        <v>719</v>
      </c>
      <c r="AJ834" s="21"/>
      <c r="AK834" s="50" t="s">
        <v>103</v>
      </c>
      <c r="AL834" s="23">
        <f t="shared" si="615"/>
        <v>49826</v>
      </c>
      <c r="AM834" s="23">
        <v>50726</v>
      </c>
      <c r="AN834" s="119">
        <f>AM834-AL834</f>
        <v>900</v>
      </c>
    </row>
    <row r="835" spans="2:40" x14ac:dyDescent="0.35">
      <c r="B835" s="19" t="s">
        <v>100</v>
      </c>
      <c r="C835" s="23">
        <f t="shared" si="608"/>
        <v>171348</v>
      </c>
      <c r="D835" s="23">
        <v>171538</v>
      </c>
      <c r="E835" s="119">
        <f>D835-C835</f>
        <v>190</v>
      </c>
      <c r="F835" s="21"/>
      <c r="G835" s="19" t="s">
        <v>100</v>
      </c>
      <c r="H835" s="23">
        <f t="shared" si="609"/>
        <v>171538</v>
      </c>
      <c r="I835" s="23">
        <v>171815</v>
      </c>
      <c r="J835" s="119">
        <f>I835-H835</f>
        <v>277</v>
      </c>
      <c r="K835" s="21"/>
      <c r="L835" s="19" t="s">
        <v>100</v>
      </c>
      <c r="M835" s="23">
        <f t="shared" si="610"/>
        <v>171815</v>
      </c>
      <c r="N835" s="23">
        <v>172115</v>
      </c>
      <c r="O835" s="119">
        <f>N835-M835</f>
        <v>300</v>
      </c>
      <c r="P835" s="21"/>
      <c r="Q835" s="19" t="s">
        <v>100</v>
      </c>
      <c r="R835" s="23">
        <f t="shared" si="611"/>
        <v>172115</v>
      </c>
      <c r="S835" s="23">
        <v>172385</v>
      </c>
      <c r="T835" s="119">
        <f>S835-R835</f>
        <v>270</v>
      </c>
      <c r="U835" s="21"/>
      <c r="V835" s="19" t="s">
        <v>100</v>
      </c>
      <c r="W835" s="23">
        <f t="shared" si="612"/>
        <v>172385</v>
      </c>
      <c r="X835" s="23">
        <v>172495</v>
      </c>
      <c r="Y835" s="119">
        <f>X835-W835</f>
        <v>110</v>
      </c>
      <c r="Z835" s="21"/>
      <c r="AA835" s="19" t="s">
        <v>100</v>
      </c>
      <c r="AB835" s="23">
        <f t="shared" si="613"/>
        <v>172495</v>
      </c>
      <c r="AC835" s="23">
        <v>172495</v>
      </c>
      <c r="AD835" s="119">
        <f>AC835-AB835</f>
        <v>0</v>
      </c>
      <c r="AE835" s="21"/>
      <c r="AF835" s="19" t="s">
        <v>100</v>
      </c>
      <c r="AG835" s="23">
        <f t="shared" si="614"/>
        <v>172495</v>
      </c>
      <c r="AH835" s="23">
        <v>172495</v>
      </c>
      <c r="AI835" s="119">
        <f>AH835-AG835</f>
        <v>0</v>
      </c>
      <c r="AJ835" s="21"/>
      <c r="AK835" s="19" t="s">
        <v>100</v>
      </c>
      <c r="AL835" s="23">
        <f t="shared" si="615"/>
        <v>172495</v>
      </c>
      <c r="AM835" s="23">
        <v>172745</v>
      </c>
      <c r="AN835" s="119">
        <f>AM835-AL835</f>
        <v>250</v>
      </c>
    </row>
    <row r="836" spans="2:40" x14ac:dyDescent="0.35">
      <c r="B836" s="19" t="s">
        <v>1176</v>
      </c>
      <c r="C836" s="23">
        <f t="shared" si="608"/>
        <v>516</v>
      </c>
      <c r="D836" s="23">
        <v>516</v>
      </c>
      <c r="E836" s="119">
        <f>D836-C836</f>
        <v>0</v>
      </c>
      <c r="F836" s="21"/>
      <c r="G836" s="19" t="s">
        <v>1176</v>
      </c>
      <c r="H836" s="23">
        <f t="shared" si="609"/>
        <v>516</v>
      </c>
      <c r="I836" s="23">
        <v>516</v>
      </c>
      <c r="J836" s="119">
        <f>I836-H836</f>
        <v>0</v>
      </c>
      <c r="K836" s="21"/>
      <c r="L836" s="19" t="s">
        <v>1176</v>
      </c>
      <c r="M836" s="23">
        <f t="shared" si="610"/>
        <v>516</v>
      </c>
      <c r="N836" s="23">
        <v>516</v>
      </c>
      <c r="O836" s="119">
        <f>N836-M836</f>
        <v>0</v>
      </c>
      <c r="P836" s="21"/>
      <c r="Q836" s="19" t="s">
        <v>1176</v>
      </c>
      <c r="R836" s="23">
        <f t="shared" si="611"/>
        <v>516</v>
      </c>
      <c r="S836" s="23">
        <v>516</v>
      </c>
      <c r="T836" s="119">
        <f>S836-R836</f>
        <v>0</v>
      </c>
      <c r="U836" s="21"/>
      <c r="V836" s="19" t="s">
        <v>1176</v>
      </c>
      <c r="W836" s="23">
        <f t="shared" si="612"/>
        <v>516</v>
      </c>
      <c r="X836" s="23">
        <v>516</v>
      </c>
      <c r="Y836" s="119">
        <f>X836-W836</f>
        <v>0</v>
      </c>
      <c r="Z836" s="21"/>
      <c r="AA836" s="19" t="s">
        <v>1176</v>
      </c>
      <c r="AB836" s="23">
        <f t="shared" si="613"/>
        <v>516</v>
      </c>
      <c r="AC836" s="23">
        <v>516</v>
      </c>
      <c r="AD836" s="119">
        <f>AC836-AB836</f>
        <v>0</v>
      </c>
      <c r="AE836" s="21"/>
      <c r="AF836" s="19" t="s">
        <v>1176</v>
      </c>
      <c r="AG836" s="23">
        <f t="shared" si="614"/>
        <v>516</v>
      </c>
      <c r="AH836" s="23">
        <v>516</v>
      </c>
      <c r="AI836" s="119">
        <f>AH836-AG836</f>
        <v>0</v>
      </c>
      <c r="AJ836" s="21"/>
      <c r="AK836" s="19" t="s">
        <v>1176</v>
      </c>
      <c r="AL836" s="23">
        <f t="shared" si="615"/>
        <v>516</v>
      </c>
      <c r="AM836" s="23">
        <v>516</v>
      </c>
      <c r="AN836" s="119">
        <f>AM836-AL836</f>
        <v>0</v>
      </c>
    </row>
    <row r="837" spans="2:40" x14ac:dyDescent="0.35">
      <c r="B837" s="19" t="s">
        <v>1179</v>
      </c>
      <c r="C837" s="23">
        <f t="shared" si="608"/>
        <v>12279</v>
      </c>
      <c r="D837" s="23">
        <v>12279</v>
      </c>
      <c r="E837" s="119">
        <f>D837-C837</f>
        <v>0</v>
      </c>
      <c r="F837" s="21"/>
      <c r="G837" s="19" t="s">
        <v>1179</v>
      </c>
      <c r="H837" s="23">
        <f t="shared" si="609"/>
        <v>12279</v>
      </c>
      <c r="I837" s="23">
        <v>12279</v>
      </c>
      <c r="J837" s="119">
        <f>I837-H837</f>
        <v>0</v>
      </c>
      <c r="K837" s="21"/>
      <c r="L837" s="19" t="s">
        <v>1179</v>
      </c>
      <c r="M837" s="23">
        <f t="shared" si="610"/>
        <v>12279</v>
      </c>
      <c r="N837" s="23">
        <v>12279</v>
      </c>
      <c r="O837" s="119">
        <f>N837-M837</f>
        <v>0</v>
      </c>
      <c r="P837" s="21"/>
      <c r="Q837" s="19" t="s">
        <v>1179</v>
      </c>
      <c r="R837" s="23">
        <f t="shared" si="611"/>
        <v>12279</v>
      </c>
      <c r="S837" s="23">
        <v>12279</v>
      </c>
      <c r="T837" s="119">
        <f>S837-R837</f>
        <v>0</v>
      </c>
      <c r="U837" s="21"/>
      <c r="V837" s="19" t="s">
        <v>1179</v>
      </c>
      <c r="W837" s="23">
        <f t="shared" si="612"/>
        <v>12279</v>
      </c>
      <c r="X837" s="23">
        <v>12279</v>
      </c>
      <c r="Y837" s="119">
        <f>X837-W837</f>
        <v>0</v>
      </c>
      <c r="Z837" s="21"/>
      <c r="AA837" s="19" t="s">
        <v>1179</v>
      </c>
      <c r="AB837" s="23">
        <f t="shared" si="613"/>
        <v>12279</v>
      </c>
      <c r="AC837" s="23">
        <v>12279</v>
      </c>
      <c r="AD837" s="119">
        <f>AC837-AB837</f>
        <v>0</v>
      </c>
      <c r="AE837" s="21"/>
      <c r="AF837" s="19" t="s">
        <v>1179</v>
      </c>
      <c r="AG837" s="23">
        <f t="shared" si="614"/>
        <v>12279</v>
      </c>
      <c r="AH837" s="23">
        <v>12279</v>
      </c>
      <c r="AI837" s="119">
        <f>AH837-AG837</f>
        <v>0</v>
      </c>
      <c r="AJ837" s="21"/>
      <c r="AK837" s="19" t="s">
        <v>1179</v>
      </c>
      <c r="AL837" s="23">
        <f t="shared" si="615"/>
        <v>12279</v>
      </c>
      <c r="AM837" s="23">
        <v>12279</v>
      </c>
      <c r="AN837" s="119">
        <f>AM837-AL837</f>
        <v>0</v>
      </c>
    </row>
    <row r="838" spans="2:40" x14ac:dyDescent="0.35">
      <c r="B838" s="50" t="s">
        <v>3</v>
      </c>
      <c r="C838" s="23">
        <f t="shared" si="608"/>
        <v>359298</v>
      </c>
      <c r="D838" s="23">
        <v>359476</v>
      </c>
      <c r="E838" s="119">
        <f>(D838-C838)*10</f>
        <v>1780</v>
      </c>
      <c r="F838" s="21"/>
      <c r="G838" s="50" t="s">
        <v>3</v>
      </c>
      <c r="H838" s="23">
        <f t="shared" si="609"/>
        <v>359476</v>
      </c>
      <c r="I838" s="23">
        <v>359682</v>
      </c>
      <c r="J838" s="119">
        <v>2430</v>
      </c>
      <c r="K838" s="21"/>
      <c r="L838" s="50" t="s">
        <v>3</v>
      </c>
      <c r="M838" s="23">
        <f t="shared" si="610"/>
        <v>359682</v>
      </c>
      <c r="N838" s="23">
        <v>359871</v>
      </c>
      <c r="O838" s="119">
        <v>2210</v>
      </c>
      <c r="P838" s="21"/>
      <c r="Q838" s="50" t="s">
        <v>3</v>
      </c>
      <c r="R838" s="23">
        <f t="shared" si="611"/>
        <v>359871</v>
      </c>
      <c r="S838" s="23">
        <v>360003</v>
      </c>
      <c r="T838" s="119">
        <f>(S838-R838)*10</f>
        <v>1320</v>
      </c>
      <c r="U838" s="21"/>
      <c r="V838" s="50" t="s">
        <v>3</v>
      </c>
      <c r="W838" s="23">
        <f t="shared" si="612"/>
        <v>360003</v>
      </c>
      <c r="X838" s="23">
        <v>360118</v>
      </c>
      <c r="Y838" s="119">
        <f>(X838-W838)*10</f>
        <v>1150</v>
      </c>
      <c r="Z838" s="21"/>
      <c r="AA838" s="50" t="s">
        <v>3</v>
      </c>
      <c r="AB838" s="23">
        <f t="shared" si="613"/>
        <v>360118</v>
      </c>
      <c r="AC838" s="23">
        <v>360325</v>
      </c>
      <c r="AD838" s="119">
        <f>(AC838-AB838)*10</f>
        <v>2070</v>
      </c>
      <c r="AE838" s="21"/>
      <c r="AF838" s="50" t="s">
        <v>3</v>
      </c>
      <c r="AG838" s="23">
        <f t="shared" si="614"/>
        <v>360325</v>
      </c>
      <c r="AH838" s="23">
        <v>360456</v>
      </c>
      <c r="AI838" s="119">
        <f>(AH838-AG838)*10</f>
        <v>1310</v>
      </c>
      <c r="AJ838" s="21"/>
      <c r="AK838" s="50" t="s">
        <v>3</v>
      </c>
      <c r="AL838" s="23">
        <f t="shared" si="615"/>
        <v>360456</v>
      </c>
      <c r="AM838" s="23">
        <v>360656</v>
      </c>
      <c r="AN838" s="119">
        <f>(AM838-AL838)*10</f>
        <v>2000</v>
      </c>
    </row>
    <row r="839" spans="2:40" x14ac:dyDescent="0.35">
      <c r="B839" s="50" t="s">
        <v>83</v>
      </c>
      <c r="C839" s="23">
        <f t="shared" si="608"/>
        <v>30958</v>
      </c>
      <c r="D839" s="23">
        <v>30963</v>
      </c>
      <c r="E839" s="119">
        <f>D839-Supply!C839</f>
        <v>5</v>
      </c>
      <c r="F839" s="21"/>
      <c r="G839" s="50" t="s">
        <v>83</v>
      </c>
      <c r="H839" s="23">
        <f t="shared" si="609"/>
        <v>30963</v>
      </c>
      <c r="I839" s="23">
        <v>30967</v>
      </c>
      <c r="J839" s="119">
        <f>I839-Supply!H839</f>
        <v>4</v>
      </c>
      <c r="K839" s="21"/>
      <c r="L839" s="50" t="s">
        <v>83</v>
      </c>
      <c r="M839" s="23">
        <f t="shared" si="610"/>
        <v>30967</v>
      </c>
      <c r="N839" s="23">
        <v>30970</v>
      </c>
      <c r="O839" s="119">
        <f>N839-Supply!M839</f>
        <v>3</v>
      </c>
      <c r="P839" s="21"/>
      <c r="Q839" s="50" t="s">
        <v>83</v>
      </c>
      <c r="R839" s="23">
        <f t="shared" si="611"/>
        <v>30970</v>
      </c>
      <c r="S839" s="23">
        <v>30977</v>
      </c>
      <c r="T839" s="119">
        <f>S839-Supply!R839</f>
        <v>7</v>
      </c>
      <c r="U839" s="21"/>
      <c r="V839" s="50" t="s">
        <v>83</v>
      </c>
      <c r="W839" s="23">
        <f>S839</f>
        <v>30977</v>
      </c>
      <c r="X839" s="23">
        <v>30982</v>
      </c>
      <c r="Y839" s="119">
        <f>X839-Supply!W839</f>
        <v>5</v>
      </c>
      <c r="Z839" s="21"/>
      <c r="AA839" s="50" t="s">
        <v>83</v>
      </c>
      <c r="AB839" s="23">
        <f t="shared" si="613"/>
        <v>30982</v>
      </c>
      <c r="AC839" s="23">
        <v>30988</v>
      </c>
      <c r="AD839" s="119">
        <f>AC839-Supply!AB839</f>
        <v>6</v>
      </c>
      <c r="AE839" s="21"/>
      <c r="AF839" s="50" t="s">
        <v>83</v>
      </c>
      <c r="AG839" s="23">
        <f t="shared" si="614"/>
        <v>30988</v>
      </c>
      <c r="AH839" s="23">
        <v>30993</v>
      </c>
      <c r="AI839" s="119">
        <f>AH839-Supply!AG839</f>
        <v>5</v>
      </c>
      <c r="AJ839" s="21"/>
      <c r="AK839" s="50" t="s">
        <v>83</v>
      </c>
      <c r="AL839" s="23">
        <f t="shared" si="615"/>
        <v>30993</v>
      </c>
      <c r="AM839" s="23">
        <v>30998</v>
      </c>
      <c r="AN839" s="119">
        <f>AM839-Supply!AL839</f>
        <v>5</v>
      </c>
    </row>
    <row r="840" spans="2:40" x14ac:dyDescent="0.35">
      <c r="B840" s="50" t="s">
        <v>84</v>
      </c>
      <c r="C840" s="23">
        <f t="shared" si="608"/>
        <v>55695</v>
      </c>
      <c r="D840" s="23">
        <v>55695</v>
      </c>
      <c r="E840" s="119">
        <f>D840-C840</f>
        <v>0</v>
      </c>
      <c r="F840" s="21"/>
      <c r="G840" s="50" t="s">
        <v>84</v>
      </c>
      <c r="H840" s="23">
        <f t="shared" si="609"/>
        <v>55695</v>
      </c>
      <c r="I840" s="23">
        <v>55723</v>
      </c>
      <c r="J840" s="119">
        <f>I840-Supply!H840</f>
        <v>28</v>
      </c>
      <c r="K840" s="21"/>
      <c r="L840" s="50" t="s">
        <v>84</v>
      </c>
      <c r="M840" s="23">
        <f t="shared" si="610"/>
        <v>55723</v>
      </c>
      <c r="N840" s="23">
        <v>55723</v>
      </c>
      <c r="O840" s="119">
        <f>N840-M840</f>
        <v>0</v>
      </c>
      <c r="P840" s="21"/>
      <c r="Q840" s="50" t="s">
        <v>84</v>
      </c>
      <c r="R840" s="23">
        <f t="shared" si="611"/>
        <v>55723</v>
      </c>
      <c r="S840" s="23">
        <v>55733</v>
      </c>
      <c r="T840" s="119">
        <f>S840-R840</f>
        <v>10</v>
      </c>
      <c r="U840" s="21"/>
      <c r="V840" s="50" t="s">
        <v>84</v>
      </c>
      <c r="W840" s="23">
        <f t="shared" ref="W840:W854" si="616">S840</f>
        <v>55733</v>
      </c>
      <c r="X840" s="23">
        <v>55744</v>
      </c>
      <c r="Y840" s="119">
        <f>X840-W840</f>
        <v>11</v>
      </c>
      <c r="Z840" s="21"/>
      <c r="AA840" s="50" t="s">
        <v>84</v>
      </c>
      <c r="AB840" s="23">
        <f t="shared" si="613"/>
        <v>55744</v>
      </c>
      <c r="AC840" s="23">
        <v>55755</v>
      </c>
      <c r="AD840" s="119">
        <f>AC840-AB840</f>
        <v>11</v>
      </c>
      <c r="AE840" s="21"/>
      <c r="AF840" s="50" t="s">
        <v>84</v>
      </c>
      <c r="AG840" s="23">
        <f t="shared" si="614"/>
        <v>55755</v>
      </c>
      <c r="AH840" s="23">
        <v>55755</v>
      </c>
      <c r="AI840" s="119">
        <f>AH840-AG840</f>
        <v>0</v>
      </c>
      <c r="AJ840" s="21"/>
      <c r="AK840" s="50" t="s">
        <v>84</v>
      </c>
      <c r="AL840" s="23">
        <f t="shared" si="615"/>
        <v>55755</v>
      </c>
      <c r="AM840" s="23">
        <v>55755</v>
      </c>
      <c r="AN840" s="119">
        <f>AM840-AL840</f>
        <v>0</v>
      </c>
    </row>
    <row r="841" spans="2:40" x14ac:dyDescent="0.35">
      <c r="B841" s="50" t="s">
        <v>98</v>
      </c>
      <c r="C841" s="23">
        <f t="shared" si="608"/>
        <v>139728</v>
      </c>
      <c r="D841" s="23">
        <v>139728</v>
      </c>
      <c r="E841" s="119">
        <f>D841-C841</f>
        <v>0</v>
      </c>
      <c r="F841" s="21"/>
      <c r="G841" s="50" t="s">
        <v>98</v>
      </c>
      <c r="H841" s="23">
        <f t="shared" si="609"/>
        <v>139728</v>
      </c>
      <c r="I841" s="23">
        <v>139728</v>
      </c>
      <c r="J841" s="119">
        <f>I841-Supply!H841</f>
        <v>0</v>
      </c>
      <c r="K841" s="21"/>
      <c r="L841" s="50" t="s">
        <v>98</v>
      </c>
      <c r="M841" s="23">
        <f t="shared" si="610"/>
        <v>139728</v>
      </c>
      <c r="N841" s="23">
        <v>139728</v>
      </c>
      <c r="O841" s="119">
        <f>N841-M841</f>
        <v>0</v>
      </c>
      <c r="P841" s="21"/>
      <c r="Q841" s="50" t="s">
        <v>98</v>
      </c>
      <c r="R841" s="23">
        <f t="shared" si="611"/>
        <v>139728</v>
      </c>
      <c r="S841" s="23">
        <v>139728</v>
      </c>
      <c r="T841" s="119">
        <f>S841-R841</f>
        <v>0</v>
      </c>
      <c r="U841" s="21"/>
      <c r="V841" s="50" t="s">
        <v>98</v>
      </c>
      <c r="W841" s="23">
        <f t="shared" si="616"/>
        <v>139728</v>
      </c>
      <c r="X841" s="23">
        <v>139728</v>
      </c>
      <c r="Y841" s="119">
        <f>X841-W841</f>
        <v>0</v>
      </c>
      <c r="Z841" s="21"/>
      <c r="AA841" s="50" t="s">
        <v>98</v>
      </c>
      <c r="AB841" s="23">
        <f t="shared" si="613"/>
        <v>139728</v>
      </c>
      <c r="AC841" s="23">
        <v>139728</v>
      </c>
      <c r="AD841" s="119">
        <f>AC841-AB841</f>
        <v>0</v>
      </c>
      <c r="AE841" s="21"/>
      <c r="AF841" s="50" t="s">
        <v>98</v>
      </c>
      <c r="AG841" s="23">
        <f t="shared" si="614"/>
        <v>139728</v>
      </c>
      <c r="AH841" s="23">
        <v>139728</v>
      </c>
      <c r="AI841" s="119">
        <f>AH841-AG841</f>
        <v>0</v>
      </c>
      <c r="AJ841" s="21"/>
      <c r="AK841" s="50" t="s">
        <v>98</v>
      </c>
      <c r="AL841" s="23">
        <f t="shared" si="615"/>
        <v>139728</v>
      </c>
      <c r="AM841" s="23">
        <v>139728</v>
      </c>
      <c r="AN841" s="119">
        <f>AM841-AL841</f>
        <v>0</v>
      </c>
    </row>
    <row r="842" spans="2:40" x14ac:dyDescent="0.35">
      <c r="B842" s="50" t="s">
        <v>85</v>
      </c>
      <c r="C842" s="23">
        <f t="shared" si="608"/>
        <v>611</v>
      </c>
      <c r="D842" s="23">
        <v>613</v>
      </c>
      <c r="E842" s="119">
        <f>D842-C842</f>
        <v>2</v>
      </c>
      <c r="F842" s="21"/>
      <c r="G842" s="50" t="s">
        <v>85</v>
      </c>
      <c r="H842" s="23">
        <f t="shared" si="609"/>
        <v>613</v>
      </c>
      <c r="I842" s="23">
        <v>614</v>
      </c>
      <c r="J842" s="119">
        <f>I842-Supply!H842</f>
        <v>1</v>
      </c>
      <c r="K842" s="21"/>
      <c r="L842" s="50" t="s">
        <v>85</v>
      </c>
      <c r="M842" s="23">
        <f t="shared" si="610"/>
        <v>614</v>
      </c>
      <c r="N842" s="23">
        <v>616</v>
      </c>
      <c r="O842" s="119">
        <f>N842-M842</f>
        <v>2</v>
      </c>
      <c r="P842" s="21"/>
      <c r="Q842" s="50" t="s">
        <v>85</v>
      </c>
      <c r="R842" s="23">
        <f t="shared" si="611"/>
        <v>616</v>
      </c>
      <c r="S842" s="23">
        <v>617</v>
      </c>
      <c r="T842" s="119">
        <f>S842-R842</f>
        <v>1</v>
      </c>
      <c r="U842" s="21"/>
      <c r="V842" s="50" t="s">
        <v>85</v>
      </c>
      <c r="W842" s="23">
        <f t="shared" si="616"/>
        <v>617</v>
      </c>
      <c r="X842" s="23">
        <v>620</v>
      </c>
      <c r="Y842" s="119">
        <f>X842-W842</f>
        <v>3</v>
      </c>
      <c r="Z842" s="21"/>
      <c r="AA842" s="50" t="s">
        <v>85</v>
      </c>
      <c r="AB842" s="23">
        <f t="shared" si="613"/>
        <v>620</v>
      </c>
      <c r="AC842" s="23">
        <v>622</v>
      </c>
      <c r="AD842" s="119">
        <f>AC842-AB842</f>
        <v>2</v>
      </c>
      <c r="AE842" s="21"/>
      <c r="AF842" s="50" t="s">
        <v>85</v>
      </c>
      <c r="AG842" s="23">
        <f t="shared" si="614"/>
        <v>622</v>
      </c>
      <c r="AH842" s="23">
        <v>624</v>
      </c>
      <c r="AI842" s="119">
        <f>AH842-AG842</f>
        <v>2</v>
      </c>
      <c r="AJ842" s="21"/>
      <c r="AK842" s="50" t="s">
        <v>85</v>
      </c>
      <c r="AL842" s="23">
        <f t="shared" si="615"/>
        <v>624</v>
      </c>
      <c r="AM842" s="23">
        <v>626</v>
      </c>
      <c r="AN842" s="119">
        <f>AM842-AL842</f>
        <v>2</v>
      </c>
    </row>
    <row r="843" spans="2:40" x14ac:dyDescent="0.35">
      <c r="B843" s="50" t="s">
        <v>86</v>
      </c>
      <c r="C843" s="23">
        <f t="shared" si="608"/>
        <v>359881</v>
      </c>
      <c r="D843" s="23">
        <v>360041</v>
      </c>
      <c r="E843" s="119">
        <f>D843-C843</f>
        <v>160</v>
      </c>
      <c r="F843" s="21"/>
      <c r="G843" s="50" t="s">
        <v>86</v>
      </c>
      <c r="H843" s="23">
        <f t="shared" si="609"/>
        <v>360041</v>
      </c>
      <c r="I843" s="23">
        <v>360218</v>
      </c>
      <c r="J843" s="119">
        <f>I843-Supply!H843</f>
        <v>177</v>
      </c>
      <c r="K843" s="21"/>
      <c r="L843" s="50" t="s">
        <v>86</v>
      </c>
      <c r="M843" s="23">
        <f t="shared" si="610"/>
        <v>360218</v>
      </c>
      <c r="N843" s="23">
        <v>360392</v>
      </c>
      <c r="O843" s="119">
        <f>N843-M843</f>
        <v>174</v>
      </c>
      <c r="P843" s="21"/>
      <c r="Q843" s="50" t="s">
        <v>86</v>
      </c>
      <c r="R843" s="23">
        <f t="shared" si="611"/>
        <v>360392</v>
      </c>
      <c r="S843" s="23">
        <v>360578</v>
      </c>
      <c r="T843" s="119">
        <f>S843-R843</f>
        <v>186</v>
      </c>
      <c r="U843" s="21"/>
      <c r="V843" s="50" t="s">
        <v>86</v>
      </c>
      <c r="W843" s="23">
        <f t="shared" si="616"/>
        <v>360578</v>
      </c>
      <c r="X843" s="23">
        <v>360806</v>
      </c>
      <c r="Y843" s="119">
        <f>X843-W843</f>
        <v>228</v>
      </c>
      <c r="Z843" s="21"/>
      <c r="AA843" s="50" t="s">
        <v>86</v>
      </c>
      <c r="AB843" s="23">
        <f t="shared" si="613"/>
        <v>360806</v>
      </c>
      <c r="AC843" s="23">
        <v>361044</v>
      </c>
      <c r="AD843" s="119">
        <f>AC843-AB843</f>
        <v>238</v>
      </c>
      <c r="AE843" s="21"/>
      <c r="AF843" s="50" t="s">
        <v>86</v>
      </c>
      <c r="AG843" s="23">
        <f t="shared" si="614"/>
        <v>361044</v>
      </c>
      <c r="AH843" s="23">
        <v>361245</v>
      </c>
      <c r="AI843" s="119">
        <f>AH843-AG843</f>
        <v>201</v>
      </c>
      <c r="AJ843" s="21"/>
      <c r="AK843" s="50" t="s">
        <v>86</v>
      </c>
      <c r="AL843" s="23">
        <f t="shared" si="615"/>
        <v>361245</v>
      </c>
      <c r="AM843" s="23">
        <v>361432</v>
      </c>
      <c r="AN843" s="119">
        <f>AM843-AL843</f>
        <v>187</v>
      </c>
    </row>
    <row r="844" spans="2:40" x14ac:dyDescent="0.35">
      <c r="B844" s="50" t="s">
        <v>93</v>
      </c>
      <c r="C844" s="23"/>
      <c r="D844" s="23"/>
      <c r="E844" s="119">
        <f>E843+E842+E841+E840+E839+E838</f>
        <v>1947</v>
      </c>
      <c r="F844" s="21"/>
      <c r="G844" s="50" t="s">
        <v>93</v>
      </c>
      <c r="H844" s="23">
        <f t="shared" si="609"/>
        <v>0</v>
      </c>
      <c r="I844" s="23"/>
      <c r="J844" s="119">
        <f>J843+J842+J841+J840+J839+J838</f>
        <v>2640</v>
      </c>
      <c r="K844" s="21"/>
      <c r="L844" s="50" t="s">
        <v>93</v>
      </c>
      <c r="M844" s="23">
        <f t="shared" si="610"/>
        <v>0</v>
      </c>
      <c r="N844" s="23"/>
      <c r="O844" s="119">
        <f>O843+O842+O841+O840+O839+O838</f>
        <v>2389</v>
      </c>
      <c r="P844" s="21"/>
      <c r="Q844" s="50" t="s">
        <v>93</v>
      </c>
      <c r="R844" s="23">
        <f t="shared" si="611"/>
        <v>0</v>
      </c>
      <c r="S844" s="23"/>
      <c r="T844" s="119">
        <f>T843+T842+T841+T840+T839+T838</f>
        <v>1524</v>
      </c>
      <c r="U844" s="21"/>
      <c r="V844" s="50" t="s">
        <v>93</v>
      </c>
      <c r="W844" s="23">
        <f t="shared" si="616"/>
        <v>0</v>
      </c>
      <c r="X844" s="23"/>
      <c r="Y844" s="119">
        <f>Y843+Y842+Y841+Y840+Y839+Y838</f>
        <v>1397</v>
      </c>
      <c r="Z844" s="21"/>
      <c r="AA844" s="50" t="s">
        <v>93</v>
      </c>
      <c r="AB844" s="23">
        <f t="shared" si="613"/>
        <v>0</v>
      </c>
      <c r="AC844" s="23"/>
      <c r="AD844" s="119">
        <f>AD843+AD842+AD841+AD840+AD839+AD838</f>
        <v>2327</v>
      </c>
      <c r="AE844" s="21"/>
      <c r="AF844" s="50" t="s">
        <v>93</v>
      </c>
      <c r="AG844" s="23">
        <f t="shared" si="614"/>
        <v>0</v>
      </c>
      <c r="AH844" s="23"/>
      <c r="AI844" s="119">
        <f>AI843+AI842+AI841+AI840+AI839+AI838</f>
        <v>1518</v>
      </c>
      <c r="AJ844" s="21"/>
      <c r="AK844" s="50" t="s">
        <v>93</v>
      </c>
      <c r="AL844" s="23">
        <f t="shared" si="615"/>
        <v>0</v>
      </c>
      <c r="AM844" s="23"/>
      <c r="AN844" s="119">
        <f>AN843+AN842+AN841+AN840+AN839+AN838</f>
        <v>2194</v>
      </c>
    </row>
    <row r="845" spans="2:40" x14ac:dyDescent="0.35">
      <c r="B845" s="50" t="s">
        <v>87</v>
      </c>
      <c r="C845" s="23">
        <f t="shared" ref="C845:C853" si="617">AM818</f>
        <v>1590395</v>
      </c>
      <c r="D845" s="23">
        <v>1590395</v>
      </c>
      <c r="E845" s="119">
        <f t="shared" ref="E845:E851" si="618">D845-C845</f>
        <v>0</v>
      </c>
      <c r="F845" s="21"/>
      <c r="G845" s="50" t="s">
        <v>87</v>
      </c>
      <c r="H845" s="23">
        <f t="shared" si="609"/>
        <v>1590395</v>
      </c>
      <c r="I845" s="23">
        <v>1590395</v>
      </c>
      <c r="J845" s="119">
        <f t="shared" ref="J845:J851" si="619">I845-H845</f>
        <v>0</v>
      </c>
      <c r="K845" s="21"/>
      <c r="L845" s="50" t="s">
        <v>87</v>
      </c>
      <c r="M845" s="23">
        <f t="shared" si="610"/>
        <v>1590395</v>
      </c>
      <c r="N845" s="23">
        <v>1590395</v>
      </c>
      <c r="O845" s="119">
        <f t="shared" ref="O845:O851" si="620">N845-M845</f>
        <v>0</v>
      </c>
      <c r="P845" s="21"/>
      <c r="Q845" s="50" t="s">
        <v>87</v>
      </c>
      <c r="R845" s="23">
        <f t="shared" si="611"/>
        <v>1590395</v>
      </c>
      <c r="S845" s="23">
        <v>1590395</v>
      </c>
      <c r="T845" s="119">
        <f t="shared" ref="T845:T851" si="621">S845-R845</f>
        <v>0</v>
      </c>
      <c r="U845" s="21"/>
      <c r="V845" s="50" t="s">
        <v>87</v>
      </c>
      <c r="W845" s="23">
        <f t="shared" si="616"/>
        <v>1590395</v>
      </c>
      <c r="X845" s="23">
        <v>1590395</v>
      </c>
      <c r="Y845" s="119">
        <f t="shared" ref="Y845:Y851" si="622">X845-W845</f>
        <v>0</v>
      </c>
      <c r="Z845" s="21"/>
      <c r="AA845" s="50" t="s">
        <v>87</v>
      </c>
      <c r="AB845" s="23">
        <f t="shared" si="613"/>
        <v>1590395</v>
      </c>
      <c r="AC845" s="23">
        <v>1590395</v>
      </c>
      <c r="AD845" s="119">
        <f t="shared" ref="AD845:AD851" si="623">AC845-AB845</f>
        <v>0</v>
      </c>
      <c r="AE845" s="21"/>
      <c r="AF845" s="50" t="s">
        <v>87</v>
      </c>
      <c r="AG845" s="23">
        <f t="shared" si="614"/>
        <v>1590395</v>
      </c>
      <c r="AH845" s="23">
        <v>1590395</v>
      </c>
      <c r="AI845" s="119">
        <f t="shared" ref="AI845:AI851" si="624">AH845-AG845</f>
        <v>0</v>
      </c>
      <c r="AJ845" s="21"/>
      <c r="AK845" s="50" t="s">
        <v>87</v>
      </c>
      <c r="AL845" s="23">
        <f t="shared" si="615"/>
        <v>1590395</v>
      </c>
      <c r="AM845" s="23">
        <v>1590395</v>
      </c>
      <c r="AN845" s="119">
        <f t="shared" ref="AN845:AN851" si="625">AM845-AL845</f>
        <v>0</v>
      </c>
    </row>
    <row r="846" spans="2:40" x14ac:dyDescent="0.35">
      <c r="B846" s="50" t="s">
        <v>96</v>
      </c>
      <c r="C846" s="23">
        <f t="shared" si="617"/>
        <v>883944</v>
      </c>
      <c r="D846" s="23">
        <v>884224</v>
      </c>
      <c r="E846" s="119">
        <f t="shared" si="618"/>
        <v>280</v>
      </c>
      <c r="F846" s="21"/>
      <c r="G846" s="50" t="s">
        <v>96</v>
      </c>
      <c r="H846" s="23">
        <f t="shared" si="609"/>
        <v>884224</v>
      </c>
      <c r="I846" s="23">
        <v>884502</v>
      </c>
      <c r="J846" s="119">
        <f t="shared" si="619"/>
        <v>278</v>
      </c>
      <c r="K846" s="21"/>
      <c r="L846" s="50" t="s">
        <v>96</v>
      </c>
      <c r="M846" s="23">
        <f t="shared" si="610"/>
        <v>884502</v>
      </c>
      <c r="N846" s="23">
        <v>884782</v>
      </c>
      <c r="O846" s="119">
        <f t="shared" si="620"/>
        <v>280</v>
      </c>
      <c r="P846" s="21"/>
      <c r="Q846" s="50" t="s">
        <v>96</v>
      </c>
      <c r="R846" s="23">
        <f t="shared" si="611"/>
        <v>884782</v>
      </c>
      <c r="S846" s="23">
        <v>885072</v>
      </c>
      <c r="T846" s="119">
        <f t="shared" si="621"/>
        <v>290</v>
      </c>
      <c r="U846" s="21"/>
      <c r="V846" s="50" t="s">
        <v>96</v>
      </c>
      <c r="W846" s="23">
        <f t="shared" si="616"/>
        <v>885072</v>
      </c>
      <c r="X846" s="23">
        <v>885362</v>
      </c>
      <c r="Y846" s="119">
        <f t="shared" si="622"/>
        <v>290</v>
      </c>
      <c r="Z846" s="21"/>
      <c r="AA846" s="50" t="s">
        <v>96</v>
      </c>
      <c r="AB846" s="23">
        <f t="shared" si="613"/>
        <v>885362</v>
      </c>
      <c r="AC846" s="23">
        <v>885650</v>
      </c>
      <c r="AD846" s="119">
        <f t="shared" si="623"/>
        <v>288</v>
      </c>
      <c r="AE846" s="21"/>
      <c r="AF846" s="50" t="s">
        <v>96</v>
      </c>
      <c r="AG846" s="23">
        <f t="shared" si="614"/>
        <v>885650</v>
      </c>
      <c r="AH846" s="23">
        <v>885929</v>
      </c>
      <c r="AI846" s="119">
        <f t="shared" si="624"/>
        <v>279</v>
      </c>
      <c r="AJ846" s="21"/>
      <c r="AK846" s="50" t="s">
        <v>96</v>
      </c>
      <c r="AL846" s="23">
        <f t="shared" si="615"/>
        <v>885929</v>
      </c>
      <c r="AM846" s="23">
        <v>886198</v>
      </c>
      <c r="AN846" s="119">
        <f t="shared" si="625"/>
        <v>269</v>
      </c>
    </row>
    <row r="847" spans="2:40" x14ac:dyDescent="0.35">
      <c r="B847" s="50" t="s">
        <v>88</v>
      </c>
      <c r="C847" s="23">
        <f t="shared" si="617"/>
        <v>0</v>
      </c>
      <c r="D847" s="23"/>
      <c r="E847" s="119">
        <f t="shared" si="618"/>
        <v>0</v>
      </c>
      <c r="F847" s="21"/>
      <c r="G847" s="50" t="s">
        <v>88</v>
      </c>
      <c r="H847" s="23">
        <f t="shared" si="609"/>
        <v>0</v>
      </c>
      <c r="I847" s="23"/>
      <c r="J847" s="119">
        <f t="shared" si="619"/>
        <v>0</v>
      </c>
      <c r="K847" s="21"/>
      <c r="L847" s="50" t="s">
        <v>88</v>
      </c>
      <c r="M847" s="23">
        <f t="shared" si="610"/>
        <v>0</v>
      </c>
      <c r="N847" s="23"/>
      <c r="O847" s="119">
        <f t="shared" si="620"/>
        <v>0</v>
      </c>
      <c r="P847" s="21"/>
      <c r="Q847" s="50" t="s">
        <v>88</v>
      </c>
      <c r="R847" s="23">
        <f t="shared" si="611"/>
        <v>0</v>
      </c>
      <c r="S847" s="23"/>
      <c r="T847" s="119">
        <f t="shared" si="621"/>
        <v>0</v>
      </c>
      <c r="U847" s="21"/>
      <c r="V847" s="50" t="s">
        <v>88</v>
      </c>
      <c r="W847" s="23">
        <f t="shared" si="616"/>
        <v>0</v>
      </c>
      <c r="X847" s="23"/>
      <c r="Y847" s="119">
        <f t="shared" si="622"/>
        <v>0</v>
      </c>
      <c r="Z847" s="21"/>
      <c r="AA847" s="50" t="s">
        <v>88</v>
      </c>
      <c r="AB847" s="23">
        <f t="shared" si="613"/>
        <v>0</v>
      </c>
      <c r="AC847" s="23"/>
      <c r="AD847" s="119">
        <f t="shared" si="623"/>
        <v>0</v>
      </c>
      <c r="AE847" s="21"/>
      <c r="AF847" s="50" t="s">
        <v>88</v>
      </c>
      <c r="AG847" s="23">
        <f t="shared" si="614"/>
        <v>0</v>
      </c>
      <c r="AH847" s="23"/>
      <c r="AI847" s="119">
        <f t="shared" si="624"/>
        <v>0</v>
      </c>
      <c r="AJ847" s="21"/>
      <c r="AK847" s="50" t="s">
        <v>88</v>
      </c>
      <c r="AL847" s="23">
        <f t="shared" si="615"/>
        <v>0</v>
      </c>
      <c r="AM847" s="23"/>
      <c r="AN847" s="119">
        <f t="shared" si="625"/>
        <v>0</v>
      </c>
    </row>
    <row r="848" spans="2:40" x14ac:dyDescent="0.35">
      <c r="B848" s="50" t="s">
        <v>108</v>
      </c>
      <c r="C848" s="23">
        <f t="shared" si="617"/>
        <v>2917</v>
      </c>
      <c r="D848" s="23">
        <v>2923</v>
      </c>
      <c r="E848" s="119">
        <f t="shared" si="618"/>
        <v>6</v>
      </c>
      <c r="F848" s="21"/>
      <c r="G848" s="50" t="s">
        <v>108</v>
      </c>
      <c r="H848" s="23">
        <f t="shared" si="609"/>
        <v>2923</v>
      </c>
      <c r="I848" s="23">
        <v>2927</v>
      </c>
      <c r="J848" s="119">
        <f t="shared" si="619"/>
        <v>4</v>
      </c>
      <c r="K848" s="21"/>
      <c r="L848" s="50" t="s">
        <v>108</v>
      </c>
      <c r="M848" s="23">
        <f t="shared" si="610"/>
        <v>2927</v>
      </c>
      <c r="N848" s="23">
        <v>2931</v>
      </c>
      <c r="O848" s="119">
        <f t="shared" si="620"/>
        <v>4</v>
      </c>
      <c r="P848" s="21"/>
      <c r="Q848" s="50" t="s">
        <v>108</v>
      </c>
      <c r="R848" s="23">
        <f t="shared" si="611"/>
        <v>2931</v>
      </c>
      <c r="S848" s="23">
        <v>2933</v>
      </c>
      <c r="T848" s="119">
        <f t="shared" si="621"/>
        <v>2</v>
      </c>
      <c r="U848" s="21"/>
      <c r="V848" s="50" t="s">
        <v>108</v>
      </c>
      <c r="W848" s="23">
        <f t="shared" si="616"/>
        <v>2933</v>
      </c>
      <c r="X848" s="23">
        <v>2935</v>
      </c>
      <c r="Y848" s="119">
        <f t="shared" si="622"/>
        <v>2</v>
      </c>
      <c r="Z848" s="21"/>
      <c r="AA848" s="50" t="s">
        <v>108</v>
      </c>
      <c r="AB848" s="23">
        <f t="shared" si="613"/>
        <v>2935</v>
      </c>
      <c r="AC848" s="23">
        <v>2936</v>
      </c>
      <c r="AD848" s="119">
        <f t="shared" si="623"/>
        <v>1</v>
      </c>
      <c r="AE848" s="21"/>
      <c r="AF848" s="50" t="s">
        <v>108</v>
      </c>
      <c r="AG848" s="23">
        <f t="shared" si="614"/>
        <v>2936</v>
      </c>
      <c r="AH848" s="23">
        <v>2939</v>
      </c>
      <c r="AI848" s="119">
        <f t="shared" si="624"/>
        <v>3</v>
      </c>
      <c r="AJ848" s="21"/>
      <c r="AK848" s="50" t="s">
        <v>108</v>
      </c>
      <c r="AL848" s="23">
        <f t="shared" si="615"/>
        <v>2939</v>
      </c>
      <c r="AM848" s="23">
        <v>2941</v>
      </c>
      <c r="AN848" s="119">
        <f t="shared" si="625"/>
        <v>2</v>
      </c>
    </row>
    <row r="849" spans="2:40" x14ac:dyDescent="0.35">
      <c r="B849" s="50" t="s">
        <v>1258</v>
      </c>
      <c r="C849" s="23">
        <f t="shared" si="617"/>
        <v>636177</v>
      </c>
      <c r="D849" s="23">
        <v>636535</v>
      </c>
      <c r="E849" s="119">
        <f t="shared" si="618"/>
        <v>358</v>
      </c>
      <c r="F849" s="21"/>
      <c r="G849" s="50" t="s">
        <v>1258</v>
      </c>
      <c r="H849" s="23">
        <f t="shared" si="609"/>
        <v>636535</v>
      </c>
      <c r="I849" s="23">
        <v>636918</v>
      </c>
      <c r="J849" s="119">
        <f t="shared" si="619"/>
        <v>383</v>
      </c>
      <c r="K849" s="21"/>
      <c r="L849" s="50" t="s">
        <v>1258</v>
      </c>
      <c r="M849" s="23">
        <f t="shared" si="610"/>
        <v>636918</v>
      </c>
      <c r="N849" s="23">
        <v>637316</v>
      </c>
      <c r="O849" s="119">
        <f t="shared" si="620"/>
        <v>398</v>
      </c>
      <c r="P849" s="21"/>
      <c r="Q849" s="50" t="s">
        <v>1258</v>
      </c>
      <c r="R849" s="23">
        <f t="shared" si="611"/>
        <v>637316</v>
      </c>
      <c r="S849" s="23">
        <v>637679</v>
      </c>
      <c r="T849" s="119">
        <f t="shared" si="621"/>
        <v>363</v>
      </c>
      <c r="U849" s="21"/>
      <c r="V849" s="50" t="s">
        <v>89</v>
      </c>
      <c r="W849" s="23">
        <f t="shared" si="616"/>
        <v>637679</v>
      </c>
      <c r="X849" s="23">
        <v>638038</v>
      </c>
      <c r="Y849" s="119">
        <f t="shared" si="622"/>
        <v>359</v>
      </c>
      <c r="Z849" s="21"/>
      <c r="AA849" s="50" t="s">
        <v>89</v>
      </c>
      <c r="AB849" s="23">
        <f t="shared" si="613"/>
        <v>638038</v>
      </c>
      <c r="AC849" s="23">
        <v>638418</v>
      </c>
      <c r="AD849" s="119">
        <f t="shared" si="623"/>
        <v>380</v>
      </c>
      <c r="AE849" s="21"/>
      <c r="AF849" s="50" t="s">
        <v>89</v>
      </c>
      <c r="AG849" s="23">
        <f t="shared" si="614"/>
        <v>638418</v>
      </c>
      <c r="AH849" s="23">
        <v>638797</v>
      </c>
      <c r="AI849" s="119">
        <f t="shared" si="624"/>
        <v>379</v>
      </c>
      <c r="AJ849" s="21"/>
      <c r="AK849" s="50" t="s">
        <v>89</v>
      </c>
      <c r="AL849" s="23">
        <f t="shared" si="615"/>
        <v>638797</v>
      </c>
      <c r="AM849" s="23">
        <v>639150</v>
      </c>
      <c r="AN849" s="119">
        <f t="shared" si="625"/>
        <v>353</v>
      </c>
    </row>
    <row r="850" spans="2:40" x14ac:dyDescent="0.35">
      <c r="B850" s="50" t="s">
        <v>90</v>
      </c>
      <c r="C850" s="23">
        <f t="shared" si="617"/>
        <v>337761</v>
      </c>
      <c r="D850" s="23">
        <v>338056</v>
      </c>
      <c r="E850" s="119">
        <f t="shared" si="618"/>
        <v>295</v>
      </c>
      <c r="F850" s="21"/>
      <c r="G850" s="50" t="s">
        <v>90</v>
      </c>
      <c r="H850" s="23">
        <f t="shared" si="609"/>
        <v>338056</v>
      </c>
      <c r="I850" s="23">
        <v>338382</v>
      </c>
      <c r="J850" s="119">
        <f t="shared" si="619"/>
        <v>326</v>
      </c>
      <c r="K850" s="21"/>
      <c r="L850" s="50" t="s">
        <v>90</v>
      </c>
      <c r="M850" s="23">
        <f t="shared" si="610"/>
        <v>338382</v>
      </c>
      <c r="N850" s="23">
        <v>338689</v>
      </c>
      <c r="O850" s="119">
        <f t="shared" si="620"/>
        <v>307</v>
      </c>
      <c r="P850" s="21"/>
      <c r="Q850" s="50" t="s">
        <v>90</v>
      </c>
      <c r="R850" s="23">
        <f t="shared" si="611"/>
        <v>338689</v>
      </c>
      <c r="S850" s="23">
        <v>338933</v>
      </c>
      <c r="T850" s="119">
        <f t="shared" si="621"/>
        <v>244</v>
      </c>
      <c r="U850" s="21"/>
      <c r="V850" s="50" t="s">
        <v>90</v>
      </c>
      <c r="W850" s="23">
        <f t="shared" si="616"/>
        <v>338933</v>
      </c>
      <c r="X850" s="23">
        <v>339188</v>
      </c>
      <c r="Y850" s="119">
        <f t="shared" si="622"/>
        <v>255</v>
      </c>
      <c r="Z850" s="21"/>
      <c r="AA850" s="50" t="s">
        <v>90</v>
      </c>
      <c r="AB850" s="23">
        <f t="shared" si="613"/>
        <v>339188</v>
      </c>
      <c r="AC850" s="23">
        <v>339439</v>
      </c>
      <c r="AD850" s="119">
        <f t="shared" si="623"/>
        <v>251</v>
      </c>
      <c r="AE850" s="21"/>
      <c r="AF850" s="50" t="s">
        <v>90</v>
      </c>
      <c r="AG850" s="23">
        <f t="shared" si="614"/>
        <v>339439</v>
      </c>
      <c r="AH850" s="23">
        <v>339638</v>
      </c>
      <c r="AI850" s="119">
        <f t="shared" si="624"/>
        <v>199</v>
      </c>
      <c r="AJ850" s="21"/>
      <c r="AK850" s="50" t="s">
        <v>90</v>
      </c>
      <c r="AL850" s="23">
        <f t="shared" si="615"/>
        <v>339638</v>
      </c>
      <c r="AM850" s="23">
        <v>339835</v>
      </c>
      <c r="AN850" s="119">
        <f t="shared" si="625"/>
        <v>197</v>
      </c>
    </row>
    <row r="851" spans="2:40" x14ac:dyDescent="0.35">
      <c r="B851" s="50" t="s">
        <v>91</v>
      </c>
      <c r="C851" s="23">
        <f t="shared" si="617"/>
        <v>990813</v>
      </c>
      <c r="D851" s="23">
        <v>992185</v>
      </c>
      <c r="E851" s="119">
        <f t="shared" si="618"/>
        <v>1372</v>
      </c>
      <c r="F851" s="21"/>
      <c r="G851" s="50" t="s">
        <v>91</v>
      </c>
      <c r="H851" s="23">
        <f t="shared" si="609"/>
        <v>992185</v>
      </c>
      <c r="I851" s="23">
        <v>993817</v>
      </c>
      <c r="J851" s="119">
        <f t="shared" si="619"/>
        <v>1632</v>
      </c>
      <c r="K851" s="21"/>
      <c r="L851" s="50" t="s">
        <v>91</v>
      </c>
      <c r="M851" s="23">
        <f t="shared" si="610"/>
        <v>993817</v>
      </c>
      <c r="N851" s="23">
        <v>995396</v>
      </c>
      <c r="O851" s="119">
        <f t="shared" si="620"/>
        <v>1579</v>
      </c>
      <c r="P851" s="21"/>
      <c r="Q851" s="50" t="s">
        <v>91</v>
      </c>
      <c r="R851" s="23">
        <f t="shared" si="611"/>
        <v>995396</v>
      </c>
      <c r="S851" s="23">
        <v>996398</v>
      </c>
      <c r="T851" s="119">
        <f t="shared" si="621"/>
        <v>1002</v>
      </c>
      <c r="U851" s="21"/>
      <c r="V851" s="50" t="s">
        <v>91</v>
      </c>
      <c r="W851" s="23">
        <f t="shared" si="616"/>
        <v>996398</v>
      </c>
      <c r="X851" s="23">
        <v>997287</v>
      </c>
      <c r="Y851" s="119">
        <f t="shared" si="622"/>
        <v>889</v>
      </c>
      <c r="Z851" s="21"/>
      <c r="AA851" s="50" t="s">
        <v>91</v>
      </c>
      <c r="AB851" s="23">
        <f t="shared" si="613"/>
        <v>997287</v>
      </c>
      <c r="AC851" s="23">
        <v>998870</v>
      </c>
      <c r="AD851" s="119">
        <f t="shared" si="623"/>
        <v>1583</v>
      </c>
      <c r="AE851" s="21"/>
      <c r="AF851" s="50" t="s">
        <v>91</v>
      </c>
      <c r="AG851" s="23">
        <f t="shared" si="614"/>
        <v>998870</v>
      </c>
      <c r="AH851" s="23">
        <v>1000086</v>
      </c>
      <c r="AI851" s="119">
        <f t="shared" si="624"/>
        <v>1216</v>
      </c>
      <c r="AJ851" s="21"/>
      <c r="AK851" s="50" t="s">
        <v>91</v>
      </c>
      <c r="AL851" s="23">
        <f t="shared" si="615"/>
        <v>1000086</v>
      </c>
      <c r="AM851" s="23">
        <v>1001609</v>
      </c>
      <c r="AN851" s="119">
        <f t="shared" si="625"/>
        <v>1523</v>
      </c>
    </row>
    <row r="852" spans="2:40" x14ac:dyDescent="0.35">
      <c r="B852" s="50" t="s">
        <v>94</v>
      </c>
      <c r="C852" s="23">
        <f t="shared" si="617"/>
        <v>0</v>
      </c>
      <c r="D852" s="23"/>
      <c r="E852" s="119">
        <f>SUM(E845:E851)</f>
        <v>2311</v>
      </c>
      <c r="F852" s="21"/>
      <c r="G852" s="50" t="s">
        <v>94</v>
      </c>
      <c r="H852" s="23">
        <f t="shared" si="609"/>
        <v>0</v>
      </c>
      <c r="I852" s="23"/>
      <c r="J852" s="119">
        <f>SUM(J845:J851)</f>
        <v>2623</v>
      </c>
      <c r="K852" s="21"/>
      <c r="L852" s="50" t="s">
        <v>94</v>
      </c>
      <c r="M852" s="23">
        <f t="shared" si="610"/>
        <v>0</v>
      </c>
      <c r="N852" s="23"/>
      <c r="O852" s="119">
        <f>SUM(O845:O851)</f>
        <v>2568</v>
      </c>
      <c r="P852" s="21"/>
      <c r="Q852" s="50" t="s">
        <v>94</v>
      </c>
      <c r="R852" s="23">
        <f t="shared" si="611"/>
        <v>0</v>
      </c>
      <c r="S852" s="23"/>
      <c r="T852" s="119">
        <f>SUM(T845:T851)</f>
        <v>1901</v>
      </c>
      <c r="U852" s="21"/>
      <c r="V852" s="50" t="s">
        <v>94</v>
      </c>
      <c r="W852" s="23">
        <f t="shared" si="616"/>
        <v>0</v>
      </c>
      <c r="X852" s="23"/>
      <c r="Y852" s="119">
        <f>SUM(Y845:Y851)</f>
        <v>1795</v>
      </c>
      <c r="Z852" s="21"/>
      <c r="AA852" s="50" t="s">
        <v>94</v>
      </c>
      <c r="AB852" s="23">
        <f t="shared" si="613"/>
        <v>0</v>
      </c>
      <c r="AC852" s="23"/>
      <c r="AD852" s="119">
        <f>SUM(AD845:AD851)</f>
        <v>2503</v>
      </c>
      <c r="AE852" s="21"/>
      <c r="AF852" s="50" t="s">
        <v>94</v>
      </c>
      <c r="AG852" s="23">
        <f t="shared" si="614"/>
        <v>0</v>
      </c>
      <c r="AH852" s="23"/>
      <c r="AI852" s="119">
        <f>SUM(AI845:AI851)</f>
        <v>2076</v>
      </c>
      <c r="AJ852" s="21"/>
      <c r="AK852" s="50" t="s">
        <v>94</v>
      </c>
      <c r="AL852" s="23">
        <f t="shared" si="615"/>
        <v>0</v>
      </c>
      <c r="AM852" s="23"/>
      <c r="AN852" s="119">
        <f>SUM(AN845:AN851)</f>
        <v>2344</v>
      </c>
    </row>
    <row r="853" spans="2:40" x14ac:dyDescent="0.35">
      <c r="B853" s="50" t="s">
        <v>97</v>
      </c>
      <c r="C853" s="23">
        <f t="shared" si="617"/>
        <v>591284</v>
      </c>
      <c r="D853" s="23">
        <v>591559</v>
      </c>
      <c r="E853" s="119">
        <f>D853-C853</f>
        <v>275</v>
      </c>
      <c r="F853" s="21"/>
      <c r="G853" s="50" t="s">
        <v>97</v>
      </c>
      <c r="H853" s="23">
        <f t="shared" si="609"/>
        <v>591559</v>
      </c>
      <c r="I853" s="23">
        <v>591754</v>
      </c>
      <c r="J853" s="119">
        <f>I853-H853</f>
        <v>195</v>
      </c>
      <c r="K853" s="122"/>
      <c r="L853" s="50" t="s">
        <v>97</v>
      </c>
      <c r="M853" s="23">
        <f t="shared" si="610"/>
        <v>591754</v>
      </c>
      <c r="N853" s="23">
        <v>591975</v>
      </c>
      <c r="O853" s="119">
        <f>N853-M853</f>
        <v>221</v>
      </c>
      <c r="P853" s="21"/>
      <c r="Q853" s="50" t="s">
        <v>97</v>
      </c>
      <c r="R853" s="23">
        <f t="shared" si="611"/>
        <v>591975</v>
      </c>
      <c r="S853" s="23">
        <v>592186</v>
      </c>
      <c r="T853" s="119">
        <f>S853-R853</f>
        <v>211</v>
      </c>
      <c r="U853" s="21"/>
      <c r="V853" s="50" t="s">
        <v>97</v>
      </c>
      <c r="W853" s="23">
        <f t="shared" si="616"/>
        <v>592186</v>
      </c>
      <c r="X853" s="23">
        <v>592484</v>
      </c>
      <c r="Y853" s="119">
        <f>X853-W853</f>
        <v>298</v>
      </c>
      <c r="Z853" s="21"/>
      <c r="AA853" s="50" t="s">
        <v>97</v>
      </c>
      <c r="AB853" s="23">
        <f t="shared" si="613"/>
        <v>592484</v>
      </c>
      <c r="AC853" s="23">
        <v>592834</v>
      </c>
      <c r="AD853" s="119">
        <f>AC853-AB853</f>
        <v>350</v>
      </c>
      <c r="AE853" s="21"/>
      <c r="AF853" s="50" t="s">
        <v>97</v>
      </c>
      <c r="AG853" s="23">
        <f t="shared" si="614"/>
        <v>592834</v>
      </c>
      <c r="AH853" s="23">
        <v>593143</v>
      </c>
      <c r="AI853" s="119">
        <f>AH853-AG853</f>
        <v>309</v>
      </c>
      <c r="AJ853" s="21"/>
      <c r="AK853" s="50" t="s">
        <v>97</v>
      </c>
      <c r="AL853" s="23">
        <f t="shared" si="615"/>
        <v>593143</v>
      </c>
      <c r="AM853" s="23">
        <v>593342</v>
      </c>
      <c r="AN853" s="119">
        <f>AM853-AL853</f>
        <v>199</v>
      </c>
    </row>
    <row r="854" spans="2:40" x14ac:dyDescent="0.35">
      <c r="B854" s="29" t="s">
        <v>130</v>
      </c>
      <c r="C854" s="23"/>
      <c r="D854" s="23"/>
      <c r="E854" s="121">
        <f>E853+E852+E844+E836+E837+E835+E834+E833+E832</f>
        <v>7224</v>
      </c>
      <c r="F854" s="21"/>
      <c r="G854" s="29" t="s">
        <v>130</v>
      </c>
      <c r="H854" s="23">
        <f t="shared" si="609"/>
        <v>0</v>
      </c>
      <c r="I854" s="23"/>
      <c r="J854" s="121">
        <f>J853+J852+J844+J836+J837+J835+J834+J833+J832</f>
        <v>8476</v>
      </c>
      <c r="K854" s="21"/>
      <c r="L854" s="29" t="s">
        <v>130</v>
      </c>
      <c r="M854" s="23">
        <f t="shared" si="610"/>
        <v>0</v>
      </c>
      <c r="N854" s="23"/>
      <c r="O854" s="121">
        <f>O853+O852+O844+O836+O837+O835+O834+O833+O832</f>
        <v>8155</v>
      </c>
      <c r="P854" s="21"/>
      <c r="Q854" s="29" t="s">
        <v>130</v>
      </c>
      <c r="R854" s="23">
        <f t="shared" si="611"/>
        <v>0</v>
      </c>
      <c r="S854" s="23"/>
      <c r="T854" s="121">
        <f>T853+T852+T844+T836+T837+T835+T834+T833+T832</f>
        <v>6039</v>
      </c>
      <c r="U854" s="21"/>
      <c r="V854" s="29" t="s">
        <v>130</v>
      </c>
      <c r="W854" s="23">
        <f t="shared" si="616"/>
        <v>0</v>
      </c>
      <c r="X854" s="23"/>
      <c r="Y854" s="121">
        <f>Y853+Y852+Y844+Y836+Y837+Y835+Y834+Y833+Y832</f>
        <v>6315</v>
      </c>
      <c r="Z854" s="21"/>
      <c r="AA854" s="29" t="s">
        <v>130</v>
      </c>
      <c r="AB854" s="23">
        <f t="shared" si="613"/>
        <v>0</v>
      </c>
      <c r="AC854" s="23"/>
      <c r="AD854" s="121">
        <f>AD853+AD852+AD844+AD836+AD837+AD835+AD834+AD833+AD832</f>
        <v>7890</v>
      </c>
      <c r="AE854" s="21"/>
      <c r="AF854" s="29" t="s">
        <v>130</v>
      </c>
      <c r="AG854" s="23">
        <f t="shared" si="614"/>
        <v>0</v>
      </c>
      <c r="AH854" s="23"/>
      <c r="AI854" s="121">
        <f>AI853+AI852+AI844+AI836+AI837+AI835+AI834+AI833+AI832</f>
        <v>6541</v>
      </c>
      <c r="AJ854" s="21"/>
      <c r="AK854" s="29" t="s">
        <v>130</v>
      </c>
      <c r="AL854" s="23">
        <f t="shared" si="615"/>
        <v>0</v>
      </c>
      <c r="AM854" s="23"/>
      <c r="AN854" s="121">
        <f>AN853+AN852+AN844+AN836+AN837+AN835+AN834+AN833+AN832</f>
        <v>7832</v>
      </c>
    </row>
    <row r="855" spans="2:40" x14ac:dyDescent="0.35">
      <c r="B855" s="21"/>
      <c r="C855" s="21"/>
      <c r="D855" s="21"/>
      <c r="E855" s="123">
        <f>E854-E838+471</f>
        <v>5915</v>
      </c>
      <c r="F855" s="21"/>
      <c r="G855" s="21"/>
      <c r="H855" s="21"/>
      <c r="I855" s="21"/>
      <c r="J855" s="123">
        <f>J854-J838+471</f>
        <v>6517</v>
      </c>
      <c r="K855" s="21"/>
      <c r="L855" s="21"/>
      <c r="M855" s="21"/>
      <c r="N855" s="21"/>
      <c r="O855" s="123">
        <f>O854-O838+471</f>
        <v>6416</v>
      </c>
      <c r="P855" s="21"/>
      <c r="Q855" s="21"/>
      <c r="R855" s="21"/>
      <c r="S855" s="21"/>
      <c r="T855" s="123">
        <f>T854-T838+471</f>
        <v>5190</v>
      </c>
      <c r="U855" s="21"/>
      <c r="V855" s="21"/>
      <c r="W855" s="21"/>
      <c r="X855" s="21"/>
      <c r="Y855" s="123">
        <f>Y854-Y838+471</f>
        <v>5636</v>
      </c>
      <c r="Z855" s="21"/>
      <c r="AA855" s="21"/>
      <c r="AB855" s="21"/>
      <c r="AC855" s="21"/>
      <c r="AD855" s="123">
        <f>AD854-AD838+471</f>
        <v>6291</v>
      </c>
      <c r="AE855" s="21"/>
      <c r="AF855" s="21"/>
      <c r="AG855" s="21"/>
      <c r="AH855" s="21"/>
      <c r="AI855" s="123">
        <f>AI854-AI838+471</f>
        <v>5702</v>
      </c>
      <c r="AJ855" s="21"/>
      <c r="AK855" s="21"/>
      <c r="AL855" s="21"/>
      <c r="AM855" s="21"/>
      <c r="AN855" s="123">
        <f>AN854-AN838+471</f>
        <v>6303</v>
      </c>
    </row>
    <row r="857" spans="2:40" x14ac:dyDescent="0.35">
      <c r="B857" s="117" t="s">
        <v>114</v>
      </c>
      <c r="C857" s="292" t="s">
        <v>1290</v>
      </c>
      <c r="D857" s="293"/>
      <c r="E857" s="294"/>
      <c r="F857" s="21"/>
      <c r="G857" s="117" t="s">
        <v>114</v>
      </c>
      <c r="H857" s="292" t="s">
        <v>1291</v>
      </c>
      <c r="I857" s="293"/>
      <c r="J857" s="294"/>
      <c r="K857" s="21"/>
      <c r="L857" s="117" t="s">
        <v>114</v>
      </c>
      <c r="M857" s="292" t="s">
        <v>1292</v>
      </c>
      <c r="N857" s="293"/>
      <c r="O857" s="294"/>
      <c r="P857" s="21"/>
      <c r="Q857" s="117" t="s">
        <v>114</v>
      </c>
      <c r="R857" s="292" t="s">
        <v>1293</v>
      </c>
      <c r="S857" s="293"/>
      <c r="T857" s="294"/>
      <c r="U857" s="21"/>
      <c r="V857" s="117" t="s">
        <v>114</v>
      </c>
      <c r="W857" s="292" t="s">
        <v>1294</v>
      </c>
      <c r="X857" s="293"/>
      <c r="Y857" s="294"/>
      <c r="Z857" s="21"/>
      <c r="AA857" s="117" t="s">
        <v>114</v>
      </c>
      <c r="AB857" s="292" t="s">
        <v>1295</v>
      </c>
      <c r="AC857" s="293"/>
      <c r="AD857" s="294"/>
      <c r="AE857" s="21"/>
      <c r="AF857" s="117" t="s">
        <v>114</v>
      </c>
      <c r="AG857" s="292" t="s">
        <v>1296</v>
      </c>
      <c r="AH857" s="293"/>
      <c r="AI857" s="294"/>
      <c r="AJ857" s="21"/>
      <c r="AK857" s="117" t="s">
        <v>114</v>
      </c>
      <c r="AL857" s="292" t="s">
        <v>1297</v>
      </c>
      <c r="AM857" s="293"/>
      <c r="AN857" s="294"/>
    </row>
    <row r="858" spans="2:40" x14ac:dyDescent="0.35">
      <c r="B858" s="50"/>
      <c r="C858" s="118" t="s">
        <v>81</v>
      </c>
      <c r="D858" s="118" t="s">
        <v>82</v>
      </c>
      <c r="E858" s="118" t="s">
        <v>95</v>
      </c>
      <c r="F858" s="21"/>
      <c r="G858" s="50"/>
      <c r="H858" s="118" t="s">
        <v>81</v>
      </c>
      <c r="I858" s="118" t="s">
        <v>82</v>
      </c>
      <c r="J858" s="118" t="s">
        <v>95</v>
      </c>
      <c r="K858" s="21"/>
      <c r="L858" s="50"/>
      <c r="M858" s="118" t="s">
        <v>81</v>
      </c>
      <c r="N858" s="118" t="s">
        <v>82</v>
      </c>
      <c r="O858" s="118" t="s">
        <v>95</v>
      </c>
      <c r="P858" s="21"/>
      <c r="Q858" s="50"/>
      <c r="R858" s="118" t="s">
        <v>81</v>
      </c>
      <c r="S858" s="118" t="s">
        <v>82</v>
      </c>
      <c r="T858" s="118" t="s">
        <v>95</v>
      </c>
      <c r="U858" s="21"/>
      <c r="V858" s="50"/>
      <c r="W858" s="118" t="s">
        <v>81</v>
      </c>
      <c r="X858" s="118" t="s">
        <v>82</v>
      </c>
      <c r="Y858" s="118" t="s">
        <v>95</v>
      </c>
      <c r="Z858" s="21"/>
      <c r="AA858" s="50"/>
      <c r="AB858" s="118" t="s">
        <v>81</v>
      </c>
      <c r="AC858" s="118" t="s">
        <v>82</v>
      </c>
      <c r="AD858" s="118" t="s">
        <v>95</v>
      </c>
      <c r="AE858" s="21"/>
      <c r="AF858" s="50"/>
      <c r="AG858" s="118" t="s">
        <v>81</v>
      </c>
      <c r="AH858" s="118" t="s">
        <v>82</v>
      </c>
      <c r="AI858" s="118" t="s">
        <v>95</v>
      </c>
      <c r="AJ858" s="21"/>
      <c r="AK858" s="50"/>
      <c r="AL858" s="118" t="s">
        <v>81</v>
      </c>
      <c r="AM858" s="118" t="s">
        <v>82</v>
      </c>
      <c r="AN858" s="118" t="s">
        <v>95</v>
      </c>
    </row>
    <row r="859" spans="2:40" x14ac:dyDescent="0.35">
      <c r="B859" s="50" t="s">
        <v>92</v>
      </c>
      <c r="C859" s="23">
        <v>495846</v>
      </c>
      <c r="D859" s="23">
        <v>496013</v>
      </c>
      <c r="E859" s="119">
        <f>(D859-C859)*10</f>
        <v>1670</v>
      </c>
      <c r="F859" s="21"/>
      <c r="G859" s="50" t="s">
        <v>92</v>
      </c>
      <c r="H859" s="23">
        <f>D859</f>
        <v>496013</v>
      </c>
      <c r="I859" s="23">
        <v>496179</v>
      </c>
      <c r="J859" s="119">
        <f>(I859-H859)*10</f>
        <v>1660</v>
      </c>
      <c r="K859" s="21"/>
      <c r="L859" s="50" t="s">
        <v>92</v>
      </c>
      <c r="M859" s="23">
        <f>I859</f>
        <v>496179</v>
      </c>
      <c r="N859" s="23">
        <v>496364</v>
      </c>
      <c r="O859" s="119">
        <f>(N859-M859)*10</f>
        <v>1850</v>
      </c>
      <c r="P859" s="21"/>
      <c r="Q859" s="50" t="s">
        <v>92</v>
      </c>
      <c r="R859" s="23">
        <f>N859</f>
        <v>496364</v>
      </c>
      <c r="S859" s="23">
        <v>496534</v>
      </c>
      <c r="T859" s="119">
        <f>(S859-R859)*10</f>
        <v>1700</v>
      </c>
      <c r="U859" s="21"/>
      <c r="V859" s="50" t="s">
        <v>92</v>
      </c>
      <c r="W859" s="23">
        <f>S859</f>
        <v>496534</v>
      </c>
      <c r="X859" s="23">
        <v>496691</v>
      </c>
      <c r="Y859" s="119">
        <f>(X859-W859)*10</f>
        <v>1570</v>
      </c>
      <c r="Z859" s="21"/>
      <c r="AA859" s="50" t="s">
        <v>92</v>
      </c>
      <c r="AB859" s="23">
        <f>X859</f>
        <v>496691</v>
      </c>
      <c r="AC859" s="23">
        <v>496868</v>
      </c>
      <c r="AD859" s="119">
        <f>(AC859-AB859)*10</f>
        <v>1770</v>
      </c>
      <c r="AE859" s="21"/>
      <c r="AF859" s="50" t="s">
        <v>92</v>
      </c>
      <c r="AG859" s="23">
        <f>AC859</f>
        <v>496868</v>
      </c>
      <c r="AH859" s="23">
        <v>497031</v>
      </c>
      <c r="AI859" s="119">
        <f>(AH859-AG859)*10</f>
        <v>1630</v>
      </c>
      <c r="AJ859" s="21"/>
      <c r="AK859" s="50" t="s">
        <v>92</v>
      </c>
      <c r="AL859" s="23">
        <f>AH859</f>
        <v>497031</v>
      </c>
      <c r="AM859" s="23">
        <v>497204</v>
      </c>
      <c r="AN859" s="119">
        <f>(AM859-AL859)*10</f>
        <v>1730</v>
      </c>
    </row>
    <row r="860" spans="2:40" x14ac:dyDescent="0.35">
      <c r="B860" s="50" t="s">
        <v>6</v>
      </c>
      <c r="C860" s="23">
        <v>309250</v>
      </c>
      <c r="D860" s="23">
        <v>309370</v>
      </c>
      <c r="E860" s="119">
        <f>D860-C860</f>
        <v>120</v>
      </c>
      <c r="F860" s="21"/>
      <c r="G860" s="50" t="s">
        <v>6</v>
      </c>
      <c r="H860" s="23">
        <f t="shared" ref="H860:H881" si="626">D860</f>
        <v>309370</v>
      </c>
      <c r="I860" s="23">
        <v>309576</v>
      </c>
      <c r="J860" s="119">
        <f>I860-H860</f>
        <v>206</v>
      </c>
      <c r="K860" s="21"/>
      <c r="L860" s="50" t="s">
        <v>6</v>
      </c>
      <c r="M860" s="23">
        <f t="shared" ref="M860:M881" si="627">I860</f>
        <v>309576</v>
      </c>
      <c r="N860" s="23">
        <v>309804</v>
      </c>
      <c r="O860" s="119">
        <f>N860-M860</f>
        <v>228</v>
      </c>
      <c r="P860" s="21"/>
      <c r="Q860" s="50" t="s">
        <v>6</v>
      </c>
      <c r="R860" s="23">
        <f t="shared" ref="R860:R881" si="628">N860</f>
        <v>309804</v>
      </c>
      <c r="S860" s="23">
        <v>309985</v>
      </c>
      <c r="T860" s="119">
        <f>S860-R860</f>
        <v>181</v>
      </c>
      <c r="U860" s="21"/>
      <c r="V860" s="50" t="s">
        <v>6</v>
      </c>
      <c r="W860" s="23">
        <f t="shared" ref="W860:W865" si="629">S860</f>
        <v>309985</v>
      </c>
      <c r="X860" s="23">
        <v>310375</v>
      </c>
      <c r="Y860" s="119">
        <f>X860-W860</f>
        <v>390</v>
      </c>
      <c r="Z860" s="21"/>
      <c r="AA860" s="50" t="s">
        <v>6</v>
      </c>
      <c r="AB860" s="23">
        <f t="shared" ref="AB860:AB881" si="630">X860</f>
        <v>310375</v>
      </c>
      <c r="AC860" s="23">
        <v>310601</v>
      </c>
      <c r="AD860" s="119">
        <f>AC860-AB860</f>
        <v>226</v>
      </c>
      <c r="AE860" s="21"/>
      <c r="AF860" s="50" t="s">
        <v>6</v>
      </c>
      <c r="AG860" s="23">
        <f t="shared" ref="AG860:AG881" si="631">AC860</f>
        <v>310601</v>
      </c>
      <c r="AH860" s="23">
        <v>310552</v>
      </c>
      <c r="AI860" s="119">
        <f>AH860-AG860</f>
        <v>-49</v>
      </c>
      <c r="AJ860" s="21"/>
      <c r="AK860" s="50" t="s">
        <v>6</v>
      </c>
      <c r="AL860" s="23">
        <f t="shared" ref="AL860:AL881" si="632">AH860</f>
        <v>310552</v>
      </c>
      <c r="AM860" s="23">
        <v>310746</v>
      </c>
      <c r="AN860" s="119">
        <f>AM860-AL860</f>
        <v>194</v>
      </c>
    </row>
    <row r="861" spans="2:40" x14ac:dyDescent="0.35">
      <c r="B861" s="50" t="s">
        <v>103</v>
      </c>
      <c r="C861" s="23">
        <v>50726</v>
      </c>
      <c r="D861" s="23">
        <v>51348</v>
      </c>
      <c r="E861" s="119">
        <f>D861-C861</f>
        <v>622</v>
      </c>
      <c r="F861" s="21"/>
      <c r="G861" s="50" t="s">
        <v>103</v>
      </c>
      <c r="H861" s="23">
        <f t="shared" si="626"/>
        <v>51348</v>
      </c>
      <c r="I861" s="23">
        <v>51764</v>
      </c>
      <c r="J861" s="119">
        <f>I861-H861</f>
        <v>416</v>
      </c>
      <c r="K861" s="21"/>
      <c r="L861" s="50" t="s">
        <v>103</v>
      </c>
      <c r="M861" s="23">
        <f t="shared" si="627"/>
        <v>51764</v>
      </c>
      <c r="N861" s="23">
        <v>52420</v>
      </c>
      <c r="O861" s="119">
        <f>N861-M861</f>
        <v>656</v>
      </c>
      <c r="P861" s="21"/>
      <c r="Q861" s="50" t="s">
        <v>103</v>
      </c>
      <c r="R861" s="23">
        <f t="shared" si="628"/>
        <v>52420</v>
      </c>
      <c r="S861" s="23">
        <v>53201</v>
      </c>
      <c r="T861" s="119">
        <f>S861-R861</f>
        <v>781</v>
      </c>
      <c r="U861" s="21"/>
      <c r="V861" s="50" t="s">
        <v>103</v>
      </c>
      <c r="W861" s="23">
        <f t="shared" si="629"/>
        <v>53201</v>
      </c>
      <c r="X861" s="23">
        <v>53898</v>
      </c>
      <c r="Y861" s="119">
        <f>X861-W861</f>
        <v>697</v>
      </c>
      <c r="Z861" s="21"/>
      <c r="AA861" s="50" t="s">
        <v>103</v>
      </c>
      <c r="AB861" s="23">
        <f t="shared" si="630"/>
        <v>53898</v>
      </c>
      <c r="AC861" s="23">
        <v>54717</v>
      </c>
      <c r="AD861" s="119">
        <f>AC861-AB861</f>
        <v>819</v>
      </c>
      <c r="AE861" s="21"/>
      <c r="AF861" s="50" t="s">
        <v>103</v>
      </c>
      <c r="AG861" s="23">
        <f t="shared" si="631"/>
        <v>54717</v>
      </c>
      <c r="AH861" s="23">
        <v>55427</v>
      </c>
      <c r="AI861" s="119">
        <f>AH861-AG861</f>
        <v>710</v>
      </c>
      <c r="AJ861" s="21"/>
      <c r="AK861" s="50" t="s">
        <v>103</v>
      </c>
      <c r="AL861" s="23">
        <f t="shared" si="632"/>
        <v>55427</v>
      </c>
      <c r="AM861" s="23">
        <v>56228</v>
      </c>
      <c r="AN861" s="119">
        <f>AM861-AL861</f>
        <v>801</v>
      </c>
    </row>
    <row r="862" spans="2:40" x14ac:dyDescent="0.35">
      <c r="B862" s="19" t="s">
        <v>100</v>
      </c>
      <c r="C862" s="23">
        <v>172745</v>
      </c>
      <c r="D862" s="23">
        <v>173005</v>
      </c>
      <c r="E862" s="119">
        <f>D862-C862</f>
        <v>260</v>
      </c>
      <c r="F862" s="21"/>
      <c r="G862" s="19" t="s">
        <v>100</v>
      </c>
      <c r="H862" s="23">
        <f t="shared" si="626"/>
        <v>173005</v>
      </c>
      <c r="I862" s="23">
        <v>173305</v>
      </c>
      <c r="J862" s="119">
        <f>I862-H862</f>
        <v>300</v>
      </c>
      <c r="K862" s="21"/>
      <c r="L862" s="19" t="s">
        <v>100</v>
      </c>
      <c r="M862" s="23">
        <f t="shared" si="627"/>
        <v>173305</v>
      </c>
      <c r="N862" s="23">
        <v>173610</v>
      </c>
      <c r="O862" s="119">
        <f>N862-M862</f>
        <v>305</v>
      </c>
      <c r="P862" s="21"/>
      <c r="Q862" s="19" t="s">
        <v>100</v>
      </c>
      <c r="R862" s="23">
        <f t="shared" si="628"/>
        <v>173610</v>
      </c>
      <c r="S862" s="23">
        <v>173898</v>
      </c>
      <c r="T862" s="119">
        <f>S862-R862</f>
        <v>288</v>
      </c>
      <c r="U862" s="21"/>
      <c r="V862" s="19" t="s">
        <v>100</v>
      </c>
      <c r="W862" s="23">
        <f t="shared" si="629"/>
        <v>173898</v>
      </c>
      <c r="X862" s="23">
        <v>174175</v>
      </c>
      <c r="Y862" s="119">
        <f>X862-W862</f>
        <v>277</v>
      </c>
      <c r="Z862" s="21"/>
      <c r="AA862" s="19" t="s">
        <v>100</v>
      </c>
      <c r="AB862" s="23">
        <f t="shared" si="630"/>
        <v>174175</v>
      </c>
      <c r="AC862" s="23">
        <v>174423</v>
      </c>
      <c r="AD862" s="119">
        <f>AC862-AB862</f>
        <v>248</v>
      </c>
      <c r="AE862" s="21"/>
      <c r="AF862" s="19" t="s">
        <v>100</v>
      </c>
      <c r="AG862" s="23">
        <f t="shared" si="631"/>
        <v>174423</v>
      </c>
      <c r="AH862" s="23">
        <v>174625</v>
      </c>
      <c r="AI862" s="119">
        <f>AH862-AG862</f>
        <v>202</v>
      </c>
      <c r="AJ862" s="21"/>
      <c r="AK862" s="19" t="s">
        <v>100</v>
      </c>
      <c r="AL862" s="23">
        <f t="shared" si="632"/>
        <v>174625</v>
      </c>
      <c r="AM862" s="23">
        <v>174625</v>
      </c>
      <c r="AN862" s="119">
        <f>AM862-AL862</f>
        <v>0</v>
      </c>
    </row>
    <row r="863" spans="2:40" x14ac:dyDescent="0.35">
      <c r="B863" s="19" t="s">
        <v>1176</v>
      </c>
      <c r="C863" s="23">
        <v>516</v>
      </c>
      <c r="D863" s="23">
        <v>516</v>
      </c>
      <c r="E863" s="119">
        <f>D863-C863</f>
        <v>0</v>
      </c>
      <c r="F863" s="21"/>
      <c r="G863" s="19" t="s">
        <v>1176</v>
      </c>
      <c r="H863" s="23">
        <f t="shared" si="626"/>
        <v>516</v>
      </c>
      <c r="I863" s="23">
        <v>516</v>
      </c>
      <c r="J863" s="119">
        <f>I863-H863</f>
        <v>0</v>
      </c>
      <c r="K863" s="21"/>
      <c r="L863" s="19" t="s">
        <v>1176</v>
      </c>
      <c r="M863" s="23">
        <f t="shared" si="627"/>
        <v>516</v>
      </c>
      <c r="N863" s="23">
        <v>516</v>
      </c>
      <c r="O863" s="119">
        <f>N863-M863</f>
        <v>0</v>
      </c>
      <c r="P863" s="21"/>
      <c r="Q863" s="19" t="s">
        <v>1176</v>
      </c>
      <c r="R863" s="23">
        <f t="shared" si="628"/>
        <v>516</v>
      </c>
      <c r="S863" s="23">
        <v>516</v>
      </c>
      <c r="T863" s="119">
        <f>S863-R863</f>
        <v>0</v>
      </c>
      <c r="U863" s="21"/>
      <c r="V863" s="19" t="s">
        <v>1176</v>
      </c>
      <c r="W863" s="23">
        <f t="shared" si="629"/>
        <v>516</v>
      </c>
      <c r="X863" s="23">
        <v>516</v>
      </c>
      <c r="Y863" s="119">
        <f>X863-W863</f>
        <v>0</v>
      </c>
      <c r="Z863" s="21"/>
      <c r="AA863" s="19" t="s">
        <v>1176</v>
      </c>
      <c r="AB863" s="23">
        <f t="shared" si="630"/>
        <v>516</v>
      </c>
      <c r="AC863" s="23">
        <v>516</v>
      </c>
      <c r="AD863" s="119">
        <f>AC863-AB863</f>
        <v>0</v>
      </c>
      <c r="AE863" s="21"/>
      <c r="AF863" s="19" t="s">
        <v>1176</v>
      </c>
      <c r="AG863" s="23">
        <f t="shared" si="631"/>
        <v>516</v>
      </c>
      <c r="AH863" s="23">
        <v>516</v>
      </c>
      <c r="AI863" s="119">
        <f>AH863-AG863</f>
        <v>0</v>
      </c>
      <c r="AJ863" s="21"/>
      <c r="AK863" s="19" t="s">
        <v>1176</v>
      </c>
      <c r="AL863" s="23">
        <f t="shared" si="632"/>
        <v>516</v>
      </c>
      <c r="AM863" s="23">
        <v>516</v>
      </c>
      <c r="AN863" s="119">
        <f>AM863-AL863</f>
        <v>0</v>
      </c>
    </row>
    <row r="864" spans="2:40" x14ac:dyDescent="0.35">
      <c r="B864" s="19" t="s">
        <v>1179</v>
      </c>
      <c r="C864" s="23">
        <v>12279</v>
      </c>
      <c r="D864" s="23">
        <v>12279</v>
      </c>
      <c r="E864" s="119">
        <f>D864-C864</f>
        <v>0</v>
      </c>
      <c r="F864" s="21"/>
      <c r="G864" s="19" t="s">
        <v>1179</v>
      </c>
      <c r="H864" s="23">
        <f t="shared" si="626"/>
        <v>12279</v>
      </c>
      <c r="I864" s="23">
        <v>12279</v>
      </c>
      <c r="J864" s="119">
        <f>I864-H864</f>
        <v>0</v>
      </c>
      <c r="K864" s="21"/>
      <c r="L864" s="19" t="s">
        <v>1179</v>
      </c>
      <c r="M864" s="23">
        <f t="shared" si="627"/>
        <v>12279</v>
      </c>
      <c r="N864" s="23">
        <v>12279</v>
      </c>
      <c r="O864" s="119">
        <f>N864-M864</f>
        <v>0</v>
      </c>
      <c r="P864" s="21"/>
      <c r="Q864" s="19" t="s">
        <v>1179</v>
      </c>
      <c r="R864" s="23">
        <f t="shared" si="628"/>
        <v>12279</v>
      </c>
      <c r="S864" s="23">
        <v>12279</v>
      </c>
      <c r="T864" s="119">
        <f>S864-R864</f>
        <v>0</v>
      </c>
      <c r="U864" s="21"/>
      <c r="V864" s="19" t="s">
        <v>1179</v>
      </c>
      <c r="W864" s="23">
        <f t="shared" si="629"/>
        <v>12279</v>
      </c>
      <c r="X864" s="23">
        <v>12279</v>
      </c>
      <c r="Y864" s="119">
        <f>X864-W864</f>
        <v>0</v>
      </c>
      <c r="Z864" s="21"/>
      <c r="AA864" s="19" t="s">
        <v>1179</v>
      </c>
      <c r="AB864" s="23">
        <f t="shared" si="630"/>
        <v>12279</v>
      </c>
      <c r="AC864" s="23">
        <v>12279</v>
      </c>
      <c r="AD864" s="119">
        <f>AC864-AB864</f>
        <v>0</v>
      </c>
      <c r="AE864" s="21"/>
      <c r="AF864" s="19" t="s">
        <v>1179</v>
      </c>
      <c r="AG864" s="23">
        <f t="shared" si="631"/>
        <v>12279</v>
      </c>
      <c r="AH864" s="23">
        <v>12279</v>
      </c>
      <c r="AI864" s="119">
        <f>AH864-AG864</f>
        <v>0</v>
      </c>
      <c r="AJ864" s="21"/>
      <c r="AK864" s="19" t="s">
        <v>1179</v>
      </c>
      <c r="AL864" s="23">
        <f t="shared" si="632"/>
        <v>12279</v>
      </c>
      <c r="AM864" s="23">
        <v>12279</v>
      </c>
      <c r="AN864" s="119">
        <f>AM864-AL864</f>
        <v>0</v>
      </c>
    </row>
    <row r="865" spans="2:40" x14ac:dyDescent="0.35">
      <c r="B865" s="50" t="s">
        <v>3</v>
      </c>
      <c r="C865" s="23">
        <v>360656</v>
      </c>
      <c r="D865" s="23">
        <v>360802</v>
      </c>
      <c r="E865" s="119">
        <f>(D865-C865)*10</f>
        <v>1460</v>
      </c>
      <c r="F865" s="21"/>
      <c r="G865" s="50" t="s">
        <v>3</v>
      </c>
      <c r="H865" s="23">
        <f t="shared" si="626"/>
        <v>360802</v>
      </c>
      <c r="I865" s="23">
        <v>360934</v>
      </c>
      <c r="J865" s="119">
        <v>1320</v>
      </c>
      <c r="K865" s="21"/>
      <c r="L865" s="50" t="s">
        <v>3</v>
      </c>
      <c r="M865" s="23">
        <f t="shared" si="627"/>
        <v>360934</v>
      </c>
      <c r="N865" s="23">
        <v>361084</v>
      </c>
      <c r="O865" s="119">
        <v>1500</v>
      </c>
      <c r="P865" s="21"/>
      <c r="Q865" s="50" t="s">
        <v>3</v>
      </c>
      <c r="R865" s="23">
        <f t="shared" si="628"/>
        <v>361084</v>
      </c>
      <c r="S865" s="23">
        <v>361223</v>
      </c>
      <c r="T865" s="119">
        <v>1390</v>
      </c>
      <c r="U865" s="21"/>
      <c r="V865" s="50" t="s">
        <v>3</v>
      </c>
      <c r="W865" s="23">
        <f t="shared" si="629"/>
        <v>361223</v>
      </c>
      <c r="X865" s="23">
        <v>361332</v>
      </c>
      <c r="Y865" s="119">
        <v>1090</v>
      </c>
      <c r="Z865" s="21"/>
      <c r="AA865" s="50" t="s">
        <v>3</v>
      </c>
      <c r="AB865" s="23">
        <f t="shared" si="630"/>
        <v>361332</v>
      </c>
      <c r="AC865" s="23">
        <v>361466</v>
      </c>
      <c r="AD865" s="119">
        <v>1340</v>
      </c>
      <c r="AE865" s="21"/>
      <c r="AF865" s="50" t="s">
        <v>3</v>
      </c>
      <c r="AG865" s="23">
        <f t="shared" si="631"/>
        <v>361466</v>
      </c>
      <c r="AH865" s="23">
        <v>361581</v>
      </c>
      <c r="AI865" s="119">
        <f>(AH865-AG865)*10</f>
        <v>1150</v>
      </c>
      <c r="AJ865" s="21"/>
      <c r="AK865" s="50" t="s">
        <v>3</v>
      </c>
      <c r="AL865" s="23">
        <f t="shared" si="632"/>
        <v>361581</v>
      </c>
      <c r="AM865" s="23">
        <v>361725</v>
      </c>
      <c r="AN865" s="119">
        <f>(AM865-AL865)*10</f>
        <v>1440</v>
      </c>
    </row>
    <row r="866" spans="2:40" x14ac:dyDescent="0.35">
      <c r="B866" s="50" t="s">
        <v>83</v>
      </c>
      <c r="C866" s="23">
        <v>30998</v>
      </c>
      <c r="D866" s="23">
        <v>31002</v>
      </c>
      <c r="E866" s="119">
        <f>D866-Supply!C866</f>
        <v>4</v>
      </c>
      <c r="F866" s="21"/>
      <c r="G866" s="50" t="s">
        <v>83</v>
      </c>
      <c r="H866" s="23">
        <f t="shared" si="626"/>
        <v>31002</v>
      </c>
      <c r="I866" s="23">
        <v>31010</v>
      </c>
      <c r="J866" s="119">
        <f>I866-Supply!H866</f>
        <v>8</v>
      </c>
      <c r="K866" s="21"/>
      <c r="L866" s="50" t="s">
        <v>83</v>
      </c>
      <c r="M866" s="23">
        <f t="shared" si="627"/>
        <v>31010</v>
      </c>
      <c r="N866" s="23">
        <v>31018</v>
      </c>
      <c r="O866" s="119">
        <f>N866-Supply!M866</f>
        <v>8</v>
      </c>
      <c r="P866" s="21"/>
      <c r="Q866" s="50" t="s">
        <v>83</v>
      </c>
      <c r="R866" s="23">
        <f t="shared" si="628"/>
        <v>31018</v>
      </c>
      <c r="S866" s="23">
        <v>31024</v>
      </c>
      <c r="T866" s="119">
        <f>S866-Supply!R866</f>
        <v>6</v>
      </c>
      <c r="U866" s="21"/>
      <c r="V866" s="50" t="s">
        <v>83</v>
      </c>
      <c r="W866" s="23">
        <f>S866</f>
        <v>31024</v>
      </c>
      <c r="X866" s="23">
        <v>31031</v>
      </c>
      <c r="Y866" s="119">
        <f>X866-Supply!W866</f>
        <v>7</v>
      </c>
      <c r="Z866" s="21"/>
      <c r="AA866" s="50" t="s">
        <v>83</v>
      </c>
      <c r="AB866" s="23">
        <f t="shared" si="630"/>
        <v>31031</v>
      </c>
      <c r="AC866" s="23">
        <v>31038</v>
      </c>
      <c r="AD866" s="119">
        <f>AC866-Supply!AB866</f>
        <v>7</v>
      </c>
      <c r="AE866" s="21"/>
      <c r="AF866" s="50" t="s">
        <v>83</v>
      </c>
      <c r="AG866" s="23">
        <f t="shared" si="631"/>
        <v>31038</v>
      </c>
      <c r="AH866" s="23">
        <v>31045</v>
      </c>
      <c r="AI866" s="119">
        <f>AH866-Supply!AG866</f>
        <v>7</v>
      </c>
      <c r="AJ866" s="21"/>
      <c r="AK866" s="50" t="s">
        <v>83</v>
      </c>
      <c r="AL866" s="23">
        <f t="shared" si="632"/>
        <v>31045</v>
      </c>
      <c r="AM866" s="23">
        <v>31047</v>
      </c>
      <c r="AN866" s="119">
        <f>AM866-Supply!AL866</f>
        <v>2</v>
      </c>
    </row>
    <row r="867" spans="2:40" x14ac:dyDescent="0.35">
      <c r="B867" s="50" t="s">
        <v>84</v>
      </c>
      <c r="C867" s="23">
        <v>55755</v>
      </c>
      <c r="D867" s="23">
        <v>55765</v>
      </c>
      <c r="E867" s="119">
        <f>D867-C867</f>
        <v>10</v>
      </c>
      <c r="F867" s="21"/>
      <c r="G867" s="50" t="s">
        <v>84</v>
      </c>
      <c r="H867" s="23">
        <f t="shared" si="626"/>
        <v>55765</v>
      </c>
      <c r="I867" s="23">
        <v>55776</v>
      </c>
      <c r="J867" s="119">
        <f>I867-Supply!H867</f>
        <v>11</v>
      </c>
      <c r="K867" s="21"/>
      <c r="L867" s="50" t="s">
        <v>84</v>
      </c>
      <c r="M867" s="23">
        <f t="shared" si="627"/>
        <v>55776</v>
      </c>
      <c r="N867" s="23">
        <v>55787</v>
      </c>
      <c r="O867" s="119">
        <f>N867-M867</f>
        <v>11</v>
      </c>
      <c r="P867" s="21"/>
      <c r="Q867" s="50" t="s">
        <v>84</v>
      </c>
      <c r="R867" s="23">
        <f t="shared" si="628"/>
        <v>55787</v>
      </c>
      <c r="S867" s="23">
        <v>55787</v>
      </c>
      <c r="T867" s="119">
        <f>S867-R867</f>
        <v>0</v>
      </c>
      <c r="U867" s="21"/>
      <c r="V867" s="50" t="s">
        <v>84</v>
      </c>
      <c r="W867" s="23">
        <f t="shared" ref="W867:W881" si="633">S867</f>
        <v>55787</v>
      </c>
      <c r="X867" s="23">
        <v>55798</v>
      </c>
      <c r="Y867" s="119">
        <f>X867-W867</f>
        <v>11</v>
      </c>
      <c r="Z867" s="21"/>
      <c r="AA867" s="50" t="s">
        <v>84</v>
      </c>
      <c r="AB867" s="23">
        <f t="shared" si="630"/>
        <v>55798</v>
      </c>
      <c r="AC867" s="23">
        <v>55803</v>
      </c>
      <c r="AD867" s="119">
        <f>AC867-AB867</f>
        <v>5</v>
      </c>
      <c r="AE867" s="21"/>
      <c r="AF867" s="50" t="s">
        <v>84</v>
      </c>
      <c r="AG867" s="23">
        <f t="shared" si="631"/>
        <v>55803</v>
      </c>
      <c r="AH867" s="23">
        <v>55836</v>
      </c>
      <c r="AI867" s="119">
        <f>AH867-AG867</f>
        <v>33</v>
      </c>
      <c r="AJ867" s="21"/>
      <c r="AK867" s="50" t="s">
        <v>84</v>
      </c>
      <c r="AL867" s="23">
        <f t="shared" si="632"/>
        <v>55836</v>
      </c>
      <c r="AM867" s="23">
        <v>55847</v>
      </c>
      <c r="AN867" s="119">
        <f>AM867-AL867</f>
        <v>11</v>
      </c>
    </row>
    <row r="868" spans="2:40" x14ac:dyDescent="0.35">
      <c r="B868" s="50" t="s">
        <v>98</v>
      </c>
      <c r="C868" s="23">
        <v>139728</v>
      </c>
      <c r="D868" s="23">
        <v>139728</v>
      </c>
      <c r="E868" s="119">
        <f>D868-C868</f>
        <v>0</v>
      </c>
      <c r="F868" s="21"/>
      <c r="G868" s="50" t="s">
        <v>98</v>
      </c>
      <c r="H868" s="23">
        <f t="shared" si="626"/>
        <v>139728</v>
      </c>
      <c r="I868" s="23">
        <v>139728</v>
      </c>
      <c r="J868" s="119">
        <f>I868-Supply!H868</f>
        <v>0</v>
      </c>
      <c r="K868" s="21"/>
      <c r="L868" s="50" t="s">
        <v>98</v>
      </c>
      <c r="M868" s="23">
        <f t="shared" si="627"/>
        <v>139728</v>
      </c>
      <c r="N868" s="23">
        <v>139728</v>
      </c>
      <c r="O868" s="119">
        <f>N868-M868</f>
        <v>0</v>
      </c>
      <c r="P868" s="21"/>
      <c r="Q868" s="50" t="s">
        <v>98</v>
      </c>
      <c r="R868" s="23">
        <f t="shared" si="628"/>
        <v>139728</v>
      </c>
      <c r="S868" s="23">
        <v>139728</v>
      </c>
      <c r="T868" s="119">
        <f>S868-R868</f>
        <v>0</v>
      </c>
      <c r="U868" s="21"/>
      <c r="V868" s="50" t="s">
        <v>98</v>
      </c>
      <c r="W868" s="23">
        <f t="shared" si="633"/>
        <v>139728</v>
      </c>
      <c r="X868" s="23">
        <v>139728</v>
      </c>
      <c r="Y868" s="119">
        <f>X868-W868</f>
        <v>0</v>
      </c>
      <c r="Z868" s="21"/>
      <c r="AA868" s="50" t="s">
        <v>98</v>
      </c>
      <c r="AB868" s="23">
        <f t="shared" si="630"/>
        <v>139728</v>
      </c>
      <c r="AC868" s="23">
        <v>139728</v>
      </c>
      <c r="AD868" s="119">
        <f>AC868-AB868</f>
        <v>0</v>
      </c>
      <c r="AE868" s="21"/>
      <c r="AF868" s="50" t="s">
        <v>98</v>
      </c>
      <c r="AG868" s="23">
        <f t="shared" si="631"/>
        <v>139728</v>
      </c>
      <c r="AH868" s="23">
        <v>139728</v>
      </c>
      <c r="AI868" s="119">
        <f>AH868-AG868</f>
        <v>0</v>
      </c>
      <c r="AJ868" s="21"/>
      <c r="AK868" s="50" t="s">
        <v>98</v>
      </c>
      <c r="AL868" s="23">
        <f t="shared" si="632"/>
        <v>139728</v>
      </c>
      <c r="AM868" s="23">
        <v>139728</v>
      </c>
      <c r="AN868" s="119">
        <f>AM868-AL868</f>
        <v>0</v>
      </c>
    </row>
    <row r="869" spans="2:40" x14ac:dyDescent="0.35">
      <c r="B869" s="50" t="s">
        <v>85</v>
      </c>
      <c r="C869" s="23">
        <v>626</v>
      </c>
      <c r="D869" s="23">
        <v>627</v>
      </c>
      <c r="E869" s="119">
        <f>D869-C869</f>
        <v>1</v>
      </c>
      <c r="F869" s="21"/>
      <c r="G869" s="50" t="s">
        <v>85</v>
      </c>
      <c r="H869" s="23">
        <f t="shared" si="626"/>
        <v>627</v>
      </c>
      <c r="I869" s="23">
        <v>629</v>
      </c>
      <c r="J869" s="119">
        <f>I869-Supply!H869</f>
        <v>2</v>
      </c>
      <c r="K869" s="21"/>
      <c r="L869" s="50" t="s">
        <v>85</v>
      </c>
      <c r="M869" s="23">
        <f t="shared" si="627"/>
        <v>629</v>
      </c>
      <c r="N869" s="23">
        <v>630</v>
      </c>
      <c r="O869" s="119">
        <f>N869-M869</f>
        <v>1</v>
      </c>
      <c r="P869" s="21"/>
      <c r="Q869" s="50" t="s">
        <v>85</v>
      </c>
      <c r="R869" s="23">
        <f t="shared" si="628"/>
        <v>630</v>
      </c>
      <c r="S869" s="23">
        <v>632</v>
      </c>
      <c r="T869" s="119">
        <f>S869-R869</f>
        <v>2</v>
      </c>
      <c r="U869" s="21"/>
      <c r="V869" s="50" t="s">
        <v>85</v>
      </c>
      <c r="W869" s="23">
        <f t="shared" si="633"/>
        <v>632</v>
      </c>
      <c r="X869" s="23">
        <v>633</v>
      </c>
      <c r="Y869" s="119">
        <f>X869-W869</f>
        <v>1</v>
      </c>
      <c r="Z869" s="21"/>
      <c r="AA869" s="50" t="s">
        <v>85</v>
      </c>
      <c r="AB869" s="23">
        <f t="shared" si="630"/>
        <v>633</v>
      </c>
      <c r="AC869" s="23">
        <v>635</v>
      </c>
      <c r="AD869" s="119">
        <f>AC869-AB869</f>
        <v>2</v>
      </c>
      <c r="AE869" s="21"/>
      <c r="AF869" s="50" t="s">
        <v>85</v>
      </c>
      <c r="AG869" s="23">
        <f t="shared" si="631"/>
        <v>635</v>
      </c>
      <c r="AH869" s="23">
        <v>636</v>
      </c>
      <c r="AI869" s="119">
        <f>AH869-AG869</f>
        <v>1</v>
      </c>
      <c r="AJ869" s="21"/>
      <c r="AK869" s="50" t="s">
        <v>85</v>
      </c>
      <c r="AL869" s="23">
        <f t="shared" si="632"/>
        <v>636</v>
      </c>
      <c r="AM869" s="23">
        <v>637</v>
      </c>
      <c r="AN869" s="119">
        <f>AM869-AL869</f>
        <v>1</v>
      </c>
    </row>
    <row r="870" spans="2:40" x14ac:dyDescent="0.35">
      <c r="B870" s="50" t="s">
        <v>86</v>
      </c>
      <c r="C870" s="23">
        <v>361432</v>
      </c>
      <c r="D870" s="23">
        <v>361616</v>
      </c>
      <c r="E870" s="119">
        <f>D870-C870</f>
        <v>184</v>
      </c>
      <c r="F870" s="21"/>
      <c r="G870" s="50" t="s">
        <v>86</v>
      </c>
      <c r="H870" s="23">
        <f t="shared" si="626"/>
        <v>361616</v>
      </c>
      <c r="I870" s="23">
        <v>361841</v>
      </c>
      <c r="J870" s="119">
        <f>I870-Supply!H870</f>
        <v>225</v>
      </c>
      <c r="K870" s="21"/>
      <c r="L870" s="50" t="s">
        <v>86</v>
      </c>
      <c r="M870" s="23">
        <f t="shared" si="627"/>
        <v>361841</v>
      </c>
      <c r="N870" s="23">
        <v>362038</v>
      </c>
      <c r="O870" s="119">
        <f>N870-M870</f>
        <v>197</v>
      </c>
      <c r="P870" s="21"/>
      <c r="Q870" s="50" t="s">
        <v>86</v>
      </c>
      <c r="R870" s="23">
        <f t="shared" si="628"/>
        <v>362038</v>
      </c>
      <c r="S870" s="23">
        <v>362210</v>
      </c>
      <c r="T870" s="119">
        <f>S870-R870</f>
        <v>172</v>
      </c>
      <c r="U870" s="21"/>
      <c r="V870" s="50" t="s">
        <v>86</v>
      </c>
      <c r="W870" s="23">
        <f t="shared" si="633"/>
        <v>362210</v>
      </c>
      <c r="X870" s="23">
        <v>362401</v>
      </c>
      <c r="Y870" s="119">
        <f>X870-W870</f>
        <v>191</v>
      </c>
      <c r="Z870" s="21"/>
      <c r="AA870" s="50" t="s">
        <v>86</v>
      </c>
      <c r="AB870" s="23">
        <f t="shared" si="630"/>
        <v>362401</v>
      </c>
      <c r="AC870" s="23">
        <v>362570</v>
      </c>
      <c r="AD870" s="119">
        <f>AC870-AB870</f>
        <v>169</v>
      </c>
      <c r="AE870" s="21"/>
      <c r="AF870" s="50" t="s">
        <v>86</v>
      </c>
      <c r="AG870" s="23">
        <f t="shared" si="631"/>
        <v>362570</v>
      </c>
      <c r="AH870" s="23">
        <v>362771</v>
      </c>
      <c r="AI870" s="119">
        <f>AH870-AG870</f>
        <v>201</v>
      </c>
      <c r="AJ870" s="21"/>
      <c r="AK870" s="50" t="s">
        <v>86</v>
      </c>
      <c r="AL870" s="23">
        <f t="shared" si="632"/>
        <v>362771</v>
      </c>
      <c r="AM870" s="23">
        <v>362925</v>
      </c>
      <c r="AN870" s="119">
        <f>AM870-AL870</f>
        <v>154</v>
      </c>
    </row>
    <row r="871" spans="2:40" x14ac:dyDescent="0.35">
      <c r="B871" s="50" t="s">
        <v>93</v>
      </c>
      <c r="C871" s="23"/>
      <c r="D871" s="23"/>
      <c r="E871" s="119">
        <f>E870+E869+E868+E867+E866+E865</f>
        <v>1659</v>
      </c>
      <c r="F871" s="21"/>
      <c r="G871" s="50" t="s">
        <v>93</v>
      </c>
      <c r="H871" s="23">
        <f t="shared" si="626"/>
        <v>0</v>
      </c>
      <c r="I871" s="23"/>
      <c r="J871" s="119">
        <f>J870+J869+J868+J867+J866+J865</f>
        <v>1566</v>
      </c>
      <c r="K871" s="21"/>
      <c r="L871" s="50" t="s">
        <v>93</v>
      </c>
      <c r="M871" s="23">
        <f t="shared" si="627"/>
        <v>0</v>
      </c>
      <c r="N871" s="23"/>
      <c r="O871" s="119">
        <f>O870+O869+O868+O867+O866+O865</f>
        <v>1717</v>
      </c>
      <c r="P871" s="21"/>
      <c r="Q871" s="50" t="s">
        <v>93</v>
      </c>
      <c r="R871" s="23">
        <f t="shared" si="628"/>
        <v>0</v>
      </c>
      <c r="S871" s="23"/>
      <c r="T871" s="119">
        <f>T870+T869+T868+T867+T866+T865</f>
        <v>1570</v>
      </c>
      <c r="U871" s="21"/>
      <c r="V871" s="50" t="s">
        <v>93</v>
      </c>
      <c r="W871" s="23">
        <f t="shared" si="633"/>
        <v>0</v>
      </c>
      <c r="X871" s="23"/>
      <c r="Y871" s="119">
        <f>Y870+Y869+Y868+Y867+Y866+Y865</f>
        <v>1300</v>
      </c>
      <c r="Z871" s="21"/>
      <c r="AA871" s="50" t="s">
        <v>93</v>
      </c>
      <c r="AB871" s="23">
        <f t="shared" si="630"/>
        <v>0</v>
      </c>
      <c r="AC871" s="23"/>
      <c r="AD871" s="119">
        <f>AD870+AD869+AD868+AD867+AD866+AD865</f>
        <v>1523</v>
      </c>
      <c r="AE871" s="21"/>
      <c r="AF871" s="50" t="s">
        <v>93</v>
      </c>
      <c r="AG871" s="23">
        <f t="shared" si="631"/>
        <v>0</v>
      </c>
      <c r="AH871" s="23"/>
      <c r="AI871" s="119">
        <f>AI870+AI869+AI868+AI867+AI866+AI865</f>
        <v>1392</v>
      </c>
      <c r="AJ871" s="21"/>
      <c r="AK871" s="50" t="s">
        <v>93</v>
      </c>
      <c r="AL871" s="23">
        <f t="shared" si="632"/>
        <v>0</v>
      </c>
      <c r="AM871" s="23"/>
      <c r="AN871" s="119">
        <f>AN870+AN869+AN868+AN867+AN866+AN865</f>
        <v>1608</v>
      </c>
    </row>
    <row r="872" spans="2:40" x14ac:dyDescent="0.35">
      <c r="B872" s="50" t="s">
        <v>87</v>
      </c>
      <c r="C872" s="23">
        <v>1590395</v>
      </c>
      <c r="D872" s="23">
        <v>1590395</v>
      </c>
      <c r="E872" s="119">
        <f t="shared" ref="E872:E878" si="634">D872-C872</f>
        <v>0</v>
      </c>
      <c r="F872" s="21"/>
      <c r="G872" s="50" t="s">
        <v>87</v>
      </c>
      <c r="H872" s="23">
        <f t="shared" si="626"/>
        <v>1590395</v>
      </c>
      <c r="I872" s="23">
        <v>1590395</v>
      </c>
      <c r="J872" s="119">
        <f t="shared" ref="J872:J878" si="635">I872-H872</f>
        <v>0</v>
      </c>
      <c r="K872" s="21"/>
      <c r="L872" s="50" t="s">
        <v>87</v>
      </c>
      <c r="M872" s="23">
        <f t="shared" si="627"/>
        <v>1590395</v>
      </c>
      <c r="N872" s="23">
        <v>1590395</v>
      </c>
      <c r="O872" s="119">
        <f t="shared" ref="O872:O878" si="636">N872-M872</f>
        <v>0</v>
      </c>
      <c r="P872" s="21"/>
      <c r="Q872" s="50" t="s">
        <v>87</v>
      </c>
      <c r="R872" s="23">
        <f t="shared" si="628"/>
        <v>1590395</v>
      </c>
      <c r="S872" s="23">
        <v>1590395</v>
      </c>
      <c r="T872" s="119">
        <f t="shared" ref="T872:T878" si="637">S872-R872</f>
        <v>0</v>
      </c>
      <c r="U872" s="21"/>
      <c r="V872" s="50" t="s">
        <v>87</v>
      </c>
      <c r="W872" s="23">
        <f t="shared" si="633"/>
        <v>1590395</v>
      </c>
      <c r="X872" s="23">
        <v>1590395</v>
      </c>
      <c r="Y872" s="119">
        <f t="shared" ref="Y872:Y878" si="638">X872-W872</f>
        <v>0</v>
      </c>
      <c r="Z872" s="21"/>
      <c r="AA872" s="50" t="s">
        <v>87</v>
      </c>
      <c r="AB872" s="23">
        <f t="shared" si="630"/>
        <v>1590395</v>
      </c>
      <c r="AC872" s="23">
        <v>1590395</v>
      </c>
      <c r="AD872" s="119">
        <f t="shared" ref="AD872:AD878" si="639">AC872-AB872</f>
        <v>0</v>
      </c>
      <c r="AE872" s="21"/>
      <c r="AF872" s="50" t="s">
        <v>87</v>
      </c>
      <c r="AG872" s="23">
        <f t="shared" si="631"/>
        <v>1590395</v>
      </c>
      <c r="AH872" s="23">
        <v>1590395</v>
      </c>
      <c r="AI872" s="119">
        <f t="shared" ref="AI872:AI878" si="640">AH872-AG872</f>
        <v>0</v>
      </c>
      <c r="AJ872" s="21"/>
      <c r="AK872" s="50" t="s">
        <v>87</v>
      </c>
      <c r="AL872" s="23">
        <f t="shared" si="632"/>
        <v>1590395</v>
      </c>
      <c r="AM872" s="23">
        <v>1590395</v>
      </c>
      <c r="AN872" s="119">
        <f t="shared" ref="AN872:AN878" si="641">AM872-AL872</f>
        <v>0</v>
      </c>
    </row>
    <row r="873" spans="2:40" x14ac:dyDescent="0.35">
      <c r="B873" s="50" t="s">
        <v>96</v>
      </c>
      <c r="C873" s="23">
        <v>886198</v>
      </c>
      <c r="D873" s="23">
        <v>886447</v>
      </c>
      <c r="E873" s="119">
        <f t="shared" si="634"/>
        <v>249</v>
      </c>
      <c r="F873" s="21"/>
      <c r="G873" s="50" t="s">
        <v>96</v>
      </c>
      <c r="H873" s="23">
        <f t="shared" si="626"/>
        <v>886447</v>
      </c>
      <c r="I873" s="23">
        <v>886665</v>
      </c>
      <c r="J873" s="119">
        <f t="shared" si="635"/>
        <v>218</v>
      </c>
      <c r="K873" s="21"/>
      <c r="L873" s="50" t="s">
        <v>96</v>
      </c>
      <c r="M873" s="23">
        <f t="shared" si="627"/>
        <v>886665</v>
      </c>
      <c r="N873" s="23">
        <v>886923</v>
      </c>
      <c r="O873" s="119">
        <f t="shared" si="636"/>
        <v>258</v>
      </c>
      <c r="P873" s="21"/>
      <c r="Q873" s="50" t="s">
        <v>96</v>
      </c>
      <c r="R873" s="23">
        <f t="shared" si="628"/>
        <v>886923</v>
      </c>
      <c r="S873" s="23">
        <v>887170</v>
      </c>
      <c r="T873" s="119">
        <f t="shared" si="637"/>
        <v>247</v>
      </c>
      <c r="U873" s="21"/>
      <c r="V873" s="50" t="s">
        <v>96</v>
      </c>
      <c r="W873" s="23">
        <f t="shared" si="633"/>
        <v>887170</v>
      </c>
      <c r="X873" s="23">
        <v>887450</v>
      </c>
      <c r="Y873" s="119">
        <f t="shared" si="638"/>
        <v>280</v>
      </c>
      <c r="Z873" s="21"/>
      <c r="AA873" s="50" t="s">
        <v>96</v>
      </c>
      <c r="AB873" s="23">
        <f t="shared" si="630"/>
        <v>887450</v>
      </c>
      <c r="AC873" s="23">
        <v>887749</v>
      </c>
      <c r="AD873" s="119">
        <f t="shared" si="639"/>
        <v>299</v>
      </c>
      <c r="AE873" s="21"/>
      <c r="AF873" s="50" t="s">
        <v>96</v>
      </c>
      <c r="AG873" s="23">
        <f t="shared" si="631"/>
        <v>887749</v>
      </c>
      <c r="AH873" s="23">
        <v>888068</v>
      </c>
      <c r="AI873" s="119">
        <f t="shared" si="640"/>
        <v>319</v>
      </c>
      <c r="AJ873" s="21"/>
      <c r="AK873" s="50" t="s">
        <v>96</v>
      </c>
      <c r="AL873" s="23">
        <f t="shared" si="632"/>
        <v>888068</v>
      </c>
      <c r="AM873" s="23">
        <v>888364</v>
      </c>
      <c r="AN873" s="119">
        <f t="shared" si="641"/>
        <v>296</v>
      </c>
    </row>
    <row r="874" spans="2:40" x14ac:dyDescent="0.35">
      <c r="B874" s="50" t="s">
        <v>88</v>
      </c>
      <c r="C874" s="23"/>
      <c r="D874" s="23"/>
      <c r="E874" s="119">
        <f t="shared" si="634"/>
        <v>0</v>
      </c>
      <c r="F874" s="21"/>
      <c r="G874" s="50" t="s">
        <v>88</v>
      </c>
      <c r="H874" s="23">
        <f t="shared" si="626"/>
        <v>0</v>
      </c>
      <c r="I874" s="23"/>
      <c r="J874" s="119">
        <f t="shared" si="635"/>
        <v>0</v>
      </c>
      <c r="K874" s="21"/>
      <c r="L874" s="50" t="s">
        <v>88</v>
      </c>
      <c r="M874" s="23">
        <f t="shared" si="627"/>
        <v>0</v>
      </c>
      <c r="N874" s="23"/>
      <c r="O874" s="119">
        <f t="shared" si="636"/>
        <v>0</v>
      </c>
      <c r="P874" s="21"/>
      <c r="Q874" s="50" t="s">
        <v>88</v>
      </c>
      <c r="R874" s="23">
        <f t="shared" si="628"/>
        <v>0</v>
      </c>
      <c r="S874" s="23"/>
      <c r="T874" s="119">
        <f t="shared" si="637"/>
        <v>0</v>
      </c>
      <c r="U874" s="21"/>
      <c r="V874" s="50" t="s">
        <v>88</v>
      </c>
      <c r="W874" s="23">
        <f t="shared" si="633"/>
        <v>0</v>
      </c>
      <c r="X874" s="23"/>
      <c r="Y874" s="119">
        <f t="shared" si="638"/>
        <v>0</v>
      </c>
      <c r="Z874" s="21"/>
      <c r="AA874" s="50" t="s">
        <v>88</v>
      </c>
      <c r="AB874" s="23">
        <f t="shared" si="630"/>
        <v>0</v>
      </c>
      <c r="AC874" s="23"/>
      <c r="AD874" s="119">
        <f t="shared" si="639"/>
        <v>0</v>
      </c>
      <c r="AE874" s="21"/>
      <c r="AF874" s="50" t="s">
        <v>88</v>
      </c>
      <c r="AG874" s="23">
        <f t="shared" si="631"/>
        <v>0</v>
      </c>
      <c r="AH874" s="23"/>
      <c r="AI874" s="119">
        <f t="shared" si="640"/>
        <v>0</v>
      </c>
      <c r="AJ874" s="21"/>
      <c r="AK874" s="50" t="s">
        <v>88</v>
      </c>
      <c r="AL874" s="23">
        <f t="shared" si="632"/>
        <v>0</v>
      </c>
      <c r="AM874" s="23"/>
      <c r="AN874" s="119">
        <f t="shared" si="641"/>
        <v>0</v>
      </c>
    </row>
    <row r="875" spans="2:40" x14ac:dyDescent="0.35">
      <c r="B875" s="50" t="s">
        <v>108</v>
      </c>
      <c r="C875" s="23">
        <v>2941</v>
      </c>
      <c r="D875" s="23">
        <v>2943</v>
      </c>
      <c r="E875" s="119">
        <f t="shared" si="634"/>
        <v>2</v>
      </c>
      <c r="F875" s="21"/>
      <c r="G875" s="50" t="s">
        <v>108</v>
      </c>
      <c r="H875" s="23">
        <f t="shared" si="626"/>
        <v>2943</v>
      </c>
      <c r="I875" s="23">
        <v>2945</v>
      </c>
      <c r="J875" s="119">
        <f t="shared" si="635"/>
        <v>2</v>
      </c>
      <c r="K875" s="21"/>
      <c r="L875" s="50" t="s">
        <v>108</v>
      </c>
      <c r="M875" s="23">
        <f t="shared" si="627"/>
        <v>2945</v>
      </c>
      <c r="N875" s="23">
        <v>2947</v>
      </c>
      <c r="O875" s="119">
        <f t="shared" si="636"/>
        <v>2</v>
      </c>
      <c r="P875" s="21"/>
      <c r="Q875" s="50" t="s">
        <v>108</v>
      </c>
      <c r="R875" s="23">
        <f t="shared" si="628"/>
        <v>2947</v>
      </c>
      <c r="S875" s="23">
        <v>2949</v>
      </c>
      <c r="T875" s="119">
        <f t="shared" si="637"/>
        <v>2</v>
      </c>
      <c r="U875" s="21"/>
      <c r="V875" s="50" t="s">
        <v>108</v>
      </c>
      <c r="W875" s="23">
        <f t="shared" si="633"/>
        <v>2949</v>
      </c>
      <c r="X875" s="23">
        <v>2950</v>
      </c>
      <c r="Y875" s="119">
        <f t="shared" si="638"/>
        <v>1</v>
      </c>
      <c r="Z875" s="21"/>
      <c r="AA875" s="50" t="s">
        <v>108</v>
      </c>
      <c r="AB875" s="23">
        <f t="shared" si="630"/>
        <v>2950</v>
      </c>
      <c r="AC875" s="23">
        <v>2950</v>
      </c>
      <c r="AD875" s="119">
        <f t="shared" si="639"/>
        <v>0</v>
      </c>
      <c r="AE875" s="21"/>
      <c r="AF875" s="50" t="s">
        <v>108</v>
      </c>
      <c r="AG875" s="23">
        <f t="shared" si="631"/>
        <v>2950</v>
      </c>
      <c r="AH875" s="23">
        <v>2952</v>
      </c>
      <c r="AI875" s="119">
        <f t="shared" si="640"/>
        <v>2</v>
      </c>
      <c r="AJ875" s="21"/>
      <c r="AK875" s="50" t="s">
        <v>108</v>
      </c>
      <c r="AL875" s="23">
        <f t="shared" si="632"/>
        <v>2952</v>
      </c>
      <c r="AM875" s="23">
        <v>2953</v>
      </c>
      <c r="AN875" s="119">
        <f t="shared" si="641"/>
        <v>1</v>
      </c>
    </row>
    <row r="876" spans="2:40" x14ac:dyDescent="0.35">
      <c r="B876" s="50" t="s">
        <v>1258</v>
      </c>
      <c r="C876" s="23">
        <v>639150</v>
      </c>
      <c r="D876" s="23">
        <v>639495</v>
      </c>
      <c r="E876" s="119">
        <f t="shared" si="634"/>
        <v>345</v>
      </c>
      <c r="F876" s="21"/>
      <c r="G876" s="50" t="s">
        <v>1258</v>
      </c>
      <c r="H876" s="23">
        <f t="shared" si="626"/>
        <v>639495</v>
      </c>
      <c r="I876" s="23">
        <v>639832</v>
      </c>
      <c r="J876" s="119">
        <f t="shared" si="635"/>
        <v>337</v>
      </c>
      <c r="K876" s="21"/>
      <c r="L876" s="50" t="s">
        <v>1258</v>
      </c>
      <c r="M876" s="23">
        <f t="shared" si="627"/>
        <v>639832</v>
      </c>
      <c r="N876" s="23">
        <v>640169</v>
      </c>
      <c r="O876" s="119">
        <f t="shared" si="636"/>
        <v>337</v>
      </c>
      <c r="P876" s="21"/>
      <c r="Q876" s="50" t="s">
        <v>1258</v>
      </c>
      <c r="R876" s="23">
        <f t="shared" si="628"/>
        <v>640169</v>
      </c>
      <c r="S876" s="23">
        <v>640549</v>
      </c>
      <c r="T876" s="119">
        <f t="shared" si="637"/>
        <v>380</v>
      </c>
      <c r="U876" s="21"/>
      <c r="V876" s="50" t="s">
        <v>89</v>
      </c>
      <c r="W876" s="23">
        <f t="shared" si="633"/>
        <v>640549</v>
      </c>
      <c r="X876" s="23">
        <v>640863</v>
      </c>
      <c r="Y876" s="119">
        <f t="shared" si="638"/>
        <v>314</v>
      </c>
      <c r="Z876" s="21"/>
      <c r="AA876" s="50" t="s">
        <v>89</v>
      </c>
      <c r="AB876" s="23">
        <f t="shared" si="630"/>
        <v>640863</v>
      </c>
      <c r="AC876" s="23">
        <v>641230</v>
      </c>
      <c r="AD876" s="119">
        <f t="shared" si="639"/>
        <v>367</v>
      </c>
      <c r="AE876" s="21"/>
      <c r="AF876" s="50" t="s">
        <v>89</v>
      </c>
      <c r="AG876" s="23">
        <f t="shared" si="631"/>
        <v>641230</v>
      </c>
      <c r="AH876" s="23">
        <v>641613</v>
      </c>
      <c r="AI876" s="119">
        <f t="shared" si="640"/>
        <v>383</v>
      </c>
      <c r="AJ876" s="21"/>
      <c r="AK876" s="50" t="s">
        <v>89</v>
      </c>
      <c r="AL876" s="23">
        <f t="shared" si="632"/>
        <v>641613</v>
      </c>
      <c r="AM876" s="23">
        <v>641934</v>
      </c>
      <c r="AN876" s="119">
        <f t="shared" si="641"/>
        <v>321</v>
      </c>
    </row>
    <row r="877" spans="2:40" x14ac:dyDescent="0.35">
      <c r="B877" s="50" t="s">
        <v>90</v>
      </c>
      <c r="C877" s="23">
        <v>339835</v>
      </c>
      <c r="D877" s="23">
        <v>340074</v>
      </c>
      <c r="E877" s="119">
        <f t="shared" si="634"/>
        <v>239</v>
      </c>
      <c r="F877" s="21"/>
      <c r="G877" s="50" t="s">
        <v>90</v>
      </c>
      <c r="H877" s="23">
        <f t="shared" si="626"/>
        <v>340074</v>
      </c>
      <c r="I877" s="23">
        <v>340310</v>
      </c>
      <c r="J877" s="119">
        <f t="shared" si="635"/>
        <v>236</v>
      </c>
      <c r="K877" s="21"/>
      <c r="L877" s="50" t="s">
        <v>90</v>
      </c>
      <c r="M877" s="23">
        <f t="shared" si="627"/>
        <v>340310</v>
      </c>
      <c r="N877" s="23">
        <v>340565</v>
      </c>
      <c r="O877" s="119">
        <f t="shared" si="636"/>
        <v>255</v>
      </c>
      <c r="P877" s="21"/>
      <c r="Q877" s="50" t="s">
        <v>90</v>
      </c>
      <c r="R877" s="23">
        <f t="shared" si="628"/>
        <v>340565</v>
      </c>
      <c r="S877" s="23">
        <v>340828</v>
      </c>
      <c r="T877" s="119">
        <f t="shared" si="637"/>
        <v>263</v>
      </c>
      <c r="U877" s="21"/>
      <c r="V877" s="50" t="s">
        <v>90</v>
      </c>
      <c r="W877" s="23">
        <f t="shared" si="633"/>
        <v>340828</v>
      </c>
      <c r="X877" s="23">
        <v>341008</v>
      </c>
      <c r="Y877" s="119">
        <f t="shared" si="638"/>
        <v>180</v>
      </c>
      <c r="Z877" s="21"/>
      <c r="AA877" s="50" t="s">
        <v>90</v>
      </c>
      <c r="AB877" s="23">
        <f t="shared" si="630"/>
        <v>341008</v>
      </c>
      <c r="AC877" s="23">
        <v>341214</v>
      </c>
      <c r="AD877" s="119">
        <f t="shared" si="639"/>
        <v>206</v>
      </c>
      <c r="AE877" s="21"/>
      <c r="AF877" s="50" t="s">
        <v>90</v>
      </c>
      <c r="AG877" s="23">
        <f t="shared" si="631"/>
        <v>341214</v>
      </c>
      <c r="AH877" s="23">
        <v>341445</v>
      </c>
      <c r="AI877" s="119">
        <f t="shared" si="640"/>
        <v>231</v>
      </c>
      <c r="AJ877" s="21"/>
      <c r="AK877" s="50" t="s">
        <v>90</v>
      </c>
      <c r="AL877" s="23">
        <f t="shared" si="632"/>
        <v>341445</v>
      </c>
      <c r="AM877" s="23">
        <v>341703</v>
      </c>
      <c r="AN877" s="119">
        <f t="shared" si="641"/>
        <v>258</v>
      </c>
    </row>
    <row r="878" spans="2:40" x14ac:dyDescent="0.35">
      <c r="B878" s="50" t="s">
        <v>91</v>
      </c>
      <c r="C878" s="23">
        <v>1001609</v>
      </c>
      <c r="D878" s="23">
        <v>1002769</v>
      </c>
      <c r="E878" s="119">
        <f t="shared" si="634"/>
        <v>1160</v>
      </c>
      <c r="F878" s="21"/>
      <c r="G878" s="50" t="s">
        <v>91</v>
      </c>
      <c r="H878" s="23">
        <f t="shared" si="626"/>
        <v>1002769</v>
      </c>
      <c r="I878" s="23">
        <v>1004020</v>
      </c>
      <c r="J878" s="119">
        <f t="shared" si="635"/>
        <v>1251</v>
      </c>
      <c r="K878" s="21"/>
      <c r="L878" s="50" t="s">
        <v>91</v>
      </c>
      <c r="M878" s="23">
        <f t="shared" si="627"/>
        <v>1004020</v>
      </c>
      <c r="N878" s="23">
        <v>1005266</v>
      </c>
      <c r="O878" s="119">
        <f t="shared" si="636"/>
        <v>1246</v>
      </c>
      <c r="P878" s="21"/>
      <c r="Q878" s="50" t="s">
        <v>91</v>
      </c>
      <c r="R878" s="23">
        <f t="shared" si="628"/>
        <v>1005266</v>
      </c>
      <c r="S878" s="23">
        <v>1006384</v>
      </c>
      <c r="T878" s="119">
        <f t="shared" si="637"/>
        <v>1118</v>
      </c>
      <c r="U878" s="21"/>
      <c r="V878" s="50" t="s">
        <v>91</v>
      </c>
      <c r="W878" s="23">
        <f t="shared" si="633"/>
        <v>1006384</v>
      </c>
      <c r="X878" s="23">
        <v>1007368</v>
      </c>
      <c r="Y878" s="119">
        <f t="shared" si="638"/>
        <v>984</v>
      </c>
      <c r="Z878" s="21"/>
      <c r="AA878" s="50" t="s">
        <v>91</v>
      </c>
      <c r="AB878" s="23">
        <f t="shared" si="630"/>
        <v>1007368</v>
      </c>
      <c r="AC878" s="23">
        <v>1008551</v>
      </c>
      <c r="AD878" s="119">
        <f t="shared" si="639"/>
        <v>1183</v>
      </c>
      <c r="AE878" s="21"/>
      <c r="AF878" s="50" t="s">
        <v>91</v>
      </c>
      <c r="AG878" s="23">
        <f t="shared" si="631"/>
        <v>1008551</v>
      </c>
      <c r="AH878" s="23">
        <v>1009405</v>
      </c>
      <c r="AI878" s="119">
        <f t="shared" si="640"/>
        <v>854</v>
      </c>
      <c r="AJ878" s="21"/>
      <c r="AK878" s="50" t="s">
        <v>91</v>
      </c>
      <c r="AL878" s="23">
        <f t="shared" si="632"/>
        <v>1009405</v>
      </c>
      <c r="AM878" s="23">
        <v>1010370</v>
      </c>
      <c r="AN878" s="119">
        <f t="shared" si="641"/>
        <v>965</v>
      </c>
    </row>
    <row r="879" spans="2:40" x14ac:dyDescent="0.35">
      <c r="B879" s="50" t="s">
        <v>94</v>
      </c>
      <c r="C879" s="23"/>
      <c r="D879" s="23"/>
      <c r="E879" s="119">
        <f>SUM(E872:E878)</f>
        <v>1995</v>
      </c>
      <c r="F879" s="21"/>
      <c r="G879" s="50" t="s">
        <v>94</v>
      </c>
      <c r="H879" s="23">
        <f t="shared" si="626"/>
        <v>0</v>
      </c>
      <c r="I879" s="23"/>
      <c r="J879" s="119">
        <f>SUM(J872:J878)</f>
        <v>2044</v>
      </c>
      <c r="K879" s="21"/>
      <c r="L879" s="50" t="s">
        <v>94</v>
      </c>
      <c r="M879" s="23">
        <f t="shared" si="627"/>
        <v>0</v>
      </c>
      <c r="N879" s="23"/>
      <c r="O879" s="119">
        <f>SUM(O872:O878)</f>
        <v>2098</v>
      </c>
      <c r="P879" s="21"/>
      <c r="Q879" s="50" t="s">
        <v>94</v>
      </c>
      <c r="R879" s="23">
        <f t="shared" si="628"/>
        <v>0</v>
      </c>
      <c r="S879" s="23"/>
      <c r="T879" s="119">
        <f>SUM(T872:T878)</f>
        <v>2010</v>
      </c>
      <c r="U879" s="21"/>
      <c r="V879" s="50" t="s">
        <v>94</v>
      </c>
      <c r="W879" s="23">
        <f t="shared" si="633"/>
        <v>0</v>
      </c>
      <c r="X879" s="23"/>
      <c r="Y879" s="119">
        <f>SUM(Y872:Y878)</f>
        <v>1759</v>
      </c>
      <c r="Z879" s="21"/>
      <c r="AA879" s="50" t="s">
        <v>94</v>
      </c>
      <c r="AB879" s="23">
        <f t="shared" si="630"/>
        <v>0</v>
      </c>
      <c r="AC879" s="23"/>
      <c r="AD879" s="119">
        <f>SUM(AD872:AD878)</f>
        <v>2055</v>
      </c>
      <c r="AE879" s="21"/>
      <c r="AF879" s="50" t="s">
        <v>94</v>
      </c>
      <c r="AG879" s="23">
        <f t="shared" si="631"/>
        <v>0</v>
      </c>
      <c r="AH879" s="23"/>
      <c r="AI879" s="119">
        <f>SUM(AI872:AI878)</f>
        <v>1789</v>
      </c>
      <c r="AJ879" s="21"/>
      <c r="AK879" s="50" t="s">
        <v>94</v>
      </c>
      <c r="AL879" s="23">
        <f t="shared" si="632"/>
        <v>0</v>
      </c>
      <c r="AM879" s="23"/>
      <c r="AN879" s="119">
        <f>SUM(AN872:AN878)</f>
        <v>1841</v>
      </c>
    </row>
    <row r="880" spans="2:40" x14ac:dyDescent="0.35">
      <c r="B880" s="50" t="s">
        <v>97</v>
      </c>
      <c r="C880" s="23">
        <v>593342</v>
      </c>
      <c r="D880" s="23">
        <v>593525</v>
      </c>
      <c r="E880" s="119">
        <f>D880-C880</f>
        <v>183</v>
      </c>
      <c r="F880" s="21"/>
      <c r="G880" s="50" t="s">
        <v>97</v>
      </c>
      <c r="H880" s="23">
        <f t="shared" si="626"/>
        <v>593525</v>
      </c>
      <c r="I880" s="23">
        <v>593745</v>
      </c>
      <c r="J880" s="119">
        <f>I880-H880</f>
        <v>220</v>
      </c>
      <c r="K880" s="122"/>
      <c r="L880" s="50" t="s">
        <v>97</v>
      </c>
      <c r="M880" s="23">
        <f t="shared" si="627"/>
        <v>593745</v>
      </c>
      <c r="N880" s="23">
        <v>593981</v>
      </c>
      <c r="O880" s="119">
        <f>N880-M880</f>
        <v>236</v>
      </c>
      <c r="P880" s="21"/>
      <c r="Q880" s="50" t="s">
        <v>97</v>
      </c>
      <c r="R880" s="23">
        <f t="shared" si="628"/>
        <v>593981</v>
      </c>
      <c r="S880" s="23">
        <v>594304</v>
      </c>
      <c r="T880" s="119">
        <f>S880-R880</f>
        <v>323</v>
      </c>
      <c r="U880" s="21"/>
      <c r="V880" s="50" t="s">
        <v>97</v>
      </c>
      <c r="W880" s="23">
        <f t="shared" si="633"/>
        <v>594304</v>
      </c>
      <c r="X880" s="23">
        <v>594539</v>
      </c>
      <c r="Y880" s="119">
        <f>X880-W880</f>
        <v>235</v>
      </c>
      <c r="Z880" s="21"/>
      <c r="AA880" s="50" t="s">
        <v>97</v>
      </c>
      <c r="AB880" s="23">
        <f t="shared" si="630"/>
        <v>594539</v>
      </c>
      <c r="AC880" s="23">
        <v>594760</v>
      </c>
      <c r="AD880" s="119">
        <f>AC880-AB880</f>
        <v>221</v>
      </c>
      <c r="AE880" s="21"/>
      <c r="AF880" s="50" t="s">
        <v>97</v>
      </c>
      <c r="AG880" s="23">
        <f t="shared" si="631"/>
        <v>594760</v>
      </c>
      <c r="AH880" s="23">
        <v>594995</v>
      </c>
      <c r="AI880" s="119">
        <f>AH880-AG880</f>
        <v>235</v>
      </c>
      <c r="AJ880" s="21"/>
      <c r="AK880" s="50" t="s">
        <v>97</v>
      </c>
      <c r="AL880" s="23">
        <f t="shared" si="632"/>
        <v>594995</v>
      </c>
      <c r="AM880" s="23">
        <v>595182</v>
      </c>
      <c r="AN880" s="119">
        <f>AM880-AL880</f>
        <v>187</v>
      </c>
    </row>
    <row r="881" spans="2:40" x14ac:dyDescent="0.35">
      <c r="B881" s="29" t="s">
        <v>130</v>
      </c>
      <c r="C881" s="23"/>
      <c r="D881" s="23"/>
      <c r="E881" s="121">
        <f>E880+E879+E871+E863+E864+E862+E861+E860+E859</f>
        <v>6509</v>
      </c>
      <c r="F881" s="21"/>
      <c r="G881" s="29" t="s">
        <v>130</v>
      </c>
      <c r="H881" s="23">
        <f t="shared" si="626"/>
        <v>0</v>
      </c>
      <c r="I881" s="23"/>
      <c r="J881" s="121">
        <f>J880+J879+J871+J863+J864+J862+J861+J860+J859</f>
        <v>6412</v>
      </c>
      <c r="K881" s="21"/>
      <c r="L881" s="29" t="s">
        <v>130</v>
      </c>
      <c r="M881" s="23">
        <f t="shared" si="627"/>
        <v>0</v>
      </c>
      <c r="N881" s="23"/>
      <c r="O881" s="121">
        <f>O880+O879+O871+O863+O864+O862+O861+O860+O859</f>
        <v>7090</v>
      </c>
      <c r="P881" s="21"/>
      <c r="Q881" s="29" t="s">
        <v>130</v>
      </c>
      <c r="R881" s="23">
        <f t="shared" si="628"/>
        <v>0</v>
      </c>
      <c r="S881" s="23"/>
      <c r="T881" s="121">
        <f>T880+T879+T871+T863+T864+T862+T861+T860+T859</f>
        <v>6853</v>
      </c>
      <c r="U881" s="21"/>
      <c r="V881" s="29" t="s">
        <v>130</v>
      </c>
      <c r="W881" s="23">
        <f t="shared" si="633"/>
        <v>0</v>
      </c>
      <c r="X881" s="23"/>
      <c r="Y881" s="121">
        <f>Y880+Y879+Y871+Y863+Y864+Y862+Y861+Y860+Y859</f>
        <v>6228</v>
      </c>
      <c r="Z881" s="21"/>
      <c r="AA881" s="29" t="s">
        <v>130</v>
      </c>
      <c r="AB881" s="23">
        <f t="shared" si="630"/>
        <v>0</v>
      </c>
      <c r="AC881" s="23"/>
      <c r="AD881" s="121">
        <f>AD880+AD879+AD871+AD863+AD864+AD862+AD861+AD860+AD859</f>
        <v>6862</v>
      </c>
      <c r="AE881" s="21"/>
      <c r="AF881" s="29" t="s">
        <v>130</v>
      </c>
      <c r="AG881" s="23">
        <f t="shared" si="631"/>
        <v>0</v>
      </c>
      <c r="AH881" s="23"/>
      <c r="AI881" s="121">
        <f>AI880+AI879+AI871+AI863+AI864+AI862+AI861+AI860+AI859</f>
        <v>5909</v>
      </c>
      <c r="AJ881" s="21"/>
      <c r="AK881" s="29" t="s">
        <v>130</v>
      </c>
      <c r="AL881" s="23">
        <f t="shared" si="632"/>
        <v>0</v>
      </c>
      <c r="AM881" s="23"/>
      <c r="AN881" s="121">
        <f>AN880+AN879+AN871+AN863+AN864+AN862+AN861+AN860+AN859</f>
        <v>6361</v>
      </c>
    </row>
    <row r="882" spans="2:40" x14ac:dyDescent="0.35">
      <c r="B882" s="21"/>
      <c r="C882" s="21"/>
      <c r="D882" s="21"/>
      <c r="E882" s="123">
        <f>E881-E865+471</f>
        <v>5520</v>
      </c>
      <c r="F882" s="21"/>
      <c r="G882" s="21"/>
      <c r="H882" s="21"/>
      <c r="I882" s="21"/>
      <c r="J882" s="123">
        <f>J881-J865+471</f>
        <v>5563</v>
      </c>
      <c r="K882" s="21"/>
      <c r="L882" s="21"/>
      <c r="M882" s="21"/>
      <c r="N882" s="21"/>
      <c r="O882" s="123">
        <f>O881-O865+471</f>
        <v>6061</v>
      </c>
      <c r="P882" s="21"/>
      <c r="Q882" s="21"/>
      <c r="R882" s="21"/>
      <c r="S882" s="21"/>
      <c r="T882" s="123">
        <f>T881-T865+471</f>
        <v>5934</v>
      </c>
      <c r="U882" s="21"/>
      <c r="V882" s="21"/>
      <c r="W882" s="21"/>
      <c r="X882" s="21"/>
      <c r="Y882" s="123">
        <f>Y881-Y865+471</f>
        <v>5609</v>
      </c>
      <c r="Z882" s="21"/>
      <c r="AA882" s="21"/>
      <c r="AB882" s="21"/>
      <c r="AC882" s="21"/>
      <c r="AD882" s="123">
        <f>AD881-AD865+471</f>
        <v>5993</v>
      </c>
      <c r="AE882" s="21"/>
      <c r="AF882" s="21"/>
      <c r="AG882" s="21"/>
      <c r="AH882" s="21"/>
      <c r="AI882" s="123">
        <f>AI881-AI865+471</f>
        <v>5230</v>
      </c>
      <c r="AJ882" s="21"/>
      <c r="AK882" s="21"/>
      <c r="AL882" s="21"/>
      <c r="AM882" s="21"/>
      <c r="AN882" s="123">
        <f>AN881-AN865+471</f>
        <v>5392</v>
      </c>
    </row>
    <row r="884" spans="2:40" x14ac:dyDescent="0.35">
      <c r="B884" s="117" t="s">
        <v>114</v>
      </c>
      <c r="C884" s="292" t="s">
        <v>1327</v>
      </c>
      <c r="D884" s="293"/>
      <c r="E884" s="294"/>
      <c r="F884" s="21"/>
      <c r="G884" s="117" t="s">
        <v>114</v>
      </c>
      <c r="H884" s="292" t="s">
        <v>1328</v>
      </c>
      <c r="I884" s="293"/>
      <c r="J884" s="294"/>
      <c r="K884" s="21"/>
      <c r="L884" s="117" t="s">
        <v>114</v>
      </c>
      <c r="M884" s="292" t="s">
        <v>1329</v>
      </c>
      <c r="N884" s="293"/>
      <c r="O884" s="294"/>
      <c r="P884" s="21"/>
      <c r="Q884" s="117" t="s">
        <v>114</v>
      </c>
      <c r="R884" s="292" t="s">
        <v>1330</v>
      </c>
      <c r="S884" s="293"/>
      <c r="T884" s="294"/>
      <c r="U884" s="21"/>
      <c r="V884" s="117" t="s">
        <v>114</v>
      </c>
      <c r="W884" s="292" t="s">
        <v>1331</v>
      </c>
      <c r="X884" s="293"/>
      <c r="Y884" s="294"/>
      <c r="Z884" s="21"/>
      <c r="AA884" s="117" t="s">
        <v>114</v>
      </c>
      <c r="AB884" s="292" t="s">
        <v>1332</v>
      </c>
      <c r="AC884" s="293"/>
      <c r="AD884" s="294"/>
      <c r="AE884" s="21"/>
      <c r="AF884" s="117" t="s">
        <v>114</v>
      </c>
      <c r="AG884" s="292" t="s">
        <v>1333</v>
      </c>
      <c r="AH884" s="293"/>
      <c r="AI884" s="294"/>
      <c r="AJ884" s="21"/>
      <c r="AK884" s="117" t="s">
        <v>114</v>
      </c>
      <c r="AL884" s="292" t="s">
        <v>1334</v>
      </c>
      <c r="AM884" s="293"/>
      <c r="AN884" s="294"/>
    </row>
    <row r="885" spans="2:40" x14ac:dyDescent="0.35">
      <c r="B885" s="50"/>
      <c r="C885" s="118" t="s">
        <v>81</v>
      </c>
      <c r="D885" s="118" t="s">
        <v>82</v>
      </c>
      <c r="E885" s="118" t="s">
        <v>95</v>
      </c>
      <c r="F885" s="21"/>
      <c r="G885" s="50"/>
      <c r="H885" s="118" t="s">
        <v>81</v>
      </c>
      <c r="I885" s="118" t="s">
        <v>82</v>
      </c>
      <c r="J885" s="118" t="s">
        <v>95</v>
      </c>
      <c r="K885" s="21"/>
      <c r="L885" s="50"/>
      <c r="M885" s="118" t="s">
        <v>81</v>
      </c>
      <c r="N885" s="118" t="s">
        <v>82</v>
      </c>
      <c r="O885" s="118" t="s">
        <v>95</v>
      </c>
      <c r="P885" s="21"/>
      <c r="Q885" s="50"/>
      <c r="R885" s="118" t="s">
        <v>81</v>
      </c>
      <c r="S885" s="118" t="s">
        <v>82</v>
      </c>
      <c r="T885" s="118" t="s">
        <v>95</v>
      </c>
      <c r="U885" s="21"/>
      <c r="V885" s="50"/>
      <c r="W885" s="118" t="s">
        <v>81</v>
      </c>
      <c r="X885" s="118" t="s">
        <v>82</v>
      </c>
      <c r="Y885" s="118" t="s">
        <v>95</v>
      </c>
      <c r="Z885" s="21"/>
      <c r="AA885" s="50"/>
      <c r="AB885" s="118" t="s">
        <v>81</v>
      </c>
      <c r="AC885" s="118" t="s">
        <v>82</v>
      </c>
      <c r="AD885" s="118" t="s">
        <v>95</v>
      </c>
      <c r="AE885" s="21"/>
      <c r="AF885" s="50"/>
      <c r="AG885" s="118" t="s">
        <v>81</v>
      </c>
      <c r="AH885" s="118" t="s">
        <v>82</v>
      </c>
      <c r="AI885" s="118" t="s">
        <v>95</v>
      </c>
      <c r="AJ885" s="21"/>
      <c r="AK885" s="50"/>
      <c r="AL885" s="118" t="s">
        <v>81</v>
      </c>
      <c r="AM885" s="118" t="s">
        <v>82</v>
      </c>
      <c r="AN885" s="118" t="s">
        <v>95</v>
      </c>
    </row>
    <row r="886" spans="2:40" x14ac:dyDescent="0.35">
      <c r="B886" s="50" t="s">
        <v>92</v>
      </c>
      <c r="C886" s="23">
        <v>497204</v>
      </c>
      <c r="D886" s="23">
        <v>497371</v>
      </c>
      <c r="E886" s="119">
        <f>(D886-C886)*10</f>
        <v>1670</v>
      </c>
      <c r="F886" s="21"/>
      <c r="G886" s="50" t="s">
        <v>92</v>
      </c>
      <c r="H886" s="23">
        <f>D886</f>
        <v>497371</v>
      </c>
      <c r="I886" s="23">
        <v>497551</v>
      </c>
      <c r="J886" s="119">
        <f>(I886-H886)*10</f>
        <v>1800</v>
      </c>
      <c r="K886" s="21"/>
      <c r="L886" s="50" t="s">
        <v>92</v>
      </c>
      <c r="M886" s="23">
        <f>I886</f>
        <v>497551</v>
      </c>
      <c r="N886" s="23">
        <v>497714</v>
      </c>
      <c r="O886" s="119">
        <f>(N886-M886)*10</f>
        <v>1630</v>
      </c>
      <c r="P886" s="21"/>
      <c r="Q886" s="50" t="s">
        <v>92</v>
      </c>
      <c r="R886" s="23">
        <f>N886</f>
        <v>497714</v>
      </c>
      <c r="S886" s="23">
        <v>497880</v>
      </c>
      <c r="T886" s="119">
        <f>(S886-R886)*10</f>
        <v>1660</v>
      </c>
      <c r="U886" s="21"/>
      <c r="V886" s="50" t="s">
        <v>92</v>
      </c>
      <c r="W886" s="23">
        <f>S886</f>
        <v>497880</v>
      </c>
      <c r="X886" s="23">
        <v>498061</v>
      </c>
      <c r="Y886" s="119">
        <f>(X886-W886)*10</f>
        <v>1810</v>
      </c>
      <c r="Z886" s="21"/>
      <c r="AA886" s="50" t="s">
        <v>92</v>
      </c>
      <c r="AB886" s="23">
        <f>X886</f>
        <v>498061</v>
      </c>
      <c r="AC886" s="23">
        <v>498238</v>
      </c>
      <c r="AD886" s="119">
        <f>(AC886-AB886)*10</f>
        <v>1770</v>
      </c>
      <c r="AE886" s="21"/>
      <c r="AF886" s="50" t="s">
        <v>92</v>
      </c>
      <c r="AG886" s="23">
        <f>AC886</f>
        <v>498238</v>
      </c>
      <c r="AH886" s="23">
        <v>498409</v>
      </c>
      <c r="AI886" s="119">
        <f>(AH886-AG886)*10</f>
        <v>1710</v>
      </c>
      <c r="AJ886" s="21"/>
      <c r="AK886" s="50" t="s">
        <v>92</v>
      </c>
      <c r="AL886" s="23">
        <f>AH886</f>
        <v>498409</v>
      </c>
      <c r="AM886" s="23">
        <v>498575</v>
      </c>
      <c r="AN886" s="119">
        <f>(AM886-AL886)*10</f>
        <v>1660</v>
      </c>
    </row>
    <row r="887" spans="2:40" x14ac:dyDescent="0.35">
      <c r="B887" s="50" t="s">
        <v>6</v>
      </c>
      <c r="C887" s="23">
        <v>310746</v>
      </c>
      <c r="D887" s="23">
        <v>310942</v>
      </c>
      <c r="E887" s="119">
        <f>D887-C887</f>
        <v>196</v>
      </c>
      <c r="F887" s="21"/>
      <c r="G887" s="50" t="s">
        <v>6</v>
      </c>
      <c r="H887" s="23">
        <f t="shared" ref="H887:H908" si="642">D887</f>
        <v>310942</v>
      </c>
      <c r="I887" s="23">
        <v>311160</v>
      </c>
      <c r="J887" s="119">
        <f>I887-H887</f>
        <v>218</v>
      </c>
      <c r="K887" s="21"/>
      <c r="L887" s="50" t="s">
        <v>6</v>
      </c>
      <c r="M887" s="23">
        <f t="shared" ref="M887:M908" si="643">I887</f>
        <v>311160</v>
      </c>
      <c r="N887" s="23">
        <v>311347</v>
      </c>
      <c r="O887" s="119">
        <f>N887-M887</f>
        <v>187</v>
      </c>
      <c r="P887" s="21"/>
      <c r="Q887" s="50" t="s">
        <v>6</v>
      </c>
      <c r="R887" s="23">
        <f t="shared" ref="R887:R908" si="644">N887</f>
        <v>311347</v>
      </c>
      <c r="S887" s="23">
        <v>311613</v>
      </c>
      <c r="T887" s="119">
        <f>S887-R887</f>
        <v>266</v>
      </c>
      <c r="U887" s="21"/>
      <c r="V887" s="50" t="s">
        <v>6</v>
      </c>
      <c r="W887" s="23">
        <f t="shared" ref="W887:W892" si="645">S887</f>
        <v>311613</v>
      </c>
      <c r="X887" s="23">
        <v>311809</v>
      </c>
      <c r="Y887" s="119">
        <f>X887-W887</f>
        <v>196</v>
      </c>
      <c r="Z887" s="21"/>
      <c r="AA887" s="50" t="s">
        <v>6</v>
      </c>
      <c r="AB887" s="23">
        <f t="shared" ref="AB887:AB908" si="646">X887</f>
        <v>311809</v>
      </c>
      <c r="AC887" s="23">
        <v>312002</v>
      </c>
      <c r="AD887" s="119">
        <f>AC887-AB887</f>
        <v>193</v>
      </c>
      <c r="AE887" s="21"/>
      <c r="AF887" s="50" t="s">
        <v>6</v>
      </c>
      <c r="AG887" s="23">
        <f t="shared" ref="AG887:AG908" si="647">AC887</f>
        <v>312002</v>
      </c>
      <c r="AH887" s="23">
        <v>312171</v>
      </c>
      <c r="AI887" s="119">
        <f>AH887-AG887</f>
        <v>169</v>
      </c>
      <c r="AJ887" s="21"/>
      <c r="AK887" s="50" t="s">
        <v>6</v>
      </c>
      <c r="AL887" s="23">
        <f t="shared" ref="AL887:AL908" si="648">AH887</f>
        <v>312171</v>
      </c>
      <c r="AM887" s="23">
        <v>312378</v>
      </c>
      <c r="AN887" s="119">
        <f>AM887-AL887</f>
        <v>207</v>
      </c>
    </row>
    <row r="888" spans="2:40" x14ac:dyDescent="0.35">
      <c r="B888" s="50" t="s">
        <v>103</v>
      </c>
      <c r="C888" s="23">
        <v>56228</v>
      </c>
      <c r="D888" s="23">
        <v>56970</v>
      </c>
      <c r="E888" s="119">
        <f>D888-C888</f>
        <v>742</v>
      </c>
      <c r="F888" s="21"/>
      <c r="G888" s="50" t="s">
        <v>103</v>
      </c>
      <c r="H888" s="23">
        <f t="shared" si="642"/>
        <v>56970</v>
      </c>
      <c r="I888" s="23">
        <v>57670</v>
      </c>
      <c r="J888" s="119">
        <f>I888-H888</f>
        <v>700</v>
      </c>
      <c r="K888" s="21"/>
      <c r="L888" s="50" t="s">
        <v>103</v>
      </c>
      <c r="M888" s="23">
        <f t="shared" si="643"/>
        <v>57670</v>
      </c>
      <c r="N888" s="23">
        <v>58550</v>
      </c>
      <c r="O888" s="119">
        <f>N888-M888</f>
        <v>880</v>
      </c>
      <c r="P888" s="21"/>
      <c r="Q888" s="50" t="s">
        <v>103</v>
      </c>
      <c r="R888" s="23">
        <f t="shared" si="644"/>
        <v>58550</v>
      </c>
      <c r="S888" s="23">
        <v>59167</v>
      </c>
      <c r="T888" s="119">
        <f>S888-R888</f>
        <v>617</v>
      </c>
      <c r="U888" s="21"/>
      <c r="V888" s="50" t="s">
        <v>103</v>
      </c>
      <c r="W888" s="23">
        <f t="shared" si="645"/>
        <v>59167</v>
      </c>
      <c r="X888" s="23">
        <v>59941</v>
      </c>
      <c r="Y888" s="119">
        <f>X888-W888</f>
        <v>774</v>
      </c>
      <c r="Z888" s="21"/>
      <c r="AA888" s="50" t="s">
        <v>103</v>
      </c>
      <c r="AB888" s="23">
        <f t="shared" si="646"/>
        <v>59941</v>
      </c>
      <c r="AC888" s="23">
        <v>60701</v>
      </c>
      <c r="AD888" s="119">
        <f>AC888-AB888</f>
        <v>760</v>
      </c>
      <c r="AE888" s="21"/>
      <c r="AF888" s="50" t="s">
        <v>103</v>
      </c>
      <c r="AG888" s="23">
        <f t="shared" si="647"/>
        <v>60701</v>
      </c>
      <c r="AH888" s="23">
        <v>61459</v>
      </c>
      <c r="AI888" s="119">
        <f>AH888-AG888</f>
        <v>758</v>
      </c>
      <c r="AJ888" s="21"/>
      <c r="AK888" s="50" t="s">
        <v>103</v>
      </c>
      <c r="AL888" s="23">
        <f t="shared" si="648"/>
        <v>61459</v>
      </c>
      <c r="AM888" s="23">
        <v>62220</v>
      </c>
      <c r="AN888" s="119">
        <f>AM888-AL888</f>
        <v>761</v>
      </c>
    </row>
    <row r="889" spans="2:40" x14ac:dyDescent="0.35">
      <c r="B889" s="19" t="s">
        <v>100</v>
      </c>
      <c r="C889" s="23">
        <v>174625</v>
      </c>
      <c r="D889" s="23">
        <v>174835</v>
      </c>
      <c r="E889" s="119">
        <f>D889-C889</f>
        <v>210</v>
      </c>
      <c r="F889" s="21"/>
      <c r="G889" s="19" t="s">
        <v>100</v>
      </c>
      <c r="H889" s="23">
        <f t="shared" si="642"/>
        <v>174835</v>
      </c>
      <c r="I889" s="23">
        <v>175049</v>
      </c>
      <c r="J889" s="119">
        <f>I889-H889</f>
        <v>214</v>
      </c>
      <c r="K889" s="21"/>
      <c r="L889" s="19" t="s">
        <v>100</v>
      </c>
      <c r="M889" s="23">
        <f t="shared" si="643"/>
        <v>175049</v>
      </c>
      <c r="N889" s="23">
        <v>175270</v>
      </c>
      <c r="O889" s="119">
        <f>N889-M889</f>
        <v>221</v>
      </c>
      <c r="P889" s="21"/>
      <c r="Q889" s="19" t="s">
        <v>100</v>
      </c>
      <c r="R889" s="23">
        <f t="shared" si="644"/>
        <v>175270</v>
      </c>
      <c r="S889" s="23">
        <v>175479</v>
      </c>
      <c r="T889" s="119">
        <f>S889-R889</f>
        <v>209</v>
      </c>
      <c r="U889" s="21"/>
      <c r="V889" s="19" t="s">
        <v>100</v>
      </c>
      <c r="W889" s="23">
        <f t="shared" si="645"/>
        <v>175479</v>
      </c>
      <c r="X889" s="23">
        <v>175680</v>
      </c>
      <c r="Y889" s="119">
        <f>X889-W889</f>
        <v>201</v>
      </c>
      <c r="Z889" s="21"/>
      <c r="AA889" s="19" t="s">
        <v>100</v>
      </c>
      <c r="AB889" s="23">
        <f t="shared" si="646"/>
        <v>175680</v>
      </c>
      <c r="AC889" s="23">
        <v>175680</v>
      </c>
      <c r="AD889" s="119">
        <f>AC889-AB889</f>
        <v>0</v>
      </c>
      <c r="AE889" s="21"/>
      <c r="AF889" s="19" t="s">
        <v>100</v>
      </c>
      <c r="AG889" s="23">
        <f t="shared" si="647"/>
        <v>175680</v>
      </c>
      <c r="AH889" s="23">
        <v>175885</v>
      </c>
      <c r="AI889" s="119">
        <f>AH889-AG889</f>
        <v>205</v>
      </c>
      <c r="AJ889" s="21"/>
      <c r="AK889" s="19" t="s">
        <v>100</v>
      </c>
      <c r="AL889" s="23">
        <f t="shared" si="648"/>
        <v>175885</v>
      </c>
      <c r="AM889" s="23">
        <v>176105</v>
      </c>
      <c r="AN889" s="119">
        <f>AM889-AL889</f>
        <v>220</v>
      </c>
    </row>
    <row r="890" spans="2:40" x14ac:dyDescent="0.35">
      <c r="B890" s="19" t="s">
        <v>1176</v>
      </c>
      <c r="C890" s="23">
        <v>516</v>
      </c>
      <c r="D890" s="23">
        <v>516</v>
      </c>
      <c r="E890" s="119">
        <f>D890-C890</f>
        <v>0</v>
      </c>
      <c r="F890" s="21"/>
      <c r="G890" s="19" t="s">
        <v>1176</v>
      </c>
      <c r="H890" s="23">
        <f t="shared" si="642"/>
        <v>516</v>
      </c>
      <c r="I890" s="23">
        <v>516</v>
      </c>
      <c r="J890" s="119">
        <f>I890-H890</f>
        <v>0</v>
      </c>
      <c r="K890" s="21"/>
      <c r="L890" s="19" t="s">
        <v>1176</v>
      </c>
      <c r="M890" s="23">
        <f t="shared" si="643"/>
        <v>516</v>
      </c>
      <c r="N890" s="23">
        <v>516</v>
      </c>
      <c r="O890" s="119">
        <f>N890-M890</f>
        <v>0</v>
      </c>
      <c r="P890" s="21"/>
      <c r="Q890" s="19" t="s">
        <v>1176</v>
      </c>
      <c r="R890" s="23">
        <f t="shared" si="644"/>
        <v>516</v>
      </c>
      <c r="S890" s="23">
        <v>516</v>
      </c>
      <c r="T890" s="119">
        <f>S890-R890</f>
        <v>0</v>
      </c>
      <c r="U890" s="21"/>
      <c r="V890" s="19" t="s">
        <v>1176</v>
      </c>
      <c r="W890" s="23">
        <f t="shared" si="645"/>
        <v>516</v>
      </c>
      <c r="X890" s="23">
        <v>516</v>
      </c>
      <c r="Y890" s="119">
        <f>X890-W890</f>
        <v>0</v>
      </c>
      <c r="Z890" s="21"/>
      <c r="AA890" s="19" t="s">
        <v>1176</v>
      </c>
      <c r="AB890" s="23">
        <f t="shared" si="646"/>
        <v>516</v>
      </c>
      <c r="AC890" s="23">
        <v>516</v>
      </c>
      <c r="AD890" s="119">
        <f>AC890-AB890</f>
        <v>0</v>
      </c>
      <c r="AE890" s="21"/>
      <c r="AF890" s="19" t="s">
        <v>1176</v>
      </c>
      <c r="AG890" s="23">
        <f t="shared" si="647"/>
        <v>516</v>
      </c>
      <c r="AH890" s="23">
        <v>516</v>
      </c>
      <c r="AI890" s="119">
        <f>AH890-AG890</f>
        <v>0</v>
      </c>
      <c r="AJ890" s="21"/>
      <c r="AK890" s="19" t="s">
        <v>1176</v>
      </c>
      <c r="AL890" s="23">
        <f t="shared" si="648"/>
        <v>516</v>
      </c>
      <c r="AM890" s="23">
        <v>516</v>
      </c>
      <c r="AN890" s="119">
        <f>AM890-AL890</f>
        <v>0</v>
      </c>
    </row>
    <row r="891" spans="2:40" x14ac:dyDescent="0.35">
      <c r="B891" s="19" t="s">
        <v>1179</v>
      </c>
      <c r="C891" s="23">
        <v>12279</v>
      </c>
      <c r="D891" s="23">
        <v>12279</v>
      </c>
      <c r="E891" s="119">
        <f>D891-C891</f>
        <v>0</v>
      </c>
      <c r="F891" s="21"/>
      <c r="G891" s="19" t="s">
        <v>1179</v>
      </c>
      <c r="H891" s="23">
        <f t="shared" si="642"/>
        <v>12279</v>
      </c>
      <c r="I891" s="23">
        <v>12279</v>
      </c>
      <c r="J891" s="119">
        <f>I891-H891</f>
        <v>0</v>
      </c>
      <c r="K891" s="21"/>
      <c r="L891" s="19" t="s">
        <v>1179</v>
      </c>
      <c r="M891" s="23">
        <f t="shared" si="643"/>
        <v>12279</v>
      </c>
      <c r="N891" s="23">
        <v>12279</v>
      </c>
      <c r="O891" s="119">
        <f>N891-M891</f>
        <v>0</v>
      </c>
      <c r="P891" s="21"/>
      <c r="Q891" s="19" t="s">
        <v>1179</v>
      </c>
      <c r="R891" s="23">
        <f t="shared" si="644"/>
        <v>12279</v>
      </c>
      <c r="S891" s="23">
        <v>12279</v>
      </c>
      <c r="T891" s="119">
        <f>S891-R891</f>
        <v>0</v>
      </c>
      <c r="U891" s="21"/>
      <c r="V891" s="19" t="s">
        <v>1179</v>
      </c>
      <c r="W891" s="23">
        <f t="shared" si="645"/>
        <v>12279</v>
      </c>
      <c r="X891" s="23">
        <v>12279</v>
      </c>
      <c r="Y891" s="119">
        <f>X891-W891</f>
        <v>0</v>
      </c>
      <c r="Z891" s="21"/>
      <c r="AA891" s="19" t="s">
        <v>1179</v>
      </c>
      <c r="AB891" s="23">
        <f t="shared" si="646"/>
        <v>12279</v>
      </c>
      <c r="AC891" s="23">
        <v>12279</v>
      </c>
      <c r="AD891" s="119">
        <f>AC891-AB891</f>
        <v>0</v>
      </c>
      <c r="AE891" s="21"/>
      <c r="AF891" s="19" t="s">
        <v>1179</v>
      </c>
      <c r="AG891" s="23">
        <f t="shared" si="647"/>
        <v>12279</v>
      </c>
      <c r="AH891" s="23">
        <v>12279</v>
      </c>
      <c r="AI891" s="119">
        <f>AH891-AG891</f>
        <v>0</v>
      </c>
      <c r="AJ891" s="21"/>
      <c r="AK891" s="19" t="s">
        <v>1179</v>
      </c>
      <c r="AL891" s="23">
        <f t="shared" si="648"/>
        <v>12279</v>
      </c>
      <c r="AM891" s="23">
        <v>12279</v>
      </c>
      <c r="AN891" s="119">
        <f>AM891-AL891</f>
        <v>0</v>
      </c>
    </row>
    <row r="892" spans="2:40" x14ac:dyDescent="0.35">
      <c r="B892" s="50" t="s">
        <v>3</v>
      </c>
      <c r="C892" s="23">
        <v>361725</v>
      </c>
      <c r="D892" s="23">
        <v>361850</v>
      </c>
      <c r="E892" s="119">
        <f>(D892-C892)*10</f>
        <v>1250</v>
      </c>
      <c r="F892" s="21"/>
      <c r="G892" s="50" t="s">
        <v>3</v>
      </c>
      <c r="H892" s="23">
        <f t="shared" si="642"/>
        <v>361850</v>
      </c>
      <c r="I892" s="23">
        <v>361991</v>
      </c>
      <c r="J892" s="119">
        <v>1320</v>
      </c>
      <c r="K892" s="21"/>
      <c r="L892" s="50" t="s">
        <v>3</v>
      </c>
      <c r="M892" s="23">
        <f t="shared" si="643"/>
        <v>361991</v>
      </c>
      <c r="N892" s="23">
        <v>362156</v>
      </c>
      <c r="O892" s="119">
        <v>1650</v>
      </c>
      <c r="P892" s="21"/>
      <c r="Q892" s="50" t="s">
        <v>3</v>
      </c>
      <c r="R892" s="23">
        <f t="shared" si="644"/>
        <v>362156</v>
      </c>
      <c r="S892" s="23">
        <v>362333</v>
      </c>
      <c r="T892" s="119">
        <v>1770</v>
      </c>
      <c r="U892" s="21"/>
      <c r="V892" s="50" t="s">
        <v>3</v>
      </c>
      <c r="W892" s="23">
        <f t="shared" si="645"/>
        <v>362333</v>
      </c>
      <c r="X892" s="23">
        <v>362536</v>
      </c>
      <c r="Y892" s="119">
        <v>2030</v>
      </c>
      <c r="Z892" s="21"/>
      <c r="AA892" s="50" t="s">
        <v>3</v>
      </c>
      <c r="AB892" s="23">
        <f t="shared" si="646"/>
        <v>362536</v>
      </c>
      <c r="AC892" s="23">
        <v>362724</v>
      </c>
      <c r="AD892" s="119">
        <v>1880</v>
      </c>
      <c r="AE892" s="21"/>
      <c r="AF892" s="50" t="s">
        <v>3</v>
      </c>
      <c r="AG892" s="23">
        <f t="shared" si="647"/>
        <v>362724</v>
      </c>
      <c r="AH892" s="23">
        <v>362914</v>
      </c>
      <c r="AI892" s="119">
        <f>(AH892-AG892)*10</f>
        <v>1900</v>
      </c>
      <c r="AJ892" s="21"/>
      <c r="AK892" s="50" t="s">
        <v>3</v>
      </c>
      <c r="AL892" s="23">
        <f t="shared" si="648"/>
        <v>362914</v>
      </c>
      <c r="AM892" s="23">
        <v>363113</v>
      </c>
      <c r="AN892" s="119">
        <f>(AM892-AL892)*10</f>
        <v>1990</v>
      </c>
    </row>
    <row r="893" spans="2:40" x14ac:dyDescent="0.35">
      <c r="B893" s="50" t="s">
        <v>83</v>
      </c>
      <c r="C893" s="23">
        <v>31047</v>
      </c>
      <c r="D893" s="23">
        <v>31056</v>
      </c>
      <c r="E893" s="119">
        <f>D893-Supply!C893</f>
        <v>9</v>
      </c>
      <c r="F893" s="21"/>
      <c r="G893" s="50" t="s">
        <v>83</v>
      </c>
      <c r="H893" s="23">
        <f t="shared" si="642"/>
        <v>31056</v>
      </c>
      <c r="I893" s="23">
        <v>31065</v>
      </c>
      <c r="J893" s="119">
        <f>I893-Supply!H893</f>
        <v>9</v>
      </c>
      <c r="K893" s="21"/>
      <c r="L893" s="50" t="s">
        <v>83</v>
      </c>
      <c r="M893" s="23">
        <f t="shared" si="643"/>
        <v>31065</v>
      </c>
      <c r="N893" s="23">
        <v>31084</v>
      </c>
      <c r="O893" s="119">
        <f>N893-Supply!M893</f>
        <v>19</v>
      </c>
      <c r="P893" s="21"/>
      <c r="Q893" s="50" t="s">
        <v>83</v>
      </c>
      <c r="R893" s="23">
        <f t="shared" si="644"/>
        <v>31084</v>
      </c>
      <c r="S893" s="23">
        <v>31114</v>
      </c>
      <c r="T893" s="119">
        <f>S893-Supply!R893</f>
        <v>30</v>
      </c>
      <c r="U893" s="21"/>
      <c r="V893" s="50" t="s">
        <v>83</v>
      </c>
      <c r="W893" s="23">
        <f>S893</f>
        <v>31114</v>
      </c>
      <c r="X893" s="23">
        <v>31121</v>
      </c>
      <c r="Y893" s="119">
        <f>X893-Supply!W893</f>
        <v>7</v>
      </c>
      <c r="Z893" s="21"/>
      <c r="AA893" s="50" t="s">
        <v>83</v>
      </c>
      <c r="AB893" s="23">
        <f t="shared" si="646"/>
        <v>31121</v>
      </c>
      <c r="AC893" s="23">
        <v>31130</v>
      </c>
      <c r="AD893" s="119">
        <f>AC893-Supply!AB893</f>
        <v>9</v>
      </c>
      <c r="AE893" s="21"/>
      <c r="AF893" s="50" t="s">
        <v>83</v>
      </c>
      <c r="AG893" s="23">
        <f t="shared" si="647"/>
        <v>31130</v>
      </c>
      <c r="AH893" s="23">
        <v>31137</v>
      </c>
      <c r="AI893" s="119">
        <f>AH893-Supply!AG893</f>
        <v>7</v>
      </c>
      <c r="AJ893" s="21"/>
      <c r="AK893" s="50" t="s">
        <v>83</v>
      </c>
      <c r="AL893" s="23">
        <f t="shared" si="648"/>
        <v>31137</v>
      </c>
      <c r="AM893" s="23">
        <v>31145</v>
      </c>
      <c r="AN893" s="119">
        <f>AM893-Supply!AL893</f>
        <v>8</v>
      </c>
    </row>
    <row r="894" spans="2:40" x14ac:dyDescent="0.35">
      <c r="B894" s="50" t="s">
        <v>84</v>
      </c>
      <c r="C894" s="23">
        <v>55847</v>
      </c>
      <c r="D894" s="23">
        <v>55880</v>
      </c>
      <c r="E894" s="119">
        <f>D894-C894</f>
        <v>33</v>
      </c>
      <c r="F894" s="21"/>
      <c r="G894" s="50" t="s">
        <v>84</v>
      </c>
      <c r="H894" s="23">
        <f t="shared" si="642"/>
        <v>55880</v>
      </c>
      <c r="I894" s="23">
        <v>55891</v>
      </c>
      <c r="J894" s="119">
        <f>I894-Supply!H894</f>
        <v>11</v>
      </c>
      <c r="K894" s="21"/>
      <c r="L894" s="50" t="s">
        <v>84</v>
      </c>
      <c r="M894" s="23">
        <f t="shared" si="643"/>
        <v>55891</v>
      </c>
      <c r="N894" s="23">
        <v>55913</v>
      </c>
      <c r="O894" s="119">
        <f>N894-M894</f>
        <v>22</v>
      </c>
      <c r="P894" s="21"/>
      <c r="Q894" s="50" t="s">
        <v>84</v>
      </c>
      <c r="R894" s="23">
        <f t="shared" si="644"/>
        <v>55913</v>
      </c>
      <c r="S894" s="23">
        <v>55913</v>
      </c>
      <c r="T894" s="119">
        <f>S894-R894</f>
        <v>0</v>
      </c>
      <c r="U894" s="21"/>
      <c r="V894" s="50" t="s">
        <v>84</v>
      </c>
      <c r="W894" s="23">
        <f t="shared" ref="W894:W908" si="649">S894</f>
        <v>55913</v>
      </c>
      <c r="X894" s="23">
        <v>55920</v>
      </c>
      <c r="Y894" s="119">
        <f>X894-W894</f>
        <v>7</v>
      </c>
      <c r="Z894" s="21"/>
      <c r="AA894" s="50" t="s">
        <v>84</v>
      </c>
      <c r="AB894" s="23">
        <f t="shared" si="646"/>
        <v>55920</v>
      </c>
      <c r="AC894" s="23">
        <v>55920</v>
      </c>
      <c r="AD894" s="119">
        <f>AC894-AB894</f>
        <v>0</v>
      </c>
      <c r="AE894" s="21"/>
      <c r="AF894" s="50" t="s">
        <v>84</v>
      </c>
      <c r="AG894" s="23">
        <f t="shared" si="647"/>
        <v>55920</v>
      </c>
      <c r="AH894" s="23">
        <v>55940</v>
      </c>
      <c r="AI894" s="119">
        <f>AH894-AG894</f>
        <v>20</v>
      </c>
      <c r="AJ894" s="21"/>
      <c r="AK894" s="50" t="s">
        <v>84</v>
      </c>
      <c r="AL894" s="23">
        <f t="shared" si="648"/>
        <v>55940</v>
      </c>
      <c r="AM894" s="23">
        <v>55940</v>
      </c>
      <c r="AN894" s="119">
        <f>AM894-AL894</f>
        <v>0</v>
      </c>
    </row>
    <row r="895" spans="2:40" x14ac:dyDescent="0.35">
      <c r="B895" s="50" t="s">
        <v>98</v>
      </c>
      <c r="C895" s="23">
        <v>139728</v>
      </c>
      <c r="D895" s="23">
        <v>139728</v>
      </c>
      <c r="E895" s="119">
        <f>D895-C895</f>
        <v>0</v>
      </c>
      <c r="F895" s="21"/>
      <c r="G895" s="50" t="s">
        <v>98</v>
      </c>
      <c r="H895" s="23">
        <f t="shared" si="642"/>
        <v>139728</v>
      </c>
      <c r="I895" s="23">
        <v>139728</v>
      </c>
      <c r="J895" s="119">
        <f>I895-Supply!H895</f>
        <v>0</v>
      </c>
      <c r="K895" s="21"/>
      <c r="L895" s="50" t="s">
        <v>98</v>
      </c>
      <c r="M895" s="23">
        <f t="shared" si="643"/>
        <v>139728</v>
      </c>
      <c r="N895" s="23">
        <v>139728</v>
      </c>
      <c r="O895" s="119">
        <f>N895-M895</f>
        <v>0</v>
      </c>
      <c r="P895" s="21"/>
      <c r="Q895" s="50" t="s">
        <v>98</v>
      </c>
      <c r="R895" s="23">
        <f t="shared" si="644"/>
        <v>139728</v>
      </c>
      <c r="S895" s="23">
        <v>139728</v>
      </c>
      <c r="T895" s="119">
        <f>S895-R895</f>
        <v>0</v>
      </c>
      <c r="U895" s="21"/>
      <c r="V895" s="50" t="s">
        <v>98</v>
      </c>
      <c r="W895" s="23">
        <f t="shared" si="649"/>
        <v>139728</v>
      </c>
      <c r="X895" s="23">
        <v>139728</v>
      </c>
      <c r="Y895" s="119">
        <f>X895-W895</f>
        <v>0</v>
      </c>
      <c r="Z895" s="21"/>
      <c r="AA895" s="50" t="s">
        <v>98</v>
      </c>
      <c r="AB895" s="23">
        <f t="shared" si="646"/>
        <v>139728</v>
      </c>
      <c r="AC895" s="23">
        <v>139728</v>
      </c>
      <c r="AD895" s="119">
        <f>AC895-AB895</f>
        <v>0</v>
      </c>
      <c r="AE895" s="21"/>
      <c r="AF895" s="50" t="s">
        <v>98</v>
      </c>
      <c r="AG895" s="23">
        <f t="shared" si="647"/>
        <v>139728</v>
      </c>
      <c r="AH895" s="23">
        <v>139728</v>
      </c>
      <c r="AI895" s="119">
        <f>AH895-AG895</f>
        <v>0</v>
      </c>
      <c r="AJ895" s="21"/>
      <c r="AK895" s="50" t="s">
        <v>98</v>
      </c>
      <c r="AL895" s="23">
        <f t="shared" si="648"/>
        <v>139728</v>
      </c>
      <c r="AM895" s="23">
        <v>139728</v>
      </c>
      <c r="AN895" s="119">
        <f>AM895-AL895</f>
        <v>0</v>
      </c>
    </row>
    <row r="896" spans="2:40" x14ac:dyDescent="0.35">
      <c r="B896" s="50" t="s">
        <v>85</v>
      </c>
      <c r="C896" s="23">
        <v>637</v>
      </c>
      <c r="D896" s="23">
        <v>639</v>
      </c>
      <c r="E896" s="119">
        <f>D896-C896</f>
        <v>2</v>
      </c>
      <c r="F896" s="21"/>
      <c r="G896" s="50" t="s">
        <v>85</v>
      </c>
      <c r="H896" s="23">
        <f t="shared" si="642"/>
        <v>639</v>
      </c>
      <c r="I896" s="23">
        <v>639</v>
      </c>
      <c r="J896" s="119">
        <f>I896-Supply!H896</f>
        <v>0</v>
      </c>
      <c r="K896" s="21"/>
      <c r="L896" s="50" t="s">
        <v>85</v>
      </c>
      <c r="M896" s="23">
        <f t="shared" si="643"/>
        <v>639</v>
      </c>
      <c r="N896" s="23">
        <v>640</v>
      </c>
      <c r="O896" s="119">
        <f>N896-M896</f>
        <v>1</v>
      </c>
      <c r="P896" s="21"/>
      <c r="Q896" s="50" t="s">
        <v>85</v>
      </c>
      <c r="R896" s="23">
        <f t="shared" si="644"/>
        <v>640</v>
      </c>
      <c r="S896" s="23">
        <v>641</v>
      </c>
      <c r="T896" s="119">
        <f>S896-R896</f>
        <v>1</v>
      </c>
      <c r="U896" s="21"/>
      <c r="V896" s="50" t="s">
        <v>85</v>
      </c>
      <c r="W896" s="23">
        <f t="shared" si="649"/>
        <v>641</v>
      </c>
      <c r="X896" s="23">
        <v>642</v>
      </c>
      <c r="Y896" s="119">
        <f>X896-W896</f>
        <v>1</v>
      </c>
      <c r="Z896" s="21"/>
      <c r="AA896" s="50" t="s">
        <v>85</v>
      </c>
      <c r="AB896" s="23">
        <f t="shared" si="646"/>
        <v>642</v>
      </c>
      <c r="AC896" s="23">
        <v>643</v>
      </c>
      <c r="AD896" s="119">
        <f>AC896-AB896</f>
        <v>1</v>
      </c>
      <c r="AE896" s="21"/>
      <c r="AF896" s="50" t="s">
        <v>85</v>
      </c>
      <c r="AG896" s="23">
        <f t="shared" si="647"/>
        <v>643</v>
      </c>
      <c r="AH896" s="23">
        <v>644</v>
      </c>
      <c r="AI896" s="119">
        <f>AH896-AG896</f>
        <v>1</v>
      </c>
      <c r="AJ896" s="21"/>
      <c r="AK896" s="50" t="s">
        <v>85</v>
      </c>
      <c r="AL896" s="23">
        <f t="shared" si="648"/>
        <v>644</v>
      </c>
      <c r="AM896" s="23">
        <v>646</v>
      </c>
      <c r="AN896" s="119">
        <f>AM896-AL896</f>
        <v>2</v>
      </c>
    </row>
    <row r="897" spans="2:40" x14ac:dyDescent="0.35">
      <c r="B897" s="50" t="s">
        <v>86</v>
      </c>
      <c r="C897" s="23">
        <v>362925</v>
      </c>
      <c r="D897" s="23">
        <v>363092</v>
      </c>
      <c r="E897" s="119">
        <f>D897-C897</f>
        <v>167</v>
      </c>
      <c r="F897" s="21"/>
      <c r="G897" s="50" t="s">
        <v>86</v>
      </c>
      <c r="H897" s="23">
        <f t="shared" si="642"/>
        <v>363092</v>
      </c>
      <c r="I897" s="23">
        <v>363236</v>
      </c>
      <c r="J897" s="119">
        <f>I897-Supply!H897</f>
        <v>144</v>
      </c>
      <c r="K897" s="21"/>
      <c r="L897" s="50" t="s">
        <v>86</v>
      </c>
      <c r="M897" s="23">
        <f t="shared" si="643"/>
        <v>363236</v>
      </c>
      <c r="N897" s="23">
        <v>363328</v>
      </c>
      <c r="O897" s="119">
        <f>N897-M897</f>
        <v>92</v>
      </c>
      <c r="P897" s="21"/>
      <c r="Q897" s="50" t="s">
        <v>86</v>
      </c>
      <c r="R897" s="23">
        <f t="shared" si="644"/>
        <v>363328</v>
      </c>
      <c r="S897" s="23">
        <v>363517</v>
      </c>
      <c r="T897" s="119">
        <f>S897-R897</f>
        <v>189</v>
      </c>
      <c r="U897" s="21"/>
      <c r="V897" s="50" t="s">
        <v>86</v>
      </c>
      <c r="W897" s="23">
        <f t="shared" si="649"/>
        <v>363517</v>
      </c>
      <c r="X897" s="23">
        <v>363724</v>
      </c>
      <c r="Y897" s="119">
        <f>X897-W897</f>
        <v>207</v>
      </c>
      <c r="Z897" s="21"/>
      <c r="AA897" s="50" t="s">
        <v>86</v>
      </c>
      <c r="AB897" s="23">
        <f t="shared" si="646"/>
        <v>363724</v>
      </c>
      <c r="AC897" s="23">
        <v>363891</v>
      </c>
      <c r="AD897" s="119">
        <f>AC897-AB897</f>
        <v>167</v>
      </c>
      <c r="AE897" s="21"/>
      <c r="AF897" s="50" t="s">
        <v>86</v>
      </c>
      <c r="AG897" s="23">
        <f t="shared" si="647"/>
        <v>363891</v>
      </c>
      <c r="AH897" s="23">
        <v>364111</v>
      </c>
      <c r="AI897" s="119">
        <f>AH897-AG897</f>
        <v>220</v>
      </c>
      <c r="AJ897" s="21"/>
      <c r="AK897" s="50" t="s">
        <v>86</v>
      </c>
      <c r="AL897" s="23">
        <f t="shared" si="648"/>
        <v>364111</v>
      </c>
      <c r="AM897" s="23">
        <v>364278</v>
      </c>
      <c r="AN897" s="119">
        <f>AM897-AL897</f>
        <v>167</v>
      </c>
    </row>
    <row r="898" spans="2:40" x14ac:dyDescent="0.35">
      <c r="B898" s="50" t="s">
        <v>93</v>
      </c>
      <c r="C898" s="23"/>
      <c r="D898" s="23"/>
      <c r="E898" s="119">
        <f>E897+E896+E895+E894+E893+E892</f>
        <v>1461</v>
      </c>
      <c r="F898" s="21"/>
      <c r="G898" s="50" t="s">
        <v>93</v>
      </c>
      <c r="H898" s="23">
        <f t="shared" si="642"/>
        <v>0</v>
      </c>
      <c r="I898" s="23"/>
      <c r="J898" s="119">
        <f>J897+J896+J895+J894+J893+J892</f>
        <v>1484</v>
      </c>
      <c r="K898" s="21"/>
      <c r="L898" s="50" t="s">
        <v>93</v>
      </c>
      <c r="M898" s="23">
        <f t="shared" si="643"/>
        <v>0</v>
      </c>
      <c r="N898" s="23"/>
      <c r="O898" s="119">
        <f>O897+O896+O895+O894+O893+O892</f>
        <v>1784</v>
      </c>
      <c r="P898" s="21"/>
      <c r="Q898" s="50" t="s">
        <v>93</v>
      </c>
      <c r="R898" s="23">
        <f t="shared" si="644"/>
        <v>0</v>
      </c>
      <c r="S898" s="23"/>
      <c r="T898" s="119">
        <f>T897+T896+T895+T894+T893+T892</f>
        <v>1990</v>
      </c>
      <c r="U898" s="21"/>
      <c r="V898" s="50" t="s">
        <v>93</v>
      </c>
      <c r="W898" s="23">
        <f t="shared" si="649"/>
        <v>0</v>
      </c>
      <c r="X898" s="23"/>
      <c r="Y898" s="119">
        <f>Y897+Y896+Y895+Y894+Y893+Y892</f>
        <v>2252</v>
      </c>
      <c r="Z898" s="21"/>
      <c r="AA898" s="50" t="s">
        <v>93</v>
      </c>
      <c r="AB898" s="23">
        <f t="shared" si="646"/>
        <v>0</v>
      </c>
      <c r="AC898" s="23"/>
      <c r="AD898" s="119">
        <f>AD897+AD896+AD895+AD894+AD893+AD892</f>
        <v>2057</v>
      </c>
      <c r="AE898" s="21"/>
      <c r="AF898" s="50" t="s">
        <v>93</v>
      </c>
      <c r="AG898" s="23">
        <f t="shared" si="647"/>
        <v>0</v>
      </c>
      <c r="AH898" s="23"/>
      <c r="AI898" s="119">
        <f>AI897+AI896+AI895+AI894+AI893+AI892</f>
        <v>2148</v>
      </c>
      <c r="AJ898" s="21"/>
      <c r="AK898" s="50" t="s">
        <v>93</v>
      </c>
      <c r="AL898" s="23">
        <f t="shared" si="648"/>
        <v>0</v>
      </c>
      <c r="AM898" s="23"/>
      <c r="AN898" s="119">
        <f>AN897+AN896+AN895+AN894+AN893+AN892</f>
        <v>2167</v>
      </c>
    </row>
    <row r="899" spans="2:40" x14ac:dyDescent="0.35">
      <c r="B899" s="50" t="s">
        <v>87</v>
      </c>
      <c r="C899" s="23">
        <v>1590395</v>
      </c>
      <c r="D899" s="23">
        <v>1590395</v>
      </c>
      <c r="E899" s="119">
        <f t="shared" ref="E899:E905" si="650">D899-C899</f>
        <v>0</v>
      </c>
      <c r="F899" s="21"/>
      <c r="G899" s="50" t="s">
        <v>87</v>
      </c>
      <c r="H899" s="23">
        <f t="shared" si="642"/>
        <v>1590395</v>
      </c>
      <c r="I899" s="23">
        <v>1590395</v>
      </c>
      <c r="J899" s="119">
        <f t="shared" ref="J899:J905" si="651">I899-H899</f>
        <v>0</v>
      </c>
      <c r="K899" s="21"/>
      <c r="L899" s="50" t="s">
        <v>87</v>
      </c>
      <c r="M899" s="23">
        <f t="shared" si="643"/>
        <v>1590395</v>
      </c>
      <c r="N899" s="23">
        <v>1590395</v>
      </c>
      <c r="O899" s="119">
        <f t="shared" ref="O899:O905" si="652">N899-M899</f>
        <v>0</v>
      </c>
      <c r="P899" s="21"/>
      <c r="Q899" s="50" t="s">
        <v>87</v>
      </c>
      <c r="R899" s="23">
        <f t="shared" si="644"/>
        <v>1590395</v>
      </c>
      <c r="S899" s="23">
        <v>1590395</v>
      </c>
      <c r="T899" s="119">
        <f t="shared" ref="T899:T905" si="653">S899-R899</f>
        <v>0</v>
      </c>
      <c r="U899" s="21"/>
      <c r="V899" s="50" t="s">
        <v>87</v>
      </c>
      <c r="W899" s="23">
        <f t="shared" si="649"/>
        <v>1590395</v>
      </c>
      <c r="X899" s="23">
        <v>1590395</v>
      </c>
      <c r="Y899" s="119">
        <f t="shared" ref="Y899:Y905" si="654">X899-W899</f>
        <v>0</v>
      </c>
      <c r="Z899" s="21"/>
      <c r="AA899" s="50" t="s">
        <v>87</v>
      </c>
      <c r="AB899" s="23">
        <f t="shared" si="646"/>
        <v>1590395</v>
      </c>
      <c r="AC899" s="23">
        <v>1590395</v>
      </c>
      <c r="AD899" s="119">
        <f t="shared" ref="AD899:AD905" si="655">AC899-AB899</f>
        <v>0</v>
      </c>
      <c r="AE899" s="21"/>
      <c r="AF899" s="50" t="s">
        <v>87</v>
      </c>
      <c r="AG899" s="23">
        <f t="shared" si="647"/>
        <v>1590395</v>
      </c>
      <c r="AH899" s="23">
        <v>1590395</v>
      </c>
      <c r="AI899" s="119">
        <f t="shared" ref="AI899:AI905" si="656">AH899-AG899</f>
        <v>0</v>
      </c>
      <c r="AJ899" s="21"/>
      <c r="AK899" s="50" t="s">
        <v>87</v>
      </c>
      <c r="AL899" s="23">
        <f t="shared" si="648"/>
        <v>1590395</v>
      </c>
      <c r="AM899" s="23">
        <v>1590395</v>
      </c>
      <c r="AN899" s="119">
        <f t="shared" ref="AN899:AN905" si="657">AM899-AL899</f>
        <v>0</v>
      </c>
    </row>
    <row r="900" spans="2:40" x14ac:dyDescent="0.35">
      <c r="B900" s="50" t="s">
        <v>96</v>
      </c>
      <c r="C900" s="23">
        <v>888364</v>
      </c>
      <c r="D900" s="23">
        <v>888647</v>
      </c>
      <c r="E900" s="119">
        <f t="shared" si="650"/>
        <v>283</v>
      </c>
      <c r="F900" s="21"/>
      <c r="G900" s="50" t="s">
        <v>96</v>
      </c>
      <c r="H900" s="23">
        <f t="shared" si="642"/>
        <v>888647</v>
      </c>
      <c r="I900" s="23">
        <v>888913</v>
      </c>
      <c r="J900" s="119">
        <f t="shared" si="651"/>
        <v>266</v>
      </c>
      <c r="K900" s="21"/>
      <c r="L900" s="50" t="s">
        <v>96</v>
      </c>
      <c r="M900" s="23">
        <f t="shared" si="643"/>
        <v>888913</v>
      </c>
      <c r="N900" s="23">
        <v>889241</v>
      </c>
      <c r="O900" s="119">
        <f t="shared" si="652"/>
        <v>328</v>
      </c>
      <c r="P900" s="21"/>
      <c r="Q900" s="50" t="s">
        <v>96</v>
      </c>
      <c r="R900" s="23">
        <f t="shared" si="644"/>
        <v>889241</v>
      </c>
      <c r="S900" s="23">
        <v>889555</v>
      </c>
      <c r="T900" s="119">
        <f t="shared" si="653"/>
        <v>314</v>
      </c>
      <c r="U900" s="21"/>
      <c r="V900" s="50" t="s">
        <v>96</v>
      </c>
      <c r="W900" s="23">
        <f t="shared" si="649"/>
        <v>889555</v>
      </c>
      <c r="X900" s="23">
        <v>889849</v>
      </c>
      <c r="Y900" s="119">
        <f t="shared" si="654"/>
        <v>294</v>
      </c>
      <c r="Z900" s="21"/>
      <c r="AA900" s="50" t="s">
        <v>96</v>
      </c>
      <c r="AB900" s="23">
        <f t="shared" si="646"/>
        <v>889849</v>
      </c>
      <c r="AC900" s="23">
        <v>890132</v>
      </c>
      <c r="AD900" s="119">
        <f t="shared" si="655"/>
        <v>283</v>
      </c>
      <c r="AE900" s="21"/>
      <c r="AF900" s="50" t="s">
        <v>96</v>
      </c>
      <c r="AG900" s="23">
        <f t="shared" si="647"/>
        <v>890132</v>
      </c>
      <c r="AH900" s="23">
        <v>890388</v>
      </c>
      <c r="AI900" s="119">
        <f t="shared" si="656"/>
        <v>256</v>
      </c>
      <c r="AJ900" s="21"/>
      <c r="AK900" s="50" t="s">
        <v>96</v>
      </c>
      <c r="AL900" s="23">
        <f t="shared" si="648"/>
        <v>890388</v>
      </c>
      <c r="AM900" s="23">
        <v>890644</v>
      </c>
      <c r="AN900" s="119">
        <f t="shared" si="657"/>
        <v>256</v>
      </c>
    </row>
    <row r="901" spans="2:40" x14ac:dyDescent="0.35">
      <c r="B901" s="50" t="s">
        <v>88</v>
      </c>
      <c r="C901" s="23"/>
      <c r="D901" s="23"/>
      <c r="E901" s="119">
        <f t="shared" si="650"/>
        <v>0</v>
      </c>
      <c r="F901" s="21"/>
      <c r="G901" s="50" t="s">
        <v>88</v>
      </c>
      <c r="H901" s="23">
        <f t="shared" si="642"/>
        <v>0</v>
      </c>
      <c r="I901" s="23"/>
      <c r="J901" s="119">
        <f t="shared" si="651"/>
        <v>0</v>
      </c>
      <c r="K901" s="21"/>
      <c r="L901" s="50" t="s">
        <v>88</v>
      </c>
      <c r="M901" s="23">
        <f t="shared" si="643"/>
        <v>0</v>
      </c>
      <c r="N901" s="23"/>
      <c r="O901" s="119">
        <f t="shared" si="652"/>
        <v>0</v>
      </c>
      <c r="P901" s="21"/>
      <c r="Q901" s="50" t="s">
        <v>88</v>
      </c>
      <c r="R901" s="23">
        <f t="shared" si="644"/>
        <v>0</v>
      </c>
      <c r="S901" s="23"/>
      <c r="T901" s="119">
        <f t="shared" si="653"/>
        <v>0</v>
      </c>
      <c r="U901" s="21"/>
      <c r="V901" s="50" t="s">
        <v>88</v>
      </c>
      <c r="W901" s="23">
        <f t="shared" si="649"/>
        <v>0</v>
      </c>
      <c r="X901" s="23"/>
      <c r="Y901" s="119">
        <f t="shared" si="654"/>
        <v>0</v>
      </c>
      <c r="Z901" s="21"/>
      <c r="AA901" s="50" t="s">
        <v>88</v>
      </c>
      <c r="AB901" s="23">
        <f t="shared" si="646"/>
        <v>0</v>
      </c>
      <c r="AC901" s="23"/>
      <c r="AD901" s="119">
        <f t="shared" si="655"/>
        <v>0</v>
      </c>
      <c r="AE901" s="21"/>
      <c r="AF901" s="50" t="s">
        <v>88</v>
      </c>
      <c r="AG901" s="23">
        <f t="shared" si="647"/>
        <v>0</v>
      </c>
      <c r="AH901" s="23"/>
      <c r="AI901" s="119">
        <f t="shared" si="656"/>
        <v>0</v>
      </c>
      <c r="AJ901" s="21"/>
      <c r="AK901" s="50" t="s">
        <v>88</v>
      </c>
      <c r="AL901" s="23">
        <f t="shared" si="648"/>
        <v>0</v>
      </c>
      <c r="AM901" s="23"/>
      <c r="AN901" s="119">
        <f t="shared" si="657"/>
        <v>0</v>
      </c>
    </row>
    <row r="902" spans="2:40" x14ac:dyDescent="0.35">
      <c r="B902" s="50" t="s">
        <v>108</v>
      </c>
      <c r="C902" s="23">
        <v>2953</v>
      </c>
      <c r="D902" s="23">
        <v>2954</v>
      </c>
      <c r="E902" s="119">
        <f t="shared" si="650"/>
        <v>1</v>
      </c>
      <c r="F902" s="21"/>
      <c r="G902" s="50" t="s">
        <v>108</v>
      </c>
      <c r="H902" s="23">
        <f t="shared" si="642"/>
        <v>2954</v>
      </c>
      <c r="I902" s="23">
        <v>2955</v>
      </c>
      <c r="J902" s="119">
        <f t="shared" si="651"/>
        <v>1</v>
      </c>
      <c r="K902" s="21"/>
      <c r="L902" s="50" t="s">
        <v>108</v>
      </c>
      <c r="M902" s="23">
        <f t="shared" si="643"/>
        <v>2955</v>
      </c>
      <c r="N902" s="23">
        <v>2955</v>
      </c>
      <c r="O902" s="119">
        <f t="shared" si="652"/>
        <v>0</v>
      </c>
      <c r="P902" s="21"/>
      <c r="Q902" s="50" t="s">
        <v>108</v>
      </c>
      <c r="R902" s="23">
        <f t="shared" si="644"/>
        <v>2955</v>
      </c>
      <c r="S902" s="23">
        <v>2956</v>
      </c>
      <c r="T902" s="119">
        <f t="shared" si="653"/>
        <v>1</v>
      </c>
      <c r="U902" s="21"/>
      <c r="V902" s="50" t="s">
        <v>108</v>
      </c>
      <c r="W902" s="23">
        <f t="shared" si="649"/>
        <v>2956</v>
      </c>
      <c r="X902" s="23">
        <v>2956</v>
      </c>
      <c r="Y902" s="119">
        <f t="shared" si="654"/>
        <v>0</v>
      </c>
      <c r="Z902" s="21"/>
      <c r="AA902" s="50" t="s">
        <v>108</v>
      </c>
      <c r="AB902" s="23">
        <f t="shared" si="646"/>
        <v>2956</v>
      </c>
      <c r="AC902" s="23">
        <v>2959</v>
      </c>
      <c r="AD902" s="119">
        <f t="shared" si="655"/>
        <v>3</v>
      </c>
      <c r="AE902" s="21"/>
      <c r="AF902" s="50" t="s">
        <v>108</v>
      </c>
      <c r="AG902" s="23">
        <f t="shared" si="647"/>
        <v>2959</v>
      </c>
      <c r="AH902" s="23">
        <v>2961</v>
      </c>
      <c r="AI902" s="119">
        <f t="shared" si="656"/>
        <v>2</v>
      </c>
      <c r="AJ902" s="21"/>
      <c r="AK902" s="50" t="s">
        <v>108</v>
      </c>
      <c r="AL902" s="23">
        <f t="shared" si="648"/>
        <v>2961</v>
      </c>
      <c r="AM902" s="23">
        <v>2963</v>
      </c>
      <c r="AN902" s="119">
        <f t="shared" si="657"/>
        <v>2</v>
      </c>
    </row>
    <row r="903" spans="2:40" x14ac:dyDescent="0.35">
      <c r="B903" s="50" t="s">
        <v>1258</v>
      </c>
      <c r="C903" s="23">
        <v>641934</v>
      </c>
      <c r="D903" s="23">
        <v>642345</v>
      </c>
      <c r="E903" s="119">
        <f t="shared" si="650"/>
        <v>411</v>
      </c>
      <c r="F903" s="21"/>
      <c r="G903" s="50" t="s">
        <v>1258</v>
      </c>
      <c r="H903" s="23">
        <f t="shared" si="642"/>
        <v>642345</v>
      </c>
      <c r="I903" s="23">
        <v>642768</v>
      </c>
      <c r="J903" s="119">
        <f t="shared" si="651"/>
        <v>423</v>
      </c>
      <c r="K903" s="21"/>
      <c r="L903" s="50" t="s">
        <v>1258</v>
      </c>
      <c r="M903" s="23">
        <f t="shared" si="643"/>
        <v>642768</v>
      </c>
      <c r="N903" s="23">
        <v>643029</v>
      </c>
      <c r="O903" s="119">
        <f t="shared" si="652"/>
        <v>261</v>
      </c>
      <c r="P903" s="21"/>
      <c r="Q903" s="50" t="s">
        <v>1258</v>
      </c>
      <c r="R903" s="23">
        <f t="shared" si="644"/>
        <v>643029</v>
      </c>
      <c r="S903" s="23">
        <v>643499</v>
      </c>
      <c r="T903" s="119">
        <f t="shared" si="653"/>
        <v>470</v>
      </c>
      <c r="U903" s="21"/>
      <c r="V903" s="50" t="s">
        <v>89</v>
      </c>
      <c r="W903" s="23">
        <f t="shared" si="649"/>
        <v>643499</v>
      </c>
      <c r="X903" s="23">
        <v>643892</v>
      </c>
      <c r="Y903" s="119">
        <f t="shared" si="654"/>
        <v>393</v>
      </c>
      <c r="Z903" s="21"/>
      <c r="AA903" s="50" t="s">
        <v>89</v>
      </c>
      <c r="AB903" s="23">
        <f t="shared" si="646"/>
        <v>643892</v>
      </c>
      <c r="AC903" s="23">
        <v>644302</v>
      </c>
      <c r="AD903" s="119">
        <f t="shared" si="655"/>
        <v>410</v>
      </c>
      <c r="AE903" s="21"/>
      <c r="AF903" s="50" t="s">
        <v>89</v>
      </c>
      <c r="AG903" s="23">
        <f t="shared" si="647"/>
        <v>644302</v>
      </c>
      <c r="AH903" s="23">
        <v>644689</v>
      </c>
      <c r="AI903" s="119">
        <f t="shared" si="656"/>
        <v>387</v>
      </c>
      <c r="AJ903" s="21"/>
      <c r="AK903" s="50" t="s">
        <v>89</v>
      </c>
      <c r="AL903" s="23">
        <f t="shared" si="648"/>
        <v>644689</v>
      </c>
      <c r="AM903" s="23">
        <v>645081</v>
      </c>
      <c r="AN903" s="119">
        <f t="shared" si="657"/>
        <v>392</v>
      </c>
    </row>
    <row r="904" spans="2:40" x14ac:dyDescent="0.35">
      <c r="B904" s="50" t="s">
        <v>90</v>
      </c>
      <c r="C904" s="23">
        <v>341703</v>
      </c>
      <c r="D904" s="23">
        <v>341925</v>
      </c>
      <c r="E904" s="119">
        <f t="shared" si="650"/>
        <v>222</v>
      </c>
      <c r="F904" s="21"/>
      <c r="G904" s="50" t="s">
        <v>90</v>
      </c>
      <c r="H904" s="23">
        <f t="shared" si="642"/>
        <v>341925</v>
      </c>
      <c r="I904" s="23">
        <v>342255</v>
      </c>
      <c r="J904" s="119">
        <f t="shared" si="651"/>
        <v>330</v>
      </c>
      <c r="K904" s="21"/>
      <c r="L904" s="50" t="s">
        <v>90</v>
      </c>
      <c r="M904" s="23">
        <f t="shared" si="643"/>
        <v>342255</v>
      </c>
      <c r="N904" s="23">
        <v>342466</v>
      </c>
      <c r="O904" s="119">
        <f t="shared" si="652"/>
        <v>211</v>
      </c>
      <c r="P904" s="21"/>
      <c r="Q904" s="50" t="s">
        <v>90</v>
      </c>
      <c r="R904" s="23">
        <f t="shared" si="644"/>
        <v>342466</v>
      </c>
      <c r="S904" s="23">
        <v>342792</v>
      </c>
      <c r="T904" s="119">
        <f t="shared" si="653"/>
        <v>326</v>
      </c>
      <c r="U904" s="21"/>
      <c r="V904" s="50" t="s">
        <v>90</v>
      </c>
      <c r="W904" s="23">
        <f t="shared" si="649"/>
        <v>342792</v>
      </c>
      <c r="X904" s="23">
        <v>343069</v>
      </c>
      <c r="Y904" s="119">
        <f t="shared" si="654"/>
        <v>277</v>
      </c>
      <c r="Z904" s="21"/>
      <c r="AA904" s="50" t="s">
        <v>90</v>
      </c>
      <c r="AB904" s="23">
        <f t="shared" si="646"/>
        <v>343069</v>
      </c>
      <c r="AC904" s="23">
        <v>343360</v>
      </c>
      <c r="AD904" s="119">
        <f t="shared" si="655"/>
        <v>291</v>
      </c>
      <c r="AE904" s="21"/>
      <c r="AF904" s="50" t="s">
        <v>90</v>
      </c>
      <c r="AG904" s="23">
        <f t="shared" si="647"/>
        <v>343360</v>
      </c>
      <c r="AH904" s="23">
        <v>343621</v>
      </c>
      <c r="AI904" s="119">
        <f t="shared" si="656"/>
        <v>261</v>
      </c>
      <c r="AJ904" s="21"/>
      <c r="AK904" s="50" t="s">
        <v>90</v>
      </c>
      <c r="AL904" s="23">
        <f t="shared" si="648"/>
        <v>343621</v>
      </c>
      <c r="AM904" s="23">
        <v>343990</v>
      </c>
      <c r="AN904" s="119">
        <f t="shared" si="657"/>
        <v>369</v>
      </c>
    </row>
    <row r="905" spans="2:40" x14ac:dyDescent="0.35">
      <c r="B905" s="50" t="s">
        <v>91</v>
      </c>
      <c r="C905" s="23">
        <v>1010370</v>
      </c>
      <c r="D905" s="23">
        <v>1011399</v>
      </c>
      <c r="E905" s="119">
        <f t="shared" si="650"/>
        <v>1029</v>
      </c>
      <c r="F905" s="21"/>
      <c r="G905" s="50" t="s">
        <v>91</v>
      </c>
      <c r="H905" s="23">
        <f t="shared" si="642"/>
        <v>1011399</v>
      </c>
      <c r="I905" s="23">
        <v>1012256</v>
      </c>
      <c r="J905" s="119">
        <f t="shared" si="651"/>
        <v>857</v>
      </c>
      <c r="K905" s="21"/>
      <c r="L905" s="50" t="s">
        <v>91</v>
      </c>
      <c r="M905" s="23">
        <f t="shared" si="643"/>
        <v>1012256</v>
      </c>
      <c r="N905" s="23">
        <v>1013238</v>
      </c>
      <c r="O905" s="119">
        <f t="shared" si="652"/>
        <v>982</v>
      </c>
      <c r="P905" s="21"/>
      <c r="Q905" s="50" t="s">
        <v>91</v>
      </c>
      <c r="R905" s="23">
        <f t="shared" si="644"/>
        <v>1013238</v>
      </c>
      <c r="S905" s="23">
        <v>1014569</v>
      </c>
      <c r="T905" s="119">
        <f t="shared" si="653"/>
        <v>1331</v>
      </c>
      <c r="U905" s="21"/>
      <c r="V905" s="50" t="s">
        <v>91</v>
      </c>
      <c r="W905" s="23">
        <f t="shared" si="649"/>
        <v>1014569</v>
      </c>
      <c r="X905" s="23">
        <v>1016245</v>
      </c>
      <c r="Y905" s="119">
        <f t="shared" si="654"/>
        <v>1676</v>
      </c>
      <c r="Z905" s="21"/>
      <c r="AA905" s="50" t="s">
        <v>91</v>
      </c>
      <c r="AB905" s="23">
        <f t="shared" si="646"/>
        <v>1016245</v>
      </c>
      <c r="AC905" s="23">
        <v>1017641</v>
      </c>
      <c r="AD905" s="119">
        <f t="shared" si="655"/>
        <v>1396</v>
      </c>
      <c r="AE905" s="21"/>
      <c r="AF905" s="50" t="s">
        <v>91</v>
      </c>
      <c r="AG905" s="23">
        <f t="shared" si="647"/>
        <v>1017641</v>
      </c>
      <c r="AH905" s="23">
        <v>1019251</v>
      </c>
      <c r="AI905" s="119">
        <f t="shared" si="656"/>
        <v>1610</v>
      </c>
      <c r="AJ905" s="21"/>
      <c r="AK905" s="50" t="s">
        <v>91</v>
      </c>
      <c r="AL905" s="23">
        <f t="shared" si="648"/>
        <v>1019251</v>
      </c>
      <c r="AM905" s="23">
        <v>1020853</v>
      </c>
      <c r="AN905" s="119">
        <f t="shared" si="657"/>
        <v>1602</v>
      </c>
    </row>
    <row r="906" spans="2:40" x14ac:dyDescent="0.35">
      <c r="B906" s="50" t="s">
        <v>94</v>
      </c>
      <c r="C906" s="23"/>
      <c r="D906" s="23"/>
      <c r="E906" s="119">
        <f>SUM(E899:E905)</f>
        <v>1946</v>
      </c>
      <c r="F906" s="21"/>
      <c r="G906" s="50" t="s">
        <v>94</v>
      </c>
      <c r="H906" s="23">
        <f t="shared" si="642"/>
        <v>0</v>
      </c>
      <c r="I906" s="23"/>
      <c r="J906" s="119">
        <f>SUM(J899:J905)</f>
        <v>1877</v>
      </c>
      <c r="K906" s="21"/>
      <c r="L906" s="50" t="s">
        <v>94</v>
      </c>
      <c r="M906" s="23">
        <f t="shared" si="643"/>
        <v>0</v>
      </c>
      <c r="N906" s="23"/>
      <c r="O906" s="119">
        <f>SUM(O899:O905)</f>
        <v>1782</v>
      </c>
      <c r="P906" s="21"/>
      <c r="Q906" s="50" t="s">
        <v>94</v>
      </c>
      <c r="R906" s="23">
        <f t="shared" si="644"/>
        <v>0</v>
      </c>
      <c r="S906" s="23"/>
      <c r="T906" s="119">
        <f>SUM(T899:T905)</f>
        <v>2442</v>
      </c>
      <c r="U906" s="21"/>
      <c r="V906" s="50" t="s">
        <v>94</v>
      </c>
      <c r="W906" s="23">
        <f t="shared" si="649"/>
        <v>0</v>
      </c>
      <c r="X906" s="23"/>
      <c r="Y906" s="119">
        <f>SUM(Y899:Y905)</f>
        <v>2640</v>
      </c>
      <c r="Z906" s="21"/>
      <c r="AA906" s="50" t="s">
        <v>94</v>
      </c>
      <c r="AB906" s="23">
        <f t="shared" si="646"/>
        <v>0</v>
      </c>
      <c r="AC906" s="23"/>
      <c r="AD906" s="119">
        <f>SUM(AD899:AD905)</f>
        <v>2383</v>
      </c>
      <c r="AE906" s="21"/>
      <c r="AF906" s="50" t="s">
        <v>94</v>
      </c>
      <c r="AG906" s="23">
        <f t="shared" si="647"/>
        <v>0</v>
      </c>
      <c r="AH906" s="23"/>
      <c r="AI906" s="119">
        <f>SUM(AI899:AI905)</f>
        <v>2516</v>
      </c>
      <c r="AJ906" s="21"/>
      <c r="AK906" s="50" t="s">
        <v>94</v>
      </c>
      <c r="AL906" s="23">
        <f t="shared" si="648"/>
        <v>0</v>
      </c>
      <c r="AM906" s="23"/>
      <c r="AN906" s="119">
        <f>SUM(AN899:AN905)</f>
        <v>2621</v>
      </c>
    </row>
    <row r="907" spans="2:40" x14ac:dyDescent="0.35">
      <c r="B907" s="50" t="s">
        <v>97</v>
      </c>
      <c r="C907" s="23">
        <v>595182</v>
      </c>
      <c r="D907" s="23">
        <v>595393</v>
      </c>
      <c r="E907" s="119">
        <f>D907-C907</f>
        <v>211</v>
      </c>
      <c r="F907" s="21"/>
      <c r="G907" s="50" t="s">
        <v>97</v>
      </c>
      <c r="H907" s="23">
        <f t="shared" si="642"/>
        <v>595393</v>
      </c>
      <c r="I907" s="23">
        <v>595493</v>
      </c>
      <c r="J907" s="119">
        <f>I907-H907</f>
        <v>100</v>
      </c>
      <c r="K907" s="122"/>
      <c r="L907" s="50" t="s">
        <v>97</v>
      </c>
      <c r="M907" s="23">
        <f t="shared" si="643"/>
        <v>595493</v>
      </c>
      <c r="N907" s="23">
        <v>595809</v>
      </c>
      <c r="O907" s="119">
        <f>N907-M907</f>
        <v>316</v>
      </c>
      <c r="P907" s="21"/>
      <c r="Q907" s="50" t="s">
        <v>97</v>
      </c>
      <c r="R907" s="23">
        <f t="shared" si="644"/>
        <v>595809</v>
      </c>
      <c r="S907" s="23">
        <v>596263</v>
      </c>
      <c r="T907" s="119">
        <f>S907-R907</f>
        <v>454</v>
      </c>
      <c r="U907" s="21"/>
      <c r="V907" s="50" t="s">
        <v>97</v>
      </c>
      <c r="W907" s="23">
        <f t="shared" si="649"/>
        <v>596263</v>
      </c>
      <c r="X907" s="23">
        <v>596488</v>
      </c>
      <c r="Y907" s="119">
        <f>X907-W907</f>
        <v>225</v>
      </c>
      <c r="Z907" s="21"/>
      <c r="AA907" s="50" t="s">
        <v>97</v>
      </c>
      <c r="AB907" s="23">
        <f t="shared" si="646"/>
        <v>596488</v>
      </c>
      <c r="AC907" s="23">
        <v>596748</v>
      </c>
      <c r="AD907" s="119">
        <f>AC907-AB907</f>
        <v>260</v>
      </c>
      <c r="AE907" s="21"/>
      <c r="AF907" s="50" t="s">
        <v>97</v>
      </c>
      <c r="AG907" s="23">
        <f t="shared" si="647"/>
        <v>596748</v>
      </c>
      <c r="AH907" s="23">
        <v>597084</v>
      </c>
      <c r="AI907" s="119">
        <f>AH907-AG907</f>
        <v>336</v>
      </c>
      <c r="AJ907" s="21"/>
      <c r="AK907" s="50" t="s">
        <v>97</v>
      </c>
      <c r="AL907" s="23">
        <f t="shared" si="648"/>
        <v>597084</v>
      </c>
      <c r="AM907" s="23">
        <v>597360</v>
      </c>
      <c r="AN907" s="119">
        <f>AM907-AL907</f>
        <v>276</v>
      </c>
    </row>
    <row r="908" spans="2:40" x14ac:dyDescent="0.35">
      <c r="B908" s="29" t="s">
        <v>130</v>
      </c>
      <c r="C908" s="23"/>
      <c r="D908" s="23"/>
      <c r="E908" s="121">
        <f>E907+E906+E898+E890+E891+E889+E888+E887+E886</f>
        <v>6436</v>
      </c>
      <c r="F908" s="21"/>
      <c r="G908" s="29" t="s">
        <v>130</v>
      </c>
      <c r="H908" s="23">
        <f t="shared" si="642"/>
        <v>0</v>
      </c>
      <c r="I908" s="23"/>
      <c r="J908" s="121">
        <f>J907+J906+J898+J890+J891+J889+J888+J887+J886</f>
        <v>6393</v>
      </c>
      <c r="K908" s="21"/>
      <c r="L908" s="29" t="s">
        <v>130</v>
      </c>
      <c r="M908" s="23">
        <f t="shared" si="643"/>
        <v>0</v>
      </c>
      <c r="N908" s="23"/>
      <c r="O908" s="121">
        <f>O907+O906+O898+O890+O891+O889+O888+O887+O886</f>
        <v>6800</v>
      </c>
      <c r="P908" s="21"/>
      <c r="Q908" s="29" t="s">
        <v>130</v>
      </c>
      <c r="R908" s="23">
        <f t="shared" si="644"/>
        <v>0</v>
      </c>
      <c r="S908" s="23"/>
      <c r="T908" s="121">
        <f>T907+T906+T898+T890+T891+T889+T888+T887+T886</f>
        <v>7638</v>
      </c>
      <c r="U908" s="21"/>
      <c r="V908" s="29" t="s">
        <v>130</v>
      </c>
      <c r="W908" s="23">
        <f t="shared" si="649"/>
        <v>0</v>
      </c>
      <c r="X908" s="23"/>
      <c r="Y908" s="121">
        <f>Y907+Y906+Y898+Y890+Y891+Y889+Y888+Y887+Y886</f>
        <v>8098</v>
      </c>
      <c r="Z908" s="21"/>
      <c r="AA908" s="29" t="s">
        <v>130</v>
      </c>
      <c r="AB908" s="23">
        <f t="shared" si="646"/>
        <v>0</v>
      </c>
      <c r="AC908" s="23"/>
      <c r="AD908" s="121">
        <f>AD907+AD906+AD898+AD890+AD891+AD889+AD888+AD887+AD886</f>
        <v>7423</v>
      </c>
      <c r="AE908" s="21"/>
      <c r="AF908" s="29" t="s">
        <v>130</v>
      </c>
      <c r="AG908" s="23">
        <f t="shared" si="647"/>
        <v>0</v>
      </c>
      <c r="AH908" s="23"/>
      <c r="AI908" s="121">
        <f>AI907+AI906+AI898+AI890+AI891+AI889+AI888+AI887+AI886</f>
        <v>7842</v>
      </c>
      <c r="AJ908" s="21"/>
      <c r="AK908" s="29" t="s">
        <v>130</v>
      </c>
      <c r="AL908" s="23">
        <f t="shared" si="648"/>
        <v>0</v>
      </c>
      <c r="AM908" s="23"/>
      <c r="AN908" s="121">
        <f>AN907+AN906+AN898+AN890+AN891+AN889+AN888+AN887+AN886</f>
        <v>7912</v>
      </c>
    </row>
    <row r="909" spans="2:40" x14ac:dyDescent="0.35">
      <c r="B909" s="21"/>
      <c r="C909" s="21"/>
      <c r="D909" s="21"/>
      <c r="E909" s="123">
        <f>E908-E892+471</f>
        <v>5657</v>
      </c>
      <c r="F909" s="21"/>
      <c r="G909" s="21"/>
      <c r="H909" s="21"/>
      <c r="I909" s="21"/>
      <c r="J909" s="123">
        <f>J908-J892+471</f>
        <v>5544</v>
      </c>
      <c r="K909" s="21"/>
      <c r="L909" s="21"/>
      <c r="M909" s="21"/>
      <c r="N909" s="21"/>
      <c r="O909" s="123">
        <f>O908-O892+471</f>
        <v>5621</v>
      </c>
      <c r="P909" s="21"/>
      <c r="Q909" s="21"/>
      <c r="R909" s="21"/>
      <c r="S909" s="21"/>
      <c r="T909" s="123">
        <f>T908-T892+471</f>
        <v>6339</v>
      </c>
      <c r="U909" s="21"/>
      <c r="V909" s="21"/>
      <c r="W909" s="21"/>
      <c r="X909" s="21"/>
      <c r="Y909" s="123">
        <f>Y908-Y892+471</f>
        <v>6539</v>
      </c>
      <c r="Z909" s="21"/>
      <c r="AA909" s="21"/>
      <c r="AB909" s="21"/>
      <c r="AC909" s="21"/>
      <c r="AD909" s="123">
        <f>AD908-AD892+471</f>
        <v>6014</v>
      </c>
      <c r="AE909" s="21"/>
      <c r="AF909" s="21"/>
      <c r="AG909" s="21"/>
      <c r="AH909" s="21"/>
      <c r="AI909" s="123">
        <f>AI908-AI892+471</f>
        <v>6413</v>
      </c>
      <c r="AJ909" s="21"/>
      <c r="AK909" s="21"/>
      <c r="AL909" s="21"/>
      <c r="AM909" s="21"/>
      <c r="AN909" s="123">
        <f>AN908-AN892+471</f>
        <v>6393</v>
      </c>
    </row>
    <row r="911" spans="2:40" x14ac:dyDescent="0.35">
      <c r="B911" s="117" t="s">
        <v>114</v>
      </c>
      <c r="C911" s="292" t="s">
        <v>1367</v>
      </c>
      <c r="D911" s="293"/>
      <c r="E911" s="294"/>
      <c r="F911" s="21"/>
      <c r="G911" s="117" t="s">
        <v>114</v>
      </c>
      <c r="H911" s="292" t="s">
        <v>1368</v>
      </c>
      <c r="I911" s="293"/>
      <c r="J911" s="294"/>
      <c r="K911" s="21"/>
      <c r="L911" s="117" t="s">
        <v>114</v>
      </c>
      <c r="M911" s="292" t="s">
        <v>1369</v>
      </c>
      <c r="N911" s="293"/>
      <c r="O911" s="294"/>
      <c r="P911" s="21"/>
      <c r="Q911" s="117" t="s">
        <v>114</v>
      </c>
      <c r="R911" s="292" t="s">
        <v>1370</v>
      </c>
      <c r="S911" s="293"/>
      <c r="T911" s="294"/>
      <c r="U911" s="21"/>
      <c r="V911" s="117" t="s">
        <v>114</v>
      </c>
      <c r="W911" s="292" t="s">
        <v>1371</v>
      </c>
      <c r="X911" s="293"/>
      <c r="Y911" s="294"/>
      <c r="Z911" s="21"/>
      <c r="AA911" s="117" t="s">
        <v>114</v>
      </c>
      <c r="AB911" s="292" t="s">
        <v>1372</v>
      </c>
      <c r="AC911" s="293"/>
      <c r="AD911" s="294"/>
      <c r="AE911" s="21"/>
      <c r="AF911" s="117" t="s">
        <v>114</v>
      </c>
      <c r="AG911" s="292" t="s">
        <v>1373</v>
      </c>
      <c r="AH911" s="293"/>
      <c r="AI911" s="294"/>
      <c r="AJ911" s="21"/>
      <c r="AK911" s="117" t="s">
        <v>114</v>
      </c>
      <c r="AL911" s="292" t="s">
        <v>1374</v>
      </c>
      <c r="AM911" s="293"/>
      <c r="AN911" s="294"/>
    </row>
    <row r="912" spans="2:40" x14ac:dyDescent="0.35">
      <c r="B912" s="50"/>
      <c r="C912" s="118" t="s">
        <v>81</v>
      </c>
      <c r="D912" s="118" t="s">
        <v>82</v>
      </c>
      <c r="E912" s="118" t="s">
        <v>95</v>
      </c>
      <c r="F912" s="21"/>
      <c r="G912" s="50"/>
      <c r="H912" s="118" t="s">
        <v>81</v>
      </c>
      <c r="I912" s="118" t="s">
        <v>82</v>
      </c>
      <c r="J912" s="118" t="s">
        <v>95</v>
      </c>
      <c r="K912" s="21"/>
      <c r="L912" s="50"/>
      <c r="M912" s="118" t="s">
        <v>81</v>
      </c>
      <c r="N912" s="118" t="s">
        <v>82</v>
      </c>
      <c r="O912" s="118" t="s">
        <v>95</v>
      </c>
      <c r="P912" s="21"/>
      <c r="Q912" s="50"/>
      <c r="R912" s="118" t="s">
        <v>81</v>
      </c>
      <c r="S912" s="118" t="s">
        <v>82</v>
      </c>
      <c r="T912" s="118" t="s">
        <v>95</v>
      </c>
      <c r="U912" s="21"/>
      <c r="V912" s="50"/>
      <c r="W912" s="118" t="s">
        <v>81</v>
      </c>
      <c r="X912" s="118" t="s">
        <v>82</v>
      </c>
      <c r="Y912" s="118" t="s">
        <v>95</v>
      </c>
      <c r="Z912" s="21"/>
      <c r="AA912" s="50"/>
      <c r="AB912" s="118" t="s">
        <v>81</v>
      </c>
      <c r="AC912" s="118" t="s">
        <v>82</v>
      </c>
      <c r="AD912" s="118" t="s">
        <v>95</v>
      </c>
      <c r="AE912" s="21"/>
      <c r="AF912" s="50"/>
      <c r="AG912" s="118" t="s">
        <v>81</v>
      </c>
      <c r="AH912" s="118" t="s">
        <v>82</v>
      </c>
      <c r="AI912" s="118" t="s">
        <v>95</v>
      </c>
      <c r="AJ912" s="21"/>
      <c r="AK912" s="50"/>
      <c r="AL912" s="118" t="s">
        <v>81</v>
      </c>
      <c r="AM912" s="118" t="s">
        <v>82</v>
      </c>
      <c r="AN912" s="118" t="s">
        <v>95</v>
      </c>
    </row>
    <row r="913" spans="2:40" x14ac:dyDescent="0.35">
      <c r="B913" s="50" t="s">
        <v>92</v>
      </c>
      <c r="C913" s="23">
        <v>498575</v>
      </c>
      <c r="D913" s="23">
        <v>498699</v>
      </c>
      <c r="E913" s="119">
        <f>(D913-C913)*10</f>
        <v>1240</v>
      </c>
      <c r="F913" s="21"/>
      <c r="G913" s="50" t="s">
        <v>92</v>
      </c>
      <c r="H913" s="23">
        <f>D913</f>
        <v>498699</v>
      </c>
      <c r="I913" s="23">
        <v>498871</v>
      </c>
      <c r="J913" s="119">
        <f>(I913-H913)*10</f>
        <v>1720</v>
      </c>
      <c r="K913" s="21"/>
      <c r="L913" s="50" t="s">
        <v>92</v>
      </c>
      <c r="M913" s="23">
        <f>I913</f>
        <v>498871</v>
      </c>
      <c r="N913" s="23">
        <v>499044</v>
      </c>
      <c r="O913" s="119">
        <f>(N913-M913)*10</f>
        <v>1730</v>
      </c>
      <c r="P913" s="21"/>
      <c r="Q913" s="50" t="s">
        <v>92</v>
      </c>
      <c r="R913" s="23">
        <f>N913</f>
        <v>499044</v>
      </c>
      <c r="S913" s="23">
        <v>499218</v>
      </c>
      <c r="T913" s="119">
        <f>(S913-R913)*10</f>
        <v>1740</v>
      </c>
      <c r="U913" s="21"/>
      <c r="V913" s="50" t="s">
        <v>92</v>
      </c>
      <c r="W913" s="23">
        <f>S913</f>
        <v>499218</v>
      </c>
      <c r="X913" s="23">
        <v>499389</v>
      </c>
      <c r="Y913" s="119">
        <f>(X913-W913)*10</f>
        <v>1710</v>
      </c>
      <c r="Z913" s="21"/>
      <c r="AA913" s="50" t="s">
        <v>92</v>
      </c>
      <c r="AB913" s="23">
        <f>X913</f>
        <v>499389</v>
      </c>
      <c r="AC913" s="23">
        <v>499500</v>
      </c>
      <c r="AD913" s="119">
        <f>(AC913-AB913)*10</f>
        <v>1110</v>
      </c>
      <c r="AE913" s="21"/>
      <c r="AF913" s="50" t="s">
        <v>92</v>
      </c>
      <c r="AG913" s="23">
        <f>AC913</f>
        <v>499500</v>
      </c>
      <c r="AH913" s="23">
        <v>499647</v>
      </c>
      <c r="AI913" s="119">
        <f>(AH913-AG913)*10</f>
        <v>1470</v>
      </c>
      <c r="AJ913" s="21"/>
      <c r="AK913" s="50" t="s">
        <v>92</v>
      </c>
      <c r="AL913" s="23">
        <f>AH913</f>
        <v>499647</v>
      </c>
      <c r="AM913" s="23">
        <v>499825</v>
      </c>
      <c r="AN913" s="119">
        <f>(AM913-AL913)*10</f>
        <v>1780</v>
      </c>
    </row>
    <row r="914" spans="2:40" x14ac:dyDescent="0.35">
      <c r="B914" s="50" t="s">
        <v>6</v>
      </c>
      <c r="C914" s="23">
        <v>312378</v>
      </c>
      <c r="D914" s="23">
        <v>312587</v>
      </c>
      <c r="E914" s="119">
        <f>D914-C914</f>
        <v>209</v>
      </c>
      <c r="F914" s="21"/>
      <c r="G914" s="50" t="s">
        <v>6</v>
      </c>
      <c r="H914" s="23">
        <f t="shared" ref="H914:H935" si="658">D914</f>
        <v>312587</v>
      </c>
      <c r="I914" s="23">
        <v>312783</v>
      </c>
      <c r="J914" s="119">
        <f>I914-H914</f>
        <v>196</v>
      </c>
      <c r="K914" s="21"/>
      <c r="L914" s="50" t="s">
        <v>6</v>
      </c>
      <c r="M914" s="23">
        <f t="shared" ref="M914:M935" si="659">I914</f>
        <v>312783</v>
      </c>
      <c r="N914" s="23">
        <v>313019</v>
      </c>
      <c r="O914" s="119">
        <f>N914-M914</f>
        <v>236</v>
      </c>
      <c r="P914" s="21"/>
      <c r="Q914" s="50" t="s">
        <v>6</v>
      </c>
      <c r="R914" s="23">
        <f t="shared" ref="R914:R935" si="660">N914</f>
        <v>313019</v>
      </c>
      <c r="S914" s="23">
        <v>313187</v>
      </c>
      <c r="T914" s="119">
        <f>S914-R914</f>
        <v>168</v>
      </c>
      <c r="U914" s="21"/>
      <c r="V914" s="50" t="s">
        <v>6</v>
      </c>
      <c r="W914" s="23">
        <f t="shared" ref="W914:W919" si="661">S914</f>
        <v>313187</v>
      </c>
      <c r="X914" s="23">
        <v>313364</v>
      </c>
      <c r="Y914" s="119">
        <f>X914-W914</f>
        <v>177</v>
      </c>
      <c r="Z914" s="21"/>
      <c r="AA914" s="50" t="s">
        <v>6</v>
      </c>
      <c r="AB914" s="23">
        <f t="shared" ref="AB914:AB935" si="662">X914</f>
        <v>313364</v>
      </c>
      <c r="AC914" s="23">
        <v>313561</v>
      </c>
      <c r="AD914" s="119">
        <f>AC914-AB914</f>
        <v>197</v>
      </c>
      <c r="AE914" s="21"/>
      <c r="AF914" s="50" t="s">
        <v>6</v>
      </c>
      <c r="AG914" s="23">
        <f t="shared" ref="AG914:AG935" si="663">AC914</f>
        <v>313561</v>
      </c>
      <c r="AH914" s="23">
        <v>313763</v>
      </c>
      <c r="AI914" s="119">
        <f>AH914-AG914</f>
        <v>202</v>
      </c>
      <c r="AJ914" s="21"/>
      <c r="AK914" s="50" t="s">
        <v>6</v>
      </c>
      <c r="AL914" s="23">
        <f t="shared" ref="AL914:AL935" si="664">AH914</f>
        <v>313763</v>
      </c>
      <c r="AM914" s="23">
        <v>313998</v>
      </c>
      <c r="AN914" s="119">
        <f>AM914-AL914</f>
        <v>235</v>
      </c>
    </row>
    <row r="915" spans="2:40" x14ac:dyDescent="0.35">
      <c r="B915" s="50" t="s">
        <v>103</v>
      </c>
      <c r="C915" s="23">
        <v>62220</v>
      </c>
      <c r="D915" s="23">
        <v>62978</v>
      </c>
      <c r="E915" s="119">
        <f>D915-C915</f>
        <v>758</v>
      </c>
      <c r="F915" s="21"/>
      <c r="G915" s="50" t="s">
        <v>103</v>
      </c>
      <c r="H915" s="23">
        <f t="shared" si="658"/>
        <v>62978</v>
      </c>
      <c r="I915" s="23">
        <v>63743</v>
      </c>
      <c r="J915" s="119">
        <f>I915-H915</f>
        <v>765</v>
      </c>
      <c r="K915" s="21"/>
      <c r="L915" s="50" t="s">
        <v>103</v>
      </c>
      <c r="M915" s="23">
        <f t="shared" si="659"/>
        <v>63743</v>
      </c>
      <c r="N915" s="23">
        <v>64517</v>
      </c>
      <c r="O915" s="119">
        <f>N915-M915</f>
        <v>774</v>
      </c>
      <c r="P915" s="21"/>
      <c r="Q915" s="50" t="s">
        <v>103</v>
      </c>
      <c r="R915" s="23">
        <f t="shared" si="660"/>
        <v>64517</v>
      </c>
      <c r="S915" s="23">
        <v>65251</v>
      </c>
      <c r="T915" s="119">
        <f>S915-R915</f>
        <v>734</v>
      </c>
      <c r="U915" s="21"/>
      <c r="V915" s="50" t="s">
        <v>103</v>
      </c>
      <c r="W915" s="23">
        <f t="shared" si="661"/>
        <v>65251</v>
      </c>
      <c r="X915" s="23">
        <v>66005</v>
      </c>
      <c r="Y915" s="119">
        <f>X915-W915</f>
        <v>754</v>
      </c>
      <c r="Z915" s="21"/>
      <c r="AA915" s="50" t="s">
        <v>103</v>
      </c>
      <c r="AB915" s="23">
        <f t="shared" si="662"/>
        <v>66005</v>
      </c>
      <c r="AC915" s="23">
        <v>66764</v>
      </c>
      <c r="AD915" s="119">
        <f>AC915-AB915</f>
        <v>759</v>
      </c>
      <c r="AE915" s="21"/>
      <c r="AF915" s="50" t="s">
        <v>103</v>
      </c>
      <c r="AG915" s="23">
        <f t="shared" si="663"/>
        <v>66764</v>
      </c>
      <c r="AH915" s="23">
        <v>67528</v>
      </c>
      <c r="AI915" s="119">
        <f>AH915-AG915</f>
        <v>764</v>
      </c>
      <c r="AJ915" s="21"/>
      <c r="AK915" s="50" t="s">
        <v>103</v>
      </c>
      <c r="AL915" s="23">
        <f t="shared" si="664"/>
        <v>67528</v>
      </c>
      <c r="AM915" s="23">
        <v>68282</v>
      </c>
      <c r="AN915" s="119">
        <f>AM915-AL915</f>
        <v>754</v>
      </c>
    </row>
    <row r="916" spans="2:40" x14ac:dyDescent="0.35">
      <c r="B916" s="19" t="s">
        <v>100</v>
      </c>
      <c r="C916" s="23">
        <v>176105</v>
      </c>
      <c r="D916" s="23">
        <v>176320</v>
      </c>
      <c r="E916" s="119">
        <f>D916-C916</f>
        <v>215</v>
      </c>
      <c r="F916" s="21"/>
      <c r="G916" s="19" t="s">
        <v>100</v>
      </c>
      <c r="H916" s="23">
        <f t="shared" si="658"/>
        <v>176320</v>
      </c>
      <c r="I916" s="23">
        <v>176530</v>
      </c>
      <c r="J916" s="119">
        <f>I916-H916</f>
        <v>210</v>
      </c>
      <c r="K916" s="21"/>
      <c r="L916" s="19" t="s">
        <v>100</v>
      </c>
      <c r="M916" s="23">
        <f t="shared" si="659"/>
        <v>176530</v>
      </c>
      <c r="N916" s="23">
        <v>176730</v>
      </c>
      <c r="O916" s="119">
        <f>N916-M916</f>
        <v>200</v>
      </c>
      <c r="P916" s="21"/>
      <c r="Q916" s="19" t="s">
        <v>100</v>
      </c>
      <c r="R916" s="23">
        <f t="shared" si="660"/>
        <v>176730</v>
      </c>
      <c r="S916" s="23">
        <v>176945</v>
      </c>
      <c r="T916" s="119">
        <f>S916-R916</f>
        <v>215</v>
      </c>
      <c r="U916" s="21"/>
      <c r="V916" s="19" t="s">
        <v>100</v>
      </c>
      <c r="W916" s="23">
        <f t="shared" si="661"/>
        <v>176945</v>
      </c>
      <c r="X916" s="23">
        <v>177165</v>
      </c>
      <c r="Y916" s="119">
        <f>X916-W916</f>
        <v>220</v>
      </c>
      <c r="Z916" s="21"/>
      <c r="AA916" s="19" t="s">
        <v>100</v>
      </c>
      <c r="AB916" s="23">
        <f t="shared" si="662"/>
        <v>177165</v>
      </c>
      <c r="AC916" s="23">
        <v>177351</v>
      </c>
      <c r="AD916" s="119">
        <f>AC916-AB916</f>
        <v>186</v>
      </c>
      <c r="AE916" s="21"/>
      <c r="AF916" s="19" t="s">
        <v>100</v>
      </c>
      <c r="AG916" s="23">
        <f t="shared" si="663"/>
        <v>177351</v>
      </c>
      <c r="AH916" s="23">
        <v>177501</v>
      </c>
      <c r="AI916" s="119">
        <f>AH916-AG916</f>
        <v>150</v>
      </c>
      <c r="AJ916" s="21"/>
      <c r="AK916" s="19" t="s">
        <v>100</v>
      </c>
      <c r="AL916" s="23">
        <f t="shared" si="664"/>
        <v>177501</v>
      </c>
      <c r="AM916" s="23">
        <v>177644</v>
      </c>
      <c r="AN916" s="119">
        <f>AM916-AL916</f>
        <v>143</v>
      </c>
    </row>
    <row r="917" spans="2:40" x14ac:dyDescent="0.35">
      <c r="B917" s="19" t="s">
        <v>1176</v>
      </c>
      <c r="C917" s="23">
        <v>516</v>
      </c>
      <c r="D917" s="23">
        <v>516</v>
      </c>
      <c r="E917" s="119">
        <f>D917-C917</f>
        <v>0</v>
      </c>
      <c r="F917" s="21"/>
      <c r="G917" s="19" t="s">
        <v>1176</v>
      </c>
      <c r="H917" s="23">
        <f t="shared" si="658"/>
        <v>516</v>
      </c>
      <c r="I917" s="23">
        <v>516</v>
      </c>
      <c r="J917" s="119">
        <f>I917-H917</f>
        <v>0</v>
      </c>
      <c r="K917" s="21"/>
      <c r="L917" s="19" t="s">
        <v>1176</v>
      </c>
      <c r="M917" s="23">
        <f t="shared" si="659"/>
        <v>516</v>
      </c>
      <c r="N917" s="23">
        <v>516</v>
      </c>
      <c r="O917" s="119">
        <f>N917-M917</f>
        <v>0</v>
      </c>
      <c r="P917" s="21"/>
      <c r="Q917" s="19" t="s">
        <v>1176</v>
      </c>
      <c r="R917" s="23">
        <f t="shared" si="660"/>
        <v>516</v>
      </c>
      <c r="S917" s="23">
        <v>516</v>
      </c>
      <c r="T917" s="119">
        <f>S917-R917</f>
        <v>0</v>
      </c>
      <c r="U917" s="21"/>
      <c r="V917" s="19" t="s">
        <v>1176</v>
      </c>
      <c r="W917" s="23">
        <f t="shared" si="661"/>
        <v>516</v>
      </c>
      <c r="X917" s="23">
        <v>516</v>
      </c>
      <c r="Y917" s="119">
        <f>X917-W917</f>
        <v>0</v>
      </c>
      <c r="Z917" s="21"/>
      <c r="AA917" s="19" t="s">
        <v>1176</v>
      </c>
      <c r="AB917" s="23">
        <f t="shared" si="662"/>
        <v>516</v>
      </c>
      <c r="AC917" s="23">
        <v>516</v>
      </c>
      <c r="AD917" s="119">
        <f>AC917-AB917</f>
        <v>0</v>
      </c>
      <c r="AE917" s="21"/>
      <c r="AF917" s="19" t="s">
        <v>1176</v>
      </c>
      <c r="AG917" s="23">
        <f t="shared" si="663"/>
        <v>516</v>
      </c>
      <c r="AH917" s="23">
        <v>516</v>
      </c>
      <c r="AI917" s="119">
        <f>AH917-AG917</f>
        <v>0</v>
      </c>
      <c r="AJ917" s="21"/>
      <c r="AK917" s="19" t="s">
        <v>1176</v>
      </c>
      <c r="AL917" s="23">
        <f t="shared" si="664"/>
        <v>516</v>
      </c>
      <c r="AM917" s="23">
        <v>516</v>
      </c>
      <c r="AN917" s="119">
        <f>AM917-AL917</f>
        <v>0</v>
      </c>
    </row>
    <row r="918" spans="2:40" x14ac:dyDescent="0.35">
      <c r="B918" s="19" t="s">
        <v>1179</v>
      </c>
      <c r="C918" s="23">
        <v>12279</v>
      </c>
      <c r="D918" s="23">
        <v>12279</v>
      </c>
      <c r="E918" s="119">
        <f>D918-C918</f>
        <v>0</v>
      </c>
      <c r="F918" s="21"/>
      <c r="G918" s="19" t="s">
        <v>1179</v>
      </c>
      <c r="H918" s="23">
        <f t="shared" si="658"/>
        <v>12279</v>
      </c>
      <c r="I918" s="23">
        <v>12279</v>
      </c>
      <c r="J918" s="119">
        <f>I918-H918</f>
        <v>0</v>
      </c>
      <c r="K918" s="21"/>
      <c r="L918" s="19" t="s">
        <v>1179</v>
      </c>
      <c r="M918" s="23">
        <f t="shared" si="659"/>
        <v>12279</v>
      </c>
      <c r="N918" s="23">
        <v>12279</v>
      </c>
      <c r="O918" s="119">
        <f>N918-M918</f>
        <v>0</v>
      </c>
      <c r="P918" s="21"/>
      <c r="Q918" s="19" t="s">
        <v>1179</v>
      </c>
      <c r="R918" s="23">
        <f t="shared" si="660"/>
        <v>12279</v>
      </c>
      <c r="S918" s="23">
        <v>12279</v>
      </c>
      <c r="T918" s="119">
        <f>S918-R918</f>
        <v>0</v>
      </c>
      <c r="U918" s="21"/>
      <c r="V918" s="19" t="s">
        <v>1179</v>
      </c>
      <c r="W918" s="23">
        <f t="shared" si="661"/>
        <v>12279</v>
      </c>
      <c r="X918" s="23">
        <v>12279</v>
      </c>
      <c r="Y918" s="119">
        <f>X918-W918</f>
        <v>0</v>
      </c>
      <c r="Z918" s="21"/>
      <c r="AA918" s="19" t="s">
        <v>1179</v>
      </c>
      <c r="AB918" s="23">
        <f t="shared" si="662"/>
        <v>12279</v>
      </c>
      <c r="AC918" s="23">
        <v>12279</v>
      </c>
      <c r="AD918" s="119">
        <f>AC918-AB918</f>
        <v>0</v>
      </c>
      <c r="AE918" s="21"/>
      <c r="AF918" s="19" t="s">
        <v>1179</v>
      </c>
      <c r="AG918" s="23">
        <f t="shared" si="663"/>
        <v>12279</v>
      </c>
      <c r="AH918" s="23">
        <v>12279</v>
      </c>
      <c r="AI918" s="119">
        <f>AH918-AG918</f>
        <v>0</v>
      </c>
      <c r="AJ918" s="21"/>
      <c r="AK918" s="19" t="s">
        <v>1179</v>
      </c>
      <c r="AL918" s="23">
        <f t="shared" si="664"/>
        <v>12279</v>
      </c>
      <c r="AM918" s="23">
        <v>12279</v>
      </c>
      <c r="AN918" s="119">
        <f>AM918-AL918</f>
        <v>0</v>
      </c>
    </row>
    <row r="919" spans="2:40" x14ac:dyDescent="0.35">
      <c r="B919" s="50" t="s">
        <v>3</v>
      </c>
      <c r="C919" s="23">
        <v>363113</v>
      </c>
      <c r="D919" s="23">
        <v>363146</v>
      </c>
      <c r="E919" s="119">
        <v>3300</v>
      </c>
      <c r="F919" s="21"/>
      <c r="G919" s="50" t="s">
        <v>3</v>
      </c>
      <c r="H919" s="23">
        <f t="shared" si="658"/>
        <v>363146</v>
      </c>
      <c r="I919" s="23">
        <v>363295</v>
      </c>
      <c r="J919" s="119">
        <v>1490</v>
      </c>
      <c r="K919" s="21"/>
      <c r="L919" s="50" t="s">
        <v>3</v>
      </c>
      <c r="M919" s="23">
        <f t="shared" si="659"/>
        <v>363295</v>
      </c>
      <c r="N919" s="23">
        <v>363461</v>
      </c>
      <c r="O919" s="119">
        <v>1660</v>
      </c>
      <c r="P919" s="21"/>
      <c r="Q919" s="50" t="s">
        <v>3</v>
      </c>
      <c r="R919" s="23">
        <f t="shared" si="660"/>
        <v>363461</v>
      </c>
      <c r="S919" s="23">
        <v>363588</v>
      </c>
      <c r="T919" s="119">
        <v>1270</v>
      </c>
      <c r="U919" s="21"/>
      <c r="V919" s="50" t="s">
        <v>3</v>
      </c>
      <c r="W919" s="23">
        <f t="shared" si="661"/>
        <v>363588</v>
      </c>
      <c r="X919" s="23">
        <v>363747</v>
      </c>
      <c r="Y919" s="119">
        <v>1590</v>
      </c>
      <c r="Z919" s="21"/>
      <c r="AA919" s="50" t="s">
        <v>3</v>
      </c>
      <c r="AB919" s="23">
        <f t="shared" si="662"/>
        <v>363747</v>
      </c>
      <c r="AC919" s="23">
        <v>363905</v>
      </c>
      <c r="AD919" s="119">
        <v>1880</v>
      </c>
      <c r="AE919" s="21"/>
      <c r="AF919" s="50" t="s">
        <v>3</v>
      </c>
      <c r="AG919" s="23">
        <f t="shared" si="663"/>
        <v>363905</v>
      </c>
      <c r="AH919" s="23">
        <v>364073</v>
      </c>
      <c r="AI919" s="119">
        <f>(AH919-AG919)*10</f>
        <v>1680</v>
      </c>
      <c r="AJ919" s="21"/>
      <c r="AK919" s="50" t="s">
        <v>3</v>
      </c>
      <c r="AL919" s="23">
        <f t="shared" si="664"/>
        <v>364073</v>
      </c>
      <c r="AM919" s="23">
        <v>364239</v>
      </c>
      <c r="AN919" s="119">
        <f>(AM919-AL919)*10</f>
        <v>1660</v>
      </c>
    </row>
    <row r="920" spans="2:40" x14ac:dyDescent="0.35">
      <c r="B920" s="50" t="s">
        <v>83</v>
      </c>
      <c r="C920" s="23">
        <v>31145</v>
      </c>
      <c r="D920" s="23">
        <v>31150</v>
      </c>
      <c r="E920" s="119">
        <f>D920-Supply!C920</f>
        <v>5</v>
      </c>
      <c r="F920" s="21"/>
      <c r="G920" s="50" t="s">
        <v>83</v>
      </c>
      <c r="H920" s="23">
        <f t="shared" si="658"/>
        <v>31150</v>
      </c>
      <c r="I920" s="23">
        <v>31157</v>
      </c>
      <c r="J920" s="119">
        <f>I920-Supply!H920</f>
        <v>7</v>
      </c>
      <c r="K920" s="21"/>
      <c r="L920" s="50" t="s">
        <v>83</v>
      </c>
      <c r="M920" s="23">
        <f t="shared" si="659"/>
        <v>31157</v>
      </c>
      <c r="N920" s="23">
        <v>31165</v>
      </c>
      <c r="O920" s="119">
        <f>N920-Supply!M920</f>
        <v>8</v>
      </c>
      <c r="P920" s="21"/>
      <c r="Q920" s="50" t="s">
        <v>83</v>
      </c>
      <c r="R920" s="23">
        <f t="shared" si="660"/>
        <v>31165</v>
      </c>
      <c r="S920" s="23">
        <v>31171</v>
      </c>
      <c r="T920" s="119">
        <f>S920-Supply!R920</f>
        <v>6</v>
      </c>
      <c r="U920" s="21"/>
      <c r="V920" s="50" t="s">
        <v>83</v>
      </c>
      <c r="W920" s="23">
        <f>S920</f>
        <v>31171</v>
      </c>
      <c r="X920" s="23">
        <v>31177</v>
      </c>
      <c r="Y920" s="119">
        <f>X920-Supply!W920</f>
        <v>6</v>
      </c>
      <c r="Z920" s="21"/>
      <c r="AA920" s="50" t="s">
        <v>83</v>
      </c>
      <c r="AB920" s="23">
        <f t="shared" si="662"/>
        <v>31177</v>
      </c>
      <c r="AC920" s="23">
        <v>31179</v>
      </c>
      <c r="AD920" s="119">
        <f>AC920-Supply!AB920</f>
        <v>2</v>
      </c>
      <c r="AE920" s="21"/>
      <c r="AF920" s="50" t="s">
        <v>83</v>
      </c>
      <c r="AG920" s="23">
        <f t="shared" si="663"/>
        <v>31179</v>
      </c>
      <c r="AH920" s="23">
        <v>31185</v>
      </c>
      <c r="AI920" s="119">
        <f>AH920-Supply!AG920</f>
        <v>6</v>
      </c>
      <c r="AJ920" s="21"/>
      <c r="AK920" s="50" t="s">
        <v>83</v>
      </c>
      <c r="AL920" s="23">
        <f t="shared" si="664"/>
        <v>31185</v>
      </c>
      <c r="AM920" s="23">
        <v>31188</v>
      </c>
      <c r="AN920" s="119">
        <f>AM920-Supply!AL920</f>
        <v>3</v>
      </c>
    </row>
    <row r="921" spans="2:40" x14ac:dyDescent="0.35">
      <c r="B921" s="50" t="s">
        <v>84</v>
      </c>
      <c r="C921" s="23">
        <v>55940</v>
      </c>
      <c r="D921" s="23">
        <v>55940</v>
      </c>
      <c r="E921" s="119">
        <f>D921-C921</f>
        <v>0</v>
      </c>
      <c r="F921" s="21"/>
      <c r="G921" s="50" t="s">
        <v>84</v>
      </c>
      <c r="H921" s="23">
        <f t="shared" si="658"/>
        <v>55940</v>
      </c>
      <c r="I921" s="23">
        <v>55980</v>
      </c>
      <c r="J921" s="119">
        <f>I921-Supply!H921</f>
        <v>40</v>
      </c>
      <c r="K921" s="21"/>
      <c r="L921" s="50" t="s">
        <v>84</v>
      </c>
      <c r="M921" s="23">
        <f t="shared" si="659"/>
        <v>55980</v>
      </c>
      <c r="N921" s="23">
        <v>56002</v>
      </c>
      <c r="O921" s="119">
        <f>N921-M921</f>
        <v>22</v>
      </c>
      <c r="P921" s="21"/>
      <c r="Q921" s="50" t="s">
        <v>84</v>
      </c>
      <c r="R921" s="23">
        <f t="shared" si="660"/>
        <v>56002</v>
      </c>
      <c r="S921" s="23">
        <v>56013</v>
      </c>
      <c r="T921" s="119">
        <f>S921-R921</f>
        <v>11</v>
      </c>
      <c r="U921" s="21"/>
      <c r="V921" s="50" t="s">
        <v>84</v>
      </c>
      <c r="W921" s="23">
        <f t="shared" ref="W921:W935" si="665">S921</f>
        <v>56013</v>
      </c>
      <c r="X921" s="23">
        <v>56023</v>
      </c>
      <c r="Y921" s="119">
        <f>X921-W921</f>
        <v>10</v>
      </c>
      <c r="Z921" s="21"/>
      <c r="AA921" s="50" t="s">
        <v>84</v>
      </c>
      <c r="AB921" s="23">
        <f t="shared" si="662"/>
        <v>56023</v>
      </c>
      <c r="AC921" s="23">
        <v>56023</v>
      </c>
      <c r="AD921" s="119">
        <f>AC921-AB921</f>
        <v>0</v>
      </c>
      <c r="AE921" s="21"/>
      <c r="AF921" s="50" t="s">
        <v>84</v>
      </c>
      <c r="AG921" s="23">
        <f t="shared" si="663"/>
        <v>56023</v>
      </c>
      <c r="AH921" s="23">
        <v>56031</v>
      </c>
      <c r="AI921" s="119">
        <f>AH921-AG921</f>
        <v>8</v>
      </c>
      <c r="AJ921" s="21"/>
      <c r="AK921" s="50" t="s">
        <v>84</v>
      </c>
      <c r="AL921" s="23">
        <f t="shared" si="664"/>
        <v>56031</v>
      </c>
      <c r="AM921" s="23">
        <v>56051</v>
      </c>
      <c r="AN921" s="119">
        <f>AM921-AL921</f>
        <v>20</v>
      </c>
    </row>
    <row r="922" spans="2:40" x14ac:dyDescent="0.35">
      <c r="B922" s="50" t="s">
        <v>98</v>
      </c>
      <c r="C922" s="23">
        <v>139728</v>
      </c>
      <c r="D922" s="23">
        <v>139728</v>
      </c>
      <c r="E922" s="119">
        <f>D922-C922</f>
        <v>0</v>
      </c>
      <c r="F922" s="21"/>
      <c r="G922" s="50" t="s">
        <v>98</v>
      </c>
      <c r="H922" s="23">
        <f t="shared" si="658"/>
        <v>139728</v>
      </c>
      <c r="I922" s="23">
        <v>139728</v>
      </c>
      <c r="J922" s="119">
        <f>I922-Supply!H922</f>
        <v>0</v>
      </c>
      <c r="K922" s="21"/>
      <c r="L922" s="50" t="s">
        <v>98</v>
      </c>
      <c r="M922" s="23">
        <f t="shared" si="659"/>
        <v>139728</v>
      </c>
      <c r="N922" s="23">
        <v>139728</v>
      </c>
      <c r="O922" s="119">
        <f>N922-M922</f>
        <v>0</v>
      </c>
      <c r="P922" s="21"/>
      <c r="Q922" s="50" t="s">
        <v>98</v>
      </c>
      <c r="R922" s="23">
        <f t="shared" si="660"/>
        <v>139728</v>
      </c>
      <c r="S922" s="23">
        <v>139728</v>
      </c>
      <c r="T922" s="119">
        <f>S922-R922</f>
        <v>0</v>
      </c>
      <c r="U922" s="21"/>
      <c r="V922" s="50" t="s">
        <v>98</v>
      </c>
      <c r="W922" s="23">
        <f t="shared" si="665"/>
        <v>139728</v>
      </c>
      <c r="X922" s="23">
        <v>139728</v>
      </c>
      <c r="Y922" s="119">
        <f>X922-W922</f>
        <v>0</v>
      </c>
      <c r="Z922" s="21"/>
      <c r="AA922" s="50" t="s">
        <v>98</v>
      </c>
      <c r="AB922" s="23">
        <f t="shared" si="662"/>
        <v>139728</v>
      </c>
      <c r="AC922" s="23">
        <v>139728</v>
      </c>
      <c r="AD922" s="119">
        <f>AC922-AB922</f>
        <v>0</v>
      </c>
      <c r="AE922" s="21"/>
      <c r="AF922" s="50" t="s">
        <v>98</v>
      </c>
      <c r="AG922" s="23">
        <f t="shared" si="663"/>
        <v>139728</v>
      </c>
      <c r="AH922" s="23">
        <v>139728</v>
      </c>
      <c r="AI922" s="119">
        <f>AH922-AG922</f>
        <v>0</v>
      </c>
      <c r="AJ922" s="21"/>
      <c r="AK922" s="50" t="s">
        <v>98</v>
      </c>
      <c r="AL922" s="23">
        <f t="shared" si="664"/>
        <v>139728</v>
      </c>
      <c r="AM922" s="23">
        <v>139728</v>
      </c>
      <c r="AN922" s="119">
        <f>AM922-AL922</f>
        <v>0</v>
      </c>
    </row>
    <row r="923" spans="2:40" x14ac:dyDescent="0.35">
      <c r="B923" s="50" t="s">
        <v>85</v>
      </c>
      <c r="C923" s="23">
        <v>646</v>
      </c>
      <c r="D923" s="23">
        <v>648</v>
      </c>
      <c r="E923" s="119">
        <f>D923-C923</f>
        <v>2</v>
      </c>
      <c r="F923" s="21"/>
      <c r="G923" s="50" t="s">
        <v>85</v>
      </c>
      <c r="H923" s="23">
        <f t="shared" si="658"/>
        <v>648</v>
      </c>
      <c r="I923" s="23">
        <v>649</v>
      </c>
      <c r="J923" s="119">
        <f>I923-Supply!H923</f>
        <v>1</v>
      </c>
      <c r="K923" s="21"/>
      <c r="L923" s="50" t="s">
        <v>85</v>
      </c>
      <c r="M923" s="23">
        <f t="shared" si="659"/>
        <v>649</v>
      </c>
      <c r="N923" s="23">
        <v>650</v>
      </c>
      <c r="O923" s="119">
        <f>N923-M923</f>
        <v>1</v>
      </c>
      <c r="P923" s="21"/>
      <c r="Q923" s="50" t="s">
        <v>85</v>
      </c>
      <c r="R923" s="23">
        <f t="shared" si="660"/>
        <v>650</v>
      </c>
      <c r="S923" s="23">
        <v>651</v>
      </c>
      <c r="T923" s="119">
        <f>S923-R923</f>
        <v>1</v>
      </c>
      <c r="U923" s="21"/>
      <c r="V923" s="50" t="s">
        <v>85</v>
      </c>
      <c r="W923" s="23">
        <f t="shared" si="665"/>
        <v>651</v>
      </c>
      <c r="X923" s="23">
        <v>652</v>
      </c>
      <c r="Y923" s="119">
        <f>X923-W923</f>
        <v>1</v>
      </c>
      <c r="Z923" s="21"/>
      <c r="AA923" s="50" t="s">
        <v>85</v>
      </c>
      <c r="AB923" s="23">
        <f t="shared" si="662"/>
        <v>652</v>
      </c>
      <c r="AC923" s="23">
        <v>653</v>
      </c>
      <c r="AD923" s="119">
        <f>AC923-AB923</f>
        <v>1</v>
      </c>
      <c r="AE923" s="21"/>
      <c r="AF923" s="50" t="s">
        <v>85</v>
      </c>
      <c r="AG923" s="23">
        <f t="shared" si="663"/>
        <v>653</v>
      </c>
      <c r="AH923" s="23">
        <v>655</v>
      </c>
      <c r="AI923" s="119">
        <f>AH923-AG923</f>
        <v>2</v>
      </c>
      <c r="AJ923" s="21"/>
      <c r="AK923" s="50" t="s">
        <v>85</v>
      </c>
      <c r="AL923" s="23">
        <f t="shared" si="664"/>
        <v>655</v>
      </c>
      <c r="AM923" s="23">
        <v>656</v>
      </c>
      <c r="AN923" s="119">
        <f>AM923-AL923</f>
        <v>1</v>
      </c>
    </row>
    <row r="924" spans="2:40" x14ac:dyDescent="0.35">
      <c r="B924" s="50" t="s">
        <v>86</v>
      </c>
      <c r="C924" s="23">
        <v>364278</v>
      </c>
      <c r="D924" s="23">
        <v>364444</v>
      </c>
      <c r="E924" s="119">
        <f>D924-C924</f>
        <v>166</v>
      </c>
      <c r="F924" s="21"/>
      <c r="G924" s="50" t="s">
        <v>86</v>
      </c>
      <c r="H924" s="23">
        <f t="shared" si="658"/>
        <v>364444</v>
      </c>
      <c r="I924" s="23">
        <v>364615</v>
      </c>
      <c r="J924" s="119">
        <f>I924-Supply!H924</f>
        <v>171</v>
      </c>
      <c r="K924" s="21"/>
      <c r="L924" s="50" t="s">
        <v>86</v>
      </c>
      <c r="M924" s="23">
        <f t="shared" si="659"/>
        <v>364615</v>
      </c>
      <c r="N924" s="23">
        <v>364814</v>
      </c>
      <c r="O924" s="119">
        <f>N924-M924</f>
        <v>199</v>
      </c>
      <c r="P924" s="21"/>
      <c r="Q924" s="50" t="s">
        <v>86</v>
      </c>
      <c r="R924" s="23">
        <f t="shared" si="660"/>
        <v>364814</v>
      </c>
      <c r="S924" s="23">
        <v>364949</v>
      </c>
      <c r="T924" s="119">
        <f>S924-R924</f>
        <v>135</v>
      </c>
      <c r="U924" s="21"/>
      <c r="V924" s="50" t="s">
        <v>86</v>
      </c>
      <c r="W924" s="23">
        <f t="shared" si="665"/>
        <v>364949</v>
      </c>
      <c r="X924" s="23">
        <v>365125</v>
      </c>
      <c r="Y924" s="119">
        <f>X924-W924</f>
        <v>176</v>
      </c>
      <c r="Z924" s="21"/>
      <c r="AA924" s="50" t="s">
        <v>86</v>
      </c>
      <c r="AB924" s="23">
        <f t="shared" si="662"/>
        <v>365125</v>
      </c>
      <c r="AC924" s="23">
        <v>365262</v>
      </c>
      <c r="AD924" s="119">
        <f>AC924-AB924</f>
        <v>137</v>
      </c>
      <c r="AE924" s="21"/>
      <c r="AF924" s="50" t="s">
        <v>86</v>
      </c>
      <c r="AG924" s="23">
        <f t="shared" si="663"/>
        <v>365262</v>
      </c>
      <c r="AH924" s="23">
        <v>365446</v>
      </c>
      <c r="AI924" s="119">
        <f>AH924-AG924</f>
        <v>184</v>
      </c>
      <c r="AJ924" s="21"/>
      <c r="AK924" s="50" t="s">
        <v>86</v>
      </c>
      <c r="AL924" s="23">
        <f t="shared" si="664"/>
        <v>365446</v>
      </c>
      <c r="AM924" s="23">
        <v>365621</v>
      </c>
      <c r="AN924" s="119">
        <f>AM924-AL924</f>
        <v>175</v>
      </c>
    </row>
    <row r="925" spans="2:40" x14ac:dyDescent="0.35">
      <c r="B925" s="50" t="s">
        <v>93</v>
      </c>
      <c r="C925" s="23"/>
      <c r="D925" s="23"/>
      <c r="E925" s="119">
        <f>E924+E923+E922+E921+E920+E919</f>
        <v>3473</v>
      </c>
      <c r="F925" s="21"/>
      <c r="G925" s="50" t="s">
        <v>93</v>
      </c>
      <c r="H925" s="23">
        <f t="shared" si="658"/>
        <v>0</v>
      </c>
      <c r="I925" s="23"/>
      <c r="J925" s="119">
        <f>J924+J923+J922+J921+J920+J919</f>
        <v>1709</v>
      </c>
      <c r="K925" s="21"/>
      <c r="L925" s="50" t="s">
        <v>93</v>
      </c>
      <c r="M925" s="23">
        <f t="shared" si="659"/>
        <v>0</v>
      </c>
      <c r="N925" s="23"/>
      <c r="O925" s="119">
        <f>O924+O923+O922+O921+O920+O919</f>
        <v>1890</v>
      </c>
      <c r="P925" s="21"/>
      <c r="Q925" s="50" t="s">
        <v>93</v>
      </c>
      <c r="R925" s="23">
        <f t="shared" si="660"/>
        <v>0</v>
      </c>
      <c r="S925" s="23"/>
      <c r="T925" s="119">
        <f>T924+T923+T922+T921+T920+T919</f>
        <v>1423</v>
      </c>
      <c r="U925" s="21"/>
      <c r="V925" s="50" t="s">
        <v>93</v>
      </c>
      <c r="W925" s="23">
        <f t="shared" si="665"/>
        <v>0</v>
      </c>
      <c r="X925" s="23"/>
      <c r="Y925" s="119">
        <f>Y924+Y923+Y922+Y921+Y920+Y919</f>
        <v>1783</v>
      </c>
      <c r="Z925" s="21"/>
      <c r="AA925" s="50" t="s">
        <v>93</v>
      </c>
      <c r="AB925" s="23">
        <f t="shared" si="662"/>
        <v>0</v>
      </c>
      <c r="AC925" s="23"/>
      <c r="AD925" s="119">
        <f>AD924+AD923+AD922+AD921+AD920+AD919</f>
        <v>2020</v>
      </c>
      <c r="AE925" s="21"/>
      <c r="AF925" s="50" t="s">
        <v>93</v>
      </c>
      <c r="AG925" s="23">
        <f t="shared" si="663"/>
        <v>0</v>
      </c>
      <c r="AH925" s="23"/>
      <c r="AI925" s="119">
        <f>AI924+AI923+AI922+AI921+AI920+AI919</f>
        <v>1880</v>
      </c>
      <c r="AJ925" s="21"/>
      <c r="AK925" s="50" t="s">
        <v>93</v>
      </c>
      <c r="AL925" s="23">
        <f t="shared" si="664"/>
        <v>0</v>
      </c>
      <c r="AM925" s="23"/>
      <c r="AN925" s="119">
        <f>AN924+AN923+AN922+AN921+AN920+AN919</f>
        <v>1859</v>
      </c>
    </row>
    <row r="926" spans="2:40" x14ac:dyDescent="0.35">
      <c r="B926" s="50" t="s">
        <v>87</v>
      </c>
      <c r="C926" s="23">
        <v>1590395</v>
      </c>
      <c r="D926" s="23">
        <v>1590395</v>
      </c>
      <c r="E926" s="119">
        <f t="shared" ref="E926:E932" si="666">D926-C926</f>
        <v>0</v>
      </c>
      <c r="F926" s="21"/>
      <c r="G926" s="50" t="s">
        <v>87</v>
      </c>
      <c r="H926" s="23">
        <f t="shared" si="658"/>
        <v>1590395</v>
      </c>
      <c r="I926" s="23">
        <v>1590395</v>
      </c>
      <c r="J926" s="119">
        <f t="shared" ref="J926:J932" si="667">I926-H926</f>
        <v>0</v>
      </c>
      <c r="K926" s="21"/>
      <c r="L926" s="50" t="s">
        <v>87</v>
      </c>
      <c r="M926" s="23">
        <f t="shared" si="659"/>
        <v>1590395</v>
      </c>
      <c r="N926" s="23">
        <v>1590395</v>
      </c>
      <c r="O926" s="119">
        <f t="shared" ref="O926:O932" si="668">N926-M926</f>
        <v>0</v>
      </c>
      <c r="P926" s="21"/>
      <c r="Q926" s="50" t="s">
        <v>87</v>
      </c>
      <c r="R926" s="23">
        <f t="shared" si="660"/>
        <v>1590395</v>
      </c>
      <c r="S926" s="23">
        <v>1590395</v>
      </c>
      <c r="T926" s="119">
        <f t="shared" ref="T926:T932" si="669">S926-R926</f>
        <v>0</v>
      </c>
      <c r="U926" s="21"/>
      <c r="V926" s="50" t="s">
        <v>87</v>
      </c>
      <c r="W926" s="23">
        <f t="shared" si="665"/>
        <v>1590395</v>
      </c>
      <c r="X926" s="23">
        <v>1590395</v>
      </c>
      <c r="Y926" s="119">
        <f t="shared" ref="Y926:Y932" si="670">X926-W926</f>
        <v>0</v>
      </c>
      <c r="Z926" s="21"/>
      <c r="AA926" s="50" t="s">
        <v>87</v>
      </c>
      <c r="AB926" s="23">
        <f t="shared" si="662"/>
        <v>1590395</v>
      </c>
      <c r="AC926" s="23">
        <v>1590395</v>
      </c>
      <c r="AD926" s="119">
        <f t="shared" ref="AD926:AD932" si="671">AC926-AB926</f>
        <v>0</v>
      </c>
      <c r="AE926" s="21"/>
      <c r="AF926" s="50" t="s">
        <v>87</v>
      </c>
      <c r="AG926" s="23">
        <f t="shared" si="663"/>
        <v>1590395</v>
      </c>
      <c r="AH926" s="23">
        <v>1590395</v>
      </c>
      <c r="AI926" s="119">
        <f t="shared" ref="AI926:AI932" si="672">AH926-AG926</f>
        <v>0</v>
      </c>
      <c r="AJ926" s="21"/>
      <c r="AK926" s="50" t="s">
        <v>87</v>
      </c>
      <c r="AL926" s="23">
        <f t="shared" si="664"/>
        <v>1590395</v>
      </c>
      <c r="AM926" s="23">
        <v>1590395</v>
      </c>
      <c r="AN926" s="119">
        <f t="shared" ref="AN926:AN932" si="673">AM926-AL926</f>
        <v>0</v>
      </c>
    </row>
    <row r="927" spans="2:40" x14ac:dyDescent="0.35">
      <c r="B927" s="50" t="s">
        <v>96</v>
      </c>
      <c r="C927" s="23">
        <v>890644</v>
      </c>
      <c r="D927" s="23">
        <v>890870</v>
      </c>
      <c r="E927" s="119">
        <f t="shared" si="666"/>
        <v>226</v>
      </c>
      <c r="F927" s="21"/>
      <c r="G927" s="50" t="s">
        <v>96</v>
      </c>
      <c r="H927" s="23">
        <f t="shared" si="658"/>
        <v>890870</v>
      </c>
      <c r="I927" s="23">
        <v>891124</v>
      </c>
      <c r="J927" s="119">
        <f t="shared" si="667"/>
        <v>254</v>
      </c>
      <c r="K927" s="21"/>
      <c r="L927" s="50" t="s">
        <v>96</v>
      </c>
      <c r="M927" s="23">
        <f t="shared" si="659"/>
        <v>891124</v>
      </c>
      <c r="N927" s="23">
        <v>891378</v>
      </c>
      <c r="O927" s="119">
        <f t="shared" si="668"/>
        <v>254</v>
      </c>
      <c r="P927" s="21"/>
      <c r="Q927" s="50" t="s">
        <v>96</v>
      </c>
      <c r="R927" s="23">
        <f t="shared" si="660"/>
        <v>891378</v>
      </c>
      <c r="S927" s="23">
        <v>891638</v>
      </c>
      <c r="T927" s="119">
        <f t="shared" si="669"/>
        <v>260</v>
      </c>
      <c r="U927" s="21"/>
      <c r="V927" s="50" t="s">
        <v>96</v>
      </c>
      <c r="W927" s="23">
        <f t="shared" si="665"/>
        <v>891638</v>
      </c>
      <c r="X927" s="23">
        <v>891924</v>
      </c>
      <c r="Y927" s="119">
        <f t="shared" si="670"/>
        <v>286</v>
      </c>
      <c r="Z927" s="21"/>
      <c r="AA927" s="50" t="s">
        <v>96</v>
      </c>
      <c r="AB927" s="23">
        <f t="shared" si="662"/>
        <v>891924</v>
      </c>
      <c r="AC927" s="23">
        <v>892219</v>
      </c>
      <c r="AD927" s="119">
        <f t="shared" si="671"/>
        <v>295</v>
      </c>
      <c r="AE927" s="21"/>
      <c r="AF927" s="50" t="s">
        <v>96</v>
      </c>
      <c r="AG927" s="23">
        <f t="shared" si="663"/>
        <v>892219</v>
      </c>
      <c r="AH927" s="23">
        <v>892498</v>
      </c>
      <c r="AI927" s="119">
        <f t="shared" si="672"/>
        <v>279</v>
      </c>
      <c r="AJ927" s="21"/>
      <c r="AK927" s="50" t="s">
        <v>96</v>
      </c>
      <c r="AL927" s="23">
        <f t="shared" si="664"/>
        <v>892498</v>
      </c>
      <c r="AM927" s="23">
        <v>892736</v>
      </c>
      <c r="AN927" s="119">
        <f t="shared" si="673"/>
        <v>238</v>
      </c>
    </row>
    <row r="928" spans="2:40" x14ac:dyDescent="0.35">
      <c r="B928" s="50" t="s">
        <v>88</v>
      </c>
      <c r="C928" s="23"/>
      <c r="D928" s="23"/>
      <c r="E928" s="119">
        <f t="shared" si="666"/>
        <v>0</v>
      </c>
      <c r="F928" s="21"/>
      <c r="G928" s="50" t="s">
        <v>88</v>
      </c>
      <c r="H928" s="23">
        <f t="shared" si="658"/>
        <v>0</v>
      </c>
      <c r="I928" s="23"/>
      <c r="J928" s="119">
        <f t="shared" si="667"/>
        <v>0</v>
      </c>
      <c r="K928" s="21"/>
      <c r="L928" s="50" t="s">
        <v>88</v>
      </c>
      <c r="M928" s="23">
        <f t="shared" si="659"/>
        <v>0</v>
      </c>
      <c r="N928" s="23"/>
      <c r="O928" s="119">
        <f t="shared" si="668"/>
        <v>0</v>
      </c>
      <c r="P928" s="21"/>
      <c r="Q928" s="50" t="s">
        <v>88</v>
      </c>
      <c r="R928" s="23">
        <f t="shared" si="660"/>
        <v>0</v>
      </c>
      <c r="S928" s="23"/>
      <c r="T928" s="119">
        <f t="shared" si="669"/>
        <v>0</v>
      </c>
      <c r="U928" s="21"/>
      <c r="V928" s="50" t="s">
        <v>88</v>
      </c>
      <c r="W928" s="23">
        <f t="shared" si="665"/>
        <v>0</v>
      </c>
      <c r="X928" s="23"/>
      <c r="Y928" s="119">
        <f t="shared" si="670"/>
        <v>0</v>
      </c>
      <c r="Z928" s="21"/>
      <c r="AA928" s="50" t="s">
        <v>88</v>
      </c>
      <c r="AB928" s="23">
        <f t="shared" si="662"/>
        <v>0</v>
      </c>
      <c r="AC928" s="23"/>
      <c r="AD928" s="119">
        <f t="shared" si="671"/>
        <v>0</v>
      </c>
      <c r="AE928" s="21"/>
      <c r="AF928" s="50" t="s">
        <v>88</v>
      </c>
      <c r="AG928" s="23">
        <f t="shared" si="663"/>
        <v>0</v>
      </c>
      <c r="AH928" s="23"/>
      <c r="AI928" s="119">
        <f t="shared" si="672"/>
        <v>0</v>
      </c>
      <c r="AJ928" s="21"/>
      <c r="AK928" s="50" t="s">
        <v>88</v>
      </c>
      <c r="AL928" s="23">
        <f t="shared" si="664"/>
        <v>0</v>
      </c>
      <c r="AM928" s="23"/>
      <c r="AN928" s="119">
        <f t="shared" si="673"/>
        <v>0</v>
      </c>
    </row>
    <row r="929" spans="2:40" x14ac:dyDescent="0.35">
      <c r="B929" s="50" t="s">
        <v>108</v>
      </c>
      <c r="C929" s="23">
        <v>2963</v>
      </c>
      <c r="D929" s="23">
        <v>2966</v>
      </c>
      <c r="E929" s="119">
        <f t="shared" si="666"/>
        <v>3</v>
      </c>
      <c r="F929" s="21"/>
      <c r="G929" s="50" t="s">
        <v>108</v>
      </c>
      <c r="H929" s="23">
        <f t="shared" si="658"/>
        <v>2966</v>
      </c>
      <c r="I929" s="23">
        <v>2966</v>
      </c>
      <c r="J929" s="119">
        <f t="shared" si="667"/>
        <v>0</v>
      </c>
      <c r="K929" s="21"/>
      <c r="L929" s="50" t="s">
        <v>108</v>
      </c>
      <c r="M929" s="23">
        <f t="shared" si="659"/>
        <v>2966</v>
      </c>
      <c r="N929" s="23">
        <v>2966</v>
      </c>
      <c r="O929" s="119">
        <f t="shared" si="668"/>
        <v>0</v>
      </c>
      <c r="P929" s="21"/>
      <c r="Q929" s="50" t="s">
        <v>108</v>
      </c>
      <c r="R929" s="23">
        <f t="shared" si="660"/>
        <v>2966</v>
      </c>
      <c r="S929" s="23">
        <v>2966</v>
      </c>
      <c r="T929" s="119">
        <f t="shared" si="669"/>
        <v>0</v>
      </c>
      <c r="U929" s="21"/>
      <c r="V929" s="50" t="s">
        <v>108</v>
      </c>
      <c r="W929" s="23">
        <f t="shared" si="665"/>
        <v>2966</v>
      </c>
      <c r="X929" s="23">
        <v>2966</v>
      </c>
      <c r="Y929" s="119">
        <f t="shared" si="670"/>
        <v>0</v>
      </c>
      <c r="Z929" s="21"/>
      <c r="AA929" s="50" t="s">
        <v>108</v>
      </c>
      <c r="AB929" s="23">
        <f t="shared" si="662"/>
        <v>2966</v>
      </c>
      <c r="AC929" s="23">
        <v>2969</v>
      </c>
      <c r="AD929" s="119">
        <f t="shared" si="671"/>
        <v>3</v>
      </c>
      <c r="AE929" s="21"/>
      <c r="AF929" s="50" t="s">
        <v>108</v>
      </c>
      <c r="AG929" s="23">
        <f t="shared" si="663"/>
        <v>2969</v>
      </c>
      <c r="AH929" s="23">
        <v>2970</v>
      </c>
      <c r="AI929" s="119">
        <f t="shared" si="672"/>
        <v>1</v>
      </c>
      <c r="AJ929" s="21"/>
      <c r="AK929" s="50" t="s">
        <v>108</v>
      </c>
      <c r="AL929" s="23">
        <f t="shared" si="664"/>
        <v>2970</v>
      </c>
      <c r="AM929" s="23">
        <v>2972</v>
      </c>
      <c r="AN929" s="119">
        <f t="shared" si="673"/>
        <v>2</v>
      </c>
    </row>
    <row r="930" spans="2:40" x14ac:dyDescent="0.35">
      <c r="B930" s="50" t="s">
        <v>1258</v>
      </c>
      <c r="C930" s="23">
        <v>645081</v>
      </c>
      <c r="D930" s="23">
        <v>645345</v>
      </c>
      <c r="E930" s="119">
        <f t="shared" si="666"/>
        <v>264</v>
      </c>
      <c r="F930" s="21"/>
      <c r="G930" s="50" t="s">
        <v>1258</v>
      </c>
      <c r="H930" s="23">
        <f t="shared" si="658"/>
        <v>645345</v>
      </c>
      <c r="I930" s="23">
        <v>645743</v>
      </c>
      <c r="J930" s="119">
        <f t="shared" si="667"/>
        <v>398</v>
      </c>
      <c r="K930" s="21"/>
      <c r="L930" s="50" t="s">
        <v>1258</v>
      </c>
      <c r="M930" s="23">
        <f t="shared" si="659"/>
        <v>645743</v>
      </c>
      <c r="N930" s="23">
        <v>646151</v>
      </c>
      <c r="O930" s="119">
        <f t="shared" si="668"/>
        <v>408</v>
      </c>
      <c r="P930" s="21"/>
      <c r="Q930" s="50" t="s">
        <v>1258</v>
      </c>
      <c r="R930" s="23">
        <f t="shared" si="660"/>
        <v>646151</v>
      </c>
      <c r="S930" s="23">
        <v>646498</v>
      </c>
      <c r="T930" s="119">
        <f t="shared" si="669"/>
        <v>347</v>
      </c>
      <c r="U930" s="21"/>
      <c r="V930" s="50" t="s">
        <v>89</v>
      </c>
      <c r="W930" s="23">
        <f t="shared" si="665"/>
        <v>646498</v>
      </c>
      <c r="X930" s="23">
        <v>646913</v>
      </c>
      <c r="Y930" s="119">
        <f t="shared" si="670"/>
        <v>415</v>
      </c>
      <c r="Z930" s="21"/>
      <c r="AA930" s="50" t="s">
        <v>89</v>
      </c>
      <c r="AB930" s="23">
        <f t="shared" si="662"/>
        <v>646913</v>
      </c>
      <c r="AC930" s="23">
        <v>647318</v>
      </c>
      <c r="AD930" s="119">
        <f t="shared" si="671"/>
        <v>405</v>
      </c>
      <c r="AE930" s="21"/>
      <c r="AF930" s="50" t="s">
        <v>89</v>
      </c>
      <c r="AG930" s="23">
        <f t="shared" si="663"/>
        <v>647318</v>
      </c>
      <c r="AH930" s="23">
        <v>647649</v>
      </c>
      <c r="AI930" s="119">
        <f t="shared" si="672"/>
        <v>331</v>
      </c>
      <c r="AJ930" s="21"/>
      <c r="AK930" s="50" t="s">
        <v>89</v>
      </c>
      <c r="AL930" s="23">
        <f t="shared" si="664"/>
        <v>647649</v>
      </c>
      <c r="AM930" s="23">
        <v>648018</v>
      </c>
      <c r="AN930" s="119">
        <f t="shared" si="673"/>
        <v>369</v>
      </c>
    </row>
    <row r="931" spans="2:40" x14ac:dyDescent="0.35">
      <c r="B931" s="50" t="s">
        <v>90</v>
      </c>
      <c r="C931" s="23">
        <v>343990</v>
      </c>
      <c r="D931" s="23">
        <v>344134</v>
      </c>
      <c r="E931" s="119">
        <f t="shared" si="666"/>
        <v>144</v>
      </c>
      <c r="F931" s="21"/>
      <c r="G931" s="50" t="s">
        <v>90</v>
      </c>
      <c r="H931" s="23">
        <f t="shared" si="658"/>
        <v>344134</v>
      </c>
      <c r="I931" s="23">
        <v>344424</v>
      </c>
      <c r="J931" s="119">
        <f t="shared" si="667"/>
        <v>290</v>
      </c>
      <c r="K931" s="21"/>
      <c r="L931" s="50" t="s">
        <v>90</v>
      </c>
      <c r="M931" s="23">
        <f t="shared" si="659"/>
        <v>344424</v>
      </c>
      <c r="N931" s="23">
        <v>344688</v>
      </c>
      <c r="O931" s="119">
        <f t="shared" si="668"/>
        <v>264</v>
      </c>
      <c r="P931" s="21"/>
      <c r="Q931" s="50" t="s">
        <v>90</v>
      </c>
      <c r="R931" s="23">
        <f t="shared" si="660"/>
        <v>344688</v>
      </c>
      <c r="S931" s="23">
        <v>344884</v>
      </c>
      <c r="T931" s="119">
        <f t="shared" si="669"/>
        <v>196</v>
      </c>
      <c r="U931" s="21"/>
      <c r="V931" s="50" t="s">
        <v>90</v>
      </c>
      <c r="W931" s="23">
        <f t="shared" si="665"/>
        <v>344884</v>
      </c>
      <c r="X931" s="23">
        <v>345159</v>
      </c>
      <c r="Y931" s="119">
        <f t="shared" si="670"/>
        <v>275</v>
      </c>
      <c r="Z931" s="21"/>
      <c r="AA931" s="50" t="s">
        <v>90</v>
      </c>
      <c r="AB931" s="23">
        <f t="shared" si="662"/>
        <v>345159</v>
      </c>
      <c r="AC931" s="23">
        <v>345403</v>
      </c>
      <c r="AD931" s="119">
        <f t="shared" si="671"/>
        <v>244</v>
      </c>
      <c r="AE931" s="21"/>
      <c r="AF931" s="50" t="s">
        <v>90</v>
      </c>
      <c r="AG931" s="23">
        <f t="shared" si="663"/>
        <v>345403</v>
      </c>
      <c r="AH931" s="23">
        <v>345614</v>
      </c>
      <c r="AI931" s="119">
        <f t="shared" si="672"/>
        <v>211</v>
      </c>
      <c r="AJ931" s="21"/>
      <c r="AK931" s="50" t="s">
        <v>90</v>
      </c>
      <c r="AL931" s="23">
        <f t="shared" si="664"/>
        <v>345614</v>
      </c>
      <c r="AM931" s="23">
        <v>345887</v>
      </c>
      <c r="AN931" s="119">
        <f t="shared" si="673"/>
        <v>273</v>
      </c>
    </row>
    <row r="932" spans="2:40" x14ac:dyDescent="0.35">
      <c r="B932" s="50" t="s">
        <v>91</v>
      </c>
      <c r="C932" s="23">
        <v>1020853</v>
      </c>
      <c r="D932" s="23">
        <v>1021128</v>
      </c>
      <c r="E932" s="119">
        <f t="shared" si="666"/>
        <v>275</v>
      </c>
      <c r="F932" s="21"/>
      <c r="G932" s="50" t="s">
        <v>91</v>
      </c>
      <c r="H932" s="23">
        <f t="shared" si="658"/>
        <v>1021128</v>
      </c>
      <c r="I932" s="23">
        <v>1022242</v>
      </c>
      <c r="J932" s="119">
        <f t="shared" si="667"/>
        <v>1114</v>
      </c>
      <c r="K932" s="21"/>
      <c r="L932" s="50" t="s">
        <v>91</v>
      </c>
      <c r="M932" s="23">
        <f t="shared" si="659"/>
        <v>1022242</v>
      </c>
      <c r="N932" s="23">
        <v>1023424</v>
      </c>
      <c r="O932" s="119">
        <f t="shared" si="668"/>
        <v>1182</v>
      </c>
      <c r="P932" s="21"/>
      <c r="Q932" s="50" t="s">
        <v>91</v>
      </c>
      <c r="R932" s="23">
        <f t="shared" si="660"/>
        <v>1023424</v>
      </c>
      <c r="S932" s="23">
        <v>1024519</v>
      </c>
      <c r="T932" s="119">
        <f t="shared" si="669"/>
        <v>1095</v>
      </c>
      <c r="U932" s="21"/>
      <c r="V932" s="50" t="s">
        <v>91</v>
      </c>
      <c r="W932" s="23">
        <f t="shared" si="665"/>
        <v>1024519</v>
      </c>
      <c r="X932" s="23">
        <v>1025877</v>
      </c>
      <c r="Y932" s="119">
        <f t="shared" si="670"/>
        <v>1358</v>
      </c>
      <c r="Z932" s="21"/>
      <c r="AA932" s="50" t="s">
        <v>91</v>
      </c>
      <c r="AB932" s="23">
        <f t="shared" si="662"/>
        <v>1025877</v>
      </c>
      <c r="AC932" s="23">
        <v>1026795</v>
      </c>
      <c r="AD932" s="119">
        <f t="shared" si="671"/>
        <v>918</v>
      </c>
      <c r="AE932" s="21"/>
      <c r="AF932" s="50" t="s">
        <v>91</v>
      </c>
      <c r="AG932" s="23">
        <f t="shared" si="663"/>
        <v>1026795</v>
      </c>
      <c r="AH932" s="23">
        <v>1028232</v>
      </c>
      <c r="AI932" s="119">
        <f t="shared" si="672"/>
        <v>1437</v>
      </c>
      <c r="AJ932" s="21"/>
      <c r="AK932" s="50" t="s">
        <v>91</v>
      </c>
      <c r="AL932" s="23">
        <f t="shared" si="664"/>
        <v>1028232</v>
      </c>
      <c r="AM932" s="23">
        <v>1029731</v>
      </c>
      <c r="AN932" s="119">
        <f t="shared" si="673"/>
        <v>1499</v>
      </c>
    </row>
    <row r="933" spans="2:40" x14ac:dyDescent="0.35">
      <c r="B933" s="50" t="s">
        <v>94</v>
      </c>
      <c r="C933" s="23"/>
      <c r="D933" s="23"/>
      <c r="E933" s="119">
        <f>SUM(E926:E932)</f>
        <v>912</v>
      </c>
      <c r="F933" s="21"/>
      <c r="G933" s="50" t="s">
        <v>94</v>
      </c>
      <c r="H933" s="23">
        <f t="shared" si="658"/>
        <v>0</v>
      </c>
      <c r="I933" s="23"/>
      <c r="J933" s="119">
        <f>SUM(J926:J932)</f>
        <v>2056</v>
      </c>
      <c r="K933" s="21"/>
      <c r="L933" s="50" t="s">
        <v>94</v>
      </c>
      <c r="M933" s="23">
        <f t="shared" si="659"/>
        <v>0</v>
      </c>
      <c r="N933" s="23"/>
      <c r="O933" s="119">
        <f>SUM(O926:O932)</f>
        <v>2108</v>
      </c>
      <c r="P933" s="21"/>
      <c r="Q933" s="50" t="s">
        <v>94</v>
      </c>
      <c r="R933" s="23">
        <f t="shared" si="660"/>
        <v>0</v>
      </c>
      <c r="S933" s="23"/>
      <c r="T933" s="119">
        <f>SUM(T926:T932)</f>
        <v>1898</v>
      </c>
      <c r="U933" s="21"/>
      <c r="V933" s="50" t="s">
        <v>94</v>
      </c>
      <c r="W933" s="23">
        <f t="shared" si="665"/>
        <v>0</v>
      </c>
      <c r="X933" s="23"/>
      <c r="Y933" s="119">
        <f>SUM(Y926:Y932)</f>
        <v>2334</v>
      </c>
      <c r="Z933" s="21"/>
      <c r="AA933" s="50" t="s">
        <v>94</v>
      </c>
      <c r="AB933" s="23">
        <f t="shared" si="662"/>
        <v>0</v>
      </c>
      <c r="AC933" s="23"/>
      <c r="AD933" s="119">
        <f>SUM(AD926:AD932)</f>
        <v>1865</v>
      </c>
      <c r="AE933" s="21"/>
      <c r="AF933" s="50" t="s">
        <v>94</v>
      </c>
      <c r="AG933" s="23">
        <f t="shared" si="663"/>
        <v>0</v>
      </c>
      <c r="AH933" s="23"/>
      <c r="AI933" s="119">
        <f>SUM(AI926:AI932)</f>
        <v>2259</v>
      </c>
      <c r="AJ933" s="21"/>
      <c r="AK933" s="50" t="s">
        <v>94</v>
      </c>
      <c r="AL933" s="23">
        <f t="shared" si="664"/>
        <v>0</v>
      </c>
      <c r="AM933" s="23"/>
      <c r="AN933" s="119">
        <f>SUM(AN926:AN932)</f>
        <v>2381</v>
      </c>
    </row>
    <row r="934" spans="2:40" x14ac:dyDescent="0.35">
      <c r="B934" s="50" t="s">
        <v>97</v>
      </c>
      <c r="C934" s="23">
        <v>597360</v>
      </c>
      <c r="D934" s="23">
        <v>597646</v>
      </c>
      <c r="E934" s="119">
        <f>D934-C934</f>
        <v>286</v>
      </c>
      <c r="F934" s="21"/>
      <c r="G934" s="50" t="s">
        <v>97</v>
      </c>
      <c r="H934" s="23">
        <f t="shared" si="658"/>
        <v>597646</v>
      </c>
      <c r="I934" s="23">
        <v>597833</v>
      </c>
      <c r="J934" s="119">
        <f>I934-H934</f>
        <v>187</v>
      </c>
      <c r="K934" s="122"/>
      <c r="L934" s="50" t="s">
        <v>97</v>
      </c>
      <c r="M934" s="23">
        <f t="shared" si="659"/>
        <v>597833</v>
      </c>
      <c r="N934" s="23">
        <v>598058</v>
      </c>
      <c r="O934" s="119">
        <f>N934-M934</f>
        <v>225</v>
      </c>
      <c r="P934" s="21"/>
      <c r="Q934" s="50" t="s">
        <v>97</v>
      </c>
      <c r="R934" s="23">
        <f t="shared" si="660"/>
        <v>598058</v>
      </c>
      <c r="S934" s="23">
        <v>598239</v>
      </c>
      <c r="T934" s="119">
        <f>S934-R934</f>
        <v>181</v>
      </c>
      <c r="U934" s="21"/>
      <c r="V934" s="50" t="s">
        <v>97</v>
      </c>
      <c r="W934" s="23">
        <f t="shared" si="665"/>
        <v>598239</v>
      </c>
      <c r="X934" s="23">
        <v>598515</v>
      </c>
      <c r="Y934" s="119">
        <f>X934-W934</f>
        <v>276</v>
      </c>
      <c r="Z934" s="21"/>
      <c r="AA934" s="50" t="s">
        <v>97</v>
      </c>
      <c r="AB934" s="23">
        <f t="shared" si="662"/>
        <v>598515</v>
      </c>
      <c r="AC934" s="23">
        <v>598661</v>
      </c>
      <c r="AD934" s="119">
        <f>AC934-AB934</f>
        <v>146</v>
      </c>
      <c r="AE934" s="21"/>
      <c r="AF934" s="50" t="s">
        <v>97</v>
      </c>
      <c r="AG934" s="23">
        <f t="shared" si="663"/>
        <v>598661</v>
      </c>
      <c r="AH934" s="23">
        <v>598819</v>
      </c>
      <c r="AI934" s="119">
        <f>AH934-AG934</f>
        <v>158</v>
      </c>
      <c r="AJ934" s="21"/>
      <c r="AK934" s="50" t="s">
        <v>97</v>
      </c>
      <c r="AL934" s="23">
        <f t="shared" si="664"/>
        <v>598819</v>
      </c>
      <c r="AM934" s="23">
        <v>598887</v>
      </c>
      <c r="AN934" s="119">
        <f>AM934-AL934</f>
        <v>68</v>
      </c>
    </row>
    <row r="935" spans="2:40" x14ac:dyDescent="0.35">
      <c r="B935" s="29" t="s">
        <v>130</v>
      </c>
      <c r="C935" s="23"/>
      <c r="D935" s="23"/>
      <c r="E935" s="121">
        <f>E934+E933+E925+E917+E918+E916+E915+E914+E913</f>
        <v>7093</v>
      </c>
      <c r="F935" s="21"/>
      <c r="G935" s="29" t="s">
        <v>130</v>
      </c>
      <c r="H935" s="23">
        <f t="shared" si="658"/>
        <v>0</v>
      </c>
      <c r="I935" s="23"/>
      <c r="J935" s="121">
        <f>J934+J933+J925+J917+J918+J916+J915+J914+J913</f>
        <v>6843</v>
      </c>
      <c r="K935" s="21"/>
      <c r="L935" s="29" t="s">
        <v>130</v>
      </c>
      <c r="M935" s="23">
        <f t="shared" si="659"/>
        <v>0</v>
      </c>
      <c r="N935" s="23"/>
      <c r="O935" s="121">
        <f>O934+O933+O925+O917+O918+O916+O915+O914+O913</f>
        <v>7163</v>
      </c>
      <c r="P935" s="21"/>
      <c r="Q935" s="29" t="s">
        <v>130</v>
      </c>
      <c r="R935" s="23">
        <f t="shared" si="660"/>
        <v>0</v>
      </c>
      <c r="S935" s="23"/>
      <c r="T935" s="121">
        <f>T934+T933+T925+T917+T918+T916+T915+T914+T913</f>
        <v>6359</v>
      </c>
      <c r="U935" s="21"/>
      <c r="V935" s="29" t="s">
        <v>130</v>
      </c>
      <c r="W935" s="23">
        <f t="shared" si="665"/>
        <v>0</v>
      </c>
      <c r="X935" s="23"/>
      <c r="Y935" s="121">
        <f>Y934+Y933+Y925+Y917+Y918+Y916+Y915+Y914+Y913</f>
        <v>7254</v>
      </c>
      <c r="Z935" s="21"/>
      <c r="AA935" s="29" t="s">
        <v>130</v>
      </c>
      <c r="AB935" s="23">
        <f t="shared" si="662"/>
        <v>0</v>
      </c>
      <c r="AC935" s="23"/>
      <c r="AD935" s="121">
        <f>AD934+AD933+AD925+AD917+AD918+AD916+AD915+AD914+AD913</f>
        <v>6283</v>
      </c>
      <c r="AE935" s="21"/>
      <c r="AF935" s="29" t="s">
        <v>130</v>
      </c>
      <c r="AG935" s="23">
        <f t="shared" si="663"/>
        <v>0</v>
      </c>
      <c r="AH935" s="23"/>
      <c r="AI935" s="121">
        <f>AI934+AI933+AI925+AI917+AI918+AI916+AI915+AI914+AI913</f>
        <v>6883</v>
      </c>
      <c r="AJ935" s="21"/>
      <c r="AK935" s="29" t="s">
        <v>130</v>
      </c>
      <c r="AL935" s="23">
        <f t="shared" si="664"/>
        <v>0</v>
      </c>
      <c r="AM935" s="23"/>
      <c r="AN935" s="121">
        <f>AN934+AN933+AN925+AN917+AN918+AN916+AN915+AN914+AN913</f>
        <v>7220</v>
      </c>
    </row>
    <row r="936" spans="2:40" x14ac:dyDescent="0.35">
      <c r="B936" s="21"/>
      <c r="C936" s="21"/>
      <c r="D936" s="21"/>
      <c r="E936" s="123">
        <f>E935-E919+471</f>
        <v>4264</v>
      </c>
      <c r="F936" s="21"/>
      <c r="G936" s="21"/>
      <c r="H936" s="21"/>
      <c r="I936" s="21"/>
      <c r="J936" s="123">
        <f>J935-J919+471</f>
        <v>5824</v>
      </c>
      <c r="K936" s="21"/>
      <c r="L936" s="21"/>
      <c r="M936" s="21"/>
      <c r="N936" s="21"/>
      <c r="O936" s="123">
        <f>O935-O919+471</f>
        <v>5974</v>
      </c>
      <c r="P936" s="21"/>
      <c r="Q936" s="21"/>
      <c r="R936" s="21"/>
      <c r="S936" s="21"/>
      <c r="T936" s="123">
        <f>T935-T919+471</f>
        <v>5560</v>
      </c>
      <c r="U936" s="21"/>
      <c r="V936" s="21"/>
      <c r="W936" s="21"/>
      <c r="X936" s="21"/>
      <c r="Y936" s="123">
        <f>Y935-Y919+471</f>
        <v>6135</v>
      </c>
      <c r="Z936" s="21"/>
      <c r="AA936" s="21"/>
      <c r="AB936" s="21"/>
      <c r="AC936" s="21"/>
      <c r="AD936" s="123">
        <f>AD935-AD919+471</f>
        <v>4874</v>
      </c>
      <c r="AE936" s="21"/>
      <c r="AF936" s="21"/>
      <c r="AG936" s="21"/>
      <c r="AH936" s="21"/>
      <c r="AI936" s="123">
        <f>AI935-AI919+471</f>
        <v>5674</v>
      </c>
      <c r="AJ936" s="21"/>
      <c r="AK936" s="21"/>
      <c r="AL936" s="21"/>
      <c r="AM936" s="21"/>
      <c r="AN936" s="123">
        <f>AN935-AN919+471</f>
        <v>6031</v>
      </c>
    </row>
    <row r="938" spans="2:40" x14ac:dyDescent="0.35">
      <c r="B938" s="117" t="s">
        <v>114</v>
      </c>
      <c r="C938" s="292" t="s">
        <v>1400</v>
      </c>
      <c r="D938" s="293"/>
      <c r="E938" s="294"/>
      <c r="F938" s="21"/>
      <c r="G938" s="117" t="s">
        <v>114</v>
      </c>
      <c r="H938" s="292" t="s">
        <v>1401</v>
      </c>
      <c r="I938" s="293"/>
      <c r="J938" s="294"/>
      <c r="K938" s="21"/>
      <c r="L938" s="117" t="s">
        <v>114</v>
      </c>
      <c r="M938" s="292" t="s">
        <v>1402</v>
      </c>
      <c r="N938" s="293"/>
      <c r="O938" s="294"/>
      <c r="P938" s="21"/>
      <c r="Q938" s="117" t="s">
        <v>114</v>
      </c>
      <c r="R938" s="292" t="s">
        <v>1403</v>
      </c>
      <c r="S938" s="293"/>
      <c r="T938" s="294"/>
      <c r="U938" s="21"/>
      <c r="V938" s="117" t="s">
        <v>114</v>
      </c>
      <c r="W938" s="292" t="s">
        <v>1404</v>
      </c>
      <c r="X938" s="293"/>
      <c r="Y938" s="294"/>
      <c r="Z938" s="21"/>
      <c r="AA938" s="117" t="s">
        <v>114</v>
      </c>
      <c r="AB938" s="292" t="s">
        <v>1405</v>
      </c>
      <c r="AC938" s="293"/>
      <c r="AD938" s="294"/>
      <c r="AE938" s="21"/>
      <c r="AF938" s="117" t="s">
        <v>114</v>
      </c>
      <c r="AG938" s="292" t="s">
        <v>1406</v>
      </c>
      <c r="AH938" s="293"/>
      <c r="AI938" s="294"/>
      <c r="AJ938" s="21"/>
      <c r="AK938" s="117" t="s">
        <v>114</v>
      </c>
      <c r="AL938" s="292" t="s">
        <v>1407</v>
      </c>
      <c r="AM938" s="293"/>
      <c r="AN938" s="294"/>
    </row>
    <row r="939" spans="2:40" x14ac:dyDescent="0.35">
      <c r="B939" s="50"/>
      <c r="C939" s="118" t="s">
        <v>81</v>
      </c>
      <c r="D939" s="118" t="s">
        <v>82</v>
      </c>
      <c r="E939" s="118" t="s">
        <v>95</v>
      </c>
      <c r="F939" s="21"/>
      <c r="G939" s="50"/>
      <c r="H939" s="118" t="s">
        <v>81</v>
      </c>
      <c r="I939" s="118" t="s">
        <v>82</v>
      </c>
      <c r="J939" s="118" t="s">
        <v>95</v>
      </c>
      <c r="K939" s="21"/>
      <c r="L939" s="50"/>
      <c r="M939" s="118" t="s">
        <v>81</v>
      </c>
      <c r="N939" s="118" t="s">
        <v>82</v>
      </c>
      <c r="O939" s="118" t="s">
        <v>95</v>
      </c>
      <c r="P939" s="21"/>
      <c r="Q939" s="50"/>
      <c r="R939" s="118" t="s">
        <v>81</v>
      </c>
      <c r="S939" s="118" t="s">
        <v>82</v>
      </c>
      <c r="T939" s="118" t="s">
        <v>95</v>
      </c>
      <c r="U939" s="21"/>
      <c r="V939" s="50"/>
      <c r="W939" s="118" t="s">
        <v>81</v>
      </c>
      <c r="X939" s="118" t="s">
        <v>82</v>
      </c>
      <c r="Y939" s="118" t="s">
        <v>95</v>
      </c>
      <c r="Z939" s="21"/>
      <c r="AA939" s="50"/>
      <c r="AB939" s="118" t="s">
        <v>81</v>
      </c>
      <c r="AC939" s="118" t="s">
        <v>82</v>
      </c>
      <c r="AD939" s="118" t="s">
        <v>95</v>
      </c>
      <c r="AE939" s="21"/>
      <c r="AF939" s="50"/>
      <c r="AG939" s="118" t="s">
        <v>81</v>
      </c>
      <c r="AH939" s="118" t="s">
        <v>82</v>
      </c>
      <c r="AI939" s="118" t="s">
        <v>95</v>
      </c>
      <c r="AJ939" s="21"/>
      <c r="AK939" s="50"/>
      <c r="AL939" s="118" t="s">
        <v>81</v>
      </c>
      <c r="AM939" s="118" t="s">
        <v>82</v>
      </c>
      <c r="AN939" s="118" t="s">
        <v>95</v>
      </c>
    </row>
    <row r="940" spans="2:40" x14ac:dyDescent="0.35">
      <c r="B940" s="50" t="s">
        <v>92</v>
      </c>
      <c r="C940" s="23">
        <v>499825</v>
      </c>
      <c r="D940" s="23">
        <v>500002</v>
      </c>
      <c r="E940" s="119">
        <f>(D940-C940)*10</f>
        <v>1770</v>
      </c>
      <c r="F940" s="21"/>
      <c r="G940" s="50" t="s">
        <v>92</v>
      </c>
      <c r="H940" s="23">
        <f>D940</f>
        <v>500002</v>
      </c>
      <c r="I940" s="23">
        <v>500174</v>
      </c>
      <c r="J940" s="119">
        <f>(I940-H940)*10</f>
        <v>1720</v>
      </c>
      <c r="K940" s="21"/>
      <c r="L940" s="50" t="s">
        <v>92</v>
      </c>
      <c r="M940" s="23">
        <f>I940</f>
        <v>500174</v>
      </c>
      <c r="N940" s="23">
        <v>500350</v>
      </c>
      <c r="O940" s="119">
        <f>(N940-M940)*10</f>
        <v>1760</v>
      </c>
      <c r="P940" s="21"/>
      <c r="Q940" s="50" t="s">
        <v>92</v>
      </c>
      <c r="R940" s="23">
        <f>N940</f>
        <v>500350</v>
      </c>
      <c r="S940" s="23">
        <v>500520</v>
      </c>
      <c r="T940" s="119">
        <f>(S940-R940)*10</f>
        <v>1700</v>
      </c>
      <c r="U940" s="21"/>
      <c r="V940" s="50" t="s">
        <v>92</v>
      </c>
      <c r="W940" s="23">
        <f>S940</f>
        <v>500520</v>
      </c>
      <c r="X940" s="23">
        <v>500673</v>
      </c>
      <c r="Y940" s="119">
        <f>(X940-W940)*10</f>
        <v>1530</v>
      </c>
      <c r="Z940" s="21"/>
      <c r="AA940" s="50" t="s">
        <v>92</v>
      </c>
      <c r="AB940" s="23">
        <f>X940</f>
        <v>500673</v>
      </c>
      <c r="AC940" s="23">
        <v>500842</v>
      </c>
      <c r="AD940" s="119">
        <f>(AC940-AB940)*10</f>
        <v>1690</v>
      </c>
      <c r="AE940" s="21"/>
      <c r="AF940" s="50" t="s">
        <v>92</v>
      </c>
      <c r="AG940" s="23">
        <f>AC940</f>
        <v>500842</v>
      </c>
      <c r="AH940" s="23">
        <v>500979</v>
      </c>
      <c r="AI940" s="119">
        <f>(AH940-AG940)*10</f>
        <v>1370</v>
      </c>
      <c r="AJ940" s="21"/>
      <c r="AK940" s="50" t="s">
        <v>92</v>
      </c>
      <c r="AL940" s="23">
        <f>AH940</f>
        <v>500979</v>
      </c>
      <c r="AM940" s="23">
        <v>501078</v>
      </c>
      <c r="AN940" s="119">
        <f>(AM940-AL940)*10</f>
        <v>990</v>
      </c>
    </row>
    <row r="941" spans="2:40" x14ac:dyDescent="0.35">
      <c r="B941" s="50" t="s">
        <v>6</v>
      </c>
      <c r="C941" s="23">
        <v>313998</v>
      </c>
      <c r="D941" s="23">
        <v>314227</v>
      </c>
      <c r="E941" s="119">
        <f>D941-C941</f>
        <v>229</v>
      </c>
      <c r="F941" s="21"/>
      <c r="G941" s="50" t="s">
        <v>6</v>
      </c>
      <c r="H941" s="23">
        <f t="shared" ref="H941:H962" si="674">D941</f>
        <v>314227</v>
      </c>
      <c r="I941" s="23">
        <v>314634</v>
      </c>
      <c r="J941" s="119">
        <f>I941-H941</f>
        <v>407</v>
      </c>
      <c r="K941" s="21"/>
      <c r="L941" s="50" t="s">
        <v>6</v>
      </c>
      <c r="M941" s="23">
        <f t="shared" ref="M941:M962" si="675">I941</f>
        <v>314634</v>
      </c>
      <c r="N941" s="23">
        <v>314851</v>
      </c>
      <c r="O941" s="119">
        <f>N941-M941</f>
        <v>217</v>
      </c>
      <c r="P941" s="21"/>
      <c r="Q941" s="50" t="s">
        <v>6</v>
      </c>
      <c r="R941" s="23">
        <f t="shared" ref="R941:R962" si="676">N941</f>
        <v>314851</v>
      </c>
      <c r="S941" s="23">
        <v>315062</v>
      </c>
      <c r="T941" s="119">
        <f>S941-R941</f>
        <v>211</v>
      </c>
      <c r="U941" s="21"/>
      <c r="V941" s="50" t="s">
        <v>6</v>
      </c>
      <c r="W941" s="23">
        <f t="shared" ref="W941:W946" si="677">S941</f>
        <v>315062</v>
      </c>
      <c r="X941" s="23">
        <v>315285</v>
      </c>
      <c r="Y941" s="119">
        <f>X941-W941</f>
        <v>223</v>
      </c>
      <c r="Z941" s="21"/>
      <c r="AA941" s="50" t="s">
        <v>6</v>
      </c>
      <c r="AB941" s="23">
        <f t="shared" ref="AB941:AB962" si="678">X941</f>
        <v>315285</v>
      </c>
      <c r="AC941" s="23">
        <v>315514</v>
      </c>
      <c r="AD941" s="119">
        <f>AC941-AB941</f>
        <v>229</v>
      </c>
      <c r="AE941" s="21"/>
      <c r="AF941" s="50" t="s">
        <v>6</v>
      </c>
      <c r="AG941" s="23">
        <f t="shared" ref="AG941:AG962" si="679">AC941</f>
        <v>315514</v>
      </c>
      <c r="AH941" s="23">
        <v>315779</v>
      </c>
      <c r="AI941" s="119">
        <f>AH941-AG941</f>
        <v>265</v>
      </c>
      <c r="AJ941" s="21"/>
      <c r="AK941" s="50" t="s">
        <v>6</v>
      </c>
      <c r="AL941" s="23">
        <f t="shared" ref="AL941:AL962" si="680">AH941</f>
        <v>315779</v>
      </c>
      <c r="AM941" s="23">
        <v>316164</v>
      </c>
      <c r="AN941" s="119">
        <f>AM941-AL941</f>
        <v>385</v>
      </c>
    </row>
    <row r="942" spans="2:40" x14ac:dyDescent="0.35">
      <c r="B942" s="50" t="s">
        <v>103</v>
      </c>
      <c r="C942" s="23">
        <v>68282</v>
      </c>
      <c r="D942" s="23">
        <v>69014</v>
      </c>
      <c r="E942" s="119">
        <f>D942-C942</f>
        <v>732</v>
      </c>
      <c r="F942" s="21"/>
      <c r="G942" s="50" t="s">
        <v>103</v>
      </c>
      <c r="H942" s="23">
        <f t="shared" si="674"/>
        <v>69014</v>
      </c>
      <c r="I942" s="23">
        <v>69772</v>
      </c>
      <c r="J942" s="119">
        <f>I942-H942</f>
        <v>758</v>
      </c>
      <c r="K942" s="21"/>
      <c r="L942" s="50" t="s">
        <v>103</v>
      </c>
      <c r="M942" s="23">
        <f t="shared" si="675"/>
        <v>69772</v>
      </c>
      <c r="N942" s="23">
        <v>70531</v>
      </c>
      <c r="O942" s="119">
        <f>N942-M942</f>
        <v>759</v>
      </c>
      <c r="P942" s="21"/>
      <c r="Q942" s="50" t="s">
        <v>103</v>
      </c>
      <c r="R942" s="23">
        <f t="shared" si="676"/>
        <v>70531</v>
      </c>
      <c r="S942" s="23">
        <v>71290</v>
      </c>
      <c r="T942" s="119">
        <f>S942-R942</f>
        <v>759</v>
      </c>
      <c r="U942" s="21"/>
      <c r="V942" s="50" t="s">
        <v>103</v>
      </c>
      <c r="W942" s="23">
        <f t="shared" si="677"/>
        <v>71290</v>
      </c>
      <c r="X942" s="23">
        <v>72047</v>
      </c>
      <c r="Y942" s="119">
        <f>X942-W942</f>
        <v>757</v>
      </c>
      <c r="Z942" s="21"/>
      <c r="AA942" s="50" t="s">
        <v>103</v>
      </c>
      <c r="AB942" s="23">
        <f t="shared" si="678"/>
        <v>72047</v>
      </c>
      <c r="AC942" s="23">
        <v>72786</v>
      </c>
      <c r="AD942" s="119">
        <f>AC942-AB942</f>
        <v>739</v>
      </c>
      <c r="AE942" s="21"/>
      <c r="AF942" s="50" t="s">
        <v>103</v>
      </c>
      <c r="AG942" s="23">
        <f t="shared" si="679"/>
        <v>72786</v>
      </c>
      <c r="AH942" s="23">
        <v>73558</v>
      </c>
      <c r="AI942" s="119">
        <f>AH942-AG942</f>
        <v>772</v>
      </c>
      <c r="AJ942" s="21"/>
      <c r="AK942" s="50" t="s">
        <v>103</v>
      </c>
      <c r="AL942" s="23">
        <f t="shared" si="680"/>
        <v>73558</v>
      </c>
      <c r="AM942" s="23">
        <v>74297</v>
      </c>
      <c r="AN942" s="119">
        <f>AM942-AL942</f>
        <v>739</v>
      </c>
    </row>
    <row r="943" spans="2:40" x14ac:dyDescent="0.35">
      <c r="B943" s="19" t="s">
        <v>100</v>
      </c>
      <c r="C943" s="23">
        <v>177644</v>
      </c>
      <c r="D943" s="23">
        <v>177824</v>
      </c>
      <c r="E943" s="119">
        <f>D943-C943</f>
        <v>180</v>
      </c>
      <c r="F943" s="21"/>
      <c r="G943" s="19" t="s">
        <v>100</v>
      </c>
      <c r="H943" s="23">
        <f t="shared" si="674"/>
        <v>177824</v>
      </c>
      <c r="I943" s="23">
        <v>177824</v>
      </c>
      <c r="J943" s="119">
        <f t="shared" ref="J943:J949" si="681">(I943-H943)*10</f>
        <v>0</v>
      </c>
      <c r="K943" s="21"/>
      <c r="L943" s="19" t="s">
        <v>100</v>
      </c>
      <c r="M943" s="23">
        <f t="shared" si="675"/>
        <v>177824</v>
      </c>
      <c r="N943" s="23">
        <v>177824</v>
      </c>
      <c r="O943" s="119">
        <f t="shared" ref="O943:O949" si="682">(N943-M943)*10</f>
        <v>0</v>
      </c>
      <c r="P943" s="21"/>
      <c r="Q943" s="19" t="s">
        <v>100</v>
      </c>
      <c r="R943" s="23">
        <f t="shared" si="676"/>
        <v>177824</v>
      </c>
      <c r="S943" s="23">
        <v>178054</v>
      </c>
      <c r="T943" s="119">
        <f>S943-R943</f>
        <v>230</v>
      </c>
      <c r="U943" s="21"/>
      <c r="V943" s="19" t="s">
        <v>100</v>
      </c>
      <c r="W943" s="23">
        <f t="shared" si="677"/>
        <v>178054</v>
      </c>
      <c r="X943" s="23">
        <v>178264</v>
      </c>
      <c r="Y943" s="119">
        <f>X943-W943</f>
        <v>210</v>
      </c>
      <c r="Z943" s="21"/>
      <c r="AA943" s="19" t="s">
        <v>100</v>
      </c>
      <c r="AB943" s="23">
        <f t="shared" si="678"/>
        <v>178264</v>
      </c>
      <c r="AC943" s="23">
        <v>178514</v>
      </c>
      <c r="AD943" s="119">
        <f>AC943-AB943</f>
        <v>250</v>
      </c>
      <c r="AE943" s="21"/>
      <c r="AF943" s="19" t="s">
        <v>100</v>
      </c>
      <c r="AG943" s="23">
        <f t="shared" si="679"/>
        <v>178514</v>
      </c>
      <c r="AH943" s="23">
        <v>178718</v>
      </c>
      <c r="AI943" s="119">
        <f>AH943-AG943</f>
        <v>204</v>
      </c>
      <c r="AJ943" s="21"/>
      <c r="AK943" s="19" t="s">
        <v>100</v>
      </c>
      <c r="AL943" s="23">
        <f t="shared" si="680"/>
        <v>178718</v>
      </c>
      <c r="AM943" s="23">
        <v>178948</v>
      </c>
      <c r="AN943" s="119">
        <f>AM943-AL943</f>
        <v>230</v>
      </c>
    </row>
    <row r="944" spans="2:40" x14ac:dyDescent="0.35">
      <c r="B944" s="19" t="s">
        <v>1176</v>
      </c>
      <c r="C944" s="23">
        <v>516</v>
      </c>
      <c r="D944" s="23">
        <v>516</v>
      </c>
      <c r="E944" s="119">
        <f>D944-C944</f>
        <v>0</v>
      </c>
      <c r="F944" s="21"/>
      <c r="G944" s="19" t="s">
        <v>1176</v>
      </c>
      <c r="H944" s="23">
        <f t="shared" si="674"/>
        <v>516</v>
      </c>
      <c r="I944" s="23">
        <v>516</v>
      </c>
      <c r="J944" s="119">
        <f t="shared" si="681"/>
        <v>0</v>
      </c>
      <c r="K944" s="21"/>
      <c r="L944" s="19" t="s">
        <v>1176</v>
      </c>
      <c r="M944" s="23">
        <f t="shared" si="675"/>
        <v>516</v>
      </c>
      <c r="N944" s="23">
        <v>516</v>
      </c>
      <c r="O944" s="119">
        <f t="shared" si="682"/>
        <v>0</v>
      </c>
      <c r="P944" s="21"/>
      <c r="Q944" s="19" t="s">
        <v>1176</v>
      </c>
      <c r="R944" s="23">
        <f t="shared" si="676"/>
        <v>516</v>
      </c>
      <c r="S944" s="23">
        <v>516</v>
      </c>
      <c r="T944" s="119">
        <f t="shared" ref="T944:T953" si="683">(S944-R944)*10</f>
        <v>0</v>
      </c>
      <c r="U944" s="21"/>
      <c r="V944" s="19" t="s">
        <v>1176</v>
      </c>
      <c r="W944" s="23">
        <f t="shared" si="677"/>
        <v>516</v>
      </c>
      <c r="X944" s="23">
        <v>516</v>
      </c>
      <c r="Y944" s="119">
        <f t="shared" ref="Y944:Y953" si="684">(X944-W944)*10</f>
        <v>0</v>
      </c>
      <c r="Z944" s="21"/>
      <c r="AA944" s="19" t="s">
        <v>1176</v>
      </c>
      <c r="AB944" s="23">
        <f t="shared" si="678"/>
        <v>516</v>
      </c>
      <c r="AC944" s="23">
        <v>516</v>
      </c>
      <c r="AD944" s="119">
        <f t="shared" ref="AD944:AD949" si="685">(AC944-AB944)*10</f>
        <v>0</v>
      </c>
      <c r="AE944" s="21"/>
      <c r="AF944" s="19" t="s">
        <v>1176</v>
      </c>
      <c r="AG944" s="23">
        <f t="shared" si="679"/>
        <v>516</v>
      </c>
      <c r="AH944" s="23">
        <v>516</v>
      </c>
      <c r="AI944" s="119">
        <f>AH944-AG944</f>
        <v>0</v>
      </c>
      <c r="AJ944" s="21"/>
      <c r="AK944" s="19" t="s">
        <v>1176</v>
      </c>
      <c r="AL944" s="23">
        <f t="shared" si="680"/>
        <v>516</v>
      </c>
      <c r="AM944" s="23">
        <v>516</v>
      </c>
      <c r="AN944" s="119">
        <f>AM944-AL944</f>
        <v>0</v>
      </c>
    </row>
    <row r="945" spans="2:40" x14ac:dyDescent="0.35">
      <c r="B945" s="19" t="s">
        <v>1179</v>
      </c>
      <c r="C945" s="23">
        <v>12279</v>
      </c>
      <c r="D945" s="23">
        <v>12279</v>
      </c>
      <c r="E945" s="119">
        <f>D945-C945</f>
        <v>0</v>
      </c>
      <c r="F945" s="21"/>
      <c r="G945" s="19" t="s">
        <v>1179</v>
      </c>
      <c r="H945" s="23">
        <f t="shared" si="674"/>
        <v>12279</v>
      </c>
      <c r="I945" s="23">
        <v>12279</v>
      </c>
      <c r="J945" s="119">
        <f t="shared" si="681"/>
        <v>0</v>
      </c>
      <c r="K945" s="21"/>
      <c r="L945" s="19" t="s">
        <v>1179</v>
      </c>
      <c r="M945" s="23">
        <f t="shared" si="675"/>
        <v>12279</v>
      </c>
      <c r="N945" s="23">
        <v>12279</v>
      </c>
      <c r="O945" s="119">
        <f t="shared" si="682"/>
        <v>0</v>
      </c>
      <c r="P945" s="21"/>
      <c r="Q945" s="19" t="s">
        <v>1179</v>
      </c>
      <c r="R945" s="23">
        <f t="shared" si="676"/>
        <v>12279</v>
      </c>
      <c r="S945" s="23">
        <v>12279</v>
      </c>
      <c r="T945" s="119">
        <f t="shared" si="683"/>
        <v>0</v>
      </c>
      <c r="U945" s="21"/>
      <c r="V945" s="19" t="s">
        <v>1179</v>
      </c>
      <c r="W945" s="23">
        <f t="shared" si="677"/>
        <v>12279</v>
      </c>
      <c r="X945" s="23">
        <v>12279</v>
      </c>
      <c r="Y945" s="119">
        <f t="shared" si="684"/>
        <v>0</v>
      </c>
      <c r="Z945" s="21"/>
      <c r="AA945" s="19" t="s">
        <v>1179</v>
      </c>
      <c r="AB945" s="23">
        <f t="shared" si="678"/>
        <v>12279</v>
      </c>
      <c r="AC945" s="23">
        <v>12279</v>
      </c>
      <c r="AD945" s="119">
        <f t="shared" si="685"/>
        <v>0</v>
      </c>
      <c r="AE945" s="21"/>
      <c r="AF945" s="19" t="s">
        <v>1179</v>
      </c>
      <c r="AG945" s="23">
        <f t="shared" si="679"/>
        <v>12279</v>
      </c>
      <c r="AH945" s="23">
        <v>12279</v>
      </c>
      <c r="AI945" s="119">
        <f>AH945-AG945</f>
        <v>0</v>
      </c>
      <c r="AJ945" s="21"/>
      <c r="AK945" s="19" t="s">
        <v>1179</v>
      </c>
      <c r="AL945" s="23">
        <f t="shared" si="680"/>
        <v>12279</v>
      </c>
      <c r="AM945" s="23">
        <v>12279</v>
      </c>
      <c r="AN945" s="119">
        <f>AM945-AL945</f>
        <v>0</v>
      </c>
    </row>
    <row r="946" spans="2:40" x14ac:dyDescent="0.35">
      <c r="B946" s="50" t="s">
        <v>3</v>
      </c>
      <c r="C946" s="23">
        <v>364239</v>
      </c>
      <c r="D946" s="23">
        <v>364406</v>
      </c>
      <c r="E946" s="119">
        <v>1670</v>
      </c>
      <c r="F946" s="21"/>
      <c r="G946" s="50" t="s">
        <v>3</v>
      </c>
      <c r="H946" s="23">
        <f t="shared" si="674"/>
        <v>364406</v>
      </c>
      <c r="I946" s="23">
        <v>364585</v>
      </c>
      <c r="J946" s="119">
        <f t="shared" si="681"/>
        <v>1790</v>
      </c>
      <c r="K946" s="21"/>
      <c r="L946" s="50" t="s">
        <v>3</v>
      </c>
      <c r="M946" s="23">
        <f t="shared" si="675"/>
        <v>364585</v>
      </c>
      <c r="N946" s="23">
        <v>364766</v>
      </c>
      <c r="O946" s="119">
        <f t="shared" si="682"/>
        <v>1810</v>
      </c>
      <c r="P946" s="21"/>
      <c r="Q946" s="50" t="s">
        <v>3</v>
      </c>
      <c r="R946" s="23">
        <f t="shared" si="676"/>
        <v>364766</v>
      </c>
      <c r="S946" s="23">
        <v>364975</v>
      </c>
      <c r="T946" s="119">
        <f t="shared" si="683"/>
        <v>2090</v>
      </c>
      <c r="U946" s="21"/>
      <c r="V946" s="50" t="s">
        <v>3</v>
      </c>
      <c r="W946" s="23">
        <f t="shared" si="677"/>
        <v>364975</v>
      </c>
      <c r="X946" s="23">
        <v>365153</v>
      </c>
      <c r="Y946" s="119">
        <f t="shared" si="684"/>
        <v>1780</v>
      </c>
      <c r="Z946" s="21"/>
      <c r="AA946" s="50" t="s">
        <v>3</v>
      </c>
      <c r="AB946" s="23">
        <f t="shared" si="678"/>
        <v>365153</v>
      </c>
      <c r="AC946" s="23">
        <v>365277</v>
      </c>
      <c r="AD946" s="119">
        <f t="shared" si="685"/>
        <v>1240</v>
      </c>
      <c r="AE946" s="21"/>
      <c r="AF946" s="50" t="s">
        <v>3</v>
      </c>
      <c r="AG946" s="23">
        <f t="shared" si="679"/>
        <v>365277</v>
      </c>
      <c r="AH946" s="23">
        <v>365350</v>
      </c>
      <c r="AI946" s="119">
        <f>(AH946-AG946)*10</f>
        <v>730</v>
      </c>
      <c r="AJ946" s="21"/>
      <c r="AK946" s="50" t="s">
        <v>3</v>
      </c>
      <c r="AL946" s="23">
        <f t="shared" si="680"/>
        <v>365350</v>
      </c>
      <c r="AM946" s="23">
        <v>365443</v>
      </c>
      <c r="AN946" s="119">
        <f>(AM946-AL946)*10</f>
        <v>930</v>
      </c>
    </row>
    <row r="947" spans="2:40" x14ac:dyDescent="0.35">
      <c r="B947" s="50" t="s">
        <v>83</v>
      </c>
      <c r="C947" s="23">
        <v>31188</v>
      </c>
      <c r="D947" s="23">
        <v>31192</v>
      </c>
      <c r="E947" s="119">
        <f>D947-Supply!C947</f>
        <v>4</v>
      </c>
      <c r="F947" s="21"/>
      <c r="G947" s="50" t="s">
        <v>83</v>
      </c>
      <c r="H947" s="23">
        <f t="shared" si="674"/>
        <v>31192</v>
      </c>
      <c r="I947" s="23">
        <v>31198</v>
      </c>
      <c r="J947" s="119">
        <f>I947-H947</f>
        <v>6</v>
      </c>
      <c r="K947" s="21"/>
      <c r="L947" s="50" t="s">
        <v>83</v>
      </c>
      <c r="M947" s="23">
        <f t="shared" si="675"/>
        <v>31198</v>
      </c>
      <c r="N947" s="23">
        <v>31203</v>
      </c>
      <c r="O947" s="119">
        <f>N947-M947</f>
        <v>5</v>
      </c>
      <c r="P947" s="21"/>
      <c r="Q947" s="50" t="s">
        <v>83</v>
      </c>
      <c r="R947" s="23">
        <f t="shared" si="676"/>
        <v>31203</v>
      </c>
      <c r="S947" s="23">
        <v>31208</v>
      </c>
      <c r="T947" s="119">
        <f>S947-R947</f>
        <v>5</v>
      </c>
      <c r="U947" s="21"/>
      <c r="V947" s="50" t="s">
        <v>83</v>
      </c>
      <c r="W947" s="23">
        <f>S947</f>
        <v>31208</v>
      </c>
      <c r="X947" s="23">
        <v>31214</v>
      </c>
      <c r="Y947" s="119">
        <f>X947-W947</f>
        <v>6</v>
      </c>
      <c r="Z947" s="21"/>
      <c r="AA947" s="50" t="s">
        <v>83</v>
      </c>
      <c r="AB947" s="23">
        <f t="shared" si="678"/>
        <v>31214</v>
      </c>
      <c r="AC947" s="23">
        <v>31220</v>
      </c>
      <c r="AD947" s="119">
        <f>AC947-AB947</f>
        <v>6</v>
      </c>
      <c r="AE947" s="21"/>
      <c r="AF947" s="50" t="s">
        <v>83</v>
      </c>
      <c r="AG947" s="23">
        <f t="shared" si="679"/>
        <v>31220</v>
      </c>
      <c r="AH947" s="23">
        <v>31225</v>
      </c>
      <c r="AI947" s="119">
        <f>AH947-Supply!AG947</f>
        <v>5</v>
      </c>
      <c r="AJ947" s="21"/>
      <c r="AK947" s="50" t="s">
        <v>83</v>
      </c>
      <c r="AL947" s="23">
        <f t="shared" si="680"/>
        <v>31225</v>
      </c>
      <c r="AM947" s="23">
        <v>31235</v>
      </c>
      <c r="AN947" s="119">
        <f>AM947-Supply!AL947</f>
        <v>10</v>
      </c>
    </row>
    <row r="948" spans="2:40" x14ac:dyDescent="0.35">
      <c r="B948" s="50" t="s">
        <v>84</v>
      </c>
      <c r="C948" s="23">
        <v>56051</v>
      </c>
      <c r="D948" s="23">
        <v>56056</v>
      </c>
      <c r="E948" s="119">
        <f>D948-C948</f>
        <v>5</v>
      </c>
      <c r="F948" s="21"/>
      <c r="G948" s="50" t="s">
        <v>84</v>
      </c>
      <c r="H948" s="23">
        <f t="shared" si="674"/>
        <v>56056</v>
      </c>
      <c r="I948" s="23">
        <v>56056</v>
      </c>
      <c r="J948" s="119">
        <f t="shared" si="681"/>
        <v>0</v>
      </c>
      <c r="K948" s="21"/>
      <c r="L948" s="50" t="s">
        <v>84</v>
      </c>
      <c r="M948" s="23">
        <f t="shared" si="675"/>
        <v>56056</v>
      </c>
      <c r="N948" s="23">
        <v>56056</v>
      </c>
      <c r="O948" s="119">
        <f t="shared" si="682"/>
        <v>0</v>
      </c>
      <c r="P948" s="21"/>
      <c r="Q948" s="50" t="s">
        <v>84</v>
      </c>
      <c r="R948" s="23">
        <f t="shared" si="676"/>
        <v>56056</v>
      </c>
      <c r="S948" s="23">
        <v>56066</v>
      </c>
      <c r="T948" s="119">
        <f>S948-R948</f>
        <v>10</v>
      </c>
      <c r="U948" s="21"/>
      <c r="V948" s="50" t="s">
        <v>84</v>
      </c>
      <c r="W948" s="23">
        <f t="shared" ref="W948:W962" si="686">S948</f>
        <v>56066</v>
      </c>
      <c r="X948" s="23">
        <v>56088</v>
      </c>
      <c r="Y948" s="119">
        <f>X948-W948</f>
        <v>22</v>
      </c>
      <c r="Z948" s="21"/>
      <c r="AA948" s="50" t="s">
        <v>84</v>
      </c>
      <c r="AB948" s="23">
        <f t="shared" si="678"/>
        <v>56088</v>
      </c>
      <c r="AC948" s="23">
        <v>56108</v>
      </c>
      <c r="AD948" s="119">
        <f>AC948-AB948</f>
        <v>20</v>
      </c>
      <c r="AE948" s="21"/>
      <c r="AF948" s="50" t="s">
        <v>84</v>
      </c>
      <c r="AG948" s="23">
        <f t="shared" si="679"/>
        <v>56108</v>
      </c>
      <c r="AH948" s="23">
        <v>56128</v>
      </c>
      <c r="AI948" s="119">
        <f>AH948-AG948</f>
        <v>20</v>
      </c>
      <c r="AJ948" s="21"/>
      <c r="AK948" s="50" t="s">
        <v>84</v>
      </c>
      <c r="AL948" s="23">
        <f t="shared" si="680"/>
        <v>56128</v>
      </c>
      <c r="AM948" s="23">
        <v>56128</v>
      </c>
      <c r="AN948" s="119">
        <f>AM948-AL948</f>
        <v>0</v>
      </c>
    </row>
    <row r="949" spans="2:40" x14ac:dyDescent="0.35">
      <c r="B949" s="50" t="s">
        <v>98</v>
      </c>
      <c r="C949" s="23">
        <v>139728</v>
      </c>
      <c r="D949" s="23">
        <v>139728</v>
      </c>
      <c r="E949" s="119">
        <f>D949-C949</f>
        <v>0</v>
      </c>
      <c r="F949" s="21"/>
      <c r="G949" s="50" t="s">
        <v>98</v>
      </c>
      <c r="H949" s="23">
        <f t="shared" si="674"/>
        <v>139728</v>
      </c>
      <c r="I949" s="23">
        <v>139728</v>
      </c>
      <c r="J949" s="119">
        <f t="shared" si="681"/>
        <v>0</v>
      </c>
      <c r="K949" s="21"/>
      <c r="L949" s="50" t="s">
        <v>98</v>
      </c>
      <c r="M949" s="23">
        <f t="shared" si="675"/>
        <v>139728</v>
      </c>
      <c r="N949" s="23">
        <v>139728</v>
      </c>
      <c r="O949" s="119">
        <f t="shared" si="682"/>
        <v>0</v>
      </c>
      <c r="P949" s="21"/>
      <c r="Q949" s="50" t="s">
        <v>98</v>
      </c>
      <c r="R949" s="23">
        <f t="shared" si="676"/>
        <v>139728</v>
      </c>
      <c r="S949" s="23">
        <v>139728</v>
      </c>
      <c r="T949" s="119">
        <f t="shared" si="683"/>
        <v>0</v>
      </c>
      <c r="U949" s="21"/>
      <c r="V949" s="50" t="s">
        <v>98</v>
      </c>
      <c r="W949" s="23">
        <f t="shared" si="686"/>
        <v>139728</v>
      </c>
      <c r="X949" s="23">
        <v>139728</v>
      </c>
      <c r="Y949" s="119">
        <f t="shared" si="684"/>
        <v>0</v>
      </c>
      <c r="Z949" s="21"/>
      <c r="AA949" s="50" t="s">
        <v>98</v>
      </c>
      <c r="AB949" s="23">
        <f t="shared" si="678"/>
        <v>139728</v>
      </c>
      <c r="AC949" s="23">
        <v>139728</v>
      </c>
      <c r="AD949" s="119">
        <f t="shared" si="685"/>
        <v>0</v>
      </c>
      <c r="AE949" s="21"/>
      <c r="AF949" s="50" t="s">
        <v>98</v>
      </c>
      <c r="AG949" s="23">
        <f t="shared" si="679"/>
        <v>139728</v>
      </c>
      <c r="AH949" s="23">
        <v>139728</v>
      </c>
      <c r="AI949" s="119">
        <f>AH949-AG949</f>
        <v>0</v>
      </c>
      <c r="AJ949" s="21"/>
      <c r="AK949" s="50" t="s">
        <v>98</v>
      </c>
      <c r="AL949" s="23">
        <f t="shared" si="680"/>
        <v>139728</v>
      </c>
      <c r="AM949" s="23">
        <v>139728</v>
      </c>
      <c r="AN949" s="119">
        <f>AM949-AL949</f>
        <v>0</v>
      </c>
    </row>
    <row r="950" spans="2:40" x14ac:dyDescent="0.35">
      <c r="B950" s="50" t="s">
        <v>85</v>
      </c>
      <c r="C950" s="23">
        <v>656</v>
      </c>
      <c r="D950" s="23">
        <v>658</v>
      </c>
      <c r="E950" s="119">
        <f>D950-C950</f>
        <v>2</v>
      </c>
      <c r="F950" s="21"/>
      <c r="G950" s="50" t="s">
        <v>85</v>
      </c>
      <c r="H950" s="23">
        <f t="shared" si="674"/>
        <v>658</v>
      </c>
      <c r="I950" s="23">
        <v>660</v>
      </c>
      <c r="J950" s="119">
        <f>I950-H950</f>
        <v>2</v>
      </c>
      <c r="K950" s="21"/>
      <c r="L950" s="50" t="s">
        <v>85</v>
      </c>
      <c r="M950" s="23">
        <f t="shared" si="675"/>
        <v>660</v>
      </c>
      <c r="N950" s="23">
        <v>677</v>
      </c>
      <c r="O950" s="119">
        <f>N950-M950</f>
        <v>17</v>
      </c>
      <c r="P950" s="21"/>
      <c r="Q950" s="50" t="s">
        <v>85</v>
      </c>
      <c r="R950" s="23">
        <f t="shared" si="676"/>
        <v>677</v>
      </c>
      <c r="S950" s="23">
        <v>704</v>
      </c>
      <c r="T950" s="119">
        <f>S950-R950</f>
        <v>27</v>
      </c>
      <c r="U950" s="21"/>
      <c r="V950" s="50" t="s">
        <v>85</v>
      </c>
      <c r="W950" s="23">
        <f t="shared" si="686"/>
        <v>704</v>
      </c>
      <c r="X950" s="23">
        <v>729</v>
      </c>
      <c r="Y950" s="119">
        <f>X950-W950</f>
        <v>25</v>
      </c>
      <c r="Z950" s="21"/>
      <c r="AA950" s="50" t="s">
        <v>85</v>
      </c>
      <c r="AB950" s="23">
        <f t="shared" si="678"/>
        <v>729</v>
      </c>
      <c r="AC950" s="23">
        <v>754</v>
      </c>
      <c r="AD950" s="119">
        <f>AC950-AB950</f>
        <v>25</v>
      </c>
      <c r="AE950" s="21"/>
      <c r="AF950" s="50" t="s">
        <v>85</v>
      </c>
      <c r="AG950" s="23">
        <f t="shared" si="679"/>
        <v>754</v>
      </c>
      <c r="AH950" s="23">
        <v>759</v>
      </c>
      <c r="AI950" s="119">
        <f>AH950-AG950</f>
        <v>5</v>
      </c>
      <c r="AJ950" s="21"/>
      <c r="AK950" s="50" t="s">
        <v>85</v>
      </c>
      <c r="AL950" s="23">
        <f t="shared" si="680"/>
        <v>759</v>
      </c>
      <c r="AM950" s="23">
        <v>760</v>
      </c>
      <c r="AN950" s="119">
        <f>AM950-AL950</f>
        <v>1</v>
      </c>
    </row>
    <row r="951" spans="2:40" x14ac:dyDescent="0.35">
      <c r="B951" s="50" t="s">
        <v>86</v>
      </c>
      <c r="C951" s="23">
        <v>365621</v>
      </c>
      <c r="D951" s="23">
        <v>365836</v>
      </c>
      <c r="E951" s="119">
        <f>D951-C951</f>
        <v>215</v>
      </c>
      <c r="F951" s="21"/>
      <c r="G951" s="50" t="s">
        <v>86</v>
      </c>
      <c r="H951" s="23">
        <f t="shared" si="674"/>
        <v>365836</v>
      </c>
      <c r="I951" s="23">
        <v>366042</v>
      </c>
      <c r="J951" s="119">
        <f>I951-H951</f>
        <v>206</v>
      </c>
      <c r="K951" s="21"/>
      <c r="L951" s="50" t="s">
        <v>86</v>
      </c>
      <c r="M951" s="23">
        <f t="shared" si="675"/>
        <v>366042</v>
      </c>
      <c r="N951" s="23">
        <v>366198</v>
      </c>
      <c r="O951" s="119">
        <f>N951-M951</f>
        <v>156</v>
      </c>
      <c r="P951" s="21"/>
      <c r="Q951" s="50" t="s">
        <v>86</v>
      </c>
      <c r="R951" s="23">
        <f t="shared" si="676"/>
        <v>366198</v>
      </c>
      <c r="S951" s="23">
        <v>366365</v>
      </c>
      <c r="T951" s="119">
        <f>S951-R951</f>
        <v>167</v>
      </c>
      <c r="U951" s="21"/>
      <c r="V951" s="50" t="s">
        <v>86</v>
      </c>
      <c r="W951" s="23">
        <f t="shared" si="686"/>
        <v>366365</v>
      </c>
      <c r="X951" s="23">
        <v>366542</v>
      </c>
      <c r="Y951" s="119">
        <f>X951-W951</f>
        <v>177</v>
      </c>
      <c r="Z951" s="21"/>
      <c r="AA951" s="50" t="s">
        <v>86</v>
      </c>
      <c r="AB951" s="23">
        <f t="shared" si="678"/>
        <v>366542</v>
      </c>
      <c r="AC951" s="23">
        <v>366730</v>
      </c>
      <c r="AD951" s="119">
        <f>AC951-AB951</f>
        <v>188</v>
      </c>
      <c r="AE951" s="21"/>
      <c r="AF951" s="50" t="s">
        <v>86</v>
      </c>
      <c r="AG951" s="23">
        <f t="shared" si="679"/>
        <v>366730</v>
      </c>
      <c r="AH951" s="23">
        <v>366919</v>
      </c>
      <c r="AI951" s="119">
        <f>AH951-AG951</f>
        <v>189</v>
      </c>
      <c r="AJ951" s="21"/>
      <c r="AK951" s="50" t="s">
        <v>86</v>
      </c>
      <c r="AL951" s="23">
        <f t="shared" si="680"/>
        <v>366919</v>
      </c>
      <c r="AM951" s="23">
        <v>367062</v>
      </c>
      <c r="AN951" s="119">
        <f>AM951-AL951</f>
        <v>143</v>
      </c>
    </row>
    <row r="952" spans="2:40" x14ac:dyDescent="0.35">
      <c r="B952" s="50" t="s">
        <v>93</v>
      </c>
      <c r="C952" s="23"/>
      <c r="D952" s="23"/>
      <c r="E952" s="119">
        <f>E951+E950+E949+E948+E947+E946</f>
        <v>1896</v>
      </c>
      <c r="F952" s="21"/>
      <c r="G952" s="50" t="s">
        <v>93</v>
      </c>
      <c r="H952" s="23">
        <f t="shared" si="674"/>
        <v>0</v>
      </c>
      <c r="I952" s="23"/>
      <c r="J952" s="119">
        <f>J951+J950+J949+J948+J947+J946+J945+J944+J943</f>
        <v>2004</v>
      </c>
      <c r="K952" s="21"/>
      <c r="L952" s="50" t="s">
        <v>93</v>
      </c>
      <c r="M952" s="23">
        <f t="shared" si="675"/>
        <v>0</v>
      </c>
      <c r="N952" s="23"/>
      <c r="O952" s="119">
        <f>O951+O950+O949+O948+O947+O946</f>
        <v>1988</v>
      </c>
      <c r="P952" s="21"/>
      <c r="Q952" s="50" t="s">
        <v>93</v>
      </c>
      <c r="R952" s="23">
        <f t="shared" si="676"/>
        <v>0</v>
      </c>
      <c r="S952" s="23"/>
      <c r="T952" s="119">
        <f>T951+T950+T949+T948+T947+T946</f>
        <v>2299</v>
      </c>
      <c r="U952" s="21"/>
      <c r="V952" s="50" t="s">
        <v>93</v>
      </c>
      <c r="W952" s="23">
        <f t="shared" si="686"/>
        <v>0</v>
      </c>
      <c r="X952" s="23"/>
      <c r="Y952" s="119">
        <f>Y950+Y949+Y948+Y947+Y946</f>
        <v>1833</v>
      </c>
      <c r="Z952" s="21"/>
      <c r="AA952" s="50" t="s">
        <v>93</v>
      </c>
      <c r="AB952" s="23">
        <f t="shared" si="678"/>
        <v>0</v>
      </c>
      <c r="AC952" s="23"/>
      <c r="AD952" s="119">
        <f>AD951+AD950+AD949+AD948+AD947+AD946</f>
        <v>1479</v>
      </c>
      <c r="AE952" s="21"/>
      <c r="AF952" s="50" t="s">
        <v>93</v>
      </c>
      <c r="AG952" s="23">
        <f t="shared" si="679"/>
        <v>0</v>
      </c>
      <c r="AH952" s="23"/>
      <c r="AI952" s="119">
        <f>AI951+AI950+AI949+AI948+AI947+AI946</f>
        <v>949</v>
      </c>
      <c r="AJ952" s="21"/>
      <c r="AK952" s="50" t="s">
        <v>93</v>
      </c>
      <c r="AL952" s="23">
        <f t="shared" si="680"/>
        <v>0</v>
      </c>
      <c r="AM952" s="23"/>
      <c r="AN952" s="119">
        <f>AN951+AN950+AN949+AN948+AN947+AN946</f>
        <v>1084</v>
      </c>
    </row>
    <row r="953" spans="2:40" x14ac:dyDescent="0.35">
      <c r="B953" s="50" t="s">
        <v>87</v>
      </c>
      <c r="C953" s="23">
        <v>1590395</v>
      </c>
      <c r="D953" s="23">
        <v>1590395</v>
      </c>
      <c r="E953" s="119">
        <f t="shared" ref="E953:E959" si="687">D953-C953</f>
        <v>0</v>
      </c>
      <c r="F953" s="21"/>
      <c r="G953" s="50" t="s">
        <v>87</v>
      </c>
      <c r="H953" s="23">
        <f t="shared" si="674"/>
        <v>1590395</v>
      </c>
      <c r="I953" s="23">
        <v>1590395</v>
      </c>
      <c r="J953" s="119">
        <f t="shared" ref="J953:J959" si="688">I953-H953</f>
        <v>0</v>
      </c>
      <c r="K953" s="21"/>
      <c r="L953" s="50" t="s">
        <v>87</v>
      </c>
      <c r="M953" s="23">
        <f t="shared" si="675"/>
        <v>1590395</v>
      </c>
      <c r="N953" s="23">
        <v>1590395</v>
      </c>
      <c r="O953" s="119">
        <f t="shared" ref="O953:O959" si="689">N953-M953</f>
        <v>0</v>
      </c>
      <c r="P953" s="21"/>
      <c r="Q953" s="50" t="s">
        <v>87</v>
      </c>
      <c r="R953" s="23">
        <f t="shared" si="676"/>
        <v>1590395</v>
      </c>
      <c r="S953" s="23">
        <v>1590395</v>
      </c>
      <c r="T953" s="119">
        <f t="shared" si="683"/>
        <v>0</v>
      </c>
      <c r="U953" s="21"/>
      <c r="V953" s="50" t="s">
        <v>87</v>
      </c>
      <c r="W953" s="23">
        <f t="shared" si="686"/>
        <v>1590395</v>
      </c>
      <c r="X953" s="23">
        <v>1590395</v>
      </c>
      <c r="Y953" s="119">
        <f t="shared" si="684"/>
        <v>0</v>
      </c>
      <c r="Z953" s="21"/>
      <c r="AA953" s="50" t="s">
        <v>87</v>
      </c>
      <c r="AB953" s="23">
        <f t="shared" si="678"/>
        <v>1590395</v>
      </c>
      <c r="AC953" s="23">
        <v>1590395</v>
      </c>
      <c r="AD953" s="119">
        <f t="shared" ref="AD953:AD959" si="690">AC953-AB953</f>
        <v>0</v>
      </c>
      <c r="AE953" s="21"/>
      <c r="AF953" s="50" t="s">
        <v>87</v>
      </c>
      <c r="AG953" s="23">
        <f t="shared" si="679"/>
        <v>1590395</v>
      </c>
      <c r="AH953" s="23">
        <v>1590395</v>
      </c>
      <c r="AI953" s="119">
        <f t="shared" ref="AI953:AI959" si="691">AH953-AG953</f>
        <v>0</v>
      </c>
      <c r="AJ953" s="21"/>
      <c r="AK953" s="50" t="s">
        <v>87</v>
      </c>
      <c r="AL953" s="23">
        <f t="shared" si="680"/>
        <v>1590395</v>
      </c>
      <c r="AM953" s="23">
        <v>1590395</v>
      </c>
      <c r="AN953" s="119">
        <f t="shared" ref="AN953:AN959" si="692">AM953-AL953</f>
        <v>0</v>
      </c>
    </row>
    <row r="954" spans="2:40" x14ac:dyDescent="0.35">
      <c r="B954" s="50" t="s">
        <v>96</v>
      </c>
      <c r="C954" s="23">
        <v>892736</v>
      </c>
      <c r="D954" s="23">
        <v>893020</v>
      </c>
      <c r="E954" s="119">
        <f t="shared" si="687"/>
        <v>284</v>
      </c>
      <c r="F954" s="21"/>
      <c r="G954" s="50" t="s">
        <v>96</v>
      </c>
      <c r="H954" s="23">
        <f t="shared" si="674"/>
        <v>893020</v>
      </c>
      <c r="I954" s="23">
        <v>893309</v>
      </c>
      <c r="J954" s="119">
        <f t="shared" si="688"/>
        <v>289</v>
      </c>
      <c r="K954" s="21"/>
      <c r="L954" s="50" t="s">
        <v>96</v>
      </c>
      <c r="M954" s="23">
        <f t="shared" si="675"/>
        <v>893309</v>
      </c>
      <c r="N954" s="23">
        <v>893585</v>
      </c>
      <c r="O954" s="119">
        <f t="shared" si="689"/>
        <v>276</v>
      </c>
      <c r="P954" s="21"/>
      <c r="Q954" s="50" t="s">
        <v>96</v>
      </c>
      <c r="R954" s="23">
        <f t="shared" si="676"/>
        <v>893585</v>
      </c>
      <c r="S954" s="23">
        <v>893926</v>
      </c>
      <c r="T954" s="119">
        <f t="shared" ref="T954:T959" si="693">S954-R954</f>
        <v>341</v>
      </c>
      <c r="U954" s="21"/>
      <c r="V954" s="50" t="s">
        <v>96</v>
      </c>
      <c r="W954" s="23">
        <f t="shared" si="686"/>
        <v>893926</v>
      </c>
      <c r="X954" s="23">
        <v>894172</v>
      </c>
      <c r="Y954" s="119">
        <f t="shared" ref="Y954:Y959" si="694">X954-W954</f>
        <v>246</v>
      </c>
      <c r="Z954" s="21"/>
      <c r="AA954" s="50" t="s">
        <v>96</v>
      </c>
      <c r="AB954" s="23">
        <f t="shared" si="678"/>
        <v>894172</v>
      </c>
      <c r="AC954" s="23">
        <v>894452</v>
      </c>
      <c r="AD954" s="119">
        <f t="shared" si="690"/>
        <v>280</v>
      </c>
      <c r="AE954" s="21"/>
      <c r="AF954" s="50" t="s">
        <v>96</v>
      </c>
      <c r="AG954" s="23">
        <f t="shared" si="679"/>
        <v>894452</v>
      </c>
      <c r="AH954" s="23">
        <v>894734</v>
      </c>
      <c r="AI954" s="119">
        <f t="shared" si="691"/>
        <v>282</v>
      </c>
      <c r="AJ954" s="21"/>
      <c r="AK954" s="50" t="s">
        <v>96</v>
      </c>
      <c r="AL954" s="23">
        <f t="shared" si="680"/>
        <v>894734</v>
      </c>
      <c r="AM954" s="23">
        <v>895035</v>
      </c>
      <c r="AN954" s="119">
        <f t="shared" si="692"/>
        <v>301</v>
      </c>
    </row>
    <row r="955" spans="2:40" x14ac:dyDescent="0.35">
      <c r="B955" s="50" t="s">
        <v>88</v>
      </c>
      <c r="C955" s="23"/>
      <c r="D955" s="23"/>
      <c r="E955" s="119">
        <f t="shared" si="687"/>
        <v>0</v>
      </c>
      <c r="F955" s="21"/>
      <c r="G955" s="50" t="s">
        <v>88</v>
      </c>
      <c r="H955" s="23">
        <f t="shared" si="674"/>
        <v>0</v>
      </c>
      <c r="I955" s="23"/>
      <c r="J955" s="119">
        <f t="shared" si="688"/>
        <v>0</v>
      </c>
      <c r="K955" s="21"/>
      <c r="L955" s="50" t="s">
        <v>88</v>
      </c>
      <c r="M955" s="23">
        <f t="shared" si="675"/>
        <v>0</v>
      </c>
      <c r="N955" s="23"/>
      <c r="O955" s="119">
        <f t="shared" si="689"/>
        <v>0</v>
      </c>
      <c r="P955" s="21"/>
      <c r="Q955" s="50" t="s">
        <v>88</v>
      </c>
      <c r="R955" s="23">
        <f t="shared" si="676"/>
        <v>0</v>
      </c>
      <c r="S955" s="23"/>
      <c r="T955" s="119">
        <f t="shared" si="693"/>
        <v>0</v>
      </c>
      <c r="U955" s="21"/>
      <c r="V955" s="50" t="s">
        <v>88</v>
      </c>
      <c r="W955" s="23">
        <f t="shared" si="686"/>
        <v>0</v>
      </c>
      <c r="X955" s="23"/>
      <c r="Y955" s="119">
        <f t="shared" si="694"/>
        <v>0</v>
      </c>
      <c r="Z955" s="21"/>
      <c r="AA955" s="50" t="s">
        <v>88</v>
      </c>
      <c r="AB955" s="23">
        <f t="shared" si="678"/>
        <v>0</v>
      </c>
      <c r="AC955" s="23"/>
      <c r="AD955" s="119">
        <f t="shared" si="690"/>
        <v>0</v>
      </c>
      <c r="AE955" s="21"/>
      <c r="AF955" s="50" t="s">
        <v>88</v>
      </c>
      <c r="AG955" s="23">
        <f t="shared" si="679"/>
        <v>0</v>
      </c>
      <c r="AH955" s="23"/>
      <c r="AI955" s="119">
        <f t="shared" si="691"/>
        <v>0</v>
      </c>
      <c r="AJ955" s="21"/>
      <c r="AK955" s="50" t="s">
        <v>88</v>
      </c>
      <c r="AL955" s="23">
        <f t="shared" si="680"/>
        <v>0</v>
      </c>
      <c r="AM955" s="23"/>
      <c r="AN955" s="119">
        <f t="shared" si="692"/>
        <v>0</v>
      </c>
    </row>
    <row r="956" spans="2:40" x14ac:dyDescent="0.35">
      <c r="B956" s="50" t="s">
        <v>108</v>
      </c>
      <c r="C956" s="23">
        <v>2972</v>
      </c>
      <c r="D956" s="23">
        <v>2973</v>
      </c>
      <c r="E956" s="119">
        <f t="shared" si="687"/>
        <v>1</v>
      </c>
      <c r="F956" s="21"/>
      <c r="G956" s="50" t="s">
        <v>108</v>
      </c>
      <c r="H956" s="23">
        <f t="shared" si="674"/>
        <v>2973</v>
      </c>
      <c r="I956" s="23">
        <v>2973</v>
      </c>
      <c r="J956" s="119">
        <f t="shared" si="688"/>
        <v>0</v>
      </c>
      <c r="K956" s="21"/>
      <c r="L956" s="50" t="s">
        <v>108</v>
      </c>
      <c r="M956" s="23">
        <f t="shared" si="675"/>
        <v>2973</v>
      </c>
      <c r="N956" s="23">
        <v>2973</v>
      </c>
      <c r="O956" s="119">
        <f t="shared" si="689"/>
        <v>0</v>
      </c>
      <c r="P956" s="21"/>
      <c r="Q956" s="50" t="s">
        <v>108</v>
      </c>
      <c r="R956" s="23">
        <f t="shared" si="676"/>
        <v>2973</v>
      </c>
      <c r="S956" s="23">
        <v>2974</v>
      </c>
      <c r="T956" s="119">
        <f t="shared" si="693"/>
        <v>1</v>
      </c>
      <c r="U956" s="21"/>
      <c r="V956" s="50" t="s">
        <v>108</v>
      </c>
      <c r="W956" s="23">
        <f t="shared" si="686"/>
        <v>2974</v>
      </c>
      <c r="X956" s="23">
        <v>2976</v>
      </c>
      <c r="Y956" s="119">
        <f t="shared" si="694"/>
        <v>2</v>
      </c>
      <c r="Z956" s="21"/>
      <c r="AA956" s="50" t="s">
        <v>108</v>
      </c>
      <c r="AB956" s="23">
        <f t="shared" si="678"/>
        <v>2976</v>
      </c>
      <c r="AC956" s="23">
        <v>2978</v>
      </c>
      <c r="AD956" s="119">
        <f t="shared" si="690"/>
        <v>2</v>
      </c>
      <c r="AE956" s="21"/>
      <c r="AF956" s="50" t="s">
        <v>108</v>
      </c>
      <c r="AG956" s="23">
        <f t="shared" si="679"/>
        <v>2978</v>
      </c>
      <c r="AH956" s="23">
        <v>2982</v>
      </c>
      <c r="AI956" s="119">
        <f t="shared" si="691"/>
        <v>4</v>
      </c>
      <c r="AJ956" s="21"/>
      <c r="AK956" s="50" t="s">
        <v>108</v>
      </c>
      <c r="AL956" s="23">
        <f t="shared" si="680"/>
        <v>2982</v>
      </c>
      <c r="AM956" s="23">
        <v>2982</v>
      </c>
      <c r="AN956" s="119">
        <f t="shared" si="692"/>
        <v>0</v>
      </c>
    </row>
    <row r="957" spans="2:40" x14ac:dyDescent="0.35">
      <c r="B957" s="50" t="s">
        <v>1258</v>
      </c>
      <c r="C957" s="23">
        <v>648018</v>
      </c>
      <c r="D957" s="23">
        <v>648390</v>
      </c>
      <c r="E957" s="119">
        <f t="shared" si="687"/>
        <v>372</v>
      </c>
      <c r="F957" s="21"/>
      <c r="G957" s="50" t="s">
        <v>1258</v>
      </c>
      <c r="H957" s="23">
        <f t="shared" si="674"/>
        <v>648390</v>
      </c>
      <c r="I957" s="23">
        <v>648825</v>
      </c>
      <c r="J957" s="119">
        <f t="shared" si="688"/>
        <v>435</v>
      </c>
      <c r="K957" s="21"/>
      <c r="L957" s="50" t="s">
        <v>1258</v>
      </c>
      <c r="M957" s="23">
        <f t="shared" si="675"/>
        <v>648825</v>
      </c>
      <c r="N957" s="23">
        <v>649255</v>
      </c>
      <c r="O957" s="119">
        <f t="shared" si="689"/>
        <v>430</v>
      </c>
      <c r="P957" s="21"/>
      <c r="Q957" s="50" t="s">
        <v>1258</v>
      </c>
      <c r="R957" s="23">
        <f t="shared" si="676"/>
        <v>649255</v>
      </c>
      <c r="S957" s="23">
        <v>649653</v>
      </c>
      <c r="T957" s="119">
        <f t="shared" si="693"/>
        <v>398</v>
      </c>
      <c r="U957" s="21"/>
      <c r="V957" s="50" t="s">
        <v>89</v>
      </c>
      <c r="W957" s="23">
        <f t="shared" si="686"/>
        <v>649653</v>
      </c>
      <c r="X957" s="23">
        <v>649954</v>
      </c>
      <c r="Y957" s="119">
        <f t="shared" si="694"/>
        <v>301</v>
      </c>
      <c r="Z957" s="21"/>
      <c r="AA957" s="50" t="s">
        <v>89</v>
      </c>
      <c r="AB957" s="23">
        <f t="shared" si="678"/>
        <v>649954</v>
      </c>
      <c r="AC957" s="23">
        <v>650330</v>
      </c>
      <c r="AD957" s="119">
        <f t="shared" si="690"/>
        <v>376</v>
      </c>
      <c r="AE957" s="21"/>
      <c r="AF957" s="50" t="s">
        <v>89</v>
      </c>
      <c r="AG957" s="23">
        <f t="shared" si="679"/>
        <v>650330</v>
      </c>
      <c r="AH957" s="23">
        <v>650662</v>
      </c>
      <c r="AI957" s="119">
        <f t="shared" si="691"/>
        <v>332</v>
      </c>
      <c r="AJ957" s="21"/>
      <c r="AK957" s="50" t="s">
        <v>89</v>
      </c>
      <c r="AL957" s="23">
        <f t="shared" si="680"/>
        <v>650662</v>
      </c>
      <c r="AM957" s="23">
        <v>650888</v>
      </c>
      <c r="AN957" s="119">
        <f t="shared" si="692"/>
        <v>226</v>
      </c>
    </row>
    <row r="958" spans="2:40" x14ac:dyDescent="0.35">
      <c r="B958" s="50" t="s">
        <v>90</v>
      </c>
      <c r="C958" s="23">
        <v>345887</v>
      </c>
      <c r="D958" s="23">
        <v>346125</v>
      </c>
      <c r="E958" s="119">
        <f t="shared" si="687"/>
        <v>238</v>
      </c>
      <c r="F958" s="21"/>
      <c r="G958" s="50" t="s">
        <v>90</v>
      </c>
      <c r="H958" s="23">
        <f t="shared" si="674"/>
        <v>346125</v>
      </c>
      <c r="I958" s="23">
        <v>346469</v>
      </c>
      <c r="J958" s="119">
        <f>I958-H958</f>
        <v>344</v>
      </c>
      <c r="K958" s="21"/>
      <c r="L958" s="50" t="s">
        <v>90</v>
      </c>
      <c r="M958" s="23">
        <f t="shared" si="675"/>
        <v>346469</v>
      </c>
      <c r="N958" s="23">
        <v>346741</v>
      </c>
      <c r="O958" s="119">
        <f t="shared" si="689"/>
        <v>272</v>
      </c>
      <c r="P958" s="21"/>
      <c r="Q958" s="50" t="s">
        <v>90</v>
      </c>
      <c r="R958" s="23">
        <f t="shared" si="676"/>
        <v>346741</v>
      </c>
      <c r="S958" s="23">
        <v>347077</v>
      </c>
      <c r="T958" s="119">
        <f t="shared" si="693"/>
        <v>336</v>
      </c>
      <c r="U958" s="21"/>
      <c r="V958" s="50" t="s">
        <v>90</v>
      </c>
      <c r="W958" s="23">
        <f t="shared" si="686"/>
        <v>347077</v>
      </c>
      <c r="X958" s="23">
        <v>347405</v>
      </c>
      <c r="Y958" s="119">
        <f t="shared" si="694"/>
        <v>328</v>
      </c>
      <c r="Z958" s="21"/>
      <c r="AA958" s="50" t="s">
        <v>90</v>
      </c>
      <c r="AB958" s="23">
        <f t="shared" si="678"/>
        <v>347405</v>
      </c>
      <c r="AC958" s="23">
        <v>347709</v>
      </c>
      <c r="AD958" s="119">
        <f t="shared" si="690"/>
        <v>304</v>
      </c>
      <c r="AE958" s="21"/>
      <c r="AF958" s="50" t="s">
        <v>90</v>
      </c>
      <c r="AG958" s="23">
        <f t="shared" si="679"/>
        <v>347709</v>
      </c>
      <c r="AH958" s="23">
        <v>347973</v>
      </c>
      <c r="AI958" s="119">
        <f t="shared" si="691"/>
        <v>264</v>
      </c>
      <c r="AJ958" s="21"/>
      <c r="AK958" s="50" t="s">
        <v>90</v>
      </c>
      <c r="AL958" s="23">
        <f t="shared" si="680"/>
        <v>347973</v>
      </c>
      <c r="AM958" s="23">
        <v>348241</v>
      </c>
      <c r="AN958" s="119">
        <f t="shared" si="692"/>
        <v>268</v>
      </c>
    </row>
    <row r="959" spans="2:40" x14ac:dyDescent="0.35">
      <c r="B959" s="50" t="s">
        <v>91</v>
      </c>
      <c r="C959" s="23">
        <v>1029731</v>
      </c>
      <c r="D959" s="23">
        <v>1030744</v>
      </c>
      <c r="E959" s="119">
        <f t="shared" si="687"/>
        <v>1013</v>
      </c>
      <c r="F959" s="21"/>
      <c r="G959" s="50" t="s">
        <v>91</v>
      </c>
      <c r="H959" s="23">
        <f t="shared" si="674"/>
        <v>1030744</v>
      </c>
      <c r="I959" s="23">
        <v>1032052</v>
      </c>
      <c r="J959" s="119">
        <f t="shared" si="688"/>
        <v>1308</v>
      </c>
      <c r="K959" s="21"/>
      <c r="L959" s="50" t="s">
        <v>91</v>
      </c>
      <c r="M959" s="23">
        <f t="shared" si="675"/>
        <v>1032052</v>
      </c>
      <c r="N959" s="23">
        <v>1033206</v>
      </c>
      <c r="O959" s="119">
        <f t="shared" si="689"/>
        <v>1154</v>
      </c>
      <c r="P959" s="21"/>
      <c r="Q959" s="50" t="s">
        <v>91</v>
      </c>
      <c r="R959" s="23">
        <f t="shared" si="676"/>
        <v>1033206</v>
      </c>
      <c r="S959" s="23">
        <v>1034661</v>
      </c>
      <c r="T959" s="119">
        <f t="shared" si="693"/>
        <v>1455</v>
      </c>
      <c r="U959" s="21"/>
      <c r="V959" s="50" t="s">
        <v>91</v>
      </c>
      <c r="W959" s="23">
        <f t="shared" si="686"/>
        <v>1034661</v>
      </c>
      <c r="X959" s="23">
        <v>1036309</v>
      </c>
      <c r="Y959" s="119">
        <f t="shared" si="694"/>
        <v>1648</v>
      </c>
      <c r="Z959" s="21"/>
      <c r="AA959" s="50" t="s">
        <v>91</v>
      </c>
      <c r="AB959" s="23">
        <f t="shared" si="678"/>
        <v>1036309</v>
      </c>
      <c r="AC959" s="23">
        <v>1036997</v>
      </c>
      <c r="AD959" s="119">
        <f t="shared" si="690"/>
        <v>688</v>
      </c>
      <c r="AE959" s="21"/>
      <c r="AF959" s="50" t="s">
        <v>91</v>
      </c>
      <c r="AG959" s="23">
        <f t="shared" si="679"/>
        <v>1036997</v>
      </c>
      <c r="AH959" s="23">
        <v>1037611</v>
      </c>
      <c r="AI959" s="119">
        <f t="shared" si="691"/>
        <v>614</v>
      </c>
      <c r="AJ959" s="21"/>
      <c r="AK959" s="50" t="s">
        <v>91</v>
      </c>
      <c r="AL959" s="23">
        <f t="shared" si="680"/>
        <v>1037611</v>
      </c>
      <c r="AM959" s="23">
        <v>1038270</v>
      </c>
      <c r="AN959" s="119">
        <f t="shared" si="692"/>
        <v>659</v>
      </c>
    </row>
    <row r="960" spans="2:40" x14ac:dyDescent="0.35">
      <c r="B960" s="50" t="s">
        <v>94</v>
      </c>
      <c r="C960" s="23"/>
      <c r="D960" s="23"/>
      <c r="E960" s="119">
        <f>SUM(E953:E959)</f>
        <v>1908</v>
      </c>
      <c r="F960" s="21"/>
      <c r="G960" s="50" t="s">
        <v>94</v>
      </c>
      <c r="H960" s="23">
        <f t="shared" si="674"/>
        <v>0</v>
      </c>
      <c r="I960" s="23"/>
      <c r="J960" s="119">
        <f>SUM(J953:J959)</f>
        <v>2376</v>
      </c>
      <c r="K960" s="21"/>
      <c r="L960" s="50" t="s">
        <v>94</v>
      </c>
      <c r="M960" s="23">
        <f t="shared" si="675"/>
        <v>0</v>
      </c>
      <c r="N960" s="23"/>
      <c r="O960" s="119">
        <f>SUM(O953:O959)</f>
        <v>2132</v>
      </c>
      <c r="P960" s="21"/>
      <c r="Q960" s="50" t="s">
        <v>94</v>
      </c>
      <c r="R960" s="23">
        <f t="shared" si="676"/>
        <v>0</v>
      </c>
      <c r="S960" s="23"/>
      <c r="T960" s="119">
        <f>SUM(T953:T959)</f>
        <v>2531</v>
      </c>
      <c r="U960" s="21"/>
      <c r="V960" s="50" t="s">
        <v>94</v>
      </c>
      <c r="W960" s="23">
        <f t="shared" si="686"/>
        <v>0</v>
      </c>
      <c r="X960" s="23"/>
      <c r="Y960" s="119">
        <f>SUM(Y953:Y959)</f>
        <v>2525</v>
      </c>
      <c r="Z960" s="21"/>
      <c r="AA960" s="50" t="s">
        <v>94</v>
      </c>
      <c r="AB960" s="23">
        <f t="shared" si="678"/>
        <v>0</v>
      </c>
      <c r="AC960" s="23"/>
      <c r="AD960" s="119">
        <f>SUM(AD953:AD959)</f>
        <v>1650</v>
      </c>
      <c r="AE960" s="21"/>
      <c r="AF960" s="50" t="s">
        <v>94</v>
      </c>
      <c r="AG960" s="23">
        <f t="shared" si="679"/>
        <v>0</v>
      </c>
      <c r="AH960" s="23"/>
      <c r="AI960" s="119">
        <f>SUM(AI953:AI959)</f>
        <v>1496</v>
      </c>
      <c r="AJ960" s="21"/>
      <c r="AK960" s="50" t="s">
        <v>94</v>
      </c>
      <c r="AL960" s="23">
        <f t="shared" si="680"/>
        <v>0</v>
      </c>
      <c r="AM960" s="23"/>
      <c r="AN960" s="119">
        <f>SUM(AN953:AN959)</f>
        <v>1454</v>
      </c>
    </row>
    <row r="961" spans="2:40" x14ac:dyDescent="0.35">
      <c r="B961" s="50" t="s">
        <v>97</v>
      </c>
      <c r="C961" s="23">
        <v>598887</v>
      </c>
      <c r="D961" s="23">
        <v>599048</v>
      </c>
      <c r="E961" s="119">
        <f>D961-C961</f>
        <v>161</v>
      </c>
      <c r="F961" s="21"/>
      <c r="G961" s="50" t="s">
        <v>97</v>
      </c>
      <c r="H961" s="23">
        <f t="shared" si="674"/>
        <v>599048</v>
      </c>
      <c r="I961" s="23">
        <v>599358</v>
      </c>
      <c r="J961" s="119">
        <f>I961-H961</f>
        <v>310</v>
      </c>
      <c r="K961" s="122"/>
      <c r="L961" s="50" t="s">
        <v>97</v>
      </c>
      <c r="M961" s="23">
        <f t="shared" si="675"/>
        <v>599358</v>
      </c>
      <c r="N961" s="23">
        <v>599664</v>
      </c>
      <c r="O961" s="119">
        <f>N961-M961</f>
        <v>306</v>
      </c>
      <c r="P961" s="21"/>
      <c r="Q961" s="50" t="s">
        <v>97</v>
      </c>
      <c r="R961" s="23">
        <f t="shared" si="676"/>
        <v>599664</v>
      </c>
      <c r="S961" s="23">
        <v>599825</v>
      </c>
      <c r="T961" s="119">
        <f>S961-R961</f>
        <v>161</v>
      </c>
      <c r="U961" s="21"/>
      <c r="V961" s="50" t="s">
        <v>97</v>
      </c>
      <c r="W961" s="23">
        <f t="shared" si="686"/>
        <v>599825</v>
      </c>
      <c r="X961" s="23">
        <v>599980</v>
      </c>
      <c r="Y961" s="119">
        <f>X961-W961</f>
        <v>155</v>
      </c>
      <c r="Z961" s="21"/>
      <c r="AA961" s="50" t="s">
        <v>97</v>
      </c>
      <c r="AB961" s="23">
        <f t="shared" si="678"/>
        <v>599980</v>
      </c>
      <c r="AC961" s="23">
        <v>600158</v>
      </c>
      <c r="AD961" s="119">
        <f>AC961-AB961</f>
        <v>178</v>
      </c>
      <c r="AE961" s="21"/>
      <c r="AF961" s="50" t="s">
        <v>97</v>
      </c>
      <c r="AG961" s="23">
        <f t="shared" si="679"/>
        <v>600158</v>
      </c>
      <c r="AH961" s="23">
        <v>600397</v>
      </c>
      <c r="AI961" s="119">
        <f>AH961-AG961</f>
        <v>239</v>
      </c>
      <c r="AJ961" s="21"/>
      <c r="AK961" s="50" t="s">
        <v>97</v>
      </c>
      <c r="AL961" s="23">
        <f t="shared" si="680"/>
        <v>600397</v>
      </c>
      <c r="AM961" s="23">
        <v>600397</v>
      </c>
      <c r="AN961" s="119">
        <f>AM961-AL961</f>
        <v>0</v>
      </c>
    </row>
    <row r="962" spans="2:40" x14ac:dyDescent="0.35">
      <c r="B962" s="29" t="s">
        <v>130</v>
      </c>
      <c r="C962" s="23"/>
      <c r="D962" s="23"/>
      <c r="E962" s="121">
        <f>E961+E960+E952+E944+E945+E943+E942+E941+E940</f>
        <v>6876</v>
      </c>
      <c r="F962" s="21"/>
      <c r="G962" s="29" t="s">
        <v>130</v>
      </c>
      <c r="H962" s="23">
        <f t="shared" si="674"/>
        <v>0</v>
      </c>
      <c r="I962" s="23"/>
      <c r="J962" s="121">
        <f>J961+J960+J952+J944+J945+J943+J942+J941+J940</f>
        <v>7575</v>
      </c>
      <c r="K962" s="21"/>
      <c r="L962" s="29" t="s">
        <v>130</v>
      </c>
      <c r="M962" s="23">
        <f t="shared" si="675"/>
        <v>0</v>
      </c>
      <c r="N962" s="23"/>
      <c r="O962" s="121">
        <f>O961+O960+O952+O944+O945+O943+O942+O941+O940</f>
        <v>7162</v>
      </c>
      <c r="P962" s="21"/>
      <c r="Q962" s="29" t="s">
        <v>130</v>
      </c>
      <c r="R962" s="23">
        <f t="shared" si="676"/>
        <v>0</v>
      </c>
      <c r="S962" s="23"/>
      <c r="T962" s="121">
        <f>T961+T960+T952+T944+T945+T943+T942+T941+T940</f>
        <v>7891</v>
      </c>
      <c r="U962" s="21"/>
      <c r="V962" s="29" t="s">
        <v>130</v>
      </c>
      <c r="W962" s="23">
        <f t="shared" si="686"/>
        <v>0</v>
      </c>
      <c r="X962" s="23"/>
      <c r="Y962" s="121">
        <f>Y961+Y960+Y952+Y944+Y945+Y943+Y942+Y941+Y940</f>
        <v>7233</v>
      </c>
      <c r="Z962" s="21"/>
      <c r="AA962" s="29" t="s">
        <v>130</v>
      </c>
      <c r="AB962" s="23">
        <f t="shared" si="678"/>
        <v>0</v>
      </c>
      <c r="AC962" s="23"/>
      <c r="AD962" s="121">
        <f>AD961+AD960+AD952+AD944+AD945+AD943+AD942+AD941+AD940</f>
        <v>6215</v>
      </c>
      <c r="AE962" s="21"/>
      <c r="AF962" s="29" t="s">
        <v>130</v>
      </c>
      <c r="AG962" s="23">
        <f t="shared" si="679"/>
        <v>0</v>
      </c>
      <c r="AH962" s="23"/>
      <c r="AI962" s="121">
        <f>AI961+AI960+AI952+AI944+AI945+AI943+AI942+AI941+AI940</f>
        <v>5295</v>
      </c>
      <c r="AJ962" s="21"/>
      <c r="AK962" s="29" t="s">
        <v>130</v>
      </c>
      <c r="AL962" s="23">
        <f t="shared" si="680"/>
        <v>0</v>
      </c>
      <c r="AM962" s="23"/>
      <c r="AN962" s="121">
        <f>AN961+AN960+AN952+AN944+AN945+AN943+AN942+AN941+AN940</f>
        <v>4882</v>
      </c>
    </row>
    <row r="963" spans="2:40" x14ac:dyDescent="0.35">
      <c r="B963" s="21"/>
      <c r="C963" s="21"/>
      <c r="D963" s="21"/>
      <c r="E963" s="123">
        <f>E962-E946+471</f>
        <v>5677</v>
      </c>
      <c r="F963" s="21"/>
      <c r="G963" s="21"/>
      <c r="H963" s="21"/>
      <c r="I963" s="21"/>
      <c r="J963" s="123">
        <f>J962-J946+471</f>
        <v>6256</v>
      </c>
      <c r="K963" s="21"/>
      <c r="L963" s="21"/>
      <c r="M963" s="21"/>
      <c r="N963" s="21"/>
      <c r="O963" s="123">
        <f>O962-O946+471</f>
        <v>5823</v>
      </c>
      <c r="P963" s="21"/>
      <c r="Q963" s="21"/>
      <c r="R963" s="21"/>
      <c r="S963" s="21"/>
      <c r="T963" s="123">
        <f>T962-T946+471</f>
        <v>6272</v>
      </c>
      <c r="U963" s="21"/>
      <c r="V963" s="21"/>
      <c r="W963" s="21"/>
      <c r="X963" s="21"/>
      <c r="Y963" s="123">
        <f>Y962-Y946+471</f>
        <v>5924</v>
      </c>
      <c r="Z963" s="21"/>
      <c r="AA963" s="21"/>
      <c r="AB963" s="21"/>
      <c r="AC963" s="21"/>
      <c r="AD963" s="123">
        <f>AD962-AD946+471</f>
        <v>5446</v>
      </c>
      <c r="AE963" s="21"/>
      <c r="AF963" s="21"/>
      <c r="AG963" s="21"/>
      <c r="AH963" s="21"/>
      <c r="AI963" s="123">
        <f>AI962-AI946+471</f>
        <v>5036</v>
      </c>
      <c r="AJ963" s="21"/>
      <c r="AK963" s="21"/>
      <c r="AL963" s="21"/>
      <c r="AM963" s="21"/>
      <c r="AN963" s="123">
        <f>AN962-AN946+471</f>
        <v>4423</v>
      </c>
    </row>
    <row r="965" spans="2:40" x14ac:dyDescent="0.35">
      <c r="B965" s="117" t="s">
        <v>114</v>
      </c>
      <c r="C965" s="292" t="s">
        <v>1428</v>
      </c>
      <c r="D965" s="293"/>
      <c r="E965" s="294"/>
      <c r="F965" s="21"/>
      <c r="G965" s="117" t="s">
        <v>114</v>
      </c>
      <c r="H965" s="292" t="s">
        <v>1429</v>
      </c>
      <c r="I965" s="293"/>
      <c r="J965" s="294"/>
      <c r="K965" s="21"/>
      <c r="L965" s="117" t="s">
        <v>114</v>
      </c>
      <c r="M965" s="292" t="s">
        <v>1430</v>
      </c>
      <c r="N965" s="293"/>
      <c r="O965" s="294"/>
      <c r="P965" s="21"/>
      <c r="Q965" s="117" t="s">
        <v>114</v>
      </c>
      <c r="R965" s="292" t="s">
        <v>1431</v>
      </c>
      <c r="S965" s="293"/>
      <c r="T965" s="294"/>
      <c r="U965" s="21"/>
      <c r="V965" s="117" t="s">
        <v>114</v>
      </c>
      <c r="W965" s="292" t="s">
        <v>1432</v>
      </c>
      <c r="X965" s="293"/>
      <c r="Y965" s="294"/>
      <c r="Z965" s="21"/>
      <c r="AA965" s="117" t="s">
        <v>114</v>
      </c>
      <c r="AB965" s="292" t="s">
        <v>1433</v>
      </c>
      <c r="AC965" s="293"/>
      <c r="AD965" s="294"/>
      <c r="AE965" s="21"/>
      <c r="AF965" s="117" t="s">
        <v>114</v>
      </c>
      <c r="AG965" s="292" t="s">
        <v>1434</v>
      </c>
      <c r="AH965" s="293"/>
      <c r="AI965" s="294"/>
      <c r="AJ965" s="21"/>
      <c r="AK965" s="117" t="s">
        <v>114</v>
      </c>
      <c r="AL965" s="292" t="s">
        <v>1435</v>
      </c>
      <c r="AM965" s="293"/>
      <c r="AN965" s="294"/>
    </row>
    <row r="966" spans="2:40" x14ac:dyDescent="0.35">
      <c r="B966" s="50"/>
      <c r="C966" s="118" t="s">
        <v>81</v>
      </c>
      <c r="D966" s="118" t="s">
        <v>82</v>
      </c>
      <c r="E966" s="118" t="s">
        <v>95</v>
      </c>
      <c r="F966" s="21"/>
      <c r="G966" s="50"/>
      <c r="H966" s="118" t="s">
        <v>81</v>
      </c>
      <c r="I966" s="118" t="s">
        <v>82</v>
      </c>
      <c r="J966" s="118" t="s">
        <v>95</v>
      </c>
      <c r="K966" s="21"/>
      <c r="L966" s="50"/>
      <c r="M966" s="118" t="s">
        <v>81</v>
      </c>
      <c r="N966" s="118" t="s">
        <v>82</v>
      </c>
      <c r="O966" s="118" t="s">
        <v>95</v>
      </c>
      <c r="P966" s="21"/>
      <c r="Q966" s="50"/>
      <c r="R966" s="118" t="s">
        <v>81</v>
      </c>
      <c r="S966" s="118" t="s">
        <v>82</v>
      </c>
      <c r="T966" s="118" t="s">
        <v>95</v>
      </c>
      <c r="U966" s="21"/>
      <c r="V966" s="50"/>
      <c r="W966" s="118" t="s">
        <v>81</v>
      </c>
      <c r="X966" s="118" t="s">
        <v>82</v>
      </c>
      <c r="Y966" s="118" t="s">
        <v>95</v>
      </c>
      <c r="Z966" s="21"/>
      <c r="AA966" s="50"/>
      <c r="AB966" s="118" t="s">
        <v>81</v>
      </c>
      <c r="AC966" s="118" t="s">
        <v>82</v>
      </c>
      <c r="AD966" s="118" t="s">
        <v>95</v>
      </c>
      <c r="AE966" s="21"/>
      <c r="AF966" s="50"/>
      <c r="AG966" s="118" t="s">
        <v>81</v>
      </c>
      <c r="AH966" s="118" t="s">
        <v>82</v>
      </c>
      <c r="AI966" s="118" t="s">
        <v>95</v>
      </c>
      <c r="AJ966" s="21"/>
      <c r="AK966" s="50"/>
      <c r="AL966" s="118" t="s">
        <v>81</v>
      </c>
      <c r="AM966" s="118" t="s">
        <v>82</v>
      </c>
      <c r="AN966" s="118" t="s">
        <v>95</v>
      </c>
    </row>
    <row r="967" spans="2:40" x14ac:dyDescent="0.35">
      <c r="B967" s="50" t="s">
        <v>92</v>
      </c>
      <c r="C967" s="23">
        <v>501078</v>
      </c>
      <c r="D967" s="23">
        <v>501267</v>
      </c>
      <c r="E967" s="119">
        <f>(D967-C967)*10</f>
        <v>1890</v>
      </c>
      <c r="F967" s="21"/>
      <c r="G967" s="50" t="s">
        <v>92</v>
      </c>
      <c r="H967" s="23">
        <f>D967</f>
        <v>501267</v>
      </c>
      <c r="I967" s="23">
        <v>501434</v>
      </c>
      <c r="J967" s="119">
        <f>(I967-H967)*10</f>
        <v>1670</v>
      </c>
      <c r="K967" s="21"/>
      <c r="L967" s="50" t="s">
        <v>92</v>
      </c>
      <c r="M967" s="23">
        <f>I967</f>
        <v>501434</v>
      </c>
      <c r="N967" s="23">
        <v>501612</v>
      </c>
      <c r="O967" s="119">
        <f>(N967-M967)*10</f>
        <v>1780</v>
      </c>
      <c r="P967" s="21"/>
      <c r="Q967" s="50" t="s">
        <v>92</v>
      </c>
      <c r="R967" s="23">
        <f>N967</f>
        <v>501612</v>
      </c>
      <c r="S967" s="23">
        <v>501785</v>
      </c>
      <c r="T967" s="119">
        <f>(S967-R967)*10</f>
        <v>1730</v>
      </c>
      <c r="U967" s="21"/>
      <c r="V967" s="50" t="s">
        <v>92</v>
      </c>
      <c r="W967" s="23">
        <f>S967</f>
        <v>501785</v>
      </c>
      <c r="X967" s="23">
        <v>501977</v>
      </c>
      <c r="Y967" s="119">
        <f>(X967-W967)*10</f>
        <v>1920</v>
      </c>
      <c r="Z967" s="21"/>
      <c r="AA967" s="50" t="s">
        <v>92</v>
      </c>
      <c r="AB967" s="23">
        <f>X967</f>
        <v>501977</v>
      </c>
      <c r="AC967" s="23">
        <v>502211</v>
      </c>
      <c r="AD967" s="119">
        <f>(AC967-AB967)*10</f>
        <v>2340</v>
      </c>
      <c r="AE967" s="21"/>
      <c r="AF967" s="50" t="s">
        <v>92</v>
      </c>
      <c r="AG967" s="23">
        <f>AC967</f>
        <v>502211</v>
      </c>
      <c r="AH967" s="23">
        <v>502397</v>
      </c>
      <c r="AI967" s="119">
        <f>(AH967-AG967)*10</f>
        <v>1860</v>
      </c>
      <c r="AJ967" s="21"/>
      <c r="AK967" s="50" t="s">
        <v>92</v>
      </c>
      <c r="AL967" s="23">
        <f>AH967</f>
        <v>502397</v>
      </c>
      <c r="AM967" s="23">
        <v>502611</v>
      </c>
      <c r="AN967" s="119">
        <f>(AM967-AL967)*10</f>
        <v>2140</v>
      </c>
    </row>
    <row r="968" spans="2:40" x14ac:dyDescent="0.35">
      <c r="B968" s="50" t="s">
        <v>6</v>
      </c>
      <c r="C968" s="23">
        <v>316164</v>
      </c>
      <c r="D968" s="23">
        <v>316535</v>
      </c>
      <c r="E968" s="119">
        <f>D968-C968</f>
        <v>371</v>
      </c>
      <c r="F968" s="21"/>
      <c r="G968" s="50" t="s">
        <v>6</v>
      </c>
      <c r="H968" s="23">
        <f t="shared" ref="H968:H989" si="695">D968</f>
        <v>316535</v>
      </c>
      <c r="I968" s="23">
        <v>316781</v>
      </c>
      <c r="J968" s="119">
        <f>I968-H968</f>
        <v>246</v>
      </c>
      <c r="K968" s="21"/>
      <c r="L968" s="50" t="s">
        <v>6</v>
      </c>
      <c r="M968" s="23">
        <f t="shared" ref="M968:M989" si="696">I968</f>
        <v>316781</v>
      </c>
      <c r="N968" s="23">
        <v>316992</v>
      </c>
      <c r="O968" s="119">
        <f>N968-M968</f>
        <v>211</v>
      </c>
      <c r="P968" s="21"/>
      <c r="Q968" s="50" t="s">
        <v>6</v>
      </c>
      <c r="R968" s="23">
        <f t="shared" ref="R968:R989" si="697">N968</f>
        <v>316992</v>
      </c>
      <c r="S968" s="23">
        <v>317154</v>
      </c>
      <c r="T968" s="119">
        <f>S968-R968</f>
        <v>162</v>
      </c>
      <c r="U968" s="21"/>
      <c r="V968" s="50" t="s">
        <v>6</v>
      </c>
      <c r="W968" s="23">
        <f t="shared" ref="W968:W973" si="698">S968</f>
        <v>317154</v>
      </c>
      <c r="X968" s="23">
        <v>317399</v>
      </c>
      <c r="Y968" s="119">
        <f>X968-W968</f>
        <v>245</v>
      </c>
      <c r="Z968" s="21"/>
      <c r="AA968" s="50" t="s">
        <v>6</v>
      </c>
      <c r="AB968" s="23">
        <f t="shared" ref="AB968:AB989" si="699">X968</f>
        <v>317399</v>
      </c>
      <c r="AC968" s="23">
        <v>317617</v>
      </c>
      <c r="AD968" s="119">
        <f>AC968-AB968</f>
        <v>218</v>
      </c>
      <c r="AE968" s="21"/>
      <c r="AF968" s="50" t="s">
        <v>6</v>
      </c>
      <c r="AG968" s="23">
        <f t="shared" ref="AG968:AG989" si="700">AC968</f>
        <v>317617</v>
      </c>
      <c r="AH968" s="23">
        <v>317617</v>
      </c>
      <c r="AI968" s="119">
        <f>AH968-AG968</f>
        <v>0</v>
      </c>
      <c r="AJ968" s="21"/>
      <c r="AK968" s="50" t="s">
        <v>6</v>
      </c>
      <c r="AL968" s="23">
        <v>317603</v>
      </c>
      <c r="AM968" s="23">
        <v>317856</v>
      </c>
      <c r="AN968" s="119">
        <f>AM968-AL968</f>
        <v>253</v>
      </c>
    </row>
    <row r="969" spans="2:40" x14ac:dyDescent="0.35">
      <c r="B969" s="50" t="s">
        <v>103</v>
      </c>
      <c r="C969" s="23">
        <v>74297</v>
      </c>
      <c r="D969" s="23">
        <v>75053</v>
      </c>
      <c r="E969" s="119">
        <f>D969-C969</f>
        <v>756</v>
      </c>
      <c r="F969" s="21"/>
      <c r="G969" s="50" t="s">
        <v>103</v>
      </c>
      <c r="H969" s="23">
        <f t="shared" si="695"/>
        <v>75053</v>
      </c>
      <c r="I969" s="23">
        <v>75812</v>
      </c>
      <c r="J969" s="119">
        <f>I969-H969</f>
        <v>759</v>
      </c>
      <c r="K969" s="21"/>
      <c r="L969" s="50" t="s">
        <v>103</v>
      </c>
      <c r="M969" s="23">
        <f t="shared" si="696"/>
        <v>75812</v>
      </c>
      <c r="N969" s="23">
        <v>76560</v>
      </c>
      <c r="O969" s="119">
        <f>N969-M969</f>
        <v>748</v>
      </c>
      <c r="P969" s="21"/>
      <c r="Q969" s="50" t="s">
        <v>103</v>
      </c>
      <c r="R969" s="23">
        <f t="shared" si="697"/>
        <v>76560</v>
      </c>
      <c r="S969" s="23">
        <v>77329</v>
      </c>
      <c r="T969" s="119">
        <f>S969-R969</f>
        <v>769</v>
      </c>
      <c r="U969" s="21"/>
      <c r="V969" s="50" t="s">
        <v>103</v>
      </c>
      <c r="W969" s="23">
        <f t="shared" si="698"/>
        <v>77329</v>
      </c>
      <c r="X969" s="23">
        <v>78086</v>
      </c>
      <c r="Y969" s="119">
        <f>X969-W969</f>
        <v>757</v>
      </c>
      <c r="Z969" s="21"/>
      <c r="AA969" s="50" t="s">
        <v>103</v>
      </c>
      <c r="AB969" s="23">
        <f t="shared" si="699"/>
        <v>78086</v>
      </c>
      <c r="AC969" s="23">
        <v>78839</v>
      </c>
      <c r="AD969" s="119">
        <f>AC969-AB969</f>
        <v>753</v>
      </c>
      <c r="AE969" s="21"/>
      <c r="AF969" s="50" t="s">
        <v>103</v>
      </c>
      <c r="AG969" s="23">
        <f t="shared" si="700"/>
        <v>78839</v>
      </c>
      <c r="AH969" s="23">
        <v>79163</v>
      </c>
      <c r="AI969" s="119">
        <f>AH969-AG969</f>
        <v>324</v>
      </c>
      <c r="AJ969" s="21"/>
      <c r="AK969" s="50" t="s">
        <v>103</v>
      </c>
      <c r="AL969" s="23">
        <f t="shared" ref="AL969:AL989" si="701">AH969</f>
        <v>79163</v>
      </c>
      <c r="AM969" s="23">
        <v>79461</v>
      </c>
      <c r="AN969" s="119">
        <f>AM969-AL969</f>
        <v>298</v>
      </c>
    </row>
    <row r="970" spans="2:40" x14ac:dyDescent="0.35">
      <c r="B970" s="19" t="s">
        <v>100</v>
      </c>
      <c r="C970" s="23">
        <v>178948</v>
      </c>
      <c r="D970" s="23">
        <v>179196</v>
      </c>
      <c r="E970" s="119">
        <f>D970-C970</f>
        <v>248</v>
      </c>
      <c r="F970" s="21"/>
      <c r="G970" s="19" t="s">
        <v>100</v>
      </c>
      <c r="H970" s="23">
        <f t="shared" si="695"/>
        <v>179196</v>
      </c>
      <c r="I970" s="23">
        <v>179411</v>
      </c>
      <c r="J970" s="119">
        <f>I970-H970</f>
        <v>215</v>
      </c>
      <c r="K970" s="21"/>
      <c r="L970" s="19" t="s">
        <v>100</v>
      </c>
      <c r="M970" s="23">
        <f t="shared" si="696"/>
        <v>179411</v>
      </c>
      <c r="N970" s="23">
        <v>179621</v>
      </c>
      <c r="O970" s="119">
        <f>N970-M970</f>
        <v>210</v>
      </c>
      <c r="P970" s="21"/>
      <c r="Q970" s="19" t="s">
        <v>100</v>
      </c>
      <c r="R970" s="23">
        <f t="shared" si="697"/>
        <v>179621</v>
      </c>
      <c r="S970" s="23">
        <v>179821</v>
      </c>
      <c r="T970" s="119">
        <f>S970-R970</f>
        <v>200</v>
      </c>
      <c r="U970" s="21"/>
      <c r="V970" s="19" t="s">
        <v>100</v>
      </c>
      <c r="W970" s="23">
        <f t="shared" si="698"/>
        <v>179821</v>
      </c>
      <c r="X970" s="23">
        <v>180071</v>
      </c>
      <c r="Y970" s="119">
        <f>X970-W970</f>
        <v>250</v>
      </c>
      <c r="Z970" s="21"/>
      <c r="AA970" s="19" t="s">
        <v>100</v>
      </c>
      <c r="AB970" s="23">
        <f t="shared" si="699"/>
        <v>180071</v>
      </c>
      <c r="AC970" s="23">
        <v>180071</v>
      </c>
      <c r="AD970" s="119">
        <f>AC970-AB970</f>
        <v>0</v>
      </c>
      <c r="AE970" s="21"/>
      <c r="AF970" s="19" t="s">
        <v>100</v>
      </c>
      <c r="AG970" s="23">
        <f t="shared" si="700"/>
        <v>180071</v>
      </c>
      <c r="AH970" s="23">
        <v>180071</v>
      </c>
      <c r="AI970" s="119">
        <f>AH970-AG970</f>
        <v>0</v>
      </c>
      <c r="AJ970" s="21"/>
      <c r="AK970" s="19" t="s">
        <v>100</v>
      </c>
      <c r="AL970" s="23">
        <f t="shared" si="701"/>
        <v>180071</v>
      </c>
      <c r="AM970" s="23">
        <v>180301</v>
      </c>
      <c r="AN970" s="119">
        <f>AM970-AL970</f>
        <v>230</v>
      </c>
    </row>
    <row r="971" spans="2:40" x14ac:dyDescent="0.35">
      <c r="B971" s="19" t="s">
        <v>1176</v>
      </c>
      <c r="C971" s="23">
        <v>516</v>
      </c>
      <c r="D971" s="23">
        <v>516</v>
      </c>
      <c r="E971" s="119">
        <f>D971-C971</f>
        <v>0</v>
      </c>
      <c r="F971" s="21"/>
      <c r="G971" s="19" t="s">
        <v>1176</v>
      </c>
      <c r="H971" s="23">
        <f t="shared" si="695"/>
        <v>516</v>
      </c>
      <c r="I971" s="23">
        <v>516</v>
      </c>
      <c r="J971" s="119">
        <f>(I971-H971)*10</f>
        <v>0</v>
      </c>
      <c r="K971" s="21"/>
      <c r="L971" s="19" t="s">
        <v>1176</v>
      </c>
      <c r="M971" s="23">
        <f t="shared" si="696"/>
        <v>516</v>
      </c>
      <c r="N971" s="23">
        <v>516</v>
      </c>
      <c r="O971" s="119">
        <f>(N971-M971)*10</f>
        <v>0</v>
      </c>
      <c r="P971" s="21"/>
      <c r="Q971" s="19" t="s">
        <v>1176</v>
      </c>
      <c r="R971" s="23">
        <f t="shared" si="697"/>
        <v>516</v>
      </c>
      <c r="S971" s="23">
        <v>516</v>
      </c>
      <c r="T971" s="119">
        <f>(S971-R971)*10</f>
        <v>0</v>
      </c>
      <c r="U971" s="21"/>
      <c r="V971" s="19" t="s">
        <v>1176</v>
      </c>
      <c r="W971" s="23">
        <f t="shared" si="698"/>
        <v>516</v>
      </c>
      <c r="X971" s="23">
        <v>516</v>
      </c>
      <c r="Y971" s="119">
        <f>(X971-W971)*10</f>
        <v>0</v>
      </c>
      <c r="Z971" s="21"/>
      <c r="AA971" s="19" t="s">
        <v>1176</v>
      </c>
      <c r="AB971" s="23">
        <f t="shared" si="699"/>
        <v>516</v>
      </c>
      <c r="AC971" s="23">
        <v>516</v>
      </c>
      <c r="AD971" s="119">
        <f>(AC971-AB971)*10</f>
        <v>0</v>
      </c>
      <c r="AE971" s="21"/>
      <c r="AF971" s="19" t="s">
        <v>1176</v>
      </c>
      <c r="AG971" s="23">
        <f t="shared" si="700"/>
        <v>516</v>
      </c>
      <c r="AH971" s="23">
        <v>516</v>
      </c>
      <c r="AI971" s="119">
        <f>AH971-AG971</f>
        <v>0</v>
      </c>
      <c r="AJ971" s="21"/>
      <c r="AK971" s="19" t="s">
        <v>1176</v>
      </c>
      <c r="AL971" s="23">
        <f t="shared" si="701"/>
        <v>516</v>
      </c>
      <c r="AM971" s="23">
        <v>516</v>
      </c>
      <c r="AN971" s="119">
        <f>AM971-AL971</f>
        <v>0</v>
      </c>
    </row>
    <row r="972" spans="2:40" ht="14.25" customHeight="1" x14ac:dyDescent="0.35">
      <c r="B972" s="19" t="s">
        <v>1179</v>
      </c>
      <c r="C972" s="23">
        <v>12279</v>
      </c>
      <c r="D972" s="23">
        <v>12279</v>
      </c>
      <c r="E972" s="119">
        <f>D972-C972</f>
        <v>0</v>
      </c>
      <c r="F972" s="21"/>
      <c r="G972" s="19" t="s">
        <v>1179</v>
      </c>
      <c r="H972" s="23">
        <f t="shared" si="695"/>
        <v>12279</v>
      </c>
      <c r="I972" s="23">
        <v>12279</v>
      </c>
      <c r="J972" s="119">
        <f>(I972-H972)*10</f>
        <v>0</v>
      </c>
      <c r="K972" s="21"/>
      <c r="L972" s="19" t="s">
        <v>1179</v>
      </c>
      <c r="M972" s="23">
        <f t="shared" si="696"/>
        <v>12279</v>
      </c>
      <c r="N972" s="23">
        <v>12279</v>
      </c>
      <c r="O972" s="119">
        <f>(N972-M972)*10</f>
        <v>0</v>
      </c>
      <c r="P972" s="21"/>
      <c r="Q972" s="19" t="s">
        <v>1179</v>
      </c>
      <c r="R972" s="23">
        <f t="shared" si="697"/>
        <v>12279</v>
      </c>
      <c r="S972" s="23">
        <v>12279</v>
      </c>
      <c r="T972" s="119">
        <f>(S972-R972)*10</f>
        <v>0</v>
      </c>
      <c r="U972" s="21"/>
      <c r="V972" s="19" t="s">
        <v>1179</v>
      </c>
      <c r="W972" s="23">
        <f t="shared" si="698"/>
        <v>12279</v>
      </c>
      <c r="X972" s="23">
        <v>12279</v>
      </c>
      <c r="Y972" s="119">
        <f>(X972-W972)*10</f>
        <v>0</v>
      </c>
      <c r="Z972" s="21"/>
      <c r="AA972" s="19" t="s">
        <v>1179</v>
      </c>
      <c r="AB972" s="23">
        <f t="shared" si="699"/>
        <v>12279</v>
      </c>
      <c r="AC972" s="23">
        <v>12279</v>
      </c>
      <c r="AD972" s="119">
        <f>(AC972-AB972)*10</f>
        <v>0</v>
      </c>
      <c r="AE972" s="21"/>
      <c r="AF972" s="19" t="s">
        <v>1179</v>
      </c>
      <c r="AG972" s="23">
        <f t="shared" si="700"/>
        <v>12279</v>
      </c>
      <c r="AH972" s="23">
        <v>12279</v>
      </c>
      <c r="AI972" s="119">
        <f>AH972-AG972</f>
        <v>0</v>
      </c>
      <c r="AJ972" s="21"/>
      <c r="AK972" s="19" t="s">
        <v>1179</v>
      </c>
      <c r="AL972" s="23">
        <f t="shared" si="701"/>
        <v>12279</v>
      </c>
      <c r="AM972" s="23">
        <v>12279</v>
      </c>
      <c r="AN972" s="119">
        <f>AM972-AL972</f>
        <v>0</v>
      </c>
    </row>
    <row r="973" spans="2:40" x14ac:dyDescent="0.35">
      <c r="B973" s="50" t="s">
        <v>3</v>
      </c>
      <c r="C973" s="23">
        <v>365443</v>
      </c>
      <c r="D973" s="23">
        <v>365622</v>
      </c>
      <c r="E973" s="119">
        <v>1790</v>
      </c>
      <c r="F973" s="21"/>
      <c r="G973" s="50" t="s">
        <v>3</v>
      </c>
      <c r="H973" s="23">
        <f t="shared" si="695"/>
        <v>365622</v>
      </c>
      <c r="I973" s="23">
        <v>365810</v>
      </c>
      <c r="J973" s="119">
        <f>(I973-H973)*10</f>
        <v>1880</v>
      </c>
      <c r="K973" s="21"/>
      <c r="L973" s="50" t="s">
        <v>3</v>
      </c>
      <c r="M973" s="23">
        <f t="shared" si="696"/>
        <v>365810</v>
      </c>
      <c r="N973" s="23">
        <v>366013</v>
      </c>
      <c r="O973" s="119">
        <f>(N973-M973)*10</f>
        <v>2030</v>
      </c>
      <c r="P973" s="21"/>
      <c r="Q973" s="50" t="s">
        <v>3</v>
      </c>
      <c r="R973" s="23">
        <f t="shared" si="697"/>
        <v>366013</v>
      </c>
      <c r="S973" s="23">
        <v>366209</v>
      </c>
      <c r="T973" s="119">
        <f>(S973-R973)*10</f>
        <v>1960</v>
      </c>
      <c r="U973" s="21"/>
      <c r="V973" s="50" t="s">
        <v>3</v>
      </c>
      <c r="W973" s="23">
        <f t="shared" si="698"/>
        <v>366209</v>
      </c>
      <c r="X973" s="23">
        <v>366389</v>
      </c>
      <c r="Y973" s="119">
        <f>(X973-W973)*10</f>
        <v>1800</v>
      </c>
      <c r="Z973" s="21"/>
      <c r="AA973" s="50" t="s">
        <v>3</v>
      </c>
      <c r="AB973" s="23">
        <f t="shared" si="699"/>
        <v>366389</v>
      </c>
      <c r="AC973" s="23">
        <v>366560</v>
      </c>
      <c r="AD973" s="119">
        <f>(AC973-AB973)*10</f>
        <v>1710</v>
      </c>
      <c r="AE973" s="21"/>
      <c r="AF973" s="50" t="s">
        <v>3</v>
      </c>
      <c r="AG973" s="23">
        <f t="shared" si="700"/>
        <v>366560</v>
      </c>
      <c r="AH973" s="23">
        <v>366741</v>
      </c>
      <c r="AI973" s="119">
        <f>(AH973-AG973)*10</f>
        <v>1810</v>
      </c>
      <c r="AJ973" s="21"/>
      <c r="AK973" s="50" t="s">
        <v>3</v>
      </c>
      <c r="AL973" s="23">
        <f t="shared" si="701"/>
        <v>366741</v>
      </c>
      <c r="AM973" s="23">
        <v>366912</v>
      </c>
      <c r="AN973" s="119">
        <f>(AM973-AL973)*10</f>
        <v>1710</v>
      </c>
    </row>
    <row r="974" spans="2:40" x14ac:dyDescent="0.35">
      <c r="B974" s="50" t="s">
        <v>83</v>
      </c>
      <c r="C974" s="23">
        <v>31235</v>
      </c>
      <c r="D974" s="23">
        <v>31243</v>
      </c>
      <c r="E974" s="119">
        <f>D974-Supply!C974</f>
        <v>8</v>
      </c>
      <c r="F974" s="21"/>
      <c r="G974" s="50" t="s">
        <v>83</v>
      </c>
      <c r="H974" s="23">
        <f t="shared" si="695"/>
        <v>31243</v>
      </c>
      <c r="I974" s="23">
        <v>31252</v>
      </c>
      <c r="J974" s="119">
        <f>I974-H974</f>
        <v>9</v>
      </c>
      <c r="K974" s="21"/>
      <c r="L974" s="50" t="s">
        <v>83</v>
      </c>
      <c r="M974" s="23">
        <f t="shared" si="696"/>
        <v>31252</v>
      </c>
      <c r="N974" s="23">
        <v>31257</v>
      </c>
      <c r="O974" s="119">
        <f>N974-M974</f>
        <v>5</v>
      </c>
      <c r="P974" s="21"/>
      <c r="Q974" s="50" t="s">
        <v>83</v>
      </c>
      <c r="R974" s="23">
        <f t="shared" si="697"/>
        <v>31257</v>
      </c>
      <c r="S974" s="23">
        <v>31261</v>
      </c>
      <c r="T974" s="119">
        <f>S974-R974</f>
        <v>4</v>
      </c>
      <c r="U974" s="21"/>
      <c r="V974" s="50" t="s">
        <v>83</v>
      </c>
      <c r="W974" s="23">
        <f>S974</f>
        <v>31261</v>
      </c>
      <c r="X974" s="23">
        <v>31266</v>
      </c>
      <c r="Y974" s="119">
        <f>X974-W974</f>
        <v>5</v>
      </c>
      <c r="Z974" s="21"/>
      <c r="AA974" s="50" t="s">
        <v>83</v>
      </c>
      <c r="AB974" s="23">
        <f t="shared" si="699"/>
        <v>31266</v>
      </c>
      <c r="AC974" s="23">
        <v>31270</v>
      </c>
      <c r="AD974" s="119">
        <f>AC974-AB974</f>
        <v>4</v>
      </c>
      <c r="AE974" s="21"/>
      <c r="AF974" s="50" t="s">
        <v>83</v>
      </c>
      <c r="AG974" s="23">
        <f t="shared" si="700"/>
        <v>31270</v>
      </c>
      <c r="AH974" s="23">
        <v>31275</v>
      </c>
      <c r="AI974" s="119">
        <f>AH974-Supply!AG974</f>
        <v>5</v>
      </c>
      <c r="AJ974" s="21"/>
      <c r="AK974" s="50" t="s">
        <v>83</v>
      </c>
      <c r="AL974" s="23">
        <f t="shared" si="701"/>
        <v>31275</v>
      </c>
      <c r="AM974" s="23">
        <v>31284</v>
      </c>
      <c r="AN974" s="119">
        <f>AM974-Supply!AL974</f>
        <v>9</v>
      </c>
    </row>
    <row r="975" spans="2:40" x14ac:dyDescent="0.35">
      <c r="B975" s="50" t="s">
        <v>84</v>
      </c>
      <c r="C975" s="23">
        <v>56128</v>
      </c>
      <c r="D975" s="23">
        <v>56155</v>
      </c>
      <c r="E975" s="119">
        <f>D975-C975</f>
        <v>27</v>
      </c>
      <c r="F975" s="21"/>
      <c r="G975" s="50" t="s">
        <v>84</v>
      </c>
      <c r="H975" s="23">
        <f t="shared" si="695"/>
        <v>56155</v>
      </c>
      <c r="I975" s="23">
        <v>56155</v>
      </c>
      <c r="J975" s="119">
        <f>(I975-H975)*10</f>
        <v>0</v>
      </c>
      <c r="K975" s="21"/>
      <c r="L975" s="50" t="s">
        <v>84</v>
      </c>
      <c r="M975" s="23">
        <f t="shared" si="696"/>
        <v>56155</v>
      </c>
      <c r="N975" s="23">
        <v>56155</v>
      </c>
      <c r="O975" s="119">
        <f>(N975-M975)*10</f>
        <v>0</v>
      </c>
      <c r="P975" s="21"/>
      <c r="Q975" s="50" t="s">
        <v>84</v>
      </c>
      <c r="R975" s="23">
        <f t="shared" si="697"/>
        <v>56155</v>
      </c>
      <c r="S975" s="23">
        <v>56155</v>
      </c>
      <c r="T975" s="119">
        <f>S975-R975</f>
        <v>0</v>
      </c>
      <c r="U975" s="21"/>
      <c r="V975" s="50" t="s">
        <v>84</v>
      </c>
      <c r="W975" s="23">
        <f t="shared" ref="W975:W989" si="702">S975</f>
        <v>56155</v>
      </c>
      <c r="X975" s="23">
        <v>56182</v>
      </c>
      <c r="Y975" s="119">
        <f>X975-W975</f>
        <v>27</v>
      </c>
      <c r="Z975" s="21"/>
      <c r="AA975" s="50" t="s">
        <v>84</v>
      </c>
      <c r="AB975" s="23">
        <f t="shared" si="699"/>
        <v>56182</v>
      </c>
      <c r="AC975" s="23">
        <v>56201</v>
      </c>
      <c r="AD975" s="119">
        <f>AC975-AB975</f>
        <v>19</v>
      </c>
      <c r="AE975" s="21"/>
      <c r="AF975" s="50" t="s">
        <v>84</v>
      </c>
      <c r="AG975" s="23">
        <f t="shared" si="700"/>
        <v>56201</v>
      </c>
      <c r="AH975" s="23">
        <v>56211</v>
      </c>
      <c r="AI975" s="119">
        <f>AH975-AG975</f>
        <v>10</v>
      </c>
      <c r="AJ975" s="21"/>
      <c r="AK975" s="50" t="s">
        <v>84</v>
      </c>
      <c r="AL975" s="23">
        <f t="shared" si="701"/>
        <v>56211</v>
      </c>
      <c r="AM975" s="23">
        <v>56299</v>
      </c>
      <c r="AN975" s="119">
        <f>AM975-AL975</f>
        <v>88</v>
      </c>
    </row>
    <row r="976" spans="2:40" x14ac:dyDescent="0.35">
      <c r="B976" s="50" t="s">
        <v>98</v>
      </c>
      <c r="C976" s="23">
        <v>139728</v>
      </c>
      <c r="D976" s="23">
        <v>139728</v>
      </c>
      <c r="E976" s="119">
        <f>D976-C976</f>
        <v>0</v>
      </c>
      <c r="F976" s="21"/>
      <c r="G976" s="50" t="s">
        <v>98</v>
      </c>
      <c r="H976" s="23">
        <f t="shared" si="695"/>
        <v>139728</v>
      </c>
      <c r="I976" s="23">
        <v>139728</v>
      </c>
      <c r="J976" s="119">
        <f>(I976-H976)*10</f>
        <v>0</v>
      </c>
      <c r="K976" s="21"/>
      <c r="L976" s="50" t="s">
        <v>98</v>
      </c>
      <c r="M976" s="23">
        <f t="shared" si="696"/>
        <v>139728</v>
      </c>
      <c r="N976" s="23">
        <v>139728</v>
      </c>
      <c r="O976" s="119">
        <f>(N976-M976)*10</f>
        <v>0</v>
      </c>
      <c r="P976" s="21"/>
      <c r="Q976" s="50" t="s">
        <v>98</v>
      </c>
      <c r="R976" s="23">
        <f t="shared" si="697"/>
        <v>139728</v>
      </c>
      <c r="S976" s="23">
        <v>139728</v>
      </c>
      <c r="T976" s="119">
        <f>(S976-R976)*10</f>
        <v>0</v>
      </c>
      <c r="U976" s="21"/>
      <c r="V976" s="50" t="s">
        <v>98</v>
      </c>
      <c r="W976" s="23">
        <f t="shared" si="702"/>
        <v>139728</v>
      </c>
      <c r="X976" s="23">
        <v>139728</v>
      </c>
      <c r="Y976" s="119">
        <f>(X976-W976)*10</f>
        <v>0</v>
      </c>
      <c r="Z976" s="21"/>
      <c r="AA976" s="50" t="s">
        <v>98</v>
      </c>
      <c r="AB976" s="23">
        <f t="shared" si="699"/>
        <v>139728</v>
      </c>
      <c r="AC976" s="23">
        <v>139728</v>
      </c>
      <c r="AD976" s="119">
        <f>(AC976-AB976)*10</f>
        <v>0</v>
      </c>
      <c r="AE976" s="21"/>
      <c r="AF976" s="50" t="s">
        <v>98</v>
      </c>
      <c r="AG976" s="23">
        <f t="shared" si="700"/>
        <v>139728</v>
      </c>
      <c r="AH976" s="23">
        <v>139728</v>
      </c>
      <c r="AI976" s="119">
        <f>AH976-AG976</f>
        <v>0</v>
      </c>
      <c r="AJ976" s="21"/>
      <c r="AK976" s="50" t="s">
        <v>98</v>
      </c>
      <c r="AL976" s="23">
        <f t="shared" si="701"/>
        <v>139728</v>
      </c>
      <c r="AM976" s="23">
        <v>139728</v>
      </c>
      <c r="AN976" s="119">
        <f>AM976-AL976</f>
        <v>0</v>
      </c>
    </row>
    <row r="977" spans="2:40" x14ac:dyDescent="0.35">
      <c r="B977" s="50" t="s">
        <v>85</v>
      </c>
      <c r="C977" s="23">
        <v>760</v>
      </c>
      <c r="D977" s="23">
        <v>762</v>
      </c>
      <c r="E977" s="119">
        <f>D977-C977</f>
        <v>2</v>
      </c>
      <c r="F977" s="21"/>
      <c r="G977" s="50" t="s">
        <v>85</v>
      </c>
      <c r="H977" s="23">
        <f t="shared" si="695"/>
        <v>762</v>
      </c>
      <c r="I977" s="23">
        <v>763</v>
      </c>
      <c r="J977" s="119">
        <f>I977-H977</f>
        <v>1</v>
      </c>
      <c r="K977" s="21"/>
      <c r="L977" s="50" t="s">
        <v>85</v>
      </c>
      <c r="M977" s="23">
        <f t="shared" si="696"/>
        <v>763</v>
      </c>
      <c r="N977" s="23">
        <v>765</v>
      </c>
      <c r="O977" s="119">
        <f>N977-M977</f>
        <v>2</v>
      </c>
      <c r="P977" s="21"/>
      <c r="Q977" s="50" t="s">
        <v>85</v>
      </c>
      <c r="R977" s="23">
        <f t="shared" si="697"/>
        <v>765</v>
      </c>
      <c r="S977" s="23">
        <v>767</v>
      </c>
      <c r="T977" s="119">
        <f>S977-R977</f>
        <v>2</v>
      </c>
      <c r="U977" s="21"/>
      <c r="V977" s="50" t="s">
        <v>85</v>
      </c>
      <c r="W977" s="23">
        <f t="shared" si="702"/>
        <v>767</v>
      </c>
      <c r="X977" s="23">
        <v>769</v>
      </c>
      <c r="Y977" s="119">
        <f>X977-W977</f>
        <v>2</v>
      </c>
      <c r="Z977" s="21"/>
      <c r="AA977" s="50" t="s">
        <v>85</v>
      </c>
      <c r="AB977" s="23">
        <f t="shared" si="699"/>
        <v>769</v>
      </c>
      <c r="AC977" s="23">
        <v>771</v>
      </c>
      <c r="AD977" s="119">
        <f>AC977-AB977</f>
        <v>2</v>
      </c>
      <c r="AE977" s="21"/>
      <c r="AF977" s="50" t="s">
        <v>85</v>
      </c>
      <c r="AG977" s="23">
        <f t="shared" si="700"/>
        <v>771</v>
      </c>
      <c r="AH977" s="23">
        <v>772</v>
      </c>
      <c r="AI977" s="119">
        <f>AH977-AG977</f>
        <v>1</v>
      </c>
      <c r="AJ977" s="21"/>
      <c r="AK977" s="50" t="s">
        <v>85</v>
      </c>
      <c r="AL977" s="23">
        <f t="shared" si="701"/>
        <v>772</v>
      </c>
      <c r="AM977" s="23">
        <v>774</v>
      </c>
      <c r="AN977" s="119">
        <f>AM977-AL977</f>
        <v>2</v>
      </c>
    </row>
    <row r="978" spans="2:40" x14ac:dyDescent="0.35">
      <c r="B978" s="50" t="s">
        <v>86</v>
      </c>
      <c r="C978" s="23">
        <v>367062</v>
      </c>
      <c r="D978" s="23">
        <v>367281</v>
      </c>
      <c r="E978" s="119">
        <f>D978-C978</f>
        <v>219</v>
      </c>
      <c r="F978" s="21"/>
      <c r="G978" s="50" t="s">
        <v>86</v>
      </c>
      <c r="H978" s="23">
        <f t="shared" si="695"/>
        <v>367281</v>
      </c>
      <c r="I978" s="23">
        <v>367470</v>
      </c>
      <c r="J978" s="119">
        <f>I978-H978</f>
        <v>189</v>
      </c>
      <c r="K978" s="21"/>
      <c r="L978" s="50" t="s">
        <v>86</v>
      </c>
      <c r="M978" s="23">
        <f t="shared" si="696"/>
        <v>367470</v>
      </c>
      <c r="N978" s="23">
        <v>367606</v>
      </c>
      <c r="O978" s="119">
        <f>N978-M978</f>
        <v>136</v>
      </c>
      <c r="P978" s="21"/>
      <c r="Q978" s="50" t="s">
        <v>86</v>
      </c>
      <c r="R978" s="23">
        <f t="shared" si="697"/>
        <v>367606</v>
      </c>
      <c r="S978" s="23">
        <v>367752</v>
      </c>
      <c r="T978" s="119">
        <f>S978-R978</f>
        <v>146</v>
      </c>
      <c r="U978" s="21"/>
      <c r="V978" s="50" t="s">
        <v>86</v>
      </c>
      <c r="W978" s="23">
        <f t="shared" si="702"/>
        <v>367752</v>
      </c>
      <c r="X978" s="23">
        <v>367939</v>
      </c>
      <c r="Y978" s="119">
        <f>X978-W978</f>
        <v>187</v>
      </c>
      <c r="Z978" s="21"/>
      <c r="AA978" s="50" t="s">
        <v>86</v>
      </c>
      <c r="AB978" s="23">
        <f t="shared" si="699"/>
        <v>367939</v>
      </c>
      <c r="AC978" s="23">
        <v>368081</v>
      </c>
      <c r="AD978" s="119">
        <f>AC978-AB978</f>
        <v>142</v>
      </c>
      <c r="AE978" s="21"/>
      <c r="AF978" s="50" t="s">
        <v>86</v>
      </c>
      <c r="AG978" s="23">
        <f t="shared" si="700"/>
        <v>368081</v>
      </c>
      <c r="AH978" s="23">
        <v>368240</v>
      </c>
      <c r="AI978" s="119">
        <f>AH978-AG978</f>
        <v>159</v>
      </c>
      <c r="AJ978" s="21"/>
      <c r="AK978" s="50" t="s">
        <v>86</v>
      </c>
      <c r="AL978" s="23">
        <f t="shared" si="701"/>
        <v>368240</v>
      </c>
      <c r="AM978" s="23">
        <v>368393</v>
      </c>
      <c r="AN978" s="119">
        <f>AM978-AL978</f>
        <v>153</v>
      </c>
    </row>
    <row r="979" spans="2:40" x14ac:dyDescent="0.35">
      <c r="B979" s="50" t="s">
        <v>93</v>
      </c>
      <c r="C979" s="23"/>
      <c r="D979" s="23"/>
      <c r="E979" s="119">
        <f>E978+E977+E976+E975+E974+E973</f>
        <v>2046</v>
      </c>
      <c r="F979" s="21"/>
      <c r="G979" s="50" t="s">
        <v>93</v>
      </c>
      <c r="H979" s="23">
        <f t="shared" si="695"/>
        <v>0</v>
      </c>
      <c r="I979" s="23"/>
      <c r="J979" s="119">
        <f>J978+J977+J976+J975+J974+J973+J972+J971+J970</f>
        <v>2294</v>
      </c>
      <c r="K979" s="21"/>
      <c r="L979" s="50" t="s">
        <v>93</v>
      </c>
      <c r="M979" s="23">
        <f t="shared" si="696"/>
        <v>0</v>
      </c>
      <c r="N979" s="23"/>
      <c r="O979" s="119">
        <f>O978+O977+O976+O975+O974+O973</f>
        <v>2173</v>
      </c>
      <c r="P979" s="21"/>
      <c r="Q979" s="50" t="s">
        <v>93</v>
      </c>
      <c r="R979" s="23">
        <f t="shared" si="697"/>
        <v>0</v>
      </c>
      <c r="S979" s="23"/>
      <c r="T979" s="119">
        <f>T978+T977+T976+T975+T974+T973</f>
        <v>2112</v>
      </c>
      <c r="U979" s="21"/>
      <c r="V979" s="50" t="s">
        <v>93</v>
      </c>
      <c r="W979" s="23">
        <f t="shared" si="702"/>
        <v>0</v>
      </c>
      <c r="X979" s="23"/>
      <c r="Y979" s="119">
        <f>Y977+Y976+Y975+Y974+Y973</f>
        <v>1834</v>
      </c>
      <c r="Z979" s="21"/>
      <c r="AA979" s="50" t="s">
        <v>93</v>
      </c>
      <c r="AB979" s="23">
        <f t="shared" si="699"/>
        <v>0</v>
      </c>
      <c r="AC979" s="23"/>
      <c r="AD979" s="119">
        <f>AD978+AD977+AD976+AD975+AD974+AD973</f>
        <v>1877</v>
      </c>
      <c r="AE979" s="21"/>
      <c r="AF979" s="50" t="s">
        <v>93</v>
      </c>
      <c r="AG979" s="23">
        <f t="shared" si="700"/>
        <v>0</v>
      </c>
      <c r="AH979" s="23"/>
      <c r="AI979" s="119">
        <f>AI978+AI977+AI976+AI975+AI974+AI973</f>
        <v>1985</v>
      </c>
      <c r="AJ979" s="21"/>
      <c r="AK979" s="50" t="s">
        <v>93</v>
      </c>
      <c r="AL979" s="23">
        <f t="shared" si="701"/>
        <v>0</v>
      </c>
      <c r="AM979" s="23"/>
      <c r="AN979" s="119">
        <f>AN978+AN977+AN976+AN975+AN974+AN973</f>
        <v>1962</v>
      </c>
    </row>
    <row r="980" spans="2:40" x14ac:dyDescent="0.35">
      <c r="B980" s="50" t="s">
        <v>87</v>
      </c>
      <c r="C980" s="23">
        <v>1590395</v>
      </c>
      <c r="D980" s="23">
        <v>1590395</v>
      </c>
      <c r="E980" s="119">
        <f t="shared" ref="E980:E985" si="703">D980-C980</f>
        <v>0</v>
      </c>
      <c r="F980" s="21"/>
      <c r="G980" s="50" t="s">
        <v>87</v>
      </c>
      <c r="H980" s="23">
        <f t="shared" si="695"/>
        <v>1590395</v>
      </c>
      <c r="I980" s="23">
        <v>1590395</v>
      </c>
      <c r="J980" s="119">
        <f t="shared" ref="J980:J986" si="704">I980-H980</f>
        <v>0</v>
      </c>
      <c r="K980" s="21"/>
      <c r="L980" s="50" t="s">
        <v>87</v>
      </c>
      <c r="M980" s="23">
        <f t="shared" si="696"/>
        <v>1590395</v>
      </c>
      <c r="N980" s="23">
        <v>1590395</v>
      </c>
      <c r="O980" s="119">
        <f>N980-M980</f>
        <v>0</v>
      </c>
      <c r="P980" s="21"/>
      <c r="Q980" s="50" t="s">
        <v>87</v>
      </c>
      <c r="R980" s="23">
        <f t="shared" si="697"/>
        <v>1590395</v>
      </c>
      <c r="S980" s="23">
        <v>1590395</v>
      </c>
      <c r="T980" s="119">
        <f>(S980-R980)*10</f>
        <v>0</v>
      </c>
      <c r="U980" s="21"/>
      <c r="V980" s="50" t="s">
        <v>87</v>
      </c>
      <c r="W980" s="23">
        <f t="shared" si="702"/>
        <v>1590395</v>
      </c>
      <c r="X980" s="23">
        <v>1590395</v>
      </c>
      <c r="Y980" s="119">
        <f>(X980-W980)*10</f>
        <v>0</v>
      </c>
      <c r="Z980" s="21"/>
      <c r="AA980" s="50" t="s">
        <v>87</v>
      </c>
      <c r="AB980" s="23">
        <f t="shared" si="699"/>
        <v>1590395</v>
      </c>
      <c r="AC980" s="23">
        <v>1590395</v>
      </c>
      <c r="AD980" s="119">
        <f t="shared" ref="AD980:AD986" si="705">AC980-AB980</f>
        <v>0</v>
      </c>
      <c r="AE980" s="21"/>
      <c r="AF980" s="50" t="s">
        <v>87</v>
      </c>
      <c r="AG980" s="23">
        <f t="shared" si="700"/>
        <v>1590395</v>
      </c>
      <c r="AH980" s="23">
        <v>1590476</v>
      </c>
      <c r="AI980" s="119">
        <f t="shared" ref="AI980:AI986" si="706">AH980-AG980</f>
        <v>81</v>
      </c>
      <c r="AJ980" s="21"/>
      <c r="AK980" s="50" t="s">
        <v>87</v>
      </c>
      <c r="AL980" s="23">
        <f t="shared" si="701"/>
        <v>1590476</v>
      </c>
      <c r="AM980" s="23">
        <v>1590476</v>
      </c>
      <c r="AN980" s="119">
        <f t="shared" ref="AN980:AN986" si="707">AM980-AL980</f>
        <v>0</v>
      </c>
    </row>
    <row r="981" spans="2:40" x14ac:dyDescent="0.35">
      <c r="B981" s="50" t="s">
        <v>96</v>
      </c>
      <c r="C981" s="23">
        <v>895035</v>
      </c>
      <c r="D981" s="23">
        <v>895355</v>
      </c>
      <c r="E981" s="119">
        <f t="shared" si="703"/>
        <v>320</v>
      </c>
      <c r="F981" s="21"/>
      <c r="G981" s="50" t="s">
        <v>96</v>
      </c>
      <c r="H981" s="23">
        <f t="shared" si="695"/>
        <v>895355</v>
      </c>
      <c r="I981" s="23">
        <v>895660</v>
      </c>
      <c r="J981" s="119">
        <f t="shared" si="704"/>
        <v>305</v>
      </c>
      <c r="K981" s="21"/>
      <c r="L981" s="50" t="s">
        <v>96</v>
      </c>
      <c r="M981" s="23">
        <f t="shared" si="696"/>
        <v>895660</v>
      </c>
      <c r="N981" s="23">
        <v>895929</v>
      </c>
      <c r="O981" s="119">
        <f t="shared" ref="O981:O986" si="708">N981-M981</f>
        <v>269</v>
      </c>
      <c r="P981" s="21"/>
      <c r="Q981" s="50" t="s">
        <v>96</v>
      </c>
      <c r="R981" s="23">
        <f t="shared" si="697"/>
        <v>895929</v>
      </c>
      <c r="S981" s="23">
        <v>896181</v>
      </c>
      <c r="T981" s="119">
        <f t="shared" ref="T981:T986" si="709">S981-R981</f>
        <v>252</v>
      </c>
      <c r="U981" s="21"/>
      <c r="V981" s="50" t="s">
        <v>96</v>
      </c>
      <c r="W981" s="23">
        <f t="shared" si="702"/>
        <v>896181</v>
      </c>
      <c r="X981" s="23">
        <v>896426</v>
      </c>
      <c r="Y981" s="119">
        <f t="shared" ref="Y981:Y986" si="710">X981-W981</f>
        <v>245</v>
      </c>
      <c r="Z981" s="21"/>
      <c r="AA981" s="50" t="s">
        <v>96</v>
      </c>
      <c r="AB981" s="23">
        <f t="shared" si="699"/>
        <v>896426</v>
      </c>
      <c r="AC981" s="23">
        <v>896712</v>
      </c>
      <c r="AD981" s="119">
        <f t="shared" si="705"/>
        <v>286</v>
      </c>
      <c r="AE981" s="21"/>
      <c r="AF981" s="50" t="s">
        <v>96</v>
      </c>
      <c r="AG981" s="23">
        <f t="shared" si="700"/>
        <v>896712</v>
      </c>
      <c r="AH981" s="23">
        <v>896995</v>
      </c>
      <c r="AI981" s="119">
        <f t="shared" si="706"/>
        <v>283</v>
      </c>
      <c r="AJ981" s="21"/>
      <c r="AK981" s="50" t="s">
        <v>96</v>
      </c>
      <c r="AL981" s="23">
        <f t="shared" si="701"/>
        <v>896995</v>
      </c>
      <c r="AM981" s="23">
        <v>897239</v>
      </c>
      <c r="AN981" s="119">
        <f t="shared" si="707"/>
        <v>244</v>
      </c>
    </row>
    <row r="982" spans="2:40" x14ac:dyDescent="0.35">
      <c r="B982" s="50" t="s">
        <v>88</v>
      </c>
      <c r="C982" s="23"/>
      <c r="D982" s="23"/>
      <c r="E982" s="119">
        <f t="shared" si="703"/>
        <v>0</v>
      </c>
      <c r="F982" s="21"/>
      <c r="G982" s="50" t="s">
        <v>88</v>
      </c>
      <c r="H982" s="23">
        <f t="shared" si="695"/>
        <v>0</v>
      </c>
      <c r="I982" s="23"/>
      <c r="J982" s="119">
        <f t="shared" si="704"/>
        <v>0</v>
      </c>
      <c r="K982" s="21"/>
      <c r="L982" s="50" t="s">
        <v>88</v>
      </c>
      <c r="M982" s="23">
        <f t="shared" si="696"/>
        <v>0</v>
      </c>
      <c r="N982" s="23"/>
      <c r="O982" s="119">
        <f t="shared" si="708"/>
        <v>0</v>
      </c>
      <c r="P982" s="21"/>
      <c r="Q982" s="50" t="s">
        <v>88</v>
      </c>
      <c r="R982" s="23">
        <f t="shared" si="697"/>
        <v>0</v>
      </c>
      <c r="S982" s="23"/>
      <c r="T982" s="119">
        <f t="shared" si="709"/>
        <v>0</v>
      </c>
      <c r="U982" s="21"/>
      <c r="V982" s="50" t="s">
        <v>88</v>
      </c>
      <c r="W982" s="23">
        <f t="shared" si="702"/>
        <v>0</v>
      </c>
      <c r="X982" s="23"/>
      <c r="Y982" s="119">
        <f t="shared" si="710"/>
        <v>0</v>
      </c>
      <c r="Z982" s="21"/>
      <c r="AA982" s="50" t="s">
        <v>88</v>
      </c>
      <c r="AB982" s="23">
        <f t="shared" si="699"/>
        <v>0</v>
      </c>
      <c r="AC982" s="23"/>
      <c r="AD982" s="119">
        <f t="shared" si="705"/>
        <v>0</v>
      </c>
      <c r="AE982" s="21"/>
      <c r="AF982" s="50" t="s">
        <v>88</v>
      </c>
      <c r="AG982" s="23">
        <f t="shared" si="700"/>
        <v>0</v>
      </c>
      <c r="AH982" s="23"/>
      <c r="AI982" s="119">
        <f t="shared" si="706"/>
        <v>0</v>
      </c>
      <c r="AJ982" s="21"/>
      <c r="AK982" s="50" t="s">
        <v>88</v>
      </c>
      <c r="AL982" s="23">
        <f t="shared" si="701"/>
        <v>0</v>
      </c>
      <c r="AM982" s="23"/>
      <c r="AN982" s="119">
        <f t="shared" si="707"/>
        <v>0</v>
      </c>
    </row>
    <row r="983" spans="2:40" x14ac:dyDescent="0.35">
      <c r="B983" s="50" t="s">
        <v>108</v>
      </c>
      <c r="C983" s="23">
        <v>2982</v>
      </c>
      <c r="D983" s="23">
        <v>2983</v>
      </c>
      <c r="E983" s="119">
        <f t="shared" si="703"/>
        <v>1</v>
      </c>
      <c r="F983" s="21"/>
      <c r="G983" s="50" t="s">
        <v>108</v>
      </c>
      <c r="H983" s="23">
        <f t="shared" si="695"/>
        <v>2983</v>
      </c>
      <c r="I983" s="23">
        <v>2983</v>
      </c>
      <c r="J983" s="119">
        <f t="shared" si="704"/>
        <v>0</v>
      </c>
      <c r="K983" s="21"/>
      <c r="L983" s="50" t="s">
        <v>108</v>
      </c>
      <c r="M983" s="23">
        <f t="shared" si="696"/>
        <v>2983</v>
      </c>
      <c r="N983" s="23">
        <v>2985</v>
      </c>
      <c r="O983" s="119">
        <f t="shared" si="708"/>
        <v>2</v>
      </c>
      <c r="P983" s="21"/>
      <c r="Q983" s="50" t="s">
        <v>108</v>
      </c>
      <c r="R983" s="23">
        <f t="shared" si="697"/>
        <v>2985</v>
      </c>
      <c r="S983" s="23">
        <v>2988</v>
      </c>
      <c r="T983" s="119">
        <f t="shared" si="709"/>
        <v>3</v>
      </c>
      <c r="U983" s="21"/>
      <c r="V983" s="50" t="s">
        <v>108</v>
      </c>
      <c r="W983" s="23">
        <f t="shared" si="702"/>
        <v>2988</v>
      </c>
      <c r="X983" s="23">
        <v>2989</v>
      </c>
      <c r="Y983" s="119">
        <f t="shared" si="710"/>
        <v>1</v>
      </c>
      <c r="Z983" s="21"/>
      <c r="AA983" s="50" t="s">
        <v>108</v>
      </c>
      <c r="AB983" s="23">
        <f t="shared" si="699"/>
        <v>2989</v>
      </c>
      <c r="AC983" s="23">
        <v>2991</v>
      </c>
      <c r="AD983" s="119">
        <f t="shared" si="705"/>
        <v>2</v>
      </c>
      <c r="AE983" s="21"/>
      <c r="AF983" s="50" t="s">
        <v>108</v>
      </c>
      <c r="AG983" s="23">
        <f t="shared" si="700"/>
        <v>2991</v>
      </c>
      <c r="AH983" s="23">
        <v>2993</v>
      </c>
      <c r="AI983" s="119">
        <f t="shared" si="706"/>
        <v>2</v>
      </c>
      <c r="AJ983" s="21"/>
      <c r="AK983" s="50" t="s">
        <v>108</v>
      </c>
      <c r="AL983" s="23">
        <f t="shared" si="701"/>
        <v>2993</v>
      </c>
      <c r="AM983" s="23">
        <v>2993</v>
      </c>
      <c r="AN983" s="119">
        <f t="shared" si="707"/>
        <v>0</v>
      </c>
    </row>
    <row r="984" spans="2:40" x14ac:dyDescent="0.35">
      <c r="B984" s="50" t="s">
        <v>1258</v>
      </c>
      <c r="C984" s="23">
        <v>650888</v>
      </c>
      <c r="D984" s="23">
        <v>651318</v>
      </c>
      <c r="E984" s="119">
        <f t="shared" si="703"/>
        <v>430</v>
      </c>
      <c r="F984" s="21"/>
      <c r="G984" s="50" t="s">
        <v>1258</v>
      </c>
      <c r="H984" s="23">
        <f t="shared" si="695"/>
        <v>651318</v>
      </c>
      <c r="I984" s="23">
        <v>651733</v>
      </c>
      <c r="J984" s="119">
        <f t="shared" si="704"/>
        <v>415</v>
      </c>
      <c r="K984" s="21"/>
      <c r="L984" s="50" t="s">
        <v>1258</v>
      </c>
      <c r="M984" s="23">
        <f t="shared" si="696"/>
        <v>651733</v>
      </c>
      <c r="N984" s="23">
        <v>652080</v>
      </c>
      <c r="O984" s="119">
        <f t="shared" si="708"/>
        <v>347</v>
      </c>
      <c r="P984" s="21"/>
      <c r="Q984" s="50" t="s">
        <v>1258</v>
      </c>
      <c r="R984" s="23">
        <f t="shared" si="697"/>
        <v>652080</v>
      </c>
      <c r="S984" s="23">
        <v>652468</v>
      </c>
      <c r="T984" s="119">
        <f t="shared" si="709"/>
        <v>388</v>
      </c>
      <c r="U984" s="21"/>
      <c r="V984" s="50" t="s">
        <v>89</v>
      </c>
      <c r="W984" s="23">
        <f t="shared" si="702"/>
        <v>652468</v>
      </c>
      <c r="X984" s="23">
        <v>652630</v>
      </c>
      <c r="Y984" s="119">
        <f t="shared" si="710"/>
        <v>162</v>
      </c>
      <c r="Z984" s="21"/>
      <c r="AA984" s="50" t="s">
        <v>89</v>
      </c>
      <c r="AB984" s="23">
        <f t="shared" si="699"/>
        <v>652630</v>
      </c>
      <c r="AC984" s="23">
        <v>652987</v>
      </c>
      <c r="AD984" s="119">
        <f t="shared" si="705"/>
        <v>357</v>
      </c>
      <c r="AE984" s="21"/>
      <c r="AF984" s="50" t="s">
        <v>89</v>
      </c>
      <c r="AG984" s="23">
        <f t="shared" si="700"/>
        <v>652987</v>
      </c>
      <c r="AH984" s="23">
        <v>653391</v>
      </c>
      <c r="AI984" s="119">
        <f t="shared" si="706"/>
        <v>404</v>
      </c>
      <c r="AJ984" s="21"/>
      <c r="AK984" s="50" t="s">
        <v>89</v>
      </c>
      <c r="AL984" s="23">
        <f t="shared" si="701"/>
        <v>653391</v>
      </c>
      <c r="AM984" s="23">
        <v>653788</v>
      </c>
      <c r="AN984" s="119">
        <f t="shared" si="707"/>
        <v>397</v>
      </c>
    </row>
    <row r="985" spans="2:40" x14ac:dyDescent="0.35">
      <c r="B985" s="50" t="s">
        <v>90</v>
      </c>
      <c r="C985" s="23">
        <v>348241</v>
      </c>
      <c r="D985" s="23">
        <v>348577</v>
      </c>
      <c r="E985" s="119">
        <f t="shared" si="703"/>
        <v>336</v>
      </c>
      <c r="F985" s="21"/>
      <c r="G985" s="50" t="s">
        <v>90</v>
      </c>
      <c r="H985" s="23">
        <f t="shared" si="695"/>
        <v>348577</v>
      </c>
      <c r="I985" s="23">
        <v>348878</v>
      </c>
      <c r="J985" s="119">
        <f t="shared" si="704"/>
        <v>301</v>
      </c>
      <c r="K985" s="21"/>
      <c r="L985" s="50" t="s">
        <v>90</v>
      </c>
      <c r="M985" s="23">
        <f t="shared" si="696"/>
        <v>348878</v>
      </c>
      <c r="N985" s="23">
        <v>349111</v>
      </c>
      <c r="O985" s="119">
        <f t="shared" si="708"/>
        <v>233</v>
      </c>
      <c r="P985" s="21"/>
      <c r="Q985" s="50" t="s">
        <v>90</v>
      </c>
      <c r="R985" s="23">
        <f t="shared" si="697"/>
        <v>349111</v>
      </c>
      <c r="S985" s="23">
        <v>349375</v>
      </c>
      <c r="T985" s="119">
        <f t="shared" si="709"/>
        <v>264</v>
      </c>
      <c r="U985" s="21"/>
      <c r="V985" s="50" t="s">
        <v>90</v>
      </c>
      <c r="W985" s="23">
        <f t="shared" si="702"/>
        <v>349375</v>
      </c>
      <c r="X985" s="23">
        <v>349654</v>
      </c>
      <c r="Y985" s="119">
        <f t="shared" si="710"/>
        <v>279</v>
      </c>
      <c r="Z985" s="21"/>
      <c r="AA985" s="50" t="s">
        <v>90</v>
      </c>
      <c r="AB985" s="23">
        <f t="shared" si="699"/>
        <v>349654</v>
      </c>
      <c r="AC985" s="23">
        <v>349953</v>
      </c>
      <c r="AD985" s="119">
        <f t="shared" si="705"/>
        <v>299</v>
      </c>
      <c r="AE985" s="21"/>
      <c r="AF985" s="50" t="s">
        <v>90</v>
      </c>
      <c r="AG985" s="23">
        <f t="shared" si="700"/>
        <v>349953</v>
      </c>
      <c r="AH985" s="23">
        <v>350235</v>
      </c>
      <c r="AI985" s="119">
        <f t="shared" si="706"/>
        <v>282</v>
      </c>
      <c r="AJ985" s="21"/>
      <c r="AK985" s="50" t="s">
        <v>90</v>
      </c>
      <c r="AL985" s="23">
        <f t="shared" si="701"/>
        <v>350235</v>
      </c>
      <c r="AM985" s="23">
        <v>350507</v>
      </c>
      <c r="AN985" s="119">
        <f t="shared" si="707"/>
        <v>272</v>
      </c>
    </row>
    <row r="986" spans="2:40" x14ac:dyDescent="0.35">
      <c r="B986" s="50" t="s">
        <v>91</v>
      </c>
      <c r="C986" s="23">
        <v>1038270</v>
      </c>
      <c r="D986" s="23">
        <v>1039698</v>
      </c>
      <c r="E986" s="119">
        <f>D986-C986</f>
        <v>1428</v>
      </c>
      <c r="F986" s="21"/>
      <c r="G986" s="50" t="s">
        <v>91</v>
      </c>
      <c r="H986" s="23">
        <f t="shared" si="695"/>
        <v>1039698</v>
      </c>
      <c r="I986" s="23">
        <v>1041092</v>
      </c>
      <c r="J986" s="119">
        <f t="shared" si="704"/>
        <v>1394</v>
      </c>
      <c r="K986" s="21"/>
      <c r="L986" s="50" t="s">
        <v>91</v>
      </c>
      <c r="M986" s="23">
        <f t="shared" si="696"/>
        <v>1041092</v>
      </c>
      <c r="N986" s="23">
        <v>1042743</v>
      </c>
      <c r="O986" s="119">
        <f t="shared" si="708"/>
        <v>1651</v>
      </c>
      <c r="P986" s="21"/>
      <c r="Q986" s="50" t="s">
        <v>91</v>
      </c>
      <c r="R986" s="23">
        <f t="shared" si="697"/>
        <v>1042743</v>
      </c>
      <c r="S986" s="23">
        <v>1044410</v>
      </c>
      <c r="T986" s="119">
        <f t="shared" si="709"/>
        <v>1667</v>
      </c>
      <c r="U986" s="21"/>
      <c r="V986" s="50" t="s">
        <v>91</v>
      </c>
      <c r="W986" s="23">
        <f t="shared" si="702"/>
        <v>1044410</v>
      </c>
      <c r="X986" s="23">
        <v>1045773</v>
      </c>
      <c r="Y986" s="119">
        <f t="shared" si="710"/>
        <v>1363</v>
      </c>
      <c r="Z986" s="21"/>
      <c r="AA986" s="50" t="s">
        <v>91</v>
      </c>
      <c r="AB986" s="23">
        <f t="shared" si="699"/>
        <v>1045773</v>
      </c>
      <c r="AC986" s="23">
        <v>1047121</v>
      </c>
      <c r="AD986" s="119">
        <f t="shared" si="705"/>
        <v>1348</v>
      </c>
      <c r="AE986" s="21"/>
      <c r="AF986" s="50" t="s">
        <v>91</v>
      </c>
      <c r="AG986" s="23">
        <f t="shared" si="700"/>
        <v>1047121</v>
      </c>
      <c r="AH986" s="23">
        <v>1048553</v>
      </c>
      <c r="AI986" s="119">
        <f t="shared" si="706"/>
        <v>1432</v>
      </c>
      <c r="AJ986" s="21"/>
      <c r="AK986" s="50" t="s">
        <v>91</v>
      </c>
      <c r="AL986" s="23">
        <f t="shared" si="701"/>
        <v>1048553</v>
      </c>
      <c r="AM986" s="23">
        <v>1050084</v>
      </c>
      <c r="AN986" s="119">
        <f t="shared" si="707"/>
        <v>1531</v>
      </c>
    </row>
    <row r="987" spans="2:40" x14ac:dyDescent="0.35">
      <c r="B987" s="50" t="s">
        <v>94</v>
      </c>
      <c r="C987" s="23"/>
      <c r="D987" s="23"/>
      <c r="E987" s="119">
        <f>SUM(E980:E986)</f>
        <v>2515</v>
      </c>
      <c r="F987" s="21"/>
      <c r="G987" s="50" t="s">
        <v>94</v>
      </c>
      <c r="H987" s="23">
        <f t="shared" si="695"/>
        <v>0</v>
      </c>
      <c r="I987" s="23"/>
      <c r="J987" s="119">
        <f>SUM(J980:J986)</f>
        <v>2415</v>
      </c>
      <c r="K987" s="21"/>
      <c r="L987" s="50" t="s">
        <v>94</v>
      </c>
      <c r="M987" s="23">
        <f t="shared" si="696"/>
        <v>0</v>
      </c>
      <c r="N987" s="23"/>
      <c r="O987" s="119">
        <f>SUM(O980:O986)</f>
        <v>2502</v>
      </c>
      <c r="P987" s="21"/>
      <c r="Q987" s="50" t="s">
        <v>94</v>
      </c>
      <c r="R987" s="23">
        <f t="shared" si="697"/>
        <v>0</v>
      </c>
      <c r="S987" s="23"/>
      <c r="T987" s="119">
        <f>SUM(T980:T986)</f>
        <v>2574</v>
      </c>
      <c r="U987" s="21"/>
      <c r="V987" s="50" t="s">
        <v>94</v>
      </c>
      <c r="W987" s="23">
        <f t="shared" si="702"/>
        <v>0</v>
      </c>
      <c r="X987" s="23"/>
      <c r="Y987" s="119">
        <f>SUM(Y980:Y986)</f>
        <v>2050</v>
      </c>
      <c r="Z987" s="21"/>
      <c r="AA987" s="50" t="s">
        <v>94</v>
      </c>
      <c r="AB987" s="23">
        <f t="shared" si="699"/>
        <v>0</v>
      </c>
      <c r="AC987" s="23"/>
      <c r="AD987" s="119">
        <f>SUM(AD980:AD986)</f>
        <v>2292</v>
      </c>
      <c r="AE987" s="21"/>
      <c r="AF987" s="50" t="s">
        <v>94</v>
      </c>
      <c r="AG987" s="23">
        <f t="shared" si="700"/>
        <v>0</v>
      </c>
      <c r="AH987" s="23"/>
      <c r="AI987" s="119">
        <f>SUM(AI980:AI986)</f>
        <v>2484</v>
      </c>
      <c r="AJ987" s="21"/>
      <c r="AK987" s="50" t="s">
        <v>94</v>
      </c>
      <c r="AL987" s="23">
        <f t="shared" si="701"/>
        <v>0</v>
      </c>
      <c r="AM987" s="23"/>
      <c r="AN987" s="119">
        <f>SUM(AN980:AN986)</f>
        <v>2444</v>
      </c>
    </row>
    <row r="988" spans="2:40" x14ac:dyDescent="0.35">
      <c r="B988" s="50" t="s">
        <v>97</v>
      </c>
      <c r="C988" s="23">
        <v>600397</v>
      </c>
      <c r="D988" s="23">
        <v>600790</v>
      </c>
      <c r="E988" s="119">
        <f>D988-C988</f>
        <v>393</v>
      </c>
      <c r="F988" s="21"/>
      <c r="G988" s="50" t="s">
        <v>97</v>
      </c>
      <c r="H988" s="23">
        <f t="shared" si="695"/>
        <v>600790</v>
      </c>
      <c r="I988" s="23">
        <v>601112</v>
      </c>
      <c r="J988" s="119">
        <f>I988-H988</f>
        <v>322</v>
      </c>
      <c r="K988" s="122"/>
      <c r="L988" s="50" t="s">
        <v>97</v>
      </c>
      <c r="M988" s="23">
        <f t="shared" si="696"/>
        <v>601112</v>
      </c>
      <c r="N988" s="23">
        <v>601555</v>
      </c>
      <c r="O988" s="119">
        <f>N988-M988</f>
        <v>443</v>
      </c>
      <c r="P988" s="21"/>
      <c r="Q988" s="50" t="s">
        <v>97</v>
      </c>
      <c r="R988" s="23">
        <f t="shared" si="697"/>
        <v>601555</v>
      </c>
      <c r="S988" s="23">
        <v>601780</v>
      </c>
      <c r="T988" s="119">
        <f>S988-R988</f>
        <v>225</v>
      </c>
      <c r="U988" s="21"/>
      <c r="V988" s="50" t="s">
        <v>97</v>
      </c>
      <c r="W988" s="23">
        <f t="shared" si="702"/>
        <v>601780</v>
      </c>
      <c r="X988" s="23">
        <v>602244</v>
      </c>
      <c r="Y988" s="119">
        <f>X988-W988</f>
        <v>464</v>
      </c>
      <c r="Z988" s="21"/>
      <c r="AA988" s="50" t="s">
        <v>97</v>
      </c>
      <c r="AB988" s="23">
        <f t="shared" si="699"/>
        <v>602244</v>
      </c>
      <c r="AC988" s="23">
        <v>602561</v>
      </c>
      <c r="AD988" s="119">
        <f>AC988-AB988</f>
        <v>317</v>
      </c>
      <c r="AE988" s="21"/>
      <c r="AF988" s="50" t="s">
        <v>97</v>
      </c>
      <c r="AG988" s="23">
        <f t="shared" si="700"/>
        <v>602561</v>
      </c>
      <c r="AH988" s="23">
        <v>602775</v>
      </c>
      <c r="AI988" s="119">
        <f>AH988-AG988</f>
        <v>214</v>
      </c>
      <c r="AJ988" s="21"/>
      <c r="AK988" s="50" t="s">
        <v>97</v>
      </c>
      <c r="AL988" s="23">
        <f t="shared" si="701"/>
        <v>602775</v>
      </c>
      <c r="AM988" s="23">
        <v>603065</v>
      </c>
      <c r="AN988" s="119">
        <f>AM988-AL988</f>
        <v>290</v>
      </c>
    </row>
    <row r="989" spans="2:40" x14ac:dyDescent="0.35">
      <c r="B989" s="29" t="s">
        <v>130</v>
      </c>
      <c r="C989" s="23"/>
      <c r="D989" s="23"/>
      <c r="E989" s="121">
        <f>E988+E987+E979+E971+E972+E970+E969+E968+E967</f>
        <v>8219</v>
      </c>
      <c r="F989" s="21"/>
      <c r="G989" s="29" t="s">
        <v>130</v>
      </c>
      <c r="H989" s="23">
        <f t="shared" si="695"/>
        <v>0</v>
      </c>
      <c r="I989" s="23"/>
      <c r="J989" s="121">
        <f>J988+J987+J979+J971+J972+J970+J969+J968+J967</f>
        <v>7921</v>
      </c>
      <c r="K989" s="21"/>
      <c r="L989" s="29" t="s">
        <v>130</v>
      </c>
      <c r="M989" s="23">
        <f t="shared" si="696"/>
        <v>0</v>
      </c>
      <c r="N989" s="23"/>
      <c r="O989" s="121">
        <f>O988+O987+O979+O971+O972+O970+O969+O968+O967</f>
        <v>8067</v>
      </c>
      <c r="P989" s="21"/>
      <c r="Q989" s="29" t="s">
        <v>130</v>
      </c>
      <c r="R989" s="23">
        <f t="shared" si="697"/>
        <v>0</v>
      </c>
      <c r="S989" s="23"/>
      <c r="T989" s="121">
        <f>T988+T987+T979+T971+T972+T970+T969+T968+T967</f>
        <v>7772</v>
      </c>
      <c r="U989" s="21"/>
      <c r="V989" s="29" t="s">
        <v>130</v>
      </c>
      <c r="W989" s="23">
        <f t="shared" si="702"/>
        <v>0</v>
      </c>
      <c r="X989" s="23"/>
      <c r="Y989" s="121">
        <f>Y988+Y987+Y979+Y971+Y972+Y970+Y969+Y968+Y967</f>
        <v>7520</v>
      </c>
      <c r="Z989" s="21"/>
      <c r="AA989" s="29" t="s">
        <v>130</v>
      </c>
      <c r="AB989" s="23">
        <f t="shared" si="699"/>
        <v>0</v>
      </c>
      <c r="AC989" s="23"/>
      <c r="AD989" s="121">
        <f>AD988+AD987+AD979+AD971+AD972+AD970+AD969+AD968+AD967</f>
        <v>7797</v>
      </c>
      <c r="AE989" s="21"/>
      <c r="AF989" s="29" t="s">
        <v>130</v>
      </c>
      <c r="AG989" s="23">
        <f t="shared" si="700"/>
        <v>0</v>
      </c>
      <c r="AH989" s="23"/>
      <c r="AI989" s="121">
        <f>AI988+AI987+AI979+AI971+AI972+AI970+AI969+AI968+AI967</f>
        <v>6867</v>
      </c>
      <c r="AJ989" s="21"/>
      <c r="AK989" s="29" t="s">
        <v>130</v>
      </c>
      <c r="AL989" s="23">
        <f t="shared" si="701"/>
        <v>0</v>
      </c>
      <c r="AM989" s="23"/>
      <c r="AN989" s="121">
        <f>AN988+AN987+AN979+AN971+AN972+AN970+AN969+AN968+AN967</f>
        <v>7617</v>
      </c>
    </row>
    <row r="990" spans="2:40" x14ac:dyDescent="0.35">
      <c r="B990" s="21"/>
      <c r="C990" s="21"/>
      <c r="D990" s="21"/>
      <c r="E990" s="123">
        <f>E989-E973+471</f>
        <v>6900</v>
      </c>
      <c r="F990" s="21"/>
      <c r="G990" s="21"/>
      <c r="H990" s="21"/>
      <c r="I990" s="21"/>
      <c r="J990" s="123">
        <f>J989-J973+471</f>
        <v>6512</v>
      </c>
      <c r="K990" s="21"/>
      <c r="L990" s="21"/>
      <c r="M990" s="21"/>
      <c r="N990" s="21"/>
      <c r="O990" s="123">
        <f>O989-O973+471</f>
        <v>6508</v>
      </c>
      <c r="P990" s="21"/>
      <c r="Q990" s="21"/>
      <c r="R990" s="21"/>
      <c r="S990" s="21"/>
      <c r="T990" s="123">
        <f>T989-T973+471</f>
        <v>6283</v>
      </c>
      <c r="U990" s="21"/>
      <c r="V990" s="21"/>
      <c r="W990" s="21"/>
      <c r="X990" s="21"/>
      <c r="Y990" s="123">
        <f>Y989-Y973+471</f>
        <v>6191</v>
      </c>
      <c r="Z990" s="21"/>
      <c r="AA990" s="21"/>
      <c r="AB990" s="21"/>
      <c r="AC990" s="21"/>
      <c r="AD990" s="123">
        <f>AD989-AD973+471</f>
        <v>6558</v>
      </c>
      <c r="AE990" s="21"/>
      <c r="AF990" s="21"/>
      <c r="AG990" s="21"/>
      <c r="AH990" s="21"/>
      <c r="AI990" s="123">
        <f>AI989-AI973+471</f>
        <v>5528</v>
      </c>
      <c r="AJ990" s="21"/>
      <c r="AK990" s="21"/>
      <c r="AL990" s="21"/>
      <c r="AM990" s="21"/>
      <c r="AN990" s="123">
        <f>AN989-AN973+471</f>
        <v>6378</v>
      </c>
    </row>
    <row r="992" spans="2:40" x14ac:dyDescent="0.35">
      <c r="B992" s="117" t="s">
        <v>114</v>
      </c>
      <c r="C992" s="292" t="s">
        <v>1442</v>
      </c>
      <c r="D992" s="293"/>
      <c r="E992" s="294"/>
      <c r="F992" s="21"/>
      <c r="G992" s="117" t="s">
        <v>114</v>
      </c>
      <c r="H992" s="292" t="s">
        <v>1443</v>
      </c>
      <c r="I992" s="293"/>
      <c r="J992" s="294"/>
      <c r="K992" s="21"/>
      <c r="L992" s="117" t="s">
        <v>114</v>
      </c>
      <c r="M992" s="292" t="s">
        <v>1444</v>
      </c>
      <c r="N992" s="293"/>
      <c r="O992" s="294"/>
      <c r="P992" s="21"/>
      <c r="Q992" s="117" t="s">
        <v>114</v>
      </c>
      <c r="R992" s="292" t="s">
        <v>1445</v>
      </c>
      <c r="S992" s="293"/>
      <c r="T992" s="294"/>
      <c r="U992" s="21"/>
      <c r="V992" s="117" t="s">
        <v>114</v>
      </c>
      <c r="W992" s="292" t="s">
        <v>1446</v>
      </c>
      <c r="X992" s="293"/>
      <c r="Y992" s="294"/>
      <c r="Z992" s="21"/>
      <c r="AA992" s="117" t="s">
        <v>114</v>
      </c>
      <c r="AB992" s="292" t="s">
        <v>1447</v>
      </c>
      <c r="AC992" s="293"/>
      <c r="AD992" s="294"/>
      <c r="AE992" s="21"/>
      <c r="AF992" s="117" t="s">
        <v>114</v>
      </c>
      <c r="AG992" s="292" t="s">
        <v>1448</v>
      </c>
      <c r="AH992" s="293"/>
      <c r="AI992" s="294"/>
      <c r="AJ992" s="21"/>
      <c r="AK992" s="117" t="s">
        <v>114</v>
      </c>
      <c r="AL992" s="292" t="s">
        <v>1449</v>
      </c>
      <c r="AM992" s="293"/>
      <c r="AN992" s="294"/>
    </row>
    <row r="993" spans="2:40" x14ac:dyDescent="0.35">
      <c r="B993" s="50"/>
      <c r="C993" s="118" t="s">
        <v>81</v>
      </c>
      <c r="D993" s="118" t="s">
        <v>82</v>
      </c>
      <c r="E993" s="118" t="s">
        <v>95</v>
      </c>
      <c r="F993" s="21"/>
      <c r="G993" s="50"/>
      <c r="H993" s="118" t="s">
        <v>81</v>
      </c>
      <c r="I993" s="118" t="s">
        <v>82</v>
      </c>
      <c r="J993" s="118" t="s">
        <v>95</v>
      </c>
      <c r="K993" s="21"/>
      <c r="L993" s="50"/>
      <c r="M993" s="118" t="s">
        <v>81</v>
      </c>
      <c r="N993" s="118" t="s">
        <v>82</v>
      </c>
      <c r="O993" s="118" t="s">
        <v>95</v>
      </c>
      <c r="P993" s="21"/>
      <c r="Q993" s="50"/>
      <c r="R993" s="118" t="s">
        <v>81</v>
      </c>
      <c r="S993" s="118" t="s">
        <v>82</v>
      </c>
      <c r="T993" s="118" t="s">
        <v>95</v>
      </c>
      <c r="U993" s="21"/>
      <c r="V993" s="50"/>
      <c r="W993" s="118" t="s">
        <v>81</v>
      </c>
      <c r="X993" s="118" t="s">
        <v>82</v>
      </c>
      <c r="Y993" s="118" t="s">
        <v>95</v>
      </c>
      <c r="Z993" s="21"/>
      <c r="AA993" s="50"/>
      <c r="AB993" s="118" t="s">
        <v>81</v>
      </c>
      <c r="AC993" s="118" t="s">
        <v>82</v>
      </c>
      <c r="AD993" s="118" t="s">
        <v>95</v>
      </c>
      <c r="AE993" s="21"/>
      <c r="AF993" s="50"/>
      <c r="AG993" s="118" t="s">
        <v>81</v>
      </c>
      <c r="AH993" s="118" t="s">
        <v>82</v>
      </c>
      <c r="AI993" s="118" t="s">
        <v>95</v>
      </c>
      <c r="AJ993" s="21"/>
      <c r="AK993" s="50"/>
      <c r="AL993" s="118" t="s">
        <v>81</v>
      </c>
      <c r="AM993" s="118" t="s">
        <v>82</v>
      </c>
      <c r="AN993" s="118" t="s">
        <v>95</v>
      </c>
    </row>
    <row r="994" spans="2:40" x14ac:dyDescent="0.35">
      <c r="B994" s="50" t="s">
        <v>92</v>
      </c>
      <c r="C994" s="23">
        <v>502611</v>
      </c>
      <c r="D994" s="23">
        <v>502784</v>
      </c>
      <c r="E994" s="119">
        <f>(D994-C994)*10</f>
        <v>1730</v>
      </c>
      <c r="F994" s="21"/>
      <c r="G994" s="50" t="s">
        <v>92</v>
      </c>
      <c r="H994" s="23">
        <f>D994</f>
        <v>502784</v>
      </c>
      <c r="I994" s="23">
        <v>502936</v>
      </c>
      <c r="J994" s="119">
        <f>(I994-H994)*10</f>
        <v>1520</v>
      </c>
      <c r="K994" s="21"/>
      <c r="L994" s="50" t="s">
        <v>92</v>
      </c>
      <c r="M994" s="23">
        <f>I994</f>
        <v>502936</v>
      </c>
      <c r="N994" s="23">
        <v>503136</v>
      </c>
      <c r="O994" s="119">
        <f>(N994-M994)*10</f>
        <v>2000</v>
      </c>
      <c r="P994" s="21"/>
      <c r="Q994" s="50" t="s">
        <v>92</v>
      </c>
      <c r="R994" s="23">
        <f>N994</f>
        <v>503136</v>
      </c>
      <c r="S994" s="23">
        <v>503266</v>
      </c>
      <c r="T994" s="119">
        <f>(S994-R994)*10</f>
        <v>1300</v>
      </c>
      <c r="U994" s="21"/>
      <c r="V994" s="50" t="s">
        <v>92</v>
      </c>
      <c r="W994" s="23">
        <f>S994</f>
        <v>503266</v>
      </c>
      <c r="X994" s="23">
        <v>503355</v>
      </c>
      <c r="Y994" s="119">
        <f>(X994-W994)*10</f>
        <v>890</v>
      </c>
      <c r="Z994" s="21"/>
      <c r="AA994" s="50" t="s">
        <v>92</v>
      </c>
      <c r="AB994" s="23">
        <f>X994</f>
        <v>503355</v>
      </c>
      <c r="AC994" s="23">
        <v>503441</v>
      </c>
      <c r="AD994" s="119">
        <f>(AC994-AB994)*10</f>
        <v>860</v>
      </c>
      <c r="AE994" s="21"/>
      <c r="AF994" s="50" t="s">
        <v>92</v>
      </c>
      <c r="AG994" s="23">
        <f>AC994</f>
        <v>503441</v>
      </c>
      <c r="AH994" s="23">
        <v>503501</v>
      </c>
      <c r="AI994" s="119">
        <f>(AH994-AG994)*10</f>
        <v>600</v>
      </c>
      <c r="AJ994" s="21"/>
      <c r="AK994" s="50" t="s">
        <v>92</v>
      </c>
      <c r="AL994" s="23">
        <f>AH994</f>
        <v>503501</v>
      </c>
      <c r="AM994" s="23">
        <v>503670</v>
      </c>
      <c r="AN994" s="119">
        <f>(AM994-AL994)*10</f>
        <v>1690</v>
      </c>
    </row>
    <row r="995" spans="2:40" x14ac:dyDescent="0.35">
      <c r="B995" s="50" t="s">
        <v>6</v>
      </c>
      <c r="C995" s="23">
        <v>317856</v>
      </c>
      <c r="D995" s="23">
        <v>318036</v>
      </c>
      <c r="E995" s="119">
        <f>D995-C995</f>
        <v>180</v>
      </c>
      <c r="F995" s="21"/>
      <c r="G995" s="50" t="s">
        <v>6</v>
      </c>
      <c r="H995" s="23">
        <f t="shared" ref="H995:H1016" si="711">D995</f>
        <v>318036</v>
      </c>
      <c r="I995" s="23">
        <v>318490</v>
      </c>
      <c r="J995" s="119">
        <f>I995-H995</f>
        <v>454</v>
      </c>
      <c r="K995" s="21"/>
      <c r="L995" s="50" t="s">
        <v>6</v>
      </c>
      <c r="M995" s="23">
        <f t="shared" ref="M995:M1016" si="712">I995</f>
        <v>318490</v>
      </c>
      <c r="N995" s="23">
        <v>318678</v>
      </c>
      <c r="O995" s="119">
        <f>N995-M995</f>
        <v>188</v>
      </c>
      <c r="P995" s="21"/>
      <c r="Q995" s="50" t="s">
        <v>6</v>
      </c>
      <c r="R995" s="23">
        <f t="shared" ref="R995:R1016" si="713">N995</f>
        <v>318678</v>
      </c>
      <c r="S995" s="23">
        <v>318904</v>
      </c>
      <c r="T995" s="119">
        <f>S995-R995</f>
        <v>226</v>
      </c>
      <c r="U995" s="21"/>
      <c r="V995" s="50" t="s">
        <v>6</v>
      </c>
      <c r="W995" s="23">
        <f t="shared" ref="W995:W1000" si="714">S995</f>
        <v>318904</v>
      </c>
      <c r="X995" s="23">
        <v>319120</v>
      </c>
      <c r="Y995" s="119">
        <f>X995-W995</f>
        <v>216</v>
      </c>
      <c r="Z995" s="21"/>
      <c r="AA995" s="50" t="s">
        <v>6</v>
      </c>
      <c r="AB995" s="23">
        <f t="shared" ref="AB995:AB1016" si="715">X995</f>
        <v>319120</v>
      </c>
      <c r="AC995" s="23">
        <v>319324</v>
      </c>
      <c r="AD995" s="119">
        <f>AC995-AB995</f>
        <v>204</v>
      </c>
      <c r="AE995" s="21"/>
      <c r="AF995" s="50" t="s">
        <v>6</v>
      </c>
      <c r="AG995" s="23">
        <f t="shared" ref="AG995:AG1016" si="716">AC995</f>
        <v>319324</v>
      </c>
      <c r="AH995" s="23">
        <v>319477</v>
      </c>
      <c r="AI995" s="119">
        <f>AH995-AG995</f>
        <v>153</v>
      </c>
      <c r="AJ995" s="21"/>
      <c r="AK995" s="50" t="s">
        <v>6</v>
      </c>
      <c r="AL995" s="23">
        <f>AH995</f>
        <v>319477</v>
      </c>
      <c r="AM995" s="23">
        <v>319680</v>
      </c>
      <c r="AN995" s="119">
        <f>AM995-AL995</f>
        <v>203</v>
      </c>
    </row>
    <row r="996" spans="2:40" x14ac:dyDescent="0.35">
      <c r="B996" s="50" t="s">
        <v>103</v>
      </c>
      <c r="C996" s="23">
        <v>79461</v>
      </c>
      <c r="D996" s="23">
        <v>80097</v>
      </c>
      <c r="E996" s="119">
        <f t="shared" ref="E996:E1005" si="717">D996-C996</f>
        <v>636</v>
      </c>
      <c r="F996" s="21"/>
      <c r="G996" s="50" t="s">
        <v>103</v>
      </c>
      <c r="H996" s="23">
        <v>80097</v>
      </c>
      <c r="I996" s="23">
        <v>81210</v>
      </c>
      <c r="J996" s="119">
        <f>I996-H996</f>
        <v>1113</v>
      </c>
      <c r="K996" s="21"/>
      <c r="L996" s="50" t="s">
        <v>103</v>
      </c>
      <c r="M996" s="23">
        <f t="shared" si="712"/>
        <v>81210</v>
      </c>
      <c r="N996" s="23">
        <v>81998</v>
      </c>
      <c r="O996" s="119">
        <f>N996-M996</f>
        <v>788</v>
      </c>
      <c r="P996" s="21"/>
      <c r="Q996" s="50" t="s">
        <v>103</v>
      </c>
      <c r="R996" s="23">
        <f t="shared" si="713"/>
        <v>81998</v>
      </c>
      <c r="S996" s="23">
        <v>82740</v>
      </c>
      <c r="T996" s="119">
        <f>S996-R996</f>
        <v>742</v>
      </c>
      <c r="U996" s="21"/>
      <c r="V996" s="50" t="s">
        <v>103</v>
      </c>
      <c r="W996" s="23">
        <f t="shared" si="714"/>
        <v>82740</v>
      </c>
      <c r="X996" s="23">
        <v>83520</v>
      </c>
      <c r="Y996" s="119">
        <f>X996-W996</f>
        <v>780</v>
      </c>
      <c r="Z996" s="21"/>
      <c r="AA996" s="50" t="s">
        <v>103</v>
      </c>
      <c r="AB996" s="23">
        <f t="shared" si="715"/>
        <v>83520</v>
      </c>
      <c r="AC996" s="23">
        <v>84257</v>
      </c>
      <c r="AD996" s="119">
        <f>AC996-AB996</f>
        <v>737</v>
      </c>
      <c r="AE996" s="21"/>
      <c r="AF996" s="50" t="s">
        <v>103</v>
      </c>
      <c r="AG996" s="23">
        <f t="shared" si="716"/>
        <v>84257</v>
      </c>
      <c r="AH996" s="23">
        <v>85011</v>
      </c>
      <c r="AI996" s="119">
        <f>AH996-AG996</f>
        <v>754</v>
      </c>
      <c r="AJ996" s="21"/>
      <c r="AK996" s="50" t="s">
        <v>103</v>
      </c>
      <c r="AL996" s="23">
        <f>AH996</f>
        <v>85011</v>
      </c>
      <c r="AM996" s="23">
        <v>85776</v>
      </c>
      <c r="AN996" s="119">
        <f>AM996-AL996</f>
        <v>765</v>
      </c>
    </row>
    <row r="997" spans="2:40" x14ac:dyDescent="0.35">
      <c r="B997" s="19" t="s">
        <v>100</v>
      </c>
      <c r="C997" s="23">
        <v>180301</v>
      </c>
      <c r="D997" s="23">
        <v>180501</v>
      </c>
      <c r="E997" s="119">
        <f t="shared" si="717"/>
        <v>200</v>
      </c>
      <c r="F997" s="21"/>
      <c r="G997" s="19" t="s">
        <v>100</v>
      </c>
      <c r="H997" s="23">
        <f t="shared" si="711"/>
        <v>180501</v>
      </c>
      <c r="I997" s="23">
        <v>180741</v>
      </c>
      <c r="J997" s="119">
        <f>I997-H997</f>
        <v>240</v>
      </c>
      <c r="K997" s="21"/>
      <c r="L997" s="19" t="s">
        <v>100</v>
      </c>
      <c r="M997" s="23">
        <f t="shared" si="712"/>
        <v>180741</v>
      </c>
      <c r="N997" s="23">
        <v>180951</v>
      </c>
      <c r="O997" s="119">
        <f>N997-M997</f>
        <v>210</v>
      </c>
      <c r="P997" s="21"/>
      <c r="Q997" s="19" t="s">
        <v>100</v>
      </c>
      <c r="R997" s="23">
        <f t="shared" si="713"/>
        <v>180951</v>
      </c>
      <c r="S997" s="23">
        <v>181101</v>
      </c>
      <c r="T997" s="119">
        <f>S997-R997</f>
        <v>150</v>
      </c>
      <c r="U997" s="21"/>
      <c r="V997" s="19" t="s">
        <v>100</v>
      </c>
      <c r="W997" s="23">
        <f t="shared" si="714"/>
        <v>181101</v>
      </c>
      <c r="X997" s="23">
        <v>181101</v>
      </c>
      <c r="Y997" s="119">
        <f>X997-W997</f>
        <v>0</v>
      </c>
      <c r="Z997" s="21"/>
      <c r="AA997" s="19" t="s">
        <v>100</v>
      </c>
      <c r="AB997" s="23">
        <f t="shared" si="715"/>
        <v>181101</v>
      </c>
      <c r="AC997" s="23">
        <v>181331</v>
      </c>
      <c r="AD997" s="119">
        <f>AC997-AB997</f>
        <v>230</v>
      </c>
      <c r="AE997" s="21"/>
      <c r="AF997" s="19" t="s">
        <v>100</v>
      </c>
      <c r="AG997" s="23">
        <f t="shared" si="716"/>
        <v>181331</v>
      </c>
      <c r="AH997" s="23">
        <v>181481</v>
      </c>
      <c r="AI997" s="119">
        <f>AH997-AG997</f>
        <v>150</v>
      </c>
      <c r="AJ997" s="21"/>
      <c r="AK997" s="19" t="s">
        <v>100</v>
      </c>
      <c r="AL997" s="23">
        <f t="shared" ref="AL997:AL1016" si="718">AH997</f>
        <v>181481</v>
      </c>
      <c r="AM997" s="23">
        <v>180681</v>
      </c>
      <c r="AN997" s="119">
        <f>AM997-AL997</f>
        <v>-800</v>
      </c>
    </row>
    <row r="998" spans="2:40" x14ac:dyDescent="0.35">
      <c r="B998" s="19" t="s">
        <v>1176</v>
      </c>
      <c r="C998" s="23">
        <v>516</v>
      </c>
      <c r="D998" s="23">
        <v>516</v>
      </c>
      <c r="E998" s="119">
        <f t="shared" si="717"/>
        <v>0</v>
      </c>
      <c r="F998" s="21"/>
      <c r="G998" s="19" t="s">
        <v>1176</v>
      </c>
      <c r="H998" s="23">
        <f t="shared" si="711"/>
        <v>516</v>
      </c>
      <c r="I998" s="23">
        <v>516</v>
      </c>
      <c r="J998" s="119">
        <f>(I998-H998)*10</f>
        <v>0</v>
      </c>
      <c r="K998" s="21"/>
      <c r="L998" s="19" t="s">
        <v>1176</v>
      </c>
      <c r="M998" s="23">
        <f t="shared" si="712"/>
        <v>516</v>
      </c>
      <c r="N998" s="23">
        <v>516</v>
      </c>
      <c r="O998" s="119">
        <f>(N998-M998)*10</f>
        <v>0</v>
      </c>
      <c r="P998" s="21"/>
      <c r="Q998" s="19" t="s">
        <v>1176</v>
      </c>
      <c r="R998" s="23">
        <f t="shared" si="713"/>
        <v>516</v>
      </c>
      <c r="S998" s="23">
        <v>516</v>
      </c>
      <c r="T998" s="119">
        <f>(S998-R998)*10</f>
        <v>0</v>
      </c>
      <c r="U998" s="21"/>
      <c r="V998" s="19" t="s">
        <v>1176</v>
      </c>
      <c r="W998" s="23">
        <f t="shared" si="714"/>
        <v>516</v>
      </c>
      <c r="X998" s="23">
        <v>516</v>
      </c>
      <c r="Y998" s="119">
        <f>(X998-W998)*10</f>
        <v>0</v>
      </c>
      <c r="Z998" s="21"/>
      <c r="AA998" s="19" t="s">
        <v>1176</v>
      </c>
      <c r="AB998" s="23">
        <f t="shared" si="715"/>
        <v>516</v>
      </c>
      <c r="AC998" s="23">
        <v>516</v>
      </c>
      <c r="AD998" s="119">
        <f>(AC998-AB998)*10</f>
        <v>0</v>
      </c>
      <c r="AE998" s="21"/>
      <c r="AF998" s="19" t="s">
        <v>1176</v>
      </c>
      <c r="AG998" s="23">
        <f t="shared" si="716"/>
        <v>516</v>
      </c>
      <c r="AH998" s="23">
        <v>516</v>
      </c>
      <c r="AI998" s="119">
        <f>AH998-AG998</f>
        <v>0</v>
      </c>
      <c r="AJ998" s="21"/>
      <c r="AK998" s="19" t="s">
        <v>1176</v>
      </c>
      <c r="AL998" s="23">
        <f t="shared" si="718"/>
        <v>516</v>
      </c>
      <c r="AM998" s="23">
        <v>516</v>
      </c>
      <c r="AN998" s="119">
        <f>AM998-AL998</f>
        <v>0</v>
      </c>
    </row>
    <row r="999" spans="2:40" x14ac:dyDescent="0.35">
      <c r="B999" s="19" t="s">
        <v>1179</v>
      </c>
      <c r="C999" s="23">
        <v>12279</v>
      </c>
      <c r="D999" s="23">
        <v>12279</v>
      </c>
      <c r="E999" s="119">
        <f t="shared" si="717"/>
        <v>0</v>
      </c>
      <c r="F999" s="21"/>
      <c r="G999" s="19" t="s">
        <v>1179</v>
      </c>
      <c r="H999" s="23">
        <f t="shared" si="711"/>
        <v>12279</v>
      </c>
      <c r="I999" s="23">
        <v>12279</v>
      </c>
      <c r="J999" s="119">
        <f>(I999-H999)*10</f>
        <v>0</v>
      </c>
      <c r="K999" s="21"/>
      <c r="L999" s="19" t="s">
        <v>1179</v>
      </c>
      <c r="M999" s="23">
        <f t="shared" si="712"/>
        <v>12279</v>
      </c>
      <c r="N999" s="23">
        <v>12279</v>
      </c>
      <c r="O999" s="119">
        <f>(N999-M999)*10</f>
        <v>0</v>
      </c>
      <c r="P999" s="21"/>
      <c r="Q999" s="19" t="s">
        <v>1179</v>
      </c>
      <c r="R999" s="23">
        <f t="shared" si="713"/>
        <v>12279</v>
      </c>
      <c r="S999" s="23">
        <v>12279</v>
      </c>
      <c r="T999" s="119">
        <f>(S999-R999)*10</f>
        <v>0</v>
      </c>
      <c r="U999" s="21"/>
      <c r="V999" s="19" t="s">
        <v>1179</v>
      </c>
      <c r="W999" s="23">
        <f t="shared" si="714"/>
        <v>12279</v>
      </c>
      <c r="X999" s="23">
        <v>12279</v>
      </c>
      <c r="Y999" s="119">
        <f>(X999-W999)*10</f>
        <v>0</v>
      </c>
      <c r="Z999" s="21"/>
      <c r="AA999" s="19" t="s">
        <v>1179</v>
      </c>
      <c r="AB999" s="23">
        <f t="shared" si="715"/>
        <v>12279</v>
      </c>
      <c r="AC999" s="23">
        <v>12279</v>
      </c>
      <c r="AD999" s="119">
        <f>(AC999-AB999)*10</f>
        <v>0</v>
      </c>
      <c r="AE999" s="21"/>
      <c r="AF999" s="19" t="s">
        <v>1179</v>
      </c>
      <c r="AG999" s="23">
        <f t="shared" si="716"/>
        <v>12279</v>
      </c>
      <c r="AH999" s="23">
        <v>12279</v>
      </c>
      <c r="AI999" s="119">
        <f>AH999-AG999</f>
        <v>0</v>
      </c>
      <c r="AJ999" s="21"/>
      <c r="AK999" s="19" t="s">
        <v>1179</v>
      </c>
      <c r="AL999" s="23">
        <f t="shared" si="718"/>
        <v>12279</v>
      </c>
      <c r="AM999" s="23">
        <v>12279</v>
      </c>
      <c r="AN999" s="119">
        <f>AM999-AL999</f>
        <v>0</v>
      </c>
    </row>
    <row r="1000" spans="2:40" x14ac:dyDescent="0.35">
      <c r="B1000" s="50" t="s">
        <v>3</v>
      </c>
      <c r="C1000" s="23">
        <v>366912</v>
      </c>
      <c r="D1000" s="23">
        <v>367088</v>
      </c>
      <c r="E1000" s="119">
        <v>1760</v>
      </c>
      <c r="F1000" s="21"/>
      <c r="G1000" s="50" t="s">
        <v>3</v>
      </c>
      <c r="H1000" s="23">
        <f t="shared" si="711"/>
        <v>367088</v>
      </c>
      <c r="I1000" s="23">
        <v>367266</v>
      </c>
      <c r="J1000" s="119">
        <f>(I1000-H1000)*10</f>
        <v>1780</v>
      </c>
      <c r="K1000" s="21"/>
      <c r="L1000" s="50" t="s">
        <v>3</v>
      </c>
      <c r="M1000" s="23">
        <f t="shared" si="712"/>
        <v>367266</v>
      </c>
      <c r="N1000" s="23">
        <v>367450</v>
      </c>
      <c r="O1000" s="119">
        <f>(N1000-M1000)*10</f>
        <v>1840</v>
      </c>
      <c r="P1000" s="21"/>
      <c r="Q1000" s="50" t="s">
        <v>3</v>
      </c>
      <c r="R1000" s="23">
        <f t="shared" si="713"/>
        <v>367450</v>
      </c>
      <c r="S1000" s="23">
        <v>367581</v>
      </c>
      <c r="T1000" s="119">
        <f>(S1000-R1000)*10</f>
        <v>1310</v>
      </c>
      <c r="U1000" s="21"/>
      <c r="V1000" s="50" t="s">
        <v>3</v>
      </c>
      <c r="W1000" s="23">
        <f t="shared" si="714"/>
        <v>367581</v>
      </c>
      <c r="X1000" s="23">
        <v>367710</v>
      </c>
      <c r="Y1000" s="119">
        <f>(X1000-W1000)*10</f>
        <v>1290</v>
      </c>
      <c r="Z1000" s="21"/>
      <c r="AA1000" s="50" t="s">
        <v>3</v>
      </c>
      <c r="AB1000" s="23">
        <f t="shared" si="715"/>
        <v>367710</v>
      </c>
      <c r="AC1000" s="23">
        <v>367860</v>
      </c>
      <c r="AD1000" s="119">
        <f>(AC1000-AB1000)*10</f>
        <v>1500</v>
      </c>
      <c r="AE1000" s="21"/>
      <c r="AF1000" s="50" t="s">
        <v>3</v>
      </c>
      <c r="AG1000" s="23">
        <f t="shared" si="716"/>
        <v>367860</v>
      </c>
      <c r="AH1000" s="23">
        <v>367949</v>
      </c>
      <c r="AI1000" s="119">
        <f>(AH1000-AG1000)*10</f>
        <v>890</v>
      </c>
      <c r="AJ1000" s="21"/>
      <c r="AK1000" s="50" t="s">
        <v>3</v>
      </c>
      <c r="AL1000" s="23">
        <f t="shared" si="718"/>
        <v>367949</v>
      </c>
      <c r="AM1000" s="23">
        <v>368078</v>
      </c>
      <c r="AN1000" s="119">
        <f>(AM1000-AL1000)*10</f>
        <v>1290</v>
      </c>
    </row>
    <row r="1001" spans="2:40" x14ac:dyDescent="0.35">
      <c r="B1001" s="50" t="s">
        <v>83</v>
      </c>
      <c r="C1001" s="23">
        <v>31284</v>
      </c>
      <c r="D1001" s="23">
        <v>31289</v>
      </c>
      <c r="E1001" s="119">
        <f t="shared" si="717"/>
        <v>5</v>
      </c>
      <c r="F1001" s="21"/>
      <c r="G1001" s="50" t="s">
        <v>83</v>
      </c>
      <c r="H1001" s="23">
        <f t="shared" si="711"/>
        <v>31289</v>
      </c>
      <c r="I1001" s="23">
        <v>31292</v>
      </c>
      <c r="J1001" s="119">
        <f>I1001-H1001</f>
        <v>3</v>
      </c>
      <c r="K1001" s="21"/>
      <c r="L1001" s="50" t="s">
        <v>83</v>
      </c>
      <c r="M1001" s="23">
        <f t="shared" si="712"/>
        <v>31292</v>
      </c>
      <c r="N1001" s="23">
        <v>31298</v>
      </c>
      <c r="O1001" s="119">
        <f>N1001-M1001</f>
        <v>6</v>
      </c>
      <c r="P1001" s="21"/>
      <c r="Q1001" s="50" t="s">
        <v>83</v>
      </c>
      <c r="R1001" s="23">
        <f t="shared" si="713"/>
        <v>31298</v>
      </c>
      <c r="S1001" s="23">
        <v>31304</v>
      </c>
      <c r="T1001" s="119">
        <f>S1001-R1001</f>
        <v>6</v>
      </c>
      <c r="U1001" s="21"/>
      <c r="V1001" s="50" t="s">
        <v>83</v>
      </c>
      <c r="W1001" s="23">
        <f>S1001</f>
        <v>31304</v>
      </c>
      <c r="X1001" s="23">
        <v>31307</v>
      </c>
      <c r="Y1001" s="119">
        <f>X1001-W1001</f>
        <v>3</v>
      </c>
      <c r="Z1001" s="21"/>
      <c r="AA1001" s="50" t="s">
        <v>83</v>
      </c>
      <c r="AB1001" s="23">
        <f t="shared" si="715"/>
        <v>31307</v>
      </c>
      <c r="AC1001" s="23">
        <v>31312</v>
      </c>
      <c r="AD1001" s="119">
        <f>AC1001-AB1001</f>
        <v>5</v>
      </c>
      <c r="AE1001" s="21"/>
      <c r="AF1001" s="50" t="s">
        <v>83</v>
      </c>
      <c r="AG1001" s="23">
        <f t="shared" si="716"/>
        <v>31312</v>
      </c>
      <c r="AH1001" s="23">
        <v>31317</v>
      </c>
      <c r="AI1001" s="119">
        <f>AH1001-Supply!AG1001</f>
        <v>5</v>
      </c>
      <c r="AJ1001" s="21"/>
      <c r="AK1001" s="50" t="s">
        <v>83</v>
      </c>
      <c r="AL1001" s="23">
        <f t="shared" si="718"/>
        <v>31317</v>
      </c>
      <c r="AM1001" s="23">
        <v>31323</v>
      </c>
      <c r="AN1001" s="119">
        <f>AM1001-Supply!AL1001</f>
        <v>6</v>
      </c>
    </row>
    <row r="1002" spans="2:40" x14ac:dyDescent="0.35">
      <c r="B1002" s="50" t="s">
        <v>84</v>
      </c>
      <c r="C1002" s="23">
        <v>56299</v>
      </c>
      <c r="D1002" s="23">
        <v>56321</v>
      </c>
      <c r="E1002" s="119">
        <f t="shared" si="717"/>
        <v>22</v>
      </c>
      <c r="F1002" s="21"/>
      <c r="G1002" s="50" t="s">
        <v>84</v>
      </c>
      <c r="H1002" s="23">
        <f t="shared" si="711"/>
        <v>56321</v>
      </c>
      <c r="I1002" s="23">
        <v>56331</v>
      </c>
      <c r="J1002" s="119">
        <f>(I1002-H1002)*10</f>
        <v>100</v>
      </c>
      <c r="K1002" s="21"/>
      <c r="L1002" s="50" t="s">
        <v>84</v>
      </c>
      <c r="M1002" s="23">
        <f t="shared" si="712"/>
        <v>56331</v>
      </c>
      <c r="N1002" s="23">
        <v>56342</v>
      </c>
      <c r="O1002" s="119">
        <f>N1002-M1002</f>
        <v>11</v>
      </c>
      <c r="P1002" s="21"/>
      <c r="Q1002" s="50" t="s">
        <v>84</v>
      </c>
      <c r="R1002" s="23">
        <f t="shared" si="713"/>
        <v>56342</v>
      </c>
      <c r="S1002" s="23">
        <v>56385</v>
      </c>
      <c r="T1002" s="119">
        <f>S1002-R1002</f>
        <v>43</v>
      </c>
      <c r="U1002" s="21"/>
      <c r="V1002" s="50" t="s">
        <v>84</v>
      </c>
      <c r="W1002" s="23">
        <f t="shared" ref="W1002:W1016" si="719">S1002</f>
        <v>56385</v>
      </c>
      <c r="X1002" s="23">
        <v>56424</v>
      </c>
      <c r="Y1002" s="119">
        <f>X1002-W1002</f>
        <v>39</v>
      </c>
      <c r="Z1002" s="21"/>
      <c r="AA1002" s="50" t="s">
        <v>84</v>
      </c>
      <c r="AB1002" s="23">
        <f t="shared" si="715"/>
        <v>56424</v>
      </c>
      <c r="AC1002" s="23">
        <v>56424</v>
      </c>
      <c r="AD1002" s="119">
        <f>AC1002-AB1002</f>
        <v>0</v>
      </c>
      <c r="AE1002" s="21"/>
      <c r="AF1002" s="50" t="s">
        <v>84</v>
      </c>
      <c r="AG1002" s="23">
        <f t="shared" si="716"/>
        <v>56424</v>
      </c>
      <c r="AH1002" s="23">
        <v>56424</v>
      </c>
      <c r="AI1002" s="119">
        <f>AH1002-AG1002</f>
        <v>0</v>
      </c>
      <c r="AJ1002" s="21"/>
      <c r="AK1002" s="50" t="s">
        <v>84</v>
      </c>
      <c r="AL1002" s="23">
        <f t="shared" si="718"/>
        <v>56424</v>
      </c>
      <c r="AM1002" s="23">
        <v>56424</v>
      </c>
      <c r="AN1002" s="119">
        <f>AM1002-AL1002</f>
        <v>0</v>
      </c>
    </row>
    <row r="1003" spans="2:40" x14ac:dyDescent="0.35">
      <c r="B1003" s="50" t="s">
        <v>98</v>
      </c>
      <c r="C1003" s="23">
        <v>139728</v>
      </c>
      <c r="D1003" s="23">
        <v>139728</v>
      </c>
      <c r="E1003" s="119">
        <f t="shared" si="717"/>
        <v>0</v>
      </c>
      <c r="F1003" s="21"/>
      <c r="G1003" s="50" t="s">
        <v>98</v>
      </c>
      <c r="H1003" s="23">
        <f t="shared" si="711"/>
        <v>139728</v>
      </c>
      <c r="I1003" s="23">
        <v>139728</v>
      </c>
      <c r="J1003" s="119">
        <f>(I1003-H1003)*10</f>
        <v>0</v>
      </c>
      <c r="K1003" s="21"/>
      <c r="L1003" s="50" t="s">
        <v>98</v>
      </c>
      <c r="M1003" s="23">
        <f t="shared" si="712"/>
        <v>139728</v>
      </c>
      <c r="N1003" s="23">
        <v>139728</v>
      </c>
      <c r="O1003" s="119">
        <f>(N1003-M1003)*10</f>
        <v>0</v>
      </c>
      <c r="P1003" s="21"/>
      <c r="Q1003" s="50" t="s">
        <v>98</v>
      </c>
      <c r="R1003" s="23">
        <f t="shared" si="713"/>
        <v>139728</v>
      </c>
      <c r="S1003" s="23">
        <v>139728</v>
      </c>
      <c r="T1003" s="119">
        <f>(S1003-R1003)*10</f>
        <v>0</v>
      </c>
      <c r="U1003" s="21"/>
      <c r="V1003" s="50" t="s">
        <v>98</v>
      </c>
      <c r="W1003" s="23">
        <f t="shared" si="719"/>
        <v>139728</v>
      </c>
      <c r="X1003" s="23">
        <v>139728</v>
      </c>
      <c r="Y1003" s="119">
        <f>(X1003-W1003)*10</f>
        <v>0</v>
      </c>
      <c r="Z1003" s="21"/>
      <c r="AA1003" s="50" t="s">
        <v>98</v>
      </c>
      <c r="AB1003" s="23">
        <f t="shared" si="715"/>
        <v>139728</v>
      </c>
      <c r="AC1003" s="23">
        <v>139728</v>
      </c>
      <c r="AD1003" s="119">
        <f>(AC1003-AB1003)*10</f>
        <v>0</v>
      </c>
      <c r="AE1003" s="21"/>
      <c r="AF1003" s="50" t="s">
        <v>98</v>
      </c>
      <c r="AG1003" s="23">
        <f t="shared" si="716"/>
        <v>139728</v>
      </c>
      <c r="AH1003" s="23">
        <v>139728</v>
      </c>
      <c r="AI1003" s="119">
        <f>AH1003-AG1003</f>
        <v>0</v>
      </c>
      <c r="AJ1003" s="21"/>
      <c r="AK1003" s="50" t="s">
        <v>98</v>
      </c>
      <c r="AL1003" s="23">
        <f t="shared" si="718"/>
        <v>139728</v>
      </c>
      <c r="AM1003" s="23">
        <v>139728</v>
      </c>
      <c r="AN1003" s="119">
        <f>AM1003-AL1003</f>
        <v>0</v>
      </c>
    </row>
    <row r="1004" spans="2:40" x14ac:dyDescent="0.35">
      <c r="B1004" s="50" t="s">
        <v>85</v>
      </c>
      <c r="C1004" s="23">
        <v>774</v>
      </c>
      <c r="D1004" s="23">
        <v>775</v>
      </c>
      <c r="E1004" s="119">
        <f t="shared" si="717"/>
        <v>1</v>
      </c>
      <c r="F1004" s="21"/>
      <c r="G1004" s="50" t="s">
        <v>85</v>
      </c>
      <c r="H1004" s="23">
        <f t="shared" si="711"/>
        <v>775</v>
      </c>
      <c r="I1004" s="23">
        <v>777</v>
      </c>
      <c r="J1004" s="119">
        <f>I1004-H1004</f>
        <v>2</v>
      </c>
      <c r="K1004" s="21"/>
      <c r="L1004" s="50" t="s">
        <v>85</v>
      </c>
      <c r="M1004" s="23">
        <f t="shared" si="712"/>
        <v>777</v>
      </c>
      <c r="N1004" s="23">
        <v>779</v>
      </c>
      <c r="O1004" s="119">
        <f>N1004-M1004</f>
        <v>2</v>
      </c>
      <c r="P1004" s="21"/>
      <c r="Q1004" s="50" t="s">
        <v>85</v>
      </c>
      <c r="R1004" s="23">
        <f t="shared" si="713"/>
        <v>779</v>
      </c>
      <c r="S1004" s="23">
        <v>780</v>
      </c>
      <c r="T1004" s="119">
        <f>S1004-R1004</f>
        <v>1</v>
      </c>
      <c r="U1004" s="21"/>
      <c r="V1004" s="50" t="s">
        <v>85</v>
      </c>
      <c r="W1004" s="23">
        <f t="shared" si="719"/>
        <v>780</v>
      </c>
      <c r="X1004" s="23">
        <v>781</v>
      </c>
      <c r="Y1004" s="119">
        <f>X1004-W1004</f>
        <v>1</v>
      </c>
      <c r="Z1004" s="21"/>
      <c r="AA1004" s="50" t="s">
        <v>85</v>
      </c>
      <c r="AB1004" s="23">
        <f t="shared" si="715"/>
        <v>781</v>
      </c>
      <c r="AC1004" s="23">
        <v>785</v>
      </c>
      <c r="AD1004" s="119">
        <f>AC1004-AB1004</f>
        <v>4</v>
      </c>
      <c r="AE1004" s="21"/>
      <c r="AF1004" s="50" t="s">
        <v>85</v>
      </c>
      <c r="AG1004" s="23">
        <f t="shared" si="716"/>
        <v>785</v>
      </c>
      <c r="AH1004" s="23">
        <v>789</v>
      </c>
      <c r="AI1004" s="119">
        <f>AH1004-AG1004</f>
        <v>4</v>
      </c>
      <c r="AJ1004" s="21"/>
      <c r="AK1004" s="50" t="s">
        <v>85</v>
      </c>
      <c r="AL1004" s="23">
        <f t="shared" si="718"/>
        <v>789</v>
      </c>
      <c r="AM1004" s="23">
        <v>793</v>
      </c>
      <c r="AN1004" s="119">
        <f>AM1004-AL1004</f>
        <v>4</v>
      </c>
    </row>
    <row r="1005" spans="2:40" x14ac:dyDescent="0.35">
      <c r="B1005" s="50" t="s">
        <v>86</v>
      </c>
      <c r="C1005" s="23">
        <v>368393</v>
      </c>
      <c r="D1005" s="23">
        <v>368541</v>
      </c>
      <c r="E1005" s="119">
        <f t="shared" si="717"/>
        <v>148</v>
      </c>
      <c r="F1005" s="21"/>
      <c r="G1005" s="50" t="s">
        <v>86</v>
      </c>
      <c r="H1005" s="23">
        <f t="shared" si="711"/>
        <v>368541</v>
      </c>
      <c r="I1005" s="23">
        <v>368667</v>
      </c>
      <c r="J1005" s="119">
        <f>I1005-H1005</f>
        <v>126</v>
      </c>
      <c r="K1005" s="21"/>
      <c r="L1005" s="50" t="s">
        <v>86</v>
      </c>
      <c r="M1005" s="23">
        <f t="shared" si="712"/>
        <v>368667</v>
      </c>
      <c r="N1005" s="23">
        <v>368821</v>
      </c>
      <c r="O1005" s="119">
        <f>N1005-M1005</f>
        <v>154</v>
      </c>
      <c r="P1005" s="21"/>
      <c r="Q1005" s="50" t="s">
        <v>86</v>
      </c>
      <c r="R1005" s="23">
        <f t="shared" si="713"/>
        <v>368821</v>
      </c>
      <c r="S1005" s="23">
        <v>368976</v>
      </c>
      <c r="T1005" s="119">
        <f>S1005-R1005</f>
        <v>155</v>
      </c>
      <c r="U1005" s="21"/>
      <c r="V1005" s="50" t="s">
        <v>86</v>
      </c>
      <c r="W1005" s="23">
        <f t="shared" si="719"/>
        <v>368976</v>
      </c>
      <c r="X1005" s="23">
        <v>369117</v>
      </c>
      <c r="Y1005" s="119">
        <f>X1005-W1005</f>
        <v>141</v>
      </c>
      <c r="Z1005" s="21"/>
      <c r="AA1005" s="50" t="s">
        <v>86</v>
      </c>
      <c r="AB1005" s="23">
        <f t="shared" si="715"/>
        <v>369117</v>
      </c>
      <c r="AC1005" s="23">
        <v>369298</v>
      </c>
      <c r="AD1005" s="119">
        <f t="shared" ref="AD1005:AD1013" si="720">AC1005-AB1005</f>
        <v>181</v>
      </c>
      <c r="AE1005" s="21"/>
      <c r="AF1005" s="50" t="s">
        <v>86</v>
      </c>
      <c r="AG1005" s="23">
        <f t="shared" si="716"/>
        <v>369298</v>
      </c>
      <c r="AH1005" s="23">
        <v>369474</v>
      </c>
      <c r="AI1005" s="119">
        <f>AH1005-AG1005</f>
        <v>176</v>
      </c>
      <c r="AJ1005" s="21"/>
      <c r="AK1005" s="50" t="s">
        <v>86</v>
      </c>
      <c r="AL1005" s="23">
        <f t="shared" si="718"/>
        <v>369474</v>
      </c>
      <c r="AM1005" s="23">
        <v>369643</v>
      </c>
      <c r="AN1005" s="119">
        <f>AM1005-AL1005</f>
        <v>169</v>
      </c>
    </row>
    <row r="1006" spans="2:40" x14ac:dyDescent="0.35">
      <c r="B1006" s="50" t="s">
        <v>93</v>
      </c>
      <c r="C1006" s="23"/>
      <c r="D1006" s="23"/>
      <c r="E1006" s="119">
        <f>E1005+E1004+E1003+E1002+E1001+E1000</f>
        <v>1936</v>
      </c>
      <c r="F1006" s="21"/>
      <c r="G1006" s="50" t="s">
        <v>93</v>
      </c>
      <c r="H1006" s="23">
        <f t="shared" si="711"/>
        <v>0</v>
      </c>
      <c r="I1006" s="23"/>
      <c r="J1006" s="119">
        <f>J1005+J1004+J1003+J1002+J1001+J1000+J999+J998+J997</f>
        <v>2251</v>
      </c>
      <c r="K1006" s="21"/>
      <c r="L1006" s="50" t="s">
        <v>93</v>
      </c>
      <c r="M1006" s="23">
        <f t="shared" si="712"/>
        <v>0</v>
      </c>
      <c r="N1006" s="23"/>
      <c r="O1006" s="119">
        <f>O1005+O1004+O1003+O1002+O1001+O1000</f>
        <v>2013</v>
      </c>
      <c r="P1006" s="21"/>
      <c r="Q1006" s="50" t="s">
        <v>93</v>
      </c>
      <c r="R1006" s="23">
        <f t="shared" si="713"/>
        <v>0</v>
      </c>
      <c r="S1006" s="23"/>
      <c r="T1006" s="119">
        <f>T1005+T1004+T1003+T1002+T1001+T1000</f>
        <v>1515</v>
      </c>
      <c r="U1006" s="21"/>
      <c r="V1006" s="50" t="s">
        <v>93</v>
      </c>
      <c r="W1006" s="23">
        <f t="shared" si="719"/>
        <v>0</v>
      </c>
      <c r="X1006" s="23"/>
      <c r="Y1006" s="119">
        <f>Y1004+Y1003+Y1002+Y1001+Y1000</f>
        <v>1333</v>
      </c>
      <c r="Z1006" s="21"/>
      <c r="AA1006" s="50" t="s">
        <v>93</v>
      </c>
      <c r="AB1006" s="23">
        <f t="shared" si="715"/>
        <v>0</v>
      </c>
      <c r="AC1006" s="23"/>
      <c r="AD1006" s="119">
        <f>AD1005+AD1004+AD1003+AD1002+AD1001+AD1000</f>
        <v>1690</v>
      </c>
      <c r="AE1006" s="21"/>
      <c r="AF1006" s="50" t="s">
        <v>93</v>
      </c>
      <c r="AG1006" s="23">
        <f t="shared" si="716"/>
        <v>0</v>
      </c>
      <c r="AH1006" s="23"/>
      <c r="AI1006" s="119">
        <f>AI1005+AI1004+AI1003+AI1002+AI1001+AI1000</f>
        <v>1075</v>
      </c>
      <c r="AJ1006" s="21"/>
      <c r="AK1006" s="50" t="s">
        <v>93</v>
      </c>
      <c r="AL1006" s="23">
        <f t="shared" si="718"/>
        <v>0</v>
      </c>
      <c r="AM1006" s="23"/>
      <c r="AN1006" s="119">
        <f>AN1005+AN1004+AN1003+AN1002+AN1001+AN1000</f>
        <v>1469</v>
      </c>
    </row>
    <row r="1007" spans="2:40" x14ac:dyDescent="0.35">
      <c r="B1007" s="50" t="s">
        <v>87</v>
      </c>
      <c r="C1007" s="23">
        <v>1590476</v>
      </c>
      <c r="D1007" s="23">
        <v>1590476</v>
      </c>
      <c r="E1007" s="119">
        <f t="shared" ref="E1007:E1012" si="721">D1007-C1007</f>
        <v>0</v>
      </c>
      <c r="F1007" s="21"/>
      <c r="G1007" s="50" t="s">
        <v>87</v>
      </c>
      <c r="H1007" s="23">
        <f t="shared" si="711"/>
        <v>1590476</v>
      </c>
      <c r="I1007" s="23">
        <v>1590476</v>
      </c>
      <c r="J1007" s="119">
        <f t="shared" ref="J1007:J1013" si="722">I1007-H1007</f>
        <v>0</v>
      </c>
      <c r="K1007" s="21"/>
      <c r="L1007" s="50" t="s">
        <v>87</v>
      </c>
      <c r="M1007" s="23">
        <f t="shared" si="712"/>
        <v>1590476</v>
      </c>
      <c r="N1007" s="23">
        <v>1590476</v>
      </c>
      <c r="O1007" s="119">
        <f>N1007-M1007</f>
        <v>0</v>
      </c>
      <c r="P1007" s="21"/>
      <c r="Q1007" s="50" t="s">
        <v>87</v>
      </c>
      <c r="R1007" s="23">
        <f t="shared" si="713"/>
        <v>1590476</v>
      </c>
      <c r="S1007" s="23">
        <v>1590476</v>
      </c>
      <c r="T1007" s="119">
        <f>(S1007-R1007)*10</f>
        <v>0</v>
      </c>
      <c r="U1007" s="21"/>
      <c r="V1007" s="50" t="s">
        <v>87</v>
      </c>
      <c r="W1007" s="23">
        <f t="shared" si="719"/>
        <v>1590476</v>
      </c>
      <c r="X1007" s="23">
        <v>1590476</v>
      </c>
      <c r="Y1007" s="119">
        <f>X1007-W1007</f>
        <v>0</v>
      </c>
      <c r="Z1007" s="21"/>
      <c r="AA1007" s="50" t="s">
        <v>87</v>
      </c>
      <c r="AB1007" s="23">
        <f t="shared" si="715"/>
        <v>1590476</v>
      </c>
      <c r="AC1007" s="23">
        <v>1590476</v>
      </c>
      <c r="AD1007" s="119">
        <f t="shared" si="720"/>
        <v>0</v>
      </c>
      <c r="AE1007" s="21"/>
      <c r="AF1007" s="50" t="s">
        <v>87</v>
      </c>
      <c r="AG1007" s="23">
        <f t="shared" si="716"/>
        <v>1590476</v>
      </c>
      <c r="AH1007" s="23">
        <v>1590476</v>
      </c>
      <c r="AI1007" s="119">
        <f t="shared" ref="AI1007:AI1013" si="723">AH1007-AG1007</f>
        <v>0</v>
      </c>
      <c r="AJ1007" s="21"/>
      <c r="AK1007" s="50" t="s">
        <v>87</v>
      </c>
      <c r="AL1007" s="23">
        <f t="shared" si="718"/>
        <v>1590476</v>
      </c>
      <c r="AM1007" s="23">
        <v>1590476</v>
      </c>
      <c r="AN1007" s="119">
        <f>AM1007-AL1007</f>
        <v>0</v>
      </c>
    </row>
    <row r="1008" spans="2:40" x14ac:dyDescent="0.35">
      <c r="B1008" s="50" t="s">
        <v>96</v>
      </c>
      <c r="C1008" s="23">
        <v>897239</v>
      </c>
      <c r="D1008" s="23">
        <v>897479</v>
      </c>
      <c r="E1008" s="119">
        <f t="shared" si="721"/>
        <v>240</v>
      </c>
      <c r="F1008" s="21"/>
      <c r="G1008" s="50" t="s">
        <v>96</v>
      </c>
      <c r="H1008" s="23">
        <f t="shared" si="711"/>
        <v>897479</v>
      </c>
      <c r="I1008" s="23">
        <v>897709</v>
      </c>
      <c r="J1008" s="119">
        <f t="shared" si="722"/>
        <v>230</v>
      </c>
      <c r="K1008" s="21"/>
      <c r="L1008" s="50" t="s">
        <v>96</v>
      </c>
      <c r="M1008" s="23">
        <f t="shared" si="712"/>
        <v>897709</v>
      </c>
      <c r="N1008" s="23">
        <v>897995</v>
      </c>
      <c r="O1008" s="119">
        <f t="shared" ref="O1008:O1013" si="724">N1008-M1008</f>
        <v>286</v>
      </c>
      <c r="P1008" s="21"/>
      <c r="Q1008" s="50" t="s">
        <v>96</v>
      </c>
      <c r="R1008" s="23">
        <f t="shared" si="713"/>
        <v>897995</v>
      </c>
      <c r="S1008" s="23">
        <v>898268</v>
      </c>
      <c r="T1008" s="119">
        <f t="shared" ref="T1008:T1013" si="725">S1008-R1008</f>
        <v>273</v>
      </c>
      <c r="U1008" s="21"/>
      <c r="V1008" s="50" t="s">
        <v>96</v>
      </c>
      <c r="W1008" s="23">
        <f t="shared" si="719"/>
        <v>898268</v>
      </c>
      <c r="X1008" s="23">
        <v>898558</v>
      </c>
      <c r="Y1008" s="119">
        <f>X1008-W1008</f>
        <v>290</v>
      </c>
      <c r="Z1008" s="21"/>
      <c r="AA1008" s="50" t="s">
        <v>96</v>
      </c>
      <c r="AB1008" s="23">
        <f t="shared" si="715"/>
        <v>898558</v>
      </c>
      <c r="AC1008" s="23">
        <v>898713</v>
      </c>
      <c r="AD1008" s="119">
        <f t="shared" si="720"/>
        <v>155</v>
      </c>
      <c r="AE1008" s="21"/>
      <c r="AF1008" s="50" t="s">
        <v>96</v>
      </c>
      <c r="AG1008" s="23">
        <f t="shared" si="716"/>
        <v>898713</v>
      </c>
      <c r="AH1008" s="23">
        <v>898936</v>
      </c>
      <c r="AI1008" s="119">
        <f t="shared" si="723"/>
        <v>223</v>
      </c>
      <c r="AJ1008" s="21"/>
      <c r="AK1008" s="50" t="s">
        <v>96</v>
      </c>
      <c r="AL1008" s="23">
        <f t="shared" si="718"/>
        <v>898936</v>
      </c>
      <c r="AM1008" s="23">
        <v>899181</v>
      </c>
      <c r="AN1008" s="119">
        <f t="shared" ref="AN1008:AN1013" si="726">AM1008-AL1008</f>
        <v>245</v>
      </c>
    </row>
    <row r="1009" spans="2:40" x14ac:dyDescent="0.35">
      <c r="B1009" s="50" t="s">
        <v>88</v>
      </c>
      <c r="C1009" s="23"/>
      <c r="D1009" s="23"/>
      <c r="E1009" s="119">
        <f t="shared" si="721"/>
        <v>0</v>
      </c>
      <c r="F1009" s="21"/>
      <c r="G1009" s="50" t="s">
        <v>88</v>
      </c>
      <c r="H1009" s="23">
        <f t="shared" si="711"/>
        <v>0</v>
      </c>
      <c r="I1009" s="23"/>
      <c r="J1009" s="119">
        <f t="shared" si="722"/>
        <v>0</v>
      </c>
      <c r="K1009" s="21"/>
      <c r="L1009" s="50" t="s">
        <v>88</v>
      </c>
      <c r="M1009" s="23">
        <f t="shared" si="712"/>
        <v>0</v>
      </c>
      <c r="N1009" s="23"/>
      <c r="O1009" s="119">
        <f t="shared" si="724"/>
        <v>0</v>
      </c>
      <c r="P1009" s="21"/>
      <c r="Q1009" s="50" t="s">
        <v>88</v>
      </c>
      <c r="R1009" s="23">
        <f t="shared" si="713"/>
        <v>0</v>
      </c>
      <c r="S1009" s="23"/>
      <c r="T1009" s="119">
        <f t="shared" si="725"/>
        <v>0</v>
      </c>
      <c r="U1009" s="21"/>
      <c r="V1009" s="50" t="s">
        <v>88</v>
      </c>
      <c r="W1009" s="23">
        <f t="shared" si="719"/>
        <v>0</v>
      </c>
      <c r="X1009" s="23"/>
      <c r="Y1009" s="119">
        <v>0</v>
      </c>
      <c r="Z1009" s="21"/>
      <c r="AA1009" s="50" t="s">
        <v>88</v>
      </c>
      <c r="AB1009" s="23">
        <f t="shared" si="715"/>
        <v>0</v>
      </c>
      <c r="AC1009" s="23"/>
      <c r="AD1009" s="119">
        <f t="shared" si="720"/>
        <v>0</v>
      </c>
      <c r="AE1009" s="21"/>
      <c r="AF1009" s="50" t="s">
        <v>88</v>
      </c>
      <c r="AG1009" s="23">
        <f t="shared" si="716"/>
        <v>0</v>
      </c>
      <c r="AH1009" s="23"/>
      <c r="AI1009" s="119">
        <f t="shared" si="723"/>
        <v>0</v>
      </c>
      <c r="AJ1009" s="21"/>
      <c r="AK1009" s="50" t="s">
        <v>88</v>
      </c>
      <c r="AL1009" s="23">
        <f t="shared" si="718"/>
        <v>0</v>
      </c>
      <c r="AM1009" s="23"/>
      <c r="AN1009" s="119">
        <f t="shared" si="726"/>
        <v>0</v>
      </c>
    </row>
    <row r="1010" spans="2:40" x14ac:dyDescent="0.35">
      <c r="B1010" s="50" t="s">
        <v>108</v>
      </c>
      <c r="C1010" s="23">
        <v>2993</v>
      </c>
      <c r="D1010" s="23">
        <v>2994</v>
      </c>
      <c r="E1010" s="119">
        <f t="shared" si="721"/>
        <v>1</v>
      </c>
      <c r="F1010" s="21"/>
      <c r="G1010" s="50" t="s">
        <v>108</v>
      </c>
      <c r="H1010" s="23">
        <f t="shared" si="711"/>
        <v>2994</v>
      </c>
      <c r="I1010" s="23">
        <v>2996</v>
      </c>
      <c r="J1010" s="119">
        <f t="shared" si="722"/>
        <v>2</v>
      </c>
      <c r="K1010" s="21"/>
      <c r="L1010" s="50" t="s">
        <v>108</v>
      </c>
      <c r="M1010" s="23">
        <f t="shared" si="712"/>
        <v>2996</v>
      </c>
      <c r="N1010" s="23">
        <v>2998</v>
      </c>
      <c r="O1010" s="119">
        <f t="shared" si="724"/>
        <v>2</v>
      </c>
      <c r="P1010" s="21"/>
      <c r="Q1010" s="50" t="s">
        <v>108</v>
      </c>
      <c r="R1010" s="23">
        <f t="shared" si="713"/>
        <v>2998</v>
      </c>
      <c r="S1010" s="23">
        <v>3000</v>
      </c>
      <c r="T1010" s="119">
        <f t="shared" si="725"/>
        <v>2</v>
      </c>
      <c r="U1010" s="21"/>
      <c r="V1010" s="50" t="s">
        <v>108</v>
      </c>
      <c r="W1010" s="23">
        <f t="shared" si="719"/>
        <v>3000</v>
      </c>
      <c r="X1010" s="23">
        <v>3002</v>
      </c>
      <c r="Y1010" s="119">
        <f>X1010-W1010</f>
        <v>2</v>
      </c>
      <c r="Z1010" s="21"/>
      <c r="AA1010" s="50" t="s">
        <v>108</v>
      </c>
      <c r="AB1010" s="23">
        <f t="shared" si="715"/>
        <v>3002</v>
      </c>
      <c r="AC1010" s="23">
        <v>3006</v>
      </c>
      <c r="AD1010" s="119">
        <f t="shared" si="720"/>
        <v>4</v>
      </c>
      <c r="AE1010" s="21"/>
      <c r="AF1010" s="50" t="s">
        <v>108</v>
      </c>
      <c r="AG1010" s="23">
        <f t="shared" si="716"/>
        <v>3006</v>
      </c>
      <c r="AH1010" s="23">
        <v>3006</v>
      </c>
      <c r="AI1010" s="119">
        <f t="shared" si="723"/>
        <v>0</v>
      </c>
      <c r="AJ1010" s="21"/>
      <c r="AK1010" s="50" t="s">
        <v>108</v>
      </c>
      <c r="AL1010" s="23">
        <f t="shared" si="718"/>
        <v>3006</v>
      </c>
      <c r="AM1010" s="23">
        <v>3006</v>
      </c>
      <c r="AN1010" s="119">
        <f t="shared" si="726"/>
        <v>0</v>
      </c>
    </row>
    <row r="1011" spans="2:40" x14ac:dyDescent="0.35">
      <c r="B1011" s="50" t="s">
        <v>1258</v>
      </c>
      <c r="C1011" s="23">
        <v>653788</v>
      </c>
      <c r="D1011" s="23">
        <v>654232</v>
      </c>
      <c r="E1011" s="119">
        <f t="shared" si="721"/>
        <v>444</v>
      </c>
      <c r="F1011" s="21"/>
      <c r="G1011" s="50" t="s">
        <v>1258</v>
      </c>
      <c r="H1011" s="23">
        <f t="shared" si="711"/>
        <v>654232</v>
      </c>
      <c r="I1011" s="23">
        <v>654644</v>
      </c>
      <c r="J1011" s="119">
        <f t="shared" si="722"/>
        <v>412</v>
      </c>
      <c r="K1011" s="21"/>
      <c r="L1011" s="50" t="s">
        <v>1258</v>
      </c>
      <c r="M1011" s="23">
        <f t="shared" si="712"/>
        <v>654644</v>
      </c>
      <c r="N1011" s="23">
        <v>655063</v>
      </c>
      <c r="O1011" s="119">
        <f t="shared" si="724"/>
        <v>419</v>
      </c>
      <c r="P1011" s="21"/>
      <c r="Q1011" s="50" t="s">
        <v>1258</v>
      </c>
      <c r="R1011" s="23">
        <f t="shared" si="713"/>
        <v>655063</v>
      </c>
      <c r="S1011" s="23">
        <v>655441</v>
      </c>
      <c r="T1011" s="119">
        <f t="shared" si="725"/>
        <v>378</v>
      </c>
      <c r="U1011" s="21"/>
      <c r="V1011" s="50" t="s">
        <v>89</v>
      </c>
      <c r="W1011" s="23">
        <f t="shared" si="719"/>
        <v>655441</v>
      </c>
      <c r="X1011" s="23">
        <v>655823</v>
      </c>
      <c r="Y1011" s="119">
        <f>X1011-W1011</f>
        <v>382</v>
      </c>
      <c r="Z1011" s="21"/>
      <c r="AA1011" s="50" t="s">
        <v>89</v>
      </c>
      <c r="AB1011" s="23">
        <f t="shared" si="715"/>
        <v>655823</v>
      </c>
      <c r="AC1011" s="23">
        <v>656117</v>
      </c>
      <c r="AD1011" s="119">
        <f t="shared" si="720"/>
        <v>294</v>
      </c>
      <c r="AE1011" s="21"/>
      <c r="AF1011" s="50" t="s">
        <v>89</v>
      </c>
      <c r="AG1011" s="23">
        <f t="shared" si="716"/>
        <v>656117</v>
      </c>
      <c r="AH1011" s="23">
        <v>656394</v>
      </c>
      <c r="AI1011" s="119">
        <f t="shared" si="723"/>
        <v>277</v>
      </c>
      <c r="AJ1011" s="21"/>
      <c r="AK1011" s="50" t="s">
        <v>89</v>
      </c>
      <c r="AL1011" s="23">
        <f t="shared" si="718"/>
        <v>656394</v>
      </c>
      <c r="AM1011" s="23">
        <v>656796</v>
      </c>
      <c r="AN1011" s="119">
        <f t="shared" si="726"/>
        <v>402</v>
      </c>
    </row>
    <row r="1012" spans="2:40" x14ac:dyDescent="0.35">
      <c r="B1012" s="50" t="s">
        <v>90</v>
      </c>
      <c r="C1012" s="23">
        <v>350507</v>
      </c>
      <c r="D1012" s="23">
        <v>350751</v>
      </c>
      <c r="E1012" s="119">
        <f t="shared" si="721"/>
        <v>244</v>
      </c>
      <c r="F1012" s="21"/>
      <c r="G1012" s="50" t="s">
        <v>90</v>
      </c>
      <c r="H1012" s="23">
        <f t="shared" si="711"/>
        <v>350751</v>
      </c>
      <c r="I1012" s="23">
        <v>351012</v>
      </c>
      <c r="J1012" s="119">
        <f t="shared" si="722"/>
        <v>261</v>
      </c>
      <c r="K1012" s="21"/>
      <c r="L1012" s="50" t="s">
        <v>90</v>
      </c>
      <c r="M1012" s="23">
        <f t="shared" si="712"/>
        <v>351012</v>
      </c>
      <c r="N1012" s="23">
        <v>351292</v>
      </c>
      <c r="O1012" s="119">
        <f t="shared" si="724"/>
        <v>280</v>
      </c>
      <c r="P1012" s="21"/>
      <c r="Q1012" s="50" t="s">
        <v>90</v>
      </c>
      <c r="R1012" s="23">
        <f t="shared" si="713"/>
        <v>351292</v>
      </c>
      <c r="S1012" s="23">
        <v>351545</v>
      </c>
      <c r="T1012" s="119">
        <f t="shared" si="725"/>
        <v>253</v>
      </c>
      <c r="U1012" s="21"/>
      <c r="V1012" s="50" t="s">
        <v>90</v>
      </c>
      <c r="W1012" s="23">
        <f t="shared" si="719"/>
        <v>351545</v>
      </c>
      <c r="X1012" s="23">
        <v>351595</v>
      </c>
      <c r="Y1012" s="119">
        <f>X1012-W1012</f>
        <v>50</v>
      </c>
      <c r="Z1012" s="21"/>
      <c r="AA1012" s="50" t="s">
        <v>90</v>
      </c>
      <c r="AB1012" s="23">
        <f t="shared" si="715"/>
        <v>351595</v>
      </c>
      <c r="AC1012" s="23">
        <v>351758</v>
      </c>
      <c r="AD1012" s="119">
        <f t="shared" si="720"/>
        <v>163</v>
      </c>
      <c r="AE1012" s="21"/>
      <c r="AF1012" s="50" t="s">
        <v>90</v>
      </c>
      <c r="AG1012" s="23">
        <f t="shared" si="716"/>
        <v>351758</v>
      </c>
      <c r="AH1012" s="23">
        <v>351992</v>
      </c>
      <c r="AI1012" s="119">
        <f t="shared" si="723"/>
        <v>234</v>
      </c>
      <c r="AJ1012" s="21"/>
      <c r="AK1012" s="50" t="s">
        <v>90</v>
      </c>
      <c r="AL1012" s="23">
        <f t="shared" si="718"/>
        <v>351992</v>
      </c>
      <c r="AM1012" s="23">
        <v>352222</v>
      </c>
      <c r="AN1012" s="119">
        <f t="shared" si="726"/>
        <v>230</v>
      </c>
    </row>
    <row r="1013" spans="2:40" x14ac:dyDescent="0.35">
      <c r="B1013" s="50" t="s">
        <v>91</v>
      </c>
      <c r="C1013" s="23">
        <v>1050084</v>
      </c>
      <c r="D1013" s="23">
        <v>1051464</v>
      </c>
      <c r="E1013" s="119">
        <f>D1013-C1013</f>
        <v>1380</v>
      </c>
      <c r="F1013" s="21"/>
      <c r="G1013" s="50" t="s">
        <v>91</v>
      </c>
      <c r="H1013" s="23">
        <f t="shared" si="711"/>
        <v>1051464</v>
      </c>
      <c r="I1013" s="23">
        <v>1052904</v>
      </c>
      <c r="J1013" s="119">
        <f t="shared" si="722"/>
        <v>1440</v>
      </c>
      <c r="K1013" s="21"/>
      <c r="L1013" s="50" t="s">
        <v>91</v>
      </c>
      <c r="M1013" s="23">
        <f t="shared" si="712"/>
        <v>1052904</v>
      </c>
      <c r="N1013" s="23">
        <v>1054361</v>
      </c>
      <c r="O1013" s="119">
        <f t="shared" si="724"/>
        <v>1457</v>
      </c>
      <c r="P1013" s="21"/>
      <c r="Q1013" s="50" t="s">
        <v>91</v>
      </c>
      <c r="R1013" s="23">
        <f t="shared" si="713"/>
        <v>1054361</v>
      </c>
      <c r="S1013" s="23">
        <v>1055463</v>
      </c>
      <c r="T1013" s="119">
        <f t="shared" si="725"/>
        <v>1102</v>
      </c>
      <c r="U1013" s="21"/>
      <c r="V1013" s="50" t="s">
        <v>91</v>
      </c>
      <c r="W1013" s="23">
        <f t="shared" si="719"/>
        <v>1055463</v>
      </c>
      <c r="X1013" s="23">
        <v>1056538</v>
      </c>
      <c r="Y1013" s="119">
        <f>X1013-W1013</f>
        <v>1075</v>
      </c>
      <c r="Z1013" s="21"/>
      <c r="AA1013" s="50" t="s">
        <v>91</v>
      </c>
      <c r="AB1013" s="23">
        <f t="shared" si="715"/>
        <v>1056538</v>
      </c>
      <c r="AC1013" s="23">
        <v>1057887</v>
      </c>
      <c r="AD1013" s="119">
        <f t="shared" si="720"/>
        <v>1349</v>
      </c>
      <c r="AE1013" s="21"/>
      <c r="AF1013" s="50" t="s">
        <v>91</v>
      </c>
      <c r="AG1013" s="23">
        <f t="shared" si="716"/>
        <v>1057887</v>
      </c>
      <c r="AH1013" s="23">
        <v>1058638</v>
      </c>
      <c r="AI1013" s="119">
        <f t="shared" si="723"/>
        <v>751</v>
      </c>
      <c r="AJ1013" s="21"/>
      <c r="AK1013" s="50" t="s">
        <v>91</v>
      </c>
      <c r="AL1013" s="23">
        <f t="shared" si="718"/>
        <v>1058638</v>
      </c>
      <c r="AM1013" s="23">
        <v>1059599</v>
      </c>
      <c r="AN1013" s="119">
        <f t="shared" si="726"/>
        <v>961</v>
      </c>
    </row>
    <row r="1014" spans="2:40" x14ac:dyDescent="0.35">
      <c r="B1014" s="50" t="s">
        <v>94</v>
      </c>
      <c r="C1014" s="23"/>
      <c r="D1014" s="23"/>
      <c r="E1014" s="119">
        <f>SUM(E1007:E1013)</f>
        <v>2309</v>
      </c>
      <c r="F1014" s="21"/>
      <c r="G1014" s="50" t="s">
        <v>94</v>
      </c>
      <c r="H1014" s="23">
        <f t="shared" si="711"/>
        <v>0</v>
      </c>
      <c r="I1014" s="23"/>
      <c r="J1014" s="119">
        <f>SUM(J1007:J1013)</f>
        <v>2345</v>
      </c>
      <c r="K1014" s="21"/>
      <c r="L1014" s="50" t="s">
        <v>94</v>
      </c>
      <c r="M1014" s="23">
        <f t="shared" si="712"/>
        <v>0</v>
      </c>
      <c r="N1014" s="23"/>
      <c r="O1014" s="119">
        <f>SUM(O1007:O1013)</f>
        <v>2444</v>
      </c>
      <c r="P1014" s="21"/>
      <c r="Q1014" s="50" t="s">
        <v>94</v>
      </c>
      <c r="R1014" s="23">
        <f t="shared" si="713"/>
        <v>0</v>
      </c>
      <c r="S1014" s="23"/>
      <c r="T1014" s="119">
        <f>SUM(T1007:T1013)</f>
        <v>2008</v>
      </c>
      <c r="U1014" s="21"/>
      <c r="V1014" s="50" t="s">
        <v>94</v>
      </c>
      <c r="W1014" s="23">
        <f t="shared" si="719"/>
        <v>0</v>
      </c>
      <c r="X1014" s="23"/>
      <c r="Y1014" s="119">
        <f>Y1013+Y1012+Y1011+Y1010+Y1009+Y1008+Y1007</f>
        <v>1799</v>
      </c>
      <c r="Z1014" s="21"/>
      <c r="AA1014" s="50" t="s">
        <v>94</v>
      </c>
      <c r="AB1014" s="23">
        <f t="shared" si="715"/>
        <v>0</v>
      </c>
      <c r="AC1014" s="23"/>
      <c r="AD1014" s="119">
        <f>AD1013+AD1012+AD1011+AD1010+AD1009+AD1008+AD1007</f>
        <v>1965</v>
      </c>
      <c r="AE1014" s="21"/>
      <c r="AF1014" s="50" t="s">
        <v>94</v>
      </c>
      <c r="AG1014" s="23">
        <f t="shared" si="716"/>
        <v>0</v>
      </c>
      <c r="AH1014" s="23"/>
      <c r="AI1014" s="119">
        <f>SUM(AI1007:AI1013)</f>
        <v>1485</v>
      </c>
      <c r="AJ1014" s="21"/>
      <c r="AK1014" s="50" t="s">
        <v>94</v>
      </c>
      <c r="AL1014" s="23">
        <f t="shared" si="718"/>
        <v>0</v>
      </c>
      <c r="AM1014" s="23"/>
      <c r="AN1014" s="119">
        <f>SUM(AN1007:AN1013)</f>
        <v>1838</v>
      </c>
    </row>
    <row r="1015" spans="2:40" x14ac:dyDescent="0.35">
      <c r="B1015" s="50" t="s">
        <v>97</v>
      </c>
      <c r="C1015" s="23">
        <v>603065</v>
      </c>
      <c r="D1015" s="23">
        <v>603592</v>
      </c>
      <c r="E1015" s="119">
        <f>D1015-C1015</f>
        <v>527</v>
      </c>
      <c r="F1015" s="21"/>
      <c r="G1015" s="50" t="s">
        <v>97</v>
      </c>
      <c r="H1015" s="23">
        <f t="shared" si="711"/>
        <v>603592</v>
      </c>
      <c r="I1015" s="23">
        <v>603592</v>
      </c>
      <c r="J1015" s="119">
        <f>I1015-H1015</f>
        <v>0</v>
      </c>
      <c r="K1015" s="122"/>
      <c r="L1015" s="50" t="s">
        <v>97</v>
      </c>
      <c r="M1015" s="23">
        <f t="shared" si="712"/>
        <v>603592</v>
      </c>
      <c r="N1015" s="23">
        <v>603987</v>
      </c>
      <c r="O1015" s="119">
        <f>N1015-M1015</f>
        <v>395</v>
      </c>
      <c r="P1015" s="21"/>
      <c r="Q1015" s="50" t="s">
        <v>97</v>
      </c>
      <c r="R1015" s="23">
        <f t="shared" si="713"/>
        <v>603987</v>
      </c>
      <c r="S1015" s="23">
        <v>604315</v>
      </c>
      <c r="T1015" s="119">
        <f>S1015-R1015</f>
        <v>328</v>
      </c>
      <c r="U1015" s="21"/>
      <c r="V1015" s="50" t="s">
        <v>97</v>
      </c>
      <c r="W1015" s="23">
        <f t="shared" si="719"/>
        <v>604315</v>
      </c>
      <c r="X1015" s="23">
        <v>604579</v>
      </c>
      <c r="Y1015" s="119">
        <f>X1015-W1015</f>
        <v>264</v>
      </c>
      <c r="Z1015" s="21"/>
      <c r="AA1015" s="50" t="s">
        <v>97</v>
      </c>
      <c r="AB1015" s="23">
        <f t="shared" si="715"/>
        <v>604579</v>
      </c>
      <c r="AC1015" s="23">
        <v>604790</v>
      </c>
      <c r="AD1015" s="119">
        <f>AC1015-AB1015</f>
        <v>211</v>
      </c>
      <c r="AE1015" s="21"/>
      <c r="AF1015" s="50" t="s">
        <v>97</v>
      </c>
      <c r="AG1015" s="23">
        <f t="shared" si="716"/>
        <v>604790</v>
      </c>
      <c r="AH1015" s="23">
        <v>604977</v>
      </c>
      <c r="AI1015" s="119">
        <f>AH1015-AG1015</f>
        <v>187</v>
      </c>
      <c r="AJ1015" s="21"/>
      <c r="AK1015" s="50" t="s">
        <v>97</v>
      </c>
      <c r="AL1015" s="23">
        <f t="shared" si="718"/>
        <v>604977</v>
      </c>
      <c r="AM1015" s="23">
        <v>605170</v>
      </c>
      <c r="AN1015" s="119">
        <f>AM1015-AL1015</f>
        <v>193</v>
      </c>
    </row>
    <row r="1016" spans="2:40" x14ac:dyDescent="0.35">
      <c r="B1016" s="29" t="s">
        <v>130</v>
      </c>
      <c r="C1016" s="23"/>
      <c r="D1016" s="23"/>
      <c r="E1016" s="121">
        <f>E1015+E1014+E1006+E998+E999+E997+E996+E995+E994</f>
        <v>7518</v>
      </c>
      <c r="F1016" s="21"/>
      <c r="G1016" s="29" t="s">
        <v>130</v>
      </c>
      <c r="H1016" s="23">
        <f t="shared" si="711"/>
        <v>0</v>
      </c>
      <c r="I1016" s="23"/>
      <c r="J1016" s="121">
        <f>J1015+J1014+J1006+J998+J999+J997+J996+J995+J994</f>
        <v>7923</v>
      </c>
      <c r="K1016" s="21"/>
      <c r="L1016" s="29" t="s">
        <v>130</v>
      </c>
      <c r="M1016" s="23">
        <f t="shared" si="712"/>
        <v>0</v>
      </c>
      <c r="N1016" s="23"/>
      <c r="O1016" s="121">
        <f>O1015+O1014+O1006+O998+O999+O997+O996+O995+O994</f>
        <v>8038</v>
      </c>
      <c r="P1016" s="21"/>
      <c r="Q1016" s="29" t="s">
        <v>130</v>
      </c>
      <c r="R1016" s="23">
        <f t="shared" si="713"/>
        <v>0</v>
      </c>
      <c r="S1016" s="23"/>
      <c r="T1016" s="121">
        <f>T1015+T1014+T1006+T998+T999+T997+T996+T995+T994</f>
        <v>6269</v>
      </c>
      <c r="U1016" s="21"/>
      <c r="V1016" s="29" t="s">
        <v>130</v>
      </c>
      <c r="W1016" s="23">
        <f t="shared" si="719"/>
        <v>0</v>
      </c>
      <c r="X1016" s="23"/>
      <c r="Y1016" s="121">
        <f>Y1015+Y1014+Y1006+Y998+Y999+Y997+Y996+Y995+Y994</f>
        <v>5282</v>
      </c>
      <c r="Z1016" s="21"/>
      <c r="AA1016" s="29" t="s">
        <v>130</v>
      </c>
      <c r="AB1016" s="23">
        <f t="shared" si="715"/>
        <v>0</v>
      </c>
      <c r="AC1016" s="23"/>
      <c r="AD1016" s="121">
        <f>AD1015+AD1014+AD1006+AD998+AD999+AD997+AD996+AD995+AD994</f>
        <v>5897</v>
      </c>
      <c r="AE1016" s="21"/>
      <c r="AF1016" s="29" t="s">
        <v>130</v>
      </c>
      <c r="AG1016" s="23">
        <f t="shared" si="716"/>
        <v>0</v>
      </c>
      <c r="AH1016" s="23"/>
      <c r="AI1016" s="121">
        <f>AI1015+AI1014+AI1006+AI998+AI999+AI997+AI996+AI995+AI994</f>
        <v>4404</v>
      </c>
      <c r="AJ1016" s="21"/>
      <c r="AK1016" s="29" t="s">
        <v>130</v>
      </c>
      <c r="AL1016" s="23">
        <f t="shared" si="718"/>
        <v>0</v>
      </c>
      <c r="AM1016" s="23"/>
      <c r="AN1016" s="121">
        <f>AN1015+AN1014+AN1006+AN998+AN999+AN997+AN996+AN995+AN994</f>
        <v>5358</v>
      </c>
    </row>
    <row r="1017" spans="2:40" x14ac:dyDescent="0.35">
      <c r="B1017" s="21"/>
      <c r="C1017" s="21"/>
      <c r="D1017" s="21"/>
      <c r="E1017" s="123">
        <f>E1016-E1000+471</f>
        <v>6229</v>
      </c>
      <c r="F1017" s="21"/>
      <c r="G1017" s="21"/>
      <c r="H1017" s="21"/>
      <c r="I1017" s="21"/>
      <c r="J1017" s="123">
        <f>J1016-J1000+471</f>
        <v>6614</v>
      </c>
      <c r="K1017" s="21"/>
      <c r="L1017" s="21"/>
      <c r="M1017" s="21"/>
      <c r="N1017" s="21"/>
      <c r="O1017" s="123">
        <f>O1016-O1000+471</f>
        <v>6669</v>
      </c>
      <c r="P1017" s="21"/>
      <c r="Q1017" s="21"/>
      <c r="R1017" s="21"/>
      <c r="S1017" s="21"/>
      <c r="T1017" s="123">
        <f>T1016-T1000+471</f>
        <v>5430</v>
      </c>
      <c r="U1017" s="21"/>
      <c r="V1017" s="21"/>
      <c r="W1017" s="21"/>
      <c r="X1017" s="21"/>
      <c r="Y1017" s="123">
        <f>Y1016-Y1000+471</f>
        <v>4463</v>
      </c>
      <c r="Z1017" s="21"/>
      <c r="AA1017" s="21"/>
      <c r="AB1017" s="21"/>
      <c r="AC1017" s="21"/>
      <c r="AD1017" s="123">
        <f>AD1016-AD1000+471</f>
        <v>4868</v>
      </c>
      <c r="AE1017" s="21"/>
      <c r="AF1017" s="21"/>
      <c r="AG1017" s="21"/>
      <c r="AH1017" s="21"/>
      <c r="AI1017" s="123">
        <f>AI1016-AI1000+471</f>
        <v>3985</v>
      </c>
      <c r="AJ1017" s="21"/>
      <c r="AK1017" s="21"/>
      <c r="AL1017" s="21"/>
      <c r="AM1017" s="21"/>
      <c r="AN1017" s="123">
        <f>AN1016-AN1000+471</f>
        <v>4539</v>
      </c>
    </row>
    <row r="1019" spans="2:40" x14ac:dyDescent="0.35">
      <c r="B1019" s="117" t="s">
        <v>114</v>
      </c>
      <c r="C1019" s="292" t="s">
        <v>1519</v>
      </c>
      <c r="D1019" s="293"/>
      <c r="E1019" s="294"/>
      <c r="F1019" s="21"/>
      <c r="G1019" s="117" t="s">
        <v>114</v>
      </c>
      <c r="H1019" s="292" t="s">
        <v>1518</v>
      </c>
      <c r="I1019" s="293"/>
      <c r="J1019" s="294"/>
      <c r="K1019" s="21"/>
      <c r="L1019" s="117" t="s">
        <v>114</v>
      </c>
      <c r="M1019" s="292" t="s">
        <v>1517</v>
      </c>
      <c r="N1019" s="293"/>
      <c r="O1019" s="294"/>
      <c r="P1019" s="21"/>
      <c r="Q1019" s="117" t="s">
        <v>114</v>
      </c>
      <c r="R1019" s="292" t="s">
        <v>1516</v>
      </c>
      <c r="S1019" s="293"/>
      <c r="T1019" s="294"/>
      <c r="U1019" s="21"/>
      <c r="V1019" s="117" t="s">
        <v>114</v>
      </c>
      <c r="W1019" s="292" t="s">
        <v>1512</v>
      </c>
      <c r="X1019" s="293"/>
      <c r="Y1019" s="294"/>
      <c r="Z1019" s="21"/>
      <c r="AA1019" s="117" t="s">
        <v>114</v>
      </c>
      <c r="AB1019" s="292" t="s">
        <v>1513</v>
      </c>
      <c r="AC1019" s="293"/>
      <c r="AD1019" s="294"/>
      <c r="AE1019" s="21"/>
      <c r="AF1019" s="117" t="s">
        <v>114</v>
      </c>
      <c r="AG1019" s="292" t="s">
        <v>1514</v>
      </c>
      <c r="AH1019" s="293"/>
      <c r="AI1019" s="294"/>
      <c r="AJ1019" s="21"/>
      <c r="AK1019" s="117" t="s">
        <v>114</v>
      </c>
      <c r="AL1019" s="292" t="s">
        <v>1515</v>
      </c>
      <c r="AM1019" s="293"/>
      <c r="AN1019" s="294"/>
    </row>
    <row r="1020" spans="2:40" x14ac:dyDescent="0.35">
      <c r="B1020" s="50"/>
      <c r="C1020" s="118" t="s">
        <v>81</v>
      </c>
      <c r="D1020" s="118" t="s">
        <v>82</v>
      </c>
      <c r="E1020" s="118" t="s">
        <v>95</v>
      </c>
      <c r="F1020" s="21"/>
      <c r="G1020" s="50"/>
      <c r="H1020" s="118" t="s">
        <v>81</v>
      </c>
      <c r="I1020" s="118" t="s">
        <v>82</v>
      </c>
      <c r="J1020" s="118" t="s">
        <v>95</v>
      </c>
      <c r="K1020" s="21"/>
      <c r="L1020" s="50"/>
      <c r="M1020" s="118" t="s">
        <v>81</v>
      </c>
      <c r="N1020" s="118" t="s">
        <v>82</v>
      </c>
      <c r="O1020" s="118" t="s">
        <v>95</v>
      </c>
      <c r="P1020" s="21"/>
      <c r="Q1020" s="50"/>
      <c r="R1020" s="118" t="s">
        <v>81</v>
      </c>
      <c r="S1020" s="118" t="s">
        <v>82</v>
      </c>
      <c r="T1020" s="118" t="s">
        <v>95</v>
      </c>
      <c r="U1020" s="21"/>
      <c r="V1020" s="50"/>
      <c r="W1020" s="118" t="s">
        <v>81</v>
      </c>
      <c r="X1020" s="118" t="s">
        <v>82</v>
      </c>
      <c r="Y1020" s="118" t="s">
        <v>95</v>
      </c>
      <c r="Z1020" s="21"/>
      <c r="AA1020" s="50"/>
      <c r="AB1020" s="118" t="s">
        <v>81</v>
      </c>
      <c r="AC1020" s="118" t="s">
        <v>82</v>
      </c>
      <c r="AD1020" s="118" t="s">
        <v>95</v>
      </c>
      <c r="AE1020" s="21"/>
      <c r="AF1020" s="50"/>
      <c r="AG1020" s="118" t="s">
        <v>81</v>
      </c>
      <c r="AH1020" s="118" t="s">
        <v>82</v>
      </c>
      <c r="AI1020" s="118" t="s">
        <v>95</v>
      </c>
      <c r="AJ1020" s="21"/>
      <c r="AK1020" s="50"/>
      <c r="AL1020" s="118" t="s">
        <v>81</v>
      </c>
      <c r="AM1020" s="118" t="s">
        <v>82</v>
      </c>
      <c r="AN1020" s="118" t="s">
        <v>95</v>
      </c>
    </row>
    <row r="1021" spans="2:40" x14ac:dyDescent="0.35">
      <c r="B1021" s="50" t="s">
        <v>92</v>
      </c>
      <c r="C1021" s="23">
        <v>503670</v>
      </c>
      <c r="D1021" s="23">
        <v>503848</v>
      </c>
      <c r="E1021" s="119">
        <f>(D1021-C1021)*10</f>
        <v>1780</v>
      </c>
      <c r="F1021" s="21"/>
      <c r="G1021" s="50" t="s">
        <v>92</v>
      </c>
      <c r="H1021" s="23">
        <f>D1021</f>
        <v>503848</v>
      </c>
      <c r="I1021" s="23">
        <v>504024</v>
      </c>
      <c r="J1021" s="119">
        <f>(I1021-H1021)*10</f>
        <v>1760</v>
      </c>
      <c r="K1021" s="21"/>
      <c r="L1021" s="50" t="s">
        <v>92</v>
      </c>
      <c r="M1021" s="23">
        <f>I1021</f>
        <v>504024</v>
      </c>
      <c r="N1021" s="23">
        <v>504199</v>
      </c>
      <c r="O1021" s="119">
        <f>(N1021-M1021)*10</f>
        <v>1750</v>
      </c>
      <c r="P1021" s="21"/>
      <c r="Q1021" s="50" t="s">
        <v>92</v>
      </c>
      <c r="R1021" s="23">
        <f>N1021</f>
        <v>504199</v>
      </c>
      <c r="S1021" s="23">
        <v>504372</v>
      </c>
      <c r="T1021" s="119">
        <f>(S1021-R1021)*10</f>
        <v>1730</v>
      </c>
      <c r="U1021" s="21"/>
      <c r="V1021" s="50" t="s">
        <v>92</v>
      </c>
      <c r="W1021" s="23">
        <f>S1021</f>
        <v>504372</v>
      </c>
      <c r="X1021" s="23">
        <v>504516</v>
      </c>
      <c r="Y1021" s="119">
        <f>(X1021-W1021)*10</f>
        <v>1440</v>
      </c>
      <c r="Z1021" s="21"/>
      <c r="AA1021" s="50" t="s">
        <v>92</v>
      </c>
      <c r="AB1021" s="23">
        <f>X1021</f>
        <v>504516</v>
      </c>
      <c r="AC1021" s="23">
        <v>504697</v>
      </c>
      <c r="AD1021" s="119">
        <f>(AC1021-AB1021)*10</f>
        <v>1810</v>
      </c>
      <c r="AE1021" s="21"/>
      <c r="AF1021" s="50" t="s">
        <v>92</v>
      </c>
      <c r="AG1021" s="23">
        <f>AC1021</f>
        <v>504697</v>
      </c>
      <c r="AH1021" s="23">
        <v>504873</v>
      </c>
      <c r="AI1021" s="119">
        <f>(AH1021-AG1021)*10</f>
        <v>1760</v>
      </c>
      <c r="AJ1021" s="21"/>
      <c r="AK1021" s="50" t="s">
        <v>92</v>
      </c>
      <c r="AL1021" s="23">
        <f>AH1021</f>
        <v>504873</v>
      </c>
      <c r="AM1021" s="23">
        <v>504964</v>
      </c>
      <c r="AN1021" s="119">
        <f>(AM1021-AL1021)*10</f>
        <v>910</v>
      </c>
    </row>
    <row r="1022" spans="2:40" x14ac:dyDescent="0.35">
      <c r="B1022" s="50" t="s">
        <v>6</v>
      </c>
      <c r="C1022" s="23">
        <v>319680</v>
      </c>
      <c r="D1022" s="23">
        <v>319994</v>
      </c>
      <c r="E1022" s="119">
        <f>D1022-C1022</f>
        <v>314</v>
      </c>
      <c r="F1022" s="21"/>
      <c r="G1022" s="50" t="s">
        <v>6</v>
      </c>
      <c r="H1022" s="23">
        <f>D1022</f>
        <v>319994</v>
      </c>
      <c r="I1022" s="23">
        <v>320182</v>
      </c>
      <c r="J1022" s="119">
        <f>I1022-H1022</f>
        <v>188</v>
      </c>
      <c r="K1022" s="21"/>
      <c r="L1022" s="50" t="s">
        <v>6</v>
      </c>
      <c r="M1022" s="23">
        <f t="shared" ref="M1022:M1043" si="727">I1022</f>
        <v>320182</v>
      </c>
      <c r="N1022" s="23">
        <v>320373</v>
      </c>
      <c r="O1022" s="119">
        <f>N1022-M1022</f>
        <v>191</v>
      </c>
      <c r="P1022" s="21"/>
      <c r="Q1022" s="50" t="s">
        <v>6</v>
      </c>
      <c r="R1022" s="23">
        <f t="shared" ref="R1022:R1043" si="728">N1022</f>
        <v>320373</v>
      </c>
      <c r="S1022" s="23">
        <v>320574</v>
      </c>
      <c r="T1022" s="119">
        <f>S1022-R1022</f>
        <v>201</v>
      </c>
      <c r="U1022" s="21"/>
      <c r="V1022" s="50" t="s">
        <v>6</v>
      </c>
      <c r="W1022" s="23">
        <f t="shared" ref="W1022:W1027" si="729">S1022</f>
        <v>320574</v>
      </c>
      <c r="X1022" s="23">
        <v>320745</v>
      </c>
      <c r="Y1022" s="119">
        <f>X1022-W1022</f>
        <v>171</v>
      </c>
      <c r="Z1022" s="21"/>
      <c r="AA1022" s="50" t="s">
        <v>6</v>
      </c>
      <c r="AB1022" s="23">
        <f t="shared" ref="AB1022:AB1043" si="730">X1022</f>
        <v>320745</v>
      </c>
      <c r="AC1022" s="23">
        <v>320941</v>
      </c>
      <c r="AD1022" s="119">
        <f>AC1022-AB1022</f>
        <v>196</v>
      </c>
      <c r="AE1022" s="21"/>
      <c r="AF1022" s="50" t="s">
        <v>6</v>
      </c>
      <c r="AG1022" s="23">
        <f t="shared" ref="AG1022:AG1043" si="731">AC1022</f>
        <v>320941</v>
      </c>
      <c r="AH1022" s="23">
        <v>321114</v>
      </c>
      <c r="AI1022" s="119">
        <f>AH1022-AG1022</f>
        <v>173</v>
      </c>
      <c r="AJ1022" s="21"/>
      <c r="AK1022" s="50" t="s">
        <v>6</v>
      </c>
      <c r="AL1022" s="23">
        <v>321114</v>
      </c>
      <c r="AM1022" s="23">
        <v>321314</v>
      </c>
      <c r="AN1022" s="119">
        <f>AM1022-AL1022</f>
        <v>200</v>
      </c>
    </row>
    <row r="1023" spans="2:40" x14ac:dyDescent="0.35">
      <c r="B1023" s="50" t="s">
        <v>103</v>
      </c>
      <c r="C1023" s="23">
        <v>85776</v>
      </c>
      <c r="D1023" s="23">
        <v>86532</v>
      </c>
      <c r="E1023" s="119">
        <f>D1023-C1023</f>
        <v>756</v>
      </c>
      <c r="F1023" s="21"/>
      <c r="G1023" s="50" t="s">
        <v>103</v>
      </c>
      <c r="H1023" s="23">
        <f>D1023</f>
        <v>86532</v>
      </c>
      <c r="I1023" s="23">
        <v>87289</v>
      </c>
      <c r="J1023" s="119">
        <f>I1023-H1023</f>
        <v>757</v>
      </c>
      <c r="K1023" s="21"/>
      <c r="L1023" s="50" t="s">
        <v>103</v>
      </c>
      <c r="M1023" s="23">
        <f t="shared" si="727"/>
        <v>87289</v>
      </c>
      <c r="N1023" s="23">
        <v>88067</v>
      </c>
      <c r="O1023" s="119">
        <f>N1023-M1023</f>
        <v>778</v>
      </c>
      <c r="P1023" s="21"/>
      <c r="Q1023" s="50" t="s">
        <v>103</v>
      </c>
      <c r="R1023" s="23">
        <f t="shared" si="728"/>
        <v>88067</v>
      </c>
      <c r="S1023" s="23">
        <v>88809</v>
      </c>
      <c r="T1023" s="119">
        <f>S1023-R1023</f>
        <v>742</v>
      </c>
      <c r="U1023" s="21"/>
      <c r="V1023" s="50" t="s">
        <v>103</v>
      </c>
      <c r="W1023" s="23">
        <f t="shared" si="729"/>
        <v>88809</v>
      </c>
      <c r="X1023" s="23">
        <v>89576</v>
      </c>
      <c r="Y1023" s="119">
        <f>X1023-W1023</f>
        <v>767</v>
      </c>
      <c r="Z1023" s="21"/>
      <c r="AA1023" s="50" t="s">
        <v>103</v>
      </c>
      <c r="AB1023" s="23">
        <f t="shared" si="730"/>
        <v>89576</v>
      </c>
      <c r="AC1023" s="23">
        <v>90312</v>
      </c>
      <c r="AD1023" s="119">
        <f>AC1023-AB1023</f>
        <v>736</v>
      </c>
      <c r="AE1023" s="21"/>
      <c r="AF1023" s="50" t="s">
        <v>103</v>
      </c>
      <c r="AG1023" s="23">
        <f t="shared" si="731"/>
        <v>90312</v>
      </c>
      <c r="AH1023" s="23">
        <v>90398</v>
      </c>
      <c r="AI1023" s="119">
        <f>AH1023-AG1023</f>
        <v>86</v>
      </c>
      <c r="AJ1023" s="21"/>
      <c r="AK1023" s="50" t="s">
        <v>103</v>
      </c>
      <c r="AL1023" s="23">
        <f t="shared" ref="AL1023:AL1043" si="732">AH1023</f>
        <v>90398</v>
      </c>
      <c r="AM1023" s="23">
        <v>91150</v>
      </c>
      <c r="AN1023" s="119">
        <f>AM1023-AL1023</f>
        <v>752</v>
      </c>
    </row>
    <row r="1024" spans="2:40" x14ac:dyDescent="0.35">
      <c r="B1024" s="19" t="s">
        <v>100</v>
      </c>
      <c r="C1024" s="23">
        <v>180681</v>
      </c>
      <c r="D1024" s="23">
        <v>180881</v>
      </c>
      <c r="E1024" s="119">
        <f>D1024-C1024</f>
        <v>200</v>
      </c>
      <c r="F1024" s="21"/>
      <c r="G1024" s="19" t="s">
        <v>100</v>
      </c>
      <c r="H1024" s="23">
        <f>D1024</f>
        <v>180881</v>
      </c>
      <c r="I1024" s="23">
        <v>181226</v>
      </c>
      <c r="J1024" s="119">
        <f>I1024-H1024</f>
        <v>345</v>
      </c>
      <c r="K1024" s="21"/>
      <c r="L1024" s="19" t="s">
        <v>100</v>
      </c>
      <c r="M1024" s="23">
        <f t="shared" si="727"/>
        <v>181226</v>
      </c>
      <c r="N1024" s="23">
        <v>181566</v>
      </c>
      <c r="O1024" s="119">
        <f>N1024-M1024</f>
        <v>340</v>
      </c>
      <c r="P1024" s="21"/>
      <c r="Q1024" s="19" t="s">
        <v>100</v>
      </c>
      <c r="R1024" s="23">
        <f t="shared" si="728"/>
        <v>181566</v>
      </c>
      <c r="S1024" s="23">
        <v>181566</v>
      </c>
      <c r="T1024" s="119">
        <f>S1024-R1024</f>
        <v>0</v>
      </c>
      <c r="U1024" s="21"/>
      <c r="V1024" s="19" t="s">
        <v>100</v>
      </c>
      <c r="W1024" s="23">
        <f t="shared" si="729"/>
        <v>181566</v>
      </c>
      <c r="X1024" s="23">
        <v>181766</v>
      </c>
      <c r="Y1024" s="119">
        <f>X1024-W1024</f>
        <v>200</v>
      </c>
      <c r="Z1024" s="21"/>
      <c r="AA1024" s="19" t="s">
        <v>100</v>
      </c>
      <c r="AB1024" s="23">
        <f t="shared" si="730"/>
        <v>181766</v>
      </c>
      <c r="AC1024" s="23">
        <v>181976</v>
      </c>
      <c r="AD1024" s="119">
        <f>AC1024-AB1024</f>
        <v>210</v>
      </c>
      <c r="AE1024" s="21"/>
      <c r="AF1024" s="19" t="s">
        <v>100</v>
      </c>
      <c r="AG1024" s="23">
        <f t="shared" si="731"/>
        <v>181976</v>
      </c>
      <c r="AH1024" s="23">
        <v>182226</v>
      </c>
      <c r="AI1024" s="119">
        <f>AH1024-AG1024</f>
        <v>250</v>
      </c>
      <c r="AJ1024" s="21"/>
      <c r="AK1024" s="19" t="s">
        <v>100</v>
      </c>
      <c r="AL1024" s="23">
        <f t="shared" si="732"/>
        <v>182226</v>
      </c>
      <c r="AM1024" s="23">
        <v>182426</v>
      </c>
      <c r="AN1024" s="119">
        <f>AM1024-AL1024</f>
        <v>200</v>
      </c>
    </row>
    <row r="1025" spans="2:40" x14ac:dyDescent="0.35">
      <c r="B1025" s="19" t="s">
        <v>1176</v>
      </c>
      <c r="C1025" s="23">
        <v>516</v>
      </c>
      <c r="D1025" s="23">
        <v>516</v>
      </c>
      <c r="E1025" s="119">
        <f>D1025-C1025</f>
        <v>0</v>
      </c>
      <c r="F1025" s="21"/>
      <c r="G1025" s="19" t="s">
        <v>1176</v>
      </c>
      <c r="H1025" s="23">
        <f t="shared" ref="H1025:H1043" si="733">D1025</f>
        <v>516</v>
      </c>
      <c r="I1025" s="23">
        <v>516</v>
      </c>
      <c r="J1025" s="119">
        <f>(I1025-H1025)*10</f>
        <v>0</v>
      </c>
      <c r="K1025" s="21"/>
      <c r="L1025" s="19" t="s">
        <v>1176</v>
      </c>
      <c r="M1025" s="23">
        <f t="shared" si="727"/>
        <v>516</v>
      </c>
      <c r="N1025" s="23">
        <v>516</v>
      </c>
      <c r="O1025" s="119">
        <f>(N1025-M1025)*10</f>
        <v>0</v>
      </c>
      <c r="P1025" s="21"/>
      <c r="Q1025" s="19" t="s">
        <v>1176</v>
      </c>
      <c r="R1025" s="23">
        <f t="shared" si="728"/>
        <v>516</v>
      </c>
      <c r="S1025" s="23">
        <v>516</v>
      </c>
      <c r="T1025" s="119">
        <f>(S1025-R1025)*10</f>
        <v>0</v>
      </c>
      <c r="U1025" s="21"/>
      <c r="V1025" s="19" t="s">
        <v>1176</v>
      </c>
      <c r="W1025" s="23">
        <f t="shared" si="729"/>
        <v>516</v>
      </c>
      <c r="X1025" s="23">
        <v>516</v>
      </c>
      <c r="Y1025" s="119">
        <f>(X1025-W1025)*10</f>
        <v>0</v>
      </c>
      <c r="Z1025" s="21"/>
      <c r="AA1025" s="19" t="s">
        <v>1176</v>
      </c>
      <c r="AB1025" s="23">
        <f t="shared" si="730"/>
        <v>516</v>
      </c>
      <c r="AC1025" s="23">
        <v>516</v>
      </c>
      <c r="AD1025" s="119">
        <f>(AC1025-AB1025)*10</f>
        <v>0</v>
      </c>
      <c r="AE1025" s="21"/>
      <c r="AF1025" s="19" t="s">
        <v>1176</v>
      </c>
      <c r="AG1025" s="23">
        <f t="shared" si="731"/>
        <v>516</v>
      </c>
      <c r="AH1025" s="23">
        <v>516</v>
      </c>
      <c r="AI1025" s="119">
        <f>AH1025-AG1025</f>
        <v>0</v>
      </c>
      <c r="AJ1025" s="21"/>
      <c r="AK1025" s="19" t="s">
        <v>1176</v>
      </c>
      <c r="AL1025" s="23">
        <f t="shared" si="732"/>
        <v>516</v>
      </c>
      <c r="AM1025" s="23">
        <v>516</v>
      </c>
      <c r="AN1025" s="119">
        <f>AM1025-AL1025</f>
        <v>0</v>
      </c>
    </row>
    <row r="1026" spans="2:40" x14ac:dyDescent="0.35">
      <c r="B1026" s="19" t="s">
        <v>1179</v>
      </c>
      <c r="C1026" s="23">
        <v>12279</v>
      </c>
      <c r="D1026" s="23">
        <v>12279</v>
      </c>
      <c r="E1026" s="119">
        <f>D1026-C1026</f>
        <v>0</v>
      </c>
      <c r="F1026" s="21"/>
      <c r="G1026" s="19" t="s">
        <v>1179</v>
      </c>
      <c r="H1026" s="23">
        <f t="shared" si="733"/>
        <v>12279</v>
      </c>
      <c r="I1026" s="23">
        <v>12279</v>
      </c>
      <c r="J1026" s="119">
        <f>(I1026-H1026)*10</f>
        <v>0</v>
      </c>
      <c r="K1026" s="21"/>
      <c r="L1026" s="19" t="s">
        <v>1179</v>
      </c>
      <c r="M1026" s="23">
        <f t="shared" si="727"/>
        <v>12279</v>
      </c>
      <c r="N1026" s="23">
        <v>12279</v>
      </c>
      <c r="O1026" s="119">
        <f>(N1026-M1026)*10</f>
        <v>0</v>
      </c>
      <c r="P1026" s="21"/>
      <c r="Q1026" s="19" t="s">
        <v>1179</v>
      </c>
      <c r="R1026" s="23">
        <f t="shared" si="728"/>
        <v>12279</v>
      </c>
      <c r="S1026" s="23">
        <v>12279</v>
      </c>
      <c r="T1026" s="119">
        <f>(S1026-R1026)*10</f>
        <v>0</v>
      </c>
      <c r="U1026" s="21"/>
      <c r="V1026" s="19" t="s">
        <v>1179</v>
      </c>
      <c r="W1026" s="23">
        <f t="shared" si="729"/>
        <v>12279</v>
      </c>
      <c r="X1026" s="23">
        <v>12279</v>
      </c>
      <c r="Y1026" s="119">
        <f>(X1026-W1026)*10</f>
        <v>0</v>
      </c>
      <c r="Z1026" s="21"/>
      <c r="AA1026" s="19" t="s">
        <v>1179</v>
      </c>
      <c r="AB1026" s="23">
        <f t="shared" si="730"/>
        <v>12279</v>
      </c>
      <c r="AC1026" s="23">
        <v>12279</v>
      </c>
      <c r="AD1026" s="119">
        <f>(AC1026-AB1026)*10</f>
        <v>0</v>
      </c>
      <c r="AE1026" s="21"/>
      <c r="AF1026" s="19" t="s">
        <v>1179</v>
      </c>
      <c r="AG1026" s="23">
        <f t="shared" si="731"/>
        <v>12279</v>
      </c>
      <c r="AH1026" s="23">
        <v>12279</v>
      </c>
      <c r="AI1026" s="119">
        <f>AH1026-AG1026</f>
        <v>0</v>
      </c>
      <c r="AJ1026" s="21"/>
      <c r="AK1026" s="19" t="s">
        <v>1179</v>
      </c>
      <c r="AL1026" s="23">
        <f t="shared" si="732"/>
        <v>12279</v>
      </c>
      <c r="AM1026" s="23">
        <v>12279</v>
      </c>
      <c r="AN1026" s="119">
        <f>AM1026-AL1026</f>
        <v>0</v>
      </c>
    </row>
    <row r="1027" spans="2:40" x14ac:dyDescent="0.35">
      <c r="B1027" s="50" t="s">
        <v>3</v>
      </c>
      <c r="C1027" s="23">
        <v>368078</v>
      </c>
      <c r="D1027" s="23">
        <v>368257</v>
      </c>
      <c r="E1027" s="119">
        <v>1790</v>
      </c>
      <c r="F1027" s="21"/>
      <c r="G1027" s="50" t="s">
        <v>3</v>
      </c>
      <c r="H1027" s="23">
        <f t="shared" si="733"/>
        <v>368257</v>
      </c>
      <c r="I1027" s="23">
        <v>368382</v>
      </c>
      <c r="J1027" s="119">
        <f>(I1027-H1027)*10</f>
        <v>1250</v>
      </c>
      <c r="K1027" s="21"/>
      <c r="L1027" s="50" t="s">
        <v>3</v>
      </c>
      <c r="M1027" s="23">
        <f t="shared" si="727"/>
        <v>368382</v>
      </c>
      <c r="N1027" s="23">
        <v>368402</v>
      </c>
      <c r="O1027" s="119">
        <f>(N1027-M1027)*10</f>
        <v>200</v>
      </c>
      <c r="P1027" s="21"/>
      <c r="Q1027" s="50" t="s">
        <v>3</v>
      </c>
      <c r="R1027" s="23">
        <f t="shared" si="728"/>
        <v>368402</v>
      </c>
      <c r="S1027" s="23">
        <v>368482</v>
      </c>
      <c r="T1027" s="119">
        <f>(S1027-R1027)*10</f>
        <v>800</v>
      </c>
      <c r="U1027" s="21"/>
      <c r="V1027" s="50" t="s">
        <v>3</v>
      </c>
      <c r="W1027" s="23">
        <f t="shared" si="729"/>
        <v>368482</v>
      </c>
      <c r="X1027" s="23">
        <v>368627</v>
      </c>
      <c r="Y1027" s="119">
        <f>(X1027-W1027)*10</f>
        <v>1450</v>
      </c>
      <c r="Z1027" s="21"/>
      <c r="AA1027" s="50" t="s">
        <v>3</v>
      </c>
      <c r="AB1027" s="23">
        <f t="shared" si="730"/>
        <v>368627</v>
      </c>
      <c r="AC1027" s="23">
        <v>368767</v>
      </c>
      <c r="AD1027" s="119">
        <f>(AC1027-AB1027)*10</f>
        <v>1400</v>
      </c>
      <c r="AE1027" s="21"/>
      <c r="AF1027" s="50" t="s">
        <v>3</v>
      </c>
      <c r="AG1027" s="23">
        <f t="shared" si="731"/>
        <v>368767</v>
      </c>
      <c r="AH1027" s="23">
        <v>368901</v>
      </c>
      <c r="AI1027" s="119">
        <f>(AH1027-AG1027)*10</f>
        <v>1340</v>
      </c>
      <c r="AJ1027" s="21"/>
      <c r="AK1027" s="50" t="s">
        <v>3</v>
      </c>
      <c r="AL1027" s="23">
        <f t="shared" si="732"/>
        <v>368901</v>
      </c>
      <c r="AM1027" s="23">
        <v>369009</v>
      </c>
      <c r="AN1027" s="119">
        <f>(AM1027-AL1027)*10</f>
        <v>1080</v>
      </c>
    </row>
    <row r="1028" spans="2:40" x14ac:dyDescent="0.35">
      <c r="B1028" s="50" t="s">
        <v>83</v>
      </c>
      <c r="C1028" s="23">
        <v>31323</v>
      </c>
      <c r="D1028" s="23">
        <v>31330</v>
      </c>
      <c r="E1028" s="119">
        <f>D1028-C1028</f>
        <v>7</v>
      </c>
      <c r="F1028" s="21"/>
      <c r="G1028" s="50" t="s">
        <v>83</v>
      </c>
      <c r="H1028" s="23">
        <f t="shared" si="733"/>
        <v>31330</v>
      </c>
      <c r="I1028" s="23">
        <v>31334</v>
      </c>
      <c r="J1028" s="119">
        <f>I1028-H1028</f>
        <v>4</v>
      </c>
      <c r="K1028" s="21"/>
      <c r="L1028" s="50" t="s">
        <v>83</v>
      </c>
      <c r="M1028" s="23">
        <f t="shared" si="727"/>
        <v>31334</v>
      </c>
      <c r="N1028" s="23">
        <v>31340</v>
      </c>
      <c r="O1028" s="119">
        <f>N1028-M1028</f>
        <v>6</v>
      </c>
      <c r="P1028" s="21"/>
      <c r="Q1028" s="50" t="s">
        <v>83</v>
      </c>
      <c r="R1028" s="23">
        <f t="shared" si="728"/>
        <v>31340</v>
      </c>
      <c r="S1028" s="23">
        <v>31345</v>
      </c>
      <c r="T1028" s="119">
        <f>S1028-R1028</f>
        <v>5</v>
      </c>
      <c r="U1028" s="21"/>
      <c r="V1028" s="50" t="s">
        <v>83</v>
      </c>
      <c r="W1028" s="23">
        <f>S1028</f>
        <v>31345</v>
      </c>
      <c r="X1028" s="23">
        <v>31348</v>
      </c>
      <c r="Y1028" s="119">
        <f>X1028-W1028</f>
        <v>3</v>
      </c>
      <c r="Z1028" s="21"/>
      <c r="AA1028" s="50" t="s">
        <v>83</v>
      </c>
      <c r="AB1028" s="23">
        <f t="shared" si="730"/>
        <v>31348</v>
      </c>
      <c r="AC1028" s="23">
        <v>31352</v>
      </c>
      <c r="AD1028" s="119">
        <f>AC1028-AB1028</f>
        <v>4</v>
      </c>
      <c r="AE1028" s="21"/>
      <c r="AF1028" s="50" t="s">
        <v>83</v>
      </c>
      <c r="AG1028" s="23">
        <f t="shared" si="731"/>
        <v>31352</v>
      </c>
      <c r="AH1028" s="23">
        <v>31360</v>
      </c>
      <c r="AI1028" s="119">
        <f>AH1028-Supply!AG1028</f>
        <v>8</v>
      </c>
      <c r="AJ1028" s="21"/>
      <c r="AK1028" s="50" t="s">
        <v>83</v>
      </c>
      <c r="AL1028" s="23">
        <f t="shared" si="732"/>
        <v>31360</v>
      </c>
      <c r="AM1028" s="23">
        <v>31364</v>
      </c>
      <c r="AN1028" s="119">
        <f>AM1028-Supply!AL1028</f>
        <v>4</v>
      </c>
    </row>
    <row r="1029" spans="2:40" x14ac:dyDescent="0.35">
      <c r="B1029" s="50" t="s">
        <v>84</v>
      </c>
      <c r="C1029" s="23">
        <v>56424</v>
      </c>
      <c r="D1029" s="23">
        <v>56477</v>
      </c>
      <c r="E1029" s="119">
        <f>D1029-C1029</f>
        <v>53</v>
      </c>
      <c r="F1029" s="21"/>
      <c r="G1029" s="50" t="s">
        <v>84</v>
      </c>
      <c r="H1029" s="23">
        <f t="shared" si="733"/>
        <v>56477</v>
      </c>
      <c r="I1029" s="23">
        <v>56477</v>
      </c>
      <c r="J1029" s="119">
        <f>(I1029-H1029)*10</f>
        <v>0</v>
      </c>
      <c r="K1029" s="21"/>
      <c r="L1029" s="50" t="s">
        <v>84</v>
      </c>
      <c r="M1029" s="23">
        <f t="shared" si="727"/>
        <v>56477</v>
      </c>
      <c r="N1029" s="23">
        <v>56477</v>
      </c>
      <c r="O1029" s="119">
        <f>N1029-M1029</f>
        <v>0</v>
      </c>
      <c r="P1029" s="21"/>
      <c r="Q1029" s="50" t="s">
        <v>84</v>
      </c>
      <c r="R1029" s="23">
        <f t="shared" si="728"/>
        <v>56477</v>
      </c>
      <c r="S1029" s="23">
        <v>56482</v>
      </c>
      <c r="T1029" s="119">
        <f>S1029-R1029</f>
        <v>5</v>
      </c>
      <c r="U1029" s="21"/>
      <c r="V1029" s="50" t="s">
        <v>84</v>
      </c>
      <c r="W1029" s="23">
        <f t="shared" ref="W1029:W1043" si="734">S1029</f>
        <v>56482</v>
      </c>
      <c r="X1029" s="23">
        <v>56482</v>
      </c>
      <c r="Y1029" s="119">
        <f>X1029-W1029</f>
        <v>0</v>
      </c>
      <c r="Z1029" s="21"/>
      <c r="AA1029" s="50" t="s">
        <v>84</v>
      </c>
      <c r="AB1029" s="23">
        <f t="shared" si="730"/>
        <v>56482</v>
      </c>
      <c r="AC1029" s="23">
        <v>56482</v>
      </c>
      <c r="AD1029" s="119">
        <f>AC1029-AB1029</f>
        <v>0</v>
      </c>
      <c r="AE1029" s="21"/>
      <c r="AF1029" s="50" t="s">
        <v>84</v>
      </c>
      <c r="AG1029" s="23">
        <f t="shared" si="731"/>
        <v>56482</v>
      </c>
      <c r="AH1029" s="23">
        <v>56482</v>
      </c>
      <c r="AI1029" s="119">
        <f>AH1029-AG1029</f>
        <v>0</v>
      </c>
      <c r="AJ1029" s="21"/>
      <c r="AK1029" s="50" t="s">
        <v>84</v>
      </c>
      <c r="AL1029" s="23">
        <f t="shared" si="732"/>
        <v>56482</v>
      </c>
      <c r="AM1029" s="23">
        <v>56482</v>
      </c>
      <c r="AN1029" s="119">
        <f>AM1029-AL1029</f>
        <v>0</v>
      </c>
    </row>
    <row r="1030" spans="2:40" x14ac:dyDescent="0.35">
      <c r="B1030" s="50" t="s">
        <v>98</v>
      </c>
      <c r="C1030" s="23">
        <v>139728</v>
      </c>
      <c r="D1030" s="23">
        <v>139728</v>
      </c>
      <c r="E1030" s="119">
        <f>D1030-C1030</f>
        <v>0</v>
      </c>
      <c r="F1030" s="21"/>
      <c r="G1030" s="50" t="s">
        <v>98</v>
      </c>
      <c r="H1030" s="23">
        <f t="shared" si="733"/>
        <v>139728</v>
      </c>
      <c r="I1030" s="23">
        <v>139728</v>
      </c>
      <c r="J1030" s="119">
        <f>(I1030-H1030)*10</f>
        <v>0</v>
      </c>
      <c r="K1030" s="21"/>
      <c r="L1030" s="50" t="s">
        <v>98</v>
      </c>
      <c r="M1030" s="23">
        <f t="shared" si="727"/>
        <v>139728</v>
      </c>
      <c r="N1030" s="23">
        <v>139728</v>
      </c>
      <c r="O1030" s="119">
        <f>(N1030-M1030)*10</f>
        <v>0</v>
      </c>
      <c r="P1030" s="21"/>
      <c r="Q1030" s="50" t="s">
        <v>98</v>
      </c>
      <c r="R1030" s="23">
        <f t="shared" si="728"/>
        <v>139728</v>
      </c>
      <c r="S1030" s="23">
        <v>139728</v>
      </c>
      <c r="T1030" s="119">
        <f>(S1030-R1030)*10</f>
        <v>0</v>
      </c>
      <c r="U1030" s="21"/>
      <c r="V1030" s="50" t="s">
        <v>98</v>
      </c>
      <c r="W1030" s="23">
        <f t="shared" si="734"/>
        <v>139728</v>
      </c>
      <c r="X1030" s="23">
        <v>139728</v>
      </c>
      <c r="Y1030" s="119">
        <f>(X1030-W1030)*10</f>
        <v>0</v>
      </c>
      <c r="Z1030" s="21"/>
      <c r="AA1030" s="50" t="s">
        <v>98</v>
      </c>
      <c r="AB1030" s="23">
        <f t="shared" si="730"/>
        <v>139728</v>
      </c>
      <c r="AC1030" s="23">
        <v>139728</v>
      </c>
      <c r="AD1030" s="119">
        <f>(AC1030-AB1030)*10</f>
        <v>0</v>
      </c>
      <c r="AE1030" s="21"/>
      <c r="AF1030" s="50" t="s">
        <v>98</v>
      </c>
      <c r="AG1030" s="23">
        <f t="shared" si="731"/>
        <v>139728</v>
      </c>
      <c r="AH1030" s="23">
        <v>139728</v>
      </c>
      <c r="AI1030" s="119">
        <f>AH1030-AG1030</f>
        <v>0</v>
      </c>
      <c r="AJ1030" s="21"/>
      <c r="AK1030" s="50" t="s">
        <v>98</v>
      </c>
      <c r="AL1030" s="23">
        <f t="shared" si="732"/>
        <v>139728</v>
      </c>
      <c r="AM1030" s="23">
        <v>139728</v>
      </c>
      <c r="AN1030" s="119">
        <f>AM1030-AL1030</f>
        <v>0</v>
      </c>
    </row>
    <row r="1031" spans="2:40" x14ac:dyDescent="0.35">
      <c r="B1031" s="50" t="s">
        <v>85</v>
      </c>
      <c r="C1031" s="23">
        <v>793</v>
      </c>
      <c r="D1031" s="23">
        <v>797</v>
      </c>
      <c r="E1031" s="119">
        <f>D1031-C1031</f>
        <v>4</v>
      </c>
      <c r="F1031" s="21"/>
      <c r="G1031" s="50" t="s">
        <v>85</v>
      </c>
      <c r="H1031" s="23">
        <f t="shared" si="733"/>
        <v>797</v>
      </c>
      <c r="I1031" s="23">
        <v>799</v>
      </c>
      <c r="J1031" s="119">
        <f>I1031-H1031</f>
        <v>2</v>
      </c>
      <c r="K1031" s="21"/>
      <c r="L1031" s="50" t="s">
        <v>85</v>
      </c>
      <c r="M1031" s="23">
        <f t="shared" si="727"/>
        <v>799</v>
      </c>
      <c r="N1031" s="23">
        <v>800</v>
      </c>
      <c r="O1031" s="119">
        <f>N1031-M1031</f>
        <v>1</v>
      </c>
      <c r="P1031" s="21"/>
      <c r="Q1031" s="50" t="s">
        <v>85</v>
      </c>
      <c r="R1031" s="23">
        <f t="shared" si="728"/>
        <v>800</v>
      </c>
      <c r="S1031" s="23">
        <v>802</v>
      </c>
      <c r="T1031" s="119">
        <f>S1031-R1031</f>
        <v>2</v>
      </c>
      <c r="U1031" s="21"/>
      <c r="V1031" s="50" t="s">
        <v>85</v>
      </c>
      <c r="W1031" s="23">
        <f t="shared" si="734"/>
        <v>802</v>
      </c>
      <c r="X1031" s="23">
        <v>804</v>
      </c>
      <c r="Y1031" s="119">
        <f>X1031-W1031</f>
        <v>2</v>
      </c>
      <c r="Z1031" s="21"/>
      <c r="AA1031" s="50" t="s">
        <v>85</v>
      </c>
      <c r="AB1031" s="23">
        <f t="shared" si="730"/>
        <v>804</v>
      </c>
      <c r="AC1031" s="23">
        <v>806</v>
      </c>
      <c r="AD1031" s="119">
        <f>AC1031-AB1031</f>
        <v>2</v>
      </c>
      <c r="AE1031" s="21"/>
      <c r="AF1031" s="50" t="s">
        <v>85</v>
      </c>
      <c r="AG1031" s="23">
        <f t="shared" si="731"/>
        <v>806</v>
      </c>
      <c r="AH1031" s="23">
        <v>807</v>
      </c>
      <c r="AI1031" s="119">
        <f>AH1031-AG1031</f>
        <v>1</v>
      </c>
      <c r="AJ1031" s="21"/>
      <c r="AK1031" s="50" t="s">
        <v>85</v>
      </c>
      <c r="AL1031" s="23">
        <f t="shared" si="732"/>
        <v>807</v>
      </c>
      <c r="AM1031" s="23">
        <v>809</v>
      </c>
      <c r="AN1031" s="119">
        <f>AM1031-AL1031</f>
        <v>2</v>
      </c>
    </row>
    <row r="1032" spans="2:40" x14ac:dyDescent="0.35">
      <c r="B1032" s="50" t="s">
        <v>86</v>
      </c>
      <c r="C1032" s="23">
        <v>369643</v>
      </c>
      <c r="D1032" s="23">
        <v>369780</v>
      </c>
      <c r="E1032" s="119">
        <f>D1032-C1032</f>
        <v>137</v>
      </c>
      <c r="F1032" s="21"/>
      <c r="G1032" s="50" t="s">
        <v>86</v>
      </c>
      <c r="H1032" s="23">
        <f t="shared" si="733"/>
        <v>369780</v>
      </c>
      <c r="I1032" s="23">
        <v>369919</v>
      </c>
      <c r="J1032" s="119">
        <f>I1032-H1032</f>
        <v>139</v>
      </c>
      <c r="K1032" s="21"/>
      <c r="L1032" s="50" t="s">
        <v>86</v>
      </c>
      <c r="M1032" s="23">
        <f t="shared" si="727"/>
        <v>369919</v>
      </c>
      <c r="N1032" s="23">
        <v>370044</v>
      </c>
      <c r="O1032" s="119">
        <f>N1032-M1032</f>
        <v>125</v>
      </c>
      <c r="P1032" s="21"/>
      <c r="Q1032" s="50" t="s">
        <v>86</v>
      </c>
      <c r="R1032" s="23">
        <f t="shared" si="728"/>
        <v>370044</v>
      </c>
      <c r="S1032" s="23">
        <v>370194</v>
      </c>
      <c r="T1032" s="119">
        <f>S1032-R1032</f>
        <v>150</v>
      </c>
      <c r="U1032" s="21"/>
      <c r="V1032" s="50" t="s">
        <v>86</v>
      </c>
      <c r="W1032" s="23">
        <f t="shared" si="734"/>
        <v>370194</v>
      </c>
      <c r="X1032" s="23">
        <v>370342</v>
      </c>
      <c r="Y1032" s="119">
        <f>X1032-W1032</f>
        <v>148</v>
      </c>
      <c r="Z1032" s="21"/>
      <c r="AA1032" s="50" t="s">
        <v>86</v>
      </c>
      <c r="AB1032" s="23">
        <f t="shared" si="730"/>
        <v>370342</v>
      </c>
      <c r="AC1032" s="23">
        <v>370493</v>
      </c>
      <c r="AD1032" s="119">
        <f t="shared" ref="AD1032:AD1041" si="735">AC1032-AB1032</f>
        <v>151</v>
      </c>
      <c r="AE1032" s="21"/>
      <c r="AF1032" s="50" t="s">
        <v>86</v>
      </c>
      <c r="AG1032" s="23">
        <f t="shared" si="731"/>
        <v>370493</v>
      </c>
      <c r="AH1032" s="23">
        <v>370631</v>
      </c>
      <c r="AI1032" s="119">
        <f>AH1032-AG1032</f>
        <v>138</v>
      </c>
      <c r="AJ1032" s="21"/>
      <c r="AK1032" s="50" t="s">
        <v>86</v>
      </c>
      <c r="AL1032" s="23">
        <f t="shared" si="732"/>
        <v>370631</v>
      </c>
      <c r="AM1032" s="23">
        <v>370767</v>
      </c>
      <c r="AN1032" s="119">
        <f>AM1032-AL1032</f>
        <v>136</v>
      </c>
    </row>
    <row r="1033" spans="2:40" x14ac:dyDescent="0.35">
      <c r="B1033" s="50" t="s">
        <v>93</v>
      </c>
      <c r="C1033" s="23"/>
      <c r="D1033" s="23"/>
      <c r="E1033" s="119">
        <f>E1032+E1031+E1030+E1029+E1028+E1027</f>
        <v>1991</v>
      </c>
      <c r="F1033" s="21"/>
      <c r="G1033" s="50" t="s">
        <v>93</v>
      </c>
      <c r="H1033" s="23">
        <f t="shared" si="733"/>
        <v>0</v>
      </c>
      <c r="I1033" s="23"/>
      <c r="J1033" s="119">
        <f>J1032+J1031+J1030+J1029+J1028+J1027+J1026+J1025+J1024</f>
        <v>1740</v>
      </c>
      <c r="K1033" s="21"/>
      <c r="L1033" s="50" t="s">
        <v>93</v>
      </c>
      <c r="M1033" s="23">
        <f t="shared" si="727"/>
        <v>0</v>
      </c>
      <c r="N1033" s="23"/>
      <c r="O1033" s="119">
        <f>O1032+O1031+O1030+O1029+O1028+O1027</f>
        <v>332</v>
      </c>
      <c r="P1033" s="21"/>
      <c r="Q1033" s="50" t="s">
        <v>93</v>
      </c>
      <c r="R1033" s="23">
        <f t="shared" si="728"/>
        <v>0</v>
      </c>
      <c r="S1033" s="23"/>
      <c r="T1033" s="119">
        <f>T1032+T1031+T1030+T1029+T1028+T1027</f>
        <v>962</v>
      </c>
      <c r="U1033" s="21"/>
      <c r="V1033" s="50" t="s">
        <v>93</v>
      </c>
      <c r="W1033" s="23">
        <f t="shared" si="734"/>
        <v>0</v>
      </c>
      <c r="X1033" s="23"/>
      <c r="Y1033" s="119">
        <f>Y1032+Y1031+Y1030+Y1029+Y1028+Y1027</f>
        <v>1603</v>
      </c>
      <c r="Z1033" s="21"/>
      <c r="AA1033" s="50" t="s">
        <v>93</v>
      </c>
      <c r="AB1033" s="23">
        <f t="shared" si="730"/>
        <v>0</v>
      </c>
      <c r="AC1033" s="23"/>
      <c r="AD1033" s="119">
        <f>AD1032+AD1031+AD1030+AD1029+AD1028+AD1027</f>
        <v>1557</v>
      </c>
      <c r="AE1033" s="21"/>
      <c r="AF1033" s="50" t="s">
        <v>93</v>
      </c>
      <c r="AG1033" s="23">
        <f t="shared" si="731"/>
        <v>0</v>
      </c>
      <c r="AH1033" s="23"/>
      <c r="AI1033" s="119">
        <f>AI1032+AI1031+AI1030+AI1029+AI1028+AI1027</f>
        <v>1487</v>
      </c>
      <c r="AJ1033" s="21"/>
      <c r="AK1033" s="50" t="s">
        <v>93</v>
      </c>
      <c r="AL1033" s="23">
        <f t="shared" si="732"/>
        <v>0</v>
      </c>
      <c r="AM1033" s="23"/>
      <c r="AN1033" s="119">
        <f>AN1032+AN1031+AN1030+AN1029+AN1028+AN1027</f>
        <v>1222</v>
      </c>
    </row>
    <row r="1034" spans="2:40" x14ac:dyDescent="0.35">
      <c r="B1034" s="50" t="s">
        <v>87</v>
      </c>
      <c r="C1034" s="23">
        <v>1590476</v>
      </c>
      <c r="D1034" s="23">
        <v>1590476</v>
      </c>
      <c r="E1034" s="119">
        <f t="shared" ref="E1034:E1039" si="736">D1034-C1034</f>
        <v>0</v>
      </c>
      <c r="F1034" s="21"/>
      <c r="G1034" s="50" t="s">
        <v>87</v>
      </c>
      <c r="H1034" s="23">
        <f t="shared" si="733"/>
        <v>1590476</v>
      </c>
      <c r="I1034" s="23">
        <v>1590476</v>
      </c>
      <c r="J1034" s="119">
        <f t="shared" ref="J1034:J1040" si="737">I1034-H1034</f>
        <v>0</v>
      </c>
      <c r="K1034" s="21"/>
      <c r="L1034" s="50" t="s">
        <v>87</v>
      </c>
      <c r="M1034" s="23">
        <f t="shared" si="727"/>
        <v>1590476</v>
      </c>
      <c r="N1034" s="23">
        <v>1590476</v>
      </c>
      <c r="O1034" s="119">
        <f>N1034-M1034</f>
        <v>0</v>
      </c>
      <c r="P1034" s="21"/>
      <c r="Q1034" s="50" t="s">
        <v>87</v>
      </c>
      <c r="R1034" s="23">
        <f t="shared" si="728"/>
        <v>1590476</v>
      </c>
      <c r="S1034" s="23">
        <v>1590476</v>
      </c>
      <c r="T1034" s="119">
        <f>(S1034-R1034)*10</f>
        <v>0</v>
      </c>
      <c r="U1034" s="21"/>
      <c r="V1034" s="50" t="s">
        <v>87</v>
      </c>
      <c r="W1034" s="23">
        <f t="shared" si="734"/>
        <v>1590476</v>
      </c>
      <c r="X1034" s="23">
        <v>1590476</v>
      </c>
      <c r="Y1034" s="119">
        <f>X1034-W1034</f>
        <v>0</v>
      </c>
      <c r="Z1034" s="21"/>
      <c r="AA1034" s="50" t="s">
        <v>87</v>
      </c>
      <c r="AB1034" s="23">
        <f t="shared" si="730"/>
        <v>1590476</v>
      </c>
      <c r="AC1034" s="23">
        <v>1590476</v>
      </c>
      <c r="AD1034" s="119">
        <f t="shared" si="735"/>
        <v>0</v>
      </c>
      <c r="AE1034" s="21"/>
      <c r="AF1034" s="50" t="s">
        <v>87</v>
      </c>
      <c r="AG1034" s="23">
        <f t="shared" si="731"/>
        <v>1590476</v>
      </c>
      <c r="AH1034" s="23">
        <v>1590476</v>
      </c>
      <c r="AI1034" s="119">
        <f t="shared" ref="AI1034:AI1040" si="738">AH1034-AG1034</f>
        <v>0</v>
      </c>
      <c r="AJ1034" s="21"/>
      <c r="AK1034" s="50" t="s">
        <v>87</v>
      </c>
      <c r="AL1034" s="23">
        <f t="shared" si="732"/>
        <v>1590476</v>
      </c>
      <c r="AM1034" s="23">
        <v>1590476</v>
      </c>
      <c r="AN1034" s="119">
        <f t="shared" ref="AN1034:AN1040" si="739">AM1034-AL1034</f>
        <v>0</v>
      </c>
    </row>
    <row r="1035" spans="2:40" x14ac:dyDescent="0.35">
      <c r="B1035" s="50" t="s">
        <v>96</v>
      </c>
      <c r="C1035" s="23">
        <v>899181</v>
      </c>
      <c r="D1035" s="23">
        <v>899444</v>
      </c>
      <c r="E1035" s="119">
        <f t="shared" si="736"/>
        <v>263</v>
      </c>
      <c r="F1035" s="21"/>
      <c r="G1035" s="50" t="s">
        <v>96</v>
      </c>
      <c r="H1035" s="23">
        <f t="shared" si="733"/>
        <v>899444</v>
      </c>
      <c r="I1035" s="23">
        <v>899679</v>
      </c>
      <c r="J1035" s="119">
        <f t="shared" si="737"/>
        <v>235</v>
      </c>
      <c r="K1035" s="21"/>
      <c r="L1035" s="50" t="s">
        <v>96</v>
      </c>
      <c r="M1035" s="23">
        <f t="shared" si="727"/>
        <v>899679</v>
      </c>
      <c r="N1035" s="23">
        <v>899871</v>
      </c>
      <c r="O1035" s="119">
        <f t="shared" ref="O1035:O1040" si="740">N1035-M1035</f>
        <v>192</v>
      </c>
      <c r="P1035" s="21"/>
      <c r="Q1035" s="50" t="s">
        <v>96</v>
      </c>
      <c r="R1035" s="23">
        <f t="shared" si="728"/>
        <v>899871</v>
      </c>
      <c r="S1035" s="23">
        <v>900076</v>
      </c>
      <c r="T1035" s="119">
        <f t="shared" ref="T1035:T1040" si="741">S1035-R1035</f>
        <v>205</v>
      </c>
      <c r="U1035" s="21"/>
      <c r="V1035" s="50" t="s">
        <v>96</v>
      </c>
      <c r="W1035" s="23">
        <f t="shared" si="734"/>
        <v>900076</v>
      </c>
      <c r="X1035" s="23">
        <v>900269</v>
      </c>
      <c r="Y1035" s="119">
        <f>X1035-W1035</f>
        <v>193</v>
      </c>
      <c r="Z1035" s="21"/>
      <c r="AA1035" s="50" t="s">
        <v>96</v>
      </c>
      <c r="AB1035" s="23">
        <f t="shared" si="730"/>
        <v>900269</v>
      </c>
      <c r="AC1035" s="23">
        <v>900470</v>
      </c>
      <c r="AD1035" s="119">
        <f t="shared" si="735"/>
        <v>201</v>
      </c>
      <c r="AE1035" s="21"/>
      <c r="AF1035" s="50" t="s">
        <v>96</v>
      </c>
      <c r="AG1035" s="23">
        <f t="shared" si="731"/>
        <v>900470</v>
      </c>
      <c r="AH1035" s="23">
        <v>900670</v>
      </c>
      <c r="AI1035" s="119">
        <f t="shared" si="738"/>
        <v>200</v>
      </c>
      <c r="AJ1035" s="21"/>
      <c r="AK1035" s="50" t="s">
        <v>96</v>
      </c>
      <c r="AL1035" s="23">
        <f t="shared" si="732"/>
        <v>900670</v>
      </c>
      <c r="AM1035" s="23">
        <v>900854</v>
      </c>
      <c r="AN1035" s="119">
        <f t="shared" si="739"/>
        <v>184</v>
      </c>
    </row>
    <row r="1036" spans="2:40" x14ac:dyDescent="0.35">
      <c r="B1036" s="50" t="s">
        <v>88</v>
      </c>
      <c r="C1036" s="23"/>
      <c r="D1036" s="23"/>
      <c r="E1036" s="119">
        <f t="shared" si="736"/>
        <v>0</v>
      </c>
      <c r="F1036" s="21"/>
      <c r="G1036" s="50" t="s">
        <v>88</v>
      </c>
      <c r="H1036" s="23">
        <f t="shared" si="733"/>
        <v>0</v>
      </c>
      <c r="I1036" s="23"/>
      <c r="J1036" s="119">
        <f t="shared" si="737"/>
        <v>0</v>
      </c>
      <c r="K1036" s="21"/>
      <c r="L1036" s="50" t="s">
        <v>88</v>
      </c>
      <c r="M1036" s="23">
        <f t="shared" si="727"/>
        <v>0</v>
      </c>
      <c r="N1036" s="23"/>
      <c r="O1036" s="119">
        <f t="shared" si="740"/>
        <v>0</v>
      </c>
      <c r="P1036" s="21"/>
      <c r="Q1036" s="50" t="s">
        <v>88</v>
      </c>
      <c r="R1036" s="23">
        <f t="shared" si="728"/>
        <v>0</v>
      </c>
      <c r="S1036" s="23"/>
      <c r="T1036" s="119">
        <f t="shared" si="741"/>
        <v>0</v>
      </c>
      <c r="U1036" s="21"/>
      <c r="V1036" s="50" t="s">
        <v>88</v>
      </c>
      <c r="W1036" s="23">
        <f t="shared" si="734"/>
        <v>0</v>
      </c>
      <c r="X1036" s="23"/>
      <c r="Y1036" s="119">
        <v>0</v>
      </c>
      <c r="Z1036" s="21"/>
      <c r="AA1036" s="50" t="s">
        <v>88</v>
      </c>
      <c r="AB1036" s="23">
        <f t="shared" si="730"/>
        <v>0</v>
      </c>
      <c r="AC1036" s="23"/>
      <c r="AD1036" s="119">
        <f t="shared" si="735"/>
        <v>0</v>
      </c>
      <c r="AE1036" s="21"/>
      <c r="AF1036" s="50" t="s">
        <v>88</v>
      </c>
      <c r="AG1036" s="23">
        <f t="shared" si="731"/>
        <v>0</v>
      </c>
      <c r="AH1036" s="23"/>
      <c r="AI1036" s="119">
        <f t="shared" si="738"/>
        <v>0</v>
      </c>
      <c r="AJ1036" s="21"/>
      <c r="AK1036" s="50" t="s">
        <v>88</v>
      </c>
      <c r="AL1036" s="23">
        <f t="shared" si="732"/>
        <v>0</v>
      </c>
      <c r="AM1036" s="23"/>
      <c r="AN1036" s="119">
        <f t="shared" si="739"/>
        <v>0</v>
      </c>
    </row>
    <row r="1037" spans="2:40" x14ac:dyDescent="0.35">
      <c r="B1037" s="50" t="s">
        <v>108</v>
      </c>
      <c r="C1037" s="23">
        <v>3006</v>
      </c>
      <c r="D1037" s="23">
        <v>3008</v>
      </c>
      <c r="E1037" s="119">
        <f t="shared" si="736"/>
        <v>2</v>
      </c>
      <c r="F1037" s="21"/>
      <c r="G1037" s="50" t="s">
        <v>108</v>
      </c>
      <c r="H1037" s="23">
        <f t="shared" si="733"/>
        <v>3008</v>
      </c>
      <c r="I1037" s="23">
        <v>3011</v>
      </c>
      <c r="J1037" s="119">
        <f t="shared" si="737"/>
        <v>3</v>
      </c>
      <c r="K1037" s="21"/>
      <c r="L1037" s="50" t="s">
        <v>108</v>
      </c>
      <c r="M1037" s="23">
        <f t="shared" si="727"/>
        <v>3011</v>
      </c>
      <c r="N1037" s="23">
        <v>3012</v>
      </c>
      <c r="O1037" s="119">
        <f t="shared" si="740"/>
        <v>1</v>
      </c>
      <c r="P1037" s="21"/>
      <c r="Q1037" s="50" t="s">
        <v>108</v>
      </c>
      <c r="R1037" s="23">
        <f t="shared" si="728"/>
        <v>3012</v>
      </c>
      <c r="S1037" s="23">
        <v>3014</v>
      </c>
      <c r="T1037" s="119">
        <f t="shared" si="741"/>
        <v>2</v>
      </c>
      <c r="U1037" s="21"/>
      <c r="V1037" s="50" t="s">
        <v>108</v>
      </c>
      <c r="W1037" s="23">
        <f t="shared" si="734"/>
        <v>3014</v>
      </c>
      <c r="X1037" s="23">
        <v>3018</v>
      </c>
      <c r="Y1037" s="119">
        <f>X1037-W1037</f>
        <v>4</v>
      </c>
      <c r="Z1037" s="21"/>
      <c r="AA1037" s="50" t="s">
        <v>108</v>
      </c>
      <c r="AB1037" s="23">
        <f t="shared" si="730"/>
        <v>3018</v>
      </c>
      <c r="AC1037" s="23">
        <v>3019</v>
      </c>
      <c r="AD1037" s="119">
        <f t="shared" si="735"/>
        <v>1</v>
      </c>
      <c r="AE1037" s="21"/>
      <c r="AF1037" s="50" t="s">
        <v>108</v>
      </c>
      <c r="AG1037" s="23">
        <f t="shared" si="731"/>
        <v>3019</v>
      </c>
      <c r="AH1037" s="23">
        <v>3020</v>
      </c>
      <c r="AI1037" s="119">
        <f t="shared" si="738"/>
        <v>1</v>
      </c>
      <c r="AJ1037" s="21"/>
      <c r="AK1037" s="50" t="s">
        <v>108</v>
      </c>
      <c r="AL1037" s="23">
        <f t="shared" si="732"/>
        <v>3020</v>
      </c>
      <c r="AM1037" s="23">
        <v>3023</v>
      </c>
      <c r="AN1037" s="119">
        <f t="shared" si="739"/>
        <v>3</v>
      </c>
    </row>
    <row r="1038" spans="2:40" x14ac:dyDescent="0.35">
      <c r="B1038" s="50" t="s">
        <v>1258</v>
      </c>
      <c r="C1038" s="23">
        <v>656796</v>
      </c>
      <c r="D1038" s="23">
        <v>657170</v>
      </c>
      <c r="E1038" s="119">
        <f t="shared" si="736"/>
        <v>374</v>
      </c>
      <c r="F1038" s="21"/>
      <c r="G1038" s="50" t="s">
        <v>1258</v>
      </c>
      <c r="H1038" s="23">
        <f t="shared" si="733"/>
        <v>657170</v>
      </c>
      <c r="I1038" s="23">
        <v>657299</v>
      </c>
      <c r="J1038" s="119">
        <f t="shared" si="737"/>
        <v>129</v>
      </c>
      <c r="K1038" s="21"/>
      <c r="L1038" s="50" t="s">
        <v>1258</v>
      </c>
      <c r="M1038" s="23">
        <f t="shared" si="727"/>
        <v>657299</v>
      </c>
      <c r="N1038" s="23">
        <v>657461</v>
      </c>
      <c r="O1038" s="119">
        <f t="shared" si="740"/>
        <v>162</v>
      </c>
      <c r="P1038" s="21"/>
      <c r="Q1038" s="50" t="s">
        <v>1258</v>
      </c>
      <c r="R1038" s="23">
        <f t="shared" si="728"/>
        <v>657461</v>
      </c>
      <c r="S1038" s="23">
        <v>657629</v>
      </c>
      <c r="T1038" s="119">
        <f t="shared" si="741"/>
        <v>168</v>
      </c>
      <c r="U1038" s="21"/>
      <c r="V1038" s="50" t="s">
        <v>89</v>
      </c>
      <c r="W1038" s="23">
        <f t="shared" si="734"/>
        <v>657629</v>
      </c>
      <c r="X1038" s="23">
        <v>658001</v>
      </c>
      <c r="Y1038" s="119">
        <f>X1038-W1038</f>
        <v>372</v>
      </c>
      <c r="Z1038" s="21"/>
      <c r="AA1038" s="50" t="s">
        <v>89</v>
      </c>
      <c r="AB1038" s="23">
        <f t="shared" si="730"/>
        <v>658001</v>
      </c>
      <c r="AC1038" s="23">
        <v>658423</v>
      </c>
      <c r="AD1038" s="119">
        <f t="shared" si="735"/>
        <v>422</v>
      </c>
      <c r="AE1038" s="21"/>
      <c r="AF1038" s="50" t="s">
        <v>89</v>
      </c>
      <c r="AG1038" s="23">
        <f t="shared" si="731"/>
        <v>658423</v>
      </c>
      <c r="AH1038" s="23">
        <v>658797</v>
      </c>
      <c r="AI1038" s="119">
        <f t="shared" si="738"/>
        <v>374</v>
      </c>
      <c r="AJ1038" s="21"/>
      <c r="AK1038" s="50" t="s">
        <v>89</v>
      </c>
      <c r="AL1038" s="23">
        <f t="shared" si="732"/>
        <v>658797</v>
      </c>
      <c r="AM1038" s="23">
        <v>659152</v>
      </c>
      <c r="AN1038" s="119">
        <f t="shared" si="739"/>
        <v>355</v>
      </c>
    </row>
    <row r="1039" spans="2:40" x14ac:dyDescent="0.35">
      <c r="B1039" s="50" t="s">
        <v>90</v>
      </c>
      <c r="C1039" s="23">
        <v>352222</v>
      </c>
      <c r="D1039" s="23">
        <v>352461</v>
      </c>
      <c r="E1039" s="119">
        <f t="shared" si="736"/>
        <v>239</v>
      </c>
      <c r="F1039" s="21"/>
      <c r="G1039" s="50" t="s">
        <v>90</v>
      </c>
      <c r="H1039" s="23">
        <f t="shared" si="733"/>
        <v>352461</v>
      </c>
      <c r="I1039" s="23">
        <v>352709</v>
      </c>
      <c r="J1039" s="119">
        <f t="shared" si="737"/>
        <v>248</v>
      </c>
      <c r="K1039" s="21"/>
      <c r="L1039" s="50" t="s">
        <v>90</v>
      </c>
      <c r="M1039" s="23">
        <f t="shared" si="727"/>
        <v>352709</v>
      </c>
      <c r="N1039" s="23">
        <v>352923</v>
      </c>
      <c r="O1039" s="119">
        <f t="shared" si="740"/>
        <v>214</v>
      </c>
      <c r="P1039" s="21"/>
      <c r="Q1039" s="50" t="s">
        <v>90</v>
      </c>
      <c r="R1039" s="23">
        <f t="shared" si="728"/>
        <v>352923</v>
      </c>
      <c r="S1039" s="23">
        <v>353104</v>
      </c>
      <c r="T1039" s="119">
        <f t="shared" si="741"/>
        <v>181</v>
      </c>
      <c r="U1039" s="21"/>
      <c r="V1039" s="50" t="s">
        <v>90</v>
      </c>
      <c r="W1039" s="23">
        <f t="shared" si="734"/>
        <v>353104</v>
      </c>
      <c r="X1039" s="23">
        <v>353324</v>
      </c>
      <c r="Y1039" s="119">
        <f>X1039-W1039</f>
        <v>220</v>
      </c>
      <c r="Z1039" s="21"/>
      <c r="AA1039" s="50" t="s">
        <v>90</v>
      </c>
      <c r="AB1039" s="23">
        <f t="shared" si="730"/>
        <v>353324</v>
      </c>
      <c r="AC1039" s="23">
        <v>353546</v>
      </c>
      <c r="AD1039" s="119">
        <f t="shared" si="735"/>
        <v>222</v>
      </c>
      <c r="AE1039" s="21"/>
      <c r="AF1039" s="50" t="s">
        <v>90</v>
      </c>
      <c r="AG1039" s="23">
        <f t="shared" si="731"/>
        <v>353546</v>
      </c>
      <c r="AH1039" s="23">
        <v>353733</v>
      </c>
      <c r="AI1039" s="119">
        <f t="shared" si="738"/>
        <v>187</v>
      </c>
      <c r="AJ1039" s="21"/>
      <c r="AK1039" s="50" t="s">
        <v>90</v>
      </c>
      <c r="AL1039" s="23">
        <f t="shared" si="732"/>
        <v>353733</v>
      </c>
      <c r="AM1039" s="23">
        <v>353933</v>
      </c>
      <c r="AN1039" s="119">
        <f t="shared" si="739"/>
        <v>200</v>
      </c>
    </row>
    <row r="1040" spans="2:40" x14ac:dyDescent="0.35">
      <c r="B1040" s="50" t="s">
        <v>91</v>
      </c>
      <c r="C1040" s="23">
        <v>1059599</v>
      </c>
      <c r="D1040" s="23">
        <v>1060884</v>
      </c>
      <c r="E1040" s="119">
        <f>D1040-C1040</f>
        <v>1285</v>
      </c>
      <c r="F1040" s="21"/>
      <c r="G1040" s="50" t="s">
        <v>91</v>
      </c>
      <c r="H1040" s="23">
        <f t="shared" si="733"/>
        <v>1060884</v>
      </c>
      <c r="I1040" s="23">
        <v>1061999</v>
      </c>
      <c r="J1040" s="119">
        <f t="shared" si="737"/>
        <v>1115</v>
      </c>
      <c r="K1040" s="21"/>
      <c r="L1040" s="50" t="s">
        <v>91</v>
      </c>
      <c r="M1040" s="23">
        <f t="shared" si="727"/>
        <v>1061999</v>
      </c>
      <c r="N1040" s="23">
        <v>1062396</v>
      </c>
      <c r="O1040" s="119">
        <f t="shared" si="740"/>
        <v>397</v>
      </c>
      <c r="P1040" s="21"/>
      <c r="Q1040" s="50" t="s">
        <v>91</v>
      </c>
      <c r="R1040" s="23">
        <f t="shared" si="728"/>
        <v>1062396</v>
      </c>
      <c r="S1040" s="23">
        <v>1063306</v>
      </c>
      <c r="T1040" s="119">
        <f t="shared" si="741"/>
        <v>910</v>
      </c>
      <c r="U1040" s="21"/>
      <c r="V1040" s="50" t="s">
        <v>91</v>
      </c>
      <c r="W1040" s="23">
        <f t="shared" si="734"/>
        <v>1063306</v>
      </c>
      <c r="X1040" s="23">
        <v>1064466</v>
      </c>
      <c r="Y1040" s="119">
        <f>X1040-W1040</f>
        <v>1160</v>
      </c>
      <c r="Z1040" s="21"/>
      <c r="AA1040" s="50" t="s">
        <v>91</v>
      </c>
      <c r="AB1040" s="23">
        <f t="shared" si="730"/>
        <v>1064466</v>
      </c>
      <c r="AC1040" s="23">
        <v>1065530</v>
      </c>
      <c r="AD1040" s="119">
        <f t="shared" si="735"/>
        <v>1064</v>
      </c>
      <c r="AE1040" s="21"/>
      <c r="AF1040" s="50" t="s">
        <v>91</v>
      </c>
      <c r="AG1040" s="23">
        <f t="shared" si="731"/>
        <v>1065530</v>
      </c>
      <c r="AH1040" s="23">
        <v>1066783</v>
      </c>
      <c r="AI1040" s="119">
        <f t="shared" si="738"/>
        <v>1253</v>
      </c>
      <c r="AJ1040" s="21"/>
      <c r="AK1040" s="50" t="s">
        <v>91</v>
      </c>
      <c r="AL1040" s="23">
        <f t="shared" si="732"/>
        <v>1066783</v>
      </c>
      <c r="AM1040" s="23">
        <v>1067644</v>
      </c>
      <c r="AN1040" s="119">
        <f t="shared" si="739"/>
        <v>861</v>
      </c>
    </row>
    <row r="1041" spans="2:40" x14ac:dyDescent="0.35">
      <c r="B1041" s="50" t="s">
        <v>94</v>
      </c>
      <c r="C1041" s="23"/>
      <c r="D1041" s="23"/>
      <c r="E1041" s="119">
        <f>SUM(E1034:E1040)</f>
        <v>2163</v>
      </c>
      <c r="F1041" s="21"/>
      <c r="G1041" s="50" t="s">
        <v>94</v>
      </c>
      <c r="H1041" s="23">
        <f t="shared" si="733"/>
        <v>0</v>
      </c>
      <c r="I1041" s="23"/>
      <c r="J1041" s="119">
        <f>SUM(J1034:J1040)</f>
        <v>1730</v>
      </c>
      <c r="K1041" s="21"/>
      <c r="L1041" s="50" t="s">
        <v>94</v>
      </c>
      <c r="M1041" s="23">
        <f t="shared" si="727"/>
        <v>0</v>
      </c>
      <c r="N1041" s="23"/>
      <c r="O1041" s="119">
        <f>SUM(O1034:O1040)</f>
        <v>966</v>
      </c>
      <c r="P1041" s="21"/>
      <c r="Q1041" s="50" t="s">
        <v>94</v>
      </c>
      <c r="R1041" s="23">
        <f t="shared" si="728"/>
        <v>0</v>
      </c>
      <c r="S1041" s="23"/>
      <c r="T1041" s="119">
        <f>SUM(T1034:T1040)</f>
        <v>1466</v>
      </c>
      <c r="U1041" s="21"/>
      <c r="V1041" s="50" t="s">
        <v>94</v>
      </c>
      <c r="W1041" s="23">
        <f t="shared" si="734"/>
        <v>0</v>
      </c>
      <c r="X1041" s="23"/>
      <c r="Y1041" s="119">
        <f>Y1040+Y1039+Y1038+Y1037+Y1036+Y1035+Y1034</f>
        <v>1949</v>
      </c>
      <c r="Z1041" s="21"/>
      <c r="AA1041" s="50" t="s">
        <v>94</v>
      </c>
      <c r="AB1041" s="23">
        <f t="shared" si="730"/>
        <v>0</v>
      </c>
      <c r="AC1041" s="23"/>
      <c r="AD1041" s="119">
        <f t="shared" si="735"/>
        <v>0</v>
      </c>
      <c r="AE1041" s="21"/>
      <c r="AF1041" s="50" t="s">
        <v>94</v>
      </c>
      <c r="AG1041" s="23">
        <f t="shared" si="731"/>
        <v>0</v>
      </c>
      <c r="AH1041" s="23"/>
      <c r="AI1041" s="119">
        <f>SUM(AI1034:AI1040)</f>
        <v>2015</v>
      </c>
      <c r="AJ1041" s="21"/>
      <c r="AK1041" s="50" t="s">
        <v>94</v>
      </c>
      <c r="AL1041" s="23">
        <f t="shared" si="732"/>
        <v>0</v>
      </c>
      <c r="AM1041" s="23"/>
      <c r="AN1041" s="119">
        <f>SUM(AN1034:AN1040)</f>
        <v>1603</v>
      </c>
    </row>
    <row r="1042" spans="2:40" x14ac:dyDescent="0.35">
      <c r="B1042" s="50" t="s">
        <v>97</v>
      </c>
      <c r="C1042" s="23">
        <v>605170</v>
      </c>
      <c r="D1042" s="23">
        <v>605393</v>
      </c>
      <c r="E1042" s="119">
        <f>D1042-C1042</f>
        <v>223</v>
      </c>
      <c r="F1042" s="21"/>
      <c r="G1042" s="50" t="s">
        <v>97</v>
      </c>
      <c r="H1042" s="23">
        <f t="shared" si="733"/>
        <v>605393</v>
      </c>
      <c r="I1042" s="23">
        <v>605625</v>
      </c>
      <c r="J1042" s="119">
        <f>I1042-H1042</f>
        <v>232</v>
      </c>
      <c r="K1042" s="122"/>
      <c r="L1042" s="50" t="s">
        <v>97</v>
      </c>
      <c r="M1042" s="23">
        <f t="shared" si="727"/>
        <v>605625</v>
      </c>
      <c r="N1042" s="23">
        <v>605885</v>
      </c>
      <c r="O1042" s="119">
        <f>N1042-M1042</f>
        <v>260</v>
      </c>
      <c r="P1042" s="21"/>
      <c r="Q1042" s="50" t="s">
        <v>97</v>
      </c>
      <c r="R1042" s="23">
        <f t="shared" si="728"/>
        <v>605885</v>
      </c>
      <c r="S1042" s="23">
        <v>606076</v>
      </c>
      <c r="T1042" s="119">
        <f>S1042-R1042</f>
        <v>191</v>
      </c>
      <c r="U1042" s="21"/>
      <c r="V1042" s="50" t="s">
        <v>97</v>
      </c>
      <c r="W1042" s="23">
        <f t="shared" si="734"/>
        <v>606076</v>
      </c>
      <c r="X1042" s="23">
        <v>606277</v>
      </c>
      <c r="Y1042" s="119">
        <f>X1042-W1042</f>
        <v>201</v>
      </c>
      <c r="Z1042" s="21"/>
      <c r="AA1042" s="50" t="s">
        <v>97</v>
      </c>
      <c r="AB1042" s="23">
        <f t="shared" si="730"/>
        <v>606277</v>
      </c>
      <c r="AC1042" s="23">
        <v>606497</v>
      </c>
      <c r="AD1042" s="119">
        <v>0</v>
      </c>
      <c r="AE1042" s="21"/>
      <c r="AF1042" s="50" t="s">
        <v>97</v>
      </c>
      <c r="AG1042" s="23">
        <f t="shared" si="731"/>
        <v>606497</v>
      </c>
      <c r="AH1042" s="23">
        <v>606742</v>
      </c>
      <c r="AI1042" s="119">
        <f>AH1042-AG1042</f>
        <v>245</v>
      </c>
      <c r="AJ1042" s="21"/>
      <c r="AK1042" s="50" t="s">
        <v>97</v>
      </c>
      <c r="AL1042" s="23">
        <f t="shared" si="732"/>
        <v>606742</v>
      </c>
      <c r="AM1042" s="23">
        <v>606976</v>
      </c>
      <c r="AN1042" s="119">
        <f>AM1042-AL1042</f>
        <v>234</v>
      </c>
    </row>
    <row r="1043" spans="2:40" x14ac:dyDescent="0.35">
      <c r="B1043" s="29" t="s">
        <v>130</v>
      </c>
      <c r="C1043" s="23"/>
      <c r="D1043" s="23"/>
      <c r="E1043" s="121">
        <f>E1042+E1041+E1033+E1025+E1026+E1024+E1023+E1022+E1021</f>
        <v>7427</v>
      </c>
      <c r="F1043" s="21"/>
      <c r="G1043" s="29" t="s">
        <v>130</v>
      </c>
      <c r="H1043" s="23">
        <f t="shared" si="733"/>
        <v>0</v>
      </c>
      <c r="I1043" s="23"/>
      <c r="J1043" s="121">
        <f>J1042+J1041+J1033+J1025+J1026+J1024+J1023+J1022+J1021</f>
        <v>6752</v>
      </c>
      <c r="K1043" s="21"/>
      <c r="L1043" s="29" t="s">
        <v>130</v>
      </c>
      <c r="M1043" s="23">
        <f t="shared" si="727"/>
        <v>0</v>
      </c>
      <c r="N1043" s="23"/>
      <c r="O1043" s="121">
        <f>O1042+O1041+O1033+O1025+O1026+O1024+O1023+O1022+O1021</f>
        <v>4617</v>
      </c>
      <c r="P1043" s="21"/>
      <c r="Q1043" s="29" t="s">
        <v>130</v>
      </c>
      <c r="R1043" s="23">
        <f t="shared" si="728"/>
        <v>0</v>
      </c>
      <c r="S1043" s="23"/>
      <c r="T1043" s="121">
        <f>T1042+T1041+T1033+T1025+T1026+T1024+T1023+T1022+T1021</f>
        <v>5292</v>
      </c>
      <c r="U1043" s="21"/>
      <c r="V1043" s="29" t="s">
        <v>130</v>
      </c>
      <c r="W1043" s="23">
        <f t="shared" si="734"/>
        <v>0</v>
      </c>
      <c r="X1043" s="23"/>
      <c r="Y1043" s="121">
        <f>Y1042+Y1041+Y1033+Y1025+Y1026+Y1024+Y1023+Y1022+Y1021</f>
        <v>6331</v>
      </c>
      <c r="Z1043" s="21"/>
      <c r="AA1043" s="29" t="s">
        <v>130</v>
      </c>
      <c r="AB1043" s="23">
        <f t="shared" si="730"/>
        <v>0</v>
      </c>
      <c r="AC1043" s="23"/>
      <c r="AD1043" s="121">
        <f>AD1042+AD1041+AD1033+AD1025+AD1026+AD1024+AD1023+AD1022+AD1021</f>
        <v>4509</v>
      </c>
      <c r="AE1043" s="21"/>
      <c r="AF1043" s="29" t="s">
        <v>130</v>
      </c>
      <c r="AG1043" s="23">
        <f t="shared" si="731"/>
        <v>0</v>
      </c>
      <c r="AH1043" s="23"/>
      <c r="AI1043" s="121">
        <f>AI1042+AI1041+AI1033+AI1025+AI1026+AI1024+AI1023+AI1022+AI1021</f>
        <v>6016</v>
      </c>
      <c r="AJ1043" s="21"/>
      <c r="AK1043" s="29" t="s">
        <v>130</v>
      </c>
      <c r="AL1043" s="23">
        <f t="shared" si="732"/>
        <v>0</v>
      </c>
      <c r="AM1043" s="23"/>
      <c r="AN1043" s="121">
        <f>AN1042+AN1041+AN1033+AN1025+AN1026+AN1024+AN1023+AN1022+AN1021</f>
        <v>5121</v>
      </c>
    </row>
    <row r="1044" spans="2:40" x14ac:dyDescent="0.35">
      <c r="B1044" s="21"/>
      <c r="C1044" s="21"/>
      <c r="D1044" s="21"/>
      <c r="E1044" s="123">
        <f>E1043-E1027+471</f>
        <v>6108</v>
      </c>
      <c r="F1044" s="21"/>
      <c r="G1044" s="21"/>
      <c r="H1044" s="21"/>
      <c r="I1044" s="21"/>
      <c r="J1044" s="123">
        <f>J1043-J1027+471</f>
        <v>5973</v>
      </c>
      <c r="K1044" s="21"/>
      <c r="L1044" s="21"/>
      <c r="M1044" s="21"/>
      <c r="N1044" s="21"/>
      <c r="O1044" s="123">
        <f>O1043-O1027+471</f>
        <v>4888</v>
      </c>
      <c r="P1044" s="21"/>
      <c r="Q1044" s="21"/>
      <c r="R1044" s="21"/>
      <c r="S1044" s="21"/>
      <c r="T1044" s="123">
        <f>T1043-T1027+471</f>
        <v>4963</v>
      </c>
      <c r="U1044" s="21"/>
      <c r="V1044" s="21"/>
      <c r="W1044" s="21"/>
      <c r="X1044" s="21"/>
      <c r="Y1044" s="123">
        <f>Y1043-Y1027+471</f>
        <v>5352</v>
      </c>
      <c r="Z1044" s="21"/>
      <c r="AA1044" s="21"/>
      <c r="AB1044" s="21"/>
      <c r="AC1044" s="21"/>
      <c r="AD1044" s="123">
        <f>AD1043-AD1027+471</f>
        <v>3580</v>
      </c>
      <c r="AE1044" s="21"/>
      <c r="AF1044" s="21"/>
      <c r="AG1044" s="21"/>
      <c r="AH1044" s="21"/>
      <c r="AI1044" s="123">
        <f>AI1043-AI1027+471</f>
        <v>5147</v>
      </c>
      <c r="AJ1044" s="21"/>
      <c r="AK1044" s="21"/>
      <c r="AL1044" s="21"/>
      <c r="AM1044" s="21"/>
      <c r="AN1044" s="123">
        <f>AN1043-AN1027+471</f>
        <v>4512</v>
      </c>
    </row>
    <row r="1046" spans="2:40" x14ac:dyDescent="0.35">
      <c r="B1046" s="117" t="s">
        <v>114</v>
      </c>
      <c r="C1046" s="292" t="s">
        <v>1521</v>
      </c>
      <c r="D1046" s="293"/>
      <c r="E1046" s="294"/>
      <c r="F1046" s="21"/>
      <c r="G1046" s="117" t="s">
        <v>114</v>
      </c>
      <c r="H1046" s="292" t="s">
        <v>1522</v>
      </c>
      <c r="I1046" s="293"/>
      <c r="J1046" s="294"/>
      <c r="K1046" s="21"/>
      <c r="L1046" s="117" t="s">
        <v>114</v>
      </c>
      <c r="M1046" s="292" t="s">
        <v>1523</v>
      </c>
      <c r="N1046" s="293"/>
      <c r="O1046" s="294"/>
      <c r="P1046" s="21"/>
      <c r="Q1046" s="117" t="s">
        <v>114</v>
      </c>
      <c r="R1046" s="292" t="s">
        <v>1524</v>
      </c>
      <c r="S1046" s="293"/>
      <c r="T1046" s="294"/>
      <c r="W1046" s="292" t="s">
        <v>1525</v>
      </c>
      <c r="X1046" s="293"/>
      <c r="Y1046" s="294"/>
      <c r="Z1046" s="21"/>
      <c r="AA1046" s="117" t="s">
        <v>114</v>
      </c>
      <c r="AB1046" s="292" t="s">
        <v>1526</v>
      </c>
      <c r="AC1046" s="293"/>
      <c r="AD1046" s="294"/>
      <c r="AE1046" s="21"/>
      <c r="AF1046" s="117" t="s">
        <v>114</v>
      </c>
      <c r="AG1046" s="292" t="s">
        <v>1527</v>
      </c>
      <c r="AH1046" s="293"/>
      <c r="AI1046" s="294"/>
      <c r="AJ1046" s="21"/>
      <c r="AK1046" s="117" t="s">
        <v>114</v>
      </c>
      <c r="AL1046" s="292" t="s">
        <v>1528</v>
      </c>
      <c r="AM1046" s="293"/>
      <c r="AN1046" s="294"/>
    </row>
    <row r="1047" spans="2:40" x14ac:dyDescent="0.35">
      <c r="B1047" s="50"/>
      <c r="C1047" s="118" t="s">
        <v>81</v>
      </c>
      <c r="D1047" s="118" t="s">
        <v>82</v>
      </c>
      <c r="E1047" s="118" t="s">
        <v>95</v>
      </c>
      <c r="F1047" s="21"/>
      <c r="G1047" s="50"/>
      <c r="H1047" s="118" t="s">
        <v>81</v>
      </c>
      <c r="I1047" s="118" t="s">
        <v>82</v>
      </c>
      <c r="J1047" s="118" t="s">
        <v>95</v>
      </c>
      <c r="K1047" s="21"/>
      <c r="L1047" s="50"/>
      <c r="M1047" s="118" t="s">
        <v>81</v>
      </c>
      <c r="N1047" s="118" t="s">
        <v>82</v>
      </c>
      <c r="O1047" s="118" t="s">
        <v>95</v>
      </c>
      <c r="P1047" s="21"/>
      <c r="Q1047" s="50"/>
      <c r="R1047" s="118" t="s">
        <v>81</v>
      </c>
      <c r="S1047" s="118" t="s">
        <v>82</v>
      </c>
      <c r="T1047" s="118" t="s">
        <v>95</v>
      </c>
      <c r="U1047" s="21"/>
      <c r="V1047" s="117" t="s">
        <v>114</v>
      </c>
      <c r="W1047" s="118" t="s">
        <v>81</v>
      </c>
      <c r="X1047" s="118" t="s">
        <v>82</v>
      </c>
      <c r="Y1047" s="118" t="s">
        <v>95</v>
      </c>
      <c r="Z1047" s="21"/>
      <c r="AA1047" s="50"/>
      <c r="AB1047" s="118" t="s">
        <v>81</v>
      </c>
      <c r="AC1047" s="118" t="s">
        <v>82</v>
      </c>
      <c r="AD1047" s="118" t="s">
        <v>95</v>
      </c>
      <c r="AE1047" s="21"/>
      <c r="AF1047" s="50"/>
      <c r="AG1047" s="118" t="s">
        <v>81</v>
      </c>
      <c r="AH1047" s="118" t="s">
        <v>82</v>
      </c>
      <c r="AI1047" s="118" t="s">
        <v>95</v>
      </c>
      <c r="AJ1047" s="21"/>
      <c r="AK1047" s="50"/>
      <c r="AL1047" s="118" t="s">
        <v>81</v>
      </c>
      <c r="AM1047" s="118" t="s">
        <v>82</v>
      </c>
      <c r="AN1047" s="118" t="s">
        <v>95</v>
      </c>
    </row>
    <row r="1048" spans="2:40" x14ac:dyDescent="0.35">
      <c r="B1048" s="50" t="s">
        <v>92</v>
      </c>
      <c r="C1048" s="23">
        <v>504964</v>
      </c>
      <c r="D1048" s="23">
        <v>505141</v>
      </c>
      <c r="E1048" s="119">
        <f>(D1048-C1048)*10</f>
        <v>1770</v>
      </c>
      <c r="F1048" s="21"/>
      <c r="G1048" s="50" t="s">
        <v>92</v>
      </c>
      <c r="H1048" s="23">
        <f>D1048</f>
        <v>505141</v>
      </c>
      <c r="I1048" s="23">
        <v>505286</v>
      </c>
      <c r="J1048" s="119">
        <f>(I1048-H1048)*10</f>
        <v>1450</v>
      </c>
      <c r="K1048" s="21"/>
      <c r="L1048" s="50" t="s">
        <v>92</v>
      </c>
      <c r="M1048" s="23">
        <f>I1048</f>
        <v>505286</v>
      </c>
      <c r="N1048" s="23">
        <v>505447</v>
      </c>
      <c r="O1048" s="119">
        <f>(N1048-M1048)*10</f>
        <v>1610</v>
      </c>
      <c r="P1048" s="21"/>
      <c r="Q1048" s="50" t="s">
        <v>92</v>
      </c>
      <c r="R1048" s="23">
        <f>N1048</f>
        <v>505447</v>
      </c>
      <c r="S1048" s="23">
        <v>505622</v>
      </c>
      <c r="T1048" s="119">
        <f>(S1048-R1048)*10</f>
        <v>1750</v>
      </c>
      <c r="U1048" s="21"/>
      <c r="V1048" s="50" t="s">
        <v>92</v>
      </c>
      <c r="W1048" s="23">
        <f>S1048</f>
        <v>505622</v>
      </c>
      <c r="X1048" s="23">
        <v>505806</v>
      </c>
      <c r="Y1048" s="119">
        <f>(X1048-W1048)*10</f>
        <v>1840</v>
      </c>
      <c r="Z1048" s="21"/>
      <c r="AA1048" s="50" t="s">
        <v>92</v>
      </c>
      <c r="AB1048" s="23">
        <f>X1048</f>
        <v>505806</v>
      </c>
      <c r="AC1048" s="23">
        <v>505976</v>
      </c>
      <c r="AD1048" s="119">
        <v>1700</v>
      </c>
      <c r="AE1048" s="21"/>
      <c r="AF1048" s="50" t="s">
        <v>92</v>
      </c>
      <c r="AG1048" s="23">
        <v>505976</v>
      </c>
      <c r="AH1048" s="23">
        <v>506138</v>
      </c>
      <c r="AI1048" s="119">
        <v>1620</v>
      </c>
      <c r="AJ1048" s="21"/>
      <c r="AK1048" s="50" t="s">
        <v>92</v>
      </c>
      <c r="AL1048" s="23">
        <v>506138</v>
      </c>
      <c r="AM1048" s="23">
        <v>506315</v>
      </c>
      <c r="AN1048" s="119">
        <v>1770</v>
      </c>
    </row>
    <row r="1049" spans="2:40" x14ac:dyDescent="0.35">
      <c r="B1049" s="50" t="s">
        <v>6</v>
      </c>
      <c r="C1049" s="23">
        <v>321314</v>
      </c>
      <c r="D1049" s="23">
        <v>321534</v>
      </c>
      <c r="E1049" s="119">
        <f>D1049-C1049</f>
        <v>220</v>
      </c>
      <c r="F1049" s="21"/>
      <c r="G1049" s="50" t="s">
        <v>6</v>
      </c>
      <c r="H1049" s="23">
        <f t="shared" ref="H1049:H1070" si="742">D1049</f>
        <v>321534</v>
      </c>
      <c r="I1049" s="23">
        <v>321700</v>
      </c>
      <c r="J1049" s="119">
        <f>I1049-H1049</f>
        <v>166</v>
      </c>
      <c r="K1049" s="21"/>
      <c r="L1049" s="50" t="s">
        <v>6</v>
      </c>
      <c r="M1049" s="23">
        <f t="shared" ref="M1049:M1070" si="743">I1049</f>
        <v>321700</v>
      </c>
      <c r="N1049" s="23">
        <v>321808</v>
      </c>
      <c r="O1049" s="119">
        <f>N1049-M1049</f>
        <v>108</v>
      </c>
      <c r="P1049" s="21"/>
      <c r="Q1049" s="50" t="s">
        <v>6</v>
      </c>
      <c r="R1049" s="23">
        <f t="shared" ref="R1049:R1070" si="744">N1049</f>
        <v>321808</v>
      </c>
      <c r="S1049" s="23">
        <v>321808</v>
      </c>
      <c r="T1049" s="119">
        <f>S1049-R1049</f>
        <v>0</v>
      </c>
      <c r="U1049" s="21"/>
      <c r="V1049" s="50" t="s">
        <v>6</v>
      </c>
      <c r="W1049" s="23">
        <f t="shared" ref="W1049:W1054" si="745">S1049</f>
        <v>321808</v>
      </c>
      <c r="X1049" s="23">
        <v>321918</v>
      </c>
      <c r="Y1049" s="119">
        <f>X1049-W1049</f>
        <v>110</v>
      </c>
      <c r="Z1049" s="21"/>
      <c r="AA1049" s="50" t="s">
        <v>6</v>
      </c>
      <c r="AB1049" s="23">
        <f t="shared" ref="AB1049:AB1070" si="746">X1049</f>
        <v>321918</v>
      </c>
      <c r="AC1049" s="23">
        <v>322161</v>
      </c>
      <c r="AD1049" s="119">
        <f>AC1049-AB1049</f>
        <v>243</v>
      </c>
      <c r="AE1049" s="21"/>
      <c r="AF1049" s="50" t="s">
        <v>6</v>
      </c>
      <c r="AG1049" s="23">
        <v>322161</v>
      </c>
      <c r="AH1049" s="23">
        <v>322341</v>
      </c>
      <c r="AI1049" s="119">
        <f>AH1049-AG1049</f>
        <v>180</v>
      </c>
      <c r="AJ1049" s="21"/>
      <c r="AK1049" s="50" t="s">
        <v>6</v>
      </c>
      <c r="AL1049" s="23">
        <v>322341</v>
      </c>
      <c r="AM1049" s="23">
        <v>322540</v>
      </c>
      <c r="AN1049" s="119">
        <f>AM1049-AL1049</f>
        <v>199</v>
      </c>
    </row>
    <row r="1050" spans="2:40" x14ac:dyDescent="0.35">
      <c r="B1050" s="50" t="s">
        <v>103</v>
      </c>
      <c r="C1050" s="23">
        <v>91150</v>
      </c>
      <c r="D1050" s="23">
        <v>91874</v>
      </c>
      <c r="E1050" s="119">
        <f>D1050-C1050</f>
        <v>724</v>
      </c>
      <c r="F1050" s="21"/>
      <c r="G1050" s="50" t="s">
        <v>103</v>
      </c>
      <c r="H1050" s="23">
        <f t="shared" si="742"/>
        <v>91874</v>
      </c>
      <c r="I1050" s="23">
        <v>92634</v>
      </c>
      <c r="J1050" s="119">
        <f>I1050-H1050</f>
        <v>760</v>
      </c>
      <c r="K1050" s="21"/>
      <c r="L1050" s="50" t="s">
        <v>103</v>
      </c>
      <c r="M1050" s="23">
        <f t="shared" si="743"/>
        <v>92634</v>
      </c>
      <c r="N1050" s="23">
        <v>93365</v>
      </c>
      <c r="O1050" s="119">
        <f>N1050-M1050</f>
        <v>731</v>
      </c>
      <c r="P1050" s="21"/>
      <c r="Q1050" s="50" t="s">
        <v>103</v>
      </c>
      <c r="R1050" s="23">
        <f t="shared" si="744"/>
        <v>93365</v>
      </c>
      <c r="S1050" s="23">
        <v>93461</v>
      </c>
      <c r="T1050" s="119">
        <f>S1050-R1050</f>
        <v>96</v>
      </c>
      <c r="U1050" s="21"/>
      <c r="V1050" s="50" t="s">
        <v>103</v>
      </c>
      <c r="W1050" s="23">
        <f t="shared" si="745"/>
        <v>93461</v>
      </c>
      <c r="X1050" s="23">
        <v>93899</v>
      </c>
      <c r="Y1050" s="119">
        <f>X1050-W1050</f>
        <v>438</v>
      </c>
      <c r="Z1050" s="21"/>
      <c r="AA1050" s="50" t="s">
        <v>103</v>
      </c>
      <c r="AB1050" s="23">
        <f t="shared" si="746"/>
        <v>93899</v>
      </c>
      <c r="AC1050" s="23">
        <v>94601</v>
      </c>
      <c r="AD1050" s="119">
        <f>AC1050-AB1050</f>
        <v>702</v>
      </c>
      <c r="AE1050" s="21"/>
      <c r="AF1050" s="50" t="s">
        <v>103</v>
      </c>
      <c r="AG1050" s="23">
        <v>94601</v>
      </c>
      <c r="AH1050" s="23">
        <v>95305</v>
      </c>
      <c r="AI1050" s="119">
        <f>AH1050-AG1050</f>
        <v>704</v>
      </c>
      <c r="AJ1050" s="21"/>
      <c r="AK1050" s="50" t="s">
        <v>103</v>
      </c>
      <c r="AL1050" s="23">
        <v>95305</v>
      </c>
      <c r="AM1050" s="23">
        <v>96042</v>
      </c>
      <c r="AN1050" s="119">
        <f>AM1050-AL1050</f>
        <v>737</v>
      </c>
    </row>
    <row r="1051" spans="2:40" x14ac:dyDescent="0.35">
      <c r="B1051" s="19" t="s">
        <v>100</v>
      </c>
      <c r="C1051" s="23">
        <v>182426</v>
      </c>
      <c r="D1051" s="23">
        <v>182626</v>
      </c>
      <c r="E1051" s="119">
        <f>D1051-C1051</f>
        <v>200</v>
      </c>
      <c r="F1051" s="21"/>
      <c r="G1051" s="19" t="s">
        <v>100</v>
      </c>
      <c r="H1051" s="23">
        <f t="shared" si="742"/>
        <v>182626</v>
      </c>
      <c r="I1051" s="23">
        <v>182856</v>
      </c>
      <c r="J1051" s="119">
        <f>I1051-H1051</f>
        <v>230</v>
      </c>
      <c r="K1051" s="21"/>
      <c r="L1051" s="19" t="s">
        <v>100</v>
      </c>
      <c r="M1051" s="23">
        <f t="shared" si="743"/>
        <v>182856</v>
      </c>
      <c r="N1051" s="23">
        <v>183063</v>
      </c>
      <c r="O1051" s="119">
        <f>N1051-M1051</f>
        <v>207</v>
      </c>
      <c r="P1051" s="21"/>
      <c r="Q1051" s="19" t="s">
        <v>100</v>
      </c>
      <c r="R1051" s="23">
        <f t="shared" si="744"/>
        <v>183063</v>
      </c>
      <c r="S1051" s="23">
        <v>183263</v>
      </c>
      <c r="T1051" s="119">
        <f>S1051-R1051</f>
        <v>200</v>
      </c>
      <c r="U1051" s="21"/>
      <c r="V1051" s="19" t="s">
        <v>100</v>
      </c>
      <c r="W1051" s="23">
        <f t="shared" si="745"/>
        <v>183263</v>
      </c>
      <c r="X1051" s="23">
        <v>183438</v>
      </c>
      <c r="Y1051" s="119">
        <f>X1051-W1051</f>
        <v>175</v>
      </c>
      <c r="Z1051" s="21"/>
      <c r="AA1051" s="19" t="s">
        <v>100</v>
      </c>
      <c r="AB1051" s="23">
        <f t="shared" si="746"/>
        <v>183438</v>
      </c>
      <c r="AC1051" s="23">
        <v>183648</v>
      </c>
      <c r="AD1051" s="119">
        <f>AC1051-AB1051</f>
        <v>210</v>
      </c>
      <c r="AE1051" s="21"/>
      <c r="AF1051" s="19" t="s">
        <v>100</v>
      </c>
      <c r="AG1051" s="23">
        <v>183648</v>
      </c>
      <c r="AH1051" s="23">
        <v>183858</v>
      </c>
      <c r="AI1051" s="119">
        <f>AH1051-AG1051</f>
        <v>210</v>
      </c>
      <c r="AJ1051" s="21"/>
      <c r="AK1051" s="19" t="s">
        <v>100</v>
      </c>
      <c r="AL1051" s="23">
        <v>183858</v>
      </c>
      <c r="AM1051" s="23">
        <v>184068</v>
      </c>
      <c r="AN1051" s="119">
        <f>AM1051-AL1051</f>
        <v>210</v>
      </c>
    </row>
    <row r="1052" spans="2:40" x14ac:dyDescent="0.35">
      <c r="B1052" s="19" t="s">
        <v>1176</v>
      </c>
      <c r="C1052" s="23">
        <v>516</v>
      </c>
      <c r="D1052" s="23">
        <v>516</v>
      </c>
      <c r="E1052" s="119">
        <f>D1052-C1052</f>
        <v>0</v>
      </c>
      <c r="F1052" s="21"/>
      <c r="G1052" s="19" t="s">
        <v>1176</v>
      </c>
      <c r="H1052" s="23">
        <f t="shared" si="742"/>
        <v>516</v>
      </c>
      <c r="I1052" s="23">
        <v>516</v>
      </c>
      <c r="J1052" s="119">
        <f>(I1052-H1052)*10</f>
        <v>0</v>
      </c>
      <c r="K1052" s="21"/>
      <c r="L1052" s="19" t="s">
        <v>1176</v>
      </c>
      <c r="M1052" s="23">
        <f t="shared" si="743"/>
        <v>516</v>
      </c>
      <c r="N1052" s="23">
        <v>516</v>
      </c>
      <c r="O1052" s="119">
        <f>(N1052-M1052)*10</f>
        <v>0</v>
      </c>
      <c r="P1052" s="21"/>
      <c r="Q1052" s="19" t="s">
        <v>1176</v>
      </c>
      <c r="R1052" s="23">
        <f t="shared" si="744"/>
        <v>516</v>
      </c>
      <c r="S1052" s="23">
        <v>516</v>
      </c>
      <c r="T1052" s="119">
        <f>(S1052-R1052)*10</f>
        <v>0</v>
      </c>
      <c r="U1052" s="21"/>
      <c r="V1052" s="19" t="s">
        <v>1176</v>
      </c>
      <c r="W1052" s="23">
        <f t="shared" si="745"/>
        <v>516</v>
      </c>
      <c r="X1052" s="23">
        <v>516</v>
      </c>
      <c r="Y1052" s="119">
        <f>(X1052-W1052)*10</f>
        <v>0</v>
      </c>
      <c r="Z1052" s="21"/>
      <c r="AA1052" s="19" t="s">
        <v>1176</v>
      </c>
      <c r="AB1052" s="23">
        <f t="shared" si="746"/>
        <v>516</v>
      </c>
      <c r="AC1052" s="23">
        <v>516</v>
      </c>
      <c r="AD1052" s="119">
        <f>(AC1052-AB1052)*10</f>
        <v>0</v>
      </c>
      <c r="AE1052" s="21"/>
      <c r="AF1052" s="19" t="s">
        <v>1176</v>
      </c>
      <c r="AG1052" s="23">
        <v>516</v>
      </c>
      <c r="AH1052" s="23">
        <v>516</v>
      </c>
      <c r="AI1052" s="119">
        <f>AH1052-AG1052</f>
        <v>0</v>
      </c>
      <c r="AJ1052" s="21"/>
      <c r="AK1052" s="19" t="s">
        <v>1176</v>
      </c>
      <c r="AL1052" s="23">
        <v>516</v>
      </c>
      <c r="AM1052" s="23">
        <v>516</v>
      </c>
      <c r="AN1052" s="119">
        <f>AM1052-AL1052</f>
        <v>0</v>
      </c>
    </row>
    <row r="1053" spans="2:40" x14ac:dyDescent="0.35">
      <c r="B1053" s="19" t="s">
        <v>1179</v>
      </c>
      <c r="C1053" s="23">
        <v>12279</v>
      </c>
      <c r="D1053" s="23">
        <v>12279</v>
      </c>
      <c r="E1053" s="119">
        <f>D1053-C1053</f>
        <v>0</v>
      </c>
      <c r="F1053" s="21"/>
      <c r="G1053" s="19" t="s">
        <v>1179</v>
      </c>
      <c r="H1053" s="23">
        <f t="shared" si="742"/>
        <v>12279</v>
      </c>
      <c r="I1053" s="23">
        <v>12279</v>
      </c>
      <c r="J1053" s="119">
        <f>(I1053-H1053)*10</f>
        <v>0</v>
      </c>
      <c r="K1053" s="21"/>
      <c r="L1053" s="19" t="s">
        <v>1179</v>
      </c>
      <c r="M1053" s="23">
        <f t="shared" si="743"/>
        <v>12279</v>
      </c>
      <c r="N1053" s="23">
        <v>12279</v>
      </c>
      <c r="O1053" s="119">
        <f>(N1053-M1053)*10</f>
        <v>0</v>
      </c>
      <c r="P1053" s="21"/>
      <c r="Q1053" s="19" t="s">
        <v>1179</v>
      </c>
      <c r="R1053" s="23">
        <f t="shared" si="744"/>
        <v>12279</v>
      </c>
      <c r="S1053" s="23">
        <v>12279</v>
      </c>
      <c r="T1053" s="119">
        <f>(S1053-R1053)*10</f>
        <v>0</v>
      </c>
      <c r="U1053" s="21"/>
      <c r="V1053" s="19" t="s">
        <v>1179</v>
      </c>
      <c r="W1053" s="23">
        <f t="shared" si="745"/>
        <v>12279</v>
      </c>
      <c r="X1053" s="23">
        <v>12279</v>
      </c>
      <c r="Y1053" s="119">
        <f>(X1053-W1053)*10</f>
        <v>0</v>
      </c>
      <c r="Z1053" s="21"/>
      <c r="AA1053" s="19" t="s">
        <v>1179</v>
      </c>
      <c r="AB1053" s="23">
        <f t="shared" si="746"/>
        <v>12279</v>
      </c>
      <c r="AC1053" s="23">
        <v>12279</v>
      </c>
      <c r="AD1053" s="119">
        <f>(AC1053-AB1053)*10</f>
        <v>0</v>
      </c>
      <c r="AE1053" s="21"/>
      <c r="AF1053" s="19" t="s">
        <v>1179</v>
      </c>
      <c r="AG1053" s="23">
        <v>12279</v>
      </c>
      <c r="AH1053" s="23">
        <v>12279</v>
      </c>
      <c r="AI1053" s="119">
        <f>AH1053-AG1053</f>
        <v>0</v>
      </c>
      <c r="AJ1053" s="21"/>
      <c r="AK1053" s="19" t="s">
        <v>1179</v>
      </c>
      <c r="AL1053" s="23">
        <v>12279</v>
      </c>
      <c r="AM1053" s="23">
        <v>12279</v>
      </c>
      <c r="AN1053" s="119">
        <f>AM1053-AL1053</f>
        <v>0</v>
      </c>
    </row>
    <row r="1054" spans="2:40" x14ac:dyDescent="0.35">
      <c r="B1054" s="50" t="s">
        <v>3</v>
      </c>
      <c r="C1054" s="23">
        <v>369009</v>
      </c>
      <c r="D1054" s="23">
        <v>369177</v>
      </c>
      <c r="E1054" s="119">
        <v>1790</v>
      </c>
      <c r="F1054" s="21"/>
      <c r="G1054" s="50" t="s">
        <v>3</v>
      </c>
      <c r="H1054" s="23">
        <f t="shared" si="742"/>
        <v>369177</v>
      </c>
      <c r="I1054" s="23">
        <v>369254</v>
      </c>
      <c r="J1054" s="119">
        <f>(I1054-H1054)*10</f>
        <v>770</v>
      </c>
      <c r="K1054" s="21"/>
      <c r="L1054" s="50" t="s">
        <v>3</v>
      </c>
      <c r="M1054" s="23">
        <f t="shared" si="743"/>
        <v>369254</v>
      </c>
      <c r="N1054" s="23">
        <v>369327</v>
      </c>
      <c r="O1054" s="119">
        <f>(N1054-M1054)*10</f>
        <v>730</v>
      </c>
      <c r="P1054" s="21"/>
      <c r="Q1054" s="50" t="s">
        <v>3</v>
      </c>
      <c r="R1054" s="23">
        <f t="shared" si="744"/>
        <v>369327</v>
      </c>
      <c r="S1054" s="23">
        <v>369476</v>
      </c>
      <c r="T1054" s="119">
        <f>(S1054-R1054)*10</f>
        <v>1490</v>
      </c>
      <c r="U1054" s="21"/>
      <c r="V1054" s="50" t="s">
        <v>3</v>
      </c>
      <c r="W1054" s="23">
        <f t="shared" si="745"/>
        <v>369476</v>
      </c>
      <c r="X1054" s="23">
        <v>369629</v>
      </c>
      <c r="Y1054" s="119">
        <f>(X1054-W1054)*10</f>
        <v>1530</v>
      </c>
      <c r="Z1054" s="21"/>
      <c r="AA1054" s="50" t="s">
        <v>3</v>
      </c>
      <c r="AB1054" s="23">
        <f t="shared" si="746"/>
        <v>369629</v>
      </c>
      <c r="AC1054" s="23">
        <v>369763</v>
      </c>
      <c r="AD1054" s="119">
        <f>(AC1054-AB1054)*10</f>
        <v>1340</v>
      </c>
      <c r="AE1054" s="21"/>
      <c r="AF1054" s="50" t="s">
        <v>3</v>
      </c>
      <c r="AG1054" s="23">
        <v>369763</v>
      </c>
      <c r="AH1054" s="23">
        <v>369924</v>
      </c>
      <c r="AI1054" s="119">
        <v>1610</v>
      </c>
      <c r="AJ1054" s="21"/>
      <c r="AK1054" s="50" t="s">
        <v>3</v>
      </c>
      <c r="AL1054" s="23">
        <v>369924</v>
      </c>
      <c r="AM1054" s="23">
        <v>370083</v>
      </c>
      <c r="AN1054" s="119">
        <v>1590</v>
      </c>
    </row>
    <row r="1055" spans="2:40" x14ac:dyDescent="0.35">
      <c r="B1055" s="50" t="s">
        <v>83</v>
      </c>
      <c r="C1055" s="23">
        <v>31364</v>
      </c>
      <c r="D1055" s="23">
        <v>31369</v>
      </c>
      <c r="E1055" s="119">
        <f>D1055-C1055</f>
        <v>5</v>
      </c>
      <c r="F1055" s="21"/>
      <c r="G1055" s="50" t="s">
        <v>83</v>
      </c>
      <c r="H1055" s="23">
        <f t="shared" si="742"/>
        <v>31369</v>
      </c>
      <c r="I1055" s="23">
        <v>31374</v>
      </c>
      <c r="J1055" s="119">
        <f>I1055-H1055</f>
        <v>5</v>
      </c>
      <c r="K1055" s="21"/>
      <c r="L1055" s="50" t="s">
        <v>83</v>
      </c>
      <c r="M1055" s="23">
        <f t="shared" si="743"/>
        <v>31374</v>
      </c>
      <c r="N1055" s="23">
        <v>31379</v>
      </c>
      <c r="O1055" s="119">
        <f>N1055-M1055</f>
        <v>5</v>
      </c>
      <c r="P1055" s="21"/>
      <c r="Q1055" s="50" t="s">
        <v>83</v>
      </c>
      <c r="R1055" s="23">
        <f t="shared" si="744"/>
        <v>31379</v>
      </c>
      <c r="S1055" s="23">
        <v>31383</v>
      </c>
      <c r="T1055" s="119">
        <f>S1055-R1055</f>
        <v>4</v>
      </c>
      <c r="U1055" s="21"/>
      <c r="V1055" s="50" t="s">
        <v>83</v>
      </c>
      <c r="W1055" s="23">
        <f>S1055</f>
        <v>31383</v>
      </c>
      <c r="X1055" s="23">
        <v>31390</v>
      </c>
      <c r="Y1055" s="119">
        <f>X1055-W1055</f>
        <v>7</v>
      </c>
      <c r="Z1055" s="21"/>
      <c r="AA1055" s="50" t="s">
        <v>83</v>
      </c>
      <c r="AB1055" s="23">
        <f t="shared" si="746"/>
        <v>31390</v>
      </c>
      <c r="AC1055" s="23">
        <v>31396</v>
      </c>
      <c r="AD1055" s="119">
        <f>AC1055-AB1055</f>
        <v>6</v>
      </c>
      <c r="AE1055" s="21"/>
      <c r="AF1055" s="50" t="s">
        <v>83</v>
      </c>
      <c r="AG1055" s="23">
        <v>31396</v>
      </c>
      <c r="AH1055" s="23">
        <v>31404</v>
      </c>
      <c r="AI1055" s="119">
        <f>AH1055-AG1055</f>
        <v>8</v>
      </c>
      <c r="AJ1055" s="21"/>
      <c r="AK1055" s="50" t="s">
        <v>83</v>
      </c>
      <c r="AL1055" s="23">
        <v>31404</v>
      </c>
      <c r="AM1055" s="23">
        <v>31411</v>
      </c>
      <c r="AN1055" s="119">
        <f>AM1055-AL1055</f>
        <v>7</v>
      </c>
    </row>
    <row r="1056" spans="2:40" x14ac:dyDescent="0.35">
      <c r="B1056" s="50" t="s">
        <v>84</v>
      </c>
      <c r="C1056" s="23">
        <v>56482</v>
      </c>
      <c r="D1056" s="23">
        <v>56492</v>
      </c>
      <c r="E1056" s="119">
        <f>D1056-C1056</f>
        <v>10</v>
      </c>
      <c r="F1056" s="21"/>
      <c r="G1056" s="50" t="s">
        <v>84</v>
      </c>
      <c r="H1056" s="23">
        <f t="shared" si="742"/>
        <v>56492</v>
      </c>
      <c r="I1056" s="23">
        <v>56492</v>
      </c>
      <c r="J1056" s="119">
        <f>(I1056-H1056)*10</f>
        <v>0</v>
      </c>
      <c r="K1056" s="21"/>
      <c r="L1056" s="50" t="s">
        <v>84</v>
      </c>
      <c r="M1056" s="23">
        <f t="shared" si="743"/>
        <v>56492</v>
      </c>
      <c r="N1056" s="23">
        <v>56492</v>
      </c>
      <c r="O1056" s="119">
        <f>N1056-M1056</f>
        <v>0</v>
      </c>
      <c r="P1056" s="21"/>
      <c r="Q1056" s="50" t="s">
        <v>84</v>
      </c>
      <c r="R1056" s="23">
        <f t="shared" si="744"/>
        <v>56492</v>
      </c>
      <c r="S1056" s="23">
        <v>56492</v>
      </c>
      <c r="T1056" s="119">
        <f>S1056-R1056</f>
        <v>0</v>
      </c>
      <c r="U1056" s="21"/>
      <c r="V1056" s="50" t="s">
        <v>84</v>
      </c>
      <c r="W1056" s="23">
        <f t="shared" ref="W1056:W1070" si="747">S1056</f>
        <v>56492</v>
      </c>
      <c r="X1056" s="23">
        <v>56534</v>
      </c>
      <c r="Y1056" s="119">
        <f>X1056-W1056</f>
        <v>42</v>
      </c>
      <c r="Z1056" s="21"/>
      <c r="AA1056" s="50" t="s">
        <v>84</v>
      </c>
      <c r="AB1056" s="23">
        <f t="shared" si="746"/>
        <v>56534</v>
      </c>
      <c r="AC1056" s="23">
        <v>56546</v>
      </c>
      <c r="AD1056" s="119">
        <f>AC1056-AB1056</f>
        <v>12</v>
      </c>
      <c r="AE1056" s="21"/>
      <c r="AF1056" s="50" t="s">
        <v>84</v>
      </c>
      <c r="AG1056" s="23">
        <v>56546</v>
      </c>
      <c r="AH1056" s="23">
        <v>56557</v>
      </c>
      <c r="AI1056" s="119">
        <f>AH1056-AG1056</f>
        <v>11</v>
      </c>
      <c r="AJ1056" s="21"/>
      <c r="AK1056" s="50" t="s">
        <v>84</v>
      </c>
      <c r="AL1056" s="23">
        <v>56557</v>
      </c>
      <c r="AM1056" s="23">
        <v>56563</v>
      </c>
      <c r="AN1056" s="119">
        <f>AM1056-AL1056</f>
        <v>6</v>
      </c>
    </row>
    <row r="1057" spans="2:40" x14ac:dyDescent="0.35">
      <c r="B1057" s="50" t="s">
        <v>98</v>
      </c>
      <c r="C1057" s="23">
        <v>139728</v>
      </c>
      <c r="D1057" s="23">
        <v>139728</v>
      </c>
      <c r="E1057" s="119">
        <f>D1057-C1057</f>
        <v>0</v>
      </c>
      <c r="F1057" s="21"/>
      <c r="G1057" s="50" t="s">
        <v>98</v>
      </c>
      <c r="H1057" s="23">
        <f t="shared" si="742"/>
        <v>139728</v>
      </c>
      <c r="I1057" s="23">
        <v>139728</v>
      </c>
      <c r="J1057" s="119">
        <f>(I1057-H1057)*10</f>
        <v>0</v>
      </c>
      <c r="K1057" s="21"/>
      <c r="L1057" s="50" t="s">
        <v>98</v>
      </c>
      <c r="M1057" s="23">
        <f t="shared" si="743"/>
        <v>139728</v>
      </c>
      <c r="N1057" s="23">
        <v>139728</v>
      </c>
      <c r="O1057" s="119">
        <f>(N1057-M1057)*10</f>
        <v>0</v>
      </c>
      <c r="P1057" s="21"/>
      <c r="Q1057" s="50" t="s">
        <v>98</v>
      </c>
      <c r="R1057" s="23">
        <f t="shared" si="744"/>
        <v>139728</v>
      </c>
      <c r="S1057" s="23">
        <v>139728</v>
      </c>
      <c r="T1057" s="119">
        <f>(S1057-R1057)*10</f>
        <v>0</v>
      </c>
      <c r="U1057" s="21"/>
      <c r="V1057" s="50" t="s">
        <v>98</v>
      </c>
      <c r="W1057" s="23">
        <f t="shared" si="747"/>
        <v>139728</v>
      </c>
      <c r="X1057" s="23">
        <v>139728</v>
      </c>
      <c r="Y1057" s="119">
        <f>(X1057-W1057)*10</f>
        <v>0</v>
      </c>
      <c r="Z1057" s="21"/>
      <c r="AA1057" s="50" t="s">
        <v>98</v>
      </c>
      <c r="AB1057" s="23">
        <f t="shared" si="746"/>
        <v>139728</v>
      </c>
      <c r="AC1057" s="23">
        <v>139728</v>
      </c>
      <c r="AD1057" s="119">
        <f>(AC1057-AB1057)*10</f>
        <v>0</v>
      </c>
      <c r="AE1057" s="21"/>
      <c r="AF1057" s="50" t="s">
        <v>98</v>
      </c>
      <c r="AG1057" s="23">
        <v>139728</v>
      </c>
      <c r="AH1057" s="23">
        <v>139728</v>
      </c>
      <c r="AI1057" s="119">
        <f>AH1057-AG1057</f>
        <v>0</v>
      </c>
      <c r="AJ1057" s="21"/>
      <c r="AK1057" s="50" t="s">
        <v>98</v>
      </c>
      <c r="AL1057" s="23">
        <v>139728</v>
      </c>
      <c r="AM1057" s="23">
        <v>139728</v>
      </c>
      <c r="AN1057" s="119">
        <f>AM1057-AL1057</f>
        <v>0</v>
      </c>
    </row>
    <row r="1058" spans="2:40" x14ac:dyDescent="0.35">
      <c r="B1058" s="50" t="s">
        <v>85</v>
      </c>
      <c r="C1058" s="23">
        <v>809</v>
      </c>
      <c r="D1058" s="23">
        <v>810</v>
      </c>
      <c r="E1058" s="119">
        <f>D1058-C1058</f>
        <v>1</v>
      </c>
      <c r="F1058" s="21"/>
      <c r="G1058" s="50" t="s">
        <v>85</v>
      </c>
      <c r="H1058" s="23">
        <f t="shared" si="742"/>
        <v>810</v>
      </c>
      <c r="I1058" s="23">
        <v>812</v>
      </c>
      <c r="J1058" s="119">
        <f>I1058-H1058</f>
        <v>2</v>
      </c>
      <c r="K1058" s="21"/>
      <c r="L1058" s="50" t="s">
        <v>85</v>
      </c>
      <c r="M1058" s="23">
        <f t="shared" si="743"/>
        <v>812</v>
      </c>
      <c r="N1058" s="23">
        <v>814</v>
      </c>
      <c r="O1058" s="119">
        <f>N1058-M1058</f>
        <v>2</v>
      </c>
      <c r="P1058" s="21"/>
      <c r="Q1058" s="50" t="s">
        <v>85</v>
      </c>
      <c r="R1058" s="23">
        <f t="shared" si="744"/>
        <v>814</v>
      </c>
      <c r="S1058" s="23">
        <v>815</v>
      </c>
      <c r="T1058" s="119">
        <f>S1058-R1058</f>
        <v>1</v>
      </c>
      <c r="U1058" s="21"/>
      <c r="V1058" s="50" t="s">
        <v>85</v>
      </c>
      <c r="W1058" s="23">
        <f t="shared" si="747"/>
        <v>815</v>
      </c>
      <c r="X1058" s="23">
        <v>816</v>
      </c>
      <c r="Y1058" s="119">
        <f>X1058-W1058</f>
        <v>1</v>
      </c>
      <c r="Z1058" s="21"/>
      <c r="AA1058" s="50" t="s">
        <v>85</v>
      </c>
      <c r="AB1058" s="23">
        <f t="shared" si="746"/>
        <v>816</v>
      </c>
      <c r="AC1058" s="23">
        <v>817</v>
      </c>
      <c r="AD1058" s="119">
        <f>AC1058-AB1058</f>
        <v>1</v>
      </c>
      <c r="AE1058" s="21"/>
      <c r="AF1058" s="50" t="s">
        <v>85</v>
      </c>
      <c r="AG1058" s="23">
        <v>817</v>
      </c>
      <c r="AH1058" s="23">
        <v>819</v>
      </c>
      <c r="AI1058" s="119">
        <f>AH1058-AG1058</f>
        <v>2</v>
      </c>
      <c r="AJ1058" s="21"/>
      <c r="AK1058" s="50" t="s">
        <v>85</v>
      </c>
      <c r="AL1058" s="23">
        <v>819</v>
      </c>
      <c r="AM1058" s="23">
        <v>821</v>
      </c>
      <c r="AN1058" s="119">
        <f>AM1058-AL1058</f>
        <v>2</v>
      </c>
    </row>
    <row r="1059" spans="2:40" x14ac:dyDescent="0.35">
      <c r="B1059" s="50" t="s">
        <v>86</v>
      </c>
      <c r="C1059" s="23">
        <v>370767</v>
      </c>
      <c r="D1059" s="23">
        <v>370923</v>
      </c>
      <c r="E1059" s="119">
        <f>D1059-C1059</f>
        <v>156</v>
      </c>
      <c r="F1059" s="21"/>
      <c r="G1059" s="50" t="s">
        <v>86</v>
      </c>
      <c r="H1059" s="23">
        <f t="shared" si="742"/>
        <v>370923</v>
      </c>
      <c r="I1059" s="23">
        <v>371068</v>
      </c>
      <c r="J1059" s="119">
        <f>I1059-H1059</f>
        <v>145</v>
      </c>
      <c r="K1059" s="21"/>
      <c r="L1059" s="50" t="s">
        <v>86</v>
      </c>
      <c r="M1059" s="23">
        <f t="shared" si="743"/>
        <v>371068</v>
      </c>
      <c r="N1059" s="23">
        <v>371259</v>
      </c>
      <c r="O1059" s="119">
        <f>N1059-M1059</f>
        <v>191</v>
      </c>
      <c r="P1059" s="21"/>
      <c r="Q1059" s="50" t="s">
        <v>86</v>
      </c>
      <c r="R1059" s="23">
        <f t="shared" si="744"/>
        <v>371259</v>
      </c>
      <c r="S1059" s="23">
        <v>371500</v>
      </c>
      <c r="T1059" s="119">
        <f>S1059-R1059</f>
        <v>241</v>
      </c>
      <c r="U1059" s="21"/>
      <c r="V1059" s="50" t="s">
        <v>86</v>
      </c>
      <c r="W1059" s="23">
        <f t="shared" si="747"/>
        <v>371500</v>
      </c>
      <c r="X1059" s="23">
        <v>371731</v>
      </c>
      <c r="Y1059" s="119">
        <f>X1059-W1059</f>
        <v>231</v>
      </c>
      <c r="Z1059" s="21"/>
      <c r="AA1059" s="50" t="s">
        <v>86</v>
      </c>
      <c r="AB1059" s="23">
        <f t="shared" si="746"/>
        <v>371731</v>
      </c>
      <c r="AC1059" s="23">
        <v>371874</v>
      </c>
      <c r="AD1059" s="119">
        <f>AC1059-AB1059</f>
        <v>143</v>
      </c>
      <c r="AE1059" s="21"/>
      <c r="AF1059" s="50" t="s">
        <v>86</v>
      </c>
      <c r="AG1059" s="23">
        <v>371874</v>
      </c>
      <c r="AH1059" s="23">
        <v>372013</v>
      </c>
      <c r="AI1059" s="119">
        <f>AH1059-AG1059</f>
        <v>139</v>
      </c>
      <c r="AJ1059" s="21"/>
      <c r="AK1059" s="50" t="s">
        <v>86</v>
      </c>
      <c r="AL1059" s="23">
        <v>372013</v>
      </c>
      <c r="AM1059" s="23">
        <v>372183</v>
      </c>
      <c r="AN1059" s="119">
        <f>AM1059-AL1059</f>
        <v>170</v>
      </c>
    </row>
    <row r="1060" spans="2:40" x14ac:dyDescent="0.35">
      <c r="B1060" s="50" t="s">
        <v>93</v>
      </c>
      <c r="C1060" s="23"/>
      <c r="D1060" s="23"/>
      <c r="E1060" s="119">
        <f>E1059+E1058+E1057+E1056+E1055+E1054</f>
        <v>1962</v>
      </c>
      <c r="F1060" s="21"/>
      <c r="G1060" s="50" t="s">
        <v>93</v>
      </c>
      <c r="H1060" s="23">
        <f t="shared" si="742"/>
        <v>0</v>
      </c>
      <c r="I1060" s="23"/>
      <c r="J1060" s="119">
        <f>J1059+J1058+J1057+J1056+J1055+J1054+J1053+J1052+J1051</f>
        <v>1152</v>
      </c>
      <c r="K1060" s="21"/>
      <c r="L1060" s="50" t="s">
        <v>93</v>
      </c>
      <c r="M1060" s="23">
        <f t="shared" si="743"/>
        <v>0</v>
      </c>
      <c r="N1060" s="23"/>
      <c r="O1060" s="119">
        <f>O1059+O1058+O1057+O1056+O1055+O1054</f>
        <v>928</v>
      </c>
      <c r="P1060" s="21"/>
      <c r="Q1060" s="50" t="s">
        <v>93</v>
      </c>
      <c r="R1060" s="23">
        <f t="shared" si="744"/>
        <v>0</v>
      </c>
      <c r="S1060" s="23"/>
      <c r="T1060" s="119">
        <f>T1059+T1058+T1057+T1056+T1055+T1054</f>
        <v>1736</v>
      </c>
      <c r="U1060" s="21"/>
      <c r="V1060" s="50" t="s">
        <v>93</v>
      </c>
      <c r="W1060" s="23">
        <f t="shared" si="747"/>
        <v>0</v>
      </c>
      <c r="X1060" s="23"/>
      <c r="Y1060" s="119">
        <f>Y1059+Y1058+Y1057+Y1056+Y1055+Y1054</f>
        <v>1811</v>
      </c>
      <c r="Z1060" s="21"/>
      <c r="AA1060" s="50" t="s">
        <v>93</v>
      </c>
      <c r="AB1060" s="23">
        <f t="shared" si="746"/>
        <v>0</v>
      </c>
      <c r="AC1060" s="23"/>
      <c r="AD1060" s="119">
        <f>AD1059+AD1058+AD1057+AD1056+AD1055+AD1054</f>
        <v>1502</v>
      </c>
      <c r="AE1060" s="21"/>
      <c r="AF1060" s="50" t="s">
        <v>93</v>
      </c>
      <c r="AG1060" s="23"/>
      <c r="AH1060" s="23"/>
      <c r="AI1060" s="119">
        <f>AI1059+AI1058+AI1057+AI1056+AI1055+AI1054</f>
        <v>1770</v>
      </c>
      <c r="AJ1060" s="21"/>
      <c r="AK1060" s="50" t="s">
        <v>93</v>
      </c>
      <c r="AL1060" s="23"/>
      <c r="AM1060" s="23"/>
      <c r="AN1060" s="119">
        <f>AN1059+AN1058+AN1057+AN1056+AN1055+AN1054</f>
        <v>1775</v>
      </c>
    </row>
    <row r="1061" spans="2:40" x14ac:dyDescent="0.35">
      <c r="B1061" s="50" t="s">
        <v>87</v>
      </c>
      <c r="C1061" s="23">
        <v>1590476</v>
      </c>
      <c r="D1061" s="23">
        <v>1590476</v>
      </c>
      <c r="E1061" s="119">
        <f t="shared" ref="E1061:E1066" si="748">D1061-C1061</f>
        <v>0</v>
      </c>
      <c r="F1061" s="21"/>
      <c r="G1061" s="50" t="s">
        <v>87</v>
      </c>
      <c r="H1061" s="23">
        <f t="shared" si="742"/>
        <v>1590476</v>
      </c>
      <c r="I1061" s="23">
        <v>1590476</v>
      </c>
      <c r="J1061" s="119">
        <f t="shared" ref="J1061:J1067" si="749">I1061-H1061</f>
        <v>0</v>
      </c>
      <c r="K1061" s="21"/>
      <c r="L1061" s="50" t="s">
        <v>87</v>
      </c>
      <c r="M1061" s="23">
        <f t="shared" si="743"/>
        <v>1590476</v>
      </c>
      <c r="N1061" s="23">
        <v>1590476</v>
      </c>
      <c r="O1061" s="119">
        <f>N1061-M1061</f>
        <v>0</v>
      </c>
      <c r="P1061" s="21"/>
      <c r="Q1061" s="50" t="s">
        <v>87</v>
      </c>
      <c r="R1061" s="23">
        <f t="shared" si="744"/>
        <v>1590476</v>
      </c>
      <c r="S1061" s="23">
        <v>1590476</v>
      </c>
      <c r="T1061" s="119">
        <f>(S1061-R1061)*10</f>
        <v>0</v>
      </c>
      <c r="U1061" s="21"/>
      <c r="V1061" s="50" t="s">
        <v>87</v>
      </c>
      <c r="W1061" s="23">
        <f t="shared" si="747"/>
        <v>1590476</v>
      </c>
      <c r="X1061" s="23">
        <v>1590476</v>
      </c>
      <c r="Y1061" s="119">
        <f>X1061-W1061</f>
        <v>0</v>
      </c>
      <c r="Z1061" s="21"/>
      <c r="AA1061" s="50" t="s">
        <v>87</v>
      </c>
      <c r="AB1061" s="23">
        <f t="shared" si="746"/>
        <v>1590476</v>
      </c>
      <c r="AC1061" s="23">
        <v>1590476</v>
      </c>
      <c r="AD1061" s="119">
        <f t="shared" ref="AD1061:AD1067" si="750">AC1061-AB1061</f>
        <v>0</v>
      </c>
      <c r="AE1061" s="21"/>
      <c r="AF1061" s="50" t="s">
        <v>87</v>
      </c>
      <c r="AG1061" s="23">
        <v>1590476</v>
      </c>
      <c r="AH1061" s="23">
        <v>1590478</v>
      </c>
      <c r="AI1061" s="119">
        <f>AH1061-AG1061</f>
        <v>2</v>
      </c>
      <c r="AJ1061" s="21"/>
      <c r="AK1061" s="50" t="s">
        <v>87</v>
      </c>
      <c r="AL1061" s="23">
        <v>1590478</v>
      </c>
      <c r="AM1061" s="23">
        <v>1590478</v>
      </c>
      <c r="AN1061" s="119">
        <f>AM1061-AL1061</f>
        <v>0</v>
      </c>
    </row>
    <row r="1062" spans="2:40" x14ac:dyDescent="0.35">
      <c r="B1062" s="50" t="s">
        <v>96</v>
      </c>
      <c r="C1062" s="23">
        <v>900854</v>
      </c>
      <c r="D1062" s="23">
        <v>901039</v>
      </c>
      <c r="E1062" s="119">
        <f t="shared" si="748"/>
        <v>185</v>
      </c>
      <c r="F1062" s="21"/>
      <c r="G1062" s="50" t="s">
        <v>96</v>
      </c>
      <c r="H1062" s="23">
        <f t="shared" si="742"/>
        <v>901039</v>
      </c>
      <c r="I1062" s="23">
        <v>901235</v>
      </c>
      <c r="J1062" s="119">
        <f t="shared" si="749"/>
        <v>196</v>
      </c>
      <c r="K1062" s="21"/>
      <c r="L1062" s="50" t="s">
        <v>96</v>
      </c>
      <c r="M1062" s="23">
        <f t="shared" si="743"/>
        <v>901235</v>
      </c>
      <c r="N1062" s="23">
        <v>901431</v>
      </c>
      <c r="O1062" s="119">
        <f t="shared" ref="O1062:O1067" si="751">N1062-M1062</f>
        <v>196</v>
      </c>
      <c r="P1062" s="21"/>
      <c r="Q1062" s="50" t="s">
        <v>96</v>
      </c>
      <c r="R1062" s="23">
        <f t="shared" si="744"/>
        <v>901431</v>
      </c>
      <c r="S1062" s="23">
        <v>901597</v>
      </c>
      <c r="T1062" s="119">
        <f t="shared" ref="T1062:T1067" si="752">S1062-R1062</f>
        <v>166</v>
      </c>
      <c r="U1062" s="21"/>
      <c r="V1062" s="50" t="s">
        <v>96</v>
      </c>
      <c r="W1062" s="23">
        <f t="shared" si="747"/>
        <v>901597</v>
      </c>
      <c r="X1062" s="23">
        <v>901767</v>
      </c>
      <c r="Y1062" s="119">
        <f>X1062-W1062</f>
        <v>170</v>
      </c>
      <c r="Z1062" s="21"/>
      <c r="AA1062" s="50" t="s">
        <v>96</v>
      </c>
      <c r="AB1062" s="23">
        <f t="shared" si="746"/>
        <v>901767</v>
      </c>
      <c r="AC1062" s="23">
        <v>901938</v>
      </c>
      <c r="AD1062" s="119">
        <f t="shared" si="750"/>
        <v>171</v>
      </c>
      <c r="AE1062" s="21"/>
      <c r="AF1062" s="50" t="s">
        <v>96</v>
      </c>
      <c r="AG1062" s="23">
        <v>901938</v>
      </c>
      <c r="AH1062" s="23">
        <v>902109</v>
      </c>
      <c r="AI1062" s="119">
        <f>AH1062-AG1062</f>
        <v>171</v>
      </c>
      <c r="AJ1062" s="21"/>
      <c r="AK1062" s="50" t="s">
        <v>96</v>
      </c>
      <c r="AL1062" s="23">
        <v>902109</v>
      </c>
      <c r="AM1062" s="23">
        <v>902272</v>
      </c>
      <c r="AN1062" s="119">
        <f>AM1062-AL1062</f>
        <v>163</v>
      </c>
    </row>
    <row r="1063" spans="2:40" x14ac:dyDescent="0.35">
      <c r="B1063" s="50" t="s">
        <v>88</v>
      </c>
      <c r="C1063" s="23"/>
      <c r="D1063" s="23"/>
      <c r="E1063" s="119">
        <f t="shared" si="748"/>
        <v>0</v>
      </c>
      <c r="F1063" s="21"/>
      <c r="G1063" s="50" t="s">
        <v>88</v>
      </c>
      <c r="H1063" s="23">
        <f t="shared" si="742"/>
        <v>0</v>
      </c>
      <c r="I1063" s="23"/>
      <c r="J1063" s="119">
        <f t="shared" si="749"/>
        <v>0</v>
      </c>
      <c r="K1063" s="21"/>
      <c r="L1063" s="50" t="s">
        <v>88</v>
      </c>
      <c r="M1063" s="23">
        <f t="shared" si="743"/>
        <v>0</v>
      </c>
      <c r="N1063" s="23"/>
      <c r="O1063" s="119">
        <f t="shared" si="751"/>
        <v>0</v>
      </c>
      <c r="P1063" s="21"/>
      <c r="Q1063" s="50" t="s">
        <v>88</v>
      </c>
      <c r="R1063" s="23">
        <f t="shared" si="744"/>
        <v>0</v>
      </c>
      <c r="S1063" s="23"/>
      <c r="T1063" s="119">
        <f t="shared" si="752"/>
        <v>0</v>
      </c>
      <c r="U1063" s="21"/>
      <c r="V1063" s="50" t="s">
        <v>88</v>
      </c>
      <c r="W1063" s="23">
        <f t="shared" si="747"/>
        <v>0</v>
      </c>
      <c r="X1063" s="23"/>
      <c r="Y1063" s="119">
        <v>0</v>
      </c>
      <c r="Z1063" s="21"/>
      <c r="AA1063" s="50" t="s">
        <v>88</v>
      </c>
      <c r="AB1063" s="23">
        <f t="shared" si="746"/>
        <v>0</v>
      </c>
      <c r="AC1063" s="23"/>
      <c r="AD1063" s="119">
        <f t="shared" si="750"/>
        <v>0</v>
      </c>
      <c r="AE1063" s="21"/>
      <c r="AF1063" s="50" t="s">
        <v>88</v>
      </c>
      <c r="AG1063" s="23"/>
      <c r="AH1063" s="23"/>
      <c r="AI1063" s="119">
        <v>0</v>
      </c>
      <c r="AJ1063" s="21"/>
      <c r="AK1063" s="50" t="s">
        <v>88</v>
      </c>
      <c r="AL1063" s="23"/>
      <c r="AM1063" s="23">
        <v>0</v>
      </c>
      <c r="AN1063" s="119"/>
    </row>
    <row r="1064" spans="2:40" x14ac:dyDescent="0.35">
      <c r="B1064" s="50" t="s">
        <v>108</v>
      </c>
      <c r="C1064" s="23">
        <v>3023</v>
      </c>
      <c r="D1064" s="23">
        <v>3025</v>
      </c>
      <c r="E1064" s="119">
        <f t="shared" si="748"/>
        <v>2</v>
      </c>
      <c r="F1064" s="21"/>
      <c r="G1064" s="50" t="s">
        <v>108</v>
      </c>
      <c r="H1064" s="23">
        <f t="shared" si="742"/>
        <v>3025</v>
      </c>
      <c r="I1064" s="23">
        <v>3027</v>
      </c>
      <c r="J1064" s="119">
        <f t="shared" si="749"/>
        <v>2</v>
      </c>
      <c r="K1064" s="21"/>
      <c r="L1064" s="50" t="s">
        <v>108</v>
      </c>
      <c r="M1064" s="23">
        <f t="shared" si="743"/>
        <v>3027</v>
      </c>
      <c r="N1064" s="23">
        <v>3030</v>
      </c>
      <c r="O1064" s="119">
        <f t="shared" si="751"/>
        <v>3</v>
      </c>
      <c r="P1064" s="21"/>
      <c r="Q1064" s="50" t="s">
        <v>108</v>
      </c>
      <c r="R1064" s="23">
        <f t="shared" si="744"/>
        <v>3030</v>
      </c>
      <c r="S1064" s="23">
        <v>3036</v>
      </c>
      <c r="T1064" s="119">
        <f t="shared" si="752"/>
        <v>6</v>
      </c>
      <c r="U1064" s="21"/>
      <c r="V1064" s="50" t="s">
        <v>108</v>
      </c>
      <c r="W1064" s="23">
        <f t="shared" si="747"/>
        <v>3036</v>
      </c>
      <c r="X1064" s="23">
        <v>3038</v>
      </c>
      <c r="Y1064" s="119">
        <f>X1064-W1064</f>
        <v>2</v>
      </c>
      <c r="Z1064" s="21"/>
      <c r="AA1064" s="50" t="s">
        <v>108</v>
      </c>
      <c r="AB1064" s="23">
        <f t="shared" si="746"/>
        <v>3038</v>
      </c>
      <c r="AC1064" s="23">
        <v>3041</v>
      </c>
      <c r="AD1064" s="119">
        <f t="shared" si="750"/>
        <v>3</v>
      </c>
      <c r="AE1064" s="21"/>
      <c r="AF1064" s="50" t="s">
        <v>108</v>
      </c>
      <c r="AG1064" s="23">
        <v>3041</v>
      </c>
      <c r="AH1064" s="23">
        <v>3044</v>
      </c>
      <c r="AI1064" s="119">
        <f>AH1064-AG1064</f>
        <v>3</v>
      </c>
      <c r="AJ1064" s="21"/>
      <c r="AK1064" s="50" t="s">
        <v>108</v>
      </c>
      <c r="AL1064" s="23">
        <v>3044</v>
      </c>
      <c r="AM1064" s="23">
        <v>3046</v>
      </c>
      <c r="AN1064" s="119">
        <f>AM1064-AL1064</f>
        <v>2</v>
      </c>
    </row>
    <row r="1065" spans="2:40" x14ac:dyDescent="0.35">
      <c r="B1065" s="50" t="s">
        <v>1258</v>
      </c>
      <c r="C1065" s="23">
        <v>659152</v>
      </c>
      <c r="D1065" s="23">
        <v>659545</v>
      </c>
      <c r="E1065" s="119">
        <f t="shared" si="748"/>
        <v>393</v>
      </c>
      <c r="F1065" s="21"/>
      <c r="G1065" s="50" t="s">
        <v>1258</v>
      </c>
      <c r="H1065" s="23">
        <f t="shared" si="742"/>
        <v>659545</v>
      </c>
      <c r="I1065" s="23">
        <v>659843</v>
      </c>
      <c r="J1065" s="119">
        <f t="shared" si="749"/>
        <v>298</v>
      </c>
      <c r="K1065" s="21"/>
      <c r="L1065" s="50" t="s">
        <v>1258</v>
      </c>
      <c r="M1065" s="23">
        <f t="shared" si="743"/>
        <v>659843</v>
      </c>
      <c r="N1065" s="23">
        <v>660060</v>
      </c>
      <c r="O1065" s="119">
        <f t="shared" si="751"/>
        <v>217</v>
      </c>
      <c r="P1065" s="21"/>
      <c r="Q1065" s="50" t="s">
        <v>1258</v>
      </c>
      <c r="R1065" s="23">
        <f t="shared" si="744"/>
        <v>660060</v>
      </c>
      <c r="S1065" s="23">
        <v>660387</v>
      </c>
      <c r="T1065" s="119">
        <f t="shared" si="752"/>
        <v>327</v>
      </c>
      <c r="U1065" s="21"/>
      <c r="V1065" s="50" t="s">
        <v>89</v>
      </c>
      <c r="W1065" s="23">
        <f t="shared" si="747"/>
        <v>660387</v>
      </c>
      <c r="X1065" s="23">
        <v>660753</v>
      </c>
      <c r="Y1065" s="119">
        <f>X1065-W1065</f>
        <v>366</v>
      </c>
      <c r="Z1065" s="21"/>
      <c r="AA1065" s="50" t="s">
        <v>89</v>
      </c>
      <c r="AB1065" s="23">
        <f t="shared" si="746"/>
        <v>660753</v>
      </c>
      <c r="AC1065" s="23">
        <v>661166</v>
      </c>
      <c r="AD1065" s="119">
        <f t="shared" si="750"/>
        <v>413</v>
      </c>
      <c r="AE1065" s="21"/>
      <c r="AF1065" s="50" t="s">
        <v>1258</v>
      </c>
      <c r="AG1065" s="23">
        <v>661166</v>
      </c>
      <c r="AH1065" s="23">
        <v>661534</v>
      </c>
      <c r="AI1065" s="119">
        <f>AH1065-AG1065</f>
        <v>368</v>
      </c>
      <c r="AJ1065" s="21"/>
      <c r="AK1065" s="50" t="s">
        <v>1258</v>
      </c>
      <c r="AL1065" s="23">
        <v>661534</v>
      </c>
      <c r="AM1065" s="23">
        <v>661932</v>
      </c>
      <c r="AN1065" s="119">
        <f>AM1065-AL1065</f>
        <v>398</v>
      </c>
    </row>
    <row r="1066" spans="2:40" x14ac:dyDescent="0.35">
      <c r="B1066" s="50" t="s">
        <v>90</v>
      </c>
      <c r="C1066" s="23">
        <v>353933</v>
      </c>
      <c r="D1066" s="23">
        <v>354159</v>
      </c>
      <c r="E1066" s="119">
        <f t="shared" si="748"/>
        <v>226</v>
      </c>
      <c r="F1066" s="21"/>
      <c r="G1066" s="50" t="s">
        <v>90</v>
      </c>
      <c r="H1066" s="23">
        <f t="shared" si="742"/>
        <v>354159</v>
      </c>
      <c r="I1066" s="23">
        <v>354384</v>
      </c>
      <c r="J1066" s="119">
        <f t="shared" si="749"/>
        <v>225</v>
      </c>
      <c r="K1066" s="21"/>
      <c r="L1066" s="50" t="s">
        <v>90</v>
      </c>
      <c r="M1066" s="23">
        <f t="shared" si="743"/>
        <v>354384</v>
      </c>
      <c r="N1066" s="23">
        <v>354577</v>
      </c>
      <c r="O1066" s="119">
        <f t="shared" si="751"/>
        <v>193</v>
      </c>
      <c r="P1066" s="21"/>
      <c r="Q1066" s="50" t="s">
        <v>90</v>
      </c>
      <c r="R1066" s="23">
        <f t="shared" si="744"/>
        <v>354577</v>
      </c>
      <c r="S1066" s="23">
        <v>354838</v>
      </c>
      <c r="T1066" s="119">
        <f t="shared" si="752"/>
        <v>261</v>
      </c>
      <c r="U1066" s="21"/>
      <c r="V1066" s="50" t="s">
        <v>90</v>
      </c>
      <c r="W1066" s="23">
        <f t="shared" si="747"/>
        <v>354838</v>
      </c>
      <c r="X1066" s="23">
        <v>355060</v>
      </c>
      <c r="Y1066" s="119">
        <f>X1066-W1066</f>
        <v>222</v>
      </c>
      <c r="Z1066" s="21"/>
      <c r="AA1066" s="50" t="s">
        <v>90</v>
      </c>
      <c r="AB1066" s="23">
        <f t="shared" si="746"/>
        <v>355060</v>
      </c>
      <c r="AC1066" s="23">
        <v>355280</v>
      </c>
      <c r="AD1066" s="119">
        <f t="shared" si="750"/>
        <v>220</v>
      </c>
      <c r="AE1066" s="21"/>
      <c r="AF1066" s="50" t="s">
        <v>90</v>
      </c>
      <c r="AG1066" s="23">
        <v>355280</v>
      </c>
      <c r="AH1066" s="23">
        <v>355511</v>
      </c>
      <c r="AI1066" s="119">
        <f>AH1066-AG1066</f>
        <v>231</v>
      </c>
      <c r="AJ1066" s="21"/>
      <c r="AK1066" s="50" t="s">
        <v>90</v>
      </c>
      <c r="AL1066" s="23">
        <v>355511</v>
      </c>
      <c r="AM1066" s="23">
        <v>355755</v>
      </c>
      <c r="AN1066" s="119">
        <f>AM1066-AL1066</f>
        <v>244</v>
      </c>
    </row>
    <row r="1067" spans="2:40" ht="14.25" customHeight="1" x14ac:dyDescent="0.35">
      <c r="B1067" s="50" t="s">
        <v>91</v>
      </c>
      <c r="C1067" s="23">
        <v>1067644</v>
      </c>
      <c r="D1067" s="23">
        <v>1068958</v>
      </c>
      <c r="E1067" s="119">
        <f>D1067-C1067</f>
        <v>1314</v>
      </c>
      <c r="F1067" s="21"/>
      <c r="G1067" s="50" t="s">
        <v>91</v>
      </c>
      <c r="H1067" s="23">
        <f t="shared" si="742"/>
        <v>1068958</v>
      </c>
      <c r="I1067" s="23">
        <v>1069609</v>
      </c>
      <c r="J1067" s="119">
        <f t="shared" si="749"/>
        <v>651</v>
      </c>
      <c r="K1067" s="21"/>
      <c r="L1067" s="50" t="s">
        <v>91</v>
      </c>
      <c r="M1067" s="23">
        <f t="shared" si="743"/>
        <v>1069609</v>
      </c>
      <c r="N1067" s="23">
        <v>1070409</v>
      </c>
      <c r="O1067" s="119">
        <f t="shared" si="751"/>
        <v>800</v>
      </c>
      <c r="P1067" s="21"/>
      <c r="Q1067" s="50" t="s">
        <v>91</v>
      </c>
      <c r="R1067" s="23">
        <f t="shared" si="744"/>
        <v>1070409</v>
      </c>
      <c r="S1067" s="23">
        <v>1071494</v>
      </c>
      <c r="T1067" s="119">
        <f t="shared" si="752"/>
        <v>1085</v>
      </c>
      <c r="U1067" s="21"/>
      <c r="V1067" s="50" t="s">
        <v>91</v>
      </c>
      <c r="W1067" s="23">
        <f t="shared" si="747"/>
        <v>1071494</v>
      </c>
      <c r="X1067" s="23">
        <v>1072709</v>
      </c>
      <c r="Y1067" s="119">
        <f>X1067-W1067</f>
        <v>1215</v>
      </c>
      <c r="Z1067" s="21"/>
      <c r="AA1067" s="50" t="s">
        <v>91</v>
      </c>
      <c r="AB1067" s="23">
        <f t="shared" si="746"/>
        <v>1072709</v>
      </c>
      <c r="AC1067" s="23">
        <v>1073902</v>
      </c>
      <c r="AD1067" s="119">
        <f t="shared" si="750"/>
        <v>1193</v>
      </c>
      <c r="AE1067" s="21"/>
      <c r="AF1067" s="50" t="s">
        <v>91</v>
      </c>
      <c r="AG1067" s="23">
        <v>1073902</v>
      </c>
      <c r="AH1067" s="23">
        <v>1075213</v>
      </c>
      <c r="AI1067" s="119">
        <f>AH1067-AG1067</f>
        <v>1311</v>
      </c>
      <c r="AJ1067" s="21"/>
      <c r="AK1067" s="50" t="s">
        <v>91</v>
      </c>
      <c r="AL1067" s="23">
        <v>1075213</v>
      </c>
      <c r="AM1067" s="23">
        <v>1076421</v>
      </c>
      <c r="AN1067" s="119">
        <f>AM1067-AL1067</f>
        <v>1208</v>
      </c>
    </row>
    <row r="1068" spans="2:40" x14ac:dyDescent="0.35">
      <c r="B1068" s="50" t="s">
        <v>94</v>
      </c>
      <c r="C1068" s="23"/>
      <c r="D1068" s="23"/>
      <c r="E1068" s="119">
        <f>SUM(E1061:E1067)</f>
        <v>2120</v>
      </c>
      <c r="F1068" s="21"/>
      <c r="G1068" s="50" t="s">
        <v>94</v>
      </c>
      <c r="H1068" s="23">
        <f t="shared" si="742"/>
        <v>0</v>
      </c>
      <c r="I1068" s="23"/>
      <c r="J1068" s="119">
        <f>SUM(J1061:J1067)</f>
        <v>1372</v>
      </c>
      <c r="K1068" s="21"/>
      <c r="L1068" s="50" t="s">
        <v>94</v>
      </c>
      <c r="M1068" s="23">
        <f t="shared" si="743"/>
        <v>0</v>
      </c>
      <c r="N1068" s="23"/>
      <c r="O1068" s="119">
        <f>SUM(O1061:O1067)</f>
        <v>1409</v>
      </c>
      <c r="P1068" s="21"/>
      <c r="Q1068" s="50" t="s">
        <v>94</v>
      </c>
      <c r="R1068" s="23">
        <f t="shared" si="744"/>
        <v>0</v>
      </c>
      <c r="S1068" s="23"/>
      <c r="T1068" s="119">
        <f>SUM(T1061:T1067)</f>
        <v>1845</v>
      </c>
      <c r="U1068" s="21"/>
      <c r="V1068" s="50" t="s">
        <v>94</v>
      </c>
      <c r="W1068" s="23">
        <f t="shared" si="747"/>
        <v>0</v>
      </c>
      <c r="X1068" s="23"/>
      <c r="Y1068" s="119">
        <f>Y1067+Y1066+Y1065+Y1064+Y1063+Y1062+Y1061</f>
        <v>1975</v>
      </c>
      <c r="Z1068" s="21"/>
      <c r="AA1068" s="50" t="s">
        <v>94</v>
      </c>
      <c r="AB1068" s="23">
        <f t="shared" si="746"/>
        <v>0</v>
      </c>
      <c r="AC1068" s="23"/>
      <c r="AD1068" s="119">
        <f>AD1067+AD1066+AD1065+AD1064+AD1063+AD1062+AD1061</f>
        <v>2000</v>
      </c>
      <c r="AE1068" s="21"/>
      <c r="AF1068" s="50" t="s">
        <v>94</v>
      </c>
      <c r="AG1068" s="23"/>
      <c r="AH1068" s="23"/>
      <c r="AI1068" s="119">
        <f>AI1067+AI1066+AI1065+AI1064+AI1063+AI1062+AI1061</f>
        <v>2086</v>
      </c>
      <c r="AJ1068" s="21"/>
      <c r="AK1068" s="50" t="s">
        <v>94</v>
      </c>
      <c r="AL1068" s="23"/>
      <c r="AM1068" s="23"/>
      <c r="AN1068" s="119">
        <f>AN1067+AN1066+AN1065+AN1064+AN1063+AN1062+AN1061</f>
        <v>2015</v>
      </c>
    </row>
    <row r="1069" spans="2:40" x14ac:dyDescent="0.35">
      <c r="B1069" s="50" t="s">
        <v>97</v>
      </c>
      <c r="C1069" s="23">
        <v>606976</v>
      </c>
      <c r="D1069" s="23">
        <v>607157</v>
      </c>
      <c r="E1069" s="119">
        <f>D1069-C1069</f>
        <v>181</v>
      </c>
      <c r="F1069" s="21"/>
      <c r="G1069" s="50" t="s">
        <v>97</v>
      </c>
      <c r="H1069" s="23">
        <f t="shared" si="742"/>
        <v>607157</v>
      </c>
      <c r="I1069" s="23">
        <v>607332</v>
      </c>
      <c r="J1069" s="119">
        <f>I1069-H1069</f>
        <v>175</v>
      </c>
      <c r="K1069" s="122"/>
      <c r="L1069" s="50" t="s">
        <v>97</v>
      </c>
      <c r="M1069" s="23">
        <f t="shared" si="743"/>
        <v>607332</v>
      </c>
      <c r="N1069" s="23">
        <v>607561</v>
      </c>
      <c r="O1069" s="119">
        <f>N1069-M1069</f>
        <v>229</v>
      </c>
      <c r="P1069" s="21"/>
      <c r="Q1069" s="50" t="s">
        <v>97</v>
      </c>
      <c r="R1069" s="23">
        <f t="shared" si="744"/>
        <v>607561</v>
      </c>
      <c r="S1069" s="23">
        <v>607806</v>
      </c>
      <c r="T1069" s="119">
        <f>S1069-R1069</f>
        <v>245</v>
      </c>
      <c r="U1069" s="21"/>
      <c r="V1069" s="50" t="s">
        <v>97</v>
      </c>
      <c r="W1069" s="23">
        <f t="shared" si="747"/>
        <v>607806</v>
      </c>
      <c r="X1069" s="23">
        <v>608014</v>
      </c>
      <c r="Y1069" s="119">
        <f>X1069-W1069</f>
        <v>208</v>
      </c>
      <c r="Z1069" s="21"/>
      <c r="AA1069" s="50" t="s">
        <v>97</v>
      </c>
      <c r="AB1069" s="23">
        <f t="shared" si="746"/>
        <v>608014</v>
      </c>
      <c r="AC1069" s="23">
        <v>608330</v>
      </c>
      <c r="AD1069" s="119">
        <f>AC1069-AB1069</f>
        <v>316</v>
      </c>
      <c r="AE1069" s="21"/>
      <c r="AF1069" s="50" t="s">
        <v>97</v>
      </c>
      <c r="AG1069" s="23">
        <v>608330</v>
      </c>
      <c r="AH1069" s="23">
        <v>608520</v>
      </c>
      <c r="AI1069" s="119">
        <f>AH1069-AG1069</f>
        <v>190</v>
      </c>
      <c r="AJ1069" s="21"/>
      <c r="AK1069" s="50" t="s">
        <v>97</v>
      </c>
      <c r="AL1069" s="23">
        <v>608520</v>
      </c>
      <c r="AM1069" s="23">
        <v>608703</v>
      </c>
      <c r="AN1069" s="119">
        <f>AM1069-AL1069</f>
        <v>183</v>
      </c>
    </row>
    <row r="1070" spans="2:40" x14ac:dyDescent="0.35">
      <c r="B1070" s="29" t="s">
        <v>130</v>
      </c>
      <c r="C1070" s="23"/>
      <c r="D1070" s="23"/>
      <c r="E1070" s="121">
        <f>E1069+E1068+E1060+E1052+E1053+E1051+E1050+E1049+E1048</f>
        <v>7177</v>
      </c>
      <c r="F1070" s="21"/>
      <c r="G1070" s="29" t="s">
        <v>130</v>
      </c>
      <c r="H1070" s="23">
        <f t="shared" si="742"/>
        <v>0</v>
      </c>
      <c r="I1070" s="23"/>
      <c r="J1070" s="121">
        <f>J1069+J1068+J1060+J1052+J1053+J1051+J1050+J1049+J1048</f>
        <v>5305</v>
      </c>
      <c r="K1070" s="21"/>
      <c r="L1070" s="29" t="s">
        <v>130</v>
      </c>
      <c r="M1070" s="23">
        <f t="shared" si="743"/>
        <v>0</v>
      </c>
      <c r="N1070" s="23"/>
      <c r="O1070" s="121">
        <f>O1069+O1068+O1060+O1052+O1053+O1051+O1050+O1049+O1048</f>
        <v>5222</v>
      </c>
      <c r="P1070" s="21"/>
      <c r="Q1070" s="29" t="s">
        <v>130</v>
      </c>
      <c r="R1070" s="23">
        <f t="shared" si="744"/>
        <v>0</v>
      </c>
      <c r="S1070" s="23"/>
      <c r="T1070" s="121">
        <f>T1069+T1068+T1060+T1052+T1053+T1051+T1050+T1049+T1048</f>
        <v>5872</v>
      </c>
      <c r="U1070" s="21"/>
      <c r="V1070" s="29" t="s">
        <v>130</v>
      </c>
      <c r="W1070" s="23">
        <f t="shared" si="747"/>
        <v>0</v>
      </c>
      <c r="X1070" s="23"/>
      <c r="Y1070" s="121">
        <f>Y1069+Y1068+Y1060+Y1052+Y1053+Y1051+Y1050+Y1049+Y1048</f>
        <v>6557</v>
      </c>
      <c r="Z1070" s="21"/>
      <c r="AA1070" s="29" t="s">
        <v>130</v>
      </c>
      <c r="AB1070" s="23">
        <f t="shared" si="746"/>
        <v>0</v>
      </c>
      <c r="AC1070" s="23"/>
      <c r="AD1070" s="121">
        <f>AD1069+AD1068+AD1060+AD1052+AD1053+AD1051+AD1050+AD1049+AD1048</f>
        <v>6673</v>
      </c>
      <c r="AE1070" s="21"/>
      <c r="AF1070" s="29" t="s">
        <v>130</v>
      </c>
      <c r="AG1070" s="23"/>
      <c r="AH1070" s="23"/>
      <c r="AI1070" s="121">
        <f>AI1069+AI1068+AI1060+AI1052+AI1053+AI1051+AI1050+AI1049+AI1048</f>
        <v>6760</v>
      </c>
      <c r="AJ1070" s="21"/>
      <c r="AK1070" s="29" t="s">
        <v>130</v>
      </c>
      <c r="AL1070" s="23">
        <v>0</v>
      </c>
      <c r="AM1070" s="23"/>
      <c r="AN1070" s="121">
        <f>AN1068+AN1067+AN1060+AN1052+AN1053+AN1051+AN1050+AN1049+AN1048</f>
        <v>7914</v>
      </c>
    </row>
    <row r="1071" spans="2:40" x14ac:dyDescent="0.35">
      <c r="B1071" s="21"/>
      <c r="C1071" s="21"/>
      <c r="D1071" s="21"/>
      <c r="E1071" s="123">
        <f>E1070-E1054+471</f>
        <v>5858</v>
      </c>
      <c r="F1071" s="21"/>
      <c r="G1071" s="21"/>
      <c r="H1071" s="21"/>
      <c r="I1071" s="21"/>
      <c r="J1071" s="123">
        <f>J1070-J1054+471</f>
        <v>5006</v>
      </c>
      <c r="K1071" s="21"/>
      <c r="L1071" s="21"/>
      <c r="M1071" s="21"/>
      <c r="N1071" s="21"/>
      <c r="O1071" s="123">
        <f>O1070-O1054+471</f>
        <v>4963</v>
      </c>
      <c r="P1071" s="21"/>
      <c r="Q1071" s="21"/>
      <c r="R1071" s="21"/>
      <c r="S1071" s="21"/>
      <c r="T1071" s="123">
        <f>T1070-T1054+471</f>
        <v>4853</v>
      </c>
      <c r="U1071" s="21"/>
      <c r="V1071" s="21"/>
      <c r="W1071" s="21"/>
      <c r="X1071" s="21"/>
      <c r="Y1071" s="123">
        <f>Y1070-Y1054+471</f>
        <v>5498</v>
      </c>
      <c r="Z1071" s="21"/>
      <c r="AA1071" s="21"/>
      <c r="AB1071" s="21"/>
      <c r="AC1071" s="21"/>
      <c r="AD1071" s="123">
        <f>AD1070-AD1054+471</f>
        <v>5804</v>
      </c>
      <c r="AE1071" s="21"/>
      <c r="AF1071" s="21"/>
      <c r="AG1071" s="21"/>
      <c r="AH1071" s="21"/>
      <c r="AI1071" s="123">
        <f>AI1070+AI1054+471</f>
        <v>8841</v>
      </c>
      <c r="AJ1071" s="21"/>
      <c r="AK1071" s="21"/>
      <c r="AL1071" s="21"/>
      <c r="AM1071" s="21"/>
      <c r="AN1071" s="123">
        <f>AN1070+AN1054+471</f>
        <v>9975</v>
      </c>
    </row>
    <row r="1072" spans="2:40" x14ac:dyDescent="0.35">
      <c r="I1072"/>
    </row>
    <row r="1073" spans="2:40" x14ac:dyDescent="0.35">
      <c r="B1073" s="117" t="s">
        <v>114</v>
      </c>
      <c r="C1073" s="292" t="s">
        <v>1539</v>
      </c>
      <c r="D1073" s="293"/>
      <c r="E1073" s="294"/>
      <c r="F1073" s="21"/>
      <c r="G1073" s="117" t="s">
        <v>114</v>
      </c>
      <c r="H1073" s="292" t="s">
        <v>1540</v>
      </c>
      <c r="I1073" s="293"/>
      <c r="J1073" s="294"/>
      <c r="K1073" s="21"/>
      <c r="L1073" s="117" t="s">
        <v>114</v>
      </c>
      <c r="M1073" s="292" t="s">
        <v>1541</v>
      </c>
      <c r="N1073" s="293"/>
      <c r="O1073" s="294"/>
      <c r="P1073" s="21"/>
      <c r="Q1073" s="117" t="s">
        <v>114</v>
      </c>
      <c r="R1073" s="292" t="s">
        <v>1542</v>
      </c>
      <c r="S1073" s="293"/>
      <c r="T1073" s="294"/>
      <c r="V1073" s="117" t="s">
        <v>114</v>
      </c>
      <c r="W1073" s="125" t="s">
        <v>1595</v>
      </c>
      <c r="X1073" s="126"/>
      <c r="Y1073" s="127"/>
      <c r="Z1073" s="21"/>
      <c r="AA1073" s="117" t="s">
        <v>114</v>
      </c>
      <c r="AB1073" s="292" t="s">
        <v>1596</v>
      </c>
      <c r="AC1073" s="293"/>
      <c r="AD1073" s="294"/>
      <c r="AE1073" s="21"/>
      <c r="AF1073" s="117" t="s">
        <v>114</v>
      </c>
      <c r="AG1073" s="292" t="s">
        <v>1598</v>
      </c>
      <c r="AH1073" s="293"/>
      <c r="AI1073" s="294"/>
      <c r="AJ1073" s="21"/>
      <c r="AK1073" s="117" t="s">
        <v>114</v>
      </c>
      <c r="AL1073" s="292" t="s">
        <v>1597</v>
      </c>
      <c r="AM1073" s="293"/>
      <c r="AN1073" s="294"/>
    </row>
    <row r="1074" spans="2:40" x14ac:dyDescent="0.35">
      <c r="B1074" s="50"/>
      <c r="C1074" s="118" t="s">
        <v>81</v>
      </c>
      <c r="D1074" s="118" t="s">
        <v>82</v>
      </c>
      <c r="E1074" s="118" t="s">
        <v>95</v>
      </c>
      <c r="F1074" s="21"/>
      <c r="G1074" s="50"/>
      <c r="H1074" s="118" t="s">
        <v>81</v>
      </c>
      <c r="I1074" s="118" t="s">
        <v>82</v>
      </c>
      <c r="J1074" s="118" t="s">
        <v>95</v>
      </c>
      <c r="K1074" s="21"/>
      <c r="L1074" s="50"/>
      <c r="M1074" s="118" t="s">
        <v>81</v>
      </c>
      <c r="N1074" s="118" t="s">
        <v>82</v>
      </c>
      <c r="O1074" s="118" t="s">
        <v>95</v>
      </c>
      <c r="P1074" s="21"/>
      <c r="Q1074" s="50"/>
      <c r="R1074" s="23" t="s">
        <v>81</v>
      </c>
      <c r="S1074" s="118" t="s">
        <v>82</v>
      </c>
      <c r="T1074" s="118" t="s">
        <v>95</v>
      </c>
      <c r="V1074" s="50"/>
      <c r="W1074" s="118" t="s">
        <v>81</v>
      </c>
      <c r="X1074" s="118" t="s">
        <v>82</v>
      </c>
      <c r="Y1074" s="118" t="s">
        <v>95</v>
      </c>
      <c r="Z1074" s="21"/>
      <c r="AA1074" s="50"/>
      <c r="AB1074" s="118" t="s">
        <v>81</v>
      </c>
      <c r="AC1074" s="118" t="s">
        <v>82</v>
      </c>
      <c r="AD1074" s="118" t="s">
        <v>95</v>
      </c>
      <c r="AE1074" s="21"/>
      <c r="AF1074" s="50"/>
      <c r="AG1074" s="118" t="s">
        <v>81</v>
      </c>
      <c r="AH1074" s="118" t="s">
        <v>82</v>
      </c>
      <c r="AI1074" s="118" t="s">
        <v>95</v>
      </c>
      <c r="AJ1074" s="21"/>
      <c r="AK1074" s="50"/>
      <c r="AL1074" s="118" t="s">
        <v>81</v>
      </c>
      <c r="AM1074" s="118" t="s">
        <v>82</v>
      </c>
      <c r="AN1074" s="118" t="s">
        <v>95</v>
      </c>
    </row>
    <row r="1075" spans="2:40" x14ac:dyDescent="0.35">
      <c r="B1075" s="50" t="s">
        <v>92</v>
      </c>
      <c r="C1075" s="23">
        <v>506315</v>
      </c>
      <c r="D1075" s="23">
        <v>506490</v>
      </c>
      <c r="E1075" s="119">
        <v>1750</v>
      </c>
      <c r="F1075" s="21"/>
      <c r="G1075" s="50" t="s">
        <v>92</v>
      </c>
      <c r="H1075" s="23">
        <v>506490</v>
      </c>
      <c r="I1075" s="23">
        <v>506624</v>
      </c>
      <c r="J1075" s="119">
        <v>1340</v>
      </c>
      <c r="K1075" s="21"/>
      <c r="L1075" s="50" t="s">
        <v>92</v>
      </c>
      <c r="M1075" s="23">
        <v>506624</v>
      </c>
      <c r="N1075" s="23">
        <v>506790</v>
      </c>
      <c r="O1075" s="119">
        <f>(N1075-M1075)*10</f>
        <v>1660</v>
      </c>
      <c r="P1075" s="21"/>
      <c r="Q1075" s="50" t="s">
        <v>92</v>
      </c>
      <c r="R1075" s="23">
        <v>506790</v>
      </c>
      <c r="S1075" s="23">
        <v>506968</v>
      </c>
      <c r="T1075" s="119">
        <f>(S1075-R1075)*10</f>
        <v>1780</v>
      </c>
      <c r="V1075" s="50" t="s">
        <v>92</v>
      </c>
      <c r="W1075" s="23">
        <f>S1075</f>
        <v>506968</v>
      </c>
      <c r="X1075" s="23">
        <v>507138</v>
      </c>
      <c r="Y1075" s="119">
        <f>(X1075-W1075)*10</f>
        <v>1700</v>
      </c>
      <c r="Z1075" s="21"/>
      <c r="AA1075" s="50" t="s">
        <v>92</v>
      </c>
      <c r="AB1075" s="23">
        <f>X1075</f>
        <v>507138</v>
      </c>
      <c r="AC1075" s="23">
        <v>507307</v>
      </c>
      <c r="AD1075" s="119">
        <v>1690</v>
      </c>
      <c r="AE1075" s="21"/>
      <c r="AF1075" s="50" t="s">
        <v>92</v>
      </c>
      <c r="AG1075" s="23">
        <f t="shared" ref="AG1075:AG1097" si="753">AC1075</f>
        <v>507307</v>
      </c>
      <c r="AH1075" s="23">
        <v>507474</v>
      </c>
      <c r="AI1075" s="119">
        <v>1670</v>
      </c>
      <c r="AJ1075" s="21"/>
      <c r="AK1075" s="50" t="s">
        <v>92</v>
      </c>
      <c r="AL1075" s="23">
        <f t="shared" ref="AL1075:AL1097" si="754">AH1075</f>
        <v>507474</v>
      </c>
      <c r="AM1075" s="23">
        <v>507651</v>
      </c>
      <c r="AN1075" s="119">
        <v>1770</v>
      </c>
    </row>
    <row r="1076" spans="2:40" x14ac:dyDescent="0.35">
      <c r="B1076" s="50" t="s">
        <v>6</v>
      </c>
      <c r="C1076" s="23">
        <v>322540</v>
      </c>
      <c r="D1076" s="23">
        <v>322746</v>
      </c>
      <c r="E1076" s="119">
        <f>D1076-C1076</f>
        <v>206</v>
      </c>
      <c r="F1076" s="21"/>
      <c r="G1076" s="50" t="s">
        <v>6</v>
      </c>
      <c r="H1076" s="23">
        <v>322746</v>
      </c>
      <c r="I1076" s="23">
        <v>322976</v>
      </c>
      <c r="J1076" s="119">
        <f>I1076-H1076</f>
        <v>230</v>
      </c>
      <c r="K1076" s="21"/>
      <c r="L1076" s="50" t="s">
        <v>6</v>
      </c>
      <c r="M1076" s="23">
        <v>322976</v>
      </c>
      <c r="N1076" s="23">
        <v>323149</v>
      </c>
      <c r="O1076" s="119">
        <f>N1076-M1076</f>
        <v>173</v>
      </c>
      <c r="P1076" s="21"/>
      <c r="Q1076" s="50" t="s">
        <v>6</v>
      </c>
      <c r="R1076" s="23">
        <v>323149</v>
      </c>
      <c r="S1076" s="23">
        <v>323394</v>
      </c>
      <c r="T1076" s="119">
        <f>S1076-R1076</f>
        <v>245</v>
      </c>
      <c r="V1076" s="50" t="s">
        <v>6</v>
      </c>
      <c r="W1076" s="23">
        <f t="shared" ref="W1076:W1097" si="755">S1076</f>
        <v>323394</v>
      </c>
      <c r="X1076" s="23">
        <v>323602</v>
      </c>
      <c r="Y1076" s="119">
        <f>X1076-W1076</f>
        <v>208</v>
      </c>
      <c r="Z1076" s="21"/>
      <c r="AA1076" s="50" t="s">
        <v>6</v>
      </c>
      <c r="AB1076" s="23">
        <f t="shared" ref="AB1076:AB1097" si="756">X1076</f>
        <v>323602</v>
      </c>
      <c r="AC1076" s="23">
        <v>323788</v>
      </c>
      <c r="AD1076" s="119">
        <f>AC1076-AB1076</f>
        <v>186</v>
      </c>
      <c r="AE1076" s="21"/>
      <c r="AF1076" s="50" t="s">
        <v>6</v>
      </c>
      <c r="AG1076" s="23">
        <f t="shared" si="753"/>
        <v>323788</v>
      </c>
      <c r="AH1076" s="23">
        <v>323975</v>
      </c>
      <c r="AI1076" s="119">
        <f>AH1076-AG1076</f>
        <v>187</v>
      </c>
      <c r="AJ1076" s="21"/>
      <c r="AK1076" s="50" t="s">
        <v>6</v>
      </c>
      <c r="AL1076" s="23">
        <f t="shared" si="754"/>
        <v>323975</v>
      </c>
      <c r="AM1076" s="23">
        <v>324205</v>
      </c>
      <c r="AN1076" s="119">
        <f>AM1076-AL1076</f>
        <v>230</v>
      </c>
    </row>
    <row r="1077" spans="2:40" x14ac:dyDescent="0.35">
      <c r="B1077" s="50" t="s">
        <v>103</v>
      </c>
      <c r="C1077" s="23">
        <v>96042</v>
      </c>
      <c r="D1077" s="23">
        <v>96723</v>
      </c>
      <c r="E1077" s="119">
        <f>D1077-C1077</f>
        <v>681</v>
      </c>
      <c r="F1077" s="21"/>
      <c r="G1077" s="50" t="s">
        <v>103</v>
      </c>
      <c r="H1077" s="23">
        <v>96723</v>
      </c>
      <c r="I1077" s="23">
        <v>97486</v>
      </c>
      <c r="J1077" s="119">
        <f>I1077-H1077</f>
        <v>763</v>
      </c>
      <c r="K1077" s="21"/>
      <c r="L1077" s="50" t="s">
        <v>103</v>
      </c>
      <c r="M1077" s="23">
        <v>97486</v>
      </c>
      <c r="N1077" s="23">
        <v>98109</v>
      </c>
      <c r="O1077" s="119">
        <f>N1077-M1077</f>
        <v>623</v>
      </c>
      <c r="P1077" s="21"/>
      <c r="Q1077" s="50" t="s">
        <v>103</v>
      </c>
      <c r="R1077" s="23">
        <v>98109</v>
      </c>
      <c r="S1077" s="23">
        <v>98977</v>
      </c>
      <c r="T1077" s="119">
        <f>S1077-R1077</f>
        <v>868</v>
      </c>
      <c r="V1077" s="50" t="s">
        <v>103</v>
      </c>
      <c r="W1077" s="23">
        <f t="shared" si="755"/>
        <v>98977</v>
      </c>
      <c r="X1077" s="23">
        <v>99724</v>
      </c>
      <c r="Y1077" s="119">
        <f>X1077-W1077</f>
        <v>747</v>
      </c>
      <c r="Z1077" s="21"/>
      <c r="AA1077" s="50" t="s">
        <v>103</v>
      </c>
      <c r="AB1077" s="23">
        <f t="shared" si="756"/>
        <v>99724</v>
      </c>
      <c r="AC1077" s="23">
        <v>100219</v>
      </c>
      <c r="AD1077" s="119">
        <f>AC1077-AB1077</f>
        <v>495</v>
      </c>
      <c r="AE1077" s="21"/>
      <c r="AF1077" s="50" t="s">
        <v>103</v>
      </c>
      <c r="AG1077" s="23">
        <f t="shared" si="753"/>
        <v>100219</v>
      </c>
      <c r="AH1077" s="23">
        <v>100777</v>
      </c>
      <c r="AI1077" s="119">
        <f>AH1077-AG1077</f>
        <v>558</v>
      </c>
      <c r="AJ1077" s="21"/>
      <c r="AK1077" s="50" t="s">
        <v>103</v>
      </c>
      <c r="AL1077" s="23">
        <f t="shared" si="754"/>
        <v>100777</v>
      </c>
      <c r="AM1077" s="23">
        <v>101427</v>
      </c>
      <c r="AN1077" s="119">
        <f>AM1077-AL1077</f>
        <v>650</v>
      </c>
    </row>
    <row r="1078" spans="2:40" x14ac:dyDescent="0.35">
      <c r="B1078" s="19" t="s">
        <v>100</v>
      </c>
      <c r="C1078" s="23">
        <v>184068</v>
      </c>
      <c r="D1078" s="23">
        <v>184218</v>
      </c>
      <c r="E1078" s="119">
        <f>D1078-C1078</f>
        <v>150</v>
      </c>
      <c r="F1078" s="21"/>
      <c r="G1078" s="19" t="s">
        <v>100</v>
      </c>
      <c r="H1078" s="23">
        <v>184218</v>
      </c>
      <c r="I1078" s="23">
        <v>184418</v>
      </c>
      <c r="J1078" s="119">
        <f>I1078-H1078</f>
        <v>200</v>
      </c>
      <c r="K1078" s="21"/>
      <c r="L1078" s="19" t="s">
        <v>100</v>
      </c>
      <c r="M1078" s="23">
        <v>184418</v>
      </c>
      <c r="N1078" s="23">
        <v>184568</v>
      </c>
      <c r="O1078" s="119">
        <f>N1078-M1078</f>
        <v>150</v>
      </c>
      <c r="P1078" s="21"/>
      <c r="Q1078" s="19" t="s">
        <v>100</v>
      </c>
      <c r="R1078" s="23">
        <v>184568</v>
      </c>
      <c r="S1078" s="23">
        <v>184706</v>
      </c>
      <c r="T1078" s="119">
        <f>S1078-R1078</f>
        <v>138</v>
      </c>
      <c r="V1078" s="19" t="s">
        <v>100</v>
      </c>
      <c r="W1078" s="23">
        <f t="shared" si="755"/>
        <v>184706</v>
      </c>
      <c r="X1078" s="23">
        <v>184906</v>
      </c>
      <c r="Y1078" s="119">
        <f>X1078-W1078</f>
        <v>200</v>
      </c>
      <c r="Z1078" s="21"/>
      <c r="AA1078" s="19" t="s">
        <v>100</v>
      </c>
      <c r="AB1078" s="23">
        <f t="shared" si="756"/>
        <v>184906</v>
      </c>
      <c r="AC1078" s="23">
        <v>185166</v>
      </c>
      <c r="AD1078" s="119">
        <f>AC1078-AB1078</f>
        <v>260</v>
      </c>
      <c r="AE1078" s="21"/>
      <c r="AF1078" s="19" t="s">
        <v>100</v>
      </c>
      <c r="AG1078" s="23">
        <f t="shared" si="753"/>
        <v>185166</v>
      </c>
      <c r="AH1078" s="23">
        <v>185166</v>
      </c>
      <c r="AI1078" s="119">
        <f>AH1078-AG1078</f>
        <v>0</v>
      </c>
      <c r="AJ1078" s="21"/>
      <c r="AK1078" s="19" t="s">
        <v>100</v>
      </c>
      <c r="AL1078" s="23">
        <f t="shared" si="754"/>
        <v>185166</v>
      </c>
      <c r="AM1078" s="23">
        <v>185366</v>
      </c>
      <c r="AN1078" s="119">
        <f>AM1078-AL1078</f>
        <v>200</v>
      </c>
    </row>
    <row r="1079" spans="2:40" x14ac:dyDescent="0.35">
      <c r="B1079" s="19" t="s">
        <v>1176</v>
      </c>
      <c r="C1079" s="23">
        <v>516</v>
      </c>
      <c r="D1079" s="23">
        <v>516</v>
      </c>
      <c r="E1079" s="119">
        <v>0</v>
      </c>
      <c r="F1079" s="21"/>
      <c r="G1079" s="19" t="s">
        <v>1176</v>
      </c>
      <c r="H1079" s="23">
        <v>516</v>
      </c>
      <c r="I1079" s="23">
        <v>516</v>
      </c>
      <c r="J1079" s="119">
        <f>I1079-H1079</f>
        <v>0</v>
      </c>
      <c r="K1079" s="21"/>
      <c r="L1079" s="19" t="s">
        <v>1176</v>
      </c>
      <c r="M1079" s="23">
        <v>516</v>
      </c>
      <c r="N1079" s="23">
        <v>516</v>
      </c>
      <c r="O1079" s="119">
        <f>(N1079-M1079)*10</f>
        <v>0</v>
      </c>
      <c r="P1079" s="21"/>
      <c r="Q1079" s="19" t="s">
        <v>1176</v>
      </c>
      <c r="R1079" s="23">
        <v>516</v>
      </c>
      <c r="S1079" s="23">
        <v>516</v>
      </c>
      <c r="T1079" s="119">
        <f>S1079-R1079</f>
        <v>0</v>
      </c>
      <c r="V1079" s="19" t="s">
        <v>1176</v>
      </c>
      <c r="W1079" s="23">
        <f t="shared" si="755"/>
        <v>516</v>
      </c>
      <c r="X1079" s="23">
        <v>516</v>
      </c>
      <c r="Y1079" s="119">
        <f>X1079-W1079</f>
        <v>0</v>
      </c>
      <c r="Z1079" s="21"/>
      <c r="AA1079" s="19" t="s">
        <v>1176</v>
      </c>
      <c r="AB1079" s="23">
        <f t="shared" si="756"/>
        <v>516</v>
      </c>
      <c r="AC1079" s="23">
        <v>516</v>
      </c>
      <c r="AD1079" s="119">
        <f>AC1079-AB1079</f>
        <v>0</v>
      </c>
      <c r="AE1079" s="21"/>
      <c r="AF1079" s="19" t="s">
        <v>1176</v>
      </c>
      <c r="AG1079" s="23">
        <f t="shared" si="753"/>
        <v>516</v>
      </c>
      <c r="AH1079" s="23">
        <v>516</v>
      </c>
      <c r="AI1079" s="119">
        <f>AH1079-AG1079</f>
        <v>0</v>
      </c>
      <c r="AJ1079" s="21"/>
      <c r="AK1079" s="19" t="s">
        <v>1176</v>
      </c>
      <c r="AL1079" s="23">
        <f t="shared" si="754"/>
        <v>516</v>
      </c>
      <c r="AM1079" s="23">
        <v>516</v>
      </c>
      <c r="AN1079" s="119">
        <f>AM1079-AL1079</f>
        <v>0</v>
      </c>
    </row>
    <row r="1080" spans="2:40" x14ac:dyDescent="0.35">
      <c r="B1080" s="19" t="s">
        <v>1179</v>
      </c>
      <c r="C1080" s="23">
        <v>12279</v>
      </c>
      <c r="D1080" s="23">
        <v>12279</v>
      </c>
      <c r="E1080" s="119">
        <f>D1080-C1080</f>
        <v>0</v>
      </c>
      <c r="F1080" s="21"/>
      <c r="G1080" s="19" t="s">
        <v>1179</v>
      </c>
      <c r="H1080" s="23">
        <v>12279</v>
      </c>
      <c r="I1080" s="23">
        <v>12279</v>
      </c>
      <c r="J1080" s="119">
        <f>I1080-H1080</f>
        <v>0</v>
      </c>
      <c r="K1080" s="21"/>
      <c r="L1080" s="19" t="s">
        <v>1179</v>
      </c>
      <c r="M1080" s="23">
        <v>12279</v>
      </c>
      <c r="N1080" s="23">
        <v>12279</v>
      </c>
      <c r="O1080" s="119">
        <f>(N1080-M1080)*10</f>
        <v>0</v>
      </c>
      <c r="P1080" s="21"/>
      <c r="Q1080" s="19" t="s">
        <v>1179</v>
      </c>
      <c r="R1080" s="23">
        <v>12279</v>
      </c>
      <c r="S1080" s="23">
        <v>12279</v>
      </c>
      <c r="T1080" s="119">
        <f>S1080-R1080</f>
        <v>0</v>
      </c>
      <c r="V1080" s="19" t="s">
        <v>1179</v>
      </c>
      <c r="W1080" s="23">
        <f t="shared" si="755"/>
        <v>12279</v>
      </c>
      <c r="X1080" s="23">
        <v>12279</v>
      </c>
      <c r="Y1080" s="119">
        <f>X1080-W1080</f>
        <v>0</v>
      </c>
      <c r="Z1080" s="21"/>
      <c r="AA1080" s="19" t="s">
        <v>1179</v>
      </c>
      <c r="AB1080" s="23">
        <f t="shared" si="756"/>
        <v>12279</v>
      </c>
      <c r="AC1080" s="23">
        <v>12279</v>
      </c>
      <c r="AD1080" s="119">
        <f>AC1080-AB1080</f>
        <v>0</v>
      </c>
      <c r="AE1080" s="21"/>
      <c r="AF1080" s="19" t="s">
        <v>1179</v>
      </c>
      <c r="AG1080" s="23">
        <f t="shared" si="753"/>
        <v>12279</v>
      </c>
      <c r="AH1080" s="23">
        <v>12279</v>
      </c>
      <c r="AI1080" s="119">
        <f>AH1080-AG1080</f>
        <v>0</v>
      </c>
      <c r="AJ1080" s="21"/>
      <c r="AK1080" s="19" t="s">
        <v>1179</v>
      </c>
      <c r="AL1080" s="23">
        <f t="shared" si="754"/>
        <v>12279</v>
      </c>
      <c r="AM1080" s="23">
        <v>12279</v>
      </c>
      <c r="AN1080" s="119">
        <f>AM1080-AL1080</f>
        <v>0</v>
      </c>
    </row>
    <row r="1081" spans="2:40" x14ac:dyDescent="0.35">
      <c r="B1081" s="50" t="s">
        <v>3</v>
      </c>
      <c r="C1081" s="23">
        <v>370083</v>
      </c>
      <c r="D1081" s="23">
        <v>370240</v>
      </c>
      <c r="E1081" s="119">
        <v>1570</v>
      </c>
      <c r="F1081" s="21"/>
      <c r="G1081" s="50" t="s">
        <v>3</v>
      </c>
      <c r="H1081" s="23">
        <v>370240</v>
      </c>
      <c r="I1081" s="23">
        <v>370279</v>
      </c>
      <c r="J1081" s="119">
        <v>390</v>
      </c>
      <c r="K1081" s="21"/>
      <c r="L1081" s="50" t="s">
        <v>3</v>
      </c>
      <c r="M1081" s="23">
        <v>370279</v>
      </c>
      <c r="N1081" s="23">
        <v>370374</v>
      </c>
      <c r="O1081" s="119">
        <f>(N1081-M1081)*10</f>
        <v>950</v>
      </c>
      <c r="P1081" s="21"/>
      <c r="Q1081" s="50" t="s">
        <v>3</v>
      </c>
      <c r="R1081" s="23">
        <v>370374</v>
      </c>
      <c r="S1081" s="23">
        <v>370511</v>
      </c>
      <c r="T1081" s="119">
        <v>1790</v>
      </c>
      <c r="V1081" s="50" t="s">
        <v>3</v>
      </c>
      <c r="W1081" s="23">
        <f t="shared" si="755"/>
        <v>370511</v>
      </c>
      <c r="X1081" s="23">
        <v>370678</v>
      </c>
      <c r="Y1081" s="119">
        <v>1790</v>
      </c>
      <c r="Z1081" s="21"/>
      <c r="AA1081" s="50" t="s">
        <v>3</v>
      </c>
      <c r="AB1081" s="23">
        <f t="shared" si="756"/>
        <v>370678</v>
      </c>
      <c r="AC1081" s="23">
        <v>370835</v>
      </c>
      <c r="AD1081" s="119">
        <v>1790</v>
      </c>
      <c r="AE1081" s="21"/>
      <c r="AF1081" s="50" t="s">
        <v>3</v>
      </c>
      <c r="AG1081" s="23">
        <f t="shared" si="753"/>
        <v>370835</v>
      </c>
      <c r="AH1081" s="23">
        <v>370984</v>
      </c>
      <c r="AI1081" s="119">
        <v>1790</v>
      </c>
      <c r="AJ1081" s="21"/>
      <c r="AK1081" s="50" t="s">
        <v>3</v>
      </c>
      <c r="AL1081" s="23">
        <f t="shared" si="754"/>
        <v>370984</v>
      </c>
      <c r="AM1081" s="23">
        <v>371083</v>
      </c>
      <c r="AN1081" s="119">
        <f>(AM1081-AL1081)*10</f>
        <v>990</v>
      </c>
    </row>
    <row r="1082" spans="2:40" x14ac:dyDescent="0.35">
      <c r="B1082" s="50" t="s">
        <v>83</v>
      </c>
      <c r="C1082" s="23">
        <v>31411</v>
      </c>
      <c r="D1082" s="23">
        <v>31418</v>
      </c>
      <c r="E1082" s="119">
        <f>D1082-C1082</f>
        <v>7</v>
      </c>
      <c r="F1082" s="21"/>
      <c r="G1082" s="50" t="s">
        <v>83</v>
      </c>
      <c r="H1082" s="23">
        <v>31418</v>
      </c>
      <c r="I1082" s="23">
        <v>31427</v>
      </c>
      <c r="J1082" s="119">
        <f>I1082-H1082</f>
        <v>9</v>
      </c>
      <c r="K1082" s="21"/>
      <c r="L1082" s="50" t="s">
        <v>83</v>
      </c>
      <c r="M1082" s="23">
        <v>31427</v>
      </c>
      <c r="N1082" s="23">
        <v>31433</v>
      </c>
      <c r="O1082" s="119">
        <f>N1082-M1082</f>
        <v>6</v>
      </c>
      <c r="P1082" s="21"/>
      <c r="Q1082" s="50" t="s">
        <v>83</v>
      </c>
      <c r="R1082" s="23">
        <v>31433</v>
      </c>
      <c r="S1082" s="23">
        <v>31446</v>
      </c>
      <c r="T1082" s="119">
        <f>S1082-R1082</f>
        <v>13</v>
      </c>
      <c r="V1082" s="50" t="s">
        <v>83</v>
      </c>
      <c r="W1082" s="23">
        <f t="shared" si="755"/>
        <v>31446</v>
      </c>
      <c r="X1082" s="23">
        <v>31455</v>
      </c>
      <c r="Y1082" s="119">
        <f>X1082-W1082</f>
        <v>9</v>
      </c>
      <c r="Z1082" s="21"/>
      <c r="AA1082" s="50" t="s">
        <v>83</v>
      </c>
      <c r="AB1082" s="23">
        <f t="shared" si="756"/>
        <v>31455</v>
      </c>
      <c r="AC1082" s="23">
        <v>31465</v>
      </c>
      <c r="AD1082" s="119">
        <f>AC1082-AB1082</f>
        <v>10</v>
      </c>
      <c r="AE1082" s="21"/>
      <c r="AF1082" s="50" t="s">
        <v>83</v>
      </c>
      <c r="AG1082" s="23">
        <f t="shared" si="753"/>
        <v>31465</v>
      </c>
      <c r="AH1082" s="23">
        <v>31469</v>
      </c>
      <c r="AI1082" s="119">
        <f>AH1082-AG1082</f>
        <v>4</v>
      </c>
      <c r="AJ1082" s="21"/>
      <c r="AK1082" s="50" t="s">
        <v>83</v>
      </c>
      <c r="AL1082" s="23">
        <f t="shared" si="754"/>
        <v>31469</v>
      </c>
      <c r="AM1082" s="23">
        <v>31478</v>
      </c>
      <c r="AN1082" s="119">
        <f>AM1082-Supply!AL1082</f>
        <v>9</v>
      </c>
    </row>
    <row r="1083" spans="2:40" x14ac:dyDescent="0.35">
      <c r="B1083" s="50" t="s">
        <v>84</v>
      </c>
      <c r="C1083" s="23">
        <v>56563</v>
      </c>
      <c r="D1083" s="23">
        <v>56563</v>
      </c>
      <c r="E1083" s="119">
        <f>D1083-C1083</f>
        <v>0</v>
      </c>
      <c r="F1083" s="21"/>
      <c r="G1083" s="50" t="s">
        <v>84</v>
      </c>
      <c r="H1083" s="23">
        <v>56563</v>
      </c>
      <c r="I1083" s="23">
        <v>56595</v>
      </c>
      <c r="J1083" s="119">
        <f>I1083-H1083</f>
        <v>32</v>
      </c>
      <c r="K1083" s="21"/>
      <c r="L1083" s="50" t="s">
        <v>84</v>
      </c>
      <c r="M1083" s="23">
        <v>56595</v>
      </c>
      <c r="N1083" s="23">
        <v>56616</v>
      </c>
      <c r="O1083" s="119">
        <f>N1083-M1083</f>
        <v>21</v>
      </c>
      <c r="P1083" s="21"/>
      <c r="Q1083" s="50" t="s">
        <v>84</v>
      </c>
      <c r="R1083" s="23">
        <v>56616</v>
      </c>
      <c r="S1083" s="23">
        <v>56653</v>
      </c>
      <c r="T1083" s="119">
        <f>S1083-R1083</f>
        <v>37</v>
      </c>
      <c r="V1083" s="50" t="s">
        <v>84</v>
      </c>
      <c r="W1083" s="23">
        <f t="shared" si="755"/>
        <v>56653</v>
      </c>
      <c r="X1083" s="23">
        <v>56667</v>
      </c>
      <c r="Y1083" s="119">
        <f>X1083-W1083</f>
        <v>14</v>
      </c>
      <c r="Z1083" s="21"/>
      <c r="AA1083" s="50" t="s">
        <v>84</v>
      </c>
      <c r="AB1083" s="23">
        <f t="shared" si="756"/>
        <v>56667</v>
      </c>
      <c r="AC1083" s="23">
        <v>56681</v>
      </c>
      <c r="AD1083" s="119">
        <f>AC1083-AB1083</f>
        <v>14</v>
      </c>
      <c r="AE1083" s="21"/>
      <c r="AF1083" s="50" t="s">
        <v>84</v>
      </c>
      <c r="AG1083" s="23">
        <f t="shared" si="753"/>
        <v>56681</v>
      </c>
      <c r="AH1083" s="23">
        <v>56703</v>
      </c>
      <c r="AI1083" s="119">
        <f>AH1083-AG1083</f>
        <v>22</v>
      </c>
      <c r="AJ1083" s="21"/>
      <c r="AK1083" s="50" t="s">
        <v>84</v>
      </c>
      <c r="AL1083" s="23">
        <f t="shared" si="754"/>
        <v>56703</v>
      </c>
      <c r="AM1083" s="23">
        <v>56751</v>
      </c>
      <c r="AN1083" s="119">
        <f>AM1083-AL1083</f>
        <v>48</v>
      </c>
    </row>
    <row r="1084" spans="2:40" x14ac:dyDescent="0.35">
      <c r="B1084" s="50" t="s">
        <v>98</v>
      </c>
      <c r="C1084" s="23">
        <v>139728</v>
      </c>
      <c r="D1084" s="23">
        <v>139728</v>
      </c>
      <c r="E1084" s="119">
        <f>D1084-C1084</f>
        <v>0</v>
      </c>
      <c r="F1084" s="21"/>
      <c r="G1084" s="50" t="s">
        <v>98</v>
      </c>
      <c r="H1084" s="23">
        <v>139728</v>
      </c>
      <c r="I1084" s="23">
        <v>139728</v>
      </c>
      <c r="J1084" s="119">
        <f>I1084-H1084</f>
        <v>0</v>
      </c>
      <c r="K1084" s="21"/>
      <c r="L1084" s="50" t="s">
        <v>98</v>
      </c>
      <c r="M1084" s="23">
        <v>139728</v>
      </c>
      <c r="N1084" s="23">
        <v>139728</v>
      </c>
      <c r="O1084" s="119">
        <f>(N1084-M1084)*10</f>
        <v>0</v>
      </c>
      <c r="P1084" s="21"/>
      <c r="Q1084" s="50" t="s">
        <v>98</v>
      </c>
      <c r="R1084" s="23">
        <v>139728</v>
      </c>
      <c r="S1084" s="23">
        <v>139728</v>
      </c>
      <c r="T1084" s="119">
        <f>S1084-R1084</f>
        <v>0</v>
      </c>
      <c r="V1084" s="50" t="s">
        <v>98</v>
      </c>
      <c r="W1084" s="23">
        <f t="shared" si="755"/>
        <v>139728</v>
      </c>
      <c r="X1084" s="23">
        <v>139728</v>
      </c>
      <c r="Y1084" s="119">
        <f>X1084-W1084</f>
        <v>0</v>
      </c>
      <c r="Z1084" s="21"/>
      <c r="AA1084" s="50" t="s">
        <v>98</v>
      </c>
      <c r="AB1084" s="23">
        <f t="shared" si="756"/>
        <v>139728</v>
      </c>
      <c r="AC1084" s="23">
        <v>139728</v>
      </c>
      <c r="AD1084" s="119">
        <f>AC1084-AB1084</f>
        <v>0</v>
      </c>
      <c r="AE1084" s="21"/>
      <c r="AF1084" s="50" t="s">
        <v>98</v>
      </c>
      <c r="AG1084" s="23">
        <f t="shared" si="753"/>
        <v>139728</v>
      </c>
      <c r="AH1084" s="23">
        <v>139852</v>
      </c>
      <c r="AI1084" s="119">
        <f>AH1084-AG1084</f>
        <v>124</v>
      </c>
      <c r="AJ1084" s="21"/>
      <c r="AK1084" s="50" t="s">
        <v>98</v>
      </c>
      <c r="AL1084" s="23">
        <f t="shared" si="754"/>
        <v>139852</v>
      </c>
      <c r="AM1084" s="23">
        <v>139852</v>
      </c>
      <c r="AN1084" s="119">
        <f>AM1084-AL1084</f>
        <v>0</v>
      </c>
    </row>
    <row r="1085" spans="2:40" x14ac:dyDescent="0.35">
      <c r="B1085" s="50" t="s">
        <v>85</v>
      </c>
      <c r="C1085" s="23">
        <v>821</v>
      </c>
      <c r="D1085" s="23">
        <v>824</v>
      </c>
      <c r="E1085" s="119">
        <v>3</v>
      </c>
      <c r="F1085" s="21"/>
      <c r="G1085" s="50" t="s">
        <v>85</v>
      </c>
      <c r="H1085" s="23">
        <v>824</v>
      </c>
      <c r="I1085" s="23">
        <v>825</v>
      </c>
      <c r="J1085" s="119">
        <v>1</v>
      </c>
      <c r="K1085" s="21"/>
      <c r="L1085" s="50" t="s">
        <v>85</v>
      </c>
      <c r="M1085" s="23">
        <v>825</v>
      </c>
      <c r="N1085" s="23">
        <v>826</v>
      </c>
      <c r="O1085" s="119">
        <f>N1085-M1085</f>
        <v>1</v>
      </c>
      <c r="P1085" s="21"/>
      <c r="Q1085" s="50" t="s">
        <v>85</v>
      </c>
      <c r="R1085" s="23">
        <v>826</v>
      </c>
      <c r="S1085" s="23">
        <v>827</v>
      </c>
      <c r="T1085" s="119">
        <f>S1085-R1085</f>
        <v>1</v>
      </c>
      <c r="V1085" s="50" t="s">
        <v>85</v>
      </c>
      <c r="W1085" s="23">
        <f t="shared" si="755"/>
        <v>827</v>
      </c>
      <c r="X1085" s="23">
        <v>827</v>
      </c>
      <c r="Y1085" s="119">
        <f>X1085-W1085</f>
        <v>0</v>
      </c>
      <c r="Z1085" s="21"/>
      <c r="AA1085" s="50" t="s">
        <v>85</v>
      </c>
      <c r="AB1085" s="23">
        <f t="shared" si="756"/>
        <v>827</v>
      </c>
      <c r="AC1085" s="23">
        <v>830</v>
      </c>
      <c r="AD1085" s="119">
        <f>AC1085-AB1085</f>
        <v>3</v>
      </c>
      <c r="AE1085" s="21"/>
      <c r="AF1085" s="50" t="s">
        <v>85</v>
      </c>
      <c r="AG1085" s="23">
        <f t="shared" si="753"/>
        <v>830</v>
      </c>
      <c r="AH1085" s="23">
        <v>832</v>
      </c>
      <c r="AI1085" s="119">
        <f>AH1085-AG1085</f>
        <v>2</v>
      </c>
      <c r="AJ1085" s="21"/>
      <c r="AK1085" s="50" t="s">
        <v>85</v>
      </c>
      <c r="AL1085" s="23">
        <f t="shared" si="754"/>
        <v>832</v>
      </c>
      <c r="AM1085" s="23">
        <v>832</v>
      </c>
      <c r="AN1085" s="119">
        <f>AM1085-AL1085</f>
        <v>0</v>
      </c>
    </row>
    <row r="1086" spans="2:40" x14ac:dyDescent="0.35">
      <c r="B1086" s="50" t="s">
        <v>86</v>
      </c>
      <c r="C1086" s="23">
        <v>372183</v>
      </c>
      <c r="D1086" s="23">
        <v>372387</v>
      </c>
      <c r="E1086" s="119">
        <f>D1086-C1086</f>
        <v>204</v>
      </c>
      <c r="F1086" s="21" t="s">
        <v>1544</v>
      </c>
      <c r="G1086" s="50" t="s">
        <v>86</v>
      </c>
      <c r="H1086" s="23">
        <v>372387</v>
      </c>
      <c r="I1086" s="23">
        <v>372565</v>
      </c>
      <c r="J1086" s="119">
        <f>I1086-H1086</f>
        <v>178</v>
      </c>
      <c r="K1086" s="21"/>
      <c r="L1086" s="50" t="s">
        <v>86</v>
      </c>
      <c r="M1086" s="23">
        <v>372565</v>
      </c>
      <c r="N1086" s="23">
        <v>372743</v>
      </c>
      <c r="O1086" s="119">
        <f>N1086-M1086</f>
        <v>178</v>
      </c>
      <c r="P1086" s="21"/>
      <c r="Q1086" s="50" t="s">
        <v>86</v>
      </c>
      <c r="R1086" s="23">
        <v>372743</v>
      </c>
      <c r="S1086" s="23">
        <v>372958</v>
      </c>
      <c r="T1086" s="119">
        <f>S1086-R1086</f>
        <v>215</v>
      </c>
      <c r="V1086" s="50" t="s">
        <v>86</v>
      </c>
      <c r="W1086" s="23">
        <f t="shared" si="755"/>
        <v>372958</v>
      </c>
      <c r="X1086" s="23">
        <v>373161</v>
      </c>
      <c r="Y1086" s="119">
        <f>X1086-W1086</f>
        <v>203</v>
      </c>
      <c r="Z1086" s="21"/>
      <c r="AA1086" s="50" t="s">
        <v>86</v>
      </c>
      <c r="AB1086" s="23">
        <f t="shared" si="756"/>
        <v>373161</v>
      </c>
      <c r="AC1086" s="23">
        <v>373363</v>
      </c>
      <c r="AD1086" s="119">
        <f>AC1086-AB1086</f>
        <v>202</v>
      </c>
      <c r="AE1086" s="21"/>
      <c r="AF1086" s="50" t="s">
        <v>86</v>
      </c>
      <c r="AG1086" s="23">
        <f t="shared" si="753"/>
        <v>373363</v>
      </c>
      <c r="AH1086" s="23">
        <v>373564</v>
      </c>
      <c r="AI1086" s="119">
        <f>AH1086-AG1086</f>
        <v>201</v>
      </c>
      <c r="AJ1086" s="21"/>
      <c r="AK1086" s="50" t="s">
        <v>86</v>
      </c>
      <c r="AL1086" s="23">
        <f t="shared" si="754"/>
        <v>373564</v>
      </c>
      <c r="AM1086" s="23">
        <v>373744</v>
      </c>
      <c r="AN1086" s="119">
        <f>AM1086-AL1086</f>
        <v>180</v>
      </c>
    </row>
    <row r="1087" spans="2:40" x14ac:dyDescent="0.35">
      <c r="B1087" s="50" t="s">
        <v>93</v>
      </c>
      <c r="C1087" s="23"/>
      <c r="D1087" s="23"/>
      <c r="E1087" s="119">
        <f>E1086+E1085+E1084+E1083+E1082+E1081</f>
        <v>1784</v>
      </c>
      <c r="F1087" s="21"/>
      <c r="G1087" s="50" t="s">
        <v>93</v>
      </c>
      <c r="H1087" s="23"/>
      <c r="I1087" s="23"/>
      <c r="J1087" s="119">
        <f>J1086+J1085+J1084+J1083+J1082+J1081</f>
        <v>610</v>
      </c>
      <c r="K1087" s="21"/>
      <c r="L1087" s="50" t="s">
        <v>93</v>
      </c>
      <c r="M1087" s="23"/>
      <c r="N1087" s="23"/>
      <c r="O1087" s="119">
        <f>O1086+O1085+O1084+O1083+O1082+O1081</f>
        <v>1156</v>
      </c>
      <c r="P1087" s="21"/>
      <c r="Q1087" s="50" t="s">
        <v>93</v>
      </c>
      <c r="R1087" s="23"/>
      <c r="S1087" s="23"/>
      <c r="T1087" s="119">
        <f>T1086+T1085+T1084+T1083+T1082+T1081</f>
        <v>2056</v>
      </c>
      <c r="V1087" s="50" t="s">
        <v>93</v>
      </c>
      <c r="W1087" s="23">
        <f t="shared" si="755"/>
        <v>0</v>
      </c>
      <c r="X1087" s="23"/>
      <c r="Y1087" s="119">
        <f>Y1086+Y1085+Y1084+Y1083+Y1082+Y1081</f>
        <v>2016</v>
      </c>
      <c r="Z1087" s="21"/>
      <c r="AA1087" s="50" t="s">
        <v>93</v>
      </c>
      <c r="AB1087" s="23">
        <f t="shared" si="756"/>
        <v>0</v>
      </c>
      <c r="AC1087" s="23"/>
      <c r="AD1087" s="119">
        <f>AD1086+AD1085+AD1084+AD1083+AD1082+AD1081</f>
        <v>2019</v>
      </c>
      <c r="AE1087" s="21"/>
      <c r="AF1087" s="50" t="s">
        <v>93</v>
      </c>
      <c r="AG1087" s="23">
        <f t="shared" si="753"/>
        <v>0</v>
      </c>
      <c r="AH1087" s="23"/>
      <c r="AI1087" s="119">
        <f>AI1086+AI1085+AI1084+AI1083+AI1082+AI1081</f>
        <v>2143</v>
      </c>
      <c r="AJ1087" s="21"/>
      <c r="AK1087" s="50" t="s">
        <v>93</v>
      </c>
      <c r="AL1087" s="23">
        <f t="shared" si="754"/>
        <v>0</v>
      </c>
      <c r="AM1087" s="23">
        <f>BC1060</f>
        <v>0</v>
      </c>
      <c r="AN1087" s="119">
        <f>AN1086+AN1085+AN1084+AN1083+AN1082+AN1081</f>
        <v>1227</v>
      </c>
    </row>
    <row r="1088" spans="2:40" x14ac:dyDescent="0.35">
      <c r="B1088" s="50" t="s">
        <v>87</v>
      </c>
      <c r="C1088" s="23">
        <v>1590478</v>
      </c>
      <c r="D1088" s="23">
        <v>1590478</v>
      </c>
      <c r="E1088" s="119">
        <f>D1088-C1088</f>
        <v>0</v>
      </c>
      <c r="F1088" s="21"/>
      <c r="G1088" s="50" t="s">
        <v>87</v>
      </c>
      <c r="H1088" s="23">
        <v>1590478</v>
      </c>
      <c r="I1088" s="23">
        <v>1590478</v>
      </c>
      <c r="J1088" s="119">
        <f>I1088-H1088</f>
        <v>0</v>
      </c>
      <c r="K1088" s="21"/>
      <c r="L1088" s="50" t="s">
        <v>87</v>
      </c>
      <c r="M1088" s="23">
        <v>1590478</v>
      </c>
      <c r="N1088" s="23">
        <v>1590478</v>
      </c>
      <c r="O1088" s="119">
        <f>(N1088-M1088)*10</f>
        <v>0</v>
      </c>
      <c r="P1088" s="21"/>
      <c r="Q1088" s="50" t="s">
        <v>87</v>
      </c>
      <c r="R1088" s="23">
        <v>1590478</v>
      </c>
      <c r="S1088" s="23">
        <v>1590478</v>
      </c>
      <c r="T1088" s="119">
        <f t="shared" ref="T1088:T1093" si="757">S1088-R1088</f>
        <v>0</v>
      </c>
      <c r="V1088" s="50" t="s">
        <v>87</v>
      </c>
      <c r="W1088" s="23">
        <f t="shared" si="755"/>
        <v>1590478</v>
      </c>
      <c r="X1088" s="23">
        <v>1590478</v>
      </c>
      <c r="Y1088" s="119">
        <f t="shared" ref="Y1088:Y1093" si="758">X1088-W1088</f>
        <v>0</v>
      </c>
      <c r="Z1088" s="21"/>
      <c r="AA1088" s="50" t="s">
        <v>87</v>
      </c>
      <c r="AB1088" s="23">
        <f t="shared" si="756"/>
        <v>1590478</v>
      </c>
      <c r="AC1088" s="23">
        <v>1590478</v>
      </c>
      <c r="AD1088" s="119">
        <f t="shared" ref="AD1088:AD1093" si="759">AC1088-AB1088</f>
        <v>0</v>
      </c>
      <c r="AE1088" s="21"/>
      <c r="AF1088" s="50" t="s">
        <v>87</v>
      </c>
      <c r="AG1088" s="23">
        <f t="shared" si="753"/>
        <v>1590478</v>
      </c>
      <c r="AH1088" s="23">
        <v>1590478</v>
      </c>
      <c r="AI1088" s="119">
        <f t="shared" ref="AI1088:AI1093" si="760">AH1088-AG1088</f>
        <v>0</v>
      </c>
      <c r="AJ1088" s="21"/>
      <c r="AK1088" s="50" t="s">
        <v>87</v>
      </c>
      <c r="AL1088" s="23">
        <v>1590478</v>
      </c>
      <c r="AM1088" s="23">
        <v>1590478</v>
      </c>
      <c r="AN1088" s="119">
        <f t="shared" ref="AN1088:AN1094" si="761">AM1088-AL1088</f>
        <v>0</v>
      </c>
    </row>
    <row r="1089" spans="2:40" x14ac:dyDescent="0.35">
      <c r="B1089" s="50" t="s">
        <v>96</v>
      </c>
      <c r="C1089" s="23">
        <v>902272</v>
      </c>
      <c r="D1089" s="23">
        <v>902436</v>
      </c>
      <c r="E1089" s="119">
        <f>D1089-C1089</f>
        <v>164</v>
      </c>
      <c r="F1089" s="21"/>
      <c r="G1089" s="50" t="s">
        <v>96</v>
      </c>
      <c r="H1089" s="23">
        <v>902436</v>
      </c>
      <c r="I1089" s="23">
        <v>902567</v>
      </c>
      <c r="J1089" s="119">
        <f>I1089-H1089</f>
        <v>131</v>
      </c>
      <c r="K1089" s="21"/>
      <c r="L1089" s="50" t="s">
        <v>96</v>
      </c>
      <c r="M1089" s="23">
        <v>902567</v>
      </c>
      <c r="N1089" s="23">
        <v>902694</v>
      </c>
      <c r="O1089" s="119">
        <f t="shared" ref="O1089:O1094" si="762">N1089-M1089</f>
        <v>127</v>
      </c>
      <c r="P1089" s="21"/>
      <c r="Q1089" s="50" t="s">
        <v>96</v>
      </c>
      <c r="R1089" s="23">
        <v>902694</v>
      </c>
      <c r="S1089" s="23">
        <v>902840</v>
      </c>
      <c r="T1089" s="119">
        <f t="shared" si="757"/>
        <v>146</v>
      </c>
      <c r="V1089" s="50" t="s">
        <v>96</v>
      </c>
      <c r="W1089" s="23">
        <f t="shared" si="755"/>
        <v>902840</v>
      </c>
      <c r="X1089" s="23">
        <v>903002</v>
      </c>
      <c r="Y1089" s="119">
        <f t="shared" si="758"/>
        <v>162</v>
      </c>
      <c r="Z1089" s="21"/>
      <c r="AA1089" s="50" t="s">
        <v>96</v>
      </c>
      <c r="AB1089" s="23">
        <f t="shared" si="756"/>
        <v>903002</v>
      </c>
      <c r="AC1089" s="23">
        <v>903251</v>
      </c>
      <c r="AD1089" s="119">
        <f t="shared" si="759"/>
        <v>249</v>
      </c>
      <c r="AE1089" s="21"/>
      <c r="AF1089" s="50" t="s">
        <v>96</v>
      </c>
      <c r="AG1089" s="23">
        <f t="shared" si="753"/>
        <v>903251</v>
      </c>
      <c r="AH1089" s="23">
        <v>903495</v>
      </c>
      <c r="AI1089" s="119">
        <f t="shared" si="760"/>
        <v>244</v>
      </c>
      <c r="AJ1089" s="21"/>
      <c r="AK1089" s="50" t="s">
        <v>96</v>
      </c>
      <c r="AL1089" s="23">
        <f t="shared" si="754"/>
        <v>903495</v>
      </c>
      <c r="AM1089" s="23">
        <v>903740</v>
      </c>
      <c r="AN1089" s="119">
        <f t="shared" si="761"/>
        <v>245</v>
      </c>
    </row>
    <row r="1090" spans="2:40" x14ac:dyDescent="0.35">
      <c r="B1090" s="50" t="s">
        <v>88</v>
      </c>
      <c r="C1090" s="23">
        <v>0</v>
      </c>
      <c r="D1090" s="23">
        <v>0</v>
      </c>
      <c r="E1090" s="119">
        <v>0</v>
      </c>
      <c r="F1090" s="21"/>
      <c r="G1090" s="50" t="s">
        <v>88</v>
      </c>
      <c r="H1090" s="23">
        <v>0</v>
      </c>
      <c r="I1090" s="23">
        <v>0</v>
      </c>
      <c r="J1090" s="119">
        <v>0</v>
      </c>
      <c r="K1090" s="21"/>
      <c r="L1090" s="50" t="s">
        <v>88</v>
      </c>
      <c r="M1090" s="23">
        <v>0</v>
      </c>
      <c r="N1090" s="23">
        <v>0</v>
      </c>
      <c r="O1090" s="119">
        <f t="shared" si="762"/>
        <v>0</v>
      </c>
      <c r="P1090" s="21"/>
      <c r="Q1090" s="50" t="s">
        <v>88</v>
      </c>
      <c r="R1090" s="23">
        <v>0</v>
      </c>
      <c r="S1090" s="23">
        <v>0</v>
      </c>
      <c r="T1090" s="119">
        <f t="shared" si="757"/>
        <v>0</v>
      </c>
      <c r="V1090" s="50" t="s">
        <v>88</v>
      </c>
      <c r="W1090" s="23">
        <f t="shared" si="755"/>
        <v>0</v>
      </c>
      <c r="X1090" s="23">
        <v>0</v>
      </c>
      <c r="Y1090" s="119">
        <f t="shared" si="758"/>
        <v>0</v>
      </c>
      <c r="Z1090" s="21"/>
      <c r="AA1090" s="50" t="s">
        <v>88</v>
      </c>
      <c r="AB1090" s="23">
        <f t="shared" si="756"/>
        <v>0</v>
      </c>
      <c r="AC1090" s="23"/>
      <c r="AD1090" s="119">
        <f t="shared" si="759"/>
        <v>0</v>
      </c>
      <c r="AE1090" s="21"/>
      <c r="AF1090" s="50" t="s">
        <v>88</v>
      </c>
      <c r="AG1090" s="23">
        <f t="shared" si="753"/>
        <v>0</v>
      </c>
      <c r="AH1090" s="23"/>
      <c r="AI1090" s="119">
        <f t="shared" si="760"/>
        <v>0</v>
      </c>
      <c r="AJ1090" s="21"/>
      <c r="AK1090" s="50" t="s">
        <v>88</v>
      </c>
      <c r="AL1090" s="23">
        <f t="shared" si="754"/>
        <v>0</v>
      </c>
      <c r="AM1090" s="23">
        <f>BC1063</f>
        <v>0</v>
      </c>
      <c r="AN1090" s="119">
        <f t="shared" si="761"/>
        <v>0</v>
      </c>
    </row>
    <row r="1091" spans="2:40" x14ac:dyDescent="0.35">
      <c r="B1091" s="50" t="s">
        <v>108</v>
      </c>
      <c r="C1091" s="23">
        <v>3046</v>
      </c>
      <c r="D1091" s="23">
        <v>3050</v>
      </c>
      <c r="E1091" s="119">
        <f>D1091-C1091</f>
        <v>4</v>
      </c>
      <c r="F1091" s="21"/>
      <c r="G1091" s="50" t="s">
        <v>108</v>
      </c>
      <c r="H1091" s="23">
        <v>3050</v>
      </c>
      <c r="I1091" s="23">
        <v>3055</v>
      </c>
      <c r="J1091" s="119">
        <f>I1091-H1091</f>
        <v>5</v>
      </c>
      <c r="K1091" s="21"/>
      <c r="L1091" s="50" t="s">
        <v>108</v>
      </c>
      <c r="M1091" s="23">
        <v>3055</v>
      </c>
      <c r="N1091" s="23">
        <v>3058</v>
      </c>
      <c r="O1091" s="119">
        <f t="shared" si="762"/>
        <v>3</v>
      </c>
      <c r="P1091" s="21"/>
      <c r="Q1091" s="50" t="s">
        <v>108</v>
      </c>
      <c r="R1091" s="23">
        <v>3058</v>
      </c>
      <c r="S1091" s="23">
        <v>3058</v>
      </c>
      <c r="T1091" s="119">
        <f t="shared" si="757"/>
        <v>0</v>
      </c>
      <c r="V1091" s="50" t="s">
        <v>108</v>
      </c>
      <c r="W1091" s="23">
        <f t="shared" si="755"/>
        <v>3058</v>
      </c>
      <c r="X1091" s="23">
        <v>3061</v>
      </c>
      <c r="Y1091" s="119">
        <f t="shared" si="758"/>
        <v>3</v>
      </c>
      <c r="Z1091" s="21"/>
      <c r="AA1091" s="50" t="s">
        <v>108</v>
      </c>
      <c r="AB1091" s="23">
        <f t="shared" si="756"/>
        <v>3061</v>
      </c>
      <c r="AC1091" s="23">
        <v>3062</v>
      </c>
      <c r="AD1091" s="119">
        <f t="shared" si="759"/>
        <v>1</v>
      </c>
      <c r="AE1091" s="21"/>
      <c r="AF1091" s="50" t="s">
        <v>108</v>
      </c>
      <c r="AG1091" s="23">
        <f t="shared" si="753"/>
        <v>3062</v>
      </c>
      <c r="AH1091" s="23">
        <v>3064</v>
      </c>
      <c r="AI1091" s="119">
        <f t="shared" si="760"/>
        <v>2</v>
      </c>
      <c r="AJ1091" s="21"/>
      <c r="AK1091" s="50" t="s">
        <v>108</v>
      </c>
      <c r="AL1091" s="23">
        <f t="shared" si="754"/>
        <v>3064</v>
      </c>
      <c r="AM1091" s="23">
        <v>3069</v>
      </c>
      <c r="AN1091" s="119">
        <f t="shared" si="761"/>
        <v>5</v>
      </c>
    </row>
    <row r="1092" spans="2:40" x14ac:dyDescent="0.35">
      <c r="B1092" s="50" t="s">
        <v>89</v>
      </c>
      <c r="C1092" s="23">
        <v>661932</v>
      </c>
      <c r="D1092" s="23">
        <v>662321</v>
      </c>
      <c r="E1092" s="119">
        <f>D1092-C1092</f>
        <v>389</v>
      </c>
      <c r="F1092" s="21"/>
      <c r="G1092" s="50" t="s">
        <v>89</v>
      </c>
      <c r="H1092" s="23">
        <v>662321</v>
      </c>
      <c r="I1092" s="23">
        <v>662501</v>
      </c>
      <c r="J1092" s="119">
        <f>I1092-H1092</f>
        <v>180</v>
      </c>
      <c r="K1092" s="21"/>
      <c r="L1092" s="50" t="s">
        <v>89</v>
      </c>
      <c r="M1092" s="23">
        <v>662501</v>
      </c>
      <c r="N1092" s="23">
        <v>662842</v>
      </c>
      <c r="O1092" s="119">
        <f t="shared" si="762"/>
        <v>341</v>
      </c>
      <c r="P1092" s="21"/>
      <c r="Q1092" s="50" t="s">
        <v>89</v>
      </c>
      <c r="R1092" s="23">
        <v>662842</v>
      </c>
      <c r="S1092" s="23">
        <v>663221</v>
      </c>
      <c r="T1092" s="119">
        <f t="shared" si="757"/>
        <v>379</v>
      </c>
      <c r="V1092" s="50" t="s">
        <v>89</v>
      </c>
      <c r="W1092" s="23">
        <f t="shared" si="755"/>
        <v>663221</v>
      </c>
      <c r="X1092" s="23">
        <v>663666</v>
      </c>
      <c r="Y1092" s="119">
        <f t="shared" si="758"/>
        <v>445</v>
      </c>
      <c r="Z1092" s="21"/>
      <c r="AA1092" s="50" t="s">
        <v>89</v>
      </c>
      <c r="AB1092" s="23">
        <f t="shared" si="756"/>
        <v>663666</v>
      </c>
      <c r="AC1092" s="23">
        <v>664117</v>
      </c>
      <c r="AD1092" s="119">
        <f t="shared" si="759"/>
        <v>451</v>
      </c>
      <c r="AE1092" s="21"/>
      <c r="AF1092" s="50" t="s">
        <v>89</v>
      </c>
      <c r="AG1092" s="23">
        <f t="shared" si="753"/>
        <v>664117</v>
      </c>
      <c r="AH1092" s="23">
        <v>664373</v>
      </c>
      <c r="AI1092" s="119">
        <f t="shared" si="760"/>
        <v>256</v>
      </c>
      <c r="AJ1092" s="21"/>
      <c r="AK1092" s="50" t="s">
        <v>89</v>
      </c>
      <c r="AL1092" s="23">
        <f t="shared" si="754"/>
        <v>664373</v>
      </c>
      <c r="AM1092" s="23">
        <v>664694</v>
      </c>
      <c r="AN1092" s="119">
        <f t="shared" si="761"/>
        <v>321</v>
      </c>
    </row>
    <row r="1093" spans="2:40" x14ac:dyDescent="0.35">
      <c r="B1093" s="50" t="s">
        <v>90</v>
      </c>
      <c r="C1093" s="23">
        <v>355755</v>
      </c>
      <c r="D1093" s="23">
        <v>356019</v>
      </c>
      <c r="E1093" s="119">
        <f>D1093-C1093</f>
        <v>264</v>
      </c>
      <c r="F1093" s="21"/>
      <c r="G1093" s="50" t="s">
        <v>90</v>
      </c>
      <c r="H1093" s="23">
        <v>356019</v>
      </c>
      <c r="I1093" s="23">
        <v>356185</v>
      </c>
      <c r="J1093" s="119">
        <f>I1093-H1093</f>
        <v>166</v>
      </c>
      <c r="K1093" s="21"/>
      <c r="L1093" s="50" t="s">
        <v>90</v>
      </c>
      <c r="M1093" s="23">
        <v>356185</v>
      </c>
      <c r="N1093" s="23">
        <v>356412</v>
      </c>
      <c r="O1093" s="119">
        <f t="shared" si="762"/>
        <v>227</v>
      </c>
      <c r="P1093" s="21"/>
      <c r="Q1093" s="50" t="s">
        <v>90</v>
      </c>
      <c r="R1093" s="23">
        <v>356412</v>
      </c>
      <c r="S1093" s="23">
        <v>356633</v>
      </c>
      <c r="T1093" s="119">
        <f t="shared" si="757"/>
        <v>221</v>
      </c>
      <c r="V1093" s="50" t="s">
        <v>90</v>
      </c>
      <c r="W1093" s="23">
        <f t="shared" si="755"/>
        <v>356633</v>
      </c>
      <c r="X1093" s="23">
        <v>356924</v>
      </c>
      <c r="Y1093" s="119">
        <f t="shared" si="758"/>
        <v>291</v>
      </c>
      <c r="Z1093" s="21"/>
      <c r="AA1093" s="50" t="s">
        <v>90</v>
      </c>
      <c r="AB1093" s="23">
        <f t="shared" si="756"/>
        <v>356924</v>
      </c>
      <c r="AC1093" s="23">
        <v>357251</v>
      </c>
      <c r="AD1093" s="119">
        <f t="shared" si="759"/>
        <v>327</v>
      </c>
      <c r="AE1093" s="21"/>
      <c r="AF1093" s="50" t="s">
        <v>90</v>
      </c>
      <c r="AG1093" s="23">
        <f t="shared" si="753"/>
        <v>357251</v>
      </c>
      <c r="AH1093" s="23">
        <v>357476</v>
      </c>
      <c r="AI1093" s="119">
        <f t="shared" si="760"/>
        <v>225</v>
      </c>
      <c r="AJ1093" s="21"/>
      <c r="AK1093" s="50" t="s">
        <v>90</v>
      </c>
      <c r="AL1093" s="23">
        <f t="shared" si="754"/>
        <v>357476</v>
      </c>
      <c r="AM1093" s="23">
        <v>357675</v>
      </c>
      <c r="AN1093" s="119">
        <f t="shared" si="761"/>
        <v>199</v>
      </c>
    </row>
    <row r="1094" spans="2:40" x14ac:dyDescent="0.35">
      <c r="B1094" s="50" t="s">
        <v>91</v>
      </c>
      <c r="C1094" s="23">
        <v>1076421</v>
      </c>
      <c r="D1094" s="23">
        <v>1077758</v>
      </c>
      <c r="E1094" s="119">
        <f>D1094-C1094</f>
        <v>1337</v>
      </c>
      <c r="F1094" s="21"/>
      <c r="G1094" s="50" t="s">
        <v>91</v>
      </c>
      <c r="H1094" s="23">
        <v>1077758</v>
      </c>
      <c r="I1094" s="23">
        <v>1078226</v>
      </c>
      <c r="J1094" s="119">
        <f>I1094-H1094</f>
        <v>468</v>
      </c>
      <c r="K1094" s="21"/>
      <c r="L1094" s="50" t="s">
        <v>91</v>
      </c>
      <c r="M1094" s="23">
        <v>1078226</v>
      </c>
      <c r="N1094" s="23">
        <v>1079047</v>
      </c>
      <c r="O1094" s="119">
        <f t="shared" si="762"/>
        <v>821</v>
      </c>
      <c r="P1094" s="21"/>
      <c r="Q1094" s="50" t="s">
        <v>91</v>
      </c>
      <c r="R1094" s="23">
        <v>1079047</v>
      </c>
      <c r="S1094" s="23">
        <v>1080310</v>
      </c>
      <c r="T1094" s="119">
        <f>S1094-R1094</f>
        <v>1263</v>
      </c>
      <c r="V1094" s="50" t="s">
        <v>91</v>
      </c>
      <c r="W1094" s="23">
        <f t="shared" si="755"/>
        <v>1080310</v>
      </c>
      <c r="X1094" s="23">
        <v>1081602</v>
      </c>
      <c r="Y1094" s="119">
        <f>X1094-W1094</f>
        <v>1292</v>
      </c>
      <c r="Z1094" s="21"/>
      <c r="AA1094" s="50" t="s">
        <v>91</v>
      </c>
      <c r="AB1094" s="23">
        <f t="shared" si="756"/>
        <v>1081602</v>
      </c>
      <c r="AC1094" s="23">
        <v>1082669</v>
      </c>
      <c r="AD1094" s="119">
        <f>AC1094-AB1094</f>
        <v>1067</v>
      </c>
      <c r="AE1094" s="21"/>
      <c r="AF1094" s="50" t="s">
        <v>91</v>
      </c>
      <c r="AG1094" s="23">
        <f t="shared" si="753"/>
        <v>1082669</v>
      </c>
      <c r="AH1094" s="23">
        <v>1083824</v>
      </c>
      <c r="AI1094" s="119">
        <f>AH1094-AG1094</f>
        <v>1155</v>
      </c>
      <c r="AJ1094" s="21"/>
      <c r="AK1094" s="50" t="s">
        <v>91</v>
      </c>
      <c r="AL1094" s="23">
        <f t="shared" si="754"/>
        <v>1083824</v>
      </c>
      <c r="AM1094" s="23">
        <v>1084687</v>
      </c>
      <c r="AN1094" s="119">
        <f t="shared" si="761"/>
        <v>863</v>
      </c>
    </row>
    <row r="1095" spans="2:40" x14ac:dyDescent="0.35">
      <c r="B1095" s="50" t="s">
        <v>94</v>
      </c>
      <c r="C1095" s="23"/>
      <c r="D1095" s="23"/>
      <c r="E1095" s="119">
        <f>E1094+E1093+E1092+E1091+E1090+E1089+E1088</f>
        <v>2158</v>
      </c>
      <c r="F1095" s="21"/>
      <c r="G1095" s="50" t="s">
        <v>94</v>
      </c>
      <c r="H1095" s="23"/>
      <c r="I1095" s="23"/>
      <c r="J1095" s="119">
        <f>J1094+J1093+J1092+J1091+J1090+J1089+J1088</f>
        <v>950</v>
      </c>
      <c r="K1095" s="21"/>
      <c r="L1095" s="50" t="s">
        <v>94</v>
      </c>
      <c r="M1095" s="23"/>
      <c r="N1095" s="23"/>
      <c r="O1095" s="119">
        <f>SUM(O1088:O1094)</f>
        <v>1519</v>
      </c>
      <c r="P1095" s="21"/>
      <c r="Q1095" s="50" t="s">
        <v>94</v>
      </c>
      <c r="R1095" s="23"/>
      <c r="S1095" s="23"/>
      <c r="T1095" s="119">
        <f>SUM(T1088:T1094)</f>
        <v>2009</v>
      </c>
      <c r="V1095" s="50" t="s">
        <v>94</v>
      </c>
      <c r="W1095" s="23">
        <f t="shared" si="755"/>
        <v>0</v>
      </c>
      <c r="X1095" s="23"/>
      <c r="Y1095" s="119">
        <f>SUM(Y1088:Y1094)</f>
        <v>2193</v>
      </c>
      <c r="Z1095" s="21"/>
      <c r="AA1095" s="50" t="s">
        <v>94</v>
      </c>
      <c r="AB1095" s="23">
        <f t="shared" si="756"/>
        <v>0</v>
      </c>
      <c r="AC1095" s="23"/>
      <c r="AD1095" s="119">
        <f>SUM(AD1088:AD1094)</f>
        <v>2095</v>
      </c>
      <c r="AE1095" s="21"/>
      <c r="AF1095" s="50" t="s">
        <v>94</v>
      </c>
      <c r="AG1095" s="23">
        <f t="shared" si="753"/>
        <v>0</v>
      </c>
      <c r="AH1095" s="23"/>
      <c r="AI1095" s="119">
        <f>SUM(AI1088:AI1094)</f>
        <v>1882</v>
      </c>
      <c r="AJ1095" s="21"/>
      <c r="AK1095" s="50" t="s">
        <v>94</v>
      </c>
      <c r="AL1095" s="23">
        <f t="shared" si="754"/>
        <v>0</v>
      </c>
      <c r="AM1095" s="23">
        <f>BC1068</f>
        <v>0</v>
      </c>
      <c r="AN1095" s="119">
        <f>SUM(AN1088:AN1094)</f>
        <v>1633</v>
      </c>
    </row>
    <row r="1096" spans="2:40" x14ac:dyDescent="0.35">
      <c r="B1096" s="50" t="s">
        <v>97</v>
      </c>
      <c r="C1096" s="23">
        <v>608703</v>
      </c>
      <c r="D1096" s="23">
        <v>608846</v>
      </c>
      <c r="E1096" s="119">
        <f>D1096-C1096</f>
        <v>143</v>
      </c>
      <c r="F1096" s="21"/>
      <c r="G1096" s="50" t="s">
        <v>97</v>
      </c>
      <c r="H1096" s="23">
        <v>608846</v>
      </c>
      <c r="I1096" s="23">
        <v>609057</v>
      </c>
      <c r="J1096" s="119">
        <f>I1096-H1096</f>
        <v>211</v>
      </c>
      <c r="K1096" s="21"/>
      <c r="L1096" s="50" t="s">
        <v>97</v>
      </c>
      <c r="M1096" s="23">
        <v>609057</v>
      </c>
      <c r="N1096" s="23">
        <v>609270</v>
      </c>
      <c r="O1096" s="119">
        <f>N1096-M1096</f>
        <v>213</v>
      </c>
      <c r="P1096" s="21"/>
      <c r="Q1096" s="50" t="s">
        <v>97</v>
      </c>
      <c r="R1096" s="23">
        <v>609270</v>
      </c>
      <c r="S1096" s="23">
        <v>609528</v>
      </c>
      <c r="T1096" s="119">
        <f>S1096-R1096</f>
        <v>258</v>
      </c>
      <c r="V1096" s="50" t="s">
        <v>97</v>
      </c>
      <c r="W1096" s="23">
        <f t="shared" si="755"/>
        <v>609528</v>
      </c>
      <c r="X1096" s="23">
        <v>609724</v>
      </c>
      <c r="Y1096" s="119">
        <f>X1096-W1096</f>
        <v>196</v>
      </c>
      <c r="Z1096" s="21"/>
      <c r="AA1096" s="50" t="s">
        <v>97</v>
      </c>
      <c r="AB1096" s="23">
        <f t="shared" si="756"/>
        <v>609724</v>
      </c>
      <c r="AC1096" s="23">
        <v>609852</v>
      </c>
      <c r="AD1096" s="119">
        <f>AC1096-AB1096</f>
        <v>128</v>
      </c>
      <c r="AE1096" s="21"/>
      <c r="AF1096" s="50" t="s">
        <v>97</v>
      </c>
      <c r="AG1096" s="23">
        <v>609852</v>
      </c>
      <c r="AH1096" s="23">
        <v>610100</v>
      </c>
      <c r="AI1096" s="119">
        <f>AH1096-AG1096</f>
        <v>248</v>
      </c>
      <c r="AJ1096" s="21"/>
      <c r="AK1096" s="50" t="s">
        <v>97</v>
      </c>
      <c r="AL1096" s="23">
        <f t="shared" si="754"/>
        <v>610100</v>
      </c>
      <c r="AM1096" s="23">
        <v>610201</v>
      </c>
      <c r="AN1096" s="119">
        <f>AM1096-AL1096</f>
        <v>101</v>
      </c>
    </row>
    <row r="1097" spans="2:40" x14ac:dyDescent="0.35">
      <c r="B1097" s="29" t="s">
        <v>130</v>
      </c>
      <c r="C1097" s="23"/>
      <c r="D1097" s="23"/>
      <c r="E1097" s="121">
        <f>E1095+E1094+E1087+E1079+E1080+E1078+E1077+E1076+E1075</f>
        <v>8066</v>
      </c>
      <c r="F1097" s="21"/>
      <c r="G1097" s="29" t="s">
        <v>130</v>
      </c>
      <c r="H1097" s="23"/>
      <c r="I1097" s="23"/>
      <c r="J1097" s="121">
        <f>J1095+J1094+J1087+J1079+J1080+J1078+J1077+J1076+J1075</f>
        <v>4561</v>
      </c>
      <c r="K1097" s="21"/>
      <c r="L1097" s="29" t="s">
        <v>130</v>
      </c>
      <c r="M1097" s="23"/>
      <c r="N1097" s="23"/>
      <c r="O1097" s="121">
        <f>O1096+O1095+O1087+O1079+O1080+O1078+O1077+O1076+O1075</f>
        <v>5494</v>
      </c>
      <c r="P1097" s="21"/>
      <c r="Q1097" s="29" t="s">
        <v>130</v>
      </c>
      <c r="R1097" s="23"/>
      <c r="S1097" s="23"/>
      <c r="T1097" s="121">
        <f>T1096+T1095+T1087+T1079+T1080+T1078+T1077+T1076+T1075</f>
        <v>7354</v>
      </c>
      <c r="V1097" s="29" t="s">
        <v>130</v>
      </c>
      <c r="W1097" s="23">
        <f t="shared" si="755"/>
        <v>0</v>
      </c>
      <c r="X1097" s="23"/>
      <c r="Y1097" s="121">
        <f>Y1096+Y1095+Y1087+Y1079+Y1080+Y1078+Y1077+Y1076+Y1075</f>
        <v>7260</v>
      </c>
      <c r="Z1097" s="21"/>
      <c r="AA1097" s="29" t="s">
        <v>130</v>
      </c>
      <c r="AB1097" s="23">
        <f t="shared" si="756"/>
        <v>0</v>
      </c>
      <c r="AC1097" s="23"/>
      <c r="AD1097" s="121">
        <f>AD1096+AD1095+AD1087+AD1079+AD1080+AD1078+AD1077+AD1076+AD1075</f>
        <v>6873</v>
      </c>
      <c r="AE1097" s="21"/>
      <c r="AF1097" s="29" t="s">
        <v>130</v>
      </c>
      <c r="AG1097" s="23">
        <f t="shared" si="753"/>
        <v>0</v>
      </c>
      <c r="AH1097" s="23"/>
      <c r="AI1097" s="121">
        <f>AI1096+AI1095+AI1087+AI1079+AI1080+AI1078+AI1077+AI1076+AI1075</f>
        <v>6688</v>
      </c>
      <c r="AJ1097" s="21"/>
      <c r="AK1097" s="29" t="s">
        <v>130</v>
      </c>
      <c r="AL1097" s="23">
        <f t="shared" si="754"/>
        <v>0</v>
      </c>
      <c r="AM1097" s="23"/>
      <c r="AN1097" s="121">
        <f>AN1096+AN1095+AN1087+AN1079+AN1080+AN1078+AN1077+AN1076+AN1075</f>
        <v>5811</v>
      </c>
    </row>
    <row r="1098" spans="2:40" x14ac:dyDescent="0.35">
      <c r="B1098" s="21"/>
      <c r="C1098" s="21"/>
      <c r="D1098" s="21"/>
      <c r="E1098" s="123">
        <f>E1097-E1081+471</f>
        <v>6967</v>
      </c>
      <c r="F1098" s="21"/>
      <c r="G1098" s="21"/>
      <c r="H1098" s="23"/>
      <c r="I1098" s="23"/>
      <c r="J1098" s="119">
        <f>J1097-J1081+471</f>
        <v>4642</v>
      </c>
      <c r="K1098" s="21"/>
      <c r="L1098" s="21"/>
      <c r="M1098" s="21"/>
      <c r="N1098" s="21"/>
      <c r="O1098" s="123">
        <f>O1097-O1081+471</f>
        <v>5015</v>
      </c>
      <c r="P1098" s="21"/>
      <c r="Q1098" s="21"/>
      <c r="R1098" s="21"/>
      <c r="S1098" s="21"/>
      <c r="T1098" s="123">
        <f>T1097-T1081+471</f>
        <v>6035</v>
      </c>
      <c r="V1098" s="21"/>
      <c r="W1098" s="21"/>
      <c r="X1098" s="21"/>
      <c r="Y1098" s="123">
        <f>Y1097-Y1081+471</f>
        <v>5941</v>
      </c>
      <c r="Z1098" s="21"/>
      <c r="AA1098" s="21"/>
      <c r="AB1098" s="21"/>
      <c r="AC1098" s="21"/>
      <c r="AD1098" s="123">
        <f>AD1097-AD1081+471</f>
        <v>5554</v>
      </c>
      <c r="AE1098" s="21"/>
      <c r="AF1098" s="21"/>
      <c r="AG1098" s="21"/>
      <c r="AH1098" s="21"/>
      <c r="AI1098" s="123">
        <f>AI1097-AI1081+471</f>
        <v>5369</v>
      </c>
      <c r="AJ1098" s="21"/>
      <c r="AK1098" s="21"/>
      <c r="AL1098" s="21"/>
      <c r="AM1098" s="21"/>
      <c r="AN1098" s="123">
        <f>AN1097-AN1081+471</f>
        <v>5292</v>
      </c>
    </row>
    <row r="1099" spans="2:40" x14ac:dyDescent="0.35">
      <c r="I1099"/>
    </row>
    <row r="1101" spans="2:40" x14ac:dyDescent="0.35">
      <c r="B1101" s="117"/>
      <c r="C1101" s="128" t="s">
        <v>1554</v>
      </c>
      <c r="D1101" s="129"/>
      <c r="E1101" s="130"/>
      <c r="F1101" s="21"/>
      <c r="G1101" s="117" t="s">
        <v>1601</v>
      </c>
      <c r="H1101" s="128" t="s">
        <v>1555</v>
      </c>
      <c r="I1101" s="129"/>
      <c r="J1101" s="130"/>
      <c r="K1101" s="21"/>
      <c r="L1101" s="117" t="s">
        <v>1600</v>
      </c>
      <c r="M1101" s="128" t="s">
        <v>1556</v>
      </c>
      <c r="N1101" s="129"/>
      <c r="O1101" s="130"/>
      <c r="P1101" s="21"/>
      <c r="Q1101" s="117" t="s">
        <v>1599</v>
      </c>
      <c r="R1101" s="128" t="s">
        <v>1557</v>
      </c>
      <c r="S1101" s="129"/>
      <c r="T1101" s="130"/>
      <c r="V1101" s="117" t="s">
        <v>114</v>
      </c>
      <c r="W1101" s="292" t="s">
        <v>1589</v>
      </c>
      <c r="X1101" s="293"/>
      <c r="Y1101" s="294"/>
      <c r="Z1101" s="21"/>
      <c r="AA1101" s="117" t="s">
        <v>114</v>
      </c>
      <c r="AB1101" s="292" t="s">
        <v>1590</v>
      </c>
      <c r="AC1101" s="293"/>
      <c r="AD1101" s="294"/>
      <c r="AE1101" s="21"/>
      <c r="AF1101" s="117" t="s">
        <v>114</v>
      </c>
      <c r="AG1101" s="292" t="s">
        <v>1591</v>
      </c>
      <c r="AH1101" s="293"/>
      <c r="AI1101" s="294"/>
    </row>
    <row r="1102" spans="2:40" x14ac:dyDescent="0.35">
      <c r="B1102" s="50"/>
      <c r="C1102" s="118" t="s">
        <v>81</v>
      </c>
      <c r="D1102" s="118" t="s">
        <v>82</v>
      </c>
      <c r="E1102" s="118" t="s">
        <v>95</v>
      </c>
      <c r="F1102" s="21"/>
      <c r="G1102" s="50"/>
      <c r="H1102" s="118" t="s">
        <v>81</v>
      </c>
      <c r="I1102" s="118" t="s">
        <v>82</v>
      </c>
      <c r="J1102" s="118" t="s">
        <v>95</v>
      </c>
      <c r="K1102" s="21"/>
      <c r="L1102" s="50"/>
      <c r="M1102" s="118" t="s">
        <v>81</v>
      </c>
      <c r="N1102" s="118" t="s">
        <v>82</v>
      </c>
      <c r="O1102" s="118" t="s">
        <v>95</v>
      </c>
      <c r="P1102" s="21"/>
      <c r="Q1102" s="50"/>
      <c r="R1102" s="118" t="s">
        <v>81</v>
      </c>
      <c r="S1102" s="118" t="s">
        <v>82</v>
      </c>
      <c r="T1102" s="118" t="s">
        <v>95</v>
      </c>
      <c r="V1102" s="50"/>
      <c r="W1102" s="118" t="s">
        <v>81</v>
      </c>
      <c r="X1102" s="118" t="s">
        <v>82</v>
      </c>
      <c r="Y1102" s="118" t="s">
        <v>95</v>
      </c>
      <c r="Z1102" s="21"/>
      <c r="AA1102" s="50"/>
      <c r="AB1102" s="118" t="s">
        <v>81</v>
      </c>
      <c r="AC1102" s="118" t="s">
        <v>82</v>
      </c>
      <c r="AD1102" s="118" t="s">
        <v>95</v>
      </c>
      <c r="AE1102" s="21"/>
      <c r="AF1102" s="50"/>
      <c r="AG1102" s="118" t="s">
        <v>81</v>
      </c>
      <c r="AH1102" s="118" t="s">
        <v>82</v>
      </c>
      <c r="AI1102" s="118" t="s">
        <v>95</v>
      </c>
    </row>
    <row r="1103" spans="2:40" x14ac:dyDescent="0.35">
      <c r="B1103" s="50" t="s">
        <v>92</v>
      </c>
      <c r="C1103" s="23">
        <v>507651</v>
      </c>
      <c r="D1103" s="23">
        <v>507834</v>
      </c>
      <c r="E1103" s="119">
        <f>(D1103-C1103)*10</f>
        <v>1830</v>
      </c>
      <c r="F1103" s="21"/>
      <c r="G1103" s="50" t="s">
        <v>92</v>
      </c>
      <c r="H1103" s="23">
        <f>D1103</f>
        <v>507834</v>
      </c>
      <c r="I1103" s="23">
        <v>508001</v>
      </c>
      <c r="J1103" s="119">
        <f>(I1103-H1103)*10</f>
        <v>1670</v>
      </c>
      <c r="K1103" s="21"/>
      <c r="L1103" s="50" t="s">
        <v>92</v>
      </c>
      <c r="M1103" s="23">
        <f>I1103</f>
        <v>508001</v>
      </c>
      <c r="N1103" s="23">
        <v>508175</v>
      </c>
      <c r="O1103" s="119">
        <f>(N1103-M1103)*10</f>
        <v>1740</v>
      </c>
      <c r="P1103" s="21"/>
      <c r="Q1103" s="50" t="s">
        <v>92</v>
      </c>
      <c r="R1103" s="23">
        <v>508175</v>
      </c>
      <c r="S1103" s="23">
        <v>508337</v>
      </c>
      <c r="T1103" s="119">
        <v>1620</v>
      </c>
      <c r="V1103" s="50" t="s">
        <v>92</v>
      </c>
      <c r="W1103" s="23">
        <v>508337</v>
      </c>
      <c r="X1103" s="23">
        <v>508509</v>
      </c>
      <c r="Y1103" s="119">
        <f>(X1103-W1103)*10</f>
        <v>1720</v>
      </c>
      <c r="Z1103" s="21"/>
      <c r="AA1103" s="50" t="s">
        <v>92</v>
      </c>
      <c r="AB1103" s="23">
        <f t="shared" ref="AB1103:AB1125" si="763">X1103</f>
        <v>508509</v>
      </c>
      <c r="AC1103" s="23">
        <v>508659</v>
      </c>
      <c r="AD1103" s="119">
        <f>(AC1103-AB1103)*10</f>
        <v>1500</v>
      </c>
      <c r="AE1103" s="21"/>
      <c r="AF1103" s="50" t="s">
        <v>92</v>
      </c>
      <c r="AG1103" s="23">
        <f t="shared" ref="AG1103:AG1125" si="764">AC1103</f>
        <v>508659</v>
      </c>
      <c r="AH1103" s="23">
        <v>508838</v>
      </c>
      <c r="AI1103" s="119">
        <f>(AH1103-AG1103)*10</f>
        <v>1790</v>
      </c>
    </row>
    <row r="1104" spans="2:40" x14ac:dyDescent="0.35">
      <c r="B1104" s="50" t="s">
        <v>6</v>
      </c>
      <c r="C1104" s="23">
        <v>324205</v>
      </c>
      <c r="D1104" s="23">
        <v>324387</v>
      </c>
      <c r="E1104" s="119">
        <f>D1104-C1104</f>
        <v>182</v>
      </c>
      <c r="F1104" s="21"/>
      <c r="G1104" s="50" t="s">
        <v>6</v>
      </c>
      <c r="H1104" s="23">
        <f t="shared" ref="H1104:H1125" si="765">D1104</f>
        <v>324387</v>
      </c>
      <c r="I1104" s="23">
        <v>324592</v>
      </c>
      <c r="J1104" s="119">
        <f>I1104-H1104</f>
        <v>205</v>
      </c>
      <c r="K1104" s="21"/>
      <c r="L1104" s="50" t="s">
        <v>6</v>
      </c>
      <c r="M1104" s="23">
        <f t="shared" ref="M1104:M1124" si="766">I1104</f>
        <v>324592</v>
      </c>
      <c r="N1104" s="23">
        <v>324822</v>
      </c>
      <c r="O1104" s="119">
        <f>N1104-M1104</f>
        <v>230</v>
      </c>
      <c r="P1104" s="21"/>
      <c r="Q1104" s="50" t="s">
        <v>6</v>
      </c>
      <c r="R1104" s="23">
        <v>324822</v>
      </c>
      <c r="S1104" s="23">
        <v>325018</v>
      </c>
      <c r="T1104" s="119">
        <f>S1104-R1104</f>
        <v>196</v>
      </c>
      <c r="V1104" s="50" t="s">
        <v>6</v>
      </c>
      <c r="W1104" s="23">
        <v>325018</v>
      </c>
      <c r="X1104" s="23">
        <v>325223</v>
      </c>
      <c r="Y1104" s="119">
        <f>X1104-W1104</f>
        <v>205</v>
      </c>
      <c r="Z1104" s="21"/>
      <c r="AA1104" s="50" t="s">
        <v>6</v>
      </c>
      <c r="AB1104" s="23">
        <f t="shared" si="763"/>
        <v>325223</v>
      </c>
      <c r="AC1104" s="23">
        <v>325412</v>
      </c>
      <c r="AD1104" s="119">
        <f>AC1104-AB1104</f>
        <v>189</v>
      </c>
      <c r="AE1104" s="21"/>
      <c r="AF1104" s="50" t="s">
        <v>6</v>
      </c>
      <c r="AG1104" s="23">
        <f t="shared" si="764"/>
        <v>325412</v>
      </c>
      <c r="AH1104" s="23">
        <v>325718</v>
      </c>
      <c r="AI1104" s="119">
        <f>AH1104-AG1104</f>
        <v>306</v>
      </c>
    </row>
    <row r="1105" spans="2:43" x14ac:dyDescent="0.35">
      <c r="B1105" s="50" t="s">
        <v>103</v>
      </c>
      <c r="C1105" s="23">
        <v>101427</v>
      </c>
      <c r="D1105" s="23">
        <v>102202</v>
      </c>
      <c r="E1105" s="119">
        <f>D1105-C1105</f>
        <v>775</v>
      </c>
      <c r="F1105" s="21"/>
      <c r="G1105" s="50" t="s">
        <v>103</v>
      </c>
      <c r="H1105" s="23">
        <f t="shared" si="765"/>
        <v>102202</v>
      </c>
      <c r="I1105" s="23">
        <v>102958</v>
      </c>
      <c r="J1105" s="119">
        <f>I1105-H1105</f>
        <v>756</v>
      </c>
      <c r="K1105" s="21"/>
      <c r="L1105" s="50" t="s">
        <v>103</v>
      </c>
      <c r="M1105" s="23">
        <f t="shared" si="766"/>
        <v>102958</v>
      </c>
      <c r="N1105" s="23">
        <v>103603</v>
      </c>
      <c r="O1105" s="119">
        <f>N1105-M1105</f>
        <v>645</v>
      </c>
      <c r="P1105" s="21"/>
      <c r="Q1105" s="50" t="s">
        <v>103</v>
      </c>
      <c r="R1105" s="23">
        <v>103603</v>
      </c>
      <c r="S1105" s="23">
        <v>104305</v>
      </c>
      <c r="T1105" s="119">
        <f>S1105-R1105</f>
        <v>702</v>
      </c>
      <c r="V1105" s="50" t="s">
        <v>103</v>
      </c>
      <c r="W1105" s="23">
        <v>104305</v>
      </c>
      <c r="X1105" s="23">
        <v>105011</v>
      </c>
      <c r="Y1105" s="119">
        <f>X1105-W1105</f>
        <v>706</v>
      </c>
      <c r="Z1105" s="21"/>
      <c r="AA1105" s="50" t="s">
        <v>103</v>
      </c>
      <c r="AB1105" s="23">
        <f t="shared" si="763"/>
        <v>105011</v>
      </c>
      <c r="AC1105" s="23">
        <v>105490</v>
      </c>
      <c r="AD1105" s="119">
        <f>AC1105-AB1105</f>
        <v>479</v>
      </c>
      <c r="AE1105" s="21"/>
      <c r="AF1105" s="50" t="s">
        <v>103</v>
      </c>
      <c r="AG1105" s="23">
        <f t="shared" si="764"/>
        <v>105490</v>
      </c>
      <c r="AH1105" s="23">
        <v>105932</v>
      </c>
      <c r="AI1105" s="119">
        <f>AH1105-AG1105</f>
        <v>442</v>
      </c>
    </row>
    <row r="1106" spans="2:43" x14ac:dyDescent="0.35">
      <c r="B1106" s="19" t="s">
        <v>100</v>
      </c>
      <c r="C1106" s="23">
        <v>185366</v>
      </c>
      <c r="D1106" s="23">
        <v>185576</v>
      </c>
      <c r="E1106" s="119">
        <f>D1106-C1106</f>
        <v>210</v>
      </c>
      <c r="F1106" s="21"/>
      <c r="G1106" s="19" t="s">
        <v>100</v>
      </c>
      <c r="H1106" s="23">
        <f t="shared" si="765"/>
        <v>185576</v>
      </c>
      <c r="I1106" s="23">
        <v>185726</v>
      </c>
      <c r="J1106" s="119">
        <f>I1106-H1106</f>
        <v>150</v>
      </c>
      <c r="K1106" s="21"/>
      <c r="L1106" s="19" t="s">
        <v>100</v>
      </c>
      <c r="M1106" s="23">
        <f t="shared" si="766"/>
        <v>185726</v>
      </c>
      <c r="N1106" s="23">
        <v>185886</v>
      </c>
      <c r="O1106" s="119">
        <f>N1106-M1106</f>
        <v>160</v>
      </c>
      <c r="P1106" s="21"/>
      <c r="Q1106" s="19" t="s">
        <v>100</v>
      </c>
      <c r="R1106" s="23">
        <v>185886</v>
      </c>
      <c r="S1106" s="23">
        <v>186156</v>
      </c>
      <c r="T1106" s="119">
        <f>S1106-R1106</f>
        <v>270</v>
      </c>
      <c r="V1106" s="19" t="s">
        <v>100</v>
      </c>
      <c r="W1106" s="23">
        <v>186156</v>
      </c>
      <c r="X1106" s="23">
        <v>186356</v>
      </c>
      <c r="Y1106" s="119">
        <f>X1106-W1106</f>
        <v>200</v>
      </c>
      <c r="Z1106" s="21"/>
      <c r="AA1106" s="19" t="s">
        <v>100</v>
      </c>
      <c r="AB1106" s="23">
        <f t="shared" si="763"/>
        <v>186356</v>
      </c>
      <c r="AC1106" s="23">
        <v>186506</v>
      </c>
      <c r="AD1106" s="119">
        <f>AC1106-AB1106</f>
        <v>150</v>
      </c>
      <c r="AE1106" s="21"/>
      <c r="AF1106" s="19" t="s">
        <v>100</v>
      </c>
      <c r="AG1106" s="23">
        <f t="shared" si="764"/>
        <v>186506</v>
      </c>
      <c r="AH1106" s="23">
        <v>186756</v>
      </c>
      <c r="AI1106" s="119">
        <f>AH1106-AG1106</f>
        <v>250</v>
      </c>
    </row>
    <row r="1107" spans="2:43" x14ac:dyDescent="0.35">
      <c r="B1107" s="19" t="s">
        <v>1176</v>
      </c>
      <c r="C1107" s="23">
        <v>516</v>
      </c>
      <c r="D1107" s="23">
        <v>516</v>
      </c>
      <c r="E1107" s="119">
        <f>D1107-C1107</f>
        <v>0</v>
      </c>
      <c r="F1107" s="21"/>
      <c r="G1107" s="19" t="s">
        <v>1176</v>
      </c>
      <c r="H1107" s="23">
        <f t="shared" si="765"/>
        <v>516</v>
      </c>
      <c r="I1107" s="23">
        <v>516</v>
      </c>
      <c r="J1107" s="119">
        <f>I1107-H1107</f>
        <v>0</v>
      </c>
      <c r="K1107" s="21"/>
      <c r="L1107" s="19" t="s">
        <v>1176</v>
      </c>
      <c r="M1107" s="23">
        <f t="shared" si="766"/>
        <v>516</v>
      </c>
      <c r="N1107" s="23">
        <v>516</v>
      </c>
      <c r="O1107" s="119">
        <f>N1107-M1107</f>
        <v>0</v>
      </c>
      <c r="P1107" s="21"/>
      <c r="Q1107" s="19" t="s">
        <v>1176</v>
      </c>
      <c r="R1107" s="23">
        <v>516</v>
      </c>
      <c r="S1107" s="23">
        <v>516</v>
      </c>
      <c r="T1107" s="119">
        <f>S1107-R1107</f>
        <v>0</v>
      </c>
      <c r="V1107" s="19" t="s">
        <v>1176</v>
      </c>
      <c r="W1107" s="23">
        <v>516</v>
      </c>
      <c r="X1107" s="23">
        <v>516</v>
      </c>
      <c r="Y1107" s="119">
        <f>(X1107-W1107)*10</f>
        <v>0</v>
      </c>
      <c r="Z1107" s="21"/>
      <c r="AA1107" s="19" t="s">
        <v>1176</v>
      </c>
      <c r="AB1107" s="23">
        <f t="shared" si="763"/>
        <v>516</v>
      </c>
      <c r="AC1107" s="23">
        <v>516</v>
      </c>
      <c r="AD1107" s="119">
        <f>(AC1107-AB1107)*10</f>
        <v>0</v>
      </c>
      <c r="AE1107" s="21"/>
      <c r="AF1107" s="19" t="s">
        <v>1176</v>
      </c>
      <c r="AG1107" s="23">
        <f t="shared" si="764"/>
        <v>516</v>
      </c>
      <c r="AH1107" s="23">
        <v>516</v>
      </c>
      <c r="AI1107" s="119">
        <f>(AH1107-AG1107)*10</f>
        <v>0</v>
      </c>
    </row>
    <row r="1108" spans="2:43" x14ac:dyDescent="0.35">
      <c r="B1108" s="19" t="s">
        <v>1179</v>
      </c>
      <c r="C1108" s="23">
        <v>12279</v>
      </c>
      <c r="D1108" s="23">
        <v>12279</v>
      </c>
      <c r="E1108" s="119">
        <f>D1108-C1108</f>
        <v>0</v>
      </c>
      <c r="F1108" s="21"/>
      <c r="G1108" s="19" t="s">
        <v>1179</v>
      </c>
      <c r="H1108" s="23">
        <f t="shared" si="765"/>
        <v>12279</v>
      </c>
      <c r="I1108" s="23">
        <v>12279</v>
      </c>
      <c r="J1108" s="119">
        <f>I1108-H1108</f>
        <v>0</v>
      </c>
      <c r="K1108" s="21"/>
      <c r="L1108" s="19" t="s">
        <v>1179</v>
      </c>
      <c r="M1108" s="23">
        <f t="shared" si="766"/>
        <v>12279</v>
      </c>
      <c r="N1108" s="23">
        <v>12279</v>
      </c>
      <c r="O1108" s="119">
        <f>N1108-M1108</f>
        <v>0</v>
      </c>
      <c r="P1108" s="21"/>
      <c r="Q1108" s="19" t="s">
        <v>1179</v>
      </c>
      <c r="R1108" s="23">
        <v>12279</v>
      </c>
      <c r="S1108" s="23">
        <v>12279</v>
      </c>
      <c r="T1108" s="119">
        <f>S1108-R1108</f>
        <v>0</v>
      </c>
      <c r="V1108" s="19" t="s">
        <v>1179</v>
      </c>
      <c r="W1108" s="23">
        <v>12279</v>
      </c>
      <c r="X1108" s="23">
        <v>12279</v>
      </c>
      <c r="Y1108" s="119">
        <f>(X1108-W1108)*10</f>
        <v>0</v>
      </c>
      <c r="Z1108" s="21"/>
      <c r="AA1108" s="19" t="s">
        <v>1179</v>
      </c>
      <c r="AB1108" s="23">
        <f t="shared" si="763"/>
        <v>12279</v>
      </c>
      <c r="AC1108" s="23">
        <v>12279</v>
      </c>
      <c r="AD1108" s="119">
        <f>(AC1108-AB1108)*10</f>
        <v>0</v>
      </c>
      <c r="AE1108" s="21"/>
      <c r="AF1108" s="19" t="s">
        <v>1179</v>
      </c>
      <c r="AG1108" s="23">
        <f t="shared" si="764"/>
        <v>12279</v>
      </c>
      <c r="AH1108" s="23">
        <v>12279</v>
      </c>
      <c r="AI1108" s="119">
        <f>(AH1108-AG1108)*10</f>
        <v>0</v>
      </c>
    </row>
    <row r="1109" spans="2:43" x14ac:dyDescent="0.35">
      <c r="B1109" s="50" t="s">
        <v>3</v>
      </c>
      <c r="C1109" s="23">
        <v>371083</v>
      </c>
      <c r="D1109" s="23">
        <v>371256</v>
      </c>
      <c r="E1109" s="119">
        <f>(D1109-C1109)*10</f>
        <v>1730</v>
      </c>
      <c r="F1109" s="21"/>
      <c r="G1109" s="50" t="s">
        <v>3</v>
      </c>
      <c r="H1109" s="23">
        <f t="shared" si="765"/>
        <v>371256</v>
      </c>
      <c r="I1109" s="23">
        <v>371417</v>
      </c>
      <c r="J1109" s="119">
        <f>(I1109-H1109)*10</f>
        <v>1610</v>
      </c>
      <c r="K1109" s="21"/>
      <c r="L1109" s="50" t="s">
        <v>3</v>
      </c>
      <c r="M1109" s="23">
        <f t="shared" si="766"/>
        <v>371417</v>
      </c>
      <c r="N1109" s="23">
        <v>371600</v>
      </c>
      <c r="O1109" s="119">
        <f>(N1109-M1109)*10</f>
        <v>1830</v>
      </c>
      <c r="P1109" s="21"/>
      <c r="Q1109" s="50" t="s">
        <v>3</v>
      </c>
      <c r="R1109" s="23">
        <v>371600</v>
      </c>
      <c r="S1109" s="23">
        <v>371773</v>
      </c>
      <c r="T1109" s="119">
        <v>1730</v>
      </c>
      <c r="V1109" s="50" t="s">
        <v>3</v>
      </c>
      <c r="W1109" s="23">
        <v>371773</v>
      </c>
      <c r="X1109" s="23">
        <v>371944</v>
      </c>
      <c r="Y1109" s="119">
        <f>(X1109-W1109)*10</f>
        <v>1710</v>
      </c>
      <c r="Z1109" s="21"/>
      <c r="AA1109" s="50" t="s">
        <v>3</v>
      </c>
      <c r="AB1109" s="23">
        <f t="shared" si="763"/>
        <v>371944</v>
      </c>
      <c r="AC1109" s="23">
        <v>372046</v>
      </c>
      <c r="AD1109" s="119">
        <f>(AC1109-AB1109)*10</f>
        <v>1020</v>
      </c>
      <c r="AE1109" s="21"/>
      <c r="AF1109" s="50" t="s">
        <v>3</v>
      </c>
      <c r="AG1109" s="23">
        <f t="shared" si="764"/>
        <v>372046</v>
      </c>
      <c r="AH1109" s="23">
        <v>372247</v>
      </c>
      <c r="AI1109" s="119">
        <f>(AH1109-AG1109)*10</f>
        <v>2010</v>
      </c>
    </row>
    <row r="1110" spans="2:43" x14ac:dyDescent="0.35">
      <c r="B1110" s="50" t="s">
        <v>83</v>
      </c>
      <c r="C1110" s="23">
        <v>31478</v>
      </c>
      <c r="D1110" s="23">
        <v>31487</v>
      </c>
      <c r="E1110" s="119">
        <f>D1110-Supply!C1110</f>
        <v>9</v>
      </c>
      <c r="F1110" s="21"/>
      <c r="G1110" s="50" t="s">
        <v>83</v>
      </c>
      <c r="H1110" s="23">
        <f t="shared" si="765"/>
        <v>31487</v>
      </c>
      <c r="I1110" s="23">
        <v>31490</v>
      </c>
      <c r="J1110" s="119">
        <f>I1110-Supply!H1110</f>
        <v>3</v>
      </c>
      <c r="K1110" s="21"/>
      <c r="L1110" s="50" t="s">
        <v>83</v>
      </c>
      <c r="M1110" s="23">
        <f t="shared" si="766"/>
        <v>31490</v>
      </c>
      <c r="N1110" s="23">
        <v>31491</v>
      </c>
      <c r="O1110" s="119">
        <f>N1110-Supply!M1110</f>
        <v>1</v>
      </c>
      <c r="P1110" s="21"/>
      <c r="Q1110" s="50" t="s">
        <v>83</v>
      </c>
      <c r="R1110" s="23">
        <v>31491</v>
      </c>
      <c r="S1110" s="23">
        <v>31491</v>
      </c>
      <c r="T1110" s="119">
        <f>S1110-R1110</f>
        <v>0</v>
      </c>
      <c r="V1110" s="50" t="s">
        <v>83</v>
      </c>
      <c r="W1110" s="23">
        <v>31491</v>
      </c>
      <c r="X1110" s="23">
        <v>31505</v>
      </c>
      <c r="Y1110" s="119">
        <f>X1110-W1110</f>
        <v>14</v>
      </c>
      <c r="Z1110" s="21"/>
      <c r="AA1110" s="50" t="s">
        <v>83</v>
      </c>
      <c r="AB1110" s="23">
        <f t="shared" si="763"/>
        <v>31505</v>
      </c>
      <c r="AC1110" s="23">
        <v>31514</v>
      </c>
      <c r="AD1110" s="119">
        <f>AC1110-AB1110</f>
        <v>9</v>
      </c>
      <c r="AE1110" s="21"/>
      <c r="AF1110" s="50" t="s">
        <v>83</v>
      </c>
      <c r="AG1110" s="23">
        <f t="shared" si="764"/>
        <v>31514</v>
      </c>
      <c r="AH1110" s="23">
        <v>31521</v>
      </c>
      <c r="AI1110" s="119">
        <f>AH1110-AG1110</f>
        <v>7</v>
      </c>
      <c r="AQ1110" s="21"/>
    </row>
    <row r="1111" spans="2:43" x14ac:dyDescent="0.35">
      <c r="B1111" s="50" t="s">
        <v>84</v>
      </c>
      <c r="C1111" s="23">
        <v>56751</v>
      </c>
      <c r="D1111" s="23">
        <v>56762</v>
      </c>
      <c r="E1111" s="119">
        <f>D1111-C1111</f>
        <v>11</v>
      </c>
      <c r="F1111" s="21"/>
      <c r="G1111" s="50" t="s">
        <v>84</v>
      </c>
      <c r="H1111" s="23">
        <f t="shared" si="765"/>
        <v>56762</v>
      </c>
      <c r="I1111" s="23">
        <v>56781</v>
      </c>
      <c r="J1111" s="119">
        <f>I1111-H1111</f>
        <v>19</v>
      </c>
      <c r="K1111" s="21"/>
      <c r="L1111" s="50" t="s">
        <v>84</v>
      </c>
      <c r="M1111" s="23">
        <f t="shared" si="766"/>
        <v>56781</v>
      </c>
      <c r="N1111" s="23">
        <v>56803</v>
      </c>
      <c r="O1111" s="119">
        <f>N1111-M1111</f>
        <v>22</v>
      </c>
      <c r="P1111" s="21"/>
      <c r="Q1111" s="50" t="s">
        <v>84</v>
      </c>
      <c r="R1111" s="23">
        <v>56803</v>
      </c>
      <c r="S1111" s="23">
        <v>56803</v>
      </c>
      <c r="T1111" s="119">
        <f>S1111-R1111</f>
        <v>0</v>
      </c>
      <c r="V1111" s="50" t="s">
        <v>84</v>
      </c>
      <c r="W1111" s="23">
        <v>56803</v>
      </c>
      <c r="X1111" s="23">
        <v>56814</v>
      </c>
      <c r="Y1111" s="119">
        <f>X1111-W1111</f>
        <v>11</v>
      </c>
      <c r="Z1111" s="21"/>
      <c r="AA1111" s="50" t="s">
        <v>84</v>
      </c>
      <c r="AB1111" s="23">
        <f t="shared" si="763"/>
        <v>56814</v>
      </c>
      <c r="AC1111" s="23">
        <v>56834</v>
      </c>
      <c r="AD1111" s="119">
        <f>AC1111-AB1111</f>
        <v>20</v>
      </c>
      <c r="AE1111" s="21"/>
      <c r="AF1111" s="50" t="s">
        <v>84</v>
      </c>
      <c r="AG1111" s="23">
        <f t="shared" si="764"/>
        <v>56834</v>
      </c>
      <c r="AH1111" s="23">
        <v>56857</v>
      </c>
      <c r="AI1111" s="119">
        <f>AH1111-AG1111</f>
        <v>23</v>
      </c>
    </row>
    <row r="1112" spans="2:43" x14ac:dyDescent="0.35">
      <c r="B1112" s="50" t="s">
        <v>98</v>
      </c>
      <c r="C1112" s="23">
        <v>139852</v>
      </c>
      <c r="D1112" s="23">
        <v>139852</v>
      </c>
      <c r="E1112" s="119">
        <f>D1112-C1112</f>
        <v>0</v>
      </c>
      <c r="F1112" s="21"/>
      <c r="G1112" s="50" t="s">
        <v>98</v>
      </c>
      <c r="H1112" s="23">
        <f t="shared" si="765"/>
        <v>139852</v>
      </c>
      <c r="I1112" s="23">
        <v>139852</v>
      </c>
      <c r="J1112" s="119">
        <f>I1112-H1112</f>
        <v>0</v>
      </c>
      <c r="K1112" s="21"/>
      <c r="L1112" s="50" t="s">
        <v>98</v>
      </c>
      <c r="M1112" s="23">
        <f t="shared" si="766"/>
        <v>139852</v>
      </c>
      <c r="N1112" s="23">
        <v>139852</v>
      </c>
      <c r="O1112" s="119">
        <f>N1112-M1112</f>
        <v>0</v>
      </c>
      <c r="P1112" s="21"/>
      <c r="Q1112" s="50" t="s">
        <v>98</v>
      </c>
      <c r="R1112" s="23">
        <v>139852</v>
      </c>
      <c r="S1112" s="23">
        <v>139852</v>
      </c>
      <c r="T1112" s="119">
        <f>S1112-R1112</f>
        <v>0</v>
      </c>
      <c r="V1112" s="50" t="s">
        <v>98</v>
      </c>
      <c r="W1112" s="23">
        <v>139852</v>
      </c>
      <c r="X1112" s="23">
        <v>139852</v>
      </c>
      <c r="Y1112" s="119">
        <f>(X1112-W1112)*10</f>
        <v>0</v>
      </c>
      <c r="Z1112" s="21"/>
      <c r="AA1112" s="50" t="s">
        <v>98</v>
      </c>
      <c r="AB1112" s="23">
        <f t="shared" si="763"/>
        <v>139852</v>
      </c>
      <c r="AC1112" s="23">
        <v>139852</v>
      </c>
      <c r="AD1112" s="119">
        <f>(AC1112-AB1112)*10</f>
        <v>0</v>
      </c>
      <c r="AE1112" s="21"/>
      <c r="AF1112" s="50" t="s">
        <v>98</v>
      </c>
      <c r="AG1112" s="23">
        <f t="shared" si="764"/>
        <v>139852</v>
      </c>
      <c r="AH1112" s="23">
        <v>139852</v>
      </c>
      <c r="AI1112" s="119">
        <f>(AH1112-AG1112)*10</f>
        <v>0</v>
      </c>
    </row>
    <row r="1113" spans="2:43" x14ac:dyDescent="0.35">
      <c r="B1113" s="50" t="s">
        <v>85</v>
      </c>
      <c r="C1113" s="23">
        <v>832</v>
      </c>
      <c r="D1113" s="23">
        <v>834</v>
      </c>
      <c r="E1113" s="119">
        <f>D1113-C1113</f>
        <v>2</v>
      </c>
      <c r="F1113" s="21"/>
      <c r="G1113" s="50" t="s">
        <v>85</v>
      </c>
      <c r="H1113" s="23">
        <f t="shared" si="765"/>
        <v>834</v>
      </c>
      <c r="I1113" s="23">
        <v>836</v>
      </c>
      <c r="J1113" s="119">
        <f>I1113-H1113</f>
        <v>2</v>
      </c>
      <c r="K1113" s="21"/>
      <c r="L1113" s="50" t="s">
        <v>85</v>
      </c>
      <c r="M1113" s="23">
        <f t="shared" si="766"/>
        <v>836</v>
      </c>
      <c r="N1113" s="23">
        <v>837</v>
      </c>
      <c r="O1113" s="119">
        <f>N1113-M1113</f>
        <v>1</v>
      </c>
      <c r="P1113" s="21"/>
      <c r="Q1113" s="50" t="s">
        <v>85</v>
      </c>
      <c r="R1113" s="23">
        <v>837</v>
      </c>
      <c r="S1113" s="23">
        <v>841</v>
      </c>
      <c r="T1113" s="119">
        <f>S1113-R1113</f>
        <v>4</v>
      </c>
      <c r="V1113" s="50" t="s">
        <v>85</v>
      </c>
      <c r="W1113" s="23">
        <v>841</v>
      </c>
      <c r="X1113" s="23">
        <v>842</v>
      </c>
      <c r="Y1113" s="119">
        <f>X1113-W1113</f>
        <v>1</v>
      </c>
      <c r="Z1113" s="21"/>
      <c r="AA1113" s="50" t="s">
        <v>85</v>
      </c>
      <c r="AB1113" s="23">
        <f t="shared" si="763"/>
        <v>842</v>
      </c>
      <c r="AC1113" s="23">
        <v>844</v>
      </c>
      <c r="AD1113" s="119">
        <f>AC1113-AB1113</f>
        <v>2</v>
      </c>
      <c r="AE1113" s="21"/>
      <c r="AF1113" s="50" t="s">
        <v>85</v>
      </c>
      <c r="AG1113" s="23">
        <f t="shared" si="764"/>
        <v>844</v>
      </c>
      <c r="AH1113" s="23">
        <v>845</v>
      </c>
      <c r="AI1113" s="119">
        <f>AH1113-AG1113</f>
        <v>1</v>
      </c>
      <c r="AQ1113" s="21"/>
    </row>
    <row r="1114" spans="2:43" x14ac:dyDescent="0.35">
      <c r="B1114" s="50" t="s">
        <v>86</v>
      </c>
      <c r="C1114" s="23">
        <v>373744</v>
      </c>
      <c r="D1114" s="23">
        <v>373947</v>
      </c>
      <c r="E1114" s="119">
        <f>D1114-C1114</f>
        <v>203</v>
      </c>
      <c r="F1114" s="21"/>
      <c r="G1114" s="50" t="s">
        <v>86</v>
      </c>
      <c r="H1114" s="23">
        <f t="shared" si="765"/>
        <v>373947</v>
      </c>
      <c r="I1114" s="23">
        <v>374156</v>
      </c>
      <c r="J1114" s="119">
        <f>I1114-H1114</f>
        <v>209</v>
      </c>
      <c r="K1114" s="21"/>
      <c r="L1114" s="50" t="s">
        <v>86</v>
      </c>
      <c r="M1114" s="23">
        <f t="shared" si="766"/>
        <v>374156</v>
      </c>
      <c r="N1114" s="23">
        <v>374403</v>
      </c>
      <c r="O1114" s="119">
        <f>N1114-M1114</f>
        <v>247</v>
      </c>
      <c r="P1114" s="21"/>
      <c r="Q1114" s="50" t="s">
        <v>86</v>
      </c>
      <c r="R1114" s="23">
        <v>374403</v>
      </c>
      <c r="S1114" s="23">
        <v>374632</v>
      </c>
      <c r="T1114" s="119">
        <f>S1114-R1114</f>
        <v>229</v>
      </c>
      <c r="V1114" s="50" t="s">
        <v>86</v>
      </c>
      <c r="W1114" s="23">
        <v>374632</v>
      </c>
      <c r="X1114" s="23">
        <v>374878</v>
      </c>
      <c r="Y1114" s="119">
        <f>X1114-W1114</f>
        <v>246</v>
      </c>
      <c r="Z1114" s="21"/>
      <c r="AA1114" s="50" t="s">
        <v>86</v>
      </c>
      <c r="AB1114" s="23">
        <f t="shared" si="763"/>
        <v>374878</v>
      </c>
      <c r="AC1114" s="23">
        <v>375084</v>
      </c>
      <c r="AD1114" s="119">
        <f>AC1114-AB1114</f>
        <v>206</v>
      </c>
      <c r="AE1114" s="21"/>
      <c r="AF1114" s="50" t="s">
        <v>86</v>
      </c>
      <c r="AG1114" s="23">
        <f t="shared" si="764"/>
        <v>375084</v>
      </c>
      <c r="AH1114" s="23">
        <v>375350</v>
      </c>
      <c r="AI1114" s="119">
        <f>AH1114-AG1114</f>
        <v>266</v>
      </c>
    </row>
    <row r="1115" spans="2:43" x14ac:dyDescent="0.35">
      <c r="B1115" s="50" t="s">
        <v>93</v>
      </c>
      <c r="C1115" s="23">
        <f>R1088</f>
        <v>1590478</v>
      </c>
      <c r="D1115" s="23"/>
      <c r="E1115" s="119">
        <f>E1114+E1113+E1112+E1111+E1110+E1109</f>
        <v>1955</v>
      </c>
      <c r="F1115" s="21"/>
      <c r="G1115" s="50" t="s">
        <v>93</v>
      </c>
      <c r="H1115" s="23">
        <f t="shared" si="765"/>
        <v>0</v>
      </c>
      <c r="I1115" s="23"/>
      <c r="J1115" s="119">
        <f>J1114+J1113+J1112+J1111+J1110+J1109</f>
        <v>1843</v>
      </c>
      <c r="K1115" s="21"/>
      <c r="L1115" s="50" t="s">
        <v>93</v>
      </c>
      <c r="M1115" s="23">
        <f t="shared" si="766"/>
        <v>0</v>
      </c>
      <c r="N1115" s="23"/>
      <c r="O1115" s="119">
        <f>O1114+O1113+O1112+O1111+O1110+O1109</f>
        <v>2101</v>
      </c>
      <c r="P1115" s="21"/>
      <c r="Q1115" s="50" t="s">
        <v>93</v>
      </c>
      <c r="R1115" s="23"/>
      <c r="S1115" s="23"/>
      <c r="T1115" s="119">
        <f>T1114+T1113+T1112+T1111+T1110+T1109</f>
        <v>1963</v>
      </c>
      <c r="V1115" s="50" t="s">
        <v>93</v>
      </c>
      <c r="W1115" s="23"/>
      <c r="X1115" s="23"/>
      <c r="Y1115" s="119">
        <f>Y1114+Y1113+Y1112+Y1111+Y1110+Y1109</f>
        <v>1982</v>
      </c>
      <c r="Z1115" s="21"/>
      <c r="AA1115" s="50" t="s">
        <v>93</v>
      </c>
      <c r="AB1115" s="23"/>
      <c r="AC1115" s="23"/>
      <c r="AD1115" s="119">
        <f>AD1114+AD1113+AD1112+AD1111+AD1110+AD1109</f>
        <v>1257</v>
      </c>
      <c r="AE1115" s="21"/>
      <c r="AF1115" s="50" t="s">
        <v>93</v>
      </c>
      <c r="AG1115" s="23">
        <f t="shared" si="764"/>
        <v>0</v>
      </c>
      <c r="AH1115" s="23"/>
      <c r="AI1115" s="119">
        <f>AI1114+AI1113+AI1112+AI1111+AI1110+AI1109</f>
        <v>2307</v>
      </c>
    </row>
    <row r="1116" spans="2:43" x14ac:dyDescent="0.35">
      <c r="B1116" s="50" t="s">
        <v>87</v>
      </c>
      <c r="C1116" s="23">
        <v>1590478</v>
      </c>
      <c r="D1116" s="23">
        <v>1590478</v>
      </c>
      <c r="E1116" s="119">
        <f t="shared" ref="E1116:E1122" si="767">D1116-C1116</f>
        <v>0</v>
      </c>
      <c r="F1116" s="21"/>
      <c r="G1116" s="50" t="s">
        <v>87</v>
      </c>
      <c r="H1116" s="23">
        <f t="shared" si="765"/>
        <v>1590478</v>
      </c>
      <c r="I1116" s="131">
        <v>1590478</v>
      </c>
      <c r="J1116" s="119">
        <f t="shared" ref="J1116:J1122" si="768">I1116-H1116</f>
        <v>0</v>
      </c>
      <c r="K1116" s="21"/>
      <c r="L1116" s="50" t="s">
        <v>87</v>
      </c>
      <c r="M1116" s="23">
        <f t="shared" si="766"/>
        <v>1590478</v>
      </c>
      <c r="N1116" s="131">
        <v>1590478</v>
      </c>
      <c r="O1116" s="119">
        <f t="shared" ref="O1116:O1122" si="769">N1116-M1116</f>
        <v>0</v>
      </c>
      <c r="P1116" s="21"/>
      <c r="Q1116" s="50" t="s">
        <v>87</v>
      </c>
      <c r="R1116" s="23">
        <v>1590478</v>
      </c>
      <c r="S1116" s="23">
        <v>1590478</v>
      </c>
      <c r="T1116" s="119">
        <f t="shared" ref="T1116:T1122" si="770">S1116-R1116</f>
        <v>0</v>
      </c>
      <c r="V1116" s="50" t="s">
        <v>87</v>
      </c>
      <c r="W1116" s="23">
        <v>1590478</v>
      </c>
      <c r="X1116" s="23">
        <v>1590478</v>
      </c>
      <c r="Y1116" s="119">
        <f>(X1116-W1116)*10</f>
        <v>0</v>
      </c>
      <c r="Z1116" s="21"/>
      <c r="AA1116" s="50" t="s">
        <v>87</v>
      </c>
      <c r="AB1116" s="23">
        <f t="shared" si="763"/>
        <v>1590478</v>
      </c>
      <c r="AC1116" s="23">
        <v>1590478</v>
      </c>
      <c r="AD1116" s="119">
        <f>(AC1116-AB1116)*10</f>
        <v>0</v>
      </c>
      <c r="AE1116" s="21"/>
      <c r="AF1116" s="50" t="s">
        <v>87</v>
      </c>
      <c r="AG1116" s="23">
        <f t="shared" si="764"/>
        <v>1590478</v>
      </c>
      <c r="AH1116" s="23">
        <v>1590478</v>
      </c>
      <c r="AI1116" s="119">
        <f>(AH1116-AG1116)*10</f>
        <v>0</v>
      </c>
    </row>
    <row r="1117" spans="2:43" x14ac:dyDescent="0.35">
      <c r="B1117" s="50" t="s">
        <v>96</v>
      </c>
      <c r="C1117" s="23">
        <v>903740</v>
      </c>
      <c r="D1117" s="23">
        <v>903928</v>
      </c>
      <c r="E1117" s="119">
        <f t="shared" si="767"/>
        <v>188</v>
      </c>
      <c r="F1117" s="21"/>
      <c r="G1117" s="50" t="s">
        <v>96</v>
      </c>
      <c r="H1117" s="23">
        <f t="shared" si="765"/>
        <v>903928</v>
      </c>
      <c r="I1117" s="23">
        <v>904131</v>
      </c>
      <c r="J1117" s="119">
        <f t="shared" si="768"/>
        <v>203</v>
      </c>
      <c r="K1117" s="21"/>
      <c r="L1117" s="50" t="s">
        <v>96</v>
      </c>
      <c r="M1117" s="23">
        <f t="shared" si="766"/>
        <v>904131</v>
      </c>
      <c r="N1117" s="23">
        <v>904390</v>
      </c>
      <c r="O1117" s="119">
        <f t="shared" si="769"/>
        <v>259</v>
      </c>
      <c r="P1117" s="21"/>
      <c r="Q1117" s="50" t="s">
        <v>96</v>
      </c>
      <c r="R1117" s="23">
        <v>904390</v>
      </c>
      <c r="S1117" s="23">
        <v>904595</v>
      </c>
      <c r="T1117" s="119">
        <f>S1117-R1117</f>
        <v>205</v>
      </c>
      <c r="V1117" s="50" t="s">
        <v>96</v>
      </c>
      <c r="W1117" s="23">
        <v>904595</v>
      </c>
      <c r="X1117" s="23">
        <v>904806</v>
      </c>
      <c r="Y1117" s="119">
        <f t="shared" ref="Y1117:Y1122" si="771">X1117-W1117</f>
        <v>211</v>
      </c>
      <c r="Z1117" s="21"/>
      <c r="AA1117" s="50" t="s">
        <v>96</v>
      </c>
      <c r="AB1117" s="23">
        <f t="shared" si="763"/>
        <v>904806</v>
      </c>
      <c r="AC1117" s="23">
        <v>905047</v>
      </c>
      <c r="AD1117" s="119">
        <f t="shared" ref="AD1117:AD1122" si="772">AC1117-AB1117</f>
        <v>241</v>
      </c>
      <c r="AE1117" s="21"/>
      <c r="AF1117" s="50" t="s">
        <v>96</v>
      </c>
      <c r="AG1117" s="23">
        <f t="shared" si="764"/>
        <v>905047</v>
      </c>
      <c r="AH1117" s="23">
        <v>905268</v>
      </c>
      <c r="AI1117" s="119">
        <f t="shared" ref="AI1117:AI1122" si="773">AH1117-AG1117</f>
        <v>221</v>
      </c>
    </row>
    <row r="1118" spans="2:43" x14ac:dyDescent="0.35">
      <c r="B1118" s="50" t="s">
        <v>88</v>
      </c>
      <c r="C1118" s="23">
        <v>0</v>
      </c>
      <c r="D1118" s="23">
        <v>0</v>
      </c>
      <c r="E1118" s="119">
        <f t="shared" si="767"/>
        <v>0</v>
      </c>
      <c r="F1118" s="21"/>
      <c r="G1118" s="50" t="s">
        <v>88</v>
      </c>
      <c r="H1118" s="23">
        <f t="shared" si="765"/>
        <v>0</v>
      </c>
      <c r="I1118" s="23">
        <v>0</v>
      </c>
      <c r="J1118" s="119">
        <f t="shared" si="768"/>
        <v>0</v>
      </c>
      <c r="K1118" s="21"/>
      <c r="L1118" s="50" t="s">
        <v>88</v>
      </c>
      <c r="M1118" s="23">
        <f t="shared" si="766"/>
        <v>0</v>
      </c>
      <c r="N1118" s="23">
        <v>0</v>
      </c>
      <c r="O1118" s="119">
        <f t="shared" si="769"/>
        <v>0</v>
      </c>
      <c r="P1118" s="21"/>
      <c r="Q1118" s="50" t="s">
        <v>88</v>
      </c>
      <c r="R1118" s="23">
        <v>0</v>
      </c>
      <c r="S1118" s="23">
        <v>0</v>
      </c>
      <c r="T1118" s="119">
        <f t="shared" si="770"/>
        <v>0</v>
      </c>
      <c r="V1118" s="50" t="s">
        <v>88</v>
      </c>
      <c r="W1118" s="23">
        <v>0</v>
      </c>
      <c r="X1118" s="23">
        <v>0</v>
      </c>
      <c r="Y1118" s="119">
        <f t="shared" si="771"/>
        <v>0</v>
      </c>
      <c r="Z1118" s="21"/>
      <c r="AA1118" s="50" t="s">
        <v>88</v>
      </c>
      <c r="AB1118" s="23">
        <f t="shared" si="763"/>
        <v>0</v>
      </c>
      <c r="AC1118" s="23">
        <v>0</v>
      </c>
      <c r="AD1118" s="119">
        <f t="shared" si="772"/>
        <v>0</v>
      </c>
      <c r="AE1118" s="21"/>
      <c r="AF1118" s="50" t="s">
        <v>88</v>
      </c>
      <c r="AG1118" s="23">
        <f t="shared" si="764"/>
        <v>0</v>
      </c>
      <c r="AH1118" s="23">
        <v>0</v>
      </c>
      <c r="AI1118" s="119">
        <f t="shared" si="773"/>
        <v>0</v>
      </c>
      <c r="AQ1118" s="21"/>
    </row>
    <row r="1119" spans="2:43" x14ac:dyDescent="0.35">
      <c r="B1119" s="50" t="s">
        <v>108</v>
      </c>
      <c r="C1119" s="23">
        <v>3069</v>
      </c>
      <c r="D1119" s="23">
        <v>3069</v>
      </c>
      <c r="E1119" s="119">
        <f t="shared" si="767"/>
        <v>0</v>
      </c>
      <c r="F1119" s="21"/>
      <c r="G1119" s="50" t="s">
        <v>108</v>
      </c>
      <c r="H1119" s="23">
        <f t="shared" si="765"/>
        <v>3069</v>
      </c>
      <c r="I1119" s="23">
        <v>3071</v>
      </c>
      <c r="J1119" s="119">
        <f t="shared" si="768"/>
        <v>2</v>
      </c>
      <c r="K1119" s="21"/>
      <c r="L1119" s="50" t="s">
        <v>108</v>
      </c>
      <c r="M1119" s="23">
        <f t="shared" si="766"/>
        <v>3071</v>
      </c>
      <c r="N1119" s="23">
        <v>3073</v>
      </c>
      <c r="O1119" s="119">
        <f t="shared" si="769"/>
        <v>2</v>
      </c>
      <c r="P1119" s="21"/>
      <c r="Q1119" s="50" t="s">
        <v>108</v>
      </c>
      <c r="R1119" s="23">
        <v>3073</v>
      </c>
      <c r="S1119" s="23">
        <v>3079</v>
      </c>
      <c r="T1119" s="119">
        <f t="shared" si="770"/>
        <v>6</v>
      </c>
      <c r="V1119" s="50" t="s">
        <v>108</v>
      </c>
      <c r="W1119" s="23">
        <v>3079</v>
      </c>
      <c r="X1119" s="23">
        <v>3081</v>
      </c>
      <c r="Y1119" s="119">
        <f t="shared" si="771"/>
        <v>2</v>
      </c>
      <c r="Z1119" s="21"/>
      <c r="AA1119" s="50" t="s">
        <v>108</v>
      </c>
      <c r="AB1119" s="23">
        <f t="shared" si="763"/>
        <v>3081</v>
      </c>
      <c r="AC1119" s="23">
        <v>3085</v>
      </c>
      <c r="AD1119" s="119">
        <f t="shared" si="772"/>
        <v>4</v>
      </c>
      <c r="AE1119" s="21"/>
      <c r="AF1119" s="50" t="s">
        <v>108</v>
      </c>
      <c r="AG1119" s="23">
        <f t="shared" si="764"/>
        <v>3085</v>
      </c>
      <c r="AH1119" s="23">
        <v>3089</v>
      </c>
      <c r="AI1119" s="119">
        <f t="shared" si="773"/>
        <v>4</v>
      </c>
    </row>
    <row r="1120" spans="2:43" x14ac:dyDescent="0.35">
      <c r="B1120" s="50" t="s">
        <v>89</v>
      </c>
      <c r="C1120" s="23">
        <v>664694</v>
      </c>
      <c r="D1120" s="23">
        <v>665052</v>
      </c>
      <c r="E1120" s="119">
        <f t="shared" si="767"/>
        <v>358</v>
      </c>
      <c r="F1120" s="21"/>
      <c r="G1120" s="50" t="s">
        <v>89</v>
      </c>
      <c r="H1120" s="23">
        <f t="shared" si="765"/>
        <v>665052</v>
      </c>
      <c r="I1120" s="23">
        <v>665443</v>
      </c>
      <c r="J1120" s="119">
        <f t="shared" si="768"/>
        <v>391</v>
      </c>
      <c r="K1120" s="21"/>
      <c r="L1120" s="50" t="s">
        <v>89</v>
      </c>
      <c r="M1120" s="23">
        <f t="shared" si="766"/>
        <v>665443</v>
      </c>
      <c r="N1120" s="23">
        <v>665872</v>
      </c>
      <c r="O1120" s="119">
        <f t="shared" si="769"/>
        <v>429</v>
      </c>
      <c r="P1120" s="21"/>
      <c r="Q1120" s="50" t="s">
        <v>89</v>
      </c>
      <c r="R1120" s="23">
        <v>665872</v>
      </c>
      <c r="S1120" s="23">
        <v>666280</v>
      </c>
      <c r="T1120" s="119">
        <f t="shared" si="770"/>
        <v>408</v>
      </c>
      <c r="V1120" s="50" t="s">
        <v>89</v>
      </c>
      <c r="W1120" s="23">
        <v>666280</v>
      </c>
      <c r="X1120" s="23">
        <v>666657</v>
      </c>
      <c r="Y1120" s="119">
        <f t="shared" si="771"/>
        <v>377</v>
      </c>
      <c r="Z1120" s="21"/>
      <c r="AA1120" s="50" t="s">
        <v>89</v>
      </c>
      <c r="AB1120" s="23">
        <f t="shared" si="763"/>
        <v>666657</v>
      </c>
      <c r="AC1120" s="23">
        <v>666998</v>
      </c>
      <c r="AD1120" s="119">
        <f t="shared" si="772"/>
        <v>341</v>
      </c>
      <c r="AE1120" s="21"/>
      <c r="AF1120" s="50" t="s">
        <v>89</v>
      </c>
      <c r="AG1120" s="23">
        <f t="shared" si="764"/>
        <v>666998</v>
      </c>
      <c r="AH1120" s="23">
        <v>667427</v>
      </c>
      <c r="AI1120" s="119">
        <f t="shared" si="773"/>
        <v>429</v>
      </c>
      <c r="AQ1120" s="21"/>
    </row>
    <row r="1121" spans="2:43" x14ac:dyDescent="0.35">
      <c r="B1121" s="50" t="s">
        <v>90</v>
      </c>
      <c r="C1121" s="23">
        <v>357675</v>
      </c>
      <c r="D1121" s="23">
        <v>357959</v>
      </c>
      <c r="E1121" s="119">
        <f t="shared" si="767"/>
        <v>284</v>
      </c>
      <c r="F1121" s="21"/>
      <c r="G1121" s="50" t="s">
        <v>90</v>
      </c>
      <c r="H1121" s="23">
        <f t="shared" si="765"/>
        <v>357959</v>
      </c>
      <c r="I1121" s="23">
        <v>358267</v>
      </c>
      <c r="J1121" s="119">
        <f t="shared" si="768"/>
        <v>308</v>
      </c>
      <c r="K1121" s="21"/>
      <c r="L1121" s="50" t="s">
        <v>90</v>
      </c>
      <c r="M1121" s="23">
        <f t="shared" si="766"/>
        <v>358267</v>
      </c>
      <c r="N1121" s="23">
        <v>358531</v>
      </c>
      <c r="O1121" s="119">
        <f t="shared" si="769"/>
        <v>264</v>
      </c>
      <c r="P1121" s="21"/>
      <c r="Q1121" s="50" t="s">
        <v>90</v>
      </c>
      <c r="R1121" s="23">
        <v>358531</v>
      </c>
      <c r="S1121" s="23">
        <v>358831</v>
      </c>
      <c r="T1121" s="119">
        <f t="shared" si="770"/>
        <v>300</v>
      </c>
      <c r="V1121" s="50" t="s">
        <v>90</v>
      </c>
      <c r="W1121" s="23">
        <v>358831</v>
      </c>
      <c r="X1121" s="23">
        <v>359111</v>
      </c>
      <c r="Y1121" s="119">
        <f t="shared" si="771"/>
        <v>280</v>
      </c>
      <c r="Z1121" s="21"/>
      <c r="AA1121" s="50" t="s">
        <v>90</v>
      </c>
      <c r="AB1121" s="23">
        <f t="shared" si="763"/>
        <v>359111</v>
      </c>
      <c r="AC1121" s="23">
        <v>359357</v>
      </c>
      <c r="AD1121" s="119">
        <f t="shared" si="772"/>
        <v>246</v>
      </c>
      <c r="AE1121" s="21"/>
      <c r="AF1121" s="50" t="s">
        <v>90</v>
      </c>
      <c r="AG1121" s="23">
        <f t="shared" si="764"/>
        <v>359357</v>
      </c>
      <c r="AH1121" s="23">
        <v>359661</v>
      </c>
      <c r="AI1121" s="119">
        <f t="shared" si="773"/>
        <v>304</v>
      </c>
    </row>
    <row r="1122" spans="2:43" x14ac:dyDescent="0.35">
      <c r="B1122" s="50" t="s">
        <v>91</v>
      </c>
      <c r="C1122" s="23">
        <v>1084687</v>
      </c>
      <c r="D1122" s="23">
        <v>1086140</v>
      </c>
      <c r="E1122" s="119">
        <f t="shared" si="767"/>
        <v>1453</v>
      </c>
      <c r="F1122" s="21"/>
      <c r="G1122" s="50" t="s">
        <v>91</v>
      </c>
      <c r="H1122" s="23">
        <f t="shared" si="765"/>
        <v>1086140</v>
      </c>
      <c r="I1122" s="23">
        <v>1087331</v>
      </c>
      <c r="J1122" s="119">
        <f t="shared" si="768"/>
        <v>1191</v>
      </c>
      <c r="K1122" s="21"/>
      <c r="L1122" s="50" t="s">
        <v>91</v>
      </c>
      <c r="M1122" s="23">
        <f t="shared" si="766"/>
        <v>1087331</v>
      </c>
      <c r="N1122" s="23">
        <v>1088707</v>
      </c>
      <c r="O1122" s="119">
        <f t="shared" si="769"/>
        <v>1376</v>
      </c>
      <c r="P1122" s="21"/>
      <c r="Q1122" s="50" t="s">
        <v>91</v>
      </c>
      <c r="R1122" s="23">
        <v>1088707</v>
      </c>
      <c r="S1122" s="23">
        <v>1090180</v>
      </c>
      <c r="T1122" s="119">
        <f t="shared" si="770"/>
        <v>1473</v>
      </c>
      <c r="V1122" s="50" t="s">
        <v>91</v>
      </c>
      <c r="W1122" s="23">
        <v>1090180</v>
      </c>
      <c r="X1122" s="23">
        <v>1091293</v>
      </c>
      <c r="Y1122" s="119">
        <f t="shared" si="771"/>
        <v>1113</v>
      </c>
      <c r="Z1122" s="21"/>
      <c r="AA1122" s="50" t="s">
        <v>91</v>
      </c>
      <c r="AB1122" s="23">
        <f t="shared" si="763"/>
        <v>1091293</v>
      </c>
      <c r="AC1122" s="23">
        <v>1092011</v>
      </c>
      <c r="AD1122" s="119">
        <f t="shared" si="772"/>
        <v>718</v>
      </c>
      <c r="AE1122" s="21"/>
      <c r="AF1122" s="50" t="s">
        <v>91</v>
      </c>
      <c r="AG1122" s="23">
        <f t="shared" si="764"/>
        <v>1092011</v>
      </c>
      <c r="AH1122" s="23">
        <v>1093602</v>
      </c>
      <c r="AI1122" s="119">
        <f t="shared" si="773"/>
        <v>1591</v>
      </c>
      <c r="AQ1122" s="21"/>
    </row>
    <row r="1123" spans="2:43" x14ac:dyDescent="0.35">
      <c r="B1123" s="50" t="s">
        <v>94</v>
      </c>
      <c r="C1123" s="23">
        <v>0</v>
      </c>
      <c r="D1123" s="23"/>
      <c r="E1123" s="119">
        <f>SUM(E1116:E1122)</f>
        <v>2283</v>
      </c>
      <c r="F1123" s="21"/>
      <c r="G1123" s="50" t="s">
        <v>94</v>
      </c>
      <c r="H1123" s="23">
        <f t="shared" si="765"/>
        <v>0</v>
      </c>
      <c r="I1123" s="23"/>
      <c r="J1123" s="119">
        <f>SUM(J1116:J1122)</f>
        <v>2095</v>
      </c>
      <c r="K1123" s="21"/>
      <c r="L1123" s="50" t="s">
        <v>94</v>
      </c>
      <c r="M1123" s="23">
        <f t="shared" si="766"/>
        <v>0</v>
      </c>
      <c r="N1123" s="23"/>
      <c r="O1123" s="119">
        <f>O1122+O1121+O1120+O1119+O1118+O1117+O1116</f>
        <v>2330</v>
      </c>
      <c r="P1123" s="21"/>
      <c r="Q1123" s="50" t="s">
        <v>94</v>
      </c>
      <c r="R1123" s="23"/>
      <c r="S1123" s="23"/>
      <c r="T1123" s="119">
        <f>SUM(T1118:T1122)</f>
        <v>2187</v>
      </c>
      <c r="V1123" s="50" t="s">
        <v>94</v>
      </c>
      <c r="W1123" s="23"/>
      <c r="X1123" s="23"/>
      <c r="Y1123" s="119">
        <f>SUM(Y1116:Y1122)</f>
        <v>1983</v>
      </c>
      <c r="Z1123" s="21"/>
      <c r="AA1123" s="50" t="s">
        <v>94</v>
      </c>
      <c r="AB1123" s="23">
        <f t="shared" si="763"/>
        <v>0</v>
      </c>
      <c r="AC1123" s="23"/>
      <c r="AD1123" s="119">
        <f>SUM(AD1116:AD1122)</f>
        <v>1550</v>
      </c>
      <c r="AE1123" s="21"/>
      <c r="AF1123" s="50" t="s">
        <v>94</v>
      </c>
      <c r="AG1123" s="23">
        <f t="shared" si="764"/>
        <v>0</v>
      </c>
      <c r="AH1123" s="23"/>
      <c r="AI1123" s="119">
        <f>SUM(AI1116:AI1122)</f>
        <v>2549</v>
      </c>
      <c r="AQ1123" s="21"/>
    </row>
    <row r="1124" spans="2:43" x14ac:dyDescent="0.35">
      <c r="B1124" s="50" t="s">
        <v>97</v>
      </c>
      <c r="C1124" s="23">
        <v>610201</v>
      </c>
      <c r="D1124" s="23">
        <v>610449</v>
      </c>
      <c r="E1124" s="119">
        <f>D1124-C1124</f>
        <v>248</v>
      </c>
      <c r="F1124" s="21"/>
      <c r="G1124" s="50" t="s">
        <v>97</v>
      </c>
      <c r="H1124" s="23">
        <f t="shared" si="765"/>
        <v>610449</v>
      </c>
      <c r="I1124" s="23">
        <v>610787</v>
      </c>
      <c r="J1124" s="119">
        <f>I1124-H1124</f>
        <v>338</v>
      </c>
      <c r="K1124" s="21"/>
      <c r="L1124" s="50" t="s">
        <v>97</v>
      </c>
      <c r="M1124" s="23">
        <f t="shared" si="766"/>
        <v>610787</v>
      </c>
      <c r="N1124" s="23">
        <v>610997</v>
      </c>
      <c r="O1124" s="119">
        <f>N1124-M1124</f>
        <v>210</v>
      </c>
      <c r="P1124" s="21"/>
      <c r="Q1124" s="50" t="s">
        <v>97</v>
      </c>
      <c r="R1124" s="23">
        <v>610997</v>
      </c>
      <c r="S1124" s="23">
        <v>611344</v>
      </c>
      <c r="T1124" s="119">
        <f>S1124-R1124</f>
        <v>347</v>
      </c>
      <c r="V1124" s="50" t="s">
        <v>97</v>
      </c>
      <c r="W1124" s="23">
        <v>611344</v>
      </c>
      <c r="X1124" s="23">
        <v>611574</v>
      </c>
      <c r="Y1124" s="119">
        <f>X1124-W1124</f>
        <v>230</v>
      </c>
      <c r="Z1124" s="21"/>
      <c r="AA1124" s="50" t="s">
        <v>97</v>
      </c>
      <c r="AB1124" s="23">
        <f t="shared" si="763"/>
        <v>611574</v>
      </c>
      <c r="AC1124" s="23">
        <v>612038</v>
      </c>
      <c r="AD1124" s="119">
        <f>AC1124-AB1124</f>
        <v>464</v>
      </c>
      <c r="AE1124" s="21"/>
      <c r="AF1124" s="50" t="s">
        <v>97</v>
      </c>
      <c r="AG1124" s="23">
        <f t="shared" si="764"/>
        <v>612038</v>
      </c>
      <c r="AH1124" s="23">
        <v>612255</v>
      </c>
      <c r="AI1124" s="119">
        <f>AH1124-AG1124</f>
        <v>217</v>
      </c>
    </row>
    <row r="1125" spans="2:43" x14ac:dyDescent="0.35">
      <c r="B1125" s="29" t="s">
        <v>130</v>
      </c>
      <c r="C1125" s="23"/>
      <c r="D1125" s="23"/>
      <c r="E1125" s="121">
        <f>E1124+E1123+E1115+E1107+E1108+E1106+E1105+E1104+E1103</f>
        <v>7483</v>
      </c>
      <c r="F1125" s="21"/>
      <c r="G1125" s="29" t="s">
        <v>130</v>
      </c>
      <c r="H1125" s="23">
        <f t="shared" si="765"/>
        <v>0</v>
      </c>
      <c r="I1125" s="23"/>
      <c r="J1125" s="121">
        <f>J1124+J1123+J1115+J1107+J1108+J1106+J1105+J1104+J1103</f>
        <v>7057</v>
      </c>
      <c r="K1125" s="21"/>
      <c r="L1125" s="29" t="s">
        <v>130</v>
      </c>
      <c r="M1125" s="23"/>
      <c r="N1125" s="23"/>
      <c r="O1125" s="121">
        <f>O1124+O1123+O1115+O1107+O1108+O1106+O1105+O1104+O1103</f>
        <v>7416</v>
      </c>
      <c r="P1125" s="21"/>
      <c r="Q1125" s="29" t="s">
        <v>130</v>
      </c>
      <c r="R1125" s="23"/>
      <c r="S1125" s="23"/>
      <c r="T1125" s="121">
        <f>T1124+T1123+T1115+T1108+T1107+T1106+T1105+T1104+T1103</f>
        <v>7285</v>
      </c>
      <c r="V1125" s="29" t="s">
        <v>130</v>
      </c>
      <c r="W1125" s="23"/>
      <c r="X1125" s="23"/>
      <c r="Y1125" s="121">
        <f>Y1124+Y1123+Y1115+Y1107+Y1108+Y1106+Y1105+Y1104+Y1103</f>
        <v>7026</v>
      </c>
      <c r="Z1125" s="21"/>
      <c r="AA1125" s="29" t="s">
        <v>130</v>
      </c>
      <c r="AB1125" s="23">
        <f t="shared" si="763"/>
        <v>0</v>
      </c>
      <c r="AC1125" s="23"/>
      <c r="AD1125" s="121">
        <f>AD1124+AD1123+AD1115+AD1107+AD1108+AD1106+AD1105+AD1104+AD1103</f>
        <v>5589</v>
      </c>
      <c r="AE1125" s="21"/>
      <c r="AF1125" s="29" t="s">
        <v>130</v>
      </c>
      <c r="AG1125" s="23">
        <f t="shared" si="764"/>
        <v>0</v>
      </c>
      <c r="AH1125" s="23"/>
      <c r="AI1125" s="121">
        <f>AI1124+AI1123+AI1115+AI1107+AI1108+AI1106+AI1105+AI1104+AI1103</f>
        <v>7861</v>
      </c>
      <c r="AQ1125" s="21"/>
    </row>
    <row r="1126" spans="2:43" x14ac:dyDescent="0.35">
      <c r="B1126" s="21"/>
      <c r="C1126" s="21"/>
      <c r="D1126" s="21"/>
      <c r="E1126" s="123">
        <f>E1125-E1109+471</f>
        <v>6224</v>
      </c>
      <c r="F1126" s="21"/>
      <c r="G1126" s="21"/>
      <c r="H1126" s="21"/>
      <c r="I1126" s="21"/>
      <c r="J1126" s="123">
        <f>J1125-J1109+471</f>
        <v>5918</v>
      </c>
      <c r="K1126" s="21"/>
      <c r="L1126" s="21"/>
      <c r="M1126" s="21"/>
      <c r="N1126" s="21"/>
      <c r="O1126" s="123">
        <f>O1125-O1109+471</f>
        <v>6057</v>
      </c>
      <c r="P1126" s="21"/>
      <c r="Q1126" s="21"/>
      <c r="R1126" s="21"/>
      <c r="S1126" s="21"/>
      <c r="T1126" s="21">
        <f>T1125-T1109+471</f>
        <v>6026</v>
      </c>
      <c r="Y1126" s="123">
        <f>Y1125-Y1109+471</f>
        <v>5787</v>
      </c>
      <c r="AD1126" s="123">
        <f>AD1125-AD1109+471</f>
        <v>5040</v>
      </c>
      <c r="AI1126" s="123">
        <f>AI1125-AI1109+471</f>
        <v>6322</v>
      </c>
    </row>
    <row r="1127" spans="2:43" x14ac:dyDescent="0.35">
      <c r="AQ1127" s="21"/>
    </row>
    <row r="1128" spans="2:43" x14ac:dyDescent="0.35">
      <c r="B1128" s="117" t="s">
        <v>114</v>
      </c>
      <c r="C1128" s="292" t="s">
        <v>1592</v>
      </c>
      <c r="D1128" s="293"/>
      <c r="E1128" s="294"/>
      <c r="F1128" s="21"/>
      <c r="G1128" s="117" t="s">
        <v>114</v>
      </c>
      <c r="H1128" s="292" t="s">
        <v>1593</v>
      </c>
      <c r="I1128" s="293"/>
      <c r="J1128" s="294"/>
      <c r="K1128" s="21"/>
      <c r="L1128" s="117" t="s">
        <v>114</v>
      </c>
      <c r="M1128" s="292" t="s">
        <v>1594</v>
      </c>
      <c r="N1128" s="293"/>
      <c r="O1128" s="294"/>
      <c r="P1128" s="21"/>
      <c r="Q1128" s="117" t="s">
        <v>114</v>
      </c>
      <c r="R1128" s="292" t="s">
        <v>1609</v>
      </c>
      <c r="S1128" s="293"/>
      <c r="T1128" s="294"/>
      <c r="U1128" s="21"/>
      <c r="V1128" s="117" t="s">
        <v>114</v>
      </c>
      <c r="W1128" s="292" t="s">
        <v>1610</v>
      </c>
      <c r="X1128" s="293"/>
      <c r="Y1128" s="294"/>
      <c r="Z1128" s="21"/>
      <c r="AA1128" s="117" t="s">
        <v>114</v>
      </c>
      <c r="AB1128" s="292" t="s">
        <v>1611</v>
      </c>
      <c r="AC1128" s="293"/>
      <c r="AD1128" s="294"/>
      <c r="AE1128" s="21"/>
      <c r="AF1128" s="117" t="s">
        <v>114</v>
      </c>
      <c r="AG1128" s="292" t="s">
        <v>1612</v>
      </c>
      <c r="AH1128" s="293"/>
      <c r="AI1128" s="294"/>
      <c r="AJ1128" s="21"/>
    </row>
    <row r="1129" spans="2:43" x14ac:dyDescent="0.35">
      <c r="B1129" s="50"/>
      <c r="C1129" s="118" t="s">
        <v>81</v>
      </c>
      <c r="D1129" s="118" t="s">
        <v>82</v>
      </c>
      <c r="E1129" s="118" t="s">
        <v>95</v>
      </c>
      <c r="F1129" s="21"/>
      <c r="G1129" s="50"/>
      <c r="H1129" s="118" t="s">
        <v>81</v>
      </c>
      <c r="I1129" s="118" t="s">
        <v>82</v>
      </c>
      <c r="J1129" s="118" t="s">
        <v>95</v>
      </c>
      <c r="K1129" s="21"/>
      <c r="L1129" s="50"/>
      <c r="M1129" s="118" t="s">
        <v>81</v>
      </c>
      <c r="N1129" s="118" t="s">
        <v>82</v>
      </c>
      <c r="O1129" s="118" t="s">
        <v>95</v>
      </c>
      <c r="P1129" s="21"/>
      <c r="Q1129" s="50"/>
      <c r="R1129" s="118" t="s">
        <v>81</v>
      </c>
      <c r="S1129" s="118" t="s">
        <v>82</v>
      </c>
      <c r="T1129" s="118" t="s">
        <v>95</v>
      </c>
      <c r="U1129" s="21"/>
      <c r="V1129" s="50"/>
      <c r="W1129" s="118" t="s">
        <v>81</v>
      </c>
      <c r="X1129" s="118" t="s">
        <v>82</v>
      </c>
      <c r="Y1129" s="118" t="s">
        <v>95</v>
      </c>
      <c r="Z1129" s="21"/>
      <c r="AA1129" s="50"/>
      <c r="AB1129" s="118" t="s">
        <v>81</v>
      </c>
      <c r="AC1129" s="118" t="s">
        <v>82</v>
      </c>
      <c r="AD1129" s="118" t="s">
        <v>95</v>
      </c>
      <c r="AE1129" s="21"/>
      <c r="AF1129" s="50"/>
      <c r="AG1129" s="118" t="s">
        <v>81</v>
      </c>
      <c r="AH1129" s="118" t="s">
        <v>82</v>
      </c>
      <c r="AI1129" s="118" t="s">
        <v>95</v>
      </c>
      <c r="AJ1129" s="21"/>
    </row>
    <row r="1130" spans="2:43" x14ac:dyDescent="0.35">
      <c r="B1130" s="50" t="s">
        <v>92</v>
      </c>
      <c r="C1130" s="23">
        <v>508838</v>
      </c>
      <c r="D1130" s="23">
        <v>509006</v>
      </c>
      <c r="E1130" s="119">
        <f>(D1130-C1130)*10</f>
        <v>1680</v>
      </c>
      <c r="F1130" s="21"/>
      <c r="G1130" s="50" t="s">
        <v>92</v>
      </c>
      <c r="H1130" s="23">
        <f t="shared" ref="H1130:H1152" si="774">D1130</f>
        <v>509006</v>
      </c>
      <c r="I1130" s="23">
        <v>509179</v>
      </c>
      <c r="J1130" s="119">
        <f>(I1130-H1130)*10</f>
        <v>1730</v>
      </c>
      <c r="K1130" s="21"/>
      <c r="L1130" s="50" t="s">
        <v>92</v>
      </c>
      <c r="M1130" s="23">
        <f t="shared" ref="M1130:M1152" si="775">I1130</f>
        <v>509179</v>
      </c>
      <c r="N1130" s="23">
        <v>509356</v>
      </c>
      <c r="O1130" s="119">
        <f>(N1130-M1130)*10</f>
        <v>1770</v>
      </c>
      <c r="P1130" s="21"/>
      <c r="Q1130" s="50" t="s">
        <v>92</v>
      </c>
      <c r="R1130" s="23">
        <f t="shared" ref="R1130:R1152" si="776">N1130</f>
        <v>509356</v>
      </c>
      <c r="S1130" s="23">
        <v>50952</v>
      </c>
      <c r="T1130" s="119">
        <v>1650</v>
      </c>
      <c r="U1130" s="21"/>
      <c r="V1130" s="50" t="s">
        <v>92</v>
      </c>
      <c r="W1130" s="23">
        <f t="shared" ref="W1130:W1152" si="777">S1130</f>
        <v>50952</v>
      </c>
      <c r="X1130" s="23">
        <v>509691</v>
      </c>
      <c r="Y1130" s="119">
        <v>1700</v>
      </c>
      <c r="Z1130" s="21"/>
      <c r="AA1130" s="50" t="s">
        <v>92</v>
      </c>
      <c r="AB1130" s="23">
        <v>509691</v>
      </c>
      <c r="AC1130" s="23">
        <v>509871</v>
      </c>
      <c r="AD1130" s="119">
        <v>1800</v>
      </c>
      <c r="AE1130" s="21"/>
      <c r="AF1130" s="50" t="s">
        <v>92</v>
      </c>
      <c r="AG1130" s="23">
        <v>509871</v>
      </c>
      <c r="AH1130" s="23">
        <v>510041</v>
      </c>
      <c r="AI1130" s="119">
        <v>1700</v>
      </c>
      <c r="AJ1130" s="21"/>
    </row>
    <row r="1131" spans="2:43" x14ac:dyDescent="0.35">
      <c r="B1131" s="50" t="s">
        <v>6</v>
      </c>
      <c r="C1131" s="23">
        <v>325718</v>
      </c>
      <c r="D1131" s="23">
        <v>326169</v>
      </c>
      <c r="E1131" s="119">
        <f>D1131-C1131</f>
        <v>451</v>
      </c>
      <c r="F1131" s="21"/>
      <c r="G1131" s="50" t="s">
        <v>6</v>
      </c>
      <c r="H1131" s="23">
        <f t="shared" si="774"/>
        <v>326169</v>
      </c>
      <c r="I1131" s="23">
        <v>326328</v>
      </c>
      <c r="J1131" s="119">
        <f>I1131-H1131</f>
        <v>159</v>
      </c>
      <c r="K1131" s="21"/>
      <c r="L1131" s="50" t="s">
        <v>6</v>
      </c>
      <c r="M1131" s="23">
        <f t="shared" si="775"/>
        <v>326328</v>
      </c>
      <c r="N1131" s="23">
        <v>326536</v>
      </c>
      <c r="O1131" s="119">
        <f>N1131-M1131</f>
        <v>208</v>
      </c>
      <c r="P1131" s="21"/>
      <c r="Q1131" s="50" t="s">
        <v>6</v>
      </c>
      <c r="R1131" s="23">
        <f t="shared" si="776"/>
        <v>326536</v>
      </c>
      <c r="S1131" s="23">
        <v>326715</v>
      </c>
      <c r="T1131" s="119">
        <f>S1131-R1131</f>
        <v>179</v>
      </c>
      <c r="U1131" s="21"/>
      <c r="V1131" s="50" t="s">
        <v>6</v>
      </c>
      <c r="W1131" s="23">
        <f t="shared" si="777"/>
        <v>326715</v>
      </c>
      <c r="X1131" s="23">
        <v>326925</v>
      </c>
      <c r="Y1131" s="119">
        <f>X1131-W1131</f>
        <v>210</v>
      </c>
      <c r="Z1131" s="21"/>
      <c r="AA1131" s="50" t="s">
        <v>6</v>
      </c>
      <c r="AB1131" s="23">
        <v>326925</v>
      </c>
      <c r="AC1131" s="23">
        <v>327112</v>
      </c>
      <c r="AD1131" s="119">
        <f>AC1131-AB1131</f>
        <v>187</v>
      </c>
      <c r="AE1131" s="21"/>
      <c r="AF1131" s="50" t="s">
        <v>6</v>
      </c>
      <c r="AG1131" s="23">
        <v>327112</v>
      </c>
      <c r="AH1131" s="23">
        <v>327285</v>
      </c>
      <c r="AI1131" s="119">
        <f t="shared" ref="AI1131:AI1141" si="778">AH1131-AG1131</f>
        <v>173</v>
      </c>
      <c r="AJ1131" s="21"/>
    </row>
    <row r="1132" spans="2:43" x14ac:dyDescent="0.35">
      <c r="B1132" s="50" t="s">
        <v>103</v>
      </c>
      <c r="C1132" s="23">
        <v>105932</v>
      </c>
      <c r="D1132" s="23">
        <v>106690</v>
      </c>
      <c r="E1132" s="119">
        <f>D1132-C1132</f>
        <v>758</v>
      </c>
      <c r="F1132" s="21"/>
      <c r="G1132" s="50" t="s">
        <v>103</v>
      </c>
      <c r="H1132" s="23">
        <f t="shared" si="774"/>
        <v>106690</v>
      </c>
      <c r="I1132" s="23">
        <v>106963</v>
      </c>
      <c r="J1132" s="119">
        <f>I1132-H1132</f>
        <v>273</v>
      </c>
      <c r="K1132" s="21"/>
      <c r="L1132" s="50" t="s">
        <v>103</v>
      </c>
      <c r="M1132" s="23">
        <f t="shared" si="775"/>
        <v>106963</v>
      </c>
      <c r="N1132" s="23">
        <v>107626</v>
      </c>
      <c r="O1132" s="119">
        <f>N1132-M1132</f>
        <v>663</v>
      </c>
      <c r="P1132" s="21"/>
      <c r="Q1132" s="50" t="s">
        <v>103</v>
      </c>
      <c r="R1132" s="23">
        <f t="shared" si="776"/>
        <v>107626</v>
      </c>
      <c r="S1132" s="23">
        <v>108384</v>
      </c>
      <c r="T1132" s="119">
        <f>S1132-R1132</f>
        <v>758</v>
      </c>
      <c r="U1132" s="21"/>
      <c r="V1132" s="50" t="s">
        <v>103</v>
      </c>
      <c r="W1132" s="23">
        <f t="shared" si="777"/>
        <v>108384</v>
      </c>
      <c r="X1132" s="23">
        <v>109140</v>
      </c>
      <c r="Y1132" s="119">
        <f>X1132-W1132</f>
        <v>756</v>
      </c>
      <c r="Z1132" s="21"/>
      <c r="AA1132" s="50" t="s">
        <v>103</v>
      </c>
      <c r="AB1132" s="23">
        <v>109140</v>
      </c>
      <c r="AC1132" s="23">
        <v>109877</v>
      </c>
      <c r="AD1132" s="119">
        <f>AC1132-AB1132</f>
        <v>737</v>
      </c>
      <c r="AE1132" s="21"/>
      <c r="AF1132" s="50" t="s">
        <v>103</v>
      </c>
      <c r="AG1132" s="23">
        <v>109877</v>
      </c>
      <c r="AH1132" s="23">
        <v>110243</v>
      </c>
      <c r="AI1132" s="119">
        <f t="shared" si="778"/>
        <v>366</v>
      </c>
      <c r="AJ1132" s="21"/>
    </row>
    <row r="1133" spans="2:43" x14ac:dyDescent="0.35">
      <c r="B1133" s="19" t="s">
        <v>100</v>
      </c>
      <c r="C1133" s="23">
        <v>186756</v>
      </c>
      <c r="D1133" s="23">
        <v>186956</v>
      </c>
      <c r="E1133" s="119">
        <f>D1133-C1133</f>
        <v>200</v>
      </c>
      <c r="F1133" s="21"/>
      <c r="G1133" s="19" t="s">
        <v>100</v>
      </c>
      <c r="H1133" s="23">
        <f t="shared" si="774"/>
        <v>186956</v>
      </c>
      <c r="I1133" s="23">
        <v>187156</v>
      </c>
      <c r="J1133" s="119">
        <f>I1133-H1133</f>
        <v>200</v>
      </c>
      <c r="K1133" s="21"/>
      <c r="L1133" s="19" t="s">
        <v>100</v>
      </c>
      <c r="M1133" s="23">
        <f t="shared" si="775"/>
        <v>187156</v>
      </c>
      <c r="N1133" s="23">
        <v>187356</v>
      </c>
      <c r="O1133" s="119">
        <f>N1133-M1133</f>
        <v>200</v>
      </c>
      <c r="P1133" s="21"/>
      <c r="Q1133" s="19" t="s">
        <v>100</v>
      </c>
      <c r="R1133" s="23">
        <f t="shared" si="776"/>
        <v>187356</v>
      </c>
      <c r="S1133" s="23">
        <v>187506</v>
      </c>
      <c r="T1133" s="119">
        <f>S1133-R1133</f>
        <v>150</v>
      </c>
      <c r="U1133" s="21"/>
      <c r="V1133" s="19" t="s">
        <v>100</v>
      </c>
      <c r="W1133" s="23">
        <f t="shared" si="777"/>
        <v>187506</v>
      </c>
      <c r="X1133" s="23">
        <v>187706</v>
      </c>
      <c r="Y1133" s="119">
        <f>X1133-W1133</f>
        <v>200</v>
      </c>
      <c r="Z1133" s="21"/>
      <c r="AA1133" s="19" t="s">
        <v>100</v>
      </c>
      <c r="AB1133" s="23">
        <v>187706</v>
      </c>
      <c r="AC1133" s="23">
        <v>187906</v>
      </c>
      <c r="AD1133" s="119">
        <f>AC1133-AB1133</f>
        <v>200</v>
      </c>
      <c r="AE1133" s="21"/>
      <c r="AF1133" s="19" t="s">
        <v>100</v>
      </c>
      <c r="AG1133" s="23">
        <v>187906</v>
      </c>
      <c r="AH1133" s="23">
        <v>188106</v>
      </c>
      <c r="AI1133" s="119">
        <f t="shared" si="778"/>
        <v>200</v>
      </c>
      <c r="AJ1133" s="21"/>
    </row>
    <row r="1134" spans="2:43" x14ac:dyDescent="0.35">
      <c r="B1134" s="19" t="s">
        <v>1176</v>
      </c>
      <c r="C1134" s="23">
        <v>516</v>
      </c>
      <c r="D1134" s="23">
        <v>516</v>
      </c>
      <c r="E1134" s="119">
        <f>D1134-C1134</f>
        <v>0</v>
      </c>
      <c r="F1134" s="21"/>
      <c r="G1134" s="19" t="s">
        <v>1176</v>
      </c>
      <c r="H1134" s="23">
        <f t="shared" si="774"/>
        <v>516</v>
      </c>
      <c r="I1134" s="23">
        <v>516</v>
      </c>
      <c r="J1134" s="119">
        <f>I1134-H1134</f>
        <v>0</v>
      </c>
      <c r="K1134" s="21"/>
      <c r="L1134" s="19" t="s">
        <v>1176</v>
      </c>
      <c r="M1134" s="23">
        <f t="shared" si="775"/>
        <v>516</v>
      </c>
      <c r="N1134" s="23">
        <v>516</v>
      </c>
      <c r="O1134" s="119">
        <f>N1134-M1134</f>
        <v>0</v>
      </c>
      <c r="P1134" s="21"/>
      <c r="Q1134" s="19" t="s">
        <v>1176</v>
      </c>
      <c r="R1134" s="23">
        <f t="shared" si="776"/>
        <v>516</v>
      </c>
      <c r="S1134" s="23">
        <v>516</v>
      </c>
      <c r="T1134" s="119">
        <f>S1134-R1134</f>
        <v>0</v>
      </c>
      <c r="U1134" s="21"/>
      <c r="V1134" s="19" t="s">
        <v>1176</v>
      </c>
      <c r="W1134" s="23">
        <f t="shared" si="777"/>
        <v>516</v>
      </c>
      <c r="X1134" s="23">
        <v>516</v>
      </c>
      <c r="Y1134" s="119">
        <f>(X1134-W1134)*10</f>
        <v>0</v>
      </c>
      <c r="Z1134" s="21"/>
      <c r="AA1134" s="19" t="s">
        <v>1176</v>
      </c>
      <c r="AB1134" s="23">
        <v>516</v>
      </c>
      <c r="AC1134" s="23">
        <v>516</v>
      </c>
      <c r="AD1134" s="119">
        <f>AC1134-AB1134</f>
        <v>0</v>
      </c>
      <c r="AE1134" s="21"/>
      <c r="AF1134" s="19" t="s">
        <v>1176</v>
      </c>
      <c r="AG1134" s="23">
        <v>516</v>
      </c>
      <c r="AH1134" s="23">
        <v>516</v>
      </c>
      <c r="AI1134" s="119">
        <f t="shared" si="778"/>
        <v>0</v>
      </c>
      <c r="AJ1134" s="21"/>
    </row>
    <row r="1135" spans="2:43" x14ac:dyDescent="0.35">
      <c r="B1135" s="19" t="s">
        <v>1179</v>
      </c>
      <c r="C1135" s="23">
        <v>12279</v>
      </c>
      <c r="D1135" s="23">
        <v>12279</v>
      </c>
      <c r="E1135" s="119">
        <f>D1135-C1135</f>
        <v>0</v>
      </c>
      <c r="F1135" s="21"/>
      <c r="G1135" s="19" t="s">
        <v>1179</v>
      </c>
      <c r="H1135" s="23">
        <f t="shared" si="774"/>
        <v>12279</v>
      </c>
      <c r="I1135" s="23">
        <v>12279</v>
      </c>
      <c r="J1135" s="119">
        <f>I1135-H1135</f>
        <v>0</v>
      </c>
      <c r="K1135" s="21"/>
      <c r="L1135" s="19" t="s">
        <v>1179</v>
      </c>
      <c r="M1135" s="23">
        <f t="shared" si="775"/>
        <v>12279</v>
      </c>
      <c r="N1135" s="23">
        <v>12279</v>
      </c>
      <c r="O1135" s="119">
        <f>N1135-M1135</f>
        <v>0</v>
      </c>
      <c r="P1135" s="21"/>
      <c r="Q1135" s="19" t="s">
        <v>1179</v>
      </c>
      <c r="R1135" s="23">
        <f t="shared" si="776"/>
        <v>12279</v>
      </c>
      <c r="S1135" s="23">
        <v>12279</v>
      </c>
      <c r="T1135" s="119">
        <f>S1135-R1135</f>
        <v>0</v>
      </c>
      <c r="U1135" s="21"/>
      <c r="V1135" s="19" t="s">
        <v>1179</v>
      </c>
      <c r="W1135" s="23">
        <f t="shared" si="777"/>
        <v>12279</v>
      </c>
      <c r="X1135" s="23">
        <v>12279</v>
      </c>
      <c r="Y1135" s="119">
        <f>(X1135-W1135)*10</f>
        <v>0</v>
      </c>
      <c r="Z1135" s="21"/>
      <c r="AA1135" s="19" t="s">
        <v>1179</v>
      </c>
      <c r="AB1135" s="23">
        <v>12279</v>
      </c>
      <c r="AC1135" s="23">
        <v>12279</v>
      </c>
      <c r="AD1135" s="119">
        <f>AC1135-AB1135</f>
        <v>0</v>
      </c>
      <c r="AE1135" s="21"/>
      <c r="AF1135" s="19" t="s">
        <v>1179</v>
      </c>
      <c r="AG1135" s="23">
        <v>12279</v>
      </c>
      <c r="AH1135" s="23">
        <v>12279</v>
      </c>
      <c r="AI1135" s="119">
        <f t="shared" si="778"/>
        <v>0</v>
      </c>
      <c r="AJ1135" s="21"/>
    </row>
    <row r="1136" spans="2:43" x14ac:dyDescent="0.35">
      <c r="B1136" s="50" t="s">
        <v>3</v>
      </c>
      <c r="C1136" s="23">
        <v>372247</v>
      </c>
      <c r="D1136" s="23">
        <v>372394</v>
      </c>
      <c r="E1136" s="119">
        <f>(D1136-C1136)*10</f>
        <v>1470</v>
      </c>
      <c r="F1136" s="21"/>
      <c r="G1136" s="50" t="s">
        <v>3</v>
      </c>
      <c r="H1136" s="23">
        <f t="shared" si="774"/>
        <v>372394</v>
      </c>
      <c r="I1136" s="23">
        <v>372574</v>
      </c>
      <c r="J1136" s="119">
        <f>(I1136-H1136)*10</f>
        <v>1800</v>
      </c>
      <c r="K1136" s="21"/>
      <c r="L1136" s="50" t="s">
        <v>3</v>
      </c>
      <c r="M1136" s="23">
        <f t="shared" si="775"/>
        <v>372574</v>
      </c>
      <c r="N1136" s="23">
        <v>372717</v>
      </c>
      <c r="O1136" s="119">
        <f>(N1136-M1136)*10</f>
        <v>1430</v>
      </c>
      <c r="P1136" s="21"/>
      <c r="Q1136" s="50" t="s">
        <v>3</v>
      </c>
      <c r="R1136" s="23">
        <f t="shared" si="776"/>
        <v>372717</v>
      </c>
      <c r="S1136" s="23">
        <v>372823</v>
      </c>
      <c r="T1136" s="119">
        <f>(S1136-R1136)*10</f>
        <v>1060</v>
      </c>
      <c r="U1136" s="21"/>
      <c r="V1136" s="50" t="s">
        <v>3</v>
      </c>
      <c r="W1136" s="23">
        <f t="shared" si="777"/>
        <v>372823</v>
      </c>
      <c r="X1136" s="23">
        <v>372959</v>
      </c>
      <c r="Y1136" s="119">
        <f>(X1136-W1136)*10</f>
        <v>1360</v>
      </c>
      <c r="Z1136" s="21"/>
      <c r="AA1136" s="50" t="s">
        <v>3</v>
      </c>
      <c r="AB1136" s="23">
        <v>372959</v>
      </c>
      <c r="AC1136" s="23">
        <v>373123</v>
      </c>
      <c r="AD1136" s="119">
        <v>1640</v>
      </c>
      <c r="AE1136" s="21"/>
      <c r="AF1136" s="50" t="s">
        <v>3</v>
      </c>
      <c r="AG1136" s="23">
        <v>373123</v>
      </c>
      <c r="AH1136" s="23">
        <v>373123</v>
      </c>
      <c r="AI1136" s="119">
        <f t="shared" si="778"/>
        <v>0</v>
      </c>
      <c r="AJ1136" s="21"/>
    </row>
    <row r="1137" spans="2:36" x14ac:dyDescent="0.35">
      <c r="B1137" s="50" t="s">
        <v>83</v>
      </c>
      <c r="C1137" s="23">
        <v>31521</v>
      </c>
      <c r="D1137" s="23">
        <v>31526</v>
      </c>
      <c r="E1137" s="119">
        <f>D1137-Supply!C1137</f>
        <v>5</v>
      </c>
      <c r="F1137" s="21"/>
      <c r="G1137" s="50" t="s">
        <v>83</v>
      </c>
      <c r="H1137" s="23">
        <f t="shared" si="774"/>
        <v>31526</v>
      </c>
      <c r="I1137" s="23">
        <v>31531</v>
      </c>
      <c r="J1137" s="119">
        <f>I1137-Supply!H1137</f>
        <v>5</v>
      </c>
      <c r="K1137" s="21"/>
      <c r="L1137" s="50" t="s">
        <v>83</v>
      </c>
      <c r="M1137" s="23">
        <f t="shared" si="775"/>
        <v>31531</v>
      </c>
      <c r="N1137" s="23">
        <v>31539</v>
      </c>
      <c r="O1137" s="119">
        <f>N1137-Supply!M1137</f>
        <v>8</v>
      </c>
      <c r="P1137" s="21"/>
      <c r="Q1137" s="50" t="s">
        <v>83</v>
      </c>
      <c r="R1137" s="23">
        <f t="shared" si="776"/>
        <v>31539</v>
      </c>
      <c r="S1137" s="23">
        <v>31545</v>
      </c>
      <c r="T1137" s="119">
        <f>S1137-Supply!R1137</f>
        <v>6</v>
      </c>
      <c r="U1137" s="21"/>
      <c r="V1137" s="50" t="s">
        <v>83</v>
      </c>
      <c r="W1137" s="23">
        <f t="shared" si="777"/>
        <v>31545</v>
      </c>
      <c r="X1137" s="23">
        <v>31553</v>
      </c>
      <c r="Y1137" s="119">
        <f>X1137-W1137</f>
        <v>8</v>
      </c>
      <c r="Z1137" s="21"/>
      <c r="AA1137" s="50" t="s">
        <v>83</v>
      </c>
      <c r="AB1137" s="23">
        <v>31553</v>
      </c>
      <c r="AC1137" s="23">
        <v>31558</v>
      </c>
      <c r="AD1137" s="119">
        <f>AC1137-AB1137</f>
        <v>5</v>
      </c>
      <c r="AE1137" s="21"/>
      <c r="AF1137" s="50" t="s">
        <v>83</v>
      </c>
      <c r="AG1137" s="23">
        <v>31558</v>
      </c>
      <c r="AH1137" s="23">
        <v>31558</v>
      </c>
      <c r="AI1137" s="119">
        <f t="shared" si="778"/>
        <v>0</v>
      </c>
      <c r="AJ1137" s="21"/>
    </row>
    <row r="1138" spans="2:36" x14ac:dyDescent="0.35">
      <c r="B1138" s="50" t="s">
        <v>84</v>
      </c>
      <c r="C1138" s="23">
        <v>56857</v>
      </c>
      <c r="D1138" s="23">
        <v>56864</v>
      </c>
      <c r="E1138" s="119">
        <f>D1138-C1138</f>
        <v>7</v>
      </c>
      <c r="F1138" s="21"/>
      <c r="G1138" s="50" t="s">
        <v>84</v>
      </c>
      <c r="H1138" s="23">
        <f t="shared" si="774"/>
        <v>56864</v>
      </c>
      <c r="I1138" s="23">
        <v>56874</v>
      </c>
      <c r="J1138" s="119">
        <f>I1138-H1138</f>
        <v>10</v>
      </c>
      <c r="K1138" s="21"/>
      <c r="L1138" s="50" t="s">
        <v>84</v>
      </c>
      <c r="M1138" s="23">
        <f t="shared" si="775"/>
        <v>56874</v>
      </c>
      <c r="N1138" s="23">
        <v>56916</v>
      </c>
      <c r="O1138" s="119">
        <f>N1138-M1138</f>
        <v>42</v>
      </c>
      <c r="P1138" s="21"/>
      <c r="Q1138" s="50" t="s">
        <v>84</v>
      </c>
      <c r="R1138" s="23">
        <f t="shared" si="776"/>
        <v>56916</v>
      </c>
      <c r="S1138" s="23">
        <v>56916</v>
      </c>
      <c r="T1138" s="119">
        <f>S1138-R1138</f>
        <v>0</v>
      </c>
      <c r="U1138" s="21"/>
      <c r="V1138" s="50" t="s">
        <v>84</v>
      </c>
      <c r="W1138" s="23">
        <f t="shared" si="777"/>
        <v>56916</v>
      </c>
      <c r="X1138" s="23">
        <v>56920</v>
      </c>
      <c r="Y1138" s="119">
        <f>X1138-W1138</f>
        <v>4</v>
      </c>
      <c r="Z1138" s="21"/>
      <c r="AA1138" s="50" t="s">
        <v>84</v>
      </c>
      <c r="AB1138" s="23">
        <v>56920</v>
      </c>
      <c r="AC1138" s="23">
        <v>56920</v>
      </c>
      <c r="AD1138" s="119">
        <f>AC1138-AB1138</f>
        <v>0</v>
      </c>
      <c r="AE1138" s="21"/>
      <c r="AF1138" s="50" t="s">
        <v>84</v>
      </c>
      <c r="AG1138" s="23">
        <v>56920</v>
      </c>
      <c r="AH1138" s="23">
        <v>56920</v>
      </c>
      <c r="AI1138" s="119">
        <f t="shared" si="778"/>
        <v>0</v>
      </c>
      <c r="AJ1138" s="21"/>
    </row>
    <row r="1139" spans="2:36" x14ac:dyDescent="0.35">
      <c r="B1139" s="50" t="s">
        <v>98</v>
      </c>
      <c r="C1139" s="23">
        <v>139852</v>
      </c>
      <c r="D1139" s="23">
        <v>139852</v>
      </c>
      <c r="E1139" s="119">
        <f>D1139-C1139</f>
        <v>0</v>
      </c>
      <c r="F1139" s="21"/>
      <c r="G1139" s="50" t="s">
        <v>98</v>
      </c>
      <c r="H1139" s="23">
        <f t="shared" si="774"/>
        <v>139852</v>
      </c>
      <c r="I1139" s="23">
        <v>139852</v>
      </c>
      <c r="J1139" s="119">
        <f>I1139-H1139</f>
        <v>0</v>
      </c>
      <c r="K1139" s="21"/>
      <c r="L1139" s="50" t="s">
        <v>98</v>
      </c>
      <c r="M1139" s="23">
        <f t="shared" si="775"/>
        <v>139852</v>
      </c>
      <c r="N1139" s="23">
        <v>139852</v>
      </c>
      <c r="O1139" s="119">
        <f>N1139-M1139</f>
        <v>0</v>
      </c>
      <c r="P1139" s="21"/>
      <c r="Q1139" s="50" t="s">
        <v>98</v>
      </c>
      <c r="R1139" s="23">
        <f t="shared" si="776"/>
        <v>139852</v>
      </c>
      <c r="S1139" s="23">
        <v>139852</v>
      </c>
      <c r="T1139" s="119">
        <f>S1139-R1139</f>
        <v>0</v>
      </c>
      <c r="U1139" s="21"/>
      <c r="V1139" s="50" t="s">
        <v>98</v>
      </c>
      <c r="W1139" s="23">
        <f t="shared" si="777"/>
        <v>139852</v>
      </c>
      <c r="X1139" s="23">
        <v>139852</v>
      </c>
      <c r="Y1139" s="119">
        <f>(X1139-W1139)*10</f>
        <v>0</v>
      </c>
      <c r="Z1139" s="21"/>
      <c r="AA1139" s="50" t="s">
        <v>98</v>
      </c>
      <c r="AB1139" s="23">
        <v>139852</v>
      </c>
      <c r="AC1139" s="23">
        <v>139852</v>
      </c>
      <c r="AD1139" s="119">
        <f>AC1139-AB1139</f>
        <v>0</v>
      </c>
      <c r="AE1139" s="21"/>
      <c r="AF1139" s="50" t="s">
        <v>98</v>
      </c>
      <c r="AG1139" s="23">
        <v>139852</v>
      </c>
      <c r="AH1139" s="23">
        <v>139852</v>
      </c>
      <c r="AI1139" s="119">
        <f t="shared" si="778"/>
        <v>0</v>
      </c>
      <c r="AJ1139" s="21"/>
    </row>
    <row r="1140" spans="2:36" x14ac:dyDescent="0.35">
      <c r="B1140" s="50" t="s">
        <v>85</v>
      </c>
      <c r="C1140" s="23">
        <v>845</v>
      </c>
      <c r="D1140" s="23">
        <v>846</v>
      </c>
      <c r="E1140" s="119">
        <f>D1140-C1140</f>
        <v>1</v>
      </c>
      <c r="F1140" s="21"/>
      <c r="G1140" s="50" t="s">
        <v>85</v>
      </c>
      <c r="H1140" s="23">
        <f t="shared" si="774"/>
        <v>846</v>
      </c>
      <c r="I1140" s="23">
        <v>847</v>
      </c>
      <c r="J1140" s="119">
        <f>I1140-H1140</f>
        <v>1</v>
      </c>
      <c r="K1140" s="21"/>
      <c r="L1140" s="50" t="s">
        <v>85</v>
      </c>
      <c r="M1140" s="23">
        <f t="shared" si="775"/>
        <v>847</v>
      </c>
      <c r="N1140" s="23">
        <v>848</v>
      </c>
      <c r="O1140" s="119">
        <f>N1140-M1140</f>
        <v>1</v>
      </c>
      <c r="P1140" s="21"/>
      <c r="Q1140" s="50" t="s">
        <v>85</v>
      </c>
      <c r="R1140" s="23">
        <f t="shared" si="776"/>
        <v>848</v>
      </c>
      <c r="S1140" s="23">
        <v>850</v>
      </c>
      <c r="T1140" s="119">
        <f>S1140-R1140</f>
        <v>2</v>
      </c>
      <c r="U1140" s="21"/>
      <c r="V1140" s="50" t="s">
        <v>85</v>
      </c>
      <c r="W1140" s="23">
        <f t="shared" si="777"/>
        <v>850</v>
      </c>
      <c r="X1140" s="23">
        <v>851</v>
      </c>
      <c r="Y1140" s="119">
        <f>X1140-W1140</f>
        <v>1</v>
      </c>
      <c r="Z1140" s="21"/>
      <c r="AA1140" s="50" t="s">
        <v>85</v>
      </c>
      <c r="AB1140" s="23">
        <v>851</v>
      </c>
      <c r="AC1140" s="23">
        <v>853</v>
      </c>
      <c r="AD1140" s="119">
        <f>AC1140-AB1140</f>
        <v>2</v>
      </c>
      <c r="AE1140" s="21"/>
      <c r="AF1140" s="50" t="s">
        <v>85</v>
      </c>
      <c r="AG1140" s="23">
        <v>853</v>
      </c>
      <c r="AH1140" s="23">
        <v>853</v>
      </c>
      <c r="AI1140" s="119">
        <f t="shared" si="778"/>
        <v>0</v>
      </c>
      <c r="AJ1140" s="21"/>
    </row>
    <row r="1141" spans="2:36" x14ac:dyDescent="0.35">
      <c r="B1141" s="50" t="s">
        <v>86</v>
      </c>
      <c r="C1141" s="23">
        <v>375350</v>
      </c>
      <c r="D1141" s="23">
        <v>375589</v>
      </c>
      <c r="E1141" s="119">
        <f>D1141-C1141</f>
        <v>239</v>
      </c>
      <c r="F1141" s="21"/>
      <c r="G1141" s="50" t="s">
        <v>86</v>
      </c>
      <c r="H1141" s="23">
        <f t="shared" si="774"/>
        <v>375589</v>
      </c>
      <c r="I1141" s="23">
        <v>375810</v>
      </c>
      <c r="J1141" s="119">
        <f>I1141-H1141</f>
        <v>221</v>
      </c>
      <c r="K1141" s="21"/>
      <c r="L1141" s="50" t="s">
        <v>86</v>
      </c>
      <c r="M1141" s="23">
        <f t="shared" si="775"/>
        <v>375810</v>
      </c>
      <c r="N1141" s="23">
        <v>376051</v>
      </c>
      <c r="O1141" s="119">
        <f>N1141-M1141</f>
        <v>241</v>
      </c>
      <c r="P1141" s="21"/>
      <c r="Q1141" s="50" t="s">
        <v>86</v>
      </c>
      <c r="R1141" s="23">
        <f t="shared" si="776"/>
        <v>376051</v>
      </c>
      <c r="S1141" s="23">
        <v>376270</v>
      </c>
      <c r="T1141" s="119">
        <f>S1141-R1141</f>
        <v>219</v>
      </c>
      <c r="U1141" s="21"/>
      <c r="V1141" s="50" t="s">
        <v>86</v>
      </c>
      <c r="W1141" s="23">
        <f t="shared" si="777"/>
        <v>376270</v>
      </c>
      <c r="X1141" s="23">
        <v>376480</v>
      </c>
      <c r="Y1141" s="119">
        <f>X1141-W1141</f>
        <v>210</v>
      </c>
      <c r="Z1141" s="21"/>
      <c r="AA1141" s="50" t="s">
        <v>86</v>
      </c>
      <c r="AB1141" s="23">
        <v>376480</v>
      </c>
      <c r="AC1141" s="23">
        <v>376721</v>
      </c>
      <c r="AD1141" s="119">
        <f>AC1141-AB1141</f>
        <v>241</v>
      </c>
      <c r="AE1141" s="21"/>
      <c r="AF1141" s="50" t="s">
        <v>86</v>
      </c>
      <c r="AG1141" s="23">
        <v>376721</v>
      </c>
      <c r="AH1141" s="23">
        <v>376721</v>
      </c>
      <c r="AI1141" s="119">
        <f t="shared" si="778"/>
        <v>0</v>
      </c>
      <c r="AJ1141" s="21"/>
    </row>
    <row r="1142" spans="2:36" x14ac:dyDescent="0.35">
      <c r="B1142" s="50" t="s">
        <v>93</v>
      </c>
      <c r="C1142" s="23"/>
      <c r="D1142" s="23"/>
      <c r="E1142" s="119">
        <f>E1141+E1140+E1139+E1138+E1137+E1136</f>
        <v>1722</v>
      </c>
      <c r="F1142" s="21"/>
      <c r="G1142" s="50" t="s">
        <v>93</v>
      </c>
      <c r="H1142" s="23">
        <f t="shared" si="774"/>
        <v>0</v>
      </c>
      <c r="I1142" s="23"/>
      <c r="J1142" s="119">
        <f>J1141+J1140+J1139+J1138+J1137+J1136</f>
        <v>2037</v>
      </c>
      <c r="K1142" s="21"/>
      <c r="L1142" s="50" t="s">
        <v>93</v>
      </c>
      <c r="M1142" s="23">
        <f t="shared" si="775"/>
        <v>0</v>
      </c>
      <c r="N1142" s="23"/>
      <c r="O1142" s="119">
        <f>O1141+O1140+O1139+O1138+O1137+O1136</f>
        <v>1722</v>
      </c>
      <c r="P1142" s="21"/>
      <c r="Q1142" s="50" t="s">
        <v>93</v>
      </c>
      <c r="R1142" s="23">
        <f t="shared" si="776"/>
        <v>0</v>
      </c>
      <c r="S1142" s="23"/>
      <c r="T1142" s="119">
        <f>T1141+T1140+T1139+T1138+T1137+T1136</f>
        <v>1287</v>
      </c>
      <c r="U1142" s="21"/>
      <c r="V1142" s="50" t="s">
        <v>93</v>
      </c>
      <c r="W1142" s="23">
        <f t="shared" si="777"/>
        <v>0</v>
      </c>
      <c r="X1142" s="23"/>
      <c r="Y1142" s="119">
        <f>Y1141+Y1140+Y1139+Y1138+Y1137+Y1136</f>
        <v>1583</v>
      </c>
      <c r="Z1142" s="21"/>
      <c r="AA1142" s="50" t="s">
        <v>93</v>
      </c>
      <c r="AB1142" s="23"/>
      <c r="AC1142" s="23"/>
      <c r="AD1142" s="119">
        <v>1888</v>
      </c>
      <c r="AE1142" s="21"/>
      <c r="AF1142" s="50" t="s">
        <v>93</v>
      </c>
      <c r="AG1142" s="23"/>
      <c r="AH1142" s="23"/>
      <c r="AI1142" s="119">
        <v>0</v>
      </c>
      <c r="AJ1142" s="21"/>
    </row>
    <row r="1143" spans="2:36" x14ac:dyDescent="0.35">
      <c r="B1143" s="50" t="s">
        <v>87</v>
      </c>
      <c r="C1143" s="23">
        <v>1590478</v>
      </c>
      <c r="D1143" s="23">
        <v>1590478</v>
      </c>
      <c r="E1143" s="119">
        <f t="shared" ref="E1143:E1148" si="779">D1143-C1143</f>
        <v>0</v>
      </c>
      <c r="F1143" s="21"/>
      <c r="G1143" s="50" t="s">
        <v>87</v>
      </c>
      <c r="H1143" s="23">
        <f t="shared" si="774"/>
        <v>1590478</v>
      </c>
      <c r="I1143" s="23">
        <v>1590478</v>
      </c>
      <c r="J1143" s="119">
        <f t="shared" ref="J1143:J1148" si="780">I1143-H1143</f>
        <v>0</v>
      </c>
      <c r="K1143" s="21"/>
      <c r="L1143" s="50" t="s">
        <v>87</v>
      </c>
      <c r="M1143" s="23">
        <f t="shared" si="775"/>
        <v>1590478</v>
      </c>
      <c r="N1143" s="23">
        <v>1590478</v>
      </c>
      <c r="O1143" s="119">
        <f t="shared" ref="O1143:O1149" si="781">N1143-M1143</f>
        <v>0</v>
      </c>
      <c r="P1143" s="21"/>
      <c r="Q1143" s="50" t="s">
        <v>87</v>
      </c>
      <c r="R1143" s="23">
        <f t="shared" si="776"/>
        <v>1590478</v>
      </c>
      <c r="S1143" s="23">
        <v>1590478</v>
      </c>
      <c r="T1143" s="119">
        <f t="shared" ref="T1143:T1149" si="782">S1143-R1143</f>
        <v>0</v>
      </c>
      <c r="U1143" s="21"/>
      <c r="V1143" s="50" t="s">
        <v>87</v>
      </c>
      <c r="W1143" s="23">
        <f t="shared" si="777"/>
        <v>1590478</v>
      </c>
      <c r="X1143" s="23">
        <v>1590478</v>
      </c>
      <c r="Y1143" s="119">
        <f>(X1143-W1143)*10</f>
        <v>0</v>
      </c>
      <c r="Z1143" s="21"/>
      <c r="AA1143" s="50" t="s">
        <v>87</v>
      </c>
      <c r="AB1143" s="23">
        <v>1590478</v>
      </c>
      <c r="AC1143" s="23">
        <v>1590478</v>
      </c>
      <c r="AD1143" s="119">
        <f>AC1143-AB1143</f>
        <v>0</v>
      </c>
      <c r="AE1143" s="21"/>
      <c r="AF1143" s="50" t="s">
        <v>87</v>
      </c>
      <c r="AG1143" s="23">
        <v>1590478</v>
      </c>
      <c r="AH1143" s="23">
        <v>1590478</v>
      </c>
      <c r="AI1143" s="119">
        <f>AH1143-AG1143</f>
        <v>0</v>
      </c>
      <c r="AJ1143" s="21"/>
    </row>
    <row r="1144" spans="2:36" x14ac:dyDescent="0.35">
      <c r="B1144" s="50" t="s">
        <v>96</v>
      </c>
      <c r="C1144" s="23">
        <v>905268</v>
      </c>
      <c r="D1144" s="23">
        <v>905550</v>
      </c>
      <c r="E1144" s="119">
        <f t="shared" si="779"/>
        <v>282</v>
      </c>
      <c r="F1144" s="21"/>
      <c r="G1144" s="50" t="s">
        <v>96</v>
      </c>
      <c r="H1144" s="23">
        <f t="shared" si="774"/>
        <v>905550</v>
      </c>
      <c r="I1144" s="23">
        <v>905671</v>
      </c>
      <c r="J1144" s="119">
        <f t="shared" si="780"/>
        <v>121</v>
      </c>
      <c r="K1144" s="21"/>
      <c r="L1144" s="50" t="s">
        <v>96</v>
      </c>
      <c r="M1144" s="23">
        <f t="shared" si="775"/>
        <v>905671</v>
      </c>
      <c r="N1144" s="23">
        <v>905874</v>
      </c>
      <c r="O1144" s="119">
        <f t="shared" si="781"/>
        <v>203</v>
      </c>
      <c r="P1144" s="21"/>
      <c r="Q1144" s="50" t="s">
        <v>96</v>
      </c>
      <c r="R1144" s="23">
        <f t="shared" si="776"/>
        <v>905874</v>
      </c>
      <c r="S1144" s="23">
        <v>906078</v>
      </c>
      <c r="T1144" s="119">
        <f t="shared" si="782"/>
        <v>204</v>
      </c>
      <c r="U1144" s="21"/>
      <c r="V1144" s="50" t="s">
        <v>96</v>
      </c>
      <c r="W1144" s="23">
        <f t="shared" si="777"/>
        <v>906078</v>
      </c>
      <c r="X1144" s="23">
        <v>906298</v>
      </c>
      <c r="Y1144" s="119">
        <f t="shared" ref="Y1144:Y1149" si="783">X1144-W1144</f>
        <v>220</v>
      </c>
      <c r="Z1144" s="21"/>
      <c r="AA1144" s="50" t="s">
        <v>96</v>
      </c>
      <c r="AB1144" s="23">
        <v>906298</v>
      </c>
      <c r="AC1144" s="23">
        <v>906495</v>
      </c>
      <c r="AD1144" s="119">
        <f>AC1144-AB1144</f>
        <v>197</v>
      </c>
      <c r="AE1144" s="21"/>
      <c r="AF1144" s="50" t="s">
        <v>96</v>
      </c>
      <c r="AG1144" s="23">
        <v>906495</v>
      </c>
      <c r="AH1144" s="23">
        <v>906696</v>
      </c>
      <c r="AI1144" s="119">
        <f>AH1144-AG1144</f>
        <v>201</v>
      </c>
      <c r="AJ1144" s="21"/>
    </row>
    <row r="1145" spans="2:36" x14ac:dyDescent="0.35">
      <c r="B1145" s="50" t="s">
        <v>88</v>
      </c>
      <c r="C1145" s="23">
        <v>0</v>
      </c>
      <c r="D1145" s="23"/>
      <c r="E1145" s="119">
        <f t="shared" si="779"/>
        <v>0</v>
      </c>
      <c r="F1145" s="21"/>
      <c r="G1145" s="50" t="s">
        <v>88</v>
      </c>
      <c r="H1145" s="23">
        <f t="shared" si="774"/>
        <v>0</v>
      </c>
      <c r="I1145" s="23">
        <v>0</v>
      </c>
      <c r="J1145" s="119">
        <f t="shared" si="780"/>
        <v>0</v>
      </c>
      <c r="K1145" s="21"/>
      <c r="L1145" s="50" t="s">
        <v>88</v>
      </c>
      <c r="M1145" s="23">
        <f t="shared" si="775"/>
        <v>0</v>
      </c>
      <c r="N1145" s="23">
        <v>0</v>
      </c>
      <c r="O1145" s="119">
        <f t="shared" si="781"/>
        <v>0</v>
      </c>
      <c r="P1145" s="21"/>
      <c r="Q1145" s="50" t="s">
        <v>88</v>
      </c>
      <c r="R1145" s="23">
        <f t="shared" si="776"/>
        <v>0</v>
      </c>
      <c r="S1145" s="23">
        <v>0</v>
      </c>
      <c r="T1145" s="119">
        <f t="shared" si="782"/>
        <v>0</v>
      </c>
      <c r="U1145" s="21"/>
      <c r="V1145" s="50" t="s">
        <v>88</v>
      </c>
      <c r="W1145" s="23">
        <f t="shared" si="777"/>
        <v>0</v>
      </c>
      <c r="X1145" s="23"/>
      <c r="Y1145" s="119">
        <f t="shared" si="783"/>
        <v>0</v>
      </c>
      <c r="Z1145" s="21"/>
      <c r="AA1145" s="50" t="s">
        <v>88</v>
      </c>
      <c r="AB1145" s="23"/>
      <c r="AC1145" s="23"/>
      <c r="AD1145" s="119"/>
      <c r="AE1145" s="21"/>
      <c r="AF1145" s="50" t="s">
        <v>88</v>
      </c>
      <c r="AG1145" s="23"/>
      <c r="AH1145" s="23"/>
      <c r="AI1145" s="119"/>
      <c r="AJ1145" s="21"/>
    </row>
    <row r="1146" spans="2:36" x14ac:dyDescent="0.35">
      <c r="B1146" s="50" t="s">
        <v>108</v>
      </c>
      <c r="C1146" s="23">
        <v>3089</v>
      </c>
      <c r="D1146" s="23">
        <v>3090</v>
      </c>
      <c r="E1146" s="119">
        <f t="shared" si="779"/>
        <v>1</v>
      </c>
      <c r="F1146" s="21"/>
      <c r="G1146" s="50" t="s">
        <v>108</v>
      </c>
      <c r="H1146" s="23">
        <f t="shared" si="774"/>
        <v>3090</v>
      </c>
      <c r="I1146" s="23">
        <v>3092</v>
      </c>
      <c r="J1146" s="119">
        <f t="shared" si="780"/>
        <v>2</v>
      </c>
      <c r="K1146" s="21"/>
      <c r="L1146" s="50" t="s">
        <v>108</v>
      </c>
      <c r="M1146" s="23">
        <f t="shared" si="775"/>
        <v>3092</v>
      </c>
      <c r="N1146" s="23">
        <v>3093</v>
      </c>
      <c r="O1146" s="119">
        <f t="shared" si="781"/>
        <v>1</v>
      </c>
      <c r="P1146" s="21"/>
      <c r="Q1146" s="50" t="s">
        <v>108</v>
      </c>
      <c r="R1146" s="23">
        <f t="shared" si="776"/>
        <v>3093</v>
      </c>
      <c r="S1146" s="23">
        <v>3095</v>
      </c>
      <c r="T1146" s="119">
        <f t="shared" si="782"/>
        <v>2</v>
      </c>
      <c r="U1146" s="21"/>
      <c r="V1146" s="50" t="s">
        <v>108</v>
      </c>
      <c r="W1146" s="23">
        <f t="shared" si="777"/>
        <v>3095</v>
      </c>
      <c r="X1146" s="23">
        <v>3096</v>
      </c>
      <c r="Y1146" s="119">
        <f t="shared" si="783"/>
        <v>1</v>
      </c>
      <c r="Z1146" s="21"/>
      <c r="AA1146" s="50" t="s">
        <v>108</v>
      </c>
      <c r="AB1146" s="23">
        <v>3096</v>
      </c>
      <c r="AC1146" s="23">
        <v>3097</v>
      </c>
      <c r="AD1146" s="119">
        <f>AC1146-AB1146</f>
        <v>1</v>
      </c>
      <c r="AE1146" s="21"/>
      <c r="AF1146" s="50" t="s">
        <v>108</v>
      </c>
      <c r="AG1146" s="23">
        <v>3097</v>
      </c>
      <c r="AH1146" s="23">
        <v>3105</v>
      </c>
      <c r="AI1146" s="119">
        <f>AH1146-AG1146</f>
        <v>8</v>
      </c>
      <c r="AJ1146" s="21"/>
    </row>
    <row r="1147" spans="2:36" x14ac:dyDescent="0.35">
      <c r="B1147" s="50" t="s">
        <v>89</v>
      </c>
      <c r="C1147" s="23">
        <v>667427</v>
      </c>
      <c r="D1147" s="23">
        <v>667763</v>
      </c>
      <c r="E1147" s="119">
        <f t="shared" si="779"/>
        <v>336</v>
      </c>
      <c r="F1147" s="21"/>
      <c r="G1147" s="50" t="s">
        <v>89</v>
      </c>
      <c r="H1147" s="23">
        <f t="shared" si="774"/>
        <v>667763</v>
      </c>
      <c r="I1147" s="23">
        <v>668132</v>
      </c>
      <c r="J1147" s="119">
        <f t="shared" si="780"/>
        <v>369</v>
      </c>
      <c r="K1147" s="21"/>
      <c r="L1147" s="50" t="s">
        <v>89</v>
      </c>
      <c r="M1147" s="23">
        <f t="shared" si="775"/>
        <v>668132</v>
      </c>
      <c r="N1147" s="23">
        <v>668497</v>
      </c>
      <c r="O1147" s="119">
        <f t="shared" si="781"/>
        <v>365</v>
      </c>
      <c r="P1147" s="21"/>
      <c r="Q1147" s="50" t="s">
        <v>89</v>
      </c>
      <c r="R1147" s="23">
        <f t="shared" si="776"/>
        <v>668497</v>
      </c>
      <c r="S1147" s="23">
        <v>668808</v>
      </c>
      <c r="T1147" s="119">
        <f t="shared" si="782"/>
        <v>311</v>
      </c>
      <c r="U1147" s="21"/>
      <c r="V1147" s="50" t="s">
        <v>89</v>
      </c>
      <c r="W1147" s="23">
        <f t="shared" si="777"/>
        <v>668808</v>
      </c>
      <c r="X1147" s="23">
        <v>669143</v>
      </c>
      <c r="Y1147" s="119">
        <f t="shared" si="783"/>
        <v>335</v>
      </c>
      <c r="Z1147" s="21"/>
      <c r="AA1147" s="50" t="s">
        <v>89</v>
      </c>
      <c r="AB1147" s="23">
        <v>669143</v>
      </c>
      <c r="AC1147" s="23">
        <v>669485</v>
      </c>
      <c r="AD1147" s="119">
        <f>AC1147-AB1147</f>
        <v>342</v>
      </c>
      <c r="AE1147" s="21"/>
      <c r="AF1147" s="50" t="s">
        <v>89</v>
      </c>
      <c r="AG1147" s="23">
        <v>669485</v>
      </c>
      <c r="AH1147" s="23">
        <v>669605</v>
      </c>
      <c r="AI1147" s="119">
        <f>AH1147-AG1147</f>
        <v>120</v>
      </c>
      <c r="AJ1147" s="21"/>
    </row>
    <row r="1148" spans="2:36" x14ac:dyDescent="0.35">
      <c r="B1148" s="50" t="s">
        <v>90</v>
      </c>
      <c r="C1148" s="23">
        <v>359661</v>
      </c>
      <c r="D1148" s="23">
        <v>359943</v>
      </c>
      <c r="E1148" s="119">
        <f t="shared" si="779"/>
        <v>282</v>
      </c>
      <c r="F1148" s="21"/>
      <c r="G1148" s="50" t="s">
        <v>90</v>
      </c>
      <c r="H1148" s="23">
        <f t="shared" si="774"/>
        <v>359943</v>
      </c>
      <c r="I1148" s="23">
        <v>360199</v>
      </c>
      <c r="J1148" s="119">
        <f t="shared" si="780"/>
        <v>256</v>
      </c>
      <c r="K1148" s="21"/>
      <c r="L1148" s="50" t="s">
        <v>90</v>
      </c>
      <c r="M1148" s="23">
        <f t="shared" si="775"/>
        <v>360199</v>
      </c>
      <c r="N1148" s="23">
        <v>360424</v>
      </c>
      <c r="O1148" s="119">
        <f t="shared" si="781"/>
        <v>225</v>
      </c>
      <c r="P1148" s="21"/>
      <c r="Q1148" s="50" t="s">
        <v>90</v>
      </c>
      <c r="R1148" s="23">
        <f t="shared" si="776"/>
        <v>360424</v>
      </c>
      <c r="S1148" s="23">
        <v>360638</v>
      </c>
      <c r="T1148" s="119">
        <f t="shared" si="782"/>
        <v>214</v>
      </c>
      <c r="U1148" s="21"/>
      <c r="V1148" s="50" t="s">
        <v>90</v>
      </c>
      <c r="W1148" s="23">
        <f t="shared" si="777"/>
        <v>360638</v>
      </c>
      <c r="X1148" s="23">
        <v>360866</v>
      </c>
      <c r="Y1148" s="119">
        <f t="shared" si="783"/>
        <v>228</v>
      </c>
      <c r="Z1148" s="21"/>
      <c r="AA1148" s="50" t="s">
        <v>90</v>
      </c>
      <c r="AB1148" s="23">
        <v>360866</v>
      </c>
      <c r="AC1148" s="23">
        <v>361072</v>
      </c>
      <c r="AD1148" s="119">
        <f>AC1148-AB1148</f>
        <v>206</v>
      </c>
      <c r="AE1148" s="21"/>
      <c r="AF1148" s="50" t="s">
        <v>90</v>
      </c>
      <c r="AG1148" s="23">
        <v>361072</v>
      </c>
      <c r="AH1148" s="23">
        <v>361274</v>
      </c>
      <c r="AI1148" s="119">
        <f>AH1148-AG1148</f>
        <v>202</v>
      </c>
      <c r="AJ1148" s="21"/>
    </row>
    <row r="1149" spans="2:36" x14ac:dyDescent="0.35">
      <c r="B1149" s="50" t="s">
        <v>91</v>
      </c>
      <c r="C1149" s="23">
        <v>1093602</v>
      </c>
      <c r="D1149" s="23">
        <v>10974671</v>
      </c>
      <c r="E1149" s="119">
        <v>1069</v>
      </c>
      <c r="F1149" s="21"/>
      <c r="G1149" s="50" t="s">
        <v>91</v>
      </c>
      <c r="H1149" s="23">
        <f t="shared" si="774"/>
        <v>10974671</v>
      </c>
      <c r="I1149" s="23">
        <v>1096197</v>
      </c>
      <c r="J1149" s="119">
        <v>1526</v>
      </c>
      <c r="K1149" s="21"/>
      <c r="L1149" s="50" t="s">
        <v>91</v>
      </c>
      <c r="M1149" s="23">
        <f t="shared" si="775"/>
        <v>1096197</v>
      </c>
      <c r="N1149" s="23">
        <v>1097396</v>
      </c>
      <c r="O1149" s="119">
        <f t="shared" si="781"/>
        <v>1199</v>
      </c>
      <c r="P1149" s="21"/>
      <c r="Q1149" s="50" t="s">
        <v>91</v>
      </c>
      <c r="R1149" s="23">
        <f t="shared" si="776"/>
        <v>1097396</v>
      </c>
      <c r="S1149" s="23">
        <v>1098329</v>
      </c>
      <c r="T1149" s="119">
        <f t="shared" si="782"/>
        <v>933</v>
      </c>
      <c r="U1149" s="21"/>
      <c r="V1149" s="50" t="s">
        <v>91</v>
      </c>
      <c r="W1149" s="23">
        <f t="shared" si="777"/>
        <v>1098329</v>
      </c>
      <c r="X1149" s="23">
        <v>1099419</v>
      </c>
      <c r="Y1149" s="119">
        <f t="shared" si="783"/>
        <v>1090</v>
      </c>
      <c r="Z1149" s="21"/>
      <c r="AA1149" s="50" t="s">
        <v>91</v>
      </c>
      <c r="AB1149" s="23">
        <v>1099419</v>
      </c>
      <c r="AC1149" s="23">
        <v>1100768</v>
      </c>
      <c r="AD1149" s="119">
        <f>AC1149-AB1149</f>
        <v>1349</v>
      </c>
      <c r="AE1149" s="21"/>
      <c r="AF1149" s="50" t="s">
        <v>91</v>
      </c>
      <c r="AG1149" s="23">
        <v>1100768</v>
      </c>
      <c r="AH1149" s="23">
        <v>1101070</v>
      </c>
      <c r="AI1149" s="119">
        <f>AH1149-AG1149</f>
        <v>302</v>
      </c>
      <c r="AJ1149" s="21"/>
    </row>
    <row r="1150" spans="2:36" x14ac:dyDescent="0.35">
      <c r="B1150" s="50" t="s">
        <v>94</v>
      </c>
      <c r="C1150" s="23"/>
      <c r="D1150" s="23"/>
      <c r="E1150" s="119">
        <f>E1149+E1148+E1147+E1146+E1145+E1144+E1143</f>
        <v>1970</v>
      </c>
      <c r="F1150" s="21"/>
      <c r="G1150" s="50" t="s">
        <v>94</v>
      </c>
      <c r="H1150" s="23">
        <f t="shared" si="774"/>
        <v>0</v>
      </c>
      <c r="I1150" s="23"/>
      <c r="J1150" s="119">
        <v>2274</v>
      </c>
      <c r="K1150" s="21"/>
      <c r="L1150" s="50" t="s">
        <v>94</v>
      </c>
      <c r="M1150" s="23">
        <f t="shared" si="775"/>
        <v>0</v>
      </c>
      <c r="N1150" s="23"/>
      <c r="O1150" s="119">
        <f>O1149+O1148+O1147+O1146+O1145+O1144+O1143</f>
        <v>1993</v>
      </c>
      <c r="P1150" s="21"/>
      <c r="Q1150" s="50" t="s">
        <v>94</v>
      </c>
      <c r="R1150" s="23">
        <f t="shared" si="776"/>
        <v>0</v>
      </c>
      <c r="S1150" s="23"/>
      <c r="T1150" s="119">
        <f>T1149+T1148+T1147+T1146+T1145+T1144+T1143</f>
        <v>1664</v>
      </c>
      <c r="U1150" s="21"/>
      <c r="V1150" s="50" t="s">
        <v>94</v>
      </c>
      <c r="W1150" s="23">
        <f t="shared" si="777"/>
        <v>0</v>
      </c>
      <c r="X1150" s="23"/>
      <c r="Y1150" s="119">
        <f>SUM(Y1143:Y1149)</f>
        <v>1874</v>
      </c>
      <c r="Z1150" s="21"/>
      <c r="AA1150" s="50" t="s">
        <v>94</v>
      </c>
      <c r="AB1150" s="23"/>
      <c r="AC1150" s="23"/>
      <c r="AD1150" s="119">
        <v>2095</v>
      </c>
      <c r="AE1150" s="21"/>
      <c r="AF1150" s="50" t="s">
        <v>94</v>
      </c>
      <c r="AG1150" s="23"/>
      <c r="AH1150" s="23"/>
      <c r="AI1150" s="119">
        <v>833</v>
      </c>
      <c r="AJ1150" s="21"/>
    </row>
    <row r="1151" spans="2:36" x14ac:dyDescent="0.35">
      <c r="B1151" s="50" t="s">
        <v>97</v>
      </c>
      <c r="C1151" s="23">
        <v>612255</v>
      </c>
      <c r="D1151" s="23">
        <v>612441</v>
      </c>
      <c r="E1151" s="119">
        <f>D1151-C1151</f>
        <v>186</v>
      </c>
      <c r="F1151" s="21"/>
      <c r="G1151" s="50" t="s">
        <v>97</v>
      </c>
      <c r="H1151" s="23">
        <f t="shared" si="774"/>
        <v>612441</v>
      </c>
      <c r="I1151" s="23">
        <v>612655</v>
      </c>
      <c r="J1151" s="119">
        <f>I1151-H1151</f>
        <v>214</v>
      </c>
      <c r="K1151" s="21"/>
      <c r="L1151" s="50" t="s">
        <v>97</v>
      </c>
      <c r="M1151" s="23">
        <f t="shared" si="775"/>
        <v>612655</v>
      </c>
      <c r="N1151" s="23">
        <v>612872</v>
      </c>
      <c r="O1151" s="119">
        <f>N1151-M1151</f>
        <v>217</v>
      </c>
      <c r="P1151" s="21"/>
      <c r="Q1151" s="50" t="s">
        <v>97</v>
      </c>
      <c r="R1151" s="23">
        <f t="shared" si="776"/>
        <v>612872</v>
      </c>
      <c r="S1151" s="23">
        <v>613003</v>
      </c>
      <c r="T1151" s="119">
        <f>S1151-R1151</f>
        <v>131</v>
      </c>
      <c r="U1151" s="21"/>
      <c r="V1151" s="50" t="s">
        <v>97</v>
      </c>
      <c r="W1151" s="23">
        <f t="shared" si="777"/>
        <v>613003</v>
      </c>
      <c r="X1151" s="23">
        <v>613289</v>
      </c>
      <c r="Y1151" s="119">
        <f>X1151-W1151</f>
        <v>286</v>
      </c>
      <c r="Z1151" s="21"/>
      <c r="AA1151" s="50" t="s">
        <v>97</v>
      </c>
      <c r="AB1151" s="23">
        <v>613289</v>
      </c>
      <c r="AC1151" s="23">
        <v>613544</v>
      </c>
      <c r="AD1151" s="119">
        <f>AC1151-AB1151</f>
        <v>255</v>
      </c>
      <c r="AE1151" s="21"/>
      <c r="AF1151" s="50" t="s">
        <v>97</v>
      </c>
      <c r="AG1151" s="23">
        <v>613544</v>
      </c>
      <c r="AH1151" s="23">
        <v>613774</v>
      </c>
      <c r="AI1151" s="119">
        <f>AH1151-AG1151</f>
        <v>230</v>
      </c>
      <c r="AJ1151" s="21"/>
    </row>
    <row r="1152" spans="2:36" x14ac:dyDescent="0.35">
      <c r="B1152" s="29" t="s">
        <v>130</v>
      </c>
      <c r="C1152" s="23"/>
      <c r="D1152" s="23"/>
      <c r="E1152" s="121">
        <f>E1151+E1150+E1142+E1134+E1135+E1133+E1132+E1131+E1130</f>
        <v>6967</v>
      </c>
      <c r="F1152" s="21"/>
      <c r="G1152" s="29" t="s">
        <v>130</v>
      </c>
      <c r="H1152" s="23">
        <f t="shared" si="774"/>
        <v>0</v>
      </c>
      <c r="I1152" s="23"/>
      <c r="J1152" s="121">
        <f>J1151+J1150+J1142+J1134+J1135+J1133+J1132+J1131+J1130</f>
        <v>6887</v>
      </c>
      <c r="K1152" s="21"/>
      <c r="L1152" s="29" t="s">
        <v>130</v>
      </c>
      <c r="M1152" s="23">
        <f t="shared" si="775"/>
        <v>0</v>
      </c>
      <c r="N1152" s="23"/>
      <c r="O1152" s="121">
        <f>O1151+O1150+O1142+O1134+O1135+O1133+O1132+O1131+O1130</f>
        <v>6773</v>
      </c>
      <c r="P1152" s="21"/>
      <c r="Q1152" s="29" t="s">
        <v>130</v>
      </c>
      <c r="R1152" s="23">
        <f t="shared" si="776"/>
        <v>0</v>
      </c>
      <c r="S1152" s="23"/>
      <c r="T1152" s="121">
        <f>T1151+T1150+T1142+T1134+T1135+T1133+T1132+T1131+T1130</f>
        <v>5819</v>
      </c>
      <c r="U1152" s="21"/>
      <c r="V1152" s="29" t="s">
        <v>130</v>
      </c>
      <c r="W1152" s="23">
        <f t="shared" si="777"/>
        <v>0</v>
      </c>
      <c r="X1152" s="23"/>
      <c r="Y1152" s="121">
        <f>Y1151+Y1150+Y1142+Y1134+Y1135+Y1133+Y1132+Y1131+Y1130</f>
        <v>6609</v>
      </c>
      <c r="Z1152" s="21"/>
      <c r="AA1152" s="29" t="s">
        <v>130</v>
      </c>
      <c r="AB1152" s="23"/>
      <c r="AC1152" s="23"/>
      <c r="AD1152" s="121">
        <f>AD1151+AD1150+AD1142+AD1134+AD1133+AD1135+AD1132+AD1131+AD1130</f>
        <v>7162</v>
      </c>
      <c r="AE1152" s="21"/>
      <c r="AF1152" s="29" t="s">
        <v>130</v>
      </c>
      <c r="AG1152" s="23">
        <f>AC1152</f>
        <v>0</v>
      </c>
      <c r="AH1152" s="23"/>
      <c r="AI1152" s="121">
        <f>AI1151+AI1150+AI1142+AI1134+AI1135+AI1133+AI1132+AI1131+AI1130</f>
        <v>3502</v>
      </c>
      <c r="AJ1152" s="21"/>
    </row>
    <row r="1153" spans="2:40" x14ac:dyDescent="0.35">
      <c r="B1153" s="21"/>
      <c r="C1153" s="21"/>
      <c r="D1153" s="21"/>
      <c r="E1153" s="123">
        <f>E1152-E1136+471</f>
        <v>5968</v>
      </c>
      <c r="F1153" s="21"/>
      <c r="G1153" s="21"/>
      <c r="H1153" s="21"/>
      <c r="I1153" s="21"/>
      <c r="J1153" s="123">
        <f>J1152-J1136+471</f>
        <v>5558</v>
      </c>
      <c r="K1153" s="21"/>
      <c r="L1153" s="21"/>
      <c r="M1153" s="21"/>
      <c r="N1153" s="21"/>
      <c r="O1153" s="123">
        <f>O1152-O1136+471</f>
        <v>5814</v>
      </c>
      <c r="P1153" s="21"/>
      <c r="Q1153" s="21"/>
      <c r="R1153" s="21"/>
      <c r="S1153" s="21"/>
      <c r="T1153" s="123">
        <f>T1152-T1136+471</f>
        <v>5230</v>
      </c>
      <c r="U1153" s="21"/>
      <c r="V1153" s="21"/>
      <c r="W1153" s="21"/>
      <c r="X1153" s="21"/>
      <c r="Y1153" s="123">
        <f>Y1152-Y1136+471</f>
        <v>5720</v>
      </c>
      <c r="Z1153" s="21"/>
      <c r="AA1153" s="21"/>
      <c r="AB1153" s="21"/>
      <c r="AC1153" s="21"/>
      <c r="AD1153" s="123">
        <f>AD1152+AD1136+471</f>
        <v>9273</v>
      </c>
      <c r="AE1153" s="21"/>
      <c r="AF1153" s="21"/>
      <c r="AG1153" s="21"/>
      <c r="AH1153" s="21"/>
      <c r="AI1153" s="123">
        <f>AI1152+AI1136+471</f>
        <v>3973</v>
      </c>
      <c r="AJ1153" s="21"/>
    </row>
    <row r="1154" spans="2:40" x14ac:dyDescent="0.35"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</row>
    <row r="1155" spans="2:40" x14ac:dyDescent="0.35">
      <c r="B1155" s="117" t="s">
        <v>114</v>
      </c>
      <c r="C1155" s="292" t="s">
        <v>1602</v>
      </c>
      <c r="D1155" s="293"/>
      <c r="E1155" s="294"/>
      <c r="F1155" s="21"/>
      <c r="G1155" s="117" t="s">
        <v>114</v>
      </c>
      <c r="H1155" s="292" t="s">
        <v>1603</v>
      </c>
      <c r="I1155" s="293"/>
      <c r="J1155" s="294"/>
      <c r="K1155" s="21"/>
      <c r="L1155" s="117" t="s">
        <v>114</v>
      </c>
      <c r="M1155" s="292" t="s">
        <v>1604</v>
      </c>
      <c r="N1155" s="293"/>
      <c r="O1155" s="294"/>
      <c r="P1155" s="21"/>
      <c r="Q1155" s="117" t="s">
        <v>114</v>
      </c>
      <c r="R1155" s="292" t="s">
        <v>1605</v>
      </c>
      <c r="S1155" s="293"/>
      <c r="T1155" s="294"/>
      <c r="U1155" s="21"/>
      <c r="V1155" s="117" t="s">
        <v>114</v>
      </c>
      <c r="W1155" s="292" t="s">
        <v>1606</v>
      </c>
      <c r="X1155" s="293"/>
      <c r="Y1155" s="294"/>
      <c r="Z1155" s="21"/>
      <c r="AA1155" s="117" t="s">
        <v>114</v>
      </c>
      <c r="AB1155" s="292" t="s">
        <v>1607</v>
      </c>
      <c r="AC1155" s="293"/>
      <c r="AD1155" s="294"/>
      <c r="AE1155" s="21"/>
      <c r="AF1155" s="117" t="s">
        <v>114</v>
      </c>
      <c r="AG1155" s="292" t="s">
        <v>1608</v>
      </c>
      <c r="AH1155" s="293"/>
      <c r="AI1155" s="294"/>
    </row>
    <row r="1156" spans="2:40" x14ac:dyDescent="0.35">
      <c r="B1156" s="50"/>
      <c r="C1156" s="118" t="s">
        <v>81</v>
      </c>
      <c r="D1156" s="118" t="s">
        <v>82</v>
      </c>
      <c r="E1156" s="118" t="s">
        <v>95</v>
      </c>
      <c r="F1156" s="21"/>
      <c r="G1156" s="50"/>
      <c r="H1156" s="118" t="s">
        <v>81</v>
      </c>
      <c r="I1156" s="118" t="s">
        <v>82</v>
      </c>
      <c r="J1156" s="118" t="s">
        <v>95</v>
      </c>
      <c r="K1156" s="21"/>
      <c r="L1156" s="50"/>
      <c r="M1156" s="118" t="s">
        <v>81</v>
      </c>
      <c r="N1156" s="118" t="s">
        <v>82</v>
      </c>
      <c r="O1156" s="118" t="s">
        <v>95</v>
      </c>
      <c r="P1156" s="21"/>
      <c r="Q1156" s="50"/>
      <c r="R1156" s="118" t="s">
        <v>81</v>
      </c>
      <c r="S1156" s="118" t="s">
        <v>82</v>
      </c>
      <c r="T1156" s="118" t="s">
        <v>95</v>
      </c>
      <c r="U1156" s="21"/>
      <c r="V1156" s="50"/>
      <c r="W1156" s="118" t="s">
        <v>81</v>
      </c>
      <c r="X1156" s="118" t="s">
        <v>82</v>
      </c>
      <c r="Y1156" s="118" t="s">
        <v>95</v>
      </c>
      <c r="Z1156" s="21"/>
      <c r="AA1156" s="50"/>
      <c r="AB1156" s="118" t="s">
        <v>81</v>
      </c>
      <c r="AC1156" s="118" t="s">
        <v>82</v>
      </c>
      <c r="AD1156" s="118" t="s">
        <v>95</v>
      </c>
      <c r="AE1156" s="21"/>
      <c r="AF1156" s="50"/>
      <c r="AG1156" s="118" t="s">
        <v>81</v>
      </c>
      <c r="AH1156" s="118" t="s">
        <v>82</v>
      </c>
      <c r="AI1156" s="118" t="s">
        <v>95</v>
      </c>
    </row>
    <row r="1157" spans="2:40" x14ac:dyDescent="0.35">
      <c r="B1157" s="50" t="s">
        <v>92</v>
      </c>
      <c r="C1157" s="23">
        <v>510041</v>
      </c>
      <c r="D1157" s="23">
        <v>510204</v>
      </c>
      <c r="E1157" s="119">
        <v>1630</v>
      </c>
      <c r="F1157" s="21"/>
      <c r="G1157" s="50" t="s">
        <v>92</v>
      </c>
      <c r="H1157" s="23">
        <f t="shared" ref="H1157:H1179" si="784">D1157</f>
        <v>510204</v>
      </c>
      <c r="I1157" s="23">
        <v>510381</v>
      </c>
      <c r="J1157" s="119">
        <f>(I1157-H1157)*10</f>
        <v>1770</v>
      </c>
      <c r="K1157" s="21"/>
      <c r="L1157" s="50" t="s">
        <v>92</v>
      </c>
      <c r="M1157" s="23">
        <f t="shared" ref="M1157:M1179" si="785">I1157</f>
        <v>510381</v>
      </c>
      <c r="N1157" s="23">
        <v>510559</v>
      </c>
      <c r="O1157" s="119">
        <f>(N1157-M1157)*10</f>
        <v>1780</v>
      </c>
      <c r="P1157" s="21"/>
      <c r="Q1157" s="50" t="s">
        <v>92</v>
      </c>
      <c r="R1157" s="23">
        <f t="shared" ref="R1157:R1179" si="786">N1157</f>
        <v>510559</v>
      </c>
      <c r="S1157" s="23">
        <v>510729</v>
      </c>
      <c r="T1157" s="119">
        <f>(S1157-R1157)*10</f>
        <v>1700</v>
      </c>
      <c r="U1157" s="21"/>
      <c r="V1157" s="50" t="s">
        <v>92</v>
      </c>
      <c r="W1157" s="23">
        <f t="shared" ref="W1157:W1179" si="787">S1157</f>
        <v>510729</v>
      </c>
      <c r="X1157" s="23">
        <v>510901</v>
      </c>
      <c r="Y1157" s="119">
        <f>(X1157-W1157)*10</f>
        <v>1720</v>
      </c>
      <c r="Z1157" s="21"/>
      <c r="AA1157" s="50" t="s">
        <v>92</v>
      </c>
      <c r="AB1157" s="23">
        <f t="shared" ref="AB1157:AB1179" si="788">X1157</f>
        <v>510901</v>
      </c>
      <c r="AC1157" s="23">
        <v>511066</v>
      </c>
      <c r="AD1157" s="119">
        <f>(AC1157-AB1157)*10</f>
        <v>1650</v>
      </c>
      <c r="AE1157" s="21"/>
      <c r="AF1157" s="50" t="s">
        <v>92</v>
      </c>
      <c r="AG1157" s="23">
        <f t="shared" ref="AG1157:AG1179" si="789">AC1157</f>
        <v>511066</v>
      </c>
      <c r="AH1157" s="23">
        <v>511233</v>
      </c>
      <c r="AI1157" s="119">
        <f>(AH1157-AG1157)*10</f>
        <v>1670</v>
      </c>
      <c r="AK1157" s="21"/>
      <c r="AL1157" s="21"/>
      <c r="AM1157" s="21"/>
      <c r="AN1157" s="21"/>
    </row>
    <row r="1158" spans="2:40" x14ac:dyDescent="0.35">
      <c r="B1158" s="50" t="s">
        <v>6</v>
      </c>
      <c r="C1158" s="23">
        <v>327285</v>
      </c>
      <c r="D1158" s="23">
        <v>327458</v>
      </c>
      <c r="E1158" s="119">
        <f>D1158-C1158</f>
        <v>173</v>
      </c>
      <c r="F1158" s="21"/>
      <c r="G1158" s="50" t="s">
        <v>6</v>
      </c>
      <c r="H1158" s="23">
        <f t="shared" si="784"/>
        <v>327458</v>
      </c>
      <c r="I1158" s="23">
        <v>327647</v>
      </c>
      <c r="J1158" s="119">
        <f>I1158-H1158</f>
        <v>189</v>
      </c>
      <c r="K1158" s="21"/>
      <c r="L1158" s="50" t="s">
        <v>6</v>
      </c>
      <c r="M1158" s="23">
        <f t="shared" si="785"/>
        <v>327647</v>
      </c>
      <c r="N1158" s="23">
        <v>327863</v>
      </c>
      <c r="O1158" s="119">
        <f>N1158-M1158</f>
        <v>216</v>
      </c>
      <c r="P1158" s="21"/>
      <c r="Q1158" s="50" t="s">
        <v>6</v>
      </c>
      <c r="R1158" s="23">
        <f t="shared" si="786"/>
        <v>327863</v>
      </c>
      <c r="S1158" s="23">
        <v>328063</v>
      </c>
      <c r="T1158" s="119">
        <f>S1158-R1158</f>
        <v>200</v>
      </c>
      <c r="U1158" s="21"/>
      <c r="V1158" s="50" t="s">
        <v>6</v>
      </c>
      <c r="W1158" s="23">
        <f t="shared" si="787"/>
        <v>328063</v>
      </c>
      <c r="X1158" s="23">
        <v>328209</v>
      </c>
      <c r="Y1158" s="119">
        <f>X1158-W1158</f>
        <v>146</v>
      </c>
      <c r="Z1158" s="21"/>
      <c r="AA1158" s="50" t="s">
        <v>6</v>
      </c>
      <c r="AB1158" s="23">
        <f t="shared" si="788"/>
        <v>328209</v>
      </c>
      <c r="AC1158" s="23">
        <v>328427</v>
      </c>
      <c r="AD1158" s="119">
        <f>AC1158-AB1158</f>
        <v>218</v>
      </c>
      <c r="AE1158" s="21"/>
      <c r="AF1158" s="50" t="s">
        <v>6</v>
      </c>
      <c r="AG1158" s="23">
        <f t="shared" si="789"/>
        <v>328427</v>
      </c>
      <c r="AH1158" s="23">
        <v>328631</v>
      </c>
      <c r="AI1158" s="119">
        <f>AH1158-AG1158</f>
        <v>204</v>
      </c>
      <c r="AK1158" s="21"/>
      <c r="AL1158" s="21"/>
      <c r="AM1158" s="21"/>
      <c r="AN1158" s="21"/>
    </row>
    <row r="1159" spans="2:40" x14ac:dyDescent="0.35">
      <c r="B1159" s="50" t="s">
        <v>103</v>
      </c>
      <c r="C1159" s="23">
        <v>110243</v>
      </c>
      <c r="D1159" s="23">
        <v>111003</v>
      </c>
      <c r="E1159" s="119">
        <f>D1159-C1159</f>
        <v>760</v>
      </c>
      <c r="F1159" s="21"/>
      <c r="G1159" s="50" t="s">
        <v>103</v>
      </c>
      <c r="H1159" s="23">
        <f t="shared" si="784"/>
        <v>111003</v>
      </c>
      <c r="I1159" s="23">
        <v>111732</v>
      </c>
      <c r="J1159" s="119">
        <f>I1159-H1159</f>
        <v>729</v>
      </c>
      <c r="K1159" s="21"/>
      <c r="L1159" s="50" t="s">
        <v>103</v>
      </c>
      <c r="M1159" s="23">
        <f t="shared" si="785"/>
        <v>111732</v>
      </c>
      <c r="N1159" s="23">
        <v>112517</v>
      </c>
      <c r="O1159" s="119">
        <f>N1159-M1159</f>
        <v>785</v>
      </c>
      <c r="P1159" s="21"/>
      <c r="Q1159" s="50" t="s">
        <v>103</v>
      </c>
      <c r="R1159" s="23">
        <f t="shared" si="786"/>
        <v>112517</v>
      </c>
      <c r="S1159" s="23">
        <v>113289</v>
      </c>
      <c r="T1159" s="119">
        <f>S1159-R1159</f>
        <v>772</v>
      </c>
      <c r="U1159" s="21"/>
      <c r="V1159" s="50" t="s">
        <v>103</v>
      </c>
      <c r="W1159" s="23">
        <f t="shared" si="787"/>
        <v>113289</v>
      </c>
      <c r="X1159" s="23">
        <v>114008</v>
      </c>
      <c r="Y1159" s="119">
        <f>X1159-W1159</f>
        <v>719</v>
      </c>
      <c r="Z1159" s="21"/>
      <c r="AA1159" s="50" t="s">
        <v>103</v>
      </c>
      <c r="AB1159" s="23">
        <f t="shared" si="788"/>
        <v>114008</v>
      </c>
      <c r="AC1159" s="23">
        <v>114703</v>
      </c>
      <c r="AD1159" s="119">
        <f>AC1159-AB1159</f>
        <v>695</v>
      </c>
      <c r="AE1159" s="21"/>
      <c r="AF1159" s="50" t="s">
        <v>103</v>
      </c>
      <c r="AG1159" s="23">
        <f t="shared" si="789"/>
        <v>114703</v>
      </c>
      <c r="AH1159" s="23">
        <v>115428</v>
      </c>
      <c r="AI1159" s="119">
        <f>AH1159-AG1159</f>
        <v>725</v>
      </c>
      <c r="AK1159" s="21"/>
      <c r="AL1159" s="21"/>
      <c r="AM1159" s="21"/>
      <c r="AN1159" s="21"/>
    </row>
    <row r="1160" spans="2:40" x14ac:dyDescent="0.35">
      <c r="B1160" s="19" t="s">
        <v>100</v>
      </c>
      <c r="C1160" s="23">
        <v>188106</v>
      </c>
      <c r="D1160" s="23">
        <v>188266</v>
      </c>
      <c r="E1160" s="119">
        <f>D1160-C1160</f>
        <v>160</v>
      </c>
      <c r="F1160" s="21"/>
      <c r="G1160" s="19" t="s">
        <v>100</v>
      </c>
      <c r="H1160" s="23">
        <f t="shared" si="784"/>
        <v>188266</v>
      </c>
      <c r="I1160" s="23">
        <v>188416</v>
      </c>
      <c r="J1160" s="119">
        <f>I1160-H1160</f>
        <v>150</v>
      </c>
      <c r="K1160" s="21"/>
      <c r="L1160" s="19" t="s">
        <v>100</v>
      </c>
      <c r="M1160" s="23">
        <f t="shared" si="785"/>
        <v>188416</v>
      </c>
      <c r="N1160" s="23">
        <v>188553</v>
      </c>
      <c r="O1160" s="119">
        <f>N1160-M1160</f>
        <v>137</v>
      </c>
      <c r="P1160" s="21"/>
      <c r="Q1160" s="19" t="s">
        <v>100</v>
      </c>
      <c r="R1160" s="23">
        <f t="shared" si="786"/>
        <v>188553</v>
      </c>
      <c r="S1160" s="23">
        <v>188753</v>
      </c>
      <c r="T1160" s="119">
        <f>S1160-R1160</f>
        <v>200</v>
      </c>
      <c r="U1160" s="21"/>
      <c r="V1160" s="19" t="s">
        <v>100</v>
      </c>
      <c r="W1160" s="23">
        <f t="shared" si="787"/>
        <v>188753</v>
      </c>
      <c r="X1160" s="23">
        <v>188953</v>
      </c>
      <c r="Y1160" s="119">
        <f>X1160-W1160</f>
        <v>200</v>
      </c>
      <c r="Z1160" s="21"/>
      <c r="AA1160" s="19" t="s">
        <v>100</v>
      </c>
      <c r="AB1160" s="23">
        <f t="shared" si="788"/>
        <v>188953</v>
      </c>
      <c r="AC1160" s="23">
        <v>189103</v>
      </c>
      <c r="AD1160" s="119">
        <f>AC1160-AB1160</f>
        <v>150</v>
      </c>
      <c r="AE1160" s="21"/>
      <c r="AF1160" s="19" t="s">
        <v>100</v>
      </c>
      <c r="AG1160" s="23">
        <f t="shared" si="789"/>
        <v>189103</v>
      </c>
      <c r="AH1160" s="23">
        <v>189303</v>
      </c>
      <c r="AI1160" s="119">
        <f>AH1160-AG1160</f>
        <v>200</v>
      </c>
      <c r="AK1160" s="21"/>
      <c r="AL1160" s="21"/>
      <c r="AM1160" s="21"/>
      <c r="AN1160" s="21"/>
    </row>
    <row r="1161" spans="2:40" x14ac:dyDescent="0.35">
      <c r="B1161" s="19" t="s">
        <v>1176</v>
      </c>
      <c r="C1161" s="23">
        <v>516</v>
      </c>
      <c r="D1161" s="23">
        <v>516</v>
      </c>
      <c r="E1161" s="119">
        <f>D1161-C1161</f>
        <v>0</v>
      </c>
      <c r="F1161" s="21"/>
      <c r="G1161" s="19" t="s">
        <v>1176</v>
      </c>
      <c r="H1161" s="23">
        <f t="shared" si="784"/>
        <v>516</v>
      </c>
      <c r="I1161" s="23">
        <v>516</v>
      </c>
      <c r="J1161" s="119">
        <f>I1161-H1161</f>
        <v>0</v>
      </c>
      <c r="K1161" s="21"/>
      <c r="L1161" s="19" t="s">
        <v>1176</v>
      </c>
      <c r="M1161" s="23">
        <f t="shared" si="785"/>
        <v>516</v>
      </c>
      <c r="N1161" s="23">
        <v>516</v>
      </c>
      <c r="O1161" s="119">
        <f>N1161-M1161</f>
        <v>0</v>
      </c>
      <c r="P1161" s="21"/>
      <c r="Q1161" s="19" t="s">
        <v>1176</v>
      </c>
      <c r="R1161" s="23">
        <f t="shared" si="786"/>
        <v>516</v>
      </c>
      <c r="S1161" s="23">
        <v>516</v>
      </c>
      <c r="T1161" s="119">
        <f>S1161-R1161</f>
        <v>0</v>
      </c>
      <c r="U1161" s="21"/>
      <c r="V1161" s="19" t="s">
        <v>1176</v>
      </c>
      <c r="W1161" s="23">
        <f t="shared" si="787"/>
        <v>516</v>
      </c>
      <c r="X1161" s="23">
        <v>516</v>
      </c>
      <c r="Y1161" s="119">
        <f>X1161-W1161</f>
        <v>0</v>
      </c>
      <c r="Z1161" s="21"/>
      <c r="AA1161" s="19" t="s">
        <v>1176</v>
      </c>
      <c r="AB1161" s="23">
        <f t="shared" si="788"/>
        <v>516</v>
      </c>
      <c r="AC1161" s="23">
        <v>516</v>
      </c>
      <c r="AD1161" s="119">
        <f>AC1161-AB1161</f>
        <v>0</v>
      </c>
      <c r="AE1161" s="21"/>
      <c r="AF1161" s="19" t="s">
        <v>1176</v>
      </c>
      <c r="AG1161" s="23">
        <f t="shared" si="789"/>
        <v>516</v>
      </c>
      <c r="AH1161" s="23">
        <v>516</v>
      </c>
      <c r="AI1161" s="119">
        <f>AH1161-AG1161</f>
        <v>0</v>
      </c>
      <c r="AK1161" s="21"/>
    </row>
    <row r="1162" spans="2:40" x14ac:dyDescent="0.35">
      <c r="B1162" s="19" t="s">
        <v>1179</v>
      </c>
      <c r="C1162" s="23">
        <v>12279</v>
      </c>
      <c r="D1162" s="23">
        <v>12279</v>
      </c>
      <c r="E1162" s="119">
        <f>D1162-C1162</f>
        <v>0</v>
      </c>
      <c r="F1162" s="21"/>
      <c r="G1162" s="19" t="s">
        <v>1179</v>
      </c>
      <c r="H1162" s="23">
        <f t="shared" si="784"/>
        <v>12279</v>
      </c>
      <c r="I1162" s="23">
        <v>12279</v>
      </c>
      <c r="J1162" s="119">
        <f>I1162-H1162</f>
        <v>0</v>
      </c>
      <c r="K1162" s="21"/>
      <c r="L1162" s="19" t="s">
        <v>1179</v>
      </c>
      <c r="M1162" s="23">
        <f t="shared" si="785"/>
        <v>12279</v>
      </c>
      <c r="N1162" s="23">
        <v>12279</v>
      </c>
      <c r="O1162" s="119">
        <f>N1162-M1162</f>
        <v>0</v>
      </c>
      <c r="P1162" s="21"/>
      <c r="Q1162" s="19" t="s">
        <v>1179</v>
      </c>
      <c r="R1162" s="23">
        <f t="shared" si="786"/>
        <v>12279</v>
      </c>
      <c r="S1162" s="23">
        <v>12279</v>
      </c>
      <c r="T1162" s="119">
        <f>S1162-R1162</f>
        <v>0</v>
      </c>
      <c r="U1162" s="21"/>
      <c r="V1162" s="19" t="s">
        <v>1179</v>
      </c>
      <c r="W1162" s="23">
        <f t="shared" si="787"/>
        <v>12279</v>
      </c>
      <c r="X1162" s="23">
        <v>12279</v>
      </c>
      <c r="Y1162" s="119">
        <f>X1162-W1162</f>
        <v>0</v>
      </c>
      <c r="Z1162" s="21"/>
      <c r="AA1162" s="19" t="s">
        <v>1179</v>
      </c>
      <c r="AB1162" s="23">
        <f t="shared" si="788"/>
        <v>12279</v>
      </c>
      <c r="AC1162" s="23">
        <v>12279</v>
      </c>
      <c r="AD1162" s="119">
        <f>AC1162-AB1162</f>
        <v>0</v>
      </c>
      <c r="AE1162" s="21"/>
      <c r="AF1162" s="19" t="s">
        <v>1179</v>
      </c>
      <c r="AG1162" s="23">
        <f t="shared" si="789"/>
        <v>12279</v>
      </c>
      <c r="AH1162" s="23">
        <v>12279</v>
      </c>
      <c r="AI1162" s="119">
        <f>AH1162-AG1162</f>
        <v>0</v>
      </c>
      <c r="AK1162" s="21"/>
    </row>
    <row r="1163" spans="2:40" x14ac:dyDescent="0.35">
      <c r="B1163" s="50" t="s">
        <v>3</v>
      </c>
      <c r="C1163" s="23">
        <v>373123</v>
      </c>
      <c r="D1163" s="23">
        <v>373289</v>
      </c>
      <c r="E1163" s="119">
        <v>1660</v>
      </c>
      <c r="F1163" s="21"/>
      <c r="G1163" s="50" t="s">
        <v>3</v>
      </c>
      <c r="H1163" s="23">
        <f t="shared" si="784"/>
        <v>373289</v>
      </c>
      <c r="I1163" s="23">
        <v>373429</v>
      </c>
      <c r="J1163" s="119">
        <f>(I1163-H1163)*10</f>
        <v>1400</v>
      </c>
      <c r="K1163" s="21"/>
      <c r="L1163" s="50" t="s">
        <v>3</v>
      </c>
      <c r="M1163" s="23">
        <f t="shared" si="785"/>
        <v>373429</v>
      </c>
      <c r="N1163" s="23">
        <v>373594</v>
      </c>
      <c r="O1163" s="119">
        <f>(N1163-M1163)*10</f>
        <v>1650</v>
      </c>
      <c r="P1163" s="21"/>
      <c r="Q1163" s="50" t="s">
        <v>3</v>
      </c>
      <c r="R1163" s="23">
        <f t="shared" si="786"/>
        <v>373594</v>
      </c>
      <c r="S1163" s="23">
        <v>373756</v>
      </c>
      <c r="T1163" s="119">
        <f>(S1163-R1163)*10</f>
        <v>1620</v>
      </c>
      <c r="U1163" s="21"/>
      <c r="V1163" s="50" t="s">
        <v>3</v>
      </c>
      <c r="W1163" s="23">
        <f t="shared" si="787"/>
        <v>373756</v>
      </c>
      <c r="X1163" s="23">
        <v>373764</v>
      </c>
      <c r="Y1163" s="119">
        <f>(X1163-W1163)*10</f>
        <v>80</v>
      </c>
      <c r="Z1163" s="21"/>
      <c r="AA1163" s="50" t="s">
        <v>3</v>
      </c>
      <c r="AB1163" s="23">
        <f t="shared" si="788"/>
        <v>373764</v>
      </c>
      <c r="AC1163" s="23">
        <v>373874</v>
      </c>
      <c r="AD1163" s="119">
        <f>(AC1163-AB1163)*10</f>
        <v>1100</v>
      </c>
      <c r="AE1163" s="21"/>
      <c r="AF1163" s="50" t="s">
        <v>3</v>
      </c>
      <c r="AG1163" s="23">
        <f t="shared" si="789"/>
        <v>373874</v>
      </c>
      <c r="AH1163" s="23">
        <v>374098</v>
      </c>
      <c r="AI1163" s="119">
        <f>(AH1163-AG1163)*10</f>
        <v>2240</v>
      </c>
      <c r="AK1163" s="21"/>
    </row>
    <row r="1164" spans="2:40" x14ac:dyDescent="0.35">
      <c r="B1164" s="50" t="s">
        <v>83</v>
      </c>
      <c r="C1164" s="23">
        <v>31558</v>
      </c>
      <c r="D1164" s="23">
        <v>31572</v>
      </c>
      <c r="E1164" s="119">
        <f>D1164-C1164</f>
        <v>14</v>
      </c>
      <c r="F1164" s="21"/>
      <c r="G1164" s="50" t="s">
        <v>83</v>
      </c>
      <c r="H1164" s="23">
        <f t="shared" si="784"/>
        <v>31572</v>
      </c>
      <c r="I1164" s="23">
        <v>31577</v>
      </c>
      <c r="J1164" s="119">
        <f>I1164-Supply!H1164</f>
        <v>5</v>
      </c>
      <c r="K1164" s="21"/>
      <c r="L1164" s="50" t="s">
        <v>83</v>
      </c>
      <c r="M1164" s="23">
        <f t="shared" si="785"/>
        <v>31577</v>
      </c>
      <c r="N1164" s="23">
        <v>31586</v>
      </c>
      <c r="O1164" s="119">
        <f>N1164-Supply!M1164</f>
        <v>9</v>
      </c>
      <c r="P1164" s="21"/>
      <c r="Q1164" s="50" t="s">
        <v>83</v>
      </c>
      <c r="R1164" s="23">
        <f t="shared" si="786"/>
        <v>31586</v>
      </c>
      <c r="S1164" s="23">
        <v>31593</v>
      </c>
      <c r="T1164" s="119">
        <f>S1164-Supply!R1164</f>
        <v>7</v>
      </c>
      <c r="U1164" s="21"/>
      <c r="V1164" s="50" t="s">
        <v>83</v>
      </c>
      <c r="W1164" s="23">
        <f t="shared" si="787"/>
        <v>31593</v>
      </c>
      <c r="X1164" s="23">
        <v>31600</v>
      </c>
      <c r="Y1164" s="119">
        <f>X1164-Supply!W1164</f>
        <v>7</v>
      </c>
      <c r="Z1164" s="21"/>
      <c r="AA1164" s="50" t="s">
        <v>83</v>
      </c>
      <c r="AB1164" s="23">
        <f t="shared" si="788"/>
        <v>31600</v>
      </c>
      <c r="AC1164" s="23">
        <v>31609</v>
      </c>
      <c r="AD1164" s="119">
        <f>AC1164-Supply!AB1164</f>
        <v>9</v>
      </c>
      <c r="AE1164" s="21"/>
      <c r="AF1164" s="50" t="s">
        <v>83</v>
      </c>
      <c r="AG1164" s="23">
        <f t="shared" si="789"/>
        <v>31609</v>
      </c>
      <c r="AH1164" s="23">
        <v>31616</v>
      </c>
      <c r="AI1164" s="119">
        <f>AH1164-Supply!AG1164</f>
        <v>7</v>
      </c>
      <c r="AK1164" s="21"/>
    </row>
    <row r="1165" spans="2:40" x14ac:dyDescent="0.35">
      <c r="B1165" s="50" t="s">
        <v>84</v>
      </c>
      <c r="C1165" s="23">
        <v>56920</v>
      </c>
      <c r="D1165" s="23">
        <v>56920</v>
      </c>
      <c r="E1165" s="119">
        <f>D1165-C1165</f>
        <v>0</v>
      </c>
      <c r="F1165" s="21"/>
      <c r="G1165" s="50" t="s">
        <v>84</v>
      </c>
      <c r="H1165" s="23">
        <f t="shared" si="784"/>
        <v>56920</v>
      </c>
      <c r="I1165" s="23">
        <v>56920</v>
      </c>
      <c r="J1165" s="119">
        <f>I1165-H1165</f>
        <v>0</v>
      </c>
      <c r="K1165" s="21"/>
      <c r="L1165" s="50" t="s">
        <v>84</v>
      </c>
      <c r="M1165" s="23">
        <f t="shared" si="785"/>
        <v>56920</v>
      </c>
      <c r="N1165" s="23">
        <v>56931</v>
      </c>
      <c r="O1165" s="119">
        <f>N1165-M1165</f>
        <v>11</v>
      </c>
      <c r="P1165" s="21"/>
      <c r="Q1165" s="50" t="s">
        <v>84</v>
      </c>
      <c r="R1165" s="23">
        <f t="shared" si="786"/>
        <v>56931</v>
      </c>
      <c r="S1165" s="23">
        <v>56942</v>
      </c>
      <c r="T1165" s="119">
        <f>S1165-R1165</f>
        <v>11</v>
      </c>
      <c r="U1165" s="21"/>
      <c r="V1165" s="50" t="s">
        <v>84</v>
      </c>
      <c r="W1165" s="23">
        <f t="shared" si="787"/>
        <v>56942</v>
      </c>
      <c r="X1165" s="23">
        <v>56942</v>
      </c>
      <c r="Y1165" s="119">
        <f>X1165-W1165</f>
        <v>0</v>
      </c>
      <c r="Z1165" s="21"/>
      <c r="AA1165" s="50" t="s">
        <v>84</v>
      </c>
      <c r="AB1165" s="23">
        <f t="shared" si="788"/>
        <v>56942</v>
      </c>
      <c r="AC1165" s="23">
        <v>56972</v>
      </c>
      <c r="AD1165" s="119">
        <f>AC1165-AB1165</f>
        <v>30</v>
      </c>
      <c r="AE1165" s="21"/>
      <c r="AF1165" s="50" t="s">
        <v>84</v>
      </c>
      <c r="AG1165" s="23">
        <f t="shared" si="789"/>
        <v>56972</v>
      </c>
      <c r="AH1165" s="23">
        <v>56972</v>
      </c>
      <c r="AI1165" s="119">
        <f>AH1165-AG1165</f>
        <v>0</v>
      </c>
      <c r="AK1165" s="21"/>
    </row>
    <row r="1166" spans="2:40" x14ac:dyDescent="0.35">
      <c r="B1166" s="50" t="s">
        <v>98</v>
      </c>
      <c r="C1166" s="23">
        <v>139852</v>
      </c>
      <c r="D1166" s="23">
        <v>139852</v>
      </c>
      <c r="E1166" s="119">
        <f>D1166-C1166</f>
        <v>0</v>
      </c>
      <c r="F1166" s="21"/>
      <c r="G1166" s="50" t="s">
        <v>98</v>
      </c>
      <c r="H1166" s="23">
        <f t="shared" si="784"/>
        <v>139852</v>
      </c>
      <c r="I1166" s="23">
        <v>139852</v>
      </c>
      <c r="J1166" s="119">
        <f>I1166-H1166</f>
        <v>0</v>
      </c>
      <c r="K1166" s="21"/>
      <c r="L1166" s="50" t="s">
        <v>98</v>
      </c>
      <c r="M1166" s="23">
        <f t="shared" si="785"/>
        <v>139852</v>
      </c>
      <c r="N1166" s="23">
        <v>139852</v>
      </c>
      <c r="O1166" s="119">
        <f>N1166-M1166</f>
        <v>0</v>
      </c>
      <c r="P1166" s="21"/>
      <c r="Q1166" s="50" t="s">
        <v>98</v>
      </c>
      <c r="R1166" s="23">
        <f t="shared" si="786"/>
        <v>139852</v>
      </c>
      <c r="S1166" s="23">
        <v>139852</v>
      </c>
      <c r="T1166" s="119">
        <f>S1166-R1166</f>
        <v>0</v>
      </c>
      <c r="U1166" s="21"/>
      <c r="V1166" s="50" t="s">
        <v>98</v>
      </c>
      <c r="W1166" s="23">
        <f t="shared" si="787"/>
        <v>139852</v>
      </c>
      <c r="X1166" s="23">
        <v>139852</v>
      </c>
      <c r="Y1166" s="119">
        <f>X1166-W1166</f>
        <v>0</v>
      </c>
      <c r="Z1166" s="21"/>
      <c r="AA1166" s="50" t="s">
        <v>98</v>
      </c>
      <c r="AB1166" s="23">
        <f t="shared" si="788"/>
        <v>139852</v>
      </c>
      <c r="AC1166" s="23">
        <v>139852</v>
      </c>
      <c r="AD1166" s="119">
        <f>AC1166-AB1166</f>
        <v>0</v>
      </c>
      <c r="AE1166" s="21"/>
      <c r="AF1166" s="50" t="s">
        <v>98</v>
      </c>
      <c r="AG1166" s="23">
        <f t="shared" si="789"/>
        <v>139852</v>
      </c>
      <c r="AH1166" s="23">
        <v>139852</v>
      </c>
      <c r="AI1166" s="119">
        <f>AH1166-AG1166</f>
        <v>0</v>
      </c>
      <c r="AK1166" s="21"/>
    </row>
    <row r="1167" spans="2:40" x14ac:dyDescent="0.35">
      <c r="B1167" s="50" t="s">
        <v>85</v>
      </c>
      <c r="C1167" s="23">
        <v>853</v>
      </c>
      <c r="D1167" s="23">
        <v>855</v>
      </c>
      <c r="E1167" s="119">
        <f>D1167-C1167</f>
        <v>2</v>
      </c>
      <c r="F1167" s="21"/>
      <c r="G1167" s="50" t="s">
        <v>85</v>
      </c>
      <c r="H1167" s="23">
        <f t="shared" si="784"/>
        <v>855</v>
      </c>
      <c r="I1167" s="23">
        <v>856</v>
      </c>
      <c r="J1167" s="119">
        <f>I1167-H1167</f>
        <v>1</v>
      </c>
      <c r="K1167" s="21"/>
      <c r="L1167" s="50" t="s">
        <v>85</v>
      </c>
      <c r="M1167" s="23">
        <f t="shared" si="785"/>
        <v>856</v>
      </c>
      <c r="N1167" s="23">
        <v>858</v>
      </c>
      <c r="O1167" s="119">
        <f>N1167-M1167</f>
        <v>2</v>
      </c>
      <c r="P1167" s="21"/>
      <c r="Q1167" s="50" t="s">
        <v>85</v>
      </c>
      <c r="R1167" s="23">
        <f t="shared" si="786"/>
        <v>858</v>
      </c>
      <c r="S1167" s="23">
        <v>860</v>
      </c>
      <c r="T1167" s="119">
        <f>S1167-R1167</f>
        <v>2</v>
      </c>
      <c r="U1167" s="21"/>
      <c r="V1167" s="50" t="s">
        <v>85</v>
      </c>
      <c r="W1167" s="23">
        <f t="shared" si="787"/>
        <v>860</v>
      </c>
      <c r="X1167" s="23">
        <v>861</v>
      </c>
      <c r="Y1167" s="119">
        <f>X1167-W1167</f>
        <v>1</v>
      </c>
      <c r="Z1167" s="21"/>
      <c r="AA1167" s="50" t="s">
        <v>85</v>
      </c>
      <c r="AB1167" s="23">
        <f t="shared" si="788"/>
        <v>861</v>
      </c>
      <c r="AC1167" s="23">
        <v>862</v>
      </c>
      <c r="AD1167" s="119">
        <f>AC1167-AB1167</f>
        <v>1</v>
      </c>
      <c r="AE1167" s="21"/>
      <c r="AF1167" s="50" t="s">
        <v>85</v>
      </c>
      <c r="AG1167" s="23">
        <f t="shared" si="789"/>
        <v>862</v>
      </c>
      <c r="AH1167" s="23">
        <v>863</v>
      </c>
      <c r="AI1167" s="119">
        <f>AH1167-AG1167</f>
        <v>1</v>
      </c>
      <c r="AK1167" s="21"/>
    </row>
    <row r="1168" spans="2:40" x14ac:dyDescent="0.35">
      <c r="B1168" s="50" t="s">
        <v>86</v>
      </c>
      <c r="C1168" s="23">
        <v>376721</v>
      </c>
      <c r="D1168" s="23">
        <v>377069</v>
      </c>
      <c r="E1168" s="119">
        <f>D1168-C1168</f>
        <v>348</v>
      </c>
      <c r="F1168" s="21"/>
      <c r="G1168" s="50" t="s">
        <v>86</v>
      </c>
      <c r="H1168" s="23">
        <f t="shared" si="784"/>
        <v>377069</v>
      </c>
      <c r="I1168" s="23">
        <v>377287</v>
      </c>
      <c r="J1168" s="119">
        <f>I1168-H1168</f>
        <v>218</v>
      </c>
      <c r="K1168" s="21"/>
      <c r="L1168" s="50" t="s">
        <v>86</v>
      </c>
      <c r="M1168" s="23">
        <f t="shared" si="785"/>
        <v>377287</v>
      </c>
      <c r="N1168" s="23">
        <v>377504</v>
      </c>
      <c r="O1168" s="119">
        <f>N1168-M1168</f>
        <v>217</v>
      </c>
      <c r="P1168" s="21"/>
      <c r="Q1168" s="50" t="s">
        <v>86</v>
      </c>
      <c r="R1168" s="23">
        <f t="shared" si="786"/>
        <v>377504</v>
      </c>
      <c r="S1168" s="23">
        <v>377722</v>
      </c>
      <c r="T1168" s="119">
        <f>S1168-R1168</f>
        <v>218</v>
      </c>
      <c r="U1168" s="21"/>
      <c r="V1168" s="50" t="s">
        <v>86</v>
      </c>
      <c r="W1168" s="23">
        <f t="shared" si="787"/>
        <v>377722</v>
      </c>
      <c r="X1168" s="23">
        <v>377941</v>
      </c>
      <c r="Y1168" s="119">
        <f>X1168-W1168</f>
        <v>219</v>
      </c>
      <c r="Z1168" s="21"/>
      <c r="AA1168" s="50" t="s">
        <v>86</v>
      </c>
      <c r="AB1168" s="23">
        <f t="shared" si="788"/>
        <v>377941</v>
      </c>
      <c r="AC1168" s="23">
        <v>378148</v>
      </c>
      <c r="AD1168" s="119">
        <f>AC1168-AB1168</f>
        <v>207</v>
      </c>
      <c r="AE1168" s="21"/>
      <c r="AF1168" s="50" t="s">
        <v>86</v>
      </c>
      <c r="AG1168" s="23">
        <f t="shared" si="789"/>
        <v>378148</v>
      </c>
      <c r="AH1168" s="23">
        <v>378379</v>
      </c>
      <c r="AI1168" s="119">
        <f>AH1168-AG1168</f>
        <v>231</v>
      </c>
      <c r="AK1168" s="21"/>
    </row>
    <row r="1169" spans="2:37" x14ac:dyDescent="0.35">
      <c r="B1169" s="50" t="s">
        <v>93</v>
      </c>
      <c r="C1169" s="23"/>
      <c r="D1169" s="23"/>
      <c r="E1169" s="119">
        <v>2024</v>
      </c>
      <c r="F1169" s="21"/>
      <c r="G1169" s="50" t="s">
        <v>93</v>
      </c>
      <c r="H1169" s="23">
        <f t="shared" si="784"/>
        <v>0</v>
      </c>
      <c r="I1169" s="23"/>
      <c r="J1169" s="119">
        <f>J1168+J1167+J1166+J1165+J1164+J1163</f>
        <v>1624</v>
      </c>
      <c r="K1169" s="21"/>
      <c r="L1169" s="50" t="s">
        <v>93</v>
      </c>
      <c r="M1169" s="23">
        <f t="shared" si="785"/>
        <v>0</v>
      </c>
      <c r="N1169" s="23"/>
      <c r="O1169" s="119">
        <f>O1168+O1167+O1166+O1165+O1164+O1163</f>
        <v>1889</v>
      </c>
      <c r="P1169" s="21"/>
      <c r="Q1169" s="50" t="s">
        <v>93</v>
      </c>
      <c r="R1169" s="23">
        <f t="shared" si="786"/>
        <v>0</v>
      </c>
      <c r="S1169" s="23"/>
      <c r="T1169" s="119">
        <f>T1168+T1167+T1166+T1165+T1164+T1163</f>
        <v>1858</v>
      </c>
      <c r="U1169" s="21"/>
      <c r="V1169" s="50" t="s">
        <v>93</v>
      </c>
      <c r="W1169" s="23">
        <f t="shared" si="787"/>
        <v>0</v>
      </c>
      <c r="X1169" s="23"/>
      <c r="Y1169" s="119">
        <f>Y1168+Y1167+Y1166+Y1165+Y1164+Y1163</f>
        <v>307</v>
      </c>
      <c r="Z1169" s="21"/>
      <c r="AA1169" s="50" t="s">
        <v>93</v>
      </c>
      <c r="AB1169" s="23">
        <f t="shared" si="788"/>
        <v>0</v>
      </c>
      <c r="AC1169" s="23"/>
      <c r="AD1169" s="119">
        <f>AD1168+AD1167+AD1166+AD1165+AD1164+AD1163</f>
        <v>1347</v>
      </c>
      <c r="AE1169" s="21"/>
      <c r="AF1169" s="50" t="s">
        <v>93</v>
      </c>
      <c r="AG1169" s="23">
        <f t="shared" si="789"/>
        <v>0</v>
      </c>
      <c r="AH1169" s="23"/>
      <c r="AI1169" s="119">
        <f>AI1168+AI1167+AI1166+AI1165+AI1164+AI1163</f>
        <v>2479</v>
      </c>
      <c r="AK1169" s="21"/>
    </row>
    <row r="1170" spans="2:37" x14ac:dyDescent="0.35">
      <c r="B1170" s="50" t="s">
        <v>87</v>
      </c>
      <c r="C1170" s="23">
        <v>1590478</v>
      </c>
      <c r="D1170" s="23">
        <v>1590478</v>
      </c>
      <c r="E1170" s="119">
        <f>D1170-C1170</f>
        <v>0</v>
      </c>
      <c r="F1170" s="21"/>
      <c r="G1170" s="50" t="s">
        <v>87</v>
      </c>
      <c r="H1170" s="23">
        <f t="shared" si="784"/>
        <v>1590478</v>
      </c>
      <c r="I1170" s="23">
        <v>1590478</v>
      </c>
      <c r="J1170" s="119">
        <f t="shared" ref="J1170:J1176" si="790">I1170-H1170</f>
        <v>0</v>
      </c>
      <c r="K1170" s="21"/>
      <c r="L1170" s="50" t="s">
        <v>87</v>
      </c>
      <c r="M1170" s="23">
        <f t="shared" si="785"/>
        <v>1590478</v>
      </c>
      <c r="N1170" s="23">
        <v>1590478</v>
      </c>
      <c r="O1170" s="119">
        <f t="shared" ref="O1170:O1176" si="791">N1170-M1170</f>
        <v>0</v>
      </c>
      <c r="P1170" s="21"/>
      <c r="Q1170" s="50" t="s">
        <v>87</v>
      </c>
      <c r="R1170" s="23">
        <f t="shared" si="786"/>
        <v>1590478</v>
      </c>
      <c r="S1170" s="23">
        <v>1590478</v>
      </c>
      <c r="T1170" s="119">
        <f t="shared" ref="T1170:T1176" si="792">S1170-R1170</f>
        <v>0</v>
      </c>
      <c r="U1170" s="21"/>
      <c r="V1170" s="50" t="s">
        <v>87</v>
      </c>
      <c r="W1170" s="23">
        <f t="shared" si="787"/>
        <v>1590478</v>
      </c>
      <c r="X1170" s="23">
        <v>1590478</v>
      </c>
      <c r="Y1170" s="119">
        <f t="shared" ref="Y1170:Y1176" si="793">X1170-W1170</f>
        <v>0</v>
      </c>
      <c r="Z1170" s="21"/>
      <c r="AA1170" s="50" t="s">
        <v>87</v>
      </c>
      <c r="AB1170" s="23">
        <f t="shared" si="788"/>
        <v>1590478</v>
      </c>
      <c r="AC1170" s="23">
        <v>1590478</v>
      </c>
      <c r="AD1170" s="119">
        <f t="shared" ref="AD1170:AD1176" si="794">AC1170-AB1170</f>
        <v>0</v>
      </c>
      <c r="AE1170" s="21"/>
      <c r="AF1170" s="50" t="s">
        <v>87</v>
      </c>
      <c r="AG1170" s="23">
        <f t="shared" si="789"/>
        <v>1590478</v>
      </c>
      <c r="AH1170" s="23">
        <v>1590478</v>
      </c>
      <c r="AI1170" s="119">
        <f t="shared" ref="AI1170:AI1176" si="795">AH1170-AG1170</f>
        <v>0</v>
      </c>
      <c r="AK1170" s="21"/>
    </row>
    <row r="1171" spans="2:37" x14ac:dyDescent="0.35">
      <c r="B1171" s="50" t="s">
        <v>96</v>
      </c>
      <c r="C1171" s="23">
        <v>906696</v>
      </c>
      <c r="D1171" s="23">
        <v>906869</v>
      </c>
      <c r="E1171" s="119">
        <f>D1171-C1171</f>
        <v>173</v>
      </c>
      <c r="F1171" s="21"/>
      <c r="G1171" s="50" t="s">
        <v>96</v>
      </c>
      <c r="H1171" s="23">
        <f t="shared" si="784"/>
        <v>906869</v>
      </c>
      <c r="I1171" s="23">
        <v>907071</v>
      </c>
      <c r="J1171" s="119">
        <f t="shared" si="790"/>
        <v>202</v>
      </c>
      <c r="K1171" s="21"/>
      <c r="L1171" s="50" t="s">
        <v>96</v>
      </c>
      <c r="M1171" s="23">
        <f t="shared" si="785"/>
        <v>907071</v>
      </c>
      <c r="N1171" s="23">
        <v>907248</v>
      </c>
      <c r="O1171" s="119">
        <f t="shared" si="791"/>
        <v>177</v>
      </c>
      <c r="P1171" s="21"/>
      <c r="Q1171" s="50" t="s">
        <v>96</v>
      </c>
      <c r="R1171" s="23">
        <f t="shared" si="786"/>
        <v>907248</v>
      </c>
      <c r="S1171" s="23">
        <v>907466</v>
      </c>
      <c r="T1171" s="119">
        <f t="shared" si="792"/>
        <v>218</v>
      </c>
      <c r="U1171" s="21"/>
      <c r="V1171" s="50" t="s">
        <v>96</v>
      </c>
      <c r="W1171" s="23">
        <f t="shared" si="787"/>
        <v>907466</v>
      </c>
      <c r="X1171" s="23">
        <v>907586</v>
      </c>
      <c r="Y1171" s="119">
        <f t="shared" si="793"/>
        <v>120</v>
      </c>
      <c r="Z1171" s="21"/>
      <c r="AA1171" s="50" t="s">
        <v>96</v>
      </c>
      <c r="AB1171" s="23">
        <f t="shared" si="788"/>
        <v>907586</v>
      </c>
      <c r="AC1171" s="23">
        <v>907782</v>
      </c>
      <c r="AD1171" s="119">
        <f t="shared" si="794"/>
        <v>196</v>
      </c>
      <c r="AE1171" s="21"/>
      <c r="AF1171" s="50" t="s">
        <v>96</v>
      </c>
      <c r="AG1171" s="23">
        <f t="shared" si="789"/>
        <v>907782</v>
      </c>
      <c r="AH1171" s="23">
        <v>908112</v>
      </c>
      <c r="AI1171" s="119">
        <f t="shared" si="795"/>
        <v>330</v>
      </c>
      <c r="AK1171" s="21"/>
    </row>
    <row r="1172" spans="2:37" x14ac:dyDescent="0.35">
      <c r="B1172" s="50" t="s">
        <v>88</v>
      </c>
      <c r="C1172" s="23"/>
      <c r="D1172" s="23"/>
      <c r="E1172" s="119"/>
      <c r="F1172" s="21"/>
      <c r="G1172" s="50" t="s">
        <v>88</v>
      </c>
      <c r="H1172" s="23">
        <f t="shared" si="784"/>
        <v>0</v>
      </c>
      <c r="I1172" s="23">
        <v>0</v>
      </c>
      <c r="J1172" s="119">
        <f t="shared" si="790"/>
        <v>0</v>
      </c>
      <c r="K1172" s="21"/>
      <c r="L1172" s="50" t="s">
        <v>88</v>
      </c>
      <c r="M1172" s="23">
        <f t="shared" si="785"/>
        <v>0</v>
      </c>
      <c r="N1172" s="23"/>
      <c r="O1172" s="119">
        <f t="shared" si="791"/>
        <v>0</v>
      </c>
      <c r="P1172" s="21"/>
      <c r="Q1172" s="50" t="s">
        <v>88</v>
      </c>
      <c r="R1172" s="23">
        <f t="shared" si="786"/>
        <v>0</v>
      </c>
      <c r="S1172" s="23">
        <v>0</v>
      </c>
      <c r="T1172" s="119">
        <f t="shared" si="792"/>
        <v>0</v>
      </c>
      <c r="U1172" s="21"/>
      <c r="V1172" s="50" t="s">
        <v>88</v>
      </c>
      <c r="W1172" s="23">
        <f t="shared" si="787"/>
        <v>0</v>
      </c>
      <c r="X1172" s="23"/>
      <c r="Y1172" s="119">
        <f t="shared" si="793"/>
        <v>0</v>
      </c>
      <c r="Z1172" s="21"/>
      <c r="AA1172" s="50" t="s">
        <v>88</v>
      </c>
      <c r="AB1172" s="23">
        <f t="shared" si="788"/>
        <v>0</v>
      </c>
      <c r="AC1172" s="23"/>
      <c r="AD1172" s="119">
        <f t="shared" si="794"/>
        <v>0</v>
      </c>
      <c r="AE1172" s="21"/>
      <c r="AF1172" s="50" t="s">
        <v>88</v>
      </c>
      <c r="AG1172" s="23">
        <f t="shared" si="789"/>
        <v>0</v>
      </c>
      <c r="AH1172" s="23"/>
      <c r="AI1172" s="119">
        <f t="shared" si="795"/>
        <v>0</v>
      </c>
      <c r="AK1172" s="21"/>
    </row>
    <row r="1173" spans="2:37" x14ac:dyDescent="0.35">
      <c r="B1173" s="50" t="s">
        <v>108</v>
      </c>
      <c r="C1173" s="23">
        <v>3105</v>
      </c>
      <c r="D1173" s="23">
        <v>3106</v>
      </c>
      <c r="E1173" s="119">
        <f>D1173-C1173</f>
        <v>1</v>
      </c>
      <c r="F1173" s="21"/>
      <c r="G1173" s="50" t="s">
        <v>108</v>
      </c>
      <c r="H1173" s="23">
        <f t="shared" si="784"/>
        <v>3106</v>
      </c>
      <c r="I1173" s="23">
        <v>3107</v>
      </c>
      <c r="J1173" s="119">
        <f t="shared" si="790"/>
        <v>1</v>
      </c>
      <c r="K1173" s="21"/>
      <c r="L1173" s="50" t="s">
        <v>108</v>
      </c>
      <c r="M1173" s="23">
        <f t="shared" si="785"/>
        <v>3107</v>
      </c>
      <c r="N1173" s="23">
        <v>3121</v>
      </c>
      <c r="O1173" s="119">
        <f t="shared" si="791"/>
        <v>14</v>
      </c>
      <c r="P1173" s="21"/>
      <c r="Q1173" s="50" t="s">
        <v>108</v>
      </c>
      <c r="R1173" s="23">
        <f t="shared" si="786"/>
        <v>3121</v>
      </c>
      <c r="S1173" s="23">
        <v>3123</v>
      </c>
      <c r="T1173" s="119">
        <f t="shared" si="792"/>
        <v>2</v>
      </c>
      <c r="U1173" s="21"/>
      <c r="V1173" s="50" t="s">
        <v>108</v>
      </c>
      <c r="W1173" s="23">
        <f t="shared" si="787"/>
        <v>3123</v>
      </c>
      <c r="X1173" s="23">
        <v>3125</v>
      </c>
      <c r="Y1173" s="119">
        <f t="shared" si="793"/>
        <v>2</v>
      </c>
      <c r="Z1173" s="21"/>
      <c r="AA1173" s="50" t="s">
        <v>108</v>
      </c>
      <c r="AB1173" s="23">
        <f t="shared" si="788"/>
        <v>3125</v>
      </c>
      <c r="AC1173" s="23">
        <v>3126</v>
      </c>
      <c r="AD1173" s="119">
        <f t="shared" si="794"/>
        <v>1</v>
      </c>
      <c r="AE1173" s="21"/>
      <c r="AF1173" s="50" t="s">
        <v>108</v>
      </c>
      <c r="AG1173" s="23">
        <f t="shared" si="789"/>
        <v>3126</v>
      </c>
      <c r="AH1173" s="23">
        <v>3126</v>
      </c>
      <c r="AI1173" s="119">
        <f t="shared" si="795"/>
        <v>0</v>
      </c>
      <c r="AK1173" s="21"/>
    </row>
    <row r="1174" spans="2:37" x14ac:dyDescent="0.35">
      <c r="B1174" s="50" t="s">
        <v>89</v>
      </c>
      <c r="C1174" s="23">
        <v>669605</v>
      </c>
      <c r="D1174" s="23">
        <v>670038</v>
      </c>
      <c r="E1174" s="119">
        <f>D1174-C1174</f>
        <v>433</v>
      </c>
      <c r="F1174" s="21"/>
      <c r="G1174" s="50" t="s">
        <v>89</v>
      </c>
      <c r="H1174" s="23">
        <f t="shared" si="784"/>
        <v>670038</v>
      </c>
      <c r="I1174" s="23">
        <v>670263</v>
      </c>
      <c r="J1174" s="119">
        <f t="shared" si="790"/>
        <v>225</v>
      </c>
      <c r="K1174" s="21"/>
      <c r="L1174" s="50" t="s">
        <v>89</v>
      </c>
      <c r="M1174" s="23">
        <f t="shared" si="785"/>
        <v>670263</v>
      </c>
      <c r="N1174" s="23">
        <v>670660</v>
      </c>
      <c r="O1174" s="119">
        <f t="shared" si="791"/>
        <v>397</v>
      </c>
      <c r="P1174" s="21"/>
      <c r="Q1174" s="50" t="s">
        <v>89</v>
      </c>
      <c r="R1174" s="23">
        <f t="shared" si="786"/>
        <v>670660</v>
      </c>
      <c r="S1174" s="23">
        <v>671057</v>
      </c>
      <c r="T1174" s="119">
        <f t="shared" si="792"/>
        <v>397</v>
      </c>
      <c r="U1174" s="21"/>
      <c r="V1174" s="50" t="s">
        <v>89</v>
      </c>
      <c r="W1174" s="23">
        <f t="shared" si="787"/>
        <v>671057</v>
      </c>
      <c r="X1174" s="23">
        <v>671170</v>
      </c>
      <c r="Y1174" s="119">
        <f t="shared" si="793"/>
        <v>113</v>
      </c>
      <c r="Z1174" s="21"/>
      <c r="AA1174" s="50" t="s">
        <v>89</v>
      </c>
      <c r="AB1174" s="23">
        <f t="shared" si="788"/>
        <v>671170</v>
      </c>
      <c r="AC1174" s="23">
        <v>671395</v>
      </c>
      <c r="AD1174" s="119">
        <f t="shared" si="794"/>
        <v>225</v>
      </c>
      <c r="AE1174" s="21"/>
      <c r="AF1174" s="50" t="s">
        <v>89</v>
      </c>
      <c r="AG1174" s="23">
        <f t="shared" si="789"/>
        <v>671395</v>
      </c>
      <c r="AH1174" s="23">
        <v>671803</v>
      </c>
      <c r="AI1174" s="119">
        <f t="shared" si="795"/>
        <v>408</v>
      </c>
      <c r="AK1174" s="21"/>
    </row>
    <row r="1175" spans="2:37" x14ac:dyDescent="0.35">
      <c r="B1175" s="50" t="s">
        <v>90</v>
      </c>
      <c r="C1175" s="23">
        <v>361274</v>
      </c>
      <c r="D1175" s="23">
        <v>361489</v>
      </c>
      <c r="E1175" s="119">
        <f>D1175-C1175</f>
        <v>215</v>
      </c>
      <c r="F1175" s="21"/>
      <c r="G1175" s="50" t="s">
        <v>90</v>
      </c>
      <c r="H1175" s="23">
        <f t="shared" si="784"/>
        <v>361489</v>
      </c>
      <c r="I1175" s="23">
        <v>361730</v>
      </c>
      <c r="J1175" s="119">
        <f t="shared" si="790"/>
        <v>241</v>
      </c>
      <c r="K1175" s="21"/>
      <c r="L1175" s="50" t="s">
        <v>90</v>
      </c>
      <c r="M1175" s="23">
        <f t="shared" si="785"/>
        <v>361730</v>
      </c>
      <c r="N1175" s="23">
        <v>362035</v>
      </c>
      <c r="O1175" s="119">
        <f t="shared" si="791"/>
        <v>305</v>
      </c>
      <c r="P1175" s="21"/>
      <c r="Q1175" s="50" t="s">
        <v>90</v>
      </c>
      <c r="R1175" s="23">
        <f t="shared" si="786"/>
        <v>362035</v>
      </c>
      <c r="S1175" s="23">
        <v>362255</v>
      </c>
      <c r="T1175" s="119">
        <f t="shared" si="792"/>
        <v>220</v>
      </c>
      <c r="U1175" s="21"/>
      <c r="V1175" s="50" t="s">
        <v>90</v>
      </c>
      <c r="W1175" s="23">
        <f t="shared" si="787"/>
        <v>362255</v>
      </c>
      <c r="X1175" s="23">
        <v>362384</v>
      </c>
      <c r="Y1175" s="119">
        <f t="shared" si="793"/>
        <v>129</v>
      </c>
      <c r="Z1175" s="21"/>
      <c r="AA1175" s="50" t="s">
        <v>90</v>
      </c>
      <c r="AB1175" s="23">
        <f t="shared" si="788"/>
        <v>362384</v>
      </c>
      <c r="AC1175" s="23">
        <v>362567</v>
      </c>
      <c r="AD1175" s="119">
        <f t="shared" si="794"/>
        <v>183</v>
      </c>
      <c r="AE1175" s="21"/>
      <c r="AF1175" s="50" t="s">
        <v>90</v>
      </c>
      <c r="AG1175" s="23">
        <f t="shared" si="789"/>
        <v>362567</v>
      </c>
      <c r="AH1175" s="23">
        <v>362796</v>
      </c>
      <c r="AI1175" s="119">
        <f t="shared" si="795"/>
        <v>229</v>
      </c>
      <c r="AK1175" s="21"/>
    </row>
    <row r="1176" spans="2:37" x14ac:dyDescent="0.35">
      <c r="B1176" s="50" t="s">
        <v>91</v>
      </c>
      <c r="C1176" s="23">
        <v>1101070</v>
      </c>
      <c r="D1176" s="23">
        <v>1101880</v>
      </c>
      <c r="E1176" s="119">
        <f>D1176-C1176</f>
        <v>810</v>
      </c>
      <c r="F1176" s="21"/>
      <c r="G1176" s="50" t="s">
        <v>91</v>
      </c>
      <c r="H1176" s="23">
        <f t="shared" si="784"/>
        <v>1101880</v>
      </c>
      <c r="I1176" s="23">
        <v>1103358</v>
      </c>
      <c r="J1176" s="119">
        <f t="shared" si="790"/>
        <v>1478</v>
      </c>
      <c r="K1176" s="21"/>
      <c r="L1176" s="50" t="s">
        <v>91</v>
      </c>
      <c r="M1176" s="23">
        <f t="shared" si="785"/>
        <v>1103358</v>
      </c>
      <c r="N1176" s="23">
        <v>1104697</v>
      </c>
      <c r="O1176" s="119">
        <f t="shared" si="791"/>
        <v>1339</v>
      </c>
      <c r="P1176" s="21"/>
      <c r="Q1176" s="50" t="s">
        <v>91</v>
      </c>
      <c r="R1176" s="23">
        <f t="shared" si="786"/>
        <v>1104697</v>
      </c>
      <c r="S1176" s="23">
        <v>1106129</v>
      </c>
      <c r="T1176" s="119">
        <f t="shared" si="792"/>
        <v>1432</v>
      </c>
      <c r="U1176" s="21"/>
      <c r="V1176" s="50" t="s">
        <v>91</v>
      </c>
      <c r="W1176" s="23">
        <f t="shared" si="787"/>
        <v>1106129</v>
      </c>
      <c r="X1176" s="23">
        <v>1106197</v>
      </c>
      <c r="Y1176" s="119">
        <f t="shared" si="793"/>
        <v>68</v>
      </c>
      <c r="Z1176" s="21"/>
      <c r="AA1176" s="50" t="s">
        <v>91</v>
      </c>
      <c r="AB1176" s="23">
        <f t="shared" si="788"/>
        <v>1106197</v>
      </c>
      <c r="AC1176" s="23">
        <v>1107098</v>
      </c>
      <c r="AD1176" s="119">
        <f t="shared" si="794"/>
        <v>901</v>
      </c>
      <c r="AE1176" s="21"/>
      <c r="AF1176" s="50" t="s">
        <v>91</v>
      </c>
      <c r="AG1176" s="23">
        <f t="shared" si="789"/>
        <v>1107098</v>
      </c>
      <c r="AH1176" s="23">
        <v>1108610</v>
      </c>
      <c r="AI1176" s="119">
        <f t="shared" si="795"/>
        <v>1512</v>
      </c>
      <c r="AK1176" s="21"/>
    </row>
    <row r="1177" spans="2:37" x14ac:dyDescent="0.35">
      <c r="B1177" s="50" t="s">
        <v>94</v>
      </c>
      <c r="C1177" s="23"/>
      <c r="D1177" s="23"/>
      <c r="E1177" s="119">
        <v>1632</v>
      </c>
      <c r="F1177" s="21"/>
      <c r="G1177" s="50" t="s">
        <v>94</v>
      </c>
      <c r="H1177" s="23">
        <f t="shared" si="784"/>
        <v>0</v>
      </c>
      <c r="I1177" s="23"/>
      <c r="J1177" s="119">
        <f>SUM(J1170:J1176)</f>
        <v>2147</v>
      </c>
      <c r="K1177" s="21"/>
      <c r="L1177" s="50" t="s">
        <v>94</v>
      </c>
      <c r="M1177" s="23">
        <f t="shared" si="785"/>
        <v>0</v>
      </c>
      <c r="N1177" s="23"/>
      <c r="O1177" s="119">
        <f>SUM(O1170:O1176)</f>
        <v>2232</v>
      </c>
      <c r="P1177" s="21"/>
      <c r="Q1177" s="50" t="s">
        <v>94</v>
      </c>
      <c r="R1177" s="23">
        <f t="shared" si="786"/>
        <v>0</v>
      </c>
      <c r="S1177" s="23"/>
      <c r="T1177" s="119">
        <f>SUM(T1170:T1176)</f>
        <v>2269</v>
      </c>
      <c r="U1177" s="21"/>
      <c r="V1177" s="50" t="s">
        <v>94</v>
      </c>
      <c r="W1177" s="23">
        <f t="shared" si="787"/>
        <v>0</v>
      </c>
      <c r="X1177" s="23"/>
      <c r="Y1177" s="119">
        <f>SUM(Y1170:Y1176)</f>
        <v>432</v>
      </c>
      <c r="Z1177" s="21"/>
      <c r="AA1177" s="50" t="s">
        <v>94</v>
      </c>
      <c r="AB1177" s="23">
        <f t="shared" si="788"/>
        <v>0</v>
      </c>
      <c r="AC1177" s="23"/>
      <c r="AD1177" s="119">
        <f>SUM(AD1170:AD1176)</f>
        <v>1506</v>
      </c>
      <c r="AE1177" s="21"/>
      <c r="AF1177" s="50" t="s">
        <v>94</v>
      </c>
      <c r="AG1177" s="23">
        <f t="shared" si="789"/>
        <v>0</v>
      </c>
      <c r="AH1177" s="23"/>
      <c r="AI1177" s="119">
        <f>SUM(AI1170:AI1176)</f>
        <v>2479</v>
      </c>
      <c r="AK1177" s="21"/>
    </row>
    <row r="1178" spans="2:37" x14ac:dyDescent="0.35">
      <c r="B1178" s="50" t="s">
        <v>97</v>
      </c>
      <c r="C1178" s="23">
        <v>613774</v>
      </c>
      <c r="D1178" s="23">
        <v>613967</v>
      </c>
      <c r="E1178" s="119">
        <f>D1178-C1178</f>
        <v>193</v>
      </c>
      <c r="F1178" s="21"/>
      <c r="G1178" s="50" t="s">
        <v>97</v>
      </c>
      <c r="H1178" s="23">
        <f t="shared" si="784"/>
        <v>613967</v>
      </c>
      <c r="I1178" s="23">
        <v>614207</v>
      </c>
      <c r="J1178" s="119">
        <f>I1178-H1178</f>
        <v>240</v>
      </c>
      <c r="K1178" s="21"/>
      <c r="L1178" s="50" t="s">
        <v>97</v>
      </c>
      <c r="M1178" s="23">
        <f t="shared" si="785"/>
        <v>614207</v>
      </c>
      <c r="N1178" s="23">
        <v>614541</v>
      </c>
      <c r="O1178" s="119">
        <f>N1178-M1178</f>
        <v>334</v>
      </c>
      <c r="P1178" s="21"/>
      <c r="Q1178" s="50" t="s">
        <v>97</v>
      </c>
      <c r="R1178" s="23">
        <f t="shared" si="786"/>
        <v>614541</v>
      </c>
      <c r="S1178" s="23">
        <v>614768</v>
      </c>
      <c r="T1178" s="119">
        <f>S1178-R1178</f>
        <v>227</v>
      </c>
      <c r="U1178" s="21"/>
      <c r="V1178" s="50" t="s">
        <v>97</v>
      </c>
      <c r="W1178" s="23">
        <f t="shared" si="787"/>
        <v>614768</v>
      </c>
      <c r="X1178" s="23">
        <v>615059</v>
      </c>
      <c r="Y1178" s="119">
        <f>X1178-W1178</f>
        <v>291</v>
      </c>
      <c r="Z1178" s="21"/>
      <c r="AA1178" s="50" t="s">
        <v>97</v>
      </c>
      <c r="AB1178" s="23">
        <f t="shared" si="788"/>
        <v>615059</v>
      </c>
      <c r="AC1178" s="23">
        <v>615309</v>
      </c>
      <c r="AD1178" s="119">
        <f>AC1178-AB1178</f>
        <v>250</v>
      </c>
      <c r="AE1178" s="21"/>
      <c r="AF1178" s="50" t="s">
        <v>97</v>
      </c>
      <c r="AG1178" s="23">
        <f t="shared" si="789"/>
        <v>615309</v>
      </c>
      <c r="AH1178" s="23">
        <v>615538</v>
      </c>
      <c r="AI1178" s="119">
        <f>AH1178-AG1178</f>
        <v>229</v>
      </c>
      <c r="AK1178" s="21"/>
    </row>
    <row r="1179" spans="2:37" x14ac:dyDescent="0.35">
      <c r="B1179" s="29" t="s">
        <v>130</v>
      </c>
      <c r="C1179" s="23"/>
      <c r="D1179" s="23"/>
      <c r="E1179" s="121">
        <f>E1178+E1176+E1169+E1161+E1162+E1160+E1159+E1158+E1157</f>
        <v>5750</v>
      </c>
      <c r="F1179" s="21"/>
      <c r="G1179" s="29" t="s">
        <v>130</v>
      </c>
      <c r="H1179" s="23">
        <f t="shared" si="784"/>
        <v>0</v>
      </c>
      <c r="I1179" s="23"/>
      <c r="J1179" s="121">
        <f>J1178+J1177+J1169+J1161+J1162+J1160+J1159+J1158+J1157</f>
        <v>6849</v>
      </c>
      <c r="K1179" s="21"/>
      <c r="L1179" s="29" t="s">
        <v>130</v>
      </c>
      <c r="M1179" s="23">
        <f t="shared" si="785"/>
        <v>0</v>
      </c>
      <c r="N1179" s="23"/>
      <c r="O1179" s="121">
        <f>O1178+O1177+O1169+O1161+O1162+O1160+O1159+O1158+O1157</f>
        <v>7373</v>
      </c>
      <c r="P1179" s="21"/>
      <c r="Q1179" s="29" t="s">
        <v>130</v>
      </c>
      <c r="R1179" s="23">
        <f t="shared" si="786"/>
        <v>0</v>
      </c>
      <c r="S1179" s="23"/>
      <c r="T1179" s="121">
        <f>T1178+T1177+T1169+T1161+T1162+T1160+T1159+T1158+T1157</f>
        <v>7226</v>
      </c>
      <c r="U1179" s="21"/>
      <c r="V1179" s="29" t="s">
        <v>130</v>
      </c>
      <c r="W1179" s="23">
        <f t="shared" si="787"/>
        <v>0</v>
      </c>
      <c r="X1179" s="23"/>
      <c r="Y1179" s="121">
        <f>Y1178+Y1177+Y1169+Y1161+Y1162+Y1160+Y1159+Y1158+Y1157</f>
        <v>3815</v>
      </c>
      <c r="Z1179" s="21"/>
      <c r="AA1179" s="29" t="s">
        <v>130</v>
      </c>
      <c r="AB1179" s="23">
        <f t="shared" si="788"/>
        <v>0</v>
      </c>
      <c r="AC1179" s="23"/>
      <c r="AD1179" s="121">
        <f>AD1178+AD1177+AD1169+AD1161+AD1162+AD1160+AD1159+AD1158+AD1157</f>
        <v>5816</v>
      </c>
      <c r="AE1179" s="21"/>
      <c r="AF1179" s="29" t="s">
        <v>130</v>
      </c>
      <c r="AG1179" s="23">
        <f t="shared" si="789"/>
        <v>0</v>
      </c>
      <c r="AH1179" s="23"/>
      <c r="AI1179" s="121">
        <f>AI1178+AI1177+AI1169+AI1161+AI1162+AI1160+AI1159+AI1158+AI1157</f>
        <v>7986</v>
      </c>
      <c r="AK1179" s="21"/>
    </row>
    <row r="1180" spans="2:37" x14ac:dyDescent="0.35">
      <c r="B1180" s="21"/>
      <c r="C1180" s="21"/>
      <c r="D1180" s="21"/>
      <c r="E1180" s="123">
        <f>E1179+E1163+471</f>
        <v>7881</v>
      </c>
      <c r="F1180" s="21"/>
      <c r="G1180" s="21"/>
      <c r="H1180" s="21"/>
      <c r="I1180" s="21"/>
      <c r="J1180" s="123">
        <f>J1179-J1163+471</f>
        <v>5920</v>
      </c>
      <c r="K1180" s="21"/>
      <c r="L1180" s="21"/>
      <c r="M1180" s="21"/>
      <c r="N1180" s="21"/>
      <c r="O1180" s="123">
        <f>O1179-O1163+471</f>
        <v>6194</v>
      </c>
      <c r="P1180" s="21"/>
      <c r="Q1180" s="21"/>
      <c r="R1180" s="21"/>
      <c r="S1180" s="21"/>
      <c r="T1180" s="123">
        <f>T1179-T1163+471</f>
        <v>6077</v>
      </c>
      <c r="U1180" s="21"/>
      <c r="V1180" s="21"/>
      <c r="W1180" s="21"/>
      <c r="X1180" s="21"/>
      <c r="Y1180" s="123">
        <f>Y1179-Y1163+471</f>
        <v>4206</v>
      </c>
      <c r="Z1180" s="21"/>
      <c r="AA1180" s="21"/>
      <c r="AB1180" s="21"/>
      <c r="AC1180" s="21"/>
      <c r="AD1180" s="123">
        <f>AD1179-AD1163+471</f>
        <v>5187</v>
      </c>
      <c r="AE1180" s="21"/>
      <c r="AF1180" s="21"/>
      <c r="AG1180" s="21"/>
      <c r="AH1180" s="21"/>
      <c r="AI1180" s="123">
        <f>AI1179-AI1163+471</f>
        <v>6217</v>
      </c>
      <c r="AK1180" s="21"/>
    </row>
    <row r="1181" spans="2:37" x14ac:dyDescent="0.35"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AK1181" s="21"/>
    </row>
    <row r="1182" spans="2:37" x14ac:dyDescent="0.35">
      <c r="B1182" s="117" t="s">
        <v>114</v>
      </c>
      <c r="C1182" s="292" t="s">
        <v>1630</v>
      </c>
      <c r="D1182" s="293"/>
      <c r="E1182" s="294"/>
      <c r="F1182" s="21"/>
      <c r="G1182" s="117" t="s">
        <v>114</v>
      </c>
      <c r="H1182" s="292" t="s">
        <v>1631</v>
      </c>
      <c r="I1182" s="293"/>
      <c r="J1182" s="294"/>
      <c r="K1182" s="21"/>
      <c r="L1182" s="117" t="s">
        <v>114</v>
      </c>
      <c r="M1182" s="292" t="s">
        <v>1632</v>
      </c>
      <c r="N1182" s="293"/>
      <c r="O1182" s="294"/>
      <c r="P1182" s="21"/>
      <c r="Q1182" s="117" t="s">
        <v>114</v>
      </c>
      <c r="R1182" s="292" t="s">
        <v>1633</v>
      </c>
      <c r="S1182" s="293"/>
      <c r="T1182" s="294"/>
      <c r="U1182" s="21"/>
      <c r="V1182" s="117" t="s">
        <v>114</v>
      </c>
      <c r="W1182" s="292" t="s">
        <v>1634</v>
      </c>
      <c r="X1182" s="293"/>
      <c r="Y1182" s="294"/>
      <c r="Z1182" s="21"/>
      <c r="AA1182" s="117" t="s">
        <v>114</v>
      </c>
      <c r="AB1182" s="292" t="s">
        <v>1635</v>
      </c>
      <c r="AC1182" s="293"/>
      <c r="AD1182" s="294"/>
      <c r="AE1182" s="21"/>
      <c r="AF1182" s="117" t="s">
        <v>114</v>
      </c>
      <c r="AG1182" s="292" t="s">
        <v>1636</v>
      </c>
      <c r="AH1182" s="293"/>
      <c r="AI1182" s="294"/>
      <c r="AK1182" s="21"/>
    </row>
    <row r="1183" spans="2:37" x14ac:dyDescent="0.35">
      <c r="B1183" s="50"/>
      <c r="C1183" s="118" t="s">
        <v>81</v>
      </c>
      <c r="D1183" s="118" t="s">
        <v>82</v>
      </c>
      <c r="E1183" s="118" t="s">
        <v>95</v>
      </c>
      <c r="F1183" s="21"/>
      <c r="G1183" s="50"/>
      <c r="H1183" s="118" t="s">
        <v>81</v>
      </c>
      <c r="I1183" s="118" t="s">
        <v>82</v>
      </c>
      <c r="J1183" s="118" t="s">
        <v>95</v>
      </c>
      <c r="K1183" s="21"/>
      <c r="L1183" s="50"/>
      <c r="M1183" s="118" t="s">
        <v>81</v>
      </c>
      <c r="N1183" s="118" t="s">
        <v>82</v>
      </c>
      <c r="O1183" s="118" t="s">
        <v>95</v>
      </c>
      <c r="P1183" s="21"/>
      <c r="Q1183" s="50"/>
      <c r="R1183" s="118" t="s">
        <v>81</v>
      </c>
      <c r="S1183" s="118" t="s">
        <v>82</v>
      </c>
      <c r="T1183" s="118" t="s">
        <v>95</v>
      </c>
      <c r="U1183" s="21"/>
      <c r="V1183" s="50"/>
      <c r="W1183" s="118" t="s">
        <v>81</v>
      </c>
      <c r="X1183" s="118" t="s">
        <v>82</v>
      </c>
      <c r="Y1183" s="118" t="s">
        <v>95</v>
      </c>
      <c r="Z1183" s="21"/>
      <c r="AA1183" s="50"/>
      <c r="AB1183" s="118" t="s">
        <v>81</v>
      </c>
      <c r="AC1183" s="118" t="s">
        <v>82</v>
      </c>
      <c r="AD1183" s="118" t="s">
        <v>95</v>
      </c>
      <c r="AE1183" s="21"/>
      <c r="AF1183" s="50"/>
      <c r="AG1183" s="118" t="s">
        <v>81</v>
      </c>
      <c r="AH1183" s="118" t="s">
        <v>82</v>
      </c>
      <c r="AI1183" s="118" t="s">
        <v>95</v>
      </c>
      <c r="AJ1183" s="21"/>
      <c r="AK1183" s="21"/>
    </row>
    <row r="1184" spans="2:37" x14ac:dyDescent="0.35">
      <c r="B1184" s="50" t="s">
        <v>92</v>
      </c>
      <c r="C1184" s="23">
        <v>511233</v>
      </c>
      <c r="D1184" s="23">
        <v>511414</v>
      </c>
      <c r="E1184" s="119">
        <f>(D1184-C1184)*10</f>
        <v>1810</v>
      </c>
      <c r="F1184" s="21"/>
      <c r="G1184" s="50" t="s">
        <v>92</v>
      </c>
      <c r="H1184" s="23">
        <f t="shared" ref="H1184:H1206" si="796">D1184</f>
        <v>511414</v>
      </c>
      <c r="I1184" s="23">
        <v>511580</v>
      </c>
      <c r="J1184" s="119">
        <f>(I1184-H1184)*10</f>
        <v>1660</v>
      </c>
      <c r="K1184" s="21"/>
      <c r="L1184" s="50" t="s">
        <v>92</v>
      </c>
      <c r="M1184" s="23">
        <f t="shared" ref="M1184:M1206" si="797">I1184</f>
        <v>511580</v>
      </c>
      <c r="N1184" s="23">
        <v>511734</v>
      </c>
      <c r="O1184" s="119">
        <f>(N1184-M1184)*10</f>
        <v>1540</v>
      </c>
      <c r="P1184" s="21"/>
      <c r="Q1184" s="50" t="s">
        <v>92</v>
      </c>
      <c r="R1184" s="23">
        <f t="shared" ref="R1184:R1206" si="798">N1184</f>
        <v>511734</v>
      </c>
      <c r="S1184" s="23">
        <v>511825</v>
      </c>
      <c r="T1184" s="119">
        <f>(S1184-R1184)*10</f>
        <v>910</v>
      </c>
      <c r="U1184" s="21"/>
      <c r="V1184" s="50" t="s">
        <v>92</v>
      </c>
      <c r="W1184" s="23">
        <f t="shared" ref="W1184:W1206" si="799">S1184</f>
        <v>511825</v>
      </c>
      <c r="X1184" s="23">
        <v>511982</v>
      </c>
      <c r="Y1184" s="119">
        <f>(X1184-W1184)*10</f>
        <v>1570</v>
      </c>
      <c r="Z1184" s="21"/>
      <c r="AA1184" s="50" t="s">
        <v>92</v>
      </c>
      <c r="AB1184" s="23">
        <f t="shared" ref="AB1184:AB1206" si="800">X1184</f>
        <v>511982</v>
      </c>
      <c r="AC1184" s="23">
        <v>512156</v>
      </c>
      <c r="AD1184" s="119">
        <f>(AC1184-AB1184)*10</f>
        <v>1740</v>
      </c>
      <c r="AE1184" s="21"/>
      <c r="AF1184" s="50" t="s">
        <v>92</v>
      </c>
      <c r="AG1184" s="23">
        <f t="shared" ref="AG1184:AG1206" si="801">AC1184</f>
        <v>512156</v>
      </c>
      <c r="AH1184" s="23">
        <v>512323</v>
      </c>
      <c r="AI1184" s="119">
        <f>(AH1184-AG1184)*10</f>
        <v>1670</v>
      </c>
      <c r="AJ1184" s="21"/>
      <c r="AK1184" s="21"/>
    </row>
    <row r="1185" spans="2:41" x14ac:dyDescent="0.35">
      <c r="B1185" s="50" t="s">
        <v>6</v>
      </c>
      <c r="C1185" s="23">
        <v>328631</v>
      </c>
      <c r="D1185" s="23">
        <v>328885</v>
      </c>
      <c r="E1185" s="119">
        <f>D1185-C1185</f>
        <v>254</v>
      </c>
      <c r="F1185" s="21"/>
      <c r="G1185" s="50" t="s">
        <v>6</v>
      </c>
      <c r="H1185" s="23">
        <f t="shared" si="796"/>
        <v>328885</v>
      </c>
      <c r="I1185" s="23">
        <v>329086</v>
      </c>
      <c r="J1185" s="119">
        <f>I1185-H1185</f>
        <v>201</v>
      </c>
      <c r="K1185" s="21"/>
      <c r="L1185" s="50" t="s">
        <v>6</v>
      </c>
      <c r="M1185" s="23">
        <f t="shared" si="797"/>
        <v>329086</v>
      </c>
      <c r="N1185" s="23">
        <v>329334</v>
      </c>
      <c r="O1185" s="119">
        <f>N1185-M1185</f>
        <v>248</v>
      </c>
      <c r="P1185" s="21"/>
      <c r="Q1185" s="50" t="s">
        <v>6</v>
      </c>
      <c r="R1185" s="23">
        <f t="shared" si="798"/>
        <v>329334</v>
      </c>
      <c r="S1185" s="23">
        <v>329600</v>
      </c>
      <c r="T1185" s="119">
        <f>S1185-R1185</f>
        <v>266</v>
      </c>
      <c r="U1185" s="21"/>
      <c r="V1185" s="50" t="s">
        <v>6</v>
      </c>
      <c r="W1185" s="23">
        <f t="shared" si="799"/>
        <v>329600</v>
      </c>
      <c r="X1185" s="23">
        <v>329856</v>
      </c>
      <c r="Y1185" s="119">
        <f>X1185-W1185</f>
        <v>256</v>
      </c>
      <c r="Z1185" s="21"/>
      <c r="AA1185" s="50" t="s">
        <v>6</v>
      </c>
      <c r="AB1185" s="23">
        <f t="shared" si="800"/>
        <v>329856</v>
      </c>
      <c r="AC1185" s="23">
        <v>330224</v>
      </c>
      <c r="AD1185" s="119">
        <f>AC1185-AB1185</f>
        <v>368</v>
      </c>
      <c r="AE1185" s="21"/>
      <c r="AF1185" s="50" t="s">
        <v>6</v>
      </c>
      <c r="AG1185" s="23">
        <f t="shared" si="801"/>
        <v>330224</v>
      </c>
      <c r="AH1185" s="23">
        <v>330562</v>
      </c>
      <c r="AI1185" s="119">
        <f>AH1185-AG1185</f>
        <v>338</v>
      </c>
      <c r="AO1185" s="21"/>
    </row>
    <row r="1186" spans="2:41" x14ac:dyDescent="0.35">
      <c r="B1186" s="50" t="s">
        <v>103</v>
      </c>
      <c r="C1186" s="23">
        <v>115428</v>
      </c>
      <c r="D1186" s="23">
        <v>116130</v>
      </c>
      <c r="E1186" s="119">
        <f>D1186-C1186</f>
        <v>702</v>
      </c>
      <c r="F1186" s="21"/>
      <c r="G1186" s="50" t="s">
        <v>103</v>
      </c>
      <c r="H1186" s="23">
        <f t="shared" si="796"/>
        <v>116130</v>
      </c>
      <c r="I1186" s="23">
        <v>116805</v>
      </c>
      <c r="J1186" s="119">
        <f>I1186-H1186</f>
        <v>675</v>
      </c>
      <c r="K1186" s="21"/>
      <c r="L1186" s="50" t="s">
        <v>103</v>
      </c>
      <c r="M1186" s="23">
        <f t="shared" si="797"/>
        <v>116805</v>
      </c>
      <c r="N1186" s="23">
        <v>117557</v>
      </c>
      <c r="O1186" s="119">
        <f>N1186-M1186</f>
        <v>752</v>
      </c>
      <c r="P1186" s="21"/>
      <c r="Q1186" s="50" t="s">
        <v>103</v>
      </c>
      <c r="R1186" s="23">
        <f t="shared" si="798"/>
        <v>117557</v>
      </c>
      <c r="S1186" s="23">
        <v>118268</v>
      </c>
      <c r="T1186" s="119">
        <f>S1186-R1186</f>
        <v>711</v>
      </c>
      <c r="U1186" s="21"/>
      <c r="V1186" s="50" t="s">
        <v>103</v>
      </c>
      <c r="W1186" s="23">
        <f t="shared" si="799"/>
        <v>118268</v>
      </c>
      <c r="X1186" s="23">
        <v>118990</v>
      </c>
      <c r="Y1186" s="119">
        <f>X1186-W1186</f>
        <v>722</v>
      </c>
      <c r="Z1186" s="21"/>
      <c r="AA1186" s="50" t="s">
        <v>103</v>
      </c>
      <c r="AB1186" s="23">
        <f t="shared" si="800"/>
        <v>118990</v>
      </c>
      <c r="AC1186" s="23">
        <v>119632</v>
      </c>
      <c r="AD1186" s="119">
        <f>AC1186-AB1186</f>
        <v>642</v>
      </c>
      <c r="AE1186" s="21"/>
      <c r="AF1186" s="50" t="s">
        <v>103</v>
      </c>
      <c r="AG1186" s="23">
        <f t="shared" si="801"/>
        <v>119632</v>
      </c>
      <c r="AH1186" s="23">
        <v>120328</v>
      </c>
      <c r="AI1186" s="119">
        <f>AH1186-AG1186</f>
        <v>696</v>
      </c>
    </row>
    <row r="1187" spans="2:41" x14ac:dyDescent="0.35">
      <c r="B1187" s="19" t="s">
        <v>100</v>
      </c>
      <c r="C1187" s="23">
        <v>189303</v>
      </c>
      <c r="D1187" s="23">
        <v>189533</v>
      </c>
      <c r="E1187" s="119">
        <f>D1187-C1187</f>
        <v>230</v>
      </c>
      <c r="F1187" s="21"/>
      <c r="G1187" s="19" t="s">
        <v>100</v>
      </c>
      <c r="H1187" s="23">
        <f t="shared" si="796"/>
        <v>189533</v>
      </c>
      <c r="I1187" s="23">
        <v>189783</v>
      </c>
      <c r="J1187" s="119">
        <f>I1187-H1187</f>
        <v>250</v>
      </c>
      <c r="K1187" s="21"/>
      <c r="L1187" s="19" t="s">
        <v>100</v>
      </c>
      <c r="M1187" s="23">
        <f t="shared" si="797"/>
        <v>189783</v>
      </c>
      <c r="N1187" s="23">
        <v>189983</v>
      </c>
      <c r="O1187" s="119">
        <f>N1187-M1187</f>
        <v>200</v>
      </c>
      <c r="P1187" s="21"/>
      <c r="Q1187" s="19" t="s">
        <v>100</v>
      </c>
      <c r="R1187" s="23">
        <f t="shared" si="798"/>
        <v>189983</v>
      </c>
      <c r="S1187" s="23">
        <v>190183</v>
      </c>
      <c r="T1187" s="119">
        <f>S1187-R1187</f>
        <v>200</v>
      </c>
      <c r="U1187" s="21"/>
      <c r="V1187" s="19" t="s">
        <v>100</v>
      </c>
      <c r="W1187" s="23">
        <f t="shared" si="799"/>
        <v>190183</v>
      </c>
      <c r="X1187" s="23">
        <v>190383</v>
      </c>
      <c r="Y1187" s="119">
        <f>X1187-W1187</f>
        <v>200</v>
      </c>
      <c r="Z1187" s="21"/>
      <c r="AA1187" s="19" t="s">
        <v>100</v>
      </c>
      <c r="AB1187" s="23">
        <f t="shared" si="800"/>
        <v>190383</v>
      </c>
      <c r="AC1187" s="23">
        <v>190583</v>
      </c>
      <c r="AD1187" s="119">
        <f>AC1187-AB1187</f>
        <v>200</v>
      </c>
      <c r="AE1187" s="21"/>
      <c r="AF1187" s="19" t="s">
        <v>100</v>
      </c>
      <c r="AG1187" s="23">
        <f t="shared" si="801"/>
        <v>190583</v>
      </c>
      <c r="AH1187" s="23">
        <v>190803</v>
      </c>
      <c r="AI1187" s="119">
        <f>AH1187-AG1187</f>
        <v>220</v>
      </c>
    </row>
    <row r="1188" spans="2:41" x14ac:dyDescent="0.35">
      <c r="B1188" s="19" t="s">
        <v>1176</v>
      </c>
      <c r="C1188" s="23">
        <v>516</v>
      </c>
      <c r="D1188" s="23">
        <v>516</v>
      </c>
      <c r="E1188" s="119">
        <f>D1188-C1188</f>
        <v>0</v>
      </c>
      <c r="F1188" s="21"/>
      <c r="G1188" s="19" t="s">
        <v>1176</v>
      </c>
      <c r="H1188" s="23">
        <f t="shared" si="796"/>
        <v>516</v>
      </c>
      <c r="I1188" s="23">
        <v>516</v>
      </c>
      <c r="J1188" s="119">
        <f>I1188-H1188</f>
        <v>0</v>
      </c>
      <c r="K1188" s="21"/>
      <c r="L1188" s="19" t="s">
        <v>1176</v>
      </c>
      <c r="M1188" s="23">
        <f t="shared" si="797"/>
        <v>516</v>
      </c>
      <c r="N1188" s="23">
        <v>516</v>
      </c>
      <c r="O1188" s="119">
        <f>N1188-M1188</f>
        <v>0</v>
      </c>
      <c r="P1188" s="21"/>
      <c r="Q1188" s="19" t="s">
        <v>1176</v>
      </c>
      <c r="R1188" s="23">
        <f t="shared" si="798"/>
        <v>516</v>
      </c>
      <c r="S1188" s="23">
        <v>516</v>
      </c>
      <c r="T1188" s="119">
        <f>S1188-R1188</f>
        <v>0</v>
      </c>
      <c r="U1188" s="21"/>
      <c r="V1188" s="19" t="s">
        <v>1176</v>
      </c>
      <c r="W1188" s="23">
        <f t="shared" si="799"/>
        <v>516</v>
      </c>
      <c r="X1188" s="23">
        <v>516</v>
      </c>
      <c r="Y1188" s="119">
        <f>X1188-W1188</f>
        <v>0</v>
      </c>
      <c r="Z1188" s="21"/>
      <c r="AA1188" s="19" t="s">
        <v>1176</v>
      </c>
      <c r="AB1188" s="23">
        <f t="shared" si="800"/>
        <v>516</v>
      </c>
      <c r="AC1188" s="23">
        <v>516</v>
      </c>
      <c r="AD1188" s="119">
        <f>AC1188-AB1188</f>
        <v>0</v>
      </c>
      <c r="AE1188" s="21"/>
      <c r="AF1188" s="19" t="s">
        <v>1176</v>
      </c>
      <c r="AG1188" s="23">
        <f t="shared" si="801"/>
        <v>516</v>
      </c>
      <c r="AH1188" s="23">
        <v>516</v>
      </c>
      <c r="AI1188" s="119">
        <f>AH1188-AG1188</f>
        <v>0</v>
      </c>
    </row>
    <row r="1189" spans="2:41" x14ac:dyDescent="0.35">
      <c r="B1189" s="19" t="s">
        <v>1179</v>
      </c>
      <c r="C1189" s="23">
        <v>12279</v>
      </c>
      <c r="D1189" s="23">
        <v>12279</v>
      </c>
      <c r="E1189" s="119">
        <f>D1189-C1189</f>
        <v>0</v>
      </c>
      <c r="F1189" s="21"/>
      <c r="G1189" s="19" t="s">
        <v>1179</v>
      </c>
      <c r="H1189" s="23">
        <f t="shared" si="796"/>
        <v>12279</v>
      </c>
      <c r="I1189" s="23">
        <v>12279</v>
      </c>
      <c r="J1189" s="119">
        <f>I1189-H1189</f>
        <v>0</v>
      </c>
      <c r="K1189" s="21"/>
      <c r="L1189" s="19" t="s">
        <v>1179</v>
      </c>
      <c r="M1189" s="23">
        <f t="shared" si="797"/>
        <v>12279</v>
      </c>
      <c r="N1189" s="23">
        <v>12279</v>
      </c>
      <c r="O1189" s="119">
        <f>N1189-M1189</f>
        <v>0</v>
      </c>
      <c r="P1189" s="21"/>
      <c r="Q1189" s="19" t="s">
        <v>1179</v>
      </c>
      <c r="R1189" s="23">
        <f t="shared" si="798"/>
        <v>12279</v>
      </c>
      <c r="S1189" s="23">
        <v>12279</v>
      </c>
      <c r="T1189" s="119">
        <f>S1189-R1189</f>
        <v>0</v>
      </c>
      <c r="U1189" s="21"/>
      <c r="V1189" s="19" t="s">
        <v>1179</v>
      </c>
      <c r="W1189" s="23">
        <f t="shared" si="799"/>
        <v>12279</v>
      </c>
      <c r="X1189" s="23">
        <v>12279</v>
      </c>
      <c r="Y1189" s="119">
        <f>X1189-W1189</f>
        <v>0</v>
      </c>
      <c r="Z1189" s="21"/>
      <c r="AA1189" s="19" t="s">
        <v>1179</v>
      </c>
      <c r="AB1189" s="23">
        <f t="shared" si="800"/>
        <v>12279</v>
      </c>
      <c r="AC1189" s="23">
        <v>12279</v>
      </c>
      <c r="AD1189" s="119">
        <f>AC1189-AB1189</f>
        <v>0</v>
      </c>
      <c r="AE1189" s="21"/>
      <c r="AF1189" s="19" t="s">
        <v>1179</v>
      </c>
      <c r="AG1189" s="23">
        <f t="shared" si="801"/>
        <v>12279</v>
      </c>
      <c r="AH1189" s="23">
        <v>12279</v>
      </c>
      <c r="AI1189" s="119">
        <f>AH1189-AG1189</f>
        <v>0</v>
      </c>
    </row>
    <row r="1190" spans="2:41" x14ac:dyDescent="0.35">
      <c r="B1190" s="50" t="s">
        <v>3</v>
      </c>
      <c r="C1190" s="23">
        <v>374098</v>
      </c>
      <c r="D1190" s="23">
        <v>374324</v>
      </c>
      <c r="E1190" s="119">
        <f>(D1190-C1190)*10</f>
        <v>2260</v>
      </c>
      <c r="F1190" s="21"/>
      <c r="G1190" s="50" t="s">
        <v>3</v>
      </c>
      <c r="H1190" s="23">
        <f t="shared" si="796"/>
        <v>374324</v>
      </c>
      <c r="I1190" s="23">
        <v>374522</v>
      </c>
      <c r="J1190" s="119">
        <f>(I1190-H1190)*10</f>
        <v>1980</v>
      </c>
      <c r="K1190" s="21"/>
      <c r="L1190" s="50" t="s">
        <v>3</v>
      </c>
      <c r="M1190" s="23">
        <f t="shared" si="797"/>
        <v>374522</v>
      </c>
      <c r="N1190" s="23">
        <v>374705</v>
      </c>
      <c r="O1190" s="119">
        <f>(N1190-M1190)*10</f>
        <v>1830</v>
      </c>
      <c r="P1190" s="21"/>
      <c r="Q1190" s="50" t="s">
        <v>3</v>
      </c>
      <c r="R1190" s="23">
        <f t="shared" si="798"/>
        <v>374705</v>
      </c>
      <c r="S1190" s="23">
        <v>374877</v>
      </c>
      <c r="T1190" s="119">
        <f>(S1190-R1190)*10</f>
        <v>1720</v>
      </c>
      <c r="U1190" s="21"/>
      <c r="V1190" s="50" t="s">
        <v>3</v>
      </c>
      <c r="W1190" s="23">
        <f t="shared" si="799"/>
        <v>374877</v>
      </c>
      <c r="X1190" s="23">
        <v>375061</v>
      </c>
      <c r="Y1190" s="119">
        <f>(X1190-W1190)*10</f>
        <v>1840</v>
      </c>
      <c r="Z1190" s="21"/>
      <c r="AA1190" s="50" t="s">
        <v>3</v>
      </c>
      <c r="AB1190" s="23">
        <f t="shared" si="800"/>
        <v>375061</v>
      </c>
      <c r="AC1190" s="23">
        <v>375226</v>
      </c>
      <c r="AD1190" s="119">
        <f>(AC1190-AB1190)*10</f>
        <v>1650</v>
      </c>
      <c r="AE1190" s="21"/>
      <c r="AF1190" s="50" t="s">
        <v>3</v>
      </c>
      <c r="AG1190" s="23">
        <f t="shared" si="801"/>
        <v>375226</v>
      </c>
      <c r="AH1190" s="23">
        <v>375458</v>
      </c>
      <c r="AI1190" s="119">
        <f>(AH1190-AG1190)*10</f>
        <v>2320</v>
      </c>
    </row>
    <row r="1191" spans="2:41" x14ac:dyDescent="0.35">
      <c r="B1191" s="50" t="s">
        <v>83</v>
      </c>
      <c r="C1191" s="23">
        <v>31616</v>
      </c>
      <c r="D1191" s="23">
        <v>31621</v>
      </c>
      <c r="E1191" s="119">
        <f>D1191-Supply!C1191</f>
        <v>5</v>
      </c>
      <c r="F1191" s="21"/>
      <c r="G1191" s="50" t="s">
        <v>83</v>
      </c>
      <c r="H1191" s="23">
        <f t="shared" si="796"/>
        <v>31621</v>
      </c>
      <c r="I1191" s="23">
        <v>31626</v>
      </c>
      <c r="J1191" s="119">
        <f>I1191-Supply!H1191</f>
        <v>5</v>
      </c>
      <c r="K1191" s="21"/>
      <c r="L1191" s="50" t="s">
        <v>83</v>
      </c>
      <c r="M1191" s="23">
        <f t="shared" si="797"/>
        <v>31626</v>
      </c>
      <c r="N1191" s="23">
        <v>31634</v>
      </c>
      <c r="O1191" s="119">
        <f>N1191-Supply!M1191</f>
        <v>8</v>
      </c>
      <c r="P1191" s="21"/>
      <c r="Q1191" s="50" t="s">
        <v>83</v>
      </c>
      <c r="R1191" s="23">
        <f t="shared" si="798"/>
        <v>31634</v>
      </c>
      <c r="S1191" s="23">
        <v>31642</v>
      </c>
      <c r="T1191" s="119">
        <f>S1191-Supply!R1191</f>
        <v>8</v>
      </c>
      <c r="U1191" s="21"/>
      <c r="V1191" s="50" t="s">
        <v>83</v>
      </c>
      <c r="W1191" s="23">
        <f t="shared" si="799"/>
        <v>31642</v>
      </c>
      <c r="X1191" s="23">
        <v>31649</v>
      </c>
      <c r="Y1191" s="119">
        <f>X1191-Supply!W1191</f>
        <v>7</v>
      </c>
      <c r="Z1191" s="21"/>
      <c r="AA1191" s="50" t="s">
        <v>83</v>
      </c>
      <c r="AB1191" s="23">
        <f t="shared" si="800"/>
        <v>31649</v>
      </c>
      <c r="AC1191" s="23">
        <v>31655</v>
      </c>
      <c r="AD1191" s="119">
        <f>AC1191-Supply!AB1191</f>
        <v>6</v>
      </c>
      <c r="AE1191" s="21"/>
      <c r="AF1191" s="50" t="s">
        <v>83</v>
      </c>
      <c r="AG1191" s="23">
        <f t="shared" si="801"/>
        <v>31655</v>
      </c>
      <c r="AH1191" s="23">
        <v>31661</v>
      </c>
      <c r="AI1191" s="119">
        <f>AH1191-Supply!AG1191</f>
        <v>6</v>
      </c>
    </row>
    <row r="1192" spans="2:41" x14ac:dyDescent="0.35">
      <c r="B1192" s="50" t="s">
        <v>84</v>
      </c>
      <c r="C1192" s="23">
        <v>56972</v>
      </c>
      <c r="D1192" s="23">
        <v>57004</v>
      </c>
      <c r="E1192" s="119">
        <f>D1192-C1192</f>
        <v>32</v>
      </c>
      <c r="F1192" s="21"/>
      <c r="G1192" s="50" t="s">
        <v>84</v>
      </c>
      <c r="H1192" s="23">
        <f t="shared" si="796"/>
        <v>57004</v>
      </c>
      <c r="I1192" s="23">
        <v>57017</v>
      </c>
      <c r="J1192" s="119">
        <f>I1192-H1192</f>
        <v>13</v>
      </c>
      <c r="K1192" s="21"/>
      <c r="L1192" s="50" t="s">
        <v>84</v>
      </c>
      <c r="M1192" s="23">
        <f t="shared" si="797"/>
        <v>57017</v>
      </c>
      <c r="N1192" s="23">
        <v>57078</v>
      </c>
      <c r="O1192" s="119">
        <f>N1192-M1192</f>
        <v>61</v>
      </c>
      <c r="P1192" s="21"/>
      <c r="Q1192" s="50" t="s">
        <v>84</v>
      </c>
      <c r="R1192" s="23">
        <f t="shared" si="798"/>
        <v>57078</v>
      </c>
      <c r="S1192" s="23">
        <v>57104</v>
      </c>
      <c r="T1192" s="119">
        <f>S1192-R1192</f>
        <v>26</v>
      </c>
      <c r="U1192" s="21"/>
      <c r="V1192" s="50" t="s">
        <v>84</v>
      </c>
      <c r="W1192" s="23">
        <f t="shared" si="799"/>
        <v>57104</v>
      </c>
      <c r="X1192" s="23">
        <v>57146</v>
      </c>
      <c r="Y1192" s="119">
        <f>X1192-W1192</f>
        <v>42</v>
      </c>
      <c r="Z1192" s="21"/>
      <c r="AA1192" s="50" t="s">
        <v>84</v>
      </c>
      <c r="AB1192" s="23">
        <f t="shared" si="800"/>
        <v>57146</v>
      </c>
      <c r="AC1192" s="23">
        <v>57199</v>
      </c>
      <c r="AD1192" s="119">
        <f>AC1192-AB1192</f>
        <v>53</v>
      </c>
      <c r="AE1192" s="21"/>
      <c r="AF1192" s="50" t="s">
        <v>84</v>
      </c>
      <c r="AG1192" s="23">
        <f t="shared" si="801"/>
        <v>57199</v>
      </c>
      <c r="AH1192" s="23">
        <v>57220</v>
      </c>
      <c r="AI1192" s="119">
        <f>AH1192-AG1192</f>
        <v>21</v>
      </c>
    </row>
    <row r="1193" spans="2:41" x14ac:dyDescent="0.35">
      <c r="B1193" s="50" t="s">
        <v>98</v>
      </c>
      <c r="C1193" s="23">
        <v>139852</v>
      </c>
      <c r="D1193" s="23">
        <v>139852</v>
      </c>
      <c r="E1193" s="119">
        <f>D1193-C1193</f>
        <v>0</v>
      </c>
      <c r="F1193" s="21"/>
      <c r="G1193" s="50" t="s">
        <v>98</v>
      </c>
      <c r="H1193" s="23">
        <f t="shared" si="796"/>
        <v>139852</v>
      </c>
      <c r="I1193" s="23">
        <v>139852</v>
      </c>
      <c r="J1193" s="119">
        <f>I1193-H1193</f>
        <v>0</v>
      </c>
      <c r="K1193" s="21"/>
      <c r="L1193" s="50" t="s">
        <v>98</v>
      </c>
      <c r="M1193" s="23">
        <f t="shared" si="797"/>
        <v>139852</v>
      </c>
      <c r="N1193" s="23">
        <v>139852</v>
      </c>
      <c r="O1193" s="119">
        <f>N1193-M1193</f>
        <v>0</v>
      </c>
      <c r="P1193" s="21"/>
      <c r="Q1193" s="50" t="s">
        <v>98</v>
      </c>
      <c r="R1193" s="23">
        <f t="shared" si="798"/>
        <v>139852</v>
      </c>
      <c r="S1193" s="23">
        <v>139852</v>
      </c>
      <c r="T1193" s="119">
        <f>S1193-R1193</f>
        <v>0</v>
      </c>
      <c r="U1193" s="21"/>
      <c r="V1193" s="50" t="s">
        <v>98</v>
      </c>
      <c r="W1193" s="23">
        <f t="shared" si="799"/>
        <v>139852</v>
      </c>
      <c r="X1193" s="23">
        <v>139852</v>
      </c>
      <c r="Y1193" s="119">
        <f>X1193-W1193</f>
        <v>0</v>
      </c>
      <c r="Z1193" s="21"/>
      <c r="AA1193" s="50" t="s">
        <v>98</v>
      </c>
      <c r="AB1193" s="23">
        <f t="shared" si="800"/>
        <v>139852</v>
      </c>
      <c r="AC1193" s="23">
        <v>139852</v>
      </c>
      <c r="AD1193" s="119">
        <f>AC1193-AB1193</f>
        <v>0</v>
      </c>
      <c r="AE1193" s="21"/>
      <c r="AF1193" s="50" t="s">
        <v>98</v>
      </c>
      <c r="AG1193" s="23">
        <f t="shared" si="801"/>
        <v>139852</v>
      </c>
      <c r="AH1193" s="23">
        <v>139852</v>
      </c>
      <c r="AI1193" s="119">
        <f>AH1193-AG1193</f>
        <v>0</v>
      </c>
    </row>
    <row r="1194" spans="2:41" x14ac:dyDescent="0.35">
      <c r="B1194" s="50" t="s">
        <v>85</v>
      </c>
      <c r="C1194" s="23">
        <v>863</v>
      </c>
      <c r="D1194" s="23">
        <v>865</v>
      </c>
      <c r="E1194" s="119">
        <f>D1194-C1194</f>
        <v>2</v>
      </c>
      <c r="F1194" s="21"/>
      <c r="G1194" s="50" t="s">
        <v>85</v>
      </c>
      <c r="H1194" s="23">
        <f t="shared" si="796"/>
        <v>865</v>
      </c>
      <c r="I1194" s="23">
        <v>866</v>
      </c>
      <c r="J1194" s="119">
        <f>I1194-H1194</f>
        <v>1</v>
      </c>
      <c r="K1194" s="21"/>
      <c r="L1194" s="50" t="s">
        <v>85</v>
      </c>
      <c r="M1194" s="23">
        <f t="shared" si="797"/>
        <v>866</v>
      </c>
      <c r="N1194" s="23">
        <v>869</v>
      </c>
      <c r="O1194" s="119">
        <f>N1194-M1194</f>
        <v>3</v>
      </c>
      <c r="P1194" s="21"/>
      <c r="Q1194" s="50" t="s">
        <v>85</v>
      </c>
      <c r="R1194" s="23">
        <f t="shared" si="798"/>
        <v>869</v>
      </c>
      <c r="S1194" s="23">
        <v>871</v>
      </c>
      <c r="T1194" s="119">
        <f>S1194-R1194</f>
        <v>2</v>
      </c>
      <c r="U1194" s="21"/>
      <c r="V1194" s="50" t="s">
        <v>85</v>
      </c>
      <c r="W1194" s="23">
        <f t="shared" si="799"/>
        <v>871</v>
      </c>
      <c r="X1194" s="23">
        <v>872</v>
      </c>
      <c r="Y1194" s="119">
        <f>X1194-W1194</f>
        <v>1</v>
      </c>
      <c r="Z1194" s="21"/>
      <c r="AA1194" s="50" t="s">
        <v>85</v>
      </c>
      <c r="AB1194" s="23">
        <f t="shared" si="800"/>
        <v>872</v>
      </c>
      <c r="AC1194" s="23">
        <v>873</v>
      </c>
      <c r="AD1194" s="119">
        <f>AC1194-AB1194</f>
        <v>1</v>
      </c>
      <c r="AE1194" s="21"/>
      <c r="AF1194" s="50" t="s">
        <v>85</v>
      </c>
      <c r="AG1194" s="23">
        <f t="shared" si="801"/>
        <v>873</v>
      </c>
      <c r="AH1194" s="23">
        <v>875</v>
      </c>
      <c r="AI1194" s="119">
        <f>AH1194-AG1194</f>
        <v>2</v>
      </c>
    </row>
    <row r="1195" spans="2:41" x14ac:dyDescent="0.35">
      <c r="B1195" s="50" t="s">
        <v>86</v>
      </c>
      <c r="C1195" s="23">
        <v>378379</v>
      </c>
      <c r="D1195" s="23">
        <v>378631</v>
      </c>
      <c r="E1195" s="119">
        <f>D1195-C1195</f>
        <v>252</v>
      </c>
      <c r="F1195" s="21"/>
      <c r="G1195" s="50" t="s">
        <v>86</v>
      </c>
      <c r="H1195" s="23">
        <f t="shared" si="796"/>
        <v>378631</v>
      </c>
      <c r="I1195" s="23">
        <v>378865</v>
      </c>
      <c r="J1195" s="119">
        <f>I1195-H1195</f>
        <v>234</v>
      </c>
      <c r="K1195" s="21"/>
      <c r="L1195" s="50" t="s">
        <v>86</v>
      </c>
      <c r="M1195" s="23">
        <f t="shared" si="797"/>
        <v>378865</v>
      </c>
      <c r="N1195" s="23">
        <v>379071</v>
      </c>
      <c r="O1195" s="119">
        <f>N1195-M1195</f>
        <v>206</v>
      </c>
      <c r="P1195" s="21"/>
      <c r="Q1195" s="50" t="s">
        <v>86</v>
      </c>
      <c r="R1195" s="23">
        <f t="shared" si="798"/>
        <v>379071</v>
      </c>
      <c r="S1195" s="23">
        <v>379335</v>
      </c>
      <c r="T1195" s="119">
        <f>S1195-R1195</f>
        <v>264</v>
      </c>
      <c r="U1195" s="21"/>
      <c r="V1195" s="50" t="s">
        <v>86</v>
      </c>
      <c r="W1195" s="23">
        <f t="shared" si="799"/>
        <v>379335</v>
      </c>
      <c r="X1195" s="23">
        <v>379581</v>
      </c>
      <c r="Y1195" s="119">
        <f>X1195-W1195</f>
        <v>246</v>
      </c>
      <c r="Z1195" s="21"/>
      <c r="AA1195" s="50" t="s">
        <v>86</v>
      </c>
      <c r="AB1195" s="23">
        <f t="shared" si="800"/>
        <v>379581</v>
      </c>
      <c r="AC1195" s="23">
        <v>379836</v>
      </c>
      <c r="AD1195" s="119">
        <f>AC1195-AB1195</f>
        <v>255</v>
      </c>
      <c r="AE1195" s="21"/>
      <c r="AF1195" s="50" t="s">
        <v>86</v>
      </c>
      <c r="AG1195" s="23">
        <f t="shared" si="801"/>
        <v>379836</v>
      </c>
      <c r="AH1195" s="23">
        <v>380104</v>
      </c>
      <c r="AI1195" s="119">
        <f>AH1195-AG1195</f>
        <v>268</v>
      </c>
    </row>
    <row r="1196" spans="2:41" x14ac:dyDescent="0.35">
      <c r="B1196" s="50" t="s">
        <v>93</v>
      </c>
      <c r="C1196" s="23"/>
      <c r="D1196" s="23"/>
      <c r="E1196" s="119">
        <f>E1195+E1194+E1193+E1192+E1191+E1190</f>
        <v>2551</v>
      </c>
      <c r="F1196" s="21"/>
      <c r="G1196" s="50" t="s">
        <v>93</v>
      </c>
      <c r="H1196" s="23">
        <f t="shared" si="796"/>
        <v>0</v>
      </c>
      <c r="I1196" s="23"/>
      <c r="J1196" s="119">
        <f>J1195+J1194+J1193+J1192+J1191+J1190</f>
        <v>2233</v>
      </c>
      <c r="K1196" s="21"/>
      <c r="L1196" s="50" t="s">
        <v>93</v>
      </c>
      <c r="M1196" s="23">
        <f t="shared" si="797"/>
        <v>0</v>
      </c>
      <c r="N1196" s="23"/>
      <c r="O1196" s="119">
        <f>O1195+O1194+O1193+O1192+O1191+O1190</f>
        <v>2108</v>
      </c>
      <c r="P1196" s="21"/>
      <c r="Q1196" s="50" t="s">
        <v>93</v>
      </c>
      <c r="R1196" s="23">
        <f t="shared" si="798"/>
        <v>0</v>
      </c>
      <c r="S1196" s="23"/>
      <c r="T1196" s="119">
        <f>T1195+T1194+T1193+T1192+T1191+T1190</f>
        <v>2020</v>
      </c>
      <c r="U1196" s="21"/>
      <c r="V1196" s="50" t="s">
        <v>93</v>
      </c>
      <c r="W1196" s="23">
        <f t="shared" si="799"/>
        <v>0</v>
      </c>
      <c r="X1196" s="23"/>
      <c r="Y1196" s="119">
        <f>Y1195+Y1194+Y1193+Y1192+Y1191+Y1190</f>
        <v>2136</v>
      </c>
      <c r="Z1196" s="21"/>
      <c r="AA1196" s="50" t="s">
        <v>93</v>
      </c>
      <c r="AB1196" s="23">
        <f t="shared" si="800"/>
        <v>0</v>
      </c>
      <c r="AC1196" s="23"/>
      <c r="AD1196" s="119">
        <f>AD1195+AD1194+AD1193+AD1192+AD1191+AD1190</f>
        <v>1965</v>
      </c>
      <c r="AE1196" s="21"/>
      <c r="AF1196" s="50" t="s">
        <v>93</v>
      </c>
      <c r="AG1196" s="23">
        <f t="shared" si="801"/>
        <v>0</v>
      </c>
      <c r="AH1196" s="23"/>
      <c r="AI1196" s="119">
        <f>AI1195+AI1194+AI1193+AI1192+AI1191+AI1190</f>
        <v>2617</v>
      </c>
    </row>
    <row r="1197" spans="2:41" x14ac:dyDescent="0.35">
      <c r="B1197" s="50" t="s">
        <v>87</v>
      </c>
      <c r="C1197" s="23">
        <v>1590478</v>
      </c>
      <c r="D1197" s="23">
        <v>1590478</v>
      </c>
      <c r="E1197" s="119">
        <f t="shared" ref="E1197:E1203" si="802">D1197-C1197</f>
        <v>0</v>
      </c>
      <c r="F1197" s="21"/>
      <c r="G1197" s="50" t="s">
        <v>87</v>
      </c>
      <c r="H1197" s="23">
        <f t="shared" si="796"/>
        <v>1590478</v>
      </c>
      <c r="I1197" s="23">
        <v>1590478</v>
      </c>
      <c r="J1197" s="119">
        <f t="shared" ref="J1197:J1203" si="803">I1197-H1197</f>
        <v>0</v>
      </c>
      <c r="K1197" s="21"/>
      <c r="L1197" s="50" t="s">
        <v>87</v>
      </c>
      <c r="M1197" s="23">
        <f t="shared" si="797"/>
        <v>1590478</v>
      </c>
      <c r="N1197" s="23">
        <v>1590478</v>
      </c>
      <c r="O1197" s="119">
        <f t="shared" ref="O1197:O1203" si="804">N1197-M1197</f>
        <v>0</v>
      </c>
      <c r="P1197" s="21"/>
      <c r="Q1197" s="50" t="s">
        <v>87</v>
      </c>
      <c r="R1197" s="23">
        <f t="shared" si="798"/>
        <v>1590478</v>
      </c>
      <c r="S1197" s="23">
        <v>1590478</v>
      </c>
      <c r="T1197" s="119">
        <f t="shared" ref="T1197:T1203" si="805">S1197-R1197</f>
        <v>0</v>
      </c>
      <c r="U1197" s="21"/>
      <c r="V1197" s="50" t="s">
        <v>87</v>
      </c>
      <c r="W1197" s="23">
        <f t="shared" si="799"/>
        <v>1590478</v>
      </c>
      <c r="X1197" s="23">
        <v>1590478</v>
      </c>
      <c r="Y1197" s="119">
        <f t="shared" ref="Y1197:Y1203" si="806">X1197-W1197</f>
        <v>0</v>
      </c>
      <c r="Z1197" s="21"/>
      <c r="AA1197" s="50" t="s">
        <v>87</v>
      </c>
      <c r="AB1197" s="23">
        <f t="shared" si="800"/>
        <v>1590478</v>
      </c>
      <c r="AC1197" s="23">
        <v>1590478</v>
      </c>
      <c r="AD1197" s="119">
        <f t="shared" ref="AD1197:AD1203" si="807">AC1197-AB1197</f>
        <v>0</v>
      </c>
      <c r="AE1197" s="21"/>
      <c r="AF1197" s="50" t="s">
        <v>87</v>
      </c>
      <c r="AG1197" s="23">
        <f t="shared" si="801"/>
        <v>1590478</v>
      </c>
      <c r="AH1197" s="23">
        <v>1590478</v>
      </c>
      <c r="AI1197" s="119">
        <f t="shared" ref="AI1197:AI1203" si="808">AH1197-AG1197</f>
        <v>0</v>
      </c>
    </row>
    <row r="1198" spans="2:41" x14ac:dyDescent="0.35">
      <c r="B1198" s="50" t="s">
        <v>96</v>
      </c>
      <c r="C1198" s="23">
        <v>908112</v>
      </c>
      <c r="D1198" s="23">
        <v>908342</v>
      </c>
      <c r="E1198" s="119">
        <f t="shared" si="802"/>
        <v>230</v>
      </c>
      <c r="F1198" s="21"/>
      <c r="G1198" s="50" t="s">
        <v>96</v>
      </c>
      <c r="H1198" s="23">
        <f t="shared" si="796"/>
        <v>908342</v>
      </c>
      <c r="I1198" s="23">
        <v>908626</v>
      </c>
      <c r="J1198" s="119">
        <f t="shared" si="803"/>
        <v>284</v>
      </c>
      <c r="K1198" s="21"/>
      <c r="L1198" s="50" t="s">
        <v>96</v>
      </c>
      <c r="M1198" s="23">
        <f t="shared" si="797"/>
        <v>908626</v>
      </c>
      <c r="N1198" s="23">
        <v>908865</v>
      </c>
      <c r="O1198" s="119">
        <f t="shared" si="804"/>
        <v>239</v>
      </c>
      <c r="P1198" s="21"/>
      <c r="Q1198" s="50" t="s">
        <v>96</v>
      </c>
      <c r="R1198" s="23">
        <f t="shared" si="798"/>
        <v>908865</v>
      </c>
      <c r="S1198" s="23">
        <v>909112</v>
      </c>
      <c r="T1198" s="119">
        <f t="shared" si="805"/>
        <v>247</v>
      </c>
      <c r="U1198" s="21"/>
      <c r="V1198" s="50" t="s">
        <v>96</v>
      </c>
      <c r="W1198" s="23">
        <f t="shared" si="799"/>
        <v>909112</v>
      </c>
      <c r="X1198" s="23">
        <v>909464</v>
      </c>
      <c r="Y1198" s="119">
        <f t="shared" si="806"/>
        <v>352</v>
      </c>
      <c r="Z1198" s="21"/>
      <c r="AA1198" s="50" t="s">
        <v>96</v>
      </c>
      <c r="AB1198" s="23">
        <f t="shared" si="800"/>
        <v>909464</v>
      </c>
      <c r="AC1198" s="23">
        <v>909767</v>
      </c>
      <c r="AD1198" s="119">
        <f t="shared" si="807"/>
        <v>303</v>
      </c>
      <c r="AE1198" s="21"/>
      <c r="AF1198" s="50" t="s">
        <v>96</v>
      </c>
      <c r="AG1198" s="23">
        <f t="shared" si="801"/>
        <v>909767</v>
      </c>
      <c r="AH1198" s="23">
        <v>910060</v>
      </c>
      <c r="AI1198" s="119">
        <f t="shared" si="808"/>
        <v>293</v>
      </c>
    </row>
    <row r="1199" spans="2:41" x14ac:dyDescent="0.35">
      <c r="B1199" s="50" t="s">
        <v>88</v>
      </c>
      <c r="C1199" s="23"/>
      <c r="D1199" s="23"/>
      <c r="E1199" s="119">
        <f t="shared" si="802"/>
        <v>0</v>
      </c>
      <c r="F1199" s="21"/>
      <c r="G1199" s="50" t="s">
        <v>88</v>
      </c>
      <c r="H1199" s="23">
        <f t="shared" si="796"/>
        <v>0</v>
      </c>
      <c r="I1199" s="23">
        <v>0</v>
      </c>
      <c r="J1199" s="119">
        <f t="shared" si="803"/>
        <v>0</v>
      </c>
      <c r="K1199" s="21"/>
      <c r="L1199" s="50" t="s">
        <v>88</v>
      </c>
      <c r="M1199" s="23">
        <f t="shared" si="797"/>
        <v>0</v>
      </c>
      <c r="N1199" s="23"/>
      <c r="O1199" s="119">
        <f t="shared" si="804"/>
        <v>0</v>
      </c>
      <c r="P1199" s="21"/>
      <c r="Q1199" s="50" t="s">
        <v>88</v>
      </c>
      <c r="R1199" s="23">
        <f t="shared" si="798"/>
        <v>0</v>
      </c>
      <c r="S1199" s="23"/>
      <c r="T1199" s="119">
        <f t="shared" si="805"/>
        <v>0</v>
      </c>
      <c r="U1199" s="21"/>
      <c r="V1199" s="50" t="s">
        <v>88</v>
      </c>
      <c r="W1199" s="23">
        <f t="shared" si="799"/>
        <v>0</v>
      </c>
      <c r="X1199" s="23"/>
      <c r="Y1199" s="119">
        <f t="shared" si="806"/>
        <v>0</v>
      </c>
      <c r="Z1199" s="21"/>
      <c r="AA1199" s="50" t="s">
        <v>88</v>
      </c>
      <c r="AB1199" s="23">
        <f t="shared" si="800"/>
        <v>0</v>
      </c>
      <c r="AC1199" s="23">
        <v>0</v>
      </c>
      <c r="AD1199" s="119">
        <f t="shared" si="807"/>
        <v>0</v>
      </c>
      <c r="AE1199" s="21"/>
      <c r="AF1199" s="50" t="s">
        <v>88</v>
      </c>
      <c r="AG1199" s="23">
        <f t="shared" si="801"/>
        <v>0</v>
      </c>
      <c r="AH1199" s="23">
        <v>0</v>
      </c>
      <c r="AI1199" s="119">
        <f t="shared" si="808"/>
        <v>0</v>
      </c>
      <c r="AM1199">
        <v>512</v>
      </c>
    </row>
    <row r="1200" spans="2:41" x14ac:dyDescent="0.35">
      <c r="B1200" s="50" t="s">
        <v>108</v>
      </c>
      <c r="C1200" s="23">
        <v>3126</v>
      </c>
      <c r="D1200" s="23">
        <v>3125</v>
      </c>
      <c r="E1200" s="119">
        <f t="shared" si="802"/>
        <v>-1</v>
      </c>
      <c r="F1200" s="21"/>
      <c r="G1200" s="50" t="s">
        <v>108</v>
      </c>
      <c r="H1200" s="23">
        <f t="shared" si="796"/>
        <v>3125</v>
      </c>
      <c r="I1200" s="23">
        <v>3130</v>
      </c>
      <c r="J1200" s="119">
        <f t="shared" si="803"/>
        <v>5</v>
      </c>
      <c r="K1200" s="21"/>
      <c r="L1200" s="50" t="s">
        <v>108</v>
      </c>
      <c r="M1200" s="23">
        <f t="shared" si="797"/>
        <v>3130</v>
      </c>
      <c r="N1200" s="23">
        <v>3130</v>
      </c>
      <c r="O1200" s="119">
        <f t="shared" si="804"/>
        <v>0</v>
      </c>
      <c r="P1200" s="21"/>
      <c r="Q1200" s="50" t="s">
        <v>108</v>
      </c>
      <c r="R1200" s="23">
        <f t="shared" si="798"/>
        <v>3130</v>
      </c>
      <c r="S1200" s="23">
        <v>3132</v>
      </c>
      <c r="T1200" s="119">
        <f t="shared" si="805"/>
        <v>2</v>
      </c>
      <c r="U1200" s="21"/>
      <c r="V1200" s="50" t="s">
        <v>108</v>
      </c>
      <c r="W1200" s="23">
        <f t="shared" si="799"/>
        <v>3132</v>
      </c>
      <c r="X1200" s="23">
        <v>3132</v>
      </c>
      <c r="Y1200" s="119">
        <f t="shared" si="806"/>
        <v>0</v>
      </c>
      <c r="Z1200" s="21"/>
      <c r="AA1200" s="50" t="s">
        <v>108</v>
      </c>
      <c r="AB1200" s="23">
        <f t="shared" si="800"/>
        <v>3132</v>
      </c>
      <c r="AC1200" s="23">
        <v>3134</v>
      </c>
      <c r="AD1200" s="119">
        <f t="shared" si="807"/>
        <v>2</v>
      </c>
      <c r="AE1200" s="21"/>
      <c r="AF1200" s="50" t="s">
        <v>108</v>
      </c>
      <c r="AG1200" s="23">
        <f t="shared" si="801"/>
        <v>3134</v>
      </c>
      <c r="AH1200" s="23">
        <v>3137</v>
      </c>
      <c r="AI1200" s="119">
        <f t="shared" si="808"/>
        <v>3</v>
      </c>
    </row>
    <row r="1201" spans="2:35" x14ac:dyDescent="0.35">
      <c r="B1201" s="50" t="s">
        <v>89</v>
      </c>
      <c r="C1201" s="23">
        <v>671803</v>
      </c>
      <c r="D1201" s="23">
        <v>672178</v>
      </c>
      <c r="E1201" s="119">
        <f t="shared" si="802"/>
        <v>375</v>
      </c>
      <c r="F1201" s="21"/>
      <c r="G1201" s="50" t="s">
        <v>89</v>
      </c>
      <c r="H1201" s="23">
        <f t="shared" si="796"/>
        <v>672178</v>
      </c>
      <c r="I1201" s="23">
        <v>672454</v>
      </c>
      <c r="J1201" s="119">
        <f t="shared" si="803"/>
        <v>276</v>
      </c>
      <c r="K1201" s="21"/>
      <c r="L1201" s="50" t="s">
        <v>89</v>
      </c>
      <c r="M1201" s="23">
        <f t="shared" si="797"/>
        <v>672454</v>
      </c>
      <c r="N1201" s="23">
        <v>672866</v>
      </c>
      <c r="O1201" s="119">
        <f t="shared" si="804"/>
        <v>412</v>
      </c>
      <c r="P1201" s="21"/>
      <c r="Q1201" s="50" t="s">
        <v>89</v>
      </c>
      <c r="R1201" s="23">
        <f t="shared" si="798"/>
        <v>672866</v>
      </c>
      <c r="S1201" s="23">
        <v>673010</v>
      </c>
      <c r="T1201" s="119">
        <f t="shared" si="805"/>
        <v>144</v>
      </c>
      <c r="U1201" s="21"/>
      <c r="V1201" s="50" t="s">
        <v>89</v>
      </c>
      <c r="W1201" s="23">
        <f t="shared" si="799"/>
        <v>673010</v>
      </c>
      <c r="X1201" s="23">
        <v>673010</v>
      </c>
      <c r="Y1201" s="119">
        <f t="shared" si="806"/>
        <v>0</v>
      </c>
      <c r="Z1201" s="21"/>
      <c r="AA1201" s="50" t="s">
        <v>89</v>
      </c>
      <c r="AB1201" s="23">
        <f t="shared" si="800"/>
        <v>673010</v>
      </c>
      <c r="AC1201" s="23">
        <v>673271</v>
      </c>
      <c r="AD1201" s="119">
        <f t="shared" si="807"/>
        <v>261</v>
      </c>
      <c r="AE1201" s="21"/>
      <c r="AF1201" s="50" t="s">
        <v>89</v>
      </c>
      <c r="AG1201" s="23">
        <f t="shared" si="801"/>
        <v>673271</v>
      </c>
      <c r="AH1201" s="23">
        <v>673683</v>
      </c>
      <c r="AI1201" s="119">
        <f t="shared" si="808"/>
        <v>412</v>
      </c>
    </row>
    <row r="1202" spans="2:35" x14ac:dyDescent="0.35">
      <c r="B1202" s="50" t="s">
        <v>90</v>
      </c>
      <c r="C1202" s="23">
        <v>362796</v>
      </c>
      <c r="D1202" s="23">
        <v>363143</v>
      </c>
      <c r="E1202" s="119">
        <f t="shared" si="802"/>
        <v>347</v>
      </c>
      <c r="F1202" s="21"/>
      <c r="G1202" s="50" t="s">
        <v>90</v>
      </c>
      <c r="H1202" s="23">
        <f t="shared" si="796"/>
        <v>363143</v>
      </c>
      <c r="I1202" s="23">
        <v>363460</v>
      </c>
      <c r="J1202" s="119">
        <f t="shared" si="803"/>
        <v>317</v>
      </c>
      <c r="K1202" s="21"/>
      <c r="L1202" s="50" t="s">
        <v>90</v>
      </c>
      <c r="M1202" s="23">
        <f t="shared" si="797"/>
        <v>363460</v>
      </c>
      <c r="N1202" s="23">
        <v>363779</v>
      </c>
      <c r="O1202" s="119">
        <f t="shared" si="804"/>
        <v>319</v>
      </c>
      <c r="P1202" s="21"/>
      <c r="Q1202" s="50" t="s">
        <v>90</v>
      </c>
      <c r="R1202" s="23">
        <f t="shared" si="798"/>
        <v>363779</v>
      </c>
      <c r="S1202" s="23">
        <v>364031</v>
      </c>
      <c r="T1202" s="119">
        <f t="shared" si="805"/>
        <v>252</v>
      </c>
      <c r="U1202" s="21"/>
      <c r="V1202" s="50" t="s">
        <v>90</v>
      </c>
      <c r="W1202" s="23">
        <f t="shared" si="799"/>
        <v>364031</v>
      </c>
      <c r="X1202" s="23">
        <v>364181</v>
      </c>
      <c r="Y1202" s="119">
        <f t="shared" si="806"/>
        <v>150</v>
      </c>
      <c r="Z1202" s="21"/>
      <c r="AA1202" s="50" t="s">
        <v>90</v>
      </c>
      <c r="AB1202" s="23">
        <f t="shared" si="800"/>
        <v>364181</v>
      </c>
      <c r="AC1202" s="23">
        <v>364445</v>
      </c>
      <c r="AD1202" s="119">
        <f t="shared" si="807"/>
        <v>264</v>
      </c>
      <c r="AE1202" s="21"/>
      <c r="AF1202" s="50" t="s">
        <v>90</v>
      </c>
      <c r="AG1202" s="23">
        <f t="shared" si="801"/>
        <v>364445</v>
      </c>
      <c r="AH1202" s="23">
        <v>364843</v>
      </c>
      <c r="AI1202" s="119">
        <f t="shared" si="808"/>
        <v>398</v>
      </c>
    </row>
    <row r="1203" spans="2:35" x14ac:dyDescent="0.35">
      <c r="B1203" s="50" t="s">
        <v>91</v>
      </c>
      <c r="C1203" s="23">
        <v>1108610</v>
      </c>
      <c r="D1203" s="23">
        <v>1110466</v>
      </c>
      <c r="E1203" s="119">
        <f t="shared" si="802"/>
        <v>1856</v>
      </c>
      <c r="F1203" s="21"/>
      <c r="G1203" s="50" t="s">
        <v>91</v>
      </c>
      <c r="H1203" s="23">
        <f t="shared" si="796"/>
        <v>1110466</v>
      </c>
      <c r="I1203" s="23">
        <v>1112161</v>
      </c>
      <c r="J1203" s="119">
        <f t="shared" si="803"/>
        <v>1695</v>
      </c>
      <c r="K1203" s="21"/>
      <c r="L1203" s="50" t="s">
        <v>91</v>
      </c>
      <c r="M1203" s="23">
        <f t="shared" si="797"/>
        <v>1112161</v>
      </c>
      <c r="N1203" s="23">
        <v>1113565</v>
      </c>
      <c r="O1203" s="119">
        <f t="shared" si="804"/>
        <v>1404</v>
      </c>
      <c r="P1203" s="21"/>
      <c r="Q1203" s="50" t="s">
        <v>91</v>
      </c>
      <c r="R1203" s="23">
        <f t="shared" si="798"/>
        <v>1113565</v>
      </c>
      <c r="S1203" s="23">
        <v>1115043</v>
      </c>
      <c r="T1203" s="119">
        <f t="shared" si="805"/>
        <v>1478</v>
      </c>
      <c r="U1203" s="21"/>
      <c r="V1203" s="50" t="s">
        <v>91</v>
      </c>
      <c r="W1203" s="23">
        <f t="shared" si="799"/>
        <v>1115043</v>
      </c>
      <c r="X1203" s="23">
        <v>1116661</v>
      </c>
      <c r="Y1203" s="119">
        <f t="shared" si="806"/>
        <v>1618</v>
      </c>
      <c r="Z1203" s="21"/>
      <c r="AA1203" s="50" t="s">
        <v>91</v>
      </c>
      <c r="AB1203" s="23">
        <f t="shared" si="800"/>
        <v>1116661</v>
      </c>
      <c r="AC1203" s="23">
        <v>1118110</v>
      </c>
      <c r="AD1203" s="119">
        <f t="shared" si="807"/>
        <v>1449</v>
      </c>
      <c r="AE1203" s="21"/>
      <c r="AF1203" s="50" t="s">
        <v>91</v>
      </c>
      <c r="AG1203" s="23">
        <f t="shared" si="801"/>
        <v>1118110</v>
      </c>
      <c r="AH1203" s="23">
        <v>1119857</v>
      </c>
      <c r="AI1203" s="119">
        <f t="shared" si="808"/>
        <v>1747</v>
      </c>
    </row>
    <row r="1204" spans="2:35" x14ac:dyDescent="0.35">
      <c r="B1204" s="50" t="s">
        <v>94</v>
      </c>
      <c r="C1204" s="23"/>
      <c r="D1204" s="23"/>
      <c r="E1204" s="119">
        <f>SUM(E1197:E1203)</f>
        <v>2807</v>
      </c>
      <c r="F1204" s="21"/>
      <c r="G1204" s="50" t="s">
        <v>94</v>
      </c>
      <c r="H1204" s="23">
        <f t="shared" si="796"/>
        <v>0</v>
      </c>
      <c r="I1204" s="23"/>
      <c r="J1204" s="119">
        <f>SUM(J1197:J1203)</f>
        <v>2577</v>
      </c>
      <c r="K1204" s="21"/>
      <c r="L1204" s="50" t="s">
        <v>94</v>
      </c>
      <c r="M1204" s="23">
        <f t="shared" si="797"/>
        <v>0</v>
      </c>
      <c r="N1204" s="23"/>
      <c r="O1204" s="119">
        <f>SUM(O1197:O1203)</f>
        <v>2374</v>
      </c>
      <c r="P1204" s="21"/>
      <c r="Q1204" s="50" t="s">
        <v>94</v>
      </c>
      <c r="R1204" s="23">
        <f t="shared" si="798"/>
        <v>0</v>
      </c>
      <c r="S1204" s="23"/>
      <c r="T1204" s="119">
        <f>SUM(T1197:T1203)</f>
        <v>2123</v>
      </c>
      <c r="U1204" s="21"/>
      <c r="V1204" s="50" t="s">
        <v>94</v>
      </c>
      <c r="W1204" s="23">
        <f t="shared" si="799"/>
        <v>0</v>
      </c>
      <c r="X1204" s="23"/>
      <c r="Y1204" s="119">
        <f>SUM(Y1197:Y1203)</f>
        <v>2120</v>
      </c>
      <c r="Z1204" s="21"/>
      <c r="AA1204" s="50" t="s">
        <v>94</v>
      </c>
      <c r="AB1204" s="23">
        <f t="shared" si="800"/>
        <v>0</v>
      </c>
      <c r="AC1204" s="23"/>
      <c r="AD1204" s="119">
        <f>SUM(AD1197:AD1203)</f>
        <v>2279</v>
      </c>
      <c r="AE1204" s="21"/>
      <c r="AF1204" s="50" t="s">
        <v>94</v>
      </c>
      <c r="AG1204" s="23">
        <f t="shared" si="801"/>
        <v>0</v>
      </c>
      <c r="AH1204" s="23">
        <v>0</v>
      </c>
      <c r="AI1204" s="119">
        <f>SUM(AI1197:AI1203)</f>
        <v>2853</v>
      </c>
    </row>
    <row r="1205" spans="2:35" x14ac:dyDescent="0.35">
      <c r="B1205" s="50" t="s">
        <v>97</v>
      </c>
      <c r="C1205" s="23">
        <v>615538</v>
      </c>
      <c r="D1205" s="23">
        <v>615777</v>
      </c>
      <c r="E1205" s="119">
        <f>D1205-C1205</f>
        <v>239</v>
      </c>
      <c r="F1205" s="21"/>
      <c r="G1205" s="50" t="s">
        <v>97</v>
      </c>
      <c r="H1205" s="23">
        <f t="shared" si="796"/>
        <v>615777</v>
      </c>
      <c r="I1205" s="23">
        <v>616001</v>
      </c>
      <c r="J1205" s="119">
        <f>I1205-H1205</f>
        <v>224</v>
      </c>
      <c r="K1205" s="21"/>
      <c r="L1205" s="50" t="s">
        <v>97</v>
      </c>
      <c r="M1205" s="23">
        <f t="shared" si="797"/>
        <v>616001</v>
      </c>
      <c r="N1205" s="23">
        <v>616227</v>
      </c>
      <c r="O1205" s="119">
        <f>N1205-M1205</f>
        <v>226</v>
      </c>
      <c r="P1205" s="21"/>
      <c r="Q1205" s="50" t="s">
        <v>97</v>
      </c>
      <c r="R1205" s="23">
        <f t="shared" si="798"/>
        <v>616227</v>
      </c>
      <c r="S1205" s="23">
        <v>616458</v>
      </c>
      <c r="T1205" s="119">
        <f>S1205-R1205</f>
        <v>231</v>
      </c>
      <c r="U1205" s="21"/>
      <c r="V1205" s="50" t="s">
        <v>97</v>
      </c>
      <c r="W1205" s="23">
        <f t="shared" si="799"/>
        <v>616458</v>
      </c>
      <c r="X1205" s="23">
        <v>616678</v>
      </c>
      <c r="Y1205" s="119">
        <f>X1205-W1205</f>
        <v>220</v>
      </c>
      <c r="Z1205" s="21"/>
      <c r="AA1205" s="50" t="s">
        <v>97</v>
      </c>
      <c r="AB1205" s="23">
        <f t="shared" si="800"/>
        <v>616678</v>
      </c>
      <c r="AC1205" s="23">
        <v>616899</v>
      </c>
      <c r="AD1205" s="119">
        <f>AC1205-AB1205</f>
        <v>221</v>
      </c>
      <c r="AE1205" s="21"/>
      <c r="AF1205" s="50" t="s">
        <v>97</v>
      </c>
      <c r="AG1205" s="23">
        <f t="shared" si="801"/>
        <v>616899</v>
      </c>
      <c r="AH1205" s="23">
        <v>617245</v>
      </c>
      <c r="AI1205" s="119">
        <f>AH1205-AG1205</f>
        <v>346</v>
      </c>
    </row>
    <row r="1206" spans="2:35" x14ac:dyDescent="0.35">
      <c r="B1206" s="29" t="s">
        <v>130</v>
      </c>
      <c r="C1206" s="23"/>
      <c r="D1206" s="23"/>
      <c r="E1206" s="121">
        <f>E1205+E1204+E1196+E1188+E1189+E1187+E1186+E1185+E1184</f>
        <v>8593</v>
      </c>
      <c r="F1206" s="21"/>
      <c r="G1206" s="29" t="s">
        <v>130</v>
      </c>
      <c r="H1206" s="23">
        <f t="shared" si="796"/>
        <v>0</v>
      </c>
      <c r="I1206" s="23"/>
      <c r="J1206" s="121">
        <f>J1205+J1204+J1196+J1188+J1189+J1187+J1186+J1185+J1184</f>
        <v>7820</v>
      </c>
      <c r="K1206" s="21"/>
      <c r="L1206" s="29" t="s">
        <v>130</v>
      </c>
      <c r="M1206" s="23">
        <f t="shared" si="797"/>
        <v>0</v>
      </c>
      <c r="N1206" s="23"/>
      <c r="O1206" s="121">
        <f>O1205+O1204+O1196+O1188+O1189+O1187+O1186+O1185+O1184</f>
        <v>7448</v>
      </c>
      <c r="P1206" s="21"/>
      <c r="Q1206" s="29" t="s">
        <v>130</v>
      </c>
      <c r="R1206" s="23">
        <f t="shared" si="798"/>
        <v>0</v>
      </c>
      <c r="S1206" s="23"/>
      <c r="T1206" s="121">
        <f>T1205+T1204+T1196+T1188+T1189+T1187+T1186+T1185+T1184</f>
        <v>6461</v>
      </c>
      <c r="U1206" s="21"/>
      <c r="V1206" s="29" t="s">
        <v>130</v>
      </c>
      <c r="W1206" s="23">
        <f t="shared" si="799"/>
        <v>0</v>
      </c>
      <c r="X1206" s="23"/>
      <c r="Y1206" s="121">
        <f>Y1205+Y1204+Y1196+Y1188+Y1189+Y1187+Y1186+Y1185+Y1184</f>
        <v>7224</v>
      </c>
      <c r="Z1206" s="21"/>
      <c r="AA1206" s="29" t="s">
        <v>130</v>
      </c>
      <c r="AB1206" s="23">
        <f t="shared" si="800"/>
        <v>0</v>
      </c>
      <c r="AC1206" s="23"/>
      <c r="AD1206" s="121">
        <f>AD1205+AD1204+AD1196+AD1188+AD1189+AD1187+AD1186+AD1185+AD1184</f>
        <v>7415</v>
      </c>
      <c r="AE1206" s="21"/>
      <c r="AF1206" s="29" t="s">
        <v>130</v>
      </c>
      <c r="AG1206" s="23">
        <f t="shared" si="801"/>
        <v>0</v>
      </c>
      <c r="AH1206" s="23"/>
      <c r="AI1206" s="121">
        <f>AI1205+AI1204+AI1196+AI1188+AI1189+AI1187+AI1186+AI1185+AI1184</f>
        <v>8740</v>
      </c>
    </row>
    <row r="1207" spans="2:35" x14ac:dyDescent="0.35">
      <c r="B1207" s="21"/>
      <c r="C1207" s="21"/>
      <c r="D1207" s="21"/>
      <c r="E1207" s="123">
        <f>E1206-E1190+471</f>
        <v>6804</v>
      </c>
      <c r="F1207" s="21"/>
      <c r="G1207" s="21"/>
      <c r="H1207" s="21"/>
      <c r="I1207" s="21"/>
      <c r="J1207" s="123">
        <f>J1206-J1190+471</f>
        <v>6311</v>
      </c>
      <c r="K1207" s="21"/>
      <c r="L1207" s="21"/>
      <c r="M1207" s="21"/>
      <c r="N1207" s="21"/>
      <c r="O1207" s="123">
        <f>O1206-O1190+471</f>
        <v>6089</v>
      </c>
      <c r="P1207" s="21"/>
      <c r="Q1207" s="21"/>
      <c r="R1207" s="21"/>
      <c r="S1207" s="21"/>
      <c r="T1207" s="123">
        <f>T1206-T1190+471</f>
        <v>5212</v>
      </c>
      <c r="U1207" s="21"/>
      <c r="V1207" s="21"/>
      <c r="W1207" s="21"/>
      <c r="X1207" s="21"/>
      <c r="Y1207" s="123">
        <f>Y1206-Y1190+471</f>
        <v>5855</v>
      </c>
      <c r="Z1207" s="21"/>
      <c r="AA1207" s="21"/>
      <c r="AB1207" s="21"/>
      <c r="AC1207" s="21"/>
      <c r="AD1207" s="123">
        <f>AD1206-AD1190+471</f>
        <v>6236</v>
      </c>
      <c r="AE1207" s="21"/>
      <c r="AF1207" s="21"/>
      <c r="AG1207" s="21"/>
      <c r="AH1207" s="21"/>
      <c r="AI1207" s="123">
        <f>AI1206-AI1190+471</f>
        <v>6891</v>
      </c>
    </row>
    <row r="1209" spans="2:35" x14ac:dyDescent="0.35">
      <c r="B1209" s="117" t="s">
        <v>114</v>
      </c>
      <c r="C1209" s="292" t="s">
        <v>1648</v>
      </c>
      <c r="D1209" s="293"/>
      <c r="E1209" s="294"/>
      <c r="F1209" s="21"/>
      <c r="G1209" s="117" t="s">
        <v>114</v>
      </c>
      <c r="H1209" s="292" t="s">
        <v>1649</v>
      </c>
      <c r="I1209" s="293"/>
      <c r="J1209" s="294"/>
      <c r="K1209" s="21"/>
      <c r="L1209" s="117" t="s">
        <v>114</v>
      </c>
      <c r="M1209" s="292" t="s">
        <v>1650</v>
      </c>
      <c r="N1209" s="293"/>
      <c r="O1209" s="294"/>
      <c r="P1209" s="21"/>
      <c r="Q1209" s="117" t="s">
        <v>114</v>
      </c>
      <c r="R1209" s="292" t="s">
        <v>1651</v>
      </c>
      <c r="S1209" s="293"/>
      <c r="T1209" s="294"/>
      <c r="U1209" s="21"/>
      <c r="V1209" s="117" t="s">
        <v>114</v>
      </c>
      <c r="W1209" s="292" t="s">
        <v>1652</v>
      </c>
      <c r="X1209" s="293"/>
      <c r="Y1209" s="294"/>
      <c r="Z1209" s="21"/>
      <c r="AA1209" s="117" t="s">
        <v>114</v>
      </c>
      <c r="AB1209" s="292" t="s">
        <v>1653</v>
      </c>
      <c r="AC1209" s="293"/>
      <c r="AD1209" s="294"/>
      <c r="AE1209" s="21"/>
      <c r="AF1209" s="117" t="s">
        <v>114</v>
      </c>
      <c r="AG1209" s="292" t="s">
        <v>1680</v>
      </c>
      <c r="AH1209" s="293"/>
      <c r="AI1209" s="294"/>
    </row>
    <row r="1210" spans="2:35" x14ac:dyDescent="0.35">
      <c r="B1210" s="50"/>
      <c r="C1210" s="118" t="s">
        <v>81</v>
      </c>
      <c r="D1210" s="118" t="s">
        <v>82</v>
      </c>
      <c r="E1210" s="118" t="s">
        <v>95</v>
      </c>
      <c r="F1210" s="21"/>
      <c r="G1210" s="50"/>
      <c r="H1210" s="118" t="s">
        <v>81</v>
      </c>
      <c r="I1210" s="118" t="s">
        <v>82</v>
      </c>
      <c r="J1210" s="118" t="s">
        <v>95</v>
      </c>
      <c r="K1210" s="21"/>
      <c r="L1210" s="50"/>
      <c r="M1210" s="118" t="s">
        <v>81</v>
      </c>
      <c r="N1210" s="118" t="s">
        <v>82</v>
      </c>
      <c r="O1210" s="118" t="s">
        <v>95</v>
      </c>
      <c r="P1210" s="21"/>
      <c r="Q1210" s="50"/>
      <c r="R1210" s="118" t="s">
        <v>81</v>
      </c>
      <c r="S1210" s="118" t="s">
        <v>82</v>
      </c>
      <c r="T1210" s="118" t="s">
        <v>95</v>
      </c>
      <c r="U1210" s="21"/>
      <c r="V1210" s="50"/>
      <c r="W1210" s="118" t="s">
        <v>81</v>
      </c>
      <c r="X1210" s="118" t="s">
        <v>82</v>
      </c>
      <c r="Y1210" s="118" t="s">
        <v>95</v>
      </c>
      <c r="Z1210" s="21"/>
      <c r="AA1210" s="50"/>
      <c r="AB1210" s="118" t="s">
        <v>81</v>
      </c>
      <c r="AC1210" s="118" t="s">
        <v>82</v>
      </c>
      <c r="AD1210" s="118" t="s">
        <v>95</v>
      </c>
      <c r="AE1210" s="21"/>
      <c r="AF1210" s="50"/>
      <c r="AG1210" s="118" t="s">
        <v>81</v>
      </c>
      <c r="AH1210" s="118" t="s">
        <v>82</v>
      </c>
      <c r="AI1210" s="118" t="s">
        <v>95</v>
      </c>
    </row>
    <row r="1211" spans="2:35" x14ac:dyDescent="0.35">
      <c r="B1211" s="50" t="s">
        <v>92</v>
      </c>
      <c r="C1211" s="23">
        <v>512323</v>
      </c>
      <c r="D1211" s="23">
        <v>512500</v>
      </c>
      <c r="E1211" s="119">
        <v>1770</v>
      </c>
      <c r="F1211" s="21"/>
      <c r="G1211" s="50" t="s">
        <v>92</v>
      </c>
      <c r="H1211" s="23">
        <f>D1211</f>
        <v>512500</v>
      </c>
      <c r="I1211" s="23">
        <v>512671</v>
      </c>
      <c r="J1211" s="119">
        <f>(I1211-H1211)*10</f>
        <v>1710</v>
      </c>
      <c r="K1211" s="21"/>
      <c r="L1211" s="50" t="s">
        <v>92</v>
      </c>
      <c r="M1211" s="23">
        <f t="shared" ref="M1211:M1233" si="809">I1211</f>
        <v>512671</v>
      </c>
      <c r="N1211" s="23">
        <v>512839</v>
      </c>
      <c r="O1211" s="119">
        <f>(N1211-M1211)*10</f>
        <v>1680</v>
      </c>
      <c r="P1211" s="21"/>
      <c r="Q1211" s="50" t="s">
        <v>92</v>
      </c>
      <c r="R1211" s="23">
        <f t="shared" ref="R1211:R1233" si="810">N1211</f>
        <v>512839</v>
      </c>
      <c r="S1211" s="23">
        <v>513020</v>
      </c>
      <c r="T1211" s="119">
        <f>(S1211-R1211)*10</f>
        <v>1810</v>
      </c>
      <c r="U1211" s="21"/>
      <c r="V1211" s="50" t="s">
        <v>92</v>
      </c>
      <c r="W1211" s="23">
        <f t="shared" ref="W1211:W1233" si="811">S1211</f>
        <v>513020</v>
      </c>
      <c r="X1211" s="23">
        <v>513204</v>
      </c>
      <c r="Y1211" s="119">
        <f>(X1211-W1211)*10</f>
        <v>1840</v>
      </c>
      <c r="Z1211" s="21"/>
      <c r="AA1211" s="50" t="s">
        <v>92</v>
      </c>
      <c r="AB1211" s="23">
        <f t="shared" ref="AB1211:AB1233" si="812">X1211</f>
        <v>513204</v>
      </c>
      <c r="AC1211" s="23">
        <v>513400</v>
      </c>
      <c r="AD1211" s="119">
        <f>(AC1211-AB1211)*10</f>
        <v>1960</v>
      </c>
      <c r="AE1211" s="21"/>
      <c r="AF1211" s="50" t="s">
        <v>92</v>
      </c>
      <c r="AG1211" s="23">
        <f t="shared" ref="AG1211:AG1233" si="813">AC1211</f>
        <v>513400</v>
      </c>
      <c r="AH1211" s="23">
        <v>513585</v>
      </c>
      <c r="AI1211" s="119">
        <f>(AH1211-AG1211)*10</f>
        <v>1850</v>
      </c>
    </row>
    <row r="1212" spans="2:35" x14ac:dyDescent="0.35">
      <c r="B1212" s="50" t="s">
        <v>6</v>
      </c>
      <c r="C1212" s="23">
        <v>330562</v>
      </c>
      <c r="D1212" s="23">
        <v>330773</v>
      </c>
      <c r="E1212" s="119">
        <f>D1212-C1212</f>
        <v>211</v>
      </c>
      <c r="F1212" s="21"/>
      <c r="G1212" s="50" t="s">
        <v>6</v>
      </c>
      <c r="H1212" s="23">
        <f t="shared" ref="H1212:H1233" si="814">D1212</f>
        <v>330773</v>
      </c>
      <c r="I1212" s="23">
        <v>330978</v>
      </c>
      <c r="J1212" s="119">
        <f>I1212-H1212</f>
        <v>205</v>
      </c>
      <c r="K1212" s="21"/>
      <c r="L1212" s="50" t="s">
        <v>6</v>
      </c>
      <c r="M1212" s="23">
        <f t="shared" si="809"/>
        <v>330978</v>
      </c>
      <c r="N1212" s="23">
        <v>331210</v>
      </c>
      <c r="O1212" s="119">
        <f>N1212-M1212</f>
        <v>232</v>
      </c>
      <c r="P1212" s="21"/>
      <c r="Q1212" s="50" t="s">
        <v>6</v>
      </c>
      <c r="R1212" s="23">
        <f t="shared" si="810"/>
        <v>331210</v>
      </c>
      <c r="S1212" s="23">
        <v>331453</v>
      </c>
      <c r="T1212" s="119">
        <f>S1212-R1212</f>
        <v>243</v>
      </c>
      <c r="U1212" s="21"/>
      <c r="V1212" s="50" t="s">
        <v>6</v>
      </c>
      <c r="W1212" s="23">
        <f t="shared" si="811"/>
        <v>331453</v>
      </c>
      <c r="X1212" s="23">
        <v>331663</v>
      </c>
      <c r="Y1212" s="119">
        <f>X1212-W1212</f>
        <v>210</v>
      </c>
      <c r="Z1212" s="21"/>
      <c r="AA1212" s="50" t="s">
        <v>6</v>
      </c>
      <c r="AB1212" s="23">
        <f t="shared" si="812"/>
        <v>331663</v>
      </c>
      <c r="AC1212" s="23">
        <v>331866</v>
      </c>
      <c r="AD1212" s="119">
        <f>AC1212-AB1212</f>
        <v>203</v>
      </c>
      <c r="AE1212" s="21"/>
      <c r="AF1212" s="50" t="s">
        <v>6</v>
      </c>
      <c r="AG1212" s="23">
        <f t="shared" si="813"/>
        <v>331866</v>
      </c>
      <c r="AH1212" s="23">
        <v>332086</v>
      </c>
      <c r="AI1212" s="119">
        <f>AH1212-AG1212</f>
        <v>220</v>
      </c>
    </row>
    <row r="1213" spans="2:35" x14ac:dyDescent="0.35">
      <c r="B1213" s="50" t="s">
        <v>103</v>
      </c>
      <c r="C1213" s="23">
        <v>120328</v>
      </c>
      <c r="D1213" s="23">
        <v>121089</v>
      </c>
      <c r="E1213" s="119">
        <f>D1213-C1213</f>
        <v>761</v>
      </c>
      <c r="F1213" s="21"/>
      <c r="G1213" s="50" t="s">
        <v>103</v>
      </c>
      <c r="H1213" s="23">
        <f t="shared" si="814"/>
        <v>121089</v>
      </c>
      <c r="I1213" s="23">
        <v>121832</v>
      </c>
      <c r="J1213" s="119">
        <f>I1213-H1213</f>
        <v>743</v>
      </c>
      <c r="K1213" s="21"/>
      <c r="L1213" s="50" t="s">
        <v>103</v>
      </c>
      <c r="M1213" s="23">
        <f t="shared" si="809"/>
        <v>121832</v>
      </c>
      <c r="N1213" s="23">
        <v>122582</v>
      </c>
      <c r="O1213" s="119">
        <f>N1213-M1213</f>
        <v>750</v>
      </c>
      <c r="P1213" s="21"/>
      <c r="Q1213" s="50" t="s">
        <v>103</v>
      </c>
      <c r="R1213" s="23">
        <f t="shared" si="810"/>
        <v>122582</v>
      </c>
      <c r="S1213" s="23">
        <v>123342</v>
      </c>
      <c r="T1213" s="119">
        <f>S1213-R1213</f>
        <v>760</v>
      </c>
      <c r="U1213" s="21"/>
      <c r="V1213" s="50" t="s">
        <v>103</v>
      </c>
      <c r="W1213" s="23">
        <f t="shared" si="811"/>
        <v>123342</v>
      </c>
      <c r="X1213" s="23">
        <v>124100</v>
      </c>
      <c r="Y1213" s="119">
        <f>X1213-W1213</f>
        <v>758</v>
      </c>
      <c r="Z1213" s="21"/>
      <c r="AA1213" s="50" t="s">
        <v>103</v>
      </c>
      <c r="AB1213" s="23">
        <f t="shared" si="812"/>
        <v>124100</v>
      </c>
      <c r="AC1213" s="23">
        <v>124854</v>
      </c>
      <c r="AD1213" s="119">
        <f>AC1213-AB1213</f>
        <v>754</v>
      </c>
      <c r="AE1213" s="21"/>
      <c r="AF1213" s="50" t="s">
        <v>103</v>
      </c>
      <c r="AG1213" s="23">
        <f t="shared" si="813"/>
        <v>124854</v>
      </c>
      <c r="AH1213" s="23">
        <v>125608</v>
      </c>
      <c r="AI1213" s="119">
        <f>AH1213-AG1213</f>
        <v>754</v>
      </c>
    </row>
    <row r="1214" spans="2:35" x14ac:dyDescent="0.35">
      <c r="B1214" s="19" t="s">
        <v>100</v>
      </c>
      <c r="C1214" s="23">
        <v>190803</v>
      </c>
      <c r="D1214" s="23">
        <v>190963</v>
      </c>
      <c r="E1214" s="119">
        <f>D1214-C1214</f>
        <v>160</v>
      </c>
      <c r="F1214" s="21"/>
      <c r="G1214" s="19" t="s">
        <v>100</v>
      </c>
      <c r="H1214" s="23">
        <f t="shared" si="814"/>
        <v>190963</v>
      </c>
      <c r="I1214" s="23">
        <v>191203</v>
      </c>
      <c r="J1214" s="119">
        <f>I1214-H1214</f>
        <v>240</v>
      </c>
      <c r="K1214" s="21"/>
      <c r="L1214" s="19" t="s">
        <v>100</v>
      </c>
      <c r="M1214" s="23">
        <f t="shared" si="809"/>
        <v>191203</v>
      </c>
      <c r="N1214" s="23">
        <v>191463</v>
      </c>
      <c r="O1214" s="119">
        <f>N1214-M1214</f>
        <v>260</v>
      </c>
      <c r="P1214" s="21"/>
      <c r="Q1214" s="19" t="s">
        <v>100</v>
      </c>
      <c r="R1214" s="23">
        <f t="shared" si="810"/>
        <v>191463</v>
      </c>
      <c r="S1214" s="23">
        <v>191713</v>
      </c>
      <c r="T1214" s="119">
        <f>S1214-R1214</f>
        <v>250</v>
      </c>
      <c r="U1214" s="21"/>
      <c r="V1214" s="19" t="s">
        <v>100</v>
      </c>
      <c r="W1214" s="23">
        <f t="shared" si="811"/>
        <v>191713</v>
      </c>
      <c r="X1214" s="23">
        <v>191831</v>
      </c>
      <c r="Y1214" s="119">
        <f>X1214-W1214</f>
        <v>118</v>
      </c>
      <c r="Z1214" s="21"/>
      <c r="AA1214" s="19" t="s">
        <v>100</v>
      </c>
      <c r="AB1214" s="23">
        <f t="shared" si="812"/>
        <v>191831</v>
      </c>
      <c r="AC1214" s="23">
        <v>192036</v>
      </c>
      <c r="AD1214" s="119">
        <f>AC1214-AB1214</f>
        <v>205</v>
      </c>
      <c r="AE1214" s="21"/>
      <c r="AF1214" s="19" t="s">
        <v>100</v>
      </c>
      <c r="AG1214" s="23">
        <f t="shared" si="813"/>
        <v>192036</v>
      </c>
      <c r="AH1214" s="23">
        <v>192276</v>
      </c>
      <c r="AI1214" s="119">
        <f>AH1214-AG1214</f>
        <v>240</v>
      </c>
    </row>
    <row r="1215" spans="2:35" x14ac:dyDescent="0.35">
      <c r="B1215" s="19" t="s">
        <v>1176</v>
      </c>
      <c r="C1215" s="23">
        <v>516</v>
      </c>
      <c r="D1215" s="23">
        <v>516</v>
      </c>
      <c r="E1215" s="119">
        <f>D1215-C1215</f>
        <v>0</v>
      </c>
      <c r="F1215" s="21"/>
      <c r="G1215" s="19" t="s">
        <v>1176</v>
      </c>
      <c r="H1215" s="23">
        <f t="shared" si="814"/>
        <v>516</v>
      </c>
      <c r="I1215" s="23">
        <v>516</v>
      </c>
      <c r="J1215" s="119">
        <f>I1215-H1215</f>
        <v>0</v>
      </c>
      <c r="K1215" s="21"/>
      <c r="L1215" s="19" t="s">
        <v>1176</v>
      </c>
      <c r="M1215" s="23">
        <f t="shared" si="809"/>
        <v>516</v>
      </c>
      <c r="N1215" s="23">
        <v>516</v>
      </c>
      <c r="O1215" s="119">
        <f>N1215-M1215</f>
        <v>0</v>
      </c>
      <c r="P1215" s="21"/>
      <c r="Q1215" s="19" t="s">
        <v>1176</v>
      </c>
      <c r="R1215" s="23">
        <f t="shared" si="810"/>
        <v>516</v>
      </c>
      <c r="S1215" s="23">
        <v>516</v>
      </c>
      <c r="T1215" s="119">
        <f>S1215-R1215</f>
        <v>0</v>
      </c>
      <c r="U1215" s="21"/>
      <c r="V1215" s="19" t="s">
        <v>1176</v>
      </c>
      <c r="W1215" s="23">
        <f t="shared" si="811"/>
        <v>516</v>
      </c>
      <c r="X1215" s="23">
        <v>516</v>
      </c>
      <c r="Y1215" s="119">
        <f>X1215-W1215</f>
        <v>0</v>
      </c>
      <c r="Z1215" s="21"/>
      <c r="AA1215" s="19" t="s">
        <v>1176</v>
      </c>
      <c r="AB1215" s="23">
        <f t="shared" si="812"/>
        <v>516</v>
      </c>
      <c r="AC1215" s="23">
        <v>516</v>
      </c>
      <c r="AD1215" s="119">
        <f>AC1215-AB1215</f>
        <v>0</v>
      </c>
      <c r="AE1215" s="21"/>
      <c r="AF1215" s="19" t="s">
        <v>1176</v>
      </c>
      <c r="AG1215" s="23">
        <f t="shared" si="813"/>
        <v>516</v>
      </c>
      <c r="AH1215" s="23">
        <v>516</v>
      </c>
      <c r="AI1215" s="119">
        <f>AH1215-AG1215</f>
        <v>0</v>
      </c>
    </row>
    <row r="1216" spans="2:35" x14ac:dyDescent="0.35">
      <c r="B1216" s="19" t="s">
        <v>1179</v>
      </c>
      <c r="C1216" s="23">
        <v>12279</v>
      </c>
      <c r="D1216" s="23">
        <v>12279</v>
      </c>
      <c r="E1216" s="119">
        <f>D1216-C1216</f>
        <v>0</v>
      </c>
      <c r="F1216" s="21"/>
      <c r="G1216" s="19" t="s">
        <v>1179</v>
      </c>
      <c r="H1216" s="23">
        <f t="shared" si="814"/>
        <v>12279</v>
      </c>
      <c r="I1216" s="23">
        <v>12279</v>
      </c>
      <c r="J1216" s="119">
        <f>I1216-H1216</f>
        <v>0</v>
      </c>
      <c r="K1216" s="21"/>
      <c r="L1216" s="19" t="s">
        <v>1179</v>
      </c>
      <c r="M1216" s="23">
        <f t="shared" si="809"/>
        <v>12279</v>
      </c>
      <c r="N1216" s="23">
        <v>12279</v>
      </c>
      <c r="O1216" s="119">
        <f>N1216-M1216</f>
        <v>0</v>
      </c>
      <c r="P1216" s="21"/>
      <c r="Q1216" s="19" t="s">
        <v>1179</v>
      </c>
      <c r="R1216" s="23">
        <f t="shared" si="810"/>
        <v>12279</v>
      </c>
      <c r="S1216" s="23">
        <v>12279</v>
      </c>
      <c r="T1216" s="119">
        <f>S1216-R1216</f>
        <v>0</v>
      </c>
      <c r="U1216" s="21"/>
      <c r="V1216" s="19" t="s">
        <v>1179</v>
      </c>
      <c r="W1216" s="23">
        <f t="shared" si="811"/>
        <v>12279</v>
      </c>
      <c r="X1216" s="23">
        <v>12279</v>
      </c>
      <c r="Y1216" s="119">
        <f>X1216-W1216</f>
        <v>0</v>
      </c>
      <c r="Z1216" s="21"/>
      <c r="AA1216" s="19" t="s">
        <v>1179</v>
      </c>
      <c r="AB1216" s="23">
        <f t="shared" si="812"/>
        <v>12279</v>
      </c>
      <c r="AC1216" s="23">
        <v>12279</v>
      </c>
      <c r="AD1216" s="119">
        <f>AC1216-AB1216</f>
        <v>0</v>
      </c>
      <c r="AE1216" s="21"/>
      <c r="AF1216" s="19" t="s">
        <v>1179</v>
      </c>
      <c r="AG1216" s="23">
        <f t="shared" si="813"/>
        <v>12279</v>
      </c>
      <c r="AH1216" s="23">
        <v>12279</v>
      </c>
      <c r="AI1216" s="119">
        <f>AH1216-AG1216</f>
        <v>0</v>
      </c>
    </row>
    <row r="1217" spans="2:35" x14ac:dyDescent="0.35">
      <c r="B1217" s="50" t="s">
        <v>3</v>
      </c>
      <c r="C1217" s="23">
        <v>375458</v>
      </c>
      <c r="D1217" s="23">
        <v>375633</v>
      </c>
      <c r="E1217" s="119">
        <f>(D1217-C1217)*10</f>
        <v>1750</v>
      </c>
      <c r="F1217" s="21"/>
      <c r="G1217" s="50" t="s">
        <v>3</v>
      </c>
      <c r="H1217" s="23">
        <f t="shared" si="814"/>
        <v>375633</v>
      </c>
      <c r="I1217" s="23">
        <v>375859</v>
      </c>
      <c r="J1217" s="119">
        <f>(I1217-H1217)*10</f>
        <v>2260</v>
      </c>
      <c r="K1217" s="21"/>
      <c r="L1217" s="50" t="s">
        <v>3</v>
      </c>
      <c r="M1217" s="23">
        <f t="shared" si="809"/>
        <v>375859</v>
      </c>
      <c r="N1217" s="23">
        <v>376068</v>
      </c>
      <c r="O1217" s="119">
        <f>(N1217-M1217)*10</f>
        <v>2090</v>
      </c>
      <c r="P1217" s="21"/>
      <c r="Q1217" s="50" t="s">
        <v>3</v>
      </c>
      <c r="R1217" s="23">
        <f t="shared" si="810"/>
        <v>376068</v>
      </c>
      <c r="S1217" s="23">
        <v>376326</v>
      </c>
      <c r="T1217" s="119">
        <f>(S1217-R1217)*10</f>
        <v>2580</v>
      </c>
      <c r="U1217" s="21"/>
      <c r="V1217" s="50" t="s">
        <v>3</v>
      </c>
      <c r="W1217" s="23">
        <f t="shared" si="811"/>
        <v>376326</v>
      </c>
      <c r="X1217" s="23">
        <v>376600</v>
      </c>
      <c r="Y1217" s="119">
        <f>(X1217-W1217)*10</f>
        <v>2740</v>
      </c>
      <c r="Z1217" s="21"/>
      <c r="AA1217" s="50" t="s">
        <v>3</v>
      </c>
      <c r="AB1217" s="23">
        <f t="shared" si="812"/>
        <v>376600</v>
      </c>
      <c r="AC1217" s="23">
        <v>376786</v>
      </c>
      <c r="AD1217" s="119">
        <f>(AC1217-AB1217)*10</f>
        <v>1860</v>
      </c>
      <c r="AE1217" s="21"/>
      <c r="AF1217" s="50" t="s">
        <v>3</v>
      </c>
      <c r="AG1217" s="23">
        <f t="shared" si="813"/>
        <v>376786</v>
      </c>
      <c r="AH1217" s="23">
        <v>377017</v>
      </c>
      <c r="AI1217" s="119">
        <f>(AH1217-AG1217)*10</f>
        <v>2310</v>
      </c>
    </row>
    <row r="1218" spans="2:35" x14ac:dyDescent="0.35">
      <c r="B1218" s="50" t="s">
        <v>83</v>
      </c>
      <c r="C1218" s="23">
        <v>31661</v>
      </c>
      <c r="D1218" s="23">
        <v>31665</v>
      </c>
      <c r="E1218" s="119">
        <f>D1218-Supply!C1218</f>
        <v>4</v>
      </c>
      <c r="F1218" s="21"/>
      <c r="G1218" s="50" t="s">
        <v>83</v>
      </c>
      <c r="H1218" s="23">
        <f t="shared" si="814"/>
        <v>31665</v>
      </c>
      <c r="I1218" s="23">
        <v>31669</v>
      </c>
      <c r="J1218" s="119">
        <f>I1218-Supply!H1218</f>
        <v>4</v>
      </c>
      <c r="K1218" s="21"/>
      <c r="L1218" s="50" t="s">
        <v>83</v>
      </c>
      <c r="M1218" s="23">
        <f t="shared" si="809"/>
        <v>31669</v>
      </c>
      <c r="N1218" s="23">
        <v>31675</v>
      </c>
      <c r="O1218" s="119">
        <f>N1218-Supply!M1218</f>
        <v>6</v>
      </c>
      <c r="P1218" s="21"/>
      <c r="Q1218" s="50" t="s">
        <v>83</v>
      </c>
      <c r="R1218" s="23">
        <f t="shared" si="810"/>
        <v>31675</v>
      </c>
      <c r="S1218" s="23">
        <v>31679</v>
      </c>
      <c r="T1218" s="119">
        <f>S1218-Supply!R1218</f>
        <v>4</v>
      </c>
      <c r="U1218" s="21"/>
      <c r="V1218" s="50" t="s">
        <v>83</v>
      </c>
      <c r="W1218" s="23">
        <f t="shared" si="811"/>
        <v>31679</v>
      </c>
      <c r="X1218" s="23">
        <v>31685</v>
      </c>
      <c r="Y1218" s="119">
        <f>X1218-Supply!W1218</f>
        <v>6</v>
      </c>
      <c r="Z1218" s="21"/>
      <c r="AA1218" s="50" t="s">
        <v>83</v>
      </c>
      <c r="AB1218" s="23">
        <f t="shared" si="812"/>
        <v>31685</v>
      </c>
      <c r="AC1218" s="23">
        <v>31690</v>
      </c>
      <c r="AD1218" s="119">
        <f>AC1218-Supply!AB1218</f>
        <v>5</v>
      </c>
      <c r="AE1218" s="21"/>
      <c r="AF1218" s="50" t="s">
        <v>83</v>
      </c>
      <c r="AG1218" s="23">
        <f t="shared" si="813"/>
        <v>31690</v>
      </c>
      <c r="AH1218" s="23">
        <v>31696</v>
      </c>
      <c r="AI1218" s="119">
        <f>AH1218-Supply!AG1218</f>
        <v>6</v>
      </c>
    </row>
    <row r="1219" spans="2:35" x14ac:dyDescent="0.35">
      <c r="B1219" s="50" t="s">
        <v>84</v>
      </c>
      <c r="C1219" s="23">
        <v>57220</v>
      </c>
      <c r="D1219" s="23">
        <v>57230</v>
      </c>
      <c r="E1219" s="119">
        <f>D1219-C1219</f>
        <v>10</v>
      </c>
      <c r="F1219" s="21"/>
      <c r="G1219" s="50" t="s">
        <v>84</v>
      </c>
      <c r="H1219" s="23">
        <f t="shared" si="814"/>
        <v>57230</v>
      </c>
      <c r="I1219" s="23">
        <v>57235</v>
      </c>
      <c r="J1219" s="119">
        <f>I1219-H1219</f>
        <v>5</v>
      </c>
      <c r="K1219" s="21"/>
      <c r="L1219" s="50" t="s">
        <v>84</v>
      </c>
      <c r="M1219" s="23">
        <f t="shared" si="809"/>
        <v>57235</v>
      </c>
      <c r="N1219" s="23">
        <v>57327</v>
      </c>
      <c r="O1219" s="119">
        <f>N1219-M1219</f>
        <v>92</v>
      </c>
      <c r="P1219" s="21"/>
      <c r="Q1219" s="50" t="s">
        <v>84</v>
      </c>
      <c r="R1219" s="23">
        <f t="shared" si="810"/>
        <v>57327</v>
      </c>
      <c r="S1219" s="23">
        <v>57346</v>
      </c>
      <c r="T1219" s="119">
        <f>S1219-R1219</f>
        <v>19</v>
      </c>
      <c r="U1219" s="21"/>
      <c r="V1219" s="50" t="s">
        <v>84</v>
      </c>
      <c r="W1219" s="23">
        <f t="shared" si="811"/>
        <v>57346</v>
      </c>
      <c r="X1219" s="23">
        <v>57375</v>
      </c>
      <c r="Y1219" s="119">
        <f>X1219-W1219</f>
        <v>29</v>
      </c>
      <c r="Z1219" s="21"/>
      <c r="AA1219" s="50" t="s">
        <v>84</v>
      </c>
      <c r="AB1219" s="23">
        <f t="shared" si="812"/>
        <v>57375</v>
      </c>
      <c r="AC1219" s="23">
        <v>57385</v>
      </c>
      <c r="AD1219" s="119">
        <f>AC1219-AB1219</f>
        <v>10</v>
      </c>
      <c r="AE1219" s="21"/>
      <c r="AF1219" s="50" t="s">
        <v>84</v>
      </c>
      <c r="AG1219" s="23">
        <f t="shared" si="813"/>
        <v>57385</v>
      </c>
      <c r="AH1219" s="23">
        <v>57395</v>
      </c>
      <c r="AI1219" s="119">
        <f>AH1219-AG1219</f>
        <v>10</v>
      </c>
    </row>
    <row r="1220" spans="2:35" x14ac:dyDescent="0.35">
      <c r="B1220" s="50" t="s">
        <v>98</v>
      </c>
      <c r="C1220" s="23">
        <v>139852</v>
      </c>
      <c r="D1220" s="23">
        <v>139852</v>
      </c>
      <c r="E1220" s="119">
        <f>D1220-C1220</f>
        <v>0</v>
      </c>
      <c r="F1220" s="21"/>
      <c r="G1220" s="50" t="s">
        <v>98</v>
      </c>
      <c r="H1220" s="23">
        <f t="shared" si="814"/>
        <v>139852</v>
      </c>
      <c r="I1220" s="23">
        <v>139852</v>
      </c>
      <c r="J1220" s="119">
        <f>I1220-H1220</f>
        <v>0</v>
      </c>
      <c r="K1220" s="21"/>
      <c r="L1220" s="50" t="s">
        <v>98</v>
      </c>
      <c r="M1220" s="23">
        <f t="shared" si="809"/>
        <v>139852</v>
      </c>
      <c r="N1220" s="23">
        <v>139852</v>
      </c>
      <c r="O1220" s="119">
        <f>N1220-M1220</f>
        <v>0</v>
      </c>
      <c r="P1220" s="21"/>
      <c r="Q1220" s="50" t="s">
        <v>98</v>
      </c>
      <c r="R1220" s="23">
        <f t="shared" si="810"/>
        <v>139852</v>
      </c>
      <c r="S1220" s="23">
        <v>139852</v>
      </c>
      <c r="T1220" s="119">
        <f>S1220-R1220</f>
        <v>0</v>
      </c>
      <c r="U1220" s="21"/>
      <c r="V1220" s="50" t="s">
        <v>98</v>
      </c>
      <c r="W1220" s="23">
        <f t="shared" si="811"/>
        <v>139852</v>
      </c>
      <c r="X1220" s="23">
        <v>139852</v>
      </c>
      <c r="Y1220" s="119">
        <f>X1220-W1220</f>
        <v>0</v>
      </c>
      <c r="Z1220" s="21"/>
      <c r="AA1220" s="50" t="s">
        <v>98</v>
      </c>
      <c r="AB1220" s="23">
        <f t="shared" si="812"/>
        <v>139852</v>
      </c>
      <c r="AC1220" s="23">
        <v>139852</v>
      </c>
      <c r="AD1220" s="119">
        <f>AC1220-AB1220</f>
        <v>0</v>
      </c>
      <c r="AE1220" s="21"/>
      <c r="AF1220" s="50" t="s">
        <v>98</v>
      </c>
      <c r="AG1220" s="23">
        <f t="shared" si="813"/>
        <v>139852</v>
      </c>
      <c r="AH1220" s="23">
        <v>139852</v>
      </c>
      <c r="AI1220" s="119">
        <f>AH1220-AG1220</f>
        <v>0</v>
      </c>
    </row>
    <row r="1221" spans="2:35" x14ac:dyDescent="0.35">
      <c r="B1221" s="50" t="s">
        <v>85</v>
      </c>
      <c r="C1221" s="23">
        <v>875</v>
      </c>
      <c r="D1221" s="23">
        <v>876</v>
      </c>
      <c r="E1221" s="119">
        <f>D1221-C1221</f>
        <v>1</v>
      </c>
      <c r="F1221" s="21"/>
      <c r="G1221" s="50" t="s">
        <v>85</v>
      </c>
      <c r="H1221" s="23">
        <f t="shared" si="814"/>
        <v>876</v>
      </c>
      <c r="I1221" s="23">
        <v>877</v>
      </c>
      <c r="J1221" s="119">
        <f>I1221-H1221</f>
        <v>1</v>
      </c>
      <c r="K1221" s="21"/>
      <c r="L1221" s="50" t="s">
        <v>85</v>
      </c>
      <c r="M1221" s="23">
        <f t="shared" si="809"/>
        <v>877</v>
      </c>
      <c r="N1221" s="23">
        <v>880</v>
      </c>
      <c r="O1221" s="119">
        <f>N1221-M1221</f>
        <v>3</v>
      </c>
      <c r="P1221" s="21"/>
      <c r="Q1221" s="50" t="s">
        <v>85</v>
      </c>
      <c r="R1221" s="23">
        <f t="shared" si="810"/>
        <v>880</v>
      </c>
      <c r="S1221" s="23">
        <v>881</v>
      </c>
      <c r="T1221" s="119">
        <f>S1221-R1221</f>
        <v>1</v>
      </c>
      <c r="U1221" s="21"/>
      <c r="V1221" s="50" t="s">
        <v>85</v>
      </c>
      <c r="W1221" s="23">
        <f t="shared" si="811"/>
        <v>881</v>
      </c>
      <c r="X1221" s="23">
        <v>883</v>
      </c>
      <c r="Y1221" s="119">
        <f>X1221-W1221</f>
        <v>2</v>
      </c>
      <c r="Z1221" s="21"/>
      <c r="AA1221" s="50" t="s">
        <v>85</v>
      </c>
      <c r="AB1221" s="23">
        <f t="shared" si="812"/>
        <v>883</v>
      </c>
      <c r="AC1221" s="23">
        <v>886</v>
      </c>
      <c r="AD1221" s="119">
        <f>AC1221-AB1221</f>
        <v>3</v>
      </c>
      <c r="AE1221" s="21"/>
      <c r="AF1221" s="50" t="s">
        <v>85</v>
      </c>
      <c r="AG1221" s="23">
        <f t="shared" si="813"/>
        <v>886</v>
      </c>
      <c r="AH1221" s="23">
        <v>888</v>
      </c>
      <c r="AI1221" s="119">
        <f>AH1221-AG1221</f>
        <v>2</v>
      </c>
    </row>
    <row r="1222" spans="2:35" x14ac:dyDescent="0.35">
      <c r="B1222" s="50" t="s">
        <v>86</v>
      </c>
      <c r="C1222" s="23">
        <v>380104</v>
      </c>
      <c r="D1222" s="23">
        <v>380320</v>
      </c>
      <c r="E1222" s="119">
        <f>D1222-C1222</f>
        <v>216</v>
      </c>
      <c r="F1222" s="21"/>
      <c r="G1222" s="50" t="s">
        <v>86</v>
      </c>
      <c r="H1222" s="23">
        <f t="shared" si="814"/>
        <v>380320</v>
      </c>
      <c r="I1222" s="23">
        <v>380484</v>
      </c>
      <c r="J1222" s="119">
        <f>I1222-H1222</f>
        <v>164</v>
      </c>
      <c r="K1222" s="21"/>
      <c r="L1222" s="50" t="s">
        <v>86</v>
      </c>
      <c r="M1222" s="23">
        <f t="shared" si="809"/>
        <v>380484</v>
      </c>
      <c r="N1222" s="23">
        <v>380661</v>
      </c>
      <c r="O1222" s="119">
        <f>N1222-M1222</f>
        <v>177</v>
      </c>
      <c r="P1222" s="21"/>
      <c r="Q1222" s="50" t="s">
        <v>86</v>
      </c>
      <c r="R1222" s="23">
        <f t="shared" si="810"/>
        <v>380661</v>
      </c>
      <c r="S1222" s="23">
        <v>380887</v>
      </c>
      <c r="T1222" s="119">
        <f>S1222-R1222</f>
        <v>226</v>
      </c>
      <c r="U1222" s="21"/>
      <c r="V1222" s="50" t="s">
        <v>86</v>
      </c>
      <c r="W1222" s="23">
        <f t="shared" si="811"/>
        <v>380887</v>
      </c>
      <c r="X1222" s="23">
        <v>381071</v>
      </c>
      <c r="Y1222" s="119">
        <f>X1222-W1222</f>
        <v>184</v>
      </c>
      <c r="Z1222" s="21"/>
      <c r="AA1222" s="50" t="s">
        <v>86</v>
      </c>
      <c r="AB1222" s="23">
        <f t="shared" si="812"/>
        <v>381071</v>
      </c>
      <c r="AC1222" s="23">
        <v>381248</v>
      </c>
      <c r="AD1222" s="119">
        <f>AC1222-AB1222</f>
        <v>177</v>
      </c>
      <c r="AE1222" s="21"/>
      <c r="AF1222" s="50" t="s">
        <v>86</v>
      </c>
      <c r="AG1222" s="23">
        <f t="shared" si="813"/>
        <v>381248</v>
      </c>
      <c r="AH1222" s="23">
        <v>381456</v>
      </c>
      <c r="AI1222" s="119">
        <f>AH1222-AG1222</f>
        <v>208</v>
      </c>
    </row>
    <row r="1223" spans="2:35" x14ac:dyDescent="0.35">
      <c r="B1223" s="50" t="s">
        <v>93</v>
      </c>
      <c r="C1223" s="23"/>
      <c r="D1223" s="23"/>
      <c r="E1223" s="119">
        <f>E1222+E1221+E1220+E1219+E1218+E1217</f>
        <v>1981</v>
      </c>
      <c r="F1223" s="21"/>
      <c r="G1223" s="50" t="s">
        <v>93</v>
      </c>
      <c r="H1223" s="23">
        <f t="shared" si="814"/>
        <v>0</v>
      </c>
      <c r="I1223" s="23"/>
      <c r="J1223" s="119">
        <f>J1222+J1221+J1220+J1219+J1218+J1217</f>
        <v>2434</v>
      </c>
      <c r="K1223" s="21"/>
      <c r="L1223" s="50" t="s">
        <v>93</v>
      </c>
      <c r="M1223" s="23">
        <f t="shared" si="809"/>
        <v>0</v>
      </c>
      <c r="N1223" s="23"/>
      <c r="O1223" s="119">
        <f>O1222+O1221+O1220+O1219+O1218+O1217</f>
        <v>2368</v>
      </c>
      <c r="P1223" s="21"/>
      <c r="Q1223" s="50" t="s">
        <v>93</v>
      </c>
      <c r="R1223" s="23">
        <f t="shared" si="810"/>
        <v>0</v>
      </c>
      <c r="S1223" s="23"/>
      <c r="T1223" s="119">
        <f>T1222+T1221+T1220+T1219+T1218+T1217</f>
        <v>2830</v>
      </c>
      <c r="U1223" s="21"/>
      <c r="V1223" s="50" t="s">
        <v>93</v>
      </c>
      <c r="W1223" s="23">
        <f t="shared" si="811"/>
        <v>0</v>
      </c>
      <c r="X1223" s="23"/>
      <c r="Y1223" s="119">
        <f>Y1222+Y1221+Y1220+Y1219+Y1218+Y1217</f>
        <v>2961</v>
      </c>
      <c r="Z1223" s="21"/>
      <c r="AA1223" s="50" t="s">
        <v>93</v>
      </c>
      <c r="AB1223" s="23">
        <f t="shared" si="812"/>
        <v>0</v>
      </c>
      <c r="AC1223" s="23"/>
      <c r="AD1223" s="119">
        <f>AD1222+AD1221+AD1220+AD1219+AD1218+AD1217</f>
        <v>2055</v>
      </c>
      <c r="AE1223" s="21"/>
      <c r="AF1223" s="50" t="s">
        <v>93</v>
      </c>
      <c r="AG1223" s="23">
        <f t="shared" si="813"/>
        <v>0</v>
      </c>
      <c r="AH1223" s="23"/>
      <c r="AI1223" s="119">
        <f>AI1222+AI1221+AI1220+AI1219+AI1218+AI1217</f>
        <v>2536</v>
      </c>
    </row>
    <row r="1224" spans="2:35" x14ac:dyDescent="0.35">
      <c r="B1224" s="50" t="s">
        <v>87</v>
      </c>
      <c r="C1224" s="23">
        <v>1590478</v>
      </c>
      <c r="D1224" s="23">
        <v>1590478</v>
      </c>
      <c r="E1224" s="119">
        <f t="shared" ref="E1224:E1230" si="815">D1224-C1224</f>
        <v>0</v>
      </c>
      <c r="F1224" s="21"/>
      <c r="G1224" s="50" t="s">
        <v>87</v>
      </c>
      <c r="H1224" s="23">
        <f t="shared" si="814"/>
        <v>1590478</v>
      </c>
      <c r="I1224" s="23">
        <v>1591475</v>
      </c>
      <c r="J1224" s="119">
        <f t="shared" ref="J1224:J1230" si="816">I1224-H1224</f>
        <v>997</v>
      </c>
      <c r="K1224" s="21"/>
      <c r="L1224" s="50" t="s">
        <v>87</v>
      </c>
      <c r="M1224" s="23">
        <f t="shared" si="809"/>
        <v>1591475</v>
      </c>
      <c r="N1224" s="23">
        <v>1592242</v>
      </c>
      <c r="O1224" s="119">
        <f t="shared" ref="O1224:O1230" si="817">N1224-M1224</f>
        <v>767</v>
      </c>
      <c r="P1224" s="21"/>
      <c r="Q1224" s="50" t="s">
        <v>87</v>
      </c>
      <c r="R1224" s="23">
        <f t="shared" si="810"/>
        <v>1592242</v>
      </c>
      <c r="S1224" s="23">
        <v>1593859</v>
      </c>
      <c r="T1224" s="119">
        <f t="shared" ref="T1224:T1230" si="818">S1224-R1224</f>
        <v>1617</v>
      </c>
      <c r="U1224" s="21"/>
      <c r="V1224" s="50" t="s">
        <v>87</v>
      </c>
      <c r="W1224" s="23">
        <f t="shared" si="811"/>
        <v>1593859</v>
      </c>
      <c r="X1224" s="23">
        <v>1594690</v>
      </c>
      <c r="Y1224" s="119">
        <f t="shared" ref="Y1224:Y1230" si="819">X1224-W1224</f>
        <v>831</v>
      </c>
      <c r="Z1224" s="21"/>
      <c r="AA1224" s="50" t="s">
        <v>87</v>
      </c>
      <c r="AB1224" s="23">
        <f t="shared" si="812"/>
        <v>1594690</v>
      </c>
      <c r="AC1224" s="23">
        <v>1594860</v>
      </c>
      <c r="AD1224" s="119">
        <f t="shared" ref="AD1224:AD1230" si="820">AC1224-AB1224</f>
        <v>170</v>
      </c>
      <c r="AE1224" s="21"/>
      <c r="AF1224" s="50" t="s">
        <v>87</v>
      </c>
      <c r="AG1224" s="23">
        <f t="shared" si="813"/>
        <v>1594860</v>
      </c>
      <c r="AH1224" s="23">
        <v>1595740</v>
      </c>
      <c r="AI1224" s="119">
        <f t="shared" ref="AI1224:AI1230" si="821">AH1224-AG1224</f>
        <v>880</v>
      </c>
    </row>
    <row r="1225" spans="2:35" x14ac:dyDescent="0.35">
      <c r="B1225" s="50" t="s">
        <v>96</v>
      </c>
      <c r="C1225" s="23">
        <v>910060</v>
      </c>
      <c r="D1225" s="23">
        <v>910346</v>
      </c>
      <c r="E1225" s="119">
        <f t="shared" si="815"/>
        <v>286</v>
      </c>
      <c r="F1225" s="21"/>
      <c r="G1225" s="50" t="s">
        <v>96</v>
      </c>
      <c r="H1225" s="23">
        <f t="shared" si="814"/>
        <v>910346</v>
      </c>
      <c r="I1225" s="23">
        <v>910638</v>
      </c>
      <c r="J1225" s="119">
        <f t="shared" si="816"/>
        <v>292</v>
      </c>
      <c r="K1225" s="21"/>
      <c r="L1225" s="50" t="s">
        <v>96</v>
      </c>
      <c r="M1225" s="23">
        <f t="shared" si="809"/>
        <v>910638</v>
      </c>
      <c r="N1225" s="23">
        <v>910885</v>
      </c>
      <c r="O1225" s="119">
        <f t="shared" si="817"/>
        <v>247</v>
      </c>
      <c r="P1225" s="21"/>
      <c r="Q1225" s="50" t="s">
        <v>96</v>
      </c>
      <c r="R1225" s="23">
        <f t="shared" si="810"/>
        <v>910885</v>
      </c>
      <c r="S1225" s="23">
        <v>911161</v>
      </c>
      <c r="T1225" s="119">
        <f t="shared" si="818"/>
        <v>276</v>
      </c>
      <c r="U1225" s="21"/>
      <c r="V1225" s="50" t="s">
        <v>96</v>
      </c>
      <c r="W1225" s="23">
        <f t="shared" si="811"/>
        <v>911161</v>
      </c>
      <c r="X1225" s="23">
        <v>911476</v>
      </c>
      <c r="Y1225" s="119">
        <f t="shared" si="819"/>
        <v>315</v>
      </c>
      <c r="Z1225" s="21"/>
      <c r="AA1225" s="50" t="s">
        <v>96</v>
      </c>
      <c r="AB1225" s="23">
        <f t="shared" si="812"/>
        <v>911476</v>
      </c>
      <c r="AC1225" s="23">
        <v>911708</v>
      </c>
      <c r="AD1225" s="119">
        <f t="shared" si="820"/>
        <v>232</v>
      </c>
      <c r="AE1225" s="21"/>
      <c r="AF1225" s="50" t="s">
        <v>96</v>
      </c>
      <c r="AG1225" s="23">
        <f t="shared" si="813"/>
        <v>911708</v>
      </c>
      <c r="AH1225" s="23">
        <v>912013</v>
      </c>
      <c r="AI1225" s="119">
        <f t="shared" si="821"/>
        <v>305</v>
      </c>
    </row>
    <row r="1226" spans="2:35" x14ac:dyDescent="0.35">
      <c r="B1226" s="50" t="s">
        <v>88</v>
      </c>
      <c r="C1226" s="23">
        <v>0</v>
      </c>
      <c r="D1226" s="23">
        <v>0</v>
      </c>
      <c r="E1226" s="119">
        <f t="shared" si="815"/>
        <v>0</v>
      </c>
      <c r="F1226" s="21"/>
      <c r="G1226" s="50" t="s">
        <v>88</v>
      </c>
      <c r="H1226" s="23">
        <f t="shared" si="814"/>
        <v>0</v>
      </c>
      <c r="I1226" s="23">
        <v>0</v>
      </c>
      <c r="J1226" s="119">
        <f t="shared" si="816"/>
        <v>0</v>
      </c>
      <c r="K1226" s="21"/>
      <c r="L1226" s="50" t="s">
        <v>88</v>
      </c>
      <c r="M1226" s="23">
        <f t="shared" si="809"/>
        <v>0</v>
      </c>
      <c r="N1226" s="23">
        <v>0</v>
      </c>
      <c r="O1226" s="119">
        <f t="shared" si="817"/>
        <v>0</v>
      </c>
      <c r="P1226" s="21"/>
      <c r="Q1226" s="50" t="s">
        <v>88</v>
      </c>
      <c r="R1226" s="23">
        <f t="shared" si="810"/>
        <v>0</v>
      </c>
      <c r="S1226" s="23">
        <v>0</v>
      </c>
      <c r="T1226" s="119">
        <f t="shared" si="818"/>
        <v>0</v>
      </c>
      <c r="U1226" s="21"/>
      <c r="V1226" s="50" t="s">
        <v>88</v>
      </c>
      <c r="W1226" s="23">
        <f t="shared" si="811"/>
        <v>0</v>
      </c>
      <c r="X1226" s="23">
        <v>0</v>
      </c>
      <c r="Y1226" s="119">
        <f t="shared" si="819"/>
        <v>0</v>
      </c>
      <c r="Z1226" s="21"/>
      <c r="AA1226" s="50" t="s">
        <v>88</v>
      </c>
      <c r="AB1226" s="23">
        <f t="shared" si="812"/>
        <v>0</v>
      </c>
      <c r="AC1226" s="23">
        <v>0</v>
      </c>
      <c r="AD1226" s="119">
        <f t="shared" si="820"/>
        <v>0</v>
      </c>
      <c r="AE1226" s="21"/>
      <c r="AF1226" s="50" t="s">
        <v>88</v>
      </c>
      <c r="AG1226" s="23">
        <f t="shared" si="813"/>
        <v>0</v>
      </c>
      <c r="AH1226" s="23">
        <v>0</v>
      </c>
      <c r="AI1226" s="119">
        <f t="shared" si="821"/>
        <v>0</v>
      </c>
    </row>
    <row r="1227" spans="2:35" x14ac:dyDescent="0.35">
      <c r="B1227" s="50" t="s">
        <v>108</v>
      </c>
      <c r="C1227" s="23">
        <v>3137</v>
      </c>
      <c r="D1227" s="23">
        <v>3138</v>
      </c>
      <c r="E1227" s="119">
        <f t="shared" si="815"/>
        <v>1</v>
      </c>
      <c r="F1227" s="21"/>
      <c r="G1227" s="50" t="s">
        <v>108</v>
      </c>
      <c r="H1227" s="23">
        <f t="shared" si="814"/>
        <v>3138</v>
      </c>
      <c r="I1227" s="23">
        <v>3139</v>
      </c>
      <c r="J1227" s="119">
        <f t="shared" si="816"/>
        <v>1</v>
      </c>
      <c r="K1227" s="21"/>
      <c r="L1227" s="50" t="s">
        <v>108</v>
      </c>
      <c r="M1227" s="23">
        <f t="shared" si="809"/>
        <v>3139</v>
      </c>
      <c r="N1227" s="23">
        <v>3139</v>
      </c>
      <c r="O1227" s="119">
        <f t="shared" si="817"/>
        <v>0</v>
      </c>
      <c r="P1227" s="21"/>
      <c r="Q1227" s="50" t="s">
        <v>108</v>
      </c>
      <c r="R1227" s="23">
        <f t="shared" si="810"/>
        <v>3139</v>
      </c>
      <c r="S1227" s="23">
        <v>3140</v>
      </c>
      <c r="T1227" s="119">
        <f t="shared" si="818"/>
        <v>1</v>
      </c>
      <c r="U1227" s="21"/>
      <c r="V1227" s="50" t="s">
        <v>108</v>
      </c>
      <c r="W1227" s="23">
        <f t="shared" si="811"/>
        <v>3140</v>
      </c>
      <c r="X1227" s="23">
        <v>3141</v>
      </c>
      <c r="Y1227" s="119">
        <f t="shared" si="819"/>
        <v>1</v>
      </c>
      <c r="Z1227" s="21"/>
      <c r="AA1227" s="50" t="s">
        <v>108</v>
      </c>
      <c r="AB1227" s="23">
        <f t="shared" si="812"/>
        <v>3141</v>
      </c>
      <c r="AC1227" s="23">
        <v>3154</v>
      </c>
      <c r="AD1227" s="119">
        <f t="shared" si="820"/>
        <v>13</v>
      </c>
      <c r="AE1227" s="21"/>
      <c r="AF1227" s="50" t="s">
        <v>108</v>
      </c>
      <c r="AG1227" s="23">
        <f t="shared" si="813"/>
        <v>3154</v>
      </c>
      <c r="AH1227" s="23">
        <v>3156</v>
      </c>
      <c r="AI1227" s="119">
        <f t="shared" si="821"/>
        <v>2</v>
      </c>
    </row>
    <row r="1228" spans="2:35" x14ac:dyDescent="0.35">
      <c r="B1228" s="50" t="s">
        <v>89</v>
      </c>
      <c r="C1228" s="23">
        <v>673683</v>
      </c>
      <c r="D1228" s="23">
        <v>674047</v>
      </c>
      <c r="E1228" s="119">
        <f t="shared" si="815"/>
        <v>364</v>
      </c>
      <c r="F1228" s="21"/>
      <c r="G1228" s="50" t="s">
        <v>89</v>
      </c>
      <c r="H1228" s="23">
        <f t="shared" si="814"/>
        <v>674047</v>
      </c>
      <c r="I1228" s="23">
        <v>674349</v>
      </c>
      <c r="J1228" s="119">
        <f t="shared" si="816"/>
        <v>302</v>
      </c>
      <c r="K1228" s="21"/>
      <c r="L1228" s="50" t="s">
        <v>89</v>
      </c>
      <c r="M1228" s="23">
        <f t="shared" si="809"/>
        <v>674349</v>
      </c>
      <c r="N1228" s="23">
        <v>674687</v>
      </c>
      <c r="O1228" s="119">
        <f t="shared" si="817"/>
        <v>338</v>
      </c>
      <c r="P1228" s="21"/>
      <c r="Q1228" s="50" t="s">
        <v>89</v>
      </c>
      <c r="R1228" s="23">
        <f t="shared" si="810"/>
        <v>674687</v>
      </c>
      <c r="S1228" s="23">
        <v>674897</v>
      </c>
      <c r="T1228" s="119">
        <f t="shared" si="818"/>
        <v>210</v>
      </c>
      <c r="U1228" s="21"/>
      <c r="V1228" s="50" t="s">
        <v>89</v>
      </c>
      <c r="W1228" s="23">
        <f t="shared" si="811"/>
        <v>674897</v>
      </c>
      <c r="X1228" s="23">
        <v>675370</v>
      </c>
      <c r="Y1228" s="119">
        <f t="shared" si="819"/>
        <v>473</v>
      </c>
      <c r="Z1228" s="21"/>
      <c r="AA1228" s="50" t="s">
        <v>89</v>
      </c>
      <c r="AB1228" s="23">
        <f t="shared" si="812"/>
        <v>675370</v>
      </c>
      <c r="AC1228" s="23">
        <v>675764</v>
      </c>
      <c r="AD1228" s="119">
        <f t="shared" si="820"/>
        <v>394</v>
      </c>
      <c r="AE1228" s="21"/>
      <c r="AF1228" s="50" t="s">
        <v>89</v>
      </c>
      <c r="AG1228" s="23">
        <f t="shared" si="813"/>
        <v>675764</v>
      </c>
      <c r="AH1228" s="23">
        <v>676193</v>
      </c>
      <c r="AI1228" s="119">
        <f t="shared" si="821"/>
        <v>429</v>
      </c>
    </row>
    <row r="1229" spans="2:35" x14ac:dyDescent="0.35">
      <c r="B1229" s="50" t="s">
        <v>90</v>
      </c>
      <c r="C1229" s="23">
        <v>364843</v>
      </c>
      <c r="D1229" s="23">
        <v>365195</v>
      </c>
      <c r="E1229" s="119">
        <f t="shared" si="815"/>
        <v>352</v>
      </c>
      <c r="F1229" s="21"/>
      <c r="G1229" s="50" t="s">
        <v>90</v>
      </c>
      <c r="H1229" s="23">
        <f t="shared" si="814"/>
        <v>365195</v>
      </c>
      <c r="I1229" s="23">
        <v>365480</v>
      </c>
      <c r="J1229" s="119">
        <f t="shared" si="816"/>
        <v>285</v>
      </c>
      <c r="K1229" s="21"/>
      <c r="L1229" s="50" t="s">
        <v>90</v>
      </c>
      <c r="M1229" s="23">
        <f t="shared" si="809"/>
        <v>365480</v>
      </c>
      <c r="N1229" s="23">
        <v>365710</v>
      </c>
      <c r="O1229" s="119">
        <f t="shared" si="817"/>
        <v>230</v>
      </c>
      <c r="P1229" s="21"/>
      <c r="Q1229" s="50" t="s">
        <v>90</v>
      </c>
      <c r="R1229" s="23">
        <f t="shared" si="810"/>
        <v>365710</v>
      </c>
      <c r="S1229" s="23">
        <v>365872</v>
      </c>
      <c r="T1229" s="119">
        <f t="shared" si="818"/>
        <v>162</v>
      </c>
      <c r="U1229" s="21"/>
      <c r="V1229" s="50" t="s">
        <v>90</v>
      </c>
      <c r="W1229" s="23">
        <f t="shared" si="811"/>
        <v>365872</v>
      </c>
      <c r="X1229" s="23">
        <v>366183</v>
      </c>
      <c r="Y1229" s="119">
        <f t="shared" si="819"/>
        <v>311</v>
      </c>
      <c r="Z1229" s="21"/>
      <c r="AA1229" s="50" t="s">
        <v>90</v>
      </c>
      <c r="AB1229" s="23">
        <f t="shared" si="812"/>
        <v>366183</v>
      </c>
      <c r="AC1229" s="23">
        <v>366488</v>
      </c>
      <c r="AD1229" s="119">
        <f t="shared" si="820"/>
        <v>305</v>
      </c>
      <c r="AE1229" s="21"/>
      <c r="AF1229" s="50" t="s">
        <v>90</v>
      </c>
      <c r="AG1229" s="23">
        <f t="shared" si="813"/>
        <v>366488</v>
      </c>
      <c r="AH1229" s="23">
        <v>366822</v>
      </c>
      <c r="AI1229" s="119">
        <f t="shared" si="821"/>
        <v>334</v>
      </c>
    </row>
    <row r="1230" spans="2:35" x14ac:dyDescent="0.35">
      <c r="B1230" s="50" t="s">
        <v>91</v>
      </c>
      <c r="C1230" s="23">
        <v>1119857</v>
      </c>
      <c r="D1230" s="23">
        <v>1121147</v>
      </c>
      <c r="E1230" s="119">
        <f t="shared" si="815"/>
        <v>1290</v>
      </c>
      <c r="F1230" s="21"/>
      <c r="G1230" s="50" t="s">
        <v>91</v>
      </c>
      <c r="H1230" s="23">
        <f t="shared" si="814"/>
        <v>1121147</v>
      </c>
      <c r="I1230" s="23">
        <v>1122265</v>
      </c>
      <c r="J1230" s="119">
        <f t="shared" si="816"/>
        <v>1118</v>
      </c>
      <c r="K1230" s="21"/>
      <c r="L1230" s="50" t="s">
        <v>91</v>
      </c>
      <c r="M1230" s="23">
        <f t="shared" si="809"/>
        <v>1122265</v>
      </c>
      <c r="N1230" s="23">
        <v>1123169</v>
      </c>
      <c r="O1230" s="119">
        <f t="shared" si="817"/>
        <v>904</v>
      </c>
      <c r="P1230" s="21"/>
      <c r="Q1230" s="50" t="s">
        <v>91</v>
      </c>
      <c r="R1230" s="23">
        <f t="shared" si="810"/>
        <v>1123169</v>
      </c>
      <c r="S1230" s="23">
        <v>1123975</v>
      </c>
      <c r="T1230" s="119">
        <f t="shared" si="818"/>
        <v>806</v>
      </c>
      <c r="U1230" s="21"/>
      <c r="V1230" s="50" t="s">
        <v>91</v>
      </c>
      <c r="W1230" s="23">
        <f t="shared" si="811"/>
        <v>1123975</v>
      </c>
      <c r="X1230" s="23">
        <v>1125209</v>
      </c>
      <c r="Y1230" s="119">
        <f t="shared" si="819"/>
        <v>1234</v>
      </c>
      <c r="Z1230" s="21"/>
      <c r="AA1230" s="50" t="s">
        <v>91</v>
      </c>
      <c r="AB1230" s="23">
        <f t="shared" si="812"/>
        <v>1125209</v>
      </c>
      <c r="AC1230" s="23">
        <v>1126484</v>
      </c>
      <c r="AD1230" s="119">
        <f t="shared" si="820"/>
        <v>1275</v>
      </c>
      <c r="AE1230" s="21"/>
      <c r="AF1230" s="50" t="s">
        <v>91</v>
      </c>
      <c r="AG1230" s="23">
        <f t="shared" si="813"/>
        <v>1126484</v>
      </c>
      <c r="AH1230" s="23">
        <v>1127555</v>
      </c>
      <c r="AI1230" s="119">
        <f t="shared" si="821"/>
        <v>1071</v>
      </c>
    </row>
    <row r="1231" spans="2:35" x14ac:dyDescent="0.35">
      <c r="B1231" s="50" t="s">
        <v>94</v>
      </c>
      <c r="C1231" s="23">
        <v>0</v>
      </c>
      <c r="D1231" s="23"/>
      <c r="E1231" s="119">
        <f>SUM(E1224:E1230)</f>
        <v>2293</v>
      </c>
      <c r="F1231" s="21"/>
      <c r="G1231" s="50" t="s">
        <v>94</v>
      </c>
      <c r="H1231" s="23">
        <f t="shared" si="814"/>
        <v>0</v>
      </c>
      <c r="I1231" s="23">
        <v>0</v>
      </c>
      <c r="J1231" s="119">
        <f>SUM(J1224:J1230)</f>
        <v>2995</v>
      </c>
      <c r="K1231" s="21"/>
      <c r="L1231" s="50" t="s">
        <v>94</v>
      </c>
      <c r="M1231" s="23">
        <f t="shared" si="809"/>
        <v>0</v>
      </c>
      <c r="N1231" s="23">
        <v>0</v>
      </c>
      <c r="O1231" s="119">
        <f>SUM(O1224:O1230)</f>
        <v>2486</v>
      </c>
      <c r="P1231" s="21"/>
      <c r="Q1231" s="50" t="s">
        <v>94</v>
      </c>
      <c r="R1231" s="23">
        <f t="shared" si="810"/>
        <v>0</v>
      </c>
      <c r="S1231" s="23"/>
      <c r="T1231" s="119">
        <f>SUM(T1224:T1230)</f>
        <v>3072</v>
      </c>
      <c r="U1231" s="21"/>
      <c r="V1231" s="50" t="s">
        <v>94</v>
      </c>
      <c r="W1231" s="23">
        <f t="shared" si="811"/>
        <v>0</v>
      </c>
      <c r="X1231" s="23"/>
      <c r="Y1231" s="119">
        <f>SUM(Y1224:Y1230)</f>
        <v>3165</v>
      </c>
      <c r="Z1231" s="21"/>
      <c r="AA1231" s="50" t="s">
        <v>94</v>
      </c>
      <c r="AB1231" s="23">
        <f t="shared" si="812"/>
        <v>0</v>
      </c>
      <c r="AC1231" s="23"/>
      <c r="AD1231" s="119">
        <f>SUM(AD1224:AD1230)</f>
        <v>2389</v>
      </c>
      <c r="AE1231" s="21"/>
      <c r="AF1231" s="50" t="s">
        <v>94</v>
      </c>
      <c r="AG1231" s="23">
        <f t="shared" si="813"/>
        <v>0</v>
      </c>
      <c r="AH1231" s="23"/>
      <c r="AI1231" s="119">
        <f>SUM(AI1224:AI1230)</f>
        <v>3021</v>
      </c>
    </row>
    <row r="1232" spans="2:35" x14ac:dyDescent="0.35">
      <c r="B1232" s="50" t="s">
        <v>97</v>
      </c>
      <c r="C1232" s="23">
        <v>617245</v>
      </c>
      <c r="D1232" s="23">
        <v>617695</v>
      </c>
      <c r="E1232" s="119">
        <f>D1232-C1232</f>
        <v>450</v>
      </c>
      <c r="F1232" s="21"/>
      <c r="G1232" s="50" t="s">
        <v>97</v>
      </c>
      <c r="H1232" s="23">
        <f t="shared" si="814"/>
        <v>617695</v>
      </c>
      <c r="I1232" s="23">
        <v>618022</v>
      </c>
      <c r="J1232" s="119">
        <f>I1232-H1232</f>
        <v>327</v>
      </c>
      <c r="K1232" s="21"/>
      <c r="L1232" s="50" t="s">
        <v>97</v>
      </c>
      <c r="M1232" s="23">
        <f t="shared" si="809"/>
        <v>618022</v>
      </c>
      <c r="N1232" s="23">
        <v>618351</v>
      </c>
      <c r="O1232" s="119">
        <f>N1232-M1232</f>
        <v>329</v>
      </c>
      <c r="P1232" s="21"/>
      <c r="Q1232" s="50" t="s">
        <v>97</v>
      </c>
      <c r="R1232" s="23">
        <f t="shared" si="810"/>
        <v>618351</v>
      </c>
      <c r="S1232" s="23">
        <v>618671</v>
      </c>
      <c r="T1232" s="119">
        <f>S1232-R1232</f>
        <v>320</v>
      </c>
      <c r="U1232" s="21"/>
      <c r="V1232" s="50" t="s">
        <v>97</v>
      </c>
      <c r="W1232" s="23">
        <f t="shared" si="811"/>
        <v>618671</v>
      </c>
      <c r="X1232" s="23">
        <v>618925</v>
      </c>
      <c r="Y1232" s="119">
        <f>X1232-W1232</f>
        <v>254</v>
      </c>
      <c r="Z1232" s="21"/>
      <c r="AA1232" s="50" t="s">
        <v>97</v>
      </c>
      <c r="AB1232" s="23">
        <f t="shared" si="812"/>
        <v>618925</v>
      </c>
      <c r="AC1232" s="23">
        <v>619216</v>
      </c>
      <c r="AD1232" s="119">
        <f>AC1232-AB1232</f>
        <v>291</v>
      </c>
      <c r="AE1232" s="21"/>
      <c r="AF1232" s="50" t="s">
        <v>97</v>
      </c>
      <c r="AG1232" s="23">
        <f t="shared" si="813"/>
        <v>619216</v>
      </c>
      <c r="AH1232" s="23">
        <v>619496</v>
      </c>
      <c r="AI1232" s="119">
        <f>AH1232-AG1232</f>
        <v>280</v>
      </c>
    </row>
    <row r="1233" spans="2:35" x14ac:dyDescent="0.35">
      <c r="B1233" s="29" t="s">
        <v>130</v>
      </c>
      <c r="C1233" s="23"/>
      <c r="D1233" s="23"/>
      <c r="E1233" s="121">
        <f>E1232+E1231+E1223+E1215+E1216+E1214+E1213+E1212+E1211</f>
        <v>7626</v>
      </c>
      <c r="F1233" s="21"/>
      <c r="G1233" s="29" t="s">
        <v>130</v>
      </c>
      <c r="H1233" s="23">
        <f t="shared" si="814"/>
        <v>0</v>
      </c>
      <c r="I1233" s="23"/>
      <c r="J1233" s="121">
        <f>J1232+J1231+J1223+J1215+J1216+J1214+J1213+J1212+J1211</f>
        <v>8654</v>
      </c>
      <c r="K1233" s="21"/>
      <c r="L1233" s="29" t="s">
        <v>130</v>
      </c>
      <c r="M1233" s="23">
        <f t="shared" si="809"/>
        <v>0</v>
      </c>
      <c r="N1233" s="23"/>
      <c r="O1233" s="121">
        <f>O1232+O1231+O1223+O1215+O1216+O1214+O1213+O1212+O1211</f>
        <v>8105</v>
      </c>
      <c r="P1233" s="21"/>
      <c r="Q1233" s="29" t="s">
        <v>130</v>
      </c>
      <c r="R1233" s="23">
        <f t="shared" si="810"/>
        <v>0</v>
      </c>
      <c r="S1233" s="23"/>
      <c r="T1233" s="121">
        <f>T1232+T1231+T1223+T1215+T1216+T1214+T1213+T1212+T1211</f>
        <v>9285</v>
      </c>
      <c r="U1233" s="21"/>
      <c r="V1233" s="29" t="s">
        <v>130</v>
      </c>
      <c r="W1233" s="23">
        <f t="shared" si="811"/>
        <v>0</v>
      </c>
      <c r="X1233" s="23"/>
      <c r="Y1233" s="121">
        <f>Y1232+Y1231+Y1223+Y1215+Y1216+Y1214+Y1213+Y1212+Y1211</f>
        <v>9306</v>
      </c>
      <c r="Z1233" s="21"/>
      <c r="AA1233" s="29" t="s">
        <v>130</v>
      </c>
      <c r="AB1233" s="23">
        <f t="shared" si="812"/>
        <v>0</v>
      </c>
      <c r="AC1233" s="23"/>
      <c r="AD1233" s="121">
        <f>AD1232+AD1231+AD1223+AD1215+AD1216+AD1214+AD1213+AD1212+AD1211</f>
        <v>7857</v>
      </c>
      <c r="AE1233" s="21"/>
      <c r="AF1233" s="29" t="s">
        <v>130</v>
      </c>
      <c r="AG1233" s="23">
        <f t="shared" si="813"/>
        <v>0</v>
      </c>
      <c r="AH1233" s="23"/>
      <c r="AI1233" s="121">
        <f>AI1232+AI1231+AI1223+AI1215+AI1216+AI1214+AI1213+AI1212+AI1211</f>
        <v>8901</v>
      </c>
    </row>
    <row r="1234" spans="2:35" x14ac:dyDescent="0.35">
      <c r="B1234" s="21"/>
      <c r="C1234" s="21"/>
      <c r="D1234" s="21"/>
      <c r="E1234" s="123">
        <f>E1233-E1217+471</f>
        <v>6347</v>
      </c>
      <c r="F1234" s="21"/>
      <c r="G1234" s="21"/>
      <c r="H1234" s="21"/>
      <c r="I1234" s="21"/>
      <c r="J1234" s="123">
        <f>J1233-J1217+471</f>
        <v>6865</v>
      </c>
      <c r="K1234" s="21"/>
      <c r="L1234" s="21"/>
      <c r="M1234" s="21"/>
      <c r="N1234" s="21"/>
      <c r="O1234" s="123">
        <f>O1233-O1217+471</f>
        <v>6486</v>
      </c>
      <c r="P1234" s="21"/>
      <c r="Q1234" s="21"/>
      <c r="R1234" s="21"/>
      <c r="S1234" s="21"/>
      <c r="T1234" s="123">
        <f>T1233-T1217+471</f>
        <v>7176</v>
      </c>
      <c r="U1234" s="21"/>
      <c r="V1234" s="21"/>
      <c r="W1234" s="21"/>
      <c r="X1234" s="21"/>
      <c r="Y1234" s="123">
        <f>Y1233-Y1217+471</f>
        <v>7037</v>
      </c>
      <c r="Z1234" s="21"/>
      <c r="AA1234" s="21"/>
      <c r="AB1234" s="21"/>
      <c r="AC1234" s="21"/>
      <c r="AD1234" s="123">
        <f>AD1233-AD1217+471</f>
        <v>6468</v>
      </c>
      <c r="AE1234" s="21"/>
      <c r="AF1234" s="21"/>
      <c r="AG1234" s="21"/>
      <c r="AH1234" s="21"/>
      <c r="AI1234" s="123">
        <f>AI1233-AI1217+471</f>
        <v>7062</v>
      </c>
    </row>
    <row r="1235" spans="2:35" x14ac:dyDescent="0.35">
      <c r="C1235" s="21"/>
      <c r="E1235" s="21"/>
      <c r="I1235"/>
    </row>
    <row r="1236" spans="2:35" x14ac:dyDescent="0.35">
      <c r="B1236" s="117" t="s">
        <v>114</v>
      </c>
      <c r="C1236" s="292" t="s">
        <v>1681</v>
      </c>
      <c r="D1236" s="293"/>
      <c r="E1236" s="294"/>
      <c r="F1236" s="21"/>
      <c r="G1236" s="117" t="s">
        <v>114</v>
      </c>
      <c r="H1236" s="292" t="s">
        <v>1682</v>
      </c>
      <c r="I1236" s="293"/>
      <c r="J1236" s="294"/>
      <c r="K1236" s="21"/>
      <c r="L1236" s="117" t="s">
        <v>114</v>
      </c>
      <c r="M1236" s="292" t="s">
        <v>1683</v>
      </c>
      <c r="N1236" s="293"/>
      <c r="O1236" s="294"/>
      <c r="P1236" s="21"/>
      <c r="Q1236" s="117" t="s">
        <v>114</v>
      </c>
      <c r="R1236" s="292" t="s">
        <v>1684</v>
      </c>
      <c r="S1236" s="293"/>
      <c r="T1236" s="294"/>
      <c r="U1236" s="21"/>
      <c r="V1236" s="117" t="s">
        <v>114</v>
      </c>
      <c r="W1236" s="292" t="s">
        <v>1685</v>
      </c>
      <c r="X1236" s="293"/>
      <c r="Y1236" s="294"/>
      <c r="Z1236" s="21"/>
      <c r="AA1236" s="117" t="s">
        <v>114</v>
      </c>
      <c r="AB1236" s="292" t="s">
        <v>1686</v>
      </c>
      <c r="AC1236" s="293"/>
      <c r="AD1236" s="294"/>
      <c r="AE1236" s="21"/>
      <c r="AF1236" s="117" t="s">
        <v>114</v>
      </c>
      <c r="AG1236" s="292" t="s">
        <v>1687</v>
      </c>
      <c r="AH1236" s="293"/>
      <c r="AI1236" s="294"/>
    </row>
    <row r="1237" spans="2:35" x14ac:dyDescent="0.35">
      <c r="B1237" s="50"/>
      <c r="C1237" s="118" t="s">
        <v>81</v>
      </c>
      <c r="D1237" s="118" t="s">
        <v>82</v>
      </c>
      <c r="E1237" s="118" t="s">
        <v>95</v>
      </c>
      <c r="F1237" s="21"/>
      <c r="G1237" s="50"/>
      <c r="H1237" s="118" t="s">
        <v>81</v>
      </c>
      <c r="I1237" s="118" t="s">
        <v>82</v>
      </c>
      <c r="J1237" s="118" t="s">
        <v>95</v>
      </c>
      <c r="K1237" s="21"/>
      <c r="L1237" s="50"/>
      <c r="M1237" s="118" t="s">
        <v>81</v>
      </c>
      <c r="N1237" s="118" t="s">
        <v>82</v>
      </c>
      <c r="O1237" s="118" t="s">
        <v>95</v>
      </c>
      <c r="P1237" s="21"/>
      <c r="Q1237" s="50"/>
      <c r="R1237" s="118" t="s">
        <v>81</v>
      </c>
      <c r="S1237" s="118" t="s">
        <v>82</v>
      </c>
      <c r="T1237" s="118" t="s">
        <v>95</v>
      </c>
      <c r="U1237" s="21"/>
      <c r="V1237" s="50"/>
      <c r="W1237" s="118" t="s">
        <v>81</v>
      </c>
      <c r="X1237" s="118" t="s">
        <v>82</v>
      </c>
      <c r="Y1237" s="118" t="s">
        <v>95</v>
      </c>
      <c r="Z1237" s="21"/>
      <c r="AA1237" s="50"/>
      <c r="AB1237" s="118" t="s">
        <v>81</v>
      </c>
      <c r="AC1237" s="118" t="s">
        <v>82</v>
      </c>
      <c r="AD1237" s="118" t="s">
        <v>95</v>
      </c>
      <c r="AE1237" s="21"/>
      <c r="AF1237" s="50"/>
      <c r="AG1237" s="118" t="s">
        <v>81</v>
      </c>
      <c r="AH1237" s="118" t="s">
        <v>82</v>
      </c>
      <c r="AI1237" s="118" t="s">
        <v>95</v>
      </c>
    </row>
    <row r="1238" spans="2:35" x14ac:dyDescent="0.35">
      <c r="B1238" s="50" t="s">
        <v>92</v>
      </c>
      <c r="C1238" s="23">
        <v>513585</v>
      </c>
      <c r="D1238" s="23">
        <v>513731</v>
      </c>
      <c r="E1238" s="119">
        <v>1770</v>
      </c>
      <c r="F1238" s="21"/>
      <c r="G1238" s="50" t="s">
        <v>92</v>
      </c>
      <c r="H1238" s="23">
        <f>D1238</f>
        <v>513731</v>
      </c>
      <c r="I1238" s="23">
        <v>513926</v>
      </c>
      <c r="J1238" s="119">
        <f>(I1238-H1238)*10</f>
        <v>1950</v>
      </c>
      <c r="K1238" s="21"/>
      <c r="L1238" s="50" t="s">
        <v>92</v>
      </c>
      <c r="M1238" s="23">
        <f t="shared" ref="M1238:M1260" si="822">I1238</f>
        <v>513926</v>
      </c>
      <c r="N1238" s="23">
        <v>514118</v>
      </c>
      <c r="O1238" s="119">
        <f>(N1238-M1238)*10</f>
        <v>1920</v>
      </c>
      <c r="P1238" s="21"/>
      <c r="Q1238" s="50" t="s">
        <v>92</v>
      </c>
      <c r="R1238" s="23">
        <f t="shared" ref="R1238:R1260" si="823">N1238</f>
        <v>514118</v>
      </c>
      <c r="S1238" s="23">
        <v>514294</v>
      </c>
      <c r="T1238" s="119">
        <f>(S1238-R1238)*10</f>
        <v>1760</v>
      </c>
      <c r="U1238" s="21"/>
      <c r="V1238" s="50" t="s">
        <v>92</v>
      </c>
      <c r="W1238" s="23">
        <f t="shared" ref="W1238:W1260" si="824">S1238</f>
        <v>514294</v>
      </c>
      <c r="X1238" s="23">
        <v>514484</v>
      </c>
      <c r="Y1238" s="119">
        <f>(X1238-W1238)*10</f>
        <v>1900</v>
      </c>
      <c r="Z1238" s="21"/>
      <c r="AA1238" s="50" t="s">
        <v>92</v>
      </c>
      <c r="AB1238" s="23">
        <f t="shared" ref="AB1238:AB1260" si="825">X1238</f>
        <v>514484</v>
      </c>
      <c r="AC1238" s="23">
        <v>514670</v>
      </c>
      <c r="AD1238" s="119">
        <f>(AC1238-AB1238)*10</f>
        <v>1860</v>
      </c>
      <c r="AE1238" s="21"/>
      <c r="AF1238" s="50" t="s">
        <v>92</v>
      </c>
      <c r="AG1238" s="23">
        <f t="shared" ref="AG1238:AG1260" si="826">AC1238</f>
        <v>514670</v>
      </c>
      <c r="AH1238" s="23">
        <v>514862</v>
      </c>
      <c r="AI1238" s="119">
        <f>(AH1238-AG1238)*10</f>
        <v>1920</v>
      </c>
    </row>
    <row r="1239" spans="2:35" x14ac:dyDescent="0.35">
      <c r="B1239" s="50" t="s">
        <v>6</v>
      </c>
      <c r="C1239" s="23">
        <v>332086</v>
      </c>
      <c r="D1239" s="23">
        <v>332311</v>
      </c>
      <c r="E1239" s="119">
        <f>D1239-C1239</f>
        <v>225</v>
      </c>
      <c r="F1239" s="21"/>
      <c r="G1239" s="50" t="s">
        <v>6</v>
      </c>
      <c r="H1239" s="23">
        <f t="shared" ref="H1239:H1260" si="827">D1239</f>
        <v>332311</v>
      </c>
      <c r="I1239" s="23">
        <v>332532</v>
      </c>
      <c r="J1239" s="119">
        <f>I1239-H1239</f>
        <v>221</v>
      </c>
      <c r="K1239" s="21"/>
      <c r="L1239" s="50" t="s">
        <v>6</v>
      </c>
      <c r="M1239" s="23">
        <f t="shared" si="822"/>
        <v>332532</v>
      </c>
      <c r="N1239" s="23">
        <v>332781</v>
      </c>
      <c r="O1239" s="119">
        <f>N1239-M1239</f>
        <v>249</v>
      </c>
      <c r="P1239" s="21"/>
      <c r="Q1239" s="50" t="s">
        <v>6</v>
      </c>
      <c r="R1239" s="23">
        <f t="shared" si="823"/>
        <v>332781</v>
      </c>
      <c r="S1239" s="23">
        <v>333030</v>
      </c>
      <c r="T1239" s="119">
        <f>S1239-R1239</f>
        <v>249</v>
      </c>
      <c r="U1239" s="21"/>
      <c r="V1239" s="50" t="s">
        <v>6</v>
      </c>
      <c r="W1239" s="23">
        <f t="shared" si="824"/>
        <v>333030</v>
      </c>
      <c r="X1239" s="23">
        <v>333241</v>
      </c>
      <c r="Y1239" s="119">
        <f>X1239-W1239</f>
        <v>211</v>
      </c>
      <c r="Z1239" s="21"/>
      <c r="AA1239" s="50" t="s">
        <v>6</v>
      </c>
      <c r="AB1239" s="23">
        <f t="shared" si="825"/>
        <v>333241</v>
      </c>
      <c r="AC1239" s="23">
        <v>333446</v>
      </c>
      <c r="AD1239" s="119">
        <f>AC1239-AB1239</f>
        <v>205</v>
      </c>
      <c r="AE1239" s="21"/>
      <c r="AF1239" s="50" t="s">
        <v>6</v>
      </c>
      <c r="AG1239" s="23">
        <f t="shared" si="826"/>
        <v>333446</v>
      </c>
      <c r="AH1239" s="23">
        <v>333533</v>
      </c>
      <c r="AI1239" s="119">
        <f>AH1239-AG1239</f>
        <v>87</v>
      </c>
    </row>
    <row r="1240" spans="2:35" x14ac:dyDescent="0.35">
      <c r="B1240" s="50" t="s">
        <v>103</v>
      </c>
      <c r="C1240" s="23">
        <v>125608</v>
      </c>
      <c r="D1240" s="23">
        <v>126354</v>
      </c>
      <c r="E1240" s="119">
        <f>D1240-C1240</f>
        <v>746</v>
      </c>
      <c r="F1240" s="21"/>
      <c r="G1240" s="50" t="s">
        <v>103</v>
      </c>
      <c r="H1240" s="23">
        <f t="shared" si="827"/>
        <v>126354</v>
      </c>
      <c r="I1240" s="23">
        <v>127119</v>
      </c>
      <c r="J1240" s="119">
        <f>I1240-H1240</f>
        <v>765</v>
      </c>
      <c r="K1240" s="21"/>
      <c r="L1240" s="50" t="s">
        <v>103</v>
      </c>
      <c r="M1240" s="23">
        <f t="shared" si="822"/>
        <v>127119</v>
      </c>
      <c r="N1240" s="23">
        <v>127878</v>
      </c>
      <c r="O1240" s="119">
        <f>N1240-M1240</f>
        <v>759</v>
      </c>
      <c r="P1240" s="21"/>
      <c r="Q1240" s="50" t="s">
        <v>103</v>
      </c>
      <c r="R1240" s="23">
        <f t="shared" si="823"/>
        <v>127878</v>
      </c>
      <c r="S1240" s="23">
        <v>128632</v>
      </c>
      <c r="T1240" s="119">
        <f>S1240-R1240</f>
        <v>754</v>
      </c>
      <c r="U1240" s="21"/>
      <c r="V1240" s="50" t="s">
        <v>103</v>
      </c>
      <c r="W1240" s="23">
        <f t="shared" si="824"/>
        <v>128632</v>
      </c>
      <c r="X1240" s="23">
        <v>129441</v>
      </c>
      <c r="Y1240" s="119">
        <f>X1240-W1240</f>
        <v>809</v>
      </c>
      <c r="Z1240" s="21"/>
      <c r="AA1240" s="50" t="s">
        <v>103</v>
      </c>
      <c r="AB1240" s="23">
        <f t="shared" si="825"/>
        <v>129441</v>
      </c>
      <c r="AC1240" s="23">
        <v>130147</v>
      </c>
      <c r="AD1240" s="119">
        <f>AC1240-AB1240</f>
        <v>706</v>
      </c>
      <c r="AE1240" s="21"/>
      <c r="AF1240" s="50" t="s">
        <v>103</v>
      </c>
      <c r="AG1240" s="23">
        <f t="shared" si="826"/>
        <v>130147</v>
      </c>
      <c r="AH1240" s="23">
        <v>130924</v>
      </c>
      <c r="AI1240" s="119">
        <f>AH1240-AG1240</f>
        <v>777</v>
      </c>
    </row>
    <row r="1241" spans="2:35" x14ac:dyDescent="0.35">
      <c r="B1241" s="19" t="s">
        <v>100</v>
      </c>
      <c r="C1241" s="23">
        <v>192276</v>
      </c>
      <c r="D1241" s="23">
        <v>192476</v>
      </c>
      <c r="E1241" s="119">
        <f>D1241-C1241</f>
        <v>200</v>
      </c>
      <c r="F1241" s="21"/>
      <c r="G1241" s="19" t="s">
        <v>100</v>
      </c>
      <c r="H1241" s="23">
        <f t="shared" si="827"/>
        <v>192476</v>
      </c>
      <c r="I1241" s="23">
        <v>192726</v>
      </c>
      <c r="J1241" s="119">
        <f>I1241-H1241</f>
        <v>250</v>
      </c>
      <c r="K1241" s="21"/>
      <c r="L1241" s="19" t="s">
        <v>100</v>
      </c>
      <c r="M1241" s="23">
        <f t="shared" si="822"/>
        <v>192726</v>
      </c>
      <c r="N1241" s="23">
        <v>192956</v>
      </c>
      <c r="O1241" s="119">
        <f>N1241-M1241</f>
        <v>230</v>
      </c>
      <c r="P1241" s="21"/>
      <c r="Q1241" s="19" t="s">
        <v>100</v>
      </c>
      <c r="R1241" s="23">
        <f t="shared" si="823"/>
        <v>192956</v>
      </c>
      <c r="S1241" s="23">
        <v>193116</v>
      </c>
      <c r="T1241" s="119">
        <f>S1241-R1241</f>
        <v>160</v>
      </c>
      <c r="U1241" s="21"/>
      <c r="V1241" s="19" t="s">
        <v>100</v>
      </c>
      <c r="W1241" s="23">
        <f t="shared" si="824"/>
        <v>193116</v>
      </c>
      <c r="X1241" s="23">
        <v>193316</v>
      </c>
      <c r="Y1241" s="119">
        <f>X1241-W1241</f>
        <v>200</v>
      </c>
      <c r="Z1241" s="21"/>
      <c r="AA1241" s="19" t="s">
        <v>100</v>
      </c>
      <c r="AB1241" s="23">
        <f t="shared" si="825"/>
        <v>193316</v>
      </c>
      <c r="AC1241" s="23">
        <v>193516</v>
      </c>
      <c r="AD1241" s="119">
        <f>AC1241-AB1241</f>
        <v>200</v>
      </c>
      <c r="AE1241" s="21"/>
      <c r="AF1241" s="19" t="s">
        <v>100</v>
      </c>
      <c r="AG1241" s="23">
        <f t="shared" si="826"/>
        <v>193516</v>
      </c>
      <c r="AH1241" s="23">
        <v>193764</v>
      </c>
      <c r="AI1241" s="119">
        <f>AH1241-AG1241</f>
        <v>248</v>
      </c>
    </row>
    <row r="1242" spans="2:35" x14ac:dyDescent="0.35">
      <c r="B1242" s="19" t="s">
        <v>1176</v>
      </c>
      <c r="C1242" s="23">
        <v>516</v>
      </c>
      <c r="D1242" s="23">
        <v>516</v>
      </c>
      <c r="E1242" s="119">
        <f>D1242-C1242</f>
        <v>0</v>
      </c>
      <c r="F1242" s="21"/>
      <c r="G1242" s="19" t="s">
        <v>1176</v>
      </c>
      <c r="H1242" s="23">
        <f t="shared" si="827"/>
        <v>516</v>
      </c>
      <c r="I1242" s="23">
        <v>516</v>
      </c>
      <c r="J1242" s="119">
        <f>I1242-H1242</f>
        <v>0</v>
      </c>
      <c r="K1242" s="21"/>
      <c r="L1242" s="19" t="s">
        <v>1176</v>
      </c>
      <c r="M1242" s="23">
        <f t="shared" si="822"/>
        <v>516</v>
      </c>
      <c r="N1242" s="23">
        <v>516</v>
      </c>
      <c r="O1242" s="119">
        <f>N1242-M1242</f>
        <v>0</v>
      </c>
      <c r="P1242" s="21"/>
      <c r="Q1242" s="19" t="s">
        <v>1176</v>
      </c>
      <c r="R1242" s="23">
        <f t="shared" si="823"/>
        <v>516</v>
      </c>
      <c r="S1242" s="23">
        <v>516</v>
      </c>
      <c r="T1242" s="119">
        <f>S1242-R1242</f>
        <v>0</v>
      </c>
      <c r="U1242" s="21"/>
      <c r="V1242" s="19" t="s">
        <v>1176</v>
      </c>
      <c r="W1242" s="23">
        <f t="shared" si="824"/>
        <v>516</v>
      </c>
      <c r="X1242" s="23">
        <v>516</v>
      </c>
      <c r="Y1242" s="119">
        <f>X1242-W1242</f>
        <v>0</v>
      </c>
      <c r="Z1242" s="21"/>
      <c r="AA1242" s="19" t="s">
        <v>1176</v>
      </c>
      <c r="AB1242" s="23">
        <f t="shared" si="825"/>
        <v>516</v>
      </c>
      <c r="AC1242" s="23">
        <v>516</v>
      </c>
      <c r="AD1242" s="119">
        <f>AC1242-AB1242</f>
        <v>0</v>
      </c>
      <c r="AE1242" s="21"/>
      <c r="AF1242" s="19" t="s">
        <v>1176</v>
      </c>
      <c r="AG1242" s="23">
        <f t="shared" si="826"/>
        <v>516</v>
      </c>
      <c r="AH1242" s="23">
        <v>516</v>
      </c>
      <c r="AI1242" s="119">
        <f>AH1242-AG1242</f>
        <v>0</v>
      </c>
    </row>
    <row r="1243" spans="2:35" x14ac:dyDescent="0.35">
      <c r="B1243" s="19" t="s">
        <v>1179</v>
      </c>
      <c r="C1243" s="23">
        <v>12279</v>
      </c>
      <c r="D1243" s="23">
        <v>12279</v>
      </c>
      <c r="E1243" s="119">
        <f>D1243-C1243</f>
        <v>0</v>
      </c>
      <c r="F1243" s="21"/>
      <c r="G1243" s="19" t="s">
        <v>1179</v>
      </c>
      <c r="H1243" s="23">
        <f t="shared" si="827"/>
        <v>12279</v>
      </c>
      <c r="I1243" s="23">
        <v>12279</v>
      </c>
      <c r="J1243" s="119">
        <f>I1243-H1243</f>
        <v>0</v>
      </c>
      <c r="K1243" s="21"/>
      <c r="L1243" s="19" t="s">
        <v>1179</v>
      </c>
      <c r="M1243" s="23">
        <f t="shared" si="822"/>
        <v>12279</v>
      </c>
      <c r="N1243" s="23">
        <v>12279</v>
      </c>
      <c r="O1243" s="119">
        <f>N1243-M1243</f>
        <v>0</v>
      </c>
      <c r="P1243" s="21"/>
      <c r="Q1243" s="19" t="s">
        <v>1179</v>
      </c>
      <c r="R1243" s="23">
        <f t="shared" si="823"/>
        <v>12279</v>
      </c>
      <c r="S1243" s="23">
        <v>12279</v>
      </c>
      <c r="T1243" s="119">
        <f>S1243-R1243</f>
        <v>0</v>
      </c>
      <c r="U1243" s="21"/>
      <c r="V1243" s="19" t="s">
        <v>1179</v>
      </c>
      <c r="W1243" s="23">
        <f t="shared" si="824"/>
        <v>12279</v>
      </c>
      <c r="X1243" s="23">
        <v>12279</v>
      </c>
      <c r="Y1243" s="119">
        <f>X1243-W1243</f>
        <v>0</v>
      </c>
      <c r="Z1243" s="21"/>
      <c r="AA1243" s="19" t="s">
        <v>1179</v>
      </c>
      <c r="AB1243" s="23">
        <f t="shared" si="825"/>
        <v>12279</v>
      </c>
      <c r="AC1243" s="23">
        <v>12279</v>
      </c>
      <c r="AD1243" s="119">
        <f>AC1243-AB1243</f>
        <v>0</v>
      </c>
      <c r="AE1243" s="21"/>
      <c r="AF1243" s="19" t="s">
        <v>1179</v>
      </c>
      <c r="AG1243" s="23">
        <f t="shared" si="826"/>
        <v>12279</v>
      </c>
      <c r="AH1243" s="23">
        <v>12279</v>
      </c>
      <c r="AI1243" s="119">
        <f>AH1243-AG1243</f>
        <v>0</v>
      </c>
    </row>
    <row r="1244" spans="2:35" x14ac:dyDescent="0.35">
      <c r="B1244" s="50" t="s">
        <v>3</v>
      </c>
      <c r="C1244" s="23">
        <v>377017</v>
      </c>
      <c r="D1244" s="23">
        <v>377275</v>
      </c>
      <c r="E1244" s="119">
        <f>(D1244-C1244)*10</f>
        <v>2580</v>
      </c>
      <c r="F1244" s="21"/>
      <c r="G1244" s="50" t="s">
        <v>3</v>
      </c>
      <c r="H1244" s="23">
        <f t="shared" si="827"/>
        <v>377275</v>
      </c>
      <c r="I1244" s="23">
        <v>377522</v>
      </c>
      <c r="J1244" s="119">
        <f>(I1244-H1244)*10</f>
        <v>2470</v>
      </c>
      <c r="K1244" s="21"/>
      <c r="L1244" s="50" t="s">
        <v>3</v>
      </c>
      <c r="M1244" s="23">
        <f t="shared" si="822"/>
        <v>377522</v>
      </c>
      <c r="N1244" s="23">
        <v>377760</v>
      </c>
      <c r="O1244" s="119">
        <f>(N1244-M1244)*10</f>
        <v>2380</v>
      </c>
      <c r="P1244" s="21"/>
      <c r="Q1244" s="50" t="s">
        <v>3</v>
      </c>
      <c r="R1244" s="23">
        <f t="shared" si="823"/>
        <v>377760</v>
      </c>
      <c r="S1244" s="23">
        <v>378020</v>
      </c>
      <c r="T1244" s="119">
        <f>(S1244-R1244)*10</f>
        <v>2600</v>
      </c>
      <c r="U1244" s="21"/>
      <c r="V1244" s="50" t="s">
        <v>3</v>
      </c>
      <c r="W1244" s="23">
        <f t="shared" si="824"/>
        <v>378020</v>
      </c>
      <c r="X1244" s="23">
        <v>378265</v>
      </c>
      <c r="Y1244" s="119">
        <f>(X1244-W1244)*10</f>
        <v>2450</v>
      </c>
      <c r="Z1244" s="21"/>
      <c r="AA1244" s="50" t="s">
        <v>3</v>
      </c>
      <c r="AB1244" s="23">
        <f t="shared" si="825"/>
        <v>378265</v>
      </c>
      <c r="AC1244" s="23">
        <v>378487</v>
      </c>
      <c r="AD1244" s="119">
        <f>(AC1244-AB1244)*10</f>
        <v>2220</v>
      </c>
      <c r="AE1244" s="21"/>
      <c r="AF1244" s="50" t="s">
        <v>3</v>
      </c>
      <c r="AG1244" s="23">
        <f t="shared" si="826"/>
        <v>378487</v>
      </c>
      <c r="AH1244" s="23">
        <v>378744</v>
      </c>
      <c r="AI1244" s="119">
        <f>(AH1244-AG1244)*10</f>
        <v>2570</v>
      </c>
    </row>
    <row r="1245" spans="2:35" x14ac:dyDescent="0.35">
      <c r="B1245" s="50" t="s">
        <v>83</v>
      </c>
      <c r="C1245" s="23">
        <v>31696</v>
      </c>
      <c r="D1245" s="23">
        <v>31702</v>
      </c>
      <c r="E1245" s="119">
        <f>D1245-Supply!C1245</f>
        <v>6</v>
      </c>
      <c r="F1245" s="21"/>
      <c r="G1245" s="50" t="s">
        <v>83</v>
      </c>
      <c r="H1245" s="23">
        <f t="shared" si="827"/>
        <v>31702</v>
      </c>
      <c r="I1245" s="23">
        <v>31706</v>
      </c>
      <c r="J1245" s="119">
        <f>I1245-Supply!H1245</f>
        <v>4</v>
      </c>
      <c r="K1245" s="21"/>
      <c r="L1245" s="50" t="s">
        <v>83</v>
      </c>
      <c r="M1245" s="23">
        <f t="shared" si="822"/>
        <v>31706</v>
      </c>
      <c r="N1245" s="23">
        <v>31712</v>
      </c>
      <c r="O1245" s="119">
        <f>N1245-Supply!M1245</f>
        <v>6</v>
      </c>
      <c r="P1245" s="21"/>
      <c r="Q1245" s="50" t="s">
        <v>83</v>
      </c>
      <c r="R1245" s="23">
        <f t="shared" si="823"/>
        <v>31712</v>
      </c>
      <c r="S1245" s="23">
        <v>31715</v>
      </c>
      <c r="T1245" s="119">
        <f>S1245-Supply!R1245</f>
        <v>3</v>
      </c>
      <c r="U1245" s="21"/>
      <c r="V1245" s="50" t="s">
        <v>83</v>
      </c>
      <c r="W1245" s="23">
        <f t="shared" si="824"/>
        <v>31715</v>
      </c>
      <c r="X1245" s="23">
        <v>31718</v>
      </c>
      <c r="Y1245" s="119">
        <f>X1245-Supply!W1245</f>
        <v>3</v>
      </c>
      <c r="Z1245" s="21"/>
      <c r="AA1245" s="50" t="s">
        <v>83</v>
      </c>
      <c r="AB1245" s="23">
        <f t="shared" si="825"/>
        <v>31718</v>
      </c>
      <c r="AC1245" s="23">
        <v>31720</v>
      </c>
      <c r="AD1245" s="119">
        <f>AC1245-Supply!AB1245</f>
        <v>2</v>
      </c>
      <c r="AE1245" s="21"/>
      <c r="AF1245" s="50" t="s">
        <v>83</v>
      </c>
      <c r="AG1245" s="23">
        <f t="shared" si="826"/>
        <v>31720</v>
      </c>
      <c r="AH1245" s="23">
        <v>31722</v>
      </c>
      <c r="AI1245" s="119">
        <f>AH1245-Supply!AG1245</f>
        <v>2</v>
      </c>
    </row>
    <row r="1246" spans="2:35" x14ac:dyDescent="0.35">
      <c r="B1246" s="50" t="s">
        <v>84</v>
      </c>
      <c r="C1246" s="23">
        <v>57395</v>
      </c>
      <c r="D1246" s="23">
        <v>57427</v>
      </c>
      <c r="E1246" s="119">
        <f>D1246-C1246</f>
        <v>32</v>
      </c>
      <c r="F1246" s="21"/>
      <c r="G1246" s="50" t="s">
        <v>84</v>
      </c>
      <c r="H1246" s="23">
        <f t="shared" si="827"/>
        <v>57427</v>
      </c>
      <c r="I1246" s="23">
        <v>57468</v>
      </c>
      <c r="J1246" s="119">
        <f>I1246-H1246</f>
        <v>41</v>
      </c>
      <c r="K1246" s="21"/>
      <c r="L1246" s="50" t="s">
        <v>84</v>
      </c>
      <c r="M1246" s="23">
        <f t="shared" si="822"/>
        <v>57468</v>
      </c>
      <c r="N1246" s="23">
        <v>57504</v>
      </c>
      <c r="O1246" s="119">
        <f>N1246-M1246</f>
        <v>36</v>
      </c>
      <c r="P1246" s="21"/>
      <c r="Q1246" s="50" t="s">
        <v>84</v>
      </c>
      <c r="R1246" s="23">
        <f t="shared" si="823"/>
        <v>57504</v>
      </c>
      <c r="S1246" s="23">
        <v>57524</v>
      </c>
      <c r="T1246" s="119">
        <f>S1246-R1246</f>
        <v>20</v>
      </c>
      <c r="U1246" s="21"/>
      <c r="V1246" s="50" t="s">
        <v>84</v>
      </c>
      <c r="W1246" s="23">
        <f t="shared" si="824"/>
        <v>57524</v>
      </c>
      <c r="X1246" s="23">
        <v>57554</v>
      </c>
      <c r="Y1246" s="119">
        <f>X1246-W1246</f>
        <v>30</v>
      </c>
      <c r="Z1246" s="21"/>
      <c r="AA1246" s="50" t="s">
        <v>84</v>
      </c>
      <c r="AB1246" s="23">
        <f t="shared" si="825"/>
        <v>57554</v>
      </c>
      <c r="AC1246" s="23">
        <v>57584</v>
      </c>
      <c r="AD1246" s="119">
        <f>AC1246-AB1246</f>
        <v>30</v>
      </c>
      <c r="AE1246" s="21"/>
      <c r="AF1246" s="50" t="s">
        <v>84</v>
      </c>
      <c r="AG1246" s="23">
        <f t="shared" si="826"/>
        <v>57584</v>
      </c>
      <c r="AH1246" s="23">
        <v>57594</v>
      </c>
      <c r="AI1246" s="119">
        <f>AH1246-AG1246</f>
        <v>10</v>
      </c>
    </row>
    <row r="1247" spans="2:35" x14ac:dyDescent="0.35">
      <c r="B1247" s="50" t="s">
        <v>98</v>
      </c>
      <c r="C1247" s="23">
        <v>139852</v>
      </c>
      <c r="D1247" s="23">
        <v>139852</v>
      </c>
      <c r="E1247" s="119">
        <f>D1247-C1247</f>
        <v>0</v>
      </c>
      <c r="F1247" s="21"/>
      <c r="G1247" s="50" t="s">
        <v>98</v>
      </c>
      <c r="H1247" s="23">
        <f t="shared" si="827"/>
        <v>139852</v>
      </c>
      <c r="I1247" s="23">
        <v>139852</v>
      </c>
      <c r="J1247" s="119">
        <f>I1247-H1247</f>
        <v>0</v>
      </c>
      <c r="K1247" s="21"/>
      <c r="L1247" s="50" t="s">
        <v>98</v>
      </c>
      <c r="M1247" s="23">
        <f t="shared" si="822"/>
        <v>139852</v>
      </c>
      <c r="N1247" s="23">
        <v>139852</v>
      </c>
      <c r="O1247" s="119">
        <f>N1247-M1247</f>
        <v>0</v>
      </c>
      <c r="P1247" s="21"/>
      <c r="Q1247" s="50" t="s">
        <v>98</v>
      </c>
      <c r="R1247" s="23">
        <f t="shared" si="823"/>
        <v>139852</v>
      </c>
      <c r="S1247" s="23">
        <v>139852</v>
      </c>
      <c r="T1247" s="119">
        <f>S1247-R1247</f>
        <v>0</v>
      </c>
      <c r="U1247" s="21"/>
      <c r="V1247" s="50" t="s">
        <v>98</v>
      </c>
      <c r="W1247" s="23">
        <f t="shared" si="824"/>
        <v>139852</v>
      </c>
      <c r="X1247" s="23">
        <v>139852</v>
      </c>
      <c r="Y1247" s="119">
        <f>X1247-W1247</f>
        <v>0</v>
      </c>
      <c r="Z1247" s="21"/>
      <c r="AA1247" s="50" t="s">
        <v>98</v>
      </c>
      <c r="AB1247" s="23">
        <f t="shared" si="825"/>
        <v>139852</v>
      </c>
      <c r="AC1247" s="23">
        <v>139852</v>
      </c>
      <c r="AD1247" s="119">
        <f>AC1247-AB1247</f>
        <v>0</v>
      </c>
      <c r="AE1247" s="21"/>
      <c r="AF1247" s="50" t="s">
        <v>98</v>
      </c>
      <c r="AG1247" s="23">
        <f t="shared" si="826"/>
        <v>139852</v>
      </c>
      <c r="AH1247" s="23">
        <v>139852</v>
      </c>
      <c r="AI1247" s="119">
        <f>AH1247-AG1247</f>
        <v>0</v>
      </c>
    </row>
    <row r="1248" spans="2:35" x14ac:dyDescent="0.35">
      <c r="B1248" s="50" t="s">
        <v>85</v>
      </c>
      <c r="C1248" s="23">
        <v>888</v>
      </c>
      <c r="D1248" s="23">
        <v>890</v>
      </c>
      <c r="E1248" s="119">
        <f>D1248-C1248</f>
        <v>2</v>
      </c>
      <c r="F1248" s="21"/>
      <c r="G1248" s="50" t="s">
        <v>85</v>
      </c>
      <c r="H1248" s="23">
        <f t="shared" si="827"/>
        <v>890</v>
      </c>
      <c r="I1248" s="23">
        <v>891</v>
      </c>
      <c r="J1248" s="119">
        <f>I1248-H1248</f>
        <v>1</v>
      </c>
      <c r="K1248" s="21"/>
      <c r="L1248" s="50" t="s">
        <v>85</v>
      </c>
      <c r="M1248" s="23">
        <f t="shared" si="822"/>
        <v>891</v>
      </c>
      <c r="N1248" s="23">
        <v>893</v>
      </c>
      <c r="O1248" s="119">
        <f>N1248-M1248</f>
        <v>2</v>
      </c>
      <c r="P1248" s="21"/>
      <c r="Q1248" s="50" t="s">
        <v>85</v>
      </c>
      <c r="R1248" s="23">
        <f t="shared" si="823"/>
        <v>893</v>
      </c>
      <c r="S1248" s="23">
        <v>896</v>
      </c>
      <c r="T1248" s="119">
        <f>S1248-R1248</f>
        <v>3</v>
      </c>
      <c r="U1248" s="21"/>
      <c r="V1248" s="50" t="s">
        <v>85</v>
      </c>
      <c r="W1248" s="23">
        <f t="shared" si="824"/>
        <v>896</v>
      </c>
      <c r="X1248" s="23">
        <v>899</v>
      </c>
      <c r="Y1248" s="119">
        <f>X1248-W1248</f>
        <v>3</v>
      </c>
      <c r="Z1248" s="21"/>
      <c r="AA1248" s="50" t="s">
        <v>85</v>
      </c>
      <c r="AB1248" s="23">
        <f t="shared" si="825"/>
        <v>899</v>
      </c>
      <c r="AC1248" s="23">
        <v>901</v>
      </c>
      <c r="AD1248" s="119">
        <f>AC1248-AB1248</f>
        <v>2</v>
      </c>
      <c r="AE1248" s="21"/>
      <c r="AF1248" s="50" t="s">
        <v>85</v>
      </c>
      <c r="AG1248" s="23">
        <f t="shared" si="826"/>
        <v>901</v>
      </c>
      <c r="AH1248" s="23">
        <v>903</v>
      </c>
      <c r="AI1248" s="119">
        <f>AH1248-AG1248</f>
        <v>2</v>
      </c>
    </row>
    <row r="1249" spans="2:35" x14ac:dyDescent="0.35">
      <c r="B1249" s="50" t="s">
        <v>86</v>
      </c>
      <c r="C1249" s="23">
        <v>381456</v>
      </c>
      <c r="D1249" s="23">
        <v>381634</v>
      </c>
      <c r="E1249" s="119">
        <f>D1249-C1249</f>
        <v>178</v>
      </c>
      <c r="F1249" s="21"/>
      <c r="G1249" s="50" t="s">
        <v>86</v>
      </c>
      <c r="H1249" s="23">
        <f t="shared" si="827"/>
        <v>381634</v>
      </c>
      <c r="I1249" s="23">
        <v>381836</v>
      </c>
      <c r="J1249" s="119">
        <f>I1249-H1249</f>
        <v>202</v>
      </c>
      <c r="K1249" s="21"/>
      <c r="L1249" s="50" t="s">
        <v>86</v>
      </c>
      <c r="M1249" s="23">
        <f t="shared" si="822"/>
        <v>381836</v>
      </c>
      <c r="N1249" s="23">
        <v>382047</v>
      </c>
      <c r="O1249" s="119">
        <f>N1249-M1249</f>
        <v>211</v>
      </c>
      <c r="P1249" s="21"/>
      <c r="Q1249" s="50" t="s">
        <v>86</v>
      </c>
      <c r="R1249" s="23">
        <f t="shared" si="823"/>
        <v>382047</v>
      </c>
      <c r="S1249" s="23">
        <v>382270</v>
      </c>
      <c r="T1249" s="119">
        <f>S1249-R1249</f>
        <v>223</v>
      </c>
      <c r="U1249" s="21"/>
      <c r="V1249" s="50" t="s">
        <v>86</v>
      </c>
      <c r="W1249" s="23">
        <f t="shared" si="824"/>
        <v>382270</v>
      </c>
      <c r="X1249" s="23">
        <v>382474</v>
      </c>
      <c r="Y1249" s="119">
        <f>X1249-W1249</f>
        <v>204</v>
      </c>
      <c r="Z1249" s="21"/>
      <c r="AA1249" s="50" t="s">
        <v>86</v>
      </c>
      <c r="AB1249" s="23">
        <f t="shared" si="825"/>
        <v>382474</v>
      </c>
      <c r="AC1249" s="23">
        <v>382665</v>
      </c>
      <c r="AD1249" s="119">
        <f>AC1249-AB1249</f>
        <v>191</v>
      </c>
      <c r="AE1249" s="21"/>
      <c r="AF1249" s="50" t="s">
        <v>86</v>
      </c>
      <c r="AG1249" s="23">
        <f t="shared" si="826"/>
        <v>382665</v>
      </c>
      <c r="AH1249" s="23">
        <v>382878</v>
      </c>
      <c r="AI1249" s="119">
        <f>AH1249-AG1249</f>
        <v>213</v>
      </c>
    </row>
    <row r="1250" spans="2:35" x14ac:dyDescent="0.35">
      <c r="B1250" s="50" t="s">
        <v>93</v>
      </c>
      <c r="C1250" s="23"/>
      <c r="D1250" s="23"/>
      <c r="E1250" s="119">
        <f>E1249+E1248+E1247+E1246+E1245+E1244</f>
        <v>2798</v>
      </c>
      <c r="F1250" s="21"/>
      <c r="G1250" s="50" t="s">
        <v>93</v>
      </c>
      <c r="H1250" s="23">
        <f t="shared" si="827"/>
        <v>0</v>
      </c>
      <c r="I1250" s="23"/>
      <c r="J1250" s="119">
        <f>J1249+J1248+J1247+J1246+J1245+J1244</f>
        <v>2718</v>
      </c>
      <c r="K1250" s="21"/>
      <c r="L1250" s="50" t="s">
        <v>93</v>
      </c>
      <c r="M1250" s="23">
        <f t="shared" si="822"/>
        <v>0</v>
      </c>
      <c r="N1250" s="23"/>
      <c r="O1250" s="119">
        <f>O1249+O1248+O1247+O1246+O1245+O1244</f>
        <v>2635</v>
      </c>
      <c r="P1250" s="21"/>
      <c r="Q1250" s="50" t="s">
        <v>93</v>
      </c>
      <c r="R1250" s="23">
        <f t="shared" si="823"/>
        <v>0</v>
      </c>
      <c r="S1250" s="23"/>
      <c r="T1250" s="119">
        <f>T1249+T1248+T1247+T1246+T1245+T1244</f>
        <v>2849</v>
      </c>
      <c r="U1250" s="21"/>
      <c r="V1250" s="50" t="s">
        <v>93</v>
      </c>
      <c r="W1250" s="23">
        <f t="shared" si="824"/>
        <v>0</v>
      </c>
      <c r="X1250" s="23"/>
      <c r="Y1250" s="119">
        <f>Y1249+Y1248+Y1247+Y1246+Y1245+Y1244</f>
        <v>2690</v>
      </c>
      <c r="Z1250" s="21"/>
      <c r="AA1250" s="50" t="s">
        <v>93</v>
      </c>
      <c r="AB1250" s="23">
        <f t="shared" si="825"/>
        <v>0</v>
      </c>
      <c r="AC1250" s="23"/>
      <c r="AD1250" s="119">
        <f>AD1249+AD1248+AD1247+AD1246+AD1245+AD1244</f>
        <v>2445</v>
      </c>
      <c r="AE1250" s="21"/>
      <c r="AF1250" s="50" t="s">
        <v>93</v>
      </c>
      <c r="AG1250" s="23">
        <f t="shared" si="826"/>
        <v>0</v>
      </c>
      <c r="AH1250" s="23"/>
      <c r="AI1250" s="119">
        <f>AI1249+AI1248+AI1247+AI1246+AI1245+AI1244</f>
        <v>2797</v>
      </c>
    </row>
    <row r="1251" spans="2:35" x14ac:dyDescent="0.35">
      <c r="B1251" s="50" t="s">
        <v>87</v>
      </c>
      <c r="C1251" s="23">
        <v>1595740</v>
      </c>
      <c r="D1251" s="23">
        <v>1596750</v>
      </c>
      <c r="E1251" s="119">
        <f t="shared" ref="E1251:E1257" si="828">D1251-C1251</f>
        <v>1010</v>
      </c>
      <c r="F1251" s="21"/>
      <c r="G1251" s="50" t="s">
        <v>87</v>
      </c>
      <c r="H1251" s="23">
        <f t="shared" si="827"/>
        <v>1596750</v>
      </c>
      <c r="I1251" s="23">
        <v>1597508</v>
      </c>
      <c r="J1251" s="119">
        <f t="shared" ref="J1251:J1257" si="829">I1251-H1251</f>
        <v>758</v>
      </c>
      <c r="K1251" s="21"/>
      <c r="L1251" s="50" t="s">
        <v>87</v>
      </c>
      <c r="M1251" s="23">
        <f t="shared" si="822"/>
        <v>1597508</v>
      </c>
      <c r="N1251" s="23">
        <v>1598503</v>
      </c>
      <c r="O1251" s="119">
        <f t="shared" ref="O1251:O1257" si="830">N1251-M1251</f>
        <v>995</v>
      </c>
      <c r="P1251" s="21"/>
      <c r="Q1251" s="50" t="s">
        <v>87</v>
      </c>
      <c r="R1251" s="23">
        <f t="shared" si="823"/>
        <v>1598503</v>
      </c>
      <c r="S1251" s="23">
        <v>1599660</v>
      </c>
      <c r="T1251" s="119">
        <f t="shared" ref="T1251:T1257" si="831">S1251-R1251</f>
        <v>1157</v>
      </c>
      <c r="U1251" s="21"/>
      <c r="V1251" s="50" t="s">
        <v>87</v>
      </c>
      <c r="W1251" s="23">
        <f t="shared" si="824"/>
        <v>1599660</v>
      </c>
      <c r="X1251" s="23">
        <v>1600344</v>
      </c>
      <c r="Y1251" s="119">
        <f t="shared" ref="Y1251:Y1257" si="832">X1251-W1251</f>
        <v>684</v>
      </c>
      <c r="Z1251" s="21"/>
      <c r="AA1251" s="50" t="s">
        <v>87</v>
      </c>
      <c r="AB1251" s="23">
        <f t="shared" si="825"/>
        <v>1600344</v>
      </c>
      <c r="AC1251" s="23">
        <v>1600430</v>
      </c>
      <c r="AD1251" s="119">
        <f t="shared" ref="AD1251:AD1257" si="833">AC1251-AB1251</f>
        <v>86</v>
      </c>
      <c r="AE1251" s="21"/>
      <c r="AF1251" s="50" t="s">
        <v>87</v>
      </c>
      <c r="AG1251" s="23">
        <f t="shared" si="826"/>
        <v>1600430</v>
      </c>
      <c r="AH1251" s="23">
        <v>1600809</v>
      </c>
      <c r="AI1251" s="119">
        <f t="shared" ref="AI1251:AI1257" si="834">AH1251-AG1251</f>
        <v>379</v>
      </c>
    </row>
    <row r="1252" spans="2:35" x14ac:dyDescent="0.35">
      <c r="B1252" s="50" t="s">
        <v>96</v>
      </c>
      <c r="C1252" s="23">
        <v>912013</v>
      </c>
      <c r="D1252" s="23">
        <v>912235</v>
      </c>
      <c r="E1252" s="119">
        <f t="shared" si="828"/>
        <v>222</v>
      </c>
      <c r="F1252" s="21"/>
      <c r="G1252" s="50" t="s">
        <v>96</v>
      </c>
      <c r="H1252" s="23">
        <f t="shared" si="827"/>
        <v>912235</v>
      </c>
      <c r="I1252" s="23">
        <v>912525</v>
      </c>
      <c r="J1252" s="119">
        <f t="shared" si="829"/>
        <v>290</v>
      </c>
      <c r="K1252" s="21"/>
      <c r="L1252" s="50" t="s">
        <v>96</v>
      </c>
      <c r="M1252" s="23">
        <f t="shared" si="822"/>
        <v>912525</v>
      </c>
      <c r="N1252" s="23">
        <v>912864</v>
      </c>
      <c r="O1252" s="119">
        <f t="shared" si="830"/>
        <v>339</v>
      </c>
      <c r="P1252" s="21"/>
      <c r="Q1252" s="50" t="s">
        <v>96</v>
      </c>
      <c r="R1252" s="23">
        <f t="shared" si="823"/>
        <v>912864</v>
      </c>
      <c r="S1252" s="23">
        <v>913136</v>
      </c>
      <c r="T1252" s="119">
        <f t="shared" si="831"/>
        <v>272</v>
      </c>
      <c r="U1252" s="21"/>
      <c r="V1252" s="50" t="s">
        <v>96</v>
      </c>
      <c r="W1252" s="23">
        <f t="shared" si="824"/>
        <v>913136</v>
      </c>
      <c r="X1252" s="23">
        <v>913345</v>
      </c>
      <c r="Y1252" s="119">
        <f t="shared" si="832"/>
        <v>209</v>
      </c>
      <c r="Z1252" s="21"/>
      <c r="AA1252" s="50" t="s">
        <v>96</v>
      </c>
      <c r="AB1252" s="23">
        <f t="shared" si="825"/>
        <v>913345</v>
      </c>
      <c r="AC1252" s="23">
        <v>913706</v>
      </c>
      <c r="AD1252" s="119">
        <f t="shared" si="833"/>
        <v>361</v>
      </c>
      <c r="AE1252" s="21"/>
      <c r="AF1252" s="50" t="s">
        <v>96</v>
      </c>
      <c r="AG1252" s="23">
        <f t="shared" si="826"/>
        <v>913706</v>
      </c>
      <c r="AH1252" s="23">
        <v>914017</v>
      </c>
      <c r="AI1252" s="119">
        <f t="shared" si="834"/>
        <v>311</v>
      </c>
    </row>
    <row r="1253" spans="2:35" x14ac:dyDescent="0.35">
      <c r="B1253" s="50" t="s">
        <v>88</v>
      </c>
      <c r="C1253" s="23">
        <v>0</v>
      </c>
      <c r="D1253" s="23">
        <v>0</v>
      </c>
      <c r="E1253" s="119">
        <f t="shared" si="828"/>
        <v>0</v>
      </c>
      <c r="F1253" s="21"/>
      <c r="G1253" s="50" t="s">
        <v>88</v>
      </c>
      <c r="H1253" s="23">
        <f t="shared" si="827"/>
        <v>0</v>
      </c>
      <c r="I1253" s="23">
        <v>0</v>
      </c>
      <c r="J1253" s="119">
        <f t="shared" si="829"/>
        <v>0</v>
      </c>
      <c r="K1253" s="21"/>
      <c r="L1253" s="50" t="s">
        <v>88</v>
      </c>
      <c r="M1253" s="23">
        <f t="shared" si="822"/>
        <v>0</v>
      </c>
      <c r="N1253" s="23"/>
      <c r="O1253" s="119">
        <f t="shared" si="830"/>
        <v>0</v>
      </c>
      <c r="P1253" s="21"/>
      <c r="Q1253" s="50" t="s">
        <v>88</v>
      </c>
      <c r="R1253" s="23">
        <f t="shared" si="823"/>
        <v>0</v>
      </c>
      <c r="S1253" s="23">
        <v>0</v>
      </c>
      <c r="T1253" s="119">
        <f t="shared" si="831"/>
        <v>0</v>
      </c>
      <c r="U1253" s="21"/>
      <c r="V1253" s="50" t="s">
        <v>88</v>
      </c>
      <c r="W1253" s="23">
        <f t="shared" si="824"/>
        <v>0</v>
      </c>
      <c r="X1253" s="23"/>
      <c r="Y1253" s="119">
        <f t="shared" si="832"/>
        <v>0</v>
      </c>
      <c r="Z1253" s="21"/>
      <c r="AA1253" s="50" t="s">
        <v>88</v>
      </c>
      <c r="AB1253" s="23">
        <f t="shared" si="825"/>
        <v>0</v>
      </c>
      <c r="AC1253" s="23">
        <v>0</v>
      </c>
      <c r="AD1253" s="119">
        <f t="shared" si="833"/>
        <v>0</v>
      </c>
      <c r="AE1253" s="21"/>
      <c r="AF1253" s="50" t="s">
        <v>88</v>
      </c>
      <c r="AG1253" s="23">
        <f t="shared" si="826"/>
        <v>0</v>
      </c>
      <c r="AH1253" s="23"/>
      <c r="AI1253" s="119">
        <f t="shared" si="834"/>
        <v>0</v>
      </c>
    </row>
    <row r="1254" spans="2:35" x14ac:dyDescent="0.35">
      <c r="B1254" s="50" t="s">
        <v>108</v>
      </c>
      <c r="C1254" s="23">
        <v>3156</v>
      </c>
      <c r="D1254" s="23">
        <v>3157</v>
      </c>
      <c r="E1254" s="119">
        <f t="shared" si="828"/>
        <v>1</v>
      </c>
      <c r="F1254" s="21"/>
      <c r="G1254" s="50" t="s">
        <v>108</v>
      </c>
      <c r="H1254" s="23">
        <f t="shared" si="827"/>
        <v>3157</v>
      </c>
      <c r="I1254" s="23">
        <v>3161</v>
      </c>
      <c r="J1254" s="119">
        <f t="shared" si="829"/>
        <v>4</v>
      </c>
      <c r="K1254" s="21"/>
      <c r="L1254" s="50" t="s">
        <v>108</v>
      </c>
      <c r="M1254" s="23">
        <f t="shared" si="822"/>
        <v>3161</v>
      </c>
      <c r="N1254" s="23">
        <v>3163</v>
      </c>
      <c r="O1254" s="119">
        <f t="shared" si="830"/>
        <v>2</v>
      </c>
      <c r="P1254" s="21"/>
      <c r="Q1254" s="50" t="s">
        <v>108</v>
      </c>
      <c r="R1254" s="23">
        <f t="shared" si="823"/>
        <v>3163</v>
      </c>
      <c r="S1254" s="23">
        <v>3166</v>
      </c>
      <c r="T1254" s="119">
        <f t="shared" si="831"/>
        <v>3</v>
      </c>
      <c r="U1254" s="21"/>
      <c r="V1254" s="50" t="s">
        <v>108</v>
      </c>
      <c r="W1254" s="23">
        <f t="shared" si="824"/>
        <v>3166</v>
      </c>
      <c r="X1254" s="23">
        <v>3167</v>
      </c>
      <c r="Y1254" s="119">
        <f t="shared" si="832"/>
        <v>1</v>
      </c>
      <c r="Z1254" s="21"/>
      <c r="AA1254" s="50" t="s">
        <v>108</v>
      </c>
      <c r="AB1254" s="23">
        <f t="shared" si="825"/>
        <v>3167</v>
      </c>
      <c r="AC1254" s="23">
        <v>3172</v>
      </c>
      <c r="AD1254" s="119">
        <f t="shared" si="833"/>
        <v>5</v>
      </c>
      <c r="AE1254" s="21"/>
      <c r="AF1254" s="50" t="s">
        <v>108</v>
      </c>
      <c r="AG1254" s="23">
        <f t="shared" si="826"/>
        <v>3172</v>
      </c>
      <c r="AH1254" s="23">
        <v>3176</v>
      </c>
      <c r="AI1254" s="119">
        <f t="shared" si="834"/>
        <v>4</v>
      </c>
    </row>
    <row r="1255" spans="2:35" x14ac:dyDescent="0.35">
      <c r="B1255" s="50" t="s">
        <v>89</v>
      </c>
      <c r="C1255" s="23">
        <v>676193</v>
      </c>
      <c r="D1255" s="23">
        <v>676568</v>
      </c>
      <c r="E1255" s="119">
        <f t="shared" si="828"/>
        <v>375</v>
      </c>
      <c r="F1255" s="21"/>
      <c r="G1255" s="50" t="s">
        <v>89</v>
      </c>
      <c r="H1255" s="23">
        <f t="shared" si="827"/>
        <v>676568</v>
      </c>
      <c r="I1255" s="23">
        <v>676932</v>
      </c>
      <c r="J1255" s="119">
        <f t="shared" si="829"/>
        <v>364</v>
      </c>
      <c r="K1255" s="21"/>
      <c r="L1255" s="50" t="s">
        <v>89</v>
      </c>
      <c r="M1255" s="23">
        <f t="shared" si="822"/>
        <v>676932</v>
      </c>
      <c r="N1255" s="23">
        <v>677459</v>
      </c>
      <c r="O1255" s="119">
        <f t="shared" si="830"/>
        <v>527</v>
      </c>
      <c r="P1255" s="21"/>
      <c r="Q1255" s="50" t="s">
        <v>89</v>
      </c>
      <c r="R1255" s="23">
        <f t="shared" si="823"/>
        <v>677459</v>
      </c>
      <c r="S1255" s="23">
        <v>677891</v>
      </c>
      <c r="T1255" s="119">
        <f t="shared" si="831"/>
        <v>432</v>
      </c>
      <c r="U1255" s="21"/>
      <c r="V1255" s="50" t="s">
        <v>89</v>
      </c>
      <c r="W1255" s="23">
        <f t="shared" si="824"/>
        <v>677891</v>
      </c>
      <c r="X1255" s="23">
        <v>678282</v>
      </c>
      <c r="Y1255" s="119">
        <f t="shared" si="832"/>
        <v>391</v>
      </c>
      <c r="Z1255" s="21"/>
      <c r="AA1255" s="50" t="s">
        <v>89</v>
      </c>
      <c r="AB1255" s="23">
        <f t="shared" si="825"/>
        <v>678282</v>
      </c>
      <c r="AC1255" s="23">
        <v>678671</v>
      </c>
      <c r="AD1255" s="119">
        <f t="shared" si="833"/>
        <v>389</v>
      </c>
      <c r="AE1255" s="21"/>
      <c r="AF1255" s="50" t="s">
        <v>89</v>
      </c>
      <c r="AG1255" s="23">
        <f t="shared" si="826"/>
        <v>678671</v>
      </c>
      <c r="AH1255" s="23">
        <v>679109</v>
      </c>
      <c r="AI1255" s="119">
        <f t="shared" si="834"/>
        <v>438</v>
      </c>
    </row>
    <row r="1256" spans="2:35" x14ac:dyDescent="0.35">
      <c r="B1256" s="50" t="s">
        <v>90</v>
      </c>
      <c r="C1256" s="23">
        <v>366822</v>
      </c>
      <c r="D1256" s="23">
        <v>367141</v>
      </c>
      <c r="E1256" s="119">
        <f t="shared" si="828"/>
        <v>319</v>
      </c>
      <c r="F1256" s="21"/>
      <c r="G1256" s="50" t="s">
        <v>90</v>
      </c>
      <c r="H1256" s="23">
        <f t="shared" si="827"/>
        <v>367141</v>
      </c>
      <c r="I1256" s="23">
        <v>367431</v>
      </c>
      <c r="J1256" s="119">
        <f t="shared" si="829"/>
        <v>290</v>
      </c>
      <c r="K1256" s="21"/>
      <c r="L1256" s="50" t="s">
        <v>90</v>
      </c>
      <c r="M1256" s="23">
        <f t="shared" si="822"/>
        <v>367431</v>
      </c>
      <c r="N1256" s="23">
        <v>367768</v>
      </c>
      <c r="O1256" s="119">
        <f t="shared" si="830"/>
        <v>337</v>
      </c>
      <c r="P1256" s="21"/>
      <c r="Q1256" s="50" t="s">
        <v>90</v>
      </c>
      <c r="R1256" s="23">
        <f t="shared" si="823"/>
        <v>367768</v>
      </c>
      <c r="S1256" s="23">
        <v>368032</v>
      </c>
      <c r="T1256" s="119">
        <f t="shared" si="831"/>
        <v>264</v>
      </c>
      <c r="U1256" s="21"/>
      <c r="V1256" s="50" t="s">
        <v>90</v>
      </c>
      <c r="W1256" s="23">
        <f t="shared" si="824"/>
        <v>368032</v>
      </c>
      <c r="X1256" s="23">
        <v>368369</v>
      </c>
      <c r="Y1256" s="119">
        <f t="shared" si="832"/>
        <v>337</v>
      </c>
      <c r="Z1256" s="21"/>
      <c r="AA1256" s="50" t="s">
        <v>90</v>
      </c>
      <c r="AB1256" s="23">
        <f t="shared" si="825"/>
        <v>368369</v>
      </c>
      <c r="AC1256" s="23">
        <v>368679</v>
      </c>
      <c r="AD1256" s="119">
        <f t="shared" si="833"/>
        <v>310</v>
      </c>
      <c r="AE1256" s="21"/>
      <c r="AF1256" s="50" t="s">
        <v>90</v>
      </c>
      <c r="AG1256" s="23">
        <f t="shared" si="826"/>
        <v>368679</v>
      </c>
      <c r="AH1256" s="23">
        <v>369014</v>
      </c>
      <c r="AI1256" s="119">
        <f t="shared" si="834"/>
        <v>335</v>
      </c>
    </row>
    <row r="1257" spans="2:35" x14ac:dyDescent="0.35">
      <c r="B1257" s="50" t="s">
        <v>91</v>
      </c>
      <c r="C1257" s="23">
        <v>1127555</v>
      </c>
      <c r="D1257" s="23">
        <v>1128709</v>
      </c>
      <c r="E1257" s="119">
        <f t="shared" si="828"/>
        <v>1154</v>
      </c>
      <c r="F1257" s="21"/>
      <c r="G1257" s="50" t="s">
        <v>91</v>
      </c>
      <c r="H1257" s="23">
        <f t="shared" si="827"/>
        <v>1128709</v>
      </c>
      <c r="I1257" s="23">
        <v>1129995</v>
      </c>
      <c r="J1257" s="119">
        <f t="shared" si="829"/>
        <v>1286</v>
      </c>
      <c r="K1257" s="21"/>
      <c r="L1257" s="50" t="s">
        <v>91</v>
      </c>
      <c r="M1257" s="23">
        <f t="shared" si="822"/>
        <v>1129995</v>
      </c>
      <c r="N1257" s="23">
        <v>1130493</v>
      </c>
      <c r="O1257" s="119">
        <f t="shared" si="830"/>
        <v>498</v>
      </c>
      <c r="P1257" s="21"/>
      <c r="Q1257" s="50" t="s">
        <v>91</v>
      </c>
      <c r="R1257" s="23">
        <f t="shared" si="823"/>
        <v>1130493</v>
      </c>
      <c r="S1257" s="23">
        <v>1131371</v>
      </c>
      <c r="T1257" s="119">
        <f t="shared" si="831"/>
        <v>878</v>
      </c>
      <c r="U1257" s="21"/>
      <c r="V1257" s="50" t="s">
        <v>91</v>
      </c>
      <c r="W1257" s="23">
        <f t="shared" si="824"/>
        <v>1131371</v>
      </c>
      <c r="X1257" s="23">
        <v>1132678</v>
      </c>
      <c r="Y1257" s="119">
        <f t="shared" si="832"/>
        <v>1307</v>
      </c>
      <c r="Z1257" s="21"/>
      <c r="AA1257" s="50" t="s">
        <v>91</v>
      </c>
      <c r="AB1257" s="23">
        <f t="shared" si="825"/>
        <v>1132678</v>
      </c>
      <c r="AC1257" s="23">
        <v>1134248</v>
      </c>
      <c r="AD1257" s="119">
        <f t="shared" si="833"/>
        <v>1570</v>
      </c>
      <c r="AE1257" s="21"/>
      <c r="AF1257" s="50" t="s">
        <v>91</v>
      </c>
      <c r="AG1257" s="23">
        <f t="shared" si="826"/>
        <v>1134248</v>
      </c>
      <c r="AH1257" s="23">
        <v>1135797</v>
      </c>
      <c r="AI1257" s="119">
        <f t="shared" si="834"/>
        <v>1549</v>
      </c>
    </row>
    <row r="1258" spans="2:35" x14ac:dyDescent="0.35">
      <c r="B1258" s="50" t="s">
        <v>94</v>
      </c>
      <c r="C1258" s="23"/>
      <c r="D1258" s="23"/>
      <c r="E1258" s="119">
        <f>SUM(E1251:E1257)</f>
        <v>3081</v>
      </c>
      <c r="F1258" s="21"/>
      <c r="G1258" s="50" t="s">
        <v>94</v>
      </c>
      <c r="H1258" s="23">
        <f t="shared" si="827"/>
        <v>0</v>
      </c>
      <c r="I1258" s="23"/>
      <c r="J1258" s="119">
        <f>SUM(J1251:J1257)</f>
        <v>2992</v>
      </c>
      <c r="K1258" s="21"/>
      <c r="L1258" s="50" t="s">
        <v>94</v>
      </c>
      <c r="M1258" s="23">
        <f t="shared" si="822"/>
        <v>0</v>
      </c>
      <c r="N1258" s="23"/>
      <c r="O1258" s="119">
        <f>SUM(O1251:O1257)</f>
        <v>2698</v>
      </c>
      <c r="P1258" s="21"/>
      <c r="Q1258" s="50" t="s">
        <v>94</v>
      </c>
      <c r="R1258" s="23">
        <f t="shared" si="823"/>
        <v>0</v>
      </c>
      <c r="S1258" s="23"/>
      <c r="T1258" s="119">
        <f>SUM(T1251:T1257)</f>
        <v>3006</v>
      </c>
      <c r="U1258" s="21"/>
      <c r="V1258" s="50" t="s">
        <v>94</v>
      </c>
      <c r="W1258" s="23">
        <f t="shared" si="824"/>
        <v>0</v>
      </c>
      <c r="X1258" s="23"/>
      <c r="Y1258" s="119">
        <f>SUM(Y1251:Y1257)</f>
        <v>2929</v>
      </c>
      <c r="Z1258" s="21"/>
      <c r="AA1258" s="50" t="s">
        <v>94</v>
      </c>
      <c r="AB1258" s="23">
        <f t="shared" si="825"/>
        <v>0</v>
      </c>
      <c r="AC1258" s="23"/>
      <c r="AD1258" s="119">
        <f>SUM(AD1251:AD1257)</f>
        <v>2721</v>
      </c>
      <c r="AE1258" s="21"/>
      <c r="AF1258" s="50" t="s">
        <v>94</v>
      </c>
      <c r="AG1258" s="23">
        <f t="shared" si="826"/>
        <v>0</v>
      </c>
      <c r="AH1258" s="23"/>
      <c r="AI1258" s="119">
        <f>SUM(AI1251:AI1257)</f>
        <v>3016</v>
      </c>
    </row>
    <row r="1259" spans="2:35" x14ac:dyDescent="0.35">
      <c r="B1259" s="50" t="s">
        <v>97</v>
      </c>
      <c r="C1259" s="23">
        <v>619496</v>
      </c>
      <c r="D1259" s="23">
        <v>619823</v>
      </c>
      <c r="E1259" s="119">
        <f>D1259-C1259</f>
        <v>327</v>
      </c>
      <c r="F1259" s="21"/>
      <c r="G1259" s="50" t="s">
        <v>97</v>
      </c>
      <c r="H1259" s="23">
        <f t="shared" si="827"/>
        <v>619823</v>
      </c>
      <c r="I1259" s="23">
        <v>620121</v>
      </c>
      <c r="J1259" s="119">
        <f>I1259-H1259</f>
        <v>298</v>
      </c>
      <c r="K1259" s="21"/>
      <c r="L1259" s="50" t="s">
        <v>97</v>
      </c>
      <c r="M1259" s="23">
        <f t="shared" si="822"/>
        <v>620121</v>
      </c>
      <c r="N1259" s="23">
        <v>620393</v>
      </c>
      <c r="O1259" s="119">
        <f>N1259-M1259</f>
        <v>272</v>
      </c>
      <c r="P1259" s="21"/>
      <c r="Q1259" s="50" t="s">
        <v>97</v>
      </c>
      <c r="R1259" s="23">
        <f t="shared" si="823"/>
        <v>620393</v>
      </c>
      <c r="S1259" s="23">
        <v>620684</v>
      </c>
      <c r="T1259" s="119">
        <f>S1259-R1259</f>
        <v>291</v>
      </c>
      <c r="U1259" s="21"/>
      <c r="V1259" s="50" t="s">
        <v>97</v>
      </c>
      <c r="W1259" s="23">
        <f t="shared" si="824"/>
        <v>620684</v>
      </c>
      <c r="X1259" s="23">
        <v>620968</v>
      </c>
      <c r="Y1259" s="119">
        <f>X1259-W1259</f>
        <v>284</v>
      </c>
      <c r="Z1259" s="21"/>
      <c r="AA1259" s="50" t="s">
        <v>97</v>
      </c>
      <c r="AB1259" s="23">
        <f t="shared" si="825"/>
        <v>620968</v>
      </c>
      <c r="AC1259" s="23">
        <v>621112</v>
      </c>
      <c r="AD1259" s="119">
        <f>AC1259-AB1259</f>
        <v>144</v>
      </c>
      <c r="AE1259" s="21"/>
      <c r="AF1259" s="50" t="s">
        <v>97</v>
      </c>
      <c r="AG1259" s="23">
        <f t="shared" si="826"/>
        <v>621112</v>
      </c>
      <c r="AH1259" s="23">
        <v>621431</v>
      </c>
      <c r="AI1259" s="119">
        <f>AH1259-AG1259</f>
        <v>319</v>
      </c>
    </row>
    <row r="1260" spans="2:35" x14ac:dyDescent="0.35">
      <c r="B1260" s="29" t="s">
        <v>130</v>
      </c>
      <c r="C1260" s="23"/>
      <c r="D1260" s="23"/>
      <c r="E1260" s="121">
        <f>E1259+E1258+E1250+E1242+E1243+E1241+E1240+E1239+E1238</f>
        <v>9147</v>
      </c>
      <c r="F1260" s="21"/>
      <c r="G1260" s="29" t="s">
        <v>130</v>
      </c>
      <c r="H1260" s="23">
        <f t="shared" si="827"/>
        <v>0</v>
      </c>
      <c r="I1260" s="23"/>
      <c r="J1260" s="121">
        <f>J1259+J1258+J1250+J1242+J1243+J1241+J1240+J1239+J1238</f>
        <v>9194</v>
      </c>
      <c r="K1260" s="21"/>
      <c r="L1260" s="29" t="s">
        <v>130</v>
      </c>
      <c r="M1260" s="23">
        <f t="shared" si="822"/>
        <v>0</v>
      </c>
      <c r="N1260" s="23"/>
      <c r="O1260" s="121">
        <f>O1259+O1258+O1250+O1242+O1243+O1241+O1240+O1239+O1238</f>
        <v>8763</v>
      </c>
      <c r="P1260" s="21"/>
      <c r="Q1260" s="29" t="s">
        <v>130</v>
      </c>
      <c r="R1260" s="23">
        <f t="shared" si="823"/>
        <v>0</v>
      </c>
      <c r="S1260" s="23"/>
      <c r="T1260" s="121">
        <f>T1259+T1258+T1250+T1242+T1243+T1241+T1240+T1239+T1238</f>
        <v>9069</v>
      </c>
      <c r="U1260" s="21"/>
      <c r="V1260" s="29" t="s">
        <v>130</v>
      </c>
      <c r="W1260" s="23">
        <f t="shared" si="824"/>
        <v>0</v>
      </c>
      <c r="X1260" s="23"/>
      <c r="Y1260" s="121">
        <f>Y1259+Y1258+Y1250+Y1242+Y1243+Y1241+Y1240+Y1239+Y1238</f>
        <v>9023</v>
      </c>
      <c r="Z1260" s="21"/>
      <c r="AA1260" s="29" t="s">
        <v>130</v>
      </c>
      <c r="AB1260" s="23">
        <f t="shared" si="825"/>
        <v>0</v>
      </c>
      <c r="AC1260" s="23"/>
      <c r="AD1260" s="121">
        <f>AD1259+AD1258+AD1250+AD1242+AD1243+AD1241+AD1240+AD1239+AD1238</f>
        <v>8281</v>
      </c>
      <c r="AE1260" s="21"/>
      <c r="AF1260" s="29" t="s">
        <v>130</v>
      </c>
      <c r="AG1260" s="23">
        <f t="shared" si="826"/>
        <v>0</v>
      </c>
      <c r="AH1260" s="23"/>
      <c r="AI1260" s="121">
        <f>AI1259+AI1258+AI1250+AI1242+AI1243+AI1241+AI1240+AI1239+AI1238</f>
        <v>9164</v>
      </c>
    </row>
    <row r="1261" spans="2:35" x14ac:dyDescent="0.35">
      <c r="B1261" s="21"/>
      <c r="C1261" s="21"/>
      <c r="D1261" s="21"/>
      <c r="E1261" s="123">
        <f>E1260-E1244+471</f>
        <v>7038</v>
      </c>
      <c r="F1261" s="21"/>
      <c r="G1261" s="21"/>
      <c r="H1261" s="21"/>
      <c r="I1261" s="21"/>
      <c r="J1261" s="123">
        <f>J1260-J1244+471</f>
        <v>7195</v>
      </c>
      <c r="K1261" s="21"/>
      <c r="L1261" s="21"/>
      <c r="M1261" s="21"/>
      <c r="N1261" s="21"/>
      <c r="O1261" s="123">
        <f>O1260-O1244+471</f>
        <v>6854</v>
      </c>
      <c r="P1261" s="21"/>
      <c r="Q1261" s="21"/>
      <c r="R1261" s="21"/>
      <c r="S1261" s="21"/>
      <c r="T1261" s="123">
        <f>T1260-T1244+471</f>
        <v>6940</v>
      </c>
      <c r="U1261" s="21"/>
      <c r="V1261" s="21"/>
      <c r="W1261" s="21"/>
      <c r="X1261" s="21"/>
      <c r="Y1261" s="123">
        <f>Y1260-Y1244+471</f>
        <v>7044</v>
      </c>
      <c r="Z1261" s="21"/>
      <c r="AA1261" s="21"/>
      <c r="AB1261" s="21"/>
      <c r="AC1261" s="21"/>
      <c r="AD1261" s="123">
        <f>AD1260-AD1244+471</f>
        <v>6532</v>
      </c>
      <c r="AE1261" s="21"/>
      <c r="AF1261" s="21"/>
      <c r="AG1261" s="21"/>
      <c r="AH1261" s="21"/>
      <c r="AI1261" s="123">
        <f>AI1260-AI1244+471</f>
        <v>7065</v>
      </c>
    </row>
    <row r="1262" spans="2:35" x14ac:dyDescent="0.35">
      <c r="I1262"/>
    </row>
    <row r="1263" spans="2:35" x14ac:dyDescent="0.35">
      <c r="B1263" s="117" t="s">
        <v>114</v>
      </c>
      <c r="C1263" s="292" t="s">
        <v>1695</v>
      </c>
      <c r="D1263" s="293"/>
      <c r="E1263" s="294"/>
      <c r="F1263" s="21"/>
      <c r="G1263" s="117" t="s">
        <v>114</v>
      </c>
      <c r="H1263" s="292" t="s">
        <v>1696</v>
      </c>
      <c r="I1263" s="293"/>
      <c r="J1263" s="294"/>
      <c r="K1263" s="21"/>
      <c r="L1263" s="117" t="s">
        <v>114</v>
      </c>
      <c r="M1263" s="292" t="s">
        <v>1697</v>
      </c>
      <c r="N1263" s="293"/>
      <c r="O1263" s="294"/>
      <c r="P1263" s="21"/>
      <c r="Q1263" s="117" t="s">
        <v>114</v>
      </c>
      <c r="R1263" s="292" t="s">
        <v>1698</v>
      </c>
      <c r="S1263" s="293"/>
      <c r="T1263" s="294"/>
      <c r="U1263" s="21"/>
      <c r="V1263" s="117" t="s">
        <v>114</v>
      </c>
      <c r="W1263" s="292" t="s">
        <v>1699</v>
      </c>
      <c r="X1263" s="293"/>
      <c r="Y1263" s="294"/>
      <c r="Z1263" s="21"/>
      <c r="AA1263" s="117" t="s">
        <v>114</v>
      </c>
      <c r="AB1263" s="292" t="s">
        <v>1700</v>
      </c>
      <c r="AC1263" s="293"/>
      <c r="AD1263" s="294"/>
      <c r="AE1263" s="21"/>
      <c r="AF1263" s="117" t="s">
        <v>114</v>
      </c>
      <c r="AG1263" s="292" t="s">
        <v>1701</v>
      </c>
      <c r="AH1263" s="293"/>
      <c r="AI1263" s="294"/>
    </row>
    <row r="1264" spans="2:35" x14ac:dyDescent="0.35">
      <c r="B1264" s="50"/>
      <c r="C1264" s="118" t="s">
        <v>81</v>
      </c>
      <c r="D1264" s="118" t="s">
        <v>82</v>
      </c>
      <c r="E1264" s="118" t="s">
        <v>95</v>
      </c>
      <c r="F1264" s="21"/>
      <c r="G1264" s="50"/>
      <c r="H1264" s="118" t="s">
        <v>81</v>
      </c>
      <c r="I1264" s="118" t="s">
        <v>82</v>
      </c>
      <c r="J1264" s="118" t="s">
        <v>95</v>
      </c>
      <c r="K1264" s="21"/>
      <c r="L1264" s="50"/>
      <c r="M1264" s="118" t="s">
        <v>81</v>
      </c>
      <c r="N1264" s="118" t="s">
        <v>82</v>
      </c>
      <c r="O1264" s="118" t="s">
        <v>95</v>
      </c>
      <c r="P1264" s="21"/>
      <c r="Q1264" s="50"/>
      <c r="R1264" s="118" t="s">
        <v>81</v>
      </c>
      <c r="S1264" s="118" t="s">
        <v>82</v>
      </c>
      <c r="T1264" s="118" t="s">
        <v>95</v>
      </c>
      <c r="U1264" s="21"/>
      <c r="V1264" s="50"/>
      <c r="W1264" s="118" t="s">
        <v>81</v>
      </c>
      <c r="X1264" s="118" t="s">
        <v>82</v>
      </c>
      <c r="Y1264" s="118" t="s">
        <v>95</v>
      </c>
      <c r="Z1264" s="21"/>
      <c r="AA1264" s="50"/>
      <c r="AB1264" s="118" t="s">
        <v>81</v>
      </c>
      <c r="AC1264" s="118" t="s">
        <v>82</v>
      </c>
      <c r="AD1264" s="118" t="s">
        <v>95</v>
      </c>
      <c r="AE1264" s="21"/>
      <c r="AF1264" s="50"/>
      <c r="AG1264" s="118" t="s">
        <v>81</v>
      </c>
      <c r="AH1264" s="118" t="s">
        <v>82</v>
      </c>
      <c r="AI1264" s="118" t="s">
        <v>95</v>
      </c>
    </row>
    <row r="1265" spans="2:35" x14ac:dyDescent="0.35">
      <c r="B1265" s="50" t="s">
        <v>92</v>
      </c>
      <c r="C1265" s="23">
        <v>514862</v>
      </c>
      <c r="D1265" s="23">
        <v>515042</v>
      </c>
      <c r="E1265" s="119">
        <v>1770</v>
      </c>
      <c r="F1265" s="21"/>
      <c r="G1265" s="50" t="s">
        <v>92</v>
      </c>
      <c r="H1265" s="23">
        <f>D1265</f>
        <v>515042</v>
      </c>
      <c r="I1265" s="23">
        <v>515235</v>
      </c>
      <c r="J1265" s="119">
        <f>(I1265-H1265)*10</f>
        <v>1930</v>
      </c>
      <c r="K1265" s="21"/>
      <c r="L1265" s="50" t="s">
        <v>92</v>
      </c>
      <c r="M1265" s="23">
        <f t="shared" ref="M1265:M1287" si="835">I1265</f>
        <v>515235</v>
      </c>
      <c r="N1265" s="23">
        <v>515415</v>
      </c>
      <c r="O1265" s="119">
        <f>(N1265-M1265)*10</f>
        <v>1800</v>
      </c>
      <c r="P1265" s="21"/>
      <c r="Q1265" s="50" t="s">
        <v>92</v>
      </c>
      <c r="R1265" s="23">
        <f t="shared" ref="R1265:R1287" si="836">N1265</f>
        <v>515415</v>
      </c>
      <c r="S1265" s="23">
        <v>515593</v>
      </c>
      <c r="T1265" s="119">
        <f>(S1265-R1265)*10</f>
        <v>1780</v>
      </c>
      <c r="U1265" s="21"/>
      <c r="V1265" s="50" t="s">
        <v>92</v>
      </c>
      <c r="W1265" s="23">
        <f t="shared" ref="W1265:W1287" si="837">S1265</f>
        <v>515593</v>
      </c>
      <c r="X1265" s="23">
        <v>515739</v>
      </c>
      <c r="Y1265" s="119">
        <f>(X1265-W1265)*10</f>
        <v>1460</v>
      </c>
      <c r="Z1265" s="21"/>
      <c r="AA1265" s="50" t="s">
        <v>92</v>
      </c>
      <c r="AB1265" s="23">
        <f t="shared" ref="AB1265:AB1287" si="838">X1265</f>
        <v>515739</v>
      </c>
      <c r="AC1265" s="23">
        <v>515818</v>
      </c>
      <c r="AD1265" s="119">
        <f>(AC1265-AB1265)*10</f>
        <v>790</v>
      </c>
      <c r="AE1265" s="21"/>
      <c r="AF1265" s="50" t="s">
        <v>92</v>
      </c>
      <c r="AG1265" s="23">
        <f t="shared" ref="AG1265:AG1287" si="839">AC1265</f>
        <v>515818</v>
      </c>
      <c r="AH1265" s="23">
        <v>515993</v>
      </c>
      <c r="AI1265" s="119">
        <f>(AH1265-AG1265)*10</f>
        <v>1750</v>
      </c>
    </row>
    <row r="1266" spans="2:35" x14ac:dyDescent="0.35">
      <c r="B1266" s="50" t="s">
        <v>6</v>
      </c>
      <c r="C1266" s="23">
        <v>333533</v>
      </c>
      <c r="D1266" s="23">
        <v>333765</v>
      </c>
      <c r="E1266" s="119">
        <f>D1266-C1266</f>
        <v>232</v>
      </c>
      <c r="F1266" s="21"/>
      <c r="G1266" s="50" t="s">
        <v>6</v>
      </c>
      <c r="H1266" s="23">
        <f t="shared" ref="H1266:H1287" si="840">D1266</f>
        <v>333765</v>
      </c>
      <c r="I1266" s="23">
        <v>333956</v>
      </c>
      <c r="J1266" s="119">
        <f>I1266-H1266</f>
        <v>191</v>
      </c>
      <c r="K1266" s="21"/>
      <c r="L1266" s="50" t="s">
        <v>6</v>
      </c>
      <c r="M1266" s="23">
        <f t="shared" si="835"/>
        <v>333956</v>
      </c>
      <c r="N1266" s="23">
        <v>334211</v>
      </c>
      <c r="O1266" s="119">
        <f>N1266-M1266</f>
        <v>255</v>
      </c>
      <c r="P1266" s="21"/>
      <c r="Q1266" s="50" t="s">
        <v>6</v>
      </c>
      <c r="R1266" s="23">
        <f t="shared" si="836"/>
        <v>334211</v>
      </c>
      <c r="S1266" s="23">
        <v>334421</v>
      </c>
      <c r="T1266" s="119">
        <f>S1266-R1266</f>
        <v>210</v>
      </c>
      <c r="U1266" s="21"/>
      <c r="V1266" s="50" t="s">
        <v>6</v>
      </c>
      <c r="W1266" s="23">
        <f t="shared" si="837"/>
        <v>334421</v>
      </c>
      <c r="X1266" s="23">
        <v>334421</v>
      </c>
      <c r="Y1266" s="119">
        <f>X1266-W1266</f>
        <v>0</v>
      </c>
      <c r="Z1266" s="21"/>
      <c r="AA1266" s="50" t="s">
        <v>6</v>
      </c>
      <c r="AB1266" s="23">
        <f t="shared" si="838"/>
        <v>334421</v>
      </c>
      <c r="AC1266" s="23">
        <v>334796</v>
      </c>
      <c r="AD1266" s="119">
        <f>AC1266-AB1266</f>
        <v>375</v>
      </c>
      <c r="AE1266" s="21"/>
      <c r="AF1266" s="50" t="s">
        <v>6</v>
      </c>
      <c r="AG1266" s="23">
        <f t="shared" si="839"/>
        <v>334796</v>
      </c>
      <c r="AH1266" s="23">
        <v>334966</v>
      </c>
      <c r="AI1266" s="119">
        <f>AH1266-AG1266</f>
        <v>170</v>
      </c>
    </row>
    <row r="1267" spans="2:35" x14ac:dyDescent="0.35">
      <c r="B1267" s="50" t="s">
        <v>103</v>
      </c>
      <c r="C1267" s="23">
        <v>130924</v>
      </c>
      <c r="D1267" s="23">
        <v>131682</v>
      </c>
      <c r="E1267" s="119">
        <f>D1267-C1267</f>
        <v>758</v>
      </c>
      <c r="F1267" s="21"/>
      <c r="G1267" s="50" t="s">
        <v>103</v>
      </c>
      <c r="H1267" s="23">
        <f t="shared" si="840"/>
        <v>131682</v>
      </c>
      <c r="I1267" s="23">
        <v>132402</v>
      </c>
      <c r="J1267" s="119">
        <f>I1267-H1267</f>
        <v>720</v>
      </c>
      <c r="K1267" s="21"/>
      <c r="L1267" s="50" t="s">
        <v>103</v>
      </c>
      <c r="M1267" s="23">
        <f t="shared" si="835"/>
        <v>132402</v>
      </c>
      <c r="N1267" s="23">
        <v>133146</v>
      </c>
      <c r="O1267" s="119">
        <f>N1267-M1267</f>
        <v>744</v>
      </c>
      <c r="P1267" s="21"/>
      <c r="Q1267" s="50" t="s">
        <v>103</v>
      </c>
      <c r="R1267" s="23">
        <f t="shared" si="836"/>
        <v>133146</v>
      </c>
      <c r="S1267" s="23">
        <v>133916</v>
      </c>
      <c r="T1267" s="119">
        <f>S1267-R1267</f>
        <v>770</v>
      </c>
      <c r="U1267" s="21"/>
      <c r="V1267" s="50" t="s">
        <v>103</v>
      </c>
      <c r="W1267" s="23">
        <f t="shared" si="837"/>
        <v>133916</v>
      </c>
      <c r="X1267" s="23">
        <v>134686</v>
      </c>
      <c r="Y1267" s="119">
        <f>X1267-W1267</f>
        <v>770</v>
      </c>
      <c r="Z1267" s="21"/>
      <c r="AA1267" s="50" t="s">
        <v>103</v>
      </c>
      <c r="AB1267" s="23">
        <f t="shared" si="838"/>
        <v>134686</v>
      </c>
      <c r="AC1267" s="23">
        <v>135406</v>
      </c>
      <c r="AD1267" s="119">
        <f>AC1267-AB1267</f>
        <v>720</v>
      </c>
      <c r="AE1267" s="21"/>
      <c r="AF1267" s="50" t="s">
        <v>103</v>
      </c>
      <c r="AG1267" s="23">
        <f t="shared" si="839"/>
        <v>135406</v>
      </c>
      <c r="AH1267" s="23">
        <v>136168</v>
      </c>
      <c r="AI1267" s="119">
        <f>AH1267-AG1267</f>
        <v>762</v>
      </c>
    </row>
    <row r="1268" spans="2:35" x14ac:dyDescent="0.35">
      <c r="B1268" s="19" t="s">
        <v>100</v>
      </c>
      <c r="C1268" s="23">
        <v>193764</v>
      </c>
      <c r="D1268" s="23">
        <v>193894</v>
      </c>
      <c r="E1268" s="119">
        <f>D1268-C1268</f>
        <v>130</v>
      </c>
      <c r="F1268" s="21"/>
      <c r="G1268" s="19" t="s">
        <v>100</v>
      </c>
      <c r="H1268" s="23">
        <f t="shared" si="840"/>
        <v>193894</v>
      </c>
      <c r="I1268" s="23">
        <v>194054</v>
      </c>
      <c r="J1268" s="119">
        <f>I1268-H1268</f>
        <v>160</v>
      </c>
      <c r="K1268" s="21"/>
      <c r="L1268" s="19" t="s">
        <v>100</v>
      </c>
      <c r="M1268" s="23">
        <f t="shared" si="835"/>
        <v>194054</v>
      </c>
      <c r="N1268" s="23">
        <v>194254</v>
      </c>
      <c r="O1268" s="119">
        <f>N1268-M1268</f>
        <v>200</v>
      </c>
      <c r="P1268" s="21"/>
      <c r="Q1268" s="19" t="s">
        <v>100</v>
      </c>
      <c r="R1268" s="23">
        <f t="shared" si="836"/>
        <v>194254</v>
      </c>
      <c r="S1268" s="23">
        <v>194484</v>
      </c>
      <c r="T1268" s="119">
        <f>S1268-R1268</f>
        <v>230</v>
      </c>
      <c r="U1268" s="21"/>
      <c r="V1268" s="19" t="s">
        <v>100</v>
      </c>
      <c r="W1268" s="23">
        <f t="shared" si="837"/>
        <v>194484</v>
      </c>
      <c r="X1268" s="23">
        <v>194684</v>
      </c>
      <c r="Y1268" s="119">
        <f>X1268-W1268</f>
        <v>200</v>
      </c>
      <c r="Z1268" s="21"/>
      <c r="AA1268" s="19" t="s">
        <v>100</v>
      </c>
      <c r="AB1268" s="23">
        <f t="shared" si="838"/>
        <v>194684</v>
      </c>
      <c r="AC1268" s="23">
        <v>194954</v>
      </c>
      <c r="AD1268" s="119">
        <f>AC1268-AB1268</f>
        <v>270</v>
      </c>
      <c r="AE1268" s="21"/>
      <c r="AF1268" s="19" t="s">
        <v>100</v>
      </c>
      <c r="AG1268" s="23">
        <f t="shared" si="839"/>
        <v>194954</v>
      </c>
      <c r="AH1268" s="23">
        <v>195244</v>
      </c>
      <c r="AI1268" s="119">
        <f>AH1268-AG1268</f>
        <v>290</v>
      </c>
    </row>
    <row r="1269" spans="2:35" x14ac:dyDescent="0.35">
      <c r="B1269" s="19" t="s">
        <v>1176</v>
      </c>
      <c r="C1269" s="23">
        <v>516</v>
      </c>
      <c r="D1269" s="23">
        <v>516</v>
      </c>
      <c r="E1269" s="119">
        <f>D1269-C1269</f>
        <v>0</v>
      </c>
      <c r="F1269" s="21"/>
      <c r="G1269" s="19" t="s">
        <v>1176</v>
      </c>
      <c r="H1269" s="23">
        <f t="shared" si="840"/>
        <v>516</v>
      </c>
      <c r="I1269" s="23">
        <v>516</v>
      </c>
      <c r="J1269" s="119">
        <f>I1269-H1269</f>
        <v>0</v>
      </c>
      <c r="K1269" s="21"/>
      <c r="L1269" s="19" t="s">
        <v>1176</v>
      </c>
      <c r="M1269" s="23">
        <f t="shared" si="835"/>
        <v>516</v>
      </c>
      <c r="N1269" s="23">
        <v>516</v>
      </c>
      <c r="O1269" s="119">
        <f>N1269-M1269</f>
        <v>0</v>
      </c>
      <c r="P1269" s="21"/>
      <c r="Q1269" s="19" t="s">
        <v>1176</v>
      </c>
      <c r="R1269" s="23">
        <f t="shared" si="836"/>
        <v>516</v>
      </c>
      <c r="S1269" s="23">
        <v>516</v>
      </c>
      <c r="T1269" s="119">
        <f>S1269-R1269</f>
        <v>0</v>
      </c>
      <c r="U1269" s="21"/>
      <c r="V1269" s="19" t="s">
        <v>1176</v>
      </c>
      <c r="W1269" s="23">
        <f t="shared" si="837"/>
        <v>516</v>
      </c>
      <c r="X1269" s="23">
        <v>516</v>
      </c>
      <c r="Y1269" s="119">
        <f>X1269-W1269</f>
        <v>0</v>
      </c>
      <c r="Z1269" s="21"/>
      <c r="AA1269" s="19" t="s">
        <v>1176</v>
      </c>
      <c r="AB1269" s="23">
        <f t="shared" si="838"/>
        <v>516</v>
      </c>
      <c r="AC1269" s="23">
        <v>516</v>
      </c>
      <c r="AD1269" s="119">
        <f>AC1269-AB1269</f>
        <v>0</v>
      </c>
      <c r="AE1269" s="21"/>
      <c r="AF1269" s="19" t="s">
        <v>1176</v>
      </c>
      <c r="AG1269" s="23">
        <f t="shared" si="839"/>
        <v>516</v>
      </c>
      <c r="AH1269" s="23">
        <v>516</v>
      </c>
      <c r="AI1269" s="119">
        <f>AH1269-AG1269</f>
        <v>0</v>
      </c>
    </row>
    <row r="1270" spans="2:35" x14ac:dyDescent="0.35">
      <c r="B1270" s="19" t="s">
        <v>1179</v>
      </c>
      <c r="C1270" s="23">
        <v>12279</v>
      </c>
      <c r="D1270" s="23">
        <v>12279</v>
      </c>
      <c r="E1270" s="119">
        <f>D1270-C1270</f>
        <v>0</v>
      </c>
      <c r="F1270" s="21"/>
      <c r="G1270" s="19" t="s">
        <v>1179</v>
      </c>
      <c r="H1270" s="23">
        <f t="shared" si="840"/>
        <v>12279</v>
      </c>
      <c r="I1270" s="23">
        <v>12279</v>
      </c>
      <c r="J1270" s="119">
        <f>I1270-H1270</f>
        <v>0</v>
      </c>
      <c r="K1270" s="21"/>
      <c r="L1270" s="19" t="s">
        <v>1179</v>
      </c>
      <c r="M1270" s="23">
        <f t="shared" si="835"/>
        <v>12279</v>
      </c>
      <c r="N1270" s="23">
        <v>12279</v>
      </c>
      <c r="O1270" s="119">
        <f>N1270-M1270</f>
        <v>0</v>
      </c>
      <c r="P1270" s="21"/>
      <c r="Q1270" s="19" t="s">
        <v>1179</v>
      </c>
      <c r="R1270" s="23">
        <f t="shared" si="836"/>
        <v>12279</v>
      </c>
      <c r="S1270" s="23">
        <v>12279</v>
      </c>
      <c r="T1270" s="119">
        <f>S1270-R1270</f>
        <v>0</v>
      </c>
      <c r="U1270" s="21"/>
      <c r="V1270" s="19" t="s">
        <v>1179</v>
      </c>
      <c r="W1270" s="23">
        <f t="shared" si="837"/>
        <v>12279</v>
      </c>
      <c r="X1270" s="23">
        <v>12279</v>
      </c>
      <c r="Y1270" s="119">
        <f>X1270-W1270</f>
        <v>0</v>
      </c>
      <c r="Z1270" s="21"/>
      <c r="AA1270" s="19" t="s">
        <v>1179</v>
      </c>
      <c r="AB1270" s="23">
        <f t="shared" si="838"/>
        <v>12279</v>
      </c>
      <c r="AC1270" s="23">
        <v>12279</v>
      </c>
      <c r="AD1270" s="119">
        <f>AC1270-AB1270</f>
        <v>0</v>
      </c>
      <c r="AE1270" s="21"/>
      <c r="AF1270" s="19" t="s">
        <v>1179</v>
      </c>
      <c r="AG1270" s="23">
        <f t="shared" si="839"/>
        <v>12279</v>
      </c>
      <c r="AH1270" s="23">
        <v>12279</v>
      </c>
      <c r="AI1270" s="119">
        <f>AH1270-AG1270</f>
        <v>0</v>
      </c>
    </row>
    <row r="1271" spans="2:35" x14ac:dyDescent="0.35">
      <c r="B1271" s="50" t="s">
        <v>3</v>
      </c>
      <c r="C1271" s="23">
        <v>378744</v>
      </c>
      <c r="D1271" s="23">
        <v>379011</v>
      </c>
      <c r="E1271" s="119">
        <f>(D1271-C1271)*10</f>
        <v>2670</v>
      </c>
      <c r="F1271" s="21"/>
      <c r="G1271" s="50" t="s">
        <v>3</v>
      </c>
      <c r="H1271" s="23">
        <f t="shared" si="840"/>
        <v>379011</v>
      </c>
      <c r="I1271" s="23">
        <v>379277</v>
      </c>
      <c r="J1271" s="119">
        <f>(I1271-H1271)*10</f>
        <v>2660</v>
      </c>
      <c r="K1271" s="21"/>
      <c r="L1271" s="50" t="s">
        <v>3</v>
      </c>
      <c r="M1271" s="23">
        <f t="shared" si="835"/>
        <v>379277</v>
      </c>
      <c r="N1271" s="23">
        <v>379541</v>
      </c>
      <c r="O1271" s="119">
        <f>(N1271-M1271)*10</f>
        <v>2640</v>
      </c>
      <c r="P1271" s="21"/>
      <c r="Q1271" s="50" t="s">
        <v>3</v>
      </c>
      <c r="R1271" s="23">
        <f t="shared" si="836"/>
        <v>379541</v>
      </c>
      <c r="S1271" s="23">
        <v>379707</v>
      </c>
      <c r="T1271" s="119">
        <f>(S1271-R1271)*10</f>
        <v>1660</v>
      </c>
      <c r="U1271" s="21"/>
      <c r="V1271" s="50" t="s">
        <v>3</v>
      </c>
      <c r="W1271" s="23">
        <f t="shared" si="837"/>
        <v>379707</v>
      </c>
      <c r="X1271" s="23">
        <v>379878</v>
      </c>
      <c r="Y1271" s="119">
        <f>(X1271-W1271)*10</f>
        <v>1710</v>
      </c>
      <c r="Z1271" s="21"/>
      <c r="AA1271" s="50" t="s">
        <v>3</v>
      </c>
      <c r="AB1271" s="23">
        <f t="shared" si="838"/>
        <v>379878</v>
      </c>
      <c r="AC1271" s="23">
        <v>379982</v>
      </c>
      <c r="AD1271" s="119">
        <f>(AC1271-AB1271)*10</f>
        <v>1040</v>
      </c>
      <c r="AE1271" s="21"/>
      <c r="AF1271" s="50" t="s">
        <v>3</v>
      </c>
      <c r="AG1271" s="23">
        <f t="shared" si="839"/>
        <v>379982</v>
      </c>
      <c r="AH1271" s="23">
        <v>380080</v>
      </c>
      <c r="AI1271" s="119">
        <f>(AH1271-AG1271)*10</f>
        <v>980</v>
      </c>
    </row>
    <row r="1272" spans="2:35" x14ac:dyDescent="0.35">
      <c r="B1272" s="50" t="s">
        <v>83</v>
      </c>
      <c r="C1272" s="23">
        <v>31722</v>
      </c>
      <c r="D1272" s="23">
        <v>31734</v>
      </c>
      <c r="E1272" s="119">
        <f>D1272-Supply!C1272</f>
        <v>12</v>
      </c>
      <c r="F1272" s="21"/>
      <c r="G1272" s="50" t="s">
        <v>83</v>
      </c>
      <c r="H1272" s="23">
        <f t="shared" si="840"/>
        <v>31734</v>
      </c>
      <c r="I1272" s="23">
        <v>31740</v>
      </c>
      <c r="J1272" s="119">
        <f>I1272-Supply!H1272</f>
        <v>6</v>
      </c>
      <c r="K1272" s="21"/>
      <c r="L1272" s="50" t="s">
        <v>83</v>
      </c>
      <c r="M1272" s="23">
        <f t="shared" si="835"/>
        <v>31740</v>
      </c>
      <c r="N1272" s="23">
        <v>31746</v>
      </c>
      <c r="O1272" s="119">
        <f>N1272-Supply!M1272</f>
        <v>6</v>
      </c>
      <c r="P1272" s="21"/>
      <c r="Q1272" s="50" t="s">
        <v>83</v>
      </c>
      <c r="R1272" s="23">
        <f t="shared" si="836"/>
        <v>31746</v>
      </c>
      <c r="S1272" s="23">
        <v>31751</v>
      </c>
      <c r="T1272" s="119">
        <f>S1272-Supply!R1272</f>
        <v>5</v>
      </c>
      <c r="U1272" s="21"/>
      <c r="V1272" s="50" t="s">
        <v>83</v>
      </c>
      <c r="W1272" s="23">
        <f t="shared" si="837"/>
        <v>31751</v>
      </c>
      <c r="X1272" s="23">
        <v>31755</v>
      </c>
      <c r="Y1272" s="119">
        <f>X1272-Supply!W1272</f>
        <v>4</v>
      </c>
      <c r="Z1272" s="21"/>
      <c r="AA1272" s="50" t="s">
        <v>83</v>
      </c>
      <c r="AB1272" s="23">
        <f t="shared" si="838"/>
        <v>31755</v>
      </c>
      <c r="AC1272" s="23">
        <v>31758</v>
      </c>
      <c r="AD1272" s="119">
        <f>AC1272-Supply!AB1272</f>
        <v>3</v>
      </c>
      <c r="AE1272" s="21"/>
      <c r="AF1272" s="50" t="s">
        <v>83</v>
      </c>
      <c r="AG1272" s="23">
        <f t="shared" si="839"/>
        <v>31758</v>
      </c>
      <c r="AH1272" s="23">
        <v>31760</v>
      </c>
      <c r="AI1272" s="119">
        <f>AH1272-Supply!AG1272</f>
        <v>2</v>
      </c>
    </row>
    <row r="1273" spans="2:35" x14ac:dyDescent="0.35">
      <c r="B1273" s="50" t="s">
        <v>84</v>
      </c>
      <c r="C1273" s="23">
        <v>57594</v>
      </c>
      <c r="D1273" s="23">
        <v>57633</v>
      </c>
      <c r="E1273" s="119">
        <f>D1273-C1273</f>
        <v>39</v>
      </c>
      <c r="F1273" s="21"/>
      <c r="G1273" s="50" t="s">
        <v>84</v>
      </c>
      <c r="H1273" s="23">
        <f t="shared" si="840"/>
        <v>57633</v>
      </c>
      <c r="I1273" s="23">
        <v>57636</v>
      </c>
      <c r="J1273" s="119">
        <f>I1273-H1273</f>
        <v>3</v>
      </c>
      <c r="K1273" s="21"/>
      <c r="L1273" s="50" t="s">
        <v>84</v>
      </c>
      <c r="M1273" s="23">
        <f t="shared" si="835"/>
        <v>57636</v>
      </c>
      <c r="N1273" s="23">
        <v>57690</v>
      </c>
      <c r="O1273" s="119">
        <f>N1273-M1273</f>
        <v>54</v>
      </c>
      <c r="P1273" s="21"/>
      <c r="Q1273" s="50" t="s">
        <v>84</v>
      </c>
      <c r="R1273" s="23">
        <f t="shared" si="836"/>
        <v>57690</v>
      </c>
      <c r="S1273" s="23">
        <v>57736</v>
      </c>
      <c r="T1273" s="119">
        <f>S1273-R1273</f>
        <v>46</v>
      </c>
      <c r="U1273" s="21"/>
      <c r="V1273" s="50" t="s">
        <v>84</v>
      </c>
      <c r="W1273" s="23">
        <f t="shared" si="837"/>
        <v>57736</v>
      </c>
      <c r="X1273" s="23">
        <v>57751</v>
      </c>
      <c r="Y1273" s="119">
        <f>X1273-W1273</f>
        <v>15</v>
      </c>
      <c r="Z1273" s="21"/>
      <c r="AA1273" s="50" t="s">
        <v>84</v>
      </c>
      <c r="AB1273" s="23">
        <f t="shared" si="838"/>
        <v>57751</v>
      </c>
      <c r="AC1273" s="23">
        <v>57751</v>
      </c>
      <c r="AD1273" s="119">
        <f>AC1273-AB1273</f>
        <v>0</v>
      </c>
      <c r="AE1273" s="21"/>
      <c r="AF1273" s="50" t="s">
        <v>84</v>
      </c>
      <c r="AG1273" s="23">
        <f t="shared" si="839"/>
        <v>57751</v>
      </c>
      <c r="AH1273" s="23">
        <v>57761</v>
      </c>
      <c r="AI1273" s="119">
        <f>AH1273-AG1273</f>
        <v>10</v>
      </c>
    </row>
    <row r="1274" spans="2:35" x14ac:dyDescent="0.35">
      <c r="B1274" s="50" t="s">
        <v>98</v>
      </c>
      <c r="C1274" s="23">
        <v>139852</v>
      </c>
      <c r="D1274" s="23">
        <v>139852</v>
      </c>
      <c r="E1274" s="119">
        <f>D1274-C1274</f>
        <v>0</v>
      </c>
      <c r="F1274" s="21"/>
      <c r="G1274" s="50" t="s">
        <v>98</v>
      </c>
      <c r="H1274" s="23">
        <f t="shared" si="840"/>
        <v>139852</v>
      </c>
      <c r="I1274" s="23">
        <v>139852</v>
      </c>
      <c r="J1274" s="119">
        <f>I1274-H1274</f>
        <v>0</v>
      </c>
      <c r="K1274" s="21"/>
      <c r="L1274" s="50" t="s">
        <v>98</v>
      </c>
      <c r="M1274" s="23">
        <f t="shared" si="835"/>
        <v>139852</v>
      </c>
      <c r="N1274" s="23">
        <v>139852</v>
      </c>
      <c r="O1274" s="119">
        <f>N1274-M1274</f>
        <v>0</v>
      </c>
      <c r="P1274" s="21"/>
      <c r="Q1274" s="50" t="s">
        <v>98</v>
      </c>
      <c r="R1274" s="23">
        <f t="shared" si="836"/>
        <v>139852</v>
      </c>
      <c r="S1274" s="23">
        <v>139852</v>
      </c>
      <c r="T1274" s="119">
        <f>S1274-R1274</f>
        <v>0</v>
      </c>
      <c r="U1274" s="21"/>
      <c r="V1274" s="50" t="s">
        <v>98</v>
      </c>
      <c r="W1274" s="23">
        <f t="shared" si="837"/>
        <v>139852</v>
      </c>
      <c r="X1274" s="23">
        <v>139852</v>
      </c>
      <c r="Y1274" s="119">
        <f>X1274-W1274</f>
        <v>0</v>
      </c>
      <c r="Z1274" s="21"/>
      <c r="AA1274" s="50" t="s">
        <v>98</v>
      </c>
      <c r="AB1274" s="23">
        <f t="shared" si="838"/>
        <v>139852</v>
      </c>
      <c r="AC1274" s="23">
        <v>139852</v>
      </c>
      <c r="AD1274" s="119">
        <f>AC1274-AB1274</f>
        <v>0</v>
      </c>
      <c r="AE1274" s="21"/>
      <c r="AF1274" s="50" t="s">
        <v>98</v>
      </c>
      <c r="AG1274" s="23">
        <f t="shared" si="839"/>
        <v>139852</v>
      </c>
      <c r="AH1274" s="23">
        <v>139852</v>
      </c>
      <c r="AI1274" s="119">
        <f>AH1274-AG1274</f>
        <v>0</v>
      </c>
    </row>
    <row r="1275" spans="2:35" x14ac:dyDescent="0.35">
      <c r="B1275" s="50" t="s">
        <v>85</v>
      </c>
      <c r="C1275" s="23">
        <v>903</v>
      </c>
      <c r="D1275" s="23">
        <v>906</v>
      </c>
      <c r="E1275" s="119">
        <f>D1275-C1275</f>
        <v>3</v>
      </c>
      <c r="F1275" s="21"/>
      <c r="G1275" s="50" t="s">
        <v>85</v>
      </c>
      <c r="H1275" s="23">
        <f t="shared" si="840"/>
        <v>906</v>
      </c>
      <c r="I1275" s="23">
        <v>908</v>
      </c>
      <c r="J1275" s="119">
        <f>I1275-H1275</f>
        <v>2</v>
      </c>
      <c r="K1275" s="21"/>
      <c r="L1275" s="50" t="s">
        <v>85</v>
      </c>
      <c r="M1275" s="23">
        <f t="shared" si="835"/>
        <v>908</v>
      </c>
      <c r="N1275" s="23">
        <v>909</v>
      </c>
      <c r="O1275" s="119">
        <f>N1275-M1275</f>
        <v>1</v>
      </c>
      <c r="P1275" s="21"/>
      <c r="Q1275" s="50" t="s">
        <v>85</v>
      </c>
      <c r="R1275" s="23">
        <f t="shared" si="836"/>
        <v>909</v>
      </c>
      <c r="S1275" s="23">
        <v>912</v>
      </c>
      <c r="T1275" s="119">
        <f>S1275-R1275</f>
        <v>3</v>
      </c>
      <c r="U1275" s="21"/>
      <c r="V1275" s="50" t="s">
        <v>85</v>
      </c>
      <c r="W1275" s="23">
        <f t="shared" si="837"/>
        <v>912</v>
      </c>
      <c r="X1275" s="23">
        <v>915</v>
      </c>
      <c r="Y1275" s="119">
        <f>X1275-W1275</f>
        <v>3</v>
      </c>
      <c r="Z1275" s="21"/>
      <c r="AA1275" s="50" t="s">
        <v>85</v>
      </c>
      <c r="AB1275" s="23">
        <f t="shared" si="838"/>
        <v>915</v>
      </c>
      <c r="AC1275" s="23">
        <v>917</v>
      </c>
      <c r="AD1275" s="119">
        <f>AC1275-AB1275</f>
        <v>2</v>
      </c>
      <c r="AE1275" s="21"/>
      <c r="AF1275" s="50" t="s">
        <v>85</v>
      </c>
      <c r="AG1275" s="23">
        <f t="shared" si="839"/>
        <v>917</v>
      </c>
      <c r="AH1275" s="23">
        <v>919</v>
      </c>
      <c r="AI1275" s="119">
        <f>AH1275-AG1275</f>
        <v>2</v>
      </c>
    </row>
    <row r="1276" spans="2:35" x14ac:dyDescent="0.35">
      <c r="B1276" s="50" t="s">
        <v>86</v>
      </c>
      <c r="C1276" s="23">
        <v>382878</v>
      </c>
      <c r="D1276" s="23">
        <v>383061</v>
      </c>
      <c r="E1276" s="119">
        <f>D1276-C1276</f>
        <v>183</v>
      </c>
      <c r="F1276" s="21"/>
      <c r="G1276" s="50" t="s">
        <v>86</v>
      </c>
      <c r="H1276" s="23">
        <f t="shared" si="840"/>
        <v>383061</v>
      </c>
      <c r="I1276" s="23">
        <v>383300</v>
      </c>
      <c r="J1276" s="119">
        <f>I1276-H1276</f>
        <v>239</v>
      </c>
      <c r="K1276" s="21"/>
      <c r="L1276" s="50" t="s">
        <v>86</v>
      </c>
      <c r="M1276" s="23">
        <f t="shared" si="835"/>
        <v>383300</v>
      </c>
      <c r="N1276" s="23">
        <v>383488</v>
      </c>
      <c r="O1276" s="119">
        <f>N1276-M1276</f>
        <v>188</v>
      </c>
      <c r="P1276" s="21"/>
      <c r="Q1276" s="50" t="s">
        <v>86</v>
      </c>
      <c r="R1276" s="23">
        <f t="shared" si="836"/>
        <v>383488</v>
      </c>
      <c r="S1276" s="23">
        <v>383689</v>
      </c>
      <c r="T1276" s="119">
        <f>S1276-R1276</f>
        <v>201</v>
      </c>
      <c r="U1276" s="21"/>
      <c r="V1276" s="50" t="s">
        <v>86</v>
      </c>
      <c r="W1276" s="23">
        <f t="shared" si="837"/>
        <v>383689</v>
      </c>
      <c r="X1276" s="23">
        <v>383857</v>
      </c>
      <c r="Y1276" s="119">
        <f>X1276-W1276</f>
        <v>168</v>
      </c>
      <c r="Z1276" s="21"/>
      <c r="AA1276" s="50" t="s">
        <v>86</v>
      </c>
      <c r="AB1276" s="23">
        <f t="shared" si="838"/>
        <v>383857</v>
      </c>
      <c r="AC1276" s="23">
        <v>384013</v>
      </c>
      <c r="AD1276" s="119">
        <f>AC1276-AB1276</f>
        <v>156</v>
      </c>
      <c r="AE1276" s="21"/>
      <c r="AF1276" s="50" t="s">
        <v>86</v>
      </c>
      <c r="AG1276" s="23">
        <f t="shared" si="839"/>
        <v>384013</v>
      </c>
      <c r="AH1276" s="23">
        <v>384211</v>
      </c>
      <c r="AI1276" s="119">
        <f>AH1276-AG1276</f>
        <v>198</v>
      </c>
    </row>
    <row r="1277" spans="2:35" x14ac:dyDescent="0.35">
      <c r="B1277" s="50" t="s">
        <v>93</v>
      </c>
      <c r="C1277" s="23"/>
      <c r="D1277" s="23"/>
      <c r="E1277" s="119">
        <f>E1276+E1275+E1274+E1273+E1272+E1271</f>
        <v>2907</v>
      </c>
      <c r="F1277" s="21"/>
      <c r="G1277" s="50" t="s">
        <v>93</v>
      </c>
      <c r="H1277" s="23">
        <f t="shared" si="840"/>
        <v>0</v>
      </c>
      <c r="I1277" s="23"/>
      <c r="J1277" s="119">
        <f>J1276+J1275+J1274+J1273+J1272+J1271</f>
        <v>2910</v>
      </c>
      <c r="K1277" s="21"/>
      <c r="L1277" s="50" t="s">
        <v>93</v>
      </c>
      <c r="M1277" s="23">
        <f t="shared" si="835"/>
        <v>0</v>
      </c>
      <c r="N1277" s="23"/>
      <c r="O1277" s="119">
        <f>O1276+O1275+O1274+O1273+O1272+O1271</f>
        <v>2889</v>
      </c>
      <c r="P1277" s="21"/>
      <c r="Q1277" s="50" t="s">
        <v>93</v>
      </c>
      <c r="R1277" s="23">
        <f t="shared" si="836"/>
        <v>0</v>
      </c>
      <c r="S1277" s="23"/>
      <c r="T1277" s="119">
        <f>T1276+T1275+T1274+T1273+T1272+T1271</f>
        <v>1915</v>
      </c>
      <c r="U1277" s="21"/>
      <c r="V1277" s="50" t="s">
        <v>93</v>
      </c>
      <c r="W1277" s="23">
        <f t="shared" si="837"/>
        <v>0</v>
      </c>
      <c r="X1277" s="23"/>
      <c r="Y1277" s="119">
        <f>Y1276+Y1275+Y1274+Y1273+Y1272+Y1271</f>
        <v>1900</v>
      </c>
      <c r="Z1277" s="21"/>
      <c r="AA1277" s="50" t="s">
        <v>93</v>
      </c>
      <c r="AB1277" s="23">
        <f t="shared" si="838"/>
        <v>0</v>
      </c>
      <c r="AC1277" s="23"/>
      <c r="AD1277" s="119">
        <f>AD1276+AD1275+AD1274+AD1273+AD1272+AD1271</f>
        <v>1201</v>
      </c>
      <c r="AE1277" s="21"/>
      <c r="AF1277" s="50" t="s">
        <v>93</v>
      </c>
      <c r="AG1277" s="23">
        <f t="shared" si="839"/>
        <v>0</v>
      </c>
      <c r="AH1277" s="23"/>
      <c r="AI1277" s="119">
        <f>AI1276+AI1275+AI1274+AI1273+AI1272+AI1271</f>
        <v>1192</v>
      </c>
    </row>
    <row r="1278" spans="2:35" x14ac:dyDescent="0.35">
      <c r="B1278" s="50" t="s">
        <v>87</v>
      </c>
      <c r="C1278" s="23">
        <v>1600809</v>
      </c>
      <c r="D1278" s="23">
        <v>1601525</v>
      </c>
      <c r="E1278" s="119">
        <f t="shared" ref="E1278:E1284" si="841">D1278-C1278</f>
        <v>716</v>
      </c>
      <c r="F1278" s="21"/>
      <c r="G1278" s="50" t="s">
        <v>87</v>
      </c>
      <c r="H1278" s="23">
        <f t="shared" si="840"/>
        <v>1601525</v>
      </c>
      <c r="I1278" s="23">
        <v>1602410</v>
      </c>
      <c r="J1278" s="119">
        <f t="shared" ref="J1278:J1284" si="842">I1278-H1278</f>
        <v>885</v>
      </c>
      <c r="K1278" s="21"/>
      <c r="L1278" s="50" t="s">
        <v>87</v>
      </c>
      <c r="M1278" s="23">
        <f t="shared" si="835"/>
        <v>1602410</v>
      </c>
      <c r="N1278" s="23">
        <v>1603332</v>
      </c>
      <c r="O1278" s="119">
        <f t="shared" ref="O1278:O1284" si="843">N1278-M1278</f>
        <v>922</v>
      </c>
      <c r="P1278" s="21"/>
      <c r="Q1278" s="50" t="s">
        <v>87</v>
      </c>
      <c r="R1278" s="23">
        <f t="shared" si="836"/>
        <v>1603332</v>
      </c>
      <c r="S1278" s="23">
        <v>1603334</v>
      </c>
      <c r="T1278" s="119">
        <f t="shared" ref="T1278:T1284" si="844">S1278-R1278</f>
        <v>2</v>
      </c>
      <c r="U1278" s="21"/>
      <c r="V1278" s="50" t="s">
        <v>87</v>
      </c>
      <c r="W1278" s="23">
        <f t="shared" si="837"/>
        <v>1603334</v>
      </c>
      <c r="X1278" s="23">
        <v>1603335</v>
      </c>
      <c r="Y1278" s="119">
        <f t="shared" ref="Y1278:Y1284" si="845">X1278-W1278</f>
        <v>1</v>
      </c>
      <c r="Z1278" s="21"/>
      <c r="AA1278" s="50" t="s">
        <v>87</v>
      </c>
      <c r="AB1278" s="23">
        <f t="shared" si="838"/>
        <v>1603335</v>
      </c>
      <c r="AC1278" s="23">
        <v>1603335</v>
      </c>
      <c r="AD1278" s="119">
        <f t="shared" ref="AD1278:AD1284" si="846">AC1278-AB1278</f>
        <v>0</v>
      </c>
      <c r="AE1278" s="21"/>
      <c r="AF1278" s="50" t="s">
        <v>87</v>
      </c>
      <c r="AG1278" s="23">
        <f t="shared" si="839"/>
        <v>1603335</v>
      </c>
      <c r="AH1278" s="23">
        <v>1603335</v>
      </c>
      <c r="AI1278" s="119">
        <f t="shared" ref="AI1278:AI1284" si="847">AH1278-AG1278</f>
        <v>0</v>
      </c>
    </row>
    <row r="1279" spans="2:35" x14ac:dyDescent="0.35">
      <c r="B1279" s="50" t="s">
        <v>96</v>
      </c>
      <c r="C1279" s="23">
        <v>914017</v>
      </c>
      <c r="D1279" s="23">
        <v>914324</v>
      </c>
      <c r="E1279" s="119">
        <f t="shared" si="841"/>
        <v>307</v>
      </c>
      <c r="F1279" s="21"/>
      <c r="G1279" s="50" t="s">
        <v>96</v>
      </c>
      <c r="H1279" s="23">
        <f t="shared" si="840"/>
        <v>914324</v>
      </c>
      <c r="I1279" s="23">
        <v>914602</v>
      </c>
      <c r="J1279" s="119">
        <f t="shared" si="842"/>
        <v>278</v>
      </c>
      <c r="K1279" s="21"/>
      <c r="L1279" s="50" t="s">
        <v>96</v>
      </c>
      <c r="M1279" s="23">
        <f t="shared" si="835"/>
        <v>914602</v>
      </c>
      <c r="N1279" s="23">
        <v>914884</v>
      </c>
      <c r="O1279" s="119">
        <f t="shared" si="843"/>
        <v>282</v>
      </c>
      <c r="P1279" s="21"/>
      <c r="Q1279" s="50" t="s">
        <v>96</v>
      </c>
      <c r="R1279" s="23">
        <f t="shared" si="836"/>
        <v>914884</v>
      </c>
      <c r="S1279" s="23">
        <v>915191</v>
      </c>
      <c r="T1279" s="119">
        <f t="shared" si="844"/>
        <v>307</v>
      </c>
      <c r="U1279" s="21"/>
      <c r="V1279" s="50" t="s">
        <v>96</v>
      </c>
      <c r="W1279" s="23">
        <f t="shared" si="837"/>
        <v>915191</v>
      </c>
      <c r="X1279" s="23">
        <v>915472</v>
      </c>
      <c r="Y1279" s="119">
        <f t="shared" si="845"/>
        <v>281</v>
      </c>
      <c r="Z1279" s="21"/>
      <c r="AA1279" s="50" t="s">
        <v>96</v>
      </c>
      <c r="AB1279" s="23">
        <f t="shared" si="838"/>
        <v>915472</v>
      </c>
      <c r="AC1279" s="23">
        <v>915730</v>
      </c>
      <c r="AD1279" s="119">
        <f t="shared" si="846"/>
        <v>258</v>
      </c>
      <c r="AE1279" s="21"/>
      <c r="AF1279" s="50" t="s">
        <v>96</v>
      </c>
      <c r="AG1279" s="23">
        <f t="shared" si="839"/>
        <v>915730</v>
      </c>
      <c r="AH1279" s="23">
        <v>915978</v>
      </c>
      <c r="AI1279" s="119">
        <f t="shared" si="847"/>
        <v>248</v>
      </c>
    </row>
    <row r="1280" spans="2:35" x14ac:dyDescent="0.35">
      <c r="B1280" s="50" t="s">
        <v>88</v>
      </c>
      <c r="C1280" s="23"/>
      <c r="D1280" s="23"/>
      <c r="E1280" s="119">
        <f t="shared" si="841"/>
        <v>0</v>
      </c>
      <c r="F1280" s="21"/>
      <c r="G1280" s="50" t="s">
        <v>88</v>
      </c>
      <c r="H1280" s="23">
        <f t="shared" si="840"/>
        <v>0</v>
      </c>
      <c r="I1280" s="23">
        <v>0</v>
      </c>
      <c r="J1280" s="119">
        <f t="shared" si="842"/>
        <v>0</v>
      </c>
      <c r="K1280" s="21"/>
      <c r="L1280" s="50" t="s">
        <v>88</v>
      </c>
      <c r="M1280" s="23">
        <f t="shared" si="835"/>
        <v>0</v>
      </c>
      <c r="N1280" s="23">
        <v>0</v>
      </c>
      <c r="O1280" s="119">
        <f t="shared" si="843"/>
        <v>0</v>
      </c>
      <c r="P1280" s="21"/>
      <c r="Q1280" s="50" t="s">
        <v>88</v>
      </c>
      <c r="R1280" s="23">
        <f t="shared" si="836"/>
        <v>0</v>
      </c>
      <c r="S1280" s="23">
        <v>0</v>
      </c>
      <c r="T1280" s="119">
        <f t="shared" si="844"/>
        <v>0</v>
      </c>
      <c r="U1280" s="21"/>
      <c r="V1280" s="50" t="s">
        <v>88</v>
      </c>
      <c r="W1280" s="23">
        <f t="shared" si="837"/>
        <v>0</v>
      </c>
      <c r="X1280" s="23"/>
      <c r="Y1280" s="119">
        <f t="shared" si="845"/>
        <v>0</v>
      </c>
      <c r="Z1280" s="21"/>
      <c r="AA1280" s="50" t="s">
        <v>88</v>
      </c>
      <c r="AB1280" s="23">
        <f t="shared" si="838"/>
        <v>0</v>
      </c>
      <c r="AC1280" s="23">
        <v>0</v>
      </c>
      <c r="AD1280" s="119">
        <f t="shared" si="846"/>
        <v>0</v>
      </c>
      <c r="AE1280" s="21"/>
      <c r="AF1280" s="50" t="s">
        <v>88</v>
      </c>
      <c r="AG1280" s="23">
        <f t="shared" si="839"/>
        <v>0</v>
      </c>
      <c r="AH1280" s="23">
        <v>0</v>
      </c>
      <c r="AI1280" s="119">
        <f t="shared" si="847"/>
        <v>0</v>
      </c>
    </row>
    <row r="1281" spans="2:35" x14ac:dyDescent="0.35">
      <c r="B1281" s="50" t="s">
        <v>108</v>
      </c>
      <c r="C1281" s="23">
        <v>3176</v>
      </c>
      <c r="D1281" s="23">
        <v>3179</v>
      </c>
      <c r="E1281" s="119">
        <f t="shared" si="841"/>
        <v>3</v>
      </c>
      <c r="F1281" s="21"/>
      <c r="G1281" s="50" t="s">
        <v>108</v>
      </c>
      <c r="H1281" s="23">
        <f t="shared" si="840"/>
        <v>3179</v>
      </c>
      <c r="I1281" s="23">
        <v>3280</v>
      </c>
      <c r="J1281" s="119">
        <f t="shared" si="842"/>
        <v>101</v>
      </c>
      <c r="K1281" s="21"/>
      <c r="L1281" s="50" t="s">
        <v>108</v>
      </c>
      <c r="M1281" s="23">
        <f t="shared" si="835"/>
        <v>3280</v>
      </c>
      <c r="N1281" s="23">
        <v>3182</v>
      </c>
      <c r="O1281" s="119">
        <f t="shared" si="843"/>
        <v>-98</v>
      </c>
      <c r="P1281" s="21"/>
      <c r="Q1281" s="50" t="s">
        <v>108</v>
      </c>
      <c r="R1281" s="23">
        <f t="shared" si="836"/>
        <v>3182</v>
      </c>
      <c r="S1281" s="23">
        <v>3184</v>
      </c>
      <c r="T1281" s="119">
        <f t="shared" si="844"/>
        <v>2</v>
      </c>
      <c r="U1281" s="21"/>
      <c r="V1281" s="50" t="s">
        <v>108</v>
      </c>
      <c r="W1281" s="23">
        <f t="shared" si="837"/>
        <v>3184</v>
      </c>
      <c r="X1281" s="23">
        <v>3186</v>
      </c>
      <c r="Y1281" s="119">
        <f t="shared" si="845"/>
        <v>2</v>
      </c>
      <c r="Z1281" s="21"/>
      <c r="AA1281" s="50" t="s">
        <v>108</v>
      </c>
      <c r="AB1281" s="23">
        <f t="shared" si="838"/>
        <v>3186</v>
      </c>
      <c r="AC1281" s="23">
        <v>3187</v>
      </c>
      <c r="AD1281" s="119">
        <f t="shared" si="846"/>
        <v>1</v>
      </c>
      <c r="AE1281" s="21"/>
      <c r="AF1281" s="50" t="s">
        <v>108</v>
      </c>
      <c r="AG1281" s="23">
        <f t="shared" si="839"/>
        <v>3187</v>
      </c>
      <c r="AH1281" s="23">
        <v>3189</v>
      </c>
      <c r="AI1281" s="119">
        <f t="shared" si="847"/>
        <v>2</v>
      </c>
    </row>
    <row r="1282" spans="2:35" x14ac:dyDescent="0.35">
      <c r="B1282" s="50" t="s">
        <v>89</v>
      </c>
      <c r="C1282" s="23">
        <v>679109</v>
      </c>
      <c r="D1282" s="23">
        <v>679498</v>
      </c>
      <c r="E1282" s="119">
        <f t="shared" si="841"/>
        <v>389</v>
      </c>
      <c r="F1282" s="21"/>
      <c r="G1282" s="50" t="s">
        <v>89</v>
      </c>
      <c r="H1282" s="23">
        <f t="shared" si="840"/>
        <v>679498</v>
      </c>
      <c r="I1282" s="23">
        <v>679888</v>
      </c>
      <c r="J1282" s="119">
        <f t="shared" si="842"/>
        <v>390</v>
      </c>
      <c r="K1282" s="21"/>
      <c r="L1282" s="50" t="s">
        <v>89</v>
      </c>
      <c r="M1282" s="23">
        <f t="shared" si="835"/>
        <v>679888</v>
      </c>
      <c r="N1282" s="23">
        <v>680321</v>
      </c>
      <c r="O1282" s="119">
        <f t="shared" si="843"/>
        <v>433</v>
      </c>
      <c r="P1282" s="21"/>
      <c r="Q1282" s="50" t="s">
        <v>89</v>
      </c>
      <c r="R1282" s="23">
        <f t="shared" si="836"/>
        <v>680321</v>
      </c>
      <c r="S1282" s="23">
        <v>680704</v>
      </c>
      <c r="T1282" s="119">
        <f t="shared" si="844"/>
        <v>383</v>
      </c>
      <c r="U1282" s="21"/>
      <c r="V1282" s="50" t="s">
        <v>89</v>
      </c>
      <c r="W1282" s="23">
        <f t="shared" si="837"/>
        <v>680704</v>
      </c>
      <c r="X1282" s="23">
        <v>681080</v>
      </c>
      <c r="Y1282" s="119">
        <f t="shared" si="845"/>
        <v>376</v>
      </c>
      <c r="Z1282" s="21"/>
      <c r="AA1282" s="50" t="s">
        <v>89</v>
      </c>
      <c r="AB1282" s="23">
        <f t="shared" si="838"/>
        <v>681080</v>
      </c>
      <c r="AC1282" s="23">
        <v>681395</v>
      </c>
      <c r="AD1282" s="119">
        <f t="shared" si="846"/>
        <v>315</v>
      </c>
      <c r="AE1282" s="21"/>
      <c r="AF1282" s="50" t="s">
        <v>89</v>
      </c>
      <c r="AG1282" s="23">
        <f t="shared" si="839"/>
        <v>681395</v>
      </c>
      <c r="AH1282" s="23">
        <v>681768</v>
      </c>
      <c r="AI1282" s="119">
        <f t="shared" si="847"/>
        <v>373</v>
      </c>
    </row>
    <row r="1283" spans="2:35" x14ac:dyDescent="0.35">
      <c r="B1283" s="50" t="s">
        <v>90</v>
      </c>
      <c r="C1283" s="23">
        <v>369014</v>
      </c>
      <c r="D1283" s="23">
        <v>369313</v>
      </c>
      <c r="E1283" s="119">
        <f t="shared" si="841"/>
        <v>299</v>
      </c>
      <c r="F1283" s="21"/>
      <c r="G1283" s="50" t="s">
        <v>90</v>
      </c>
      <c r="H1283" s="23">
        <f t="shared" si="840"/>
        <v>369313</v>
      </c>
      <c r="I1283" s="23">
        <v>369591</v>
      </c>
      <c r="J1283" s="119">
        <f t="shared" si="842"/>
        <v>278</v>
      </c>
      <c r="K1283" s="21"/>
      <c r="L1283" s="50" t="s">
        <v>90</v>
      </c>
      <c r="M1283" s="23">
        <f t="shared" si="835"/>
        <v>369591</v>
      </c>
      <c r="N1283" s="23">
        <v>369918</v>
      </c>
      <c r="O1283" s="119">
        <f t="shared" si="843"/>
        <v>327</v>
      </c>
      <c r="P1283" s="21"/>
      <c r="Q1283" s="50" t="s">
        <v>90</v>
      </c>
      <c r="R1283" s="23">
        <f t="shared" si="836"/>
        <v>369918</v>
      </c>
      <c r="S1283" s="23">
        <v>370157</v>
      </c>
      <c r="T1283" s="119">
        <f t="shared" si="844"/>
        <v>239</v>
      </c>
      <c r="U1283" s="21"/>
      <c r="V1283" s="50" t="s">
        <v>90</v>
      </c>
      <c r="W1283" s="23">
        <f t="shared" si="837"/>
        <v>370157</v>
      </c>
      <c r="X1283" s="23">
        <v>370370</v>
      </c>
      <c r="Y1283" s="119">
        <f t="shared" si="845"/>
        <v>213</v>
      </c>
      <c r="Z1283" s="21"/>
      <c r="AA1283" s="50" t="s">
        <v>90</v>
      </c>
      <c r="AB1283" s="23">
        <f t="shared" si="838"/>
        <v>370370</v>
      </c>
      <c r="AC1283" s="23">
        <v>370605</v>
      </c>
      <c r="AD1283" s="119">
        <f t="shared" si="846"/>
        <v>235</v>
      </c>
      <c r="AE1283" s="21"/>
      <c r="AF1283" s="50" t="s">
        <v>90</v>
      </c>
      <c r="AG1283" s="23">
        <f t="shared" si="839"/>
        <v>370605</v>
      </c>
      <c r="AH1283" s="23">
        <v>370843</v>
      </c>
      <c r="AI1283" s="119">
        <f t="shared" si="847"/>
        <v>238</v>
      </c>
    </row>
    <row r="1284" spans="2:35" x14ac:dyDescent="0.35">
      <c r="B1284" s="50" t="s">
        <v>91</v>
      </c>
      <c r="C1284" s="23">
        <v>1135797</v>
      </c>
      <c r="D1284" s="23">
        <v>1137022</v>
      </c>
      <c r="E1284" s="119">
        <f t="shared" si="841"/>
        <v>1225</v>
      </c>
      <c r="F1284" s="21"/>
      <c r="G1284" s="50" t="s">
        <v>91</v>
      </c>
      <c r="H1284" s="23">
        <f t="shared" si="840"/>
        <v>1137022</v>
      </c>
      <c r="I1284" s="23">
        <v>1138402</v>
      </c>
      <c r="J1284" s="119">
        <f t="shared" si="842"/>
        <v>1380</v>
      </c>
      <c r="K1284" s="21"/>
      <c r="L1284" s="50" t="s">
        <v>91</v>
      </c>
      <c r="M1284" s="23">
        <f t="shared" si="835"/>
        <v>1138402</v>
      </c>
      <c r="N1284" s="23">
        <v>1139655</v>
      </c>
      <c r="O1284" s="119">
        <f t="shared" si="843"/>
        <v>1253</v>
      </c>
      <c r="P1284" s="21"/>
      <c r="Q1284" s="50" t="s">
        <v>91</v>
      </c>
      <c r="R1284" s="23">
        <f t="shared" si="836"/>
        <v>1139655</v>
      </c>
      <c r="S1284" s="23">
        <v>1140794</v>
      </c>
      <c r="T1284" s="119">
        <f t="shared" si="844"/>
        <v>1139</v>
      </c>
      <c r="U1284" s="21"/>
      <c r="V1284" s="50" t="s">
        <v>91</v>
      </c>
      <c r="W1284" s="23">
        <f t="shared" si="837"/>
        <v>1140794</v>
      </c>
      <c r="X1284" s="23">
        <v>1142149</v>
      </c>
      <c r="Y1284" s="119">
        <f t="shared" si="845"/>
        <v>1355</v>
      </c>
      <c r="Z1284" s="21"/>
      <c r="AA1284" s="50" t="s">
        <v>91</v>
      </c>
      <c r="AB1284" s="23">
        <f t="shared" si="838"/>
        <v>1142149</v>
      </c>
      <c r="AC1284" s="23">
        <v>1142928</v>
      </c>
      <c r="AD1284" s="119">
        <f t="shared" si="846"/>
        <v>779</v>
      </c>
      <c r="AE1284" s="21"/>
      <c r="AF1284" s="50" t="s">
        <v>91</v>
      </c>
      <c r="AG1284" s="23">
        <f t="shared" si="839"/>
        <v>1142928</v>
      </c>
      <c r="AH1284" s="23">
        <v>1143774</v>
      </c>
      <c r="AI1284" s="119">
        <f t="shared" si="847"/>
        <v>846</v>
      </c>
    </row>
    <row r="1285" spans="2:35" x14ac:dyDescent="0.35">
      <c r="B1285" s="50" t="s">
        <v>94</v>
      </c>
      <c r="C1285" s="23"/>
      <c r="D1285" s="23"/>
      <c r="E1285" s="119">
        <f>SUM(E1278:E1284)</f>
        <v>2939</v>
      </c>
      <c r="F1285" s="21"/>
      <c r="G1285" s="50" t="s">
        <v>94</v>
      </c>
      <c r="H1285" s="23">
        <f t="shared" si="840"/>
        <v>0</v>
      </c>
      <c r="I1285" s="23"/>
      <c r="J1285" s="119">
        <f>SUM(J1278:J1284)</f>
        <v>3312</v>
      </c>
      <c r="K1285" s="21"/>
      <c r="L1285" s="50" t="s">
        <v>94</v>
      </c>
      <c r="M1285" s="23">
        <f t="shared" si="835"/>
        <v>0</v>
      </c>
      <c r="N1285" s="23"/>
      <c r="O1285" s="119">
        <f>SUM(O1278:O1284)</f>
        <v>3119</v>
      </c>
      <c r="P1285" s="21"/>
      <c r="Q1285" s="50" t="s">
        <v>94</v>
      </c>
      <c r="R1285" s="23">
        <f t="shared" si="836"/>
        <v>0</v>
      </c>
      <c r="S1285" s="23"/>
      <c r="T1285" s="119">
        <f>SUM(T1278:T1284)</f>
        <v>2072</v>
      </c>
      <c r="U1285" s="21"/>
      <c r="V1285" s="50" t="s">
        <v>94</v>
      </c>
      <c r="W1285" s="23">
        <f t="shared" si="837"/>
        <v>0</v>
      </c>
      <c r="X1285" s="23"/>
      <c r="Y1285" s="119">
        <f>SUM(Y1278:Y1284)</f>
        <v>2228</v>
      </c>
      <c r="Z1285" s="21"/>
      <c r="AA1285" s="50" t="s">
        <v>94</v>
      </c>
      <c r="AB1285" s="23">
        <f t="shared" si="838"/>
        <v>0</v>
      </c>
      <c r="AC1285" s="23"/>
      <c r="AD1285" s="119">
        <f>SUM(AD1278:AD1284)</f>
        <v>1588</v>
      </c>
      <c r="AE1285" s="21"/>
      <c r="AF1285" s="50" t="s">
        <v>94</v>
      </c>
      <c r="AG1285" s="23">
        <f t="shared" si="839"/>
        <v>0</v>
      </c>
      <c r="AH1285" s="23"/>
      <c r="AI1285" s="119">
        <f>SUM(AI1278:AI1284)</f>
        <v>1707</v>
      </c>
    </row>
    <row r="1286" spans="2:35" x14ac:dyDescent="0.35">
      <c r="B1286" s="50" t="s">
        <v>97</v>
      </c>
      <c r="C1286" s="23">
        <v>621431</v>
      </c>
      <c r="D1286" s="23">
        <v>621736</v>
      </c>
      <c r="E1286" s="119">
        <f>D1286-C1286</f>
        <v>305</v>
      </c>
      <c r="F1286" s="21"/>
      <c r="G1286" s="50" t="s">
        <v>97</v>
      </c>
      <c r="H1286" s="23">
        <f t="shared" si="840"/>
        <v>621736</v>
      </c>
      <c r="I1286" s="23">
        <v>622016</v>
      </c>
      <c r="J1286" s="119">
        <f>I1286-H1286</f>
        <v>280</v>
      </c>
      <c r="K1286" s="21"/>
      <c r="L1286" s="50" t="s">
        <v>97</v>
      </c>
      <c r="M1286" s="23">
        <f t="shared" si="835"/>
        <v>622016</v>
      </c>
      <c r="N1286" s="23">
        <v>622216</v>
      </c>
      <c r="O1286" s="119">
        <f>N1286-M1286</f>
        <v>200</v>
      </c>
      <c r="P1286" s="21"/>
      <c r="Q1286" s="50" t="s">
        <v>97</v>
      </c>
      <c r="R1286" s="23">
        <f t="shared" si="836"/>
        <v>622216</v>
      </c>
      <c r="S1286" s="23">
        <v>622516</v>
      </c>
      <c r="T1286" s="119">
        <f>S1286-R1286</f>
        <v>300</v>
      </c>
      <c r="U1286" s="21"/>
      <c r="V1286" s="50" t="s">
        <v>97</v>
      </c>
      <c r="W1286" s="23">
        <f t="shared" si="837"/>
        <v>622516</v>
      </c>
      <c r="X1286" s="23">
        <v>622549</v>
      </c>
      <c r="Y1286" s="119">
        <f>X1286-W1286</f>
        <v>33</v>
      </c>
      <c r="Z1286" s="21"/>
      <c r="AA1286" s="50" t="s">
        <v>97</v>
      </c>
      <c r="AB1286" s="23">
        <f t="shared" si="838"/>
        <v>622549</v>
      </c>
      <c r="AC1286" s="23">
        <v>622736</v>
      </c>
      <c r="AD1286" s="119">
        <f>AC1286-AB1286</f>
        <v>187</v>
      </c>
      <c r="AE1286" s="21"/>
      <c r="AF1286" s="50" t="s">
        <v>97</v>
      </c>
      <c r="AG1286" s="23">
        <f t="shared" si="839"/>
        <v>622736</v>
      </c>
      <c r="AH1286" s="23">
        <v>622999</v>
      </c>
      <c r="AI1286" s="119">
        <f>AH1286-AG1286</f>
        <v>263</v>
      </c>
    </row>
    <row r="1287" spans="2:35" x14ac:dyDescent="0.35">
      <c r="B1287" s="29" t="s">
        <v>130</v>
      </c>
      <c r="C1287" s="23"/>
      <c r="D1287" s="23"/>
      <c r="E1287" s="121">
        <f>E1286+E1285+E1277+E1269+E1270+E1268+E1267+E1266+E1265</f>
        <v>9041</v>
      </c>
      <c r="F1287" s="21"/>
      <c r="G1287" s="29" t="s">
        <v>130</v>
      </c>
      <c r="H1287" s="23">
        <f t="shared" si="840"/>
        <v>0</v>
      </c>
      <c r="I1287" s="23"/>
      <c r="J1287" s="121">
        <f>J1286+J1285+J1277+J1269+J1270+J1268+J1267+J1266+J1265</f>
        <v>9503</v>
      </c>
      <c r="K1287" s="21"/>
      <c r="L1287" s="29" t="s">
        <v>130</v>
      </c>
      <c r="M1287" s="23">
        <f t="shared" si="835"/>
        <v>0</v>
      </c>
      <c r="N1287" s="23"/>
      <c r="O1287" s="121">
        <f>O1286+O1285+O1277+O1269+O1270+O1268+O1267+O1266+O1265</f>
        <v>9207</v>
      </c>
      <c r="P1287" s="21"/>
      <c r="Q1287" s="29" t="s">
        <v>130</v>
      </c>
      <c r="R1287" s="23">
        <f t="shared" si="836"/>
        <v>0</v>
      </c>
      <c r="S1287" s="23"/>
      <c r="T1287" s="121">
        <f>T1286+T1285+T1277+T1269+T1270+T1268+T1267+T1266+T1265</f>
        <v>7277</v>
      </c>
      <c r="U1287" s="21"/>
      <c r="V1287" s="29" t="s">
        <v>130</v>
      </c>
      <c r="W1287" s="23">
        <f t="shared" si="837"/>
        <v>0</v>
      </c>
      <c r="X1287" s="23"/>
      <c r="Y1287" s="121">
        <f>Y1286+Y1285+Y1277+Y1269+Y1270+Y1268+Y1267+Y1266+Y1265</f>
        <v>6591</v>
      </c>
      <c r="Z1287" s="21"/>
      <c r="AA1287" s="29" t="s">
        <v>130</v>
      </c>
      <c r="AB1287" s="23">
        <f t="shared" si="838"/>
        <v>0</v>
      </c>
      <c r="AC1287" s="23"/>
      <c r="AD1287" s="121">
        <f>AD1286+AD1285+AD1277+AD1269+AD1270+AD1268+AD1267+AD1266+AD1265</f>
        <v>5131</v>
      </c>
      <c r="AE1287" s="21"/>
      <c r="AF1287" s="29" t="s">
        <v>130</v>
      </c>
      <c r="AG1287" s="23">
        <f t="shared" si="839"/>
        <v>0</v>
      </c>
      <c r="AH1287" s="23"/>
      <c r="AI1287" s="121">
        <f>AI1286+AI1285+AI1277+AI1269+AI1270+AI1268+AI1267+AI1266+AI1265</f>
        <v>6134</v>
      </c>
    </row>
    <row r="1288" spans="2:35" x14ac:dyDescent="0.35">
      <c r="B1288" s="21"/>
      <c r="C1288" s="21"/>
      <c r="D1288" s="21"/>
      <c r="E1288" s="123">
        <f>E1287-E1271+471</f>
        <v>6842</v>
      </c>
      <c r="F1288" s="21"/>
      <c r="G1288" s="21"/>
      <c r="H1288" s="21"/>
      <c r="I1288" s="21"/>
      <c r="J1288" s="123">
        <f>J1287-J1271+471</f>
        <v>7314</v>
      </c>
      <c r="K1288" s="21"/>
      <c r="L1288" s="21"/>
      <c r="M1288" s="21"/>
      <c r="N1288" s="21"/>
      <c r="O1288" s="123">
        <f>O1287-O1271+471</f>
        <v>7038</v>
      </c>
      <c r="P1288" s="21"/>
      <c r="Q1288" s="21"/>
      <c r="R1288" s="21"/>
      <c r="S1288" s="21"/>
      <c r="T1288" s="123">
        <f>T1287-T1271+471</f>
        <v>6088</v>
      </c>
      <c r="U1288" s="21"/>
      <c r="V1288" s="21"/>
      <c r="W1288" s="21"/>
      <c r="X1288" s="21"/>
      <c r="Y1288" s="123">
        <f>Y1287-Y1271+471</f>
        <v>5352</v>
      </c>
      <c r="Z1288" s="21"/>
      <c r="AA1288" s="21"/>
      <c r="AB1288" s="21"/>
      <c r="AC1288" s="21"/>
      <c r="AD1288" s="123">
        <f>AD1287-AD1271+471</f>
        <v>4562</v>
      </c>
      <c r="AE1288" s="21"/>
      <c r="AF1288" s="21"/>
      <c r="AG1288" s="21"/>
      <c r="AH1288" s="21"/>
      <c r="AI1288" s="123">
        <f>AI1287-AI1271+471</f>
        <v>5625</v>
      </c>
    </row>
    <row r="1290" spans="2:35" x14ac:dyDescent="0.35">
      <c r="B1290" s="117" t="s">
        <v>114</v>
      </c>
      <c r="C1290" s="292" t="s">
        <v>1732</v>
      </c>
      <c r="D1290" s="293"/>
      <c r="E1290" s="294"/>
      <c r="G1290" s="117" t="s">
        <v>114</v>
      </c>
      <c r="H1290" s="292" t="s">
        <v>1736</v>
      </c>
      <c r="I1290" s="293"/>
      <c r="J1290" s="294"/>
      <c r="K1290" s="21"/>
      <c r="L1290" s="117" t="s">
        <v>114</v>
      </c>
      <c r="M1290" s="292" t="s">
        <v>1737</v>
      </c>
      <c r="N1290" s="293"/>
      <c r="O1290" s="294"/>
      <c r="P1290" s="21"/>
      <c r="Q1290" s="117" t="s">
        <v>114</v>
      </c>
      <c r="R1290" s="292" t="s">
        <v>1738</v>
      </c>
      <c r="S1290" s="293"/>
      <c r="T1290" s="294"/>
      <c r="U1290" s="21"/>
      <c r="V1290" s="117" t="s">
        <v>114</v>
      </c>
      <c r="W1290" s="292" t="s">
        <v>1733</v>
      </c>
      <c r="X1290" s="293"/>
      <c r="Y1290" s="294"/>
      <c r="Z1290" s="21"/>
      <c r="AA1290" s="117" t="s">
        <v>114</v>
      </c>
      <c r="AB1290" s="292" t="s">
        <v>1734</v>
      </c>
      <c r="AC1290" s="293"/>
      <c r="AD1290" s="294"/>
      <c r="AE1290" s="21"/>
      <c r="AF1290" s="117" t="s">
        <v>114</v>
      </c>
      <c r="AG1290" s="292" t="s">
        <v>1735</v>
      </c>
      <c r="AH1290" s="293"/>
      <c r="AI1290" s="294"/>
    </row>
    <row r="1291" spans="2:35" x14ac:dyDescent="0.35">
      <c r="B1291" s="50"/>
      <c r="C1291" s="118" t="s">
        <v>81</v>
      </c>
      <c r="D1291" s="118" t="s">
        <v>82</v>
      </c>
      <c r="E1291" s="118" t="s">
        <v>95</v>
      </c>
      <c r="G1291" s="50"/>
      <c r="H1291" s="118" t="s">
        <v>81</v>
      </c>
      <c r="I1291" s="118" t="s">
        <v>82</v>
      </c>
      <c r="J1291" s="118" t="s">
        <v>95</v>
      </c>
      <c r="K1291" s="21"/>
      <c r="L1291" s="50"/>
      <c r="M1291" s="118" t="s">
        <v>81</v>
      </c>
      <c r="N1291" s="118" t="s">
        <v>82</v>
      </c>
      <c r="O1291" s="118" t="s">
        <v>95</v>
      </c>
      <c r="P1291" s="21"/>
      <c r="Q1291" s="50"/>
      <c r="R1291" s="118" t="s">
        <v>81</v>
      </c>
      <c r="S1291" s="118" t="s">
        <v>82</v>
      </c>
      <c r="T1291" s="118" t="s">
        <v>95</v>
      </c>
      <c r="U1291" s="21"/>
      <c r="V1291" s="50"/>
      <c r="W1291" s="118" t="s">
        <v>81</v>
      </c>
      <c r="X1291" s="118" t="s">
        <v>82</v>
      </c>
      <c r="Y1291" s="118" t="s">
        <v>95</v>
      </c>
      <c r="Z1291" s="21"/>
      <c r="AA1291" s="50"/>
      <c r="AB1291" s="118" t="s">
        <v>81</v>
      </c>
      <c r="AC1291" s="118" t="s">
        <v>82</v>
      </c>
      <c r="AD1291" s="118" t="s">
        <v>95</v>
      </c>
      <c r="AE1291" s="21"/>
      <c r="AF1291" s="50"/>
      <c r="AG1291" s="118" t="s">
        <v>81</v>
      </c>
      <c r="AH1291" s="118" t="s">
        <v>82</v>
      </c>
      <c r="AI1291" s="118" t="s">
        <v>95</v>
      </c>
    </row>
    <row r="1292" spans="2:35" x14ac:dyDescent="0.35">
      <c r="B1292" s="50" t="s">
        <v>92</v>
      </c>
      <c r="C1292" s="23">
        <v>515993</v>
      </c>
      <c r="D1292" s="23">
        <v>516164</v>
      </c>
      <c r="E1292" s="119">
        <f>(D1292-C1292)*10</f>
        <v>1710</v>
      </c>
      <c r="G1292" s="50" t="s">
        <v>92</v>
      </c>
      <c r="H1292" s="23">
        <v>516164</v>
      </c>
      <c r="I1292" s="23">
        <v>516345</v>
      </c>
      <c r="J1292" s="119">
        <f>(I1292-H1292)*10</f>
        <v>1810</v>
      </c>
      <c r="K1292" s="21"/>
      <c r="L1292" s="50" t="s">
        <v>92</v>
      </c>
      <c r="M1292" s="23">
        <f t="shared" ref="M1292:M1314" si="848">I1292</f>
        <v>516345</v>
      </c>
      <c r="N1292" s="23">
        <v>516537</v>
      </c>
      <c r="O1292" s="119">
        <f>(N1292-M1292)*10</f>
        <v>1920</v>
      </c>
      <c r="P1292" s="21"/>
      <c r="Q1292" s="50" t="s">
        <v>92</v>
      </c>
      <c r="R1292" s="23">
        <f t="shared" ref="R1292:R1314" si="849">N1292</f>
        <v>516537</v>
      </c>
      <c r="S1292" s="23">
        <v>516716</v>
      </c>
      <c r="T1292" s="119">
        <f>(S1292-R1292)*10</f>
        <v>1790</v>
      </c>
      <c r="U1292" s="21"/>
      <c r="V1292" s="50" t="s">
        <v>92</v>
      </c>
      <c r="W1292" s="23">
        <f t="shared" ref="W1292:W1314" si="850">S1292</f>
        <v>516716</v>
      </c>
      <c r="X1292" s="23">
        <v>516899</v>
      </c>
      <c r="Y1292" s="119">
        <f>(X1292-W1292)*10</f>
        <v>1830</v>
      </c>
      <c r="Z1292" s="21"/>
      <c r="AA1292" s="50" t="s">
        <v>92</v>
      </c>
      <c r="AB1292" s="23">
        <f t="shared" ref="AB1292:AB1314" si="851">X1292</f>
        <v>516899</v>
      </c>
      <c r="AC1292" s="23">
        <v>517089</v>
      </c>
      <c r="AD1292" s="119">
        <f>(AC1292-AB1292)*10</f>
        <v>1900</v>
      </c>
      <c r="AE1292" s="21"/>
      <c r="AF1292" s="50" t="s">
        <v>92</v>
      </c>
      <c r="AG1292" s="23">
        <f t="shared" ref="AG1292:AG1314" si="852">AC1292</f>
        <v>517089</v>
      </c>
      <c r="AH1292" s="23">
        <v>517271</v>
      </c>
      <c r="AI1292" s="119">
        <f>(AH1292-AG1292)*10</f>
        <v>1820</v>
      </c>
    </row>
    <row r="1293" spans="2:35" x14ac:dyDescent="0.35">
      <c r="B1293" s="50" t="s">
        <v>6</v>
      </c>
      <c r="C1293" s="23">
        <v>334966</v>
      </c>
      <c r="D1293" s="23">
        <v>335116</v>
      </c>
      <c r="E1293" s="119">
        <f>D1293-C1293</f>
        <v>150</v>
      </c>
      <c r="G1293" s="50" t="s">
        <v>6</v>
      </c>
      <c r="H1293" s="23">
        <v>335116</v>
      </c>
      <c r="I1293" s="23">
        <v>335296</v>
      </c>
      <c r="J1293" s="119">
        <f>I1293-H1293</f>
        <v>180</v>
      </c>
      <c r="K1293" s="21"/>
      <c r="L1293" s="50" t="s">
        <v>6</v>
      </c>
      <c r="M1293" s="23">
        <f t="shared" si="848"/>
        <v>335296</v>
      </c>
      <c r="N1293" s="23">
        <v>335527</v>
      </c>
      <c r="O1293" s="119">
        <f>N1293-M1293</f>
        <v>231</v>
      </c>
      <c r="P1293" s="21"/>
      <c r="Q1293" s="50" t="s">
        <v>6</v>
      </c>
      <c r="R1293" s="23">
        <f t="shared" si="849"/>
        <v>335527</v>
      </c>
      <c r="S1293" s="23">
        <v>335700</v>
      </c>
      <c r="T1293" s="119">
        <f>S1293-R1293</f>
        <v>173</v>
      </c>
      <c r="U1293" s="21"/>
      <c r="V1293" s="50" t="s">
        <v>6</v>
      </c>
      <c r="W1293" s="23">
        <f t="shared" si="850"/>
        <v>335700</v>
      </c>
      <c r="X1293" s="23">
        <v>335876</v>
      </c>
      <c r="Y1293" s="119">
        <f>X1293-W1293</f>
        <v>176</v>
      </c>
      <c r="Z1293" s="21"/>
      <c r="AA1293" s="50" t="s">
        <v>6</v>
      </c>
      <c r="AB1293" s="23">
        <f t="shared" si="851"/>
        <v>335876</v>
      </c>
      <c r="AC1293" s="23">
        <v>336084</v>
      </c>
      <c r="AD1293" s="119">
        <f>AC1293-AB1293</f>
        <v>208</v>
      </c>
      <c r="AE1293" s="21"/>
      <c r="AF1293" s="50" t="s">
        <v>6</v>
      </c>
      <c r="AG1293" s="23">
        <f t="shared" si="852"/>
        <v>336084</v>
      </c>
      <c r="AH1293" s="23">
        <v>336302</v>
      </c>
      <c r="AI1293" s="119">
        <f>AH1293-AG1293</f>
        <v>218</v>
      </c>
    </row>
    <row r="1294" spans="2:35" x14ac:dyDescent="0.35">
      <c r="B1294" s="50" t="s">
        <v>103</v>
      </c>
      <c r="C1294" s="23">
        <v>136168</v>
      </c>
      <c r="D1294" s="23">
        <v>136926</v>
      </c>
      <c r="E1294" s="119">
        <f>D1294-C1294</f>
        <v>758</v>
      </c>
      <c r="G1294" s="50" t="s">
        <v>103</v>
      </c>
      <c r="H1294" s="23">
        <v>136926</v>
      </c>
      <c r="I1294" s="23">
        <v>137673</v>
      </c>
      <c r="J1294" s="119">
        <f>I1294-H1294</f>
        <v>747</v>
      </c>
      <c r="K1294" s="21"/>
      <c r="L1294" s="50" t="s">
        <v>103</v>
      </c>
      <c r="M1294" s="23">
        <f t="shared" si="848"/>
        <v>137673</v>
      </c>
      <c r="N1294" s="23">
        <v>138429</v>
      </c>
      <c r="O1294" s="119">
        <f>N1294-M1294</f>
        <v>756</v>
      </c>
      <c r="P1294" s="21"/>
      <c r="Q1294" s="50" t="s">
        <v>103</v>
      </c>
      <c r="R1294" s="23">
        <f t="shared" si="849"/>
        <v>138429</v>
      </c>
      <c r="S1294" s="23">
        <v>139149</v>
      </c>
      <c r="T1294" s="119">
        <f>S1294-R1294</f>
        <v>720</v>
      </c>
      <c r="U1294" s="21"/>
      <c r="V1294" s="50" t="s">
        <v>103</v>
      </c>
      <c r="W1294" s="23">
        <f t="shared" si="850"/>
        <v>139149</v>
      </c>
      <c r="X1294" s="23">
        <v>139921</v>
      </c>
      <c r="Y1294" s="119">
        <f>X1294-W1294</f>
        <v>772</v>
      </c>
      <c r="Z1294" s="21"/>
      <c r="AA1294" s="50" t="s">
        <v>103</v>
      </c>
      <c r="AB1294" s="23">
        <f t="shared" si="851"/>
        <v>139921</v>
      </c>
      <c r="AC1294" s="23">
        <v>140594</v>
      </c>
      <c r="AD1294" s="119">
        <f>AC1294-AB1294</f>
        <v>673</v>
      </c>
      <c r="AE1294" s="21"/>
      <c r="AF1294" s="50" t="s">
        <v>103</v>
      </c>
      <c r="AG1294" s="23">
        <f t="shared" si="852"/>
        <v>140594</v>
      </c>
      <c r="AH1294" s="23">
        <v>141091</v>
      </c>
      <c r="AI1294" s="119">
        <f>AH1294-AG1294</f>
        <v>497</v>
      </c>
    </row>
    <row r="1295" spans="2:35" x14ac:dyDescent="0.35">
      <c r="B1295" s="19" t="s">
        <v>100</v>
      </c>
      <c r="C1295" s="23">
        <v>195244</v>
      </c>
      <c r="D1295" s="23">
        <v>195244</v>
      </c>
      <c r="E1295" s="119">
        <f>D1295-C1295</f>
        <v>0</v>
      </c>
      <c r="G1295" s="19" t="s">
        <v>100</v>
      </c>
      <c r="H1295" s="23">
        <v>195244</v>
      </c>
      <c r="I1295" s="23">
        <v>195514</v>
      </c>
      <c r="J1295" s="119">
        <f>I1295-H1295</f>
        <v>270</v>
      </c>
      <c r="K1295" s="21"/>
      <c r="L1295" s="19" t="s">
        <v>100</v>
      </c>
      <c r="M1295" s="23">
        <f t="shared" si="848"/>
        <v>195514</v>
      </c>
      <c r="N1295" s="23">
        <v>195804</v>
      </c>
      <c r="O1295" s="119">
        <f>N1295-M1295</f>
        <v>290</v>
      </c>
      <c r="P1295" s="21"/>
      <c r="Q1295" s="19" t="s">
        <v>100</v>
      </c>
      <c r="R1295" s="23">
        <f t="shared" si="849"/>
        <v>195804</v>
      </c>
      <c r="S1295" s="23">
        <v>196004</v>
      </c>
      <c r="T1295" s="119">
        <f>S1295-R1295</f>
        <v>200</v>
      </c>
      <c r="U1295" s="21"/>
      <c r="V1295" s="19" t="s">
        <v>100</v>
      </c>
      <c r="W1295" s="23">
        <f t="shared" si="850"/>
        <v>196004</v>
      </c>
      <c r="X1295" s="23">
        <v>196204</v>
      </c>
      <c r="Y1295" s="119">
        <f>X1295-W1295</f>
        <v>200</v>
      </c>
      <c r="Z1295" s="21"/>
      <c r="AA1295" s="19" t="s">
        <v>100</v>
      </c>
      <c r="AB1295" s="23">
        <f t="shared" si="851"/>
        <v>196204</v>
      </c>
      <c r="AC1295" s="23">
        <v>196204</v>
      </c>
      <c r="AD1295" s="119">
        <f>AC1295-AB1295</f>
        <v>0</v>
      </c>
      <c r="AE1295" s="21"/>
      <c r="AF1295" s="19" t="s">
        <v>100</v>
      </c>
      <c r="AG1295" s="23">
        <f t="shared" si="852"/>
        <v>196204</v>
      </c>
      <c r="AH1295" s="23">
        <v>196414</v>
      </c>
      <c r="AI1295" s="119">
        <f>AH1295-AG1295</f>
        <v>210</v>
      </c>
    </row>
    <row r="1296" spans="2:35" x14ac:dyDescent="0.35">
      <c r="B1296" s="19" t="s">
        <v>1176</v>
      </c>
      <c r="C1296" s="23">
        <v>516</v>
      </c>
      <c r="D1296" s="23">
        <v>516</v>
      </c>
      <c r="E1296" s="119">
        <f>D1296-C1296</f>
        <v>0</v>
      </c>
      <c r="G1296" s="19" t="s">
        <v>1176</v>
      </c>
      <c r="H1296" s="23">
        <v>516</v>
      </c>
      <c r="I1296" s="23">
        <v>516</v>
      </c>
      <c r="J1296" s="119">
        <f>I1296-H1296</f>
        <v>0</v>
      </c>
      <c r="K1296" s="21"/>
      <c r="L1296" s="19" t="s">
        <v>1176</v>
      </c>
      <c r="M1296" s="23">
        <f t="shared" si="848"/>
        <v>516</v>
      </c>
      <c r="N1296" s="23">
        <v>516</v>
      </c>
      <c r="O1296" s="119">
        <f>N1296-M1296</f>
        <v>0</v>
      </c>
      <c r="P1296" s="21"/>
      <c r="Q1296" s="19" t="s">
        <v>1176</v>
      </c>
      <c r="R1296" s="23">
        <f t="shared" si="849"/>
        <v>516</v>
      </c>
      <c r="S1296" s="23">
        <v>516</v>
      </c>
      <c r="T1296" s="119">
        <f>S1296-R1296</f>
        <v>0</v>
      </c>
      <c r="U1296" s="21"/>
      <c r="V1296" s="19" t="s">
        <v>1176</v>
      </c>
      <c r="W1296" s="23">
        <f t="shared" si="850"/>
        <v>516</v>
      </c>
      <c r="X1296" s="23">
        <v>516</v>
      </c>
      <c r="Y1296" s="119">
        <f>X1296-W1296</f>
        <v>0</v>
      </c>
      <c r="Z1296" s="21"/>
      <c r="AA1296" s="19" t="s">
        <v>1176</v>
      </c>
      <c r="AB1296" s="23">
        <f t="shared" si="851"/>
        <v>516</v>
      </c>
      <c r="AC1296" s="23">
        <v>516</v>
      </c>
      <c r="AD1296" s="119">
        <f>AC1296-AB1296</f>
        <v>0</v>
      </c>
      <c r="AE1296" s="21"/>
      <c r="AF1296" s="19" t="s">
        <v>1176</v>
      </c>
      <c r="AG1296" s="23">
        <f t="shared" si="852"/>
        <v>516</v>
      </c>
      <c r="AH1296" s="23">
        <v>516</v>
      </c>
      <c r="AI1296" s="119">
        <f>AH1296-AG1296</f>
        <v>0</v>
      </c>
    </row>
    <row r="1297" spans="2:35" x14ac:dyDescent="0.35">
      <c r="B1297" s="19" t="s">
        <v>1179</v>
      </c>
      <c r="C1297" s="23">
        <v>12279</v>
      </c>
      <c r="D1297" s="23">
        <v>12279</v>
      </c>
      <c r="E1297" s="119">
        <f>D1297-C1297</f>
        <v>0</v>
      </c>
      <c r="G1297" s="19" t="s">
        <v>1179</v>
      </c>
      <c r="H1297" s="23">
        <v>12279</v>
      </c>
      <c r="I1297" s="23">
        <v>12279</v>
      </c>
      <c r="J1297" s="119">
        <f>I1297-H1297</f>
        <v>0</v>
      </c>
      <c r="K1297" s="21"/>
      <c r="L1297" s="19" t="s">
        <v>1179</v>
      </c>
      <c r="M1297" s="23">
        <f t="shared" si="848"/>
        <v>12279</v>
      </c>
      <c r="N1297" s="23">
        <v>12279</v>
      </c>
      <c r="O1297" s="119">
        <f>N1297-M1297</f>
        <v>0</v>
      </c>
      <c r="P1297" s="21"/>
      <c r="Q1297" s="19" t="s">
        <v>1179</v>
      </c>
      <c r="R1297" s="23">
        <f t="shared" si="849"/>
        <v>12279</v>
      </c>
      <c r="S1297" s="23">
        <v>12279</v>
      </c>
      <c r="T1297" s="119">
        <f>S1297-R1297</f>
        <v>0</v>
      </c>
      <c r="U1297" s="21"/>
      <c r="V1297" s="19" t="s">
        <v>1179</v>
      </c>
      <c r="W1297" s="23">
        <f t="shared" si="850"/>
        <v>12279</v>
      </c>
      <c r="X1297" s="23">
        <v>12279</v>
      </c>
      <c r="Y1297" s="119">
        <f>X1297-W1297</f>
        <v>0</v>
      </c>
      <c r="Z1297" s="21"/>
      <c r="AA1297" s="19" t="s">
        <v>1179</v>
      </c>
      <c r="AB1297" s="23">
        <f t="shared" si="851"/>
        <v>12279</v>
      </c>
      <c r="AC1297" s="23">
        <v>12279</v>
      </c>
      <c r="AD1297" s="119">
        <f>AC1297-AB1297</f>
        <v>0</v>
      </c>
      <c r="AE1297" s="21"/>
      <c r="AF1297" s="19" t="s">
        <v>1179</v>
      </c>
      <c r="AG1297" s="23">
        <f t="shared" si="852"/>
        <v>12279</v>
      </c>
      <c r="AH1297" s="23">
        <v>12279</v>
      </c>
      <c r="AI1297" s="119">
        <f>AH1297-AG1297</f>
        <v>0</v>
      </c>
    </row>
    <row r="1298" spans="2:35" x14ac:dyDescent="0.35">
      <c r="B1298" s="50" t="s">
        <v>3</v>
      </c>
      <c r="C1298" s="23">
        <v>380080</v>
      </c>
      <c r="D1298" s="23">
        <v>380190</v>
      </c>
      <c r="E1298" s="119">
        <f>(D1298-C1298)*10</f>
        <v>1100</v>
      </c>
      <c r="G1298" s="50" t="s">
        <v>3</v>
      </c>
      <c r="H1298" s="23">
        <v>380190</v>
      </c>
      <c r="I1298" s="23">
        <v>380377</v>
      </c>
      <c r="J1298" s="119">
        <f>(I1298-H1298)*10</f>
        <v>1870</v>
      </c>
      <c r="K1298" s="21"/>
      <c r="L1298" s="50" t="s">
        <v>3</v>
      </c>
      <c r="M1298" s="23">
        <f t="shared" si="848"/>
        <v>380377</v>
      </c>
      <c r="N1298" s="23">
        <v>380530</v>
      </c>
      <c r="O1298" s="119">
        <f>(N1298-M1298)*10</f>
        <v>1530</v>
      </c>
      <c r="P1298" s="21"/>
      <c r="Q1298" s="50" t="s">
        <v>3</v>
      </c>
      <c r="R1298" s="23">
        <f t="shared" si="849"/>
        <v>380530</v>
      </c>
      <c r="S1298" s="23">
        <v>380628</v>
      </c>
      <c r="T1298" s="119">
        <f>(S1298-R1298)*10</f>
        <v>980</v>
      </c>
      <c r="U1298" s="21"/>
      <c r="V1298" s="50" t="s">
        <v>3</v>
      </c>
      <c r="W1298" s="23">
        <f t="shared" si="850"/>
        <v>380628</v>
      </c>
      <c r="X1298" s="23">
        <v>380782</v>
      </c>
      <c r="Y1298" s="119">
        <f>(X1298-W1298)*10</f>
        <v>1540</v>
      </c>
      <c r="Z1298" s="21"/>
      <c r="AA1298" s="50" t="s">
        <v>3</v>
      </c>
      <c r="AB1298" s="23">
        <f t="shared" si="851"/>
        <v>380782</v>
      </c>
      <c r="AC1298" s="23">
        <v>380927</v>
      </c>
      <c r="AD1298" s="119">
        <f>(AC1298-AB1298)*10</f>
        <v>1450</v>
      </c>
      <c r="AE1298" s="21"/>
      <c r="AF1298" s="50" t="s">
        <v>3</v>
      </c>
      <c r="AG1298" s="23">
        <f t="shared" si="852"/>
        <v>380927</v>
      </c>
      <c r="AH1298" s="23">
        <v>381106</v>
      </c>
      <c r="AI1298" s="119">
        <f>(AH1298-AG1298)*10</f>
        <v>1790</v>
      </c>
    </row>
    <row r="1299" spans="2:35" x14ac:dyDescent="0.35">
      <c r="B1299" s="50" t="s">
        <v>83</v>
      </c>
      <c r="C1299" s="23">
        <v>31760</v>
      </c>
      <c r="D1299" s="23">
        <v>31762</v>
      </c>
      <c r="E1299" s="119">
        <f>D1299-Supply!C1299</f>
        <v>2</v>
      </c>
      <c r="G1299" s="50" t="s">
        <v>83</v>
      </c>
      <c r="H1299" s="23">
        <v>31762</v>
      </c>
      <c r="I1299" s="23">
        <v>31765</v>
      </c>
      <c r="J1299" s="119">
        <f>I1299-Supply!H1299</f>
        <v>3</v>
      </c>
      <c r="K1299" s="21"/>
      <c r="L1299" s="50" t="s">
        <v>83</v>
      </c>
      <c r="M1299" s="23">
        <f t="shared" si="848"/>
        <v>31765</v>
      </c>
      <c r="N1299" s="23">
        <v>31771</v>
      </c>
      <c r="O1299" s="119">
        <f>N1299-Supply!M1299</f>
        <v>6</v>
      </c>
      <c r="P1299" s="21"/>
      <c r="Q1299" s="50" t="s">
        <v>83</v>
      </c>
      <c r="R1299" s="23">
        <f t="shared" si="849"/>
        <v>31771</v>
      </c>
      <c r="S1299" s="23">
        <v>31777</v>
      </c>
      <c r="T1299" s="119">
        <f>S1299-Supply!R1299</f>
        <v>6</v>
      </c>
      <c r="U1299" s="21"/>
      <c r="V1299" s="50" t="s">
        <v>83</v>
      </c>
      <c r="W1299" s="23">
        <f t="shared" si="850"/>
        <v>31777</v>
      </c>
      <c r="X1299" s="23">
        <v>31783</v>
      </c>
      <c r="Y1299" s="119">
        <f>X1299-Supply!W1299</f>
        <v>6</v>
      </c>
      <c r="Z1299" s="21"/>
      <c r="AA1299" s="50" t="s">
        <v>83</v>
      </c>
      <c r="AB1299" s="23">
        <f t="shared" si="851"/>
        <v>31783</v>
      </c>
      <c r="AC1299" s="23">
        <v>31791</v>
      </c>
      <c r="AD1299" s="119">
        <f>AC1299-Supply!AB1299</f>
        <v>8</v>
      </c>
      <c r="AE1299" s="21"/>
      <c r="AF1299" s="50" t="s">
        <v>83</v>
      </c>
      <c r="AG1299" s="23">
        <f t="shared" si="852"/>
        <v>31791</v>
      </c>
      <c r="AH1299" s="23">
        <v>31797</v>
      </c>
      <c r="AI1299" s="119">
        <f>AH1299-Supply!AG1299</f>
        <v>6</v>
      </c>
    </row>
    <row r="1300" spans="2:35" x14ac:dyDescent="0.35">
      <c r="B1300" s="50" t="s">
        <v>84</v>
      </c>
      <c r="C1300" s="23">
        <v>57761</v>
      </c>
      <c r="D1300" s="23">
        <v>57787</v>
      </c>
      <c r="E1300" s="119">
        <f>D1300-C1300</f>
        <v>26</v>
      </c>
      <c r="G1300" s="50" t="s">
        <v>84</v>
      </c>
      <c r="H1300" s="23">
        <v>57787</v>
      </c>
      <c r="I1300" s="23">
        <v>57813</v>
      </c>
      <c r="J1300" s="119">
        <f>I1300-H1300</f>
        <v>26</v>
      </c>
      <c r="K1300" s="21"/>
      <c r="L1300" s="50" t="s">
        <v>84</v>
      </c>
      <c r="M1300" s="23">
        <f t="shared" si="848"/>
        <v>57813</v>
      </c>
      <c r="N1300" s="23">
        <v>57823</v>
      </c>
      <c r="O1300" s="119">
        <f>N1300-M1300</f>
        <v>10</v>
      </c>
      <c r="P1300" s="21"/>
      <c r="Q1300" s="50" t="s">
        <v>84</v>
      </c>
      <c r="R1300" s="23">
        <f t="shared" si="849"/>
        <v>57823</v>
      </c>
      <c r="S1300" s="23">
        <v>57823</v>
      </c>
      <c r="T1300" s="119">
        <f>S1300-R1300</f>
        <v>0</v>
      </c>
      <c r="U1300" s="21"/>
      <c r="V1300" s="50" t="s">
        <v>84</v>
      </c>
      <c r="W1300" s="23">
        <f t="shared" si="850"/>
        <v>57823</v>
      </c>
      <c r="X1300" s="23">
        <v>57848</v>
      </c>
      <c r="Y1300" s="119">
        <f>X1300-W1300</f>
        <v>25</v>
      </c>
      <c r="Z1300" s="21"/>
      <c r="AA1300" s="50" t="s">
        <v>84</v>
      </c>
      <c r="AB1300" s="23">
        <f t="shared" si="851"/>
        <v>57848</v>
      </c>
      <c r="AC1300" s="23">
        <v>57848</v>
      </c>
      <c r="AD1300" s="119">
        <f>AC1300-AB1300</f>
        <v>0</v>
      </c>
      <c r="AE1300" s="21"/>
      <c r="AF1300" s="50" t="s">
        <v>84</v>
      </c>
      <c r="AG1300" s="23">
        <f t="shared" si="852"/>
        <v>57848</v>
      </c>
      <c r="AH1300" s="23">
        <v>57884</v>
      </c>
      <c r="AI1300" s="119">
        <f>AH1300-AG1300</f>
        <v>36</v>
      </c>
    </row>
    <row r="1301" spans="2:35" x14ac:dyDescent="0.35">
      <c r="B1301" s="50" t="s">
        <v>98</v>
      </c>
      <c r="C1301" s="23">
        <v>139852</v>
      </c>
      <c r="D1301" s="23">
        <v>139852</v>
      </c>
      <c r="E1301" s="119">
        <f>D1301-C1301</f>
        <v>0</v>
      </c>
      <c r="G1301" s="50" t="s">
        <v>98</v>
      </c>
      <c r="H1301" s="23">
        <v>139852</v>
      </c>
      <c r="I1301" s="23">
        <v>139852</v>
      </c>
      <c r="J1301" s="119">
        <f>I1301-H1301</f>
        <v>0</v>
      </c>
      <c r="K1301" s="21"/>
      <c r="L1301" s="50" t="s">
        <v>98</v>
      </c>
      <c r="M1301" s="23">
        <f t="shared" si="848"/>
        <v>139852</v>
      </c>
      <c r="N1301" s="23">
        <v>139852</v>
      </c>
      <c r="O1301" s="119">
        <f>N1301-M1301</f>
        <v>0</v>
      </c>
      <c r="P1301" s="21"/>
      <c r="Q1301" s="50" t="s">
        <v>98</v>
      </c>
      <c r="R1301" s="23">
        <f t="shared" si="849"/>
        <v>139852</v>
      </c>
      <c r="S1301" s="23">
        <v>139852</v>
      </c>
      <c r="T1301" s="119">
        <f>S1301-R1301</f>
        <v>0</v>
      </c>
      <c r="U1301" s="21"/>
      <c r="V1301" s="50" t="s">
        <v>98</v>
      </c>
      <c r="W1301" s="23">
        <f t="shared" si="850"/>
        <v>139852</v>
      </c>
      <c r="X1301" s="23">
        <v>139852</v>
      </c>
      <c r="Y1301" s="119">
        <f>X1301-W1301</f>
        <v>0</v>
      </c>
      <c r="Z1301" s="21"/>
      <c r="AA1301" s="50" t="s">
        <v>98</v>
      </c>
      <c r="AB1301" s="23">
        <f t="shared" si="851"/>
        <v>139852</v>
      </c>
      <c r="AC1301" s="23">
        <v>139852</v>
      </c>
      <c r="AD1301" s="119">
        <f>AC1301-AB1301</f>
        <v>0</v>
      </c>
      <c r="AE1301" s="21"/>
      <c r="AF1301" s="50" t="s">
        <v>98</v>
      </c>
      <c r="AG1301" s="23">
        <f t="shared" si="852"/>
        <v>139852</v>
      </c>
      <c r="AH1301" s="23">
        <v>139852</v>
      </c>
      <c r="AI1301" s="119">
        <f>AH1301-AG1301</f>
        <v>0</v>
      </c>
    </row>
    <row r="1302" spans="2:35" x14ac:dyDescent="0.35">
      <c r="B1302" s="50" t="s">
        <v>85</v>
      </c>
      <c r="C1302" s="23">
        <v>919</v>
      </c>
      <c r="D1302" s="23">
        <v>922</v>
      </c>
      <c r="E1302" s="119">
        <f>D1302-C1302</f>
        <v>3</v>
      </c>
      <c r="G1302" s="50" t="s">
        <v>85</v>
      </c>
      <c r="H1302" s="23">
        <v>922</v>
      </c>
      <c r="I1302" s="23">
        <v>925</v>
      </c>
      <c r="J1302" s="119">
        <f>I1302-H1302</f>
        <v>3</v>
      </c>
      <c r="K1302" s="21"/>
      <c r="L1302" s="50" t="s">
        <v>85</v>
      </c>
      <c r="M1302" s="23">
        <f t="shared" si="848"/>
        <v>925</v>
      </c>
      <c r="N1302" s="23">
        <v>927</v>
      </c>
      <c r="O1302" s="119">
        <f>N1302-M1302</f>
        <v>2</v>
      </c>
      <c r="P1302" s="21"/>
      <c r="Q1302" s="50" t="s">
        <v>85</v>
      </c>
      <c r="R1302" s="23">
        <f t="shared" si="849"/>
        <v>927</v>
      </c>
      <c r="S1302" s="23">
        <v>930</v>
      </c>
      <c r="T1302" s="119">
        <f>S1302-R1302</f>
        <v>3</v>
      </c>
      <c r="U1302" s="21"/>
      <c r="V1302" s="50" t="s">
        <v>85</v>
      </c>
      <c r="W1302" s="23">
        <f t="shared" si="850"/>
        <v>930</v>
      </c>
      <c r="X1302" s="23">
        <v>933</v>
      </c>
      <c r="Y1302" s="119">
        <f>X1302-W1302</f>
        <v>3</v>
      </c>
      <c r="Z1302" s="21"/>
      <c r="AA1302" s="50" t="s">
        <v>85</v>
      </c>
      <c r="AB1302" s="23">
        <f t="shared" si="851"/>
        <v>933</v>
      </c>
      <c r="AC1302" s="23">
        <v>935</v>
      </c>
      <c r="AD1302" s="119">
        <f>AC1302-AB1302</f>
        <v>2</v>
      </c>
      <c r="AE1302" s="21"/>
      <c r="AF1302" s="50" t="s">
        <v>85</v>
      </c>
      <c r="AG1302" s="23">
        <f t="shared" si="852"/>
        <v>935</v>
      </c>
      <c r="AH1302" s="23">
        <v>936</v>
      </c>
      <c r="AI1302" s="119">
        <f>AH1302-AG1302</f>
        <v>1</v>
      </c>
    </row>
    <row r="1303" spans="2:35" x14ac:dyDescent="0.35">
      <c r="B1303" s="50" t="s">
        <v>86</v>
      </c>
      <c r="C1303" s="23">
        <v>384211</v>
      </c>
      <c r="D1303" s="23">
        <v>384363</v>
      </c>
      <c r="E1303" s="119">
        <f>D1303-C1303</f>
        <v>152</v>
      </c>
      <c r="G1303" s="50" t="s">
        <v>86</v>
      </c>
      <c r="H1303" s="23">
        <v>384363</v>
      </c>
      <c r="I1303" s="23">
        <v>384510</v>
      </c>
      <c r="J1303" s="119">
        <f>I1303-H1303</f>
        <v>147</v>
      </c>
      <c r="K1303" s="21"/>
      <c r="L1303" s="50" t="s">
        <v>86</v>
      </c>
      <c r="M1303" s="23">
        <f t="shared" si="848"/>
        <v>384510</v>
      </c>
      <c r="N1303" s="23">
        <v>384677</v>
      </c>
      <c r="O1303" s="119">
        <f>N1303-M1303</f>
        <v>167</v>
      </c>
      <c r="P1303" s="21"/>
      <c r="Q1303" s="50" t="s">
        <v>86</v>
      </c>
      <c r="R1303" s="23">
        <f t="shared" si="849"/>
        <v>384677</v>
      </c>
      <c r="S1303" s="23">
        <v>384830</v>
      </c>
      <c r="T1303" s="119">
        <f>S1303-R1303</f>
        <v>153</v>
      </c>
      <c r="U1303" s="21"/>
      <c r="V1303" s="50" t="s">
        <v>86</v>
      </c>
      <c r="W1303" s="23">
        <f t="shared" si="850"/>
        <v>384830</v>
      </c>
      <c r="X1303" s="23">
        <v>384986</v>
      </c>
      <c r="Y1303" s="119">
        <f>X1303-W1303</f>
        <v>156</v>
      </c>
      <c r="Z1303" s="21"/>
      <c r="AA1303" s="50" t="s">
        <v>86</v>
      </c>
      <c r="AB1303" s="23">
        <f t="shared" si="851"/>
        <v>384986</v>
      </c>
      <c r="AC1303" s="23">
        <v>385148</v>
      </c>
      <c r="AD1303" s="119">
        <f>AC1303-AB1303</f>
        <v>162</v>
      </c>
      <c r="AE1303" s="21"/>
      <c r="AF1303" s="50" t="s">
        <v>86</v>
      </c>
      <c r="AG1303" s="23">
        <f t="shared" si="852"/>
        <v>385148</v>
      </c>
      <c r="AH1303" s="23">
        <v>385323</v>
      </c>
      <c r="AI1303" s="119">
        <f>AH1303-AG1303</f>
        <v>175</v>
      </c>
    </row>
    <row r="1304" spans="2:35" x14ac:dyDescent="0.35">
      <c r="B1304" s="50" t="s">
        <v>93</v>
      </c>
      <c r="C1304" s="23"/>
      <c r="D1304" s="23"/>
      <c r="E1304" s="119">
        <f>E1303+E1302+E1301+E1300+E1299+E1298</f>
        <v>1283</v>
      </c>
      <c r="G1304" s="50" t="s">
        <v>93</v>
      </c>
      <c r="H1304" s="23"/>
      <c r="I1304" s="23"/>
      <c r="J1304" s="119">
        <f>J1303+J1302+J1301+J1300+J1299+J1298</f>
        <v>2049</v>
      </c>
      <c r="K1304" s="21"/>
      <c r="L1304" s="50" t="s">
        <v>93</v>
      </c>
      <c r="M1304" s="23">
        <f t="shared" si="848"/>
        <v>0</v>
      </c>
      <c r="N1304" s="23"/>
      <c r="O1304" s="119">
        <f>O1303+O1302+O1301+O1300+O1299+O1298</f>
        <v>1715</v>
      </c>
      <c r="P1304" s="21"/>
      <c r="Q1304" s="50" t="s">
        <v>93</v>
      </c>
      <c r="R1304" s="23">
        <f t="shared" si="849"/>
        <v>0</v>
      </c>
      <c r="S1304" s="23"/>
      <c r="T1304" s="119">
        <f>T1303+T1302+T1301+T1300+T1299+T1298</f>
        <v>1142</v>
      </c>
      <c r="U1304" s="21"/>
      <c r="V1304" s="50" t="s">
        <v>93</v>
      </c>
      <c r="W1304" s="23">
        <f t="shared" si="850"/>
        <v>0</v>
      </c>
      <c r="X1304" s="23"/>
      <c r="Y1304" s="119">
        <f>Y1303+Y1302+Y1301+Y1300+Y1299+Y1298</f>
        <v>1730</v>
      </c>
      <c r="Z1304" s="21"/>
      <c r="AA1304" s="50" t="s">
        <v>93</v>
      </c>
      <c r="AB1304" s="23">
        <f t="shared" si="851"/>
        <v>0</v>
      </c>
      <c r="AC1304" s="23"/>
      <c r="AD1304" s="119">
        <f>AD1303+AD1302+AD1301+AD1300+AD1299+AD1298</f>
        <v>1622</v>
      </c>
      <c r="AE1304" s="21"/>
      <c r="AF1304" s="50" t="s">
        <v>93</v>
      </c>
      <c r="AG1304" s="23">
        <f t="shared" si="852"/>
        <v>0</v>
      </c>
      <c r="AH1304" s="23"/>
      <c r="AI1304" s="119">
        <f>AI1303+AI1302+AI1301+AI1300+AI1299+AI1298</f>
        <v>2008</v>
      </c>
    </row>
    <row r="1305" spans="2:35" x14ac:dyDescent="0.35">
      <c r="B1305" s="50" t="s">
        <v>87</v>
      </c>
      <c r="C1305" s="23">
        <v>1603335</v>
      </c>
      <c r="D1305" s="23">
        <v>1603335</v>
      </c>
      <c r="E1305" s="119">
        <f t="shared" ref="E1305:E1311" si="853">D1305-C1305</f>
        <v>0</v>
      </c>
      <c r="G1305" s="50" t="s">
        <v>87</v>
      </c>
      <c r="H1305" s="23">
        <v>1603335</v>
      </c>
      <c r="I1305" s="23">
        <v>1603335</v>
      </c>
      <c r="J1305" s="119">
        <f t="shared" ref="J1305:J1311" si="854">I1305-H1305</f>
        <v>0</v>
      </c>
      <c r="K1305" s="21"/>
      <c r="L1305" s="50" t="s">
        <v>87</v>
      </c>
      <c r="M1305" s="23">
        <f t="shared" si="848"/>
        <v>1603335</v>
      </c>
      <c r="N1305" s="23">
        <v>1603335</v>
      </c>
      <c r="O1305" s="119">
        <f t="shared" ref="O1305:O1311" si="855">N1305-M1305</f>
        <v>0</v>
      </c>
      <c r="P1305" s="21"/>
      <c r="Q1305" s="50" t="s">
        <v>87</v>
      </c>
      <c r="R1305" s="23">
        <f t="shared" si="849"/>
        <v>1603335</v>
      </c>
      <c r="S1305" s="23">
        <v>1603335</v>
      </c>
      <c r="T1305" s="119">
        <f t="shared" ref="T1305:T1311" si="856">S1305-R1305</f>
        <v>0</v>
      </c>
      <c r="U1305" s="21"/>
      <c r="V1305" s="50" t="s">
        <v>87</v>
      </c>
      <c r="W1305" s="23">
        <f t="shared" si="850"/>
        <v>1603335</v>
      </c>
      <c r="X1305" s="23">
        <v>1603335</v>
      </c>
      <c r="Y1305" s="119">
        <f t="shared" ref="Y1305:Y1311" si="857">X1305-W1305</f>
        <v>0</v>
      </c>
      <c r="Z1305" s="21"/>
      <c r="AA1305" s="50" t="s">
        <v>87</v>
      </c>
      <c r="AB1305" s="23">
        <f t="shared" si="851"/>
        <v>1603335</v>
      </c>
      <c r="AC1305" s="23">
        <v>1603335</v>
      </c>
      <c r="AD1305" s="119">
        <f t="shared" ref="AD1305:AD1311" si="858">AC1305-AB1305</f>
        <v>0</v>
      </c>
      <c r="AE1305" s="21"/>
      <c r="AF1305" s="50" t="s">
        <v>87</v>
      </c>
      <c r="AG1305" s="23">
        <f t="shared" si="852"/>
        <v>1603335</v>
      </c>
      <c r="AH1305" s="23">
        <v>1603335</v>
      </c>
      <c r="AI1305" s="119">
        <f t="shared" ref="AI1305:AI1311" si="859">AH1305-AG1305</f>
        <v>0</v>
      </c>
    </row>
    <row r="1306" spans="2:35" x14ac:dyDescent="0.35">
      <c r="B1306" s="50" t="s">
        <v>96</v>
      </c>
      <c r="C1306" s="23">
        <v>915978</v>
      </c>
      <c r="D1306" s="23">
        <v>916269</v>
      </c>
      <c r="E1306" s="119">
        <f t="shared" si="853"/>
        <v>291</v>
      </c>
      <c r="G1306" s="50" t="s">
        <v>96</v>
      </c>
      <c r="H1306" s="23">
        <v>916269</v>
      </c>
      <c r="I1306" s="23">
        <v>916472</v>
      </c>
      <c r="J1306" s="119">
        <f t="shared" si="854"/>
        <v>203</v>
      </c>
      <c r="K1306" s="21"/>
      <c r="L1306" s="50" t="s">
        <v>96</v>
      </c>
      <c r="M1306" s="23">
        <f t="shared" si="848"/>
        <v>916472</v>
      </c>
      <c r="N1306" s="23">
        <v>916781</v>
      </c>
      <c r="O1306" s="119">
        <f t="shared" si="855"/>
        <v>309</v>
      </c>
      <c r="P1306" s="21"/>
      <c r="Q1306" s="50" t="s">
        <v>96</v>
      </c>
      <c r="R1306" s="23">
        <f t="shared" si="849"/>
        <v>916781</v>
      </c>
      <c r="S1306" s="23">
        <v>917050</v>
      </c>
      <c r="T1306" s="119">
        <f t="shared" si="856"/>
        <v>269</v>
      </c>
      <c r="U1306" s="21"/>
      <c r="V1306" s="50" t="s">
        <v>96</v>
      </c>
      <c r="W1306" s="23">
        <f t="shared" si="850"/>
        <v>917050</v>
      </c>
      <c r="X1306" s="23">
        <v>917363</v>
      </c>
      <c r="Y1306" s="119">
        <f t="shared" si="857"/>
        <v>313</v>
      </c>
      <c r="Z1306" s="21"/>
      <c r="AA1306" s="50" t="s">
        <v>96</v>
      </c>
      <c r="AB1306" s="23">
        <f t="shared" si="851"/>
        <v>917363</v>
      </c>
      <c r="AC1306" s="23">
        <v>917607</v>
      </c>
      <c r="AD1306" s="119">
        <f t="shared" si="858"/>
        <v>244</v>
      </c>
      <c r="AE1306" s="21"/>
      <c r="AF1306" s="50" t="s">
        <v>96</v>
      </c>
      <c r="AG1306" s="23">
        <f t="shared" si="852"/>
        <v>917607</v>
      </c>
      <c r="AH1306" s="23">
        <v>917904</v>
      </c>
      <c r="AI1306" s="119">
        <f t="shared" si="859"/>
        <v>297</v>
      </c>
    </row>
    <row r="1307" spans="2:35" x14ac:dyDescent="0.35">
      <c r="B1307" s="50" t="s">
        <v>88</v>
      </c>
      <c r="C1307" s="23">
        <v>0</v>
      </c>
      <c r="D1307" s="23"/>
      <c r="E1307" s="119">
        <f t="shared" si="853"/>
        <v>0</v>
      </c>
      <c r="G1307" s="50" t="s">
        <v>88</v>
      </c>
      <c r="H1307" s="23"/>
      <c r="I1307" s="23"/>
      <c r="J1307" s="119">
        <f t="shared" si="854"/>
        <v>0</v>
      </c>
      <c r="K1307" s="21"/>
      <c r="L1307" s="50" t="s">
        <v>88</v>
      </c>
      <c r="M1307" s="23">
        <f t="shared" si="848"/>
        <v>0</v>
      </c>
      <c r="N1307" s="23"/>
      <c r="O1307" s="119">
        <f t="shared" si="855"/>
        <v>0</v>
      </c>
      <c r="P1307" s="21"/>
      <c r="Q1307" s="50" t="s">
        <v>88</v>
      </c>
      <c r="R1307" s="23">
        <f t="shared" si="849"/>
        <v>0</v>
      </c>
      <c r="S1307" s="23"/>
      <c r="T1307" s="119">
        <f t="shared" si="856"/>
        <v>0</v>
      </c>
      <c r="U1307" s="21"/>
      <c r="V1307" s="50" t="s">
        <v>88</v>
      </c>
      <c r="W1307" s="23">
        <f t="shared" si="850"/>
        <v>0</v>
      </c>
      <c r="X1307" s="23"/>
      <c r="Y1307" s="119">
        <f t="shared" si="857"/>
        <v>0</v>
      </c>
      <c r="Z1307" s="21"/>
      <c r="AA1307" s="50" t="s">
        <v>88</v>
      </c>
      <c r="AB1307" s="23">
        <f t="shared" si="851"/>
        <v>0</v>
      </c>
      <c r="AC1307" s="23">
        <v>0</v>
      </c>
      <c r="AD1307" s="119">
        <f t="shared" si="858"/>
        <v>0</v>
      </c>
      <c r="AE1307" s="21"/>
      <c r="AF1307" s="50" t="s">
        <v>88</v>
      </c>
      <c r="AG1307" s="23">
        <f t="shared" si="852"/>
        <v>0</v>
      </c>
      <c r="AH1307" s="23">
        <v>0</v>
      </c>
      <c r="AI1307" s="119">
        <f t="shared" si="859"/>
        <v>0</v>
      </c>
    </row>
    <row r="1308" spans="2:35" x14ac:dyDescent="0.35">
      <c r="B1308" s="50" t="s">
        <v>108</v>
      </c>
      <c r="C1308" s="23">
        <v>3189</v>
      </c>
      <c r="D1308" s="23">
        <v>3190</v>
      </c>
      <c r="E1308" s="119">
        <f t="shared" si="853"/>
        <v>1</v>
      </c>
      <c r="G1308" s="50" t="s">
        <v>108</v>
      </c>
      <c r="H1308" s="23">
        <v>3190</v>
      </c>
      <c r="I1308" s="23">
        <v>3190</v>
      </c>
      <c r="J1308" s="119">
        <f t="shared" si="854"/>
        <v>0</v>
      </c>
      <c r="K1308" s="21"/>
      <c r="L1308" s="50" t="s">
        <v>108</v>
      </c>
      <c r="M1308" s="23">
        <f t="shared" si="848"/>
        <v>3190</v>
      </c>
      <c r="N1308" s="23">
        <v>3190</v>
      </c>
      <c r="O1308" s="119">
        <f t="shared" si="855"/>
        <v>0</v>
      </c>
      <c r="P1308" s="21"/>
      <c r="Q1308" s="50" t="s">
        <v>108</v>
      </c>
      <c r="R1308" s="23">
        <f t="shared" si="849"/>
        <v>3190</v>
      </c>
      <c r="S1308" s="23">
        <v>3191</v>
      </c>
      <c r="T1308" s="119">
        <f t="shared" si="856"/>
        <v>1</v>
      </c>
      <c r="U1308" s="21"/>
      <c r="V1308" s="50" t="s">
        <v>108</v>
      </c>
      <c r="W1308" s="23">
        <f t="shared" si="850"/>
        <v>3191</v>
      </c>
      <c r="X1308" s="23">
        <v>3192</v>
      </c>
      <c r="Y1308" s="119">
        <f t="shared" si="857"/>
        <v>1</v>
      </c>
      <c r="Z1308" s="21"/>
      <c r="AA1308" s="50" t="s">
        <v>108</v>
      </c>
      <c r="AB1308" s="23">
        <f t="shared" si="851"/>
        <v>3192</v>
      </c>
      <c r="AC1308" s="23">
        <v>3198</v>
      </c>
      <c r="AD1308" s="119">
        <f t="shared" si="858"/>
        <v>6</v>
      </c>
      <c r="AE1308" s="21"/>
      <c r="AF1308" s="50" t="s">
        <v>108</v>
      </c>
      <c r="AG1308" s="23">
        <f t="shared" si="852"/>
        <v>3198</v>
      </c>
      <c r="AH1308" s="23">
        <v>3201</v>
      </c>
      <c r="AI1308" s="119">
        <f t="shared" si="859"/>
        <v>3</v>
      </c>
    </row>
    <row r="1309" spans="2:35" x14ac:dyDescent="0.35">
      <c r="B1309" s="50" t="s">
        <v>89</v>
      </c>
      <c r="C1309" s="23">
        <v>681768</v>
      </c>
      <c r="D1309" s="23">
        <v>682110</v>
      </c>
      <c r="E1309" s="119">
        <f t="shared" si="853"/>
        <v>342</v>
      </c>
      <c r="G1309" s="50" t="s">
        <v>89</v>
      </c>
      <c r="H1309" s="23">
        <v>682110</v>
      </c>
      <c r="I1309" s="23">
        <v>682427</v>
      </c>
      <c r="J1309" s="119">
        <f t="shared" si="854"/>
        <v>317</v>
      </c>
      <c r="K1309" s="21"/>
      <c r="L1309" s="50" t="s">
        <v>89</v>
      </c>
      <c r="M1309" s="23">
        <f t="shared" si="848"/>
        <v>682427</v>
      </c>
      <c r="N1309" s="23">
        <v>682792</v>
      </c>
      <c r="O1309" s="119">
        <f t="shared" si="855"/>
        <v>365</v>
      </c>
      <c r="P1309" s="21"/>
      <c r="Q1309" s="50" t="s">
        <v>89</v>
      </c>
      <c r="R1309" s="23">
        <f t="shared" si="849"/>
        <v>682792</v>
      </c>
      <c r="S1309" s="23">
        <v>683157</v>
      </c>
      <c r="T1309" s="119">
        <f t="shared" si="856"/>
        <v>365</v>
      </c>
      <c r="U1309" s="21"/>
      <c r="V1309" s="50" t="s">
        <v>89</v>
      </c>
      <c r="W1309" s="23">
        <f t="shared" si="850"/>
        <v>683157</v>
      </c>
      <c r="X1309" s="23">
        <v>683517</v>
      </c>
      <c r="Y1309" s="119">
        <f t="shared" si="857"/>
        <v>360</v>
      </c>
      <c r="Z1309" s="21"/>
      <c r="AA1309" s="50" t="s">
        <v>89</v>
      </c>
      <c r="AB1309" s="23">
        <f t="shared" si="851"/>
        <v>683517</v>
      </c>
      <c r="AC1309" s="23">
        <v>683851</v>
      </c>
      <c r="AD1309" s="119">
        <f t="shared" si="858"/>
        <v>334</v>
      </c>
      <c r="AE1309" s="21"/>
      <c r="AF1309" s="50" t="s">
        <v>89</v>
      </c>
      <c r="AG1309" s="23">
        <f t="shared" si="852"/>
        <v>683851</v>
      </c>
      <c r="AH1309" s="23">
        <v>684266</v>
      </c>
      <c r="AI1309" s="119">
        <f t="shared" si="859"/>
        <v>415</v>
      </c>
    </row>
    <row r="1310" spans="2:35" x14ac:dyDescent="0.35">
      <c r="B1310" s="50" t="s">
        <v>90</v>
      </c>
      <c r="C1310" s="23">
        <v>370843</v>
      </c>
      <c r="D1310" s="23">
        <v>371072</v>
      </c>
      <c r="E1310" s="119">
        <f t="shared" si="853"/>
        <v>229</v>
      </c>
      <c r="G1310" s="50" t="s">
        <v>90</v>
      </c>
      <c r="H1310" s="23">
        <v>371072</v>
      </c>
      <c r="I1310" s="23">
        <v>371307</v>
      </c>
      <c r="J1310" s="119">
        <f t="shared" si="854"/>
        <v>235</v>
      </c>
      <c r="K1310" s="21"/>
      <c r="L1310" s="50" t="s">
        <v>90</v>
      </c>
      <c r="M1310" s="23">
        <f t="shared" si="848"/>
        <v>371307</v>
      </c>
      <c r="N1310" s="23">
        <v>371608</v>
      </c>
      <c r="O1310" s="119">
        <f t="shared" si="855"/>
        <v>301</v>
      </c>
      <c r="P1310" s="21"/>
      <c r="Q1310" s="50" t="s">
        <v>90</v>
      </c>
      <c r="R1310" s="23">
        <f t="shared" si="849"/>
        <v>371608</v>
      </c>
      <c r="S1310" s="23">
        <v>371835</v>
      </c>
      <c r="T1310" s="119">
        <f t="shared" si="856"/>
        <v>227</v>
      </c>
      <c r="U1310" s="21"/>
      <c r="V1310" s="50" t="s">
        <v>90</v>
      </c>
      <c r="W1310" s="23">
        <f t="shared" si="850"/>
        <v>371835</v>
      </c>
      <c r="X1310" s="23">
        <v>372033</v>
      </c>
      <c r="Y1310" s="119">
        <f t="shared" si="857"/>
        <v>198</v>
      </c>
      <c r="Z1310" s="21"/>
      <c r="AA1310" s="50" t="s">
        <v>90</v>
      </c>
      <c r="AB1310" s="23">
        <f t="shared" si="851"/>
        <v>372033</v>
      </c>
      <c r="AC1310" s="23">
        <v>372252</v>
      </c>
      <c r="AD1310" s="119">
        <f t="shared" si="858"/>
        <v>219</v>
      </c>
      <c r="AE1310" s="21"/>
      <c r="AF1310" s="50" t="s">
        <v>90</v>
      </c>
      <c r="AG1310" s="23">
        <f t="shared" si="852"/>
        <v>372252</v>
      </c>
      <c r="AH1310" s="23">
        <v>372547</v>
      </c>
      <c r="AI1310" s="119">
        <f t="shared" si="859"/>
        <v>295</v>
      </c>
    </row>
    <row r="1311" spans="2:35" x14ac:dyDescent="0.35">
      <c r="B1311" s="50" t="s">
        <v>91</v>
      </c>
      <c r="C1311" s="23">
        <v>1143774</v>
      </c>
      <c r="D1311" s="23">
        <v>1144677</v>
      </c>
      <c r="E1311" s="119">
        <f t="shared" si="853"/>
        <v>903</v>
      </c>
      <c r="G1311" s="50" t="s">
        <v>91</v>
      </c>
      <c r="H1311" s="23">
        <v>1144677</v>
      </c>
      <c r="I1311" s="23">
        <v>1146022</v>
      </c>
      <c r="J1311" s="119">
        <f t="shared" si="854"/>
        <v>1345</v>
      </c>
      <c r="K1311" s="21"/>
      <c r="L1311" s="50" t="s">
        <v>91</v>
      </c>
      <c r="M1311" s="23">
        <f t="shared" si="848"/>
        <v>1146022</v>
      </c>
      <c r="N1311" s="23">
        <v>1146985</v>
      </c>
      <c r="O1311" s="119">
        <f t="shared" si="855"/>
        <v>963</v>
      </c>
      <c r="P1311" s="21"/>
      <c r="Q1311" s="50" t="s">
        <v>91</v>
      </c>
      <c r="R1311" s="23">
        <f t="shared" si="849"/>
        <v>1146985</v>
      </c>
      <c r="S1311" s="23">
        <v>1147819</v>
      </c>
      <c r="T1311" s="119">
        <f t="shared" si="856"/>
        <v>834</v>
      </c>
      <c r="U1311" s="21"/>
      <c r="V1311" s="50" t="s">
        <v>91</v>
      </c>
      <c r="W1311" s="23">
        <f t="shared" si="850"/>
        <v>1147819</v>
      </c>
      <c r="X1311" s="23">
        <v>1149039</v>
      </c>
      <c r="Y1311" s="119">
        <f t="shared" si="857"/>
        <v>1220</v>
      </c>
      <c r="Z1311" s="21"/>
      <c r="AA1311" s="50" t="s">
        <v>91</v>
      </c>
      <c r="AB1311" s="23">
        <f t="shared" si="851"/>
        <v>1149039</v>
      </c>
      <c r="AC1311" s="23">
        <v>1150130</v>
      </c>
      <c r="AD1311" s="119">
        <f t="shared" si="858"/>
        <v>1091</v>
      </c>
      <c r="AE1311" s="21"/>
      <c r="AF1311" s="50" t="s">
        <v>91</v>
      </c>
      <c r="AG1311" s="23">
        <f t="shared" si="852"/>
        <v>1150130</v>
      </c>
      <c r="AH1311" s="23">
        <v>1151395</v>
      </c>
      <c r="AI1311" s="119">
        <f t="shared" si="859"/>
        <v>1265</v>
      </c>
    </row>
    <row r="1312" spans="2:35" x14ac:dyDescent="0.35">
      <c r="B1312" s="50" t="s">
        <v>94</v>
      </c>
      <c r="C1312" s="23"/>
      <c r="D1312" s="23"/>
      <c r="E1312" s="119">
        <f>SUM(E1305:E1311)</f>
        <v>1766</v>
      </c>
      <c r="G1312" s="50" t="s">
        <v>94</v>
      </c>
      <c r="H1312" s="23"/>
      <c r="I1312" s="23"/>
      <c r="J1312" s="119">
        <f>SUM(J1305:J1311)</f>
        <v>2100</v>
      </c>
      <c r="K1312" s="21"/>
      <c r="L1312" s="50" t="s">
        <v>94</v>
      </c>
      <c r="M1312" s="23">
        <f t="shared" si="848"/>
        <v>0</v>
      </c>
      <c r="N1312" s="23"/>
      <c r="O1312" s="119">
        <f>SUM(O1305:O1311)</f>
        <v>1938</v>
      </c>
      <c r="P1312" s="21"/>
      <c r="Q1312" s="50" t="s">
        <v>94</v>
      </c>
      <c r="R1312" s="23">
        <f t="shared" si="849"/>
        <v>0</v>
      </c>
      <c r="S1312" s="23"/>
      <c r="T1312" s="119">
        <f>SUM(T1305:T1311)</f>
        <v>1696</v>
      </c>
      <c r="U1312" s="21"/>
      <c r="V1312" s="50" t="s">
        <v>94</v>
      </c>
      <c r="W1312" s="23">
        <f t="shared" si="850"/>
        <v>0</v>
      </c>
      <c r="X1312" s="23"/>
      <c r="Y1312" s="119">
        <f>SUM(Y1305:Y1311)</f>
        <v>2092</v>
      </c>
      <c r="Z1312" s="21"/>
      <c r="AA1312" s="50" t="s">
        <v>94</v>
      </c>
      <c r="AB1312" s="23">
        <f t="shared" si="851"/>
        <v>0</v>
      </c>
      <c r="AC1312" s="23"/>
      <c r="AD1312" s="119">
        <f>SUM(AD1305:AD1311)</f>
        <v>1894</v>
      </c>
      <c r="AE1312" s="21"/>
      <c r="AF1312" s="50" t="s">
        <v>94</v>
      </c>
      <c r="AG1312" s="23">
        <f t="shared" si="852"/>
        <v>0</v>
      </c>
      <c r="AH1312" s="23"/>
      <c r="AI1312" s="119">
        <f>SUM(AI1305:AI1311)</f>
        <v>2275</v>
      </c>
    </row>
    <row r="1313" spans="2:35" x14ac:dyDescent="0.35">
      <c r="B1313" s="50" t="s">
        <v>97</v>
      </c>
      <c r="C1313" s="23">
        <v>622999</v>
      </c>
      <c r="D1313" s="23">
        <v>623260</v>
      </c>
      <c r="E1313" s="119">
        <f>D1313-C1313</f>
        <v>261</v>
      </c>
      <c r="G1313" s="50" t="s">
        <v>97</v>
      </c>
      <c r="H1313" s="23">
        <v>623260</v>
      </c>
      <c r="I1313" s="23">
        <v>623381</v>
      </c>
      <c r="J1313" s="119">
        <f>I1313-H1313</f>
        <v>121</v>
      </c>
      <c r="K1313" s="21"/>
      <c r="L1313" s="50" t="s">
        <v>97</v>
      </c>
      <c r="M1313" s="23">
        <f t="shared" si="848"/>
        <v>623381</v>
      </c>
      <c r="N1313" s="23">
        <v>623649</v>
      </c>
      <c r="O1313" s="119">
        <f>N1313-M1313</f>
        <v>268</v>
      </c>
      <c r="P1313" s="21"/>
      <c r="Q1313" s="50" t="s">
        <v>97</v>
      </c>
      <c r="R1313" s="23">
        <f t="shared" si="849"/>
        <v>623649</v>
      </c>
      <c r="S1313" s="23">
        <v>623918</v>
      </c>
      <c r="T1313" s="119">
        <f>S1313-R1313</f>
        <v>269</v>
      </c>
      <c r="U1313" s="21"/>
      <c r="V1313" s="50" t="s">
        <v>97</v>
      </c>
      <c r="W1313" s="23">
        <f t="shared" si="850"/>
        <v>623918</v>
      </c>
      <c r="X1313" s="23">
        <v>624027</v>
      </c>
      <c r="Y1313" s="119">
        <f>X1313-W1313</f>
        <v>109</v>
      </c>
      <c r="Z1313" s="21"/>
      <c r="AA1313" s="50" t="s">
        <v>97</v>
      </c>
      <c r="AB1313" s="23">
        <f t="shared" si="851"/>
        <v>624027</v>
      </c>
      <c r="AC1313" s="23">
        <v>624357</v>
      </c>
      <c r="AD1313" s="119">
        <f>AC1313-AB1313</f>
        <v>330</v>
      </c>
      <c r="AE1313" s="21"/>
      <c r="AF1313" s="50" t="s">
        <v>97</v>
      </c>
      <c r="AG1313" s="23">
        <f t="shared" si="852"/>
        <v>624357</v>
      </c>
      <c r="AH1313" s="23">
        <v>624664</v>
      </c>
      <c r="AI1313" s="119">
        <f>AH1313-AG1313</f>
        <v>307</v>
      </c>
    </row>
    <row r="1314" spans="2:35" x14ac:dyDescent="0.35">
      <c r="B1314" s="29" t="s">
        <v>130</v>
      </c>
      <c r="C1314" s="23"/>
      <c r="D1314" s="23"/>
      <c r="E1314" s="121">
        <f>E1313+E1312+E1304+E1296+E1297+E1295+E1294+E1293+E1292</f>
        <v>5928</v>
      </c>
      <c r="G1314" s="29" t="s">
        <v>130</v>
      </c>
      <c r="H1314" s="23"/>
      <c r="I1314" s="23"/>
      <c r="J1314" s="121">
        <f>J1313+J1312+J1304+J1296+J1297+J1295+J1294+J1293+J1292</f>
        <v>7277</v>
      </c>
      <c r="K1314" s="21"/>
      <c r="L1314" s="29" t="s">
        <v>130</v>
      </c>
      <c r="M1314" s="23">
        <f t="shared" si="848"/>
        <v>0</v>
      </c>
      <c r="N1314" s="23"/>
      <c r="O1314" s="121">
        <f>O1313+O1312+O1304+O1296+O1297+O1295+O1294+O1293+O1292</f>
        <v>7118</v>
      </c>
      <c r="P1314" s="21"/>
      <c r="Q1314" s="29" t="s">
        <v>130</v>
      </c>
      <c r="R1314" s="23">
        <f t="shared" si="849"/>
        <v>0</v>
      </c>
      <c r="S1314" s="23"/>
      <c r="T1314" s="121">
        <f>T1313+T1312+T1304+T1296+T1297+T1295+T1294+T1293+T1292</f>
        <v>5990</v>
      </c>
      <c r="U1314" s="21"/>
      <c r="V1314" s="29" t="s">
        <v>130</v>
      </c>
      <c r="W1314" s="23">
        <f t="shared" si="850"/>
        <v>0</v>
      </c>
      <c r="X1314" s="23"/>
      <c r="Y1314" s="121">
        <f>Y1313+Y1312+Y1304+Y1296+Y1297+Y1295+Y1294+Y1293+Y1292</f>
        <v>6909</v>
      </c>
      <c r="Z1314" s="21"/>
      <c r="AA1314" s="29" t="s">
        <v>130</v>
      </c>
      <c r="AB1314" s="23">
        <f t="shared" si="851"/>
        <v>0</v>
      </c>
      <c r="AC1314" s="23"/>
      <c r="AD1314" s="121">
        <f>AD1313+AD1312+AD1304+AD1296+AD1297+AD1295+AD1294+AD1293+AD1292</f>
        <v>6627</v>
      </c>
      <c r="AE1314" s="21"/>
      <c r="AF1314" s="29" t="s">
        <v>130</v>
      </c>
      <c r="AG1314" s="23">
        <f t="shared" si="852"/>
        <v>0</v>
      </c>
      <c r="AH1314" s="23"/>
      <c r="AI1314" s="121">
        <f>AI1313+AI1312+AI1304+AI1296+AI1297+AI1295+AI1294+AI1293+AI1292</f>
        <v>7335</v>
      </c>
    </row>
    <row r="1315" spans="2:35" x14ac:dyDescent="0.35">
      <c r="B1315" s="21"/>
      <c r="C1315" s="21"/>
      <c r="D1315" s="21"/>
      <c r="E1315" s="123">
        <f>E1314-E1298+471</f>
        <v>5299</v>
      </c>
      <c r="G1315" s="21"/>
      <c r="H1315" s="21"/>
      <c r="I1315" s="21"/>
      <c r="J1315" s="123">
        <f>J1314-J1298+471</f>
        <v>5878</v>
      </c>
      <c r="K1315" s="21"/>
      <c r="L1315" s="21"/>
      <c r="M1315" s="21"/>
      <c r="N1315" s="21"/>
      <c r="O1315" s="123">
        <f>O1314-O1298+471</f>
        <v>6059</v>
      </c>
      <c r="P1315" s="21"/>
      <c r="Q1315" s="21"/>
      <c r="R1315" s="21"/>
      <c r="S1315" s="21"/>
      <c r="T1315" s="123">
        <f>T1314-T1298+471</f>
        <v>5481</v>
      </c>
      <c r="U1315" s="21"/>
      <c r="V1315" s="21"/>
      <c r="W1315" s="21"/>
      <c r="X1315" s="21"/>
      <c r="Y1315" s="123">
        <f>Y1314-Y1298+471</f>
        <v>5840</v>
      </c>
      <c r="Z1315" s="21"/>
      <c r="AA1315" s="21"/>
      <c r="AB1315" s="21"/>
      <c r="AC1315" s="21"/>
      <c r="AD1315" s="123">
        <f>AD1314-AD1298+471</f>
        <v>5648</v>
      </c>
      <c r="AE1315" s="21"/>
      <c r="AF1315" s="21"/>
      <c r="AG1315" s="21"/>
      <c r="AH1315" s="21"/>
      <c r="AI1315" s="123">
        <f>AI1314-AI1298+471</f>
        <v>6016</v>
      </c>
    </row>
    <row r="1317" spans="2:35" x14ac:dyDescent="0.35">
      <c r="B1317" s="117" t="s">
        <v>114</v>
      </c>
      <c r="C1317" s="292" t="s">
        <v>1766</v>
      </c>
      <c r="D1317" s="293"/>
      <c r="E1317" s="294"/>
      <c r="F1317" s="21"/>
      <c r="G1317" s="117"/>
      <c r="H1317" s="292" t="s">
        <v>1767</v>
      </c>
      <c r="I1317" s="293"/>
      <c r="J1317" s="294"/>
      <c r="K1317" s="21"/>
      <c r="L1317" s="117" t="s">
        <v>114</v>
      </c>
      <c r="M1317" s="292" t="s">
        <v>1739</v>
      </c>
      <c r="N1317" s="293"/>
      <c r="O1317" s="294"/>
      <c r="P1317" s="21"/>
      <c r="Q1317" s="117" t="s">
        <v>114</v>
      </c>
      <c r="R1317" s="292" t="s">
        <v>1740</v>
      </c>
      <c r="S1317" s="293"/>
      <c r="T1317" s="294"/>
      <c r="U1317" s="21"/>
      <c r="V1317" s="117" t="s">
        <v>114</v>
      </c>
      <c r="W1317" s="292" t="s">
        <v>1741</v>
      </c>
      <c r="X1317" s="293"/>
      <c r="Y1317" s="294"/>
      <c r="Z1317" s="21"/>
      <c r="AA1317" s="117" t="s">
        <v>114</v>
      </c>
      <c r="AB1317" s="292" t="s">
        <v>1742</v>
      </c>
      <c r="AC1317" s="293"/>
      <c r="AD1317" s="294"/>
      <c r="AE1317" s="21"/>
      <c r="AF1317" s="117" t="s">
        <v>114</v>
      </c>
      <c r="AG1317" s="292" t="s">
        <v>1743</v>
      </c>
      <c r="AH1317" s="293"/>
      <c r="AI1317" s="294"/>
    </row>
    <row r="1318" spans="2:35" x14ac:dyDescent="0.35">
      <c r="B1318" s="50"/>
      <c r="C1318" s="118" t="s">
        <v>81</v>
      </c>
      <c r="D1318" s="118" t="s">
        <v>82</v>
      </c>
      <c r="E1318" s="118" t="s">
        <v>95</v>
      </c>
      <c r="F1318" s="21"/>
      <c r="G1318" s="50"/>
      <c r="H1318" s="118" t="s">
        <v>81</v>
      </c>
      <c r="I1318" s="118" t="s">
        <v>82</v>
      </c>
      <c r="J1318" s="118" t="s">
        <v>95</v>
      </c>
      <c r="K1318" s="21"/>
      <c r="L1318" s="50"/>
      <c r="M1318" s="118" t="s">
        <v>81</v>
      </c>
      <c r="N1318" s="118" t="s">
        <v>82</v>
      </c>
      <c r="O1318" s="118" t="s">
        <v>95</v>
      </c>
      <c r="P1318" s="21"/>
      <c r="Q1318" s="50"/>
      <c r="R1318" s="118" t="s">
        <v>81</v>
      </c>
      <c r="S1318" s="118" t="s">
        <v>82</v>
      </c>
      <c r="T1318" s="118" t="s">
        <v>95</v>
      </c>
      <c r="U1318" s="21"/>
      <c r="V1318" s="50"/>
      <c r="W1318" s="118" t="s">
        <v>81</v>
      </c>
      <c r="X1318" s="118" t="s">
        <v>82</v>
      </c>
      <c r="Y1318" s="118" t="s">
        <v>95</v>
      </c>
      <c r="Z1318" s="21"/>
      <c r="AA1318" s="50"/>
      <c r="AB1318" s="118" t="s">
        <v>81</v>
      </c>
      <c r="AC1318" s="118" t="s">
        <v>82</v>
      </c>
      <c r="AD1318" s="118" t="s">
        <v>95</v>
      </c>
      <c r="AE1318" s="21"/>
      <c r="AF1318" s="50"/>
      <c r="AG1318" s="118" t="s">
        <v>81</v>
      </c>
      <c r="AH1318" s="118" t="s">
        <v>82</v>
      </c>
      <c r="AI1318" s="118" t="s">
        <v>95</v>
      </c>
    </row>
    <row r="1319" spans="2:35" x14ac:dyDescent="0.35">
      <c r="B1319" s="50" t="s">
        <v>92</v>
      </c>
      <c r="C1319" s="23">
        <v>517271</v>
      </c>
      <c r="D1319" s="23">
        <v>517461</v>
      </c>
      <c r="E1319" s="119">
        <f>(D1319-C1319)*10</f>
        <v>1900</v>
      </c>
      <c r="F1319" s="21"/>
      <c r="G1319" s="50" t="s">
        <v>92</v>
      </c>
      <c r="H1319" s="23">
        <v>517461</v>
      </c>
      <c r="I1319" s="23">
        <v>517652</v>
      </c>
      <c r="J1319" s="119">
        <f>(I1319-H1319)*10</f>
        <v>1910</v>
      </c>
      <c r="K1319" s="21"/>
      <c r="L1319" s="50" t="s">
        <v>92</v>
      </c>
      <c r="M1319" s="23">
        <f t="shared" ref="M1319:M1341" si="860">I1319</f>
        <v>517652</v>
      </c>
      <c r="N1319" s="23">
        <v>517827</v>
      </c>
      <c r="O1319" s="119">
        <f>(N1319-M1319)*10</f>
        <v>1750</v>
      </c>
      <c r="P1319" s="21"/>
      <c r="Q1319" s="50" t="s">
        <v>92</v>
      </c>
      <c r="R1319" s="23">
        <f t="shared" ref="R1319:R1341" si="861">N1319</f>
        <v>517827</v>
      </c>
      <c r="S1319" s="23">
        <v>518030</v>
      </c>
      <c r="T1319" s="119">
        <f>(S1319-R1319)*10</f>
        <v>2030</v>
      </c>
      <c r="U1319" s="21"/>
      <c r="V1319" s="50" t="s">
        <v>92</v>
      </c>
      <c r="W1319" s="23">
        <f t="shared" ref="W1319:W1341" si="862">S1319</f>
        <v>518030</v>
      </c>
      <c r="X1319" s="23">
        <v>518208</v>
      </c>
      <c r="Y1319" s="119">
        <f>(X1319-W1319)*10</f>
        <v>1780</v>
      </c>
      <c r="Z1319" s="21"/>
      <c r="AA1319" s="50" t="s">
        <v>92</v>
      </c>
      <c r="AB1319" s="23">
        <f t="shared" ref="AB1319:AB1341" si="863">X1319</f>
        <v>518208</v>
      </c>
      <c r="AC1319" s="23">
        <v>518337</v>
      </c>
      <c r="AD1319" s="119">
        <f>(AC1319-AB1319)*10</f>
        <v>1290</v>
      </c>
      <c r="AE1319" s="21"/>
      <c r="AF1319" s="50" t="s">
        <v>92</v>
      </c>
      <c r="AG1319" s="23">
        <f t="shared" ref="AG1319:AG1341" si="864">AC1319</f>
        <v>518337</v>
      </c>
      <c r="AH1319" s="23">
        <v>518456</v>
      </c>
      <c r="AI1319" s="119">
        <f>(AH1319-AG1319)*10</f>
        <v>1190</v>
      </c>
    </row>
    <row r="1320" spans="2:35" x14ac:dyDescent="0.35">
      <c r="B1320" s="50" t="s">
        <v>6</v>
      </c>
      <c r="C1320" s="23">
        <v>336302</v>
      </c>
      <c r="D1320" s="23">
        <v>336473</v>
      </c>
      <c r="E1320" s="119">
        <f>D1320-C1320</f>
        <v>171</v>
      </c>
      <c r="F1320" s="21"/>
      <c r="G1320" s="50" t="s">
        <v>6</v>
      </c>
      <c r="H1320" s="23">
        <v>336473</v>
      </c>
      <c r="I1320" s="23">
        <v>336653</v>
      </c>
      <c r="J1320" s="119">
        <f>I1320-H1320</f>
        <v>180</v>
      </c>
      <c r="K1320" s="21"/>
      <c r="L1320" s="50" t="s">
        <v>6</v>
      </c>
      <c r="M1320" s="23">
        <f t="shared" si="860"/>
        <v>336653</v>
      </c>
      <c r="N1320" s="23">
        <v>336890</v>
      </c>
      <c r="O1320" s="119">
        <f>N1320-M1320</f>
        <v>237</v>
      </c>
      <c r="P1320" s="21"/>
      <c r="Q1320" s="50" t="s">
        <v>6</v>
      </c>
      <c r="R1320" s="23">
        <f t="shared" si="861"/>
        <v>336890</v>
      </c>
      <c r="S1320" s="23">
        <v>337129</v>
      </c>
      <c r="T1320" s="119">
        <f>S1320-R1320</f>
        <v>239</v>
      </c>
      <c r="U1320" s="21"/>
      <c r="V1320" s="50" t="s">
        <v>6</v>
      </c>
      <c r="W1320" s="23">
        <f t="shared" si="862"/>
        <v>337129</v>
      </c>
      <c r="X1320" s="23">
        <v>337324</v>
      </c>
      <c r="Y1320" s="119">
        <f>X1320-W1320</f>
        <v>195</v>
      </c>
      <c r="Z1320" s="21"/>
      <c r="AA1320" s="50" t="s">
        <v>6</v>
      </c>
      <c r="AB1320" s="23">
        <f t="shared" si="863"/>
        <v>337324</v>
      </c>
      <c r="AC1320" s="23">
        <v>337453</v>
      </c>
      <c r="AD1320" s="119">
        <f>AC1320-AB1320</f>
        <v>129</v>
      </c>
      <c r="AE1320" s="21"/>
      <c r="AF1320" s="50" t="s">
        <v>6</v>
      </c>
      <c r="AG1320" s="23">
        <f t="shared" si="864"/>
        <v>337453</v>
      </c>
      <c r="AH1320" s="23">
        <v>337700</v>
      </c>
      <c r="AI1320" s="119">
        <f>AH1320-AG1320</f>
        <v>247</v>
      </c>
    </row>
    <row r="1321" spans="2:35" x14ac:dyDescent="0.35">
      <c r="B1321" s="50" t="s">
        <v>103</v>
      </c>
      <c r="C1321" s="23">
        <v>141091</v>
      </c>
      <c r="D1321" s="23">
        <v>141842</v>
      </c>
      <c r="E1321" s="119">
        <f>D1321-C1321</f>
        <v>751</v>
      </c>
      <c r="F1321" s="21"/>
      <c r="G1321" s="50" t="s">
        <v>103</v>
      </c>
      <c r="H1321" s="23">
        <v>141842</v>
      </c>
      <c r="I1321" s="23">
        <v>142550</v>
      </c>
      <c r="J1321" s="119">
        <f>I1321-H1321</f>
        <v>708</v>
      </c>
      <c r="K1321" s="21"/>
      <c r="L1321" s="50" t="s">
        <v>103</v>
      </c>
      <c r="M1321" s="23">
        <f t="shared" si="860"/>
        <v>142550</v>
      </c>
      <c r="N1321" s="23">
        <v>143299</v>
      </c>
      <c r="O1321" s="119">
        <f>N1321-M1321</f>
        <v>749</v>
      </c>
      <c r="P1321" s="21"/>
      <c r="Q1321" s="50" t="s">
        <v>103</v>
      </c>
      <c r="R1321" s="23">
        <f t="shared" si="861"/>
        <v>143299</v>
      </c>
      <c r="S1321" s="23">
        <v>143972</v>
      </c>
      <c r="T1321" s="119">
        <f>S1321-R1321</f>
        <v>673</v>
      </c>
      <c r="U1321" s="21"/>
      <c r="V1321" s="50" t="s">
        <v>103</v>
      </c>
      <c r="W1321" s="23">
        <f t="shared" si="862"/>
        <v>143972</v>
      </c>
      <c r="X1321" s="23">
        <v>144346</v>
      </c>
      <c r="Y1321" s="119">
        <f>X1321-W1321</f>
        <v>374</v>
      </c>
      <c r="Z1321" s="21"/>
      <c r="AA1321" s="50" t="s">
        <v>103</v>
      </c>
      <c r="AB1321" s="23">
        <f t="shared" si="863"/>
        <v>144346</v>
      </c>
      <c r="AC1321" s="23">
        <v>145098</v>
      </c>
      <c r="AD1321" s="119">
        <f>AC1321-AB1321</f>
        <v>752</v>
      </c>
      <c r="AE1321" s="21"/>
      <c r="AF1321" s="50" t="s">
        <v>103</v>
      </c>
      <c r="AG1321" s="23">
        <f t="shared" si="864"/>
        <v>145098</v>
      </c>
      <c r="AH1321" s="23">
        <v>145860</v>
      </c>
      <c r="AI1321" s="119">
        <f>AH1321-AG1321</f>
        <v>762</v>
      </c>
    </row>
    <row r="1322" spans="2:35" x14ac:dyDescent="0.35">
      <c r="B1322" s="19" t="s">
        <v>100</v>
      </c>
      <c r="C1322" s="23">
        <v>196414</v>
      </c>
      <c r="D1322" s="23">
        <v>196664</v>
      </c>
      <c r="E1322" s="119">
        <f>D1322-C1322</f>
        <v>250</v>
      </c>
      <c r="F1322" s="21"/>
      <c r="G1322" s="19" t="s">
        <v>100</v>
      </c>
      <c r="H1322" s="23">
        <v>196664</v>
      </c>
      <c r="I1322" s="23">
        <v>196802</v>
      </c>
      <c r="J1322" s="119">
        <f>I1322-H1322</f>
        <v>138</v>
      </c>
      <c r="K1322" s="21"/>
      <c r="L1322" s="19" t="s">
        <v>100</v>
      </c>
      <c r="M1322" s="23">
        <f t="shared" si="860"/>
        <v>196802</v>
      </c>
      <c r="N1322" s="23">
        <v>196952</v>
      </c>
      <c r="O1322" s="119">
        <f>N1322-M1322</f>
        <v>150</v>
      </c>
      <c r="P1322" s="21"/>
      <c r="Q1322" s="19" t="s">
        <v>100</v>
      </c>
      <c r="R1322" s="23">
        <f t="shared" si="861"/>
        <v>196952</v>
      </c>
      <c r="S1322" s="23">
        <v>197162</v>
      </c>
      <c r="T1322" s="119">
        <f>S1322-R1322</f>
        <v>210</v>
      </c>
      <c r="U1322" s="21"/>
      <c r="V1322" s="19" t="s">
        <v>100</v>
      </c>
      <c r="W1322" s="23">
        <f t="shared" si="862"/>
        <v>197162</v>
      </c>
      <c r="X1322" s="23">
        <v>197357</v>
      </c>
      <c r="Y1322" s="119">
        <f>X1322-W1322</f>
        <v>195</v>
      </c>
      <c r="Z1322" s="21"/>
      <c r="AA1322" s="19" t="s">
        <v>100</v>
      </c>
      <c r="AB1322" s="23">
        <f t="shared" si="863"/>
        <v>197357</v>
      </c>
      <c r="AC1322" s="23">
        <v>197517</v>
      </c>
      <c r="AD1322" s="119">
        <f>AC1322-AB1322</f>
        <v>160</v>
      </c>
      <c r="AE1322" s="21"/>
      <c r="AF1322" s="19" t="s">
        <v>100</v>
      </c>
      <c r="AG1322" s="23">
        <f t="shared" si="864"/>
        <v>197517</v>
      </c>
      <c r="AH1322" s="23">
        <v>197667</v>
      </c>
      <c r="AI1322" s="119">
        <f>AH1322-AG1322</f>
        <v>150</v>
      </c>
    </row>
    <row r="1323" spans="2:35" x14ac:dyDescent="0.35">
      <c r="B1323" s="19" t="s">
        <v>1176</v>
      </c>
      <c r="C1323" s="23">
        <v>516</v>
      </c>
      <c r="D1323" s="23">
        <v>516</v>
      </c>
      <c r="E1323" s="119">
        <f>D1323-C1323</f>
        <v>0</v>
      </c>
      <c r="F1323" s="21"/>
      <c r="G1323" s="19" t="s">
        <v>1176</v>
      </c>
      <c r="H1323" s="23">
        <v>516</v>
      </c>
      <c r="I1323" s="23">
        <v>516</v>
      </c>
      <c r="J1323" s="119">
        <f>I1323-H1323</f>
        <v>0</v>
      </c>
      <c r="K1323" s="21"/>
      <c r="L1323" s="19" t="s">
        <v>1176</v>
      </c>
      <c r="M1323" s="23">
        <f t="shared" si="860"/>
        <v>516</v>
      </c>
      <c r="N1323" s="23">
        <v>516</v>
      </c>
      <c r="O1323" s="119">
        <f>N1323-M1323</f>
        <v>0</v>
      </c>
      <c r="P1323" s="21"/>
      <c r="Q1323" s="19" t="s">
        <v>1176</v>
      </c>
      <c r="R1323" s="23">
        <f t="shared" si="861"/>
        <v>516</v>
      </c>
      <c r="S1323" s="23">
        <v>516</v>
      </c>
      <c r="T1323" s="119">
        <f>S1323-R1323</f>
        <v>0</v>
      </c>
      <c r="U1323" s="21"/>
      <c r="V1323" s="19" t="s">
        <v>1176</v>
      </c>
      <c r="W1323" s="23">
        <f t="shared" si="862"/>
        <v>516</v>
      </c>
      <c r="X1323" s="23">
        <v>516</v>
      </c>
      <c r="Y1323" s="119">
        <f>X1323-W1323</f>
        <v>0</v>
      </c>
      <c r="Z1323" s="21"/>
      <c r="AA1323" s="19" t="s">
        <v>1176</v>
      </c>
      <c r="AB1323" s="23">
        <f t="shared" si="863"/>
        <v>516</v>
      </c>
      <c r="AC1323" s="23">
        <v>516</v>
      </c>
      <c r="AD1323" s="119">
        <f>AC1323-AB1323</f>
        <v>0</v>
      </c>
      <c r="AE1323" s="21"/>
      <c r="AF1323" s="19" t="s">
        <v>1176</v>
      </c>
      <c r="AG1323" s="23">
        <f t="shared" si="864"/>
        <v>516</v>
      </c>
      <c r="AH1323" s="23">
        <v>516</v>
      </c>
      <c r="AI1323" s="119">
        <f>AH1323-AG1323</f>
        <v>0</v>
      </c>
    </row>
    <row r="1324" spans="2:35" x14ac:dyDescent="0.35">
      <c r="B1324" s="19" t="s">
        <v>1179</v>
      </c>
      <c r="C1324" s="23">
        <v>12279</v>
      </c>
      <c r="D1324" s="23">
        <v>12279</v>
      </c>
      <c r="E1324" s="119">
        <f>D1324-C1324</f>
        <v>0</v>
      </c>
      <c r="F1324" s="21"/>
      <c r="G1324" s="19" t="s">
        <v>1179</v>
      </c>
      <c r="H1324" s="23">
        <v>12279</v>
      </c>
      <c r="I1324" s="23">
        <v>12279</v>
      </c>
      <c r="J1324" s="119">
        <f>I1324-H1324</f>
        <v>0</v>
      </c>
      <c r="K1324" s="21"/>
      <c r="L1324" s="19" t="s">
        <v>1179</v>
      </c>
      <c r="M1324" s="23">
        <f t="shared" si="860"/>
        <v>12279</v>
      </c>
      <c r="N1324" s="23">
        <v>12279</v>
      </c>
      <c r="O1324" s="119">
        <f>N1324-M1324</f>
        <v>0</v>
      </c>
      <c r="P1324" s="21"/>
      <c r="Q1324" s="19" t="s">
        <v>1179</v>
      </c>
      <c r="R1324" s="23">
        <f t="shared" si="861"/>
        <v>12279</v>
      </c>
      <c r="S1324" s="23">
        <v>12279</v>
      </c>
      <c r="T1324" s="119">
        <f>S1324-R1324</f>
        <v>0</v>
      </c>
      <c r="U1324" s="21"/>
      <c r="V1324" s="19" t="s">
        <v>1179</v>
      </c>
      <c r="W1324" s="23">
        <f t="shared" si="862"/>
        <v>12279</v>
      </c>
      <c r="X1324" s="23">
        <v>12279</v>
      </c>
      <c r="Y1324" s="119">
        <f>X1324-W1324</f>
        <v>0</v>
      </c>
      <c r="Z1324" s="21"/>
      <c r="AA1324" s="19" t="s">
        <v>1179</v>
      </c>
      <c r="AB1324" s="23">
        <f t="shared" si="863"/>
        <v>12279</v>
      </c>
      <c r="AC1324" s="23">
        <v>12279</v>
      </c>
      <c r="AD1324" s="119">
        <f>AC1324-AB1324</f>
        <v>0</v>
      </c>
      <c r="AE1324" s="21"/>
      <c r="AF1324" s="19" t="s">
        <v>1179</v>
      </c>
      <c r="AG1324" s="23">
        <f t="shared" si="864"/>
        <v>12279</v>
      </c>
      <c r="AH1324" s="23">
        <v>12279</v>
      </c>
      <c r="AI1324" s="119">
        <f>AH1324-AG1324</f>
        <v>0</v>
      </c>
    </row>
    <row r="1325" spans="2:35" x14ac:dyDescent="0.35">
      <c r="B1325" s="50" t="s">
        <v>3</v>
      </c>
      <c r="C1325" s="23">
        <v>381106</v>
      </c>
      <c r="D1325" s="23">
        <v>381281</v>
      </c>
      <c r="E1325" s="119">
        <f>(D1325-C1325)*10</f>
        <v>1750</v>
      </c>
      <c r="F1325" s="21"/>
      <c r="G1325" s="50" t="s">
        <v>3</v>
      </c>
      <c r="H1325" s="23">
        <v>381281</v>
      </c>
      <c r="I1325" s="23">
        <v>381457</v>
      </c>
      <c r="J1325" s="119">
        <f>(I1325-H1325)*10</f>
        <v>1760</v>
      </c>
      <c r="K1325" s="21"/>
      <c r="L1325" s="50" t="s">
        <v>3</v>
      </c>
      <c r="M1325" s="23">
        <f t="shared" si="860"/>
        <v>381457</v>
      </c>
      <c r="N1325" s="23">
        <v>381658</v>
      </c>
      <c r="O1325" s="119">
        <f>(N1325-M1325)*10</f>
        <v>2010</v>
      </c>
      <c r="P1325" s="21"/>
      <c r="Q1325" s="50" t="s">
        <v>3</v>
      </c>
      <c r="R1325" s="23">
        <f t="shared" si="861"/>
        <v>381658</v>
      </c>
      <c r="S1325" s="23">
        <v>381826</v>
      </c>
      <c r="T1325" s="119">
        <f>(S1325-R1325)*10</f>
        <v>1680</v>
      </c>
      <c r="U1325" s="21"/>
      <c r="V1325" s="50" t="s">
        <v>3</v>
      </c>
      <c r="W1325" s="23">
        <f t="shared" si="862"/>
        <v>381826</v>
      </c>
      <c r="X1325" s="23">
        <v>381994</v>
      </c>
      <c r="Y1325" s="119">
        <f>(X1325-W1325)*10</f>
        <v>1680</v>
      </c>
      <c r="Z1325" s="21"/>
      <c r="AA1325" s="50" t="s">
        <v>3</v>
      </c>
      <c r="AB1325" s="23">
        <f t="shared" si="863"/>
        <v>381994</v>
      </c>
      <c r="AC1325" s="23">
        <v>382184</v>
      </c>
      <c r="AD1325" s="119">
        <f>(AC1325-AB1325)*10</f>
        <v>1900</v>
      </c>
      <c r="AE1325" s="21"/>
      <c r="AF1325" s="50" t="s">
        <v>3</v>
      </c>
      <c r="AG1325" s="23">
        <f t="shared" si="864"/>
        <v>382184</v>
      </c>
      <c r="AH1325" s="23">
        <v>382370</v>
      </c>
      <c r="AI1325" s="119">
        <f>(AH1325-AG1325)*10</f>
        <v>1860</v>
      </c>
    </row>
    <row r="1326" spans="2:35" x14ac:dyDescent="0.35">
      <c r="B1326" s="50" t="s">
        <v>83</v>
      </c>
      <c r="C1326" s="23">
        <v>31797</v>
      </c>
      <c r="D1326" s="23">
        <v>31800</v>
      </c>
      <c r="E1326" s="119">
        <f>D1326-Supply!C1326</f>
        <v>3</v>
      </c>
      <c r="F1326" s="21"/>
      <c r="G1326" s="50" t="s">
        <v>83</v>
      </c>
      <c r="H1326" s="23">
        <v>31800</v>
      </c>
      <c r="I1326" s="23">
        <v>31805</v>
      </c>
      <c r="J1326" s="119">
        <f>I1326-Supply!H1326</f>
        <v>5</v>
      </c>
      <c r="K1326" s="21"/>
      <c r="L1326" s="50" t="s">
        <v>83</v>
      </c>
      <c r="M1326" s="23">
        <f t="shared" si="860"/>
        <v>31805</v>
      </c>
      <c r="N1326" s="23">
        <v>31814</v>
      </c>
      <c r="O1326" s="119">
        <f>N1326-Supply!M1326</f>
        <v>9</v>
      </c>
      <c r="P1326" s="21"/>
      <c r="Q1326" s="50" t="s">
        <v>83</v>
      </c>
      <c r="R1326" s="23">
        <f t="shared" si="861"/>
        <v>31814</v>
      </c>
      <c r="S1326" s="23">
        <v>31821</v>
      </c>
      <c r="T1326" s="119">
        <f>S1326-Supply!R1326</f>
        <v>7</v>
      </c>
      <c r="U1326" s="21"/>
      <c r="V1326" s="50" t="s">
        <v>83</v>
      </c>
      <c r="W1326" s="23">
        <f t="shared" si="862"/>
        <v>31821</v>
      </c>
      <c r="X1326" s="23">
        <v>31827</v>
      </c>
      <c r="Y1326" s="119">
        <f>X1326-Supply!W1326</f>
        <v>6</v>
      </c>
      <c r="Z1326" s="21"/>
      <c r="AA1326" s="50" t="s">
        <v>83</v>
      </c>
      <c r="AB1326" s="23">
        <f t="shared" si="863"/>
        <v>31827</v>
      </c>
      <c r="AC1326" s="23">
        <v>31833</v>
      </c>
      <c r="AD1326" s="119">
        <f>AC1326-Supply!AB1326</f>
        <v>6</v>
      </c>
      <c r="AE1326" s="21"/>
      <c r="AF1326" s="50" t="s">
        <v>83</v>
      </c>
      <c r="AG1326" s="23">
        <f t="shared" si="864"/>
        <v>31833</v>
      </c>
      <c r="AH1326" s="23">
        <v>31837</v>
      </c>
      <c r="AI1326" s="119">
        <f>AH1326-Supply!AG1326</f>
        <v>4</v>
      </c>
    </row>
    <row r="1327" spans="2:35" x14ac:dyDescent="0.35">
      <c r="B1327" s="50" t="s">
        <v>84</v>
      </c>
      <c r="C1327" s="23">
        <v>57884</v>
      </c>
      <c r="D1327" s="23">
        <v>57889</v>
      </c>
      <c r="E1327" s="119">
        <f>D1327-C1327</f>
        <v>5</v>
      </c>
      <c r="F1327" s="21"/>
      <c r="G1327" s="50" t="s">
        <v>84</v>
      </c>
      <c r="H1327" s="23">
        <v>57889</v>
      </c>
      <c r="I1327" s="23">
        <v>57910</v>
      </c>
      <c r="J1327" s="119">
        <f>I1327-H1327</f>
        <v>21</v>
      </c>
      <c r="K1327" s="21"/>
      <c r="L1327" s="50" t="s">
        <v>84</v>
      </c>
      <c r="M1327" s="23">
        <f t="shared" si="860"/>
        <v>57910</v>
      </c>
      <c r="N1327" s="23">
        <v>57992</v>
      </c>
      <c r="O1327" s="119">
        <f>N1327-M1327</f>
        <v>82</v>
      </c>
      <c r="P1327" s="21"/>
      <c r="Q1327" s="50" t="s">
        <v>84</v>
      </c>
      <c r="R1327" s="23">
        <f t="shared" si="861"/>
        <v>57992</v>
      </c>
      <c r="S1327" s="23">
        <v>58002</v>
      </c>
      <c r="T1327" s="119">
        <f>S1327-R1327</f>
        <v>10</v>
      </c>
      <c r="U1327" s="21"/>
      <c r="V1327" s="50" t="s">
        <v>84</v>
      </c>
      <c r="W1327" s="23">
        <f t="shared" si="862"/>
        <v>58002</v>
      </c>
      <c r="X1327" s="23">
        <v>58022</v>
      </c>
      <c r="Y1327" s="119">
        <f>X1327-W1327</f>
        <v>20</v>
      </c>
      <c r="Z1327" s="21"/>
      <c r="AA1327" s="50" t="s">
        <v>84</v>
      </c>
      <c r="AB1327" s="23">
        <f t="shared" si="863"/>
        <v>58022</v>
      </c>
      <c r="AC1327" s="23">
        <v>58052</v>
      </c>
      <c r="AD1327" s="119">
        <f>AC1327-AB1327</f>
        <v>30</v>
      </c>
      <c r="AE1327" s="21"/>
      <c r="AF1327" s="50" t="s">
        <v>84</v>
      </c>
      <c r="AG1327" s="23">
        <f t="shared" si="864"/>
        <v>58052</v>
      </c>
      <c r="AH1327" s="23">
        <v>58052</v>
      </c>
      <c r="AI1327" s="119">
        <f>AH1327-AG1327</f>
        <v>0</v>
      </c>
    </row>
    <row r="1328" spans="2:35" x14ac:dyDescent="0.35">
      <c r="B1328" s="50" t="s">
        <v>98</v>
      </c>
      <c r="C1328" s="23">
        <v>139852</v>
      </c>
      <c r="D1328" s="23">
        <v>139852</v>
      </c>
      <c r="E1328" s="119">
        <f>D1328-C1328</f>
        <v>0</v>
      </c>
      <c r="F1328" s="21"/>
      <c r="G1328" s="50" t="s">
        <v>98</v>
      </c>
      <c r="H1328" s="23">
        <v>139852</v>
      </c>
      <c r="I1328" s="23">
        <v>139852</v>
      </c>
      <c r="J1328" s="119">
        <f>I1328-H1328</f>
        <v>0</v>
      </c>
      <c r="K1328" s="21"/>
      <c r="L1328" s="50" t="s">
        <v>98</v>
      </c>
      <c r="M1328" s="23">
        <f t="shared" si="860"/>
        <v>139852</v>
      </c>
      <c r="N1328" s="23">
        <v>139852</v>
      </c>
      <c r="O1328" s="119">
        <f>N1328-M1328</f>
        <v>0</v>
      </c>
      <c r="P1328" s="21"/>
      <c r="Q1328" s="50" t="s">
        <v>98</v>
      </c>
      <c r="R1328" s="23">
        <f t="shared" si="861"/>
        <v>139852</v>
      </c>
      <c r="S1328" s="23">
        <v>139852</v>
      </c>
      <c r="T1328" s="119">
        <f>S1328-R1328</f>
        <v>0</v>
      </c>
      <c r="U1328" s="21"/>
      <c r="V1328" s="50" t="s">
        <v>98</v>
      </c>
      <c r="W1328" s="23">
        <f t="shared" si="862"/>
        <v>139852</v>
      </c>
      <c r="X1328" s="23">
        <v>139852</v>
      </c>
      <c r="Y1328" s="119">
        <f>X1328-W1328</f>
        <v>0</v>
      </c>
      <c r="Z1328" s="21"/>
      <c r="AA1328" s="50" t="s">
        <v>98</v>
      </c>
      <c r="AB1328" s="23">
        <f t="shared" si="863"/>
        <v>139852</v>
      </c>
      <c r="AC1328" s="23">
        <v>139852</v>
      </c>
      <c r="AD1328" s="119">
        <f>AC1328-AB1328</f>
        <v>0</v>
      </c>
      <c r="AE1328" s="21"/>
      <c r="AF1328" s="50" t="s">
        <v>98</v>
      </c>
      <c r="AG1328" s="23">
        <f t="shared" si="864"/>
        <v>139852</v>
      </c>
      <c r="AH1328" s="23">
        <v>139852</v>
      </c>
      <c r="AI1328" s="119">
        <f>AH1328-AG1328</f>
        <v>0</v>
      </c>
    </row>
    <row r="1329" spans="2:35" x14ac:dyDescent="0.35">
      <c r="B1329" s="50" t="s">
        <v>85</v>
      </c>
      <c r="C1329" s="23">
        <v>936</v>
      </c>
      <c r="D1329" s="23">
        <v>938</v>
      </c>
      <c r="E1329" s="119">
        <f>D1329-C1329</f>
        <v>2</v>
      </c>
      <c r="F1329" s="21"/>
      <c r="G1329" s="50" t="s">
        <v>85</v>
      </c>
      <c r="H1329" s="23">
        <v>938</v>
      </c>
      <c r="I1329" s="23">
        <v>940</v>
      </c>
      <c r="J1329" s="119">
        <f>I1329-H1329</f>
        <v>2</v>
      </c>
      <c r="K1329" s="21"/>
      <c r="L1329" s="50" t="s">
        <v>85</v>
      </c>
      <c r="M1329" s="23">
        <f t="shared" si="860"/>
        <v>940</v>
      </c>
      <c r="N1329" s="23">
        <v>941</v>
      </c>
      <c r="O1329" s="119">
        <f>N1329-M1329</f>
        <v>1</v>
      </c>
      <c r="P1329" s="21"/>
      <c r="Q1329" s="50" t="s">
        <v>85</v>
      </c>
      <c r="R1329" s="23">
        <f t="shared" si="861"/>
        <v>941</v>
      </c>
      <c r="S1329" s="23">
        <v>942</v>
      </c>
      <c r="T1329" s="119">
        <f>S1329-R1329</f>
        <v>1</v>
      </c>
      <c r="U1329" s="21"/>
      <c r="V1329" s="50" t="s">
        <v>85</v>
      </c>
      <c r="W1329" s="23">
        <f t="shared" si="862"/>
        <v>942</v>
      </c>
      <c r="X1329" s="23">
        <v>944</v>
      </c>
      <c r="Y1329" s="119">
        <f>X1329-W1329</f>
        <v>2</v>
      </c>
      <c r="Z1329" s="21"/>
      <c r="AA1329" s="50" t="s">
        <v>85</v>
      </c>
      <c r="AB1329" s="23">
        <f t="shared" si="863"/>
        <v>944</v>
      </c>
      <c r="AC1329" s="23">
        <v>945</v>
      </c>
      <c r="AD1329" s="119">
        <f>AC1329-AB1329</f>
        <v>1</v>
      </c>
      <c r="AE1329" s="21"/>
      <c r="AF1329" s="50" t="s">
        <v>85</v>
      </c>
      <c r="AG1329" s="23">
        <f t="shared" si="864"/>
        <v>945</v>
      </c>
      <c r="AH1329" s="23">
        <v>947</v>
      </c>
      <c r="AI1329" s="119">
        <f>AH1329-AG1329</f>
        <v>2</v>
      </c>
    </row>
    <row r="1330" spans="2:35" x14ac:dyDescent="0.35">
      <c r="B1330" s="50" t="s">
        <v>86</v>
      </c>
      <c r="C1330" s="23">
        <v>385323</v>
      </c>
      <c r="D1330" s="23">
        <v>385499</v>
      </c>
      <c r="E1330" s="119">
        <f>D1330-C1330</f>
        <v>176</v>
      </c>
      <c r="F1330" s="21"/>
      <c r="G1330" s="50" t="s">
        <v>86</v>
      </c>
      <c r="H1330" s="23">
        <v>385499</v>
      </c>
      <c r="I1330" s="23">
        <v>385751</v>
      </c>
      <c r="J1330" s="119">
        <f>I1330-H1330</f>
        <v>252</v>
      </c>
      <c r="K1330" s="21"/>
      <c r="L1330" s="50" t="s">
        <v>86</v>
      </c>
      <c r="M1330" s="23">
        <f t="shared" si="860"/>
        <v>385751</v>
      </c>
      <c r="N1330" s="23">
        <v>385948</v>
      </c>
      <c r="O1330" s="119">
        <f>N1330-M1330</f>
        <v>197</v>
      </c>
      <c r="P1330" s="21"/>
      <c r="Q1330" s="50" t="s">
        <v>86</v>
      </c>
      <c r="R1330" s="23">
        <f t="shared" si="861"/>
        <v>385948</v>
      </c>
      <c r="S1330" s="23">
        <v>386161</v>
      </c>
      <c r="T1330" s="119">
        <f>S1330-R1330</f>
        <v>213</v>
      </c>
      <c r="U1330" s="21"/>
      <c r="V1330" s="50" t="s">
        <v>86</v>
      </c>
      <c r="W1330" s="23">
        <f t="shared" si="862"/>
        <v>386161</v>
      </c>
      <c r="X1330" s="23">
        <v>386350</v>
      </c>
      <c r="Y1330" s="119">
        <f>X1330-W1330</f>
        <v>189</v>
      </c>
      <c r="Z1330" s="21"/>
      <c r="AA1330" s="50" t="s">
        <v>86</v>
      </c>
      <c r="AB1330" s="23">
        <f t="shared" si="863"/>
        <v>386350</v>
      </c>
      <c r="AC1330" s="23">
        <v>386590</v>
      </c>
      <c r="AD1330" s="119">
        <f>AC1330-AB1330</f>
        <v>240</v>
      </c>
      <c r="AE1330" s="21"/>
      <c r="AF1330" s="50" t="s">
        <v>86</v>
      </c>
      <c r="AG1330" s="23">
        <f t="shared" si="864"/>
        <v>386590</v>
      </c>
      <c r="AH1330" s="23">
        <v>386810</v>
      </c>
      <c r="AI1330" s="119">
        <f>AH1330-AG1330</f>
        <v>220</v>
      </c>
    </row>
    <row r="1331" spans="2:35" x14ac:dyDescent="0.35">
      <c r="B1331" s="50" t="s">
        <v>93</v>
      </c>
      <c r="C1331" s="23"/>
      <c r="D1331" s="23"/>
      <c r="E1331" s="119">
        <f>E1330+E1329+E1328+E1327+E1326+E1325</f>
        <v>1936</v>
      </c>
      <c r="F1331" s="21"/>
      <c r="G1331" s="50" t="s">
        <v>93</v>
      </c>
      <c r="H1331" s="23"/>
      <c r="I1331" s="23"/>
      <c r="J1331" s="119">
        <f>J1330+J1329+J1328+J1327+J1326+J1325</f>
        <v>2040</v>
      </c>
      <c r="K1331" s="21"/>
      <c r="L1331" s="50" t="s">
        <v>93</v>
      </c>
      <c r="M1331" s="23">
        <f t="shared" si="860"/>
        <v>0</v>
      </c>
      <c r="N1331" s="23"/>
      <c r="O1331" s="119">
        <f>O1330+O1329+O1328+O1327+O1326+O1325</f>
        <v>2299</v>
      </c>
      <c r="P1331" s="21"/>
      <c r="Q1331" s="50" t="s">
        <v>93</v>
      </c>
      <c r="R1331" s="23">
        <f t="shared" si="861"/>
        <v>0</v>
      </c>
      <c r="S1331" s="23"/>
      <c r="T1331" s="119">
        <f>T1330+T1329+T1328+T1327+T1326+T1325</f>
        <v>1911</v>
      </c>
      <c r="U1331" s="21"/>
      <c r="V1331" s="50" t="s">
        <v>93</v>
      </c>
      <c r="W1331" s="23">
        <f t="shared" si="862"/>
        <v>0</v>
      </c>
      <c r="X1331" s="23"/>
      <c r="Y1331" s="119">
        <f>Y1330+Y1329+Y1328+Y1327+Y1326+Y1325</f>
        <v>1897</v>
      </c>
      <c r="Z1331" s="21"/>
      <c r="AA1331" s="50" t="s">
        <v>93</v>
      </c>
      <c r="AB1331" s="23">
        <f t="shared" si="863"/>
        <v>0</v>
      </c>
      <c r="AC1331" s="23"/>
      <c r="AD1331" s="119">
        <f>AD1330+AD1329+AD1328+AD1327+AD1326+AD1325</f>
        <v>2177</v>
      </c>
      <c r="AE1331" s="21"/>
      <c r="AF1331" s="50" t="s">
        <v>93</v>
      </c>
      <c r="AG1331" s="23">
        <f t="shared" si="864"/>
        <v>0</v>
      </c>
      <c r="AH1331" s="23"/>
      <c r="AI1331" s="119">
        <f>AI1330+AI1329+AI1328+AI1327+AI1326+AI1325</f>
        <v>2086</v>
      </c>
    </row>
    <row r="1332" spans="2:35" x14ac:dyDescent="0.35">
      <c r="B1332" s="50" t="s">
        <v>87</v>
      </c>
      <c r="C1332" s="23">
        <v>1603335</v>
      </c>
      <c r="D1332" s="23">
        <v>1603335</v>
      </c>
      <c r="E1332" s="119">
        <f t="shared" ref="E1332:E1338" si="865">D1332-C1332</f>
        <v>0</v>
      </c>
      <c r="F1332" s="21"/>
      <c r="G1332" s="50" t="s">
        <v>87</v>
      </c>
      <c r="H1332" s="23">
        <v>1603335</v>
      </c>
      <c r="I1332" s="23">
        <v>1603335</v>
      </c>
      <c r="J1332" s="119">
        <f t="shared" ref="J1332:J1338" si="866">I1332-H1332</f>
        <v>0</v>
      </c>
      <c r="K1332" s="21"/>
      <c r="L1332" s="50" t="s">
        <v>87</v>
      </c>
      <c r="M1332" s="23">
        <f t="shared" si="860"/>
        <v>1603335</v>
      </c>
      <c r="N1332" s="23">
        <v>1603335</v>
      </c>
      <c r="O1332" s="119">
        <f t="shared" ref="O1332:O1338" si="867">N1332-M1332</f>
        <v>0</v>
      </c>
      <c r="P1332" s="21"/>
      <c r="Q1332" s="50" t="s">
        <v>87</v>
      </c>
      <c r="R1332" s="23">
        <f t="shared" si="861"/>
        <v>1603335</v>
      </c>
      <c r="S1332" s="23">
        <v>1603335</v>
      </c>
      <c r="T1332" s="119">
        <f t="shared" ref="T1332:T1338" si="868">S1332-R1332</f>
        <v>0</v>
      </c>
      <c r="U1332" s="21"/>
      <c r="V1332" s="50" t="s">
        <v>87</v>
      </c>
      <c r="W1332" s="23">
        <f t="shared" si="862"/>
        <v>1603335</v>
      </c>
      <c r="X1332" s="23">
        <v>1603335</v>
      </c>
      <c r="Y1332" s="119">
        <f t="shared" ref="Y1332:Y1338" si="869">X1332-W1332</f>
        <v>0</v>
      </c>
      <c r="Z1332" s="21"/>
      <c r="AA1332" s="50" t="s">
        <v>87</v>
      </c>
      <c r="AB1332" s="23">
        <f t="shared" si="863"/>
        <v>1603335</v>
      </c>
      <c r="AC1332" s="23">
        <v>1603335</v>
      </c>
      <c r="AD1332" s="119">
        <f t="shared" ref="AD1332:AD1338" si="870">AC1332-AB1332</f>
        <v>0</v>
      </c>
      <c r="AE1332" s="21"/>
      <c r="AF1332" s="50" t="s">
        <v>87</v>
      </c>
      <c r="AG1332" s="23">
        <f t="shared" si="864"/>
        <v>1603335</v>
      </c>
      <c r="AH1332" s="23">
        <v>1603335</v>
      </c>
      <c r="AI1332" s="119">
        <f t="shared" ref="AI1332:AI1338" si="871">AH1332-AG1332</f>
        <v>0</v>
      </c>
    </row>
    <row r="1333" spans="2:35" x14ac:dyDescent="0.35">
      <c r="B1333" s="50" t="s">
        <v>96</v>
      </c>
      <c r="C1333" s="23">
        <v>917904</v>
      </c>
      <c r="D1333" s="23">
        <v>918188</v>
      </c>
      <c r="E1333" s="119">
        <f t="shared" si="865"/>
        <v>284</v>
      </c>
      <c r="F1333" s="21"/>
      <c r="G1333" s="50" t="s">
        <v>96</v>
      </c>
      <c r="H1333" s="23">
        <v>918188</v>
      </c>
      <c r="I1333" s="23">
        <v>918440</v>
      </c>
      <c r="J1333" s="119">
        <f t="shared" si="866"/>
        <v>252</v>
      </c>
      <c r="K1333" s="21"/>
      <c r="L1333" s="50" t="s">
        <v>96</v>
      </c>
      <c r="M1333" s="23">
        <f t="shared" si="860"/>
        <v>918440</v>
      </c>
      <c r="N1333" s="23">
        <v>918774</v>
      </c>
      <c r="O1333" s="119">
        <f t="shared" si="867"/>
        <v>334</v>
      </c>
      <c r="P1333" s="21"/>
      <c r="Q1333" s="50" t="s">
        <v>96</v>
      </c>
      <c r="R1333" s="23">
        <f t="shared" si="861"/>
        <v>918774</v>
      </c>
      <c r="S1333" s="23">
        <v>919079</v>
      </c>
      <c r="T1333" s="119">
        <f t="shared" si="868"/>
        <v>305</v>
      </c>
      <c r="U1333" s="21"/>
      <c r="V1333" s="50" t="s">
        <v>96</v>
      </c>
      <c r="W1333" s="23">
        <f t="shared" si="862"/>
        <v>919079</v>
      </c>
      <c r="X1333" s="23">
        <v>919359</v>
      </c>
      <c r="Y1333" s="119">
        <f t="shared" si="869"/>
        <v>280</v>
      </c>
      <c r="Z1333" s="21"/>
      <c r="AA1333" s="50" t="s">
        <v>96</v>
      </c>
      <c r="AB1333" s="23">
        <f t="shared" si="863"/>
        <v>919359</v>
      </c>
      <c r="AC1333" s="23">
        <v>919628</v>
      </c>
      <c r="AD1333" s="119">
        <f t="shared" si="870"/>
        <v>269</v>
      </c>
      <c r="AE1333" s="21"/>
      <c r="AF1333" s="50" t="s">
        <v>96</v>
      </c>
      <c r="AG1333" s="23">
        <f t="shared" si="864"/>
        <v>919628</v>
      </c>
      <c r="AH1333" s="23">
        <v>919894</v>
      </c>
      <c r="AI1333" s="119">
        <f t="shared" si="871"/>
        <v>266</v>
      </c>
    </row>
    <row r="1334" spans="2:35" x14ac:dyDescent="0.35">
      <c r="B1334" s="50" t="s">
        <v>88</v>
      </c>
      <c r="C1334" s="23">
        <v>0</v>
      </c>
      <c r="D1334" s="23">
        <v>0</v>
      </c>
      <c r="E1334" s="119">
        <f t="shared" si="865"/>
        <v>0</v>
      </c>
      <c r="F1334" s="21"/>
      <c r="G1334" s="50" t="s">
        <v>88</v>
      </c>
      <c r="H1334" s="23">
        <v>0</v>
      </c>
      <c r="I1334" s="23">
        <v>0</v>
      </c>
      <c r="J1334" s="119">
        <f t="shared" si="866"/>
        <v>0</v>
      </c>
      <c r="K1334" s="21"/>
      <c r="L1334" s="50" t="s">
        <v>88</v>
      </c>
      <c r="M1334" s="23">
        <f t="shared" si="860"/>
        <v>0</v>
      </c>
      <c r="N1334" s="23">
        <v>0</v>
      </c>
      <c r="O1334" s="119">
        <f t="shared" si="867"/>
        <v>0</v>
      </c>
      <c r="P1334" s="21"/>
      <c r="Q1334" s="50" t="s">
        <v>88</v>
      </c>
      <c r="R1334" s="23">
        <f t="shared" si="861"/>
        <v>0</v>
      </c>
      <c r="S1334" s="23">
        <v>0</v>
      </c>
      <c r="T1334" s="119">
        <f t="shared" si="868"/>
        <v>0</v>
      </c>
      <c r="U1334" s="21"/>
      <c r="V1334" s="50" t="s">
        <v>88</v>
      </c>
      <c r="W1334" s="23">
        <f t="shared" si="862"/>
        <v>0</v>
      </c>
      <c r="X1334" s="23">
        <v>0</v>
      </c>
      <c r="Y1334" s="119">
        <f t="shared" si="869"/>
        <v>0</v>
      </c>
      <c r="Z1334" s="21"/>
      <c r="AA1334" s="50" t="s">
        <v>88</v>
      </c>
      <c r="AB1334" s="23">
        <f t="shared" si="863"/>
        <v>0</v>
      </c>
      <c r="AC1334" s="23">
        <v>0</v>
      </c>
      <c r="AD1334" s="119">
        <f t="shared" si="870"/>
        <v>0</v>
      </c>
      <c r="AE1334" s="21"/>
      <c r="AF1334" s="50" t="s">
        <v>88</v>
      </c>
      <c r="AG1334" s="23">
        <f t="shared" si="864"/>
        <v>0</v>
      </c>
      <c r="AH1334" s="23">
        <v>0</v>
      </c>
      <c r="AI1334" s="119">
        <f t="shared" si="871"/>
        <v>0</v>
      </c>
    </row>
    <row r="1335" spans="2:35" x14ac:dyDescent="0.35">
      <c r="B1335" s="50" t="s">
        <v>108</v>
      </c>
      <c r="C1335" s="23">
        <v>3201</v>
      </c>
      <c r="D1335" s="23">
        <v>3203</v>
      </c>
      <c r="E1335" s="119">
        <f t="shared" si="865"/>
        <v>2</v>
      </c>
      <c r="F1335" s="21"/>
      <c r="G1335" s="50" t="s">
        <v>108</v>
      </c>
      <c r="H1335" s="23">
        <v>3203</v>
      </c>
      <c r="I1335" s="23">
        <v>3205</v>
      </c>
      <c r="J1335" s="119">
        <f t="shared" si="866"/>
        <v>2</v>
      </c>
      <c r="K1335" s="21"/>
      <c r="L1335" s="50" t="s">
        <v>108</v>
      </c>
      <c r="M1335" s="23">
        <f t="shared" si="860"/>
        <v>3205</v>
      </c>
      <c r="N1335" s="23">
        <v>3207</v>
      </c>
      <c r="O1335" s="119">
        <f t="shared" si="867"/>
        <v>2</v>
      </c>
      <c r="P1335" s="21"/>
      <c r="Q1335" s="50" t="s">
        <v>108</v>
      </c>
      <c r="R1335" s="23">
        <f t="shared" si="861"/>
        <v>3207</v>
      </c>
      <c r="S1335" s="23">
        <v>3207</v>
      </c>
      <c r="T1335" s="119">
        <f t="shared" si="868"/>
        <v>0</v>
      </c>
      <c r="U1335" s="21"/>
      <c r="V1335" s="50" t="s">
        <v>108</v>
      </c>
      <c r="W1335" s="23">
        <f t="shared" si="862"/>
        <v>3207</v>
      </c>
      <c r="X1335" s="23">
        <v>3209</v>
      </c>
      <c r="Y1335" s="119">
        <f t="shared" si="869"/>
        <v>2</v>
      </c>
      <c r="Z1335" s="21"/>
      <c r="AA1335" s="50" t="s">
        <v>108</v>
      </c>
      <c r="AB1335" s="23">
        <f t="shared" si="863"/>
        <v>3209</v>
      </c>
      <c r="AC1335" s="23">
        <v>3212</v>
      </c>
      <c r="AD1335" s="119">
        <f t="shared" si="870"/>
        <v>3</v>
      </c>
      <c r="AE1335" s="21"/>
      <c r="AF1335" s="50" t="s">
        <v>108</v>
      </c>
      <c r="AG1335" s="23">
        <f t="shared" si="864"/>
        <v>3212</v>
      </c>
      <c r="AH1335" s="23">
        <v>3213</v>
      </c>
      <c r="AI1335" s="119">
        <f t="shared" si="871"/>
        <v>1</v>
      </c>
    </row>
    <row r="1336" spans="2:35" x14ac:dyDescent="0.35">
      <c r="B1336" s="50" t="s">
        <v>89</v>
      </c>
      <c r="C1336" s="23">
        <v>684266</v>
      </c>
      <c r="D1336" s="23">
        <v>684570</v>
      </c>
      <c r="E1336" s="119">
        <f t="shared" si="865"/>
        <v>304</v>
      </c>
      <c r="F1336" s="21"/>
      <c r="G1336" s="50" t="s">
        <v>89</v>
      </c>
      <c r="H1336" s="23">
        <v>684570</v>
      </c>
      <c r="I1336" s="23">
        <v>684950</v>
      </c>
      <c r="J1336" s="119">
        <f t="shared" si="866"/>
        <v>380</v>
      </c>
      <c r="K1336" s="21"/>
      <c r="L1336" s="50" t="s">
        <v>89</v>
      </c>
      <c r="M1336" s="23">
        <f t="shared" si="860"/>
        <v>684950</v>
      </c>
      <c r="N1336" s="23">
        <v>685401</v>
      </c>
      <c r="O1336" s="119">
        <f t="shared" si="867"/>
        <v>451</v>
      </c>
      <c r="P1336" s="21"/>
      <c r="Q1336" s="50" t="s">
        <v>89</v>
      </c>
      <c r="R1336" s="23">
        <f t="shared" si="861"/>
        <v>685401</v>
      </c>
      <c r="S1336" s="23">
        <v>685790</v>
      </c>
      <c r="T1336" s="119">
        <f t="shared" si="868"/>
        <v>389</v>
      </c>
      <c r="U1336" s="21"/>
      <c r="V1336" s="50" t="s">
        <v>89</v>
      </c>
      <c r="W1336" s="23">
        <f t="shared" si="862"/>
        <v>685790</v>
      </c>
      <c r="X1336" s="23">
        <v>686170</v>
      </c>
      <c r="Y1336" s="119">
        <f t="shared" si="869"/>
        <v>380</v>
      </c>
      <c r="Z1336" s="21"/>
      <c r="AA1336" s="50" t="s">
        <v>89</v>
      </c>
      <c r="AB1336" s="23">
        <f t="shared" si="863"/>
        <v>686170</v>
      </c>
      <c r="AC1336" s="23">
        <v>686610</v>
      </c>
      <c r="AD1336" s="119">
        <f t="shared" si="870"/>
        <v>440</v>
      </c>
      <c r="AE1336" s="21"/>
      <c r="AF1336" s="50" t="s">
        <v>89</v>
      </c>
      <c r="AG1336" s="23">
        <f t="shared" si="864"/>
        <v>686610</v>
      </c>
      <c r="AH1336" s="23">
        <v>687011</v>
      </c>
      <c r="AI1336" s="119">
        <f t="shared" si="871"/>
        <v>401</v>
      </c>
    </row>
    <row r="1337" spans="2:35" x14ac:dyDescent="0.35">
      <c r="B1337" s="50" t="s">
        <v>90</v>
      </c>
      <c r="C1337" s="23">
        <v>372547</v>
      </c>
      <c r="D1337" s="23">
        <v>372764</v>
      </c>
      <c r="E1337" s="119">
        <f t="shared" si="865"/>
        <v>217</v>
      </c>
      <c r="F1337" s="21"/>
      <c r="G1337" s="50" t="s">
        <v>90</v>
      </c>
      <c r="H1337" s="23">
        <v>372764</v>
      </c>
      <c r="I1337" s="23">
        <v>373058</v>
      </c>
      <c r="J1337" s="119">
        <f t="shared" si="866"/>
        <v>294</v>
      </c>
      <c r="K1337" s="21"/>
      <c r="L1337" s="50" t="s">
        <v>90</v>
      </c>
      <c r="M1337" s="23">
        <f t="shared" si="860"/>
        <v>373058</v>
      </c>
      <c r="N1337" s="23">
        <v>373381</v>
      </c>
      <c r="O1337" s="119">
        <f t="shared" si="867"/>
        <v>323</v>
      </c>
      <c r="P1337" s="21"/>
      <c r="Q1337" s="50" t="s">
        <v>90</v>
      </c>
      <c r="R1337" s="23">
        <f t="shared" si="861"/>
        <v>373381</v>
      </c>
      <c r="S1337" s="23">
        <v>373689</v>
      </c>
      <c r="T1337" s="119">
        <f t="shared" si="868"/>
        <v>308</v>
      </c>
      <c r="U1337" s="21"/>
      <c r="V1337" s="50" t="s">
        <v>90</v>
      </c>
      <c r="W1337" s="23">
        <f t="shared" si="862"/>
        <v>373689</v>
      </c>
      <c r="X1337" s="23">
        <v>373942</v>
      </c>
      <c r="Y1337" s="119">
        <f t="shared" si="869"/>
        <v>253</v>
      </c>
      <c r="Z1337" s="21"/>
      <c r="AA1337" s="50" t="s">
        <v>90</v>
      </c>
      <c r="AB1337" s="23">
        <f t="shared" si="863"/>
        <v>373942</v>
      </c>
      <c r="AC1337" s="23">
        <v>374248</v>
      </c>
      <c r="AD1337" s="119">
        <f t="shared" si="870"/>
        <v>306</v>
      </c>
      <c r="AE1337" s="21"/>
      <c r="AF1337" s="50" t="s">
        <v>90</v>
      </c>
      <c r="AG1337" s="23">
        <f t="shared" si="864"/>
        <v>374248</v>
      </c>
      <c r="AH1337" s="23">
        <v>374492</v>
      </c>
      <c r="AI1337" s="119">
        <f t="shared" si="871"/>
        <v>244</v>
      </c>
    </row>
    <row r="1338" spans="2:35" x14ac:dyDescent="0.35">
      <c r="B1338" s="50" t="s">
        <v>91</v>
      </c>
      <c r="C1338" s="23">
        <v>1151395</v>
      </c>
      <c r="D1338" s="23">
        <v>1152577</v>
      </c>
      <c r="E1338" s="119">
        <f t="shared" si="865"/>
        <v>1182</v>
      </c>
      <c r="F1338" s="21"/>
      <c r="G1338" s="50" t="s">
        <v>91</v>
      </c>
      <c r="H1338" s="23">
        <v>1152577</v>
      </c>
      <c r="I1338" s="23">
        <v>1154002</v>
      </c>
      <c r="J1338" s="119">
        <f t="shared" si="866"/>
        <v>1425</v>
      </c>
      <c r="K1338" s="21"/>
      <c r="L1338" s="50" t="s">
        <v>91</v>
      </c>
      <c r="M1338" s="23">
        <f t="shared" si="860"/>
        <v>1154002</v>
      </c>
      <c r="N1338" s="23">
        <v>1155405</v>
      </c>
      <c r="O1338" s="119">
        <f t="shared" si="867"/>
        <v>1403</v>
      </c>
      <c r="P1338" s="21"/>
      <c r="Q1338" s="50" t="s">
        <v>91</v>
      </c>
      <c r="R1338" s="23">
        <f t="shared" si="861"/>
        <v>1155405</v>
      </c>
      <c r="S1338" s="23">
        <v>1156733</v>
      </c>
      <c r="T1338" s="119">
        <f t="shared" si="868"/>
        <v>1328</v>
      </c>
      <c r="U1338" s="21"/>
      <c r="V1338" s="50" t="s">
        <v>91</v>
      </c>
      <c r="W1338" s="23">
        <f t="shared" si="862"/>
        <v>1156733</v>
      </c>
      <c r="X1338" s="23">
        <v>1158011</v>
      </c>
      <c r="Y1338" s="119">
        <f t="shared" si="869"/>
        <v>1278</v>
      </c>
      <c r="Z1338" s="21"/>
      <c r="AA1338" s="50" t="s">
        <v>91</v>
      </c>
      <c r="AB1338" s="23">
        <f t="shared" si="863"/>
        <v>1158011</v>
      </c>
      <c r="AC1338" s="23">
        <v>1159437</v>
      </c>
      <c r="AD1338" s="119">
        <f t="shared" si="870"/>
        <v>1426</v>
      </c>
      <c r="AE1338" s="21"/>
      <c r="AF1338" s="50" t="s">
        <v>91</v>
      </c>
      <c r="AG1338" s="23">
        <f t="shared" si="864"/>
        <v>1159437</v>
      </c>
      <c r="AH1338" s="23">
        <v>1160838</v>
      </c>
      <c r="AI1338" s="119">
        <f t="shared" si="871"/>
        <v>1401</v>
      </c>
    </row>
    <row r="1339" spans="2:35" x14ac:dyDescent="0.35">
      <c r="B1339" s="50" t="s">
        <v>94</v>
      </c>
      <c r="C1339" s="23"/>
      <c r="D1339" s="23"/>
      <c r="E1339" s="119">
        <f>SUM(E1332:E1338)</f>
        <v>1989</v>
      </c>
      <c r="F1339" s="21"/>
      <c r="G1339" s="50" t="s">
        <v>94</v>
      </c>
      <c r="H1339" s="23"/>
      <c r="I1339" s="23"/>
      <c r="J1339" s="119">
        <f>SUM(J1332:J1338)</f>
        <v>2353</v>
      </c>
      <c r="K1339" s="21"/>
      <c r="L1339" s="50" t="s">
        <v>94</v>
      </c>
      <c r="M1339" s="23">
        <f t="shared" si="860"/>
        <v>0</v>
      </c>
      <c r="N1339" s="23"/>
      <c r="O1339" s="119">
        <f>SUM(O1332:O1338)</f>
        <v>2513</v>
      </c>
      <c r="P1339" s="21"/>
      <c r="Q1339" s="50" t="s">
        <v>94</v>
      </c>
      <c r="R1339" s="23">
        <f t="shared" si="861"/>
        <v>0</v>
      </c>
      <c r="S1339" s="23"/>
      <c r="T1339" s="119">
        <f>SUM(T1332:T1338)</f>
        <v>2330</v>
      </c>
      <c r="U1339" s="21"/>
      <c r="V1339" s="50" t="s">
        <v>94</v>
      </c>
      <c r="W1339" s="23">
        <f t="shared" si="862"/>
        <v>0</v>
      </c>
      <c r="X1339" s="23"/>
      <c r="Y1339" s="119">
        <f>SUM(Y1332:Y1338)</f>
        <v>2193</v>
      </c>
      <c r="Z1339" s="21"/>
      <c r="AA1339" s="50" t="s">
        <v>94</v>
      </c>
      <c r="AB1339" s="23">
        <f t="shared" si="863"/>
        <v>0</v>
      </c>
      <c r="AC1339" s="23"/>
      <c r="AD1339" s="119">
        <f>SUM(AD1332:AD1338)</f>
        <v>2444</v>
      </c>
      <c r="AE1339" s="21"/>
      <c r="AF1339" s="50" t="s">
        <v>94</v>
      </c>
      <c r="AG1339" s="23">
        <f t="shared" si="864"/>
        <v>0</v>
      </c>
      <c r="AH1339" s="23"/>
      <c r="AI1339" s="119">
        <f>SUM(AI1332:AI1338)</f>
        <v>2313</v>
      </c>
    </row>
    <row r="1340" spans="2:35" x14ac:dyDescent="0.35">
      <c r="B1340" s="50" t="s">
        <v>97</v>
      </c>
      <c r="C1340" s="23">
        <v>624664</v>
      </c>
      <c r="D1340" s="23">
        <v>624903</v>
      </c>
      <c r="E1340" s="119">
        <f>D1340-C1340</f>
        <v>239</v>
      </c>
      <c r="F1340" s="21"/>
      <c r="G1340" s="50" t="s">
        <v>97</v>
      </c>
      <c r="H1340" s="23">
        <v>624903</v>
      </c>
      <c r="I1340" s="23">
        <v>625046</v>
      </c>
      <c r="J1340" s="119">
        <f>I1340-H1340</f>
        <v>143</v>
      </c>
      <c r="K1340" s="21"/>
      <c r="L1340" s="50" t="s">
        <v>97</v>
      </c>
      <c r="M1340" s="23">
        <f t="shared" si="860"/>
        <v>625046</v>
      </c>
      <c r="N1340" s="23">
        <v>625364</v>
      </c>
      <c r="O1340" s="119">
        <f>N1340-M1340</f>
        <v>318</v>
      </c>
      <c r="P1340" s="21"/>
      <c r="Q1340" s="50" t="s">
        <v>97</v>
      </c>
      <c r="R1340" s="23">
        <f t="shared" si="861"/>
        <v>625364</v>
      </c>
      <c r="S1340" s="23">
        <v>625670</v>
      </c>
      <c r="T1340" s="119">
        <f>S1340-R1340</f>
        <v>306</v>
      </c>
      <c r="U1340" s="21"/>
      <c r="V1340" s="50" t="s">
        <v>97</v>
      </c>
      <c r="W1340" s="23">
        <f t="shared" si="862"/>
        <v>625670</v>
      </c>
      <c r="X1340" s="23">
        <v>625940</v>
      </c>
      <c r="Y1340" s="119">
        <f>X1340-W1340</f>
        <v>270</v>
      </c>
      <c r="Z1340" s="21"/>
      <c r="AA1340" s="50" t="s">
        <v>97</v>
      </c>
      <c r="AB1340" s="23">
        <f t="shared" si="863"/>
        <v>625940</v>
      </c>
      <c r="AC1340" s="23">
        <v>626259</v>
      </c>
      <c r="AD1340" s="119">
        <f>AC1340-AB1340</f>
        <v>319</v>
      </c>
      <c r="AE1340" s="21"/>
      <c r="AF1340" s="50" t="s">
        <v>97</v>
      </c>
      <c r="AG1340" s="23">
        <f t="shared" si="864"/>
        <v>626259</v>
      </c>
      <c r="AH1340" s="23">
        <v>626554</v>
      </c>
      <c r="AI1340" s="119">
        <f>AH1340-AG1340</f>
        <v>295</v>
      </c>
    </row>
    <row r="1341" spans="2:35" x14ac:dyDescent="0.35">
      <c r="B1341" s="29" t="s">
        <v>130</v>
      </c>
      <c r="C1341" s="23"/>
      <c r="D1341" s="23"/>
      <c r="E1341" s="121">
        <f>E1340+E1339+E1331+E1323+E1324+E1322+E1321+E1320+E1319</f>
        <v>7236</v>
      </c>
      <c r="F1341" s="21"/>
      <c r="G1341" s="29" t="s">
        <v>130</v>
      </c>
      <c r="H1341" s="23"/>
      <c r="I1341" s="23"/>
      <c r="J1341" s="121">
        <f>J1340+J1339+J1331+J1323+J1324+J1322+J1321+J1320+J1319</f>
        <v>7472</v>
      </c>
      <c r="K1341" s="21"/>
      <c r="L1341" s="29" t="s">
        <v>130</v>
      </c>
      <c r="M1341" s="23">
        <f t="shared" si="860"/>
        <v>0</v>
      </c>
      <c r="N1341" s="23"/>
      <c r="O1341" s="121">
        <f>O1340+O1339+O1331+O1323+O1324+O1322+O1321+O1320+O1319</f>
        <v>8016</v>
      </c>
      <c r="P1341" s="21"/>
      <c r="Q1341" s="29" t="s">
        <v>130</v>
      </c>
      <c r="R1341" s="23">
        <f t="shared" si="861"/>
        <v>0</v>
      </c>
      <c r="S1341" s="23"/>
      <c r="T1341" s="121">
        <f>T1340+T1339+T1331+T1323+T1324+T1322+T1321+T1320+T1319</f>
        <v>7699</v>
      </c>
      <c r="U1341" s="21"/>
      <c r="V1341" s="29" t="s">
        <v>130</v>
      </c>
      <c r="W1341" s="23">
        <f t="shared" si="862"/>
        <v>0</v>
      </c>
      <c r="X1341" s="23"/>
      <c r="Y1341" s="121">
        <f>Y1340+Y1339+Y1331+Y1323+Y1324+Y1322+Y1321+Y1320+Y1319</f>
        <v>6904</v>
      </c>
      <c r="Z1341" s="21"/>
      <c r="AA1341" s="29" t="s">
        <v>130</v>
      </c>
      <c r="AB1341" s="23">
        <f t="shared" si="863"/>
        <v>0</v>
      </c>
      <c r="AC1341" s="23"/>
      <c r="AD1341" s="121">
        <f>AD1340+AD1339+AD1331+AD1323+AD1324+AD1322+AD1321+AD1320+AD1319</f>
        <v>7271</v>
      </c>
      <c r="AE1341" s="21"/>
      <c r="AF1341" s="29" t="s">
        <v>130</v>
      </c>
      <c r="AG1341" s="23">
        <f t="shared" si="864"/>
        <v>0</v>
      </c>
      <c r="AH1341" s="23"/>
      <c r="AI1341" s="121">
        <f>AI1340+AI1339+AI1331+AI1323+AI1324+AI1322+AI1321+AI1320+AI1319</f>
        <v>7043</v>
      </c>
    </row>
    <row r="1342" spans="2:35" x14ac:dyDescent="0.35">
      <c r="B1342" s="21"/>
      <c r="C1342" s="21"/>
      <c r="D1342" s="21"/>
      <c r="E1342" s="123">
        <f>E1341-E1325+471</f>
        <v>5957</v>
      </c>
      <c r="F1342" s="21"/>
      <c r="G1342" s="21"/>
      <c r="H1342" s="21"/>
      <c r="I1342" s="21"/>
      <c r="J1342" s="123">
        <f>J1341-J1325+471</f>
        <v>6183</v>
      </c>
      <c r="K1342" s="21"/>
      <c r="L1342" s="21"/>
      <c r="M1342" s="21"/>
      <c r="N1342" s="21"/>
      <c r="O1342" s="123">
        <f>O1341-O1325+471</f>
        <v>6477</v>
      </c>
      <c r="P1342" s="21"/>
      <c r="Q1342" s="21"/>
      <c r="R1342" s="21"/>
      <c r="S1342" s="21"/>
      <c r="T1342" s="123">
        <f>T1341-T1325+471</f>
        <v>6490</v>
      </c>
      <c r="U1342" s="21"/>
      <c r="V1342" s="21"/>
      <c r="W1342" s="21"/>
      <c r="X1342" s="21"/>
      <c r="Y1342" s="123">
        <f>Y1341-Y1325+471</f>
        <v>5695</v>
      </c>
      <c r="Z1342" s="21"/>
      <c r="AA1342" s="21"/>
      <c r="AB1342" s="21"/>
      <c r="AC1342" s="21"/>
      <c r="AD1342" s="123">
        <f>AD1341-AD1325+471</f>
        <v>5842</v>
      </c>
      <c r="AE1342" s="21"/>
      <c r="AF1342" s="21"/>
      <c r="AG1342" s="21"/>
      <c r="AH1342" s="21"/>
      <c r="AI1342" s="123">
        <f>AI1341-AI1325+471</f>
        <v>5654</v>
      </c>
    </row>
    <row r="1344" spans="2:35" x14ac:dyDescent="0.35">
      <c r="B1344" s="117" t="s">
        <v>114</v>
      </c>
      <c r="C1344" s="292" t="s">
        <v>1768</v>
      </c>
      <c r="D1344" s="293"/>
      <c r="E1344" s="294"/>
      <c r="F1344" s="21"/>
      <c r="G1344" s="117"/>
      <c r="H1344" s="292" t="s">
        <v>1769</v>
      </c>
      <c r="I1344" s="293"/>
      <c r="J1344" s="294"/>
      <c r="K1344" s="21"/>
      <c r="L1344" s="117" t="s">
        <v>114</v>
      </c>
      <c r="M1344" s="292" t="s">
        <v>1770</v>
      </c>
      <c r="N1344" s="293"/>
      <c r="O1344" s="294"/>
      <c r="P1344" s="21"/>
      <c r="Q1344" s="117" t="s">
        <v>114</v>
      </c>
      <c r="R1344" s="292" t="s">
        <v>1771</v>
      </c>
      <c r="S1344" s="293"/>
      <c r="T1344" s="294"/>
      <c r="U1344" s="21"/>
      <c r="V1344" s="117" t="s">
        <v>114</v>
      </c>
      <c r="W1344" s="292" t="s">
        <v>1772</v>
      </c>
      <c r="X1344" s="293"/>
      <c r="Y1344" s="294"/>
      <c r="Z1344" s="21"/>
      <c r="AA1344" s="117" t="s">
        <v>114</v>
      </c>
      <c r="AB1344" s="292" t="s">
        <v>1773</v>
      </c>
      <c r="AC1344" s="293"/>
      <c r="AD1344" s="294"/>
      <c r="AE1344" s="21"/>
      <c r="AF1344" s="117" t="s">
        <v>114</v>
      </c>
      <c r="AG1344" s="292" t="s">
        <v>1774</v>
      </c>
      <c r="AH1344" s="293"/>
      <c r="AI1344" s="294"/>
    </row>
    <row r="1345" spans="2:35" x14ac:dyDescent="0.35">
      <c r="B1345" s="50"/>
      <c r="C1345" s="118" t="s">
        <v>81</v>
      </c>
      <c r="D1345" s="118" t="s">
        <v>82</v>
      </c>
      <c r="E1345" s="118" t="s">
        <v>95</v>
      </c>
      <c r="F1345" s="21"/>
      <c r="G1345" s="50"/>
      <c r="H1345" s="118" t="s">
        <v>81</v>
      </c>
      <c r="I1345" s="118" t="s">
        <v>82</v>
      </c>
      <c r="J1345" s="118" t="s">
        <v>95</v>
      </c>
      <c r="K1345" s="21"/>
      <c r="L1345" s="50"/>
      <c r="M1345" s="118" t="s">
        <v>81</v>
      </c>
      <c r="N1345" s="118" t="s">
        <v>82</v>
      </c>
      <c r="O1345" s="118" t="s">
        <v>95</v>
      </c>
      <c r="P1345" s="21"/>
      <c r="Q1345" s="50"/>
      <c r="R1345" s="118" t="s">
        <v>81</v>
      </c>
      <c r="S1345" s="118" t="s">
        <v>82</v>
      </c>
      <c r="T1345" s="118" t="s">
        <v>95</v>
      </c>
      <c r="U1345" s="21"/>
      <c r="V1345" s="50"/>
      <c r="W1345" s="118" t="s">
        <v>81</v>
      </c>
      <c r="X1345" s="118" t="s">
        <v>82</v>
      </c>
      <c r="Y1345" s="118" t="s">
        <v>95</v>
      </c>
      <c r="Z1345" s="21"/>
      <c r="AA1345" s="50"/>
      <c r="AB1345" s="118" t="s">
        <v>81</v>
      </c>
      <c r="AC1345" s="118" t="s">
        <v>82</v>
      </c>
      <c r="AD1345" s="118" t="s">
        <v>95</v>
      </c>
      <c r="AE1345" s="21"/>
      <c r="AF1345" s="50"/>
      <c r="AG1345" s="118" t="s">
        <v>81</v>
      </c>
      <c r="AH1345" s="118" t="s">
        <v>82</v>
      </c>
      <c r="AI1345" s="118" t="s">
        <v>95</v>
      </c>
    </row>
    <row r="1346" spans="2:35" x14ac:dyDescent="0.35">
      <c r="B1346" s="50" t="s">
        <v>92</v>
      </c>
      <c r="C1346" s="23">
        <v>518456</v>
      </c>
      <c r="D1346" s="23">
        <v>518652</v>
      </c>
      <c r="E1346" s="119">
        <v>1960</v>
      </c>
      <c r="F1346" s="21"/>
      <c r="G1346" s="50" t="s">
        <v>92</v>
      </c>
      <c r="H1346" s="23">
        <f>D1346:D1368</f>
        <v>518652</v>
      </c>
      <c r="I1346" s="23">
        <v>518836</v>
      </c>
      <c r="J1346" s="119">
        <f>(I1346-H1346)*10</f>
        <v>1840</v>
      </c>
      <c r="K1346" s="21"/>
      <c r="L1346" s="50" t="s">
        <v>92</v>
      </c>
      <c r="M1346" s="23">
        <f t="shared" ref="M1346:M1368" si="872">I1346</f>
        <v>518836</v>
      </c>
      <c r="N1346" s="23">
        <v>519024</v>
      </c>
      <c r="O1346" s="119">
        <f>(N1346-M1346)*10</f>
        <v>1880</v>
      </c>
      <c r="P1346" s="21"/>
      <c r="Q1346" s="50" t="s">
        <v>92</v>
      </c>
      <c r="R1346" s="23">
        <f t="shared" ref="R1346:R1368" si="873">N1346</f>
        <v>519024</v>
      </c>
      <c r="S1346" s="23">
        <v>519207</v>
      </c>
      <c r="T1346" s="119">
        <f>(S1346-R1346)*10</f>
        <v>1830</v>
      </c>
      <c r="U1346" s="21"/>
      <c r="V1346" s="50" t="s">
        <v>92</v>
      </c>
      <c r="W1346" s="23">
        <f t="shared" ref="W1346:W1368" si="874">S1346</f>
        <v>519207</v>
      </c>
      <c r="X1346" s="23">
        <v>519395</v>
      </c>
      <c r="Y1346" s="119">
        <f>(X1346-W1346)*10</f>
        <v>1880</v>
      </c>
      <c r="Z1346" s="21"/>
      <c r="AA1346" s="50" t="s">
        <v>92</v>
      </c>
      <c r="AB1346" s="23">
        <f t="shared" ref="AB1346:AB1368" si="875">X1346</f>
        <v>519395</v>
      </c>
      <c r="AC1346" s="23">
        <v>519582</v>
      </c>
      <c r="AD1346" s="119">
        <f>(AC1346-AB1346)*10</f>
        <v>1870</v>
      </c>
      <c r="AE1346" s="21"/>
      <c r="AF1346" s="50" t="s">
        <v>92</v>
      </c>
      <c r="AG1346" s="23">
        <f t="shared" ref="AG1346:AG1368" si="876">AC1346</f>
        <v>519582</v>
      </c>
      <c r="AH1346" s="23">
        <v>519770</v>
      </c>
      <c r="AI1346" s="119">
        <f>(AH1346-AG1346)*10</f>
        <v>1880</v>
      </c>
    </row>
    <row r="1347" spans="2:35" x14ac:dyDescent="0.35">
      <c r="B1347" s="50" t="s">
        <v>6</v>
      </c>
      <c r="C1347" s="23">
        <v>337700</v>
      </c>
      <c r="D1347" s="23">
        <v>337888</v>
      </c>
      <c r="E1347" s="119">
        <f>D1347-C1347</f>
        <v>188</v>
      </c>
      <c r="F1347" s="21"/>
      <c r="G1347" s="50" t="s">
        <v>6</v>
      </c>
      <c r="H1347" s="23">
        <f t="shared" ref="H1347:H1368" si="877">D1347:D1369</f>
        <v>337888</v>
      </c>
      <c r="I1347" s="23">
        <v>338072</v>
      </c>
      <c r="J1347" s="119">
        <f>I1347-H1347</f>
        <v>184</v>
      </c>
      <c r="K1347" s="21"/>
      <c r="L1347" s="50" t="s">
        <v>6</v>
      </c>
      <c r="M1347" s="23">
        <f t="shared" si="872"/>
        <v>338072</v>
      </c>
      <c r="N1347" s="23">
        <v>338332</v>
      </c>
      <c r="O1347" s="119">
        <f>N1347-M1347</f>
        <v>260</v>
      </c>
      <c r="P1347" s="21"/>
      <c r="Q1347" s="50" t="s">
        <v>6</v>
      </c>
      <c r="R1347" s="23">
        <f t="shared" si="873"/>
        <v>338332</v>
      </c>
      <c r="S1347" s="23">
        <v>338559</v>
      </c>
      <c r="T1347" s="119">
        <f>S1347-R1347</f>
        <v>227</v>
      </c>
      <c r="U1347" s="21"/>
      <c r="V1347" s="50" t="s">
        <v>6</v>
      </c>
      <c r="W1347" s="23">
        <f t="shared" si="874"/>
        <v>338559</v>
      </c>
      <c r="X1347" s="23">
        <v>338774</v>
      </c>
      <c r="Y1347" s="119">
        <f>X1347-W1347</f>
        <v>215</v>
      </c>
      <c r="Z1347" s="21"/>
      <c r="AA1347" s="50" t="s">
        <v>6</v>
      </c>
      <c r="AB1347" s="23">
        <f t="shared" si="875"/>
        <v>338774</v>
      </c>
      <c r="AC1347" s="23">
        <v>338951</v>
      </c>
      <c r="AD1347" s="119">
        <f>AC1347-AB1347</f>
        <v>177</v>
      </c>
      <c r="AE1347" s="21"/>
      <c r="AF1347" s="50" t="s">
        <v>6</v>
      </c>
      <c r="AG1347" s="23">
        <f t="shared" si="876"/>
        <v>338951</v>
      </c>
      <c r="AH1347" s="23">
        <v>339165</v>
      </c>
      <c r="AI1347" s="119">
        <f>AH1347-AG1347</f>
        <v>214</v>
      </c>
    </row>
    <row r="1348" spans="2:35" x14ac:dyDescent="0.35">
      <c r="B1348" s="50" t="s">
        <v>103</v>
      </c>
      <c r="C1348" s="23">
        <v>145860</v>
      </c>
      <c r="D1348" s="23">
        <v>146600</v>
      </c>
      <c r="E1348" s="119">
        <f>D1348-C1348</f>
        <v>740</v>
      </c>
      <c r="F1348" s="21"/>
      <c r="G1348" s="50" t="s">
        <v>103</v>
      </c>
      <c r="H1348" s="23">
        <f t="shared" si="877"/>
        <v>146600</v>
      </c>
      <c r="I1348" s="23">
        <v>147319</v>
      </c>
      <c r="J1348" s="119">
        <f>I1348-H1348</f>
        <v>719</v>
      </c>
      <c r="K1348" s="21"/>
      <c r="L1348" s="50" t="s">
        <v>103</v>
      </c>
      <c r="M1348" s="23">
        <f t="shared" si="872"/>
        <v>147319</v>
      </c>
      <c r="N1348" s="23">
        <v>148065</v>
      </c>
      <c r="O1348" s="119">
        <f>N1348-M1348</f>
        <v>746</v>
      </c>
      <c r="P1348" s="21"/>
      <c r="Q1348" s="50" t="s">
        <v>103</v>
      </c>
      <c r="R1348" s="23">
        <f t="shared" si="873"/>
        <v>148065</v>
      </c>
      <c r="S1348" s="23">
        <v>148857</v>
      </c>
      <c r="T1348" s="119">
        <f>S1348-R1348</f>
        <v>792</v>
      </c>
      <c r="U1348" s="21"/>
      <c r="V1348" s="50" t="s">
        <v>103</v>
      </c>
      <c r="W1348" s="23">
        <f t="shared" si="874"/>
        <v>148857</v>
      </c>
      <c r="X1348" s="23">
        <v>149605</v>
      </c>
      <c r="Y1348" s="119">
        <f>X1348-W1348</f>
        <v>748</v>
      </c>
      <c r="Z1348" s="21"/>
      <c r="AA1348" s="50" t="s">
        <v>103</v>
      </c>
      <c r="AB1348" s="23">
        <f t="shared" si="875"/>
        <v>149605</v>
      </c>
      <c r="AC1348" s="23">
        <v>150359</v>
      </c>
      <c r="AD1348" s="119">
        <f>AC1348-AB1348</f>
        <v>754</v>
      </c>
      <c r="AE1348" s="21"/>
      <c r="AF1348" s="50" t="s">
        <v>103</v>
      </c>
      <c r="AG1348" s="23">
        <f t="shared" si="876"/>
        <v>150359</v>
      </c>
      <c r="AH1348" s="23">
        <v>151107</v>
      </c>
      <c r="AI1348" s="119">
        <f>AH1348-AG1348</f>
        <v>748</v>
      </c>
    </row>
    <row r="1349" spans="2:35" x14ac:dyDescent="0.35">
      <c r="B1349" s="19" t="s">
        <v>100</v>
      </c>
      <c r="C1349" s="23">
        <v>197667</v>
      </c>
      <c r="D1349" s="23">
        <v>197832</v>
      </c>
      <c r="E1349" s="119">
        <f>D1349-C1349</f>
        <v>165</v>
      </c>
      <c r="F1349" s="21"/>
      <c r="G1349" s="19" t="s">
        <v>100</v>
      </c>
      <c r="H1349" s="23">
        <f t="shared" si="877"/>
        <v>197832</v>
      </c>
      <c r="I1349" s="23">
        <v>197992</v>
      </c>
      <c r="J1349" s="119">
        <f>I1349-H1349</f>
        <v>160</v>
      </c>
      <c r="K1349" s="21"/>
      <c r="L1349" s="19" t="s">
        <v>100</v>
      </c>
      <c r="M1349" s="23">
        <f t="shared" si="872"/>
        <v>197992</v>
      </c>
      <c r="N1349" s="23">
        <v>198202</v>
      </c>
      <c r="O1349" s="119">
        <f>N1349-M1349</f>
        <v>210</v>
      </c>
      <c r="P1349" s="21"/>
      <c r="Q1349" s="19" t="s">
        <v>100</v>
      </c>
      <c r="R1349" s="23">
        <f t="shared" si="873"/>
        <v>198202</v>
      </c>
      <c r="S1349" s="23">
        <v>198352</v>
      </c>
      <c r="T1349" s="119">
        <f>S1349-R1349</f>
        <v>150</v>
      </c>
      <c r="U1349" s="21"/>
      <c r="V1349" s="19" t="s">
        <v>100</v>
      </c>
      <c r="W1349" s="23">
        <f t="shared" si="874"/>
        <v>198352</v>
      </c>
      <c r="X1349" s="23">
        <v>198457</v>
      </c>
      <c r="Y1349" s="119">
        <f>X1349-W1349</f>
        <v>105</v>
      </c>
      <c r="Z1349" s="21"/>
      <c r="AA1349" s="19" t="s">
        <v>100</v>
      </c>
      <c r="AB1349" s="23">
        <f t="shared" si="875"/>
        <v>198457</v>
      </c>
      <c r="AC1349" s="23">
        <v>198607</v>
      </c>
      <c r="AD1349" s="119">
        <f>AC1349-AB1349</f>
        <v>150</v>
      </c>
      <c r="AE1349" s="21"/>
      <c r="AF1349" s="19" t="s">
        <v>100</v>
      </c>
      <c r="AG1349" s="23">
        <f t="shared" si="876"/>
        <v>198607</v>
      </c>
      <c r="AH1349" s="23">
        <v>198807</v>
      </c>
      <c r="AI1349" s="119">
        <f>AH1349-AG1349</f>
        <v>200</v>
      </c>
    </row>
    <row r="1350" spans="2:35" x14ac:dyDescent="0.35">
      <c r="B1350" s="19" t="s">
        <v>1176</v>
      </c>
      <c r="C1350" s="23">
        <v>516</v>
      </c>
      <c r="D1350" s="23">
        <v>516</v>
      </c>
      <c r="E1350" s="119">
        <f>D1350-C1350</f>
        <v>0</v>
      </c>
      <c r="F1350" s="21"/>
      <c r="G1350" s="19" t="s">
        <v>1176</v>
      </c>
      <c r="H1350" s="23">
        <f t="shared" si="877"/>
        <v>516</v>
      </c>
      <c r="I1350" s="23">
        <v>516</v>
      </c>
      <c r="J1350" s="119">
        <f>I1350-H1350</f>
        <v>0</v>
      </c>
      <c r="K1350" s="21"/>
      <c r="L1350" s="19" t="s">
        <v>1176</v>
      </c>
      <c r="M1350" s="23">
        <f t="shared" si="872"/>
        <v>516</v>
      </c>
      <c r="N1350" s="23">
        <v>516</v>
      </c>
      <c r="O1350" s="119">
        <f>N1350-M1350</f>
        <v>0</v>
      </c>
      <c r="P1350" s="21"/>
      <c r="Q1350" s="19" t="s">
        <v>1176</v>
      </c>
      <c r="R1350" s="23">
        <f t="shared" si="873"/>
        <v>516</v>
      </c>
      <c r="S1350" s="23">
        <v>516</v>
      </c>
      <c r="T1350" s="119">
        <f>S1350-R1350</f>
        <v>0</v>
      </c>
      <c r="U1350" s="21"/>
      <c r="V1350" s="19" t="s">
        <v>1176</v>
      </c>
      <c r="W1350" s="23">
        <f t="shared" si="874"/>
        <v>516</v>
      </c>
      <c r="X1350" s="23">
        <v>516</v>
      </c>
      <c r="Y1350" s="119">
        <f>X1350-W1350</f>
        <v>0</v>
      </c>
      <c r="Z1350" s="21"/>
      <c r="AA1350" s="19" t="s">
        <v>1176</v>
      </c>
      <c r="AB1350" s="23">
        <f t="shared" si="875"/>
        <v>516</v>
      </c>
      <c r="AC1350" s="23">
        <v>516</v>
      </c>
      <c r="AD1350" s="119">
        <f>AC1350-AB1350</f>
        <v>0</v>
      </c>
      <c r="AE1350" s="21"/>
      <c r="AF1350" s="19" t="s">
        <v>1176</v>
      </c>
      <c r="AG1350" s="23">
        <f t="shared" si="876"/>
        <v>516</v>
      </c>
      <c r="AH1350" s="23">
        <v>516</v>
      </c>
      <c r="AI1350" s="119">
        <f>AH1350-AG1350</f>
        <v>0</v>
      </c>
    </row>
    <row r="1351" spans="2:35" x14ac:dyDescent="0.35">
      <c r="B1351" s="19" t="s">
        <v>1179</v>
      </c>
      <c r="C1351" s="23">
        <v>12279</v>
      </c>
      <c r="D1351" s="23">
        <v>12279</v>
      </c>
      <c r="E1351" s="119">
        <f>D1351-C1351</f>
        <v>0</v>
      </c>
      <c r="F1351" s="21"/>
      <c r="G1351" s="19" t="s">
        <v>1179</v>
      </c>
      <c r="H1351" s="23">
        <f t="shared" si="877"/>
        <v>12279</v>
      </c>
      <c r="I1351" s="23">
        <v>12279</v>
      </c>
      <c r="J1351" s="119">
        <f>I1351-H1351</f>
        <v>0</v>
      </c>
      <c r="K1351" s="21"/>
      <c r="L1351" s="19" t="s">
        <v>1179</v>
      </c>
      <c r="M1351" s="23">
        <f t="shared" si="872"/>
        <v>12279</v>
      </c>
      <c r="N1351" s="23">
        <v>12279</v>
      </c>
      <c r="O1351" s="119">
        <f>N1351-M1351</f>
        <v>0</v>
      </c>
      <c r="P1351" s="21"/>
      <c r="Q1351" s="19" t="s">
        <v>1179</v>
      </c>
      <c r="R1351" s="23">
        <f t="shared" si="873"/>
        <v>12279</v>
      </c>
      <c r="S1351" s="23">
        <v>12279</v>
      </c>
      <c r="T1351" s="119">
        <f>S1351-R1351</f>
        <v>0</v>
      </c>
      <c r="U1351" s="21"/>
      <c r="V1351" s="19" t="s">
        <v>1179</v>
      </c>
      <c r="W1351" s="23">
        <f t="shared" si="874"/>
        <v>12279</v>
      </c>
      <c r="X1351" s="23">
        <v>12279</v>
      </c>
      <c r="Y1351" s="119">
        <f>X1351-W1351</f>
        <v>0</v>
      </c>
      <c r="Z1351" s="21"/>
      <c r="AA1351" s="19" t="s">
        <v>1179</v>
      </c>
      <c r="AB1351" s="23">
        <f t="shared" si="875"/>
        <v>12279</v>
      </c>
      <c r="AC1351" s="23">
        <v>12279</v>
      </c>
      <c r="AD1351" s="119">
        <f>AC1351-AB1351</f>
        <v>0</v>
      </c>
      <c r="AE1351" s="21"/>
      <c r="AF1351" s="19" t="s">
        <v>1179</v>
      </c>
      <c r="AG1351" s="23">
        <f t="shared" si="876"/>
        <v>12279</v>
      </c>
      <c r="AH1351" s="23">
        <v>12279</v>
      </c>
      <c r="AI1351" s="119">
        <f>AH1351-AG1351</f>
        <v>0</v>
      </c>
    </row>
    <row r="1352" spans="2:35" x14ac:dyDescent="0.35">
      <c r="B1352" s="50" t="s">
        <v>3</v>
      </c>
      <c r="C1352" s="23">
        <v>382370</v>
      </c>
      <c r="D1352" s="23">
        <v>382573</v>
      </c>
      <c r="E1352" s="119">
        <f>(D1352-C1352)*10</f>
        <v>2030</v>
      </c>
      <c r="F1352" s="21"/>
      <c r="G1352" s="50" t="s">
        <v>3</v>
      </c>
      <c r="H1352" s="23">
        <f t="shared" si="877"/>
        <v>382573</v>
      </c>
      <c r="I1352" s="23">
        <v>382757</v>
      </c>
      <c r="J1352" s="119">
        <f>(I1352-H1352)*10</f>
        <v>1840</v>
      </c>
      <c r="K1352" s="21"/>
      <c r="L1352" s="50" t="s">
        <v>3</v>
      </c>
      <c r="M1352" s="23">
        <f t="shared" si="872"/>
        <v>382757</v>
      </c>
      <c r="N1352" s="23">
        <v>382977</v>
      </c>
      <c r="O1352" s="119">
        <f>(N1352-M1352)*10</f>
        <v>2200</v>
      </c>
      <c r="P1352" s="21"/>
      <c r="Q1352" s="50" t="s">
        <v>3</v>
      </c>
      <c r="R1352" s="23">
        <f t="shared" si="873"/>
        <v>382977</v>
      </c>
      <c r="S1352" s="23">
        <v>383151</v>
      </c>
      <c r="T1352" s="119">
        <f>(S1352-R1352)*10</f>
        <v>1740</v>
      </c>
      <c r="U1352" s="21"/>
      <c r="V1352" s="50" t="s">
        <v>3</v>
      </c>
      <c r="W1352" s="23">
        <f t="shared" si="874"/>
        <v>383151</v>
      </c>
      <c r="X1352" s="23">
        <v>383307</v>
      </c>
      <c r="Y1352" s="119">
        <f>(X1352-W1352)*10</f>
        <v>1560</v>
      </c>
      <c r="Z1352" s="21"/>
      <c r="AA1352" s="50" t="s">
        <v>3</v>
      </c>
      <c r="AB1352" s="23">
        <f t="shared" si="875"/>
        <v>383307</v>
      </c>
      <c r="AC1352" s="23">
        <v>383562</v>
      </c>
      <c r="AD1352" s="119">
        <f>(AC1352-AB1352)*10</f>
        <v>2550</v>
      </c>
      <c r="AE1352" s="21"/>
      <c r="AF1352" s="50" t="s">
        <v>3</v>
      </c>
      <c r="AG1352" s="23">
        <f t="shared" si="876"/>
        <v>383562</v>
      </c>
      <c r="AH1352" s="23">
        <v>383832</v>
      </c>
      <c r="AI1352" s="119">
        <f>(AH1352-AG1352)*10</f>
        <v>2700</v>
      </c>
    </row>
    <row r="1353" spans="2:35" x14ac:dyDescent="0.35">
      <c r="B1353" s="50" t="s">
        <v>83</v>
      </c>
      <c r="C1353" s="23">
        <v>31837</v>
      </c>
      <c r="D1353" s="23">
        <v>31845</v>
      </c>
      <c r="E1353" s="119">
        <f>D1353-Supply!C1353</f>
        <v>8</v>
      </c>
      <c r="F1353" s="21"/>
      <c r="G1353" s="50" t="s">
        <v>83</v>
      </c>
      <c r="H1353" s="23">
        <f t="shared" si="877"/>
        <v>31845</v>
      </c>
      <c r="I1353" s="23">
        <v>31851</v>
      </c>
      <c r="J1353" s="119">
        <f>I1353-Supply!H1353</f>
        <v>6</v>
      </c>
      <c r="K1353" s="21"/>
      <c r="L1353" s="50" t="s">
        <v>83</v>
      </c>
      <c r="M1353" s="23">
        <f t="shared" si="872"/>
        <v>31851</v>
      </c>
      <c r="N1353" s="23">
        <v>31859</v>
      </c>
      <c r="O1353" s="119">
        <f>N1353-Supply!M1353</f>
        <v>8</v>
      </c>
      <c r="P1353" s="21"/>
      <c r="Q1353" s="50" t="s">
        <v>83</v>
      </c>
      <c r="R1353" s="23">
        <f t="shared" si="873"/>
        <v>31859</v>
      </c>
      <c r="S1353" s="23">
        <v>31865</v>
      </c>
      <c r="T1353" s="119">
        <f>S1353-R1353</f>
        <v>6</v>
      </c>
      <c r="U1353" s="21"/>
      <c r="V1353" s="50" t="s">
        <v>83</v>
      </c>
      <c r="W1353" s="23">
        <f t="shared" si="874"/>
        <v>31865</v>
      </c>
      <c r="X1353" s="23">
        <v>31870</v>
      </c>
      <c r="Y1353" s="119">
        <f>X1353-Supply!W1353</f>
        <v>5</v>
      </c>
      <c r="Z1353" s="21"/>
      <c r="AA1353" s="50" t="s">
        <v>83</v>
      </c>
      <c r="AB1353" s="23">
        <f t="shared" si="875"/>
        <v>31870</v>
      </c>
      <c r="AC1353" s="23">
        <v>31875</v>
      </c>
      <c r="AD1353" s="119">
        <f>AC1353-Supply!AB1353</f>
        <v>5</v>
      </c>
      <c r="AE1353" s="21"/>
      <c r="AF1353" s="50" t="s">
        <v>83</v>
      </c>
      <c r="AG1353" s="23">
        <f t="shared" si="876"/>
        <v>31875</v>
      </c>
      <c r="AH1353" s="23">
        <v>31883</v>
      </c>
      <c r="AI1353" s="119">
        <f>AH1353-Supply!AG1353</f>
        <v>8</v>
      </c>
    </row>
    <row r="1354" spans="2:35" x14ac:dyDescent="0.35">
      <c r="B1354" s="50" t="s">
        <v>84</v>
      </c>
      <c r="C1354" s="23">
        <v>58052</v>
      </c>
      <c r="D1354" s="23">
        <v>58104</v>
      </c>
      <c r="E1354" s="119">
        <f>D1354-C1354</f>
        <v>52</v>
      </c>
      <c r="F1354" s="21"/>
      <c r="G1354" s="50" t="s">
        <v>84</v>
      </c>
      <c r="H1354" s="23">
        <f t="shared" si="877"/>
        <v>58104</v>
      </c>
      <c r="I1354" s="23">
        <v>58128</v>
      </c>
      <c r="J1354" s="119">
        <f>I1354-H1354</f>
        <v>24</v>
      </c>
      <c r="K1354" s="21"/>
      <c r="L1354" s="50" t="s">
        <v>84</v>
      </c>
      <c r="M1354" s="23">
        <f t="shared" si="872"/>
        <v>58128</v>
      </c>
      <c r="N1354" s="23">
        <v>58138</v>
      </c>
      <c r="O1354" s="119">
        <f>N1354-M1354</f>
        <v>10</v>
      </c>
      <c r="P1354" s="21"/>
      <c r="Q1354" s="50" t="s">
        <v>84</v>
      </c>
      <c r="R1354" s="23">
        <f t="shared" si="873"/>
        <v>58138</v>
      </c>
      <c r="S1354" s="23">
        <v>58147</v>
      </c>
      <c r="T1354" s="119">
        <f>S1354-R1354</f>
        <v>9</v>
      </c>
      <c r="U1354" s="21"/>
      <c r="V1354" s="50" t="s">
        <v>84</v>
      </c>
      <c r="W1354" s="23">
        <f t="shared" si="874"/>
        <v>58147</v>
      </c>
      <c r="X1354" s="23">
        <v>58150</v>
      </c>
      <c r="Y1354" s="119">
        <f>X1354-W1354</f>
        <v>3</v>
      </c>
      <c r="Z1354" s="21"/>
      <c r="AA1354" s="50" t="s">
        <v>84</v>
      </c>
      <c r="AB1354" s="23">
        <f t="shared" si="875"/>
        <v>58150</v>
      </c>
      <c r="AC1354" s="23">
        <v>58150</v>
      </c>
      <c r="AD1354" s="119">
        <f>AC1354-AB1354</f>
        <v>0</v>
      </c>
      <c r="AE1354" s="21"/>
      <c r="AF1354" s="50" t="s">
        <v>84</v>
      </c>
      <c r="AG1354" s="23">
        <f t="shared" si="876"/>
        <v>58150</v>
      </c>
      <c r="AH1354" s="23">
        <v>58161</v>
      </c>
      <c r="AI1354" s="119">
        <f>AH1354-AG1354</f>
        <v>11</v>
      </c>
    </row>
    <row r="1355" spans="2:35" x14ac:dyDescent="0.35">
      <c r="B1355" s="50" t="s">
        <v>98</v>
      </c>
      <c r="C1355" s="23">
        <v>139852</v>
      </c>
      <c r="D1355" s="23">
        <v>139852</v>
      </c>
      <c r="E1355" s="119">
        <f>D1355-C1355</f>
        <v>0</v>
      </c>
      <c r="F1355" s="21"/>
      <c r="G1355" s="50" t="s">
        <v>98</v>
      </c>
      <c r="H1355" s="23">
        <f t="shared" si="877"/>
        <v>139852</v>
      </c>
      <c r="I1355" s="23">
        <v>139852</v>
      </c>
      <c r="J1355" s="119">
        <f>I1355-H1355</f>
        <v>0</v>
      </c>
      <c r="K1355" s="21"/>
      <c r="L1355" s="50" t="s">
        <v>98</v>
      </c>
      <c r="M1355" s="23">
        <f t="shared" si="872"/>
        <v>139852</v>
      </c>
      <c r="N1355" s="23">
        <v>139852</v>
      </c>
      <c r="O1355" s="119">
        <f>N1355-M1355</f>
        <v>0</v>
      </c>
      <c r="P1355" s="21"/>
      <c r="Q1355" s="50" t="s">
        <v>98</v>
      </c>
      <c r="R1355" s="23">
        <f t="shared" si="873"/>
        <v>139852</v>
      </c>
      <c r="S1355" s="23">
        <v>139852</v>
      </c>
      <c r="T1355" s="119">
        <f>S1355-R1355</f>
        <v>0</v>
      </c>
      <c r="U1355" s="21"/>
      <c r="V1355" s="50" t="s">
        <v>98</v>
      </c>
      <c r="W1355" s="23">
        <f t="shared" si="874"/>
        <v>139852</v>
      </c>
      <c r="X1355" s="23">
        <v>139852</v>
      </c>
      <c r="Y1355" s="119">
        <f>X1355-W1355</f>
        <v>0</v>
      </c>
      <c r="Z1355" s="21"/>
      <c r="AA1355" s="50" t="s">
        <v>98</v>
      </c>
      <c r="AB1355" s="23">
        <f t="shared" si="875"/>
        <v>139852</v>
      </c>
      <c r="AC1355" s="23">
        <v>139852</v>
      </c>
      <c r="AD1355" s="119">
        <f>AC1355-AB1355</f>
        <v>0</v>
      </c>
      <c r="AE1355" s="21"/>
      <c r="AF1355" s="50" t="s">
        <v>98</v>
      </c>
      <c r="AG1355" s="23">
        <f t="shared" si="876"/>
        <v>139852</v>
      </c>
      <c r="AH1355" s="23">
        <v>139852</v>
      </c>
      <c r="AI1355" s="119">
        <f>AH1355-AG1355</f>
        <v>0</v>
      </c>
    </row>
    <row r="1356" spans="2:35" x14ac:dyDescent="0.35">
      <c r="B1356" s="50" t="s">
        <v>85</v>
      </c>
      <c r="C1356" s="23">
        <v>947</v>
      </c>
      <c r="D1356" s="23">
        <v>948</v>
      </c>
      <c r="E1356" s="119">
        <f>D1356-C1356</f>
        <v>1</v>
      </c>
      <c r="F1356" s="21"/>
      <c r="G1356" s="50" t="s">
        <v>85</v>
      </c>
      <c r="H1356" s="23">
        <f t="shared" si="877"/>
        <v>948</v>
      </c>
      <c r="I1356" s="23">
        <v>949</v>
      </c>
      <c r="J1356" s="119">
        <f>I1356-H1356</f>
        <v>1</v>
      </c>
      <c r="K1356" s="21"/>
      <c r="L1356" s="50" t="s">
        <v>85</v>
      </c>
      <c r="M1356" s="23">
        <f t="shared" si="872"/>
        <v>949</v>
      </c>
      <c r="N1356" s="23">
        <v>951</v>
      </c>
      <c r="O1356" s="119">
        <f>N1356-M1356</f>
        <v>2</v>
      </c>
      <c r="P1356" s="21"/>
      <c r="Q1356" s="50" t="s">
        <v>85</v>
      </c>
      <c r="R1356" s="23">
        <f t="shared" si="873"/>
        <v>951</v>
      </c>
      <c r="S1356" s="23">
        <v>952</v>
      </c>
      <c r="T1356" s="119">
        <f>S1356-R1356</f>
        <v>1</v>
      </c>
      <c r="U1356" s="21"/>
      <c r="V1356" s="50" t="s">
        <v>85</v>
      </c>
      <c r="W1356" s="23">
        <f t="shared" si="874"/>
        <v>952</v>
      </c>
      <c r="X1356" s="23">
        <v>954</v>
      </c>
      <c r="Y1356" s="119">
        <f>X1356-W1356</f>
        <v>2</v>
      </c>
      <c r="Z1356" s="21"/>
      <c r="AA1356" s="50" t="s">
        <v>85</v>
      </c>
      <c r="AB1356" s="23">
        <f t="shared" si="875"/>
        <v>954</v>
      </c>
      <c r="AC1356" s="23">
        <v>957</v>
      </c>
      <c r="AD1356" s="119">
        <f>AC1356-AB1356</f>
        <v>3</v>
      </c>
      <c r="AE1356" s="21"/>
      <c r="AF1356" s="50" t="s">
        <v>85</v>
      </c>
      <c r="AG1356" s="23">
        <f t="shared" si="876"/>
        <v>957</v>
      </c>
      <c r="AH1356" s="23">
        <v>959</v>
      </c>
      <c r="AI1356" s="119">
        <f>AH1356-AG1356</f>
        <v>2</v>
      </c>
    </row>
    <row r="1357" spans="2:35" x14ac:dyDescent="0.35">
      <c r="B1357" s="50" t="s">
        <v>86</v>
      </c>
      <c r="C1357" s="23">
        <v>386810</v>
      </c>
      <c r="D1357" s="23">
        <v>387014</v>
      </c>
      <c r="E1357" s="119">
        <f>D1357-C1357</f>
        <v>204</v>
      </c>
      <c r="F1357" s="21"/>
      <c r="G1357" s="50" t="s">
        <v>86</v>
      </c>
      <c r="H1357" s="23">
        <f t="shared" si="877"/>
        <v>387014</v>
      </c>
      <c r="I1357" s="23">
        <v>387214</v>
      </c>
      <c r="J1357" s="119">
        <f>I1357-H1357</f>
        <v>200</v>
      </c>
      <c r="K1357" s="21"/>
      <c r="L1357" s="50" t="s">
        <v>86</v>
      </c>
      <c r="M1357" s="23">
        <f t="shared" si="872"/>
        <v>387214</v>
      </c>
      <c r="N1357" s="23">
        <v>387439</v>
      </c>
      <c r="O1357" s="119">
        <f>N1357-M1357</f>
        <v>225</v>
      </c>
      <c r="P1357" s="21"/>
      <c r="Q1357" s="50" t="s">
        <v>86</v>
      </c>
      <c r="R1357" s="23">
        <f t="shared" si="873"/>
        <v>387439</v>
      </c>
      <c r="S1357" s="23">
        <v>387652</v>
      </c>
      <c r="T1357" s="119">
        <f>S1357-R1357</f>
        <v>213</v>
      </c>
      <c r="U1357" s="21"/>
      <c r="V1357" s="50" t="s">
        <v>86</v>
      </c>
      <c r="W1357" s="23">
        <f t="shared" si="874"/>
        <v>387652</v>
      </c>
      <c r="X1357" s="23">
        <v>387826</v>
      </c>
      <c r="Y1357" s="119">
        <f>X1357-W1357</f>
        <v>174</v>
      </c>
      <c r="Z1357" s="21"/>
      <c r="AA1357" s="50" t="s">
        <v>86</v>
      </c>
      <c r="AB1357" s="23">
        <f t="shared" si="875"/>
        <v>387826</v>
      </c>
      <c r="AC1357" s="23">
        <v>388068</v>
      </c>
      <c r="AD1357" s="119">
        <f>AC1357-AB1357</f>
        <v>242</v>
      </c>
      <c r="AE1357" s="21"/>
      <c r="AF1357" s="50" t="s">
        <v>86</v>
      </c>
      <c r="AG1357" s="23">
        <f t="shared" si="876"/>
        <v>388068</v>
      </c>
      <c r="AH1357" s="23">
        <v>388269</v>
      </c>
      <c r="AI1357" s="119">
        <f>AH1357-AG1357</f>
        <v>201</v>
      </c>
    </row>
    <row r="1358" spans="2:35" x14ac:dyDescent="0.35">
      <c r="B1358" s="50" t="s">
        <v>93</v>
      </c>
      <c r="C1358" s="23"/>
      <c r="D1358" s="23"/>
      <c r="E1358" s="119">
        <f>E1357+E1356+E1355+E1354+E1353+E1352</f>
        <v>2295</v>
      </c>
      <c r="F1358" s="21"/>
      <c r="G1358" s="50" t="s">
        <v>93</v>
      </c>
      <c r="H1358" s="23">
        <f t="shared" si="877"/>
        <v>0</v>
      </c>
      <c r="I1358" s="23"/>
      <c r="J1358" s="119">
        <f>J1357+J1356+J1355+J1354+J1353+J1352</f>
        <v>2071</v>
      </c>
      <c r="K1358" s="21"/>
      <c r="L1358" s="50" t="s">
        <v>93</v>
      </c>
      <c r="M1358" s="23">
        <f t="shared" si="872"/>
        <v>0</v>
      </c>
      <c r="N1358" s="23"/>
      <c r="O1358" s="119">
        <f>O1357+O1356+O1355+O1354+O1353+O1352</f>
        <v>2445</v>
      </c>
      <c r="P1358" s="21"/>
      <c r="Q1358" s="50" t="s">
        <v>93</v>
      </c>
      <c r="R1358" s="23">
        <f t="shared" si="873"/>
        <v>0</v>
      </c>
      <c r="S1358" s="23"/>
      <c r="T1358" s="119">
        <f>T1357+T1356+T1355+T1354+T1353+T1352</f>
        <v>1969</v>
      </c>
      <c r="U1358" s="21"/>
      <c r="V1358" s="50" t="s">
        <v>93</v>
      </c>
      <c r="W1358" s="23">
        <f t="shared" si="874"/>
        <v>0</v>
      </c>
      <c r="X1358" s="23"/>
      <c r="Y1358" s="119">
        <f>Y1357+Y1356+Y1355+Y1354+Y1353+Y1352</f>
        <v>1744</v>
      </c>
      <c r="Z1358" s="21"/>
      <c r="AA1358" s="50" t="s">
        <v>93</v>
      </c>
      <c r="AB1358" s="23">
        <f t="shared" si="875"/>
        <v>0</v>
      </c>
      <c r="AC1358" s="23"/>
      <c r="AD1358" s="119">
        <f>AD1357+AD1356+AD1355+AD1354+AD1353+AD1352</f>
        <v>2800</v>
      </c>
      <c r="AE1358" s="21"/>
      <c r="AF1358" s="50" t="s">
        <v>93</v>
      </c>
      <c r="AG1358" s="23">
        <f t="shared" si="876"/>
        <v>0</v>
      </c>
      <c r="AH1358" s="23"/>
      <c r="AI1358" s="119">
        <f>AI1357+AI1356+AI1355+AI1354+AI1353+AI1352</f>
        <v>2922</v>
      </c>
    </row>
    <row r="1359" spans="2:35" x14ac:dyDescent="0.35">
      <c r="B1359" s="50" t="s">
        <v>87</v>
      </c>
      <c r="C1359" s="23">
        <v>1603335</v>
      </c>
      <c r="D1359" s="23">
        <v>1603335</v>
      </c>
      <c r="E1359" s="119">
        <f t="shared" ref="E1359:E1365" si="878">D1359-C1359</f>
        <v>0</v>
      </c>
      <c r="F1359" s="21"/>
      <c r="G1359" s="50" t="s">
        <v>87</v>
      </c>
      <c r="H1359" s="23">
        <f t="shared" si="877"/>
        <v>1603335</v>
      </c>
      <c r="I1359" s="23">
        <v>1603335</v>
      </c>
      <c r="J1359" s="119">
        <f t="shared" ref="J1359:J1365" si="879">I1359-H1359</f>
        <v>0</v>
      </c>
      <c r="K1359" s="21"/>
      <c r="L1359" s="50" t="s">
        <v>87</v>
      </c>
      <c r="M1359" s="23">
        <f t="shared" si="872"/>
        <v>1603335</v>
      </c>
      <c r="N1359" s="23">
        <v>1603335</v>
      </c>
      <c r="O1359" s="119">
        <f t="shared" ref="O1359:O1365" si="880">N1359-M1359</f>
        <v>0</v>
      </c>
      <c r="P1359" s="21"/>
      <c r="Q1359" s="50" t="s">
        <v>87</v>
      </c>
      <c r="R1359" s="23">
        <f t="shared" si="873"/>
        <v>1603335</v>
      </c>
      <c r="S1359" s="23">
        <v>1603335</v>
      </c>
      <c r="T1359" s="119">
        <f t="shared" ref="T1359:T1365" si="881">S1359-R1359</f>
        <v>0</v>
      </c>
      <c r="U1359" s="21"/>
      <c r="V1359" s="50" t="s">
        <v>87</v>
      </c>
      <c r="W1359" s="23">
        <f t="shared" si="874"/>
        <v>1603335</v>
      </c>
      <c r="X1359" s="23">
        <v>1603335</v>
      </c>
      <c r="Y1359" s="119">
        <f t="shared" ref="Y1359:Y1365" si="882">X1359-W1359</f>
        <v>0</v>
      </c>
      <c r="Z1359" s="21"/>
      <c r="AA1359" s="50" t="s">
        <v>87</v>
      </c>
      <c r="AB1359" s="23">
        <f t="shared" si="875"/>
        <v>1603335</v>
      </c>
      <c r="AC1359" s="23">
        <v>1604297</v>
      </c>
      <c r="AD1359" s="119">
        <f t="shared" ref="AD1359:AD1365" si="883">AC1359-AB1359</f>
        <v>962</v>
      </c>
      <c r="AE1359" s="21"/>
      <c r="AF1359" s="50" t="s">
        <v>87</v>
      </c>
      <c r="AG1359" s="23">
        <f t="shared" si="876"/>
        <v>1604297</v>
      </c>
      <c r="AH1359" s="23">
        <v>1605295</v>
      </c>
      <c r="AI1359" s="119">
        <f t="shared" ref="AI1359:AI1365" si="884">AH1359-AG1359</f>
        <v>998</v>
      </c>
    </row>
    <row r="1360" spans="2:35" x14ac:dyDescent="0.35">
      <c r="B1360" s="50" t="s">
        <v>96</v>
      </c>
      <c r="C1360" s="23">
        <v>919894</v>
      </c>
      <c r="D1360" s="23">
        <v>920218</v>
      </c>
      <c r="E1360" s="119">
        <f>D1360-C1360</f>
        <v>324</v>
      </c>
      <c r="F1360" s="21"/>
      <c r="G1360" s="50" t="s">
        <v>96</v>
      </c>
      <c r="H1360" s="23">
        <f t="shared" si="877"/>
        <v>920218</v>
      </c>
      <c r="I1360" s="23">
        <v>920461</v>
      </c>
      <c r="J1360" s="119">
        <f t="shared" si="879"/>
        <v>243</v>
      </c>
      <c r="K1360" s="21"/>
      <c r="L1360" s="50" t="s">
        <v>96</v>
      </c>
      <c r="M1360" s="23">
        <f t="shared" si="872"/>
        <v>920461</v>
      </c>
      <c r="N1360" s="23">
        <v>920739</v>
      </c>
      <c r="O1360" s="119">
        <f t="shared" si="880"/>
        <v>278</v>
      </c>
      <c r="P1360" s="21"/>
      <c r="Q1360" s="50" t="s">
        <v>96</v>
      </c>
      <c r="R1360" s="23">
        <f t="shared" si="873"/>
        <v>920739</v>
      </c>
      <c r="S1360" s="23">
        <v>920971</v>
      </c>
      <c r="T1360" s="119">
        <f>S1360-R1360</f>
        <v>232</v>
      </c>
      <c r="U1360" s="21"/>
      <c r="V1360" s="50" t="s">
        <v>96</v>
      </c>
      <c r="W1360" s="23">
        <f t="shared" si="874"/>
        <v>920971</v>
      </c>
      <c r="X1360" s="23">
        <v>921249</v>
      </c>
      <c r="Y1360" s="119">
        <f t="shared" si="882"/>
        <v>278</v>
      </c>
      <c r="Z1360" s="21"/>
      <c r="AA1360" s="50" t="s">
        <v>96</v>
      </c>
      <c r="AB1360" s="23">
        <f t="shared" si="875"/>
        <v>921249</v>
      </c>
      <c r="AC1360" s="23">
        <v>921554</v>
      </c>
      <c r="AD1360" s="119">
        <f>AC1360-AB1360</f>
        <v>305</v>
      </c>
      <c r="AE1360" s="21"/>
      <c r="AF1360" s="50" t="s">
        <v>96</v>
      </c>
      <c r="AG1360" s="23">
        <f t="shared" si="876"/>
        <v>921554</v>
      </c>
      <c r="AH1360" s="23">
        <v>921870</v>
      </c>
      <c r="AI1360" s="119">
        <f>AH1360-AG1360</f>
        <v>316</v>
      </c>
    </row>
    <row r="1361" spans="2:35" x14ac:dyDescent="0.35">
      <c r="B1361" s="50" t="s">
        <v>88</v>
      </c>
      <c r="C1361" s="23">
        <v>0</v>
      </c>
      <c r="D1361" s="23">
        <v>0</v>
      </c>
      <c r="E1361" s="119">
        <f t="shared" si="878"/>
        <v>0</v>
      </c>
      <c r="F1361" s="21"/>
      <c r="G1361" s="50" t="s">
        <v>88</v>
      </c>
      <c r="H1361" s="23">
        <f t="shared" si="877"/>
        <v>0</v>
      </c>
      <c r="I1361" s="23">
        <v>0</v>
      </c>
      <c r="J1361" s="119">
        <f t="shared" si="879"/>
        <v>0</v>
      </c>
      <c r="K1361" s="21"/>
      <c r="L1361" s="50" t="s">
        <v>88</v>
      </c>
      <c r="M1361" s="23">
        <f t="shared" si="872"/>
        <v>0</v>
      </c>
      <c r="N1361" s="23">
        <v>0</v>
      </c>
      <c r="O1361" s="119">
        <f t="shared" si="880"/>
        <v>0</v>
      </c>
      <c r="P1361" s="21"/>
      <c r="Q1361" s="50" t="s">
        <v>88</v>
      </c>
      <c r="R1361" s="23">
        <f t="shared" si="873"/>
        <v>0</v>
      </c>
      <c r="S1361" s="23">
        <v>0</v>
      </c>
      <c r="T1361" s="119">
        <f t="shared" si="881"/>
        <v>0</v>
      </c>
      <c r="U1361" s="21"/>
      <c r="V1361" s="50" t="s">
        <v>88</v>
      </c>
      <c r="W1361" s="23">
        <f t="shared" si="874"/>
        <v>0</v>
      </c>
      <c r="X1361" s="23">
        <v>0</v>
      </c>
      <c r="Y1361" s="119">
        <f t="shared" si="882"/>
        <v>0</v>
      </c>
      <c r="Z1361" s="21"/>
      <c r="AA1361" s="50" t="s">
        <v>88</v>
      </c>
      <c r="AB1361" s="23">
        <f t="shared" si="875"/>
        <v>0</v>
      </c>
      <c r="AC1361" s="23">
        <v>0</v>
      </c>
      <c r="AD1361" s="119">
        <f t="shared" si="883"/>
        <v>0</v>
      </c>
      <c r="AE1361" s="21"/>
      <c r="AF1361" s="50" t="s">
        <v>88</v>
      </c>
      <c r="AG1361" s="23">
        <f t="shared" si="876"/>
        <v>0</v>
      </c>
      <c r="AH1361" s="23">
        <v>0</v>
      </c>
      <c r="AI1361" s="119">
        <f t="shared" si="884"/>
        <v>0</v>
      </c>
    </row>
    <row r="1362" spans="2:35" x14ac:dyDescent="0.35">
      <c r="B1362" s="50" t="s">
        <v>108</v>
      </c>
      <c r="C1362" s="23">
        <v>3213</v>
      </c>
      <c r="D1362" s="23">
        <v>3215</v>
      </c>
      <c r="E1362" s="119">
        <f t="shared" si="878"/>
        <v>2</v>
      </c>
      <c r="F1362" s="21"/>
      <c r="G1362" s="50" t="s">
        <v>108</v>
      </c>
      <c r="H1362" s="23">
        <f t="shared" si="877"/>
        <v>3215</v>
      </c>
      <c r="I1362" s="23">
        <v>3216</v>
      </c>
      <c r="J1362" s="119">
        <f t="shared" si="879"/>
        <v>1</v>
      </c>
      <c r="K1362" s="21"/>
      <c r="L1362" s="50" t="s">
        <v>108</v>
      </c>
      <c r="M1362" s="23">
        <f t="shared" si="872"/>
        <v>3216</v>
      </c>
      <c r="N1362" s="23">
        <v>3216</v>
      </c>
      <c r="O1362" s="119">
        <f t="shared" si="880"/>
        <v>0</v>
      </c>
      <c r="P1362" s="21"/>
      <c r="Q1362" s="50" t="s">
        <v>108</v>
      </c>
      <c r="R1362" s="23">
        <f t="shared" si="873"/>
        <v>3216</v>
      </c>
      <c r="S1362" s="23">
        <v>3216</v>
      </c>
      <c r="T1362" s="119">
        <f t="shared" si="881"/>
        <v>0</v>
      </c>
      <c r="U1362" s="21"/>
      <c r="V1362" s="50" t="s">
        <v>108</v>
      </c>
      <c r="W1362" s="23">
        <f t="shared" si="874"/>
        <v>3216</v>
      </c>
      <c r="X1362" s="23">
        <v>3215</v>
      </c>
      <c r="Y1362" s="119">
        <f t="shared" si="882"/>
        <v>-1</v>
      </c>
      <c r="Z1362" s="21"/>
      <c r="AA1362" s="50" t="s">
        <v>108</v>
      </c>
      <c r="AB1362" s="23">
        <f t="shared" si="875"/>
        <v>3215</v>
      </c>
      <c r="AC1362" s="23">
        <v>3220</v>
      </c>
      <c r="AD1362" s="119">
        <f t="shared" si="883"/>
        <v>5</v>
      </c>
      <c r="AE1362" s="21"/>
      <c r="AF1362" s="50" t="s">
        <v>108</v>
      </c>
      <c r="AG1362" s="23">
        <f t="shared" si="876"/>
        <v>3220</v>
      </c>
      <c r="AH1362" s="23">
        <v>3222</v>
      </c>
      <c r="AI1362" s="119">
        <f t="shared" si="884"/>
        <v>2</v>
      </c>
    </row>
    <row r="1363" spans="2:35" x14ac:dyDescent="0.35">
      <c r="B1363" s="50" t="s">
        <v>89</v>
      </c>
      <c r="C1363" s="23">
        <v>687011</v>
      </c>
      <c r="D1363" s="23">
        <v>687434</v>
      </c>
      <c r="E1363" s="119">
        <f t="shared" si="878"/>
        <v>423</v>
      </c>
      <c r="F1363" s="21"/>
      <c r="G1363" s="50" t="s">
        <v>89</v>
      </c>
      <c r="H1363" s="23">
        <f t="shared" si="877"/>
        <v>687434</v>
      </c>
      <c r="I1363" s="23">
        <v>687839</v>
      </c>
      <c r="J1363" s="119">
        <f t="shared" si="879"/>
        <v>405</v>
      </c>
      <c r="K1363" s="21"/>
      <c r="L1363" s="50" t="s">
        <v>89</v>
      </c>
      <c r="M1363" s="23">
        <f t="shared" si="872"/>
        <v>687839</v>
      </c>
      <c r="N1363" s="23">
        <v>688308</v>
      </c>
      <c r="O1363" s="119">
        <f t="shared" si="880"/>
        <v>469</v>
      </c>
      <c r="P1363" s="21"/>
      <c r="Q1363" s="50" t="s">
        <v>89</v>
      </c>
      <c r="R1363" s="23">
        <f t="shared" si="873"/>
        <v>688308</v>
      </c>
      <c r="S1363" s="23">
        <v>688678</v>
      </c>
      <c r="T1363" s="119">
        <f t="shared" si="881"/>
        <v>370</v>
      </c>
      <c r="U1363" s="21"/>
      <c r="V1363" s="50" t="s">
        <v>89</v>
      </c>
      <c r="W1363" s="23">
        <f t="shared" si="874"/>
        <v>688678</v>
      </c>
      <c r="X1363" s="23">
        <v>689072</v>
      </c>
      <c r="Y1363" s="119">
        <f t="shared" si="882"/>
        <v>394</v>
      </c>
      <c r="Z1363" s="21"/>
      <c r="AA1363" s="50" t="s">
        <v>89</v>
      </c>
      <c r="AB1363" s="23">
        <f t="shared" si="875"/>
        <v>689072</v>
      </c>
      <c r="AC1363" s="23">
        <v>689446</v>
      </c>
      <c r="AD1363" s="119">
        <f t="shared" si="883"/>
        <v>374</v>
      </c>
      <c r="AE1363" s="21"/>
      <c r="AF1363" s="50" t="s">
        <v>89</v>
      </c>
      <c r="AG1363" s="23">
        <f t="shared" si="876"/>
        <v>689446</v>
      </c>
      <c r="AH1363" s="23">
        <v>689832</v>
      </c>
      <c r="AI1363" s="119">
        <f t="shared" si="884"/>
        <v>386</v>
      </c>
    </row>
    <row r="1364" spans="2:35" x14ac:dyDescent="0.35">
      <c r="B1364" s="50" t="s">
        <v>90</v>
      </c>
      <c r="C1364" s="23">
        <v>374492</v>
      </c>
      <c r="D1364" s="23">
        <v>374792</v>
      </c>
      <c r="E1364" s="119">
        <f t="shared" si="878"/>
        <v>300</v>
      </c>
      <c r="F1364" s="21"/>
      <c r="G1364" s="50" t="s">
        <v>90</v>
      </c>
      <c r="H1364" s="23">
        <f t="shared" si="877"/>
        <v>374792</v>
      </c>
      <c r="I1364" s="23">
        <v>375036</v>
      </c>
      <c r="J1364" s="119">
        <f t="shared" si="879"/>
        <v>244</v>
      </c>
      <c r="K1364" s="21"/>
      <c r="L1364" s="50" t="s">
        <v>90</v>
      </c>
      <c r="M1364" s="23">
        <f t="shared" si="872"/>
        <v>375036</v>
      </c>
      <c r="N1364" s="23">
        <v>375315</v>
      </c>
      <c r="O1364" s="119">
        <f t="shared" si="880"/>
        <v>279</v>
      </c>
      <c r="P1364" s="21"/>
      <c r="Q1364" s="50" t="s">
        <v>90</v>
      </c>
      <c r="R1364" s="23">
        <f t="shared" si="873"/>
        <v>375315</v>
      </c>
      <c r="S1364" s="23">
        <v>375565</v>
      </c>
      <c r="T1364" s="119">
        <f t="shared" si="881"/>
        <v>250</v>
      </c>
      <c r="U1364" s="21"/>
      <c r="V1364" s="50" t="s">
        <v>90</v>
      </c>
      <c r="W1364" s="23">
        <f t="shared" si="874"/>
        <v>375565</v>
      </c>
      <c r="X1364" s="23">
        <v>375804</v>
      </c>
      <c r="Y1364" s="119">
        <f t="shared" si="882"/>
        <v>239</v>
      </c>
      <c r="Z1364" s="21"/>
      <c r="AA1364" s="50" t="s">
        <v>90</v>
      </c>
      <c r="AB1364" s="23">
        <f t="shared" si="875"/>
        <v>375804</v>
      </c>
      <c r="AC1364" s="23">
        <v>376085</v>
      </c>
      <c r="AD1364" s="119">
        <f t="shared" si="883"/>
        <v>281</v>
      </c>
      <c r="AE1364" s="21"/>
      <c r="AF1364" s="50" t="s">
        <v>90</v>
      </c>
      <c r="AG1364" s="23">
        <f t="shared" si="876"/>
        <v>376085</v>
      </c>
      <c r="AH1364" s="23">
        <v>376408</v>
      </c>
      <c r="AI1364" s="119">
        <f t="shared" si="884"/>
        <v>323</v>
      </c>
    </row>
    <row r="1365" spans="2:35" x14ac:dyDescent="0.35">
      <c r="B1365" s="50" t="s">
        <v>91</v>
      </c>
      <c r="C1365" s="23">
        <v>1160838</v>
      </c>
      <c r="D1365" s="23">
        <v>1162415</v>
      </c>
      <c r="E1365" s="119">
        <f t="shared" si="878"/>
        <v>1577</v>
      </c>
      <c r="F1365" s="21"/>
      <c r="G1365" s="50" t="s">
        <v>91</v>
      </c>
      <c r="H1365" s="23">
        <f t="shared" si="877"/>
        <v>1162415</v>
      </c>
      <c r="I1365" s="23">
        <v>1163813</v>
      </c>
      <c r="J1365" s="119">
        <f t="shared" si="879"/>
        <v>1398</v>
      </c>
      <c r="K1365" s="21"/>
      <c r="L1365" s="50" t="s">
        <v>91</v>
      </c>
      <c r="M1365" s="23">
        <f t="shared" si="872"/>
        <v>1163813</v>
      </c>
      <c r="N1365" s="23">
        <v>1165405</v>
      </c>
      <c r="O1365" s="119">
        <f t="shared" si="880"/>
        <v>1592</v>
      </c>
      <c r="P1365" s="21"/>
      <c r="Q1365" s="50" t="s">
        <v>91</v>
      </c>
      <c r="R1365" s="23">
        <f t="shared" si="873"/>
        <v>1165405</v>
      </c>
      <c r="S1365" s="23">
        <v>1166717</v>
      </c>
      <c r="T1365" s="119">
        <f t="shared" si="881"/>
        <v>1312</v>
      </c>
      <c r="U1365" s="21"/>
      <c r="V1365" s="50" t="s">
        <v>91</v>
      </c>
      <c r="W1365" s="23">
        <f t="shared" si="874"/>
        <v>1166717</v>
      </c>
      <c r="X1365" s="23">
        <v>1167924</v>
      </c>
      <c r="Y1365" s="119">
        <f t="shared" si="882"/>
        <v>1207</v>
      </c>
      <c r="Z1365" s="21"/>
      <c r="AA1365" s="50" t="s">
        <v>91</v>
      </c>
      <c r="AB1365" s="23">
        <f t="shared" si="875"/>
        <v>1167924</v>
      </c>
      <c r="AC1365" s="23">
        <v>1169161</v>
      </c>
      <c r="AD1365" s="119">
        <f t="shared" si="883"/>
        <v>1237</v>
      </c>
      <c r="AE1365" s="21"/>
      <c r="AF1365" s="50" t="s">
        <v>91</v>
      </c>
      <c r="AG1365" s="23">
        <f t="shared" si="876"/>
        <v>1169161</v>
      </c>
      <c r="AH1365" s="23">
        <v>1170541</v>
      </c>
      <c r="AI1365" s="119">
        <f t="shared" si="884"/>
        <v>1380</v>
      </c>
    </row>
    <row r="1366" spans="2:35" x14ac:dyDescent="0.35">
      <c r="B1366" s="50" t="s">
        <v>94</v>
      </c>
      <c r="C1366" s="23"/>
      <c r="D1366" s="23"/>
      <c r="E1366" s="119">
        <f>SUM(E1359:E1365)</f>
        <v>2626</v>
      </c>
      <c r="F1366" s="21"/>
      <c r="G1366" s="50" t="s">
        <v>94</v>
      </c>
      <c r="H1366" s="23">
        <f t="shared" si="877"/>
        <v>0</v>
      </c>
      <c r="I1366" s="23"/>
      <c r="J1366" s="119">
        <f>SUM(J1359:J1365)</f>
        <v>2291</v>
      </c>
      <c r="K1366" s="21"/>
      <c r="L1366" s="50" t="s">
        <v>94</v>
      </c>
      <c r="M1366" s="23">
        <f t="shared" si="872"/>
        <v>0</v>
      </c>
      <c r="N1366" s="23"/>
      <c r="O1366" s="119">
        <f>SUM(O1359:O1365)</f>
        <v>2618</v>
      </c>
      <c r="P1366" s="21"/>
      <c r="Q1366" s="50" t="s">
        <v>94</v>
      </c>
      <c r="R1366" s="23">
        <f t="shared" si="873"/>
        <v>0</v>
      </c>
      <c r="S1366" s="23"/>
      <c r="T1366" s="119">
        <f>SUM(T1359:T1365)</f>
        <v>2164</v>
      </c>
      <c r="U1366" s="21"/>
      <c r="V1366" s="50" t="s">
        <v>94</v>
      </c>
      <c r="W1366" s="23">
        <f t="shared" si="874"/>
        <v>0</v>
      </c>
      <c r="X1366" s="23"/>
      <c r="Y1366" s="119">
        <f>SUM(Y1359:Y1365)</f>
        <v>2117</v>
      </c>
      <c r="Z1366" s="21"/>
      <c r="AA1366" s="50" t="s">
        <v>94</v>
      </c>
      <c r="AB1366" s="23">
        <f t="shared" si="875"/>
        <v>0</v>
      </c>
      <c r="AC1366" s="23"/>
      <c r="AD1366" s="119">
        <f>SUM(AD1359:AD1365)</f>
        <v>3164</v>
      </c>
      <c r="AE1366" s="21"/>
      <c r="AF1366" s="50" t="s">
        <v>94</v>
      </c>
      <c r="AG1366" s="23">
        <f t="shared" si="876"/>
        <v>0</v>
      </c>
      <c r="AH1366" s="23"/>
      <c r="AI1366" s="119">
        <f>SUM(AI1359:AI1365)</f>
        <v>3405</v>
      </c>
    </row>
    <row r="1367" spans="2:35" x14ac:dyDescent="0.35">
      <c r="B1367" s="50" t="s">
        <v>97</v>
      </c>
      <c r="C1367" s="23">
        <v>626554</v>
      </c>
      <c r="D1367" s="23">
        <v>626817</v>
      </c>
      <c r="E1367" s="119">
        <f>D1367-C1367</f>
        <v>263</v>
      </c>
      <c r="F1367" s="21"/>
      <c r="G1367" s="50" t="s">
        <v>97</v>
      </c>
      <c r="H1367" s="23">
        <f t="shared" si="877"/>
        <v>626817</v>
      </c>
      <c r="I1367" s="23">
        <v>627014</v>
      </c>
      <c r="J1367" s="119">
        <f>I1367-H1367</f>
        <v>197</v>
      </c>
      <c r="K1367" s="21"/>
      <c r="L1367" s="50" t="s">
        <v>97</v>
      </c>
      <c r="M1367" s="23">
        <f t="shared" si="872"/>
        <v>627014</v>
      </c>
      <c r="N1367" s="23">
        <v>627323</v>
      </c>
      <c r="O1367" s="119">
        <f>N1367-M1367</f>
        <v>309</v>
      </c>
      <c r="P1367" s="21"/>
      <c r="Q1367" s="50" t="s">
        <v>97</v>
      </c>
      <c r="R1367" s="23">
        <f t="shared" si="873"/>
        <v>627323</v>
      </c>
      <c r="S1367" s="23">
        <v>627619</v>
      </c>
      <c r="T1367" s="119">
        <f>S1367-R1367</f>
        <v>296</v>
      </c>
      <c r="U1367" s="21"/>
      <c r="V1367" s="50" t="s">
        <v>97</v>
      </c>
      <c r="W1367" s="23">
        <f t="shared" si="874"/>
        <v>627619</v>
      </c>
      <c r="X1367" s="23">
        <v>627921</v>
      </c>
      <c r="Y1367" s="119">
        <f>X1367-W1367</f>
        <v>302</v>
      </c>
      <c r="Z1367" s="21"/>
      <c r="AA1367" s="50" t="s">
        <v>97</v>
      </c>
      <c r="AB1367" s="23">
        <f t="shared" si="875"/>
        <v>627921</v>
      </c>
      <c r="AC1367" s="23">
        <v>628206</v>
      </c>
      <c r="AD1367" s="119">
        <f>AC1367-AB1367</f>
        <v>285</v>
      </c>
      <c r="AE1367" s="21"/>
      <c r="AF1367" s="50" t="s">
        <v>97</v>
      </c>
      <c r="AG1367" s="23">
        <f t="shared" si="876"/>
        <v>628206</v>
      </c>
      <c r="AH1367" s="23">
        <v>628442</v>
      </c>
      <c r="AI1367" s="119">
        <f>AH1367-AG1367</f>
        <v>236</v>
      </c>
    </row>
    <row r="1368" spans="2:35" x14ac:dyDescent="0.35">
      <c r="B1368" s="29" t="s">
        <v>130</v>
      </c>
      <c r="C1368" s="23"/>
      <c r="D1368" s="23"/>
      <c r="E1368" s="121">
        <f>E1367+E1366+E1358+E1350+E1351+E1349+E1348+E1347+E1346</f>
        <v>8237</v>
      </c>
      <c r="F1368" s="21"/>
      <c r="G1368" s="29" t="s">
        <v>130</v>
      </c>
      <c r="H1368" s="23">
        <f t="shared" si="877"/>
        <v>0</v>
      </c>
      <c r="I1368" s="23"/>
      <c r="J1368" s="121">
        <f>J1367+J1366+J1358+J1350+J1351+J1349+J1348+J1347+J1346</f>
        <v>7462</v>
      </c>
      <c r="K1368" s="21"/>
      <c r="L1368" s="29" t="s">
        <v>130</v>
      </c>
      <c r="M1368" s="23">
        <f t="shared" si="872"/>
        <v>0</v>
      </c>
      <c r="N1368" s="23"/>
      <c r="O1368" s="121">
        <f>O1367+O1366+O1358+O1350+O1351+O1349+O1348+O1347+O1346</f>
        <v>8468</v>
      </c>
      <c r="P1368" s="21"/>
      <c r="Q1368" s="29" t="s">
        <v>130</v>
      </c>
      <c r="R1368" s="23">
        <f t="shared" si="873"/>
        <v>0</v>
      </c>
      <c r="S1368" s="23"/>
      <c r="T1368" s="121">
        <f>T1367+T1366+T1358+T1350+T1351+T1349+T1348+T1347+T1346</f>
        <v>7428</v>
      </c>
      <c r="U1368" s="21"/>
      <c r="V1368" s="29" t="s">
        <v>130</v>
      </c>
      <c r="W1368" s="23">
        <f t="shared" si="874"/>
        <v>0</v>
      </c>
      <c r="X1368" s="23"/>
      <c r="Y1368" s="121">
        <f>Y1367+Y1366+Y1358+Y1350+Y1351+Y1349+Y1348+Y1347+Y1346</f>
        <v>7111</v>
      </c>
      <c r="Z1368" s="21"/>
      <c r="AA1368" s="29" t="s">
        <v>130</v>
      </c>
      <c r="AB1368" s="23">
        <f t="shared" si="875"/>
        <v>0</v>
      </c>
      <c r="AC1368" s="23"/>
      <c r="AD1368" s="121">
        <f>AD1367+AD1366+AD1358+AD1350+AD1351+AD1349+AD1348+AD1347+AD1346</f>
        <v>9200</v>
      </c>
      <c r="AE1368" s="21"/>
      <c r="AF1368" s="29" t="s">
        <v>130</v>
      </c>
      <c r="AG1368" s="23">
        <f t="shared" si="876"/>
        <v>0</v>
      </c>
      <c r="AH1368" s="23"/>
      <c r="AI1368" s="121">
        <f>AI1367+AI1366+AI1358+AI1350+AI1351+AI1349+AI1348+AI1347+AI1346</f>
        <v>9605</v>
      </c>
    </row>
    <row r="1369" spans="2:35" x14ac:dyDescent="0.35">
      <c r="B1369" s="21"/>
      <c r="C1369" s="21"/>
      <c r="D1369" s="21"/>
      <c r="E1369" s="123">
        <f>E1368-E1352+471</f>
        <v>6678</v>
      </c>
      <c r="F1369" s="21"/>
      <c r="G1369" s="21"/>
      <c r="H1369" s="23"/>
      <c r="I1369" s="21"/>
      <c r="J1369" s="123">
        <f>J1368-J1352+471</f>
        <v>6093</v>
      </c>
      <c r="K1369" s="21"/>
      <c r="L1369" s="21"/>
      <c r="M1369" s="21"/>
      <c r="N1369" s="21"/>
      <c r="O1369" s="123">
        <f>O1368-O1352+471</f>
        <v>6739</v>
      </c>
      <c r="P1369" s="21"/>
      <c r="Q1369" s="21"/>
      <c r="R1369" s="21"/>
      <c r="S1369" s="21"/>
      <c r="T1369" s="123">
        <f>T1368-T1352+471</f>
        <v>6159</v>
      </c>
      <c r="U1369" s="21"/>
      <c r="V1369" s="21"/>
      <c r="W1369" s="21"/>
      <c r="X1369" s="21"/>
      <c r="Y1369" s="123">
        <f>Y1368-Y1352+471</f>
        <v>6022</v>
      </c>
      <c r="Z1369" s="21"/>
      <c r="AA1369" s="21"/>
      <c r="AB1369" s="21"/>
      <c r="AC1369" s="21"/>
      <c r="AD1369" s="123">
        <f>AD1368-AD1352+471</f>
        <v>7121</v>
      </c>
      <c r="AE1369" s="21"/>
      <c r="AF1369" s="21"/>
      <c r="AG1369" s="21"/>
      <c r="AH1369" s="21"/>
      <c r="AI1369" s="123">
        <f>AI1368-AI1352+471</f>
        <v>7376</v>
      </c>
    </row>
    <row r="1371" spans="2:35" x14ac:dyDescent="0.35">
      <c r="B1371" s="117" t="s">
        <v>114</v>
      </c>
      <c r="C1371" s="292" t="s">
        <v>1778</v>
      </c>
      <c r="D1371" s="293"/>
      <c r="E1371" s="294"/>
      <c r="F1371" s="21"/>
      <c r="G1371" s="117"/>
      <c r="H1371" s="292" t="s">
        <v>1779</v>
      </c>
      <c r="I1371" s="293"/>
      <c r="J1371" s="294"/>
      <c r="K1371" s="21"/>
      <c r="L1371" s="117" t="s">
        <v>114</v>
      </c>
      <c r="M1371" s="292" t="s">
        <v>1780</v>
      </c>
      <c r="N1371" s="293"/>
      <c r="O1371" s="294"/>
      <c r="P1371" s="21"/>
      <c r="Q1371" s="117" t="s">
        <v>114</v>
      </c>
      <c r="R1371" s="292" t="s">
        <v>1781</v>
      </c>
      <c r="S1371" s="293"/>
      <c r="T1371" s="294"/>
      <c r="U1371" s="21"/>
      <c r="V1371" s="117" t="s">
        <v>114</v>
      </c>
      <c r="W1371" s="292" t="s">
        <v>1782</v>
      </c>
      <c r="X1371" s="293"/>
      <c r="Y1371" s="294"/>
      <c r="Z1371" s="21"/>
      <c r="AA1371" s="117" t="s">
        <v>114</v>
      </c>
      <c r="AB1371" s="292" t="s">
        <v>1783</v>
      </c>
      <c r="AC1371" s="293"/>
      <c r="AD1371" s="294"/>
      <c r="AE1371" s="21"/>
      <c r="AF1371" s="117" t="s">
        <v>114</v>
      </c>
      <c r="AG1371" s="292" t="s">
        <v>1784</v>
      </c>
      <c r="AH1371" s="293"/>
      <c r="AI1371" s="294"/>
    </row>
    <row r="1372" spans="2:35" x14ac:dyDescent="0.35">
      <c r="B1372" s="50"/>
      <c r="C1372" s="118" t="s">
        <v>81</v>
      </c>
      <c r="D1372" s="118" t="s">
        <v>82</v>
      </c>
      <c r="E1372" s="118" t="s">
        <v>95</v>
      </c>
      <c r="F1372" s="21"/>
      <c r="G1372" s="50"/>
      <c r="H1372" s="118" t="s">
        <v>81</v>
      </c>
      <c r="I1372" s="118" t="s">
        <v>82</v>
      </c>
      <c r="J1372" s="118" t="s">
        <v>95</v>
      </c>
      <c r="K1372" s="21"/>
      <c r="L1372" s="50"/>
      <c r="M1372" s="118" t="s">
        <v>81</v>
      </c>
      <c r="N1372" s="118" t="s">
        <v>82</v>
      </c>
      <c r="O1372" s="118" t="s">
        <v>95</v>
      </c>
      <c r="P1372" s="21"/>
      <c r="Q1372" s="50"/>
      <c r="R1372" s="118" t="s">
        <v>81</v>
      </c>
      <c r="S1372" s="118" t="s">
        <v>82</v>
      </c>
      <c r="T1372" s="118" t="s">
        <v>95</v>
      </c>
      <c r="U1372" s="21"/>
      <c r="V1372" s="50"/>
      <c r="W1372" s="118" t="s">
        <v>81</v>
      </c>
      <c r="X1372" s="118" t="s">
        <v>82</v>
      </c>
      <c r="Y1372" s="118" t="s">
        <v>95</v>
      </c>
      <c r="Z1372" s="21"/>
      <c r="AA1372" s="50"/>
      <c r="AB1372" s="118" t="s">
        <v>81</v>
      </c>
      <c r="AC1372" s="118" t="s">
        <v>82</v>
      </c>
      <c r="AD1372" s="118" t="s">
        <v>95</v>
      </c>
      <c r="AE1372" s="21"/>
      <c r="AF1372" s="50"/>
      <c r="AG1372" s="118" t="s">
        <v>81</v>
      </c>
      <c r="AH1372" s="118" t="s">
        <v>82</v>
      </c>
      <c r="AI1372" s="118" t="s">
        <v>95</v>
      </c>
    </row>
    <row r="1373" spans="2:35" x14ac:dyDescent="0.35">
      <c r="B1373" s="50" t="s">
        <v>92</v>
      </c>
      <c r="C1373" s="23">
        <v>519770</v>
      </c>
      <c r="D1373" s="23">
        <v>519962</v>
      </c>
      <c r="E1373" s="119">
        <f t="shared" ref="E1373:E1378" si="885">D1373-C1373</f>
        <v>192</v>
      </c>
      <c r="F1373" s="21"/>
      <c r="G1373" s="50" t="s">
        <v>92</v>
      </c>
      <c r="H1373" s="23">
        <f>D1373:D1395</f>
        <v>519962</v>
      </c>
      <c r="I1373" s="116">
        <v>520082</v>
      </c>
      <c r="J1373" s="119">
        <v>1200</v>
      </c>
      <c r="K1373" s="21"/>
      <c r="L1373" s="50" t="s">
        <v>92</v>
      </c>
      <c r="M1373" s="116">
        <v>520082</v>
      </c>
      <c r="N1373" s="23">
        <v>520244</v>
      </c>
      <c r="O1373" s="119">
        <f>(N1373-M1373)*10</f>
        <v>1620</v>
      </c>
      <c r="P1373" s="21"/>
      <c r="Q1373" s="50" t="s">
        <v>92</v>
      </c>
      <c r="R1373" s="23">
        <f t="shared" ref="R1373:R1395" si="886">N1373</f>
        <v>520244</v>
      </c>
      <c r="S1373" s="23">
        <v>520432</v>
      </c>
      <c r="T1373" s="119">
        <f>(S1373-R1373)*10</f>
        <v>1880</v>
      </c>
      <c r="U1373" s="21"/>
      <c r="V1373" s="50" t="s">
        <v>92</v>
      </c>
      <c r="W1373" s="23">
        <f t="shared" ref="W1373:W1395" si="887">S1373</f>
        <v>520432</v>
      </c>
      <c r="X1373" s="23">
        <v>520597</v>
      </c>
      <c r="Y1373" s="119">
        <f>(X1373-W1373)*10</f>
        <v>1650</v>
      </c>
      <c r="Z1373" s="21"/>
      <c r="AA1373" s="50" t="s">
        <v>92</v>
      </c>
      <c r="AB1373" s="23">
        <f t="shared" ref="AB1373:AB1395" si="888">X1373</f>
        <v>520597</v>
      </c>
      <c r="AC1373" s="23">
        <v>520730</v>
      </c>
      <c r="AD1373" s="119">
        <f>(AC1373-AB1373)*10</f>
        <v>1330</v>
      </c>
      <c r="AE1373" s="21"/>
      <c r="AF1373" s="50" t="s">
        <v>92</v>
      </c>
      <c r="AG1373" s="23">
        <f t="shared" ref="AG1373:AG1395" si="889">AC1373</f>
        <v>520730</v>
      </c>
      <c r="AH1373" s="23">
        <v>520917</v>
      </c>
      <c r="AI1373" s="119">
        <f>(AH1373-AG1373)*10</f>
        <v>1870</v>
      </c>
    </row>
    <row r="1374" spans="2:35" x14ac:dyDescent="0.35">
      <c r="B1374" s="50" t="s">
        <v>6</v>
      </c>
      <c r="C1374" s="23">
        <v>339165</v>
      </c>
      <c r="D1374" s="23">
        <v>339377</v>
      </c>
      <c r="E1374" s="119">
        <f t="shared" si="885"/>
        <v>212</v>
      </c>
      <c r="F1374" s="21"/>
      <c r="G1374" s="50" t="s">
        <v>6</v>
      </c>
      <c r="H1374" s="23">
        <f t="shared" ref="H1374:H1395" si="890">D1374:D1396</f>
        <v>339377</v>
      </c>
      <c r="I1374" s="23">
        <v>339573</v>
      </c>
      <c r="J1374" s="119">
        <f>I1374-H1374</f>
        <v>196</v>
      </c>
      <c r="K1374" s="21"/>
      <c r="L1374" s="50" t="s">
        <v>6</v>
      </c>
      <c r="M1374" s="23">
        <f t="shared" ref="M1374:M1395" si="891">I1374</f>
        <v>339573</v>
      </c>
      <c r="N1374" s="23">
        <v>339807</v>
      </c>
      <c r="O1374" s="119">
        <f>N1374-M1374</f>
        <v>234</v>
      </c>
      <c r="P1374" s="21"/>
      <c r="Q1374" s="50" t="s">
        <v>6</v>
      </c>
      <c r="R1374" s="23">
        <f t="shared" si="886"/>
        <v>339807</v>
      </c>
      <c r="S1374" s="23">
        <v>340043</v>
      </c>
      <c r="T1374" s="119">
        <f>S1374-R1374</f>
        <v>236</v>
      </c>
      <c r="U1374" s="21"/>
      <c r="V1374" s="50" t="s">
        <v>6</v>
      </c>
      <c r="W1374" s="23">
        <f t="shared" si="887"/>
        <v>340043</v>
      </c>
      <c r="X1374" s="23">
        <v>340267</v>
      </c>
      <c r="Y1374" s="119">
        <f>X1374-W1374</f>
        <v>224</v>
      </c>
      <c r="Z1374" s="21"/>
      <c r="AA1374" s="50" t="s">
        <v>6</v>
      </c>
      <c r="AB1374" s="23">
        <f t="shared" si="888"/>
        <v>340267</v>
      </c>
      <c r="AC1374" s="23">
        <v>340451</v>
      </c>
      <c r="AD1374" s="119">
        <f>AC1374-AB1374</f>
        <v>184</v>
      </c>
      <c r="AE1374" s="21"/>
      <c r="AF1374" s="50" t="s">
        <v>6</v>
      </c>
      <c r="AG1374" s="23">
        <f t="shared" si="889"/>
        <v>340451</v>
      </c>
      <c r="AH1374" s="23">
        <v>340676</v>
      </c>
      <c r="AI1374" s="119">
        <f>AH1374-AG1374</f>
        <v>225</v>
      </c>
    </row>
    <row r="1375" spans="2:35" x14ac:dyDescent="0.35">
      <c r="B1375" s="50" t="s">
        <v>103</v>
      </c>
      <c r="C1375" s="23">
        <v>151107</v>
      </c>
      <c r="D1375" s="23">
        <v>151859</v>
      </c>
      <c r="E1375" s="119">
        <f t="shared" si="885"/>
        <v>752</v>
      </c>
      <c r="F1375" s="21"/>
      <c r="G1375" s="50" t="s">
        <v>103</v>
      </c>
      <c r="H1375" s="23">
        <f t="shared" si="890"/>
        <v>151859</v>
      </c>
      <c r="I1375" s="23">
        <v>152552</v>
      </c>
      <c r="J1375" s="119">
        <f t="shared" ref="J1375:J1394" si="892">I1375-H1375</f>
        <v>693</v>
      </c>
      <c r="K1375" s="21"/>
      <c r="L1375" s="50" t="s">
        <v>103</v>
      </c>
      <c r="M1375" s="23">
        <f t="shared" si="891"/>
        <v>152552</v>
      </c>
      <c r="N1375" s="23">
        <v>153199</v>
      </c>
      <c r="O1375" s="119">
        <f>N1375-M1375</f>
        <v>647</v>
      </c>
      <c r="P1375" s="21"/>
      <c r="Q1375" s="50" t="s">
        <v>103</v>
      </c>
      <c r="R1375" s="23">
        <f t="shared" si="886"/>
        <v>153199</v>
      </c>
      <c r="S1375" s="23">
        <v>153983</v>
      </c>
      <c r="T1375" s="119">
        <f>S1375-R1375</f>
        <v>784</v>
      </c>
      <c r="U1375" s="21"/>
      <c r="V1375" s="50" t="s">
        <v>103</v>
      </c>
      <c r="W1375" s="23">
        <f t="shared" si="887"/>
        <v>153983</v>
      </c>
      <c r="X1375" s="23">
        <v>154734</v>
      </c>
      <c r="Y1375" s="119">
        <f>X1375-W1375</f>
        <v>751</v>
      </c>
      <c r="Z1375" s="21"/>
      <c r="AA1375" s="50" t="s">
        <v>103</v>
      </c>
      <c r="AB1375" s="23">
        <f t="shared" si="888"/>
        <v>154734</v>
      </c>
      <c r="AC1375" s="23">
        <v>155481</v>
      </c>
      <c r="AD1375" s="119">
        <f>AC1375-AB1375</f>
        <v>747</v>
      </c>
      <c r="AE1375" s="21"/>
      <c r="AF1375" s="50" t="s">
        <v>103</v>
      </c>
      <c r="AG1375" s="23">
        <f t="shared" si="889"/>
        <v>155481</v>
      </c>
      <c r="AH1375" s="23">
        <v>156298</v>
      </c>
      <c r="AI1375" s="119">
        <f>AH1375-AG1375</f>
        <v>817</v>
      </c>
    </row>
    <row r="1376" spans="2:35" x14ac:dyDescent="0.35">
      <c r="B1376" s="19" t="s">
        <v>100</v>
      </c>
      <c r="C1376" s="23">
        <v>198807</v>
      </c>
      <c r="D1376" s="23">
        <v>198977</v>
      </c>
      <c r="E1376" s="119">
        <f t="shared" si="885"/>
        <v>170</v>
      </c>
      <c r="F1376" s="21"/>
      <c r="G1376" s="19" t="s">
        <v>100</v>
      </c>
      <c r="H1376" s="23">
        <f t="shared" si="890"/>
        <v>198977</v>
      </c>
      <c r="I1376" s="23">
        <v>199115</v>
      </c>
      <c r="J1376" s="119">
        <f t="shared" si="892"/>
        <v>138</v>
      </c>
      <c r="K1376" s="21"/>
      <c r="L1376" s="19" t="s">
        <v>100</v>
      </c>
      <c r="M1376" s="23">
        <f t="shared" si="891"/>
        <v>199115</v>
      </c>
      <c r="N1376" s="23">
        <v>199285</v>
      </c>
      <c r="O1376" s="119">
        <f>N1376-M1376</f>
        <v>170</v>
      </c>
      <c r="P1376" s="21"/>
      <c r="Q1376" s="19" t="s">
        <v>100</v>
      </c>
      <c r="R1376" s="23">
        <f t="shared" si="886"/>
        <v>199285</v>
      </c>
      <c r="S1376" s="23">
        <v>199455</v>
      </c>
      <c r="T1376" s="119">
        <f>S1376-R1376</f>
        <v>170</v>
      </c>
      <c r="U1376" s="21"/>
      <c r="V1376" s="19" t="s">
        <v>100</v>
      </c>
      <c r="W1376" s="23">
        <f t="shared" si="887"/>
        <v>199455</v>
      </c>
      <c r="X1376" s="23">
        <v>199625</v>
      </c>
      <c r="Y1376" s="119">
        <f>X1376-W1376</f>
        <v>170</v>
      </c>
      <c r="Z1376" s="21"/>
      <c r="AA1376" s="19" t="s">
        <v>100</v>
      </c>
      <c r="AB1376" s="23">
        <f t="shared" si="888"/>
        <v>199625</v>
      </c>
      <c r="AC1376" s="23">
        <v>199625</v>
      </c>
      <c r="AD1376" s="119">
        <f>AC1376-AB1376</f>
        <v>0</v>
      </c>
      <c r="AE1376" s="21"/>
      <c r="AF1376" s="19" t="s">
        <v>100</v>
      </c>
      <c r="AG1376" s="23">
        <f t="shared" si="889"/>
        <v>199625</v>
      </c>
      <c r="AH1376" s="23">
        <v>199763</v>
      </c>
      <c r="AI1376" s="119">
        <f>AH1376-AG1376</f>
        <v>138</v>
      </c>
    </row>
    <row r="1377" spans="2:35" x14ac:dyDescent="0.35">
      <c r="B1377" s="19" t="s">
        <v>1176</v>
      </c>
      <c r="C1377" s="23">
        <v>516</v>
      </c>
      <c r="D1377" s="23">
        <v>516</v>
      </c>
      <c r="E1377" s="119">
        <f t="shared" si="885"/>
        <v>0</v>
      </c>
      <c r="F1377" s="21"/>
      <c r="G1377" s="19" t="s">
        <v>1176</v>
      </c>
      <c r="H1377" s="23">
        <f t="shared" si="890"/>
        <v>516</v>
      </c>
      <c r="I1377" s="23">
        <v>516</v>
      </c>
      <c r="J1377" s="119">
        <f t="shared" si="892"/>
        <v>0</v>
      </c>
      <c r="K1377" s="21"/>
      <c r="L1377" s="19" t="s">
        <v>1176</v>
      </c>
      <c r="M1377" s="23">
        <f t="shared" si="891"/>
        <v>516</v>
      </c>
      <c r="N1377" s="23">
        <v>516</v>
      </c>
      <c r="O1377" s="119">
        <f>N1377-M1377</f>
        <v>0</v>
      </c>
      <c r="P1377" s="21"/>
      <c r="Q1377" s="19" t="s">
        <v>1176</v>
      </c>
      <c r="R1377" s="23">
        <f t="shared" si="886"/>
        <v>516</v>
      </c>
      <c r="S1377" s="23">
        <v>516</v>
      </c>
      <c r="T1377" s="119">
        <f>S1377-R1377</f>
        <v>0</v>
      </c>
      <c r="U1377" s="21"/>
      <c r="V1377" s="19" t="s">
        <v>1176</v>
      </c>
      <c r="W1377" s="23">
        <f t="shared" si="887"/>
        <v>516</v>
      </c>
      <c r="X1377" s="23">
        <v>516</v>
      </c>
      <c r="Y1377" s="119">
        <f>X1377-W1377</f>
        <v>0</v>
      </c>
      <c r="Z1377" s="21"/>
      <c r="AA1377" s="19" t="s">
        <v>1176</v>
      </c>
      <c r="AB1377" s="23">
        <f t="shared" si="888"/>
        <v>516</v>
      </c>
      <c r="AC1377" s="23">
        <v>516</v>
      </c>
      <c r="AD1377" s="119">
        <f>AC1377-AB1377</f>
        <v>0</v>
      </c>
      <c r="AE1377" s="21"/>
      <c r="AF1377" s="19" t="s">
        <v>1176</v>
      </c>
      <c r="AG1377" s="23">
        <f t="shared" si="889"/>
        <v>516</v>
      </c>
      <c r="AH1377" s="23">
        <v>516</v>
      </c>
      <c r="AI1377" s="119">
        <f>AH1377-AG1377</f>
        <v>0</v>
      </c>
    </row>
    <row r="1378" spans="2:35" x14ac:dyDescent="0.35">
      <c r="B1378" s="19" t="s">
        <v>1179</v>
      </c>
      <c r="C1378" s="23">
        <v>12279</v>
      </c>
      <c r="D1378" s="23">
        <v>12279</v>
      </c>
      <c r="E1378" s="119">
        <f t="shared" si="885"/>
        <v>0</v>
      </c>
      <c r="F1378" s="21"/>
      <c r="G1378" s="19" t="s">
        <v>1179</v>
      </c>
      <c r="H1378" s="23">
        <f t="shared" si="890"/>
        <v>12279</v>
      </c>
      <c r="I1378" s="23">
        <v>12279</v>
      </c>
      <c r="J1378" s="119">
        <f t="shared" si="892"/>
        <v>0</v>
      </c>
      <c r="K1378" s="21"/>
      <c r="L1378" s="19" t="s">
        <v>1179</v>
      </c>
      <c r="M1378" s="23">
        <f t="shared" si="891"/>
        <v>12279</v>
      </c>
      <c r="N1378" s="23">
        <v>12279</v>
      </c>
      <c r="O1378" s="119">
        <f>N1378-M1378</f>
        <v>0</v>
      </c>
      <c r="P1378" s="21"/>
      <c r="Q1378" s="19" t="s">
        <v>1179</v>
      </c>
      <c r="R1378" s="23">
        <f t="shared" si="886"/>
        <v>12279</v>
      </c>
      <c r="S1378" s="23">
        <v>12279</v>
      </c>
      <c r="T1378" s="119">
        <f>S1378-R1378</f>
        <v>0</v>
      </c>
      <c r="U1378" s="21"/>
      <c r="V1378" s="19" t="s">
        <v>1179</v>
      </c>
      <c r="W1378" s="23">
        <f t="shared" si="887"/>
        <v>12279</v>
      </c>
      <c r="X1378" s="23">
        <v>12279</v>
      </c>
      <c r="Y1378" s="119">
        <f>X1378-W1378</f>
        <v>0</v>
      </c>
      <c r="Z1378" s="21"/>
      <c r="AA1378" s="19" t="s">
        <v>1179</v>
      </c>
      <c r="AB1378" s="23">
        <f t="shared" si="888"/>
        <v>12279</v>
      </c>
      <c r="AC1378" s="23">
        <v>12279</v>
      </c>
      <c r="AD1378" s="119">
        <f>AC1378-AB1378</f>
        <v>0</v>
      </c>
      <c r="AE1378" s="21"/>
      <c r="AF1378" s="19" t="s">
        <v>1179</v>
      </c>
      <c r="AG1378" s="23">
        <f t="shared" si="889"/>
        <v>12279</v>
      </c>
      <c r="AH1378" s="23">
        <v>12279</v>
      </c>
      <c r="AI1378" s="119">
        <f>AH1378-AG1378</f>
        <v>0</v>
      </c>
    </row>
    <row r="1379" spans="2:35" x14ac:dyDescent="0.35">
      <c r="B1379" s="50" t="s">
        <v>3</v>
      </c>
      <c r="C1379" s="23">
        <v>383832</v>
      </c>
      <c r="D1379" s="23">
        <v>384097</v>
      </c>
      <c r="E1379" s="119">
        <f>(D1379-C1379)*10</f>
        <v>2650</v>
      </c>
      <c r="F1379" s="21"/>
      <c r="G1379" s="50" t="s">
        <v>3</v>
      </c>
      <c r="H1379" s="23">
        <f t="shared" si="890"/>
        <v>384097</v>
      </c>
      <c r="I1379" s="23">
        <v>384285</v>
      </c>
      <c r="J1379" s="119">
        <v>1880</v>
      </c>
      <c r="K1379" s="21"/>
      <c r="L1379" s="50" t="s">
        <v>3</v>
      </c>
      <c r="M1379" s="23">
        <f t="shared" si="891"/>
        <v>384285</v>
      </c>
      <c r="N1379" s="23">
        <v>384468</v>
      </c>
      <c r="O1379" s="119">
        <f>(N1379-M1379)*10</f>
        <v>1830</v>
      </c>
      <c r="P1379" s="21"/>
      <c r="Q1379" s="50" t="s">
        <v>3</v>
      </c>
      <c r="R1379" s="23">
        <f t="shared" si="886"/>
        <v>384468</v>
      </c>
      <c r="S1379" s="23">
        <v>384737</v>
      </c>
      <c r="T1379" s="119">
        <f>(S1379-R1379)*10</f>
        <v>2690</v>
      </c>
      <c r="U1379" s="21"/>
      <c r="V1379" s="50" t="s">
        <v>3</v>
      </c>
      <c r="W1379" s="23">
        <f t="shared" si="887"/>
        <v>384737</v>
      </c>
      <c r="X1379" s="23">
        <v>384990</v>
      </c>
      <c r="Y1379" s="119">
        <f>(X1379-W1379)*10</f>
        <v>2530</v>
      </c>
      <c r="Z1379" s="21"/>
      <c r="AA1379" s="50" t="s">
        <v>3</v>
      </c>
      <c r="AB1379" s="23">
        <f t="shared" si="888"/>
        <v>384990</v>
      </c>
      <c r="AC1379" s="23">
        <v>385188</v>
      </c>
      <c r="AD1379" s="119">
        <f>(AC1379-AB1379)*10</f>
        <v>1980</v>
      </c>
      <c r="AE1379" s="21"/>
      <c r="AF1379" s="50" t="s">
        <v>3</v>
      </c>
      <c r="AG1379" s="23">
        <f t="shared" si="889"/>
        <v>385188</v>
      </c>
      <c r="AH1379" s="23">
        <v>385437</v>
      </c>
      <c r="AI1379" s="119">
        <f>(AH1379-AG1379)*10</f>
        <v>2490</v>
      </c>
    </row>
    <row r="1380" spans="2:35" x14ac:dyDescent="0.35">
      <c r="B1380" s="50" t="s">
        <v>83</v>
      </c>
      <c r="C1380" s="23">
        <v>31883</v>
      </c>
      <c r="D1380" s="23">
        <v>31889</v>
      </c>
      <c r="E1380" s="119">
        <f>D1380-Supply!C1380</f>
        <v>6</v>
      </c>
      <c r="F1380" s="21"/>
      <c r="G1380" s="50" t="s">
        <v>83</v>
      </c>
      <c r="H1380" s="23">
        <f t="shared" si="890"/>
        <v>31889</v>
      </c>
      <c r="I1380" s="23">
        <v>31895</v>
      </c>
      <c r="J1380" s="119">
        <f t="shared" si="892"/>
        <v>6</v>
      </c>
      <c r="K1380" s="21"/>
      <c r="L1380" s="50" t="s">
        <v>83</v>
      </c>
      <c r="M1380" s="23">
        <f t="shared" si="891"/>
        <v>31895</v>
      </c>
      <c r="N1380" s="23">
        <v>31903</v>
      </c>
      <c r="O1380" s="119">
        <f>N1380-Supply!M1380</f>
        <v>8</v>
      </c>
      <c r="P1380" s="21"/>
      <c r="Q1380" s="50" t="s">
        <v>83</v>
      </c>
      <c r="R1380" s="23">
        <f t="shared" si="886"/>
        <v>31903</v>
      </c>
      <c r="S1380" s="23">
        <v>31911</v>
      </c>
      <c r="T1380" s="119">
        <f>S1380-R1380</f>
        <v>8</v>
      </c>
      <c r="U1380" s="21"/>
      <c r="V1380" s="50" t="s">
        <v>83</v>
      </c>
      <c r="W1380" s="23">
        <f t="shared" si="887"/>
        <v>31911</v>
      </c>
      <c r="X1380" s="23">
        <v>31919</v>
      </c>
      <c r="Y1380" s="119">
        <f>X1380-Supply!W1380</f>
        <v>8</v>
      </c>
      <c r="Z1380" s="21"/>
      <c r="AA1380" s="50" t="s">
        <v>83</v>
      </c>
      <c r="AB1380" s="23">
        <f t="shared" si="888"/>
        <v>31919</v>
      </c>
      <c r="AC1380" s="23">
        <v>31935</v>
      </c>
      <c r="AD1380" s="119">
        <f>AC1380-Supply!AB1380</f>
        <v>16</v>
      </c>
      <c r="AE1380" s="21"/>
      <c r="AF1380" s="50" t="s">
        <v>83</v>
      </c>
      <c r="AG1380" s="23">
        <f t="shared" si="889"/>
        <v>31935</v>
      </c>
      <c r="AH1380" s="23">
        <v>31966</v>
      </c>
      <c r="AI1380" s="119">
        <f>AH1380-Supply!AG1380</f>
        <v>31</v>
      </c>
    </row>
    <row r="1381" spans="2:35" x14ac:dyDescent="0.35">
      <c r="B1381" s="50" t="s">
        <v>84</v>
      </c>
      <c r="C1381" s="23">
        <v>58161</v>
      </c>
      <c r="D1381" s="23">
        <v>58171</v>
      </c>
      <c r="E1381" s="119">
        <f>D1381-C1381</f>
        <v>10</v>
      </c>
      <c r="F1381" s="21"/>
      <c r="G1381" s="50" t="s">
        <v>84</v>
      </c>
      <c r="H1381" s="23">
        <f t="shared" si="890"/>
        <v>58171</v>
      </c>
      <c r="I1381" s="23">
        <v>58171</v>
      </c>
      <c r="J1381" s="119">
        <f t="shared" si="892"/>
        <v>0</v>
      </c>
      <c r="K1381" s="21"/>
      <c r="L1381" s="50" t="s">
        <v>84</v>
      </c>
      <c r="M1381" s="23">
        <f t="shared" si="891"/>
        <v>58171</v>
      </c>
      <c r="N1381" s="23">
        <v>58212</v>
      </c>
      <c r="O1381" s="119">
        <f>N1381-M1381</f>
        <v>41</v>
      </c>
      <c r="P1381" s="21"/>
      <c r="Q1381" s="50" t="s">
        <v>84</v>
      </c>
      <c r="R1381" s="23">
        <f t="shared" si="886"/>
        <v>58212</v>
      </c>
      <c r="S1381" s="23">
        <v>58258</v>
      </c>
      <c r="T1381" s="119">
        <f>S1381-R1381</f>
        <v>46</v>
      </c>
      <c r="U1381" s="21"/>
      <c r="V1381" s="50" t="s">
        <v>84</v>
      </c>
      <c r="W1381" s="23">
        <f t="shared" si="887"/>
        <v>58258</v>
      </c>
      <c r="X1381" s="23">
        <v>58280</v>
      </c>
      <c r="Y1381" s="119">
        <f>X1381-W1381</f>
        <v>22</v>
      </c>
      <c r="Z1381" s="21"/>
      <c r="AA1381" s="50" t="s">
        <v>84</v>
      </c>
      <c r="AB1381" s="23">
        <f t="shared" si="888"/>
        <v>58280</v>
      </c>
      <c r="AC1381" s="23">
        <v>58360</v>
      </c>
      <c r="AD1381" s="119">
        <f>AC1381-AB1381</f>
        <v>80</v>
      </c>
      <c r="AE1381" s="21"/>
      <c r="AF1381" s="50" t="s">
        <v>84</v>
      </c>
      <c r="AG1381" s="23">
        <f t="shared" si="889"/>
        <v>58360</v>
      </c>
      <c r="AH1381" s="23">
        <v>58450</v>
      </c>
      <c r="AI1381" s="119">
        <f>AH1381-AG1381</f>
        <v>90</v>
      </c>
    </row>
    <row r="1382" spans="2:35" x14ac:dyDescent="0.35">
      <c r="B1382" s="50" t="s">
        <v>98</v>
      </c>
      <c r="C1382" s="23">
        <v>139852</v>
      </c>
      <c r="D1382" s="23">
        <v>139852</v>
      </c>
      <c r="E1382" s="119">
        <f>D1382-C1382</f>
        <v>0</v>
      </c>
      <c r="F1382" s="21"/>
      <c r="G1382" s="50" t="s">
        <v>98</v>
      </c>
      <c r="H1382" s="23">
        <f t="shared" si="890"/>
        <v>139852</v>
      </c>
      <c r="I1382" s="23">
        <v>139852</v>
      </c>
      <c r="J1382" s="119">
        <f t="shared" si="892"/>
        <v>0</v>
      </c>
      <c r="K1382" s="21"/>
      <c r="L1382" s="50" t="s">
        <v>98</v>
      </c>
      <c r="M1382" s="23">
        <f t="shared" si="891"/>
        <v>139852</v>
      </c>
      <c r="N1382" s="23">
        <v>139852</v>
      </c>
      <c r="O1382" s="119">
        <f>N1382-M1382</f>
        <v>0</v>
      </c>
      <c r="P1382" s="21"/>
      <c r="Q1382" s="50" t="s">
        <v>98</v>
      </c>
      <c r="R1382" s="23">
        <f t="shared" si="886"/>
        <v>139852</v>
      </c>
      <c r="S1382" s="23">
        <v>139852</v>
      </c>
      <c r="T1382" s="119">
        <f>S1382-R1382</f>
        <v>0</v>
      </c>
      <c r="U1382" s="21"/>
      <c r="V1382" s="50" t="s">
        <v>98</v>
      </c>
      <c r="W1382" s="23">
        <f t="shared" si="887"/>
        <v>139852</v>
      </c>
      <c r="X1382" s="23">
        <v>139852</v>
      </c>
      <c r="Y1382" s="119">
        <f>X1382-W1382</f>
        <v>0</v>
      </c>
      <c r="Z1382" s="21"/>
      <c r="AA1382" s="50" t="s">
        <v>98</v>
      </c>
      <c r="AB1382" s="23">
        <f t="shared" si="888"/>
        <v>139852</v>
      </c>
      <c r="AC1382" s="23">
        <v>139852</v>
      </c>
      <c r="AD1382" s="119">
        <f>AC1382-AB1382</f>
        <v>0</v>
      </c>
      <c r="AE1382" s="21"/>
      <c r="AF1382" s="50" t="s">
        <v>98</v>
      </c>
      <c r="AG1382" s="23">
        <f t="shared" si="889"/>
        <v>139852</v>
      </c>
      <c r="AH1382" s="23">
        <v>139852</v>
      </c>
      <c r="AI1382" s="119">
        <f>AH1382-AG1382</f>
        <v>0</v>
      </c>
    </row>
    <row r="1383" spans="2:35" x14ac:dyDescent="0.35">
      <c r="B1383" s="50" t="s">
        <v>85</v>
      </c>
      <c r="C1383" s="23">
        <v>959</v>
      </c>
      <c r="D1383" s="23">
        <v>961</v>
      </c>
      <c r="E1383" s="119">
        <f>D1383-C1383</f>
        <v>2</v>
      </c>
      <c r="F1383" s="21"/>
      <c r="G1383" s="50" t="s">
        <v>85</v>
      </c>
      <c r="H1383" s="23">
        <f t="shared" si="890"/>
        <v>961</v>
      </c>
      <c r="I1383" s="23">
        <v>963</v>
      </c>
      <c r="J1383" s="119">
        <f t="shared" si="892"/>
        <v>2</v>
      </c>
      <c r="K1383" s="21"/>
      <c r="L1383" s="50" t="s">
        <v>85</v>
      </c>
      <c r="M1383" s="23">
        <f t="shared" si="891"/>
        <v>963</v>
      </c>
      <c r="N1383" s="23">
        <v>967</v>
      </c>
      <c r="O1383" s="119">
        <f>N1383-M1383</f>
        <v>4</v>
      </c>
      <c r="P1383" s="21"/>
      <c r="Q1383" s="50" t="s">
        <v>85</v>
      </c>
      <c r="R1383" s="23">
        <f t="shared" si="886"/>
        <v>967</v>
      </c>
      <c r="S1383" s="23">
        <v>971</v>
      </c>
      <c r="T1383" s="119">
        <f>S1383-R1383</f>
        <v>4</v>
      </c>
      <c r="U1383" s="21"/>
      <c r="V1383" s="50" t="s">
        <v>85</v>
      </c>
      <c r="W1383" s="23">
        <f t="shared" si="887"/>
        <v>971</v>
      </c>
      <c r="X1383" s="23">
        <v>973</v>
      </c>
      <c r="Y1383" s="119">
        <f>X1383-W1383</f>
        <v>2</v>
      </c>
      <c r="Z1383" s="21"/>
      <c r="AA1383" s="50" t="s">
        <v>85</v>
      </c>
      <c r="AB1383" s="23">
        <f t="shared" si="888"/>
        <v>973</v>
      </c>
      <c r="AC1383" s="23">
        <v>974</v>
      </c>
      <c r="AD1383" s="119">
        <f>AC1383-AB1383</f>
        <v>1</v>
      </c>
      <c r="AE1383" s="21"/>
      <c r="AF1383" s="50" t="s">
        <v>85</v>
      </c>
      <c r="AG1383" s="23">
        <f t="shared" si="889"/>
        <v>974</v>
      </c>
      <c r="AH1383" s="23">
        <v>975</v>
      </c>
      <c r="AI1383" s="119">
        <f>AH1383-AG1383</f>
        <v>1</v>
      </c>
    </row>
    <row r="1384" spans="2:35" x14ac:dyDescent="0.35">
      <c r="B1384" s="50" t="s">
        <v>86</v>
      </c>
      <c r="C1384" s="23">
        <v>388269</v>
      </c>
      <c r="D1384" s="23">
        <v>388482</v>
      </c>
      <c r="E1384" s="119">
        <f>D1384-C1384</f>
        <v>213</v>
      </c>
      <c r="F1384" s="21"/>
      <c r="G1384" s="50" t="s">
        <v>86</v>
      </c>
      <c r="H1384" s="23">
        <f t="shared" si="890"/>
        <v>388482</v>
      </c>
      <c r="I1384" s="23">
        <v>388724</v>
      </c>
      <c r="J1384" s="119">
        <f t="shared" si="892"/>
        <v>242</v>
      </c>
      <c r="K1384" s="21"/>
      <c r="L1384" s="50" t="s">
        <v>86</v>
      </c>
      <c r="M1384" s="23">
        <f t="shared" si="891"/>
        <v>388724</v>
      </c>
      <c r="N1384" s="23">
        <v>388977</v>
      </c>
      <c r="O1384" s="119">
        <f>N1384-M1384</f>
        <v>253</v>
      </c>
      <c r="P1384" s="21"/>
      <c r="Q1384" s="50" t="s">
        <v>86</v>
      </c>
      <c r="R1384" s="23">
        <f t="shared" si="886"/>
        <v>388977</v>
      </c>
      <c r="S1384" s="23">
        <v>389195</v>
      </c>
      <c r="T1384" s="119">
        <f>S1384-R1384</f>
        <v>218</v>
      </c>
      <c r="U1384" s="21"/>
      <c r="V1384" s="50" t="s">
        <v>86</v>
      </c>
      <c r="W1384" s="23">
        <f t="shared" si="887"/>
        <v>389195</v>
      </c>
      <c r="X1384" s="23">
        <v>389382</v>
      </c>
      <c r="Y1384" s="119">
        <f>X1384-W1384</f>
        <v>187</v>
      </c>
      <c r="Z1384" s="21"/>
      <c r="AA1384" s="50" t="s">
        <v>86</v>
      </c>
      <c r="AB1384" s="23">
        <f t="shared" si="888"/>
        <v>389382</v>
      </c>
      <c r="AC1384" s="23">
        <v>389556</v>
      </c>
      <c r="AD1384" s="119">
        <f>AC1384-AB1384</f>
        <v>174</v>
      </c>
      <c r="AE1384" s="21"/>
      <c r="AF1384" s="50" t="s">
        <v>86</v>
      </c>
      <c r="AG1384" s="23">
        <f t="shared" si="889"/>
        <v>389556</v>
      </c>
      <c r="AH1384" s="23">
        <v>389792</v>
      </c>
      <c r="AI1384" s="119">
        <f>AH1384-AG1384</f>
        <v>236</v>
      </c>
    </row>
    <row r="1385" spans="2:35" x14ac:dyDescent="0.35">
      <c r="B1385" s="50" t="s">
        <v>93</v>
      </c>
      <c r="C1385" s="23"/>
      <c r="D1385" s="23"/>
      <c r="E1385" s="119">
        <f>E1384+E1383+E1382+E1381+E1380+E1379</f>
        <v>2881</v>
      </c>
      <c r="F1385" s="21"/>
      <c r="G1385" s="50" t="s">
        <v>93</v>
      </c>
      <c r="H1385" s="23">
        <f t="shared" si="890"/>
        <v>0</v>
      </c>
      <c r="I1385" s="23"/>
      <c r="J1385" s="119">
        <f>J1384+J1383+J1382+J1381+J1380+J1379</f>
        <v>2130</v>
      </c>
      <c r="K1385" s="21"/>
      <c r="L1385" s="50" t="s">
        <v>93</v>
      </c>
      <c r="M1385" s="23">
        <f t="shared" si="891"/>
        <v>0</v>
      </c>
      <c r="N1385" s="23"/>
      <c r="O1385" s="119">
        <f>O1384+O1383+O1382+O1381+O1380+O1379</f>
        <v>2136</v>
      </c>
      <c r="P1385" s="21"/>
      <c r="Q1385" s="50" t="s">
        <v>93</v>
      </c>
      <c r="R1385" s="23">
        <f t="shared" si="886"/>
        <v>0</v>
      </c>
      <c r="S1385" s="23"/>
      <c r="T1385" s="119">
        <f>T1384+T1383+T1382+T1381+T1380+T1379</f>
        <v>2966</v>
      </c>
      <c r="U1385" s="21"/>
      <c r="V1385" s="50" t="s">
        <v>93</v>
      </c>
      <c r="W1385" s="23">
        <f t="shared" si="887"/>
        <v>0</v>
      </c>
      <c r="X1385" s="23"/>
      <c r="Y1385" s="119">
        <f>Y1384+Y1383+Y1382+Y1381+Y1380+Y1379</f>
        <v>2749</v>
      </c>
      <c r="Z1385" s="21"/>
      <c r="AA1385" s="50" t="s">
        <v>93</v>
      </c>
      <c r="AB1385" s="23">
        <f t="shared" si="888"/>
        <v>0</v>
      </c>
      <c r="AC1385" s="23"/>
      <c r="AD1385" s="119">
        <f>AD1384+AD1383+AD1382+AD1381+AD1380+AD1379</f>
        <v>2251</v>
      </c>
      <c r="AE1385" s="21"/>
      <c r="AF1385" s="50" t="s">
        <v>93</v>
      </c>
      <c r="AG1385" s="23">
        <f t="shared" si="889"/>
        <v>0</v>
      </c>
      <c r="AH1385" s="23"/>
      <c r="AI1385" s="119">
        <f>AI1384+AI1383+AI1382+AI1381+AI1380+AI1379</f>
        <v>2848</v>
      </c>
    </row>
    <row r="1386" spans="2:35" x14ac:dyDescent="0.35">
      <c r="B1386" s="50" t="s">
        <v>87</v>
      </c>
      <c r="C1386" s="23">
        <v>1605295</v>
      </c>
      <c r="D1386" s="23">
        <v>1606192</v>
      </c>
      <c r="E1386" s="119">
        <f t="shared" ref="E1386:E1392" si="893">D1386-C1386</f>
        <v>897</v>
      </c>
      <c r="F1386" s="21"/>
      <c r="G1386" s="50" t="s">
        <v>87</v>
      </c>
      <c r="H1386" s="23">
        <f t="shared" si="890"/>
        <v>1606192</v>
      </c>
      <c r="I1386" s="23">
        <v>1606192</v>
      </c>
      <c r="J1386" s="119">
        <f>I1386-H1386</f>
        <v>0</v>
      </c>
      <c r="K1386" s="21"/>
      <c r="L1386" s="50" t="s">
        <v>87</v>
      </c>
      <c r="M1386" s="23">
        <v>1606192</v>
      </c>
      <c r="N1386" s="23">
        <v>1606192</v>
      </c>
      <c r="O1386" s="119">
        <f t="shared" ref="O1386:O1392" si="894">N1386-M1386</f>
        <v>0</v>
      </c>
      <c r="P1386" s="21"/>
      <c r="Q1386" s="50" t="s">
        <v>87</v>
      </c>
      <c r="R1386" s="23">
        <f t="shared" si="886"/>
        <v>1606192</v>
      </c>
      <c r="S1386" s="23">
        <v>1607043</v>
      </c>
      <c r="T1386" s="119">
        <f t="shared" ref="T1386:T1392" si="895">S1386-R1386</f>
        <v>851</v>
      </c>
      <c r="U1386" s="21"/>
      <c r="V1386" s="50" t="s">
        <v>87</v>
      </c>
      <c r="W1386" s="23">
        <f t="shared" si="887"/>
        <v>1607043</v>
      </c>
      <c r="X1386" s="23">
        <v>1607844</v>
      </c>
      <c r="Y1386" s="119">
        <f t="shared" ref="Y1386:Y1392" si="896">X1386-W1386</f>
        <v>801</v>
      </c>
      <c r="Z1386" s="21"/>
      <c r="AA1386" s="50" t="s">
        <v>87</v>
      </c>
      <c r="AB1386" s="23">
        <f t="shared" si="888"/>
        <v>1607844</v>
      </c>
      <c r="AC1386" s="23">
        <v>1608586</v>
      </c>
      <c r="AD1386" s="119">
        <f t="shared" ref="AD1386:AD1392" si="897">AC1386-AB1386</f>
        <v>742</v>
      </c>
      <c r="AE1386" s="21"/>
      <c r="AF1386" s="50" t="s">
        <v>87</v>
      </c>
      <c r="AG1386" s="23">
        <f t="shared" si="889"/>
        <v>1608586</v>
      </c>
      <c r="AH1386" s="23">
        <v>1609226</v>
      </c>
      <c r="AI1386" s="119">
        <f t="shared" ref="AI1386:AI1392" si="898">AH1386-AG1386</f>
        <v>640</v>
      </c>
    </row>
    <row r="1387" spans="2:35" x14ac:dyDescent="0.35">
      <c r="B1387" s="50" t="s">
        <v>96</v>
      </c>
      <c r="C1387" s="23">
        <v>921870</v>
      </c>
      <c r="D1387" s="23">
        <v>922137</v>
      </c>
      <c r="E1387" s="119">
        <f t="shared" si="893"/>
        <v>267</v>
      </c>
      <c r="F1387" s="21"/>
      <c r="G1387" s="50" t="s">
        <v>96</v>
      </c>
      <c r="H1387" s="23">
        <f t="shared" si="890"/>
        <v>922137</v>
      </c>
      <c r="I1387" s="23">
        <v>922407</v>
      </c>
      <c r="J1387" s="119">
        <f>I1387-H1387</f>
        <v>270</v>
      </c>
      <c r="K1387" s="21"/>
      <c r="L1387" s="50" t="s">
        <v>96</v>
      </c>
      <c r="M1387" s="23">
        <f t="shared" si="891"/>
        <v>922407</v>
      </c>
      <c r="N1387" s="23">
        <v>922732</v>
      </c>
      <c r="O1387" s="119">
        <f t="shared" si="894"/>
        <v>325</v>
      </c>
      <c r="P1387" s="21"/>
      <c r="Q1387" s="50" t="s">
        <v>96</v>
      </c>
      <c r="R1387" s="23">
        <f t="shared" si="886"/>
        <v>922732</v>
      </c>
      <c r="S1387" s="23">
        <v>922982</v>
      </c>
      <c r="T1387" s="119">
        <f t="shared" si="895"/>
        <v>250</v>
      </c>
      <c r="U1387" s="21"/>
      <c r="V1387" s="50" t="s">
        <v>96</v>
      </c>
      <c r="W1387" s="23">
        <f t="shared" si="887"/>
        <v>922982</v>
      </c>
      <c r="X1387" s="23">
        <v>923286</v>
      </c>
      <c r="Y1387" s="119">
        <f>X1387-W1387</f>
        <v>304</v>
      </c>
      <c r="Z1387" s="21"/>
      <c r="AA1387" s="50" t="s">
        <v>96</v>
      </c>
      <c r="AB1387" s="23">
        <f t="shared" si="888"/>
        <v>923286</v>
      </c>
      <c r="AC1387" s="23">
        <v>923514</v>
      </c>
      <c r="AD1387" s="119">
        <f t="shared" si="897"/>
        <v>228</v>
      </c>
      <c r="AE1387" s="21"/>
      <c r="AF1387" s="50" t="s">
        <v>96</v>
      </c>
      <c r="AG1387" s="23">
        <f t="shared" si="889"/>
        <v>923514</v>
      </c>
      <c r="AH1387" s="23">
        <v>923760</v>
      </c>
      <c r="AI1387" s="119">
        <f t="shared" si="898"/>
        <v>246</v>
      </c>
    </row>
    <row r="1388" spans="2:35" x14ac:dyDescent="0.35">
      <c r="B1388" s="50" t="s">
        <v>88</v>
      </c>
      <c r="C1388" s="23">
        <v>0</v>
      </c>
      <c r="D1388" s="23">
        <v>0</v>
      </c>
      <c r="E1388" s="119">
        <f t="shared" si="893"/>
        <v>0</v>
      </c>
      <c r="F1388" s="21"/>
      <c r="G1388" s="50" t="s">
        <v>88</v>
      </c>
      <c r="H1388" s="23">
        <f t="shared" si="890"/>
        <v>0</v>
      </c>
      <c r="I1388" s="23">
        <v>0</v>
      </c>
      <c r="J1388" s="119">
        <f t="shared" si="892"/>
        <v>0</v>
      </c>
      <c r="K1388" s="21"/>
      <c r="L1388" s="50" t="s">
        <v>88</v>
      </c>
      <c r="M1388" s="23">
        <f t="shared" si="891"/>
        <v>0</v>
      </c>
      <c r="N1388" s="23">
        <v>0</v>
      </c>
      <c r="O1388" s="119">
        <f t="shared" si="894"/>
        <v>0</v>
      </c>
      <c r="P1388" s="21"/>
      <c r="Q1388" s="50" t="s">
        <v>88</v>
      </c>
      <c r="R1388" s="23">
        <f t="shared" si="886"/>
        <v>0</v>
      </c>
      <c r="S1388" s="23">
        <v>0</v>
      </c>
      <c r="T1388" s="119">
        <f t="shared" si="895"/>
        <v>0</v>
      </c>
      <c r="U1388" s="21"/>
      <c r="V1388" s="50" t="s">
        <v>88</v>
      </c>
      <c r="W1388" s="23">
        <f t="shared" si="887"/>
        <v>0</v>
      </c>
      <c r="X1388" s="23">
        <v>0</v>
      </c>
      <c r="Y1388" s="119">
        <f t="shared" si="896"/>
        <v>0</v>
      </c>
      <c r="Z1388" s="21"/>
      <c r="AA1388" s="50" t="s">
        <v>88</v>
      </c>
      <c r="AB1388" s="23">
        <f t="shared" si="888"/>
        <v>0</v>
      </c>
      <c r="AC1388" s="23">
        <v>0</v>
      </c>
      <c r="AD1388" s="119">
        <f t="shared" si="897"/>
        <v>0</v>
      </c>
      <c r="AE1388" s="21"/>
      <c r="AF1388" s="50" t="s">
        <v>88</v>
      </c>
      <c r="AG1388" s="23">
        <f t="shared" si="889"/>
        <v>0</v>
      </c>
      <c r="AH1388" s="23">
        <v>0</v>
      </c>
      <c r="AI1388" s="119">
        <f t="shared" si="898"/>
        <v>0</v>
      </c>
    </row>
    <row r="1389" spans="2:35" x14ac:dyDescent="0.35">
      <c r="B1389" s="50" t="s">
        <v>108</v>
      </c>
      <c r="C1389" s="23">
        <v>3222</v>
      </c>
      <c r="D1389" s="23">
        <v>3223</v>
      </c>
      <c r="E1389" s="119">
        <f t="shared" si="893"/>
        <v>1</v>
      </c>
      <c r="F1389" s="21"/>
      <c r="G1389" s="50" t="s">
        <v>108</v>
      </c>
      <c r="H1389" s="23">
        <f t="shared" si="890"/>
        <v>3223</v>
      </c>
      <c r="I1389" s="23">
        <v>3225</v>
      </c>
      <c r="J1389" s="119">
        <f t="shared" si="892"/>
        <v>2</v>
      </c>
      <c r="K1389" s="21"/>
      <c r="L1389" s="50" t="s">
        <v>108</v>
      </c>
      <c r="M1389" s="23">
        <f t="shared" si="891"/>
        <v>3225</v>
      </c>
      <c r="N1389" s="23">
        <v>3226</v>
      </c>
      <c r="O1389" s="119">
        <f t="shared" si="894"/>
        <v>1</v>
      </c>
      <c r="P1389" s="21"/>
      <c r="Q1389" s="50" t="s">
        <v>108</v>
      </c>
      <c r="R1389" s="23">
        <f t="shared" si="886"/>
        <v>3226</v>
      </c>
      <c r="S1389" s="23">
        <v>3228</v>
      </c>
      <c r="T1389" s="119">
        <f t="shared" si="895"/>
        <v>2</v>
      </c>
      <c r="U1389" s="21"/>
      <c r="V1389" s="50" t="s">
        <v>108</v>
      </c>
      <c r="W1389" s="23">
        <f t="shared" si="887"/>
        <v>3228</v>
      </c>
      <c r="X1389" s="23">
        <v>3231</v>
      </c>
      <c r="Y1389" s="119">
        <f t="shared" si="896"/>
        <v>3</v>
      </c>
      <c r="Z1389" s="21"/>
      <c r="AA1389" s="50" t="s">
        <v>108</v>
      </c>
      <c r="AB1389" s="23">
        <f t="shared" si="888"/>
        <v>3231</v>
      </c>
      <c r="AC1389" s="23">
        <v>3232</v>
      </c>
      <c r="AD1389" s="119">
        <f t="shared" si="897"/>
        <v>1</v>
      </c>
      <c r="AE1389" s="21"/>
      <c r="AF1389" s="50" t="s">
        <v>108</v>
      </c>
      <c r="AG1389" s="23">
        <f t="shared" si="889"/>
        <v>3232</v>
      </c>
      <c r="AH1389" s="23">
        <v>3233</v>
      </c>
      <c r="AI1389" s="119">
        <f t="shared" si="898"/>
        <v>1</v>
      </c>
    </row>
    <row r="1390" spans="2:35" x14ac:dyDescent="0.35">
      <c r="B1390" s="50" t="s">
        <v>89</v>
      </c>
      <c r="C1390" s="23">
        <v>689832</v>
      </c>
      <c r="D1390" s="23">
        <v>690184</v>
      </c>
      <c r="E1390" s="119">
        <f t="shared" si="893"/>
        <v>352</v>
      </c>
      <c r="F1390" s="21"/>
      <c r="G1390" s="50" t="s">
        <v>89</v>
      </c>
      <c r="H1390" s="23">
        <f t="shared" si="890"/>
        <v>690184</v>
      </c>
      <c r="I1390" s="23">
        <v>690604</v>
      </c>
      <c r="J1390" s="119">
        <f t="shared" si="892"/>
        <v>420</v>
      </c>
      <c r="K1390" s="21"/>
      <c r="L1390" s="50" t="s">
        <v>89</v>
      </c>
      <c r="M1390" s="23">
        <f t="shared" si="891"/>
        <v>690604</v>
      </c>
      <c r="N1390" s="23">
        <v>691006</v>
      </c>
      <c r="O1390" s="119">
        <f t="shared" si="894"/>
        <v>402</v>
      </c>
      <c r="P1390" s="21"/>
      <c r="Q1390" s="50" t="s">
        <v>89</v>
      </c>
      <c r="R1390" s="23">
        <f t="shared" si="886"/>
        <v>691006</v>
      </c>
      <c r="S1390" s="23">
        <v>691416</v>
      </c>
      <c r="T1390" s="119">
        <f t="shared" si="895"/>
        <v>410</v>
      </c>
      <c r="U1390" s="21"/>
      <c r="V1390" s="50" t="s">
        <v>89</v>
      </c>
      <c r="W1390" s="23">
        <f t="shared" si="887"/>
        <v>691416</v>
      </c>
      <c r="X1390" s="23">
        <v>691883</v>
      </c>
      <c r="Y1390" s="119">
        <f t="shared" si="896"/>
        <v>467</v>
      </c>
      <c r="Z1390" s="21"/>
      <c r="AA1390" s="50" t="s">
        <v>89</v>
      </c>
      <c r="AB1390" s="23">
        <f t="shared" si="888"/>
        <v>691883</v>
      </c>
      <c r="AC1390" s="23">
        <v>692225</v>
      </c>
      <c r="AD1390" s="119">
        <f t="shared" si="897"/>
        <v>342</v>
      </c>
      <c r="AE1390" s="21"/>
      <c r="AF1390" s="50" t="s">
        <v>89</v>
      </c>
      <c r="AG1390" s="23">
        <f t="shared" si="889"/>
        <v>692225</v>
      </c>
      <c r="AH1390" s="23">
        <v>692620</v>
      </c>
      <c r="AI1390" s="119">
        <f t="shared" si="898"/>
        <v>395</v>
      </c>
    </row>
    <row r="1391" spans="2:35" x14ac:dyDescent="0.35">
      <c r="B1391" s="50" t="s">
        <v>90</v>
      </c>
      <c r="C1391" s="23">
        <v>376408</v>
      </c>
      <c r="D1391" s="23">
        <v>376718</v>
      </c>
      <c r="E1391" s="119">
        <f t="shared" si="893"/>
        <v>310</v>
      </c>
      <c r="F1391" s="21"/>
      <c r="G1391" s="50" t="s">
        <v>90</v>
      </c>
      <c r="H1391" s="23">
        <f t="shared" si="890"/>
        <v>376718</v>
      </c>
      <c r="I1391" s="23">
        <v>377051</v>
      </c>
      <c r="J1391" s="119">
        <f t="shared" si="892"/>
        <v>333</v>
      </c>
      <c r="K1391" s="21"/>
      <c r="L1391" s="50" t="s">
        <v>90</v>
      </c>
      <c r="M1391" s="23">
        <f t="shared" si="891"/>
        <v>377051</v>
      </c>
      <c r="N1391" s="23">
        <v>377402</v>
      </c>
      <c r="O1391" s="119">
        <f t="shared" si="894"/>
        <v>351</v>
      </c>
      <c r="P1391" s="21"/>
      <c r="Q1391" s="50" t="s">
        <v>90</v>
      </c>
      <c r="R1391" s="23">
        <f t="shared" si="886"/>
        <v>377402</v>
      </c>
      <c r="S1391" s="23">
        <v>377736</v>
      </c>
      <c r="T1391" s="119">
        <f t="shared" si="895"/>
        <v>334</v>
      </c>
      <c r="U1391" s="21"/>
      <c r="V1391" s="50" t="s">
        <v>90</v>
      </c>
      <c r="W1391" s="23">
        <f t="shared" si="887"/>
        <v>377736</v>
      </c>
      <c r="X1391" s="23">
        <v>378074</v>
      </c>
      <c r="Y1391" s="119">
        <f t="shared" si="896"/>
        <v>338</v>
      </c>
      <c r="Z1391" s="21"/>
      <c r="AA1391" s="50" t="s">
        <v>90</v>
      </c>
      <c r="AB1391" s="23">
        <f t="shared" si="888"/>
        <v>378074</v>
      </c>
      <c r="AC1391" s="23">
        <v>378355</v>
      </c>
      <c r="AD1391" s="119">
        <f t="shared" si="897"/>
        <v>281</v>
      </c>
      <c r="AE1391" s="21"/>
      <c r="AF1391" s="50" t="s">
        <v>90</v>
      </c>
      <c r="AG1391" s="23">
        <f t="shared" si="889"/>
        <v>378355</v>
      </c>
      <c r="AH1391" s="23">
        <v>378668</v>
      </c>
      <c r="AI1391" s="119">
        <f t="shared" si="898"/>
        <v>313</v>
      </c>
    </row>
    <row r="1392" spans="2:35" x14ac:dyDescent="0.35">
      <c r="B1392" s="50" t="s">
        <v>91</v>
      </c>
      <c r="C1392" s="23">
        <v>1170541</v>
      </c>
      <c r="D1392" s="23">
        <v>1171881</v>
      </c>
      <c r="E1392" s="119">
        <f t="shared" si="893"/>
        <v>1340</v>
      </c>
      <c r="F1392" s="21"/>
      <c r="G1392" s="50" t="s">
        <v>91</v>
      </c>
      <c r="H1392" s="23">
        <f t="shared" si="890"/>
        <v>1171881</v>
      </c>
      <c r="I1392" s="23">
        <v>1173348</v>
      </c>
      <c r="J1392" s="119">
        <f t="shared" si="892"/>
        <v>1467</v>
      </c>
      <c r="K1392" s="21"/>
      <c r="L1392" s="50" t="s">
        <v>91</v>
      </c>
      <c r="M1392" s="23">
        <f t="shared" si="891"/>
        <v>1173348</v>
      </c>
      <c r="N1392" s="23">
        <v>1174720</v>
      </c>
      <c r="O1392" s="119">
        <f t="shared" si="894"/>
        <v>1372</v>
      </c>
      <c r="P1392" s="21"/>
      <c r="Q1392" s="50" t="s">
        <v>91</v>
      </c>
      <c r="R1392" s="23">
        <f t="shared" si="886"/>
        <v>1174720</v>
      </c>
      <c r="S1392" s="23">
        <v>1175836</v>
      </c>
      <c r="T1392" s="119">
        <f t="shared" si="895"/>
        <v>1116</v>
      </c>
      <c r="U1392" s="21"/>
      <c r="V1392" s="50" t="s">
        <v>91</v>
      </c>
      <c r="W1392" s="23">
        <f t="shared" si="887"/>
        <v>1175836</v>
      </c>
      <c r="X1392" s="23">
        <v>1177116</v>
      </c>
      <c r="Y1392" s="119">
        <f t="shared" si="896"/>
        <v>1280</v>
      </c>
      <c r="Z1392" s="21"/>
      <c r="AA1392" s="50" t="s">
        <v>91</v>
      </c>
      <c r="AB1392" s="23">
        <f t="shared" si="888"/>
        <v>1177116</v>
      </c>
      <c r="AC1392" s="23">
        <v>1178246</v>
      </c>
      <c r="AD1392" s="119">
        <f t="shared" si="897"/>
        <v>1130</v>
      </c>
      <c r="AE1392" s="21"/>
      <c r="AF1392" s="50" t="s">
        <v>91</v>
      </c>
      <c r="AG1392" s="23">
        <f t="shared" si="889"/>
        <v>1178246</v>
      </c>
      <c r="AH1392" s="23">
        <v>1179418</v>
      </c>
      <c r="AI1392" s="119">
        <f t="shared" si="898"/>
        <v>1172</v>
      </c>
    </row>
    <row r="1393" spans="2:35" x14ac:dyDescent="0.35">
      <c r="B1393" s="50" t="s">
        <v>94</v>
      </c>
      <c r="C1393" s="23"/>
      <c r="D1393" s="23"/>
      <c r="E1393" s="119">
        <f>SUM(E1386:E1392)</f>
        <v>3167</v>
      </c>
      <c r="F1393" s="21"/>
      <c r="G1393" s="50" t="s">
        <v>94</v>
      </c>
      <c r="H1393" s="23">
        <f t="shared" si="890"/>
        <v>0</v>
      </c>
      <c r="I1393" s="23"/>
      <c r="J1393" s="119">
        <v>2492</v>
      </c>
      <c r="K1393" s="21"/>
      <c r="L1393" s="50" t="s">
        <v>94</v>
      </c>
      <c r="M1393" s="23">
        <f t="shared" si="891"/>
        <v>0</v>
      </c>
      <c r="N1393" s="23"/>
      <c r="O1393" s="119">
        <f>SUM(O1386:O1392)</f>
        <v>2451</v>
      </c>
      <c r="P1393" s="21"/>
      <c r="Q1393" s="50" t="s">
        <v>94</v>
      </c>
      <c r="R1393" s="23">
        <f t="shared" si="886"/>
        <v>0</v>
      </c>
      <c r="S1393" s="23"/>
      <c r="T1393" s="119">
        <f>SUM(T1386:T1392)</f>
        <v>2963</v>
      </c>
      <c r="U1393" s="21"/>
      <c r="V1393" s="50" t="s">
        <v>94</v>
      </c>
      <c r="W1393" s="23">
        <f t="shared" si="887"/>
        <v>0</v>
      </c>
      <c r="X1393" s="23"/>
      <c r="Y1393" s="119">
        <f>SUM(Y1386:Y1392)</f>
        <v>3193</v>
      </c>
      <c r="Z1393" s="21"/>
      <c r="AA1393" s="50" t="s">
        <v>94</v>
      </c>
      <c r="AB1393" s="23">
        <f t="shared" si="888"/>
        <v>0</v>
      </c>
      <c r="AC1393" s="23"/>
      <c r="AD1393" s="119">
        <f>SUM(AD1386:AD1392)</f>
        <v>2724</v>
      </c>
      <c r="AE1393" s="21"/>
      <c r="AF1393" s="50" t="s">
        <v>94</v>
      </c>
      <c r="AG1393" s="23">
        <f t="shared" si="889"/>
        <v>0</v>
      </c>
      <c r="AH1393" s="23"/>
      <c r="AI1393" s="119">
        <f>SUM(AI1386:AI1392)</f>
        <v>2767</v>
      </c>
    </row>
    <row r="1394" spans="2:35" x14ac:dyDescent="0.35">
      <c r="B1394" s="50" t="s">
        <v>97</v>
      </c>
      <c r="C1394" s="23">
        <v>628442</v>
      </c>
      <c r="D1394" s="23">
        <v>628610</v>
      </c>
      <c r="E1394" s="119">
        <f>D1394-C1394</f>
        <v>168</v>
      </c>
      <c r="F1394" s="21"/>
      <c r="G1394" s="50" t="s">
        <v>97</v>
      </c>
      <c r="H1394" s="23">
        <f t="shared" si="890"/>
        <v>628610</v>
      </c>
      <c r="I1394" s="23">
        <v>628865</v>
      </c>
      <c r="J1394" s="119">
        <f t="shared" si="892"/>
        <v>255</v>
      </c>
      <c r="K1394" s="21"/>
      <c r="L1394" s="50" t="s">
        <v>97</v>
      </c>
      <c r="M1394" s="23">
        <f t="shared" si="891"/>
        <v>628865</v>
      </c>
      <c r="N1394" s="23">
        <v>629145</v>
      </c>
      <c r="O1394" s="119">
        <f>N1394-M1394</f>
        <v>280</v>
      </c>
      <c r="P1394" s="21"/>
      <c r="Q1394" s="50" t="s">
        <v>97</v>
      </c>
      <c r="R1394" s="23">
        <f t="shared" si="886"/>
        <v>629145</v>
      </c>
      <c r="S1394" s="23">
        <v>629538</v>
      </c>
      <c r="T1394" s="119">
        <f>S1394-R1394</f>
        <v>393</v>
      </c>
      <c r="U1394" s="21"/>
      <c r="V1394" s="50" t="s">
        <v>97</v>
      </c>
      <c r="W1394" s="23">
        <f t="shared" si="887"/>
        <v>629538</v>
      </c>
      <c r="X1394" s="23">
        <v>629964</v>
      </c>
      <c r="Y1394" s="119">
        <f>X1394-W1394</f>
        <v>426</v>
      </c>
      <c r="Z1394" s="21"/>
      <c r="AA1394" s="50" t="s">
        <v>97</v>
      </c>
      <c r="AB1394" s="23">
        <f t="shared" si="888"/>
        <v>629964</v>
      </c>
      <c r="AC1394" s="23">
        <v>630210</v>
      </c>
      <c r="AD1394" s="119">
        <f>AC1394-AB1394</f>
        <v>246</v>
      </c>
      <c r="AE1394" s="21"/>
      <c r="AF1394" s="50" t="s">
        <v>97</v>
      </c>
      <c r="AG1394" s="23">
        <f t="shared" si="889"/>
        <v>630210</v>
      </c>
      <c r="AH1394" s="23">
        <v>630542</v>
      </c>
      <c r="AI1394" s="119">
        <f>AH1394-AG1394</f>
        <v>332</v>
      </c>
    </row>
    <row r="1395" spans="2:35" x14ac:dyDescent="0.35">
      <c r="B1395" s="29" t="s">
        <v>130</v>
      </c>
      <c r="C1395" s="23"/>
      <c r="D1395" s="23"/>
      <c r="E1395" s="121">
        <f>E1394+E1393+E1385+E1377+E1378+E1376+E1375+E1374+E1373</f>
        <v>7542</v>
      </c>
      <c r="F1395" s="21"/>
      <c r="G1395" s="29" t="s">
        <v>130</v>
      </c>
      <c r="H1395" s="23">
        <f t="shared" si="890"/>
        <v>0</v>
      </c>
      <c r="I1395" s="23"/>
      <c r="J1395" s="119">
        <f>J1394+J1393+J1385+J1378+J1377+J1376+J1375+J1374+J1373</f>
        <v>7104</v>
      </c>
      <c r="K1395" s="21"/>
      <c r="L1395" s="29" t="s">
        <v>130</v>
      </c>
      <c r="M1395" s="23">
        <f t="shared" si="891"/>
        <v>0</v>
      </c>
      <c r="N1395" s="23"/>
      <c r="O1395" s="121">
        <f>O1394+O1393+O1385+O1377+O1378+O1376+O1375+O1374+O1373</f>
        <v>7538</v>
      </c>
      <c r="P1395" s="21"/>
      <c r="Q1395" s="29" t="s">
        <v>130</v>
      </c>
      <c r="R1395" s="23">
        <f t="shared" si="886"/>
        <v>0</v>
      </c>
      <c r="S1395" s="23"/>
      <c r="T1395" s="121">
        <f>T1394+T1393+T1385+T1377+T1378+T1376+T1375+T1374+T1373</f>
        <v>9392</v>
      </c>
      <c r="U1395" s="21"/>
      <c r="V1395" s="29" t="s">
        <v>130</v>
      </c>
      <c r="W1395" s="23">
        <f t="shared" si="887"/>
        <v>0</v>
      </c>
      <c r="X1395" s="23"/>
      <c r="Y1395" s="121">
        <f>Y1394+Y1393+Y1385+Y1377+Y1378+Y1376+Y1375+Y1374+Y1373</f>
        <v>9163</v>
      </c>
      <c r="Z1395" s="21"/>
      <c r="AA1395" s="29" t="s">
        <v>130</v>
      </c>
      <c r="AB1395" s="23">
        <f t="shared" si="888"/>
        <v>0</v>
      </c>
      <c r="AC1395" s="23"/>
      <c r="AD1395" s="121">
        <f>AD1394+AD1393+AD1385+AD1377+AD1378+AD1376+AD1375+AD1374+AD1373</f>
        <v>7482</v>
      </c>
      <c r="AE1395" s="21"/>
      <c r="AF1395" s="29" t="s">
        <v>130</v>
      </c>
      <c r="AG1395" s="23">
        <f t="shared" si="889"/>
        <v>0</v>
      </c>
      <c r="AH1395" s="23"/>
      <c r="AI1395" s="121">
        <f>AI1394+AI1393+AI1385+AI1377+AI1378+AI1376+AI1375+AI1374+AI1373</f>
        <v>8997</v>
      </c>
    </row>
    <row r="1396" spans="2:35" x14ac:dyDescent="0.35">
      <c r="B1396" s="21"/>
      <c r="C1396" s="21"/>
      <c r="D1396" s="21"/>
      <c r="E1396" s="123">
        <f>E1395-E1379+471</f>
        <v>5363</v>
      </c>
      <c r="F1396" s="21"/>
      <c r="G1396" s="21"/>
      <c r="H1396" s="23"/>
      <c r="I1396" s="21"/>
      <c r="J1396" s="119">
        <f>J1395-J1379+471</f>
        <v>5695</v>
      </c>
      <c r="K1396" s="21"/>
      <c r="L1396" s="21"/>
      <c r="M1396" s="21"/>
      <c r="N1396" s="21"/>
      <c r="O1396" s="123">
        <f>O1395-O1379+471</f>
        <v>6179</v>
      </c>
      <c r="P1396" s="21"/>
      <c r="Q1396" s="21"/>
      <c r="R1396" s="21"/>
      <c r="S1396" s="21"/>
      <c r="T1396" s="123">
        <f>T1395-T1379+471</f>
        <v>7173</v>
      </c>
      <c r="U1396" s="21"/>
      <c r="V1396" s="21"/>
      <c r="W1396" s="21"/>
      <c r="X1396" s="21"/>
      <c r="Y1396" s="123">
        <f>Y1395-Y1379+471</f>
        <v>7104</v>
      </c>
      <c r="Z1396" s="21"/>
      <c r="AA1396" s="21"/>
      <c r="AB1396" s="21"/>
      <c r="AC1396" s="21"/>
      <c r="AD1396" s="123">
        <f>AD1395-AD1379+471</f>
        <v>5973</v>
      </c>
      <c r="AE1396" s="21"/>
      <c r="AF1396" s="21"/>
      <c r="AG1396" s="21"/>
      <c r="AH1396" s="21"/>
      <c r="AI1396" s="123">
        <f>AI1395-AI1379+471</f>
        <v>6978</v>
      </c>
    </row>
    <row r="1398" spans="2:35" x14ac:dyDescent="0.35">
      <c r="B1398" s="117" t="s">
        <v>114</v>
      </c>
      <c r="C1398" s="292" t="s">
        <v>1800</v>
      </c>
      <c r="D1398" s="293"/>
      <c r="E1398" s="294"/>
      <c r="F1398" s="21"/>
      <c r="G1398" s="117" t="s">
        <v>114</v>
      </c>
      <c r="H1398" s="292" t="s">
        <v>1801</v>
      </c>
      <c r="I1398" s="293"/>
      <c r="J1398" s="294"/>
      <c r="K1398" s="21"/>
      <c r="L1398" s="117" t="s">
        <v>114</v>
      </c>
      <c r="M1398" s="292" t="s">
        <v>1802</v>
      </c>
      <c r="N1398" s="293"/>
      <c r="O1398" s="294"/>
      <c r="P1398" s="21"/>
      <c r="Q1398" s="117" t="s">
        <v>114</v>
      </c>
      <c r="R1398" s="292" t="s">
        <v>1803</v>
      </c>
      <c r="S1398" s="293"/>
      <c r="T1398" s="294"/>
      <c r="U1398" s="21"/>
      <c r="V1398" s="117" t="s">
        <v>114</v>
      </c>
      <c r="W1398" s="292" t="s">
        <v>1804</v>
      </c>
      <c r="X1398" s="293"/>
      <c r="Y1398" s="294"/>
      <c r="AA1398" s="117" t="s">
        <v>114</v>
      </c>
      <c r="AB1398" s="292" t="s">
        <v>1805</v>
      </c>
      <c r="AC1398" s="293"/>
      <c r="AD1398" s="294"/>
      <c r="AE1398" s="21"/>
      <c r="AF1398" s="117" t="s">
        <v>114</v>
      </c>
      <c r="AG1398" s="292" t="s">
        <v>1806</v>
      </c>
      <c r="AH1398" s="293"/>
      <c r="AI1398" s="294"/>
    </row>
    <row r="1399" spans="2:35" x14ac:dyDescent="0.35">
      <c r="B1399" s="50"/>
      <c r="C1399" s="118" t="s">
        <v>81</v>
      </c>
      <c r="D1399" s="118" t="s">
        <v>82</v>
      </c>
      <c r="E1399" s="118" t="s">
        <v>95</v>
      </c>
      <c r="F1399" s="21"/>
      <c r="G1399" s="50"/>
      <c r="H1399" s="118" t="s">
        <v>81</v>
      </c>
      <c r="I1399" s="118" t="s">
        <v>82</v>
      </c>
      <c r="J1399" s="118" t="s">
        <v>95</v>
      </c>
      <c r="K1399" s="21"/>
      <c r="L1399" s="50"/>
      <c r="M1399" s="118" t="s">
        <v>81</v>
      </c>
      <c r="N1399" s="118" t="s">
        <v>82</v>
      </c>
      <c r="O1399" s="118" t="s">
        <v>95</v>
      </c>
      <c r="P1399" s="21"/>
      <c r="Q1399" s="50"/>
      <c r="R1399" s="118" t="s">
        <v>81</v>
      </c>
      <c r="S1399" s="118" t="s">
        <v>82</v>
      </c>
      <c r="T1399" s="118" t="s">
        <v>95</v>
      </c>
      <c r="U1399" s="21"/>
      <c r="V1399" s="50"/>
      <c r="W1399" s="118" t="s">
        <v>81</v>
      </c>
      <c r="X1399" s="118" t="s">
        <v>82</v>
      </c>
      <c r="Y1399" s="118" t="s">
        <v>95</v>
      </c>
      <c r="AA1399" s="50"/>
      <c r="AB1399" s="118" t="s">
        <v>81</v>
      </c>
      <c r="AC1399" s="118" t="s">
        <v>82</v>
      </c>
      <c r="AD1399" s="118" t="s">
        <v>95</v>
      </c>
      <c r="AE1399" s="21"/>
      <c r="AF1399" s="50"/>
      <c r="AG1399" s="118" t="s">
        <v>81</v>
      </c>
      <c r="AH1399" s="118" t="s">
        <v>82</v>
      </c>
      <c r="AI1399" s="118" t="s">
        <v>95</v>
      </c>
    </row>
    <row r="1400" spans="2:35" x14ac:dyDescent="0.35">
      <c r="B1400" s="50" t="s">
        <v>92</v>
      </c>
      <c r="C1400" s="23">
        <v>520917</v>
      </c>
      <c r="D1400" s="23">
        <v>521100</v>
      </c>
      <c r="E1400" s="119">
        <f>(D1400-C1400)*10</f>
        <v>1830</v>
      </c>
      <c r="F1400" s="21"/>
      <c r="G1400" s="50" t="s">
        <v>92</v>
      </c>
      <c r="H1400" s="23">
        <f t="shared" ref="H1400:H1422" si="899">D1400</f>
        <v>521100</v>
      </c>
      <c r="I1400" s="23">
        <v>521284</v>
      </c>
      <c r="J1400" s="119">
        <f>(I1400-H1400)*10</f>
        <v>1840</v>
      </c>
      <c r="K1400" s="21"/>
      <c r="L1400" s="50" t="s">
        <v>92</v>
      </c>
      <c r="M1400" s="23">
        <f t="shared" ref="M1400:M1422" si="900">I1400</f>
        <v>521284</v>
      </c>
      <c r="N1400" s="23">
        <v>521432</v>
      </c>
      <c r="O1400" s="119">
        <v>1480</v>
      </c>
      <c r="P1400" s="21"/>
      <c r="Q1400" s="50" t="s">
        <v>92</v>
      </c>
      <c r="R1400" s="23">
        <f t="shared" ref="R1400:R1422" si="901">N1400</f>
        <v>521432</v>
      </c>
      <c r="S1400" s="23">
        <v>521599</v>
      </c>
      <c r="T1400" s="119">
        <f>(S1400-R1400)*10</f>
        <v>1670</v>
      </c>
      <c r="U1400" s="21"/>
      <c r="V1400" s="50" t="s">
        <v>92</v>
      </c>
      <c r="W1400" s="23">
        <f t="shared" ref="W1400:W1422" si="902">S1400</f>
        <v>521599</v>
      </c>
      <c r="X1400" s="23"/>
      <c r="Y1400" s="119">
        <f>(X1400-W1400)*10</f>
        <v>-5215990</v>
      </c>
      <c r="AA1400" s="50" t="s">
        <v>92</v>
      </c>
      <c r="AB1400" s="23">
        <f t="shared" ref="AB1400:AB1422" si="903">X1400</f>
        <v>0</v>
      </c>
      <c r="AC1400" s="23"/>
      <c r="AD1400" s="119">
        <f>(AC1400-AB1400)*10</f>
        <v>0</v>
      </c>
      <c r="AE1400" s="21"/>
      <c r="AF1400" s="50" t="s">
        <v>92</v>
      </c>
      <c r="AG1400" s="23">
        <f t="shared" ref="AG1400:AG1422" si="904">AC1400</f>
        <v>0</v>
      </c>
      <c r="AH1400" s="23"/>
      <c r="AI1400" s="119">
        <f>(AH1400-AG1400)*10</f>
        <v>0</v>
      </c>
    </row>
    <row r="1401" spans="2:35" x14ac:dyDescent="0.35">
      <c r="B1401" s="50" t="s">
        <v>6</v>
      </c>
      <c r="C1401" s="23">
        <v>340676</v>
      </c>
      <c r="D1401" s="23">
        <v>340835</v>
      </c>
      <c r="E1401" s="119">
        <f>D1401-C1401</f>
        <v>159</v>
      </c>
      <c r="F1401" s="21"/>
      <c r="G1401" s="50" t="s">
        <v>6</v>
      </c>
      <c r="H1401" s="23">
        <f t="shared" si="899"/>
        <v>340835</v>
      </c>
      <c r="I1401" s="23">
        <v>341085</v>
      </c>
      <c r="J1401" s="119">
        <f>I1401-H1401</f>
        <v>250</v>
      </c>
      <c r="K1401" s="21"/>
      <c r="L1401" s="50" t="s">
        <v>6</v>
      </c>
      <c r="M1401" s="23">
        <f t="shared" si="900"/>
        <v>341085</v>
      </c>
      <c r="N1401" s="23">
        <v>341451</v>
      </c>
      <c r="O1401" s="119">
        <f>N1401-M1401</f>
        <v>366</v>
      </c>
      <c r="P1401" s="21"/>
      <c r="Q1401" s="50" t="s">
        <v>6</v>
      </c>
      <c r="R1401" s="23">
        <f t="shared" si="901"/>
        <v>341451</v>
      </c>
      <c r="S1401" s="23">
        <v>341684</v>
      </c>
      <c r="T1401" s="119">
        <f>S1401-R1401</f>
        <v>233</v>
      </c>
      <c r="U1401" s="21"/>
      <c r="V1401" s="50" t="s">
        <v>6</v>
      </c>
      <c r="W1401" s="23">
        <f t="shared" si="902"/>
        <v>341684</v>
      </c>
      <c r="X1401" s="23"/>
      <c r="Y1401" s="119">
        <f>X1401-W1401</f>
        <v>-341684</v>
      </c>
      <c r="AA1401" s="50" t="s">
        <v>6</v>
      </c>
      <c r="AB1401" s="23">
        <f t="shared" si="903"/>
        <v>0</v>
      </c>
      <c r="AC1401" s="23"/>
      <c r="AD1401" s="119">
        <f>AC1401-AB1401</f>
        <v>0</v>
      </c>
      <c r="AE1401" s="21"/>
      <c r="AF1401" s="50" t="s">
        <v>6</v>
      </c>
      <c r="AG1401" s="23">
        <f t="shared" si="904"/>
        <v>0</v>
      </c>
      <c r="AH1401" s="23"/>
      <c r="AI1401" s="119">
        <f>AH1401-AG1401</f>
        <v>0</v>
      </c>
    </row>
    <row r="1402" spans="2:35" x14ac:dyDescent="0.35">
      <c r="B1402" s="50" t="s">
        <v>103</v>
      </c>
      <c r="C1402" s="23">
        <v>156298</v>
      </c>
      <c r="D1402" s="23">
        <v>156980</v>
      </c>
      <c r="E1402" s="119">
        <f>D1402-C1402</f>
        <v>682</v>
      </c>
      <c r="F1402" s="21"/>
      <c r="G1402" s="50" t="s">
        <v>103</v>
      </c>
      <c r="H1402" s="23">
        <f t="shared" si="899"/>
        <v>156980</v>
      </c>
      <c r="I1402" s="23">
        <v>157707</v>
      </c>
      <c r="J1402" s="119">
        <f>I1402-H1402</f>
        <v>727</v>
      </c>
      <c r="K1402" s="21"/>
      <c r="L1402" s="50" t="s">
        <v>103</v>
      </c>
      <c r="M1402" s="23">
        <f t="shared" si="900"/>
        <v>157707</v>
      </c>
      <c r="N1402" s="23">
        <v>158108</v>
      </c>
      <c r="O1402" s="119">
        <f>N1402-M1402</f>
        <v>401</v>
      </c>
      <c r="P1402" s="21"/>
      <c r="Q1402" s="50" t="s">
        <v>103</v>
      </c>
      <c r="R1402" s="23">
        <f t="shared" si="901"/>
        <v>158108</v>
      </c>
      <c r="S1402" s="23">
        <v>159193</v>
      </c>
      <c r="T1402" s="119">
        <f>S1402-R1402</f>
        <v>1085</v>
      </c>
      <c r="U1402" s="21"/>
      <c r="V1402" s="50" t="s">
        <v>103</v>
      </c>
      <c r="W1402" s="23">
        <f t="shared" si="902"/>
        <v>159193</v>
      </c>
      <c r="X1402" s="23"/>
      <c r="Y1402" s="119">
        <f>X1402-W1402</f>
        <v>-159193</v>
      </c>
      <c r="AA1402" s="50" t="s">
        <v>103</v>
      </c>
      <c r="AB1402" s="23">
        <f t="shared" si="903"/>
        <v>0</v>
      </c>
      <c r="AC1402" s="23"/>
      <c r="AD1402" s="119">
        <f>AC1402-AB1402</f>
        <v>0</v>
      </c>
      <c r="AE1402" s="21"/>
      <c r="AF1402" s="50" t="s">
        <v>103</v>
      </c>
      <c r="AG1402" s="23">
        <f t="shared" si="904"/>
        <v>0</v>
      </c>
      <c r="AH1402" s="23"/>
      <c r="AI1402" s="119">
        <f>AH1402-AG1402</f>
        <v>0</v>
      </c>
    </row>
    <row r="1403" spans="2:35" x14ac:dyDescent="0.35">
      <c r="B1403" s="19" t="s">
        <v>100</v>
      </c>
      <c r="C1403" s="23">
        <v>199763</v>
      </c>
      <c r="D1403" s="23">
        <v>199913</v>
      </c>
      <c r="E1403" s="119">
        <f>D1403-C1403</f>
        <v>150</v>
      </c>
      <c r="F1403" s="21"/>
      <c r="G1403" s="19" t="s">
        <v>100</v>
      </c>
      <c r="H1403" s="23">
        <f t="shared" si="899"/>
        <v>199913</v>
      </c>
      <c r="I1403" s="23">
        <v>200013</v>
      </c>
      <c r="J1403" s="119">
        <f>I1403-H1403</f>
        <v>100</v>
      </c>
      <c r="K1403" s="21"/>
      <c r="L1403" s="19" t="s">
        <v>100</v>
      </c>
      <c r="M1403" s="23">
        <f t="shared" si="900"/>
        <v>200013</v>
      </c>
      <c r="N1403" s="23">
        <v>200151</v>
      </c>
      <c r="O1403" s="119">
        <f>N1403-M1403</f>
        <v>138</v>
      </c>
      <c r="P1403" s="21"/>
      <c r="Q1403" s="19" t="s">
        <v>100</v>
      </c>
      <c r="R1403" s="23">
        <f t="shared" si="901"/>
        <v>200151</v>
      </c>
      <c r="S1403" s="23">
        <v>200270</v>
      </c>
      <c r="T1403" s="119">
        <f>S1403-R1403</f>
        <v>119</v>
      </c>
      <c r="U1403" s="21"/>
      <c r="V1403" s="19" t="s">
        <v>100</v>
      </c>
      <c r="W1403" s="23">
        <f t="shared" si="902"/>
        <v>200270</v>
      </c>
      <c r="X1403" s="23"/>
      <c r="Y1403" s="119">
        <f>X1403-W1403</f>
        <v>-200270</v>
      </c>
      <c r="AA1403" s="19" t="s">
        <v>100</v>
      </c>
      <c r="AB1403" s="23">
        <f t="shared" si="903"/>
        <v>0</v>
      </c>
      <c r="AC1403" s="23"/>
      <c r="AD1403" s="119">
        <f>AC1403-AB1403</f>
        <v>0</v>
      </c>
      <c r="AE1403" s="21"/>
      <c r="AF1403" s="19" t="s">
        <v>100</v>
      </c>
      <c r="AG1403" s="23">
        <f t="shared" si="904"/>
        <v>0</v>
      </c>
      <c r="AH1403" s="23"/>
      <c r="AI1403" s="119">
        <f>AH1403-AG1403</f>
        <v>0</v>
      </c>
    </row>
    <row r="1404" spans="2:35" x14ac:dyDescent="0.35">
      <c r="B1404" s="19" t="s">
        <v>1176</v>
      </c>
      <c r="C1404" s="23">
        <v>516</v>
      </c>
      <c r="D1404" s="23">
        <v>516</v>
      </c>
      <c r="E1404" s="119">
        <f>D1404-C1404</f>
        <v>0</v>
      </c>
      <c r="F1404" s="21"/>
      <c r="G1404" s="19" t="s">
        <v>1176</v>
      </c>
      <c r="H1404" s="23">
        <f t="shared" si="899"/>
        <v>516</v>
      </c>
      <c r="I1404" s="23">
        <v>516</v>
      </c>
      <c r="J1404" s="119">
        <f>I1404-H1404</f>
        <v>0</v>
      </c>
      <c r="K1404" s="21"/>
      <c r="L1404" s="19" t="s">
        <v>1176</v>
      </c>
      <c r="M1404" s="23">
        <f t="shared" si="900"/>
        <v>516</v>
      </c>
      <c r="N1404" s="23">
        <v>516</v>
      </c>
      <c r="O1404" s="119">
        <f>N1404-M1404</f>
        <v>0</v>
      </c>
      <c r="P1404" s="21"/>
      <c r="Q1404" s="19" t="s">
        <v>1176</v>
      </c>
      <c r="R1404" s="23">
        <f t="shared" si="901"/>
        <v>516</v>
      </c>
      <c r="S1404" s="23">
        <v>516</v>
      </c>
      <c r="T1404" s="119">
        <f>S1404-R1404</f>
        <v>0</v>
      </c>
      <c r="U1404" s="21"/>
      <c r="V1404" s="19" t="s">
        <v>1176</v>
      </c>
      <c r="W1404" s="23">
        <f t="shared" si="902"/>
        <v>516</v>
      </c>
      <c r="X1404" s="23"/>
      <c r="Y1404" s="119">
        <f>X1404-W1404</f>
        <v>-516</v>
      </c>
      <c r="AA1404" s="19" t="s">
        <v>1176</v>
      </c>
      <c r="AB1404" s="23">
        <f t="shared" si="903"/>
        <v>0</v>
      </c>
      <c r="AC1404" s="23"/>
      <c r="AD1404" s="119">
        <f>AC1404-AB1404</f>
        <v>0</v>
      </c>
      <c r="AE1404" s="21"/>
      <c r="AF1404" s="19" t="s">
        <v>1176</v>
      </c>
      <c r="AG1404" s="23">
        <f t="shared" si="904"/>
        <v>0</v>
      </c>
      <c r="AH1404" s="23"/>
      <c r="AI1404" s="119">
        <f>AH1404-AG1404</f>
        <v>0</v>
      </c>
    </row>
    <row r="1405" spans="2:35" x14ac:dyDescent="0.35">
      <c r="B1405" s="19" t="s">
        <v>1179</v>
      </c>
      <c r="C1405" s="23">
        <v>12279</v>
      </c>
      <c r="D1405" s="23">
        <v>12279</v>
      </c>
      <c r="E1405" s="119">
        <f>D1405-C1405</f>
        <v>0</v>
      </c>
      <c r="F1405" s="21"/>
      <c r="G1405" s="19" t="s">
        <v>1179</v>
      </c>
      <c r="H1405" s="23">
        <f t="shared" si="899"/>
        <v>12279</v>
      </c>
      <c r="I1405" s="23">
        <v>12279</v>
      </c>
      <c r="J1405" s="119">
        <f>I1405-H1405</f>
        <v>0</v>
      </c>
      <c r="K1405" s="21"/>
      <c r="L1405" s="19" t="s">
        <v>1179</v>
      </c>
      <c r="M1405" s="23">
        <f t="shared" si="900"/>
        <v>12279</v>
      </c>
      <c r="N1405" s="23">
        <v>12279</v>
      </c>
      <c r="O1405" s="119">
        <f>N1405-M1405</f>
        <v>0</v>
      </c>
      <c r="P1405" s="21"/>
      <c r="Q1405" s="19" t="s">
        <v>1179</v>
      </c>
      <c r="R1405" s="23">
        <f t="shared" si="901"/>
        <v>12279</v>
      </c>
      <c r="S1405" s="23">
        <v>12279</v>
      </c>
      <c r="T1405" s="119">
        <f>S1405-R1405</f>
        <v>0</v>
      </c>
      <c r="U1405" s="21"/>
      <c r="V1405" s="19" t="s">
        <v>1179</v>
      </c>
      <c r="W1405" s="23">
        <f t="shared" si="902"/>
        <v>12279</v>
      </c>
      <c r="X1405" s="23"/>
      <c r="Y1405" s="119">
        <f>X1405-W1405</f>
        <v>-12279</v>
      </c>
      <c r="AA1405" s="19" t="s">
        <v>1179</v>
      </c>
      <c r="AB1405" s="23">
        <f t="shared" si="903"/>
        <v>0</v>
      </c>
      <c r="AC1405" s="23"/>
      <c r="AD1405" s="119">
        <f>AC1405-AB1405</f>
        <v>0</v>
      </c>
      <c r="AE1405" s="21"/>
      <c r="AF1405" s="19" t="s">
        <v>1179</v>
      </c>
      <c r="AG1405" s="23">
        <f t="shared" si="904"/>
        <v>0</v>
      </c>
      <c r="AH1405" s="23"/>
      <c r="AI1405" s="119">
        <f>AH1405-AG1405</f>
        <v>0</v>
      </c>
    </row>
    <row r="1406" spans="2:35" x14ac:dyDescent="0.35">
      <c r="B1406" s="50" t="s">
        <v>3</v>
      </c>
      <c r="C1406" s="23">
        <v>385437</v>
      </c>
      <c r="D1406" s="23">
        <v>385657</v>
      </c>
      <c r="E1406" s="119">
        <f>(D1406-C1406)*10</f>
        <v>2200</v>
      </c>
      <c r="F1406" s="21"/>
      <c r="G1406" s="50" t="s">
        <v>3</v>
      </c>
      <c r="H1406" s="23">
        <f t="shared" si="899"/>
        <v>385657</v>
      </c>
      <c r="I1406" s="23">
        <v>385850</v>
      </c>
      <c r="J1406" s="119">
        <f>(I1406-H1406)*10</f>
        <v>1930</v>
      </c>
      <c r="K1406" s="21"/>
      <c r="L1406" s="50" t="s">
        <v>3</v>
      </c>
      <c r="M1406" s="23">
        <f t="shared" si="900"/>
        <v>385850</v>
      </c>
      <c r="N1406" s="23">
        <v>385927</v>
      </c>
      <c r="O1406" s="119">
        <f>(N1406-M1406)*10</f>
        <v>770</v>
      </c>
      <c r="P1406" s="21"/>
      <c r="Q1406" s="50" t="s">
        <v>3</v>
      </c>
      <c r="R1406" s="23">
        <f t="shared" si="901"/>
        <v>385927</v>
      </c>
      <c r="S1406" s="23">
        <v>386093</v>
      </c>
      <c r="T1406" s="119">
        <f>(S1406-R1406)*10</f>
        <v>1660</v>
      </c>
      <c r="U1406" s="21"/>
      <c r="V1406" s="50" t="s">
        <v>3</v>
      </c>
      <c r="W1406" s="23">
        <f t="shared" si="902"/>
        <v>386093</v>
      </c>
      <c r="X1406" s="23"/>
      <c r="Y1406" s="119">
        <f>(X1406-W1406)*10</f>
        <v>-3860930</v>
      </c>
      <c r="AA1406" s="50" t="s">
        <v>3</v>
      </c>
      <c r="AB1406" s="23">
        <f t="shared" si="903"/>
        <v>0</v>
      </c>
      <c r="AC1406" s="23"/>
      <c r="AD1406" s="119">
        <f>(AC1406-AB1406)*10</f>
        <v>0</v>
      </c>
      <c r="AE1406" s="21"/>
      <c r="AF1406" s="50" t="s">
        <v>3</v>
      </c>
      <c r="AG1406" s="23">
        <f t="shared" si="904"/>
        <v>0</v>
      </c>
      <c r="AH1406" s="23"/>
      <c r="AI1406" s="119">
        <f>(AH1406-AG1406)*10</f>
        <v>0</v>
      </c>
    </row>
    <row r="1407" spans="2:35" x14ac:dyDescent="0.35">
      <c r="B1407" s="50" t="s">
        <v>83</v>
      </c>
      <c r="C1407" s="23">
        <v>31966</v>
      </c>
      <c r="D1407" s="23">
        <v>31979</v>
      </c>
      <c r="E1407" s="119">
        <f>D1407-Supply!C1407</f>
        <v>13</v>
      </c>
      <c r="F1407" s="21"/>
      <c r="G1407" s="50" t="s">
        <v>83</v>
      </c>
      <c r="H1407" s="23">
        <f t="shared" si="899"/>
        <v>31979</v>
      </c>
      <c r="I1407" s="23">
        <v>31995</v>
      </c>
      <c r="J1407" s="119">
        <f>I1407-H1407</f>
        <v>16</v>
      </c>
      <c r="K1407" s="21"/>
      <c r="L1407" s="50" t="s">
        <v>83</v>
      </c>
      <c r="M1407" s="23">
        <f t="shared" si="900"/>
        <v>31995</v>
      </c>
      <c r="N1407" s="23">
        <v>32004</v>
      </c>
      <c r="O1407" s="119">
        <f>N1407-Supply!M1407</f>
        <v>9</v>
      </c>
      <c r="P1407" s="21"/>
      <c r="Q1407" s="50" t="s">
        <v>83</v>
      </c>
      <c r="R1407" s="23">
        <f t="shared" si="901"/>
        <v>32004</v>
      </c>
      <c r="S1407" s="23">
        <v>32015</v>
      </c>
      <c r="T1407" s="119">
        <f>S1407-Supply!R1407</f>
        <v>11</v>
      </c>
      <c r="U1407" s="21"/>
      <c r="V1407" s="50" t="s">
        <v>83</v>
      </c>
      <c r="W1407" s="23">
        <f t="shared" si="902"/>
        <v>32015</v>
      </c>
      <c r="X1407" s="23"/>
      <c r="Y1407" s="119">
        <f>X1407-Supply!W1407</f>
        <v>-32015</v>
      </c>
      <c r="AA1407" s="50" t="s">
        <v>83</v>
      </c>
      <c r="AB1407" s="23">
        <f t="shared" si="903"/>
        <v>0</v>
      </c>
      <c r="AC1407" s="23"/>
      <c r="AD1407" s="119">
        <f>AC1407-Supply!AB1407</f>
        <v>0</v>
      </c>
      <c r="AE1407" s="21"/>
      <c r="AF1407" s="50" t="s">
        <v>83</v>
      </c>
      <c r="AG1407" s="23">
        <f t="shared" si="904"/>
        <v>0</v>
      </c>
      <c r="AH1407" s="23"/>
      <c r="AI1407" s="119">
        <f>AH1407-Supply!AG1407</f>
        <v>0</v>
      </c>
    </row>
    <row r="1408" spans="2:35" x14ac:dyDescent="0.35">
      <c r="B1408" s="50" t="s">
        <v>84</v>
      </c>
      <c r="C1408" s="23">
        <v>58450</v>
      </c>
      <c r="D1408" s="23">
        <v>58459</v>
      </c>
      <c r="E1408" s="119">
        <f>D1408-C1408</f>
        <v>9</v>
      </c>
      <c r="F1408" s="21"/>
      <c r="G1408" s="50" t="s">
        <v>84</v>
      </c>
      <c r="H1408" s="23">
        <f t="shared" si="899"/>
        <v>58459</v>
      </c>
      <c r="I1408" s="23">
        <v>58459</v>
      </c>
      <c r="J1408" s="119">
        <f>I1408-H1408</f>
        <v>0</v>
      </c>
      <c r="K1408" s="21"/>
      <c r="L1408" s="50" t="s">
        <v>84</v>
      </c>
      <c r="M1408" s="23">
        <f t="shared" si="900"/>
        <v>58459</v>
      </c>
      <c r="N1408" s="23">
        <v>58596</v>
      </c>
      <c r="O1408" s="119">
        <f>N1408-M1408</f>
        <v>137</v>
      </c>
      <c r="P1408" s="21"/>
      <c r="Q1408" s="50" t="s">
        <v>84</v>
      </c>
      <c r="R1408" s="23">
        <f t="shared" si="901"/>
        <v>58596</v>
      </c>
      <c r="S1408" s="23">
        <v>58622</v>
      </c>
      <c r="T1408" s="119">
        <f>S1408-R1408</f>
        <v>26</v>
      </c>
      <c r="U1408" s="21"/>
      <c r="V1408" s="50" t="s">
        <v>84</v>
      </c>
      <c r="W1408" s="23">
        <f t="shared" si="902"/>
        <v>58622</v>
      </c>
      <c r="X1408" s="23"/>
      <c r="Y1408" s="119">
        <f>X1408-W1408</f>
        <v>-58622</v>
      </c>
      <c r="AA1408" s="50" t="s">
        <v>84</v>
      </c>
      <c r="AB1408" s="23">
        <f t="shared" si="903"/>
        <v>0</v>
      </c>
      <c r="AC1408" s="23"/>
      <c r="AD1408" s="119">
        <f>AC1408-AB1408</f>
        <v>0</v>
      </c>
      <c r="AE1408" s="21"/>
      <c r="AF1408" s="50" t="s">
        <v>84</v>
      </c>
      <c r="AG1408" s="23">
        <f t="shared" si="904"/>
        <v>0</v>
      </c>
      <c r="AH1408" s="23"/>
      <c r="AI1408" s="119">
        <f>AH1408-AG1408</f>
        <v>0</v>
      </c>
    </row>
    <row r="1409" spans="2:35" x14ac:dyDescent="0.35">
      <c r="B1409" s="50" t="s">
        <v>98</v>
      </c>
      <c r="C1409" s="23">
        <v>139852</v>
      </c>
      <c r="D1409" s="23">
        <v>139852</v>
      </c>
      <c r="E1409" s="119">
        <f>D1409-C1409</f>
        <v>0</v>
      </c>
      <c r="F1409" s="21"/>
      <c r="G1409" s="50" t="s">
        <v>98</v>
      </c>
      <c r="H1409" s="23">
        <f t="shared" si="899"/>
        <v>139852</v>
      </c>
      <c r="I1409" s="23">
        <v>139852</v>
      </c>
      <c r="J1409" s="119">
        <f>I1409-H1409</f>
        <v>0</v>
      </c>
      <c r="K1409" s="21"/>
      <c r="L1409" s="50" t="s">
        <v>98</v>
      </c>
      <c r="M1409" s="23">
        <f t="shared" si="900"/>
        <v>139852</v>
      </c>
      <c r="N1409" s="23">
        <v>139852</v>
      </c>
      <c r="O1409" s="119">
        <f>N1409-M1409</f>
        <v>0</v>
      </c>
      <c r="P1409" s="21"/>
      <c r="Q1409" s="50" t="s">
        <v>98</v>
      </c>
      <c r="R1409" s="23">
        <f t="shared" si="901"/>
        <v>139852</v>
      </c>
      <c r="S1409" s="23">
        <v>139852</v>
      </c>
      <c r="T1409" s="119">
        <f>S1409-R1409</f>
        <v>0</v>
      </c>
      <c r="U1409" s="21"/>
      <c r="V1409" s="50" t="s">
        <v>98</v>
      </c>
      <c r="W1409" s="23">
        <f t="shared" si="902"/>
        <v>139852</v>
      </c>
      <c r="X1409" s="23"/>
      <c r="Y1409" s="119">
        <f>X1409-W1409</f>
        <v>-139852</v>
      </c>
      <c r="AA1409" s="50" t="s">
        <v>98</v>
      </c>
      <c r="AB1409" s="23">
        <f t="shared" si="903"/>
        <v>0</v>
      </c>
      <c r="AC1409" s="23"/>
      <c r="AD1409" s="119">
        <f>AC1409-AB1409</f>
        <v>0</v>
      </c>
      <c r="AE1409" s="21"/>
      <c r="AF1409" s="50" t="s">
        <v>98</v>
      </c>
      <c r="AG1409" s="23">
        <f t="shared" si="904"/>
        <v>0</v>
      </c>
      <c r="AH1409" s="23"/>
      <c r="AI1409" s="119">
        <f>AH1409-AG1409</f>
        <v>0</v>
      </c>
    </row>
    <row r="1410" spans="2:35" x14ac:dyDescent="0.35">
      <c r="B1410" s="50" t="s">
        <v>85</v>
      </c>
      <c r="C1410" s="23">
        <v>975</v>
      </c>
      <c r="D1410" s="23">
        <v>977</v>
      </c>
      <c r="E1410" s="119">
        <f>D1410-C1410</f>
        <v>2</v>
      </c>
      <c r="F1410" s="21"/>
      <c r="G1410" s="50" t="s">
        <v>85</v>
      </c>
      <c r="H1410" s="23">
        <f t="shared" si="899"/>
        <v>977</v>
      </c>
      <c r="I1410" s="23">
        <v>979</v>
      </c>
      <c r="J1410" s="119">
        <f>I1410-H1410</f>
        <v>2</v>
      </c>
      <c r="K1410" s="21"/>
      <c r="L1410" s="50" t="s">
        <v>85</v>
      </c>
      <c r="M1410" s="23">
        <f t="shared" si="900"/>
        <v>979</v>
      </c>
      <c r="N1410" s="23">
        <v>980</v>
      </c>
      <c r="O1410" s="119">
        <f>N1410-M1410</f>
        <v>1</v>
      </c>
      <c r="P1410" s="21"/>
      <c r="Q1410" s="50" t="s">
        <v>85</v>
      </c>
      <c r="R1410" s="23">
        <f t="shared" si="901"/>
        <v>980</v>
      </c>
      <c r="S1410" s="23">
        <v>982</v>
      </c>
      <c r="T1410" s="119">
        <f>S1410-R1410</f>
        <v>2</v>
      </c>
      <c r="U1410" s="21"/>
      <c r="V1410" s="50" t="s">
        <v>85</v>
      </c>
      <c r="W1410" s="23">
        <f t="shared" si="902"/>
        <v>982</v>
      </c>
      <c r="X1410" s="23"/>
      <c r="Y1410" s="119">
        <f>X1410-W1410</f>
        <v>-982</v>
      </c>
      <c r="AA1410" s="50" t="s">
        <v>85</v>
      </c>
      <c r="AB1410" s="23">
        <f t="shared" si="903"/>
        <v>0</v>
      </c>
      <c r="AC1410" s="23"/>
      <c r="AD1410" s="119">
        <f>AC1410-AB1410</f>
        <v>0</v>
      </c>
      <c r="AE1410" s="21"/>
      <c r="AF1410" s="50" t="s">
        <v>85</v>
      </c>
      <c r="AG1410" s="23">
        <f t="shared" si="904"/>
        <v>0</v>
      </c>
      <c r="AH1410" s="23"/>
      <c r="AI1410" s="119">
        <f>AH1410-AG1410</f>
        <v>0</v>
      </c>
    </row>
    <row r="1411" spans="2:35" x14ac:dyDescent="0.35">
      <c r="B1411" s="50" t="s">
        <v>86</v>
      </c>
      <c r="C1411" s="23">
        <v>389792</v>
      </c>
      <c r="D1411" s="23">
        <v>389928</v>
      </c>
      <c r="E1411" s="119">
        <f>D1411-C1411</f>
        <v>136</v>
      </c>
      <c r="F1411" s="21"/>
      <c r="G1411" s="50" t="s">
        <v>86</v>
      </c>
      <c r="H1411" s="23">
        <f t="shared" si="899"/>
        <v>389928</v>
      </c>
      <c r="I1411" s="23">
        <v>390238</v>
      </c>
      <c r="J1411" s="119">
        <f>I1411-H1411</f>
        <v>310</v>
      </c>
      <c r="K1411" s="21"/>
      <c r="L1411" s="50" t="s">
        <v>86</v>
      </c>
      <c r="M1411" s="23">
        <f t="shared" si="900"/>
        <v>390238</v>
      </c>
      <c r="N1411" s="23">
        <v>390446</v>
      </c>
      <c r="O1411" s="119">
        <f>N1411-M1411</f>
        <v>208</v>
      </c>
      <c r="P1411" s="21"/>
      <c r="Q1411" s="50" t="s">
        <v>86</v>
      </c>
      <c r="R1411" s="23">
        <f t="shared" si="901"/>
        <v>390446</v>
      </c>
      <c r="S1411" s="23">
        <v>390664</v>
      </c>
      <c r="T1411" s="119">
        <f>S1411-R1411</f>
        <v>218</v>
      </c>
      <c r="U1411" s="21"/>
      <c r="V1411" s="50" t="s">
        <v>86</v>
      </c>
      <c r="W1411" s="23">
        <f t="shared" si="902"/>
        <v>390664</v>
      </c>
      <c r="X1411" s="23"/>
      <c r="Y1411" s="119">
        <f>X1411-W1411</f>
        <v>-390664</v>
      </c>
      <c r="AA1411" s="50" t="s">
        <v>86</v>
      </c>
      <c r="AB1411" s="23">
        <f t="shared" si="903"/>
        <v>0</v>
      </c>
      <c r="AC1411" s="23"/>
      <c r="AD1411" s="119">
        <f>AC1411-AB1411</f>
        <v>0</v>
      </c>
      <c r="AE1411" s="21"/>
      <c r="AF1411" s="50" t="s">
        <v>86</v>
      </c>
      <c r="AG1411" s="23">
        <f t="shared" si="904"/>
        <v>0</v>
      </c>
      <c r="AH1411" s="23"/>
      <c r="AI1411" s="119">
        <f>AH1411-AG1411</f>
        <v>0</v>
      </c>
    </row>
    <row r="1412" spans="2:35" x14ac:dyDescent="0.35">
      <c r="B1412" s="50" t="s">
        <v>93</v>
      </c>
      <c r="C1412" s="23"/>
      <c r="D1412" s="23"/>
      <c r="E1412" s="119">
        <f>E1411+E1410+E1409+E1408+E1407+E1406</f>
        <v>2360</v>
      </c>
      <c r="F1412" s="21"/>
      <c r="G1412" s="50" t="s">
        <v>93</v>
      </c>
      <c r="H1412" s="23">
        <f t="shared" si="899"/>
        <v>0</v>
      </c>
      <c r="I1412" s="23"/>
      <c r="J1412" s="119">
        <f>J1411+J1410+J1409+J1408+J1407+J1406</f>
        <v>2258</v>
      </c>
      <c r="K1412" s="21"/>
      <c r="L1412" s="50" t="s">
        <v>93</v>
      </c>
      <c r="M1412" s="23">
        <f t="shared" si="900"/>
        <v>0</v>
      </c>
      <c r="N1412" s="23"/>
      <c r="O1412" s="119">
        <f>O1411+O1410+O1409+O1408+O1407+O1406</f>
        <v>1125</v>
      </c>
      <c r="P1412" s="21"/>
      <c r="Q1412" s="50" t="s">
        <v>93</v>
      </c>
      <c r="R1412" s="23">
        <f t="shared" si="901"/>
        <v>0</v>
      </c>
      <c r="S1412" s="23"/>
      <c r="T1412" s="119">
        <f>T1411+T1410+T1409+T1408+T1407+T1406</f>
        <v>1917</v>
      </c>
      <c r="U1412" s="21"/>
      <c r="V1412" s="50" t="s">
        <v>93</v>
      </c>
      <c r="W1412" s="23">
        <f t="shared" si="902"/>
        <v>0</v>
      </c>
      <c r="X1412" s="23"/>
      <c r="Y1412" s="119">
        <f>Y1411+Y1410+Y1409+Y1408+Y1407+Y1406</f>
        <v>-4483065</v>
      </c>
      <c r="AA1412" s="50" t="s">
        <v>93</v>
      </c>
      <c r="AB1412" s="23">
        <f t="shared" si="903"/>
        <v>0</v>
      </c>
      <c r="AC1412" s="23"/>
      <c r="AD1412" s="119">
        <f>AD1411+AD1410+AD1409+AD1408+AD1407+AD1406</f>
        <v>0</v>
      </c>
      <c r="AE1412" s="21"/>
      <c r="AF1412" s="50" t="s">
        <v>93</v>
      </c>
      <c r="AG1412" s="23">
        <f t="shared" si="904"/>
        <v>0</v>
      </c>
      <c r="AH1412" s="23"/>
      <c r="AI1412" s="119">
        <f>AI1411+AI1410+AI1409+AI1408+AI1407+AI1406</f>
        <v>0</v>
      </c>
    </row>
    <row r="1413" spans="2:35" x14ac:dyDescent="0.35">
      <c r="B1413" s="50" t="s">
        <v>87</v>
      </c>
      <c r="C1413" s="23">
        <v>1609226</v>
      </c>
      <c r="D1413" s="23">
        <v>1609226</v>
      </c>
      <c r="E1413" s="119">
        <f t="shared" ref="E1413:E1419" si="905">D1413-C1413</f>
        <v>0</v>
      </c>
      <c r="F1413" s="21"/>
      <c r="G1413" s="50" t="s">
        <v>87</v>
      </c>
      <c r="H1413" s="23">
        <f t="shared" si="899"/>
        <v>1609226</v>
      </c>
      <c r="I1413" s="23">
        <v>1609226</v>
      </c>
      <c r="J1413" s="119">
        <f t="shared" ref="J1413:J1419" si="906">I1413-H1413</f>
        <v>0</v>
      </c>
      <c r="K1413" s="21"/>
      <c r="L1413" s="50" t="s">
        <v>87</v>
      </c>
      <c r="M1413" s="23">
        <f t="shared" si="900"/>
        <v>1609226</v>
      </c>
      <c r="N1413" s="23">
        <v>1609226</v>
      </c>
      <c r="O1413" s="119">
        <f t="shared" ref="O1413:O1419" si="907">N1413-M1413</f>
        <v>0</v>
      </c>
      <c r="P1413" s="21"/>
      <c r="Q1413" s="50" t="s">
        <v>87</v>
      </c>
      <c r="R1413" s="23">
        <f t="shared" si="901"/>
        <v>1609226</v>
      </c>
      <c r="S1413" s="23">
        <v>1609226</v>
      </c>
      <c r="T1413" s="119">
        <f t="shared" ref="T1413:T1419" si="908">S1413-R1413</f>
        <v>0</v>
      </c>
      <c r="U1413" s="21"/>
      <c r="V1413" s="50" t="s">
        <v>87</v>
      </c>
      <c r="W1413" s="23">
        <f t="shared" si="902"/>
        <v>1609226</v>
      </c>
      <c r="X1413" s="23"/>
      <c r="Y1413" s="119">
        <f t="shared" ref="Y1413:Y1419" si="909">X1413-W1413</f>
        <v>-1609226</v>
      </c>
      <c r="AA1413" s="50" t="s">
        <v>87</v>
      </c>
      <c r="AB1413" s="23">
        <f t="shared" si="903"/>
        <v>0</v>
      </c>
      <c r="AC1413" s="23"/>
      <c r="AD1413" s="119">
        <f t="shared" ref="AD1413:AD1419" si="910">AC1413-AB1413</f>
        <v>0</v>
      </c>
      <c r="AE1413" s="21"/>
      <c r="AF1413" s="50" t="s">
        <v>87</v>
      </c>
      <c r="AG1413" s="23">
        <f t="shared" si="904"/>
        <v>0</v>
      </c>
      <c r="AH1413" s="23"/>
      <c r="AI1413" s="119">
        <f t="shared" ref="AI1413:AI1419" si="911">AH1413-AG1413</f>
        <v>0</v>
      </c>
    </row>
    <row r="1414" spans="2:35" x14ac:dyDescent="0.35">
      <c r="B1414" s="50" t="s">
        <v>96</v>
      </c>
      <c r="C1414" s="23">
        <v>923760</v>
      </c>
      <c r="D1414" s="23">
        <v>924012</v>
      </c>
      <c r="E1414" s="119">
        <f>D1414-C1414</f>
        <v>252</v>
      </c>
      <c r="F1414" s="21"/>
      <c r="G1414" s="50" t="s">
        <v>96</v>
      </c>
      <c r="H1414" s="23">
        <f t="shared" si="899"/>
        <v>924012</v>
      </c>
      <c r="I1414" s="23">
        <v>924256</v>
      </c>
      <c r="J1414" s="119">
        <f t="shared" si="906"/>
        <v>244</v>
      </c>
      <c r="K1414" s="21"/>
      <c r="L1414" s="50" t="s">
        <v>96</v>
      </c>
      <c r="M1414" s="23">
        <f t="shared" si="900"/>
        <v>924256</v>
      </c>
      <c r="N1414" s="23">
        <v>924511</v>
      </c>
      <c r="O1414" s="119">
        <f t="shared" si="907"/>
        <v>255</v>
      </c>
      <c r="P1414" s="21"/>
      <c r="Q1414" s="50" t="s">
        <v>96</v>
      </c>
      <c r="R1414" s="23">
        <f t="shared" si="901"/>
        <v>924511</v>
      </c>
      <c r="S1414" s="23">
        <v>924747</v>
      </c>
      <c r="T1414" s="119">
        <f t="shared" si="908"/>
        <v>236</v>
      </c>
      <c r="U1414" s="21"/>
      <c r="V1414" s="50" t="s">
        <v>96</v>
      </c>
      <c r="W1414" s="23">
        <f t="shared" si="902"/>
        <v>924747</v>
      </c>
      <c r="X1414" s="23"/>
      <c r="Y1414" s="119">
        <f t="shared" si="909"/>
        <v>-924747</v>
      </c>
      <c r="AA1414" s="50" t="s">
        <v>96</v>
      </c>
      <c r="AB1414" s="23">
        <f t="shared" si="903"/>
        <v>0</v>
      </c>
      <c r="AC1414" s="23"/>
      <c r="AD1414" s="119">
        <f t="shared" si="910"/>
        <v>0</v>
      </c>
      <c r="AE1414" s="21"/>
      <c r="AF1414" s="50" t="s">
        <v>96</v>
      </c>
      <c r="AG1414" s="23">
        <f t="shared" si="904"/>
        <v>0</v>
      </c>
      <c r="AH1414" s="23"/>
      <c r="AI1414" s="119">
        <f t="shared" si="911"/>
        <v>0</v>
      </c>
    </row>
    <row r="1415" spans="2:35" x14ac:dyDescent="0.35">
      <c r="B1415" s="50" t="s">
        <v>88</v>
      </c>
      <c r="C1415" s="23">
        <v>0</v>
      </c>
      <c r="D1415" s="23">
        <v>0</v>
      </c>
      <c r="E1415" s="119">
        <f t="shared" si="905"/>
        <v>0</v>
      </c>
      <c r="F1415" s="21"/>
      <c r="G1415" s="50" t="s">
        <v>88</v>
      </c>
      <c r="H1415" s="23">
        <f t="shared" si="899"/>
        <v>0</v>
      </c>
      <c r="I1415" s="23">
        <v>0</v>
      </c>
      <c r="J1415" s="119">
        <f t="shared" si="906"/>
        <v>0</v>
      </c>
      <c r="K1415" s="21"/>
      <c r="L1415" s="50" t="s">
        <v>88</v>
      </c>
      <c r="M1415" s="23">
        <f t="shared" si="900"/>
        <v>0</v>
      </c>
      <c r="N1415" s="23">
        <v>0</v>
      </c>
      <c r="O1415" s="119">
        <f t="shared" si="907"/>
        <v>0</v>
      </c>
      <c r="P1415" s="21"/>
      <c r="Q1415" s="50" t="s">
        <v>88</v>
      </c>
      <c r="R1415" s="23">
        <f t="shared" si="901"/>
        <v>0</v>
      </c>
      <c r="S1415" s="23">
        <v>0</v>
      </c>
      <c r="T1415" s="119">
        <f t="shared" si="908"/>
        <v>0</v>
      </c>
      <c r="U1415" s="21"/>
      <c r="V1415" s="50" t="s">
        <v>88</v>
      </c>
      <c r="W1415" s="23">
        <f t="shared" si="902"/>
        <v>0</v>
      </c>
      <c r="X1415" s="23"/>
      <c r="Y1415" s="119">
        <f t="shared" si="909"/>
        <v>0</v>
      </c>
      <c r="AA1415" s="50" t="s">
        <v>88</v>
      </c>
      <c r="AB1415" s="23">
        <f t="shared" si="903"/>
        <v>0</v>
      </c>
      <c r="AC1415" s="23"/>
      <c r="AD1415" s="119">
        <f t="shared" si="910"/>
        <v>0</v>
      </c>
      <c r="AE1415" s="21"/>
      <c r="AF1415" s="50" t="s">
        <v>88</v>
      </c>
      <c r="AG1415" s="23">
        <f t="shared" si="904"/>
        <v>0</v>
      </c>
      <c r="AH1415" s="23"/>
      <c r="AI1415" s="119">
        <f t="shared" si="911"/>
        <v>0</v>
      </c>
    </row>
    <row r="1416" spans="2:35" x14ac:dyDescent="0.35">
      <c r="B1416" s="50" t="s">
        <v>108</v>
      </c>
      <c r="C1416" s="23">
        <v>3233</v>
      </c>
      <c r="D1416" s="23">
        <v>3235</v>
      </c>
      <c r="E1416" s="119">
        <f t="shared" si="905"/>
        <v>2</v>
      </c>
      <c r="F1416" s="21"/>
      <c r="G1416" s="50" t="s">
        <v>108</v>
      </c>
      <c r="H1416" s="23">
        <f t="shared" si="899"/>
        <v>3235</v>
      </c>
      <c r="I1416" s="23">
        <v>3237</v>
      </c>
      <c r="J1416" s="119">
        <f t="shared" si="906"/>
        <v>2</v>
      </c>
      <c r="K1416" s="21"/>
      <c r="L1416" s="50" t="s">
        <v>108</v>
      </c>
      <c r="M1416" s="23">
        <f t="shared" si="900"/>
        <v>3237</v>
      </c>
      <c r="N1416" s="23">
        <v>3237</v>
      </c>
      <c r="O1416" s="119">
        <f t="shared" si="907"/>
        <v>0</v>
      </c>
      <c r="P1416" s="21"/>
      <c r="Q1416" s="50" t="s">
        <v>108</v>
      </c>
      <c r="R1416" s="23">
        <f t="shared" si="901"/>
        <v>3237</v>
      </c>
      <c r="S1416" s="23">
        <v>3237</v>
      </c>
      <c r="T1416" s="119">
        <f t="shared" si="908"/>
        <v>0</v>
      </c>
      <c r="U1416" s="21"/>
      <c r="V1416" s="50" t="s">
        <v>108</v>
      </c>
      <c r="W1416" s="23">
        <f t="shared" si="902"/>
        <v>3237</v>
      </c>
      <c r="X1416" s="23"/>
      <c r="Y1416" s="119">
        <f t="shared" si="909"/>
        <v>-3237</v>
      </c>
      <c r="AA1416" s="50" t="s">
        <v>108</v>
      </c>
      <c r="AB1416" s="23">
        <f t="shared" si="903"/>
        <v>0</v>
      </c>
      <c r="AC1416" s="23"/>
      <c r="AD1416" s="119">
        <f t="shared" si="910"/>
        <v>0</v>
      </c>
      <c r="AE1416" s="21"/>
      <c r="AF1416" s="50" t="s">
        <v>108</v>
      </c>
      <c r="AG1416" s="23">
        <f t="shared" si="904"/>
        <v>0</v>
      </c>
      <c r="AH1416" s="23"/>
      <c r="AI1416" s="119">
        <f t="shared" si="911"/>
        <v>0</v>
      </c>
    </row>
    <row r="1417" spans="2:35" x14ac:dyDescent="0.35">
      <c r="B1417" s="50" t="s">
        <v>89</v>
      </c>
      <c r="C1417" s="23">
        <v>692620</v>
      </c>
      <c r="D1417" s="23">
        <v>693067</v>
      </c>
      <c r="E1417" s="119">
        <f t="shared" si="905"/>
        <v>447</v>
      </c>
      <c r="F1417" s="21"/>
      <c r="G1417" s="50" t="s">
        <v>89</v>
      </c>
      <c r="H1417" s="23">
        <f t="shared" si="899"/>
        <v>693067</v>
      </c>
      <c r="I1417" s="23">
        <v>693464</v>
      </c>
      <c r="J1417" s="119">
        <f t="shared" si="906"/>
        <v>397</v>
      </c>
      <c r="K1417" s="21"/>
      <c r="L1417" s="50" t="s">
        <v>89</v>
      </c>
      <c r="M1417" s="23">
        <f t="shared" si="900"/>
        <v>693464</v>
      </c>
      <c r="N1417" s="23">
        <v>693661</v>
      </c>
      <c r="O1417" s="119">
        <f t="shared" si="907"/>
        <v>197</v>
      </c>
      <c r="P1417" s="21"/>
      <c r="Q1417" s="50" t="s">
        <v>89</v>
      </c>
      <c r="R1417" s="23">
        <f t="shared" si="901"/>
        <v>693661</v>
      </c>
      <c r="S1417" s="23">
        <v>693984</v>
      </c>
      <c r="T1417" s="119">
        <f t="shared" si="908"/>
        <v>323</v>
      </c>
      <c r="U1417" s="21"/>
      <c r="V1417" s="50" t="s">
        <v>89</v>
      </c>
      <c r="W1417" s="23">
        <f t="shared" si="902"/>
        <v>693984</v>
      </c>
      <c r="X1417" s="23"/>
      <c r="Y1417" s="119">
        <f t="shared" si="909"/>
        <v>-693984</v>
      </c>
      <c r="AA1417" s="50" t="s">
        <v>89</v>
      </c>
      <c r="AB1417" s="23">
        <f t="shared" si="903"/>
        <v>0</v>
      </c>
      <c r="AC1417" s="23"/>
      <c r="AD1417" s="119">
        <f t="shared" si="910"/>
        <v>0</v>
      </c>
      <c r="AE1417" s="21"/>
      <c r="AF1417" s="50" t="s">
        <v>89</v>
      </c>
      <c r="AG1417" s="23">
        <f t="shared" si="904"/>
        <v>0</v>
      </c>
      <c r="AH1417" s="23"/>
      <c r="AI1417" s="119">
        <f t="shared" si="911"/>
        <v>0</v>
      </c>
    </row>
    <row r="1418" spans="2:35" x14ac:dyDescent="0.35">
      <c r="B1418" s="50" t="s">
        <v>90</v>
      </c>
      <c r="C1418" s="23">
        <v>378668</v>
      </c>
      <c r="D1418" s="23">
        <v>378987</v>
      </c>
      <c r="E1418" s="119">
        <f t="shared" si="905"/>
        <v>319</v>
      </c>
      <c r="F1418" s="21"/>
      <c r="G1418" s="50" t="s">
        <v>90</v>
      </c>
      <c r="H1418" s="23">
        <f t="shared" si="899"/>
        <v>378987</v>
      </c>
      <c r="I1418" s="23">
        <v>379351</v>
      </c>
      <c r="J1418" s="119">
        <f t="shared" si="906"/>
        <v>364</v>
      </c>
      <c r="K1418" s="21"/>
      <c r="L1418" s="50" t="s">
        <v>90</v>
      </c>
      <c r="M1418" s="23">
        <f t="shared" si="900"/>
        <v>379351</v>
      </c>
      <c r="N1418" s="23">
        <v>379627</v>
      </c>
      <c r="O1418" s="119">
        <f t="shared" si="907"/>
        <v>276</v>
      </c>
      <c r="P1418" s="21"/>
      <c r="Q1418" s="50" t="s">
        <v>90</v>
      </c>
      <c r="R1418" s="23">
        <f t="shared" si="901"/>
        <v>379627</v>
      </c>
      <c r="S1418" s="23">
        <v>379839</v>
      </c>
      <c r="T1418" s="119">
        <f t="shared" si="908"/>
        <v>212</v>
      </c>
      <c r="U1418" s="21"/>
      <c r="V1418" s="50" t="s">
        <v>90</v>
      </c>
      <c r="W1418" s="23">
        <f t="shared" si="902"/>
        <v>379839</v>
      </c>
      <c r="X1418" s="23"/>
      <c r="Y1418" s="119">
        <f t="shared" si="909"/>
        <v>-379839</v>
      </c>
      <c r="AA1418" s="50" t="s">
        <v>90</v>
      </c>
      <c r="AB1418" s="23">
        <f t="shared" si="903"/>
        <v>0</v>
      </c>
      <c r="AC1418" s="23"/>
      <c r="AD1418" s="119">
        <f t="shared" si="910"/>
        <v>0</v>
      </c>
      <c r="AE1418" s="21"/>
      <c r="AF1418" s="50" t="s">
        <v>90</v>
      </c>
      <c r="AG1418" s="23">
        <f t="shared" si="904"/>
        <v>0</v>
      </c>
      <c r="AH1418" s="23"/>
      <c r="AI1418" s="119">
        <f t="shared" si="911"/>
        <v>0</v>
      </c>
    </row>
    <row r="1419" spans="2:35" x14ac:dyDescent="0.35">
      <c r="B1419" s="50" t="s">
        <v>91</v>
      </c>
      <c r="C1419" s="23">
        <v>1179418</v>
      </c>
      <c r="D1419" s="23">
        <v>1181109</v>
      </c>
      <c r="E1419" s="119">
        <f t="shared" si="905"/>
        <v>1691</v>
      </c>
      <c r="F1419" s="21"/>
      <c r="G1419" s="50" t="s">
        <v>91</v>
      </c>
      <c r="H1419" s="23">
        <f t="shared" si="899"/>
        <v>1181109</v>
      </c>
      <c r="I1419" s="23">
        <v>1182604</v>
      </c>
      <c r="J1419" s="119">
        <f t="shared" si="906"/>
        <v>1495</v>
      </c>
      <c r="K1419" s="21"/>
      <c r="L1419" s="50" t="s">
        <v>91</v>
      </c>
      <c r="M1419" s="23">
        <f t="shared" si="900"/>
        <v>1182604</v>
      </c>
      <c r="N1419" s="23">
        <v>1183215</v>
      </c>
      <c r="O1419" s="119">
        <f t="shared" si="907"/>
        <v>611</v>
      </c>
      <c r="P1419" s="21"/>
      <c r="Q1419" s="50" t="s">
        <v>91</v>
      </c>
      <c r="R1419" s="23">
        <f t="shared" si="901"/>
        <v>1183215</v>
      </c>
      <c r="S1419" s="23">
        <v>1183974</v>
      </c>
      <c r="T1419" s="119">
        <f t="shared" si="908"/>
        <v>759</v>
      </c>
      <c r="U1419" s="21"/>
      <c r="V1419" s="50" t="s">
        <v>91</v>
      </c>
      <c r="W1419" s="23">
        <f t="shared" si="902"/>
        <v>1183974</v>
      </c>
      <c r="X1419" s="23"/>
      <c r="Y1419" s="119">
        <f t="shared" si="909"/>
        <v>-1183974</v>
      </c>
      <c r="AA1419" s="50" t="s">
        <v>91</v>
      </c>
      <c r="AB1419" s="23">
        <f t="shared" si="903"/>
        <v>0</v>
      </c>
      <c r="AC1419" s="23"/>
      <c r="AD1419" s="119">
        <f t="shared" si="910"/>
        <v>0</v>
      </c>
      <c r="AE1419" s="21"/>
      <c r="AF1419" s="50" t="s">
        <v>91</v>
      </c>
      <c r="AG1419" s="23">
        <f t="shared" si="904"/>
        <v>0</v>
      </c>
      <c r="AH1419" s="23"/>
      <c r="AI1419" s="119">
        <f t="shared" si="911"/>
        <v>0</v>
      </c>
    </row>
    <row r="1420" spans="2:35" x14ac:dyDescent="0.35">
      <c r="B1420" s="50" t="s">
        <v>94</v>
      </c>
      <c r="C1420" s="23"/>
      <c r="D1420" s="23"/>
      <c r="E1420" s="119">
        <f>SUM(E1413:E1419)</f>
        <v>2711</v>
      </c>
      <c r="F1420" s="21"/>
      <c r="G1420" s="50" t="s">
        <v>94</v>
      </c>
      <c r="H1420" s="23">
        <f t="shared" si="899"/>
        <v>0</v>
      </c>
      <c r="I1420" s="23"/>
      <c r="J1420" s="119">
        <f>SUM(J1413:J1419)</f>
        <v>2502</v>
      </c>
      <c r="K1420" s="21"/>
      <c r="L1420" s="50" t="s">
        <v>94</v>
      </c>
      <c r="M1420" s="23">
        <f t="shared" si="900"/>
        <v>0</v>
      </c>
      <c r="N1420" s="23"/>
      <c r="O1420" s="119">
        <f>SUM(O1413:O1419)</f>
        <v>1339</v>
      </c>
      <c r="P1420" s="21"/>
      <c r="Q1420" s="50" t="s">
        <v>94</v>
      </c>
      <c r="R1420" s="23">
        <f t="shared" si="901"/>
        <v>0</v>
      </c>
      <c r="S1420" s="23"/>
      <c r="T1420" s="119">
        <f>SUM(T1413:T1419)</f>
        <v>1530</v>
      </c>
      <c r="U1420" s="21"/>
      <c r="V1420" s="50" t="s">
        <v>94</v>
      </c>
      <c r="W1420" s="23">
        <f t="shared" si="902"/>
        <v>0</v>
      </c>
      <c r="X1420" s="23"/>
      <c r="Y1420" s="119">
        <f>SUM(Y1413:Y1419)</f>
        <v>-4795007</v>
      </c>
      <c r="AA1420" s="50" t="s">
        <v>94</v>
      </c>
      <c r="AB1420" s="23">
        <f t="shared" si="903"/>
        <v>0</v>
      </c>
      <c r="AC1420" s="23"/>
      <c r="AD1420" s="119">
        <f>SUM(AD1413:AD1419)</f>
        <v>0</v>
      </c>
      <c r="AE1420" s="21"/>
      <c r="AF1420" s="50" t="s">
        <v>94</v>
      </c>
      <c r="AG1420" s="23">
        <f t="shared" si="904"/>
        <v>0</v>
      </c>
      <c r="AH1420" s="23"/>
      <c r="AI1420" s="119">
        <f>SUM(AI1413:AI1419)</f>
        <v>0</v>
      </c>
    </row>
    <row r="1421" spans="2:35" x14ac:dyDescent="0.35">
      <c r="B1421" s="50" t="s">
        <v>97</v>
      </c>
      <c r="C1421" s="23">
        <v>630542</v>
      </c>
      <c r="D1421" s="23">
        <v>630785</v>
      </c>
      <c r="E1421" s="119">
        <f>D1421-C1421</f>
        <v>243</v>
      </c>
      <c r="F1421" s="21"/>
      <c r="G1421" s="50" t="s">
        <v>97</v>
      </c>
      <c r="H1421" s="23">
        <f t="shared" si="899"/>
        <v>630785</v>
      </c>
      <c r="I1421" s="23">
        <v>630966</v>
      </c>
      <c r="J1421" s="119">
        <f>I1421-H1421</f>
        <v>181</v>
      </c>
      <c r="K1421" s="21"/>
      <c r="L1421" s="50" t="s">
        <v>97</v>
      </c>
      <c r="M1421" s="23">
        <f t="shared" si="900"/>
        <v>630966</v>
      </c>
      <c r="N1421" s="23">
        <v>631020</v>
      </c>
      <c r="O1421" s="119">
        <f>N1421-M1421</f>
        <v>54</v>
      </c>
      <c r="P1421" s="21"/>
      <c r="Q1421" s="50" t="s">
        <v>97</v>
      </c>
      <c r="R1421" s="23">
        <f t="shared" si="901"/>
        <v>631020</v>
      </c>
      <c r="S1421" s="23">
        <v>631279</v>
      </c>
      <c r="T1421" s="119">
        <f>S1421-R1421</f>
        <v>259</v>
      </c>
      <c r="U1421" s="21"/>
      <c r="V1421" s="50" t="s">
        <v>97</v>
      </c>
      <c r="W1421" s="23">
        <f t="shared" si="902"/>
        <v>631279</v>
      </c>
      <c r="X1421" s="23"/>
      <c r="Y1421" s="119">
        <f>X1421-W1421</f>
        <v>-631279</v>
      </c>
      <c r="AA1421" s="50" t="s">
        <v>97</v>
      </c>
      <c r="AB1421" s="23">
        <f t="shared" si="903"/>
        <v>0</v>
      </c>
      <c r="AC1421" s="23"/>
      <c r="AD1421" s="119">
        <f>AC1421-AB1421</f>
        <v>0</v>
      </c>
      <c r="AE1421" s="21"/>
      <c r="AF1421" s="50" t="s">
        <v>97</v>
      </c>
      <c r="AG1421" s="23">
        <f t="shared" si="904"/>
        <v>0</v>
      </c>
      <c r="AH1421" s="23"/>
      <c r="AI1421" s="119">
        <f>AH1421-AG1421</f>
        <v>0</v>
      </c>
    </row>
    <row r="1422" spans="2:35" x14ac:dyDescent="0.35">
      <c r="B1422" s="29" t="s">
        <v>130</v>
      </c>
      <c r="C1422" s="23"/>
      <c r="D1422" s="23"/>
      <c r="E1422" s="121">
        <f>E1421+E1420+E1412+E1404+E1405+E1403+E1402+E1401+E1400</f>
        <v>8135</v>
      </c>
      <c r="F1422" s="21"/>
      <c r="G1422" s="29" t="s">
        <v>130</v>
      </c>
      <c r="H1422" s="23">
        <f t="shared" si="899"/>
        <v>0</v>
      </c>
      <c r="I1422" s="23"/>
      <c r="J1422" s="121">
        <f>J1421+J1420+J1412+J1404+J1405+J1403+J1402+J1401+J1400</f>
        <v>7858</v>
      </c>
      <c r="K1422" s="21"/>
      <c r="L1422" s="29" t="s">
        <v>130</v>
      </c>
      <c r="M1422" s="23">
        <f t="shared" si="900"/>
        <v>0</v>
      </c>
      <c r="N1422" s="23"/>
      <c r="O1422" s="121">
        <f>O1421+O1420+O1412+O1404+O1405+O1403+O1402+O1401+O1400</f>
        <v>4903</v>
      </c>
      <c r="P1422" s="21"/>
      <c r="Q1422" s="29" t="s">
        <v>130</v>
      </c>
      <c r="R1422" s="23">
        <f t="shared" si="901"/>
        <v>0</v>
      </c>
      <c r="S1422" s="23"/>
      <c r="T1422" s="121">
        <f>T1421+T1420+T1412+T1404+T1405+T1403+T1402+T1401+T1400</f>
        <v>6813</v>
      </c>
      <c r="U1422" s="21"/>
      <c r="V1422" s="29" t="s">
        <v>130</v>
      </c>
      <c r="W1422" s="23">
        <f t="shared" si="902"/>
        <v>0</v>
      </c>
      <c r="X1422" s="23"/>
      <c r="Y1422" s="121">
        <f>Y1421+Y1420+Y1412+Y1404+Y1405+Y1403+Y1402+Y1401+Y1400</f>
        <v>-15839283</v>
      </c>
      <c r="AA1422" s="29" t="s">
        <v>130</v>
      </c>
      <c r="AB1422" s="23">
        <f t="shared" si="903"/>
        <v>0</v>
      </c>
      <c r="AC1422" s="23"/>
      <c r="AD1422" s="121">
        <f>AD1421+AD1420+AD1412+AD1404+AD1405+AD1403+AD1402+AD1401+AD1400</f>
        <v>0</v>
      </c>
      <c r="AE1422" s="21"/>
      <c r="AF1422" s="29" t="s">
        <v>130</v>
      </c>
      <c r="AG1422" s="23">
        <f t="shared" si="904"/>
        <v>0</v>
      </c>
      <c r="AH1422" s="23"/>
      <c r="AI1422" s="121">
        <f>AI1421+AI1420+AI1412+AI1404+AI1405+AI1403+AI1402+AI1401+AI1400</f>
        <v>0</v>
      </c>
    </row>
    <row r="1423" spans="2:35" x14ac:dyDescent="0.35">
      <c r="B1423" s="21"/>
      <c r="C1423" s="21"/>
      <c r="D1423" s="21"/>
      <c r="E1423" s="123">
        <f>E1422-E1406+471</f>
        <v>6406</v>
      </c>
      <c r="F1423" s="21"/>
      <c r="G1423" s="21"/>
      <c r="H1423" s="21"/>
      <c r="I1423" s="21"/>
      <c r="J1423" s="123">
        <f>J1422-J1406+471</f>
        <v>6399</v>
      </c>
      <c r="K1423" s="21"/>
      <c r="L1423" s="21"/>
      <c r="M1423" s="21"/>
      <c r="N1423" s="21"/>
      <c r="O1423" s="123">
        <f>O1422-O1406+471</f>
        <v>4604</v>
      </c>
      <c r="P1423" s="21"/>
      <c r="Q1423" s="21"/>
      <c r="R1423" s="21"/>
      <c r="S1423" s="21"/>
      <c r="T1423" s="123">
        <f>T1422-T1406+471</f>
        <v>5624</v>
      </c>
      <c r="U1423" s="21"/>
      <c r="V1423" s="21"/>
      <c r="W1423" s="21"/>
      <c r="X1423" s="21"/>
      <c r="Y1423" s="123">
        <f>Y1422-Y1406+471</f>
        <v>-11977882</v>
      </c>
      <c r="AA1423" s="21"/>
      <c r="AB1423" s="21"/>
      <c r="AC1423" s="21"/>
      <c r="AD1423" s="123">
        <f>AD1422-AD1406+471</f>
        <v>471</v>
      </c>
      <c r="AE1423" s="21"/>
      <c r="AF1423" s="21"/>
      <c r="AG1423" s="21"/>
      <c r="AH1423" s="21"/>
      <c r="AI1423" s="123">
        <f>AI1422-AI1406+471</f>
        <v>471</v>
      </c>
    </row>
    <row r="1425" spans="2:35" x14ac:dyDescent="0.35">
      <c r="B1425" s="117" t="s">
        <v>114</v>
      </c>
      <c r="C1425" s="292" t="s">
        <v>1806</v>
      </c>
      <c r="D1425" s="293"/>
      <c r="E1425" s="294"/>
      <c r="F1425" s="21"/>
      <c r="G1425" s="117" t="s">
        <v>114</v>
      </c>
      <c r="H1425" s="292" t="s">
        <v>1815</v>
      </c>
      <c r="I1425" s="293"/>
      <c r="J1425" s="294"/>
      <c r="K1425" s="21"/>
      <c r="L1425" s="117" t="s">
        <v>114</v>
      </c>
      <c r="M1425" s="292" t="s">
        <v>1816</v>
      </c>
      <c r="N1425" s="293"/>
      <c r="O1425" s="294"/>
      <c r="P1425" s="21"/>
      <c r="Q1425" s="117" t="s">
        <v>114</v>
      </c>
      <c r="R1425" s="292" t="s">
        <v>1817</v>
      </c>
      <c r="S1425" s="293"/>
      <c r="T1425" s="294"/>
      <c r="U1425" s="21"/>
      <c r="V1425" s="117" t="s">
        <v>114</v>
      </c>
      <c r="W1425" s="292" t="s">
        <v>1818</v>
      </c>
      <c r="X1425" s="293"/>
      <c r="Y1425" s="294"/>
      <c r="Z1425" s="21"/>
      <c r="AA1425" s="117" t="s">
        <v>114</v>
      </c>
      <c r="AB1425" s="292" t="s">
        <v>1819</v>
      </c>
      <c r="AC1425" s="293"/>
      <c r="AD1425" s="294"/>
      <c r="AE1425" s="21"/>
      <c r="AF1425" s="117" t="s">
        <v>114</v>
      </c>
      <c r="AG1425" s="292" t="s">
        <v>1820</v>
      </c>
      <c r="AH1425" s="293"/>
      <c r="AI1425" s="294"/>
    </row>
    <row r="1426" spans="2:35" x14ac:dyDescent="0.35">
      <c r="B1426" s="50"/>
      <c r="C1426" s="118" t="s">
        <v>81</v>
      </c>
      <c r="D1426" s="118" t="s">
        <v>82</v>
      </c>
      <c r="E1426" s="118" t="s">
        <v>95</v>
      </c>
      <c r="F1426" s="21"/>
      <c r="G1426" s="50"/>
      <c r="H1426" s="118" t="s">
        <v>81</v>
      </c>
      <c r="I1426" s="118" t="s">
        <v>82</v>
      </c>
      <c r="J1426" s="118" t="s">
        <v>95</v>
      </c>
      <c r="K1426" s="21"/>
      <c r="L1426" s="50"/>
      <c r="M1426" s="118" t="s">
        <v>81</v>
      </c>
      <c r="N1426" s="118" t="s">
        <v>82</v>
      </c>
      <c r="O1426" s="118" t="s">
        <v>95</v>
      </c>
      <c r="P1426" s="21"/>
      <c r="Q1426" s="50"/>
      <c r="R1426" s="118" t="s">
        <v>81</v>
      </c>
      <c r="S1426" s="118" t="s">
        <v>82</v>
      </c>
      <c r="T1426" s="118" t="s">
        <v>95</v>
      </c>
      <c r="U1426" s="21"/>
      <c r="V1426" s="50"/>
      <c r="W1426" s="118" t="s">
        <v>81</v>
      </c>
      <c r="X1426" s="118" t="s">
        <v>82</v>
      </c>
      <c r="Y1426" s="118" t="s">
        <v>95</v>
      </c>
      <c r="Z1426" s="21"/>
      <c r="AA1426" s="50"/>
      <c r="AB1426" s="118" t="s">
        <v>81</v>
      </c>
      <c r="AC1426" s="118" t="s">
        <v>82</v>
      </c>
      <c r="AD1426" s="118" t="s">
        <v>95</v>
      </c>
      <c r="AE1426" s="21"/>
      <c r="AF1426" s="50"/>
      <c r="AG1426" s="118" t="s">
        <v>81</v>
      </c>
      <c r="AH1426" s="118" t="s">
        <v>82</v>
      </c>
      <c r="AI1426" s="118" t="s">
        <v>95</v>
      </c>
    </row>
    <row r="1427" spans="2:35" x14ac:dyDescent="0.35">
      <c r="B1427" s="50" t="s">
        <v>92</v>
      </c>
      <c r="C1427" s="23"/>
      <c r="D1427" s="23"/>
      <c r="E1427" s="119">
        <f>(D1427-C1427)*10</f>
        <v>0</v>
      </c>
      <c r="F1427" s="21"/>
      <c r="G1427" s="50" t="s">
        <v>92</v>
      </c>
      <c r="H1427" s="23"/>
      <c r="I1427" s="40"/>
      <c r="J1427" s="119">
        <f t="shared" ref="J1427:J1432" si="912">I1427-H1427</f>
        <v>0</v>
      </c>
      <c r="K1427" s="21"/>
      <c r="L1427" s="50" t="s">
        <v>92</v>
      </c>
      <c r="M1427" s="23">
        <v>522163</v>
      </c>
      <c r="N1427" s="40">
        <v>522337</v>
      </c>
      <c r="O1427" s="119">
        <v>1740</v>
      </c>
      <c r="P1427" s="21"/>
      <c r="Q1427" s="50" t="s">
        <v>92</v>
      </c>
      <c r="R1427" s="23">
        <v>522337</v>
      </c>
      <c r="S1427" s="23">
        <v>522472</v>
      </c>
      <c r="T1427" s="119">
        <v>1325</v>
      </c>
      <c r="U1427" s="21"/>
      <c r="V1427" s="50" t="s">
        <v>92</v>
      </c>
      <c r="W1427" s="23">
        <v>522472</v>
      </c>
      <c r="X1427" s="23">
        <v>522598</v>
      </c>
      <c r="Y1427" s="119">
        <v>1325</v>
      </c>
      <c r="Z1427" s="21"/>
      <c r="AA1427" s="50" t="s">
        <v>92</v>
      </c>
      <c r="AB1427" s="23">
        <v>522598</v>
      </c>
      <c r="AC1427" s="23">
        <v>522722</v>
      </c>
      <c r="AD1427" s="119">
        <v>1349</v>
      </c>
      <c r="AE1427" s="21"/>
      <c r="AF1427" s="50" t="s">
        <v>92</v>
      </c>
      <c r="AG1427" s="23">
        <v>522722</v>
      </c>
      <c r="AH1427" s="23">
        <v>522823</v>
      </c>
      <c r="AI1427" s="119">
        <f>(AH1427-AG1427)*10</f>
        <v>1010</v>
      </c>
    </row>
    <row r="1428" spans="2:35" x14ac:dyDescent="0.35">
      <c r="B1428" s="50" t="s">
        <v>6</v>
      </c>
      <c r="C1428" s="23"/>
      <c r="D1428" s="23"/>
      <c r="E1428" s="119">
        <f>D1428-C1428</f>
        <v>0</v>
      </c>
      <c r="F1428" s="21"/>
      <c r="G1428" s="50" t="s">
        <v>6</v>
      </c>
      <c r="H1428" s="23"/>
      <c r="I1428" s="23"/>
      <c r="J1428" s="119">
        <f t="shared" si="912"/>
        <v>0</v>
      </c>
      <c r="K1428" s="21"/>
      <c r="L1428" s="50" t="s">
        <v>6</v>
      </c>
      <c r="M1428" s="23">
        <v>343206</v>
      </c>
      <c r="N1428" s="23">
        <f>M1428+production!B647</f>
        <v>343734</v>
      </c>
      <c r="O1428" s="119">
        <f>N1428-M1428</f>
        <v>528</v>
      </c>
      <c r="P1428" s="21"/>
      <c r="Q1428" s="50" t="s">
        <v>6</v>
      </c>
      <c r="R1428" s="23">
        <f t="shared" ref="R1428:R1449" si="913">N1428</f>
        <v>343734</v>
      </c>
      <c r="S1428" s="23">
        <f>R1428+production!C647</f>
        <v>344264</v>
      </c>
      <c r="T1428" s="119">
        <f>S1428-R1428</f>
        <v>530</v>
      </c>
      <c r="U1428" s="21"/>
      <c r="V1428" s="50" t="s">
        <v>6</v>
      </c>
      <c r="W1428" s="23">
        <f t="shared" ref="W1428:W1449" si="914">S1428</f>
        <v>344264</v>
      </c>
      <c r="X1428" s="23">
        <f>W1428+production!D647</f>
        <v>344504</v>
      </c>
      <c r="Y1428" s="119">
        <f>X1428-W1428</f>
        <v>240</v>
      </c>
      <c r="Z1428" s="21"/>
      <c r="AA1428" s="50" t="s">
        <v>6</v>
      </c>
      <c r="AB1428" s="23">
        <f t="shared" ref="AB1428:AB1449" si="915">X1428</f>
        <v>344504</v>
      </c>
      <c r="AC1428" s="23">
        <f>AB1428+production!E647</f>
        <v>345313</v>
      </c>
      <c r="AD1428" s="119">
        <f>AC1428-AB1428</f>
        <v>809</v>
      </c>
      <c r="AE1428" s="21"/>
      <c r="AF1428" s="50" t="s">
        <v>6</v>
      </c>
      <c r="AG1428" s="23">
        <f t="shared" ref="AG1428:AG1449" si="916">AC1428</f>
        <v>345313</v>
      </c>
      <c r="AH1428" s="23">
        <v>345732</v>
      </c>
      <c r="AI1428" s="119">
        <f>AH1428-AG1428</f>
        <v>419</v>
      </c>
    </row>
    <row r="1429" spans="2:35" x14ac:dyDescent="0.35">
      <c r="B1429" s="50" t="s">
        <v>103</v>
      </c>
      <c r="C1429" s="23"/>
      <c r="D1429" s="23"/>
      <c r="E1429" s="119">
        <f>D1429-C1429</f>
        <v>0</v>
      </c>
      <c r="F1429" s="21"/>
      <c r="G1429" s="50" t="s">
        <v>103</v>
      </c>
      <c r="H1429" s="23"/>
      <c r="I1429" s="40"/>
      <c r="J1429" s="119">
        <f t="shared" si="912"/>
        <v>0</v>
      </c>
      <c r="K1429" s="21"/>
      <c r="L1429" s="50" t="s">
        <v>103</v>
      </c>
      <c r="M1429" s="23">
        <v>161447</v>
      </c>
      <c r="N1429" s="40">
        <f>M1429+production!B649</f>
        <v>162245</v>
      </c>
      <c r="O1429" s="119">
        <f>N1429-M1429</f>
        <v>798</v>
      </c>
      <c r="P1429" s="21"/>
      <c r="Q1429" s="50" t="s">
        <v>103</v>
      </c>
      <c r="R1429" s="23">
        <f t="shared" si="913"/>
        <v>162245</v>
      </c>
      <c r="S1429" s="40">
        <f>R1429+production!C649</f>
        <v>162988</v>
      </c>
      <c r="T1429" s="119">
        <f>S1429-R1429</f>
        <v>743</v>
      </c>
      <c r="U1429" s="21"/>
      <c r="V1429" s="50" t="s">
        <v>103</v>
      </c>
      <c r="W1429" s="23">
        <f t="shared" si="914"/>
        <v>162988</v>
      </c>
      <c r="X1429" s="40">
        <f>W1429+production!D649</f>
        <v>163749</v>
      </c>
      <c r="Y1429" s="119">
        <f>X1429-W1429</f>
        <v>761</v>
      </c>
      <c r="Z1429" s="21"/>
      <c r="AA1429" s="50" t="s">
        <v>103</v>
      </c>
      <c r="AB1429" s="23">
        <f t="shared" si="915"/>
        <v>163749</v>
      </c>
      <c r="AC1429" s="40">
        <f>AB1429+production!E649</f>
        <v>164507</v>
      </c>
      <c r="AD1429" s="119">
        <f>AC1429-AB1429</f>
        <v>758</v>
      </c>
      <c r="AE1429" s="21"/>
      <c r="AF1429" s="50" t="s">
        <v>103</v>
      </c>
      <c r="AG1429" s="23">
        <f t="shared" si="916"/>
        <v>164507</v>
      </c>
      <c r="AH1429" s="23">
        <v>165935</v>
      </c>
      <c r="AI1429" s="119">
        <f>AH1429-AG1429</f>
        <v>1428</v>
      </c>
    </row>
    <row r="1430" spans="2:35" x14ac:dyDescent="0.35">
      <c r="B1430" s="19" t="s">
        <v>100</v>
      </c>
      <c r="C1430" s="23"/>
      <c r="D1430" s="23"/>
      <c r="E1430" s="119">
        <f>D1430-C1430</f>
        <v>0</v>
      </c>
      <c r="F1430" s="21"/>
      <c r="G1430" s="19" t="s">
        <v>100</v>
      </c>
      <c r="H1430" s="23"/>
      <c r="I1430" s="23"/>
      <c r="J1430" s="119">
        <f t="shared" si="912"/>
        <v>0</v>
      </c>
      <c r="K1430" s="21"/>
      <c r="L1430" s="19" t="s">
        <v>100</v>
      </c>
      <c r="M1430" s="23">
        <v>201794</v>
      </c>
      <c r="N1430" s="23">
        <f>M1430+production!B637</f>
        <v>201890</v>
      </c>
      <c r="O1430" s="119">
        <f>N1430-M1430</f>
        <v>96</v>
      </c>
      <c r="P1430" s="21"/>
      <c r="Q1430" s="19" t="s">
        <v>100</v>
      </c>
      <c r="R1430" s="23">
        <f t="shared" si="913"/>
        <v>201890</v>
      </c>
      <c r="S1430" s="23">
        <f>R1430+production!C637</f>
        <v>202044</v>
      </c>
      <c r="T1430" s="119">
        <f>S1430-R1430</f>
        <v>154</v>
      </c>
      <c r="U1430" s="21"/>
      <c r="V1430" s="19" t="s">
        <v>100</v>
      </c>
      <c r="W1430" s="23">
        <f t="shared" si="914"/>
        <v>202044</v>
      </c>
      <c r="X1430" s="23">
        <f>W1430+production!D637</f>
        <v>202300</v>
      </c>
      <c r="Y1430" s="119">
        <f>X1430-W1430</f>
        <v>256</v>
      </c>
      <c r="Z1430" s="21"/>
      <c r="AA1430" s="19" t="s">
        <v>100</v>
      </c>
      <c r="AB1430" s="23">
        <f t="shared" si="915"/>
        <v>202300</v>
      </c>
      <c r="AC1430" s="23">
        <f>AB1430+production!E637</f>
        <v>202459</v>
      </c>
      <c r="AD1430" s="119">
        <f>AC1430-AB1430</f>
        <v>159</v>
      </c>
      <c r="AE1430" s="21"/>
      <c r="AF1430" s="19" t="s">
        <v>100</v>
      </c>
      <c r="AG1430" s="23">
        <f t="shared" si="916"/>
        <v>202459</v>
      </c>
      <c r="AH1430" s="23">
        <f>AG1430+165</f>
        <v>202624</v>
      </c>
      <c r="AI1430" s="119">
        <f>AH1430-AG1430</f>
        <v>165</v>
      </c>
    </row>
    <row r="1431" spans="2:35" x14ac:dyDescent="0.35">
      <c r="B1431" s="19" t="s">
        <v>1176</v>
      </c>
      <c r="C1431" s="23"/>
      <c r="D1431" s="23"/>
      <c r="E1431" s="119">
        <f>D1431-C1431</f>
        <v>0</v>
      </c>
      <c r="F1431" s="21"/>
      <c r="G1431" s="19" t="s">
        <v>1176</v>
      </c>
      <c r="H1431" s="23"/>
      <c r="I1431" s="23"/>
      <c r="J1431" s="119">
        <f t="shared" si="912"/>
        <v>0</v>
      </c>
      <c r="K1431" s="21"/>
      <c r="L1431" s="19" t="s">
        <v>1176</v>
      </c>
      <c r="M1431" s="23">
        <v>516</v>
      </c>
      <c r="N1431" s="23">
        <v>516</v>
      </c>
      <c r="O1431" s="119">
        <f>N1431-M1431</f>
        <v>0</v>
      </c>
      <c r="P1431" s="21"/>
      <c r="Q1431" s="19" t="s">
        <v>1176</v>
      </c>
      <c r="R1431" s="23">
        <f t="shared" si="913"/>
        <v>516</v>
      </c>
      <c r="S1431" s="23">
        <v>516</v>
      </c>
      <c r="T1431" s="119">
        <f>S1431-R1431</f>
        <v>0</v>
      </c>
      <c r="U1431" s="21"/>
      <c r="V1431" s="19" t="s">
        <v>1176</v>
      </c>
      <c r="W1431" s="23">
        <f t="shared" si="914"/>
        <v>516</v>
      </c>
      <c r="X1431" s="23">
        <v>516</v>
      </c>
      <c r="Y1431" s="119">
        <f>X1431-W1431</f>
        <v>0</v>
      </c>
      <c r="Z1431" s="21"/>
      <c r="AA1431" s="19" t="s">
        <v>1176</v>
      </c>
      <c r="AB1431" s="23">
        <f t="shared" si="915"/>
        <v>516</v>
      </c>
      <c r="AC1431" s="23">
        <v>516</v>
      </c>
      <c r="AD1431" s="119">
        <f>AC1431-AB1431</f>
        <v>0</v>
      </c>
      <c r="AE1431" s="21"/>
      <c r="AF1431" s="19" t="s">
        <v>1176</v>
      </c>
      <c r="AG1431" s="23">
        <f t="shared" si="916"/>
        <v>516</v>
      </c>
      <c r="AH1431" s="23">
        <v>516</v>
      </c>
      <c r="AI1431" s="119">
        <f>AH1431-AG1431</f>
        <v>0</v>
      </c>
    </row>
    <row r="1432" spans="2:35" x14ac:dyDescent="0.35">
      <c r="B1432" s="19" t="s">
        <v>1179</v>
      </c>
      <c r="C1432" s="23"/>
      <c r="D1432" s="23"/>
      <c r="E1432" s="119">
        <f>D1432-C1432</f>
        <v>0</v>
      </c>
      <c r="F1432" s="21"/>
      <c r="G1432" s="19" t="s">
        <v>1179</v>
      </c>
      <c r="H1432" s="23"/>
      <c r="I1432" s="23"/>
      <c r="J1432" s="119">
        <f t="shared" si="912"/>
        <v>0</v>
      </c>
      <c r="K1432" s="21"/>
      <c r="L1432" s="19" t="s">
        <v>1179</v>
      </c>
      <c r="M1432" s="23">
        <v>12279</v>
      </c>
      <c r="N1432" s="23">
        <v>12279</v>
      </c>
      <c r="O1432" s="119">
        <f>N1432-M1432</f>
        <v>0</v>
      </c>
      <c r="P1432" s="21"/>
      <c r="Q1432" s="19" t="s">
        <v>1179</v>
      </c>
      <c r="R1432" s="23">
        <f t="shared" si="913"/>
        <v>12279</v>
      </c>
      <c r="S1432" s="23">
        <v>12279</v>
      </c>
      <c r="T1432" s="119">
        <f>S1432-R1432</f>
        <v>0</v>
      </c>
      <c r="U1432" s="21"/>
      <c r="V1432" s="19" t="s">
        <v>1179</v>
      </c>
      <c r="W1432" s="23">
        <f t="shared" si="914"/>
        <v>12279</v>
      </c>
      <c r="X1432" s="23">
        <v>12279</v>
      </c>
      <c r="Y1432" s="119">
        <f>X1432-W1432</f>
        <v>0</v>
      </c>
      <c r="Z1432" s="21"/>
      <c r="AA1432" s="19" t="s">
        <v>1179</v>
      </c>
      <c r="AB1432" s="23">
        <f t="shared" si="915"/>
        <v>12279</v>
      </c>
      <c r="AC1432" s="23">
        <v>12279</v>
      </c>
      <c r="AD1432" s="119">
        <f>AC1432-AB1432</f>
        <v>0</v>
      </c>
      <c r="AE1432" s="21"/>
      <c r="AF1432" s="19" t="s">
        <v>1179</v>
      </c>
      <c r="AG1432" s="23">
        <f t="shared" si="916"/>
        <v>12279</v>
      </c>
      <c r="AH1432" s="23">
        <v>12279</v>
      </c>
      <c r="AI1432" s="119">
        <f>AH1432-AG1432</f>
        <v>0</v>
      </c>
    </row>
    <row r="1433" spans="2:35" x14ac:dyDescent="0.35">
      <c r="B1433" s="50" t="s">
        <v>3</v>
      </c>
      <c r="C1433" s="23"/>
      <c r="D1433" s="23"/>
      <c r="E1433" s="119">
        <f>(D1433-C1433)*10</f>
        <v>0</v>
      </c>
      <c r="F1433" s="21"/>
      <c r="G1433" s="50" t="s">
        <v>3</v>
      </c>
      <c r="H1433" s="23"/>
      <c r="I1433" s="23"/>
      <c r="J1433" s="119">
        <f>(I1433-H1433)*10</f>
        <v>0</v>
      </c>
      <c r="K1433" s="21"/>
      <c r="L1433" s="50" t="s">
        <v>3</v>
      </c>
      <c r="M1433" s="23">
        <v>386841</v>
      </c>
      <c r="N1433" s="23">
        <v>387073</v>
      </c>
      <c r="O1433" s="119">
        <f>(N1433-M1433)*10</f>
        <v>2320</v>
      </c>
      <c r="P1433" s="21"/>
      <c r="Q1433" s="50" t="s">
        <v>3</v>
      </c>
      <c r="R1433" s="23">
        <f t="shared" si="913"/>
        <v>387073</v>
      </c>
      <c r="S1433" s="23">
        <v>387285</v>
      </c>
      <c r="T1433" s="119">
        <v>2120</v>
      </c>
      <c r="U1433" s="21"/>
      <c r="V1433" s="50" t="s">
        <v>3</v>
      </c>
      <c r="W1433" s="23">
        <v>387527</v>
      </c>
      <c r="X1433" s="23">
        <v>387722</v>
      </c>
      <c r="Y1433" s="119">
        <v>1950</v>
      </c>
      <c r="Z1433" s="21"/>
      <c r="AA1433" s="50" t="s">
        <v>3</v>
      </c>
      <c r="AB1433" s="23">
        <f t="shared" si="915"/>
        <v>387722</v>
      </c>
      <c r="AC1433" s="23">
        <v>387933</v>
      </c>
      <c r="AD1433" s="119">
        <f>(AC1433-AB1433)*10</f>
        <v>2110</v>
      </c>
      <c r="AE1433" s="21"/>
      <c r="AF1433" s="50" t="s">
        <v>3</v>
      </c>
      <c r="AG1433" s="23">
        <f t="shared" si="916"/>
        <v>387933</v>
      </c>
      <c r="AH1433" s="23">
        <v>388113</v>
      </c>
      <c r="AI1433" s="119">
        <f>(AH1433-AG1433)*10</f>
        <v>1800</v>
      </c>
    </row>
    <row r="1434" spans="2:35" x14ac:dyDescent="0.35">
      <c r="B1434" s="50" t="s">
        <v>83</v>
      </c>
      <c r="C1434" s="23"/>
      <c r="D1434" s="23"/>
      <c r="E1434" s="119">
        <f>D1434-Supply!C1434</f>
        <v>0</v>
      </c>
      <c r="F1434" s="21"/>
      <c r="G1434" s="50" t="s">
        <v>83</v>
      </c>
      <c r="H1434" s="23"/>
      <c r="I1434" s="23"/>
      <c r="J1434" s="119">
        <f>I1434-H1434</f>
        <v>0</v>
      </c>
      <c r="K1434" s="21"/>
      <c r="L1434" s="50" t="s">
        <v>83</v>
      </c>
      <c r="M1434" s="23">
        <v>32047</v>
      </c>
      <c r="N1434" s="23">
        <v>32056</v>
      </c>
      <c r="O1434" s="119">
        <f>N1434-Supply!M1434</f>
        <v>9</v>
      </c>
      <c r="P1434" s="21"/>
      <c r="Q1434" s="50" t="s">
        <v>83</v>
      </c>
      <c r="R1434" s="23">
        <f t="shared" si="913"/>
        <v>32056</v>
      </c>
      <c r="S1434" s="23">
        <v>32078</v>
      </c>
      <c r="T1434" s="119">
        <f>S1434-Supply!R1434</f>
        <v>22</v>
      </c>
      <c r="U1434" s="21"/>
      <c r="V1434" s="50" t="s">
        <v>83</v>
      </c>
      <c r="W1434" s="23">
        <f t="shared" si="914"/>
        <v>32078</v>
      </c>
      <c r="X1434" s="23">
        <v>32086</v>
      </c>
      <c r="Y1434" s="119">
        <f>X1434-Supply!W1434</f>
        <v>8</v>
      </c>
      <c r="Z1434" s="21"/>
      <c r="AA1434" s="50" t="s">
        <v>83</v>
      </c>
      <c r="AB1434" s="23">
        <f t="shared" si="915"/>
        <v>32086</v>
      </c>
      <c r="AC1434" s="23">
        <v>32090</v>
      </c>
      <c r="AD1434" s="119">
        <f>AC1434-Supply!AB1434</f>
        <v>4</v>
      </c>
      <c r="AE1434" s="21"/>
      <c r="AF1434" s="50" t="s">
        <v>83</v>
      </c>
      <c r="AG1434" s="23">
        <f t="shared" si="916"/>
        <v>32090</v>
      </c>
      <c r="AH1434" s="23">
        <v>32095</v>
      </c>
      <c r="AI1434" s="119">
        <f>AH1434-Supply!AG1434</f>
        <v>5</v>
      </c>
    </row>
    <row r="1435" spans="2:35" x14ac:dyDescent="0.35">
      <c r="B1435" s="50" t="s">
        <v>84</v>
      </c>
      <c r="C1435" s="23"/>
      <c r="D1435" s="23"/>
      <c r="E1435" s="119">
        <f>D1435-C1435</f>
        <v>0</v>
      </c>
      <c r="F1435" s="21"/>
      <c r="G1435" s="50" t="s">
        <v>84</v>
      </c>
      <c r="H1435" s="23"/>
      <c r="I1435" s="23"/>
      <c r="J1435" s="119">
        <f>I1435-H1435</f>
        <v>0</v>
      </c>
      <c r="K1435" s="21"/>
      <c r="L1435" s="50" t="s">
        <v>84</v>
      </c>
      <c r="M1435" s="23">
        <v>58853</v>
      </c>
      <c r="N1435" s="23">
        <v>58979</v>
      </c>
      <c r="O1435" s="119">
        <f>N1435-M1435</f>
        <v>126</v>
      </c>
      <c r="P1435" s="21"/>
      <c r="Q1435" s="50" t="s">
        <v>84</v>
      </c>
      <c r="R1435" s="23">
        <f t="shared" si="913"/>
        <v>58979</v>
      </c>
      <c r="S1435" s="23">
        <v>59145</v>
      </c>
      <c r="T1435" s="119">
        <f>S1435-R1435</f>
        <v>166</v>
      </c>
      <c r="U1435" s="21"/>
      <c r="V1435" s="50" t="s">
        <v>84</v>
      </c>
      <c r="W1435" s="23">
        <f t="shared" si="914"/>
        <v>59145</v>
      </c>
      <c r="X1435" s="23">
        <v>59157</v>
      </c>
      <c r="Y1435" s="119">
        <f>X1435-W1435</f>
        <v>12</v>
      </c>
      <c r="Z1435" s="21"/>
      <c r="AA1435" s="50" t="s">
        <v>84</v>
      </c>
      <c r="AB1435" s="23">
        <f t="shared" si="915"/>
        <v>59157</v>
      </c>
      <c r="AC1435" s="23">
        <v>59157</v>
      </c>
      <c r="AD1435" s="119">
        <f>AC1435-AB1435</f>
        <v>0</v>
      </c>
      <c r="AE1435" s="21"/>
      <c r="AF1435" s="50" t="s">
        <v>84</v>
      </c>
      <c r="AG1435" s="23">
        <f t="shared" si="916"/>
        <v>59157</v>
      </c>
      <c r="AH1435" s="23">
        <v>59157</v>
      </c>
      <c r="AI1435" s="119">
        <f>AH1435-AG1435</f>
        <v>0</v>
      </c>
    </row>
    <row r="1436" spans="2:35" x14ac:dyDescent="0.35">
      <c r="B1436" s="50" t="s">
        <v>98</v>
      </c>
      <c r="C1436" s="23"/>
      <c r="D1436" s="23"/>
      <c r="E1436" s="119">
        <f>D1436-C1436</f>
        <v>0</v>
      </c>
      <c r="F1436" s="21"/>
      <c r="G1436" s="50" t="s">
        <v>98</v>
      </c>
      <c r="H1436" s="23"/>
      <c r="I1436" s="23"/>
      <c r="J1436" s="119">
        <f>I1436-H1436</f>
        <v>0</v>
      </c>
      <c r="K1436" s="21"/>
      <c r="L1436" s="50" t="s">
        <v>98</v>
      </c>
      <c r="M1436" s="23">
        <v>139852</v>
      </c>
      <c r="N1436" s="23">
        <v>139852</v>
      </c>
      <c r="O1436" s="119">
        <f>N1436-M1436</f>
        <v>0</v>
      </c>
      <c r="P1436" s="21"/>
      <c r="Q1436" s="50" t="s">
        <v>98</v>
      </c>
      <c r="R1436" s="23">
        <f t="shared" si="913"/>
        <v>139852</v>
      </c>
      <c r="S1436" s="23">
        <v>139852</v>
      </c>
      <c r="T1436" s="119">
        <f>S1436-R1436</f>
        <v>0</v>
      </c>
      <c r="U1436" s="21"/>
      <c r="V1436" s="50" t="s">
        <v>98</v>
      </c>
      <c r="W1436" s="23">
        <f t="shared" si="914"/>
        <v>139852</v>
      </c>
      <c r="X1436" s="23">
        <v>139852</v>
      </c>
      <c r="Y1436" s="119">
        <f>X1436-W1436</f>
        <v>0</v>
      </c>
      <c r="Z1436" s="21"/>
      <c r="AA1436" s="50" t="s">
        <v>98</v>
      </c>
      <c r="AB1436" s="23">
        <f t="shared" si="915"/>
        <v>139852</v>
      </c>
      <c r="AC1436" s="23">
        <v>139852</v>
      </c>
      <c r="AD1436" s="119">
        <f>AC1436-AB1436</f>
        <v>0</v>
      </c>
      <c r="AE1436" s="21"/>
      <c r="AF1436" s="50" t="s">
        <v>98</v>
      </c>
      <c r="AG1436" s="23">
        <f t="shared" si="916"/>
        <v>139852</v>
      </c>
      <c r="AH1436" s="23">
        <v>139852</v>
      </c>
      <c r="AI1436" s="119">
        <f>AH1436-AG1436</f>
        <v>0</v>
      </c>
    </row>
    <row r="1437" spans="2:35" x14ac:dyDescent="0.35">
      <c r="B1437" s="50" t="s">
        <v>85</v>
      </c>
      <c r="C1437" s="23"/>
      <c r="D1437" s="23"/>
      <c r="E1437" s="119">
        <f>D1437-C1437</f>
        <v>0</v>
      </c>
      <c r="F1437" s="21"/>
      <c r="G1437" s="50" t="s">
        <v>85</v>
      </c>
      <c r="H1437" s="23"/>
      <c r="I1437" s="23"/>
      <c r="J1437" s="119">
        <f>I1437-H1437</f>
        <v>0</v>
      </c>
      <c r="K1437" s="21"/>
      <c r="L1437" s="50" t="s">
        <v>85</v>
      </c>
      <c r="M1437" s="23">
        <v>991</v>
      </c>
      <c r="N1437" s="23">
        <v>992</v>
      </c>
      <c r="O1437" s="119">
        <f>N1437-M1437</f>
        <v>1</v>
      </c>
      <c r="P1437" s="21"/>
      <c r="Q1437" s="50" t="s">
        <v>85</v>
      </c>
      <c r="R1437" s="23">
        <f t="shared" si="913"/>
        <v>992</v>
      </c>
      <c r="S1437" s="23">
        <v>999</v>
      </c>
      <c r="T1437" s="119">
        <f>S1437-R1437</f>
        <v>7</v>
      </c>
      <c r="U1437" s="21"/>
      <c r="V1437" s="50" t="s">
        <v>85</v>
      </c>
      <c r="W1437" s="23">
        <f t="shared" si="914"/>
        <v>999</v>
      </c>
      <c r="X1437" s="23">
        <v>1002</v>
      </c>
      <c r="Y1437" s="119">
        <f>X1437-W1437</f>
        <v>3</v>
      </c>
      <c r="Z1437" s="21"/>
      <c r="AA1437" s="50" t="s">
        <v>85</v>
      </c>
      <c r="AB1437" s="23">
        <f t="shared" si="915"/>
        <v>1002</v>
      </c>
      <c r="AC1437" s="23">
        <v>1004</v>
      </c>
      <c r="AD1437" s="119">
        <f>AC1437-AB1437</f>
        <v>2</v>
      </c>
      <c r="AE1437" s="21"/>
      <c r="AF1437" s="50" t="s">
        <v>85</v>
      </c>
      <c r="AG1437" s="23">
        <f t="shared" si="916"/>
        <v>1004</v>
      </c>
      <c r="AH1437" s="23">
        <v>1006</v>
      </c>
      <c r="AI1437" s="119">
        <f>AH1437-AG1437</f>
        <v>2</v>
      </c>
    </row>
    <row r="1438" spans="2:35" x14ac:dyDescent="0.35">
      <c r="B1438" s="50" t="s">
        <v>86</v>
      </c>
      <c r="C1438" s="23"/>
      <c r="D1438" s="23"/>
      <c r="E1438" s="119">
        <f>D1438-C1438</f>
        <v>0</v>
      </c>
      <c r="F1438" s="21"/>
      <c r="G1438" s="50" t="s">
        <v>86</v>
      </c>
      <c r="H1438" s="23"/>
      <c r="I1438" s="23"/>
      <c r="J1438" s="119">
        <f>I1438-H1438</f>
        <v>0</v>
      </c>
      <c r="K1438" s="21"/>
      <c r="L1438" s="50" t="s">
        <v>86</v>
      </c>
      <c r="M1438" s="23">
        <v>391386</v>
      </c>
      <c r="N1438" s="23">
        <v>391560</v>
      </c>
      <c r="O1438" s="119">
        <f>N1438-M1438</f>
        <v>174</v>
      </c>
      <c r="P1438" s="21"/>
      <c r="Q1438" s="50" t="s">
        <v>86</v>
      </c>
      <c r="R1438" s="23">
        <f t="shared" si="913"/>
        <v>391560</v>
      </c>
      <c r="S1438" s="23">
        <v>392108</v>
      </c>
      <c r="T1438" s="119">
        <f>S1438-R1438</f>
        <v>548</v>
      </c>
      <c r="U1438" s="21"/>
      <c r="V1438" s="50" t="s">
        <v>86</v>
      </c>
      <c r="W1438" s="23">
        <f t="shared" si="914"/>
        <v>392108</v>
      </c>
      <c r="X1438" s="23">
        <v>392391</v>
      </c>
      <c r="Y1438" s="119">
        <f>X1438-W1438</f>
        <v>283</v>
      </c>
      <c r="Z1438" s="21"/>
      <c r="AA1438" s="50" t="s">
        <v>86</v>
      </c>
      <c r="AB1438" s="23">
        <f t="shared" si="915"/>
        <v>392391</v>
      </c>
      <c r="AC1438" s="23">
        <v>392604</v>
      </c>
      <c r="AD1438" s="119">
        <f>AC1438-AB1438</f>
        <v>213</v>
      </c>
      <c r="AE1438" s="21"/>
      <c r="AF1438" s="50" t="s">
        <v>86</v>
      </c>
      <c r="AG1438" s="23">
        <f t="shared" si="916"/>
        <v>392604</v>
      </c>
      <c r="AH1438" s="23">
        <v>392808</v>
      </c>
      <c r="AI1438" s="119">
        <f>AH1438-AG1438</f>
        <v>204</v>
      </c>
    </row>
    <row r="1439" spans="2:35" x14ac:dyDescent="0.35">
      <c r="B1439" s="50" t="s">
        <v>93</v>
      </c>
      <c r="C1439" s="23"/>
      <c r="D1439" s="23"/>
      <c r="E1439" s="119">
        <f>E1438+E1437+E1436+E1435+E1434+E1433</f>
        <v>0</v>
      </c>
      <c r="F1439" s="21"/>
      <c r="G1439" s="50" t="s">
        <v>93</v>
      </c>
      <c r="H1439" s="23"/>
      <c r="I1439" s="23"/>
      <c r="J1439" s="119">
        <f>J1438+J1437+J1436+J1435+J1434+J1433</f>
        <v>0</v>
      </c>
      <c r="K1439" s="21"/>
      <c r="L1439" s="50" t="s">
        <v>93</v>
      </c>
      <c r="M1439" s="23">
        <f>I1439</f>
        <v>0</v>
      </c>
      <c r="N1439" s="23"/>
      <c r="O1439" s="119">
        <f>O1438+O1437+O1436+O1435+O1434+O1433</f>
        <v>2630</v>
      </c>
      <c r="P1439" s="21"/>
      <c r="Q1439" s="50" t="s">
        <v>93</v>
      </c>
      <c r="R1439" s="23">
        <f t="shared" si="913"/>
        <v>0</v>
      </c>
      <c r="S1439" s="23"/>
      <c r="T1439" s="119">
        <f>T1438+T1437+T1436+T1435+T1434+T1433</f>
        <v>2863</v>
      </c>
      <c r="U1439" s="21"/>
      <c r="V1439" s="50" t="s">
        <v>93</v>
      </c>
      <c r="W1439" s="23">
        <f t="shared" si="914"/>
        <v>0</v>
      </c>
      <c r="X1439" s="23"/>
      <c r="Y1439" s="119">
        <f>Y1438+Y1437+Y1436+Y1435+Y1434+Y1433</f>
        <v>2256</v>
      </c>
      <c r="Z1439" s="21"/>
      <c r="AA1439" s="50" t="s">
        <v>93</v>
      </c>
      <c r="AB1439" s="23">
        <f t="shared" si="915"/>
        <v>0</v>
      </c>
      <c r="AC1439" s="23"/>
      <c r="AD1439" s="119">
        <f>AD1438+AD1437+AD1436+AD1435+AD1434+AD1433</f>
        <v>2329</v>
      </c>
      <c r="AE1439" s="21"/>
      <c r="AF1439" s="50" t="s">
        <v>93</v>
      </c>
      <c r="AG1439" s="23">
        <f t="shared" si="916"/>
        <v>0</v>
      </c>
      <c r="AH1439" s="23"/>
      <c r="AI1439" s="119">
        <f>AI1438+AI1437+AI1436+AI1435+AI1434+AI1433</f>
        <v>2011</v>
      </c>
    </row>
    <row r="1440" spans="2:35" x14ac:dyDescent="0.35">
      <c r="B1440" s="50" t="s">
        <v>87</v>
      </c>
      <c r="C1440" s="23"/>
      <c r="D1440" s="23"/>
      <c r="E1440" s="119">
        <f t="shared" ref="E1440:E1446" si="917">D1440-C1440</f>
        <v>0</v>
      </c>
      <c r="F1440" s="21"/>
      <c r="G1440" s="50" t="s">
        <v>87</v>
      </c>
      <c r="H1440" s="23"/>
      <c r="I1440" s="23"/>
      <c r="J1440" s="119">
        <f t="shared" ref="J1440:J1446" si="918">I1440-H1440</f>
        <v>0</v>
      </c>
      <c r="K1440" s="21"/>
      <c r="L1440" s="50" t="s">
        <v>87</v>
      </c>
      <c r="M1440" s="23">
        <v>1610704</v>
      </c>
      <c r="N1440" s="23">
        <v>1610704</v>
      </c>
      <c r="O1440" s="119">
        <f t="shared" ref="O1440:O1446" si="919">N1440-M1440</f>
        <v>0</v>
      </c>
      <c r="P1440" s="21"/>
      <c r="Q1440" s="50" t="s">
        <v>87</v>
      </c>
      <c r="R1440" s="23">
        <f t="shared" si="913"/>
        <v>1610704</v>
      </c>
      <c r="S1440" s="23">
        <v>1610704</v>
      </c>
      <c r="T1440" s="119">
        <f t="shared" ref="T1440:T1446" si="920">S1440-R1440</f>
        <v>0</v>
      </c>
      <c r="U1440" s="21"/>
      <c r="V1440" s="50" t="s">
        <v>87</v>
      </c>
      <c r="W1440" s="23">
        <f t="shared" si="914"/>
        <v>1610704</v>
      </c>
      <c r="X1440" s="23">
        <v>1610704</v>
      </c>
      <c r="Y1440" s="119">
        <f t="shared" ref="Y1440:Y1446" si="921">X1440-W1440</f>
        <v>0</v>
      </c>
      <c r="Z1440" s="21"/>
      <c r="AA1440" s="50" t="s">
        <v>87</v>
      </c>
      <c r="AB1440" s="23">
        <f t="shared" si="915"/>
        <v>1610704</v>
      </c>
      <c r="AC1440" s="23">
        <v>1610704</v>
      </c>
      <c r="AD1440" s="119">
        <f t="shared" ref="AD1440:AD1446" si="922">AC1440-AB1440</f>
        <v>0</v>
      </c>
      <c r="AE1440" s="21"/>
      <c r="AF1440" s="50" t="s">
        <v>87</v>
      </c>
      <c r="AG1440" s="23">
        <f t="shared" si="916"/>
        <v>1610704</v>
      </c>
      <c r="AH1440" s="23">
        <v>1610704</v>
      </c>
      <c r="AI1440" s="119">
        <f t="shared" ref="AI1440:AI1446" si="923">AH1440-AG1440</f>
        <v>0</v>
      </c>
    </row>
    <row r="1441" spans="2:35" x14ac:dyDescent="0.35">
      <c r="B1441" s="50" t="s">
        <v>96</v>
      </c>
      <c r="C1441" s="23"/>
      <c r="D1441" s="23"/>
      <c r="E1441" s="119">
        <f t="shared" si="917"/>
        <v>0</v>
      </c>
      <c r="F1441" s="21"/>
      <c r="G1441" s="50" t="s">
        <v>96</v>
      </c>
      <c r="H1441" s="23"/>
      <c r="I1441" s="23"/>
      <c r="J1441" s="119">
        <f t="shared" si="918"/>
        <v>0</v>
      </c>
      <c r="K1441" s="21"/>
      <c r="L1441" s="50" t="s">
        <v>96</v>
      </c>
      <c r="M1441" s="23">
        <v>925589</v>
      </c>
      <c r="N1441" s="23">
        <v>925896</v>
      </c>
      <c r="O1441" s="119">
        <f t="shared" si="919"/>
        <v>307</v>
      </c>
      <c r="P1441" s="21"/>
      <c r="Q1441" s="50" t="s">
        <v>96</v>
      </c>
      <c r="R1441" s="23">
        <f t="shared" si="913"/>
        <v>925896</v>
      </c>
      <c r="S1441" s="23">
        <v>926509</v>
      </c>
      <c r="T1441" s="119">
        <f t="shared" si="920"/>
        <v>613</v>
      </c>
      <c r="U1441" s="21"/>
      <c r="V1441" s="50" t="s">
        <v>96</v>
      </c>
      <c r="W1441" s="23">
        <f t="shared" si="914"/>
        <v>926509</v>
      </c>
      <c r="X1441" s="23">
        <v>926770</v>
      </c>
      <c r="Y1441" s="119">
        <f t="shared" si="921"/>
        <v>261</v>
      </c>
      <c r="Z1441" s="21"/>
      <c r="AA1441" s="50" t="s">
        <v>96</v>
      </c>
      <c r="AB1441" s="23">
        <f t="shared" si="915"/>
        <v>926770</v>
      </c>
      <c r="AC1441" s="23">
        <v>927027</v>
      </c>
      <c r="AD1441" s="119">
        <f t="shared" si="922"/>
        <v>257</v>
      </c>
      <c r="AE1441" s="21"/>
      <c r="AF1441" s="50" t="s">
        <v>96</v>
      </c>
      <c r="AG1441" s="23">
        <f t="shared" si="916"/>
        <v>927027</v>
      </c>
      <c r="AH1441" s="23">
        <v>927243</v>
      </c>
      <c r="AI1441" s="119">
        <f t="shared" si="923"/>
        <v>216</v>
      </c>
    </row>
    <row r="1442" spans="2:35" x14ac:dyDescent="0.35">
      <c r="B1442" s="50" t="s">
        <v>88</v>
      </c>
      <c r="C1442" s="23"/>
      <c r="D1442" s="23"/>
      <c r="E1442" s="119">
        <f t="shared" si="917"/>
        <v>0</v>
      </c>
      <c r="F1442" s="21"/>
      <c r="G1442" s="50" t="s">
        <v>88</v>
      </c>
      <c r="H1442" s="23"/>
      <c r="I1442" s="23"/>
      <c r="J1442" s="119">
        <f t="shared" si="918"/>
        <v>0</v>
      </c>
      <c r="K1442" s="21"/>
      <c r="L1442" s="50" t="s">
        <v>88</v>
      </c>
      <c r="M1442" s="23">
        <f>I1442</f>
        <v>0</v>
      </c>
      <c r="N1442" s="23">
        <v>0</v>
      </c>
      <c r="O1442" s="119">
        <f t="shared" si="919"/>
        <v>0</v>
      </c>
      <c r="P1442" s="21"/>
      <c r="Q1442" s="50" t="s">
        <v>88</v>
      </c>
      <c r="R1442" s="23">
        <f t="shared" si="913"/>
        <v>0</v>
      </c>
      <c r="S1442" s="23">
        <v>0</v>
      </c>
      <c r="T1442" s="119">
        <f t="shared" si="920"/>
        <v>0</v>
      </c>
      <c r="U1442" s="21"/>
      <c r="V1442" s="50" t="s">
        <v>88</v>
      </c>
      <c r="W1442" s="23">
        <f t="shared" si="914"/>
        <v>0</v>
      </c>
      <c r="X1442" s="23">
        <v>0</v>
      </c>
      <c r="Y1442" s="119">
        <f t="shared" si="921"/>
        <v>0</v>
      </c>
      <c r="Z1442" s="21"/>
      <c r="AA1442" s="50" t="s">
        <v>88</v>
      </c>
      <c r="AB1442" s="23">
        <f t="shared" si="915"/>
        <v>0</v>
      </c>
      <c r="AC1442" s="23">
        <v>0</v>
      </c>
      <c r="AD1442" s="119">
        <f t="shared" si="922"/>
        <v>0</v>
      </c>
      <c r="AE1442" s="21"/>
      <c r="AF1442" s="50" t="s">
        <v>88</v>
      </c>
      <c r="AG1442" s="23">
        <f t="shared" si="916"/>
        <v>0</v>
      </c>
      <c r="AH1442" s="23">
        <v>0</v>
      </c>
      <c r="AI1442" s="119">
        <f t="shared" si="923"/>
        <v>0</v>
      </c>
    </row>
    <row r="1443" spans="2:35" x14ac:dyDescent="0.35">
      <c r="B1443" s="50" t="s">
        <v>108</v>
      </c>
      <c r="C1443" s="23"/>
      <c r="D1443" s="23"/>
      <c r="E1443" s="119">
        <f t="shared" si="917"/>
        <v>0</v>
      </c>
      <c r="F1443" s="21"/>
      <c r="G1443" s="50" t="s">
        <v>108</v>
      </c>
      <c r="H1443" s="23"/>
      <c r="I1443" s="23"/>
      <c r="J1443" s="119">
        <f t="shared" si="918"/>
        <v>0</v>
      </c>
      <c r="K1443" s="21"/>
      <c r="L1443" s="50" t="s">
        <v>108</v>
      </c>
      <c r="M1443" s="23">
        <v>3240</v>
      </c>
      <c r="N1443" s="23">
        <v>3241</v>
      </c>
      <c r="O1443" s="119">
        <f t="shared" si="919"/>
        <v>1</v>
      </c>
      <c r="P1443" s="21"/>
      <c r="Q1443" s="50" t="s">
        <v>108</v>
      </c>
      <c r="R1443" s="23">
        <f t="shared" si="913"/>
        <v>3241</v>
      </c>
      <c r="S1443" s="23">
        <v>3242</v>
      </c>
      <c r="T1443" s="119">
        <f t="shared" si="920"/>
        <v>1</v>
      </c>
      <c r="U1443" s="21"/>
      <c r="V1443" s="50" t="s">
        <v>108</v>
      </c>
      <c r="W1443" s="23">
        <f t="shared" si="914"/>
        <v>3242</v>
      </c>
      <c r="X1443" s="23">
        <v>3242</v>
      </c>
      <c r="Y1443" s="119">
        <f t="shared" si="921"/>
        <v>0</v>
      </c>
      <c r="Z1443" s="21"/>
      <c r="AA1443" s="50" t="s">
        <v>108</v>
      </c>
      <c r="AB1443" s="23">
        <f t="shared" si="915"/>
        <v>3242</v>
      </c>
      <c r="AC1443" s="23">
        <v>3243</v>
      </c>
      <c r="AD1443" s="119">
        <f t="shared" si="922"/>
        <v>1</v>
      </c>
      <c r="AE1443" s="21"/>
      <c r="AF1443" s="50" t="s">
        <v>108</v>
      </c>
      <c r="AG1443" s="23">
        <f t="shared" si="916"/>
        <v>3243</v>
      </c>
      <c r="AH1443" s="23">
        <v>3244</v>
      </c>
      <c r="AI1443" s="119">
        <f t="shared" si="923"/>
        <v>1</v>
      </c>
    </row>
    <row r="1444" spans="2:35" x14ac:dyDescent="0.35">
      <c r="B1444" s="50" t="s">
        <v>89</v>
      </c>
      <c r="C1444" s="23"/>
      <c r="D1444" s="23"/>
      <c r="E1444" s="119">
        <f t="shared" si="917"/>
        <v>0</v>
      </c>
      <c r="F1444" s="21"/>
      <c r="G1444" s="50" t="s">
        <v>89</v>
      </c>
      <c r="H1444" s="23"/>
      <c r="I1444" s="23"/>
      <c r="J1444" s="119">
        <f t="shared" si="918"/>
        <v>0</v>
      </c>
      <c r="K1444" s="21"/>
      <c r="L1444" s="50" t="s">
        <v>89</v>
      </c>
      <c r="M1444" s="23">
        <v>695019</v>
      </c>
      <c r="N1444" s="23">
        <v>695489</v>
      </c>
      <c r="O1444" s="119">
        <f t="shared" si="919"/>
        <v>470</v>
      </c>
      <c r="P1444" s="21"/>
      <c r="Q1444" s="50" t="s">
        <v>89</v>
      </c>
      <c r="R1444" s="23">
        <f t="shared" si="913"/>
        <v>695489</v>
      </c>
      <c r="S1444" s="23">
        <v>696522</v>
      </c>
      <c r="T1444" s="119">
        <f t="shared" si="920"/>
        <v>1033</v>
      </c>
      <c r="U1444" s="21"/>
      <c r="V1444" s="50" t="s">
        <v>89</v>
      </c>
      <c r="W1444" s="23">
        <f t="shared" si="914"/>
        <v>696522</v>
      </c>
      <c r="X1444" s="23">
        <v>696672</v>
      </c>
      <c r="Y1444" s="119">
        <f t="shared" si="921"/>
        <v>150</v>
      </c>
      <c r="Z1444" s="21"/>
      <c r="AA1444" s="50" t="s">
        <v>89</v>
      </c>
      <c r="AB1444" s="23">
        <f t="shared" si="915"/>
        <v>696672</v>
      </c>
      <c r="AC1444" s="23">
        <v>697013</v>
      </c>
      <c r="AD1444" s="119">
        <f t="shared" si="922"/>
        <v>341</v>
      </c>
      <c r="AE1444" s="21"/>
      <c r="AF1444" s="50" t="s">
        <v>89</v>
      </c>
      <c r="AG1444" s="23">
        <f t="shared" si="916"/>
        <v>697013</v>
      </c>
      <c r="AH1444" s="23">
        <v>697345</v>
      </c>
      <c r="AI1444" s="119">
        <f t="shared" si="923"/>
        <v>332</v>
      </c>
    </row>
    <row r="1445" spans="2:35" x14ac:dyDescent="0.35">
      <c r="B1445" s="50" t="s">
        <v>90</v>
      </c>
      <c r="C1445" s="23"/>
      <c r="D1445" s="23"/>
      <c r="E1445" s="119">
        <f t="shared" si="917"/>
        <v>0</v>
      </c>
      <c r="F1445" s="21"/>
      <c r="G1445" s="50" t="s">
        <v>90</v>
      </c>
      <c r="H1445" s="23"/>
      <c r="I1445" s="23"/>
      <c r="J1445" s="119">
        <f t="shared" si="918"/>
        <v>0</v>
      </c>
      <c r="K1445" s="21"/>
      <c r="L1445" s="50" t="s">
        <v>90</v>
      </c>
      <c r="M1445" s="23">
        <v>380896</v>
      </c>
      <c r="N1445" s="23">
        <v>381316</v>
      </c>
      <c r="O1445" s="119">
        <f t="shared" si="919"/>
        <v>420</v>
      </c>
      <c r="P1445" s="21"/>
      <c r="Q1445" s="50" t="s">
        <v>90</v>
      </c>
      <c r="R1445" s="23">
        <f t="shared" si="913"/>
        <v>381316</v>
      </c>
      <c r="S1445" s="23">
        <v>382062</v>
      </c>
      <c r="T1445" s="119">
        <f t="shared" si="920"/>
        <v>746</v>
      </c>
      <c r="U1445" s="21"/>
      <c r="V1445" s="50" t="s">
        <v>90</v>
      </c>
      <c r="W1445" s="23">
        <f t="shared" si="914"/>
        <v>382062</v>
      </c>
      <c r="X1445" s="23">
        <v>382371</v>
      </c>
      <c r="Y1445" s="119">
        <f t="shared" si="921"/>
        <v>309</v>
      </c>
      <c r="Z1445" s="21"/>
      <c r="AA1445" s="50" t="s">
        <v>90</v>
      </c>
      <c r="AB1445" s="23">
        <f t="shared" si="915"/>
        <v>382371</v>
      </c>
      <c r="AC1445" s="23">
        <v>382670</v>
      </c>
      <c r="AD1445" s="119">
        <f t="shared" si="922"/>
        <v>299</v>
      </c>
      <c r="AE1445" s="21"/>
      <c r="AF1445" s="50" t="s">
        <v>90</v>
      </c>
      <c r="AG1445" s="23">
        <f t="shared" si="916"/>
        <v>382670</v>
      </c>
      <c r="AH1445" s="23">
        <v>382966</v>
      </c>
      <c r="AI1445" s="119">
        <f t="shared" si="923"/>
        <v>296</v>
      </c>
    </row>
    <row r="1446" spans="2:35" x14ac:dyDescent="0.35">
      <c r="B1446" s="50" t="s">
        <v>91</v>
      </c>
      <c r="C1446" s="23"/>
      <c r="D1446" s="23"/>
      <c r="E1446" s="119">
        <f t="shared" si="917"/>
        <v>0</v>
      </c>
      <c r="F1446" s="21"/>
      <c r="G1446" s="50" t="s">
        <v>91</v>
      </c>
      <c r="H1446" s="23"/>
      <c r="I1446" s="23"/>
      <c r="J1446" s="119">
        <f t="shared" si="918"/>
        <v>0</v>
      </c>
      <c r="K1446" s="21"/>
      <c r="L1446" s="50" t="s">
        <v>91</v>
      </c>
      <c r="M1446" s="23">
        <v>1187595</v>
      </c>
      <c r="N1446" s="23">
        <v>1189153</v>
      </c>
      <c r="O1446" s="119">
        <f t="shared" si="919"/>
        <v>1558</v>
      </c>
      <c r="P1446" s="21"/>
      <c r="Q1446" s="50" t="s">
        <v>91</v>
      </c>
      <c r="R1446" s="23">
        <f t="shared" si="913"/>
        <v>1189153</v>
      </c>
      <c r="S1446" s="23">
        <v>1192348</v>
      </c>
      <c r="T1446" s="119">
        <f t="shared" si="920"/>
        <v>3195</v>
      </c>
      <c r="U1446" s="21"/>
      <c r="V1446" s="50" t="s">
        <v>91</v>
      </c>
      <c r="W1446" s="23">
        <f t="shared" si="914"/>
        <v>1192348</v>
      </c>
      <c r="X1446" s="23">
        <v>1194035</v>
      </c>
      <c r="Y1446" s="119">
        <f t="shared" si="921"/>
        <v>1687</v>
      </c>
      <c r="Z1446" s="21"/>
      <c r="AA1446" s="50" t="s">
        <v>91</v>
      </c>
      <c r="AB1446" s="23">
        <f t="shared" si="915"/>
        <v>1194035</v>
      </c>
      <c r="AC1446" s="23">
        <v>1195538</v>
      </c>
      <c r="AD1446" s="119">
        <f t="shared" si="922"/>
        <v>1503</v>
      </c>
      <c r="AE1446" s="21"/>
      <c r="AF1446" s="50" t="s">
        <v>91</v>
      </c>
      <c r="AG1446" s="23">
        <f t="shared" si="916"/>
        <v>1195538</v>
      </c>
      <c r="AH1446" s="23">
        <v>1196682</v>
      </c>
      <c r="AI1446" s="119">
        <f t="shared" si="923"/>
        <v>1144</v>
      </c>
    </row>
    <row r="1447" spans="2:35" x14ac:dyDescent="0.35">
      <c r="B1447" s="50" t="s">
        <v>94</v>
      </c>
      <c r="C1447" s="23"/>
      <c r="D1447" s="23"/>
      <c r="E1447" s="119">
        <f>SUM(E1440:E1446)</f>
        <v>0</v>
      </c>
      <c r="F1447" s="21"/>
      <c r="G1447" s="50" t="s">
        <v>94</v>
      </c>
      <c r="H1447" s="23"/>
      <c r="I1447" s="23"/>
      <c r="J1447" s="119">
        <f>SUM(J1440:J1446)</f>
        <v>0</v>
      </c>
      <c r="K1447" s="21"/>
      <c r="L1447" s="50" t="s">
        <v>94</v>
      </c>
      <c r="M1447" s="23">
        <f>I1447</f>
        <v>0</v>
      </c>
      <c r="N1447" s="23"/>
      <c r="O1447" s="119">
        <f>SUM(O1440:O1446)</f>
        <v>2756</v>
      </c>
      <c r="P1447" s="21"/>
      <c r="Q1447" s="50" t="s">
        <v>94</v>
      </c>
      <c r="R1447" s="23">
        <f t="shared" si="913"/>
        <v>0</v>
      </c>
      <c r="S1447" s="23"/>
      <c r="T1447" s="119">
        <f>SUM(T1440:T1446)</f>
        <v>5588</v>
      </c>
      <c r="U1447" s="21"/>
      <c r="V1447" s="50" t="s">
        <v>94</v>
      </c>
      <c r="W1447" s="23">
        <f t="shared" si="914"/>
        <v>0</v>
      </c>
      <c r="X1447" s="23"/>
      <c r="Y1447" s="119">
        <f>SUM(Y1440:Y1446)</f>
        <v>2407</v>
      </c>
      <c r="Z1447" s="21"/>
      <c r="AA1447" s="50" t="s">
        <v>94</v>
      </c>
      <c r="AB1447" s="23">
        <f t="shared" si="915"/>
        <v>0</v>
      </c>
      <c r="AC1447" s="23"/>
      <c r="AD1447" s="119">
        <f>SUM(AD1440:AD1446)</f>
        <v>2401</v>
      </c>
      <c r="AE1447" s="21"/>
      <c r="AF1447" s="50" t="s">
        <v>94</v>
      </c>
      <c r="AG1447" s="23">
        <f t="shared" si="916"/>
        <v>0</v>
      </c>
      <c r="AH1447" s="23"/>
      <c r="AI1447" s="119">
        <f>SUM(AI1440:AI1446)</f>
        <v>1989</v>
      </c>
    </row>
    <row r="1448" spans="2:35" x14ac:dyDescent="0.35">
      <c r="B1448" s="50" t="s">
        <v>97</v>
      </c>
      <c r="C1448" s="23"/>
      <c r="D1448" s="23"/>
      <c r="E1448" s="119">
        <f>D1448-C1448</f>
        <v>0</v>
      </c>
      <c r="F1448" s="21"/>
      <c r="G1448" s="50" t="s">
        <v>97</v>
      </c>
      <c r="H1448" s="23"/>
      <c r="I1448" s="23"/>
      <c r="J1448" s="119">
        <f>I1448-H1448</f>
        <v>0</v>
      </c>
      <c r="K1448" s="21"/>
      <c r="L1448" s="50" t="s">
        <v>97</v>
      </c>
      <c r="M1448" s="23">
        <v>632373</v>
      </c>
      <c r="N1448" s="23">
        <f>M1448+production!B635</f>
        <v>632652</v>
      </c>
      <c r="O1448" s="119">
        <f>N1448-M1448</f>
        <v>279</v>
      </c>
      <c r="P1448" s="21"/>
      <c r="Q1448" s="50" t="s">
        <v>97</v>
      </c>
      <c r="R1448" s="23">
        <f t="shared" si="913"/>
        <v>632652</v>
      </c>
      <c r="S1448" s="23">
        <f>R1448+production!D635</f>
        <v>633055</v>
      </c>
      <c r="T1448" s="119">
        <f>S1448-R1448</f>
        <v>403</v>
      </c>
      <c r="U1448" s="21"/>
      <c r="V1448" s="50" t="s">
        <v>97</v>
      </c>
      <c r="W1448" s="23">
        <f t="shared" si="914"/>
        <v>633055</v>
      </c>
      <c r="X1448" s="23">
        <f>W1448+production!D635</f>
        <v>633458</v>
      </c>
      <c r="Y1448" s="119">
        <f>X1448-W1448</f>
        <v>403</v>
      </c>
      <c r="Z1448" s="21"/>
      <c r="AA1448" s="50" t="s">
        <v>97</v>
      </c>
      <c r="AB1448" s="23">
        <f t="shared" si="915"/>
        <v>633458</v>
      </c>
      <c r="AC1448" s="23">
        <f>AB1448+production!E635</f>
        <v>633574</v>
      </c>
      <c r="AD1448" s="119">
        <f>AC1448-AB1448</f>
        <v>116</v>
      </c>
      <c r="AE1448" s="21"/>
      <c r="AF1448" s="50" t="s">
        <v>97</v>
      </c>
      <c r="AG1448" s="23">
        <f t="shared" si="916"/>
        <v>633574</v>
      </c>
      <c r="AH1448" s="23">
        <v>633945</v>
      </c>
      <c r="AI1448" s="119">
        <f>AH1448-AG1448</f>
        <v>371</v>
      </c>
    </row>
    <row r="1449" spans="2:35" x14ac:dyDescent="0.35">
      <c r="B1449" s="29" t="s">
        <v>130</v>
      </c>
      <c r="C1449" s="23"/>
      <c r="D1449" s="23"/>
      <c r="E1449" s="121">
        <f>E1448+E1447+E1439+E1431+E1432+E1430+E1429+E1428+E1427</f>
        <v>0</v>
      </c>
      <c r="F1449" s="21"/>
      <c r="G1449" s="29" t="s">
        <v>130</v>
      </c>
      <c r="H1449" s="23"/>
      <c r="I1449" s="23"/>
      <c r="J1449" s="121">
        <f>J1448+J1447+J1439+J1431+J1432+J1430+J1429+J1428+J1427</f>
        <v>0</v>
      </c>
      <c r="K1449" s="21"/>
      <c r="L1449" s="29" t="s">
        <v>130</v>
      </c>
      <c r="M1449" s="23">
        <f>I1449</f>
        <v>0</v>
      </c>
      <c r="N1449" s="23"/>
      <c r="O1449" s="121">
        <f>O1448+O1447+O1439+O1431+O1432+O1430+O1429+O1428+O1427</f>
        <v>8827</v>
      </c>
      <c r="P1449" s="21"/>
      <c r="Q1449" s="29" t="s">
        <v>130</v>
      </c>
      <c r="R1449" s="23">
        <f t="shared" si="913"/>
        <v>0</v>
      </c>
      <c r="S1449" s="23"/>
      <c r="T1449" s="121">
        <f>T1448+T1447+T1439+T1431+T1432+T1430+T1429+T1428+T1427</f>
        <v>11606</v>
      </c>
      <c r="U1449" s="21"/>
      <c r="V1449" s="29" t="s">
        <v>130</v>
      </c>
      <c r="W1449" s="23">
        <f t="shared" si="914"/>
        <v>0</v>
      </c>
      <c r="X1449" s="23"/>
      <c r="Y1449" s="121">
        <f>Y1448+Y1447+Y1439+Y1431+Y1432+Y1430+Y1429+Y1428+Y1427</f>
        <v>7648</v>
      </c>
      <c r="Z1449" s="21"/>
      <c r="AA1449" s="29" t="s">
        <v>130</v>
      </c>
      <c r="AB1449" s="23">
        <f t="shared" si="915"/>
        <v>0</v>
      </c>
      <c r="AC1449" s="23"/>
      <c r="AD1449" s="121">
        <f>AD1448+AD1447+AD1439+AD1431+AD1432+AD1430+AD1429+AD1428+AD1427</f>
        <v>7921</v>
      </c>
      <c r="AE1449" s="21"/>
      <c r="AF1449" s="29" t="s">
        <v>130</v>
      </c>
      <c r="AG1449" s="23">
        <f t="shared" si="916"/>
        <v>0</v>
      </c>
      <c r="AH1449" s="23"/>
      <c r="AI1449" s="121">
        <f>AI1448+AI1447+AI1439+AI1431+AI1432+AI1430+AI1429+AI1428+AI1427</f>
        <v>7393</v>
      </c>
    </row>
    <row r="1450" spans="2:35" x14ac:dyDescent="0.35">
      <c r="B1450" s="21"/>
      <c r="C1450" s="21"/>
      <c r="D1450" s="21"/>
      <c r="E1450" s="123">
        <f>E1449-E1433+471</f>
        <v>471</v>
      </c>
      <c r="F1450" s="21"/>
      <c r="G1450" s="21"/>
      <c r="H1450" s="21"/>
      <c r="I1450" s="21"/>
      <c r="J1450" s="123">
        <f>J1449-J1433+471</f>
        <v>471</v>
      </c>
      <c r="K1450" s="21"/>
      <c r="L1450" s="21"/>
      <c r="M1450" s="21"/>
      <c r="N1450" s="21"/>
      <c r="O1450" s="123">
        <f>O1449-O1433+471</f>
        <v>6978</v>
      </c>
      <c r="P1450" s="21"/>
      <c r="Q1450" s="21"/>
      <c r="R1450" s="21"/>
      <c r="S1450" s="21"/>
      <c r="T1450" s="123">
        <f>T1449-T1433+471</f>
        <v>9957</v>
      </c>
      <c r="U1450" s="21"/>
      <c r="V1450" s="21"/>
      <c r="W1450" s="21"/>
      <c r="X1450" s="21"/>
      <c r="Y1450" s="123">
        <f>Y1449-Y1433+471</f>
        <v>6169</v>
      </c>
      <c r="Z1450" s="21"/>
      <c r="AA1450" s="21"/>
      <c r="AB1450" s="21"/>
      <c r="AC1450" s="21"/>
      <c r="AD1450" s="123">
        <f>AD1449-AD1433+471</f>
        <v>6282</v>
      </c>
      <c r="AE1450" s="21"/>
      <c r="AF1450" s="21"/>
      <c r="AG1450" s="21"/>
      <c r="AH1450" s="21"/>
      <c r="AI1450" s="123">
        <f>AI1449-AI1433+471</f>
        <v>6064</v>
      </c>
    </row>
    <row r="1452" spans="2:35" x14ac:dyDescent="0.35">
      <c r="B1452" s="117" t="s">
        <v>114</v>
      </c>
      <c r="C1452" s="292" t="s">
        <v>1821</v>
      </c>
      <c r="D1452" s="293"/>
      <c r="E1452" s="294"/>
      <c r="F1452" s="21"/>
      <c r="G1452" s="117" t="s">
        <v>114</v>
      </c>
      <c r="H1452" s="292" t="s">
        <v>1822</v>
      </c>
      <c r="I1452" s="293"/>
      <c r="J1452" s="294"/>
      <c r="K1452" s="21"/>
      <c r="L1452" s="117" t="s">
        <v>114</v>
      </c>
      <c r="M1452" s="292" t="s">
        <v>1823</v>
      </c>
      <c r="N1452" s="293"/>
      <c r="O1452" s="294"/>
      <c r="P1452" s="21"/>
      <c r="Q1452" s="117" t="s">
        <v>114</v>
      </c>
      <c r="R1452" s="292" t="s">
        <v>1824</v>
      </c>
      <c r="S1452" s="293"/>
      <c r="T1452" s="294"/>
      <c r="U1452" s="21"/>
      <c r="V1452" s="117" t="s">
        <v>114</v>
      </c>
      <c r="W1452" s="292" t="s">
        <v>1825</v>
      </c>
      <c r="X1452" s="293"/>
      <c r="Y1452" s="294"/>
      <c r="Z1452" s="21"/>
      <c r="AA1452" s="117" t="s">
        <v>114</v>
      </c>
      <c r="AB1452" s="292" t="s">
        <v>1826</v>
      </c>
      <c r="AC1452" s="293"/>
      <c r="AD1452" s="294"/>
      <c r="AE1452" s="21"/>
      <c r="AF1452" s="117" t="s">
        <v>114</v>
      </c>
      <c r="AG1452" s="292" t="s">
        <v>1827</v>
      </c>
      <c r="AH1452" s="293"/>
      <c r="AI1452" s="294"/>
    </row>
    <row r="1453" spans="2:35" x14ac:dyDescent="0.35">
      <c r="B1453" s="50"/>
      <c r="C1453" s="118" t="s">
        <v>81</v>
      </c>
      <c r="D1453" s="118" t="s">
        <v>82</v>
      </c>
      <c r="E1453" s="118" t="s">
        <v>95</v>
      </c>
      <c r="F1453" s="21"/>
      <c r="G1453" s="50"/>
      <c r="H1453" s="118" t="s">
        <v>81</v>
      </c>
      <c r="I1453" s="118" t="s">
        <v>82</v>
      </c>
      <c r="J1453" s="118" t="s">
        <v>95</v>
      </c>
      <c r="K1453" s="21"/>
      <c r="L1453" s="50"/>
      <c r="M1453" s="118" t="s">
        <v>81</v>
      </c>
      <c r="N1453" s="118" t="s">
        <v>82</v>
      </c>
      <c r="O1453" s="118" t="s">
        <v>95</v>
      </c>
      <c r="P1453" s="21"/>
      <c r="Q1453" s="50"/>
      <c r="R1453" s="118" t="s">
        <v>81</v>
      </c>
      <c r="S1453" s="118" t="s">
        <v>82</v>
      </c>
      <c r="T1453" s="118" t="s">
        <v>95</v>
      </c>
      <c r="U1453" s="21"/>
      <c r="V1453" s="50"/>
      <c r="W1453" s="118" t="s">
        <v>81</v>
      </c>
      <c r="X1453" s="118" t="s">
        <v>82</v>
      </c>
      <c r="Y1453" s="118" t="s">
        <v>95</v>
      </c>
      <c r="Z1453" s="21"/>
      <c r="AA1453" s="50"/>
      <c r="AB1453" s="118" t="s">
        <v>81</v>
      </c>
      <c r="AC1453" s="118" t="s">
        <v>82</v>
      </c>
      <c r="AD1453" s="118" t="s">
        <v>95</v>
      </c>
      <c r="AE1453" s="21"/>
      <c r="AF1453" s="50"/>
      <c r="AG1453" s="118" t="s">
        <v>81</v>
      </c>
      <c r="AH1453" s="118" t="s">
        <v>82</v>
      </c>
      <c r="AI1453" s="118" t="s">
        <v>95</v>
      </c>
    </row>
    <row r="1454" spans="2:35" x14ac:dyDescent="0.35">
      <c r="B1454" s="50" t="s">
        <v>92</v>
      </c>
      <c r="C1454" s="23">
        <v>522823</v>
      </c>
      <c r="D1454" s="23">
        <v>522992</v>
      </c>
      <c r="E1454" s="119">
        <f>(D1454-C1454)*10</f>
        <v>1690</v>
      </c>
      <c r="F1454" s="21"/>
      <c r="G1454" s="50" t="s">
        <v>92</v>
      </c>
      <c r="H1454" s="23">
        <v>522992</v>
      </c>
      <c r="I1454" s="40">
        <v>523129</v>
      </c>
      <c r="J1454" s="119">
        <v>1370</v>
      </c>
      <c r="K1454" s="21"/>
      <c r="L1454" s="50" t="s">
        <v>92</v>
      </c>
      <c r="M1454" s="40">
        <v>523129</v>
      </c>
      <c r="N1454" s="40">
        <v>523316</v>
      </c>
      <c r="O1454" s="119">
        <v>1870</v>
      </c>
      <c r="P1454" s="21"/>
      <c r="Q1454" s="50" t="s">
        <v>92</v>
      </c>
      <c r="R1454" s="40">
        <f>N1454</f>
        <v>523316</v>
      </c>
      <c r="S1454" s="23">
        <v>523479</v>
      </c>
      <c r="T1454" s="132">
        <v>1630</v>
      </c>
      <c r="U1454" s="21"/>
      <c r="V1454" s="50" t="s">
        <v>92</v>
      </c>
      <c r="W1454" s="23">
        <f t="shared" ref="W1454:W1460" si="924">S1454</f>
        <v>523479</v>
      </c>
      <c r="X1454" s="23">
        <v>523653</v>
      </c>
      <c r="Y1454" s="119">
        <v>1740</v>
      </c>
      <c r="Z1454" s="21"/>
      <c r="AA1454" s="50" t="s">
        <v>92</v>
      </c>
      <c r="AB1454" s="23">
        <f>X1454</f>
        <v>523653</v>
      </c>
      <c r="AC1454" s="23">
        <v>523767</v>
      </c>
      <c r="AD1454" s="119">
        <v>1140</v>
      </c>
      <c r="AE1454" s="21"/>
      <c r="AF1454" s="50" t="s">
        <v>92</v>
      </c>
      <c r="AG1454" s="23">
        <v>523767</v>
      </c>
      <c r="AH1454" s="23">
        <v>523882</v>
      </c>
      <c r="AI1454" s="119">
        <f>(AH1454-AG1454)*10</f>
        <v>1150</v>
      </c>
    </row>
    <row r="1455" spans="2:35" x14ac:dyDescent="0.35">
      <c r="B1455" s="50" t="s">
        <v>6</v>
      </c>
      <c r="C1455" s="23">
        <v>345732</v>
      </c>
      <c r="D1455" s="23">
        <v>345909</v>
      </c>
      <c r="E1455" s="119">
        <f>D1455-C1455</f>
        <v>177</v>
      </c>
      <c r="F1455" s="21"/>
      <c r="G1455" s="50" t="s">
        <v>6</v>
      </c>
      <c r="H1455" s="23">
        <v>345909</v>
      </c>
      <c r="I1455" s="23">
        <v>346077</v>
      </c>
      <c r="J1455" s="119">
        <f>I1455-H1455</f>
        <v>168</v>
      </c>
      <c r="K1455" s="21"/>
      <c r="L1455" s="50" t="s">
        <v>6</v>
      </c>
      <c r="M1455" s="23">
        <v>346077</v>
      </c>
      <c r="N1455" s="23">
        <v>346260</v>
      </c>
      <c r="O1455" s="119">
        <f>N1455-M1455</f>
        <v>183</v>
      </c>
      <c r="P1455" s="21"/>
      <c r="Q1455" s="50" t="s">
        <v>6</v>
      </c>
      <c r="R1455" s="23">
        <f t="shared" ref="R1455:R1476" si="925">N1455</f>
        <v>346260</v>
      </c>
      <c r="S1455" s="23">
        <v>347143</v>
      </c>
      <c r="T1455" s="119">
        <f>S1455-R1455</f>
        <v>883</v>
      </c>
      <c r="U1455" s="21"/>
      <c r="V1455" s="50" t="s">
        <v>6</v>
      </c>
      <c r="W1455" s="23">
        <f t="shared" si="924"/>
        <v>347143</v>
      </c>
      <c r="X1455" s="23">
        <v>347376</v>
      </c>
      <c r="Y1455" s="119">
        <f>X1455-W1455</f>
        <v>233</v>
      </c>
      <c r="Z1455" s="21"/>
      <c r="AA1455" s="50" t="s">
        <v>6</v>
      </c>
      <c r="AB1455" s="23">
        <f t="shared" ref="AB1455:AB1476" si="926">X1455</f>
        <v>347376</v>
      </c>
      <c r="AC1455" s="23">
        <v>347840</v>
      </c>
      <c r="AD1455" s="119">
        <f>AC1455-AB1455</f>
        <v>464</v>
      </c>
      <c r="AE1455" s="21"/>
      <c r="AF1455" s="50" t="s">
        <v>6</v>
      </c>
      <c r="AG1455" s="23">
        <f t="shared" ref="AG1455:AG1476" si="927">AC1455</f>
        <v>347840</v>
      </c>
      <c r="AH1455" s="23">
        <v>348767</v>
      </c>
      <c r="AI1455" s="119">
        <f>AH1455-AG1455</f>
        <v>927</v>
      </c>
    </row>
    <row r="1456" spans="2:35" x14ac:dyDescent="0.35">
      <c r="B1456" s="50" t="s">
        <v>103</v>
      </c>
      <c r="C1456" s="23">
        <v>165935</v>
      </c>
      <c r="D1456" s="23">
        <v>166703</v>
      </c>
      <c r="E1456" s="119">
        <f>D1456-C1456</f>
        <v>768</v>
      </c>
      <c r="F1456" s="21"/>
      <c r="G1456" s="50" t="s">
        <v>103</v>
      </c>
      <c r="H1456" s="23">
        <v>166703</v>
      </c>
      <c r="I1456" s="40">
        <v>167434</v>
      </c>
      <c r="J1456" s="119">
        <f>I1456-H1456</f>
        <v>731</v>
      </c>
      <c r="K1456" s="21"/>
      <c r="L1456" s="50" t="s">
        <v>103</v>
      </c>
      <c r="M1456" s="40">
        <v>167434</v>
      </c>
      <c r="N1456" s="40">
        <v>168228</v>
      </c>
      <c r="O1456" s="119">
        <f>N1456-M1456</f>
        <v>794</v>
      </c>
      <c r="P1456" s="21"/>
      <c r="Q1456" s="50" t="s">
        <v>103</v>
      </c>
      <c r="R1456" s="23">
        <f t="shared" si="925"/>
        <v>168228</v>
      </c>
      <c r="S1456" s="40">
        <v>168972</v>
      </c>
      <c r="T1456" s="119">
        <f>S1456-R1456</f>
        <v>744</v>
      </c>
      <c r="U1456" s="21"/>
      <c r="V1456" s="50" t="s">
        <v>103</v>
      </c>
      <c r="W1456" s="23">
        <f t="shared" si="924"/>
        <v>168972</v>
      </c>
      <c r="X1456" s="40">
        <v>169696</v>
      </c>
      <c r="Y1456" s="119">
        <f>X1456-W1456</f>
        <v>724</v>
      </c>
      <c r="Z1456" s="21"/>
      <c r="AA1456" s="50" t="s">
        <v>103</v>
      </c>
      <c r="AB1456" s="23">
        <f t="shared" si="926"/>
        <v>169696</v>
      </c>
      <c r="AC1456" s="40">
        <v>170445</v>
      </c>
      <c r="AD1456" s="119">
        <f>AC1456-AB1456</f>
        <v>749</v>
      </c>
      <c r="AE1456" s="21"/>
      <c r="AF1456" s="50" t="s">
        <v>103</v>
      </c>
      <c r="AG1456" s="23">
        <f t="shared" si="927"/>
        <v>170445</v>
      </c>
      <c r="AH1456" s="23">
        <v>171182</v>
      </c>
      <c r="AI1456" s="119">
        <f>AH1456-AG1456</f>
        <v>737</v>
      </c>
    </row>
    <row r="1457" spans="2:35" x14ac:dyDescent="0.35">
      <c r="B1457" s="19" t="s">
        <v>100</v>
      </c>
      <c r="C1457" s="23">
        <v>202624</v>
      </c>
      <c r="D1457" s="23">
        <v>202824</v>
      </c>
      <c r="E1457" s="119">
        <f>D1457-C1457</f>
        <v>200</v>
      </c>
      <c r="F1457" s="21"/>
      <c r="G1457" s="19" t="s">
        <v>100</v>
      </c>
      <c r="H1457" s="23">
        <v>202824</v>
      </c>
      <c r="I1457" s="23">
        <v>202979</v>
      </c>
      <c r="J1457" s="119">
        <f>I1457-H1457</f>
        <v>155</v>
      </c>
      <c r="K1457" s="21"/>
      <c r="L1457" s="19" t="s">
        <v>100</v>
      </c>
      <c r="M1457" s="23">
        <v>202979</v>
      </c>
      <c r="N1457" s="23">
        <v>203269</v>
      </c>
      <c r="O1457" s="119">
        <f>N1457-M1457</f>
        <v>290</v>
      </c>
      <c r="P1457" s="21"/>
      <c r="Q1457" s="19" t="s">
        <v>100</v>
      </c>
      <c r="R1457" s="23">
        <f t="shared" si="925"/>
        <v>203269</v>
      </c>
      <c r="S1457" s="23">
        <v>203517</v>
      </c>
      <c r="T1457" s="119">
        <f>S1457-R1457</f>
        <v>248</v>
      </c>
      <c r="U1457" s="21"/>
      <c r="V1457" s="19" t="s">
        <v>100</v>
      </c>
      <c r="W1457" s="23">
        <f t="shared" si="924"/>
        <v>203517</v>
      </c>
      <c r="X1457" s="23">
        <v>203794</v>
      </c>
      <c r="Y1457" s="119">
        <f>X1457-W1457</f>
        <v>277</v>
      </c>
      <c r="Z1457" s="21"/>
      <c r="AA1457" s="19" t="s">
        <v>100</v>
      </c>
      <c r="AB1457" s="23">
        <f t="shared" si="926"/>
        <v>203794</v>
      </c>
      <c r="AC1457" s="23">
        <v>204054</v>
      </c>
      <c r="AD1457" s="119">
        <f>AC1457-AB1457</f>
        <v>260</v>
      </c>
      <c r="AE1457" s="21"/>
      <c r="AF1457" s="19" t="s">
        <v>100</v>
      </c>
      <c r="AG1457" s="23">
        <f t="shared" si="927"/>
        <v>204054</v>
      </c>
      <c r="AH1457" s="23">
        <v>204234</v>
      </c>
      <c r="AI1457" s="119">
        <f>AH1457-AG1457</f>
        <v>180</v>
      </c>
    </row>
    <row r="1458" spans="2:35" x14ac:dyDescent="0.35">
      <c r="B1458" s="19" t="s">
        <v>1176</v>
      </c>
      <c r="C1458" s="23">
        <v>516</v>
      </c>
      <c r="D1458" s="23">
        <v>516</v>
      </c>
      <c r="E1458" s="119">
        <f>D1458-C1458</f>
        <v>0</v>
      </c>
      <c r="F1458" s="21"/>
      <c r="G1458" s="19" t="s">
        <v>1176</v>
      </c>
      <c r="H1458" s="23">
        <v>516</v>
      </c>
      <c r="I1458" s="23">
        <v>516</v>
      </c>
      <c r="J1458" s="119">
        <f>I1458-H1458</f>
        <v>0</v>
      </c>
      <c r="K1458" s="21"/>
      <c r="L1458" s="19" t="s">
        <v>1176</v>
      </c>
      <c r="M1458" s="23">
        <v>516</v>
      </c>
      <c r="N1458" s="23">
        <v>516</v>
      </c>
      <c r="O1458" s="119">
        <f>N1458-M1458</f>
        <v>0</v>
      </c>
      <c r="P1458" s="21"/>
      <c r="Q1458" s="19" t="s">
        <v>1176</v>
      </c>
      <c r="R1458" s="23">
        <f t="shared" si="925"/>
        <v>516</v>
      </c>
      <c r="S1458" s="23">
        <v>516</v>
      </c>
      <c r="T1458" s="119">
        <f>S1458-R1458</f>
        <v>0</v>
      </c>
      <c r="U1458" s="21"/>
      <c r="V1458" s="19" t="s">
        <v>1176</v>
      </c>
      <c r="W1458" s="23">
        <f t="shared" si="924"/>
        <v>516</v>
      </c>
      <c r="X1458" s="23">
        <v>516</v>
      </c>
      <c r="Y1458" s="119">
        <f>X1458-W1458</f>
        <v>0</v>
      </c>
      <c r="Z1458" s="21"/>
      <c r="AA1458" s="19" t="s">
        <v>1176</v>
      </c>
      <c r="AB1458" s="23">
        <f t="shared" si="926"/>
        <v>516</v>
      </c>
      <c r="AC1458" s="23">
        <v>516</v>
      </c>
      <c r="AD1458" s="119">
        <f>AC1458-AB1458</f>
        <v>0</v>
      </c>
      <c r="AE1458" s="21"/>
      <c r="AF1458" s="19" t="s">
        <v>1176</v>
      </c>
      <c r="AG1458" s="23">
        <f t="shared" si="927"/>
        <v>516</v>
      </c>
      <c r="AH1458" s="23">
        <v>516</v>
      </c>
      <c r="AI1458" s="119">
        <f>AH1458-AG1458</f>
        <v>0</v>
      </c>
    </row>
    <row r="1459" spans="2:35" x14ac:dyDescent="0.35">
      <c r="B1459" s="19" t="s">
        <v>1179</v>
      </c>
      <c r="C1459" s="23">
        <v>12279</v>
      </c>
      <c r="D1459" s="23">
        <v>12279</v>
      </c>
      <c r="E1459" s="119">
        <f>D1459-C1459</f>
        <v>0</v>
      </c>
      <c r="F1459" s="21"/>
      <c r="G1459" s="19" t="s">
        <v>1179</v>
      </c>
      <c r="H1459" s="23">
        <v>12279</v>
      </c>
      <c r="I1459" s="23">
        <v>12279</v>
      </c>
      <c r="J1459" s="119">
        <f>I1459-H1459</f>
        <v>0</v>
      </c>
      <c r="K1459" s="21"/>
      <c r="L1459" s="19" t="s">
        <v>1179</v>
      </c>
      <c r="M1459" s="23">
        <v>12279</v>
      </c>
      <c r="N1459" s="23">
        <v>12279</v>
      </c>
      <c r="O1459" s="119">
        <f>N1459-M1459</f>
        <v>0</v>
      </c>
      <c r="P1459" s="21"/>
      <c r="Q1459" s="19" t="s">
        <v>1179</v>
      </c>
      <c r="R1459" s="23">
        <f t="shared" si="925"/>
        <v>12279</v>
      </c>
      <c r="S1459" s="23">
        <v>12279</v>
      </c>
      <c r="T1459" s="119">
        <f>S1459-R1459</f>
        <v>0</v>
      </c>
      <c r="U1459" s="21"/>
      <c r="V1459" s="19" t="s">
        <v>1179</v>
      </c>
      <c r="W1459" s="23">
        <f t="shared" si="924"/>
        <v>12279</v>
      </c>
      <c r="X1459" s="23">
        <v>12279</v>
      </c>
      <c r="Y1459" s="119">
        <f>X1459-W1459</f>
        <v>0</v>
      </c>
      <c r="Z1459" s="21"/>
      <c r="AA1459" s="19" t="s">
        <v>1179</v>
      </c>
      <c r="AB1459" s="23">
        <f t="shared" si="926"/>
        <v>12279</v>
      </c>
      <c r="AC1459" s="23">
        <v>12279</v>
      </c>
      <c r="AD1459" s="119">
        <f>AC1459-AB1459</f>
        <v>0</v>
      </c>
      <c r="AE1459" s="21"/>
      <c r="AF1459" s="19" t="s">
        <v>1179</v>
      </c>
      <c r="AG1459" s="23">
        <f t="shared" si="927"/>
        <v>12279</v>
      </c>
      <c r="AH1459" s="23">
        <v>12279</v>
      </c>
      <c r="AI1459" s="119">
        <f>AH1459-AG1459</f>
        <v>0</v>
      </c>
    </row>
    <row r="1460" spans="2:35" x14ac:dyDescent="0.35">
      <c r="B1460" s="50" t="s">
        <v>3</v>
      </c>
      <c r="C1460" s="23">
        <v>388113</v>
      </c>
      <c r="D1460" s="23">
        <v>388287</v>
      </c>
      <c r="E1460" s="119">
        <f>(D1460-C1460)*10</f>
        <v>1740</v>
      </c>
      <c r="F1460" s="21"/>
      <c r="G1460" s="50" t="s">
        <v>3</v>
      </c>
      <c r="H1460" s="23">
        <v>388287</v>
      </c>
      <c r="I1460" s="23">
        <v>388439</v>
      </c>
      <c r="J1460" s="119">
        <f>(I1460-H1460)*10</f>
        <v>1520</v>
      </c>
      <c r="K1460" s="21"/>
      <c r="L1460" s="50" t="s">
        <v>3</v>
      </c>
      <c r="M1460" s="23">
        <v>388439</v>
      </c>
      <c r="N1460" s="23">
        <v>388553</v>
      </c>
      <c r="O1460" s="119">
        <f>(N1460-M1460)*10</f>
        <v>1140</v>
      </c>
      <c r="P1460" s="21"/>
      <c r="Q1460" s="50" t="s">
        <v>3</v>
      </c>
      <c r="R1460" s="23">
        <f t="shared" si="925"/>
        <v>388553</v>
      </c>
      <c r="S1460" s="23">
        <v>388692</v>
      </c>
      <c r="T1460" s="119">
        <v>1390</v>
      </c>
      <c r="U1460" s="21"/>
      <c r="V1460" s="50" t="s">
        <v>3</v>
      </c>
      <c r="W1460" s="23">
        <f t="shared" si="924"/>
        <v>388692</v>
      </c>
      <c r="X1460" s="23">
        <v>388790</v>
      </c>
      <c r="Y1460" s="119">
        <v>980</v>
      </c>
      <c r="Z1460" s="21"/>
      <c r="AA1460" s="50" t="s">
        <v>3</v>
      </c>
      <c r="AB1460" s="23">
        <f t="shared" si="926"/>
        <v>388790</v>
      </c>
      <c r="AC1460" s="23">
        <v>389040</v>
      </c>
      <c r="AD1460" s="119">
        <f>(AC1460-AB1460)*10</f>
        <v>2500</v>
      </c>
      <c r="AE1460" s="21"/>
      <c r="AF1460" s="50" t="s">
        <v>3</v>
      </c>
      <c r="AG1460" s="23">
        <f t="shared" si="927"/>
        <v>389040</v>
      </c>
      <c r="AH1460" s="23">
        <v>389231</v>
      </c>
      <c r="AI1460" s="119">
        <f>(AH1460-AG1460)*10</f>
        <v>1910</v>
      </c>
    </row>
    <row r="1461" spans="2:35" x14ac:dyDescent="0.35">
      <c r="B1461" s="50" t="s">
        <v>83</v>
      </c>
      <c r="C1461" s="23">
        <v>32095</v>
      </c>
      <c r="D1461" s="23">
        <v>32100</v>
      </c>
      <c r="E1461" s="119">
        <f>D1461-Supply!C1461</f>
        <v>5</v>
      </c>
      <c r="F1461" s="21"/>
      <c r="G1461" s="50" t="s">
        <v>83</v>
      </c>
      <c r="H1461" s="23">
        <v>32100</v>
      </c>
      <c r="I1461" s="23">
        <v>32108</v>
      </c>
      <c r="J1461" s="119">
        <f>I1461-H1461</f>
        <v>8</v>
      </c>
      <c r="K1461" s="21"/>
      <c r="L1461" s="50" t="s">
        <v>83</v>
      </c>
      <c r="M1461" s="23">
        <v>32108</v>
      </c>
      <c r="N1461" s="23">
        <v>32114</v>
      </c>
      <c r="O1461" s="119">
        <f>N1461-Supply!M1461</f>
        <v>6</v>
      </c>
      <c r="P1461" s="21"/>
      <c r="Q1461" s="50" t="s">
        <v>83</v>
      </c>
      <c r="R1461" s="23">
        <f t="shared" si="925"/>
        <v>32114</v>
      </c>
      <c r="S1461" s="23">
        <v>32123</v>
      </c>
      <c r="T1461" s="119">
        <f>S1461-R1461</f>
        <v>9</v>
      </c>
      <c r="U1461" s="21"/>
      <c r="V1461" s="50" t="s">
        <v>83</v>
      </c>
      <c r="W1461" s="23">
        <f t="shared" ref="W1461:W1476" si="928">S1461</f>
        <v>32123</v>
      </c>
      <c r="X1461" s="23">
        <v>32132</v>
      </c>
      <c r="Y1461" s="119">
        <f>X1461-W1461</f>
        <v>9</v>
      </c>
      <c r="Z1461" s="21"/>
      <c r="AA1461" s="50" t="s">
        <v>83</v>
      </c>
      <c r="AB1461" s="23">
        <f t="shared" si="926"/>
        <v>32132</v>
      </c>
      <c r="AC1461" s="23">
        <v>32139</v>
      </c>
      <c r="AD1461" s="119">
        <f>AC1461-Supply!AB1461</f>
        <v>7</v>
      </c>
      <c r="AE1461" s="21"/>
      <c r="AF1461" s="50" t="s">
        <v>83</v>
      </c>
      <c r="AG1461" s="23">
        <f t="shared" si="927"/>
        <v>32139</v>
      </c>
      <c r="AH1461" s="23">
        <v>32145</v>
      </c>
      <c r="AI1461" s="119">
        <f>AH1461-Supply!AG1461</f>
        <v>6</v>
      </c>
    </row>
    <row r="1462" spans="2:35" x14ac:dyDescent="0.35">
      <c r="B1462" s="50" t="s">
        <v>84</v>
      </c>
      <c r="C1462" s="23">
        <v>59157</v>
      </c>
      <c r="D1462" s="23">
        <v>59203</v>
      </c>
      <c r="E1462" s="119">
        <f>D1462-C1462</f>
        <v>46</v>
      </c>
      <c r="F1462" s="21"/>
      <c r="G1462" s="50" t="s">
        <v>84</v>
      </c>
      <c r="H1462" s="23">
        <v>59203</v>
      </c>
      <c r="I1462" s="23">
        <v>59222</v>
      </c>
      <c r="J1462" s="119">
        <f>I1462-H1462</f>
        <v>19</v>
      </c>
      <c r="K1462" s="21"/>
      <c r="L1462" s="50" t="s">
        <v>84</v>
      </c>
      <c r="M1462" s="23">
        <v>59222</v>
      </c>
      <c r="N1462" s="23">
        <v>59244</v>
      </c>
      <c r="O1462" s="119">
        <f>N1462-M1462</f>
        <v>22</v>
      </c>
      <c r="P1462" s="21"/>
      <c r="Q1462" s="50" t="s">
        <v>84</v>
      </c>
      <c r="R1462" s="23">
        <f t="shared" si="925"/>
        <v>59244</v>
      </c>
      <c r="S1462" s="23">
        <v>59274</v>
      </c>
      <c r="T1462" s="119">
        <f>S1462-R1462</f>
        <v>30</v>
      </c>
      <c r="U1462" s="21"/>
      <c r="V1462" s="50" t="s">
        <v>84</v>
      </c>
      <c r="W1462" s="23">
        <f t="shared" si="928"/>
        <v>59274</v>
      </c>
      <c r="X1462" s="23">
        <v>59278</v>
      </c>
      <c r="Y1462" s="119">
        <f>X1462-W1462</f>
        <v>4</v>
      </c>
      <c r="Z1462" s="21"/>
      <c r="AA1462" s="50" t="s">
        <v>84</v>
      </c>
      <c r="AB1462" s="23">
        <f t="shared" si="926"/>
        <v>59278</v>
      </c>
      <c r="AC1462" s="23">
        <v>59289</v>
      </c>
      <c r="AD1462" s="119">
        <f>AC1462-AB1462</f>
        <v>11</v>
      </c>
      <c r="AE1462" s="21"/>
      <c r="AF1462" s="50" t="s">
        <v>84</v>
      </c>
      <c r="AG1462" s="23">
        <f t="shared" si="927"/>
        <v>59289</v>
      </c>
      <c r="AH1462" s="23">
        <v>59307</v>
      </c>
      <c r="AI1462" s="119">
        <f>AH1462-AG1462</f>
        <v>18</v>
      </c>
    </row>
    <row r="1463" spans="2:35" x14ac:dyDescent="0.35">
      <c r="B1463" s="50" t="s">
        <v>98</v>
      </c>
      <c r="C1463" s="23">
        <v>139852</v>
      </c>
      <c r="D1463" s="23">
        <v>139852</v>
      </c>
      <c r="E1463" s="119">
        <f>D1463-C1463</f>
        <v>0</v>
      </c>
      <c r="F1463" s="21"/>
      <c r="G1463" s="50" t="s">
        <v>98</v>
      </c>
      <c r="H1463" s="23">
        <v>139852</v>
      </c>
      <c r="I1463" s="23">
        <v>139852</v>
      </c>
      <c r="J1463" s="119">
        <f>I1463-H1463</f>
        <v>0</v>
      </c>
      <c r="K1463" s="21"/>
      <c r="L1463" s="50" t="s">
        <v>98</v>
      </c>
      <c r="M1463" s="23">
        <v>139852</v>
      </c>
      <c r="N1463" s="23">
        <v>139852</v>
      </c>
      <c r="O1463" s="119">
        <f>N1463-M1463</f>
        <v>0</v>
      </c>
      <c r="P1463" s="21"/>
      <c r="Q1463" s="50" t="s">
        <v>98</v>
      </c>
      <c r="R1463" s="23">
        <f t="shared" si="925"/>
        <v>139852</v>
      </c>
      <c r="S1463" s="23">
        <v>139852</v>
      </c>
      <c r="T1463" s="119">
        <f>S1463-R1463</f>
        <v>0</v>
      </c>
      <c r="U1463" s="21"/>
      <c r="V1463" s="50" t="s">
        <v>98</v>
      </c>
      <c r="W1463" s="23">
        <f t="shared" si="928"/>
        <v>139852</v>
      </c>
      <c r="X1463" s="23">
        <v>139852</v>
      </c>
      <c r="Y1463" s="119">
        <f>X1463-W1463</f>
        <v>0</v>
      </c>
      <c r="Z1463" s="21"/>
      <c r="AA1463" s="50" t="s">
        <v>98</v>
      </c>
      <c r="AB1463" s="23">
        <f t="shared" si="926"/>
        <v>139852</v>
      </c>
      <c r="AC1463" s="23">
        <v>139852</v>
      </c>
      <c r="AD1463" s="119">
        <f>AC1463-AB1463</f>
        <v>0</v>
      </c>
      <c r="AE1463" s="21"/>
      <c r="AF1463" s="50" t="s">
        <v>98</v>
      </c>
      <c r="AG1463" s="23">
        <f t="shared" si="927"/>
        <v>139852</v>
      </c>
      <c r="AH1463" s="23">
        <v>139852</v>
      </c>
      <c r="AI1463" s="119">
        <f>AH1463-AG1463</f>
        <v>0</v>
      </c>
    </row>
    <row r="1464" spans="2:35" x14ac:dyDescent="0.35">
      <c r="B1464" s="50" t="s">
        <v>85</v>
      </c>
      <c r="C1464" s="23">
        <v>1006</v>
      </c>
      <c r="D1464" s="23">
        <v>1009</v>
      </c>
      <c r="E1464" s="119">
        <f>D1464-C1464</f>
        <v>3</v>
      </c>
      <c r="F1464" s="21"/>
      <c r="G1464" s="50" t="s">
        <v>85</v>
      </c>
      <c r="H1464" s="23">
        <v>1009</v>
      </c>
      <c r="I1464" s="23">
        <v>1010</v>
      </c>
      <c r="J1464" s="119">
        <f>I1464-H1464</f>
        <v>1</v>
      </c>
      <c r="K1464" s="21"/>
      <c r="L1464" s="50" t="s">
        <v>85</v>
      </c>
      <c r="M1464" s="23">
        <v>1010</v>
      </c>
      <c r="N1464" s="23">
        <v>1012</v>
      </c>
      <c r="O1464" s="119">
        <f>N1464-M1464</f>
        <v>2</v>
      </c>
      <c r="P1464" s="21"/>
      <c r="Q1464" s="50" t="s">
        <v>85</v>
      </c>
      <c r="R1464" s="23">
        <f t="shared" si="925"/>
        <v>1012</v>
      </c>
      <c r="S1464" s="23">
        <v>1014</v>
      </c>
      <c r="T1464" s="119">
        <f>S1464-R1464</f>
        <v>2</v>
      </c>
      <c r="U1464" s="21"/>
      <c r="V1464" s="50" t="s">
        <v>85</v>
      </c>
      <c r="W1464" s="23">
        <f t="shared" si="928"/>
        <v>1014</v>
      </c>
      <c r="X1464" s="23">
        <v>1017</v>
      </c>
      <c r="Y1464" s="119">
        <f>X1464-W1464</f>
        <v>3</v>
      </c>
      <c r="Z1464" s="21"/>
      <c r="AA1464" s="50" t="s">
        <v>85</v>
      </c>
      <c r="AB1464" s="23">
        <f t="shared" si="926"/>
        <v>1017</v>
      </c>
      <c r="AC1464" s="23">
        <v>1018</v>
      </c>
      <c r="AD1464" s="119">
        <f>AC1464-AB1464</f>
        <v>1</v>
      </c>
      <c r="AE1464" s="21"/>
      <c r="AF1464" s="50" t="s">
        <v>85</v>
      </c>
      <c r="AG1464" s="23">
        <f t="shared" si="927"/>
        <v>1018</v>
      </c>
      <c r="AH1464" s="23">
        <v>1020</v>
      </c>
      <c r="AI1464" s="119">
        <f>AH1464-AG1464</f>
        <v>2</v>
      </c>
    </row>
    <row r="1465" spans="2:35" x14ac:dyDescent="0.35">
      <c r="B1465" s="50" t="s">
        <v>86</v>
      </c>
      <c r="C1465" s="23">
        <v>392808</v>
      </c>
      <c r="D1465" s="23">
        <v>393065</v>
      </c>
      <c r="E1465" s="119">
        <f>D1465-C1465</f>
        <v>257</v>
      </c>
      <c r="F1465" s="21"/>
      <c r="G1465" s="50" t="s">
        <v>86</v>
      </c>
      <c r="H1465" s="23">
        <v>393065</v>
      </c>
      <c r="I1465" s="23">
        <v>393305</v>
      </c>
      <c r="J1465" s="119">
        <f>I1465-H1465</f>
        <v>240</v>
      </c>
      <c r="K1465" s="21"/>
      <c r="L1465" s="50" t="s">
        <v>86</v>
      </c>
      <c r="M1465" s="23">
        <v>393305</v>
      </c>
      <c r="N1465" s="23">
        <v>393588</v>
      </c>
      <c r="O1465" s="119">
        <f>N1465-M1465</f>
        <v>283</v>
      </c>
      <c r="P1465" s="21"/>
      <c r="Q1465" s="50" t="s">
        <v>86</v>
      </c>
      <c r="R1465" s="23">
        <f t="shared" si="925"/>
        <v>393588</v>
      </c>
      <c r="S1465" s="23">
        <v>393703</v>
      </c>
      <c r="T1465" s="119">
        <f>S1465-R1465</f>
        <v>115</v>
      </c>
      <c r="U1465" s="21"/>
      <c r="V1465" s="50" t="s">
        <v>86</v>
      </c>
      <c r="W1465" s="23">
        <f t="shared" si="928"/>
        <v>393703</v>
      </c>
      <c r="X1465" s="23">
        <v>393903</v>
      </c>
      <c r="Y1465" s="119">
        <f>X1465-W1465</f>
        <v>200</v>
      </c>
      <c r="Z1465" s="21"/>
      <c r="AA1465" s="50" t="s">
        <v>86</v>
      </c>
      <c r="AB1465" s="23">
        <f t="shared" si="926"/>
        <v>393903</v>
      </c>
      <c r="AC1465" s="23">
        <v>394103</v>
      </c>
      <c r="AD1465" s="119">
        <f>AC1465-AB1465</f>
        <v>200</v>
      </c>
      <c r="AE1465" s="21"/>
      <c r="AF1465" s="50" t="s">
        <v>86</v>
      </c>
      <c r="AG1465" s="23">
        <f t="shared" si="927"/>
        <v>394103</v>
      </c>
      <c r="AH1465" s="23">
        <v>394304</v>
      </c>
      <c r="AI1465" s="119">
        <f>AH1465-AG1465</f>
        <v>201</v>
      </c>
    </row>
    <row r="1466" spans="2:35" x14ac:dyDescent="0.35">
      <c r="B1466" s="50" t="s">
        <v>93</v>
      </c>
      <c r="C1466" s="23"/>
      <c r="D1466" s="23"/>
      <c r="E1466" s="119">
        <f>E1465+E1464+E1463+E1462+E1461+E1460</f>
        <v>2051</v>
      </c>
      <c r="F1466" s="21"/>
      <c r="G1466" s="50" t="s">
        <v>93</v>
      </c>
      <c r="H1466" s="23"/>
      <c r="I1466" s="23"/>
      <c r="J1466" s="119">
        <f>J1465+J1464+J1463+J1462+J1461+J1460</f>
        <v>1788</v>
      </c>
      <c r="K1466" s="21"/>
      <c r="L1466" s="50" t="s">
        <v>93</v>
      </c>
      <c r="M1466" s="23"/>
      <c r="N1466" s="23"/>
      <c r="O1466" s="119">
        <f>O1465+O1464+O1463+O1462+O1461+O1460</f>
        <v>1453</v>
      </c>
      <c r="P1466" s="21"/>
      <c r="Q1466" s="50" t="s">
        <v>93</v>
      </c>
      <c r="R1466" s="23">
        <f t="shared" si="925"/>
        <v>0</v>
      </c>
      <c r="S1466" s="23"/>
      <c r="T1466" s="119">
        <f>T1465+T1464+T1463+T1462+T1461+T1460</f>
        <v>1546</v>
      </c>
      <c r="U1466" s="21"/>
      <c r="V1466" s="50" t="s">
        <v>93</v>
      </c>
      <c r="W1466" s="23">
        <f t="shared" si="928"/>
        <v>0</v>
      </c>
      <c r="X1466" s="23"/>
      <c r="Y1466" s="119">
        <f>Y1465+Y1464+Y1463+Y1462+Y1461+Y1460</f>
        <v>1196</v>
      </c>
      <c r="Z1466" s="21"/>
      <c r="AA1466" s="50" t="s">
        <v>93</v>
      </c>
      <c r="AB1466" s="23">
        <f t="shared" si="926"/>
        <v>0</v>
      </c>
      <c r="AC1466" s="23"/>
      <c r="AD1466" s="119">
        <f>AD1465+AD1464+AD1463+AD1462+AD1461+AD1460</f>
        <v>2719</v>
      </c>
      <c r="AE1466" s="21"/>
      <c r="AF1466" s="50" t="s">
        <v>93</v>
      </c>
      <c r="AG1466" s="23">
        <f t="shared" si="927"/>
        <v>0</v>
      </c>
      <c r="AH1466" s="23"/>
      <c r="AI1466" s="119">
        <f>AI1465+AI1464+AI1463+AI1462+AI1461+AI1460</f>
        <v>2137</v>
      </c>
    </row>
    <row r="1467" spans="2:35" x14ac:dyDescent="0.35">
      <c r="B1467" s="50" t="s">
        <v>87</v>
      </c>
      <c r="C1467" s="23">
        <v>1610704</v>
      </c>
      <c r="D1467" s="23">
        <v>1610704</v>
      </c>
      <c r="E1467" s="119">
        <f t="shared" ref="E1467:E1473" si="929">D1467-C1467</f>
        <v>0</v>
      </c>
      <c r="F1467" s="21"/>
      <c r="G1467" s="50" t="s">
        <v>87</v>
      </c>
      <c r="H1467" s="23">
        <v>1610704</v>
      </c>
      <c r="I1467" s="23">
        <v>1610707</v>
      </c>
      <c r="J1467" s="119">
        <f t="shared" ref="J1467:J1473" si="930">I1467-H1467</f>
        <v>3</v>
      </c>
      <c r="K1467" s="21"/>
      <c r="L1467" s="50" t="s">
        <v>87</v>
      </c>
      <c r="M1467" s="23">
        <v>1610707</v>
      </c>
      <c r="N1467" s="23">
        <v>1610707</v>
      </c>
      <c r="O1467" s="119">
        <f t="shared" ref="O1467:O1473" si="931">N1467-M1467</f>
        <v>0</v>
      </c>
      <c r="P1467" s="21"/>
      <c r="Q1467" s="50" t="s">
        <v>87</v>
      </c>
      <c r="R1467" s="23">
        <f t="shared" si="925"/>
        <v>1610707</v>
      </c>
      <c r="S1467" s="23">
        <v>1610707</v>
      </c>
      <c r="T1467" s="119">
        <f t="shared" ref="T1467:T1473" si="932">S1467-R1467</f>
        <v>0</v>
      </c>
      <c r="U1467" s="21"/>
      <c r="V1467" s="50" t="s">
        <v>87</v>
      </c>
      <c r="W1467" s="23">
        <f t="shared" si="928"/>
        <v>1610707</v>
      </c>
      <c r="X1467" s="23">
        <v>1610707</v>
      </c>
      <c r="Y1467" s="119">
        <f t="shared" ref="Y1467:Y1473" si="933">X1467-W1467</f>
        <v>0</v>
      </c>
      <c r="Z1467" s="21"/>
      <c r="AA1467" s="50" t="s">
        <v>87</v>
      </c>
      <c r="AB1467" s="23">
        <f t="shared" si="926"/>
        <v>1610707</v>
      </c>
      <c r="AC1467" s="23">
        <v>1610707</v>
      </c>
      <c r="AD1467" s="119">
        <f t="shared" ref="AD1467:AD1473" si="934">AC1467-AB1467</f>
        <v>0</v>
      </c>
      <c r="AE1467" s="21"/>
      <c r="AF1467" s="50" t="s">
        <v>87</v>
      </c>
      <c r="AG1467" s="23">
        <f t="shared" si="927"/>
        <v>1610707</v>
      </c>
      <c r="AH1467" s="23">
        <v>1610707</v>
      </c>
      <c r="AI1467" s="119">
        <f t="shared" ref="AI1467:AI1472" si="935">AH1467-AG1467</f>
        <v>0</v>
      </c>
    </row>
    <row r="1468" spans="2:35" x14ac:dyDescent="0.35">
      <c r="B1468" s="50" t="s">
        <v>96</v>
      </c>
      <c r="C1468" s="23">
        <v>927243</v>
      </c>
      <c r="D1468" s="23">
        <v>927472</v>
      </c>
      <c r="E1468" s="119">
        <f t="shared" si="929"/>
        <v>229</v>
      </c>
      <c r="F1468" s="21"/>
      <c r="G1468" s="50" t="s">
        <v>96</v>
      </c>
      <c r="H1468" s="23">
        <v>927472</v>
      </c>
      <c r="I1468" s="23">
        <v>927729</v>
      </c>
      <c r="J1468" s="119">
        <f t="shared" si="930"/>
        <v>257</v>
      </c>
      <c r="K1468" s="21"/>
      <c r="L1468" s="50" t="s">
        <v>96</v>
      </c>
      <c r="M1468" s="23">
        <v>927729</v>
      </c>
      <c r="N1468" s="23">
        <v>928038</v>
      </c>
      <c r="O1468" s="119">
        <f t="shared" si="931"/>
        <v>309</v>
      </c>
      <c r="P1468" s="21"/>
      <c r="Q1468" s="50" t="s">
        <v>96</v>
      </c>
      <c r="R1468" s="23">
        <f t="shared" si="925"/>
        <v>928038</v>
      </c>
      <c r="S1468" s="23">
        <v>928299</v>
      </c>
      <c r="T1468" s="119">
        <f t="shared" si="932"/>
        <v>261</v>
      </c>
      <c r="U1468" s="21"/>
      <c r="V1468" s="50" t="s">
        <v>96</v>
      </c>
      <c r="W1468" s="23">
        <f t="shared" si="928"/>
        <v>928299</v>
      </c>
      <c r="X1468" s="23">
        <v>928572</v>
      </c>
      <c r="Y1468" s="119">
        <f t="shared" si="933"/>
        <v>273</v>
      </c>
      <c r="Z1468" s="21"/>
      <c r="AA1468" s="50" t="s">
        <v>96</v>
      </c>
      <c r="AB1468" s="23">
        <f t="shared" si="926"/>
        <v>928572</v>
      </c>
      <c r="AC1468" s="23">
        <v>928829</v>
      </c>
      <c r="AD1468" s="119">
        <f t="shared" si="934"/>
        <v>257</v>
      </c>
      <c r="AE1468" s="21"/>
      <c r="AF1468" s="50" t="s">
        <v>96</v>
      </c>
      <c r="AG1468" s="23">
        <f t="shared" si="927"/>
        <v>928829</v>
      </c>
      <c r="AH1468" s="23">
        <v>929181</v>
      </c>
      <c r="AI1468" s="119">
        <f t="shared" si="935"/>
        <v>352</v>
      </c>
    </row>
    <row r="1469" spans="2:35" x14ac:dyDescent="0.35">
      <c r="B1469" s="50" t="s">
        <v>88</v>
      </c>
      <c r="C1469" s="23">
        <v>0</v>
      </c>
      <c r="D1469" s="23">
        <v>0</v>
      </c>
      <c r="E1469" s="119">
        <f t="shared" si="929"/>
        <v>0</v>
      </c>
      <c r="F1469" s="21"/>
      <c r="G1469" s="50" t="s">
        <v>88</v>
      </c>
      <c r="H1469" s="23">
        <v>0</v>
      </c>
      <c r="I1469" s="23">
        <v>0</v>
      </c>
      <c r="J1469" s="119">
        <f t="shared" si="930"/>
        <v>0</v>
      </c>
      <c r="K1469" s="21"/>
      <c r="L1469" s="50" t="s">
        <v>88</v>
      </c>
      <c r="M1469" s="23">
        <v>0</v>
      </c>
      <c r="N1469" s="23">
        <v>0</v>
      </c>
      <c r="O1469" s="119">
        <f t="shared" si="931"/>
        <v>0</v>
      </c>
      <c r="P1469" s="21"/>
      <c r="Q1469" s="50" t="s">
        <v>88</v>
      </c>
      <c r="R1469" s="23">
        <f t="shared" si="925"/>
        <v>0</v>
      </c>
      <c r="S1469" s="23">
        <v>0</v>
      </c>
      <c r="T1469" s="119">
        <f t="shared" si="932"/>
        <v>0</v>
      </c>
      <c r="U1469" s="21"/>
      <c r="V1469" s="50" t="s">
        <v>88</v>
      </c>
      <c r="W1469" s="23">
        <f t="shared" si="928"/>
        <v>0</v>
      </c>
      <c r="X1469" s="23">
        <v>0</v>
      </c>
      <c r="Y1469" s="119">
        <f t="shared" si="933"/>
        <v>0</v>
      </c>
      <c r="Z1469" s="21"/>
      <c r="AA1469" s="50" t="s">
        <v>88</v>
      </c>
      <c r="AB1469" s="23">
        <f t="shared" si="926"/>
        <v>0</v>
      </c>
      <c r="AC1469" s="23">
        <v>0</v>
      </c>
      <c r="AD1469" s="119">
        <f t="shared" si="934"/>
        <v>0</v>
      </c>
      <c r="AE1469" s="21"/>
      <c r="AF1469" s="50" t="s">
        <v>88</v>
      </c>
      <c r="AG1469" s="23">
        <f t="shared" si="927"/>
        <v>0</v>
      </c>
      <c r="AH1469" s="23">
        <v>0</v>
      </c>
      <c r="AI1469" s="119">
        <f t="shared" si="935"/>
        <v>0</v>
      </c>
    </row>
    <row r="1470" spans="2:35" x14ac:dyDescent="0.35">
      <c r="B1470" s="50" t="s">
        <v>108</v>
      </c>
      <c r="C1470" s="23">
        <v>3244</v>
      </c>
      <c r="D1470" s="23">
        <v>3244</v>
      </c>
      <c r="E1470" s="119">
        <f t="shared" si="929"/>
        <v>0</v>
      </c>
      <c r="F1470" s="21"/>
      <c r="G1470" s="50" t="s">
        <v>108</v>
      </c>
      <c r="H1470" s="23">
        <v>3244</v>
      </c>
      <c r="I1470" s="23">
        <v>3245</v>
      </c>
      <c r="J1470" s="119">
        <f t="shared" si="930"/>
        <v>1</v>
      </c>
      <c r="K1470" s="21"/>
      <c r="L1470" s="50" t="s">
        <v>108</v>
      </c>
      <c r="M1470" s="23">
        <v>3245</v>
      </c>
      <c r="N1470" s="23">
        <v>3253</v>
      </c>
      <c r="O1470" s="119">
        <f t="shared" si="931"/>
        <v>8</v>
      </c>
      <c r="P1470" s="21"/>
      <c r="Q1470" s="50" t="s">
        <v>108</v>
      </c>
      <c r="R1470" s="23">
        <f t="shared" si="925"/>
        <v>3253</v>
      </c>
      <c r="S1470" s="23">
        <v>3253</v>
      </c>
      <c r="T1470" s="119">
        <f t="shared" si="932"/>
        <v>0</v>
      </c>
      <c r="U1470" s="21"/>
      <c r="V1470" s="50" t="s">
        <v>108</v>
      </c>
      <c r="W1470" s="23">
        <f t="shared" si="928"/>
        <v>3253</v>
      </c>
      <c r="X1470" s="23">
        <v>3264</v>
      </c>
      <c r="Y1470" s="119">
        <f t="shared" si="933"/>
        <v>11</v>
      </c>
      <c r="Z1470" s="21"/>
      <c r="AA1470" s="50" t="s">
        <v>108</v>
      </c>
      <c r="AB1470" s="23">
        <f t="shared" si="926"/>
        <v>3264</v>
      </c>
      <c r="AC1470" s="23">
        <v>3268</v>
      </c>
      <c r="AD1470" s="119">
        <f t="shared" si="934"/>
        <v>4</v>
      </c>
      <c r="AE1470" s="21"/>
      <c r="AF1470" s="50" t="s">
        <v>108</v>
      </c>
      <c r="AG1470" s="23">
        <f t="shared" si="927"/>
        <v>3268</v>
      </c>
      <c r="AH1470" s="23">
        <v>3270</v>
      </c>
      <c r="AI1470" s="119">
        <f t="shared" si="935"/>
        <v>2</v>
      </c>
    </row>
    <row r="1471" spans="2:35" x14ac:dyDescent="0.35">
      <c r="B1471" s="50" t="s">
        <v>89</v>
      </c>
      <c r="C1471" s="23">
        <v>697345</v>
      </c>
      <c r="D1471" s="23">
        <v>697723</v>
      </c>
      <c r="E1471" s="119">
        <f t="shared" si="929"/>
        <v>378</v>
      </c>
      <c r="F1471" s="21"/>
      <c r="G1471" s="50" t="s">
        <v>89</v>
      </c>
      <c r="H1471" s="23">
        <v>697723</v>
      </c>
      <c r="I1471" s="23">
        <v>698034</v>
      </c>
      <c r="J1471" s="119">
        <f t="shared" si="930"/>
        <v>311</v>
      </c>
      <c r="K1471" s="21"/>
      <c r="L1471" s="50" t="s">
        <v>89</v>
      </c>
      <c r="M1471" s="23">
        <v>698034</v>
      </c>
      <c r="N1471" s="23">
        <v>698394</v>
      </c>
      <c r="O1471" s="119">
        <f t="shared" si="931"/>
        <v>360</v>
      </c>
      <c r="P1471" s="21"/>
      <c r="Q1471" s="50" t="s">
        <v>89</v>
      </c>
      <c r="R1471" s="23">
        <f t="shared" si="925"/>
        <v>698394</v>
      </c>
      <c r="S1471" s="23">
        <v>698880</v>
      </c>
      <c r="T1471" s="119">
        <f t="shared" si="932"/>
        <v>486</v>
      </c>
      <c r="U1471" s="21"/>
      <c r="V1471" s="50" t="s">
        <v>89</v>
      </c>
      <c r="W1471" s="23">
        <f t="shared" si="928"/>
        <v>698880</v>
      </c>
      <c r="X1471" s="23">
        <v>698966</v>
      </c>
      <c r="Y1471" s="119">
        <f t="shared" si="933"/>
        <v>86</v>
      </c>
      <c r="Z1471" s="21"/>
      <c r="AA1471" s="50" t="s">
        <v>89</v>
      </c>
      <c r="AB1471" s="23">
        <f t="shared" si="926"/>
        <v>698966</v>
      </c>
      <c r="AC1471" s="23">
        <v>699323</v>
      </c>
      <c r="AD1471" s="119">
        <f t="shared" si="934"/>
        <v>357</v>
      </c>
      <c r="AE1471" s="21"/>
      <c r="AF1471" s="50" t="s">
        <v>89</v>
      </c>
      <c r="AG1471" s="23">
        <f t="shared" si="927"/>
        <v>699323</v>
      </c>
      <c r="AH1471" s="23">
        <v>699666</v>
      </c>
      <c r="AI1471" s="119">
        <f t="shared" si="935"/>
        <v>343</v>
      </c>
    </row>
    <row r="1472" spans="2:35" x14ac:dyDescent="0.35">
      <c r="B1472" s="50" t="s">
        <v>90</v>
      </c>
      <c r="C1472" s="23">
        <v>382966</v>
      </c>
      <c r="D1472" s="23">
        <v>383206</v>
      </c>
      <c r="E1472" s="119">
        <f t="shared" si="929"/>
        <v>240</v>
      </c>
      <c r="F1472" s="21"/>
      <c r="G1472" s="50" t="s">
        <v>90</v>
      </c>
      <c r="H1472" s="23">
        <v>383206</v>
      </c>
      <c r="I1472" s="23">
        <v>383420</v>
      </c>
      <c r="J1472" s="119">
        <f t="shared" si="930"/>
        <v>214</v>
      </c>
      <c r="K1472" s="21"/>
      <c r="L1472" s="50" t="s">
        <v>90</v>
      </c>
      <c r="M1472" s="23">
        <v>383420</v>
      </c>
      <c r="N1472" s="23">
        <v>383709</v>
      </c>
      <c r="O1472" s="119">
        <f t="shared" si="931"/>
        <v>289</v>
      </c>
      <c r="P1472" s="21"/>
      <c r="Q1472" s="50" t="s">
        <v>90</v>
      </c>
      <c r="R1472" s="23">
        <f t="shared" si="925"/>
        <v>383709</v>
      </c>
      <c r="S1472" s="23">
        <v>383784</v>
      </c>
      <c r="T1472" s="119">
        <f t="shared" si="932"/>
        <v>75</v>
      </c>
      <c r="U1472" s="21"/>
      <c r="V1472" s="50" t="s">
        <v>90</v>
      </c>
      <c r="W1472" s="23">
        <f t="shared" si="928"/>
        <v>383784</v>
      </c>
      <c r="X1472" s="23">
        <v>383960</v>
      </c>
      <c r="Y1472" s="119">
        <f t="shared" si="933"/>
        <v>176</v>
      </c>
      <c r="Z1472" s="21"/>
      <c r="AA1472" s="50" t="s">
        <v>90</v>
      </c>
      <c r="AB1472" s="23">
        <f t="shared" si="926"/>
        <v>383960</v>
      </c>
      <c r="AC1472" s="23">
        <v>384155</v>
      </c>
      <c r="AD1472" s="119">
        <f t="shared" si="934"/>
        <v>195</v>
      </c>
      <c r="AE1472" s="21"/>
      <c r="AF1472" s="50" t="s">
        <v>90</v>
      </c>
      <c r="AG1472" s="23">
        <f t="shared" si="927"/>
        <v>384155</v>
      </c>
      <c r="AH1472" s="23">
        <v>384349</v>
      </c>
      <c r="AI1472" s="119">
        <f t="shared" si="935"/>
        <v>194</v>
      </c>
    </row>
    <row r="1473" spans="2:35" x14ac:dyDescent="0.35">
      <c r="B1473" s="50" t="s">
        <v>91</v>
      </c>
      <c r="C1473" s="23">
        <v>1196682</v>
      </c>
      <c r="D1473" s="23">
        <v>1197944</v>
      </c>
      <c r="E1473" s="119">
        <f t="shared" si="929"/>
        <v>1262</v>
      </c>
      <c r="F1473" s="21"/>
      <c r="G1473" s="50" t="s">
        <v>91</v>
      </c>
      <c r="H1473" s="23">
        <v>1197944</v>
      </c>
      <c r="I1473" s="23">
        <v>1199097</v>
      </c>
      <c r="J1473" s="119">
        <f t="shared" si="930"/>
        <v>1153</v>
      </c>
      <c r="K1473" s="21"/>
      <c r="L1473" s="50" t="s">
        <v>91</v>
      </c>
      <c r="M1473" s="23">
        <v>1199097</v>
      </c>
      <c r="N1473" s="23">
        <v>1199926</v>
      </c>
      <c r="O1473" s="119">
        <f t="shared" si="931"/>
        <v>829</v>
      </c>
      <c r="P1473" s="21"/>
      <c r="Q1473" s="50" t="s">
        <v>91</v>
      </c>
      <c r="R1473" s="23">
        <f t="shared" si="925"/>
        <v>1199926</v>
      </c>
      <c r="S1473" s="23">
        <v>1200834</v>
      </c>
      <c r="T1473" s="119">
        <f t="shared" si="932"/>
        <v>908</v>
      </c>
      <c r="U1473" s="21"/>
      <c r="V1473" s="50" t="s">
        <v>91</v>
      </c>
      <c r="W1473" s="23">
        <f t="shared" si="928"/>
        <v>1200834</v>
      </c>
      <c r="X1473" s="23">
        <v>1201855</v>
      </c>
      <c r="Y1473" s="119">
        <f t="shared" si="933"/>
        <v>1021</v>
      </c>
      <c r="Z1473" s="21"/>
      <c r="AA1473" s="50" t="s">
        <v>91</v>
      </c>
      <c r="AB1473" s="23">
        <f t="shared" si="926"/>
        <v>1201855</v>
      </c>
      <c r="AC1473" s="23">
        <v>1203022</v>
      </c>
      <c r="AD1473" s="119">
        <f t="shared" si="934"/>
        <v>1167</v>
      </c>
      <c r="AE1473" s="21"/>
      <c r="AF1473" s="50" t="s">
        <v>91</v>
      </c>
      <c r="AG1473" s="23">
        <f t="shared" si="927"/>
        <v>1203022</v>
      </c>
      <c r="AH1473" s="23">
        <v>1205193</v>
      </c>
      <c r="AI1473" s="119">
        <v>1810</v>
      </c>
    </row>
    <row r="1474" spans="2:35" x14ac:dyDescent="0.35">
      <c r="B1474" s="50" t="s">
        <v>94</v>
      </c>
      <c r="C1474" s="23"/>
      <c r="D1474" s="23"/>
      <c r="E1474" s="119">
        <f>SUM(E1467:E1473)</f>
        <v>2109</v>
      </c>
      <c r="F1474" s="21"/>
      <c r="G1474" s="50" t="s">
        <v>94</v>
      </c>
      <c r="H1474" s="23"/>
      <c r="I1474" s="23"/>
      <c r="J1474" s="119">
        <f>SUM(J1467:J1473)</f>
        <v>1939</v>
      </c>
      <c r="K1474" s="21"/>
      <c r="L1474" s="50" t="s">
        <v>94</v>
      </c>
      <c r="M1474" s="23"/>
      <c r="N1474" s="23"/>
      <c r="O1474" s="119">
        <f>SUM(O1467:O1473)</f>
        <v>1795</v>
      </c>
      <c r="P1474" s="21"/>
      <c r="Q1474" s="50" t="s">
        <v>94</v>
      </c>
      <c r="R1474" s="23">
        <f t="shared" si="925"/>
        <v>0</v>
      </c>
      <c r="S1474" s="23"/>
      <c r="T1474" s="119">
        <f>SUM(T1467:T1473)</f>
        <v>1730</v>
      </c>
      <c r="U1474" s="21"/>
      <c r="V1474" s="50" t="s">
        <v>94</v>
      </c>
      <c r="W1474" s="23">
        <f t="shared" si="928"/>
        <v>0</v>
      </c>
      <c r="X1474" s="23"/>
      <c r="Y1474" s="119">
        <f>SUM(Y1467:Y1473)</f>
        <v>1567</v>
      </c>
      <c r="Z1474" s="21"/>
      <c r="AA1474" s="50" t="s">
        <v>94</v>
      </c>
      <c r="AB1474" s="23">
        <f t="shared" si="926"/>
        <v>0</v>
      </c>
      <c r="AC1474" s="23"/>
      <c r="AD1474" s="119">
        <f>SUM(AD1467:AD1473)</f>
        <v>1980</v>
      </c>
      <c r="AE1474" s="21"/>
      <c r="AF1474" s="50" t="s">
        <v>94</v>
      </c>
      <c r="AG1474" s="23">
        <f t="shared" si="927"/>
        <v>0</v>
      </c>
      <c r="AH1474" s="23"/>
      <c r="AI1474" s="119">
        <f>SUM(AI1467:AI1473)</f>
        <v>2701</v>
      </c>
    </row>
    <row r="1475" spans="2:35" x14ac:dyDescent="0.35">
      <c r="B1475" s="50" t="s">
        <v>97</v>
      </c>
      <c r="C1475" s="23">
        <v>633945</v>
      </c>
      <c r="D1475" s="23">
        <v>634135</v>
      </c>
      <c r="E1475" s="119">
        <f>D1475-C1475</f>
        <v>190</v>
      </c>
      <c r="F1475" s="21"/>
      <c r="G1475" s="50" t="s">
        <v>97</v>
      </c>
      <c r="H1475" s="23">
        <v>634135</v>
      </c>
      <c r="I1475" s="23">
        <v>634274</v>
      </c>
      <c r="J1475" s="119">
        <f>I1475-H1475</f>
        <v>139</v>
      </c>
      <c r="K1475" s="21"/>
      <c r="L1475" s="50" t="s">
        <v>97</v>
      </c>
      <c r="M1475" s="23">
        <v>634274</v>
      </c>
      <c r="N1475" s="23">
        <v>634455</v>
      </c>
      <c r="O1475" s="119">
        <f>N1475-M1475</f>
        <v>181</v>
      </c>
      <c r="P1475" s="21"/>
      <c r="Q1475" s="50" t="s">
        <v>97</v>
      </c>
      <c r="R1475" s="23">
        <f t="shared" si="925"/>
        <v>634455</v>
      </c>
      <c r="S1475" s="23">
        <v>634738</v>
      </c>
      <c r="T1475" s="119">
        <f>S1475-R1475</f>
        <v>283</v>
      </c>
      <c r="U1475" s="21"/>
      <c r="V1475" s="50" t="s">
        <v>97</v>
      </c>
      <c r="W1475" s="23">
        <f t="shared" si="928"/>
        <v>634738</v>
      </c>
      <c r="X1475" s="23">
        <v>634938</v>
      </c>
      <c r="Y1475" s="119">
        <f>X1475-W1475</f>
        <v>200</v>
      </c>
      <c r="Z1475" s="21"/>
      <c r="AA1475" s="50" t="s">
        <v>97</v>
      </c>
      <c r="AB1475" s="23">
        <f t="shared" si="926"/>
        <v>634938</v>
      </c>
      <c r="AC1475" s="23">
        <v>635116</v>
      </c>
      <c r="AD1475" s="119">
        <f>AC1475-AB1475</f>
        <v>178</v>
      </c>
      <c r="AE1475" s="21"/>
      <c r="AF1475" s="50" t="s">
        <v>97</v>
      </c>
      <c r="AG1475" s="23">
        <f t="shared" si="927"/>
        <v>635116</v>
      </c>
      <c r="AH1475" s="23">
        <v>635408</v>
      </c>
      <c r="AI1475" s="119">
        <f>AH1475-AG1475</f>
        <v>292</v>
      </c>
    </row>
    <row r="1476" spans="2:35" x14ac:dyDescent="0.35">
      <c r="B1476" s="29" t="s">
        <v>130</v>
      </c>
      <c r="C1476" s="23"/>
      <c r="D1476" s="23"/>
      <c r="E1476" s="121">
        <f>E1475+E1474+E1466+E1458+E1459+E1457+E1456+E1455+E1454</f>
        <v>7185</v>
      </c>
      <c r="F1476" s="21"/>
      <c r="G1476" s="29" t="s">
        <v>130</v>
      </c>
      <c r="H1476" s="23"/>
      <c r="I1476" s="23"/>
      <c r="J1476" s="121">
        <f>J1475+J1474+J1466+J1458+J1459+J1457+J1456+J1455+J1454</f>
        <v>6290</v>
      </c>
      <c r="K1476" s="21"/>
      <c r="L1476" s="29" t="s">
        <v>130</v>
      </c>
      <c r="M1476" s="23"/>
      <c r="N1476" s="23"/>
      <c r="O1476" s="121">
        <f>O1475+O1474+O1466+O1458+O1459+O1457+O1456+O1455+O1454</f>
        <v>6566</v>
      </c>
      <c r="P1476" s="21"/>
      <c r="Q1476" s="29" t="s">
        <v>130</v>
      </c>
      <c r="R1476" s="23">
        <f t="shared" si="925"/>
        <v>0</v>
      </c>
      <c r="S1476" s="23"/>
      <c r="T1476" s="121">
        <f>T1475+T1474+T1466+T1458+T1459+T1457+T1456+T1455+T1454</f>
        <v>7064</v>
      </c>
      <c r="U1476" s="21"/>
      <c r="V1476" s="29" t="s">
        <v>130</v>
      </c>
      <c r="W1476" s="23">
        <f t="shared" si="928"/>
        <v>0</v>
      </c>
      <c r="X1476" s="23"/>
      <c r="Y1476" s="121">
        <f>Y1475+Y1474+Y1466+Y1458+Y1459+Y1457+Y1456+Y1455+Y1454</f>
        <v>5937</v>
      </c>
      <c r="Z1476" s="21"/>
      <c r="AA1476" s="29" t="s">
        <v>130</v>
      </c>
      <c r="AB1476" s="23">
        <f t="shared" si="926"/>
        <v>0</v>
      </c>
      <c r="AC1476" s="23"/>
      <c r="AD1476" s="121">
        <f>AD1475+AD1474+AD1466+AD1458+AD1459+AD1457+AD1456+AD1455+AD1454</f>
        <v>7490</v>
      </c>
      <c r="AE1476" s="21"/>
      <c r="AF1476" s="29" t="s">
        <v>130</v>
      </c>
      <c r="AG1476" s="23">
        <f t="shared" si="927"/>
        <v>0</v>
      </c>
      <c r="AH1476" s="23"/>
      <c r="AI1476" s="121">
        <f>AI1475+AI1474+AI1466+AI1458+AI1459+AI1457+AI1456+AI1455+AI1454</f>
        <v>8124</v>
      </c>
    </row>
    <row r="1477" spans="2:35" x14ac:dyDescent="0.35">
      <c r="B1477" s="21"/>
      <c r="C1477" s="21"/>
      <c r="D1477" s="21"/>
      <c r="E1477" s="123">
        <f>E1476-E1460+471</f>
        <v>5916</v>
      </c>
      <c r="F1477" s="21"/>
      <c r="G1477" s="21"/>
      <c r="H1477" s="21"/>
      <c r="I1477" s="21"/>
      <c r="J1477" s="123">
        <f>J1476-J1460+471</f>
        <v>5241</v>
      </c>
      <c r="K1477" s="21"/>
      <c r="L1477" s="21"/>
      <c r="M1477" s="21"/>
      <c r="N1477" s="21"/>
      <c r="O1477" s="123">
        <f>O1476-O1460+471</f>
        <v>5897</v>
      </c>
      <c r="P1477" s="21"/>
      <c r="Q1477" s="21"/>
      <c r="R1477" s="21"/>
      <c r="S1477" s="21"/>
      <c r="T1477" s="123">
        <f>T1476-T1460+471</f>
        <v>6145</v>
      </c>
      <c r="U1477" s="21"/>
      <c r="V1477" s="21"/>
      <c r="W1477" s="21"/>
      <c r="X1477" s="21"/>
      <c r="Y1477" s="123">
        <f>Y1476-Y1460+471</f>
        <v>5428</v>
      </c>
      <c r="Z1477" s="21"/>
      <c r="AA1477" s="21"/>
      <c r="AB1477" s="21"/>
      <c r="AC1477" s="21"/>
      <c r="AD1477" s="123">
        <f>AD1476-AD1460+471</f>
        <v>5461</v>
      </c>
      <c r="AE1477" s="21"/>
      <c r="AF1477" s="21"/>
      <c r="AG1477" s="21"/>
      <c r="AH1477" s="21"/>
      <c r="AI1477" s="123">
        <f>AI1476-AI1460+471</f>
        <v>6685</v>
      </c>
    </row>
    <row r="1479" spans="2:35" x14ac:dyDescent="0.35">
      <c r="B1479" s="117" t="s">
        <v>114</v>
      </c>
      <c r="C1479" s="292" t="s">
        <v>1828</v>
      </c>
      <c r="D1479" s="293"/>
      <c r="E1479" s="294"/>
      <c r="F1479" s="21"/>
      <c r="G1479" s="117" t="s">
        <v>114</v>
      </c>
      <c r="H1479" s="292" t="s">
        <v>1829</v>
      </c>
      <c r="I1479" s="293"/>
      <c r="J1479" s="294"/>
      <c r="K1479" s="21"/>
      <c r="L1479" s="117" t="s">
        <v>114</v>
      </c>
      <c r="M1479" s="292" t="s">
        <v>1830</v>
      </c>
      <c r="N1479" s="293"/>
      <c r="O1479" s="294"/>
      <c r="P1479" s="21"/>
      <c r="Q1479" s="117" t="s">
        <v>114</v>
      </c>
      <c r="R1479" s="292" t="s">
        <v>1831</v>
      </c>
      <c r="S1479" s="293"/>
      <c r="T1479" s="294"/>
      <c r="U1479" s="21"/>
      <c r="V1479" s="117" t="s">
        <v>114</v>
      </c>
      <c r="W1479" s="292" t="s">
        <v>1832</v>
      </c>
      <c r="X1479" s="293"/>
      <c r="Y1479" s="294"/>
      <c r="Z1479" s="21"/>
      <c r="AA1479" s="117" t="s">
        <v>114</v>
      </c>
      <c r="AB1479" s="292" t="s">
        <v>1833</v>
      </c>
      <c r="AC1479" s="293"/>
      <c r="AD1479" s="294"/>
      <c r="AE1479" s="21"/>
      <c r="AF1479" s="117" t="s">
        <v>114</v>
      </c>
      <c r="AG1479" s="292" t="s">
        <v>1834</v>
      </c>
      <c r="AH1479" s="293"/>
      <c r="AI1479" s="294"/>
    </row>
    <row r="1480" spans="2:35" x14ac:dyDescent="0.35">
      <c r="B1480" s="50"/>
      <c r="C1480" s="118" t="s">
        <v>81</v>
      </c>
      <c r="D1480" s="118" t="s">
        <v>82</v>
      </c>
      <c r="E1480" s="118" t="s">
        <v>95</v>
      </c>
      <c r="F1480" s="21"/>
      <c r="G1480" s="50"/>
      <c r="H1480" s="118" t="s">
        <v>81</v>
      </c>
      <c r="I1480" s="118" t="s">
        <v>82</v>
      </c>
      <c r="J1480" s="118" t="s">
        <v>95</v>
      </c>
      <c r="K1480" s="21"/>
      <c r="L1480" s="50"/>
      <c r="M1480" s="118" t="s">
        <v>81</v>
      </c>
      <c r="N1480" s="118" t="s">
        <v>82</v>
      </c>
      <c r="O1480" s="118" t="s">
        <v>95</v>
      </c>
      <c r="P1480" s="21"/>
      <c r="Q1480" s="50"/>
      <c r="R1480" s="118" t="s">
        <v>81</v>
      </c>
      <c r="S1480" s="118" t="s">
        <v>82</v>
      </c>
      <c r="T1480" s="118" t="s">
        <v>95</v>
      </c>
      <c r="U1480" s="21"/>
      <c r="V1480" s="50"/>
      <c r="W1480" s="118" t="s">
        <v>81</v>
      </c>
      <c r="X1480" s="118" t="s">
        <v>82</v>
      </c>
      <c r="Y1480" s="118" t="s">
        <v>95</v>
      </c>
      <c r="Z1480" s="21"/>
      <c r="AA1480" s="50"/>
      <c r="AB1480" s="118" t="s">
        <v>81</v>
      </c>
      <c r="AC1480" s="118" t="s">
        <v>82</v>
      </c>
      <c r="AD1480" s="118" t="s">
        <v>95</v>
      </c>
      <c r="AE1480" s="21"/>
      <c r="AF1480" s="50"/>
      <c r="AG1480" s="118" t="s">
        <v>81</v>
      </c>
      <c r="AH1480" s="118" t="s">
        <v>82</v>
      </c>
      <c r="AI1480" s="118" t="s">
        <v>95</v>
      </c>
    </row>
    <row r="1481" spans="2:35" x14ac:dyDescent="0.35">
      <c r="B1481" s="50" t="s">
        <v>92</v>
      </c>
      <c r="C1481" s="23">
        <v>523882</v>
      </c>
      <c r="D1481" s="23">
        <v>523981</v>
      </c>
      <c r="E1481" s="119">
        <f>(D1481-C1481)*10</f>
        <v>990</v>
      </c>
      <c r="F1481" s="21"/>
      <c r="G1481" s="50" t="s">
        <v>92</v>
      </c>
      <c r="H1481" s="23">
        <f>D1481</f>
        <v>523981</v>
      </c>
      <c r="I1481" s="40">
        <v>524059</v>
      </c>
      <c r="J1481" s="132">
        <v>780</v>
      </c>
      <c r="K1481" s="21"/>
      <c r="L1481" s="50" t="s">
        <v>92</v>
      </c>
      <c r="M1481" s="40">
        <f>I1481</f>
        <v>524059</v>
      </c>
      <c r="N1481" s="40">
        <v>524134</v>
      </c>
      <c r="O1481" s="132">
        <v>750</v>
      </c>
      <c r="P1481" s="21"/>
      <c r="Q1481" s="50" t="s">
        <v>92</v>
      </c>
      <c r="R1481" s="40">
        <f>N1481</f>
        <v>524134</v>
      </c>
      <c r="S1481" s="23">
        <v>524204</v>
      </c>
      <c r="T1481" s="119">
        <v>700</v>
      </c>
      <c r="U1481" s="21"/>
      <c r="V1481" s="50" t="s">
        <v>92</v>
      </c>
      <c r="W1481" s="23">
        <f t="shared" ref="W1481:W1487" si="936">S1481</f>
        <v>524204</v>
      </c>
      <c r="X1481" s="23">
        <v>524335</v>
      </c>
      <c r="Y1481" s="119">
        <v>1310</v>
      </c>
      <c r="Z1481" s="21"/>
      <c r="AA1481" s="50" t="s">
        <v>92</v>
      </c>
      <c r="AB1481" s="23">
        <f>X1481</f>
        <v>524335</v>
      </c>
      <c r="AC1481" s="23">
        <v>524446</v>
      </c>
      <c r="AD1481" s="119">
        <v>1110</v>
      </c>
      <c r="AE1481" s="21"/>
      <c r="AF1481" s="50" t="s">
        <v>92</v>
      </c>
      <c r="AG1481" s="23">
        <f>AC1481</f>
        <v>524446</v>
      </c>
      <c r="AH1481" s="23">
        <v>524608</v>
      </c>
      <c r="AI1481" s="119">
        <f>(AH1481-AG1481)*10</f>
        <v>1620</v>
      </c>
    </row>
    <row r="1482" spans="2:35" x14ac:dyDescent="0.35">
      <c r="B1482" s="50" t="s">
        <v>6</v>
      </c>
      <c r="C1482" s="23">
        <v>348767</v>
      </c>
      <c r="D1482" s="23">
        <v>348975</v>
      </c>
      <c r="E1482" s="119">
        <f>D1482-C1482</f>
        <v>208</v>
      </c>
      <c r="F1482" s="21"/>
      <c r="G1482" s="50" t="s">
        <v>6</v>
      </c>
      <c r="H1482" s="23">
        <f t="shared" ref="H1482:H1503" si="937">D1482</f>
        <v>348975</v>
      </c>
      <c r="I1482" s="23">
        <v>350021</v>
      </c>
      <c r="J1482" s="119">
        <f>I1482-H1482</f>
        <v>1046</v>
      </c>
      <c r="K1482" s="21"/>
      <c r="L1482" s="50" t="s">
        <v>6</v>
      </c>
      <c r="M1482" s="40">
        <f t="shared" ref="M1482:M1503" si="938">I1482</f>
        <v>350021</v>
      </c>
      <c r="N1482" s="23">
        <v>350217</v>
      </c>
      <c r="O1482" s="119">
        <f>N1482-M1482</f>
        <v>196</v>
      </c>
      <c r="P1482" s="21"/>
      <c r="Q1482" s="50" t="s">
        <v>6</v>
      </c>
      <c r="R1482" s="23">
        <f t="shared" ref="R1482:R1503" si="939">N1482</f>
        <v>350217</v>
      </c>
      <c r="S1482" s="23">
        <v>350397</v>
      </c>
      <c r="T1482" s="119">
        <f>S1482-R1482</f>
        <v>180</v>
      </c>
      <c r="U1482" s="21"/>
      <c r="V1482" s="50" t="s">
        <v>6</v>
      </c>
      <c r="W1482" s="23">
        <f t="shared" si="936"/>
        <v>350397</v>
      </c>
      <c r="X1482" s="23">
        <v>350677</v>
      </c>
      <c r="Y1482" s="119">
        <f>X1482-W1482</f>
        <v>280</v>
      </c>
      <c r="Z1482" s="21"/>
      <c r="AA1482" s="50" t="s">
        <v>6</v>
      </c>
      <c r="AB1482" s="23">
        <f t="shared" ref="AB1482:AB1503" si="940">X1482</f>
        <v>350677</v>
      </c>
      <c r="AC1482" s="23">
        <v>351665</v>
      </c>
      <c r="AD1482" s="119">
        <f>AC1482-AB1482</f>
        <v>988</v>
      </c>
      <c r="AE1482" s="21"/>
      <c r="AF1482" s="50" t="s">
        <v>6</v>
      </c>
      <c r="AG1482" s="23">
        <f t="shared" ref="AG1482:AG1503" si="941">AC1482</f>
        <v>351665</v>
      </c>
      <c r="AH1482" s="23">
        <v>351862</v>
      </c>
      <c r="AI1482" s="119">
        <f>AH1482-AG1482</f>
        <v>197</v>
      </c>
    </row>
    <row r="1483" spans="2:35" x14ac:dyDescent="0.35">
      <c r="B1483" s="50" t="s">
        <v>103</v>
      </c>
      <c r="C1483" s="23">
        <v>171182</v>
      </c>
      <c r="D1483" s="23">
        <v>171950</v>
      </c>
      <c r="E1483" s="119">
        <f>D1483-C1483</f>
        <v>768</v>
      </c>
      <c r="F1483" s="21"/>
      <c r="G1483" s="50" t="s">
        <v>103</v>
      </c>
      <c r="H1483" s="23">
        <v>171950</v>
      </c>
      <c r="I1483" s="40">
        <v>172718</v>
      </c>
      <c r="J1483" s="132">
        <f>I1483-H1483</f>
        <v>768</v>
      </c>
      <c r="K1483" s="21"/>
      <c r="L1483" s="50" t="s">
        <v>103</v>
      </c>
      <c r="M1483" s="40">
        <f t="shared" si="938"/>
        <v>172718</v>
      </c>
      <c r="N1483" s="40">
        <v>173455</v>
      </c>
      <c r="O1483" s="132">
        <f>N1483-M1483</f>
        <v>737</v>
      </c>
      <c r="P1483" s="21"/>
      <c r="Q1483" s="50" t="s">
        <v>103</v>
      </c>
      <c r="R1483" s="23">
        <f t="shared" si="939"/>
        <v>173455</v>
      </c>
      <c r="S1483" s="40">
        <v>174090</v>
      </c>
      <c r="T1483" s="119">
        <f>S1483-R1483</f>
        <v>635</v>
      </c>
      <c r="U1483" s="21"/>
      <c r="V1483" s="50" t="s">
        <v>103</v>
      </c>
      <c r="W1483" s="23">
        <f t="shared" si="936"/>
        <v>174090</v>
      </c>
      <c r="X1483" s="40">
        <v>174845</v>
      </c>
      <c r="Y1483" s="119">
        <f>X1483-W1483</f>
        <v>755</v>
      </c>
      <c r="Z1483" s="21"/>
      <c r="AA1483" s="50" t="s">
        <v>103</v>
      </c>
      <c r="AB1483" s="23">
        <f t="shared" si="940"/>
        <v>174845</v>
      </c>
      <c r="AC1483" s="40">
        <v>175583</v>
      </c>
      <c r="AD1483" s="119">
        <f>AC1483-AB1483</f>
        <v>738</v>
      </c>
      <c r="AE1483" s="21"/>
      <c r="AF1483" s="50" t="s">
        <v>103</v>
      </c>
      <c r="AG1483" s="23">
        <f t="shared" si="941"/>
        <v>175583</v>
      </c>
      <c r="AH1483" s="23">
        <v>176323</v>
      </c>
      <c r="AI1483" s="119">
        <f>AH1483-AG1483</f>
        <v>740</v>
      </c>
    </row>
    <row r="1484" spans="2:35" x14ac:dyDescent="0.35">
      <c r="B1484" s="19" t="s">
        <v>100</v>
      </c>
      <c r="C1484" s="23">
        <v>204234</v>
      </c>
      <c r="D1484" s="23">
        <v>204439</v>
      </c>
      <c r="E1484" s="119">
        <f>D1484-C1484</f>
        <v>205</v>
      </c>
      <c r="F1484" s="21"/>
      <c r="G1484" s="19" t="s">
        <v>100</v>
      </c>
      <c r="H1484" s="23">
        <f t="shared" si="937"/>
        <v>204439</v>
      </c>
      <c r="I1484" s="23">
        <v>204714</v>
      </c>
      <c r="J1484" s="119">
        <f>I1484-H1484</f>
        <v>275</v>
      </c>
      <c r="K1484" s="21"/>
      <c r="L1484" s="19" t="s">
        <v>100</v>
      </c>
      <c r="M1484" s="40">
        <f t="shared" si="938"/>
        <v>204714</v>
      </c>
      <c r="N1484" s="23">
        <v>204959</v>
      </c>
      <c r="O1484" s="119">
        <f>N1484-M1484</f>
        <v>245</v>
      </c>
      <c r="P1484" s="21"/>
      <c r="Q1484" s="19" t="s">
        <v>100</v>
      </c>
      <c r="R1484" s="23">
        <f t="shared" si="939"/>
        <v>204959</v>
      </c>
      <c r="S1484" s="23">
        <v>205209</v>
      </c>
      <c r="T1484" s="119">
        <f>S1484-R1484</f>
        <v>250</v>
      </c>
      <c r="U1484" s="21"/>
      <c r="V1484" s="19" t="s">
        <v>100</v>
      </c>
      <c r="W1484" s="23">
        <f t="shared" si="936"/>
        <v>205209</v>
      </c>
      <c r="X1484" s="23">
        <v>205416</v>
      </c>
      <c r="Y1484" s="119">
        <f>X1484-W1484</f>
        <v>207</v>
      </c>
      <c r="Z1484" s="21"/>
      <c r="AA1484" s="19" t="s">
        <v>100</v>
      </c>
      <c r="AB1484" s="23">
        <f t="shared" si="940"/>
        <v>205416</v>
      </c>
      <c r="AC1484" s="23">
        <v>205731</v>
      </c>
      <c r="AD1484" s="119">
        <f>AC1484-AB1484</f>
        <v>315</v>
      </c>
      <c r="AE1484" s="21"/>
      <c r="AF1484" s="19" t="s">
        <v>100</v>
      </c>
      <c r="AG1484" s="23">
        <f t="shared" si="941"/>
        <v>205731</v>
      </c>
      <c r="AH1484" s="23">
        <v>205881</v>
      </c>
      <c r="AI1484" s="119">
        <f>AH1484-AG1484</f>
        <v>150</v>
      </c>
    </row>
    <row r="1485" spans="2:35" x14ac:dyDescent="0.35">
      <c r="B1485" s="19" t="s">
        <v>1176</v>
      </c>
      <c r="C1485" s="23">
        <v>516</v>
      </c>
      <c r="D1485" s="23">
        <v>516</v>
      </c>
      <c r="E1485" s="119">
        <f>D1485-C1485</f>
        <v>0</v>
      </c>
      <c r="F1485" s="21"/>
      <c r="G1485" s="19" t="s">
        <v>1176</v>
      </c>
      <c r="H1485" s="23">
        <f t="shared" si="937"/>
        <v>516</v>
      </c>
      <c r="I1485" s="23">
        <v>516</v>
      </c>
      <c r="J1485" s="119">
        <f>I1485-H1485</f>
        <v>0</v>
      </c>
      <c r="K1485" s="21"/>
      <c r="L1485" s="19" t="s">
        <v>1176</v>
      </c>
      <c r="M1485" s="40">
        <f t="shared" si="938"/>
        <v>516</v>
      </c>
      <c r="N1485" s="23">
        <v>516</v>
      </c>
      <c r="O1485" s="119">
        <f>N1485-M1485</f>
        <v>0</v>
      </c>
      <c r="P1485" s="21"/>
      <c r="Q1485" s="19" t="s">
        <v>1176</v>
      </c>
      <c r="R1485" s="23">
        <f t="shared" si="939"/>
        <v>516</v>
      </c>
      <c r="S1485" s="23">
        <v>516</v>
      </c>
      <c r="T1485" s="119">
        <f>S1485-R1485</f>
        <v>0</v>
      </c>
      <c r="U1485" s="21"/>
      <c r="V1485" s="19" t="s">
        <v>1176</v>
      </c>
      <c r="W1485" s="23">
        <f t="shared" si="936"/>
        <v>516</v>
      </c>
      <c r="X1485" s="23">
        <v>516</v>
      </c>
      <c r="Y1485" s="119">
        <f>X1485-W1485</f>
        <v>0</v>
      </c>
      <c r="Z1485" s="21"/>
      <c r="AA1485" s="19" t="s">
        <v>1176</v>
      </c>
      <c r="AB1485" s="23">
        <f t="shared" si="940"/>
        <v>516</v>
      </c>
      <c r="AC1485" s="23">
        <v>516</v>
      </c>
      <c r="AD1485" s="119">
        <f>AC1485-AB1485</f>
        <v>0</v>
      </c>
      <c r="AE1485" s="21"/>
      <c r="AF1485" s="19" t="s">
        <v>1176</v>
      </c>
      <c r="AG1485" s="23">
        <f t="shared" si="941"/>
        <v>516</v>
      </c>
      <c r="AH1485" s="23">
        <v>516</v>
      </c>
      <c r="AI1485" s="119">
        <f>AH1485-AG1485</f>
        <v>0</v>
      </c>
    </row>
    <row r="1486" spans="2:35" x14ac:dyDescent="0.35">
      <c r="B1486" s="19" t="s">
        <v>1179</v>
      </c>
      <c r="C1486" s="23">
        <v>12279</v>
      </c>
      <c r="D1486" s="23">
        <v>12279</v>
      </c>
      <c r="E1486" s="119">
        <f>D1486-C1486</f>
        <v>0</v>
      </c>
      <c r="F1486" s="21"/>
      <c r="G1486" s="19" t="s">
        <v>1179</v>
      </c>
      <c r="H1486" s="23">
        <f t="shared" si="937"/>
        <v>12279</v>
      </c>
      <c r="I1486" s="23">
        <v>12279</v>
      </c>
      <c r="J1486" s="119">
        <f>I1486-H1486</f>
        <v>0</v>
      </c>
      <c r="K1486" s="21"/>
      <c r="L1486" s="19" t="s">
        <v>1179</v>
      </c>
      <c r="M1486" s="40">
        <f t="shared" si="938"/>
        <v>12279</v>
      </c>
      <c r="N1486" s="23">
        <v>12279</v>
      </c>
      <c r="O1486" s="119">
        <f>N1486-M1486</f>
        <v>0</v>
      </c>
      <c r="P1486" s="21"/>
      <c r="Q1486" s="19" t="s">
        <v>1179</v>
      </c>
      <c r="R1486" s="23">
        <f t="shared" si="939"/>
        <v>12279</v>
      </c>
      <c r="S1486" s="23">
        <v>12279</v>
      </c>
      <c r="T1486" s="119">
        <f>S1486-R1486</f>
        <v>0</v>
      </c>
      <c r="U1486" s="21"/>
      <c r="V1486" s="19" t="s">
        <v>1179</v>
      </c>
      <c r="W1486" s="23">
        <f t="shared" si="936"/>
        <v>12279</v>
      </c>
      <c r="X1486" s="23">
        <v>12279</v>
      </c>
      <c r="Y1486" s="119">
        <f>X1486-W1486</f>
        <v>0</v>
      </c>
      <c r="Z1486" s="21"/>
      <c r="AA1486" s="19" t="s">
        <v>1179</v>
      </c>
      <c r="AB1486" s="23">
        <f t="shared" si="940"/>
        <v>12279</v>
      </c>
      <c r="AC1486" s="23">
        <v>12279</v>
      </c>
      <c r="AD1486" s="119">
        <f>AC1486-AB1486</f>
        <v>0</v>
      </c>
      <c r="AE1486" s="21"/>
      <c r="AF1486" s="19" t="s">
        <v>1179</v>
      </c>
      <c r="AG1486" s="23">
        <f t="shared" si="941"/>
        <v>12279</v>
      </c>
      <c r="AH1486" s="23">
        <v>12279</v>
      </c>
      <c r="AI1486" s="119">
        <f>AH1486-AG1486</f>
        <v>0</v>
      </c>
    </row>
    <row r="1487" spans="2:35" x14ac:dyDescent="0.35">
      <c r="B1487" s="50" t="s">
        <v>3</v>
      </c>
      <c r="C1487" s="23">
        <v>389231</v>
      </c>
      <c r="D1487" s="23">
        <v>389473</v>
      </c>
      <c r="E1487" s="119">
        <f>(D1487-C1487)*10</f>
        <v>2420</v>
      </c>
      <c r="F1487" s="21"/>
      <c r="G1487" s="50" t="s">
        <v>3</v>
      </c>
      <c r="H1487" s="23">
        <f t="shared" si="937"/>
        <v>389473</v>
      </c>
      <c r="I1487" s="23">
        <v>389642</v>
      </c>
      <c r="J1487" s="119">
        <f>(I1487-H1487)*10</f>
        <v>1690</v>
      </c>
      <c r="K1487" s="21"/>
      <c r="L1487" s="50" t="s">
        <v>3</v>
      </c>
      <c r="M1487" s="40">
        <f t="shared" si="938"/>
        <v>389642</v>
      </c>
      <c r="N1487" s="23">
        <v>389825</v>
      </c>
      <c r="O1487" s="119">
        <f>(N1487-M1487)*10</f>
        <v>1830</v>
      </c>
      <c r="P1487" s="21"/>
      <c r="Q1487" s="50" t="s">
        <v>3</v>
      </c>
      <c r="R1487" s="23">
        <f t="shared" si="939"/>
        <v>389825</v>
      </c>
      <c r="S1487" s="23">
        <v>390019</v>
      </c>
      <c r="T1487" s="119">
        <v>1940</v>
      </c>
      <c r="U1487" s="21"/>
      <c r="V1487" s="50" t="s">
        <v>3</v>
      </c>
      <c r="W1487" s="23">
        <f t="shared" si="936"/>
        <v>390019</v>
      </c>
      <c r="X1487" s="23">
        <v>390227</v>
      </c>
      <c r="Y1487" s="119">
        <v>2080</v>
      </c>
      <c r="Z1487" s="21"/>
      <c r="AA1487" s="50" t="s">
        <v>3</v>
      </c>
      <c r="AB1487" s="23">
        <f t="shared" si="940"/>
        <v>390227</v>
      </c>
      <c r="AC1487" s="23">
        <v>390467</v>
      </c>
      <c r="AD1487" s="119">
        <f>(AC1487-AB1487)*10</f>
        <v>2400</v>
      </c>
      <c r="AE1487" s="21"/>
      <c r="AF1487" s="50" t="s">
        <v>3</v>
      </c>
      <c r="AG1487" s="23">
        <f t="shared" si="941"/>
        <v>390467</v>
      </c>
      <c r="AH1487" s="23">
        <v>390696</v>
      </c>
      <c r="AI1487" s="119">
        <f>(AH1487-AG1487)*10</f>
        <v>2290</v>
      </c>
    </row>
    <row r="1488" spans="2:35" x14ac:dyDescent="0.35">
      <c r="B1488" s="50" t="s">
        <v>83</v>
      </c>
      <c r="C1488" s="23">
        <v>32145</v>
      </c>
      <c r="D1488" s="23">
        <v>32151</v>
      </c>
      <c r="E1488" s="119">
        <f>D1488-Supply!C1488</f>
        <v>6</v>
      </c>
      <c r="F1488" s="21"/>
      <c r="G1488" s="50" t="s">
        <v>83</v>
      </c>
      <c r="H1488" s="23">
        <f t="shared" si="937"/>
        <v>32151</v>
      </c>
      <c r="I1488" s="23">
        <v>32173</v>
      </c>
      <c r="J1488" s="119">
        <f>I1488-H1488</f>
        <v>22</v>
      </c>
      <c r="K1488" s="21"/>
      <c r="L1488" s="50" t="s">
        <v>83</v>
      </c>
      <c r="M1488" s="40">
        <f t="shared" si="938"/>
        <v>32173</v>
      </c>
      <c r="N1488" s="23">
        <v>32180</v>
      </c>
      <c r="O1488" s="119">
        <f>N1488-Supply!M1488</f>
        <v>7</v>
      </c>
      <c r="P1488" s="21"/>
      <c r="Q1488" s="50" t="s">
        <v>83</v>
      </c>
      <c r="R1488" s="23">
        <f t="shared" si="939"/>
        <v>32180</v>
      </c>
      <c r="S1488" s="23">
        <v>32186</v>
      </c>
      <c r="T1488" s="119">
        <f>S1488-R1488</f>
        <v>6</v>
      </c>
      <c r="U1488" s="21"/>
      <c r="V1488" s="50" t="s">
        <v>83</v>
      </c>
      <c r="W1488" s="23">
        <f t="shared" ref="W1488:W1503" si="942">S1488</f>
        <v>32186</v>
      </c>
      <c r="X1488" s="23">
        <v>32193</v>
      </c>
      <c r="Y1488" s="119">
        <f>X1488-W1488</f>
        <v>7</v>
      </c>
      <c r="Z1488" s="21"/>
      <c r="AA1488" s="50" t="s">
        <v>83</v>
      </c>
      <c r="AB1488" s="23">
        <f t="shared" si="940"/>
        <v>32193</v>
      </c>
      <c r="AC1488" s="23">
        <v>32201</v>
      </c>
      <c r="AD1488" s="119">
        <f>AC1488-Supply!AB1488</f>
        <v>8</v>
      </c>
      <c r="AE1488" s="21"/>
      <c r="AF1488" s="50" t="s">
        <v>83</v>
      </c>
      <c r="AG1488" s="23">
        <f t="shared" si="941"/>
        <v>32201</v>
      </c>
      <c r="AH1488" s="23">
        <v>32206</v>
      </c>
      <c r="AI1488" s="119">
        <f>AH1488-Supply!AG1488</f>
        <v>5</v>
      </c>
    </row>
    <row r="1489" spans="2:35" x14ac:dyDescent="0.35">
      <c r="B1489" s="50" t="s">
        <v>84</v>
      </c>
      <c r="C1489" s="23">
        <v>59307</v>
      </c>
      <c r="D1489" s="23">
        <v>59352</v>
      </c>
      <c r="E1489" s="119">
        <f>D1489-C1489</f>
        <v>45</v>
      </c>
      <c r="F1489" s="21"/>
      <c r="G1489" s="50" t="s">
        <v>84</v>
      </c>
      <c r="H1489" s="23">
        <f t="shared" si="937"/>
        <v>59352</v>
      </c>
      <c r="I1489" s="23">
        <v>59389</v>
      </c>
      <c r="J1489" s="119">
        <f>I1489-H1489</f>
        <v>37</v>
      </c>
      <c r="K1489" s="21"/>
      <c r="L1489" s="50" t="s">
        <v>84</v>
      </c>
      <c r="M1489" s="40">
        <f t="shared" si="938"/>
        <v>59389</v>
      </c>
      <c r="N1489" s="23">
        <v>59434</v>
      </c>
      <c r="O1489" s="119">
        <f>N1489-M1489</f>
        <v>45</v>
      </c>
      <c r="P1489" s="21"/>
      <c r="Q1489" s="50" t="s">
        <v>84</v>
      </c>
      <c r="R1489" s="23">
        <f t="shared" si="939"/>
        <v>59434</v>
      </c>
      <c r="S1489" s="23">
        <v>59464</v>
      </c>
      <c r="T1489" s="119">
        <f>S1489-R1489</f>
        <v>30</v>
      </c>
      <c r="U1489" s="21"/>
      <c r="V1489" s="50" t="s">
        <v>84</v>
      </c>
      <c r="W1489" s="23">
        <f t="shared" si="942"/>
        <v>59464</v>
      </c>
      <c r="X1489" s="23">
        <v>59480</v>
      </c>
      <c r="Y1489" s="119">
        <f>X1489-W1489</f>
        <v>16</v>
      </c>
      <c r="Z1489" s="21"/>
      <c r="AA1489" s="50" t="s">
        <v>84</v>
      </c>
      <c r="AB1489" s="23">
        <f t="shared" si="940"/>
        <v>59480</v>
      </c>
      <c r="AC1489" s="23">
        <v>59547</v>
      </c>
      <c r="AD1489" s="119">
        <f>AC1489-AB1489</f>
        <v>67</v>
      </c>
      <c r="AE1489" s="21"/>
      <c r="AF1489" s="50" t="s">
        <v>84</v>
      </c>
      <c r="AG1489" s="23">
        <f t="shared" si="941"/>
        <v>59547</v>
      </c>
      <c r="AH1489" s="23">
        <v>59567</v>
      </c>
      <c r="AI1489" s="119">
        <f>AH1489-AG1489</f>
        <v>20</v>
      </c>
    </row>
    <row r="1490" spans="2:35" x14ac:dyDescent="0.35">
      <c r="B1490" s="50" t="s">
        <v>98</v>
      </c>
      <c r="C1490" s="23">
        <v>139852</v>
      </c>
      <c r="D1490" s="23">
        <v>139852</v>
      </c>
      <c r="E1490" s="119">
        <f>D1490-C1490</f>
        <v>0</v>
      </c>
      <c r="F1490" s="21"/>
      <c r="G1490" s="50" t="s">
        <v>98</v>
      </c>
      <c r="H1490" s="23">
        <f t="shared" si="937"/>
        <v>139852</v>
      </c>
      <c r="I1490" s="23">
        <v>139852</v>
      </c>
      <c r="J1490" s="119">
        <f>I1490-H1490</f>
        <v>0</v>
      </c>
      <c r="K1490" s="21"/>
      <c r="L1490" s="50" t="s">
        <v>98</v>
      </c>
      <c r="M1490" s="40">
        <f t="shared" si="938"/>
        <v>139852</v>
      </c>
      <c r="N1490" s="23">
        <v>139852</v>
      </c>
      <c r="O1490" s="119">
        <f>N1490-M1490</f>
        <v>0</v>
      </c>
      <c r="P1490" s="21"/>
      <c r="Q1490" s="50" t="s">
        <v>98</v>
      </c>
      <c r="R1490" s="23">
        <f t="shared" si="939"/>
        <v>139852</v>
      </c>
      <c r="S1490" s="23">
        <v>139852</v>
      </c>
      <c r="T1490" s="119">
        <f>S1490-R1490</f>
        <v>0</v>
      </c>
      <c r="U1490" s="21"/>
      <c r="V1490" s="50" t="s">
        <v>98</v>
      </c>
      <c r="W1490" s="23">
        <f t="shared" si="942"/>
        <v>139852</v>
      </c>
      <c r="X1490" s="23">
        <v>139852</v>
      </c>
      <c r="Y1490" s="119">
        <f>X1490-W1490</f>
        <v>0</v>
      </c>
      <c r="Z1490" s="21"/>
      <c r="AA1490" s="50" t="s">
        <v>98</v>
      </c>
      <c r="AB1490" s="23">
        <f t="shared" si="940"/>
        <v>139852</v>
      </c>
      <c r="AC1490" s="23">
        <v>139852</v>
      </c>
      <c r="AD1490" s="119">
        <f>AC1490-AB1490</f>
        <v>0</v>
      </c>
      <c r="AE1490" s="21"/>
      <c r="AF1490" s="50" t="s">
        <v>98</v>
      </c>
      <c r="AG1490" s="23">
        <f t="shared" si="941"/>
        <v>139852</v>
      </c>
      <c r="AH1490" s="23">
        <v>139852</v>
      </c>
      <c r="AI1490" s="119">
        <f>AH1490-AG1490</f>
        <v>0</v>
      </c>
    </row>
    <row r="1491" spans="2:35" x14ac:dyDescent="0.35">
      <c r="B1491" s="50" t="s">
        <v>85</v>
      </c>
      <c r="C1491" s="23">
        <v>1020</v>
      </c>
      <c r="D1491" s="23">
        <v>1021</v>
      </c>
      <c r="E1491" s="119">
        <f>D1491-C1491</f>
        <v>1</v>
      </c>
      <c r="F1491" s="21"/>
      <c r="G1491" s="50" t="s">
        <v>85</v>
      </c>
      <c r="H1491" s="23">
        <f t="shared" si="937"/>
        <v>1021</v>
      </c>
      <c r="I1491" s="23">
        <v>1023</v>
      </c>
      <c r="J1491" s="119">
        <f>I1491-H1491</f>
        <v>2</v>
      </c>
      <c r="K1491" s="21"/>
      <c r="L1491" s="50" t="s">
        <v>85</v>
      </c>
      <c r="M1491" s="40">
        <f t="shared" si="938"/>
        <v>1023</v>
      </c>
      <c r="N1491" s="23">
        <v>1025</v>
      </c>
      <c r="O1491" s="119">
        <f>N1491-M1491</f>
        <v>2</v>
      </c>
      <c r="P1491" s="21"/>
      <c r="Q1491" s="50" t="s">
        <v>85</v>
      </c>
      <c r="R1491" s="23">
        <f t="shared" si="939"/>
        <v>1025</v>
      </c>
      <c r="S1491" s="23">
        <v>1027</v>
      </c>
      <c r="T1491" s="119">
        <f>S1491-R1491</f>
        <v>2</v>
      </c>
      <c r="U1491" s="21"/>
      <c r="V1491" s="50" t="s">
        <v>85</v>
      </c>
      <c r="W1491" s="23">
        <f t="shared" si="942"/>
        <v>1027</v>
      </c>
      <c r="X1491" s="23">
        <v>1029</v>
      </c>
      <c r="Y1491" s="119">
        <f>X1491-W1491</f>
        <v>2</v>
      </c>
      <c r="Z1491" s="21"/>
      <c r="AA1491" s="50" t="s">
        <v>85</v>
      </c>
      <c r="AB1491" s="23">
        <f t="shared" si="940"/>
        <v>1029</v>
      </c>
      <c r="AC1491" s="23">
        <v>1031</v>
      </c>
      <c r="AD1491" s="119">
        <f>AC1491-AB1491</f>
        <v>2</v>
      </c>
      <c r="AE1491" s="21"/>
      <c r="AF1491" s="50" t="s">
        <v>85</v>
      </c>
      <c r="AG1491" s="23">
        <f t="shared" si="941"/>
        <v>1031</v>
      </c>
      <c r="AH1491" s="23">
        <v>1033</v>
      </c>
      <c r="AI1491" s="119">
        <f>AH1491-AG1491</f>
        <v>2</v>
      </c>
    </row>
    <row r="1492" spans="2:35" x14ac:dyDescent="0.35">
      <c r="B1492" s="50" t="s">
        <v>86</v>
      </c>
      <c r="C1492" s="23">
        <v>394304</v>
      </c>
      <c r="D1492" s="23">
        <v>394522</v>
      </c>
      <c r="E1492" s="119">
        <f>D1492-C1492</f>
        <v>218</v>
      </c>
      <c r="F1492" s="21"/>
      <c r="G1492" s="50" t="s">
        <v>86</v>
      </c>
      <c r="H1492" s="23">
        <f t="shared" si="937"/>
        <v>394522</v>
      </c>
      <c r="I1492" s="23">
        <v>394640</v>
      </c>
      <c r="J1492" s="119">
        <f>I1492-H1492</f>
        <v>118</v>
      </c>
      <c r="K1492" s="21"/>
      <c r="L1492" s="50" t="s">
        <v>86</v>
      </c>
      <c r="M1492" s="40">
        <f t="shared" si="938"/>
        <v>394640</v>
      </c>
      <c r="N1492" s="23">
        <v>394864</v>
      </c>
      <c r="O1492" s="119">
        <f>N1492-M1492</f>
        <v>224</v>
      </c>
      <c r="P1492" s="21"/>
      <c r="Q1492" s="50" t="s">
        <v>86</v>
      </c>
      <c r="R1492" s="23">
        <f t="shared" si="939"/>
        <v>394864</v>
      </c>
      <c r="S1492" s="23">
        <v>395126</v>
      </c>
      <c r="T1492" s="119">
        <f>S1492-R1492</f>
        <v>262</v>
      </c>
      <c r="U1492" s="21"/>
      <c r="V1492" s="50" t="s">
        <v>86</v>
      </c>
      <c r="W1492" s="23">
        <f t="shared" si="942"/>
        <v>395126</v>
      </c>
      <c r="X1492" s="23">
        <v>395400</v>
      </c>
      <c r="Y1492" s="119">
        <f>X1492-W1492</f>
        <v>274</v>
      </c>
      <c r="Z1492" s="21"/>
      <c r="AA1492" s="50" t="s">
        <v>86</v>
      </c>
      <c r="AB1492" s="23">
        <f t="shared" si="940"/>
        <v>395400</v>
      </c>
      <c r="AC1492" s="23">
        <v>395613</v>
      </c>
      <c r="AD1492" s="119">
        <f>AC1492-AB1492</f>
        <v>213</v>
      </c>
      <c r="AE1492" s="21"/>
      <c r="AF1492" s="50" t="s">
        <v>86</v>
      </c>
      <c r="AG1492" s="23">
        <f t="shared" si="941"/>
        <v>395613</v>
      </c>
      <c r="AH1492" s="23">
        <v>395834</v>
      </c>
      <c r="AI1492" s="119">
        <f>AH1492-AG1492</f>
        <v>221</v>
      </c>
    </row>
    <row r="1493" spans="2:35" x14ac:dyDescent="0.35">
      <c r="B1493" s="50" t="s">
        <v>93</v>
      </c>
      <c r="C1493" s="23"/>
      <c r="D1493" s="23"/>
      <c r="E1493" s="119">
        <f>E1492+E1491+E1490+E1489+E1488+E1487</f>
        <v>2690</v>
      </c>
      <c r="F1493" s="21"/>
      <c r="G1493" s="50" t="s">
        <v>93</v>
      </c>
      <c r="H1493" s="23">
        <f t="shared" si="937"/>
        <v>0</v>
      </c>
      <c r="I1493" s="23"/>
      <c r="J1493" s="119">
        <f>J1492+J1491+J1490+J1489+J1488+J1487</f>
        <v>1869</v>
      </c>
      <c r="K1493" s="21"/>
      <c r="L1493" s="50" t="s">
        <v>93</v>
      </c>
      <c r="M1493" s="40">
        <f t="shared" si="938"/>
        <v>0</v>
      </c>
      <c r="N1493" s="23"/>
      <c r="O1493" s="119">
        <f>O1492+O1491+O1490+O1489+O1488+O1487</f>
        <v>2108</v>
      </c>
      <c r="P1493" s="21"/>
      <c r="Q1493" s="50" t="s">
        <v>93</v>
      </c>
      <c r="R1493" s="23">
        <f t="shared" si="939"/>
        <v>0</v>
      </c>
      <c r="S1493" s="23"/>
      <c r="T1493" s="119">
        <f>T1492+T1491+T1490+T1489+T1488+T1487</f>
        <v>2240</v>
      </c>
      <c r="U1493" s="21"/>
      <c r="V1493" s="50" t="s">
        <v>93</v>
      </c>
      <c r="W1493" s="23">
        <f t="shared" si="942"/>
        <v>0</v>
      </c>
      <c r="X1493" s="23"/>
      <c r="Y1493" s="119">
        <f>Y1492+Y1491+Y1490+Y1489+Y1488+Y1487</f>
        <v>2379</v>
      </c>
      <c r="Z1493" s="21"/>
      <c r="AA1493" s="50" t="s">
        <v>93</v>
      </c>
      <c r="AB1493" s="23">
        <f t="shared" si="940"/>
        <v>0</v>
      </c>
      <c r="AC1493" s="23"/>
      <c r="AD1493" s="119">
        <f>AD1492+AD1491+AD1490+AD1489+AD1488+AD1487</f>
        <v>2690</v>
      </c>
      <c r="AE1493" s="21"/>
      <c r="AF1493" s="50" t="s">
        <v>93</v>
      </c>
      <c r="AG1493" s="23">
        <f t="shared" si="941"/>
        <v>0</v>
      </c>
      <c r="AH1493" s="23"/>
      <c r="AI1493" s="119">
        <f>AI1492+AI1491+AI1490+AI1489+AI1488+AI1487</f>
        <v>2538</v>
      </c>
    </row>
    <row r="1494" spans="2:35" x14ac:dyDescent="0.35">
      <c r="B1494" s="50" t="s">
        <v>87</v>
      </c>
      <c r="C1494" s="23">
        <v>1610707</v>
      </c>
      <c r="D1494" s="23">
        <v>1610707</v>
      </c>
      <c r="E1494" s="119">
        <f t="shared" ref="E1494:E1500" si="943">D1494-C1494</f>
        <v>0</v>
      </c>
      <c r="F1494" s="21"/>
      <c r="G1494" s="50" t="s">
        <v>87</v>
      </c>
      <c r="H1494" s="23">
        <f t="shared" si="937"/>
        <v>1610707</v>
      </c>
      <c r="I1494" s="23">
        <v>1610707</v>
      </c>
      <c r="J1494" s="119">
        <f t="shared" ref="J1494:J1500" si="944">I1494-H1494</f>
        <v>0</v>
      </c>
      <c r="K1494" s="21"/>
      <c r="L1494" s="50" t="s">
        <v>87</v>
      </c>
      <c r="M1494" s="40">
        <f t="shared" si="938"/>
        <v>1610707</v>
      </c>
      <c r="N1494" s="23">
        <v>1610707</v>
      </c>
      <c r="O1494" s="119">
        <f t="shared" ref="O1494:O1500" si="945">N1494-M1494</f>
        <v>0</v>
      </c>
      <c r="P1494" s="21"/>
      <c r="Q1494" s="50" t="s">
        <v>87</v>
      </c>
      <c r="R1494" s="23">
        <f t="shared" si="939"/>
        <v>1610707</v>
      </c>
      <c r="S1494" s="23">
        <v>1610707</v>
      </c>
      <c r="T1494" s="119">
        <f t="shared" ref="T1494:T1500" si="946">S1494-R1494</f>
        <v>0</v>
      </c>
      <c r="U1494" s="21"/>
      <c r="V1494" s="50" t="s">
        <v>87</v>
      </c>
      <c r="W1494" s="23">
        <f t="shared" si="942"/>
        <v>1610707</v>
      </c>
      <c r="X1494" s="23">
        <v>1610707</v>
      </c>
      <c r="Y1494" s="119">
        <f t="shared" ref="Y1494:Y1500" si="947">X1494-W1494</f>
        <v>0</v>
      </c>
      <c r="Z1494" s="21"/>
      <c r="AA1494" s="50" t="s">
        <v>87</v>
      </c>
      <c r="AB1494" s="23">
        <f t="shared" si="940"/>
        <v>1610707</v>
      </c>
      <c r="AC1494" s="23">
        <v>1610707</v>
      </c>
      <c r="AD1494" s="119">
        <f t="shared" ref="AD1494:AD1500" si="948">AC1494-AB1494</f>
        <v>0</v>
      </c>
      <c r="AE1494" s="21"/>
      <c r="AF1494" s="50" t="s">
        <v>87</v>
      </c>
      <c r="AG1494" s="23">
        <f t="shared" si="941"/>
        <v>1610707</v>
      </c>
      <c r="AH1494" s="23">
        <v>1610707</v>
      </c>
      <c r="AI1494" s="119">
        <f t="shared" ref="AI1494:AI1500" si="949">AH1494-AG1494</f>
        <v>0</v>
      </c>
    </row>
    <row r="1495" spans="2:35" x14ac:dyDescent="0.35">
      <c r="B1495" s="50" t="s">
        <v>96</v>
      </c>
      <c r="C1495" s="23">
        <v>929181</v>
      </c>
      <c r="D1495" s="23">
        <v>929307</v>
      </c>
      <c r="E1495" s="119">
        <f t="shared" si="943"/>
        <v>126</v>
      </c>
      <c r="F1495" s="21"/>
      <c r="G1495" s="50" t="s">
        <v>96</v>
      </c>
      <c r="H1495" s="23">
        <f t="shared" si="937"/>
        <v>929307</v>
      </c>
      <c r="I1495" s="23">
        <v>929569</v>
      </c>
      <c r="J1495" s="119">
        <f t="shared" si="944"/>
        <v>262</v>
      </c>
      <c r="K1495" s="21"/>
      <c r="L1495" s="50" t="s">
        <v>96</v>
      </c>
      <c r="M1495" s="40">
        <f t="shared" si="938"/>
        <v>929569</v>
      </c>
      <c r="N1495" s="23">
        <v>929874</v>
      </c>
      <c r="O1495" s="119">
        <f t="shared" si="945"/>
        <v>305</v>
      </c>
      <c r="P1495" s="21"/>
      <c r="Q1495" s="50" t="s">
        <v>96</v>
      </c>
      <c r="R1495" s="23">
        <f t="shared" si="939"/>
        <v>929874</v>
      </c>
      <c r="S1495" s="23">
        <v>930164</v>
      </c>
      <c r="T1495" s="119">
        <f t="shared" si="946"/>
        <v>290</v>
      </c>
      <c r="U1495" s="21"/>
      <c r="V1495" s="50" t="s">
        <v>96</v>
      </c>
      <c r="W1495" s="23">
        <f t="shared" si="942"/>
        <v>930164</v>
      </c>
      <c r="X1495" s="23">
        <v>930425</v>
      </c>
      <c r="Y1495" s="119">
        <f t="shared" si="947"/>
        <v>261</v>
      </c>
      <c r="Z1495" s="21"/>
      <c r="AA1495" s="50" t="s">
        <v>96</v>
      </c>
      <c r="AB1495" s="23">
        <f t="shared" si="940"/>
        <v>930425</v>
      </c>
      <c r="AC1495" s="23">
        <v>930723</v>
      </c>
      <c r="AD1495" s="119">
        <f t="shared" si="948"/>
        <v>298</v>
      </c>
      <c r="AE1495" s="21"/>
      <c r="AF1495" s="50" t="s">
        <v>96</v>
      </c>
      <c r="AG1495" s="23">
        <f t="shared" si="941"/>
        <v>930723</v>
      </c>
      <c r="AH1495" s="23">
        <v>930986</v>
      </c>
      <c r="AI1495" s="119">
        <f t="shared" si="949"/>
        <v>263</v>
      </c>
    </row>
    <row r="1496" spans="2:35" x14ac:dyDescent="0.35">
      <c r="B1496" s="50" t="s">
        <v>88</v>
      </c>
      <c r="C1496" s="23">
        <v>0</v>
      </c>
      <c r="D1496" s="23">
        <v>0</v>
      </c>
      <c r="E1496" s="119">
        <f t="shared" si="943"/>
        <v>0</v>
      </c>
      <c r="F1496" s="21"/>
      <c r="G1496" s="50" t="s">
        <v>88</v>
      </c>
      <c r="H1496" s="23">
        <f t="shared" si="937"/>
        <v>0</v>
      </c>
      <c r="I1496" s="23">
        <v>0</v>
      </c>
      <c r="J1496" s="119">
        <f t="shared" si="944"/>
        <v>0</v>
      </c>
      <c r="K1496" s="21"/>
      <c r="L1496" s="50" t="s">
        <v>88</v>
      </c>
      <c r="M1496" s="40">
        <f t="shared" si="938"/>
        <v>0</v>
      </c>
      <c r="N1496" s="23">
        <v>0</v>
      </c>
      <c r="O1496" s="119">
        <f t="shared" si="945"/>
        <v>0</v>
      </c>
      <c r="P1496" s="21"/>
      <c r="Q1496" s="50" t="s">
        <v>88</v>
      </c>
      <c r="R1496" s="23">
        <f t="shared" si="939"/>
        <v>0</v>
      </c>
      <c r="S1496" s="23">
        <v>0</v>
      </c>
      <c r="T1496" s="119">
        <f t="shared" si="946"/>
        <v>0</v>
      </c>
      <c r="U1496" s="21"/>
      <c r="V1496" s="50" t="s">
        <v>88</v>
      </c>
      <c r="W1496" s="23">
        <f t="shared" si="942"/>
        <v>0</v>
      </c>
      <c r="X1496" s="23">
        <v>0</v>
      </c>
      <c r="Y1496" s="119">
        <f t="shared" si="947"/>
        <v>0</v>
      </c>
      <c r="Z1496" s="21"/>
      <c r="AA1496" s="50" t="s">
        <v>88</v>
      </c>
      <c r="AB1496" s="23">
        <f t="shared" si="940"/>
        <v>0</v>
      </c>
      <c r="AC1496" s="23">
        <v>0</v>
      </c>
      <c r="AD1496" s="119">
        <f t="shared" si="948"/>
        <v>0</v>
      </c>
      <c r="AE1496" s="21"/>
      <c r="AF1496" s="50" t="s">
        <v>88</v>
      </c>
      <c r="AG1496" s="23">
        <f t="shared" si="941"/>
        <v>0</v>
      </c>
      <c r="AH1496" s="23">
        <v>0</v>
      </c>
      <c r="AI1496" s="119">
        <f t="shared" si="949"/>
        <v>0</v>
      </c>
    </row>
    <row r="1497" spans="2:35" x14ac:dyDescent="0.35">
      <c r="B1497" s="50" t="s">
        <v>108</v>
      </c>
      <c r="C1497" s="23">
        <v>3270</v>
      </c>
      <c r="D1497" s="23">
        <v>3271</v>
      </c>
      <c r="E1497" s="119">
        <f t="shared" si="943"/>
        <v>1</v>
      </c>
      <c r="F1497" s="21"/>
      <c r="G1497" s="50" t="s">
        <v>108</v>
      </c>
      <c r="H1497" s="23">
        <f t="shared" si="937"/>
        <v>3271</v>
      </c>
      <c r="I1497" s="23">
        <v>3272</v>
      </c>
      <c r="J1497" s="119">
        <f t="shared" si="944"/>
        <v>1</v>
      </c>
      <c r="K1497" s="21"/>
      <c r="L1497" s="50" t="s">
        <v>108</v>
      </c>
      <c r="M1497" s="40">
        <f t="shared" si="938"/>
        <v>3272</v>
      </c>
      <c r="N1497" s="23">
        <v>3272</v>
      </c>
      <c r="O1497" s="119">
        <f t="shared" si="945"/>
        <v>0</v>
      </c>
      <c r="P1497" s="21"/>
      <c r="Q1497" s="50" t="s">
        <v>108</v>
      </c>
      <c r="R1497" s="23">
        <f t="shared" si="939"/>
        <v>3272</v>
      </c>
      <c r="S1497" s="23">
        <v>3272</v>
      </c>
      <c r="T1497" s="119">
        <f t="shared" si="946"/>
        <v>0</v>
      </c>
      <c r="U1497" s="21"/>
      <c r="V1497" s="50" t="s">
        <v>108</v>
      </c>
      <c r="W1497" s="23">
        <f t="shared" si="942"/>
        <v>3272</v>
      </c>
      <c r="X1497" s="23">
        <v>3273</v>
      </c>
      <c r="Y1497" s="119">
        <f t="shared" si="947"/>
        <v>1</v>
      </c>
      <c r="Z1497" s="21"/>
      <c r="AA1497" s="50" t="s">
        <v>108</v>
      </c>
      <c r="AB1497" s="23">
        <f t="shared" si="940"/>
        <v>3273</v>
      </c>
      <c r="AC1497" s="23">
        <v>3276</v>
      </c>
      <c r="AD1497" s="119">
        <f t="shared" si="948"/>
        <v>3</v>
      </c>
      <c r="AE1497" s="21"/>
      <c r="AF1497" s="50" t="s">
        <v>108</v>
      </c>
      <c r="AG1497" s="23">
        <f t="shared" si="941"/>
        <v>3276</v>
      </c>
      <c r="AH1497" s="23">
        <v>3277</v>
      </c>
      <c r="AI1497" s="119">
        <f t="shared" si="949"/>
        <v>1</v>
      </c>
    </row>
    <row r="1498" spans="2:35" x14ac:dyDescent="0.35">
      <c r="B1498" s="50" t="s">
        <v>89</v>
      </c>
      <c r="C1498" s="23">
        <v>699666</v>
      </c>
      <c r="D1498" s="23">
        <v>700050</v>
      </c>
      <c r="E1498" s="119">
        <f t="shared" si="943"/>
        <v>384</v>
      </c>
      <c r="F1498" s="21"/>
      <c r="G1498" s="50" t="s">
        <v>89</v>
      </c>
      <c r="H1498" s="23">
        <f t="shared" si="937"/>
        <v>700050</v>
      </c>
      <c r="I1498" s="23">
        <v>700409</v>
      </c>
      <c r="J1498" s="119">
        <f t="shared" si="944"/>
        <v>359</v>
      </c>
      <c r="K1498" s="21"/>
      <c r="L1498" s="50" t="s">
        <v>89</v>
      </c>
      <c r="M1498" s="40">
        <f t="shared" si="938"/>
        <v>700409</v>
      </c>
      <c r="N1498" s="23">
        <v>700767</v>
      </c>
      <c r="O1498" s="119">
        <f t="shared" si="945"/>
        <v>358</v>
      </c>
      <c r="P1498" s="21"/>
      <c r="Q1498" s="50" t="s">
        <v>89</v>
      </c>
      <c r="R1498" s="23">
        <f t="shared" si="939"/>
        <v>700767</v>
      </c>
      <c r="S1498" s="23">
        <v>701204</v>
      </c>
      <c r="T1498" s="119">
        <f t="shared" si="946"/>
        <v>437</v>
      </c>
      <c r="U1498" s="21"/>
      <c r="V1498" s="50" t="s">
        <v>89</v>
      </c>
      <c r="W1498" s="23">
        <f t="shared" si="942"/>
        <v>701204</v>
      </c>
      <c r="X1498" s="23">
        <v>701608</v>
      </c>
      <c r="Y1498" s="119">
        <f t="shared" si="947"/>
        <v>404</v>
      </c>
      <c r="Z1498" s="21"/>
      <c r="AA1498" s="50" t="s">
        <v>89</v>
      </c>
      <c r="AB1498" s="23">
        <f t="shared" si="940"/>
        <v>701608</v>
      </c>
      <c r="AC1498" s="23">
        <v>702052</v>
      </c>
      <c r="AD1498" s="119">
        <f t="shared" si="948"/>
        <v>444</v>
      </c>
      <c r="AE1498" s="21"/>
      <c r="AF1498" s="50" t="s">
        <v>89</v>
      </c>
      <c r="AG1498" s="23">
        <f t="shared" si="941"/>
        <v>702052</v>
      </c>
      <c r="AH1498" s="23">
        <v>702415</v>
      </c>
      <c r="AI1498" s="119">
        <f t="shared" si="949"/>
        <v>363</v>
      </c>
    </row>
    <row r="1499" spans="2:35" x14ac:dyDescent="0.35">
      <c r="B1499" s="50" t="s">
        <v>90</v>
      </c>
      <c r="C1499" s="23">
        <v>384349</v>
      </c>
      <c r="D1499" s="23">
        <v>384683</v>
      </c>
      <c r="E1499" s="119">
        <f t="shared" si="943"/>
        <v>334</v>
      </c>
      <c r="F1499" s="21"/>
      <c r="G1499" s="50" t="s">
        <v>90</v>
      </c>
      <c r="H1499" s="23">
        <f t="shared" si="937"/>
        <v>384683</v>
      </c>
      <c r="I1499" s="23">
        <v>384979</v>
      </c>
      <c r="J1499" s="119">
        <f t="shared" si="944"/>
        <v>296</v>
      </c>
      <c r="K1499" s="21"/>
      <c r="L1499" s="50" t="s">
        <v>90</v>
      </c>
      <c r="M1499" s="40">
        <f t="shared" si="938"/>
        <v>384979</v>
      </c>
      <c r="N1499" s="23">
        <v>385325</v>
      </c>
      <c r="O1499" s="119">
        <f t="shared" si="945"/>
        <v>346</v>
      </c>
      <c r="P1499" s="21"/>
      <c r="Q1499" s="50" t="s">
        <v>90</v>
      </c>
      <c r="R1499" s="23">
        <f t="shared" si="939"/>
        <v>385325</v>
      </c>
      <c r="S1499" s="23">
        <v>385692</v>
      </c>
      <c r="T1499" s="119">
        <f t="shared" si="946"/>
        <v>367</v>
      </c>
      <c r="U1499" s="21"/>
      <c r="V1499" s="50" t="s">
        <v>90</v>
      </c>
      <c r="W1499" s="23">
        <f t="shared" si="942"/>
        <v>385692</v>
      </c>
      <c r="X1499" s="23">
        <v>386039</v>
      </c>
      <c r="Y1499" s="119">
        <f t="shared" si="947"/>
        <v>347</v>
      </c>
      <c r="Z1499" s="21"/>
      <c r="AA1499" s="50" t="s">
        <v>90</v>
      </c>
      <c r="AB1499" s="23">
        <f t="shared" si="940"/>
        <v>386039</v>
      </c>
      <c r="AC1499" s="23">
        <v>386528</v>
      </c>
      <c r="AD1499" s="119">
        <f t="shared" si="948"/>
        <v>489</v>
      </c>
      <c r="AE1499" s="21"/>
      <c r="AF1499" s="50" t="s">
        <v>90</v>
      </c>
      <c r="AG1499" s="23">
        <f t="shared" si="941"/>
        <v>386528</v>
      </c>
      <c r="AH1499" s="23">
        <v>386817</v>
      </c>
      <c r="AI1499" s="119">
        <f t="shared" si="949"/>
        <v>289</v>
      </c>
    </row>
    <row r="1500" spans="2:35" x14ac:dyDescent="0.35">
      <c r="B1500" s="50" t="s">
        <v>91</v>
      </c>
      <c r="C1500" s="23">
        <v>1205193</v>
      </c>
      <c r="D1500" s="23">
        <v>1206380</v>
      </c>
      <c r="E1500" s="119">
        <f t="shared" si="943"/>
        <v>1187</v>
      </c>
      <c r="F1500" s="21"/>
      <c r="G1500" s="50" t="s">
        <v>91</v>
      </c>
      <c r="H1500" s="23">
        <f t="shared" si="937"/>
        <v>1206380</v>
      </c>
      <c r="I1500" s="23">
        <v>1207516</v>
      </c>
      <c r="J1500" s="119">
        <f t="shared" si="944"/>
        <v>1136</v>
      </c>
      <c r="K1500" s="21"/>
      <c r="L1500" s="50" t="s">
        <v>91</v>
      </c>
      <c r="M1500" s="40">
        <f t="shared" si="938"/>
        <v>1207516</v>
      </c>
      <c r="N1500" s="23">
        <v>1208981</v>
      </c>
      <c r="O1500" s="119">
        <f t="shared" si="945"/>
        <v>1465</v>
      </c>
      <c r="P1500" s="21"/>
      <c r="Q1500" s="50" t="s">
        <v>91</v>
      </c>
      <c r="R1500" s="23">
        <f t="shared" si="939"/>
        <v>1208981</v>
      </c>
      <c r="S1500" s="23">
        <v>1210297</v>
      </c>
      <c r="T1500" s="119">
        <f t="shared" si="946"/>
        <v>1316</v>
      </c>
      <c r="U1500" s="21"/>
      <c r="V1500" s="50" t="s">
        <v>91</v>
      </c>
      <c r="W1500" s="23">
        <f t="shared" si="942"/>
        <v>1210297</v>
      </c>
      <c r="X1500" s="23">
        <v>1211823</v>
      </c>
      <c r="Y1500" s="119">
        <f t="shared" si="947"/>
        <v>1526</v>
      </c>
      <c r="Z1500" s="21"/>
      <c r="AA1500" s="50" t="s">
        <v>91</v>
      </c>
      <c r="AB1500" s="23">
        <f t="shared" si="940"/>
        <v>1211823</v>
      </c>
      <c r="AC1500" s="23">
        <v>1213360</v>
      </c>
      <c r="AD1500" s="119">
        <f t="shared" si="948"/>
        <v>1537</v>
      </c>
      <c r="AE1500" s="21"/>
      <c r="AF1500" s="50" t="s">
        <v>91</v>
      </c>
      <c r="AG1500" s="23">
        <f t="shared" si="941"/>
        <v>1213360</v>
      </c>
      <c r="AH1500" s="23">
        <v>1214890</v>
      </c>
      <c r="AI1500" s="119">
        <f t="shared" si="949"/>
        <v>1530</v>
      </c>
    </row>
    <row r="1501" spans="2:35" x14ac:dyDescent="0.35">
      <c r="B1501" s="50" t="s">
        <v>94</v>
      </c>
      <c r="C1501" s="23"/>
      <c r="D1501" s="23"/>
      <c r="E1501" s="119">
        <f>SUM(E1494:E1500)</f>
        <v>2032</v>
      </c>
      <c r="F1501" s="21"/>
      <c r="G1501" s="50" t="s">
        <v>94</v>
      </c>
      <c r="H1501" s="23">
        <f t="shared" si="937"/>
        <v>0</v>
      </c>
      <c r="I1501" s="23"/>
      <c r="J1501" s="119">
        <f>SUM(J1494:J1500)</f>
        <v>2054</v>
      </c>
      <c r="K1501" s="21"/>
      <c r="L1501" s="50" t="s">
        <v>94</v>
      </c>
      <c r="M1501" s="40">
        <f t="shared" si="938"/>
        <v>0</v>
      </c>
      <c r="N1501" s="23"/>
      <c r="O1501" s="119">
        <f>SUM(O1494:O1500)</f>
        <v>2474</v>
      </c>
      <c r="P1501" s="21"/>
      <c r="Q1501" s="50" t="s">
        <v>94</v>
      </c>
      <c r="R1501" s="23">
        <f t="shared" si="939"/>
        <v>0</v>
      </c>
      <c r="S1501" s="23"/>
      <c r="T1501" s="119">
        <f>SUM(T1494:T1500)</f>
        <v>2410</v>
      </c>
      <c r="U1501" s="21"/>
      <c r="V1501" s="50" t="s">
        <v>94</v>
      </c>
      <c r="W1501" s="23">
        <f t="shared" si="942"/>
        <v>0</v>
      </c>
      <c r="X1501" s="23"/>
      <c r="Y1501" s="119">
        <f>SUM(Y1494:Y1500)</f>
        <v>2539</v>
      </c>
      <c r="Z1501" s="21"/>
      <c r="AA1501" s="50" t="s">
        <v>94</v>
      </c>
      <c r="AB1501" s="23">
        <f t="shared" si="940"/>
        <v>0</v>
      </c>
      <c r="AC1501" s="23"/>
      <c r="AD1501" s="119">
        <f>SUM(AD1494:AD1500)</f>
        <v>2771</v>
      </c>
      <c r="AE1501" s="21"/>
      <c r="AF1501" s="50" t="s">
        <v>94</v>
      </c>
      <c r="AG1501" s="23">
        <f t="shared" si="941"/>
        <v>0</v>
      </c>
      <c r="AH1501" s="23"/>
      <c r="AI1501" s="119">
        <f>SUM(AI1494:AI1500)</f>
        <v>2446</v>
      </c>
    </row>
    <row r="1502" spans="2:35" x14ac:dyDescent="0.35">
      <c r="B1502" s="50" t="s">
        <v>97</v>
      </c>
      <c r="C1502" s="23">
        <v>635408</v>
      </c>
      <c r="D1502" s="23">
        <v>635696</v>
      </c>
      <c r="E1502" s="119">
        <f>D1502-C1502</f>
        <v>288</v>
      </c>
      <c r="F1502" s="21"/>
      <c r="G1502" s="50" t="s">
        <v>97</v>
      </c>
      <c r="H1502" s="23">
        <f t="shared" si="937"/>
        <v>635696</v>
      </c>
      <c r="I1502" s="23">
        <v>635921</v>
      </c>
      <c r="J1502" s="119">
        <f>I1502-H1502</f>
        <v>225</v>
      </c>
      <c r="K1502" s="21"/>
      <c r="L1502" s="50" t="s">
        <v>97</v>
      </c>
      <c r="M1502" s="40">
        <f t="shared" si="938"/>
        <v>635921</v>
      </c>
      <c r="N1502" s="23">
        <v>636227</v>
      </c>
      <c r="O1502" s="119">
        <f>N1502-M1502</f>
        <v>306</v>
      </c>
      <c r="P1502" s="21"/>
      <c r="Q1502" s="50" t="s">
        <v>97</v>
      </c>
      <c r="R1502" s="23">
        <f t="shared" si="939"/>
        <v>636227</v>
      </c>
      <c r="S1502" s="23">
        <v>636391</v>
      </c>
      <c r="T1502" s="119">
        <f>S1502-R1502</f>
        <v>164</v>
      </c>
      <c r="U1502" s="21"/>
      <c r="V1502" s="50" t="s">
        <v>97</v>
      </c>
      <c r="W1502" s="23">
        <f t="shared" si="942"/>
        <v>636391</v>
      </c>
      <c r="X1502" s="23">
        <v>636507</v>
      </c>
      <c r="Y1502" s="119">
        <f>X1502-W1502</f>
        <v>116</v>
      </c>
      <c r="Z1502" s="21"/>
      <c r="AA1502" s="50" t="s">
        <v>97</v>
      </c>
      <c r="AB1502" s="23">
        <f t="shared" si="940"/>
        <v>636507</v>
      </c>
      <c r="AC1502" s="23">
        <v>636658</v>
      </c>
      <c r="AD1502" s="119">
        <f>AC1502-AB1502</f>
        <v>151</v>
      </c>
      <c r="AE1502" s="21"/>
      <c r="AF1502" s="50" t="s">
        <v>97</v>
      </c>
      <c r="AG1502" s="23">
        <f t="shared" si="941"/>
        <v>636658</v>
      </c>
      <c r="AH1502" s="23">
        <v>636987</v>
      </c>
      <c r="AI1502" s="119">
        <f>AH1502-AG1502</f>
        <v>329</v>
      </c>
    </row>
    <row r="1503" spans="2:35" x14ac:dyDescent="0.35">
      <c r="B1503" s="29" t="s">
        <v>130</v>
      </c>
      <c r="C1503" s="23"/>
      <c r="D1503" s="23"/>
      <c r="E1503" s="121">
        <f>E1502+E1501+E1493+E1485+E1486+E1484+E1483+E1482+E1481</f>
        <v>7181</v>
      </c>
      <c r="F1503" s="21"/>
      <c r="G1503" s="29" t="s">
        <v>130</v>
      </c>
      <c r="H1503" s="23">
        <f t="shared" si="937"/>
        <v>0</v>
      </c>
      <c r="I1503" s="23"/>
      <c r="J1503" s="121">
        <f>J1502+J1501+J1493+J1485+J1486+J1484+J1483+J1482+J1481</f>
        <v>7017</v>
      </c>
      <c r="K1503" s="21"/>
      <c r="L1503" s="29" t="s">
        <v>130</v>
      </c>
      <c r="M1503" s="40">
        <f t="shared" si="938"/>
        <v>0</v>
      </c>
      <c r="N1503" s="23"/>
      <c r="O1503" s="121">
        <f>O1502+O1501+O1493+O1485+O1486+O1484+O1483+O1482+O1481</f>
        <v>6816</v>
      </c>
      <c r="P1503" s="21"/>
      <c r="Q1503" s="29" t="s">
        <v>130</v>
      </c>
      <c r="R1503" s="23">
        <f t="shared" si="939"/>
        <v>0</v>
      </c>
      <c r="S1503" s="23"/>
      <c r="T1503" s="121">
        <f>T1502+T1501+T1493+T1485+T1486+T1484+T1483+T1482+T1481</f>
        <v>6579</v>
      </c>
      <c r="U1503" s="21"/>
      <c r="V1503" s="29" t="s">
        <v>130</v>
      </c>
      <c r="W1503" s="23">
        <f t="shared" si="942"/>
        <v>0</v>
      </c>
      <c r="X1503" s="23"/>
      <c r="Y1503" s="121">
        <f>Y1502+Y1501+Y1493+Y1485+Y1486+Y1484+Y1483+Y1482+Y1481</f>
        <v>7586</v>
      </c>
      <c r="Z1503" s="21"/>
      <c r="AA1503" s="29" t="s">
        <v>130</v>
      </c>
      <c r="AB1503" s="23">
        <f t="shared" si="940"/>
        <v>0</v>
      </c>
      <c r="AC1503" s="23"/>
      <c r="AD1503" s="121">
        <f>AD1502+AD1501+AD1493+AD1485+AD1486+AD1484+AD1483+AD1482+AD1481</f>
        <v>8763</v>
      </c>
      <c r="AE1503" s="21"/>
      <c r="AF1503" s="29" t="s">
        <v>130</v>
      </c>
      <c r="AG1503" s="23">
        <f t="shared" si="941"/>
        <v>0</v>
      </c>
      <c r="AH1503" s="23"/>
      <c r="AI1503" s="121">
        <f>AI1502+AI1501+AI1493+AI1485+AI1486+AI1484+AI1483+AI1482+AI1481</f>
        <v>8020</v>
      </c>
    </row>
    <row r="1504" spans="2:35" x14ac:dyDescent="0.35">
      <c r="B1504" s="21"/>
      <c r="C1504" s="21"/>
      <c r="D1504" s="21"/>
      <c r="E1504" s="123">
        <f>E1503-E1487+471</f>
        <v>5232</v>
      </c>
      <c r="F1504" s="21"/>
      <c r="G1504" s="21"/>
      <c r="H1504" s="21"/>
      <c r="I1504" s="21"/>
      <c r="J1504" s="123">
        <f>J1503-J1487+471</f>
        <v>5798</v>
      </c>
      <c r="K1504" s="21"/>
      <c r="L1504" s="21"/>
      <c r="M1504" s="21"/>
      <c r="N1504" s="21"/>
      <c r="O1504" s="123">
        <f>O1503-O1487+471</f>
        <v>5457</v>
      </c>
      <c r="P1504" s="21"/>
      <c r="Q1504" s="21"/>
      <c r="R1504" s="21"/>
      <c r="S1504" s="21"/>
      <c r="T1504" s="123">
        <f>T1503-T1487+471</f>
        <v>5110</v>
      </c>
      <c r="U1504" s="21"/>
      <c r="V1504" s="21"/>
      <c r="W1504" s="21"/>
      <c r="X1504" s="21"/>
      <c r="Y1504" s="123">
        <f>Y1503-Y1487+471</f>
        <v>5977</v>
      </c>
      <c r="Z1504" s="21"/>
      <c r="AA1504" s="21"/>
      <c r="AB1504" s="21"/>
      <c r="AC1504" s="21"/>
      <c r="AD1504" s="123">
        <f>AD1503-AD1487+471</f>
        <v>6834</v>
      </c>
      <c r="AE1504" s="21"/>
      <c r="AF1504" s="21"/>
      <c r="AG1504" s="21"/>
      <c r="AH1504" s="21"/>
      <c r="AI1504" s="123">
        <f>AI1503-AI1487+471</f>
        <v>6201</v>
      </c>
    </row>
    <row r="1506" spans="2:35" x14ac:dyDescent="0.35">
      <c r="B1506" s="117" t="s">
        <v>114</v>
      </c>
      <c r="C1506" s="292" t="s">
        <v>1843</v>
      </c>
      <c r="D1506" s="293"/>
      <c r="E1506" s="294"/>
      <c r="F1506" s="21"/>
      <c r="G1506" s="117" t="s">
        <v>114</v>
      </c>
      <c r="H1506" s="292" t="s">
        <v>1844</v>
      </c>
      <c r="I1506" s="293"/>
      <c r="J1506" s="294"/>
      <c r="K1506" s="21"/>
      <c r="L1506" s="117" t="s">
        <v>114</v>
      </c>
      <c r="M1506" s="292" t="s">
        <v>1845</v>
      </c>
      <c r="N1506" s="293"/>
      <c r="O1506" s="294"/>
      <c r="P1506" s="21"/>
      <c r="Q1506" s="117" t="s">
        <v>114</v>
      </c>
      <c r="R1506" s="292" t="s">
        <v>1846</v>
      </c>
      <c r="S1506" s="293"/>
      <c r="T1506" s="294"/>
      <c r="U1506" s="21"/>
      <c r="V1506" s="117" t="s">
        <v>114</v>
      </c>
      <c r="W1506" s="292" t="s">
        <v>1847</v>
      </c>
      <c r="X1506" s="293"/>
      <c r="Y1506" s="294"/>
      <c r="Z1506" s="21"/>
      <c r="AA1506" s="117" t="s">
        <v>114</v>
      </c>
      <c r="AB1506" s="292" t="s">
        <v>1848</v>
      </c>
      <c r="AC1506" s="293"/>
      <c r="AD1506" s="294"/>
      <c r="AE1506" s="21"/>
      <c r="AF1506" s="117" t="s">
        <v>114</v>
      </c>
      <c r="AG1506" s="292" t="s">
        <v>1849</v>
      </c>
      <c r="AH1506" s="293"/>
      <c r="AI1506" s="294"/>
    </row>
    <row r="1507" spans="2:35" x14ac:dyDescent="0.35">
      <c r="B1507" s="50"/>
      <c r="C1507" s="118" t="s">
        <v>81</v>
      </c>
      <c r="D1507" s="118" t="s">
        <v>82</v>
      </c>
      <c r="E1507" s="118" t="s">
        <v>95</v>
      </c>
      <c r="F1507" s="21"/>
      <c r="G1507" s="50"/>
      <c r="H1507" s="118" t="s">
        <v>81</v>
      </c>
      <c r="I1507" s="118" t="s">
        <v>82</v>
      </c>
      <c r="J1507" s="118" t="s">
        <v>95</v>
      </c>
      <c r="K1507" s="21"/>
      <c r="L1507" s="50"/>
      <c r="M1507" s="118" t="s">
        <v>81</v>
      </c>
      <c r="N1507" s="118" t="s">
        <v>82</v>
      </c>
      <c r="O1507" s="118" t="s">
        <v>95</v>
      </c>
      <c r="P1507" s="21"/>
      <c r="Q1507" s="50"/>
      <c r="R1507" s="118" t="s">
        <v>81</v>
      </c>
      <c r="S1507" s="118" t="s">
        <v>82</v>
      </c>
      <c r="T1507" s="118" t="s">
        <v>95</v>
      </c>
      <c r="U1507" s="21"/>
      <c r="V1507" s="50"/>
      <c r="W1507" s="118" t="s">
        <v>81</v>
      </c>
      <c r="X1507" s="118" t="s">
        <v>82</v>
      </c>
      <c r="Y1507" s="118" t="s">
        <v>95</v>
      </c>
      <c r="Z1507" s="21"/>
      <c r="AA1507" s="50"/>
      <c r="AB1507" s="118" t="s">
        <v>81</v>
      </c>
      <c r="AC1507" s="118" t="s">
        <v>82</v>
      </c>
      <c r="AD1507" s="118" t="s">
        <v>95</v>
      </c>
      <c r="AE1507" s="21"/>
      <c r="AF1507" s="50"/>
      <c r="AG1507" s="118" t="s">
        <v>81</v>
      </c>
      <c r="AH1507" s="118" t="s">
        <v>82</v>
      </c>
      <c r="AI1507" s="118" t="s">
        <v>95</v>
      </c>
    </row>
    <row r="1508" spans="2:35" x14ac:dyDescent="0.35">
      <c r="B1508" s="50" t="s">
        <v>92</v>
      </c>
      <c r="C1508" s="23">
        <v>524608</v>
      </c>
      <c r="D1508" s="23">
        <v>524726</v>
      </c>
      <c r="E1508" s="119">
        <f>(D1508-C1508)*10</f>
        <v>1180</v>
      </c>
      <c r="F1508" s="21"/>
      <c r="G1508" s="50" t="s">
        <v>92</v>
      </c>
      <c r="H1508" s="23">
        <f>D1508</f>
        <v>524726</v>
      </c>
      <c r="I1508" s="40">
        <v>524898</v>
      </c>
      <c r="J1508" s="132">
        <v>1720</v>
      </c>
      <c r="K1508" s="21"/>
      <c r="L1508" s="50" t="s">
        <v>92</v>
      </c>
      <c r="M1508" s="40">
        <f>I1508</f>
        <v>524898</v>
      </c>
      <c r="N1508" s="40">
        <v>525078</v>
      </c>
      <c r="O1508" s="132">
        <v>1800</v>
      </c>
      <c r="P1508" s="21"/>
      <c r="Q1508" s="50" t="s">
        <v>92</v>
      </c>
      <c r="R1508" s="40">
        <f>N1508</f>
        <v>525078</v>
      </c>
      <c r="S1508" s="23">
        <v>525201</v>
      </c>
      <c r="T1508" s="119">
        <v>1230</v>
      </c>
      <c r="U1508" s="21"/>
      <c r="V1508" s="50" t="s">
        <v>92</v>
      </c>
      <c r="W1508" s="23">
        <f t="shared" ref="W1508:W1514" si="950">S1508</f>
        <v>525201</v>
      </c>
      <c r="X1508" s="23">
        <v>525320</v>
      </c>
      <c r="Y1508" s="119">
        <v>1190</v>
      </c>
      <c r="Z1508" s="21"/>
      <c r="AA1508" s="50" t="s">
        <v>92</v>
      </c>
      <c r="AB1508" s="23">
        <f>X1508</f>
        <v>525320</v>
      </c>
      <c r="AC1508" s="23">
        <v>525490</v>
      </c>
      <c r="AD1508" s="119">
        <v>1700</v>
      </c>
      <c r="AE1508" s="21"/>
      <c r="AF1508" s="50" t="s">
        <v>92</v>
      </c>
      <c r="AG1508" s="23">
        <f>AC1508</f>
        <v>525490</v>
      </c>
      <c r="AH1508" s="23">
        <v>525672</v>
      </c>
      <c r="AI1508" s="119">
        <f>(AH1508-AG1508)*10</f>
        <v>1820</v>
      </c>
    </row>
    <row r="1509" spans="2:35" x14ac:dyDescent="0.35">
      <c r="B1509" s="50" t="s">
        <v>6</v>
      </c>
      <c r="C1509" s="23">
        <v>351862</v>
      </c>
      <c r="D1509" s="23">
        <v>352057</v>
      </c>
      <c r="E1509" s="119">
        <f>D1509-C1509</f>
        <v>195</v>
      </c>
      <c r="F1509" s="21"/>
      <c r="G1509" s="50" t="s">
        <v>6</v>
      </c>
      <c r="H1509" s="23">
        <f>D1509</f>
        <v>352057</v>
      </c>
      <c r="I1509" s="23">
        <v>352275</v>
      </c>
      <c r="J1509" s="119">
        <f>I1509-H1509</f>
        <v>218</v>
      </c>
      <c r="K1509" s="21"/>
      <c r="L1509" s="50" t="s">
        <v>6</v>
      </c>
      <c r="M1509" s="40">
        <v>353224</v>
      </c>
      <c r="N1509" s="23">
        <v>353361</v>
      </c>
      <c r="O1509" s="119">
        <f>N1509-M1509</f>
        <v>137</v>
      </c>
      <c r="P1509" s="21"/>
      <c r="Q1509" s="50" t="s">
        <v>6</v>
      </c>
      <c r="R1509" s="23">
        <f t="shared" ref="R1509:R1530" si="951">N1509</f>
        <v>353361</v>
      </c>
      <c r="S1509" s="23">
        <v>353589</v>
      </c>
      <c r="T1509" s="119">
        <f t="shared" ref="T1509:T1515" si="952">S1509-R1509</f>
        <v>228</v>
      </c>
      <c r="U1509" s="21"/>
      <c r="V1509" s="50" t="s">
        <v>6</v>
      </c>
      <c r="W1509" s="23">
        <f t="shared" si="950"/>
        <v>353589</v>
      </c>
      <c r="X1509" s="23">
        <v>353848</v>
      </c>
      <c r="Y1509" s="119">
        <f>X1509-W1509</f>
        <v>259</v>
      </c>
      <c r="Z1509" s="21"/>
      <c r="AA1509" s="50" t="s">
        <v>6</v>
      </c>
      <c r="AB1509" s="23">
        <f t="shared" ref="AB1509:AB1530" si="953">X1509</f>
        <v>353848</v>
      </c>
      <c r="AC1509" s="23">
        <v>354125</v>
      </c>
      <c r="AD1509" s="119">
        <f>AC1509-AB1509</f>
        <v>277</v>
      </c>
      <c r="AE1509" s="21"/>
      <c r="AF1509" s="50" t="s">
        <v>6</v>
      </c>
      <c r="AG1509" s="23">
        <f t="shared" ref="AG1509:AG1530" si="954">AC1509</f>
        <v>354125</v>
      </c>
      <c r="AH1509" s="23">
        <v>354322</v>
      </c>
      <c r="AI1509" s="119">
        <f>AH1509-AG1509</f>
        <v>197</v>
      </c>
    </row>
    <row r="1510" spans="2:35" x14ac:dyDescent="0.35">
      <c r="B1510" s="50" t="s">
        <v>103</v>
      </c>
      <c r="C1510" s="23">
        <v>176323</v>
      </c>
      <c r="D1510" s="23">
        <v>177085</v>
      </c>
      <c r="E1510" s="119">
        <f>D1510-C1510</f>
        <v>762</v>
      </c>
      <c r="F1510" s="21"/>
      <c r="G1510" s="50" t="s">
        <v>103</v>
      </c>
      <c r="H1510" s="23">
        <v>177085</v>
      </c>
      <c r="I1510" s="40">
        <v>177885</v>
      </c>
      <c r="J1510" s="119">
        <f>I1510-H1510</f>
        <v>800</v>
      </c>
      <c r="K1510" s="21"/>
      <c r="L1510" s="50" t="s">
        <v>103</v>
      </c>
      <c r="M1510" s="40">
        <v>177932</v>
      </c>
      <c r="N1510" s="40">
        <v>178594</v>
      </c>
      <c r="O1510" s="132">
        <f>N1510-M1510</f>
        <v>662</v>
      </c>
      <c r="P1510" s="21"/>
      <c r="Q1510" s="50" t="s">
        <v>103</v>
      </c>
      <c r="R1510" s="23">
        <f t="shared" si="951"/>
        <v>178594</v>
      </c>
      <c r="S1510" s="40">
        <v>178705</v>
      </c>
      <c r="T1510" s="119">
        <f t="shared" si="952"/>
        <v>111</v>
      </c>
      <c r="U1510" s="21"/>
      <c r="V1510" s="50" t="s">
        <v>103</v>
      </c>
      <c r="W1510" s="23">
        <f t="shared" si="950"/>
        <v>178705</v>
      </c>
      <c r="X1510" s="40">
        <v>179364</v>
      </c>
      <c r="Y1510" s="119">
        <f>X1510-W1510</f>
        <v>659</v>
      </c>
      <c r="Z1510" s="21"/>
      <c r="AA1510" s="50" t="s">
        <v>103</v>
      </c>
      <c r="AB1510" s="23">
        <f t="shared" si="953"/>
        <v>179364</v>
      </c>
      <c r="AC1510" s="40">
        <v>180108</v>
      </c>
      <c r="AD1510" s="119">
        <f>AC1510-AB1510</f>
        <v>744</v>
      </c>
      <c r="AE1510" s="21"/>
      <c r="AF1510" s="50" t="s">
        <v>103</v>
      </c>
      <c r="AG1510" s="23">
        <f t="shared" si="954"/>
        <v>180108</v>
      </c>
      <c r="AH1510" s="23">
        <v>180842</v>
      </c>
      <c r="AI1510" s="119">
        <f>AH1510-AG1510</f>
        <v>734</v>
      </c>
    </row>
    <row r="1511" spans="2:35" x14ac:dyDescent="0.35">
      <c r="B1511" s="19" t="s">
        <v>100</v>
      </c>
      <c r="C1511" s="23">
        <v>205881</v>
      </c>
      <c r="D1511" s="23">
        <v>206131</v>
      </c>
      <c r="E1511" s="119">
        <f>D1511-C1511</f>
        <v>250</v>
      </c>
      <c r="F1511" s="21"/>
      <c r="G1511" s="19" t="s">
        <v>100</v>
      </c>
      <c r="H1511" s="23">
        <f t="shared" ref="H1511:H1530" si="955">D1511</f>
        <v>206131</v>
      </c>
      <c r="I1511" s="23">
        <v>206446</v>
      </c>
      <c r="J1511" s="119">
        <f>I1511-H1511</f>
        <v>315</v>
      </c>
      <c r="K1511" s="21"/>
      <c r="L1511" s="19" t="s">
        <v>100</v>
      </c>
      <c r="M1511" s="40">
        <f t="shared" ref="M1511:M1530" si="956">I1511</f>
        <v>206446</v>
      </c>
      <c r="N1511" s="23">
        <v>206686</v>
      </c>
      <c r="O1511" s="119">
        <f>N1511-M1511</f>
        <v>240</v>
      </c>
      <c r="P1511" s="21"/>
      <c r="Q1511" s="19" t="s">
        <v>100</v>
      </c>
      <c r="R1511" s="23">
        <f t="shared" si="951"/>
        <v>206686</v>
      </c>
      <c r="S1511" s="23">
        <v>206816</v>
      </c>
      <c r="T1511" s="119">
        <f t="shared" si="952"/>
        <v>130</v>
      </c>
      <c r="U1511" s="21"/>
      <c r="V1511" s="19" t="s">
        <v>100</v>
      </c>
      <c r="W1511" s="23">
        <f t="shared" si="950"/>
        <v>206816</v>
      </c>
      <c r="X1511" s="23">
        <v>207036</v>
      </c>
      <c r="Y1511" s="119">
        <f>X1511-W1511</f>
        <v>220</v>
      </c>
      <c r="Z1511" s="21"/>
      <c r="AA1511" s="19" t="s">
        <v>100</v>
      </c>
      <c r="AB1511" s="23">
        <f t="shared" si="953"/>
        <v>207036</v>
      </c>
      <c r="AC1511" s="23">
        <v>207256</v>
      </c>
      <c r="AD1511" s="119">
        <f>AC1511-AB1511</f>
        <v>220</v>
      </c>
      <c r="AE1511" s="21"/>
      <c r="AF1511" s="19" t="s">
        <v>100</v>
      </c>
      <c r="AG1511" s="23">
        <f t="shared" si="954"/>
        <v>207256</v>
      </c>
      <c r="AH1511" s="23">
        <v>207456</v>
      </c>
      <c r="AI1511" s="119">
        <f>AH1511-AG1511</f>
        <v>200</v>
      </c>
    </row>
    <row r="1512" spans="2:35" x14ac:dyDescent="0.35">
      <c r="B1512" s="19" t="s">
        <v>1176</v>
      </c>
      <c r="C1512" s="23">
        <v>516</v>
      </c>
      <c r="D1512" s="23">
        <v>516</v>
      </c>
      <c r="E1512" s="119">
        <f>D1512-C1512</f>
        <v>0</v>
      </c>
      <c r="F1512" s="21"/>
      <c r="G1512" s="19" t="s">
        <v>1176</v>
      </c>
      <c r="H1512" s="23">
        <f t="shared" si="955"/>
        <v>516</v>
      </c>
      <c r="I1512" s="23">
        <v>516</v>
      </c>
      <c r="J1512" s="119">
        <f>I1512-H1512</f>
        <v>0</v>
      </c>
      <c r="K1512" s="21"/>
      <c r="L1512" s="19" t="s">
        <v>1176</v>
      </c>
      <c r="M1512" s="40">
        <f t="shared" si="956"/>
        <v>516</v>
      </c>
      <c r="N1512" s="23">
        <v>516</v>
      </c>
      <c r="O1512" s="119">
        <f>N1512-M1512</f>
        <v>0</v>
      </c>
      <c r="P1512" s="21"/>
      <c r="Q1512" s="19" t="s">
        <v>1176</v>
      </c>
      <c r="R1512" s="23">
        <f t="shared" si="951"/>
        <v>516</v>
      </c>
      <c r="S1512" s="23">
        <v>516</v>
      </c>
      <c r="T1512" s="119">
        <f t="shared" si="952"/>
        <v>0</v>
      </c>
      <c r="U1512" s="21"/>
      <c r="V1512" s="19" t="s">
        <v>1176</v>
      </c>
      <c r="W1512" s="23">
        <f t="shared" si="950"/>
        <v>516</v>
      </c>
      <c r="X1512" s="23">
        <v>516</v>
      </c>
      <c r="Y1512" s="119">
        <f>X1512-W1512</f>
        <v>0</v>
      </c>
      <c r="Z1512" s="21"/>
      <c r="AA1512" s="19" t="s">
        <v>1176</v>
      </c>
      <c r="AB1512" s="23">
        <f t="shared" si="953"/>
        <v>516</v>
      </c>
      <c r="AC1512" s="23">
        <v>516</v>
      </c>
      <c r="AD1512" s="119">
        <f>AC1512-AB1512</f>
        <v>0</v>
      </c>
      <c r="AE1512" s="21"/>
      <c r="AF1512" s="19" t="s">
        <v>1176</v>
      </c>
      <c r="AG1512" s="23">
        <f t="shared" si="954"/>
        <v>516</v>
      </c>
      <c r="AH1512" s="23">
        <v>516</v>
      </c>
      <c r="AI1512" s="119">
        <f>AH1512-AG1512</f>
        <v>0</v>
      </c>
    </row>
    <row r="1513" spans="2:35" x14ac:dyDescent="0.35">
      <c r="B1513" s="19" t="s">
        <v>1179</v>
      </c>
      <c r="C1513" s="23">
        <v>12279</v>
      </c>
      <c r="D1513" s="23">
        <v>12279</v>
      </c>
      <c r="E1513" s="119">
        <f>D1513-C1513</f>
        <v>0</v>
      </c>
      <c r="F1513" s="21"/>
      <c r="G1513" s="19" t="s">
        <v>1179</v>
      </c>
      <c r="H1513" s="23">
        <f t="shared" si="955"/>
        <v>12279</v>
      </c>
      <c r="I1513" s="23">
        <v>12279</v>
      </c>
      <c r="J1513" s="119">
        <f>I1513-H1513</f>
        <v>0</v>
      </c>
      <c r="K1513" s="21"/>
      <c r="L1513" s="19" t="s">
        <v>1179</v>
      </c>
      <c r="M1513" s="40">
        <f t="shared" si="956"/>
        <v>12279</v>
      </c>
      <c r="N1513" s="23">
        <v>12279</v>
      </c>
      <c r="O1513" s="119">
        <f>N1513-M1513</f>
        <v>0</v>
      </c>
      <c r="P1513" s="21"/>
      <c r="Q1513" s="19" t="s">
        <v>1179</v>
      </c>
      <c r="R1513" s="23">
        <f t="shared" si="951"/>
        <v>12279</v>
      </c>
      <c r="S1513" s="23">
        <v>12279</v>
      </c>
      <c r="T1513" s="119">
        <f t="shared" si="952"/>
        <v>0</v>
      </c>
      <c r="U1513" s="21"/>
      <c r="V1513" s="19" t="s">
        <v>1179</v>
      </c>
      <c r="W1513" s="23">
        <f t="shared" si="950"/>
        <v>12279</v>
      </c>
      <c r="X1513" s="23">
        <v>12279</v>
      </c>
      <c r="Y1513" s="119">
        <f>X1513-W1513</f>
        <v>0</v>
      </c>
      <c r="Z1513" s="21"/>
      <c r="AA1513" s="19" t="s">
        <v>1179</v>
      </c>
      <c r="AB1513" s="23">
        <f t="shared" si="953"/>
        <v>12279</v>
      </c>
      <c r="AC1513" s="23">
        <v>12279</v>
      </c>
      <c r="AD1513" s="119">
        <f>AC1513-AB1513</f>
        <v>0</v>
      </c>
      <c r="AE1513" s="21"/>
      <c r="AF1513" s="19" t="s">
        <v>1179</v>
      </c>
      <c r="AG1513" s="23">
        <f t="shared" si="954"/>
        <v>12279</v>
      </c>
      <c r="AH1513" s="23">
        <v>12279</v>
      </c>
      <c r="AI1513" s="119">
        <f>AH1513-AG1513</f>
        <v>0</v>
      </c>
    </row>
    <row r="1514" spans="2:35" x14ac:dyDescent="0.35">
      <c r="B1514" s="50" t="s">
        <v>3</v>
      </c>
      <c r="C1514" s="23">
        <v>390696</v>
      </c>
      <c r="D1514" s="23">
        <v>390859</v>
      </c>
      <c r="E1514" s="119">
        <f>(D1514-C1514)*10</f>
        <v>1630</v>
      </c>
      <c r="F1514" s="21"/>
      <c r="G1514" s="50" t="s">
        <v>3</v>
      </c>
      <c r="H1514" s="23">
        <f t="shared" si="955"/>
        <v>390859</v>
      </c>
      <c r="I1514" s="23">
        <v>391042</v>
      </c>
      <c r="J1514" s="119">
        <f>(I1514-H1514)*10</f>
        <v>1830</v>
      </c>
      <c r="K1514" s="21"/>
      <c r="L1514" s="50" t="s">
        <v>3</v>
      </c>
      <c r="M1514" s="40">
        <f t="shared" si="956"/>
        <v>391042</v>
      </c>
      <c r="N1514" s="23">
        <v>391212</v>
      </c>
      <c r="O1514" s="119">
        <f>(N1514-M1514)*10</f>
        <v>1700</v>
      </c>
      <c r="P1514" s="21"/>
      <c r="Q1514" s="50" t="s">
        <v>3</v>
      </c>
      <c r="R1514" s="23">
        <f t="shared" si="951"/>
        <v>391212</v>
      </c>
      <c r="S1514" s="23">
        <v>391350</v>
      </c>
      <c r="T1514" s="119">
        <v>1380</v>
      </c>
      <c r="U1514" s="21"/>
      <c r="V1514" s="50" t="s">
        <v>3</v>
      </c>
      <c r="W1514" s="23">
        <f t="shared" si="950"/>
        <v>391350</v>
      </c>
      <c r="X1514" s="23">
        <v>391475</v>
      </c>
      <c r="Y1514" s="119">
        <v>1250</v>
      </c>
      <c r="Z1514" s="21"/>
      <c r="AA1514" s="50" t="s">
        <v>3</v>
      </c>
      <c r="AB1514" s="23">
        <f t="shared" si="953"/>
        <v>391475</v>
      </c>
      <c r="AC1514" s="23">
        <v>391620</v>
      </c>
      <c r="AD1514" s="119">
        <f>(AC1514-AB1514)*10</f>
        <v>1450</v>
      </c>
      <c r="AE1514" s="21"/>
      <c r="AF1514" s="50" t="s">
        <v>3</v>
      </c>
      <c r="AG1514" s="23">
        <f t="shared" si="954"/>
        <v>391620</v>
      </c>
      <c r="AH1514" s="23">
        <v>391780</v>
      </c>
      <c r="AI1514" s="119">
        <f>(AH1514-AG1514)*10</f>
        <v>1600</v>
      </c>
    </row>
    <row r="1515" spans="2:35" x14ac:dyDescent="0.35">
      <c r="B1515" s="50" t="s">
        <v>83</v>
      </c>
      <c r="C1515" s="23">
        <v>32206</v>
      </c>
      <c r="D1515" s="23">
        <v>32215</v>
      </c>
      <c r="E1515" s="119">
        <f>D1515-Supply!C1515</f>
        <v>9</v>
      </c>
      <c r="F1515" s="21"/>
      <c r="G1515" s="50" t="s">
        <v>83</v>
      </c>
      <c r="H1515" s="23">
        <f t="shared" si="955"/>
        <v>32215</v>
      </c>
      <c r="I1515" s="23">
        <v>32219</v>
      </c>
      <c r="J1515" s="119">
        <f>I1515-H1515</f>
        <v>4</v>
      </c>
      <c r="K1515" s="21"/>
      <c r="L1515" s="50" t="s">
        <v>83</v>
      </c>
      <c r="M1515" s="40">
        <f t="shared" si="956"/>
        <v>32219</v>
      </c>
      <c r="N1515" s="23">
        <v>32226</v>
      </c>
      <c r="O1515" s="119">
        <f>N1515-Supply!M1515</f>
        <v>7</v>
      </c>
      <c r="P1515" s="21"/>
      <c r="Q1515" s="50" t="s">
        <v>83</v>
      </c>
      <c r="R1515" s="23">
        <f t="shared" si="951"/>
        <v>32226</v>
      </c>
      <c r="S1515" s="23">
        <v>32233</v>
      </c>
      <c r="T1515" s="119">
        <f t="shared" si="952"/>
        <v>7</v>
      </c>
      <c r="U1515" s="21"/>
      <c r="V1515" s="50" t="s">
        <v>83</v>
      </c>
      <c r="W1515" s="23">
        <f t="shared" ref="W1515:W1530" si="957">S1515</f>
        <v>32233</v>
      </c>
      <c r="X1515" s="23">
        <v>32238</v>
      </c>
      <c r="Y1515" s="119">
        <f>X1515-W1515</f>
        <v>5</v>
      </c>
      <c r="Z1515" s="21"/>
      <c r="AA1515" s="50" t="s">
        <v>83</v>
      </c>
      <c r="AB1515" s="23">
        <f t="shared" si="953"/>
        <v>32238</v>
      </c>
      <c r="AC1515" s="23">
        <v>32246</v>
      </c>
      <c r="AD1515" s="119">
        <f>AC1515-Supply!AB1515</f>
        <v>8</v>
      </c>
      <c r="AE1515" s="21"/>
      <c r="AF1515" s="50" t="s">
        <v>83</v>
      </c>
      <c r="AG1515" s="23">
        <f t="shared" si="954"/>
        <v>32246</v>
      </c>
      <c r="AH1515" s="23">
        <v>32253</v>
      </c>
      <c r="AI1515" s="119">
        <f>AH1515-Supply!AG1515</f>
        <v>7</v>
      </c>
    </row>
    <row r="1516" spans="2:35" x14ac:dyDescent="0.35">
      <c r="B1516" s="50" t="s">
        <v>84</v>
      </c>
      <c r="C1516" s="23">
        <v>59567</v>
      </c>
      <c r="D1516" s="23">
        <v>59577</v>
      </c>
      <c r="E1516" s="119">
        <f>D1516-C1516</f>
        <v>10</v>
      </c>
      <c r="F1516" s="21"/>
      <c r="G1516" s="50" t="s">
        <v>84</v>
      </c>
      <c r="H1516" s="23">
        <f t="shared" si="955"/>
        <v>59577</v>
      </c>
      <c r="I1516" s="23">
        <v>59599</v>
      </c>
      <c r="J1516" s="119">
        <f>I1516-H1516</f>
        <v>22</v>
      </c>
      <c r="K1516" s="21"/>
      <c r="L1516" s="50" t="s">
        <v>84</v>
      </c>
      <c r="M1516" s="40">
        <f t="shared" si="956"/>
        <v>59599</v>
      </c>
      <c r="N1516" s="23">
        <v>59610</v>
      </c>
      <c r="O1516" s="119">
        <f>N1516-M1516</f>
        <v>11</v>
      </c>
      <c r="P1516" s="21"/>
      <c r="Q1516" s="50" t="s">
        <v>84</v>
      </c>
      <c r="R1516" s="23">
        <f t="shared" si="951"/>
        <v>59610</v>
      </c>
      <c r="S1516" s="23">
        <v>59652</v>
      </c>
      <c r="T1516" s="119">
        <f>S1516-R1516</f>
        <v>42</v>
      </c>
      <c r="U1516" s="21"/>
      <c r="V1516" s="50" t="s">
        <v>84</v>
      </c>
      <c r="W1516" s="23">
        <f t="shared" si="957"/>
        <v>59652</v>
      </c>
      <c r="X1516" s="23">
        <v>59652</v>
      </c>
      <c r="Y1516" s="119">
        <f>X1516-W1516</f>
        <v>0</v>
      </c>
      <c r="Z1516" s="21"/>
      <c r="AA1516" s="50" t="s">
        <v>84</v>
      </c>
      <c r="AB1516" s="23">
        <f t="shared" si="953"/>
        <v>59652</v>
      </c>
      <c r="AC1516" s="23">
        <v>59656</v>
      </c>
      <c r="AD1516" s="119">
        <f>AC1516-AB1516</f>
        <v>4</v>
      </c>
      <c r="AE1516" s="21"/>
      <c r="AF1516" s="50" t="s">
        <v>84</v>
      </c>
      <c r="AG1516" s="23">
        <f t="shared" si="954"/>
        <v>59656</v>
      </c>
      <c r="AH1516" s="23">
        <v>59674</v>
      </c>
      <c r="AI1516" s="119">
        <f>AH1516-AG1516</f>
        <v>18</v>
      </c>
    </row>
    <row r="1517" spans="2:35" x14ac:dyDescent="0.35">
      <c r="B1517" s="50" t="s">
        <v>98</v>
      </c>
      <c r="C1517" s="23">
        <v>139852</v>
      </c>
      <c r="D1517" s="23">
        <v>139852</v>
      </c>
      <c r="E1517" s="119">
        <f>D1517-C1517</f>
        <v>0</v>
      </c>
      <c r="F1517" s="21"/>
      <c r="G1517" s="50" t="s">
        <v>98</v>
      </c>
      <c r="H1517" s="23">
        <f t="shared" si="955"/>
        <v>139852</v>
      </c>
      <c r="I1517" s="23">
        <v>139852</v>
      </c>
      <c r="J1517" s="119">
        <f>I1517-H1517</f>
        <v>0</v>
      </c>
      <c r="K1517" s="21"/>
      <c r="L1517" s="50" t="s">
        <v>98</v>
      </c>
      <c r="M1517" s="40">
        <f t="shared" si="956"/>
        <v>139852</v>
      </c>
      <c r="N1517" s="23">
        <v>139852</v>
      </c>
      <c r="O1517" s="119">
        <f>N1517-M1517</f>
        <v>0</v>
      </c>
      <c r="P1517" s="21"/>
      <c r="Q1517" s="50" t="s">
        <v>98</v>
      </c>
      <c r="R1517" s="23">
        <f t="shared" si="951"/>
        <v>139852</v>
      </c>
      <c r="S1517" s="23">
        <v>139852</v>
      </c>
      <c r="T1517" s="119">
        <f>S1517-R1517</f>
        <v>0</v>
      </c>
      <c r="U1517" s="21"/>
      <c r="V1517" s="50" t="s">
        <v>98</v>
      </c>
      <c r="W1517" s="23">
        <f t="shared" si="957"/>
        <v>139852</v>
      </c>
      <c r="X1517" s="23">
        <v>139852</v>
      </c>
      <c r="Y1517" s="119">
        <f>X1517-W1517</f>
        <v>0</v>
      </c>
      <c r="Z1517" s="21"/>
      <c r="AA1517" s="50" t="s">
        <v>98</v>
      </c>
      <c r="AB1517" s="23">
        <f t="shared" si="953"/>
        <v>139852</v>
      </c>
      <c r="AC1517" s="23">
        <v>139852</v>
      </c>
      <c r="AD1517" s="119">
        <f>AC1517-AB1517</f>
        <v>0</v>
      </c>
      <c r="AE1517" s="21"/>
      <c r="AF1517" s="50" t="s">
        <v>98</v>
      </c>
      <c r="AG1517" s="23">
        <f t="shared" si="954"/>
        <v>139852</v>
      </c>
      <c r="AH1517" s="23">
        <v>139852</v>
      </c>
      <c r="AI1517" s="119">
        <f>AH1517-AG1517</f>
        <v>0</v>
      </c>
    </row>
    <row r="1518" spans="2:35" x14ac:dyDescent="0.35">
      <c r="B1518" s="50" t="s">
        <v>85</v>
      </c>
      <c r="C1518" s="23">
        <v>1033</v>
      </c>
      <c r="D1518" s="23">
        <v>1035</v>
      </c>
      <c r="E1518" s="119">
        <f>D1518-C1518</f>
        <v>2</v>
      </c>
      <c r="F1518" s="21"/>
      <c r="G1518" s="50" t="s">
        <v>85</v>
      </c>
      <c r="H1518" s="23">
        <f t="shared" si="955"/>
        <v>1035</v>
      </c>
      <c r="I1518" s="23">
        <v>1037</v>
      </c>
      <c r="J1518" s="119">
        <f>I1518-H1518</f>
        <v>2</v>
      </c>
      <c r="K1518" s="21"/>
      <c r="L1518" s="50" t="s">
        <v>85</v>
      </c>
      <c r="M1518" s="40">
        <f t="shared" si="956"/>
        <v>1037</v>
      </c>
      <c r="N1518" s="23">
        <v>1040</v>
      </c>
      <c r="O1518" s="119">
        <f>N1518-M1518</f>
        <v>3</v>
      </c>
      <c r="P1518" s="21"/>
      <c r="Q1518" s="50" t="s">
        <v>85</v>
      </c>
      <c r="R1518" s="23">
        <f t="shared" si="951"/>
        <v>1040</v>
      </c>
      <c r="S1518" s="23">
        <v>1042</v>
      </c>
      <c r="T1518" s="119">
        <f>S1518-R1518</f>
        <v>2</v>
      </c>
      <c r="U1518" s="21"/>
      <c r="V1518" s="50" t="s">
        <v>85</v>
      </c>
      <c r="W1518" s="23">
        <f t="shared" si="957"/>
        <v>1042</v>
      </c>
      <c r="X1518" s="23">
        <v>1044</v>
      </c>
      <c r="Y1518" s="119">
        <f>X1518-W1518</f>
        <v>2</v>
      </c>
      <c r="Z1518" s="21"/>
      <c r="AA1518" s="50" t="s">
        <v>85</v>
      </c>
      <c r="AB1518" s="23">
        <f t="shared" si="953"/>
        <v>1044</v>
      </c>
      <c r="AC1518" s="23">
        <v>1046</v>
      </c>
      <c r="AD1518" s="119">
        <f>AC1518-AB1518</f>
        <v>2</v>
      </c>
      <c r="AE1518" s="21"/>
      <c r="AF1518" s="50" t="s">
        <v>85</v>
      </c>
      <c r="AG1518" s="23">
        <f t="shared" si="954"/>
        <v>1046</v>
      </c>
      <c r="AH1518" s="23">
        <v>1048</v>
      </c>
      <c r="AI1518" s="119">
        <f>AH1518-AG1518</f>
        <v>2</v>
      </c>
    </row>
    <row r="1519" spans="2:35" x14ac:dyDescent="0.35">
      <c r="B1519" s="50" t="s">
        <v>86</v>
      </c>
      <c r="C1519" s="23">
        <v>395834</v>
      </c>
      <c r="D1519" s="23">
        <v>396059</v>
      </c>
      <c r="E1519" s="119">
        <f>D1519-C1519</f>
        <v>225</v>
      </c>
      <c r="F1519" s="21"/>
      <c r="G1519" s="50" t="s">
        <v>86</v>
      </c>
      <c r="H1519" s="23">
        <f t="shared" si="955"/>
        <v>396059</v>
      </c>
      <c r="I1519" s="23">
        <v>396319</v>
      </c>
      <c r="J1519" s="119">
        <f>I1519-H1519</f>
        <v>260</v>
      </c>
      <c r="K1519" s="21"/>
      <c r="L1519" s="50" t="s">
        <v>86</v>
      </c>
      <c r="M1519" s="40">
        <f t="shared" si="956"/>
        <v>396319</v>
      </c>
      <c r="N1519" s="23">
        <v>396493</v>
      </c>
      <c r="O1519" s="119">
        <f>N1519-M1519</f>
        <v>174</v>
      </c>
      <c r="P1519" s="21"/>
      <c r="Q1519" s="50" t="s">
        <v>86</v>
      </c>
      <c r="R1519" s="23">
        <f t="shared" si="951"/>
        <v>396493</v>
      </c>
      <c r="S1519" s="23">
        <v>396701</v>
      </c>
      <c r="T1519" s="119">
        <f>S1519-R1519</f>
        <v>208</v>
      </c>
      <c r="U1519" s="21"/>
      <c r="V1519" s="50" t="s">
        <v>86</v>
      </c>
      <c r="W1519" s="23">
        <f t="shared" si="957"/>
        <v>396701</v>
      </c>
      <c r="X1519" s="23">
        <v>396851</v>
      </c>
      <c r="Y1519" s="119">
        <f>X1519-W1519</f>
        <v>150</v>
      </c>
      <c r="Z1519" s="21"/>
      <c r="AA1519" s="50" t="s">
        <v>86</v>
      </c>
      <c r="AB1519" s="23">
        <f t="shared" si="953"/>
        <v>396851</v>
      </c>
      <c r="AC1519" s="23">
        <v>397012</v>
      </c>
      <c r="AD1519" s="119">
        <f>AC1519-AB1519</f>
        <v>161</v>
      </c>
      <c r="AE1519" s="21"/>
      <c r="AF1519" s="50" t="s">
        <v>86</v>
      </c>
      <c r="AG1519" s="23">
        <f t="shared" si="954"/>
        <v>397012</v>
      </c>
      <c r="AH1519" s="23">
        <v>397137</v>
      </c>
      <c r="AI1519" s="119">
        <f>AH1519-AG1519</f>
        <v>125</v>
      </c>
    </row>
    <row r="1520" spans="2:35" x14ac:dyDescent="0.35">
      <c r="B1520" s="50" t="s">
        <v>93</v>
      </c>
      <c r="C1520" s="23"/>
      <c r="D1520" s="23"/>
      <c r="E1520" s="119">
        <f>E1519+E1518+E1517+E1516+E1515+E1514</f>
        <v>1876</v>
      </c>
      <c r="F1520" s="21"/>
      <c r="G1520" s="50" t="s">
        <v>93</v>
      </c>
      <c r="H1520" s="23">
        <f t="shared" si="955"/>
        <v>0</v>
      </c>
      <c r="I1520" s="23"/>
      <c r="J1520" s="119">
        <f>J1519+J1518+J1517+J1516+J1515+J1514</f>
        <v>2118</v>
      </c>
      <c r="K1520" s="21"/>
      <c r="L1520" s="50" t="s">
        <v>93</v>
      </c>
      <c r="M1520" s="40">
        <f t="shared" si="956"/>
        <v>0</v>
      </c>
      <c r="N1520" s="23"/>
      <c r="O1520" s="119">
        <f>O1519+O1518+O1517+O1516+O1515+O1514</f>
        <v>1895</v>
      </c>
      <c r="P1520" s="21"/>
      <c r="Q1520" s="50" t="s">
        <v>93</v>
      </c>
      <c r="R1520" s="23">
        <f t="shared" si="951"/>
        <v>0</v>
      </c>
      <c r="S1520" s="23"/>
      <c r="T1520" s="119">
        <f>T1519+T1518+T1517+T1516+T1515+T1514</f>
        <v>1639</v>
      </c>
      <c r="U1520" s="21"/>
      <c r="V1520" s="50" t="s">
        <v>93</v>
      </c>
      <c r="W1520" s="23">
        <f t="shared" si="957"/>
        <v>0</v>
      </c>
      <c r="X1520" s="23"/>
      <c r="Y1520" s="119">
        <f>Y1519+Y1518+Y1517+Y1516+Y1515+Y1514</f>
        <v>1407</v>
      </c>
      <c r="Z1520" s="21"/>
      <c r="AA1520" s="50" t="s">
        <v>93</v>
      </c>
      <c r="AB1520" s="23">
        <f t="shared" si="953"/>
        <v>0</v>
      </c>
      <c r="AC1520" s="23"/>
      <c r="AD1520" s="119">
        <f>AD1519+AD1518+AD1517+AD1516+AD1515+AD1514</f>
        <v>1625</v>
      </c>
      <c r="AE1520" s="21"/>
      <c r="AF1520" s="50" t="s">
        <v>93</v>
      </c>
      <c r="AG1520" s="23">
        <f t="shared" si="954"/>
        <v>0</v>
      </c>
      <c r="AH1520" s="23"/>
      <c r="AI1520" s="119">
        <f>AI1519+AI1518+AI1517+AI1516+AI1515+AI1514</f>
        <v>1752</v>
      </c>
    </row>
    <row r="1521" spans="2:35" x14ac:dyDescent="0.35">
      <c r="B1521" s="50" t="s">
        <v>87</v>
      </c>
      <c r="C1521" s="23">
        <v>1610707</v>
      </c>
      <c r="D1521" s="23">
        <v>1610724</v>
      </c>
      <c r="E1521" s="119">
        <f t="shared" ref="E1521:E1527" si="958">D1521-C1521</f>
        <v>17</v>
      </c>
      <c r="F1521" s="21"/>
      <c r="G1521" s="50" t="s">
        <v>87</v>
      </c>
      <c r="H1521" s="23">
        <f t="shared" si="955"/>
        <v>1610724</v>
      </c>
      <c r="I1521" s="23">
        <v>1610724</v>
      </c>
      <c r="J1521" s="119">
        <f t="shared" ref="J1521:J1527" si="959">I1521-H1521</f>
        <v>0</v>
      </c>
      <c r="K1521" s="21"/>
      <c r="L1521" s="50" t="s">
        <v>87</v>
      </c>
      <c r="M1521" s="40">
        <f t="shared" si="956"/>
        <v>1610724</v>
      </c>
      <c r="N1521" s="23">
        <v>1610724</v>
      </c>
      <c r="O1521" s="119">
        <f t="shared" ref="O1521:O1527" si="960">N1521-M1521</f>
        <v>0</v>
      </c>
      <c r="P1521" s="21"/>
      <c r="Q1521" s="50" t="s">
        <v>87</v>
      </c>
      <c r="R1521" s="23">
        <f t="shared" si="951"/>
        <v>1610724</v>
      </c>
      <c r="S1521" s="23">
        <v>1610724</v>
      </c>
      <c r="T1521" s="119">
        <f t="shared" ref="T1521:T1527" si="961">S1521-R1521</f>
        <v>0</v>
      </c>
      <c r="U1521" s="21"/>
      <c r="V1521" s="50" t="s">
        <v>87</v>
      </c>
      <c r="W1521" s="23">
        <f t="shared" si="957"/>
        <v>1610724</v>
      </c>
      <c r="X1521" s="23">
        <v>1610724</v>
      </c>
      <c r="Y1521" s="119">
        <f t="shared" ref="Y1521:Y1527" si="962">X1521-W1521</f>
        <v>0</v>
      </c>
      <c r="Z1521" s="21"/>
      <c r="AA1521" s="50" t="s">
        <v>87</v>
      </c>
      <c r="AB1521" s="23">
        <f t="shared" si="953"/>
        <v>1610724</v>
      </c>
      <c r="AC1521" s="23">
        <v>1610724</v>
      </c>
      <c r="AD1521" s="119">
        <f t="shared" ref="AD1521:AD1527" si="963">AC1521-AB1521</f>
        <v>0</v>
      </c>
      <c r="AE1521" s="21"/>
      <c r="AF1521" s="50" t="s">
        <v>87</v>
      </c>
      <c r="AG1521" s="23">
        <f t="shared" si="954"/>
        <v>1610724</v>
      </c>
      <c r="AH1521" s="23">
        <v>1610724</v>
      </c>
      <c r="AI1521" s="119">
        <f t="shared" ref="AI1521:AI1527" si="964">AH1521-AG1521</f>
        <v>0</v>
      </c>
    </row>
    <row r="1522" spans="2:35" x14ac:dyDescent="0.35">
      <c r="B1522" s="50" t="s">
        <v>96</v>
      </c>
      <c r="C1522" s="23">
        <v>930986</v>
      </c>
      <c r="D1522" s="23">
        <v>931234</v>
      </c>
      <c r="E1522" s="119">
        <f t="shared" si="958"/>
        <v>248</v>
      </c>
      <c r="F1522" s="21"/>
      <c r="G1522" s="50" t="s">
        <v>96</v>
      </c>
      <c r="H1522" s="23">
        <f t="shared" si="955"/>
        <v>931234</v>
      </c>
      <c r="I1522" s="23">
        <v>931510</v>
      </c>
      <c r="J1522" s="119">
        <f t="shared" si="959"/>
        <v>276</v>
      </c>
      <c r="K1522" s="21"/>
      <c r="L1522" s="50" t="s">
        <v>96</v>
      </c>
      <c r="M1522" s="40">
        <f t="shared" si="956"/>
        <v>931510</v>
      </c>
      <c r="N1522" s="23">
        <v>931734</v>
      </c>
      <c r="O1522" s="119">
        <f t="shared" si="960"/>
        <v>224</v>
      </c>
      <c r="P1522" s="21"/>
      <c r="Q1522" s="50" t="s">
        <v>96</v>
      </c>
      <c r="R1522" s="23">
        <f t="shared" si="951"/>
        <v>931734</v>
      </c>
      <c r="S1522" s="23">
        <v>931951</v>
      </c>
      <c r="T1522" s="119">
        <f t="shared" si="961"/>
        <v>217</v>
      </c>
      <c r="U1522" s="21"/>
      <c r="V1522" s="50" t="s">
        <v>96</v>
      </c>
      <c r="W1522" s="23">
        <f t="shared" si="957"/>
        <v>931951</v>
      </c>
      <c r="X1522" s="23">
        <v>932165</v>
      </c>
      <c r="Y1522" s="119">
        <f t="shared" si="962"/>
        <v>214</v>
      </c>
      <c r="Z1522" s="21"/>
      <c r="AA1522" s="50" t="s">
        <v>96</v>
      </c>
      <c r="AB1522" s="23">
        <f t="shared" si="953"/>
        <v>932165</v>
      </c>
      <c r="AC1522" s="23">
        <v>932368</v>
      </c>
      <c r="AD1522" s="119">
        <f t="shared" si="963"/>
        <v>203</v>
      </c>
      <c r="AE1522" s="21"/>
      <c r="AF1522" s="50" t="s">
        <v>96</v>
      </c>
      <c r="AG1522" s="23">
        <f t="shared" si="954"/>
        <v>932368</v>
      </c>
      <c r="AH1522" s="23">
        <v>932667</v>
      </c>
      <c r="AI1522" s="119">
        <f t="shared" si="964"/>
        <v>299</v>
      </c>
    </row>
    <row r="1523" spans="2:35" x14ac:dyDescent="0.35">
      <c r="B1523" s="50" t="s">
        <v>88</v>
      </c>
      <c r="C1523" s="23">
        <v>0</v>
      </c>
      <c r="D1523" s="23">
        <v>0</v>
      </c>
      <c r="E1523" s="119">
        <f t="shared" si="958"/>
        <v>0</v>
      </c>
      <c r="F1523" s="21"/>
      <c r="G1523" s="50" t="s">
        <v>88</v>
      </c>
      <c r="H1523" s="23">
        <f t="shared" si="955"/>
        <v>0</v>
      </c>
      <c r="I1523" s="23">
        <v>0</v>
      </c>
      <c r="J1523" s="119">
        <f t="shared" si="959"/>
        <v>0</v>
      </c>
      <c r="K1523" s="21"/>
      <c r="L1523" s="50" t="s">
        <v>88</v>
      </c>
      <c r="M1523" s="40">
        <f t="shared" si="956"/>
        <v>0</v>
      </c>
      <c r="N1523" s="23">
        <v>0</v>
      </c>
      <c r="O1523" s="119">
        <f t="shared" si="960"/>
        <v>0</v>
      </c>
      <c r="P1523" s="21"/>
      <c r="Q1523" s="50" t="s">
        <v>88</v>
      </c>
      <c r="R1523" s="23">
        <f t="shared" si="951"/>
        <v>0</v>
      </c>
      <c r="S1523" s="23">
        <v>0</v>
      </c>
      <c r="T1523" s="119">
        <f t="shared" si="961"/>
        <v>0</v>
      </c>
      <c r="U1523" s="21"/>
      <c r="V1523" s="50" t="s">
        <v>88</v>
      </c>
      <c r="W1523" s="23">
        <f t="shared" si="957"/>
        <v>0</v>
      </c>
      <c r="X1523" s="23">
        <v>0</v>
      </c>
      <c r="Y1523" s="119">
        <f t="shared" si="962"/>
        <v>0</v>
      </c>
      <c r="Z1523" s="21"/>
      <c r="AA1523" s="50" t="s">
        <v>88</v>
      </c>
      <c r="AB1523" s="23">
        <f t="shared" si="953"/>
        <v>0</v>
      </c>
      <c r="AC1523" s="23">
        <v>0</v>
      </c>
      <c r="AD1523" s="119">
        <f t="shared" si="963"/>
        <v>0</v>
      </c>
      <c r="AE1523" s="21"/>
      <c r="AF1523" s="50" t="s">
        <v>88</v>
      </c>
      <c r="AG1523" s="23">
        <f t="shared" si="954"/>
        <v>0</v>
      </c>
      <c r="AH1523" s="23">
        <v>0</v>
      </c>
      <c r="AI1523" s="119">
        <f t="shared" si="964"/>
        <v>0</v>
      </c>
    </row>
    <row r="1524" spans="2:35" x14ac:dyDescent="0.35">
      <c r="B1524" s="50" t="s">
        <v>108</v>
      </c>
      <c r="C1524" s="23">
        <v>3277</v>
      </c>
      <c r="D1524" s="23">
        <v>3277</v>
      </c>
      <c r="E1524" s="119">
        <f t="shared" si="958"/>
        <v>0</v>
      </c>
      <c r="F1524" s="21"/>
      <c r="G1524" s="50" t="s">
        <v>108</v>
      </c>
      <c r="H1524" s="23">
        <f t="shared" si="955"/>
        <v>3277</v>
      </c>
      <c r="I1524" s="23">
        <v>3278</v>
      </c>
      <c r="J1524" s="119">
        <f t="shared" si="959"/>
        <v>1</v>
      </c>
      <c r="K1524" s="21"/>
      <c r="L1524" s="50" t="s">
        <v>108</v>
      </c>
      <c r="M1524" s="40">
        <f t="shared" si="956"/>
        <v>3278</v>
      </c>
      <c r="N1524" s="23">
        <v>3279</v>
      </c>
      <c r="O1524" s="119">
        <f t="shared" si="960"/>
        <v>1</v>
      </c>
      <c r="P1524" s="21"/>
      <c r="Q1524" s="50" t="s">
        <v>108</v>
      </c>
      <c r="R1524" s="23">
        <f t="shared" si="951"/>
        <v>3279</v>
      </c>
      <c r="S1524" s="23">
        <v>3279</v>
      </c>
      <c r="T1524" s="119">
        <f t="shared" si="961"/>
        <v>0</v>
      </c>
      <c r="U1524" s="21"/>
      <c r="V1524" s="50" t="s">
        <v>108</v>
      </c>
      <c r="W1524" s="23">
        <f t="shared" si="957"/>
        <v>3279</v>
      </c>
      <c r="X1524" s="23">
        <v>3279</v>
      </c>
      <c r="Y1524" s="119">
        <f t="shared" si="962"/>
        <v>0</v>
      </c>
      <c r="Z1524" s="21"/>
      <c r="AA1524" s="50" t="s">
        <v>108</v>
      </c>
      <c r="AB1524" s="23">
        <f t="shared" si="953"/>
        <v>3279</v>
      </c>
      <c r="AC1524" s="23">
        <v>3279</v>
      </c>
      <c r="AD1524" s="119">
        <f t="shared" si="963"/>
        <v>0</v>
      </c>
      <c r="AE1524" s="21"/>
      <c r="AF1524" s="50" t="s">
        <v>108</v>
      </c>
      <c r="AG1524" s="23">
        <f t="shared" si="954"/>
        <v>3279</v>
      </c>
      <c r="AH1524" s="23">
        <v>3282</v>
      </c>
      <c r="AI1524" s="119">
        <f t="shared" si="964"/>
        <v>3</v>
      </c>
    </row>
    <row r="1525" spans="2:35" x14ac:dyDescent="0.35">
      <c r="B1525" s="50" t="s">
        <v>89</v>
      </c>
      <c r="C1525" s="23">
        <v>702415</v>
      </c>
      <c r="D1525" s="23">
        <v>702784</v>
      </c>
      <c r="E1525" s="119">
        <f t="shared" si="958"/>
        <v>369</v>
      </c>
      <c r="F1525" s="21"/>
      <c r="G1525" s="50" t="s">
        <v>89</v>
      </c>
      <c r="H1525" s="23">
        <f t="shared" si="955"/>
        <v>702784</v>
      </c>
      <c r="I1525" s="23">
        <v>703160</v>
      </c>
      <c r="J1525" s="119">
        <f t="shared" si="959"/>
        <v>376</v>
      </c>
      <c r="K1525" s="21"/>
      <c r="L1525" s="50" t="s">
        <v>89</v>
      </c>
      <c r="M1525" s="40">
        <f t="shared" si="956"/>
        <v>703160</v>
      </c>
      <c r="N1525" s="23">
        <v>703513</v>
      </c>
      <c r="O1525" s="119">
        <f t="shared" si="960"/>
        <v>353</v>
      </c>
      <c r="P1525" s="21"/>
      <c r="Q1525" s="50" t="s">
        <v>89</v>
      </c>
      <c r="R1525" s="23">
        <f t="shared" si="951"/>
        <v>703513</v>
      </c>
      <c r="S1525" s="23">
        <v>703868</v>
      </c>
      <c r="T1525" s="119">
        <f t="shared" si="961"/>
        <v>355</v>
      </c>
      <c r="U1525" s="21"/>
      <c r="V1525" s="50" t="s">
        <v>89</v>
      </c>
      <c r="W1525" s="23">
        <f t="shared" si="957"/>
        <v>703868</v>
      </c>
      <c r="X1525" s="23">
        <v>704163</v>
      </c>
      <c r="Y1525" s="119">
        <f t="shared" si="962"/>
        <v>295</v>
      </c>
      <c r="Z1525" s="21"/>
      <c r="AA1525" s="50" t="s">
        <v>89</v>
      </c>
      <c r="AB1525" s="23">
        <f t="shared" si="953"/>
        <v>704163</v>
      </c>
      <c r="AC1525" s="23">
        <v>704503</v>
      </c>
      <c r="AD1525" s="119">
        <f t="shared" si="963"/>
        <v>340</v>
      </c>
      <c r="AE1525" s="21"/>
      <c r="AF1525" s="50" t="s">
        <v>89</v>
      </c>
      <c r="AG1525" s="23">
        <f t="shared" si="954"/>
        <v>704503</v>
      </c>
      <c r="AH1525" s="23">
        <v>704864</v>
      </c>
      <c r="AI1525" s="119">
        <f t="shared" si="964"/>
        <v>361</v>
      </c>
    </row>
    <row r="1526" spans="2:35" x14ac:dyDescent="0.35">
      <c r="B1526" s="50" t="s">
        <v>90</v>
      </c>
      <c r="C1526" s="23">
        <v>386817</v>
      </c>
      <c r="D1526" s="23">
        <v>387103</v>
      </c>
      <c r="E1526" s="119">
        <f t="shared" si="958"/>
        <v>286</v>
      </c>
      <c r="F1526" s="21"/>
      <c r="G1526" s="50" t="s">
        <v>90</v>
      </c>
      <c r="H1526" s="23">
        <f t="shared" si="955"/>
        <v>387103</v>
      </c>
      <c r="I1526" s="23">
        <v>387415</v>
      </c>
      <c r="J1526" s="119">
        <f t="shared" si="959"/>
        <v>312</v>
      </c>
      <c r="K1526" s="21"/>
      <c r="L1526" s="50" t="s">
        <v>90</v>
      </c>
      <c r="M1526" s="40">
        <f t="shared" si="956"/>
        <v>387415</v>
      </c>
      <c r="N1526" s="23">
        <v>387635</v>
      </c>
      <c r="O1526" s="119">
        <f t="shared" si="960"/>
        <v>220</v>
      </c>
      <c r="P1526" s="21"/>
      <c r="Q1526" s="50" t="s">
        <v>90</v>
      </c>
      <c r="R1526" s="23">
        <f t="shared" si="951"/>
        <v>387635</v>
      </c>
      <c r="S1526" s="23">
        <v>387893</v>
      </c>
      <c r="T1526" s="119">
        <f t="shared" si="961"/>
        <v>258</v>
      </c>
      <c r="U1526" s="21"/>
      <c r="V1526" s="50" t="s">
        <v>90</v>
      </c>
      <c r="W1526" s="23">
        <f t="shared" si="957"/>
        <v>387893</v>
      </c>
      <c r="X1526" s="23">
        <v>388120</v>
      </c>
      <c r="Y1526" s="119">
        <f t="shared" si="962"/>
        <v>227</v>
      </c>
      <c r="Z1526" s="21"/>
      <c r="AA1526" s="50" t="s">
        <v>90</v>
      </c>
      <c r="AB1526" s="23">
        <f t="shared" si="953"/>
        <v>388120</v>
      </c>
      <c r="AC1526" s="23">
        <v>388359</v>
      </c>
      <c r="AD1526" s="119">
        <f t="shared" si="963"/>
        <v>239</v>
      </c>
      <c r="AE1526" s="21"/>
      <c r="AF1526" s="50" t="s">
        <v>90</v>
      </c>
      <c r="AG1526" s="23">
        <f t="shared" si="954"/>
        <v>388359</v>
      </c>
      <c r="AH1526" s="23">
        <v>388583</v>
      </c>
      <c r="AI1526" s="119">
        <f t="shared" si="964"/>
        <v>224</v>
      </c>
    </row>
    <row r="1527" spans="2:35" x14ac:dyDescent="0.35">
      <c r="B1527" s="50" t="s">
        <v>91</v>
      </c>
      <c r="C1527" s="23">
        <v>1214890</v>
      </c>
      <c r="D1527" s="23">
        <v>1216062</v>
      </c>
      <c r="E1527" s="119">
        <f t="shared" si="958"/>
        <v>1172</v>
      </c>
      <c r="F1527" s="21"/>
      <c r="G1527" s="50" t="s">
        <v>91</v>
      </c>
      <c r="H1527" s="23">
        <f t="shared" si="955"/>
        <v>1216062</v>
      </c>
      <c r="I1527" s="23">
        <v>1217310</v>
      </c>
      <c r="J1527" s="119">
        <f t="shared" si="959"/>
        <v>1248</v>
      </c>
      <c r="K1527" s="21"/>
      <c r="L1527" s="50" t="s">
        <v>91</v>
      </c>
      <c r="M1527" s="40">
        <f t="shared" si="956"/>
        <v>1217310</v>
      </c>
      <c r="N1527" s="23">
        <v>1218631</v>
      </c>
      <c r="O1527" s="119">
        <f t="shared" si="960"/>
        <v>1321</v>
      </c>
      <c r="P1527" s="21"/>
      <c r="Q1527" s="50" t="s">
        <v>91</v>
      </c>
      <c r="R1527" s="23">
        <f t="shared" si="951"/>
        <v>1218631</v>
      </c>
      <c r="S1527" s="23">
        <v>1219476</v>
      </c>
      <c r="T1527" s="119">
        <f t="shared" si="961"/>
        <v>845</v>
      </c>
      <c r="U1527" s="21"/>
      <c r="V1527" s="50" t="s">
        <v>91</v>
      </c>
      <c r="W1527" s="23">
        <f t="shared" si="957"/>
        <v>1219476</v>
      </c>
      <c r="X1527" s="23">
        <v>1220418</v>
      </c>
      <c r="Y1527" s="119">
        <f t="shared" si="962"/>
        <v>942</v>
      </c>
      <c r="Z1527" s="21"/>
      <c r="AA1527" s="50" t="s">
        <v>91</v>
      </c>
      <c r="AB1527" s="23">
        <f t="shared" si="953"/>
        <v>1220418</v>
      </c>
      <c r="AC1527" s="23">
        <v>1221372</v>
      </c>
      <c r="AD1527" s="119">
        <f t="shared" si="963"/>
        <v>954</v>
      </c>
      <c r="AE1527" s="21"/>
      <c r="AF1527" s="50" t="s">
        <v>91</v>
      </c>
      <c r="AG1527" s="23">
        <f t="shared" si="954"/>
        <v>1221372</v>
      </c>
      <c r="AH1527" s="23">
        <v>1222578</v>
      </c>
      <c r="AI1527" s="119">
        <f t="shared" si="964"/>
        <v>1206</v>
      </c>
    </row>
    <row r="1528" spans="2:35" x14ac:dyDescent="0.35">
      <c r="B1528" s="50" t="s">
        <v>94</v>
      </c>
      <c r="C1528" s="23"/>
      <c r="D1528" s="23"/>
      <c r="E1528" s="119">
        <f>SUM(E1521:E1527)</f>
        <v>2092</v>
      </c>
      <c r="F1528" s="21"/>
      <c r="G1528" s="50" t="s">
        <v>94</v>
      </c>
      <c r="H1528" s="23">
        <f t="shared" si="955"/>
        <v>0</v>
      </c>
      <c r="I1528" s="23"/>
      <c r="J1528" s="119">
        <f>SUM(J1521:J1527)</f>
        <v>2213</v>
      </c>
      <c r="K1528" s="21"/>
      <c r="L1528" s="50" t="s">
        <v>94</v>
      </c>
      <c r="M1528" s="40">
        <f t="shared" si="956"/>
        <v>0</v>
      </c>
      <c r="N1528" s="23"/>
      <c r="O1528" s="119">
        <f>SUM(O1521:O1527)</f>
        <v>2119</v>
      </c>
      <c r="P1528" s="21"/>
      <c r="Q1528" s="50" t="s">
        <v>94</v>
      </c>
      <c r="R1528" s="23">
        <f t="shared" si="951"/>
        <v>0</v>
      </c>
      <c r="S1528" s="23"/>
      <c r="T1528" s="119">
        <f>SUM(T1521:T1527)</f>
        <v>1675</v>
      </c>
      <c r="U1528" s="21"/>
      <c r="V1528" s="50" t="s">
        <v>94</v>
      </c>
      <c r="W1528" s="23">
        <f t="shared" si="957"/>
        <v>0</v>
      </c>
      <c r="X1528" s="23"/>
      <c r="Y1528" s="119">
        <f>SUM(Y1521:Y1527)</f>
        <v>1678</v>
      </c>
      <c r="Z1528" s="21"/>
      <c r="AA1528" s="50" t="s">
        <v>94</v>
      </c>
      <c r="AB1528" s="23">
        <f t="shared" si="953"/>
        <v>0</v>
      </c>
      <c r="AC1528" s="23"/>
      <c r="AD1528" s="119">
        <f>SUM(AD1521:AD1527)</f>
        <v>1736</v>
      </c>
      <c r="AE1528" s="21"/>
      <c r="AF1528" s="50" t="s">
        <v>94</v>
      </c>
      <c r="AG1528" s="23">
        <f t="shared" si="954"/>
        <v>0</v>
      </c>
      <c r="AH1528" s="23"/>
      <c r="AI1528" s="119">
        <f>SUM(AI1521:AI1527)</f>
        <v>2093</v>
      </c>
    </row>
    <row r="1529" spans="2:35" x14ac:dyDescent="0.35">
      <c r="B1529" s="50" t="s">
        <v>97</v>
      </c>
      <c r="C1529" s="23">
        <v>636987</v>
      </c>
      <c r="D1529" s="23">
        <v>637297</v>
      </c>
      <c r="E1529" s="119">
        <f>D1529-C1529</f>
        <v>310</v>
      </c>
      <c r="F1529" s="21"/>
      <c r="G1529" s="50" t="s">
        <v>97</v>
      </c>
      <c r="H1529" s="23">
        <f t="shared" si="955"/>
        <v>637297</v>
      </c>
      <c r="I1529" s="23">
        <v>637524</v>
      </c>
      <c r="J1529" s="119">
        <f>I1529-H1529</f>
        <v>227</v>
      </c>
      <c r="K1529" s="21"/>
      <c r="L1529" s="50" t="s">
        <v>97</v>
      </c>
      <c r="M1529" s="40">
        <f t="shared" si="956"/>
        <v>637524</v>
      </c>
      <c r="N1529" s="23">
        <v>637768</v>
      </c>
      <c r="O1529" s="119">
        <f>N1529-M1529</f>
        <v>244</v>
      </c>
      <c r="P1529" s="21"/>
      <c r="Q1529" s="50" t="s">
        <v>97</v>
      </c>
      <c r="R1529" s="23">
        <f t="shared" si="951"/>
        <v>637768</v>
      </c>
      <c r="S1529" s="23">
        <v>637950</v>
      </c>
      <c r="T1529" s="119">
        <f>S1529-R1529</f>
        <v>182</v>
      </c>
      <c r="U1529" s="21"/>
      <c r="V1529" s="50" t="s">
        <v>97</v>
      </c>
      <c r="W1529" s="23">
        <f t="shared" si="957"/>
        <v>637950</v>
      </c>
      <c r="X1529" s="23">
        <v>638194</v>
      </c>
      <c r="Y1529" s="119">
        <f>X1529-W1529</f>
        <v>244</v>
      </c>
      <c r="Z1529" s="21"/>
      <c r="AA1529" s="50" t="s">
        <v>97</v>
      </c>
      <c r="AB1529" s="23">
        <f t="shared" si="953"/>
        <v>638194</v>
      </c>
      <c r="AC1529" s="23">
        <v>638332</v>
      </c>
      <c r="AD1529" s="119">
        <f>AC1529-AB1529</f>
        <v>138</v>
      </c>
      <c r="AE1529" s="21"/>
      <c r="AF1529" s="50" t="s">
        <v>97</v>
      </c>
      <c r="AG1529" s="23">
        <f t="shared" si="954"/>
        <v>638332</v>
      </c>
      <c r="AH1529" s="23">
        <v>638567</v>
      </c>
      <c r="AI1529" s="119">
        <f>AH1529-AG1529</f>
        <v>235</v>
      </c>
    </row>
    <row r="1530" spans="2:35" x14ac:dyDescent="0.35">
      <c r="B1530" s="29" t="s">
        <v>130</v>
      </c>
      <c r="C1530" s="23"/>
      <c r="D1530" s="23"/>
      <c r="E1530" s="121">
        <f>E1529+E1528+E1520+E1512+E1513+E1511+E1510+E1509+E1508</f>
        <v>6665</v>
      </c>
      <c r="F1530" s="21"/>
      <c r="G1530" s="29" t="s">
        <v>130</v>
      </c>
      <c r="H1530" s="23">
        <f t="shared" si="955"/>
        <v>0</v>
      </c>
      <c r="I1530" s="23"/>
      <c r="J1530" s="121">
        <f>J1529+J1528+J1520+J1512+J1513+J1511+J1510+J1509+J1508</f>
        <v>7611</v>
      </c>
      <c r="K1530" s="21"/>
      <c r="L1530" s="29" t="s">
        <v>130</v>
      </c>
      <c r="M1530" s="40">
        <f t="shared" si="956"/>
        <v>0</v>
      </c>
      <c r="N1530" s="23"/>
      <c r="O1530" s="121">
        <f>O1529+O1528+O1520+O1512+O1513+O1511+O1510+O1509+O1508</f>
        <v>7097</v>
      </c>
      <c r="P1530" s="21"/>
      <c r="Q1530" s="29" t="s">
        <v>130</v>
      </c>
      <c r="R1530" s="23">
        <f t="shared" si="951"/>
        <v>0</v>
      </c>
      <c r="S1530" s="23"/>
      <c r="T1530" s="121">
        <f>T1529+T1528+T1520+T1512+T1513+T1511+T1510+T1509+T1508</f>
        <v>5195</v>
      </c>
      <c r="U1530" s="21"/>
      <c r="V1530" s="29" t="s">
        <v>130</v>
      </c>
      <c r="W1530" s="23">
        <f t="shared" si="957"/>
        <v>0</v>
      </c>
      <c r="X1530" s="23"/>
      <c r="Y1530" s="121">
        <f>Y1529+Y1528+Y1520+Y1512+Y1513+Y1511+Y1510+Y1509+Y1508</f>
        <v>5657</v>
      </c>
      <c r="Z1530" s="21"/>
      <c r="AA1530" s="29" t="s">
        <v>130</v>
      </c>
      <c r="AB1530" s="23">
        <f t="shared" si="953"/>
        <v>0</v>
      </c>
      <c r="AC1530" s="23"/>
      <c r="AD1530" s="121">
        <f>AD1529+AD1528+AD1520+AD1512+AD1513+AD1511+AD1510+AD1509+AD1508</f>
        <v>6440</v>
      </c>
      <c r="AE1530" s="21"/>
      <c r="AF1530" s="29" t="s">
        <v>130</v>
      </c>
      <c r="AG1530" s="23">
        <f t="shared" si="954"/>
        <v>0</v>
      </c>
      <c r="AH1530" s="23"/>
      <c r="AI1530" s="121">
        <f>AI1529+AI1528+AI1520+AI1512+AI1513+AI1511+AI1510+AI1509+AI1508</f>
        <v>7031</v>
      </c>
    </row>
    <row r="1531" spans="2:35" x14ac:dyDescent="0.35">
      <c r="B1531" s="21"/>
      <c r="C1531" s="21"/>
      <c r="D1531" s="21"/>
      <c r="E1531" s="123">
        <f>E1530-E1514+471</f>
        <v>5506</v>
      </c>
      <c r="F1531" s="21"/>
      <c r="G1531" s="21"/>
      <c r="H1531" s="21"/>
      <c r="I1531" s="21"/>
      <c r="J1531" s="123">
        <f>J1530-J1514+471</f>
        <v>6252</v>
      </c>
      <c r="K1531" s="21"/>
      <c r="L1531" s="21"/>
      <c r="M1531" s="21"/>
      <c r="N1531" s="21"/>
      <c r="O1531" s="123">
        <f>O1530-O1514+471</f>
        <v>5868</v>
      </c>
      <c r="P1531" s="21"/>
      <c r="Q1531" s="21"/>
      <c r="R1531" s="21"/>
      <c r="S1531" s="21"/>
      <c r="T1531" s="123">
        <f>T1530-T1514+471</f>
        <v>4286</v>
      </c>
      <c r="U1531" s="21"/>
      <c r="V1531" s="21"/>
      <c r="W1531" s="21"/>
      <c r="X1531" s="21"/>
      <c r="Y1531" s="123">
        <f>Y1530-Y1514+471</f>
        <v>4878</v>
      </c>
      <c r="Z1531" s="21"/>
      <c r="AA1531" s="21"/>
      <c r="AB1531" s="21"/>
      <c r="AC1531" s="21"/>
      <c r="AD1531" s="123">
        <f>AD1530-AD1514+471</f>
        <v>5461</v>
      </c>
      <c r="AE1531" s="21"/>
      <c r="AF1531" s="21"/>
      <c r="AG1531" s="21"/>
      <c r="AH1531" s="21"/>
      <c r="AI1531" s="123">
        <f>AI1530-AI1514+471</f>
        <v>5902</v>
      </c>
    </row>
    <row r="1533" spans="2:35" x14ac:dyDescent="0.35">
      <c r="B1533" s="117" t="s">
        <v>114</v>
      </c>
      <c r="C1533" s="292" t="s">
        <v>1852</v>
      </c>
      <c r="D1533" s="293"/>
      <c r="E1533" s="294"/>
      <c r="F1533" s="21"/>
      <c r="G1533" s="117" t="s">
        <v>114</v>
      </c>
      <c r="H1533" s="292" t="s">
        <v>1853</v>
      </c>
      <c r="I1533" s="293"/>
      <c r="J1533" s="294"/>
      <c r="K1533" s="21"/>
      <c r="L1533" s="117" t="s">
        <v>114</v>
      </c>
      <c r="M1533" s="292" t="s">
        <v>1854</v>
      </c>
      <c r="N1533" s="293"/>
      <c r="O1533" s="294"/>
      <c r="P1533" s="21"/>
      <c r="Q1533" s="117" t="s">
        <v>114</v>
      </c>
      <c r="R1533" s="292" t="s">
        <v>1855</v>
      </c>
      <c r="S1533" s="293"/>
      <c r="T1533" s="294"/>
      <c r="U1533" s="21"/>
      <c r="V1533" s="117" t="s">
        <v>114</v>
      </c>
      <c r="W1533" s="292" t="s">
        <v>1856</v>
      </c>
      <c r="X1533" s="293"/>
      <c r="Y1533" s="294"/>
      <c r="Z1533" s="21"/>
      <c r="AA1533" s="117" t="s">
        <v>114</v>
      </c>
      <c r="AB1533" s="292" t="s">
        <v>1857</v>
      </c>
      <c r="AC1533" s="293"/>
      <c r="AD1533" s="294"/>
      <c r="AE1533" s="21"/>
      <c r="AF1533" s="117" t="s">
        <v>114</v>
      </c>
      <c r="AG1533" s="292" t="s">
        <v>1858</v>
      </c>
      <c r="AH1533" s="293"/>
      <c r="AI1533" s="294"/>
    </row>
    <row r="1534" spans="2:35" x14ac:dyDescent="0.35">
      <c r="B1534" s="50"/>
      <c r="C1534" s="118" t="s">
        <v>81</v>
      </c>
      <c r="D1534" s="118" t="s">
        <v>82</v>
      </c>
      <c r="E1534" s="118" t="s">
        <v>95</v>
      </c>
      <c r="F1534" s="21"/>
      <c r="G1534" s="50"/>
      <c r="H1534" s="118" t="s">
        <v>81</v>
      </c>
      <c r="I1534" s="118" t="s">
        <v>82</v>
      </c>
      <c r="J1534" s="118" t="s">
        <v>95</v>
      </c>
      <c r="K1534" s="21"/>
      <c r="L1534" s="50"/>
      <c r="M1534" s="118" t="s">
        <v>81</v>
      </c>
      <c r="N1534" s="118" t="s">
        <v>82</v>
      </c>
      <c r="O1534" s="118" t="s">
        <v>95</v>
      </c>
      <c r="P1534" s="21"/>
      <c r="Q1534" s="50"/>
      <c r="R1534" s="118" t="s">
        <v>81</v>
      </c>
      <c r="S1534" s="118" t="s">
        <v>82</v>
      </c>
      <c r="T1534" s="118" t="s">
        <v>95</v>
      </c>
      <c r="U1534" s="21"/>
      <c r="V1534" s="50"/>
      <c r="W1534" s="118" t="s">
        <v>81</v>
      </c>
      <c r="X1534" s="118" t="s">
        <v>82</v>
      </c>
      <c r="Y1534" s="118" t="s">
        <v>95</v>
      </c>
      <c r="Z1534" s="21"/>
      <c r="AA1534" s="50"/>
      <c r="AB1534" s="118" t="s">
        <v>81</v>
      </c>
      <c r="AC1534" s="118" t="s">
        <v>82</v>
      </c>
      <c r="AD1534" s="118" t="s">
        <v>95</v>
      </c>
      <c r="AE1534" s="21"/>
      <c r="AF1534" s="50"/>
      <c r="AG1534" s="118" t="s">
        <v>81</v>
      </c>
      <c r="AH1534" s="118" t="s">
        <v>82</v>
      </c>
      <c r="AI1534" s="118" t="s">
        <v>95</v>
      </c>
    </row>
    <row r="1535" spans="2:35" x14ac:dyDescent="0.35">
      <c r="B1535" s="50" t="s">
        <v>92</v>
      </c>
      <c r="C1535" s="23">
        <v>525672</v>
      </c>
      <c r="D1535" s="23">
        <v>525804</v>
      </c>
      <c r="E1535" s="119">
        <f>(D1535-C1535)*10</f>
        <v>1320</v>
      </c>
      <c r="F1535" s="21"/>
      <c r="G1535" s="50" t="s">
        <v>92</v>
      </c>
      <c r="H1535" s="23">
        <f>D1535</f>
        <v>525804</v>
      </c>
      <c r="I1535" s="40">
        <v>525994</v>
      </c>
      <c r="J1535" s="119">
        <v>1900</v>
      </c>
      <c r="K1535" s="21"/>
      <c r="L1535" s="50" t="s">
        <v>92</v>
      </c>
      <c r="M1535" s="40">
        <f>I1535</f>
        <v>525994</v>
      </c>
      <c r="N1535" s="40">
        <v>526062</v>
      </c>
      <c r="O1535" s="119">
        <v>680</v>
      </c>
      <c r="P1535" s="21"/>
      <c r="Q1535" s="50" t="s">
        <v>92</v>
      </c>
      <c r="R1535" s="40">
        <f>N1535</f>
        <v>526062</v>
      </c>
      <c r="S1535" s="23">
        <v>526214</v>
      </c>
      <c r="T1535" s="119">
        <v>1520</v>
      </c>
      <c r="U1535" s="21"/>
      <c r="V1535" s="50" t="s">
        <v>92</v>
      </c>
      <c r="W1535" s="23">
        <f t="shared" ref="W1535:W1541" si="965">S1535</f>
        <v>526214</v>
      </c>
      <c r="X1535" s="23">
        <v>526300</v>
      </c>
      <c r="Y1535" s="119">
        <v>860</v>
      </c>
      <c r="Z1535" s="21"/>
      <c r="AA1535" s="50" t="s">
        <v>92</v>
      </c>
      <c r="AB1535" s="23">
        <f>X1535</f>
        <v>526300</v>
      </c>
      <c r="AC1535" s="23">
        <v>526415</v>
      </c>
      <c r="AD1535" s="119">
        <v>1150</v>
      </c>
      <c r="AE1535" s="21"/>
      <c r="AF1535" s="50" t="s">
        <v>92</v>
      </c>
      <c r="AG1535" s="23">
        <f>AC1535</f>
        <v>526415</v>
      </c>
      <c r="AH1535" s="23">
        <v>526551</v>
      </c>
      <c r="AI1535" s="119">
        <f>(AH1535-AG1535)*10</f>
        <v>1360</v>
      </c>
    </row>
    <row r="1536" spans="2:35" x14ac:dyDescent="0.35">
      <c r="B1536" s="50" t="s">
        <v>6</v>
      </c>
      <c r="C1536" s="23">
        <v>354322</v>
      </c>
      <c r="D1536" s="23">
        <v>354532</v>
      </c>
      <c r="E1536" s="119">
        <f>D1536-C1536</f>
        <v>210</v>
      </c>
      <c r="F1536" s="21"/>
      <c r="G1536" s="50" t="s">
        <v>6</v>
      </c>
      <c r="H1536" s="23">
        <f>D1536</f>
        <v>354532</v>
      </c>
      <c r="I1536" s="23">
        <v>354984</v>
      </c>
      <c r="J1536" s="119">
        <f>I1536-H1536</f>
        <v>452</v>
      </c>
      <c r="K1536" s="21"/>
      <c r="L1536" s="50" t="s">
        <v>6</v>
      </c>
      <c r="M1536" s="40">
        <f>I1536</f>
        <v>354984</v>
      </c>
      <c r="N1536" s="23">
        <v>355479</v>
      </c>
      <c r="O1536" s="119">
        <f>N1536-M1536</f>
        <v>495</v>
      </c>
      <c r="P1536" s="21"/>
      <c r="Q1536" s="50" t="s">
        <v>6</v>
      </c>
      <c r="R1536" s="23">
        <f t="shared" ref="R1536:R1557" si="966">N1536</f>
        <v>355479</v>
      </c>
      <c r="S1536" s="23">
        <v>355997</v>
      </c>
      <c r="T1536" s="119">
        <f>S1536-R1536</f>
        <v>518</v>
      </c>
      <c r="U1536" s="21"/>
      <c r="V1536" s="50" t="s">
        <v>6</v>
      </c>
      <c r="W1536" s="23">
        <f t="shared" si="965"/>
        <v>355997</v>
      </c>
      <c r="X1536" s="23">
        <v>356493</v>
      </c>
      <c r="Y1536" s="119">
        <f t="shared" ref="Y1536:Y1546" si="967">X1536-W1536</f>
        <v>496</v>
      </c>
      <c r="Z1536" s="21"/>
      <c r="AA1536" s="50" t="s">
        <v>6</v>
      </c>
      <c r="AB1536" s="23">
        <f t="shared" ref="AB1536:AB1557" si="968">X1536</f>
        <v>356493</v>
      </c>
      <c r="AC1536" s="23">
        <v>356757</v>
      </c>
      <c r="AD1536" s="119">
        <f>AC1536-AB1536</f>
        <v>264</v>
      </c>
      <c r="AE1536" s="21"/>
      <c r="AF1536" s="50" t="s">
        <v>6</v>
      </c>
      <c r="AG1536" s="23">
        <f t="shared" ref="AG1536:AG1557" si="969">AC1536</f>
        <v>356757</v>
      </c>
      <c r="AH1536" s="23">
        <v>357301</v>
      </c>
      <c r="AI1536" s="119">
        <f>AH1536-AG1536</f>
        <v>544</v>
      </c>
    </row>
    <row r="1537" spans="2:35" x14ac:dyDescent="0.35">
      <c r="B1537" s="50" t="s">
        <v>103</v>
      </c>
      <c r="C1537" s="23">
        <v>180842</v>
      </c>
      <c r="D1537" s="23">
        <v>181608</v>
      </c>
      <c r="E1537" s="119">
        <f>D1537-C1537</f>
        <v>766</v>
      </c>
      <c r="F1537" s="21"/>
      <c r="G1537" s="50" t="s">
        <v>103</v>
      </c>
      <c r="H1537" s="23">
        <v>181608</v>
      </c>
      <c r="I1537" s="40">
        <v>182271</v>
      </c>
      <c r="J1537" s="119">
        <f>I1537-H1537</f>
        <v>663</v>
      </c>
      <c r="K1537" s="21"/>
      <c r="L1537" s="50" t="s">
        <v>103</v>
      </c>
      <c r="M1537" s="40">
        <f>I1537</f>
        <v>182271</v>
      </c>
      <c r="N1537" s="40">
        <v>183036</v>
      </c>
      <c r="O1537" s="132">
        <f>N1537-M1537</f>
        <v>765</v>
      </c>
      <c r="P1537" s="21"/>
      <c r="Q1537" s="50" t="s">
        <v>103</v>
      </c>
      <c r="R1537" s="23">
        <f t="shared" si="966"/>
        <v>183036</v>
      </c>
      <c r="S1537" s="40">
        <v>183766</v>
      </c>
      <c r="T1537" s="119">
        <f>S1537-R1537</f>
        <v>730</v>
      </c>
      <c r="U1537" s="21"/>
      <c r="V1537" s="50" t="s">
        <v>103</v>
      </c>
      <c r="W1537" s="23">
        <f t="shared" si="965"/>
        <v>183766</v>
      </c>
      <c r="X1537" s="40">
        <v>184526</v>
      </c>
      <c r="Y1537" s="119">
        <f t="shared" si="967"/>
        <v>760</v>
      </c>
      <c r="Z1537" s="21"/>
      <c r="AA1537" s="50" t="s">
        <v>103</v>
      </c>
      <c r="AB1537" s="23">
        <f t="shared" si="968"/>
        <v>184526</v>
      </c>
      <c r="AC1537" s="40">
        <v>185236</v>
      </c>
      <c r="AD1537" s="119">
        <f>AC1537-AB1537</f>
        <v>710</v>
      </c>
      <c r="AE1537" s="21"/>
      <c r="AF1537" s="50" t="s">
        <v>103</v>
      </c>
      <c r="AG1537" s="23">
        <f t="shared" si="969"/>
        <v>185236</v>
      </c>
      <c r="AH1537" s="23">
        <v>186033</v>
      </c>
      <c r="AI1537" s="119">
        <f>AH1537-AG1537</f>
        <v>797</v>
      </c>
    </row>
    <row r="1538" spans="2:35" x14ac:dyDescent="0.35">
      <c r="B1538" s="19" t="s">
        <v>100</v>
      </c>
      <c r="C1538" s="23">
        <v>207456</v>
      </c>
      <c r="D1538" s="23">
        <v>207706</v>
      </c>
      <c r="E1538" s="119">
        <f>D1538-C1538</f>
        <v>250</v>
      </c>
      <c r="F1538" s="21"/>
      <c r="G1538" s="19" t="s">
        <v>100</v>
      </c>
      <c r="H1538" s="23">
        <f t="shared" ref="H1538:H1557" si="970">D1538</f>
        <v>207706</v>
      </c>
      <c r="I1538" s="23">
        <v>207856</v>
      </c>
      <c r="J1538" s="119">
        <f>I1538-H1538</f>
        <v>150</v>
      </c>
      <c r="K1538" s="21"/>
      <c r="L1538" s="19" t="s">
        <v>100</v>
      </c>
      <c r="M1538" s="40">
        <f t="shared" ref="M1538:M1557" si="971">I1538</f>
        <v>207856</v>
      </c>
      <c r="N1538" s="23">
        <v>208146</v>
      </c>
      <c r="O1538" s="119">
        <f>N1538-M1538</f>
        <v>290</v>
      </c>
      <c r="P1538" s="21"/>
      <c r="Q1538" s="19" t="s">
        <v>100</v>
      </c>
      <c r="R1538" s="23">
        <f t="shared" si="966"/>
        <v>208146</v>
      </c>
      <c r="S1538" s="23">
        <v>208341</v>
      </c>
      <c r="T1538" s="119">
        <f>S1538-R1538</f>
        <v>195</v>
      </c>
      <c r="U1538" s="21"/>
      <c r="V1538" s="19" t="s">
        <v>100</v>
      </c>
      <c r="W1538" s="23">
        <f t="shared" si="965"/>
        <v>208341</v>
      </c>
      <c r="X1538" s="23">
        <v>208641</v>
      </c>
      <c r="Y1538" s="119">
        <f t="shared" si="967"/>
        <v>300</v>
      </c>
      <c r="Z1538" s="21"/>
      <c r="AA1538" s="19" t="s">
        <v>100</v>
      </c>
      <c r="AB1538" s="23">
        <f t="shared" si="968"/>
        <v>208641</v>
      </c>
      <c r="AC1538" s="23">
        <v>208841</v>
      </c>
      <c r="AD1538" s="119">
        <f>AC1538-AB1538</f>
        <v>200</v>
      </c>
      <c r="AE1538" s="21"/>
      <c r="AF1538" s="19" t="s">
        <v>100</v>
      </c>
      <c r="AG1538" s="23">
        <f t="shared" si="969"/>
        <v>208841</v>
      </c>
      <c r="AH1538" s="23">
        <v>209021</v>
      </c>
      <c r="AI1538" s="119">
        <f>AH1538-AG1538</f>
        <v>180</v>
      </c>
    </row>
    <row r="1539" spans="2:35" x14ac:dyDescent="0.35">
      <c r="B1539" s="19" t="s">
        <v>1176</v>
      </c>
      <c r="C1539" s="23">
        <v>516</v>
      </c>
      <c r="D1539" s="23">
        <v>516</v>
      </c>
      <c r="E1539" s="119">
        <f>D1539-C1539</f>
        <v>0</v>
      </c>
      <c r="F1539" s="21"/>
      <c r="G1539" s="19" t="s">
        <v>1176</v>
      </c>
      <c r="H1539" s="23">
        <f t="shared" si="970"/>
        <v>516</v>
      </c>
      <c r="I1539" s="23">
        <v>516</v>
      </c>
      <c r="J1539" s="119">
        <f>I1539-H1539</f>
        <v>0</v>
      </c>
      <c r="K1539" s="21"/>
      <c r="L1539" s="19" t="s">
        <v>1176</v>
      </c>
      <c r="M1539" s="40">
        <f t="shared" si="971"/>
        <v>516</v>
      </c>
      <c r="N1539" s="23">
        <v>516</v>
      </c>
      <c r="O1539" s="119">
        <f>N1539-M1539</f>
        <v>0</v>
      </c>
      <c r="P1539" s="21"/>
      <c r="Q1539" s="19" t="s">
        <v>1176</v>
      </c>
      <c r="R1539" s="23">
        <f t="shared" si="966"/>
        <v>516</v>
      </c>
      <c r="S1539" s="23">
        <v>516</v>
      </c>
      <c r="T1539" s="119">
        <f>S1539-R1539</f>
        <v>0</v>
      </c>
      <c r="U1539" s="21"/>
      <c r="V1539" s="19" t="s">
        <v>1176</v>
      </c>
      <c r="W1539" s="23">
        <f t="shared" si="965"/>
        <v>516</v>
      </c>
      <c r="X1539" s="23">
        <v>516</v>
      </c>
      <c r="Y1539" s="119">
        <f t="shared" si="967"/>
        <v>0</v>
      </c>
      <c r="Z1539" s="21"/>
      <c r="AA1539" s="19" t="s">
        <v>1176</v>
      </c>
      <c r="AB1539" s="23">
        <f t="shared" si="968"/>
        <v>516</v>
      </c>
      <c r="AC1539" s="23">
        <v>516</v>
      </c>
      <c r="AD1539" s="119">
        <f>AC1539-AB1539</f>
        <v>0</v>
      </c>
      <c r="AE1539" s="21"/>
      <c r="AF1539" s="19" t="s">
        <v>1176</v>
      </c>
      <c r="AG1539" s="23">
        <f t="shared" si="969"/>
        <v>516</v>
      </c>
      <c r="AH1539" s="23">
        <v>516</v>
      </c>
      <c r="AI1539" s="119">
        <f>AH1539-AG1539</f>
        <v>0</v>
      </c>
    </row>
    <row r="1540" spans="2:35" x14ac:dyDescent="0.35">
      <c r="B1540" s="19" t="s">
        <v>1179</v>
      </c>
      <c r="C1540" s="23">
        <v>12279</v>
      </c>
      <c r="D1540" s="23">
        <v>12279</v>
      </c>
      <c r="E1540" s="119">
        <f>D1540-C1540</f>
        <v>0</v>
      </c>
      <c r="F1540" s="21"/>
      <c r="G1540" s="19" t="s">
        <v>1179</v>
      </c>
      <c r="H1540" s="23">
        <f t="shared" si="970"/>
        <v>12279</v>
      </c>
      <c r="I1540" s="23">
        <v>12279</v>
      </c>
      <c r="J1540" s="119">
        <f>I1540-H1540</f>
        <v>0</v>
      </c>
      <c r="K1540" s="21"/>
      <c r="L1540" s="19" t="s">
        <v>1179</v>
      </c>
      <c r="M1540" s="40">
        <f t="shared" si="971"/>
        <v>12279</v>
      </c>
      <c r="N1540" s="23">
        <v>12279</v>
      </c>
      <c r="O1540" s="119">
        <f>N1540-M1540</f>
        <v>0</v>
      </c>
      <c r="P1540" s="21"/>
      <c r="Q1540" s="19" t="s">
        <v>1179</v>
      </c>
      <c r="R1540" s="23">
        <f t="shared" si="966"/>
        <v>12279</v>
      </c>
      <c r="S1540" s="23">
        <v>12279</v>
      </c>
      <c r="T1540" s="119">
        <f>S1540-R1540</f>
        <v>0</v>
      </c>
      <c r="U1540" s="21"/>
      <c r="V1540" s="19" t="s">
        <v>1179</v>
      </c>
      <c r="W1540" s="23">
        <f t="shared" si="965"/>
        <v>12279</v>
      </c>
      <c r="X1540" s="23">
        <v>12279</v>
      </c>
      <c r="Y1540" s="119">
        <f t="shared" si="967"/>
        <v>0</v>
      </c>
      <c r="Z1540" s="21"/>
      <c r="AA1540" s="19" t="s">
        <v>1179</v>
      </c>
      <c r="AB1540" s="23">
        <f t="shared" si="968"/>
        <v>12279</v>
      </c>
      <c r="AC1540" s="23">
        <v>12279</v>
      </c>
      <c r="AD1540" s="119">
        <f>AC1540-AB1540</f>
        <v>0</v>
      </c>
      <c r="AE1540" s="21"/>
      <c r="AF1540" s="19" t="s">
        <v>1179</v>
      </c>
      <c r="AG1540" s="23">
        <f t="shared" si="969"/>
        <v>12279</v>
      </c>
      <c r="AH1540" s="23">
        <v>12279</v>
      </c>
      <c r="AI1540" s="119">
        <f>AH1540-AG1540</f>
        <v>0</v>
      </c>
    </row>
    <row r="1541" spans="2:35" x14ac:dyDescent="0.35">
      <c r="B1541" s="50" t="s">
        <v>3</v>
      </c>
      <c r="C1541" s="23">
        <v>391780</v>
      </c>
      <c r="D1541" s="23">
        <v>391951</v>
      </c>
      <c r="E1541" s="119">
        <f>(D1541-C1541)*10</f>
        <v>1710</v>
      </c>
      <c r="F1541" s="21"/>
      <c r="G1541" s="50" t="s">
        <v>3</v>
      </c>
      <c r="H1541" s="23">
        <f t="shared" si="970"/>
        <v>391951</v>
      </c>
      <c r="I1541" s="23">
        <v>392060</v>
      </c>
      <c r="J1541" s="119">
        <f>(I1541-H1541)*10</f>
        <v>1090</v>
      </c>
      <c r="K1541" s="21"/>
      <c r="L1541" s="50" t="s">
        <v>3</v>
      </c>
      <c r="M1541" s="40">
        <f t="shared" si="971"/>
        <v>392060</v>
      </c>
      <c r="N1541" s="23">
        <v>392178</v>
      </c>
      <c r="O1541" s="119">
        <f>(N1541-M1541)*10</f>
        <v>1180</v>
      </c>
      <c r="P1541" s="21"/>
      <c r="Q1541" s="50" t="s">
        <v>3</v>
      </c>
      <c r="R1541" s="23">
        <f t="shared" si="966"/>
        <v>392178</v>
      </c>
      <c r="S1541" s="23">
        <v>392260</v>
      </c>
      <c r="T1541" s="119">
        <v>820</v>
      </c>
      <c r="U1541" s="21"/>
      <c r="V1541" s="50" t="s">
        <v>3</v>
      </c>
      <c r="W1541" s="23">
        <f t="shared" si="965"/>
        <v>392260</v>
      </c>
      <c r="X1541" s="23">
        <v>392263</v>
      </c>
      <c r="Y1541" s="119">
        <f t="shared" si="967"/>
        <v>3</v>
      </c>
      <c r="Z1541" s="21"/>
      <c r="AA1541" s="50" t="s">
        <v>3</v>
      </c>
      <c r="AB1541" s="23">
        <f t="shared" si="968"/>
        <v>392263</v>
      </c>
      <c r="AC1541" s="23">
        <v>392391</v>
      </c>
      <c r="AD1541" s="119">
        <f>(AC1541-AB1541)*10</f>
        <v>1280</v>
      </c>
      <c r="AE1541" s="21"/>
      <c r="AF1541" s="50" t="s">
        <v>3</v>
      </c>
      <c r="AG1541" s="23">
        <f t="shared" si="969"/>
        <v>392391</v>
      </c>
      <c r="AH1541" s="23">
        <v>392586</v>
      </c>
      <c r="AI1541" s="119">
        <f>(AH1541-AG1541)*10</f>
        <v>1950</v>
      </c>
    </row>
    <row r="1542" spans="2:35" x14ac:dyDescent="0.35">
      <c r="B1542" s="50" t="s">
        <v>83</v>
      </c>
      <c r="C1542" s="23">
        <v>32253</v>
      </c>
      <c r="D1542" s="23">
        <v>32261</v>
      </c>
      <c r="E1542" s="119">
        <f>D1542-Supply!C1542</f>
        <v>8</v>
      </c>
      <c r="F1542" s="21"/>
      <c r="G1542" s="50" t="s">
        <v>83</v>
      </c>
      <c r="H1542" s="23">
        <f t="shared" si="970"/>
        <v>32261</v>
      </c>
      <c r="I1542" s="23">
        <v>32267</v>
      </c>
      <c r="J1542" s="119">
        <f>I1542-H1542</f>
        <v>6</v>
      </c>
      <c r="K1542" s="21"/>
      <c r="L1542" s="50" t="s">
        <v>83</v>
      </c>
      <c r="M1542" s="40">
        <f t="shared" si="971"/>
        <v>32267</v>
      </c>
      <c r="N1542" s="23">
        <v>32277</v>
      </c>
      <c r="O1542" s="119">
        <f>N1542-Supply!M1542</f>
        <v>10</v>
      </c>
      <c r="P1542" s="21"/>
      <c r="Q1542" s="50" t="s">
        <v>83</v>
      </c>
      <c r="R1542" s="23">
        <f t="shared" si="966"/>
        <v>32277</v>
      </c>
      <c r="S1542" s="23">
        <v>32288</v>
      </c>
      <c r="T1542" s="119">
        <f>S1542-R1542</f>
        <v>11</v>
      </c>
      <c r="U1542" s="21"/>
      <c r="V1542" s="50" t="s">
        <v>83</v>
      </c>
      <c r="W1542" s="23">
        <f t="shared" ref="W1542:W1557" si="972">S1542</f>
        <v>32288</v>
      </c>
      <c r="X1542" s="23">
        <v>32296</v>
      </c>
      <c r="Y1542" s="119">
        <f t="shared" si="967"/>
        <v>8</v>
      </c>
      <c r="Z1542" s="21"/>
      <c r="AA1542" s="50" t="s">
        <v>83</v>
      </c>
      <c r="AB1542" s="23">
        <f t="shared" si="968"/>
        <v>32296</v>
      </c>
      <c r="AC1542" s="23">
        <v>32304</v>
      </c>
      <c r="AD1542" s="119">
        <f>AC1542-Supply!AB1542</f>
        <v>8</v>
      </c>
      <c r="AE1542" s="21"/>
      <c r="AF1542" s="50" t="s">
        <v>83</v>
      </c>
      <c r="AG1542" s="23">
        <f t="shared" si="969"/>
        <v>32304</v>
      </c>
      <c r="AH1542" s="23">
        <v>32311</v>
      </c>
      <c r="AI1542" s="119">
        <f>AH1542-Supply!AG1542</f>
        <v>7</v>
      </c>
    </row>
    <row r="1543" spans="2:35" x14ac:dyDescent="0.35">
      <c r="B1543" s="50" t="s">
        <v>84</v>
      </c>
      <c r="C1543" s="23">
        <v>59674</v>
      </c>
      <c r="D1543" s="23">
        <v>59674</v>
      </c>
      <c r="E1543" s="119">
        <f>D1543-C1543</f>
        <v>0</v>
      </c>
      <c r="F1543" s="21"/>
      <c r="G1543" s="50" t="s">
        <v>84</v>
      </c>
      <c r="H1543" s="23">
        <f t="shared" si="970"/>
        <v>59674</v>
      </c>
      <c r="I1543" s="23">
        <v>59684</v>
      </c>
      <c r="J1543" s="119">
        <f>I1543-H1543</f>
        <v>10</v>
      </c>
      <c r="K1543" s="21"/>
      <c r="L1543" s="50" t="s">
        <v>84</v>
      </c>
      <c r="M1543" s="40">
        <f t="shared" si="971"/>
        <v>59684</v>
      </c>
      <c r="N1543" s="23">
        <v>59718</v>
      </c>
      <c r="O1543" s="119">
        <f>N1543-M1543</f>
        <v>34</v>
      </c>
      <c r="P1543" s="21"/>
      <c r="Q1543" s="50" t="s">
        <v>84</v>
      </c>
      <c r="R1543" s="23">
        <f t="shared" si="966"/>
        <v>59718</v>
      </c>
      <c r="S1543" s="23">
        <v>59758</v>
      </c>
      <c r="T1543" s="119">
        <f>S1543-R1543</f>
        <v>40</v>
      </c>
      <c r="U1543" s="21"/>
      <c r="V1543" s="50" t="s">
        <v>84</v>
      </c>
      <c r="W1543" s="23">
        <f t="shared" si="972"/>
        <v>59758</v>
      </c>
      <c r="X1543" s="23">
        <v>59758</v>
      </c>
      <c r="Y1543" s="119">
        <f t="shared" si="967"/>
        <v>0</v>
      </c>
      <c r="Z1543" s="21"/>
      <c r="AA1543" s="50" t="s">
        <v>84</v>
      </c>
      <c r="AB1543" s="23">
        <f t="shared" si="968"/>
        <v>59758</v>
      </c>
      <c r="AC1543" s="23">
        <v>59773</v>
      </c>
      <c r="AD1543" s="119">
        <f>AC1543-AB1543</f>
        <v>15</v>
      </c>
      <c r="AE1543" s="21"/>
      <c r="AF1543" s="50" t="s">
        <v>84</v>
      </c>
      <c r="AG1543" s="23">
        <f t="shared" si="969"/>
        <v>59773</v>
      </c>
      <c r="AH1543" s="23">
        <v>59793</v>
      </c>
      <c r="AI1543" s="119">
        <f>AH1543-AG1543</f>
        <v>20</v>
      </c>
    </row>
    <row r="1544" spans="2:35" x14ac:dyDescent="0.35">
      <c r="B1544" s="50" t="s">
        <v>98</v>
      </c>
      <c r="C1544" s="23">
        <v>139852</v>
      </c>
      <c r="D1544" s="23">
        <v>139852</v>
      </c>
      <c r="E1544" s="119">
        <f>D1544-C1544</f>
        <v>0</v>
      </c>
      <c r="F1544" s="21"/>
      <c r="G1544" s="50" t="s">
        <v>98</v>
      </c>
      <c r="H1544" s="23">
        <f t="shared" si="970"/>
        <v>139852</v>
      </c>
      <c r="I1544" s="23">
        <v>139852</v>
      </c>
      <c r="J1544" s="119">
        <f>I1544-H1544</f>
        <v>0</v>
      </c>
      <c r="K1544" s="21"/>
      <c r="L1544" s="50" t="s">
        <v>98</v>
      </c>
      <c r="M1544" s="40">
        <f t="shared" si="971"/>
        <v>139852</v>
      </c>
      <c r="N1544" s="23">
        <v>139852</v>
      </c>
      <c r="O1544" s="119">
        <f>N1544-M1544</f>
        <v>0</v>
      </c>
      <c r="P1544" s="21"/>
      <c r="Q1544" s="50" t="s">
        <v>98</v>
      </c>
      <c r="R1544" s="23">
        <f t="shared" si="966"/>
        <v>139852</v>
      </c>
      <c r="S1544" s="23">
        <v>139852</v>
      </c>
      <c r="T1544" s="119">
        <f>S1544-R1544</f>
        <v>0</v>
      </c>
      <c r="U1544" s="21"/>
      <c r="V1544" s="50" t="s">
        <v>98</v>
      </c>
      <c r="W1544" s="23">
        <f t="shared" si="972"/>
        <v>139852</v>
      </c>
      <c r="X1544" s="23">
        <v>139852</v>
      </c>
      <c r="Y1544" s="119">
        <f t="shared" si="967"/>
        <v>0</v>
      </c>
      <c r="Z1544" s="21"/>
      <c r="AA1544" s="50" t="s">
        <v>98</v>
      </c>
      <c r="AB1544" s="23">
        <f t="shared" si="968"/>
        <v>139852</v>
      </c>
      <c r="AC1544" s="23">
        <v>139852</v>
      </c>
      <c r="AD1544" s="119">
        <f>AC1544-AB1544</f>
        <v>0</v>
      </c>
      <c r="AE1544" s="21"/>
      <c r="AF1544" s="50" t="s">
        <v>98</v>
      </c>
      <c r="AG1544" s="23">
        <f t="shared" si="969"/>
        <v>139852</v>
      </c>
      <c r="AH1544" s="23">
        <v>139852</v>
      </c>
      <c r="AI1544" s="119">
        <f>AH1544-AG1544</f>
        <v>0</v>
      </c>
    </row>
    <row r="1545" spans="2:35" x14ac:dyDescent="0.35">
      <c r="B1545" s="50" t="s">
        <v>85</v>
      </c>
      <c r="C1545" s="23">
        <v>1048</v>
      </c>
      <c r="D1545" s="23">
        <v>1050</v>
      </c>
      <c r="E1545" s="119">
        <f>D1545-C1545</f>
        <v>2</v>
      </c>
      <c r="F1545" s="21"/>
      <c r="G1545" s="50" t="s">
        <v>85</v>
      </c>
      <c r="H1545" s="23">
        <f t="shared" si="970"/>
        <v>1050</v>
      </c>
      <c r="I1545" s="23">
        <v>1052</v>
      </c>
      <c r="J1545" s="119">
        <f>I1545-H1545</f>
        <v>2</v>
      </c>
      <c r="K1545" s="21"/>
      <c r="L1545" s="50" t="s">
        <v>85</v>
      </c>
      <c r="M1545" s="40">
        <f t="shared" si="971"/>
        <v>1052</v>
      </c>
      <c r="N1545" s="23">
        <v>1058</v>
      </c>
      <c r="O1545" s="119">
        <f>N1545-M1545</f>
        <v>6</v>
      </c>
      <c r="P1545" s="21"/>
      <c r="Q1545" s="50" t="s">
        <v>85</v>
      </c>
      <c r="R1545" s="23">
        <f t="shared" si="966"/>
        <v>1058</v>
      </c>
      <c r="S1545" s="23">
        <v>1060</v>
      </c>
      <c r="T1545" s="119">
        <f>S1545-R1545</f>
        <v>2</v>
      </c>
      <c r="U1545" s="21"/>
      <c r="V1545" s="50" t="s">
        <v>85</v>
      </c>
      <c r="W1545" s="23">
        <f t="shared" si="972"/>
        <v>1060</v>
      </c>
      <c r="X1545" s="23">
        <v>1062</v>
      </c>
      <c r="Y1545" s="119">
        <f t="shared" si="967"/>
        <v>2</v>
      </c>
      <c r="Z1545" s="21"/>
      <c r="AA1545" s="50" t="s">
        <v>85</v>
      </c>
      <c r="AB1545" s="23">
        <f t="shared" si="968"/>
        <v>1062</v>
      </c>
      <c r="AC1545" s="23">
        <v>1064</v>
      </c>
      <c r="AD1545" s="119">
        <f>AC1545-AB1545</f>
        <v>2</v>
      </c>
      <c r="AE1545" s="21"/>
      <c r="AF1545" s="50" t="s">
        <v>85</v>
      </c>
      <c r="AG1545" s="23">
        <f t="shared" si="969"/>
        <v>1064</v>
      </c>
      <c r="AH1545" s="23">
        <v>1067</v>
      </c>
      <c r="AI1545" s="119">
        <f>AH1545-AG1545</f>
        <v>3</v>
      </c>
    </row>
    <row r="1546" spans="2:35" x14ac:dyDescent="0.35">
      <c r="B1546" s="50" t="s">
        <v>86</v>
      </c>
      <c r="C1546" s="23">
        <v>397137</v>
      </c>
      <c r="D1546" s="23">
        <v>397245</v>
      </c>
      <c r="E1546" s="119">
        <f>D1546-C1546</f>
        <v>108</v>
      </c>
      <c r="F1546" s="21"/>
      <c r="G1546" s="50" t="s">
        <v>86</v>
      </c>
      <c r="H1546" s="23">
        <f t="shared" si="970"/>
        <v>397245</v>
      </c>
      <c r="I1546" s="23">
        <v>397409</v>
      </c>
      <c r="J1546" s="119">
        <f>I1546-H1546</f>
        <v>164</v>
      </c>
      <c r="K1546" s="21"/>
      <c r="L1546" s="50" t="s">
        <v>86</v>
      </c>
      <c r="M1546" s="40">
        <f t="shared" si="971"/>
        <v>397409</v>
      </c>
      <c r="N1546" s="23">
        <v>397504</v>
      </c>
      <c r="O1546" s="119">
        <f>N1546-M1546</f>
        <v>95</v>
      </c>
      <c r="P1546" s="21"/>
      <c r="Q1546" s="50" t="s">
        <v>86</v>
      </c>
      <c r="R1546" s="23">
        <f t="shared" si="966"/>
        <v>397504</v>
      </c>
      <c r="S1546" s="23">
        <v>397688</v>
      </c>
      <c r="T1546" s="119">
        <f>S1546-R1546</f>
        <v>184</v>
      </c>
      <c r="U1546" s="21"/>
      <c r="V1546" s="50" t="s">
        <v>86</v>
      </c>
      <c r="W1546" s="23">
        <f t="shared" si="972"/>
        <v>397688</v>
      </c>
      <c r="X1546" s="23">
        <v>397801</v>
      </c>
      <c r="Y1546" s="119">
        <f t="shared" si="967"/>
        <v>113</v>
      </c>
      <c r="Z1546" s="21"/>
      <c r="AA1546" s="50" t="s">
        <v>86</v>
      </c>
      <c r="AB1546" s="23">
        <f t="shared" si="968"/>
        <v>397801</v>
      </c>
      <c r="AC1546" s="23">
        <v>397952</v>
      </c>
      <c r="AD1546" s="119">
        <f>AC1546-AB1546</f>
        <v>151</v>
      </c>
      <c r="AE1546" s="21"/>
      <c r="AF1546" s="50" t="s">
        <v>86</v>
      </c>
      <c r="AG1546" s="23">
        <f t="shared" si="969"/>
        <v>397952</v>
      </c>
      <c r="AH1546" s="23">
        <v>398151</v>
      </c>
      <c r="AI1546" s="119">
        <f>AH1546-AG1546</f>
        <v>199</v>
      </c>
    </row>
    <row r="1547" spans="2:35" x14ac:dyDescent="0.35">
      <c r="B1547" s="50" t="s">
        <v>93</v>
      </c>
      <c r="C1547" s="23"/>
      <c r="D1547" s="23"/>
      <c r="E1547" s="119">
        <f>E1546+E1545+E1544+E1543+E1542+E1541</f>
        <v>1828</v>
      </c>
      <c r="F1547" s="21"/>
      <c r="G1547" s="50" t="s">
        <v>93</v>
      </c>
      <c r="H1547" s="23">
        <f t="shared" si="970"/>
        <v>0</v>
      </c>
      <c r="I1547" s="23"/>
      <c r="J1547" s="119">
        <f>J1546+J1545+J1544+J1543+J1542+J1541</f>
        <v>1272</v>
      </c>
      <c r="K1547" s="21"/>
      <c r="L1547" s="50" t="s">
        <v>93</v>
      </c>
      <c r="M1547" s="40">
        <f t="shared" si="971"/>
        <v>0</v>
      </c>
      <c r="N1547" s="23"/>
      <c r="O1547" s="119">
        <f>O1546+O1545+O1544+O1543+O1542+O1541</f>
        <v>1325</v>
      </c>
      <c r="P1547" s="21"/>
      <c r="Q1547" s="50" t="s">
        <v>93</v>
      </c>
      <c r="R1547" s="23">
        <f t="shared" si="966"/>
        <v>0</v>
      </c>
      <c r="S1547" s="23"/>
      <c r="T1547" s="119">
        <f>T1546+T1545+T1544+T1543+T1542+T1541</f>
        <v>1057</v>
      </c>
      <c r="U1547" s="21"/>
      <c r="V1547" s="50" t="s">
        <v>93</v>
      </c>
      <c r="W1547" s="23">
        <f t="shared" si="972"/>
        <v>0</v>
      </c>
      <c r="X1547" s="23"/>
      <c r="Y1547" s="119">
        <f>Y1546+Y1545+Y1544+Y1543+Y1542+Y1541</f>
        <v>126</v>
      </c>
      <c r="Z1547" s="21"/>
      <c r="AA1547" s="50" t="s">
        <v>93</v>
      </c>
      <c r="AB1547" s="23">
        <f t="shared" si="968"/>
        <v>0</v>
      </c>
      <c r="AC1547" s="23"/>
      <c r="AD1547" s="119">
        <f>AD1546+AD1545+AD1544+AD1543+AD1542+AD1541</f>
        <v>1456</v>
      </c>
      <c r="AE1547" s="21"/>
      <c r="AF1547" s="50" t="s">
        <v>93</v>
      </c>
      <c r="AG1547" s="23">
        <f t="shared" si="969"/>
        <v>0</v>
      </c>
      <c r="AH1547" s="23"/>
      <c r="AI1547" s="119">
        <f>AI1546+AI1545+AI1544+AI1543+AI1542+AI1541</f>
        <v>2179</v>
      </c>
    </row>
    <row r="1548" spans="2:35" x14ac:dyDescent="0.35">
      <c r="B1548" s="50" t="s">
        <v>87</v>
      </c>
      <c r="C1548" s="23">
        <v>1610724</v>
      </c>
      <c r="D1548" s="23">
        <v>1610724</v>
      </c>
      <c r="E1548" s="119">
        <f t="shared" ref="E1548:E1554" si="973">D1548-C1548</f>
        <v>0</v>
      </c>
      <c r="F1548" s="21"/>
      <c r="G1548" s="50" t="s">
        <v>87</v>
      </c>
      <c r="H1548" s="23">
        <f t="shared" si="970"/>
        <v>1610724</v>
      </c>
      <c r="I1548" s="23">
        <v>1610724</v>
      </c>
      <c r="J1548" s="119">
        <f t="shared" ref="J1548:J1554" si="974">I1548-H1548</f>
        <v>0</v>
      </c>
      <c r="K1548" s="21"/>
      <c r="L1548" s="50" t="s">
        <v>87</v>
      </c>
      <c r="M1548" s="40">
        <f t="shared" si="971"/>
        <v>1610724</v>
      </c>
      <c r="N1548" s="23">
        <v>1610724</v>
      </c>
      <c r="O1548" s="119">
        <f t="shared" ref="O1548:O1554" si="975">N1548-M1548</f>
        <v>0</v>
      </c>
      <c r="P1548" s="21"/>
      <c r="Q1548" s="50" t="s">
        <v>87</v>
      </c>
      <c r="R1548" s="23">
        <f t="shared" si="966"/>
        <v>1610724</v>
      </c>
      <c r="S1548" s="23">
        <v>1610724</v>
      </c>
      <c r="T1548" s="119">
        <f t="shared" ref="T1548:T1554" si="976">S1548-R1548</f>
        <v>0</v>
      </c>
      <c r="U1548" s="21"/>
      <c r="V1548" s="50" t="s">
        <v>87</v>
      </c>
      <c r="W1548" s="23">
        <f t="shared" si="972"/>
        <v>1610724</v>
      </c>
      <c r="X1548" s="23">
        <v>1610724</v>
      </c>
      <c r="Y1548" s="119">
        <f t="shared" ref="Y1548:Y1554" si="977">X1548-W1548</f>
        <v>0</v>
      </c>
      <c r="Z1548" s="21"/>
      <c r="AA1548" s="50" t="s">
        <v>87</v>
      </c>
      <c r="AB1548" s="23">
        <f t="shared" si="968"/>
        <v>1610724</v>
      </c>
      <c r="AC1548" s="23">
        <v>1610724</v>
      </c>
      <c r="AD1548" s="119">
        <f t="shared" ref="AD1548:AD1554" si="978">AC1548-AB1548</f>
        <v>0</v>
      </c>
      <c r="AE1548" s="21"/>
      <c r="AF1548" s="50" t="s">
        <v>87</v>
      </c>
      <c r="AG1548" s="23">
        <f t="shared" si="969"/>
        <v>1610724</v>
      </c>
      <c r="AH1548" s="23">
        <v>1610724</v>
      </c>
      <c r="AI1548" s="119">
        <f t="shared" ref="AI1548:AI1554" si="979">AH1548-AG1548</f>
        <v>0</v>
      </c>
    </row>
    <row r="1549" spans="2:35" x14ac:dyDescent="0.35">
      <c r="B1549" s="50" t="s">
        <v>96</v>
      </c>
      <c r="C1549" s="23">
        <v>932667</v>
      </c>
      <c r="D1549" s="23">
        <v>932815</v>
      </c>
      <c r="E1549" s="119">
        <f t="shared" si="973"/>
        <v>148</v>
      </c>
      <c r="F1549" s="21"/>
      <c r="G1549" s="50" t="s">
        <v>96</v>
      </c>
      <c r="H1549" s="23">
        <f t="shared" si="970"/>
        <v>932815</v>
      </c>
      <c r="I1549" s="23">
        <v>933033</v>
      </c>
      <c r="J1549" s="119">
        <f t="shared" si="974"/>
        <v>218</v>
      </c>
      <c r="K1549" s="21"/>
      <c r="L1549" s="50" t="s">
        <v>96</v>
      </c>
      <c r="M1549" s="40">
        <f t="shared" si="971"/>
        <v>933033</v>
      </c>
      <c r="N1549" s="23">
        <v>933247</v>
      </c>
      <c r="O1549" s="119">
        <f t="shared" si="975"/>
        <v>214</v>
      </c>
      <c r="P1549" s="21"/>
      <c r="Q1549" s="50" t="s">
        <v>96</v>
      </c>
      <c r="R1549" s="23">
        <f t="shared" si="966"/>
        <v>933247</v>
      </c>
      <c r="S1549" s="23">
        <v>933493</v>
      </c>
      <c r="T1549" s="119">
        <f t="shared" si="976"/>
        <v>246</v>
      </c>
      <c r="U1549" s="21"/>
      <c r="V1549" s="50" t="s">
        <v>96</v>
      </c>
      <c r="W1549" s="23">
        <f t="shared" si="972"/>
        <v>933493</v>
      </c>
      <c r="X1549" s="23">
        <v>933703</v>
      </c>
      <c r="Y1549" s="119">
        <f t="shared" si="977"/>
        <v>210</v>
      </c>
      <c r="Z1549" s="21"/>
      <c r="AA1549" s="50" t="s">
        <v>96</v>
      </c>
      <c r="AB1549" s="23">
        <f t="shared" si="968"/>
        <v>933703</v>
      </c>
      <c r="AC1549" s="23">
        <v>933957</v>
      </c>
      <c r="AD1549" s="119">
        <f t="shared" si="978"/>
        <v>254</v>
      </c>
      <c r="AE1549" s="21"/>
      <c r="AF1549" s="50" t="s">
        <v>96</v>
      </c>
      <c r="AG1549" s="23">
        <f t="shared" si="969"/>
        <v>933957</v>
      </c>
      <c r="AH1549" s="23">
        <v>934178</v>
      </c>
      <c r="AI1549" s="119">
        <f t="shared" si="979"/>
        <v>221</v>
      </c>
    </row>
    <row r="1550" spans="2:35" x14ac:dyDescent="0.35">
      <c r="B1550" s="50" t="s">
        <v>88</v>
      </c>
      <c r="C1550" s="23">
        <v>0</v>
      </c>
      <c r="D1550" s="23">
        <v>0</v>
      </c>
      <c r="E1550" s="119">
        <f t="shared" si="973"/>
        <v>0</v>
      </c>
      <c r="F1550" s="21"/>
      <c r="G1550" s="50" t="s">
        <v>88</v>
      </c>
      <c r="H1550" s="23">
        <f t="shared" si="970"/>
        <v>0</v>
      </c>
      <c r="I1550" s="23">
        <v>0</v>
      </c>
      <c r="J1550" s="119">
        <f t="shared" si="974"/>
        <v>0</v>
      </c>
      <c r="K1550" s="21"/>
      <c r="L1550" s="50" t="s">
        <v>88</v>
      </c>
      <c r="M1550" s="40">
        <f t="shared" si="971"/>
        <v>0</v>
      </c>
      <c r="N1550" s="23">
        <v>0</v>
      </c>
      <c r="O1550" s="119">
        <f t="shared" si="975"/>
        <v>0</v>
      </c>
      <c r="P1550" s="21"/>
      <c r="Q1550" s="50" t="s">
        <v>88</v>
      </c>
      <c r="R1550" s="23">
        <f t="shared" si="966"/>
        <v>0</v>
      </c>
      <c r="S1550" s="23">
        <v>0</v>
      </c>
      <c r="T1550" s="119">
        <f t="shared" si="976"/>
        <v>0</v>
      </c>
      <c r="U1550" s="21"/>
      <c r="V1550" s="50" t="s">
        <v>88</v>
      </c>
      <c r="W1550" s="23">
        <f t="shared" si="972"/>
        <v>0</v>
      </c>
      <c r="X1550" s="23">
        <v>0</v>
      </c>
      <c r="Y1550" s="119">
        <f t="shared" si="977"/>
        <v>0</v>
      </c>
      <c r="Z1550" s="21"/>
      <c r="AA1550" s="50" t="s">
        <v>88</v>
      </c>
      <c r="AB1550" s="23">
        <f t="shared" si="968"/>
        <v>0</v>
      </c>
      <c r="AC1550" s="23">
        <v>0</v>
      </c>
      <c r="AD1550" s="119">
        <f t="shared" si="978"/>
        <v>0</v>
      </c>
      <c r="AE1550" s="21"/>
      <c r="AF1550" s="50" t="s">
        <v>88</v>
      </c>
      <c r="AG1550" s="23">
        <f t="shared" si="969"/>
        <v>0</v>
      </c>
      <c r="AH1550" s="23">
        <v>0</v>
      </c>
      <c r="AI1550" s="119">
        <f t="shared" si="979"/>
        <v>0</v>
      </c>
    </row>
    <row r="1551" spans="2:35" x14ac:dyDescent="0.35">
      <c r="B1551" s="50" t="s">
        <v>108</v>
      </c>
      <c r="C1551" s="23">
        <v>3282</v>
      </c>
      <c r="D1551" s="23">
        <v>3283</v>
      </c>
      <c r="E1551" s="119">
        <f t="shared" si="973"/>
        <v>1</v>
      </c>
      <c r="F1551" s="21"/>
      <c r="G1551" s="50" t="s">
        <v>108</v>
      </c>
      <c r="H1551" s="23">
        <f t="shared" si="970"/>
        <v>3283</v>
      </c>
      <c r="I1551" s="23">
        <v>3285</v>
      </c>
      <c r="J1551" s="119">
        <f t="shared" si="974"/>
        <v>2</v>
      </c>
      <c r="K1551" s="21"/>
      <c r="L1551" s="50" t="s">
        <v>108</v>
      </c>
      <c r="M1551" s="40">
        <f t="shared" si="971"/>
        <v>3285</v>
      </c>
      <c r="N1551" s="23">
        <v>3286</v>
      </c>
      <c r="O1551" s="119">
        <f t="shared" si="975"/>
        <v>1</v>
      </c>
      <c r="P1551" s="21"/>
      <c r="Q1551" s="50" t="s">
        <v>108</v>
      </c>
      <c r="R1551" s="23">
        <f t="shared" si="966"/>
        <v>3286</v>
      </c>
      <c r="S1551" s="23">
        <v>3286</v>
      </c>
      <c r="T1551" s="119">
        <f t="shared" si="976"/>
        <v>0</v>
      </c>
      <c r="U1551" s="21"/>
      <c r="V1551" s="50" t="s">
        <v>108</v>
      </c>
      <c r="W1551" s="23">
        <f t="shared" si="972"/>
        <v>3286</v>
      </c>
      <c r="X1551" s="23">
        <v>3286</v>
      </c>
      <c r="Y1551" s="119">
        <f t="shared" si="977"/>
        <v>0</v>
      </c>
      <c r="Z1551" s="21"/>
      <c r="AA1551" s="50" t="s">
        <v>108</v>
      </c>
      <c r="AB1551" s="23">
        <f t="shared" si="968"/>
        <v>3286</v>
      </c>
      <c r="AC1551" s="23">
        <v>3287</v>
      </c>
      <c r="AD1551" s="119">
        <f t="shared" si="978"/>
        <v>1</v>
      </c>
      <c r="AE1551" s="21"/>
      <c r="AF1551" s="50" t="s">
        <v>108</v>
      </c>
      <c r="AG1551" s="23">
        <f t="shared" si="969"/>
        <v>3287</v>
      </c>
      <c r="AH1551" s="23">
        <v>3288</v>
      </c>
      <c r="AI1551" s="119">
        <f t="shared" si="979"/>
        <v>1</v>
      </c>
    </row>
    <row r="1552" spans="2:35" x14ac:dyDescent="0.35">
      <c r="B1552" s="50" t="s">
        <v>89</v>
      </c>
      <c r="C1552" s="23">
        <v>704864</v>
      </c>
      <c r="D1552" s="23">
        <v>705209</v>
      </c>
      <c r="E1552" s="119">
        <f t="shared" si="973"/>
        <v>345</v>
      </c>
      <c r="F1552" s="21"/>
      <c r="G1552" s="50" t="s">
        <v>89</v>
      </c>
      <c r="H1552" s="23">
        <f t="shared" si="970"/>
        <v>705209</v>
      </c>
      <c r="I1552" s="23">
        <v>705527</v>
      </c>
      <c r="J1552" s="119">
        <f t="shared" si="974"/>
        <v>318</v>
      </c>
      <c r="K1552" s="21"/>
      <c r="L1552" s="50" t="s">
        <v>89</v>
      </c>
      <c r="M1552" s="40">
        <f t="shared" si="971"/>
        <v>705527</v>
      </c>
      <c r="N1552" s="23">
        <v>705905</v>
      </c>
      <c r="O1552" s="119">
        <f t="shared" si="975"/>
        <v>378</v>
      </c>
      <c r="P1552" s="21"/>
      <c r="Q1552" s="50" t="s">
        <v>89</v>
      </c>
      <c r="R1552" s="23">
        <f t="shared" si="966"/>
        <v>705905</v>
      </c>
      <c r="S1552" s="23">
        <v>706221</v>
      </c>
      <c r="T1552" s="119">
        <f t="shared" si="976"/>
        <v>316</v>
      </c>
      <c r="U1552" s="21"/>
      <c r="V1552" s="50" t="s">
        <v>89</v>
      </c>
      <c r="W1552" s="23">
        <f t="shared" si="972"/>
        <v>706221</v>
      </c>
      <c r="X1552" s="23">
        <v>706324</v>
      </c>
      <c r="Y1552" s="119">
        <f t="shared" si="977"/>
        <v>103</v>
      </c>
      <c r="Z1552" s="21"/>
      <c r="AA1552" s="50" t="s">
        <v>89</v>
      </c>
      <c r="AB1552" s="23">
        <f t="shared" si="968"/>
        <v>706324</v>
      </c>
      <c r="AC1552" s="23">
        <v>706677</v>
      </c>
      <c r="AD1552" s="119">
        <f t="shared" si="978"/>
        <v>353</v>
      </c>
      <c r="AE1552" s="21"/>
      <c r="AF1552" s="50" t="s">
        <v>89</v>
      </c>
      <c r="AG1552" s="23">
        <f t="shared" si="969"/>
        <v>706677</v>
      </c>
      <c r="AH1552" s="23">
        <v>706994</v>
      </c>
      <c r="AI1552" s="119">
        <f t="shared" si="979"/>
        <v>317</v>
      </c>
    </row>
    <row r="1553" spans="2:35" x14ac:dyDescent="0.35">
      <c r="B1553" s="50" t="s">
        <v>90</v>
      </c>
      <c r="C1553" s="23">
        <v>388583</v>
      </c>
      <c r="D1553" s="23">
        <v>388839</v>
      </c>
      <c r="E1553" s="119">
        <f t="shared" si="973"/>
        <v>256</v>
      </c>
      <c r="F1553" s="21"/>
      <c r="G1553" s="50" t="s">
        <v>90</v>
      </c>
      <c r="H1553" s="23">
        <f t="shared" si="970"/>
        <v>388839</v>
      </c>
      <c r="I1553" s="23">
        <v>389076</v>
      </c>
      <c r="J1553" s="119">
        <f t="shared" si="974"/>
        <v>237</v>
      </c>
      <c r="K1553" s="21"/>
      <c r="L1553" s="50" t="s">
        <v>90</v>
      </c>
      <c r="M1553" s="40">
        <f t="shared" si="971"/>
        <v>389076</v>
      </c>
      <c r="N1553" s="23">
        <v>389354</v>
      </c>
      <c r="O1553" s="119">
        <f t="shared" si="975"/>
        <v>278</v>
      </c>
      <c r="P1553" s="21"/>
      <c r="Q1553" s="50" t="s">
        <v>90</v>
      </c>
      <c r="R1553" s="23">
        <f t="shared" si="966"/>
        <v>389354</v>
      </c>
      <c r="S1553" s="23">
        <v>389565</v>
      </c>
      <c r="T1553" s="119">
        <f t="shared" si="976"/>
        <v>211</v>
      </c>
      <c r="U1553" s="21"/>
      <c r="V1553" s="50" t="s">
        <v>90</v>
      </c>
      <c r="W1553" s="23">
        <f t="shared" si="972"/>
        <v>389565</v>
      </c>
      <c r="X1553" s="23">
        <v>389640</v>
      </c>
      <c r="Y1553" s="119">
        <f t="shared" si="977"/>
        <v>75</v>
      </c>
      <c r="Z1553" s="21"/>
      <c r="AA1553" s="50" t="s">
        <v>90</v>
      </c>
      <c r="AB1553" s="23">
        <f t="shared" si="968"/>
        <v>389640</v>
      </c>
      <c r="AC1553" s="23">
        <v>389873</v>
      </c>
      <c r="AD1553" s="119">
        <f t="shared" si="978"/>
        <v>233</v>
      </c>
      <c r="AE1553" s="21"/>
      <c r="AF1553" s="50" t="s">
        <v>90</v>
      </c>
      <c r="AG1553" s="23">
        <f t="shared" si="969"/>
        <v>389873</v>
      </c>
      <c r="AH1553" s="23">
        <v>390130</v>
      </c>
      <c r="AI1553" s="119">
        <f t="shared" si="979"/>
        <v>257</v>
      </c>
    </row>
    <row r="1554" spans="2:35" x14ac:dyDescent="0.35">
      <c r="B1554" s="50" t="s">
        <v>91</v>
      </c>
      <c r="C1554" s="23">
        <v>1222578</v>
      </c>
      <c r="D1554" s="23">
        <v>1223651</v>
      </c>
      <c r="E1554" s="119">
        <f t="shared" si="973"/>
        <v>1073</v>
      </c>
      <c r="F1554" s="21"/>
      <c r="G1554" s="50" t="s">
        <v>91</v>
      </c>
      <c r="H1554" s="23">
        <f t="shared" si="970"/>
        <v>1223651</v>
      </c>
      <c r="I1554" s="23">
        <v>1224357</v>
      </c>
      <c r="J1554" s="119">
        <f t="shared" si="974"/>
        <v>706</v>
      </c>
      <c r="K1554" s="21"/>
      <c r="L1554" s="50" t="s">
        <v>91</v>
      </c>
      <c r="M1554" s="40">
        <f t="shared" si="971"/>
        <v>1224357</v>
      </c>
      <c r="N1554" s="23">
        <v>1225306</v>
      </c>
      <c r="O1554" s="119">
        <f t="shared" si="975"/>
        <v>949</v>
      </c>
      <c r="P1554" s="21"/>
      <c r="Q1554" s="50" t="s">
        <v>91</v>
      </c>
      <c r="R1554" s="23">
        <f t="shared" si="966"/>
        <v>1225306</v>
      </c>
      <c r="S1554" s="23">
        <v>1225854</v>
      </c>
      <c r="T1554" s="119">
        <f t="shared" si="976"/>
        <v>548</v>
      </c>
      <c r="U1554" s="21"/>
      <c r="V1554" s="50" t="s">
        <v>91</v>
      </c>
      <c r="W1554" s="23">
        <f t="shared" si="972"/>
        <v>1225854</v>
      </c>
      <c r="X1554" s="23">
        <v>1225854</v>
      </c>
      <c r="Y1554" s="119">
        <f t="shared" si="977"/>
        <v>0</v>
      </c>
      <c r="Z1554" s="21"/>
      <c r="AA1554" s="50" t="s">
        <v>91</v>
      </c>
      <c r="AB1554" s="23">
        <f t="shared" si="968"/>
        <v>1225854</v>
      </c>
      <c r="AC1554" s="23">
        <v>1226447</v>
      </c>
      <c r="AD1554" s="119">
        <f t="shared" si="978"/>
        <v>593</v>
      </c>
      <c r="AE1554" s="21"/>
      <c r="AF1554" s="50" t="s">
        <v>91</v>
      </c>
      <c r="AG1554" s="23">
        <f t="shared" si="969"/>
        <v>1226447</v>
      </c>
      <c r="AH1554" s="23">
        <v>1228317</v>
      </c>
      <c r="AI1554" s="119">
        <f t="shared" si="979"/>
        <v>1870</v>
      </c>
    </row>
    <row r="1555" spans="2:35" x14ac:dyDescent="0.35">
      <c r="B1555" s="50" t="s">
        <v>94</v>
      </c>
      <c r="C1555" s="23"/>
      <c r="D1555" s="23"/>
      <c r="E1555" s="119">
        <f>SUM(E1548:E1554)</f>
        <v>1823</v>
      </c>
      <c r="F1555" s="21"/>
      <c r="G1555" s="50" t="s">
        <v>94</v>
      </c>
      <c r="H1555" s="23">
        <f t="shared" si="970"/>
        <v>0</v>
      </c>
      <c r="I1555" s="23"/>
      <c r="J1555" s="119">
        <f>SUM(J1548:J1554)</f>
        <v>1481</v>
      </c>
      <c r="K1555" s="21"/>
      <c r="L1555" s="50" t="s">
        <v>94</v>
      </c>
      <c r="M1555" s="40">
        <f t="shared" si="971"/>
        <v>0</v>
      </c>
      <c r="N1555" s="23"/>
      <c r="O1555" s="119">
        <f>SUM(O1548:O1554)</f>
        <v>1820</v>
      </c>
      <c r="P1555" s="21"/>
      <c r="Q1555" s="50" t="s">
        <v>94</v>
      </c>
      <c r="R1555" s="23">
        <f t="shared" si="966"/>
        <v>0</v>
      </c>
      <c r="S1555" s="23"/>
      <c r="T1555" s="119">
        <f>SUM(T1548:T1554)</f>
        <v>1321</v>
      </c>
      <c r="U1555" s="21"/>
      <c r="V1555" s="50" t="s">
        <v>94</v>
      </c>
      <c r="W1555" s="23">
        <f t="shared" si="972"/>
        <v>0</v>
      </c>
      <c r="X1555" s="23"/>
      <c r="Y1555" s="119">
        <f>SUM(Y1548:Y1554)</f>
        <v>388</v>
      </c>
      <c r="Z1555" s="21"/>
      <c r="AA1555" s="50" t="s">
        <v>94</v>
      </c>
      <c r="AB1555" s="23">
        <f t="shared" si="968"/>
        <v>0</v>
      </c>
      <c r="AC1555" s="23"/>
      <c r="AD1555" s="119">
        <f>SUM(AD1548:AD1554)</f>
        <v>1434</v>
      </c>
      <c r="AE1555" s="21"/>
      <c r="AF1555" s="50" t="s">
        <v>94</v>
      </c>
      <c r="AG1555" s="23">
        <f t="shared" si="969"/>
        <v>0</v>
      </c>
      <c r="AH1555" s="23"/>
      <c r="AI1555" s="119">
        <f>SUM(AI1548:AI1554)</f>
        <v>2666</v>
      </c>
    </row>
    <row r="1556" spans="2:35" x14ac:dyDescent="0.35">
      <c r="B1556" s="50" t="s">
        <v>97</v>
      </c>
      <c r="C1556" s="23">
        <v>638567</v>
      </c>
      <c r="D1556" s="23">
        <v>638846</v>
      </c>
      <c r="E1556" s="119">
        <f>D1556-C1556</f>
        <v>279</v>
      </c>
      <c r="F1556" s="21"/>
      <c r="G1556" s="50" t="s">
        <v>97</v>
      </c>
      <c r="H1556" s="23">
        <f t="shared" si="970"/>
        <v>638846</v>
      </c>
      <c r="I1556" s="23">
        <v>638876</v>
      </c>
      <c r="J1556" s="119">
        <f>I1556-H1556</f>
        <v>30</v>
      </c>
      <c r="K1556" s="21"/>
      <c r="L1556" s="50" t="s">
        <v>97</v>
      </c>
      <c r="M1556" s="40">
        <f t="shared" si="971"/>
        <v>638876</v>
      </c>
      <c r="N1556" s="23">
        <v>638876</v>
      </c>
      <c r="O1556" s="119">
        <f>N1556-M1556</f>
        <v>0</v>
      </c>
      <c r="P1556" s="21"/>
      <c r="Q1556" s="50" t="s">
        <v>97</v>
      </c>
      <c r="R1556" s="23">
        <f t="shared" si="966"/>
        <v>638876</v>
      </c>
      <c r="S1556" s="23">
        <v>639167</v>
      </c>
      <c r="T1556" s="119">
        <f>S1556-R1556</f>
        <v>291</v>
      </c>
      <c r="U1556" s="21"/>
      <c r="V1556" s="50" t="s">
        <v>97</v>
      </c>
      <c r="W1556" s="23">
        <f t="shared" si="972"/>
        <v>639167</v>
      </c>
      <c r="X1556" s="23">
        <v>639344</v>
      </c>
      <c r="Y1556" s="119">
        <f>X1556-W1556</f>
        <v>177</v>
      </c>
      <c r="Z1556" s="21"/>
      <c r="AA1556" s="50" t="s">
        <v>97</v>
      </c>
      <c r="AB1556" s="23">
        <f t="shared" si="968"/>
        <v>639344</v>
      </c>
      <c r="AC1556" s="23">
        <v>639646</v>
      </c>
      <c r="AD1556" s="119">
        <f>AC1556-AB1556</f>
        <v>302</v>
      </c>
      <c r="AE1556" s="21"/>
      <c r="AF1556" s="50" t="s">
        <v>97</v>
      </c>
      <c r="AG1556" s="23">
        <f t="shared" si="969"/>
        <v>639646</v>
      </c>
      <c r="AH1556" s="23">
        <v>639817</v>
      </c>
      <c r="AI1556" s="119">
        <f>AH1556-AG1556</f>
        <v>171</v>
      </c>
    </row>
    <row r="1557" spans="2:35" x14ac:dyDescent="0.35">
      <c r="B1557" s="29" t="s">
        <v>130</v>
      </c>
      <c r="C1557" s="23"/>
      <c r="D1557" s="23"/>
      <c r="E1557" s="121">
        <f>E1556+E1555+E1547+E1539+E1540+E1538+E1537+E1536+E1535</f>
        <v>6476</v>
      </c>
      <c r="F1557" s="21"/>
      <c r="G1557" s="29" t="s">
        <v>130</v>
      </c>
      <c r="H1557" s="23">
        <f t="shared" si="970"/>
        <v>0</v>
      </c>
      <c r="I1557" s="23"/>
      <c r="J1557" s="121">
        <f>J1556+J1555+J1547+J1539+J1540+J1538+J1537+J1536+J1535</f>
        <v>5948</v>
      </c>
      <c r="K1557" s="21"/>
      <c r="L1557" s="29" t="s">
        <v>130</v>
      </c>
      <c r="M1557" s="40">
        <f t="shared" si="971"/>
        <v>0</v>
      </c>
      <c r="N1557" s="23"/>
      <c r="O1557" s="121">
        <f>O1556+O1555+O1547+O1539+O1540+O1538+O1537+O1536+O1535</f>
        <v>5375</v>
      </c>
      <c r="P1557" s="21"/>
      <c r="Q1557" s="29" t="s">
        <v>130</v>
      </c>
      <c r="R1557" s="23">
        <f t="shared" si="966"/>
        <v>0</v>
      </c>
      <c r="S1557" s="23"/>
      <c r="T1557" s="121">
        <f>T1556+T1555+T1547+T1539+T1540+T1538+T1537+T1536+T1535</f>
        <v>5632</v>
      </c>
      <c r="U1557" s="21"/>
      <c r="V1557" s="29" t="s">
        <v>130</v>
      </c>
      <c r="W1557" s="23">
        <f t="shared" si="972"/>
        <v>0</v>
      </c>
      <c r="X1557" s="23"/>
      <c r="Y1557" s="121">
        <f>Y1556+Y1555+Y1547+Y1539+Y1540+Y1538+Y1537+Y1536+Y1535</f>
        <v>3107</v>
      </c>
      <c r="Z1557" s="21"/>
      <c r="AA1557" s="29" t="s">
        <v>130</v>
      </c>
      <c r="AB1557" s="23">
        <f t="shared" si="968"/>
        <v>0</v>
      </c>
      <c r="AC1557" s="23"/>
      <c r="AD1557" s="121">
        <f>AD1556+AD1555+AD1547+AD1539+AD1540+AD1538+AD1537+AD1536+AD1535</f>
        <v>5516</v>
      </c>
      <c r="AE1557" s="21"/>
      <c r="AF1557" s="29" t="s">
        <v>130</v>
      </c>
      <c r="AG1557" s="23">
        <f t="shared" si="969"/>
        <v>0</v>
      </c>
      <c r="AH1557" s="23"/>
      <c r="AI1557" s="121">
        <f>AI1556+AI1555+AI1547+AI1539+AI1540+AI1538+AI1537+AI1536+AI1535</f>
        <v>7897</v>
      </c>
    </row>
    <row r="1558" spans="2:35" x14ac:dyDescent="0.35">
      <c r="B1558" s="21"/>
      <c r="C1558" s="21"/>
      <c r="D1558" s="21"/>
      <c r="E1558" s="123">
        <f>E1557-E1541+471</f>
        <v>5237</v>
      </c>
      <c r="F1558" s="21"/>
      <c r="G1558" s="21"/>
      <c r="H1558" s="21"/>
      <c r="I1558" s="21"/>
      <c r="J1558" s="123">
        <f>J1557-J1541+471</f>
        <v>5329</v>
      </c>
      <c r="K1558" s="21"/>
      <c r="L1558" s="21"/>
      <c r="M1558" s="21"/>
      <c r="N1558" s="21"/>
      <c r="O1558" s="123">
        <f>O1557-O1541+471</f>
        <v>4666</v>
      </c>
      <c r="P1558" s="21"/>
      <c r="Q1558" s="21"/>
      <c r="R1558" s="21"/>
      <c r="S1558" s="21"/>
      <c r="T1558" s="123">
        <f>T1557-T1541+471</f>
        <v>5283</v>
      </c>
      <c r="U1558" s="21"/>
      <c r="V1558" s="21"/>
      <c r="W1558" s="21"/>
      <c r="X1558" s="21"/>
      <c r="Y1558" s="123">
        <f>Y1557-Y1541+471</f>
        <v>3575</v>
      </c>
      <c r="Z1558" s="21"/>
      <c r="AA1558" s="21"/>
      <c r="AB1558" s="21"/>
      <c r="AC1558" s="21"/>
      <c r="AD1558" s="123">
        <f>AD1557-AD1541+471</f>
        <v>4707</v>
      </c>
      <c r="AE1558" s="21"/>
      <c r="AF1558" s="21"/>
      <c r="AG1558" s="21"/>
      <c r="AH1558" s="21"/>
      <c r="AI1558" s="123">
        <f>AI1557-AI1541+471</f>
        <v>6418</v>
      </c>
    </row>
    <row r="1560" spans="2:35" x14ac:dyDescent="0.35">
      <c r="B1560" s="117" t="s">
        <v>114</v>
      </c>
      <c r="C1560" s="292" t="s">
        <v>1866</v>
      </c>
      <c r="D1560" s="293"/>
      <c r="E1560" s="294"/>
      <c r="F1560" s="21"/>
      <c r="G1560" s="117" t="s">
        <v>114</v>
      </c>
      <c r="H1560" s="292" t="s">
        <v>1867</v>
      </c>
      <c r="I1560" s="293"/>
      <c r="J1560" s="294"/>
      <c r="K1560" s="21"/>
      <c r="L1560" s="117" t="s">
        <v>114</v>
      </c>
      <c r="M1560" s="292" t="s">
        <v>1868</v>
      </c>
      <c r="N1560" s="293"/>
      <c r="O1560" s="294"/>
      <c r="P1560" s="21"/>
      <c r="Q1560" s="117" t="s">
        <v>114</v>
      </c>
      <c r="R1560" s="292" t="s">
        <v>1869</v>
      </c>
      <c r="S1560" s="293"/>
      <c r="T1560" s="294"/>
      <c r="U1560" s="21"/>
      <c r="V1560" s="117" t="s">
        <v>114</v>
      </c>
      <c r="W1560" s="292" t="s">
        <v>1870</v>
      </c>
      <c r="X1560" s="293"/>
      <c r="Y1560" s="294"/>
      <c r="Z1560" s="21"/>
      <c r="AA1560" s="117" t="s">
        <v>114</v>
      </c>
      <c r="AB1560" s="292" t="s">
        <v>1871</v>
      </c>
      <c r="AC1560" s="293"/>
      <c r="AD1560" s="294"/>
      <c r="AE1560" s="21"/>
      <c r="AF1560" s="117" t="s">
        <v>114</v>
      </c>
      <c r="AG1560" s="292" t="s">
        <v>1872</v>
      </c>
      <c r="AH1560" s="293"/>
      <c r="AI1560" s="294"/>
    </row>
    <row r="1561" spans="2:35" x14ac:dyDescent="0.35">
      <c r="B1561" s="50"/>
      <c r="C1561" s="118" t="s">
        <v>81</v>
      </c>
      <c r="D1561" s="118" t="s">
        <v>82</v>
      </c>
      <c r="E1561" s="118" t="s">
        <v>95</v>
      </c>
      <c r="F1561" s="21"/>
      <c r="G1561" s="50"/>
      <c r="H1561" s="118" t="s">
        <v>81</v>
      </c>
      <c r="I1561" s="118" t="s">
        <v>82</v>
      </c>
      <c r="J1561" s="118" t="s">
        <v>95</v>
      </c>
      <c r="K1561" s="21"/>
      <c r="L1561" s="50"/>
      <c r="M1561" s="118" t="s">
        <v>81</v>
      </c>
      <c r="N1561" s="118" t="s">
        <v>82</v>
      </c>
      <c r="O1561" s="118" t="s">
        <v>95</v>
      </c>
      <c r="P1561" s="21"/>
      <c r="Q1561" s="50"/>
      <c r="R1561" s="118" t="s">
        <v>81</v>
      </c>
      <c r="S1561" s="118" t="s">
        <v>82</v>
      </c>
      <c r="T1561" s="118" t="s">
        <v>95</v>
      </c>
      <c r="U1561" s="21"/>
      <c r="V1561" s="50"/>
      <c r="W1561" s="118" t="s">
        <v>81</v>
      </c>
      <c r="X1561" s="118" t="s">
        <v>82</v>
      </c>
      <c r="Y1561" s="118" t="s">
        <v>95</v>
      </c>
      <c r="Z1561" s="21"/>
      <c r="AA1561" s="50"/>
      <c r="AB1561" s="118" t="s">
        <v>81</v>
      </c>
      <c r="AC1561" s="118" t="s">
        <v>82</v>
      </c>
      <c r="AD1561" s="118" t="s">
        <v>95</v>
      </c>
      <c r="AE1561" s="21"/>
      <c r="AF1561" s="50"/>
      <c r="AG1561" s="118" t="s">
        <v>81</v>
      </c>
      <c r="AH1561" s="118" t="s">
        <v>82</v>
      </c>
      <c r="AI1561" s="118" t="s">
        <v>95</v>
      </c>
    </row>
    <row r="1562" spans="2:35" x14ac:dyDescent="0.35">
      <c r="B1562" s="50" t="s">
        <v>92</v>
      </c>
      <c r="C1562" s="23">
        <v>526551</v>
      </c>
      <c r="D1562" s="23">
        <v>526617</v>
      </c>
      <c r="E1562" s="119">
        <f>(D1562-C1562)*10</f>
        <v>660</v>
      </c>
      <c r="F1562" s="21"/>
      <c r="G1562" s="50" t="s">
        <v>92</v>
      </c>
      <c r="H1562" s="23">
        <f>D1562</f>
        <v>526617</v>
      </c>
      <c r="I1562" s="40">
        <v>526703</v>
      </c>
      <c r="J1562" s="119">
        <v>860</v>
      </c>
      <c r="K1562" s="21"/>
      <c r="L1562" s="50" t="s">
        <v>92</v>
      </c>
      <c r="M1562" s="40">
        <f>I1562</f>
        <v>526703</v>
      </c>
      <c r="N1562" s="40">
        <v>526797</v>
      </c>
      <c r="O1562" s="119">
        <v>940</v>
      </c>
      <c r="P1562" s="21"/>
      <c r="Q1562" s="50" t="s">
        <v>92</v>
      </c>
      <c r="R1562" s="40">
        <f>N1562</f>
        <v>526797</v>
      </c>
      <c r="S1562" s="23">
        <v>526872</v>
      </c>
      <c r="T1562" s="132">
        <v>750</v>
      </c>
      <c r="U1562" s="21"/>
      <c r="V1562" s="50" t="s">
        <v>92</v>
      </c>
      <c r="W1562" s="23">
        <f t="shared" ref="W1562:W1568" si="980">S1562</f>
        <v>526872</v>
      </c>
      <c r="X1562" s="23">
        <v>526941</v>
      </c>
      <c r="Y1562" s="119">
        <v>690</v>
      </c>
      <c r="Z1562" s="21"/>
      <c r="AA1562" s="50" t="s">
        <v>92</v>
      </c>
      <c r="AB1562" s="23">
        <f>X1562</f>
        <v>526941</v>
      </c>
      <c r="AC1562" s="23">
        <v>527049</v>
      </c>
      <c r="AD1562" s="119">
        <v>1080</v>
      </c>
      <c r="AE1562" s="21"/>
      <c r="AF1562" s="50" t="s">
        <v>92</v>
      </c>
      <c r="AG1562" s="23">
        <f>AC1562</f>
        <v>527049</v>
      </c>
      <c r="AH1562" s="23">
        <v>527154</v>
      </c>
      <c r="AI1562" s="119">
        <f>(AH1562-AG1562)*10</f>
        <v>1050</v>
      </c>
    </row>
    <row r="1563" spans="2:35" x14ac:dyDescent="0.35">
      <c r="B1563" s="50" t="s">
        <v>6</v>
      </c>
      <c r="C1563" s="23">
        <v>357301</v>
      </c>
      <c r="D1563" s="23">
        <v>357849</v>
      </c>
      <c r="E1563" s="119">
        <f>D1563-C1563</f>
        <v>548</v>
      </c>
      <c r="F1563" s="21"/>
      <c r="G1563" s="50" t="s">
        <v>6</v>
      </c>
      <c r="H1563" s="23">
        <f>D1563</f>
        <v>357849</v>
      </c>
      <c r="I1563" s="23">
        <v>358924</v>
      </c>
      <c r="J1563" s="119">
        <f>I1563-H1563</f>
        <v>1075</v>
      </c>
      <c r="K1563" s="21"/>
      <c r="L1563" s="50" t="s">
        <v>6</v>
      </c>
      <c r="M1563" s="40">
        <f t="shared" ref="M1563:M1584" si="981">I1563</f>
        <v>358924</v>
      </c>
      <c r="N1563" s="23">
        <v>359823</v>
      </c>
      <c r="O1563" s="119">
        <f>N1563-M1563</f>
        <v>899</v>
      </c>
      <c r="P1563" s="21"/>
      <c r="Q1563" s="50" t="s">
        <v>6</v>
      </c>
      <c r="R1563" s="23">
        <f t="shared" ref="R1563:R1584" si="982">N1563</f>
        <v>359823</v>
      </c>
      <c r="S1563" s="23">
        <v>360053</v>
      </c>
      <c r="T1563" s="119">
        <f>S1563-R1563</f>
        <v>230</v>
      </c>
      <c r="U1563" s="21"/>
      <c r="V1563" s="50" t="s">
        <v>6</v>
      </c>
      <c r="W1563" s="23">
        <f t="shared" si="980"/>
        <v>360053</v>
      </c>
      <c r="X1563" s="23">
        <v>361531</v>
      </c>
      <c r="Y1563" s="119">
        <f>X1563-W1563</f>
        <v>1478</v>
      </c>
      <c r="Z1563" s="21"/>
      <c r="AA1563" s="50" t="s">
        <v>6</v>
      </c>
      <c r="AB1563" s="23">
        <f t="shared" ref="AB1563:AB1584" si="983">X1563</f>
        <v>361531</v>
      </c>
      <c r="AC1563" s="23">
        <v>362549</v>
      </c>
      <c r="AD1563" s="119">
        <f>AC1563-AB1563</f>
        <v>1018</v>
      </c>
      <c r="AE1563" s="21"/>
      <c r="AF1563" s="50" t="s">
        <v>6</v>
      </c>
      <c r="AG1563" s="23">
        <f t="shared" ref="AG1563:AG1584" si="984">AC1563</f>
        <v>362549</v>
      </c>
      <c r="AH1563" s="23">
        <v>363384</v>
      </c>
      <c r="AI1563" s="119">
        <f>AH1563-AG1563</f>
        <v>835</v>
      </c>
    </row>
    <row r="1564" spans="2:35" x14ac:dyDescent="0.35">
      <c r="B1564" s="50" t="s">
        <v>103</v>
      </c>
      <c r="C1564" s="23">
        <v>186033</v>
      </c>
      <c r="D1564" s="23">
        <v>186753</v>
      </c>
      <c r="E1564" s="119">
        <f>D1564-C1564</f>
        <v>720</v>
      </c>
      <c r="F1564" s="21"/>
      <c r="G1564" s="50" t="s">
        <v>103</v>
      </c>
      <c r="H1564" s="23">
        <v>186753</v>
      </c>
      <c r="I1564" s="40">
        <v>187506</v>
      </c>
      <c r="J1564" s="119">
        <f>I1564-H1564</f>
        <v>753</v>
      </c>
      <c r="K1564" s="21"/>
      <c r="L1564" s="50" t="s">
        <v>103</v>
      </c>
      <c r="M1564" s="40">
        <f t="shared" si="981"/>
        <v>187506</v>
      </c>
      <c r="N1564" s="40">
        <v>188171</v>
      </c>
      <c r="O1564" s="132">
        <f>N1564-M1564</f>
        <v>665</v>
      </c>
      <c r="P1564" s="21"/>
      <c r="Q1564" s="50" t="s">
        <v>103</v>
      </c>
      <c r="R1564" s="23">
        <f t="shared" si="982"/>
        <v>188171</v>
      </c>
      <c r="S1564" s="40">
        <v>188398</v>
      </c>
      <c r="T1564" s="119">
        <f>S1564-R1564</f>
        <v>227</v>
      </c>
      <c r="U1564" s="21"/>
      <c r="V1564" s="50" t="s">
        <v>103</v>
      </c>
      <c r="W1564" s="23">
        <f t="shared" si="980"/>
        <v>188398</v>
      </c>
      <c r="X1564" s="40">
        <v>189651</v>
      </c>
      <c r="Y1564" s="119">
        <f>X1564-W1564</f>
        <v>1253</v>
      </c>
      <c r="Z1564" s="21"/>
      <c r="AA1564" s="50" t="s">
        <v>103</v>
      </c>
      <c r="AB1564" s="23">
        <f t="shared" si="983"/>
        <v>189651</v>
      </c>
      <c r="AC1564" s="40">
        <v>190371</v>
      </c>
      <c r="AD1564" s="119">
        <f>AC1564-AB1564</f>
        <v>720</v>
      </c>
      <c r="AE1564" s="21"/>
      <c r="AF1564" s="50" t="s">
        <v>103</v>
      </c>
      <c r="AG1564" s="23">
        <f t="shared" si="984"/>
        <v>190371</v>
      </c>
      <c r="AH1564" s="23">
        <v>190822</v>
      </c>
      <c r="AI1564" s="119">
        <f>AH1564-AG1564</f>
        <v>451</v>
      </c>
    </row>
    <row r="1565" spans="2:35" x14ac:dyDescent="0.35">
      <c r="B1565" s="28" t="s">
        <v>100</v>
      </c>
      <c r="C1565" s="23">
        <v>209021</v>
      </c>
      <c r="D1565" s="23">
        <v>209296</v>
      </c>
      <c r="E1565" s="119">
        <f>D1565-C1565</f>
        <v>275</v>
      </c>
      <c r="F1565" s="21"/>
      <c r="G1565" s="28" t="s">
        <v>100</v>
      </c>
      <c r="H1565" s="23">
        <f t="shared" ref="H1565:H1584" si="985">D1565</f>
        <v>209296</v>
      </c>
      <c r="I1565" s="23">
        <v>209466</v>
      </c>
      <c r="J1565" s="119">
        <f>I1565-H1565</f>
        <v>170</v>
      </c>
      <c r="K1565" s="21"/>
      <c r="L1565" s="28" t="s">
        <v>100</v>
      </c>
      <c r="M1565" s="40">
        <f t="shared" si="981"/>
        <v>209466</v>
      </c>
      <c r="N1565" s="23">
        <v>209686</v>
      </c>
      <c r="O1565" s="119">
        <f>N1565-M1565</f>
        <v>220</v>
      </c>
      <c r="P1565" s="21"/>
      <c r="Q1565" s="28" t="s">
        <v>100</v>
      </c>
      <c r="R1565" s="23">
        <f t="shared" si="982"/>
        <v>209686</v>
      </c>
      <c r="S1565" s="23">
        <v>209886</v>
      </c>
      <c r="T1565" s="119">
        <f>S1565-R1565</f>
        <v>200</v>
      </c>
      <c r="U1565" s="21"/>
      <c r="V1565" s="28" t="s">
        <v>100</v>
      </c>
      <c r="W1565" s="23">
        <f t="shared" si="980"/>
        <v>209886</v>
      </c>
      <c r="X1565" s="23">
        <v>210086</v>
      </c>
      <c r="Y1565" s="119">
        <f>X1565-W1565</f>
        <v>200</v>
      </c>
      <c r="Z1565" s="21"/>
      <c r="AA1565" s="28" t="s">
        <v>100</v>
      </c>
      <c r="AB1565" s="23">
        <f t="shared" si="983"/>
        <v>210086</v>
      </c>
      <c r="AC1565" s="23">
        <v>210286</v>
      </c>
      <c r="AD1565" s="119">
        <f>AC1565-AB1565</f>
        <v>200</v>
      </c>
      <c r="AE1565" s="21"/>
      <c r="AF1565" s="28" t="s">
        <v>100</v>
      </c>
      <c r="AG1565" s="23">
        <f t="shared" si="984"/>
        <v>210286</v>
      </c>
      <c r="AH1565" s="23">
        <v>210516</v>
      </c>
      <c r="AI1565" s="119">
        <f>AH1565-AG1565</f>
        <v>230</v>
      </c>
    </row>
    <row r="1566" spans="2:35" x14ac:dyDescent="0.35">
      <c r="B1566" s="28" t="s">
        <v>1176</v>
      </c>
      <c r="C1566" s="23">
        <v>516</v>
      </c>
      <c r="D1566" s="23">
        <v>516</v>
      </c>
      <c r="E1566" s="119">
        <f>D1566-C1566</f>
        <v>0</v>
      </c>
      <c r="F1566" s="21"/>
      <c r="G1566" s="28" t="s">
        <v>1176</v>
      </c>
      <c r="H1566" s="23">
        <f t="shared" si="985"/>
        <v>516</v>
      </c>
      <c r="I1566" s="23">
        <v>516</v>
      </c>
      <c r="J1566" s="119">
        <f>I1566-H1566</f>
        <v>0</v>
      </c>
      <c r="K1566" s="21"/>
      <c r="L1566" s="28" t="s">
        <v>1176</v>
      </c>
      <c r="M1566" s="40">
        <f t="shared" si="981"/>
        <v>516</v>
      </c>
      <c r="N1566" s="23">
        <v>516</v>
      </c>
      <c r="O1566" s="119">
        <f>N1566-M1566</f>
        <v>0</v>
      </c>
      <c r="P1566" s="21"/>
      <c r="Q1566" s="28" t="s">
        <v>1176</v>
      </c>
      <c r="R1566" s="23">
        <f t="shared" si="982"/>
        <v>516</v>
      </c>
      <c r="S1566" s="23">
        <v>516</v>
      </c>
      <c r="T1566" s="119">
        <f>S1566-R1566</f>
        <v>0</v>
      </c>
      <c r="U1566" s="21"/>
      <c r="V1566" s="28" t="s">
        <v>1176</v>
      </c>
      <c r="W1566" s="23">
        <f t="shared" si="980"/>
        <v>516</v>
      </c>
      <c r="X1566" s="23">
        <v>516</v>
      </c>
      <c r="Y1566" s="119">
        <f>X1566-W1566</f>
        <v>0</v>
      </c>
      <c r="Z1566" s="21"/>
      <c r="AA1566" s="28" t="s">
        <v>1176</v>
      </c>
      <c r="AB1566" s="23">
        <f t="shared" si="983"/>
        <v>516</v>
      </c>
      <c r="AC1566" s="23">
        <v>516</v>
      </c>
      <c r="AD1566" s="119">
        <f>AC1566-AB1566</f>
        <v>0</v>
      </c>
      <c r="AE1566" s="21"/>
      <c r="AF1566" s="28" t="s">
        <v>1176</v>
      </c>
      <c r="AG1566" s="23">
        <f t="shared" si="984"/>
        <v>516</v>
      </c>
      <c r="AH1566" s="23">
        <v>516</v>
      </c>
      <c r="AI1566" s="119">
        <f>AH1566-AG1566</f>
        <v>0</v>
      </c>
    </row>
    <row r="1567" spans="2:35" x14ac:dyDescent="0.35">
      <c r="B1567" s="28" t="s">
        <v>1179</v>
      </c>
      <c r="C1567" s="23">
        <v>12279</v>
      </c>
      <c r="D1567" s="23">
        <v>12279</v>
      </c>
      <c r="E1567" s="119">
        <f>D1567-C1567</f>
        <v>0</v>
      </c>
      <c r="F1567" s="21"/>
      <c r="G1567" s="28" t="s">
        <v>1179</v>
      </c>
      <c r="H1567" s="23">
        <f t="shared" si="985"/>
        <v>12279</v>
      </c>
      <c r="I1567" s="23">
        <v>12279</v>
      </c>
      <c r="J1567" s="119">
        <f>I1567-H1567</f>
        <v>0</v>
      </c>
      <c r="K1567" s="21"/>
      <c r="L1567" s="28" t="s">
        <v>1179</v>
      </c>
      <c r="M1567" s="40">
        <f t="shared" si="981"/>
        <v>12279</v>
      </c>
      <c r="N1567" s="23">
        <v>12279</v>
      </c>
      <c r="O1567" s="119">
        <f>N1567-M1567</f>
        <v>0</v>
      </c>
      <c r="P1567" s="21"/>
      <c r="Q1567" s="28" t="s">
        <v>1179</v>
      </c>
      <c r="R1567" s="23">
        <f t="shared" si="982"/>
        <v>12279</v>
      </c>
      <c r="S1567" s="23">
        <v>12279</v>
      </c>
      <c r="T1567" s="119">
        <f>S1567-R1567</f>
        <v>0</v>
      </c>
      <c r="U1567" s="21"/>
      <c r="V1567" s="28" t="s">
        <v>1179</v>
      </c>
      <c r="W1567" s="23">
        <f t="shared" si="980"/>
        <v>12279</v>
      </c>
      <c r="X1567" s="23">
        <v>12279</v>
      </c>
      <c r="Y1567" s="119">
        <f>X1567-W1567</f>
        <v>0</v>
      </c>
      <c r="Z1567" s="21"/>
      <c r="AA1567" s="28" t="s">
        <v>1179</v>
      </c>
      <c r="AB1567" s="23">
        <f t="shared" si="983"/>
        <v>12279</v>
      </c>
      <c r="AC1567" s="23">
        <v>12279</v>
      </c>
      <c r="AD1567" s="119">
        <f>AC1567-AB1567</f>
        <v>0</v>
      </c>
      <c r="AE1567" s="21"/>
      <c r="AF1567" s="28" t="s">
        <v>1179</v>
      </c>
      <c r="AG1567" s="23">
        <f t="shared" si="984"/>
        <v>12279</v>
      </c>
      <c r="AH1567" s="23">
        <v>12279</v>
      </c>
      <c r="AI1567" s="119">
        <f>AH1567-AG1567</f>
        <v>0</v>
      </c>
    </row>
    <row r="1568" spans="2:35" x14ac:dyDescent="0.35">
      <c r="B1568" s="50" t="s">
        <v>3</v>
      </c>
      <c r="C1568" s="23">
        <v>392586</v>
      </c>
      <c r="D1568" s="23">
        <v>392652</v>
      </c>
      <c r="E1568" s="119">
        <f>(D1568-C1568)*10</f>
        <v>660</v>
      </c>
      <c r="F1568" s="21"/>
      <c r="G1568" s="50" t="s">
        <v>3</v>
      </c>
      <c r="H1568" s="23">
        <f t="shared" si="985"/>
        <v>392652</v>
      </c>
      <c r="I1568" s="23">
        <v>392756</v>
      </c>
      <c r="J1568" s="119">
        <f>(I1568-H1568)*10</f>
        <v>1040</v>
      </c>
      <c r="K1568" s="21"/>
      <c r="L1568" s="50" t="s">
        <v>3</v>
      </c>
      <c r="M1568" s="40">
        <f t="shared" si="981"/>
        <v>392756</v>
      </c>
      <c r="N1568" s="23">
        <v>392913</v>
      </c>
      <c r="O1568" s="119">
        <f>(N1568-M1568)*10</f>
        <v>1570</v>
      </c>
      <c r="P1568" s="21"/>
      <c r="Q1568" s="50" t="s">
        <v>3</v>
      </c>
      <c r="R1568" s="23">
        <f t="shared" si="982"/>
        <v>392913</v>
      </c>
      <c r="S1568" s="23">
        <v>393117</v>
      </c>
      <c r="T1568" s="119">
        <v>2040</v>
      </c>
      <c r="U1568" s="21"/>
      <c r="V1568" s="50" t="s">
        <v>3</v>
      </c>
      <c r="W1568" s="23">
        <f t="shared" si="980"/>
        <v>393117</v>
      </c>
      <c r="X1568" s="23">
        <v>393324</v>
      </c>
      <c r="Y1568" s="119">
        <v>2070</v>
      </c>
      <c r="Z1568" s="21"/>
      <c r="AA1568" s="50" t="s">
        <v>3</v>
      </c>
      <c r="AB1568" s="23">
        <f t="shared" si="983"/>
        <v>393324</v>
      </c>
      <c r="AC1568" s="23">
        <v>393493</v>
      </c>
      <c r="AD1568" s="119">
        <f>(AC1568-AB1568)*10</f>
        <v>1690</v>
      </c>
      <c r="AE1568" s="21"/>
      <c r="AF1568" s="50" t="s">
        <v>3</v>
      </c>
      <c r="AG1568" s="23">
        <f t="shared" si="984"/>
        <v>393493</v>
      </c>
      <c r="AH1568" s="23">
        <v>393693</v>
      </c>
      <c r="AI1568" s="119">
        <f>(AH1568-AG1568)*10</f>
        <v>2000</v>
      </c>
    </row>
    <row r="1569" spans="2:35" x14ac:dyDescent="0.35">
      <c r="B1569" s="50" t="s">
        <v>83</v>
      </c>
      <c r="C1569" s="23">
        <v>32311</v>
      </c>
      <c r="D1569" s="23">
        <v>32319</v>
      </c>
      <c r="E1569" s="119">
        <f>D1569-Supply!C1569</f>
        <v>8</v>
      </c>
      <c r="F1569" s="21"/>
      <c r="G1569" s="50" t="s">
        <v>83</v>
      </c>
      <c r="H1569" s="23">
        <f t="shared" si="985"/>
        <v>32319</v>
      </c>
      <c r="I1569" s="23">
        <v>32325</v>
      </c>
      <c r="J1569" s="119">
        <f>I1569-H1569</f>
        <v>6</v>
      </c>
      <c r="K1569" s="21"/>
      <c r="L1569" s="50" t="s">
        <v>83</v>
      </c>
      <c r="M1569" s="40">
        <f t="shared" si="981"/>
        <v>32325</v>
      </c>
      <c r="N1569" s="23">
        <v>32333</v>
      </c>
      <c r="O1569" s="119">
        <f>N1569-Supply!M1569</f>
        <v>8</v>
      </c>
      <c r="P1569" s="21"/>
      <c r="Q1569" s="50" t="s">
        <v>83</v>
      </c>
      <c r="R1569" s="23">
        <f t="shared" si="982"/>
        <v>32333</v>
      </c>
      <c r="S1569" s="23">
        <v>32340</v>
      </c>
      <c r="T1569" s="119">
        <f>S1569-R1569</f>
        <v>7</v>
      </c>
      <c r="U1569" s="21"/>
      <c r="V1569" s="50" t="s">
        <v>83</v>
      </c>
      <c r="W1569" s="23">
        <f t="shared" ref="W1569:W1584" si="986">S1569</f>
        <v>32340</v>
      </c>
      <c r="X1569" s="23">
        <v>32346</v>
      </c>
      <c r="Y1569" s="119">
        <f>X1569-W1569</f>
        <v>6</v>
      </c>
      <c r="Z1569" s="21"/>
      <c r="AA1569" s="50" t="s">
        <v>83</v>
      </c>
      <c r="AB1569" s="23">
        <f t="shared" si="983"/>
        <v>32346</v>
      </c>
      <c r="AC1569" s="23">
        <v>32362</v>
      </c>
      <c r="AD1569" s="119">
        <f>AC1569-Supply!AB1569</f>
        <v>16</v>
      </c>
      <c r="AE1569" s="21"/>
      <c r="AF1569" s="50" t="s">
        <v>83</v>
      </c>
      <c r="AG1569" s="23">
        <f t="shared" si="984"/>
        <v>32362</v>
      </c>
      <c r="AH1569" s="23">
        <v>32375</v>
      </c>
      <c r="AI1569" s="119">
        <f>AH1569-Supply!AG1569</f>
        <v>13</v>
      </c>
    </row>
    <row r="1570" spans="2:35" x14ac:dyDescent="0.35">
      <c r="B1570" s="50" t="s">
        <v>84</v>
      </c>
      <c r="C1570" s="23">
        <v>59793</v>
      </c>
      <c r="D1570" s="23">
        <v>59803</v>
      </c>
      <c r="E1570" s="119">
        <f>D1570-C1570</f>
        <v>10</v>
      </c>
      <c r="F1570" s="21"/>
      <c r="G1570" s="50" t="s">
        <v>84</v>
      </c>
      <c r="H1570" s="23">
        <f t="shared" si="985"/>
        <v>59803</v>
      </c>
      <c r="I1570" s="23">
        <v>59838</v>
      </c>
      <c r="J1570" s="119">
        <f>I1570-H1570</f>
        <v>35</v>
      </c>
      <c r="K1570" s="21"/>
      <c r="L1570" s="50" t="s">
        <v>84</v>
      </c>
      <c r="M1570" s="40">
        <f t="shared" si="981"/>
        <v>59838</v>
      </c>
      <c r="N1570" s="23">
        <v>59868</v>
      </c>
      <c r="O1570" s="119">
        <f>N1570-M1570</f>
        <v>30</v>
      </c>
      <c r="P1570" s="21"/>
      <c r="Q1570" s="50" t="s">
        <v>84</v>
      </c>
      <c r="R1570" s="23">
        <f t="shared" si="982"/>
        <v>59868</v>
      </c>
      <c r="S1570" s="23">
        <v>59886</v>
      </c>
      <c r="T1570" s="119">
        <f>S1570-R1570</f>
        <v>18</v>
      </c>
      <c r="U1570" s="21"/>
      <c r="V1570" s="50" t="s">
        <v>84</v>
      </c>
      <c r="W1570" s="23">
        <f t="shared" si="986"/>
        <v>59886</v>
      </c>
      <c r="X1570" s="23">
        <v>59896</v>
      </c>
      <c r="Y1570" s="119">
        <f>X1570-W1570</f>
        <v>10</v>
      </c>
      <c r="Z1570" s="21"/>
      <c r="AA1570" s="50" t="s">
        <v>84</v>
      </c>
      <c r="AB1570" s="23">
        <f t="shared" si="983"/>
        <v>59896</v>
      </c>
      <c r="AC1570" s="23">
        <v>59913</v>
      </c>
      <c r="AD1570" s="119">
        <f>AC1570-AB1570</f>
        <v>17</v>
      </c>
      <c r="AE1570" s="21"/>
      <c r="AF1570" s="50" t="s">
        <v>84</v>
      </c>
      <c r="AG1570" s="23">
        <f t="shared" si="984"/>
        <v>59913</v>
      </c>
      <c r="AH1570" s="23">
        <v>59928</v>
      </c>
      <c r="AI1570" s="119">
        <f>AH1570-AG1570</f>
        <v>15</v>
      </c>
    </row>
    <row r="1571" spans="2:35" x14ac:dyDescent="0.35">
      <c r="B1571" s="50" t="s">
        <v>98</v>
      </c>
      <c r="C1571" s="23">
        <v>139852</v>
      </c>
      <c r="D1571" s="23">
        <v>139852</v>
      </c>
      <c r="E1571" s="119">
        <f>D1571-C1571</f>
        <v>0</v>
      </c>
      <c r="F1571" s="21"/>
      <c r="G1571" s="50" t="s">
        <v>98</v>
      </c>
      <c r="H1571" s="23">
        <f t="shared" si="985"/>
        <v>139852</v>
      </c>
      <c r="I1571" s="23">
        <v>139852</v>
      </c>
      <c r="J1571" s="119">
        <f>I1571-H1571</f>
        <v>0</v>
      </c>
      <c r="K1571" s="21"/>
      <c r="L1571" s="50" t="s">
        <v>98</v>
      </c>
      <c r="M1571" s="40">
        <f t="shared" si="981"/>
        <v>139852</v>
      </c>
      <c r="N1571" s="23">
        <v>139852</v>
      </c>
      <c r="O1571" s="119">
        <f>N1571-M1571</f>
        <v>0</v>
      </c>
      <c r="P1571" s="21"/>
      <c r="Q1571" s="50" t="s">
        <v>98</v>
      </c>
      <c r="R1571" s="23">
        <f t="shared" si="982"/>
        <v>139852</v>
      </c>
      <c r="S1571" s="23">
        <v>139852</v>
      </c>
      <c r="T1571" s="119">
        <f>S1571-R1571</f>
        <v>0</v>
      </c>
      <c r="U1571" s="21"/>
      <c r="V1571" s="50" t="s">
        <v>98</v>
      </c>
      <c r="W1571" s="23">
        <f t="shared" si="986"/>
        <v>139852</v>
      </c>
      <c r="X1571" s="23">
        <v>139852</v>
      </c>
      <c r="Y1571" s="119">
        <f>X1571-W1571</f>
        <v>0</v>
      </c>
      <c r="Z1571" s="21"/>
      <c r="AA1571" s="50" t="s">
        <v>98</v>
      </c>
      <c r="AB1571" s="23">
        <f t="shared" si="983"/>
        <v>139852</v>
      </c>
      <c r="AC1571" s="23">
        <v>139852</v>
      </c>
      <c r="AD1571" s="119">
        <f>AC1571-AB1571</f>
        <v>0</v>
      </c>
      <c r="AE1571" s="21"/>
      <c r="AF1571" s="50" t="s">
        <v>98</v>
      </c>
      <c r="AG1571" s="23">
        <f t="shared" si="984"/>
        <v>139852</v>
      </c>
      <c r="AH1571" s="23">
        <v>139852</v>
      </c>
      <c r="AI1571" s="119">
        <f>AH1571-AG1571</f>
        <v>0</v>
      </c>
    </row>
    <row r="1572" spans="2:35" x14ac:dyDescent="0.35">
      <c r="B1572" s="50" t="s">
        <v>85</v>
      </c>
      <c r="C1572" s="23">
        <v>1067</v>
      </c>
      <c r="D1572" s="23">
        <v>1068</v>
      </c>
      <c r="E1572" s="119">
        <f>D1572-C1572</f>
        <v>1</v>
      </c>
      <c r="F1572" s="21"/>
      <c r="G1572" s="50" t="s">
        <v>85</v>
      </c>
      <c r="H1572" s="23">
        <f t="shared" si="985"/>
        <v>1068</v>
      </c>
      <c r="I1572" s="23">
        <v>1070</v>
      </c>
      <c r="J1572" s="119">
        <f>I1572-H1572</f>
        <v>2</v>
      </c>
      <c r="K1572" s="21"/>
      <c r="L1572" s="50" t="s">
        <v>85</v>
      </c>
      <c r="M1572" s="40">
        <f t="shared" si="981"/>
        <v>1070</v>
      </c>
      <c r="N1572" s="23">
        <v>1073</v>
      </c>
      <c r="O1572" s="119">
        <f>N1572-M1572</f>
        <v>3</v>
      </c>
      <c r="P1572" s="21"/>
      <c r="Q1572" s="50" t="s">
        <v>85</v>
      </c>
      <c r="R1572" s="23">
        <f t="shared" si="982"/>
        <v>1073</v>
      </c>
      <c r="S1572" s="23">
        <v>1075</v>
      </c>
      <c r="T1572" s="119">
        <f>S1572-R1572</f>
        <v>2</v>
      </c>
      <c r="U1572" s="21"/>
      <c r="V1572" s="50" t="s">
        <v>85</v>
      </c>
      <c r="W1572" s="23">
        <f t="shared" si="986"/>
        <v>1075</v>
      </c>
      <c r="X1572" s="23">
        <v>1078</v>
      </c>
      <c r="Y1572" s="119">
        <f>X1572-W1572</f>
        <v>3</v>
      </c>
      <c r="Z1572" s="21"/>
      <c r="AA1572" s="50" t="s">
        <v>85</v>
      </c>
      <c r="AB1572" s="23">
        <f t="shared" si="983"/>
        <v>1078</v>
      </c>
      <c r="AC1572" s="23">
        <v>1080</v>
      </c>
      <c r="AD1572" s="119">
        <f>AC1572-AB1572</f>
        <v>2</v>
      </c>
      <c r="AE1572" s="21"/>
      <c r="AF1572" s="50" t="s">
        <v>85</v>
      </c>
      <c r="AG1572" s="23">
        <f t="shared" si="984"/>
        <v>1080</v>
      </c>
      <c r="AH1572" s="23">
        <v>1082</v>
      </c>
      <c r="AI1572" s="119">
        <f>AH1572-AG1572</f>
        <v>2</v>
      </c>
    </row>
    <row r="1573" spans="2:35" x14ac:dyDescent="0.35">
      <c r="B1573" s="50" t="s">
        <v>86</v>
      </c>
      <c r="C1573" s="23">
        <v>398151</v>
      </c>
      <c r="D1573" s="23">
        <v>398367</v>
      </c>
      <c r="E1573" s="119">
        <f>D1573-C1573</f>
        <v>216</v>
      </c>
      <c r="F1573" s="21"/>
      <c r="G1573" s="50" t="s">
        <v>86</v>
      </c>
      <c r="H1573" s="23">
        <f t="shared" si="985"/>
        <v>398367</v>
      </c>
      <c r="I1573" s="23">
        <v>398586</v>
      </c>
      <c r="J1573" s="119">
        <f>I1573-H1573</f>
        <v>219</v>
      </c>
      <c r="K1573" s="21"/>
      <c r="L1573" s="50" t="s">
        <v>86</v>
      </c>
      <c r="M1573" s="40">
        <f t="shared" si="981"/>
        <v>398586</v>
      </c>
      <c r="N1573" s="23">
        <v>398759</v>
      </c>
      <c r="O1573" s="119">
        <f>N1573-M1573</f>
        <v>173</v>
      </c>
      <c r="P1573" s="21"/>
      <c r="Q1573" s="50" t="s">
        <v>86</v>
      </c>
      <c r="R1573" s="23">
        <f t="shared" si="982"/>
        <v>398759</v>
      </c>
      <c r="S1573" s="23">
        <v>398954</v>
      </c>
      <c r="T1573" s="119">
        <f>S1573-R1573</f>
        <v>195</v>
      </c>
      <c r="U1573" s="21"/>
      <c r="V1573" s="50" t="s">
        <v>86</v>
      </c>
      <c r="W1573" s="23">
        <f t="shared" si="986"/>
        <v>398954</v>
      </c>
      <c r="X1573" s="23">
        <v>399141</v>
      </c>
      <c r="Y1573" s="119">
        <f>X1573-W1573</f>
        <v>187</v>
      </c>
      <c r="Z1573" s="21"/>
      <c r="AA1573" s="50" t="s">
        <v>86</v>
      </c>
      <c r="AB1573" s="23">
        <f t="shared" si="983"/>
        <v>399141</v>
      </c>
      <c r="AC1573" s="23">
        <v>399352</v>
      </c>
      <c r="AD1573" s="119">
        <f>AC1573-AB1573</f>
        <v>211</v>
      </c>
      <c r="AE1573" s="21"/>
      <c r="AF1573" s="50" t="s">
        <v>86</v>
      </c>
      <c r="AG1573" s="23">
        <f t="shared" si="984"/>
        <v>399352</v>
      </c>
      <c r="AH1573" s="23">
        <v>399511</v>
      </c>
      <c r="AI1573" s="119">
        <f>AH1573-AG1573</f>
        <v>159</v>
      </c>
    </row>
    <row r="1574" spans="2:35" x14ac:dyDescent="0.35">
      <c r="B1574" s="50" t="s">
        <v>93</v>
      </c>
      <c r="C1574" s="23"/>
      <c r="D1574" s="23"/>
      <c r="E1574" s="119">
        <f>E1573+E1572+E1571+E1570+E1569+E1568</f>
        <v>895</v>
      </c>
      <c r="F1574" s="21"/>
      <c r="G1574" s="50" t="s">
        <v>93</v>
      </c>
      <c r="H1574" s="23">
        <f t="shared" si="985"/>
        <v>0</v>
      </c>
      <c r="I1574" s="23"/>
      <c r="J1574" s="119">
        <f>J1573+J1572+J1571+J1570+J1569+J1568</f>
        <v>1302</v>
      </c>
      <c r="K1574" s="21"/>
      <c r="L1574" s="50" t="s">
        <v>93</v>
      </c>
      <c r="M1574" s="40">
        <f t="shared" si="981"/>
        <v>0</v>
      </c>
      <c r="N1574" s="23"/>
      <c r="O1574" s="119">
        <f>O1573+O1572+O1571+O1570+O1569+O1568</f>
        <v>1784</v>
      </c>
      <c r="P1574" s="21"/>
      <c r="Q1574" s="50" t="s">
        <v>93</v>
      </c>
      <c r="R1574" s="23">
        <f t="shared" si="982"/>
        <v>0</v>
      </c>
      <c r="S1574" s="23"/>
      <c r="T1574" s="119">
        <f>T1573+T1572+T1571+T1570+T1569+T1568</f>
        <v>2262</v>
      </c>
      <c r="U1574" s="21"/>
      <c r="V1574" s="50" t="s">
        <v>93</v>
      </c>
      <c r="W1574" s="23">
        <f t="shared" si="986"/>
        <v>0</v>
      </c>
      <c r="X1574" s="23"/>
      <c r="Y1574" s="119">
        <f>Y1573+Y1572+Y1571+Y1570+Y1569+Y1568</f>
        <v>2276</v>
      </c>
      <c r="Z1574" s="21"/>
      <c r="AA1574" s="50" t="s">
        <v>93</v>
      </c>
      <c r="AB1574" s="23">
        <f t="shared" si="983"/>
        <v>0</v>
      </c>
      <c r="AC1574" s="23"/>
      <c r="AD1574" s="119">
        <f>AD1573+AD1572+AD1571+AD1570+AD1569+AD1568</f>
        <v>1936</v>
      </c>
      <c r="AE1574" s="21"/>
      <c r="AF1574" s="50" t="s">
        <v>93</v>
      </c>
      <c r="AG1574" s="23">
        <f t="shared" si="984"/>
        <v>0</v>
      </c>
      <c r="AH1574" s="23"/>
      <c r="AI1574" s="119">
        <f>AI1573+AI1572+AI1571+AI1570+AI1569+AI1568</f>
        <v>2189</v>
      </c>
    </row>
    <row r="1575" spans="2:35" x14ac:dyDescent="0.35">
      <c r="B1575" s="50" t="s">
        <v>87</v>
      </c>
      <c r="C1575" s="23">
        <v>1610724</v>
      </c>
      <c r="D1575" s="23">
        <v>1610724</v>
      </c>
      <c r="E1575" s="119">
        <f t="shared" ref="E1575:E1581" si="987">D1575-C1575</f>
        <v>0</v>
      </c>
      <c r="F1575" s="21"/>
      <c r="G1575" s="50" t="s">
        <v>87</v>
      </c>
      <c r="H1575" s="23">
        <f t="shared" si="985"/>
        <v>1610724</v>
      </c>
      <c r="I1575" s="23">
        <v>1610724</v>
      </c>
      <c r="J1575" s="119">
        <f t="shared" ref="J1575:J1581" si="988">I1575-H1575</f>
        <v>0</v>
      </c>
      <c r="K1575" s="21"/>
      <c r="L1575" s="50" t="s">
        <v>87</v>
      </c>
      <c r="M1575" s="40">
        <f t="shared" si="981"/>
        <v>1610724</v>
      </c>
      <c r="N1575" s="23">
        <v>1610724</v>
      </c>
      <c r="O1575" s="119">
        <f t="shared" ref="O1575:O1581" si="989">N1575-M1575</f>
        <v>0</v>
      </c>
      <c r="P1575" s="21"/>
      <c r="Q1575" s="50" t="s">
        <v>87</v>
      </c>
      <c r="R1575" s="23">
        <f t="shared" si="982"/>
        <v>1610724</v>
      </c>
      <c r="S1575" s="23">
        <v>1610724</v>
      </c>
      <c r="T1575" s="119">
        <f t="shared" ref="T1575:T1581" si="990">S1575-R1575</f>
        <v>0</v>
      </c>
      <c r="U1575" s="21"/>
      <c r="V1575" s="50" t="s">
        <v>87</v>
      </c>
      <c r="W1575" s="23">
        <f t="shared" si="986"/>
        <v>1610724</v>
      </c>
      <c r="X1575" s="23">
        <v>1610724</v>
      </c>
      <c r="Y1575" s="119">
        <f t="shared" ref="Y1575:Y1581" si="991">X1575-W1575</f>
        <v>0</v>
      </c>
      <c r="Z1575" s="21"/>
      <c r="AA1575" s="50" t="s">
        <v>87</v>
      </c>
      <c r="AB1575" s="23">
        <f t="shared" si="983"/>
        <v>1610724</v>
      </c>
      <c r="AC1575" s="23">
        <v>1610724</v>
      </c>
      <c r="AD1575" s="119">
        <f t="shared" ref="AD1575:AD1581" si="992">AC1575-AB1575</f>
        <v>0</v>
      </c>
      <c r="AE1575" s="21"/>
      <c r="AF1575" s="50" t="s">
        <v>87</v>
      </c>
      <c r="AG1575" s="23">
        <f t="shared" si="984"/>
        <v>1610724</v>
      </c>
      <c r="AH1575" s="23">
        <v>1610724</v>
      </c>
      <c r="AI1575" s="119">
        <f t="shared" ref="AI1575:AI1581" si="993">AH1575-AG1575</f>
        <v>0</v>
      </c>
    </row>
    <row r="1576" spans="2:35" x14ac:dyDescent="0.35">
      <c r="B1576" s="50" t="s">
        <v>96</v>
      </c>
      <c r="C1576" s="23">
        <v>934178</v>
      </c>
      <c r="D1576" s="23">
        <v>934409</v>
      </c>
      <c r="E1576" s="119">
        <f t="shared" si="987"/>
        <v>231</v>
      </c>
      <c r="F1576" s="21"/>
      <c r="G1576" s="50" t="s">
        <v>96</v>
      </c>
      <c r="H1576" s="23">
        <f t="shared" si="985"/>
        <v>934409</v>
      </c>
      <c r="I1576" s="23">
        <v>934610</v>
      </c>
      <c r="J1576" s="119">
        <f t="shared" si="988"/>
        <v>201</v>
      </c>
      <c r="K1576" s="21"/>
      <c r="L1576" s="50" t="s">
        <v>96</v>
      </c>
      <c r="M1576" s="40">
        <f t="shared" si="981"/>
        <v>934610</v>
      </c>
      <c r="N1576" s="23">
        <v>934840</v>
      </c>
      <c r="O1576" s="119">
        <f t="shared" si="989"/>
        <v>230</v>
      </c>
      <c r="P1576" s="21"/>
      <c r="Q1576" s="50" t="s">
        <v>96</v>
      </c>
      <c r="R1576" s="23">
        <f t="shared" si="982"/>
        <v>934840</v>
      </c>
      <c r="S1576" s="23">
        <v>935078</v>
      </c>
      <c r="T1576" s="119">
        <f t="shared" si="990"/>
        <v>238</v>
      </c>
      <c r="U1576" s="21"/>
      <c r="V1576" s="50" t="s">
        <v>96</v>
      </c>
      <c r="W1576" s="23">
        <f t="shared" si="986"/>
        <v>935078</v>
      </c>
      <c r="X1576" s="23">
        <v>935298</v>
      </c>
      <c r="Y1576" s="119">
        <f t="shared" si="991"/>
        <v>220</v>
      </c>
      <c r="Z1576" s="21"/>
      <c r="AA1576" s="50" t="s">
        <v>96</v>
      </c>
      <c r="AB1576" s="23">
        <f t="shared" si="983"/>
        <v>935298</v>
      </c>
      <c r="AC1576" s="23">
        <v>935503</v>
      </c>
      <c r="AD1576" s="119">
        <f t="shared" si="992"/>
        <v>205</v>
      </c>
      <c r="AE1576" s="21"/>
      <c r="AF1576" s="50" t="s">
        <v>96</v>
      </c>
      <c r="AG1576" s="23">
        <f t="shared" si="984"/>
        <v>935503</v>
      </c>
      <c r="AH1576" s="23">
        <v>935725</v>
      </c>
      <c r="AI1576" s="119">
        <f t="shared" si="993"/>
        <v>222</v>
      </c>
    </row>
    <row r="1577" spans="2:35" x14ac:dyDescent="0.35">
      <c r="B1577" s="50" t="s">
        <v>88</v>
      </c>
      <c r="C1577" s="23">
        <v>0</v>
      </c>
      <c r="D1577" s="23">
        <v>0</v>
      </c>
      <c r="E1577" s="119">
        <f t="shared" si="987"/>
        <v>0</v>
      </c>
      <c r="F1577" s="21"/>
      <c r="G1577" s="50" t="s">
        <v>88</v>
      </c>
      <c r="H1577" s="23">
        <f t="shared" si="985"/>
        <v>0</v>
      </c>
      <c r="I1577" s="23">
        <v>0</v>
      </c>
      <c r="J1577" s="119">
        <f t="shared" si="988"/>
        <v>0</v>
      </c>
      <c r="K1577" s="21"/>
      <c r="L1577" s="50" t="s">
        <v>88</v>
      </c>
      <c r="M1577" s="40">
        <f t="shared" si="981"/>
        <v>0</v>
      </c>
      <c r="N1577" s="23">
        <v>0</v>
      </c>
      <c r="O1577" s="119">
        <f t="shared" si="989"/>
        <v>0</v>
      </c>
      <c r="P1577" s="21"/>
      <c r="Q1577" s="50" t="s">
        <v>88</v>
      </c>
      <c r="R1577" s="23">
        <f t="shared" si="982"/>
        <v>0</v>
      </c>
      <c r="S1577" s="23">
        <v>0</v>
      </c>
      <c r="T1577" s="119">
        <f t="shared" si="990"/>
        <v>0</v>
      </c>
      <c r="U1577" s="21"/>
      <c r="V1577" s="50" t="s">
        <v>88</v>
      </c>
      <c r="W1577" s="23">
        <f t="shared" si="986"/>
        <v>0</v>
      </c>
      <c r="X1577" s="23">
        <v>0</v>
      </c>
      <c r="Y1577" s="119">
        <f t="shared" si="991"/>
        <v>0</v>
      </c>
      <c r="Z1577" s="21"/>
      <c r="AA1577" s="50" t="s">
        <v>88</v>
      </c>
      <c r="AB1577" s="23">
        <f t="shared" si="983"/>
        <v>0</v>
      </c>
      <c r="AC1577" s="23">
        <v>0</v>
      </c>
      <c r="AD1577" s="119">
        <f t="shared" si="992"/>
        <v>0</v>
      </c>
      <c r="AE1577" s="21"/>
      <c r="AF1577" s="50" t="s">
        <v>88</v>
      </c>
      <c r="AG1577" s="23">
        <f t="shared" si="984"/>
        <v>0</v>
      </c>
      <c r="AH1577" s="23">
        <v>0</v>
      </c>
      <c r="AI1577" s="119">
        <f t="shared" si="993"/>
        <v>0</v>
      </c>
    </row>
    <row r="1578" spans="2:35" x14ac:dyDescent="0.35">
      <c r="B1578" s="50" t="s">
        <v>108</v>
      </c>
      <c r="C1578" s="23">
        <v>3288</v>
      </c>
      <c r="D1578" s="23">
        <v>3289</v>
      </c>
      <c r="E1578" s="119">
        <f t="shared" si="987"/>
        <v>1</v>
      </c>
      <c r="F1578" s="21"/>
      <c r="G1578" s="50" t="s">
        <v>108</v>
      </c>
      <c r="H1578" s="23">
        <f t="shared" si="985"/>
        <v>3289</v>
      </c>
      <c r="I1578" s="23">
        <v>3291</v>
      </c>
      <c r="J1578" s="119">
        <f t="shared" si="988"/>
        <v>2</v>
      </c>
      <c r="K1578" s="21"/>
      <c r="L1578" s="50" t="s">
        <v>108</v>
      </c>
      <c r="M1578" s="40">
        <f t="shared" si="981"/>
        <v>3291</v>
      </c>
      <c r="N1578" s="23">
        <v>3292</v>
      </c>
      <c r="O1578" s="119">
        <f t="shared" si="989"/>
        <v>1</v>
      </c>
      <c r="P1578" s="21"/>
      <c r="Q1578" s="50" t="s">
        <v>108</v>
      </c>
      <c r="R1578" s="23">
        <f t="shared" si="982"/>
        <v>3292</v>
      </c>
      <c r="S1578" s="23">
        <v>3293</v>
      </c>
      <c r="T1578" s="119">
        <f t="shared" si="990"/>
        <v>1</v>
      </c>
      <c r="U1578" s="21"/>
      <c r="V1578" s="50" t="s">
        <v>108</v>
      </c>
      <c r="W1578" s="23">
        <f t="shared" si="986"/>
        <v>3293</v>
      </c>
      <c r="X1578" s="23">
        <v>3293</v>
      </c>
      <c r="Y1578" s="119">
        <f t="shared" si="991"/>
        <v>0</v>
      </c>
      <c r="Z1578" s="21"/>
      <c r="AA1578" s="50" t="s">
        <v>108</v>
      </c>
      <c r="AB1578" s="23">
        <f t="shared" si="983"/>
        <v>3293</v>
      </c>
      <c r="AC1578" s="23">
        <v>3295</v>
      </c>
      <c r="AD1578" s="119">
        <f t="shared" si="992"/>
        <v>2</v>
      </c>
      <c r="AE1578" s="21"/>
      <c r="AF1578" s="50" t="s">
        <v>108</v>
      </c>
      <c r="AG1578" s="23">
        <f t="shared" si="984"/>
        <v>3295</v>
      </c>
      <c r="AH1578" s="23">
        <v>3296</v>
      </c>
      <c r="AI1578" s="119">
        <f t="shared" si="993"/>
        <v>1</v>
      </c>
    </row>
    <row r="1579" spans="2:35" x14ac:dyDescent="0.35">
      <c r="B1579" s="50" t="s">
        <v>89</v>
      </c>
      <c r="C1579" s="23">
        <v>706994</v>
      </c>
      <c r="D1579" s="23">
        <v>707311</v>
      </c>
      <c r="E1579" s="119">
        <f t="shared" si="987"/>
        <v>317</v>
      </c>
      <c r="F1579" s="21"/>
      <c r="G1579" s="50" t="s">
        <v>89</v>
      </c>
      <c r="H1579" s="23">
        <f t="shared" si="985"/>
        <v>707311</v>
      </c>
      <c r="I1579" s="23">
        <v>707643</v>
      </c>
      <c r="J1579" s="119">
        <f t="shared" si="988"/>
        <v>332</v>
      </c>
      <c r="K1579" s="21"/>
      <c r="L1579" s="50" t="s">
        <v>89</v>
      </c>
      <c r="M1579" s="40">
        <f t="shared" si="981"/>
        <v>707643</v>
      </c>
      <c r="N1579" s="23">
        <v>707953</v>
      </c>
      <c r="O1579" s="119">
        <f t="shared" si="989"/>
        <v>310</v>
      </c>
      <c r="P1579" s="21"/>
      <c r="Q1579" s="50" t="s">
        <v>89</v>
      </c>
      <c r="R1579" s="23">
        <f t="shared" si="982"/>
        <v>707953</v>
      </c>
      <c r="S1579" s="23">
        <v>708311</v>
      </c>
      <c r="T1579" s="119">
        <f t="shared" si="990"/>
        <v>358</v>
      </c>
      <c r="U1579" s="21"/>
      <c r="V1579" s="50" t="s">
        <v>89</v>
      </c>
      <c r="W1579" s="23">
        <f t="shared" si="986"/>
        <v>708311</v>
      </c>
      <c r="X1579" s="23">
        <v>708732</v>
      </c>
      <c r="Y1579" s="119">
        <f t="shared" si="991"/>
        <v>421</v>
      </c>
      <c r="Z1579" s="21"/>
      <c r="AA1579" s="50" t="s">
        <v>89</v>
      </c>
      <c r="AB1579" s="23">
        <f t="shared" si="983"/>
        <v>708732</v>
      </c>
      <c r="AC1579" s="23">
        <v>709135</v>
      </c>
      <c r="AD1579" s="119">
        <f t="shared" si="992"/>
        <v>403</v>
      </c>
      <c r="AE1579" s="21"/>
      <c r="AF1579" s="50" t="s">
        <v>89</v>
      </c>
      <c r="AG1579" s="23">
        <f t="shared" si="984"/>
        <v>709135</v>
      </c>
      <c r="AH1579" s="23">
        <v>709541</v>
      </c>
      <c r="AI1579" s="119">
        <f t="shared" si="993"/>
        <v>406</v>
      </c>
    </row>
    <row r="1580" spans="2:35" x14ac:dyDescent="0.35">
      <c r="B1580" s="50" t="s">
        <v>90</v>
      </c>
      <c r="C1580" s="23">
        <v>390130</v>
      </c>
      <c r="D1580" s="23">
        <v>390310</v>
      </c>
      <c r="E1580" s="119">
        <f t="shared" si="987"/>
        <v>180</v>
      </c>
      <c r="F1580" s="21"/>
      <c r="G1580" s="50" t="s">
        <v>90</v>
      </c>
      <c r="H1580" s="23">
        <f t="shared" si="985"/>
        <v>390310</v>
      </c>
      <c r="I1580" s="23">
        <v>390530</v>
      </c>
      <c r="J1580" s="119">
        <f t="shared" si="988"/>
        <v>220</v>
      </c>
      <c r="K1580" s="21"/>
      <c r="L1580" s="50" t="s">
        <v>90</v>
      </c>
      <c r="M1580" s="40">
        <f t="shared" si="981"/>
        <v>390530</v>
      </c>
      <c r="N1580" s="23">
        <v>390815</v>
      </c>
      <c r="O1580" s="119">
        <f t="shared" si="989"/>
        <v>285</v>
      </c>
      <c r="P1580" s="21"/>
      <c r="Q1580" s="50" t="s">
        <v>90</v>
      </c>
      <c r="R1580" s="23">
        <f t="shared" si="982"/>
        <v>390815</v>
      </c>
      <c r="S1580" s="23">
        <v>391269</v>
      </c>
      <c r="T1580" s="119">
        <f t="shared" si="990"/>
        <v>454</v>
      </c>
      <c r="U1580" s="21"/>
      <c r="V1580" s="50" t="s">
        <v>90</v>
      </c>
      <c r="W1580" s="23">
        <f t="shared" si="986"/>
        <v>391269</v>
      </c>
      <c r="X1580" s="23">
        <v>391705</v>
      </c>
      <c r="Y1580" s="119">
        <f t="shared" si="991"/>
        <v>436</v>
      </c>
      <c r="Z1580" s="21"/>
      <c r="AA1580" s="50" t="s">
        <v>90</v>
      </c>
      <c r="AB1580" s="23">
        <f t="shared" si="983"/>
        <v>391705</v>
      </c>
      <c r="AC1580" s="23">
        <v>392064</v>
      </c>
      <c r="AD1580" s="119">
        <f t="shared" si="992"/>
        <v>359</v>
      </c>
      <c r="AE1580" s="21"/>
      <c r="AF1580" s="50" t="s">
        <v>90</v>
      </c>
      <c r="AG1580" s="23">
        <f t="shared" si="984"/>
        <v>392064</v>
      </c>
      <c r="AH1580" s="23">
        <v>392400</v>
      </c>
      <c r="AI1580" s="119">
        <f t="shared" si="993"/>
        <v>336</v>
      </c>
    </row>
    <row r="1581" spans="2:35" x14ac:dyDescent="0.35">
      <c r="B1581" s="50" t="s">
        <v>91</v>
      </c>
      <c r="C1581" s="23">
        <v>1228317</v>
      </c>
      <c r="D1581" s="23">
        <v>1229006</v>
      </c>
      <c r="E1581" s="119">
        <f t="shared" si="987"/>
        <v>689</v>
      </c>
      <c r="F1581" s="21"/>
      <c r="G1581" s="50" t="s">
        <v>91</v>
      </c>
      <c r="H1581" s="23">
        <f t="shared" si="985"/>
        <v>1229006</v>
      </c>
      <c r="I1581" s="23">
        <v>1229843</v>
      </c>
      <c r="J1581" s="119">
        <f t="shared" si="988"/>
        <v>837</v>
      </c>
      <c r="K1581" s="21"/>
      <c r="L1581" s="50" t="s">
        <v>91</v>
      </c>
      <c r="M1581" s="40">
        <f t="shared" si="981"/>
        <v>1229843</v>
      </c>
      <c r="N1581" s="23">
        <v>1231336</v>
      </c>
      <c r="O1581" s="119">
        <f t="shared" si="989"/>
        <v>1493</v>
      </c>
      <c r="P1581" s="21"/>
      <c r="Q1581" s="50" t="s">
        <v>91</v>
      </c>
      <c r="R1581" s="23">
        <f t="shared" si="982"/>
        <v>1231336</v>
      </c>
      <c r="S1581" s="23">
        <v>1232700</v>
      </c>
      <c r="T1581" s="119">
        <f t="shared" si="990"/>
        <v>1364</v>
      </c>
      <c r="U1581" s="21"/>
      <c r="V1581" s="50" t="s">
        <v>91</v>
      </c>
      <c r="W1581" s="23">
        <f t="shared" si="986"/>
        <v>1232700</v>
      </c>
      <c r="X1581" s="23">
        <v>1234230</v>
      </c>
      <c r="Y1581" s="119">
        <f t="shared" si="991"/>
        <v>1530</v>
      </c>
      <c r="Z1581" s="21"/>
      <c r="AA1581" s="50" t="s">
        <v>91</v>
      </c>
      <c r="AB1581" s="23">
        <f t="shared" si="983"/>
        <v>1234230</v>
      </c>
      <c r="AC1581" s="23">
        <v>1235564</v>
      </c>
      <c r="AD1581" s="119">
        <f t="shared" si="992"/>
        <v>1334</v>
      </c>
      <c r="AE1581" s="21"/>
      <c r="AF1581" s="50" t="s">
        <v>91</v>
      </c>
      <c r="AG1581" s="23">
        <f t="shared" si="984"/>
        <v>1235564</v>
      </c>
      <c r="AH1581" s="23">
        <v>1237278</v>
      </c>
      <c r="AI1581" s="119">
        <f t="shared" si="993"/>
        <v>1714</v>
      </c>
    </row>
    <row r="1582" spans="2:35" x14ac:dyDescent="0.35">
      <c r="B1582" s="50" t="s">
        <v>94</v>
      </c>
      <c r="C1582" s="23"/>
      <c r="D1582" s="23"/>
      <c r="E1582" s="119">
        <f>SUM(E1575:E1581)</f>
        <v>1418</v>
      </c>
      <c r="F1582" s="21"/>
      <c r="G1582" s="50" t="s">
        <v>94</v>
      </c>
      <c r="H1582" s="23">
        <f t="shared" si="985"/>
        <v>0</v>
      </c>
      <c r="I1582" s="23"/>
      <c r="J1582" s="119">
        <f>SUM(J1575:J1581)</f>
        <v>1592</v>
      </c>
      <c r="K1582" s="21"/>
      <c r="L1582" s="50" t="s">
        <v>94</v>
      </c>
      <c r="M1582" s="40">
        <f t="shared" si="981"/>
        <v>0</v>
      </c>
      <c r="N1582" s="23"/>
      <c r="O1582" s="119">
        <f>SUM(O1575:O1581)</f>
        <v>2319</v>
      </c>
      <c r="P1582" s="21"/>
      <c r="Q1582" s="50" t="s">
        <v>94</v>
      </c>
      <c r="R1582" s="23">
        <f t="shared" si="982"/>
        <v>0</v>
      </c>
      <c r="S1582" s="23"/>
      <c r="T1582" s="119">
        <f>SUM(T1575:T1581)</f>
        <v>2415</v>
      </c>
      <c r="U1582" s="21"/>
      <c r="V1582" s="50" t="s">
        <v>94</v>
      </c>
      <c r="W1582" s="23">
        <f t="shared" si="986"/>
        <v>0</v>
      </c>
      <c r="X1582" s="23"/>
      <c r="Y1582" s="119">
        <f>SUM(Y1575:Y1581)</f>
        <v>2607</v>
      </c>
      <c r="Z1582" s="21"/>
      <c r="AA1582" s="50" t="s">
        <v>94</v>
      </c>
      <c r="AB1582" s="23">
        <f t="shared" si="983"/>
        <v>0</v>
      </c>
      <c r="AC1582" s="23"/>
      <c r="AD1582" s="119">
        <f>SUM(AD1575:AD1581)</f>
        <v>2303</v>
      </c>
      <c r="AE1582" s="21"/>
      <c r="AF1582" s="50" t="s">
        <v>94</v>
      </c>
      <c r="AG1582" s="23">
        <f t="shared" si="984"/>
        <v>0</v>
      </c>
      <c r="AH1582" s="23"/>
      <c r="AI1582" s="119">
        <f>SUM(AI1575:AI1581)</f>
        <v>2679</v>
      </c>
    </row>
    <row r="1583" spans="2:35" x14ac:dyDescent="0.35">
      <c r="B1583" s="50" t="s">
        <v>97</v>
      </c>
      <c r="C1583" s="23">
        <v>639817</v>
      </c>
      <c r="D1583" s="23">
        <v>640213</v>
      </c>
      <c r="E1583" s="119">
        <f>D1583-C1583</f>
        <v>396</v>
      </c>
      <c r="F1583" s="21"/>
      <c r="G1583" s="50" t="s">
        <v>97</v>
      </c>
      <c r="H1583" s="23">
        <f t="shared" si="985"/>
        <v>640213</v>
      </c>
      <c r="I1583" s="23">
        <v>640429</v>
      </c>
      <c r="J1583" s="119">
        <f>I1583-H1583</f>
        <v>216</v>
      </c>
      <c r="K1583" s="21"/>
      <c r="L1583" s="50" t="s">
        <v>97</v>
      </c>
      <c r="M1583" s="40">
        <f t="shared" si="981"/>
        <v>640429</v>
      </c>
      <c r="N1583" s="23">
        <v>640612</v>
      </c>
      <c r="O1583" s="119">
        <f>N1583-M1583</f>
        <v>183</v>
      </c>
      <c r="P1583" s="21"/>
      <c r="Q1583" s="50" t="s">
        <v>97</v>
      </c>
      <c r="R1583" s="23">
        <f t="shared" si="982"/>
        <v>640612</v>
      </c>
      <c r="S1583" s="23">
        <v>640848</v>
      </c>
      <c r="T1583" s="119">
        <f>S1583-R1583</f>
        <v>236</v>
      </c>
      <c r="U1583" s="21"/>
      <c r="V1583" s="50" t="s">
        <v>97</v>
      </c>
      <c r="W1583" s="23">
        <f t="shared" si="986"/>
        <v>640848</v>
      </c>
      <c r="X1583" s="23">
        <v>640925</v>
      </c>
      <c r="Y1583" s="119">
        <f>X1583-W1583</f>
        <v>77</v>
      </c>
      <c r="Z1583" s="21"/>
      <c r="AA1583" s="50" t="s">
        <v>97</v>
      </c>
      <c r="AB1583" s="23">
        <f t="shared" si="983"/>
        <v>640925</v>
      </c>
      <c r="AC1583" s="23">
        <v>641023</v>
      </c>
      <c r="AD1583" s="119">
        <f>AC1583-AB1583</f>
        <v>98</v>
      </c>
      <c r="AE1583" s="21"/>
      <c r="AF1583" s="50" t="s">
        <v>97</v>
      </c>
      <c r="AG1583" s="23">
        <f t="shared" si="984"/>
        <v>641023</v>
      </c>
      <c r="AH1583" s="23">
        <v>641213</v>
      </c>
      <c r="AI1583" s="119">
        <f>AH1583-AG1583</f>
        <v>190</v>
      </c>
    </row>
    <row r="1584" spans="2:35" x14ac:dyDescent="0.35">
      <c r="B1584" s="29" t="s">
        <v>130</v>
      </c>
      <c r="C1584" s="23"/>
      <c r="D1584" s="23"/>
      <c r="E1584" s="121">
        <f>E1583+E1582+E1574+E1566+E1567+E1565+E1564+E1563+E1562</f>
        <v>4912</v>
      </c>
      <c r="F1584" s="21"/>
      <c r="G1584" s="29" t="s">
        <v>130</v>
      </c>
      <c r="H1584" s="23">
        <f t="shared" si="985"/>
        <v>0</v>
      </c>
      <c r="I1584" s="23"/>
      <c r="J1584" s="121">
        <f>J1583+J1582+J1574+J1566+J1567+J1565+J1564+J1563+J1562</f>
        <v>5968</v>
      </c>
      <c r="K1584" s="21"/>
      <c r="L1584" s="29" t="s">
        <v>130</v>
      </c>
      <c r="M1584" s="40">
        <f t="shared" si="981"/>
        <v>0</v>
      </c>
      <c r="N1584" s="23"/>
      <c r="O1584" s="121">
        <f>O1583+O1582+O1574+O1566+O1567+O1565+O1564+O1563+O1562</f>
        <v>7010</v>
      </c>
      <c r="P1584" s="21"/>
      <c r="Q1584" s="29" t="s">
        <v>130</v>
      </c>
      <c r="R1584" s="23">
        <f t="shared" si="982"/>
        <v>0</v>
      </c>
      <c r="S1584" s="23"/>
      <c r="T1584" s="121">
        <f>T1583+T1582+T1574+T1566+T1567+T1565+T1564+T1563+T1562</f>
        <v>6320</v>
      </c>
      <c r="U1584" s="21"/>
      <c r="V1584" s="29" t="s">
        <v>130</v>
      </c>
      <c r="W1584" s="23">
        <f t="shared" si="986"/>
        <v>0</v>
      </c>
      <c r="X1584" s="23"/>
      <c r="Y1584" s="121">
        <f>Y1583+Y1582+Y1574+Y1566+Y1567+Y1565+Y1564+Y1563+Y1562</f>
        <v>8581</v>
      </c>
      <c r="Z1584" s="21"/>
      <c r="AA1584" s="29" t="s">
        <v>130</v>
      </c>
      <c r="AB1584" s="23">
        <f t="shared" si="983"/>
        <v>0</v>
      </c>
      <c r="AC1584" s="23"/>
      <c r="AD1584" s="121">
        <f>AD1583+AD1582+AD1574+AD1566+AD1567+AD1565+AD1564+AD1563+AD1562</f>
        <v>7355</v>
      </c>
      <c r="AE1584" s="21"/>
      <c r="AF1584" s="29" t="s">
        <v>130</v>
      </c>
      <c r="AG1584" s="23">
        <f t="shared" si="984"/>
        <v>0</v>
      </c>
      <c r="AH1584" s="23"/>
      <c r="AI1584" s="121">
        <f>AI1583+AI1582+AI1574+AI1566+AI1567+AI1565+AI1564+AI1563+AI1562</f>
        <v>7624</v>
      </c>
    </row>
    <row r="1585" spans="2:35" x14ac:dyDescent="0.35">
      <c r="B1585" s="21"/>
      <c r="C1585" s="21"/>
      <c r="D1585" s="21"/>
      <c r="E1585" s="123">
        <f>E1584-E1568+471</f>
        <v>4723</v>
      </c>
      <c r="F1585" s="21"/>
      <c r="G1585" s="21"/>
      <c r="H1585" s="21"/>
      <c r="I1585" s="21"/>
      <c r="J1585" s="123">
        <f>J1584-J1568+471</f>
        <v>5399</v>
      </c>
      <c r="K1585" s="21"/>
      <c r="L1585" s="21"/>
      <c r="M1585" s="21"/>
      <c r="N1585" s="21"/>
      <c r="O1585" s="123">
        <f>O1584-O1568+471</f>
        <v>5911</v>
      </c>
      <c r="P1585" s="21"/>
      <c r="Q1585" s="21"/>
      <c r="R1585" s="21"/>
      <c r="S1585" s="21"/>
      <c r="T1585" s="123">
        <f>T1584-T1568+471</f>
        <v>4751</v>
      </c>
      <c r="U1585" s="21"/>
      <c r="V1585" s="21"/>
      <c r="W1585" s="21"/>
      <c r="X1585" s="21"/>
      <c r="Y1585" s="123">
        <f>Y1584-Y1568+471</f>
        <v>6982</v>
      </c>
      <c r="Z1585" s="21"/>
      <c r="AA1585" s="21"/>
      <c r="AB1585" s="21"/>
      <c r="AC1585" s="21"/>
      <c r="AD1585" s="123">
        <f>AD1584-AD1568+471</f>
        <v>6136</v>
      </c>
      <c r="AE1585" s="21"/>
      <c r="AF1585" s="21"/>
      <c r="AG1585" s="21"/>
      <c r="AH1585" s="21"/>
      <c r="AI1585" s="123">
        <f>AI1584-AI1568+471</f>
        <v>6095</v>
      </c>
    </row>
    <row r="1587" spans="2:35" x14ac:dyDescent="0.35">
      <c r="B1587" s="117" t="s">
        <v>114</v>
      </c>
      <c r="C1587" s="292" t="s">
        <v>1875</v>
      </c>
      <c r="D1587" s="293"/>
      <c r="E1587" s="294"/>
      <c r="F1587" s="21"/>
      <c r="G1587" s="117" t="s">
        <v>114</v>
      </c>
      <c r="H1587" s="292" t="s">
        <v>1876</v>
      </c>
      <c r="I1587" s="293"/>
      <c r="J1587" s="294"/>
      <c r="K1587" s="21"/>
      <c r="L1587" s="117" t="s">
        <v>114</v>
      </c>
      <c r="M1587" s="292" t="s">
        <v>1877</v>
      </c>
      <c r="N1587" s="293"/>
      <c r="O1587" s="294"/>
      <c r="P1587" s="21"/>
      <c r="Q1587" s="117" t="s">
        <v>114</v>
      </c>
      <c r="R1587" s="292" t="s">
        <v>1878</v>
      </c>
      <c r="S1587" s="293"/>
      <c r="T1587" s="294"/>
      <c r="U1587" s="67"/>
      <c r="V1587" s="117" t="s">
        <v>114</v>
      </c>
      <c r="W1587" s="292" t="s">
        <v>1879</v>
      </c>
      <c r="X1587" s="293"/>
      <c r="Y1587" s="294"/>
      <c r="Z1587" s="21"/>
      <c r="AA1587" s="117" t="s">
        <v>114</v>
      </c>
      <c r="AB1587" s="292" t="s">
        <v>1880</v>
      </c>
      <c r="AC1587" s="293"/>
      <c r="AD1587" s="294"/>
      <c r="AE1587" s="21"/>
      <c r="AF1587" s="117" t="s">
        <v>114</v>
      </c>
      <c r="AG1587" s="292" t="s">
        <v>1881</v>
      </c>
      <c r="AH1587" s="293"/>
      <c r="AI1587" s="294"/>
    </row>
    <row r="1588" spans="2:35" x14ac:dyDescent="0.35">
      <c r="B1588" s="50"/>
      <c r="C1588" s="118" t="s">
        <v>81</v>
      </c>
      <c r="D1588" s="118" t="s">
        <v>82</v>
      </c>
      <c r="E1588" s="118" t="s">
        <v>95</v>
      </c>
      <c r="F1588" s="21"/>
      <c r="G1588" s="50"/>
      <c r="H1588" s="118" t="s">
        <v>81</v>
      </c>
      <c r="I1588" s="118" t="s">
        <v>82</v>
      </c>
      <c r="J1588" s="118" t="s">
        <v>95</v>
      </c>
      <c r="K1588" s="21"/>
      <c r="L1588" s="50"/>
      <c r="M1588" s="118" t="s">
        <v>81</v>
      </c>
      <c r="N1588" s="118" t="s">
        <v>82</v>
      </c>
      <c r="O1588" s="118" t="s">
        <v>95</v>
      </c>
      <c r="P1588" s="21"/>
      <c r="Q1588" s="50"/>
      <c r="R1588" s="118" t="s">
        <v>81</v>
      </c>
      <c r="S1588" s="118" t="s">
        <v>82</v>
      </c>
      <c r="T1588" s="118" t="s">
        <v>95</v>
      </c>
      <c r="U1588" s="21"/>
      <c r="V1588" s="50"/>
      <c r="W1588" s="118" t="s">
        <v>81</v>
      </c>
      <c r="X1588" s="118" t="s">
        <v>82</v>
      </c>
      <c r="Y1588" s="118" t="s">
        <v>95</v>
      </c>
      <c r="Z1588" s="21"/>
      <c r="AA1588" s="50"/>
      <c r="AB1588" s="118" t="s">
        <v>81</v>
      </c>
      <c r="AC1588" s="118" t="s">
        <v>82</v>
      </c>
      <c r="AD1588" s="118" t="s">
        <v>95</v>
      </c>
      <c r="AE1588" s="21"/>
      <c r="AF1588" s="50"/>
      <c r="AG1588" s="118" t="s">
        <v>81</v>
      </c>
      <c r="AH1588" s="118" t="s">
        <v>82</v>
      </c>
      <c r="AI1588" s="118" t="s">
        <v>95</v>
      </c>
    </row>
    <row r="1589" spans="2:35" x14ac:dyDescent="0.35">
      <c r="B1589" s="50" t="s">
        <v>92</v>
      </c>
      <c r="C1589" s="23">
        <v>527154</v>
      </c>
      <c r="D1589" s="23">
        <v>527275</v>
      </c>
      <c r="E1589" s="119">
        <f>(D1589-C1589)*10</f>
        <v>1210</v>
      </c>
      <c r="F1589" s="21"/>
      <c r="G1589" s="50" t="s">
        <v>92</v>
      </c>
      <c r="H1589" s="23">
        <v>527275</v>
      </c>
      <c r="I1589" s="40">
        <v>527365</v>
      </c>
      <c r="J1589" s="119">
        <f>(I1589-H1589)*10</f>
        <v>900</v>
      </c>
      <c r="K1589" s="21"/>
      <c r="L1589" s="50" t="s">
        <v>92</v>
      </c>
      <c r="M1589" s="40">
        <f>I1589</f>
        <v>527365</v>
      </c>
      <c r="N1589" s="40">
        <v>527498</v>
      </c>
      <c r="O1589" s="119">
        <f>(N1589-M1589)*10</f>
        <v>1330</v>
      </c>
      <c r="P1589" s="21"/>
      <c r="Q1589" s="50" t="s">
        <v>92</v>
      </c>
      <c r="R1589" s="40">
        <f>N1589</f>
        <v>527498</v>
      </c>
      <c r="S1589" s="40">
        <v>527616</v>
      </c>
      <c r="T1589" s="119">
        <f>(S1589-R1589)*10</f>
        <v>1180</v>
      </c>
      <c r="U1589" s="21"/>
      <c r="V1589" s="50" t="s">
        <v>92</v>
      </c>
      <c r="W1589" s="23">
        <f t="shared" ref="W1589:W1595" si="994">S1589</f>
        <v>527616</v>
      </c>
      <c r="X1589" s="23">
        <v>527709</v>
      </c>
      <c r="Y1589" s="119">
        <f>(X1589-W1589)*10</f>
        <v>930</v>
      </c>
      <c r="Z1589" s="21"/>
      <c r="AA1589" s="50" t="s">
        <v>92</v>
      </c>
      <c r="AB1589" s="23">
        <f>X1589</f>
        <v>527709</v>
      </c>
      <c r="AC1589" s="23">
        <v>527862</v>
      </c>
      <c r="AD1589" s="119">
        <f>(AC1589-AB1589)*10</f>
        <v>1530</v>
      </c>
      <c r="AE1589" s="21"/>
      <c r="AF1589" s="50" t="s">
        <v>92</v>
      </c>
      <c r="AG1589" s="23">
        <f>AC1589</f>
        <v>527862</v>
      </c>
      <c r="AH1589" s="23">
        <v>527999</v>
      </c>
      <c r="AI1589" s="119">
        <f>(AH1589-AG1589)*10</f>
        <v>1370</v>
      </c>
    </row>
    <row r="1590" spans="2:35" x14ac:dyDescent="0.35">
      <c r="B1590" s="50" t="s">
        <v>6</v>
      </c>
      <c r="C1590" s="23">
        <v>363384</v>
      </c>
      <c r="D1590" s="23">
        <v>363615</v>
      </c>
      <c r="E1590" s="119">
        <f>D1590-C1590</f>
        <v>231</v>
      </c>
      <c r="F1590" s="21"/>
      <c r="G1590" s="50" t="s">
        <v>6</v>
      </c>
      <c r="H1590" s="23">
        <v>363615</v>
      </c>
      <c r="I1590" s="23">
        <v>364478</v>
      </c>
      <c r="J1590" s="119">
        <f>I1590-H1590</f>
        <v>863</v>
      </c>
      <c r="K1590" s="21"/>
      <c r="L1590" s="50" t="s">
        <v>6</v>
      </c>
      <c r="M1590" s="40">
        <f t="shared" ref="M1590:M1611" si="995">I1590</f>
        <v>364478</v>
      </c>
      <c r="N1590" s="40">
        <f>M1590+675</f>
        <v>365153</v>
      </c>
      <c r="O1590" s="119">
        <f>N1590-M1590</f>
        <v>675</v>
      </c>
      <c r="P1590" s="21"/>
      <c r="Q1590" s="50" t="s">
        <v>6</v>
      </c>
      <c r="R1590" s="23">
        <f t="shared" ref="R1590:R1611" si="996">N1590</f>
        <v>365153</v>
      </c>
      <c r="S1590" s="23">
        <f>R1590+714</f>
        <v>365867</v>
      </c>
      <c r="T1590" s="119">
        <f>S1590-R1590</f>
        <v>714</v>
      </c>
      <c r="U1590" s="21"/>
      <c r="V1590" s="50" t="s">
        <v>6</v>
      </c>
      <c r="W1590" s="23">
        <f t="shared" si="994"/>
        <v>365867</v>
      </c>
      <c r="X1590" s="23">
        <v>366086</v>
      </c>
      <c r="Y1590" s="119">
        <f>X1590-W1590</f>
        <v>219</v>
      </c>
      <c r="Z1590" s="21"/>
      <c r="AA1590" s="50" t="s">
        <v>6</v>
      </c>
      <c r="AB1590" s="23">
        <f t="shared" ref="AB1590:AB1611" si="997">X1590</f>
        <v>366086</v>
      </c>
      <c r="AC1590" s="23">
        <v>366474</v>
      </c>
      <c r="AD1590" s="119">
        <f>AC1590-AB1590</f>
        <v>388</v>
      </c>
      <c r="AE1590" s="21"/>
      <c r="AF1590" s="50" t="s">
        <v>6</v>
      </c>
      <c r="AG1590" s="23">
        <f t="shared" ref="AG1590:AG1611" si="998">AC1590</f>
        <v>366474</v>
      </c>
      <c r="AH1590" s="23">
        <v>366688</v>
      </c>
      <c r="AI1590" s="119">
        <f>AH1590-AG1590</f>
        <v>214</v>
      </c>
    </row>
    <row r="1591" spans="2:35" x14ac:dyDescent="0.35">
      <c r="B1591" s="50" t="s">
        <v>103</v>
      </c>
      <c r="C1591" s="23">
        <v>190822</v>
      </c>
      <c r="D1591" s="23">
        <v>191577</v>
      </c>
      <c r="E1591" s="119">
        <f>D1591-C1591</f>
        <v>755</v>
      </c>
      <c r="F1591" s="21"/>
      <c r="G1591" s="50" t="s">
        <v>103</v>
      </c>
      <c r="H1591" s="23">
        <v>191577</v>
      </c>
      <c r="I1591" s="40">
        <v>192321</v>
      </c>
      <c r="J1591" s="119">
        <f>I1591-H1591</f>
        <v>744</v>
      </c>
      <c r="K1591" s="21"/>
      <c r="L1591" s="50" t="s">
        <v>103</v>
      </c>
      <c r="M1591" s="40">
        <f t="shared" si="995"/>
        <v>192321</v>
      </c>
      <c r="N1591" s="40">
        <f>M1591+752</f>
        <v>193073</v>
      </c>
      <c r="O1591" s="132">
        <f>N1591-M1591</f>
        <v>752</v>
      </c>
      <c r="P1591" s="21"/>
      <c r="Q1591" s="50" t="s">
        <v>103</v>
      </c>
      <c r="R1591" s="23">
        <f t="shared" si="996"/>
        <v>193073</v>
      </c>
      <c r="S1591" s="40">
        <f>R1591+753</f>
        <v>193826</v>
      </c>
      <c r="T1591" s="119">
        <f>S1591-R1591</f>
        <v>753</v>
      </c>
      <c r="U1591" s="21"/>
      <c r="V1591" s="50" t="s">
        <v>103</v>
      </c>
      <c r="W1591" s="23">
        <f t="shared" si="994"/>
        <v>193826</v>
      </c>
      <c r="X1591" s="40">
        <v>194559</v>
      </c>
      <c r="Y1591" s="119">
        <f>X1591-W1591</f>
        <v>733</v>
      </c>
      <c r="Z1591" s="21"/>
      <c r="AA1591" s="50" t="s">
        <v>103</v>
      </c>
      <c r="AB1591" s="23">
        <f t="shared" si="997"/>
        <v>194559</v>
      </c>
      <c r="AC1591" s="40">
        <v>195308</v>
      </c>
      <c r="AD1591" s="119">
        <f>AC1591-AB1591</f>
        <v>749</v>
      </c>
      <c r="AE1591" s="21"/>
      <c r="AF1591" s="50" t="s">
        <v>103</v>
      </c>
      <c r="AG1591" s="23">
        <f t="shared" si="998"/>
        <v>195308</v>
      </c>
      <c r="AH1591" s="23">
        <v>196055</v>
      </c>
      <c r="AI1591" s="119">
        <f>AH1591-AG1591</f>
        <v>747</v>
      </c>
    </row>
    <row r="1592" spans="2:35" x14ac:dyDescent="0.35">
      <c r="B1592" s="28" t="s">
        <v>100</v>
      </c>
      <c r="C1592" s="23">
        <v>210516</v>
      </c>
      <c r="D1592" s="23">
        <v>210696</v>
      </c>
      <c r="E1592" s="119">
        <f>D1592-C1592</f>
        <v>180</v>
      </c>
      <c r="F1592" s="21"/>
      <c r="G1592" s="28" t="s">
        <v>100</v>
      </c>
      <c r="H1592" s="23">
        <v>210696</v>
      </c>
      <c r="I1592" s="23">
        <f>H1592+200</f>
        <v>210896</v>
      </c>
      <c r="J1592" s="119">
        <f>I1592-H1592</f>
        <v>200</v>
      </c>
      <c r="K1592" s="21"/>
      <c r="L1592" s="28" t="s">
        <v>100</v>
      </c>
      <c r="M1592" s="40">
        <f t="shared" si="995"/>
        <v>210896</v>
      </c>
      <c r="N1592" s="40">
        <f>M1592+70</f>
        <v>210966</v>
      </c>
      <c r="O1592" s="119">
        <f>N1592-M1592</f>
        <v>70</v>
      </c>
      <c r="P1592" s="21"/>
      <c r="Q1592" s="28" t="s">
        <v>100</v>
      </c>
      <c r="R1592" s="23">
        <f t="shared" si="996"/>
        <v>210966</v>
      </c>
      <c r="S1592" s="23">
        <f>R1592+149</f>
        <v>211115</v>
      </c>
      <c r="T1592" s="119">
        <f>S1592-R1592</f>
        <v>149</v>
      </c>
      <c r="U1592" s="21"/>
      <c r="V1592" s="28" t="s">
        <v>100</v>
      </c>
      <c r="W1592" s="23">
        <f t="shared" si="994"/>
        <v>211115</v>
      </c>
      <c r="X1592" s="23">
        <f>W1592+169</f>
        <v>211284</v>
      </c>
      <c r="Y1592" s="119">
        <f>X1592-W1592</f>
        <v>169</v>
      </c>
      <c r="Z1592" s="21"/>
      <c r="AA1592" s="28" t="s">
        <v>100</v>
      </c>
      <c r="AB1592" s="23">
        <f t="shared" si="997"/>
        <v>211284</v>
      </c>
      <c r="AC1592" s="23">
        <f>AB1592+63</f>
        <v>211347</v>
      </c>
      <c r="AD1592" s="119">
        <f>AC1592-AB1592</f>
        <v>63</v>
      </c>
      <c r="AE1592" s="21"/>
      <c r="AF1592" s="28" t="s">
        <v>100</v>
      </c>
      <c r="AG1592" s="23">
        <f t="shared" si="998"/>
        <v>211347</v>
      </c>
      <c r="AH1592" s="23">
        <f>AG1592+140</f>
        <v>211487</v>
      </c>
      <c r="AI1592" s="119">
        <f>AH1592-AG1592</f>
        <v>140</v>
      </c>
    </row>
    <row r="1593" spans="2:35" x14ac:dyDescent="0.35">
      <c r="B1593" s="28" t="s">
        <v>1176</v>
      </c>
      <c r="C1593" s="23">
        <v>516</v>
      </c>
      <c r="D1593" s="23">
        <v>516</v>
      </c>
      <c r="E1593" s="119">
        <f>D1593-C1593</f>
        <v>0</v>
      </c>
      <c r="F1593" s="21"/>
      <c r="G1593" s="28" t="s">
        <v>1176</v>
      </c>
      <c r="H1593" s="23">
        <v>516</v>
      </c>
      <c r="I1593" s="23">
        <v>516</v>
      </c>
      <c r="J1593" s="119">
        <f>I1593-H1593</f>
        <v>0</v>
      </c>
      <c r="K1593" s="21"/>
      <c r="L1593" s="28" t="s">
        <v>1176</v>
      </c>
      <c r="M1593" s="40">
        <f t="shared" si="995"/>
        <v>516</v>
      </c>
      <c r="N1593" s="40">
        <f>M1593</f>
        <v>516</v>
      </c>
      <c r="O1593" s="119">
        <f>N1593-M1593</f>
        <v>0</v>
      </c>
      <c r="P1593" s="21"/>
      <c r="Q1593" s="28" t="s">
        <v>1176</v>
      </c>
      <c r="R1593" s="23">
        <f t="shared" si="996"/>
        <v>516</v>
      </c>
      <c r="S1593" s="23">
        <f>R1593</f>
        <v>516</v>
      </c>
      <c r="T1593" s="119">
        <f>S1593-R1593</f>
        <v>0</v>
      </c>
      <c r="U1593" s="21"/>
      <c r="V1593" s="28" t="s">
        <v>1176</v>
      </c>
      <c r="W1593" s="23">
        <f t="shared" si="994"/>
        <v>516</v>
      </c>
      <c r="X1593" s="23">
        <f>W1593</f>
        <v>516</v>
      </c>
      <c r="Y1593" s="119">
        <f>X1593-W1593</f>
        <v>0</v>
      </c>
      <c r="Z1593" s="21"/>
      <c r="AA1593" s="28" t="s">
        <v>1176</v>
      </c>
      <c r="AB1593" s="23">
        <f t="shared" si="997"/>
        <v>516</v>
      </c>
      <c r="AC1593" s="23">
        <f>AB1593</f>
        <v>516</v>
      </c>
      <c r="AD1593" s="119">
        <f>AC1593-AB1593</f>
        <v>0</v>
      </c>
      <c r="AE1593" s="21"/>
      <c r="AF1593" s="28" t="s">
        <v>1176</v>
      </c>
      <c r="AG1593" s="23">
        <f t="shared" si="998"/>
        <v>516</v>
      </c>
      <c r="AH1593" s="23">
        <f>AG1593</f>
        <v>516</v>
      </c>
      <c r="AI1593" s="119">
        <f>AH1593-AG1593</f>
        <v>0</v>
      </c>
    </row>
    <row r="1594" spans="2:35" x14ac:dyDescent="0.35">
      <c r="B1594" s="28" t="s">
        <v>1179</v>
      </c>
      <c r="C1594" s="23">
        <v>12279</v>
      </c>
      <c r="D1594" s="23">
        <v>12279</v>
      </c>
      <c r="E1594" s="119">
        <f>D1594-C1594</f>
        <v>0</v>
      </c>
      <c r="F1594" s="21"/>
      <c r="G1594" s="28" t="s">
        <v>1179</v>
      </c>
      <c r="H1594" s="23">
        <v>12279</v>
      </c>
      <c r="I1594" s="23">
        <v>12279</v>
      </c>
      <c r="J1594" s="119">
        <f>I1594-H1594</f>
        <v>0</v>
      </c>
      <c r="K1594" s="21"/>
      <c r="L1594" s="28" t="s">
        <v>1179</v>
      </c>
      <c r="M1594" s="40">
        <f t="shared" si="995"/>
        <v>12279</v>
      </c>
      <c r="N1594" s="40">
        <f>M1594</f>
        <v>12279</v>
      </c>
      <c r="O1594" s="119">
        <f>N1594-M1594</f>
        <v>0</v>
      </c>
      <c r="P1594" s="21"/>
      <c r="Q1594" s="28" t="s">
        <v>1179</v>
      </c>
      <c r="R1594" s="23">
        <f t="shared" si="996"/>
        <v>12279</v>
      </c>
      <c r="S1594" s="23">
        <f>R1594</f>
        <v>12279</v>
      </c>
      <c r="T1594" s="119">
        <f>S1594-R1594</f>
        <v>0</v>
      </c>
      <c r="U1594" s="21"/>
      <c r="V1594" s="28" t="s">
        <v>1179</v>
      </c>
      <c r="W1594" s="23">
        <f t="shared" si="994"/>
        <v>12279</v>
      </c>
      <c r="X1594" s="23">
        <f>W1594</f>
        <v>12279</v>
      </c>
      <c r="Y1594" s="119">
        <f>X1594-W1594</f>
        <v>0</v>
      </c>
      <c r="Z1594" s="21"/>
      <c r="AA1594" s="28" t="s">
        <v>1179</v>
      </c>
      <c r="AB1594" s="23">
        <f t="shared" si="997"/>
        <v>12279</v>
      </c>
      <c r="AC1594" s="23">
        <f>AB1594</f>
        <v>12279</v>
      </c>
      <c r="AD1594" s="119">
        <f>AC1594-AB1594</f>
        <v>0</v>
      </c>
      <c r="AE1594" s="21"/>
      <c r="AF1594" s="28" t="s">
        <v>1179</v>
      </c>
      <c r="AG1594" s="23">
        <f t="shared" si="998"/>
        <v>12279</v>
      </c>
      <c r="AH1594" s="23">
        <f>AG1594</f>
        <v>12279</v>
      </c>
      <c r="AI1594" s="119">
        <f>AH1594-AG1594</f>
        <v>0</v>
      </c>
    </row>
    <row r="1595" spans="2:35" x14ac:dyDescent="0.35">
      <c r="B1595" s="50" t="s">
        <v>3</v>
      </c>
      <c r="C1595" s="23">
        <v>393693</v>
      </c>
      <c r="D1595" s="23">
        <v>393866</v>
      </c>
      <c r="E1595" s="119">
        <f>(D1595-C1595)*10</f>
        <v>1730</v>
      </c>
      <c r="F1595" s="21"/>
      <c r="G1595" s="50" t="s">
        <v>3</v>
      </c>
      <c r="H1595" s="23">
        <v>393866</v>
      </c>
      <c r="I1595" s="23">
        <v>394043</v>
      </c>
      <c r="J1595" s="119">
        <f>(I1595-H1595)*10</f>
        <v>1770</v>
      </c>
      <c r="K1595" s="21"/>
      <c r="L1595" s="50" t="s">
        <v>3</v>
      </c>
      <c r="M1595" s="40">
        <f t="shared" si="995"/>
        <v>394043</v>
      </c>
      <c r="N1595" s="23">
        <v>394228</v>
      </c>
      <c r="O1595" s="119">
        <f>(N1595-M1595)*10</f>
        <v>1850</v>
      </c>
      <c r="P1595" s="21"/>
      <c r="Q1595" s="50" t="s">
        <v>3</v>
      </c>
      <c r="R1595" s="23">
        <f t="shared" si="996"/>
        <v>394228</v>
      </c>
      <c r="S1595" s="23">
        <v>394375</v>
      </c>
      <c r="T1595" s="119">
        <f>(S1595-R1595)*10</f>
        <v>1470</v>
      </c>
      <c r="U1595" s="21"/>
      <c r="V1595" s="50" t="s">
        <v>3</v>
      </c>
      <c r="W1595" s="23">
        <f t="shared" si="994"/>
        <v>394375</v>
      </c>
      <c r="X1595" s="23">
        <v>394503</v>
      </c>
      <c r="Y1595" s="119">
        <f>(X1595-W1595)*10</f>
        <v>1280</v>
      </c>
      <c r="Z1595" s="21"/>
      <c r="AA1595" s="50" t="s">
        <v>3</v>
      </c>
      <c r="AB1595" s="23">
        <f t="shared" si="997"/>
        <v>394503</v>
      </c>
      <c r="AC1595" s="23">
        <v>394666</v>
      </c>
      <c r="AD1595" s="119">
        <f>(AC1595-AB1595)*10</f>
        <v>1630</v>
      </c>
      <c r="AE1595" s="21"/>
      <c r="AF1595" s="50" t="s">
        <v>3</v>
      </c>
      <c r="AG1595" s="23">
        <f t="shared" si="998"/>
        <v>394666</v>
      </c>
      <c r="AH1595" s="23">
        <v>394820</v>
      </c>
      <c r="AI1595" s="119">
        <f>(AH1595-AG1595)*10</f>
        <v>1540</v>
      </c>
    </row>
    <row r="1596" spans="2:35" x14ac:dyDescent="0.35">
      <c r="B1596" s="50" t="s">
        <v>83</v>
      </c>
      <c r="C1596" s="23">
        <v>32375</v>
      </c>
      <c r="D1596" s="23">
        <v>32383</v>
      </c>
      <c r="E1596" s="119">
        <f>D1596-Supply!C1596</f>
        <v>8</v>
      </c>
      <c r="F1596" s="21"/>
      <c r="G1596" s="50" t="s">
        <v>83</v>
      </c>
      <c r="H1596" s="23">
        <v>32383</v>
      </c>
      <c r="I1596" s="23">
        <v>32390</v>
      </c>
      <c r="J1596" s="119">
        <f>I1596-H1596</f>
        <v>7</v>
      </c>
      <c r="K1596" s="21"/>
      <c r="L1596" s="50" t="s">
        <v>83</v>
      </c>
      <c r="M1596" s="40">
        <f t="shared" si="995"/>
        <v>32390</v>
      </c>
      <c r="N1596" s="23">
        <v>32402</v>
      </c>
      <c r="O1596" s="119">
        <f>N1596-Supply!M1596</f>
        <v>12</v>
      </c>
      <c r="P1596" s="21"/>
      <c r="Q1596" s="50" t="s">
        <v>83</v>
      </c>
      <c r="R1596" s="23">
        <f t="shared" si="996"/>
        <v>32402</v>
      </c>
      <c r="S1596" s="23">
        <v>32410</v>
      </c>
      <c r="T1596" s="119">
        <f>S1596-R1596</f>
        <v>8</v>
      </c>
      <c r="U1596" s="21">
        <f>T1596+T1597+T1600</f>
        <v>154</v>
      </c>
      <c r="V1596" s="50" t="s">
        <v>83</v>
      </c>
      <c r="W1596" s="23">
        <f t="shared" ref="W1596:W1611" si="999">S1596</f>
        <v>32410</v>
      </c>
      <c r="X1596" s="23">
        <v>32419</v>
      </c>
      <c r="Y1596" s="119">
        <f>X1596-W1596</f>
        <v>9</v>
      </c>
      <c r="Z1596" s="21"/>
      <c r="AA1596" s="50" t="s">
        <v>83</v>
      </c>
      <c r="AB1596" s="23">
        <f t="shared" si="997"/>
        <v>32419</v>
      </c>
      <c r="AC1596" s="23">
        <v>32429</v>
      </c>
      <c r="AD1596" s="119">
        <f>AC1596-Supply!AB1596</f>
        <v>10</v>
      </c>
      <c r="AE1596" s="21">
        <f>SUM(AD1596:AD1600)</f>
        <v>154</v>
      </c>
      <c r="AF1596" s="50" t="s">
        <v>83</v>
      </c>
      <c r="AG1596" s="23">
        <f t="shared" si="998"/>
        <v>32429</v>
      </c>
      <c r="AH1596" s="23">
        <v>32436</v>
      </c>
      <c r="AI1596" s="119">
        <f>AH1596-Supply!AG1596</f>
        <v>7</v>
      </c>
    </row>
    <row r="1597" spans="2:35" x14ac:dyDescent="0.35">
      <c r="B1597" s="50" t="s">
        <v>84</v>
      </c>
      <c r="C1597" s="23">
        <v>59928</v>
      </c>
      <c r="D1597" s="23">
        <v>59948</v>
      </c>
      <c r="E1597" s="119">
        <f>D1597-C1597</f>
        <v>20</v>
      </c>
      <c r="F1597" s="21"/>
      <c r="G1597" s="50" t="s">
        <v>84</v>
      </c>
      <c r="H1597" s="23">
        <v>59948</v>
      </c>
      <c r="I1597" s="23">
        <v>59978</v>
      </c>
      <c r="J1597" s="119">
        <f>I1597-H1597</f>
        <v>30</v>
      </c>
      <c r="K1597" s="21"/>
      <c r="L1597" s="50" t="s">
        <v>84</v>
      </c>
      <c r="M1597" s="40">
        <f t="shared" si="995"/>
        <v>59978</v>
      </c>
      <c r="N1597" s="23">
        <v>59988</v>
      </c>
      <c r="O1597" s="119">
        <f>N1597-M1597</f>
        <v>10</v>
      </c>
      <c r="P1597" s="21"/>
      <c r="Q1597" s="50" t="s">
        <v>84</v>
      </c>
      <c r="R1597" s="23">
        <f t="shared" si="996"/>
        <v>59988</v>
      </c>
      <c r="S1597" s="23">
        <v>60002</v>
      </c>
      <c r="T1597" s="119">
        <f>S1597-R1597</f>
        <v>14</v>
      </c>
      <c r="U1597" s="21"/>
      <c r="V1597" s="50" t="s">
        <v>84</v>
      </c>
      <c r="W1597" s="23">
        <f t="shared" si="999"/>
        <v>60002</v>
      </c>
      <c r="X1597" s="23">
        <v>60002</v>
      </c>
      <c r="Y1597" s="119">
        <f>X1597-W1597</f>
        <v>0</v>
      </c>
      <c r="Z1597" s="21"/>
      <c r="AA1597" s="50" t="s">
        <v>84</v>
      </c>
      <c r="AB1597" s="23">
        <f t="shared" si="997"/>
        <v>60002</v>
      </c>
      <c r="AC1597" s="23">
        <v>60003</v>
      </c>
      <c r="AD1597" s="119">
        <f>AC1597-AB1597</f>
        <v>1</v>
      </c>
      <c r="AE1597" s="21"/>
      <c r="AF1597" s="50" t="s">
        <v>84</v>
      </c>
      <c r="AG1597" s="23">
        <f t="shared" si="998"/>
        <v>60003</v>
      </c>
      <c r="AH1597" s="23">
        <v>60013</v>
      </c>
      <c r="AI1597" s="119">
        <f>AH1597-AG1597</f>
        <v>10</v>
      </c>
    </row>
    <row r="1598" spans="2:35" x14ac:dyDescent="0.35">
      <c r="B1598" s="50" t="s">
        <v>98</v>
      </c>
      <c r="C1598" s="23">
        <v>139852</v>
      </c>
      <c r="D1598" s="23">
        <v>139852</v>
      </c>
      <c r="E1598" s="119">
        <f>D1598-C1598</f>
        <v>0</v>
      </c>
      <c r="F1598" s="21"/>
      <c r="G1598" s="50" t="s">
        <v>98</v>
      </c>
      <c r="H1598" s="23">
        <v>139852</v>
      </c>
      <c r="I1598" s="23">
        <f>H1598</f>
        <v>139852</v>
      </c>
      <c r="J1598" s="119">
        <f>I1598-H1598</f>
        <v>0</v>
      </c>
      <c r="K1598" s="21"/>
      <c r="L1598" s="50" t="s">
        <v>98</v>
      </c>
      <c r="M1598" s="40">
        <f t="shared" si="995"/>
        <v>139852</v>
      </c>
      <c r="N1598" s="40">
        <f>M1598</f>
        <v>139852</v>
      </c>
      <c r="O1598" s="119">
        <f>N1598-M1598</f>
        <v>0</v>
      </c>
      <c r="P1598" s="21"/>
      <c r="Q1598" s="50" t="s">
        <v>98</v>
      </c>
      <c r="R1598" s="23">
        <f t="shared" si="996"/>
        <v>139852</v>
      </c>
      <c r="S1598" s="23">
        <f>R1598</f>
        <v>139852</v>
      </c>
      <c r="T1598" s="119">
        <f>S1598-R1598</f>
        <v>0</v>
      </c>
      <c r="U1598" s="21"/>
      <c r="V1598" s="50" t="s">
        <v>98</v>
      </c>
      <c r="W1598" s="23">
        <f t="shared" si="999"/>
        <v>139852</v>
      </c>
      <c r="X1598" s="23">
        <f>W1598</f>
        <v>139852</v>
      </c>
      <c r="Y1598" s="119">
        <f>X1598-W1598</f>
        <v>0</v>
      </c>
      <c r="Z1598" s="21"/>
      <c r="AA1598" s="50" t="s">
        <v>98</v>
      </c>
      <c r="AB1598" s="23">
        <f t="shared" si="997"/>
        <v>139852</v>
      </c>
      <c r="AC1598" s="23">
        <f>AB1598</f>
        <v>139852</v>
      </c>
      <c r="AD1598" s="119">
        <f>AC1598-AB1598</f>
        <v>0</v>
      </c>
      <c r="AE1598" s="21"/>
      <c r="AF1598" s="50" t="s">
        <v>98</v>
      </c>
      <c r="AG1598" s="23">
        <f t="shared" si="998"/>
        <v>139852</v>
      </c>
      <c r="AH1598" s="23">
        <f>AG1598</f>
        <v>139852</v>
      </c>
      <c r="AI1598" s="119">
        <f>AH1598-AG1598</f>
        <v>0</v>
      </c>
    </row>
    <row r="1599" spans="2:35" x14ac:dyDescent="0.35">
      <c r="B1599" s="50" t="s">
        <v>85</v>
      </c>
      <c r="C1599" s="23">
        <v>1082</v>
      </c>
      <c r="D1599" s="23">
        <v>1082</v>
      </c>
      <c r="E1599" s="119">
        <f>D1599-C1599</f>
        <v>0</v>
      </c>
      <c r="F1599" s="21"/>
      <c r="G1599" s="50" t="s">
        <v>85</v>
      </c>
      <c r="H1599" s="23">
        <v>1082</v>
      </c>
      <c r="I1599" s="23">
        <v>1082</v>
      </c>
      <c r="J1599" s="119">
        <f>I1599-H1599</f>
        <v>0</v>
      </c>
      <c r="K1599" s="21"/>
      <c r="L1599" s="50" t="s">
        <v>85</v>
      </c>
      <c r="M1599" s="40">
        <f t="shared" si="995"/>
        <v>1082</v>
      </c>
      <c r="N1599" s="23">
        <v>1082</v>
      </c>
      <c r="O1599" s="119">
        <f>N1599-M1599</f>
        <v>0</v>
      </c>
      <c r="P1599" s="21"/>
      <c r="Q1599" s="50" t="s">
        <v>85</v>
      </c>
      <c r="R1599" s="23">
        <f t="shared" si="996"/>
        <v>1082</v>
      </c>
      <c r="S1599" s="23">
        <v>1082</v>
      </c>
      <c r="T1599" s="119">
        <f>S1599-R1599</f>
        <v>0</v>
      </c>
      <c r="U1599" s="21"/>
      <c r="V1599" s="50" t="s">
        <v>85</v>
      </c>
      <c r="W1599" s="23">
        <f t="shared" si="999"/>
        <v>1082</v>
      </c>
      <c r="X1599" s="23">
        <v>1082</v>
      </c>
      <c r="Y1599" s="119">
        <f>X1599-W1599</f>
        <v>0</v>
      </c>
      <c r="Z1599" s="21"/>
      <c r="AA1599" s="50" t="s">
        <v>85</v>
      </c>
      <c r="AB1599" s="23">
        <f t="shared" si="997"/>
        <v>1082</v>
      </c>
      <c r="AC1599" s="23">
        <v>1082</v>
      </c>
      <c r="AD1599" s="119">
        <f>AC1599-AB1599</f>
        <v>0</v>
      </c>
      <c r="AE1599" s="21"/>
      <c r="AF1599" s="50" t="s">
        <v>85</v>
      </c>
      <c r="AG1599" s="23">
        <f t="shared" si="998"/>
        <v>1082</v>
      </c>
      <c r="AH1599" s="23">
        <f>AG1599</f>
        <v>1082</v>
      </c>
      <c r="AI1599" s="119">
        <f>AH1599-AG1599</f>
        <v>0</v>
      </c>
    </row>
    <row r="1600" spans="2:35" x14ac:dyDescent="0.35">
      <c r="B1600" s="50" t="s">
        <v>86</v>
      </c>
      <c r="C1600" s="23">
        <v>399511</v>
      </c>
      <c r="D1600" s="23">
        <v>399803</v>
      </c>
      <c r="E1600" s="119">
        <f>D1600-C1600</f>
        <v>292</v>
      </c>
      <c r="F1600" s="21"/>
      <c r="G1600" s="50" t="s">
        <v>86</v>
      </c>
      <c r="H1600" s="23">
        <v>399803</v>
      </c>
      <c r="I1600" s="23">
        <v>400014</v>
      </c>
      <c r="J1600" s="119">
        <f>I1600-H1600</f>
        <v>211</v>
      </c>
      <c r="K1600" s="21"/>
      <c r="L1600" s="50" t="s">
        <v>86</v>
      </c>
      <c r="M1600" s="40">
        <f t="shared" si="995"/>
        <v>400014</v>
      </c>
      <c r="N1600" s="23">
        <v>400298</v>
      </c>
      <c r="O1600" s="119">
        <f>N1600-M1600</f>
        <v>284</v>
      </c>
      <c r="P1600" s="21"/>
      <c r="Q1600" s="50" t="s">
        <v>86</v>
      </c>
      <c r="R1600" s="23">
        <f t="shared" si="996"/>
        <v>400298</v>
      </c>
      <c r="S1600" s="23">
        <v>400430</v>
      </c>
      <c r="T1600" s="119">
        <f>S1600-R1600</f>
        <v>132</v>
      </c>
      <c r="U1600" s="21"/>
      <c r="V1600" s="50" t="s">
        <v>86</v>
      </c>
      <c r="W1600" s="23">
        <f t="shared" si="999"/>
        <v>400430</v>
      </c>
      <c r="X1600" s="23">
        <v>400624</v>
      </c>
      <c r="Y1600" s="119">
        <f>X1600-W1600</f>
        <v>194</v>
      </c>
      <c r="Z1600" s="21"/>
      <c r="AA1600" s="50" t="s">
        <v>86</v>
      </c>
      <c r="AB1600" s="23">
        <f t="shared" si="997"/>
        <v>400624</v>
      </c>
      <c r="AC1600" s="23">
        <v>400767</v>
      </c>
      <c r="AD1600" s="119">
        <f>AC1600-AB1600</f>
        <v>143</v>
      </c>
      <c r="AE1600" s="21">
        <f>SUM(AD1602:AD1607)</f>
        <v>735</v>
      </c>
      <c r="AF1600" s="50" t="s">
        <v>86</v>
      </c>
      <c r="AG1600" s="23">
        <f t="shared" si="998"/>
        <v>400767</v>
      </c>
      <c r="AH1600" s="23">
        <v>400845</v>
      </c>
      <c r="AI1600" s="119">
        <f>AH1600-AG1600</f>
        <v>78</v>
      </c>
    </row>
    <row r="1601" spans="2:35" x14ac:dyDescent="0.35">
      <c r="B1601" s="50" t="s">
        <v>93</v>
      </c>
      <c r="C1601" s="23"/>
      <c r="D1601" s="23"/>
      <c r="E1601" s="119">
        <f>E1600+E1599+E1598+E1597+E1596+E1595</f>
        <v>2050</v>
      </c>
      <c r="F1601" s="21"/>
      <c r="G1601" s="50" t="s">
        <v>93</v>
      </c>
      <c r="H1601" s="23"/>
      <c r="I1601" s="23"/>
      <c r="J1601" s="119">
        <f>J1600+J1599+J1598+J1597+J1596+J1595</f>
        <v>2018</v>
      </c>
      <c r="K1601" s="21"/>
      <c r="L1601" s="50" t="s">
        <v>93</v>
      </c>
      <c r="M1601" s="40">
        <f t="shared" si="995"/>
        <v>0</v>
      </c>
      <c r="N1601" s="23"/>
      <c r="O1601" s="119">
        <f>O1600+O1599+O1598+O1597+O1596+O1595</f>
        <v>2156</v>
      </c>
      <c r="P1601" s="21"/>
      <c r="Q1601" s="50" t="s">
        <v>93</v>
      </c>
      <c r="R1601" s="23">
        <f t="shared" si="996"/>
        <v>0</v>
      </c>
      <c r="S1601" s="23"/>
      <c r="T1601" s="119">
        <f>T1600+T1599+T1598+T1597+T1596+T1595</f>
        <v>1624</v>
      </c>
      <c r="U1601" s="21"/>
      <c r="V1601" s="50" t="s">
        <v>93</v>
      </c>
      <c r="W1601" s="23">
        <f t="shared" si="999"/>
        <v>0</v>
      </c>
      <c r="X1601" s="23">
        <v>0</v>
      </c>
      <c r="Y1601" s="119">
        <f>Y1600+Y1599+Y1598+Y1597+Y1596+Y1595</f>
        <v>1483</v>
      </c>
      <c r="Z1601" s="21"/>
      <c r="AA1601" s="50" t="s">
        <v>93</v>
      </c>
      <c r="AB1601" s="23">
        <f t="shared" si="997"/>
        <v>0</v>
      </c>
      <c r="AC1601" s="23">
        <v>0</v>
      </c>
      <c r="AD1601" s="119">
        <f>AD1600+AD1599+AD1598+AD1597+AD1596+AD1595</f>
        <v>1784</v>
      </c>
      <c r="AE1601" s="21">
        <f>AE1596+AE1600</f>
        <v>889</v>
      </c>
      <c r="AF1601" s="50" t="s">
        <v>93</v>
      </c>
      <c r="AG1601" s="23">
        <f t="shared" si="998"/>
        <v>0</v>
      </c>
      <c r="AH1601" s="23">
        <v>0</v>
      </c>
      <c r="AI1601" s="119">
        <f>AI1600+AI1599+AI1598+AI1597+AI1596+AI1595</f>
        <v>1635</v>
      </c>
    </row>
    <row r="1602" spans="2:35" x14ac:dyDescent="0.35">
      <c r="B1602" s="50" t="s">
        <v>87</v>
      </c>
      <c r="C1602" s="23">
        <v>1610724</v>
      </c>
      <c r="D1602" s="23">
        <v>1610724</v>
      </c>
      <c r="E1602" s="119">
        <f t="shared" ref="E1602:E1608" si="1000">D1602-C1602</f>
        <v>0</v>
      </c>
      <c r="F1602" s="21"/>
      <c r="G1602" s="50" t="s">
        <v>87</v>
      </c>
      <c r="H1602" s="23">
        <v>1610724</v>
      </c>
      <c r="I1602" s="23">
        <v>1610724</v>
      </c>
      <c r="J1602" s="119">
        <f t="shared" ref="J1602:J1608" si="1001">I1602-H1602</f>
        <v>0</v>
      </c>
      <c r="K1602" s="21"/>
      <c r="L1602" s="50" t="s">
        <v>87</v>
      </c>
      <c r="M1602" s="40">
        <f t="shared" si="995"/>
        <v>1610724</v>
      </c>
      <c r="N1602" s="40">
        <f>M1602</f>
        <v>1610724</v>
      </c>
      <c r="O1602" s="119">
        <f t="shared" ref="O1602:O1608" si="1002">N1602-M1602</f>
        <v>0</v>
      </c>
      <c r="P1602" s="21"/>
      <c r="Q1602" s="50" t="s">
        <v>87</v>
      </c>
      <c r="R1602" s="23">
        <f t="shared" si="996"/>
        <v>1610724</v>
      </c>
      <c r="S1602" s="23">
        <f>R1602</f>
        <v>1610724</v>
      </c>
      <c r="T1602" s="119">
        <f t="shared" ref="T1602:T1608" si="1003">S1602-R1602</f>
        <v>0</v>
      </c>
      <c r="U1602" s="21"/>
      <c r="V1602" s="50" t="s">
        <v>87</v>
      </c>
      <c r="W1602" s="23">
        <f t="shared" si="999"/>
        <v>1610724</v>
      </c>
      <c r="X1602" s="23">
        <f>W1602</f>
        <v>1610724</v>
      </c>
      <c r="Y1602" s="119">
        <f t="shared" ref="Y1602:Y1608" si="1004">X1602-W1602</f>
        <v>0</v>
      </c>
      <c r="Z1602" s="21"/>
      <c r="AA1602" s="50" t="s">
        <v>87</v>
      </c>
      <c r="AB1602" s="23">
        <f t="shared" si="997"/>
        <v>1610724</v>
      </c>
      <c r="AC1602" s="23">
        <f>AB1602</f>
        <v>1610724</v>
      </c>
      <c r="AD1602" s="119">
        <f t="shared" ref="AD1602:AD1608" si="1005">AC1602-AB1602</f>
        <v>0</v>
      </c>
      <c r="AE1602" s="21"/>
      <c r="AF1602" s="50" t="s">
        <v>87</v>
      </c>
      <c r="AG1602" s="23">
        <f t="shared" si="998"/>
        <v>1610724</v>
      </c>
      <c r="AH1602" s="23">
        <f>AG1602</f>
        <v>1610724</v>
      </c>
      <c r="AI1602" s="119">
        <f t="shared" ref="AI1602:AI1608" si="1006">AH1602-AG1602</f>
        <v>0</v>
      </c>
    </row>
    <row r="1603" spans="2:35" x14ac:dyDescent="0.35">
      <c r="B1603" s="50" t="s">
        <v>96</v>
      </c>
      <c r="C1603" s="23">
        <v>935725</v>
      </c>
      <c r="D1603" s="23">
        <v>935980</v>
      </c>
      <c r="E1603" s="119">
        <f t="shared" si="1000"/>
        <v>255</v>
      </c>
      <c r="F1603" s="21"/>
      <c r="G1603" s="50" t="s">
        <v>96</v>
      </c>
      <c r="H1603" s="23">
        <v>935980</v>
      </c>
      <c r="I1603" s="23">
        <v>936163</v>
      </c>
      <c r="J1603" s="119">
        <f t="shared" si="1001"/>
        <v>183</v>
      </c>
      <c r="K1603" s="21"/>
      <c r="L1603" s="50" t="s">
        <v>96</v>
      </c>
      <c r="M1603" s="40">
        <f t="shared" si="995"/>
        <v>936163</v>
      </c>
      <c r="N1603" s="40">
        <f>M1603+169</f>
        <v>936332</v>
      </c>
      <c r="O1603" s="119">
        <f t="shared" si="1002"/>
        <v>169</v>
      </c>
      <c r="P1603" s="21"/>
      <c r="Q1603" s="50" t="s">
        <v>96</v>
      </c>
      <c r="R1603" s="23">
        <f t="shared" si="996"/>
        <v>936332</v>
      </c>
      <c r="S1603" s="23">
        <v>936505</v>
      </c>
      <c r="T1603" s="119">
        <f t="shared" si="1003"/>
        <v>173</v>
      </c>
      <c r="U1603" s="21">
        <f>T1603+T1606+T1607</f>
        <v>798</v>
      </c>
      <c r="V1603" s="50" t="s">
        <v>96</v>
      </c>
      <c r="W1603" s="23">
        <f t="shared" si="999"/>
        <v>936505</v>
      </c>
      <c r="X1603" s="23">
        <v>936657</v>
      </c>
      <c r="Y1603" s="119">
        <f t="shared" si="1004"/>
        <v>152</v>
      </c>
      <c r="Z1603" s="21"/>
      <c r="AA1603" s="50" t="s">
        <v>96</v>
      </c>
      <c r="AB1603" s="23">
        <f t="shared" si="997"/>
        <v>936657</v>
      </c>
      <c r="AC1603" s="23">
        <v>936813</v>
      </c>
      <c r="AD1603" s="119">
        <f t="shared" si="1005"/>
        <v>156</v>
      </c>
      <c r="AE1603" s="21"/>
      <c r="AF1603" s="50" t="s">
        <v>96</v>
      </c>
      <c r="AG1603" s="23">
        <f t="shared" si="998"/>
        <v>936813</v>
      </c>
      <c r="AH1603" s="23">
        <v>937012</v>
      </c>
      <c r="AI1603" s="119">
        <f t="shared" si="1006"/>
        <v>199</v>
      </c>
    </row>
    <row r="1604" spans="2:35" x14ac:dyDescent="0.35">
      <c r="B1604" s="50" t="s">
        <v>88</v>
      </c>
      <c r="C1604" s="23">
        <v>0</v>
      </c>
      <c r="D1604" s="23">
        <v>0</v>
      </c>
      <c r="E1604" s="119">
        <f t="shared" si="1000"/>
        <v>0</v>
      </c>
      <c r="F1604" s="21"/>
      <c r="G1604" s="50" t="s">
        <v>88</v>
      </c>
      <c r="H1604" s="23">
        <v>0</v>
      </c>
      <c r="I1604" s="23">
        <v>0</v>
      </c>
      <c r="J1604" s="119">
        <f t="shared" si="1001"/>
        <v>0</v>
      </c>
      <c r="K1604" s="21"/>
      <c r="L1604" s="50" t="s">
        <v>88</v>
      </c>
      <c r="M1604" s="40">
        <f t="shared" si="995"/>
        <v>0</v>
      </c>
      <c r="N1604" s="23">
        <v>0</v>
      </c>
      <c r="O1604" s="119">
        <f t="shared" si="1002"/>
        <v>0</v>
      </c>
      <c r="P1604" s="21"/>
      <c r="Q1604" s="50" t="s">
        <v>88</v>
      </c>
      <c r="R1604" s="23">
        <f t="shared" si="996"/>
        <v>0</v>
      </c>
      <c r="S1604" s="23">
        <v>0</v>
      </c>
      <c r="T1604" s="119">
        <f t="shared" si="1003"/>
        <v>0</v>
      </c>
      <c r="U1604" s="21">
        <f>U1596+U1603</f>
        <v>952</v>
      </c>
      <c r="V1604" s="50" t="s">
        <v>88</v>
      </c>
      <c r="W1604" s="23">
        <f t="shared" si="999"/>
        <v>0</v>
      </c>
      <c r="X1604" s="23">
        <v>0</v>
      </c>
      <c r="Y1604" s="119">
        <f t="shared" si="1004"/>
        <v>0</v>
      </c>
      <c r="Z1604" s="21"/>
      <c r="AA1604" s="50" t="s">
        <v>88</v>
      </c>
      <c r="AB1604" s="23">
        <f t="shared" si="997"/>
        <v>0</v>
      </c>
      <c r="AC1604" s="23">
        <v>0</v>
      </c>
      <c r="AD1604" s="119">
        <f t="shared" si="1005"/>
        <v>0</v>
      </c>
      <c r="AE1604" s="21"/>
      <c r="AF1604" s="50" t="s">
        <v>88</v>
      </c>
      <c r="AG1604" s="23">
        <f t="shared" si="998"/>
        <v>0</v>
      </c>
      <c r="AH1604" s="23">
        <v>0</v>
      </c>
      <c r="AI1604" s="119">
        <f t="shared" si="1006"/>
        <v>0</v>
      </c>
    </row>
    <row r="1605" spans="2:35" x14ac:dyDescent="0.35">
      <c r="B1605" s="50" t="s">
        <v>108</v>
      </c>
      <c r="C1605" s="23">
        <v>3296</v>
      </c>
      <c r="D1605" s="23">
        <v>3297</v>
      </c>
      <c r="E1605" s="119">
        <f t="shared" si="1000"/>
        <v>1</v>
      </c>
      <c r="F1605" s="21"/>
      <c r="G1605" s="50" t="s">
        <v>108</v>
      </c>
      <c r="H1605" s="23">
        <v>3297</v>
      </c>
      <c r="I1605" s="23">
        <v>3299</v>
      </c>
      <c r="J1605" s="119">
        <f t="shared" si="1001"/>
        <v>2</v>
      </c>
      <c r="K1605" s="21">
        <f>SUM(J1596:J1600)</f>
        <v>248</v>
      </c>
      <c r="L1605" s="50" t="s">
        <v>108</v>
      </c>
      <c r="M1605" s="40">
        <f t="shared" si="995"/>
        <v>3299</v>
      </c>
      <c r="N1605" s="40">
        <f>M1605</f>
        <v>3299</v>
      </c>
      <c r="O1605" s="119">
        <f t="shared" si="1002"/>
        <v>0</v>
      </c>
      <c r="P1605" s="21"/>
      <c r="Q1605" s="50" t="s">
        <v>108</v>
      </c>
      <c r="R1605" s="23">
        <f t="shared" si="996"/>
        <v>3299</v>
      </c>
      <c r="S1605" s="23">
        <v>3299</v>
      </c>
      <c r="T1605" s="119">
        <f t="shared" si="1003"/>
        <v>0</v>
      </c>
      <c r="U1605" s="21"/>
      <c r="V1605" s="50" t="s">
        <v>108</v>
      </c>
      <c r="W1605" s="23">
        <f t="shared" si="999"/>
        <v>3299</v>
      </c>
      <c r="X1605" s="23">
        <v>3299</v>
      </c>
      <c r="Y1605" s="119">
        <f t="shared" si="1004"/>
        <v>0</v>
      </c>
      <c r="Z1605" s="21"/>
      <c r="AA1605" s="50" t="s">
        <v>108</v>
      </c>
      <c r="AB1605" s="23">
        <f t="shared" si="997"/>
        <v>3299</v>
      </c>
      <c r="AC1605" s="23">
        <v>3299</v>
      </c>
      <c r="AD1605" s="119">
        <f t="shared" si="1005"/>
        <v>0</v>
      </c>
      <c r="AE1605" s="21"/>
      <c r="AF1605" s="50" t="s">
        <v>108</v>
      </c>
      <c r="AG1605" s="23">
        <f t="shared" si="998"/>
        <v>3299</v>
      </c>
      <c r="AH1605" s="23">
        <v>3299</v>
      </c>
      <c r="AI1605" s="119">
        <f t="shared" si="1006"/>
        <v>0</v>
      </c>
    </row>
    <row r="1606" spans="2:35" x14ac:dyDescent="0.35">
      <c r="B1606" s="50" t="s">
        <v>89</v>
      </c>
      <c r="C1606" s="23">
        <v>709541</v>
      </c>
      <c r="D1606" s="23">
        <v>709940</v>
      </c>
      <c r="E1606" s="119">
        <f t="shared" si="1000"/>
        <v>399</v>
      </c>
      <c r="F1606" s="21"/>
      <c r="G1606" s="50" t="s">
        <v>89</v>
      </c>
      <c r="H1606" s="23">
        <v>709940</v>
      </c>
      <c r="I1606" s="23">
        <v>710257</v>
      </c>
      <c r="J1606" s="119">
        <f t="shared" si="1001"/>
        <v>317</v>
      </c>
      <c r="K1606" s="21">
        <f>SUM(J1602:J1607)</f>
        <v>930</v>
      </c>
      <c r="L1606" s="50" t="s">
        <v>89</v>
      </c>
      <c r="M1606" s="40">
        <f t="shared" si="995"/>
        <v>710257</v>
      </c>
      <c r="N1606" s="40">
        <f>M1606+318</f>
        <v>710575</v>
      </c>
      <c r="O1606" s="119">
        <f t="shared" si="1002"/>
        <v>318</v>
      </c>
      <c r="P1606" s="21">
        <v>306</v>
      </c>
      <c r="Q1606" s="50" t="s">
        <v>89</v>
      </c>
      <c r="R1606" s="23">
        <f t="shared" si="996"/>
        <v>710575</v>
      </c>
      <c r="S1606" s="23">
        <v>710890</v>
      </c>
      <c r="T1606" s="119">
        <f t="shared" si="1003"/>
        <v>315</v>
      </c>
      <c r="U1606" s="21"/>
      <c r="V1606" s="50" t="s">
        <v>89</v>
      </c>
      <c r="W1606" s="23">
        <f t="shared" si="999"/>
        <v>710890</v>
      </c>
      <c r="X1606" s="23">
        <v>711070</v>
      </c>
      <c r="Y1606" s="119">
        <f t="shared" si="1004"/>
        <v>180</v>
      </c>
      <c r="Z1606" s="21"/>
      <c r="AA1606" s="50" t="s">
        <v>89</v>
      </c>
      <c r="AB1606" s="23">
        <f t="shared" si="997"/>
        <v>711070</v>
      </c>
      <c r="AC1606" s="23">
        <v>711359</v>
      </c>
      <c r="AD1606" s="119">
        <f t="shared" si="1005"/>
        <v>289</v>
      </c>
      <c r="AE1606" s="21"/>
      <c r="AF1606" s="50" t="s">
        <v>89</v>
      </c>
      <c r="AG1606" s="23">
        <f t="shared" si="998"/>
        <v>711359</v>
      </c>
      <c r="AH1606" s="23">
        <v>711680</v>
      </c>
      <c r="AI1606" s="119">
        <f t="shared" si="1006"/>
        <v>321</v>
      </c>
    </row>
    <row r="1607" spans="2:35" x14ac:dyDescent="0.35">
      <c r="B1607" s="50" t="s">
        <v>90</v>
      </c>
      <c r="C1607" s="23">
        <v>392400</v>
      </c>
      <c r="D1607" s="23">
        <v>392701</v>
      </c>
      <c r="E1607" s="119">
        <f t="shared" si="1000"/>
        <v>301</v>
      </c>
      <c r="F1607" s="21"/>
      <c r="G1607" s="50" t="s">
        <v>90</v>
      </c>
      <c r="H1607" s="23">
        <v>392701</v>
      </c>
      <c r="I1607" s="23">
        <v>393129</v>
      </c>
      <c r="J1607" s="119">
        <f t="shared" si="1001"/>
        <v>428</v>
      </c>
      <c r="K1607" s="21">
        <f>SUM(K1605:K1606)</f>
        <v>1178</v>
      </c>
      <c r="L1607" s="50" t="s">
        <v>90</v>
      </c>
      <c r="M1607" s="40">
        <f t="shared" si="995"/>
        <v>393129</v>
      </c>
      <c r="N1607" s="40">
        <f>M1607+422</f>
        <v>393551</v>
      </c>
      <c r="O1607" s="132">
        <f t="shared" si="1002"/>
        <v>422</v>
      </c>
      <c r="P1607" s="21">
        <f>SUM(O1602:O1607)</f>
        <v>909</v>
      </c>
      <c r="Q1607" s="50" t="s">
        <v>90</v>
      </c>
      <c r="R1607" s="23">
        <f t="shared" si="996"/>
        <v>393551</v>
      </c>
      <c r="S1607" s="23">
        <v>393861</v>
      </c>
      <c r="T1607" s="119">
        <f t="shared" si="1003"/>
        <v>310</v>
      </c>
      <c r="U1607" s="21"/>
      <c r="V1607" s="50" t="s">
        <v>90</v>
      </c>
      <c r="W1607" s="23">
        <f t="shared" si="999"/>
        <v>393861</v>
      </c>
      <c r="X1607" s="23">
        <v>394183</v>
      </c>
      <c r="Y1607" s="119">
        <f t="shared" si="1004"/>
        <v>322</v>
      </c>
      <c r="Z1607" s="21"/>
      <c r="AA1607" s="50" t="s">
        <v>90</v>
      </c>
      <c r="AB1607" s="23">
        <f t="shared" si="997"/>
        <v>394183</v>
      </c>
      <c r="AC1607" s="23">
        <v>394473</v>
      </c>
      <c r="AD1607" s="119">
        <f t="shared" si="1005"/>
        <v>290</v>
      </c>
      <c r="AE1607" s="21"/>
      <c r="AF1607" s="50" t="s">
        <v>90</v>
      </c>
      <c r="AG1607" s="23">
        <f t="shared" si="998"/>
        <v>394473</v>
      </c>
      <c r="AH1607" s="23">
        <v>394753</v>
      </c>
      <c r="AI1607" s="119">
        <f t="shared" si="1006"/>
        <v>280</v>
      </c>
    </row>
    <row r="1608" spans="2:35" x14ac:dyDescent="0.35">
      <c r="B1608" s="50" t="s">
        <v>91</v>
      </c>
      <c r="C1608" s="23">
        <v>1237278</v>
      </c>
      <c r="D1608" s="23">
        <v>1238553</v>
      </c>
      <c r="E1608" s="119">
        <f t="shared" si="1000"/>
        <v>1275</v>
      </c>
      <c r="F1608" s="21"/>
      <c r="G1608" s="50" t="s">
        <v>91</v>
      </c>
      <c r="H1608" s="23">
        <v>1238553</v>
      </c>
      <c r="I1608" s="23">
        <v>1240170</v>
      </c>
      <c r="J1608" s="119">
        <f t="shared" si="1001"/>
        <v>1617</v>
      </c>
      <c r="K1608" s="21"/>
      <c r="L1608" s="50" t="s">
        <v>91</v>
      </c>
      <c r="M1608" s="40">
        <f t="shared" si="995"/>
        <v>1240170</v>
      </c>
      <c r="N1608" s="40">
        <f>M1608+1458</f>
        <v>1241628</v>
      </c>
      <c r="O1608" s="132">
        <f t="shared" si="1002"/>
        <v>1458</v>
      </c>
      <c r="P1608" s="21">
        <f>SUM(P1606:P1607)</f>
        <v>1215</v>
      </c>
      <c r="Q1608" s="50" t="s">
        <v>91</v>
      </c>
      <c r="R1608" s="23">
        <f t="shared" si="996"/>
        <v>1241628</v>
      </c>
      <c r="S1608" s="23">
        <v>1242960</v>
      </c>
      <c r="T1608" s="119">
        <f t="shared" si="1003"/>
        <v>1332</v>
      </c>
      <c r="U1608" s="21"/>
      <c r="V1608" s="50" t="s">
        <v>91</v>
      </c>
      <c r="W1608" s="23">
        <f t="shared" si="999"/>
        <v>1242960</v>
      </c>
      <c r="X1608" s="23">
        <v>1244040</v>
      </c>
      <c r="Y1608" s="119">
        <f t="shared" si="1004"/>
        <v>1080</v>
      </c>
      <c r="Z1608" s="21"/>
      <c r="AA1608" s="50" t="s">
        <v>91</v>
      </c>
      <c r="AB1608" s="23">
        <f t="shared" si="997"/>
        <v>1244040</v>
      </c>
      <c r="AC1608" s="23">
        <v>1245341</v>
      </c>
      <c r="AD1608" s="119">
        <f t="shared" si="1005"/>
        <v>1301</v>
      </c>
      <c r="AE1608" s="21"/>
      <c r="AF1608" s="50" t="s">
        <v>91</v>
      </c>
      <c r="AG1608" s="23">
        <f t="shared" si="998"/>
        <v>1245341</v>
      </c>
      <c r="AH1608" s="23">
        <v>1246922</v>
      </c>
      <c r="AI1608" s="119">
        <f t="shared" si="1006"/>
        <v>1581</v>
      </c>
    </row>
    <row r="1609" spans="2:35" x14ac:dyDescent="0.35">
      <c r="B1609" s="50" t="s">
        <v>94</v>
      </c>
      <c r="C1609" s="23"/>
      <c r="D1609" s="23"/>
      <c r="E1609" s="119">
        <f>SUM(E1602:E1608)</f>
        <v>2231</v>
      </c>
      <c r="F1609" s="21"/>
      <c r="G1609" s="50" t="s">
        <v>94</v>
      </c>
      <c r="H1609" s="23"/>
      <c r="I1609" s="23"/>
      <c r="J1609" s="119">
        <f>SUM(J1602:J1608)</f>
        <v>2547</v>
      </c>
      <c r="K1609" s="21"/>
      <c r="L1609" s="50" t="s">
        <v>94</v>
      </c>
      <c r="M1609" s="40">
        <f t="shared" si="995"/>
        <v>0</v>
      </c>
      <c r="N1609" s="23"/>
      <c r="O1609" s="119">
        <f>SUM(O1602:O1608)</f>
        <v>2367</v>
      </c>
      <c r="P1609" s="21"/>
      <c r="Q1609" s="50" t="s">
        <v>94</v>
      </c>
      <c r="R1609" s="23">
        <f t="shared" si="996"/>
        <v>0</v>
      </c>
      <c r="S1609" s="23"/>
      <c r="T1609" s="119">
        <f>SUM(T1602:T1608)</f>
        <v>2130</v>
      </c>
      <c r="U1609" s="21"/>
      <c r="V1609" s="50" t="s">
        <v>94</v>
      </c>
      <c r="W1609" s="23">
        <f t="shared" si="999"/>
        <v>0</v>
      </c>
      <c r="X1609" s="23"/>
      <c r="Y1609" s="119">
        <f>SUM(Y1602:Y1608)</f>
        <v>1734</v>
      </c>
      <c r="Z1609" s="21"/>
      <c r="AA1609" s="50" t="s">
        <v>94</v>
      </c>
      <c r="AB1609" s="23">
        <f t="shared" si="997"/>
        <v>0</v>
      </c>
      <c r="AC1609" s="23">
        <v>0</v>
      </c>
      <c r="AD1609" s="119">
        <f>SUM(AD1602:AD1608)</f>
        <v>2036</v>
      </c>
      <c r="AE1609" s="21"/>
      <c r="AF1609" s="50" t="s">
        <v>94</v>
      </c>
      <c r="AG1609" s="23">
        <f>AC1609</f>
        <v>0</v>
      </c>
      <c r="AH1609" s="23">
        <v>0</v>
      </c>
      <c r="AI1609" s="119">
        <f>SUM(AI1602:AI1608)</f>
        <v>2381</v>
      </c>
    </row>
    <row r="1610" spans="2:35" x14ac:dyDescent="0.35">
      <c r="B1610" s="50" t="s">
        <v>97</v>
      </c>
      <c r="C1610" s="23">
        <v>641213</v>
      </c>
      <c r="D1610" s="23">
        <v>641520</v>
      </c>
      <c r="E1610" s="119">
        <f>D1610-C1610</f>
        <v>307</v>
      </c>
      <c r="F1610" s="21"/>
      <c r="G1610" s="50" t="s">
        <v>97</v>
      </c>
      <c r="H1610" s="23">
        <v>641520</v>
      </c>
      <c r="I1610" s="23">
        <v>641780</v>
      </c>
      <c r="J1610" s="119">
        <f>I1610-H1610</f>
        <v>260</v>
      </c>
      <c r="K1610" s="21"/>
      <c r="L1610" s="50" t="s">
        <v>97</v>
      </c>
      <c r="M1610" s="40">
        <f t="shared" si="995"/>
        <v>641780</v>
      </c>
      <c r="N1610" s="40">
        <v>642046</v>
      </c>
      <c r="O1610" s="119">
        <f>N1610-M1610</f>
        <v>266</v>
      </c>
      <c r="P1610" s="21"/>
      <c r="Q1610" s="50" t="s">
        <v>97</v>
      </c>
      <c r="R1610" s="23">
        <f t="shared" si="996"/>
        <v>642046</v>
      </c>
      <c r="S1610" s="23">
        <v>642164</v>
      </c>
      <c r="T1610" s="119">
        <f>S1610-R1610</f>
        <v>118</v>
      </c>
      <c r="U1610" s="21"/>
      <c r="V1610" s="50" t="s">
        <v>97</v>
      </c>
      <c r="W1610" s="23">
        <f t="shared" si="999"/>
        <v>642164</v>
      </c>
      <c r="X1610" s="23">
        <v>642271</v>
      </c>
      <c r="Y1610" s="119">
        <f>X1610-W1610</f>
        <v>107</v>
      </c>
      <c r="Z1610" s="21"/>
      <c r="AA1610" s="50" t="s">
        <v>97</v>
      </c>
      <c r="AB1610" s="23">
        <f t="shared" si="997"/>
        <v>642271</v>
      </c>
      <c r="AC1610" s="23">
        <v>642457</v>
      </c>
      <c r="AD1610" s="119">
        <f>AC1610-AB1610</f>
        <v>186</v>
      </c>
      <c r="AE1610" s="21"/>
      <c r="AF1610" s="50" t="s">
        <v>97</v>
      </c>
      <c r="AG1610" s="23">
        <f t="shared" si="998"/>
        <v>642457</v>
      </c>
      <c r="AH1610" s="23">
        <v>642690</v>
      </c>
      <c r="AI1610" s="119">
        <f>AH1610-AG1610</f>
        <v>233</v>
      </c>
    </row>
    <row r="1611" spans="2:35" x14ac:dyDescent="0.35">
      <c r="B1611" s="29" t="s">
        <v>130</v>
      </c>
      <c r="C1611" s="23"/>
      <c r="D1611" s="23"/>
      <c r="E1611" s="121">
        <f>E1610+E1609+E1601+E1593+E1594+E1592+E1591+E1590+E1589</f>
        <v>6964</v>
      </c>
      <c r="F1611" s="21"/>
      <c r="G1611" s="29" t="s">
        <v>130</v>
      </c>
      <c r="H1611" s="23"/>
      <c r="I1611" s="23"/>
      <c r="J1611" s="121">
        <f>J1610+J1609+J1601+J1593+J1594+J1592+J1591+J1590+J1589</f>
        <v>7532</v>
      </c>
      <c r="K1611" s="21"/>
      <c r="L1611" s="29" t="s">
        <v>130</v>
      </c>
      <c r="M1611" s="40">
        <f t="shared" si="995"/>
        <v>0</v>
      </c>
      <c r="N1611" s="23"/>
      <c r="O1611" s="121">
        <f>O1610+O1609+O1601+O1593+O1594+O1592+O1591+O1590+O1589</f>
        <v>7616</v>
      </c>
      <c r="P1611" s="21"/>
      <c r="Q1611" s="29" t="s">
        <v>130</v>
      </c>
      <c r="R1611" s="23">
        <f t="shared" si="996"/>
        <v>0</v>
      </c>
      <c r="S1611" s="23"/>
      <c r="T1611" s="121">
        <f>T1610+T1609+T1601+T1593+T1594+T1592+T1591+T1590+T1589</f>
        <v>6668</v>
      </c>
      <c r="U1611" s="21"/>
      <c r="V1611" s="29" t="s">
        <v>130</v>
      </c>
      <c r="W1611" s="23">
        <f t="shared" si="999"/>
        <v>0</v>
      </c>
      <c r="X1611" s="23"/>
      <c r="Y1611" s="121">
        <f>Y1610+Y1609+Y1601+Y1593+Y1594+Y1592+Y1591+Y1590+Y1589</f>
        <v>5375</v>
      </c>
      <c r="Z1611" s="21"/>
      <c r="AA1611" s="29" t="s">
        <v>130</v>
      </c>
      <c r="AB1611" s="23">
        <f t="shared" si="997"/>
        <v>0</v>
      </c>
      <c r="AC1611" s="23"/>
      <c r="AD1611" s="121">
        <f>AD1610+AD1609+AD1601+AD1593+AD1594+AD1592+AD1591+AD1590+AD1589</f>
        <v>6736</v>
      </c>
      <c r="AE1611" s="21"/>
      <c r="AF1611" s="29" t="s">
        <v>130</v>
      </c>
      <c r="AG1611" s="23">
        <f t="shared" si="998"/>
        <v>0</v>
      </c>
      <c r="AH1611" s="23"/>
      <c r="AI1611" s="121">
        <f>AI1610+AI1609+AI1601+AI1593+AI1594+AI1592+AI1591+AI1590+AI1589</f>
        <v>6720</v>
      </c>
    </row>
    <row r="1612" spans="2:35" x14ac:dyDescent="0.35">
      <c r="B1612" s="21"/>
      <c r="C1612" s="21"/>
      <c r="D1612" s="21"/>
      <c r="E1612" s="123">
        <f>E1611-E1595+471</f>
        <v>5705</v>
      </c>
      <c r="F1612" s="21"/>
      <c r="G1612" s="21"/>
      <c r="H1612" s="21"/>
      <c r="I1612" s="21"/>
      <c r="J1612" s="123">
        <f>J1611-J1595+471</f>
        <v>6233</v>
      </c>
      <c r="K1612" s="21"/>
      <c r="L1612" s="21"/>
      <c r="M1612" s="21"/>
      <c r="N1612" s="21"/>
      <c r="O1612" s="123">
        <f>O1611-O1595+471</f>
        <v>6237</v>
      </c>
      <c r="P1612" s="21"/>
      <c r="Q1612" s="21"/>
      <c r="R1612" s="21"/>
      <c r="S1612" s="21"/>
      <c r="T1612" s="123">
        <f>T1611-T1595+471</f>
        <v>5669</v>
      </c>
      <c r="U1612" s="21"/>
      <c r="V1612" s="21"/>
      <c r="W1612" s="21"/>
      <c r="X1612" s="21"/>
      <c r="Y1612" s="123">
        <f>Y1611-Y1595+471</f>
        <v>4566</v>
      </c>
      <c r="Z1612" s="21"/>
      <c r="AA1612" s="21"/>
      <c r="AB1612" s="21"/>
      <c r="AC1612" s="21"/>
      <c r="AD1612" s="123">
        <f>AD1611-AD1595+471</f>
        <v>5577</v>
      </c>
      <c r="AE1612" s="21"/>
      <c r="AF1612" s="21"/>
      <c r="AG1612" s="21"/>
      <c r="AH1612" s="21"/>
      <c r="AI1612" s="123">
        <f>AI1611-AI1595+471</f>
        <v>5651</v>
      </c>
    </row>
    <row r="1615" spans="2:35" x14ac:dyDescent="0.35">
      <c r="B1615" s="117" t="s">
        <v>114</v>
      </c>
      <c r="C1615" s="292" t="s">
        <v>1881</v>
      </c>
      <c r="D1615" s="293"/>
      <c r="E1615" s="294"/>
      <c r="F1615" s="21"/>
      <c r="G1615" s="117" t="s">
        <v>114</v>
      </c>
      <c r="H1615" s="292" t="s">
        <v>1890</v>
      </c>
      <c r="I1615" s="293"/>
      <c r="J1615" s="294"/>
      <c r="K1615" s="21"/>
      <c r="L1615" s="117" t="s">
        <v>114</v>
      </c>
      <c r="M1615" s="292" t="s">
        <v>1891</v>
      </c>
      <c r="N1615" s="293"/>
      <c r="O1615" s="294"/>
      <c r="P1615" s="21"/>
      <c r="Q1615" s="117" t="s">
        <v>114</v>
      </c>
      <c r="R1615" s="292" t="s">
        <v>1892</v>
      </c>
      <c r="S1615" s="293"/>
      <c r="T1615" s="294"/>
      <c r="U1615" s="67"/>
      <c r="V1615" s="117" t="s">
        <v>114</v>
      </c>
      <c r="W1615" s="292" t="s">
        <v>1893</v>
      </c>
      <c r="X1615" s="293"/>
      <c r="Y1615" s="294"/>
      <c r="Z1615" s="21"/>
      <c r="AA1615" s="117" t="s">
        <v>114</v>
      </c>
      <c r="AB1615" s="292" t="s">
        <v>1894</v>
      </c>
      <c r="AC1615" s="293"/>
      <c r="AD1615" s="294"/>
      <c r="AE1615" s="21"/>
      <c r="AF1615" s="117" t="s">
        <v>114</v>
      </c>
      <c r="AG1615" s="292" t="s">
        <v>1895</v>
      </c>
      <c r="AH1615" s="293"/>
      <c r="AI1615" s="294"/>
    </row>
    <row r="1616" spans="2:35" x14ac:dyDescent="0.35">
      <c r="B1616" s="50"/>
      <c r="C1616" s="118" t="s">
        <v>81</v>
      </c>
      <c r="D1616" s="118" t="s">
        <v>82</v>
      </c>
      <c r="E1616" s="118" t="s">
        <v>95</v>
      </c>
      <c r="F1616" s="21"/>
      <c r="G1616" s="50"/>
      <c r="H1616" s="118" t="s">
        <v>81</v>
      </c>
      <c r="I1616" s="118" t="s">
        <v>82</v>
      </c>
      <c r="J1616" s="118" t="s">
        <v>95</v>
      </c>
      <c r="K1616" s="21"/>
      <c r="L1616" s="50"/>
      <c r="M1616" s="118" t="s">
        <v>81</v>
      </c>
      <c r="N1616" s="118" t="s">
        <v>82</v>
      </c>
      <c r="O1616" s="118" t="s">
        <v>95</v>
      </c>
      <c r="P1616" s="21"/>
      <c r="Q1616" s="50"/>
      <c r="R1616" s="118" t="s">
        <v>81</v>
      </c>
      <c r="S1616" s="118" t="s">
        <v>82</v>
      </c>
      <c r="T1616" s="118" t="s">
        <v>95</v>
      </c>
      <c r="U1616" s="21"/>
      <c r="V1616" s="50"/>
      <c r="W1616" s="118" t="s">
        <v>81</v>
      </c>
      <c r="X1616" s="118" t="s">
        <v>82</v>
      </c>
      <c r="Y1616" s="118" t="s">
        <v>95</v>
      </c>
      <c r="Z1616" s="21"/>
      <c r="AA1616" s="50"/>
      <c r="AB1616" s="118" t="s">
        <v>81</v>
      </c>
      <c r="AC1616" s="118" t="s">
        <v>82</v>
      </c>
      <c r="AD1616" s="118" t="s">
        <v>95</v>
      </c>
      <c r="AE1616" s="21"/>
      <c r="AF1616" s="50"/>
      <c r="AG1616" s="118" t="s">
        <v>81</v>
      </c>
      <c r="AH1616" s="118" t="s">
        <v>82</v>
      </c>
      <c r="AI1616" s="118" t="s">
        <v>95</v>
      </c>
    </row>
    <row r="1617" spans="2:35" x14ac:dyDescent="0.35">
      <c r="B1617" s="50" t="s">
        <v>92</v>
      </c>
      <c r="C1617" s="23">
        <v>527862</v>
      </c>
      <c r="D1617" s="23">
        <v>527999</v>
      </c>
      <c r="E1617" s="119">
        <f>(D1617-C1617)*10</f>
        <v>1370</v>
      </c>
      <c r="F1617" s="21"/>
      <c r="G1617" s="50" t="s">
        <v>92</v>
      </c>
      <c r="H1617" s="23">
        <f>D1617</f>
        <v>527999</v>
      </c>
      <c r="I1617" s="40"/>
      <c r="J1617" s="119">
        <f>(I1617-H1617)*10</f>
        <v>-5279990</v>
      </c>
      <c r="K1617" s="21"/>
      <c r="L1617" s="50" t="s">
        <v>92</v>
      </c>
      <c r="M1617" s="23">
        <f>I1617</f>
        <v>0</v>
      </c>
      <c r="N1617" s="40">
        <v>528254</v>
      </c>
      <c r="O1617" s="119">
        <f>(N1617-M1617)*10</f>
        <v>5282540</v>
      </c>
      <c r="P1617" s="21"/>
      <c r="Q1617" s="50" t="s">
        <v>92</v>
      </c>
      <c r="R1617" s="23">
        <f>N1617</f>
        <v>528254</v>
      </c>
      <c r="S1617" s="40">
        <v>528409</v>
      </c>
      <c r="T1617" s="119">
        <f>(S1617-R1617)*10</f>
        <v>1550</v>
      </c>
      <c r="U1617" s="21"/>
      <c r="V1617" s="50" t="s">
        <v>92</v>
      </c>
      <c r="W1617" s="23">
        <f>S1617</f>
        <v>528409</v>
      </c>
      <c r="X1617" s="23">
        <v>528552</v>
      </c>
      <c r="Y1617" s="119">
        <f>(X1617-W1617)*10</f>
        <v>1430</v>
      </c>
      <c r="Z1617" s="21"/>
      <c r="AA1617" s="50" t="s">
        <v>92</v>
      </c>
      <c r="AB1617" s="23">
        <f>X1617</f>
        <v>528552</v>
      </c>
      <c r="AC1617" s="23">
        <v>528697</v>
      </c>
      <c r="AD1617" s="119">
        <f>(AC1617-AB1617)*10</f>
        <v>1450</v>
      </c>
      <c r="AE1617" s="21"/>
      <c r="AF1617" s="50" t="s">
        <v>92</v>
      </c>
      <c r="AG1617" s="23">
        <f>AC1617</f>
        <v>528697</v>
      </c>
      <c r="AH1617" s="23">
        <v>52749</v>
      </c>
      <c r="AI1617" s="119">
        <f>(AH1617-AG1617)*10</f>
        <v>-4759480</v>
      </c>
    </row>
    <row r="1618" spans="2:35" x14ac:dyDescent="0.35">
      <c r="B1618" s="50" t="s">
        <v>6</v>
      </c>
      <c r="C1618" s="23">
        <v>366474</v>
      </c>
      <c r="D1618" s="23">
        <v>366688</v>
      </c>
      <c r="E1618" s="119">
        <f>D1618-C1618</f>
        <v>214</v>
      </c>
      <c r="F1618" s="21"/>
      <c r="G1618" s="50" t="s">
        <v>6</v>
      </c>
      <c r="H1618" s="23">
        <f t="shared" ref="H1618:H1639" si="1007">D1618</f>
        <v>366688</v>
      </c>
      <c r="I1618" s="23">
        <v>366889</v>
      </c>
      <c r="J1618" s="119">
        <f>I1618-H1618</f>
        <v>201</v>
      </c>
      <c r="K1618" s="21"/>
      <c r="L1618" s="50" t="s">
        <v>6</v>
      </c>
      <c r="M1618" s="23">
        <f t="shared" ref="M1618:M1639" si="1008">I1618</f>
        <v>366889</v>
      </c>
      <c r="N1618" s="40">
        <v>367336</v>
      </c>
      <c r="O1618" s="119">
        <f>N1618-M1618</f>
        <v>447</v>
      </c>
      <c r="P1618" s="21"/>
      <c r="Q1618" s="50" t="s">
        <v>6</v>
      </c>
      <c r="R1618" s="23">
        <f t="shared" ref="R1618:R1639" si="1009">N1618</f>
        <v>367336</v>
      </c>
      <c r="S1618" s="23">
        <v>367559</v>
      </c>
      <c r="T1618" s="119">
        <f>S1618-R1618</f>
        <v>223</v>
      </c>
      <c r="U1618" s="21"/>
      <c r="V1618" s="50" t="s">
        <v>6</v>
      </c>
      <c r="W1618" s="23">
        <f t="shared" ref="W1618:W1639" si="1010">S1618</f>
        <v>367559</v>
      </c>
      <c r="X1618" s="23">
        <v>368049</v>
      </c>
      <c r="Y1618" s="119">
        <f>X1618-W1618</f>
        <v>490</v>
      </c>
      <c r="Z1618" s="21"/>
      <c r="AA1618" s="50" t="s">
        <v>6</v>
      </c>
      <c r="AB1618" s="23">
        <f t="shared" ref="AB1618:AB1639" si="1011">X1618</f>
        <v>368049</v>
      </c>
      <c r="AC1618" s="23">
        <v>368304</v>
      </c>
      <c r="AD1618" s="119">
        <f>AC1618-AB1618</f>
        <v>255</v>
      </c>
      <c r="AE1618" s="21"/>
      <c r="AF1618" s="50" t="s">
        <v>6</v>
      </c>
      <c r="AG1618" s="23">
        <f t="shared" ref="AG1618:AG1639" si="1012">AC1618</f>
        <v>368304</v>
      </c>
      <c r="AH1618" s="23">
        <v>368642</v>
      </c>
      <c r="AI1618" s="119">
        <f>AH1618-AG1618</f>
        <v>338</v>
      </c>
    </row>
    <row r="1619" spans="2:35" x14ac:dyDescent="0.35">
      <c r="B1619" s="50" t="s">
        <v>103</v>
      </c>
      <c r="C1619" s="23">
        <v>195308</v>
      </c>
      <c r="D1619" s="23">
        <v>196055</v>
      </c>
      <c r="E1619" s="119">
        <f>D1619-C1619</f>
        <v>747</v>
      </c>
      <c r="F1619" s="21"/>
      <c r="G1619" s="50" t="s">
        <v>103</v>
      </c>
      <c r="H1619" s="23">
        <f t="shared" si="1007"/>
        <v>196055</v>
      </c>
      <c r="I1619" s="40">
        <v>196789</v>
      </c>
      <c r="J1619" s="119">
        <f>I1619-H1619</f>
        <v>734</v>
      </c>
      <c r="K1619" s="21"/>
      <c r="L1619" s="50" t="s">
        <v>103</v>
      </c>
      <c r="M1619" s="23">
        <f t="shared" si="1008"/>
        <v>196789</v>
      </c>
      <c r="N1619" s="40">
        <v>197537</v>
      </c>
      <c r="O1619" s="132">
        <f>N1619-M1619</f>
        <v>748</v>
      </c>
      <c r="P1619" s="21"/>
      <c r="Q1619" s="50" t="s">
        <v>103</v>
      </c>
      <c r="R1619" s="23">
        <f t="shared" si="1009"/>
        <v>197537</v>
      </c>
      <c r="S1619" s="40">
        <v>198306</v>
      </c>
      <c r="T1619" s="119">
        <f>S1619-R1619</f>
        <v>769</v>
      </c>
      <c r="U1619" s="21"/>
      <c r="V1619" s="50" t="s">
        <v>103</v>
      </c>
      <c r="W1619" s="23">
        <f t="shared" si="1010"/>
        <v>198306</v>
      </c>
      <c r="X1619" s="40">
        <v>199049</v>
      </c>
      <c r="Y1619" s="119">
        <f>X1619-W1619</f>
        <v>743</v>
      </c>
      <c r="Z1619" s="21"/>
      <c r="AA1619" s="50" t="s">
        <v>103</v>
      </c>
      <c r="AB1619" s="23">
        <f t="shared" si="1011"/>
        <v>199049</v>
      </c>
      <c r="AC1619" s="40">
        <v>199785</v>
      </c>
      <c r="AD1619" s="119">
        <f>AC1619-AB1619</f>
        <v>736</v>
      </c>
      <c r="AE1619" s="21"/>
      <c r="AF1619" s="50" t="s">
        <v>103</v>
      </c>
      <c r="AG1619" s="23">
        <f t="shared" si="1012"/>
        <v>199785</v>
      </c>
      <c r="AH1619" s="23">
        <v>200532</v>
      </c>
      <c r="AI1619" s="119">
        <f>AH1619-AG1619</f>
        <v>747</v>
      </c>
    </row>
    <row r="1620" spans="2:35" x14ac:dyDescent="0.35">
      <c r="B1620" s="28" t="s">
        <v>100</v>
      </c>
      <c r="C1620" s="23">
        <v>451</v>
      </c>
      <c r="D1620" s="23">
        <v>591</v>
      </c>
      <c r="E1620" s="119">
        <f>D1620-C1620</f>
        <v>140</v>
      </c>
      <c r="F1620" s="21"/>
      <c r="G1620" s="28" t="s">
        <v>100</v>
      </c>
      <c r="H1620" s="23">
        <f t="shared" si="1007"/>
        <v>591</v>
      </c>
      <c r="I1620" s="23">
        <f>H1620+140</f>
        <v>731</v>
      </c>
      <c r="J1620" s="119">
        <f>I1620-H1620</f>
        <v>140</v>
      </c>
      <c r="K1620" s="21"/>
      <c r="L1620" s="28" t="s">
        <v>100</v>
      </c>
      <c r="M1620" s="23">
        <f t="shared" si="1008"/>
        <v>731</v>
      </c>
      <c r="N1620" s="40">
        <f>M1620+153</f>
        <v>884</v>
      </c>
      <c r="O1620" s="119">
        <f>N1620-M1620</f>
        <v>153</v>
      </c>
      <c r="P1620" s="21"/>
      <c r="Q1620" s="28" t="s">
        <v>100</v>
      </c>
      <c r="R1620" s="23">
        <f t="shared" si="1009"/>
        <v>884</v>
      </c>
      <c r="S1620" s="23"/>
      <c r="T1620" s="119">
        <f>S1620-R1620</f>
        <v>-884</v>
      </c>
      <c r="U1620" s="21"/>
      <c r="V1620" s="28" t="s">
        <v>100</v>
      </c>
      <c r="W1620" s="23">
        <f t="shared" si="1010"/>
        <v>0</v>
      </c>
      <c r="X1620" s="23"/>
      <c r="Y1620" s="119">
        <f>X1620-W1620</f>
        <v>0</v>
      </c>
      <c r="Z1620" s="21"/>
      <c r="AA1620" s="28" t="s">
        <v>100</v>
      </c>
      <c r="AB1620" s="23">
        <f t="shared" si="1011"/>
        <v>0</v>
      </c>
      <c r="AC1620" s="23"/>
      <c r="AD1620" s="119">
        <f>AC1620-AB1620</f>
        <v>0</v>
      </c>
      <c r="AE1620" s="21"/>
      <c r="AF1620" s="28" t="s">
        <v>100</v>
      </c>
      <c r="AG1620" s="23">
        <f t="shared" si="1012"/>
        <v>0</v>
      </c>
      <c r="AH1620" s="23"/>
      <c r="AI1620" s="119">
        <f>AH1620-AG1620</f>
        <v>0</v>
      </c>
    </row>
    <row r="1621" spans="2:35" x14ac:dyDescent="0.35">
      <c r="B1621" s="28" t="s">
        <v>1176</v>
      </c>
      <c r="C1621" s="23">
        <v>0</v>
      </c>
      <c r="D1621" s="23">
        <v>0</v>
      </c>
      <c r="E1621" s="119">
        <f>D1621-C1621</f>
        <v>0</v>
      </c>
      <c r="F1621" s="21"/>
      <c r="G1621" s="28" t="s">
        <v>1176</v>
      </c>
      <c r="H1621" s="23">
        <f t="shared" si="1007"/>
        <v>0</v>
      </c>
      <c r="I1621" s="23"/>
      <c r="J1621" s="119">
        <f>I1621-H1621</f>
        <v>0</v>
      </c>
      <c r="K1621" s="21"/>
      <c r="L1621" s="28" t="s">
        <v>1176</v>
      </c>
      <c r="M1621" s="23">
        <f t="shared" si="1008"/>
        <v>0</v>
      </c>
      <c r="N1621" s="40">
        <v>0</v>
      </c>
      <c r="O1621" s="119">
        <f>N1621-M1621</f>
        <v>0</v>
      </c>
      <c r="P1621" s="21"/>
      <c r="Q1621" s="28" t="s">
        <v>1176</v>
      </c>
      <c r="R1621" s="23">
        <f t="shared" si="1009"/>
        <v>0</v>
      </c>
      <c r="S1621" s="23"/>
      <c r="T1621" s="119">
        <f>S1621-R1621</f>
        <v>0</v>
      </c>
      <c r="U1621" s="21"/>
      <c r="V1621" s="28" t="s">
        <v>1176</v>
      </c>
      <c r="W1621" s="23">
        <f t="shared" si="1010"/>
        <v>0</v>
      </c>
      <c r="X1621" s="23"/>
      <c r="Y1621" s="119">
        <f>X1621-W1621</f>
        <v>0</v>
      </c>
      <c r="Z1621" s="21"/>
      <c r="AA1621" s="28" t="s">
        <v>1176</v>
      </c>
      <c r="AB1621" s="23">
        <f t="shared" si="1011"/>
        <v>0</v>
      </c>
      <c r="AC1621" s="23"/>
      <c r="AD1621" s="119">
        <f>AC1621-AB1621</f>
        <v>0</v>
      </c>
      <c r="AE1621" s="21"/>
      <c r="AF1621" s="28" t="s">
        <v>1176</v>
      </c>
      <c r="AG1621" s="23">
        <f t="shared" si="1012"/>
        <v>0</v>
      </c>
      <c r="AH1621" s="23"/>
      <c r="AI1621" s="119">
        <f>AH1621-AG1621</f>
        <v>0</v>
      </c>
    </row>
    <row r="1622" spans="2:35" x14ac:dyDescent="0.35">
      <c r="B1622" s="28" t="s">
        <v>1179</v>
      </c>
      <c r="C1622" s="23">
        <v>0</v>
      </c>
      <c r="D1622" s="23">
        <v>0</v>
      </c>
      <c r="E1622" s="119">
        <f>D1622-C1622</f>
        <v>0</v>
      </c>
      <c r="F1622" s="21"/>
      <c r="G1622" s="28" t="s">
        <v>1179</v>
      </c>
      <c r="H1622" s="23">
        <f t="shared" si="1007"/>
        <v>0</v>
      </c>
      <c r="I1622" s="23"/>
      <c r="J1622" s="119">
        <f>I1622-H1622</f>
        <v>0</v>
      </c>
      <c r="K1622" s="21"/>
      <c r="L1622" s="28" t="s">
        <v>1179</v>
      </c>
      <c r="M1622" s="23">
        <f t="shared" si="1008"/>
        <v>0</v>
      </c>
      <c r="N1622" s="40">
        <v>0</v>
      </c>
      <c r="O1622" s="119">
        <f>N1622-M1622</f>
        <v>0</v>
      </c>
      <c r="P1622" s="21"/>
      <c r="Q1622" s="28" t="s">
        <v>1179</v>
      </c>
      <c r="R1622" s="23">
        <f t="shared" si="1009"/>
        <v>0</v>
      </c>
      <c r="S1622" s="23"/>
      <c r="T1622" s="119">
        <f>S1622-R1622</f>
        <v>0</v>
      </c>
      <c r="U1622" s="21"/>
      <c r="V1622" s="28" t="s">
        <v>1179</v>
      </c>
      <c r="W1622" s="23">
        <f t="shared" si="1010"/>
        <v>0</v>
      </c>
      <c r="X1622" s="23"/>
      <c r="Y1622" s="119">
        <f>X1622-W1622</f>
        <v>0</v>
      </c>
      <c r="Z1622" s="21"/>
      <c r="AA1622" s="28" t="s">
        <v>1179</v>
      </c>
      <c r="AB1622" s="23">
        <f t="shared" si="1011"/>
        <v>0</v>
      </c>
      <c r="AC1622" s="23"/>
      <c r="AD1622" s="119">
        <f>AC1622-AB1622</f>
        <v>0</v>
      </c>
      <c r="AE1622" s="21"/>
      <c r="AF1622" s="28" t="s">
        <v>1179</v>
      </c>
      <c r="AG1622" s="23">
        <f t="shared" si="1012"/>
        <v>0</v>
      </c>
      <c r="AH1622" s="23"/>
      <c r="AI1622" s="119">
        <f>AH1622-AG1622</f>
        <v>0</v>
      </c>
    </row>
    <row r="1623" spans="2:35" x14ac:dyDescent="0.35">
      <c r="B1623" s="50" t="s">
        <v>3</v>
      </c>
      <c r="C1623" s="23">
        <v>394666</v>
      </c>
      <c r="D1623" s="23">
        <v>394820</v>
      </c>
      <c r="E1623" s="119">
        <f>(D1623-C1623)*10</f>
        <v>1540</v>
      </c>
      <c r="F1623" s="21"/>
      <c r="G1623" s="50" t="s">
        <v>3</v>
      </c>
      <c r="H1623" s="23">
        <f t="shared" si="1007"/>
        <v>394820</v>
      </c>
      <c r="I1623" s="23">
        <v>395004</v>
      </c>
      <c r="J1623" s="119">
        <f>(I1623-H1623)*10</f>
        <v>1840</v>
      </c>
      <c r="K1623" s="21"/>
      <c r="L1623" s="50" t="s">
        <v>3</v>
      </c>
      <c r="M1623" s="23">
        <f t="shared" si="1008"/>
        <v>395004</v>
      </c>
      <c r="N1623" s="23">
        <v>395102</v>
      </c>
      <c r="O1623" s="119">
        <f>(N1623-M1623)*10</f>
        <v>980</v>
      </c>
      <c r="P1623" s="21"/>
      <c r="Q1623" s="50" t="s">
        <v>3</v>
      </c>
      <c r="R1623" s="23">
        <f t="shared" si="1009"/>
        <v>395102</v>
      </c>
      <c r="S1623" s="23">
        <v>395141</v>
      </c>
      <c r="T1623" s="119">
        <f>(S1623-R1623)*10</f>
        <v>390</v>
      </c>
      <c r="U1623" s="21"/>
      <c r="V1623" s="50" t="s">
        <v>3</v>
      </c>
      <c r="W1623" s="23">
        <f t="shared" si="1010"/>
        <v>395141</v>
      </c>
      <c r="X1623" s="23">
        <v>395293</v>
      </c>
      <c r="Y1623" s="119">
        <f>(X1623-W1623)*10</f>
        <v>1520</v>
      </c>
      <c r="Z1623" s="21"/>
      <c r="AA1623" s="50" t="s">
        <v>3</v>
      </c>
      <c r="AB1623" s="23">
        <f t="shared" si="1011"/>
        <v>395293</v>
      </c>
      <c r="AC1623" s="23">
        <v>395484</v>
      </c>
      <c r="AD1623" s="119">
        <f>(AC1623-AB1623)*10</f>
        <v>1910</v>
      </c>
      <c r="AE1623" s="21"/>
      <c r="AF1623" s="50" t="s">
        <v>3</v>
      </c>
      <c r="AG1623" s="23">
        <f t="shared" si="1012"/>
        <v>395484</v>
      </c>
      <c r="AH1623" s="23">
        <v>395662</v>
      </c>
      <c r="AI1623" s="119">
        <f>(AH1623-AG1623)*10</f>
        <v>1780</v>
      </c>
    </row>
    <row r="1624" spans="2:35" x14ac:dyDescent="0.35">
      <c r="B1624" s="50" t="s">
        <v>83</v>
      </c>
      <c r="C1624" s="23">
        <v>32429</v>
      </c>
      <c r="D1624" s="23">
        <v>32436</v>
      </c>
      <c r="E1624" s="119">
        <f>D1624-Supply!C1624</f>
        <v>7</v>
      </c>
      <c r="F1624" s="21"/>
      <c r="G1624" s="50" t="s">
        <v>83</v>
      </c>
      <c r="H1624" s="23">
        <f t="shared" si="1007"/>
        <v>32436</v>
      </c>
      <c r="I1624" s="23">
        <v>32444</v>
      </c>
      <c r="J1624" s="119">
        <f>I1624-H1624</f>
        <v>8</v>
      </c>
      <c r="K1624" s="21"/>
      <c r="L1624" s="50" t="s">
        <v>83</v>
      </c>
      <c r="M1624" s="23">
        <f t="shared" si="1008"/>
        <v>32444</v>
      </c>
      <c r="N1624" s="23">
        <v>32451</v>
      </c>
      <c r="O1624" s="119">
        <f>N1624-Supply!M1624</f>
        <v>7</v>
      </c>
      <c r="P1624" s="21"/>
      <c r="Q1624" s="50" t="s">
        <v>83</v>
      </c>
      <c r="R1624" s="23">
        <f t="shared" si="1009"/>
        <v>32451</v>
      </c>
      <c r="S1624" s="23">
        <v>32461</v>
      </c>
      <c r="T1624" s="119">
        <f>S1624-R1624</f>
        <v>10</v>
      </c>
      <c r="U1624" s="21"/>
      <c r="V1624" s="50" t="s">
        <v>83</v>
      </c>
      <c r="W1624" s="23">
        <f t="shared" si="1010"/>
        <v>32461</v>
      </c>
      <c r="X1624" s="23">
        <v>32472</v>
      </c>
      <c r="Y1624" s="119">
        <f>X1624-W1624</f>
        <v>11</v>
      </c>
      <c r="Z1624" s="21"/>
      <c r="AA1624" s="50" t="s">
        <v>83</v>
      </c>
      <c r="AB1624" s="23">
        <f t="shared" si="1011"/>
        <v>32472</v>
      </c>
      <c r="AC1624" s="23">
        <v>32479</v>
      </c>
      <c r="AD1624" s="119">
        <f>AC1624-Supply!AB1624</f>
        <v>7</v>
      </c>
      <c r="AE1624" s="21"/>
      <c r="AF1624" s="50" t="s">
        <v>83</v>
      </c>
      <c r="AG1624" s="23">
        <f t="shared" si="1012"/>
        <v>32479</v>
      </c>
      <c r="AH1624" s="23">
        <v>32491</v>
      </c>
      <c r="AI1624" s="119">
        <f>AH1624-Supply!AG1624</f>
        <v>12</v>
      </c>
    </row>
    <row r="1625" spans="2:35" x14ac:dyDescent="0.35">
      <c r="B1625" s="50" t="s">
        <v>84</v>
      </c>
      <c r="C1625" s="23">
        <v>60003</v>
      </c>
      <c r="D1625" s="23">
        <v>60013</v>
      </c>
      <c r="E1625" s="119">
        <f>D1625-C1625</f>
        <v>10</v>
      </c>
      <c r="F1625" s="21"/>
      <c r="G1625" s="50" t="s">
        <v>84</v>
      </c>
      <c r="H1625" s="23">
        <f t="shared" si="1007"/>
        <v>60013</v>
      </c>
      <c r="I1625" s="23">
        <v>60039</v>
      </c>
      <c r="J1625" s="119">
        <f>I1625-H1625</f>
        <v>26</v>
      </c>
      <c r="K1625" s="21"/>
      <c r="L1625" s="50" t="s">
        <v>84</v>
      </c>
      <c r="M1625" s="23">
        <f t="shared" si="1008"/>
        <v>60039</v>
      </c>
      <c r="N1625" s="23">
        <v>60039</v>
      </c>
      <c r="O1625" s="119">
        <f>N1625-M1625</f>
        <v>0</v>
      </c>
      <c r="P1625" s="21"/>
      <c r="Q1625" s="50" t="s">
        <v>84</v>
      </c>
      <c r="R1625" s="23">
        <f t="shared" si="1009"/>
        <v>60039</v>
      </c>
      <c r="S1625" s="23">
        <v>60054</v>
      </c>
      <c r="T1625" s="119">
        <f>S1625-R1625</f>
        <v>15</v>
      </c>
      <c r="U1625" s="21"/>
      <c r="V1625" s="50" t="s">
        <v>84</v>
      </c>
      <c r="W1625" s="23">
        <f t="shared" si="1010"/>
        <v>60054</v>
      </c>
      <c r="X1625" s="23">
        <v>60087</v>
      </c>
      <c r="Y1625" s="119">
        <f>X1625-W1625</f>
        <v>33</v>
      </c>
      <c r="Z1625" s="21"/>
      <c r="AA1625" s="50" t="s">
        <v>84</v>
      </c>
      <c r="AB1625" s="23">
        <f t="shared" si="1011"/>
        <v>60087</v>
      </c>
      <c r="AC1625" s="23">
        <v>60087</v>
      </c>
      <c r="AD1625" s="119">
        <f>AC1625-AB1625</f>
        <v>0</v>
      </c>
      <c r="AE1625" s="21"/>
      <c r="AF1625" s="50" t="s">
        <v>84</v>
      </c>
      <c r="AG1625" s="23">
        <f t="shared" si="1012"/>
        <v>60087</v>
      </c>
      <c r="AH1625" s="23">
        <v>60108</v>
      </c>
      <c r="AI1625" s="119">
        <f>AH1625-AG1625</f>
        <v>21</v>
      </c>
    </row>
    <row r="1626" spans="2:35" x14ac:dyDescent="0.35">
      <c r="B1626" s="50" t="s">
        <v>98</v>
      </c>
      <c r="C1626" s="23">
        <v>0</v>
      </c>
      <c r="D1626" s="23">
        <v>0</v>
      </c>
      <c r="E1626" s="119">
        <f>D1626-C1626</f>
        <v>0</v>
      </c>
      <c r="F1626" s="21"/>
      <c r="G1626" s="50" t="s">
        <v>98</v>
      </c>
      <c r="H1626" s="23">
        <f t="shared" si="1007"/>
        <v>0</v>
      </c>
      <c r="I1626" s="23">
        <v>0</v>
      </c>
      <c r="J1626" s="119">
        <f>I1626-H1626</f>
        <v>0</v>
      </c>
      <c r="K1626" s="21"/>
      <c r="L1626" s="50" t="s">
        <v>98</v>
      </c>
      <c r="M1626" s="23">
        <f t="shared" si="1008"/>
        <v>0</v>
      </c>
      <c r="N1626" s="40">
        <v>0</v>
      </c>
      <c r="O1626" s="119">
        <f>N1626-M1626</f>
        <v>0</v>
      </c>
      <c r="P1626" s="21">
        <v>163</v>
      </c>
      <c r="Q1626" s="50" t="s">
        <v>98</v>
      </c>
      <c r="R1626" s="23">
        <f t="shared" si="1009"/>
        <v>0</v>
      </c>
      <c r="S1626" s="23">
        <v>0</v>
      </c>
      <c r="T1626" s="119">
        <f>S1626-R1626</f>
        <v>0</v>
      </c>
      <c r="U1626" s="21"/>
      <c r="V1626" s="50" t="s">
        <v>98</v>
      </c>
      <c r="W1626" s="23">
        <f t="shared" si="1010"/>
        <v>0</v>
      </c>
      <c r="X1626" s="23"/>
      <c r="Y1626" s="119">
        <f>X1626-W1626</f>
        <v>0</v>
      </c>
      <c r="Z1626" s="21"/>
      <c r="AA1626" s="50" t="s">
        <v>98</v>
      </c>
      <c r="AB1626" s="23">
        <f t="shared" si="1011"/>
        <v>0</v>
      </c>
      <c r="AC1626" s="23">
        <v>0</v>
      </c>
      <c r="AD1626" s="119">
        <f>AC1626-AB1626</f>
        <v>0</v>
      </c>
      <c r="AE1626" s="21"/>
      <c r="AF1626" s="50" t="s">
        <v>98</v>
      </c>
      <c r="AG1626" s="23">
        <f t="shared" si="1012"/>
        <v>0</v>
      </c>
      <c r="AH1626" s="23">
        <v>0</v>
      </c>
      <c r="AI1626" s="119">
        <f>AH1626-AG1626</f>
        <v>0</v>
      </c>
    </row>
    <row r="1627" spans="2:35" x14ac:dyDescent="0.35">
      <c r="B1627" s="50" t="s">
        <v>85</v>
      </c>
      <c r="C1627" s="23">
        <v>1082</v>
      </c>
      <c r="D1627" s="23">
        <v>1082</v>
      </c>
      <c r="E1627" s="119">
        <f>D1627-C1627</f>
        <v>0</v>
      </c>
      <c r="F1627" s="21"/>
      <c r="G1627" s="50" t="s">
        <v>85</v>
      </c>
      <c r="H1627" s="23">
        <f t="shared" si="1007"/>
        <v>1082</v>
      </c>
      <c r="I1627" s="23">
        <v>1082</v>
      </c>
      <c r="J1627" s="119">
        <f>I1627-H1627</f>
        <v>0</v>
      </c>
      <c r="K1627" s="21"/>
      <c r="L1627" s="50" t="s">
        <v>85</v>
      </c>
      <c r="M1627" s="23">
        <f t="shared" si="1008"/>
        <v>1082</v>
      </c>
      <c r="N1627" s="23">
        <v>1082</v>
      </c>
      <c r="O1627" s="119">
        <f>N1627-M1627</f>
        <v>0</v>
      </c>
      <c r="P1627" s="21"/>
      <c r="Q1627" s="50" t="s">
        <v>85</v>
      </c>
      <c r="R1627" s="23">
        <f t="shared" si="1009"/>
        <v>1082</v>
      </c>
      <c r="S1627" s="23">
        <v>1082</v>
      </c>
      <c r="T1627" s="119">
        <f>S1627-R1627</f>
        <v>0</v>
      </c>
      <c r="U1627" s="21"/>
      <c r="V1627" s="50" t="s">
        <v>85</v>
      </c>
      <c r="W1627" s="23">
        <f t="shared" si="1010"/>
        <v>1082</v>
      </c>
      <c r="X1627" s="23">
        <v>1082</v>
      </c>
      <c r="Y1627" s="119">
        <f>X1627-W1627</f>
        <v>0</v>
      </c>
      <c r="Z1627" s="21"/>
      <c r="AA1627" s="50" t="s">
        <v>85</v>
      </c>
      <c r="AB1627" s="23">
        <f t="shared" si="1011"/>
        <v>1082</v>
      </c>
      <c r="AC1627" s="23">
        <v>1082</v>
      </c>
      <c r="AD1627" s="119">
        <f>AC1627-AB1627</f>
        <v>0</v>
      </c>
      <c r="AE1627" s="21"/>
      <c r="AF1627" s="50" t="s">
        <v>85</v>
      </c>
      <c r="AG1627" s="23">
        <f t="shared" si="1012"/>
        <v>1082</v>
      </c>
      <c r="AH1627" s="23">
        <v>1082</v>
      </c>
      <c r="AI1627" s="119">
        <f>AH1627-AG1627</f>
        <v>0</v>
      </c>
    </row>
    <row r="1628" spans="2:35" x14ac:dyDescent="0.35">
      <c r="B1628" s="50" t="s">
        <v>86</v>
      </c>
      <c r="C1628" s="23">
        <v>400767</v>
      </c>
      <c r="D1628" s="23">
        <v>400845</v>
      </c>
      <c r="E1628" s="119">
        <f>D1628-C1628</f>
        <v>78</v>
      </c>
      <c r="F1628" s="21"/>
      <c r="G1628" s="50" t="s">
        <v>86</v>
      </c>
      <c r="H1628" s="23">
        <f t="shared" si="1007"/>
        <v>400845</v>
      </c>
      <c r="I1628" s="23">
        <v>401019</v>
      </c>
      <c r="J1628" s="119">
        <f>I1628-H1628</f>
        <v>174</v>
      </c>
      <c r="K1628" s="21"/>
      <c r="L1628" s="50" t="s">
        <v>86</v>
      </c>
      <c r="M1628" s="23">
        <f t="shared" si="1008"/>
        <v>401019</v>
      </c>
      <c r="N1628" s="23">
        <v>401175</v>
      </c>
      <c r="O1628" s="119">
        <f>N1628-M1628</f>
        <v>156</v>
      </c>
      <c r="P1628" s="21"/>
      <c r="Q1628" s="50" t="s">
        <v>86</v>
      </c>
      <c r="R1628" s="23">
        <f t="shared" si="1009"/>
        <v>401175</v>
      </c>
      <c r="S1628" s="23">
        <v>401396</v>
      </c>
      <c r="T1628" s="119">
        <f>S1628-R1628</f>
        <v>221</v>
      </c>
      <c r="U1628" s="21"/>
      <c r="V1628" s="50" t="s">
        <v>86</v>
      </c>
      <c r="W1628" s="23">
        <f t="shared" si="1010"/>
        <v>401396</v>
      </c>
      <c r="X1628" s="23">
        <v>401549</v>
      </c>
      <c r="Y1628" s="119">
        <f>X1628-W1628</f>
        <v>153</v>
      </c>
      <c r="Z1628" s="21"/>
      <c r="AA1628" s="50" t="s">
        <v>86</v>
      </c>
      <c r="AB1628" s="23">
        <f t="shared" si="1011"/>
        <v>401549</v>
      </c>
      <c r="AC1628" s="23">
        <v>401767</v>
      </c>
      <c r="AD1628" s="119">
        <f>AC1628-AB1628</f>
        <v>218</v>
      </c>
      <c r="AE1628" s="21"/>
      <c r="AF1628" s="50" t="s">
        <v>86</v>
      </c>
      <c r="AG1628" s="23">
        <f t="shared" si="1012"/>
        <v>401767</v>
      </c>
      <c r="AH1628" s="23">
        <v>402002</v>
      </c>
      <c r="AI1628" s="119">
        <f>AH1628-AG1628</f>
        <v>235</v>
      </c>
    </row>
    <row r="1629" spans="2:35" x14ac:dyDescent="0.35">
      <c r="B1629" s="50" t="s">
        <v>93</v>
      </c>
      <c r="C1629" s="23">
        <v>0</v>
      </c>
      <c r="D1629" s="23">
        <v>0</v>
      </c>
      <c r="E1629" s="119">
        <f>E1628+E1627+E1626+E1625+E1624+E1623</f>
        <v>1635</v>
      </c>
      <c r="F1629" s="21"/>
      <c r="G1629" s="50" t="s">
        <v>93</v>
      </c>
      <c r="H1629" s="23">
        <f t="shared" si="1007"/>
        <v>0</v>
      </c>
      <c r="I1629" s="23">
        <v>0</v>
      </c>
      <c r="J1629" s="119">
        <f>J1628+J1627+J1626+J1625+J1624+J1623</f>
        <v>2048</v>
      </c>
      <c r="K1629" s="21"/>
      <c r="L1629" s="50" t="s">
        <v>93</v>
      </c>
      <c r="M1629" s="23">
        <f t="shared" si="1008"/>
        <v>0</v>
      </c>
      <c r="N1629" s="23">
        <v>0</v>
      </c>
      <c r="O1629" s="119">
        <f>O1628+O1627+O1626+O1625+O1624+O1623</f>
        <v>1143</v>
      </c>
      <c r="P1629" s="21"/>
      <c r="Q1629" s="50" t="s">
        <v>93</v>
      </c>
      <c r="R1629" s="23">
        <f t="shared" si="1009"/>
        <v>0</v>
      </c>
      <c r="S1629" s="23">
        <v>0</v>
      </c>
      <c r="T1629" s="119">
        <f>T1628+T1627+T1626+T1625+T1624+T1623</f>
        <v>636</v>
      </c>
      <c r="U1629" s="21"/>
      <c r="V1629" s="50" t="s">
        <v>93</v>
      </c>
      <c r="W1629" s="23">
        <f t="shared" si="1010"/>
        <v>0</v>
      </c>
      <c r="X1629" s="23">
        <v>0</v>
      </c>
      <c r="Y1629" s="119">
        <f>Y1628+Y1627+Y1626+Y1625+Y1624+Y1623</f>
        <v>1717</v>
      </c>
      <c r="Z1629" s="21"/>
      <c r="AA1629" s="50" t="s">
        <v>93</v>
      </c>
      <c r="AB1629" s="23">
        <f t="shared" si="1011"/>
        <v>0</v>
      </c>
      <c r="AC1629" s="23">
        <v>0</v>
      </c>
      <c r="AD1629" s="119">
        <f>AD1628+AD1627+AD1626+AD1625+AD1624+AD1623</f>
        <v>2135</v>
      </c>
      <c r="AE1629" s="21"/>
      <c r="AF1629" s="50" t="s">
        <v>93</v>
      </c>
      <c r="AG1629" s="23">
        <f t="shared" si="1012"/>
        <v>0</v>
      </c>
      <c r="AH1629" s="23">
        <v>0</v>
      </c>
      <c r="AI1629" s="119">
        <f>AI1628+AI1627+AI1626+AI1625+AI1624+AI1623</f>
        <v>2048</v>
      </c>
    </row>
    <row r="1630" spans="2:35" x14ac:dyDescent="0.35">
      <c r="B1630" s="50" t="s">
        <v>87</v>
      </c>
      <c r="C1630" s="23">
        <v>0</v>
      </c>
      <c r="D1630" s="23">
        <v>0</v>
      </c>
      <c r="E1630" s="119">
        <f t="shared" ref="E1630:E1636" si="1013">D1630-C1630</f>
        <v>0</v>
      </c>
      <c r="F1630" s="21"/>
      <c r="G1630" s="50" t="s">
        <v>87</v>
      </c>
      <c r="H1630" s="23">
        <f t="shared" si="1007"/>
        <v>0</v>
      </c>
      <c r="I1630" s="23">
        <v>0</v>
      </c>
      <c r="J1630" s="119">
        <f t="shared" ref="J1630:J1636" si="1014">I1630-H1630</f>
        <v>0</v>
      </c>
      <c r="K1630" s="21"/>
      <c r="L1630" s="50" t="s">
        <v>87</v>
      </c>
      <c r="M1630" s="23">
        <f t="shared" si="1008"/>
        <v>0</v>
      </c>
      <c r="N1630" s="40">
        <v>0</v>
      </c>
      <c r="O1630" s="119">
        <f t="shared" ref="O1630:O1636" si="1015">N1630-M1630</f>
        <v>0</v>
      </c>
      <c r="P1630" s="21">
        <f>886+163</f>
        <v>1049</v>
      </c>
      <c r="Q1630" s="50" t="s">
        <v>87</v>
      </c>
      <c r="R1630" s="23">
        <f t="shared" si="1009"/>
        <v>0</v>
      </c>
      <c r="S1630" s="23">
        <v>0</v>
      </c>
      <c r="T1630" s="119">
        <f t="shared" ref="T1630:T1636" si="1016">S1630-R1630</f>
        <v>0</v>
      </c>
      <c r="U1630" s="21"/>
      <c r="V1630" s="50" t="s">
        <v>87</v>
      </c>
      <c r="W1630" s="23">
        <f t="shared" si="1010"/>
        <v>0</v>
      </c>
      <c r="X1630" s="23">
        <v>0</v>
      </c>
      <c r="Y1630" s="119">
        <f t="shared" ref="Y1630:Y1636" si="1017">X1630-W1630</f>
        <v>0</v>
      </c>
      <c r="Z1630" s="21">
        <f>545+197</f>
        <v>742</v>
      </c>
      <c r="AA1630" s="50" t="s">
        <v>87</v>
      </c>
      <c r="AB1630" s="23">
        <f t="shared" si="1011"/>
        <v>0</v>
      </c>
      <c r="AC1630" s="23">
        <v>0</v>
      </c>
      <c r="AD1630" s="119">
        <f t="shared" ref="AD1630:AD1636" si="1018">AC1630-AB1630</f>
        <v>0</v>
      </c>
      <c r="AE1630" s="21"/>
      <c r="AF1630" s="50" t="s">
        <v>87</v>
      </c>
      <c r="AG1630" s="23">
        <f t="shared" si="1012"/>
        <v>0</v>
      </c>
      <c r="AH1630" s="23">
        <v>0</v>
      </c>
      <c r="AI1630" s="119">
        <f t="shared" ref="AI1630:AI1636" si="1019">AH1630-AG1630</f>
        <v>0</v>
      </c>
    </row>
    <row r="1631" spans="2:35" x14ac:dyDescent="0.35">
      <c r="B1631" s="50" t="s">
        <v>96</v>
      </c>
      <c r="C1631" s="23">
        <v>936813</v>
      </c>
      <c r="D1631" s="23">
        <v>937012</v>
      </c>
      <c r="E1631" s="119">
        <f t="shared" si="1013"/>
        <v>199</v>
      </c>
      <c r="F1631" s="21"/>
      <c r="G1631" s="50" t="s">
        <v>96</v>
      </c>
      <c r="H1631" s="23">
        <f t="shared" si="1007"/>
        <v>937012</v>
      </c>
      <c r="I1631" s="23">
        <v>937206</v>
      </c>
      <c r="J1631" s="119">
        <f t="shared" si="1014"/>
        <v>194</v>
      </c>
      <c r="K1631" s="21"/>
      <c r="L1631" s="50" t="s">
        <v>96</v>
      </c>
      <c r="M1631" s="23">
        <f t="shared" si="1008"/>
        <v>937206</v>
      </c>
      <c r="N1631" s="40">
        <v>937409</v>
      </c>
      <c r="O1631" s="119">
        <f t="shared" si="1015"/>
        <v>203</v>
      </c>
      <c r="P1631" s="21"/>
      <c r="Q1631" s="50" t="s">
        <v>96</v>
      </c>
      <c r="R1631" s="23">
        <f t="shared" si="1009"/>
        <v>937409</v>
      </c>
      <c r="S1631" s="23">
        <v>937651</v>
      </c>
      <c r="T1631" s="119">
        <f t="shared" si="1016"/>
        <v>242</v>
      </c>
      <c r="U1631" s="21">
        <f>246+906</f>
        <v>1152</v>
      </c>
      <c r="V1631" s="50" t="s">
        <v>96</v>
      </c>
      <c r="W1631" s="23">
        <f t="shared" si="1010"/>
        <v>937651</v>
      </c>
      <c r="X1631" s="23">
        <v>937840</v>
      </c>
      <c r="Y1631" s="119">
        <f t="shared" si="1017"/>
        <v>189</v>
      </c>
      <c r="Z1631" s="21"/>
      <c r="AA1631" s="50" t="s">
        <v>96</v>
      </c>
      <c r="AB1631" s="23">
        <f t="shared" si="1011"/>
        <v>937840</v>
      </c>
      <c r="AC1631" s="23">
        <v>938055</v>
      </c>
      <c r="AD1631" s="119">
        <f t="shared" si="1018"/>
        <v>215</v>
      </c>
      <c r="AE1631" s="21"/>
      <c r="AF1631" s="50" t="s">
        <v>96</v>
      </c>
      <c r="AG1631" s="23">
        <f t="shared" si="1012"/>
        <v>938055</v>
      </c>
      <c r="AH1631" s="23">
        <v>938303</v>
      </c>
      <c r="AI1631" s="119">
        <f t="shared" si="1019"/>
        <v>248</v>
      </c>
    </row>
    <row r="1632" spans="2:35" x14ac:dyDescent="0.35">
      <c r="B1632" s="50" t="s">
        <v>88</v>
      </c>
      <c r="C1632" s="23">
        <v>0</v>
      </c>
      <c r="D1632" s="23">
        <v>0</v>
      </c>
      <c r="E1632" s="119">
        <f t="shared" si="1013"/>
        <v>0</v>
      </c>
      <c r="F1632" s="21"/>
      <c r="G1632" s="50" t="s">
        <v>88</v>
      </c>
      <c r="H1632" s="23">
        <f t="shared" si="1007"/>
        <v>0</v>
      </c>
      <c r="I1632" s="23">
        <v>0</v>
      </c>
      <c r="J1632" s="119">
        <f t="shared" si="1014"/>
        <v>0</v>
      </c>
      <c r="K1632" s="21"/>
      <c r="L1632" s="50" t="s">
        <v>88</v>
      </c>
      <c r="M1632" s="23">
        <f t="shared" si="1008"/>
        <v>0</v>
      </c>
      <c r="N1632" s="23">
        <v>0</v>
      </c>
      <c r="O1632" s="119">
        <f t="shared" si="1015"/>
        <v>0</v>
      </c>
      <c r="P1632" s="21"/>
      <c r="Q1632" s="50" t="s">
        <v>88</v>
      </c>
      <c r="R1632" s="23">
        <f t="shared" si="1009"/>
        <v>0</v>
      </c>
      <c r="S1632" s="23">
        <v>0</v>
      </c>
      <c r="T1632" s="119">
        <f t="shared" si="1016"/>
        <v>0</v>
      </c>
      <c r="U1632" s="21"/>
      <c r="V1632" s="50" t="s">
        <v>88</v>
      </c>
      <c r="W1632" s="23">
        <f t="shared" si="1010"/>
        <v>0</v>
      </c>
      <c r="X1632" s="23">
        <v>0</v>
      </c>
      <c r="Y1632" s="119">
        <f t="shared" si="1017"/>
        <v>0</v>
      </c>
      <c r="Z1632" s="21"/>
      <c r="AA1632" s="50" t="s">
        <v>88</v>
      </c>
      <c r="AB1632" s="23">
        <f t="shared" si="1011"/>
        <v>0</v>
      </c>
      <c r="AC1632" s="23">
        <v>0</v>
      </c>
      <c r="AD1632" s="119">
        <f t="shared" si="1018"/>
        <v>0</v>
      </c>
      <c r="AE1632" s="21"/>
      <c r="AF1632" s="50" t="s">
        <v>88</v>
      </c>
      <c r="AG1632" s="23">
        <f t="shared" si="1012"/>
        <v>0</v>
      </c>
      <c r="AH1632" s="23">
        <v>0</v>
      </c>
      <c r="AI1632" s="119">
        <f t="shared" si="1019"/>
        <v>0</v>
      </c>
    </row>
    <row r="1633" spans="2:35" x14ac:dyDescent="0.35">
      <c r="B1633" s="50" t="s">
        <v>108</v>
      </c>
      <c r="C1633" s="23">
        <v>3299</v>
      </c>
      <c r="D1633" s="23">
        <v>3299</v>
      </c>
      <c r="E1633" s="119">
        <f t="shared" si="1013"/>
        <v>0</v>
      </c>
      <c r="F1633" s="21"/>
      <c r="G1633" s="50" t="s">
        <v>108</v>
      </c>
      <c r="H1633" s="23">
        <f t="shared" si="1007"/>
        <v>3299</v>
      </c>
      <c r="I1633" s="23">
        <v>3300</v>
      </c>
      <c r="J1633" s="119">
        <f t="shared" si="1014"/>
        <v>1</v>
      </c>
      <c r="K1633" s="21"/>
      <c r="L1633" s="50" t="s">
        <v>108</v>
      </c>
      <c r="M1633" s="23">
        <f t="shared" si="1008"/>
        <v>3300</v>
      </c>
      <c r="N1633" s="40">
        <v>3301</v>
      </c>
      <c r="O1633" s="119">
        <f t="shared" si="1015"/>
        <v>1</v>
      </c>
      <c r="P1633" s="21"/>
      <c r="Q1633" s="50" t="s">
        <v>108</v>
      </c>
      <c r="R1633" s="23">
        <f t="shared" si="1009"/>
        <v>3301</v>
      </c>
      <c r="S1633" s="23">
        <v>3302</v>
      </c>
      <c r="T1633" s="119">
        <f t="shared" si="1016"/>
        <v>1</v>
      </c>
      <c r="U1633" s="21"/>
      <c r="V1633" s="50" t="s">
        <v>108</v>
      </c>
      <c r="W1633" s="23">
        <f t="shared" si="1010"/>
        <v>3302</v>
      </c>
      <c r="X1633" s="23">
        <v>3303</v>
      </c>
      <c r="Y1633" s="119">
        <f t="shared" si="1017"/>
        <v>1</v>
      </c>
      <c r="Z1633" s="21"/>
      <c r="AA1633" s="50" t="s">
        <v>108</v>
      </c>
      <c r="AB1633" s="23">
        <f t="shared" si="1011"/>
        <v>3303</v>
      </c>
      <c r="AC1633" s="23">
        <v>3303</v>
      </c>
      <c r="AD1633" s="119">
        <f t="shared" si="1018"/>
        <v>0</v>
      </c>
      <c r="AE1633" s="21">
        <f>1035+225</f>
        <v>1260</v>
      </c>
      <c r="AF1633" s="50" t="s">
        <v>108</v>
      </c>
      <c r="AG1633" s="23">
        <f t="shared" si="1012"/>
        <v>3303</v>
      </c>
      <c r="AH1633" s="23">
        <v>3304</v>
      </c>
      <c r="AI1633" s="119">
        <f t="shared" si="1019"/>
        <v>1</v>
      </c>
    </row>
    <row r="1634" spans="2:35" x14ac:dyDescent="0.35">
      <c r="B1634" s="50" t="s">
        <v>89</v>
      </c>
      <c r="C1634" s="23">
        <v>711359</v>
      </c>
      <c r="D1634" s="23">
        <v>711680</v>
      </c>
      <c r="E1634" s="119">
        <f t="shared" si="1013"/>
        <v>321</v>
      </c>
      <c r="F1634" s="21"/>
      <c r="G1634" s="50" t="s">
        <v>89</v>
      </c>
      <c r="H1634" s="23">
        <f t="shared" si="1007"/>
        <v>711680</v>
      </c>
      <c r="I1634" s="23">
        <v>712050</v>
      </c>
      <c r="J1634" s="119">
        <f t="shared" si="1014"/>
        <v>370</v>
      </c>
      <c r="K1634" s="21"/>
      <c r="L1634" s="50" t="s">
        <v>89</v>
      </c>
      <c r="M1634" s="23">
        <f t="shared" si="1008"/>
        <v>712050</v>
      </c>
      <c r="N1634" s="40">
        <v>712423</v>
      </c>
      <c r="O1634" s="119">
        <f t="shared" si="1015"/>
        <v>373</v>
      </c>
      <c r="P1634" s="21">
        <v>306</v>
      </c>
      <c r="Q1634" s="50" t="s">
        <v>89</v>
      </c>
      <c r="R1634" s="23">
        <f t="shared" si="1009"/>
        <v>712423</v>
      </c>
      <c r="S1634" s="23">
        <v>712738</v>
      </c>
      <c r="T1634" s="119">
        <f t="shared" si="1016"/>
        <v>315</v>
      </c>
      <c r="U1634" s="21"/>
      <c r="V1634" s="50" t="s">
        <v>89</v>
      </c>
      <c r="W1634" s="23">
        <f t="shared" si="1010"/>
        <v>712738</v>
      </c>
      <c r="X1634" s="23">
        <v>713035</v>
      </c>
      <c r="Y1634" s="119">
        <f t="shared" si="1017"/>
        <v>297</v>
      </c>
      <c r="Z1634" s="21"/>
      <c r="AA1634" s="50" t="s">
        <v>89</v>
      </c>
      <c r="AB1634" s="23">
        <f t="shared" si="1011"/>
        <v>713035</v>
      </c>
      <c r="AC1634" s="23">
        <v>713430</v>
      </c>
      <c r="AD1634" s="119">
        <f t="shared" si="1018"/>
        <v>395</v>
      </c>
      <c r="AE1634" s="21"/>
      <c r="AF1634" s="50" t="s">
        <v>89</v>
      </c>
      <c r="AG1634" s="23">
        <f t="shared" si="1012"/>
        <v>713430</v>
      </c>
      <c r="AH1634" s="23">
        <v>713803</v>
      </c>
      <c r="AI1634" s="119">
        <f t="shared" si="1019"/>
        <v>373</v>
      </c>
    </row>
    <row r="1635" spans="2:35" x14ac:dyDescent="0.35">
      <c r="B1635" s="50" t="s">
        <v>90</v>
      </c>
      <c r="C1635" s="23">
        <v>394473</v>
      </c>
      <c r="D1635" s="23">
        <v>394753</v>
      </c>
      <c r="E1635" s="119">
        <f t="shared" si="1013"/>
        <v>280</v>
      </c>
      <c r="F1635" s="21"/>
      <c r="G1635" s="50" t="s">
        <v>90</v>
      </c>
      <c r="H1635" s="23">
        <f t="shared" si="1007"/>
        <v>394753</v>
      </c>
      <c r="I1635" s="23">
        <v>395089</v>
      </c>
      <c r="J1635" s="119">
        <f t="shared" si="1014"/>
        <v>336</v>
      </c>
      <c r="K1635" s="21"/>
      <c r="L1635" s="50" t="s">
        <v>90</v>
      </c>
      <c r="M1635" s="23">
        <f t="shared" si="1008"/>
        <v>395089</v>
      </c>
      <c r="N1635" s="40">
        <v>395398</v>
      </c>
      <c r="O1635" s="132">
        <f t="shared" si="1015"/>
        <v>309</v>
      </c>
      <c r="P1635" s="21">
        <f>SUM(O1630:O1635)</f>
        <v>886</v>
      </c>
      <c r="Q1635" s="50" t="s">
        <v>90</v>
      </c>
      <c r="R1635" s="23">
        <f t="shared" si="1009"/>
        <v>395398</v>
      </c>
      <c r="S1635" s="23">
        <v>395746</v>
      </c>
      <c r="T1635" s="119">
        <f t="shared" si="1016"/>
        <v>348</v>
      </c>
      <c r="U1635" s="21"/>
      <c r="V1635" s="50" t="s">
        <v>90</v>
      </c>
      <c r="W1635" s="23">
        <f t="shared" si="1010"/>
        <v>395746</v>
      </c>
      <c r="X1635" s="23">
        <v>395993</v>
      </c>
      <c r="Y1635" s="119">
        <f t="shared" si="1017"/>
        <v>247</v>
      </c>
      <c r="Z1635" s="21"/>
      <c r="AA1635" s="50" t="s">
        <v>90</v>
      </c>
      <c r="AB1635" s="23">
        <f t="shared" si="1011"/>
        <v>395993</v>
      </c>
      <c r="AC1635" s="23">
        <v>396418</v>
      </c>
      <c r="AD1635" s="119">
        <f t="shared" si="1018"/>
        <v>425</v>
      </c>
      <c r="AE1635" s="21"/>
      <c r="AF1635" s="50" t="s">
        <v>90</v>
      </c>
      <c r="AG1635" s="23">
        <f t="shared" si="1012"/>
        <v>396418</v>
      </c>
      <c r="AH1635" s="23">
        <v>396830</v>
      </c>
      <c r="AI1635" s="119">
        <f t="shared" si="1019"/>
        <v>412</v>
      </c>
    </row>
    <row r="1636" spans="2:35" x14ac:dyDescent="0.35">
      <c r="B1636" s="50" t="s">
        <v>91</v>
      </c>
      <c r="C1636" s="23">
        <v>1245341</v>
      </c>
      <c r="D1636" s="23">
        <v>1246922</v>
      </c>
      <c r="E1636" s="119">
        <f t="shared" si="1013"/>
        <v>1581</v>
      </c>
      <c r="F1636" s="21"/>
      <c r="G1636" s="50" t="s">
        <v>91</v>
      </c>
      <c r="H1636" s="23">
        <f t="shared" si="1007"/>
        <v>1246922</v>
      </c>
      <c r="I1636" s="23">
        <v>1248323</v>
      </c>
      <c r="J1636" s="119">
        <f t="shared" si="1014"/>
        <v>1401</v>
      </c>
      <c r="K1636" s="21"/>
      <c r="L1636" s="50" t="s">
        <v>91</v>
      </c>
      <c r="M1636" s="23">
        <f t="shared" si="1008"/>
        <v>1248323</v>
      </c>
      <c r="N1636" s="40">
        <v>1249009</v>
      </c>
      <c r="O1636" s="132">
        <f t="shared" si="1015"/>
        <v>686</v>
      </c>
      <c r="P1636" s="21">
        <f>SUM(P1634:P1635)</f>
        <v>1192</v>
      </c>
      <c r="Q1636" s="50" t="s">
        <v>91</v>
      </c>
      <c r="R1636" s="23">
        <f t="shared" si="1009"/>
        <v>1249009</v>
      </c>
      <c r="S1636" s="23">
        <v>1249013</v>
      </c>
      <c r="T1636" s="119">
        <f t="shared" si="1016"/>
        <v>4</v>
      </c>
      <c r="U1636" s="21"/>
      <c r="V1636" s="50" t="s">
        <v>91</v>
      </c>
      <c r="W1636" s="23">
        <f t="shared" si="1010"/>
        <v>1249013</v>
      </c>
      <c r="X1636" s="23">
        <v>1250227</v>
      </c>
      <c r="Y1636" s="119">
        <f t="shared" si="1017"/>
        <v>1214</v>
      </c>
      <c r="Z1636" s="21"/>
      <c r="AA1636" s="50" t="s">
        <v>91</v>
      </c>
      <c r="AB1636" s="23">
        <f t="shared" si="1011"/>
        <v>1250227</v>
      </c>
      <c r="AC1636" s="23">
        <v>1251675</v>
      </c>
      <c r="AD1636" s="119">
        <f t="shared" si="1018"/>
        <v>1448</v>
      </c>
      <c r="AE1636" s="21"/>
      <c r="AF1636" s="50" t="s">
        <v>91</v>
      </c>
      <c r="AG1636" s="23">
        <f t="shared" si="1012"/>
        <v>1251675</v>
      </c>
      <c r="AH1636" s="23">
        <v>1252996</v>
      </c>
      <c r="AI1636" s="119">
        <f t="shared" si="1019"/>
        <v>1321</v>
      </c>
    </row>
    <row r="1637" spans="2:35" x14ac:dyDescent="0.35">
      <c r="B1637" s="50" t="s">
        <v>94</v>
      </c>
      <c r="C1637" s="23">
        <v>0</v>
      </c>
      <c r="D1637" s="23">
        <v>0</v>
      </c>
      <c r="E1637" s="119">
        <f>SUM(E1630:E1636)</f>
        <v>2381</v>
      </c>
      <c r="F1637" s="21"/>
      <c r="G1637" s="50" t="s">
        <v>94</v>
      </c>
      <c r="H1637" s="23">
        <f t="shared" si="1007"/>
        <v>0</v>
      </c>
      <c r="I1637" s="23"/>
      <c r="J1637" s="119">
        <f>SUM(J1630:J1636)</f>
        <v>2302</v>
      </c>
      <c r="K1637" s="21"/>
      <c r="L1637" s="50" t="s">
        <v>94</v>
      </c>
      <c r="M1637" s="23">
        <f t="shared" si="1008"/>
        <v>0</v>
      </c>
      <c r="N1637" s="23"/>
      <c r="O1637" s="119">
        <f>SUM(O1630:O1636)</f>
        <v>1572</v>
      </c>
      <c r="P1637" s="21"/>
      <c r="Q1637" s="50" t="s">
        <v>94</v>
      </c>
      <c r="R1637" s="23">
        <f t="shared" si="1009"/>
        <v>0</v>
      </c>
      <c r="S1637" s="23"/>
      <c r="T1637" s="119">
        <f>SUM(T1630:T1636)</f>
        <v>910</v>
      </c>
      <c r="U1637" s="21"/>
      <c r="V1637" s="50" t="s">
        <v>94</v>
      </c>
      <c r="W1637" s="23">
        <f t="shared" si="1010"/>
        <v>0</v>
      </c>
      <c r="X1637" s="23">
        <v>0</v>
      </c>
      <c r="Y1637" s="119">
        <f>SUM(Y1630:Y1636)</f>
        <v>1948</v>
      </c>
      <c r="Z1637" s="21"/>
      <c r="AA1637" s="50" t="s">
        <v>94</v>
      </c>
      <c r="AB1637" s="23">
        <f t="shared" si="1011"/>
        <v>0</v>
      </c>
      <c r="AC1637" s="23">
        <v>0</v>
      </c>
      <c r="AD1637" s="119">
        <f>SUM(AD1630:AD1636)</f>
        <v>2483</v>
      </c>
      <c r="AE1637" s="21"/>
      <c r="AF1637" s="50" t="s">
        <v>94</v>
      </c>
      <c r="AG1637" s="23">
        <f t="shared" si="1012"/>
        <v>0</v>
      </c>
      <c r="AH1637" s="23">
        <v>0</v>
      </c>
      <c r="AI1637" s="119">
        <f>SUM(AI1630:AI1636)</f>
        <v>2355</v>
      </c>
    </row>
    <row r="1638" spans="2:35" x14ac:dyDescent="0.35">
      <c r="B1638" s="50" t="s">
        <v>97</v>
      </c>
      <c r="C1638" s="23">
        <v>642457</v>
      </c>
      <c r="D1638" s="23">
        <v>642690</v>
      </c>
      <c r="E1638" s="119">
        <f>D1638-C1638</f>
        <v>233</v>
      </c>
      <c r="F1638" s="21"/>
      <c r="G1638" s="50" t="s">
        <v>97</v>
      </c>
      <c r="H1638" s="23">
        <f t="shared" si="1007"/>
        <v>642690</v>
      </c>
      <c r="I1638" s="23">
        <f>H1638+238</f>
        <v>642928</v>
      </c>
      <c r="J1638" s="119">
        <f>I1638-H1638</f>
        <v>238</v>
      </c>
      <c r="K1638" s="21"/>
      <c r="L1638" s="50" t="s">
        <v>97</v>
      </c>
      <c r="M1638" s="23">
        <f t="shared" si="1008"/>
        <v>642928</v>
      </c>
      <c r="N1638" s="40">
        <f>M1638+144</f>
        <v>643072</v>
      </c>
      <c r="O1638" s="119">
        <f>N1638-M1638</f>
        <v>144</v>
      </c>
      <c r="P1638" s="21"/>
      <c r="Q1638" s="50" t="s">
        <v>97</v>
      </c>
      <c r="R1638" s="23">
        <f t="shared" si="1009"/>
        <v>643072</v>
      </c>
      <c r="S1638" s="23">
        <v>643377</v>
      </c>
      <c r="T1638" s="119">
        <f>S1638-R1638</f>
        <v>305</v>
      </c>
      <c r="U1638" s="21"/>
      <c r="V1638" s="50" t="s">
        <v>97</v>
      </c>
      <c r="W1638" s="23">
        <f t="shared" si="1010"/>
        <v>643377</v>
      </c>
      <c r="X1638" s="23">
        <v>643570</v>
      </c>
      <c r="Y1638" s="119">
        <f>X1638-W1638</f>
        <v>193</v>
      </c>
      <c r="Z1638" s="21"/>
      <c r="AA1638" s="50" t="s">
        <v>97</v>
      </c>
      <c r="AB1638" s="23">
        <f t="shared" si="1011"/>
        <v>643570</v>
      </c>
      <c r="AC1638" s="23">
        <f>AB1638+285</f>
        <v>643855</v>
      </c>
      <c r="AD1638" s="119">
        <f>AC1638-AB1638</f>
        <v>285</v>
      </c>
      <c r="AE1638" s="21"/>
      <c r="AF1638" s="50" t="s">
        <v>97</v>
      </c>
      <c r="AG1638" s="23">
        <f t="shared" si="1012"/>
        <v>643855</v>
      </c>
      <c r="AH1638" s="23">
        <v>644088</v>
      </c>
      <c r="AI1638" s="119">
        <f>AH1638-AG1638</f>
        <v>233</v>
      </c>
    </row>
    <row r="1639" spans="2:35" x14ac:dyDescent="0.35">
      <c r="B1639" s="29" t="s">
        <v>130</v>
      </c>
      <c r="C1639" s="23">
        <v>0</v>
      </c>
      <c r="D1639" s="23"/>
      <c r="E1639" s="121">
        <f>E1638+E1637+E1629+E1621+E1622+E1620+E1619+E1618+E1617</f>
        <v>6720</v>
      </c>
      <c r="F1639" s="21"/>
      <c r="G1639" s="29" t="s">
        <v>130</v>
      </c>
      <c r="H1639" s="23">
        <f t="shared" si="1007"/>
        <v>0</v>
      </c>
      <c r="I1639" s="23"/>
      <c r="J1639" s="121">
        <f>J1638+J1637+J1629+J1621+J1622+J1620+J1619+J1618+J1617</f>
        <v>-5274327</v>
      </c>
      <c r="K1639" s="21"/>
      <c r="L1639" s="29" t="s">
        <v>130</v>
      </c>
      <c r="M1639" s="23">
        <f t="shared" si="1008"/>
        <v>0</v>
      </c>
      <c r="N1639" s="23"/>
      <c r="O1639" s="121">
        <f>O1638+O1637+O1629+O1621+O1622+O1620+O1619+O1618+O1617</f>
        <v>5286747</v>
      </c>
      <c r="P1639" s="21"/>
      <c r="Q1639" s="29" t="s">
        <v>130</v>
      </c>
      <c r="R1639" s="23">
        <f t="shared" si="1009"/>
        <v>0</v>
      </c>
      <c r="S1639" s="23"/>
      <c r="T1639" s="121">
        <f>T1638+T1637+T1629+T1621+T1622+T1620+T1619+T1618+T1617</f>
        <v>3509</v>
      </c>
      <c r="U1639" s="21"/>
      <c r="V1639" s="29" t="s">
        <v>130</v>
      </c>
      <c r="W1639" s="23">
        <f t="shared" si="1010"/>
        <v>0</v>
      </c>
      <c r="X1639" s="23"/>
      <c r="Y1639" s="121">
        <f>Y1638+Y1637+Y1629+Y1621+Y1622+Y1620+Y1619+Y1618+Y1617</f>
        <v>6521</v>
      </c>
      <c r="Z1639" s="21"/>
      <c r="AA1639" s="29" t="s">
        <v>130</v>
      </c>
      <c r="AB1639" s="23">
        <f t="shared" si="1011"/>
        <v>0</v>
      </c>
      <c r="AC1639" s="23"/>
      <c r="AD1639" s="121">
        <f>AD1638+AD1637+AD1629+AD1621+AD1622+AD1620+AD1619+AD1618+AD1617</f>
        <v>7344</v>
      </c>
      <c r="AE1639" s="21"/>
      <c r="AF1639" s="29" t="s">
        <v>130</v>
      </c>
      <c r="AG1639" s="23">
        <f t="shared" si="1012"/>
        <v>0</v>
      </c>
      <c r="AH1639" s="23"/>
      <c r="AI1639" s="121">
        <f>AI1638+AI1637+AI1629+AI1621+AI1622+AI1620+AI1619+AI1618+AI1617</f>
        <v>-4753759</v>
      </c>
    </row>
    <row r="1640" spans="2:35" x14ac:dyDescent="0.35">
      <c r="B1640" s="21"/>
      <c r="C1640" s="21"/>
      <c r="D1640" s="21"/>
      <c r="E1640" s="123">
        <f>E1639-E1623+471</f>
        <v>5651</v>
      </c>
      <c r="F1640" s="21"/>
      <c r="G1640" s="21"/>
      <c r="H1640" s="23"/>
      <c r="I1640" s="40"/>
      <c r="J1640" s="123">
        <f>J1639-J1623+471</f>
        <v>-5275696</v>
      </c>
      <c r="K1640" s="21"/>
      <c r="L1640" s="21"/>
      <c r="M1640" s="21"/>
      <c r="N1640" s="21"/>
      <c r="O1640" s="123">
        <f>O1639-O1623+471</f>
        <v>5286238</v>
      </c>
      <c r="P1640" s="21"/>
      <c r="Q1640" s="21"/>
      <c r="R1640" s="21"/>
      <c r="S1640" s="21"/>
      <c r="T1640" s="123">
        <f>T1639-T1623+471</f>
        <v>3590</v>
      </c>
      <c r="U1640" s="21"/>
      <c r="V1640" s="21"/>
      <c r="W1640" s="21"/>
      <c r="X1640" s="21"/>
      <c r="Y1640" s="123">
        <f>Y1639-Y1623+471</f>
        <v>5472</v>
      </c>
      <c r="Z1640" s="21"/>
      <c r="AA1640" s="21"/>
      <c r="AB1640" s="21"/>
      <c r="AC1640" s="21"/>
      <c r="AD1640" s="123">
        <f>AD1639-AD1623+471</f>
        <v>5905</v>
      </c>
      <c r="AE1640" s="21"/>
      <c r="AF1640" s="21"/>
      <c r="AG1640" s="21"/>
      <c r="AH1640" s="21"/>
      <c r="AI1640" s="123">
        <f>AI1639-AI1623+471</f>
        <v>-4755068</v>
      </c>
    </row>
    <row r="1642" spans="2:35" x14ac:dyDescent="0.35">
      <c r="B1642" s="117" t="s">
        <v>114</v>
      </c>
      <c r="C1642" s="292" t="s">
        <v>1895</v>
      </c>
      <c r="D1642" s="293"/>
      <c r="E1642" s="294"/>
      <c r="F1642" s="21"/>
      <c r="G1642" s="117" t="s">
        <v>114</v>
      </c>
      <c r="H1642" s="292" t="s">
        <v>1900</v>
      </c>
      <c r="I1642" s="293"/>
      <c r="J1642" s="294"/>
      <c r="K1642" s="21"/>
      <c r="L1642" s="117" t="s">
        <v>114</v>
      </c>
      <c r="M1642" s="292" t="s">
        <v>1901</v>
      </c>
      <c r="N1642" s="293"/>
      <c r="O1642" s="294"/>
      <c r="P1642" s="21"/>
      <c r="Q1642" s="117" t="s">
        <v>114</v>
      </c>
      <c r="R1642" s="292" t="s">
        <v>1902</v>
      </c>
      <c r="S1642" s="293"/>
      <c r="T1642" s="294"/>
      <c r="U1642" s="67"/>
      <c r="V1642" s="117" t="s">
        <v>114</v>
      </c>
      <c r="W1642" s="292" t="s">
        <v>1903</v>
      </c>
      <c r="X1642" s="293"/>
      <c r="Y1642" s="294"/>
      <c r="Z1642" s="21"/>
      <c r="AA1642" s="117" t="s">
        <v>114</v>
      </c>
      <c r="AB1642" s="292" t="s">
        <v>1904</v>
      </c>
      <c r="AC1642" s="293"/>
      <c r="AD1642" s="294"/>
      <c r="AE1642" s="21"/>
      <c r="AF1642" s="117" t="s">
        <v>114</v>
      </c>
      <c r="AG1642" s="292" t="s">
        <v>1905</v>
      </c>
      <c r="AH1642" s="293"/>
      <c r="AI1642" s="294"/>
    </row>
    <row r="1643" spans="2:35" x14ac:dyDescent="0.35">
      <c r="B1643" s="50"/>
      <c r="C1643" s="118" t="s">
        <v>81</v>
      </c>
      <c r="D1643" s="118" t="s">
        <v>82</v>
      </c>
      <c r="E1643" s="118" t="s">
        <v>95</v>
      </c>
      <c r="F1643" s="21"/>
      <c r="G1643" s="50"/>
      <c r="H1643" s="118" t="s">
        <v>81</v>
      </c>
      <c r="I1643" s="118" t="s">
        <v>82</v>
      </c>
      <c r="J1643" s="118" t="s">
        <v>95</v>
      </c>
      <c r="K1643" s="21"/>
      <c r="L1643" s="50"/>
      <c r="M1643" s="118" t="s">
        <v>81</v>
      </c>
      <c r="N1643" s="118" t="s">
        <v>82</v>
      </c>
      <c r="O1643" s="118" t="s">
        <v>95</v>
      </c>
      <c r="P1643" s="21"/>
      <c r="Q1643" s="50"/>
      <c r="R1643" s="118" t="s">
        <v>81</v>
      </c>
      <c r="S1643" s="118" t="s">
        <v>82</v>
      </c>
      <c r="T1643" s="118" t="s">
        <v>95</v>
      </c>
      <c r="U1643" s="21"/>
      <c r="V1643" s="50"/>
      <c r="W1643" s="118" t="s">
        <v>81</v>
      </c>
      <c r="X1643" s="118" t="s">
        <v>82</v>
      </c>
      <c r="Y1643" s="118" t="s">
        <v>95</v>
      </c>
      <c r="Z1643" s="21"/>
      <c r="AA1643" s="50"/>
      <c r="AB1643" s="118" t="s">
        <v>81</v>
      </c>
      <c r="AC1643" s="118" t="s">
        <v>82</v>
      </c>
      <c r="AD1643" s="118" t="s">
        <v>95</v>
      </c>
      <c r="AE1643" s="21"/>
      <c r="AF1643" s="50"/>
      <c r="AG1643" s="118" t="s">
        <v>81</v>
      </c>
      <c r="AH1643" s="118" t="s">
        <v>82</v>
      </c>
      <c r="AI1643" s="118" t="s">
        <v>95</v>
      </c>
    </row>
    <row r="1644" spans="2:35" x14ac:dyDescent="0.35">
      <c r="B1644" s="50" t="s">
        <v>92</v>
      </c>
      <c r="C1644" s="23" t="e">
        <f>#REF!</f>
        <v>#REF!</v>
      </c>
      <c r="D1644" s="23">
        <v>52749</v>
      </c>
      <c r="E1644" s="119" t="e">
        <f>(D1644-C1644)*10</f>
        <v>#REF!</v>
      </c>
      <c r="F1644" s="21"/>
      <c r="G1644" s="50" t="s">
        <v>92</v>
      </c>
      <c r="H1644" s="23">
        <v>528697</v>
      </c>
      <c r="I1644" s="40">
        <v>528839</v>
      </c>
      <c r="J1644" s="119">
        <f>(I1644-H1644)*10</f>
        <v>1420</v>
      </c>
      <c r="K1644" s="21"/>
      <c r="L1644" s="50" t="s">
        <v>92</v>
      </c>
      <c r="M1644" s="40">
        <f>I1644</f>
        <v>528839</v>
      </c>
      <c r="N1644" s="40">
        <v>528998</v>
      </c>
      <c r="O1644" s="119">
        <f>(N1644-M1644)*10</f>
        <v>1590</v>
      </c>
      <c r="P1644" s="21"/>
      <c r="Q1644" s="50" t="s">
        <v>92</v>
      </c>
      <c r="R1644" s="40">
        <f>N1644</f>
        <v>528998</v>
      </c>
      <c r="S1644" s="40">
        <v>529170</v>
      </c>
      <c r="T1644" s="119">
        <f>(S1644-R1644)*10</f>
        <v>1720</v>
      </c>
      <c r="U1644" s="21"/>
      <c r="V1644" s="50" t="s">
        <v>92</v>
      </c>
      <c r="W1644" s="23">
        <f>S1644</f>
        <v>529170</v>
      </c>
      <c r="X1644" s="23">
        <v>529333</v>
      </c>
      <c r="Y1644" s="119">
        <f>(X1644-W1644)*10</f>
        <v>1630</v>
      </c>
      <c r="Z1644" s="21"/>
      <c r="AA1644" s="50" t="s">
        <v>92</v>
      </c>
      <c r="AB1644" s="23">
        <f>X1644</f>
        <v>529333</v>
      </c>
      <c r="AC1644" s="23">
        <v>529416</v>
      </c>
      <c r="AD1644" s="119">
        <f>(AC1644-AB1644)*10</f>
        <v>830</v>
      </c>
      <c r="AE1644" s="21"/>
      <c r="AF1644" s="50" t="s">
        <v>92</v>
      </c>
      <c r="AG1644" s="23">
        <f>AC1644</f>
        <v>529416</v>
      </c>
      <c r="AH1644" s="23">
        <v>529515</v>
      </c>
      <c r="AI1644" s="119">
        <f>(AH1644-AG1644)*10</f>
        <v>990</v>
      </c>
    </row>
    <row r="1645" spans="2:35" x14ac:dyDescent="0.35">
      <c r="B1645" s="50" t="s">
        <v>6</v>
      </c>
      <c r="C1645" s="23" t="e">
        <f>#REF!</f>
        <v>#REF!</v>
      </c>
      <c r="D1645" s="23">
        <v>368642</v>
      </c>
      <c r="E1645" s="119" t="e">
        <f>D1645-C1645</f>
        <v>#REF!</v>
      </c>
      <c r="F1645" s="21"/>
      <c r="G1645" s="50" t="s">
        <v>6</v>
      </c>
      <c r="H1645" s="23">
        <f t="shared" ref="H1645:H1666" si="1020">D1645</f>
        <v>368642</v>
      </c>
      <c r="I1645" s="40">
        <v>369175</v>
      </c>
      <c r="J1645" s="119">
        <f>I1645-H1645</f>
        <v>533</v>
      </c>
      <c r="K1645" s="21"/>
      <c r="L1645" s="50" t="s">
        <v>6</v>
      </c>
      <c r="M1645" s="40">
        <f>I1645</f>
        <v>369175</v>
      </c>
      <c r="N1645" s="40">
        <v>369748</v>
      </c>
      <c r="O1645" s="119">
        <f>N1645-M1645</f>
        <v>573</v>
      </c>
      <c r="P1645" s="21"/>
      <c r="Q1645" s="50" t="s">
        <v>6</v>
      </c>
      <c r="R1645" s="40">
        <f t="shared" ref="R1645:R1666" si="1021">N1645</f>
        <v>369748</v>
      </c>
      <c r="S1645" s="40">
        <v>370308</v>
      </c>
      <c r="T1645" s="119">
        <f>S1645-R1645</f>
        <v>560</v>
      </c>
      <c r="U1645" s="21"/>
      <c r="V1645" s="50" t="s">
        <v>6</v>
      </c>
      <c r="W1645" s="23">
        <f t="shared" ref="W1645:W1666" si="1022">S1645</f>
        <v>370308</v>
      </c>
      <c r="X1645" s="23">
        <v>370751</v>
      </c>
      <c r="Y1645" s="119">
        <f>X1645-W1645</f>
        <v>443</v>
      </c>
      <c r="Z1645" s="21"/>
      <c r="AA1645" s="50" t="s">
        <v>6</v>
      </c>
      <c r="AB1645" s="23">
        <f t="shared" ref="AB1645:AB1666" si="1023">X1645</f>
        <v>370751</v>
      </c>
      <c r="AC1645" s="23">
        <v>371223</v>
      </c>
      <c r="AD1645" s="119">
        <f>AC1645-AB1645</f>
        <v>472</v>
      </c>
      <c r="AE1645" s="21"/>
      <c r="AF1645" s="50" t="s">
        <v>6</v>
      </c>
      <c r="AG1645" s="23">
        <f t="shared" ref="AG1645:AG1666" si="1024">AC1645</f>
        <v>371223</v>
      </c>
      <c r="AH1645" s="23">
        <v>372002</v>
      </c>
      <c r="AI1645" s="119">
        <f>AH1645-AG1645</f>
        <v>779</v>
      </c>
    </row>
    <row r="1646" spans="2:35" x14ac:dyDescent="0.35">
      <c r="B1646" s="50" t="s">
        <v>103</v>
      </c>
      <c r="C1646" s="23" t="e">
        <f>#REF!</f>
        <v>#REF!</v>
      </c>
      <c r="D1646" s="23">
        <v>200532</v>
      </c>
      <c r="E1646" s="119" t="e">
        <f>D1646-C1646</f>
        <v>#REF!</v>
      </c>
      <c r="F1646" s="21"/>
      <c r="G1646" s="50" t="s">
        <v>103</v>
      </c>
      <c r="H1646" s="23">
        <f t="shared" si="1020"/>
        <v>200532</v>
      </c>
      <c r="I1646" s="40">
        <v>201254</v>
      </c>
      <c r="J1646" s="119">
        <f>I1646-H1646</f>
        <v>722</v>
      </c>
      <c r="K1646" s="21"/>
      <c r="L1646" s="50" t="s">
        <v>103</v>
      </c>
      <c r="M1646" s="40">
        <f t="shared" ref="M1646:M1666" si="1025">I1646</f>
        <v>201254</v>
      </c>
      <c r="N1646" s="40">
        <v>202024</v>
      </c>
      <c r="O1646" s="132">
        <f>N1646-M1646</f>
        <v>770</v>
      </c>
      <c r="P1646" s="21"/>
      <c r="Q1646" s="50" t="s">
        <v>103</v>
      </c>
      <c r="R1646" s="40">
        <f t="shared" si="1021"/>
        <v>202024</v>
      </c>
      <c r="S1646" s="40">
        <v>202756</v>
      </c>
      <c r="T1646" s="119">
        <f>S1646-R1646</f>
        <v>732</v>
      </c>
      <c r="U1646" s="21"/>
      <c r="V1646" s="50" t="s">
        <v>103</v>
      </c>
      <c r="W1646" s="23">
        <f t="shared" si="1022"/>
        <v>202756</v>
      </c>
      <c r="X1646" s="40">
        <v>203510</v>
      </c>
      <c r="Y1646" s="119">
        <f>X1646-W1646</f>
        <v>754</v>
      </c>
      <c r="Z1646" s="21"/>
      <c r="AA1646" s="50" t="s">
        <v>103</v>
      </c>
      <c r="AB1646" s="23">
        <f t="shared" si="1023"/>
        <v>203510</v>
      </c>
      <c r="AC1646" s="40">
        <v>204268</v>
      </c>
      <c r="AD1646" s="119">
        <f>AC1646-AB1646</f>
        <v>758</v>
      </c>
      <c r="AE1646" s="21"/>
      <c r="AF1646" s="50" t="s">
        <v>103</v>
      </c>
      <c r="AG1646" s="23">
        <f t="shared" si="1024"/>
        <v>204268</v>
      </c>
      <c r="AH1646" s="23">
        <v>205009</v>
      </c>
      <c r="AI1646" s="119">
        <f>AH1646-AG1646</f>
        <v>741</v>
      </c>
    </row>
    <row r="1647" spans="2:35" x14ac:dyDescent="0.35">
      <c r="B1647" s="28" t="s">
        <v>100</v>
      </c>
      <c r="C1647" s="23" t="e">
        <f>#REF!</f>
        <v>#REF!</v>
      </c>
      <c r="D1647" s="23"/>
      <c r="E1647" s="119" t="e">
        <f>D1647-C1647</f>
        <v>#REF!</v>
      </c>
      <c r="F1647" s="21"/>
      <c r="G1647" s="28" t="s">
        <v>100</v>
      </c>
      <c r="H1647" s="23">
        <v>213016</v>
      </c>
      <c r="I1647" s="40">
        <v>213201</v>
      </c>
      <c r="J1647" s="119">
        <f>I1647-H1647</f>
        <v>185</v>
      </c>
      <c r="K1647" s="21"/>
      <c r="L1647" s="28" t="s">
        <v>100</v>
      </c>
      <c r="M1647" s="40">
        <f t="shared" si="1025"/>
        <v>213201</v>
      </c>
      <c r="N1647" s="40">
        <v>213491</v>
      </c>
      <c r="O1647" s="119">
        <f>N1647-M1647</f>
        <v>290</v>
      </c>
      <c r="P1647" s="21"/>
      <c r="Q1647" s="28" t="s">
        <v>100</v>
      </c>
      <c r="R1647" s="40">
        <f t="shared" si="1021"/>
        <v>213491</v>
      </c>
      <c r="S1647" s="40">
        <v>213641</v>
      </c>
      <c r="T1647" s="119">
        <f>S1647-R1647</f>
        <v>150</v>
      </c>
      <c r="U1647" s="21"/>
      <c r="V1647" s="28" t="s">
        <v>100</v>
      </c>
      <c r="W1647" s="23">
        <f t="shared" si="1022"/>
        <v>213641</v>
      </c>
      <c r="X1647" s="23">
        <v>213791</v>
      </c>
      <c r="Y1647" s="119">
        <f>X1647-W1647</f>
        <v>150</v>
      </c>
      <c r="Z1647" s="21"/>
      <c r="AA1647" s="28" t="s">
        <v>100</v>
      </c>
      <c r="AB1647" s="23">
        <f t="shared" si="1023"/>
        <v>213791</v>
      </c>
      <c r="AC1647" s="23">
        <v>214041</v>
      </c>
      <c r="AD1647" s="119">
        <f>AC1647-AB1647</f>
        <v>250</v>
      </c>
      <c r="AE1647" s="21"/>
      <c r="AF1647" s="28" t="s">
        <v>100</v>
      </c>
      <c r="AG1647" s="23">
        <f t="shared" si="1024"/>
        <v>214041</v>
      </c>
      <c r="AH1647" s="23">
        <v>214196</v>
      </c>
      <c r="AI1647" s="119">
        <f>AH1647-AG1647</f>
        <v>155</v>
      </c>
    </row>
    <row r="1648" spans="2:35" x14ac:dyDescent="0.35">
      <c r="B1648" s="28" t="s">
        <v>1176</v>
      </c>
      <c r="C1648" s="23" t="e">
        <f>#REF!</f>
        <v>#REF!</v>
      </c>
      <c r="D1648" s="23"/>
      <c r="E1648" s="119" t="e">
        <f>D1648-C1648</f>
        <v>#REF!</v>
      </c>
      <c r="F1648" s="21"/>
      <c r="G1648" s="28" t="s">
        <v>1176</v>
      </c>
      <c r="H1648" s="23">
        <v>516</v>
      </c>
      <c r="I1648" s="40">
        <v>516</v>
      </c>
      <c r="J1648" s="119">
        <f>I1648-H1648</f>
        <v>0</v>
      </c>
      <c r="K1648" s="21"/>
      <c r="L1648" s="28" t="s">
        <v>1176</v>
      </c>
      <c r="M1648" s="40">
        <f t="shared" si="1025"/>
        <v>516</v>
      </c>
      <c r="N1648" s="40">
        <v>516</v>
      </c>
      <c r="O1648" s="119">
        <f>N1648-M1648</f>
        <v>0</v>
      </c>
      <c r="P1648" s="21"/>
      <c r="Q1648" s="28" t="s">
        <v>1176</v>
      </c>
      <c r="R1648" s="40">
        <f t="shared" si="1021"/>
        <v>516</v>
      </c>
      <c r="S1648" s="40">
        <v>516</v>
      </c>
      <c r="T1648" s="119">
        <f>S1648-R1648</f>
        <v>0</v>
      </c>
      <c r="U1648" s="21"/>
      <c r="V1648" s="28" t="s">
        <v>1176</v>
      </c>
      <c r="W1648" s="23">
        <f t="shared" si="1022"/>
        <v>516</v>
      </c>
      <c r="X1648" s="23">
        <v>516</v>
      </c>
      <c r="Y1648" s="119">
        <f>X1648-W1648</f>
        <v>0</v>
      </c>
      <c r="Z1648" s="21"/>
      <c r="AA1648" s="28" t="s">
        <v>1176</v>
      </c>
      <c r="AB1648" s="23">
        <f t="shared" si="1023"/>
        <v>516</v>
      </c>
      <c r="AC1648" s="23">
        <v>516</v>
      </c>
      <c r="AD1648" s="119">
        <f>AC1648-AB1648</f>
        <v>0</v>
      </c>
      <c r="AE1648" s="21"/>
      <c r="AF1648" s="28" t="s">
        <v>1176</v>
      </c>
      <c r="AG1648" s="23">
        <f t="shared" si="1024"/>
        <v>516</v>
      </c>
      <c r="AH1648" s="23">
        <v>516</v>
      </c>
      <c r="AI1648" s="119">
        <f>AH1648-AG1648</f>
        <v>0</v>
      </c>
    </row>
    <row r="1649" spans="2:36" x14ac:dyDescent="0.35">
      <c r="B1649" s="28" t="s">
        <v>1179</v>
      </c>
      <c r="C1649" s="23" t="e">
        <f>#REF!</f>
        <v>#REF!</v>
      </c>
      <c r="D1649" s="23"/>
      <c r="E1649" s="119" t="e">
        <f>D1649-C1649</f>
        <v>#REF!</v>
      </c>
      <c r="F1649" s="21"/>
      <c r="G1649" s="28" t="s">
        <v>1179</v>
      </c>
      <c r="H1649" s="23">
        <v>12279</v>
      </c>
      <c r="I1649" s="40">
        <v>12279</v>
      </c>
      <c r="J1649" s="119">
        <f>I1649-H1649</f>
        <v>0</v>
      </c>
      <c r="K1649" s="21"/>
      <c r="L1649" s="28" t="s">
        <v>1179</v>
      </c>
      <c r="M1649" s="40">
        <f t="shared" si="1025"/>
        <v>12279</v>
      </c>
      <c r="N1649" s="40">
        <v>12279</v>
      </c>
      <c r="O1649" s="119">
        <f>N1649-M1649</f>
        <v>0</v>
      </c>
      <c r="P1649" s="21"/>
      <c r="Q1649" s="28" t="s">
        <v>1179</v>
      </c>
      <c r="R1649" s="40">
        <f t="shared" si="1021"/>
        <v>12279</v>
      </c>
      <c r="S1649" s="40">
        <v>12279</v>
      </c>
      <c r="T1649" s="119">
        <f>S1649-R1649</f>
        <v>0</v>
      </c>
      <c r="U1649" s="21"/>
      <c r="V1649" s="28" t="s">
        <v>1179</v>
      </c>
      <c r="W1649" s="23">
        <f t="shared" si="1022"/>
        <v>12279</v>
      </c>
      <c r="X1649" s="23">
        <v>12279</v>
      </c>
      <c r="Y1649" s="119">
        <f>X1649-W1649</f>
        <v>0</v>
      </c>
      <c r="Z1649" s="21"/>
      <c r="AA1649" s="28" t="s">
        <v>1179</v>
      </c>
      <c r="AB1649" s="23">
        <f t="shared" si="1023"/>
        <v>12279</v>
      </c>
      <c r="AC1649" s="23">
        <v>12279</v>
      </c>
      <c r="AD1649" s="119">
        <f>AC1649-AB1649</f>
        <v>0</v>
      </c>
      <c r="AE1649" s="21"/>
      <c r="AF1649" s="28" t="s">
        <v>1179</v>
      </c>
      <c r="AG1649" s="23">
        <f t="shared" si="1024"/>
        <v>12279</v>
      </c>
      <c r="AH1649" s="23">
        <v>12279</v>
      </c>
      <c r="AI1649" s="119">
        <f>AH1649-AG1649</f>
        <v>0</v>
      </c>
    </row>
    <row r="1650" spans="2:36" x14ac:dyDescent="0.35">
      <c r="B1650" s="50" t="s">
        <v>3</v>
      </c>
      <c r="C1650" s="23" t="e">
        <f>#REF!</f>
        <v>#REF!</v>
      </c>
      <c r="D1650" s="23">
        <v>395662</v>
      </c>
      <c r="E1650" s="119" t="e">
        <f>(D1650-C1650)*10</f>
        <v>#REF!</v>
      </c>
      <c r="F1650" s="21"/>
      <c r="G1650" s="50" t="s">
        <v>3</v>
      </c>
      <c r="H1650" s="23">
        <f t="shared" si="1020"/>
        <v>395662</v>
      </c>
      <c r="I1650" s="40">
        <v>395850</v>
      </c>
      <c r="J1650" s="119">
        <f>(I1650-H1650)*10</f>
        <v>1880</v>
      </c>
      <c r="K1650" s="21"/>
      <c r="L1650" s="50" t="s">
        <v>3</v>
      </c>
      <c r="M1650" s="40">
        <f t="shared" si="1025"/>
        <v>395850</v>
      </c>
      <c r="N1650" s="40">
        <v>396046</v>
      </c>
      <c r="O1650" s="119">
        <f>(N1650-M1650)*10</f>
        <v>1960</v>
      </c>
      <c r="P1650" s="21"/>
      <c r="Q1650" s="50" t="s">
        <v>3</v>
      </c>
      <c r="R1650" s="40">
        <f t="shared" si="1021"/>
        <v>396046</v>
      </c>
      <c r="S1650" s="40">
        <v>396242</v>
      </c>
      <c r="T1650" s="119">
        <f>(S1650-R1650)*10</f>
        <v>1960</v>
      </c>
      <c r="U1650" s="21"/>
      <c r="V1650" s="50" t="s">
        <v>3</v>
      </c>
      <c r="W1650" s="23">
        <f t="shared" si="1022"/>
        <v>396242</v>
      </c>
      <c r="X1650" s="23">
        <v>396438</v>
      </c>
      <c r="Y1650" s="119">
        <v>1960</v>
      </c>
      <c r="Z1650" s="21"/>
      <c r="AA1650" s="50" t="s">
        <v>3</v>
      </c>
      <c r="AB1650" s="23">
        <f t="shared" si="1023"/>
        <v>396438</v>
      </c>
      <c r="AC1650" s="23">
        <v>396645</v>
      </c>
      <c r="AD1650" s="119">
        <f>(AC1650-AB1650)*10</f>
        <v>2070</v>
      </c>
      <c r="AE1650" s="21"/>
      <c r="AF1650" s="50" t="s">
        <v>3</v>
      </c>
      <c r="AG1650" s="23">
        <f t="shared" si="1024"/>
        <v>396645</v>
      </c>
      <c r="AH1650" s="23">
        <v>396834</v>
      </c>
      <c r="AI1650" s="119">
        <f>(AH1650-AG1650)*10</f>
        <v>1890</v>
      </c>
    </row>
    <row r="1651" spans="2:36" x14ac:dyDescent="0.35">
      <c r="B1651" s="50" t="s">
        <v>83</v>
      </c>
      <c r="C1651" s="23" t="e">
        <f>#REF!</f>
        <v>#REF!</v>
      </c>
      <c r="D1651" s="23">
        <v>32491</v>
      </c>
      <c r="E1651" s="119" t="e">
        <f>D1651-Supply!C1651</f>
        <v>#REF!</v>
      </c>
      <c r="F1651" s="21"/>
      <c r="G1651" s="50" t="s">
        <v>83</v>
      </c>
      <c r="H1651" s="23">
        <f t="shared" si="1020"/>
        <v>32491</v>
      </c>
      <c r="I1651" s="40">
        <v>32497</v>
      </c>
      <c r="J1651" s="132">
        <f>I1651-H1651</f>
        <v>6</v>
      </c>
      <c r="K1651" s="21"/>
      <c r="L1651" s="50" t="s">
        <v>83</v>
      </c>
      <c r="M1651" s="40">
        <f t="shared" si="1025"/>
        <v>32497</v>
      </c>
      <c r="N1651" s="40">
        <v>32506</v>
      </c>
      <c r="O1651" s="119">
        <f>N1651-Supply!M1651</f>
        <v>9</v>
      </c>
      <c r="P1651" s="21"/>
      <c r="Q1651" s="50" t="s">
        <v>83</v>
      </c>
      <c r="R1651" s="40">
        <f t="shared" si="1021"/>
        <v>32506</v>
      </c>
      <c r="S1651" s="40">
        <v>32515</v>
      </c>
      <c r="T1651" s="119">
        <f>S1651-R1651</f>
        <v>9</v>
      </c>
      <c r="U1651" s="21"/>
      <c r="V1651" s="50" t="s">
        <v>83</v>
      </c>
      <c r="W1651" s="23">
        <f t="shared" si="1022"/>
        <v>32515</v>
      </c>
      <c r="X1651" s="23">
        <v>32523</v>
      </c>
      <c r="Y1651" s="119">
        <f>X1651-W1651</f>
        <v>8</v>
      </c>
      <c r="Z1651" s="21"/>
      <c r="AA1651" s="50" t="s">
        <v>83</v>
      </c>
      <c r="AB1651" s="23">
        <f t="shared" si="1023"/>
        <v>32523</v>
      </c>
      <c r="AC1651" s="23">
        <v>32532</v>
      </c>
      <c r="AD1651" s="119">
        <f>AC1651-Supply!AB1651</f>
        <v>9</v>
      </c>
      <c r="AE1651" s="21"/>
      <c r="AF1651" s="50" t="s">
        <v>83</v>
      </c>
      <c r="AG1651" s="23">
        <f t="shared" si="1024"/>
        <v>32532</v>
      </c>
      <c r="AH1651" s="23">
        <v>32551</v>
      </c>
      <c r="AI1651" s="119">
        <f>AH1651-Supply!AG1651</f>
        <v>19</v>
      </c>
    </row>
    <row r="1652" spans="2:36" x14ac:dyDescent="0.35">
      <c r="B1652" s="50" t="s">
        <v>84</v>
      </c>
      <c r="C1652" s="23" t="e">
        <f>#REF!</f>
        <v>#REF!</v>
      </c>
      <c r="D1652" s="23">
        <v>60108</v>
      </c>
      <c r="E1652" s="119" t="e">
        <f>D1652-C1652</f>
        <v>#REF!</v>
      </c>
      <c r="F1652" s="21"/>
      <c r="G1652" s="50" t="s">
        <v>84</v>
      </c>
      <c r="H1652" s="23">
        <f t="shared" si="1020"/>
        <v>60108</v>
      </c>
      <c r="I1652" s="40">
        <v>60118</v>
      </c>
      <c r="J1652" s="119">
        <f>I1652-H1652</f>
        <v>10</v>
      </c>
      <c r="K1652" s="21"/>
      <c r="L1652" s="50" t="s">
        <v>84</v>
      </c>
      <c r="M1652" s="40">
        <f t="shared" si="1025"/>
        <v>60118</v>
      </c>
      <c r="N1652" s="40">
        <v>60127</v>
      </c>
      <c r="O1652" s="119">
        <f>N1652-M1652</f>
        <v>9</v>
      </c>
      <c r="P1652" s="21"/>
      <c r="Q1652" s="50" t="s">
        <v>84</v>
      </c>
      <c r="R1652" s="40">
        <f t="shared" si="1021"/>
        <v>60127</v>
      </c>
      <c r="S1652" s="40">
        <v>60142</v>
      </c>
      <c r="T1652" s="119">
        <f>S1652-R1652</f>
        <v>15</v>
      </c>
      <c r="U1652" s="21"/>
      <c r="V1652" s="50" t="s">
        <v>84</v>
      </c>
      <c r="W1652" s="23">
        <f t="shared" si="1022"/>
        <v>60142</v>
      </c>
      <c r="X1652" s="23">
        <v>60167</v>
      </c>
      <c r="Y1652" s="119">
        <f>X1652-W1652</f>
        <v>25</v>
      </c>
      <c r="Z1652" s="21"/>
      <c r="AA1652" s="50" t="s">
        <v>84</v>
      </c>
      <c r="AB1652" s="23">
        <f t="shared" si="1023"/>
        <v>60167</v>
      </c>
      <c r="AC1652" s="23">
        <v>60198</v>
      </c>
      <c r="AD1652" s="119">
        <f>AC1652-AB1652</f>
        <v>31</v>
      </c>
      <c r="AE1652" s="21"/>
      <c r="AF1652" s="50" t="s">
        <v>84</v>
      </c>
      <c r="AG1652" s="23">
        <f t="shared" si="1024"/>
        <v>60198</v>
      </c>
      <c r="AH1652" s="23">
        <v>60198</v>
      </c>
      <c r="AI1652" s="119">
        <f>AH1652-AG1652</f>
        <v>0</v>
      </c>
      <c r="AJ1652" t="s">
        <v>1899</v>
      </c>
    </row>
    <row r="1653" spans="2:36" x14ac:dyDescent="0.35">
      <c r="B1653" s="50" t="s">
        <v>98</v>
      </c>
      <c r="C1653" s="23" t="e">
        <f>#REF!</f>
        <v>#REF!</v>
      </c>
      <c r="D1653" s="23">
        <v>0</v>
      </c>
      <c r="E1653" s="119" t="e">
        <f>D1653-C1653</f>
        <v>#REF!</v>
      </c>
      <c r="F1653" s="21"/>
      <c r="G1653" s="50" t="s">
        <v>98</v>
      </c>
      <c r="H1653" s="23">
        <f t="shared" si="1020"/>
        <v>0</v>
      </c>
      <c r="I1653" s="40">
        <v>0</v>
      </c>
      <c r="J1653" s="119">
        <f>I1653-H1653</f>
        <v>0</v>
      </c>
      <c r="K1653" s="21"/>
      <c r="L1653" s="50" t="s">
        <v>98</v>
      </c>
      <c r="M1653" s="40">
        <f t="shared" si="1025"/>
        <v>0</v>
      </c>
      <c r="N1653" s="40">
        <v>0</v>
      </c>
      <c r="O1653" s="119">
        <f>N1653-M1653</f>
        <v>0</v>
      </c>
      <c r="P1653" s="21">
        <v>163</v>
      </c>
      <c r="Q1653" s="50" t="s">
        <v>98</v>
      </c>
      <c r="R1653" s="40">
        <f t="shared" si="1021"/>
        <v>0</v>
      </c>
      <c r="S1653" s="40">
        <v>0</v>
      </c>
      <c r="T1653" s="119">
        <f>S1653-R1653</f>
        <v>0</v>
      </c>
      <c r="U1653" s="21"/>
      <c r="V1653" s="50" t="s">
        <v>98</v>
      </c>
      <c r="W1653" s="23">
        <f t="shared" si="1022"/>
        <v>0</v>
      </c>
      <c r="X1653" s="23">
        <v>0</v>
      </c>
      <c r="Y1653" s="119">
        <f>X1653-W1653</f>
        <v>0</v>
      </c>
      <c r="Z1653" s="21"/>
      <c r="AA1653" s="50" t="s">
        <v>98</v>
      </c>
      <c r="AB1653" s="23">
        <v>139852</v>
      </c>
      <c r="AC1653" s="23">
        <v>139852</v>
      </c>
      <c r="AD1653" s="119">
        <f>AC1653-AB1653</f>
        <v>0</v>
      </c>
      <c r="AE1653" s="21"/>
      <c r="AF1653" s="50" t="s">
        <v>98</v>
      </c>
      <c r="AG1653" s="23">
        <f t="shared" si="1024"/>
        <v>139852</v>
      </c>
      <c r="AH1653" s="23">
        <v>139852</v>
      </c>
      <c r="AI1653" s="119">
        <f>AH1653-AG1653</f>
        <v>0</v>
      </c>
    </row>
    <row r="1654" spans="2:36" x14ac:dyDescent="0.35">
      <c r="B1654" s="50" t="s">
        <v>85</v>
      </c>
      <c r="C1654" s="23" t="e">
        <f>#REF!</f>
        <v>#REF!</v>
      </c>
      <c r="D1654" s="23">
        <v>1082</v>
      </c>
      <c r="E1654" s="119" t="e">
        <f>D1654-C1654</f>
        <v>#REF!</v>
      </c>
      <c r="F1654" s="21"/>
      <c r="G1654" s="50" t="s">
        <v>85</v>
      </c>
      <c r="H1654" s="23">
        <f t="shared" si="1020"/>
        <v>1082</v>
      </c>
      <c r="I1654" s="40">
        <v>1082</v>
      </c>
      <c r="J1654" s="119">
        <f>I1654-H1654</f>
        <v>0</v>
      </c>
      <c r="K1654" s="21"/>
      <c r="L1654" s="50" t="s">
        <v>85</v>
      </c>
      <c r="M1654" s="40">
        <f t="shared" si="1025"/>
        <v>1082</v>
      </c>
      <c r="N1654" s="40">
        <v>1082</v>
      </c>
      <c r="O1654" s="119">
        <f>N1654-M1654</f>
        <v>0</v>
      </c>
      <c r="P1654" s="21"/>
      <c r="Q1654" s="50" t="s">
        <v>85</v>
      </c>
      <c r="R1654" s="40">
        <f t="shared" si="1021"/>
        <v>1082</v>
      </c>
      <c r="S1654" s="40">
        <v>1082</v>
      </c>
      <c r="T1654" s="119">
        <f>S1654-R1654</f>
        <v>0</v>
      </c>
      <c r="U1654" s="21"/>
      <c r="V1654" s="50" t="s">
        <v>85</v>
      </c>
      <c r="W1654" s="23">
        <f t="shared" si="1022"/>
        <v>1082</v>
      </c>
      <c r="X1654" s="23">
        <v>1082</v>
      </c>
      <c r="Y1654" s="119">
        <f>X1654-W1654</f>
        <v>0</v>
      </c>
      <c r="Z1654" s="21"/>
      <c r="AA1654" s="50" t="s">
        <v>85</v>
      </c>
      <c r="AB1654" s="23">
        <f t="shared" si="1023"/>
        <v>1082</v>
      </c>
      <c r="AC1654" s="23">
        <v>1082</v>
      </c>
      <c r="AD1654" s="119">
        <f>AC1654-AB1654</f>
        <v>0</v>
      </c>
      <c r="AE1654" s="21"/>
      <c r="AF1654" s="50" t="s">
        <v>85</v>
      </c>
      <c r="AG1654" s="23">
        <f t="shared" si="1024"/>
        <v>1082</v>
      </c>
      <c r="AH1654" s="23">
        <v>1082</v>
      </c>
      <c r="AI1654" s="119">
        <f>AH1654-AG1654</f>
        <v>0</v>
      </c>
    </row>
    <row r="1655" spans="2:36" x14ac:dyDescent="0.35">
      <c r="B1655" s="50" t="s">
        <v>86</v>
      </c>
      <c r="C1655" s="23" t="e">
        <f>#REF!</f>
        <v>#REF!</v>
      </c>
      <c r="D1655" s="23">
        <v>402002</v>
      </c>
      <c r="E1655" s="119" t="e">
        <f>D1655-C1655</f>
        <v>#REF!</v>
      </c>
      <c r="F1655" s="21"/>
      <c r="G1655" s="50" t="s">
        <v>86</v>
      </c>
      <c r="H1655" s="23">
        <f t="shared" si="1020"/>
        <v>402002</v>
      </c>
      <c r="I1655" s="40">
        <v>402206</v>
      </c>
      <c r="J1655" s="119">
        <f>I1655-H1655</f>
        <v>204</v>
      </c>
      <c r="K1655" s="21"/>
      <c r="L1655" s="50" t="s">
        <v>86</v>
      </c>
      <c r="M1655" s="40">
        <f t="shared" si="1025"/>
        <v>402206</v>
      </c>
      <c r="N1655" s="40">
        <v>402403</v>
      </c>
      <c r="O1655" s="119">
        <f>N1655-M1655</f>
        <v>197</v>
      </c>
      <c r="P1655" s="21"/>
      <c r="Q1655" s="50" t="s">
        <v>86</v>
      </c>
      <c r="R1655" s="40">
        <f t="shared" si="1021"/>
        <v>402403</v>
      </c>
      <c r="S1655" s="40">
        <v>402646</v>
      </c>
      <c r="T1655" s="119">
        <f>S1655-R1655</f>
        <v>243</v>
      </c>
      <c r="U1655" s="21"/>
      <c r="V1655" s="50" t="s">
        <v>86</v>
      </c>
      <c r="W1655" s="23">
        <f t="shared" si="1022"/>
        <v>402646</v>
      </c>
      <c r="X1655" s="23">
        <v>402814</v>
      </c>
      <c r="Y1655" s="119">
        <f>X1655-W1655</f>
        <v>168</v>
      </c>
      <c r="Z1655" s="21"/>
      <c r="AA1655" s="50" t="s">
        <v>86</v>
      </c>
      <c r="AB1655" s="23">
        <f t="shared" si="1023"/>
        <v>402814</v>
      </c>
      <c r="AC1655" s="23">
        <v>402980</v>
      </c>
      <c r="AD1655" s="119">
        <f>AC1655-AB1655</f>
        <v>166</v>
      </c>
      <c r="AE1655" s="21"/>
      <c r="AF1655" s="50" t="s">
        <v>86</v>
      </c>
      <c r="AG1655" s="23">
        <f t="shared" si="1024"/>
        <v>402980</v>
      </c>
      <c r="AH1655" s="23">
        <v>403209</v>
      </c>
      <c r="AI1655" s="119">
        <f>AH1655-AG1655</f>
        <v>229</v>
      </c>
    </row>
    <row r="1656" spans="2:36" x14ac:dyDescent="0.35">
      <c r="B1656" s="50" t="s">
        <v>93</v>
      </c>
      <c r="C1656" s="23" t="e">
        <f>#REF!</f>
        <v>#REF!</v>
      </c>
      <c r="D1656" s="23">
        <v>0</v>
      </c>
      <c r="E1656" s="119" t="e">
        <f>E1655+E1654+E1653+E1652+E1651+E1650</f>
        <v>#REF!</v>
      </c>
      <c r="F1656" s="21"/>
      <c r="G1656" s="50" t="s">
        <v>93</v>
      </c>
      <c r="H1656" s="23">
        <f t="shared" si="1020"/>
        <v>0</v>
      </c>
      <c r="I1656" s="40">
        <v>0</v>
      </c>
      <c r="J1656" s="119">
        <f>J1655+J1654+J1653+J1652+J1651+J1650</f>
        <v>2100</v>
      </c>
      <c r="K1656" s="21"/>
      <c r="L1656" s="50" t="s">
        <v>93</v>
      </c>
      <c r="M1656" s="40">
        <f t="shared" si="1025"/>
        <v>0</v>
      </c>
      <c r="N1656" s="40">
        <v>0</v>
      </c>
      <c r="O1656" s="119">
        <f>O1655+O1654+O1653+O1652+O1651+O1650</f>
        <v>2175</v>
      </c>
      <c r="P1656" s="21"/>
      <c r="Q1656" s="50" t="s">
        <v>93</v>
      </c>
      <c r="R1656" s="40">
        <f t="shared" si="1021"/>
        <v>0</v>
      </c>
      <c r="S1656" s="40">
        <v>0</v>
      </c>
      <c r="T1656" s="119">
        <f>T1655+T1654+T1653+T1652+T1651+T1650</f>
        <v>2227</v>
      </c>
      <c r="U1656" s="21"/>
      <c r="V1656" s="50" t="s">
        <v>93</v>
      </c>
      <c r="W1656" s="23">
        <f t="shared" si="1022"/>
        <v>0</v>
      </c>
      <c r="X1656" s="23">
        <v>0</v>
      </c>
      <c r="Y1656" s="119">
        <f>Y1655+Y1654+Y1653+Y1652+Y1651+Y1650</f>
        <v>2161</v>
      </c>
      <c r="Z1656" s="21"/>
      <c r="AA1656" s="50" t="s">
        <v>93</v>
      </c>
      <c r="AB1656" s="23">
        <f t="shared" si="1023"/>
        <v>0</v>
      </c>
      <c r="AC1656" s="23"/>
      <c r="AD1656" s="119">
        <f>AD1655+AD1654+AD1653+AD1652+AD1651+AD1650</f>
        <v>2276</v>
      </c>
      <c r="AE1656" s="21"/>
      <c r="AF1656" s="50" t="s">
        <v>93</v>
      </c>
      <c r="AG1656" s="23">
        <f t="shared" si="1024"/>
        <v>0</v>
      </c>
      <c r="AH1656" s="23"/>
      <c r="AI1656" s="119">
        <f>AI1655+AI1654+AI1653+AI1652+AI1651+AI1650</f>
        <v>2138</v>
      </c>
    </row>
    <row r="1657" spans="2:36" x14ac:dyDescent="0.35">
      <c r="B1657" s="50" t="s">
        <v>87</v>
      </c>
      <c r="C1657" s="23" t="e">
        <f>#REF!</f>
        <v>#REF!</v>
      </c>
      <c r="D1657" s="23">
        <v>0</v>
      </c>
      <c r="E1657" s="119" t="e">
        <f t="shared" ref="E1657:E1663" si="1026">D1657-C1657</f>
        <v>#REF!</v>
      </c>
      <c r="F1657" s="21"/>
      <c r="G1657" s="50" t="s">
        <v>87</v>
      </c>
      <c r="H1657" s="23">
        <v>1610724</v>
      </c>
      <c r="I1657" s="40">
        <v>1610727</v>
      </c>
      <c r="J1657" s="119">
        <f t="shared" ref="J1657:J1663" si="1027">I1657-H1657</f>
        <v>3</v>
      </c>
      <c r="K1657" s="21"/>
      <c r="L1657" s="50" t="s">
        <v>87</v>
      </c>
      <c r="M1657" s="40">
        <f t="shared" si="1025"/>
        <v>1610727</v>
      </c>
      <c r="N1657" s="40">
        <v>1610727</v>
      </c>
      <c r="O1657" s="119">
        <f t="shared" ref="O1657:O1663" si="1028">N1657-M1657</f>
        <v>0</v>
      </c>
      <c r="P1657" s="21">
        <f>886+163</f>
        <v>1049</v>
      </c>
      <c r="Q1657" s="50" t="s">
        <v>87</v>
      </c>
      <c r="R1657" s="40">
        <f t="shared" si="1021"/>
        <v>1610727</v>
      </c>
      <c r="S1657" s="40">
        <v>1610727</v>
      </c>
      <c r="T1657" s="119">
        <f t="shared" ref="T1657:T1663" si="1029">S1657-R1657</f>
        <v>0</v>
      </c>
      <c r="U1657" s="21"/>
      <c r="V1657" s="50" t="s">
        <v>87</v>
      </c>
      <c r="W1657" s="23">
        <f t="shared" si="1022"/>
        <v>1610727</v>
      </c>
      <c r="X1657" s="40">
        <v>1610727</v>
      </c>
      <c r="Y1657" s="119">
        <f t="shared" ref="Y1657:Y1663" si="1030">X1657-W1657</f>
        <v>0</v>
      </c>
      <c r="Z1657" s="21">
        <f>545+197</f>
        <v>742</v>
      </c>
      <c r="AA1657" s="50" t="s">
        <v>87</v>
      </c>
      <c r="AB1657" s="23">
        <f t="shared" si="1023"/>
        <v>1610727</v>
      </c>
      <c r="AC1657" s="40">
        <v>1610727</v>
      </c>
      <c r="AD1657" s="119">
        <f t="shared" ref="AD1657:AD1663" si="1031">AC1657-AB1657</f>
        <v>0</v>
      </c>
      <c r="AE1657" s="21"/>
      <c r="AF1657" s="50" t="s">
        <v>87</v>
      </c>
      <c r="AG1657" s="23">
        <f t="shared" si="1024"/>
        <v>1610727</v>
      </c>
      <c r="AH1657" s="40">
        <v>1610727</v>
      </c>
      <c r="AI1657" s="119">
        <f t="shared" ref="AI1657:AI1663" si="1032">AH1657-AG1657</f>
        <v>0</v>
      </c>
    </row>
    <row r="1658" spans="2:36" x14ac:dyDescent="0.35">
      <c r="B1658" s="50" t="s">
        <v>96</v>
      </c>
      <c r="C1658" s="23" t="e">
        <f>#REF!</f>
        <v>#REF!</v>
      </c>
      <c r="D1658" s="23">
        <v>938303</v>
      </c>
      <c r="E1658" s="119" t="e">
        <f t="shared" si="1026"/>
        <v>#REF!</v>
      </c>
      <c r="F1658" s="21"/>
      <c r="G1658" s="50" t="s">
        <v>96</v>
      </c>
      <c r="H1658" s="23">
        <f t="shared" si="1020"/>
        <v>938303</v>
      </c>
      <c r="I1658" s="40">
        <v>938467</v>
      </c>
      <c r="J1658" s="119">
        <f t="shared" si="1027"/>
        <v>164</v>
      </c>
      <c r="K1658" s="21"/>
      <c r="L1658" s="50" t="s">
        <v>96</v>
      </c>
      <c r="M1658" s="40">
        <f t="shared" si="1025"/>
        <v>938467</v>
      </c>
      <c r="N1658" s="40">
        <v>938703</v>
      </c>
      <c r="O1658" s="119">
        <f t="shared" si="1028"/>
        <v>236</v>
      </c>
      <c r="P1658" s="21"/>
      <c r="Q1658" s="50" t="s">
        <v>96</v>
      </c>
      <c r="R1658" s="40">
        <f t="shared" si="1021"/>
        <v>938703</v>
      </c>
      <c r="S1658" s="40">
        <v>938958</v>
      </c>
      <c r="T1658" s="119">
        <f t="shared" si="1029"/>
        <v>255</v>
      </c>
      <c r="U1658" s="21">
        <f>246+906</f>
        <v>1152</v>
      </c>
      <c r="V1658" s="50" t="s">
        <v>96</v>
      </c>
      <c r="W1658" s="23">
        <f t="shared" si="1022"/>
        <v>938958</v>
      </c>
      <c r="X1658" s="23">
        <f>W1658+409</f>
        <v>939367</v>
      </c>
      <c r="Y1658" s="119">
        <f t="shared" si="1030"/>
        <v>409</v>
      </c>
      <c r="Z1658" s="21"/>
      <c r="AA1658" s="50" t="s">
        <v>96</v>
      </c>
      <c r="AB1658" s="23">
        <f t="shared" si="1023"/>
        <v>939367</v>
      </c>
      <c r="AC1658" s="23">
        <f>AB1658+409</f>
        <v>939776</v>
      </c>
      <c r="AD1658" s="119">
        <f t="shared" si="1031"/>
        <v>409</v>
      </c>
      <c r="AE1658" s="21"/>
      <c r="AF1658" s="50" t="s">
        <v>96</v>
      </c>
      <c r="AG1658" s="23">
        <f t="shared" si="1024"/>
        <v>939776</v>
      </c>
      <c r="AH1658" s="23">
        <v>939976</v>
      </c>
      <c r="AI1658" s="119">
        <f t="shared" si="1032"/>
        <v>200</v>
      </c>
    </row>
    <row r="1659" spans="2:36" x14ac:dyDescent="0.35">
      <c r="B1659" s="50" t="s">
        <v>88</v>
      </c>
      <c r="C1659" s="23" t="e">
        <f>#REF!</f>
        <v>#REF!</v>
      </c>
      <c r="D1659" s="23">
        <v>0</v>
      </c>
      <c r="E1659" s="119" t="e">
        <f t="shared" si="1026"/>
        <v>#REF!</v>
      </c>
      <c r="F1659" s="21"/>
      <c r="G1659" s="50" t="s">
        <v>88</v>
      </c>
      <c r="H1659" s="23">
        <f t="shared" si="1020"/>
        <v>0</v>
      </c>
      <c r="I1659" s="40">
        <v>0</v>
      </c>
      <c r="J1659" s="119">
        <f t="shared" si="1027"/>
        <v>0</v>
      </c>
      <c r="K1659" s="21"/>
      <c r="L1659" s="50" t="s">
        <v>88</v>
      </c>
      <c r="M1659" s="40">
        <f t="shared" si="1025"/>
        <v>0</v>
      </c>
      <c r="N1659" s="40">
        <v>0</v>
      </c>
      <c r="O1659" s="119">
        <f t="shared" si="1028"/>
        <v>0</v>
      </c>
      <c r="P1659" s="21"/>
      <c r="Q1659" s="50" t="s">
        <v>88</v>
      </c>
      <c r="R1659" s="40">
        <f t="shared" si="1021"/>
        <v>0</v>
      </c>
      <c r="S1659" s="40">
        <v>0</v>
      </c>
      <c r="T1659" s="119">
        <f t="shared" si="1029"/>
        <v>0</v>
      </c>
      <c r="U1659" s="21"/>
      <c r="V1659" s="50" t="s">
        <v>88</v>
      </c>
      <c r="W1659" s="23">
        <f t="shared" si="1022"/>
        <v>0</v>
      </c>
      <c r="X1659" s="23"/>
      <c r="Y1659" s="119">
        <f t="shared" si="1030"/>
        <v>0</v>
      </c>
      <c r="Z1659" s="21"/>
      <c r="AA1659" s="50" t="s">
        <v>88</v>
      </c>
      <c r="AB1659" s="23">
        <f t="shared" si="1023"/>
        <v>0</v>
      </c>
      <c r="AC1659" s="23">
        <v>0</v>
      </c>
      <c r="AD1659" s="119">
        <f t="shared" si="1031"/>
        <v>0</v>
      </c>
      <c r="AE1659" s="21"/>
      <c r="AF1659" s="50" t="s">
        <v>88</v>
      </c>
      <c r="AG1659" s="23">
        <f t="shared" si="1024"/>
        <v>0</v>
      </c>
      <c r="AH1659" s="23">
        <v>0</v>
      </c>
      <c r="AI1659" s="119">
        <f t="shared" si="1032"/>
        <v>0</v>
      </c>
    </row>
    <row r="1660" spans="2:36" x14ac:dyDescent="0.35">
      <c r="B1660" s="50" t="s">
        <v>108</v>
      </c>
      <c r="C1660" s="23" t="e">
        <f>#REF!</f>
        <v>#REF!</v>
      </c>
      <c r="D1660" s="23">
        <v>3304</v>
      </c>
      <c r="E1660" s="119" t="e">
        <f t="shared" si="1026"/>
        <v>#REF!</v>
      </c>
      <c r="F1660" s="21"/>
      <c r="G1660" s="50" t="s">
        <v>108</v>
      </c>
      <c r="H1660" s="23">
        <f t="shared" si="1020"/>
        <v>3304</v>
      </c>
      <c r="I1660" s="40">
        <v>3304</v>
      </c>
      <c r="J1660" s="119">
        <f t="shared" si="1027"/>
        <v>0</v>
      </c>
      <c r="K1660" s="21"/>
      <c r="L1660" s="50" t="s">
        <v>108</v>
      </c>
      <c r="M1660" s="40">
        <f t="shared" si="1025"/>
        <v>3304</v>
      </c>
      <c r="N1660" s="40">
        <v>3305</v>
      </c>
      <c r="O1660" s="119">
        <f t="shared" si="1028"/>
        <v>1</v>
      </c>
      <c r="P1660" s="21"/>
      <c r="Q1660" s="50" t="s">
        <v>108</v>
      </c>
      <c r="R1660" s="40">
        <f t="shared" si="1021"/>
        <v>3305</v>
      </c>
      <c r="S1660" s="40">
        <v>3305</v>
      </c>
      <c r="T1660" s="119">
        <f t="shared" si="1029"/>
        <v>0</v>
      </c>
      <c r="U1660" s="21"/>
      <c r="V1660" s="50" t="s">
        <v>108</v>
      </c>
      <c r="W1660" s="23">
        <f t="shared" si="1022"/>
        <v>3305</v>
      </c>
      <c r="X1660" s="23">
        <v>3306</v>
      </c>
      <c r="Y1660" s="119">
        <f t="shared" si="1030"/>
        <v>1</v>
      </c>
      <c r="Z1660" s="21"/>
      <c r="AA1660" s="50" t="s">
        <v>108</v>
      </c>
      <c r="AB1660" s="23">
        <f t="shared" si="1023"/>
        <v>3306</v>
      </c>
      <c r="AC1660" s="23">
        <v>3306</v>
      </c>
      <c r="AD1660" s="119">
        <f t="shared" si="1031"/>
        <v>0</v>
      </c>
      <c r="AE1660" s="21">
        <f>1035+225</f>
        <v>1260</v>
      </c>
      <c r="AF1660" s="50" t="s">
        <v>108</v>
      </c>
      <c r="AG1660" s="23">
        <f t="shared" si="1024"/>
        <v>3306</v>
      </c>
      <c r="AH1660" s="23">
        <v>3307</v>
      </c>
      <c r="AI1660" s="119">
        <f t="shared" si="1032"/>
        <v>1</v>
      </c>
    </row>
    <row r="1661" spans="2:36" x14ac:dyDescent="0.35">
      <c r="B1661" s="50" t="s">
        <v>89</v>
      </c>
      <c r="C1661" s="23" t="e">
        <f>#REF!</f>
        <v>#REF!</v>
      </c>
      <c r="D1661" s="23">
        <v>713803</v>
      </c>
      <c r="E1661" s="119" t="e">
        <f t="shared" si="1026"/>
        <v>#REF!</v>
      </c>
      <c r="F1661" s="21"/>
      <c r="G1661" s="50" t="s">
        <v>89</v>
      </c>
      <c r="H1661" s="23">
        <f t="shared" si="1020"/>
        <v>713803</v>
      </c>
      <c r="I1661" s="40">
        <v>714159</v>
      </c>
      <c r="J1661" s="119">
        <f t="shared" si="1027"/>
        <v>356</v>
      </c>
      <c r="K1661" s="21"/>
      <c r="L1661" s="50" t="s">
        <v>89</v>
      </c>
      <c r="M1661" s="40">
        <f t="shared" si="1025"/>
        <v>714159</v>
      </c>
      <c r="N1661" s="40">
        <v>714466</v>
      </c>
      <c r="O1661" s="119">
        <f t="shared" si="1028"/>
        <v>307</v>
      </c>
      <c r="P1661" s="21">
        <v>306</v>
      </c>
      <c r="Q1661" s="50" t="s">
        <v>89</v>
      </c>
      <c r="R1661" s="40">
        <f t="shared" si="1021"/>
        <v>714466</v>
      </c>
      <c r="S1661" s="40">
        <v>714932</v>
      </c>
      <c r="T1661" s="119">
        <f t="shared" si="1029"/>
        <v>466</v>
      </c>
      <c r="U1661" s="21"/>
      <c r="V1661" s="50" t="s">
        <v>89</v>
      </c>
      <c r="W1661" s="23">
        <f t="shared" si="1022"/>
        <v>714932</v>
      </c>
      <c r="X1661" s="23">
        <v>715269</v>
      </c>
      <c r="Y1661" s="119">
        <f t="shared" si="1030"/>
        <v>337</v>
      </c>
      <c r="Z1661" s="21"/>
      <c r="AA1661" s="50" t="s">
        <v>89</v>
      </c>
      <c r="AB1661" s="23">
        <f t="shared" si="1023"/>
        <v>715269</v>
      </c>
      <c r="AC1661" s="23">
        <v>715669</v>
      </c>
      <c r="AD1661" s="119">
        <f t="shared" si="1031"/>
        <v>400</v>
      </c>
      <c r="AE1661" s="21"/>
      <c r="AF1661" s="50" t="s">
        <v>89</v>
      </c>
      <c r="AG1661" s="23">
        <f t="shared" si="1024"/>
        <v>715669</v>
      </c>
      <c r="AH1661" s="23">
        <v>716231</v>
      </c>
      <c r="AI1661" s="119">
        <f t="shared" si="1032"/>
        <v>562</v>
      </c>
    </row>
    <row r="1662" spans="2:36" x14ac:dyDescent="0.35">
      <c r="B1662" s="50" t="s">
        <v>90</v>
      </c>
      <c r="C1662" s="23" t="e">
        <f>#REF!</f>
        <v>#REF!</v>
      </c>
      <c r="D1662" s="23">
        <v>396830</v>
      </c>
      <c r="E1662" s="119" t="e">
        <f t="shared" si="1026"/>
        <v>#REF!</v>
      </c>
      <c r="F1662" s="21"/>
      <c r="G1662" s="50" t="s">
        <v>90</v>
      </c>
      <c r="H1662" s="23">
        <f t="shared" si="1020"/>
        <v>396830</v>
      </c>
      <c r="I1662" s="40">
        <v>397219</v>
      </c>
      <c r="J1662" s="119">
        <f t="shared" si="1027"/>
        <v>389</v>
      </c>
      <c r="K1662" s="21"/>
      <c r="L1662" s="50" t="s">
        <v>90</v>
      </c>
      <c r="M1662" s="40">
        <f t="shared" si="1025"/>
        <v>397219</v>
      </c>
      <c r="N1662" s="40">
        <v>397517</v>
      </c>
      <c r="O1662" s="132">
        <f t="shared" si="1028"/>
        <v>298</v>
      </c>
      <c r="P1662" s="21">
        <f>SUM(O1657:O1662)</f>
        <v>842</v>
      </c>
      <c r="Q1662" s="50" t="s">
        <v>90</v>
      </c>
      <c r="R1662" s="40">
        <f t="shared" si="1021"/>
        <v>397517</v>
      </c>
      <c r="S1662" s="40">
        <v>397850</v>
      </c>
      <c r="T1662" s="119">
        <f t="shared" si="1029"/>
        <v>333</v>
      </c>
      <c r="U1662" s="21"/>
      <c r="V1662" s="50" t="s">
        <v>90</v>
      </c>
      <c r="W1662" s="23">
        <f t="shared" si="1022"/>
        <v>397850</v>
      </c>
      <c r="X1662" s="23">
        <v>398428</v>
      </c>
      <c r="Y1662" s="119">
        <f t="shared" si="1030"/>
        <v>578</v>
      </c>
      <c r="Z1662" s="21"/>
      <c r="AA1662" s="50" t="s">
        <v>90</v>
      </c>
      <c r="AB1662" s="23">
        <f t="shared" si="1023"/>
        <v>398428</v>
      </c>
      <c r="AC1662" s="23">
        <v>398843</v>
      </c>
      <c r="AD1662" s="119">
        <f t="shared" si="1031"/>
        <v>415</v>
      </c>
      <c r="AE1662" s="21"/>
      <c r="AF1662" s="50" t="s">
        <v>90</v>
      </c>
      <c r="AG1662" s="23">
        <f t="shared" si="1024"/>
        <v>398843</v>
      </c>
      <c r="AH1662" s="23">
        <v>399063</v>
      </c>
      <c r="AI1662" s="119">
        <f t="shared" si="1032"/>
        <v>220</v>
      </c>
    </row>
    <row r="1663" spans="2:36" x14ac:dyDescent="0.35">
      <c r="B1663" s="50" t="s">
        <v>91</v>
      </c>
      <c r="C1663" s="23" t="e">
        <f>#REF!</f>
        <v>#REF!</v>
      </c>
      <c r="D1663" s="23">
        <v>1252996</v>
      </c>
      <c r="E1663" s="119" t="e">
        <f t="shared" si="1026"/>
        <v>#REF!</v>
      </c>
      <c r="F1663" s="21"/>
      <c r="G1663" s="50" t="s">
        <v>91</v>
      </c>
      <c r="H1663" s="23">
        <f t="shared" si="1020"/>
        <v>1252996</v>
      </c>
      <c r="I1663" s="40">
        <v>1254503</v>
      </c>
      <c r="J1663" s="119">
        <f t="shared" si="1027"/>
        <v>1507</v>
      </c>
      <c r="K1663" s="21"/>
      <c r="L1663" s="50" t="s">
        <v>91</v>
      </c>
      <c r="M1663" s="40">
        <f t="shared" si="1025"/>
        <v>1254503</v>
      </c>
      <c r="N1663" s="40">
        <v>1256167</v>
      </c>
      <c r="O1663" s="132">
        <f t="shared" si="1028"/>
        <v>1664</v>
      </c>
      <c r="P1663" s="21">
        <f>SUM(P1661:P1662)</f>
        <v>1148</v>
      </c>
      <c r="Q1663" s="50" t="s">
        <v>91</v>
      </c>
      <c r="R1663" s="40">
        <f t="shared" si="1021"/>
        <v>1256167</v>
      </c>
      <c r="S1663" s="40">
        <v>1257638</v>
      </c>
      <c r="T1663" s="119">
        <f t="shared" si="1029"/>
        <v>1471</v>
      </c>
      <c r="U1663" s="21"/>
      <c r="V1663" s="50" t="s">
        <v>91</v>
      </c>
      <c r="W1663" s="23">
        <f t="shared" si="1022"/>
        <v>1257638</v>
      </c>
      <c r="X1663" s="23">
        <v>1259321</v>
      </c>
      <c r="Y1663" s="119">
        <f t="shared" si="1030"/>
        <v>1683</v>
      </c>
      <c r="Z1663" s="21"/>
      <c r="AA1663" s="50" t="s">
        <v>91</v>
      </c>
      <c r="AB1663" s="23">
        <f t="shared" si="1023"/>
        <v>1259321</v>
      </c>
      <c r="AC1663" s="23">
        <v>1260740</v>
      </c>
      <c r="AD1663" s="119">
        <f t="shared" si="1031"/>
        <v>1419</v>
      </c>
      <c r="AE1663" s="21"/>
      <c r="AF1663" s="50" t="s">
        <v>91</v>
      </c>
      <c r="AG1663" s="23">
        <f t="shared" si="1024"/>
        <v>1260740</v>
      </c>
      <c r="AH1663" s="23">
        <v>1262170</v>
      </c>
      <c r="AI1663" s="119">
        <f t="shared" si="1032"/>
        <v>1430</v>
      </c>
    </row>
    <row r="1664" spans="2:36" x14ac:dyDescent="0.35">
      <c r="B1664" s="50" t="s">
        <v>94</v>
      </c>
      <c r="C1664" s="23" t="e">
        <f>#REF!</f>
        <v>#REF!</v>
      </c>
      <c r="D1664" s="23">
        <v>0</v>
      </c>
      <c r="E1664" s="119" t="e">
        <f>SUM(E1657:E1663)</f>
        <v>#REF!</v>
      </c>
      <c r="F1664" s="21"/>
      <c r="G1664" s="50" t="s">
        <v>94</v>
      </c>
      <c r="H1664" s="23">
        <f t="shared" si="1020"/>
        <v>0</v>
      </c>
      <c r="I1664" s="40">
        <v>0</v>
      </c>
      <c r="J1664" s="119">
        <f>SUM(J1657:J1663)</f>
        <v>2419</v>
      </c>
      <c r="K1664" s="21"/>
      <c r="L1664" s="50" t="s">
        <v>94</v>
      </c>
      <c r="M1664" s="40">
        <f t="shared" si="1025"/>
        <v>0</v>
      </c>
      <c r="N1664" s="40">
        <v>0</v>
      </c>
      <c r="O1664" s="119">
        <f>SUM(O1657:O1663)</f>
        <v>2506</v>
      </c>
      <c r="P1664" s="21"/>
      <c r="Q1664" s="50" t="s">
        <v>94</v>
      </c>
      <c r="R1664" s="40">
        <f t="shared" si="1021"/>
        <v>0</v>
      </c>
      <c r="S1664" s="40"/>
      <c r="T1664" s="119">
        <f>SUM(T1657:T1663)</f>
        <v>2525</v>
      </c>
      <c r="U1664" s="21"/>
      <c r="V1664" s="50" t="s">
        <v>94</v>
      </c>
      <c r="W1664" s="23">
        <f t="shared" si="1022"/>
        <v>0</v>
      </c>
      <c r="X1664" s="23"/>
      <c r="Y1664" s="119">
        <f>SUM(Y1657:Y1663)</f>
        <v>3008</v>
      </c>
      <c r="Z1664" s="21"/>
      <c r="AA1664" s="50" t="s">
        <v>94</v>
      </c>
      <c r="AB1664" s="23">
        <f t="shared" si="1023"/>
        <v>0</v>
      </c>
      <c r="AC1664" s="23"/>
      <c r="AD1664" s="119">
        <f>SUM(AD1657:AD1663)</f>
        <v>2643</v>
      </c>
      <c r="AE1664" s="21"/>
      <c r="AF1664" s="50" t="s">
        <v>94</v>
      </c>
      <c r="AG1664" s="23">
        <f t="shared" si="1024"/>
        <v>0</v>
      </c>
      <c r="AH1664" s="23"/>
      <c r="AI1664" s="119">
        <f>SUM(AI1657:AI1663)</f>
        <v>2413</v>
      </c>
    </row>
    <row r="1665" spans="2:35" x14ac:dyDescent="0.35">
      <c r="B1665" s="50" t="s">
        <v>97</v>
      </c>
      <c r="C1665" s="23" t="e">
        <f>#REF!</f>
        <v>#REF!</v>
      </c>
      <c r="D1665" s="23">
        <v>644088</v>
      </c>
      <c r="E1665" s="119" t="e">
        <f>D1665-C1665</f>
        <v>#REF!</v>
      </c>
      <c r="F1665" s="21"/>
      <c r="G1665" s="50" t="s">
        <v>97</v>
      </c>
      <c r="H1665" s="23">
        <f t="shared" si="1020"/>
        <v>644088</v>
      </c>
      <c r="I1665" s="40">
        <v>644287</v>
      </c>
      <c r="J1665" s="132">
        <f>I1665-H1665</f>
        <v>199</v>
      </c>
      <c r="K1665" s="21"/>
      <c r="L1665" s="50" t="s">
        <v>97</v>
      </c>
      <c r="M1665" s="40">
        <f t="shared" si="1025"/>
        <v>644287</v>
      </c>
      <c r="N1665" s="40">
        <v>644457</v>
      </c>
      <c r="O1665" s="119">
        <f>N1665-M1665</f>
        <v>170</v>
      </c>
      <c r="P1665" s="21"/>
      <c r="Q1665" s="50" t="s">
        <v>97</v>
      </c>
      <c r="R1665" s="40">
        <f t="shared" si="1021"/>
        <v>644457</v>
      </c>
      <c r="S1665" s="40">
        <v>644770</v>
      </c>
      <c r="T1665" s="119">
        <f>S1665-R1665</f>
        <v>313</v>
      </c>
      <c r="U1665" s="21"/>
      <c r="V1665" s="50" t="s">
        <v>97</v>
      </c>
      <c r="W1665" s="23">
        <f t="shared" si="1022"/>
        <v>644770</v>
      </c>
      <c r="X1665" s="23">
        <v>645062</v>
      </c>
      <c r="Y1665" s="119">
        <f>X1665-W1665</f>
        <v>292</v>
      </c>
      <c r="Z1665" s="21"/>
      <c r="AA1665" s="50" t="s">
        <v>97</v>
      </c>
      <c r="AB1665" s="23">
        <f t="shared" si="1023"/>
        <v>645062</v>
      </c>
      <c r="AC1665" s="23">
        <v>645285</v>
      </c>
      <c r="AD1665" s="119">
        <f>AC1665-AB1665</f>
        <v>223</v>
      </c>
      <c r="AE1665" s="21"/>
      <c r="AF1665" s="50" t="s">
        <v>97</v>
      </c>
      <c r="AG1665" s="23">
        <f t="shared" si="1024"/>
        <v>645285</v>
      </c>
      <c r="AH1665" s="23">
        <v>645288</v>
      </c>
      <c r="AI1665" s="119">
        <f>AH1665-AG1665</f>
        <v>3</v>
      </c>
    </row>
    <row r="1666" spans="2:35" x14ac:dyDescent="0.35">
      <c r="B1666" s="29" t="s">
        <v>130</v>
      </c>
      <c r="C1666" s="23" t="e">
        <f>#REF!</f>
        <v>#REF!</v>
      </c>
      <c r="D1666" s="23"/>
      <c r="E1666" s="121" t="e">
        <f>E1665+E1664+E1656+E1648+E1649+E1647+E1646+E1645+E1644</f>
        <v>#REF!</v>
      </c>
      <c r="F1666" s="21"/>
      <c r="G1666" s="29" t="s">
        <v>130</v>
      </c>
      <c r="H1666" s="23">
        <f t="shared" si="1020"/>
        <v>0</v>
      </c>
      <c r="I1666" s="40">
        <v>0</v>
      </c>
      <c r="J1666" s="121">
        <f>J1665+J1664+J1656+J1648+J1649+J1647+J1646+J1645+J1644</f>
        <v>7578</v>
      </c>
      <c r="K1666" s="21"/>
      <c r="L1666" s="29" t="s">
        <v>130</v>
      </c>
      <c r="M1666" s="40">
        <f t="shared" si="1025"/>
        <v>0</v>
      </c>
      <c r="N1666" s="40">
        <v>0</v>
      </c>
      <c r="O1666" s="121">
        <f>O1665+O1664+O1656+O1648+O1649+O1647+O1646+O1645+O1644</f>
        <v>8074</v>
      </c>
      <c r="P1666" s="21"/>
      <c r="Q1666" s="29" t="s">
        <v>130</v>
      </c>
      <c r="R1666" s="40">
        <f t="shared" si="1021"/>
        <v>0</v>
      </c>
      <c r="S1666" s="40"/>
      <c r="T1666" s="121">
        <f>T1665+T1664+T1656+T1648+T1649+T1647+T1646+T1645+T1644</f>
        <v>8227</v>
      </c>
      <c r="U1666" s="21"/>
      <c r="V1666" s="29" t="s">
        <v>130</v>
      </c>
      <c r="W1666" s="23">
        <f t="shared" si="1022"/>
        <v>0</v>
      </c>
      <c r="X1666" s="23"/>
      <c r="Y1666" s="121">
        <f>Y1665+Y1664+Y1656+Y1648+Y1649+Y1647+Y1646+Y1645+Y1644</f>
        <v>8438</v>
      </c>
      <c r="Z1666" s="21"/>
      <c r="AA1666" s="29" t="s">
        <v>130</v>
      </c>
      <c r="AB1666" s="23">
        <f t="shared" si="1023"/>
        <v>0</v>
      </c>
      <c r="AC1666" s="23"/>
      <c r="AD1666" s="121">
        <f>AD1665+AD1664+AD1656+AD1648+AD1649+AD1647+AD1646+AD1645+AD1644</f>
        <v>7452</v>
      </c>
      <c r="AE1666" s="21"/>
      <c r="AF1666" s="29" t="s">
        <v>130</v>
      </c>
      <c r="AG1666" s="23">
        <f t="shared" si="1024"/>
        <v>0</v>
      </c>
      <c r="AH1666" s="23"/>
      <c r="AI1666" s="121">
        <f>AI1665+AI1664+AI1656+AI1648+AI1649+AI1647+AI1646+AI1645+AI1644</f>
        <v>7219</v>
      </c>
    </row>
    <row r="1667" spans="2:35" x14ac:dyDescent="0.35">
      <c r="B1667" s="21"/>
      <c r="C1667" s="21"/>
      <c r="D1667" s="21"/>
      <c r="E1667" s="123" t="e">
        <f>E1666-E1650+471</f>
        <v>#REF!</v>
      </c>
      <c r="F1667" s="21"/>
      <c r="G1667" s="21"/>
      <c r="H1667" s="23"/>
      <c r="I1667" s="40">
        <v>0</v>
      </c>
      <c r="J1667" s="123">
        <f>J1666-J1650+471</f>
        <v>6169</v>
      </c>
      <c r="K1667" s="21"/>
      <c r="L1667" s="21"/>
      <c r="M1667" s="21"/>
      <c r="N1667" s="21"/>
      <c r="O1667" s="123">
        <f>O1666-O1650+471</f>
        <v>6585</v>
      </c>
      <c r="P1667" s="21"/>
      <c r="Q1667" s="21"/>
      <c r="R1667" s="21"/>
      <c r="S1667" s="21"/>
      <c r="T1667" s="123">
        <f>T1666-T1650+471</f>
        <v>6738</v>
      </c>
      <c r="U1667" s="21"/>
      <c r="V1667" s="21"/>
      <c r="W1667" s="21"/>
      <c r="X1667" s="21"/>
      <c r="Y1667" s="123">
        <f>Y1666-Y1650+471</f>
        <v>6949</v>
      </c>
      <c r="Z1667" s="21"/>
      <c r="AA1667" s="21"/>
      <c r="AB1667" s="21"/>
      <c r="AC1667" s="21"/>
      <c r="AD1667" s="123">
        <f>AD1666-AD1650+471</f>
        <v>5853</v>
      </c>
      <c r="AE1667" s="21"/>
      <c r="AF1667" s="21"/>
      <c r="AG1667" s="21"/>
      <c r="AH1667" s="21"/>
      <c r="AI1667" s="123">
        <f>AI1666-AI1650+471</f>
        <v>5800</v>
      </c>
    </row>
    <row r="1669" spans="2:35" x14ac:dyDescent="0.35">
      <c r="B1669" s="117" t="s">
        <v>114</v>
      </c>
      <c r="C1669" s="292" t="s">
        <v>1906</v>
      </c>
      <c r="D1669" s="293"/>
      <c r="E1669" s="294"/>
      <c r="F1669" s="21"/>
      <c r="G1669" s="117" t="s">
        <v>114</v>
      </c>
      <c r="H1669" s="292" t="s">
        <v>1907</v>
      </c>
      <c r="I1669" s="293"/>
      <c r="J1669" s="294"/>
      <c r="K1669" s="21"/>
      <c r="L1669" s="117" t="s">
        <v>114</v>
      </c>
      <c r="M1669" s="292" t="s">
        <v>1908</v>
      </c>
      <c r="N1669" s="293"/>
      <c r="O1669" s="294"/>
      <c r="P1669" s="21"/>
      <c r="Q1669" s="117" t="s">
        <v>114</v>
      </c>
      <c r="R1669" s="292" t="s">
        <v>1909</v>
      </c>
      <c r="S1669" s="293"/>
      <c r="T1669" s="294"/>
      <c r="U1669" s="67"/>
      <c r="V1669" s="117" t="s">
        <v>114</v>
      </c>
      <c r="W1669" s="292" t="s">
        <v>1910</v>
      </c>
      <c r="X1669" s="293"/>
      <c r="Y1669" s="294"/>
      <c r="Z1669" s="21"/>
      <c r="AA1669" s="117" t="s">
        <v>114</v>
      </c>
      <c r="AB1669" s="292" t="s">
        <v>1911</v>
      </c>
      <c r="AC1669" s="293"/>
      <c r="AD1669" s="294"/>
      <c r="AE1669" s="21"/>
      <c r="AF1669" s="117" t="s">
        <v>114</v>
      </c>
      <c r="AG1669" s="292" t="s">
        <v>1912</v>
      </c>
      <c r="AH1669" s="293"/>
      <c r="AI1669" s="294"/>
    </row>
    <row r="1670" spans="2:35" x14ac:dyDescent="0.35">
      <c r="B1670" s="50"/>
      <c r="C1670" s="118" t="s">
        <v>81</v>
      </c>
      <c r="D1670" s="118" t="s">
        <v>82</v>
      </c>
      <c r="E1670" s="118" t="s">
        <v>95</v>
      </c>
      <c r="F1670" s="21"/>
      <c r="G1670" s="50"/>
      <c r="H1670" s="118" t="s">
        <v>81</v>
      </c>
      <c r="I1670" s="118" t="s">
        <v>82</v>
      </c>
      <c r="J1670" s="118" t="s">
        <v>95</v>
      </c>
      <c r="K1670" s="21"/>
      <c r="L1670" s="50"/>
      <c r="M1670" s="118" t="s">
        <v>81</v>
      </c>
      <c r="N1670" s="118" t="s">
        <v>82</v>
      </c>
      <c r="O1670" s="118" t="s">
        <v>95</v>
      </c>
      <c r="P1670" s="21"/>
      <c r="Q1670" s="50"/>
      <c r="R1670" s="118" t="s">
        <v>81</v>
      </c>
      <c r="S1670" s="118" t="s">
        <v>82</v>
      </c>
      <c r="T1670" s="118" t="s">
        <v>95</v>
      </c>
      <c r="U1670" s="21"/>
      <c r="V1670" s="50"/>
      <c r="W1670" s="118" t="s">
        <v>81</v>
      </c>
      <c r="X1670" s="118" t="s">
        <v>82</v>
      </c>
      <c r="Y1670" s="118" t="s">
        <v>95</v>
      </c>
      <c r="Z1670" s="21"/>
      <c r="AA1670" s="50"/>
      <c r="AB1670" s="118" t="s">
        <v>81</v>
      </c>
      <c r="AC1670" s="118" t="s">
        <v>82</v>
      </c>
      <c r="AD1670" s="118" t="s">
        <v>95</v>
      </c>
      <c r="AE1670" s="21"/>
      <c r="AF1670" s="50"/>
      <c r="AG1670" s="118" t="s">
        <v>81</v>
      </c>
      <c r="AH1670" s="118" t="s">
        <v>82</v>
      </c>
      <c r="AI1670" s="118" t="s">
        <v>95</v>
      </c>
    </row>
    <row r="1671" spans="2:35" x14ac:dyDescent="0.35">
      <c r="B1671" s="50" t="s">
        <v>92</v>
      </c>
      <c r="C1671" s="23">
        <v>529515</v>
      </c>
      <c r="D1671" s="23">
        <v>529615</v>
      </c>
      <c r="E1671" s="119">
        <f>(D1671-C1671)*10</f>
        <v>1000</v>
      </c>
      <c r="F1671" s="21"/>
      <c r="G1671" s="50" t="s">
        <v>92</v>
      </c>
      <c r="H1671" s="23">
        <v>529615</v>
      </c>
      <c r="I1671" s="40">
        <v>529715</v>
      </c>
      <c r="J1671" s="119">
        <f>(I1671-H1671)*10</f>
        <v>1000</v>
      </c>
      <c r="K1671" s="21"/>
      <c r="L1671" s="50" t="s">
        <v>92</v>
      </c>
      <c r="M1671" s="40">
        <f>I1671</f>
        <v>529715</v>
      </c>
      <c r="N1671" s="40">
        <v>529830</v>
      </c>
      <c r="O1671" s="119">
        <f>(N1671-M1671)*10</f>
        <v>1150</v>
      </c>
      <c r="P1671" s="21"/>
      <c r="Q1671" s="50" t="s">
        <v>92</v>
      </c>
      <c r="R1671" s="40">
        <f>N1671</f>
        <v>529830</v>
      </c>
      <c r="S1671" s="40">
        <v>529921</v>
      </c>
      <c r="T1671" s="119">
        <f>(S1671-R1671)*10</f>
        <v>910</v>
      </c>
      <c r="U1671" s="21"/>
      <c r="V1671" s="50" t="s">
        <v>92</v>
      </c>
      <c r="W1671" s="23">
        <f>S1671</f>
        <v>529921</v>
      </c>
      <c r="X1671" s="23">
        <v>530008</v>
      </c>
      <c r="Y1671" s="119">
        <f>(X1671-W1671)*10</f>
        <v>870</v>
      </c>
      <c r="Z1671" s="21"/>
      <c r="AA1671" s="50" t="s">
        <v>92</v>
      </c>
      <c r="AB1671" s="23">
        <f>X1671</f>
        <v>530008</v>
      </c>
      <c r="AC1671" s="23">
        <v>530092</v>
      </c>
      <c r="AD1671" s="119">
        <f>(AC1671-AB1671)*10</f>
        <v>840</v>
      </c>
      <c r="AE1671" s="21"/>
      <c r="AF1671" s="50" t="s">
        <v>92</v>
      </c>
      <c r="AG1671" s="23">
        <f>AC1671</f>
        <v>530092</v>
      </c>
      <c r="AH1671" s="23">
        <v>530172</v>
      </c>
      <c r="AI1671" s="119">
        <f>(AH1671-AG1671)*10</f>
        <v>800</v>
      </c>
    </row>
    <row r="1672" spans="2:35" x14ac:dyDescent="0.35">
      <c r="B1672" s="50" t="s">
        <v>6</v>
      </c>
      <c r="C1672" s="23">
        <v>372002</v>
      </c>
      <c r="D1672" s="23">
        <v>372234</v>
      </c>
      <c r="E1672" s="119">
        <f>D1672-C1672</f>
        <v>232</v>
      </c>
      <c r="F1672" s="21"/>
      <c r="G1672" s="50" t="s">
        <v>6</v>
      </c>
      <c r="H1672" s="23">
        <f>D1672</f>
        <v>372234</v>
      </c>
      <c r="I1672" s="40">
        <v>373125</v>
      </c>
      <c r="J1672" s="119">
        <f>I1672-H1672</f>
        <v>891</v>
      </c>
      <c r="K1672" s="21"/>
      <c r="L1672" s="50" t="s">
        <v>6</v>
      </c>
      <c r="M1672" s="40">
        <f>I1672</f>
        <v>373125</v>
      </c>
      <c r="N1672" s="40">
        <v>373962</v>
      </c>
      <c r="O1672" s="119">
        <f>N1672-M1672</f>
        <v>837</v>
      </c>
      <c r="P1672" s="21"/>
      <c r="Q1672" s="50" t="s">
        <v>6</v>
      </c>
      <c r="R1672" s="40">
        <f t="shared" ref="R1672:R1693" si="1033">N1672</f>
        <v>373962</v>
      </c>
      <c r="S1672" s="40">
        <v>374148</v>
      </c>
      <c r="T1672" s="119">
        <f>S1672-R1672</f>
        <v>186</v>
      </c>
      <c r="U1672" s="21"/>
      <c r="V1672" s="50" t="s">
        <v>6</v>
      </c>
      <c r="W1672" s="23">
        <f t="shared" ref="W1672:W1693" si="1034">S1672</f>
        <v>374148</v>
      </c>
      <c r="X1672" s="23">
        <v>374502</v>
      </c>
      <c r="Y1672" s="119">
        <f>X1672-W1672</f>
        <v>354</v>
      </c>
      <c r="Z1672" s="21"/>
      <c r="AA1672" s="50" t="s">
        <v>6</v>
      </c>
      <c r="AB1672" s="23">
        <f t="shared" ref="AB1672:AB1680" si="1035">X1672</f>
        <v>374502</v>
      </c>
      <c r="AC1672" s="23">
        <v>375059</v>
      </c>
      <c r="AD1672" s="119">
        <f>AC1672-AB1672</f>
        <v>557</v>
      </c>
      <c r="AE1672" s="21"/>
      <c r="AF1672" s="50" t="s">
        <v>6</v>
      </c>
      <c r="AG1672" s="23">
        <f t="shared" ref="AG1672:AG1693" si="1036">AC1672</f>
        <v>375059</v>
      </c>
      <c r="AH1672" s="23">
        <v>375580</v>
      </c>
      <c r="AI1672" s="119">
        <f>AH1672-AG1672</f>
        <v>521</v>
      </c>
    </row>
    <row r="1673" spans="2:35" x14ac:dyDescent="0.35">
      <c r="B1673" s="50" t="s">
        <v>103</v>
      </c>
      <c r="C1673" s="23">
        <v>205009</v>
      </c>
      <c r="D1673" s="23">
        <v>205742</v>
      </c>
      <c r="E1673" s="119">
        <f>D1673-C1673</f>
        <v>733</v>
      </c>
      <c r="F1673" s="21"/>
      <c r="G1673" s="50" t="s">
        <v>103</v>
      </c>
      <c r="H1673" s="23">
        <f>D1673</f>
        <v>205742</v>
      </c>
      <c r="I1673" s="40">
        <v>206488</v>
      </c>
      <c r="J1673" s="119">
        <f>I1673-H1673</f>
        <v>746</v>
      </c>
      <c r="K1673" s="21"/>
      <c r="L1673" s="50" t="s">
        <v>103</v>
      </c>
      <c r="M1673" s="40">
        <f t="shared" ref="M1673:M1693" si="1037">I1673</f>
        <v>206488</v>
      </c>
      <c r="N1673" s="40">
        <v>207225</v>
      </c>
      <c r="O1673" s="132">
        <f>N1673-M1673</f>
        <v>737</v>
      </c>
      <c r="P1673" s="21"/>
      <c r="Q1673" s="50" t="s">
        <v>103</v>
      </c>
      <c r="R1673" s="40">
        <f t="shared" si="1033"/>
        <v>207225</v>
      </c>
      <c r="S1673" s="40">
        <v>207971</v>
      </c>
      <c r="T1673" s="119">
        <f>S1673-R1673</f>
        <v>746</v>
      </c>
      <c r="U1673" s="21"/>
      <c r="V1673" s="50" t="s">
        <v>103</v>
      </c>
      <c r="W1673" s="23">
        <f t="shared" si="1034"/>
        <v>207971</v>
      </c>
      <c r="X1673" s="40">
        <v>208723</v>
      </c>
      <c r="Y1673" s="119">
        <f>X1673-W1673</f>
        <v>752</v>
      </c>
      <c r="Z1673" s="21"/>
      <c r="AA1673" s="50" t="s">
        <v>103</v>
      </c>
      <c r="AB1673" s="23">
        <f t="shared" si="1035"/>
        <v>208723</v>
      </c>
      <c r="AC1673" s="40">
        <v>209472</v>
      </c>
      <c r="AD1673" s="119">
        <f>AC1673-AB1673</f>
        <v>749</v>
      </c>
      <c r="AE1673" s="21"/>
      <c r="AF1673" s="50" t="s">
        <v>103</v>
      </c>
      <c r="AG1673" s="23">
        <f t="shared" si="1036"/>
        <v>209472</v>
      </c>
      <c r="AH1673" s="23">
        <v>210214</v>
      </c>
      <c r="AI1673" s="119">
        <f>AH1673-AG1673</f>
        <v>742</v>
      </c>
    </row>
    <row r="1674" spans="2:35" x14ac:dyDescent="0.35">
      <c r="B1674" s="28" t="s">
        <v>100</v>
      </c>
      <c r="C1674" s="23">
        <v>214196</v>
      </c>
      <c r="D1674" s="23">
        <v>214376</v>
      </c>
      <c r="E1674" s="119">
        <f>D1674-C1674</f>
        <v>180</v>
      </c>
      <c r="F1674" s="21"/>
      <c r="G1674" s="28" t="s">
        <v>100</v>
      </c>
      <c r="H1674" s="23">
        <v>213016</v>
      </c>
      <c r="I1674" s="40">
        <v>214606</v>
      </c>
      <c r="J1674" s="119">
        <f>I1674-H1674</f>
        <v>1590</v>
      </c>
      <c r="K1674" s="21"/>
      <c r="L1674" s="28" t="s">
        <v>100</v>
      </c>
      <c r="M1674" s="40">
        <f t="shared" si="1037"/>
        <v>214606</v>
      </c>
      <c r="N1674" s="40">
        <v>214926</v>
      </c>
      <c r="O1674" s="119">
        <f>N1674-M1674</f>
        <v>320</v>
      </c>
      <c r="P1674" s="21"/>
      <c r="Q1674" s="28" t="s">
        <v>100</v>
      </c>
      <c r="R1674" s="40">
        <f t="shared" si="1033"/>
        <v>214926</v>
      </c>
      <c r="S1674" s="40">
        <v>215076</v>
      </c>
      <c r="T1674" s="119">
        <f>S1674-R1674</f>
        <v>150</v>
      </c>
      <c r="U1674" s="21"/>
      <c r="V1674" s="28" t="s">
        <v>100</v>
      </c>
      <c r="W1674" s="23">
        <f t="shared" si="1034"/>
        <v>215076</v>
      </c>
      <c r="X1674" s="23">
        <v>215231</v>
      </c>
      <c r="Y1674" s="119">
        <f>X1674-W1674</f>
        <v>155</v>
      </c>
      <c r="Z1674" s="21"/>
      <c r="AA1674" s="28" t="s">
        <v>100</v>
      </c>
      <c r="AB1674" s="23">
        <f t="shared" si="1035"/>
        <v>215231</v>
      </c>
      <c r="AC1674" s="23">
        <v>215381</v>
      </c>
      <c r="AD1674" s="119">
        <f>AC1674-AB1674</f>
        <v>150</v>
      </c>
      <c r="AE1674" s="21"/>
      <c r="AF1674" s="28" t="s">
        <v>100</v>
      </c>
      <c r="AG1674" s="23">
        <f t="shared" si="1036"/>
        <v>215381</v>
      </c>
      <c r="AH1674" s="23">
        <v>215531</v>
      </c>
      <c r="AI1674" s="119">
        <f>AH1674-AG1674</f>
        <v>150</v>
      </c>
    </row>
    <row r="1675" spans="2:35" x14ac:dyDescent="0.35">
      <c r="B1675" s="28" t="s">
        <v>1176</v>
      </c>
      <c r="C1675" s="23">
        <v>516</v>
      </c>
      <c r="D1675" s="23">
        <v>516</v>
      </c>
      <c r="E1675" s="119">
        <f>D1675-C1675</f>
        <v>0</v>
      </c>
      <c r="F1675" s="21"/>
      <c r="G1675" s="28" t="s">
        <v>1176</v>
      </c>
      <c r="H1675" s="23">
        <v>516</v>
      </c>
      <c r="I1675" s="40">
        <v>516</v>
      </c>
      <c r="J1675" s="119">
        <f>I1675-H1675</f>
        <v>0</v>
      </c>
      <c r="K1675" s="21"/>
      <c r="L1675" s="28" t="s">
        <v>1176</v>
      </c>
      <c r="M1675" s="40">
        <f t="shared" si="1037"/>
        <v>516</v>
      </c>
      <c r="N1675" s="40">
        <v>516</v>
      </c>
      <c r="O1675" s="119">
        <f>N1675-M1675</f>
        <v>0</v>
      </c>
      <c r="P1675" s="21"/>
      <c r="Q1675" s="28" t="s">
        <v>1176</v>
      </c>
      <c r="R1675" s="40">
        <f t="shared" si="1033"/>
        <v>516</v>
      </c>
      <c r="S1675" s="40">
        <v>516</v>
      </c>
      <c r="T1675" s="119">
        <f>S1675-R1675</f>
        <v>0</v>
      </c>
      <c r="U1675" s="21"/>
      <c r="V1675" s="28" t="s">
        <v>1176</v>
      </c>
      <c r="W1675" s="23">
        <f t="shared" si="1034"/>
        <v>516</v>
      </c>
      <c r="X1675" s="23">
        <v>516</v>
      </c>
      <c r="Y1675" s="119">
        <f>X1675-W1675</f>
        <v>0</v>
      </c>
      <c r="Z1675" s="21"/>
      <c r="AA1675" s="28" t="s">
        <v>1176</v>
      </c>
      <c r="AB1675" s="23">
        <f t="shared" si="1035"/>
        <v>516</v>
      </c>
      <c r="AC1675" s="23">
        <v>516</v>
      </c>
      <c r="AD1675" s="119">
        <f>AC1675-AB1675</f>
        <v>0</v>
      </c>
      <c r="AE1675" s="21"/>
      <c r="AF1675" s="28" t="s">
        <v>1176</v>
      </c>
      <c r="AG1675" s="23">
        <f t="shared" si="1036"/>
        <v>516</v>
      </c>
      <c r="AH1675" s="23">
        <v>516</v>
      </c>
      <c r="AI1675" s="119">
        <f>AH1675-AG1675</f>
        <v>0</v>
      </c>
    </row>
    <row r="1676" spans="2:35" x14ac:dyDescent="0.35">
      <c r="B1676" s="28" t="s">
        <v>1179</v>
      </c>
      <c r="C1676" s="23">
        <v>12279</v>
      </c>
      <c r="D1676" s="23">
        <v>12279</v>
      </c>
      <c r="E1676" s="119">
        <f>D1676-C1676</f>
        <v>0</v>
      </c>
      <c r="F1676" s="21"/>
      <c r="G1676" s="28" t="s">
        <v>1179</v>
      </c>
      <c r="H1676" s="23">
        <v>12279</v>
      </c>
      <c r="I1676" s="40">
        <v>12279</v>
      </c>
      <c r="J1676" s="119">
        <f>I1676-H1676</f>
        <v>0</v>
      </c>
      <c r="K1676" s="21"/>
      <c r="L1676" s="28" t="s">
        <v>1179</v>
      </c>
      <c r="M1676" s="40">
        <f t="shared" si="1037"/>
        <v>12279</v>
      </c>
      <c r="N1676" s="40">
        <v>12279</v>
      </c>
      <c r="O1676" s="119">
        <f>N1676-M1676</f>
        <v>0</v>
      </c>
      <c r="P1676" s="21"/>
      <c r="Q1676" s="28" t="s">
        <v>1179</v>
      </c>
      <c r="R1676" s="40">
        <f t="shared" si="1033"/>
        <v>12279</v>
      </c>
      <c r="S1676" s="40">
        <v>12279</v>
      </c>
      <c r="T1676" s="119">
        <f>S1676-R1676</f>
        <v>0</v>
      </c>
      <c r="U1676" s="21"/>
      <c r="V1676" s="28" t="s">
        <v>1179</v>
      </c>
      <c r="W1676" s="23">
        <f t="shared" si="1034"/>
        <v>12279</v>
      </c>
      <c r="X1676" s="23">
        <v>12279</v>
      </c>
      <c r="Y1676" s="119">
        <f>X1676-W1676</f>
        <v>0</v>
      </c>
      <c r="Z1676" s="21"/>
      <c r="AA1676" s="28" t="s">
        <v>1179</v>
      </c>
      <c r="AB1676" s="23">
        <f t="shared" si="1035"/>
        <v>12279</v>
      </c>
      <c r="AC1676" s="23">
        <v>12279</v>
      </c>
      <c r="AD1676" s="119">
        <f>AC1676-AB1676</f>
        <v>0</v>
      </c>
      <c r="AE1676" s="21"/>
      <c r="AF1676" s="28" t="s">
        <v>1179</v>
      </c>
      <c r="AG1676" s="23">
        <f t="shared" si="1036"/>
        <v>12279</v>
      </c>
      <c r="AH1676" s="23">
        <v>12279</v>
      </c>
      <c r="AI1676" s="119">
        <f>AH1676-AG1676</f>
        <v>0</v>
      </c>
    </row>
    <row r="1677" spans="2:35" x14ac:dyDescent="0.35">
      <c r="B1677" s="50" t="s">
        <v>3</v>
      </c>
      <c r="C1677" s="23">
        <v>396834</v>
      </c>
      <c r="D1677" s="23">
        <v>397013</v>
      </c>
      <c r="E1677" s="119">
        <f>(D1677-C1677)*10</f>
        <v>1790</v>
      </c>
      <c r="F1677" s="21"/>
      <c r="G1677" s="50" t="s">
        <v>3</v>
      </c>
      <c r="H1677" s="23">
        <f t="shared" ref="H1677:H1683" si="1038">D1677</f>
        <v>397013</v>
      </c>
      <c r="I1677" s="40">
        <v>397174</v>
      </c>
      <c r="J1677" s="119">
        <f>(I1677-H1677)*10</f>
        <v>1610</v>
      </c>
      <c r="K1677" s="21"/>
      <c r="L1677" s="50" t="s">
        <v>3</v>
      </c>
      <c r="M1677" s="40">
        <f t="shared" si="1037"/>
        <v>397174</v>
      </c>
      <c r="N1677" s="40">
        <v>397368</v>
      </c>
      <c r="O1677" s="119">
        <f>(N1677-M1677)*10</f>
        <v>1940</v>
      </c>
      <c r="P1677" s="21"/>
      <c r="Q1677" s="50" t="s">
        <v>3</v>
      </c>
      <c r="R1677" s="40">
        <f t="shared" si="1033"/>
        <v>397368</v>
      </c>
      <c r="S1677" s="40">
        <v>397570</v>
      </c>
      <c r="T1677" s="132">
        <v>2020</v>
      </c>
      <c r="U1677" s="21"/>
      <c r="V1677" s="50" t="s">
        <v>3</v>
      </c>
      <c r="W1677" s="23">
        <f t="shared" si="1034"/>
        <v>397570</v>
      </c>
      <c r="X1677" s="23">
        <v>397784</v>
      </c>
      <c r="Y1677" s="119">
        <v>2140</v>
      </c>
      <c r="Z1677" s="21"/>
      <c r="AA1677" s="50" t="s">
        <v>3</v>
      </c>
      <c r="AB1677" s="23">
        <f t="shared" si="1035"/>
        <v>397784</v>
      </c>
      <c r="AC1677" s="23">
        <v>398003</v>
      </c>
      <c r="AD1677" s="119">
        <f>(AC1677-AB1677)*10</f>
        <v>2190</v>
      </c>
      <c r="AE1677" s="21"/>
      <c r="AF1677" s="50" t="s">
        <v>3</v>
      </c>
      <c r="AG1677" s="23">
        <f t="shared" si="1036"/>
        <v>398003</v>
      </c>
      <c r="AH1677" s="23">
        <v>398217</v>
      </c>
      <c r="AI1677" s="119">
        <f>(AH1677-AG1677)*10</f>
        <v>2140</v>
      </c>
    </row>
    <row r="1678" spans="2:35" x14ac:dyDescent="0.35">
      <c r="B1678" s="50" t="s">
        <v>83</v>
      </c>
      <c r="C1678" s="23">
        <v>32551</v>
      </c>
      <c r="D1678" s="23">
        <v>32561</v>
      </c>
      <c r="E1678" s="119">
        <f>D1678-Supply!C1678</f>
        <v>10</v>
      </c>
      <c r="F1678" s="21"/>
      <c r="G1678" s="50" t="s">
        <v>83</v>
      </c>
      <c r="H1678" s="23">
        <f t="shared" si="1038"/>
        <v>32561</v>
      </c>
      <c r="I1678" s="40">
        <v>32568</v>
      </c>
      <c r="J1678" s="132">
        <f>I1678-H1678</f>
        <v>7</v>
      </c>
      <c r="K1678" s="21"/>
      <c r="L1678" s="50" t="s">
        <v>83</v>
      </c>
      <c r="M1678" s="40">
        <f t="shared" si="1037"/>
        <v>32568</v>
      </c>
      <c r="N1678" s="40">
        <v>32582</v>
      </c>
      <c r="O1678" s="119">
        <f>N1678-Supply!M1678</f>
        <v>14</v>
      </c>
      <c r="P1678" s="21"/>
      <c r="Q1678" s="50" t="s">
        <v>83</v>
      </c>
      <c r="R1678" s="40">
        <f t="shared" si="1033"/>
        <v>32582</v>
      </c>
      <c r="S1678" s="40">
        <v>32605</v>
      </c>
      <c r="T1678" s="119">
        <f>S1678-R1678</f>
        <v>23</v>
      </c>
      <c r="U1678" s="21"/>
      <c r="V1678" s="50" t="s">
        <v>83</v>
      </c>
      <c r="W1678" s="23">
        <f t="shared" si="1034"/>
        <v>32605</v>
      </c>
      <c r="X1678" s="23">
        <v>32613</v>
      </c>
      <c r="Y1678" s="119">
        <f>X1678-W1678</f>
        <v>8</v>
      </c>
      <c r="Z1678" s="21"/>
      <c r="AA1678" s="50" t="s">
        <v>83</v>
      </c>
      <c r="AB1678" s="23">
        <f t="shared" si="1035"/>
        <v>32613</v>
      </c>
      <c r="AC1678" s="23">
        <v>32622</v>
      </c>
      <c r="AD1678" s="119">
        <f>AC1678-Supply!AB1678</f>
        <v>9</v>
      </c>
      <c r="AE1678" s="21"/>
      <c r="AF1678" s="50" t="s">
        <v>83</v>
      </c>
      <c r="AG1678" s="23">
        <f t="shared" si="1036"/>
        <v>32622</v>
      </c>
      <c r="AH1678" s="23">
        <v>32632</v>
      </c>
      <c r="AI1678" s="119">
        <f>AH1678-Supply!AG1678</f>
        <v>10</v>
      </c>
    </row>
    <row r="1679" spans="2:35" x14ac:dyDescent="0.35">
      <c r="B1679" s="50" t="s">
        <v>84</v>
      </c>
      <c r="C1679" s="23">
        <v>60198</v>
      </c>
      <c r="D1679" s="23">
        <v>60208</v>
      </c>
      <c r="E1679" s="119">
        <f>D1679-C1679</f>
        <v>10</v>
      </c>
      <c r="F1679" s="21"/>
      <c r="G1679" s="50" t="s">
        <v>84</v>
      </c>
      <c r="H1679" s="23">
        <f t="shared" si="1038"/>
        <v>60208</v>
      </c>
      <c r="I1679" s="40">
        <v>60208</v>
      </c>
      <c r="J1679" s="119">
        <f>I1679-H1679</f>
        <v>0</v>
      </c>
      <c r="K1679" s="21"/>
      <c r="L1679" s="50" t="s">
        <v>84</v>
      </c>
      <c r="M1679" s="40">
        <f t="shared" si="1037"/>
        <v>60208</v>
      </c>
      <c r="N1679" s="40">
        <v>60218</v>
      </c>
      <c r="O1679" s="119">
        <f>N1679-M1679</f>
        <v>10</v>
      </c>
      <c r="P1679" s="21"/>
      <c r="Q1679" s="50" t="s">
        <v>84</v>
      </c>
      <c r="R1679" s="40">
        <f t="shared" si="1033"/>
        <v>60218</v>
      </c>
      <c r="S1679" s="40">
        <v>60266</v>
      </c>
      <c r="T1679" s="119">
        <f>S1679-R1679</f>
        <v>48</v>
      </c>
      <c r="U1679" s="21"/>
      <c r="V1679" s="50" t="s">
        <v>84</v>
      </c>
      <c r="W1679" s="23">
        <f t="shared" si="1034"/>
        <v>60266</v>
      </c>
      <c r="X1679" s="23">
        <v>60277</v>
      </c>
      <c r="Y1679" s="119">
        <f>X1679-W1679</f>
        <v>11</v>
      </c>
      <c r="Z1679" s="21"/>
      <c r="AA1679" s="50" t="s">
        <v>84</v>
      </c>
      <c r="AB1679" s="23">
        <f t="shared" si="1035"/>
        <v>60277</v>
      </c>
      <c r="AC1679" s="23">
        <v>60298</v>
      </c>
      <c r="AD1679" s="119">
        <f>AC1679-AB1679</f>
        <v>21</v>
      </c>
      <c r="AE1679" s="21"/>
      <c r="AF1679" s="50" t="s">
        <v>84</v>
      </c>
      <c r="AG1679" s="23">
        <f t="shared" si="1036"/>
        <v>60298</v>
      </c>
      <c r="AH1679" s="23">
        <v>60298</v>
      </c>
      <c r="AI1679" s="119">
        <f>AH1679-AG1679</f>
        <v>0</v>
      </c>
    </row>
    <row r="1680" spans="2:35" x14ac:dyDescent="0.35">
      <c r="B1680" s="50" t="s">
        <v>98</v>
      </c>
      <c r="C1680" s="23">
        <v>139852</v>
      </c>
      <c r="D1680" s="23">
        <v>139852</v>
      </c>
      <c r="E1680" s="119">
        <f>D1680-C1680</f>
        <v>0</v>
      </c>
      <c r="F1680" s="21"/>
      <c r="G1680" s="50" t="s">
        <v>98</v>
      </c>
      <c r="H1680" s="23">
        <f t="shared" si="1038"/>
        <v>139852</v>
      </c>
      <c r="I1680" s="40">
        <v>139852</v>
      </c>
      <c r="J1680" s="119">
        <f>I1680-H1680</f>
        <v>0</v>
      </c>
      <c r="K1680" s="21"/>
      <c r="L1680" s="50" t="s">
        <v>98</v>
      </c>
      <c r="M1680" s="40">
        <f t="shared" si="1037"/>
        <v>139852</v>
      </c>
      <c r="N1680" s="40">
        <v>139852</v>
      </c>
      <c r="O1680" s="119">
        <f>N1680-M1680</f>
        <v>0</v>
      </c>
      <c r="P1680" s="21">
        <v>163</v>
      </c>
      <c r="Q1680" s="50" t="s">
        <v>98</v>
      </c>
      <c r="R1680" s="40">
        <f t="shared" si="1033"/>
        <v>139852</v>
      </c>
      <c r="S1680" s="40">
        <v>139852</v>
      </c>
      <c r="T1680" s="119">
        <f>S1680-R1680</f>
        <v>0</v>
      </c>
      <c r="U1680" s="21"/>
      <c r="V1680" s="50" t="s">
        <v>98</v>
      </c>
      <c r="W1680" s="23">
        <f t="shared" si="1034"/>
        <v>139852</v>
      </c>
      <c r="X1680" s="23">
        <v>139852</v>
      </c>
      <c r="Y1680" s="119">
        <f>X1680-W1680</f>
        <v>0</v>
      </c>
      <c r="Z1680" s="21"/>
      <c r="AA1680" s="50" t="s">
        <v>98</v>
      </c>
      <c r="AB1680" s="23">
        <f t="shared" si="1035"/>
        <v>139852</v>
      </c>
      <c r="AC1680" s="23">
        <v>139852</v>
      </c>
      <c r="AD1680" s="119">
        <f>AC1680-AB1680</f>
        <v>0</v>
      </c>
      <c r="AE1680" s="21"/>
      <c r="AF1680" s="50" t="s">
        <v>98</v>
      </c>
      <c r="AG1680" s="23">
        <f t="shared" si="1036"/>
        <v>139852</v>
      </c>
      <c r="AH1680" s="23">
        <v>139852</v>
      </c>
      <c r="AI1680" s="119">
        <f>AH1680-AG1680</f>
        <v>0</v>
      </c>
    </row>
    <row r="1681" spans="2:35" x14ac:dyDescent="0.35">
      <c r="B1681" s="50" t="s">
        <v>85</v>
      </c>
      <c r="C1681" s="23">
        <v>1082</v>
      </c>
      <c r="D1681" s="23">
        <v>1082</v>
      </c>
      <c r="E1681" s="119">
        <f>D1681-C1681</f>
        <v>0</v>
      </c>
      <c r="F1681" s="21"/>
      <c r="G1681" s="50" t="s">
        <v>85</v>
      </c>
      <c r="H1681" s="23">
        <f t="shared" si="1038"/>
        <v>1082</v>
      </c>
      <c r="I1681" s="40">
        <v>1082</v>
      </c>
      <c r="J1681" s="119">
        <f>I1681-H1681</f>
        <v>0</v>
      </c>
      <c r="K1681" s="21"/>
      <c r="L1681" s="50" t="s">
        <v>85</v>
      </c>
      <c r="M1681" s="40">
        <f t="shared" si="1037"/>
        <v>1082</v>
      </c>
      <c r="N1681" s="40">
        <v>1082</v>
      </c>
      <c r="O1681" s="119">
        <f>N1681-M1681</f>
        <v>0</v>
      </c>
      <c r="P1681" s="21"/>
      <c r="Q1681" s="50" t="s">
        <v>85</v>
      </c>
      <c r="R1681" s="40">
        <f t="shared" si="1033"/>
        <v>1082</v>
      </c>
      <c r="S1681" s="40">
        <v>1082</v>
      </c>
      <c r="T1681" s="119">
        <f>S1681-R1681</f>
        <v>0</v>
      </c>
      <c r="U1681" s="21"/>
      <c r="V1681" s="50" t="s">
        <v>85</v>
      </c>
      <c r="W1681" s="23">
        <f t="shared" si="1034"/>
        <v>1082</v>
      </c>
      <c r="X1681" s="23">
        <v>1082</v>
      </c>
      <c r="Y1681" s="119">
        <f>X1681-W1681</f>
        <v>0</v>
      </c>
      <c r="Z1681" s="21"/>
      <c r="AA1681" s="50" t="s">
        <v>85</v>
      </c>
      <c r="AB1681" s="23">
        <f t="shared" ref="AB1681:AB1693" si="1039">X1681</f>
        <v>1082</v>
      </c>
      <c r="AC1681" s="23">
        <v>1082</v>
      </c>
      <c r="AD1681" s="119">
        <f>AC1681-AB1681</f>
        <v>0</v>
      </c>
      <c r="AE1681" s="21"/>
      <c r="AF1681" s="50" t="s">
        <v>85</v>
      </c>
      <c r="AG1681" s="23">
        <f t="shared" si="1036"/>
        <v>1082</v>
      </c>
      <c r="AH1681" s="23">
        <v>1082</v>
      </c>
      <c r="AI1681" s="119">
        <f>AH1681-AG1681</f>
        <v>0</v>
      </c>
    </row>
    <row r="1682" spans="2:35" x14ac:dyDescent="0.35">
      <c r="B1682" s="50" t="s">
        <v>86</v>
      </c>
      <c r="C1682" s="23">
        <v>403209</v>
      </c>
      <c r="D1682" s="23">
        <v>403326</v>
      </c>
      <c r="E1682" s="119">
        <f>D1682-C1682</f>
        <v>117</v>
      </c>
      <c r="F1682" s="21"/>
      <c r="G1682" s="50" t="s">
        <v>86</v>
      </c>
      <c r="H1682" s="23">
        <f t="shared" si="1038"/>
        <v>403326</v>
      </c>
      <c r="I1682" s="40">
        <v>403597</v>
      </c>
      <c r="J1682" s="119">
        <f>I1682-H1682</f>
        <v>271</v>
      </c>
      <c r="K1682" s="21"/>
      <c r="L1682" s="50" t="s">
        <v>86</v>
      </c>
      <c r="M1682" s="40">
        <f t="shared" si="1037"/>
        <v>403597</v>
      </c>
      <c r="N1682" s="40">
        <v>403756</v>
      </c>
      <c r="O1682" s="119">
        <f>N1682-M1682</f>
        <v>159</v>
      </c>
      <c r="P1682" s="21"/>
      <c r="Q1682" s="50" t="s">
        <v>86</v>
      </c>
      <c r="R1682" s="40">
        <f t="shared" si="1033"/>
        <v>403756</v>
      </c>
      <c r="S1682" s="40">
        <v>403811</v>
      </c>
      <c r="T1682" s="119">
        <f>S1682-R1682</f>
        <v>55</v>
      </c>
      <c r="U1682" s="21"/>
      <c r="V1682" s="50" t="s">
        <v>86</v>
      </c>
      <c r="W1682" s="23">
        <f t="shared" si="1034"/>
        <v>403811</v>
      </c>
      <c r="X1682" s="23">
        <v>404030</v>
      </c>
      <c r="Y1682" s="119">
        <f>X1682-W1682</f>
        <v>219</v>
      </c>
      <c r="Z1682" s="21"/>
      <c r="AA1682" s="50" t="s">
        <v>86</v>
      </c>
      <c r="AB1682" s="23">
        <f t="shared" si="1039"/>
        <v>404030</v>
      </c>
      <c r="AC1682" s="23">
        <v>404231</v>
      </c>
      <c r="AD1682" s="119">
        <f>AC1682-AB1682</f>
        <v>201</v>
      </c>
      <c r="AE1682" s="21"/>
      <c r="AF1682" s="50" t="s">
        <v>86</v>
      </c>
      <c r="AG1682" s="23">
        <f t="shared" si="1036"/>
        <v>404231</v>
      </c>
      <c r="AH1682" s="23">
        <v>404363</v>
      </c>
      <c r="AI1682" s="119">
        <f>AH1682-AG1682</f>
        <v>132</v>
      </c>
    </row>
    <row r="1683" spans="2:35" x14ac:dyDescent="0.35">
      <c r="B1683" s="50" t="s">
        <v>93</v>
      </c>
      <c r="C1683" s="23"/>
      <c r="D1683" s="23"/>
      <c r="E1683" s="119">
        <f>E1682+E1681+E1680+E1679+E1678+E1677</f>
        <v>1927</v>
      </c>
      <c r="F1683" s="21"/>
      <c r="G1683" s="50" t="s">
        <v>93</v>
      </c>
      <c r="H1683" s="23">
        <f t="shared" si="1038"/>
        <v>0</v>
      </c>
      <c r="I1683" s="40"/>
      <c r="J1683" s="119">
        <f>J1682+J1681+J1680+J1679+J1678+J1677</f>
        <v>1888</v>
      </c>
      <c r="K1683" s="21"/>
      <c r="L1683" s="50" t="s">
        <v>93</v>
      </c>
      <c r="M1683" s="40">
        <f t="shared" si="1037"/>
        <v>0</v>
      </c>
      <c r="N1683" s="40"/>
      <c r="O1683" s="119">
        <f>O1682+O1681+O1680+O1679+O1678+O1677</f>
        <v>2123</v>
      </c>
      <c r="P1683" s="21"/>
      <c r="Q1683" s="50" t="s">
        <v>93</v>
      </c>
      <c r="R1683" s="40">
        <f t="shared" si="1033"/>
        <v>0</v>
      </c>
      <c r="S1683" s="40"/>
      <c r="T1683" s="119">
        <f>T1682+T1681+T1680+T1679+T1678+T1677</f>
        <v>2146</v>
      </c>
      <c r="U1683" s="21"/>
      <c r="V1683" s="50" t="s">
        <v>93</v>
      </c>
      <c r="W1683" s="23">
        <f t="shared" si="1034"/>
        <v>0</v>
      </c>
      <c r="X1683" s="23"/>
      <c r="Y1683" s="119">
        <f>Y1682+Y1681+Y1680+Y1679+Y1678+Y1677</f>
        <v>2378</v>
      </c>
      <c r="Z1683" s="21"/>
      <c r="AA1683" s="50" t="s">
        <v>93</v>
      </c>
      <c r="AB1683" s="23">
        <f t="shared" si="1039"/>
        <v>0</v>
      </c>
      <c r="AC1683" s="23"/>
      <c r="AD1683" s="119">
        <f>AD1682+AD1681+AD1680+AD1679+AD1678+AD1677</f>
        <v>2421</v>
      </c>
      <c r="AE1683" s="21"/>
      <c r="AF1683" s="50" t="s">
        <v>93</v>
      </c>
      <c r="AG1683" s="23">
        <f t="shared" si="1036"/>
        <v>0</v>
      </c>
      <c r="AH1683" s="23"/>
      <c r="AI1683" s="119">
        <f>AI1682+AI1681+AI1680+AI1679+AI1678+AI1677</f>
        <v>2282</v>
      </c>
    </row>
    <row r="1684" spans="2:35" x14ac:dyDescent="0.35">
      <c r="B1684" s="50" t="s">
        <v>87</v>
      </c>
      <c r="C1684" s="40">
        <v>1610727</v>
      </c>
      <c r="D1684" s="40">
        <v>1610727</v>
      </c>
      <c r="E1684" s="119">
        <f t="shared" ref="E1684:E1690" si="1040">D1684-C1684</f>
        <v>0</v>
      </c>
      <c r="F1684" s="21"/>
      <c r="G1684" s="50" t="s">
        <v>87</v>
      </c>
      <c r="H1684" s="40">
        <v>1610727</v>
      </c>
      <c r="I1684" s="40">
        <v>1610727</v>
      </c>
      <c r="J1684" s="119">
        <f t="shared" ref="J1684:J1690" si="1041">I1684-H1684</f>
        <v>0</v>
      </c>
      <c r="K1684" s="21"/>
      <c r="L1684" s="50" t="s">
        <v>87</v>
      </c>
      <c r="M1684" s="40">
        <f t="shared" si="1037"/>
        <v>1610727</v>
      </c>
      <c r="N1684" s="40">
        <v>1610727</v>
      </c>
      <c r="O1684" s="119">
        <f t="shared" ref="O1684:O1690" si="1042">N1684-M1684</f>
        <v>0</v>
      </c>
      <c r="P1684" s="21">
        <f>886+163</f>
        <v>1049</v>
      </c>
      <c r="Q1684" s="50" t="s">
        <v>87</v>
      </c>
      <c r="R1684" s="40">
        <f t="shared" si="1033"/>
        <v>1610727</v>
      </c>
      <c r="S1684" s="40">
        <v>1610727</v>
      </c>
      <c r="T1684" s="119">
        <f t="shared" ref="T1684:T1690" si="1043">S1684-R1684</f>
        <v>0</v>
      </c>
      <c r="U1684" s="21"/>
      <c r="V1684" s="50" t="s">
        <v>87</v>
      </c>
      <c r="W1684" s="23">
        <f t="shared" si="1034"/>
        <v>1610727</v>
      </c>
      <c r="X1684" s="23">
        <v>1610727</v>
      </c>
      <c r="Y1684" s="119">
        <f t="shared" ref="Y1684:Y1690" si="1044">X1684-W1684</f>
        <v>0</v>
      </c>
      <c r="Z1684" s="21">
        <f>545+197</f>
        <v>742</v>
      </c>
      <c r="AA1684" s="50" t="s">
        <v>87</v>
      </c>
      <c r="AB1684" s="23">
        <f t="shared" si="1039"/>
        <v>1610727</v>
      </c>
      <c r="AC1684" s="23">
        <v>1610727</v>
      </c>
      <c r="AD1684" s="119">
        <f t="shared" ref="AD1684:AD1690" si="1045">AC1684-AB1684</f>
        <v>0</v>
      </c>
      <c r="AE1684" s="21"/>
      <c r="AF1684" s="50" t="s">
        <v>87</v>
      </c>
      <c r="AG1684" s="23">
        <f t="shared" si="1036"/>
        <v>1610727</v>
      </c>
      <c r="AH1684" s="23">
        <v>1610727</v>
      </c>
      <c r="AI1684" s="119">
        <f t="shared" ref="AI1684:AI1690" si="1046">AH1684-AG1684</f>
        <v>0</v>
      </c>
    </row>
    <row r="1685" spans="2:35" x14ac:dyDescent="0.35">
      <c r="B1685" s="50" t="s">
        <v>96</v>
      </c>
      <c r="C1685" s="23">
        <v>939776</v>
      </c>
      <c r="D1685" s="23">
        <v>940049</v>
      </c>
      <c r="E1685" s="119">
        <f t="shared" si="1040"/>
        <v>273</v>
      </c>
      <c r="F1685" s="21"/>
      <c r="G1685" s="50" t="s">
        <v>96</v>
      </c>
      <c r="H1685" s="23">
        <f t="shared" ref="H1685:H1693" si="1047">D1685</f>
        <v>940049</v>
      </c>
      <c r="I1685" s="40">
        <v>940338</v>
      </c>
      <c r="J1685" s="119">
        <f t="shared" si="1041"/>
        <v>289</v>
      </c>
      <c r="K1685" s="21"/>
      <c r="L1685" s="50" t="s">
        <v>96</v>
      </c>
      <c r="M1685" s="40">
        <f t="shared" si="1037"/>
        <v>940338</v>
      </c>
      <c r="N1685" s="40">
        <v>940575</v>
      </c>
      <c r="O1685" s="119">
        <f t="shared" si="1042"/>
        <v>237</v>
      </c>
      <c r="P1685" s="21"/>
      <c r="Q1685" s="50" t="s">
        <v>96</v>
      </c>
      <c r="R1685" s="40">
        <f t="shared" si="1033"/>
        <v>940575</v>
      </c>
      <c r="S1685" s="40">
        <v>940755</v>
      </c>
      <c r="T1685" s="119">
        <f t="shared" si="1043"/>
        <v>180</v>
      </c>
      <c r="U1685" s="21">
        <f>246+906</f>
        <v>1152</v>
      </c>
      <c r="V1685" s="50" t="s">
        <v>96</v>
      </c>
      <c r="W1685" s="23">
        <f t="shared" si="1034"/>
        <v>940755</v>
      </c>
      <c r="X1685" s="23">
        <v>940967</v>
      </c>
      <c r="Y1685" s="119">
        <f t="shared" si="1044"/>
        <v>212</v>
      </c>
      <c r="Z1685" s="21"/>
      <c r="AA1685" s="50" t="s">
        <v>96</v>
      </c>
      <c r="AB1685" s="23">
        <f t="shared" si="1039"/>
        <v>940967</v>
      </c>
      <c r="AC1685" s="23">
        <v>941247</v>
      </c>
      <c r="AD1685" s="119">
        <f t="shared" si="1045"/>
        <v>280</v>
      </c>
      <c r="AE1685" s="21"/>
      <c r="AF1685" s="50" t="s">
        <v>96</v>
      </c>
      <c r="AG1685" s="23">
        <f t="shared" si="1036"/>
        <v>941247</v>
      </c>
      <c r="AH1685" s="23">
        <v>941461</v>
      </c>
      <c r="AI1685" s="119">
        <f t="shared" si="1046"/>
        <v>214</v>
      </c>
    </row>
    <row r="1686" spans="2:35" x14ac:dyDescent="0.35">
      <c r="B1686" s="50" t="s">
        <v>88</v>
      </c>
      <c r="C1686" s="23">
        <v>0</v>
      </c>
      <c r="D1686" s="23">
        <v>0</v>
      </c>
      <c r="E1686" s="119">
        <f t="shared" si="1040"/>
        <v>0</v>
      </c>
      <c r="F1686" s="21"/>
      <c r="G1686" s="50" t="s">
        <v>88</v>
      </c>
      <c r="H1686" s="23">
        <f t="shared" si="1047"/>
        <v>0</v>
      </c>
      <c r="I1686" s="40">
        <v>0</v>
      </c>
      <c r="J1686" s="119">
        <f t="shared" si="1041"/>
        <v>0</v>
      </c>
      <c r="K1686" s="21"/>
      <c r="L1686" s="50" t="s">
        <v>88</v>
      </c>
      <c r="M1686" s="40">
        <f t="shared" si="1037"/>
        <v>0</v>
      </c>
      <c r="N1686" s="40">
        <v>0</v>
      </c>
      <c r="O1686" s="119">
        <f t="shared" si="1042"/>
        <v>0</v>
      </c>
      <c r="P1686" s="21"/>
      <c r="Q1686" s="50" t="s">
        <v>88</v>
      </c>
      <c r="R1686" s="40">
        <f t="shared" si="1033"/>
        <v>0</v>
      </c>
      <c r="S1686" s="40">
        <v>0</v>
      </c>
      <c r="T1686" s="119">
        <f t="shared" si="1043"/>
        <v>0</v>
      </c>
      <c r="U1686" s="21"/>
      <c r="V1686" s="50" t="s">
        <v>88</v>
      </c>
      <c r="W1686" s="23">
        <f t="shared" si="1034"/>
        <v>0</v>
      </c>
      <c r="X1686" s="23">
        <v>0</v>
      </c>
      <c r="Y1686" s="119">
        <f t="shared" si="1044"/>
        <v>0</v>
      </c>
      <c r="Z1686" s="21"/>
      <c r="AA1686" s="50" t="s">
        <v>88</v>
      </c>
      <c r="AB1686" s="23">
        <f t="shared" si="1039"/>
        <v>0</v>
      </c>
      <c r="AC1686" s="23">
        <v>0</v>
      </c>
      <c r="AD1686" s="119">
        <f t="shared" si="1045"/>
        <v>0</v>
      </c>
      <c r="AE1686" s="21"/>
      <c r="AF1686" s="50" t="s">
        <v>88</v>
      </c>
      <c r="AG1686" s="23">
        <f t="shared" si="1036"/>
        <v>0</v>
      </c>
      <c r="AH1686" s="23">
        <v>0</v>
      </c>
      <c r="AI1686" s="119">
        <f t="shared" si="1046"/>
        <v>0</v>
      </c>
    </row>
    <row r="1687" spans="2:35" x14ac:dyDescent="0.35">
      <c r="B1687" s="50" t="s">
        <v>108</v>
      </c>
      <c r="C1687" s="23">
        <v>3307</v>
      </c>
      <c r="D1687" s="23">
        <v>3308</v>
      </c>
      <c r="E1687" s="119">
        <f t="shared" si="1040"/>
        <v>1</v>
      </c>
      <c r="F1687" s="21"/>
      <c r="G1687" s="50" t="s">
        <v>108</v>
      </c>
      <c r="H1687" s="23">
        <f t="shared" si="1047"/>
        <v>3308</v>
      </c>
      <c r="I1687" s="40">
        <v>3309</v>
      </c>
      <c r="J1687" s="119">
        <f t="shared" si="1041"/>
        <v>1</v>
      </c>
      <c r="K1687" s="21"/>
      <c r="L1687" s="50" t="s">
        <v>108</v>
      </c>
      <c r="M1687" s="40">
        <f t="shared" si="1037"/>
        <v>3309</v>
      </c>
      <c r="N1687" s="40">
        <v>3311</v>
      </c>
      <c r="O1687" s="119">
        <f t="shared" si="1042"/>
        <v>2</v>
      </c>
      <c r="P1687" s="21"/>
      <c r="Q1687" s="50" t="s">
        <v>108</v>
      </c>
      <c r="R1687" s="40">
        <f t="shared" si="1033"/>
        <v>3311</v>
      </c>
      <c r="S1687" s="40">
        <v>3312</v>
      </c>
      <c r="T1687" s="119">
        <f t="shared" si="1043"/>
        <v>1</v>
      </c>
      <c r="U1687" s="21"/>
      <c r="V1687" s="50" t="s">
        <v>108</v>
      </c>
      <c r="W1687" s="23">
        <f t="shared" si="1034"/>
        <v>3312</v>
      </c>
      <c r="X1687" s="23">
        <v>3312</v>
      </c>
      <c r="Y1687" s="119">
        <f t="shared" si="1044"/>
        <v>0</v>
      </c>
      <c r="Z1687" s="21"/>
      <c r="AA1687" s="50" t="s">
        <v>108</v>
      </c>
      <c r="AB1687" s="23">
        <f t="shared" si="1039"/>
        <v>3312</v>
      </c>
      <c r="AC1687" s="23">
        <v>3312</v>
      </c>
      <c r="AD1687" s="119">
        <f t="shared" si="1045"/>
        <v>0</v>
      </c>
      <c r="AE1687" s="21">
        <f>1035+225</f>
        <v>1260</v>
      </c>
      <c r="AF1687" s="50" t="s">
        <v>108</v>
      </c>
      <c r="AG1687" s="23">
        <f t="shared" si="1036"/>
        <v>3312</v>
      </c>
      <c r="AH1687" s="23">
        <v>3312</v>
      </c>
      <c r="AI1687" s="119">
        <f t="shared" si="1046"/>
        <v>0</v>
      </c>
    </row>
    <row r="1688" spans="2:35" x14ac:dyDescent="0.35">
      <c r="B1688" s="50" t="s">
        <v>89</v>
      </c>
      <c r="C1688" s="23">
        <v>716231</v>
      </c>
      <c r="D1688" s="23">
        <v>716750</v>
      </c>
      <c r="E1688" s="119">
        <f t="shared" si="1040"/>
        <v>519</v>
      </c>
      <c r="F1688" s="21"/>
      <c r="G1688" s="50" t="s">
        <v>89</v>
      </c>
      <c r="H1688" s="23">
        <f t="shared" si="1047"/>
        <v>716750</v>
      </c>
      <c r="I1688" s="40">
        <v>717175</v>
      </c>
      <c r="J1688" s="119">
        <f t="shared" si="1041"/>
        <v>425</v>
      </c>
      <c r="K1688" s="21"/>
      <c r="L1688" s="50" t="s">
        <v>89</v>
      </c>
      <c r="M1688" s="40">
        <f t="shared" si="1037"/>
        <v>717175</v>
      </c>
      <c r="N1688" s="40">
        <v>717602</v>
      </c>
      <c r="O1688" s="119">
        <f t="shared" si="1042"/>
        <v>427</v>
      </c>
      <c r="P1688" s="21">
        <v>306</v>
      </c>
      <c r="Q1688" s="50" t="s">
        <v>89</v>
      </c>
      <c r="R1688" s="40">
        <f t="shared" si="1033"/>
        <v>717602</v>
      </c>
      <c r="S1688" s="40">
        <v>718011</v>
      </c>
      <c r="T1688" s="119">
        <f t="shared" si="1043"/>
        <v>409</v>
      </c>
      <c r="U1688" s="21"/>
      <c r="V1688" s="50" t="s">
        <v>89</v>
      </c>
      <c r="W1688" s="23">
        <f t="shared" si="1034"/>
        <v>718011</v>
      </c>
      <c r="X1688" s="23">
        <v>718495</v>
      </c>
      <c r="Y1688" s="119">
        <f t="shared" si="1044"/>
        <v>484</v>
      </c>
      <c r="Z1688" s="21"/>
      <c r="AA1688" s="50" t="s">
        <v>89</v>
      </c>
      <c r="AB1688" s="23">
        <f t="shared" si="1039"/>
        <v>718495</v>
      </c>
      <c r="AC1688" s="23">
        <v>719049</v>
      </c>
      <c r="AD1688" s="119">
        <f t="shared" si="1045"/>
        <v>554</v>
      </c>
      <c r="AE1688" s="21"/>
      <c r="AF1688" s="50" t="s">
        <v>89</v>
      </c>
      <c r="AG1688" s="23">
        <f t="shared" si="1036"/>
        <v>719049</v>
      </c>
      <c r="AH1688" s="23">
        <v>719595</v>
      </c>
      <c r="AI1688" s="119">
        <f t="shared" si="1046"/>
        <v>546</v>
      </c>
    </row>
    <row r="1689" spans="2:35" x14ac:dyDescent="0.35">
      <c r="B1689" s="50" t="s">
        <v>90</v>
      </c>
      <c r="C1689" s="23">
        <v>399063</v>
      </c>
      <c r="D1689" s="23">
        <v>399461</v>
      </c>
      <c r="E1689" s="119">
        <f t="shared" si="1040"/>
        <v>398</v>
      </c>
      <c r="F1689" s="21"/>
      <c r="G1689" s="50" t="s">
        <v>90</v>
      </c>
      <c r="H1689" s="23">
        <f t="shared" si="1047"/>
        <v>399461</v>
      </c>
      <c r="I1689" s="40">
        <v>399814</v>
      </c>
      <c r="J1689" s="119">
        <f t="shared" si="1041"/>
        <v>353</v>
      </c>
      <c r="K1689" s="21"/>
      <c r="L1689" s="50" t="s">
        <v>90</v>
      </c>
      <c r="M1689" s="40">
        <f t="shared" si="1037"/>
        <v>399814</v>
      </c>
      <c r="N1689" s="40">
        <v>400156</v>
      </c>
      <c r="O1689" s="132">
        <f t="shared" si="1042"/>
        <v>342</v>
      </c>
      <c r="P1689" s="21">
        <f>SUM(O1684:O1689)</f>
        <v>1008</v>
      </c>
      <c r="Q1689" s="50" t="s">
        <v>90</v>
      </c>
      <c r="R1689" s="40">
        <f t="shared" si="1033"/>
        <v>400156</v>
      </c>
      <c r="S1689" s="40">
        <v>400349</v>
      </c>
      <c r="T1689" s="119">
        <f t="shared" si="1043"/>
        <v>193</v>
      </c>
      <c r="U1689" s="21"/>
      <c r="V1689" s="50" t="s">
        <v>90</v>
      </c>
      <c r="W1689" s="23">
        <f t="shared" si="1034"/>
        <v>400349</v>
      </c>
      <c r="X1689" s="23">
        <v>400679</v>
      </c>
      <c r="Y1689" s="119">
        <f t="shared" si="1044"/>
        <v>330</v>
      </c>
      <c r="Z1689" s="21"/>
      <c r="AA1689" s="50" t="s">
        <v>90</v>
      </c>
      <c r="AB1689" s="23">
        <f t="shared" si="1039"/>
        <v>400679</v>
      </c>
      <c r="AC1689" s="23">
        <v>400921</v>
      </c>
      <c r="AD1689" s="119">
        <f t="shared" si="1045"/>
        <v>242</v>
      </c>
      <c r="AE1689" s="21"/>
      <c r="AF1689" s="50" t="s">
        <v>90</v>
      </c>
      <c r="AG1689" s="23">
        <f t="shared" si="1036"/>
        <v>400921</v>
      </c>
      <c r="AH1689" s="23">
        <v>401176</v>
      </c>
      <c r="AI1689" s="119">
        <f t="shared" si="1046"/>
        <v>255</v>
      </c>
    </row>
    <row r="1690" spans="2:35" x14ac:dyDescent="0.35">
      <c r="B1690" s="50" t="s">
        <v>91</v>
      </c>
      <c r="C1690" s="23">
        <v>1262170</v>
      </c>
      <c r="D1690" s="23">
        <v>1263365</v>
      </c>
      <c r="E1690" s="119">
        <f t="shared" si="1040"/>
        <v>1195</v>
      </c>
      <c r="F1690" s="21"/>
      <c r="G1690" s="50" t="s">
        <v>91</v>
      </c>
      <c r="H1690" s="23">
        <f t="shared" si="1047"/>
        <v>1263365</v>
      </c>
      <c r="I1690" s="40">
        <v>1264714</v>
      </c>
      <c r="J1690" s="119">
        <f t="shared" si="1041"/>
        <v>1349</v>
      </c>
      <c r="K1690" s="21"/>
      <c r="L1690" s="50" t="s">
        <v>91</v>
      </c>
      <c r="M1690" s="40">
        <f t="shared" si="1037"/>
        <v>1264714</v>
      </c>
      <c r="N1690" s="40">
        <v>1266122</v>
      </c>
      <c r="O1690" s="132">
        <f t="shared" si="1042"/>
        <v>1408</v>
      </c>
      <c r="P1690" s="21">
        <f>SUM(P1688:P1689)</f>
        <v>1314</v>
      </c>
      <c r="Q1690" s="50" t="s">
        <v>91</v>
      </c>
      <c r="R1690" s="40">
        <f t="shared" si="1033"/>
        <v>1266122</v>
      </c>
      <c r="S1690" s="40">
        <v>1267568</v>
      </c>
      <c r="T1690" s="119">
        <f t="shared" si="1043"/>
        <v>1446</v>
      </c>
      <c r="U1690" s="21"/>
      <c r="V1690" s="50" t="s">
        <v>91</v>
      </c>
      <c r="W1690" s="23">
        <f t="shared" si="1034"/>
        <v>1267568</v>
      </c>
      <c r="X1690" s="23">
        <v>1269287</v>
      </c>
      <c r="Y1690" s="119">
        <f t="shared" si="1044"/>
        <v>1719</v>
      </c>
      <c r="Z1690" s="21"/>
      <c r="AA1690" s="50" t="s">
        <v>91</v>
      </c>
      <c r="AB1690" s="23">
        <f t="shared" si="1039"/>
        <v>1269287</v>
      </c>
      <c r="AC1690" s="23">
        <v>1270937</v>
      </c>
      <c r="AD1690" s="119">
        <f t="shared" si="1045"/>
        <v>1650</v>
      </c>
      <c r="AE1690" s="21"/>
      <c r="AF1690" s="50" t="s">
        <v>91</v>
      </c>
      <c r="AG1690" s="23">
        <f t="shared" si="1036"/>
        <v>1270937</v>
      </c>
      <c r="AH1690" s="23">
        <v>1272461</v>
      </c>
      <c r="AI1690" s="119">
        <f t="shared" si="1046"/>
        <v>1524</v>
      </c>
    </row>
    <row r="1691" spans="2:35" x14ac:dyDescent="0.35">
      <c r="B1691" s="50" t="s">
        <v>94</v>
      </c>
      <c r="C1691" s="23"/>
      <c r="D1691" s="23"/>
      <c r="E1691" s="119">
        <f>SUM(E1684:E1690)</f>
        <v>2386</v>
      </c>
      <c r="F1691" s="21"/>
      <c r="G1691" s="50" t="s">
        <v>94</v>
      </c>
      <c r="H1691" s="23">
        <f t="shared" si="1047"/>
        <v>0</v>
      </c>
      <c r="I1691" s="40"/>
      <c r="J1691" s="119">
        <f>SUM(J1684:J1690)</f>
        <v>2417</v>
      </c>
      <c r="K1691" s="21"/>
      <c r="L1691" s="50" t="s">
        <v>94</v>
      </c>
      <c r="M1691" s="40">
        <f t="shared" si="1037"/>
        <v>0</v>
      </c>
      <c r="N1691" s="40"/>
      <c r="O1691" s="119">
        <f>SUM(O1684:O1690)</f>
        <v>2416</v>
      </c>
      <c r="P1691" s="21"/>
      <c r="Q1691" s="50" t="s">
        <v>94</v>
      </c>
      <c r="R1691" s="40">
        <f t="shared" si="1033"/>
        <v>0</v>
      </c>
      <c r="S1691" s="40"/>
      <c r="T1691" s="119">
        <f>SUM(T1684:T1690)</f>
        <v>2229</v>
      </c>
      <c r="U1691" s="21"/>
      <c r="V1691" s="50" t="s">
        <v>94</v>
      </c>
      <c r="W1691" s="23">
        <f t="shared" si="1034"/>
        <v>0</v>
      </c>
      <c r="X1691" s="23"/>
      <c r="Y1691" s="119">
        <f>SUM(Y1684:Y1690)</f>
        <v>2745</v>
      </c>
      <c r="Z1691" s="21"/>
      <c r="AA1691" s="50" t="s">
        <v>94</v>
      </c>
      <c r="AB1691" s="23">
        <f t="shared" si="1039"/>
        <v>0</v>
      </c>
      <c r="AC1691" s="23"/>
      <c r="AD1691" s="119">
        <f>SUM(AD1684:AD1690)</f>
        <v>2726</v>
      </c>
      <c r="AE1691" s="21"/>
      <c r="AF1691" s="50" t="s">
        <v>94</v>
      </c>
      <c r="AG1691" s="23">
        <f t="shared" si="1036"/>
        <v>0</v>
      </c>
      <c r="AH1691" s="23"/>
      <c r="AI1691" s="119">
        <f>SUM(AI1684:AI1690)</f>
        <v>2539</v>
      </c>
    </row>
    <row r="1692" spans="2:35" x14ac:dyDescent="0.35">
      <c r="B1692" s="50" t="s">
        <v>97</v>
      </c>
      <c r="C1692" s="23">
        <v>645288</v>
      </c>
      <c r="D1692" s="23">
        <v>645388</v>
      </c>
      <c r="E1692" s="119">
        <f>D1692-C1692</f>
        <v>100</v>
      </c>
      <c r="F1692" s="21"/>
      <c r="G1692" s="50" t="s">
        <v>97</v>
      </c>
      <c r="H1692" s="23">
        <f t="shared" si="1047"/>
        <v>645388</v>
      </c>
      <c r="I1692" s="40">
        <v>645495</v>
      </c>
      <c r="J1692" s="132">
        <f>I1692-H1692</f>
        <v>107</v>
      </c>
      <c r="K1692" s="21"/>
      <c r="L1692" s="50" t="s">
        <v>97</v>
      </c>
      <c r="M1692" s="40">
        <f t="shared" si="1037"/>
        <v>645495</v>
      </c>
      <c r="N1692" s="40">
        <v>645606</v>
      </c>
      <c r="O1692" s="119">
        <f>N1692-M1692</f>
        <v>111</v>
      </c>
      <c r="P1692" s="21"/>
      <c r="Q1692" s="50" t="s">
        <v>97</v>
      </c>
      <c r="R1692" s="40">
        <f t="shared" si="1033"/>
        <v>645606</v>
      </c>
      <c r="S1692" s="40">
        <v>645735</v>
      </c>
      <c r="T1692" s="119">
        <f>S1692-R1692</f>
        <v>129</v>
      </c>
      <c r="U1692" s="21"/>
      <c r="V1692" s="50" t="s">
        <v>97</v>
      </c>
      <c r="W1692" s="23">
        <f t="shared" si="1034"/>
        <v>645735</v>
      </c>
      <c r="X1692" s="23">
        <v>645771</v>
      </c>
      <c r="Y1692" s="119">
        <f>X1692-W1692</f>
        <v>36</v>
      </c>
      <c r="Z1692" s="21"/>
      <c r="AA1692" s="50" t="s">
        <v>97</v>
      </c>
      <c r="AB1692" s="23">
        <f t="shared" si="1039"/>
        <v>645771</v>
      </c>
      <c r="AC1692" s="23">
        <v>645933</v>
      </c>
      <c r="AD1692" s="119">
        <f>AC1692-AB1692</f>
        <v>162</v>
      </c>
      <c r="AE1692" s="21"/>
      <c r="AF1692" s="50" t="s">
        <v>97</v>
      </c>
      <c r="AG1692" s="23">
        <f t="shared" si="1036"/>
        <v>645933</v>
      </c>
      <c r="AH1692" s="23">
        <v>646192</v>
      </c>
      <c r="AI1692" s="119">
        <f>AH1692-AG1692</f>
        <v>259</v>
      </c>
    </row>
    <row r="1693" spans="2:35" x14ac:dyDescent="0.35">
      <c r="B1693" s="29" t="s">
        <v>130</v>
      </c>
      <c r="C1693" s="23" t="e">
        <f>#REF!</f>
        <v>#REF!</v>
      </c>
      <c r="D1693" s="23"/>
      <c r="E1693" s="121">
        <f>E1692+E1691+E1683+E1675+E1676+E1674+E1673+E1672+E1671</f>
        <v>6558</v>
      </c>
      <c r="F1693" s="21"/>
      <c r="G1693" s="29" t="s">
        <v>130</v>
      </c>
      <c r="H1693" s="23">
        <f t="shared" si="1047"/>
        <v>0</v>
      </c>
      <c r="I1693" s="40">
        <v>0</v>
      </c>
      <c r="J1693" s="121">
        <f>J1692+J1691+J1683+J1675+J1676+J1674+J1673+J1672+J1671</f>
        <v>8639</v>
      </c>
      <c r="K1693" s="21"/>
      <c r="L1693" s="29" t="s">
        <v>130</v>
      </c>
      <c r="M1693" s="40">
        <f t="shared" si="1037"/>
        <v>0</v>
      </c>
      <c r="N1693" s="40">
        <v>0</v>
      </c>
      <c r="O1693" s="121">
        <f>O1692+O1691+O1683+O1675+O1676+O1674+O1673+O1672+O1671</f>
        <v>7694</v>
      </c>
      <c r="P1693" s="21"/>
      <c r="Q1693" s="29" t="s">
        <v>130</v>
      </c>
      <c r="R1693" s="40">
        <f t="shared" si="1033"/>
        <v>0</v>
      </c>
      <c r="S1693" s="40"/>
      <c r="T1693" s="121">
        <f>T1692+T1691+T1683+T1675+T1676+T1674+T1673+T1672+T1671</f>
        <v>6496</v>
      </c>
      <c r="U1693" s="21"/>
      <c r="V1693" s="29" t="s">
        <v>130</v>
      </c>
      <c r="W1693" s="23">
        <f t="shared" si="1034"/>
        <v>0</v>
      </c>
      <c r="X1693" s="23"/>
      <c r="Y1693" s="121">
        <f>Y1692+Y1691+Y1683+Y1675+Y1676+Y1674+Y1673+Y1672+Y1671</f>
        <v>7290</v>
      </c>
      <c r="Z1693" s="21"/>
      <c r="AA1693" s="29" t="s">
        <v>130</v>
      </c>
      <c r="AB1693" s="23">
        <f t="shared" si="1039"/>
        <v>0</v>
      </c>
      <c r="AC1693" s="23"/>
      <c r="AD1693" s="121">
        <f>AD1692+AD1691+AD1683+AD1675+AD1676+AD1674+AD1673+AD1672+AD1671</f>
        <v>7605</v>
      </c>
      <c r="AE1693" s="21"/>
      <c r="AF1693" s="29" t="s">
        <v>130</v>
      </c>
      <c r="AG1693" s="23">
        <f t="shared" si="1036"/>
        <v>0</v>
      </c>
      <c r="AH1693" s="23"/>
      <c r="AI1693" s="121">
        <f>AI1692+AI1691+AI1683+AI1675+AI1676+AI1674+AI1673+AI1672+AI1671</f>
        <v>7293</v>
      </c>
    </row>
    <row r="1694" spans="2:35" x14ac:dyDescent="0.35">
      <c r="B1694" s="21"/>
      <c r="C1694" s="21"/>
      <c r="D1694" s="21"/>
      <c r="E1694" s="123">
        <f>E1693-E1677+471</f>
        <v>5239</v>
      </c>
      <c r="F1694" s="21"/>
      <c r="G1694" s="21"/>
      <c r="H1694" s="23"/>
      <c r="I1694" s="40">
        <v>0</v>
      </c>
      <c r="J1694" s="123">
        <f>J1693-J1677+471</f>
        <v>7500</v>
      </c>
      <c r="K1694" s="21"/>
      <c r="L1694" s="21"/>
      <c r="M1694" s="21"/>
      <c r="N1694" s="21"/>
      <c r="O1694" s="123">
        <f>O1693-O1677+471</f>
        <v>6225</v>
      </c>
      <c r="P1694" s="21"/>
      <c r="Q1694" s="21"/>
      <c r="R1694" s="21"/>
      <c r="S1694" s="21"/>
      <c r="T1694" s="123">
        <f>T1693-T1677+471</f>
        <v>4947</v>
      </c>
      <c r="U1694" s="21"/>
      <c r="V1694" s="21"/>
      <c r="W1694" s="21"/>
      <c r="X1694" s="21"/>
      <c r="Y1694" s="123">
        <f>Y1693-Y1677+471</f>
        <v>5621</v>
      </c>
      <c r="Z1694" s="21"/>
      <c r="AA1694" s="21"/>
      <c r="AB1694" s="21"/>
      <c r="AC1694" s="21"/>
      <c r="AD1694" s="123">
        <f>AD1693-AD1677+471</f>
        <v>5886</v>
      </c>
      <c r="AE1694" s="21"/>
      <c r="AF1694" s="21"/>
      <c r="AG1694" s="21"/>
      <c r="AH1694" s="21"/>
      <c r="AI1694" s="123">
        <f>AI1693-AI1677+471</f>
        <v>5624</v>
      </c>
    </row>
    <row r="1696" spans="2:35" x14ac:dyDescent="0.35">
      <c r="B1696" s="117" t="s">
        <v>114</v>
      </c>
      <c r="C1696" s="292" t="s">
        <v>1920</v>
      </c>
      <c r="D1696" s="293"/>
      <c r="E1696" s="294"/>
      <c r="F1696" s="21"/>
      <c r="G1696" s="117" t="s">
        <v>114</v>
      </c>
      <c r="H1696" s="292" t="s">
        <v>1921</v>
      </c>
      <c r="I1696" s="293"/>
      <c r="J1696" s="294"/>
      <c r="K1696" s="21"/>
      <c r="L1696" s="117" t="s">
        <v>114</v>
      </c>
      <c r="M1696" s="292" t="s">
        <v>1922</v>
      </c>
      <c r="N1696" s="293"/>
      <c r="O1696" s="294"/>
      <c r="P1696" s="21"/>
      <c r="Q1696" s="117" t="s">
        <v>114</v>
      </c>
      <c r="R1696" s="292" t="s">
        <v>1923</v>
      </c>
      <c r="S1696" s="293"/>
      <c r="T1696" s="294"/>
      <c r="U1696" s="67"/>
      <c r="V1696" s="117" t="s">
        <v>114</v>
      </c>
      <c r="W1696" s="292" t="s">
        <v>1924</v>
      </c>
      <c r="X1696" s="293"/>
      <c r="Y1696" s="294"/>
      <c r="Z1696" s="21"/>
      <c r="AA1696" s="117" t="s">
        <v>114</v>
      </c>
      <c r="AB1696" s="292" t="s">
        <v>1925</v>
      </c>
      <c r="AC1696" s="293"/>
      <c r="AD1696" s="294"/>
      <c r="AE1696" s="21"/>
      <c r="AF1696" s="117" t="s">
        <v>114</v>
      </c>
      <c r="AG1696" s="292" t="s">
        <v>1926</v>
      </c>
      <c r="AH1696" s="293"/>
      <c r="AI1696" s="294"/>
    </row>
    <row r="1697" spans="2:35" x14ac:dyDescent="0.35">
      <c r="B1697" s="50"/>
      <c r="C1697" s="118" t="s">
        <v>81</v>
      </c>
      <c r="D1697" s="118" t="s">
        <v>82</v>
      </c>
      <c r="E1697" s="118" t="s">
        <v>95</v>
      </c>
      <c r="F1697" s="21"/>
      <c r="G1697" s="50"/>
      <c r="H1697" s="118" t="s">
        <v>81</v>
      </c>
      <c r="I1697" s="118" t="s">
        <v>82</v>
      </c>
      <c r="J1697" s="118" t="s">
        <v>95</v>
      </c>
      <c r="K1697" s="21"/>
      <c r="L1697" s="50"/>
      <c r="M1697" s="118" t="s">
        <v>81</v>
      </c>
      <c r="N1697" s="118" t="s">
        <v>82</v>
      </c>
      <c r="O1697" s="118" t="s">
        <v>95</v>
      </c>
      <c r="P1697" s="21"/>
      <c r="Q1697" s="50"/>
      <c r="R1697" s="118" t="s">
        <v>81</v>
      </c>
      <c r="S1697" s="118" t="s">
        <v>82</v>
      </c>
      <c r="T1697" s="118" t="s">
        <v>95</v>
      </c>
      <c r="U1697" s="21"/>
      <c r="V1697" s="50"/>
      <c r="W1697" s="118" t="s">
        <v>81</v>
      </c>
      <c r="X1697" s="118" t="s">
        <v>82</v>
      </c>
      <c r="Y1697" s="118" t="s">
        <v>95</v>
      </c>
      <c r="Z1697" s="21"/>
      <c r="AA1697" s="50"/>
      <c r="AB1697" s="118" t="s">
        <v>81</v>
      </c>
      <c r="AC1697" s="118" t="s">
        <v>82</v>
      </c>
      <c r="AD1697" s="118" t="s">
        <v>95</v>
      </c>
      <c r="AE1697" s="21"/>
      <c r="AF1697" s="50"/>
      <c r="AG1697" s="118" t="s">
        <v>81</v>
      </c>
      <c r="AH1697" s="118" t="s">
        <v>82</v>
      </c>
      <c r="AI1697" s="118" t="s">
        <v>95</v>
      </c>
    </row>
    <row r="1698" spans="2:35" x14ac:dyDescent="0.35">
      <c r="B1698" s="50" t="s">
        <v>92</v>
      </c>
      <c r="C1698" s="23">
        <v>530172</v>
      </c>
      <c r="D1698" s="23">
        <v>530237</v>
      </c>
      <c r="E1698" s="119">
        <f>(D1698-C1698)*10</f>
        <v>650</v>
      </c>
      <c r="F1698" s="21"/>
      <c r="G1698" s="50" t="s">
        <v>92</v>
      </c>
      <c r="H1698" s="23">
        <v>530237</v>
      </c>
      <c r="I1698" s="40">
        <v>530311</v>
      </c>
      <c r="J1698" s="119">
        <f>(I1698-H1698)*10</f>
        <v>740</v>
      </c>
      <c r="K1698" s="21"/>
      <c r="L1698" s="50" t="s">
        <v>92</v>
      </c>
      <c r="M1698" s="40">
        <f>I1698</f>
        <v>530311</v>
      </c>
      <c r="N1698" s="40">
        <v>530419</v>
      </c>
      <c r="O1698" s="119">
        <f>(N1698-M1698)*10</f>
        <v>1080</v>
      </c>
      <c r="P1698" s="21"/>
      <c r="Q1698" s="50" t="s">
        <v>92</v>
      </c>
      <c r="R1698" s="40">
        <f>N1698</f>
        <v>530419</v>
      </c>
      <c r="S1698" s="40">
        <v>530531</v>
      </c>
      <c r="T1698" s="119">
        <f>(S1698-R1698)*10</f>
        <v>1120</v>
      </c>
      <c r="U1698" s="21"/>
      <c r="V1698" s="50" t="s">
        <v>92</v>
      </c>
      <c r="W1698" s="23">
        <f>S1698</f>
        <v>530531</v>
      </c>
      <c r="X1698" s="23">
        <v>530687</v>
      </c>
      <c r="Y1698" s="119">
        <f>(X1698-W1698)*10</f>
        <v>1560</v>
      </c>
      <c r="Z1698" s="21"/>
      <c r="AA1698" s="50" t="s">
        <v>92</v>
      </c>
      <c r="AB1698" s="23">
        <f>X1698</f>
        <v>530687</v>
      </c>
      <c r="AC1698" s="23">
        <v>530840</v>
      </c>
      <c r="AD1698" s="119">
        <f>(AC1698-AB1698)*10</f>
        <v>1530</v>
      </c>
      <c r="AE1698" s="21"/>
      <c r="AF1698" s="50" t="s">
        <v>92</v>
      </c>
      <c r="AG1698" s="23">
        <f>AC1698</f>
        <v>530840</v>
      </c>
      <c r="AH1698" s="23">
        <v>530973</v>
      </c>
      <c r="AI1698" s="119">
        <f>(AH1698-AG1698)*10</f>
        <v>1330</v>
      </c>
    </row>
    <row r="1699" spans="2:35" x14ac:dyDescent="0.35">
      <c r="B1699" s="50" t="s">
        <v>6</v>
      </c>
      <c r="C1699" s="23">
        <v>375580</v>
      </c>
      <c r="D1699" s="23">
        <v>376126</v>
      </c>
      <c r="E1699" s="119">
        <f>D1699-C1699</f>
        <v>546</v>
      </c>
      <c r="F1699" s="21"/>
      <c r="G1699" s="50" t="s">
        <v>6</v>
      </c>
      <c r="H1699" s="23">
        <f>D1699</f>
        <v>376126</v>
      </c>
      <c r="I1699" s="40">
        <v>377155</v>
      </c>
      <c r="J1699" s="119">
        <f>I1699-H1699</f>
        <v>1029</v>
      </c>
      <c r="K1699" s="21"/>
      <c r="L1699" s="50" t="s">
        <v>6</v>
      </c>
      <c r="M1699" s="40">
        <f>I1699</f>
        <v>377155</v>
      </c>
      <c r="N1699" s="40">
        <v>377961</v>
      </c>
      <c r="O1699" s="119">
        <f>N1699-M1699</f>
        <v>806</v>
      </c>
      <c r="P1699" s="21"/>
      <c r="Q1699" s="50" t="s">
        <v>6</v>
      </c>
      <c r="R1699" s="40">
        <f t="shared" ref="R1699:R1720" si="1048">N1699</f>
        <v>377961</v>
      </c>
      <c r="S1699" s="40">
        <v>378145</v>
      </c>
      <c r="T1699" s="119">
        <f t="shared" ref="T1699:T1705" si="1049">S1699-R1699</f>
        <v>184</v>
      </c>
      <c r="U1699" s="21"/>
      <c r="V1699" s="50" t="s">
        <v>6</v>
      </c>
      <c r="W1699" s="23">
        <f t="shared" ref="W1699:W1720" si="1050">S1699</f>
        <v>378145</v>
      </c>
      <c r="X1699" s="23">
        <v>378693</v>
      </c>
      <c r="Y1699" s="119">
        <f>X1699-W1699</f>
        <v>548</v>
      </c>
      <c r="Z1699" s="21"/>
      <c r="AA1699" s="50" t="s">
        <v>6</v>
      </c>
      <c r="AB1699" s="23">
        <f t="shared" ref="AB1699:AB1720" si="1051">X1699</f>
        <v>378693</v>
      </c>
      <c r="AC1699" s="23">
        <v>379708</v>
      </c>
      <c r="AD1699" s="119">
        <f>AC1699-AB1699</f>
        <v>1015</v>
      </c>
      <c r="AE1699" s="21"/>
      <c r="AF1699" s="50" t="s">
        <v>6</v>
      </c>
      <c r="AG1699" s="23">
        <f t="shared" ref="AG1699:AG1720" si="1052">AC1699</f>
        <v>379708</v>
      </c>
      <c r="AH1699" s="23">
        <v>380035</v>
      </c>
      <c r="AI1699" s="119">
        <f>AH1699-AG1699</f>
        <v>327</v>
      </c>
    </row>
    <row r="1700" spans="2:35" x14ac:dyDescent="0.35">
      <c r="B1700" s="50" t="s">
        <v>103</v>
      </c>
      <c r="C1700" s="23">
        <v>210214</v>
      </c>
      <c r="D1700" s="23">
        <v>210956</v>
      </c>
      <c r="E1700" s="119">
        <f>D1700-C1700</f>
        <v>742</v>
      </c>
      <c r="F1700" s="21"/>
      <c r="G1700" s="50" t="s">
        <v>103</v>
      </c>
      <c r="H1700" s="23">
        <f>D1700</f>
        <v>210956</v>
      </c>
      <c r="I1700" s="40">
        <v>211699</v>
      </c>
      <c r="J1700" s="119">
        <f>I1700-H1700</f>
        <v>743</v>
      </c>
      <c r="K1700" s="21"/>
      <c r="L1700" s="50" t="s">
        <v>103</v>
      </c>
      <c r="M1700" s="40">
        <f t="shared" ref="M1700:M1720" si="1053">I1700</f>
        <v>211699</v>
      </c>
      <c r="N1700" s="40">
        <v>212431</v>
      </c>
      <c r="O1700" s="132">
        <f>N1700-M1700</f>
        <v>732</v>
      </c>
      <c r="P1700" s="21"/>
      <c r="Q1700" s="50" t="s">
        <v>103</v>
      </c>
      <c r="R1700" s="40">
        <f t="shared" si="1048"/>
        <v>212431</v>
      </c>
      <c r="S1700" s="40">
        <v>213182</v>
      </c>
      <c r="T1700" s="119">
        <f t="shared" si="1049"/>
        <v>751</v>
      </c>
      <c r="U1700" s="21"/>
      <c r="V1700" s="50" t="s">
        <v>103</v>
      </c>
      <c r="W1700" s="23">
        <f t="shared" si="1050"/>
        <v>213182</v>
      </c>
      <c r="X1700" s="40">
        <v>213925</v>
      </c>
      <c r="Y1700" s="119">
        <f>X1700-W1700</f>
        <v>743</v>
      </c>
      <c r="Z1700" s="21"/>
      <c r="AA1700" s="50" t="s">
        <v>103</v>
      </c>
      <c r="AB1700" s="23">
        <f t="shared" si="1051"/>
        <v>213925</v>
      </c>
      <c r="AC1700" s="40">
        <v>214670</v>
      </c>
      <c r="AD1700" s="119">
        <f>AC1700-AB1700</f>
        <v>745</v>
      </c>
      <c r="AE1700" s="21"/>
      <c r="AF1700" s="50" t="s">
        <v>103</v>
      </c>
      <c r="AG1700" s="23">
        <f t="shared" si="1052"/>
        <v>214670</v>
      </c>
      <c r="AH1700" s="23">
        <v>215416</v>
      </c>
      <c r="AI1700" s="119">
        <f>AH1700-AG1700</f>
        <v>746</v>
      </c>
    </row>
    <row r="1701" spans="2:35" x14ac:dyDescent="0.35">
      <c r="B1701" s="28" t="s">
        <v>100</v>
      </c>
      <c r="C1701" s="23">
        <v>215531</v>
      </c>
      <c r="D1701" s="23">
        <v>215681</v>
      </c>
      <c r="E1701" s="119">
        <f>D1701-C1701</f>
        <v>150</v>
      </c>
      <c r="F1701" s="21"/>
      <c r="G1701" s="28" t="s">
        <v>100</v>
      </c>
      <c r="H1701" s="23">
        <f>D1701</f>
        <v>215681</v>
      </c>
      <c r="I1701" s="40">
        <v>215831</v>
      </c>
      <c r="J1701" s="119">
        <f>I1701-H1701</f>
        <v>150</v>
      </c>
      <c r="K1701" s="21"/>
      <c r="L1701" s="28" t="s">
        <v>100</v>
      </c>
      <c r="M1701" s="40">
        <f t="shared" si="1053"/>
        <v>215831</v>
      </c>
      <c r="N1701" s="40">
        <v>215988</v>
      </c>
      <c r="O1701" s="119">
        <f>N1701-M1701</f>
        <v>157</v>
      </c>
      <c r="P1701" s="21"/>
      <c r="Q1701" s="28" t="s">
        <v>100</v>
      </c>
      <c r="R1701" s="40">
        <f t="shared" si="1048"/>
        <v>215988</v>
      </c>
      <c r="S1701" s="40">
        <v>216128</v>
      </c>
      <c r="T1701" s="119">
        <f t="shared" si="1049"/>
        <v>140</v>
      </c>
      <c r="U1701" s="21"/>
      <c r="V1701" s="28" t="s">
        <v>100</v>
      </c>
      <c r="W1701" s="23">
        <f t="shared" si="1050"/>
        <v>216128</v>
      </c>
      <c r="X1701" s="23">
        <v>216278</v>
      </c>
      <c r="Y1701" s="119">
        <f>X1701-W1701</f>
        <v>150</v>
      </c>
      <c r="Z1701" s="21"/>
      <c r="AA1701" s="28" t="s">
        <v>100</v>
      </c>
      <c r="AB1701" s="23">
        <f t="shared" si="1051"/>
        <v>216278</v>
      </c>
      <c r="AC1701" s="23">
        <v>216588</v>
      </c>
      <c r="AD1701" s="119">
        <f>AC1701-AB1701</f>
        <v>310</v>
      </c>
      <c r="AE1701" s="21"/>
      <c r="AF1701" s="28" t="s">
        <v>100</v>
      </c>
      <c r="AG1701" s="23">
        <f t="shared" si="1052"/>
        <v>216588</v>
      </c>
      <c r="AH1701" s="23">
        <v>216738</v>
      </c>
      <c r="AI1701" s="119">
        <f>AH1701-AG1701</f>
        <v>150</v>
      </c>
    </row>
    <row r="1702" spans="2:35" x14ac:dyDescent="0.35">
      <c r="B1702" s="28" t="s">
        <v>1176</v>
      </c>
      <c r="C1702" s="23">
        <v>516</v>
      </c>
      <c r="D1702" s="23">
        <v>516</v>
      </c>
      <c r="E1702" s="119">
        <f>D1702-C1702</f>
        <v>0</v>
      </c>
      <c r="F1702" s="21"/>
      <c r="G1702" s="28" t="s">
        <v>1176</v>
      </c>
      <c r="H1702" s="23">
        <f>D1702</f>
        <v>516</v>
      </c>
      <c r="I1702" s="40">
        <v>516</v>
      </c>
      <c r="J1702" s="119">
        <f>I1702-H1702</f>
        <v>0</v>
      </c>
      <c r="K1702" s="21"/>
      <c r="L1702" s="28" t="s">
        <v>1176</v>
      </c>
      <c r="M1702" s="40">
        <f t="shared" si="1053"/>
        <v>516</v>
      </c>
      <c r="N1702" s="40">
        <v>516</v>
      </c>
      <c r="O1702" s="119">
        <f>N1702-M1702</f>
        <v>0</v>
      </c>
      <c r="P1702" s="21"/>
      <c r="Q1702" s="28" t="s">
        <v>1176</v>
      </c>
      <c r="R1702" s="40">
        <f t="shared" si="1048"/>
        <v>516</v>
      </c>
      <c r="S1702" s="40">
        <v>516</v>
      </c>
      <c r="T1702" s="119">
        <f t="shared" si="1049"/>
        <v>0</v>
      </c>
      <c r="U1702" s="21"/>
      <c r="V1702" s="28" t="s">
        <v>1176</v>
      </c>
      <c r="W1702" s="23">
        <f t="shared" si="1050"/>
        <v>516</v>
      </c>
      <c r="X1702" s="23">
        <v>516</v>
      </c>
      <c r="Y1702" s="119">
        <f>X1702-W1702</f>
        <v>0</v>
      </c>
      <c r="Z1702" s="21"/>
      <c r="AA1702" s="28" t="s">
        <v>1176</v>
      </c>
      <c r="AB1702" s="23">
        <f t="shared" si="1051"/>
        <v>516</v>
      </c>
      <c r="AC1702" s="23">
        <v>516</v>
      </c>
      <c r="AD1702" s="119">
        <f>AC1702-AB1702</f>
        <v>0</v>
      </c>
      <c r="AE1702" s="21"/>
      <c r="AF1702" s="28" t="s">
        <v>1176</v>
      </c>
      <c r="AG1702" s="23">
        <f t="shared" si="1052"/>
        <v>516</v>
      </c>
      <c r="AH1702" s="23">
        <v>516</v>
      </c>
      <c r="AI1702" s="119">
        <f>AH1702-AG1702</f>
        <v>0</v>
      </c>
    </row>
    <row r="1703" spans="2:35" x14ac:dyDescent="0.35">
      <c r="B1703" s="28" t="s">
        <v>1179</v>
      </c>
      <c r="C1703" s="23">
        <v>12279</v>
      </c>
      <c r="D1703" s="23">
        <v>12279</v>
      </c>
      <c r="E1703" s="119">
        <f>D1703-C1703</f>
        <v>0</v>
      </c>
      <c r="F1703" s="21"/>
      <c r="G1703" s="28" t="s">
        <v>1179</v>
      </c>
      <c r="H1703" s="23">
        <f>D1703</f>
        <v>12279</v>
      </c>
      <c r="I1703" s="40">
        <v>12279</v>
      </c>
      <c r="J1703" s="119">
        <f>I1703-H1703</f>
        <v>0</v>
      </c>
      <c r="K1703" s="21"/>
      <c r="L1703" s="28" t="s">
        <v>1179</v>
      </c>
      <c r="M1703" s="40">
        <f t="shared" si="1053"/>
        <v>12279</v>
      </c>
      <c r="N1703" s="40">
        <v>12279</v>
      </c>
      <c r="O1703" s="119">
        <f>N1703-M1703</f>
        <v>0</v>
      </c>
      <c r="P1703" s="21"/>
      <c r="Q1703" s="28" t="s">
        <v>1179</v>
      </c>
      <c r="R1703" s="40">
        <f t="shared" si="1048"/>
        <v>12279</v>
      </c>
      <c r="S1703" s="40">
        <v>12279</v>
      </c>
      <c r="T1703" s="119">
        <f t="shared" si="1049"/>
        <v>0</v>
      </c>
      <c r="U1703" s="21"/>
      <c r="V1703" s="28" t="s">
        <v>1179</v>
      </c>
      <c r="W1703" s="23">
        <f t="shared" si="1050"/>
        <v>12279</v>
      </c>
      <c r="X1703" s="23">
        <v>12279</v>
      </c>
      <c r="Y1703" s="119">
        <f t="shared" ref="Y1703:Y1709" si="1054">X1703-W1703</f>
        <v>0</v>
      </c>
      <c r="Z1703" s="21"/>
      <c r="AA1703" s="28" t="s">
        <v>1179</v>
      </c>
      <c r="AB1703" s="23">
        <f t="shared" si="1051"/>
        <v>12279</v>
      </c>
      <c r="AC1703" s="23">
        <v>12279</v>
      </c>
      <c r="AD1703" s="119">
        <f>AC1703-AB1703</f>
        <v>0</v>
      </c>
      <c r="AE1703" s="21"/>
      <c r="AF1703" s="28" t="s">
        <v>1179</v>
      </c>
      <c r="AG1703" s="23">
        <f t="shared" si="1052"/>
        <v>12279</v>
      </c>
      <c r="AH1703" s="23">
        <v>12279</v>
      </c>
      <c r="AI1703" s="119">
        <f>AH1703-AG1703</f>
        <v>0</v>
      </c>
    </row>
    <row r="1704" spans="2:35" x14ac:dyDescent="0.35">
      <c r="B1704" s="50" t="s">
        <v>3</v>
      </c>
      <c r="C1704" s="23">
        <v>398217</v>
      </c>
      <c r="D1704" s="23">
        <v>398370</v>
      </c>
      <c r="E1704" s="119">
        <f>(D1704-C1704)*10</f>
        <v>1530</v>
      </c>
      <c r="F1704" s="21"/>
      <c r="G1704" s="50" t="s">
        <v>3</v>
      </c>
      <c r="H1704" s="23">
        <f t="shared" ref="H1704:H1710" si="1055">D1704</f>
        <v>398370</v>
      </c>
      <c r="I1704" s="40">
        <v>398564</v>
      </c>
      <c r="J1704" s="119">
        <f>(I1704-H1704)*10</f>
        <v>1940</v>
      </c>
      <c r="K1704" s="21"/>
      <c r="L1704" s="50" t="s">
        <v>3</v>
      </c>
      <c r="M1704" s="40">
        <f t="shared" si="1053"/>
        <v>398564</v>
      </c>
      <c r="N1704" s="40">
        <v>398752</v>
      </c>
      <c r="O1704" s="119">
        <f>(N1704-M1704)*10</f>
        <v>1880</v>
      </c>
      <c r="P1704" s="21"/>
      <c r="Q1704" s="50" t="s">
        <v>3</v>
      </c>
      <c r="R1704" s="40">
        <f t="shared" si="1048"/>
        <v>398752</v>
      </c>
      <c r="S1704" s="40">
        <v>398873</v>
      </c>
      <c r="T1704" s="119">
        <v>1210</v>
      </c>
      <c r="U1704" s="21"/>
      <c r="V1704" s="50" t="s">
        <v>3</v>
      </c>
      <c r="W1704" s="23">
        <f t="shared" si="1050"/>
        <v>398873</v>
      </c>
      <c r="X1704" s="23">
        <v>399066</v>
      </c>
      <c r="Y1704" s="119">
        <v>1930</v>
      </c>
      <c r="Z1704" s="21"/>
      <c r="AA1704" s="50" t="s">
        <v>3</v>
      </c>
      <c r="AB1704" s="23">
        <f t="shared" si="1051"/>
        <v>399066</v>
      </c>
      <c r="AC1704" s="23">
        <v>399267</v>
      </c>
      <c r="AD1704" s="119">
        <f>(AC1704-AB1704)*10</f>
        <v>2010</v>
      </c>
      <c r="AE1704" s="21"/>
      <c r="AF1704" s="50" t="s">
        <v>3</v>
      </c>
      <c r="AG1704" s="23">
        <f t="shared" si="1052"/>
        <v>399267</v>
      </c>
      <c r="AH1704" s="23">
        <v>399478</v>
      </c>
      <c r="AI1704" s="119">
        <f>(AH1704-AG1704)*10</f>
        <v>2110</v>
      </c>
    </row>
    <row r="1705" spans="2:35" x14ac:dyDescent="0.35">
      <c r="B1705" s="50" t="s">
        <v>83</v>
      </c>
      <c r="C1705" s="23">
        <v>32632</v>
      </c>
      <c r="D1705" s="23">
        <v>32642</v>
      </c>
      <c r="E1705" s="119">
        <f>D1705-Supply!C1705</f>
        <v>10</v>
      </c>
      <c r="F1705" s="21"/>
      <c r="G1705" s="50" t="s">
        <v>83</v>
      </c>
      <c r="H1705" s="23">
        <f t="shared" si="1055"/>
        <v>32642</v>
      </c>
      <c r="I1705" s="40">
        <v>32661</v>
      </c>
      <c r="J1705" s="132">
        <f>I1705-H1705</f>
        <v>19</v>
      </c>
      <c r="K1705" s="21"/>
      <c r="L1705" s="50" t="s">
        <v>83</v>
      </c>
      <c r="M1705" s="40">
        <f t="shared" si="1053"/>
        <v>32661</v>
      </c>
      <c r="N1705" s="40">
        <v>32672</v>
      </c>
      <c r="O1705" s="119">
        <f>N1705-Supply!M1705</f>
        <v>11</v>
      </c>
      <c r="P1705" s="21"/>
      <c r="Q1705" s="50" t="s">
        <v>83</v>
      </c>
      <c r="R1705" s="40">
        <f t="shared" si="1048"/>
        <v>32672</v>
      </c>
      <c r="S1705" s="40">
        <v>32681</v>
      </c>
      <c r="T1705" s="119">
        <f t="shared" si="1049"/>
        <v>9</v>
      </c>
      <c r="U1705" s="21"/>
      <c r="V1705" s="50" t="s">
        <v>83</v>
      </c>
      <c r="W1705" s="23">
        <f t="shared" si="1050"/>
        <v>32681</v>
      </c>
      <c r="X1705" s="23">
        <v>32694</v>
      </c>
      <c r="Y1705" s="119">
        <f t="shared" si="1054"/>
        <v>13</v>
      </c>
      <c r="Z1705" s="21"/>
      <c r="AA1705" s="50" t="s">
        <v>83</v>
      </c>
      <c r="AB1705" s="23">
        <f t="shared" si="1051"/>
        <v>32694</v>
      </c>
      <c r="AC1705" s="23">
        <v>32705</v>
      </c>
      <c r="AD1705" s="119">
        <f>AC1705-Supply!AB1705</f>
        <v>11</v>
      </c>
      <c r="AE1705" s="21"/>
      <c r="AF1705" s="50" t="s">
        <v>83</v>
      </c>
      <c r="AG1705" s="23">
        <f t="shared" si="1052"/>
        <v>32705</v>
      </c>
      <c r="AH1705" s="23">
        <v>32716</v>
      </c>
      <c r="AI1705" s="119">
        <f>AH1705-Supply!AG1705</f>
        <v>11</v>
      </c>
    </row>
    <row r="1706" spans="2:35" x14ac:dyDescent="0.35">
      <c r="B1706" s="50" t="s">
        <v>84</v>
      </c>
      <c r="C1706" s="23">
        <v>60298</v>
      </c>
      <c r="D1706" s="23">
        <v>60298</v>
      </c>
      <c r="E1706" s="119">
        <f>D1706-C1706</f>
        <v>0</v>
      </c>
      <c r="F1706" s="21"/>
      <c r="G1706" s="50" t="s">
        <v>84</v>
      </c>
      <c r="H1706" s="23">
        <f t="shared" si="1055"/>
        <v>60298</v>
      </c>
      <c r="I1706" s="40">
        <v>60298</v>
      </c>
      <c r="J1706" s="119">
        <f>I1706-H1706</f>
        <v>0</v>
      </c>
      <c r="K1706" s="21"/>
      <c r="L1706" s="50" t="s">
        <v>84</v>
      </c>
      <c r="M1706" s="40">
        <f t="shared" si="1053"/>
        <v>60298</v>
      </c>
      <c r="N1706" s="40">
        <v>60302</v>
      </c>
      <c r="O1706" s="119">
        <f>N1706-M1706</f>
        <v>4</v>
      </c>
      <c r="P1706" s="21"/>
      <c r="Q1706" s="50" t="s">
        <v>84</v>
      </c>
      <c r="R1706" s="40">
        <f t="shared" si="1048"/>
        <v>60302</v>
      </c>
      <c r="S1706" s="40">
        <v>60353</v>
      </c>
      <c r="T1706" s="119">
        <f>S1706-R1706</f>
        <v>51</v>
      </c>
      <c r="U1706" s="21"/>
      <c r="V1706" s="50" t="s">
        <v>84</v>
      </c>
      <c r="W1706" s="23">
        <f t="shared" si="1050"/>
        <v>60353</v>
      </c>
      <c r="X1706" s="23">
        <v>60397</v>
      </c>
      <c r="Y1706" s="119">
        <f t="shared" si="1054"/>
        <v>44</v>
      </c>
      <c r="Z1706" s="21"/>
      <c r="AA1706" s="50" t="s">
        <v>84</v>
      </c>
      <c r="AB1706" s="23">
        <f t="shared" si="1051"/>
        <v>60397</v>
      </c>
      <c r="AC1706" s="23">
        <v>60407</v>
      </c>
      <c r="AD1706" s="119">
        <f>AC1706-AB1706</f>
        <v>10</v>
      </c>
      <c r="AE1706" s="21"/>
      <c r="AF1706" s="50" t="s">
        <v>84</v>
      </c>
      <c r="AG1706" s="23">
        <f t="shared" si="1052"/>
        <v>60407</v>
      </c>
      <c r="AH1706" s="23">
        <v>60407</v>
      </c>
      <c r="AI1706" s="119">
        <f>AH1706-AG1706</f>
        <v>0</v>
      </c>
    </row>
    <row r="1707" spans="2:35" x14ac:dyDescent="0.35">
      <c r="B1707" s="50" t="s">
        <v>98</v>
      </c>
      <c r="C1707" s="23">
        <v>139852</v>
      </c>
      <c r="D1707" s="23">
        <v>139852</v>
      </c>
      <c r="E1707" s="119">
        <f>D1707-C1707</f>
        <v>0</v>
      </c>
      <c r="F1707" s="21"/>
      <c r="G1707" s="50" t="s">
        <v>98</v>
      </c>
      <c r="H1707" s="23">
        <f t="shared" si="1055"/>
        <v>139852</v>
      </c>
      <c r="I1707" s="40">
        <v>139852</v>
      </c>
      <c r="J1707" s="119">
        <f>I1707-H1707</f>
        <v>0</v>
      </c>
      <c r="K1707" s="21"/>
      <c r="L1707" s="50" t="s">
        <v>98</v>
      </c>
      <c r="M1707" s="40">
        <f t="shared" si="1053"/>
        <v>139852</v>
      </c>
      <c r="N1707" s="40">
        <v>139852</v>
      </c>
      <c r="O1707" s="119">
        <f>N1707-M1707</f>
        <v>0</v>
      </c>
      <c r="P1707" s="21">
        <v>163</v>
      </c>
      <c r="Q1707" s="50" t="s">
        <v>98</v>
      </c>
      <c r="R1707" s="40">
        <f t="shared" si="1048"/>
        <v>139852</v>
      </c>
      <c r="S1707" s="40">
        <v>139852</v>
      </c>
      <c r="T1707" s="119">
        <f>S1707-R1707</f>
        <v>0</v>
      </c>
      <c r="U1707" s="21"/>
      <c r="V1707" s="50" t="s">
        <v>98</v>
      </c>
      <c r="W1707" s="23">
        <f t="shared" si="1050"/>
        <v>139852</v>
      </c>
      <c r="X1707" s="23">
        <v>139852</v>
      </c>
      <c r="Y1707" s="119">
        <f t="shared" si="1054"/>
        <v>0</v>
      </c>
      <c r="Z1707" s="21"/>
      <c r="AA1707" s="50" t="s">
        <v>98</v>
      </c>
      <c r="AB1707" s="23">
        <f t="shared" si="1051"/>
        <v>139852</v>
      </c>
      <c r="AC1707" s="23">
        <v>139852</v>
      </c>
      <c r="AD1707" s="119">
        <f>AC1707-AB1707</f>
        <v>0</v>
      </c>
      <c r="AE1707" s="21"/>
      <c r="AF1707" s="50" t="s">
        <v>98</v>
      </c>
      <c r="AG1707" s="23">
        <f t="shared" si="1052"/>
        <v>139852</v>
      </c>
      <c r="AH1707" s="23">
        <v>139852</v>
      </c>
      <c r="AI1707" s="119">
        <f>AH1707-AG1707</f>
        <v>0</v>
      </c>
    </row>
    <row r="1708" spans="2:35" x14ac:dyDescent="0.35">
      <c r="B1708" s="50" t="s">
        <v>85</v>
      </c>
      <c r="C1708" s="23">
        <v>1082</v>
      </c>
      <c r="D1708" s="23">
        <v>1082</v>
      </c>
      <c r="E1708" s="119">
        <f>D1708-C1708</f>
        <v>0</v>
      </c>
      <c r="F1708" s="21"/>
      <c r="G1708" s="50" t="s">
        <v>85</v>
      </c>
      <c r="H1708" s="23">
        <f t="shared" si="1055"/>
        <v>1082</v>
      </c>
      <c r="I1708" s="40">
        <v>1082</v>
      </c>
      <c r="J1708" s="119">
        <f>I1708-H1708</f>
        <v>0</v>
      </c>
      <c r="K1708" s="21"/>
      <c r="L1708" s="50" t="s">
        <v>85</v>
      </c>
      <c r="M1708" s="40">
        <f t="shared" si="1053"/>
        <v>1082</v>
      </c>
      <c r="N1708" s="40">
        <v>1082</v>
      </c>
      <c r="O1708" s="119">
        <f>N1708-M1708</f>
        <v>0</v>
      </c>
      <c r="P1708" s="21"/>
      <c r="Q1708" s="50" t="s">
        <v>85</v>
      </c>
      <c r="R1708" s="40">
        <f t="shared" si="1048"/>
        <v>1082</v>
      </c>
      <c r="S1708" s="40">
        <v>1082</v>
      </c>
      <c r="T1708" s="119">
        <f>S1708-R1708</f>
        <v>0</v>
      </c>
      <c r="U1708" s="21"/>
      <c r="V1708" s="50" t="s">
        <v>85</v>
      </c>
      <c r="W1708" s="23">
        <f t="shared" si="1050"/>
        <v>1082</v>
      </c>
      <c r="X1708" s="23">
        <v>1082</v>
      </c>
      <c r="Y1708" s="119">
        <f t="shared" si="1054"/>
        <v>0</v>
      </c>
      <c r="Z1708" s="21"/>
      <c r="AA1708" s="50" t="s">
        <v>85</v>
      </c>
      <c r="AB1708" s="23">
        <f t="shared" si="1051"/>
        <v>1082</v>
      </c>
      <c r="AC1708" s="23">
        <v>1082</v>
      </c>
      <c r="AD1708" s="119">
        <f>AC1708-AB1708</f>
        <v>0</v>
      </c>
      <c r="AE1708" s="21"/>
      <c r="AF1708" s="50" t="s">
        <v>85</v>
      </c>
      <c r="AG1708" s="23">
        <f t="shared" si="1052"/>
        <v>1082</v>
      </c>
      <c r="AH1708" s="23">
        <v>1082</v>
      </c>
      <c r="AI1708" s="119">
        <f>AH1708-AG1708</f>
        <v>0</v>
      </c>
    </row>
    <row r="1709" spans="2:35" x14ac:dyDescent="0.35">
      <c r="B1709" s="50" t="s">
        <v>86</v>
      </c>
      <c r="C1709" s="23">
        <v>404363</v>
      </c>
      <c r="D1709" s="23">
        <v>404563</v>
      </c>
      <c r="E1709" s="119">
        <f>D1709-C1709</f>
        <v>200</v>
      </c>
      <c r="F1709" s="21"/>
      <c r="G1709" s="50" t="s">
        <v>86</v>
      </c>
      <c r="H1709" s="23">
        <f t="shared" si="1055"/>
        <v>404563</v>
      </c>
      <c r="I1709" s="40">
        <v>404728</v>
      </c>
      <c r="J1709" s="119">
        <f>I1709-H1709</f>
        <v>165</v>
      </c>
      <c r="K1709" s="21"/>
      <c r="L1709" s="50" t="s">
        <v>86</v>
      </c>
      <c r="M1709" s="40">
        <f t="shared" si="1053"/>
        <v>404728</v>
      </c>
      <c r="N1709" s="40">
        <v>404902</v>
      </c>
      <c r="O1709" s="119">
        <f>N1709-M1709</f>
        <v>174</v>
      </c>
      <c r="P1709" s="21"/>
      <c r="Q1709" s="50" t="s">
        <v>86</v>
      </c>
      <c r="R1709" s="40">
        <f t="shared" si="1048"/>
        <v>404902</v>
      </c>
      <c r="S1709" s="40">
        <v>405036</v>
      </c>
      <c r="T1709" s="119">
        <f>S1709-R1709</f>
        <v>134</v>
      </c>
      <c r="U1709" s="21"/>
      <c r="V1709" s="50" t="s">
        <v>86</v>
      </c>
      <c r="W1709" s="23">
        <f t="shared" si="1050"/>
        <v>405036</v>
      </c>
      <c r="X1709" s="23">
        <v>405205</v>
      </c>
      <c r="Y1709" s="119">
        <f t="shared" si="1054"/>
        <v>169</v>
      </c>
      <c r="Z1709" s="21"/>
      <c r="AA1709" s="50" t="s">
        <v>86</v>
      </c>
      <c r="AB1709" s="23">
        <f t="shared" si="1051"/>
        <v>405205</v>
      </c>
      <c r="AC1709" s="23">
        <v>405443</v>
      </c>
      <c r="AD1709" s="119">
        <f>AC1709-AB1709</f>
        <v>238</v>
      </c>
      <c r="AE1709" s="21"/>
      <c r="AF1709" s="50" t="s">
        <v>86</v>
      </c>
      <c r="AG1709" s="23">
        <f t="shared" si="1052"/>
        <v>405443</v>
      </c>
      <c r="AH1709" s="23">
        <v>405576</v>
      </c>
      <c r="AI1709" s="119">
        <f>AH1709-AG1709</f>
        <v>133</v>
      </c>
    </row>
    <row r="1710" spans="2:35" x14ac:dyDescent="0.35">
      <c r="B1710" s="50" t="s">
        <v>93</v>
      </c>
      <c r="C1710" s="23"/>
      <c r="D1710" s="23"/>
      <c r="E1710" s="119">
        <f>E1709+E1708+E1707+E1706+E1705+E1704</f>
        <v>1740</v>
      </c>
      <c r="F1710" s="21"/>
      <c r="G1710" s="50" t="s">
        <v>93</v>
      </c>
      <c r="H1710" s="23">
        <f t="shared" si="1055"/>
        <v>0</v>
      </c>
      <c r="I1710" s="40"/>
      <c r="J1710" s="119">
        <f>J1709+J1708+J1707+J1706+J1705+J1704</f>
        <v>2124</v>
      </c>
      <c r="K1710" s="21"/>
      <c r="L1710" s="50" t="s">
        <v>93</v>
      </c>
      <c r="M1710" s="40">
        <f t="shared" si="1053"/>
        <v>0</v>
      </c>
      <c r="N1710" s="40"/>
      <c r="O1710" s="119">
        <f>O1709+O1708+O1707+O1706+O1705+O1704</f>
        <v>2069</v>
      </c>
      <c r="P1710" s="21"/>
      <c r="Q1710" s="50" t="s">
        <v>93</v>
      </c>
      <c r="R1710" s="40">
        <f t="shared" si="1048"/>
        <v>0</v>
      </c>
      <c r="S1710" s="40"/>
      <c r="T1710" s="119">
        <f>T1709+T1708+T1707+T1706+T1705+T1704</f>
        <v>1404</v>
      </c>
      <c r="U1710" s="21"/>
      <c r="V1710" s="50" t="s">
        <v>93</v>
      </c>
      <c r="W1710" s="23">
        <f t="shared" si="1050"/>
        <v>0</v>
      </c>
      <c r="X1710" s="23"/>
      <c r="Y1710" s="119">
        <f>Y1709+Y1708+Y1707+Y1706+Y1705+Y1704</f>
        <v>2156</v>
      </c>
      <c r="Z1710" s="21"/>
      <c r="AA1710" s="50" t="s">
        <v>93</v>
      </c>
      <c r="AB1710" s="23">
        <f t="shared" si="1051"/>
        <v>0</v>
      </c>
      <c r="AC1710" s="23"/>
      <c r="AD1710" s="119">
        <f>AD1709+AD1708+AD1707+AD1706+AD1705+AD1704</f>
        <v>2269</v>
      </c>
      <c r="AE1710" s="21"/>
      <c r="AF1710" s="50" t="s">
        <v>93</v>
      </c>
      <c r="AG1710" s="23">
        <f t="shared" si="1052"/>
        <v>0</v>
      </c>
      <c r="AH1710" s="23"/>
      <c r="AI1710" s="119">
        <f>AI1709+AI1708+AI1707+AI1706+AI1705+AI1704</f>
        <v>2254</v>
      </c>
    </row>
    <row r="1711" spans="2:35" x14ac:dyDescent="0.35">
      <c r="B1711" s="50" t="s">
        <v>87</v>
      </c>
      <c r="C1711" s="23">
        <v>1610727</v>
      </c>
      <c r="D1711" s="40">
        <v>1610727</v>
      </c>
      <c r="E1711" s="119">
        <f t="shared" ref="E1711:E1717" si="1056">D1711-C1711</f>
        <v>0</v>
      </c>
      <c r="F1711" s="21"/>
      <c r="G1711" s="50" t="s">
        <v>87</v>
      </c>
      <c r="H1711" s="40">
        <v>1610727</v>
      </c>
      <c r="I1711" s="40">
        <v>1610727</v>
      </c>
      <c r="J1711" s="119">
        <f t="shared" ref="J1711:J1717" si="1057">I1711-H1711</f>
        <v>0</v>
      </c>
      <c r="K1711" s="21"/>
      <c r="L1711" s="50" t="s">
        <v>87</v>
      </c>
      <c r="M1711" s="40">
        <f t="shared" si="1053"/>
        <v>1610727</v>
      </c>
      <c r="N1711" s="40">
        <v>1610759</v>
      </c>
      <c r="O1711" s="119">
        <f t="shared" ref="O1711:O1717" si="1058">N1711-M1711</f>
        <v>32</v>
      </c>
      <c r="P1711" s="21">
        <f>886+163</f>
        <v>1049</v>
      </c>
      <c r="Q1711" s="50" t="s">
        <v>87</v>
      </c>
      <c r="R1711" s="40">
        <f t="shared" si="1048"/>
        <v>1610759</v>
      </c>
      <c r="S1711" s="40">
        <v>1610765</v>
      </c>
      <c r="T1711" s="119">
        <f t="shared" ref="T1711:T1717" si="1059">S1711-R1711</f>
        <v>6</v>
      </c>
      <c r="U1711" s="21"/>
      <c r="V1711" s="50" t="s">
        <v>87</v>
      </c>
      <c r="W1711" s="23">
        <f t="shared" si="1050"/>
        <v>1610765</v>
      </c>
      <c r="X1711" s="23">
        <v>1610770</v>
      </c>
      <c r="Y1711" s="119">
        <f t="shared" ref="Y1711:Y1717" si="1060">X1711-W1711</f>
        <v>5</v>
      </c>
      <c r="Z1711" s="21">
        <f>545+197</f>
        <v>742</v>
      </c>
      <c r="AA1711" s="50" t="s">
        <v>87</v>
      </c>
      <c r="AB1711" s="23">
        <f t="shared" si="1051"/>
        <v>1610770</v>
      </c>
      <c r="AC1711" s="23">
        <v>1610770</v>
      </c>
      <c r="AD1711" s="119">
        <f t="shared" ref="AD1711:AD1717" si="1061">AC1711-AB1711</f>
        <v>0</v>
      </c>
      <c r="AE1711" s="21"/>
      <c r="AF1711" s="50" t="s">
        <v>87</v>
      </c>
      <c r="AG1711" s="23">
        <f t="shared" si="1052"/>
        <v>1610770</v>
      </c>
      <c r="AH1711" s="23">
        <v>1610770</v>
      </c>
      <c r="AI1711" s="119">
        <f t="shared" ref="AI1711:AI1717" si="1062">AH1711-AG1711</f>
        <v>0</v>
      </c>
    </row>
    <row r="1712" spans="2:35" x14ac:dyDescent="0.35">
      <c r="B1712" s="50" t="s">
        <v>96</v>
      </c>
      <c r="C1712" s="23">
        <v>941461</v>
      </c>
      <c r="D1712" s="23">
        <v>941695</v>
      </c>
      <c r="E1712" s="119">
        <f t="shared" si="1056"/>
        <v>234</v>
      </c>
      <c r="F1712" s="21"/>
      <c r="G1712" s="50" t="s">
        <v>96</v>
      </c>
      <c r="H1712" s="23">
        <f t="shared" ref="H1712:H1720" si="1063">D1712</f>
        <v>941695</v>
      </c>
      <c r="I1712" s="40">
        <v>941903</v>
      </c>
      <c r="J1712" s="119">
        <f t="shared" si="1057"/>
        <v>208</v>
      </c>
      <c r="K1712" s="21"/>
      <c r="L1712" s="50" t="s">
        <v>96</v>
      </c>
      <c r="M1712" s="40">
        <f t="shared" si="1053"/>
        <v>941903</v>
      </c>
      <c r="N1712" s="40">
        <v>942145</v>
      </c>
      <c r="O1712" s="119">
        <f t="shared" si="1058"/>
        <v>242</v>
      </c>
      <c r="P1712" s="21"/>
      <c r="Q1712" s="50" t="s">
        <v>96</v>
      </c>
      <c r="R1712" s="40">
        <f t="shared" si="1048"/>
        <v>942145</v>
      </c>
      <c r="S1712" s="40">
        <v>942445</v>
      </c>
      <c r="T1712" s="119">
        <f t="shared" si="1059"/>
        <v>300</v>
      </c>
      <c r="U1712" s="21">
        <f>246+906</f>
        <v>1152</v>
      </c>
      <c r="V1712" s="50" t="s">
        <v>96</v>
      </c>
      <c r="W1712" s="23">
        <f t="shared" si="1050"/>
        <v>942445</v>
      </c>
      <c r="X1712" s="23">
        <v>942689</v>
      </c>
      <c r="Y1712" s="119">
        <f t="shared" si="1060"/>
        <v>244</v>
      </c>
      <c r="Z1712" s="21"/>
      <c r="AA1712" s="50" t="s">
        <v>96</v>
      </c>
      <c r="AB1712" s="23">
        <f t="shared" si="1051"/>
        <v>942689</v>
      </c>
      <c r="AC1712" s="23">
        <v>942979</v>
      </c>
      <c r="AD1712" s="119">
        <f t="shared" si="1061"/>
        <v>290</v>
      </c>
      <c r="AE1712" s="21"/>
      <c r="AF1712" s="50" t="s">
        <v>96</v>
      </c>
      <c r="AG1712" s="23">
        <f t="shared" si="1052"/>
        <v>942979</v>
      </c>
      <c r="AH1712" s="23">
        <v>943267</v>
      </c>
      <c r="AI1712" s="119">
        <f t="shared" si="1062"/>
        <v>288</v>
      </c>
    </row>
    <row r="1713" spans="2:35" x14ac:dyDescent="0.35">
      <c r="B1713" s="50" t="s">
        <v>88</v>
      </c>
      <c r="C1713" s="23">
        <v>0</v>
      </c>
      <c r="D1713" s="23">
        <v>0</v>
      </c>
      <c r="E1713" s="119">
        <f t="shared" si="1056"/>
        <v>0</v>
      </c>
      <c r="F1713" s="21"/>
      <c r="G1713" s="50" t="s">
        <v>88</v>
      </c>
      <c r="H1713" s="23">
        <f t="shared" si="1063"/>
        <v>0</v>
      </c>
      <c r="I1713" s="40">
        <v>0</v>
      </c>
      <c r="J1713" s="119">
        <f t="shared" si="1057"/>
        <v>0</v>
      </c>
      <c r="K1713" s="21"/>
      <c r="L1713" s="50" t="s">
        <v>88</v>
      </c>
      <c r="M1713" s="40">
        <f t="shared" si="1053"/>
        <v>0</v>
      </c>
      <c r="N1713" s="40">
        <v>0</v>
      </c>
      <c r="O1713" s="119">
        <f t="shared" si="1058"/>
        <v>0</v>
      </c>
      <c r="P1713" s="21"/>
      <c r="Q1713" s="50" t="s">
        <v>88</v>
      </c>
      <c r="R1713" s="40">
        <f t="shared" si="1048"/>
        <v>0</v>
      </c>
      <c r="S1713" s="40">
        <v>0</v>
      </c>
      <c r="T1713" s="119">
        <f t="shared" si="1059"/>
        <v>0</v>
      </c>
      <c r="U1713" s="21"/>
      <c r="V1713" s="50" t="s">
        <v>88</v>
      </c>
      <c r="W1713" s="23">
        <f t="shared" si="1050"/>
        <v>0</v>
      </c>
      <c r="X1713" s="23">
        <v>0</v>
      </c>
      <c r="Y1713" s="119">
        <f t="shared" si="1060"/>
        <v>0</v>
      </c>
      <c r="Z1713" s="21"/>
      <c r="AA1713" s="50" t="s">
        <v>88</v>
      </c>
      <c r="AB1713" s="23">
        <f t="shared" si="1051"/>
        <v>0</v>
      </c>
      <c r="AC1713" s="23">
        <v>0</v>
      </c>
      <c r="AD1713" s="119">
        <f t="shared" si="1061"/>
        <v>0</v>
      </c>
      <c r="AE1713" s="21"/>
      <c r="AF1713" s="50" t="s">
        <v>88</v>
      </c>
      <c r="AG1713" s="23">
        <f t="shared" si="1052"/>
        <v>0</v>
      </c>
      <c r="AH1713" s="23">
        <v>0</v>
      </c>
      <c r="AI1713" s="119">
        <f t="shared" si="1062"/>
        <v>0</v>
      </c>
    </row>
    <row r="1714" spans="2:35" x14ac:dyDescent="0.35">
      <c r="B1714" s="50" t="s">
        <v>108</v>
      </c>
      <c r="C1714" s="23">
        <v>3312</v>
      </c>
      <c r="D1714" s="23">
        <v>3314</v>
      </c>
      <c r="E1714" s="119">
        <f t="shared" si="1056"/>
        <v>2</v>
      </c>
      <c r="F1714" s="21"/>
      <c r="G1714" s="50" t="s">
        <v>108</v>
      </c>
      <c r="H1714" s="23">
        <f t="shared" si="1063"/>
        <v>3314</v>
      </c>
      <c r="I1714" s="40">
        <v>3314</v>
      </c>
      <c r="J1714" s="119">
        <f t="shared" si="1057"/>
        <v>0</v>
      </c>
      <c r="K1714" s="21"/>
      <c r="L1714" s="50" t="s">
        <v>108</v>
      </c>
      <c r="M1714" s="40">
        <f t="shared" si="1053"/>
        <v>3314</v>
      </c>
      <c r="N1714" s="40">
        <v>3314</v>
      </c>
      <c r="O1714" s="119">
        <f t="shared" si="1058"/>
        <v>0</v>
      </c>
      <c r="P1714" s="21"/>
      <c r="Q1714" s="50" t="s">
        <v>108</v>
      </c>
      <c r="R1714" s="40">
        <f t="shared" si="1048"/>
        <v>3314</v>
      </c>
      <c r="S1714" s="40">
        <v>3316</v>
      </c>
      <c r="T1714" s="119">
        <f t="shared" si="1059"/>
        <v>2</v>
      </c>
      <c r="U1714" s="21"/>
      <c r="V1714" s="50" t="s">
        <v>108</v>
      </c>
      <c r="W1714" s="23">
        <f t="shared" si="1050"/>
        <v>3316</v>
      </c>
      <c r="X1714" s="23">
        <v>3317</v>
      </c>
      <c r="Y1714" s="119">
        <f t="shared" si="1060"/>
        <v>1</v>
      </c>
      <c r="Z1714" s="21"/>
      <c r="AA1714" s="50" t="s">
        <v>108</v>
      </c>
      <c r="AB1714" s="23">
        <f t="shared" si="1051"/>
        <v>3317</v>
      </c>
      <c r="AC1714" s="23">
        <v>3319</v>
      </c>
      <c r="AD1714" s="119">
        <f t="shared" si="1061"/>
        <v>2</v>
      </c>
      <c r="AE1714" s="21"/>
      <c r="AF1714" s="50" t="s">
        <v>108</v>
      </c>
      <c r="AG1714" s="23">
        <f t="shared" si="1052"/>
        <v>3319</v>
      </c>
      <c r="AH1714" s="23">
        <v>3319</v>
      </c>
      <c r="AI1714" s="119">
        <f t="shared" si="1062"/>
        <v>0</v>
      </c>
    </row>
    <row r="1715" spans="2:35" x14ac:dyDescent="0.35">
      <c r="B1715" s="50" t="s">
        <v>89</v>
      </c>
      <c r="C1715" s="23">
        <v>719595</v>
      </c>
      <c r="D1715" s="23">
        <v>720135</v>
      </c>
      <c r="E1715" s="119">
        <f t="shared" si="1056"/>
        <v>540</v>
      </c>
      <c r="F1715" s="21"/>
      <c r="G1715" s="50" t="s">
        <v>89</v>
      </c>
      <c r="H1715" s="23">
        <f t="shared" si="1063"/>
        <v>720135</v>
      </c>
      <c r="I1715" s="40">
        <v>720538</v>
      </c>
      <c r="J1715" s="119">
        <f t="shared" si="1057"/>
        <v>403</v>
      </c>
      <c r="K1715" s="21"/>
      <c r="L1715" s="50" t="s">
        <v>89</v>
      </c>
      <c r="M1715" s="40">
        <f t="shared" si="1053"/>
        <v>720538</v>
      </c>
      <c r="N1715" s="40">
        <v>721036</v>
      </c>
      <c r="O1715" s="119">
        <f t="shared" si="1058"/>
        <v>498</v>
      </c>
      <c r="P1715" s="21">
        <v>306</v>
      </c>
      <c r="Q1715" s="50" t="s">
        <v>89</v>
      </c>
      <c r="R1715" s="40">
        <f t="shared" si="1048"/>
        <v>721036</v>
      </c>
      <c r="S1715" s="40">
        <v>721315</v>
      </c>
      <c r="T1715" s="119">
        <f t="shared" si="1059"/>
        <v>279</v>
      </c>
      <c r="U1715" s="21"/>
      <c r="V1715" s="50" t="s">
        <v>89</v>
      </c>
      <c r="W1715" s="23">
        <f t="shared" si="1050"/>
        <v>721315</v>
      </c>
      <c r="X1715" s="23">
        <v>721596</v>
      </c>
      <c r="Y1715" s="119">
        <f t="shared" si="1060"/>
        <v>281</v>
      </c>
      <c r="Z1715" s="21"/>
      <c r="AA1715" s="50" t="s">
        <v>89</v>
      </c>
      <c r="AB1715" s="23">
        <f t="shared" si="1051"/>
        <v>721596</v>
      </c>
      <c r="AC1715" s="23">
        <v>722024</v>
      </c>
      <c r="AD1715" s="119">
        <f t="shared" si="1061"/>
        <v>428</v>
      </c>
      <c r="AE1715" s="21"/>
      <c r="AF1715" s="50" t="s">
        <v>89</v>
      </c>
      <c r="AG1715" s="23">
        <f t="shared" si="1052"/>
        <v>722024</v>
      </c>
      <c r="AH1715" s="23">
        <v>722428</v>
      </c>
      <c r="AI1715" s="119">
        <f t="shared" si="1062"/>
        <v>404</v>
      </c>
    </row>
    <row r="1716" spans="2:35" x14ac:dyDescent="0.35">
      <c r="B1716" s="50" t="s">
        <v>90</v>
      </c>
      <c r="C1716" s="23">
        <v>401176</v>
      </c>
      <c r="D1716" s="23">
        <v>401384</v>
      </c>
      <c r="E1716" s="119">
        <f t="shared" si="1056"/>
        <v>208</v>
      </c>
      <c r="F1716" s="21"/>
      <c r="G1716" s="50" t="s">
        <v>90</v>
      </c>
      <c r="H1716" s="23">
        <f t="shared" si="1063"/>
        <v>401384</v>
      </c>
      <c r="I1716" s="40">
        <v>401786</v>
      </c>
      <c r="J1716" s="119">
        <f t="shared" si="1057"/>
        <v>402</v>
      </c>
      <c r="K1716" s="21"/>
      <c r="L1716" s="50" t="s">
        <v>90</v>
      </c>
      <c r="M1716" s="40">
        <f t="shared" si="1053"/>
        <v>401786</v>
      </c>
      <c r="N1716" s="40">
        <v>402229</v>
      </c>
      <c r="O1716" s="132">
        <f t="shared" si="1058"/>
        <v>443</v>
      </c>
      <c r="P1716" s="21">
        <f>SUM(O1711:O1716)</f>
        <v>1215</v>
      </c>
      <c r="Q1716" s="50" t="s">
        <v>90</v>
      </c>
      <c r="R1716" s="40">
        <f t="shared" si="1048"/>
        <v>402229</v>
      </c>
      <c r="S1716" s="40">
        <v>402602</v>
      </c>
      <c r="T1716" s="119">
        <f t="shared" si="1059"/>
        <v>373</v>
      </c>
      <c r="U1716" s="21"/>
      <c r="V1716" s="50" t="s">
        <v>90</v>
      </c>
      <c r="W1716" s="23">
        <f t="shared" si="1050"/>
        <v>402602</v>
      </c>
      <c r="X1716" s="23">
        <v>403020</v>
      </c>
      <c r="Y1716" s="119">
        <f t="shared" si="1060"/>
        <v>418</v>
      </c>
      <c r="Z1716" s="21"/>
      <c r="AA1716" s="50" t="s">
        <v>90</v>
      </c>
      <c r="AB1716" s="23">
        <f t="shared" si="1051"/>
        <v>403020</v>
      </c>
      <c r="AC1716" s="23">
        <v>403409</v>
      </c>
      <c r="AD1716" s="119">
        <f t="shared" si="1061"/>
        <v>389</v>
      </c>
      <c r="AE1716" s="21"/>
      <c r="AF1716" s="50" t="s">
        <v>90</v>
      </c>
      <c r="AG1716" s="23">
        <f t="shared" si="1052"/>
        <v>403409</v>
      </c>
      <c r="AH1716" s="23">
        <v>403614</v>
      </c>
      <c r="AI1716" s="119">
        <f t="shared" si="1062"/>
        <v>205</v>
      </c>
    </row>
    <row r="1717" spans="2:35" x14ac:dyDescent="0.35">
      <c r="B1717" s="50" t="s">
        <v>91</v>
      </c>
      <c r="C1717" s="23">
        <v>1272461</v>
      </c>
      <c r="D1717" s="23">
        <v>1273502</v>
      </c>
      <c r="E1717" s="119">
        <f t="shared" si="1056"/>
        <v>1041</v>
      </c>
      <c r="F1717" s="21"/>
      <c r="G1717" s="50" t="s">
        <v>91</v>
      </c>
      <c r="H1717" s="23">
        <f t="shared" si="1063"/>
        <v>1273502</v>
      </c>
      <c r="I1717" s="40">
        <v>1274628</v>
      </c>
      <c r="J1717" s="119">
        <f t="shared" si="1057"/>
        <v>1126</v>
      </c>
      <c r="K1717" s="21"/>
      <c r="L1717" s="50" t="s">
        <v>91</v>
      </c>
      <c r="M1717" s="40">
        <f t="shared" si="1053"/>
        <v>1274628</v>
      </c>
      <c r="N1717" s="40">
        <v>1276011</v>
      </c>
      <c r="O1717" s="132">
        <f t="shared" si="1058"/>
        <v>1383</v>
      </c>
      <c r="P1717" s="21">
        <f>SUM(P1715:P1716)</f>
        <v>1521</v>
      </c>
      <c r="Q1717" s="50" t="s">
        <v>91</v>
      </c>
      <c r="R1717" s="40">
        <f t="shared" si="1048"/>
        <v>1276011</v>
      </c>
      <c r="S1717" s="40">
        <v>1276924</v>
      </c>
      <c r="T1717" s="119">
        <f t="shared" si="1059"/>
        <v>913</v>
      </c>
      <c r="U1717" s="21"/>
      <c r="V1717" s="50" t="s">
        <v>91</v>
      </c>
      <c r="W1717" s="23">
        <f t="shared" si="1050"/>
        <v>1276924</v>
      </c>
      <c r="X1717" s="23">
        <v>1278301</v>
      </c>
      <c r="Y1717" s="119">
        <f t="shared" si="1060"/>
        <v>1377</v>
      </c>
      <c r="Z1717" s="21"/>
      <c r="AA1717" s="50" t="s">
        <v>91</v>
      </c>
      <c r="AB1717" s="23">
        <f t="shared" si="1051"/>
        <v>1278301</v>
      </c>
      <c r="AC1717" s="23">
        <v>1279943</v>
      </c>
      <c r="AD1717" s="119">
        <f t="shared" si="1061"/>
        <v>1642</v>
      </c>
      <c r="AE1717" s="21"/>
      <c r="AF1717" s="50" t="s">
        <v>91</v>
      </c>
      <c r="AG1717" s="23">
        <f t="shared" si="1052"/>
        <v>1279943</v>
      </c>
      <c r="AH1717" s="23">
        <v>1281713</v>
      </c>
      <c r="AI1717" s="119">
        <f t="shared" si="1062"/>
        <v>1770</v>
      </c>
    </row>
    <row r="1718" spans="2:35" x14ac:dyDescent="0.35">
      <c r="B1718" s="50" t="s">
        <v>94</v>
      </c>
      <c r="C1718" s="23"/>
      <c r="D1718" s="23"/>
      <c r="E1718" s="119">
        <f>SUM(E1711:E1717)</f>
        <v>2025</v>
      </c>
      <c r="F1718" s="21"/>
      <c r="G1718" s="50" t="s">
        <v>94</v>
      </c>
      <c r="H1718" s="23">
        <f t="shared" si="1063"/>
        <v>0</v>
      </c>
      <c r="I1718" s="40"/>
      <c r="J1718" s="119">
        <f>SUM(J1711:J1717)</f>
        <v>2139</v>
      </c>
      <c r="K1718" s="21"/>
      <c r="L1718" s="50" t="s">
        <v>94</v>
      </c>
      <c r="M1718" s="40">
        <f t="shared" si="1053"/>
        <v>0</v>
      </c>
      <c r="N1718" s="40"/>
      <c r="O1718" s="119">
        <f>SUM(O1711:O1717)</f>
        <v>2598</v>
      </c>
      <c r="P1718" s="21"/>
      <c r="Q1718" s="50" t="s">
        <v>94</v>
      </c>
      <c r="R1718" s="40">
        <f t="shared" si="1048"/>
        <v>0</v>
      </c>
      <c r="S1718" s="40"/>
      <c r="T1718" s="119">
        <f>SUM(T1711:T1717)</f>
        <v>1873</v>
      </c>
      <c r="U1718" s="21"/>
      <c r="V1718" s="50" t="s">
        <v>94</v>
      </c>
      <c r="W1718" s="23">
        <f t="shared" si="1050"/>
        <v>0</v>
      </c>
      <c r="X1718" s="23"/>
      <c r="Y1718" s="119">
        <f>SUM(Y1711:Y1717)</f>
        <v>2326</v>
      </c>
      <c r="Z1718" s="21"/>
      <c r="AA1718" s="50" t="s">
        <v>94</v>
      </c>
      <c r="AB1718" s="23">
        <f t="shared" si="1051"/>
        <v>0</v>
      </c>
      <c r="AC1718" s="23"/>
      <c r="AD1718" s="119">
        <f>SUM(AD1711:AD1717)</f>
        <v>2751</v>
      </c>
      <c r="AE1718" s="21"/>
      <c r="AF1718" s="50" t="s">
        <v>94</v>
      </c>
      <c r="AG1718" s="23">
        <f t="shared" si="1052"/>
        <v>0</v>
      </c>
      <c r="AH1718" s="23"/>
      <c r="AI1718" s="119">
        <f>SUM(AI1711:AI1717)</f>
        <v>2667</v>
      </c>
    </row>
    <row r="1719" spans="2:35" x14ac:dyDescent="0.35">
      <c r="B1719" s="50" t="s">
        <v>97</v>
      </c>
      <c r="C1719" s="23">
        <v>646192</v>
      </c>
      <c r="D1719" s="23">
        <v>646223</v>
      </c>
      <c r="E1719" s="119">
        <f>D1719-C1719</f>
        <v>31</v>
      </c>
      <c r="F1719" s="21"/>
      <c r="G1719" s="50" t="s">
        <v>97</v>
      </c>
      <c r="H1719" s="23">
        <f t="shared" si="1063"/>
        <v>646223</v>
      </c>
      <c r="I1719" s="40">
        <v>646297</v>
      </c>
      <c r="J1719" s="132">
        <f>I1719-H1719</f>
        <v>74</v>
      </c>
      <c r="K1719" s="21"/>
      <c r="L1719" s="50" t="s">
        <v>97</v>
      </c>
      <c r="M1719" s="40">
        <f t="shared" si="1053"/>
        <v>646297</v>
      </c>
      <c r="N1719" s="40">
        <v>646406</v>
      </c>
      <c r="O1719" s="119">
        <f>N1719-M1719</f>
        <v>109</v>
      </c>
      <c r="P1719" s="21"/>
      <c r="Q1719" s="50" t="s">
        <v>97</v>
      </c>
      <c r="R1719" s="40">
        <f t="shared" si="1048"/>
        <v>646406</v>
      </c>
      <c r="S1719" s="40">
        <v>646535</v>
      </c>
      <c r="T1719" s="119">
        <f>S1719-R1719</f>
        <v>129</v>
      </c>
      <c r="U1719" s="21"/>
      <c r="V1719" s="50" t="s">
        <v>97</v>
      </c>
      <c r="W1719" s="23">
        <f t="shared" si="1050"/>
        <v>646535</v>
      </c>
      <c r="X1719" s="23">
        <v>646651</v>
      </c>
      <c r="Y1719" s="119">
        <f>X1719-W1719</f>
        <v>116</v>
      </c>
      <c r="Z1719" s="21"/>
      <c r="AA1719" s="50" t="s">
        <v>97</v>
      </c>
      <c r="AB1719" s="23">
        <f t="shared" si="1051"/>
        <v>646651</v>
      </c>
      <c r="AC1719" s="23">
        <v>646707</v>
      </c>
      <c r="AD1719" s="119">
        <f>AC1719-AB1719</f>
        <v>56</v>
      </c>
      <c r="AE1719" s="21"/>
      <c r="AF1719" s="50" t="s">
        <v>97</v>
      </c>
      <c r="AG1719" s="23">
        <f t="shared" si="1052"/>
        <v>646707</v>
      </c>
      <c r="AH1719" s="23">
        <v>647023</v>
      </c>
      <c r="AI1719" s="119">
        <f>AH1719-AG1719</f>
        <v>316</v>
      </c>
    </row>
    <row r="1720" spans="2:35" x14ac:dyDescent="0.35">
      <c r="B1720" s="29" t="s">
        <v>130</v>
      </c>
      <c r="C1720" s="23" t="e">
        <f>#REF!</f>
        <v>#REF!</v>
      </c>
      <c r="D1720" s="23"/>
      <c r="E1720" s="121">
        <f>E1719+E1718+E1710+E1702+E1703+E1701+E1700+E1699+E1698</f>
        <v>5884</v>
      </c>
      <c r="F1720" s="21"/>
      <c r="G1720" s="29" t="s">
        <v>130</v>
      </c>
      <c r="H1720" s="23">
        <f t="shared" si="1063"/>
        <v>0</v>
      </c>
      <c r="I1720" s="40">
        <v>0</v>
      </c>
      <c r="J1720" s="121">
        <f>J1719+J1718+J1710+J1702+J1703+J1701+J1700+J1699+J1698</f>
        <v>6999</v>
      </c>
      <c r="K1720" s="21"/>
      <c r="L1720" s="29" t="s">
        <v>130</v>
      </c>
      <c r="M1720" s="40">
        <f t="shared" si="1053"/>
        <v>0</v>
      </c>
      <c r="N1720" s="40">
        <v>0</v>
      </c>
      <c r="O1720" s="121">
        <f>O1719+O1718+O1710+O1702+O1703+O1701+O1700+O1699+O1698</f>
        <v>7551</v>
      </c>
      <c r="P1720" s="21"/>
      <c r="Q1720" s="29" t="s">
        <v>130</v>
      </c>
      <c r="R1720" s="40">
        <f t="shared" si="1048"/>
        <v>0</v>
      </c>
      <c r="S1720" s="40"/>
      <c r="T1720" s="121">
        <f>T1719+T1718+T1710+T1702+T1703+T1701+T1700+T1699+T1698</f>
        <v>5601</v>
      </c>
      <c r="U1720" s="21"/>
      <c r="V1720" s="29" t="s">
        <v>130</v>
      </c>
      <c r="W1720" s="23">
        <f t="shared" si="1050"/>
        <v>0</v>
      </c>
      <c r="X1720" s="23"/>
      <c r="Y1720" s="121">
        <f>Y1719+Y1718+Y1710+Y1702+Y1703+Y1701+Y1700+Y1699+Y1698</f>
        <v>7599</v>
      </c>
      <c r="Z1720" s="21"/>
      <c r="AA1720" s="29" t="s">
        <v>130</v>
      </c>
      <c r="AB1720" s="23">
        <f t="shared" si="1051"/>
        <v>0</v>
      </c>
      <c r="AC1720" s="23"/>
      <c r="AD1720" s="121">
        <f>AD1719+AD1718+AD1710+AD1702+AD1703+AD1701+AD1700+AD1699+AD1698</f>
        <v>8676</v>
      </c>
      <c r="AE1720" s="21"/>
      <c r="AF1720" s="29" t="s">
        <v>130</v>
      </c>
      <c r="AG1720" s="23">
        <f t="shared" si="1052"/>
        <v>0</v>
      </c>
      <c r="AH1720" s="23"/>
      <c r="AI1720" s="121">
        <f>AI1719+AI1718+AI1710+AI1702+AI1703+AI1701+AI1700+AI1699+AI1698</f>
        <v>7790</v>
      </c>
    </row>
    <row r="1721" spans="2:35" x14ac:dyDescent="0.35">
      <c r="B1721" s="21"/>
      <c r="C1721" s="21"/>
      <c r="D1721" s="21"/>
      <c r="E1721" s="123">
        <f>E1720-E1704+471</f>
        <v>4825</v>
      </c>
      <c r="F1721" s="21"/>
      <c r="G1721" s="21"/>
      <c r="H1721" s="23"/>
      <c r="I1721" s="40">
        <v>0</v>
      </c>
      <c r="J1721" s="123">
        <f>J1720-J1704+471</f>
        <v>5530</v>
      </c>
      <c r="K1721" s="21"/>
      <c r="L1721" s="21"/>
      <c r="M1721" s="21"/>
      <c r="N1721" s="21"/>
      <c r="O1721" s="123">
        <f>O1720-O1704+471</f>
        <v>6142</v>
      </c>
      <c r="P1721" s="21"/>
      <c r="Q1721" s="21"/>
      <c r="R1721" s="21"/>
      <c r="S1721" s="21"/>
      <c r="T1721" s="123">
        <f>T1720-T1704+471</f>
        <v>4862</v>
      </c>
      <c r="U1721" s="21"/>
      <c r="V1721" s="21"/>
      <c r="W1721" s="21"/>
      <c r="X1721" s="21"/>
      <c r="Y1721" s="123">
        <f>Y1720-Y1704+471</f>
        <v>6140</v>
      </c>
      <c r="Z1721" s="21"/>
      <c r="AA1721" s="21"/>
      <c r="AB1721" s="21"/>
      <c r="AC1721" s="21"/>
      <c r="AD1721" s="123">
        <f>AD1720-AD1704+471</f>
        <v>7137</v>
      </c>
      <c r="AE1721" s="21"/>
      <c r="AF1721" s="21"/>
      <c r="AG1721" s="21"/>
      <c r="AH1721" s="21"/>
      <c r="AI1721" s="123">
        <f>AI1720-AI1704+471</f>
        <v>6151</v>
      </c>
    </row>
    <row r="1723" spans="2:35" x14ac:dyDescent="0.35">
      <c r="B1723" s="117" t="s">
        <v>114</v>
      </c>
      <c r="C1723" s="292" t="s">
        <v>1938</v>
      </c>
      <c r="D1723" s="293"/>
      <c r="E1723" s="294"/>
      <c r="F1723" s="21"/>
      <c r="G1723" s="117" t="s">
        <v>114</v>
      </c>
      <c r="H1723" s="292" t="s">
        <v>1939</v>
      </c>
      <c r="I1723" s="293"/>
      <c r="J1723" s="294"/>
      <c r="K1723" s="21"/>
      <c r="L1723" s="117" t="s">
        <v>114</v>
      </c>
      <c r="M1723" s="292" t="s">
        <v>1940</v>
      </c>
      <c r="N1723" s="293"/>
      <c r="O1723" s="294"/>
      <c r="P1723" s="21"/>
      <c r="Q1723" s="117" t="s">
        <v>114</v>
      </c>
      <c r="R1723" s="292" t="s">
        <v>1941</v>
      </c>
      <c r="S1723" s="293"/>
      <c r="T1723" s="294"/>
      <c r="U1723" s="21"/>
      <c r="V1723" s="117" t="s">
        <v>114</v>
      </c>
      <c r="W1723" s="292" t="s">
        <v>1942</v>
      </c>
      <c r="X1723" s="293"/>
      <c r="Y1723" s="294"/>
      <c r="Z1723" s="21"/>
      <c r="AA1723" s="117" t="s">
        <v>114</v>
      </c>
      <c r="AB1723" s="292" t="s">
        <v>1943</v>
      </c>
      <c r="AC1723" s="293"/>
      <c r="AD1723" s="294"/>
      <c r="AF1723" s="117" t="s">
        <v>114</v>
      </c>
      <c r="AG1723" s="292" t="s">
        <v>1944</v>
      </c>
      <c r="AH1723" s="293"/>
      <c r="AI1723" s="294"/>
    </row>
    <row r="1724" spans="2:35" x14ac:dyDescent="0.35">
      <c r="B1724" s="50"/>
      <c r="C1724" s="118" t="s">
        <v>81</v>
      </c>
      <c r="D1724" s="118" t="s">
        <v>82</v>
      </c>
      <c r="E1724" s="118" t="s">
        <v>95</v>
      </c>
      <c r="F1724" s="21"/>
      <c r="G1724" s="50"/>
      <c r="H1724" s="118" t="s">
        <v>81</v>
      </c>
      <c r="I1724" s="118" t="s">
        <v>82</v>
      </c>
      <c r="J1724" s="118" t="s">
        <v>95</v>
      </c>
      <c r="K1724" s="21"/>
      <c r="L1724" s="50"/>
      <c r="M1724" s="118" t="s">
        <v>81</v>
      </c>
      <c r="N1724" s="118" t="s">
        <v>82</v>
      </c>
      <c r="O1724" s="118" t="s">
        <v>95</v>
      </c>
      <c r="P1724" s="21"/>
      <c r="Q1724" s="50"/>
      <c r="R1724" s="118" t="s">
        <v>81</v>
      </c>
      <c r="S1724" s="118" t="s">
        <v>82</v>
      </c>
      <c r="T1724" s="118" t="s">
        <v>95</v>
      </c>
      <c r="U1724" s="21"/>
      <c r="V1724" s="50"/>
      <c r="W1724" s="118" t="s">
        <v>81</v>
      </c>
      <c r="X1724" s="118" t="s">
        <v>82</v>
      </c>
      <c r="Y1724" s="118" t="s">
        <v>95</v>
      </c>
      <c r="Z1724" s="21"/>
      <c r="AA1724" s="50"/>
      <c r="AB1724" s="118" t="s">
        <v>81</v>
      </c>
      <c r="AC1724" s="118" t="s">
        <v>82</v>
      </c>
      <c r="AD1724" s="118" t="s">
        <v>95</v>
      </c>
      <c r="AF1724" s="50"/>
      <c r="AG1724" s="118" t="s">
        <v>81</v>
      </c>
      <c r="AH1724" s="118" t="s">
        <v>82</v>
      </c>
      <c r="AI1724" s="118" t="s">
        <v>95</v>
      </c>
    </row>
    <row r="1725" spans="2:35" x14ac:dyDescent="0.35">
      <c r="B1725" s="50" t="s">
        <v>92</v>
      </c>
      <c r="C1725" s="23">
        <v>530973</v>
      </c>
      <c r="D1725" s="23">
        <v>531075</v>
      </c>
      <c r="E1725" s="119">
        <f>(D1725-C1725)*10</f>
        <v>1020</v>
      </c>
      <c r="F1725" s="21"/>
      <c r="G1725" s="50" t="s">
        <v>92</v>
      </c>
      <c r="H1725" s="23">
        <v>531075</v>
      </c>
      <c r="I1725" s="40">
        <v>531165</v>
      </c>
      <c r="J1725" s="119">
        <f>(I1725-H1725)*10</f>
        <v>900</v>
      </c>
      <c r="K1725" s="21"/>
      <c r="L1725" s="50" t="s">
        <v>92</v>
      </c>
      <c r="M1725" s="40">
        <f>I1725</f>
        <v>531165</v>
      </c>
      <c r="N1725" s="40">
        <v>531249</v>
      </c>
      <c r="O1725" s="119">
        <f>(N1725-M1725)*10</f>
        <v>840</v>
      </c>
      <c r="P1725" s="21"/>
      <c r="Q1725" s="50" t="s">
        <v>92</v>
      </c>
      <c r="R1725" s="40">
        <f>N1725</f>
        <v>531249</v>
      </c>
      <c r="S1725" s="23">
        <v>531409</v>
      </c>
      <c r="T1725" s="119">
        <f>(S1725-R1725)*10</f>
        <v>1600</v>
      </c>
      <c r="U1725" s="21"/>
      <c r="V1725" s="50" t="s">
        <v>92</v>
      </c>
      <c r="W1725" s="23">
        <v>530149</v>
      </c>
      <c r="X1725" s="40">
        <v>531549</v>
      </c>
      <c r="Y1725" s="132">
        <f>X1725-W1725</f>
        <v>1400</v>
      </c>
      <c r="Z1725" s="21"/>
      <c r="AA1725" s="50" t="s">
        <v>92</v>
      </c>
      <c r="AB1725" s="40">
        <f>X1725</f>
        <v>531549</v>
      </c>
      <c r="AC1725" s="40">
        <v>531703</v>
      </c>
      <c r="AD1725" s="119">
        <f>(AC1725-AB1725)*10</f>
        <v>1540</v>
      </c>
      <c r="AF1725" s="50" t="s">
        <v>92</v>
      </c>
      <c r="AG1725" s="40">
        <f>AC1725</f>
        <v>531703</v>
      </c>
      <c r="AH1725" s="40">
        <v>531851</v>
      </c>
      <c r="AI1725" s="119">
        <f>(AH1725-AG1725)*10</f>
        <v>1480</v>
      </c>
    </row>
    <row r="1726" spans="2:35" x14ac:dyDescent="0.35">
      <c r="B1726" s="50" t="s">
        <v>6</v>
      </c>
      <c r="C1726" s="23">
        <v>380035</v>
      </c>
      <c r="D1726" s="23">
        <v>380584</v>
      </c>
      <c r="E1726" s="119">
        <f>D1726-C1726</f>
        <v>549</v>
      </c>
      <c r="F1726" s="21"/>
      <c r="G1726" s="50" t="s">
        <v>6</v>
      </c>
      <c r="H1726" s="23">
        <f t="shared" ref="H1726:H1737" si="1064">D1726</f>
        <v>380584</v>
      </c>
      <c r="I1726" s="40">
        <v>381125</v>
      </c>
      <c r="J1726" s="119">
        <f>I1726-H1726</f>
        <v>541</v>
      </c>
      <c r="K1726" s="21"/>
      <c r="L1726" s="50" t="s">
        <v>6</v>
      </c>
      <c r="M1726" s="40">
        <f>I1726</f>
        <v>381125</v>
      </c>
      <c r="N1726" s="40">
        <v>382055</v>
      </c>
      <c r="O1726" s="119">
        <f>N1726-M1726</f>
        <v>930</v>
      </c>
      <c r="P1726" s="21"/>
      <c r="Q1726" s="50" t="s">
        <v>6</v>
      </c>
      <c r="R1726" s="40">
        <f t="shared" ref="R1726:R1746" si="1065">N1726</f>
        <v>382055</v>
      </c>
      <c r="S1726" s="23">
        <v>382293</v>
      </c>
      <c r="T1726" s="119">
        <f>S1726-R1726</f>
        <v>238</v>
      </c>
      <c r="U1726" s="21"/>
      <c r="V1726" s="50" t="s">
        <v>6</v>
      </c>
      <c r="W1726" s="23">
        <f t="shared" ref="W1726:W1738" si="1066">S1726</f>
        <v>382293</v>
      </c>
      <c r="X1726" s="40">
        <v>382562</v>
      </c>
      <c r="Y1726" s="119">
        <f>X1726-W1726</f>
        <v>269</v>
      </c>
      <c r="Z1726" s="21"/>
      <c r="AA1726" s="50" t="s">
        <v>6</v>
      </c>
      <c r="AB1726" s="40">
        <f>X1726</f>
        <v>382562</v>
      </c>
      <c r="AC1726" s="40">
        <v>382778</v>
      </c>
      <c r="AD1726" s="119">
        <f>AC1726-AB1726</f>
        <v>216</v>
      </c>
      <c r="AF1726" s="50" t="s">
        <v>6</v>
      </c>
      <c r="AG1726" s="40">
        <f>AC1726</f>
        <v>382778</v>
      </c>
      <c r="AH1726" s="40">
        <v>383027</v>
      </c>
      <c r="AI1726" s="119">
        <f>AH1726-AG1726</f>
        <v>249</v>
      </c>
    </row>
    <row r="1727" spans="2:35" x14ac:dyDescent="0.35">
      <c r="B1727" s="50" t="s">
        <v>103</v>
      </c>
      <c r="C1727" s="23">
        <v>215416</v>
      </c>
      <c r="D1727" s="23">
        <v>216163</v>
      </c>
      <c r="E1727" s="119">
        <f>D1727-C1727</f>
        <v>747</v>
      </c>
      <c r="F1727" s="21"/>
      <c r="G1727" s="50" t="s">
        <v>103</v>
      </c>
      <c r="H1727" s="23">
        <f t="shared" si="1064"/>
        <v>216163</v>
      </c>
      <c r="I1727" s="40">
        <v>216902</v>
      </c>
      <c r="J1727" s="119">
        <f>I1727-H1727</f>
        <v>739</v>
      </c>
      <c r="K1727" s="21"/>
      <c r="L1727" s="50" t="s">
        <v>103</v>
      </c>
      <c r="M1727" s="40">
        <f t="shared" ref="M1727:M1747" si="1067">I1727</f>
        <v>216902</v>
      </c>
      <c r="N1727" s="40">
        <v>217666</v>
      </c>
      <c r="O1727" s="132">
        <f>N1727-M1727</f>
        <v>764</v>
      </c>
      <c r="P1727" s="21"/>
      <c r="Q1727" s="50" t="s">
        <v>103</v>
      </c>
      <c r="R1727" s="40">
        <f t="shared" si="1065"/>
        <v>217666</v>
      </c>
      <c r="S1727" s="23">
        <v>218408</v>
      </c>
      <c r="T1727" s="119">
        <f>S1727-R1727</f>
        <v>742</v>
      </c>
      <c r="U1727" s="21"/>
      <c r="V1727" s="50" t="s">
        <v>103</v>
      </c>
      <c r="W1727" s="23">
        <f t="shared" si="1066"/>
        <v>218408</v>
      </c>
      <c r="X1727" s="40">
        <v>219150</v>
      </c>
      <c r="Y1727" s="119">
        <f>X1727-W1727</f>
        <v>742</v>
      </c>
      <c r="Z1727" s="21"/>
      <c r="AA1727" s="50" t="s">
        <v>103</v>
      </c>
      <c r="AB1727" s="40">
        <f t="shared" ref="AB1727:AB1747" si="1068">X1727</f>
        <v>219150</v>
      </c>
      <c r="AC1727" s="40">
        <v>219870</v>
      </c>
      <c r="AD1727" s="132">
        <f>AC1727-AB1727</f>
        <v>720</v>
      </c>
      <c r="AF1727" s="50" t="s">
        <v>103</v>
      </c>
      <c r="AG1727" s="40">
        <f t="shared" ref="AG1727:AG1747" si="1069">AC1727</f>
        <v>219870</v>
      </c>
      <c r="AH1727" s="40">
        <v>220624</v>
      </c>
      <c r="AI1727" s="132">
        <f>AH1727-AG1727</f>
        <v>754</v>
      </c>
    </row>
    <row r="1728" spans="2:35" x14ac:dyDescent="0.35">
      <c r="B1728" s="28" t="s">
        <v>100</v>
      </c>
      <c r="C1728" s="23">
        <v>216738</v>
      </c>
      <c r="D1728" s="23">
        <v>217043</v>
      </c>
      <c r="E1728" s="119">
        <f>D1728-C1728</f>
        <v>305</v>
      </c>
      <c r="F1728" s="21"/>
      <c r="G1728" s="28" t="s">
        <v>100</v>
      </c>
      <c r="H1728" s="23">
        <f t="shared" si="1064"/>
        <v>217043</v>
      </c>
      <c r="I1728" s="40">
        <v>217200</v>
      </c>
      <c r="J1728" s="119">
        <f>I1728-H1728</f>
        <v>157</v>
      </c>
      <c r="K1728" s="21"/>
      <c r="L1728" s="28" t="s">
        <v>100</v>
      </c>
      <c r="M1728" s="40">
        <f t="shared" si="1067"/>
        <v>217200</v>
      </c>
      <c r="N1728" s="40">
        <v>217355</v>
      </c>
      <c r="O1728" s="119">
        <f>N1728-M1728</f>
        <v>155</v>
      </c>
      <c r="P1728" s="21"/>
      <c r="Q1728" s="28" t="s">
        <v>100</v>
      </c>
      <c r="R1728" s="40">
        <f t="shared" si="1065"/>
        <v>217355</v>
      </c>
      <c r="S1728" s="23">
        <v>217655</v>
      </c>
      <c r="T1728" s="119">
        <f>S1728-R1728</f>
        <v>300</v>
      </c>
      <c r="U1728" s="21"/>
      <c r="V1728" s="28" t="s">
        <v>100</v>
      </c>
      <c r="W1728" s="23">
        <f t="shared" si="1066"/>
        <v>217655</v>
      </c>
      <c r="X1728" s="40">
        <v>217805</v>
      </c>
      <c r="Y1728" s="119">
        <f>X1728-W1728</f>
        <v>150</v>
      </c>
      <c r="Z1728" s="21"/>
      <c r="AA1728" s="28" t="s">
        <v>100</v>
      </c>
      <c r="AB1728" s="40">
        <f t="shared" si="1068"/>
        <v>217805</v>
      </c>
      <c r="AC1728" s="40">
        <v>217960</v>
      </c>
      <c r="AD1728" s="119">
        <f>AC1728-AB1728</f>
        <v>155</v>
      </c>
      <c r="AF1728" s="28" t="s">
        <v>100</v>
      </c>
      <c r="AG1728" s="40">
        <f t="shared" si="1069"/>
        <v>217960</v>
      </c>
      <c r="AH1728" s="40">
        <v>218110</v>
      </c>
      <c r="AI1728" s="119">
        <f>AH1728-AG1728</f>
        <v>150</v>
      </c>
    </row>
    <row r="1729" spans="2:35" x14ac:dyDescent="0.35">
      <c r="B1729" s="28" t="s">
        <v>1176</v>
      </c>
      <c r="C1729" s="23">
        <v>516</v>
      </c>
      <c r="D1729" s="23">
        <v>516</v>
      </c>
      <c r="E1729" s="119">
        <f>D1729-C1729</f>
        <v>0</v>
      </c>
      <c r="F1729" s="21"/>
      <c r="G1729" s="28" t="s">
        <v>1176</v>
      </c>
      <c r="H1729" s="23">
        <f t="shared" si="1064"/>
        <v>516</v>
      </c>
      <c r="I1729" s="40">
        <v>516</v>
      </c>
      <c r="J1729" s="119">
        <f>I1729-H1729</f>
        <v>0</v>
      </c>
      <c r="K1729" s="21"/>
      <c r="L1729" s="28" t="s">
        <v>1176</v>
      </c>
      <c r="M1729" s="40">
        <f t="shared" si="1067"/>
        <v>516</v>
      </c>
      <c r="N1729" s="40">
        <v>516</v>
      </c>
      <c r="O1729" s="119">
        <f>N1729-M1729</f>
        <v>0</v>
      </c>
      <c r="P1729" s="21"/>
      <c r="Q1729" s="28" t="s">
        <v>1176</v>
      </c>
      <c r="R1729" s="40">
        <f t="shared" si="1065"/>
        <v>516</v>
      </c>
      <c r="S1729" s="23">
        <v>516</v>
      </c>
      <c r="T1729" s="119">
        <f>S1729-R1729</f>
        <v>0</v>
      </c>
      <c r="U1729" s="21"/>
      <c r="V1729" s="28" t="s">
        <v>1176</v>
      </c>
      <c r="W1729" s="23">
        <f t="shared" si="1066"/>
        <v>516</v>
      </c>
      <c r="X1729" s="40">
        <v>516</v>
      </c>
      <c r="Y1729" s="119">
        <f>X1729-W1729</f>
        <v>0</v>
      </c>
      <c r="Z1729" s="21"/>
      <c r="AA1729" s="28" t="s">
        <v>1176</v>
      </c>
      <c r="AB1729" s="40">
        <f t="shared" si="1068"/>
        <v>516</v>
      </c>
      <c r="AC1729" s="40">
        <v>516</v>
      </c>
      <c r="AD1729" s="119">
        <f>AC1729-AB1729</f>
        <v>0</v>
      </c>
      <c r="AF1729" s="28" t="s">
        <v>1176</v>
      </c>
      <c r="AG1729" s="40">
        <f t="shared" si="1069"/>
        <v>516</v>
      </c>
      <c r="AH1729" s="40">
        <v>516</v>
      </c>
      <c r="AI1729" s="119">
        <f>AH1729-AG1729</f>
        <v>0</v>
      </c>
    </row>
    <row r="1730" spans="2:35" x14ac:dyDescent="0.35">
      <c r="B1730" s="28" t="s">
        <v>1179</v>
      </c>
      <c r="C1730" s="23">
        <v>12279</v>
      </c>
      <c r="D1730" s="23">
        <v>12279</v>
      </c>
      <c r="E1730" s="119">
        <f>D1730-C1730</f>
        <v>0</v>
      </c>
      <c r="F1730" s="21"/>
      <c r="G1730" s="28" t="s">
        <v>1179</v>
      </c>
      <c r="H1730" s="23">
        <f t="shared" si="1064"/>
        <v>12279</v>
      </c>
      <c r="I1730" s="40">
        <v>12279</v>
      </c>
      <c r="J1730" s="119">
        <f>I1730-H1730</f>
        <v>0</v>
      </c>
      <c r="K1730" s="21"/>
      <c r="L1730" s="28" t="s">
        <v>1179</v>
      </c>
      <c r="M1730" s="40">
        <f t="shared" si="1067"/>
        <v>12279</v>
      </c>
      <c r="N1730" s="40">
        <v>12279</v>
      </c>
      <c r="O1730" s="119">
        <f>N1730-M1730</f>
        <v>0</v>
      </c>
      <c r="P1730" s="21"/>
      <c r="Q1730" s="28" t="s">
        <v>1179</v>
      </c>
      <c r="R1730" s="40">
        <f t="shared" si="1065"/>
        <v>12279</v>
      </c>
      <c r="S1730" s="23">
        <v>12279</v>
      </c>
      <c r="T1730" s="119">
        <f>S1730-R1730</f>
        <v>0</v>
      </c>
      <c r="U1730" s="21"/>
      <c r="V1730" s="28" t="s">
        <v>1179</v>
      </c>
      <c r="W1730" s="23">
        <f t="shared" si="1066"/>
        <v>12279</v>
      </c>
      <c r="X1730" s="40">
        <v>12279</v>
      </c>
      <c r="Y1730" s="119">
        <f>Z1729</f>
        <v>0</v>
      </c>
      <c r="Z1730" s="21"/>
      <c r="AA1730" s="28" t="s">
        <v>1179</v>
      </c>
      <c r="AB1730" s="40">
        <f t="shared" si="1068"/>
        <v>12279</v>
      </c>
      <c r="AC1730" s="40">
        <v>12279</v>
      </c>
      <c r="AD1730" s="119">
        <f>AC1730-AB1730</f>
        <v>0</v>
      </c>
      <c r="AF1730" s="28" t="s">
        <v>1179</v>
      </c>
      <c r="AG1730" s="40">
        <f t="shared" si="1069"/>
        <v>12279</v>
      </c>
      <c r="AH1730" s="40">
        <v>12279</v>
      </c>
      <c r="AI1730" s="119">
        <f>AH1730-AG1730</f>
        <v>0</v>
      </c>
    </row>
    <row r="1731" spans="2:35" x14ac:dyDescent="0.35">
      <c r="B1731" s="50" t="s">
        <v>3</v>
      </c>
      <c r="C1731" s="23">
        <v>399478</v>
      </c>
      <c r="D1731" s="23">
        <v>399653</v>
      </c>
      <c r="E1731" s="119">
        <f>(D1731-C1731)*10</f>
        <v>1750</v>
      </c>
      <c r="F1731" s="21"/>
      <c r="G1731" s="50" t="s">
        <v>3</v>
      </c>
      <c r="H1731" s="23">
        <f t="shared" si="1064"/>
        <v>399653</v>
      </c>
      <c r="I1731" s="40">
        <v>399801</v>
      </c>
      <c r="J1731" s="119">
        <f>(I1731-H1731)*10</f>
        <v>1480</v>
      </c>
      <c r="K1731" s="21"/>
      <c r="L1731" s="50" t="s">
        <v>3</v>
      </c>
      <c r="M1731" s="40">
        <f t="shared" si="1067"/>
        <v>399801</v>
      </c>
      <c r="N1731" s="40">
        <v>399975</v>
      </c>
      <c r="O1731" s="119">
        <f>(N1731-M1731)*10</f>
        <v>1740</v>
      </c>
      <c r="P1731" s="21"/>
      <c r="Q1731" s="50" t="s">
        <v>3</v>
      </c>
      <c r="R1731" s="40">
        <f t="shared" si="1065"/>
        <v>399975</v>
      </c>
      <c r="S1731" s="23">
        <v>400074</v>
      </c>
      <c r="T1731" s="119">
        <f>(S1731-R1731)*10</f>
        <v>990</v>
      </c>
      <c r="U1731" s="21"/>
      <c r="V1731" s="50" t="s">
        <v>3</v>
      </c>
      <c r="W1731" s="23">
        <f t="shared" si="1066"/>
        <v>400074</v>
      </c>
      <c r="X1731" s="40">
        <v>400242</v>
      </c>
      <c r="Y1731" s="119">
        <f>(X1731-W1731)*10</f>
        <v>1680</v>
      </c>
      <c r="Z1731" s="21"/>
      <c r="AA1731" s="50" t="s">
        <v>3</v>
      </c>
      <c r="AB1731" s="40">
        <f t="shared" si="1068"/>
        <v>400242</v>
      </c>
      <c r="AC1731" s="40">
        <v>400363</v>
      </c>
      <c r="AD1731" s="119">
        <f>(AC1731-AB1731)*10</f>
        <v>1210</v>
      </c>
      <c r="AF1731" s="50" t="s">
        <v>3</v>
      </c>
      <c r="AG1731" s="40">
        <f t="shared" si="1069"/>
        <v>400363</v>
      </c>
      <c r="AH1731" s="40">
        <v>400513</v>
      </c>
      <c r="AI1731" s="119">
        <f>(AH1731-AG1731)*10</f>
        <v>1500</v>
      </c>
    </row>
    <row r="1732" spans="2:35" x14ac:dyDescent="0.35">
      <c r="B1732" s="50" t="s">
        <v>83</v>
      </c>
      <c r="C1732" s="23">
        <v>32716</v>
      </c>
      <c r="D1732" s="23">
        <v>32723</v>
      </c>
      <c r="E1732" s="119">
        <f>D1732-Supply!C1732</f>
        <v>7</v>
      </c>
      <c r="F1732" s="21"/>
      <c r="G1732" s="50" t="s">
        <v>83</v>
      </c>
      <c r="H1732" s="23">
        <f t="shared" si="1064"/>
        <v>32723</v>
      </c>
      <c r="I1732" s="40">
        <v>32728</v>
      </c>
      <c r="J1732" s="132">
        <f>I1732-H1732</f>
        <v>5</v>
      </c>
      <c r="K1732" s="21"/>
      <c r="L1732" s="50" t="s">
        <v>83</v>
      </c>
      <c r="M1732" s="40">
        <f t="shared" si="1067"/>
        <v>32728</v>
      </c>
      <c r="N1732" s="40">
        <v>32735</v>
      </c>
      <c r="O1732" s="119">
        <f>N1732-Supply!M1732</f>
        <v>7</v>
      </c>
      <c r="P1732" s="21"/>
      <c r="Q1732" s="50" t="s">
        <v>83</v>
      </c>
      <c r="R1732" s="40">
        <f t="shared" si="1065"/>
        <v>32735</v>
      </c>
      <c r="S1732" s="23">
        <v>32741</v>
      </c>
      <c r="T1732" s="119">
        <f>S1732-Supply!R1732</f>
        <v>6</v>
      </c>
      <c r="U1732" s="21"/>
      <c r="V1732" s="50" t="s">
        <v>83</v>
      </c>
      <c r="W1732" s="23">
        <f t="shared" si="1066"/>
        <v>32741</v>
      </c>
      <c r="X1732" s="40">
        <v>32748</v>
      </c>
      <c r="Y1732" s="132">
        <f>X1732-W1732</f>
        <v>7</v>
      </c>
      <c r="Z1732" s="21"/>
      <c r="AA1732" s="50" t="s">
        <v>83</v>
      </c>
      <c r="AB1732" s="40">
        <f t="shared" si="1068"/>
        <v>32748</v>
      </c>
      <c r="AC1732" s="40">
        <v>32775</v>
      </c>
      <c r="AD1732" s="119">
        <f>AC1732-Supply!AB1732</f>
        <v>27</v>
      </c>
      <c r="AF1732" s="50" t="s">
        <v>83</v>
      </c>
      <c r="AG1732" s="40">
        <f t="shared" si="1069"/>
        <v>32775</v>
      </c>
      <c r="AH1732" s="40">
        <v>32791</v>
      </c>
      <c r="AI1732" s="119">
        <f>AH1732-Supply!AG1732</f>
        <v>16</v>
      </c>
    </row>
    <row r="1733" spans="2:35" x14ac:dyDescent="0.35">
      <c r="B1733" s="50" t="s">
        <v>84</v>
      </c>
      <c r="C1733" s="23">
        <v>60407</v>
      </c>
      <c r="D1733" s="23">
        <v>60477</v>
      </c>
      <c r="E1733" s="119">
        <f>D1733-C1733</f>
        <v>70</v>
      </c>
      <c r="F1733" s="21"/>
      <c r="G1733" s="50" t="s">
        <v>84</v>
      </c>
      <c r="H1733" s="23">
        <f t="shared" si="1064"/>
        <v>60477</v>
      </c>
      <c r="I1733" s="40">
        <v>60477</v>
      </c>
      <c r="J1733" s="119">
        <f>I1733-H1733</f>
        <v>0</v>
      </c>
      <c r="K1733" s="21"/>
      <c r="L1733" s="50" t="s">
        <v>84</v>
      </c>
      <c r="M1733" s="40">
        <f t="shared" si="1067"/>
        <v>60477</v>
      </c>
      <c r="N1733" s="40">
        <v>60477</v>
      </c>
      <c r="O1733" s="119">
        <f>N1733-M1733</f>
        <v>0</v>
      </c>
      <c r="P1733" s="21"/>
      <c r="Q1733" s="50" t="s">
        <v>84</v>
      </c>
      <c r="R1733" s="40">
        <f t="shared" si="1065"/>
        <v>60477</v>
      </c>
      <c r="S1733" s="23">
        <v>60503</v>
      </c>
      <c r="T1733" s="119">
        <f>S1733-R1733</f>
        <v>26</v>
      </c>
      <c r="U1733" s="21"/>
      <c r="V1733" s="50" t="s">
        <v>84</v>
      </c>
      <c r="W1733" s="23">
        <f t="shared" si="1066"/>
        <v>60503</v>
      </c>
      <c r="X1733" s="40">
        <v>60539</v>
      </c>
      <c r="Y1733" s="119">
        <f>X1733-W1733</f>
        <v>36</v>
      </c>
      <c r="Z1733" s="21"/>
      <c r="AA1733" s="50" t="s">
        <v>84</v>
      </c>
      <c r="AB1733" s="40">
        <f t="shared" si="1068"/>
        <v>60539</v>
      </c>
      <c r="AC1733" s="40">
        <v>60560</v>
      </c>
      <c r="AD1733" s="119">
        <f>AC1733-AB1733</f>
        <v>21</v>
      </c>
      <c r="AF1733" s="50" t="s">
        <v>84</v>
      </c>
      <c r="AG1733" s="40">
        <f t="shared" si="1069"/>
        <v>60560</v>
      </c>
      <c r="AH1733" s="40">
        <v>60565</v>
      </c>
      <c r="AI1733" s="119">
        <f>AH1733-AG1733</f>
        <v>5</v>
      </c>
    </row>
    <row r="1734" spans="2:35" x14ac:dyDescent="0.35">
      <c r="B1734" s="50" t="s">
        <v>98</v>
      </c>
      <c r="C1734" s="23">
        <v>139852</v>
      </c>
      <c r="D1734" s="23">
        <v>139852</v>
      </c>
      <c r="E1734" s="119">
        <f>D1734-C1734</f>
        <v>0</v>
      </c>
      <c r="F1734" s="21"/>
      <c r="G1734" s="50" t="s">
        <v>98</v>
      </c>
      <c r="H1734" s="23">
        <f t="shared" si="1064"/>
        <v>139852</v>
      </c>
      <c r="I1734" s="40">
        <v>139852</v>
      </c>
      <c r="J1734" s="119">
        <f>I1734-H1734</f>
        <v>0</v>
      </c>
      <c r="K1734" s="21"/>
      <c r="L1734" s="50" t="s">
        <v>98</v>
      </c>
      <c r="M1734" s="40">
        <f t="shared" si="1067"/>
        <v>139852</v>
      </c>
      <c r="N1734" s="40">
        <v>139852</v>
      </c>
      <c r="O1734" s="119">
        <f>N1734-M1734</f>
        <v>0</v>
      </c>
      <c r="P1734" s="21"/>
      <c r="Q1734" s="50" t="s">
        <v>98</v>
      </c>
      <c r="R1734" s="40">
        <f t="shared" si="1065"/>
        <v>139852</v>
      </c>
      <c r="S1734" s="23">
        <v>139852</v>
      </c>
      <c r="T1734" s="119">
        <f>S1734-R1734</f>
        <v>0</v>
      </c>
      <c r="U1734" s="21"/>
      <c r="V1734" s="50" t="s">
        <v>98</v>
      </c>
      <c r="W1734" s="23">
        <f t="shared" si="1066"/>
        <v>139852</v>
      </c>
      <c r="X1734" s="40">
        <v>139852</v>
      </c>
      <c r="Y1734" s="119">
        <f>X1734-W1734</f>
        <v>0</v>
      </c>
      <c r="Z1734" s="21"/>
      <c r="AA1734" s="50" t="s">
        <v>98</v>
      </c>
      <c r="AB1734" s="40">
        <f t="shared" si="1068"/>
        <v>139852</v>
      </c>
      <c r="AC1734" s="40">
        <v>139852</v>
      </c>
      <c r="AD1734" s="119">
        <f>AC1734-AB1734</f>
        <v>0</v>
      </c>
      <c r="AF1734" s="50" t="s">
        <v>98</v>
      </c>
      <c r="AG1734" s="40">
        <f t="shared" si="1069"/>
        <v>139852</v>
      </c>
      <c r="AH1734" s="40">
        <v>139852</v>
      </c>
      <c r="AI1734" s="119">
        <f>AH1734-AG1734</f>
        <v>0</v>
      </c>
    </row>
    <row r="1735" spans="2:35" x14ac:dyDescent="0.35">
      <c r="B1735" s="50" t="s">
        <v>85</v>
      </c>
      <c r="C1735" s="23">
        <v>1082</v>
      </c>
      <c r="D1735" s="23">
        <v>1082</v>
      </c>
      <c r="E1735" s="119">
        <f>D1735-C1735</f>
        <v>0</v>
      </c>
      <c r="F1735" s="21"/>
      <c r="G1735" s="50" t="s">
        <v>85</v>
      </c>
      <c r="H1735" s="23">
        <f t="shared" si="1064"/>
        <v>1082</v>
      </c>
      <c r="I1735" s="40">
        <v>1082</v>
      </c>
      <c r="J1735" s="119">
        <f>I1735-H1735</f>
        <v>0</v>
      </c>
      <c r="K1735" s="21"/>
      <c r="L1735" s="50" t="s">
        <v>85</v>
      </c>
      <c r="M1735" s="40">
        <f t="shared" si="1067"/>
        <v>1082</v>
      </c>
      <c r="N1735" s="40">
        <v>1082</v>
      </c>
      <c r="O1735" s="119">
        <f>N1735-M1735</f>
        <v>0</v>
      </c>
      <c r="P1735" s="21"/>
      <c r="Q1735" s="50" t="s">
        <v>85</v>
      </c>
      <c r="R1735" s="40">
        <f t="shared" si="1065"/>
        <v>1082</v>
      </c>
      <c r="S1735" s="23">
        <v>1082</v>
      </c>
      <c r="T1735" s="119">
        <f>S1735-R1735</f>
        <v>0</v>
      </c>
      <c r="U1735" s="21"/>
      <c r="V1735" s="50" t="s">
        <v>85</v>
      </c>
      <c r="W1735" s="23">
        <f t="shared" si="1066"/>
        <v>1082</v>
      </c>
      <c r="X1735" s="40">
        <v>1082</v>
      </c>
      <c r="Y1735" s="119">
        <f>X1735-W1735</f>
        <v>0</v>
      </c>
      <c r="Z1735" s="21"/>
      <c r="AA1735" s="50" t="s">
        <v>85</v>
      </c>
      <c r="AB1735" s="40">
        <f t="shared" si="1068"/>
        <v>1082</v>
      </c>
      <c r="AC1735" s="40">
        <v>1082</v>
      </c>
      <c r="AD1735" s="119">
        <f>AC1735-AB1735</f>
        <v>0</v>
      </c>
      <c r="AF1735" s="50" t="s">
        <v>85</v>
      </c>
      <c r="AG1735" s="40">
        <f t="shared" si="1069"/>
        <v>1082</v>
      </c>
      <c r="AH1735" s="40">
        <v>1082</v>
      </c>
      <c r="AI1735" s="119">
        <f>AH1735-AG1735</f>
        <v>0</v>
      </c>
    </row>
    <row r="1736" spans="2:35" x14ac:dyDescent="0.35">
      <c r="B1736" s="50" t="s">
        <v>86</v>
      </c>
      <c r="C1736" s="23">
        <v>405576</v>
      </c>
      <c r="D1736" s="23">
        <v>405757</v>
      </c>
      <c r="E1736" s="119">
        <f>D1736-C1736</f>
        <v>181</v>
      </c>
      <c r="F1736" s="21"/>
      <c r="G1736" s="50" t="s">
        <v>86</v>
      </c>
      <c r="H1736" s="23">
        <f t="shared" si="1064"/>
        <v>405757</v>
      </c>
      <c r="I1736" s="40">
        <v>405887</v>
      </c>
      <c r="J1736" s="119">
        <f>I1736-H1736</f>
        <v>130</v>
      </c>
      <c r="K1736" s="21"/>
      <c r="L1736" s="50" t="s">
        <v>86</v>
      </c>
      <c r="M1736" s="40">
        <f t="shared" si="1067"/>
        <v>405887</v>
      </c>
      <c r="N1736" s="40">
        <v>406088</v>
      </c>
      <c r="O1736" s="119">
        <f>N1736-M1736</f>
        <v>201</v>
      </c>
      <c r="P1736" s="21"/>
      <c r="Q1736" s="50" t="s">
        <v>86</v>
      </c>
      <c r="R1736" s="40">
        <f t="shared" si="1065"/>
        <v>406088</v>
      </c>
      <c r="S1736" s="23">
        <v>406195</v>
      </c>
      <c r="T1736" s="119">
        <f>S1736-R1736</f>
        <v>107</v>
      </c>
      <c r="U1736" s="21"/>
      <c r="V1736" s="50" t="s">
        <v>86</v>
      </c>
      <c r="W1736" s="23">
        <f t="shared" si="1066"/>
        <v>406195</v>
      </c>
      <c r="X1736" s="40">
        <v>406274</v>
      </c>
      <c r="Y1736" s="119">
        <f>X1736-W1736</f>
        <v>79</v>
      </c>
      <c r="Z1736" s="21"/>
      <c r="AA1736" s="50" t="s">
        <v>86</v>
      </c>
      <c r="AB1736" s="40">
        <v>406274</v>
      </c>
      <c r="AC1736" s="40">
        <v>406461</v>
      </c>
      <c r="AD1736" s="119">
        <f>AC1736-AB1736</f>
        <v>187</v>
      </c>
      <c r="AF1736" s="50" t="s">
        <v>86</v>
      </c>
      <c r="AG1736" s="40">
        <f t="shared" si="1069"/>
        <v>406461</v>
      </c>
      <c r="AH1736" s="40">
        <v>406544</v>
      </c>
      <c r="AI1736" s="119">
        <f>AH1736-AG1736</f>
        <v>83</v>
      </c>
    </row>
    <row r="1737" spans="2:35" x14ac:dyDescent="0.35">
      <c r="B1737" s="50" t="s">
        <v>93</v>
      </c>
      <c r="C1737" s="23"/>
      <c r="D1737" s="23"/>
      <c r="E1737" s="119">
        <f>E1736+E1735+E1734+E1733+E1732+E1731</f>
        <v>2008</v>
      </c>
      <c r="F1737" s="21"/>
      <c r="G1737" s="50" t="s">
        <v>93</v>
      </c>
      <c r="H1737" s="23">
        <f t="shared" si="1064"/>
        <v>0</v>
      </c>
      <c r="I1737" s="40">
        <v>0</v>
      </c>
      <c r="J1737" s="119">
        <f>J1736+J1735+J1734+J1733+J1732+J1731</f>
        <v>1615</v>
      </c>
      <c r="K1737" s="21"/>
      <c r="L1737" s="50" t="s">
        <v>93</v>
      </c>
      <c r="M1737" s="40">
        <f t="shared" si="1067"/>
        <v>0</v>
      </c>
      <c r="N1737" s="40"/>
      <c r="O1737" s="119">
        <f>O1736+O1735+O1734+O1733+O1732+O1731</f>
        <v>1948</v>
      </c>
      <c r="P1737" s="21"/>
      <c r="Q1737" s="50" t="s">
        <v>93</v>
      </c>
      <c r="R1737" s="40">
        <f t="shared" si="1065"/>
        <v>0</v>
      </c>
      <c r="S1737" s="23"/>
      <c r="T1737" s="119">
        <f>T1736+T1735+T1734+T1733+T1732+T1731</f>
        <v>1129</v>
      </c>
      <c r="U1737" s="21"/>
      <c r="V1737" s="50" t="s">
        <v>93</v>
      </c>
      <c r="W1737" s="23">
        <f t="shared" si="1066"/>
        <v>0</v>
      </c>
      <c r="X1737" s="40">
        <v>0</v>
      </c>
      <c r="Y1737" s="132">
        <f>Y1736+Y1735+Y1734+Y1733+Y1732+Y1731</f>
        <v>1802</v>
      </c>
      <c r="Z1737" s="21"/>
      <c r="AA1737" s="50" t="s">
        <v>93</v>
      </c>
      <c r="AB1737" s="40">
        <f t="shared" si="1068"/>
        <v>0</v>
      </c>
      <c r="AC1737" s="40">
        <v>0</v>
      </c>
      <c r="AD1737" s="119">
        <f>AD1736+AD1735+AD1734+AD1733+AD1732+AD1731</f>
        <v>1445</v>
      </c>
      <c r="AF1737" s="50" t="s">
        <v>93</v>
      </c>
      <c r="AG1737" s="40">
        <f t="shared" si="1069"/>
        <v>0</v>
      </c>
      <c r="AH1737" s="40"/>
      <c r="AI1737" s="119">
        <f>AI1736+AI1735+AI1734+AI1733+AI1732+AI1731</f>
        <v>1604</v>
      </c>
    </row>
    <row r="1738" spans="2:35" x14ac:dyDescent="0.35">
      <c r="B1738" s="50" t="s">
        <v>87</v>
      </c>
      <c r="C1738" s="23">
        <v>1610770</v>
      </c>
      <c r="D1738" s="40">
        <v>1610770</v>
      </c>
      <c r="E1738" s="119">
        <f t="shared" ref="E1738:E1744" si="1070">D1738-C1738</f>
        <v>0</v>
      </c>
      <c r="F1738" s="21"/>
      <c r="G1738" s="50" t="s">
        <v>87</v>
      </c>
      <c r="H1738" s="40">
        <v>1610770</v>
      </c>
      <c r="I1738" s="40">
        <v>1610770</v>
      </c>
      <c r="J1738" s="132">
        <f t="shared" ref="J1738:J1744" si="1071">I1738-H1738</f>
        <v>0</v>
      </c>
      <c r="K1738" s="21"/>
      <c r="L1738" s="50" t="s">
        <v>87</v>
      </c>
      <c r="M1738" s="40">
        <f t="shared" si="1067"/>
        <v>1610770</v>
      </c>
      <c r="N1738" s="40">
        <v>1610770</v>
      </c>
      <c r="O1738" s="119">
        <f t="shared" ref="O1738:O1744" si="1072">N1738-M1738</f>
        <v>0</v>
      </c>
      <c r="P1738" s="21"/>
      <c r="Q1738" s="50" t="s">
        <v>87</v>
      </c>
      <c r="R1738" s="40">
        <f t="shared" si="1065"/>
        <v>1610770</v>
      </c>
      <c r="S1738" s="40">
        <v>1610774</v>
      </c>
      <c r="T1738" s="119">
        <f t="shared" ref="T1738:T1744" si="1073">S1738-R1738</f>
        <v>4</v>
      </c>
      <c r="U1738" s="21"/>
      <c r="V1738" s="50" t="s">
        <v>87</v>
      </c>
      <c r="W1738" s="23">
        <f t="shared" si="1066"/>
        <v>1610774</v>
      </c>
      <c r="X1738" s="40">
        <v>1610789</v>
      </c>
      <c r="Y1738" s="132">
        <f t="shared" ref="Y1738:Y1744" si="1074">X1738-W1738</f>
        <v>15</v>
      </c>
      <c r="Z1738" s="21"/>
      <c r="AA1738" s="50" t="s">
        <v>87</v>
      </c>
      <c r="AB1738" s="40">
        <f t="shared" si="1068"/>
        <v>1610789</v>
      </c>
      <c r="AC1738" s="40">
        <v>1610796</v>
      </c>
      <c r="AD1738" s="119">
        <f t="shared" ref="AD1738:AD1744" si="1075">AC1738-AB1738</f>
        <v>7</v>
      </c>
      <c r="AF1738" s="50" t="s">
        <v>87</v>
      </c>
      <c r="AG1738" s="40">
        <f t="shared" si="1069"/>
        <v>1610796</v>
      </c>
      <c r="AH1738" s="40">
        <v>1610797</v>
      </c>
      <c r="AI1738" s="119">
        <f t="shared" ref="AI1738:AI1744" si="1076">AH1738-AG1738</f>
        <v>1</v>
      </c>
    </row>
    <row r="1739" spans="2:35" x14ac:dyDescent="0.35">
      <c r="B1739" s="50" t="s">
        <v>96</v>
      </c>
      <c r="C1739" s="23">
        <v>943267</v>
      </c>
      <c r="D1739" s="23">
        <v>943515</v>
      </c>
      <c r="E1739" s="119">
        <f t="shared" si="1070"/>
        <v>248</v>
      </c>
      <c r="F1739" s="21"/>
      <c r="G1739" s="50" t="s">
        <v>96</v>
      </c>
      <c r="H1739" s="23">
        <f t="shared" ref="H1739:H1747" si="1077">D1739</f>
        <v>943515</v>
      </c>
      <c r="I1739" s="40">
        <v>943755</v>
      </c>
      <c r="J1739" s="119">
        <f t="shared" si="1071"/>
        <v>240</v>
      </c>
      <c r="K1739" s="21"/>
      <c r="L1739" s="50" t="s">
        <v>96</v>
      </c>
      <c r="M1739" s="40">
        <f t="shared" si="1067"/>
        <v>943755</v>
      </c>
      <c r="N1739" s="40">
        <v>943943</v>
      </c>
      <c r="O1739" s="119">
        <f t="shared" si="1072"/>
        <v>188</v>
      </c>
      <c r="P1739" s="21"/>
      <c r="Q1739" s="50" t="s">
        <v>96</v>
      </c>
      <c r="R1739" s="40">
        <f t="shared" si="1065"/>
        <v>943943</v>
      </c>
      <c r="S1739" s="23">
        <v>944171</v>
      </c>
      <c r="T1739" s="119">
        <f t="shared" si="1073"/>
        <v>228</v>
      </c>
      <c r="U1739" s="21"/>
      <c r="V1739" s="50" t="s">
        <v>96</v>
      </c>
      <c r="W1739" s="23">
        <f t="shared" ref="W1739:W1747" si="1078">S1739</f>
        <v>944171</v>
      </c>
      <c r="X1739" s="40">
        <v>944414</v>
      </c>
      <c r="Y1739" s="119">
        <f t="shared" si="1074"/>
        <v>243</v>
      </c>
      <c r="Z1739" s="21"/>
      <c r="AA1739" s="50" t="s">
        <v>96</v>
      </c>
      <c r="AB1739" s="40">
        <f t="shared" si="1068"/>
        <v>944414</v>
      </c>
      <c r="AC1739" s="40">
        <v>944722</v>
      </c>
      <c r="AD1739" s="119">
        <f t="shared" si="1075"/>
        <v>308</v>
      </c>
      <c r="AF1739" s="50" t="s">
        <v>96</v>
      </c>
      <c r="AG1739" s="40">
        <f t="shared" si="1069"/>
        <v>944722</v>
      </c>
      <c r="AH1739" s="40">
        <v>944932</v>
      </c>
      <c r="AI1739" s="119">
        <f t="shared" si="1076"/>
        <v>210</v>
      </c>
    </row>
    <row r="1740" spans="2:35" x14ac:dyDescent="0.35">
      <c r="B1740" s="50" t="s">
        <v>88</v>
      </c>
      <c r="C1740" s="23">
        <v>0</v>
      </c>
      <c r="D1740" s="23">
        <v>0</v>
      </c>
      <c r="E1740" s="119">
        <f t="shared" si="1070"/>
        <v>0</v>
      </c>
      <c r="F1740" s="21"/>
      <c r="G1740" s="50" t="s">
        <v>88</v>
      </c>
      <c r="H1740" s="23">
        <f t="shared" si="1077"/>
        <v>0</v>
      </c>
      <c r="I1740" s="40">
        <v>0</v>
      </c>
      <c r="J1740" s="119">
        <f t="shared" si="1071"/>
        <v>0</v>
      </c>
      <c r="K1740" s="21"/>
      <c r="L1740" s="50" t="s">
        <v>88</v>
      </c>
      <c r="M1740" s="40">
        <f t="shared" si="1067"/>
        <v>0</v>
      </c>
      <c r="N1740" s="40">
        <v>0</v>
      </c>
      <c r="O1740" s="119">
        <f t="shared" si="1072"/>
        <v>0</v>
      </c>
      <c r="P1740" s="21"/>
      <c r="Q1740" s="50" t="s">
        <v>88</v>
      </c>
      <c r="R1740" s="40">
        <f t="shared" si="1065"/>
        <v>0</v>
      </c>
      <c r="S1740" s="23">
        <v>0</v>
      </c>
      <c r="T1740" s="119">
        <f t="shared" si="1073"/>
        <v>0</v>
      </c>
      <c r="U1740" s="21"/>
      <c r="V1740" s="50" t="s">
        <v>88</v>
      </c>
      <c r="W1740" s="23">
        <f t="shared" si="1078"/>
        <v>0</v>
      </c>
      <c r="X1740" s="40">
        <v>0</v>
      </c>
      <c r="Y1740" s="119">
        <f t="shared" si="1074"/>
        <v>0</v>
      </c>
      <c r="Z1740" s="21"/>
      <c r="AA1740" s="50" t="s">
        <v>88</v>
      </c>
      <c r="AB1740" s="40">
        <f t="shared" si="1068"/>
        <v>0</v>
      </c>
      <c r="AC1740" s="40">
        <v>0</v>
      </c>
      <c r="AD1740" s="119">
        <f t="shared" si="1075"/>
        <v>0</v>
      </c>
      <c r="AF1740" s="50" t="s">
        <v>88</v>
      </c>
      <c r="AG1740" s="40">
        <f t="shared" si="1069"/>
        <v>0</v>
      </c>
      <c r="AH1740" s="40">
        <v>0</v>
      </c>
      <c r="AI1740" s="119">
        <f t="shared" si="1076"/>
        <v>0</v>
      </c>
    </row>
    <row r="1741" spans="2:35" x14ac:dyDescent="0.35">
      <c r="B1741" s="50" t="s">
        <v>108</v>
      </c>
      <c r="C1741" s="23">
        <v>3319</v>
      </c>
      <c r="D1741" s="23">
        <v>3321</v>
      </c>
      <c r="E1741" s="119">
        <f t="shared" si="1070"/>
        <v>2</v>
      </c>
      <c r="F1741" s="21"/>
      <c r="G1741" s="50" t="s">
        <v>108</v>
      </c>
      <c r="H1741" s="23">
        <f t="shared" si="1077"/>
        <v>3321</v>
      </c>
      <c r="I1741" s="40">
        <v>3323</v>
      </c>
      <c r="J1741" s="119">
        <f t="shared" si="1071"/>
        <v>2</v>
      </c>
      <c r="K1741" s="21"/>
      <c r="L1741" s="50" t="s">
        <v>108</v>
      </c>
      <c r="M1741" s="40">
        <f t="shared" si="1067"/>
        <v>3323</v>
      </c>
      <c r="N1741" s="40">
        <v>3324</v>
      </c>
      <c r="O1741" s="119">
        <f t="shared" si="1072"/>
        <v>1</v>
      </c>
      <c r="P1741" s="21"/>
      <c r="Q1741" s="50" t="s">
        <v>108</v>
      </c>
      <c r="R1741" s="40">
        <f t="shared" si="1065"/>
        <v>3324</v>
      </c>
      <c r="S1741" s="23">
        <v>3325</v>
      </c>
      <c r="T1741" s="119">
        <f t="shared" si="1073"/>
        <v>1</v>
      </c>
      <c r="U1741" s="21"/>
      <c r="V1741" s="50" t="s">
        <v>108</v>
      </c>
      <c r="W1741" s="23">
        <f t="shared" si="1078"/>
        <v>3325</v>
      </c>
      <c r="X1741" s="40">
        <v>3325</v>
      </c>
      <c r="Y1741" s="119">
        <f t="shared" si="1074"/>
        <v>0</v>
      </c>
      <c r="Z1741" s="21"/>
      <c r="AA1741" s="50" t="s">
        <v>108</v>
      </c>
      <c r="AB1741" s="40">
        <f t="shared" si="1068"/>
        <v>3325</v>
      </c>
      <c r="AC1741" s="40">
        <v>3325</v>
      </c>
      <c r="AD1741" s="119">
        <f t="shared" si="1075"/>
        <v>0</v>
      </c>
      <c r="AF1741" s="50" t="s">
        <v>108</v>
      </c>
      <c r="AG1741" s="40">
        <f t="shared" si="1069"/>
        <v>3325</v>
      </c>
      <c r="AH1741" s="40">
        <v>3326</v>
      </c>
      <c r="AI1741" s="119">
        <f t="shared" si="1076"/>
        <v>1</v>
      </c>
    </row>
    <row r="1742" spans="2:35" x14ac:dyDescent="0.35">
      <c r="B1742" s="50" t="s">
        <v>89</v>
      </c>
      <c r="C1742" s="23">
        <v>722428</v>
      </c>
      <c r="D1742" s="23">
        <v>722838</v>
      </c>
      <c r="E1742" s="119">
        <f t="shared" si="1070"/>
        <v>410</v>
      </c>
      <c r="F1742" s="21"/>
      <c r="G1742" s="50" t="s">
        <v>89</v>
      </c>
      <c r="H1742" s="23">
        <f t="shared" si="1077"/>
        <v>722838</v>
      </c>
      <c r="I1742" s="40">
        <v>723218</v>
      </c>
      <c r="J1742" s="119">
        <f t="shared" si="1071"/>
        <v>380</v>
      </c>
      <c r="K1742" s="21"/>
      <c r="L1742" s="50" t="s">
        <v>89</v>
      </c>
      <c r="M1742" s="40">
        <f t="shared" si="1067"/>
        <v>723218</v>
      </c>
      <c r="N1742" s="40">
        <v>723589</v>
      </c>
      <c r="O1742" s="119">
        <f t="shared" si="1072"/>
        <v>371</v>
      </c>
      <c r="P1742" s="21"/>
      <c r="Q1742" s="50" t="s">
        <v>89</v>
      </c>
      <c r="R1742" s="40">
        <f t="shared" si="1065"/>
        <v>723589</v>
      </c>
      <c r="S1742" s="23">
        <v>723917</v>
      </c>
      <c r="T1742" s="119">
        <f t="shared" si="1073"/>
        <v>328</v>
      </c>
      <c r="U1742" s="21"/>
      <c r="V1742" s="50" t="s">
        <v>89</v>
      </c>
      <c r="W1742" s="23">
        <f t="shared" si="1078"/>
        <v>723917</v>
      </c>
      <c r="X1742" s="40">
        <v>724272</v>
      </c>
      <c r="Y1742" s="119">
        <f t="shared" si="1074"/>
        <v>355</v>
      </c>
      <c r="Z1742" s="21"/>
      <c r="AA1742" s="50" t="s">
        <v>89</v>
      </c>
      <c r="AB1742" s="40">
        <f t="shared" si="1068"/>
        <v>724272</v>
      </c>
      <c r="AC1742" s="40">
        <v>724660</v>
      </c>
      <c r="AD1742" s="119">
        <f t="shared" si="1075"/>
        <v>388</v>
      </c>
      <c r="AF1742" s="50" t="s">
        <v>89</v>
      </c>
      <c r="AG1742" s="40">
        <f t="shared" si="1069"/>
        <v>724660</v>
      </c>
      <c r="AH1742" s="40">
        <v>724973</v>
      </c>
      <c r="AI1742" s="119">
        <f t="shared" si="1076"/>
        <v>313</v>
      </c>
    </row>
    <row r="1743" spans="2:35" x14ac:dyDescent="0.35">
      <c r="B1743" s="50" t="s">
        <v>90</v>
      </c>
      <c r="C1743" s="23">
        <v>403614</v>
      </c>
      <c r="D1743" s="23">
        <v>404182</v>
      </c>
      <c r="E1743" s="119">
        <f t="shared" si="1070"/>
        <v>568</v>
      </c>
      <c r="F1743" s="21"/>
      <c r="G1743" s="50" t="s">
        <v>90</v>
      </c>
      <c r="H1743" s="23">
        <f t="shared" si="1077"/>
        <v>404182</v>
      </c>
      <c r="I1743" s="40">
        <v>404182</v>
      </c>
      <c r="J1743" s="119">
        <f t="shared" si="1071"/>
        <v>0</v>
      </c>
      <c r="K1743" s="21"/>
      <c r="L1743" s="50" t="s">
        <v>90</v>
      </c>
      <c r="M1743" s="40">
        <f t="shared" si="1067"/>
        <v>404182</v>
      </c>
      <c r="N1743" s="40">
        <v>404747</v>
      </c>
      <c r="O1743" s="132">
        <f t="shared" si="1072"/>
        <v>565</v>
      </c>
      <c r="P1743" s="21"/>
      <c r="Q1743" s="50" t="s">
        <v>90</v>
      </c>
      <c r="R1743" s="40">
        <f t="shared" si="1065"/>
        <v>404747</v>
      </c>
      <c r="S1743" s="23">
        <v>404930</v>
      </c>
      <c r="T1743" s="119">
        <f t="shared" si="1073"/>
        <v>183</v>
      </c>
      <c r="U1743" s="21"/>
      <c r="V1743" s="50" t="s">
        <v>90</v>
      </c>
      <c r="W1743" s="23">
        <f t="shared" si="1078"/>
        <v>404930</v>
      </c>
      <c r="X1743" s="40">
        <v>405095</v>
      </c>
      <c r="Y1743" s="119">
        <f t="shared" si="1074"/>
        <v>165</v>
      </c>
      <c r="Z1743" s="21"/>
      <c r="AA1743" s="50" t="s">
        <v>90</v>
      </c>
      <c r="AB1743" s="40">
        <f t="shared" si="1068"/>
        <v>405095</v>
      </c>
      <c r="AC1743" s="40">
        <v>405272</v>
      </c>
      <c r="AD1743" s="132">
        <f t="shared" si="1075"/>
        <v>177</v>
      </c>
      <c r="AF1743" s="50" t="s">
        <v>90</v>
      </c>
      <c r="AG1743" s="40">
        <f t="shared" si="1069"/>
        <v>405272</v>
      </c>
      <c r="AH1743" s="40">
        <v>405471</v>
      </c>
      <c r="AI1743" s="132">
        <f t="shared" si="1076"/>
        <v>199</v>
      </c>
    </row>
    <row r="1744" spans="2:35" x14ac:dyDescent="0.35">
      <c r="B1744" s="50" t="s">
        <v>91</v>
      </c>
      <c r="C1744" s="23">
        <v>1281713</v>
      </c>
      <c r="D1744" s="23">
        <v>1283086</v>
      </c>
      <c r="E1744" s="119">
        <f t="shared" si="1070"/>
        <v>1373</v>
      </c>
      <c r="F1744" s="21"/>
      <c r="G1744" s="50" t="s">
        <v>91</v>
      </c>
      <c r="H1744" s="23">
        <f t="shared" si="1077"/>
        <v>1283086</v>
      </c>
      <c r="I1744" s="40">
        <v>1284073</v>
      </c>
      <c r="J1744" s="119">
        <f t="shared" si="1071"/>
        <v>987</v>
      </c>
      <c r="K1744" s="21"/>
      <c r="L1744" s="50" t="s">
        <v>91</v>
      </c>
      <c r="M1744" s="40">
        <f t="shared" si="1067"/>
        <v>1284073</v>
      </c>
      <c r="N1744" s="40">
        <v>1285650</v>
      </c>
      <c r="O1744" s="132">
        <f t="shared" si="1072"/>
        <v>1577</v>
      </c>
      <c r="P1744" s="21"/>
      <c r="Q1744" s="50" t="s">
        <v>91</v>
      </c>
      <c r="R1744" s="40">
        <f t="shared" si="1065"/>
        <v>1285650</v>
      </c>
      <c r="S1744" s="23">
        <v>1286717</v>
      </c>
      <c r="T1744" s="119">
        <f t="shared" si="1073"/>
        <v>1067</v>
      </c>
      <c r="U1744" s="21"/>
      <c r="V1744" s="50" t="s">
        <v>91</v>
      </c>
      <c r="W1744" s="23">
        <f t="shared" si="1078"/>
        <v>1286717</v>
      </c>
      <c r="X1744" s="40">
        <v>1288156</v>
      </c>
      <c r="Y1744" s="119">
        <f t="shared" si="1074"/>
        <v>1439</v>
      </c>
      <c r="Z1744" s="21"/>
      <c r="AA1744" s="50" t="s">
        <v>91</v>
      </c>
      <c r="AB1744" s="40">
        <f t="shared" si="1068"/>
        <v>1288156</v>
      </c>
      <c r="AC1744" s="40">
        <v>1289402</v>
      </c>
      <c r="AD1744" s="132">
        <f t="shared" si="1075"/>
        <v>1246</v>
      </c>
      <c r="AF1744" s="50" t="s">
        <v>91</v>
      </c>
      <c r="AG1744" s="40">
        <f t="shared" si="1069"/>
        <v>1289402</v>
      </c>
      <c r="AH1744" s="40">
        <v>1290568</v>
      </c>
      <c r="AI1744" s="132">
        <f t="shared" si="1076"/>
        <v>1166</v>
      </c>
    </row>
    <row r="1745" spans="2:35" x14ac:dyDescent="0.35">
      <c r="B1745" s="50" t="s">
        <v>94</v>
      </c>
      <c r="C1745" s="23"/>
      <c r="D1745" s="23"/>
      <c r="E1745" s="119">
        <f>SUM(E1738:E1744)</f>
        <v>2601</v>
      </c>
      <c r="F1745" s="21"/>
      <c r="G1745" s="50" t="s">
        <v>94</v>
      </c>
      <c r="H1745" s="23">
        <f t="shared" si="1077"/>
        <v>0</v>
      </c>
      <c r="I1745" s="40">
        <v>0</v>
      </c>
      <c r="J1745" s="119">
        <f>SUM(J1738:J1744)</f>
        <v>1609</v>
      </c>
      <c r="K1745" s="21"/>
      <c r="L1745" s="50" t="s">
        <v>94</v>
      </c>
      <c r="M1745" s="40">
        <f t="shared" si="1067"/>
        <v>0</v>
      </c>
      <c r="N1745" s="40"/>
      <c r="O1745" s="119">
        <f>SUM(O1738:O1744)</f>
        <v>2702</v>
      </c>
      <c r="Q1745" s="50" t="s">
        <v>94</v>
      </c>
      <c r="R1745" s="40">
        <f t="shared" si="1065"/>
        <v>0</v>
      </c>
      <c r="S1745" s="23"/>
      <c r="T1745" s="119">
        <f>SUM(T1738:T1744)</f>
        <v>1811</v>
      </c>
      <c r="U1745" s="21"/>
      <c r="V1745" s="50" t="s">
        <v>94</v>
      </c>
      <c r="W1745" s="23">
        <f t="shared" si="1078"/>
        <v>0</v>
      </c>
      <c r="X1745" s="40">
        <v>0</v>
      </c>
      <c r="Y1745" s="119">
        <f>SUM(Y1738:Y1744)</f>
        <v>2217</v>
      </c>
      <c r="Z1745" s="21"/>
      <c r="AA1745" s="50" t="s">
        <v>94</v>
      </c>
      <c r="AB1745" s="40">
        <f t="shared" si="1068"/>
        <v>0</v>
      </c>
      <c r="AC1745" s="40">
        <v>0</v>
      </c>
      <c r="AD1745" s="119">
        <f>SUM(AD1738:AD1744)</f>
        <v>2126</v>
      </c>
      <c r="AF1745" s="50" t="s">
        <v>94</v>
      </c>
      <c r="AG1745" s="40">
        <f t="shared" si="1069"/>
        <v>0</v>
      </c>
      <c r="AH1745" s="40"/>
      <c r="AI1745" s="119">
        <f>SUM(AI1738:AI1744)</f>
        <v>1890</v>
      </c>
    </row>
    <row r="1746" spans="2:35" x14ac:dyDescent="0.35">
      <c r="B1746" s="50" t="s">
        <v>97</v>
      </c>
      <c r="C1746" s="23">
        <v>647023</v>
      </c>
      <c r="D1746" s="23">
        <v>647189</v>
      </c>
      <c r="E1746" s="119">
        <f>D1746-C1746</f>
        <v>166</v>
      </c>
      <c r="F1746" s="21"/>
      <c r="G1746" s="50" t="s">
        <v>97</v>
      </c>
      <c r="H1746" s="23">
        <f t="shared" si="1077"/>
        <v>647189</v>
      </c>
      <c r="I1746" s="40">
        <v>647263</v>
      </c>
      <c r="J1746" s="132">
        <f>I1746-H1746</f>
        <v>74</v>
      </c>
      <c r="K1746" s="21"/>
      <c r="L1746" s="50" t="s">
        <v>97</v>
      </c>
      <c r="M1746" s="40">
        <f t="shared" si="1067"/>
        <v>647263</v>
      </c>
      <c r="N1746" s="40">
        <v>647388</v>
      </c>
      <c r="O1746" s="119">
        <f>N1746-M1746</f>
        <v>125</v>
      </c>
      <c r="Q1746" s="50" t="s">
        <v>97</v>
      </c>
      <c r="R1746" s="40">
        <f t="shared" si="1065"/>
        <v>647388</v>
      </c>
      <c r="S1746" s="23">
        <v>647537</v>
      </c>
      <c r="T1746" s="119">
        <f>S1746-R1746</f>
        <v>149</v>
      </c>
      <c r="U1746" s="21"/>
      <c r="V1746" s="50" t="s">
        <v>97</v>
      </c>
      <c r="W1746" s="23">
        <f t="shared" si="1078"/>
        <v>647537</v>
      </c>
      <c r="X1746" s="40">
        <v>647641</v>
      </c>
      <c r="Y1746" s="132">
        <f>X1746-W1746</f>
        <v>104</v>
      </c>
      <c r="Z1746" s="21"/>
      <c r="AA1746" s="50" t="s">
        <v>97</v>
      </c>
      <c r="AB1746" s="40">
        <f t="shared" si="1068"/>
        <v>647641</v>
      </c>
      <c r="AC1746" s="40">
        <v>647764</v>
      </c>
      <c r="AD1746" s="119">
        <f>AC1746-AB1746</f>
        <v>123</v>
      </c>
      <c r="AF1746" s="50" t="s">
        <v>97</v>
      </c>
      <c r="AG1746" s="40">
        <f t="shared" si="1069"/>
        <v>647764</v>
      </c>
      <c r="AH1746" s="40">
        <v>647899</v>
      </c>
      <c r="AI1746" s="119">
        <f>AH1746-AG1746</f>
        <v>135</v>
      </c>
    </row>
    <row r="1747" spans="2:35" x14ac:dyDescent="0.35">
      <c r="B1747" s="29" t="s">
        <v>130</v>
      </c>
      <c r="C1747" s="23"/>
      <c r="D1747" s="23"/>
      <c r="E1747" s="121">
        <f>E1746+E1745+E1737+E1729+E1730+E1728+E1727+E1726+E1725</f>
        <v>7396</v>
      </c>
      <c r="F1747" s="21"/>
      <c r="G1747" s="29" t="s">
        <v>130</v>
      </c>
      <c r="H1747" s="23">
        <f t="shared" si="1077"/>
        <v>0</v>
      </c>
      <c r="I1747" s="40">
        <v>0</v>
      </c>
      <c r="J1747" s="121">
        <f>J1746+J1745+J1737+J1729+J1730+J1728+J1727+J1726+J1725</f>
        <v>5635</v>
      </c>
      <c r="K1747" s="21"/>
      <c r="L1747" s="29" t="s">
        <v>130</v>
      </c>
      <c r="M1747" s="40">
        <f t="shared" si="1067"/>
        <v>0</v>
      </c>
      <c r="N1747" s="40">
        <v>0</v>
      </c>
      <c r="O1747" s="121">
        <f>O1746+O1745+O1737+O1729+O1730+O1728+O1727+O1726+O1725</f>
        <v>7464</v>
      </c>
      <c r="Q1747" s="29" t="s">
        <v>130</v>
      </c>
      <c r="R1747" s="23" t="e">
        <f>#REF!</f>
        <v>#REF!</v>
      </c>
      <c r="S1747" s="23"/>
      <c r="T1747" s="121">
        <f>T1746+T1745+T1737+T1729+T1730+T1728+T1727+T1726+T1725</f>
        <v>5969</v>
      </c>
      <c r="U1747" s="21"/>
      <c r="V1747" s="29" t="s">
        <v>130</v>
      </c>
      <c r="W1747" s="23">
        <f t="shared" si="1078"/>
        <v>0</v>
      </c>
      <c r="X1747" s="40">
        <v>0</v>
      </c>
      <c r="Y1747" s="121">
        <f>Y1746+Y1745+Y1737+Y1729+Y1730+Y1728+Y1727+Y1726+Y1725</f>
        <v>6684</v>
      </c>
      <c r="Z1747" s="21"/>
      <c r="AA1747" s="29" t="s">
        <v>130</v>
      </c>
      <c r="AB1747" s="40">
        <f t="shared" si="1068"/>
        <v>0</v>
      </c>
      <c r="AC1747" s="40">
        <v>0</v>
      </c>
      <c r="AD1747" s="121">
        <f>AD1746+AD1745+AD1737+AD1729+AD1730+AD1728+AD1727+AD1726+AD1725</f>
        <v>6325</v>
      </c>
      <c r="AF1747" s="29" t="s">
        <v>130</v>
      </c>
      <c r="AG1747" s="40">
        <f t="shared" si="1069"/>
        <v>0</v>
      </c>
      <c r="AH1747" s="40">
        <v>0</v>
      </c>
      <c r="AI1747" s="121">
        <f>AI1746+AI1745+AI1737+AI1729+AI1730+AI1728+AI1727+AI1726+AI1725</f>
        <v>6262</v>
      </c>
    </row>
    <row r="1748" spans="2:35" x14ac:dyDescent="0.35">
      <c r="B1748" s="21"/>
      <c r="C1748" s="21"/>
      <c r="D1748" s="21"/>
      <c r="E1748" s="123">
        <f>E1747-E1731+471</f>
        <v>6117</v>
      </c>
      <c r="F1748" s="21"/>
      <c r="G1748" s="21"/>
      <c r="H1748" s="23"/>
      <c r="I1748" s="40">
        <v>0</v>
      </c>
      <c r="J1748" s="123">
        <f>J1747-J1731+471</f>
        <v>4626</v>
      </c>
      <c r="K1748" s="21"/>
      <c r="L1748" s="21"/>
      <c r="M1748" s="21"/>
      <c r="N1748" s="21"/>
      <c r="O1748" s="123">
        <f>O1747-O1731+471</f>
        <v>6195</v>
      </c>
      <c r="Q1748" s="21"/>
      <c r="R1748" s="21"/>
      <c r="S1748" s="21"/>
      <c r="T1748" s="123">
        <f>T1747-T1731+471</f>
        <v>5450</v>
      </c>
      <c r="U1748" s="21"/>
      <c r="V1748" s="21"/>
      <c r="W1748" s="23"/>
      <c r="X1748" s="40">
        <v>0</v>
      </c>
      <c r="Y1748" s="123">
        <f>Y1747-Y1731+471</f>
        <v>5475</v>
      </c>
      <c r="Z1748" s="21"/>
      <c r="AA1748" s="21"/>
      <c r="AB1748" s="21"/>
      <c r="AC1748" s="21"/>
      <c r="AD1748" s="123">
        <f>AD1747-AD1731+471</f>
        <v>5586</v>
      </c>
      <c r="AF1748" s="21"/>
      <c r="AG1748" s="21"/>
      <c r="AH1748" s="21"/>
      <c r="AI1748" s="123">
        <f>AI1747-AI1731+471</f>
        <v>5233</v>
      </c>
    </row>
    <row r="1750" spans="2:35" x14ac:dyDescent="0.35">
      <c r="B1750" s="117" t="s">
        <v>114</v>
      </c>
      <c r="C1750" s="292" t="s">
        <v>1948</v>
      </c>
      <c r="D1750" s="293"/>
      <c r="E1750" s="294"/>
      <c r="F1750" s="21"/>
      <c r="G1750" s="117" t="s">
        <v>114</v>
      </c>
      <c r="H1750" s="292" t="s">
        <v>1949</v>
      </c>
      <c r="I1750" s="293"/>
      <c r="J1750" s="294"/>
      <c r="K1750" s="21"/>
      <c r="L1750" s="117" t="s">
        <v>114</v>
      </c>
      <c r="M1750" s="292" t="s">
        <v>1950</v>
      </c>
      <c r="N1750" s="293"/>
      <c r="O1750" s="294"/>
      <c r="P1750" s="21"/>
      <c r="Q1750" s="117" t="s">
        <v>114</v>
      </c>
      <c r="R1750" s="292" t="s">
        <v>1951</v>
      </c>
      <c r="S1750" s="293"/>
      <c r="T1750" s="294"/>
      <c r="U1750" s="21"/>
      <c r="V1750" s="117" t="s">
        <v>114</v>
      </c>
      <c r="W1750" s="292" t="s">
        <v>1952</v>
      </c>
      <c r="X1750" s="293"/>
      <c r="Y1750" s="294"/>
      <c r="Z1750" s="21"/>
      <c r="AA1750" s="117" t="s">
        <v>114</v>
      </c>
      <c r="AB1750" s="292" t="s">
        <v>1953</v>
      </c>
      <c r="AC1750" s="293"/>
      <c r="AD1750" s="294"/>
      <c r="AE1750" s="21"/>
      <c r="AF1750" s="117" t="s">
        <v>114</v>
      </c>
      <c r="AG1750" s="292" t="s">
        <v>1954</v>
      </c>
      <c r="AH1750" s="293"/>
      <c r="AI1750" s="294"/>
    </row>
    <row r="1751" spans="2:35" x14ac:dyDescent="0.35">
      <c r="B1751" s="50"/>
      <c r="C1751" s="118" t="s">
        <v>81</v>
      </c>
      <c r="D1751" s="118" t="s">
        <v>82</v>
      </c>
      <c r="E1751" s="118" t="s">
        <v>95</v>
      </c>
      <c r="F1751" s="21"/>
      <c r="G1751" s="50"/>
      <c r="H1751" s="118" t="s">
        <v>81</v>
      </c>
      <c r="I1751" s="118" t="s">
        <v>82</v>
      </c>
      <c r="J1751" s="118" t="s">
        <v>95</v>
      </c>
      <c r="K1751" s="21"/>
      <c r="L1751" s="50"/>
      <c r="M1751" s="118" t="s">
        <v>81</v>
      </c>
      <c r="N1751" s="118" t="s">
        <v>82</v>
      </c>
      <c r="O1751" s="118" t="s">
        <v>95</v>
      </c>
      <c r="P1751" s="21"/>
      <c r="Q1751" s="50"/>
      <c r="R1751" s="118" t="s">
        <v>81</v>
      </c>
      <c r="S1751" s="118" t="s">
        <v>82</v>
      </c>
      <c r="T1751" s="118" t="s">
        <v>95</v>
      </c>
      <c r="U1751" s="21"/>
      <c r="V1751" s="50"/>
      <c r="W1751" s="118" t="s">
        <v>81</v>
      </c>
      <c r="X1751" s="118" t="s">
        <v>82</v>
      </c>
      <c r="Y1751" s="118" t="s">
        <v>95</v>
      </c>
      <c r="Z1751" s="21"/>
      <c r="AA1751" s="50"/>
      <c r="AB1751" s="118" t="s">
        <v>81</v>
      </c>
      <c r="AC1751" s="118" t="s">
        <v>82</v>
      </c>
      <c r="AD1751" s="118" t="s">
        <v>95</v>
      </c>
      <c r="AE1751" s="21"/>
      <c r="AF1751" s="50"/>
      <c r="AG1751" s="118" t="s">
        <v>81</v>
      </c>
      <c r="AH1751" s="118" t="s">
        <v>82</v>
      </c>
      <c r="AI1751" s="118" t="s">
        <v>95</v>
      </c>
    </row>
    <row r="1752" spans="2:35" x14ac:dyDescent="0.35">
      <c r="B1752" s="50" t="s">
        <v>92</v>
      </c>
      <c r="C1752" s="40">
        <v>531851</v>
      </c>
      <c r="D1752" s="23">
        <v>532019</v>
      </c>
      <c r="E1752" s="119">
        <f>(D1752-C1752)*10</f>
        <v>1680</v>
      </c>
      <c r="F1752" s="21"/>
      <c r="G1752" s="50" t="s">
        <v>92</v>
      </c>
      <c r="H1752" s="23">
        <f>D1752</f>
        <v>532019</v>
      </c>
      <c r="I1752" s="40">
        <v>532112</v>
      </c>
      <c r="J1752" s="119">
        <f>(I1752-H1752)*10</f>
        <v>930</v>
      </c>
      <c r="K1752" s="21"/>
      <c r="L1752" s="50" t="s">
        <v>92</v>
      </c>
      <c r="M1752" s="40">
        <f>I1752</f>
        <v>532112</v>
      </c>
      <c r="N1752" s="40">
        <v>532255</v>
      </c>
      <c r="O1752" s="119">
        <f>(N1752-M1752)*10</f>
        <v>1430</v>
      </c>
      <c r="P1752" s="21"/>
      <c r="Q1752" s="50" t="s">
        <v>92</v>
      </c>
      <c r="R1752" s="40">
        <f>N1752</f>
        <v>532255</v>
      </c>
      <c r="S1752" s="23">
        <v>532373</v>
      </c>
      <c r="T1752" s="119">
        <f>(S1752-R1752)*10</f>
        <v>1180</v>
      </c>
      <c r="U1752" s="21"/>
      <c r="V1752" s="50" t="s">
        <v>92</v>
      </c>
      <c r="W1752" s="23">
        <v>532373</v>
      </c>
      <c r="X1752" s="40">
        <v>532520</v>
      </c>
      <c r="Y1752" s="119">
        <f>(X1752-W1752)*10</f>
        <v>1470</v>
      </c>
      <c r="Z1752" s="21"/>
      <c r="AA1752" s="50" t="s">
        <v>92</v>
      </c>
      <c r="AB1752" s="40">
        <f>X1752</f>
        <v>532520</v>
      </c>
      <c r="AC1752" s="40">
        <v>532693</v>
      </c>
      <c r="AD1752" s="119">
        <f>(AC1752-AB1752)*10</f>
        <v>1730</v>
      </c>
      <c r="AE1752" s="21"/>
      <c r="AF1752" s="50" t="s">
        <v>92</v>
      </c>
      <c r="AG1752" s="40">
        <f>AC1752</f>
        <v>532693</v>
      </c>
      <c r="AH1752" s="40">
        <v>532874</v>
      </c>
      <c r="AI1752" s="119">
        <f>(AH1752-AG1752)*10</f>
        <v>1810</v>
      </c>
    </row>
    <row r="1753" spans="2:35" x14ac:dyDescent="0.35">
      <c r="B1753" s="50" t="s">
        <v>6</v>
      </c>
      <c r="C1753" s="40">
        <v>383027</v>
      </c>
      <c r="D1753" s="23">
        <v>383863</v>
      </c>
      <c r="E1753" s="119">
        <f>D1753-C1753</f>
        <v>836</v>
      </c>
      <c r="F1753" s="21"/>
      <c r="G1753" s="50" t="s">
        <v>6</v>
      </c>
      <c r="H1753" s="23">
        <f t="shared" ref="H1753:H1764" si="1079">D1753</f>
        <v>383863</v>
      </c>
      <c r="I1753" s="40">
        <v>384064</v>
      </c>
      <c r="J1753" s="119">
        <f>I1753-H1753</f>
        <v>201</v>
      </c>
      <c r="K1753" s="21"/>
      <c r="L1753" s="50" t="s">
        <v>6</v>
      </c>
      <c r="M1753" s="40">
        <f>I1753</f>
        <v>384064</v>
      </c>
      <c r="N1753" s="40">
        <v>384296</v>
      </c>
      <c r="O1753" s="119">
        <f>N1753-M1753</f>
        <v>232</v>
      </c>
      <c r="P1753" s="21"/>
      <c r="Q1753" s="50" t="s">
        <v>6</v>
      </c>
      <c r="R1753" s="40">
        <f t="shared" ref="R1753:R1774" si="1080">N1753</f>
        <v>384296</v>
      </c>
      <c r="S1753" s="23">
        <v>385074</v>
      </c>
      <c r="T1753" s="119">
        <f>S1753-R1753</f>
        <v>778</v>
      </c>
      <c r="U1753" s="21"/>
      <c r="V1753" s="50" t="s">
        <v>6</v>
      </c>
      <c r="W1753" s="23">
        <f t="shared" ref="W1753:W1774" si="1081">S1753</f>
        <v>385074</v>
      </c>
      <c r="X1753" s="40">
        <v>385257</v>
      </c>
      <c r="Y1753" s="119">
        <f>X1753-W1753</f>
        <v>183</v>
      </c>
      <c r="Z1753" s="21"/>
      <c r="AA1753" s="50" t="s">
        <v>6</v>
      </c>
      <c r="AB1753" s="40">
        <f>X1753</f>
        <v>385257</v>
      </c>
      <c r="AC1753" s="40">
        <v>386067</v>
      </c>
      <c r="AD1753" s="119">
        <f>AC1753-AB1753</f>
        <v>810</v>
      </c>
      <c r="AE1753" s="21"/>
      <c r="AF1753" s="50" t="s">
        <v>6</v>
      </c>
      <c r="AG1753" s="40">
        <f>AC1753</f>
        <v>386067</v>
      </c>
      <c r="AH1753" s="40">
        <v>386800</v>
      </c>
      <c r="AI1753" s="119">
        <f>AH1753-AG1753</f>
        <v>733</v>
      </c>
    </row>
    <row r="1754" spans="2:35" x14ac:dyDescent="0.35">
      <c r="B1754" s="50" t="s">
        <v>103</v>
      </c>
      <c r="C1754" s="40">
        <v>220624</v>
      </c>
      <c r="D1754" s="23">
        <v>221354</v>
      </c>
      <c r="E1754" s="119">
        <f>D1754-C1754</f>
        <v>730</v>
      </c>
      <c r="F1754" s="21"/>
      <c r="G1754" s="50" t="s">
        <v>103</v>
      </c>
      <c r="H1754" s="23">
        <f t="shared" si="1079"/>
        <v>221354</v>
      </c>
      <c r="I1754" s="40">
        <v>222111</v>
      </c>
      <c r="J1754" s="119">
        <f>I1754-H1754</f>
        <v>757</v>
      </c>
      <c r="K1754" s="21"/>
      <c r="L1754" s="50" t="s">
        <v>103</v>
      </c>
      <c r="M1754" s="40">
        <f t="shared" ref="M1754:M1774" si="1082">I1754</f>
        <v>222111</v>
      </c>
      <c r="N1754" s="40">
        <v>222843</v>
      </c>
      <c r="O1754" s="132">
        <f>N1754-M1754</f>
        <v>732</v>
      </c>
      <c r="P1754" s="21"/>
      <c r="Q1754" s="50" t="s">
        <v>103</v>
      </c>
      <c r="R1754" s="40">
        <f t="shared" si="1080"/>
        <v>222843</v>
      </c>
      <c r="S1754" s="23">
        <v>223604</v>
      </c>
      <c r="T1754" s="119">
        <f>S1754-R1754</f>
        <v>761</v>
      </c>
      <c r="U1754" s="21"/>
      <c r="V1754" s="50" t="s">
        <v>103</v>
      </c>
      <c r="W1754" s="23">
        <f t="shared" si="1081"/>
        <v>223604</v>
      </c>
      <c r="X1754" s="40">
        <v>224328</v>
      </c>
      <c r="Y1754" s="119">
        <f>X1754-W1754</f>
        <v>724</v>
      </c>
      <c r="Z1754" s="21"/>
      <c r="AA1754" s="50" t="s">
        <v>103</v>
      </c>
      <c r="AB1754" s="40">
        <f t="shared" ref="AB1754:AB1774" si="1083">X1754</f>
        <v>224328</v>
      </c>
      <c r="AC1754" s="40">
        <v>225072</v>
      </c>
      <c r="AD1754" s="132">
        <f>AC1754-AB1754</f>
        <v>744</v>
      </c>
      <c r="AE1754" s="21"/>
      <c r="AF1754" s="50" t="s">
        <v>103</v>
      </c>
      <c r="AG1754" s="40">
        <f t="shared" ref="AG1754:AG1774" si="1084">AC1754</f>
        <v>225072</v>
      </c>
      <c r="AH1754" s="40">
        <v>225794</v>
      </c>
      <c r="AI1754" s="132">
        <f>AH1754-AG1754</f>
        <v>722</v>
      </c>
    </row>
    <row r="1755" spans="2:35" x14ac:dyDescent="0.35">
      <c r="B1755" s="28" t="s">
        <v>100</v>
      </c>
      <c r="C1755" s="40">
        <v>218110</v>
      </c>
      <c r="D1755" s="23">
        <v>218240</v>
      </c>
      <c r="E1755" s="119">
        <f>D1755-C1755</f>
        <v>130</v>
      </c>
      <c r="F1755" s="21"/>
      <c r="G1755" s="28" t="s">
        <v>100</v>
      </c>
      <c r="H1755" s="23">
        <f>D1755</f>
        <v>218240</v>
      </c>
      <c r="I1755" s="40">
        <v>218486</v>
      </c>
      <c r="J1755" s="119">
        <f>I1755-H1755</f>
        <v>246</v>
      </c>
      <c r="K1755" s="21"/>
      <c r="L1755" s="28" t="s">
        <v>100</v>
      </c>
      <c r="M1755" s="40">
        <f t="shared" si="1082"/>
        <v>218486</v>
      </c>
      <c r="N1755" s="40">
        <v>218651</v>
      </c>
      <c r="O1755" s="119">
        <f>N1755-M1755</f>
        <v>165</v>
      </c>
      <c r="P1755" s="21"/>
      <c r="Q1755" s="28" t="s">
        <v>100</v>
      </c>
      <c r="R1755" s="40">
        <f t="shared" si="1080"/>
        <v>218651</v>
      </c>
      <c r="S1755" s="23">
        <v>218781</v>
      </c>
      <c r="T1755" s="119">
        <f>S1755-R1755</f>
        <v>130</v>
      </c>
      <c r="U1755" s="21"/>
      <c r="V1755" s="28" t="s">
        <v>100</v>
      </c>
      <c r="W1755" s="23">
        <f t="shared" si="1081"/>
        <v>218781</v>
      </c>
      <c r="X1755" s="40">
        <v>218936</v>
      </c>
      <c r="Y1755" s="119">
        <f>X1755-W1755</f>
        <v>155</v>
      </c>
      <c r="Z1755" s="21"/>
      <c r="AA1755" s="28" t="s">
        <v>100</v>
      </c>
      <c r="AB1755" s="40">
        <f t="shared" si="1083"/>
        <v>218936</v>
      </c>
      <c r="AC1755" s="40">
        <v>219086</v>
      </c>
      <c r="AD1755" s="119">
        <f>AC1755-AB1755</f>
        <v>150</v>
      </c>
      <c r="AE1755" s="21"/>
      <c r="AF1755" s="28" t="s">
        <v>100</v>
      </c>
      <c r="AG1755" s="40">
        <f t="shared" si="1084"/>
        <v>219086</v>
      </c>
      <c r="AH1755" s="40">
        <v>219241</v>
      </c>
      <c r="AI1755" s="119">
        <f>AH1755-AG1755</f>
        <v>155</v>
      </c>
    </row>
    <row r="1756" spans="2:35" x14ac:dyDescent="0.35">
      <c r="B1756" s="28" t="s">
        <v>1176</v>
      </c>
      <c r="C1756" s="40">
        <v>516</v>
      </c>
      <c r="D1756" s="23">
        <v>516</v>
      </c>
      <c r="E1756" s="119">
        <f>D1756-C1756</f>
        <v>0</v>
      </c>
      <c r="F1756" s="21"/>
      <c r="G1756" s="28" t="s">
        <v>1176</v>
      </c>
      <c r="H1756" s="23">
        <f t="shared" si="1079"/>
        <v>516</v>
      </c>
      <c r="I1756" s="40">
        <v>516</v>
      </c>
      <c r="J1756" s="119">
        <f>I1756-H1756</f>
        <v>0</v>
      </c>
      <c r="K1756" s="21"/>
      <c r="L1756" s="28" t="s">
        <v>1176</v>
      </c>
      <c r="M1756" s="40">
        <f t="shared" si="1082"/>
        <v>516</v>
      </c>
      <c r="N1756" s="40">
        <v>516</v>
      </c>
      <c r="O1756" s="119">
        <f>N1756-M1756</f>
        <v>0</v>
      </c>
      <c r="P1756" s="21"/>
      <c r="Q1756" s="28" t="s">
        <v>1176</v>
      </c>
      <c r="R1756" s="40">
        <f t="shared" si="1080"/>
        <v>516</v>
      </c>
      <c r="S1756" s="23">
        <v>516</v>
      </c>
      <c r="T1756" s="119">
        <f>S1756-R1756</f>
        <v>0</v>
      </c>
      <c r="U1756" s="21"/>
      <c r="V1756" s="28" t="s">
        <v>1176</v>
      </c>
      <c r="W1756" s="23">
        <f t="shared" si="1081"/>
        <v>516</v>
      </c>
      <c r="X1756" s="40">
        <v>516</v>
      </c>
      <c r="Y1756" s="119">
        <f>X1756-W1756</f>
        <v>0</v>
      </c>
      <c r="Z1756" s="21"/>
      <c r="AA1756" s="28" t="s">
        <v>1176</v>
      </c>
      <c r="AB1756" s="40">
        <f t="shared" si="1083"/>
        <v>516</v>
      </c>
      <c r="AC1756" s="40">
        <v>516</v>
      </c>
      <c r="AD1756" s="119">
        <f>AC1756-AB1756</f>
        <v>0</v>
      </c>
      <c r="AE1756" s="21"/>
      <c r="AF1756" s="28" t="s">
        <v>1176</v>
      </c>
      <c r="AG1756" s="40">
        <f t="shared" si="1084"/>
        <v>516</v>
      </c>
      <c r="AH1756" s="40">
        <v>516</v>
      </c>
      <c r="AI1756" s="119">
        <f>AH1756-AG1756</f>
        <v>0</v>
      </c>
    </row>
    <row r="1757" spans="2:35" x14ac:dyDescent="0.35">
      <c r="B1757" s="28" t="s">
        <v>1179</v>
      </c>
      <c r="C1757" s="40">
        <v>12279</v>
      </c>
      <c r="D1757" s="23">
        <v>12279</v>
      </c>
      <c r="E1757" s="119">
        <f>D1757-C1757</f>
        <v>0</v>
      </c>
      <c r="F1757" s="21"/>
      <c r="G1757" s="28" t="s">
        <v>1179</v>
      </c>
      <c r="H1757" s="23">
        <f t="shared" si="1079"/>
        <v>12279</v>
      </c>
      <c r="I1757" s="40">
        <v>12279</v>
      </c>
      <c r="J1757" s="119">
        <f>I1757-H1757</f>
        <v>0</v>
      </c>
      <c r="K1757" s="21"/>
      <c r="L1757" s="28" t="s">
        <v>1179</v>
      </c>
      <c r="M1757" s="40">
        <f t="shared" si="1082"/>
        <v>12279</v>
      </c>
      <c r="N1757" s="40">
        <v>12279</v>
      </c>
      <c r="O1757" s="119">
        <f>N1757-M1757</f>
        <v>0</v>
      </c>
      <c r="P1757" s="21"/>
      <c r="Q1757" s="28" t="s">
        <v>1179</v>
      </c>
      <c r="R1757" s="40">
        <f t="shared" si="1080"/>
        <v>12279</v>
      </c>
      <c r="S1757" s="23">
        <v>12279</v>
      </c>
      <c r="T1757" s="132">
        <f>S1757-R1757</f>
        <v>0</v>
      </c>
      <c r="U1757" s="21"/>
      <c r="V1757" s="28" t="s">
        <v>1179</v>
      </c>
      <c r="W1757" s="23">
        <f t="shared" si="1081"/>
        <v>12279</v>
      </c>
      <c r="X1757" s="40">
        <v>12279</v>
      </c>
      <c r="Y1757" s="132">
        <f>X1757-W1757</f>
        <v>0</v>
      </c>
      <c r="Z1757" s="21"/>
      <c r="AA1757" s="28" t="s">
        <v>1179</v>
      </c>
      <c r="AB1757" s="40">
        <f t="shared" si="1083"/>
        <v>12279</v>
      </c>
      <c r="AC1757" s="40">
        <v>12279</v>
      </c>
      <c r="AD1757" s="119">
        <f>AC1757-AB1757</f>
        <v>0</v>
      </c>
      <c r="AE1757" s="21"/>
      <c r="AF1757" s="28" t="s">
        <v>1179</v>
      </c>
      <c r="AG1757" s="40">
        <f t="shared" si="1084"/>
        <v>12279</v>
      </c>
      <c r="AH1757" s="40">
        <v>12279</v>
      </c>
      <c r="AI1757" s="119">
        <f>AH1757-AG1757</f>
        <v>0</v>
      </c>
    </row>
    <row r="1758" spans="2:35" x14ac:dyDescent="0.35">
      <c r="B1758" s="50" t="s">
        <v>3</v>
      </c>
      <c r="C1758" s="40">
        <v>400513</v>
      </c>
      <c r="D1758" s="23">
        <v>400710</v>
      </c>
      <c r="E1758" s="119">
        <f>(D1758-C1758)*10</f>
        <v>1970</v>
      </c>
      <c r="F1758" s="21"/>
      <c r="G1758" s="50" t="s">
        <v>3</v>
      </c>
      <c r="H1758" s="23">
        <f t="shared" si="1079"/>
        <v>400710</v>
      </c>
      <c r="I1758" s="40">
        <v>400850</v>
      </c>
      <c r="J1758" s="119">
        <f>(I1758-H1758)*10</f>
        <v>1400</v>
      </c>
      <c r="K1758" s="21"/>
      <c r="L1758" s="50" t="s">
        <v>3</v>
      </c>
      <c r="M1758" s="40">
        <f t="shared" si="1082"/>
        <v>400850</v>
      </c>
      <c r="N1758" s="40">
        <v>401042</v>
      </c>
      <c r="O1758" s="119">
        <f>(N1758-M1758)*10</f>
        <v>1920</v>
      </c>
      <c r="P1758" s="21"/>
      <c r="Q1758" s="50" t="s">
        <v>3</v>
      </c>
      <c r="R1758" s="40">
        <f t="shared" si="1080"/>
        <v>401042</v>
      </c>
      <c r="S1758" s="23">
        <v>401200</v>
      </c>
      <c r="T1758" s="119">
        <f>(S1758-R1758)*10</f>
        <v>1580</v>
      </c>
      <c r="U1758" s="21"/>
      <c r="V1758" s="50" t="s">
        <v>3</v>
      </c>
      <c r="W1758" s="23">
        <f t="shared" si="1081"/>
        <v>401200</v>
      </c>
      <c r="X1758" s="40">
        <v>401354</v>
      </c>
      <c r="Y1758" s="119">
        <f>(X1758-W1758)*10</f>
        <v>1540</v>
      </c>
      <c r="Z1758" s="21"/>
      <c r="AA1758" s="50" t="s">
        <v>3</v>
      </c>
      <c r="AB1758" s="40">
        <f t="shared" si="1083"/>
        <v>401354</v>
      </c>
      <c r="AC1758" s="40">
        <v>401540</v>
      </c>
      <c r="AD1758" s="119">
        <f>(AC1758-AB1758)*10</f>
        <v>1860</v>
      </c>
      <c r="AE1758" s="21"/>
      <c r="AF1758" s="50" t="s">
        <v>3</v>
      </c>
      <c r="AG1758" s="40">
        <f t="shared" si="1084"/>
        <v>401540</v>
      </c>
      <c r="AH1758" s="40">
        <v>401715</v>
      </c>
      <c r="AI1758" s="119">
        <f>(AH1758-AG1758)*10</f>
        <v>1750</v>
      </c>
    </row>
    <row r="1759" spans="2:35" x14ac:dyDescent="0.35">
      <c r="B1759" s="50" t="s">
        <v>83</v>
      </c>
      <c r="C1759" s="40">
        <v>32791</v>
      </c>
      <c r="D1759" s="23">
        <v>32800</v>
      </c>
      <c r="E1759" s="119">
        <f>D1759-Supply!C1759</f>
        <v>9</v>
      </c>
      <c r="F1759" s="21"/>
      <c r="G1759" s="50" t="s">
        <v>83</v>
      </c>
      <c r="H1759" s="23">
        <f t="shared" si="1079"/>
        <v>32800</v>
      </c>
      <c r="I1759" s="40">
        <v>32806</v>
      </c>
      <c r="J1759" s="132">
        <f>I1759-H1759</f>
        <v>6</v>
      </c>
      <c r="K1759" s="21"/>
      <c r="L1759" s="50" t="s">
        <v>83</v>
      </c>
      <c r="M1759" s="40">
        <f t="shared" si="1082"/>
        <v>32806</v>
      </c>
      <c r="N1759" s="40">
        <v>32814</v>
      </c>
      <c r="O1759" s="119">
        <f>N1759-Supply!M1759</f>
        <v>8</v>
      </c>
      <c r="P1759" s="21"/>
      <c r="Q1759" s="50" t="s">
        <v>83</v>
      </c>
      <c r="R1759" s="40">
        <f t="shared" si="1080"/>
        <v>32814</v>
      </c>
      <c r="S1759" s="23">
        <v>32823</v>
      </c>
      <c r="T1759" s="119">
        <f>S1759-Supply!R1759</f>
        <v>9</v>
      </c>
      <c r="U1759" s="21"/>
      <c r="V1759" s="50" t="s">
        <v>83</v>
      </c>
      <c r="W1759" s="23">
        <f t="shared" si="1081"/>
        <v>32823</v>
      </c>
      <c r="X1759" s="40">
        <v>32831</v>
      </c>
      <c r="Y1759" s="132">
        <f>X1759-W1759</f>
        <v>8</v>
      </c>
      <c r="Z1759" s="21"/>
      <c r="AA1759" s="50" t="s">
        <v>83</v>
      </c>
      <c r="AB1759" s="40">
        <f t="shared" si="1083"/>
        <v>32831</v>
      </c>
      <c r="AC1759" s="40">
        <v>32842</v>
      </c>
      <c r="AD1759" s="119">
        <f>AC1759-Supply!AB1759</f>
        <v>11</v>
      </c>
      <c r="AE1759" s="21"/>
      <c r="AF1759" s="50" t="s">
        <v>83</v>
      </c>
      <c r="AG1759" s="40">
        <f t="shared" si="1084"/>
        <v>32842</v>
      </c>
      <c r="AH1759" s="40">
        <v>32848</v>
      </c>
      <c r="AI1759" s="119">
        <f>AH1759-Supply!AG1759</f>
        <v>6</v>
      </c>
    </row>
    <row r="1760" spans="2:35" x14ac:dyDescent="0.35">
      <c r="B1760" s="50" t="s">
        <v>84</v>
      </c>
      <c r="C1760" s="40">
        <v>60565</v>
      </c>
      <c r="D1760" s="23">
        <v>60576</v>
      </c>
      <c r="E1760" s="119">
        <f>D1760-C1760</f>
        <v>11</v>
      </c>
      <c r="F1760" s="21"/>
      <c r="G1760" s="50" t="s">
        <v>84</v>
      </c>
      <c r="H1760" s="23">
        <f t="shared" si="1079"/>
        <v>60576</v>
      </c>
      <c r="I1760" s="40">
        <v>60622</v>
      </c>
      <c r="J1760" s="119">
        <f>I1760-H1760</f>
        <v>46</v>
      </c>
      <c r="K1760" s="21"/>
      <c r="L1760" s="50" t="s">
        <v>84</v>
      </c>
      <c r="M1760" s="40">
        <f t="shared" si="1082"/>
        <v>60622</v>
      </c>
      <c r="N1760" s="40">
        <v>60632</v>
      </c>
      <c r="O1760" s="119">
        <f>N1760-M1760</f>
        <v>10</v>
      </c>
      <c r="P1760" s="21"/>
      <c r="Q1760" s="50" t="s">
        <v>84</v>
      </c>
      <c r="R1760" s="40">
        <f t="shared" si="1080"/>
        <v>60632</v>
      </c>
      <c r="S1760" s="23">
        <v>60663</v>
      </c>
      <c r="T1760" s="119">
        <f>S1760-R1760</f>
        <v>31</v>
      </c>
      <c r="U1760" s="21"/>
      <c r="V1760" s="50" t="s">
        <v>84</v>
      </c>
      <c r="W1760" s="23">
        <f t="shared" si="1081"/>
        <v>60663</v>
      </c>
      <c r="X1760" s="40">
        <v>60704</v>
      </c>
      <c r="Y1760" s="119">
        <f>X1760-W1760</f>
        <v>41</v>
      </c>
      <c r="Z1760" s="21"/>
      <c r="AA1760" s="50" t="s">
        <v>84</v>
      </c>
      <c r="AB1760" s="40">
        <f t="shared" si="1083"/>
        <v>60704</v>
      </c>
      <c r="AC1760" s="40">
        <v>60754</v>
      </c>
      <c r="AD1760" s="119">
        <f>AC1760-AB1760</f>
        <v>50</v>
      </c>
      <c r="AE1760" s="21"/>
      <c r="AF1760" s="50" t="s">
        <v>84</v>
      </c>
      <c r="AG1760" s="40">
        <f t="shared" si="1084"/>
        <v>60754</v>
      </c>
      <c r="AH1760" s="40">
        <v>60758</v>
      </c>
      <c r="AI1760" s="119">
        <f>AH1760-AG1760</f>
        <v>4</v>
      </c>
    </row>
    <row r="1761" spans="2:35" x14ac:dyDescent="0.35">
      <c r="B1761" s="50" t="s">
        <v>98</v>
      </c>
      <c r="C1761" s="40">
        <v>139852</v>
      </c>
      <c r="D1761" s="23">
        <v>139852</v>
      </c>
      <c r="E1761" s="119">
        <f>D1761-C1761</f>
        <v>0</v>
      </c>
      <c r="F1761" s="21"/>
      <c r="G1761" s="50" t="s">
        <v>98</v>
      </c>
      <c r="H1761" s="23">
        <f t="shared" si="1079"/>
        <v>139852</v>
      </c>
      <c r="I1761" s="40">
        <v>139852</v>
      </c>
      <c r="J1761" s="119">
        <f>I1761-H1761</f>
        <v>0</v>
      </c>
      <c r="K1761" s="21"/>
      <c r="L1761" s="50" t="s">
        <v>98</v>
      </c>
      <c r="M1761" s="40">
        <f t="shared" si="1082"/>
        <v>139852</v>
      </c>
      <c r="N1761" s="40">
        <v>139852</v>
      </c>
      <c r="O1761" s="119">
        <f>N1761-M1761</f>
        <v>0</v>
      </c>
      <c r="P1761" s="21"/>
      <c r="Q1761" s="50" t="s">
        <v>98</v>
      </c>
      <c r="R1761" s="40">
        <f t="shared" si="1080"/>
        <v>139852</v>
      </c>
      <c r="S1761" s="23">
        <v>139852</v>
      </c>
      <c r="T1761" s="119">
        <f>S1761-R1761</f>
        <v>0</v>
      </c>
      <c r="U1761" s="21"/>
      <c r="V1761" s="50" t="s">
        <v>98</v>
      </c>
      <c r="W1761" s="23">
        <f t="shared" si="1081"/>
        <v>139852</v>
      </c>
      <c r="X1761" s="40">
        <v>139852</v>
      </c>
      <c r="Y1761" s="119">
        <f>X1761-W1761</f>
        <v>0</v>
      </c>
      <c r="Z1761" s="21"/>
      <c r="AA1761" s="50" t="s">
        <v>98</v>
      </c>
      <c r="AB1761" s="40">
        <f t="shared" si="1083"/>
        <v>139852</v>
      </c>
      <c r="AC1761" s="40">
        <v>139852</v>
      </c>
      <c r="AD1761" s="119">
        <f>AC1761-AB1761</f>
        <v>0</v>
      </c>
      <c r="AE1761" s="21"/>
      <c r="AF1761" s="50" t="s">
        <v>98</v>
      </c>
      <c r="AG1761" s="40">
        <f t="shared" si="1084"/>
        <v>139852</v>
      </c>
      <c r="AH1761" s="40">
        <v>139852</v>
      </c>
      <c r="AI1761" s="119">
        <f>AH1761-AG1761</f>
        <v>0</v>
      </c>
    </row>
    <row r="1762" spans="2:35" x14ac:dyDescent="0.35">
      <c r="B1762" s="50" t="s">
        <v>85</v>
      </c>
      <c r="C1762" s="40">
        <v>1082</v>
      </c>
      <c r="D1762" s="23">
        <v>1082</v>
      </c>
      <c r="E1762" s="119">
        <f>D1762-C1762</f>
        <v>0</v>
      </c>
      <c r="F1762" s="21"/>
      <c r="G1762" s="50" t="s">
        <v>85</v>
      </c>
      <c r="H1762" s="23">
        <f t="shared" si="1079"/>
        <v>1082</v>
      </c>
      <c r="I1762" s="40">
        <v>1082</v>
      </c>
      <c r="J1762" s="119">
        <f>I1762-H1762</f>
        <v>0</v>
      </c>
      <c r="K1762" s="21"/>
      <c r="L1762" s="50" t="s">
        <v>85</v>
      </c>
      <c r="M1762" s="40">
        <f t="shared" si="1082"/>
        <v>1082</v>
      </c>
      <c r="N1762" s="40">
        <v>1082</v>
      </c>
      <c r="O1762" s="119">
        <f>N1762-M1762</f>
        <v>0</v>
      </c>
      <c r="P1762" s="21"/>
      <c r="Q1762" s="50" t="s">
        <v>85</v>
      </c>
      <c r="R1762" s="40">
        <f t="shared" si="1080"/>
        <v>1082</v>
      </c>
      <c r="S1762" s="23">
        <v>1082</v>
      </c>
      <c r="T1762" s="119">
        <f>S1762-R1762</f>
        <v>0</v>
      </c>
      <c r="U1762" s="21"/>
      <c r="V1762" s="50" t="s">
        <v>85</v>
      </c>
      <c r="W1762" s="23">
        <f t="shared" si="1081"/>
        <v>1082</v>
      </c>
      <c r="X1762" s="40">
        <v>1082</v>
      </c>
      <c r="Y1762" s="119">
        <f>X1762-W1762</f>
        <v>0</v>
      </c>
      <c r="Z1762" s="21"/>
      <c r="AA1762" s="50" t="s">
        <v>85</v>
      </c>
      <c r="AB1762" s="40">
        <f t="shared" si="1083"/>
        <v>1082</v>
      </c>
      <c r="AC1762" s="40">
        <v>1082</v>
      </c>
      <c r="AD1762" s="119">
        <f>AC1762-AB1762</f>
        <v>0</v>
      </c>
      <c r="AE1762" s="21"/>
      <c r="AF1762" s="50" t="s">
        <v>85</v>
      </c>
      <c r="AG1762" s="40">
        <f t="shared" si="1084"/>
        <v>1082</v>
      </c>
      <c r="AH1762" s="40">
        <v>1082</v>
      </c>
      <c r="AI1762" s="119">
        <f>AH1762-AG1762</f>
        <v>0</v>
      </c>
    </row>
    <row r="1763" spans="2:35" x14ac:dyDescent="0.35">
      <c r="B1763" s="50" t="s">
        <v>86</v>
      </c>
      <c r="C1763" s="40">
        <v>406544</v>
      </c>
      <c r="D1763" s="23">
        <v>406680</v>
      </c>
      <c r="E1763" s="119">
        <f>D1763-C1763</f>
        <v>136</v>
      </c>
      <c r="F1763" s="21"/>
      <c r="G1763" s="50" t="s">
        <v>86</v>
      </c>
      <c r="H1763" s="23">
        <f t="shared" si="1079"/>
        <v>406680</v>
      </c>
      <c r="I1763" s="40">
        <v>406934</v>
      </c>
      <c r="J1763" s="119">
        <f>I1763-H1763</f>
        <v>254</v>
      </c>
      <c r="K1763" s="21"/>
      <c r="L1763" s="50" t="s">
        <v>86</v>
      </c>
      <c r="M1763" s="40">
        <f t="shared" si="1082"/>
        <v>406934</v>
      </c>
      <c r="N1763" s="40">
        <v>407173</v>
      </c>
      <c r="O1763" s="119">
        <f>N1763-M1763</f>
        <v>239</v>
      </c>
      <c r="P1763" s="21"/>
      <c r="Q1763" s="50" t="s">
        <v>86</v>
      </c>
      <c r="R1763" s="40">
        <f t="shared" si="1080"/>
        <v>407173</v>
      </c>
      <c r="S1763" s="23">
        <v>407368</v>
      </c>
      <c r="T1763" s="119">
        <f>S1763-R1763</f>
        <v>195</v>
      </c>
      <c r="U1763" s="21"/>
      <c r="V1763" s="50" t="s">
        <v>86</v>
      </c>
      <c r="W1763" s="23">
        <f t="shared" si="1081"/>
        <v>407368</v>
      </c>
      <c r="X1763" s="40">
        <v>407530</v>
      </c>
      <c r="Y1763" s="119">
        <f>X1763-W1763</f>
        <v>162</v>
      </c>
      <c r="Z1763" s="21"/>
      <c r="AA1763" s="50" t="s">
        <v>86</v>
      </c>
      <c r="AB1763" s="40">
        <f t="shared" si="1083"/>
        <v>407530</v>
      </c>
      <c r="AC1763" s="40">
        <v>407711</v>
      </c>
      <c r="AD1763" s="119">
        <f>AC1763-AB1763</f>
        <v>181</v>
      </c>
      <c r="AE1763" s="21"/>
      <c r="AF1763" s="50" t="s">
        <v>86</v>
      </c>
      <c r="AG1763" s="40">
        <f t="shared" si="1084"/>
        <v>407711</v>
      </c>
      <c r="AH1763" s="40">
        <v>407856</v>
      </c>
      <c r="AI1763" s="119">
        <f>AH1763-AG1763</f>
        <v>145</v>
      </c>
    </row>
    <row r="1764" spans="2:35" x14ac:dyDescent="0.35">
      <c r="B1764" s="50" t="s">
        <v>93</v>
      </c>
      <c r="C1764" s="40"/>
      <c r="D1764" s="23"/>
      <c r="E1764" s="119">
        <f>E1763+E1762+E1761+E1760+E1759+E1758</f>
        <v>2126</v>
      </c>
      <c r="F1764" s="21"/>
      <c r="G1764" s="50" t="s">
        <v>93</v>
      </c>
      <c r="H1764" s="23">
        <f t="shared" si="1079"/>
        <v>0</v>
      </c>
      <c r="I1764" s="40"/>
      <c r="J1764" s="119">
        <f>J1763+J1762+J1761+J1760+J1759+J1758</f>
        <v>1706</v>
      </c>
      <c r="K1764" s="21"/>
      <c r="L1764" s="50" t="s">
        <v>93</v>
      </c>
      <c r="M1764" s="40">
        <f t="shared" si="1082"/>
        <v>0</v>
      </c>
      <c r="N1764" s="40"/>
      <c r="O1764" s="119">
        <f>O1763+O1762+O1761+O1760+O1759+O1758</f>
        <v>2177</v>
      </c>
      <c r="P1764" s="21"/>
      <c r="Q1764" s="50" t="s">
        <v>93</v>
      </c>
      <c r="R1764" s="40">
        <f t="shared" si="1080"/>
        <v>0</v>
      </c>
      <c r="S1764" s="23"/>
      <c r="T1764" s="119">
        <f>T1763+T1762+T1761+T1760+T1759+T1758</f>
        <v>1815</v>
      </c>
      <c r="U1764" s="21"/>
      <c r="V1764" s="50" t="s">
        <v>93</v>
      </c>
      <c r="W1764" s="23">
        <f t="shared" si="1081"/>
        <v>0</v>
      </c>
      <c r="X1764" s="40">
        <v>0</v>
      </c>
      <c r="Y1764" s="119">
        <f>Y1763+Y1762+Y1761+Y1760+Y1759+Y1758</f>
        <v>1751</v>
      </c>
      <c r="Z1764" s="21"/>
      <c r="AA1764" s="50" t="s">
        <v>93</v>
      </c>
      <c r="AB1764" s="40">
        <f t="shared" si="1083"/>
        <v>0</v>
      </c>
      <c r="AC1764" s="40">
        <v>0</v>
      </c>
      <c r="AD1764" s="119">
        <f>AD1763+AD1762+AD1761+AD1760+AD1759+AD1758</f>
        <v>2102</v>
      </c>
      <c r="AE1764" s="21"/>
      <c r="AF1764" s="50" t="s">
        <v>93</v>
      </c>
      <c r="AG1764" s="40">
        <f t="shared" si="1084"/>
        <v>0</v>
      </c>
      <c r="AH1764" s="40">
        <v>0</v>
      </c>
      <c r="AI1764" s="119">
        <f>AI1763+AI1762+AI1761+AI1760+AI1759+AI1758</f>
        <v>1905</v>
      </c>
    </row>
    <row r="1765" spans="2:35" x14ac:dyDescent="0.35">
      <c r="B1765" s="50" t="s">
        <v>87</v>
      </c>
      <c r="C1765" s="40">
        <v>1610797</v>
      </c>
      <c r="D1765" s="40">
        <v>1610797</v>
      </c>
      <c r="E1765" s="119">
        <f t="shared" ref="E1765:E1771" si="1085">D1765-C1765</f>
        <v>0</v>
      </c>
      <c r="F1765" s="21"/>
      <c r="G1765" s="50" t="s">
        <v>87</v>
      </c>
      <c r="H1765" s="40">
        <f>D1765</f>
        <v>1610797</v>
      </c>
      <c r="I1765" s="40">
        <v>1610797</v>
      </c>
      <c r="J1765" s="132">
        <f t="shared" ref="J1765:J1771" si="1086">I1765-H1765</f>
        <v>0</v>
      </c>
      <c r="K1765" s="21"/>
      <c r="L1765" s="50" t="s">
        <v>87</v>
      </c>
      <c r="M1765" s="40">
        <f t="shared" si="1082"/>
        <v>1610797</v>
      </c>
      <c r="N1765" s="40">
        <v>1610797</v>
      </c>
      <c r="O1765" s="119">
        <f t="shared" ref="O1765:O1771" si="1087">N1765-M1765</f>
        <v>0</v>
      </c>
      <c r="P1765" s="21"/>
      <c r="Q1765" s="50" t="s">
        <v>87</v>
      </c>
      <c r="R1765" s="40">
        <f t="shared" si="1080"/>
        <v>1610797</v>
      </c>
      <c r="S1765" s="40">
        <v>1610797</v>
      </c>
      <c r="T1765" s="119">
        <f t="shared" ref="T1765:T1771" si="1088">S1765-R1765</f>
        <v>0</v>
      </c>
      <c r="U1765" s="21"/>
      <c r="V1765" s="50" t="s">
        <v>87</v>
      </c>
      <c r="W1765" s="23">
        <f t="shared" si="1081"/>
        <v>1610797</v>
      </c>
      <c r="X1765" s="40">
        <v>1610797</v>
      </c>
      <c r="Y1765" s="119">
        <f t="shared" ref="Y1765:Y1771" si="1089">X1765-W1765</f>
        <v>0</v>
      </c>
      <c r="Z1765" s="21"/>
      <c r="AA1765" s="50" t="s">
        <v>87</v>
      </c>
      <c r="AB1765" s="40">
        <f t="shared" si="1083"/>
        <v>1610797</v>
      </c>
      <c r="AC1765" s="40">
        <v>1610803</v>
      </c>
      <c r="AD1765" s="119">
        <f t="shared" ref="AD1765:AD1771" si="1090">AC1765-AB1765</f>
        <v>6</v>
      </c>
      <c r="AE1765" s="21"/>
      <c r="AF1765" s="50" t="s">
        <v>87</v>
      </c>
      <c r="AG1765" s="40">
        <f t="shared" si="1084"/>
        <v>1610803</v>
      </c>
      <c r="AH1765" s="40">
        <v>1610803</v>
      </c>
      <c r="AI1765" s="119">
        <f t="shared" ref="AI1765:AI1771" si="1091">AH1765-AG1765</f>
        <v>0</v>
      </c>
    </row>
    <row r="1766" spans="2:35" x14ac:dyDescent="0.35">
      <c r="B1766" s="50" t="s">
        <v>96</v>
      </c>
      <c r="C1766" s="40">
        <v>944932</v>
      </c>
      <c r="D1766" s="23">
        <v>945222</v>
      </c>
      <c r="E1766" s="119">
        <f t="shared" si="1085"/>
        <v>290</v>
      </c>
      <c r="F1766" s="21"/>
      <c r="G1766" s="50" t="s">
        <v>96</v>
      </c>
      <c r="H1766" s="23">
        <f t="shared" ref="H1766:H1774" si="1092">D1766</f>
        <v>945222</v>
      </c>
      <c r="I1766" s="40">
        <v>945422</v>
      </c>
      <c r="J1766" s="119">
        <f t="shared" si="1086"/>
        <v>200</v>
      </c>
      <c r="K1766" s="21"/>
      <c r="L1766" s="50" t="s">
        <v>96</v>
      </c>
      <c r="M1766" s="40">
        <f t="shared" si="1082"/>
        <v>945422</v>
      </c>
      <c r="N1766" s="40">
        <v>945701</v>
      </c>
      <c r="O1766" s="119">
        <f t="shared" si="1087"/>
        <v>279</v>
      </c>
      <c r="P1766" s="21"/>
      <c r="Q1766" s="50" t="s">
        <v>96</v>
      </c>
      <c r="R1766" s="40">
        <f t="shared" si="1080"/>
        <v>945701</v>
      </c>
      <c r="S1766" s="23">
        <v>945955</v>
      </c>
      <c r="T1766" s="119">
        <f t="shared" si="1088"/>
        <v>254</v>
      </c>
      <c r="U1766" s="21"/>
      <c r="V1766" s="50" t="s">
        <v>96</v>
      </c>
      <c r="W1766" s="23">
        <f t="shared" si="1081"/>
        <v>945955</v>
      </c>
      <c r="X1766" s="40">
        <v>946248</v>
      </c>
      <c r="Y1766" s="119">
        <f t="shared" si="1089"/>
        <v>293</v>
      </c>
      <c r="Z1766" s="21"/>
      <c r="AA1766" s="50" t="s">
        <v>96</v>
      </c>
      <c r="AB1766" s="40">
        <f t="shared" si="1083"/>
        <v>946248</v>
      </c>
      <c r="AC1766" s="40">
        <v>946597</v>
      </c>
      <c r="AD1766" s="119">
        <f t="shared" si="1090"/>
        <v>349</v>
      </c>
      <c r="AE1766" s="21"/>
      <c r="AF1766" s="50" t="s">
        <v>96</v>
      </c>
      <c r="AG1766" s="40">
        <f t="shared" si="1084"/>
        <v>946597</v>
      </c>
      <c r="AH1766" s="40">
        <v>946877</v>
      </c>
      <c r="AI1766" s="119">
        <f t="shared" si="1091"/>
        <v>280</v>
      </c>
    </row>
    <row r="1767" spans="2:35" x14ac:dyDescent="0.35">
      <c r="B1767" s="50" t="s">
        <v>88</v>
      </c>
      <c r="C1767" s="40">
        <v>0</v>
      </c>
      <c r="D1767" s="23">
        <v>0</v>
      </c>
      <c r="E1767" s="119">
        <f t="shared" si="1085"/>
        <v>0</v>
      </c>
      <c r="F1767" s="21"/>
      <c r="G1767" s="50" t="s">
        <v>88</v>
      </c>
      <c r="H1767" s="23">
        <f t="shared" si="1092"/>
        <v>0</v>
      </c>
      <c r="I1767" s="40">
        <v>0</v>
      </c>
      <c r="J1767" s="119">
        <f t="shared" si="1086"/>
        <v>0</v>
      </c>
      <c r="K1767" s="21"/>
      <c r="L1767" s="50" t="s">
        <v>88</v>
      </c>
      <c r="M1767" s="40">
        <f t="shared" si="1082"/>
        <v>0</v>
      </c>
      <c r="N1767" s="40">
        <v>0</v>
      </c>
      <c r="O1767" s="119">
        <f t="shared" si="1087"/>
        <v>0</v>
      </c>
      <c r="P1767" s="21"/>
      <c r="Q1767" s="50" t="s">
        <v>88</v>
      </c>
      <c r="R1767" s="40">
        <f t="shared" si="1080"/>
        <v>0</v>
      </c>
      <c r="S1767" s="23">
        <v>0</v>
      </c>
      <c r="T1767" s="119">
        <f t="shared" si="1088"/>
        <v>0</v>
      </c>
      <c r="U1767" s="21"/>
      <c r="V1767" s="50" t="s">
        <v>88</v>
      </c>
      <c r="W1767" s="23">
        <f t="shared" si="1081"/>
        <v>0</v>
      </c>
      <c r="X1767" s="40">
        <v>0</v>
      </c>
      <c r="Y1767" s="119">
        <f t="shared" si="1089"/>
        <v>0</v>
      </c>
      <c r="Z1767" s="21"/>
      <c r="AA1767" s="50" t="s">
        <v>88</v>
      </c>
      <c r="AB1767" s="40">
        <f t="shared" si="1083"/>
        <v>0</v>
      </c>
      <c r="AC1767" s="40">
        <v>0</v>
      </c>
      <c r="AD1767" s="119">
        <f t="shared" si="1090"/>
        <v>0</v>
      </c>
      <c r="AE1767" s="21"/>
      <c r="AF1767" s="50" t="s">
        <v>88</v>
      </c>
      <c r="AG1767" s="40">
        <f t="shared" si="1084"/>
        <v>0</v>
      </c>
      <c r="AH1767" s="40">
        <v>0</v>
      </c>
      <c r="AI1767" s="119">
        <f t="shared" si="1091"/>
        <v>0</v>
      </c>
    </row>
    <row r="1768" spans="2:35" x14ac:dyDescent="0.35">
      <c r="B1768" s="50" t="s">
        <v>108</v>
      </c>
      <c r="C1768" s="40">
        <v>3326</v>
      </c>
      <c r="D1768" s="23">
        <v>3327</v>
      </c>
      <c r="E1768" s="119">
        <f t="shared" si="1085"/>
        <v>1</v>
      </c>
      <c r="F1768" s="21"/>
      <c r="G1768" s="50" t="s">
        <v>108</v>
      </c>
      <c r="H1768" s="23">
        <f t="shared" si="1092"/>
        <v>3327</v>
      </c>
      <c r="I1768" s="40">
        <v>3328</v>
      </c>
      <c r="J1768" s="119">
        <f t="shared" si="1086"/>
        <v>1</v>
      </c>
      <c r="K1768" s="21"/>
      <c r="L1768" s="50" t="s">
        <v>108</v>
      </c>
      <c r="M1768" s="40">
        <f t="shared" si="1082"/>
        <v>3328</v>
      </c>
      <c r="N1768" s="40">
        <v>3329</v>
      </c>
      <c r="O1768" s="119">
        <f t="shared" si="1087"/>
        <v>1</v>
      </c>
      <c r="P1768" s="21"/>
      <c r="Q1768" s="50" t="s">
        <v>108</v>
      </c>
      <c r="R1768" s="40">
        <f t="shared" si="1080"/>
        <v>3329</v>
      </c>
      <c r="S1768" s="23">
        <v>3330</v>
      </c>
      <c r="T1768" s="119">
        <f t="shared" si="1088"/>
        <v>1</v>
      </c>
      <c r="U1768" s="21"/>
      <c r="V1768" s="50" t="s">
        <v>108</v>
      </c>
      <c r="W1768" s="23">
        <f t="shared" si="1081"/>
        <v>3330</v>
      </c>
      <c r="X1768" s="40">
        <v>3331</v>
      </c>
      <c r="Y1768" s="119">
        <f t="shared" si="1089"/>
        <v>1</v>
      </c>
      <c r="Z1768" s="21"/>
      <c r="AA1768" s="50" t="s">
        <v>108</v>
      </c>
      <c r="AB1768" s="40">
        <f t="shared" si="1083"/>
        <v>3331</v>
      </c>
      <c r="AC1768" s="40">
        <v>3332</v>
      </c>
      <c r="AD1768" s="119">
        <f t="shared" si="1090"/>
        <v>1</v>
      </c>
      <c r="AE1768" s="21"/>
      <c r="AF1768" s="50" t="s">
        <v>108</v>
      </c>
      <c r="AG1768" s="40">
        <f t="shared" si="1084"/>
        <v>3332</v>
      </c>
      <c r="AH1768" s="40">
        <v>3333</v>
      </c>
      <c r="AI1768" s="119">
        <f t="shared" si="1091"/>
        <v>1</v>
      </c>
    </row>
    <row r="1769" spans="2:35" x14ac:dyDescent="0.35">
      <c r="B1769" s="50" t="s">
        <v>89</v>
      </c>
      <c r="C1769" s="40">
        <v>724973</v>
      </c>
      <c r="D1769" s="23">
        <v>725239</v>
      </c>
      <c r="E1769" s="119">
        <f t="shared" si="1085"/>
        <v>266</v>
      </c>
      <c r="F1769" s="21"/>
      <c r="G1769" s="50" t="s">
        <v>89</v>
      </c>
      <c r="H1769" s="23">
        <f t="shared" si="1092"/>
        <v>725239</v>
      </c>
      <c r="I1769" s="40">
        <v>725505</v>
      </c>
      <c r="J1769" s="119">
        <f t="shared" si="1086"/>
        <v>266</v>
      </c>
      <c r="K1769" s="21"/>
      <c r="L1769" s="50" t="s">
        <v>89</v>
      </c>
      <c r="M1769" s="40">
        <f t="shared" si="1082"/>
        <v>725505</v>
      </c>
      <c r="N1769" s="40">
        <v>725917</v>
      </c>
      <c r="O1769" s="119">
        <f t="shared" si="1087"/>
        <v>412</v>
      </c>
      <c r="P1769" s="21"/>
      <c r="Q1769" s="50" t="s">
        <v>89</v>
      </c>
      <c r="R1769" s="40">
        <f t="shared" si="1080"/>
        <v>725917</v>
      </c>
      <c r="S1769" s="23">
        <v>726256</v>
      </c>
      <c r="T1769" s="119">
        <f t="shared" si="1088"/>
        <v>339</v>
      </c>
      <c r="U1769" s="21"/>
      <c r="V1769" s="50" t="s">
        <v>89</v>
      </c>
      <c r="W1769" s="23">
        <f t="shared" si="1081"/>
        <v>726256</v>
      </c>
      <c r="X1769" s="40">
        <v>726500</v>
      </c>
      <c r="Y1769" s="119">
        <f t="shared" si="1089"/>
        <v>244</v>
      </c>
      <c r="Z1769" s="21"/>
      <c r="AA1769" s="50" t="s">
        <v>89</v>
      </c>
      <c r="AB1769" s="40">
        <f t="shared" si="1083"/>
        <v>726500</v>
      </c>
      <c r="AC1769" s="40">
        <v>726695</v>
      </c>
      <c r="AD1769" s="119">
        <f t="shared" si="1090"/>
        <v>195</v>
      </c>
      <c r="AE1769" s="21"/>
      <c r="AF1769" s="50" t="s">
        <v>89</v>
      </c>
      <c r="AG1769" s="40">
        <f t="shared" si="1084"/>
        <v>726695</v>
      </c>
      <c r="AH1769" s="40">
        <v>726974</v>
      </c>
      <c r="AI1769" s="119">
        <f t="shared" si="1091"/>
        <v>279</v>
      </c>
    </row>
    <row r="1770" spans="2:35" x14ac:dyDescent="0.35">
      <c r="B1770" s="50" t="s">
        <v>90</v>
      </c>
      <c r="C1770" s="40">
        <v>405471</v>
      </c>
      <c r="D1770" s="23">
        <v>405629</v>
      </c>
      <c r="E1770" s="119">
        <f t="shared" si="1085"/>
        <v>158</v>
      </c>
      <c r="F1770" s="21"/>
      <c r="G1770" s="50" t="s">
        <v>90</v>
      </c>
      <c r="H1770" s="23">
        <f t="shared" si="1092"/>
        <v>405629</v>
      </c>
      <c r="I1770" s="40">
        <v>405872</v>
      </c>
      <c r="J1770" s="119">
        <f t="shared" si="1086"/>
        <v>243</v>
      </c>
      <c r="K1770" s="21"/>
      <c r="L1770" s="50" t="s">
        <v>90</v>
      </c>
      <c r="M1770" s="40">
        <f t="shared" si="1082"/>
        <v>405872</v>
      </c>
      <c r="N1770" s="40">
        <v>406112</v>
      </c>
      <c r="O1770" s="132">
        <f t="shared" si="1087"/>
        <v>240</v>
      </c>
      <c r="P1770" s="21"/>
      <c r="Q1770" s="50" t="s">
        <v>90</v>
      </c>
      <c r="R1770" s="40">
        <f t="shared" si="1080"/>
        <v>406112</v>
      </c>
      <c r="S1770" s="23">
        <v>406229</v>
      </c>
      <c r="T1770" s="119">
        <f t="shared" si="1088"/>
        <v>117</v>
      </c>
      <c r="U1770" s="21"/>
      <c r="V1770" s="50" t="s">
        <v>90</v>
      </c>
      <c r="W1770" s="23">
        <f t="shared" si="1081"/>
        <v>406229</v>
      </c>
      <c r="X1770" s="40">
        <v>406375</v>
      </c>
      <c r="Y1770" s="119">
        <f t="shared" si="1089"/>
        <v>146</v>
      </c>
      <c r="Z1770" s="21"/>
      <c r="AA1770" s="50" t="s">
        <v>90</v>
      </c>
      <c r="AB1770" s="40">
        <f t="shared" si="1083"/>
        <v>406375</v>
      </c>
      <c r="AC1770" s="40">
        <v>406449</v>
      </c>
      <c r="AD1770" s="132">
        <f t="shared" si="1090"/>
        <v>74</v>
      </c>
      <c r="AE1770" s="21"/>
      <c r="AF1770" s="50" t="s">
        <v>90</v>
      </c>
      <c r="AG1770" s="40">
        <f t="shared" si="1084"/>
        <v>406449</v>
      </c>
      <c r="AH1770" s="40">
        <v>406673</v>
      </c>
      <c r="AI1770" s="132">
        <f t="shared" si="1091"/>
        <v>224</v>
      </c>
    </row>
    <row r="1771" spans="2:35" x14ac:dyDescent="0.35">
      <c r="B1771" s="50" t="s">
        <v>91</v>
      </c>
      <c r="C1771" s="40">
        <v>1290568</v>
      </c>
      <c r="D1771" s="23">
        <v>1292381</v>
      </c>
      <c r="E1771" s="119">
        <f t="shared" si="1085"/>
        <v>1813</v>
      </c>
      <c r="F1771" s="21"/>
      <c r="G1771" s="50" t="s">
        <v>91</v>
      </c>
      <c r="H1771" s="23">
        <f t="shared" si="1092"/>
        <v>1292381</v>
      </c>
      <c r="I1771" s="40">
        <v>1293664</v>
      </c>
      <c r="J1771" s="119">
        <f t="shared" si="1086"/>
        <v>1283</v>
      </c>
      <c r="K1771" s="21"/>
      <c r="L1771" s="50" t="s">
        <v>91</v>
      </c>
      <c r="M1771" s="40">
        <f t="shared" si="1082"/>
        <v>1293664</v>
      </c>
      <c r="N1771" s="40">
        <v>1295190</v>
      </c>
      <c r="O1771" s="132">
        <f t="shared" si="1087"/>
        <v>1526</v>
      </c>
      <c r="P1771" s="21"/>
      <c r="Q1771" s="50" t="s">
        <v>91</v>
      </c>
      <c r="R1771" s="40">
        <f t="shared" si="1080"/>
        <v>1295190</v>
      </c>
      <c r="S1771" s="23">
        <v>1296697</v>
      </c>
      <c r="T1771" s="119">
        <f t="shared" si="1088"/>
        <v>1507</v>
      </c>
      <c r="U1771" s="21"/>
      <c r="V1771" s="50" t="s">
        <v>91</v>
      </c>
      <c r="W1771" s="23">
        <f t="shared" si="1081"/>
        <v>1296697</v>
      </c>
      <c r="X1771" s="40">
        <v>1298183</v>
      </c>
      <c r="Y1771" s="119">
        <f t="shared" si="1089"/>
        <v>1486</v>
      </c>
      <c r="Z1771" s="21"/>
      <c r="AA1771" s="50" t="s">
        <v>91</v>
      </c>
      <c r="AB1771" s="40">
        <f t="shared" si="1083"/>
        <v>1298183</v>
      </c>
      <c r="AC1771" s="40">
        <v>1299866</v>
      </c>
      <c r="AD1771" s="132">
        <f t="shared" si="1090"/>
        <v>1683</v>
      </c>
      <c r="AE1771" s="21"/>
      <c r="AF1771" s="50" t="s">
        <v>91</v>
      </c>
      <c r="AG1771" s="40">
        <f t="shared" si="1084"/>
        <v>1299866</v>
      </c>
      <c r="AH1771" s="40">
        <v>1301383</v>
      </c>
      <c r="AI1771" s="132">
        <f t="shared" si="1091"/>
        <v>1517</v>
      </c>
    </row>
    <row r="1772" spans="2:35" x14ac:dyDescent="0.35">
      <c r="B1772" s="50" t="s">
        <v>94</v>
      </c>
      <c r="C1772" s="40"/>
      <c r="D1772" s="23"/>
      <c r="E1772" s="119">
        <f>SUM(E1765:E1771)</f>
        <v>2528</v>
      </c>
      <c r="F1772" s="21"/>
      <c r="G1772" s="50" t="s">
        <v>94</v>
      </c>
      <c r="H1772" s="23">
        <f t="shared" si="1092"/>
        <v>0</v>
      </c>
      <c r="I1772" s="40"/>
      <c r="J1772" s="119">
        <f>SUM(J1765:J1771)</f>
        <v>1993</v>
      </c>
      <c r="K1772" s="21"/>
      <c r="L1772" s="50" t="s">
        <v>94</v>
      </c>
      <c r="M1772" s="40">
        <f t="shared" si="1082"/>
        <v>0</v>
      </c>
      <c r="N1772" s="40"/>
      <c r="O1772" s="119">
        <f>SUM(O1765:O1771)</f>
        <v>2458</v>
      </c>
      <c r="P1772" s="21"/>
      <c r="Q1772" s="50" t="s">
        <v>94</v>
      </c>
      <c r="R1772" s="40">
        <f t="shared" si="1080"/>
        <v>0</v>
      </c>
      <c r="S1772" s="23"/>
      <c r="T1772" s="119">
        <f>SUM(T1765:T1771)</f>
        <v>2218</v>
      </c>
      <c r="U1772" s="21"/>
      <c r="V1772" s="50" t="s">
        <v>94</v>
      </c>
      <c r="W1772" s="23">
        <f t="shared" si="1081"/>
        <v>0</v>
      </c>
      <c r="X1772" s="40">
        <v>0</v>
      </c>
      <c r="Y1772" s="119">
        <f>SUM(Y1765:Y1771)</f>
        <v>2170</v>
      </c>
      <c r="Z1772" s="21"/>
      <c r="AA1772" s="50" t="s">
        <v>94</v>
      </c>
      <c r="AB1772" s="40">
        <f t="shared" si="1083"/>
        <v>0</v>
      </c>
      <c r="AC1772" s="40">
        <v>0</v>
      </c>
      <c r="AD1772" s="119">
        <f>SUM(AD1765:AD1771)</f>
        <v>2308</v>
      </c>
      <c r="AE1772" s="21"/>
      <c r="AF1772" s="50" t="s">
        <v>94</v>
      </c>
      <c r="AG1772" s="40">
        <f t="shared" si="1084"/>
        <v>0</v>
      </c>
      <c r="AH1772" s="40">
        <v>0</v>
      </c>
      <c r="AI1772" s="119">
        <f>SUM(AI1765:AI1771)</f>
        <v>2301</v>
      </c>
    </row>
    <row r="1773" spans="2:35" x14ac:dyDescent="0.35">
      <c r="B1773" s="50" t="s">
        <v>97</v>
      </c>
      <c r="C1773" s="40">
        <v>647899</v>
      </c>
      <c r="D1773" s="23">
        <v>648010</v>
      </c>
      <c r="E1773" s="132">
        <f>D1773-C1773</f>
        <v>111</v>
      </c>
      <c r="F1773" s="21"/>
      <c r="G1773" s="50" t="s">
        <v>97</v>
      </c>
      <c r="H1773" s="23">
        <f t="shared" si="1092"/>
        <v>648010</v>
      </c>
      <c r="I1773" s="40">
        <v>648069</v>
      </c>
      <c r="J1773" s="132">
        <f>I1773-H1773</f>
        <v>59</v>
      </c>
      <c r="K1773" s="21"/>
      <c r="L1773" s="50" t="s">
        <v>97</v>
      </c>
      <c r="M1773" s="40">
        <f t="shared" si="1082"/>
        <v>648069</v>
      </c>
      <c r="N1773" s="40">
        <v>648182</v>
      </c>
      <c r="O1773" s="119">
        <f>N1773-M1773</f>
        <v>113</v>
      </c>
      <c r="P1773" s="21"/>
      <c r="Q1773" s="50" t="s">
        <v>97</v>
      </c>
      <c r="R1773" s="40">
        <f t="shared" si="1080"/>
        <v>648182</v>
      </c>
      <c r="S1773" s="23">
        <v>648328</v>
      </c>
      <c r="T1773" s="119">
        <f>S1773-R1773</f>
        <v>146</v>
      </c>
      <c r="U1773" s="21"/>
      <c r="V1773" s="50" t="s">
        <v>97</v>
      </c>
      <c r="W1773" s="23">
        <f t="shared" si="1081"/>
        <v>648328</v>
      </c>
      <c r="X1773" s="40">
        <v>648417</v>
      </c>
      <c r="Y1773" s="132">
        <f>X1773-W1773</f>
        <v>89</v>
      </c>
      <c r="Z1773" s="21"/>
      <c r="AA1773" s="50" t="s">
        <v>97</v>
      </c>
      <c r="AB1773" s="40">
        <f t="shared" si="1083"/>
        <v>648417</v>
      </c>
      <c r="AC1773" s="40">
        <v>648547</v>
      </c>
      <c r="AD1773" s="119">
        <f>AC1773-AB1773</f>
        <v>130</v>
      </c>
      <c r="AE1773" s="21"/>
      <c r="AF1773" s="50" t="s">
        <v>97</v>
      </c>
      <c r="AG1773" s="40">
        <f t="shared" si="1084"/>
        <v>648547</v>
      </c>
      <c r="AH1773" s="40">
        <v>648629</v>
      </c>
      <c r="AI1773" s="119">
        <f>AH1773-AG1773</f>
        <v>82</v>
      </c>
    </row>
    <row r="1774" spans="2:35" x14ac:dyDescent="0.35">
      <c r="B1774" s="29" t="s">
        <v>130</v>
      </c>
      <c r="C1774" s="23"/>
      <c r="D1774" s="23"/>
      <c r="E1774" s="121">
        <f>E1773+E1772+E1764+E1756+E1757+E1755+E1754+E1753+E1752</f>
        <v>8141</v>
      </c>
      <c r="F1774" s="21"/>
      <c r="G1774" s="29" t="s">
        <v>130</v>
      </c>
      <c r="H1774" s="23">
        <f t="shared" si="1092"/>
        <v>0</v>
      </c>
      <c r="I1774" s="40">
        <v>0</v>
      </c>
      <c r="J1774" s="121">
        <f>J1773+J1772+J1764+J1756+J1757+J1755+J1754+J1753+J1752</f>
        <v>5892</v>
      </c>
      <c r="K1774" s="21"/>
      <c r="L1774" s="29" t="s">
        <v>130</v>
      </c>
      <c r="M1774" s="40">
        <f t="shared" si="1082"/>
        <v>0</v>
      </c>
      <c r="N1774" s="40">
        <v>0</v>
      </c>
      <c r="O1774" s="133">
        <f>O1773+O1772+O1764+O1756+O1757+O1755+O1754+O1753+O1752</f>
        <v>7307</v>
      </c>
      <c r="P1774" s="21"/>
      <c r="Q1774" s="29" t="s">
        <v>130</v>
      </c>
      <c r="R1774" s="40">
        <f t="shared" si="1080"/>
        <v>0</v>
      </c>
      <c r="S1774" s="40">
        <v>0</v>
      </c>
      <c r="T1774" s="121">
        <f>T1773+T1772+T1764+T1756+T1757+T1755+T1754+T1753+T1752</f>
        <v>7028</v>
      </c>
      <c r="U1774" s="21"/>
      <c r="V1774" s="29" t="s">
        <v>130</v>
      </c>
      <c r="W1774" s="23">
        <f t="shared" si="1081"/>
        <v>0</v>
      </c>
      <c r="X1774" s="40">
        <v>0</v>
      </c>
      <c r="Y1774" s="121">
        <f>Y1773+Y1772+Y1764+Y1756+Y1757+Y1755+Y1754+Y1753+Y1752</f>
        <v>6542</v>
      </c>
      <c r="Z1774" s="21"/>
      <c r="AA1774" s="29" t="s">
        <v>130</v>
      </c>
      <c r="AB1774" s="40">
        <f t="shared" si="1083"/>
        <v>0</v>
      </c>
      <c r="AC1774" s="40">
        <v>0</v>
      </c>
      <c r="AD1774" s="121">
        <f>AD1773+AD1772+AD1764+AD1756+AD1757+AD1755+AD1754+AD1753+AD1752</f>
        <v>7974</v>
      </c>
      <c r="AE1774" s="21"/>
      <c r="AF1774" s="29" t="s">
        <v>130</v>
      </c>
      <c r="AG1774" s="40">
        <f t="shared" si="1084"/>
        <v>0</v>
      </c>
      <c r="AH1774" s="40">
        <v>0</v>
      </c>
      <c r="AI1774" s="121">
        <f>AI1773+AI1772+AI1764+AI1756+AI1757+AI1755+AI1754+AI1753+AI1752</f>
        <v>7708</v>
      </c>
    </row>
    <row r="1775" spans="2:35" x14ac:dyDescent="0.35">
      <c r="B1775" s="21"/>
      <c r="C1775" s="21"/>
      <c r="D1775" s="21"/>
      <c r="E1775" s="123">
        <f>E1774-E1758+471</f>
        <v>6642</v>
      </c>
      <c r="F1775" s="21"/>
      <c r="G1775" s="21"/>
      <c r="H1775" s="23"/>
      <c r="I1775" s="40">
        <v>0</v>
      </c>
      <c r="J1775" s="123">
        <f>J1774-J1758+471</f>
        <v>4963</v>
      </c>
      <c r="K1775" s="21"/>
      <c r="L1775" s="21"/>
      <c r="M1775" s="21"/>
      <c r="N1775" s="21"/>
      <c r="O1775" s="123">
        <f>O1774-O1758+471</f>
        <v>5858</v>
      </c>
      <c r="P1775" s="21"/>
      <c r="Q1775" s="21"/>
      <c r="R1775" s="21"/>
      <c r="S1775" s="21"/>
      <c r="T1775" s="123">
        <f>T1774-T1758+471</f>
        <v>5919</v>
      </c>
      <c r="U1775" s="21"/>
      <c r="V1775" s="21"/>
      <c r="W1775" s="23"/>
      <c r="X1775" s="40">
        <v>0</v>
      </c>
      <c r="Y1775" s="123">
        <f>Y1774-Y1758+471</f>
        <v>5473</v>
      </c>
      <c r="Z1775" s="21"/>
      <c r="AA1775" s="21"/>
      <c r="AB1775" s="21"/>
      <c r="AC1775" s="21"/>
      <c r="AD1775" s="123">
        <f>AD1774-AD1758+471</f>
        <v>6585</v>
      </c>
      <c r="AE1775" s="21"/>
      <c r="AF1775" s="21"/>
      <c r="AG1775" s="21"/>
      <c r="AH1775" s="21"/>
      <c r="AI1775" s="123">
        <f>AI1774-AI1758+471</f>
        <v>6429</v>
      </c>
    </row>
    <row r="1777" spans="2:35" x14ac:dyDescent="0.35">
      <c r="B1777" s="117" t="s">
        <v>114</v>
      </c>
      <c r="C1777" s="292" t="s">
        <v>1964</v>
      </c>
      <c r="D1777" s="293"/>
      <c r="E1777" s="294"/>
      <c r="F1777" s="21"/>
      <c r="G1777" s="117" t="s">
        <v>114</v>
      </c>
      <c r="H1777" s="292" t="s">
        <v>1965</v>
      </c>
      <c r="I1777" s="293"/>
      <c r="J1777" s="294"/>
      <c r="K1777" s="21"/>
      <c r="L1777" s="117" t="s">
        <v>114</v>
      </c>
      <c r="M1777" s="292" t="s">
        <v>1966</v>
      </c>
      <c r="N1777" s="293"/>
      <c r="O1777" s="294"/>
      <c r="P1777" s="21"/>
      <c r="Q1777" s="117" t="s">
        <v>114</v>
      </c>
      <c r="R1777" s="292" t="s">
        <v>1967</v>
      </c>
      <c r="S1777" s="293"/>
      <c r="T1777" s="294"/>
      <c r="U1777" s="21"/>
      <c r="V1777" s="117" t="s">
        <v>114</v>
      </c>
      <c r="W1777" s="292" t="s">
        <v>1968</v>
      </c>
      <c r="X1777" s="293"/>
      <c r="Y1777" s="294"/>
      <c r="Z1777" s="21"/>
      <c r="AA1777" s="117" t="s">
        <v>114</v>
      </c>
      <c r="AB1777" s="292" t="s">
        <v>1969</v>
      </c>
      <c r="AC1777" s="293"/>
      <c r="AD1777" s="294"/>
      <c r="AE1777" s="21"/>
      <c r="AF1777" s="117" t="s">
        <v>114</v>
      </c>
      <c r="AG1777" s="292" t="s">
        <v>1970</v>
      </c>
      <c r="AH1777" s="293"/>
      <c r="AI1777" s="294"/>
    </row>
    <row r="1778" spans="2:35" x14ac:dyDescent="0.35">
      <c r="B1778" s="50"/>
      <c r="C1778" s="118" t="s">
        <v>81</v>
      </c>
      <c r="D1778" s="118" t="s">
        <v>82</v>
      </c>
      <c r="E1778" s="118" t="s">
        <v>95</v>
      </c>
      <c r="F1778" s="21"/>
      <c r="G1778" s="50"/>
      <c r="H1778" s="118" t="s">
        <v>81</v>
      </c>
      <c r="I1778" s="118" t="s">
        <v>82</v>
      </c>
      <c r="J1778" s="118" t="s">
        <v>95</v>
      </c>
      <c r="K1778" s="21"/>
      <c r="L1778" s="50"/>
      <c r="M1778" s="118" t="s">
        <v>81</v>
      </c>
      <c r="N1778" s="118" t="s">
        <v>82</v>
      </c>
      <c r="O1778" s="118" t="s">
        <v>95</v>
      </c>
      <c r="P1778" s="21"/>
      <c r="Q1778" s="50"/>
      <c r="R1778" s="118" t="s">
        <v>81</v>
      </c>
      <c r="S1778" s="118" t="s">
        <v>82</v>
      </c>
      <c r="T1778" s="118" t="s">
        <v>95</v>
      </c>
      <c r="U1778" s="21"/>
      <c r="V1778" s="50"/>
      <c r="W1778" s="118" t="s">
        <v>81</v>
      </c>
      <c r="X1778" s="118" t="s">
        <v>82</v>
      </c>
      <c r="Y1778" s="118" t="s">
        <v>95</v>
      </c>
      <c r="Z1778" s="21"/>
      <c r="AA1778" s="50"/>
      <c r="AB1778" s="118" t="s">
        <v>81</v>
      </c>
      <c r="AC1778" s="118" t="s">
        <v>82</v>
      </c>
      <c r="AD1778" s="118" t="s">
        <v>95</v>
      </c>
      <c r="AE1778" s="21"/>
      <c r="AF1778" s="50"/>
      <c r="AG1778" s="118" t="s">
        <v>81</v>
      </c>
      <c r="AH1778" s="118" t="s">
        <v>82</v>
      </c>
      <c r="AI1778" s="118" t="s">
        <v>95</v>
      </c>
    </row>
    <row r="1779" spans="2:35" x14ac:dyDescent="0.35">
      <c r="B1779" s="50" t="s">
        <v>92</v>
      </c>
      <c r="C1779" s="40">
        <v>532874</v>
      </c>
      <c r="D1779" s="23">
        <v>532969</v>
      </c>
      <c r="E1779" s="119">
        <f>(D1779-C1779)*10</f>
        <v>950</v>
      </c>
      <c r="F1779" s="21"/>
      <c r="G1779" s="50" t="s">
        <v>92</v>
      </c>
      <c r="H1779" s="23">
        <f>D1779</f>
        <v>532969</v>
      </c>
      <c r="I1779" s="40">
        <v>533083</v>
      </c>
      <c r="J1779" s="119">
        <f>(I1779-H1779)*10</f>
        <v>1140</v>
      </c>
      <c r="K1779" s="21"/>
      <c r="L1779" s="50" t="s">
        <v>92</v>
      </c>
      <c r="M1779" s="40">
        <f>I1779</f>
        <v>533083</v>
      </c>
      <c r="N1779" s="40">
        <v>533224</v>
      </c>
      <c r="O1779" s="119">
        <f>(N1779-M1779)*10</f>
        <v>1410</v>
      </c>
      <c r="P1779" s="21"/>
      <c r="Q1779" s="50" t="s">
        <v>92</v>
      </c>
      <c r="R1779" s="40">
        <f>N1779</f>
        <v>533224</v>
      </c>
      <c r="S1779" s="23">
        <v>533375</v>
      </c>
      <c r="T1779" s="119">
        <f>(S1779-R1779)*10</f>
        <v>1510</v>
      </c>
      <c r="U1779" s="21"/>
      <c r="V1779" s="50" t="s">
        <v>92</v>
      </c>
      <c r="W1779" s="23">
        <v>533375</v>
      </c>
      <c r="X1779" s="40">
        <v>533472</v>
      </c>
      <c r="Y1779" s="119">
        <f>(X1779-W1779)*10</f>
        <v>970</v>
      </c>
      <c r="Z1779" s="21"/>
      <c r="AA1779" s="50" t="s">
        <v>92</v>
      </c>
      <c r="AB1779" s="40">
        <f>X1779</f>
        <v>533472</v>
      </c>
      <c r="AC1779" s="40">
        <v>533640</v>
      </c>
      <c r="AD1779" s="119">
        <f>(AC1779-AB1779)*10</f>
        <v>1680</v>
      </c>
      <c r="AE1779" s="21"/>
      <c r="AF1779" s="50" t="s">
        <v>92</v>
      </c>
      <c r="AG1779" s="40">
        <f>AC1779</f>
        <v>533640</v>
      </c>
      <c r="AH1779" s="40">
        <v>533813</v>
      </c>
      <c r="AI1779" s="119">
        <f>(AH1779-AG1779)*10</f>
        <v>1730</v>
      </c>
    </row>
    <row r="1780" spans="2:35" x14ac:dyDescent="0.35">
      <c r="B1780" s="50" t="s">
        <v>6</v>
      </c>
      <c r="C1780" s="40">
        <v>386800</v>
      </c>
      <c r="D1780" s="23">
        <v>387687</v>
      </c>
      <c r="E1780" s="119">
        <f>D1780-C1780</f>
        <v>887</v>
      </c>
      <c r="F1780" s="21"/>
      <c r="G1780" s="50" t="s">
        <v>6</v>
      </c>
      <c r="H1780" s="23">
        <f t="shared" ref="H1780:H1791" si="1093">D1780</f>
        <v>387687</v>
      </c>
      <c r="I1780" s="40">
        <v>388679</v>
      </c>
      <c r="J1780" s="119">
        <f>I1780-H1780</f>
        <v>992</v>
      </c>
      <c r="K1780" s="21"/>
      <c r="L1780" s="50" t="s">
        <v>6</v>
      </c>
      <c r="M1780" s="40">
        <f>I1780</f>
        <v>388679</v>
      </c>
      <c r="N1780" s="40">
        <v>388922</v>
      </c>
      <c r="O1780" s="119">
        <f>N1780-M1780</f>
        <v>243</v>
      </c>
      <c r="P1780" s="21"/>
      <c r="Q1780" s="50" t="s">
        <v>6</v>
      </c>
      <c r="R1780" s="40">
        <f t="shared" ref="R1780:R1801" si="1094">N1780</f>
        <v>388922</v>
      </c>
      <c r="S1780" s="23">
        <v>389138</v>
      </c>
      <c r="T1780" s="119">
        <f>S1780-R1780</f>
        <v>216</v>
      </c>
      <c r="U1780" s="21"/>
      <c r="V1780" s="50" t="s">
        <v>6</v>
      </c>
      <c r="W1780" s="23">
        <f t="shared" ref="W1780:W1801" si="1095">S1780</f>
        <v>389138</v>
      </c>
      <c r="X1780" s="40">
        <v>389363</v>
      </c>
      <c r="Y1780" s="119">
        <f>X1780-W1780</f>
        <v>225</v>
      </c>
      <c r="Z1780" s="21"/>
      <c r="AA1780" s="50" t="s">
        <v>6</v>
      </c>
      <c r="AB1780" s="40">
        <f>X1780</f>
        <v>389363</v>
      </c>
      <c r="AC1780" s="40">
        <v>389896</v>
      </c>
      <c r="AD1780" s="119">
        <f>AC1780-AB1780</f>
        <v>533</v>
      </c>
      <c r="AE1780" s="21"/>
      <c r="AF1780" s="50" t="s">
        <v>6</v>
      </c>
      <c r="AG1780" s="40">
        <f>AC1780</f>
        <v>389896</v>
      </c>
      <c r="AH1780" s="40">
        <v>390132</v>
      </c>
      <c r="AI1780" s="119">
        <f>AH1780-AG1780</f>
        <v>236</v>
      </c>
    </row>
    <row r="1781" spans="2:35" x14ac:dyDescent="0.35">
      <c r="B1781" s="50" t="s">
        <v>103</v>
      </c>
      <c r="C1781" s="40">
        <v>225794</v>
      </c>
      <c r="D1781" s="23">
        <v>226532</v>
      </c>
      <c r="E1781" s="119">
        <f>D1781-C1781</f>
        <v>738</v>
      </c>
      <c r="F1781" s="21"/>
      <c r="G1781" s="50" t="s">
        <v>103</v>
      </c>
      <c r="H1781" s="23">
        <f t="shared" si="1093"/>
        <v>226532</v>
      </c>
      <c r="I1781" s="40">
        <v>227274</v>
      </c>
      <c r="J1781" s="119">
        <f>I1781-H1781</f>
        <v>742</v>
      </c>
      <c r="K1781" s="21"/>
      <c r="L1781" s="50" t="s">
        <v>103</v>
      </c>
      <c r="M1781" s="40">
        <f t="shared" ref="M1781:M1801" si="1096">I1781</f>
        <v>227274</v>
      </c>
      <c r="N1781" s="40">
        <v>227969</v>
      </c>
      <c r="O1781" s="132">
        <f>N1781-M1781</f>
        <v>695</v>
      </c>
      <c r="P1781" s="21"/>
      <c r="Q1781" s="50" t="s">
        <v>103</v>
      </c>
      <c r="R1781" s="40">
        <f t="shared" si="1094"/>
        <v>227969</v>
      </c>
      <c r="S1781" s="23">
        <v>228709</v>
      </c>
      <c r="T1781" s="119">
        <f>S1781-R1781</f>
        <v>740</v>
      </c>
      <c r="U1781" s="21"/>
      <c r="V1781" s="50" t="s">
        <v>103</v>
      </c>
      <c r="W1781" s="23">
        <f t="shared" si="1095"/>
        <v>228709</v>
      </c>
      <c r="X1781" s="40">
        <v>229456</v>
      </c>
      <c r="Y1781" s="119">
        <f>X1781-W1781</f>
        <v>747</v>
      </c>
      <c r="Z1781" s="21"/>
      <c r="AA1781" s="50" t="s">
        <v>103</v>
      </c>
      <c r="AB1781" s="40">
        <f t="shared" ref="AB1781:AB1801" si="1097">X1781</f>
        <v>229456</v>
      </c>
      <c r="AC1781" s="40">
        <v>230182</v>
      </c>
      <c r="AD1781" s="132">
        <f>AC1781-AB1781</f>
        <v>726</v>
      </c>
      <c r="AE1781" s="21"/>
      <c r="AF1781" s="50" t="s">
        <v>103</v>
      </c>
      <c r="AG1781" s="40">
        <f t="shared" ref="AG1781:AG1801" si="1098">AC1781</f>
        <v>230182</v>
      </c>
      <c r="AH1781" s="40">
        <v>230909</v>
      </c>
      <c r="AI1781" s="132">
        <f>AH1781-AG1781</f>
        <v>727</v>
      </c>
    </row>
    <row r="1782" spans="2:35" x14ac:dyDescent="0.35">
      <c r="B1782" s="28" t="s">
        <v>100</v>
      </c>
      <c r="C1782" s="40">
        <v>219241</v>
      </c>
      <c r="D1782" s="23">
        <v>219391</v>
      </c>
      <c r="E1782" s="119">
        <f>D1782-C1782</f>
        <v>150</v>
      </c>
      <c r="F1782" s="21"/>
      <c r="G1782" s="28" t="s">
        <v>100</v>
      </c>
      <c r="H1782" s="23">
        <f t="shared" si="1093"/>
        <v>219391</v>
      </c>
      <c r="I1782" s="40">
        <v>219551</v>
      </c>
      <c r="J1782" s="119">
        <f>I1782-H1782</f>
        <v>160</v>
      </c>
      <c r="K1782" s="21"/>
      <c r="L1782" s="28" t="s">
        <v>100</v>
      </c>
      <c r="M1782" s="40">
        <f t="shared" si="1096"/>
        <v>219551</v>
      </c>
      <c r="N1782" s="40">
        <v>219721</v>
      </c>
      <c r="O1782" s="119">
        <f>N1782-M1782</f>
        <v>170</v>
      </c>
      <c r="P1782" s="21"/>
      <c r="Q1782" s="28" t="s">
        <v>100</v>
      </c>
      <c r="R1782" s="40">
        <f t="shared" si="1094"/>
        <v>219721</v>
      </c>
      <c r="S1782" s="23">
        <v>219876</v>
      </c>
      <c r="T1782" s="119">
        <f>S1782-R1782</f>
        <v>155</v>
      </c>
      <c r="U1782" s="21"/>
      <c r="V1782" s="28" t="s">
        <v>100</v>
      </c>
      <c r="W1782" s="23">
        <f t="shared" si="1095"/>
        <v>219876</v>
      </c>
      <c r="X1782" s="40">
        <v>220006</v>
      </c>
      <c r="Y1782" s="119">
        <f>X1782-W1782</f>
        <v>130</v>
      </c>
      <c r="Z1782" s="21"/>
      <c r="AA1782" s="28" t="s">
        <v>100</v>
      </c>
      <c r="AB1782" s="40">
        <f t="shared" si="1097"/>
        <v>220006</v>
      </c>
      <c r="AC1782" s="40">
        <v>220171</v>
      </c>
      <c r="AD1782" s="119">
        <f>AC1782-AB1782</f>
        <v>165</v>
      </c>
      <c r="AE1782" s="21"/>
      <c r="AF1782" s="28" t="s">
        <v>100</v>
      </c>
      <c r="AG1782" s="40">
        <f t="shared" si="1098"/>
        <v>220171</v>
      </c>
      <c r="AH1782" s="40">
        <v>220336</v>
      </c>
      <c r="AI1782" s="119">
        <f>AH1782-AG1782</f>
        <v>165</v>
      </c>
    </row>
    <row r="1783" spans="2:35" x14ac:dyDescent="0.35">
      <c r="B1783" s="28" t="s">
        <v>1176</v>
      </c>
      <c r="C1783" s="40">
        <v>516</v>
      </c>
      <c r="D1783" s="23">
        <v>516</v>
      </c>
      <c r="E1783" s="119">
        <f>D1783-C1783</f>
        <v>0</v>
      </c>
      <c r="F1783" s="21"/>
      <c r="G1783" s="28" t="s">
        <v>1176</v>
      </c>
      <c r="H1783" s="23">
        <f t="shared" si="1093"/>
        <v>516</v>
      </c>
      <c r="I1783" s="40">
        <v>516</v>
      </c>
      <c r="J1783" s="119">
        <f>I1783-H1783</f>
        <v>0</v>
      </c>
      <c r="K1783" s="21"/>
      <c r="L1783" s="28" t="s">
        <v>1176</v>
      </c>
      <c r="M1783" s="40">
        <f t="shared" si="1096"/>
        <v>516</v>
      </c>
      <c r="N1783" s="40">
        <v>516</v>
      </c>
      <c r="O1783" s="119">
        <f>N1783-M1783</f>
        <v>0</v>
      </c>
      <c r="P1783" s="21"/>
      <c r="Q1783" s="28" t="s">
        <v>1176</v>
      </c>
      <c r="R1783" s="40">
        <f t="shared" si="1094"/>
        <v>516</v>
      </c>
      <c r="S1783" s="23">
        <v>516</v>
      </c>
      <c r="T1783" s="119">
        <f>S1783-R1783</f>
        <v>0</v>
      </c>
      <c r="U1783" s="21"/>
      <c r="V1783" s="28" t="s">
        <v>1176</v>
      </c>
      <c r="W1783" s="23">
        <f t="shared" si="1095"/>
        <v>516</v>
      </c>
      <c r="X1783" s="40">
        <v>516</v>
      </c>
      <c r="Y1783" s="119">
        <f>X1783-W1783</f>
        <v>0</v>
      </c>
      <c r="Z1783" s="21"/>
      <c r="AA1783" s="28" t="s">
        <v>1176</v>
      </c>
      <c r="AB1783" s="40">
        <f t="shared" si="1097"/>
        <v>516</v>
      </c>
      <c r="AC1783" s="40">
        <v>516</v>
      </c>
      <c r="AD1783" s="119">
        <f>AC1783-AB1783</f>
        <v>0</v>
      </c>
      <c r="AE1783" s="21"/>
      <c r="AF1783" s="28" t="s">
        <v>1176</v>
      </c>
      <c r="AG1783" s="40">
        <f t="shared" si="1098"/>
        <v>516</v>
      </c>
      <c r="AH1783" s="40">
        <v>516</v>
      </c>
      <c r="AI1783" s="119">
        <f>AH1783-AG1783</f>
        <v>0</v>
      </c>
    </row>
    <row r="1784" spans="2:35" x14ac:dyDescent="0.35">
      <c r="B1784" s="28" t="s">
        <v>1179</v>
      </c>
      <c r="C1784" s="40">
        <v>12279</v>
      </c>
      <c r="D1784" s="23">
        <v>12279</v>
      </c>
      <c r="E1784" s="119">
        <f>D1784-C1784</f>
        <v>0</v>
      </c>
      <c r="F1784" s="21"/>
      <c r="G1784" s="28" t="s">
        <v>1179</v>
      </c>
      <c r="H1784" s="23">
        <f t="shared" si="1093"/>
        <v>12279</v>
      </c>
      <c r="I1784" s="40">
        <v>12279</v>
      </c>
      <c r="J1784" s="119">
        <f>I1784-H1784</f>
        <v>0</v>
      </c>
      <c r="K1784" s="21"/>
      <c r="L1784" s="28" t="s">
        <v>1179</v>
      </c>
      <c r="M1784" s="40">
        <f t="shared" si="1096"/>
        <v>12279</v>
      </c>
      <c r="N1784" s="40">
        <v>12279</v>
      </c>
      <c r="O1784" s="119">
        <f>N1784-M1784</f>
        <v>0</v>
      </c>
      <c r="P1784" s="21"/>
      <c r="Q1784" s="28" t="s">
        <v>1179</v>
      </c>
      <c r="R1784" s="40">
        <f t="shared" si="1094"/>
        <v>12279</v>
      </c>
      <c r="S1784" s="23">
        <v>12279</v>
      </c>
      <c r="T1784" s="119">
        <f>S1784-R1784</f>
        <v>0</v>
      </c>
      <c r="U1784" s="21"/>
      <c r="V1784" s="28" t="s">
        <v>1179</v>
      </c>
      <c r="W1784" s="23">
        <f t="shared" si="1095"/>
        <v>12279</v>
      </c>
      <c r="X1784" s="40">
        <v>12279</v>
      </c>
      <c r="Y1784" s="119">
        <f>X1784-W1784</f>
        <v>0</v>
      </c>
      <c r="Z1784" s="21"/>
      <c r="AA1784" s="28" t="s">
        <v>1179</v>
      </c>
      <c r="AB1784" s="40">
        <f t="shared" si="1097"/>
        <v>12279</v>
      </c>
      <c r="AC1784" s="40">
        <v>12279</v>
      </c>
      <c r="AD1784" s="119">
        <f>AC1784-AB1784</f>
        <v>0</v>
      </c>
      <c r="AE1784" s="21"/>
      <c r="AF1784" s="28" t="s">
        <v>1179</v>
      </c>
      <c r="AG1784" s="40">
        <f t="shared" si="1098"/>
        <v>12279</v>
      </c>
      <c r="AH1784" s="40">
        <v>12279</v>
      </c>
      <c r="AI1784" s="119">
        <f>AH1784-AG1784</f>
        <v>0</v>
      </c>
    </row>
    <row r="1785" spans="2:35" x14ac:dyDescent="0.35">
      <c r="B1785" s="50" t="s">
        <v>3</v>
      </c>
      <c r="C1785" s="40">
        <v>401715</v>
      </c>
      <c r="D1785" s="23">
        <v>401876</v>
      </c>
      <c r="E1785" s="119">
        <f>(D1785-C1785)*10</f>
        <v>1610</v>
      </c>
      <c r="F1785" s="21"/>
      <c r="G1785" s="50" t="s">
        <v>3</v>
      </c>
      <c r="H1785" s="23">
        <f t="shared" si="1093"/>
        <v>401876</v>
      </c>
      <c r="I1785" s="40">
        <v>402035</v>
      </c>
      <c r="J1785" s="119">
        <f>(I1785-H1785)*10</f>
        <v>1590</v>
      </c>
      <c r="K1785" s="21"/>
      <c r="L1785" s="50" t="s">
        <v>3</v>
      </c>
      <c r="M1785" s="40">
        <f t="shared" si="1096"/>
        <v>402035</v>
      </c>
      <c r="N1785" s="40">
        <v>402241</v>
      </c>
      <c r="O1785" s="119">
        <f>(N1785-M1785)*10</f>
        <v>2060</v>
      </c>
      <c r="P1785" s="21"/>
      <c r="Q1785" s="50" t="s">
        <v>3</v>
      </c>
      <c r="R1785" s="40">
        <f t="shared" si="1094"/>
        <v>402241</v>
      </c>
      <c r="S1785" s="23">
        <v>402387</v>
      </c>
      <c r="T1785" s="119">
        <f>(S1785-R1785)*10</f>
        <v>1460</v>
      </c>
      <c r="U1785" s="21"/>
      <c r="V1785" s="50" t="s">
        <v>3</v>
      </c>
      <c r="W1785" s="23">
        <f t="shared" si="1095"/>
        <v>402387</v>
      </c>
      <c r="X1785" s="40">
        <v>402585</v>
      </c>
      <c r="Y1785" s="119">
        <f>(X1785-W1785)*10</f>
        <v>1980</v>
      </c>
      <c r="Z1785" s="21"/>
      <c r="AA1785" s="50" t="s">
        <v>3</v>
      </c>
      <c r="AB1785" s="40">
        <f t="shared" si="1097"/>
        <v>402585</v>
      </c>
      <c r="AC1785" s="40">
        <v>402785</v>
      </c>
      <c r="AD1785" s="119">
        <f>(AC1785-AB1785)*10</f>
        <v>2000</v>
      </c>
      <c r="AE1785" s="21"/>
      <c r="AF1785" s="50" t="s">
        <v>3</v>
      </c>
      <c r="AG1785" s="40">
        <f t="shared" si="1098"/>
        <v>402785</v>
      </c>
      <c r="AH1785" s="40">
        <v>402969</v>
      </c>
      <c r="AI1785" s="119">
        <f>(AH1785-AG1785)*10</f>
        <v>1840</v>
      </c>
    </row>
    <row r="1786" spans="2:35" x14ac:dyDescent="0.35">
      <c r="B1786" s="50" t="s">
        <v>83</v>
      </c>
      <c r="C1786" s="40">
        <v>32848</v>
      </c>
      <c r="D1786" s="23">
        <v>32859</v>
      </c>
      <c r="E1786" s="119">
        <f>D1786-Supply!C1786</f>
        <v>11</v>
      </c>
      <c r="F1786" s="21"/>
      <c r="G1786" s="50" t="s">
        <v>83</v>
      </c>
      <c r="H1786" s="23">
        <f t="shared" si="1093"/>
        <v>32859</v>
      </c>
      <c r="I1786" s="40">
        <v>32871</v>
      </c>
      <c r="J1786" s="132">
        <f>I1786-H1786</f>
        <v>12</v>
      </c>
      <c r="K1786" s="21"/>
      <c r="L1786" s="50" t="s">
        <v>83</v>
      </c>
      <c r="M1786" s="40">
        <f t="shared" si="1096"/>
        <v>32871</v>
      </c>
      <c r="N1786" s="40">
        <v>32874</v>
      </c>
      <c r="O1786" s="119">
        <f>N1786-Supply!M1786</f>
        <v>3</v>
      </c>
      <c r="P1786" s="21"/>
      <c r="Q1786" s="50" t="s">
        <v>83</v>
      </c>
      <c r="R1786" s="40">
        <f t="shared" si="1094"/>
        <v>32874</v>
      </c>
      <c r="S1786" s="23">
        <v>32883</v>
      </c>
      <c r="T1786" s="119">
        <f>S1786-Supply!R1786</f>
        <v>9</v>
      </c>
      <c r="U1786" s="21"/>
      <c r="V1786" s="50" t="s">
        <v>83</v>
      </c>
      <c r="W1786" s="23">
        <f t="shared" si="1095"/>
        <v>32883</v>
      </c>
      <c r="X1786" s="40">
        <v>32896</v>
      </c>
      <c r="Y1786" s="132">
        <f>X1786-W1786</f>
        <v>13</v>
      </c>
      <c r="Z1786" s="21"/>
      <c r="AA1786" s="50" t="s">
        <v>83</v>
      </c>
      <c r="AB1786" s="40">
        <f t="shared" si="1097"/>
        <v>32896</v>
      </c>
      <c r="AC1786" s="40">
        <v>32905</v>
      </c>
      <c r="AD1786" s="119">
        <f>AC1786-Supply!AB1786</f>
        <v>9</v>
      </c>
      <c r="AE1786" s="21"/>
      <c r="AF1786" s="50" t="s">
        <v>83</v>
      </c>
      <c r="AG1786" s="40">
        <f t="shared" si="1098"/>
        <v>32905</v>
      </c>
      <c r="AH1786" s="40">
        <v>32914</v>
      </c>
      <c r="AI1786" s="119">
        <f>AH1786-Supply!AG1786</f>
        <v>9</v>
      </c>
    </row>
    <row r="1787" spans="2:35" x14ac:dyDescent="0.35">
      <c r="B1787" s="50" t="s">
        <v>84</v>
      </c>
      <c r="C1787" s="40">
        <v>60758</v>
      </c>
      <c r="D1787" s="23">
        <v>60788</v>
      </c>
      <c r="E1787" s="119">
        <f>D1787-C1787</f>
        <v>30</v>
      </c>
      <c r="F1787" s="21"/>
      <c r="G1787" s="50" t="s">
        <v>84</v>
      </c>
      <c r="H1787" s="23">
        <f t="shared" si="1093"/>
        <v>60788</v>
      </c>
      <c r="I1787" s="40">
        <v>60803</v>
      </c>
      <c r="J1787" s="119">
        <f>I1787-H1787</f>
        <v>15</v>
      </c>
      <c r="K1787" s="21"/>
      <c r="L1787" s="50" t="s">
        <v>84</v>
      </c>
      <c r="M1787" s="40">
        <f t="shared" si="1096"/>
        <v>60803</v>
      </c>
      <c r="N1787" s="40">
        <v>60818</v>
      </c>
      <c r="O1787" s="119">
        <f>N1787-M1787</f>
        <v>15</v>
      </c>
      <c r="P1787" s="21"/>
      <c r="Q1787" s="50" t="s">
        <v>84</v>
      </c>
      <c r="R1787" s="40">
        <f t="shared" si="1094"/>
        <v>60818</v>
      </c>
      <c r="S1787" s="23">
        <v>60869</v>
      </c>
      <c r="T1787" s="119">
        <f>S1787-R1787</f>
        <v>51</v>
      </c>
      <c r="U1787" s="21"/>
      <c r="V1787" s="50" t="s">
        <v>84</v>
      </c>
      <c r="W1787" s="23">
        <f t="shared" si="1095"/>
        <v>60869</v>
      </c>
      <c r="X1787" s="40">
        <v>60916</v>
      </c>
      <c r="Y1787" s="119">
        <f>X1787-W1787</f>
        <v>47</v>
      </c>
      <c r="Z1787" s="21"/>
      <c r="AA1787" s="50" t="s">
        <v>84</v>
      </c>
      <c r="AB1787" s="40">
        <f t="shared" si="1097"/>
        <v>60916</v>
      </c>
      <c r="AC1787" s="40">
        <v>60998</v>
      </c>
      <c r="AD1787" s="119">
        <f>AC1787-AB1787</f>
        <v>82</v>
      </c>
      <c r="AE1787" s="21"/>
      <c r="AF1787" s="50" t="s">
        <v>84</v>
      </c>
      <c r="AG1787" s="40">
        <f t="shared" si="1098"/>
        <v>60998</v>
      </c>
      <c r="AH1787" s="40">
        <v>60998</v>
      </c>
      <c r="AI1787" s="119">
        <f>AH1787-AG1787</f>
        <v>0</v>
      </c>
    </row>
    <row r="1788" spans="2:35" x14ac:dyDescent="0.35">
      <c r="B1788" s="50" t="s">
        <v>98</v>
      </c>
      <c r="C1788" s="40">
        <v>139852</v>
      </c>
      <c r="D1788" s="23">
        <v>139852</v>
      </c>
      <c r="E1788" s="119">
        <f>D1788-C1788</f>
        <v>0</v>
      </c>
      <c r="F1788" s="21"/>
      <c r="G1788" s="50" t="s">
        <v>98</v>
      </c>
      <c r="H1788" s="23">
        <f t="shared" si="1093"/>
        <v>139852</v>
      </c>
      <c r="I1788" s="40">
        <v>139852</v>
      </c>
      <c r="J1788" s="119">
        <f>I1788-H1788</f>
        <v>0</v>
      </c>
      <c r="K1788" s="21"/>
      <c r="L1788" s="50" t="s">
        <v>98</v>
      </c>
      <c r="M1788" s="40">
        <f t="shared" si="1096"/>
        <v>139852</v>
      </c>
      <c r="N1788" s="40">
        <v>139852</v>
      </c>
      <c r="O1788" s="119">
        <f>N1788-M1788</f>
        <v>0</v>
      </c>
      <c r="P1788" s="21"/>
      <c r="Q1788" s="50" t="s">
        <v>98</v>
      </c>
      <c r="R1788" s="40">
        <f t="shared" si="1094"/>
        <v>139852</v>
      </c>
      <c r="S1788" s="23">
        <v>139852</v>
      </c>
      <c r="T1788" s="119">
        <f>S1788-R1788</f>
        <v>0</v>
      </c>
      <c r="U1788" s="21"/>
      <c r="V1788" s="50" t="s">
        <v>98</v>
      </c>
      <c r="W1788" s="23">
        <f t="shared" si="1095"/>
        <v>139852</v>
      </c>
      <c r="X1788" s="40">
        <v>139852</v>
      </c>
      <c r="Y1788" s="119">
        <f>X1788-W1788</f>
        <v>0</v>
      </c>
      <c r="Z1788" s="21"/>
      <c r="AA1788" s="50" t="s">
        <v>98</v>
      </c>
      <c r="AB1788" s="40">
        <f t="shared" si="1097"/>
        <v>139852</v>
      </c>
      <c r="AC1788" s="40">
        <v>139852</v>
      </c>
      <c r="AD1788" s="119">
        <f>AC1788-AB1788</f>
        <v>0</v>
      </c>
      <c r="AE1788" s="21"/>
      <c r="AF1788" s="50" t="s">
        <v>98</v>
      </c>
      <c r="AG1788" s="40">
        <f t="shared" si="1098"/>
        <v>139852</v>
      </c>
      <c r="AH1788" s="40">
        <v>139852</v>
      </c>
      <c r="AI1788" s="119">
        <f>AH1788-AG1788</f>
        <v>0</v>
      </c>
    </row>
    <row r="1789" spans="2:35" x14ac:dyDescent="0.35">
      <c r="B1789" s="50" t="s">
        <v>85</v>
      </c>
      <c r="C1789" s="40">
        <v>1082</v>
      </c>
      <c r="D1789" s="23">
        <v>1082</v>
      </c>
      <c r="E1789" s="119">
        <f>D1789-C1789</f>
        <v>0</v>
      </c>
      <c r="F1789" s="21"/>
      <c r="G1789" s="50" t="s">
        <v>85</v>
      </c>
      <c r="H1789" s="23">
        <f t="shared" si="1093"/>
        <v>1082</v>
      </c>
      <c r="I1789" s="40">
        <v>1082</v>
      </c>
      <c r="J1789" s="119">
        <f>I1789-H1789</f>
        <v>0</v>
      </c>
      <c r="K1789" s="21"/>
      <c r="L1789" s="50" t="s">
        <v>85</v>
      </c>
      <c r="M1789" s="40">
        <f t="shared" si="1096"/>
        <v>1082</v>
      </c>
      <c r="N1789" s="40">
        <v>1082</v>
      </c>
      <c r="O1789" s="119">
        <f>N1789-M1789</f>
        <v>0</v>
      </c>
      <c r="P1789" s="21"/>
      <c r="Q1789" s="50" t="s">
        <v>85</v>
      </c>
      <c r="R1789" s="40">
        <f t="shared" si="1094"/>
        <v>1082</v>
      </c>
      <c r="S1789" s="23">
        <v>1082</v>
      </c>
      <c r="T1789" s="119">
        <f>S1789-R1789</f>
        <v>0</v>
      </c>
      <c r="U1789" s="21"/>
      <c r="V1789" s="50" t="s">
        <v>85</v>
      </c>
      <c r="W1789" s="23">
        <f t="shared" si="1095"/>
        <v>1082</v>
      </c>
      <c r="X1789" s="40">
        <v>1082</v>
      </c>
      <c r="Y1789" s="119">
        <f>X1789-W1789</f>
        <v>0</v>
      </c>
      <c r="Z1789" s="21"/>
      <c r="AA1789" s="50" t="s">
        <v>85</v>
      </c>
      <c r="AB1789" s="40">
        <f t="shared" si="1097"/>
        <v>1082</v>
      </c>
      <c r="AC1789" s="40">
        <v>1082</v>
      </c>
      <c r="AD1789" s="119">
        <f>AC1789-AB1789</f>
        <v>0</v>
      </c>
      <c r="AE1789" s="21"/>
      <c r="AF1789" s="50" t="s">
        <v>85</v>
      </c>
      <c r="AG1789" s="40">
        <f t="shared" si="1098"/>
        <v>1082</v>
      </c>
      <c r="AH1789" s="40">
        <v>1082</v>
      </c>
      <c r="AI1789" s="119">
        <f>AH1789-AG1789</f>
        <v>0</v>
      </c>
    </row>
    <row r="1790" spans="2:35" x14ac:dyDescent="0.35">
      <c r="B1790" s="50" t="s">
        <v>86</v>
      </c>
      <c r="C1790" s="40">
        <v>407856</v>
      </c>
      <c r="D1790" s="23">
        <v>408000</v>
      </c>
      <c r="E1790" s="119">
        <f>D1790-C1790</f>
        <v>144</v>
      </c>
      <c r="F1790" s="21"/>
      <c r="G1790" s="50" t="s">
        <v>86</v>
      </c>
      <c r="H1790" s="23">
        <f t="shared" si="1093"/>
        <v>408000</v>
      </c>
      <c r="I1790" s="40">
        <v>408205</v>
      </c>
      <c r="J1790" s="119">
        <f>I1790-H1790</f>
        <v>205</v>
      </c>
      <c r="K1790" s="21"/>
      <c r="L1790" s="50" t="s">
        <v>86</v>
      </c>
      <c r="M1790" s="40">
        <f t="shared" si="1096"/>
        <v>408205</v>
      </c>
      <c r="N1790" s="40">
        <v>408445</v>
      </c>
      <c r="O1790" s="119">
        <f>N1790-M1790</f>
        <v>240</v>
      </c>
      <c r="P1790" s="21"/>
      <c r="Q1790" s="50" t="s">
        <v>86</v>
      </c>
      <c r="R1790" s="40">
        <f t="shared" si="1094"/>
        <v>408445</v>
      </c>
      <c r="S1790" s="23">
        <v>408630</v>
      </c>
      <c r="T1790" s="119">
        <f>S1790-R1790</f>
        <v>185</v>
      </c>
      <c r="U1790" s="21"/>
      <c r="V1790" s="50" t="s">
        <v>86</v>
      </c>
      <c r="W1790" s="23">
        <f t="shared" si="1095"/>
        <v>408630</v>
      </c>
      <c r="X1790" s="40">
        <v>408774</v>
      </c>
      <c r="Y1790" s="119">
        <f>X1790-W1790</f>
        <v>144</v>
      </c>
      <c r="Z1790" s="21"/>
      <c r="AA1790" s="50" t="s">
        <v>86</v>
      </c>
      <c r="AB1790" s="40">
        <f t="shared" si="1097"/>
        <v>408774</v>
      </c>
      <c r="AC1790" s="40">
        <v>408911</v>
      </c>
      <c r="AD1790" s="119">
        <f>AC1790-AB1790</f>
        <v>137</v>
      </c>
      <c r="AE1790" s="21"/>
      <c r="AF1790" s="50" t="s">
        <v>86</v>
      </c>
      <c r="AG1790" s="40">
        <f t="shared" si="1098"/>
        <v>408911</v>
      </c>
      <c r="AH1790" s="40">
        <v>409016</v>
      </c>
      <c r="AI1790" s="119">
        <f>AH1790-AG1790</f>
        <v>105</v>
      </c>
    </row>
    <row r="1791" spans="2:35" x14ac:dyDescent="0.35">
      <c r="B1791" s="50" t="s">
        <v>93</v>
      </c>
      <c r="C1791" s="40">
        <v>0</v>
      </c>
      <c r="D1791" s="23"/>
      <c r="E1791" s="119">
        <f>E1790+E1789+E1788+E1787+E1786+E1785</f>
        <v>1795</v>
      </c>
      <c r="F1791" s="21"/>
      <c r="G1791" s="50" t="s">
        <v>93</v>
      </c>
      <c r="H1791" s="23">
        <f t="shared" si="1093"/>
        <v>0</v>
      </c>
      <c r="I1791" s="40"/>
      <c r="J1791" s="119">
        <f>J1790+J1789+J1788+J1787+J1786+J1785</f>
        <v>1822</v>
      </c>
      <c r="K1791" s="21"/>
      <c r="L1791" s="50" t="s">
        <v>93</v>
      </c>
      <c r="M1791" s="40">
        <f t="shared" si="1096"/>
        <v>0</v>
      </c>
      <c r="N1791" s="40"/>
      <c r="O1791" s="119">
        <f>O1790+O1789+O1788+O1787+O1786+O1785</f>
        <v>2318</v>
      </c>
      <c r="P1791" s="21"/>
      <c r="Q1791" s="50" t="s">
        <v>93</v>
      </c>
      <c r="R1791" s="40">
        <f t="shared" si="1094"/>
        <v>0</v>
      </c>
      <c r="S1791" s="23">
        <v>0</v>
      </c>
      <c r="T1791" s="119">
        <f>T1790+T1789+T1788+T1787+T1786+T1785</f>
        <v>1705</v>
      </c>
      <c r="U1791" s="21"/>
      <c r="V1791" s="50" t="s">
        <v>93</v>
      </c>
      <c r="W1791" s="23">
        <f t="shared" si="1095"/>
        <v>0</v>
      </c>
      <c r="X1791" s="40">
        <v>0</v>
      </c>
      <c r="Y1791" s="119">
        <f>Y1790+Y1789+Y1788+Y1787+Y1786+Y1785</f>
        <v>2184</v>
      </c>
      <c r="Z1791" s="21"/>
      <c r="AA1791" s="50" t="s">
        <v>93</v>
      </c>
      <c r="AB1791" s="40">
        <f t="shared" si="1097"/>
        <v>0</v>
      </c>
      <c r="AC1791" s="40">
        <v>0</v>
      </c>
      <c r="AD1791" s="119">
        <f>AD1790+AD1789+AD1788+AD1787+AD1786+AD1785</f>
        <v>2228</v>
      </c>
      <c r="AE1791" s="21"/>
      <c r="AF1791" s="50" t="s">
        <v>93</v>
      </c>
      <c r="AG1791" s="40">
        <f t="shared" si="1098"/>
        <v>0</v>
      </c>
      <c r="AH1791" s="40"/>
      <c r="AI1791" s="119">
        <f>AI1790+AI1789+AI1788+AI1787+AI1786+AI1785</f>
        <v>1954</v>
      </c>
    </row>
    <row r="1792" spans="2:35" x14ac:dyDescent="0.35">
      <c r="B1792" s="50" t="s">
        <v>87</v>
      </c>
      <c r="C1792" s="40">
        <v>1610803</v>
      </c>
      <c r="D1792" s="40">
        <v>1610803</v>
      </c>
      <c r="E1792" s="119">
        <f t="shared" ref="E1792:E1798" si="1099">D1792-C1792</f>
        <v>0</v>
      </c>
      <c r="F1792" s="21"/>
      <c r="G1792" s="50" t="s">
        <v>87</v>
      </c>
      <c r="H1792" s="40">
        <f>D1792</f>
        <v>1610803</v>
      </c>
      <c r="I1792" s="40">
        <v>1610785</v>
      </c>
      <c r="J1792" s="132">
        <f t="shared" ref="J1792:J1798" si="1100">I1792-H1792</f>
        <v>-18</v>
      </c>
      <c r="K1792" s="21"/>
      <c r="L1792" s="50" t="s">
        <v>87</v>
      </c>
      <c r="M1792" s="40">
        <f t="shared" si="1096"/>
        <v>1610785</v>
      </c>
      <c r="N1792" s="40">
        <v>1610785</v>
      </c>
      <c r="O1792" s="119">
        <f t="shared" ref="O1792:O1798" si="1101">N1792-M1792</f>
        <v>0</v>
      </c>
      <c r="P1792" s="21"/>
      <c r="Q1792" s="50" t="s">
        <v>87</v>
      </c>
      <c r="R1792" s="40">
        <f t="shared" si="1094"/>
        <v>1610785</v>
      </c>
      <c r="S1792" s="40">
        <v>1611291</v>
      </c>
      <c r="T1792" s="119">
        <f t="shared" ref="T1792:T1798" si="1102">S1792-R1792</f>
        <v>506</v>
      </c>
      <c r="U1792" s="21"/>
      <c r="V1792" s="50" t="s">
        <v>87</v>
      </c>
      <c r="W1792" s="23">
        <f t="shared" si="1095"/>
        <v>1611291</v>
      </c>
      <c r="X1792" s="40">
        <v>1611577</v>
      </c>
      <c r="Y1792" s="119">
        <f t="shared" ref="Y1792:Y1798" si="1103">X1792-W1792</f>
        <v>286</v>
      </c>
      <c r="Z1792" s="21"/>
      <c r="AA1792" s="50" t="s">
        <v>87</v>
      </c>
      <c r="AB1792" s="40">
        <f t="shared" si="1097"/>
        <v>1611577</v>
      </c>
      <c r="AC1792" s="40">
        <v>1611841</v>
      </c>
      <c r="AD1792" s="119">
        <f t="shared" ref="AD1792:AD1798" si="1104">AC1792-AB1792</f>
        <v>264</v>
      </c>
      <c r="AE1792" s="21"/>
      <c r="AF1792" s="50" t="s">
        <v>87</v>
      </c>
      <c r="AG1792" s="40">
        <f t="shared" si="1098"/>
        <v>1611841</v>
      </c>
      <c r="AH1792" s="40">
        <v>1612098</v>
      </c>
      <c r="AI1792" s="119">
        <f t="shared" ref="AI1792:AI1798" si="1105">AH1792-AG1792</f>
        <v>257</v>
      </c>
    </row>
    <row r="1793" spans="2:35" x14ac:dyDescent="0.35">
      <c r="B1793" s="50" t="s">
        <v>96</v>
      </c>
      <c r="C1793" s="40">
        <v>946877</v>
      </c>
      <c r="D1793" s="23">
        <v>947187</v>
      </c>
      <c r="E1793" s="119">
        <f t="shared" si="1099"/>
        <v>310</v>
      </c>
      <c r="F1793" s="21"/>
      <c r="G1793" s="50" t="s">
        <v>96</v>
      </c>
      <c r="H1793" s="23">
        <f t="shared" ref="H1793:H1801" si="1106">D1793</f>
        <v>947187</v>
      </c>
      <c r="I1793" s="40">
        <v>947472</v>
      </c>
      <c r="J1793" s="119">
        <f t="shared" si="1100"/>
        <v>285</v>
      </c>
      <c r="K1793" s="21"/>
      <c r="L1793" s="50" t="s">
        <v>96</v>
      </c>
      <c r="M1793" s="40">
        <f t="shared" si="1096"/>
        <v>947472</v>
      </c>
      <c r="N1793" s="40">
        <v>947782</v>
      </c>
      <c r="O1793" s="119">
        <f t="shared" si="1101"/>
        <v>310</v>
      </c>
      <c r="P1793" s="21"/>
      <c r="Q1793" s="50" t="s">
        <v>96</v>
      </c>
      <c r="R1793" s="40">
        <f t="shared" si="1094"/>
        <v>947782</v>
      </c>
      <c r="S1793" s="23">
        <v>948019</v>
      </c>
      <c r="T1793" s="119">
        <f t="shared" si="1102"/>
        <v>237</v>
      </c>
      <c r="U1793" s="21"/>
      <c r="V1793" s="50" t="s">
        <v>96</v>
      </c>
      <c r="W1793" s="23">
        <f t="shared" si="1095"/>
        <v>948019</v>
      </c>
      <c r="X1793" s="40">
        <v>948222</v>
      </c>
      <c r="Y1793" s="119">
        <f t="shared" si="1103"/>
        <v>203</v>
      </c>
      <c r="Z1793" s="21"/>
      <c r="AA1793" s="50" t="s">
        <v>96</v>
      </c>
      <c r="AB1793" s="40">
        <f t="shared" si="1097"/>
        <v>948222</v>
      </c>
      <c r="AC1793" s="40">
        <v>948451</v>
      </c>
      <c r="AD1793" s="119">
        <f t="shared" si="1104"/>
        <v>229</v>
      </c>
      <c r="AE1793" s="21"/>
      <c r="AF1793" s="50" t="s">
        <v>96</v>
      </c>
      <c r="AG1793" s="40">
        <f t="shared" si="1098"/>
        <v>948451</v>
      </c>
      <c r="AH1793" s="40">
        <v>948756</v>
      </c>
      <c r="AI1793" s="119">
        <f t="shared" si="1105"/>
        <v>305</v>
      </c>
    </row>
    <row r="1794" spans="2:35" x14ac:dyDescent="0.35">
      <c r="B1794" s="50" t="s">
        <v>88</v>
      </c>
      <c r="C1794" s="40">
        <v>0</v>
      </c>
      <c r="D1794" s="23">
        <v>0</v>
      </c>
      <c r="E1794" s="119">
        <f t="shared" si="1099"/>
        <v>0</v>
      </c>
      <c r="F1794" s="21"/>
      <c r="G1794" s="50" t="s">
        <v>88</v>
      </c>
      <c r="H1794" s="23">
        <f t="shared" si="1106"/>
        <v>0</v>
      </c>
      <c r="I1794" s="40">
        <v>0</v>
      </c>
      <c r="J1794" s="119">
        <f t="shared" si="1100"/>
        <v>0</v>
      </c>
      <c r="K1794" s="21"/>
      <c r="L1794" s="50" t="s">
        <v>88</v>
      </c>
      <c r="M1794" s="40">
        <f t="shared" si="1096"/>
        <v>0</v>
      </c>
      <c r="N1794" s="40">
        <v>0</v>
      </c>
      <c r="O1794" s="119">
        <f t="shared" si="1101"/>
        <v>0</v>
      </c>
      <c r="P1794" s="21"/>
      <c r="Q1794" s="50" t="s">
        <v>88</v>
      </c>
      <c r="R1794" s="40">
        <f t="shared" si="1094"/>
        <v>0</v>
      </c>
      <c r="S1794" s="23">
        <v>0</v>
      </c>
      <c r="T1794" s="119">
        <f t="shared" si="1102"/>
        <v>0</v>
      </c>
      <c r="U1794" s="21"/>
      <c r="V1794" s="50" t="s">
        <v>88</v>
      </c>
      <c r="W1794" s="23">
        <f t="shared" si="1095"/>
        <v>0</v>
      </c>
      <c r="X1794" s="40">
        <v>0</v>
      </c>
      <c r="Y1794" s="119">
        <f t="shared" si="1103"/>
        <v>0</v>
      </c>
      <c r="Z1794" s="21"/>
      <c r="AA1794" s="50" t="s">
        <v>88</v>
      </c>
      <c r="AB1794" s="40">
        <f t="shared" si="1097"/>
        <v>0</v>
      </c>
      <c r="AC1794" s="40">
        <v>0</v>
      </c>
      <c r="AD1794" s="119">
        <f t="shared" si="1104"/>
        <v>0</v>
      </c>
      <c r="AE1794" s="21"/>
      <c r="AF1794" s="50" t="s">
        <v>88</v>
      </c>
      <c r="AG1794" s="40">
        <f t="shared" si="1098"/>
        <v>0</v>
      </c>
      <c r="AH1794" s="40">
        <v>0</v>
      </c>
      <c r="AI1794" s="119">
        <f t="shared" si="1105"/>
        <v>0</v>
      </c>
    </row>
    <row r="1795" spans="2:35" x14ac:dyDescent="0.35">
      <c r="B1795" s="50" t="s">
        <v>108</v>
      </c>
      <c r="C1795" s="40">
        <v>3333</v>
      </c>
      <c r="D1795" s="23">
        <v>3333</v>
      </c>
      <c r="E1795" s="119">
        <f t="shared" si="1099"/>
        <v>0</v>
      </c>
      <c r="F1795" s="21"/>
      <c r="G1795" s="50" t="s">
        <v>108</v>
      </c>
      <c r="H1795" s="23">
        <f t="shared" si="1106"/>
        <v>3333</v>
      </c>
      <c r="I1795" s="40">
        <v>3333</v>
      </c>
      <c r="J1795" s="119">
        <f t="shared" si="1100"/>
        <v>0</v>
      </c>
      <c r="K1795" s="21"/>
      <c r="L1795" s="50" t="s">
        <v>108</v>
      </c>
      <c r="M1795" s="40">
        <f t="shared" si="1096"/>
        <v>3333</v>
      </c>
      <c r="N1795" s="40">
        <v>3334</v>
      </c>
      <c r="O1795" s="119">
        <f t="shared" si="1101"/>
        <v>1</v>
      </c>
      <c r="P1795" s="21"/>
      <c r="Q1795" s="50" t="s">
        <v>108</v>
      </c>
      <c r="R1795" s="40">
        <f t="shared" si="1094"/>
        <v>3334</v>
      </c>
      <c r="S1795" s="23">
        <v>3335</v>
      </c>
      <c r="T1795" s="119">
        <f t="shared" si="1102"/>
        <v>1</v>
      </c>
      <c r="U1795" s="21"/>
      <c r="V1795" s="50" t="s">
        <v>108</v>
      </c>
      <c r="W1795" s="23">
        <f t="shared" si="1095"/>
        <v>3335</v>
      </c>
      <c r="X1795" s="40">
        <v>3336</v>
      </c>
      <c r="Y1795" s="119">
        <f t="shared" si="1103"/>
        <v>1</v>
      </c>
      <c r="Z1795" s="21"/>
      <c r="AA1795" s="50" t="s">
        <v>108</v>
      </c>
      <c r="AB1795" s="40">
        <f t="shared" si="1097"/>
        <v>3336</v>
      </c>
      <c r="AC1795" s="40">
        <v>3337</v>
      </c>
      <c r="AD1795" s="119">
        <f t="shared" si="1104"/>
        <v>1</v>
      </c>
      <c r="AE1795" s="21"/>
      <c r="AF1795" s="50" t="s">
        <v>108</v>
      </c>
      <c r="AG1795" s="40">
        <f t="shared" si="1098"/>
        <v>3337</v>
      </c>
      <c r="AH1795" s="40">
        <v>3338</v>
      </c>
      <c r="AI1795" s="119">
        <f t="shared" si="1105"/>
        <v>1</v>
      </c>
    </row>
    <row r="1796" spans="2:35" x14ac:dyDescent="0.35">
      <c r="B1796" s="50" t="s">
        <v>89</v>
      </c>
      <c r="C1796" s="40">
        <v>726974</v>
      </c>
      <c r="D1796" s="23">
        <v>727249</v>
      </c>
      <c r="E1796" s="119">
        <f t="shared" si="1099"/>
        <v>275</v>
      </c>
      <c r="F1796" s="21"/>
      <c r="G1796" s="50" t="s">
        <v>89</v>
      </c>
      <c r="H1796" s="23">
        <f t="shared" si="1106"/>
        <v>727249</v>
      </c>
      <c r="I1796" s="40">
        <v>727375</v>
      </c>
      <c r="J1796" s="119">
        <f t="shared" si="1100"/>
        <v>126</v>
      </c>
      <c r="K1796" s="21"/>
      <c r="L1796" s="50" t="s">
        <v>89</v>
      </c>
      <c r="M1796" s="40">
        <f t="shared" si="1096"/>
        <v>727375</v>
      </c>
      <c r="N1796" s="40">
        <v>727752</v>
      </c>
      <c r="O1796" s="119">
        <f t="shared" si="1101"/>
        <v>377</v>
      </c>
      <c r="P1796" s="21"/>
      <c r="Q1796" s="50" t="s">
        <v>89</v>
      </c>
      <c r="R1796" s="40">
        <f t="shared" si="1094"/>
        <v>727752</v>
      </c>
      <c r="S1796" s="23">
        <v>728110</v>
      </c>
      <c r="T1796" s="119">
        <f t="shared" si="1102"/>
        <v>358</v>
      </c>
      <c r="U1796" s="21"/>
      <c r="V1796" s="50" t="s">
        <v>89</v>
      </c>
      <c r="W1796" s="23">
        <f t="shared" si="1095"/>
        <v>728110</v>
      </c>
      <c r="X1796" s="40">
        <v>728447</v>
      </c>
      <c r="Y1796" s="119">
        <f t="shared" si="1103"/>
        <v>337</v>
      </c>
      <c r="Z1796" s="21"/>
      <c r="AA1796" s="50" t="s">
        <v>89</v>
      </c>
      <c r="AB1796" s="40">
        <f t="shared" si="1097"/>
        <v>728447</v>
      </c>
      <c r="AC1796" s="40">
        <v>728756</v>
      </c>
      <c r="AD1796" s="119">
        <f t="shared" si="1104"/>
        <v>309</v>
      </c>
      <c r="AE1796" s="21"/>
      <c r="AF1796" s="50" t="s">
        <v>89</v>
      </c>
      <c r="AG1796" s="40">
        <f t="shared" si="1098"/>
        <v>728756</v>
      </c>
      <c r="AH1796" s="40">
        <v>729088</v>
      </c>
      <c r="AI1796" s="119">
        <f t="shared" si="1105"/>
        <v>332</v>
      </c>
    </row>
    <row r="1797" spans="2:35" x14ac:dyDescent="0.35">
      <c r="B1797" s="50" t="s">
        <v>90</v>
      </c>
      <c r="C1797" s="40">
        <v>406673</v>
      </c>
      <c r="D1797" s="23">
        <v>406701</v>
      </c>
      <c r="E1797" s="119">
        <f t="shared" si="1099"/>
        <v>28</v>
      </c>
      <c r="F1797" s="21"/>
      <c r="G1797" s="50" t="s">
        <v>90</v>
      </c>
      <c r="H1797" s="23">
        <f t="shared" si="1106"/>
        <v>406701</v>
      </c>
      <c r="I1797" s="40">
        <v>406923</v>
      </c>
      <c r="J1797" s="119">
        <f t="shared" si="1100"/>
        <v>222</v>
      </c>
      <c r="K1797" s="21"/>
      <c r="L1797" s="50" t="s">
        <v>90</v>
      </c>
      <c r="M1797" s="40">
        <f t="shared" si="1096"/>
        <v>406923</v>
      </c>
      <c r="N1797" s="40">
        <v>407246</v>
      </c>
      <c r="O1797" s="132">
        <f t="shared" si="1101"/>
        <v>323</v>
      </c>
      <c r="P1797" s="21"/>
      <c r="Q1797" s="50" t="s">
        <v>90</v>
      </c>
      <c r="R1797" s="40">
        <f t="shared" si="1094"/>
        <v>407246</v>
      </c>
      <c r="S1797" s="23">
        <v>407571</v>
      </c>
      <c r="T1797" s="119">
        <f t="shared" si="1102"/>
        <v>325</v>
      </c>
      <c r="U1797" s="21"/>
      <c r="V1797" s="50" t="s">
        <v>90</v>
      </c>
      <c r="W1797" s="23">
        <f t="shared" si="1095"/>
        <v>407571</v>
      </c>
      <c r="X1797" s="40">
        <v>407934</v>
      </c>
      <c r="Y1797" s="119">
        <f t="shared" si="1103"/>
        <v>363</v>
      </c>
      <c r="Z1797" s="21"/>
      <c r="AA1797" s="50" t="s">
        <v>90</v>
      </c>
      <c r="AB1797" s="40">
        <f t="shared" si="1097"/>
        <v>407934</v>
      </c>
      <c r="AC1797" s="40">
        <v>408251</v>
      </c>
      <c r="AD1797" s="132">
        <f t="shared" si="1104"/>
        <v>317</v>
      </c>
      <c r="AE1797" s="21"/>
      <c r="AF1797" s="50" t="s">
        <v>90</v>
      </c>
      <c r="AG1797" s="40">
        <f t="shared" si="1098"/>
        <v>408251</v>
      </c>
      <c r="AH1797" s="40">
        <v>408542</v>
      </c>
      <c r="AI1797" s="132">
        <f t="shared" si="1105"/>
        <v>291</v>
      </c>
    </row>
    <row r="1798" spans="2:35" x14ac:dyDescent="0.35">
      <c r="B1798" s="50" t="s">
        <v>91</v>
      </c>
      <c r="C1798" s="40">
        <v>1301383</v>
      </c>
      <c r="D1798" s="23">
        <v>1302935</v>
      </c>
      <c r="E1798" s="119">
        <f t="shared" si="1099"/>
        <v>1552</v>
      </c>
      <c r="F1798" s="21"/>
      <c r="G1798" s="50" t="s">
        <v>91</v>
      </c>
      <c r="H1798" s="23">
        <f t="shared" si="1106"/>
        <v>1302935</v>
      </c>
      <c r="I1798" s="40">
        <v>1304533</v>
      </c>
      <c r="J1798" s="119">
        <f t="shared" si="1100"/>
        <v>1598</v>
      </c>
      <c r="K1798" s="21"/>
      <c r="L1798" s="50" t="s">
        <v>91</v>
      </c>
      <c r="M1798" s="40">
        <f t="shared" si="1096"/>
        <v>1304533</v>
      </c>
      <c r="N1798" s="40">
        <v>1306311</v>
      </c>
      <c r="O1798" s="132">
        <f t="shared" si="1101"/>
        <v>1778</v>
      </c>
      <c r="P1798" s="21"/>
      <c r="Q1798" s="50" t="s">
        <v>91</v>
      </c>
      <c r="R1798" s="40">
        <f t="shared" si="1094"/>
        <v>1306311</v>
      </c>
      <c r="S1798" s="23">
        <v>1307630</v>
      </c>
      <c r="T1798" s="119">
        <f t="shared" si="1102"/>
        <v>1319</v>
      </c>
      <c r="U1798" s="21"/>
      <c r="V1798" s="50" t="s">
        <v>91</v>
      </c>
      <c r="W1798" s="23">
        <f t="shared" si="1095"/>
        <v>1307630</v>
      </c>
      <c r="X1798" s="40">
        <v>1309386</v>
      </c>
      <c r="Y1798" s="119">
        <f t="shared" si="1103"/>
        <v>1756</v>
      </c>
      <c r="Z1798" s="21"/>
      <c r="AA1798" s="50" t="s">
        <v>91</v>
      </c>
      <c r="AB1798" s="40">
        <f t="shared" si="1097"/>
        <v>1309386</v>
      </c>
      <c r="AC1798" s="40">
        <v>1310954</v>
      </c>
      <c r="AD1798" s="132">
        <f t="shared" si="1104"/>
        <v>1568</v>
      </c>
      <c r="AE1798" s="21"/>
      <c r="AF1798" s="50" t="s">
        <v>91</v>
      </c>
      <c r="AG1798" s="40">
        <f t="shared" si="1098"/>
        <v>1310954</v>
      </c>
      <c r="AH1798" s="40">
        <v>1312504</v>
      </c>
      <c r="AI1798" s="132">
        <f t="shared" si="1105"/>
        <v>1550</v>
      </c>
    </row>
    <row r="1799" spans="2:35" x14ac:dyDescent="0.35">
      <c r="B1799" s="50" t="s">
        <v>94</v>
      </c>
      <c r="C1799" s="40">
        <v>0</v>
      </c>
      <c r="D1799" s="23"/>
      <c r="E1799" s="119">
        <f>SUM(E1792:E1798)</f>
        <v>2165</v>
      </c>
      <c r="F1799" s="21"/>
      <c r="G1799" s="50" t="s">
        <v>94</v>
      </c>
      <c r="H1799" s="23">
        <f t="shared" si="1106"/>
        <v>0</v>
      </c>
      <c r="I1799" s="40"/>
      <c r="J1799" s="119">
        <f>SUM(J1792:J1798)</f>
        <v>2213</v>
      </c>
      <c r="K1799" s="21"/>
      <c r="L1799" s="50" t="s">
        <v>94</v>
      </c>
      <c r="M1799" s="40">
        <f t="shared" si="1096"/>
        <v>0</v>
      </c>
      <c r="N1799" s="40"/>
      <c r="O1799" s="119">
        <f>SUM(O1792:O1798)</f>
        <v>2789</v>
      </c>
      <c r="P1799" s="21"/>
      <c r="Q1799" s="50" t="s">
        <v>94</v>
      </c>
      <c r="R1799" s="40">
        <f t="shared" si="1094"/>
        <v>0</v>
      </c>
      <c r="S1799" s="23">
        <v>0</v>
      </c>
      <c r="T1799" s="119">
        <f>SUM(T1792:T1798)</f>
        <v>2746</v>
      </c>
      <c r="U1799" s="21"/>
      <c r="V1799" s="50" t="s">
        <v>94</v>
      </c>
      <c r="W1799" s="23">
        <f t="shared" si="1095"/>
        <v>0</v>
      </c>
      <c r="X1799" s="40">
        <v>0</v>
      </c>
      <c r="Y1799" s="119">
        <f>SUM(Y1792:Y1798)</f>
        <v>2946</v>
      </c>
      <c r="Z1799" s="21"/>
      <c r="AA1799" s="50" t="s">
        <v>94</v>
      </c>
      <c r="AB1799" s="40">
        <f t="shared" si="1097"/>
        <v>0</v>
      </c>
      <c r="AC1799" s="40">
        <v>0</v>
      </c>
      <c r="AD1799" s="119">
        <f>SUM(AD1792:AD1798)</f>
        <v>2688</v>
      </c>
      <c r="AE1799" s="21"/>
      <c r="AF1799" s="50" t="s">
        <v>94</v>
      </c>
      <c r="AG1799" s="40">
        <f t="shared" si="1098"/>
        <v>0</v>
      </c>
      <c r="AH1799" s="40"/>
      <c r="AI1799" s="119">
        <f>SUM(AI1792:AI1798)</f>
        <v>2736</v>
      </c>
    </row>
    <row r="1800" spans="2:35" x14ac:dyDescent="0.35">
      <c r="B1800" s="50" t="s">
        <v>97</v>
      </c>
      <c r="C1800" s="40">
        <v>648629</v>
      </c>
      <c r="D1800" s="23">
        <v>648782</v>
      </c>
      <c r="E1800" s="132">
        <f>D1800-C1800</f>
        <v>153</v>
      </c>
      <c r="F1800" s="21"/>
      <c r="G1800" s="50" t="s">
        <v>97</v>
      </c>
      <c r="H1800" s="23">
        <f t="shared" si="1106"/>
        <v>648782</v>
      </c>
      <c r="I1800" s="40">
        <v>648879</v>
      </c>
      <c r="J1800" s="132">
        <f>I1800-H1800</f>
        <v>97</v>
      </c>
      <c r="K1800" s="21"/>
      <c r="L1800" s="50" t="s">
        <v>97</v>
      </c>
      <c r="M1800" s="40">
        <f t="shared" si="1096"/>
        <v>648879</v>
      </c>
      <c r="N1800" s="40">
        <v>649068</v>
      </c>
      <c r="O1800" s="119">
        <f>N1800-M1800</f>
        <v>189</v>
      </c>
      <c r="P1800" s="21"/>
      <c r="Q1800" s="50" t="s">
        <v>97</v>
      </c>
      <c r="R1800" s="40">
        <f t="shared" si="1094"/>
        <v>649068</v>
      </c>
      <c r="S1800" s="23">
        <v>649150</v>
      </c>
      <c r="T1800" s="119">
        <f>S1800-R1800</f>
        <v>82</v>
      </c>
      <c r="U1800" s="21"/>
      <c r="V1800" s="50" t="s">
        <v>97</v>
      </c>
      <c r="W1800" s="23">
        <f t="shared" si="1095"/>
        <v>649150</v>
      </c>
      <c r="X1800" s="40">
        <v>649330</v>
      </c>
      <c r="Y1800" s="132">
        <f>X1800-W1800</f>
        <v>180</v>
      </c>
      <c r="Z1800" s="21"/>
      <c r="AA1800" s="50" t="s">
        <v>97</v>
      </c>
      <c r="AB1800" s="40">
        <f t="shared" si="1097"/>
        <v>649330</v>
      </c>
      <c r="AC1800" s="40">
        <v>649496</v>
      </c>
      <c r="AD1800" s="119">
        <f>AC1800-AB1800</f>
        <v>166</v>
      </c>
      <c r="AE1800" s="21"/>
      <c r="AF1800" s="50" t="s">
        <v>97</v>
      </c>
      <c r="AG1800" s="40">
        <f t="shared" si="1098"/>
        <v>649496</v>
      </c>
      <c r="AH1800" s="40">
        <v>649737</v>
      </c>
      <c r="AI1800" s="119">
        <f>AH1800-AG1800</f>
        <v>241</v>
      </c>
    </row>
    <row r="1801" spans="2:35" x14ac:dyDescent="0.35">
      <c r="B1801" s="29" t="s">
        <v>130</v>
      </c>
      <c r="C1801" s="23"/>
      <c r="D1801" s="23"/>
      <c r="E1801" s="121">
        <f>E1800+E1799+E1791+E1783+E1784+E1782+E1781+E1780+E1779</f>
        <v>6838</v>
      </c>
      <c r="F1801" s="21"/>
      <c r="G1801" s="29" t="s">
        <v>130</v>
      </c>
      <c r="H1801" s="23">
        <f t="shared" si="1106"/>
        <v>0</v>
      </c>
      <c r="I1801" s="40">
        <v>0</v>
      </c>
      <c r="J1801" s="121">
        <f>J1800+J1799+J1791+J1783+J1784+J1782+J1781+J1780+J1779</f>
        <v>7166</v>
      </c>
      <c r="K1801" s="21"/>
      <c r="L1801" s="29" t="s">
        <v>130</v>
      </c>
      <c r="M1801" s="40">
        <f t="shared" si="1096"/>
        <v>0</v>
      </c>
      <c r="N1801" s="40">
        <v>0</v>
      </c>
      <c r="O1801" s="121">
        <f>O1800+O1799+O1791+O1783+O1784+O1782+O1781+O1780+O1779</f>
        <v>7814</v>
      </c>
      <c r="P1801" s="21"/>
      <c r="Q1801" s="29" t="s">
        <v>130</v>
      </c>
      <c r="R1801" s="40">
        <f t="shared" si="1094"/>
        <v>0</v>
      </c>
      <c r="S1801" s="23">
        <v>0</v>
      </c>
      <c r="T1801" s="121">
        <f>T1800+T1799+T1791+T1783+T1784+T1782+T1781+T1780+T1779</f>
        <v>7154</v>
      </c>
      <c r="U1801" s="21"/>
      <c r="V1801" s="29" t="s">
        <v>130</v>
      </c>
      <c r="W1801" s="23">
        <f t="shared" si="1095"/>
        <v>0</v>
      </c>
      <c r="X1801" s="40">
        <v>0</v>
      </c>
      <c r="Y1801" s="121">
        <f>Y1800+Y1799+Y1791+Y1783+Y1784+Y1782+Y1781+Y1780+Y1779</f>
        <v>7382</v>
      </c>
      <c r="Z1801" s="21"/>
      <c r="AA1801" s="29" t="s">
        <v>130</v>
      </c>
      <c r="AB1801" s="40">
        <f t="shared" si="1097"/>
        <v>0</v>
      </c>
      <c r="AC1801" s="40">
        <v>0</v>
      </c>
      <c r="AD1801" s="121">
        <f>AD1800+AD1799+AD1791+AD1783+AD1784+AD1782+AD1781+AD1780+AD1779</f>
        <v>8186</v>
      </c>
      <c r="AE1801" s="21"/>
      <c r="AF1801" s="29" t="s">
        <v>130</v>
      </c>
      <c r="AG1801" s="40">
        <f t="shared" si="1098"/>
        <v>0</v>
      </c>
      <c r="AH1801" s="40">
        <v>0</v>
      </c>
      <c r="AI1801" s="121">
        <f>AI1800+AI1799+AI1791+AI1783+AI1784+AI1782+AI1781+AI1780+AI1779</f>
        <v>7789</v>
      </c>
    </row>
    <row r="1802" spans="2:35" x14ac:dyDescent="0.35">
      <c r="B1802" s="21"/>
      <c r="C1802" s="21"/>
      <c r="D1802" s="21"/>
      <c r="E1802" s="123">
        <f>E1801-E1785+471</f>
        <v>5699</v>
      </c>
      <c r="F1802" s="21"/>
      <c r="G1802" s="21"/>
      <c r="H1802" s="23"/>
      <c r="I1802" s="40">
        <v>0</v>
      </c>
      <c r="J1802" s="123">
        <f>J1801-J1785+471</f>
        <v>6047</v>
      </c>
      <c r="K1802" s="21"/>
      <c r="L1802" s="21"/>
      <c r="M1802" s="21"/>
      <c r="N1802" s="21"/>
      <c r="O1802" s="123">
        <f>O1801-O1785+471</f>
        <v>6225</v>
      </c>
      <c r="P1802" s="21"/>
      <c r="Q1802" s="21"/>
      <c r="R1802" s="21"/>
      <c r="S1802" s="21"/>
      <c r="T1802" s="123">
        <f>T1801-T1785+471</f>
        <v>6165</v>
      </c>
      <c r="U1802" s="21"/>
      <c r="V1802" s="21"/>
      <c r="W1802" s="23"/>
      <c r="X1802" s="40">
        <v>0</v>
      </c>
      <c r="Y1802" s="123">
        <f>Y1801-Y1785+471</f>
        <v>5873</v>
      </c>
      <c r="Z1802" s="21"/>
      <c r="AA1802" s="21"/>
      <c r="AB1802" s="21"/>
      <c r="AC1802" s="21"/>
      <c r="AD1802" s="123">
        <f>AD1801-AD1785+471</f>
        <v>6657</v>
      </c>
      <c r="AE1802" s="21"/>
      <c r="AF1802" s="21"/>
      <c r="AG1802" s="21"/>
      <c r="AH1802" s="21"/>
      <c r="AI1802" s="123">
        <f>AI1801-AI1785+471</f>
        <v>6420</v>
      </c>
    </row>
    <row r="1804" spans="2:35" x14ac:dyDescent="0.35">
      <c r="B1804" s="117" t="s">
        <v>114</v>
      </c>
      <c r="C1804" s="292" t="s">
        <v>1973</v>
      </c>
      <c r="D1804" s="293"/>
      <c r="E1804" s="294"/>
      <c r="F1804" s="21"/>
      <c r="G1804" s="117" t="s">
        <v>114</v>
      </c>
      <c r="H1804" s="292" t="s">
        <v>1974</v>
      </c>
      <c r="I1804" s="293"/>
      <c r="J1804" s="294"/>
      <c r="K1804" s="21"/>
      <c r="L1804" s="117" t="s">
        <v>114</v>
      </c>
      <c r="M1804" s="292" t="s">
        <v>1975</v>
      </c>
      <c r="N1804" s="293"/>
      <c r="O1804" s="294"/>
      <c r="P1804" s="21"/>
      <c r="Q1804" s="117" t="s">
        <v>114</v>
      </c>
      <c r="R1804" s="292" t="s">
        <v>1976</v>
      </c>
      <c r="S1804" s="293"/>
      <c r="T1804" s="294"/>
      <c r="U1804" s="21"/>
      <c r="V1804" s="117" t="s">
        <v>114</v>
      </c>
      <c r="W1804" s="292" t="s">
        <v>1977</v>
      </c>
      <c r="X1804" s="293"/>
      <c r="Y1804" s="294"/>
      <c r="Z1804" s="21"/>
      <c r="AA1804" s="117" t="s">
        <v>114</v>
      </c>
      <c r="AB1804" s="292" t="s">
        <v>1978</v>
      </c>
      <c r="AC1804" s="293"/>
      <c r="AD1804" s="294"/>
      <c r="AE1804" s="21"/>
      <c r="AF1804" s="117" t="s">
        <v>114</v>
      </c>
      <c r="AG1804" s="292" t="s">
        <v>1979</v>
      </c>
      <c r="AH1804" s="293"/>
      <c r="AI1804" s="294"/>
    </row>
    <row r="1805" spans="2:35" x14ac:dyDescent="0.35">
      <c r="B1805" s="50"/>
      <c r="C1805" s="118" t="s">
        <v>81</v>
      </c>
      <c r="D1805" s="118" t="s">
        <v>82</v>
      </c>
      <c r="E1805" s="118" t="s">
        <v>95</v>
      </c>
      <c r="F1805" s="21"/>
      <c r="G1805" s="50"/>
      <c r="H1805" s="118" t="s">
        <v>81</v>
      </c>
      <c r="I1805" s="118" t="s">
        <v>82</v>
      </c>
      <c r="J1805" s="118" t="s">
        <v>95</v>
      </c>
      <c r="K1805" s="21"/>
      <c r="L1805" s="50"/>
      <c r="M1805" s="118" t="s">
        <v>81</v>
      </c>
      <c r="N1805" s="118" t="s">
        <v>82</v>
      </c>
      <c r="O1805" s="118" t="s">
        <v>95</v>
      </c>
      <c r="P1805" s="21"/>
      <c r="Q1805" s="50"/>
      <c r="R1805" s="118" t="s">
        <v>81</v>
      </c>
      <c r="S1805" s="118" t="s">
        <v>82</v>
      </c>
      <c r="T1805" s="118" t="s">
        <v>95</v>
      </c>
      <c r="U1805" s="21"/>
      <c r="V1805" s="50"/>
      <c r="W1805" s="118" t="s">
        <v>81</v>
      </c>
      <c r="X1805" s="118" t="s">
        <v>82</v>
      </c>
      <c r="Y1805" s="118" t="s">
        <v>95</v>
      </c>
      <c r="Z1805" s="21"/>
      <c r="AA1805" s="50"/>
      <c r="AB1805" s="118" t="s">
        <v>81</v>
      </c>
      <c r="AC1805" s="118" t="s">
        <v>82</v>
      </c>
      <c r="AD1805" s="118" t="s">
        <v>95</v>
      </c>
      <c r="AE1805" s="21"/>
      <c r="AF1805" s="50"/>
      <c r="AG1805" s="118" t="s">
        <v>81</v>
      </c>
      <c r="AH1805" s="118" t="s">
        <v>82</v>
      </c>
      <c r="AI1805" s="118" t="s">
        <v>95</v>
      </c>
    </row>
    <row r="1806" spans="2:35" x14ac:dyDescent="0.35">
      <c r="B1806" s="50" t="s">
        <v>92</v>
      </c>
      <c r="C1806" s="40">
        <v>533813</v>
      </c>
      <c r="D1806" s="23">
        <v>533975</v>
      </c>
      <c r="E1806" s="119">
        <f>(D1806-C1806)*10</f>
        <v>1620</v>
      </c>
      <c r="F1806" s="21"/>
      <c r="G1806" s="50" t="s">
        <v>92</v>
      </c>
      <c r="H1806" s="23">
        <f>D1806</f>
        <v>533975</v>
      </c>
      <c r="I1806" s="40">
        <v>534081</v>
      </c>
      <c r="J1806" s="119">
        <f>(I1806-H1806)*10</f>
        <v>1060</v>
      </c>
      <c r="K1806" s="21"/>
      <c r="L1806" s="50" t="s">
        <v>92</v>
      </c>
      <c r="M1806" s="40">
        <f>I1806</f>
        <v>534081</v>
      </c>
      <c r="N1806" s="40">
        <v>534186</v>
      </c>
      <c r="O1806" s="119">
        <f>(N1806-M1806)*10</f>
        <v>1050</v>
      </c>
      <c r="P1806" s="21"/>
      <c r="Q1806" s="50" t="s">
        <v>92</v>
      </c>
      <c r="R1806" s="40">
        <f>N1806</f>
        <v>534186</v>
      </c>
      <c r="S1806" s="23">
        <v>534274</v>
      </c>
      <c r="T1806" s="119">
        <f>(S1806-R1806)*10</f>
        <v>880</v>
      </c>
      <c r="U1806" s="21"/>
      <c r="V1806" s="50" t="s">
        <v>92</v>
      </c>
      <c r="W1806" s="23">
        <v>534274</v>
      </c>
      <c r="X1806" s="40">
        <v>534395</v>
      </c>
      <c r="Y1806" s="119">
        <f>(X1806-W1806)*10</f>
        <v>1210</v>
      </c>
      <c r="Z1806" s="21"/>
      <c r="AA1806" s="50" t="s">
        <v>92</v>
      </c>
      <c r="AB1806" s="40">
        <f>X1806</f>
        <v>534395</v>
      </c>
      <c r="AC1806" s="40">
        <v>534534</v>
      </c>
      <c r="AD1806" s="119">
        <f>(AC1806-AB1806)*10</f>
        <v>1390</v>
      </c>
      <c r="AE1806" s="21"/>
      <c r="AF1806" s="50" t="s">
        <v>92</v>
      </c>
      <c r="AG1806" s="40">
        <f>AC1806</f>
        <v>534534</v>
      </c>
      <c r="AH1806" s="40">
        <v>534683</v>
      </c>
      <c r="AI1806" s="132">
        <v>1490</v>
      </c>
    </row>
    <row r="1807" spans="2:35" x14ac:dyDescent="0.35">
      <c r="B1807" s="50" t="s">
        <v>6</v>
      </c>
      <c r="C1807" s="40">
        <v>390132</v>
      </c>
      <c r="D1807" s="23">
        <v>390352</v>
      </c>
      <c r="E1807" s="119">
        <f>D1807-C1807</f>
        <v>220</v>
      </c>
      <c r="F1807" s="21"/>
      <c r="G1807" s="50" t="s">
        <v>6</v>
      </c>
      <c r="H1807" s="23">
        <f t="shared" ref="H1807:H1818" si="1107">D1807</f>
        <v>390352</v>
      </c>
      <c r="I1807" s="40">
        <v>390511</v>
      </c>
      <c r="J1807" s="119">
        <f>I1807-H1807</f>
        <v>159</v>
      </c>
      <c r="K1807" s="21"/>
      <c r="L1807" s="50" t="s">
        <v>6</v>
      </c>
      <c r="M1807" s="40">
        <f>I1807</f>
        <v>390511</v>
      </c>
      <c r="N1807" s="40">
        <v>391434</v>
      </c>
      <c r="O1807" s="119">
        <f>N1807-M1807</f>
        <v>923</v>
      </c>
      <c r="P1807" s="21"/>
      <c r="Q1807" s="50" t="s">
        <v>6</v>
      </c>
      <c r="R1807" s="40">
        <f t="shared" ref="R1807:R1828" si="1108">N1807</f>
        <v>391434</v>
      </c>
      <c r="S1807" s="23">
        <v>391616</v>
      </c>
      <c r="T1807" s="119">
        <f>S1807-R1807</f>
        <v>182</v>
      </c>
      <c r="U1807" s="21"/>
      <c r="V1807" s="50" t="s">
        <v>6</v>
      </c>
      <c r="W1807" s="23">
        <f t="shared" ref="W1807:W1828" si="1109">S1807</f>
        <v>391616</v>
      </c>
      <c r="X1807" s="40">
        <v>392042</v>
      </c>
      <c r="Y1807" s="119">
        <f>X1807-W1807</f>
        <v>426</v>
      </c>
      <c r="Z1807" s="21"/>
      <c r="AA1807" s="50" t="s">
        <v>6</v>
      </c>
      <c r="AB1807" s="40">
        <f>X1807</f>
        <v>392042</v>
      </c>
      <c r="AC1807" s="40">
        <v>392812</v>
      </c>
      <c r="AD1807" s="119">
        <f>AC1807-AB1807</f>
        <v>770</v>
      </c>
      <c r="AE1807" s="21"/>
      <c r="AF1807" s="50" t="s">
        <v>6</v>
      </c>
      <c r="AG1807" s="40">
        <f>AC1807</f>
        <v>392812</v>
      </c>
      <c r="AH1807" s="40">
        <v>393049</v>
      </c>
      <c r="AI1807" s="119">
        <f>AH1807-AG1807</f>
        <v>237</v>
      </c>
    </row>
    <row r="1808" spans="2:35" x14ac:dyDescent="0.35">
      <c r="B1808" s="50" t="s">
        <v>103</v>
      </c>
      <c r="C1808" s="40">
        <v>230909</v>
      </c>
      <c r="D1808" s="23">
        <v>231659</v>
      </c>
      <c r="E1808" s="119">
        <f>D1808-C1808</f>
        <v>750</v>
      </c>
      <c r="F1808" s="21"/>
      <c r="G1808" s="50" t="s">
        <v>103</v>
      </c>
      <c r="H1808" s="23">
        <f t="shared" si="1107"/>
        <v>231659</v>
      </c>
      <c r="I1808" s="40">
        <v>232398</v>
      </c>
      <c r="J1808" s="119">
        <f>I1808-H1808</f>
        <v>739</v>
      </c>
      <c r="K1808" s="21"/>
      <c r="L1808" s="50" t="s">
        <v>103</v>
      </c>
      <c r="M1808" s="40">
        <f t="shared" ref="M1808:M1828" si="1110">I1808</f>
        <v>232398</v>
      </c>
      <c r="N1808" s="40">
        <v>233145</v>
      </c>
      <c r="O1808" s="132">
        <f>N1808-M1808</f>
        <v>747</v>
      </c>
      <c r="P1808" s="21"/>
      <c r="Q1808" s="50" t="s">
        <v>103</v>
      </c>
      <c r="R1808" s="40">
        <f t="shared" si="1108"/>
        <v>233145</v>
      </c>
      <c r="S1808" s="23">
        <v>233874</v>
      </c>
      <c r="T1808" s="119">
        <f>S1808-R1808</f>
        <v>729</v>
      </c>
      <c r="U1808" s="21"/>
      <c r="V1808" s="50" t="s">
        <v>103</v>
      </c>
      <c r="W1808" s="23">
        <f t="shared" si="1109"/>
        <v>233874</v>
      </c>
      <c r="X1808" s="40">
        <v>234620</v>
      </c>
      <c r="Y1808" s="119">
        <f>X1808-W1808</f>
        <v>746</v>
      </c>
      <c r="Z1808" s="21"/>
      <c r="AA1808" s="50" t="s">
        <v>103</v>
      </c>
      <c r="AB1808" s="40">
        <f t="shared" ref="AB1808:AB1828" si="1111">X1808</f>
        <v>234620</v>
      </c>
      <c r="AC1808" s="40">
        <v>235377</v>
      </c>
      <c r="AD1808" s="132">
        <f>AC1808-AB1808</f>
        <v>757</v>
      </c>
      <c r="AE1808" s="21"/>
      <c r="AF1808" s="50" t="s">
        <v>103</v>
      </c>
      <c r="AG1808" s="40">
        <f t="shared" ref="AG1808:AG1828" si="1112">AC1808</f>
        <v>235377</v>
      </c>
      <c r="AH1808" s="40">
        <v>236098</v>
      </c>
      <c r="AI1808" s="132">
        <f>AH1808-AG1808</f>
        <v>721</v>
      </c>
    </row>
    <row r="1809" spans="2:35" x14ac:dyDescent="0.35">
      <c r="B1809" s="28" t="s">
        <v>100</v>
      </c>
      <c r="C1809" s="40">
        <v>220336</v>
      </c>
      <c r="D1809" s="23">
        <v>220556</v>
      </c>
      <c r="E1809" s="119">
        <f>D1809-C1809</f>
        <v>220</v>
      </c>
      <c r="F1809" s="21"/>
      <c r="G1809" s="28" t="s">
        <v>100</v>
      </c>
      <c r="H1809" s="23">
        <f t="shared" si="1107"/>
        <v>220556</v>
      </c>
      <c r="I1809" s="40">
        <v>220711</v>
      </c>
      <c r="J1809" s="119">
        <f>I1809-H1809</f>
        <v>155</v>
      </c>
      <c r="K1809" s="21"/>
      <c r="L1809" s="28" t="s">
        <v>100</v>
      </c>
      <c r="M1809" s="40">
        <f t="shared" si="1110"/>
        <v>220711</v>
      </c>
      <c r="N1809" s="40">
        <v>221011</v>
      </c>
      <c r="O1809" s="119">
        <f>N1809-M1809</f>
        <v>300</v>
      </c>
      <c r="P1809" s="21"/>
      <c r="Q1809" s="28" t="s">
        <v>100</v>
      </c>
      <c r="R1809" s="40">
        <f t="shared" si="1108"/>
        <v>221011</v>
      </c>
      <c r="S1809" s="23">
        <v>221166</v>
      </c>
      <c r="T1809" s="119">
        <f>S1809-R1809</f>
        <v>155</v>
      </c>
      <c r="U1809" s="21"/>
      <c r="V1809" s="28" t="s">
        <v>100</v>
      </c>
      <c r="W1809" s="23">
        <f t="shared" si="1109"/>
        <v>221166</v>
      </c>
      <c r="X1809" s="40">
        <v>221326</v>
      </c>
      <c r="Y1809" s="119">
        <f>X1809-W1809</f>
        <v>160</v>
      </c>
      <c r="Z1809" s="21"/>
      <c r="AA1809" s="28" t="s">
        <v>100</v>
      </c>
      <c r="AB1809" s="40">
        <f t="shared" si="1111"/>
        <v>221326</v>
      </c>
      <c r="AC1809" s="40">
        <v>221491</v>
      </c>
      <c r="AD1809" s="119">
        <f>AC1809-AB1809</f>
        <v>165</v>
      </c>
      <c r="AE1809" s="21"/>
      <c r="AF1809" s="28" t="s">
        <v>100</v>
      </c>
      <c r="AG1809" s="40">
        <f t="shared" si="1112"/>
        <v>221491</v>
      </c>
      <c r="AH1809" s="40">
        <v>221696</v>
      </c>
      <c r="AI1809" s="119">
        <f>AH1809-AG1809</f>
        <v>205</v>
      </c>
    </row>
    <row r="1810" spans="2:35" x14ac:dyDescent="0.35">
      <c r="B1810" s="28" t="s">
        <v>1176</v>
      </c>
      <c r="C1810" s="40">
        <v>516</v>
      </c>
      <c r="D1810" s="23">
        <v>516</v>
      </c>
      <c r="E1810" s="119">
        <f>D1810-C1810</f>
        <v>0</v>
      </c>
      <c r="F1810" s="21"/>
      <c r="G1810" s="28" t="s">
        <v>1176</v>
      </c>
      <c r="H1810" s="23">
        <f t="shared" si="1107"/>
        <v>516</v>
      </c>
      <c r="I1810" s="40">
        <v>516</v>
      </c>
      <c r="J1810" s="119">
        <f>I1810-H1810</f>
        <v>0</v>
      </c>
      <c r="K1810" s="21"/>
      <c r="L1810" s="28" t="s">
        <v>1176</v>
      </c>
      <c r="M1810" s="40">
        <f t="shared" si="1110"/>
        <v>516</v>
      </c>
      <c r="N1810" s="40">
        <v>516</v>
      </c>
      <c r="O1810" s="119">
        <f>N1810-M1810</f>
        <v>0</v>
      </c>
      <c r="P1810" s="21"/>
      <c r="Q1810" s="28" t="s">
        <v>1176</v>
      </c>
      <c r="R1810" s="40">
        <f t="shared" si="1108"/>
        <v>516</v>
      </c>
      <c r="S1810" s="23">
        <v>516</v>
      </c>
      <c r="T1810" s="119">
        <f>S1810-R1810</f>
        <v>0</v>
      </c>
      <c r="U1810" s="21"/>
      <c r="V1810" s="28" t="s">
        <v>1176</v>
      </c>
      <c r="W1810" s="23">
        <f t="shared" si="1109"/>
        <v>516</v>
      </c>
      <c r="X1810" s="40">
        <v>516</v>
      </c>
      <c r="Y1810" s="119">
        <f>X1810-W1810</f>
        <v>0</v>
      </c>
      <c r="Z1810" s="21"/>
      <c r="AA1810" s="28" t="s">
        <v>1176</v>
      </c>
      <c r="AB1810" s="40">
        <f t="shared" si="1111"/>
        <v>516</v>
      </c>
      <c r="AC1810" s="40">
        <v>516</v>
      </c>
      <c r="AD1810" s="119">
        <f>AC1810-AB1810</f>
        <v>0</v>
      </c>
      <c r="AE1810" s="21"/>
      <c r="AF1810" s="28" t="s">
        <v>1176</v>
      </c>
      <c r="AG1810" s="40">
        <f t="shared" si="1112"/>
        <v>516</v>
      </c>
      <c r="AH1810" s="40">
        <v>516</v>
      </c>
      <c r="AI1810" s="119">
        <f>AH1810-AG1810</f>
        <v>0</v>
      </c>
    </row>
    <row r="1811" spans="2:35" x14ac:dyDescent="0.35">
      <c r="B1811" s="28" t="s">
        <v>1179</v>
      </c>
      <c r="C1811" s="40">
        <v>12279</v>
      </c>
      <c r="D1811" s="23">
        <v>12279</v>
      </c>
      <c r="E1811" s="119">
        <f>D1811-C1811</f>
        <v>0</v>
      </c>
      <c r="F1811" s="21"/>
      <c r="G1811" s="28" t="s">
        <v>1179</v>
      </c>
      <c r="H1811" s="23">
        <f t="shared" si="1107"/>
        <v>12279</v>
      </c>
      <c r="I1811" s="40">
        <v>12279</v>
      </c>
      <c r="J1811" s="119">
        <f>I1811-H1811</f>
        <v>0</v>
      </c>
      <c r="K1811" s="21"/>
      <c r="L1811" s="28" t="s">
        <v>1179</v>
      </c>
      <c r="M1811" s="40">
        <f t="shared" si="1110"/>
        <v>12279</v>
      </c>
      <c r="N1811" s="40">
        <v>12279</v>
      </c>
      <c r="O1811" s="119">
        <f>N1811-M1811</f>
        <v>0</v>
      </c>
      <c r="P1811" s="21"/>
      <c r="Q1811" s="28" t="s">
        <v>1179</v>
      </c>
      <c r="R1811" s="40">
        <f t="shared" si="1108"/>
        <v>12279</v>
      </c>
      <c r="S1811" s="23">
        <v>12279</v>
      </c>
      <c r="T1811" s="119">
        <f>S1811-R1811</f>
        <v>0</v>
      </c>
      <c r="U1811" s="21"/>
      <c r="V1811" s="28" t="s">
        <v>1179</v>
      </c>
      <c r="W1811" s="23">
        <f t="shared" si="1109"/>
        <v>12279</v>
      </c>
      <c r="X1811" s="40">
        <v>12279</v>
      </c>
      <c r="Y1811" s="119">
        <f>X1811-W1811</f>
        <v>0</v>
      </c>
      <c r="Z1811" s="21"/>
      <c r="AA1811" s="28" t="s">
        <v>1179</v>
      </c>
      <c r="AB1811" s="40">
        <f t="shared" si="1111"/>
        <v>12279</v>
      </c>
      <c r="AC1811" s="40">
        <v>12279</v>
      </c>
      <c r="AD1811" s="119">
        <f>AC1811-AB1811</f>
        <v>0</v>
      </c>
      <c r="AE1811" s="21"/>
      <c r="AF1811" s="28" t="s">
        <v>1179</v>
      </c>
      <c r="AG1811" s="40">
        <f t="shared" si="1112"/>
        <v>12279</v>
      </c>
      <c r="AH1811" s="40">
        <v>12279</v>
      </c>
      <c r="AI1811" s="119">
        <f>AH1811-AG1811</f>
        <v>0</v>
      </c>
    </row>
    <row r="1812" spans="2:35" x14ac:dyDescent="0.35">
      <c r="B1812" s="50" t="s">
        <v>3</v>
      </c>
      <c r="C1812" s="40">
        <v>402969</v>
      </c>
      <c r="D1812" s="23">
        <v>403170</v>
      </c>
      <c r="E1812" s="119">
        <f>(D1812-C1812)*10</f>
        <v>2010</v>
      </c>
      <c r="F1812" s="21"/>
      <c r="G1812" s="50" t="s">
        <v>3</v>
      </c>
      <c r="H1812" s="23">
        <f t="shared" si="1107"/>
        <v>403170</v>
      </c>
      <c r="I1812" s="40">
        <v>403361</v>
      </c>
      <c r="J1812" s="119">
        <f>(I1812-H1812)*10</f>
        <v>1910</v>
      </c>
      <c r="K1812" s="21"/>
      <c r="L1812" s="50" t="s">
        <v>3</v>
      </c>
      <c r="M1812" s="40">
        <f t="shared" si="1110"/>
        <v>403361</v>
      </c>
      <c r="N1812" s="40">
        <v>403567</v>
      </c>
      <c r="O1812" s="119">
        <f>(N1812-M1812)*10</f>
        <v>2060</v>
      </c>
      <c r="P1812" s="21"/>
      <c r="Q1812" s="50" t="s">
        <v>3</v>
      </c>
      <c r="R1812" s="40">
        <f t="shared" si="1108"/>
        <v>403567</v>
      </c>
      <c r="S1812" s="23">
        <v>403748</v>
      </c>
      <c r="T1812" s="119">
        <f>(S1812-R1812)*10</f>
        <v>1810</v>
      </c>
      <c r="U1812" s="21"/>
      <c r="V1812" s="50" t="s">
        <v>3</v>
      </c>
      <c r="W1812" s="23">
        <f t="shared" si="1109"/>
        <v>403748</v>
      </c>
      <c r="X1812" s="40">
        <v>403900</v>
      </c>
      <c r="Y1812" s="119">
        <f>(X1812-W1812)*10</f>
        <v>1520</v>
      </c>
      <c r="Z1812" s="21"/>
      <c r="AA1812" s="50" t="s">
        <v>3</v>
      </c>
      <c r="AB1812" s="40">
        <f t="shared" si="1111"/>
        <v>403900</v>
      </c>
      <c r="AC1812" s="40">
        <v>404119</v>
      </c>
      <c r="AD1812" s="119">
        <f>(AC1812-AB1812)*10</f>
        <v>2190</v>
      </c>
      <c r="AE1812" s="21"/>
      <c r="AF1812" s="50" t="s">
        <v>3</v>
      </c>
      <c r="AG1812" s="40">
        <f t="shared" si="1112"/>
        <v>404119</v>
      </c>
      <c r="AH1812" s="40">
        <v>404309</v>
      </c>
      <c r="AI1812" s="119">
        <f>(AH1812-AG1812)*10</f>
        <v>1900</v>
      </c>
    </row>
    <row r="1813" spans="2:35" x14ac:dyDescent="0.35">
      <c r="B1813" s="50" t="s">
        <v>83</v>
      </c>
      <c r="C1813" s="40">
        <v>32914</v>
      </c>
      <c r="D1813" s="23">
        <v>32920</v>
      </c>
      <c r="E1813" s="119">
        <f>D1813-Supply!C1813</f>
        <v>6</v>
      </c>
      <c r="F1813" s="21"/>
      <c r="G1813" s="50" t="s">
        <v>83</v>
      </c>
      <c r="H1813" s="23">
        <f t="shared" si="1107"/>
        <v>32920</v>
      </c>
      <c r="I1813" s="40">
        <v>32929</v>
      </c>
      <c r="J1813" s="132">
        <f>I1813-H1813</f>
        <v>9</v>
      </c>
      <c r="K1813" s="21"/>
      <c r="L1813" s="50" t="s">
        <v>83</v>
      </c>
      <c r="M1813" s="40">
        <f t="shared" si="1110"/>
        <v>32929</v>
      </c>
      <c r="N1813" s="40">
        <v>32943</v>
      </c>
      <c r="O1813" s="119">
        <f>N1813-Supply!M1813</f>
        <v>14</v>
      </c>
      <c r="P1813" s="21"/>
      <c r="Q1813" s="50" t="s">
        <v>83</v>
      </c>
      <c r="R1813" s="40">
        <f t="shared" si="1108"/>
        <v>32943</v>
      </c>
      <c r="S1813" s="23">
        <v>32951</v>
      </c>
      <c r="T1813" s="119">
        <f>S1813-Supply!R1813</f>
        <v>8</v>
      </c>
      <c r="U1813" s="21"/>
      <c r="V1813" s="50" t="s">
        <v>83</v>
      </c>
      <c r="W1813" s="23">
        <f t="shared" si="1109"/>
        <v>32951</v>
      </c>
      <c r="X1813" s="40">
        <v>32958</v>
      </c>
      <c r="Y1813" s="132">
        <f>X1813-W1813</f>
        <v>7</v>
      </c>
      <c r="Z1813" s="21"/>
      <c r="AA1813" s="50" t="s">
        <v>83</v>
      </c>
      <c r="AB1813" s="40">
        <f t="shared" si="1111"/>
        <v>32958</v>
      </c>
      <c r="AC1813" s="40">
        <v>32961</v>
      </c>
      <c r="AD1813" s="119">
        <f>AC1813-Supply!AB1813</f>
        <v>3</v>
      </c>
      <c r="AE1813" s="21"/>
      <c r="AF1813" s="50" t="s">
        <v>83</v>
      </c>
      <c r="AG1813" s="40">
        <f t="shared" si="1112"/>
        <v>32961</v>
      </c>
      <c r="AH1813" s="40">
        <v>32978</v>
      </c>
      <c r="AI1813" s="119">
        <f>AH1813-Supply!AG1813</f>
        <v>17</v>
      </c>
    </row>
    <row r="1814" spans="2:35" x14ac:dyDescent="0.35">
      <c r="B1814" s="50" t="s">
        <v>84</v>
      </c>
      <c r="C1814" s="40">
        <v>60998</v>
      </c>
      <c r="D1814" s="23">
        <v>61071</v>
      </c>
      <c r="E1814" s="119">
        <f>D1814-C1814</f>
        <v>73</v>
      </c>
      <c r="F1814" s="21"/>
      <c r="G1814" s="50" t="s">
        <v>84</v>
      </c>
      <c r="H1814" s="23">
        <f t="shared" si="1107"/>
        <v>61071</v>
      </c>
      <c r="I1814" s="40">
        <v>61167</v>
      </c>
      <c r="J1814" s="119">
        <f>I1814-H1814</f>
        <v>96</v>
      </c>
      <c r="K1814" s="21"/>
      <c r="L1814" s="50" t="s">
        <v>84</v>
      </c>
      <c r="M1814" s="40">
        <f t="shared" si="1110"/>
        <v>61167</v>
      </c>
      <c r="N1814" s="40">
        <v>61201</v>
      </c>
      <c r="O1814" s="119">
        <f>N1814-M1814</f>
        <v>34</v>
      </c>
      <c r="P1814" s="21"/>
      <c r="Q1814" s="50" t="s">
        <v>84</v>
      </c>
      <c r="R1814" s="40">
        <f t="shared" si="1108"/>
        <v>61201</v>
      </c>
      <c r="S1814" s="23">
        <v>61227</v>
      </c>
      <c r="T1814" s="119">
        <f>S1814-R1814</f>
        <v>26</v>
      </c>
      <c r="U1814" s="21"/>
      <c r="V1814" s="50" t="s">
        <v>84</v>
      </c>
      <c r="W1814" s="23">
        <f t="shared" si="1109"/>
        <v>61227</v>
      </c>
      <c r="X1814" s="40">
        <v>61283</v>
      </c>
      <c r="Y1814" s="119">
        <f>X1814-W1814</f>
        <v>56</v>
      </c>
      <c r="Z1814" s="21"/>
      <c r="AA1814" s="50" t="s">
        <v>84</v>
      </c>
      <c r="AB1814" s="40">
        <f t="shared" si="1111"/>
        <v>61283</v>
      </c>
      <c r="AC1814" s="40">
        <v>61329</v>
      </c>
      <c r="AD1814" s="119">
        <f>AC1814-AB1814</f>
        <v>46</v>
      </c>
      <c r="AE1814" s="21"/>
      <c r="AF1814" s="50" t="s">
        <v>84</v>
      </c>
      <c r="AG1814" s="40">
        <f t="shared" si="1112"/>
        <v>61329</v>
      </c>
      <c r="AH1814" s="40">
        <v>61329</v>
      </c>
      <c r="AI1814" s="119">
        <f>AH1814-AG1814</f>
        <v>0</v>
      </c>
    </row>
    <row r="1815" spans="2:35" x14ac:dyDescent="0.35">
      <c r="B1815" s="50" t="s">
        <v>98</v>
      </c>
      <c r="C1815" s="40">
        <v>139852</v>
      </c>
      <c r="D1815" s="23">
        <v>139852</v>
      </c>
      <c r="E1815" s="119">
        <f>D1815-C1815</f>
        <v>0</v>
      </c>
      <c r="F1815" s="21"/>
      <c r="G1815" s="50" t="s">
        <v>98</v>
      </c>
      <c r="H1815" s="23">
        <f t="shared" si="1107"/>
        <v>139852</v>
      </c>
      <c r="I1815" s="40">
        <v>139852</v>
      </c>
      <c r="J1815" s="119">
        <f>I1815-H1815</f>
        <v>0</v>
      </c>
      <c r="K1815" s="21"/>
      <c r="L1815" s="50" t="s">
        <v>98</v>
      </c>
      <c r="M1815" s="40">
        <f t="shared" si="1110"/>
        <v>139852</v>
      </c>
      <c r="N1815" s="40">
        <v>139852</v>
      </c>
      <c r="O1815" s="119">
        <f>N1815-M1815</f>
        <v>0</v>
      </c>
      <c r="P1815" s="21"/>
      <c r="Q1815" s="50" t="s">
        <v>98</v>
      </c>
      <c r="R1815" s="40">
        <f t="shared" si="1108"/>
        <v>139852</v>
      </c>
      <c r="S1815" s="23">
        <v>139852</v>
      </c>
      <c r="T1815" s="119">
        <f>S1815-R1815</f>
        <v>0</v>
      </c>
      <c r="U1815" s="21"/>
      <c r="V1815" s="50" t="s">
        <v>98</v>
      </c>
      <c r="W1815" s="23">
        <f t="shared" si="1109"/>
        <v>139852</v>
      </c>
      <c r="X1815" s="40">
        <v>139852</v>
      </c>
      <c r="Y1815" s="119">
        <f>X1815-W1815</f>
        <v>0</v>
      </c>
      <c r="Z1815" s="21"/>
      <c r="AA1815" s="50" t="s">
        <v>98</v>
      </c>
      <c r="AB1815" s="40">
        <f t="shared" si="1111"/>
        <v>139852</v>
      </c>
      <c r="AC1815" s="40">
        <v>139852</v>
      </c>
      <c r="AD1815" s="119">
        <f>AC1815-AB1815</f>
        <v>0</v>
      </c>
      <c r="AE1815" s="21"/>
      <c r="AF1815" s="50" t="s">
        <v>98</v>
      </c>
      <c r="AG1815" s="40">
        <f t="shared" si="1112"/>
        <v>139852</v>
      </c>
      <c r="AH1815" s="40">
        <v>139852</v>
      </c>
      <c r="AI1815" s="119">
        <f>AH1815-AG1815</f>
        <v>0</v>
      </c>
    </row>
    <row r="1816" spans="2:35" x14ac:dyDescent="0.35">
      <c r="B1816" s="50" t="s">
        <v>85</v>
      </c>
      <c r="C1816" s="40">
        <v>1082</v>
      </c>
      <c r="D1816" s="23">
        <v>1082</v>
      </c>
      <c r="E1816" s="119">
        <f>D1816-C1816</f>
        <v>0</v>
      </c>
      <c r="F1816" s="21"/>
      <c r="G1816" s="50" t="s">
        <v>85</v>
      </c>
      <c r="H1816" s="23">
        <f t="shared" si="1107"/>
        <v>1082</v>
      </c>
      <c r="I1816" s="40">
        <v>1082</v>
      </c>
      <c r="J1816" s="119">
        <f>I1816-H1816</f>
        <v>0</v>
      </c>
      <c r="K1816" s="21"/>
      <c r="L1816" s="50" t="s">
        <v>85</v>
      </c>
      <c r="M1816" s="40">
        <f t="shared" si="1110"/>
        <v>1082</v>
      </c>
      <c r="N1816" s="40">
        <v>1082</v>
      </c>
      <c r="O1816" s="119">
        <f>N1816-M1816</f>
        <v>0</v>
      </c>
      <c r="P1816" s="21"/>
      <c r="Q1816" s="50" t="s">
        <v>85</v>
      </c>
      <c r="R1816" s="40">
        <f t="shared" si="1108"/>
        <v>1082</v>
      </c>
      <c r="S1816" s="23">
        <v>1082</v>
      </c>
      <c r="T1816" s="119">
        <f>S1816-R1816</f>
        <v>0</v>
      </c>
      <c r="U1816" s="21"/>
      <c r="V1816" s="50" t="s">
        <v>85</v>
      </c>
      <c r="W1816" s="23">
        <f t="shared" si="1109"/>
        <v>1082</v>
      </c>
      <c r="X1816" s="40">
        <v>1082</v>
      </c>
      <c r="Y1816" s="119">
        <f>X1816-W1816</f>
        <v>0</v>
      </c>
      <c r="Z1816" s="21"/>
      <c r="AA1816" s="50" t="s">
        <v>85</v>
      </c>
      <c r="AB1816" s="40">
        <f t="shared" si="1111"/>
        <v>1082</v>
      </c>
      <c r="AC1816" s="40">
        <v>1082</v>
      </c>
      <c r="AD1816" s="119">
        <f>AC1816-AB1816</f>
        <v>0</v>
      </c>
      <c r="AE1816" s="21"/>
      <c r="AF1816" s="50" t="s">
        <v>85</v>
      </c>
      <c r="AG1816" s="40">
        <f t="shared" si="1112"/>
        <v>1082</v>
      </c>
      <c r="AH1816" s="40">
        <v>1082</v>
      </c>
      <c r="AI1816" s="119">
        <f>AH1816-AG1816</f>
        <v>0</v>
      </c>
    </row>
    <row r="1817" spans="2:35" x14ac:dyDescent="0.35">
      <c r="B1817" s="50" t="s">
        <v>86</v>
      </c>
      <c r="C1817" s="40">
        <v>409016</v>
      </c>
      <c r="D1817" s="23">
        <v>409184</v>
      </c>
      <c r="E1817" s="119">
        <f>D1817-C1817</f>
        <v>168</v>
      </c>
      <c r="F1817" s="21"/>
      <c r="G1817" s="50" t="s">
        <v>86</v>
      </c>
      <c r="H1817" s="23">
        <f t="shared" si="1107"/>
        <v>409184</v>
      </c>
      <c r="I1817" s="40">
        <v>409357</v>
      </c>
      <c r="J1817" s="119">
        <f>I1817-H1817</f>
        <v>173</v>
      </c>
      <c r="K1817" s="21"/>
      <c r="L1817" s="50" t="s">
        <v>86</v>
      </c>
      <c r="M1817" s="40">
        <f t="shared" si="1110"/>
        <v>409357</v>
      </c>
      <c r="N1817" s="40">
        <v>409535</v>
      </c>
      <c r="O1817" s="119">
        <f>N1817-M1817</f>
        <v>178</v>
      </c>
      <c r="P1817" s="21"/>
      <c r="Q1817" s="50" t="s">
        <v>86</v>
      </c>
      <c r="R1817" s="40">
        <f t="shared" si="1108"/>
        <v>409535</v>
      </c>
      <c r="S1817" s="23">
        <v>409693</v>
      </c>
      <c r="T1817" s="119">
        <f>S1817-R1817</f>
        <v>158</v>
      </c>
      <c r="U1817" s="21"/>
      <c r="V1817" s="50" t="s">
        <v>86</v>
      </c>
      <c r="W1817" s="23">
        <f t="shared" si="1109"/>
        <v>409693</v>
      </c>
      <c r="X1817" s="40">
        <v>409867</v>
      </c>
      <c r="Y1817" s="119">
        <f>X1817-W1817</f>
        <v>174</v>
      </c>
      <c r="Z1817" s="21"/>
      <c r="AA1817" s="50" t="s">
        <v>86</v>
      </c>
      <c r="AB1817" s="40">
        <f t="shared" si="1111"/>
        <v>409867</v>
      </c>
      <c r="AC1817" s="40">
        <v>409945</v>
      </c>
      <c r="AD1817" s="119">
        <f>AC1817-AB1817</f>
        <v>78</v>
      </c>
      <c r="AE1817" s="21"/>
      <c r="AF1817" s="50" t="s">
        <v>86</v>
      </c>
      <c r="AG1817" s="40">
        <v>9</v>
      </c>
      <c r="AH1817" s="40">
        <v>181</v>
      </c>
      <c r="AI1817" s="119">
        <f>AH1817-AG1817</f>
        <v>172</v>
      </c>
    </row>
    <row r="1818" spans="2:35" x14ac:dyDescent="0.35">
      <c r="B1818" s="50" t="s">
        <v>93</v>
      </c>
      <c r="C1818" s="40"/>
      <c r="D1818" s="23"/>
      <c r="E1818" s="119">
        <f>E1817+E1816+E1815+E1814+E1813+E1812</f>
        <v>2257</v>
      </c>
      <c r="F1818" s="21"/>
      <c r="G1818" s="50" t="s">
        <v>93</v>
      </c>
      <c r="H1818" s="23">
        <f t="shared" si="1107"/>
        <v>0</v>
      </c>
      <c r="I1818" s="40"/>
      <c r="J1818" s="119">
        <f>J1817+J1816+J1815+J1814+J1813+J1812</f>
        <v>2188</v>
      </c>
      <c r="K1818" s="21"/>
      <c r="L1818" s="50" t="s">
        <v>93</v>
      </c>
      <c r="M1818" s="40">
        <f t="shared" si="1110"/>
        <v>0</v>
      </c>
      <c r="N1818" s="40"/>
      <c r="O1818" s="119">
        <f>O1817+O1816+O1815+O1814+O1813+O1812</f>
        <v>2286</v>
      </c>
      <c r="P1818" s="21"/>
      <c r="Q1818" s="50" t="s">
        <v>93</v>
      </c>
      <c r="R1818" s="40">
        <f t="shared" si="1108"/>
        <v>0</v>
      </c>
      <c r="S1818" s="23"/>
      <c r="T1818" s="119">
        <f>T1817+T1816+T1815+T1814+T1813+T1812</f>
        <v>2002</v>
      </c>
      <c r="U1818" s="21"/>
      <c r="V1818" s="50" t="s">
        <v>93</v>
      </c>
      <c r="W1818" s="23">
        <f t="shared" si="1109"/>
        <v>0</v>
      </c>
      <c r="X1818" s="40">
        <v>0</v>
      </c>
      <c r="Y1818" s="119">
        <f>Y1817+Y1816+Y1815+Y1814+Y1813+Y1812</f>
        <v>1757</v>
      </c>
      <c r="Z1818" s="21"/>
      <c r="AA1818" s="50" t="s">
        <v>93</v>
      </c>
      <c r="AB1818" s="40">
        <f t="shared" si="1111"/>
        <v>0</v>
      </c>
      <c r="AC1818" s="40">
        <v>0</v>
      </c>
      <c r="AD1818" s="119">
        <f>AD1817+AD1816+AD1815+AD1814+AD1813+AD1812</f>
        <v>2317</v>
      </c>
      <c r="AE1818" s="21"/>
      <c r="AF1818" s="50" t="s">
        <v>93</v>
      </c>
      <c r="AG1818" s="40">
        <f t="shared" si="1112"/>
        <v>0</v>
      </c>
      <c r="AH1818" s="40"/>
      <c r="AI1818" s="119">
        <f>AI1817+AI1816+AI1815+AI1814+AI1813+AI1812</f>
        <v>2089</v>
      </c>
    </row>
    <row r="1819" spans="2:35" x14ac:dyDescent="0.35">
      <c r="B1819" s="50" t="s">
        <v>87</v>
      </c>
      <c r="C1819" s="40">
        <v>1612098</v>
      </c>
      <c r="D1819" s="40">
        <v>1612156</v>
      </c>
      <c r="E1819" s="119">
        <f t="shared" ref="E1819:E1825" si="1113">D1819-C1819</f>
        <v>58</v>
      </c>
      <c r="F1819" s="21"/>
      <c r="G1819" s="50" t="s">
        <v>87</v>
      </c>
      <c r="H1819" s="40">
        <f>D1819</f>
        <v>1612156</v>
      </c>
      <c r="I1819" s="40">
        <v>1612156</v>
      </c>
      <c r="J1819" s="132">
        <f t="shared" ref="J1819:J1825" si="1114">I1819-H1819</f>
        <v>0</v>
      </c>
      <c r="K1819" s="21"/>
      <c r="L1819" s="50" t="s">
        <v>87</v>
      </c>
      <c r="M1819" s="40">
        <f t="shared" si="1110"/>
        <v>1612156</v>
      </c>
      <c r="N1819" s="40">
        <v>1612156</v>
      </c>
      <c r="O1819" s="119">
        <f t="shared" ref="O1819:O1825" si="1115">N1819-M1819</f>
        <v>0</v>
      </c>
      <c r="P1819" s="21"/>
      <c r="Q1819" s="50" t="s">
        <v>87</v>
      </c>
      <c r="R1819" s="40">
        <f t="shared" si="1108"/>
        <v>1612156</v>
      </c>
      <c r="S1819" s="40">
        <v>1611975</v>
      </c>
      <c r="T1819" s="119">
        <f t="shared" ref="T1819:T1825" si="1116">S1819-R1819</f>
        <v>-181</v>
      </c>
      <c r="U1819" s="21"/>
      <c r="V1819" s="50" t="s">
        <v>87</v>
      </c>
      <c r="W1819" s="23">
        <f t="shared" si="1109"/>
        <v>1611975</v>
      </c>
      <c r="X1819" s="40">
        <v>1611975</v>
      </c>
      <c r="Y1819" s="119">
        <f t="shared" ref="Y1819:Y1825" si="1117">X1819-W1819</f>
        <v>0</v>
      </c>
      <c r="Z1819" s="21"/>
      <c r="AA1819" s="50" t="s">
        <v>87</v>
      </c>
      <c r="AB1819" s="40">
        <f t="shared" si="1111"/>
        <v>1611975</v>
      </c>
      <c r="AC1819" s="40">
        <v>1611975</v>
      </c>
      <c r="AD1819" s="119">
        <f t="shared" ref="AD1819:AD1825" si="1118">AC1819-AB1819</f>
        <v>0</v>
      </c>
      <c r="AE1819" s="21"/>
      <c r="AF1819" s="50" t="s">
        <v>87</v>
      </c>
      <c r="AG1819" s="40">
        <f t="shared" si="1112"/>
        <v>1611975</v>
      </c>
      <c r="AH1819" s="40">
        <v>1611975</v>
      </c>
      <c r="AI1819" s="119">
        <f t="shared" ref="AI1819:AI1825" si="1119">AH1819-AG1819</f>
        <v>0</v>
      </c>
    </row>
    <row r="1820" spans="2:35" x14ac:dyDescent="0.35">
      <c r="B1820" s="50" t="s">
        <v>96</v>
      </c>
      <c r="C1820" s="40">
        <v>948756</v>
      </c>
      <c r="D1820" s="23">
        <v>949131</v>
      </c>
      <c r="E1820" s="119">
        <f t="shared" si="1113"/>
        <v>375</v>
      </c>
      <c r="F1820" s="21"/>
      <c r="G1820" s="50" t="s">
        <v>96</v>
      </c>
      <c r="H1820" s="23">
        <f t="shared" ref="H1820:H1828" si="1120">D1820</f>
        <v>949131</v>
      </c>
      <c r="I1820" s="40">
        <v>949441</v>
      </c>
      <c r="J1820" s="119">
        <f t="shared" si="1114"/>
        <v>310</v>
      </c>
      <c r="K1820" s="21"/>
      <c r="L1820" s="50" t="s">
        <v>96</v>
      </c>
      <c r="M1820" s="40">
        <f t="shared" si="1110"/>
        <v>949441</v>
      </c>
      <c r="N1820" s="40">
        <v>949721</v>
      </c>
      <c r="O1820" s="119">
        <f t="shared" si="1115"/>
        <v>280</v>
      </c>
      <c r="P1820" s="21"/>
      <c r="Q1820" s="50" t="s">
        <v>96</v>
      </c>
      <c r="R1820" s="40">
        <f t="shared" si="1108"/>
        <v>949721</v>
      </c>
      <c r="S1820" s="23">
        <v>950041</v>
      </c>
      <c r="T1820" s="119">
        <f t="shared" si="1116"/>
        <v>320</v>
      </c>
      <c r="U1820" s="21"/>
      <c r="V1820" s="50" t="s">
        <v>96</v>
      </c>
      <c r="W1820" s="23">
        <f t="shared" si="1109"/>
        <v>950041</v>
      </c>
      <c r="X1820" s="40">
        <v>950356</v>
      </c>
      <c r="Y1820" s="119">
        <f t="shared" si="1117"/>
        <v>315</v>
      </c>
      <c r="Z1820" s="21"/>
      <c r="AA1820" s="50" t="s">
        <v>96</v>
      </c>
      <c r="AB1820" s="40">
        <f t="shared" si="1111"/>
        <v>950356</v>
      </c>
      <c r="AC1820" s="40">
        <v>950733</v>
      </c>
      <c r="AD1820" s="119">
        <f t="shared" si="1118"/>
        <v>377</v>
      </c>
      <c r="AE1820" s="21"/>
      <c r="AF1820" s="50" t="s">
        <v>96</v>
      </c>
      <c r="AG1820" s="40">
        <f t="shared" si="1112"/>
        <v>950733</v>
      </c>
      <c r="AH1820" s="40">
        <v>951009</v>
      </c>
      <c r="AI1820" s="119">
        <f t="shared" si="1119"/>
        <v>276</v>
      </c>
    </row>
    <row r="1821" spans="2:35" x14ac:dyDescent="0.35">
      <c r="B1821" s="50" t="s">
        <v>88</v>
      </c>
      <c r="C1821" s="40">
        <v>0</v>
      </c>
      <c r="D1821" s="23"/>
      <c r="E1821" s="119">
        <f t="shared" si="1113"/>
        <v>0</v>
      </c>
      <c r="F1821" s="21"/>
      <c r="G1821" s="50" t="s">
        <v>88</v>
      </c>
      <c r="H1821" s="23">
        <f t="shared" si="1120"/>
        <v>0</v>
      </c>
      <c r="I1821" s="40">
        <v>0</v>
      </c>
      <c r="J1821" s="119">
        <f t="shared" si="1114"/>
        <v>0</v>
      </c>
      <c r="K1821" s="21"/>
      <c r="L1821" s="50" t="s">
        <v>88</v>
      </c>
      <c r="M1821" s="40">
        <f t="shared" si="1110"/>
        <v>0</v>
      </c>
      <c r="N1821" s="40">
        <v>0</v>
      </c>
      <c r="O1821" s="119">
        <f t="shared" si="1115"/>
        <v>0</v>
      </c>
      <c r="P1821" s="21"/>
      <c r="Q1821" s="50" t="s">
        <v>88</v>
      </c>
      <c r="R1821" s="40">
        <f t="shared" si="1108"/>
        <v>0</v>
      </c>
      <c r="S1821" s="23">
        <v>0</v>
      </c>
      <c r="T1821" s="119">
        <f t="shared" si="1116"/>
        <v>0</v>
      </c>
      <c r="U1821" s="21"/>
      <c r="V1821" s="50" t="s">
        <v>88</v>
      </c>
      <c r="W1821" s="23">
        <f t="shared" si="1109"/>
        <v>0</v>
      </c>
      <c r="X1821" s="40">
        <v>0</v>
      </c>
      <c r="Y1821" s="119">
        <f t="shared" si="1117"/>
        <v>0</v>
      </c>
      <c r="Z1821" s="21"/>
      <c r="AA1821" s="50" t="s">
        <v>88</v>
      </c>
      <c r="AB1821" s="40">
        <f t="shared" si="1111"/>
        <v>0</v>
      </c>
      <c r="AC1821" s="40">
        <v>0</v>
      </c>
      <c r="AD1821" s="119">
        <f t="shared" si="1118"/>
        <v>0</v>
      </c>
      <c r="AE1821" s="21"/>
      <c r="AF1821" s="50" t="s">
        <v>88</v>
      </c>
      <c r="AG1821" s="40">
        <f t="shared" si="1112"/>
        <v>0</v>
      </c>
      <c r="AH1821" s="40">
        <v>0</v>
      </c>
      <c r="AI1821" s="119">
        <f t="shared" si="1119"/>
        <v>0</v>
      </c>
    </row>
    <row r="1822" spans="2:35" x14ac:dyDescent="0.35">
      <c r="B1822" s="50" t="s">
        <v>108</v>
      </c>
      <c r="C1822" s="40">
        <v>3338</v>
      </c>
      <c r="D1822" s="23">
        <v>3339</v>
      </c>
      <c r="E1822" s="119">
        <f t="shared" si="1113"/>
        <v>1</v>
      </c>
      <c r="F1822" s="21"/>
      <c r="G1822" s="50" t="s">
        <v>108</v>
      </c>
      <c r="H1822" s="23">
        <f t="shared" si="1120"/>
        <v>3339</v>
      </c>
      <c r="I1822" s="40">
        <v>3340</v>
      </c>
      <c r="J1822" s="119">
        <f t="shared" si="1114"/>
        <v>1</v>
      </c>
      <c r="K1822" s="21"/>
      <c r="L1822" s="50" t="s">
        <v>108</v>
      </c>
      <c r="M1822" s="40">
        <f t="shared" si="1110"/>
        <v>3340</v>
      </c>
      <c r="N1822" s="40">
        <v>3341</v>
      </c>
      <c r="O1822" s="119">
        <f t="shared" si="1115"/>
        <v>1</v>
      </c>
      <c r="P1822" s="21"/>
      <c r="Q1822" s="50" t="s">
        <v>108</v>
      </c>
      <c r="R1822" s="40">
        <f t="shared" si="1108"/>
        <v>3341</v>
      </c>
      <c r="S1822" s="23">
        <v>3342</v>
      </c>
      <c r="T1822" s="119">
        <f t="shared" si="1116"/>
        <v>1</v>
      </c>
      <c r="U1822" s="21"/>
      <c r="V1822" s="50" t="s">
        <v>108</v>
      </c>
      <c r="W1822" s="23">
        <f t="shared" si="1109"/>
        <v>3342</v>
      </c>
      <c r="X1822" s="40">
        <v>3342</v>
      </c>
      <c r="Y1822" s="119">
        <f t="shared" si="1117"/>
        <v>0</v>
      </c>
      <c r="Z1822" s="21"/>
      <c r="AA1822" s="50" t="s">
        <v>108</v>
      </c>
      <c r="AB1822" s="40">
        <f t="shared" si="1111"/>
        <v>3342</v>
      </c>
      <c r="AC1822" s="40">
        <v>3342</v>
      </c>
      <c r="AD1822" s="119">
        <f t="shared" si="1118"/>
        <v>0</v>
      </c>
      <c r="AE1822" s="21"/>
      <c r="AF1822" s="50" t="s">
        <v>108</v>
      </c>
      <c r="AG1822" s="40">
        <f t="shared" si="1112"/>
        <v>3342</v>
      </c>
      <c r="AH1822" s="40">
        <v>3342</v>
      </c>
      <c r="AI1822" s="119">
        <f t="shared" si="1119"/>
        <v>0</v>
      </c>
    </row>
    <row r="1823" spans="2:35" x14ac:dyDescent="0.35">
      <c r="B1823" s="50" t="s">
        <v>89</v>
      </c>
      <c r="C1823" s="40">
        <v>729088</v>
      </c>
      <c r="D1823" s="23">
        <v>729420</v>
      </c>
      <c r="E1823" s="119">
        <f t="shared" si="1113"/>
        <v>332</v>
      </c>
      <c r="F1823" s="21"/>
      <c r="G1823" s="50" t="s">
        <v>89</v>
      </c>
      <c r="H1823" s="23">
        <f t="shared" si="1120"/>
        <v>729420</v>
      </c>
      <c r="I1823" s="40">
        <v>729808</v>
      </c>
      <c r="J1823" s="119">
        <f t="shared" si="1114"/>
        <v>388</v>
      </c>
      <c r="K1823" s="21"/>
      <c r="L1823" s="50" t="s">
        <v>89</v>
      </c>
      <c r="M1823" s="40">
        <f t="shared" si="1110"/>
        <v>729808</v>
      </c>
      <c r="N1823" s="40">
        <v>730181</v>
      </c>
      <c r="O1823" s="119">
        <f t="shared" si="1115"/>
        <v>373</v>
      </c>
      <c r="P1823" s="21"/>
      <c r="Q1823" s="50" t="s">
        <v>89</v>
      </c>
      <c r="R1823" s="40">
        <f t="shared" si="1108"/>
        <v>730181</v>
      </c>
      <c r="S1823" s="23">
        <v>730506</v>
      </c>
      <c r="T1823" s="119">
        <f t="shared" si="1116"/>
        <v>325</v>
      </c>
      <c r="U1823" s="21"/>
      <c r="V1823" s="50" t="s">
        <v>89</v>
      </c>
      <c r="W1823" s="23">
        <f t="shared" si="1109"/>
        <v>730506</v>
      </c>
      <c r="X1823" s="40">
        <v>730914</v>
      </c>
      <c r="Y1823" s="119">
        <f t="shared" si="1117"/>
        <v>408</v>
      </c>
      <c r="Z1823" s="21"/>
      <c r="AA1823" s="50" t="s">
        <v>89</v>
      </c>
      <c r="AB1823" s="40">
        <f t="shared" si="1111"/>
        <v>730914</v>
      </c>
      <c r="AC1823" s="40">
        <v>731352</v>
      </c>
      <c r="AD1823" s="119">
        <f t="shared" si="1118"/>
        <v>438</v>
      </c>
      <c r="AE1823" s="21"/>
      <c r="AF1823" s="50" t="s">
        <v>89</v>
      </c>
      <c r="AG1823" s="40">
        <f t="shared" si="1112"/>
        <v>731352</v>
      </c>
      <c r="AH1823" s="40">
        <v>731765</v>
      </c>
      <c r="AI1823" s="119">
        <f t="shared" si="1119"/>
        <v>413</v>
      </c>
    </row>
    <row r="1824" spans="2:35" x14ac:dyDescent="0.35">
      <c r="B1824" s="50" t="s">
        <v>90</v>
      </c>
      <c r="C1824" s="40">
        <v>408542</v>
      </c>
      <c r="D1824" s="23">
        <v>408876</v>
      </c>
      <c r="E1824" s="119">
        <f t="shared" si="1113"/>
        <v>334</v>
      </c>
      <c r="F1824" s="21"/>
      <c r="G1824" s="50" t="s">
        <v>90</v>
      </c>
      <c r="H1824" s="23">
        <f t="shared" si="1120"/>
        <v>408876</v>
      </c>
      <c r="I1824" s="40">
        <v>409091</v>
      </c>
      <c r="J1824" s="119">
        <f t="shared" si="1114"/>
        <v>215</v>
      </c>
      <c r="K1824" s="21"/>
      <c r="L1824" s="50" t="s">
        <v>90</v>
      </c>
      <c r="M1824" s="40">
        <f t="shared" si="1110"/>
        <v>409091</v>
      </c>
      <c r="N1824" s="40">
        <v>409395</v>
      </c>
      <c r="O1824" s="132">
        <f t="shared" si="1115"/>
        <v>304</v>
      </c>
      <c r="P1824" s="21"/>
      <c r="Q1824" s="50" t="s">
        <v>90</v>
      </c>
      <c r="R1824" s="40">
        <f t="shared" si="1108"/>
        <v>409395</v>
      </c>
      <c r="S1824" s="23">
        <v>409609</v>
      </c>
      <c r="T1824" s="119">
        <f t="shared" si="1116"/>
        <v>214</v>
      </c>
      <c r="U1824" s="21"/>
      <c r="V1824" s="50" t="s">
        <v>90</v>
      </c>
      <c r="W1824" s="23">
        <f t="shared" si="1109"/>
        <v>409609</v>
      </c>
      <c r="X1824" s="40">
        <v>409752</v>
      </c>
      <c r="Y1824" s="119">
        <f t="shared" si="1117"/>
        <v>143</v>
      </c>
      <c r="Z1824" s="21"/>
      <c r="AA1824" s="50" t="s">
        <v>90</v>
      </c>
      <c r="AB1824" s="40">
        <f t="shared" si="1111"/>
        <v>409752</v>
      </c>
      <c r="AC1824" s="40">
        <v>410224</v>
      </c>
      <c r="AD1824" s="132">
        <f t="shared" si="1118"/>
        <v>472</v>
      </c>
      <c r="AE1824" s="21"/>
      <c r="AF1824" s="50" t="s">
        <v>90</v>
      </c>
      <c r="AG1824" s="40">
        <f t="shared" si="1112"/>
        <v>410224</v>
      </c>
      <c r="AH1824" s="40">
        <v>410549</v>
      </c>
      <c r="AI1824" s="132">
        <f t="shared" si="1119"/>
        <v>325</v>
      </c>
    </row>
    <row r="1825" spans="2:35" x14ac:dyDescent="0.35">
      <c r="B1825" s="50" t="s">
        <v>91</v>
      </c>
      <c r="C1825" s="40">
        <v>1312504</v>
      </c>
      <c r="D1825" s="23">
        <v>1314161</v>
      </c>
      <c r="E1825" s="119">
        <f t="shared" si="1113"/>
        <v>1657</v>
      </c>
      <c r="F1825" s="21"/>
      <c r="G1825" s="50" t="s">
        <v>91</v>
      </c>
      <c r="H1825" s="23">
        <f t="shared" si="1120"/>
        <v>1314161</v>
      </c>
      <c r="I1825" s="40">
        <v>1315859</v>
      </c>
      <c r="J1825" s="119">
        <f t="shared" si="1114"/>
        <v>1698</v>
      </c>
      <c r="K1825" s="21"/>
      <c r="L1825" s="50" t="s">
        <v>91</v>
      </c>
      <c r="M1825" s="40">
        <f t="shared" si="1110"/>
        <v>1315859</v>
      </c>
      <c r="N1825" s="40">
        <v>1317532</v>
      </c>
      <c r="O1825" s="132">
        <f t="shared" si="1115"/>
        <v>1673</v>
      </c>
      <c r="P1825" s="21"/>
      <c r="Q1825" s="50" t="s">
        <v>91</v>
      </c>
      <c r="R1825" s="40">
        <f t="shared" si="1108"/>
        <v>1317532</v>
      </c>
      <c r="S1825" s="23">
        <v>1319171</v>
      </c>
      <c r="T1825" s="119">
        <f t="shared" si="1116"/>
        <v>1639</v>
      </c>
      <c r="U1825" s="21"/>
      <c r="V1825" s="50" t="s">
        <v>91</v>
      </c>
      <c r="W1825" s="23">
        <f t="shared" si="1109"/>
        <v>1319171</v>
      </c>
      <c r="X1825" s="40">
        <v>1320224</v>
      </c>
      <c r="Y1825" s="119">
        <f t="shared" si="1117"/>
        <v>1053</v>
      </c>
      <c r="Z1825" s="21"/>
      <c r="AA1825" s="50" t="s">
        <v>91</v>
      </c>
      <c r="AB1825" s="40">
        <f t="shared" si="1111"/>
        <v>1320224</v>
      </c>
      <c r="AC1825" s="40">
        <v>1321466</v>
      </c>
      <c r="AD1825" s="132">
        <f t="shared" si="1118"/>
        <v>1242</v>
      </c>
      <c r="AE1825" s="21"/>
      <c r="AF1825" s="50" t="s">
        <v>91</v>
      </c>
      <c r="AG1825" s="40">
        <f t="shared" si="1112"/>
        <v>1321466</v>
      </c>
      <c r="AH1825" s="40">
        <v>1323144</v>
      </c>
      <c r="AI1825" s="132">
        <f t="shared" si="1119"/>
        <v>1678</v>
      </c>
    </row>
    <row r="1826" spans="2:35" x14ac:dyDescent="0.35">
      <c r="B1826" s="50" t="s">
        <v>94</v>
      </c>
      <c r="C1826" s="40"/>
      <c r="D1826" s="23"/>
      <c r="E1826" s="119">
        <f>SUM(E1819:E1825)</f>
        <v>2757</v>
      </c>
      <c r="F1826" s="21"/>
      <c r="G1826" s="50" t="s">
        <v>94</v>
      </c>
      <c r="H1826" s="23">
        <f t="shared" si="1120"/>
        <v>0</v>
      </c>
      <c r="I1826" s="40"/>
      <c r="J1826" s="119">
        <f>SUM(J1819:J1825)</f>
        <v>2612</v>
      </c>
      <c r="K1826" s="21"/>
      <c r="L1826" s="50" t="s">
        <v>94</v>
      </c>
      <c r="M1826" s="40">
        <f t="shared" si="1110"/>
        <v>0</v>
      </c>
      <c r="N1826" s="40"/>
      <c r="O1826" s="119">
        <f>SUM(O1819:O1825)</f>
        <v>2631</v>
      </c>
      <c r="P1826" s="21"/>
      <c r="Q1826" s="50" t="s">
        <v>94</v>
      </c>
      <c r="R1826" s="40">
        <f t="shared" si="1108"/>
        <v>0</v>
      </c>
      <c r="S1826" s="23"/>
      <c r="T1826" s="119">
        <f>SUM(T1819:T1825)</f>
        <v>2318</v>
      </c>
      <c r="U1826" s="21"/>
      <c r="V1826" s="50" t="s">
        <v>94</v>
      </c>
      <c r="W1826" s="23">
        <f t="shared" si="1109"/>
        <v>0</v>
      </c>
      <c r="X1826" s="40">
        <v>0</v>
      </c>
      <c r="Y1826" s="119">
        <f>SUM(Y1819:Y1825)</f>
        <v>1919</v>
      </c>
      <c r="Z1826" s="21"/>
      <c r="AA1826" s="50" t="s">
        <v>94</v>
      </c>
      <c r="AB1826" s="40">
        <f t="shared" si="1111"/>
        <v>0</v>
      </c>
      <c r="AC1826" s="40">
        <v>0</v>
      </c>
      <c r="AD1826" s="119">
        <f>SUM(AD1819:AD1825)</f>
        <v>2529</v>
      </c>
      <c r="AE1826" s="21"/>
      <c r="AF1826" s="50" t="s">
        <v>94</v>
      </c>
      <c r="AG1826" s="40">
        <f t="shared" si="1112"/>
        <v>0</v>
      </c>
      <c r="AH1826" s="40"/>
      <c r="AI1826" s="119">
        <f>SUM(AI1819:AI1825)</f>
        <v>2692</v>
      </c>
    </row>
    <row r="1827" spans="2:35" x14ac:dyDescent="0.35">
      <c r="B1827" s="50" t="s">
        <v>97</v>
      </c>
      <c r="C1827" s="40">
        <v>649737</v>
      </c>
      <c r="D1827" s="23">
        <v>649890</v>
      </c>
      <c r="E1827" s="132">
        <f>D1827-C1827</f>
        <v>153</v>
      </c>
      <c r="F1827" s="21"/>
      <c r="G1827" s="50" t="s">
        <v>97</v>
      </c>
      <c r="H1827" s="23">
        <f t="shared" si="1120"/>
        <v>649890</v>
      </c>
      <c r="I1827" s="40">
        <v>650000</v>
      </c>
      <c r="J1827" s="132">
        <f>I1827-H1827</f>
        <v>110</v>
      </c>
      <c r="K1827" s="21"/>
      <c r="L1827" s="50" t="s">
        <v>97</v>
      </c>
      <c r="M1827" s="40">
        <f t="shared" si="1110"/>
        <v>650000</v>
      </c>
      <c r="N1827" s="40">
        <v>650201</v>
      </c>
      <c r="O1827" s="119">
        <f>N1827-M1827</f>
        <v>201</v>
      </c>
      <c r="P1827" s="21"/>
      <c r="Q1827" s="50" t="s">
        <v>97</v>
      </c>
      <c r="R1827" s="40">
        <f t="shared" si="1108"/>
        <v>650201</v>
      </c>
      <c r="S1827" s="23">
        <v>650334</v>
      </c>
      <c r="T1827" s="119">
        <f>S1827-R1827</f>
        <v>133</v>
      </c>
      <c r="U1827" s="21"/>
      <c r="V1827" s="50" t="s">
        <v>97</v>
      </c>
      <c r="W1827" s="23">
        <f t="shared" si="1109"/>
        <v>650334</v>
      </c>
      <c r="X1827" s="40">
        <v>650547</v>
      </c>
      <c r="Y1827" s="132">
        <f>X1827-W1827</f>
        <v>213</v>
      </c>
      <c r="Z1827" s="21"/>
      <c r="AA1827" s="50" t="s">
        <v>97</v>
      </c>
      <c r="AB1827" s="40">
        <f t="shared" si="1111"/>
        <v>650547</v>
      </c>
      <c r="AC1827" s="40">
        <v>650788</v>
      </c>
      <c r="AD1827" s="119">
        <f>AC1827-AB1827</f>
        <v>241</v>
      </c>
      <c r="AE1827" s="21"/>
      <c r="AF1827" s="50" t="s">
        <v>97</v>
      </c>
      <c r="AG1827" s="40">
        <f t="shared" si="1112"/>
        <v>650788</v>
      </c>
      <c r="AH1827" s="40">
        <v>650849</v>
      </c>
      <c r="AI1827" s="119">
        <f>AH1827-AG1827</f>
        <v>61</v>
      </c>
    </row>
    <row r="1828" spans="2:35" x14ac:dyDescent="0.35">
      <c r="B1828" s="29" t="s">
        <v>130</v>
      </c>
      <c r="C1828" s="40">
        <v>0</v>
      </c>
      <c r="D1828" s="23"/>
      <c r="E1828" s="121">
        <f>E1827+E1826+E1818+E1810+E1811+E1809+E1808+E1807+E1806</f>
        <v>7977</v>
      </c>
      <c r="F1828" s="21"/>
      <c r="G1828" s="29" t="s">
        <v>130</v>
      </c>
      <c r="H1828" s="23">
        <f t="shared" si="1120"/>
        <v>0</v>
      </c>
      <c r="I1828" s="40">
        <v>0</v>
      </c>
      <c r="J1828" s="121">
        <f>J1827+J1826+J1818+J1810+J1811+J1809+J1808+J1807+J1806</f>
        <v>7023</v>
      </c>
      <c r="K1828" s="21"/>
      <c r="L1828" s="29" t="s">
        <v>130</v>
      </c>
      <c r="M1828" s="40">
        <f t="shared" si="1110"/>
        <v>0</v>
      </c>
      <c r="N1828" s="40">
        <v>0</v>
      </c>
      <c r="O1828" s="121">
        <f>O1827+O1826+O1818+O1810+O1811+O1809+O1808+O1807+O1806</f>
        <v>8138</v>
      </c>
      <c r="P1828" s="21"/>
      <c r="Q1828" s="29" t="s">
        <v>130</v>
      </c>
      <c r="R1828" s="40">
        <f t="shared" si="1108"/>
        <v>0</v>
      </c>
      <c r="S1828" s="23"/>
      <c r="T1828" s="121">
        <f>T1827+T1826+T1818+T1810+T1811+T1809+T1808+T1807+T1806</f>
        <v>6399</v>
      </c>
      <c r="U1828" s="21"/>
      <c r="V1828" s="29" t="s">
        <v>130</v>
      </c>
      <c r="W1828" s="23">
        <f t="shared" si="1109"/>
        <v>0</v>
      </c>
      <c r="X1828" s="40">
        <v>0</v>
      </c>
      <c r="Y1828" s="121">
        <f>Y1827+Y1826+Y1818+Y1810+Y1811+Y1809+Y1808+Y1807+Y1806</f>
        <v>6431</v>
      </c>
      <c r="Z1828" s="21"/>
      <c r="AA1828" s="29" t="s">
        <v>130</v>
      </c>
      <c r="AB1828" s="40">
        <f t="shared" si="1111"/>
        <v>0</v>
      </c>
      <c r="AC1828" s="40">
        <v>0</v>
      </c>
      <c r="AD1828" s="121">
        <f>AD1827+AD1826+AD1818+AD1810+AD1811+AD1809+AD1808+AD1807+AD1806</f>
        <v>8169</v>
      </c>
      <c r="AE1828" s="21"/>
      <c r="AF1828" s="29" t="s">
        <v>130</v>
      </c>
      <c r="AG1828" s="40">
        <f t="shared" si="1112"/>
        <v>0</v>
      </c>
      <c r="AH1828" s="40">
        <v>0</v>
      </c>
      <c r="AI1828" s="121">
        <f>AI1827+AI1826+AI1818+AI1810+AI1811+AI1809+AI1808+AI1807+AI1806</f>
        <v>7495</v>
      </c>
    </row>
    <row r="1829" spans="2:35" x14ac:dyDescent="0.35">
      <c r="B1829" s="21"/>
      <c r="C1829" s="21"/>
      <c r="D1829" s="21"/>
      <c r="E1829" s="123">
        <f>E1828-E1812+471</f>
        <v>6438</v>
      </c>
      <c r="F1829" s="21"/>
      <c r="G1829" s="21"/>
      <c r="H1829" s="23"/>
      <c r="I1829" s="40">
        <v>0</v>
      </c>
      <c r="J1829" s="123">
        <f>J1828-J1812+471</f>
        <v>5584</v>
      </c>
      <c r="K1829" s="21"/>
      <c r="L1829" s="21"/>
      <c r="M1829" s="21"/>
      <c r="N1829" s="21"/>
      <c r="O1829" s="123">
        <f>O1828-O1812+471</f>
        <v>6549</v>
      </c>
      <c r="P1829" s="21"/>
      <c r="Q1829" s="21"/>
      <c r="R1829" s="21"/>
      <c r="S1829" s="21"/>
      <c r="T1829" s="123">
        <f>T1828-T1812+471</f>
        <v>5060</v>
      </c>
      <c r="U1829" s="21"/>
      <c r="V1829" s="21"/>
      <c r="W1829" s="23"/>
      <c r="X1829" s="40">
        <v>0</v>
      </c>
      <c r="Y1829" s="123">
        <f>Y1828-Y1812+471</f>
        <v>5382</v>
      </c>
      <c r="Z1829" s="21"/>
      <c r="AA1829" s="21"/>
      <c r="AB1829" s="21"/>
      <c r="AC1829" s="21"/>
      <c r="AD1829" s="123">
        <f>AD1828-AD1812+471</f>
        <v>6450</v>
      </c>
      <c r="AE1829" s="21"/>
      <c r="AF1829" s="21"/>
      <c r="AG1829" s="21"/>
      <c r="AH1829" s="21"/>
      <c r="AI1829" s="123">
        <f>AI1828-AI1812+471</f>
        <v>6066</v>
      </c>
    </row>
    <row r="1831" spans="2:35" x14ac:dyDescent="0.35">
      <c r="B1831" s="117" t="s">
        <v>114</v>
      </c>
      <c r="C1831" s="292" t="s">
        <v>1987</v>
      </c>
      <c r="D1831" s="293"/>
      <c r="E1831" s="294"/>
      <c r="F1831" s="21"/>
      <c r="G1831" s="117" t="s">
        <v>114</v>
      </c>
      <c r="H1831" s="292" t="s">
        <v>1988</v>
      </c>
      <c r="I1831" s="293"/>
      <c r="J1831" s="294"/>
      <c r="K1831" s="21"/>
      <c r="L1831" s="117" t="s">
        <v>114</v>
      </c>
      <c r="M1831" s="292" t="s">
        <v>1989</v>
      </c>
      <c r="N1831" s="293"/>
      <c r="O1831" s="294"/>
      <c r="P1831" s="21"/>
      <c r="Q1831" s="117" t="s">
        <v>114</v>
      </c>
      <c r="R1831" s="292" t="s">
        <v>1990</v>
      </c>
      <c r="S1831" s="293"/>
      <c r="T1831" s="294"/>
      <c r="U1831" s="21"/>
      <c r="V1831" s="117" t="s">
        <v>114</v>
      </c>
      <c r="W1831" s="292" t="s">
        <v>1991</v>
      </c>
      <c r="X1831" s="293"/>
      <c r="Y1831" s="294"/>
      <c r="Z1831" s="21"/>
      <c r="AA1831" s="117" t="s">
        <v>114</v>
      </c>
      <c r="AB1831" s="292" t="s">
        <v>1992</v>
      </c>
      <c r="AC1831" s="293"/>
      <c r="AD1831" s="294"/>
      <c r="AE1831" s="21"/>
      <c r="AF1831" s="117" t="s">
        <v>114</v>
      </c>
      <c r="AG1831" s="292" t="s">
        <v>1993</v>
      </c>
      <c r="AH1831" s="293"/>
      <c r="AI1831" s="294"/>
    </row>
    <row r="1832" spans="2:35" x14ac:dyDescent="0.35">
      <c r="B1832" s="50"/>
      <c r="C1832" s="118" t="s">
        <v>81</v>
      </c>
      <c r="D1832" s="118" t="s">
        <v>82</v>
      </c>
      <c r="E1832" s="118" t="s">
        <v>95</v>
      </c>
      <c r="F1832" s="21"/>
      <c r="G1832" s="50"/>
      <c r="H1832" s="118" t="s">
        <v>81</v>
      </c>
      <c r="I1832" s="118" t="s">
        <v>82</v>
      </c>
      <c r="J1832" s="118" t="s">
        <v>95</v>
      </c>
      <c r="K1832" s="21"/>
      <c r="L1832" s="50"/>
      <c r="M1832" s="118" t="s">
        <v>81</v>
      </c>
      <c r="N1832" s="118" t="s">
        <v>82</v>
      </c>
      <c r="O1832" s="118" t="s">
        <v>95</v>
      </c>
      <c r="P1832" s="21"/>
      <c r="Q1832" s="50"/>
      <c r="R1832" s="118" t="s">
        <v>81</v>
      </c>
      <c r="S1832" s="118" t="s">
        <v>82</v>
      </c>
      <c r="T1832" s="118" t="s">
        <v>95</v>
      </c>
      <c r="U1832" s="21"/>
      <c r="V1832" s="50"/>
      <c r="W1832" s="118" t="s">
        <v>81</v>
      </c>
      <c r="X1832" s="118" t="s">
        <v>82</v>
      </c>
      <c r="Y1832" s="118" t="s">
        <v>95</v>
      </c>
      <c r="Z1832" s="21"/>
      <c r="AA1832" s="50"/>
      <c r="AB1832" s="118" t="s">
        <v>81</v>
      </c>
      <c r="AC1832" s="118" t="s">
        <v>82</v>
      </c>
      <c r="AD1832" s="118" t="s">
        <v>95</v>
      </c>
      <c r="AE1832" s="21"/>
      <c r="AF1832" s="50"/>
      <c r="AG1832" s="118" t="s">
        <v>81</v>
      </c>
      <c r="AH1832" s="118" t="s">
        <v>82</v>
      </c>
      <c r="AI1832" s="118" t="s">
        <v>95</v>
      </c>
    </row>
    <row r="1833" spans="2:35" x14ac:dyDescent="0.35">
      <c r="B1833" s="50" t="s">
        <v>92</v>
      </c>
      <c r="C1833" s="40">
        <f>AH1806</f>
        <v>534683</v>
      </c>
      <c r="D1833" s="23">
        <v>534789</v>
      </c>
      <c r="E1833" s="119">
        <f>(D1833-C1833)*10</f>
        <v>1060</v>
      </c>
      <c r="F1833" s="21"/>
      <c r="G1833" s="50" t="s">
        <v>92</v>
      </c>
      <c r="H1833" s="23">
        <f>D1833</f>
        <v>534789</v>
      </c>
      <c r="I1833" s="40">
        <v>534911</v>
      </c>
      <c r="J1833" s="119">
        <f>(I1833-H1833)*10</f>
        <v>1220</v>
      </c>
      <c r="K1833" s="21"/>
      <c r="L1833" s="50" t="s">
        <v>92</v>
      </c>
      <c r="M1833" s="40">
        <f>I1833</f>
        <v>534911</v>
      </c>
      <c r="N1833" s="40">
        <v>535011</v>
      </c>
      <c r="O1833" s="119">
        <f>(N1833-M1833)*10</f>
        <v>1000</v>
      </c>
      <c r="P1833" s="21"/>
      <c r="Q1833" s="50" t="s">
        <v>92</v>
      </c>
      <c r="R1833" s="40">
        <f>N1833</f>
        <v>535011</v>
      </c>
      <c r="S1833" s="23">
        <v>535104</v>
      </c>
      <c r="T1833" s="119">
        <f>(S1833-R1833)*10</f>
        <v>930</v>
      </c>
      <c r="U1833" s="21"/>
      <c r="V1833" s="50" t="s">
        <v>92</v>
      </c>
      <c r="W1833" s="23">
        <f>S1833</f>
        <v>535104</v>
      </c>
      <c r="X1833" s="40">
        <v>535129</v>
      </c>
      <c r="Y1833" s="119">
        <f>(X1833-W1833)*10</f>
        <v>250</v>
      </c>
      <c r="Z1833" s="21"/>
      <c r="AA1833" s="50" t="s">
        <v>92</v>
      </c>
      <c r="AB1833" s="40">
        <f>X1833</f>
        <v>535129</v>
      </c>
      <c r="AC1833" s="40">
        <v>535175</v>
      </c>
      <c r="AD1833" s="119">
        <f>(AC1833-AB1833)*10</f>
        <v>460</v>
      </c>
      <c r="AE1833" s="21"/>
      <c r="AF1833" s="50" t="s">
        <v>92</v>
      </c>
      <c r="AG1833" s="40">
        <f>AC1833</f>
        <v>535175</v>
      </c>
      <c r="AH1833" s="40">
        <v>535338</v>
      </c>
      <c r="AI1833" s="119">
        <f>(AH1833-AG1833)*10</f>
        <v>1630</v>
      </c>
    </row>
    <row r="1834" spans="2:35" x14ac:dyDescent="0.35">
      <c r="B1834" s="50" t="s">
        <v>6</v>
      </c>
      <c r="C1834" s="40">
        <f t="shared" ref="C1834:C1854" si="1121">AH1807</f>
        <v>393049</v>
      </c>
      <c r="D1834" s="23">
        <v>393299</v>
      </c>
      <c r="E1834" s="119">
        <f>D1834-C1834</f>
        <v>250</v>
      </c>
      <c r="F1834" s="21"/>
      <c r="G1834" s="50" t="s">
        <v>6</v>
      </c>
      <c r="H1834" s="23">
        <f t="shared" ref="H1834:H1845" si="1122">D1834</f>
        <v>393299</v>
      </c>
      <c r="I1834" s="40">
        <v>393515</v>
      </c>
      <c r="J1834" s="119">
        <f>I1834-H1834</f>
        <v>216</v>
      </c>
      <c r="K1834" s="21"/>
      <c r="L1834" s="50" t="s">
        <v>6</v>
      </c>
      <c r="M1834" s="40">
        <f>I1834</f>
        <v>393515</v>
      </c>
      <c r="N1834" s="40">
        <v>394058</v>
      </c>
      <c r="O1834" s="119">
        <f>N1834-M1834</f>
        <v>543</v>
      </c>
      <c r="P1834" s="21"/>
      <c r="Q1834" s="50" t="s">
        <v>6</v>
      </c>
      <c r="R1834" s="40">
        <f t="shared" ref="R1834:R1855" si="1123">N1834</f>
        <v>394058</v>
      </c>
      <c r="S1834" s="23">
        <v>394592</v>
      </c>
      <c r="T1834" s="119">
        <f>S1834-R1834</f>
        <v>534</v>
      </c>
      <c r="U1834" s="21"/>
      <c r="V1834" s="50" t="s">
        <v>6</v>
      </c>
      <c r="W1834" s="23">
        <f t="shared" ref="W1834:W1855" si="1124">S1834</f>
        <v>394592</v>
      </c>
      <c r="X1834" s="40">
        <v>395097</v>
      </c>
      <c r="Y1834" s="119">
        <f>X1834-W1834</f>
        <v>505</v>
      </c>
      <c r="Z1834" s="21"/>
      <c r="AA1834" s="50" t="s">
        <v>6</v>
      </c>
      <c r="AB1834" s="40">
        <f>X1834</f>
        <v>395097</v>
      </c>
      <c r="AC1834" s="40">
        <v>395650</v>
      </c>
      <c r="AD1834" s="119">
        <f>AC1834-AB1834</f>
        <v>553</v>
      </c>
      <c r="AE1834" s="21"/>
      <c r="AF1834" s="50" t="s">
        <v>6</v>
      </c>
      <c r="AG1834" s="40">
        <f>AC1834</f>
        <v>395650</v>
      </c>
      <c r="AH1834" s="40">
        <v>396763</v>
      </c>
      <c r="AI1834" s="119">
        <f>AH1834-AG1834</f>
        <v>1113</v>
      </c>
    </row>
    <row r="1835" spans="2:35" x14ac:dyDescent="0.35">
      <c r="B1835" s="50" t="s">
        <v>103</v>
      </c>
      <c r="C1835" s="40">
        <f t="shared" si="1121"/>
        <v>236098</v>
      </c>
      <c r="D1835" s="23">
        <v>236842</v>
      </c>
      <c r="E1835" s="119">
        <f>D1835-C1835</f>
        <v>744</v>
      </c>
      <c r="F1835" s="21"/>
      <c r="G1835" s="50" t="s">
        <v>103</v>
      </c>
      <c r="H1835" s="23">
        <f t="shared" si="1122"/>
        <v>236842</v>
      </c>
      <c r="I1835" s="40">
        <v>237586</v>
      </c>
      <c r="J1835" s="119">
        <f>I1835-H1835</f>
        <v>744</v>
      </c>
      <c r="K1835" s="21"/>
      <c r="L1835" s="50" t="s">
        <v>103</v>
      </c>
      <c r="M1835" s="40">
        <f t="shared" ref="M1835:M1855" si="1125">I1835</f>
        <v>237586</v>
      </c>
      <c r="N1835" s="40">
        <v>238309</v>
      </c>
      <c r="O1835" s="132">
        <f>N1835-M1835</f>
        <v>723</v>
      </c>
      <c r="P1835" s="21"/>
      <c r="Q1835" s="50" t="s">
        <v>103</v>
      </c>
      <c r="R1835" s="40">
        <f t="shared" si="1123"/>
        <v>238309</v>
      </c>
      <c r="S1835" s="23">
        <v>239076</v>
      </c>
      <c r="T1835" s="119">
        <f>S1835-R1835</f>
        <v>767</v>
      </c>
      <c r="U1835" s="21"/>
      <c r="V1835" s="50" t="s">
        <v>103</v>
      </c>
      <c r="W1835" s="23">
        <f t="shared" si="1124"/>
        <v>239076</v>
      </c>
      <c r="X1835" s="40">
        <v>239712</v>
      </c>
      <c r="Y1835" s="119">
        <f>X1835-W1835</f>
        <v>636</v>
      </c>
      <c r="Z1835" s="21"/>
      <c r="AA1835" s="50" t="s">
        <v>103</v>
      </c>
      <c r="AB1835" s="40">
        <f t="shared" ref="AB1835:AB1855" si="1126">X1835</f>
        <v>239712</v>
      </c>
      <c r="AC1835" s="40">
        <v>240436</v>
      </c>
      <c r="AD1835" s="132">
        <f>AC1835-AB1835</f>
        <v>724</v>
      </c>
      <c r="AE1835" s="21"/>
      <c r="AF1835" s="50" t="s">
        <v>103</v>
      </c>
      <c r="AG1835" s="40">
        <f t="shared" ref="AG1835:AG1855" si="1127">AC1835</f>
        <v>240436</v>
      </c>
      <c r="AH1835" s="40">
        <v>241179</v>
      </c>
      <c r="AI1835" s="132">
        <f>AH1835-AG1835</f>
        <v>743</v>
      </c>
    </row>
    <row r="1836" spans="2:35" x14ac:dyDescent="0.35">
      <c r="B1836" s="28" t="s">
        <v>100</v>
      </c>
      <c r="C1836" s="40">
        <f t="shared" si="1121"/>
        <v>221696</v>
      </c>
      <c r="D1836" s="23">
        <v>221926</v>
      </c>
      <c r="E1836" s="119">
        <f>D1836-C1836</f>
        <v>230</v>
      </c>
      <c r="F1836" s="21"/>
      <c r="G1836" s="28" t="s">
        <v>100</v>
      </c>
      <c r="H1836" s="23">
        <f t="shared" si="1122"/>
        <v>221926</v>
      </c>
      <c r="I1836" s="40">
        <v>222086</v>
      </c>
      <c r="J1836" s="119">
        <f>I1836-H1836</f>
        <v>160</v>
      </c>
      <c r="K1836" s="21"/>
      <c r="L1836" s="28" t="s">
        <v>100</v>
      </c>
      <c r="M1836" s="40">
        <f t="shared" si="1125"/>
        <v>222086</v>
      </c>
      <c r="N1836" s="40">
        <v>222251</v>
      </c>
      <c r="O1836" s="119">
        <f>N1836-M1836</f>
        <v>165</v>
      </c>
      <c r="P1836" s="21"/>
      <c r="Q1836" s="28" t="s">
        <v>100</v>
      </c>
      <c r="R1836" s="40">
        <f t="shared" si="1123"/>
        <v>222251</v>
      </c>
      <c r="S1836" s="23">
        <v>222251</v>
      </c>
      <c r="T1836" s="119">
        <f>S1836-R1836</f>
        <v>0</v>
      </c>
      <c r="U1836" s="21"/>
      <c r="V1836" s="28" t="s">
        <v>100</v>
      </c>
      <c r="W1836" s="23">
        <f t="shared" si="1124"/>
        <v>222251</v>
      </c>
      <c r="X1836" s="40">
        <v>222416</v>
      </c>
      <c r="Y1836" s="119">
        <f>X1836-W1836</f>
        <v>165</v>
      </c>
      <c r="Z1836" s="21"/>
      <c r="AA1836" s="28" t="s">
        <v>100</v>
      </c>
      <c r="AB1836" s="40">
        <f t="shared" si="1126"/>
        <v>222416</v>
      </c>
      <c r="AC1836" s="40">
        <v>222571</v>
      </c>
      <c r="AD1836" s="119">
        <f>AC1836-AB1836</f>
        <v>155</v>
      </c>
      <c r="AE1836" s="21"/>
      <c r="AF1836" s="28" t="s">
        <v>100</v>
      </c>
      <c r="AG1836" s="40">
        <f t="shared" si="1127"/>
        <v>222571</v>
      </c>
      <c r="AH1836" s="40">
        <v>222911</v>
      </c>
      <c r="AI1836" s="119">
        <f>AH1836-AG1836</f>
        <v>340</v>
      </c>
    </row>
    <row r="1837" spans="2:35" x14ac:dyDescent="0.35">
      <c r="B1837" s="28" t="s">
        <v>1176</v>
      </c>
      <c r="C1837" s="40">
        <f t="shared" si="1121"/>
        <v>516</v>
      </c>
      <c r="D1837" s="23">
        <v>516</v>
      </c>
      <c r="E1837" s="119">
        <f>D1837-C1837</f>
        <v>0</v>
      </c>
      <c r="F1837" s="21"/>
      <c r="G1837" s="28" t="s">
        <v>1176</v>
      </c>
      <c r="H1837" s="23">
        <f t="shared" si="1122"/>
        <v>516</v>
      </c>
      <c r="I1837" s="40">
        <v>516</v>
      </c>
      <c r="J1837" s="119">
        <f>I1837-H1837</f>
        <v>0</v>
      </c>
      <c r="K1837" s="21"/>
      <c r="L1837" s="28" t="s">
        <v>1176</v>
      </c>
      <c r="M1837" s="40">
        <f t="shared" si="1125"/>
        <v>516</v>
      </c>
      <c r="N1837" s="40">
        <v>516</v>
      </c>
      <c r="O1837" s="119">
        <f>N1837-M1837</f>
        <v>0</v>
      </c>
      <c r="P1837" s="21"/>
      <c r="Q1837" s="28" t="s">
        <v>1176</v>
      </c>
      <c r="R1837" s="40">
        <f t="shared" si="1123"/>
        <v>516</v>
      </c>
      <c r="S1837" s="23">
        <v>516</v>
      </c>
      <c r="T1837" s="119">
        <f>S1837-R1837</f>
        <v>0</v>
      </c>
      <c r="U1837" s="21"/>
      <c r="V1837" s="28" t="s">
        <v>1176</v>
      </c>
      <c r="W1837" s="23">
        <f t="shared" si="1124"/>
        <v>516</v>
      </c>
      <c r="X1837" s="40">
        <v>516</v>
      </c>
      <c r="Y1837" s="119">
        <f>X1837-W1837</f>
        <v>0</v>
      </c>
      <c r="Z1837" s="21"/>
      <c r="AA1837" s="28" t="s">
        <v>1176</v>
      </c>
      <c r="AB1837" s="40">
        <f t="shared" si="1126"/>
        <v>516</v>
      </c>
      <c r="AC1837" s="40">
        <v>516</v>
      </c>
      <c r="AD1837" s="119">
        <f>AC1837-AB1837</f>
        <v>0</v>
      </c>
      <c r="AE1837" s="21"/>
      <c r="AF1837" s="28" t="s">
        <v>1176</v>
      </c>
      <c r="AG1837" s="40">
        <f t="shared" si="1127"/>
        <v>516</v>
      </c>
      <c r="AH1837" s="40">
        <v>516</v>
      </c>
      <c r="AI1837" s="119">
        <f>AH1837-AG1837</f>
        <v>0</v>
      </c>
    </row>
    <row r="1838" spans="2:35" x14ac:dyDescent="0.35">
      <c r="B1838" s="28" t="s">
        <v>1179</v>
      </c>
      <c r="C1838" s="40">
        <f t="shared" si="1121"/>
        <v>12279</v>
      </c>
      <c r="D1838" s="23">
        <v>12279</v>
      </c>
      <c r="E1838" s="119">
        <f>D1838-C1838</f>
        <v>0</v>
      </c>
      <c r="F1838" s="21"/>
      <c r="G1838" s="28" t="s">
        <v>1179</v>
      </c>
      <c r="H1838" s="23">
        <f t="shared" si="1122"/>
        <v>12279</v>
      </c>
      <c r="I1838" s="40">
        <v>12279</v>
      </c>
      <c r="J1838" s="119">
        <f>I1838-H1838</f>
        <v>0</v>
      </c>
      <c r="K1838" s="21"/>
      <c r="L1838" s="28" t="s">
        <v>1179</v>
      </c>
      <c r="M1838" s="40">
        <f t="shared" si="1125"/>
        <v>12279</v>
      </c>
      <c r="N1838" s="40">
        <v>12279</v>
      </c>
      <c r="O1838" s="119">
        <f>N1838-M1838</f>
        <v>0</v>
      </c>
      <c r="P1838" s="21"/>
      <c r="Q1838" s="28" t="s">
        <v>1179</v>
      </c>
      <c r="R1838" s="40">
        <f t="shared" si="1123"/>
        <v>12279</v>
      </c>
      <c r="S1838" s="23">
        <v>12279</v>
      </c>
      <c r="T1838" s="119">
        <f>S1838-R1838</f>
        <v>0</v>
      </c>
      <c r="U1838" s="21"/>
      <c r="V1838" s="28" t="s">
        <v>1179</v>
      </c>
      <c r="W1838" s="23">
        <f t="shared" si="1124"/>
        <v>12279</v>
      </c>
      <c r="X1838" s="40">
        <v>12279</v>
      </c>
      <c r="Y1838" s="119">
        <f>X1838-W1838</f>
        <v>0</v>
      </c>
      <c r="Z1838" s="21"/>
      <c r="AA1838" s="28" t="s">
        <v>1179</v>
      </c>
      <c r="AB1838" s="40">
        <f t="shared" si="1126"/>
        <v>12279</v>
      </c>
      <c r="AC1838" s="40">
        <v>12279</v>
      </c>
      <c r="AD1838" s="119">
        <f>AC1838-AB1838</f>
        <v>0</v>
      </c>
      <c r="AE1838" s="21"/>
      <c r="AF1838" s="28" t="s">
        <v>1179</v>
      </c>
      <c r="AG1838" s="40">
        <f t="shared" si="1127"/>
        <v>12279</v>
      </c>
      <c r="AH1838" s="40">
        <v>12279</v>
      </c>
      <c r="AI1838" s="119">
        <f>AH1838-AG1838</f>
        <v>0</v>
      </c>
    </row>
    <row r="1839" spans="2:35" x14ac:dyDescent="0.35">
      <c r="B1839" s="50" t="s">
        <v>3</v>
      </c>
      <c r="C1839" s="40">
        <f t="shared" si="1121"/>
        <v>404309</v>
      </c>
      <c r="D1839" s="23">
        <v>404506</v>
      </c>
      <c r="E1839" s="119">
        <f>(D1839-C1839)*10</f>
        <v>1970</v>
      </c>
      <c r="F1839" s="21"/>
      <c r="G1839" s="50" t="s">
        <v>3</v>
      </c>
      <c r="H1839" s="23">
        <f t="shared" si="1122"/>
        <v>404506</v>
      </c>
      <c r="I1839" s="40">
        <v>404711</v>
      </c>
      <c r="J1839" s="119">
        <f>(I1839-H1839)*10</f>
        <v>2050</v>
      </c>
      <c r="K1839" s="21"/>
      <c r="L1839" s="50" t="s">
        <v>3</v>
      </c>
      <c r="M1839" s="40">
        <f t="shared" si="1125"/>
        <v>404711</v>
      </c>
      <c r="N1839" s="40">
        <v>404910</v>
      </c>
      <c r="O1839" s="119">
        <f>(N1839-M1839)*10</f>
        <v>1990</v>
      </c>
      <c r="P1839" s="21"/>
      <c r="Q1839" s="50" t="s">
        <v>3</v>
      </c>
      <c r="R1839" s="40">
        <f t="shared" si="1123"/>
        <v>404910</v>
      </c>
      <c r="S1839" s="23">
        <v>405102</v>
      </c>
      <c r="T1839" s="119">
        <f>(S1839-R1839)*10</f>
        <v>1920</v>
      </c>
      <c r="U1839" s="21"/>
      <c r="V1839" s="50" t="s">
        <v>3</v>
      </c>
      <c r="W1839" s="23">
        <f t="shared" si="1124"/>
        <v>405102</v>
      </c>
      <c r="X1839" s="40">
        <v>405271</v>
      </c>
      <c r="Y1839" s="119">
        <f>(X1839-W1839)*10</f>
        <v>1690</v>
      </c>
      <c r="Z1839" s="21"/>
      <c r="AA1839" s="50" t="s">
        <v>3</v>
      </c>
      <c r="AB1839" s="40">
        <f t="shared" si="1126"/>
        <v>405271</v>
      </c>
      <c r="AC1839" s="40">
        <v>405435</v>
      </c>
      <c r="AD1839" s="119">
        <f>(AC1839-AB1839)*10</f>
        <v>1640</v>
      </c>
      <c r="AE1839" s="21"/>
      <c r="AF1839" s="50" t="s">
        <v>3</v>
      </c>
      <c r="AG1839" s="40">
        <f t="shared" si="1127"/>
        <v>405435</v>
      </c>
      <c r="AH1839" s="40">
        <v>405646</v>
      </c>
      <c r="AI1839" s="119">
        <f>(AH1839-AG1839)*10</f>
        <v>2110</v>
      </c>
    </row>
    <row r="1840" spans="2:35" x14ac:dyDescent="0.35">
      <c r="B1840" s="50" t="s">
        <v>83</v>
      </c>
      <c r="C1840" s="40">
        <f t="shared" si="1121"/>
        <v>32978</v>
      </c>
      <c r="D1840" s="23">
        <v>32986</v>
      </c>
      <c r="E1840" s="119">
        <f>D1840-Supply!C1840</f>
        <v>8</v>
      </c>
      <c r="F1840" s="21"/>
      <c r="G1840" s="50" t="s">
        <v>83</v>
      </c>
      <c r="H1840" s="23">
        <f t="shared" si="1122"/>
        <v>32986</v>
      </c>
      <c r="I1840" s="40">
        <v>32995</v>
      </c>
      <c r="J1840" s="132">
        <f>I1840-H1840</f>
        <v>9</v>
      </c>
      <c r="K1840" s="21"/>
      <c r="L1840" s="50" t="s">
        <v>83</v>
      </c>
      <c r="M1840" s="40">
        <f t="shared" si="1125"/>
        <v>32995</v>
      </c>
      <c r="N1840" s="40">
        <v>33002</v>
      </c>
      <c r="O1840" s="119">
        <f>N1840-Supply!M1840</f>
        <v>7</v>
      </c>
      <c r="P1840" s="21"/>
      <c r="Q1840" s="50" t="s">
        <v>83</v>
      </c>
      <c r="R1840" s="40">
        <f t="shared" si="1123"/>
        <v>33002</v>
      </c>
      <c r="S1840" s="23">
        <v>33011</v>
      </c>
      <c r="T1840" s="119">
        <f>S1840-Supply!R1840</f>
        <v>9</v>
      </c>
      <c r="U1840" s="21"/>
      <c r="V1840" s="50" t="s">
        <v>83</v>
      </c>
      <c r="W1840" s="23">
        <f t="shared" si="1124"/>
        <v>33011</v>
      </c>
      <c r="X1840" s="40">
        <v>33020</v>
      </c>
      <c r="Y1840" s="132">
        <f>X1840-W1840</f>
        <v>9</v>
      </c>
      <c r="Z1840" s="21"/>
      <c r="AA1840" s="50" t="s">
        <v>83</v>
      </c>
      <c r="AB1840" s="40">
        <f t="shared" si="1126"/>
        <v>33020</v>
      </c>
      <c r="AC1840" s="40">
        <v>33031</v>
      </c>
      <c r="AD1840" s="119">
        <f>AC1840-Supply!AB1840</f>
        <v>11</v>
      </c>
      <c r="AE1840" s="21"/>
      <c r="AF1840" s="50" t="s">
        <v>83</v>
      </c>
      <c r="AG1840" s="40">
        <f t="shared" si="1127"/>
        <v>33031</v>
      </c>
      <c r="AH1840" s="40">
        <v>33044</v>
      </c>
      <c r="AI1840" s="119">
        <f>AH1840-Supply!AG1840</f>
        <v>13</v>
      </c>
    </row>
    <row r="1841" spans="2:35" x14ac:dyDescent="0.35">
      <c r="B1841" s="50" t="s">
        <v>84</v>
      </c>
      <c r="C1841" s="40">
        <f t="shared" si="1121"/>
        <v>61329</v>
      </c>
      <c r="D1841" s="23">
        <v>61413</v>
      </c>
      <c r="E1841" s="119">
        <v>54</v>
      </c>
      <c r="F1841" s="21"/>
      <c r="G1841" s="50" t="s">
        <v>84</v>
      </c>
      <c r="H1841" s="23">
        <f t="shared" si="1122"/>
        <v>61413</v>
      </c>
      <c r="I1841" s="40">
        <v>61478</v>
      </c>
      <c r="J1841" s="119">
        <f>I1841-H1841</f>
        <v>65</v>
      </c>
      <c r="K1841" s="21"/>
      <c r="L1841" s="50" t="s">
        <v>84</v>
      </c>
      <c r="M1841" s="40">
        <f t="shared" si="1125"/>
        <v>61478</v>
      </c>
      <c r="N1841" s="40">
        <v>61501</v>
      </c>
      <c r="O1841" s="119">
        <f>N1841-M1841</f>
        <v>23</v>
      </c>
      <c r="P1841" s="21"/>
      <c r="Q1841" s="50" t="s">
        <v>84</v>
      </c>
      <c r="R1841" s="40">
        <f t="shared" si="1123"/>
        <v>61501</v>
      </c>
      <c r="S1841" s="23">
        <v>61545</v>
      </c>
      <c r="T1841" s="119">
        <f>S1841-R1841</f>
        <v>44</v>
      </c>
      <c r="U1841" s="21"/>
      <c r="V1841" s="50" t="s">
        <v>84</v>
      </c>
      <c r="W1841" s="23">
        <f t="shared" si="1124"/>
        <v>61545</v>
      </c>
      <c r="X1841" s="40">
        <v>61680</v>
      </c>
      <c r="Y1841" s="119">
        <f>X1841-W1841</f>
        <v>135</v>
      </c>
      <c r="Z1841" s="21"/>
      <c r="AA1841" s="50" t="s">
        <v>84</v>
      </c>
      <c r="AB1841" s="40">
        <f t="shared" si="1126"/>
        <v>61680</v>
      </c>
      <c r="AC1841" s="40">
        <v>61738</v>
      </c>
      <c r="AD1841" s="119">
        <f>AC1841-AB1841</f>
        <v>58</v>
      </c>
      <c r="AE1841" s="21"/>
      <c r="AF1841" s="50" t="s">
        <v>84</v>
      </c>
      <c r="AG1841" s="40">
        <f t="shared" si="1127"/>
        <v>61738</v>
      </c>
      <c r="AH1841" s="40">
        <v>61748</v>
      </c>
      <c r="AI1841" s="119">
        <f>AH1841-AG1841</f>
        <v>10</v>
      </c>
    </row>
    <row r="1842" spans="2:35" x14ac:dyDescent="0.35">
      <c r="B1842" s="50" t="s">
        <v>98</v>
      </c>
      <c r="C1842" s="40">
        <f t="shared" si="1121"/>
        <v>139852</v>
      </c>
      <c r="D1842" s="23">
        <v>139852</v>
      </c>
      <c r="E1842" s="119">
        <f>D1842-C1842</f>
        <v>0</v>
      </c>
      <c r="F1842" s="21"/>
      <c r="G1842" s="50" t="s">
        <v>98</v>
      </c>
      <c r="H1842" s="23">
        <f t="shared" si="1122"/>
        <v>139852</v>
      </c>
      <c r="I1842" s="40">
        <v>139852</v>
      </c>
      <c r="J1842" s="119">
        <f>I1842-H1842</f>
        <v>0</v>
      </c>
      <c r="K1842" s="21"/>
      <c r="L1842" s="50" t="s">
        <v>98</v>
      </c>
      <c r="M1842" s="40">
        <f t="shared" si="1125"/>
        <v>139852</v>
      </c>
      <c r="N1842" s="40">
        <v>139852</v>
      </c>
      <c r="O1842" s="119">
        <f>N1842-M1842</f>
        <v>0</v>
      </c>
      <c r="P1842" s="21"/>
      <c r="Q1842" s="50" t="s">
        <v>98</v>
      </c>
      <c r="R1842" s="40">
        <f t="shared" si="1123"/>
        <v>139852</v>
      </c>
      <c r="S1842" s="23">
        <v>139852</v>
      </c>
      <c r="T1842" s="119">
        <f>S1842-R1842</f>
        <v>0</v>
      </c>
      <c r="U1842" s="21"/>
      <c r="V1842" s="50" t="s">
        <v>98</v>
      </c>
      <c r="W1842" s="23">
        <f t="shared" si="1124"/>
        <v>139852</v>
      </c>
      <c r="X1842" s="40">
        <v>139852</v>
      </c>
      <c r="Y1842" s="119">
        <f>X1842-W1842</f>
        <v>0</v>
      </c>
      <c r="Z1842" s="21"/>
      <c r="AA1842" s="50" t="s">
        <v>98</v>
      </c>
      <c r="AB1842" s="40">
        <f t="shared" si="1126"/>
        <v>139852</v>
      </c>
      <c r="AC1842" s="40">
        <v>139852</v>
      </c>
      <c r="AD1842" s="119">
        <f>AC1842-AB1842</f>
        <v>0</v>
      </c>
      <c r="AE1842" s="21"/>
      <c r="AF1842" s="50" t="s">
        <v>98</v>
      </c>
      <c r="AG1842" s="40">
        <f t="shared" si="1127"/>
        <v>139852</v>
      </c>
      <c r="AH1842" s="40">
        <v>139852</v>
      </c>
      <c r="AI1842" s="119">
        <f>AH1842-AG1842</f>
        <v>0</v>
      </c>
    </row>
    <row r="1843" spans="2:35" x14ac:dyDescent="0.35">
      <c r="B1843" s="50" t="s">
        <v>85</v>
      </c>
      <c r="C1843" s="40">
        <f t="shared" si="1121"/>
        <v>1082</v>
      </c>
      <c r="D1843" s="23">
        <v>1082</v>
      </c>
      <c r="E1843" s="119">
        <f>D1843-C1843</f>
        <v>0</v>
      </c>
      <c r="F1843" s="21"/>
      <c r="G1843" s="50" t="s">
        <v>85</v>
      </c>
      <c r="H1843" s="23">
        <f t="shared" si="1122"/>
        <v>1082</v>
      </c>
      <c r="I1843" s="40">
        <v>1082</v>
      </c>
      <c r="J1843" s="119">
        <f>I1843-H1843</f>
        <v>0</v>
      </c>
      <c r="K1843" s="21"/>
      <c r="L1843" s="50" t="s">
        <v>85</v>
      </c>
      <c r="M1843" s="40">
        <f t="shared" si="1125"/>
        <v>1082</v>
      </c>
      <c r="N1843" s="40">
        <v>1082</v>
      </c>
      <c r="O1843" s="119">
        <f>N1843-M1843</f>
        <v>0</v>
      </c>
      <c r="P1843" s="21"/>
      <c r="Q1843" s="50" t="s">
        <v>85</v>
      </c>
      <c r="R1843" s="40">
        <f t="shared" si="1123"/>
        <v>1082</v>
      </c>
      <c r="S1843" s="23">
        <v>1082</v>
      </c>
      <c r="T1843" s="119">
        <f>S1843-R1843</f>
        <v>0</v>
      </c>
      <c r="U1843" s="21"/>
      <c r="V1843" s="50" t="s">
        <v>85</v>
      </c>
      <c r="W1843" s="23">
        <f t="shared" si="1124"/>
        <v>1082</v>
      </c>
      <c r="X1843" s="40">
        <v>1082</v>
      </c>
      <c r="Y1843" s="119">
        <f>X1843-W1843</f>
        <v>0</v>
      </c>
      <c r="Z1843" s="21"/>
      <c r="AA1843" s="50" t="s">
        <v>85</v>
      </c>
      <c r="AB1843" s="40">
        <f t="shared" si="1126"/>
        <v>1082</v>
      </c>
      <c r="AC1843" s="40">
        <v>1082</v>
      </c>
      <c r="AD1843" s="119">
        <f>AC1843-AB1843</f>
        <v>0</v>
      </c>
      <c r="AE1843" s="21"/>
      <c r="AF1843" s="50" t="s">
        <v>85</v>
      </c>
      <c r="AG1843" s="40">
        <f t="shared" si="1127"/>
        <v>1082</v>
      </c>
      <c r="AH1843" s="40">
        <v>1082</v>
      </c>
      <c r="AI1843" s="119">
        <f>AH1843-AG1843</f>
        <v>0</v>
      </c>
    </row>
    <row r="1844" spans="2:35" x14ac:dyDescent="0.35">
      <c r="B1844" s="50" t="s">
        <v>86</v>
      </c>
      <c r="C1844" s="40">
        <f t="shared" si="1121"/>
        <v>181</v>
      </c>
      <c r="D1844" s="23">
        <v>401</v>
      </c>
      <c r="E1844" s="119">
        <f>D1844-C1844</f>
        <v>220</v>
      </c>
      <c r="F1844" s="21"/>
      <c r="G1844" s="50" t="s">
        <v>86</v>
      </c>
      <c r="H1844" s="23">
        <f t="shared" si="1122"/>
        <v>401</v>
      </c>
      <c r="I1844" s="40">
        <v>546</v>
      </c>
      <c r="J1844" s="119">
        <f>I1844-H1844</f>
        <v>145</v>
      </c>
      <c r="K1844" s="21"/>
      <c r="L1844" s="50" t="s">
        <v>86</v>
      </c>
      <c r="M1844" s="40">
        <f t="shared" si="1125"/>
        <v>546</v>
      </c>
      <c r="N1844" s="40">
        <v>773</v>
      </c>
      <c r="O1844" s="119">
        <f>N1844-M1844</f>
        <v>227</v>
      </c>
      <c r="P1844" s="21"/>
      <c r="Q1844" s="50" t="s">
        <v>86</v>
      </c>
      <c r="R1844" s="40">
        <f t="shared" si="1123"/>
        <v>773</v>
      </c>
      <c r="S1844" s="23">
        <v>937</v>
      </c>
      <c r="T1844" s="119">
        <f>S1844-R1844</f>
        <v>164</v>
      </c>
      <c r="U1844" s="21"/>
      <c r="V1844" s="50" t="s">
        <v>86</v>
      </c>
      <c r="W1844" s="23">
        <f t="shared" si="1124"/>
        <v>937</v>
      </c>
      <c r="X1844" s="40">
        <v>1155</v>
      </c>
      <c r="Y1844" s="119">
        <f>X1844-W1844</f>
        <v>218</v>
      </c>
      <c r="Z1844" s="21"/>
      <c r="AA1844" s="50" t="s">
        <v>86</v>
      </c>
      <c r="AB1844" s="40">
        <f t="shared" si="1126"/>
        <v>1155</v>
      </c>
      <c r="AC1844" s="40">
        <v>1337</v>
      </c>
      <c r="AD1844" s="119">
        <f>AC1844-AB1844</f>
        <v>182</v>
      </c>
      <c r="AE1844" s="21"/>
      <c r="AF1844" s="50" t="s">
        <v>86</v>
      </c>
      <c r="AG1844" s="40">
        <f t="shared" si="1127"/>
        <v>1337</v>
      </c>
      <c r="AH1844" s="40">
        <v>1556</v>
      </c>
      <c r="AI1844" s="119">
        <f>AH1844-AG1844</f>
        <v>219</v>
      </c>
    </row>
    <row r="1845" spans="2:35" x14ac:dyDescent="0.35">
      <c r="B1845" s="50" t="s">
        <v>93</v>
      </c>
      <c r="C1845" s="40">
        <f t="shared" si="1121"/>
        <v>0</v>
      </c>
      <c r="D1845" s="23"/>
      <c r="E1845" s="119">
        <f>E1844+E1843+E1842+E1841+E1840+E1839</f>
        <v>2252</v>
      </c>
      <c r="F1845" s="21"/>
      <c r="G1845" s="50" t="s">
        <v>93</v>
      </c>
      <c r="H1845" s="23">
        <f t="shared" si="1122"/>
        <v>0</v>
      </c>
      <c r="I1845" s="40"/>
      <c r="J1845" s="119">
        <f>J1844+J1843+J1842+J1841+J1840+J1839</f>
        <v>2269</v>
      </c>
      <c r="K1845" s="21"/>
      <c r="L1845" s="50" t="s">
        <v>93</v>
      </c>
      <c r="M1845" s="40">
        <f t="shared" si="1125"/>
        <v>0</v>
      </c>
      <c r="N1845" s="40"/>
      <c r="O1845" s="119">
        <f>O1844+O1843+O1842+O1841+O1840+O1839</f>
        <v>2247</v>
      </c>
      <c r="P1845" s="21"/>
      <c r="Q1845" s="50" t="s">
        <v>93</v>
      </c>
      <c r="R1845" s="40">
        <f t="shared" si="1123"/>
        <v>0</v>
      </c>
      <c r="S1845" s="23"/>
      <c r="T1845" s="119">
        <f>T1844+T1843+T1842+T1841+T1840+T1839</f>
        <v>2137</v>
      </c>
      <c r="U1845" s="21"/>
      <c r="V1845" s="50" t="s">
        <v>93</v>
      </c>
      <c r="W1845" s="23">
        <f t="shared" si="1124"/>
        <v>0</v>
      </c>
      <c r="X1845" s="40">
        <v>0</v>
      </c>
      <c r="Y1845" s="119">
        <f>Y1844+Y1843+Y1842+Y1841+Y1840+Y1839</f>
        <v>2052</v>
      </c>
      <c r="Z1845" s="21"/>
      <c r="AA1845" s="50" t="s">
        <v>93</v>
      </c>
      <c r="AB1845" s="40">
        <f t="shared" si="1126"/>
        <v>0</v>
      </c>
      <c r="AC1845" s="40">
        <v>0</v>
      </c>
      <c r="AD1845" s="119">
        <f>AD1844+AD1843+AD1842+AD1841+AD1840+AD1839</f>
        <v>1891</v>
      </c>
      <c r="AE1845" s="21"/>
      <c r="AF1845" s="50" t="s">
        <v>93</v>
      </c>
      <c r="AG1845" s="40">
        <f t="shared" si="1127"/>
        <v>0</v>
      </c>
      <c r="AH1845" s="40"/>
      <c r="AI1845" s="119">
        <f>AI1844+AI1843+AI1842+AI1841+AI1840+AI1839</f>
        <v>2352</v>
      </c>
    </row>
    <row r="1846" spans="2:35" x14ac:dyDescent="0.35">
      <c r="B1846" s="50" t="s">
        <v>87</v>
      </c>
      <c r="C1846" s="40">
        <v>1611956</v>
      </c>
      <c r="D1846" s="40">
        <v>1611956</v>
      </c>
      <c r="E1846" s="119">
        <f t="shared" ref="E1846:E1852" si="1128">D1846-C1846</f>
        <v>0</v>
      </c>
      <c r="F1846" s="21"/>
      <c r="G1846" s="50" t="s">
        <v>87</v>
      </c>
      <c r="H1846" s="40">
        <f>D1846</f>
        <v>1611956</v>
      </c>
      <c r="I1846" s="40">
        <v>1611956</v>
      </c>
      <c r="J1846" s="132">
        <f t="shared" ref="J1846:J1852" si="1129">I1846-H1846</f>
        <v>0</v>
      </c>
      <c r="K1846" s="21"/>
      <c r="L1846" s="50" t="s">
        <v>87</v>
      </c>
      <c r="M1846" s="40">
        <f t="shared" si="1125"/>
        <v>1611956</v>
      </c>
      <c r="N1846" s="40">
        <v>1611956</v>
      </c>
      <c r="O1846" s="119">
        <f t="shared" ref="O1846:O1852" si="1130">N1846-M1846</f>
        <v>0</v>
      </c>
      <c r="P1846" s="21"/>
      <c r="Q1846" s="50" t="s">
        <v>87</v>
      </c>
      <c r="R1846" s="40">
        <f t="shared" si="1123"/>
        <v>1611956</v>
      </c>
      <c r="S1846" s="40">
        <v>1611956</v>
      </c>
      <c r="T1846" s="119">
        <f t="shared" ref="T1846:T1852" si="1131">S1846-R1846</f>
        <v>0</v>
      </c>
      <c r="U1846" s="21"/>
      <c r="V1846" s="50" t="s">
        <v>87</v>
      </c>
      <c r="W1846" s="23">
        <f t="shared" si="1124"/>
        <v>1611956</v>
      </c>
      <c r="X1846" s="40">
        <v>1611956</v>
      </c>
      <c r="Y1846" s="119">
        <f t="shared" ref="Y1846:Y1852" si="1132">X1846-W1846</f>
        <v>0</v>
      </c>
      <c r="Z1846" s="21"/>
      <c r="AA1846" s="50" t="s">
        <v>87</v>
      </c>
      <c r="AB1846" s="40">
        <f t="shared" si="1126"/>
        <v>1611956</v>
      </c>
      <c r="AC1846" s="40">
        <v>1611956</v>
      </c>
      <c r="AD1846" s="119">
        <f t="shared" ref="AD1846:AD1852" si="1133">AC1846-AB1846</f>
        <v>0</v>
      </c>
      <c r="AE1846" s="21"/>
      <c r="AF1846" s="50" t="s">
        <v>87</v>
      </c>
      <c r="AG1846" s="40">
        <f t="shared" si="1127"/>
        <v>1611956</v>
      </c>
      <c r="AH1846" s="40">
        <v>1611956</v>
      </c>
      <c r="AI1846" s="119">
        <f t="shared" ref="AI1846:AI1852" si="1134">AH1846-AG1846</f>
        <v>0</v>
      </c>
    </row>
    <row r="1847" spans="2:35" x14ac:dyDescent="0.35">
      <c r="B1847" s="50" t="s">
        <v>96</v>
      </c>
      <c r="C1847" s="40">
        <f t="shared" si="1121"/>
        <v>951009</v>
      </c>
      <c r="D1847" s="23">
        <v>951343</v>
      </c>
      <c r="E1847" s="119">
        <f t="shared" si="1128"/>
        <v>334</v>
      </c>
      <c r="F1847" s="21"/>
      <c r="G1847" s="50" t="s">
        <v>96</v>
      </c>
      <c r="H1847" s="23">
        <f t="shared" ref="H1847:H1855" si="1135">D1847</f>
        <v>951343</v>
      </c>
      <c r="I1847" s="40">
        <v>951601</v>
      </c>
      <c r="J1847" s="119">
        <f t="shared" si="1129"/>
        <v>258</v>
      </c>
      <c r="K1847" s="21"/>
      <c r="L1847" s="50" t="s">
        <v>96</v>
      </c>
      <c r="M1847" s="40">
        <f t="shared" si="1125"/>
        <v>951601</v>
      </c>
      <c r="N1847" s="40">
        <v>951921</v>
      </c>
      <c r="O1847" s="119">
        <f t="shared" si="1130"/>
        <v>320</v>
      </c>
      <c r="P1847" s="21"/>
      <c r="Q1847" s="50" t="s">
        <v>96</v>
      </c>
      <c r="R1847" s="40">
        <f t="shared" si="1123"/>
        <v>951921</v>
      </c>
      <c r="S1847" s="23">
        <v>952234</v>
      </c>
      <c r="T1847" s="119">
        <f t="shared" si="1131"/>
        <v>313</v>
      </c>
      <c r="U1847" s="21"/>
      <c r="V1847" s="50" t="s">
        <v>96</v>
      </c>
      <c r="W1847" s="23">
        <f t="shared" si="1124"/>
        <v>952234</v>
      </c>
      <c r="X1847" s="40">
        <v>952600</v>
      </c>
      <c r="Y1847" s="119">
        <f t="shared" si="1132"/>
        <v>366</v>
      </c>
      <c r="Z1847" s="21"/>
      <c r="AA1847" s="50" t="s">
        <v>96</v>
      </c>
      <c r="AB1847" s="40">
        <f t="shared" si="1126"/>
        <v>952600</v>
      </c>
      <c r="AC1847" s="40">
        <v>952834</v>
      </c>
      <c r="AD1847" s="119">
        <f t="shared" si="1133"/>
        <v>234</v>
      </c>
      <c r="AE1847" s="21"/>
      <c r="AF1847" s="50" t="s">
        <v>96</v>
      </c>
      <c r="AG1847" s="40">
        <f t="shared" si="1127"/>
        <v>952834</v>
      </c>
      <c r="AH1847" s="40">
        <v>953085</v>
      </c>
      <c r="AI1847" s="119">
        <f t="shared" si="1134"/>
        <v>251</v>
      </c>
    </row>
    <row r="1848" spans="2:35" x14ac:dyDescent="0.35">
      <c r="B1848" s="50" t="s">
        <v>88</v>
      </c>
      <c r="C1848" s="40">
        <f t="shared" si="1121"/>
        <v>0</v>
      </c>
      <c r="D1848" s="23">
        <v>0</v>
      </c>
      <c r="E1848" s="119">
        <f t="shared" si="1128"/>
        <v>0</v>
      </c>
      <c r="F1848" s="21"/>
      <c r="G1848" s="50" t="s">
        <v>88</v>
      </c>
      <c r="H1848" s="23">
        <f t="shared" si="1135"/>
        <v>0</v>
      </c>
      <c r="I1848" s="40">
        <v>0</v>
      </c>
      <c r="J1848" s="119">
        <f t="shared" si="1129"/>
        <v>0</v>
      </c>
      <c r="K1848" s="21"/>
      <c r="L1848" s="50" t="s">
        <v>88</v>
      </c>
      <c r="M1848" s="40">
        <f t="shared" si="1125"/>
        <v>0</v>
      </c>
      <c r="N1848" s="40">
        <v>0</v>
      </c>
      <c r="O1848" s="119">
        <f t="shared" si="1130"/>
        <v>0</v>
      </c>
      <c r="P1848" s="21"/>
      <c r="Q1848" s="50" t="s">
        <v>88</v>
      </c>
      <c r="R1848" s="40">
        <f t="shared" si="1123"/>
        <v>0</v>
      </c>
      <c r="S1848" s="23">
        <v>0</v>
      </c>
      <c r="T1848" s="119">
        <f t="shared" si="1131"/>
        <v>0</v>
      </c>
      <c r="U1848" s="21"/>
      <c r="V1848" s="50" t="s">
        <v>88</v>
      </c>
      <c r="W1848" s="23">
        <f t="shared" si="1124"/>
        <v>0</v>
      </c>
      <c r="X1848" s="40">
        <v>0</v>
      </c>
      <c r="Y1848" s="119">
        <f t="shared" si="1132"/>
        <v>0</v>
      </c>
      <c r="Z1848" s="21"/>
      <c r="AA1848" s="50" t="s">
        <v>88</v>
      </c>
      <c r="AB1848" s="40">
        <f t="shared" si="1126"/>
        <v>0</v>
      </c>
      <c r="AC1848" s="40">
        <v>0</v>
      </c>
      <c r="AD1848" s="119">
        <f t="shared" si="1133"/>
        <v>0</v>
      </c>
      <c r="AE1848" s="21"/>
      <c r="AF1848" s="50" t="s">
        <v>88</v>
      </c>
      <c r="AG1848" s="40">
        <f t="shared" si="1127"/>
        <v>0</v>
      </c>
      <c r="AH1848" s="40">
        <v>0</v>
      </c>
      <c r="AI1848" s="119">
        <f t="shared" si="1134"/>
        <v>0</v>
      </c>
    </row>
    <row r="1849" spans="2:35" x14ac:dyDescent="0.35">
      <c r="B1849" s="50" t="s">
        <v>108</v>
      </c>
      <c r="C1849" s="40">
        <f t="shared" si="1121"/>
        <v>3342</v>
      </c>
      <c r="D1849" s="23">
        <v>3343</v>
      </c>
      <c r="E1849" s="119">
        <f t="shared" si="1128"/>
        <v>1</v>
      </c>
      <c r="F1849" s="21"/>
      <c r="G1849" s="50" t="s">
        <v>108</v>
      </c>
      <c r="H1849" s="23">
        <f t="shared" si="1135"/>
        <v>3343</v>
      </c>
      <c r="I1849" s="40">
        <v>3344</v>
      </c>
      <c r="J1849" s="119">
        <f t="shared" si="1129"/>
        <v>1</v>
      </c>
      <c r="K1849" s="21"/>
      <c r="L1849" s="50" t="s">
        <v>108</v>
      </c>
      <c r="M1849" s="40">
        <f t="shared" si="1125"/>
        <v>3344</v>
      </c>
      <c r="N1849" s="40">
        <v>3345</v>
      </c>
      <c r="O1849" s="119">
        <f t="shared" si="1130"/>
        <v>1</v>
      </c>
      <c r="P1849" s="21"/>
      <c r="Q1849" s="50" t="s">
        <v>108</v>
      </c>
      <c r="R1849" s="40">
        <f t="shared" si="1123"/>
        <v>3345</v>
      </c>
      <c r="S1849" s="23">
        <v>3348</v>
      </c>
      <c r="T1849" s="119">
        <f t="shared" si="1131"/>
        <v>3</v>
      </c>
      <c r="U1849" s="21"/>
      <c r="V1849" s="50" t="s">
        <v>108</v>
      </c>
      <c r="W1849" s="23">
        <f t="shared" si="1124"/>
        <v>3348</v>
      </c>
      <c r="X1849" s="40">
        <v>3349</v>
      </c>
      <c r="Y1849" s="119">
        <f t="shared" si="1132"/>
        <v>1</v>
      </c>
      <c r="Z1849" s="21"/>
      <c r="AA1849" s="50" t="s">
        <v>108</v>
      </c>
      <c r="AB1849" s="40">
        <f t="shared" si="1126"/>
        <v>3349</v>
      </c>
      <c r="AC1849" s="40">
        <v>3349</v>
      </c>
      <c r="AD1849" s="119">
        <f t="shared" si="1133"/>
        <v>0</v>
      </c>
      <c r="AE1849" s="21"/>
      <c r="AF1849" s="50" t="s">
        <v>108</v>
      </c>
      <c r="AG1849" s="40">
        <f t="shared" si="1127"/>
        <v>3349</v>
      </c>
      <c r="AH1849" s="40">
        <v>3350</v>
      </c>
      <c r="AI1849" s="119">
        <f t="shared" si="1134"/>
        <v>1</v>
      </c>
    </row>
    <row r="1850" spans="2:35" x14ac:dyDescent="0.35">
      <c r="B1850" s="50" t="s">
        <v>89</v>
      </c>
      <c r="C1850" s="40">
        <f t="shared" si="1121"/>
        <v>731765</v>
      </c>
      <c r="D1850" s="23">
        <v>732142</v>
      </c>
      <c r="E1850" s="119">
        <f t="shared" si="1128"/>
        <v>377</v>
      </c>
      <c r="F1850" s="21"/>
      <c r="G1850" s="50" t="s">
        <v>89</v>
      </c>
      <c r="H1850" s="23">
        <f t="shared" si="1135"/>
        <v>732142</v>
      </c>
      <c r="I1850" s="40">
        <v>732578</v>
      </c>
      <c r="J1850" s="119">
        <f t="shared" si="1129"/>
        <v>436</v>
      </c>
      <c r="K1850" s="21"/>
      <c r="L1850" s="50" t="s">
        <v>89</v>
      </c>
      <c r="M1850" s="40">
        <f t="shared" si="1125"/>
        <v>732578</v>
      </c>
      <c r="N1850" s="40">
        <v>732909</v>
      </c>
      <c r="O1850" s="119">
        <f t="shared" si="1130"/>
        <v>331</v>
      </c>
      <c r="P1850" s="21"/>
      <c r="Q1850" s="50" t="s">
        <v>89</v>
      </c>
      <c r="R1850" s="40">
        <f t="shared" si="1123"/>
        <v>732909</v>
      </c>
      <c r="S1850" s="23">
        <v>733280</v>
      </c>
      <c r="T1850" s="119">
        <f t="shared" si="1131"/>
        <v>371</v>
      </c>
      <c r="U1850" s="21"/>
      <c r="V1850" s="50" t="s">
        <v>89</v>
      </c>
      <c r="W1850" s="23">
        <f t="shared" si="1124"/>
        <v>733280</v>
      </c>
      <c r="X1850" s="40">
        <v>733665</v>
      </c>
      <c r="Y1850" s="119">
        <f t="shared" si="1132"/>
        <v>385</v>
      </c>
      <c r="Z1850" s="21"/>
      <c r="AA1850" s="50" t="s">
        <v>89</v>
      </c>
      <c r="AB1850" s="40">
        <f t="shared" si="1126"/>
        <v>733665</v>
      </c>
      <c r="AC1850" s="40">
        <v>733792</v>
      </c>
      <c r="AD1850" s="119">
        <f t="shared" si="1133"/>
        <v>127</v>
      </c>
      <c r="AE1850" s="21"/>
      <c r="AF1850" s="50" t="s">
        <v>89</v>
      </c>
      <c r="AG1850" s="40">
        <f t="shared" si="1127"/>
        <v>733792</v>
      </c>
      <c r="AH1850" s="40">
        <v>734233</v>
      </c>
      <c r="AI1850" s="119">
        <f t="shared" si="1134"/>
        <v>441</v>
      </c>
    </row>
    <row r="1851" spans="2:35" x14ac:dyDescent="0.35">
      <c r="B1851" s="50" t="s">
        <v>90</v>
      </c>
      <c r="C1851" s="40">
        <f t="shared" si="1121"/>
        <v>410549</v>
      </c>
      <c r="D1851" s="23">
        <v>410784</v>
      </c>
      <c r="E1851" s="119">
        <f t="shared" si="1128"/>
        <v>235</v>
      </c>
      <c r="F1851" s="21"/>
      <c r="G1851" s="50" t="s">
        <v>90</v>
      </c>
      <c r="H1851" s="23">
        <f t="shared" si="1135"/>
        <v>410784</v>
      </c>
      <c r="I1851" s="40">
        <v>411167</v>
      </c>
      <c r="J1851" s="119">
        <f t="shared" si="1129"/>
        <v>383</v>
      </c>
      <c r="K1851" s="21"/>
      <c r="L1851" s="50" t="s">
        <v>90</v>
      </c>
      <c r="M1851" s="40">
        <f t="shared" si="1125"/>
        <v>411167</v>
      </c>
      <c r="N1851" s="40">
        <v>411503</v>
      </c>
      <c r="O1851" s="132">
        <f t="shared" si="1130"/>
        <v>336</v>
      </c>
      <c r="P1851" s="21"/>
      <c r="Q1851" s="50" t="s">
        <v>90</v>
      </c>
      <c r="R1851" s="40">
        <f t="shared" si="1123"/>
        <v>411503</v>
      </c>
      <c r="S1851" s="23">
        <v>411945</v>
      </c>
      <c r="T1851" s="119">
        <f t="shared" si="1131"/>
        <v>442</v>
      </c>
      <c r="U1851" s="21"/>
      <c r="V1851" s="50" t="s">
        <v>90</v>
      </c>
      <c r="W1851" s="23">
        <f t="shared" si="1124"/>
        <v>411945</v>
      </c>
      <c r="X1851" s="40">
        <v>412369</v>
      </c>
      <c r="Y1851" s="119">
        <f t="shared" si="1132"/>
        <v>424</v>
      </c>
      <c r="Z1851" s="21"/>
      <c r="AA1851" s="50" t="s">
        <v>90</v>
      </c>
      <c r="AB1851" s="40">
        <f t="shared" si="1126"/>
        <v>412369</v>
      </c>
      <c r="AC1851" s="40">
        <v>412660</v>
      </c>
      <c r="AD1851" s="132">
        <f t="shared" si="1133"/>
        <v>291</v>
      </c>
      <c r="AE1851" s="21"/>
      <c r="AF1851" s="50" t="s">
        <v>90</v>
      </c>
      <c r="AG1851" s="40">
        <f t="shared" si="1127"/>
        <v>412660</v>
      </c>
      <c r="AH1851" s="40">
        <v>413034</v>
      </c>
      <c r="AI1851" s="132">
        <f t="shared" si="1134"/>
        <v>374</v>
      </c>
    </row>
    <row r="1852" spans="2:35" x14ac:dyDescent="0.35">
      <c r="B1852" s="50" t="s">
        <v>91</v>
      </c>
      <c r="C1852" s="40">
        <f t="shared" si="1121"/>
        <v>1323144</v>
      </c>
      <c r="D1852" s="23">
        <v>1324836</v>
      </c>
      <c r="E1852" s="119">
        <f t="shared" si="1128"/>
        <v>1692</v>
      </c>
      <c r="F1852" s="21"/>
      <c r="G1852" s="50" t="s">
        <v>91</v>
      </c>
      <c r="H1852" s="23">
        <f t="shared" si="1135"/>
        <v>1324836</v>
      </c>
      <c r="I1852" s="40">
        <v>1326422</v>
      </c>
      <c r="J1852" s="119">
        <f t="shared" si="1129"/>
        <v>1586</v>
      </c>
      <c r="K1852" s="21"/>
      <c r="L1852" s="50" t="s">
        <v>91</v>
      </c>
      <c r="M1852" s="40">
        <f t="shared" si="1125"/>
        <v>1326422</v>
      </c>
      <c r="N1852" s="40">
        <v>1328100</v>
      </c>
      <c r="O1852" s="132">
        <f t="shared" si="1130"/>
        <v>1678</v>
      </c>
      <c r="P1852" s="21"/>
      <c r="Q1852" s="50" t="s">
        <v>91</v>
      </c>
      <c r="R1852" s="40">
        <f t="shared" si="1123"/>
        <v>1328100</v>
      </c>
      <c r="S1852" s="23">
        <v>1329593</v>
      </c>
      <c r="T1852" s="119">
        <f t="shared" si="1131"/>
        <v>1493</v>
      </c>
      <c r="U1852" s="21"/>
      <c r="V1852" s="50" t="s">
        <v>91</v>
      </c>
      <c r="W1852" s="23">
        <f t="shared" si="1124"/>
        <v>1329593</v>
      </c>
      <c r="X1852" s="40">
        <v>1330683</v>
      </c>
      <c r="Y1852" s="119">
        <f t="shared" si="1132"/>
        <v>1090</v>
      </c>
      <c r="Z1852" s="21"/>
      <c r="AA1852" s="50" t="s">
        <v>91</v>
      </c>
      <c r="AB1852" s="40">
        <f t="shared" si="1126"/>
        <v>1330683</v>
      </c>
      <c r="AC1852" s="40">
        <v>1332247</v>
      </c>
      <c r="AD1852" s="132">
        <f t="shared" si="1133"/>
        <v>1564</v>
      </c>
      <c r="AE1852" s="21"/>
      <c r="AF1852" s="50" t="s">
        <v>91</v>
      </c>
      <c r="AG1852" s="40">
        <f t="shared" si="1127"/>
        <v>1332247</v>
      </c>
      <c r="AH1852" s="40">
        <v>1333951</v>
      </c>
      <c r="AI1852" s="132">
        <f t="shared" si="1134"/>
        <v>1704</v>
      </c>
    </row>
    <row r="1853" spans="2:35" x14ac:dyDescent="0.35">
      <c r="B1853" s="50" t="s">
        <v>94</v>
      </c>
      <c r="C1853" s="40">
        <f t="shared" si="1121"/>
        <v>0</v>
      </c>
      <c r="D1853" s="23"/>
      <c r="E1853" s="119">
        <f>SUM(E1846:E1852)</f>
        <v>2639</v>
      </c>
      <c r="F1853" s="21"/>
      <c r="G1853" s="50" t="s">
        <v>94</v>
      </c>
      <c r="H1853" s="23">
        <f t="shared" si="1135"/>
        <v>0</v>
      </c>
      <c r="I1853" s="40"/>
      <c r="J1853" s="119">
        <f>SUM(J1846:J1852)</f>
        <v>2664</v>
      </c>
      <c r="K1853" s="21"/>
      <c r="L1853" s="50" t="s">
        <v>94</v>
      </c>
      <c r="M1853" s="40">
        <f t="shared" si="1125"/>
        <v>0</v>
      </c>
      <c r="N1853" s="40"/>
      <c r="O1853" s="119">
        <f>SUM(O1846:O1852)</f>
        <v>2666</v>
      </c>
      <c r="P1853" s="21"/>
      <c r="Q1853" s="50" t="s">
        <v>94</v>
      </c>
      <c r="R1853" s="40">
        <f t="shared" si="1123"/>
        <v>0</v>
      </c>
      <c r="S1853" s="23"/>
      <c r="T1853" s="119">
        <f>SUM(T1846:T1852)</f>
        <v>2622</v>
      </c>
      <c r="U1853" s="21"/>
      <c r="V1853" s="50" t="s">
        <v>94</v>
      </c>
      <c r="W1853" s="23">
        <f t="shared" si="1124"/>
        <v>0</v>
      </c>
      <c r="X1853" s="40">
        <v>0</v>
      </c>
      <c r="Y1853" s="119">
        <f>SUM(Y1846:Y1852)</f>
        <v>2266</v>
      </c>
      <c r="Z1853" s="21"/>
      <c r="AA1853" s="50" t="s">
        <v>94</v>
      </c>
      <c r="AB1853" s="40">
        <f t="shared" si="1126"/>
        <v>0</v>
      </c>
      <c r="AC1853" s="40">
        <v>0</v>
      </c>
      <c r="AD1853" s="119">
        <f>SUM(AD1846:AD1852)</f>
        <v>2216</v>
      </c>
      <c r="AE1853" s="21"/>
      <c r="AF1853" s="50" t="s">
        <v>94</v>
      </c>
      <c r="AG1853" s="40">
        <f t="shared" si="1127"/>
        <v>0</v>
      </c>
      <c r="AH1853" s="40"/>
      <c r="AI1853" s="119">
        <f>SUM(AI1846:AI1852)</f>
        <v>2771</v>
      </c>
    </row>
    <row r="1854" spans="2:35" x14ac:dyDescent="0.35">
      <c r="B1854" s="50" t="s">
        <v>97</v>
      </c>
      <c r="C1854" s="40">
        <f t="shared" si="1121"/>
        <v>650849</v>
      </c>
      <c r="D1854" s="23">
        <v>651019</v>
      </c>
      <c r="E1854" s="132">
        <f>D1854-C1854</f>
        <v>170</v>
      </c>
      <c r="F1854" s="21"/>
      <c r="G1854" s="50" t="s">
        <v>97</v>
      </c>
      <c r="H1854" s="23">
        <f t="shared" si="1135"/>
        <v>651019</v>
      </c>
      <c r="I1854" s="40">
        <v>651174</v>
      </c>
      <c r="J1854" s="132">
        <f>I1854-H1854</f>
        <v>155</v>
      </c>
      <c r="K1854" s="21"/>
      <c r="L1854" s="50" t="s">
        <v>97</v>
      </c>
      <c r="M1854" s="40">
        <f t="shared" si="1125"/>
        <v>651174</v>
      </c>
      <c r="N1854" s="40">
        <v>651311</v>
      </c>
      <c r="O1854" s="119">
        <f>N1854-M1854</f>
        <v>137</v>
      </c>
      <c r="P1854" s="21"/>
      <c r="Q1854" s="50" t="s">
        <v>97</v>
      </c>
      <c r="R1854" s="40">
        <f t="shared" si="1123"/>
        <v>651311</v>
      </c>
      <c r="S1854" s="23">
        <v>651410</v>
      </c>
      <c r="T1854" s="119">
        <f>S1854-R1854</f>
        <v>99</v>
      </c>
      <c r="U1854" s="21"/>
      <c r="V1854" s="50" t="s">
        <v>97</v>
      </c>
      <c r="W1854" s="23">
        <f t="shared" si="1124"/>
        <v>651410</v>
      </c>
      <c r="X1854" s="40">
        <v>651468</v>
      </c>
      <c r="Y1854" s="132">
        <f>X1854-W1854</f>
        <v>58</v>
      </c>
      <c r="Z1854" s="21"/>
      <c r="AA1854" s="50" t="s">
        <v>97</v>
      </c>
      <c r="AB1854" s="40">
        <f t="shared" si="1126"/>
        <v>651468</v>
      </c>
      <c r="AC1854" s="40">
        <v>651712</v>
      </c>
      <c r="AD1854" s="119">
        <f>AC1854-AB1854</f>
        <v>244</v>
      </c>
      <c r="AE1854" s="21"/>
      <c r="AF1854" s="50" t="s">
        <v>97</v>
      </c>
      <c r="AG1854" s="40">
        <f t="shared" si="1127"/>
        <v>651712</v>
      </c>
      <c r="AH1854" s="40">
        <v>651850</v>
      </c>
      <c r="AI1854" s="119">
        <f>AH1854-AG1854</f>
        <v>138</v>
      </c>
    </row>
    <row r="1855" spans="2:35" x14ac:dyDescent="0.35">
      <c r="B1855" s="29" t="s">
        <v>130</v>
      </c>
      <c r="C1855" s="40">
        <v>0</v>
      </c>
      <c r="D1855" s="23"/>
      <c r="E1855" s="121">
        <f>E1854+E1853+E1845+E1837+E1838+E1836+E1835+E1834+E1833</f>
        <v>7345</v>
      </c>
      <c r="F1855" s="21"/>
      <c r="G1855" s="29" t="s">
        <v>130</v>
      </c>
      <c r="H1855" s="23">
        <f t="shared" si="1135"/>
        <v>0</v>
      </c>
      <c r="I1855" s="40">
        <v>0</v>
      </c>
      <c r="J1855" s="121">
        <f>J1854+J1853+J1845+J1837+J1838+J1836+J1835+J1834+J1833</f>
        <v>7428</v>
      </c>
      <c r="K1855" s="21"/>
      <c r="L1855" s="29" t="s">
        <v>130</v>
      </c>
      <c r="M1855" s="40">
        <f t="shared" si="1125"/>
        <v>0</v>
      </c>
      <c r="N1855" s="40">
        <v>0</v>
      </c>
      <c r="O1855" s="121">
        <f>O1854+O1853+O1845+O1837+O1838+O1836+O1835+O1834+O1833</f>
        <v>7481</v>
      </c>
      <c r="P1855" s="21"/>
      <c r="Q1855" s="29" t="s">
        <v>130</v>
      </c>
      <c r="R1855" s="40">
        <f t="shared" si="1123"/>
        <v>0</v>
      </c>
      <c r="S1855" s="23"/>
      <c r="T1855" s="121">
        <f>T1854+T1853+T1845+T1837+T1838+T1836+T1835+T1834+T1833</f>
        <v>7089</v>
      </c>
      <c r="U1855" s="21"/>
      <c r="V1855" s="29" t="s">
        <v>130</v>
      </c>
      <c r="W1855" s="23">
        <f t="shared" si="1124"/>
        <v>0</v>
      </c>
      <c r="X1855" s="40">
        <v>0</v>
      </c>
      <c r="Y1855" s="121">
        <f>Y1854+Y1853+Y1845+Y1837+Y1838+Y1836+Y1835+Y1834+Y1833</f>
        <v>5932</v>
      </c>
      <c r="Z1855" s="21"/>
      <c r="AA1855" s="29" t="s">
        <v>130</v>
      </c>
      <c r="AB1855" s="40">
        <f t="shared" si="1126"/>
        <v>0</v>
      </c>
      <c r="AC1855" s="40">
        <v>0</v>
      </c>
      <c r="AD1855" s="121">
        <f>AD1854+AD1853+AD1845+AD1837+AD1838+AD1836+AD1835+AD1834+AD1833</f>
        <v>6243</v>
      </c>
      <c r="AE1855" s="21"/>
      <c r="AF1855" s="29" t="s">
        <v>130</v>
      </c>
      <c r="AG1855" s="40">
        <f t="shared" si="1127"/>
        <v>0</v>
      </c>
      <c r="AH1855" s="40">
        <v>0</v>
      </c>
      <c r="AI1855" s="121">
        <f>AI1854+AI1853+AI1845+AI1837+AI1838+AI1836+AI1835+AI1834+AI1833</f>
        <v>9087</v>
      </c>
    </row>
    <row r="1856" spans="2:35" x14ac:dyDescent="0.35">
      <c r="B1856" s="21"/>
      <c r="C1856" s="21"/>
      <c r="D1856" s="21"/>
      <c r="E1856" s="123">
        <f>E1855-E1839+471</f>
        <v>5846</v>
      </c>
      <c r="F1856" s="21"/>
      <c r="G1856" s="21"/>
      <c r="H1856" s="23"/>
      <c r="I1856" s="40">
        <v>0</v>
      </c>
      <c r="J1856" s="123">
        <f>J1855-J1839+471</f>
        <v>5849</v>
      </c>
      <c r="K1856" s="21"/>
      <c r="L1856" s="21"/>
      <c r="M1856" s="21"/>
      <c r="N1856" s="21"/>
      <c r="O1856" s="123">
        <f>O1855-O1839+471</f>
        <v>5962</v>
      </c>
      <c r="P1856" s="21"/>
      <c r="Q1856" s="21"/>
      <c r="R1856" s="21"/>
      <c r="S1856" s="21"/>
      <c r="T1856" s="123">
        <f>T1855-T1839+471</f>
        <v>5640</v>
      </c>
      <c r="U1856" s="21"/>
      <c r="V1856" s="21"/>
      <c r="W1856" s="23"/>
      <c r="X1856" s="40">
        <v>0</v>
      </c>
      <c r="Y1856" s="123">
        <f>Y1855-Y1839+471</f>
        <v>4713</v>
      </c>
      <c r="Z1856" s="21"/>
      <c r="AA1856" s="21"/>
      <c r="AB1856" s="21"/>
      <c r="AC1856" s="21"/>
      <c r="AD1856" s="123">
        <f>AD1855-AD1839+471</f>
        <v>5074</v>
      </c>
      <c r="AE1856" s="21"/>
      <c r="AF1856" s="21"/>
      <c r="AG1856" s="21"/>
      <c r="AH1856" s="21"/>
      <c r="AI1856" s="123">
        <f>AI1855-AI1839+471</f>
        <v>7448</v>
      </c>
    </row>
    <row r="1858" spans="2:40" x14ac:dyDescent="0.35">
      <c r="B1858" s="117" t="s">
        <v>114</v>
      </c>
      <c r="C1858" s="292" t="s">
        <v>1998</v>
      </c>
      <c r="D1858" s="293"/>
      <c r="E1858" s="294"/>
      <c r="F1858" s="21"/>
      <c r="G1858" s="117" t="s">
        <v>114</v>
      </c>
      <c r="H1858" s="292" t="s">
        <v>1999</v>
      </c>
      <c r="I1858" s="293"/>
      <c r="J1858" s="294"/>
      <c r="K1858" s="21"/>
      <c r="L1858" s="117" t="s">
        <v>114</v>
      </c>
      <c r="M1858" s="292" t="s">
        <v>2000</v>
      </c>
      <c r="N1858" s="293"/>
      <c r="O1858" s="294"/>
      <c r="P1858" s="21"/>
      <c r="Q1858" s="117" t="s">
        <v>114</v>
      </c>
      <c r="R1858" s="292" t="s">
        <v>2001</v>
      </c>
      <c r="S1858" s="293"/>
      <c r="T1858" s="294"/>
      <c r="U1858" s="21"/>
      <c r="V1858" s="117" t="s">
        <v>114</v>
      </c>
      <c r="W1858" s="292" t="s">
        <v>2002</v>
      </c>
      <c r="X1858" s="293"/>
      <c r="Y1858" s="294"/>
      <c r="Z1858" s="21"/>
      <c r="AA1858" s="117" t="s">
        <v>114</v>
      </c>
      <c r="AB1858" s="292" t="s">
        <v>2003</v>
      </c>
      <c r="AC1858" s="293"/>
      <c r="AD1858" s="294"/>
      <c r="AE1858" s="21"/>
      <c r="AF1858" s="117" t="s">
        <v>114</v>
      </c>
      <c r="AG1858" s="292" t="s">
        <v>2004</v>
      </c>
      <c r="AH1858" s="293"/>
      <c r="AI1858" s="294"/>
      <c r="AK1858" s="134"/>
      <c r="AL1858" s="134"/>
      <c r="AM1858" s="134"/>
      <c r="AN1858" s="134"/>
    </row>
    <row r="1859" spans="2:40" x14ac:dyDescent="0.35">
      <c r="B1859" s="50"/>
      <c r="C1859" s="118" t="s">
        <v>81</v>
      </c>
      <c r="D1859" s="118" t="s">
        <v>82</v>
      </c>
      <c r="E1859" s="118" t="s">
        <v>95</v>
      </c>
      <c r="F1859" s="21"/>
      <c r="G1859" s="50"/>
      <c r="H1859" s="118" t="s">
        <v>81</v>
      </c>
      <c r="I1859" s="118" t="s">
        <v>82</v>
      </c>
      <c r="J1859" s="118" t="s">
        <v>95</v>
      </c>
      <c r="K1859" s="21"/>
      <c r="L1859" s="50"/>
      <c r="M1859" s="118" t="s">
        <v>81</v>
      </c>
      <c r="N1859" s="118" t="s">
        <v>82</v>
      </c>
      <c r="O1859" s="118" t="s">
        <v>95</v>
      </c>
      <c r="P1859" s="21"/>
      <c r="Q1859" s="50"/>
      <c r="R1859" s="118" t="s">
        <v>81</v>
      </c>
      <c r="S1859" s="118" t="s">
        <v>82</v>
      </c>
      <c r="T1859" s="118" t="s">
        <v>95</v>
      </c>
      <c r="U1859" s="21"/>
      <c r="V1859" s="50"/>
      <c r="W1859" s="118" t="s">
        <v>81</v>
      </c>
      <c r="X1859" s="118" t="s">
        <v>82</v>
      </c>
      <c r="Y1859" s="118" t="s">
        <v>95</v>
      </c>
      <c r="Z1859" s="21"/>
      <c r="AA1859" s="50"/>
      <c r="AB1859" s="118" t="s">
        <v>81</v>
      </c>
      <c r="AC1859" s="118" t="s">
        <v>82</v>
      </c>
      <c r="AD1859" s="118" t="s">
        <v>95</v>
      </c>
      <c r="AE1859" s="21"/>
      <c r="AF1859" s="50"/>
      <c r="AG1859" s="118" t="s">
        <v>81</v>
      </c>
      <c r="AH1859" s="118" t="s">
        <v>82</v>
      </c>
      <c r="AI1859" s="118" t="s">
        <v>95</v>
      </c>
      <c r="AK1859" s="134"/>
      <c r="AL1859" s="134"/>
      <c r="AM1859" s="134"/>
      <c r="AN1859" s="134"/>
    </row>
    <row r="1860" spans="2:40" x14ac:dyDescent="0.35">
      <c r="B1860" s="50" t="s">
        <v>92</v>
      </c>
      <c r="C1860" s="40">
        <v>535338</v>
      </c>
      <c r="D1860" s="23">
        <v>535470</v>
      </c>
      <c r="E1860" s="119">
        <f>(D1860-C1860)*10</f>
        <v>1320</v>
      </c>
      <c r="F1860" s="21"/>
      <c r="G1860" s="50" t="s">
        <v>92</v>
      </c>
      <c r="H1860" s="23">
        <f>D1860</f>
        <v>535470</v>
      </c>
      <c r="I1860" s="40">
        <v>535597</v>
      </c>
      <c r="J1860" s="119">
        <f>(I1860-H1860)*10</f>
        <v>1270</v>
      </c>
      <c r="K1860" s="21"/>
      <c r="L1860" s="50" t="s">
        <v>92</v>
      </c>
      <c r="M1860" s="40">
        <f>I1860</f>
        <v>535597</v>
      </c>
      <c r="N1860" s="40">
        <v>535725</v>
      </c>
      <c r="O1860" s="119">
        <f>(N1860-M1860)*10</f>
        <v>1280</v>
      </c>
      <c r="P1860" s="21"/>
      <c r="Q1860" s="50" t="s">
        <v>92</v>
      </c>
      <c r="R1860" s="40">
        <v>535725</v>
      </c>
      <c r="S1860" s="23">
        <v>535847</v>
      </c>
      <c r="T1860" s="132">
        <v>1220</v>
      </c>
      <c r="U1860" s="21"/>
      <c r="V1860" s="50" t="s">
        <v>92</v>
      </c>
      <c r="W1860" s="23">
        <v>535847</v>
      </c>
      <c r="X1860" s="40">
        <v>535940</v>
      </c>
      <c r="Y1860" s="119">
        <v>930</v>
      </c>
      <c r="Z1860" s="21"/>
      <c r="AA1860" s="50" t="s">
        <v>92</v>
      </c>
      <c r="AB1860" s="40">
        <v>535940</v>
      </c>
      <c r="AC1860" s="40">
        <v>536067</v>
      </c>
      <c r="AD1860" s="119">
        <v>1270</v>
      </c>
      <c r="AE1860" s="21"/>
      <c r="AF1860" s="50" t="s">
        <v>92</v>
      </c>
      <c r="AG1860" s="40">
        <v>536067</v>
      </c>
      <c r="AH1860" s="40">
        <v>536223</v>
      </c>
      <c r="AI1860" s="119">
        <f>(AH1860-AG1860)*10</f>
        <v>1560</v>
      </c>
      <c r="AK1860" s="134"/>
      <c r="AL1860" s="134"/>
      <c r="AM1860" s="134"/>
      <c r="AN1860" s="134"/>
    </row>
    <row r="1861" spans="2:40" x14ac:dyDescent="0.35">
      <c r="B1861" s="50" t="s">
        <v>6</v>
      </c>
      <c r="C1861" s="40">
        <v>396763</v>
      </c>
      <c r="D1861" s="23">
        <v>396956</v>
      </c>
      <c r="E1861" s="119">
        <f>D1861-C1861</f>
        <v>193</v>
      </c>
      <c r="F1861" s="21"/>
      <c r="G1861" s="50" t="s">
        <v>6</v>
      </c>
      <c r="H1861" s="23">
        <f t="shared" ref="H1861:H1872" si="1136">D1861</f>
        <v>396956</v>
      </c>
      <c r="I1861" s="40">
        <v>397505</v>
      </c>
      <c r="J1861" s="119">
        <f>I1861-H1861</f>
        <v>549</v>
      </c>
      <c r="K1861" s="21"/>
      <c r="L1861" s="50" t="s">
        <v>6</v>
      </c>
      <c r="M1861" s="40">
        <f>I1861</f>
        <v>397505</v>
      </c>
      <c r="N1861" s="40">
        <v>398062</v>
      </c>
      <c r="O1861" s="119">
        <f>N1861-M1861</f>
        <v>557</v>
      </c>
      <c r="P1861" s="21"/>
      <c r="Q1861" s="50" t="s">
        <v>6</v>
      </c>
      <c r="R1861" s="40">
        <f t="shared" ref="R1861:R1882" si="1137">N1861</f>
        <v>398062</v>
      </c>
      <c r="S1861" s="23">
        <v>399017</v>
      </c>
      <c r="T1861" s="119">
        <f>S1861-R1861</f>
        <v>955</v>
      </c>
      <c r="U1861" s="21"/>
      <c r="V1861" s="50" t="s">
        <v>6</v>
      </c>
      <c r="W1861" s="23">
        <f t="shared" ref="W1861:W1882" si="1138">S1861</f>
        <v>399017</v>
      </c>
      <c r="X1861" s="40">
        <v>399254</v>
      </c>
      <c r="Y1861" s="119">
        <f>X1861-W1861</f>
        <v>237</v>
      </c>
      <c r="Z1861" s="21"/>
      <c r="AA1861" s="50" t="s">
        <v>6</v>
      </c>
      <c r="AB1861" s="40">
        <f>X1861</f>
        <v>399254</v>
      </c>
      <c r="AC1861" s="40">
        <v>400132</v>
      </c>
      <c r="AD1861" s="119">
        <f>AC1861-AB1861</f>
        <v>878</v>
      </c>
      <c r="AE1861" s="21"/>
      <c r="AF1861" s="50" t="s">
        <v>6</v>
      </c>
      <c r="AG1861" s="40">
        <f>AC1861</f>
        <v>400132</v>
      </c>
      <c r="AH1861" s="40">
        <v>400683</v>
      </c>
      <c r="AI1861" s="119">
        <f>AH1861-AG1861</f>
        <v>551</v>
      </c>
      <c r="AK1861" s="134"/>
      <c r="AL1861" s="134"/>
      <c r="AM1861" s="134"/>
      <c r="AN1861" s="134"/>
    </row>
    <row r="1862" spans="2:40" x14ac:dyDescent="0.35">
      <c r="B1862" s="50" t="s">
        <v>103</v>
      </c>
      <c r="C1862" s="40">
        <v>241179</v>
      </c>
      <c r="D1862" s="23">
        <v>241926</v>
      </c>
      <c r="E1862" s="119">
        <f>D1862-C1862</f>
        <v>747</v>
      </c>
      <c r="F1862" s="21"/>
      <c r="G1862" s="50" t="s">
        <v>103</v>
      </c>
      <c r="H1862" s="23">
        <f t="shared" si="1136"/>
        <v>241926</v>
      </c>
      <c r="I1862" s="40">
        <v>242665</v>
      </c>
      <c r="J1862" s="119">
        <f>I1862-H1862</f>
        <v>739</v>
      </c>
      <c r="K1862" s="21"/>
      <c r="L1862" s="50" t="s">
        <v>103</v>
      </c>
      <c r="M1862" s="40">
        <f t="shared" ref="M1862:M1882" si="1139">I1862</f>
        <v>242665</v>
      </c>
      <c r="N1862" s="40">
        <v>243414</v>
      </c>
      <c r="O1862" s="132">
        <f>N1862-M1862</f>
        <v>749</v>
      </c>
      <c r="P1862" s="21"/>
      <c r="Q1862" s="50" t="s">
        <v>103</v>
      </c>
      <c r="R1862" s="40">
        <f t="shared" si="1137"/>
        <v>243414</v>
      </c>
      <c r="S1862" s="23">
        <v>244129</v>
      </c>
      <c r="T1862" s="119">
        <f>S1862-R1862</f>
        <v>715</v>
      </c>
      <c r="U1862" s="21"/>
      <c r="V1862" s="50" t="s">
        <v>103</v>
      </c>
      <c r="W1862" s="23">
        <f t="shared" si="1138"/>
        <v>244129</v>
      </c>
      <c r="X1862" s="40">
        <v>244894</v>
      </c>
      <c r="Y1862" s="119">
        <f>X1862-W1862</f>
        <v>765</v>
      </c>
      <c r="Z1862" s="21"/>
      <c r="AA1862" s="50" t="s">
        <v>103</v>
      </c>
      <c r="AB1862" s="40">
        <f t="shared" ref="AB1862:AB1882" si="1140">X1862</f>
        <v>244894</v>
      </c>
      <c r="AC1862" s="40">
        <v>245630</v>
      </c>
      <c r="AD1862" s="132">
        <f>AC1862-AB1862</f>
        <v>736</v>
      </c>
      <c r="AE1862" s="21"/>
      <c r="AF1862" s="50" t="s">
        <v>103</v>
      </c>
      <c r="AG1862" s="40">
        <f t="shared" ref="AG1862:AG1882" si="1141">AC1862</f>
        <v>245630</v>
      </c>
      <c r="AH1862" s="40">
        <v>246370</v>
      </c>
      <c r="AI1862" s="132">
        <f>AH1862-AG1862</f>
        <v>740</v>
      </c>
      <c r="AK1862" s="134"/>
      <c r="AL1862" s="134"/>
      <c r="AM1862" s="134"/>
      <c r="AN1862" s="134"/>
    </row>
    <row r="1863" spans="2:40" x14ac:dyDescent="0.35">
      <c r="B1863" s="28" t="s">
        <v>100</v>
      </c>
      <c r="C1863" s="40">
        <v>222911</v>
      </c>
      <c r="D1863" s="23">
        <v>223076</v>
      </c>
      <c r="E1863" s="119">
        <f>D1863-C1863</f>
        <v>165</v>
      </c>
      <c r="F1863" s="21"/>
      <c r="G1863" s="28" t="s">
        <v>100</v>
      </c>
      <c r="H1863" s="23">
        <f t="shared" si="1136"/>
        <v>223076</v>
      </c>
      <c r="I1863" s="40">
        <v>223376</v>
      </c>
      <c r="J1863" s="119">
        <f>I1863-H1863</f>
        <v>300</v>
      </c>
      <c r="K1863" s="21"/>
      <c r="L1863" s="28" t="s">
        <v>100</v>
      </c>
      <c r="M1863" s="40">
        <f t="shared" si="1139"/>
        <v>223376</v>
      </c>
      <c r="N1863" s="40">
        <v>223606</v>
      </c>
      <c r="O1863" s="119">
        <f>N1863-M1863</f>
        <v>230</v>
      </c>
      <c r="P1863" s="21"/>
      <c r="Q1863" s="28" t="s">
        <v>100</v>
      </c>
      <c r="R1863" s="40">
        <f t="shared" si="1137"/>
        <v>223606</v>
      </c>
      <c r="S1863" s="23">
        <v>223746</v>
      </c>
      <c r="T1863" s="119">
        <f>S1863-R1863</f>
        <v>140</v>
      </c>
      <c r="U1863" s="21"/>
      <c r="V1863" s="28" t="s">
        <v>100</v>
      </c>
      <c r="W1863" s="23">
        <f t="shared" si="1138"/>
        <v>223746</v>
      </c>
      <c r="X1863" s="40">
        <v>223931</v>
      </c>
      <c r="Y1863" s="119">
        <f>X1863-W1863</f>
        <v>185</v>
      </c>
      <c r="Z1863" s="21"/>
      <c r="AA1863" s="28" t="s">
        <v>100</v>
      </c>
      <c r="AB1863" s="40">
        <f t="shared" si="1140"/>
        <v>223931</v>
      </c>
      <c r="AC1863" s="40">
        <v>224121</v>
      </c>
      <c r="AD1863" s="119">
        <f>AC1863-AB1863</f>
        <v>190</v>
      </c>
      <c r="AE1863" s="21"/>
      <c r="AF1863" s="28" t="s">
        <v>100</v>
      </c>
      <c r="AG1863" s="40">
        <f t="shared" si="1141"/>
        <v>224121</v>
      </c>
      <c r="AH1863" s="40">
        <v>224281</v>
      </c>
      <c r="AI1863" s="119">
        <f>AH1863-AG1863</f>
        <v>160</v>
      </c>
      <c r="AK1863" s="134"/>
      <c r="AL1863" s="134"/>
      <c r="AM1863" s="134"/>
      <c r="AN1863" s="134"/>
    </row>
    <row r="1864" spans="2:40" x14ac:dyDescent="0.35">
      <c r="B1864" s="28" t="s">
        <v>1176</v>
      </c>
      <c r="C1864" s="40">
        <v>516</v>
      </c>
      <c r="D1864" s="23">
        <v>516</v>
      </c>
      <c r="E1864" s="119">
        <f>D1864-C1864</f>
        <v>0</v>
      </c>
      <c r="F1864" s="21"/>
      <c r="G1864" s="28" t="s">
        <v>1176</v>
      </c>
      <c r="H1864" s="23">
        <f t="shared" si="1136"/>
        <v>516</v>
      </c>
      <c r="I1864" s="40">
        <v>516</v>
      </c>
      <c r="J1864" s="119">
        <f>I1864-H1864</f>
        <v>0</v>
      </c>
      <c r="K1864" s="21"/>
      <c r="L1864" s="28" t="s">
        <v>1176</v>
      </c>
      <c r="M1864" s="40">
        <f t="shared" si="1139"/>
        <v>516</v>
      </c>
      <c r="N1864" s="40">
        <v>516</v>
      </c>
      <c r="O1864" s="119">
        <f>N1864-M1864</f>
        <v>0</v>
      </c>
      <c r="P1864" s="21"/>
      <c r="Q1864" s="28" t="s">
        <v>1176</v>
      </c>
      <c r="R1864" s="40">
        <f t="shared" si="1137"/>
        <v>516</v>
      </c>
      <c r="S1864" s="23">
        <v>516</v>
      </c>
      <c r="T1864" s="119">
        <f>S1864-R1864</f>
        <v>0</v>
      </c>
      <c r="U1864" s="21"/>
      <c r="V1864" s="28" t="s">
        <v>1176</v>
      </c>
      <c r="W1864" s="23">
        <f t="shared" si="1138"/>
        <v>516</v>
      </c>
      <c r="X1864" s="40">
        <v>516</v>
      </c>
      <c r="Y1864" s="119">
        <f>X1864-W1864</f>
        <v>0</v>
      </c>
      <c r="Z1864" s="21"/>
      <c r="AA1864" s="28" t="s">
        <v>1176</v>
      </c>
      <c r="AB1864" s="40">
        <f t="shared" si="1140"/>
        <v>516</v>
      </c>
      <c r="AC1864" s="40">
        <v>516</v>
      </c>
      <c r="AD1864" s="119">
        <f>AC1864-AB1864</f>
        <v>0</v>
      </c>
      <c r="AE1864" s="21"/>
      <c r="AF1864" s="28" t="s">
        <v>1176</v>
      </c>
      <c r="AG1864" s="40">
        <f t="shared" si="1141"/>
        <v>516</v>
      </c>
      <c r="AH1864" s="40">
        <v>516</v>
      </c>
      <c r="AI1864" s="119">
        <f>AH1864-AG1864</f>
        <v>0</v>
      </c>
      <c r="AK1864" s="134"/>
      <c r="AL1864" s="134"/>
      <c r="AM1864" s="134"/>
      <c r="AN1864" s="134"/>
    </row>
    <row r="1865" spans="2:40" x14ac:dyDescent="0.35">
      <c r="B1865" s="28" t="s">
        <v>1179</v>
      </c>
      <c r="C1865" s="40">
        <v>12279</v>
      </c>
      <c r="D1865" s="23">
        <v>12279</v>
      </c>
      <c r="E1865" s="119">
        <f>D1865-C1865</f>
        <v>0</v>
      </c>
      <c r="F1865" s="21"/>
      <c r="G1865" s="28" t="s">
        <v>1179</v>
      </c>
      <c r="H1865" s="23">
        <f t="shared" si="1136"/>
        <v>12279</v>
      </c>
      <c r="I1865" s="40">
        <v>12279</v>
      </c>
      <c r="J1865" s="119">
        <f>I1865-H1865</f>
        <v>0</v>
      </c>
      <c r="K1865" s="21"/>
      <c r="L1865" s="28" t="s">
        <v>1179</v>
      </c>
      <c r="M1865" s="40">
        <f t="shared" si="1139"/>
        <v>12279</v>
      </c>
      <c r="N1865" s="40">
        <v>12279</v>
      </c>
      <c r="O1865" s="119">
        <f>N1865-M1865</f>
        <v>0</v>
      </c>
      <c r="P1865" s="21"/>
      <c r="Q1865" s="28" t="s">
        <v>1179</v>
      </c>
      <c r="R1865" s="40">
        <f t="shared" si="1137"/>
        <v>12279</v>
      </c>
      <c r="S1865" s="23">
        <v>12279</v>
      </c>
      <c r="T1865" s="119">
        <f>S1865-R1865</f>
        <v>0</v>
      </c>
      <c r="U1865" s="21"/>
      <c r="V1865" s="28" t="s">
        <v>1179</v>
      </c>
      <c r="W1865" s="23">
        <f t="shared" si="1138"/>
        <v>12279</v>
      </c>
      <c r="X1865" s="40">
        <v>12279</v>
      </c>
      <c r="Y1865" s="119">
        <f>X1865-W1865</f>
        <v>0</v>
      </c>
      <c r="Z1865" s="21"/>
      <c r="AA1865" s="28" t="s">
        <v>1179</v>
      </c>
      <c r="AB1865" s="40">
        <f t="shared" si="1140"/>
        <v>12279</v>
      </c>
      <c r="AC1865" s="40">
        <v>12279</v>
      </c>
      <c r="AD1865" s="119">
        <f>AC1865-AB1865</f>
        <v>0</v>
      </c>
      <c r="AE1865" s="21"/>
      <c r="AF1865" s="28" t="s">
        <v>1179</v>
      </c>
      <c r="AG1865" s="40">
        <f t="shared" si="1141"/>
        <v>12279</v>
      </c>
      <c r="AH1865" s="40">
        <v>12279</v>
      </c>
      <c r="AI1865" s="119">
        <f>AH1865-AG1865</f>
        <v>0</v>
      </c>
      <c r="AK1865" s="134"/>
      <c r="AL1865" s="134"/>
      <c r="AM1865" s="134"/>
      <c r="AN1865" s="134"/>
    </row>
    <row r="1866" spans="2:40" x14ac:dyDescent="0.35">
      <c r="B1866" s="50" t="s">
        <v>3</v>
      </c>
      <c r="C1866" s="40">
        <v>405646</v>
      </c>
      <c r="D1866" s="23">
        <v>405813</v>
      </c>
      <c r="E1866" s="119">
        <f>(D1866-C1866)*10</f>
        <v>1670</v>
      </c>
      <c r="F1866" s="21"/>
      <c r="G1866" s="50" t="s">
        <v>3</v>
      </c>
      <c r="H1866" s="23">
        <f t="shared" si="1136"/>
        <v>405813</v>
      </c>
      <c r="I1866" s="40">
        <v>406028</v>
      </c>
      <c r="J1866" s="119">
        <f>(I1866-H1866)*10</f>
        <v>2150</v>
      </c>
      <c r="K1866" s="21"/>
      <c r="L1866" s="50" t="s">
        <v>3</v>
      </c>
      <c r="M1866" s="40">
        <f t="shared" si="1139"/>
        <v>406028</v>
      </c>
      <c r="N1866" s="40">
        <v>406215</v>
      </c>
      <c r="O1866" s="119">
        <f>(N1866-M1866)*10</f>
        <v>1870</v>
      </c>
      <c r="P1866" s="21"/>
      <c r="Q1866" s="50" t="s">
        <v>3</v>
      </c>
      <c r="R1866" s="40">
        <f t="shared" si="1137"/>
        <v>406215</v>
      </c>
      <c r="S1866" s="23">
        <v>406382</v>
      </c>
      <c r="T1866" s="119">
        <f>(S1866-R1866)*10</f>
        <v>1670</v>
      </c>
      <c r="U1866" s="21"/>
      <c r="V1866" s="50" t="s">
        <v>3</v>
      </c>
      <c r="W1866" s="23">
        <f t="shared" si="1138"/>
        <v>406382</v>
      </c>
      <c r="X1866" s="40">
        <v>406589</v>
      </c>
      <c r="Y1866" s="119">
        <f>(X1866-W1866)*10</f>
        <v>2070</v>
      </c>
      <c r="Z1866" s="21"/>
      <c r="AA1866" s="50" t="s">
        <v>3</v>
      </c>
      <c r="AB1866" s="40">
        <f t="shared" si="1140"/>
        <v>406589</v>
      </c>
      <c r="AC1866" s="40">
        <v>406759</v>
      </c>
      <c r="AD1866" s="119">
        <f>(AC1866-AB1866)*10</f>
        <v>1700</v>
      </c>
      <c r="AE1866" s="21"/>
      <c r="AF1866" s="50" t="s">
        <v>3</v>
      </c>
      <c r="AG1866" s="40">
        <f t="shared" si="1141"/>
        <v>406759</v>
      </c>
      <c r="AH1866" s="40">
        <v>406975</v>
      </c>
      <c r="AI1866" s="119">
        <f>(AH1866-AG1866)*10</f>
        <v>2160</v>
      </c>
      <c r="AK1866" s="134"/>
      <c r="AL1866" s="134"/>
      <c r="AM1866" s="134"/>
      <c r="AN1866" s="134"/>
    </row>
    <row r="1867" spans="2:40" x14ac:dyDescent="0.35">
      <c r="B1867" s="50" t="s">
        <v>83</v>
      </c>
      <c r="C1867" s="40">
        <v>33044</v>
      </c>
      <c r="D1867" s="23">
        <v>33048</v>
      </c>
      <c r="E1867" s="119">
        <f>D1867-Supply!C1867</f>
        <v>4</v>
      </c>
      <c r="F1867" s="21"/>
      <c r="G1867" s="50" t="s">
        <v>83</v>
      </c>
      <c r="H1867" s="23">
        <f t="shared" si="1136"/>
        <v>33048</v>
      </c>
      <c r="I1867" s="40">
        <v>33056</v>
      </c>
      <c r="J1867" s="132">
        <f>I1867-H1867</f>
        <v>8</v>
      </c>
      <c r="K1867" s="21"/>
      <c r="L1867" s="50" t="s">
        <v>83</v>
      </c>
      <c r="M1867" s="40">
        <f t="shared" si="1139"/>
        <v>33056</v>
      </c>
      <c r="N1867" s="40">
        <v>33065</v>
      </c>
      <c r="O1867" s="119">
        <f>N1867-Supply!M1867</f>
        <v>9</v>
      </c>
      <c r="P1867" s="21"/>
      <c r="Q1867" s="50" t="s">
        <v>83</v>
      </c>
      <c r="R1867" s="40">
        <f t="shared" si="1137"/>
        <v>33065</v>
      </c>
      <c r="S1867" s="23">
        <v>33075</v>
      </c>
      <c r="T1867" s="119">
        <f>S1867-Supply!R1867</f>
        <v>10</v>
      </c>
      <c r="U1867" s="21"/>
      <c r="V1867" s="50" t="s">
        <v>83</v>
      </c>
      <c r="W1867" s="23">
        <f t="shared" si="1138"/>
        <v>33075</v>
      </c>
      <c r="X1867" s="40">
        <v>33081</v>
      </c>
      <c r="Y1867" s="132">
        <f>X1867-W1867</f>
        <v>6</v>
      </c>
      <c r="Z1867" s="21"/>
      <c r="AA1867" s="50" t="s">
        <v>83</v>
      </c>
      <c r="AB1867" s="40">
        <f t="shared" si="1140"/>
        <v>33081</v>
      </c>
      <c r="AC1867" s="40">
        <v>33092</v>
      </c>
      <c r="AD1867" s="119">
        <f>AC1867-Supply!AB1867</f>
        <v>11</v>
      </c>
      <c r="AE1867" s="21"/>
      <c r="AF1867" s="50" t="s">
        <v>83</v>
      </c>
      <c r="AG1867" s="40">
        <f t="shared" si="1141"/>
        <v>33092</v>
      </c>
      <c r="AH1867" s="40">
        <v>33098</v>
      </c>
      <c r="AI1867" s="119">
        <f>AH1867-Supply!AG1867</f>
        <v>6</v>
      </c>
      <c r="AK1867" s="134"/>
      <c r="AL1867" s="134"/>
      <c r="AM1867" s="134"/>
      <c r="AN1867" s="134"/>
    </row>
    <row r="1868" spans="2:40" x14ac:dyDescent="0.35">
      <c r="B1868" s="50" t="s">
        <v>84</v>
      </c>
      <c r="C1868" s="40">
        <v>61748</v>
      </c>
      <c r="D1868" s="23">
        <v>61819</v>
      </c>
      <c r="E1868" s="119">
        <f>D1868-Supply!C1868</f>
        <v>71</v>
      </c>
      <c r="F1868" s="21"/>
      <c r="G1868" s="50" t="s">
        <v>84</v>
      </c>
      <c r="H1868" s="23">
        <f t="shared" si="1136"/>
        <v>61819</v>
      </c>
      <c r="I1868" s="40">
        <v>61847</v>
      </c>
      <c r="J1868" s="119">
        <f>I1868-H1868</f>
        <v>28</v>
      </c>
      <c r="K1868" s="21"/>
      <c r="L1868" s="50" t="s">
        <v>84</v>
      </c>
      <c r="M1868" s="40">
        <f t="shared" si="1139"/>
        <v>61847</v>
      </c>
      <c r="N1868" s="40">
        <v>61883</v>
      </c>
      <c r="O1868" s="119">
        <f>N1868-M1868</f>
        <v>36</v>
      </c>
      <c r="P1868" s="21"/>
      <c r="Q1868" s="50" t="s">
        <v>84</v>
      </c>
      <c r="R1868" s="40">
        <f t="shared" si="1137"/>
        <v>61883</v>
      </c>
      <c r="S1868" s="23">
        <v>61959</v>
      </c>
      <c r="T1868" s="119">
        <f>S1868-R1868</f>
        <v>76</v>
      </c>
      <c r="U1868" s="21"/>
      <c r="V1868" s="50" t="s">
        <v>84</v>
      </c>
      <c r="W1868" s="23">
        <f t="shared" si="1138"/>
        <v>61959</v>
      </c>
      <c r="X1868" s="40">
        <v>62041</v>
      </c>
      <c r="Y1868" s="119">
        <f>X1868-W1868</f>
        <v>82</v>
      </c>
      <c r="Z1868" s="21"/>
      <c r="AA1868" s="50" t="s">
        <v>84</v>
      </c>
      <c r="AB1868" s="40">
        <f t="shared" si="1140"/>
        <v>62041</v>
      </c>
      <c r="AC1868" s="40">
        <v>62159</v>
      </c>
      <c r="AD1868" s="119">
        <f>AC1868-AB1868</f>
        <v>118</v>
      </c>
      <c r="AE1868" s="21"/>
      <c r="AF1868" s="50" t="s">
        <v>84</v>
      </c>
      <c r="AG1868" s="40">
        <f t="shared" si="1141"/>
        <v>62159</v>
      </c>
      <c r="AH1868" s="40">
        <v>62206</v>
      </c>
      <c r="AI1868" s="119">
        <f>AH1868-AG1868</f>
        <v>47</v>
      </c>
      <c r="AK1868" s="134"/>
      <c r="AL1868" s="134"/>
      <c r="AM1868" s="134"/>
      <c r="AN1868" s="134"/>
    </row>
    <row r="1869" spans="2:40" x14ac:dyDescent="0.35">
      <c r="B1869" s="50" t="s">
        <v>98</v>
      </c>
      <c r="C1869" s="40">
        <v>139852</v>
      </c>
      <c r="D1869" s="23">
        <v>139852</v>
      </c>
      <c r="E1869" s="119">
        <f>D1869-C1869</f>
        <v>0</v>
      </c>
      <c r="F1869" s="21"/>
      <c r="G1869" s="50" t="s">
        <v>98</v>
      </c>
      <c r="H1869" s="23">
        <f t="shared" si="1136"/>
        <v>139852</v>
      </c>
      <c r="I1869" s="40">
        <v>139852</v>
      </c>
      <c r="J1869" s="119">
        <f>I1869-H1869</f>
        <v>0</v>
      </c>
      <c r="K1869" s="21"/>
      <c r="L1869" s="50" t="s">
        <v>98</v>
      </c>
      <c r="M1869" s="40">
        <f t="shared" si="1139"/>
        <v>139852</v>
      </c>
      <c r="N1869" s="40">
        <v>139852</v>
      </c>
      <c r="O1869" s="119">
        <f>N1869-M1869</f>
        <v>0</v>
      </c>
      <c r="P1869" s="21"/>
      <c r="Q1869" s="50" t="s">
        <v>98</v>
      </c>
      <c r="R1869" s="40">
        <f t="shared" si="1137"/>
        <v>139852</v>
      </c>
      <c r="S1869" s="23">
        <v>139852</v>
      </c>
      <c r="T1869" s="119">
        <f>S1869-R1869</f>
        <v>0</v>
      </c>
      <c r="U1869" s="21"/>
      <c r="V1869" s="50" t="s">
        <v>98</v>
      </c>
      <c r="W1869" s="23">
        <f t="shared" si="1138"/>
        <v>139852</v>
      </c>
      <c r="X1869" s="40">
        <v>139852</v>
      </c>
      <c r="Y1869" s="119">
        <f>X1869-W1869</f>
        <v>0</v>
      </c>
      <c r="Z1869" s="21"/>
      <c r="AA1869" s="50" t="s">
        <v>98</v>
      </c>
      <c r="AB1869" s="40">
        <f t="shared" si="1140"/>
        <v>139852</v>
      </c>
      <c r="AC1869" s="40">
        <v>139852</v>
      </c>
      <c r="AD1869" s="119">
        <f>AC1869-AB1869</f>
        <v>0</v>
      </c>
      <c r="AE1869" s="21"/>
      <c r="AF1869" s="50" t="s">
        <v>98</v>
      </c>
      <c r="AG1869" s="40">
        <f t="shared" si="1141"/>
        <v>139852</v>
      </c>
      <c r="AH1869" s="40">
        <v>139852</v>
      </c>
      <c r="AI1869" s="119">
        <f>AH1869-AG1869</f>
        <v>0</v>
      </c>
      <c r="AK1869" s="134"/>
      <c r="AL1869" s="134"/>
      <c r="AM1869" s="134"/>
      <c r="AN1869" s="134"/>
    </row>
    <row r="1870" spans="2:40" x14ac:dyDescent="0.35">
      <c r="B1870" s="50" t="s">
        <v>85</v>
      </c>
      <c r="C1870" s="40">
        <v>1082</v>
      </c>
      <c r="D1870" s="23">
        <v>1082</v>
      </c>
      <c r="E1870" s="119">
        <f>D1870-C1870</f>
        <v>0</v>
      </c>
      <c r="F1870" s="21"/>
      <c r="G1870" s="50" t="s">
        <v>85</v>
      </c>
      <c r="H1870" s="23">
        <f t="shared" si="1136"/>
        <v>1082</v>
      </c>
      <c r="I1870" s="40">
        <v>1082</v>
      </c>
      <c r="J1870" s="119">
        <f>I1870-H1870</f>
        <v>0</v>
      </c>
      <c r="K1870" s="21"/>
      <c r="L1870" s="50" t="s">
        <v>85</v>
      </c>
      <c r="M1870" s="40">
        <f t="shared" si="1139"/>
        <v>1082</v>
      </c>
      <c r="N1870" s="40">
        <v>1082</v>
      </c>
      <c r="O1870" s="119">
        <f>N1870-M1870</f>
        <v>0</v>
      </c>
      <c r="P1870" s="21"/>
      <c r="Q1870" s="50" t="s">
        <v>85</v>
      </c>
      <c r="R1870" s="40">
        <f t="shared" si="1137"/>
        <v>1082</v>
      </c>
      <c r="S1870" s="23">
        <v>1082</v>
      </c>
      <c r="T1870" s="119">
        <f>S1870-R1870</f>
        <v>0</v>
      </c>
      <c r="U1870" s="21"/>
      <c r="V1870" s="50" t="s">
        <v>85</v>
      </c>
      <c r="W1870" s="23">
        <f t="shared" si="1138"/>
        <v>1082</v>
      </c>
      <c r="X1870" s="40">
        <v>1082</v>
      </c>
      <c r="Y1870" s="119">
        <f>X1870-W1870</f>
        <v>0</v>
      </c>
      <c r="Z1870" s="21"/>
      <c r="AA1870" s="50" t="s">
        <v>85</v>
      </c>
      <c r="AB1870" s="40">
        <f t="shared" si="1140"/>
        <v>1082</v>
      </c>
      <c r="AC1870" s="40">
        <v>1082</v>
      </c>
      <c r="AD1870" s="119">
        <f>AC1870-AB1870</f>
        <v>0</v>
      </c>
      <c r="AE1870" s="21"/>
      <c r="AF1870" s="50" t="s">
        <v>85</v>
      </c>
      <c r="AG1870" s="40">
        <f t="shared" si="1141"/>
        <v>1082</v>
      </c>
      <c r="AH1870" s="40">
        <v>1082</v>
      </c>
      <c r="AI1870" s="119">
        <f>AH1870-AG1870</f>
        <v>0</v>
      </c>
      <c r="AK1870" s="134"/>
      <c r="AL1870" s="134"/>
      <c r="AM1870" s="134"/>
      <c r="AN1870" s="134"/>
    </row>
    <row r="1871" spans="2:40" x14ac:dyDescent="0.35">
      <c r="B1871" s="50" t="s">
        <v>86</v>
      </c>
      <c r="C1871" s="40">
        <v>1556</v>
      </c>
      <c r="D1871" s="23">
        <v>1733</v>
      </c>
      <c r="E1871" s="119">
        <f>D1871-C1871</f>
        <v>177</v>
      </c>
      <c r="F1871" s="21"/>
      <c r="G1871" s="50" t="s">
        <v>86</v>
      </c>
      <c r="H1871" s="23">
        <f t="shared" si="1136"/>
        <v>1733</v>
      </c>
      <c r="I1871" s="40">
        <v>1945</v>
      </c>
      <c r="J1871" s="119">
        <f>I1871-H1871</f>
        <v>212</v>
      </c>
      <c r="K1871" s="21"/>
      <c r="L1871" s="50" t="s">
        <v>86</v>
      </c>
      <c r="M1871" s="40">
        <f t="shared" si="1139"/>
        <v>1945</v>
      </c>
      <c r="N1871" s="40">
        <v>2165</v>
      </c>
      <c r="O1871" s="119">
        <f>N1871-M1871</f>
        <v>220</v>
      </c>
      <c r="P1871" s="21"/>
      <c r="Q1871" s="50" t="s">
        <v>86</v>
      </c>
      <c r="R1871" s="40">
        <f t="shared" si="1137"/>
        <v>2165</v>
      </c>
      <c r="S1871" s="23">
        <v>2362</v>
      </c>
      <c r="T1871" s="119">
        <f>S1871-R1871</f>
        <v>197</v>
      </c>
      <c r="U1871" s="21"/>
      <c r="V1871" s="50" t="s">
        <v>86</v>
      </c>
      <c r="W1871" s="23">
        <f t="shared" si="1138"/>
        <v>2362</v>
      </c>
      <c r="X1871" s="40">
        <v>2581</v>
      </c>
      <c r="Y1871" s="119">
        <f>X1871-W1871</f>
        <v>219</v>
      </c>
      <c r="Z1871" s="21"/>
      <c r="AA1871" s="50" t="s">
        <v>86</v>
      </c>
      <c r="AB1871" s="40">
        <f t="shared" si="1140"/>
        <v>2581</v>
      </c>
      <c r="AC1871" s="40">
        <v>2731</v>
      </c>
      <c r="AD1871" s="119">
        <f>AC1871-AB1871</f>
        <v>150</v>
      </c>
      <c r="AE1871" s="21"/>
      <c r="AF1871" s="50" t="s">
        <v>86</v>
      </c>
      <c r="AG1871" s="40">
        <f t="shared" si="1141"/>
        <v>2731</v>
      </c>
      <c r="AH1871" s="40">
        <v>2889</v>
      </c>
      <c r="AI1871" s="119">
        <f>AH1871-AG1871</f>
        <v>158</v>
      </c>
      <c r="AK1871" s="134"/>
      <c r="AL1871" s="134"/>
      <c r="AM1871" s="134"/>
      <c r="AN1871" s="134"/>
    </row>
    <row r="1872" spans="2:40" x14ac:dyDescent="0.35">
      <c r="B1872" s="50" t="s">
        <v>93</v>
      </c>
      <c r="C1872" s="40"/>
      <c r="D1872" s="23"/>
      <c r="E1872" s="119">
        <f>E1871+E1870+E1869+E1868+E1867+E1866</f>
        <v>1922</v>
      </c>
      <c r="F1872" s="21"/>
      <c r="G1872" s="50" t="s">
        <v>93</v>
      </c>
      <c r="H1872" s="23">
        <f t="shared" si="1136"/>
        <v>0</v>
      </c>
      <c r="I1872" s="40"/>
      <c r="J1872" s="119">
        <f>J1871+J1870+J1869+J1868+J1867+J1866</f>
        <v>2398</v>
      </c>
      <c r="K1872" s="21"/>
      <c r="L1872" s="50" t="s">
        <v>93</v>
      </c>
      <c r="M1872" s="40">
        <f t="shared" si="1139"/>
        <v>0</v>
      </c>
      <c r="N1872" s="40"/>
      <c r="O1872" s="119">
        <f>O1871+O1870+O1869+O1868+O1867+O1866</f>
        <v>2135</v>
      </c>
      <c r="P1872" s="21"/>
      <c r="Q1872" s="50" t="s">
        <v>93</v>
      </c>
      <c r="R1872" s="40">
        <f t="shared" si="1137"/>
        <v>0</v>
      </c>
      <c r="S1872" s="23">
        <v>0</v>
      </c>
      <c r="T1872" s="119">
        <f>T1871+T1870+T1869+T1868+T1867+T1866</f>
        <v>1953</v>
      </c>
      <c r="U1872" s="21"/>
      <c r="V1872" s="50" t="s">
        <v>93</v>
      </c>
      <c r="W1872" s="23">
        <f t="shared" si="1138"/>
        <v>0</v>
      </c>
      <c r="X1872" s="40">
        <v>0</v>
      </c>
      <c r="Y1872" s="119">
        <f>Y1871+Y1870+Y1869+Y1868+Y1867+Y1866</f>
        <v>2377</v>
      </c>
      <c r="Z1872" s="21"/>
      <c r="AA1872" s="50" t="s">
        <v>93</v>
      </c>
      <c r="AB1872" s="40">
        <f t="shared" si="1140"/>
        <v>0</v>
      </c>
      <c r="AC1872" s="40">
        <v>0</v>
      </c>
      <c r="AD1872" s="119">
        <f>AD1871+AD1870+AD1869+AD1868+AD1867+AD1866</f>
        <v>1979</v>
      </c>
      <c r="AE1872" s="21"/>
      <c r="AF1872" s="50" t="s">
        <v>93</v>
      </c>
      <c r="AG1872" s="40">
        <f t="shared" si="1141"/>
        <v>0</v>
      </c>
      <c r="AH1872" s="40"/>
      <c r="AI1872" s="119">
        <f>AI1871+AI1870+AI1869+AI1868+AI1867+AI1866</f>
        <v>2371</v>
      </c>
      <c r="AK1872" s="134"/>
      <c r="AL1872" s="134"/>
      <c r="AM1872" s="134"/>
      <c r="AN1872" s="134"/>
    </row>
    <row r="1873" spans="2:40" x14ac:dyDescent="0.35">
      <c r="B1873" s="50" t="s">
        <v>87</v>
      </c>
      <c r="C1873" s="40">
        <v>1611956</v>
      </c>
      <c r="D1873" s="40">
        <v>1611956</v>
      </c>
      <c r="E1873" s="119">
        <f t="shared" ref="E1873:E1879" si="1142">D1873-C1873</f>
        <v>0</v>
      </c>
      <c r="F1873" s="21"/>
      <c r="G1873" s="50" t="s">
        <v>87</v>
      </c>
      <c r="H1873" s="40">
        <f>D1873</f>
        <v>1611956</v>
      </c>
      <c r="I1873" s="40">
        <v>1611956</v>
      </c>
      <c r="J1873" s="132">
        <f t="shared" ref="J1873:J1879" si="1143">I1873-H1873</f>
        <v>0</v>
      </c>
      <c r="K1873" s="21"/>
      <c r="L1873" s="50" t="s">
        <v>87</v>
      </c>
      <c r="M1873" s="40">
        <f t="shared" si="1139"/>
        <v>1611956</v>
      </c>
      <c r="N1873" s="40">
        <v>1611956</v>
      </c>
      <c r="O1873" s="119">
        <f t="shared" ref="O1873:O1879" si="1144">N1873-M1873</f>
        <v>0</v>
      </c>
      <c r="P1873" s="21"/>
      <c r="Q1873" s="50" t="s">
        <v>87</v>
      </c>
      <c r="R1873" s="40">
        <f t="shared" si="1137"/>
        <v>1611956</v>
      </c>
      <c r="S1873" s="40">
        <v>1611956</v>
      </c>
      <c r="T1873" s="132">
        <f t="shared" ref="T1873:T1879" si="1145">S1873-R1873</f>
        <v>0</v>
      </c>
      <c r="U1873" s="21"/>
      <c r="V1873" s="50" t="s">
        <v>87</v>
      </c>
      <c r="W1873" s="23">
        <f t="shared" si="1138"/>
        <v>1611956</v>
      </c>
      <c r="X1873" s="40">
        <v>1612046</v>
      </c>
      <c r="Y1873" s="119">
        <f t="shared" ref="Y1873:Y1879" si="1146">X1873-W1873</f>
        <v>90</v>
      </c>
      <c r="Z1873" s="21"/>
      <c r="AA1873" s="50" t="s">
        <v>87</v>
      </c>
      <c r="AB1873" s="40">
        <f t="shared" si="1140"/>
        <v>1612046</v>
      </c>
      <c r="AC1873" s="40">
        <v>1612047</v>
      </c>
      <c r="AD1873" s="119">
        <f t="shared" ref="AD1873:AD1879" si="1147">AC1873-AB1873</f>
        <v>1</v>
      </c>
      <c r="AE1873" s="21"/>
      <c r="AF1873" s="50" t="s">
        <v>87</v>
      </c>
      <c r="AG1873" s="40">
        <f t="shared" si="1141"/>
        <v>1612047</v>
      </c>
      <c r="AH1873" s="40">
        <v>1612047</v>
      </c>
      <c r="AI1873" s="119">
        <f t="shared" ref="AI1873:AI1879" si="1148">AH1873-AG1873</f>
        <v>0</v>
      </c>
      <c r="AK1873" s="134"/>
      <c r="AL1873" s="134"/>
      <c r="AM1873" s="134"/>
      <c r="AN1873" s="134"/>
    </row>
    <row r="1874" spans="2:40" x14ac:dyDescent="0.35">
      <c r="B1874" s="50" t="s">
        <v>96</v>
      </c>
      <c r="C1874" s="40">
        <v>953085</v>
      </c>
      <c r="D1874" s="23">
        <v>953359</v>
      </c>
      <c r="E1874" s="119">
        <f t="shared" si="1142"/>
        <v>274</v>
      </c>
      <c r="F1874" s="21"/>
      <c r="G1874" s="50" t="s">
        <v>96</v>
      </c>
      <c r="H1874" s="23">
        <f t="shared" ref="H1874:H1882" si="1149">D1874</f>
        <v>953359</v>
      </c>
      <c r="I1874" s="40">
        <v>953622</v>
      </c>
      <c r="J1874" s="119">
        <f t="shared" si="1143"/>
        <v>263</v>
      </c>
      <c r="K1874" s="21"/>
      <c r="L1874" s="50" t="s">
        <v>96</v>
      </c>
      <c r="M1874" s="40">
        <f t="shared" si="1139"/>
        <v>953622</v>
      </c>
      <c r="N1874" s="40">
        <v>953840</v>
      </c>
      <c r="O1874" s="119">
        <f t="shared" si="1144"/>
        <v>218</v>
      </c>
      <c r="P1874" s="21"/>
      <c r="Q1874" s="50" t="s">
        <v>96</v>
      </c>
      <c r="R1874" s="40">
        <f t="shared" si="1137"/>
        <v>953840</v>
      </c>
      <c r="S1874" s="23">
        <v>954207</v>
      </c>
      <c r="T1874" s="119">
        <f t="shared" si="1145"/>
        <v>367</v>
      </c>
      <c r="U1874" s="21"/>
      <c r="V1874" s="50" t="s">
        <v>96</v>
      </c>
      <c r="W1874" s="23">
        <f t="shared" si="1138"/>
        <v>954207</v>
      </c>
      <c r="X1874" s="40">
        <v>954462</v>
      </c>
      <c r="Y1874" s="119">
        <f t="shared" si="1146"/>
        <v>255</v>
      </c>
      <c r="Z1874" s="21"/>
      <c r="AA1874" s="50" t="s">
        <v>96</v>
      </c>
      <c r="AB1874" s="40">
        <f t="shared" si="1140"/>
        <v>954462</v>
      </c>
      <c r="AC1874" s="40">
        <v>954727</v>
      </c>
      <c r="AD1874" s="119">
        <f t="shared" si="1147"/>
        <v>265</v>
      </c>
      <c r="AE1874" s="21"/>
      <c r="AF1874" s="50" t="s">
        <v>96</v>
      </c>
      <c r="AG1874" s="40">
        <f t="shared" si="1141"/>
        <v>954727</v>
      </c>
      <c r="AH1874" s="40">
        <v>954985</v>
      </c>
      <c r="AI1874" s="119">
        <f t="shared" si="1148"/>
        <v>258</v>
      </c>
      <c r="AK1874" s="134"/>
      <c r="AL1874" s="134"/>
      <c r="AM1874" s="134"/>
      <c r="AN1874" s="134"/>
    </row>
    <row r="1875" spans="2:40" x14ac:dyDescent="0.35">
      <c r="B1875" s="50" t="s">
        <v>88</v>
      </c>
      <c r="C1875" s="40">
        <v>0</v>
      </c>
      <c r="D1875" s="23">
        <v>0</v>
      </c>
      <c r="E1875" s="119">
        <f t="shared" si="1142"/>
        <v>0</v>
      </c>
      <c r="F1875" s="21"/>
      <c r="G1875" s="50" t="s">
        <v>88</v>
      </c>
      <c r="H1875" s="23">
        <f t="shared" si="1149"/>
        <v>0</v>
      </c>
      <c r="I1875" s="40">
        <v>0</v>
      </c>
      <c r="J1875" s="119">
        <f t="shared" si="1143"/>
        <v>0</v>
      </c>
      <c r="K1875" s="21"/>
      <c r="L1875" s="50" t="s">
        <v>88</v>
      </c>
      <c r="M1875" s="40">
        <f t="shared" si="1139"/>
        <v>0</v>
      </c>
      <c r="N1875" s="40">
        <v>0</v>
      </c>
      <c r="O1875" s="119">
        <f t="shared" si="1144"/>
        <v>0</v>
      </c>
      <c r="P1875" s="21"/>
      <c r="Q1875" s="50" t="s">
        <v>88</v>
      </c>
      <c r="R1875" s="40">
        <f t="shared" si="1137"/>
        <v>0</v>
      </c>
      <c r="S1875" s="23">
        <v>0</v>
      </c>
      <c r="T1875" s="119">
        <f t="shared" si="1145"/>
        <v>0</v>
      </c>
      <c r="U1875" s="21"/>
      <c r="V1875" s="50" t="s">
        <v>88</v>
      </c>
      <c r="W1875" s="23">
        <f t="shared" si="1138"/>
        <v>0</v>
      </c>
      <c r="X1875" s="40">
        <v>0</v>
      </c>
      <c r="Y1875" s="119">
        <f t="shared" si="1146"/>
        <v>0</v>
      </c>
      <c r="Z1875" s="21"/>
      <c r="AA1875" s="50" t="s">
        <v>88</v>
      </c>
      <c r="AB1875" s="40">
        <f t="shared" si="1140"/>
        <v>0</v>
      </c>
      <c r="AC1875" s="40">
        <v>0</v>
      </c>
      <c r="AD1875" s="119">
        <f t="shared" si="1147"/>
        <v>0</v>
      </c>
      <c r="AE1875" s="21"/>
      <c r="AF1875" s="50" t="s">
        <v>88</v>
      </c>
      <c r="AG1875" s="40">
        <f t="shared" si="1141"/>
        <v>0</v>
      </c>
      <c r="AH1875" s="40">
        <v>0</v>
      </c>
      <c r="AI1875" s="119">
        <f t="shared" si="1148"/>
        <v>0</v>
      </c>
      <c r="AK1875" s="134"/>
      <c r="AL1875" s="134"/>
      <c r="AM1875" s="134"/>
      <c r="AN1875" s="134"/>
    </row>
    <row r="1876" spans="2:40" x14ac:dyDescent="0.35">
      <c r="B1876" s="50" t="s">
        <v>108</v>
      </c>
      <c r="C1876" s="40">
        <v>3350</v>
      </c>
      <c r="D1876" s="23">
        <v>3351</v>
      </c>
      <c r="E1876" s="119">
        <f t="shared" si="1142"/>
        <v>1</v>
      </c>
      <c r="F1876" s="21"/>
      <c r="G1876" s="50" t="s">
        <v>108</v>
      </c>
      <c r="H1876" s="23">
        <f t="shared" si="1149"/>
        <v>3351</v>
      </c>
      <c r="I1876" s="40">
        <v>3352</v>
      </c>
      <c r="J1876" s="119">
        <f t="shared" si="1143"/>
        <v>1</v>
      </c>
      <c r="K1876" s="21"/>
      <c r="L1876" s="50" t="s">
        <v>108</v>
      </c>
      <c r="M1876" s="40">
        <f t="shared" si="1139"/>
        <v>3352</v>
      </c>
      <c r="N1876" s="40">
        <v>3353</v>
      </c>
      <c r="O1876" s="119">
        <f t="shared" si="1144"/>
        <v>1</v>
      </c>
      <c r="P1876" s="21"/>
      <c r="Q1876" s="50" t="s">
        <v>108</v>
      </c>
      <c r="R1876" s="40">
        <f t="shared" si="1137"/>
        <v>3353</v>
      </c>
      <c r="S1876" s="23">
        <v>3354</v>
      </c>
      <c r="T1876" s="119">
        <f t="shared" si="1145"/>
        <v>1</v>
      </c>
      <c r="U1876" s="21"/>
      <c r="V1876" s="50" t="s">
        <v>108</v>
      </c>
      <c r="W1876" s="23">
        <f t="shared" si="1138"/>
        <v>3354</v>
      </c>
      <c r="X1876" s="40">
        <v>3355</v>
      </c>
      <c r="Y1876" s="119">
        <f t="shared" si="1146"/>
        <v>1</v>
      </c>
      <c r="Z1876" s="21"/>
      <c r="AA1876" s="50" t="s">
        <v>108</v>
      </c>
      <c r="AB1876" s="40">
        <f t="shared" si="1140"/>
        <v>3355</v>
      </c>
      <c r="AC1876" s="40">
        <v>3391</v>
      </c>
      <c r="AD1876" s="119">
        <f t="shared" si="1147"/>
        <v>36</v>
      </c>
      <c r="AE1876" s="21"/>
      <c r="AF1876" s="50" t="s">
        <v>108</v>
      </c>
      <c r="AG1876" s="40">
        <f t="shared" si="1141"/>
        <v>3391</v>
      </c>
      <c r="AH1876" s="40">
        <v>3391</v>
      </c>
      <c r="AI1876" s="119">
        <f t="shared" si="1148"/>
        <v>0</v>
      </c>
      <c r="AK1876" s="134"/>
      <c r="AL1876" s="134"/>
      <c r="AM1876" s="134"/>
      <c r="AN1876" s="134"/>
    </row>
    <row r="1877" spans="2:40" x14ac:dyDescent="0.35">
      <c r="B1877" s="50" t="s">
        <v>89</v>
      </c>
      <c r="C1877" s="40">
        <v>734233</v>
      </c>
      <c r="D1877" s="23">
        <v>734642</v>
      </c>
      <c r="E1877" s="119">
        <f t="shared" si="1142"/>
        <v>409</v>
      </c>
      <c r="F1877" s="21"/>
      <c r="G1877" s="50" t="s">
        <v>89</v>
      </c>
      <c r="H1877" s="23">
        <f t="shared" si="1149"/>
        <v>734642</v>
      </c>
      <c r="I1877" s="40">
        <v>735013</v>
      </c>
      <c r="J1877" s="119">
        <f t="shared" si="1143"/>
        <v>371</v>
      </c>
      <c r="K1877" s="21"/>
      <c r="L1877" s="50" t="s">
        <v>89</v>
      </c>
      <c r="M1877" s="40">
        <f t="shared" si="1139"/>
        <v>735013</v>
      </c>
      <c r="N1877" s="40">
        <v>735440</v>
      </c>
      <c r="O1877" s="119">
        <f t="shared" si="1144"/>
        <v>427</v>
      </c>
      <c r="P1877" s="21"/>
      <c r="Q1877" s="50" t="s">
        <v>89</v>
      </c>
      <c r="R1877" s="40">
        <f t="shared" si="1137"/>
        <v>735440</v>
      </c>
      <c r="S1877" s="23">
        <v>735676</v>
      </c>
      <c r="T1877" s="119">
        <f t="shared" si="1145"/>
        <v>236</v>
      </c>
      <c r="U1877" s="21"/>
      <c r="V1877" s="50" t="s">
        <v>89</v>
      </c>
      <c r="W1877" s="23">
        <f t="shared" si="1138"/>
        <v>735676</v>
      </c>
      <c r="X1877" s="40">
        <v>736042</v>
      </c>
      <c r="Y1877" s="119">
        <f t="shared" si="1146"/>
        <v>366</v>
      </c>
      <c r="Z1877" s="21"/>
      <c r="AA1877" s="50" t="s">
        <v>89</v>
      </c>
      <c r="AB1877" s="40">
        <f t="shared" si="1140"/>
        <v>736042</v>
      </c>
      <c r="AC1877" s="40">
        <v>736171</v>
      </c>
      <c r="AD1877" s="119">
        <f t="shared" si="1147"/>
        <v>129</v>
      </c>
      <c r="AE1877" s="21"/>
      <c r="AF1877" s="50" t="s">
        <v>89</v>
      </c>
      <c r="AG1877" s="40">
        <f t="shared" si="1141"/>
        <v>736171</v>
      </c>
      <c r="AH1877" s="40">
        <v>736513</v>
      </c>
      <c r="AI1877" s="119">
        <f t="shared" si="1148"/>
        <v>342</v>
      </c>
      <c r="AK1877" s="134"/>
      <c r="AL1877" s="134"/>
      <c r="AM1877" s="134"/>
      <c r="AN1877" s="134"/>
    </row>
    <row r="1878" spans="2:40" x14ac:dyDescent="0.35">
      <c r="B1878" s="50" t="s">
        <v>90</v>
      </c>
      <c r="C1878" s="40">
        <v>413034</v>
      </c>
      <c r="D1878" s="23">
        <v>413321</v>
      </c>
      <c r="E1878" s="119">
        <f t="shared" si="1142"/>
        <v>287</v>
      </c>
      <c r="F1878" s="21"/>
      <c r="G1878" s="50" t="s">
        <v>90</v>
      </c>
      <c r="H1878" s="23">
        <f t="shared" si="1149"/>
        <v>413321</v>
      </c>
      <c r="I1878" s="40">
        <v>413747</v>
      </c>
      <c r="J1878" s="119">
        <f t="shared" si="1143"/>
        <v>426</v>
      </c>
      <c r="K1878" s="21"/>
      <c r="L1878" s="50" t="s">
        <v>90</v>
      </c>
      <c r="M1878" s="40">
        <f t="shared" si="1139"/>
        <v>413747</v>
      </c>
      <c r="N1878" s="40">
        <v>413997</v>
      </c>
      <c r="O1878" s="132">
        <f t="shared" si="1144"/>
        <v>250</v>
      </c>
      <c r="P1878" s="21"/>
      <c r="Q1878" s="50" t="s">
        <v>90</v>
      </c>
      <c r="R1878" s="40">
        <f t="shared" si="1137"/>
        <v>413997</v>
      </c>
      <c r="S1878" s="23">
        <v>414408</v>
      </c>
      <c r="T1878" s="119">
        <f t="shared" si="1145"/>
        <v>411</v>
      </c>
      <c r="U1878" s="21"/>
      <c r="V1878" s="50" t="s">
        <v>90</v>
      </c>
      <c r="W1878" s="23">
        <f t="shared" si="1138"/>
        <v>414408</v>
      </c>
      <c r="X1878" s="40">
        <v>414492</v>
      </c>
      <c r="Y1878" s="119">
        <f t="shared" si="1146"/>
        <v>84</v>
      </c>
      <c r="Z1878" s="21"/>
      <c r="AA1878" s="50" t="s">
        <v>90</v>
      </c>
      <c r="AB1878" s="40">
        <f t="shared" si="1140"/>
        <v>414492</v>
      </c>
      <c r="AC1878" s="40">
        <v>414790</v>
      </c>
      <c r="AD1878" s="132">
        <f t="shared" si="1147"/>
        <v>298</v>
      </c>
      <c r="AE1878" s="21"/>
      <c r="AF1878" s="50" t="s">
        <v>90</v>
      </c>
      <c r="AG1878" s="40">
        <f t="shared" si="1141"/>
        <v>414790</v>
      </c>
      <c r="AH1878" s="40">
        <v>415089</v>
      </c>
      <c r="AI1878" s="132">
        <f t="shared" si="1148"/>
        <v>299</v>
      </c>
      <c r="AK1878" s="134"/>
      <c r="AL1878" s="134"/>
      <c r="AM1878" s="134"/>
      <c r="AN1878" s="134"/>
    </row>
    <row r="1879" spans="2:40" x14ac:dyDescent="0.35">
      <c r="B1879" s="50" t="s">
        <v>91</v>
      </c>
      <c r="C1879" s="40">
        <v>1333951</v>
      </c>
      <c r="D1879" s="23">
        <v>1335444</v>
      </c>
      <c r="E1879" s="119">
        <f t="shared" si="1142"/>
        <v>1493</v>
      </c>
      <c r="F1879" s="21"/>
      <c r="G1879" s="50" t="s">
        <v>91</v>
      </c>
      <c r="H1879" s="23">
        <f t="shared" si="1149"/>
        <v>1335444</v>
      </c>
      <c r="I1879" s="40">
        <v>1337109</v>
      </c>
      <c r="J1879" s="132">
        <f t="shared" si="1143"/>
        <v>1665</v>
      </c>
      <c r="K1879" s="21"/>
      <c r="L1879" s="50" t="s">
        <v>91</v>
      </c>
      <c r="M1879" s="40">
        <f t="shared" si="1139"/>
        <v>1337109</v>
      </c>
      <c r="N1879" s="40">
        <v>1338585</v>
      </c>
      <c r="O1879" s="132">
        <f t="shared" si="1144"/>
        <v>1476</v>
      </c>
      <c r="P1879" s="21"/>
      <c r="Q1879" s="50" t="s">
        <v>91</v>
      </c>
      <c r="R1879" s="40">
        <f t="shared" si="1137"/>
        <v>1338585</v>
      </c>
      <c r="S1879" s="23">
        <v>1340212</v>
      </c>
      <c r="T1879" s="119">
        <f t="shared" si="1145"/>
        <v>1627</v>
      </c>
      <c r="U1879" s="21"/>
      <c r="V1879" s="50" t="s">
        <v>91</v>
      </c>
      <c r="W1879" s="23">
        <f t="shared" si="1138"/>
        <v>1340212</v>
      </c>
      <c r="X1879" s="40">
        <v>1341894</v>
      </c>
      <c r="Y1879" s="119">
        <f t="shared" si="1146"/>
        <v>1682</v>
      </c>
      <c r="Z1879" s="21"/>
      <c r="AA1879" s="50" t="s">
        <v>91</v>
      </c>
      <c r="AB1879" s="40">
        <f t="shared" si="1140"/>
        <v>1341894</v>
      </c>
      <c r="AC1879" s="40">
        <v>1343557</v>
      </c>
      <c r="AD1879" s="132">
        <f t="shared" si="1147"/>
        <v>1663</v>
      </c>
      <c r="AE1879" s="21"/>
      <c r="AF1879" s="50" t="s">
        <v>91</v>
      </c>
      <c r="AG1879" s="40">
        <f t="shared" si="1141"/>
        <v>1343557</v>
      </c>
      <c r="AH1879" s="40">
        <v>1345419</v>
      </c>
      <c r="AI1879" s="132">
        <f t="shared" si="1148"/>
        <v>1862</v>
      </c>
      <c r="AK1879" s="134"/>
      <c r="AL1879" s="134"/>
      <c r="AM1879" s="134"/>
      <c r="AN1879" s="134"/>
    </row>
    <row r="1880" spans="2:40" x14ac:dyDescent="0.35">
      <c r="B1880" s="50" t="s">
        <v>94</v>
      </c>
      <c r="C1880" s="40"/>
      <c r="D1880" s="23"/>
      <c r="E1880" s="119">
        <f>SUM(E1873:E1879)</f>
        <v>2464</v>
      </c>
      <c r="F1880" s="21"/>
      <c r="G1880" s="50" t="s">
        <v>94</v>
      </c>
      <c r="H1880" s="23">
        <f t="shared" si="1149"/>
        <v>0</v>
      </c>
      <c r="I1880" s="40"/>
      <c r="J1880" s="119">
        <f>SUM(J1873:J1879)</f>
        <v>2726</v>
      </c>
      <c r="K1880" s="21"/>
      <c r="L1880" s="50" t="s">
        <v>94</v>
      </c>
      <c r="M1880" s="40">
        <f t="shared" si="1139"/>
        <v>0</v>
      </c>
      <c r="N1880" s="40"/>
      <c r="O1880" s="119">
        <f>SUM(O1873:O1879)</f>
        <v>2372</v>
      </c>
      <c r="P1880" s="21"/>
      <c r="Q1880" s="50" t="s">
        <v>94</v>
      </c>
      <c r="R1880" s="40">
        <f t="shared" si="1137"/>
        <v>0</v>
      </c>
      <c r="S1880" s="23">
        <v>0</v>
      </c>
      <c r="T1880" s="119">
        <f>SUM(T1873:T1879)</f>
        <v>2642</v>
      </c>
      <c r="U1880" s="21"/>
      <c r="V1880" s="50" t="s">
        <v>94</v>
      </c>
      <c r="W1880" s="23">
        <f t="shared" si="1138"/>
        <v>0</v>
      </c>
      <c r="X1880" s="40">
        <v>0</v>
      </c>
      <c r="Y1880" s="119">
        <f>SUM(Y1873:Y1879)</f>
        <v>2478</v>
      </c>
      <c r="Z1880" s="21"/>
      <c r="AA1880" s="50" t="s">
        <v>94</v>
      </c>
      <c r="AB1880" s="40">
        <f t="shared" si="1140"/>
        <v>0</v>
      </c>
      <c r="AC1880" s="40">
        <v>0</v>
      </c>
      <c r="AD1880" s="119">
        <f>SUM(AD1873:AD1879)</f>
        <v>2392</v>
      </c>
      <c r="AE1880" s="21"/>
      <c r="AF1880" s="50" t="s">
        <v>94</v>
      </c>
      <c r="AG1880" s="40">
        <f t="shared" si="1141"/>
        <v>0</v>
      </c>
      <c r="AH1880" s="40"/>
      <c r="AI1880" s="119">
        <f>SUM(AI1873:AI1879)</f>
        <v>2761</v>
      </c>
      <c r="AK1880" s="134"/>
      <c r="AL1880" s="134"/>
      <c r="AM1880" s="134"/>
      <c r="AN1880" s="134"/>
    </row>
    <row r="1881" spans="2:40" x14ac:dyDescent="0.35">
      <c r="B1881" s="50" t="s">
        <v>97</v>
      </c>
      <c r="C1881" s="40">
        <v>651850</v>
      </c>
      <c r="D1881" s="23">
        <v>651921</v>
      </c>
      <c r="E1881" s="132">
        <f>D1881-C1881</f>
        <v>71</v>
      </c>
      <c r="F1881" s="21"/>
      <c r="G1881" s="50" t="s">
        <v>97</v>
      </c>
      <c r="H1881" s="23">
        <f t="shared" si="1149"/>
        <v>651921</v>
      </c>
      <c r="I1881" s="40">
        <v>652022</v>
      </c>
      <c r="J1881" s="132">
        <f>I1881-H1881</f>
        <v>101</v>
      </c>
      <c r="K1881" s="21"/>
      <c r="L1881" s="50" t="s">
        <v>97</v>
      </c>
      <c r="M1881" s="40">
        <f t="shared" si="1139"/>
        <v>652022</v>
      </c>
      <c r="N1881" s="40">
        <v>652143</v>
      </c>
      <c r="O1881" s="119">
        <f>N1881-M1881</f>
        <v>121</v>
      </c>
      <c r="P1881" s="21"/>
      <c r="Q1881" s="50" t="s">
        <v>97</v>
      </c>
      <c r="R1881" s="40">
        <f t="shared" si="1137"/>
        <v>652143</v>
      </c>
      <c r="S1881" s="23">
        <v>652250</v>
      </c>
      <c r="T1881" s="119">
        <f>S1881-R1881</f>
        <v>107</v>
      </c>
      <c r="U1881" s="21"/>
      <c r="V1881" s="50" t="s">
        <v>97</v>
      </c>
      <c r="W1881" s="23">
        <f t="shared" si="1138"/>
        <v>652250</v>
      </c>
      <c r="X1881" s="40">
        <v>652324</v>
      </c>
      <c r="Y1881" s="132">
        <f>X1881-W1881</f>
        <v>74</v>
      </c>
      <c r="Z1881" s="21"/>
      <c r="AA1881" s="50" t="s">
        <v>97</v>
      </c>
      <c r="AB1881" s="40">
        <f t="shared" si="1140"/>
        <v>652324</v>
      </c>
      <c r="AC1881" s="40">
        <v>652452</v>
      </c>
      <c r="AD1881" s="119">
        <f>AC1881-AB1881</f>
        <v>128</v>
      </c>
      <c r="AE1881" s="21"/>
      <c r="AF1881" s="50" t="s">
        <v>97</v>
      </c>
      <c r="AG1881" s="40">
        <f t="shared" si="1141"/>
        <v>652452</v>
      </c>
      <c r="AH1881" s="40">
        <v>652546</v>
      </c>
      <c r="AI1881" s="119">
        <f>AH1881-AG1881</f>
        <v>94</v>
      </c>
      <c r="AK1881" s="134"/>
      <c r="AL1881" s="134"/>
      <c r="AM1881" s="134"/>
      <c r="AN1881" s="134"/>
    </row>
    <row r="1882" spans="2:40" x14ac:dyDescent="0.35">
      <c r="B1882" s="29" t="s">
        <v>130</v>
      </c>
      <c r="C1882" s="40">
        <v>0</v>
      </c>
      <c r="D1882" s="23"/>
      <c r="E1882" s="121">
        <f>E1881+E1880+E1872+E1864+E1865+E1863+E1862+E1861+E1860</f>
        <v>6882</v>
      </c>
      <c r="F1882" s="21"/>
      <c r="G1882" s="29" t="s">
        <v>130</v>
      </c>
      <c r="H1882" s="23">
        <f t="shared" si="1149"/>
        <v>0</v>
      </c>
      <c r="I1882" s="40">
        <v>0</v>
      </c>
      <c r="J1882" s="121">
        <f>J1881+J1880+J1872+J1864+J1865+J1863+J1862+J1861+J1860</f>
        <v>8083</v>
      </c>
      <c r="K1882" s="21"/>
      <c r="L1882" s="29" t="s">
        <v>130</v>
      </c>
      <c r="M1882" s="40">
        <f t="shared" si="1139"/>
        <v>0</v>
      </c>
      <c r="N1882" s="40">
        <v>0</v>
      </c>
      <c r="O1882" s="121">
        <f>O1881+O1880+O1872+O1864+O1865+O1863+O1862+O1861+O1860</f>
        <v>7444</v>
      </c>
      <c r="P1882" s="21"/>
      <c r="Q1882" s="29" t="s">
        <v>130</v>
      </c>
      <c r="R1882" s="40">
        <f t="shared" si="1137"/>
        <v>0</v>
      </c>
      <c r="S1882" s="23"/>
      <c r="T1882" s="121">
        <f>T1881+T1880+T1872+T1864+T1865+T1863+T1862+T1861+T1860</f>
        <v>7732</v>
      </c>
      <c r="U1882" s="21"/>
      <c r="V1882" s="29" t="s">
        <v>130</v>
      </c>
      <c r="W1882" s="23">
        <f t="shared" si="1138"/>
        <v>0</v>
      </c>
      <c r="X1882" s="40">
        <v>0</v>
      </c>
      <c r="Y1882" s="121">
        <f>Y1881+Y1880+Y1872+Y1864+Y1865+Y1863+Y1862+Y1861+Y1860</f>
        <v>7046</v>
      </c>
      <c r="Z1882" s="21"/>
      <c r="AA1882" s="29" t="s">
        <v>130</v>
      </c>
      <c r="AB1882" s="40">
        <f t="shared" si="1140"/>
        <v>0</v>
      </c>
      <c r="AC1882" s="40">
        <v>0</v>
      </c>
      <c r="AD1882" s="121">
        <f>AD1881+AD1880+AD1872+AD1864+AD1865+AD1863+AD1862+AD1861+AD1860</f>
        <v>7573</v>
      </c>
      <c r="AE1882" s="21"/>
      <c r="AF1882" s="29" t="s">
        <v>130</v>
      </c>
      <c r="AG1882" s="40">
        <f t="shared" si="1141"/>
        <v>0</v>
      </c>
      <c r="AH1882" s="40">
        <v>0</v>
      </c>
      <c r="AI1882" s="121">
        <f>AI1881+AI1880+AI1872+AI1864+AI1865+AI1863+AI1862+AI1861+AI1860</f>
        <v>8237</v>
      </c>
      <c r="AK1882" s="134"/>
      <c r="AL1882" s="134"/>
      <c r="AM1882" s="134"/>
      <c r="AN1882" s="134"/>
    </row>
    <row r="1883" spans="2:40" x14ac:dyDescent="0.35">
      <c r="B1883" s="21"/>
      <c r="C1883" s="21"/>
      <c r="D1883" s="21"/>
      <c r="E1883" s="123">
        <f>E1882-E1866+471</f>
        <v>5683</v>
      </c>
      <c r="F1883" s="21"/>
      <c r="G1883" s="21"/>
      <c r="H1883" s="23"/>
      <c r="I1883" s="40">
        <v>0</v>
      </c>
      <c r="J1883" s="123">
        <f>J1882-J1866+471</f>
        <v>6404</v>
      </c>
      <c r="K1883" s="21"/>
      <c r="L1883" s="21"/>
      <c r="M1883" s="21"/>
      <c r="N1883" s="21"/>
      <c r="O1883" s="123">
        <f>O1882-O1866+471</f>
        <v>6045</v>
      </c>
      <c r="P1883" s="21"/>
      <c r="Q1883" s="21"/>
      <c r="R1883" s="21"/>
      <c r="S1883" s="21"/>
      <c r="T1883" s="123">
        <f>T1882-T1866+471</f>
        <v>6533</v>
      </c>
      <c r="U1883" s="21"/>
      <c r="V1883" s="21"/>
      <c r="W1883" s="23"/>
      <c r="X1883" s="40">
        <v>0</v>
      </c>
      <c r="Y1883" s="123">
        <f>Y1882-Y1866+471</f>
        <v>5447</v>
      </c>
      <c r="Z1883" s="21"/>
      <c r="AA1883" s="21"/>
      <c r="AB1883" s="21"/>
      <c r="AC1883" s="21"/>
      <c r="AD1883" s="123">
        <f>AD1882-AD1866+471</f>
        <v>6344</v>
      </c>
      <c r="AE1883" s="21"/>
      <c r="AF1883" s="21"/>
      <c r="AG1883" s="21"/>
      <c r="AH1883" s="21"/>
      <c r="AI1883" s="123">
        <f>AI1882-AI1866+471</f>
        <v>6548</v>
      </c>
      <c r="AK1883" s="13"/>
      <c r="AL1883" s="13"/>
      <c r="AM1883" s="13"/>
      <c r="AN1883" s="13"/>
    </row>
    <row r="1884" spans="2:40" x14ac:dyDescent="0.35">
      <c r="AK1884" s="21"/>
      <c r="AL1884" s="21"/>
      <c r="AM1884" s="21"/>
      <c r="AN1884" s="21"/>
    </row>
    <row r="1885" spans="2:40" x14ac:dyDescent="0.35">
      <c r="B1885" s="117" t="s">
        <v>114</v>
      </c>
      <c r="C1885" s="292" t="s">
        <v>2015</v>
      </c>
      <c r="D1885" s="293"/>
      <c r="E1885" s="294"/>
      <c r="F1885" s="21"/>
      <c r="G1885" s="117" t="s">
        <v>114</v>
      </c>
      <c r="H1885" s="292" t="s">
        <v>2016</v>
      </c>
      <c r="I1885" s="293"/>
      <c r="J1885" s="294"/>
      <c r="K1885" s="21"/>
      <c r="L1885" s="117" t="s">
        <v>114</v>
      </c>
      <c r="M1885" s="292" t="s">
        <v>2018</v>
      </c>
      <c r="N1885" s="293"/>
      <c r="O1885" s="294"/>
      <c r="P1885" s="21"/>
      <c r="Q1885" s="117" t="s">
        <v>114</v>
      </c>
      <c r="R1885" s="292" t="s">
        <v>2017</v>
      </c>
      <c r="S1885" s="293"/>
      <c r="T1885" s="294"/>
      <c r="U1885" s="21"/>
      <c r="V1885" s="117" t="s">
        <v>114</v>
      </c>
      <c r="W1885" s="292" t="s">
        <v>2019</v>
      </c>
      <c r="X1885" s="293"/>
      <c r="Y1885" s="294"/>
      <c r="Z1885" s="21"/>
      <c r="AA1885" s="117" t="s">
        <v>114</v>
      </c>
      <c r="AB1885" s="292" t="s">
        <v>2020</v>
      </c>
      <c r="AC1885" s="293"/>
      <c r="AD1885" s="294"/>
      <c r="AE1885" s="21"/>
      <c r="AF1885" s="117" t="s">
        <v>114</v>
      </c>
      <c r="AG1885" s="292" t="s">
        <v>2021</v>
      </c>
      <c r="AH1885" s="293"/>
      <c r="AI1885" s="294"/>
      <c r="AK1885" s="21"/>
      <c r="AL1885" s="21"/>
      <c r="AM1885" s="21"/>
      <c r="AN1885" s="21"/>
    </row>
    <row r="1886" spans="2:40" x14ac:dyDescent="0.35">
      <c r="B1886" s="50"/>
      <c r="C1886" s="118" t="s">
        <v>81</v>
      </c>
      <c r="D1886" s="118" t="s">
        <v>82</v>
      </c>
      <c r="E1886" s="118" t="s">
        <v>95</v>
      </c>
      <c r="F1886" s="21"/>
      <c r="G1886" s="50"/>
      <c r="H1886" s="118" t="s">
        <v>81</v>
      </c>
      <c r="I1886" s="118" t="s">
        <v>82</v>
      </c>
      <c r="J1886" s="118" t="s">
        <v>95</v>
      </c>
      <c r="K1886" s="21"/>
      <c r="L1886" s="50"/>
      <c r="M1886" s="118" t="s">
        <v>81</v>
      </c>
      <c r="N1886" s="118" t="s">
        <v>82</v>
      </c>
      <c r="O1886" s="118" t="s">
        <v>95</v>
      </c>
      <c r="P1886" s="21"/>
      <c r="Q1886" s="50"/>
      <c r="R1886" s="118" t="s">
        <v>81</v>
      </c>
      <c r="S1886" s="118" t="s">
        <v>82</v>
      </c>
      <c r="T1886" s="118" t="s">
        <v>95</v>
      </c>
      <c r="U1886" s="21"/>
      <c r="V1886" s="50"/>
      <c r="W1886" s="118" t="s">
        <v>81</v>
      </c>
      <c r="X1886" s="118" t="s">
        <v>82</v>
      </c>
      <c r="Y1886" s="118" t="s">
        <v>95</v>
      </c>
      <c r="Z1886" s="21"/>
      <c r="AA1886" s="50"/>
      <c r="AB1886" s="118" t="s">
        <v>81</v>
      </c>
      <c r="AC1886" s="118" t="s">
        <v>82</v>
      </c>
      <c r="AD1886" s="118" t="s">
        <v>95</v>
      </c>
      <c r="AE1886" s="21"/>
      <c r="AF1886" s="50"/>
      <c r="AG1886" s="118" t="s">
        <v>81</v>
      </c>
      <c r="AH1886" s="118" t="s">
        <v>82</v>
      </c>
      <c r="AI1886" s="118" t="s">
        <v>95</v>
      </c>
      <c r="AK1886" s="21"/>
      <c r="AL1886" s="21"/>
      <c r="AM1886" s="21"/>
      <c r="AN1886" s="21"/>
    </row>
    <row r="1887" spans="2:40" x14ac:dyDescent="0.35">
      <c r="B1887" s="50" t="s">
        <v>92</v>
      </c>
      <c r="C1887" s="40">
        <v>536223</v>
      </c>
      <c r="D1887" s="23">
        <v>536305</v>
      </c>
      <c r="E1887" s="119">
        <f>(D1887-C1887)*10</f>
        <v>820</v>
      </c>
      <c r="F1887" s="21"/>
      <c r="G1887" s="50" t="s">
        <v>92</v>
      </c>
      <c r="H1887" s="23">
        <f>D1887</f>
        <v>536305</v>
      </c>
      <c r="I1887" s="40">
        <v>536402</v>
      </c>
      <c r="J1887" s="119">
        <f>(I1887-H1887)*10</f>
        <v>970</v>
      </c>
      <c r="K1887" s="21"/>
      <c r="L1887" s="50" t="s">
        <v>92</v>
      </c>
      <c r="M1887" s="40">
        <f>I1887</f>
        <v>536402</v>
      </c>
      <c r="N1887" s="40">
        <v>536472</v>
      </c>
      <c r="O1887" s="119">
        <f>(N1887-M1887)*10</f>
        <v>700</v>
      </c>
      <c r="P1887" s="21"/>
      <c r="Q1887" s="50" t="s">
        <v>92</v>
      </c>
      <c r="R1887" s="40">
        <v>535725</v>
      </c>
      <c r="S1887" s="23">
        <v>536520</v>
      </c>
      <c r="T1887" s="132">
        <v>1220</v>
      </c>
      <c r="U1887" s="21"/>
      <c r="V1887" s="50" t="s">
        <v>92</v>
      </c>
      <c r="W1887" s="23">
        <f t="shared" ref="W1887:W1909" si="1150">S1887</f>
        <v>536520</v>
      </c>
      <c r="X1887" s="40">
        <v>536620</v>
      </c>
      <c r="Y1887" s="132">
        <f t="shared" ref="Y1887:Y1892" si="1151">X1887-W1887</f>
        <v>100</v>
      </c>
      <c r="Z1887" s="21"/>
      <c r="AA1887" s="50" t="s">
        <v>92</v>
      </c>
      <c r="AB1887" s="40">
        <f>X1887</f>
        <v>536620</v>
      </c>
      <c r="AC1887" s="40">
        <v>536770</v>
      </c>
      <c r="AD1887" s="119">
        <f t="shared" ref="AD1887:AD1892" si="1152">AC1887-AB1887</f>
        <v>150</v>
      </c>
      <c r="AE1887" s="21"/>
      <c r="AF1887" s="50" t="s">
        <v>92</v>
      </c>
      <c r="AG1887" s="40">
        <f>AC1887</f>
        <v>536770</v>
      </c>
      <c r="AH1887" s="40">
        <v>536897</v>
      </c>
      <c r="AI1887" s="119">
        <v>1270</v>
      </c>
      <c r="AK1887" s="21"/>
      <c r="AL1887" s="21"/>
      <c r="AM1887" s="21"/>
      <c r="AN1887" s="21"/>
    </row>
    <row r="1888" spans="2:40" x14ac:dyDescent="0.35">
      <c r="B1888" s="50" t="s">
        <v>6</v>
      </c>
      <c r="C1888" s="40">
        <v>400683</v>
      </c>
      <c r="D1888" s="23">
        <v>400910</v>
      </c>
      <c r="E1888" s="119">
        <f>D1888-C1888</f>
        <v>227</v>
      </c>
      <c r="F1888" s="21"/>
      <c r="G1888" s="50" t="s">
        <v>6</v>
      </c>
      <c r="H1888" s="23">
        <f t="shared" ref="H1888:H1899" si="1153">D1888</f>
        <v>400910</v>
      </c>
      <c r="I1888" s="40">
        <v>401719</v>
      </c>
      <c r="J1888" s="119">
        <f>I1888-H1888</f>
        <v>809</v>
      </c>
      <c r="K1888" s="21"/>
      <c r="L1888" s="50" t="s">
        <v>6</v>
      </c>
      <c r="M1888" s="40">
        <f>I1888</f>
        <v>401719</v>
      </c>
      <c r="N1888" s="40">
        <v>402731</v>
      </c>
      <c r="O1888" s="119">
        <f>N1888-M1888</f>
        <v>1012</v>
      </c>
      <c r="P1888" s="21"/>
      <c r="Q1888" s="50" t="s">
        <v>6</v>
      </c>
      <c r="R1888" s="40">
        <f t="shared" ref="R1888:R1909" si="1154">N1888</f>
        <v>402731</v>
      </c>
      <c r="S1888" s="23">
        <v>403728</v>
      </c>
      <c r="T1888" s="119">
        <f>S1888-R1888</f>
        <v>997</v>
      </c>
      <c r="U1888" s="21"/>
      <c r="V1888" s="50" t="s">
        <v>6</v>
      </c>
      <c r="W1888" s="23">
        <f t="shared" si="1150"/>
        <v>403728</v>
      </c>
      <c r="X1888" s="40">
        <v>404072</v>
      </c>
      <c r="Y1888" s="119">
        <f t="shared" si="1151"/>
        <v>344</v>
      </c>
      <c r="Z1888" s="21"/>
      <c r="AA1888" s="50" t="s">
        <v>6</v>
      </c>
      <c r="AB1888" s="40">
        <f>X1888</f>
        <v>404072</v>
      </c>
      <c r="AC1888" s="40">
        <v>404713</v>
      </c>
      <c r="AD1888" s="119">
        <f t="shared" si="1152"/>
        <v>641</v>
      </c>
      <c r="AE1888" s="21"/>
      <c r="AF1888" s="50" t="s">
        <v>6</v>
      </c>
      <c r="AG1888" s="40">
        <f>AC1888</f>
        <v>404713</v>
      </c>
      <c r="AH1888" s="40">
        <v>405306</v>
      </c>
      <c r="AI1888" s="119">
        <f>AH1888-AG1888</f>
        <v>593</v>
      </c>
      <c r="AK1888" s="21"/>
      <c r="AL1888" s="21"/>
      <c r="AM1888" s="21"/>
      <c r="AN1888" s="21"/>
    </row>
    <row r="1889" spans="2:40" x14ac:dyDescent="0.35">
      <c r="B1889" s="50" t="s">
        <v>103</v>
      </c>
      <c r="C1889" s="40">
        <v>246370</v>
      </c>
      <c r="D1889" s="23">
        <v>247112</v>
      </c>
      <c r="E1889" s="119">
        <f>D1889-C1889</f>
        <v>742</v>
      </c>
      <c r="F1889" s="21"/>
      <c r="G1889" s="50" t="s">
        <v>103</v>
      </c>
      <c r="H1889" s="23">
        <f t="shared" si="1153"/>
        <v>247112</v>
      </c>
      <c r="I1889" s="40">
        <v>247855</v>
      </c>
      <c r="J1889" s="119">
        <f>I1889-H1889</f>
        <v>743</v>
      </c>
      <c r="K1889" s="21"/>
      <c r="L1889" s="50" t="s">
        <v>103</v>
      </c>
      <c r="M1889" s="40">
        <f t="shared" ref="M1889:M1909" si="1155">I1889</f>
        <v>247855</v>
      </c>
      <c r="N1889" s="40">
        <v>248582</v>
      </c>
      <c r="O1889" s="132">
        <f>N1889-M1889</f>
        <v>727</v>
      </c>
      <c r="P1889" s="21"/>
      <c r="Q1889" s="50" t="s">
        <v>103</v>
      </c>
      <c r="R1889" s="40">
        <f t="shared" si="1154"/>
        <v>248582</v>
      </c>
      <c r="S1889" s="23">
        <v>249323</v>
      </c>
      <c r="T1889" s="119">
        <f>S1889-R1889</f>
        <v>741</v>
      </c>
      <c r="U1889" s="21"/>
      <c r="V1889" s="50" t="s">
        <v>103</v>
      </c>
      <c r="W1889" s="23">
        <f t="shared" si="1150"/>
        <v>249323</v>
      </c>
      <c r="X1889" s="40">
        <v>250066</v>
      </c>
      <c r="Y1889" s="119">
        <f t="shared" si="1151"/>
        <v>743</v>
      </c>
      <c r="Z1889" s="21"/>
      <c r="AA1889" s="50" t="s">
        <v>103</v>
      </c>
      <c r="AB1889" s="40">
        <f t="shared" ref="AB1889:AB1909" si="1156">X1889</f>
        <v>250066</v>
      </c>
      <c r="AC1889" s="40">
        <v>250831</v>
      </c>
      <c r="AD1889" s="132">
        <f t="shared" si="1152"/>
        <v>765</v>
      </c>
      <c r="AE1889" s="21"/>
      <c r="AF1889" s="50" t="s">
        <v>103</v>
      </c>
      <c r="AG1889" s="40">
        <f t="shared" ref="AG1889:AG1909" si="1157">AC1889</f>
        <v>250831</v>
      </c>
      <c r="AH1889" s="40">
        <v>251564</v>
      </c>
      <c r="AI1889" s="132">
        <f>AH1889-AG1889</f>
        <v>733</v>
      </c>
      <c r="AK1889" s="21"/>
      <c r="AL1889" s="21"/>
      <c r="AM1889" s="21"/>
      <c r="AN1889" s="21"/>
    </row>
    <row r="1890" spans="2:40" x14ac:dyDescent="0.35">
      <c r="B1890" s="28" t="s">
        <v>100</v>
      </c>
      <c r="C1890" s="40">
        <v>224281</v>
      </c>
      <c r="D1890" s="23">
        <v>224446</v>
      </c>
      <c r="E1890" s="119">
        <f>D1890-C1890</f>
        <v>165</v>
      </c>
      <c r="F1890" s="21"/>
      <c r="G1890" s="28" t="s">
        <v>100</v>
      </c>
      <c r="H1890" s="23">
        <f t="shared" si="1153"/>
        <v>224446</v>
      </c>
      <c r="I1890" s="40">
        <v>224676</v>
      </c>
      <c r="J1890" s="119">
        <f>I1890-H1890</f>
        <v>230</v>
      </c>
      <c r="K1890" s="21"/>
      <c r="L1890" s="28" t="s">
        <v>100</v>
      </c>
      <c r="M1890" s="40">
        <f t="shared" si="1155"/>
        <v>224676</v>
      </c>
      <c r="N1890" s="40">
        <v>224891</v>
      </c>
      <c r="O1890" s="119">
        <f>N1890-M1890</f>
        <v>215</v>
      </c>
      <c r="P1890" s="21"/>
      <c r="Q1890" s="28" t="s">
        <v>100</v>
      </c>
      <c r="R1890" s="40">
        <f t="shared" si="1154"/>
        <v>224891</v>
      </c>
      <c r="S1890" s="23">
        <v>225121</v>
      </c>
      <c r="T1890" s="119">
        <f>S1890-R1890</f>
        <v>230</v>
      </c>
      <c r="U1890" s="21"/>
      <c r="V1890" s="28" t="s">
        <v>100</v>
      </c>
      <c r="W1890" s="23">
        <f t="shared" si="1150"/>
        <v>225121</v>
      </c>
      <c r="X1890" s="40">
        <v>225346</v>
      </c>
      <c r="Y1890" s="119">
        <f t="shared" si="1151"/>
        <v>225</v>
      </c>
      <c r="Z1890" s="21"/>
      <c r="AA1890" s="28" t="s">
        <v>100</v>
      </c>
      <c r="AB1890" s="40">
        <f t="shared" si="1156"/>
        <v>225346</v>
      </c>
      <c r="AC1890" s="40">
        <v>225501</v>
      </c>
      <c r="AD1890" s="119">
        <f t="shared" si="1152"/>
        <v>155</v>
      </c>
      <c r="AE1890" s="21"/>
      <c r="AF1890" s="28" t="s">
        <v>100</v>
      </c>
      <c r="AG1890" s="40">
        <f t="shared" si="1157"/>
        <v>225501</v>
      </c>
      <c r="AH1890" s="40">
        <v>225721</v>
      </c>
      <c r="AI1890" s="119">
        <f>AH1890-AG1890</f>
        <v>220</v>
      </c>
      <c r="AK1890" s="21"/>
      <c r="AL1890" s="21"/>
      <c r="AM1890" s="21"/>
      <c r="AN1890" s="21"/>
    </row>
    <row r="1891" spans="2:40" x14ac:dyDescent="0.35">
      <c r="B1891" s="28" t="s">
        <v>1176</v>
      </c>
      <c r="C1891" s="40">
        <v>516</v>
      </c>
      <c r="D1891" s="23">
        <v>516</v>
      </c>
      <c r="E1891" s="119">
        <f>D1891-C1891</f>
        <v>0</v>
      </c>
      <c r="F1891" s="21"/>
      <c r="G1891" s="28" t="s">
        <v>1176</v>
      </c>
      <c r="H1891" s="23">
        <f t="shared" si="1153"/>
        <v>516</v>
      </c>
      <c r="I1891" s="40">
        <v>516</v>
      </c>
      <c r="J1891" s="119">
        <f>I1891-H1891</f>
        <v>0</v>
      </c>
      <c r="K1891" s="21"/>
      <c r="L1891" s="28" t="s">
        <v>1176</v>
      </c>
      <c r="M1891" s="40">
        <f t="shared" si="1155"/>
        <v>516</v>
      </c>
      <c r="N1891" s="40">
        <v>516</v>
      </c>
      <c r="O1891" s="119">
        <f>N1891-M1891</f>
        <v>0</v>
      </c>
      <c r="P1891" s="21"/>
      <c r="Q1891" s="28" t="s">
        <v>1176</v>
      </c>
      <c r="R1891" s="40">
        <f t="shared" si="1154"/>
        <v>516</v>
      </c>
      <c r="S1891" s="23">
        <v>516</v>
      </c>
      <c r="T1891" s="119">
        <f>S1891-R1891</f>
        <v>0</v>
      </c>
      <c r="U1891" s="21"/>
      <c r="V1891" s="28" t="s">
        <v>1176</v>
      </c>
      <c r="W1891" s="23">
        <f t="shared" si="1150"/>
        <v>516</v>
      </c>
      <c r="X1891" s="40">
        <v>516</v>
      </c>
      <c r="Y1891" s="119">
        <f t="shared" si="1151"/>
        <v>0</v>
      </c>
      <c r="Z1891" s="21"/>
      <c r="AA1891" s="28" t="s">
        <v>1176</v>
      </c>
      <c r="AB1891" s="40">
        <f t="shared" si="1156"/>
        <v>516</v>
      </c>
      <c r="AC1891" s="40">
        <v>516</v>
      </c>
      <c r="AD1891" s="119">
        <f t="shared" si="1152"/>
        <v>0</v>
      </c>
      <c r="AE1891" s="21"/>
      <c r="AF1891" s="28" t="s">
        <v>1176</v>
      </c>
      <c r="AG1891" s="40">
        <f t="shared" si="1157"/>
        <v>516</v>
      </c>
      <c r="AH1891" s="40">
        <v>516</v>
      </c>
      <c r="AI1891" s="119">
        <f>AH1891-AG1891</f>
        <v>0</v>
      </c>
      <c r="AK1891" s="21"/>
      <c r="AL1891" s="21"/>
      <c r="AM1891" s="21"/>
      <c r="AN1891" s="21"/>
    </row>
    <row r="1892" spans="2:40" x14ac:dyDescent="0.35">
      <c r="B1892" s="28" t="s">
        <v>1179</v>
      </c>
      <c r="C1892" s="40">
        <v>12279</v>
      </c>
      <c r="D1892" s="23">
        <v>12279</v>
      </c>
      <c r="E1892" s="119">
        <f>D1892-C1892</f>
        <v>0</v>
      </c>
      <c r="F1892" s="21"/>
      <c r="G1892" s="28" t="s">
        <v>1179</v>
      </c>
      <c r="H1892" s="23">
        <f t="shared" si="1153"/>
        <v>12279</v>
      </c>
      <c r="I1892" s="40">
        <v>12279</v>
      </c>
      <c r="J1892" s="119">
        <f>I1892-H1892</f>
        <v>0</v>
      </c>
      <c r="K1892" s="21"/>
      <c r="L1892" s="28" t="s">
        <v>1179</v>
      </c>
      <c r="M1892" s="40">
        <f t="shared" si="1155"/>
        <v>12279</v>
      </c>
      <c r="N1892" s="40">
        <v>12279</v>
      </c>
      <c r="O1892" s="119">
        <f>N1892-M1892</f>
        <v>0</v>
      </c>
      <c r="P1892" s="21"/>
      <c r="Q1892" s="28" t="s">
        <v>1179</v>
      </c>
      <c r="R1892" s="40">
        <f t="shared" si="1154"/>
        <v>12279</v>
      </c>
      <c r="S1892" s="23">
        <v>12279</v>
      </c>
      <c r="T1892" s="119">
        <f>S1892-R1892</f>
        <v>0</v>
      </c>
      <c r="U1892" s="21"/>
      <c r="V1892" s="28" t="s">
        <v>1179</v>
      </c>
      <c r="W1892" s="23">
        <f t="shared" si="1150"/>
        <v>12279</v>
      </c>
      <c r="X1892" s="40">
        <v>12279</v>
      </c>
      <c r="Y1892" s="119">
        <f t="shared" si="1151"/>
        <v>0</v>
      </c>
      <c r="Z1892" s="21"/>
      <c r="AA1892" s="28" t="s">
        <v>1179</v>
      </c>
      <c r="AB1892" s="40">
        <f t="shared" si="1156"/>
        <v>12279</v>
      </c>
      <c r="AC1892" s="40">
        <v>12279</v>
      </c>
      <c r="AD1892" s="119">
        <f t="shared" si="1152"/>
        <v>0</v>
      </c>
      <c r="AE1892" s="21"/>
      <c r="AF1892" s="28" t="s">
        <v>1179</v>
      </c>
      <c r="AG1892" s="40">
        <f t="shared" si="1157"/>
        <v>12279</v>
      </c>
      <c r="AH1892" s="40">
        <v>12279</v>
      </c>
      <c r="AI1892" s="119">
        <f>AH1892-AG1892</f>
        <v>0</v>
      </c>
      <c r="AK1892" s="21"/>
      <c r="AL1892" s="21"/>
      <c r="AM1892" s="21"/>
      <c r="AN1892" s="21"/>
    </row>
    <row r="1893" spans="2:40" x14ac:dyDescent="0.35">
      <c r="B1893" s="50" t="s">
        <v>3</v>
      </c>
      <c r="C1893" s="40">
        <v>406975</v>
      </c>
      <c r="D1893" s="23">
        <v>407200</v>
      </c>
      <c r="E1893" s="119">
        <f>(D1893-C1893)*10</f>
        <v>2250</v>
      </c>
      <c r="F1893" s="21"/>
      <c r="G1893" s="50" t="s">
        <v>3</v>
      </c>
      <c r="H1893" s="23">
        <f t="shared" si="1153"/>
        <v>407200</v>
      </c>
      <c r="I1893" s="40">
        <v>407400</v>
      </c>
      <c r="J1893" s="119">
        <f>(I1893-H1893)*10</f>
        <v>2000</v>
      </c>
      <c r="K1893" s="21"/>
      <c r="L1893" s="50" t="s">
        <v>3</v>
      </c>
      <c r="M1893" s="40">
        <f t="shared" si="1155"/>
        <v>407400</v>
      </c>
      <c r="N1893" s="40">
        <v>407569</v>
      </c>
      <c r="O1893" s="119">
        <f>(N1893-M1893)*10</f>
        <v>1690</v>
      </c>
      <c r="P1893" s="21"/>
      <c r="Q1893" s="50" t="s">
        <v>3</v>
      </c>
      <c r="R1893" s="40">
        <f t="shared" si="1154"/>
        <v>407569</v>
      </c>
      <c r="S1893" s="23">
        <v>407719</v>
      </c>
      <c r="T1893" s="119">
        <f>(S1893-R1893)*10</f>
        <v>1500</v>
      </c>
      <c r="U1893" s="21"/>
      <c r="V1893" s="50" t="s">
        <v>3</v>
      </c>
      <c r="W1893" s="23">
        <f t="shared" si="1150"/>
        <v>407719</v>
      </c>
      <c r="X1893" s="40">
        <v>407908</v>
      </c>
      <c r="Y1893" s="119">
        <f>(X1893-W1893)*10</f>
        <v>1890</v>
      </c>
      <c r="Z1893" s="21"/>
      <c r="AA1893" s="50" t="s">
        <v>3</v>
      </c>
      <c r="AB1893" s="40">
        <f t="shared" si="1156"/>
        <v>407908</v>
      </c>
      <c r="AC1893" s="40">
        <v>408134</v>
      </c>
      <c r="AD1893" s="119">
        <f>(AC1893-AB1893)*10</f>
        <v>2260</v>
      </c>
      <c r="AE1893" s="21"/>
      <c r="AF1893" s="50" t="s">
        <v>3</v>
      </c>
      <c r="AG1893" s="40">
        <f t="shared" si="1157"/>
        <v>408134</v>
      </c>
      <c r="AH1893" s="40">
        <v>408327</v>
      </c>
      <c r="AI1893" s="119">
        <f>(AH1893-AG1893)*10</f>
        <v>1930</v>
      </c>
      <c r="AK1893" s="21"/>
      <c r="AL1893" s="21"/>
      <c r="AM1893" s="21"/>
      <c r="AN1893" s="21"/>
    </row>
    <row r="1894" spans="2:40" x14ac:dyDescent="0.35">
      <c r="B1894" s="50" t="s">
        <v>83</v>
      </c>
      <c r="C1894" s="40">
        <v>33098</v>
      </c>
      <c r="D1894" s="23">
        <v>33104</v>
      </c>
      <c r="E1894" s="119">
        <f>D1894-Supply!C1894</f>
        <v>6</v>
      </c>
      <c r="F1894" s="21"/>
      <c r="G1894" s="50" t="s">
        <v>83</v>
      </c>
      <c r="H1894" s="23">
        <f t="shared" si="1153"/>
        <v>33104</v>
      </c>
      <c r="I1894" s="40">
        <v>33112</v>
      </c>
      <c r="J1894" s="132">
        <f>I1894-H1894</f>
        <v>8</v>
      </c>
      <c r="K1894" s="21"/>
      <c r="L1894" s="50" t="s">
        <v>83</v>
      </c>
      <c r="M1894" s="40">
        <f t="shared" si="1155"/>
        <v>33112</v>
      </c>
      <c r="N1894" s="40">
        <v>33118</v>
      </c>
      <c r="O1894" s="119">
        <f>N1894-Supply!M1894</f>
        <v>6</v>
      </c>
      <c r="P1894" s="21"/>
      <c r="Q1894" s="50" t="s">
        <v>83</v>
      </c>
      <c r="R1894" s="40">
        <f t="shared" si="1154"/>
        <v>33118</v>
      </c>
      <c r="S1894" s="23">
        <v>33124</v>
      </c>
      <c r="T1894" s="119">
        <f>S1894-Supply!R1894</f>
        <v>6</v>
      </c>
      <c r="U1894" s="21"/>
      <c r="V1894" s="50" t="s">
        <v>83</v>
      </c>
      <c r="W1894" s="23">
        <f t="shared" si="1150"/>
        <v>33124</v>
      </c>
      <c r="X1894" s="40">
        <v>33132</v>
      </c>
      <c r="Y1894" s="132">
        <f>X1894-W1894</f>
        <v>8</v>
      </c>
      <c r="Z1894" s="21"/>
      <c r="AA1894" s="50" t="s">
        <v>83</v>
      </c>
      <c r="AB1894" s="40">
        <f t="shared" si="1156"/>
        <v>33132</v>
      </c>
      <c r="AC1894" s="40">
        <v>33140</v>
      </c>
      <c r="AD1894" s="119">
        <f>AC1894-Supply!AB1894</f>
        <v>8</v>
      </c>
      <c r="AE1894" s="21"/>
      <c r="AF1894" s="50" t="s">
        <v>83</v>
      </c>
      <c r="AG1894" s="40">
        <f t="shared" si="1157"/>
        <v>33140</v>
      </c>
      <c r="AH1894" s="40">
        <v>33147</v>
      </c>
      <c r="AI1894" s="119">
        <f>AH1894-Supply!AG1894</f>
        <v>7</v>
      </c>
      <c r="AK1894" s="21"/>
      <c r="AL1894" s="21"/>
      <c r="AM1894" s="21"/>
      <c r="AN1894" s="21"/>
    </row>
    <row r="1895" spans="2:40" x14ac:dyDescent="0.35">
      <c r="B1895" s="50" t="s">
        <v>84</v>
      </c>
      <c r="C1895" s="40">
        <v>62206</v>
      </c>
      <c r="D1895" s="23">
        <v>62294</v>
      </c>
      <c r="E1895" s="119">
        <f>D1895-Supply!C1895</f>
        <v>88</v>
      </c>
      <c r="F1895" s="21"/>
      <c r="G1895" s="50" t="s">
        <v>84</v>
      </c>
      <c r="H1895" s="23">
        <f t="shared" si="1153"/>
        <v>62294</v>
      </c>
      <c r="I1895" s="40">
        <v>62360</v>
      </c>
      <c r="J1895" s="119">
        <f>I1895-H1895</f>
        <v>66</v>
      </c>
      <c r="K1895" s="21"/>
      <c r="L1895" s="50" t="s">
        <v>84</v>
      </c>
      <c r="M1895" s="40">
        <f t="shared" si="1155"/>
        <v>62360</v>
      </c>
      <c r="N1895" s="40">
        <v>62431</v>
      </c>
      <c r="O1895" s="119">
        <f>N1895-M1895</f>
        <v>71</v>
      </c>
      <c r="P1895" s="21"/>
      <c r="Q1895" s="50" t="s">
        <v>84</v>
      </c>
      <c r="R1895" s="40">
        <f t="shared" si="1154"/>
        <v>62431</v>
      </c>
      <c r="S1895" s="23">
        <v>62513</v>
      </c>
      <c r="T1895" s="119">
        <f>S1895-R1895</f>
        <v>82</v>
      </c>
      <c r="U1895" s="21"/>
      <c r="V1895" s="50" t="s">
        <v>84</v>
      </c>
      <c r="W1895" s="23">
        <f t="shared" si="1150"/>
        <v>62513</v>
      </c>
      <c r="X1895" s="40">
        <v>62562</v>
      </c>
      <c r="Y1895" s="119">
        <f>X1895-W1895</f>
        <v>49</v>
      </c>
      <c r="Z1895" s="21"/>
      <c r="AA1895" s="50" t="s">
        <v>84</v>
      </c>
      <c r="AB1895" s="40">
        <f t="shared" si="1156"/>
        <v>62562</v>
      </c>
      <c r="AC1895" s="40">
        <v>62669</v>
      </c>
      <c r="AD1895" s="119">
        <f>AC1895-AB1895</f>
        <v>107</v>
      </c>
      <c r="AE1895" s="21"/>
      <c r="AF1895" s="50" t="s">
        <v>84</v>
      </c>
      <c r="AG1895" s="40">
        <f t="shared" si="1157"/>
        <v>62669</v>
      </c>
      <c r="AH1895" s="40">
        <v>62716</v>
      </c>
      <c r="AI1895" s="119">
        <f>AH1895-AG1895</f>
        <v>47</v>
      </c>
      <c r="AK1895" s="21"/>
      <c r="AL1895" s="21"/>
      <c r="AM1895" s="21"/>
      <c r="AN1895" s="21"/>
    </row>
    <row r="1896" spans="2:40" x14ac:dyDescent="0.35">
      <c r="B1896" s="50" t="s">
        <v>98</v>
      </c>
      <c r="C1896" s="40">
        <v>139852</v>
      </c>
      <c r="D1896" s="23">
        <v>139852</v>
      </c>
      <c r="E1896" s="119">
        <f>D1896-C1896</f>
        <v>0</v>
      </c>
      <c r="F1896" s="21"/>
      <c r="G1896" s="50" t="s">
        <v>98</v>
      </c>
      <c r="H1896" s="23">
        <f t="shared" si="1153"/>
        <v>139852</v>
      </c>
      <c r="I1896" s="40">
        <v>139852</v>
      </c>
      <c r="J1896" s="119">
        <f>I1896-H1896</f>
        <v>0</v>
      </c>
      <c r="K1896" s="21"/>
      <c r="L1896" s="50" t="s">
        <v>98</v>
      </c>
      <c r="M1896" s="40">
        <f t="shared" si="1155"/>
        <v>139852</v>
      </c>
      <c r="N1896" s="40">
        <v>139852</v>
      </c>
      <c r="O1896" s="119">
        <f>N1896-M1896</f>
        <v>0</v>
      </c>
      <c r="P1896" s="21"/>
      <c r="Q1896" s="50" t="s">
        <v>98</v>
      </c>
      <c r="R1896" s="40">
        <f t="shared" si="1154"/>
        <v>139852</v>
      </c>
      <c r="S1896" s="23">
        <v>139852</v>
      </c>
      <c r="T1896" s="119">
        <f>S1896-R1896</f>
        <v>0</v>
      </c>
      <c r="U1896" s="21"/>
      <c r="V1896" s="50" t="s">
        <v>98</v>
      </c>
      <c r="W1896" s="23">
        <f t="shared" si="1150"/>
        <v>139852</v>
      </c>
      <c r="X1896" s="40">
        <v>139852</v>
      </c>
      <c r="Y1896" s="119">
        <f>X1896-W1896</f>
        <v>0</v>
      </c>
      <c r="Z1896" s="21"/>
      <c r="AA1896" s="50" t="s">
        <v>98</v>
      </c>
      <c r="AB1896" s="40">
        <f t="shared" si="1156"/>
        <v>139852</v>
      </c>
      <c r="AC1896" s="40">
        <v>139852</v>
      </c>
      <c r="AD1896" s="119">
        <f>AC1896-AB1896</f>
        <v>0</v>
      </c>
      <c r="AE1896" s="21"/>
      <c r="AF1896" s="50" t="s">
        <v>98</v>
      </c>
      <c r="AG1896" s="40">
        <f t="shared" si="1157"/>
        <v>139852</v>
      </c>
      <c r="AH1896" s="40">
        <v>139852</v>
      </c>
      <c r="AI1896" s="119">
        <f>AH1896-AG1896</f>
        <v>0</v>
      </c>
      <c r="AK1896" s="21"/>
      <c r="AL1896" s="21"/>
      <c r="AM1896" s="21"/>
      <c r="AN1896" s="21"/>
    </row>
    <row r="1897" spans="2:40" x14ac:dyDescent="0.35">
      <c r="B1897" s="50" t="s">
        <v>85</v>
      </c>
      <c r="C1897" s="40">
        <v>1082</v>
      </c>
      <c r="D1897" s="23">
        <v>1082</v>
      </c>
      <c r="E1897" s="119">
        <f>D1897-C1897</f>
        <v>0</v>
      </c>
      <c r="F1897" s="21"/>
      <c r="G1897" s="50" t="s">
        <v>85</v>
      </c>
      <c r="H1897" s="23">
        <f t="shared" si="1153"/>
        <v>1082</v>
      </c>
      <c r="I1897" s="40">
        <v>1082</v>
      </c>
      <c r="J1897" s="119">
        <f>I1897-H1897</f>
        <v>0</v>
      </c>
      <c r="K1897" s="21"/>
      <c r="L1897" s="50" t="s">
        <v>85</v>
      </c>
      <c r="M1897" s="40">
        <f t="shared" si="1155"/>
        <v>1082</v>
      </c>
      <c r="N1897" s="40">
        <v>1082</v>
      </c>
      <c r="O1897" s="119">
        <f>N1897-M1897</f>
        <v>0</v>
      </c>
      <c r="P1897" s="21"/>
      <c r="Q1897" s="50" t="s">
        <v>85</v>
      </c>
      <c r="R1897" s="40">
        <f t="shared" si="1154"/>
        <v>1082</v>
      </c>
      <c r="S1897" s="23">
        <v>1082</v>
      </c>
      <c r="T1897" s="119">
        <f>S1897-R1897</f>
        <v>0</v>
      </c>
      <c r="U1897" s="21"/>
      <c r="V1897" s="50" t="s">
        <v>85</v>
      </c>
      <c r="W1897" s="23">
        <f t="shared" si="1150"/>
        <v>1082</v>
      </c>
      <c r="X1897" s="40">
        <v>1082</v>
      </c>
      <c r="Y1897" s="119">
        <f>X1897-W1897</f>
        <v>0</v>
      </c>
      <c r="Z1897" s="21"/>
      <c r="AA1897" s="50" t="s">
        <v>85</v>
      </c>
      <c r="AB1897" s="40">
        <f t="shared" si="1156"/>
        <v>1082</v>
      </c>
      <c r="AC1897" s="40">
        <v>1082</v>
      </c>
      <c r="AD1897" s="119">
        <f>AC1897-AB1897</f>
        <v>0</v>
      </c>
      <c r="AE1897" s="21"/>
      <c r="AF1897" s="50" t="s">
        <v>85</v>
      </c>
      <c r="AG1897" s="40">
        <f t="shared" si="1157"/>
        <v>1082</v>
      </c>
      <c r="AH1897" s="40">
        <v>1082</v>
      </c>
      <c r="AI1897" s="119">
        <f>AH1897-AG1897</f>
        <v>0</v>
      </c>
      <c r="AK1897" s="21"/>
      <c r="AL1897" s="21"/>
      <c r="AM1897" s="21"/>
      <c r="AN1897" s="21"/>
    </row>
    <row r="1898" spans="2:40" x14ac:dyDescent="0.35">
      <c r="B1898" s="50" t="s">
        <v>86</v>
      </c>
      <c r="C1898" s="40">
        <v>2889</v>
      </c>
      <c r="D1898" s="23">
        <v>3114</v>
      </c>
      <c r="E1898" s="119">
        <f>D1898-C1898</f>
        <v>225</v>
      </c>
      <c r="F1898" s="21"/>
      <c r="G1898" s="50" t="s">
        <v>86</v>
      </c>
      <c r="H1898" s="23">
        <f t="shared" si="1153"/>
        <v>3114</v>
      </c>
      <c r="I1898" s="40">
        <v>3276</v>
      </c>
      <c r="J1898" s="119">
        <f>I1898-H1898</f>
        <v>162</v>
      </c>
      <c r="K1898" s="21"/>
      <c r="L1898" s="50" t="s">
        <v>86</v>
      </c>
      <c r="M1898" s="40">
        <f t="shared" si="1155"/>
        <v>3276</v>
      </c>
      <c r="N1898" s="40">
        <v>3467</v>
      </c>
      <c r="O1898" s="119">
        <f>N1898-M1898</f>
        <v>191</v>
      </c>
      <c r="P1898" s="21"/>
      <c r="Q1898" s="50" t="s">
        <v>86</v>
      </c>
      <c r="R1898" s="40">
        <f t="shared" si="1154"/>
        <v>3467</v>
      </c>
      <c r="S1898" s="23">
        <v>3611</v>
      </c>
      <c r="T1898" s="119">
        <f>S1898-R1898</f>
        <v>144</v>
      </c>
      <c r="U1898" s="21"/>
      <c r="V1898" s="50" t="s">
        <v>86</v>
      </c>
      <c r="W1898" s="23">
        <f t="shared" si="1150"/>
        <v>3611</v>
      </c>
      <c r="X1898" s="40">
        <v>3733</v>
      </c>
      <c r="Y1898" s="119">
        <f>X1898-W1898</f>
        <v>122</v>
      </c>
      <c r="Z1898" s="21"/>
      <c r="AA1898" s="50" t="s">
        <v>86</v>
      </c>
      <c r="AB1898" s="40">
        <f t="shared" si="1156"/>
        <v>3733</v>
      </c>
      <c r="AC1898" s="40">
        <v>3854</v>
      </c>
      <c r="AD1898" s="119">
        <f>AC1898-AB1898</f>
        <v>121</v>
      </c>
      <c r="AE1898" s="21"/>
      <c r="AF1898" s="50" t="s">
        <v>86</v>
      </c>
      <c r="AG1898" s="40">
        <f t="shared" si="1157"/>
        <v>3854</v>
      </c>
      <c r="AH1898" s="40">
        <v>3960</v>
      </c>
      <c r="AI1898" s="119">
        <f>AH1898-AG1898</f>
        <v>106</v>
      </c>
      <c r="AK1898" s="21"/>
      <c r="AL1898" s="21"/>
      <c r="AM1898" s="21"/>
      <c r="AN1898" s="21"/>
    </row>
    <row r="1899" spans="2:40" x14ac:dyDescent="0.35">
      <c r="B1899" s="50" t="s">
        <v>93</v>
      </c>
      <c r="C1899" s="40"/>
      <c r="D1899" s="23"/>
      <c r="E1899" s="119">
        <f>E1898+E1897+E1896+E1895+E1894+E1893</f>
        <v>2569</v>
      </c>
      <c r="F1899" s="21"/>
      <c r="G1899" s="50" t="s">
        <v>93</v>
      </c>
      <c r="H1899" s="23">
        <f t="shared" si="1153"/>
        <v>0</v>
      </c>
      <c r="I1899" s="40"/>
      <c r="J1899" s="119">
        <f>J1898+J1897+J1896+J1895+J1894+J1893</f>
        <v>2236</v>
      </c>
      <c r="K1899" s="21"/>
      <c r="L1899" s="50" t="s">
        <v>93</v>
      </c>
      <c r="M1899" s="40">
        <f t="shared" si="1155"/>
        <v>0</v>
      </c>
      <c r="N1899" s="40"/>
      <c r="O1899" s="119">
        <f>O1898+O1897+O1896+O1895+O1894+O1893</f>
        <v>1958</v>
      </c>
      <c r="P1899" s="21"/>
      <c r="Q1899" s="50" t="s">
        <v>93</v>
      </c>
      <c r="R1899" s="40">
        <f t="shared" si="1154"/>
        <v>0</v>
      </c>
      <c r="S1899" s="23">
        <v>0</v>
      </c>
      <c r="T1899" s="119">
        <f>T1898+T1897+T1896+T1895+T1894+T1893</f>
        <v>1732</v>
      </c>
      <c r="U1899" s="21"/>
      <c r="V1899" s="50" t="s">
        <v>93</v>
      </c>
      <c r="W1899" s="23">
        <f t="shared" si="1150"/>
        <v>0</v>
      </c>
      <c r="X1899" s="40">
        <v>0</v>
      </c>
      <c r="Y1899" s="119">
        <f>Y1898+Y1897+Y1896+Y1895+Y1894+Y1893</f>
        <v>2069</v>
      </c>
      <c r="Z1899" s="21"/>
      <c r="AA1899" s="50" t="s">
        <v>93</v>
      </c>
      <c r="AB1899" s="40">
        <f t="shared" si="1156"/>
        <v>0</v>
      </c>
      <c r="AC1899" s="40">
        <v>0</v>
      </c>
      <c r="AD1899" s="119">
        <f>AD1898+AD1897+AD1896+AD1895+AD1894+AD1893</f>
        <v>2496</v>
      </c>
      <c r="AE1899" s="21"/>
      <c r="AF1899" s="50" t="s">
        <v>93</v>
      </c>
      <c r="AG1899" s="40">
        <f t="shared" si="1157"/>
        <v>0</v>
      </c>
      <c r="AH1899" s="40"/>
      <c r="AI1899" s="119">
        <f>AI1898+AI1897+AI1896+AI1895+AI1894+AI1893</f>
        <v>2090</v>
      </c>
      <c r="AK1899" s="21"/>
      <c r="AL1899" s="21"/>
      <c r="AM1899" s="21"/>
      <c r="AN1899" s="21"/>
    </row>
    <row r="1900" spans="2:40" x14ac:dyDescent="0.35">
      <c r="B1900" s="50" t="s">
        <v>87</v>
      </c>
      <c r="C1900" s="40">
        <v>1612047</v>
      </c>
      <c r="D1900" s="40">
        <v>1612047</v>
      </c>
      <c r="E1900" s="119">
        <f t="shared" ref="E1900:E1906" si="1158">D1900-C1900</f>
        <v>0</v>
      </c>
      <c r="F1900" s="21"/>
      <c r="G1900" s="50" t="s">
        <v>87</v>
      </c>
      <c r="H1900" s="40">
        <f>D1900</f>
        <v>1612047</v>
      </c>
      <c r="I1900" s="40">
        <v>1612047</v>
      </c>
      <c r="J1900" s="132">
        <f t="shared" ref="J1900:J1906" si="1159">I1900-H1900</f>
        <v>0</v>
      </c>
      <c r="K1900" s="21"/>
      <c r="L1900" s="50" t="s">
        <v>87</v>
      </c>
      <c r="M1900" s="40">
        <f t="shared" si="1155"/>
        <v>1612047</v>
      </c>
      <c r="N1900" s="40">
        <v>1612047</v>
      </c>
      <c r="O1900" s="119">
        <f t="shared" ref="O1900:O1906" si="1160">N1900-M1900</f>
        <v>0</v>
      </c>
      <c r="P1900" s="21"/>
      <c r="Q1900" s="50" t="s">
        <v>87</v>
      </c>
      <c r="R1900" s="40">
        <f t="shared" si="1154"/>
        <v>1612047</v>
      </c>
      <c r="S1900" s="40">
        <v>1612047</v>
      </c>
      <c r="T1900" s="132">
        <f t="shared" ref="T1900:T1906" si="1161">S1900-R1900</f>
        <v>0</v>
      </c>
      <c r="U1900" s="21"/>
      <c r="V1900" s="50" t="s">
        <v>87</v>
      </c>
      <c r="W1900" s="23">
        <f t="shared" si="1150"/>
        <v>1612047</v>
      </c>
      <c r="X1900" s="40">
        <v>1612047</v>
      </c>
      <c r="Y1900" s="119">
        <f t="shared" ref="Y1900:Y1906" si="1162">X1900-W1900</f>
        <v>0</v>
      </c>
      <c r="Z1900" s="21"/>
      <c r="AA1900" s="50" t="s">
        <v>87</v>
      </c>
      <c r="AB1900" s="40">
        <f t="shared" si="1156"/>
        <v>1612047</v>
      </c>
      <c r="AC1900" s="40">
        <v>1612047</v>
      </c>
      <c r="AD1900" s="119">
        <f t="shared" ref="AD1900:AD1906" si="1163">AC1900-AB1900</f>
        <v>0</v>
      </c>
      <c r="AE1900" s="21"/>
      <c r="AF1900" s="50" t="s">
        <v>87</v>
      </c>
      <c r="AG1900" s="40">
        <f t="shared" si="1157"/>
        <v>1612047</v>
      </c>
      <c r="AH1900" s="40">
        <v>1612047</v>
      </c>
      <c r="AI1900" s="119">
        <f t="shared" ref="AI1900:AI1906" si="1164">AH1900-AG1900</f>
        <v>0</v>
      </c>
      <c r="AK1900" s="21"/>
      <c r="AL1900" s="21"/>
      <c r="AM1900" s="21"/>
      <c r="AN1900" s="21"/>
    </row>
    <row r="1901" spans="2:40" x14ac:dyDescent="0.35">
      <c r="B1901" s="50" t="s">
        <v>96</v>
      </c>
      <c r="C1901" s="40">
        <v>954985</v>
      </c>
      <c r="D1901" s="23">
        <v>955295</v>
      </c>
      <c r="E1901" s="119">
        <f t="shared" si="1158"/>
        <v>310</v>
      </c>
      <c r="F1901" s="21"/>
      <c r="G1901" s="50" t="s">
        <v>96</v>
      </c>
      <c r="H1901" s="23">
        <f t="shared" ref="H1901:H1909" si="1165">D1901</f>
        <v>955295</v>
      </c>
      <c r="I1901" s="40">
        <v>955549</v>
      </c>
      <c r="J1901" s="119">
        <f t="shared" si="1159"/>
        <v>254</v>
      </c>
      <c r="K1901" s="21"/>
      <c r="L1901" s="50" t="s">
        <v>96</v>
      </c>
      <c r="M1901" s="40">
        <f t="shared" si="1155"/>
        <v>955549</v>
      </c>
      <c r="N1901" s="40">
        <v>955849</v>
      </c>
      <c r="O1901" s="119">
        <f t="shared" si="1160"/>
        <v>300</v>
      </c>
      <c r="P1901" s="21"/>
      <c r="Q1901" s="50" t="s">
        <v>96</v>
      </c>
      <c r="R1901" s="40">
        <f t="shared" si="1154"/>
        <v>955849</v>
      </c>
      <c r="S1901" s="23">
        <v>956191</v>
      </c>
      <c r="T1901" s="119">
        <f t="shared" si="1161"/>
        <v>342</v>
      </c>
      <c r="U1901" s="21"/>
      <c r="V1901" s="50" t="s">
        <v>96</v>
      </c>
      <c r="W1901" s="23">
        <f t="shared" si="1150"/>
        <v>956191</v>
      </c>
      <c r="X1901" s="40">
        <v>956555</v>
      </c>
      <c r="Y1901" s="119">
        <f t="shared" si="1162"/>
        <v>364</v>
      </c>
      <c r="Z1901" s="21"/>
      <c r="AA1901" s="50" t="s">
        <v>96</v>
      </c>
      <c r="AB1901" s="40">
        <f t="shared" si="1156"/>
        <v>956555</v>
      </c>
      <c r="AC1901" s="40">
        <v>956845</v>
      </c>
      <c r="AD1901" s="119">
        <f t="shared" si="1163"/>
        <v>290</v>
      </c>
      <c r="AE1901" s="21"/>
      <c r="AF1901" s="50" t="s">
        <v>96</v>
      </c>
      <c r="AG1901" s="40">
        <f t="shared" si="1157"/>
        <v>956845</v>
      </c>
      <c r="AH1901" s="40">
        <v>957161</v>
      </c>
      <c r="AI1901" s="119">
        <f t="shared" si="1164"/>
        <v>316</v>
      </c>
      <c r="AK1901" s="21"/>
      <c r="AL1901" s="21"/>
      <c r="AM1901" s="21"/>
      <c r="AN1901" s="21"/>
    </row>
    <row r="1902" spans="2:40" x14ac:dyDescent="0.35">
      <c r="B1902" s="50" t="s">
        <v>88</v>
      </c>
      <c r="C1902" s="40">
        <v>0</v>
      </c>
      <c r="D1902" s="23">
        <v>0</v>
      </c>
      <c r="E1902" s="119">
        <f t="shared" si="1158"/>
        <v>0</v>
      </c>
      <c r="F1902" s="21"/>
      <c r="G1902" s="50" t="s">
        <v>88</v>
      </c>
      <c r="H1902" s="23">
        <f t="shared" si="1165"/>
        <v>0</v>
      </c>
      <c r="I1902" s="40">
        <v>0</v>
      </c>
      <c r="J1902" s="119">
        <f t="shared" si="1159"/>
        <v>0</v>
      </c>
      <c r="K1902" s="21"/>
      <c r="L1902" s="50" t="s">
        <v>88</v>
      </c>
      <c r="M1902" s="40">
        <f t="shared" si="1155"/>
        <v>0</v>
      </c>
      <c r="N1902" s="40">
        <v>0</v>
      </c>
      <c r="O1902" s="119">
        <f t="shared" si="1160"/>
        <v>0</v>
      </c>
      <c r="P1902" s="21"/>
      <c r="Q1902" s="50" t="s">
        <v>88</v>
      </c>
      <c r="R1902" s="40">
        <f t="shared" si="1154"/>
        <v>0</v>
      </c>
      <c r="S1902" s="23">
        <v>0</v>
      </c>
      <c r="T1902" s="119">
        <f t="shared" si="1161"/>
        <v>0</v>
      </c>
      <c r="U1902" s="21"/>
      <c r="V1902" s="50" t="s">
        <v>88</v>
      </c>
      <c r="W1902" s="23">
        <f t="shared" si="1150"/>
        <v>0</v>
      </c>
      <c r="X1902" s="40">
        <v>0</v>
      </c>
      <c r="Y1902" s="119">
        <f t="shared" si="1162"/>
        <v>0</v>
      </c>
      <c r="Z1902" s="21"/>
      <c r="AA1902" s="50" t="s">
        <v>88</v>
      </c>
      <c r="AB1902" s="40">
        <f t="shared" si="1156"/>
        <v>0</v>
      </c>
      <c r="AC1902" s="40">
        <v>0</v>
      </c>
      <c r="AD1902" s="119">
        <f t="shared" si="1163"/>
        <v>0</v>
      </c>
      <c r="AE1902" s="21"/>
      <c r="AF1902" s="50" t="s">
        <v>88</v>
      </c>
      <c r="AG1902" s="40">
        <f t="shared" si="1157"/>
        <v>0</v>
      </c>
      <c r="AH1902" s="40">
        <v>0</v>
      </c>
      <c r="AI1902" s="119">
        <f t="shared" si="1164"/>
        <v>0</v>
      </c>
      <c r="AK1902" s="21"/>
      <c r="AL1902" s="21"/>
      <c r="AM1902" s="21"/>
      <c r="AN1902" s="21"/>
    </row>
    <row r="1903" spans="2:40" x14ac:dyDescent="0.35">
      <c r="B1903" s="50" t="s">
        <v>108</v>
      </c>
      <c r="C1903" s="40">
        <v>3391</v>
      </c>
      <c r="D1903" s="23">
        <v>3392</v>
      </c>
      <c r="E1903" s="119">
        <f t="shared" si="1158"/>
        <v>1</v>
      </c>
      <c r="F1903" s="21"/>
      <c r="G1903" s="50" t="s">
        <v>108</v>
      </c>
      <c r="H1903" s="23">
        <f t="shared" si="1165"/>
        <v>3392</v>
      </c>
      <c r="I1903" s="40">
        <v>3393</v>
      </c>
      <c r="J1903" s="119">
        <f t="shared" si="1159"/>
        <v>1</v>
      </c>
      <c r="K1903" s="21"/>
      <c r="L1903" s="50" t="s">
        <v>108</v>
      </c>
      <c r="M1903" s="40">
        <f t="shared" si="1155"/>
        <v>3393</v>
      </c>
      <c r="N1903" s="40">
        <v>3395</v>
      </c>
      <c r="O1903" s="119">
        <f t="shared" si="1160"/>
        <v>2</v>
      </c>
      <c r="P1903" s="21"/>
      <c r="Q1903" s="50" t="s">
        <v>108</v>
      </c>
      <c r="R1903" s="40">
        <f t="shared" si="1154"/>
        <v>3395</v>
      </c>
      <c r="S1903" s="23">
        <v>3396</v>
      </c>
      <c r="T1903" s="119">
        <f t="shared" si="1161"/>
        <v>1</v>
      </c>
      <c r="U1903" s="21"/>
      <c r="V1903" s="50" t="s">
        <v>108</v>
      </c>
      <c r="W1903" s="23">
        <f t="shared" si="1150"/>
        <v>3396</v>
      </c>
      <c r="X1903" s="40">
        <v>3398</v>
      </c>
      <c r="Y1903" s="119">
        <f t="shared" si="1162"/>
        <v>2</v>
      </c>
      <c r="Z1903" s="21"/>
      <c r="AA1903" s="50" t="s">
        <v>108</v>
      </c>
      <c r="AB1903" s="40">
        <f t="shared" si="1156"/>
        <v>3398</v>
      </c>
      <c r="AC1903" s="40">
        <v>3398</v>
      </c>
      <c r="AD1903" s="119">
        <f t="shared" si="1163"/>
        <v>0</v>
      </c>
      <c r="AE1903" s="21"/>
      <c r="AF1903" s="50" t="s">
        <v>108</v>
      </c>
      <c r="AG1903" s="40">
        <f t="shared" si="1157"/>
        <v>3398</v>
      </c>
      <c r="AH1903" s="40">
        <v>3398</v>
      </c>
      <c r="AI1903" s="119">
        <f t="shared" si="1164"/>
        <v>0</v>
      </c>
      <c r="AK1903" s="21"/>
      <c r="AL1903" s="21"/>
      <c r="AM1903" s="21"/>
      <c r="AN1903" s="21"/>
    </row>
    <row r="1904" spans="2:40" x14ac:dyDescent="0.35">
      <c r="B1904" s="50" t="s">
        <v>89</v>
      </c>
      <c r="C1904" s="40">
        <v>736513</v>
      </c>
      <c r="D1904" s="23">
        <v>737005</v>
      </c>
      <c r="E1904" s="119">
        <f t="shared" si="1158"/>
        <v>492</v>
      </c>
      <c r="F1904" s="21"/>
      <c r="G1904" s="50" t="s">
        <v>89</v>
      </c>
      <c r="H1904" s="23">
        <f t="shared" si="1165"/>
        <v>737005</v>
      </c>
      <c r="I1904" s="40">
        <v>737450</v>
      </c>
      <c r="J1904" s="119">
        <f t="shared" si="1159"/>
        <v>445</v>
      </c>
      <c r="K1904" s="21"/>
      <c r="L1904" s="50" t="s">
        <v>89</v>
      </c>
      <c r="M1904" s="40">
        <f t="shared" si="1155"/>
        <v>737450</v>
      </c>
      <c r="N1904" s="40">
        <v>737744</v>
      </c>
      <c r="O1904" s="119">
        <f t="shared" si="1160"/>
        <v>294</v>
      </c>
      <c r="P1904" s="21"/>
      <c r="Q1904" s="50" t="s">
        <v>89</v>
      </c>
      <c r="R1904" s="40">
        <f t="shared" si="1154"/>
        <v>737744</v>
      </c>
      <c r="S1904" s="23">
        <v>737940</v>
      </c>
      <c r="T1904" s="119">
        <f t="shared" si="1161"/>
        <v>196</v>
      </c>
      <c r="U1904" s="21"/>
      <c r="V1904" s="50" t="s">
        <v>89</v>
      </c>
      <c r="W1904" s="23">
        <f t="shared" si="1150"/>
        <v>737940</v>
      </c>
      <c r="X1904" s="40">
        <v>738254</v>
      </c>
      <c r="Y1904" s="119">
        <f t="shared" si="1162"/>
        <v>314</v>
      </c>
      <c r="Z1904" s="21"/>
      <c r="AA1904" s="50" t="s">
        <v>89</v>
      </c>
      <c r="AB1904" s="40">
        <f t="shared" si="1156"/>
        <v>738254</v>
      </c>
      <c r="AC1904" s="40">
        <v>738756</v>
      </c>
      <c r="AD1904" s="119">
        <f t="shared" si="1163"/>
        <v>502</v>
      </c>
      <c r="AE1904" s="21"/>
      <c r="AF1904" s="50" t="s">
        <v>89</v>
      </c>
      <c r="AG1904" s="40">
        <f t="shared" si="1157"/>
        <v>738756</v>
      </c>
      <c r="AH1904" s="40">
        <v>739131</v>
      </c>
      <c r="AI1904" s="119">
        <f t="shared" si="1164"/>
        <v>375</v>
      </c>
      <c r="AK1904" s="21"/>
      <c r="AL1904" s="21"/>
      <c r="AM1904" s="21"/>
      <c r="AN1904" s="21"/>
    </row>
    <row r="1905" spans="2:40" x14ac:dyDescent="0.35">
      <c r="B1905" s="50" t="s">
        <v>90</v>
      </c>
      <c r="C1905" s="40">
        <v>415089</v>
      </c>
      <c r="D1905" s="23">
        <v>415456</v>
      </c>
      <c r="E1905" s="119">
        <f t="shared" si="1158"/>
        <v>367</v>
      </c>
      <c r="F1905" s="21"/>
      <c r="G1905" s="50" t="s">
        <v>90</v>
      </c>
      <c r="H1905" s="23">
        <f t="shared" si="1165"/>
        <v>415456</v>
      </c>
      <c r="I1905" s="40">
        <v>415732</v>
      </c>
      <c r="J1905" s="119">
        <f t="shared" si="1159"/>
        <v>276</v>
      </c>
      <c r="K1905" s="21"/>
      <c r="L1905" s="50" t="s">
        <v>90</v>
      </c>
      <c r="M1905" s="40">
        <f t="shared" si="1155"/>
        <v>415732</v>
      </c>
      <c r="N1905" s="40">
        <v>415855</v>
      </c>
      <c r="O1905" s="132">
        <f t="shared" si="1160"/>
        <v>123</v>
      </c>
      <c r="P1905" s="21"/>
      <c r="Q1905" s="50" t="s">
        <v>90</v>
      </c>
      <c r="R1905" s="40">
        <f t="shared" si="1154"/>
        <v>415855</v>
      </c>
      <c r="S1905" s="23">
        <v>415942</v>
      </c>
      <c r="T1905" s="119">
        <f t="shared" si="1161"/>
        <v>87</v>
      </c>
      <c r="U1905" s="21"/>
      <c r="V1905" s="50" t="s">
        <v>90</v>
      </c>
      <c r="W1905" s="23">
        <f t="shared" si="1150"/>
        <v>415942</v>
      </c>
      <c r="X1905" s="40">
        <v>416184</v>
      </c>
      <c r="Y1905" s="119">
        <f t="shared" si="1162"/>
        <v>242</v>
      </c>
      <c r="Z1905" s="21"/>
      <c r="AA1905" s="50" t="s">
        <v>90</v>
      </c>
      <c r="AB1905" s="40">
        <f t="shared" si="1156"/>
        <v>416184</v>
      </c>
      <c r="AC1905" s="40">
        <v>416586</v>
      </c>
      <c r="AD1905" s="132">
        <f t="shared" si="1163"/>
        <v>402</v>
      </c>
      <c r="AE1905" s="21"/>
      <c r="AF1905" s="50" t="s">
        <v>90</v>
      </c>
      <c r="AG1905" s="40">
        <f t="shared" si="1157"/>
        <v>416586</v>
      </c>
      <c r="AH1905" s="40">
        <v>416909</v>
      </c>
      <c r="AI1905" s="132">
        <f t="shared" si="1164"/>
        <v>323</v>
      </c>
      <c r="AK1905" s="21"/>
      <c r="AL1905" s="21"/>
      <c r="AM1905" s="21"/>
      <c r="AN1905" s="21"/>
    </row>
    <row r="1906" spans="2:40" x14ac:dyDescent="0.35">
      <c r="B1906" s="50" t="s">
        <v>91</v>
      </c>
      <c r="C1906" s="40">
        <v>1345419</v>
      </c>
      <c r="D1906" s="23">
        <v>1347097</v>
      </c>
      <c r="E1906" s="119">
        <f t="shared" si="1158"/>
        <v>1678</v>
      </c>
      <c r="F1906" s="21"/>
      <c r="G1906" s="50" t="s">
        <v>91</v>
      </c>
      <c r="H1906" s="23">
        <f t="shared" si="1165"/>
        <v>1347097</v>
      </c>
      <c r="I1906" s="40">
        <v>1348675</v>
      </c>
      <c r="J1906" s="132">
        <f t="shared" si="1159"/>
        <v>1578</v>
      </c>
      <c r="K1906" s="21"/>
      <c r="L1906" s="50" t="s">
        <v>91</v>
      </c>
      <c r="M1906" s="40">
        <f t="shared" si="1155"/>
        <v>1348675</v>
      </c>
      <c r="N1906" s="40">
        <v>1350384</v>
      </c>
      <c r="O1906" s="132">
        <f t="shared" si="1160"/>
        <v>1709</v>
      </c>
      <c r="P1906" s="21"/>
      <c r="Q1906" s="50" t="s">
        <v>91</v>
      </c>
      <c r="R1906" s="40">
        <f t="shared" si="1154"/>
        <v>1350384</v>
      </c>
      <c r="S1906" s="23">
        <v>1351900</v>
      </c>
      <c r="T1906" s="119">
        <f t="shared" si="1161"/>
        <v>1516</v>
      </c>
      <c r="U1906" s="21"/>
      <c r="V1906" s="50" t="s">
        <v>91</v>
      </c>
      <c r="W1906" s="23">
        <f t="shared" si="1150"/>
        <v>1351900</v>
      </c>
      <c r="X1906" s="40">
        <v>1353425</v>
      </c>
      <c r="Y1906" s="119">
        <f t="shared" si="1162"/>
        <v>1525</v>
      </c>
      <c r="Z1906" s="21"/>
      <c r="AA1906" s="50" t="s">
        <v>91</v>
      </c>
      <c r="AB1906" s="40">
        <f t="shared" si="1156"/>
        <v>1353425</v>
      </c>
      <c r="AC1906" s="40">
        <v>1354914</v>
      </c>
      <c r="AD1906" s="132">
        <f t="shared" si="1163"/>
        <v>1489</v>
      </c>
      <c r="AE1906" s="21"/>
      <c r="AF1906" s="50" t="s">
        <v>91</v>
      </c>
      <c r="AG1906" s="40">
        <f t="shared" si="1157"/>
        <v>1354914</v>
      </c>
      <c r="AH1906" s="40">
        <v>1356498</v>
      </c>
      <c r="AI1906" s="132">
        <f t="shared" si="1164"/>
        <v>1584</v>
      </c>
      <c r="AK1906" s="21"/>
      <c r="AL1906" s="21"/>
      <c r="AM1906" s="21"/>
      <c r="AN1906" s="21"/>
    </row>
    <row r="1907" spans="2:40" x14ac:dyDescent="0.35">
      <c r="B1907" s="50" t="s">
        <v>94</v>
      </c>
      <c r="C1907" s="40"/>
      <c r="D1907" s="23"/>
      <c r="E1907" s="119">
        <f>SUM(E1900:E1906)</f>
        <v>2848</v>
      </c>
      <c r="F1907" s="21"/>
      <c r="G1907" s="50" t="s">
        <v>94</v>
      </c>
      <c r="H1907" s="23">
        <f t="shared" si="1165"/>
        <v>0</v>
      </c>
      <c r="I1907" s="40"/>
      <c r="J1907" s="119">
        <f>SUM(J1900:J1906)</f>
        <v>2554</v>
      </c>
      <c r="K1907" s="21"/>
      <c r="L1907" s="50" t="s">
        <v>94</v>
      </c>
      <c r="M1907" s="40">
        <f t="shared" si="1155"/>
        <v>0</v>
      </c>
      <c r="N1907" s="40"/>
      <c r="O1907" s="119">
        <f>SUM(O1900:O1906)</f>
        <v>2428</v>
      </c>
      <c r="P1907" s="21"/>
      <c r="Q1907" s="50" t="s">
        <v>94</v>
      </c>
      <c r="R1907" s="40">
        <f t="shared" si="1154"/>
        <v>0</v>
      </c>
      <c r="S1907" s="23">
        <v>0</v>
      </c>
      <c r="T1907" s="119">
        <f>SUM(T1900:T1906)</f>
        <v>2142</v>
      </c>
      <c r="U1907" s="21"/>
      <c r="V1907" s="50" t="s">
        <v>94</v>
      </c>
      <c r="W1907" s="23">
        <f t="shared" si="1150"/>
        <v>0</v>
      </c>
      <c r="X1907" s="40">
        <v>0</v>
      </c>
      <c r="Y1907" s="119">
        <f>SUM(Y1900:Y1906)</f>
        <v>2447</v>
      </c>
      <c r="Z1907" s="21"/>
      <c r="AA1907" s="50" t="s">
        <v>94</v>
      </c>
      <c r="AB1907" s="40">
        <f t="shared" si="1156"/>
        <v>0</v>
      </c>
      <c r="AC1907" s="40">
        <v>0</v>
      </c>
      <c r="AD1907" s="119">
        <f>SUM(AD1900:AD1906)</f>
        <v>2683</v>
      </c>
      <c r="AE1907" s="21"/>
      <c r="AF1907" s="50" t="s">
        <v>94</v>
      </c>
      <c r="AG1907" s="40">
        <f t="shared" si="1157"/>
        <v>0</v>
      </c>
      <c r="AH1907" s="40"/>
      <c r="AI1907" s="119">
        <f>SUM(AI1900:AI1906)</f>
        <v>2598</v>
      </c>
      <c r="AK1907" s="21"/>
      <c r="AL1907" s="21"/>
      <c r="AM1907" s="21"/>
      <c r="AN1907" s="21"/>
    </row>
    <row r="1908" spans="2:40" x14ac:dyDescent="0.35">
      <c r="B1908" s="50" t="s">
        <v>97</v>
      </c>
      <c r="C1908" s="40">
        <v>652546</v>
      </c>
      <c r="D1908" s="23">
        <v>652660</v>
      </c>
      <c r="E1908" s="132">
        <f>D1908-C1908</f>
        <v>114</v>
      </c>
      <c r="F1908" s="21"/>
      <c r="G1908" s="50" t="s">
        <v>97</v>
      </c>
      <c r="H1908" s="23">
        <f t="shared" si="1165"/>
        <v>652660</v>
      </c>
      <c r="I1908" s="40">
        <v>652692</v>
      </c>
      <c r="J1908" s="132">
        <f>I1908-H1908</f>
        <v>32</v>
      </c>
      <c r="K1908" s="21"/>
      <c r="L1908" s="50" t="s">
        <v>97</v>
      </c>
      <c r="M1908" s="40">
        <f t="shared" si="1155"/>
        <v>652692</v>
      </c>
      <c r="N1908" s="40">
        <v>652785</v>
      </c>
      <c r="O1908" s="119">
        <f>N1908-M1908</f>
        <v>93</v>
      </c>
      <c r="P1908" s="21"/>
      <c r="Q1908" s="50" t="s">
        <v>97</v>
      </c>
      <c r="R1908" s="40">
        <f t="shared" si="1154"/>
        <v>652785</v>
      </c>
      <c r="S1908" s="23">
        <v>652805</v>
      </c>
      <c r="T1908" s="119">
        <f>S1908-R1908</f>
        <v>20</v>
      </c>
      <c r="U1908" s="21"/>
      <c r="V1908" s="50" t="s">
        <v>97</v>
      </c>
      <c r="W1908" s="23">
        <f t="shared" si="1150"/>
        <v>652805</v>
      </c>
      <c r="X1908" s="40">
        <v>652873</v>
      </c>
      <c r="Y1908" s="132">
        <f>X1908-W1908</f>
        <v>68</v>
      </c>
      <c r="Z1908" s="21"/>
      <c r="AA1908" s="50" t="s">
        <v>97</v>
      </c>
      <c r="AB1908" s="40">
        <f t="shared" si="1156"/>
        <v>652873</v>
      </c>
      <c r="AC1908" s="40">
        <v>652882</v>
      </c>
      <c r="AD1908" s="119">
        <f>AC1908-AB1908</f>
        <v>9</v>
      </c>
      <c r="AE1908" s="21"/>
      <c r="AF1908" s="50" t="s">
        <v>97</v>
      </c>
      <c r="AG1908" s="40">
        <f t="shared" si="1157"/>
        <v>652882</v>
      </c>
      <c r="AH1908" s="40">
        <v>652893</v>
      </c>
      <c r="AI1908" s="119">
        <f>AH1908-AG1908</f>
        <v>11</v>
      </c>
      <c r="AK1908" s="21"/>
      <c r="AL1908" s="21"/>
      <c r="AM1908" s="21"/>
      <c r="AN1908" s="21"/>
    </row>
    <row r="1909" spans="2:40" x14ac:dyDescent="0.35">
      <c r="B1909" s="29" t="s">
        <v>130</v>
      </c>
      <c r="C1909" s="40">
        <v>0</v>
      </c>
      <c r="D1909" s="23"/>
      <c r="E1909" s="121">
        <f>E1908+E1907+E1899+E1891+E1892+E1890+E1889+E1888+E1887</f>
        <v>7485</v>
      </c>
      <c r="F1909" s="21"/>
      <c r="G1909" s="29" t="s">
        <v>130</v>
      </c>
      <c r="H1909" s="23">
        <f t="shared" si="1165"/>
        <v>0</v>
      </c>
      <c r="I1909" s="40">
        <v>0</v>
      </c>
      <c r="J1909" s="121">
        <f>J1908+J1907+J1899+J1891+J1892+J1890+J1889+J1888+J1887</f>
        <v>7574</v>
      </c>
      <c r="K1909" s="21"/>
      <c r="L1909" s="29" t="s">
        <v>130</v>
      </c>
      <c r="M1909" s="40">
        <f t="shared" si="1155"/>
        <v>0</v>
      </c>
      <c r="N1909" s="40">
        <v>0</v>
      </c>
      <c r="O1909" s="121">
        <f>O1908+O1907+O1899+O1891+O1892+O1890+O1889+O1888+O1887</f>
        <v>7133</v>
      </c>
      <c r="P1909" s="21"/>
      <c r="Q1909" s="29" t="s">
        <v>130</v>
      </c>
      <c r="R1909" s="40">
        <f t="shared" si="1154"/>
        <v>0</v>
      </c>
      <c r="S1909" s="23"/>
      <c r="T1909" s="121">
        <f>T1908+T1907+T1899+T1891+T1892+T1890+T1889+T1888+T1887</f>
        <v>7082</v>
      </c>
      <c r="U1909" s="21"/>
      <c r="V1909" s="29" t="s">
        <v>130</v>
      </c>
      <c r="W1909" s="23">
        <f t="shared" si="1150"/>
        <v>0</v>
      </c>
      <c r="X1909" s="40">
        <v>0</v>
      </c>
      <c r="Y1909" s="121">
        <f>Y1908+Y1907+Y1899+Y1891+Y1892+Y1890+Y1889+Y1888+Y1887</f>
        <v>5996</v>
      </c>
      <c r="Z1909" s="21"/>
      <c r="AA1909" s="29" t="s">
        <v>130</v>
      </c>
      <c r="AB1909" s="40">
        <f t="shared" si="1156"/>
        <v>0</v>
      </c>
      <c r="AC1909" s="40">
        <v>0</v>
      </c>
      <c r="AD1909" s="121">
        <f>AD1908+AD1907+AD1899+AD1891+AD1892+AD1890+AD1889+AD1888+AD1887</f>
        <v>6899</v>
      </c>
      <c r="AE1909" s="21"/>
      <c r="AF1909" s="29" t="s">
        <v>130</v>
      </c>
      <c r="AG1909" s="40">
        <f t="shared" si="1157"/>
        <v>0</v>
      </c>
      <c r="AH1909" s="40">
        <v>0</v>
      </c>
      <c r="AI1909" s="121">
        <f>AI1908+AI1907+AI1899+AI1891+AI1892+AI1890+AI1889+AI1888+AI1887</f>
        <v>7515</v>
      </c>
      <c r="AK1909" s="21"/>
      <c r="AL1909" s="21"/>
      <c r="AM1909" s="21"/>
      <c r="AN1909" s="21"/>
    </row>
    <row r="1910" spans="2:40" x14ac:dyDescent="0.35">
      <c r="B1910" s="21"/>
      <c r="C1910" s="21"/>
      <c r="D1910" s="21"/>
      <c r="E1910" s="123">
        <f>E1909-E1893+471</f>
        <v>5706</v>
      </c>
      <c r="F1910" s="21"/>
      <c r="G1910" s="21"/>
      <c r="H1910" s="23"/>
      <c r="I1910" s="40">
        <v>0</v>
      </c>
      <c r="J1910" s="123">
        <f>J1909-J1893+471</f>
        <v>6045</v>
      </c>
      <c r="K1910" s="21"/>
      <c r="L1910" s="21"/>
      <c r="M1910" s="21"/>
      <c r="N1910" s="21"/>
      <c r="O1910" s="123">
        <f>O1909-O1893+471</f>
        <v>5914</v>
      </c>
      <c r="P1910" s="21"/>
      <c r="Q1910" s="21"/>
      <c r="R1910" s="21"/>
      <c r="S1910" s="21"/>
      <c r="T1910" s="123">
        <f>T1909-T1893+471</f>
        <v>6053</v>
      </c>
      <c r="U1910" s="21"/>
      <c r="V1910" s="21"/>
      <c r="W1910" s="23"/>
      <c r="X1910" s="40">
        <v>0</v>
      </c>
      <c r="Y1910" s="123">
        <f>Y1909-Y1893+471</f>
        <v>4577</v>
      </c>
      <c r="Z1910" s="21"/>
      <c r="AA1910" s="21"/>
      <c r="AB1910" s="21"/>
      <c r="AC1910" s="21"/>
      <c r="AD1910" s="123">
        <f>AD1909-AD1893+471</f>
        <v>5110</v>
      </c>
      <c r="AE1910" s="21"/>
      <c r="AF1910" s="21"/>
      <c r="AG1910" s="21"/>
      <c r="AH1910" s="21"/>
      <c r="AI1910" s="123">
        <f>AI1909-AI1893+471</f>
        <v>6056</v>
      </c>
    </row>
    <row r="1912" spans="2:40" x14ac:dyDescent="0.35">
      <c r="B1912" s="117" t="s">
        <v>114</v>
      </c>
      <c r="C1912" s="292" t="s">
        <v>2022</v>
      </c>
      <c r="D1912" s="293"/>
      <c r="E1912" s="294"/>
      <c r="F1912" s="21"/>
      <c r="G1912" s="117" t="s">
        <v>114</v>
      </c>
      <c r="H1912" s="292" t="s">
        <v>2023</v>
      </c>
      <c r="I1912" s="293"/>
      <c r="J1912" s="294"/>
      <c r="K1912" s="21"/>
      <c r="L1912" s="117" t="s">
        <v>114</v>
      </c>
      <c r="M1912" s="292" t="s">
        <v>2024</v>
      </c>
      <c r="N1912" s="293"/>
      <c r="O1912" s="294"/>
      <c r="P1912" s="21"/>
      <c r="Q1912" s="117" t="s">
        <v>114</v>
      </c>
      <c r="R1912" s="292" t="s">
        <v>2025</v>
      </c>
      <c r="S1912" s="293"/>
      <c r="T1912" s="294"/>
      <c r="U1912" s="21"/>
      <c r="V1912" s="117" t="s">
        <v>114</v>
      </c>
      <c r="W1912" s="292" t="s">
        <v>2026</v>
      </c>
      <c r="X1912" s="293"/>
      <c r="Y1912" s="294"/>
      <c r="Z1912" s="21"/>
      <c r="AA1912" s="117" t="s">
        <v>114</v>
      </c>
      <c r="AB1912" s="292" t="s">
        <v>2027</v>
      </c>
      <c r="AC1912" s="293"/>
      <c r="AD1912" s="294"/>
      <c r="AE1912" s="21"/>
      <c r="AF1912" s="117" t="s">
        <v>114</v>
      </c>
      <c r="AG1912" s="292" t="s">
        <v>2028</v>
      </c>
      <c r="AH1912" s="293"/>
      <c r="AI1912" s="294"/>
    </row>
    <row r="1913" spans="2:40" x14ac:dyDescent="0.35">
      <c r="B1913" s="50"/>
      <c r="C1913" s="118" t="s">
        <v>81</v>
      </c>
      <c r="D1913" s="118" t="s">
        <v>82</v>
      </c>
      <c r="E1913" s="118" t="s">
        <v>95</v>
      </c>
      <c r="F1913" s="21"/>
      <c r="G1913" s="50"/>
      <c r="H1913" s="118" t="s">
        <v>81</v>
      </c>
      <c r="I1913" s="118" t="s">
        <v>82</v>
      </c>
      <c r="J1913" s="118" t="s">
        <v>95</v>
      </c>
      <c r="K1913" s="21"/>
      <c r="L1913" s="50"/>
      <c r="M1913" s="118" t="s">
        <v>81</v>
      </c>
      <c r="N1913" s="118" t="s">
        <v>82</v>
      </c>
      <c r="O1913" s="118" t="s">
        <v>95</v>
      </c>
      <c r="P1913" s="21"/>
      <c r="Q1913" s="50"/>
      <c r="R1913" s="118" t="s">
        <v>81</v>
      </c>
      <c r="S1913" s="118" t="s">
        <v>82</v>
      </c>
      <c r="T1913" s="118" t="s">
        <v>95</v>
      </c>
      <c r="U1913" s="21"/>
      <c r="V1913" s="50"/>
      <c r="W1913" s="118" t="s">
        <v>81</v>
      </c>
      <c r="X1913" s="118" t="s">
        <v>82</v>
      </c>
      <c r="Y1913" s="118" t="s">
        <v>95</v>
      </c>
      <c r="Z1913" s="21"/>
      <c r="AA1913" s="50"/>
      <c r="AB1913" s="118" t="s">
        <v>81</v>
      </c>
      <c r="AC1913" s="118" t="s">
        <v>82</v>
      </c>
      <c r="AD1913" s="118" t="s">
        <v>95</v>
      </c>
      <c r="AE1913" s="21"/>
      <c r="AF1913" s="50"/>
      <c r="AG1913" s="118" t="s">
        <v>81</v>
      </c>
      <c r="AH1913" s="118" t="s">
        <v>82</v>
      </c>
      <c r="AI1913" s="118" t="s">
        <v>95</v>
      </c>
    </row>
    <row r="1914" spans="2:40" x14ac:dyDescent="0.35">
      <c r="B1914" s="50" t="s">
        <v>92</v>
      </c>
      <c r="C1914" s="40">
        <v>536897</v>
      </c>
      <c r="D1914" s="23">
        <v>536899</v>
      </c>
      <c r="E1914" s="119">
        <f>(D1914-C1914)*10</f>
        <v>20</v>
      </c>
      <c r="F1914" s="21"/>
      <c r="G1914" s="50" t="s">
        <v>92</v>
      </c>
      <c r="H1914" s="23">
        <f>D1914</f>
        <v>536899</v>
      </c>
      <c r="I1914" s="40">
        <v>537000</v>
      </c>
      <c r="J1914" s="119">
        <f>(I1914-H1914)*10</f>
        <v>1010</v>
      </c>
      <c r="K1914" s="21"/>
      <c r="L1914" s="50" t="s">
        <v>92</v>
      </c>
      <c r="M1914" s="40">
        <f>I1914</f>
        <v>537000</v>
      </c>
      <c r="N1914" s="40">
        <v>537107</v>
      </c>
      <c r="O1914" s="119">
        <f>(N1914-M1914)*10</f>
        <v>1070</v>
      </c>
      <c r="P1914" s="21"/>
      <c r="Q1914" s="50" t="s">
        <v>92</v>
      </c>
      <c r="R1914" s="40">
        <f t="shared" ref="R1914:R1936" si="1166">N1914</f>
        <v>537107</v>
      </c>
      <c r="S1914" s="23">
        <v>537252</v>
      </c>
      <c r="T1914" s="132">
        <v>1220</v>
      </c>
      <c r="U1914" s="21"/>
      <c r="V1914" s="50" t="s">
        <v>92</v>
      </c>
      <c r="W1914" s="23">
        <f t="shared" ref="W1914:W1936" si="1167">S1914</f>
        <v>537252</v>
      </c>
      <c r="X1914" s="40">
        <v>537379</v>
      </c>
      <c r="Y1914" s="132">
        <f t="shared" ref="Y1914:Y1919" si="1168">X1914-W1914</f>
        <v>127</v>
      </c>
      <c r="Z1914" s="21"/>
      <c r="AA1914" s="50" t="s">
        <v>92</v>
      </c>
      <c r="AB1914" s="40">
        <f>X1914</f>
        <v>537379</v>
      </c>
      <c r="AC1914" s="40">
        <v>537522</v>
      </c>
      <c r="AD1914" s="119">
        <v>1430</v>
      </c>
      <c r="AE1914" s="21"/>
      <c r="AF1914" s="50" t="s">
        <v>92</v>
      </c>
      <c r="AG1914" s="40">
        <f>AC1914</f>
        <v>537522</v>
      </c>
      <c r="AH1914" s="40">
        <v>537700</v>
      </c>
      <c r="AI1914" s="132">
        <v>1780</v>
      </c>
    </row>
    <row r="1915" spans="2:40" x14ac:dyDescent="0.35">
      <c r="B1915" s="50" t="s">
        <v>6</v>
      </c>
      <c r="C1915" s="40">
        <v>405306</v>
      </c>
      <c r="D1915" s="23">
        <v>406111</v>
      </c>
      <c r="E1915" s="119">
        <f>D1915-C1915</f>
        <v>805</v>
      </c>
      <c r="F1915" s="21"/>
      <c r="G1915" s="50" t="s">
        <v>6</v>
      </c>
      <c r="H1915" s="23">
        <f t="shared" ref="H1915:H1926" si="1169">D1915</f>
        <v>406111</v>
      </c>
      <c r="I1915" s="40">
        <v>406833</v>
      </c>
      <c r="J1915" s="119">
        <f>I1915-H1915</f>
        <v>722</v>
      </c>
      <c r="K1915" s="21"/>
      <c r="L1915" s="50" t="s">
        <v>6</v>
      </c>
      <c r="M1915" s="40">
        <f>I1915</f>
        <v>406833</v>
      </c>
      <c r="N1915" s="40">
        <v>407038</v>
      </c>
      <c r="O1915" s="119">
        <f>N1915-M1915</f>
        <v>205</v>
      </c>
      <c r="P1915" s="21"/>
      <c r="Q1915" s="50" t="s">
        <v>6</v>
      </c>
      <c r="R1915" s="40">
        <f t="shared" si="1166"/>
        <v>407038</v>
      </c>
      <c r="S1915" s="23">
        <v>408125</v>
      </c>
      <c r="T1915" s="119">
        <f>S1915-R1915</f>
        <v>1087</v>
      </c>
      <c r="U1915" s="21"/>
      <c r="V1915" s="50" t="s">
        <v>6</v>
      </c>
      <c r="W1915" s="23">
        <f t="shared" si="1167"/>
        <v>408125</v>
      </c>
      <c r="X1915" s="40">
        <v>408328</v>
      </c>
      <c r="Y1915" s="119">
        <f t="shared" si="1168"/>
        <v>203</v>
      </c>
      <c r="Z1915" s="21"/>
      <c r="AA1915" s="50" t="s">
        <v>6</v>
      </c>
      <c r="AB1915" s="40">
        <f>X1915</f>
        <v>408328</v>
      </c>
      <c r="AC1915" s="40">
        <v>408550</v>
      </c>
      <c r="AD1915" s="119">
        <f>AC1915-AB1915</f>
        <v>222</v>
      </c>
      <c r="AE1915" s="21"/>
      <c r="AF1915" s="50" t="s">
        <v>6</v>
      </c>
      <c r="AG1915" s="40">
        <f>AC1915</f>
        <v>408550</v>
      </c>
      <c r="AH1915" s="40">
        <v>408716</v>
      </c>
      <c r="AI1915" s="119">
        <f>AH1915-AG1915</f>
        <v>166</v>
      </c>
    </row>
    <row r="1916" spans="2:40" x14ac:dyDescent="0.35">
      <c r="B1916" s="50" t="s">
        <v>103</v>
      </c>
      <c r="C1916" s="40">
        <v>251564</v>
      </c>
      <c r="D1916" s="23">
        <v>252294</v>
      </c>
      <c r="E1916" s="119">
        <f>D1916-C1916</f>
        <v>730</v>
      </c>
      <c r="F1916" s="21"/>
      <c r="G1916" s="50" t="s">
        <v>103</v>
      </c>
      <c r="H1916" s="23">
        <f t="shared" si="1169"/>
        <v>252294</v>
      </c>
      <c r="I1916" s="40">
        <v>253036</v>
      </c>
      <c r="J1916" s="119">
        <f>I1916-H1916</f>
        <v>742</v>
      </c>
      <c r="K1916" s="21"/>
      <c r="L1916" s="50" t="s">
        <v>103</v>
      </c>
      <c r="M1916" s="40">
        <f t="shared" ref="M1916:M1936" si="1170">I1916</f>
        <v>253036</v>
      </c>
      <c r="N1916" s="40">
        <v>253786</v>
      </c>
      <c r="O1916" s="132">
        <f>N1916-M1916</f>
        <v>750</v>
      </c>
      <c r="P1916" s="21"/>
      <c r="Q1916" s="50" t="s">
        <v>103</v>
      </c>
      <c r="R1916" s="40">
        <f t="shared" si="1166"/>
        <v>253786</v>
      </c>
      <c r="S1916" s="23">
        <v>254458</v>
      </c>
      <c r="T1916" s="119">
        <f>S1916-R1916</f>
        <v>672</v>
      </c>
      <c r="U1916" s="21"/>
      <c r="V1916" s="50" t="s">
        <v>103</v>
      </c>
      <c r="W1916" s="23">
        <f t="shared" si="1167"/>
        <v>254458</v>
      </c>
      <c r="X1916" s="40">
        <v>254781</v>
      </c>
      <c r="Y1916" s="119">
        <f t="shared" si="1168"/>
        <v>323</v>
      </c>
      <c r="Z1916" s="21"/>
      <c r="AA1916" s="50" t="s">
        <v>103</v>
      </c>
      <c r="AB1916" s="40">
        <f t="shared" ref="AB1916:AB1936" si="1171">X1916</f>
        <v>254781</v>
      </c>
      <c r="AC1916" s="40">
        <v>255516</v>
      </c>
      <c r="AD1916" s="132">
        <f>AC1916-AB1916</f>
        <v>735</v>
      </c>
      <c r="AE1916" s="21"/>
      <c r="AF1916" s="50" t="s">
        <v>103</v>
      </c>
      <c r="AG1916" s="40">
        <f t="shared" ref="AG1916:AG1936" si="1172">AC1916</f>
        <v>255516</v>
      </c>
      <c r="AH1916" s="40">
        <v>256247</v>
      </c>
      <c r="AI1916" s="132">
        <f>AH1916-AG1916</f>
        <v>731</v>
      </c>
    </row>
    <row r="1917" spans="2:40" x14ac:dyDescent="0.35">
      <c r="B1917" s="28" t="s">
        <v>100</v>
      </c>
      <c r="C1917" s="40">
        <v>225721</v>
      </c>
      <c r="D1917" s="23">
        <v>225936</v>
      </c>
      <c r="E1917" s="119">
        <f>D1917-C1917</f>
        <v>215</v>
      </c>
      <c r="F1917" s="21"/>
      <c r="G1917" s="28" t="s">
        <v>100</v>
      </c>
      <c r="H1917" s="23">
        <f t="shared" si="1169"/>
        <v>225936</v>
      </c>
      <c r="I1917" s="40">
        <v>226146</v>
      </c>
      <c r="J1917" s="119">
        <f>I1917-H1917</f>
        <v>210</v>
      </c>
      <c r="K1917" s="21"/>
      <c r="L1917" s="28" t="s">
        <v>100</v>
      </c>
      <c r="M1917" s="40">
        <f t="shared" si="1170"/>
        <v>226146</v>
      </c>
      <c r="N1917" s="40">
        <v>226311</v>
      </c>
      <c r="O1917" s="119">
        <f>N1917-M1917</f>
        <v>165</v>
      </c>
      <c r="P1917" s="21"/>
      <c r="Q1917" s="28" t="s">
        <v>100</v>
      </c>
      <c r="R1917" s="40">
        <f t="shared" si="1166"/>
        <v>226311</v>
      </c>
      <c r="S1917" s="23">
        <v>226461</v>
      </c>
      <c r="T1917" s="119">
        <f>S1917-R1917</f>
        <v>150</v>
      </c>
      <c r="U1917" s="21"/>
      <c r="V1917" s="28" t="s">
        <v>100</v>
      </c>
      <c r="W1917" s="23">
        <f t="shared" si="1167"/>
        <v>226461</v>
      </c>
      <c r="X1917" s="40">
        <v>226651</v>
      </c>
      <c r="Y1917" s="119">
        <f t="shared" si="1168"/>
        <v>190</v>
      </c>
      <c r="Z1917" s="21"/>
      <c r="AA1917" s="28" t="s">
        <v>100</v>
      </c>
      <c r="AB1917" s="40">
        <f t="shared" si="1171"/>
        <v>226651</v>
      </c>
      <c r="AC1917" s="40">
        <v>226836</v>
      </c>
      <c r="AD1917" s="119">
        <f>AC1917-AB1917</f>
        <v>185</v>
      </c>
      <c r="AE1917" s="21"/>
      <c r="AF1917" s="28" t="s">
        <v>100</v>
      </c>
      <c r="AG1917" s="40">
        <f t="shared" si="1172"/>
        <v>226836</v>
      </c>
      <c r="AH1917" s="40">
        <v>226986</v>
      </c>
      <c r="AI1917" s="119">
        <f>AH1917-AG1917</f>
        <v>150</v>
      </c>
    </row>
    <row r="1918" spans="2:40" x14ac:dyDescent="0.35">
      <c r="B1918" s="28" t="s">
        <v>1176</v>
      </c>
      <c r="C1918" s="40">
        <v>516</v>
      </c>
      <c r="D1918" s="23">
        <v>516</v>
      </c>
      <c r="E1918" s="119">
        <f>D1918-C1918</f>
        <v>0</v>
      </c>
      <c r="F1918" s="21"/>
      <c r="G1918" s="28" t="s">
        <v>1176</v>
      </c>
      <c r="H1918" s="23">
        <f t="shared" si="1169"/>
        <v>516</v>
      </c>
      <c r="I1918" s="40">
        <v>516</v>
      </c>
      <c r="J1918" s="119">
        <f>I1918-H1918</f>
        <v>0</v>
      </c>
      <c r="K1918" s="21"/>
      <c r="L1918" s="28" t="s">
        <v>1176</v>
      </c>
      <c r="M1918" s="40">
        <f t="shared" si="1170"/>
        <v>516</v>
      </c>
      <c r="N1918" s="40">
        <v>516</v>
      </c>
      <c r="O1918" s="119">
        <f>N1918-M1918</f>
        <v>0</v>
      </c>
      <c r="P1918" s="21"/>
      <c r="Q1918" s="28" t="s">
        <v>1176</v>
      </c>
      <c r="R1918" s="40">
        <f t="shared" si="1166"/>
        <v>516</v>
      </c>
      <c r="S1918" s="23">
        <v>516</v>
      </c>
      <c r="T1918" s="119">
        <f>S1918-R1918</f>
        <v>0</v>
      </c>
      <c r="U1918" s="21"/>
      <c r="V1918" s="28" t="s">
        <v>1176</v>
      </c>
      <c r="W1918" s="23">
        <f t="shared" si="1167"/>
        <v>516</v>
      </c>
      <c r="X1918" s="40">
        <v>516</v>
      </c>
      <c r="Y1918" s="119">
        <f t="shared" si="1168"/>
        <v>0</v>
      </c>
      <c r="Z1918" s="21"/>
      <c r="AA1918" s="28" t="s">
        <v>1176</v>
      </c>
      <c r="AB1918" s="40">
        <f t="shared" si="1171"/>
        <v>516</v>
      </c>
      <c r="AC1918" s="40">
        <v>516</v>
      </c>
      <c r="AD1918" s="119">
        <f>AC1918-AB1918</f>
        <v>0</v>
      </c>
      <c r="AE1918" s="21"/>
      <c r="AF1918" s="28" t="s">
        <v>1176</v>
      </c>
      <c r="AG1918" s="40">
        <f t="shared" si="1172"/>
        <v>516</v>
      </c>
      <c r="AH1918" s="40">
        <v>516</v>
      </c>
      <c r="AI1918" s="119">
        <f>AH1918-AG1918</f>
        <v>0</v>
      </c>
    </row>
    <row r="1919" spans="2:40" x14ac:dyDescent="0.35">
      <c r="B1919" s="28" t="s">
        <v>1179</v>
      </c>
      <c r="C1919" s="40">
        <v>12279</v>
      </c>
      <c r="D1919" s="23">
        <v>12279</v>
      </c>
      <c r="E1919" s="119">
        <f>D1919-C1919</f>
        <v>0</v>
      </c>
      <c r="F1919" s="21"/>
      <c r="G1919" s="28" t="s">
        <v>1179</v>
      </c>
      <c r="H1919" s="23">
        <f t="shared" si="1169"/>
        <v>12279</v>
      </c>
      <c r="I1919" s="40">
        <v>12279</v>
      </c>
      <c r="J1919" s="119">
        <f>I1919-H1919</f>
        <v>0</v>
      </c>
      <c r="K1919" s="21"/>
      <c r="L1919" s="28" t="s">
        <v>1179</v>
      </c>
      <c r="M1919" s="40">
        <f t="shared" si="1170"/>
        <v>12279</v>
      </c>
      <c r="N1919" s="40">
        <v>12279</v>
      </c>
      <c r="O1919" s="119">
        <f>N1919-M1919</f>
        <v>0</v>
      </c>
      <c r="P1919" s="21"/>
      <c r="Q1919" s="28" t="s">
        <v>1179</v>
      </c>
      <c r="R1919" s="40">
        <f t="shared" si="1166"/>
        <v>12279</v>
      </c>
      <c r="S1919" s="23">
        <v>12279</v>
      </c>
      <c r="T1919" s="119">
        <f>S1919-R1919</f>
        <v>0</v>
      </c>
      <c r="U1919" s="21"/>
      <c r="V1919" s="28" t="s">
        <v>1179</v>
      </c>
      <c r="W1919" s="23">
        <f t="shared" si="1167"/>
        <v>12279</v>
      </c>
      <c r="X1919" s="40">
        <v>12279</v>
      </c>
      <c r="Y1919" s="119">
        <f t="shared" si="1168"/>
        <v>0</v>
      </c>
      <c r="Z1919" s="21"/>
      <c r="AA1919" s="28" t="s">
        <v>1179</v>
      </c>
      <c r="AB1919" s="40">
        <f t="shared" si="1171"/>
        <v>12279</v>
      </c>
      <c r="AC1919" s="40">
        <v>12279</v>
      </c>
      <c r="AD1919" s="119">
        <f>AC1919-AB1919</f>
        <v>0</v>
      </c>
      <c r="AE1919" s="21"/>
      <c r="AF1919" s="28" t="s">
        <v>1179</v>
      </c>
      <c r="AG1919" s="40">
        <f t="shared" si="1172"/>
        <v>12279</v>
      </c>
      <c r="AH1919" s="40">
        <v>12279</v>
      </c>
      <c r="AI1919" s="119">
        <f>AH1919-AG1919</f>
        <v>0</v>
      </c>
    </row>
    <row r="1920" spans="2:40" x14ac:dyDescent="0.35">
      <c r="B1920" s="50" t="s">
        <v>3</v>
      </c>
      <c r="C1920" s="40">
        <v>408327</v>
      </c>
      <c r="D1920" s="23">
        <v>408550</v>
      </c>
      <c r="E1920" s="119">
        <f>(D1920-C1920)*10</f>
        <v>2230</v>
      </c>
      <c r="F1920" s="21"/>
      <c r="G1920" s="50" t="s">
        <v>3</v>
      </c>
      <c r="H1920" s="23">
        <f t="shared" si="1169"/>
        <v>408550</v>
      </c>
      <c r="I1920" s="40">
        <v>408793</v>
      </c>
      <c r="J1920" s="119">
        <f>(I1920-H1920)*10</f>
        <v>2430</v>
      </c>
      <c r="K1920" s="21"/>
      <c r="L1920" s="50" t="s">
        <v>3</v>
      </c>
      <c r="M1920" s="40">
        <f t="shared" si="1170"/>
        <v>408793</v>
      </c>
      <c r="N1920" s="40">
        <v>409003</v>
      </c>
      <c r="O1920" s="119">
        <f>(N1920-M1920)*10</f>
        <v>2100</v>
      </c>
      <c r="P1920" s="21"/>
      <c r="Q1920" s="50" t="s">
        <v>3</v>
      </c>
      <c r="R1920" s="40">
        <f t="shared" si="1166"/>
        <v>409003</v>
      </c>
      <c r="S1920" s="23">
        <v>409238</v>
      </c>
      <c r="T1920" s="119">
        <f>(S1920-R1920)*10</f>
        <v>2350</v>
      </c>
      <c r="U1920" s="21"/>
      <c r="V1920" s="50" t="s">
        <v>3</v>
      </c>
      <c r="W1920" s="23">
        <f t="shared" si="1167"/>
        <v>409238</v>
      </c>
      <c r="X1920" s="40">
        <v>409445</v>
      </c>
      <c r="Y1920" s="119">
        <f>(X1920-W1920)*10</f>
        <v>2070</v>
      </c>
      <c r="Z1920" s="21"/>
      <c r="AA1920" s="50" t="s">
        <v>3</v>
      </c>
      <c r="AB1920" s="40">
        <f t="shared" si="1171"/>
        <v>409445</v>
      </c>
      <c r="AC1920" s="40">
        <v>409618</v>
      </c>
      <c r="AD1920" s="119">
        <f>(AC1920-AB1920)*10</f>
        <v>1730</v>
      </c>
      <c r="AE1920" s="21"/>
      <c r="AF1920" s="50" t="s">
        <v>3</v>
      </c>
      <c r="AG1920" s="40">
        <f t="shared" si="1172"/>
        <v>409618</v>
      </c>
      <c r="AH1920" s="40">
        <v>409817</v>
      </c>
      <c r="AI1920" s="119">
        <f>(AH1920-AG1920)*10</f>
        <v>1990</v>
      </c>
    </row>
    <row r="1921" spans="2:35" x14ac:dyDescent="0.35">
      <c r="B1921" s="50" t="s">
        <v>83</v>
      </c>
      <c r="C1921" s="40">
        <v>33147</v>
      </c>
      <c r="D1921" s="23">
        <v>33156</v>
      </c>
      <c r="E1921" s="119">
        <f>D1921-Supply!C1921</f>
        <v>9</v>
      </c>
      <c r="F1921" s="21"/>
      <c r="G1921" s="50" t="s">
        <v>83</v>
      </c>
      <c r="H1921" s="23">
        <f t="shared" si="1169"/>
        <v>33156</v>
      </c>
      <c r="I1921" s="40">
        <v>33167</v>
      </c>
      <c r="J1921" s="132">
        <f>I1921-H1921</f>
        <v>11</v>
      </c>
      <c r="K1921" s="21"/>
      <c r="L1921" s="50" t="s">
        <v>83</v>
      </c>
      <c r="M1921" s="40">
        <f t="shared" si="1170"/>
        <v>33167</v>
      </c>
      <c r="N1921" s="40">
        <v>33168</v>
      </c>
      <c r="O1921" s="119">
        <f>N1921-Supply!M1921</f>
        <v>1</v>
      </c>
      <c r="P1921" s="21"/>
      <c r="Q1921" s="50" t="s">
        <v>83</v>
      </c>
      <c r="R1921" s="40">
        <f t="shared" si="1166"/>
        <v>33168</v>
      </c>
      <c r="S1921" s="23">
        <v>33178</v>
      </c>
      <c r="T1921" s="119">
        <f>S1921-Supply!R1921</f>
        <v>10</v>
      </c>
      <c r="U1921" s="21"/>
      <c r="V1921" s="50" t="s">
        <v>83</v>
      </c>
      <c r="W1921" s="23">
        <f t="shared" si="1167"/>
        <v>33178</v>
      </c>
      <c r="X1921" s="40">
        <v>33182</v>
      </c>
      <c r="Y1921" s="132">
        <f>X1921-W1921</f>
        <v>4</v>
      </c>
      <c r="Z1921" s="21"/>
      <c r="AA1921" s="50" t="s">
        <v>83</v>
      </c>
      <c r="AB1921" s="40">
        <f t="shared" si="1171"/>
        <v>33182</v>
      </c>
      <c r="AC1921" s="40">
        <v>33191</v>
      </c>
      <c r="AD1921" s="119">
        <f>AC1921-Supply!AB1921</f>
        <v>9</v>
      </c>
      <c r="AE1921" s="21"/>
      <c r="AF1921" s="50" t="s">
        <v>83</v>
      </c>
      <c r="AG1921" s="40">
        <f t="shared" si="1172"/>
        <v>33191</v>
      </c>
      <c r="AH1921" s="40">
        <v>33199</v>
      </c>
      <c r="AI1921" s="119">
        <f>AH1921-Supply!AG1921</f>
        <v>8</v>
      </c>
    </row>
    <row r="1922" spans="2:35" x14ac:dyDescent="0.35">
      <c r="B1922" s="50" t="s">
        <v>84</v>
      </c>
      <c r="C1922" s="40">
        <v>62716</v>
      </c>
      <c r="D1922" s="23">
        <v>62737</v>
      </c>
      <c r="E1922" s="119">
        <f>D1922-Supply!C1922</f>
        <v>21</v>
      </c>
      <c r="F1922" s="21"/>
      <c r="G1922" s="50" t="s">
        <v>84</v>
      </c>
      <c r="H1922" s="23">
        <f t="shared" si="1169"/>
        <v>62737</v>
      </c>
      <c r="I1922" s="40">
        <v>62782</v>
      </c>
      <c r="J1922" s="119">
        <f>I1922-H1922</f>
        <v>45</v>
      </c>
      <c r="K1922" s="21"/>
      <c r="L1922" s="50" t="s">
        <v>84</v>
      </c>
      <c r="M1922" s="40">
        <f>I1922</f>
        <v>62782</v>
      </c>
      <c r="N1922" s="40">
        <v>62824</v>
      </c>
      <c r="O1922" s="119">
        <f>N1922-M1922</f>
        <v>42</v>
      </c>
      <c r="P1922" s="21"/>
      <c r="Q1922" s="50" t="s">
        <v>84</v>
      </c>
      <c r="R1922" s="40">
        <v>62864</v>
      </c>
      <c r="S1922" s="23">
        <v>62917</v>
      </c>
      <c r="T1922" s="119">
        <f>S1922-R1922</f>
        <v>53</v>
      </c>
      <c r="U1922" s="21"/>
      <c r="V1922" s="50" t="s">
        <v>84</v>
      </c>
      <c r="W1922" s="23">
        <f t="shared" si="1167"/>
        <v>62917</v>
      </c>
      <c r="X1922" s="40">
        <v>62952</v>
      </c>
      <c r="Y1922" s="119">
        <f>X1922-W1922</f>
        <v>35</v>
      </c>
      <c r="Z1922" s="21"/>
      <c r="AA1922" s="50" t="s">
        <v>84</v>
      </c>
      <c r="AB1922" s="40">
        <f t="shared" si="1171"/>
        <v>62952</v>
      </c>
      <c r="AC1922" s="40">
        <v>63063</v>
      </c>
      <c r="AD1922" s="119">
        <f>AC1922-AB1922</f>
        <v>111</v>
      </c>
      <c r="AE1922" s="21"/>
      <c r="AF1922" s="50" t="s">
        <v>84</v>
      </c>
      <c r="AG1922" s="40">
        <f t="shared" si="1172"/>
        <v>63063</v>
      </c>
      <c r="AH1922" s="40">
        <v>63063</v>
      </c>
      <c r="AI1922" s="119">
        <f>AH1922-AG1922</f>
        <v>0</v>
      </c>
    </row>
    <row r="1923" spans="2:35" x14ac:dyDescent="0.35">
      <c r="B1923" s="50" t="s">
        <v>98</v>
      </c>
      <c r="C1923" s="40">
        <v>139852</v>
      </c>
      <c r="D1923" s="23">
        <v>139852</v>
      </c>
      <c r="E1923" s="119">
        <f>D1923-C1923</f>
        <v>0</v>
      </c>
      <c r="F1923" s="21"/>
      <c r="G1923" s="50" t="s">
        <v>98</v>
      </c>
      <c r="H1923" s="23">
        <f t="shared" si="1169"/>
        <v>139852</v>
      </c>
      <c r="I1923" s="40">
        <v>139852</v>
      </c>
      <c r="J1923" s="119">
        <f>I1923-H1923</f>
        <v>0</v>
      </c>
      <c r="K1923" s="21"/>
      <c r="L1923" s="50" t="s">
        <v>98</v>
      </c>
      <c r="M1923" s="40">
        <f t="shared" si="1170"/>
        <v>139852</v>
      </c>
      <c r="N1923" s="40">
        <v>139852</v>
      </c>
      <c r="O1923" s="119">
        <f>N1923-M1923</f>
        <v>0</v>
      </c>
      <c r="P1923" s="21"/>
      <c r="Q1923" s="50" t="s">
        <v>98</v>
      </c>
      <c r="R1923" s="40">
        <f t="shared" si="1166"/>
        <v>139852</v>
      </c>
      <c r="S1923" s="23">
        <v>139852</v>
      </c>
      <c r="T1923" s="119">
        <f>S1923-R1923</f>
        <v>0</v>
      </c>
      <c r="U1923" s="21"/>
      <c r="V1923" s="50" t="s">
        <v>98</v>
      </c>
      <c r="W1923" s="23">
        <f t="shared" si="1167"/>
        <v>139852</v>
      </c>
      <c r="X1923" s="40">
        <v>139852</v>
      </c>
      <c r="Y1923" s="119">
        <f>X1923-W1923</f>
        <v>0</v>
      </c>
      <c r="Z1923" s="21"/>
      <c r="AA1923" s="50" t="s">
        <v>98</v>
      </c>
      <c r="AB1923" s="40">
        <f t="shared" si="1171"/>
        <v>139852</v>
      </c>
      <c r="AC1923" s="40">
        <v>139852</v>
      </c>
      <c r="AD1923" s="119">
        <f>AC1923-AB1923</f>
        <v>0</v>
      </c>
      <c r="AE1923" s="21"/>
      <c r="AF1923" s="50" t="s">
        <v>98</v>
      </c>
      <c r="AG1923" s="40">
        <f t="shared" si="1172"/>
        <v>139852</v>
      </c>
      <c r="AH1923" s="40">
        <v>139852</v>
      </c>
      <c r="AI1923" s="119">
        <f>AH1923-AG1923</f>
        <v>0</v>
      </c>
    </row>
    <row r="1924" spans="2:35" x14ac:dyDescent="0.35">
      <c r="B1924" s="50" t="s">
        <v>85</v>
      </c>
      <c r="C1924" s="40">
        <v>1082</v>
      </c>
      <c r="D1924" s="23">
        <v>1082</v>
      </c>
      <c r="E1924" s="119">
        <f>D1924-C1924</f>
        <v>0</v>
      </c>
      <c r="F1924" s="21"/>
      <c r="G1924" s="50" t="s">
        <v>85</v>
      </c>
      <c r="H1924" s="23">
        <f t="shared" si="1169"/>
        <v>1082</v>
      </c>
      <c r="I1924" s="40">
        <v>1082</v>
      </c>
      <c r="J1924" s="119">
        <f>I1924-H1924</f>
        <v>0</v>
      </c>
      <c r="K1924" s="21"/>
      <c r="L1924" s="50" t="s">
        <v>85</v>
      </c>
      <c r="M1924" s="40">
        <f t="shared" si="1170"/>
        <v>1082</v>
      </c>
      <c r="N1924" s="40">
        <v>1082</v>
      </c>
      <c r="O1924" s="119">
        <f>N1924-M1924</f>
        <v>0</v>
      </c>
      <c r="P1924" s="21"/>
      <c r="Q1924" s="50" t="s">
        <v>85</v>
      </c>
      <c r="R1924" s="40">
        <f t="shared" si="1166"/>
        <v>1082</v>
      </c>
      <c r="S1924" s="23">
        <v>1082</v>
      </c>
      <c r="T1924" s="119">
        <f>S1924-R1924</f>
        <v>0</v>
      </c>
      <c r="U1924" s="21"/>
      <c r="V1924" s="50" t="s">
        <v>85</v>
      </c>
      <c r="W1924" s="23">
        <f t="shared" si="1167"/>
        <v>1082</v>
      </c>
      <c r="X1924" s="40">
        <v>1082</v>
      </c>
      <c r="Y1924" s="119">
        <f>X1924-W1924</f>
        <v>0</v>
      </c>
      <c r="Z1924" s="21"/>
      <c r="AA1924" s="50" t="s">
        <v>85</v>
      </c>
      <c r="AB1924" s="40">
        <f t="shared" si="1171"/>
        <v>1082</v>
      </c>
      <c r="AC1924" s="40">
        <v>1082</v>
      </c>
      <c r="AD1924" s="119">
        <f>AC1924-AB1924</f>
        <v>0</v>
      </c>
      <c r="AE1924" s="21"/>
      <c r="AF1924" s="50" t="s">
        <v>85</v>
      </c>
      <c r="AG1924" s="40">
        <f t="shared" si="1172"/>
        <v>1082</v>
      </c>
      <c r="AH1924" s="40">
        <v>1082</v>
      </c>
      <c r="AI1924" s="119">
        <f>AH1924-AG1924</f>
        <v>0</v>
      </c>
    </row>
    <row r="1925" spans="2:35" x14ac:dyDescent="0.35">
      <c r="B1925" s="50" t="s">
        <v>86</v>
      </c>
      <c r="C1925" s="40">
        <v>3960</v>
      </c>
      <c r="D1925" s="23">
        <v>4073</v>
      </c>
      <c r="E1925" s="119">
        <f>D1925-C1925</f>
        <v>113</v>
      </c>
      <c r="F1925" s="21"/>
      <c r="G1925" s="50" t="s">
        <v>86</v>
      </c>
      <c r="H1925" s="23">
        <f t="shared" si="1169"/>
        <v>4073</v>
      </c>
      <c r="I1925" s="40">
        <v>4156</v>
      </c>
      <c r="J1925" s="119">
        <f>I1925-H1925</f>
        <v>83</v>
      </c>
      <c r="K1925" s="21"/>
      <c r="L1925" s="50" t="s">
        <v>86</v>
      </c>
      <c r="M1925" s="40">
        <f t="shared" si="1170"/>
        <v>4156</v>
      </c>
      <c r="N1925" s="40">
        <v>4217</v>
      </c>
      <c r="O1925" s="119">
        <f>N1925-M1925</f>
        <v>61</v>
      </c>
      <c r="P1925" s="21"/>
      <c r="Q1925" s="50" t="s">
        <v>86</v>
      </c>
      <c r="R1925" s="40">
        <f t="shared" si="1166"/>
        <v>4217</v>
      </c>
      <c r="S1925" s="23">
        <v>4324</v>
      </c>
      <c r="T1925" s="119">
        <f>S1925-R1925</f>
        <v>107</v>
      </c>
      <c r="U1925" s="21"/>
      <c r="V1925" s="50" t="s">
        <v>86</v>
      </c>
      <c r="W1925" s="23">
        <f t="shared" si="1167"/>
        <v>4324</v>
      </c>
      <c r="X1925" s="40">
        <v>4448</v>
      </c>
      <c r="Y1925" s="119">
        <f>X1925-W1925</f>
        <v>124</v>
      </c>
      <c r="Z1925" s="21"/>
      <c r="AA1925" s="50" t="s">
        <v>86</v>
      </c>
      <c r="AB1925" s="40">
        <f t="shared" si="1171"/>
        <v>4448</v>
      </c>
      <c r="AC1925" s="40">
        <v>4578</v>
      </c>
      <c r="AD1925" s="119">
        <f>AC1925-AB1925</f>
        <v>130</v>
      </c>
      <c r="AE1925" s="21"/>
      <c r="AF1925" s="50" t="s">
        <v>86</v>
      </c>
      <c r="AG1925" s="40">
        <f t="shared" si="1172"/>
        <v>4578</v>
      </c>
      <c r="AH1925" s="40">
        <v>4664</v>
      </c>
      <c r="AI1925" s="119">
        <f>AH1925-AG1925</f>
        <v>86</v>
      </c>
    </row>
    <row r="1926" spans="2:35" x14ac:dyDescent="0.35">
      <c r="B1926" s="50" t="s">
        <v>93</v>
      </c>
      <c r="C1926" s="40"/>
      <c r="D1926" s="23"/>
      <c r="E1926" s="119">
        <f>E1925+E1924+E1923+E1922+E1921+E1920</f>
        <v>2373</v>
      </c>
      <c r="F1926" s="21"/>
      <c r="G1926" s="50" t="s">
        <v>93</v>
      </c>
      <c r="H1926" s="23">
        <f t="shared" si="1169"/>
        <v>0</v>
      </c>
      <c r="I1926" s="40"/>
      <c r="J1926" s="119">
        <f>J1925+J1924+J1923+J1922+J1921+J1920</f>
        <v>2569</v>
      </c>
      <c r="K1926" s="21"/>
      <c r="L1926" s="50" t="s">
        <v>93</v>
      </c>
      <c r="M1926" s="40">
        <f t="shared" si="1170"/>
        <v>0</v>
      </c>
      <c r="N1926" s="40"/>
      <c r="O1926" s="119">
        <f>O1925+O1924+O1923+O1922+O1921+O1920</f>
        <v>2204</v>
      </c>
      <c r="P1926" s="21"/>
      <c r="Q1926" s="50" t="s">
        <v>93</v>
      </c>
      <c r="R1926" s="40">
        <f t="shared" si="1166"/>
        <v>0</v>
      </c>
      <c r="S1926" s="23"/>
      <c r="T1926" s="119">
        <f>T1925+T1924+T1923+T1922+T1921+T1920</f>
        <v>2520</v>
      </c>
      <c r="U1926" s="21"/>
      <c r="V1926" s="50" t="s">
        <v>93</v>
      </c>
      <c r="W1926" s="23">
        <f t="shared" si="1167"/>
        <v>0</v>
      </c>
      <c r="X1926" s="40">
        <v>0</v>
      </c>
      <c r="Y1926" s="119">
        <f>Y1925+Y1924+Y1923+Y1922+Y1921+Y1920</f>
        <v>2233</v>
      </c>
      <c r="Z1926" s="21"/>
      <c r="AA1926" s="50" t="s">
        <v>93</v>
      </c>
      <c r="AB1926" s="40">
        <f t="shared" si="1171"/>
        <v>0</v>
      </c>
      <c r="AC1926" s="40"/>
      <c r="AD1926" s="119">
        <f>AD1925+AD1924+AD1923+AD1922+AD1921+AD1920</f>
        <v>1980</v>
      </c>
      <c r="AE1926" s="21"/>
      <c r="AF1926" s="50" t="s">
        <v>93</v>
      </c>
      <c r="AG1926" s="40">
        <f t="shared" si="1172"/>
        <v>0</v>
      </c>
      <c r="AH1926" s="40"/>
      <c r="AI1926" s="119">
        <f>AI1925+AI1924+AI1923+AI1922+AI1921+AI1920</f>
        <v>2084</v>
      </c>
    </row>
    <row r="1927" spans="2:35" x14ac:dyDescent="0.35">
      <c r="B1927" s="50" t="s">
        <v>87</v>
      </c>
      <c r="C1927" s="40">
        <v>1612047</v>
      </c>
      <c r="D1927" s="40">
        <v>1612047</v>
      </c>
      <c r="E1927" s="119">
        <f t="shared" ref="E1927:E1933" si="1173">D1927-C1927</f>
        <v>0</v>
      </c>
      <c r="F1927" s="21"/>
      <c r="G1927" s="50" t="s">
        <v>87</v>
      </c>
      <c r="H1927" s="40">
        <f>D1927</f>
        <v>1612047</v>
      </c>
      <c r="I1927" s="40">
        <v>1612047</v>
      </c>
      <c r="J1927" s="132">
        <f t="shared" ref="J1927:J1933" si="1174">I1927-H1927</f>
        <v>0</v>
      </c>
      <c r="K1927" s="21"/>
      <c r="L1927" s="50" t="s">
        <v>87</v>
      </c>
      <c r="M1927" s="40">
        <f t="shared" si="1170"/>
        <v>1612047</v>
      </c>
      <c r="N1927" s="40">
        <v>1612047</v>
      </c>
      <c r="O1927" s="119">
        <f t="shared" ref="O1927:O1933" si="1175">N1927-M1927</f>
        <v>0</v>
      </c>
      <c r="P1927" s="21"/>
      <c r="Q1927" s="50" t="s">
        <v>87</v>
      </c>
      <c r="R1927" s="40">
        <f t="shared" si="1166"/>
        <v>1612047</v>
      </c>
      <c r="S1927" s="40">
        <v>1612047</v>
      </c>
      <c r="T1927" s="132">
        <f t="shared" ref="T1927:T1933" si="1176">S1927-R1927</f>
        <v>0</v>
      </c>
      <c r="U1927" s="21"/>
      <c r="V1927" s="50" t="s">
        <v>87</v>
      </c>
      <c r="W1927" s="23">
        <f t="shared" si="1167"/>
        <v>1612047</v>
      </c>
      <c r="X1927" s="40">
        <v>1612047</v>
      </c>
      <c r="Y1927" s="119">
        <f t="shared" ref="Y1927:Y1933" si="1177">X1927-W1927</f>
        <v>0</v>
      </c>
      <c r="Z1927" s="21"/>
      <c r="AA1927" s="50" t="s">
        <v>87</v>
      </c>
      <c r="AB1927" s="40">
        <v>1610118</v>
      </c>
      <c r="AC1927" s="40">
        <v>1610118</v>
      </c>
      <c r="AD1927" s="119">
        <v>0</v>
      </c>
      <c r="AE1927" s="21"/>
      <c r="AF1927" s="50" t="s">
        <v>87</v>
      </c>
      <c r="AG1927" s="40">
        <f t="shared" si="1172"/>
        <v>1610118</v>
      </c>
      <c r="AH1927" s="40">
        <v>1610118</v>
      </c>
      <c r="AI1927" s="119">
        <f t="shared" ref="AI1927:AI1933" si="1178">AH1927-AG1927</f>
        <v>0</v>
      </c>
    </row>
    <row r="1928" spans="2:35" x14ac:dyDescent="0.35">
      <c r="B1928" s="50" t="s">
        <v>96</v>
      </c>
      <c r="C1928" s="40">
        <v>957161</v>
      </c>
      <c r="D1928" s="23">
        <v>957478</v>
      </c>
      <c r="E1928" s="119">
        <f t="shared" si="1173"/>
        <v>317</v>
      </c>
      <c r="F1928" s="21"/>
      <c r="G1928" s="50" t="s">
        <v>96</v>
      </c>
      <c r="H1928" s="23">
        <f t="shared" ref="H1928:H1936" si="1179">D1928</f>
        <v>957478</v>
      </c>
      <c r="I1928" s="40">
        <v>957760</v>
      </c>
      <c r="J1928" s="119">
        <f t="shared" si="1174"/>
        <v>282</v>
      </c>
      <c r="K1928" s="21"/>
      <c r="L1928" s="50" t="s">
        <v>96</v>
      </c>
      <c r="M1928" s="40">
        <f t="shared" si="1170"/>
        <v>957760</v>
      </c>
      <c r="N1928" s="40">
        <v>958014</v>
      </c>
      <c r="O1928" s="119">
        <f t="shared" si="1175"/>
        <v>254</v>
      </c>
      <c r="P1928" s="21"/>
      <c r="Q1928" s="50" t="s">
        <v>96</v>
      </c>
      <c r="R1928" s="40">
        <f t="shared" si="1166"/>
        <v>958014</v>
      </c>
      <c r="S1928" s="23">
        <v>958328</v>
      </c>
      <c r="T1928" s="119">
        <f t="shared" si="1176"/>
        <v>314</v>
      </c>
      <c r="U1928" s="21"/>
      <c r="V1928" s="50" t="s">
        <v>96</v>
      </c>
      <c r="W1928" s="23">
        <f t="shared" si="1167"/>
        <v>958328</v>
      </c>
      <c r="X1928" s="40">
        <v>958613</v>
      </c>
      <c r="Y1928" s="119">
        <f t="shared" si="1177"/>
        <v>285</v>
      </c>
      <c r="Z1928" s="21"/>
      <c r="AA1928" s="50" t="s">
        <v>96</v>
      </c>
      <c r="AB1928" s="40">
        <f t="shared" si="1171"/>
        <v>958613</v>
      </c>
      <c r="AC1928" s="40">
        <v>958923</v>
      </c>
      <c r="AD1928" s="119">
        <f t="shared" ref="AD1928:AD1933" si="1180">AC1928-AB1928</f>
        <v>310</v>
      </c>
      <c r="AE1928" s="21"/>
      <c r="AF1928" s="50" t="s">
        <v>96</v>
      </c>
      <c r="AG1928" s="40">
        <f t="shared" si="1172"/>
        <v>958923</v>
      </c>
      <c r="AH1928" s="40">
        <v>959168</v>
      </c>
      <c r="AI1928" s="119">
        <f t="shared" si="1178"/>
        <v>245</v>
      </c>
    </row>
    <row r="1929" spans="2:35" x14ac:dyDescent="0.35">
      <c r="B1929" s="50" t="s">
        <v>88</v>
      </c>
      <c r="C1929" s="40">
        <v>0</v>
      </c>
      <c r="D1929" s="23">
        <v>0</v>
      </c>
      <c r="E1929" s="119">
        <f t="shared" si="1173"/>
        <v>0</v>
      </c>
      <c r="F1929" s="21"/>
      <c r="G1929" s="50" t="s">
        <v>88</v>
      </c>
      <c r="H1929" s="23">
        <f t="shared" si="1179"/>
        <v>0</v>
      </c>
      <c r="I1929" s="40">
        <v>0</v>
      </c>
      <c r="J1929" s="119">
        <f t="shared" si="1174"/>
        <v>0</v>
      </c>
      <c r="K1929" s="21"/>
      <c r="L1929" s="50" t="s">
        <v>88</v>
      </c>
      <c r="M1929" s="40">
        <f t="shared" si="1170"/>
        <v>0</v>
      </c>
      <c r="N1929" s="40">
        <v>0</v>
      </c>
      <c r="O1929" s="119">
        <f t="shared" si="1175"/>
        <v>0</v>
      </c>
      <c r="P1929" s="21"/>
      <c r="Q1929" s="50" t="s">
        <v>88</v>
      </c>
      <c r="R1929" s="40">
        <f t="shared" si="1166"/>
        <v>0</v>
      </c>
      <c r="S1929" s="23">
        <v>0</v>
      </c>
      <c r="T1929" s="119">
        <f t="shared" si="1176"/>
        <v>0</v>
      </c>
      <c r="U1929" s="21"/>
      <c r="V1929" s="50" t="s">
        <v>88</v>
      </c>
      <c r="W1929" s="23">
        <f t="shared" si="1167"/>
        <v>0</v>
      </c>
      <c r="X1929" s="40">
        <v>0</v>
      </c>
      <c r="Y1929" s="119">
        <f t="shared" si="1177"/>
        <v>0</v>
      </c>
      <c r="Z1929" s="21"/>
      <c r="AA1929" s="50" t="s">
        <v>88</v>
      </c>
      <c r="AB1929" s="40">
        <f t="shared" si="1171"/>
        <v>0</v>
      </c>
      <c r="AC1929" s="40">
        <v>0</v>
      </c>
      <c r="AD1929" s="119">
        <f t="shared" si="1180"/>
        <v>0</v>
      </c>
      <c r="AE1929" s="21"/>
      <c r="AF1929" s="50" t="s">
        <v>88</v>
      </c>
      <c r="AG1929" s="40">
        <f t="shared" si="1172"/>
        <v>0</v>
      </c>
      <c r="AH1929" s="40">
        <v>0</v>
      </c>
      <c r="AI1929" s="119">
        <f t="shared" si="1178"/>
        <v>0</v>
      </c>
    </row>
    <row r="1930" spans="2:35" x14ac:dyDescent="0.35">
      <c r="B1930" s="50" t="s">
        <v>108</v>
      </c>
      <c r="C1930" s="40">
        <v>3398</v>
      </c>
      <c r="D1930" s="23">
        <v>3399</v>
      </c>
      <c r="E1930" s="119">
        <f t="shared" si="1173"/>
        <v>1</v>
      </c>
      <c r="F1930" s="21"/>
      <c r="G1930" s="50" t="s">
        <v>108</v>
      </c>
      <c r="H1930" s="23">
        <f t="shared" si="1179"/>
        <v>3399</v>
      </c>
      <c r="I1930" s="40">
        <v>3400</v>
      </c>
      <c r="J1930" s="119">
        <f t="shared" si="1174"/>
        <v>1</v>
      </c>
      <c r="K1930" s="21"/>
      <c r="L1930" s="50" t="s">
        <v>108</v>
      </c>
      <c r="M1930" s="40">
        <f t="shared" si="1170"/>
        <v>3400</v>
      </c>
      <c r="N1930" s="40">
        <v>3402</v>
      </c>
      <c r="O1930" s="119">
        <f t="shared" si="1175"/>
        <v>2</v>
      </c>
      <c r="P1930" s="21"/>
      <c r="Q1930" s="50" t="s">
        <v>108</v>
      </c>
      <c r="R1930" s="40">
        <f t="shared" si="1166"/>
        <v>3402</v>
      </c>
      <c r="S1930" s="23">
        <v>3403</v>
      </c>
      <c r="T1930" s="119">
        <f t="shared" si="1176"/>
        <v>1</v>
      </c>
      <c r="U1930" s="21"/>
      <c r="V1930" s="50" t="s">
        <v>108</v>
      </c>
      <c r="W1930" s="23">
        <f t="shared" si="1167"/>
        <v>3403</v>
      </c>
      <c r="X1930" s="40">
        <v>3404</v>
      </c>
      <c r="Y1930" s="119">
        <f t="shared" si="1177"/>
        <v>1</v>
      </c>
      <c r="Z1930" s="21"/>
      <c r="AA1930" s="50" t="s">
        <v>108</v>
      </c>
      <c r="AB1930" s="40">
        <f t="shared" si="1171"/>
        <v>3404</v>
      </c>
      <c r="AC1930" s="40">
        <v>3405</v>
      </c>
      <c r="AD1930" s="119">
        <f t="shared" si="1180"/>
        <v>1</v>
      </c>
      <c r="AE1930" s="21"/>
      <c r="AF1930" s="50" t="s">
        <v>108</v>
      </c>
      <c r="AG1930" s="40">
        <f t="shared" si="1172"/>
        <v>3405</v>
      </c>
      <c r="AH1930" s="40">
        <v>3405</v>
      </c>
      <c r="AI1930" s="119">
        <f t="shared" si="1178"/>
        <v>0</v>
      </c>
    </row>
    <row r="1931" spans="2:35" x14ac:dyDescent="0.35">
      <c r="B1931" s="50" t="s">
        <v>89</v>
      </c>
      <c r="C1931" s="40">
        <v>739131</v>
      </c>
      <c r="D1931" s="23">
        <v>739582</v>
      </c>
      <c r="E1931" s="119">
        <f t="shared" si="1173"/>
        <v>451</v>
      </c>
      <c r="F1931" s="21"/>
      <c r="G1931" s="50" t="s">
        <v>89</v>
      </c>
      <c r="H1931" s="23">
        <f t="shared" si="1179"/>
        <v>739582</v>
      </c>
      <c r="I1931" s="40">
        <v>740057</v>
      </c>
      <c r="J1931" s="119">
        <f t="shared" si="1174"/>
        <v>475</v>
      </c>
      <c r="K1931" s="21"/>
      <c r="L1931" s="50" t="s">
        <v>89</v>
      </c>
      <c r="M1931" s="40">
        <f t="shared" si="1170"/>
        <v>740057</v>
      </c>
      <c r="N1931" s="40">
        <v>740514</v>
      </c>
      <c r="O1931" s="119">
        <f t="shared" si="1175"/>
        <v>457</v>
      </c>
      <c r="P1931" s="21"/>
      <c r="Q1931" s="50" t="s">
        <v>89</v>
      </c>
      <c r="R1931" s="40">
        <f t="shared" si="1166"/>
        <v>740514</v>
      </c>
      <c r="S1931" s="23">
        <v>741049</v>
      </c>
      <c r="T1931" s="119">
        <f t="shared" si="1176"/>
        <v>535</v>
      </c>
      <c r="U1931" s="21"/>
      <c r="V1931" s="50" t="s">
        <v>89</v>
      </c>
      <c r="W1931" s="23">
        <f t="shared" si="1167"/>
        <v>741049</v>
      </c>
      <c r="X1931" s="40">
        <v>741500</v>
      </c>
      <c r="Y1931" s="119">
        <f t="shared" si="1177"/>
        <v>451</v>
      </c>
      <c r="Z1931" s="21"/>
      <c r="AA1931" s="50" t="s">
        <v>89</v>
      </c>
      <c r="AB1931" s="40">
        <f t="shared" si="1171"/>
        <v>741500</v>
      </c>
      <c r="AC1931" s="40">
        <v>741937</v>
      </c>
      <c r="AD1931" s="119">
        <f t="shared" si="1180"/>
        <v>437</v>
      </c>
      <c r="AE1931" s="21"/>
      <c r="AF1931" s="50" t="s">
        <v>89</v>
      </c>
      <c r="AG1931" s="40">
        <f t="shared" si="1172"/>
        <v>741937</v>
      </c>
      <c r="AH1931" s="40">
        <v>742331</v>
      </c>
      <c r="AI1931" s="119">
        <f t="shared" si="1178"/>
        <v>394</v>
      </c>
    </row>
    <row r="1932" spans="2:35" x14ac:dyDescent="0.35">
      <c r="B1932" s="50" t="s">
        <v>90</v>
      </c>
      <c r="C1932" s="40">
        <v>416909</v>
      </c>
      <c r="D1932" s="23">
        <v>417355</v>
      </c>
      <c r="E1932" s="119">
        <f t="shared" si="1173"/>
        <v>446</v>
      </c>
      <c r="F1932" s="21"/>
      <c r="G1932" s="50" t="s">
        <v>90</v>
      </c>
      <c r="H1932" s="23">
        <f t="shared" si="1179"/>
        <v>417355</v>
      </c>
      <c r="I1932" s="40">
        <v>417838</v>
      </c>
      <c r="J1932" s="119">
        <f t="shared" si="1174"/>
        <v>483</v>
      </c>
      <c r="K1932" s="21"/>
      <c r="L1932" s="50" t="s">
        <v>90</v>
      </c>
      <c r="M1932" s="40">
        <f t="shared" si="1170"/>
        <v>417838</v>
      </c>
      <c r="N1932" s="40">
        <v>418262</v>
      </c>
      <c r="O1932" s="132">
        <f t="shared" si="1175"/>
        <v>424</v>
      </c>
      <c r="P1932" s="21"/>
      <c r="Q1932" s="50" t="s">
        <v>90</v>
      </c>
      <c r="R1932" s="40">
        <f t="shared" si="1166"/>
        <v>418262</v>
      </c>
      <c r="S1932" s="23">
        <v>418663</v>
      </c>
      <c r="T1932" s="119">
        <f t="shared" si="1176"/>
        <v>401</v>
      </c>
      <c r="U1932" s="21"/>
      <c r="V1932" s="50" t="s">
        <v>90</v>
      </c>
      <c r="W1932" s="23">
        <f t="shared" si="1167"/>
        <v>418663</v>
      </c>
      <c r="X1932" s="40">
        <v>419065</v>
      </c>
      <c r="Y1932" s="119">
        <f t="shared" si="1177"/>
        <v>402</v>
      </c>
      <c r="Z1932" s="21"/>
      <c r="AA1932" s="50" t="s">
        <v>90</v>
      </c>
      <c r="AB1932" s="40">
        <f t="shared" si="1171"/>
        <v>419065</v>
      </c>
      <c r="AC1932" s="40">
        <v>419333</v>
      </c>
      <c r="AD1932" s="132">
        <f t="shared" si="1180"/>
        <v>268</v>
      </c>
      <c r="AE1932" s="21"/>
      <c r="AF1932" s="50" t="s">
        <v>90</v>
      </c>
      <c r="AG1932" s="40">
        <f t="shared" si="1172"/>
        <v>419333</v>
      </c>
      <c r="AH1932" s="40">
        <v>419529</v>
      </c>
      <c r="AI1932" s="132">
        <f t="shared" si="1178"/>
        <v>196</v>
      </c>
    </row>
    <row r="1933" spans="2:35" x14ac:dyDescent="0.35">
      <c r="B1933" s="50" t="s">
        <v>91</v>
      </c>
      <c r="C1933" s="40">
        <v>1356498</v>
      </c>
      <c r="D1933" s="23">
        <v>1357968</v>
      </c>
      <c r="E1933" s="119">
        <f t="shared" si="1173"/>
        <v>1470</v>
      </c>
      <c r="F1933" s="21"/>
      <c r="G1933" s="50" t="s">
        <v>91</v>
      </c>
      <c r="H1933" s="23">
        <f t="shared" si="1179"/>
        <v>1357968</v>
      </c>
      <c r="I1933" s="40">
        <v>1359686</v>
      </c>
      <c r="J1933" s="132">
        <f t="shared" si="1174"/>
        <v>1718</v>
      </c>
      <c r="K1933" s="21"/>
      <c r="L1933" s="50" t="s">
        <v>91</v>
      </c>
      <c r="M1933" s="40">
        <f t="shared" si="1170"/>
        <v>1359686</v>
      </c>
      <c r="N1933" s="40">
        <v>1360780</v>
      </c>
      <c r="O1933" s="132">
        <f t="shared" si="1175"/>
        <v>1094</v>
      </c>
      <c r="P1933" s="21"/>
      <c r="Q1933" s="50" t="s">
        <v>91</v>
      </c>
      <c r="R1933" s="40">
        <f t="shared" si="1166"/>
        <v>1360780</v>
      </c>
      <c r="S1933" s="23">
        <v>1362402</v>
      </c>
      <c r="T1933" s="119">
        <f t="shared" si="1176"/>
        <v>1622</v>
      </c>
      <c r="U1933" s="21"/>
      <c r="V1933" s="50" t="s">
        <v>91</v>
      </c>
      <c r="W1933" s="23">
        <f t="shared" si="1167"/>
        <v>1362402</v>
      </c>
      <c r="X1933" s="40">
        <v>1363889</v>
      </c>
      <c r="Y1933" s="119">
        <f t="shared" si="1177"/>
        <v>1487</v>
      </c>
      <c r="Z1933" s="21"/>
      <c r="AA1933" s="50" t="s">
        <v>91</v>
      </c>
      <c r="AB1933" s="40">
        <f t="shared" si="1171"/>
        <v>1363889</v>
      </c>
      <c r="AC1933" s="40">
        <v>1365287</v>
      </c>
      <c r="AD1933" s="132">
        <f t="shared" si="1180"/>
        <v>1398</v>
      </c>
      <c r="AE1933" s="21"/>
      <c r="AF1933" s="50" t="s">
        <v>91</v>
      </c>
      <c r="AG1933" s="40">
        <f t="shared" si="1172"/>
        <v>1365287</v>
      </c>
      <c r="AH1933" s="40">
        <v>1366972</v>
      </c>
      <c r="AI1933" s="132">
        <f t="shared" si="1178"/>
        <v>1685</v>
      </c>
    </row>
    <row r="1934" spans="2:35" x14ac:dyDescent="0.35">
      <c r="B1934" s="50" t="s">
        <v>94</v>
      </c>
      <c r="C1934" s="40"/>
      <c r="D1934" s="23"/>
      <c r="E1934" s="119">
        <f>SUM(E1927:E1933)</f>
        <v>2685</v>
      </c>
      <c r="F1934" s="21"/>
      <c r="G1934" s="50" t="s">
        <v>94</v>
      </c>
      <c r="H1934" s="23">
        <f t="shared" si="1179"/>
        <v>0</v>
      </c>
      <c r="I1934" s="40"/>
      <c r="J1934" s="119">
        <f>SUM(J1927:J1933)</f>
        <v>2959</v>
      </c>
      <c r="K1934" s="21"/>
      <c r="L1934" s="50" t="s">
        <v>94</v>
      </c>
      <c r="M1934" s="40">
        <f t="shared" si="1170"/>
        <v>0</v>
      </c>
      <c r="N1934" s="40"/>
      <c r="O1934" s="119">
        <f>SUM(O1927:O1933)</f>
        <v>2231</v>
      </c>
      <c r="P1934" s="21"/>
      <c r="Q1934" s="50" t="s">
        <v>94</v>
      </c>
      <c r="R1934" s="40">
        <f t="shared" si="1166"/>
        <v>0</v>
      </c>
      <c r="S1934" s="23"/>
      <c r="T1934" s="119">
        <f>SUM(T1927:T1933)</f>
        <v>2873</v>
      </c>
      <c r="U1934" s="21"/>
      <c r="V1934" s="50" t="s">
        <v>94</v>
      </c>
      <c r="W1934" s="23">
        <f t="shared" si="1167"/>
        <v>0</v>
      </c>
      <c r="X1934" s="40">
        <v>0</v>
      </c>
      <c r="Y1934" s="119">
        <f>SUM(Y1927:Y1933)</f>
        <v>2626</v>
      </c>
      <c r="Z1934" s="21"/>
      <c r="AA1934" s="50" t="s">
        <v>94</v>
      </c>
      <c r="AB1934" s="40">
        <f t="shared" si="1171"/>
        <v>0</v>
      </c>
      <c r="AC1934" s="40">
        <v>0</v>
      </c>
      <c r="AD1934" s="119">
        <f>SUM(AD1927:AD1933)</f>
        <v>2414</v>
      </c>
      <c r="AE1934" s="21"/>
      <c r="AF1934" s="50" t="s">
        <v>94</v>
      </c>
      <c r="AG1934" s="40">
        <f t="shared" si="1172"/>
        <v>0</v>
      </c>
      <c r="AH1934" s="40"/>
      <c r="AI1934" s="119">
        <f>SUM(AI1927:AI1933)</f>
        <v>2520</v>
      </c>
    </row>
    <row r="1935" spans="2:35" x14ac:dyDescent="0.35">
      <c r="B1935" s="50" t="s">
        <v>97</v>
      </c>
      <c r="C1935" s="40">
        <v>652893</v>
      </c>
      <c r="D1935" s="23">
        <v>652935</v>
      </c>
      <c r="E1935" s="132">
        <f>D1935-C1935</f>
        <v>42</v>
      </c>
      <c r="F1935" s="21"/>
      <c r="G1935" s="50" t="s">
        <v>97</v>
      </c>
      <c r="H1935" s="23">
        <f t="shared" si="1179"/>
        <v>652935</v>
      </c>
      <c r="I1935" s="40">
        <v>653067</v>
      </c>
      <c r="J1935" s="132">
        <f>I1935-H1935</f>
        <v>132</v>
      </c>
      <c r="K1935" s="21"/>
      <c r="L1935" s="50" t="s">
        <v>97</v>
      </c>
      <c r="M1935" s="40">
        <f t="shared" si="1170"/>
        <v>653067</v>
      </c>
      <c r="N1935" s="40">
        <v>653087</v>
      </c>
      <c r="O1935" s="119">
        <f>N1935-M1935</f>
        <v>20</v>
      </c>
      <c r="P1935" s="21"/>
      <c r="Q1935" s="50" t="s">
        <v>97</v>
      </c>
      <c r="R1935" s="40">
        <f t="shared" si="1166"/>
        <v>653087</v>
      </c>
      <c r="S1935" s="23">
        <v>653183</v>
      </c>
      <c r="T1935" s="119">
        <f>S1935-R1935</f>
        <v>96</v>
      </c>
      <c r="U1935" s="21"/>
      <c r="V1935" s="50" t="s">
        <v>97</v>
      </c>
      <c r="W1935" s="23">
        <f t="shared" si="1167"/>
        <v>653183</v>
      </c>
      <c r="X1935" s="40">
        <v>653242</v>
      </c>
      <c r="Y1935" s="132">
        <f>X1935-W1935</f>
        <v>59</v>
      </c>
      <c r="Z1935" s="21"/>
      <c r="AA1935" s="50" t="s">
        <v>97</v>
      </c>
      <c r="AB1935" s="40">
        <f t="shared" si="1171"/>
        <v>653242</v>
      </c>
      <c r="AC1935" s="40">
        <v>653272</v>
      </c>
      <c r="AD1935" s="119">
        <f>AC1935-AB1935</f>
        <v>30</v>
      </c>
      <c r="AE1935" s="21"/>
      <c r="AF1935" s="50" t="s">
        <v>97</v>
      </c>
      <c r="AG1935" s="40">
        <f t="shared" si="1172"/>
        <v>653272</v>
      </c>
      <c r="AH1935" s="40">
        <v>653402</v>
      </c>
      <c r="AI1935" s="119">
        <f>AH1935-AG1935</f>
        <v>130</v>
      </c>
    </row>
    <row r="1936" spans="2:35" x14ac:dyDescent="0.35">
      <c r="B1936" s="29" t="s">
        <v>130</v>
      </c>
      <c r="C1936" s="40">
        <v>0</v>
      </c>
      <c r="D1936" s="23"/>
      <c r="E1936" s="121">
        <f>E1935+E1934+E1926+E1918+E1919+E1917+E1916+E1915+E1914</f>
        <v>6870</v>
      </c>
      <c r="F1936" s="21"/>
      <c r="G1936" s="29" t="s">
        <v>130</v>
      </c>
      <c r="H1936" s="23">
        <f t="shared" si="1179"/>
        <v>0</v>
      </c>
      <c r="I1936" s="40">
        <v>0</v>
      </c>
      <c r="J1936" s="121">
        <f>J1935+J1934+J1926+J1918+J1919+J1917+J1916+J1915+J1914</f>
        <v>8344</v>
      </c>
      <c r="K1936" s="21"/>
      <c r="L1936" s="29" t="s">
        <v>130</v>
      </c>
      <c r="M1936" s="40">
        <f t="shared" si="1170"/>
        <v>0</v>
      </c>
      <c r="N1936" s="40">
        <v>0</v>
      </c>
      <c r="O1936" s="121">
        <f>O1935+O1934+O1926+O1918+O1919+O1917+O1916+O1915+O1914</f>
        <v>6645</v>
      </c>
      <c r="P1936" s="21"/>
      <c r="Q1936" s="29" t="s">
        <v>130</v>
      </c>
      <c r="R1936" s="40">
        <f t="shared" si="1166"/>
        <v>0</v>
      </c>
      <c r="S1936" s="23"/>
      <c r="T1936" s="121">
        <f>T1935+T1934+T1926+T1918+T1919+T1917+T1916+T1915+T1914</f>
        <v>8618</v>
      </c>
      <c r="U1936" s="21"/>
      <c r="V1936" s="29" t="s">
        <v>130</v>
      </c>
      <c r="W1936" s="23">
        <f t="shared" si="1167"/>
        <v>0</v>
      </c>
      <c r="X1936" s="40">
        <v>0</v>
      </c>
      <c r="Y1936" s="121">
        <f>Y1935+Y1934+Y1926+Y1918+Y1919+Y1917+Y1916+Y1915+Y1914</f>
        <v>5761</v>
      </c>
      <c r="Z1936" s="21"/>
      <c r="AA1936" s="29" t="s">
        <v>130</v>
      </c>
      <c r="AB1936" s="40">
        <f t="shared" si="1171"/>
        <v>0</v>
      </c>
      <c r="AC1936" s="40">
        <v>0</v>
      </c>
      <c r="AD1936" s="121">
        <f>AD1935+AD1934+AD1926+AD1918+AD1919+AD1917+AD1916+AD1915+AD1914</f>
        <v>6996</v>
      </c>
      <c r="AE1936" s="21"/>
      <c r="AF1936" s="29" t="s">
        <v>130</v>
      </c>
      <c r="AG1936" s="40">
        <f t="shared" si="1172"/>
        <v>0</v>
      </c>
      <c r="AH1936" s="40">
        <v>0</v>
      </c>
      <c r="AI1936" s="121">
        <f>AI1935+AI1934+AI1926+AI1918+AI1919+AI1917+AI1916+AI1915+AI1914</f>
        <v>7561</v>
      </c>
    </row>
    <row r="1937" spans="2:35" x14ac:dyDescent="0.35">
      <c r="B1937" s="21"/>
      <c r="C1937" s="21"/>
      <c r="D1937" s="21"/>
      <c r="E1937" s="123">
        <f>E1936-E1920+471</f>
        <v>5111</v>
      </c>
      <c r="F1937" s="21"/>
      <c r="G1937" s="21"/>
      <c r="H1937" s="23"/>
      <c r="I1937" s="40">
        <v>0</v>
      </c>
      <c r="J1937" s="123">
        <f>J1936-J1920+471</f>
        <v>6385</v>
      </c>
      <c r="K1937" s="21"/>
      <c r="L1937" s="21"/>
      <c r="M1937" s="21"/>
      <c r="N1937" s="21"/>
      <c r="O1937" s="123">
        <f>O1936-O1920+471</f>
        <v>5016</v>
      </c>
      <c r="P1937" s="21"/>
      <c r="Q1937" s="21"/>
      <c r="R1937" s="21"/>
      <c r="S1937" s="21"/>
      <c r="T1937" s="123">
        <f>T1936-T1920+471</f>
        <v>6739</v>
      </c>
      <c r="U1937" s="21"/>
      <c r="V1937" s="21"/>
      <c r="W1937" s="23"/>
      <c r="X1937" s="40">
        <v>0</v>
      </c>
      <c r="Y1937" s="123">
        <f>Y1936-Y1920+471</f>
        <v>4162</v>
      </c>
      <c r="Z1937" s="21"/>
      <c r="AA1937" s="21"/>
      <c r="AB1937" s="21"/>
      <c r="AC1937" s="21"/>
      <c r="AD1937" s="123">
        <f>AD1936-AD1920+471</f>
        <v>5737</v>
      </c>
      <c r="AE1937" s="21"/>
      <c r="AF1937" s="21"/>
      <c r="AG1937" s="21"/>
      <c r="AH1937" s="21">
        <v>0</v>
      </c>
      <c r="AI1937" s="123">
        <f>AI1936-AI1920+471</f>
        <v>6042</v>
      </c>
    </row>
    <row r="1939" spans="2:35" x14ac:dyDescent="0.35">
      <c r="B1939" s="117" t="s">
        <v>114</v>
      </c>
      <c r="C1939" s="292" t="s">
        <v>2034</v>
      </c>
      <c r="D1939" s="293"/>
      <c r="E1939" s="294"/>
      <c r="F1939" s="21"/>
      <c r="G1939" s="117" t="s">
        <v>114</v>
      </c>
      <c r="H1939" s="292" t="s">
        <v>2035</v>
      </c>
      <c r="I1939" s="293"/>
      <c r="J1939" s="294"/>
      <c r="K1939" s="21"/>
      <c r="L1939" s="117" t="s">
        <v>114</v>
      </c>
      <c r="M1939" s="292" t="s">
        <v>2036</v>
      </c>
      <c r="N1939" s="293"/>
      <c r="O1939" s="294"/>
      <c r="P1939" s="21"/>
      <c r="Q1939" s="117" t="s">
        <v>114</v>
      </c>
      <c r="R1939" s="292" t="s">
        <v>2037</v>
      </c>
      <c r="S1939" s="293"/>
      <c r="T1939" s="294"/>
      <c r="U1939" s="21"/>
      <c r="V1939" s="117" t="s">
        <v>114</v>
      </c>
      <c r="W1939" s="292" t="s">
        <v>2038</v>
      </c>
      <c r="X1939" s="293"/>
      <c r="Y1939" s="294"/>
      <c r="Z1939" s="21"/>
      <c r="AA1939" s="117" t="s">
        <v>114</v>
      </c>
      <c r="AB1939" s="292" t="s">
        <v>2039</v>
      </c>
      <c r="AC1939" s="293"/>
      <c r="AD1939" s="294"/>
      <c r="AE1939" s="21"/>
      <c r="AF1939" s="117" t="s">
        <v>114</v>
      </c>
      <c r="AG1939" s="292" t="s">
        <v>2040</v>
      </c>
      <c r="AH1939" s="293"/>
      <c r="AI1939" s="294"/>
    </row>
    <row r="1940" spans="2:35" x14ac:dyDescent="0.35">
      <c r="B1940" s="50"/>
      <c r="C1940" s="118" t="s">
        <v>81</v>
      </c>
      <c r="D1940" s="118" t="s">
        <v>82</v>
      </c>
      <c r="E1940" s="118" t="s">
        <v>95</v>
      </c>
      <c r="F1940" s="21"/>
      <c r="G1940" s="50"/>
      <c r="H1940" s="118" t="s">
        <v>81</v>
      </c>
      <c r="I1940" s="118" t="s">
        <v>82</v>
      </c>
      <c r="J1940" s="118" t="s">
        <v>95</v>
      </c>
      <c r="K1940" s="21"/>
      <c r="L1940" s="50"/>
      <c r="M1940" s="118" t="s">
        <v>81</v>
      </c>
      <c r="N1940" s="118" t="s">
        <v>82</v>
      </c>
      <c r="O1940" s="118" t="s">
        <v>95</v>
      </c>
      <c r="P1940" s="21"/>
      <c r="Q1940" s="50"/>
      <c r="R1940" s="118" t="s">
        <v>81</v>
      </c>
      <c r="S1940" s="118" t="s">
        <v>82</v>
      </c>
      <c r="T1940" s="118" t="s">
        <v>95</v>
      </c>
      <c r="U1940" s="21"/>
      <c r="V1940" s="50"/>
      <c r="W1940" s="118" t="s">
        <v>81</v>
      </c>
      <c r="X1940" s="118" t="s">
        <v>82</v>
      </c>
      <c r="Y1940" s="118" t="s">
        <v>95</v>
      </c>
      <c r="Z1940" s="21"/>
      <c r="AA1940" s="50"/>
      <c r="AB1940" s="118" t="s">
        <v>81</v>
      </c>
      <c r="AC1940" s="118" t="s">
        <v>82</v>
      </c>
      <c r="AD1940" s="118" t="s">
        <v>95</v>
      </c>
      <c r="AE1940" s="21"/>
      <c r="AF1940" s="50"/>
      <c r="AG1940" s="118" t="s">
        <v>81</v>
      </c>
      <c r="AH1940" s="118" t="s">
        <v>82</v>
      </c>
      <c r="AI1940" s="118" t="s">
        <v>95</v>
      </c>
    </row>
    <row r="1941" spans="2:35" x14ac:dyDescent="0.35">
      <c r="B1941" s="50" t="s">
        <v>92</v>
      </c>
      <c r="C1941" s="40">
        <v>537700</v>
      </c>
      <c r="D1941" s="23">
        <v>537818</v>
      </c>
      <c r="E1941" s="119">
        <f>(D1941-C1941)*10</f>
        <v>1180</v>
      </c>
      <c r="F1941" s="21"/>
      <c r="G1941" s="50" t="s">
        <v>92</v>
      </c>
      <c r="H1941" s="23">
        <f>D1941</f>
        <v>537818</v>
      </c>
      <c r="I1941" s="40">
        <v>537989</v>
      </c>
      <c r="J1941" s="119">
        <f>(I1941-H1941)*10</f>
        <v>1710</v>
      </c>
      <c r="K1941" s="21"/>
      <c r="L1941" s="50" t="s">
        <v>92</v>
      </c>
      <c r="M1941" s="40">
        <f>I1941</f>
        <v>537989</v>
      </c>
      <c r="N1941" s="40">
        <v>538137</v>
      </c>
      <c r="O1941" s="119">
        <f>(N1941-M1941)*10</f>
        <v>1480</v>
      </c>
      <c r="P1941" s="21"/>
      <c r="Q1941" s="50" t="s">
        <v>92</v>
      </c>
      <c r="R1941" s="40">
        <f t="shared" ref="R1941:R1950" si="1181">N1941</f>
        <v>538137</v>
      </c>
      <c r="S1941" s="23">
        <v>538293</v>
      </c>
      <c r="T1941" s="119">
        <v>1560</v>
      </c>
      <c r="U1941" s="21"/>
      <c r="V1941" s="50" t="s">
        <v>92</v>
      </c>
      <c r="W1941" s="23">
        <f t="shared" ref="W1941:W1963" si="1182">S1941</f>
        <v>538293</v>
      </c>
      <c r="X1941" s="40">
        <v>538476</v>
      </c>
      <c r="Y1941" s="132">
        <f t="shared" ref="Y1941:Y1946" si="1183">X1941-W1941</f>
        <v>183</v>
      </c>
      <c r="Z1941" s="21"/>
      <c r="AA1941" s="50" t="s">
        <v>92</v>
      </c>
      <c r="AB1941" s="40">
        <f>X1941</f>
        <v>538476</v>
      </c>
      <c r="AC1941" s="40">
        <v>538646</v>
      </c>
      <c r="AD1941" s="132">
        <v>1700</v>
      </c>
      <c r="AE1941" s="21"/>
      <c r="AF1941" s="50" t="s">
        <v>92</v>
      </c>
      <c r="AG1941" s="40">
        <f>AC1941</f>
        <v>538646</v>
      </c>
      <c r="AH1941" s="40">
        <v>538828</v>
      </c>
      <c r="AI1941" s="119">
        <v>1820</v>
      </c>
    </row>
    <row r="1942" spans="2:35" x14ac:dyDescent="0.35">
      <c r="B1942" s="50" t="s">
        <v>6</v>
      </c>
      <c r="C1942" s="40">
        <v>408716</v>
      </c>
      <c r="D1942" s="23">
        <v>409112</v>
      </c>
      <c r="E1942" s="119">
        <f>D1942-C1942</f>
        <v>396</v>
      </c>
      <c r="F1942" s="21"/>
      <c r="G1942" s="50" t="s">
        <v>6</v>
      </c>
      <c r="H1942" s="23">
        <f t="shared" ref="H1942:H1953" si="1184">D1942</f>
        <v>409112</v>
      </c>
      <c r="I1942" s="40">
        <v>409251</v>
      </c>
      <c r="J1942" s="119">
        <f>I1942-H1942</f>
        <v>139</v>
      </c>
      <c r="K1942" s="21"/>
      <c r="L1942" s="50" t="s">
        <v>6</v>
      </c>
      <c r="M1942" s="40">
        <f>I1942</f>
        <v>409251</v>
      </c>
      <c r="N1942" s="40">
        <v>409406</v>
      </c>
      <c r="O1942" s="119">
        <f>N1942-M1942</f>
        <v>155</v>
      </c>
      <c r="P1942" s="21"/>
      <c r="Q1942" s="50" t="s">
        <v>6</v>
      </c>
      <c r="R1942" s="40">
        <f t="shared" si="1181"/>
        <v>409406</v>
      </c>
      <c r="S1942" s="23">
        <v>409512</v>
      </c>
      <c r="T1942" s="119">
        <f>S1942-R1942</f>
        <v>106</v>
      </c>
      <c r="U1942" s="21"/>
      <c r="V1942" s="50" t="s">
        <v>6</v>
      </c>
      <c r="W1942" s="23">
        <f t="shared" si="1182"/>
        <v>409512</v>
      </c>
      <c r="X1942" s="40">
        <v>409615</v>
      </c>
      <c r="Y1942" s="119">
        <f t="shared" si="1183"/>
        <v>103</v>
      </c>
      <c r="Z1942" s="21"/>
      <c r="AA1942" s="50" t="s">
        <v>6</v>
      </c>
      <c r="AB1942" s="40">
        <f>X1942</f>
        <v>409615</v>
      </c>
      <c r="AC1942" s="40">
        <v>409807</v>
      </c>
      <c r="AD1942" s="119">
        <f>AC1942-AB1942</f>
        <v>192</v>
      </c>
      <c r="AE1942" s="21"/>
      <c r="AF1942" s="50" t="s">
        <v>6</v>
      </c>
      <c r="AG1942" s="40">
        <f>AC1942</f>
        <v>409807</v>
      </c>
      <c r="AH1942" s="40">
        <v>410001</v>
      </c>
      <c r="AI1942" s="119">
        <f>AH1942-AG1942</f>
        <v>194</v>
      </c>
    </row>
    <row r="1943" spans="2:35" x14ac:dyDescent="0.35">
      <c r="B1943" s="50" t="s">
        <v>103</v>
      </c>
      <c r="C1943" s="40">
        <v>256247</v>
      </c>
      <c r="D1943" s="23">
        <v>257001</v>
      </c>
      <c r="E1943" s="119">
        <f>D1943-C1943</f>
        <v>754</v>
      </c>
      <c r="F1943" s="21"/>
      <c r="G1943" s="50" t="s">
        <v>103</v>
      </c>
      <c r="H1943" s="23">
        <f t="shared" si="1184"/>
        <v>257001</v>
      </c>
      <c r="I1943" s="40">
        <v>257705</v>
      </c>
      <c r="J1943" s="119">
        <f>I1943-H1943</f>
        <v>704</v>
      </c>
      <c r="K1943" s="21"/>
      <c r="L1943" s="50" t="s">
        <v>103</v>
      </c>
      <c r="M1943" s="40">
        <f t="shared" ref="M1943:M1948" si="1185">I1943</f>
        <v>257705</v>
      </c>
      <c r="N1943" s="40">
        <v>258475</v>
      </c>
      <c r="O1943" s="132">
        <f>N1943-M1943</f>
        <v>770</v>
      </c>
      <c r="P1943" s="21"/>
      <c r="Q1943" s="50" t="s">
        <v>103</v>
      </c>
      <c r="R1943" s="40">
        <f t="shared" si="1181"/>
        <v>258475</v>
      </c>
      <c r="S1943" s="23">
        <v>259224</v>
      </c>
      <c r="T1943" s="119">
        <f>S1943-R1943</f>
        <v>749</v>
      </c>
      <c r="U1943" s="21"/>
      <c r="V1943" s="50" t="s">
        <v>103</v>
      </c>
      <c r="W1943" s="23">
        <f t="shared" si="1182"/>
        <v>259224</v>
      </c>
      <c r="X1943" s="40">
        <v>259953</v>
      </c>
      <c r="Y1943" s="119">
        <f t="shared" si="1183"/>
        <v>729</v>
      </c>
      <c r="Z1943" s="21"/>
      <c r="AA1943" s="50" t="s">
        <v>103</v>
      </c>
      <c r="AB1943" s="40">
        <f t="shared" ref="AB1943:AB1953" si="1186">X1943</f>
        <v>259953</v>
      </c>
      <c r="AC1943" s="40">
        <v>260662</v>
      </c>
      <c r="AD1943" s="132">
        <f>AC1943-AB1943</f>
        <v>709</v>
      </c>
      <c r="AE1943" s="21"/>
      <c r="AF1943" s="50" t="s">
        <v>103</v>
      </c>
      <c r="AG1943" s="40">
        <f t="shared" ref="AG1943:AG1963" si="1187">AC1943</f>
        <v>260662</v>
      </c>
      <c r="AH1943" s="40">
        <v>261366</v>
      </c>
      <c r="AI1943" s="132">
        <f>AH1943-AG1943</f>
        <v>704</v>
      </c>
    </row>
    <row r="1944" spans="2:35" x14ac:dyDescent="0.35">
      <c r="B1944" s="28" t="s">
        <v>100</v>
      </c>
      <c r="C1944" s="40">
        <v>226986</v>
      </c>
      <c r="D1944" s="23">
        <v>227186</v>
      </c>
      <c r="E1944" s="119">
        <f>D1944-C1944</f>
        <v>200</v>
      </c>
      <c r="F1944" s="21"/>
      <c r="G1944" s="28" t="s">
        <v>100</v>
      </c>
      <c r="H1944" s="23">
        <f t="shared" si="1184"/>
        <v>227186</v>
      </c>
      <c r="I1944" s="40">
        <v>227416</v>
      </c>
      <c r="J1944" s="119">
        <f>I1944-H1944</f>
        <v>230</v>
      </c>
      <c r="K1944" s="21"/>
      <c r="L1944" s="28" t="s">
        <v>100</v>
      </c>
      <c r="M1944" s="40">
        <f t="shared" si="1185"/>
        <v>227416</v>
      </c>
      <c r="N1944" s="40">
        <v>227641</v>
      </c>
      <c r="O1944" s="119">
        <f>N1944-M1944</f>
        <v>225</v>
      </c>
      <c r="P1944" s="21"/>
      <c r="Q1944" s="28" t="s">
        <v>100</v>
      </c>
      <c r="R1944" s="40">
        <f t="shared" si="1181"/>
        <v>227641</v>
      </c>
      <c r="S1944" s="23">
        <v>227841</v>
      </c>
      <c r="T1944" s="119">
        <f>S1944-R1944</f>
        <v>200</v>
      </c>
      <c r="U1944" s="21"/>
      <c r="V1944" s="28" t="s">
        <v>100</v>
      </c>
      <c r="W1944" s="23">
        <f t="shared" si="1182"/>
        <v>227841</v>
      </c>
      <c r="X1944" s="40">
        <v>229051</v>
      </c>
      <c r="Y1944" s="119">
        <f t="shared" si="1183"/>
        <v>1210</v>
      </c>
      <c r="Z1944" s="21"/>
      <c r="AA1944" s="28" t="s">
        <v>100</v>
      </c>
      <c r="AB1944" s="40">
        <f t="shared" si="1186"/>
        <v>229051</v>
      </c>
      <c r="AC1944" s="40">
        <v>229260</v>
      </c>
      <c r="AD1944" s="119">
        <f>AC1944-AB1944</f>
        <v>209</v>
      </c>
      <c r="AE1944" s="21"/>
      <c r="AF1944" s="28" t="s">
        <v>100</v>
      </c>
      <c r="AG1944" s="40">
        <f t="shared" si="1187"/>
        <v>229260</v>
      </c>
      <c r="AH1944" s="40">
        <v>229560</v>
      </c>
      <c r="AI1944" s="119">
        <f>AH1944-AG1944</f>
        <v>300</v>
      </c>
    </row>
    <row r="1945" spans="2:35" x14ac:dyDescent="0.35">
      <c r="B1945" s="28" t="s">
        <v>1176</v>
      </c>
      <c r="C1945" s="40">
        <v>516</v>
      </c>
      <c r="D1945" s="23">
        <v>516</v>
      </c>
      <c r="E1945" s="119">
        <f>D1945-C1945</f>
        <v>0</v>
      </c>
      <c r="F1945" s="21"/>
      <c r="G1945" s="28" t="s">
        <v>1176</v>
      </c>
      <c r="H1945" s="23">
        <f t="shared" si="1184"/>
        <v>516</v>
      </c>
      <c r="I1945" s="40">
        <v>516</v>
      </c>
      <c r="J1945" s="119">
        <f>I1945-H1945</f>
        <v>0</v>
      </c>
      <c r="K1945" s="21"/>
      <c r="L1945" s="28" t="s">
        <v>1176</v>
      </c>
      <c r="M1945" s="40">
        <f t="shared" si="1185"/>
        <v>516</v>
      </c>
      <c r="N1945" s="40">
        <v>516</v>
      </c>
      <c r="O1945" s="119">
        <f>N1945-M1945</f>
        <v>0</v>
      </c>
      <c r="P1945" s="21"/>
      <c r="Q1945" s="28" t="s">
        <v>1176</v>
      </c>
      <c r="R1945" s="40">
        <f t="shared" si="1181"/>
        <v>516</v>
      </c>
      <c r="S1945" s="23">
        <v>516</v>
      </c>
      <c r="T1945" s="119">
        <f>S1945-R1945</f>
        <v>0</v>
      </c>
      <c r="U1945" s="21"/>
      <c r="V1945" s="28" t="s">
        <v>1176</v>
      </c>
      <c r="W1945" s="23">
        <f t="shared" si="1182"/>
        <v>516</v>
      </c>
      <c r="X1945" s="40">
        <v>516</v>
      </c>
      <c r="Y1945" s="119">
        <f t="shared" si="1183"/>
        <v>0</v>
      </c>
      <c r="Z1945" s="21"/>
      <c r="AA1945" s="28" t="s">
        <v>1176</v>
      </c>
      <c r="AB1945" s="40">
        <f t="shared" si="1186"/>
        <v>516</v>
      </c>
      <c r="AC1945" s="40">
        <v>516</v>
      </c>
      <c r="AD1945" s="119">
        <f>AC1945-AB1945</f>
        <v>0</v>
      </c>
      <c r="AE1945" s="21"/>
      <c r="AF1945" s="28" t="s">
        <v>1176</v>
      </c>
      <c r="AG1945" s="40">
        <f t="shared" si="1187"/>
        <v>516</v>
      </c>
      <c r="AH1945" s="40">
        <v>516</v>
      </c>
      <c r="AI1945" s="119">
        <f>AH1945-AG1945</f>
        <v>0</v>
      </c>
    </row>
    <row r="1946" spans="2:35" x14ac:dyDescent="0.35">
      <c r="B1946" s="28" t="s">
        <v>1179</v>
      </c>
      <c r="C1946" s="40">
        <v>12279</v>
      </c>
      <c r="D1946" s="23">
        <v>12279</v>
      </c>
      <c r="E1946" s="119">
        <f>D1946-C1946</f>
        <v>0</v>
      </c>
      <c r="F1946" s="21"/>
      <c r="G1946" s="28" t="s">
        <v>1179</v>
      </c>
      <c r="H1946" s="23">
        <f t="shared" si="1184"/>
        <v>12279</v>
      </c>
      <c r="I1946" s="40">
        <v>12279</v>
      </c>
      <c r="J1946" s="119">
        <f>I1946-H1946</f>
        <v>0</v>
      </c>
      <c r="K1946" s="21"/>
      <c r="L1946" s="28" t="s">
        <v>1179</v>
      </c>
      <c r="M1946" s="40">
        <f t="shared" si="1185"/>
        <v>12279</v>
      </c>
      <c r="N1946" s="40">
        <v>12279</v>
      </c>
      <c r="O1946" s="119">
        <f>N1946-M1946</f>
        <v>0</v>
      </c>
      <c r="P1946" s="21"/>
      <c r="Q1946" s="28" t="s">
        <v>1179</v>
      </c>
      <c r="R1946" s="40">
        <f t="shared" si="1181"/>
        <v>12279</v>
      </c>
      <c r="S1946" s="23">
        <v>12279</v>
      </c>
      <c r="T1946" s="119">
        <f>S1946-R1946</f>
        <v>0</v>
      </c>
      <c r="U1946" s="21"/>
      <c r="V1946" s="28" t="s">
        <v>1179</v>
      </c>
      <c r="W1946" s="23">
        <f t="shared" si="1182"/>
        <v>12279</v>
      </c>
      <c r="X1946" s="40">
        <v>12279</v>
      </c>
      <c r="Y1946" s="119">
        <f t="shared" si="1183"/>
        <v>0</v>
      </c>
      <c r="Z1946" s="21"/>
      <c r="AA1946" s="28" t="s">
        <v>1179</v>
      </c>
      <c r="AB1946" s="40">
        <f t="shared" si="1186"/>
        <v>12279</v>
      </c>
      <c r="AC1946" s="40">
        <v>12279</v>
      </c>
      <c r="AD1946" s="119">
        <f>AC1946-AB1946</f>
        <v>0</v>
      </c>
      <c r="AE1946" s="21"/>
      <c r="AF1946" s="28" t="s">
        <v>1179</v>
      </c>
      <c r="AG1946" s="40">
        <f t="shared" si="1187"/>
        <v>12279</v>
      </c>
      <c r="AH1946" s="40">
        <v>12279</v>
      </c>
      <c r="AI1946" s="119">
        <f>AH1946-AG1946</f>
        <v>0</v>
      </c>
    </row>
    <row r="1947" spans="2:35" x14ac:dyDescent="0.35">
      <c r="B1947" s="50" t="s">
        <v>3</v>
      </c>
      <c r="C1947" s="40">
        <v>409817</v>
      </c>
      <c r="D1947" s="23">
        <v>409994</v>
      </c>
      <c r="E1947" s="119">
        <f>(D1947-C1947)*10</f>
        <v>1770</v>
      </c>
      <c r="F1947" s="21"/>
      <c r="G1947" s="50" t="s">
        <v>3</v>
      </c>
      <c r="H1947" s="23">
        <f t="shared" si="1184"/>
        <v>409994</v>
      </c>
      <c r="I1947" s="40">
        <v>410129</v>
      </c>
      <c r="J1947" s="119">
        <f>(I1947-H1947)*10</f>
        <v>1350</v>
      </c>
      <c r="K1947" s="21"/>
      <c r="L1947" s="50" t="s">
        <v>3</v>
      </c>
      <c r="M1947" s="40">
        <f t="shared" si="1185"/>
        <v>410129</v>
      </c>
      <c r="N1947" s="40">
        <v>410222</v>
      </c>
      <c r="O1947" s="119">
        <f>(N1947-M1947)*10</f>
        <v>930</v>
      </c>
      <c r="P1947" s="21"/>
      <c r="Q1947" s="50" t="s">
        <v>3</v>
      </c>
      <c r="R1947" s="40">
        <f t="shared" si="1181"/>
        <v>410222</v>
      </c>
      <c r="S1947" s="23">
        <v>410350</v>
      </c>
      <c r="T1947" s="119">
        <f>(S1947-R1947)*10</f>
        <v>1280</v>
      </c>
      <c r="U1947" s="21"/>
      <c r="V1947" s="50" t="s">
        <v>3</v>
      </c>
      <c r="W1947" s="23">
        <f t="shared" si="1182"/>
        <v>410350</v>
      </c>
      <c r="X1947" s="40">
        <v>410506</v>
      </c>
      <c r="Y1947" s="119">
        <f>(X1947-W1947)*10</f>
        <v>1560</v>
      </c>
      <c r="Z1947" s="21"/>
      <c r="AA1947" s="50" t="s">
        <v>3</v>
      </c>
      <c r="AB1947" s="40">
        <f t="shared" si="1186"/>
        <v>410506</v>
      </c>
      <c r="AC1947" s="40">
        <v>410687</v>
      </c>
      <c r="AD1947" s="119">
        <f>(AC1947-AB1947)*10</f>
        <v>1810</v>
      </c>
      <c r="AE1947" s="21"/>
      <c r="AF1947" s="50" t="s">
        <v>3</v>
      </c>
      <c r="AG1947" s="40">
        <f t="shared" si="1187"/>
        <v>410687</v>
      </c>
      <c r="AH1947" s="40">
        <v>410851</v>
      </c>
      <c r="AI1947" s="119">
        <f>(AH1947-AG1947)*10</f>
        <v>1640</v>
      </c>
    </row>
    <row r="1948" spans="2:35" x14ac:dyDescent="0.35">
      <c r="B1948" s="50" t="s">
        <v>83</v>
      </c>
      <c r="C1948" s="40">
        <v>33199</v>
      </c>
      <c r="D1948" s="23">
        <v>33206</v>
      </c>
      <c r="E1948" s="119">
        <f>D1948-Supply!C1948</f>
        <v>7</v>
      </c>
      <c r="F1948" s="21"/>
      <c r="G1948" s="50" t="s">
        <v>83</v>
      </c>
      <c r="H1948" s="23">
        <f t="shared" si="1184"/>
        <v>33206</v>
      </c>
      <c r="I1948" s="40">
        <v>33211</v>
      </c>
      <c r="J1948" s="132">
        <f>I1948-H1948</f>
        <v>5</v>
      </c>
      <c r="K1948" s="21"/>
      <c r="L1948" s="50" t="s">
        <v>83</v>
      </c>
      <c r="M1948" s="40">
        <f t="shared" si="1185"/>
        <v>33211</v>
      </c>
      <c r="N1948" s="40">
        <v>33217</v>
      </c>
      <c r="O1948" s="119">
        <f>N1948-Supply!M1948</f>
        <v>6</v>
      </c>
      <c r="P1948" s="21"/>
      <c r="Q1948" s="50" t="s">
        <v>83</v>
      </c>
      <c r="R1948" s="40">
        <f t="shared" si="1181"/>
        <v>33217</v>
      </c>
      <c r="S1948" s="23">
        <v>33221</v>
      </c>
      <c r="T1948" s="119">
        <f>S1948-Supply!R1948</f>
        <v>4</v>
      </c>
      <c r="U1948" s="21"/>
      <c r="V1948" s="50" t="s">
        <v>83</v>
      </c>
      <c r="W1948" s="23">
        <f t="shared" si="1182"/>
        <v>33221</v>
      </c>
      <c r="X1948" s="40">
        <v>33226</v>
      </c>
      <c r="Y1948" s="132">
        <f>X1948-W1948</f>
        <v>5</v>
      </c>
      <c r="Z1948" s="21"/>
      <c r="AA1948" s="50" t="s">
        <v>83</v>
      </c>
      <c r="AB1948" s="40">
        <f t="shared" si="1186"/>
        <v>33226</v>
      </c>
      <c r="AC1948" s="40">
        <v>33237</v>
      </c>
      <c r="AD1948" s="119">
        <f>AC1948-Supply!AB1948</f>
        <v>11</v>
      </c>
      <c r="AE1948" s="21"/>
      <c r="AF1948" s="50" t="s">
        <v>83</v>
      </c>
      <c r="AG1948" s="40">
        <f t="shared" si="1187"/>
        <v>33237</v>
      </c>
      <c r="AH1948" s="40">
        <v>33245</v>
      </c>
      <c r="AI1948" s="119">
        <f>AH1948-Supply!AG1948</f>
        <v>8</v>
      </c>
    </row>
    <row r="1949" spans="2:35" x14ac:dyDescent="0.35">
      <c r="B1949" s="50" t="s">
        <v>84</v>
      </c>
      <c r="C1949" s="40">
        <v>63063</v>
      </c>
      <c r="D1949" s="23">
        <v>63102</v>
      </c>
      <c r="E1949" s="119">
        <f>D1949-Supply!C1949</f>
        <v>39</v>
      </c>
      <c r="F1949" s="21"/>
      <c r="G1949" s="50" t="s">
        <v>84</v>
      </c>
      <c r="H1949" s="23">
        <v>63132</v>
      </c>
      <c r="I1949" s="40">
        <v>63153</v>
      </c>
      <c r="J1949" s="119">
        <f>I1949-H1949</f>
        <v>21</v>
      </c>
      <c r="K1949" s="21"/>
      <c r="L1949" s="50" t="s">
        <v>84</v>
      </c>
      <c r="M1949" s="40">
        <f>I1949</f>
        <v>63153</v>
      </c>
      <c r="N1949" s="40">
        <v>63165</v>
      </c>
      <c r="O1949" s="119">
        <f>N1949-M1949</f>
        <v>12</v>
      </c>
      <c r="P1949" s="21"/>
      <c r="Q1949" s="50" t="s">
        <v>84</v>
      </c>
      <c r="R1949" s="40">
        <f t="shared" si="1181"/>
        <v>63165</v>
      </c>
      <c r="S1949" s="23">
        <v>63197</v>
      </c>
      <c r="T1949" s="119">
        <f>S1949-R1949</f>
        <v>32</v>
      </c>
      <c r="U1949" s="21"/>
      <c r="V1949" s="50" t="s">
        <v>84</v>
      </c>
      <c r="W1949" s="23">
        <f t="shared" si="1182"/>
        <v>63197</v>
      </c>
      <c r="X1949" s="40">
        <v>63245</v>
      </c>
      <c r="Y1949" s="119">
        <f>X1949-W1949</f>
        <v>48</v>
      </c>
      <c r="Z1949" s="21"/>
      <c r="AA1949" s="50" t="s">
        <v>84</v>
      </c>
      <c r="AB1949" s="40">
        <f t="shared" si="1186"/>
        <v>63245</v>
      </c>
      <c r="AC1949" s="40">
        <v>63277</v>
      </c>
      <c r="AD1949" s="119">
        <f>AC1949-AB1949</f>
        <v>32</v>
      </c>
      <c r="AE1949" s="21"/>
      <c r="AF1949" s="50" t="s">
        <v>84</v>
      </c>
      <c r="AG1949" s="40">
        <f t="shared" si="1187"/>
        <v>63277</v>
      </c>
      <c r="AH1949" s="40">
        <v>63299</v>
      </c>
      <c r="AI1949" s="119">
        <f>AH1949-AG1949</f>
        <v>22</v>
      </c>
    </row>
    <row r="1950" spans="2:35" x14ac:dyDescent="0.35">
      <c r="B1950" s="50" t="s">
        <v>98</v>
      </c>
      <c r="C1950" s="40">
        <v>139852</v>
      </c>
      <c r="D1950" s="23">
        <v>139852</v>
      </c>
      <c r="E1950" s="119">
        <f>D1950-C1950</f>
        <v>0</v>
      </c>
      <c r="F1950" s="21"/>
      <c r="G1950" s="50" t="s">
        <v>98</v>
      </c>
      <c r="H1950" s="23">
        <f t="shared" si="1184"/>
        <v>139852</v>
      </c>
      <c r="I1950" s="40">
        <v>139852</v>
      </c>
      <c r="J1950" s="119">
        <f>I1950-H1950</f>
        <v>0</v>
      </c>
      <c r="K1950" s="21"/>
      <c r="L1950" s="50" t="s">
        <v>98</v>
      </c>
      <c r="M1950" s="40">
        <f t="shared" ref="M1950:M1963" si="1188">I1950</f>
        <v>139852</v>
      </c>
      <c r="N1950" s="40">
        <v>139852</v>
      </c>
      <c r="O1950" s="119">
        <f>N1950-M1950</f>
        <v>0</v>
      </c>
      <c r="P1950" s="21"/>
      <c r="Q1950" s="50" t="s">
        <v>98</v>
      </c>
      <c r="R1950" s="40">
        <f t="shared" si="1181"/>
        <v>139852</v>
      </c>
      <c r="S1950" s="23">
        <v>139852</v>
      </c>
      <c r="T1950" s="119">
        <f>S1950-R1950</f>
        <v>0</v>
      </c>
      <c r="U1950" s="21"/>
      <c r="V1950" s="50" t="s">
        <v>98</v>
      </c>
      <c r="W1950" s="23">
        <f t="shared" si="1182"/>
        <v>139852</v>
      </c>
      <c r="X1950" s="40">
        <v>139852</v>
      </c>
      <c r="Y1950" s="119">
        <f>X1950-W1950</f>
        <v>0</v>
      </c>
      <c r="Z1950" s="21"/>
      <c r="AA1950" s="50" t="s">
        <v>98</v>
      </c>
      <c r="AB1950" s="40">
        <f t="shared" si="1186"/>
        <v>139852</v>
      </c>
      <c r="AC1950" s="40">
        <v>139852</v>
      </c>
      <c r="AD1950" s="119">
        <f>AC1950-AB1950</f>
        <v>0</v>
      </c>
      <c r="AE1950" s="21"/>
      <c r="AF1950" s="50" t="s">
        <v>98</v>
      </c>
      <c r="AG1950" s="40">
        <f t="shared" si="1187"/>
        <v>139852</v>
      </c>
      <c r="AH1950" s="40">
        <v>139852</v>
      </c>
      <c r="AI1950" s="119">
        <f>AH1950-AG1950</f>
        <v>0</v>
      </c>
    </row>
    <row r="1951" spans="2:35" x14ac:dyDescent="0.35">
      <c r="B1951" s="50" t="s">
        <v>85</v>
      </c>
      <c r="C1951" s="40">
        <v>1082</v>
      </c>
      <c r="D1951" s="23">
        <v>1082</v>
      </c>
      <c r="E1951" s="119">
        <f>D1951-C1951</f>
        <v>0</v>
      </c>
      <c r="F1951" s="21"/>
      <c r="G1951" s="50" t="s">
        <v>85</v>
      </c>
      <c r="H1951" s="23">
        <f t="shared" si="1184"/>
        <v>1082</v>
      </c>
      <c r="I1951" s="40">
        <v>1082</v>
      </c>
      <c r="J1951" s="119">
        <f>I1951-H1951</f>
        <v>0</v>
      </c>
      <c r="K1951" s="21"/>
      <c r="L1951" s="50" t="s">
        <v>85</v>
      </c>
      <c r="M1951" s="40">
        <f t="shared" si="1188"/>
        <v>1082</v>
      </c>
      <c r="N1951" s="40">
        <v>1082</v>
      </c>
      <c r="O1951" s="119">
        <f>N1951-M1951</f>
        <v>0</v>
      </c>
      <c r="P1951" s="21"/>
      <c r="Q1951" s="50" t="s">
        <v>85</v>
      </c>
      <c r="R1951" s="40">
        <f t="shared" ref="R1951:R1963" si="1189">N1951</f>
        <v>1082</v>
      </c>
      <c r="S1951" s="23">
        <v>1082</v>
      </c>
      <c r="T1951" s="119">
        <f>S1951-R1951</f>
        <v>0</v>
      </c>
      <c r="U1951" s="21"/>
      <c r="V1951" s="50" t="s">
        <v>85</v>
      </c>
      <c r="W1951" s="23">
        <f t="shared" si="1182"/>
        <v>1082</v>
      </c>
      <c r="X1951" s="40">
        <v>1082</v>
      </c>
      <c r="Y1951" s="119">
        <f>X1951-W1951</f>
        <v>0</v>
      </c>
      <c r="Z1951" s="21"/>
      <c r="AA1951" s="50" t="s">
        <v>85</v>
      </c>
      <c r="AB1951" s="40">
        <f t="shared" si="1186"/>
        <v>1082</v>
      </c>
      <c r="AC1951" s="40">
        <v>1082</v>
      </c>
      <c r="AD1951" s="119">
        <f>AC1951-AB1951</f>
        <v>0</v>
      </c>
      <c r="AE1951" s="21"/>
      <c r="AF1951" s="50" t="s">
        <v>85</v>
      </c>
      <c r="AG1951" s="40">
        <f t="shared" si="1187"/>
        <v>1082</v>
      </c>
      <c r="AH1951" s="40">
        <v>1082</v>
      </c>
      <c r="AI1951" s="119">
        <f>AH1951-AG1951</f>
        <v>0</v>
      </c>
    </row>
    <row r="1952" spans="2:35" x14ac:dyDescent="0.35">
      <c r="B1952" s="50" t="s">
        <v>86</v>
      </c>
      <c r="C1952" s="40">
        <v>4664</v>
      </c>
      <c r="D1952" s="23">
        <v>4764</v>
      </c>
      <c r="E1952" s="119">
        <f>D1952-C1952</f>
        <v>100</v>
      </c>
      <c r="F1952" s="21"/>
      <c r="G1952" s="50" t="s">
        <v>86</v>
      </c>
      <c r="H1952" s="23">
        <f t="shared" si="1184"/>
        <v>4764</v>
      </c>
      <c r="I1952" s="40">
        <v>4828</v>
      </c>
      <c r="J1952" s="119">
        <f>I1952-H1952</f>
        <v>64</v>
      </c>
      <c r="K1952" s="21"/>
      <c r="L1952" s="50" t="s">
        <v>86</v>
      </c>
      <c r="M1952" s="40">
        <f t="shared" si="1188"/>
        <v>4828</v>
      </c>
      <c r="N1952" s="40">
        <v>4940</v>
      </c>
      <c r="O1952" s="119">
        <f>N1952-M1952</f>
        <v>112</v>
      </c>
      <c r="P1952" s="21"/>
      <c r="Q1952" s="50" t="s">
        <v>86</v>
      </c>
      <c r="R1952" s="40">
        <f t="shared" si="1189"/>
        <v>4940</v>
      </c>
      <c r="S1952" s="23">
        <v>5006</v>
      </c>
      <c r="T1952" s="119">
        <f>S1952-R1952</f>
        <v>66</v>
      </c>
      <c r="U1952" s="21"/>
      <c r="V1952" s="50" t="s">
        <v>86</v>
      </c>
      <c r="W1952" s="23">
        <f t="shared" si="1182"/>
        <v>5006</v>
      </c>
      <c r="X1952" s="40">
        <v>5053</v>
      </c>
      <c r="Y1952" s="119">
        <f>X1952-W1952</f>
        <v>47</v>
      </c>
      <c r="Z1952" s="21"/>
      <c r="AA1952" s="50" t="s">
        <v>86</v>
      </c>
      <c r="AB1952" s="40">
        <f t="shared" si="1186"/>
        <v>5053</v>
      </c>
      <c r="AC1952" s="40">
        <v>5152</v>
      </c>
      <c r="AD1952" s="119">
        <f>AC1952-AB1952</f>
        <v>99</v>
      </c>
      <c r="AE1952" s="21"/>
      <c r="AF1952" s="50" t="s">
        <v>86</v>
      </c>
      <c r="AG1952" s="40">
        <f t="shared" si="1187"/>
        <v>5152</v>
      </c>
      <c r="AH1952" s="40">
        <v>5230</v>
      </c>
      <c r="AI1952" s="119">
        <f>AH1952-AG1952</f>
        <v>78</v>
      </c>
    </row>
    <row r="1953" spans="2:35" x14ac:dyDescent="0.35">
      <c r="B1953" s="50" t="s">
        <v>93</v>
      </c>
      <c r="C1953" s="40"/>
      <c r="D1953" s="23"/>
      <c r="E1953" s="119">
        <f>E1952+E1951+E1950+E1949+E1948+E1947</f>
        <v>1916</v>
      </c>
      <c r="F1953" s="21"/>
      <c r="G1953" s="50" t="s">
        <v>93</v>
      </c>
      <c r="H1953" s="23">
        <f t="shared" si="1184"/>
        <v>0</v>
      </c>
      <c r="I1953" s="40"/>
      <c r="J1953" s="119">
        <f>J1952+J1951+J1950+J1949+J1948+J1947</f>
        <v>1440</v>
      </c>
      <c r="K1953" s="21"/>
      <c r="L1953" s="50" t="s">
        <v>93</v>
      </c>
      <c r="M1953" s="40">
        <f t="shared" si="1188"/>
        <v>0</v>
      </c>
      <c r="N1953" s="40"/>
      <c r="O1953" s="119">
        <f>O1952+O1951+O1950+O1949+O1948+O1947</f>
        <v>1060</v>
      </c>
      <c r="P1953" s="21"/>
      <c r="Q1953" s="50" t="s">
        <v>93</v>
      </c>
      <c r="R1953" s="40">
        <f t="shared" si="1189"/>
        <v>0</v>
      </c>
      <c r="S1953" s="23"/>
      <c r="T1953" s="119">
        <f>T1952+T1951+T1950+T1949+T1948+T1947</f>
        <v>1382</v>
      </c>
      <c r="U1953" s="21"/>
      <c r="V1953" s="50" t="s">
        <v>93</v>
      </c>
      <c r="W1953" s="23">
        <f t="shared" si="1182"/>
        <v>0</v>
      </c>
      <c r="X1953" s="40">
        <v>0</v>
      </c>
      <c r="Y1953" s="119">
        <f>Y1952+Y1951+Y1950+Y1949+Y1948+Y1947</f>
        <v>1660</v>
      </c>
      <c r="Z1953" s="21"/>
      <c r="AA1953" s="50" t="s">
        <v>93</v>
      </c>
      <c r="AB1953" s="40">
        <f t="shared" si="1186"/>
        <v>0</v>
      </c>
      <c r="AC1953" s="40">
        <v>0</v>
      </c>
      <c r="AD1953" s="119">
        <f>AD1952+AD1951+AD1950+AD1949+AD1948+AD1947</f>
        <v>1952</v>
      </c>
      <c r="AE1953" s="21"/>
      <c r="AF1953" s="50" t="s">
        <v>93</v>
      </c>
      <c r="AG1953" s="40">
        <f t="shared" si="1187"/>
        <v>0</v>
      </c>
      <c r="AH1953" s="40"/>
      <c r="AI1953" s="119">
        <f>AI1952+AI1951+AI1950+AI1949+AI1948+AI1947</f>
        <v>1748</v>
      </c>
    </row>
    <row r="1954" spans="2:35" x14ac:dyDescent="0.35">
      <c r="B1954" s="50" t="s">
        <v>87</v>
      </c>
      <c r="C1954" s="40">
        <v>1610118</v>
      </c>
      <c r="D1954" s="40">
        <v>1610118</v>
      </c>
      <c r="E1954" s="119">
        <f t="shared" ref="E1954:E1960" si="1190">D1954-C1954</f>
        <v>0</v>
      </c>
      <c r="F1954" s="21"/>
      <c r="G1954" s="50" t="s">
        <v>87</v>
      </c>
      <c r="H1954" s="40">
        <f>D1954</f>
        <v>1610118</v>
      </c>
      <c r="I1954" s="40">
        <v>1610118</v>
      </c>
      <c r="J1954" s="132">
        <f t="shared" ref="J1954:J1960" si="1191">I1954-H1954</f>
        <v>0</v>
      </c>
      <c r="K1954" s="21"/>
      <c r="L1954" s="50" t="s">
        <v>87</v>
      </c>
      <c r="M1954" s="40">
        <f t="shared" si="1188"/>
        <v>1610118</v>
      </c>
      <c r="N1954" s="40">
        <v>1610118</v>
      </c>
      <c r="O1954" s="119">
        <f t="shared" ref="O1954:O1960" si="1192">N1954-M1954</f>
        <v>0</v>
      </c>
      <c r="P1954" s="21"/>
      <c r="Q1954" s="50" t="s">
        <v>87</v>
      </c>
      <c r="R1954" s="40">
        <f t="shared" si="1189"/>
        <v>1610118</v>
      </c>
      <c r="S1954" s="40">
        <v>1610118</v>
      </c>
      <c r="T1954" s="132">
        <f t="shared" ref="T1954:T1960" si="1193">S1954-R1954</f>
        <v>0</v>
      </c>
      <c r="U1954" s="21"/>
      <c r="V1954" s="50" t="s">
        <v>87</v>
      </c>
      <c r="W1954" s="23">
        <f t="shared" si="1182"/>
        <v>1610118</v>
      </c>
      <c r="X1954" s="40">
        <v>1610118</v>
      </c>
      <c r="Y1954" s="119">
        <f t="shared" ref="Y1954:Y1960" si="1194">X1954-W1954</f>
        <v>0</v>
      </c>
      <c r="Z1954" s="21"/>
      <c r="AA1954" s="50" t="s">
        <v>87</v>
      </c>
      <c r="AB1954" s="40">
        <v>1610118</v>
      </c>
      <c r="AC1954" s="40">
        <v>1610118</v>
      </c>
      <c r="AD1954" s="119">
        <v>0</v>
      </c>
      <c r="AE1954" s="21"/>
      <c r="AF1954" s="50" t="s">
        <v>87</v>
      </c>
      <c r="AG1954" s="40">
        <f t="shared" si="1187"/>
        <v>1610118</v>
      </c>
      <c r="AH1954" s="40">
        <v>1610118</v>
      </c>
      <c r="AI1954" s="119">
        <f t="shared" ref="AI1954:AI1960" si="1195">AH1954-AG1954</f>
        <v>0</v>
      </c>
    </row>
    <row r="1955" spans="2:35" x14ac:dyDescent="0.35">
      <c r="B1955" s="50" t="s">
        <v>96</v>
      </c>
      <c r="C1955" s="40">
        <v>959168</v>
      </c>
      <c r="D1955" s="23">
        <v>959426</v>
      </c>
      <c r="E1955" s="119">
        <f t="shared" si="1190"/>
        <v>258</v>
      </c>
      <c r="F1955" s="21"/>
      <c r="G1955" s="50" t="s">
        <v>96</v>
      </c>
      <c r="H1955" s="23">
        <f t="shared" ref="H1955:H1963" si="1196">D1955</f>
        <v>959426</v>
      </c>
      <c r="I1955" s="40">
        <v>959687</v>
      </c>
      <c r="J1955" s="119">
        <f t="shared" si="1191"/>
        <v>261</v>
      </c>
      <c r="K1955" s="21"/>
      <c r="L1955" s="50" t="s">
        <v>96</v>
      </c>
      <c r="M1955" s="40">
        <f t="shared" si="1188"/>
        <v>959687</v>
      </c>
      <c r="N1955" s="40">
        <v>959930</v>
      </c>
      <c r="O1955" s="119">
        <f t="shared" si="1192"/>
        <v>243</v>
      </c>
      <c r="P1955" s="21"/>
      <c r="Q1955" s="50" t="s">
        <v>96</v>
      </c>
      <c r="R1955" s="40">
        <f t="shared" si="1189"/>
        <v>959930</v>
      </c>
      <c r="S1955" s="23">
        <v>960098</v>
      </c>
      <c r="T1955" s="119">
        <f t="shared" si="1193"/>
        <v>168</v>
      </c>
      <c r="U1955" s="21"/>
      <c r="V1955" s="50" t="s">
        <v>96</v>
      </c>
      <c r="W1955" s="23">
        <f t="shared" si="1182"/>
        <v>960098</v>
      </c>
      <c r="X1955" s="40">
        <v>960278</v>
      </c>
      <c r="Y1955" s="119">
        <f t="shared" si="1194"/>
        <v>180</v>
      </c>
      <c r="Z1955" s="21"/>
      <c r="AA1955" s="50" t="s">
        <v>96</v>
      </c>
      <c r="AB1955" s="40">
        <f t="shared" ref="AB1955:AB1963" si="1197">X1955</f>
        <v>960278</v>
      </c>
      <c r="AC1955" s="40">
        <v>960519</v>
      </c>
      <c r="AD1955" s="119">
        <f t="shared" ref="AD1955:AD1960" si="1198">AC1955-AB1955</f>
        <v>241</v>
      </c>
      <c r="AE1955" s="21"/>
      <c r="AF1955" s="50" t="s">
        <v>96</v>
      </c>
      <c r="AG1955" s="40">
        <f t="shared" si="1187"/>
        <v>960519</v>
      </c>
      <c r="AH1955" s="40">
        <v>960719</v>
      </c>
      <c r="AI1955" s="119">
        <f t="shared" si="1195"/>
        <v>200</v>
      </c>
    </row>
    <row r="1956" spans="2:35" x14ac:dyDescent="0.35">
      <c r="B1956" s="50" t="s">
        <v>88</v>
      </c>
      <c r="C1956" s="40">
        <v>0</v>
      </c>
      <c r="D1956" s="23">
        <v>0</v>
      </c>
      <c r="E1956" s="119">
        <f t="shared" si="1190"/>
        <v>0</v>
      </c>
      <c r="F1956" s="21"/>
      <c r="G1956" s="50" t="s">
        <v>88</v>
      </c>
      <c r="H1956" s="23">
        <f t="shared" si="1196"/>
        <v>0</v>
      </c>
      <c r="I1956" s="40"/>
      <c r="J1956" s="119">
        <f t="shared" si="1191"/>
        <v>0</v>
      </c>
      <c r="K1956" s="21"/>
      <c r="L1956" s="50" t="s">
        <v>88</v>
      </c>
      <c r="M1956" s="40">
        <f t="shared" si="1188"/>
        <v>0</v>
      </c>
      <c r="N1956" s="40">
        <v>0</v>
      </c>
      <c r="O1956" s="119">
        <f t="shared" si="1192"/>
        <v>0</v>
      </c>
      <c r="P1956" s="21"/>
      <c r="Q1956" s="50" t="s">
        <v>88</v>
      </c>
      <c r="R1956" s="40">
        <f t="shared" si="1189"/>
        <v>0</v>
      </c>
      <c r="S1956" s="23">
        <v>0</v>
      </c>
      <c r="T1956" s="119">
        <f t="shared" si="1193"/>
        <v>0</v>
      </c>
      <c r="U1956" s="21"/>
      <c r="V1956" s="50" t="s">
        <v>88</v>
      </c>
      <c r="W1956" s="23">
        <f t="shared" si="1182"/>
        <v>0</v>
      </c>
      <c r="X1956" s="40">
        <v>0</v>
      </c>
      <c r="Y1956" s="119">
        <f t="shared" si="1194"/>
        <v>0</v>
      </c>
      <c r="Z1956" s="21"/>
      <c r="AA1956" s="50" t="s">
        <v>88</v>
      </c>
      <c r="AB1956" s="40">
        <f t="shared" si="1197"/>
        <v>0</v>
      </c>
      <c r="AC1956" s="40">
        <v>0</v>
      </c>
      <c r="AD1956" s="119">
        <f t="shared" si="1198"/>
        <v>0</v>
      </c>
      <c r="AE1956" s="21"/>
      <c r="AF1956" s="50" t="s">
        <v>88</v>
      </c>
      <c r="AG1956" s="40">
        <f t="shared" si="1187"/>
        <v>0</v>
      </c>
      <c r="AH1956" s="40">
        <v>0</v>
      </c>
      <c r="AI1956" s="119">
        <f t="shared" si="1195"/>
        <v>0</v>
      </c>
    </row>
    <row r="1957" spans="2:35" x14ac:dyDescent="0.35">
      <c r="B1957" s="50" t="s">
        <v>108</v>
      </c>
      <c r="C1957" s="40">
        <v>3405</v>
      </c>
      <c r="D1957" s="23">
        <v>3407</v>
      </c>
      <c r="E1957" s="119">
        <f t="shared" si="1190"/>
        <v>2</v>
      </c>
      <c r="F1957" s="21"/>
      <c r="G1957" s="50" t="s">
        <v>108</v>
      </c>
      <c r="H1957" s="23">
        <f t="shared" si="1196"/>
        <v>3407</v>
      </c>
      <c r="I1957" s="40">
        <v>3415</v>
      </c>
      <c r="J1957" s="119">
        <f t="shared" si="1191"/>
        <v>8</v>
      </c>
      <c r="K1957" s="21"/>
      <c r="L1957" s="50" t="s">
        <v>108</v>
      </c>
      <c r="M1957" s="40">
        <f t="shared" si="1188"/>
        <v>3415</v>
      </c>
      <c r="N1957" s="40">
        <v>3416</v>
      </c>
      <c r="O1957" s="119">
        <f t="shared" si="1192"/>
        <v>1</v>
      </c>
      <c r="P1957" s="21"/>
      <c r="Q1957" s="50" t="s">
        <v>108</v>
      </c>
      <c r="R1957" s="40">
        <f t="shared" si="1189"/>
        <v>3416</v>
      </c>
      <c r="S1957" s="23">
        <v>3417</v>
      </c>
      <c r="T1957" s="119">
        <f t="shared" si="1193"/>
        <v>1</v>
      </c>
      <c r="U1957" s="21"/>
      <c r="V1957" s="50" t="s">
        <v>108</v>
      </c>
      <c r="W1957" s="23">
        <f t="shared" si="1182"/>
        <v>3417</v>
      </c>
      <c r="X1957" s="40">
        <v>3418</v>
      </c>
      <c r="Y1957" s="119">
        <f t="shared" si="1194"/>
        <v>1</v>
      </c>
      <c r="Z1957" s="21"/>
      <c r="AA1957" s="50" t="s">
        <v>108</v>
      </c>
      <c r="AB1957" s="40">
        <f t="shared" si="1197"/>
        <v>3418</v>
      </c>
      <c r="AC1957" s="40">
        <v>3418</v>
      </c>
      <c r="AD1957" s="119">
        <f t="shared" si="1198"/>
        <v>0</v>
      </c>
      <c r="AE1957" s="21"/>
      <c r="AF1957" s="50" t="s">
        <v>108</v>
      </c>
      <c r="AG1957" s="40">
        <f t="shared" si="1187"/>
        <v>3418</v>
      </c>
      <c r="AH1957" s="40">
        <v>3419</v>
      </c>
      <c r="AI1957" s="119">
        <f t="shared" si="1195"/>
        <v>1</v>
      </c>
    </row>
    <row r="1958" spans="2:35" x14ac:dyDescent="0.35">
      <c r="B1958" s="50" t="s">
        <v>89</v>
      </c>
      <c r="C1958" s="40">
        <v>742331</v>
      </c>
      <c r="D1958" s="23">
        <v>742746</v>
      </c>
      <c r="E1958" s="119">
        <f t="shared" si="1190"/>
        <v>415</v>
      </c>
      <c r="F1958" s="21"/>
      <c r="G1958" s="50" t="s">
        <v>89</v>
      </c>
      <c r="H1958" s="23">
        <f t="shared" si="1196"/>
        <v>742746</v>
      </c>
      <c r="I1958" s="40">
        <v>743077</v>
      </c>
      <c r="J1958" s="119">
        <f t="shared" si="1191"/>
        <v>331</v>
      </c>
      <c r="K1958" s="21"/>
      <c r="L1958" s="50" t="s">
        <v>89</v>
      </c>
      <c r="M1958" s="40">
        <f t="shared" si="1188"/>
        <v>743077</v>
      </c>
      <c r="N1958" s="40">
        <v>743480</v>
      </c>
      <c r="O1958" s="119">
        <f t="shared" si="1192"/>
        <v>403</v>
      </c>
      <c r="P1958" s="21"/>
      <c r="Q1958" s="50" t="s">
        <v>89</v>
      </c>
      <c r="R1958" s="40">
        <f t="shared" si="1189"/>
        <v>743480</v>
      </c>
      <c r="S1958" s="23">
        <v>743844</v>
      </c>
      <c r="T1958" s="119">
        <f t="shared" si="1193"/>
        <v>364</v>
      </c>
      <c r="U1958" s="21"/>
      <c r="V1958" s="50" t="s">
        <v>89</v>
      </c>
      <c r="W1958" s="23">
        <f t="shared" si="1182"/>
        <v>743844</v>
      </c>
      <c r="X1958" s="40">
        <v>744167</v>
      </c>
      <c r="Y1958" s="119">
        <f t="shared" si="1194"/>
        <v>323</v>
      </c>
      <c r="Z1958" s="21"/>
      <c r="AA1958" s="50" t="s">
        <v>89</v>
      </c>
      <c r="AB1958" s="40">
        <f t="shared" si="1197"/>
        <v>744167</v>
      </c>
      <c r="AC1958" s="40">
        <v>744635</v>
      </c>
      <c r="AD1958" s="119">
        <f t="shared" si="1198"/>
        <v>468</v>
      </c>
      <c r="AE1958" s="21"/>
      <c r="AF1958" s="50" t="s">
        <v>89</v>
      </c>
      <c r="AG1958" s="40">
        <f t="shared" si="1187"/>
        <v>744635</v>
      </c>
      <c r="AH1958" s="40">
        <v>745011</v>
      </c>
      <c r="AI1958" s="119">
        <f t="shared" si="1195"/>
        <v>376</v>
      </c>
    </row>
    <row r="1959" spans="2:35" x14ac:dyDescent="0.35">
      <c r="B1959" s="50" t="s">
        <v>90</v>
      </c>
      <c r="C1959" s="40">
        <v>419529</v>
      </c>
      <c r="D1959" s="23">
        <v>419706</v>
      </c>
      <c r="E1959" s="119">
        <f t="shared" si="1190"/>
        <v>177</v>
      </c>
      <c r="F1959" s="21"/>
      <c r="G1959" s="50" t="s">
        <v>90</v>
      </c>
      <c r="H1959" s="23">
        <f t="shared" si="1196"/>
        <v>419706</v>
      </c>
      <c r="I1959" s="40">
        <v>419978</v>
      </c>
      <c r="J1959" s="119">
        <f t="shared" si="1191"/>
        <v>272</v>
      </c>
      <c r="K1959" s="21"/>
      <c r="L1959" s="50" t="s">
        <v>90</v>
      </c>
      <c r="M1959" s="40">
        <f t="shared" si="1188"/>
        <v>419978</v>
      </c>
      <c r="N1959" s="40">
        <v>420279</v>
      </c>
      <c r="O1959" s="132">
        <f t="shared" si="1192"/>
        <v>301</v>
      </c>
      <c r="P1959" s="21"/>
      <c r="Q1959" s="50" t="s">
        <v>90</v>
      </c>
      <c r="R1959" s="40">
        <f t="shared" si="1189"/>
        <v>420279</v>
      </c>
      <c r="S1959" s="23">
        <v>420516</v>
      </c>
      <c r="T1959" s="119">
        <f t="shared" si="1193"/>
        <v>237</v>
      </c>
      <c r="U1959" s="21"/>
      <c r="V1959" s="50" t="s">
        <v>90</v>
      </c>
      <c r="W1959" s="23">
        <f t="shared" si="1182"/>
        <v>420516</v>
      </c>
      <c r="X1959" s="40">
        <v>420714</v>
      </c>
      <c r="Y1959" s="119">
        <f t="shared" si="1194"/>
        <v>198</v>
      </c>
      <c r="Z1959" s="21"/>
      <c r="AA1959" s="50" t="s">
        <v>90</v>
      </c>
      <c r="AB1959" s="40">
        <f t="shared" si="1197"/>
        <v>420714</v>
      </c>
      <c r="AC1959" s="40">
        <v>420955</v>
      </c>
      <c r="AD1959" s="132">
        <f t="shared" si="1198"/>
        <v>241</v>
      </c>
      <c r="AE1959" s="21"/>
      <c r="AF1959" s="50" t="s">
        <v>90</v>
      </c>
      <c r="AG1959" s="40">
        <f t="shared" si="1187"/>
        <v>420955</v>
      </c>
      <c r="AH1959" s="40">
        <v>421158</v>
      </c>
      <c r="AI1959" s="132">
        <f t="shared" si="1195"/>
        <v>203</v>
      </c>
    </row>
    <row r="1960" spans="2:35" x14ac:dyDescent="0.35">
      <c r="B1960" s="50" t="s">
        <v>91</v>
      </c>
      <c r="C1960" s="40">
        <v>1366972</v>
      </c>
      <c r="D1960" s="23">
        <v>1368297</v>
      </c>
      <c r="E1960" s="119">
        <f t="shared" si="1190"/>
        <v>1325</v>
      </c>
      <c r="F1960" s="21"/>
      <c r="G1960" s="50" t="s">
        <v>91</v>
      </c>
      <c r="H1960" s="23">
        <f t="shared" si="1196"/>
        <v>1368297</v>
      </c>
      <c r="I1960" s="40">
        <v>1369192</v>
      </c>
      <c r="J1960" s="132">
        <f t="shared" si="1191"/>
        <v>895</v>
      </c>
      <c r="K1960" s="21"/>
      <c r="L1960" s="50" t="s">
        <v>91</v>
      </c>
      <c r="M1960" s="40">
        <f t="shared" si="1188"/>
        <v>1369192</v>
      </c>
      <c r="N1960" s="40">
        <v>1369698</v>
      </c>
      <c r="O1960" s="132">
        <f t="shared" si="1192"/>
        <v>506</v>
      </c>
      <c r="P1960" s="21"/>
      <c r="Q1960" s="50" t="s">
        <v>91</v>
      </c>
      <c r="R1960" s="40">
        <f t="shared" si="1189"/>
        <v>1369698</v>
      </c>
      <c r="S1960" s="23">
        <v>1370731</v>
      </c>
      <c r="T1960" s="119">
        <f t="shared" si="1193"/>
        <v>1033</v>
      </c>
      <c r="U1960" s="21"/>
      <c r="V1960" s="50" t="s">
        <v>91</v>
      </c>
      <c r="W1960" s="23">
        <f t="shared" si="1182"/>
        <v>1370731</v>
      </c>
      <c r="X1960" s="40">
        <v>1371956</v>
      </c>
      <c r="Y1960" s="119">
        <f t="shared" si="1194"/>
        <v>1225</v>
      </c>
      <c r="Z1960" s="21"/>
      <c r="AA1960" s="50" t="s">
        <v>91</v>
      </c>
      <c r="AB1960" s="40">
        <f t="shared" si="1197"/>
        <v>1371956</v>
      </c>
      <c r="AC1960" s="40">
        <v>1373356</v>
      </c>
      <c r="AD1960" s="132">
        <f t="shared" si="1198"/>
        <v>1400</v>
      </c>
      <c r="AE1960" s="21"/>
      <c r="AF1960" s="50" t="s">
        <v>91</v>
      </c>
      <c r="AG1960" s="40">
        <f t="shared" si="1187"/>
        <v>1373356</v>
      </c>
      <c r="AH1960" s="40">
        <v>1374620</v>
      </c>
      <c r="AI1960" s="132">
        <f t="shared" si="1195"/>
        <v>1264</v>
      </c>
    </row>
    <row r="1961" spans="2:35" x14ac:dyDescent="0.35">
      <c r="B1961" s="50" t="s">
        <v>94</v>
      </c>
      <c r="C1961" s="40"/>
      <c r="D1961" s="23"/>
      <c r="E1961" s="119">
        <f>SUM(E1954:E1960)</f>
        <v>2177</v>
      </c>
      <c r="F1961" s="21"/>
      <c r="G1961" s="50" t="s">
        <v>94</v>
      </c>
      <c r="H1961" s="23">
        <f t="shared" si="1196"/>
        <v>0</v>
      </c>
      <c r="I1961" s="40"/>
      <c r="J1961" s="119">
        <f>SUM(J1954:J1960)</f>
        <v>1767</v>
      </c>
      <c r="K1961" s="21"/>
      <c r="L1961" s="50" t="s">
        <v>94</v>
      </c>
      <c r="M1961" s="40">
        <f t="shared" si="1188"/>
        <v>0</v>
      </c>
      <c r="N1961" s="40"/>
      <c r="O1961" s="119">
        <f>SUM(O1954:O1960)</f>
        <v>1454</v>
      </c>
      <c r="P1961" s="21"/>
      <c r="Q1961" s="50" t="s">
        <v>94</v>
      </c>
      <c r="R1961" s="40">
        <f t="shared" si="1189"/>
        <v>0</v>
      </c>
      <c r="S1961" s="23"/>
      <c r="T1961" s="119">
        <f>SUM(T1954:T1960)</f>
        <v>1803</v>
      </c>
      <c r="U1961" s="21"/>
      <c r="V1961" s="50" t="s">
        <v>94</v>
      </c>
      <c r="W1961" s="23">
        <f t="shared" si="1182"/>
        <v>0</v>
      </c>
      <c r="X1961" s="40">
        <v>0</v>
      </c>
      <c r="Y1961" s="119">
        <f>SUM(Y1954:Y1960)</f>
        <v>1927</v>
      </c>
      <c r="Z1961" s="21"/>
      <c r="AA1961" s="50" t="s">
        <v>94</v>
      </c>
      <c r="AB1961" s="40">
        <f t="shared" si="1197"/>
        <v>0</v>
      </c>
      <c r="AC1961" s="40">
        <v>0</v>
      </c>
      <c r="AD1961" s="119">
        <f>SUM(AD1954:AD1960)</f>
        <v>2350</v>
      </c>
      <c r="AE1961" s="21"/>
      <c r="AF1961" s="50" t="s">
        <v>94</v>
      </c>
      <c r="AG1961" s="40">
        <f t="shared" si="1187"/>
        <v>0</v>
      </c>
      <c r="AH1961" s="40"/>
      <c r="AI1961" s="119">
        <f>SUM(AI1954:AI1960)</f>
        <v>2044</v>
      </c>
    </row>
    <row r="1962" spans="2:35" x14ac:dyDescent="0.35">
      <c r="B1962" s="50" t="s">
        <v>97</v>
      </c>
      <c r="C1962" s="40">
        <v>653402</v>
      </c>
      <c r="D1962" s="23">
        <v>653464</v>
      </c>
      <c r="E1962" s="132">
        <f>D1962-C1962</f>
        <v>62</v>
      </c>
      <c r="F1962" s="21"/>
      <c r="G1962" s="50" t="s">
        <v>97</v>
      </c>
      <c r="H1962" s="23">
        <f t="shared" si="1196"/>
        <v>653464</v>
      </c>
      <c r="I1962" s="40">
        <v>653568</v>
      </c>
      <c r="J1962" s="132">
        <f>I1962-H1962</f>
        <v>104</v>
      </c>
      <c r="K1962" s="21"/>
      <c r="L1962" s="50" t="s">
        <v>97</v>
      </c>
      <c r="M1962" s="40">
        <f t="shared" si="1188"/>
        <v>653568</v>
      </c>
      <c r="N1962" s="40">
        <v>653620</v>
      </c>
      <c r="O1962" s="119">
        <f>N1962-M1962</f>
        <v>52</v>
      </c>
      <c r="P1962" s="21"/>
      <c r="Q1962" s="50" t="s">
        <v>97</v>
      </c>
      <c r="R1962" s="40">
        <f t="shared" si="1189"/>
        <v>653620</v>
      </c>
      <c r="S1962" s="23">
        <v>653746</v>
      </c>
      <c r="T1962" s="119">
        <f>S1962-R1962</f>
        <v>126</v>
      </c>
      <c r="U1962" s="21"/>
      <c r="V1962" s="50" t="s">
        <v>97</v>
      </c>
      <c r="W1962" s="23">
        <f t="shared" si="1182"/>
        <v>653746</v>
      </c>
      <c r="X1962" s="40">
        <v>653837</v>
      </c>
      <c r="Y1962" s="132">
        <f>X1962-W1962</f>
        <v>91</v>
      </c>
      <c r="Z1962" s="21"/>
      <c r="AA1962" s="50" t="s">
        <v>97</v>
      </c>
      <c r="AB1962" s="40">
        <f t="shared" si="1197"/>
        <v>653837</v>
      </c>
      <c r="AC1962" s="40">
        <v>653966</v>
      </c>
      <c r="AD1962" s="119">
        <f>AC1962-AB1962</f>
        <v>129</v>
      </c>
      <c r="AE1962" s="21"/>
      <c r="AF1962" s="50" t="s">
        <v>97</v>
      </c>
      <c r="AG1962" s="40">
        <f t="shared" si="1187"/>
        <v>653966</v>
      </c>
      <c r="AH1962" s="40">
        <v>654088</v>
      </c>
      <c r="AI1962" s="119">
        <f>AH1962-AG1962</f>
        <v>122</v>
      </c>
    </row>
    <row r="1963" spans="2:35" x14ac:dyDescent="0.35">
      <c r="B1963" s="29" t="s">
        <v>130</v>
      </c>
      <c r="C1963" s="40">
        <v>0</v>
      </c>
      <c r="D1963" s="23"/>
      <c r="E1963" s="121">
        <f>E1962+E1961+E1953+E1945+E1946+E1944+E1943+E1942+E1941</f>
        <v>6685</v>
      </c>
      <c r="F1963" s="21"/>
      <c r="G1963" s="29" t="s">
        <v>130</v>
      </c>
      <c r="H1963" s="23">
        <f t="shared" si="1196"/>
        <v>0</v>
      </c>
      <c r="I1963" s="40">
        <v>0</v>
      </c>
      <c r="J1963" s="121">
        <f>J1962+J1961+J1953+J1945+J1946+J1944+J1943+J1942+J1941</f>
        <v>6094</v>
      </c>
      <c r="K1963" s="21"/>
      <c r="L1963" s="29" t="s">
        <v>130</v>
      </c>
      <c r="M1963" s="40">
        <f t="shared" si="1188"/>
        <v>0</v>
      </c>
      <c r="N1963" s="40">
        <v>0</v>
      </c>
      <c r="O1963" s="121">
        <f>O1962+O1961+O1953+O1945+O1946+O1944+O1943+O1942+O1941</f>
        <v>5196</v>
      </c>
      <c r="P1963" s="21"/>
      <c r="Q1963" s="29" t="s">
        <v>130</v>
      </c>
      <c r="R1963" s="40">
        <f t="shared" si="1189"/>
        <v>0</v>
      </c>
      <c r="S1963" s="23"/>
      <c r="T1963" s="121">
        <f>T1962+T1961+T1953+T1945+T1946+T1944+T1943+T1942+T1941</f>
        <v>5926</v>
      </c>
      <c r="U1963" s="21"/>
      <c r="V1963" s="29" t="s">
        <v>130</v>
      </c>
      <c r="W1963" s="23">
        <f t="shared" si="1182"/>
        <v>0</v>
      </c>
      <c r="X1963" s="40">
        <v>0</v>
      </c>
      <c r="Y1963" s="121">
        <f>Y1962+Y1961+Y1953+Y1945+Y1946+Y1944+Y1943+Y1942+Y1941</f>
        <v>5903</v>
      </c>
      <c r="Z1963" s="21"/>
      <c r="AA1963" s="29" t="s">
        <v>130</v>
      </c>
      <c r="AB1963" s="40">
        <f t="shared" si="1197"/>
        <v>0</v>
      </c>
      <c r="AC1963" s="40">
        <v>0</v>
      </c>
      <c r="AD1963" s="121">
        <f>AD1962+AD1961+AD1953+AD1945+AD1946+AD1944+AD1943+AD1942+AD1941</f>
        <v>7241</v>
      </c>
      <c r="AE1963" s="21"/>
      <c r="AF1963" s="29" t="s">
        <v>130</v>
      </c>
      <c r="AG1963" s="40">
        <f t="shared" si="1187"/>
        <v>0</v>
      </c>
      <c r="AH1963" s="40">
        <v>0</v>
      </c>
      <c r="AI1963" s="121">
        <f>AI1962+AI1961+AI1953+AI1945+AI1946+AI1944+AI1943+AI1942+AI1941</f>
        <v>6932</v>
      </c>
    </row>
    <row r="1964" spans="2:35" x14ac:dyDescent="0.35">
      <c r="B1964" s="21"/>
      <c r="C1964" s="21"/>
      <c r="D1964" s="21"/>
      <c r="E1964" s="123">
        <f>E1963-E1947+471</f>
        <v>5386</v>
      </c>
      <c r="F1964" s="21"/>
      <c r="G1964" s="21"/>
      <c r="H1964" s="23"/>
      <c r="I1964" s="40">
        <v>0</v>
      </c>
      <c r="J1964" s="123">
        <f>J1963-J1947+471</f>
        <v>5215</v>
      </c>
      <c r="K1964" s="21"/>
      <c r="L1964" s="21"/>
      <c r="M1964" s="21"/>
      <c r="N1964" s="21"/>
      <c r="O1964" s="123">
        <f>O1963-O1947+471</f>
        <v>4737</v>
      </c>
      <c r="P1964" s="21"/>
      <c r="Q1964" s="21"/>
      <c r="R1964" s="21"/>
      <c r="S1964" s="21"/>
      <c r="T1964" s="123">
        <f>T1963-T1947+471</f>
        <v>5117</v>
      </c>
      <c r="U1964" s="21"/>
      <c r="V1964" s="21"/>
      <c r="W1964" s="23"/>
      <c r="X1964" s="40">
        <v>0</v>
      </c>
      <c r="Y1964" s="123">
        <f>Y1963-Y1947+471</f>
        <v>4814</v>
      </c>
      <c r="Z1964" s="21"/>
      <c r="AA1964" s="21"/>
      <c r="AB1964" s="21"/>
      <c r="AC1964" s="21"/>
      <c r="AD1964" s="123">
        <f>AD1963-AD1947+471</f>
        <v>5902</v>
      </c>
      <c r="AE1964" s="21"/>
      <c r="AF1964" s="21"/>
      <c r="AG1964" s="21"/>
      <c r="AH1964" s="21">
        <v>0</v>
      </c>
      <c r="AI1964" s="123">
        <f>AI1963-AI1947+471</f>
        <v>5763</v>
      </c>
    </row>
    <row r="1966" spans="2:35" x14ac:dyDescent="0.35">
      <c r="B1966" s="117" t="s">
        <v>114</v>
      </c>
      <c r="C1966" s="292" t="s">
        <v>2043</v>
      </c>
      <c r="D1966" s="293"/>
      <c r="E1966" s="294"/>
      <c r="F1966" s="21"/>
      <c r="G1966" s="117" t="s">
        <v>114</v>
      </c>
      <c r="H1966" s="292" t="s">
        <v>2044</v>
      </c>
      <c r="I1966" s="293"/>
      <c r="J1966" s="294"/>
      <c r="K1966" s="21"/>
      <c r="L1966" s="117" t="s">
        <v>114</v>
      </c>
      <c r="M1966" s="292" t="s">
        <v>2045</v>
      </c>
      <c r="N1966" s="293"/>
      <c r="O1966" s="294"/>
      <c r="P1966" s="21"/>
      <c r="Q1966" s="117" t="s">
        <v>114</v>
      </c>
      <c r="R1966" s="292" t="s">
        <v>2046</v>
      </c>
      <c r="S1966" s="293"/>
      <c r="T1966" s="294"/>
      <c r="U1966" s="21"/>
      <c r="V1966" s="117" t="s">
        <v>114</v>
      </c>
      <c r="W1966" s="292" t="s">
        <v>2047</v>
      </c>
      <c r="X1966" s="293"/>
      <c r="Y1966" s="294"/>
      <c r="Z1966" s="21"/>
      <c r="AA1966" s="117" t="s">
        <v>114</v>
      </c>
      <c r="AB1966" s="292" t="s">
        <v>2048</v>
      </c>
      <c r="AC1966" s="293"/>
      <c r="AD1966" s="294"/>
      <c r="AE1966" s="21"/>
      <c r="AF1966" s="117" t="s">
        <v>114</v>
      </c>
      <c r="AG1966" s="292" t="s">
        <v>2049</v>
      </c>
      <c r="AH1966" s="293"/>
      <c r="AI1966" s="294"/>
    </row>
    <row r="1967" spans="2:35" x14ac:dyDescent="0.35">
      <c r="B1967" s="50"/>
      <c r="C1967" s="118" t="s">
        <v>81</v>
      </c>
      <c r="D1967" s="118" t="s">
        <v>82</v>
      </c>
      <c r="E1967" s="118" t="s">
        <v>95</v>
      </c>
      <c r="F1967" s="21"/>
      <c r="G1967" s="50"/>
      <c r="H1967" s="118" t="s">
        <v>81</v>
      </c>
      <c r="I1967" s="118" t="s">
        <v>82</v>
      </c>
      <c r="J1967" s="118" t="s">
        <v>95</v>
      </c>
      <c r="K1967" s="21"/>
      <c r="L1967" s="50"/>
      <c r="M1967" s="118" t="s">
        <v>81</v>
      </c>
      <c r="N1967" s="118" t="s">
        <v>82</v>
      </c>
      <c r="O1967" s="118" t="s">
        <v>95</v>
      </c>
      <c r="P1967" s="21"/>
      <c r="Q1967" s="50"/>
      <c r="R1967" s="118" t="s">
        <v>81</v>
      </c>
      <c r="S1967" s="118" t="s">
        <v>82</v>
      </c>
      <c r="T1967" s="118" t="s">
        <v>95</v>
      </c>
      <c r="U1967" s="21"/>
      <c r="V1967" s="50"/>
      <c r="W1967" s="118" t="s">
        <v>81</v>
      </c>
      <c r="X1967" s="118" t="s">
        <v>82</v>
      </c>
      <c r="Y1967" s="118" t="s">
        <v>95</v>
      </c>
      <c r="Z1967" s="21"/>
      <c r="AA1967" s="50"/>
      <c r="AB1967" s="118" t="s">
        <v>81</v>
      </c>
      <c r="AC1967" s="118" t="s">
        <v>82</v>
      </c>
      <c r="AD1967" s="118" t="s">
        <v>95</v>
      </c>
      <c r="AE1967" s="21"/>
      <c r="AF1967" s="50"/>
      <c r="AG1967" s="118" t="s">
        <v>81</v>
      </c>
      <c r="AH1967" s="118" t="s">
        <v>82</v>
      </c>
      <c r="AI1967" s="118" t="s">
        <v>95</v>
      </c>
    </row>
    <row r="1968" spans="2:35" x14ac:dyDescent="0.35">
      <c r="B1968" s="50" t="s">
        <v>92</v>
      </c>
      <c r="C1968" s="40">
        <v>538828</v>
      </c>
      <c r="D1968" s="23">
        <v>538989</v>
      </c>
      <c r="E1968" s="119">
        <f>(D1968-C1968)*10</f>
        <v>1610</v>
      </c>
      <c r="F1968" s="21"/>
      <c r="G1968" s="50" t="s">
        <v>92</v>
      </c>
      <c r="H1968" s="23">
        <f>D1968</f>
        <v>538989</v>
      </c>
      <c r="I1968" s="40">
        <v>539159</v>
      </c>
      <c r="J1968" s="119">
        <f>(I1968-H1968)*10</f>
        <v>1700</v>
      </c>
      <c r="K1968" s="21"/>
      <c r="L1968" s="50" t="s">
        <v>92</v>
      </c>
      <c r="M1968" s="40">
        <f>I1968</f>
        <v>539159</v>
      </c>
      <c r="N1968" s="40">
        <v>539350</v>
      </c>
      <c r="O1968" s="119">
        <f>(N1968-M1968)*10</f>
        <v>1910</v>
      </c>
      <c r="P1968" s="21"/>
      <c r="Q1968" s="50" t="s">
        <v>92</v>
      </c>
      <c r="R1968" s="40">
        <f t="shared" ref="R1968:R1990" si="1199">N1968</f>
        <v>539350</v>
      </c>
      <c r="S1968" s="23">
        <v>539520</v>
      </c>
      <c r="T1968" s="119">
        <v>1560</v>
      </c>
      <c r="U1968" s="21"/>
      <c r="V1968" s="50" t="s">
        <v>92</v>
      </c>
      <c r="W1968" s="23">
        <f t="shared" ref="W1968:W1990" si="1200">S1968</f>
        <v>539520</v>
      </c>
      <c r="X1968" s="40">
        <v>539699</v>
      </c>
      <c r="Y1968" s="132">
        <v>1790</v>
      </c>
      <c r="Z1968" s="21"/>
      <c r="AA1968" s="50" t="s">
        <v>92</v>
      </c>
      <c r="AB1968" s="40">
        <f>X1968</f>
        <v>539699</v>
      </c>
      <c r="AC1968" s="40">
        <v>539884</v>
      </c>
      <c r="AD1968" s="132">
        <f t="shared" ref="AD1968:AD1973" si="1201">AC1968-AB1968</f>
        <v>185</v>
      </c>
      <c r="AE1968" s="21"/>
      <c r="AF1968" s="50" t="s">
        <v>92</v>
      </c>
      <c r="AG1968" s="40">
        <f>AC1968</f>
        <v>539884</v>
      </c>
      <c r="AH1968" s="40">
        <v>539957</v>
      </c>
      <c r="AI1968" s="119">
        <v>730</v>
      </c>
    </row>
    <row r="1969" spans="2:35" x14ac:dyDescent="0.35">
      <c r="B1969" s="50" t="s">
        <v>6</v>
      </c>
      <c r="C1969" s="40">
        <v>410001</v>
      </c>
      <c r="D1969" s="23">
        <v>410178</v>
      </c>
      <c r="E1969" s="119">
        <f>D1969-C1969</f>
        <v>177</v>
      </c>
      <c r="F1969" s="21"/>
      <c r="G1969" s="50" t="s">
        <v>6</v>
      </c>
      <c r="H1969" s="23">
        <f t="shared" ref="H1969:H1975" si="1202">D1969</f>
        <v>410178</v>
      </c>
      <c r="I1969" s="40">
        <v>410311</v>
      </c>
      <c r="J1969" s="119">
        <f>I1969-H1969</f>
        <v>133</v>
      </c>
      <c r="K1969" s="21"/>
      <c r="L1969" s="50" t="s">
        <v>6</v>
      </c>
      <c r="M1969" s="40">
        <f>I1969</f>
        <v>410311</v>
      </c>
      <c r="N1969" s="40">
        <v>410485</v>
      </c>
      <c r="O1969" s="119">
        <f>N1969-M1969</f>
        <v>174</v>
      </c>
      <c r="P1969" s="21"/>
      <c r="Q1969" s="50" t="s">
        <v>6</v>
      </c>
      <c r="R1969" s="40">
        <f t="shared" si="1199"/>
        <v>410485</v>
      </c>
      <c r="S1969" s="23">
        <v>410638</v>
      </c>
      <c r="T1969" s="119">
        <f>S1969-R1969</f>
        <v>153</v>
      </c>
      <c r="U1969" s="21"/>
      <c r="V1969" s="50" t="s">
        <v>6</v>
      </c>
      <c r="W1969" s="23">
        <f t="shared" si="1200"/>
        <v>410638</v>
      </c>
      <c r="X1969" s="40">
        <v>410756</v>
      </c>
      <c r="Y1969" s="119">
        <f>X1969-W1969</f>
        <v>118</v>
      </c>
      <c r="Z1969" s="21"/>
      <c r="AA1969" s="50" t="s">
        <v>6</v>
      </c>
      <c r="AB1969" s="40">
        <f>X1969</f>
        <v>410756</v>
      </c>
      <c r="AC1969" s="40">
        <v>410985</v>
      </c>
      <c r="AD1969" s="119">
        <f t="shared" si="1201"/>
        <v>229</v>
      </c>
      <c r="AE1969" s="21"/>
      <c r="AF1969" s="50" t="s">
        <v>6</v>
      </c>
      <c r="AG1969" s="40">
        <f>AC1969</f>
        <v>410985</v>
      </c>
      <c r="AH1969" s="40">
        <v>411182</v>
      </c>
      <c r="AI1969" s="119">
        <f>AH1969-AG1969</f>
        <v>197</v>
      </c>
    </row>
    <row r="1970" spans="2:35" x14ac:dyDescent="0.35">
      <c r="B1970" s="50" t="s">
        <v>103</v>
      </c>
      <c r="C1970" s="40">
        <v>261366</v>
      </c>
      <c r="D1970" s="23">
        <v>262010</v>
      </c>
      <c r="E1970" s="119">
        <f>D1970-C1970</f>
        <v>644</v>
      </c>
      <c r="F1970" s="21"/>
      <c r="G1970" s="50" t="s">
        <v>103</v>
      </c>
      <c r="H1970" s="23">
        <f t="shared" si="1202"/>
        <v>262010</v>
      </c>
      <c r="I1970" s="40">
        <v>262847</v>
      </c>
      <c r="J1970" s="119">
        <f>I1970-H1970</f>
        <v>837</v>
      </c>
      <c r="K1970" s="21"/>
      <c r="L1970" s="50" t="s">
        <v>103</v>
      </c>
      <c r="M1970" s="40">
        <f t="shared" ref="M1970:M1975" si="1203">I1970</f>
        <v>262847</v>
      </c>
      <c r="N1970" s="40">
        <v>263472</v>
      </c>
      <c r="O1970" s="132">
        <f>N1970-M1970</f>
        <v>625</v>
      </c>
      <c r="P1970" s="21"/>
      <c r="Q1970" s="50" t="s">
        <v>103</v>
      </c>
      <c r="R1970" s="40">
        <f t="shared" si="1199"/>
        <v>263472</v>
      </c>
      <c r="S1970" s="23">
        <v>264214</v>
      </c>
      <c r="T1970" s="119">
        <f>S1970-R1970</f>
        <v>742</v>
      </c>
      <c r="U1970" s="21"/>
      <c r="V1970" s="50" t="s">
        <v>103</v>
      </c>
      <c r="W1970" s="23">
        <f t="shared" si="1200"/>
        <v>264214</v>
      </c>
      <c r="X1970" s="40">
        <v>264951</v>
      </c>
      <c r="Y1970" s="119">
        <f>X1970-W1970</f>
        <v>737</v>
      </c>
      <c r="Z1970" s="21"/>
      <c r="AA1970" s="50" t="s">
        <v>103</v>
      </c>
      <c r="AB1970" s="40">
        <f t="shared" ref="AB1970:AB1980" si="1204">X1970</f>
        <v>264951</v>
      </c>
      <c r="AC1970" s="40">
        <v>265388</v>
      </c>
      <c r="AD1970" s="132">
        <f t="shared" si="1201"/>
        <v>437</v>
      </c>
      <c r="AE1970" s="21"/>
      <c r="AF1970" s="50" t="s">
        <v>103</v>
      </c>
      <c r="AG1970" s="40">
        <f t="shared" ref="AG1970:AG1990" si="1205">AC1970</f>
        <v>265388</v>
      </c>
      <c r="AH1970" s="40">
        <v>266130</v>
      </c>
      <c r="AI1970" s="132">
        <f>AH1970-AG1970</f>
        <v>742</v>
      </c>
    </row>
    <row r="1971" spans="2:35" x14ac:dyDescent="0.35">
      <c r="B1971" s="28" t="s">
        <v>100</v>
      </c>
      <c r="C1971" s="40">
        <v>229560</v>
      </c>
      <c r="D1971" s="23">
        <v>229740</v>
      </c>
      <c r="E1971" s="119">
        <f>D1971-C1971</f>
        <v>180</v>
      </c>
      <c r="F1971" s="21"/>
      <c r="G1971" s="28" t="s">
        <v>100</v>
      </c>
      <c r="H1971" s="23">
        <f t="shared" si="1202"/>
        <v>229740</v>
      </c>
      <c r="I1971" s="40">
        <v>230040</v>
      </c>
      <c r="J1971" s="119">
        <f>I1971-H1971</f>
        <v>300</v>
      </c>
      <c r="K1971" s="21"/>
      <c r="L1971" s="28" t="s">
        <v>100</v>
      </c>
      <c r="M1971" s="40">
        <f t="shared" si="1203"/>
        <v>230040</v>
      </c>
      <c r="N1971" s="40">
        <v>230250</v>
      </c>
      <c r="O1971" s="119">
        <f>N1971-M1971</f>
        <v>210</v>
      </c>
      <c r="P1971" s="21"/>
      <c r="Q1971" s="28" t="s">
        <v>100</v>
      </c>
      <c r="R1971" s="40">
        <f t="shared" si="1199"/>
        <v>230250</v>
      </c>
      <c r="S1971" s="23">
        <v>230500</v>
      </c>
      <c r="T1971" s="119">
        <f>S1971-R1971</f>
        <v>250</v>
      </c>
      <c r="U1971" s="21"/>
      <c r="V1971" s="28" t="s">
        <v>100</v>
      </c>
      <c r="W1971" s="23">
        <f t="shared" si="1200"/>
        <v>230500</v>
      </c>
      <c r="X1971" s="40">
        <v>230560</v>
      </c>
      <c r="Y1971" s="119">
        <f>X1971-W1971</f>
        <v>60</v>
      </c>
      <c r="Z1971" s="21"/>
      <c r="AA1971" s="28" t="s">
        <v>100</v>
      </c>
      <c r="AB1971" s="40">
        <f t="shared" si="1204"/>
        <v>230560</v>
      </c>
      <c r="AC1971" s="40">
        <v>230775</v>
      </c>
      <c r="AD1971" s="119">
        <f t="shared" si="1201"/>
        <v>215</v>
      </c>
      <c r="AE1971" s="21"/>
      <c r="AF1971" s="28" t="s">
        <v>100</v>
      </c>
      <c r="AG1971" s="40">
        <f t="shared" si="1205"/>
        <v>230775</v>
      </c>
      <c r="AH1971" s="40">
        <v>231025</v>
      </c>
      <c r="AI1971" s="119">
        <f>AH1971-AG1971</f>
        <v>250</v>
      </c>
    </row>
    <row r="1972" spans="2:35" x14ac:dyDescent="0.35">
      <c r="B1972" s="28" t="s">
        <v>1176</v>
      </c>
      <c r="C1972" s="40">
        <v>516</v>
      </c>
      <c r="D1972" s="23">
        <v>516</v>
      </c>
      <c r="E1972" s="119">
        <f>D1972-C1972</f>
        <v>0</v>
      </c>
      <c r="F1972" s="21"/>
      <c r="G1972" s="28" t="s">
        <v>1176</v>
      </c>
      <c r="H1972" s="23">
        <f t="shared" si="1202"/>
        <v>516</v>
      </c>
      <c r="I1972" s="40">
        <v>516</v>
      </c>
      <c r="J1972" s="119">
        <f>I1972-H1972</f>
        <v>0</v>
      </c>
      <c r="K1972" s="21"/>
      <c r="L1972" s="28" t="s">
        <v>1176</v>
      </c>
      <c r="M1972" s="40">
        <f t="shared" si="1203"/>
        <v>516</v>
      </c>
      <c r="N1972" s="40">
        <v>516</v>
      </c>
      <c r="O1972" s="119">
        <f>N1972-M1972</f>
        <v>0</v>
      </c>
      <c r="P1972" s="21"/>
      <c r="Q1972" s="28" t="s">
        <v>1176</v>
      </c>
      <c r="R1972" s="40">
        <f t="shared" si="1199"/>
        <v>516</v>
      </c>
      <c r="S1972" s="23">
        <v>516</v>
      </c>
      <c r="T1972" s="119">
        <f>S1972-R1972</f>
        <v>0</v>
      </c>
      <c r="U1972" s="21"/>
      <c r="V1972" s="28" t="s">
        <v>1176</v>
      </c>
      <c r="W1972" s="23">
        <f t="shared" si="1200"/>
        <v>516</v>
      </c>
      <c r="X1972" s="40">
        <v>516</v>
      </c>
      <c r="Y1972" s="119">
        <f>X1972-W1972</f>
        <v>0</v>
      </c>
      <c r="Z1972" s="21"/>
      <c r="AA1972" s="28" t="s">
        <v>1176</v>
      </c>
      <c r="AB1972" s="40">
        <f t="shared" si="1204"/>
        <v>516</v>
      </c>
      <c r="AC1972" s="40">
        <v>516</v>
      </c>
      <c r="AD1972" s="119">
        <f t="shared" si="1201"/>
        <v>0</v>
      </c>
      <c r="AE1972" s="21"/>
      <c r="AF1972" s="28" t="s">
        <v>1176</v>
      </c>
      <c r="AG1972" s="40">
        <f t="shared" si="1205"/>
        <v>516</v>
      </c>
      <c r="AH1972" s="40">
        <v>516</v>
      </c>
      <c r="AI1972" s="119">
        <f>AH1972-AG1972</f>
        <v>0</v>
      </c>
    </row>
    <row r="1973" spans="2:35" x14ac:dyDescent="0.35">
      <c r="B1973" s="28" t="s">
        <v>1179</v>
      </c>
      <c r="C1973" s="40">
        <v>12279</v>
      </c>
      <c r="D1973" s="23">
        <v>12279</v>
      </c>
      <c r="E1973" s="119">
        <f>D1973-C1973</f>
        <v>0</v>
      </c>
      <c r="F1973" s="21"/>
      <c r="G1973" s="28" t="s">
        <v>1179</v>
      </c>
      <c r="H1973" s="23">
        <f t="shared" si="1202"/>
        <v>12279</v>
      </c>
      <c r="I1973" s="40">
        <v>12279</v>
      </c>
      <c r="J1973" s="119">
        <f>I1973-H1973</f>
        <v>0</v>
      </c>
      <c r="K1973" s="21"/>
      <c r="L1973" s="28" t="s">
        <v>1179</v>
      </c>
      <c r="M1973" s="40">
        <f t="shared" si="1203"/>
        <v>12279</v>
      </c>
      <c r="N1973" s="40">
        <v>12279</v>
      </c>
      <c r="O1973" s="119">
        <f>N1973-M1973</f>
        <v>0</v>
      </c>
      <c r="P1973" s="21"/>
      <c r="Q1973" s="28" t="s">
        <v>1179</v>
      </c>
      <c r="R1973" s="40">
        <f t="shared" si="1199"/>
        <v>12279</v>
      </c>
      <c r="S1973" s="23">
        <v>12279</v>
      </c>
      <c r="T1973" s="119">
        <f>S1973-R1973</f>
        <v>0</v>
      </c>
      <c r="U1973" s="21"/>
      <c r="V1973" s="28" t="s">
        <v>1179</v>
      </c>
      <c r="W1973" s="23">
        <f t="shared" si="1200"/>
        <v>12279</v>
      </c>
      <c r="X1973" s="40">
        <v>12279</v>
      </c>
      <c r="Y1973" s="119">
        <f>X1973-W1973</f>
        <v>0</v>
      </c>
      <c r="Z1973" s="21"/>
      <c r="AA1973" s="28" t="s">
        <v>1179</v>
      </c>
      <c r="AB1973" s="40">
        <f t="shared" si="1204"/>
        <v>12279</v>
      </c>
      <c r="AC1973" s="40">
        <v>12279</v>
      </c>
      <c r="AD1973" s="119">
        <f t="shared" si="1201"/>
        <v>0</v>
      </c>
      <c r="AE1973" s="21"/>
      <c r="AF1973" s="28" t="s">
        <v>1179</v>
      </c>
      <c r="AG1973" s="40">
        <f t="shared" si="1205"/>
        <v>12279</v>
      </c>
      <c r="AH1973" s="40">
        <v>12279</v>
      </c>
      <c r="AI1973" s="119">
        <f>AH1973-AG1973</f>
        <v>0</v>
      </c>
    </row>
    <row r="1974" spans="2:35" x14ac:dyDescent="0.35">
      <c r="B1974" s="50" t="s">
        <v>3</v>
      </c>
      <c r="C1974" s="40">
        <v>410851</v>
      </c>
      <c r="D1974" s="23">
        <v>411002</v>
      </c>
      <c r="E1974" s="119">
        <f>(D1974-C1974)*10</f>
        <v>1510</v>
      </c>
      <c r="F1974" s="21"/>
      <c r="G1974" s="50" t="s">
        <v>3</v>
      </c>
      <c r="H1974" s="23">
        <f t="shared" si="1202"/>
        <v>411002</v>
      </c>
      <c r="I1974" s="40">
        <v>411143</v>
      </c>
      <c r="J1974" s="119">
        <f>(I1974-H1974)*10</f>
        <v>1410</v>
      </c>
      <c r="K1974" s="21"/>
      <c r="L1974" s="50" t="s">
        <v>3</v>
      </c>
      <c r="M1974" s="40">
        <f t="shared" si="1203"/>
        <v>411143</v>
      </c>
      <c r="N1974" s="40">
        <v>411291</v>
      </c>
      <c r="O1974" s="119">
        <f>(N1974-M1974)*10</f>
        <v>1480</v>
      </c>
      <c r="P1974" s="21"/>
      <c r="Q1974" s="50" t="s">
        <v>3</v>
      </c>
      <c r="R1974" s="40">
        <f t="shared" si="1199"/>
        <v>411291</v>
      </c>
      <c r="S1974" s="23">
        <v>411440</v>
      </c>
      <c r="T1974" s="119">
        <f>(S1974-R1974)*10</f>
        <v>1490</v>
      </c>
      <c r="U1974" s="21"/>
      <c r="V1974" s="50" t="s">
        <v>3</v>
      </c>
      <c r="W1974" s="23">
        <f t="shared" si="1200"/>
        <v>411440</v>
      </c>
      <c r="X1974" s="40">
        <v>411567</v>
      </c>
      <c r="Y1974" s="119">
        <f>(X1974-W1974)*10</f>
        <v>1270</v>
      </c>
      <c r="Z1974" s="21"/>
      <c r="AA1974" s="50" t="s">
        <v>3</v>
      </c>
      <c r="AB1974" s="40">
        <f t="shared" si="1204"/>
        <v>411567</v>
      </c>
      <c r="AC1974" s="40">
        <v>411767</v>
      </c>
      <c r="AD1974" s="119">
        <f>(AC1974-AB1974)*10</f>
        <v>2000</v>
      </c>
      <c r="AE1974" s="21"/>
      <c r="AF1974" s="50" t="s">
        <v>3</v>
      </c>
      <c r="AG1974" s="40">
        <f t="shared" si="1205"/>
        <v>411767</v>
      </c>
      <c r="AH1974" s="40">
        <v>411958</v>
      </c>
      <c r="AI1974" s="119">
        <f>(AH1974-AG1974)*10</f>
        <v>1910</v>
      </c>
    </row>
    <row r="1975" spans="2:35" x14ac:dyDescent="0.35">
      <c r="B1975" s="50" t="s">
        <v>83</v>
      </c>
      <c r="C1975" s="40">
        <v>33245</v>
      </c>
      <c r="D1975" s="23">
        <v>33249</v>
      </c>
      <c r="E1975" s="119">
        <f>D1975-Supply!C1975</f>
        <v>4</v>
      </c>
      <c r="F1975" s="21"/>
      <c r="G1975" s="50" t="s">
        <v>83</v>
      </c>
      <c r="H1975" s="23">
        <f t="shared" si="1202"/>
        <v>33249</v>
      </c>
      <c r="I1975" s="40">
        <v>33256</v>
      </c>
      <c r="J1975" s="132">
        <f>I1975-H1975</f>
        <v>7</v>
      </c>
      <c r="K1975" s="21"/>
      <c r="L1975" s="50" t="s">
        <v>83</v>
      </c>
      <c r="M1975" s="40">
        <f t="shared" si="1203"/>
        <v>33256</v>
      </c>
      <c r="N1975" s="40">
        <v>33263</v>
      </c>
      <c r="O1975" s="119">
        <f>N1975-Supply!M1975</f>
        <v>7</v>
      </c>
      <c r="P1975" s="21"/>
      <c r="Q1975" s="50" t="s">
        <v>83</v>
      </c>
      <c r="R1975" s="40">
        <f t="shared" si="1199"/>
        <v>33263</v>
      </c>
      <c r="S1975" s="23">
        <v>33270</v>
      </c>
      <c r="T1975" s="119">
        <f>S1975-Supply!R1975</f>
        <v>7</v>
      </c>
      <c r="U1975" s="21"/>
      <c r="V1975" s="50" t="s">
        <v>83</v>
      </c>
      <c r="W1975" s="23">
        <f t="shared" si="1200"/>
        <v>33270</v>
      </c>
      <c r="X1975" s="40">
        <v>33276</v>
      </c>
      <c r="Y1975" s="132">
        <f>X1975-W1975</f>
        <v>6</v>
      </c>
      <c r="Z1975" s="21"/>
      <c r="AA1975" s="50" t="s">
        <v>83</v>
      </c>
      <c r="AB1975" s="40">
        <f t="shared" si="1204"/>
        <v>33276</v>
      </c>
      <c r="AC1975" s="40">
        <v>33290</v>
      </c>
      <c r="AD1975" s="119">
        <f>AC1975-Supply!AB1975</f>
        <v>14</v>
      </c>
      <c r="AE1975" s="21"/>
      <c r="AF1975" s="50" t="s">
        <v>83</v>
      </c>
      <c r="AG1975" s="40">
        <f t="shared" si="1205"/>
        <v>33290</v>
      </c>
      <c r="AH1975" s="40">
        <v>33296</v>
      </c>
      <c r="AI1975" s="119">
        <f>AH1975-Supply!AG1975</f>
        <v>6</v>
      </c>
    </row>
    <row r="1976" spans="2:35" x14ac:dyDescent="0.35">
      <c r="B1976" s="50" t="s">
        <v>84</v>
      </c>
      <c r="C1976" s="40">
        <v>63299</v>
      </c>
      <c r="D1976" s="23">
        <v>63340</v>
      </c>
      <c r="E1976" s="119">
        <f>D1976-Supply!C1976</f>
        <v>41</v>
      </c>
      <c r="F1976" s="21"/>
      <c r="G1976" s="50" t="s">
        <v>84</v>
      </c>
      <c r="H1976" s="23">
        <f t="shared" ref="H1976:H1981" si="1206">D1976</f>
        <v>63340</v>
      </c>
      <c r="I1976" s="40">
        <v>63372</v>
      </c>
      <c r="J1976" s="119">
        <f>I1976-H1976</f>
        <v>32</v>
      </c>
      <c r="K1976" s="21"/>
      <c r="L1976" s="50" t="s">
        <v>84</v>
      </c>
      <c r="M1976" s="40">
        <f>I1976</f>
        <v>63372</v>
      </c>
      <c r="N1976" s="40">
        <v>63426</v>
      </c>
      <c r="O1976" s="119">
        <f>N1976-M1976</f>
        <v>54</v>
      </c>
      <c r="P1976" s="21"/>
      <c r="Q1976" s="50" t="s">
        <v>84</v>
      </c>
      <c r="R1976" s="40">
        <f>N1976</f>
        <v>63426</v>
      </c>
      <c r="S1976" s="23">
        <v>63472</v>
      </c>
      <c r="T1976" s="119">
        <f>S1976-R1976</f>
        <v>46</v>
      </c>
      <c r="U1976" s="21"/>
      <c r="V1976" s="50" t="s">
        <v>84</v>
      </c>
      <c r="W1976" s="23">
        <v>63512</v>
      </c>
      <c r="X1976" s="40">
        <v>63553</v>
      </c>
      <c r="Y1976" s="119">
        <f>X1976-W1976</f>
        <v>41</v>
      </c>
      <c r="Z1976" s="21"/>
      <c r="AA1976" s="50" t="s">
        <v>84</v>
      </c>
      <c r="AB1976" s="40">
        <f t="shared" si="1204"/>
        <v>63553</v>
      </c>
      <c r="AC1976" s="40">
        <v>63627</v>
      </c>
      <c r="AD1976" s="119">
        <f>AC1976-AB1976</f>
        <v>74</v>
      </c>
      <c r="AE1976" s="21"/>
      <c r="AF1976" s="50" t="s">
        <v>84</v>
      </c>
      <c r="AG1976" s="40">
        <f t="shared" si="1205"/>
        <v>63627</v>
      </c>
      <c r="AH1976" s="40">
        <v>63637</v>
      </c>
      <c r="AI1976" s="119">
        <f>AH1976-AG1976</f>
        <v>10</v>
      </c>
    </row>
    <row r="1977" spans="2:35" x14ac:dyDescent="0.35">
      <c r="B1977" s="50" t="s">
        <v>98</v>
      </c>
      <c r="C1977" s="40">
        <v>139852</v>
      </c>
      <c r="D1977" s="23">
        <v>139852</v>
      </c>
      <c r="E1977" s="119">
        <f>D1977-C1977</f>
        <v>0</v>
      </c>
      <c r="F1977" s="21"/>
      <c r="G1977" s="50" t="s">
        <v>98</v>
      </c>
      <c r="H1977" s="23">
        <f t="shared" si="1206"/>
        <v>139852</v>
      </c>
      <c r="I1977" s="40">
        <v>139852</v>
      </c>
      <c r="J1977" s="119">
        <f>I1977-H1977</f>
        <v>0</v>
      </c>
      <c r="K1977" s="21"/>
      <c r="L1977" s="50" t="s">
        <v>98</v>
      </c>
      <c r="M1977" s="40">
        <f t="shared" ref="M1977:M1990" si="1207">I1977</f>
        <v>139852</v>
      </c>
      <c r="N1977" s="40">
        <v>139852</v>
      </c>
      <c r="O1977" s="119">
        <f>N1977-M1977</f>
        <v>0</v>
      </c>
      <c r="P1977" s="21"/>
      <c r="Q1977" s="50" t="s">
        <v>98</v>
      </c>
      <c r="R1977" s="40">
        <f t="shared" si="1199"/>
        <v>139852</v>
      </c>
      <c r="S1977" s="23">
        <v>139852</v>
      </c>
      <c r="T1977" s="119">
        <f>S1977-R1977</f>
        <v>0</v>
      </c>
      <c r="U1977" s="21"/>
      <c r="V1977" s="50" t="s">
        <v>98</v>
      </c>
      <c r="W1977" s="23">
        <f t="shared" si="1200"/>
        <v>139852</v>
      </c>
      <c r="X1977" s="40">
        <v>139852</v>
      </c>
      <c r="Y1977" s="119">
        <f>X1977-W1977</f>
        <v>0</v>
      </c>
      <c r="Z1977" s="21"/>
      <c r="AA1977" s="50" t="s">
        <v>98</v>
      </c>
      <c r="AB1977" s="40">
        <f t="shared" si="1204"/>
        <v>139852</v>
      </c>
      <c r="AC1977" s="40">
        <v>139852</v>
      </c>
      <c r="AD1977" s="119">
        <f>AC1977-AB1977</f>
        <v>0</v>
      </c>
      <c r="AE1977" s="21"/>
      <c r="AF1977" s="50" t="s">
        <v>98</v>
      </c>
      <c r="AG1977" s="40">
        <f t="shared" si="1205"/>
        <v>139852</v>
      </c>
      <c r="AH1977" s="40">
        <v>139852</v>
      </c>
      <c r="AI1977" s="119">
        <f>AH1977-AG1977</f>
        <v>0</v>
      </c>
    </row>
    <row r="1978" spans="2:35" x14ac:dyDescent="0.35">
      <c r="B1978" s="50" t="s">
        <v>85</v>
      </c>
      <c r="C1978" s="40">
        <v>1082</v>
      </c>
      <c r="D1978" s="23">
        <v>1082</v>
      </c>
      <c r="E1978" s="119">
        <f>D1978-C1978</f>
        <v>0</v>
      </c>
      <c r="F1978" s="21"/>
      <c r="G1978" s="50" t="s">
        <v>85</v>
      </c>
      <c r="H1978" s="23">
        <f t="shared" si="1206"/>
        <v>1082</v>
      </c>
      <c r="I1978" s="40">
        <v>1082</v>
      </c>
      <c r="J1978" s="119">
        <f>I1978-H1978</f>
        <v>0</v>
      </c>
      <c r="K1978" s="21"/>
      <c r="L1978" s="50" t="s">
        <v>85</v>
      </c>
      <c r="M1978" s="40">
        <f t="shared" si="1207"/>
        <v>1082</v>
      </c>
      <c r="N1978" s="40">
        <v>1082</v>
      </c>
      <c r="O1978" s="119">
        <f>N1978-M1978</f>
        <v>0</v>
      </c>
      <c r="P1978" s="21"/>
      <c r="Q1978" s="50" t="s">
        <v>85</v>
      </c>
      <c r="R1978" s="40">
        <f t="shared" si="1199"/>
        <v>1082</v>
      </c>
      <c r="S1978" s="23">
        <v>1082</v>
      </c>
      <c r="T1978" s="119">
        <f>S1978-R1978</f>
        <v>0</v>
      </c>
      <c r="U1978" s="21"/>
      <c r="V1978" s="50" t="s">
        <v>85</v>
      </c>
      <c r="W1978" s="23">
        <f t="shared" si="1200"/>
        <v>1082</v>
      </c>
      <c r="X1978" s="40">
        <v>1082</v>
      </c>
      <c r="Y1978" s="119">
        <f>X1978-W1978</f>
        <v>0</v>
      </c>
      <c r="Z1978" s="21"/>
      <c r="AA1978" s="50" t="s">
        <v>85</v>
      </c>
      <c r="AB1978" s="40">
        <f t="shared" si="1204"/>
        <v>1082</v>
      </c>
      <c r="AC1978" s="40">
        <v>1082</v>
      </c>
      <c r="AD1978" s="119">
        <f>AC1978-AB1978</f>
        <v>0</v>
      </c>
      <c r="AE1978" s="21"/>
      <c r="AF1978" s="50" t="s">
        <v>85</v>
      </c>
      <c r="AG1978" s="40">
        <f t="shared" si="1205"/>
        <v>1082</v>
      </c>
      <c r="AH1978" s="40">
        <v>1082</v>
      </c>
      <c r="AI1978" s="119">
        <f>AH1978-AG1978</f>
        <v>0</v>
      </c>
    </row>
    <row r="1979" spans="2:35" x14ac:dyDescent="0.35">
      <c r="B1979" s="50" t="s">
        <v>86</v>
      </c>
      <c r="C1979" s="40">
        <v>5230</v>
      </c>
      <c r="D1979" s="23">
        <v>5335</v>
      </c>
      <c r="E1979" s="119">
        <f>D1979-C1979</f>
        <v>105</v>
      </c>
      <c r="F1979" s="21"/>
      <c r="G1979" s="50" t="s">
        <v>86</v>
      </c>
      <c r="H1979" s="23">
        <f t="shared" si="1206"/>
        <v>5335</v>
      </c>
      <c r="I1979" s="40">
        <v>5402</v>
      </c>
      <c r="J1979" s="119">
        <f>I1979-H1979</f>
        <v>67</v>
      </c>
      <c r="K1979" s="21"/>
      <c r="L1979" s="50" t="s">
        <v>86</v>
      </c>
      <c r="M1979" s="40">
        <f t="shared" si="1207"/>
        <v>5402</v>
      </c>
      <c r="N1979" s="40">
        <v>5533</v>
      </c>
      <c r="O1979" s="119">
        <f>N1979-M1979</f>
        <v>131</v>
      </c>
      <c r="P1979" s="21"/>
      <c r="Q1979" s="50" t="s">
        <v>86</v>
      </c>
      <c r="R1979" s="40">
        <f t="shared" si="1199"/>
        <v>5533</v>
      </c>
      <c r="S1979" s="23">
        <v>5710</v>
      </c>
      <c r="T1979" s="119">
        <f>S1979-R1979</f>
        <v>177</v>
      </c>
      <c r="U1979" s="21"/>
      <c r="V1979" s="50" t="s">
        <v>86</v>
      </c>
      <c r="W1979" s="23">
        <f t="shared" si="1200"/>
        <v>5710</v>
      </c>
      <c r="X1979" s="40">
        <v>5889</v>
      </c>
      <c r="Y1979" s="119">
        <f>X1979-W1979</f>
        <v>179</v>
      </c>
      <c r="Z1979" s="21"/>
      <c r="AA1979" s="50" t="s">
        <v>86</v>
      </c>
      <c r="AB1979" s="40">
        <f t="shared" si="1204"/>
        <v>5889</v>
      </c>
      <c r="AC1979" s="40">
        <v>6075</v>
      </c>
      <c r="AD1979" s="119">
        <f>AC1979-AB1979</f>
        <v>186</v>
      </c>
      <c r="AE1979" s="21"/>
      <c r="AF1979" s="50" t="s">
        <v>86</v>
      </c>
      <c r="AG1979" s="40">
        <f t="shared" si="1205"/>
        <v>6075</v>
      </c>
      <c r="AH1979" s="40">
        <v>6242</v>
      </c>
      <c r="AI1979" s="119">
        <f>AH1979-AG1979</f>
        <v>167</v>
      </c>
    </row>
    <row r="1980" spans="2:35" x14ac:dyDescent="0.35">
      <c r="B1980" s="50" t="s">
        <v>93</v>
      </c>
      <c r="C1980" s="40"/>
      <c r="D1980" s="23"/>
      <c r="E1980" s="119">
        <f>E1979+E1978+E1977+E1976+E1975+E1974</f>
        <v>1660</v>
      </c>
      <c r="F1980" s="21"/>
      <c r="G1980" s="50" t="s">
        <v>93</v>
      </c>
      <c r="H1980" s="23">
        <f t="shared" si="1206"/>
        <v>0</v>
      </c>
      <c r="I1980" s="40"/>
      <c r="J1980" s="119">
        <f>J1979+J1978+J1977+J1976+J1975+J1974</f>
        <v>1516</v>
      </c>
      <c r="K1980" s="21"/>
      <c r="L1980" s="50" t="s">
        <v>93</v>
      </c>
      <c r="M1980" s="40">
        <f t="shared" si="1207"/>
        <v>0</v>
      </c>
      <c r="N1980" s="40"/>
      <c r="O1980" s="119">
        <f>O1979+O1978+O1977+O1976+O1975+O1974</f>
        <v>1672</v>
      </c>
      <c r="P1980" s="21"/>
      <c r="Q1980" s="50" t="s">
        <v>93</v>
      </c>
      <c r="R1980" s="40">
        <f t="shared" si="1199"/>
        <v>0</v>
      </c>
      <c r="S1980" s="23"/>
      <c r="T1980" s="119">
        <f>T1979+T1978+T1977+T1976+T1975+T1974</f>
        <v>1720</v>
      </c>
      <c r="U1980" s="21"/>
      <c r="V1980" s="50" t="s">
        <v>93</v>
      </c>
      <c r="W1980" s="23">
        <f t="shared" si="1200"/>
        <v>0</v>
      </c>
      <c r="X1980" s="40">
        <v>0</v>
      </c>
      <c r="Y1980" s="119">
        <f>Y1979+Y1978+Y1977+Y1976+Y1975+Y1974</f>
        <v>1496</v>
      </c>
      <c r="Z1980" s="21"/>
      <c r="AA1980" s="50" t="s">
        <v>93</v>
      </c>
      <c r="AB1980" s="40">
        <f t="shared" si="1204"/>
        <v>0</v>
      </c>
      <c r="AC1980" s="40">
        <v>0</v>
      </c>
      <c r="AD1980" s="119">
        <f>AD1979+AD1978+AD1977+AD1976+AD1975+AD1974</f>
        <v>2274</v>
      </c>
      <c r="AE1980" s="21"/>
      <c r="AF1980" s="50" t="s">
        <v>93</v>
      </c>
      <c r="AG1980" s="40">
        <f t="shared" si="1205"/>
        <v>0</v>
      </c>
      <c r="AH1980" s="40"/>
      <c r="AI1980" s="119">
        <f>AI1979+AI1978+AI1977+AI1976+AI1975+AI1974</f>
        <v>2093</v>
      </c>
    </row>
    <row r="1981" spans="2:35" x14ac:dyDescent="0.35">
      <c r="B1981" s="50" t="s">
        <v>87</v>
      </c>
      <c r="C1981" s="40">
        <v>1610118</v>
      </c>
      <c r="D1981" s="40">
        <v>1610118</v>
      </c>
      <c r="E1981" s="119">
        <f t="shared" ref="E1981:E1987" si="1208">D1981-C1981</f>
        <v>0</v>
      </c>
      <c r="F1981" s="21"/>
      <c r="G1981" s="50" t="s">
        <v>87</v>
      </c>
      <c r="H1981" s="40">
        <f t="shared" si="1206"/>
        <v>1610118</v>
      </c>
      <c r="I1981" s="40">
        <v>1610118</v>
      </c>
      <c r="J1981" s="132">
        <f t="shared" ref="J1981:J1987" si="1209">I1981-H1981</f>
        <v>0</v>
      </c>
      <c r="K1981" s="21"/>
      <c r="L1981" s="50" t="s">
        <v>87</v>
      </c>
      <c r="M1981" s="40">
        <f t="shared" si="1207"/>
        <v>1610118</v>
      </c>
      <c r="N1981" s="40">
        <v>1610118</v>
      </c>
      <c r="O1981" s="119">
        <f t="shared" ref="O1981:O1987" si="1210">N1981-M1981</f>
        <v>0</v>
      </c>
      <c r="P1981" s="21"/>
      <c r="Q1981" s="50" t="s">
        <v>87</v>
      </c>
      <c r="R1981" s="40">
        <f t="shared" si="1199"/>
        <v>1610118</v>
      </c>
      <c r="S1981" s="40">
        <v>1610118</v>
      </c>
      <c r="T1981" s="132">
        <f t="shared" ref="T1981:T1987" si="1211">S1981-R1981</f>
        <v>0</v>
      </c>
      <c r="U1981" s="21"/>
      <c r="V1981" s="50" t="s">
        <v>87</v>
      </c>
      <c r="W1981" s="23">
        <f t="shared" si="1200"/>
        <v>1610118</v>
      </c>
      <c r="X1981" s="40">
        <v>1610118</v>
      </c>
      <c r="Y1981" s="119">
        <f t="shared" ref="Y1981:Y1987" si="1212">X1981-W1981</f>
        <v>0</v>
      </c>
      <c r="Z1981" s="21"/>
      <c r="AA1981" s="50" t="s">
        <v>87</v>
      </c>
      <c r="AB1981" s="40">
        <v>1610118</v>
      </c>
      <c r="AC1981" s="40">
        <v>1610118</v>
      </c>
      <c r="AD1981" s="119">
        <v>0</v>
      </c>
      <c r="AE1981" s="21"/>
      <c r="AF1981" s="50" t="s">
        <v>87</v>
      </c>
      <c r="AG1981" s="40">
        <f t="shared" si="1205"/>
        <v>1610118</v>
      </c>
      <c r="AH1981" s="40">
        <v>1610118</v>
      </c>
      <c r="AI1981" s="119">
        <f t="shared" ref="AI1981:AI1987" si="1213">AH1981-AG1981</f>
        <v>0</v>
      </c>
    </row>
    <row r="1982" spans="2:35" x14ac:dyDescent="0.35">
      <c r="B1982" s="50" t="s">
        <v>96</v>
      </c>
      <c r="C1982" s="40">
        <v>960719</v>
      </c>
      <c r="D1982" s="23">
        <v>960907</v>
      </c>
      <c r="E1982" s="119">
        <f t="shared" si="1208"/>
        <v>188</v>
      </c>
      <c r="F1982" s="21"/>
      <c r="G1982" s="50" t="s">
        <v>96</v>
      </c>
      <c r="H1982" s="23">
        <f t="shared" ref="H1982:H1990" si="1214">D1982</f>
        <v>960907</v>
      </c>
      <c r="I1982" s="40">
        <v>961064</v>
      </c>
      <c r="J1982" s="119">
        <f t="shared" si="1209"/>
        <v>157</v>
      </c>
      <c r="K1982" s="21"/>
      <c r="L1982" s="50" t="s">
        <v>96</v>
      </c>
      <c r="M1982" s="40">
        <f t="shared" si="1207"/>
        <v>961064</v>
      </c>
      <c r="N1982" s="40">
        <v>961271</v>
      </c>
      <c r="O1982" s="119">
        <f t="shared" si="1210"/>
        <v>207</v>
      </c>
      <c r="P1982" s="21"/>
      <c r="Q1982" s="50" t="s">
        <v>96</v>
      </c>
      <c r="R1982" s="40">
        <f t="shared" si="1199"/>
        <v>961271</v>
      </c>
      <c r="S1982" s="23">
        <v>961546</v>
      </c>
      <c r="T1982" s="119">
        <f t="shared" si="1211"/>
        <v>275</v>
      </c>
      <c r="U1982" s="21"/>
      <c r="V1982" s="50" t="s">
        <v>96</v>
      </c>
      <c r="W1982" s="23">
        <f t="shared" si="1200"/>
        <v>961546</v>
      </c>
      <c r="X1982" s="40">
        <v>961808</v>
      </c>
      <c r="Y1982" s="119">
        <f t="shared" si="1212"/>
        <v>262</v>
      </c>
      <c r="Z1982" s="21"/>
      <c r="AA1982" s="50" t="s">
        <v>96</v>
      </c>
      <c r="AB1982" s="40">
        <f t="shared" ref="AB1982:AB1990" si="1215">X1982</f>
        <v>961808</v>
      </c>
      <c r="AC1982" s="40">
        <v>962090</v>
      </c>
      <c r="AD1982" s="119">
        <f t="shared" ref="AD1982:AD1987" si="1216">AC1982-AB1982</f>
        <v>282</v>
      </c>
      <c r="AE1982" s="21"/>
      <c r="AF1982" s="50" t="s">
        <v>96</v>
      </c>
      <c r="AG1982" s="40">
        <f t="shared" si="1205"/>
        <v>962090</v>
      </c>
      <c r="AH1982" s="40">
        <v>962337</v>
      </c>
      <c r="AI1982" s="119">
        <f t="shared" si="1213"/>
        <v>247</v>
      </c>
    </row>
    <row r="1983" spans="2:35" x14ac:dyDescent="0.35">
      <c r="B1983" s="50" t="s">
        <v>88</v>
      </c>
      <c r="C1983" s="40">
        <v>0</v>
      </c>
      <c r="D1983" s="23">
        <v>0</v>
      </c>
      <c r="E1983" s="119">
        <f t="shared" si="1208"/>
        <v>0</v>
      </c>
      <c r="F1983" s="21"/>
      <c r="G1983" s="50" t="s">
        <v>88</v>
      </c>
      <c r="H1983" s="23">
        <f t="shared" si="1214"/>
        <v>0</v>
      </c>
      <c r="I1983" s="40">
        <v>0</v>
      </c>
      <c r="J1983" s="119">
        <f t="shared" si="1209"/>
        <v>0</v>
      </c>
      <c r="K1983" s="21"/>
      <c r="L1983" s="50" t="s">
        <v>88</v>
      </c>
      <c r="M1983" s="40">
        <f t="shared" si="1207"/>
        <v>0</v>
      </c>
      <c r="N1983" s="40">
        <v>0</v>
      </c>
      <c r="O1983" s="119">
        <f t="shared" si="1210"/>
        <v>0</v>
      </c>
      <c r="P1983" s="21"/>
      <c r="Q1983" s="50" t="s">
        <v>88</v>
      </c>
      <c r="R1983" s="40">
        <f t="shared" si="1199"/>
        <v>0</v>
      </c>
      <c r="S1983" s="23">
        <v>0</v>
      </c>
      <c r="T1983" s="119">
        <f t="shared" si="1211"/>
        <v>0</v>
      </c>
      <c r="U1983" s="21"/>
      <c r="V1983" s="50" t="s">
        <v>88</v>
      </c>
      <c r="W1983" s="23">
        <f t="shared" si="1200"/>
        <v>0</v>
      </c>
      <c r="X1983" s="40">
        <v>0</v>
      </c>
      <c r="Y1983" s="119">
        <f t="shared" si="1212"/>
        <v>0</v>
      </c>
      <c r="Z1983" s="21"/>
      <c r="AA1983" s="50" t="s">
        <v>88</v>
      </c>
      <c r="AB1983" s="40">
        <f t="shared" si="1215"/>
        <v>0</v>
      </c>
      <c r="AC1983" s="40">
        <v>0</v>
      </c>
      <c r="AD1983" s="119">
        <f t="shared" si="1216"/>
        <v>0</v>
      </c>
      <c r="AE1983" s="21"/>
      <c r="AF1983" s="50" t="s">
        <v>88</v>
      </c>
      <c r="AG1983" s="40">
        <f t="shared" si="1205"/>
        <v>0</v>
      </c>
      <c r="AH1983" s="40">
        <v>0</v>
      </c>
      <c r="AI1983" s="119">
        <f t="shared" si="1213"/>
        <v>0</v>
      </c>
    </row>
    <row r="1984" spans="2:35" x14ac:dyDescent="0.35">
      <c r="B1984" s="50" t="s">
        <v>108</v>
      </c>
      <c r="C1984" s="40">
        <v>3419</v>
      </c>
      <c r="D1984" s="23">
        <v>3420</v>
      </c>
      <c r="E1984" s="119">
        <f t="shared" si="1208"/>
        <v>1</v>
      </c>
      <c r="F1984" s="21"/>
      <c r="G1984" s="50" t="s">
        <v>108</v>
      </c>
      <c r="H1984" s="23">
        <f t="shared" si="1214"/>
        <v>3420</v>
      </c>
      <c r="I1984" s="40">
        <v>3421</v>
      </c>
      <c r="J1984" s="119">
        <f t="shared" si="1209"/>
        <v>1</v>
      </c>
      <c r="K1984" s="21"/>
      <c r="L1984" s="50" t="s">
        <v>108</v>
      </c>
      <c r="M1984" s="40">
        <f t="shared" si="1207"/>
        <v>3421</v>
      </c>
      <c r="N1984" s="40">
        <v>3422</v>
      </c>
      <c r="O1984" s="119">
        <f t="shared" si="1210"/>
        <v>1</v>
      </c>
      <c r="P1984" s="21"/>
      <c r="Q1984" s="50" t="s">
        <v>108</v>
      </c>
      <c r="R1984" s="40">
        <f t="shared" si="1199"/>
        <v>3422</v>
      </c>
      <c r="S1984" s="23">
        <v>3423</v>
      </c>
      <c r="T1984" s="119">
        <f t="shared" si="1211"/>
        <v>1</v>
      </c>
      <c r="U1984" s="21"/>
      <c r="V1984" s="50" t="s">
        <v>108</v>
      </c>
      <c r="W1984" s="23">
        <f t="shared" si="1200"/>
        <v>3423</v>
      </c>
      <c r="X1984" s="40">
        <v>3425</v>
      </c>
      <c r="Y1984" s="119">
        <f t="shared" si="1212"/>
        <v>2</v>
      </c>
      <c r="Z1984" s="21"/>
      <c r="AA1984" s="50" t="s">
        <v>108</v>
      </c>
      <c r="AB1984" s="40">
        <f t="shared" si="1215"/>
        <v>3425</v>
      </c>
      <c r="AC1984" s="40">
        <v>3425</v>
      </c>
      <c r="AD1984" s="119">
        <f t="shared" si="1216"/>
        <v>0</v>
      </c>
      <c r="AE1984" s="21"/>
      <c r="AF1984" s="50" t="s">
        <v>108</v>
      </c>
      <c r="AG1984" s="40">
        <f t="shared" si="1205"/>
        <v>3425</v>
      </c>
      <c r="AH1984" s="40">
        <v>3425</v>
      </c>
      <c r="AI1984" s="119">
        <f t="shared" si="1213"/>
        <v>0</v>
      </c>
    </row>
    <row r="1985" spans="2:35" x14ac:dyDescent="0.35">
      <c r="B1985" s="50" t="s">
        <v>89</v>
      </c>
      <c r="C1985" s="40">
        <v>745011</v>
      </c>
      <c r="D1985" s="23">
        <v>745348</v>
      </c>
      <c r="E1985" s="119">
        <f t="shared" si="1208"/>
        <v>337</v>
      </c>
      <c r="F1985" s="21"/>
      <c r="G1985" s="50" t="s">
        <v>89</v>
      </c>
      <c r="H1985" s="23">
        <f t="shared" si="1214"/>
        <v>745348</v>
      </c>
      <c r="I1985" s="40">
        <v>745727</v>
      </c>
      <c r="J1985" s="119">
        <f t="shared" si="1209"/>
        <v>379</v>
      </c>
      <c r="K1985" s="21"/>
      <c r="L1985" s="50" t="s">
        <v>89</v>
      </c>
      <c r="M1985" s="40">
        <f t="shared" si="1207"/>
        <v>745727</v>
      </c>
      <c r="N1985" s="40">
        <v>746134</v>
      </c>
      <c r="O1985" s="119">
        <f t="shared" si="1210"/>
        <v>407</v>
      </c>
      <c r="P1985" s="21"/>
      <c r="Q1985" s="50" t="s">
        <v>89</v>
      </c>
      <c r="R1985" s="40">
        <f t="shared" si="1199"/>
        <v>746134</v>
      </c>
      <c r="S1985" s="23">
        <v>746835</v>
      </c>
      <c r="T1985" s="119">
        <f t="shared" si="1211"/>
        <v>701</v>
      </c>
      <c r="U1985" s="21"/>
      <c r="V1985" s="50" t="s">
        <v>89</v>
      </c>
      <c r="W1985" s="23">
        <f t="shared" si="1200"/>
        <v>746835</v>
      </c>
      <c r="X1985" s="40">
        <v>746863</v>
      </c>
      <c r="Y1985" s="132">
        <f t="shared" si="1212"/>
        <v>28</v>
      </c>
      <c r="Z1985" s="21"/>
      <c r="AA1985" s="50" t="s">
        <v>89</v>
      </c>
      <c r="AB1985" s="40">
        <f t="shared" si="1215"/>
        <v>746863</v>
      </c>
      <c r="AC1985" s="40">
        <v>747057</v>
      </c>
      <c r="AD1985" s="119">
        <f t="shared" si="1216"/>
        <v>194</v>
      </c>
      <c r="AE1985" s="21"/>
      <c r="AF1985" s="50" t="s">
        <v>89</v>
      </c>
      <c r="AG1985" s="40">
        <f t="shared" si="1205"/>
        <v>747057</v>
      </c>
      <c r="AH1985" s="40">
        <v>747466</v>
      </c>
      <c r="AI1985" s="119">
        <f t="shared" si="1213"/>
        <v>409</v>
      </c>
    </row>
    <row r="1986" spans="2:35" x14ac:dyDescent="0.35">
      <c r="B1986" s="50" t="s">
        <v>90</v>
      </c>
      <c r="C1986" s="40">
        <v>421158</v>
      </c>
      <c r="D1986" s="23">
        <v>421362</v>
      </c>
      <c r="E1986" s="119">
        <f t="shared" si="1208"/>
        <v>204</v>
      </c>
      <c r="F1986" s="21"/>
      <c r="G1986" s="50" t="s">
        <v>90</v>
      </c>
      <c r="H1986" s="23">
        <f t="shared" si="1214"/>
        <v>421362</v>
      </c>
      <c r="I1986" s="40">
        <v>421600</v>
      </c>
      <c r="J1986" s="119">
        <f t="shared" si="1209"/>
        <v>238</v>
      </c>
      <c r="K1986" s="21"/>
      <c r="L1986" s="50" t="s">
        <v>90</v>
      </c>
      <c r="M1986" s="40">
        <f t="shared" si="1207"/>
        <v>421600</v>
      </c>
      <c r="N1986" s="40">
        <v>421864</v>
      </c>
      <c r="O1986" s="132">
        <f t="shared" si="1210"/>
        <v>264</v>
      </c>
      <c r="P1986" s="21"/>
      <c r="Q1986" s="50" t="s">
        <v>90</v>
      </c>
      <c r="R1986" s="40">
        <f t="shared" si="1199"/>
        <v>421864</v>
      </c>
      <c r="S1986" s="23">
        <v>422129</v>
      </c>
      <c r="T1986" s="119">
        <f t="shared" si="1211"/>
        <v>265</v>
      </c>
      <c r="U1986" s="21"/>
      <c r="V1986" s="50" t="s">
        <v>90</v>
      </c>
      <c r="W1986" s="23">
        <f t="shared" si="1200"/>
        <v>422129</v>
      </c>
      <c r="X1986" s="40">
        <v>422425</v>
      </c>
      <c r="Y1986" s="132">
        <f t="shared" si="1212"/>
        <v>296</v>
      </c>
      <c r="Z1986" s="21"/>
      <c r="AA1986" s="50" t="s">
        <v>90</v>
      </c>
      <c r="AB1986" s="40">
        <f t="shared" si="1215"/>
        <v>422425</v>
      </c>
      <c r="AC1986" s="40">
        <v>422594</v>
      </c>
      <c r="AD1986" s="132">
        <f t="shared" si="1216"/>
        <v>169</v>
      </c>
      <c r="AE1986" s="21"/>
      <c r="AF1986" s="50" t="s">
        <v>90</v>
      </c>
      <c r="AG1986" s="40">
        <f t="shared" si="1205"/>
        <v>422594</v>
      </c>
      <c r="AH1986" s="40">
        <v>422832</v>
      </c>
      <c r="AI1986" s="132">
        <f t="shared" si="1213"/>
        <v>238</v>
      </c>
    </row>
    <row r="1987" spans="2:35" x14ac:dyDescent="0.35">
      <c r="B1987" s="50" t="s">
        <v>91</v>
      </c>
      <c r="C1987" s="40">
        <v>1374620</v>
      </c>
      <c r="D1987" s="23">
        <v>1375811</v>
      </c>
      <c r="E1987" s="119">
        <f t="shared" si="1208"/>
        <v>1191</v>
      </c>
      <c r="F1987" s="21"/>
      <c r="G1987" s="50" t="s">
        <v>91</v>
      </c>
      <c r="H1987" s="23">
        <f t="shared" si="1214"/>
        <v>1375811</v>
      </c>
      <c r="I1987" s="40">
        <v>1376861</v>
      </c>
      <c r="J1987" s="132">
        <f t="shared" si="1209"/>
        <v>1050</v>
      </c>
      <c r="K1987" s="21"/>
      <c r="L1987" s="50" t="s">
        <v>91</v>
      </c>
      <c r="M1987" s="40">
        <f t="shared" si="1207"/>
        <v>1376861</v>
      </c>
      <c r="N1987" s="40">
        <v>1378068</v>
      </c>
      <c r="O1987" s="132">
        <f t="shared" si="1210"/>
        <v>1207</v>
      </c>
      <c r="P1987" s="21"/>
      <c r="Q1987" s="50" t="s">
        <v>91</v>
      </c>
      <c r="R1987" s="40">
        <f t="shared" si="1199"/>
        <v>1378068</v>
      </c>
      <c r="S1987" s="23">
        <v>1379304</v>
      </c>
      <c r="T1987" s="119">
        <f t="shared" si="1211"/>
        <v>1236</v>
      </c>
      <c r="U1987" s="21"/>
      <c r="V1987" s="50" t="s">
        <v>91</v>
      </c>
      <c r="W1987" s="23">
        <f t="shared" si="1200"/>
        <v>1379304</v>
      </c>
      <c r="X1987" s="40">
        <v>1380358</v>
      </c>
      <c r="Y1987" s="119">
        <f t="shared" si="1212"/>
        <v>1054</v>
      </c>
      <c r="Z1987" s="21"/>
      <c r="AA1987" s="50" t="s">
        <v>91</v>
      </c>
      <c r="AB1987" s="40">
        <f t="shared" si="1215"/>
        <v>1380358</v>
      </c>
      <c r="AC1987" s="40">
        <v>1381768</v>
      </c>
      <c r="AD1987" s="132">
        <f t="shared" si="1216"/>
        <v>1410</v>
      </c>
      <c r="AE1987" s="21"/>
      <c r="AF1987" s="50" t="s">
        <v>91</v>
      </c>
      <c r="AG1987" s="40">
        <f t="shared" si="1205"/>
        <v>1381768</v>
      </c>
      <c r="AH1987" s="40">
        <v>1383409</v>
      </c>
      <c r="AI1987" s="132">
        <f t="shared" si="1213"/>
        <v>1641</v>
      </c>
    </row>
    <row r="1988" spans="2:35" x14ac:dyDescent="0.35">
      <c r="B1988" s="50" t="s">
        <v>94</v>
      </c>
      <c r="C1988" s="40"/>
      <c r="D1988" s="23"/>
      <c r="E1988" s="119">
        <f>SUM(E1981:E1987)</f>
        <v>1921</v>
      </c>
      <c r="F1988" s="21"/>
      <c r="G1988" s="50" t="s">
        <v>94</v>
      </c>
      <c r="H1988" s="23">
        <f t="shared" si="1214"/>
        <v>0</v>
      </c>
      <c r="I1988" s="40"/>
      <c r="J1988" s="119">
        <f>SUM(J1981:J1987)</f>
        <v>1825</v>
      </c>
      <c r="K1988" s="21"/>
      <c r="L1988" s="50" t="s">
        <v>94</v>
      </c>
      <c r="M1988" s="40">
        <f t="shared" si="1207"/>
        <v>0</v>
      </c>
      <c r="N1988" s="40"/>
      <c r="O1988" s="119">
        <f>SUM(O1981:O1987)</f>
        <v>2086</v>
      </c>
      <c r="P1988" s="21"/>
      <c r="Q1988" s="50" t="s">
        <v>94</v>
      </c>
      <c r="R1988" s="40">
        <f t="shared" si="1199"/>
        <v>0</v>
      </c>
      <c r="S1988" s="23"/>
      <c r="T1988" s="119">
        <f>SUM(T1981:T1987)</f>
        <v>2478</v>
      </c>
      <c r="U1988" s="21"/>
      <c r="V1988" s="50" t="s">
        <v>94</v>
      </c>
      <c r="W1988" s="23">
        <f t="shared" si="1200"/>
        <v>0</v>
      </c>
      <c r="X1988" s="40"/>
      <c r="Y1988" s="119">
        <f>SUM(Y1981:Y1987)</f>
        <v>1642</v>
      </c>
      <c r="Z1988" s="21"/>
      <c r="AA1988" s="50" t="s">
        <v>94</v>
      </c>
      <c r="AB1988" s="40">
        <f t="shared" si="1215"/>
        <v>0</v>
      </c>
      <c r="AC1988" s="40"/>
      <c r="AD1988" s="119">
        <f>SUM(AD1981:AD1987)</f>
        <v>2055</v>
      </c>
      <c r="AE1988" s="21"/>
      <c r="AF1988" s="50" t="s">
        <v>94</v>
      </c>
      <c r="AG1988" s="40">
        <f t="shared" si="1205"/>
        <v>0</v>
      </c>
      <c r="AH1988" s="40"/>
      <c r="AI1988" s="119">
        <f>SUM(AI1981:AI1987)</f>
        <v>2535</v>
      </c>
    </row>
    <row r="1989" spans="2:35" x14ac:dyDescent="0.35">
      <c r="B1989" s="50" t="s">
        <v>97</v>
      </c>
      <c r="C1989" s="40">
        <v>654088</v>
      </c>
      <c r="D1989" s="23">
        <v>654174</v>
      </c>
      <c r="E1989" s="132">
        <f>D1989-C1989</f>
        <v>86</v>
      </c>
      <c r="F1989" s="21"/>
      <c r="G1989" s="50" t="s">
        <v>97</v>
      </c>
      <c r="H1989" s="23">
        <f t="shared" si="1214"/>
        <v>654174</v>
      </c>
      <c r="I1989" s="40">
        <v>654332</v>
      </c>
      <c r="J1989" s="132">
        <f>I1989-H1989</f>
        <v>158</v>
      </c>
      <c r="K1989" s="21"/>
      <c r="L1989" s="50" t="s">
        <v>97</v>
      </c>
      <c r="M1989" s="40">
        <f t="shared" si="1207"/>
        <v>654332</v>
      </c>
      <c r="N1989" s="40">
        <v>654473</v>
      </c>
      <c r="O1989" s="119">
        <f>N1989-M1989</f>
        <v>141</v>
      </c>
      <c r="P1989" s="21"/>
      <c r="Q1989" s="50" t="s">
        <v>97</v>
      </c>
      <c r="R1989" s="40">
        <f t="shared" si="1199"/>
        <v>654473</v>
      </c>
      <c r="S1989" s="23">
        <v>654501</v>
      </c>
      <c r="T1989" s="119">
        <f>S1989-R1989</f>
        <v>28</v>
      </c>
      <c r="U1989" s="21"/>
      <c r="V1989" s="50" t="s">
        <v>97</v>
      </c>
      <c r="W1989" s="23">
        <f t="shared" si="1200"/>
        <v>654501</v>
      </c>
      <c r="X1989" s="40">
        <v>654533</v>
      </c>
      <c r="Y1989" s="132">
        <f>X1989-W1989</f>
        <v>32</v>
      </c>
      <c r="Z1989" s="21"/>
      <c r="AA1989" s="50" t="s">
        <v>97</v>
      </c>
      <c r="AB1989" s="40">
        <f t="shared" si="1215"/>
        <v>654533</v>
      </c>
      <c r="AC1989" s="40">
        <v>654613</v>
      </c>
      <c r="AD1989" s="119">
        <f>AC1989-AB1989</f>
        <v>80</v>
      </c>
      <c r="AE1989" s="21"/>
      <c r="AF1989" s="50" t="s">
        <v>97</v>
      </c>
      <c r="AG1989" s="40">
        <f t="shared" si="1205"/>
        <v>654613</v>
      </c>
      <c r="AH1989" s="40">
        <v>654657</v>
      </c>
      <c r="AI1989" s="119">
        <f>AH1989-AG1989</f>
        <v>44</v>
      </c>
    </row>
    <row r="1990" spans="2:35" x14ac:dyDescent="0.35">
      <c r="B1990" s="29" t="s">
        <v>130</v>
      </c>
      <c r="C1990" s="40">
        <v>0</v>
      </c>
      <c r="D1990" s="23"/>
      <c r="E1990" s="121">
        <f>E1989+E1988+E1980+E1972+E1973+E1971+E1970+E1969+E1968</f>
        <v>6278</v>
      </c>
      <c r="F1990" s="21"/>
      <c r="G1990" s="29" t="s">
        <v>130</v>
      </c>
      <c r="H1990" s="23">
        <f t="shared" si="1214"/>
        <v>0</v>
      </c>
      <c r="I1990" s="40">
        <v>0</v>
      </c>
      <c r="J1990" s="121">
        <f>J1989+J1988+J1980+J1972+J1973+J1971+J1970+J1969+J1968</f>
        <v>6469</v>
      </c>
      <c r="K1990" s="21"/>
      <c r="L1990" s="29" t="s">
        <v>130</v>
      </c>
      <c r="M1990" s="40">
        <f t="shared" si="1207"/>
        <v>0</v>
      </c>
      <c r="N1990" s="40">
        <v>0</v>
      </c>
      <c r="O1990" s="121">
        <f>O1989+O1988+O1980+O1972+O1973+O1971+O1970+O1969+O1968</f>
        <v>6818</v>
      </c>
      <c r="P1990" s="21"/>
      <c r="Q1990" s="29" t="s">
        <v>130</v>
      </c>
      <c r="R1990" s="40">
        <f t="shared" si="1199"/>
        <v>0</v>
      </c>
      <c r="S1990" s="23"/>
      <c r="T1990" s="121">
        <f>T1989+T1988+T1980+T1972+T1973+T1971+T1970+T1969+T1968</f>
        <v>6931</v>
      </c>
      <c r="U1990" s="21"/>
      <c r="V1990" s="29" t="s">
        <v>130</v>
      </c>
      <c r="W1990" s="23">
        <f t="shared" si="1200"/>
        <v>0</v>
      </c>
      <c r="X1990" s="40">
        <v>0</v>
      </c>
      <c r="Y1990" s="121">
        <f>Y1989+Y1988+Y1980+Y1972+Y1973+Y1971+Y1970+Y1969+Y1968</f>
        <v>5875</v>
      </c>
      <c r="Z1990" s="21"/>
      <c r="AA1990" s="29" t="s">
        <v>130</v>
      </c>
      <c r="AB1990" s="40">
        <f t="shared" si="1215"/>
        <v>0</v>
      </c>
      <c r="AC1990" s="40">
        <v>0</v>
      </c>
      <c r="AD1990" s="121">
        <f>AD1989+AD1988+AD1980+AD1972+AD1973+AD1971+AD1970+AD1969+AD1968</f>
        <v>5475</v>
      </c>
      <c r="AE1990" s="21"/>
      <c r="AF1990" s="29" t="s">
        <v>130</v>
      </c>
      <c r="AG1990" s="40">
        <f t="shared" si="1205"/>
        <v>0</v>
      </c>
      <c r="AH1990" s="40">
        <v>0</v>
      </c>
      <c r="AI1990" s="121">
        <f>AI1989+AI1988+AI1980+AI1972+AI1973+AI1971+AI1970+AI1969+AI1968</f>
        <v>6591</v>
      </c>
    </row>
    <row r="1991" spans="2:35" x14ac:dyDescent="0.35">
      <c r="B1991" s="21"/>
      <c r="C1991" s="21"/>
      <c r="D1991" s="21"/>
      <c r="E1991" s="123">
        <f>E1990-E1974+471</f>
        <v>5239</v>
      </c>
      <c r="F1991" s="21"/>
      <c r="G1991" s="21"/>
      <c r="H1991" s="23"/>
      <c r="I1991" s="40">
        <v>0</v>
      </c>
      <c r="J1991" s="123">
        <f>J1990-J1974+471</f>
        <v>5530</v>
      </c>
      <c r="K1991" s="21"/>
      <c r="L1991" s="21"/>
      <c r="M1991" s="21"/>
      <c r="N1991" s="21"/>
      <c r="O1991" s="123">
        <f>O1990-O1974+471</f>
        <v>5809</v>
      </c>
      <c r="P1991" s="21"/>
      <c r="Q1991" s="21"/>
      <c r="R1991" s="21"/>
      <c r="S1991" s="21"/>
      <c r="T1991" s="123">
        <f>T1990-T1974+471</f>
        <v>5912</v>
      </c>
      <c r="U1991" s="21"/>
      <c r="V1991" s="21"/>
      <c r="W1991" s="23"/>
      <c r="X1991" s="40">
        <v>0</v>
      </c>
      <c r="Y1991" s="123">
        <f>Y1990-Y1974+471</f>
        <v>5076</v>
      </c>
      <c r="Z1991" s="21"/>
      <c r="AA1991" s="21"/>
      <c r="AB1991" s="21"/>
      <c r="AC1991" s="21"/>
      <c r="AD1991" s="123">
        <f>AD1990-AD1974+471</f>
        <v>3946</v>
      </c>
      <c r="AE1991" s="21"/>
      <c r="AF1991" s="21"/>
      <c r="AG1991" s="21"/>
      <c r="AH1991" s="21">
        <v>0</v>
      </c>
      <c r="AI1991" s="123">
        <f>AI1990-AI1974+471</f>
        <v>5152</v>
      </c>
    </row>
    <row r="1993" spans="2:35" x14ac:dyDescent="0.35">
      <c r="B1993" s="117" t="s">
        <v>114</v>
      </c>
      <c r="C1993" s="292" t="s">
        <v>2052</v>
      </c>
      <c r="D1993" s="293"/>
      <c r="E1993" s="294"/>
      <c r="F1993" s="21"/>
      <c r="G1993" s="117" t="s">
        <v>114</v>
      </c>
      <c r="H1993" s="292" t="s">
        <v>2053</v>
      </c>
      <c r="I1993" s="293"/>
      <c r="J1993" s="294"/>
      <c r="K1993" s="21"/>
      <c r="L1993" s="117" t="s">
        <v>114</v>
      </c>
      <c r="M1993" s="292" t="s">
        <v>2054</v>
      </c>
      <c r="N1993" s="293"/>
      <c r="O1993" s="294"/>
      <c r="P1993" s="21"/>
      <c r="Q1993" s="117" t="s">
        <v>114</v>
      </c>
      <c r="R1993" s="292" t="s">
        <v>2055</v>
      </c>
      <c r="S1993" s="293"/>
      <c r="T1993" s="294"/>
      <c r="U1993" s="21"/>
      <c r="V1993" s="117" t="s">
        <v>114</v>
      </c>
      <c r="W1993" s="292" t="s">
        <v>2056</v>
      </c>
      <c r="X1993" s="293"/>
      <c r="Y1993" s="294"/>
      <c r="Z1993" s="21"/>
      <c r="AA1993" s="117" t="s">
        <v>114</v>
      </c>
      <c r="AB1993" s="292" t="s">
        <v>2057</v>
      </c>
      <c r="AC1993" s="293"/>
      <c r="AD1993" s="294"/>
      <c r="AE1993" s="21"/>
      <c r="AF1993" s="117" t="s">
        <v>114</v>
      </c>
      <c r="AG1993" s="292" t="s">
        <v>2058</v>
      </c>
      <c r="AH1993" s="293"/>
      <c r="AI1993" s="294"/>
    </row>
    <row r="1994" spans="2:35" x14ac:dyDescent="0.35">
      <c r="B1994" s="50"/>
      <c r="C1994" s="118" t="s">
        <v>81</v>
      </c>
      <c r="D1994" s="118" t="s">
        <v>82</v>
      </c>
      <c r="E1994" s="118" t="s">
        <v>95</v>
      </c>
      <c r="F1994" s="21"/>
      <c r="G1994" s="50"/>
      <c r="H1994" s="118" t="s">
        <v>81</v>
      </c>
      <c r="I1994" s="118" t="s">
        <v>82</v>
      </c>
      <c r="J1994" s="118" t="s">
        <v>95</v>
      </c>
      <c r="K1994" s="21"/>
      <c r="L1994" s="50"/>
      <c r="M1994" s="118" t="s">
        <v>81</v>
      </c>
      <c r="N1994" s="118" t="s">
        <v>82</v>
      </c>
      <c r="O1994" s="118" t="s">
        <v>95</v>
      </c>
      <c r="P1994" s="21"/>
      <c r="Q1994" s="50"/>
      <c r="R1994" s="118" t="s">
        <v>81</v>
      </c>
      <c r="S1994" s="118" t="s">
        <v>82</v>
      </c>
      <c r="T1994" s="118" t="s">
        <v>95</v>
      </c>
      <c r="U1994" s="21"/>
      <c r="V1994" s="50"/>
      <c r="W1994" s="118" t="s">
        <v>81</v>
      </c>
      <c r="X1994" s="118" t="s">
        <v>82</v>
      </c>
      <c r="Y1994" s="118" t="s">
        <v>95</v>
      </c>
      <c r="Z1994" s="21"/>
      <c r="AA1994" s="50"/>
      <c r="AB1994" s="118" t="s">
        <v>81</v>
      </c>
      <c r="AC1994" s="118" t="s">
        <v>82</v>
      </c>
      <c r="AD1994" s="118" t="s">
        <v>95</v>
      </c>
      <c r="AE1994" s="21"/>
      <c r="AF1994" s="50"/>
      <c r="AG1994" s="118" t="s">
        <v>81</v>
      </c>
      <c r="AH1994" s="118" t="s">
        <v>82</v>
      </c>
      <c r="AI1994" s="118" t="s">
        <v>95</v>
      </c>
    </row>
    <row r="1995" spans="2:35" x14ac:dyDescent="0.35">
      <c r="B1995" s="50" t="s">
        <v>92</v>
      </c>
      <c r="C1995" s="40">
        <f>AH1968</f>
        <v>539957</v>
      </c>
      <c r="D1995" s="23">
        <v>540102</v>
      </c>
      <c r="E1995" s="119">
        <f>(D1995-C1995)*10</f>
        <v>1450</v>
      </c>
      <c r="F1995" s="21"/>
      <c r="G1995" s="50" t="s">
        <v>92</v>
      </c>
      <c r="H1995" s="23">
        <f>D1995</f>
        <v>540102</v>
      </c>
      <c r="I1995" s="40">
        <v>540278</v>
      </c>
      <c r="J1995" s="119">
        <f>(I1995-H1995)*10</f>
        <v>1760</v>
      </c>
      <c r="K1995" s="21"/>
      <c r="L1995" s="50" t="s">
        <v>92</v>
      </c>
      <c r="M1995" s="40">
        <f>I1995</f>
        <v>540278</v>
      </c>
      <c r="N1995" s="40">
        <v>540439</v>
      </c>
      <c r="O1995" s="119">
        <f>(N1995-M1995)*10</f>
        <v>1610</v>
      </c>
      <c r="P1995" s="21"/>
      <c r="Q1995" s="50" t="s">
        <v>92</v>
      </c>
      <c r="R1995" s="40">
        <f t="shared" ref="R1995:R2002" si="1217">N1995</f>
        <v>540439</v>
      </c>
      <c r="S1995" s="23">
        <v>541999</v>
      </c>
      <c r="T1995" s="119">
        <v>1560</v>
      </c>
      <c r="U1995" s="21"/>
      <c r="V1995" s="50" t="s">
        <v>92</v>
      </c>
      <c r="W1995" s="23">
        <f t="shared" ref="W1995:W2017" si="1218">S1995</f>
        <v>541999</v>
      </c>
      <c r="X1995" s="40">
        <v>540747</v>
      </c>
      <c r="Y1995" s="132">
        <v>1252</v>
      </c>
      <c r="Z1995" s="21"/>
      <c r="AA1995" s="50" t="s">
        <v>92</v>
      </c>
      <c r="AB1995" s="40">
        <f>X1995</f>
        <v>540747</v>
      </c>
      <c r="AC1995" s="40">
        <v>540918</v>
      </c>
      <c r="AD1995" s="132">
        <v>1710</v>
      </c>
      <c r="AE1995" s="21"/>
      <c r="AF1995" s="50" t="s">
        <v>92</v>
      </c>
      <c r="AG1995" s="40">
        <f>AC1995</f>
        <v>540918</v>
      </c>
      <c r="AH1995" s="40">
        <v>541094</v>
      </c>
      <c r="AI1995" s="119">
        <v>1760</v>
      </c>
    </row>
    <row r="1996" spans="2:35" x14ac:dyDescent="0.35">
      <c r="B1996" s="50" t="s">
        <v>6</v>
      </c>
      <c r="C1996" s="40">
        <f t="shared" ref="C1996:C2016" si="1219">AH1969</f>
        <v>411182</v>
      </c>
      <c r="D1996" s="23">
        <v>411382</v>
      </c>
      <c r="E1996" s="119">
        <f>D1996-C1996</f>
        <v>200</v>
      </c>
      <c r="F1996" s="21"/>
      <c r="G1996" s="50" t="s">
        <v>6</v>
      </c>
      <c r="H1996" s="23">
        <f t="shared" ref="H1996:H2007" si="1220">D1996</f>
        <v>411382</v>
      </c>
      <c r="I1996" s="40">
        <v>411735</v>
      </c>
      <c r="J1996" s="119">
        <f>I1996-H1996</f>
        <v>353</v>
      </c>
      <c r="K1996" s="21"/>
      <c r="L1996" s="50" t="s">
        <v>6</v>
      </c>
      <c r="M1996" s="40">
        <f>I1996</f>
        <v>411735</v>
      </c>
      <c r="N1996" s="40">
        <v>411910</v>
      </c>
      <c r="O1996" s="119">
        <f>N1996-M1996</f>
        <v>175</v>
      </c>
      <c r="P1996" s="21"/>
      <c r="Q1996" s="50" t="s">
        <v>6</v>
      </c>
      <c r="R1996" s="40">
        <f t="shared" si="1217"/>
        <v>411910</v>
      </c>
      <c r="S1996" s="23">
        <v>412065</v>
      </c>
      <c r="T1996" s="119">
        <f>S1996-R1996</f>
        <v>155</v>
      </c>
      <c r="U1996" s="21"/>
      <c r="V1996" s="50" t="s">
        <v>6</v>
      </c>
      <c r="W1996" s="23">
        <f t="shared" si="1218"/>
        <v>412065</v>
      </c>
      <c r="X1996" s="40">
        <v>412272</v>
      </c>
      <c r="Y1996" s="119">
        <f>X1996-W1996</f>
        <v>207</v>
      </c>
      <c r="Z1996" s="21"/>
      <c r="AA1996" s="50" t="s">
        <v>6</v>
      </c>
      <c r="AB1996" s="40">
        <f>X1996</f>
        <v>412272</v>
      </c>
      <c r="AC1996" s="40">
        <v>412472</v>
      </c>
      <c r="AD1996" s="119">
        <f>AC1996-AB1996</f>
        <v>200</v>
      </c>
      <c r="AE1996" s="21"/>
      <c r="AF1996" s="50" t="s">
        <v>6</v>
      </c>
      <c r="AG1996" s="40">
        <f>AC1996</f>
        <v>412472</v>
      </c>
      <c r="AH1996" s="40">
        <v>412658</v>
      </c>
      <c r="AI1996" s="119">
        <f>AH1996-AG1996</f>
        <v>186</v>
      </c>
    </row>
    <row r="1997" spans="2:35" x14ac:dyDescent="0.35">
      <c r="B1997" s="50" t="s">
        <v>103</v>
      </c>
      <c r="C1997" s="40">
        <f t="shared" si="1219"/>
        <v>266130</v>
      </c>
      <c r="D1997" s="23">
        <v>266984</v>
      </c>
      <c r="E1997" s="119">
        <f>D1997-C1997</f>
        <v>854</v>
      </c>
      <c r="F1997" s="21"/>
      <c r="G1997" s="50" t="s">
        <v>103</v>
      </c>
      <c r="H1997" s="23">
        <f t="shared" si="1220"/>
        <v>266984</v>
      </c>
      <c r="I1997" s="40">
        <v>267818</v>
      </c>
      <c r="J1997" s="119">
        <f>I1997-H1997</f>
        <v>834</v>
      </c>
      <c r="K1997" s="21"/>
      <c r="L1997" s="50" t="s">
        <v>103</v>
      </c>
      <c r="M1997" s="40">
        <f t="shared" ref="M1997:M2002" si="1221">I1997</f>
        <v>267818</v>
      </c>
      <c r="N1997" s="40">
        <v>268607</v>
      </c>
      <c r="O1997" s="132">
        <f>N1997-M1997</f>
        <v>789</v>
      </c>
      <c r="P1997" s="21"/>
      <c r="Q1997" s="50" t="s">
        <v>103</v>
      </c>
      <c r="R1997" s="40">
        <f t="shared" si="1217"/>
        <v>268607</v>
      </c>
      <c r="S1997" s="23">
        <v>269361</v>
      </c>
      <c r="T1997" s="119">
        <f>S1997-R1997</f>
        <v>754</v>
      </c>
      <c r="U1997" s="21"/>
      <c r="V1997" s="50" t="s">
        <v>103</v>
      </c>
      <c r="W1997" s="23">
        <f t="shared" si="1218"/>
        <v>269361</v>
      </c>
      <c r="X1997" s="40">
        <v>270135</v>
      </c>
      <c r="Y1997" s="119">
        <f>X1997-W1997</f>
        <v>774</v>
      </c>
      <c r="Z1997" s="21"/>
      <c r="AA1997" s="50" t="s">
        <v>103</v>
      </c>
      <c r="AB1997" s="40">
        <f t="shared" ref="AB1997:AB2007" si="1222">X1997</f>
        <v>270135</v>
      </c>
      <c r="AC1997" s="40">
        <v>270869</v>
      </c>
      <c r="AD1997" s="132">
        <f>AC1997-AB1997</f>
        <v>734</v>
      </c>
      <c r="AE1997" s="21"/>
      <c r="AF1997" s="50" t="s">
        <v>103</v>
      </c>
      <c r="AG1997" s="40">
        <f t="shared" ref="AG1997:AG2017" si="1223">AC1997</f>
        <v>270869</v>
      </c>
      <c r="AH1997" s="40">
        <v>271603</v>
      </c>
      <c r="AI1997" s="132">
        <f>AH1997-AG1997</f>
        <v>734</v>
      </c>
    </row>
    <row r="1998" spans="2:35" x14ac:dyDescent="0.35">
      <c r="B1998" s="28" t="s">
        <v>100</v>
      </c>
      <c r="C1998" s="40">
        <f t="shared" si="1219"/>
        <v>231025</v>
      </c>
      <c r="D1998" s="23">
        <v>231225</v>
      </c>
      <c r="E1998" s="119">
        <f>D1998-C1998</f>
        <v>200</v>
      </c>
      <c r="F1998" s="21"/>
      <c r="G1998" s="28" t="s">
        <v>100</v>
      </c>
      <c r="H1998" s="23">
        <f t="shared" si="1220"/>
        <v>231225</v>
      </c>
      <c r="I1998" s="40">
        <v>231440</v>
      </c>
      <c r="J1998" s="119">
        <f>I1998-H1998</f>
        <v>215</v>
      </c>
      <c r="K1998" s="21"/>
      <c r="L1998" s="28" t="s">
        <v>100</v>
      </c>
      <c r="M1998" s="40">
        <f t="shared" si="1221"/>
        <v>231440</v>
      </c>
      <c r="N1998" s="40">
        <v>231670</v>
      </c>
      <c r="O1998" s="119">
        <f>N1998-M1998</f>
        <v>230</v>
      </c>
      <c r="P1998" s="21"/>
      <c r="Q1998" s="28" t="s">
        <v>100</v>
      </c>
      <c r="R1998" s="40">
        <f t="shared" si="1217"/>
        <v>231670</v>
      </c>
      <c r="S1998" s="23">
        <v>231795</v>
      </c>
      <c r="T1998" s="119">
        <f>S1998-R1998</f>
        <v>125</v>
      </c>
      <c r="U1998" s="21"/>
      <c r="V1998" s="28" t="s">
        <v>100</v>
      </c>
      <c r="W1998" s="23">
        <f t="shared" si="1218"/>
        <v>231795</v>
      </c>
      <c r="X1998" s="40">
        <v>231985</v>
      </c>
      <c r="Y1998" s="119">
        <f>X1998-W1998</f>
        <v>190</v>
      </c>
      <c r="Z1998" s="21"/>
      <c r="AA1998" s="28" t="s">
        <v>100</v>
      </c>
      <c r="AB1998" s="40">
        <f t="shared" si="1222"/>
        <v>231985</v>
      </c>
      <c r="AC1998" s="40">
        <v>232010</v>
      </c>
      <c r="AD1998" s="119">
        <f>AC1998-AB1998</f>
        <v>25</v>
      </c>
      <c r="AE1998" s="21"/>
      <c r="AF1998" s="28" t="s">
        <v>100</v>
      </c>
      <c r="AG1998" s="40">
        <f t="shared" si="1223"/>
        <v>232010</v>
      </c>
      <c r="AH1998" s="40">
        <v>232310</v>
      </c>
      <c r="AI1998" s="119">
        <f>AH1998-AG1998</f>
        <v>300</v>
      </c>
    </row>
    <row r="1999" spans="2:35" x14ac:dyDescent="0.35">
      <c r="B1999" s="28" t="s">
        <v>1176</v>
      </c>
      <c r="C1999" s="40">
        <f t="shared" si="1219"/>
        <v>516</v>
      </c>
      <c r="D1999" s="23">
        <v>516</v>
      </c>
      <c r="E1999" s="119">
        <f>D1999-C1999</f>
        <v>0</v>
      </c>
      <c r="F1999" s="21"/>
      <c r="G1999" s="28" t="s">
        <v>1176</v>
      </c>
      <c r="H1999" s="23">
        <f t="shared" si="1220"/>
        <v>516</v>
      </c>
      <c r="I1999" s="40">
        <v>516</v>
      </c>
      <c r="J1999" s="119">
        <f>I1999-H1999</f>
        <v>0</v>
      </c>
      <c r="K1999" s="21"/>
      <c r="L1999" s="28" t="s">
        <v>1176</v>
      </c>
      <c r="M1999" s="40">
        <f t="shared" si="1221"/>
        <v>516</v>
      </c>
      <c r="N1999" s="40">
        <v>516</v>
      </c>
      <c r="O1999" s="119">
        <f>N1999-M1999</f>
        <v>0</v>
      </c>
      <c r="P1999" s="21"/>
      <c r="Q1999" s="28" t="s">
        <v>1176</v>
      </c>
      <c r="R1999" s="40">
        <f t="shared" si="1217"/>
        <v>516</v>
      </c>
      <c r="S1999" s="23">
        <v>516</v>
      </c>
      <c r="T1999" s="119">
        <f>S1999-R1999</f>
        <v>0</v>
      </c>
      <c r="U1999" s="21"/>
      <c r="V1999" s="28" t="s">
        <v>1176</v>
      </c>
      <c r="W1999" s="23">
        <f t="shared" si="1218"/>
        <v>516</v>
      </c>
      <c r="X1999" s="40">
        <v>516</v>
      </c>
      <c r="Y1999" s="119">
        <f>X1999-W1999</f>
        <v>0</v>
      </c>
      <c r="Z1999" s="21"/>
      <c r="AA1999" s="28" t="s">
        <v>1176</v>
      </c>
      <c r="AB1999" s="40">
        <f t="shared" si="1222"/>
        <v>516</v>
      </c>
      <c r="AC1999" s="40">
        <v>516</v>
      </c>
      <c r="AD1999" s="119">
        <f>AC1999-AB1999</f>
        <v>0</v>
      </c>
      <c r="AE1999" s="21"/>
      <c r="AF1999" s="28" t="s">
        <v>1176</v>
      </c>
      <c r="AG1999" s="40">
        <f t="shared" si="1223"/>
        <v>516</v>
      </c>
      <c r="AH1999" s="40">
        <v>516</v>
      </c>
      <c r="AI1999" s="119">
        <f>AH1999-AG1999</f>
        <v>0</v>
      </c>
    </row>
    <row r="2000" spans="2:35" x14ac:dyDescent="0.35">
      <c r="B2000" s="28" t="s">
        <v>1179</v>
      </c>
      <c r="C2000" s="40">
        <f t="shared" si="1219"/>
        <v>12279</v>
      </c>
      <c r="D2000" s="23">
        <v>12279</v>
      </c>
      <c r="E2000" s="119">
        <f>D2000-C2000</f>
        <v>0</v>
      </c>
      <c r="F2000" s="21"/>
      <c r="G2000" s="28" t="s">
        <v>1179</v>
      </c>
      <c r="H2000" s="23">
        <f t="shared" si="1220"/>
        <v>12279</v>
      </c>
      <c r="I2000" s="40">
        <v>12279</v>
      </c>
      <c r="J2000" s="119">
        <f>I2000-H2000</f>
        <v>0</v>
      </c>
      <c r="K2000" s="21"/>
      <c r="L2000" s="28" t="s">
        <v>1179</v>
      </c>
      <c r="M2000" s="40">
        <f t="shared" si="1221"/>
        <v>12279</v>
      </c>
      <c r="N2000" s="40">
        <v>12279</v>
      </c>
      <c r="O2000" s="119">
        <f>N2000-M2000</f>
        <v>0</v>
      </c>
      <c r="P2000" s="21"/>
      <c r="Q2000" s="28" t="s">
        <v>1179</v>
      </c>
      <c r="R2000" s="40">
        <f t="shared" si="1217"/>
        <v>12279</v>
      </c>
      <c r="S2000" s="23">
        <v>12279</v>
      </c>
      <c r="T2000" s="119">
        <f>S2000-R2000</f>
        <v>0</v>
      </c>
      <c r="U2000" s="21"/>
      <c r="V2000" s="28" t="s">
        <v>1179</v>
      </c>
      <c r="W2000" s="23">
        <f t="shared" si="1218"/>
        <v>12279</v>
      </c>
      <c r="X2000" s="40">
        <v>12279</v>
      </c>
      <c r="Y2000" s="119">
        <f>X2000-W2000</f>
        <v>0</v>
      </c>
      <c r="Z2000" s="21"/>
      <c r="AA2000" s="28" t="s">
        <v>1179</v>
      </c>
      <c r="AB2000" s="40">
        <f t="shared" si="1222"/>
        <v>12279</v>
      </c>
      <c r="AC2000" s="40">
        <v>12279</v>
      </c>
      <c r="AD2000" s="119">
        <f>AC2000-AB2000</f>
        <v>0</v>
      </c>
      <c r="AE2000" s="21"/>
      <c r="AF2000" s="28" t="s">
        <v>1179</v>
      </c>
      <c r="AG2000" s="40">
        <f t="shared" si="1223"/>
        <v>12279</v>
      </c>
      <c r="AH2000" s="40">
        <v>12279</v>
      </c>
      <c r="AI2000" s="119">
        <f>AH2000-AG2000</f>
        <v>0</v>
      </c>
    </row>
    <row r="2001" spans="2:35" x14ac:dyDescent="0.35">
      <c r="B2001" s="50" t="s">
        <v>3</v>
      </c>
      <c r="C2001" s="40">
        <f t="shared" si="1219"/>
        <v>411958</v>
      </c>
      <c r="D2001" s="23">
        <v>412160</v>
      </c>
      <c r="E2001" s="119">
        <f>(D2001-C2001)*10</f>
        <v>2020</v>
      </c>
      <c r="F2001" s="21"/>
      <c r="G2001" s="50" t="s">
        <v>3</v>
      </c>
      <c r="H2001" s="23">
        <f t="shared" si="1220"/>
        <v>412160</v>
      </c>
      <c r="I2001" s="40">
        <v>412316</v>
      </c>
      <c r="J2001" s="119">
        <f>(I2001-H2001)*10</f>
        <v>1560</v>
      </c>
      <c r="K2001" s="21"/>
      <c r="L2001" s="50" t="s">
        <v>3</v>
      </c>
      <c r="M2001" s="40">
        <f t="shared" si="1221"/>
        <v>412316</v>
      </c>
      <c r="N2001" s="40">
        <v>412406</v>
      </c>
      <c r="O2001" s="119">
        <f>(N2001-M2001)*10</f>
        <v>900</v>
      </c>
      <c r="P2001" s="21"/>
      <c r="Q2001" s="50" t="s">
        <v>3</v>
      </c>
      <c r="R2001" s="40">
        <f t="shared" si="1217"/>
        <v>412406</v>
      </c>
      <c r="S2001" s="23">
        <v>412616</v>
      </c>
      <c r="T2001" s="119">
        <f>(S2001-R2001)*10</f>
        <v>2100</v>
      </c>
      <c r="U2001" s="21"/>
      <c r="V2001" s="50" t="s">
        <v>3</v>
      </c>
      <c r="W2001" s="23">
        <f t="shared" si="1218"/>
        <v>412616</v>
      </c>
      <c r="X2001" s="40">
        <v>412791</v>
      </c>
      <c r="Y2001" s="119">
        <f>(X2001-W2001)*10</f>
        <v>1750</v>
      </c>
      <c r="Z2001" s="21"/>
      <c r="AA2001" s="50" t="s">
        <v>3</v>
      </c>
      <c r="AB2001" s="40">
        <f t="shared" si="1222"/>
        <v>412791</v>
      </c>
      <c r="AC2001" s="40">
        <v>412954</v>
      </c>
      <c r="AD2001" s="119">
        <f>(AC2001-AB2001)*10</f>
        <v>1630</v>
      </c>
      <c r="AE2001" s="21"/>
      <c r="AF2001" s="50" t="s">
        <v>3</v>
      </c>
      <c r="AG2001" s="40">
        <f t="shared" si="1223"/>
        <v>412954</v>
      </c>
      <c r="AH2001" s="40">
        <v>413104</v>
      </c>
      <c r="AI2001" s="119">
        <f>(AH2001-AG2001)*10</f>
        <v>1500</v>
      </c>
    </row>
    <row r="2002" spans="2:35" x14ac:dyDescent="0.35">
      <c r="B2002" s="50" t="s">
        <v>83</v>
      </c>
      <c r="C2002" s="40">
        <f t="shared" si="1219"/>
        <v>33296</v>
      </c>
      <c r="D2002" s="23">
        <v>33303</v>
      </c>
      <c r="E2002" s="119">
        <f>D2002-Supply!C2002</f>
        <v>7</v>
      </c>
      <c r="F2002" s="21"/>
      <c r="G2002" s="50" t="s">
        <v>83</v>
      </c>
      <c r="H2002" s="23">
        <f t="shared" si="1220"/>
        <v>33303</v>
      </c>
      <c r="I2002" s="40">
        <v>33310</v>
      </c>
      <c r="J2002" s="132">
        <f>I2002-H2002</f>
        <v>7</v>
      </c>
      <c r="K2002" s="21"/>
      <c r="L2002" s="50" t="s">
        <v>83</v>
      </c>
      <c r="M2002" s="40">
        <f t="shared" si="1221"/>
        <v>33310</v>
      </c>
      <c r="N2002" s="40">
        <v>33334</v>
      </c>
      <c r="O2002" s="119">
        <f>N2002-Supply!M2002</f>
        <v>24</v>
      </c>
      <c r="P2002" s="21"/>
      <c r="Q2002" s="50" t="s">
        <v>83</v>
      </c>
      <c r="R2002" s="40">
        <f t="shared" si="1217"/>
        <v>33334</v>
      </c>
      <c r="S2002" s="23">
        <v>33345</v>
      </c>
      <c r="T2002" s="119">
        <f>S2002-Supply!R2002</f>
        <v>11</v>
      </c>
      <c r="U2002" s="21"/>
      <c r="V2002" s="50" t="s">
        <v>83</v>
      </c>
      <c r="W2002" s="23">
        <f t="shared" si="1218"/>
        <v>33345</v>
      </c>
      <c r="X2002" s="40">
        <v>33360</v>
      </c>
      <c r="Y2002" s="132">
        <f>X2002-W2002</f>
        <v>15</v>
      </c>
      <c r="Z2002" s="21"/>
      <c r="AA2002" s="50" t="s">
        <v>83</v>
      </c>
      <c r="AB2002" s="40">
        <f t="shared" si="1222"/>
        <v>33360</v>
      </c>
      <c r="AC2002" s="40">
        <v>33371</v>
      </c>
      <c r="AD2002" s="132">
        <f>AC2002-Supply!AB2002</f>
        <v>11</v>
      </c>
      <c r="AE2002" s="21"/>
      <c r="AF2002" s="50" t="s">
        <v>83</v>
      </c>
      <c r="AG2002" s="40">
        <f t="shared" si="1223"/>
        <v>33371</v>
      </c>
      <c r="AH2002" s="40">
        <v>33379</v>
      </c>
      <c r="AI2002" s="119">
        <f>AH2002-Supply!AG2002</f>
        <v>8</v>
      </c>
    </row>
    <row r="2003" spans="2:35" x14ac:dyDescent="0.35">
      <c r="B2003" s="50" t="s">
        <v>84</v>
      </c>
      <c r="C2003" s="40">
        <f t="shared" si="1219"/>
        <v>63637</v>
      </c>
      <c r="D2003" s="23">
        <v>63647</v>
      </c>
      <c r="E2003" s="119">
        <f>D2003-Supply!C2003</f>
        <v>10</v>
      </c>
      <c r="F2003" s="21"/>
      <c r="G2003" s="50" t="s">
        <v>84</v>
      </c>
      <c r="H2003" s="23">
        <f t="shared" si="1220"/>
        <v>63647</v>
      </c>
      <c r="I2003" s="40">
        <v>63709</v>
      </c>
      <c r="J2003" s="119">
        <f>I2003-H2003</f>
        <v>62</v>
      </c>
      <c r="K2003" s="21"/>
      <c r="L2003" s="50" t="s">
        <v>84</v>
      </c>
      <c r="M2003" s="40">
        <f>I2003</f>
        <v>63709</v>
      </c>
      <c r="N2003" s="40">
        <v>63747</v>
      </c>
      <c r="O2003" s="119">
        <f>N2003-M2003</f>
        <v>38</v>
      </c>
      <c r="P2003" s="21"/>
      <c r="Q2003" s="50" t="s">
        <v>84</v>
      </c>
      <c r="R2003" s="40">
        <f>N2003</f>
        <v>63747</v>
      </c>
      <c r="S2003" s="23">
        <v>63795</v>
      </c>
      <c r="T2003" s="119">
        <f>S2003-R2003</f>
        <v>48</v>
      </c>
      <c r="U2003" s="21"/>
      <c r="V2003" s="50" t="s">
        <v>84</v>
      </c>
      <c r="W2003" s="23">
        <f t="shared" si="1218"/>
        <v>63795</v>
      </c>
      <c r="X2003" s="40">
        <v>63891</v>
      </c>
      <c r="Y2003" s="119">
        <f>X2003-W2003</f>
        <v>96</v>
      </c>
      <c r="Z2003" s="21"/>
      <c r="AA2003" s="50" t="s">
        <v>84</v>
      </c>
      <c r="AB2003" s="40">
        <f t="shared" si="1222"/>
        <v>63891</v>
      </c>
      <c r="AC2003" s="40">
        <v>63979</v>
      </c>
      <c r="AD2003" s="119">
        <f>AC2003-AB2003</f>
        <v>88</v>
      </c>
      <c r="AE2003" s="21"/>
      <c r="AF2003" s="50" t="s">
        <v>84</v>
      </c>
      <c r="AG2003" s="40">
        <f t="shared" si="1223"/>
        <v>63979</v>
      </c>
      <c r="AH2003" s="40">
        <v>63979</v>
      </c>
      <c r="AI2003" s="119">
        <f>AH2003-AG2003</f>
        <v>0</v>
      </c>
    </row>
    <row r="2004" spans="2:35" x14ac:dyDescent="0.35">
      <c r="B2004" s="50" t="s">
        <v>98</v>
      </c>
      <c r="C2004" s="40">
        <f t="shared" si="1219"/>
        <v>139852</v>
      </c>
      <c r="D2004" s="23">
        <v>139852</v>
      </c>
      <c r="E2004" s="119">
        <f>D2004-C2004</f>
        <v>0</v>
      </c>
      <c r="F2004" s="21"/>
      <c r="G2004" s="50" t="s">
        <v>98</v>
      </c>
      <c r="H2004" s="23">
        <f t="shared" si="1220"/>
        <v>139852</v>
      </c>
      <c r="I2004" s="40">
        <v>139852</v>
      </c>
      <c r="J2004" s="119">
        <f>I2004-H2004</f>
        <v>0</v>
      </c>
      <c r="K2004" s="21"/>
      <c r="L2004" s="50" t="s">
        <v>98</v>
      </c>
      <c r="M2004" s="40">
        <f t="shared" ref="M2004:M2017" si="1224">I2004</f>
        <v>139852</v>
      </c>
      <c r="N2004" s="40">
        <v>139852</v>
      </c>
      <c r="O2004" s="119">
        <f>N2004-M2004</f>
        <v>0</v>
      </c>
      <c r="P2004" s="21"/>
      <c r="Q2004" s="50" t="s">
        <v>98</v>
      </c>
      <c r="R2004" s="40">
        <f t="shared" ref="R2004:R2017" si="1225">N2004</f>
        <v>139852</v>
      </c>
      <c r="S2004" s="23">
        <v>139852</v>
      </c>
      <c r="T2004" s="119">
        <f>S2004-R2004</f>
        <v>0</v>
      </c>
      <c r="U2004" s="21"/>
      <c r="V2004" s="50" t="s">
        <v>98</v>
      </c>
      <c r="W2004" s="23">
        <f t="shared" si="1218"/>
        <v>139852</v>
      </c>
      <c r="X2004" s="40">
        <v>139852</v>
      </c>
      <c r="Y2004" s="119">
        <f>X2004-W2004</f>
        <v>0</v>
      </c>
      <c r="Z2004" s="21"/>
      <c r="AA2004" s="50" t="s">
        <v>98</v>
      </c>
      <c r="AB2004" s="40">
        <f t="shared" si="1222"/>
        <v>139852</v>
      </c>
      <c r="AC2004" s="40">
        <v>139852</v>
      </c>
      <c r="AD2004" s="132">
        <v>0</v>
      </c>
      <c r="AE2004" s="21"/>
      <c r="AF2004" s="50" t="s">
        <v>98</v>
      </c>
      <c r="AG2004" s="40">
        <f t="shared" si="1223"/>
        <v>139852</v>
      </c>
      <c r="AH2004" s="40">
        <v>139852</v>
      </c>
      <c r="AI2004" s="119">
        <f>AH2004-AG2004</f>
        <v>0</v>
      </c>
    </row>
    <row r="2005" spans="2:35" x14ac:dyDescent="0.35">
      <c r="B2005" s="50" t="s">
        <v>85</v>
      </c>
      <c r="C2005" s="40">
        <f t="shared" si="1219"/>
        <v>1082</v>
      </c>
      <c r="D2005" s="23">
        <v>1082</v>
      </c>
      <c r="E2005" s="119">
        <f>D2005-C2005</f>
        <v>0</v>
      </c>
      <c r="F2005" s="21"/>
      <c r="G2005" s="50" t="s">
        <v>85</v>
      </c>
      <c r="H2005" s="23">
        <f t="shared" si="1220"/>
        <v>1082</v>
      </c>
      <c r="I2005" s="40">
        <v>1082</v>
      </c>
      <c r="J2005" s="119">
        <f>I2005-H2005</f>
        <v>0</v>
      </c>
      <c r="K2005" s="21"/>
      <c r="L2005" s="50" t="s">
        <v>85</v>
      </c>
      <c r="M2005" s="40">
        <f t="shared" si="1224"/>
        <v>1082</v>
      </c>
      <c r="N2005" s="40">
        <v>1082</v>
      </c>
      <c r="O2005" s="119">
        <f>N2005-M2005</f>
        <v>0</v>
      </c>
      <c r="P2005" s="21"/>
      <c r="Q2005" s="50" t="s">
        <v>85</v>
      </c>
      <c r="R2005" s="40">
        <f t="shared" si="1225"/>
        <v>1082</v>
      </c>
      <c r="S2005" s="23">
        <v>1082</v>
      </c>
      <c r="T2005" s="119">
        <f>S2005-R2005</f>
        <v>0</v>
      </c>
      <c r="U2005" s="21"/>
      <c r="V2005" s="50" t="s">
        <v>85</v>
      </c>
      <c r="W2005" s="23">
        <f t="shared" si="1218"/>
        <v>1082</v>
      </c>
      <c r="X2005" s="40">
        <v>1082</v>
      </c>
      <c r="Y2005" s="119">
        <f>X2005-W2005</f>
        <v>0</v>
      </c>
      <c r="Z2005" s="21"/>
      <c r="AA2005" s="50" t="s">
        <v>85</v>
      </c>
      <c r="AB2005" s="40">
        <f t="shared" si="1222"/>
        <v>1082</v>
      </c>
      <c r="AC2005" s="40">
        <v>1082</v>
      </c>
      <c r="AD2005" s="119">
        <f>AC2005-AB2005</f>
        <v>0</v>
      </c>
      <c r="AE2005" s="21"/>
      <c r="AF2005" s="50" t="s">
        <v>85</v>
      </c>
      <c r="AG2005" s="40">
        <f t="shared" si="1223"/>
        <v>1082</v>
      </c>
      <c r="AH2005" s="40">
        <v>1082</v>
      </c>
      <c r="AI2005" s="119">
        <f>AH2005-AG2005</f>
        <v>0</v>
      </c>
    </row>
    <row r="2006" spans="2:35" x14ac:dyDescent="0.35">
      <c r="B2006" s="50" t="s">
        <v>86</v>
      </c>
      <c r="C2006" s="40">
        <f t="shared" si="1219"/>
        <v>6242</v>
      </c>
      <c r="D2006" s="23">
        <v>6447</v>
      </c>
      <c r="E2006" s="119">
        <f>D2006-C2006</f>
        <v>205</v>
      </c>
      <c r="F2006" s="21"/>
      <c r="G2006" s="50" t="s">
        <v>86</v>
      </c>
      <c r="H2006" s="23">
        <f t="shared" si="1220"/>
        <v>6447</v>
      </c>
      <c r="I2006" s="40">
        <v>6512</v>
      </c>
      <c r="J2006" s="119">
        <f>I2006-H2006</f>
        <v>65</v>
      </c>
      <c r="K2006" s="21"/>
      <c r="L2006" s="50" t="s">
        <v>86</v>
      </c>
      <c r="M2006" s="40">
        <f t="shared" si="1224"/>
        <v>6512</v>
      </c>
      <c r="N2006" s="40">
        <v>6641</v>
      </c>
      <c r="O2006" s="119">
        <f>N2006-M2006</f>
        <v>129</v>
      </c>
      <c r="P2006" s="21"/>
      <c r="Q2006" s="50" t="s">
        <v>86</v>
      </c>
      <c r="R2006" s="40">
        <f t="shared" si="1225"/>
        <v>6641</v>
      </c>
      <c r="S2006" s="23">
        <v>6785</v>
      </c>
      <c r="T2006" s="119">
        <f>S2006-R2006</f>
        <v>144</v>
      </c>
      <c r="U2006" s="21"/>
      <c r="V2006" s="50" t="s">
        <v>86</v>
      </c>
      <c r="W2006" s="23">
        <f t="shared" si="1218"/>
        <v>6785</v>
      </c>
      <c r="X2006" s="40">
        <v>6900</v>
      </c>
      <c r="Y2006" s="119">
        <f>X2006-W2006</f>
        <v>115</v>
      </c>
      <c r="Z2006" s="21"/>
      <c r="AA2006" s="50" t="s">
        <v>86</v>
      </c>
      <c r="AB2006" s="40">
        <f t="shared" si="1222"/>
        <v>6900</v>
      </c>
      <c r="AC2006" s="40">
        <v>7088</v>
      </c>
      <c r="AD2006" s="119">
        <f>AC2006-AB2006</f>
        <v>188</v>
      </c>
      <c r="AE2006" s="21"/>
      <c r="AF2006" s="50" t="s">
        <v>86</v>
      </c>
      <c r="AG2006" s="40">
        <f t="shared" si="1223"/>
        <v>7088</v>
      </c>
      <c r="AH2006" s="40">
        <v>7283</v>
      </c>
      <c r="AI2006" s="119">
        <f>AH2006-AG2006</f>
        <v>195</v>
      </c>
    </row>
    <row r="2007" spans="2:35" x14ac:dyDescent="0.35">
      <c r="B2007" s="50" t="s">
        <v>93</v>
      </c>
      <c r="C2007" s="40">
        <f t="shared" si="1219"/>
        <v>0</v>
      </c>
      <c r="D2007" s="23"/>
      <c r="E2007" s="119">
        <f>E2006+E2005+E2004+E2003+E2002+E2001</f>
        <v>2242</v>
      </c>
      <c r="F2007" s="21"/>
      <c r="G2007" s="50" t="s">
        <v>93</v>
      </c>
      <c r="H2007" s="23">
        <f t="shared" si="1220"/>
        <v>0</v>
      </c>
      <c r="I2007" s="40"/>
      <c r="J2007" s="119">
        <f>J2006+J2005+J2004+J2003+J2002+J2001</f>
        <v>1694</v>
      </c>
      <c r="K2007" s="21"/>
      <c r="L2007" s="50" t="s">
        <v>93</v>
      </c>
      <c r="M2007" s="40">
        <f t="shared" si="1224"/>
        <v>0</v>
      </c>
      <c r="N2007" s="40"/>
      <c r="O2007" s="119">
        <f>O2006+O2005+O2004+O2003+O2002+O2001</f>
        <v>1091</v>
      </c>
      <c r="P2007" s="21"/>
      <c r="Q2007" s="50" t="s">
        <v>93</v>
      </c>
      <c r="R2007" s="40">
        <f t="shared" si="1225"/>
        <v>0</v>
      </c>
      <c r="S2007" s="23"/>
      <c r="T2007" s="119">
        <f>T2006+T2005+T2004+T2003+T2002+T2001</f>
        <v>2303</v>
      </c>
      <c r="U2007" s="21"/>
      <c r="V2007" s="50" t="s">
        <v>93</v>
      </c>
      <c r="W2007" s="23">
        <f t="shared" si="1218"/>
        <v>0</v>
      </c>
      <c r="X2007" s="40">
        <v>0</v>
      </c>
      <c r="Y2007" s="119">
        <f>Y2006+Y2005+Y2004+Y2003+Y2002+Y2001</f>
        <v>1976</v>
      </c>
      <c r="Z2007" s="21"/>
      <c r="AA2007" s="50" t="s">
        <v>93</v>
      </c>
      <c r="AB2007" s="40">
        <f t="shared" si="1222"/>
        <v>0</v>
      </c>
      <c r="AC2007" s="40">
        <v>0</v>
      </c>
      <c r="AD2007" s="119">
        <f>AD2006+AD2005+AD2004+AD2003+AD2002+AD2001</f>
        <v>1917</v>
      </c>
      <c r="AE2007" s="21"/>
      <c r="AF2007" s="50" t="s">
        <v>93</v>
      </c>
      <c r="AG2007" s="40">
        <f t="shared" si="1223"/>
        <v>0</v>
      </c>
      <c r="AH2007" s="40"/>
      <c r="AI2007" s="119">
        <f>AI2006+AI2005+AI2004+AI2003+AI2002+AI2001</f>
        <v>1703</v>
      </c>
    </row>
    <row r="2008" spans="2:35" x14ac:dyDescent="0.35">
      <c r="B2008" s="50" t="s">
        <v>87</v>
      </c>
      <c r="C2008" s="40">
        <f t="shared" si="1219"/>
        <v>1610118</v>
      </c>
      <c r="D2008" s="40">
        <v>1610118</v>
      </c>
      <c r="E2008" s="119">
        <f t="shared" ref="E2008:E2014" si="1226">D2008-C2008</f>
        <v>0</v>
      </c>
      <c r="F2008" s="21"/>
      <c r="G2008" s="50" t="s">
        <v>87</v>
      </c>
      <c r="H2008" s="40">
        <f>D2008</f>
        <v>1610118</v>
      </c>
      <c r="I2008" s="40">
        <v>1610118</v>
      </c>
      <c r="J2008" s="132">
        <f t="shared" ref="J2008:J2014" si="1227">I2008-H2008</f>
        <v>0</v>
      </c>
      <c r="K2008" s="21"/>
      <c r="L2008" s="50" t="s">
        <v>87</v>
      </c>
      <c r="M2008" s="40">
        <f t="shared" si="1224"/>
        <v>1610118</v>
      </c>
      <c r="N2008" s="40">
        <v>1610118</v>
      </c>
      <c r="O2008" s="119">
        <f t="shared" ref="O2008:O2014" si="1228">N2008-M2008</f>
        <v>0</v>
      </c>
      <c r="P2008" s="21"/>
      <c r="Q2008" s="50" t="s">
        <v>87</v>
      </c>
      <c r="R2008" s="40">
        <f t="shared" si="1225"/>
        <v>1610118</v>
      </c>
      <c r="S2008" s="40">
        <v>1610118</v>
      </c>
      <c r="T2008" s="132">
        <f t="shared" ref="T2008:T2014" si="1229">S2008-R2008</f>
        <v>0</v>
      </c>
      <c r="U2008" s="21"/>
      <c r="V2008" s="50" t="s">
        <v>87</v>
      </c>
      <c r="W2008" s="23">
        <f t="shared" si="1218"/>
        <v>1610118</v>
      </c>
      <c r="X2008" s="40">
        <v>1610118</v>
      </c>
      <c r="Y2008" s="119">
        <f t="shared" ref="Y2008:Y2014" si="1230">X2008-W2008</f>
        <v>0</v>
      </c>
      <c r="Z2008" s="21"/>
      <c r="AA2008" s="50" t="s">
        <v>87</v>
      </c>
      <c r="AB2008" s="40">
        <v>1610118</v>
      </c>
      <c r="AC2008" s="40">
        <v>1610118</v>
      </c>
      <c r="AD2008" s="119">
        <v>0</v>
      </c>
      <c r="AE2008" s="21"/>
      <c r="AF2008" s="50" t="s">
        <v>87</v>
      </c>
      <c r="AG2008" s="40">
        <f t="shared" si="1223"/>
        <v>1610118</v>
      </c>
      <c r="AH2008" s="40">
        <v>1610118</v>
      </c>
      <c r="AI2008" s="119">
        <f t="shared" ref="AI2008:AI2014" si="1231">AH2008-AG2008</f>
        <v>0</v>
      </c>
    </row>
    <row r="2009" spans="2:35" x14ac:dyDescent="0.35">
      <c r="B2009" s="50" t="s">
        <v>96</v>
      </c>
      <c r="C2009" s="40">
        <f t="shared" si="1219"/>
        <v>962337</v>
      </c>
      <c r="D2009" s="23">
        <v>962533</v>
      </c>
      <c r="E2009" s="119">
        <f t="shared" si="1226"/>
        <v>196</v>
      </c>
      <c r="F2009" s="21"/>
      <c r="G2009" s="50" t="s">
        <v>96</v>
      </c>
      <c r="H2009" s="23">
        <f t="shared" ref="H2009:H2017" si="1232">D2009</f>
        <v>962533</v>
      </c>
      <c r="I2009" s="40">
        <v>962736</v>
      </c>
      <c r="J2009" s="119">
        <f t="shared" si="1227"/>
        <v>203</v>
      </c>
      <c r="K2009" s="21"/>
      <c r="L2009" s="50" t="s">
        <v>96</v>
      </c>
      <c r="M2009" s="40">
        <f t="shared" si="1224"/>
        <v>962736</v>
      </c>
      <c r="N2009" s="40">
        <v>962989</v>
      </c>
      <c r="O2009" s="119">
        <f t="shared" si="1228"/>
        <v>253</v>
      </c>
      <c r="P2009" s="21"/>
      <c r="Q2009" s="50" t="s">
        <v>96</v>
      </c>
      <c r="R2009" s="40">
        <f t="shared" si="1225"/>
        <v>962989</v>
      </c>
      <c r="S2009" s="23">
        <v>963230</v>
      </c>
      <c r="T2009" s="119">
        <f t="shared" si="1229"/>
        <v>241</v>
      </c>
      <c r="U2009" s="21"/>
      <c r="V2009" s="50" t="s">
        <v>96</v>
      </c>
      <c r="W2009" s="23">
        <f t="shared" si="1218"/>
        <v>963230</v>
      </c>
      <c r="X2009" s="40">
        <v>963520</v>
      </c>
      <c r="Y2009" s="119">
        <f t="shared" si="1230"/>
        <v>290</v>
      </c>
      <c r="Z2009" s="21"/>
      <c r="AA2009" s="50" t="s">
        <v>96</v>
      </c>
      <c r="AB2009" s="40">
        <f t="shared" ref="AB2009:AB2017" si="1233">X2009</f>
        <v>963520</v>
      </c>
      <c r="AC2009" s="40">
        <v>963590</v>
      </c>
      <c r="AD2009" s="119">
        <f t="shared" ref="AD2009:AD2014" si="1234">AC2009-AB2009</f>
        <v>70</v>
      </c>
      <c r="AE2009" s="21"/>
      <c r="AF2009" s="50" t="s">
        <v>96</v>
      </c>
      <c r="AG2009" s="40">
        <f t="shared" si="1223"/>
        <v>963590</v>
      </c>
      <c r="AH2009" s="40">
        <v>963806</v>
      </c>
      <c r="AI2009" s="119">
        <f t="shared" si="1231"/>
        <v>216</v>
      </c>
    </row>
    <row r="2010" spans="2:35" x14ac:dyDescent="0.35">
      <c r="B2010" s="50" t="s">
        <v>88</v>
      </c>
      <c r="C2010" s="40">
        <f t="shared" si="1219"/>
        <v>0</v>
      </c>
      <c r="D2010" s="23">
        <v>0</v>
      </c>
      <c r="E2010" s="119">
        <f t="shared" si="1226"/>
        <v>0</v>
      </c>
      <c r="F2010" s="21"/>
      <c r="G2010" s="50" t="s">
        <v>88</v>
      </c>
      <c r="H2010" s="23">
        <f t="shared" si="1232"/>
        <v>0</v>
      </c>
      <c r="I2010" s="40">
        <v>0</v>
      </c>
      <c r="J2010" s="119">
        <f t="shared" si="1227"/>
        <v>0</v>
      </c>
      <c r="K2010" s="21"/>
      <c r="L2010" s="50" t="s">
        <v>88</v>
      </c>
      <c r="M2010" s="40">
        <f t="shared" si="1224"/>
        <v>0</v>
      </c>
      <c r="N2010" s="40">
        <v>0</v>
      </c>
      <c r="O2010" s="119">
        <f t="shared" si="1228"/>
        <v>0</v>
      </c>
      <c r="P2010" s="21"/>
      <c r="Q2010" s="50" t="s">
        <v>88</v>
      </c>
      <c r="R2010" s="40">
        <f t="shared" si="1225"/>
        <v>0</v>
      </c>
      <c r="S2010" s="23">
        <v>0</v>
      </c>
      <c r="T2010" s="119">
        <f t="shared" si="1229"/>
        <v>0</v>
      </c>
      <c r="U2010" s="21"/>
      <c r="V2010" s="50" t="s">
        <v>88</v>
      </c>
      <c r="W2010" s="23">
        <f t="shared" si="1218"/>
        <v>0</v>
      </c>
      <c r="X2010" s="40">
        <v>0</v>
      </c>
      <c r="Y2010" s="119">
        <f t="shared" si="1230"/>
        <v>0</v>
      </c>
      <c r="Z2010" s="21"/>
      <c r="AA2010" s="50" t="s">
        <v>88</v>
      </c>
      <c r="AB2010" s="40">
        <f t="shared" si="1233"/>
        <v>0</v>
      </c>
      <c r="AC2010" s="40">
        <v>0</v>
      </c>
      <c r="AD2010" s="119">
        <f t="shared" si="1234"/>
        <v>0</v>
      </c>
      <c r="AE2010" s="21"/>
      <c r="AF2010" s="50" t="s">
        <v>88</v>
      </c>
      <c r="AG2010" s="40">
        <f t="shared" si="1223"/>
        <v>0</v>
      </c>
      <c r="AH2010" s="40">
        <v>0</v>
      </c>
      <c r="AI2010" s="119">
        <f t="shared" si="1231"/>
        <v>0</v>
      </c>
    </row>
    <row r="2011" spans="2:35" x14ac:dyDescent="0.35">
      <c r="B2011" s="50" t="s">
        <v>108</v>
      </c>
      <c r="C2011" s="40">
        <f t="shared" si="1219"/>
        <v>3425</v>
      </c>
      <c r="D2011" s="23">
        <v>3434</v>
      </c>
      <c r="E2011" s="119">
        <f t="shared" si="1226"/>
        <v>9</v>
      </c>
      <c r="F2011" s="21"/>
      <c r="G2011" s="50" t="s">
        <v>108</v>
      </c>
      <c r="H2011" s="23">
        <f t="shared" si="1232"/>
        <v>3434</v>
      </c>
      <c r="I2011" s="40">
        <v>3436</v>
      </c>
      <c r="J2011" s="119">
        <f t="shared" si="1227"/>
        <v>2</v>
      </c>
      <c r="K2011" s="21"/>
      <c r="L2011" s="50" t="s">
        <v>108</v>
      </c>
      <c r="M2011" s="40">
        <f t="shared" si="1224"/>
        <v>3436</v>
      </c>
      <c r="N2011" s="40">
        <v>3439</v>
      </c>
      <c r="O2011" s="119">
        <f t="shared" si="1228"/>
        <v>3</v>
      </c>
      <c r="P2011" s="21"/>
      <c r="Q2011" s="50" t="s">
        <v>108</v>
      </c>
      <c r="R2011" s="40">
        <f t="shared" si="1225"/>
        <v>3439</v>
      </c>
      <c r="S2011" s="23">
        <v>3442</v>
      </c>
      <c r="T2011" s="119">
        <f t="shared" si="1229"/>
        <v>3</v>
      </c>
      <c r="U2011" s="21"/>
      <c r="V2011" s="50" t="s">
        <v>108</v>
      </c>
      <c r="W2011" s="23">
        <f t="shared" si="1218"/>
        <v>3442</v>
      </c>
      <c r="X2011" s="40">
        <v>3444</v>
      </c>
      <c r="Y2011" s="119">
        <f t="shared" si="1230"/>
        <v>2</v>
      </c>
      <c r="Z2011" s="21"/>
      <c r="AA2011" s="50" t="s">
        <v>108</v>
      </c>
      <c r="AB2011" s="40">
        <f t="shared" si="1233"/>
        <v>3444</v>
      </c>
      <c r="AC2011" s="40">
        <v>3445</v>
      </c>
      <c r="AD2011" s="119">
        <f t="shared" si="1234"/>
        <v>1</v>
      </c>
      <c r="AE2011" s="21"/>
      <c r="AF2011" s="50" t="s">
        <v>108</v>
      </c>
      <c r="AG2011" s="40">
        <f t="shared" si="1223"/>
        <v>3445</v>
      </c>
      <c r="AH2011" s="40">
        <v>3445</v>
      </c>
      <c r="AI2011" s="119">
        <f t="shared" si="1231"/>
        <v>0</v>
      </c>
    </row>
    <row r="2012" spans="2:35" x14ac:dyDescent="0.35">
      <c r="B2012" s="50" t="s">
        <v>89</v>
      </c>
      <c r="C2012" s="40">
        <f t="shared" si="1219"/>
        <v>747466</v>
      </c>
      <c r="D2012" s="23">
        <v>747656</v>
      </c>
      <c r="E2012" s="119">
        <f t="shared" si="1226"/>
        <v>190</v>
      </c>
      <c r="F2012" s="21"/>
      <c r="G2012" s="50" t="s">
        <v>89</v>
      </c>
      <c r="H2012" s="23">
        <f t="shared" si="1232"/>
        <v>747656</v>
      </c>
      <c r="I2012" s="40">
        <v>748058</v>
      </c>
      <c r="J2012" s="119">
        <f t="shared" si="1227"/>
        <v>402</v>
      </c>
      <c r="K2012" s="21"/>
      <c r="L2012" s="50" t="s">
        <v>89</v>
      </c>
      <c r="M2012" s="40">
        <f t="shared" si="1224"/>
        <v>748058</v>
      </c>
      <c r="N2012" s="40">
        <v>748417</v>
      </c>
      <c r="O2012" s="119">
        <f t="shared" si="1228"/>
        <v>359</v>
      </c>
      <c r="P2012" s="21"/>
      <c r="Q2012" s="50" t="s">
        <v>89</v>
      </c>
      <c r="R2012" s="40">
        <f t="shared" si="1225"/>
        <v>748417</v>
      </c>
      <c r="S2012" s="23">
        <v>748801</v>
      </c>
      <c r="T2012" s="119">
        <f t="shared" si="1229"/>
        <v>384</v>
      </c>
      <c r="U2012" s="21"/>
      <c r="V2012" s="50" t="s">
        <v>89</v>
      </c>
      <c r="W2012" s="23">
        <f t="shared" si="1218"/>
        <v>748801</v>
      </c>
      <c r="X2012" s="40">
        <v>748892</v>
      </c>
      <c r="Y2012" s="119">
        <f t="shared" si="1230"/>
        <v>91</v>
      </c>
      <c r="Z2012" s="21"/>
      <c r="AA2012" s="50" t="s">
        <v>89</v>
      </c>
      <c r="AB2012" s="40">
        <f t="shared" si="1233"/>
        <v>748892</v>
      </c>
      <c r="AC2012" s="40">
        <v>749071</v>
      </c>
      <c r="AD2012" s="119">
        <f t="shared" si="1234"/>
        <v>179</v>
      </c>
      <c r="AE2012" s="21"/>
      <c r="AF2012" s="50" t="s">
        <v>89</v>
      </c>
      <c r="AG2012" s="40">
        <f t="shared" si="1223"/>
        <v>749071</v>
      </c>
      <c r="AH2012" s="40">
        <v>749221</v>
      </c>
      <c r="AI2012" s="119">
        <f t="shared" si="1231"/>
        <v>150</v>
      </c>
    </row>
    <row r="2013" spans="2:35" x14ac:dyDescent="0.35">
      <c r="B2013" s="50" t="s">
        <v>90</v>
      </c>
      <c r="C2013" s="40">
        <f t="shared" si="1219"/>
        <v>422832</v>
      </c>
      <c r="D2013" s="23">
        <v>422864</v>
      </c>
      <c r="E2013" s="119">
        <f t="shared" si="1226"/>
        <v>32</v>
      </c>
      <c r="F2013" s="21"/>
      <c r="G2013" s="50" t="s">
        <v>90</v>
      </c>
      <c r="H2013" s="23">
        <f t="shared" si="1232"/>
        <v>422864</v>
      </c>
      <c r="I2013" s="40">
        <v>423217</v>
      </c>
      <c r="J2013" s="119">
        <f t="shared" si="1227"/>
        <v>353</v>
      </c>
      <c r="K2013" s="21"/>
      <c r="L2013" s="50" t="s">
        <v>90</v>
      </c>
      <c r="M2013" s="40">
        <f t="shared" si="1224"/>
        <v>423217</v>
      </c>
      <c r="N2013" s="40">
        <v>423505</v>
      </c>
      <c r="O2013" s="132">
        <f t="shared" si="1228"/>
        <v>288</v>
      </c>
      <c r="P2013" s="21"/>
      <c r="Q2013" s="50" t="s">
        <v>90</v>
      </c>
      <c r="R2013" s="40">
        <f t="shared" si="1225"/>
        <v>423505</v>
      </c>
      <c r="S2013" s="23">
        <v>423636</v>
      </c>
      <c r="T2013" s="119">
        <f t="shared" si="1229"/>
        <v>131</v>
      </c>
      <c r="U2013" s="21"/>
      <c r="V2013" s="50" t="s">
        <v>90</v>
      </c>
      <c r="W2013" s="23">
        <f t="shared" si="1218"/>
        <v>423636</v>
      </c>
      <c r="X2013" s="40">
        <v>423707</v>
      </c>
      <c r="Y2013" s="119">
        <f t="shared" si="1230"/>
        <v>71</v>
      </c>
      <c r="Z2013" s="21"/>
      <c r="AA2013" s="50" t="s">
        <v>90</v>
      </c>
      <c r="AB2013" s="40">
        <f t="shared" si="1233"/>
        <v>423707</v>
      </c>
      <c r="AC2013" s="40">
        <v>424068</v>
      </c>
      <c r="AD2013" s="132">
        <f t="shared" si="1234"/>
        <v>361</v>
      </c>
      <c r="AE2013" s="21"/>
      <c r="AF2013" s="50" t="s">
        <v>90</v>
      </c>
      <c r="AG2013" s="40">
        <f t="shared" si="1223"/>
        <v>424068</v>
      </c>
      <c r="AH2013" s="40">
        <v>424434</v>
      </c>
      <c r="AI2013" s="132">
        <f t="shared" si="1231"/>
        <v>366</v>
      </c>
    </row>
    <row r="2014" spans="2:35" x14ac:dyDescent="0.35">
      <c r="B2014" s="50" t="s">
        <v>91</v>
      </c>
      <c r="C2014" s="40">
        <f t="shared" si="1219"/>
        <v>1383409</v>
      </c>
      <c r="D2014" s="23">
        <v>1385106</v>
      </c>
      <c r="E2014" s="119">
        <f t="shared" si="1226"/>
        <v>1697</v>
      </c>
      <c r="F2014" s="21"/>
      <c r="G2014" s="50" t="s">
        <v>91</v>
      </c>
      <c r="H2014" s="23">
        <f t="shared" si="1232"/>
        <v>1385106</v>
      </c>
      <c r="I2014" s="40">
        <v>1386286</v>
      </c>
      <c r="J2014" s="132">
        <f t="shared" si="1227"/>
        <v>1180</v>
      </c>
      <c r="K2014" s="21"/>
      <c r="L2014" s="50" t="s">
        <v>91</v>
      </c>
      <c r="M2014" s="40">
        <f t="shared" si="1224"/>
        <v>1386286</v>
      </c>
      <c r="N2014" s="40">
        <v>1387103</v>
      </c>
      <c r="O2014" s="132">
        <f t="shared" si="1228"/>
        <v>817</v>
      </c>
      <c r="P2014" s="21"/>
      <c r="Q2014" s="50" t="s">
        <v>91</v>
      </c>
      <c r="R2014" s="40">
        <f t="shared" si="1225"/>
        <v>1387103</v>
      </c>
      <c r="S2014" s="23">
        <v>1388634</v>
      </c>
      <c r="T2014" s="119">
        <f t="shared" si="1229"/>
        <v>1531</v>
      </c>
      <c r="U2014" s="21"/>
      <c r="V2014" s="50" t="s">
        <v>91</v>
      </c>
      <c r="W2014" s="23">
        <f t="shared" si="1218"/>
        <v>1388634</v>
      </c>
      <c r="X2014" s="40">
        <v>1389948</v>
      </c>
      <c r="Y2014" s="119">
        <f t="shared" si="1230"/>
        <v>1314</v>
      </c>
      <c r="Z2014" s="21"/>
      <c r="AA2014" s="50" t="s">
        <v>91</v>
      </c>
      <c r="AB2014" s="40">
        <f t="shared" si="1233"/>
        <v>1389948</v>
      </c>
      <c r="AC2014" s="40">
        <v>1391300</v>
      </c>
      <c r="AD2014" s="132">
        <f t="shared" si="1234"/>
        <v>1352</v>
      </c>
      <c r="AE2014" s="21"/>
      <c r="AF2014" s="50" t="s">
        <v>91</v>
      </c>
      <c r="AG2014" s="40">
        <f t="shared" si="1223"/>
        <v>1391300</v>
      </c>
      <c r="AH2014" s="40">
        <v>1392391</v>
      </c>
      <c r="AI2014" s="132">
        <f t="shared" si="1231"/>
        <v>1091</v>
      </c>
    </row>
    <row r="2015" spans="2:35" x14ac:dyDescent="0.35">
      <c r="B2015" s="50" t="s">
        <v>94</v>
      </c>
      <c r="C2015" s="40">
        <f t="shared" si="1219"/>
        <v>0</v>
      </c>
      <c r="D2015" s="23"/>
      <c r="E2015" s="119">
        <f>SUM(E2008:E2014)</f>
        <v>2124</v>
      </c>
      <c r="F2015" s="21"/>
      <c r="G2015" s="50" t="s">
        <v>94</v>
      </c>
      <c r="H2015" s="23">
        <f t="shared" si="1232"/>
        <v>0</v>
      </c>
      <c r="I2015" s="40"/>
      <c r="J2015" s="119">
        <f>SUM(J2008:J2014)</f>
        <v>2140</v>
      </c>
      <c r="K2015" s="21"/>
      <c r="L2015" s="50" t="s">
        <v>94</v>
      </c>
      <c r="M2015" s="40">
        <f t="shared" si="1224"/>
        <v>0</v>
      </c>
      <c r="N2015" s="40"/>
      <c r="O2015" s="119">
        <f>SUM(O2008:O2014)</f>
        <v>1720</v>
      </c>
      <c r="P2015" s="21"/>
      <c r="Q2015" s="50" t="s">
        <v>94</v>
      </c>
      <c r="R2015" s="40">
        <f t="shared" si="1225"/>
        <v>0</v>
      </c>
      <c r="S2015" s="23"/>
      <c r="T2015" s="119">
        <f>SUM(T2008:T2014)</f>
        <v>2290</v>
      </c>
      <c r="U2015" s="21"/>
      <c r="V2015" s="50" t="s">
        <v>94</v>
      </c>
      <c r="W2015" s="23">
        <f t="shared" si="1218"/>
        <v>0</v>
      </c>
      <c r="X2015" s="40">
        <v>0</v>
      </c>
      <c r="Y2015" s="119">
        <f>SUM(Y2008:Y2014)</f>
        <v>1768</v>
      </c>
      <c r="Z2015" s="21"/>
      <c r="AA2015" s="50" t="s">
        <v>94</v>
      </c>
      <c r="AB2015" s="40">
        <f t="shared" si="1233"/>
        <v>0</v>
      </c>
      <c r="AC2015" s="40">
        <v>0</v>
      </c>
      <c r="AD2015" s="119">
        <f>SUM(AD2008:AD2014)</f>
        <v>1963</v>
      </c>
      <c r="AE2015" s="21"/>
      <c r="AF2015" s="50" t="s">
        <v>94</v>
      </c>
      <c r="AG2015" s="40">
        <f t="shared" si="1223"/>
        <v>0</v>
      </c>
      <c r="AH2015" s="40"/>
      <c r="AI2015" s="119">
        <f>SUM(AI2008:AI2014)</f>
        <v>1823</v>
      </c>
    </row>
    <row r="2016" spans="2:35" x14ac:dyDescent="0.35">
      <c r="B2016" s="50" t="s">
        <v>97</v>
      </c>
      <c r="C2016" s="40">
        <f t="shared" si="1219"/>
        <v>654657</v>
      </c>
      <c r="D2016" s="23">
        <v>654915</v>
      </c>
      <c r="E2016" s="132">
        <f>D2016-C2016</f>
        <v>258</v>
      </c>
      <c r="F2016" s="21"/>
      <c r="G2016" s="50" t="s">
        <v>97</v>
      </c>
      <c r="H2016" s="23">
        <f t="shared" si="1232"/>
        <v>654915</v>
      </c>
      <c r="I2016" s="40">
        <v>655004</v>
      </c>
      <c r="J2016" s="132">
        <f>I2016-H2016</f>
        <v>89</v>
      </c>
      <c r="K2016" s="21"/>
      <c r="L2016" s="50" t="s">
        <v>97</v>
      </c>
      <c r="M2016" s="40">
        <f t="shared" si="1224"/>
        <v>655004</v>
      </c>
      <c r="N2016" s="40">
        <v>655035</v>
      </c>
      <c r="O2016" s="119">
        <f>N2016-M2016</f>
        <v>31</v>
      </c>
      <c r="P2016" s="21"/>
      <c r="Q2016" s="50" t="s">
        <v>97</v>
      </c>
      <c r="R2016" s="40">
        <f t="shared" si="1225"/>
        <v>655035</v>
      </c>
      <c r="S2016" s="23">
        <v>655275</v>
      </c>
      <c r="T2016" s="119">
        <f>S2016-R2016</f>
        <v>240</v>
      </c>
      <c r="U2016" s="21"/>
      <c r="V2016" s="50" t="s">
        <v>97</v>
      </c>
      <c r="W2016" s="23">
        <f t="shared" si="1218"/>
        <v>655275</v>
      </c>
      <c r="X2016" s="40">
        <v>655420</v>
      </c>
      <c r="Y2016" s="132">
        <f>X2016-W2016</f>
        <v>145</v>
      </c>
      <c r="Z2016" s="21"/>
      <c r="AA2016" s="50" t="s">
        <v>97</v>
      </c>
      <c r="AB2016" s="40">
        <f t="shared" si="1233"/>
        <v>655420</v>
      </c>
      <c r="AC2016" s="40">
        <v>655435</v>
      </c>
      <c r="AD2016" s="119">
        <f>AC2016-AB2016</f>
        <v>15</v>
      </c>
      <c r="AE2016" s="21"/>
      <c r="AF2016" s="50" t="s">
        <v>97</v>
      </c>
      <c r="AG2016" s="40">
        <f t="shared" si="1223"/>
        <v>655435</v>
      </c>
      <c r="AH2016" s="40">
        <v>655455</v>
      </c>
      <c r="AI2016" s="119">
        <f>AH2016-AG2016</f>
        <v>20</v>
      </c>
    </row>
    <row r="2017" spans="2:35" x14ac:dyDescent="0.35">
      <c r="B2017" s="29" t="s">
        <v>130</v>
      </c>
      <c r="C2017" s="40">
        <v>0</v>
      </c>
      <c r="D2017" s="23"/>
      <c r="E2017" s="121">
        <f>E2016+E2015+E2007+E1999+E2000+E1998+E1997+E1996+E1995</f>
        <v>7328</v>
      </c>
      <c r="F2017" s="21"/>
      <c r="G2017" s="29" t="s">
        <v>130</v>
      </c>
      <c r="H2017" s="23">
        <f t="shared" si="1232"/>
        <v>0</v>
      </c>
      <c r="I2017" s="40">
        <v>0</v>
      </c>
      <c r="J2017" s="121">
        <f>J2016+J2015+J2007+J1999+J2000+J1998+J1997+J1996+J1995</f>
        <v>7085</v>
      </c>
      <c r="K2017" s="21"/>
      <c r="L2017" s="29" t="s">
        <v>130</v>
      </c>
      <c r="M2017" s="40">
        <f t="shared" si="1224"/>
        <v>0</v>
      </c>
      <c r="N2017" s="40">
        <v>0</v>
      </c>
      <c r="O2017" s="121">
        <f>O2016+O2015+O2007+O1999+O2000+O1998+O1997+O1996+O1995</f>
        <v>5646</v>
      </c>
      <c r="P2017" s="21"/>
      <c r="Q2017" s="29" t="s">
        <v>130</v>
      </c>
      <c r="R2017" s="40">
        <f t="shared" si="1225"/>
        <v>0</v>
      </c>
      <c r="S2017" s="23"/>
      <c r="T2017" s="121">
        <f>T2016+T2015+T2007+T1999+T2000+T1998+T1997+T1996+T1995</f>
        <v>7427</v>
      </c>
      <c r="U2017" s="21"/>
      <c r="V2017" s="29" t="s">
        <v>130</v>
      </c>
      <c r="W2017" s="23">
        <f t="shared" si="1218"/>
        <v>0</v>
      </c>
      <c r="X2017" s="40">
        <v>0</v>
      </c>
      <c r="Y2017" s="121">
        <f>Y2016+Y2015+Y2007+Y1999+Y2000+Y1998+Y1997+Y1996+Y1995</f>
        <v>6312</v>
      </c>
      <c r="Z2017" s="21"/>
      <c r="AA2017" s="29" t="s">
        <v>130</v>
      </c>
      <c r="AB2017" s="40">
        <f t="shared" si="1233"/>
        <v>0</v>
      </c>
      <c r="AC2017" s="40">
        <v>0</v>
      </c>
      <c r="AD2017" s="121">
        <f>AD2016+AD2015+AD2007+AD1999+AD2000+AD1998+AD1997+AD1996+AD1995</f>
        <v>6564</v>
      </c>
      <c r="AE2017" s="21"/>
      <c r="AF2017" s="29" t="s">
        <v>130</v>
      </c>
      <c r="AG2017" s="40">
        <f t="shared" si="1223"/>
        <v>0</v>
      </c>
      <c r="AH2017" s="40">
        <v>0</v>
      </c>
      <c r="AI2017" s="121">
        <f>AI2016+AI2015+AI2007+AI1999+AI2000+AI1998+AI1997+AI1996+AI1995</f>
        <v>6526</v>
      </c>
    </row>
    <row r="2018" spans="2:35" x14ac:dyDescent="0.35">
      <c r="B2018" s="21"/>
      <c r="C2018" s="21"/>
      <c r="D2018" s="21"/>
      <c r="E2018" s="123">
        <f>E2017-E2001+471</f>
        <v>5779</v>
      </c>
      <c r="F2018" s="21"/>
      <c r="G2018" s="21"/>
      <c r="H2018" s="23"/>
      <c r="I2018" s="40">
        <v>0</v>
      </c>
      <c r="J2018" s="123">
        <f>J2017-J2001+471</f>
        <v>5996</v>
      </c>
      <c r="K2018" s="21"/>
      <c r="L2018" s="21"/>
      <c r="M2018" s="21"/>
      <c r="N2018" s="21"/>
      <c r="O2018" s="123">
        <f>O2017-O2001+471</f>
        <v>5217</v>
      </c>
      <c r="P2018" s="21"/>
      <c r="Q2018" s="21"/>
      <c r="R2018" s="21"/>
      <c r="S2018" s="21"/>
      <c r="T2018" s="123">
        <f>T2017-T2001+471</f>
        <v>5798</v>
      </c>
      <c r="U2018" s="21"/>
      <c r="V2018" s="21"/>
      <c r="W2018" s="23"/>
      <c r="X2018" s="40">
        <v>0</v>
      </c>
      <c r="Y2018" s="123">
        <f>Y2017-Y2001+471</f>
        <v>5033</v>
      </c>
      <c r="Z2018" s="21"/>
      <c r="AA2018" s="21"/>
      <c r="AB2018" s="21"/>
      <c r="AC2018" s="21"/>
      <c r="AD2018" s="123">
        <f>AD2017-AD2001+471</f>
        <v>5405</v>
      </c>
      <c r="AE2018" s="21"/>
      <c r="AF2018" s="21"/>
      <c r="AG2018" s="21"/>
      <c r="AH2018" s="21">
        <v>0</v>
      </c>
      <c r="AI2018" s="123">
        <f>AI2017-AI2001+471</f>
        <v>5497</v>
      </c>
    </row>
    <row r="2020" spans="2:35" x14ac:dyDescent="0.35">
      <c r="B2020" s="117" t="s">
        <v>114</v>
      </c>
      <c r="C2020" s="292" t="s">
        <v>2062</v>
      </c>
      <c r="D2020" s="293"/>
      <c r="E2020" s="294"/>
      <c r="F2020" s="21"/>
      <c r="G2020" s="117" t="s">
        <v>114</v>
      </c>
      <c r="H2020" s="292" t="s">
        <v>2063</v>
      </c>
      <c r="I2020" s="293"/>
      <c r="J2020" s="294"/>
      <c r="K2020" s="21"/>
      <c r="L2020" s="117" t="s">
        <v>114</v>
      </c>
      <c r="M2020" s="292" t="s">
        <v>2064</v>
      </c>
      <c r="N2020" s="293"/>
      <c r="O2020" s="294"/>
      <c r="P2020" s="21"/>
      <c r="Q2020" s="117" t="s">
        <v>114</v>
      </c>
      <c r="R2020" s="292" t="s">
        <v>2065</v>
      </c>
      <c r="S2020" s="293"/>
      <c r="T2020" s="294"/>
      <c r="U2020" s="21"/>
      <c r="V2020" s="117" t="s">
        <v>114</v>
      </c>
      <c r="W2020" s="292" t="s">
        <v>2066</v>
      </c>
      <c r="X2020" s="293"/>
      <c r="Y2020" s="294"/>
      <c r="Z2020" s="21"/>
      <c r="AA2020" s="117" t="s">
        <v>114</v>
      </c>
      <c r="AB2020" s="292" t="s">
        <v>2067</v>
      </c>
      <c r="AC2020" s="293"/>
      <c r="AD2020" s="294"/>
      <c r="AE2020" s="21"/>
      <c r="AF2020" s="117" t="s">
        <v>114</v>
      </c>
      <c r="AG2020" s="292" t="s">
        <v>2068</v>
      </c>
      <c r="AH2020" s="293"/>
      <c r="AI2020" s="294"/>
    </row>
    <row r="2021" spans="2:35" x14ac:dyDescent="0.35">
      <c r="B2021" s="50"/>
      <c r="C2021" s="118" t="s">
        <v>81</v>
      </c>
      <c r="D2021" s="118" t="s">
        <v>82</v>
      </c>
      <c r="E2021" s="118" t="s">
        <v>95</v>
      </c>
      <c r="F2021" s="21"/>
      <c r="G2021" s="50"/>
      <c r="H2021" s="118" t="s">
        <v>81</v>
      </c>
      <c r="I2021" s="118" t="s">
        <v>82</v>
      </c>
      <c r="J2021" s="118" t="s">
        <v>95</v>
      </c>
      <c r="K2021" s="21"/>
      <c r="L2021" s="50"/>
      <c r="M2021" s="118" t="s">
        <v>81</v>
      </c>
      <c r="N2021" s="118" t="s">
        <v>82</v>
      </c>
      <c r="O2021" s="118" t="s">
        <v>95</v>
      </c>
      <c r="P2021" s="21"/>
      <c r="Q2021" s="50"/>
      <c r="R2021" s="118" t="s">
        <v>81</v>
      </c>
      <c r="S2021" s="118" t="s">
        <v>82</v>
      </c>
      <c r="T2021" s="118" t="s">
        <v>95</v>
      </c>
      <c r="U2021" s="21"/>
      <c r="V2021" s="50"/>
      <c r="W2021" s="118" t="s">
        <v>81</v>
      </c>
      <c r="X2021" s="118" t="s">
        <v>82</v>
      </c>
      <c r="Y2021" s="118" t="s">
        <v>95</v>
      </c>
      <c r="Z2021" s="21"/>
      <c r="AA2021" s="50"/>
      <c r="AB2021" s="118" t="s">
        <v>81</v>
      </c>
      <c r="AC2021" s="118" t="s">
        <v>82</v>
      </c>
      <c r="AD2021" s="118" t="s">
        <v>95</v>
      </c>
      <c r="AE2021" s="21"/>
      <c r="AF2021" s="50"/>
      <c r="AG2021" s="118" t="s">
        <v>81</v>
      </c>
      <c r="AH2021" s="118" t="s">
        <v>82</v>
      </c>
      <c r="AI2021" s="118" t="s">
        <v>95</v>
      </c>
    </row>
    <row r="2022" spans="2:35" x14ac:dyDescent="0.35">
      <c r="B2022" s="50" t="s">
        <v>92</v>
      </c>
      <c r="C2022" s="40">
        <v>541094</v>
      </c>
      <c r="D2022" s="23">
        <v>541246</v>
      </c>
      <c r="E2022" s="119">
        <f>(D2022-C2022)*10</f>
        <v>1520</v>
      </c>
      <c r="F2022" s="21"/>
      <c r="G2022" s="50" t="s">
        <v>92</v>
      </c>
      <c r="H2022" s="23">
        <f>D2022</f>
        <v>541246</v>
      </c>
      <c r="I2022" s="40">
        <v>541392</v>
      </c>
      <c r="J2022" s="119">
        <f>(I2022-H2022)*10</f>
        <v>1460</v>
      </c>
      <c r="K2022" s="21"/>
      <c r="L2022" s="50" t="s">
        <v>92</v>
      </c>
      <c r="M2022" s="40">
        <f>I2022</f>
        <v>541392</v>
      </c>
      <c r="N2022" s="40">
        <v>541529</v>
      </c>
      <c r="O2022" s="119">
        <f>(N2022-M2022)*10</f>
        <v>1370</v>
      </c>
      <c r="P2022" s="21"/>
      <c r="Q2022" s="50" t="s">
        <v>92</v>
      </c>
      <c r="R2022" s="40">
        <f t="shared" ref="R2022:R2029" si="1235">N2022</f>
        <v>541529</v>
      </c>
      <c r="S2022" s="23">
        <v>541676</v>
      </c>
      <c r="T2022" s="119">
        <v>1470</v>
      </c>
      <c r="U2022" s="21"/>
      <c r="V2022" s="50" t="s">
        <v>92</v>
      </c>
      <c r="W2022" s="23">
        <f t="shared" ref="W2022:W2044" si="1236">S2022</f>
        <v>541676</v>
      </c>
      <c r="X2022" s="40">
        <v>541806</v>
      </c>
      <c r="Y2022" s="119">
        <v>1300</v>
      </c>
      <c r="Z2022" s="21"/>
      <c r="AA2022" s="50" t="s">
        <v>92</v>
      </c>
      <c r="AB2022" s="40">
        <f>X2022</f>
        <v>541806</v>
      </c>
      <c r="AC2022" s="40">
        <v>541965</v>
      </c>
      <c r="AD2022" s="119">
        <v>1590</v>
      </c>
      <c r="AE2022" s="21"/>
      <c r="AF2022" s="50" t="s">
        <v>92</v>
      </c>
      <c r="AG2022" s="40">
        <f>AC2022</f>
        <v>541965</v>
      </c>
      <c r="AH2022" s="40">
        <v>542125</v>
      </c>
      <c r="AI2022" s="132">
        <v>1600</v>
      </c>
    </row>
    <row r="2023" spans="2:35" x14ac:dyDescent="0.35">
      <c r="B2023" s="50" t="s">
        <v>6</v>
      </c>
      <c r="C2023" s="40">
        <v>412658</v>
      </c>
      <c r="D2023" s="23">
        <v>413132</v>
      </c>
      <c r="E2023" s="119">
        <f>D2023-C2023</f>
        <v>474</v>
      </c>
      <c r="F2023" s="21"/>
      <c r="G2023" s="50" t="s">
        <v>6</v>
      </c>
      <c r="H2023" s="23">
        <f t="shared" ref="H2023:H2034" si="1237">D2023</f>
        <v>413132</v>
      </c>
      <c r="I2023" s="40">
        <v>413334</v>
      </c>
      <c r="J2023" s="119">
        <f>I2023-H2023</f>
        <v>202</v>
      </c>
      <c r="K2023" s="21"/>
      <c r="L2023" s="50" t="s">
        <v>6</v>
      </c>
      <c r="M2023" s="40">
        <f>I2023</f>
        <v>413334</v>
      </c>
      <c r="N2023" s="40">
        <v>414109</v>
      </c>
      <c r="O2023" s="119">
        <f>N2023-M2023</f>
        <v>775</v>
      </c>
      <c r="P2023" s="21"/>
      <c r="Q2023" s="50" t="s">
        <v>6</v>
      </c>
      <c r="R2023" s="40">
        <f t="shared" si="1235"/>
        <v>414109</v>
      </c>
      <c r="S2023" s="23">
        <v>414300</v>
      </c>
      <c r="T2023" s="119">
        <f>S2023-R2023</f>
        <v>191</v>
      </c>
      <c r="U2023" s="21"/>
      <c r="V2023" s="50" t="s">
        <v>6</v>
      </c>
      <c r="W2023" s="23">
        <f t="shared" si="1236"/>
        <v>414300</v>
      </c>
      <c r="X2023" s="40">
        <v>414641</v>
      </c>
      <c r="Y2023" s="119">
        <f>X2023-W2023</f>
        <v>341</v>
      </c>
      <c r="Z2023" s="21"/>
      <c r="AA2023" s="50" t="s">
        <v>6</v>
      </c>
      <c r="AB2023" s="40">
        <f>X2023</f>
        <v>414641</v>
      </c>
      <c r="AC2023" s="40">
        <v>414813</v>
      </c>
      <c r="AD2023" s="119">
        <f>AC2023-AB2023</f>
        <v>172</v>
      </c>
      <c r="AE2023" s="21"/>
      <c r="AF2023" s="50" t="s">
        <v>6</v>
      </c>
      <c r="AG2023" s="40">
        <f>AC2023</f>
        <v>414813</v>
      </c>
      <c r="AH2023" s="40">
        <v>414993</v>
      </c>
      <c r="AI2023" s="119">
        <f>AH2023-AG2023</f>
        <v>180</v>
      </c>
    </row>
    <row r="2024" spans="2:35" x14ac:dyDescent="0.35">
      <c r="B2024" s="50" t="s">
        <v>103</v>
      </c>
      <c r="C2024" s="40">
        <v>271603</v>
      </c>
      <c r="D2024" s="23">
        <v>272353</v>
      </c>
      <c r="E2024" s="119">
        <f>D2024-C2024</f>
        <v>750</v>
      </c>
      <c r="F2024" s="21"/>
      <c r="G2024" s="50" t="s">
        <v>103</v>
      </c>
      <c r="H2024" s="23">
        <f t="shared" si="1237"/>
        <v>272353</v>
      </c>
      <c r="I2024" s="40">
        <v>273091</v>
      </c>
      <c r="J2024" s="119">
        <f>I2024-H2024</f>
        <v>738</v>
      </c>
      <c r="K2024" s="21"/>
      <c r="L2024" s="50" t="s">
        <v>103</v>
      </c>
      <c r="M2024" s="40">
        <f t="shared" ref="M2024:M2029" si="1238">I2024</f>
        <v>273091</v>
      </c>
      <c r="N2024" s="40">
        <v>273810</v>
      </c>
      <c r="O2024" s="132">
        <f>N2024-M2024</f>
        <v>719</v>
      </c>
      <c r="P2024" s="21"/>
      <c r="Q2024" s="50" t="s">
        <v>103</v>
      </c>
      <c r="R2024" s="40">
        <f t="shared" si="1235"/>
        <v>273810</v>
      </c>
      <c r="S2024" s="23">
        <v>274549</v>
      </c>
      <c r="T2024" s="119">
        <f>S2024-R2024</f>
        <v>739</v>
      </c>
      <c r="U2024" s="21"/>
      <c r="V2024" s="50" t="s">
        <v>103</v>
      </c>
      <c r="W2024" s="23">
        <f t="shared" si="1236"/>
        <v>274549</v>
      </c>
      <c r="X2024" s="40">
        <v>275232</v>
      </c>
      <c r="Y2024" s="119">
        <f>X2024-W2024</f>
        <v>683</v>
      </c>
      <c r="Z2024" s="21"/>
      <c r="AA2024" s="50" t="s">
        <v>103</v>
      </c>
      <c r="AB2024" s="40">
        <f t="shared" ref="AB2024:AB2034" si="1239">X2024</f>
        <v>275232</v>
      </c>
      <c r="AC2024" s="40">
        <v>276032</v>
      </c>
      <c r="AD2024" s="132">
        <f>AC2024-AB2024</f>
        <v>800</v>
      </c>
      <c r="AE2024" s="21"/>
      <c r="AF2024" s="50" t="s">
        <v>103</v>
      </c>
      <c r="AG2024" s="40">
        <f t="shared" ref="AG2024:AG2044" si="1240">AC2024</f>
        <v>276032</v>
      </c>
      <c r="AH2024" s="40">
        <v>276770</v>
      </c>
      <c r="AI2024" s="132">
        <f>AH2024-AG2024</f>
        <v>738</v>
      </c>
    </row>
    <row r="2025" spans="2:35" x14ac:dyDescent="0.35">
      <c r="B2025" s="28" t="s">
        <v>100</v>
      </c>
      <c r="C2025" s="40">
        <v>232310</v>
      </c>
      <c r="D2025" s="23">
        <v>232560</v>
      </c>
      <c r="E2025" s="119">
        <f>D2025-C2025</f>
        <v>250</v>
      </c>
      <c r="F2025" s="21"/>
      <c r="G2025" s="28" t="s">
        <v>100</v>
      </c>
      <c r="H2025" s="23">
        <f t="shared" si="1237"/>
        <v>232560</v>
      </c>
      <c r="I2025" s="40">
        <v>232860</v>
      </c>
      <c r="J2025" s="119">
        <f>I2025-H2025</f>
        <v>300</v>
      </c>
      <c r="K2025" s="21"/>
      <c r="L2025" s="28" t="s">
        <v>100</v>
      </c>
      <c r="M2025" s="40">
        <f t="shared" si="1238"/>
        <v>232860</v>
      </c>
      <c r="N2025" s="40">
        <v>233110</v>
      </c>
      <c r="O2025" s="119">
        <f>N2025-M2025</f>
        <v>250</v>
      </c>
      <c r="P2025" s="21"/>
      <c r="Q2025" s="28" t="s">
        <v>100</v>
      </c>
      <c r="R2025" s="40">
        <f t="shared" si="1235"/>
        <v>233110</v>
      </c>
      <c r="S2025" s="23">
        <v>233360</v>
      </c>
      <c r="T2025" s="119">
        <f>S2025-R2025</f>
        <v>250</v>
      </c>
      <c r="U2025" s="21"/>
      <c r="V2025" s="28" t="s">
        <v>100</v>
      </c>
      <c r="W2025" s="23">
        <f t="shared" si="1236"/>
        <v>233360</v>
      </c>
      <c r="X2025" s="40">
        <v>233588</v>
      </c>
      <c r="Y2025" s="119">
        <f>X2025-W2025</f>
        <v>228</v>
      </c>
      <c r="Z2025" s="21"/>
      <c r="AA2025" s="28" t="s">
        <v>100</v>
      </c>
      <c r="AB2025" s="40">
        <f t="shared" si="1239"/>
        <v>233588</v>
      </c>
      <c r="AC2025" s="40">
        <v>233813</v>
      </c>
      <c r="AD2025" s="119">
        <f>AC2025-AB2025</f>
        <v>225</v>
      </c>
      <c r="AE2025" s="21"/>
      <c r="AF2025" s="28" t="s">
        <v>100</v>
      </c>
      <c r="AG2025" s="40">
        <f t="shared" si="1240"/>
        <v>233813</v>
      </c>
      <c r="AH2025" s="40">
        <v>233973</v>
      </c>
      <c r="AI2025" s="119">
        <f>AH2025-AG2025</f>
        <v>160</v>
      </c>
    </row>
    <row r="2026" spans="2:35" x14ac:dyDescent="0.35">
      <c r="B2026" s="28" t="s">
        <v>1176</v>
      </c>
      <c r="C2026" s="40">
        <v>516</v>
      </c>
      <c r="D2026" s="23">
        <v>516</v>
      </c>
      <c r="E2026" s="119">
        <f>D2026-C2026</f>
        <v>0</v>
      </c>
      <c r="F2026" s="21"/>
      <c r="G2026" s="28" t="s">
        <v>1176</v>
      </c>
      <c r="H2026" s="23">
        <f t="shared" si="1237"/>
        <v>516</v>
      </c>
      <c r="I2026" s="40">
        <v>516</v>
      </c>
      <c r="J2026" s="119">
        <f>I2026-H2026</f>
        <v>0</v>
      </c>
      <c r="K2026" s="21"/>
      <c r="L2026" s="28" t="s">
        <v>1176</v>
      </c>
      <c r="M2026" s="40">
        <f t="shared" si="1238"/>
        <v>516</v>
      </c>
      <c r="N2026" s="40">
        <v>516</v>
      </c>
      <c r="O2026" s="119">
        <f>N2026-M2026</f>
        <v>0</v>
      </c>
      <c r="P2026" s="21"/>
      <c r="Q2026" s="28" t="s">
        <v>1176</v>
      </c>
      <c r="R2026" s="40">
        <f t="shared" si="1235"/>
        <v>516</v>
      </c>
      <c r="S2026" s="23">
        <v>516</v>
      </c>
      <c r="T2026" s="119">
        <f>S2026-R2026</f>
        <v>0</v>
      </c>
      <c r="U2026" s="21"/>
      <c r="V2026" s="28" t="s">
        <v>1176</v>
      </c>
      <c r="W2026" s="23">
        <f t="shared" si="1236"/>
        <v>516</v>
      </c>
      <c r="X2026" s="40">
        <v>516</v>
      </c>
      <c r="Y2026" s="119">
        <f>X2026-W2026</f>
        <v>0</v>
      </c>
      <c r="Z2026" s="21"/>
      <c r="AA2026" s="28" t="s">
        <v>1176</v>
      </c>
      <c r="AB2026" s="40">
        <f t="shared" si="1239"/>
        <v>516</v>
      </c>
      <c r="AC2026" s="40">
        <v>516</v>
      </c>
      <c r="AD2026" s="119">
        <f>AC2026-AB2026</f>
        <v>0</v>
      </c>
      <c r="AE2026" s="21"/>
      <c r="AF2026" s="28" t="s">
        <v>1176</v>
      </c>
      <c r="AG2026" s="40">
        <f t="shared" si="1240"/>
        <v>516</v>
      </c>
      <c r="AH2026" s="40">
        <v>516</v>
      </c>
      <c r="AI2026" s="119">
        <f>AH2026-AG2026</f>
        <v>0</v>
      </c>
    </row>
    <row r="2027" spans="2:35" x14ac:dyDescent="0.35">
      <c r="B2027" s="28" t="s">
        <v>1179</v>
      </c>
      <c r="C2027" s="40">
        <v>12279</v>
      </c>
      <c r="D2027" s="23">
        <v>12279</v>
      </c>
      <c r="E2027" s="119">
        <f>D2027-C2027</f>
        <v>0</v>
      </c>
      <c r="F2027" s="21"/>
      <c r="G2027" s="28" t="s">
        <v>1179</v>
      </c>
      <c r="H2027" s="23">
        <f t="shared" si="1237"/>
        <v>12279</v>
      </c>
      <c r="I2027" s="40">
        <v>12279</v>
      </c>
      <c r="J2027" s="119">
        <f>I2027-H2027</f>
        <v>0</v>
      </c>
      <c r="K2027" s="21"/>
      <c r="L2027" s="28" t="s">
        <v>1179</v>
      </c>
      <c r="M2027" s="40">
        <f t="shared" si="1238"/>
        <v>12279</v>
      </c>
      <c r="N2027" s="40">
        <v>12279</v>
      </c>
      <c r="O2027" s="119">
        <f>N2027-M2027</f>
        <v>0</v>
      </c>
      <c r="P2027" s="21"/>
      <c r="Q2027" s="28" t="s">
        <v>1179</v>
      </c>
      <c r="R2027" s="40">
        <f t="shared" si="1235"/>
        <v>12279</v>
      </c>
      <c r="S2027" s="23">
        <v>12279</v>
      </c>
      <c r="T2027" s="119">
        <f>S2027-R2027</f>
        <v>0</v>
      </c>
      <c r="U2027" s="21"/>
      <c r="V2027" s="28" t="s">
        <v>1179</v>
      </c>
      <c r="W2027" s="23">
        <f t="shared" si="1236"/>
        <v>12279</v>
      </c>
      <c r="X2027" s="40">
        <v>12279</v>
      </c>
      <c r="Y2027" s="119">
        <f>X2027-W2027</f>
        <v>0</v>
      </c>
      <c r="Z2027" s="21"/>
      <c r="AA2027" s="28" t="s">
        <v>1179</v>
      </c>
      <c r="AB2027" s="40">
        <f t="shared" si="1239"/>
        <v>12279</v>
      </c>
      <c r="AC2027" s="40">
        <v>12279</v>
      </c>
      <c r="AD2027" s="119">
        <f>AC2027-AB2027</f>
        <v>0</v>
      </c>
      <c r="AE2027" s="21"/>
      <c r="AF2027" s="28" t="s">
        <v>1179</v>
      </c>
      <c r="AG2027" s="40">
        <f t="shared" si="1240"/>
        <v>12279</v>
      </c>
      <c r="AH2027" s="40">
        <v>12279</v>
      </c>
      <c r="AI2027" s="119">
        <f>AH2027-AG2027</f>
        <v>0</v>
      </c>
    </row>
    <row r="2028" spans="2:35" x14ac:dyDescent="0.35">
      <c r="B2028" s="50" t="s">
        <v>3</v>
      </c>
      <c r="C2028" s="40">
        <v>413104</v>
      </c>
      <c r="D2028" s="23">
        <v>413241</v>
      </c>
      <c r="E2028" s="119">
        <f>(D2028-C2028)*10</f>
        <v>1370</v>
      </c>
      <c r="F2028" s="21"/>
      <c r="G2028" s="50" t="s">
        <v>3</v>
      </c>
      <c r="H2028" s="23">
        <f t="shared" si="1237"/>
        <v>413241</v>
      </c>
      <c r="I2028" s="40">
        <v>413456</v>
      </c>
      <c r="J2028" s="119">
        <f>(I2028-H2028)*10</f>
        <v>2150</v>
      </c>
      <c r="K2028" s="21"/>
      <c r="L2028" s="50" t="s">
        <v>3</v>
      </c>
      <c r="M2028" s="40">
        <f t="shared" si="1238"/>
        <v>413456</v>
      </c>
      <c r="N2028" s="40">
        <v>413662</v>
      </c>
      <c r="O2028" s="119">
        <f>(N2028-M2028)*10</f>
        <v>2060</v>
      </c>
      <c r="P2028" s="21"/>
      <c r="Q2028" s="50" t="s">
        <v>3</v>
      </c>
      <c r="R2028" s="40">
        <f t="shared" si="1235"/>
        <v>413662</v>
      </c>
      <c r="S2028" s="23">
        <v>413864</v>
      </c>
      <c r="T2028" s="119">
        <f>(S2028-R2028)*10</f>
        <v>2020</v>
      </c>
      <c r="U2028" s="21"/>
      <c r="V2028" s="50" t="s">
        <v>3</v>
      </c>
      <c r="W2028" s="23">
        <f t="shared" si="1236"/>
        <v>413864</v>
      </c>
      <c r="X2028" s="40">
        <v>414043</v>
      </c>
      <c r="Y2028" s="119">
        <f>(X2028-W2028)*10</f>
        <v>1790</v>
      </c>
      <c r="Z2028" s="21"/>
      <c r="AA2028" s="50" t="s">
        <v>3</v>
      </c>
      <c r="AB2028" s="40">
        <f t="shared" si="1239"/>
        <v>414043</v>
      </c>
      <c r="AC2028" s="40">
        <v>414227</v>
      </c>
      <c r="AD2028" s="119">
        <f>(AC2028-AB2028)*10</f>
        <v>1840</v>
      </c>
      <c r="AE2028" s="21"/>
      <c r="AF2028" s="50" t="s">
        <v>3</v>
      </c>
      <c r="AG2028" s="40">
        <f t="shared" si="1240"/>
        <v>414227</v>
      </c>
      <c r="AH2028" s="40">
        <v>414387</v>
      </c>
      <c r="AI2028" s="119">
        <f>(AH2028-AG2028)*10</f>
        <v>1600</v>
      </c>
    </row>
    <row r="2029" spans="2:35" x14ac:dyDescent="0.35">
      <c r="B2029" s="50" t="s">
        <v>83</v>
      </c>
      <c r="C2029" s="40">
        <v>33379</v>
      </c>
      <c r="D2029" s="23">
        <v>33386</v>
      </c>
      <c r="E2029" s="119">
        <f>D2029-Supply!C2029</f>
        <v>7</v>
      </c>
      <c r="F2029" s="21"/>
      <c r="G2029" s="50" t="s">
        <v>83</v>
      </c>
      <c r="H2029" s="23">
        <f t="shared" si="1237"/>
        <v>33386</v>
      </c>
      <c r="I2029" s="40">
        <v>33399</v>
      </c>
      <c r="J2029" s="132">
        <f>I2029-H2029</f>
        <v>13</v>
      </c>
      <c r="K2029" s="21"/>
      <c r="L2029" s="50" t="s">
        <v>83</v>
      </c>
      <c r="M2029" s="40">
        <f t="shared" si="1238"/>
        <v>33399</v>
      </c>
      <c r="N2029" s="40">
        <v>33406</v>
      </c>
      <c r="O2029" s="119">
        <f>N2029-Supply!M2029</f>
        <v>7</v>
      </c>
      <c r="P2029" s="21"/>
      <c r="Q2029" s="50" t="s">
        <v>83</v>
      </c>
      <c r="R2029" s="40">
        <f t="shared" si="1235"/>
        <v>33406</v>
      </c>
      <c r="S2029" s="23">
        <v>33415</v>
      </c>
      <c r="T2029" s="119">
        <f>S2029-Supply!R2029</f>
        <v>9</v>
      </c>
      <c r="U2029" s="21"/>
      <c r="V2029" s="50" t="s">
        <v>83</v>
      </c>
      <c r="W2029" s="23">
        <f t="shared" si="1236"/>
        <v>33415</v>
      </c>
      <c r="X2029" s="40">
        <v>33422</v>
      </c>
      <c r="Y2029" s="132">
        <f>X2029-W2029</f>
        <v>7</v>
      </c>
      <c r="Z2029" s="21"/>
      <c r="AA2029" s="50" t="s">
        <v>83</v>
      </c>
      <c r="AB2029" s="40">
        <f t="shared" si="1239"/>
        <v>33422</v>
      </c>
      <c r="AC2029" s="40">
        <v>33431</v>
      </c>
      <c r="AD2029" s="132">
        <f>AC2029-Supply!AB2029</f>
        <v>9</v>
      </c>
      <c r="AE2029" s="21"/>
      <c r="AF2029" s="50" t="s">
        <v>83</v>
      </c>
      <c r="AG2029" s="40">
        <f t="shared" si="1240"/>
        <v>33431</v>
      </c>
      <c r="AH2029" s="40">
        <v>33438</v>
      </c>
      <c r="AI2029" s="119">
        <f>AH2029-Supply!AG2029</f>
        <v>7</v>
      </c>
    </row>
    <row r="2030" spans="2:35" x14ac:dyDescent="0.35">
      <c r="B2030" s="50" t="s">
        <v>84</v>
      </c>
      <c r="C2030" s="40">
        <v>63979</v>
      </c>
      <c r="D2030" s="23">
        <v>64040</v>
      </c>
      <c r="E2030" s="119">
        <f>D2030-Supply!C2030</f>
        <v>61</v>
      </c>
      <c r="F2030" s="21"/>
      <c r="G2030" s="50" t="s">
        <v>84</v>
      </c>
      <c r="H2030" s="23">
        <f t="shared" si="1237"/>
        <v>64040</v>
      </c>
      <c r="I2030" s="40">
        <v>64070</v>
      </c>
      <c r="J2030" s="119">
        <f>I2030-H2030</f>
        <v>30</v>
      </c>
      <c r="K2030" s="21"/>
      <c r="L2030" s="50" t="s">
        <v>84</v>
      </c>
      <c r="M2030" s="40">
        <f>I2030</f>
        <v>64070</v>
      </c>
      <c r="N2030" s="40">
        <v>64108</v>
      </c>
      <c r="O2030" s="119">
        <f>N2030-M2030</f>
        <v>38</v>
      </c>
      <c r="P2030" s="21"/>
      <c r="Q2030" s="50" t="s">
        <v>84</v>
      </c>
      <c r="R2030" s="40">
        <f>N2030</f>
        <v>64108</v>
      </c>
      <c r="S2030" s="23">
        <v>64166</v>
      </c>
      <c r="T2030" s="119">
        <f>S2030-R2030</f>
        <v>58</v>
      </c>
      <c r="U2030" s="21"/>
      <c r="V2030" s="50" t="s">
        <v>84</v>
      </c>
      <c r="W2030" s="23">
        <f t="shared" si="1236"/>
        <v>64166</v>
      </c>
      <c r="X2030" s="40">
        <v>64177</v>
      </c>
      <c r="Y2030" s="119">
        <f>X2030-W2030</f>
        <v>11</v>
      </c>
      <c r="Z2030" s="21"/>
      <c r="AA2030" s="50" t="s">
        <v>84</v>
      </c>
      <c r="AB2030" s="40">
        <f t="shared" si="1239"/>
        <v>64177</v>
      </c>
      <c r="AC2030" s="40">
        <v>64221</v>
      </c>
      <c r="AD2030" s="119">
        <f>AC2030-AB2030</f>
        <v>44</v>
      </c>
      <c r="AE2030" s="21"/>
      <c r="AF2030" s="50" t="s">
        <v>84</v>
      </c>
      <c r="AG2030" s="40">
        <f t="shared" si="1240"/>
        <v>64221</v>
      </c>
      <c r="AH2030" s="40">
        <v>64231</v>
      </c>
      <c r="AI2030" s="119">
        <f>AH2030-AG2030</f>
        <v>10</v>
      </c>
    </row>
    <row r="2031" spans="2:35" x14ac:dyDescent="0.35">
      <c r="B2031" s="50" t="s">
        <v>98</v>
      </c>
      <c r="C2031" s="40">
        <v>139852</v>
      </c>
      <c r="D2031" s="23">
        <v>139852</v>
      </c>
      <c r="E2031" s="119">
        <f>D2031-C2031</f>
        <v>0</v>
      </c>
      <c r="F2031" s="21"/>
      <c r="G2031" s="50" t="s">
        <v>98</v>
      </c>
      <c r="H2031" s="23">
        <f t="shared" si="1237"/>
        <v>139852</v>
      </c>
      <c r="I2031" s="40">
        <v>139852</v>
      </c>
      <c r="J2031" s="119">
        <f>I2031-H2031</f>
        <v>0</v>
      </c>
      <c r="K2031" s="21"/>
      <c r="L2031" s="50" t="s">
        <v>98</v>
      </c>
      <c r="M2031" s="40">
        <f t="shared" ref="M2031:M2044" si="1241">I2031</f>
        <v>139852</v>
      </c>
      <c r="N2031" s="40">
        <v>139852</v>
      </c>
      <c r="O2031" s="119">
        <f>N2031-M2031</f>
        <v>0</v>
      </c>
      <c r="P2031" s="21"/>
      <c r="Q2031" s="50" t="s">
        <v>98</v>
      </c>
      <c r="R2031" s="40">
        <f t="shared" ref="R2031:R2044" si="1242">N2031</f>
        <v>139852</v>
      </c>
      <c r="S2031" s="23">
        <v>139852</v>
      </c>
      <c r="T2031" s="119">
        <f>S2031-R2031</f>
        <v>0</v>
      </c>
      <c r="U2031" s="21"/>
      <c r="V2031" s="50" t="s">
        <v>98</v>
      </c>
      <c r="W2031" s="23">
        <f t="shared" si="1236"/>
        <v>139852</v>
      </c>
      <c r="X2031" s="40">
        <v>139852</v>
      </c>
      <c r="Y2031" s="119">
        <f>X2031-W2031</f>
        <v>0</v>
      </c>
      <c r="Z2031" s="21"/>
      <c r="AA2031" s="50" t="s">
        <v>98</v>
      </c>
      <c r="AB2031" s="40">
        <f t="shared" si="1239"/>
        <v>139852</v>
      </c>
      <c r="AC2031" s="40">
        <v>139852</v>
      </c>
      <c r="AD2031" s="132">
        <v>0</v>
      </c>
      <c r="AE2031" s="21"/>
      <c r="AF2031" s="50" t="s">
        <v>98</v>
      </c>
      <c r="AG2031" s="40">
        <f t="shared" si="1240"/>
        <v>139852</v>
      </c>
      <c r="AH2031" s="40">
        <v>139852</v>
      </c>
      <c r="AI2031" s="119">
        <f>AH2031-AG2031</f>
        <v>0</v>
      </c>
    </row>
    <row r="2032" spans="2:35" x14ac:dyDescent="0.35">
      <c r="B2032" s="50" t="s">
        <v>85</v>
      </c>
      <c r="C2032" s="40">
        <v>1082</v>
      </c>
      <c r="D2032" s="23">
        <v>1082</v>
      </c>
      <c r="E2032" s="119">
        <f>D2032-C2032</f>
        <v>0</v>
      </c>
      <c r="F2032" s="21"/>
      <c r="G2032" s="50" t="s">
        <v>85</v>
      </c>
      <c r="H2032" s="23">
        <f t="shared" si="1237"/>
        <v>1082</v>
      </c>
      <c r="I2032" s="40">
        <v>1082</v>
      </c>
      <c r="J2032" s="119">
        <f>I2032-H2032</f>
        <v>0</v>
      </c>
      <c r="K2032" s="21"/>
      <c r="L2032" s="50" t="s">
        <v>85</v>
      </c>
      <c r="M2032" s="40">
        <f t="shared" si="1241"/>
        <v>1082</v>
      </c>
      <c r="N2032" s="40">
        <v>1082</v>
      </c>
      <c r="O2032" s="119">
        <f>N2032-M2032</f>
        <v>0</v>
      </c>
      <c r="P2032" s="21"/>
      <c r="Q2032" s="50" t="s">
        <v>85</v>
      </c>
      <c r="R2032" s="40">
        <f t="shared" si="1242"/>
        <v>1082</v>
      </c>
      <c r="S2032" s="23">
        <v>1082</v>
      </c>
      <c r="T2032" s="119">
        <f>S2032-R2032</f>
        <v>0</v>
      </c>
      <c r="U2032" s="21"/>
      <c r="V2032" s="50" t="s">
        <v>85</v>
      </c>
      <c r="W2032" s="23">
        <f t="shared" si="1236"/>
        <v>1082</v>
      </c>
      <c r="X2032" s="40">
        <v>1082</v>
      </c>
      <c r="Y2032" s="119">
        <f>X2032-W2032</f>
        <v>0</v>
      </c>
      <c r="Z2032" s="21"/>
      <c r="AA2032" s="50" t="s">
        <v>85</v>
      </c>
      <c r="AB2032" s="40">
        <f t="shared" si="1239"/>
        <v>1082</v>
      </c>
      <c r="AC2032" s="40">
        <v>1082</v>
      </c>
      <c r="AD2032" s="119">
        <f>AC2032-AB2032</f>
        <v>0</v>
      </c>
      <c r="AE2032" s="21"/>
      <c r="AF2032" s="50" t="s">
        <v>85</v>
      </c>
      <c r="AG2032" s="40">
        <f t="shared" si="1240"/>
        <v>1082</v>
      </c>
      <c r="AH2032" s="40">
        <v>1082</v>
      </c>
      <c r="AI2032" s="119">
        <f>AH2032-AG2032</f>
        <v>0</v>
      </c>
    </row>
    <row r="2033" spans="2:35" x14ac:dyDescent="0.35">
      <c r="B2033" s="50" t="s">
        <v>86</v>
      </c>
      <c r="C2033" s="40">
        <v>7283</v>
      </c>
      <c r="D2033" s="23">
        <v>7434</v>
      </c>
      <c r="E2033" s="119">
        <f>D2033-C2033</f>
        <v>151</v>
      </c>
      <c r="F2033" s="21"/>
      <c r="G2033" s="50" t="s">
        <v>86</v>
      </c>
      <c r="H2033" s="23">
        <f t="shared" si="1237"/>
        <v>7434</v>
      </c>
      <c r="I2033" s="40">
        <v>7583</v>
      </c>
      <c r="J2033" s="119">
        <f>I2033-H2033</f>
        <v>149</v>
      </c>
      <c r="K2033" s="21"/>
      <c r="L2033" s="50" t="s">
        <v>86</v>
      </c>
      <c r="M2033" s="40">
        <f t="shared" si="1241"/>
        <v>7583</v>
      </c>
      <c r="N2033" s="40">
        <v>7808</v>
      </c>
      <c r="O2033" s="119">
        <f>N2033-M2033</f>
        <v>225</v>
      </c>
      <c r="P2033" s="21"/>
      <c r="Q2033" s="50" t="s">
        <v>86</v>
      </c>
      <c r="R2033" s="40">
        <f t="shared" si="1242"/>
        <v>7808</v>
      </c>
      <c r="S2033" s="23">
        <v>7979</v>
      </c>
      <c r="T2033" s="119">
        <f>S2033-R2033</f>
        <v>171</v>
      </c>
      <c r="U2033" s="21"/>
      <c r="V2033" s="50" t="s">
        <v>86</v>
      </c>
      <c r="W2033" s="23">
        <f t="shared" si="1236"/>
        <v>7979</v>
      </c>
      <c r="X2033" s="40">
        <v>8169</v>
      </c>
      <c r="Y2033" s="119">
        <f>X2033-W2033</f>
        <v>190</v>
      </c>
      <c r="Z2033" s="21"/>
      <c r="AA2033" s="50" t="s">
        <v>86</v>
      </c>
      <c r="AB2033" s="40">
        <f t="shared" si="1239"/>
        <v>8169</v>
      </c>
      <c r="AC2033" s="40">
        <v>8337</v>
      </c>
      <c r="AD2033" s="119">
        <f>AC2033-AB2033</f>
        <v>168</v>
      </c>
      <c r="AE2033" s="21"/>
      <c r="AF2033" s="50" t="s">
        <v>86</v>
      </c>
      <c r="AG2033" s="40">
        <f t="shared" si="1240"/>
        <v>8337</v>
      </c>
      <c r="AH2033" s="40">
        <v>8462</v>
      </c>
      <c r="AI2033" s="119">
        <f>AH2033-AG2033</f>
        <v>125</v>
      </c>
    </row>
    <row r="2034" spans="2:35" x14ac:dyDescent="0.35">
      <c r="B2034" s="50" t="s">
        <v>93</v>
      </c>
      <c r="C2034" s="40"/>
      <c r="D2034" s="23"/>
      <c r="E2034" s="119">
        <f>E2033+E2032+E2031+E2030+E2029+E2028</f>
        <v>1589</v>
      </c>
      <c r="F2034" s="21"/>
      <c r="G2034" s="50" t="s">
        <v>93</v>
      </c>
      <c r="H2034" s="23">
        <f t="shared" si="1237"/>
        <v>0</v>
      </c>
      <c r="I2034" s="40"/>
      <c r="J2034" s="119">
        <f>J2033+J2032+J2031+J2030+J2029+J2028</f>
        <v>2342</v>
      </c>
      <c r="K2034" s="21"/>
      <c r="L2034" s="50" t="s">
        <v>93</v>
      </c>
      <c r="M2034" s="40">
        <f t="shared" si="1241"/>
        <v>0</v>
      </c>
      <c r="N2034" s="40"/>
      <c r="O2034" s="119">
        <f>O2033+O2032+O2031+O2030+O2029+O2028</f>
        <v>2330</v>
      </c>
      <c r="P2034" s="21"/>
      <c r="Q2034" s="50" t="s">
        <v>93</v>
      </c>
      <c r="R2034" s="40">
        <f t="shared" si="1242"/>
        <v>0</v>
      </c>
      <c r="S2034" s="23"/>
      <c r="T2034" s="119">
        <f>T2033+T2032+T2031+T2030+T2029+T2028</f>
        <v>2258</v>
      </c>
      <c r="U2034" s="21"/>
      <c r="V2034" s="50" t="s">
        <v>93</v>
      </c>
      <c r="W2034" s="23">
        <f t="shared" si="1236"/>
        <v>0</v>
      </c>
      <c r="X2034" s="40">
        <v>0</v>
      </c>
      <c r="Y2034" s="119">
        <f>Y2033+Y2032+Y2031+Y2030+Y2029+Y2028</f>
        <v>1998</v>
      </c>
      <c r="Z2034" s="21"/>
      <c r="AA2034" s="50" t="s">
        <v>93</v>
      </c>
      <c r="AB2034" s="40">
        <f t="shared" si="1239"/>
        <v>0</v>
      </c>
      <c r="AC2034" s="40">
        <v>0</v>
      </c>
      <c r="AD2034" s="119">
        <f>AD2033+AD2032+AD2031+AD2030+AD2029+AD2028</f>
        <v>2061</v>
      </c>
      <c r="AE2034" s="21"/>
      <c r="AF2034" s="50" t="s">
        <v>93</v>
      </c>
      <c r="AG2034" s="40">
        <f t="shared" si="1240"/>
        <v>0</v>
      </c>
      <c r="AH2034" s="40"/>
      <c r="AI2034" s="119">
        <f>AI2033+AI2032+AI2031+AI2030+AI2029+AI2028</f>
        <v>1742</v>
      </c>
    </row>
    <row r="2035" spans="2:35" x14ac:dyDescent="0.35">
      <c r="B2035" s="50" t="s">
        <v>87</v>
      </c>
      <c r="C2035" s="40">
        <v>1610118</v>
      </c>
      <c r="D2035" s="40">
        <v>1610118</v>
      </c>
      <c r="E2035" s="119">
        <f t="shared" ref="E2035:E2041" si="1243">D2035-C2035</f>
        <v>0</v>
      </c>
      <c r="F2035" s="21"/>
      <c r="G2035" s="50" t="s">
        <v>87</v>
      </c>
      <c r="H2035" s="40">
        <f>D2035</f>
        <v>1610118</v>
      </c>
      <c r="I2035" s="40">
        <v>1610118</v>
      </c>
      <c r="J2035" s="132">
        <f t="shared" ref="J2035:J2041" si="1244">I2035-H2035</f>
        <v>0</v>
      </c>
      <c r="K2035" s="21"/>
      <c r="L2035" s="50" t="s">
        <v>87</v>
      </c>
      <c r="M2035" s="40">
        <f t="shared" si="1241"/>
        <v>1610118</v>
      </c>
      <c r="N2035" s="40">
        <v>1610118</v>
      </c>
      <c r="O2035" s="119">
        <f t="shared" ref="O2035:O2041" si="1245">N2035-M2035</f>
        <v>0</v>
      </c>
      <c r="P2035" s="21"/>
      <c r="Q2035" s="50" t="s">
        <v>87</v>
      </c>
      <c r="R2035" s="40">
        <f t="shared" si="1242"/>
        <v>1610118</v>
      </c>
      <c r="S2035" s="40">
        <v>1610118</v>
      </c>
      <c r="T2035" s="132">
        <f t="shared" ref="T2035:T2041" si="1246">S2035-R2035</f>
        <v>0</v>
      </c>
      <c r="U2035" s="21"/>
      <c r="V2035" s="50" t="s">
        <v>87</v>
      </c>
      <c r="W2035" s="23">
        <f t="shared" si="1236"/>
        <v>1610118</v>
      </c>
      <c r="X2035" s="40">
        <v>1610118</v>
      </c>
      <c r="Y2035" s="119">
        <f t="shared" ref="Y2035:Y2041" si="1247">X2035-W2035</f>
        <v>0</v>
      </c>
      <c r="Z2035" s="21"/>
      <c r="AA2035" s="50" t="s">
        <v>87</v>
      </c>
      <c r="AB2035" s="40">
        <v>1610118</v>
      </c>
      <c r="AC2035" s="40">
        <v>1610118</v>
      </c>
      <c r="AD2035" s="119">
        <v>0</v>
      </c>
      <c r="AE2035" s="21"/>
      <c r="AF2035" s="50" t="s">
        <v>87</v>
      </c>
      <c r="AG2035" s="40">
        <f t="shared" si="1240"/>
        <v>1610118</v>
      </c>
      <c r="AH2035" s="40">
        <v>1610118</v>
      </c>
      <c r="AI2035" s="119">
        <f t="shared" ref="AI2035:AI2041" si="1248">AH2035-AG2035</f>
        <v>0</v>
      </c>
    </row>
    <row r="2036" spans="2:35" x14ac:dyDescent="0.35">
      <c r="B2036" s="50" t="s">
        <v>96</v>
      </c>
      <c r="C2036" s="40">
        <v>963806</v>
      </c>
      <c r="D2036" s="23">
        <v>964036</v>
      </c>
      <c r="E2036" s="119">
        <f t="shared" si="1243"/>
        <v>230</v>
      </c>
      <c r="F2036" s="21"/>
      <c r="G2036" s="50" t="s">
        <v>96</v>
      </c>
      <c r="H2036" s="23">
        <f t="shared" ref="H2036:H2044" si="1249">D2036</f>
        <v>964036</v>
      </c>
      <c r="I2036" s="40">
        <v>964258</v>
      </c>
      <c r="J2036" s="119">
        <f t="shared" si="1244"/>
        <v>222</v>
      </c>
      <c r="K2036" s="21"/>
      <c r="L2036" s="50" t="s">
        <v>96</v>
      </c>
      <c r="M2036" s="40">
        <f t="shared" si="1241"/>
        <v>964258</v>
      </c>
      <c r="N2036" s="40">
        <v>964465</v>
      </c>
      <c r="O2036" s="119">
        <f t="shared" si="1245"/>
        <v>207</v>
      </c>
      <c r="P2036" s="21"/>
      <c r="Q2036" s="50" t="s">
        <v>96</v>
      </c>
      <c r="R2036" s="40">
        <f t="shared" si="1242"/>
        <v>964465</v>
      </c>
      <c r="S2036" s="23">
        <v>964668</v>
      </c>
      <c r="T2036" s="119">
        <f t="shared" si="1246"/>
        <v>203</v>
      </c>
      <c r="U2036" s="21"/>
      <c r="V2036" s="50" t="s">
        <v>96</v>
      </c>
      <c r="W2036" s="23">
        <f t="shared" si="1236"/>
        <v>964668</v>
      </c>
      <c r="X2036" s="40">
        <v>964877</v>
      </c>
      <c r="Y2036" s="119">
        <f t="shared" si="1247"/>
        <v>209</v>
      </c>
      <c r="Z2036" s="21"/>
      <c r="AA2036" s="50" t="s">
        <v>96</v>
      </c>
      <c r="AB2036" s="40">
        <f t="shared" ref="AB2036:AB2044" si="1250">X2036</f>
        <v>964877</v>
      </c>
      <c r="AC2036" s="40">
        <v>965098</v>
      </c>
      <c r="AD2036" s="119">
        <f t="shared" ref="AD2036:AD2041" si="1251">AC2036-AB2036</f>
        <v>221</v>
      </c>
      <c r="AE2036" s="21"/>
      <c r="AF2036" s="50" t="s">
        <v>96</v>
      </c>
      <c r="AG2036" s="40">
        <f t="shared" si="1240"/>
        <v>965098</v>
      </c>
      <c r="AH2036" s="40">
        <v>965298</v>
      </c>
      <c r="AI2036" s="119">
        <f t="shared" si="1248"/>
        <v>200</v>
      </c>
    </row>
    <row r="2037" spans="2:35" x14ac:dyDescent="0.35">
      <c r="B2037" s="50" t="s">
        <v>88</v>
      </c>
      <c r="C2037" s="40">
        <v>0</v>
      </c>
      <c r="D2037" s="23">
        <v>0</v>
      </c>
      <c r="E2037" s="119">
        <f t="shared" si="1243"/>
        <v>0</v>
      </c>
      <c r="F2037" s="21"/>
      <c r="G2037" s="50" t="s">
        <v>88</v>
      </c>
      <c r="H2037" s="23">
        <f t="shared" si="1249"/>
        <v>0</v>
      </c>
      <c r="I2037" s="40">
        <v>0</v>
      </c>
      <c r="J2037" s="119">
        <f t="shared" si="1244"/>
        <v>0</v>
      </c>
      <c r="K2037" s="21"/>
      <c r="L2037" s="50" t="s">
        <v>88</v>
      </c>
      <c r="M2037" s="40">
        <f t="shared" si="1241"/>
        <v>0</v>
      </c>
      <c r="N2037" s="40">
        <v>0</v>
      </c>
      <c r="O2037" s="119">
        <f t="shared" si="1245"/>
        <v>0</v>
      </c>
      <c r="P2037" s="21"/>
      <c r="Q2037" s="50" t="s">
        <v>88</v>
      </c>
      <c r="R2037" s="40">
        <f t="shared" si="1242"/>
        <v>0</v>
      </c>
      <c r="S2037" s="23">
        <v>0</v>
      </c>
      <c r="T2037" s="119">
        <f t="shared" si="1246"/>
        <v>0</v>
      </c>
      <c r="U2037" s="21"/>
      <c r="V2037" s="50" t="s">
        <v>88</v>
      </c>
      <c r="W2037" s="23">
        <f t="shared" si="1236"/>
        <v>0</v>
      </c>
      <c r="X2037" s="40">
        <v>0</v>
      </c>
      <c r="Y2037" s="119">
        <f t="shared" si="1247"/>
        <v>0</v>
      </c>
      <c r="Z2037" s="21"/>
      <c r="AA2037" s="50" t="s">
        <v>88</v>
      </c>
      <c r="AB2037" s="40">
        <f t="shared" si="1250"/>
        <v>0</v>
      </c>
      <c r="AC2037" s="40">
        <v>0</v>
      </c>
      <c r="AD2037" s="119">
        <f t="shared" si="1251"/>
        <v>0</v>
      </c>
      <c r="AE2037" s="21"/>
      <c r="AF2037" s="50" t="s">
        <v>88</v>
      </c>
      <c r="AG2037" s="40">
        <f t="shared" si="1240"/>
        <v>0</v>
      </c>
      <c r="AH2037" s="40">
        <v>0</v>
      </c>
      <c r="AI2037" s="119">
        <f t="shared" si="1248"/>
        <v>0</v>
      </c>
    </row>
    <row r="2038" spans="2:35" x14ac:dyDescent="0.35">
      <c r="B2038" s="50" t="s">
        <v>108</v>
      </c>
      <c r="C2038" s="40">
        <v>3445</v>
      </c>
      <c r="D2038" s="23">
        <v>3446</v>
      </c>
      <c r="E2038" s="119">
        <f t="shared" si="1243"/>
        <v>1</v>
      </c>
      <c r="F2038" s="21"/>
      <c r="G2038" s="50" t="s">
        <v>108</v>
      </c>
      <c r="H2038" s="23">
        <f t="shared" si="1249"/>
        <v>3446</v>
      </c>
      <c r="I2038" s="40">
        <v>3447</v>
      </c>
      <c r="J2038" s="119">
        <f t="shared" si="1244"/>
        <v>1</v>
      </c>
      <c r="K2038" s="21"/>
      <c r="L2038" s="50" t="s">
        <v>108</v>
      </c>
      <c r="M2038" s="40">
        <f t="shared" si="1241"/>
        <v>3447</v>
      </c>
      <c r="N2038" s="40">
        <v>3448</v>
      </c>
      <c r="O2038" s="119">
        <f t="shared" si="1245"/>
        <v>1</v>
      </c>
      <c r="P2038" s="21"/>
      <c r="Q2038" s="50" t="s">
        <v>108</v>
      </c>
      <c r="R2038" s="40">
        <f t="shared" si="1242"/>
        <v>3448</v>
      </c>
      <c r="S2038" s="23">
        <v>3452</v>
      </c>
      <c r="T2038" s="119">
        <f t="shared" si="1246"/>
        <v>4</v>
      </c>
      <c r="U2038" s="21"/>
      <c r="V2038" s="50" t="s">
        <v>108</v>
      </c>
      <c r="W2038" s="23">
        <f t="shared" si="1236"/>
        <v>3452</v>
      </c>
      <c r="X2038" s="40">
        <v>3452</v>
      </c>
      <c r="Y2038" s="119">
        <f t="shared" si="1247"/>
        <v>0</v>
      </c>
      <c r="Z2038" s="21"/>
      <c r="AA2038" s="50" t="s">
        <v>108</v>
      </c>
      <c r="AB2038" s="40">
        <f t="shared" si="1250"/>
        <v>3452</v>
      </c>
      <c r="AC2038" s="40">
        <v>3454</v>
      </c>
      <c r="AD2038" s="119">
        <f t="shared" si="1251"/>
        <v>2</v>
      </c>
      <c r="AE2038" s="21"/>
      <c r="AF2038" s="50" t="s">
        <v>108</v>
      </c>
      <c r="AG2038" s="40">
        <f t="shared" si="1240"/>
        <v>3454</v>
      </c>
      <c r="AH2038" s="40">
        <v>3454</v>
      </c>
      <c r="AI2038" s="119">
        <f t="shared" si="1248"/>
        <v>0</v>
      </c>
    </row>
    <row r="2039" spans="2:35" x14ac:dyDescent="0.35">
      <c r="B2039" s="50" t="s">
        <v>89</v>
      </c>
      <c r="C2039" s="40">
        <v>749221</v>
      </c>
      <c r="D2039" s="23">
        <v>749570</v>
      </c>
      <c r="E2039" s="119">
        <f t="shared" si="1243"/>
        <v>349</v>
      </c>
      <c r="F2039" s="21"/>
      <c r="G2039" s="50" t="s">
        <v>89</v>
      </c>
      <c r="H2039" s="23">
        <f t="shared" si="1249"/>
        <v>749570</v>
      </c>
      <c r="I2039" s="40">
        <v>749987</v>
      </c>
      <c r="J2039" s="119">
        <f t="shared" si="1244"/>
        <v>417</v>
      </c>
      <c r="K2039" s="21"/>
      <c r="L2039" s="50" t="s">
        <v>89</v>
      </c>
      <c r="M2039" s="40">
        <f t="shared" si="1241"/>
        <v>749987</v>
      </c>
      <c r="N2039" s="40">
        <v>750377</v>
      </c>
      <c r="O2039" s="119">
        <f t="shared" si="1245"/>
        <v>390</v>
      </c>
      <c r="P2039" s="21"/>
      <c r="Q2039" s="50" t="s">
        <v>89</v>
      </c>
      <c r="R2039" s="40">
        <f t="shared" si="1242"/>
        <v>750377</v>
      </c>
      <c r="S2039" s="23">
        <v>750703</v>
      </c>
      <c r="T2039" s="119">
        <f t="shared" si="1246"/>
        <v>326</v>
      </c>
      <c r="U2039" s="21"/>
      <c r="V2039" s="50" t="s">
        <v>89</v>
      </c>
      <c r="W2039" s="23">
        <f t="shared" si="1236"/>
        <v>750703</v>
      </c>
      <c r="X2039" s="40">
        <v>751086</v>
      </c>
      <c r="Y2039" s="119">
        <f t="shared" si="1247"/>
        <v>383</v>
      </c>
      <c r="Z2039" s="21"/>
      <c r="AA2039" s="50" t="s">
        <v>89</v>
      </c>
      <c r="AB2039" s="40">
        <f t="shared" si="1250"/>
        <v>751086</v>
      </c>
      <c r="AC2039" s="40">
        <v>751484</v>
      </c>
      <c r="AD2039" s="119">
        <f t="shared" si="1251"/>
        <v>398</v>
      </c>
      <c r="AE2039" s="21"/>
      <c r="AF2039" s="50" t="s">
        <v>89</v>
      </c>
      <c r="AG2039" s="40">
        <f t="shared" si="1240"/>
        <v>751484</v>
      </c>
      <c r="AH2039" s="40">
        <v>751882</v>
      </c>
      <c r="AI2039" s="119">
        <f t="shared" si="1248"/>
        <v>398</v>
      </c>
    </row>
    <row r="2040" spans="2:35" x14ac:dyDescent="0.35">
      <c r="B2040" s="50" t="s">
        <v>90</v>
      </c>
      <c r="C2040" s="40">
        <v>424434</v>
      </c>
      <c r="D2040" s="23">
        <v>424755</v>
      </c>
      <c r="E2040" s="119">
        <f t="shared" si="1243"/>
        <v>321</v>
      </c>
      <c r="F2040" s="21"/>
      <c r="G2040" s="50" t="s">
        <v>90</v>
      </c>
      <c r="H2040" s="23">
        <f t="shared" si="1249"/>
        <v>424755</v>
      </c>
      <c r="I2040" s="40">
        <v>425105</v>
      </c>
      <c r="J2040" s="119">
        <f t="shared" si="1244"/>
        <v>350</v>
      </c>
      <c r="K2040" s="21"/>
      <c r="L2040" s="50" t="s">
        <v>90</v>
      </c>
      <c r="M2040" s="40">
        <f t="shared" si="1241"/>
        <v>425105</v>
      </c>
      <c r="N2040" s="40">
        <v>425452</v>
      </c>
      <c r="O2040" s="132">
        <f t="shared" si="1245"/>
        <v>347</v>
      </c>
      <c r="P2040" s="21"/>
      <c r="Q2040" s="50" t="s">
        <v>90</v>
      </c>
      <c r="R2040" s="40">
        <f t="shared" si="1242"/>
        <v>425452</v>
      </c>
      <c r="S2040" s="23">
        <v>425731</v>
      </c>
      <c r="T2040" s="119">
        <f t="shared" si="1246"/>
        <v>279</v>
      </c>
      <c r="U2040" s="21"/>
      <c r="V2040" s="50" t="s">
        <v>90</v>
      </c>
      <c r="W2040" s="23">
        <f t="shared" si="1236"/>
        <v>425731</v>
      </c>
      <c r="X2040" s="40">
        <v>426025</v>
      </c>
      <c r="Y2040" s="119">
        <f t="shared" si="1247"/>
        <v>294</v>
      </c>
      <c r="Z2040" s="21"/>
      <c r="AA2040" s="50" t="s">
        <v>90</v>
      </c>
      <c r="AB2040" s="40">
        <f t="shared" si="1250"/>
        <v>426025</v>
      </c>
      <c r="AC2040" s="40">
        <v>426304</v>
      </c>
      <c r="AD2040" s="132">
        <f t="shared" si="1251"/>
        <v>279</v>
      </c>
      <c r="AE2040" s="21"/>
      <c r="AF2040" s="50" t="s">
        <v>90</v>
      </c>
      <c r="AG2040" s="40">
        <f t="shared" si="1240"/>
        <v>426304</v>
      </c>
      <c r="AH2040" s="40">
        <v>426586</v>
      </c>
      <c r="AI2040" s="132">
        <f t="shared" si="1248"/>
        <v>282</v>
      </c>
    </row>
    <row r="2041" spans="2:35" x14ac:dyDescent="0.35">
      <c r="B2041" s="50" t="s">
        <v>91</v>
      </c>
      <c r="C2041" s="40">
        <v>1392391</v>
      </c>
      <c r="D2041" s="23">
        <v>1393377</v>
      </c>
      <c r="E2041" s="119">
        <f t="shared" si="1243"/>
        <v>986</v>
      </c>
      <c r="F2041" s="21"/>
      <c r="G2041" s="50" t="s">
        <v>91</v>
      </c>
      <c r="H2041" s="23">
        <f t="shared" si="1249"/>
        <v>1393377</v>
      </c>
      <c r="I2041" s="40">
        <v>1394925</v>
      </c>
      <c r="J2041" s="132">
        <f t="shared" si="1244"/>
        <v>1548</v>
      </c>
      <c r="K2041" s="21"/>
      <c r="L2041" s="50" t="s">
        <v>91</v>
      </c>
      <c r="M2041" s="40">
        <f t="shared" si="1241"/>
        <v>1394925</v>
      </c>
      <c r="N2041" s="40">
        <v>1396586</v>
      </c>
      <c r="O2041" s="132">
        <f t="shared" si="1245"/>
        <v>1661</v>
      </c>
      <c r="P2041" s="21"/>
      <c r="Q2041" s="50" t="s">
        <v>91</v>
      </c>
      <c r="R2041" s="40">
        <f t="shared" si="1242"/>
        <v>1396586</v>
      </c>
      <c r="S2041" s="23">
        <v>1398210</v>
      </c>
      <c r="T2041" s="119">
        <f t="shared" si="1246"/>
        <v>1624</v>
      </c>
      <c r="U2041" s="21"/>
      <c r="V2041" s="50" t="s">
        <v>91</v>
      </c>
      <c r="W2041" s="23">
        <f t="shared" si="1236"/>
        <v>1398210</v>
      </c>
      <c r="X2041" s="40">
        <v>1399613</v>
      </c>
      <c r="Y2041" s="119">
        <f t="shared" si="1247"/>
        <v>1403</v>
      </c>
      <c r="Z2041" s="21"/>
      <c r="AA2041" s="50" t="s">
        <v>91</v>
      </c>
      <c r="AB2041" s="40">
        <f t="shared" si="1250"/>
        <v>1399613</v>
      </c>
      <c r="AC2041" s="40">
        <v>1401094</v>
      </c>
      <c r="AD2041" s="132">
        <f t="shared" si="1251"/>
        <v>1481</v>
      </c>
      <c r="AE2041" s="21"/>
      <c r="AF2041" s="50" t="s">
        <v>91</v>
      </c>
      <c r="AG2041" s="40">
        <f t="shared" si="1240"/>
        <v>1401094</v>
      </c>
      <c r="AH2041" s="40">
        <v>1402496</v>
      </c>
      <c r="AI2041" s="132">
        <f t="shared" si="1248"/>
        <v>1402</v>
      </c>
    </row>
    <row r="2042" spans="2:35" x14ac:dyDescent="0.35">
      <c r="B2042" s="50" t="s">
        <v>94</v>
      </c>
      <c r="C2042" s="40"/>
      <c r="D2042" s="23"/>
      <c r="E2042" s="119">
        <f>SUM(E2035:E2041)</f>
        <v>1887</v>
      </c>
      <c r="F2042" s="21"/>
      <c r="G2042" s="50" t="s">
        <v>94</v>
      </c>
      <c r="H2042" s="23">
        <f t="shared" si="1249"/>
        <v>0</v>
      </c>
      <c r="I2042" s="40"/>
      <c r="J2042" s="119">
        <f>SUM(J2035:J2041)</f>
        <v>2538</v>
      </c>
      <c r="K2042" s="21"/>
      <c r="L2042" s="50" t="s">
        <v>94</v>
      </c>
      <c r="M2042" s="40">
        <f t="shared" si="1241"/>
        <v>0</v>
      </c>
      <c r="N2042" s="40"/>
      <c r="O2042" s="119">
        <f>SUM(O2035:O2041)</f>
        <v>2606</v>
      </c>
      <c r="P2042" s="21"/>
      <c r="Q2042" s="50" t="s">
        <v>94</v>
      </c>
      <c r="R2042" s="40">
        <f t="shared" si="1242"/>
        <v>0</v>
      </c>
      <c r="S2042" s="23"/>
      <c r="T2042" s="119">
        <f>SUM(T2035:T2041)</f>
        <v>2436</v>
      </c>
      <c r="U2042" s="21"/>
      <c r="V2042" s="50" t="s">
        <v>94</v>
      </c>
      <c r="W2042" s="23">
        <f t="shared" si="1236"/>
        <v>0</v>
      </c>
      <c r="X2042" s="40">
        <v>0</v>
      </c>
      <c r="Y2042" s="119">
        <f>SUM(Y2035:Y2041)</f>
        <v>2289</v>
      </c>
      <c r="Z2042" s="21"/>
      <c r="AA2042" s="50" t="s">
        <v>94</v>
      </c>
      <c r="AB2042" s="40">
        <f t="shared" si="1250"/>
        <v>0</v>
      </c>
      <c r="AC2042" s="40">
        <v>0</v>
      </c>
      <c r="AD2042" s="119">
        <f>SUM(AD2035:AD2041)</f>
        <v>2381</v>
      </c>
      <c r="AE2042" s="21"/>
      <c r="AF2042" s="50" t="s">
        <v>94</v>
      </c>
      <c r="AG2042" s="40">
        <f t="shared" si="1240"/>
        <v>0</v>
      </c>
      <c r="AH2042" s="40"/>
      <c r="AI2042" s="119">
        <f>SUM(AI2035:AI2041)</f>
        <v>2282</v>
      </c>
    </row>
    <row r="2043" spans="2:35" x14ac:dyDescent="0.35">
      <c r="B2043" s="50" t="s">
        <v>97</v>
      </c>
      <c r="C2043" s="40">
        <v>655455</v>
      </c>
      <c r="D2043" s="23">
        <v>655595</v>
      </c>
      <c r="E2043" s="132">
        <f>D2043-C2043</f>
        <v>140</v>
      </c>
      <c r="F2043" s="21"/>
      <c r="G2043" s="50" t="s">
        <v>97</v>
      </c>
      <c r="H2043" s="23">
        <f t="shared" si="1249"/>
        <v>655595</v>
      </c>
      <c r="I2043" s="40">
        <v>655757</v>
      </c>
      <c r="J2043" s="132">
        <f>I2043-H2043</f>
        <v>162</v>
      </c>
      <c r="K2043" s="21"/>
      <c r="L2043" s="50" t="s">
        <v>97</v>
      </c>
      <c r="M2043" s="40">
        <f t="shared" si="1241"/>
        <v>655757</v>
      </c>
      <c r="N2043" s="40">
        <v>655815</v>
      </c>
      <c r="O2043" s="119">
        <f>N2043-M2043</f>
        <v>58</v>
      </c>
      <c r="P2043" s="21"/>
      <c r="Q2043" s="50" t="s">
        <v>97</v>
      </c>
      <c r="R2043" s="40">
        <f t="shared" si="1242"/>
        <v>655815</v>
      </c>
      <c r="S2043" s="23">
        <v>655930</v>
      </c>
      <c r="T2043" s="119">
        <f>S2043-R2043</f>
        <v>115</v>
      </c>
      <c r="U2043" s="21"/>
      <c r="V2043" s="50" t="s">
        <v>97</v>
      </c>
      <c r="W2043" s="23">
        <f t="shared" si="1236"/>
        <v>655930</v>
      </c>
      <c r="X2043" s="40">
        <v>656002</v>
      </c>
      <c r="Y2043" s="132">
        <f>X2043-W2043</f>
        <v>72</v>
      </c>
      <c r="Z2043" s="21"/>
      <c r="AA2043" s="50" t="s">
        <v>97</v>
      </c>
      <c r="AB2043" s="40">
        <f t="shared" si="1250"/>
        <v>656002</v>
      </c>
      <c r="AC2043" s="40">
        <v>656152</v>
      </c>
      <c r="AD2043" s="119">
        <f>AC2043-AB2043</f>
        <v>150</v>
      </c>
      <c r="AE2043" s="21"/>
      <c r="AF2043" s="50" t="s">
        <v>97</v>
      </c>
      <c r="AG2043" s="40">
        <f t="shared" si="1240"/>
        <v>656152</v>
      </c>
      <c r="AH2043" s="40">
        <v>656199</v>
      </c>
      <c r="AI2043" s="119">
        <f>AH2043-AG2043</f>
        <v>47</v>
      </c>
    </row>
    <row r="2044" spans="2:35" x14ac:dyDescent="0.35">
      <c r="B2044" s="29" t="s">
        <v>130</v>
      </c>
      <c r="C2044" s="40">
        <v>0</v>
      </c>
      <c r="D2044" s="23"/>
      <c r="E2044" s="121">
        <f>E2043+E2042+E2034+E2026+E2027+E2025+E2024+E2023+E2022</f>
        <v>6610</v>
      </c>
      <c r="F2044" s="21"/>
      <c r="G2044" s="29" t="s">
        <v>130</v>
      </c>
      <c r="H2044" s="23">
        <f t="shared" si="1249"/>
        <v>0</v>
      </c>
      <c r="I2044" s="40">
        <v>0</v>
      </c>
      <c r="J2044" s="121">
        <f>J2043+J2042+J2034+J2026+J2027+J2025+J2024+J2023+J2022</f>
        <v>7742</v>
      </c>
      <c r="K2044" s="21"/>
      <c r="L2044" s="29" t="s">
        <v>130</v>
      </c>
      <c r="M2044" s="40">
        <f t="shared" si="1241"/>
        <v>0</v>
      </c>
      <c r="N2044" s="40">
        <v>0</v>
      </c>
      <c r="O2044" s="121">
        <f>O2043+O2042+O2034+O2026+O2027+O2025+O2024+O2023+O2022</f>
        <v>8108</v>
      </c>
      <c r="P2044" s="21"/>
      <c r="Q2044" s="29" t="s">
        <v>130</v>
      </c>
      <c r="R2044" s="40">
        <f t="shared" si="1242"/>
        <v>0</v>
      </c>
      <c r="S2044" s="23"/>
      <c r="T2044" s="121">
        <f>T2043+T2042+T2034+T2026+T2027+T2025+T2024+T2023+T2022</f>
        <v>7459</v>
      </c>
      <c r="U2044" s="21"/>
      <c r="V2044" s="29" t="s">
        <v>130</v>
      </c>
      <c r="W2044" s="23">
        <f t="shared" si="1236"/>
        <v>0</v>
      </c>
      <c r="X2044" s="40">
        <v>0</v>
      </c>
      <c r="Y2044" s="121">
        <f>Y2043+Y2042+Y2034+Y2026+Y2027+Y2025+Y2024+Y2023+Y2022</f>
        <v>6911</v>
      </c>
      <c r="Z2044" s="21"/>
      <c r="AA2044" s="29" t="s">
        <v>130</v>
      </c>
      <c r="AB2044" s="40">
        <f t="shared" si="1250"/>
        <v>0</v>
      </c>
      <c r="AC2044" s="40">
        <v>0</v>
      </c>
      <c r="AD2044" s="121">
        <f>AD2043+AD2042+AD2034+AD2026+AD2027+AD2025+AD2024+AD2023+AD2022</f>
        <v>7379</v>
      </c>
      <c r="AE2044" s="21"/>
      <c r="AF2044" s="29" t="s">
        <v>130</v>
      </c>
      <c r="AG2044" s="40">
        <f t="shared" si="1240"/>
        <v>0</v>
      </c>
      <c r="AH2044" s="40">
        <v>0</v>
      </c>
      <c r="AI2044" s="121">
        <f>AI2043+AI2042+AI2034+AI2026+AI2027+AI2025+AI2024+AI2023+AI2022</f>
        <v>6749</v>
      </c>
    </row>
    <row r="2045" spans="2:35" x14ac:dyDescent="0.35">
      <c r="B2045" s="21"/>
      <c r="C2045" s="21"/>
      <c r="D2045" s="21"/>
      <c r="E2045" s="123">
        <f>E2044-E2028+471</f>
        <v>5711</v>
      </c>
      <c r="F2045" s="21"/>
      <c r="G2045" s="21"/>
      <c r="H2045" s="23"/>
      <c r="I2045" s="40">
        <v>0</v>
      </c>
      <c r="J2045" s="123">
        <f>J2044-J2028+471</f>
        <v>6063</v>
      </c>
      <c r="K2045" s="21"/>
      <c r="L2045" s="21"/>
      <c r="M2045" s="21"/>
      <c r="N2045" s="21"/>
      <c r="O2045" s="123">
        <f>O2044-O2028+471</f>
        <v>6519</v>
      </c>
      <c r="P2045" s="21"/>
      <c r="Q2045" s="21"/>
      <c r="R2045" s="21"/>
      <c r="S2045" s="21"/>
      <c r="T2045" s="123">
        <f>T2044-T2028+471</f>
        <v>5910</v>
      </c>
      <c r="U2045" s="21"/>
      <c r="V2045" s="21"/>
      <c r="W2045" s="23"/>
      <c r="X2045" s="40">
        <v>0</v>
      </c>
      <c r="Y2045" s="123">
        <f>Y2044-Y2028+471</f>
        <v>5592</v>
      </c>
      <c r="Z2045" s="21"/>
      <c r="AA2045" s="21"/>
      <c r="AB2045" s="21"/>
      <c r="AC2045" s="21"/>
      <c r="AD2045" s="123">
        <f>AD2044-AD2028+471</f>
        <v>6010</v>
      </c>
      <c r="AE2045" s="21"/>
      <c r="AF2045" s="21"/>
      <c r="AG2045" s="21"/>
      <c r="AH2045" s="21">
        <v>0</v>
      </c>
      <c r="AI2045" s="123">
        <f>AI2044-AI2028+471</f>
        <v>5620</v>
      </c>
    </row>
    <row r="2047" spans="2:35" x14ac:dyDescent="0.35">
      <c r="B2047" s="117" t="s">
        <v>114</v>
      </c>
      <c r="C2047" s="292" t="s">
        <v>2071</v>
      </c>
      <c r="D2047" s="293"/>
      <c r="E2047" s="294"/>
      <c r="F2047" s="21"/>
      <c r="G2047" s="117" t="s">
        <v>114</v>
      </c>
      <c r="H2047" s="292" t="s">
        <v>2072</v>
      </c>
      <c r="I2047" s="293"/>
      <c r="J2047" s="294"/>
      <c r="K2047" s="21"/>
      <c r="L2047" s="117" t="s">
        <v>114</v>
      </c>
      <c r="M2047" s="292" t="s">
        <v>2073</v>
      </c>
      <c r="N2047" s="293"/>
      <c r="O2047" s="294"/>
      <c r="P2047" s="21"/>
      <c r="Q2047" s="117" t="s">
        <v>114</v>
      </c>
      <c r="R2047" s="292" t="s">
        <v>2074</v>
      </c>
      <c r="S2047" s="293"/>
      <c r="T2047" s="294"/>
      <c r="U2047" s="21"/>
      <c r="V2047" s="117" t="s">
        <v>114</v>
      </c>
      <c r="W2047" s="292" t="s">
        <v>2075</v>
      </c>
      <c r="X2047" s="293"/>
      <c r="Y2047" s="294"/>
      <c r="Z2047" s="21"/>
      <c r="AA2047" s="117" t="s">
        <v>114</v>
      </c>
      <c r="AB2047" s="292" t="s">
        <v>2076</v>
      </c>
      <c r="AC2047" s="293"/>
      <c r="AD2047" s="294"/>
      <c r="AE2047" s="21"/>
      <c r="AF2047" s="117" t="s">
        <v>114</v>
      </c>
      <c r="AG2047" s="292" t="s">
        <v>2077</v>
      </c>
      <c r="AH2047" s="293"/>
      <c r="AI2047" s="294"/>
    </row>
    <row r="2048" spans="2:35" x14ac:dyDescent="0.35">
      <c r="B2048" s="50"/>
      <c r="C2048" s="118" t="s">
        <v>81</v>
      </c>
      <c r="D2048" s="118" t="s">
        <v>82</v>
      </c>
      <c r="E2048" s="118" t="s">
        <v>95</v>
      </c>
      <c r="F2048" s="21"/>
      <c r="G2048" s="50"/>
      <c r="H2048" s="118" t="s">
        <v>81</v>
      </c>
      <c r="I2048" s="118" t="s">
        <v>82</v>
      </c>
      <c r="J2048" s="118" t="s">
        <v>95</v>
      </c>
      <c r="K2048" s="21"/>
      <c r="L2048" s="50"/>
      <c r="M2048" s="118" t="s">
        <v>81</v>
      </c>
      <c r="N2048" s="118" t="s">
        <v>82</v>
      </c>
      <c r="O2048" s="118" t="s">
        <v>95</v>
      </c>
      <c r="P2048" s="21"/>
      <c r="Q2048" s="50"/>
      <c r="R2048" s="118" t="s">
        <v>81</v>
      </c>
      <c r="S2048" s="118" t="s">
        <v>82</v>
      </c>
      <c r="T2048" s="118" t="s">
        <v>95</v>
      </c>
      <c r="U2048" s="21"/>
      <c r="V2048" s="50"/>
      <c r="W2048" s="118" t="s">
        <v>81</v>
      </c>
      <c r="X2048" s="118" t="s">
        <v>82</v>
      </c>
      <c r="Y2048" s="118" t="s">
        <v>95</v>
      </c>
      <c r="Z2048" s="21"/>
      <c r="AA2048" s="50"/>
      <c r="AB2048" s="118" t="s">
        <v>81</v>
      </c>
      <c r="AC2048" s="118" t="s">
        <v>82</v>
      </c>
      <c r="AD2048" s="118" t="s">
        <v>95</v>
      </c>
      <c r="AE2048" s="21"/>
      <c r="AF2048" s="50"/>
      <c r="AG2048" s="118" t="s">
        <v>81</v>
      </c>
      <c r="AH2048" s="118" t="s">
        <v>82</v>
      </c>
      <c r="AI2048" s="118" t="s">
        <v>95</v>
      </c>
    </row>
    <row r="2049" spans="2:35" x14ac:dyDescent="0.35">
      <c r="B2049" s="50" t="s">
        <v>92</v>
      </c>
      <c r="C2049" s="40">
        <f>AH2022</f>
        <v>542125</v>
      </c>
      <c r="D2049" s="23">
        <v>542274</v>
      </c>
      <c r="E2049" s="119">
        <f>(D2049-C2049)*10</f>
        <v>1490</v>
      </c>
      <c r="F2049" s="21"/>
      <c r="G2049" s="50" t="s">
        <v>92</v>
      </c>
      <c r="H2049" s="23">
        <f>D2049</f>
        <v>542274</v>
      </c>
      <c r="I2049" s="40">
        <v>542395</v>
      </c>
      <c r="J2049" s="119">
        <f>(I2049-H2049)*10</f>
        <v>1210</v>
      </c>
      <c r="K2049" s="21"/>
      <c r="L2049" s="50" t="s">
        <v>92</v>
      </c>
      <c r="M2049" s="40">
        <f>I2049</f>
        <v>542395</v>
      </c>
      <c r="N2049" s="40">
        <v>542548</v>
      </c>
      <c r="O2049" s="119">
        <f>(N2049-M2049)*10</f>
        <v>1530</v>
      </c>
      <c r="P2049" s="21"/>
      <c r="Q2049" s="50" t="s">
        <v>92</v>
      </c>
      <c r="R2049" s="40">
        <f t="shared" ref="R2049:R2056" si="1252">N2049</f>
        <v>542548</v>
      </c>
      <c r="S2049" s="23">
        <v>542648</v>
      </c>
      <c r="T2049" s="119">
        <v>1000</v>
      </c>
      <c r="U2049" s="21"/>
      <c r="V2049" s="50" t="s">
        <v>92</v>
      </c>
      <c r="W2049" s="23">
        <f t="shared" ref="W2049:W2071" si="1253">S2049</f>
        <v>542648</v>
      </c>
      <c r="X2049" s="40">
        <v>542775</v>
      </c>
      <c r="Y2049" s="119">
        <f t="shared" ref="Y2049:Y2054" si="1254">X2049-W2049</f>
        <v>127</v>
      </c>
      <c r="Z2049" s="21"/>
      <c r="AA2049" s="50" t="s">
        <v>92</v>
      </c>
      <c r="AB2049" s="40">
        <f>X2049</f>
        <v>542775</v>
      </c>
      <c r="AC2049" s="40">
        <v>542921</v>
      </c>
      <c r="AD2049" s="119">
        <v>1460</v>
      </c>
      <c r="AE2049" s="21"/>
      <c r="AF2049" s="50" t="s">
        <v>92</v>
      </c>
      <c r="AG2049" s="40">
        <f>AC2049</f>
        <v>542921</v>
      </c>
      <c r="AH2049" s="40">
        <v>543075</v>
      </c>
      <c r="AI2049" s="119">
        <v>1540</v>
      </c>
    </row>
    <row r="2050" spans="2:35" x14ac:dyDescent="0.35">
      <c r="B2050" s="50" t="s">
        <v>6</v>
      </c>
      <c r="C2050" s="40">
        <f t="shared" ref="C2050:C2070" si="1255">AH2023</f>
        <v>414993</v>
      </c>
      <c r="D2050" s="23">
        <v>415178</v>
      </c>
      <c r="E2050" s="119">
        <f>D2050-C2050</f>
        <v>185</v>
      </c>
      <c r="F2050" s="21"/>
      <c r="G2050" s="50" t="s">
        <v>6</v>
      </c>
      <c r="H2050" s="23">
        <f t="shared" ref="H2050:H2061" si="1256">D2050</f>
        <v>415178</v>
      </c>
      <c r="I2050" s="40">
        <v>415340</v>
      </c>
      <c r="J2050" s="119">
        <f>I2050-H2050</f>
        <v>162</v>
      </c>
      <c r="K2050" s="21"/>
      <c r="L2050" s="50" t="s">
        <v>6</v>
      </c>
      <c r="M2050" s="40">
        <f>I2050</f>
        <v>415340</v>
      </c>
      <c r="N2050" s="40">
        <v>415527</v>
      </c>
      <c r="O2050" s="119">
        <f>N2050-M2050</f>
        <v>187</v>
      </c>
      <c r="P2050" s="21"/>
      <c r="Q2050" s="50" t="s">
        <v>6</v>
      </c>
      <c r="R2050" s="40">
        <f t="shared" si="1252"/>
        <v>415527</v>
      </c>
      <c r="S2050" s="23">
        <v>415703</v>
      </c>
      <c r="T2050" s="119">
        <f>S2050-R2050</f>
        <v>176</v>
      </c>
      <c r="U2050" s="21"/>
      <c r="V2050" s="50" t="s">
        <v>6</v>
      </c>
      <c r="W2050" s="23">
        <f t="shared" si="1253"/>
        <v>415703</v>
      </c>
      <c r="X2050" s="40">
        <v>415860</v>
      </c>
      <c r="Y2050" s="119">
        <f t="shared" si="1254"/>
        <v>157</v>
      </c>
      <c r="Z2050" s="21"/>
      <c r="AA2050" s="50" t="s">
        <v>6</v>
      </c>
      <c r="AB2050" s="40">
        <f>X2050</f>
        <v>415860</v>
      </c>
      <c r="AC2050" s="40">
        <v>416013</v>
      </c>
      <c r="AD2050" s="119">
        <f>AC2050-AB2050</f>
        <v>153</v>
      </c>
      <c r="AE2050" s="21"/>
      <c r="AF2050" s="50" t="s">
        <v>6</v>
      </c>
      <c r="AG2050" s="40">
        <f>AC2050</f>
        <v>416013</v>
      </c>
      <c r="AH2050" s="40">
        <v>416204</v>
      </c>
      <c r="AI2050" s="119">
        <f>AH2050-AG2050</f>
        <v>191</v>
      </c>
    </row>
    <row r="2051" spans="2:35" x14ac:dyDescent="0.35">
      <c r="B2051" s="50" t="s">
        <v>103</v>
      </c>
      <c r="C2051" s="40">
        <f t="shared" si="1255"/>
        <v>276770</v>
      </c>
      <c r="D2051" s="23">
        <v>277510</v>
      </c>
      <c r="E2051" s="119">
        <f>D2051-C2051</f>
        <v>740</v>
      </c>
      <c r="F2051" s="21"/>
      <c r="G2051" s="50" t="s">
        <v>103</v>
      </c>
      <c r="H2051" s="23">
        <f t="shared" si="1256"/>
        <v>277510</v>
      </c>
      <c r="I2051" s="40">
        <v>278246</v>
      </c>
      <c r="J2051" s="119">
        <f>I2051-H2051</f>
        <v>736</v>
      </c>
      <c r="K2051" s="21"/>
      <c r="L2051" s="50" t="s">
        <v>103</v>
      </c>
      <c r="M2051" s="40">
        <f t="shared" ref="M2051:M2056" si="1257">I2051</f>
        <v>278246</v>
      </c>
      <c r="N2051" s="40">
        <v>278981</v>
      </c>
      <c r="O2051" s="132">
        <f>N2051-M2051</f>
        <v>735</v>
      </c>
      <c r="P2051" s="21"/>
      <c r="Q2051" s="50" t="s">
        <v>103</v>
      </c>
      <c r="R2051" s="40">
        <f t="shared" si="1252"/>
        <v>278981</v>
      </c>
      <c r="S2051" s="23">
        <v>279726</v>
      </c>
      <c r="T2051" s="119">
        <f>S2051-R2051</f>
        <v>745</v>
      </c>
      <c r="U2051" s="21"/>
      <c r="V2051" s="50" t="s">
        <v>103</v>
      </c>
      <c r="W2051" s="23">
        <f t="shared" si="1253"/>
        <v>279726</v>
      </c>
      <c r="X2051" s="40">
        <v>280470</v>
      </c>
      <c r="Y2051" s="119">
        <f t="shared" si="1254"/>
        <v>744</v>
      </c>
      <c r="Z2051" s="21"/>
      <c r="AA2051" s="50" t="s">
        <v>103</v>
      </c>
      <c r="AB2051" s="40">
        <f t="shared" ref="AB2051:AB2061" si="1258">X2051</f>
        <v>280470</v>
      </c>
      <c r="AC2051" s="40">
        <v>281208</v>
      </c>
      <c r="AD2051" s="132">
        <f>AC2051-AB2051</f>
        <v>738</v>
      </c>
      <c r="AE2051" s="21"/>
      <c r="AF2051" s="50" t="s">
        <v>103</v>
      </c>
      <c r="AG2051" s="40">
        <f t="shared" ref="AG2051:AG2071" si="1259">AC2051</f>
        <v>281208</v>
      </c>
      <c r="AH2051" s="40">
        <v>281937</v>
      </c>
      <c r="AI2051" s="132">
        <f>AH2051-AG2051</f>
        <v>729</v>
      </c>
    </row>
    <row r="2052" spans="2:35" x14ac:dyDescent="0.35">
      <c r="B2052" s="28" t="s">
        <v>100</v>
      </c>
      <c r="C2052" s="40">
        <f t="shared" si="1255"/>
        <v>233973</v>
      </c>
      <c r="D2052" s="23">
        <v>234163</v>
      </c>
      <c r="E2052" s="119">
        <f>D2052-C2052</f>
        <v>190</v>
      </c>
      <c r="F2052" s="21"/>
      <c r="G2052" s="28" t="s">
        <v>100</v>
      </c>
      <c r="H2052" s="23">
        <f t="shared" si="1256"/>
        <v>234163</v>
      </c>
      <c r="I2052" s="40">
        <v>234363</v>
      </c>
      <c r="J2052" s="119">
        <f>I2052-H2052</f>
        <v>200</v>
      </c>
      <c r="K2052" s="21"/>
      <c r="L2052" s="28" t="s">
        <v>100</v>
      </c>
      <c r="M2052" s="40">
        <f t="shared" si="1257"/>
        <v>234363</v>
      </c>
      <c r="N2052" s="40">
        <v>234563</v>
      </c>
      <c r="O2052" s="119">
        <f>N2052-M2052</f>
        <v>200</v>
      </c>
      <c r="P2052" s="21"/>
      <c r="Q2052" s="28" t="s">
        <v>100</v>
      </c>
      <c r="R2052" s="40">
        <f t="shared" si="1252"/>
        <v>234563</v>
      </c>
      <c r="S2052" s="23">
        <v>234663</v>
      </c>
      <c r="T2052" s="119">
        <f>S2052-R2052</f>
        <v>100</v>
      </c>
      <c r="U2052" s="21"/>
      <c r="V2052" s="28" t="s">
        <v>100</v>
      </c>
      <c r="W2052" s="23">
        <f t="shared" si="1253"/>
        <v>234663</v>
      </c>
      <c r="X2052" s="40">
        <v>234818</v>
      </c>
      <c r="Y2052" s="119">
        <f t="shared" si="1254"/>
        <v>155</v>
      </c>
      <c r="Z2052" s="21"/>
      <c r="AA2052" s="28" t="s">
        <v>100</v>
      </c>
      <c r="AB2052" s="40">
        <f t="shared" si="1258"/>
        <v>234818</v>
      </c>
      <c r="AC2052" s="40">
        <v>235018</v>
      </c>
      <c r="AD2052" s="119">
        <f>AC2052-AB2052</f>
        <v>200</v>
      </c>
      <c r="AE2052" s="21"/>
      <c r="AF2052" s="28" t="s">
        <v>100</v>
      </c>
      <c r="AG2052" s="40">
        <f t="shared" si="1259"/>
        <v>235018</v>
      </c>
      <c r="AH2052" s="40">
        <v>235218</v>
      </c>
      <c r="AI2052" s="119">
        <f>AH2052-AG2052</f>
        <v>200</v>
      </c>
    </row>
    <row r="2053" spans="2:35" x14ac:dyDescent="0.35">
      <c r="B2053" s="28" t="s">
        <v>1176</v>
      </c>
      <c r="C2053" s="40">
        <f t="shared" si="1255"/>
        <v>516</v>
      </c>
      <c r="D2053" s="23">
        <v>516</v>
      </c>
      <c r="E2053" s="119">
        <f>D2053-C2053</f>
        <v>0</v>
      </c>
      <c r="F2053" s="21"/>
      <c r="G2053" s="28" t="s">
        <v>1176</v>
      </c>
      <c r="H2053" s="23">
        <f t="shared" si="1256"/>
        <v>516</v>
      </c>
      <c r="I2053" s="40">
        <v>516</v>
      </c>
      <c r="J2053" s="119">
        <f>I2053-H2053</f>
        <v>0</v>
      </c>
      <c r="K2053" s="21"/>
      <c r="L2053" s="28" t="s">
        <v>1176</v>
      </c>
      <c r="M2053" s="40">
        <f t="shared" si="1257"/>
        <v>516</v>
      </c>
      <c r="N2053" s="40">
        <v>516</v>
      </c>
      <c r="O2053" s="119">
        <f>N2053-M2053</f>
        <v>0</v>
      </c>
      <c r="P2053" s="21"/>
      <c r="Q2053" s="28" t="s">
        <v>1176</v>
      </c>
      <c r="R2053" s="40">
        <f t="shared" si="1252"/>
        <v>516</v>
      </c>
      <c r="S2053" s="23">
        <v>516</v>
      </c>
      <c r="T2053" s="119">
        <f>S2053-R2053</f>
        <v>0</v>
      </c>
      <c r="U2053" s="21"/>
      <c r="V2053" s="28" t="s">
        <v>1176</v>
      </c>
      <c r="W2053" s="23">
        <f t="shared" si="1253"/>
        <v>516</v>
      </c>
      <c r="X2053" s="40">
        <v>516</v>
      </c>
      <c r="Y2053" s="119">
        <f t="shared" si="1254"/>
        <v>0</v>
      </c>
      <c r="Z2053" s="21"/>
      <c r="AA2053" s="28" t="s">
        <v>1176</v>
      </c>
      <c r="AB2053" s="40">
        <f t="shared" si="1258"/>
        <v>516</v>
      </c>
      <c r="AC2053" s="40">
        <v>516</v>
      </c>
      <c r="AD2053" s="119">
        <f>AC2053-AB2053</f>
        <v>0</v>
      </c>
      <c r="AE2053" s="21"/>
      <c r="AF2053" s="28" t="s">
        <v>1176</v>
      </c>
      <c r="AG2053" s="40">
        <f t="shared" si="1259"/>
        <v>516</v>
      </c>
      <c r="AH2053" s="40">
        <v>516</v>
      </c>
      <c r="AI2053" s="119">
        <f>AH2053-AG2053</f>
        <v>0</v>
      </c>
    </row>
    <row r="2054" spans="2:35" x14ac:dyDescent="0.35">
      <c r="B2054" s="28" t="s">
        <v>1179</v>
      </c>
      <c r="C2054" s="40">
        <f t="shared" si="1255"/>
        <v>12279</v>
      </c>
      <c r="D2054" s="23">
        <v>12279</v>
      </c>
      <c r="E2054" s="119">
        <f>D2054-C2054</f>
        <v>0</v>
      </c>
      <c r="F2054" s="21"/>
      <c r="G2054" s="28" t="s">
        <v>1179</v>
      </c>
      <c r="H2054" s="23">
        <f t="shared" si="1256"/>
        <v>12279</v>
      </c>
      <c r="I2054" s="40">
        <v>12279</v>
      </c>
      <c r="J2054" s="119">
        <f>I2054-H2054</f>
        <v>0</v>
      </c>
      <c r="K2054" s="21"/>
      <c r="L2054" s="28" t="s">
        <v>1179</v>
      </c>
      <c r="M2054" s="40">
        <f t="shared" si="1257"/>
        <v>12279</v>
      </c>
      <c r="N2054" s="40">
        <v>12279</v>
      </c>
      <c r="O2054" s="119">
        <f>N2054-M2054</f>
        <v>0</v>
      </c>
      <c r="P2054" s="21"/>
      <c r="Q2054" s="28" t="s">
        <v>1179</v>
      </c>
      <c r="R2054" s="40">
        <f t="shared" si="1252"/>
        <v>12279</v>
      </c>
      <c r="S2054" s="23">
        <v>12279</v>
      </c>
      <c r="T2054" s="119">
        <f>S2054-R2054</f>
        <v>0</v>
      </c>
      <c r="U2054" s="21"/>
      <c r="V2054" s="28" t="s">
        <v>1179</v>
      </c>
      <c r="W2054" s="23">
        <f t="shared" si="1253"/>
        <v>12279</v>
      </c>
      <c r="X2054" s="40">
        <v>12279</v>
      </c>
      <c r="Y2054" s="119">
        <f t="shared" si="1254"/>
        <v>0</v>
      </c>
      <c r="Z2054" s="21"/>
      <c r="AA2054" s="28" t="s">
        <v>1179</v>
      </c>
      <c r="AB2054" s="40">
        <f t="shared" si="1258"/>
        <v>12279</v>
      </c>
      <c r="AC2054" s="40">
        <v>12279</v>
      </c>
      <c r="AD2054" s="119">
        <f>AC2054-AB2054</f>
        <v>0</v>
      </c>
      <c r="AE2054" s="21"/>
      <c r="AF2054" s="28" t="s">
        <v>1179</v>
      </c>
      <c r="AG2054" s="40">
        <f t="shared" si="1259"/>
        <v>12279</v>
      </c>
      <c r="AH2054" s="40">
        <v>12279</v>
      </c>
      <c r="AI2054" s="119">
        <f>AH2054-AG2054</f>
        <v>0</v>
      </c>
    </row>
    <row r="2055" spans="2:35" x14ac:dyDescent="0.35">
      <c r="B2055" s="50" t="s">
        <v>3</v>
      </c>
      <c r="C2055" s="40">
        <f t="shared" si="1255"/>
        <v>414387</v>
      </c>
      <c r="D2055" s="23">
        <v>414551</v>
      </c>
      <c r="E2055" s="119">
        <f>(D2055-C2055)*10</f>
        <v>1640</v>
      </c>
      <c r="F2055" s="21"/>
      <c r="G2055" s="50" t="s">
        <v>3</v>
      </c>
      <c r="H2055" s="23">
        <f t="shared" si="1256"/>
        <v>414551</v>
      </c>
      <c r="I2055" s="40">
        <v>414716</v>
      </c>
      <c r="J2055" s="119">
        <f>(I2055-H2055)*10</f>
        <v>1650</v>
      </c>
      <c r="K2055" s="21"/>
      <c r="L2055" s="50" t="s">
        <v>3</v>
      </c>
      <c r="M2055" s="40">
        <f t="shared" si="1257"/>
        <v>414716</v>
      </c>
      <c r="N2055" s="40">
        <v>414891</v>
      </c>
      <c r="O2055" s="119">
        <f>(N2055-M2055)*10</f>
        <v>1750</v>
      </c>
      <c r="P2055" s="21"/>
      <c r="Q2055" s="50" t="s">
        <v>3</v>
      </c>
      <c r="R2055" s="40">
        <f t="shared" si="1252"/>
        <v>414891</v>
      </c>
      <c r="S2055" s="23">
        <v>415033</v>
      </c>
      <c r="T2055" s="119">
        <f>(S2055-R2055)*10</f>
        <v>1420</v>
      </c>
      <c r="U2055" s="21"/>
      <c r="V2055" s="50" t="s">
        <v>3</v>
      </c>
      <c r="W2055" s="23">
        <f t="shared" si="1253"/>
        <v>415033</v>
      </c>
      <c r="X2055" s="40">
        <v>415188</v>
      </c>
      <c r="Y2055" s="119">
        <f>(X2055-W2055)*10</f>
        <v>1550</v>
      </c>
      <c r="Z2055" s="21"/>
      <c r="AA2055" s="50" t="s">
        <v>3</v>
      </c>
      <c r="AB2055" s="40">
        <f t="shared" si="1258"/>
        <v>415188</v>
      </c>
      <c r="AC2055" s="40">
        <v>415337</v>
      </c>
      <c r="AD2055" s="119">
        <f>(AC2055-AB2055)*10</f>
        <v>1490</v>
      </c>
      <c r="AE2055" s="21"/>
      <c r="AF2055" s="50" t="s">
        <v>3</v>
      </c>
      <c r="AG2055" s="40">
        <f t="shared" si="1259"/>
        <v>415337</v>
      </c>
      <c r="AH2055" s="40">
        <v>415483</v>
      </c>
      <c r="AI2055" s="119">
        <f>(AH2055-AG2055)*10</f>
        <v>1460</v>
      </c>
    </row>
    <row r="2056" spans="2:35" x14ac:dyDescent="0.35">
      <c r="B2056" s="50" t="s">
        <v>83</v>
      </c>
      <c r="C2056" s="40">
        <f t="shared" si="1255"/>
        <v>33438</v>
      </c>
      <c r="D2056" s="23">
        <v>33446</v>
      </c>
      <c r="E2056" s="119">
        <f>D2056-Supply!C2056</f>
        <v>8</v>
      </c>
      <c r="F2056" s="21"/>
      <c r="G2056" s="50" t="s">
        <v>83</v>
      </c>
      <c r="H2056" s="23">
        <f t="shared" si="1256"/>
        <v>33446</v>
      </c>
      <c r="I2056" s="40">
        <v>33454</v>
      </c>
      <c r="J2056" s="132">
        <f>I2056-H2056</f>
        <v>8</v>
      </c>
      <c r="K2056" s="21"/>
      <c r="L2056" s="50" t="s">
        <v>83</v>
      </c>
      <c r="M2056" s="40">
        <f t="shared" si="1257"/>
        <v>33454</v>
      </c>
      <c r="N2056" s="40">
        <v>33464</v>
      </c>
      <c r="O2056" s="119">
        <f>N2056-Supply!M2056</f>
        <v>10</v>
      </c>
      <c r="P2056" s="21"/>
      <c r="Q2056" s="50" t="s">
        <v>83</v>
      </c>
      <c r="R2056" s="40">
        <f t="shared" si="1252"/>
        <v>33464</v>
      </c>
      <c r="S2056" s="23">
        <v>33471</v>
      </c>
      <c r="T2056" s="119">
        <f>S2056-Supply!R2056</f>
        <v>7</v>
      </c>
      <c r="U2056" s="21"/>
      <c r="V2056" s="50" t="s">
        <v>83</v>
      </c>
      <c r="W2056" s="23">
        <f t="shared" si="1253"/>
        <v>33471</v>
      </c>
      <c r="X2056" s="40">
        <v>33478</v>
      </c>
      <c r="Y2056" s="132">
        <f>X2056-W2056</f>
        <v>7</v>
      </c>
      <c r="Z2056" s="21"/>
      <c r="AA2056" s="50" t="s">
        <v>83</v>
      </c>
      <c r="AB2056" s="40">
        <f t="shared" si="1258"/>
        <v>33478</v>
      </c>
      <c r="AC2056" s="40">
        <v>33485</v>
      </c>
      <c r="AD2056" s="132">
        <f>AC2056-Supply!AB2056</f>
        <v>7</v>
      </c>
      <c r="AE2056" s="21"/>
      <c r="AF2056" s="50" t="s">
        <v>83</v>
      </c>
      <c r="AG2056" s="40">
        <f t="shared" si="1259"/>
        <v>33485</v>
      </c>
      <c r="AH2056" s="40">
        <v>33492</v>
      </c>
      <c r="AI2056" s="119">
        <f>AH2056-Supply!AG2056</f>
        <v>7</v>
      </c>
    </row>
    <row r="2057" spans="2:35" x14ac:dyDescent="0.35">
      <c r="B2057" s="50" t="s">
        <v>84</v>
      </c>
      <c r="C2057" s="40">
        <v>64231</v>
      </c>
      <c r="D2057" s="23">
        <v>64236</v>
      </c>
      <c r="E2057" s="119">
        <f>D2057-Supply!C2057</f>
        <v>5</v>
      </c>
      <c r="F2057" s="21"/>
      <c r="G2057" s="50" t="s">
        <v>84</v>
      </c>
      <c r="H2057" s="23">
        <f t="shared" si="1256"/>
        <v>64236</v>
      </c>
      <c r="I2057" s="40">
        <v>64276</v>
      </c>
      <c r="J2057" s="119">
        <f>I2057-H2057</f>
        <v>40</v>
      </c>
      <c r="K2057" s="21"/>
      <c r="L2057" s="50" t="s">
        <v>84</v>
      </c>
      <c r="M2057" s="40">
        <f>I2057</f>
        <v>64276</v>
      </c>
      <c r="N2057" s="40">
        <v>64294</v>
      </c>
      <c r="O2057" s="119">
        <f>N2057-M2057</f>
        <v>18</v>
      </c>
      <c r="P2057" s="21"/>
      <c r="Q2057" s="50" t="s">
        <v>84</v>
      </c>
      <c r="R2057" s="40">
        <f>N2057</f>
        <v>64294</v>
      </c>
      <c r="S2057" s="23">
        <v>64313</v>
      </c>
      <c r="T2057" s="119">
        <f>S2057-R2057</f>
        <v>19</v>
      </c>
      <c r="U2057" s="21"/>
      <c r="V2057" s="50" t="s">
        <v>84</v>
      </c>
      <c r="W2057" s="23">
        <f t="shared" si="1253"/>
        <v>64313</v>
      </c>
      <c r="X2057" s="40">
        <v>64388</v>
      </c>
      <c r="Y2057" s="119">
        <f>X2057-W2057</f>
        <v>75</v>
      </c>
      <c r="Z2057" s="21"/>
      <c r="AA2057" s="50" t="s">
        <v>84</v>
      </c>
      <c r="AB2057" s="40">
        <f t="shared" si="1258"/>
        <v>64388</v>
      </c>
      <c r="AC2057" s="40">
        <v>64433</v>
      </c>
      <c r="AD2057" s="119">
        <f>AC2057-AB2057</f>
        <v>45</v>
      </c>
      <c r="AE2057" s="21"/>
      <c r="AF2057" s="50" t="s">
        <v>84</v>
      </c>
      <c r="AG2057" s="40">
        <f t="shared" si="1259"/>
        <v>64433</v>
      </c>
      <c r="AH2057" s="40">
        <v>64433</v>
      </c>
      <c r="AI2057" s="119">
        <f>AH2057-AG2057</f>
        <v>0</v>
      </c>
    </row>
    <row r="2058" spans="2:35" x14ac:dyDescent="0.35">
      <c r="B2058" s="50" t="s">
        <v>98</v>
      </c>
      <c r="C2058" s="40">
        <f t="shared" si="1255"/>
        <v>139852</v>
      </c>
      <c r="D2058" s="23">
        <v>139852</v>
      </c>
      <c r="E2058" s="119">
        <f>D2058-C2058</f>
        <v>0</v>
      </c>
      <c r="F2058" s="21"/>
      <c r="G2058" s="50" t="s">
        <v>98</v>
      </c>
      <c r="H2058" s="23">
        <f t="shared" si="1256"/>
        <v>139852</v>
      </c>
      <c r="I2058" s="40">
        <v>139852</v>
      </c>
      <c r="J2058" s="119">
        <f>I2058-H2058</f>
        <v>0</v>
      </c>
      <c r="K2058" s="21"/>
      <c r="L2058" s="50" t="s">
        <v>98</v>
      </c>
      <c r="M2058" s="40">
        <f t="shared" ref="M2058:M2071" si="1260">I2058</f>
        <v>139852</v>
      </c>
      <c r="N2058" s="40">
        <v>139852</v>
      </c>
      <c r="O2058" s="119">
        <f>N2058-M2058</f>
        <v>0</v>
      </c>
      <c r="P2058" s="21"/>
      <c r="Q2058" s="50" t="s">
        <v>98</v>
      </c>
      <c r="R2058" s="40">
        <f t="shared" ref="R2058:R2071" si="1261">N2058</f>
        <v>139852</v>
      </c>
      <c r="S2058" s="23">
        <v>139852</v>
      </c>
      <c r="T2058" s="119">
        <f>S2058-R2058</f>
        <v>0</v>
      </c>
      <c r="U2058" s="21"/>
      <c r="V2058" s="50" t="s">
        <v>98</v>
      </c>
      <c r="W2058" s="23">
        <f t="shared" si="1253"/>
        <v>139852</v>
      </c>
      <c r="X2058" s="40">
        <v>139852</v>
      </c>
      <c r="Y2058" s="119">
        <f>X2058-W2058</f>
        <v>0</v>
      </c>
      <c r="Z2058" s="21"/>
      <c r="AA2058" s="50" t="s">
        <v>98</v>
      </c>
      <c r="AB2058" s="40">
        <f t="shared" si="1258"/>
        <v>139852</v>
      </c>
      <c r="AC2058" s="40">
        <v>139852</v>
      </c>
      <c r="AD2058" s="132">
        <v>0</v>
      </c>
      <c r="AE2058" s="21"/>
      <c r="AF2058" s="50" t="s">
        <v>98</v>
      </c>
      <c r="AG2058" s="40">
        <f t="shared" si="1259"/>
        <v>139852</v>
      </c>
      <c r="AH2058" s="40">
        <v>139852</v>
      </c>
      <c r="AI2058" s="119">
        <f>AH2058-AG2058</f>
        <v>0</v>
      </c>
    </row>
    <row r="2059" spans="2:35" x14ac:dyDescent="0.35">
      <c r="B2059" s="50" t="s">
        <v>85</v>
      </c>
      <c r="C2059" s="40">
        <f t="shared" si="1255"/>
        <v>1082</v>
      </c>
      <c r="D2059" s="23">
        <v>1082</v>
      </c>
      <c r="E2059" s="119">
        <f>D2059-C2059</f>
        <v>0</v>
      </c>
      <c r="F2059" s="21"/>
      <c r="G2059" s="50" t="s">
        <v>85</v>
      </c>
      <c r="H2059" s="23">
        <f t="shared" si="1256"/>
        <v>1082</v>
      </c>
      <c r="I2059" s="40">
        <v>1082</v>
      </c>
      <c r="J2059" s="119">
        <f>I2059-H2059</f>
        <v>0</v>
      </c>
      <c r="K2059" s="21"/>
      <c r="L2059" s="50" t="s">
        <v>85</v>
      </c>
      <c r="M2059" s="40">
        <f t="shared" si="1260"/>
        <v>1082</v>
      </c>
      <c r="N2059" s="40">
        <v>1082</v>
      </c>
      <c r="O2059" s="119">
        <f>N2059-M2059</f>
        <v>0</v>
      </c>
      <c r="P2059" s="21"/>
      <c r="Q2059" s="50" t="s">
        <v>85</v>
      </c>
      <c r="R2059" s="40">
        <f t="shared" si="1261"/>
        <v>1082</v>
      </c>
      <c r="S2059" s="23">
        <v>1082</v>
      </c>
      <c r="T2059" s="119">
        <f>S2059-R2059</f>
        <v>0</v>
      </c>
      <c r="U2059" s="21"/>
      <c r="V2059" s="50" t="s">
        <v>85</v>
      </c>
      <c r="W2059" s="23">
        <f t="shared" si="1253"/>
        <v>1082</v>
      </c>
      <c r="X2059" s="40">
        <v>1082</v>
      </c>
      <c r="Y2059" s="119">
        <f>X2059-W2059</f>
        <v>0</v>
      </c>
      <c r="Z2059" s="21"/>
      <c r="AA2059" s="50" t="s">
        <v>85</v>
      </c>
      <c r="AB2059" s="40">
        <f t="shared" si="1258"/>
        <v>1082</v>
      </c>
      <c r="AC2059" s="40">
        <v>1082</v>
      </c>
      <c r="AD2059" s="119">
        <f>AC2059-AB2059</f>
        <v>0</v>
      </c>
      <c r="AE2059" s="21"/>
      <c r="AF2059" s="50" t="s">
        <v>85</v>
      </c>
      <c r="AG2059" s="40">
        <f t="shared" si="1259"/>
        <v>1082</v>
      </c>
      <c r="AH2059" s="40">
        <v>1082</v>
      </c>
      <c r="AI2059" s="119">
        <f>AH2059-AG2059</f>
        <v>0</v>
      </c>
    </row>
    <row r="2060" spans="2:35" x14ac:dyDescent="0.35">
      <c r="B2060" s="50" t="s">
        <v>86</v>
      </c>
      <c r="C2060" s="40">
        <f t="shared" si="1255"/>
        <v>8462</v>
      </c>
      <c r="D2060" s="23">
        <v>8547</v>
      </c>
      <c r="E2060" s="119">
        <f>D2060-C2060</f>
        <v>85</v>
      </c>
      <c r="F2060" s="21"/>
      <c r="G2060" s="50" t="s">
        <v>86</v>
      </c>
      <c r="H2060" s="23">
        <f t="shared" si="1256"/>
        <v>8547</v>
      </c>
      <c r="I2060" s="40">
        <v>8638</v>
      </c>
      <c r="J2060" s="119">
        <f>I2060-H2060</f>
        <v>91</v>
      </c>
      <c r="K2060" s="21"/>
      <c r="L2060" s="50" t="s">
        <v>86</v>
      </c>
      <c r="M2060" s="40">
        <f t="shared" si="1260"/>
        <v>8638</v>
      </c>
      <c r="N2060" s="40">
        <v>8770</v>
      </c>
      <c r="O2060" s="119">
        <f>N2060-M2060</f>
        <v>132</v>
      </c>
      <c r="P2060" s="21"/>
      <c r="Q2060" s="50" t="s">
        <v>86</v>
      </c>
      <c r="R2060" s="40">
        <f t="shared" si="1261"/>
        <v>8770</v>
      </c>
      <c r="S2060" s="23">
        <v>8903</v>
      </c>
      <c r="T2060" s="119">
        <f>S2060-R2060</f>
        <v>133</v>
      </c>
      <c r="U2060" s="21"/>
      <c r="V2060" s="50" t="s">
        <v>86</v>
      </c>
      <c r="W2060" s="23">
        <f t="shared" si="1253"/>
        <v>8903</v>
      </c>
      <c r="X2060" s="40">
        <v>9070</v>
      </c>
      <c r="Y2060" s="119">
        <f>X2060-W2060</f>
        <v>167</v>
      </c>
      <c r="Z2060" s="21"/>
      <c r="AA2060" s="50" t="s">
        <v>86</v>
      </c>
      <c r="AB2060" s="40">
        <f t="shared" si="1258"/>
        <v>9070</v>
      </c>
      <c r="AC2060" s="40">
        <v>9239</v>
      </c>
      <c r="AD2060" s="119">
        <f>AC2060-AB2060</f>
        <v>169</v>
      </c>
      <c r="AE2060" s="21"/>
      <c r="AF2060" s="50" t="s">
        <v>86</v>
      </c>
      <c r="AG2060" s="40">
        <f t="shared" si="1259"/>
        <v>9239</v>
      </c>
      <c r="AH2060" s="40">
        <v>9364</v>
      </c>
      <c r="AI2060" s="119">
        <f>AH2060-AG2060</f>
        <v>125</v>
      </c>
    </row>
    <row r="2061" spans="2:35" x14ac:dyDescent="0.35">
      <c r="B2061" s="50" t="s">
        <v>93</v>
      </c>
      <c r="C2061" s="40">
        <f t="shared" si="1255"/>
        <v>0</v>
      </c>
      <c r="D2061" s="23">
        <v>0</v>
      </c>
      <c r="E2061" s="119">
        <f>E2060+E2059+E2058+E2057+E2056+E2055</f>
        <v>1738</v>
      </c>
      <c r="F2061" s="21"/>
      <c r="G2061" s="50" t="s">
        <v>93</v>
      </c>
      <c r="H2061" s="23">
        <f t="shared" si="1256"/>
        <v>0</v>
      </c>
      <c r="I2061" s="40"/>
      <c r="J2061" s="119">
        <f>J2060+J2059+J2058+J2057+J2056+J2055</f>
        <v>1789</v>
      </c>
      <c r="K2061" s="21"/>
      <c r="L2061" s="50" t="s">
        <v>93</v>
      </c>
      <c r="M2061" s="40">
        <f t="shared" si="1260"/>
        <v>0</v>
      </c>
      <c r="N2061" s="40"/>
      <c r="O2061" s="119">
        <f>O2060+O2059+O2058+O2057+O2056+O2055</f>
        <v>1910</v>
      </c>
      <c r="P2061" s="21"/>
      <c r="Q2061" s="50" t="s">
        <v>93</v>
      </c>
      <c r="R2061" s="40">
        <f t="shared" si="1261"/>
        <v>0</v>
      </c>
      <c r="S2061" s="23"/>
      <c r="T2061" s="119">
        <f>T2060+T2059+T2058+T2057+T2056+T2055</f>
        <v>1579</v>
      </c>
      <c r="U2061" s="21"/>
      <c r="V2061" s="50" t="s">
        <v>93</v>
      </c>
      <c r="W2061" s="23">
        <f t="shared" si="1253"/>
        <v>0</v>
      </c>
      <c r="X2061" s="40">
        <v>0</v>
      </c>
      <c r="Y2061" s="119">
        <f>Y2060+Y2059+Y2058+Y2057+Y2056+Y2055</f>
        <v>1799</v>
      </c>
      <c r="Z2061" s="21"/>
      <c r="AA2061" s="50" t="s">
        <v>93</v>
      </c>
      <c r="AB2061" s="40">
        <f t="shared" si="1258"/>
        <v>0</v>
      </c>
      <c r="AC2061" s="40"/>
      <c r="AD2061" s="119">
        <f>AD2060+AD2059+AD2058+AD2057+AD2056+AD2055</f>
        <v>1711</v>
      </c>
      <c r="AE2061" s="21"/>
      <c r="AF2061" s="50" t="s">
        <v>93</v>
      </c>
      <c r="AG2061" s="40">
        <f t="shared" si="1259"/>
        <v>0</v>
      </c>
      <c r="AH2061" s="40"/>
      <c r="AI2061" s="119">
        <f>AI2060+AI2059+AI2058+AI2057+AI2056+AI2055</f>
        <v>1592</v>
      </c>
    </row>
    <row r="2062" spans="2:35" x14ac:dyDescent="0.35">
      <c r="B2062" s="50" t="s">
        <v>87</v>
      </c>
      <c r="C2062" s="40">
        <f t="shared" si="1255"/>
        <v>1610118</v>
      </c>
      <c r="D2062" s="40">
        <v>1610118</v>
      </c>
      <c r="E2062" s="119">
        <f t="shared" ref="E2062:E2068" si="1262">D2062-C2062</f>
        <v>0</v>
      </c>
      <c r="F2062" s="21"/>
      <c r="G2062" s="50" t="s">
        <v>87</v>
      </c>
      <c r="H2062" s="40">
        <f>D2062</f>
        <v>1610118</v>
      </c>
      <c r="I2062" s="40">
        <v>1610118</v>
      </c>
      <c r="J2062" s="132">
        <f t="shared" ref="J2062:J2068" si="1263">I2062-H2062</f>
        <v>0</v>
      </c>
      <c r="K2062" s="21"/>
      <c r="L2062" s="50" t="s">
        <v>87</v>
      </c>
      <c r="M2062" s="40">
        <f t="shared" si="1260"/>
        <v>1610118</v>
      </c>
      <c r="N2062" s="40">
        <v>1610118</v>
      </c>
      <c r="O2062" s="119">
        <f t="shared" ref="O2062:O2068" si="1264">N2062-M2062</f>
        <v>0</v>
      </c>
      <c r="P2062" s="21"/>
      <c r="Q2062" s="50" t="s">
        <v>87</v>
      </c>
      <c r="R2062" s="40">
        <f t="shared" si="1261"/>
        <v>1610118</v>
      </c>
      <c r="S2062" s="40">
        <v>1610118</v>
      </c>
      <c r="T2062" s="132">
        <f t="shared" ref="T2062:T2068" si="1265">S2062-R2062</f>
        <v>0</v>
      </c>
      <c r="U2062" s="21"/>
      <c r="V2062" s="50" t="s">
        <v>87</v>
      </c>
      <c r="W2062" s="23">
        <f t="shared" si="1253"/>
        <v>1610118</v>
      </c>
      <c r="X2062" s="40">
        <v>1610118</v>
      </c>
      <c r="Y2062" s="119">
        <f t="shared" ref="Y2062:Y2068" si="1266">X2062-W2062</f>
        <v>0</v>
      </c>
      <c r="Z2062" s="21"/>
      <c r="AA2062" s="50" t="s">
        <v>87</v>
      </c>
      <c r="AB2062" s="40">
        <v>1610118</v>
      </c>
      <c r="AC2062" s="40">
        <v>1610118</v>
      </c>
      <c r="AD2062" s="119">
        <v>0</v>
      </c>
      <c r="AE2062" s="21"/>
      <c r="AF2062" s="50" t="s">
        <v>87</v>
      </c>
      <c r="AG2062" s="40">
        <f t="shared" si="1259"/>
        <v>1610118</v>
      </c>
      <c r="AH2062" s="40">
        <v>1610118</v>
      </c>
      <c r="AI2062" s="119">
        <f t="shared" ref="AI2062:AI2068" si="1267">AH2062-AG2062</f>
        <v>0</v>
      </c>
    </row>
    <row r="2063" spans="2:35" x14ac:dyDescent="0.35">
      <c r="B2063" s="50" t="s">
        <v>96</v>
      </c>
      <c r="C2063" s="40">
        <f t="shared" si="1255"/>
        <v>965298</v>
      </c>
      <c r="D2063" s="23">
        <v>965451</v>
      </c>
      <c r="E2063" s="119">
        <f t="shared" si="1262"/>
        <v>153</v>
      </c>
      <c r="F2063" s="21"/>
      <c r="G2063" s="50" t="s">
        <v>96</v>
      </c>
      <c r="H2063" s="23">
        <f t="shared" ref="H2063:H2071" si="1268">D2063</f>
        <v>965451</v>
      </c>
      <c r="I2063" s="40">
        <v>965604</v>
      </c>
      <c r="J2063" s="119">
        <f t="shared" si="1263"/>
        <v>153</v>
      </c>
      <c r="K2063" s="21"/>
      <c r="L2063" s="50" t="s">
        <v>96</v>
      </c>
      <c r="M2063" s="40">
        <f t="shared" si="1260"/>
        <v>965604</v>
      </c>
      <c r="N2063" s="40">
        <v>965788</v>
      </c>
      <c r="O2063" s="119">
        <f t="shared" si="1264"/>
        <v>184</v>
      </c>
      <c r="P2063" s="21"/>
      <c r="Q2063" s="50" t="s">
        <v>96</v>
      </c>
      <c r="R2063" s="40">
        <f t="shared" si="1261"/>
        <v>965788</v>
      </c>
      <c r="S2063" s="23">
        <v>965989</v>
      </c>
      <c r="T2063" s="119">
        <f t="shared" si="1265"/>
        <v>201</v>
      </c>
      <c r="U2063" s="21"/>
      <c r="V2063" s="50" t="s">
        <v>96</v>
      </c>
      <c r="W2063" s="23">
        <f t="shared" si="1253"/>
        <v>965989</v>
      </c>
      <c r="X2063" s="40">
        <v>966220</v>
      </c>
      <c r="Y2063" s="119">
        <f t="shared" si="1266"/>
        <v>231</v>
      </c>
      <c r="Z2063" s="21"/>
      <c r="AA2063" s="50" t="s">
        <v>96</v>
      </c>
      <c r="AB2063" s="40">
        <f t="shared" ref="AB2063:AB2071" si="1269">X2063</f>
        <v>966220</v>
      </c>
      <c r="AC2063" s="40">
        <v>966400</v>
      </c>
      <c r="AD2063" s="119">
        <f t="shared" ref="AD2063:AD2068" si="1270">AC2063-AB2063</f>
        <v>180</v>
      </c>
      <c r="AE2063" s="21"/>
      <c r="AF2063" s="50" t="s">
        <v>96</v>
      </c>
      <c r="AG2063" s="40">
        <f t="shared" si="1259"/>
        <v>966400</v>
      </c>
      <c r="AH2063" s="40">
        <v>966655</v>
      </c>
      <c r="AI2063" s="119">
        <f t="shared" si="1267"/>
        <v>255</v>
      </c>
    </row>
    <row r="2064" spans="2:35" x14ac:dyDescent="0.35">
      <c r="B2064" s="50" t="s">
        <v>88</v>
      </c>
      <c r="C2064" s="40">
        <f t="shared" si="1255"/>
        <v>0</v>
      </c>
      <c r="D2064" s="23">
        <v>0</v>
      </c>
      <c r="E2064" s="119">
        <f t="shared" si="1262"/>
        <v>0</v>
      </c>
      <c r="F2064" s="21"/>
      <c r="G2064" s="50" t="s">
        <v>88</v>
      </c>
      <c r="H2064" s="23">
        <f t="shared" si="1268"/>
        <v>0</v>
      </c>
      <c r="I2064" s="40">
        <v>0</v>
      </c>
      <c r="J2064" s="119">
        <f t="shared" si="1263"/>
        <v>0</v>
      </c>
      <c r="K2064" s="21"/>
      <c r="L2064" s="50" t="s">
        <v>88</v>
      </c>
      <c r="M2064" s="40">
        <f t="shared" si="1260"/>
        <v>0</v>
      </c>
      <c r="N2064" s="40">
        <v>0</v>
      </c>
      <c r="O2064" s="119">
        <f t="shared" si="1264"/>
        <v>0</v>
      </c>
      <c r="P2064" s="21"/>
      <c r="Q2064" s="50" t="s">
        <v>88</v>
      </c>
      <c r="R2064" s="40">
        <f t="shared" si="1261"/>
        <v>0</v>
      </c>
      <c r="S2064" s="23">
        <v>0</v>
      </c>
      <c r="T2064" s="119">
        <f t="shared" si="1265"/>
        <v>0</v>
      </c>
      <c r="U2064" s="21"/>
      <c r="V2064" s="50" t="s">
        <v>88</v>
      </c>
      <c r="W2064" s="23">
        <f t="shared" si="1253"/>
        <v>0</v>
      </c>
      <c r="X2064" s="40">
        <v>0</v>
      </c>
      <c r="Y2064" s="119">
        <f t="shared" si="1266"/>
        <v>0</v>
      </c>
      <c r="Z2064" s="21"/>
      <c r="AA2064" s="50" t="s">
        <v>88</v>
      </c>
      <c r="AB2064" s="40">
        <f t="shared" si="1269"/>
        <v>0</v>
      </c>
      <c r="AC2064" s="40">
        <v>0</v>
      </c>
      <c r="AD2064" s="119">
        <f t="shared" si="1270"/>
        <v>0</v>
      </c>
      <c r="AE2064" s="21"/>
      <c r="AF2064" s="50" t="s">
        <v>88</v>
      </c>
      <c r="AG2064" s="40">
        <f t="shared" si="1259"/>
        <v>0</v>
      </c>
      <c r="AH2064" s="40">
        <v>0</v>
      </c>
      <c r="AI2064" s="119">
        <f t="shared" si="1267"/>
        <v>0</v>
      </c>
    </row>
    <row r="2065" spans="2:35" x14ac:dyDescent="0.35">
      <c r="B2065" s="50" t="s">
        <v>108</v>
      </c>
      <c r="C2065" s="40">
        <f t="shared" si="1255"/>
        <v>3454</v>
      </c>
      <c r="D2065" s="23">
        <v>3455</v>
      </c>
      <c r="E2065" s="119">
        <f t="shared" si="1262"/>
        <v>1</v>
      </c>
      <c r="F2065" s="21"/>
      <c r="G2065" s="50" t="s">
        <v>108</v>
      </c>
      <c r="H2065" s="23">
        <f t="shared" si="1268"/>
        <v>3455</v>
      </c>
      <c r="I2065" s="40">
        <v>3457</v>
      </c>
      <c r="J2065" s="119">
        <f t="shared" si="1263"/>
        <v>2</v>
      </c>
      <c r="K2065" s="21"/>
      <c r="L2065" s="50" t="s">
        <v>108</v>
      </c>
      <c r="M2065" s="40">
        <f t="shared" si="1260"/>
        <v>3457</v>
      </c>
      <c r="N2065" s="40">
        <v>3458</v>
      </c>
      <c r="O2065" s="119">
        <f t="shared" si="1264"/>
        <v>1</v>
      </c>
      <c r="P2065" s="21"/>
      <c r="Q2065" s="50" t="s">
        <v>108</v>
      </c>
      <c r="R2065" s="40">
        <f t="shared" si="1261"/>
        <v>3458</v>
      </c>
      <c r="S2065" s="23">
        <v>3459</v>
      </c>
      <c r="T2065" s="119">
        <f t="shared" si="1265"/>
        <v>1</v>
      </c>
      <c r="U2065" s="21"/>
      <c r="V2065" s="50" t="s">
        <v>108</v>
      </c>
      <c r="W2065" s="23">
        <f t="shared" si="1253"/>
        <v>3459</v>
      </c>
      <c r="X2065" s="40">
        <v>3460</v>
      </c>
      <c r="Y2065" s="119">
        <f t="shared" si="1266"/>
        <v>1</v>
      </c>
      <c r="Z2065" s="21"/>
      <c r="AA2065" s="50" t="s">
        <v>108</v>
      </c>
      <c r="AB2065" s="40">
        <f t="shared" si="1269"/>
        <v>3460</v>
      </c>
      <c r="AC2065" s="40">
        <v>3460</v>
      </c>
      <c r="AD2065" s="119">
        <f t="shared" si="1270"/>
        <v>0</v>
      </c>
      <c r="AE2065" s="21"/>
      <c r="AF2065" s="50" t="s">
        <v>108</v>
      </c>
      <c r="AG2065" s="40">
        <f t="shared" si="1259"/>
        <v>3460</v>
      </c>
      <c r="AH2065" s="40">
        <v>3460</v>
      </c>
      <c r="AI2065" s="119">
        <f t="shared" si="1267"/>
        <v>0</v>
      </c>
    </row>
    <row r="2066" spans="2:35" x14ac:dyDescent="0.35">
      <c r="B2066" s="50" t="s">
        <v>89</v>
      </c>
      <c r="C2066" s="40">
        <f t="shared" si="1255"/>
        <v>751882</v>
      </c>
      <c r="D2066" s="23">
        <v>752245</v>
      </c>
      <c r="E2066" s="119">
        <f t="shared" si="1262"/>
        <v>363</v>
      </c>
      <c r="F2066" s="21"/>
      <c r="G2066" s="50" t="s">
        <v>89</v>
      </c>
      <c r="H2066" s="23">
        <f t="shared" si="1268"/>
        <v>752245</v>
      </c>
      <c r="I2066" s="40">
        <v>752632</v>
      </c>
      <c r="J2066" s="119">
        <f t="shared" si="1263"/>
        <v>387</v>
      </c>
      <c r="K2066" s="21"/>
      <c r="L2066" s="50" t="s">
        <v>89</v>
      </c>
      <c r="M2066" s="40">
        <f t="shared" si="1260"/>
        <v>752632</v>
      </c>
      <c r="N2066" s="40">
        <v>752967</v>
      </c>
      <c r="O2066" s="119">
        <f t="shared" si="1264"/>
        <v>335</v>
      </c>
      <c r="P2066" s="21"/>
      <c r="Q2066" s="50" t="s">
        <v>89</v>
      </c>
      <c r="R2066" s="40">
        <f t="shared" si="1261"/>
        <v>752967</v>
      </c>
      <c r="S2066" s="23">
        <v>753315</v>
      </c>
      <c r="T2066" s="119">
        <f t="shared" si="1265"/>
        <v>348</v>
      </c>
      <c r="U2066" s="21"/>
      <c r="V2066" s="50" t="s">
        <v>89</v>
      </c>
      <c r="W2066" s="23">
        <f t="shared" si="1253"/>
        <v>753315</v>
      </c>
      <c r="X2066" s="40">
        <v>753710</v>
      </c>
      <c r="Y2066" s="119">
        <f t="shared" si="1266"/>
        <v>395</v>
      </c>
      <c r="Z2066" s="21"/>
      <c r="AA2066" s="50" t="s">
        <v>89</v>
      </c>
      <c r="AB2066" s="40">
        <f t="shared" si="1269"/>
        <v>753710</v>
      </c>
      <c r="AC2066" s="40">
        <v>754110</v>
      </c>
      <c r="AD2066" s="119">
        <f t="shared" si="1270"/>
        <v>400</v>
      </c>
      <c r="AE2066" s="21"/>
      <c r="AF2066" s="50" t="s">
        <v>89</v>
      </c>
      <c r="AG2066" s="40">
        <f t="shared" si="1259"/>
        <v>754110</v>
      </c>
      <c r="AH2066" s="40">
        <v>754493</v>
      </c>
      <c r="AI2066" s="119">
        <f t="shared" si="1267"/>
        <v>383</v>
      </c>
    </row>
    <row r="2067" spans="2:35" x14ac:dyDescent="0.35">
      <c r="B2067" s="50" t="s">
        <v>90</v>
      </c>
      <c r="C2067" s="40">
        <f t="shared" si="1255"/>
        <v>426586</v>
      </c>
      <c r="D2067" s="23">
        <v>426844</v>
      </c>
      <c r="E2067" s="132">
        <f t="shared" si="1262"/>
        <v>258</v>
      </c>
      <c r="F2067" s="21"/>
      <c r="G2067" s="50" t="s">
        <v>90</v>
      </c>
      <c r="H2067" s="23">
        <f t="shared" si="1268"/>
        <v>426844</v>
      </c>
      <c r="I2067" s="40">
        <v>427115</v>
      </c>
      <c r="J2067" s="119">
        <f t="shared" si="1263"/>
        <v>271</v>
      </c>
      <c r="K2067" s="21"/>
      <c r="L2067" s="50" t="s">
        <v>90</v>
      </c>
      <c r="M2067" s="40">
        <f t="shared" si="1260"/>
        <v>427115</v>
      </c>
      <c r="N2067" s="40">
        <v>427353</v>
      </c>
      <c r="O2067" s="132">
        <f t="shared" si="1264"/>
        <v>238</v>
      </c>
      <c r="P2067" s="21"/>
      <c r="Q2067" s="50" t="s">
        <v>90</v>
      </c>
      <c r="R2067" s="40">
        <f t="shared" si="1261"/>
        <v>427353</v>
      </c>
      <c r="S2067" s="23">
        <v>427692</v>
      </c>
      <c r="T2067" s="119">
        <f t="shared" si="1265"/>
        <v>339</v>
      </c>
      <c r="U2067" s="21"/>
      <c r="V2067" s="50" t="s">
        <v>90</v>
      </c>
      <c r="W2067" s="23">
        <f t="shared" si="1253"/>
        <v>427692</v>
      </c>
      <c r="X2067" s="40">
        <v>428023</v>
      </c>
      <c r="Y2067" s="119">
        <f t="shared" si="1266"/>
        <v>331</v>
      </c>
      <c r="Z2067" s="21"/>
      <c r="AA2067" s="50" t="s">
        <v>90</v>
      </c>
      <c r="AB2067" s="40">
        <f t="shared" si="1269"/>
        <v>428023</v>
      </c>
      <c r="AC2067" s="40">
        <v>428284</v>
      </c>
      <c r="AD2067" s="132">
        <f t="shared" si="1270"/>
        <v>261</v>
      </c>
      <c r="AE2067" s="21"/>
      <c r="AF2067" s="50" t="s">
        <v>90</v>
      </c>
      <c r="AG2067" s="40">
        <f t="shared" si="1259"/>
        <v>428284</v>
      </c>
      <c r="AH2067" s="40">
        <v>428531</v>
      </c>
      <c r="AI2067" s="132">
        <f t="shared" si="1267"/>
        <v>247</v>
      </c>
    </row>
    <row r="2068" spans="2:35" x14ac:dyDescent="0.35">
      <c r="B2068" s="50" t="s">
        <v>91</v>
      </c>
      <c r="C2068" s="40">
        <f t="shared" si="1255"/>
        <v>1402496</v>
      </c>
      <c r="D2068" s="23">
        <v>1403854</v>
      </c>
      <c r="E2068" s="119">
        <f t="shared" si="1262"/>
        <v>1358</v>
      </c>
      <c r="F2068" s="21"/>
      <c r="G2068" s="50" t="s">
        <v>91</v>
      </c>
      <c r="H2068" s="23">
        <f t="shared" si="1268"/>
        <v>1403854</v>
      </c>
      <c r="I2068" s="40">
        <v>1405343</v>
      </c>
      <c r="J2068" s="132">
        <f t="shared" si="1263"/>
        <v>1489</v>
      </c>
      <c r="K2068" s="21"/>
      <c r="L2068" s="50" t="s">
        <v>91</v>
      </c>
      <c r="M2068" s="40">
        <f t="shared" si="1260"/>
        <v>1405343</v>
      </c>
      <c r="N2068" s="40">
        <v>1406712</v>
      </c>
      <c r="O2068" s="132">
        <f t="shared" si="1264"/>
        <v>1369</v>
      </c>
      <c r="P2068" s="21"/>
      <c r="Q2068" s="50" t="s">
        <v>91</v>
      </c>
      <c r="R2068" s="40">
        <f t="shared" si="1261"/>
        <v>1406712</v>
      </c>
      <c r="S2068" s="23">
        <v>1407838</v>
      </c>
      <c r="T2068" s="119">
        <f t="shared" si="1265"/>
        <v>1126</v>
      </c>
      <c r="U2068" s="21"/>
      <c r="V2068" s="50" t="s">
        <v>91</v>
      </c>
      <c r="W2068" s="23">
        <f t="shared" si="1253"/>
        <v>1407838</v>
      </c>
      <c r="X2068" s="40">
        <v>1408980</v>
      </c>
      <c r="Y2068" s="119">
        <f t="shared" si="1266"/>
        <v>1142</v>
      </c>
      <c r="Z2068" s="21"/>
      <c r="AA2068" s="50" t="s">
        <v>91</v>
      </c>
      <c r="AB2068" s="40">
        <f t="shared" si="1269"/>
        <v>1408980</v>
      </c>
      <c r="AC2068" s="40">
        <v>1410165</v>
      </c>
      <c r="AD2068" s="132">
        <f t="shared" si="1270"/>
        <v>1185</v>
      </c>
      <c r="AE2068" s="21"/>
      <c r="AF2068" s="50" t="s">
        <v>91</v>
      </c>
      <c r="AG2068" s="40">
        <f t="shared" si="1259"/>
        <v>1410165</v>
      </c>
      <c r="AH2068" s="40">
        <v>1411291</v>
      </c>
      <c r="AI2068" s="132">
        <f t="shared" si="1267"/>
        <v>1126</v>
      </c>
    </row>
    <row r="2069" spans="2:35" x14ac:dyDescent="0.35">
      <c r="B2069" s="50" t="s">
        <v>94</v>
      </c>
      <c r="C2069" s="40">
        <f t="shared" si="1255"/>
        <v>0</v>
      </c>
      <c r="D2069" s="23">
        <v>0</v>
      </c>
      <c r="E2069" s="119">
        <f>SUM(E2062:E2068)</f>
        <v>2133</v>
      </c>
      <c r="F2069" s="21"/>
      <c r="G2069" s="50" t="s">
        <v>94</v>
      </c>
      <c r="H2069" s="23">
        <f t="shared" si="1268"/>
        <v>0</v>
      </c>
      <c r="I2069" s="40"/>
      <c r="J2069" s="119">
        <f>SUM(J2062:J2068)</f>
        <v>2302</v>
      </c>
      <c r="K2069" s="21"/>
      <c r="L2069" s="50" t="s">
        <v>94</v>
      </c>
      <c r="M2069" s="40">
        <f t="shared" si="1260"/>
        <v>0</v>
      </c>
      <c r="N2069" s="40"/>
      <c r="O2069" s="119">
        <f>SUM(O2062:O2068)</f>
        <v>2127</v>
      </c>
      <c r="P2069" s="21"/>
      <c r="Q2069" s="50" t="s">
        <v>94</v>
      </c>
      <c r="R2069" s="40">
        <f t="shared" si="1261"/>
        <v>0</v>
      </c>
      <c r="S2069" s="23"/>
      <c r="T2069" s="119">
        <f>SUM(T2062:T2068)</f>
        <v>2015</v>
      </c>
      <c r="U2069" s="21"/>
      <c r="V2069" s="50" t="s">
        <v>94</v>
      </c>
      <c r="W2069" s="23">
        <f t="shared" si="1253"/>
        <v>0</v>
      </c>
      <c r="X2069" s="40">
        <v>0</v>
      </c>
      <c r="Y2069" s="119">
        <f>SUM(Y2062:Y2068)</f>
        <v>2100</v>
      </c>
      <c r="Z2069" s="21"/>
      <c r="AA2069" s="50" t="s">
        <v>94</v>
      </c>
      <c r="AB2069" s="40">
        <f t="shared" si="1269"/>
        <v>0</v>
      </c>
      <c r="AC2069" s="40"/>
      <c r="AD2069" s="119">
        <f>SUM(AD2062:AD2068)</f>
        <v>2026</v>
      </c>
      <c r="AE2069" s="21"/>
      <c r="AF2069" s="50" t="s">
        <v>94</v>
      </c>
      <c r="AG2069" s="40">
        <f t="shared" si="1259"/>
        <v>0</v>
      </c>
      <c r="AH2069" s="40"/>
      <c r="AI2069" s="119">
        <f>SUM(AI2062:AI2068)</f>
        <v>2011</v>
      </c>
    </row>
    <row r="2070" spans="2:35" x14ac:dyDescent="0.35">
      <c r="B2070" s="50" t="s">
        <v>97</v>
      </c>
      <c r="C2070" s="40">
        <f t="shared" si="1255"/>
        <v>656199</v>
      </c>
      <c r="D2070" s="23">
        <v>656216</v>
      </c>
      <c r="E2070" s="132">
        <f>D2070-C2070</f>
        <v>17</v>
      </c>
      <c r="F2070" s="21"/>
      <c r="G2070" s="50" t="s">
        <v>97</v>
      </c>
      <c r="H2070" s="23">
        <f t="shared" si="1268"/>
        <v>656216</v>
      </c>
      <c r="I2070" s="40">
        <v>656239</v>
      </c>
      <c r="J2070" s="132">
        <f>I2070-H2070</f>
        <v>23</v>
      </c>
      <c r="K2070" s="21"/>
      <c r="L2070" s="50" t="s">
        <v>97</v>
      </c>
      <c r="M2070" s="40">
        <f t="shared" si="1260"/>
        <v>656239</v>
      </c>
      <c r="N2070" s="40">
        <v>656332</v>
      </c>
      <c r="O2070" s="119">
        <f>N2070-M2070</f>
        <v>93</v>
      </c>
      <c r="P2070" s="21"/>
      <c r="Q2070" s="50" t="s">
        <v>97</v>
      </c>
      <c r="R2070" s="40">
        <f t="shared" si="1261"/>
        <v>656332</v>
      </c>
      <c r="S2070" s="23">
        <v>656542</v>
      </c>
      <c r="T2070" s="119">
        <f>S2070-R2070</f>
        <v>210</v>
      </c>
      <c r="U2070" s="21"/>
      <c r="V2070" s="50" t="s">
        <v>97</v>
      </c>
      <c r="W2070" s="23">
        <f t="shared" si="1253"/>
        <v>656542</v>
      </c>
      <c r="X2070" s="40">
        <v>656687</v>
      </c>
      <c r="Y2070" s="132">
        <f>X2070-W2070</f>
        <v>145</v>
      </c>
      <c r="Z2070" s="21"/>
      <c r="AA2070" s="50" t="s">
        <v>97</v>
      </c>
      <c r="AB2070" s="40">
        <f t="shared" si="1269"/>
        <v>656687</v>
      </c>
      <c r="AC2070" s="40">
        <v>656889</v>
      </c>
      <c r="AD2070" s="119">
        <f>AC2070-AB2070</f>
        <v>202</v>
      </c>
      <c r="AE2070" s="21"/>
      <c r="AF2070" s="50" t="s">
        <v>97</v>
      </c>
      <c r="AG2070" s="40">
        <f t="shared" si="1259"/>
        <v>656889</v>
      </c>
      <c r="AH2070" s="40">
        <v>657025</v>
      </c>
      <c r="AI2070" s="119">
        <f>AH2070-AG2070</f>
        <v>136</v>
      </c>
    </row>
    <row r="2071" spans="2:35" x14ac:dyDescent="0.35">
      <c r="B2071" s="29" t="s">
        <v>130</v>
      </c>
      <c r="C2071" s="40">
        <v>0</v>
      </c>
      <c r="D2071" s="23"/>
      <c r="E2071" s="121">
        <f>E2070+E2069+E2061+E2053+E2054+E2052+E2051+E2050+E2049</f>
        <v>6493</v>
      </c>
      <c r="F2071" s="21"/>
      <c r="G2071" s="29" t="s">
        <v>130</v>
      </c>
      <c r="H2071" s="23">
        <f t="shared" si="1268"/>
        <v>0</v>
      </c>
      <c r="I2071" s="40">
        <v>0</v>
      </c>
      <c r="J2071" s="121">
        <f>J2070+J2069+J2061+J2053+J2054+J2052+J2051+J2050+J2049</f>
        <v>6422</v>
      </c>
      <c r="K2071" s="21"/>
      <c r="L2071" s="29" t="s">
        <v>130</v>
      </c>
      <c r="M2071" s="40">
        <f t="shared" si="1260"/>
        <v>0</v>
      </c>
      <c r="N2071" s="40">
        <v>0</v>
      </c>
      <c r="O2071" s="121">
        <f>O2070+O2069+O2061+O2053+O2054+O2052+O2051+O2050+O2049</f>
        <v>6782</v>
      </c>
      <c r="P2071" s="21"/>
      <c r="Q2071" s="29" t="s">
        <v>130</v>
      </c>
      <c r="R2071" s="40">
        <f t="shared" si="1261"/>
        <v>0</v>
      </c>
      <c r="S2071" s="23"/>
      <c r="T2071" s="121">
        <f>T2070+T2069+T2061+T2053+T2054+T2052+T2051+T2050+T2049</f>
        <v>5825</v>
      </c>
      <c r="U2071" s="21"/>
      <c r="V2071" s="29" t="s">
        <v>130</v>
      </c>
      <c r="W2071" s="23">
        <f t="shared" si="1253"/>
        <v>0</v>
      </c>
      <c r="X2071" s="40">
        <v>0</v>
      </c>
      <c r="Y2071" s="121">
        <f>Y2070+Y2069+Y2061+Y2053+Y2054+Y2052+Y2051+Y2050+Y2049</f>
        <v>5227</v>
      </c>
      <c r="Z2071" s="21"/>
      <c r="AA2071" s="29" t="s">
        <v>130</v>
      </c>
      <c r="AB2071" s="40">
        <f t="shared" si="1269"/>
        <v>0</v>
      </c>
      <c r="AC2071" s="40">
        <v>0</v>
      </c>
      <c r="AD2071" s="121">
        <f>AD2070+AD2069+AD2061+AD2053+AD2054+AD2052+AD2051+AD2050+AD2049</f>
        <v>6490</v>
      </c>
      <c r="AE2071" s="21"/>
      <c r="AF2071" s="29" t="s">
        <v>130</v>
      </c>
      <c r="AG2071" s="40">
        <f t="shared" si="1259"/>
        <v>0</v>
      </c>
      <c r="AH2071" s="40">
        <v>0</v>
      </c>
      <c r="AI2071" s="121">
        <f>AI2070+AI2069+AI2061+AI2053+AI2054+AI2052+AI2051+AI2050+AI2049</f>
        <v>6399</v>
      </c>
    </row>
    <row r="2072" spans="2:35" x14ac:dyDescent="0.35">
      <c r="B2072" s="21"/>
      <c r="C2072" s="21"/>
      <c r="D2072" s="21"/>
      <c r="E2072" s="123">
        <f>E2071-E2055+471</f>
        <v>5324</v>
      </c>
      <c r="F2072" s="21"/>
      <c r="G2072" s="21"/>
      <c r="H2072" s="23"/>
      <c r="I2072" s="40">
        <v>0</v>
      </c>
      <c r="J2072" s="123">
        <f>J2071-J2055+471</f>
        <v>5243</v>
      </c>
      <c r="K2072" s="21"/>
      <c r="L2072" s="21"/>
      <c r="M2072" s="21"/>
      <c r="N2072" s="21"/>
      <c r="O2072" s="123">
        <f>O2071-O2055+471</f>
        <v>5503</v>
      </c>
      <c r="P2072" s="21"/>
      <c r="Q2072" s="21"/>
      <c r="R2072" s="21"/>
      <c r="S2072" s="21"/>
      <c r="T2072" s="123">
        <f>T2071-T2055+471</f>
        <v>4876</v>
      </c>
      <c r="U2072" s="21"/>
      <c r="V2072" s="21"/>
      <c r="W2072" s="23"/>
      <c r="X2072" s="40">
        <v>0</v>
      </c>
      <c r="Y2072" s="123">
        <f>Y2071-Y2055+471</f>
        <v>4148</v>
      </c>
      <c r="Z2072" s="21"/>
      <c r="AA2072" s="21"/>
      <c r="AB2072" s="21"/>
      <c r="AC2072" s="21"/>
      <c r="AD2072" s="123">
        <f>AD2071-AD2055+471</f>
        <v>5471</v>
      </c>
      <c r="AE2072" s="21"/>
      <c r="AF2072" s="21"/>
      <c r="AG2072" s="21"/>
      <c r="AH2072" s="21">
        <v>0</v>
      </c>
      <c r="AI2072" s="123">
        <f>AI2071-AI2055+471</f>
        <v>5410</v>
      </c>
    </row>
    <row r="2074" spans="2:35" x14ac:dyDescent="0.35">
      <c r="B2074" s="117" t="s">
        <v>114</v>
      </c>
      <c r="C2074" s="292" t="s">
        <v>2081</v>
      </c>
      <c r="D2074" s="293"/>
      <c r="E2074" s="294"/>
      <c r="F2074" s="21"/>
      <c r="G2074" s="117" t="s">
        <v>114</v>
      </c>
      <c r="H2074" s="292" t="s">
        <v>2082</v>
      </c>
      <c r="I2074" s="293"/>
      <c r="J2074" s="294"/>
      <c r="K2074" s="21"/>
      <c r="L2074" s="117" t="s">
        <v>114</v>
      </c>
      <c r="M2074" s="292" t="s">
        <v>2083</v>
      </c>
      <c r="N2074" s="293"/>
      <c r="O2074" s="294"/>
      <c r="P2074" s="21"/>
      <c r="Q2074" s="117" t="s">
        <v>114</v>
      </c>
      <c r="R2074" s="292" t="s">
        <v>2084</v>
      </c>
      <c r="S2074" s="293"/>
      <c r="T2074" s="294"/>
      <c r="U2074" s="21"/>
      <c r="V2074" s="117" t="s">
        <v>114</v>
      </c>
      <c r="W2074" s="292" t="s">
        <v>2085</v>
      </c>
      <c r="X2074" s="293"/>
      <c r="Y2074" s="294"/>
      <c r="Z2074" s="21"/>
      <c r="AA2074" s="117" t="s">
        <v>114</v>
      </c>
      <c r="AB2074" s="292" t="s">
        <v>2086</v>
      </c>
      <c r="AC2074" s="293"/>
      <c r="AD2074" s="294"/>
      <c r="AE2074" s="21"/>
      <c r="AF2074" s="117" t="s">
        <v>114</v>
      </c>
      <c r="AG2074" s="292" t="s">
        <v>2088</v>
      </c>
      <c r="AH2074" s="293"/>
      <c r="AI2074" s="294"/>
    </row>
    <row r="2075" spans="2:35" x14ac:dyDescent="0.35">
      <c r="B2075" s="50"/>
      <c r="C2075" s="118" t="s">
        <v>81</v>
      </c>
      <c r="D2075" s="118" t="s">
        <v>82</v>
      </c>
      <c r="E2075" s="118" t="s">
        <v>95</v>
      </c>
      <c r="F2075" s="21"/>
      <c r="G2075" s="50"/>
      <c r="H2075" s="118" t="s">
        <v>81</v>
      </c>
      <c r="I2075" s="118" t="s">
        <v>82</v>
      </c>
      <c r="J2075" s="118" t="s">
        <v>95</v>
      </c>
      <c r="K2075" s="21"/>
      <c r="L2075" s="50"/>
      <c r="M2075" s="118" t="s">
        <v>81</v>
      </c>
      <c r="N2075" s="118" t="s">
        <v>82</v>
      </c>
      <c r="O2075" s="118" t="s">
        <v>95</v>
      </c>
      <c r="P2075" s="21"/>
      <c r="Q2075" s="50"/>
      <c r="R2075" s="118" t="s">
        <v>81</v>
      </c>
      <c r="S2075" s="118" t="s">
        <v>82</v>
      </c>
      <c r="T2075" s="118" t="s">
        <v>95</v>
      </c>
      <c r="U2075" s="21"/>
      <c r="V2075" s="50"/>
      <c r="W2075" s="118" t="s">
        <v>81</v>
      </c>
      <c r="X2075" s="118" t="s">
        <v>82</v>
      </c>
      <c r="Y2075" s="118" t="s">
        <v>95</v>
      </c>
      <c r="Z2075" s="21"/>
      <c r="AA2075" s="50"/>
      <c r="AB2075" s="118" t="s">
        <v>81</v>
      </c>
      <c r="AC2075" s="118" t="s">
        <v>82</v>
      </c>
      <c r="AD2075" s="118" t="s">
        <v>95</v>
      </c>
      <c r="AE2075" s="21"/>
      <c r="AF2075" s="50"/>
      <c r="AG2075" s="118" t="s">
        <v>81</v>
      </c>
      <c r="AH2075" s="118" t="s">
        <v>82</v>
      </c>
      <c r="AI2075" s="118" t="s">
        <v>95</v>
      </c>
    </row>
    <row r="2076" spans="2:35" x14ac:dyDescent="0.35">
      <c r="B2076" s="50" t="s">
        <v>92</v>
      </c>
      <c r="C2076" s="40">
        <f>AH2049</f>
        <v>543075</v>
      </c>
      <c r="D2076" s="23">
        <v>543187</v>
      </c>
      <c r="E2076" s="119">
        <f>(D2076-C2076)*10</f>
        <v>1120</v>
      </c>
      <c r="F2076" s="21"/>
      <c r="G2076" s="50" t="s">
        <v>92</v>
      </c>
      <c r="H2076" s="40">
        <f t="shared" ref="H2076:H2083" si="1271">D2076</f>
        <v>543187</v>
      </c>
      <c r="I2076" s="23">
        <v>543326</v>
      </c>
      <c r="J2076" s="119">
        <v>1390</v>
      </c>
      <c r="K2076" s="21"/>
      <c r="L2076" s="50" t="s">
        <v>92</v>
      </c>
      <c r="M2076" s="40">
        <f>I2076</f>
        <v>543326</v>
      </c>
      <c r="N2076" s="40">
        <v>543491</v>
      </c>
      <c r="O2076" s="119">
        <v>1650</v>
      </c>
      <c r="P2076" s="21"/>
      <c r="Q2076" s="50" t="s">
        <v>92</v>
      </c>
      <c r="R2076" s="40">
        <f t="shared" ref="R2076:R2083" si="1272">N2076</f>
        <v>543491</v>
      </c>
      <c r="S2076" s="23">
        <v>543655</v>
      </c>
      <c r="T2076" s="119">
        <v>1640</v>
      </c>
      <c r="U2076" s="21"/>
      <c r="V2076" s="50" t="s">
        <v>92</v>
      </c>
      <c r="W2076" s="23">
        <f t="shared" ref="W2076:W2098" si="1273">S2076</f>
        <v>543655</v>
      </c>
      <c r="X2076" s="40">
        <v>543790</v>
      </c>
      <c r="Y2076" s="119">
        <f t="shared" ref="Y2076:Y2081" si="1274">X2076-W2076</f>
        <v>135</v>
      </c>
      <c r="Z2076" s="21"/>
      <c r="AA2076" s="50" t="s">
        <v>92</v>
      </c>
      <c r="AB2076" s="40">
        <f>X2076</f>
        <v>543790</v>
      </c>
      <c r="AC2076" s="40">
        <v>543959</v>
      </c>
      <c r="AD2076" s="119">
        <f t="shared" ref="AD2076:AD2081" si="1275">AC2076-AB2076</f>
        <v>169</v>
      </c>
      <c r="AE2076" s="21"/>
      <c r="AF2076" s="50" t="s">
        <v>92</v>
      </c>
      <c r="AG2076" s="40">
        <f>AC2076</f>
        <v>543959</v>
      </c>
      <c r="AH2076" s="40">
        <v>544128</v>
      </c>
      <c r="AI2076" s="119">
        <v>1690</v>
      </c>
    </row>
    <row r="2077" spans="2:35" x14ac:dyDescent="0.35">
      <c r="B2077" s="50" t="s">
        <v>6</v>
      </c>
      <c r="C2077" s="40">
        <f t="shared" ref="C2077:C2084" si="1276">AH2050</f>
        <v>416204</v>
      </c>
      <c r="D2077" s="23">
        <v>416363</v>
      </c>
      <c r="E2077" s="119">
        <f>D2077-C2077</f>
        <v>159</v>
      </c>
      <c r="F2077" s="21"/>
      <c r="G2077" s="50" t="s">
        <v>6</v>
      </c>
      <c r="H2077" s="40">
        <f t="shared" si="1271"/>
        <v>416363</v>
      </c>
      <c r="I2077" s="23">
        <v>416514</v>
      </c>
      <c r="J2077" s="119">
        <f>I2077-H2077</f>
        <v>151</v>
      </c>
      <c r="K2077" s="21"/>
      <c r="L2077" s="50" t="s">
        <v>6</v>
      </c>
      <c r="M2077" s="40">
        <f t="shared" ref="M2077:M2098" si="1277">I2077</f>
        <v>416514</v>
      </c>
      <c r="N2077" s="40">
        <v>416645</v>
      </c>
      <c r="O2077" s="119">
        <f>N2077-M2077</f>
        <v>131</v>
      </c>
      <c r="P2077" s="21"/>
      <c r="Q2077" s="50" t="s">
        <v>6</v>
      </c>
      <c r="R2077" s="40">
        <f t="shared" si="1272"/>
        <v>416645</v>
      </c>
      <c r="S2077" s="23">
        <v>416827</v>
      </c>
      <c r="T2077" s="119">
        <f>S2077-R2077</f>
        <v>182</v>
      </c>
      <c r="U2077" s="21"/>
      <c r="V2077" s="50" t="s">
        <v>6</v>
      </c>
      <c r="W2077" s="23">
        <f t="shared" si="1273"/>
        <v>416827</v>
      </c>
      <c r="X2077" s="40">
        <v>416952</v>
      </c>
      <c r="Y2077" s="119">
        <f t="shared" si="1274"/>
        <v>125</v>
      </c>
      <c r="Z2077" s="21"/>
      <c r="AA2077" s="50" t="s">
        <v>6</v>
      </c>
      <c r="AB2077" s="40">
        <f>X2077</f>
        <v>416952</v>
      </c>
      <c r="AC2077" s="40">
        <v>417159</v>
      </c>
      <c r="AD2077" s="119">
        <f t="shared" si="1275"/>
        <v>207</v>
      </c>
      <c r="AE2077" s="21"/>
      <c r="AF2077" s="50" t="s">
        <v>6</v>
      </c>
      <c r="AG2077" s="40">
        <f>AC2077</f>
        <v>417159</v>
      </c>
      <c r="AH2077" s="40">
        <v>417369</v>
      </c>
      <c r="AI2077" s="119">
        <f>AH2077-AG2077</f>
        <v>210</v>
      </c>
    </row>
    <row r="2078" spans="2:35" x14ac:dyDescent="0.35">
      <c r="B2078" s="50" t="s">
        <v>103</v>
      </c>
      <c r="C2078" s="40">
        <f t="shared" si="1276"/>
        <v>281937</v>
      </c>
      <c r="D2078" s="23">
        <v>282636</v>
      </c>
      <c r="E2078" s="119">
        <f>D2078-C2078</f>
        <v>699</v>
      </c>
      <c r="F2078" s="21"/>
      <c r="G2078" s="50" t="s">
        <v>103</v>
      </c>
      <c r="H2078" s="40">
        <f t="shared" si="1271"/>
        <v>282636</v>
      </c>
      <c r="I2078" s="23">
        <v>283375</v>
      </c>
      <c r="J2078" s="119">
        <f>I2078-H2078</f>
        <v>739</v>
      </c>
      <c r="K2078" s="21"/>
      <c r="L2078" s="50" t="s">
        <v>103</v>
      </c>
      <c r="M2078" s="40">
        <f t="shared" si="1277"/>
        <v>283375</v>
      </c>
      <c r="N2078" s="40">
        <v>284113</v>
      </c>
      <c r="O2078" s="132">
        <f>N2078-M2078</f>
        <v>738</v>
      </c>
      <c r="P2078" s="21"/>
      <c r="Q2078" s="50" t="s">
        <v>103</v>
      </c>
      <c r="R2078" s="40">
        <f t="shared" si="1272"/>
        <v>284113</v>
      </c>
      <c r="S2078" s="23">
        <v>284852</v>
      </c>
      <c r="T2078" s="119">
        <f>S2078-R2078</f>
        <v>739</v>
      </c>
      <c r="U2078" s="21"/>
      <c r="V2078" s="50" t="s">
        <v>103</v>
      </c>
      <c r="W2078" s="23">
        <f t="shared" si="1273"/>
        <v>284852</v>
      </c>
      <c r="X2078" s="40">
        <v>285500</v>
      </c>
      <c r="Y2078" s="119">
        <f t="shared" si="1274"/>
        <v>648</v>
      </c>
      <c r="Z2078" s="21"/>
      <c r="AA2078" s="50" t="s">
        <v>103</v>
      </c>
      <c r="AB2078" s="40">
        <f t="shared" ref="AB2078:AB2088" si="1278">X2078</f>
        <v>285500</v>
      </c>
      <c r="AC2078" s="40">
        <v>286329</v>
      </c>
      <c r="AD2078" s="132">
        <f t="shared" si="1275"/>
        <v>829</v>
      </c>
      <c r="AE2078" s="21"/>
      <c r="AF2078" s="50" t="s">
        <v>103</v>
      </c>
      <c r="AG2078" s="40">
        <f t="shared" ref="AG2078:AG2098" si="1279">AC2078</f>
        <v>286329</v>
      </c>
      <c r="AH2078" s="40">
        <v>287062</v>
      </c>
      <c r="AI2078" s="132">
        <f>AH2078-AG2078</f>
        <v>733</v>
      </c>
    </row>
    <row r="2079" spans="2:35" x14ac:dyDescent="0.35">
      <c r="B2079" s="28" t="s">
        <v>100</v>
      </c>
      <c r="C2079" s="40">
        <f t="shared" si="1276"/>
        <v>235218</v>
      </c>
      <c r="D2079" s="23">
        <v>235408</v>
      </c>
      <c r="E2079" s="119">
        <f>D2079-C2079</f>
        <v>190</v>
      </c>
      <c r="F2079" s="21"/>
      <c r="G2079" s="28" t="s">
        <v>100</v>
      </c>
      <c r="H2079" s="40">
        <f t="shared" si="1271"/>
        <v>235408</v>
      </c>
      <c r="I2079" s="23">
        <v>235633</v>
      </c>
      <c r="J2079" s="119">
        <f>I2079-H2079</f>
        <v>225</v>
      </c>
      <c r="K2079" s="21"/>
      <c r="L2079" s="28" t="s">
        <v>100</v>
      </c>
      <c r="M2079" s="40">
        <f t="shared" si="1277"/>
        <v>235633</v>
      </c>
      <c r="N2079" s="40">
        <v>235858</v>
      </c>
      <c r="O2079" s="119">
        <f>N2079-M2079</f>
        <v>225</v>
      </c>
      <c r="P2079" s="21"/>
      <c r="Q2079" s="28" t="s">
        <v>100</v>
      </c>
      <c r="R2079" s="40">
        <f t="shared" si="1272"/>
        <v>235858</v>
      </c>
      <c r="S2079" s="23">
        <v>236158</v>
      </c>
      <c r="T2079" s="119">
        <f>S2079-R2079</f>
        <v>300</v>
      </c>
      <c r="U2079" s="21"/>
      <c r="V2079" s="28" t="s">
        <v>100</v>
      </c>
      <c r="W2079" s="23">
        <f t="shared" si="1273"/>
        <v>236158</v>
      </c>
      <c r="X2079" s="40">
        <v>236374</v>
      </c>
      <c r="Y2079" s="119">
        <f t="shared" si="1274"/>
        <v>216</v>
      </c>
      <c r="Z2079" s="21"/>
      <c r="AA2079" s="28" t="s">
        <v>100</v>
      </c>
      <c r="AB2079" s="40">
        <f t="shared" si="1278"/>
        <v>236374</v>
      </c>
      <c r="AC2079" s="40">
        <v>236374</v>
      </c>
      <c r="AD2079" s="119">
        <f t="shared" si="1275"/>
        <v>0</v>
      </c>
      <c r="AE2079" s="21"/>
      <c r="AF2079" s="28" t="s">
        <v>100</v>
      </c>
      <c r="AG2079" s="40">
        <f t="shared" si="1279"/>
        <v>236374</v>
      </c>
      <c r="AH2079" s="40">
        <v>236374</v>
      </c>
      <c r="AI2079" s="119">
        <f>AH2079-AG2079</f>
        <v>0</v>
      </c>
    </row>
    <row r="2080" spans="2:35" x14ac:dyDescent="0.35">
      <c r="B2080" s="28" t="s">
        <v>1176</v>
      </c>
      <c r="C2080" s="40">
        <f t="shared" si="1276"/>
        <v>516</v>
      </c>
      <c r="D2080" s="23">
        <v>516</v>
      </c>
      <c r="E2080" s="119">
        <f>D2080-C2080</f>
        <v>0</v>
      </c>
      <c r="F2080" s="21"/>
      <c r="G2080" s="28" t="s">
        <v>1176</v>
      </c>
      <c r="H2080" s="40">
        <f t="shared" si="1271"/>
        <v>516</v>
      </c>
      <c r="I2080" s="23">
        <v>516</v>
      </c>
      <c r="J2080" s="119">
        <f>I2080-H2080</f>
        <v>0</v>
      </c>
      <c r="K2080" s="21"/>
      <c r="L2080" s="28" t="s">
        <v>1176</v>
      </c>
      <c r="M2080" s="40">
        <f t="shared" si="1277"/>
        <v>516</v>
      </c>
      <c r="N2080" s="40">
        <v>516</v>
      </c>
      <c r="O2080" s="119">
        <f>N2080-M2080</f>
        <v>0</v>
      </c>
      <c r="P2080" s="21"/>
      <c r="Q2080" s="28" t="s">
        <v>1176</v>
      </c>
      <c r="R2080" s="40">
        <f t="shared" si="1272"/>
        <v>516</v>
      </c>
      <c r="S2080" s="23">
        <v>516</v>
      </c>
      <c r="T2080" s="119">
        <f>S2080-R2080</f>
        <v>0</v>
      </c>
      <c r="U2080" s="21"/>
      <c r="V2080" s="28" t="s">
        <v>1176</v>
      </c>
      <c r="W2080" s="23">
        <f t="shared" si="1273"/>
        <v>516</v>
      </c>
      <c r="X2080" s="40">
        <v>516</v>
      </c>
      <c r="Y2080" s="119">
        <f t="shared" si="1274"/>
        <v>0</v>
      </c>
      <c r="Z2080" s="21"/>
      <c r="AA2080" s="28" t="s">
        <v>1176</v>
      </c>
      <c r="AB2080" s="40">
        <f t="shared" si="1278"/>
        <v>516</v>
      </c>
      <c r="AC2080" s="40">
        <v>516</v>
      </c>
      <c r="AD2080" s="119">
        <f t="shared" si="1275"/>
        <v>0</v>
      </c>
      <c r="AE2080" s="21"/>
      <c r="AF2080" s="28" t="s">
        <v>1176</v>
      </c>
      <c r="AG2080" s="40">
        <f t="shared" si="1279"/>
        <v>516</v>
      </c>
      <c r="AH2080" s="40">
        <v>516</v>
      </c>
      <c r="AI2080" s="119">
        <f>AH2080-AG2080</f>
        <v>0</v>
      </c>
    </row>
    <row r="2081" spans="2:35" x14ac:dyDescent="0.35">
      <c r="B2081" s="28" t="s">
        <v>1179</v>
      </c>
      <c r="C2081" s="40">
        <f t="shared" si="1276"/>
        <v>12279</v>
      </c>
      <c r="D2081" s="23">
        <v>12279</v>
      </c>
      <c r="E2081" s="119">
        <f>D2081-C2081</f>
        <v>0</v>
      </c>
      <c r="F2081" s="21"/>
      <c r="G2081" s="28" t="s">
        <v>1179</v>
      </c>
      <c r="H2081" s="40">
        <f t="shared" si="1271"/>
        <v>12279</v>
      </c>
      <c r="I2081" s="23">
        <v>12279</v>
      </c>
      <c r="J2081" s="119">
        <f>I2081-H2081</f>
        <v>0</v>
      </c>
      <c r="K2081" s="21"/>
      <c r="L2081" s="28" t="s">
        <v>1179</v>
      </c>
      <c r="M2081" s="40">
        <f t="shared" si="1277"/>
        <v>12279</v>
      </c>
      <c r="N2081" s="40">
        <v>12279</v>
      </c>
      <c r="O2081" s="119">
        <f>N2081-M2081</f>
        <v>0</v>
      </c>
      <c r="P2081" s="21"/>
      <c r="Q2081" s="28" t="s">
        <v>1179</v>
      </c>
      <c r="R2081" s="40">
        <f t="shared" si="1272"/>
        <v>12279</v>
      </c>
      <c r="S2081" s="23">
        <v>12279</v>
      </c>
      <c r="T2081" s="119">
        <f>S2081-R2081</f>
        <v>0</v>
      </c>
      <c r="U2081" s="21"/>
      <c r="V2081" s="28" t="s">
        <v>1179</v>
      </c>
      <c r="W2081" s="23">
        <f t="shared" si="1273"/>
        <v>12279</v>
      </c>
      <c r="X2081" s="40">
        <v>12279</v>
      </c>
      <c r="Y2081" s="119">
        <f t="shared" si="1274"/>
        <v>0</v>
      </c>
      <c r="Z2081" s="21"/>
      <c r="AA2081" s="28" t="s">
        <v>1179</v>
      </c>
      <c r="AB2081" s="40">
        <f t="shared" si="1278"/>
        <v>12279</v>
      </c>
      <c r="AC2081" s="40">
        <v>12279</v>
      </c>
      <c r="AD2081" s="119">
        <f t="shared" si="1275"/>
        <v>0</v>
      </c>
      <c r="AE2081" s="21"/>
      <c r="AF2081" s="28" t="s">
        <v>1179</v>
      </c>
      <c r="AG2081" s="40">
        <f t="shared" si="1279"/>
        <v>12279</v>
      </c>
      <c r="AH2081" s="40">
        <v>12279</v>
      </c>
      <c r="AI2081" s="119">
        <f>AH2081-AG2081</f>
        <v>0</v>
      </c>
    </row>
    <row r="2082" spans="2:35" x14ac:dyDescent="0.35">
      <c r="B2082" s="50" t="s">
        <v>3</v>
      </c>
      <c r="C2082" s="40">
        <f t="shared" si="1276"/>
        <v>415483</v>
      </c>
      <c r="D2082" s="23">
        <v>415580</v>
      </c>
      <c r="E2082" s="119">
        <f>(D2082-C2082)*10</f>
        <v>970</v>
      </c>
      <c r="F2082" s="21"/>
      <c r="G2082" s="50" t="s">
        <v>3</v>
      </c>
      <c r="H2082" s="40">
        <f t="shared" si="1271"/>
        <v>415580</v>
      </c>
      <c r="I2082" s="23">
        <v>415708</v>
      </c>
      <c r="J2082" s="119">
        <f>(I2082-H2082)*10</f>
        <v>1280</v>
      </c>
      <c r="K2082" s="21"/>
      <c r="L2082" s="50" t="s">
        <v>3</v>
      </c>
      <c r="M2082" s="40">
        <f t="shared" si="1277"/>
        <v>415708</v>
      </c>
      <c r="N2082" s="40">
        <v>415862</v>
      </c>
      <c r="O2082" s="119">
        <f>(N2082-M2082)*10</f>
        <v>1540</v>
      </c>
      <c r="P2082" s="21"/>
      <c r="Q2082" s="50" t="s">
        <v>3</v>
      </c>
      <c r="R2082" s="40">
        <f t="shared" si="1272"/>
        <v>415862</v>
      </c>
      <c r="S2082" s="23">
        <v>416002</v>
      </c>
      <c r="T2082" s="119">
        <f>(S2082-R2082)*10</f>
        <v>1400</v>
      </c>
      <c r="U2082" s="21"/>
      <c r="V2082" s="50" t="s">
        <v>3</v>
      </c>
      <c r="W2082" s="23">
        <f t="shared" si="1273"/>
        <v>416002</v>
      </c>
      <c r="X2082" s="40">
        <v>416158</v>
      </c>
      <c r="Y2082" s="119">
        <f>(X2082-W2082)*10</f>
        <v>1560</v>
      </c>
      <c r="Z2082" s="21"/>
      <c r="AA2082" s="50" t="s">
        <v>3</v>
      </c>
      <c r="AB2082" s="40">
        <f t="shared" si="1278"/>
        <v>416158</v>
      </c>
      <c r="AC2082" s="40">
        <v>416314</v>
      </c>
      <c r="AD2082" s="119">
        <f>(AC2082-AB2082)*10</f>
        <v>1560</v>
      </c>
      <c r="AE2082" s="21"/>
      <c r="AF2082" s="50" t="s">
        <v>3</v>
      </c>
      <c r="AG2082" s="40">
        <f t="shared" si="1279"/>
        <v>416314</v>
      </c>
      <c r="AH2082" s="40">
        <v>416467</v>
      </c>
      <c r="AI2082" s="119">
        <f>(AH2082-AG2082)*10</f>
        <v>1530</v>
      </c>
    </row>
    <row r="2083" spans="2:35" x14ac:dyDescent="0.35">
      <c r="B2083" s="50" t="s">
        <v>83</v>
      </c>
      <c r="C2083" s="40">
        <f t="shared" si="1276"/>
        <v>33492</v>
      </c>
      <c r="D2083" s="23">
        <v>33494</v>
      </c>
      <c r="E2083" s="119">
        <f>D2083-Supply!C2083</f>
        <v>2</v>
      </c>
      <c r="F2083" s="21"/>
      <c r="G2083" s="50" t="s">
        <v>83</v>
      </c>
      <c r="H2083" s="40">
        <f t="shared" si="1271"/>
        <v>33494</v>
      </c>
      <c r="I2083" s="23">
        <v>33500</v>
      </c>
      <c r="J2083" s="119">
        <f>I2083-Supply!H2083</f>
        <v>6</v>
      </c>
      <c r="K2083" s="21"/>
      <c r="L2083" s="50" t="s">
        <v>83</v>
      </c>
      <c r="M2083" s="40">
        <f t="shared" si="1277"/>
        <v>33500</v>
      </c>
      <c r="N2083" s="40">
        <v>33510</v>
      </c>
      <c r="O2083" s="119">
        <f>N2083-Supply!M2083</f>
        <v>10</v>
      </c>
      <c r="P2083" s="21"/>
      <c r="Q2083" s="50" t="s">
        <v>83</v>
      </c>
      <c r="R2083" s="40">
        <f t="shared" si="1272"/>
        <v>33510</v>
      </c>
      <c r="S2083" s="23">
        <v>33517</v>
      </c>
      <c r="T2083" s="119">
        <f>S2083-Supply!R2083</f>
        <v>7</v>
      </c>
      <c r="U2083" s="21"/>
      <c r="V2083" s="50" t="s">
        <v>83</v>
      </c>
      <c r="W2083" s="23">
        <f t="shared" si="1273"/>
        <v>33517</v>
      </c>
      <c r="X2083" s="40">
        <v>33521</v>
      </c>
      <c r="Y2083" s="132">
        <f>X2083-W2083</f>
        <v>4</v>
      </c>
      <c r="Z2083" s="21"/>
      <c r="AA2083" s="50" t="s">
        <v>83</v>
      </c>
      <c r="AB2083" s="40">
        <f t="shared" si="1278"/>
        <v>33521</v>
      </c>
      <c r="AC2083" s="40">
        <v>33538</v>
      </c>
      <c r="AD2083" s="132">
        <f>AC2083-Supply!AB2083</f>
        <v>17</v>
      </c>
      <c r="AE2083" s="21"/>
      <c r="AF2083" s="50" t="s">
        <v>83</v>
      </c>
      <c r="AG2083" s="40">
        <f t="shared" si="1279"/>
        <v>33538</v>
      </c>
      <c r="AH2083" s="40">
        <v>33545</v>
      </c>
      <c r="AI2083" s="119">
        <f>AH2083-Supply!AG2083</f>
        <v>7</v>
      </c>
    </row>
    <row r="2084" spans="2:35" x14ac:dyDescent="0.35">
      <c r="B2084" s="50" t="s">
        <v>84</v>
      </c>
      <c r="C2084" s="40">
        <f t="shared" si="1276"/>
        <v>64433</v>
      </c>
      <c r="D2084" s="23">
        <v>64444</v>
      </c>
      <c r="E2084" s="119">
        <f>D2084-Supply!C2084</f>
        <v>11</v>
      </c>
      <c r="F2084" s="21"/>
      <c r="G2084" s="50" t="s">
        <v>84</v>
      </c>
      <c r="H2084" s="40">
        <f>D2084</f>
        <v>64444</v>
      </c>
      <c r="I2084" s="23">
        <v>64454</v>
      </c>
      <c r="J2084" s="119">
        <f>I2084-H2084</f>
        <v>10</v>
      </c>
      <c r="K2084" s="21"/>
      <c r="L2084" s="50" t="s">
        <v>84</v>
      </c>
      <c r="M2084" s="40">
        <f t="shared" si="1277"/>
        <v>64454</v>
      </c>
      <c r="N2084" s="40">
        <v>64454</v>
      </c>
      <c r="O2084" s="119">
        <f>N2084-M2084</f>
        <v>0</v>
      </c>
      <c r="P2084" s="21"/>
      <c r="Q2084" s="50" t="s">
        <v>84</v>
      </c>
      <c r="R2084" s="40">
        <f>N2084</f>
        <v>64454</v>
      </c>
      <c r="S2084" s="23">
        <v>64467</v>
      </c>
      <c r="T2084" s="119">
        <f>S2084-R2084</f>
        <v>13</v>
      </c>
      <c r="U2084" s="21"/>
      <c r="V2084" s="50" t="s">
        <v>84</v>
      </c>
      <c r="W2084" s="23">
        <f t="shared" si="1273"/>
        <v>64467</v>
      </c>
      <c r="X2084" s="40">
        <v>64497</v>
      </c>
      <c r="Y2084" s="119">
        <f>X2084-W2084</f>
        <v>30</v>
      </c>
      <c r="Z2084" s="21"/>
      <c r="AA2084" s="50" t="s">
        <v>84</v>
      </c>
      <c r="AB2084" s="40">
        <f t="shared" si="1278"/>
        <v>64497</v>
      </c>
      <c r="AC2084" s="40">
        <v>64508</v>
      </c>
      <c r="AD2084" s="119">
        <f>AC2084-AB2084</f>
        <v>11</v>
      </c>
      <c r="AE2084" s="21"/>
      <c r="AF2084" s="50" t="s">
        <v>84</v>
      </c>
      <c r="AG2084" s="40">
        <f t="shared" si="1279"/>
        <v>64508</v>
      </c>
      <c r="AH2084" s="40">
        <v>64522</v>
      </c>
      <c r="AI2084" s="119">
        <f>AH2084-AG2084</f>
        <v>14</v>
      </c>
    </row>
    <row r="2085" spans="2:35" x14ac:dyDescent="0.35">
      <c r="B2085" s="50" t="s">
        <v>98</v>
      </c>
      <c r="C2085" s="40">
        <f t="shared" ref="C2085:C2097" si="1280">AH2058</f>
        <v>139852</v>
      </c>
      <c r="D2085" s="23">
        <v>139852</v>
      </c>
      <c r="E2085" s="119">
        <f>D2085-C2085</f>
        <v>0</v>
      </c>
      <c r="F2085" s="21"/>
      <c r="G2085" s="50" t="s">
        <v>98</v>
      </c>
      <c r="H2085" s="40">
        <f t="shared" ref="H2085:H2098" si="1281">D2085</f>
        <v>139852</v>
      </c>
      <c r="I2085" s="23">
        <v>139852</v>
      </c>
      <c r="J2085" s="119">
        <f>I2085-H2085</f>
        <v>0</v>
      </c>
      <c r="K2085" s="21"/>
      <c r="L2085" s="50" t="s">
        <v>98</v>
      </c>
      <c r="M2085" s="40">
        <f t="shared" si="1277"/>
        <v>139852</v>
      </c>
      <c r="N2085" s="40">
        <v>139852</v>
      </c>
      <c r="O2085" s="119">
        <f>N2085-M2085</f>
        <v>0</v>
      </c>
      <c r="P2085" s="21"/>
      <c r="Q2085" s="50" t="s">
        <v>98</v>
      </c>
      <c r="R2085" s="40">
        <f t="shared" ref="R2085:R2098" si="1282">N2085</f>
        <v>139852</v>
      </c>
      <c r="S2085" s="23">
        <v>139852</v>
      </c>
      <c r="T2085" s="119">
        <f>S2085-R2085</f>
        <v>0</v>
      </c>
      <c r="U2085" s="21"/>
      <c r="V2085" s="50" t="s">
        <v>98</v>
      </c>
      <c r="W2085" s="23">
        <f t="shared" si="1273"/>
        <v>139852</v>
      </c>
      <c r="X2085" s="40">
        <v>139852</v>
      </c>
      <c r="Y2085" s="119">
        <f>X2085-W2085</f>
        <v>0</v>
      </c>
      <c r="Z2085" s="21"/>
      <c r="AA2085" s="50" t="s">
        <v>98</v>
      </c>
      <c r="AB2085" s="40">
        <f t="shared" si="1278"/>
        <v>139852</v>
      </c>
      <c r="AC2085" s="40">
        <v>139852</v>
      </c>
      <c r="AD2085" s="132">
        <v>0</v>
      </c>
      <c r="AE2085" s="21"/>
      <c r="AF2085" s="50" t="s">
        <v>98</v>
      </c>
      <c r="AG2085" s="40">
        <f t="shared" si="1279"/>
        <v>139852</v>
      </c>
      <c r="AH2085" s="40">
        <v>139852</v>
      </c>
      <c r="AI2085" s="119">
        <f>AH2085-AG2085</f>
        <v>0</v>
      </c>
    </row>
    <row r="2086" spans="2:35" x14ac:dyDescent="0.35">
      <c r="B2086" s="50" t="s">
        <v>85</v>
      </c>
      <c r="C2086" s="40">
        <f t="shared" si="1280"/>
        <v>1082</v>
      </c>
      <c r="D2086" s="23">
        <v>1082</v>
      </c>
      <c r="E2086" s="119">
        <f>D2086-C2086</f>
        <v>0</v>
      </c>
      <c r="F2086" s="21"/>
      <c r="G2086" s="50" t="s">
        <v>85</v>
      </c>
      <c r="H2086" s="40">
        <f t="shared" si="1281"/>
        <v>1082</v>
      </c>
      <c r="I2086" s="23">
        <v>1082</v>
      </c>
      <c r="J2086" s="119">
        <f>I2086-H2086</f>
        <v>0</v>
      </c>
      <c r="K2086" s="21"/>
      <c r="L2086" s="50" t="s">
        <v>85</v>
      </c>
      <c r="M2086" s="40">
        <f t="shared" si="1277"/>
        <v>1082</v>
      </c>
      <c r="N2086" s="40">
        <v>1082</v>
      </c>
      <c r="O2086" s="119">
        <f>N2086-M2086</f>
        <v>0</v>
      </c>
      <c r="P2086" s="21"/>
      <c r="Q2086" s="50" t="s">
        <v>85</v>
      </c>
      <c r="R2086" s="40">
        <f t="shared" si="1282"/>
        <v>1082</v>
      </c>
      <c r="S2086" s="23">
        <v>1082</v>
      </c>
      <c r="T2086" s="119">
        <f>S2086-R2086</f>
        <v>0</v>
      </c>
      <c r="U2086" s="21"/>
      <c r="V2086" s="50" t="s">
        <v>85</v>
      </c>
      <c r="W2086" s="23">
        <f t="shared" si="1273"/>
        <v>1082</v>
      </c>
      <c r="X2086" s="40">
        <v>1082</v>
      </c>
      <c r="Y2086" s="119">
        <f>X2086-W2086</f>
        <v>0</v>
      </c>
      <c r="Z2086" s="21"/>
      <c r="AA2086" s="50" t="s">
        <v>85</v>
      </c>
      <c r="AB2086" s="40">
        <f t="shared" si="1278"/>
        <v>1082</v>
      </c>
      <c r="AC2086" s="40">
        <v>1082</v>
      </c>
      <c r="AD2086" s="119">
        <f>AC2086-AB2086</f>
        <v>0</v>
      </c>
      <c r="AE2086" s="21"/>
      <c r="AF2086" s="50" t="s">
        <v>85</v>
      </c>
      <c r="AG2086" s="40">
        <f t="shared" si="1279"/>
        <v>1082</v>
      </c>
      <c r="AH2086" s="40">
        <v>1082</v>
      </c>
      <c r="AI2086" s="119">
        <f>AH2086-AG2086</f>
        <v>0</v>
      </c>
    </row>
    <row r="2087" spans="2:35" x14ac:dyDescent="0.35">
      <c r="B2087" s="50" t="s">
        <v>86</v>
      </c>
      <c r="C2087" s="40">
        <f t="shared" si="1280"/>
        <v>9364</v>
      </c>
      <c r="D2087" s="23">
        <v>9486</v>
      </c>
      <c r="E2087" s="119">
        <f>D2087-C2087</f>
        <v>122</v>
      </c>
      <c r="F2087" s="21"/>
      <c r="G2087" s="50" t="s">
        <v>86</v>
      </c>
      <c r="H2087" s="40">
        <f t="shared" si="1281"/>
        <v>9486</v>
      </c>
      <c r="I2087" s="23">
        <v>9579</v>
      </c>
      <c r="J2087" s="119">
        <f>I2087-H2087</f>
        <v>93</v>
      </c>
      <c r="K2087" s="21"/>
      <c r="L2087" s="50" t="s">
        <v>86</v>
      </c>
      <c r="M2087" s="40">
        <f t="shared" si="1277"/>
        <v>9579</v>
      </c>
      <c r="N2087" s="40">
        <v>9717</v>
      </c>
      <c r="O2087" s="119">
        <f>N2087-M2087</f>
        <v>138</v>
      </c>
      <c r="P2087" s="21"/>
      <c r="Q2087" s="50" t="s">
        <v>86</v>
      </c>
      <c r="R2087" s="40">
        <f t="shared" si="1282"/>
        <v>9717</v>
      </c>
      <c r="S2087" s="23">
        <v>9828</v>
      </c>
      <c r="T2087" s="119">
        <f>S2087-R2087</f>
        <v>111</v>
      </c>
      <c r="U2087" s="21"/>
      <c r="V2087" s="50" t="s">
        <v>86</v>
      </c>
      <c r="W2087" s="23">
        <f t="shared" si="1273"/>
        <v>9828</v>
      </c>
      <c r="X2087" s="40">
        <v>9949</v>
      </c>
      <c r="Y2087" s="119">
        <v>121</v>
      </c>
      <c r="Z2087" s="21"/>
      <c r="AA2087" s="50" t="s">
        <v>86</v>
      </c>
      <c r="AB2087" s="40">
        <f t="shared" si="1278"/>
        <v>9949</v>
      </c>
      <c r="AC2087" s="40">
        <v>10067</v>
      </c>
      <c r="AD2087" s="119">
        <f>AC2087-AB2087</f>
        <v>118</v>
      </c>
      <c r="AE2087" s="21"/>
      <c r="AF2087" s="50" t="s">
        <v>86</v>
      </c>
      <c r="AG2087" s="40">
        <f t="shared" si="1279"/>
        <v>10067</v>
      </c>
      <c r="AH2087" s="40">
        <v>10175</v>
      </c>
      <c r="AI2087" s="119">
        <f>AH2087-AG2087</f>
        <v>108</v>
      </c>
    </row>
    <row r="2088" spans="2:35" x14ac:dyDescent="0.35">
      <c r="B2088" s="50" t="s">
        <v>93</v>
      </c>
      <c r="C2088" s="40">
        <f t="shared" si="1280"/>
        <v>0</v>
      </c>
      <c r="D2088" s="23"/>
      <c r="E2088" s="119">
        <f>E2087+E2086+E2085+E2084+E2083+E2082</f>
        <v>1105</v>
      </c>
      <c r="F2088" s="21"/>
      <c r="G2088" s="50" t="s">
        <v>93</v>
      </c>
      <c r="H2088" s="40">
        <f t="shared" si="1281"/>
        <v>0</v>
      </c>
      <c r="I2088" s="23"/>
      <c r="J2088" s="119">
        <f>J2087+J2086+J2085+J2084+J2083+J2082</f>
        <v>1389</v>
      </c>
      <c r="K2088" s="21"/>
      <c r="L2088" s="50" t="s">
        <v>93</v>
      </c>
      <c r="M2088" s="40">
        <f t="shared" si="1277"/>
        <v>0</v>
      </c>
      <c r="N2088" s="40"/>
      <c r="O2088" s="119">
        <f>O2087+O2086+O2085+O2084+O2083+O2082</f>
        <v>1688</v>
      </c>
      <c r="P2088" s="21"/>
      <c r="Q2088" s="50" t="s">
        <v>93</v>
      </c>
      <c r="R2088" s="40">
        <f t="shared" si="1282"/>
        <v>0</v>
      </c>
      <c r="S2088" s="23"/>
      <c r="T2088" s="119">
        <f>T2087+T2086+T2085+T2084+T2083+T2082</f>
        <v>1531</v>
      </c>
      <c r="U2088" s="21"/>
      <c r="V2088" s="50" t="s">
        <v>93</v>
      </c>
      <c r="W2088" s="23">
        <f t="shared" si="1273"/>
        <v>0</v>
      </c>
      <c r="X2088" s="40">
        <v>0</v>
      </c>
      <c r="Y2088" s="119">
        <f>Y2087+Y2086+Y2085+Y2084+Y2083+Y2082</f>
        <v>1715</v>
      </c>
      <c r="Z2088" s="21"/>
      <c r="AA2088" s="50" t="s">
        <v>93</v>
      </c>
      <c r="AB2088" s="40">
        <f t="shared" si="1278"/>
        <v>0</v>
      </c>
      <c r="AC2088" s="40">
        <v>0</v>
      </c>
      <c r="AD2088" s="119">
        <f>AD2087+AD2086+AD2085+AD2084+AD2083+AD2082</f>
        <v>1706</v>
      </c>
      <c r="AE2088" s="21"/>
      <c r="AF2088" s="50" t="s">
        <v>93</v>
      </c>
      <c r="AG2088" s="40">
        <f t="shared" si="1279"/>
        <v>0</v>
      </c>
      <c r="AH2088" s="40"/>
      <c r="AI2088" s="119">
        <f>AI2087+AI2086+AI2085+AI2084+AI2083+AI2082</f>
        <v>1659</v>
      </c>
    </row>
    <row r="2089" spans="2:35" x14ac:dyDescent="0.35">
      <c r="B2089" s="50" t="s">
        <v>87</v>
      </c>
      <c r="C2089" s="40">
        <f t="shared" si="1280"/>
        <v>1610118</v>
      </c>
      <c r="D2089" s="40">
        <v>1610118</v>
      </c>
      <c r="E2089" s="119">
        <f t="shared" ref="E2089:E2095" si="1283">D2089-C2089</f>
        <v>0</v>
      </c>
      <c r="F2089" s="21"/>
      <c r="G2089" s="50" t="s">
        <v>87</v>
      </c>
      <c r="H2089" s="40">
        <f t="shared" si="1281"/>
        <v>1610118</v>
      </c>
      <c r="I2089" s="40">
        <v>1610118</v>
      </c>
      <c r="J2089" s="132">
        <f t="shared" ref="J2089:J2095" si="1284">I2089-H2089</f>
        <v>0</v>
      </c>
      <c r="K2089" s="21"/>
      <c r="L2089" s="50" t="s">
        <v>87</v>
      </c>
      <c r="M2089" s="40">
        <f t="shared" si="1277"/>
        <v>1610118</v>
      </c>
      <c r="N2089" s="40">
        <v>1610118</v>
      </c>
      <c r="O2089" s="119">
        <f t="shared" ref="O2089:O2095" si="1285">N2089-M2089</f>
        <v>0</v>
      </c>
      <c r="P2089" s="21"/>
      <c r="Q2089" s="50" t="s">
        <v>87</v>
      </c>
      <c r="R2089" s="40">
        <f t="shared" si="1282"/>
        <v>1610118</v>
      </c>
      <c r="S2089" s="40">
        <v>1610118</v>
      </c>
      <c r="T2089" s="132">
        <f t="shared" ref="T2089:T2095" si="1286">S2089-R2089</f>
        <v>0</v>
      </c>
      <c r="U2089" s="21"/>
      <c r="V2089" s="50" t="s">
        <v>87</v>
      </c>
      <c r="W2089" s="23">
        <f t="shared" si="1273"/>
        <v>1610118</v>
      </c>
      <c r="X2089" s="40">
        <v>1610118</v>
      </c>
      <c r="Y2089" s="119">
        <f t="shared" ref="Y2089:Y2095" si="1287">X2089-W2089</f>
        <v>0</v>
      </c>
      <c r="Z2089" s="21"/>
      <c r="AA2089" s="50" t="s">
        <v>87</v>
      </c>
      <c r="AB2089" s="40">
        <f t="shared" ref="AB2089:AB2098" si="1288">X2089</f>
        <v>1610118</v>
      </c>
      <c r="AC2089" s="40">
        <v>1610118</v>
      </c>
      <c r="AD2089" s="119">
        <v>0</v>
      </c>
      <c r="AE2089" s="21"/>
      <c r="AF2089" s="50" t="s">
        <v>87</v>
      </c>
      <c r="AG2089" s="40">
        <f t="shared" si="1279"/>
        <v>1610118</v>
      </c>
      <c r="AH2089" s="40">
        <v>1610118</v>
      </c>
      <c r="AI2089" s="119">
        <f t="shared" ref="AI2089:AI2095" si="1289">AH2089-AG2089</f>
        <v>0</v>
      </c>
    </row>
    <row r="2090" spans="2:35" x14ac:dyDescent="0.35">
      <c r="B2090" s="50" t="s">
        <v>96</v>
      </c>
      <c r="C2090" s="40">
        <f t="shared" si="1280"/>
        <v>966655</v>
      </c>
      <c r="D2090" s="23">
        <v>966700</v>
      </c>
      <c r="E2090" s="119">
        <f t="shared" si="1283"/>
        <v>45</v>
      </c>
      <c r="F2090" s="21"/>
      <c r="G2090" s="50" t="s">
        <v>96</v>
      </c>
      <c r="H2090" s="40">
        <f t="shared" si="1281"/>
        <v>966700</v>
      </c>
      <c r="I2090" s="23">
        <v>966887</v>
      </c>
      <c r="J2090" s="119">
        <f t="shared" si="1284"/>
        <v>187</v>
      </c>
      <c r="K2090" s="21"/>
      <c r="L2090" s="50" t="s">
        <v>96</v>
      </c>
      <c r="M2090" s="40">
        <f t="shared" si="1277"/>
        <v>966887</v>
      </c>
      <c r="N2090" s="40">
        <v>967051</v>
      </c>
      <c r="O2090" s="119">
        <f t="shared" si="1285"/>
        <v>164</v>
      </c>
      <c r="P2090" s="21"/>
      <c r="Q2090" s="50" t="s">
        <v>96</v>
      </c>
      <c r="R2090" s="40">
        <f t="shared" si="1282"/>
        <v>967051</v>
      </c>
      <c r="S2090" s="23">
        <v>967228</v>
      </c>
      <c r="T2090" s="119">
        <f t="shared" si="1286"/>
        <v>177</v>
      </c>
      <c r="U2090" s="21"/>
      <c r="V2090" s="50" t="s">
        <v>96</v>
      </c>
      <c r="W2090" s="23">
        <f t="shared" si="1273"/>
        <v>967228</v>
      </c>
      <c r="X2090" s="40">
        <v>967433</v>
      </c>
      <c r="Y2090" s="119">
        <f t="shared" si="1287"/>
        <v>205</v>
      </c>
      <c r="Z2090" s="21"/>
      <c r="AA2090" s="50" t="s">
        <v>96</v>
      </c>
      <c r="AB2090" s="40">
        <f t="shared" si="1288"/>
        <v>967433</v>
      </c>
      <c r="AC2090" s="40">
        <v>967640</v>
      </c>
      <c r="AD2090" s="119">
        <f t="shared" ref="AD2090:AD2095" si="1290">AC2090-AB2090</f>
        <v>207</v>
      </c>
      <c r="AE2090" s="21"/>
      <c r="AF2090" s="50" t="s">
        <v>96</v>
      </c>
      <c r="AG2090" s="40">
        <f t="shared" si="1279"/>
        <v>967640</v>
      </c>
      <c r="AH2090" s="40">
        <v>967815</v>
      </c>
      <c r="AI2090" s="119">
        <f t="shared" si="1289"/>
        <v>175</v>
      </c>
    </row>
    <row r="2091" spans="2:35" x14ac:dyDescent="0.35">
      <c r="B2091" s="50" t="s">
        <v>88</v>
      </c>
      <c r="C2091" s="40">
        <f t="shared" si="1280"/>
        <v>0</v>
      </c>
      <c r="D2091" s="23">
        <v>0</v>
      </c>
      <c r="E2091" s="119">
        <f t="shared" si="1283"/>
        <v>0</v>
      </c>
      <c r="F2091" s="21"/>
      <c r="G2091" s="50" t="s">
        <v>88</v>
      </c>
      <c r="H2091" s="40">
        <f t="shared" si="1281"/>
        <v>0</v>
      </c>
      <c r="I2091" s="23">
        <v>0</v>
      </c>
      <c r="J2091" s="119">
        <f t="shared" si="1284"/>
        <v>0</v>
      </c>
      <c r="K2091" s="21"/>
      <c r="L2091" s="50" t="s">
        <v>88</v>
      </c>
      <c r="M2091" s="40">
        <f t="shared" si="1277"/>
        <v>0</v>
      </c>
      <c r="N2091" s="40">
        <v>0</v>
      </c>
      <c r="O2091" s="119">
        <f t="shared" si="1285"/>
        <v>0</v>
      </c>
      <c r="P2091" s="21"/>
      <c r="Q2091" s="50" t="s">
        <v>88</v>
      </c>
      <c r="R2091" s="40">
        <f t="shared" si="1282"/>
        <v>0</v>
      </c>
      <c r="S2091" s="23">
        <v>0</v>
      </c>
      <c r="T2091" s="119">
        <f t="shared" si="1286"/>
        <v>0</v>
      </c>
      <c r="U2091" s="21"/>
      <c r="V2091" s="50" t="s">
        <v>88</v>
      </c>
      <c r="W2091" s="23">
        <f t="shared" si="1273"/>
        <v>0</v>
      </c>
      <c r="X2091" s="40">
        <v>0</v>
      </c>
      <c r="Y2091" s="119">
        <f t="shared" si="1287"/>
        <v>0</v>
      </c>
      <c r="Z2091" s="21"/>
      <c r="AA2091" s="50" t="s">
        <v>88</v>
      </c>
      <c r="AB2091" s="40">
        <f t="shared" si="1288"/>
        <v>0</v>
      </c>
      <c r="AC2091" s="40">
        <v>0</v>
      </c>
      <c r="AD2091" s="119">
        <f t="shared" si="1290"/>
        <v>0</v>
      </c>
      <c r="AE2091" s="21"/>
      <c r="AF2091" s="50" t="s">
        <v>88</v>
      </c>
      <c r="AG2091" s="40">
        <f t="shared" si="1279"/>
        <v>0</v>
      </c>
      <c r="AH2091" s="40">
        <v>0</v>
      </c>
      <c r="AI2091" s="119">
        <f t="shared" si="1289"/>
        <v>0</v>
      </c>
    </row>
    <row r="2092" spans="2:35" x14ac:dyDescent="0.35">
      <c r="B2092" s="50" t="s">
        <v>108</v>
      </c>
      <c r="C2092" s="40">
        <f t="shared" si="1280"/>
        <v>3460</v>
      </c>
      <c r="D2092" s="23">
        <v>3460</v>
      </c>
      <c r="E2092" s="119">
        <f t="shared" si="1283"/>
        <v>0</v>
      </c>
      <c r="F2092" s="21"/>
      <c r="G2092" s="50" t="s">
        <v>108</v>
      </c>
      <c r="H2092" s="40">
        <f t="shared" si="1281"/>
        <v>3460</v>
      </c>
      <c r="I2092" s="23">
        <v>3461</v>
      </c>
      <c r="J2092" s="119">
        <f t="shared" si="1284"/>
        <v>1</v>
      </c>
      <c r="K2092" s="21"/>
      <c r="L2092" s="50" t="s">
        <v>108</v>
      </c>
      <c r="M2092" s="40">
        <f t="shared" si="1277"/>
        <v>3461</v>
      </c>
      <c r="N2092" s="40">
        <v>3462</v>
      </c>
      <c r="O2092" s="119">
        <f t="shared" si="1285"/>
        <v>1</v>
      </c>
      <c r="P2092" s="21"/>
      <c r="Q2092" s="50" t="s">
        <v>108</v>
      </c>
      <c r="R2092" s="40">
        <f t="shared" si="1282"/>
        <v>3462</v>
      </c>
      <c r="S2092" s="23">
        <v>3463</v>
      </c>
      <c r="T2092" s="119">
        <f t="shared" si="1286"/>
        <v>1</v>
      </c>
      <c r="U2092" s="21"/>
      <c r="V2092" s="50" t="s">
        <v>108</v>
      </c>
      <c r="W2092" s="23">
        <f t="shared" si="1273"/>
        <v>3463</v>
      </c>
      <c r="X2092" s="40">
        <v>3463</v>
      </c>
      <c r="Y2092" s="119">
        <f t="shared" si="1287"/>
        <v>0</v>
      </c>
      <c r="Z2092" s="21"/>
      <c r="AA2092" s="50" t="s">
        <v>108</v>
      </c>
      <c r="AB2092" s="40">
        <f t="shared" si="1288"/>
        <v>3463</v>
      </c>
      <c r="AC2092" s="40">
        <v>3463</v>
      </c>
      <c r="AD2092" s="119">
        <f t="shared" si="1290"/>
        <v>0</v>
      </c>
      <c r="AE2092" s="21"/>
      <c r="AF2092" s="50" t="s">
        <v>108</v>
      </c>
      <c r="AG2092" s="40">
        <f t="shared" si="1279"/>
        <v>3463</v>
      </c>
      <c r="AH2092" s="40">
        <v>3463</v>
      </c>
      <c r="AI2092" s="119">
        <f t="shared" si="1289"/>
        <v>0</v>
      </c>
    </row>
    <row r="2093" spans="2:35" x14ac:dyDescent="0.35">
      <c r="B2093" s="50" t="s">
        <v>89</v>
      </c>
      <c r="C2093" s="40">
        <f t="shared" si="1280"/>
        <v>754493</v>
      </c>
      <c r="D2093" s="23">
        <v>754800</v>
      </c>
      <c r="E2093" s="119">
        <f t="shared" si="1283"/>
        <v>307</v>
      </c>
      <c r="F2093" s="21"/>
      <c r="G2093" s="50" t="s">
        <v>89</v>
      </c>
      <c r="H2093" s="40">
        <f t="shared" si="1281"/>
        <v>754800</v>
      </c>
      <c r="I2093" s="23">
        <v>755154</v>
      </c>
      <c r="J2093" s="119">
        <f t="shared" si="1284"/>
        <v>354</v>
      </c>
      <c r="K2093" s="21"/>
      <c r="L2093" s="50" t="s">
        <v>89</v>
      </c>
      <c r="M2093" s="40">
        <f t="shared" si="1277"/>
        <v>755154</v>
      </c>
      <c r="N2093" s="40">
        <v>755517</v>
      </c>
      <c r="O2093" s="119">
        <f t="shared" si="1285"/>
        <v>363</v>
      </c>
      <c r="P2093" s="21"/>
      <c r="Q2093" s="50" t="s">
        <v>89</v>
      </c>
      <c r="R2093" s="40">
        <f t="shared" si="1282"/>
        <v>755517</v>
      </c>
      <c r="S2093" s="23">
        <v>755864</v>
      </c>
      <c r="T2093" s="119">
        <f t="shared" si="1286"/>
        <v>347</v>
      </c>
      <c r="U2093" s="21"/>
      <c r="V2093" s="50" t="s">
        <v>89</v>
      </c>
      <c r="W2093" s="23">
        <f t="shared" si="1273"/>
        <v>755864</v>
      </c>
      <c r="X2093" s="40">
        <v>756261</v>
      </c>
      <c r="Y2093" s="119">
        <f t="shared" si="1287"/>
        <v>397</v>
      </c>
      <c r="Z2093" s="21"/>
      <c r="AA2093" s="50" t="s">
        <v>89</v>
      </c>
      <c r="AB2093" s="40">
        <f t="shared" si="1288"/>
        <v>756261</v>
      </c>
      <c r="AC2093" s="40">
        <v>756660</v>
      </c>
      <c r="AD2093" s="119">
        <f t="shared" si="1290"/>
        <v>399</v>
      </c>
      <c r="AE2093" s="21"/>
      <c r="AF2093" s="50" t="s">
        <v>89</v>
      </c>
      <c r="AG2093" s="40">
        <f t="shared" si="1279"/>
        <v>756660</v>
      </c>
      <c r="AH2093" s="40">
        <v>757040</v>
      </c>
      <c r="AI2093" s="119">
        <f t="shared" si="1289"/>
        <v>380</v>
      </c>
    </row>
    <row r="2094" spans="2:35" x14ac:dyDescent="0.35">
      <c r="B2094" s="50" t="s">
        <v>90</v>
      </c>
      <c r="C2094" s="40">
        <f t="shared" si="1280"/>
        <v>428531</v>
      </c>
      <c r="D2094" s="23">
        <v>428746</v>
      </c>
      <c r="E2094" s="132">
        <f t="shared" si="1283"/>
        <v>215</v>
      </c>
      <c r="F2094" s="21"/>
      <c r="G2094" s="50" t="s">
        <v>90</v>
      </c>
      <c r="H2094" s="40">
        <f t="shared" si="1281"/>
        <v>428746</v>
      </c>
      <c r="I2094" s="23">
        <v>429014</v>
      </c>
      <c r="J2094" s="119">
        <f t="shared" si="1284"/>
        <v>268</v>
      </c>
      <c r="K2094" s="21"/>
      <c r="L2094" s="50" t="s">
        <v>90</v>
      </c>
      <c r="M2094" s="40">
        <f t="shared" si="1277"/>
        <v>429014</v>
      </c>
      <c r="N2094" s="40">
        <v>429278</v>
      </c>
      <c r="O2094" s="132">
        <f t="shared" si="1285"/>
        <v>264</v>
      </c>
      <c r="P2094" s="21"/>
      <c r="Q2094" s="50" t="s">
        <v>90</v>
      </c>
      <c r="R2094" s="40">
        <f t="shared" si="1282"/>
        <v>429278</v>
      </c>
      <c r="S2094" s="23">
        <v>429567</v>
      </c>
      <c r="T2094" s="119">
        <f t="shared" si="1286"/>
        <v>289</v>
      </c>
      <c r="U2094" s="21"/>
      <c r="V2094" s="50" t="s">
        <v>90</v>
      </c>
      <c r="W2094" s="23">
        <f t="shared" si="1273"/>
        <v>429567</v>
      </c>
      <c r="X2094" s="40">
        <v>429840</v>
      </c>
      <c r="Y2094" s="119">
        <f t="shared" si="1287"/>
        <v>273</v>
      </c>
      <c r="Z2094" s="21"/>
      <c r="AA2094" s="50" t="s">
        <v>90</v>
      </c>
      <c r="AB2094" s="40">
        <f t="shared" si="1288"/>
        <v>429840</v>
      </c>
      <c r="AC2094" s="40">
        <v>430136</v>
      </c>
      <c r="AD2094" s="132">
        <f t="shared" si="1290"/>
        <v>296</v>
      </c>
      <c r="AE2094" s="21"/>
      <c r="AF2094" s="50" t="s">
        <v>90</v>
      </c>
      <c r="AG2094" s="40">
        <f t="shared" si="1279"/>
        <v>430136</v>
      </c>
      <c r="AH2094" s="40">
        <v>430418</v>
      </c>
      <c r="AI2094" s="132">
        <f t="shared" si="1289"/>
        <v>282</v>
      </c>
    </row>
    <row r="2095" spans="2:35" x14ac:dyDescent="0.35">
      <c r="B2095" s="50" t="s">
        <v>91</v>
      </c>
      <c r="C2095" s="40">
        <f t="shared" si="1280"/>
        <v>1411291</v>
      </c>
      <c r="D2095" s="23">
        <v>1412082</v>
      </c>
      <c r="E2095" s="119">
        <f t="shared" si="1283"/>
        <v>791</v>
      </c>
      <c r="F2095" s="21"/>
      <c r="G2095" s="50" t="s">
        <v>91</v>
      </c>
      <c r="H2095" s="40">
        <f t="shared" si="1281"/>
        <v>1412082</v>
      </c>
      <c r="I2095" s="23">
        <v>1413187</v>
      </c>
      <c r="J2095" s="119">
        <f t="shared" si="1284"/>
        <v>1105</v>
      </c>
      <c r="K2095" s="21"/>
      <c r="L2095" s="50" t="s">
        <v>91</v>
      </c>
      <c r="M2095" s="40">
        <f t="shared" si="1277"/>
        <v>1413187</v>
      </c>
      <c r="N2095" s="40">
        <v>1414455</v>
      </c>
      <c r="O2095" s="132">
        <f t="shared" si="1285"/>
        <v>1268</v>
      </c>
      <c r="P2095" s="21"/>
      <c r="Q2095" s="50" t="s">
        <v>91</v>
      </c>
      <c r="R2095" s="40">
        <f t="shared" si="1282"/>
        <v>1414455</v>
      </c>
      <c r="S2095" s="23">
        <v>1415664</v>
      </c>
      <c r="T2095" s="119">
        <f t="shared" si="1286"/>
        <v>1209</v>
      </c>
      <c r="U2095" s="21"/>
      <c r="V2095" s="50" t="s">
        <v>91</v>
      </c>
      <c r="W2095" s="23">
        <f t="shared" si="1273"/>
        <v>1415664</v>
      </c>
      <c r="X2095" s="40">
        <v>1416848</v>
      </c>
      <c r="Y2095" s="119">
        <f t="shared" si="1287"/>
        <v>1184</v>
      </c>
      <c r="Z2095" s="21"/>
      <c r="AA2095" s="50" t="s">
        <v>91</v>
      </c>
      <c r="AB2095" s="40">
        <f t="shared" si="1288"/>
        <v>1416848</v>
      </c>
      <c r="AC2095" s="40">
        <v>1418065</v>
      </c>
      <c r="AD2095" s="132">
        <f t="shared" si="1290"/>
        <v>1217</v>
      </c>
      <c r="AE2095" s="21"/>
      <c r="AF2095" s="50" t="s">
        <v>91</v>
      </c>
      <c r="AG2095" s="40">
        <f t="shared" si="1279"/>
        <v>1418065</v>
      </c>
      <c r="AH2095" s="40">
        <v>1419330</v>
      </c>
      <c r="AI2095" s="132">
        <f t="shared" si="1289"/>
        <v>1265</v>
      </c>
    </row>
    <row r="2096" spans="2:35" x14ac:dyDescent="0.35">
      <c r="B2096" s="50" t="s">
        <v>94</v>
      </c>
      <c r="C2096" s="40">
        <f t="shared" si="1280"/>
        <v>0</v>
      </c>
      <c r="D2096" s="23"/>
      <c r="E2096" s="119">
        <f>SUM(E2089:E2095)</f>
        <v>1358</v>
      </c>
      <c r="F2096" s="21"/>
      <c r="G2096" s="50" t="s">
        <v>94</v>
      </c>
      <c r="H2096" s="40">
        <f t="shared" si="1281"/>
        <v>0</v>
      </c>
      <c r="I2096" s="23"/>
      <c r="J2096" s="119">
        <f>SUM(J2089:J2095)</f>
        <v>1915</v>
      </c>
      <c r="K2096" s="21"/>
      <c r="L2096" s="50" t="s">
        <v>94</v>
      </c>
      <c r="M2096" s="40">
        <f t="shared" si="1277"/>
        <v>0</v>
      </c>
      <c r="N2096" s="40"/>
      <c r="O2096" s="119">
        <f>SUM(O2089:O2095)</f>
        <v>2060</v>
      </c>
      <c r="P2096" s="21"/>
      <c r="Q2096" s="50" t="s">
        <v>94</v>
      </c>
      <c r="R2096" s="40">
        <f t="shared" si="1282"/>
        <v>0</v>
      </c>
      <c r="S2096" s="23"/>
      <c r="T2096" s="119">
        <f>SUM(T2089:T2095)</f>
        <v>2023</v>
      </c>
      <c r="U2096" s="21"/>
      <c r="V2096" s="50" t="s">
        <v>94</v>
      </c>
      <c r="W2096" s="23">
        <f t="shared" si="1273"/>
        <v>0</v>
      </c>
      <c r="X2096" s="40">
        <v>0</v>
      </c>
      <c r="Y2096" s="119">
        <f>SUM(Y2089:Y2095)</f>
        <v>2059</v>
      </c>
      <c r="Z2096" s="21"/>
      <c r="AA2096" s="50" t="s">
        <v>94</v>
      </c>
      <c r="AB2096" s="40">
        <f t="shared" si="1288"/>
        <v>0</v>
      </c>
      <c r="AC2096" s="40">
        <v>0</v>
      </c>
      <c r="AD2096" s="119">
        <f>SUM(AD2089:AD2095)</f>
        <v>2119</v>
      </c>
      <c r="AE2096" s="21"/>
      <c r="AF2096" s="50" t="s">
        <v>94</v>
      </c>
      <c r="AG2096" s="40">
        <f t="shared" si="1279"/>
        <v>0</v>
      </c>
      <c r="AH2096" s="40"/>
      <c r="AI2096" s="119">
        <f>SUM(AI2089:AI2095)</f>
        <v>2102</v>
      </c>
    </row>
    <row r="2097" spans="2:35" x14ac:dyDescent="0.35">
      <c r="B2097" s="50" t="s">
        <v>97</v>
      </c>
      <c r="C2097" s="40">
        <f t="shared" si="1280"/>
        <v>657025</v>
      </c>
      <c r="D2097" s="23">
        <v>657199</v>
      </c>
      <c r="E2097" s="132">
        <f>D2097-C2097</f>
        <v>174</v>
      </c>
      <c r="F2097" s="21"/>
      <c r="G2097" s="50" t="s">
        <v>97</v>
      </c>
      <c r="H2097" s="40">
        <f t="shared" si="1281"/>
        <v>657199</v>
      </c>
      <c r="I2097" s="23">
        <v>657283</v>
      </c>
      <c r="J2097" s="119">
        <f>I2097-H2097</f>
        <v>84</v>
      </c>
      <c r="K2097" s="21"/>
      <c r="L2097" s="50" t="s">
        <v>97</v>
      </c>
      <c r="M2097" s="40">
        <f t="shared" si="1277"/>
        <v>657283</v>
      </c>
      <c r="N2097" s="40">
        <v>657470</v>
      </c>
      <c r="O2097" s="119">
        <f>N2097-M2097</f>
        <v>187</v>
      </c>
      <c r="P2097" s="21"/>
      <c r="Q2097" s="50" t="s">
        <v>97</v>
      </c>
      <c r="R2097" s="40">
        <f t="shared" si="1282"/>
        <v>657470</v>
      </c>
      <c r="S2097" s="23">
        <v>657627</v>
      </c>
      <c r="T2097" s="119">
        <f>S2097-R2097</f>
        <v>157</v>
      </c>
      <c r="U2097" s="21"/>
      <c r="V2097" s="50" t="s">
        <v>97</v>
      </c>
      <c r="W2097" s="23">
        <f t="shared" si="1273"/>
        <v>657627</v>
      </c>
      <c r="X2097" s="40">
        <v>657828</v>
      </c>
      <c r="Y2097" s="132">
        <f>X2097-W2097</f>
        <v>201</v>
      </c>
      <c r="Z2097" s="21"/>
      <c r="AA2097" s="50" t="s">
        <v>97</v>
      </c>
      <c r="AB2097" s="40">
        <f t="shared" si="1288"/>
        <v>657828</v>
      </c>
      <c r="AC2097" s="40">
        <v>658015</v>
      </c>
      <c r="AD2097" s="119">
        <f>AC2097-AB2097</f>
        <v>187</v>
      </c>
      <c r="AE2097" s="21"/>
      <c r="AF2097" s="50" t="s">
        <v>97</v>
      </c>
      <c r="AG2097" s="40">
        <f t="shared" si="1279"/>
        <v>658015</v>
      </c>
      <c r="AH2097" s="40">
        <v>658237</v>
      </c>
      <c r="AI2097" s="119">
        <f>AH2097-AG2097</f>
        <v>222</v>
      </c>
    </row>
    <row r="2098" spans="2:35" x14ac:dyDescent="0.35">
      <c r="B2098" s="29" t="s">
        <v>130</v>
      </c>
      <c r="C2098" s="40">
        <v>0</v>
      </c>
      <c r="D2098" s="23"/>
      <c r="E2098" s="121">
        <f>E2097+E2096+E2088+E2080+E2081+E2079+E2078+E2077+E2076</f>
        <v>4805</v>
      </c>
      <c r="F2098" s="21"/>
      <c r="G2098" s="29" t="s">
        <v>130</v>
      </c>
      <c r="H2098" s="40">
        <f t="shared" si="1281"/>
        <v>0</v>
      </c>
      <c r="I2098" s="23"/>
      <c r="J2098" s="121">
        <f>J2097+J2096+J2088+J2080+J2081+J2079+J2078+J2077+J2076</f>
        <v>5893</v>
      </c>
      <c r="K2098" s="21"/>
      <c r="L2098" s="29" t="s">
        <v>130</v>
      </c>
      <c r="M2098" s="40">
        <f t="shared" si="1277"/>
        <v>0</v>
      </c>
      <c r="N2098" s="40">
        <v>0</v>
      </c>
      <c r="O2098" s="121">
        <f>O2097+O2096+O2088+O2080+O2081+O2079+O2078+O2077+O2076</f>
        <v>6679</v>
      </c>
      <c r="P2098" s="21"/>
      <c r="Q2098" s="29" t="s">
        <v>130</v>
      </c>
      <c r="R2098" s="40">
        <f t="shared" si="1282"/>
        <v>0</v>
      </c>
      <c r="S2098" s="23"/>
      <c r="T2098" s="121">
        <f>T2097+T2096+T2088+T2080+T2081+T2079+T2078+T2077+T2076</f>
        <v>6572</v>
      </c>
      <c r="U2098" s="21"/>
      <c r="V2098" s="29" t="s">
        <v>130</v>
      </c>
      <c r="W2098" s="23">
        <f t="shared" si="1273"/>
        <v>0</v>
      </c>
      <c r="X2098" s="40">
        <v>0</v>
      </c>
      <c r="Y2098" s="121">
        <f>Y2097+Y2096+Y2088+Y2080+Y2081+Y2079+Y2078+Y2077+Y2076</f>
        <v>5099</v>
      </c>
      <c r="Z2098" s="21"/>
      <c r="AA2098" s="29" t="s">
        <v>130</v>
      </c>
      <c r="AB2098" s="40">
        <f t="shared" si="1288"/>
        <v>0</v>
      </c>
      <c r="AC2098" s="40">
        <v>0</v>
      </c>
      <c r="AD2098" s="121">
        <f>AD2097+AD2096+AD2088+AD2080+AD2081+AD2079+AD2078+AD2077+AD2076</f>
        <v>5217</v>
      </c>
      <c r="AE2098" s="21"/>
      <c r="AF2098" s="29" t="s">
        <v>130</v>
      </c>
      <c r="AG2098" s="40">
        <f t="shared" si="1279"/>
        <v>0</v>
      </c>
      <c r="AH2098" s="40">
        <v>0</v>
      </c>
      <c r="AI2098" s="121">
        <f>AI2097+AI2096+AI2088+AI2080+AI2081+AI2079+AI2078+AI2077+AI2076</f>
        <v>6616</v>
      </c>
    </row>
    <row r="2099" spans="2:35" x14ac:dyDescent="0.35">
      <c r="B2099" s="21"/>
      <c r="C2099" s="21"/>
      <c r="D2099" s="21"/>
      <c r="E2099" s="123">
        <f>E2098-E2082+471</f>
        <v>4306</v>
      </c>
      <c r="F2099" s="21"/>
      <c r="G2099" s="21"/>
      <c r="H2099" s="21"/>
      <c r="I2099" s="21"/>
      <c r="J2099" s="123">
        <f>J2098-J2082+471</f>
        <v>5084</v>
      </c>
      <c r="K2099" s="21"/>
      <c r="L2099" s="21"/>
      <c r="M2099" s="21"/>
      <c r="N2099" s="21"/>
      <c r="O2099" s="123">
        <f>O2098-O2082+471</f>
        <v>5610</v>
      </c>
      <c r="P2099" s="21"/>
      <c r="Q2099" s="21"/>
      <c r="R2099" s="21"/>
      <c r="S2099" s="21"/>
      <c r="T2099" s="123">
        <f>T2098-T2082+471</f>
        <v>5643</v>
      </c>
      <c r="U2099" s="21"/>
      <c r="V2099" s="21"/>
      <c r="W2099" s="23"/>
      <c r="X2099" s="40">
        <v>0</v>
      </c>
      <c r="Y2099" s="123">
        <f>Y2098-Y2082+471</f>
        <v>4010</v>
      </c>
      <c r="Z2099" s="21"/>
      <c r="AA2099" s="21"/>
      <c r="AB2099" s="21"/>
      <c r="AC2099" s="21"/>
      <c r="AD2099" s="123">
        <f>AD2098-AD2082+471</f>
        <v>4128</v>
      </c>
      <c r="AE2099" s="21"/>
      <c r="AF2099" s="21"/>
      <c r="AG2099" s="21"/>
      <c r="AH2099" s="21">
        <v>0</v>
      </c>
      <c r="AI2099" s="123">
        <f>AI2098-AI2082+471</f>
        <v>5557</v>
      </c>
    </row>
    <row r="2101" spans="2:35" x14ac:dyDescent="0.35">
      <c r="B2101" s="117" t="s">
        <v>114</v>
      </c>
      <c r="C2101" s="292" t="s">
        <v>2090</v>
      </c>
      <c r="D2101" s="293"/>
      <c r="E2101" s="294"/>
      <c r="F2101" s="21"/>
      <c r="G2101" s="117" t="s">
        <v>114</v>
      </c>
      <c r="H2101" s="292" t="s">
        <v>2091</v>
      </c>
      <c r="I2101" s="293"/>
      <c r="J2101" s="294"/>
      <c r="K2101" s="21"/>
      <c r="L2101" s="117" t="s">
        <v>114</v>
      </c>
      <c r="M2101" s="292" t="s">
        <v>2092</v>
      </c>
      <c r="N2101" s="293"/>
      <c r="O2101" s="294"/>
      <c r="P2101" s="21"/>
      <c r="Q2101" s="117" t="s">
        <v>114</v>
      </c>
      <c r="R2101" s="292" t="s">
        <v>2093</v>
      </c>
      <c r="S2101" s="293"/>
      <c r="T2101" s="294"/>
      <c r="U2101" s="21"/>
      <c r="V2101" s="117" t="s">
        <v>114</v>
      </c>
      <c r="W2101" s="292" t="s">
        <v>2094</v>
      </c>
      <c r="X2101" s="293"/>
      <c r="Y2101" s="294"/>
      <c r="Z2101" s="21"/>
      <c r="AA2101" s="117" t="s">
        <v>114</v>
      </c>
      <c r="AB2101" s="292" t="s">
        <v>2095</v>
      </c>
      <c r="AC2101" s="293"/>
      <c r="AD2101" s="294"/>
      <c r="AE2101" s="21"/>
      <c r="AF2101" s="117" t="s">
        <v>114</v>
      </c>
      <c r="AG2101" s="292" t="s">
        <v>2096</v>
      </c>
      <c r="AH2101" s="293"/>
      <c r="AI2101" s="294"/>
    </row>
    <row r="2102" spans="2:35" x14ac:dyDescent="0.35">
      <c r="B2102" s="50"/>
      <c r="C2102" s="118" t="s">
        <v>81</v>
      </c>
      <c r="D2102" s="118" t="s">
        <v>82</v>
      </c>
      <c r="E2102" s="118" t="s">
        <v>95</v>
      </c>
      <c r="F2102" s="21"/>
      <c r="G2102" s="50"/>
      <c r="H2102" s="118" t="s">
        <v>81</v>
      </c>
      <c r="I2102" s="118" t="s">
        <v>82</v>
      </c>
      <c r="J2102" s="118" t="s">
        <v>95</v>
      </c>
      <c r="K2102" s="21"/>
      <c r="L2102" s="50"/>
      <c r="M2102" s="118" t="s">
        <v>81</v>
      </c>
      <c r="N2102" s="118" t="s">
        <v>82</v>
      </c>
      <c r="O2102" s="118" t="s">
        <v>95</v>
      </c>
      <c r="P2102" s="21"/>
      <c r="Q2102" s="50"/>
      <c r="R2102" s="118" t="s">
        <v>81</v>
      </c>
      <c r="S2102" s="118" t="s">
        <v>82</v>
      </c>
      <c r="T2102" s="118" t="s">
        <v>95</v>
      </c>
      <c r="U2102" s="21"/>
      <c r="V2102" s="50"/>
      <c r="W2102" s="118" t="s">
        <v>81</v>
      </c>
      <c r="X2102" s="118" t="s">
        <v>82</v>
      </c>
      <c r="Y2102" s="118" t="s">
        <v>95</v>
      </c>
      <c r="Z2102" s="21"/>
      <c r="AA2102" s="50"/>
      <c r="AB2102" s="118" t="s">
        <v>81</v>
      </c>
      <c r="AC2102" s="118" t="s">
        <v>82</v>
      </c>
      <c r="AD2102" s="118" t="s">
        <v>95</v>
      </c>
      <c r="AE2102" s="21"/>
      <c r="AF2102" s="50"/>
      <c r="AG2102" s="118" t="s">
        <v>81</v>
      </c>
      <c r="AH2102" s="118" t="s">
        <v>82</v>
      </c>
      <c r="AI2102" s="118" t="s">
        <v>95</v>
      </c>
    </row>
    <row r="2103" spans="2:35" x14ac:dyDescent="0.35">
      <c r="B2103" s="50" t="s">
        <v>92</v>
      </c>
      <c r="C2103" s="40">
        <v>544128</v>
      </c>
      <c r="D2103" s="23">
        <v>544241</v>
      </c>
      <c r="E2103" s="119">
        <f>(D2103-C2103)*10</f>
        <v>1130</v>
      </c>
      <c r="F2103" s="21"/>
      <c r="G2103" s="50" t="s">
        <v>92</v>
      </c>
      <c r="H2103" s="40">
        <f t="shared" ref="H2103:H2110" si="1291">D2103</f>
        <v>544241</v>
      </c>
      <c r="I2103" s="23">
        <v>544351</v>
      </c>
      <c r="J2103" s="119">
        <v>1100</v>
      </c>
      <c r="K2103" s="21"/>
      <c r="L2103" s="50" t="s">
        <v>92</v>
      </c>
      <c r="M2103" s="40">
        <f>I2103</f>
        <v>544351</v>
      </c>
      <c r="N2103" s="40">
        <v>544471</v>
      </c>
      <c r="O2103" s="119">
        <v>1200</v>
      </c>
      <c r="P2103" s="21"/>
      <c r="Q2103" s="50" t="s">
        <v>92</v>
      </c>
      <c r="R2103" s="40">
        <f t="shared" ref="R2103:R2110" si="1292">N2103</f>
        <v>544471</v>
      </c>
      <c r="S2103" s="23">
        <v>544641</v>
      </c>
      <c r="T2103" s="119">
        <v>1700</v>
      </c>
      <c r="U2103" s="21"/>
      <c r="V2103" s="50" t="s">
        <v>92</v>
      </c>
      <c r="W2103" s="23">
        <f t="shared" ref="W2103:W2125" si="1293">S2103</f>
        <v>544641</v>
      </c>
      <c r="X2103" s="40">
        <v>544798</v>
      </c>
      <c r="Y2103" s="119">
        <f t="shared" ref="Y2103:Y2108" si="1294">X2103-W2103</f>
        <v>157</v>
      </c>
      <c r="Z2103" s="21"/>
      <c r="AA2103" s="50" t="s">
        <v>92</v>
      </c>
      <c r="AB2103" s="40">
        <f>X2103</f>
        <v>544798</v>
      </c>
      <c r="AC2103" s="40">
        <v>544958</v>
      </c>
      <c r="AD2103" s="119">
        <f t="shared" ref="AD2103:AD2108" si="1295">AC2103-AB2103</f>
        <v>160</v>
      </c>
      <c r="AE2103" s="21"/>
      <c r="AF2103" s="50" t="s">
        <v>92</v>
      </c>
      <c r="AG2103" s="40">
        <f>AC2103</f>
        <v>544958</v>
      </c>
      <c r="AH2103" s="40">
        <v>545117</v>
      </c>
      <c r="AI2103" s="119">
        <v>1590</v>
      </c>
    </row>
    <row r="2104" spans="2:35" x14ac:dyDescent="0.35">
      <c r="B2104" s="50" t="s">
        <v>6</v>
      </c>
      <c r="C2104" s="40">
        <v>417369</v>
      </c>
      <c r="D2104" s="23">
        <v>417582</v>
      </c>
      <c r="E2104" s="119">
        <f>D2104-C2104</f>
        <v>213</v>
      </c>
      <c r="F2104" s="21"/>
      <c r="G2104" s="50" t="s">
        <v>6</v>
      </c>
      <c r="H2104" s="40">
        <f t="shared" si="1291"/>
        <v>417582</v>
      </c>
      <c r="I2104" s="23">
        <v>417770</v>
      </c>
      <c r="J2104" s="119">
        <f>I2104-H2104</f>
        <v>188</v>
      </c>
      <c r="K2104" s="21"/>
      <c r="L2104" s="50" t="s">
        <v>6</v>
      </c>
      <c r="M2104" s="40">
        <f t="shared" ref="M2104:M2125" si="1296">I2104</f>
        <v>417770</v>
      </c>
      <c r="N2104" s="40">
        <v>417982</v>
      </c>
      <c r="O2104" s="119">
        <f>N2104-M2104</f>
        <v>212</v>
      </c>
      <c r="P2104" s="21"/>
      <c r="Q2104" s="50" t="s">
        <v>6</v>
      </c>
      <c r="R2104" s="40">
        <f t="shared" si="1292"/>
        <v>417982</v>
      </c>
      <c r="S2104" s="23">
        <v>418170</v>
      </c>
      <c r="T2104" s="119">
        <f>S2104-R2104</f>
        <v>188</v>
      </c>
      <c r="U2104" s="21"/>
      <c r="V2104" s="50" t="s">
        <v>6</v>
      </c>
      <c r="W2104" s="23">
        <f t="shared" si="1293"/>
        <v>418170</v>
      </c>
      <c r="X2104" s="40">
        <v>418289</v>
      </c>
      <c r="Y2104" s="119">
        <f t="shared" si="1294"/>
        <v>119</v>
      </c>
      <c r="Z2104" s="21"/>
      <c r="AA2104" s="50" t="s">
        <v>6</v>
      </c>
      <c r="AB2104" s="40">
        <f>X2104</f>
        <v>418289</v>
      </c>
      <c r="AC2104" s="40">
        <v>418540</v>
      </c>
      <c r="AD2104" s="119">
        <f t="shared" si="1295"/>
        <v>251</v>
      </c>
      <c r="AE2104" s="21"/>
      <c r="AF2104" s="50" t="s">
        <v>6</v>
      </c>
      <c r="AG2104" s="40">
        <f>AC2104</f>
        <v>418540</v>
      </c>
      <c r="AH2104" s="40">
        <v>418763</v>
      </c>
      <c r="AI2104" s="119">
        <f>AH2104-AG2104</f>
        <v>223</v>
      </c>
    </row>
    <row r="2105" spans="2:35" x14ac:dyDescent="0.35">
      <c r="B2105" s="50" t="s">
        <v>103</v>
      </c>
      <c r="C2105" s="40">
        <v>287062</v>
      </c>
      <c r="D2105" s="23">
        <v>287788</v>
      </c>
      <c r="E2105" s="119">
        <f>D2105-C2105</f>
        <v>726</v>
      </c>
      <c r="F2105" s="21"/>
      <c r="G2105" s="50" t="s">
        <v>103</v>
      </c>
      <c r="H2105" s="40">
        <f t="shared" si="1291"/>
        <v>287788</v>
      </c>
      <c r="I2105" s="23">
        <v>288523</v>
      </c>
      <c r="J2105" s="119">
        <f>I2105-H2105</f>
        <v>735</v>
      </c>
      <c r="K2105" s="21"/>
      <c r="L2105" s="50" t="s">
        <v>103</v>
      </c>
      <c r="M2105" s="40">
        <f t="shared" si="1296"/>
        <v>288523</v>
      </c>
      <c r="N2105" s="40">
        <v>289270</v>
      </c>
      <c r="O2105" s="132">
        <f>N2105-M2105</f>
        <v>747</v>
      </c>
      <c r="P2105" s="21"/>
      <c r="Q2105" s="50" t="s">
        <v>103</v>
      </c>
      <c r="R2105" s="40">
        <f t="shared" si="1292"/>
        <v>289270</v>
      </c>
      <c r="S2105" s="23">
        <v>290007</v>
      </c>
      <c r="T2105" s="119">
        <f>S2105-R2105</f>
        <v>737</v>
      </c>
      <c r="U2105" s="21"/>
      <c r="V2105" s="50" t="s">
        <v>103</v>
      </c>
      <c r="W2105" s="23">
        <f t="shared" si="1293"/>
        <v>290007</v>
      </c>
      <c r="X2105" s="40">
        <v>290741</v>
      </c>
      <c r="Y2105" s="119">
        <f t="shared" si="1294"/>
        <v>734</v>
      </c>
      <c r="Z2105" s="21"/>
      <c r="AA2105" s="50" t="s">
        <v>103</v>
      </c>
      <c r="AB2105" s="40">
        <f t="shared" ref="AB2105:AB2125" si="1297">X2105</f>
        <v>290741</v>
      </c>
      <c r="AC2105" s="40">
        <v>291497</v>
      </c>
      <c r="AD2105" s="132">
        <f t="shared" si="1295"/>
        <v>756</v>
      </c>
      <c r="AE2105" s="21"/>
      <c r="AF2105" s="50" t="s">
        <v>103</v>
      </c>
      <c r="AG2105" s="40">
        <f t="shared" ref="AG2105:AG2125" si="1298">AC2105</f>
        <v>291497</v>
      </c>
      <c r="AH2105" s="40">
        <v>292216</v>
      </c>
      <c r="AI2105" s="132">
        <f>AH2105-AG2105</f>
        <v>719</v>
      </c>
    </row>
    <row r="2106" spans="2:35" x14ac:dyDescent="0.35">
      <c r="B2106" s="28" t="s">
        <v>100</v>
      </c>
      <c r="C2106" s="40">
        <v>236374</v>
      </c>
      <c r="D2106" s="23">
        <v>236374</v>
      </c>
      <c r="E2106" s="119">
        <f>D2106-C2106</f>
        <v>0</v>
      </c>
      <c r="F2106" s="21"/>
      <c r="G2106" s="28" t="s">
        <v>100</v>
      </c>
      <c r="H2106" s="40">
        <f t="shared" si="1291"/>
        <v>236374</v>
      </c>
      <c r="I2106" s="23">
        <v>236374</v>
      </c>
      <c r="J2106" s="119">
        <f>I2106-H2106</f>
        <v>0</v>
      </c>
      <c r="K2106" s="21"/>
      <c r="L2106" s="28" t="s">
        <v>100</v>
      </c>
      <c r="M2106" s="40">
        <f t="shared" si="1296"/>
        <v>236374</v>
      </c>
      <c r="N2106" s="40">
        <v>236374</v>
      </c>
      <c r="O2106" s="119">
        <f>N2106-M2106</f>
        <v>0</v>
      </c>
      <c r="P2106" s="21"/>
      <c r="Q2106" s="28" t="s">
        <v>100</v>
      </c>
      <c r="R2106" s="40">
        <f t="shared" si="1292"/>
        <v>236374</v>
      </c>
      <c r="S2106" s="23">
        <v>236374</v>
      </c>
      <c r="T2106" s="119">
        <f>S2106-R2106</f>
        <v>0</v>
      </c>
      <c r="U2106" s="21"/>
      <c r="V2106" s="28" t="s">
        <v>100</v>
      </c>
      <c r="W2106" s="23">
        <f t="shared" si="1293"/>
        <v>236374</v>
      </c>
      <c r="X2106" s="40">
        <v>236669</v>
      </c>
      <c r="Y2106" s="119">
        <f t="shared" si="1294"/>
        <v>295</v>
      </c>
      <c r="Z2106" s="21"/>
      <c r="AA2106" s="28" t="s">
        <v>100</v>
      </c>
      <c r="AB2106" s="40">
        <f t="shared" si="1297"/>
        <v>236669</v>
      </c>
      <c r="AC2106" s="40">
        <v>236944</v>
      </c>
      <c r="AD2106" s="119">
        <f t="shared" si="1295"/>
        <v>275</v>
      </c>
      <c r="AE2106" s="21"/>
      <c r="AF2106" s="28" t="s">
        <v>100</v>
      </c>
      <c r="AG2106" s="40">
        <f t="shared" si="1298"/>
        <v>236944</v>
      </c>
      <c r="AH2106" s="40">
        <v>237204</v>
      </c>
      <c r="AI2106" s="119">
        <f>AH2106-AG2106</f>
        <v>260</v>
      </c>
    </row>
    <row r="2107" spans="2:35" x14ac:dyDescent="0.35">
      <c r="B2107" s="28" t="s">
        <v>1176</v>
      </c>
      <c r="C2107" s="40">
        <v>516</v>
      </c>
      <c r="D2107" s="23">
        <v>516</v>
      </c>
      <c r="E2107" s="119">
        <f>D2107-C2107</f>
        <v>0</v>
      </c>
      <c r="F2107" s="21"/>
      <c r="G2107" s="28" t="s">
        <v>1176</v>
      </c>
      <c r="H2107" s="40">
        <f t="shared" si="1291"/>
        <v>516</v>
      </c>
      <c r="I2107" s="23">
        <v>516</v>
      </c>
      <c r="J2107" s="119">
        <f>I2107-H2107</f>
        <v>0</v>
      </c>
      <c r="K2107" s="21"/>
      <c r="L2107" s="28" t="s">
        <v>1176</v>
      </c>
      <c r="M2107" s="40">
        <f t="shared" si="1296"/>
        <v>516</v>
      </c>
      <c r="N2107" s="40">
        <v>516</v>
      </c>
      <c r="O2107" s="119">
        <f>N2107-M2107</f>
        <v>0</v>
      </c>
      <c r="P2107" s="21"/>
      <c r="Q2107" s="28" t="s">
        <v>1176</v>
      </c>
      <c r="R2107" s="40">
        <f t="shared" si="1292"/>
        <v>516</v>
      </c>
      <c r="S2107" s="23">
        <v>516</v>
      </c>
      <c r="T2107" s="119">
        <f>S2107-R2107</f>
        <v>0</v>
      </c>
      <c r="U2107" s="21"/>
      <c r="V2107" s="28" t="s">
        <v>1176</v>
      </c>
      <c r="W2107" s="23">
        <f t="shared" si="1293"/>
        <v>516</v>
      </c>
      <c r="X2107" s="40">
        <v>516</v>
      </c>
      <c r="Y2107" s="119">
        <f t="shared" si="1294"/>
        <v>0</v>
      </c>
      <c r="Z2107" s="21"/>
      <c r="AA2107" s="28" t="s">
        <v>1176</v>
      </c>
      <c r="AB2107" s="40">
        <f t="shared" si="1297"/>
        <v>516</v>
      </c>
      <c r="AC2107" s="40">
        <v>516</v>
      </c>
      <c r="AD2107" s="119">
        <f t="shared" si="1295"/>
        <v>0</v>
      </c>
      <c r="AE2107" s="21"/>
      <c r="AF2107" s="28" t="s">
        <v>1176</v>
      </c>
      <c r="AG2107" s="40">
        <f t="shared" si="1298"/>
        <v>516</v>
      </c>
      <c r="AH2107" s="40">
        <v>516</v>
      </c>
      <c r="AI2107" s="119">
        <f>AH2107-AG2107</f>
        <v>0</v>
      </c>
    </row>
    <row r="2108" spans="2:35" x14ac:dyDescent="0.35">
      <c r="B2108" s="28" t="s">
        <v>1179</v>
      </c>
      <c r="C2108" s="40">
        <v>12279</v>
      </c>
      <c r="D2108" s="23">
        <v>12279</v>
      </c>
      <c r="E2108" s="119">
        <f>D2108-C2108</f>
        <v>0</v>
      </c>
      <c r="F2108" s="21"/>
      <c r="G2108" s="28" t="s">
        <v>1179</v>
      </c>
      <c r="H2108" s="40">
        <f t="shared" si="1291"/>
        <v>12279</v>
      </c>
      <c r="I2108" s="23">
        <v>12279</v>
      </c>
      <c r="J2108" s="119">
        <f>I2108-H2108</f>
        <v>0</v>
      </c>
      <c r="K2108" s="21"/>
      <c r="L2108" s="28" t="s">
        <v>1179</v>
      </c>
      <c r="M2108" s="40">
        <f t="shared" si="1296"/>
        <v>12279</v>
      </c>
      <c r="N2108" s="40">
        <v>12279</v>
      </c>
      <c r="O2108" s="119">
        <f>N2108-M2108</f>
        <v>0</v>
      </c>
      <c r="P2108" s="21"/>
      <c r="Q2108" s="28" t="s">
        <v>1179</v>
      </c>
      <c r="R2108" s="40">
        <f t="shared" si="1292"/>
        <v>12279</v>
      </c>
      <c r="S2108" s="23">
        <v>12279</v>
      </c>
      <c r="T2108" s="119">
        <f>S2108-R2108</f>
        <v>0</v>
      </c>
      <c r="U2108" s="21"/>
      <c r="V2108" s="28" t="s">
        <v>1179</v>
      </c>
      <c r="W2108" s="23">
        <f t="shared" si="1293"/>
        <v>12279</v>
      </c>
      <c r="X2108" s="40">
        <v>12279</v>
      </c>
      <c r="Y2108" s="119">
        <f t="shared" si="1294"/>
        <v>0</v>
      </c>
      <c r="Z2108" s="21"/>
      <c r="AA2108" s="28" t="s">
        <v>1179</v>
      </c>
      <c r="AB2108" s="40">
        <f t="shared" si="1297"/>
        <v>12279</v>
      </c>
      <c r="AC2108" s="40">
        <v>12279</v>
      </c>
      <c r="AD2108" s="119">
        <f t="shared" si="1295"/>
        <v>0</v>
      </c>
      <c r="AE2108" s="21"/>
      <c r="AF2108" s="28" t="s">
        <v>1179</v>
      </c>
      <c r="AG2108" s="40">
        <f t="shared" si="1298"/>
        <v>12279</v>
      </c>
      <c r="AH2108" s="40">
        <v>12279</v>
      </c>
      <c r="AI2108" s="119">
        <f>AH2108-AG2108</f>
        <v>0</v>
      </c>
    </row>
    <row r="2109" spans="2:35" x14ac:dyDescent="0.35">
      <c r="B2109" s="50" t="s">
        <v>3</v>
      </c>
      <c r="C2109" s="40">
        <v>416467</v>
      </c>
      <c r="D2109" s="23">
        <v>416639</v>
      </c>
      <c r="E2109" s="119">
        <f>(D2109-C2109)*10</f>
        <v>1720</v>
      </c>
      <c r="F2109" s="21"/>
      <c r="G2109" s="50" t="s">
        <v>3</v>
      </c>
      <c r="H2109" s="40">
        <f t="shared" si="1291"/>
        <v>416639</v>
      </c>
      <c r="I2109" s="23">
        <v>416774</v>
      </c>
      <c r="J2109" s="119">
        <f>(I2109-H2109)*10</f>
        <v>1350</v>
      </c>
      <c r="K2109" s="21"/>
      <c r="L2109" s="50" t="s">
        <v>3</v>
      </c>
      <c r="M2109" s="40">
        <f t="shared" si="1296"/>
        <v>416774</v>
      </c>
      <c r="N2109" s="40">
        <v>416910</v>
      </c>
      <c r="O2109" s="119">
        <f>(N2109-M2109)*10</f>
        <v>1360</v>
      </c>
      <c r="P2109" s="21"/>
      <c r="Q2109" s="50" t="s">
        <v>3</v>
      </c>
      <c r="R2109" s="40">
        <f t="shared" si="1292"/>
        <v>416910</v>
      </c>
      <c r="S2109" s="23">
        <v>417076</v>
      </c>
      <c r="T2109" s="119">
        <f>(S2109-R2109)*10</f>
        <v>1660</v>
      </c>
      <c r="U2109" s="21"/>
      <c r="V2109" s="50" t="s">
        <v>3</v>
      </c>
      <c r="W2109" s="23">
        <f t="shared" si="1293"/>
        <v>417076</v>
      </c>
      <c r="X2109" s="40">
        <v>417257</v>
      </c>
      <c r="Y2109" s="119">
        <f>(X2109-W2109)*10</f>
        <v>1810</v>
      </c>
      <c r="Z2109" s="21"/>
      <c r="AA2109" s="50" t="s">
        <v>3</v>
      </c>
      <c r="AB2109" s="40">
        <f t="shared" si="1297"/>
        <v>417257</v>
      </c>
      <c r="AC2109" s="40">
        <v>417418</v>
      </c>
      <c r="AD2109" s="119">
        <f>(AC2109-AB2109)*10</f>
        <v>1610</v>
      </c>
      <c r="AE2109" s="21"/>
      <c r="AF2109" s="50" t="s">
        <v>3</v>
      </c>
      <c r="AG2109" s="40">
        <f t="shared" si="1298"/>
        <v>417418</v>
      </c>
      <c r="AH2109" s="40">
        <v>417557</v>
      </c>
      <c r="AI2109" s="119">
        <f>(AH2109-AG2109)*10</f>
        <v>1390</v>
      </c>
    </row>
    <row r="2110" spans="2:35" x14ac:dyDescent="0.35">
      <c r="B2110" s="50" t="s">
        <v>83</v>
      </c>
      <c r="C2110" s="40">
        <v>33545</v>
      </c>
      <c r="D2110" s="23">
        <v>33554</v>
      </c>
      <c r="E2110" s="119">
        <f>D2110-Supply!C2110</f>
        <v>9</v>
      </c>
      <c r="F2110" s="21"/>
      <c r="G2110" s="50" t="s">
        <v>83</v>
      </c>
      <c r="H2110" s="40">
        <f t="shared" si="1291"/>
        <v>33554</v>
      </c>
      <c r="I2110" s="23">
        <v>33560</v>
      </c>
      <c r="J2110" s="119">
        <f>I2110-Supply!H2110</f>
        <v>6</v>
      </c>
      <c r="K2110" s="21"/>
      <c r="L2110" s="50" t="s">
        <v>83</v>
      </c>
      <c r="M2110" s="40">
        <f t="shared" si="1296"/>
        <v>33560</v>
      </c>
      <c r="N2110" s="40">
        <v>33565</v>
      </c>
      <c r="O2110" s="119">
        <f>N2110-Supply!M2110</f>
        <v>5</v>
      </c>
      <c r="P2110" s="21"/>
      <c r="Q2110" s="50" t="s">
        <v>83</v>
      </c>
      <c r="R2110" s="40">
        <f t="shared" si="1292"/>
        <v>33565</v>
      </c>
      <c r="S2110" s="23">
        <v>33571</v>
      </c>
      <c r="T2110" s="119">
        <f>S2110-Supply!R2110</f>
        <v>6</v>
      </c>
      <c r="U2110" s="21"/>
      <c r="V2110" s="50" t="s">
        <v>83</v>
      </c>
      <c r="W2110" s="23">
        <f t="shared" si="1293"/>
        <v>33571</v>
      </c>
      <c r="X2110" s="40">
        <v>33577</v>
      </c>
      <c r="Y2110" s="132">
        <f>X2110-W2110</f>
        <v>6</v>
      </c>
      <c r="Z2110" s="21"/>
      <c r="AA2110" s="50" t="s">
        <v>83</v>
      </c>
      <c r="AB2110" s="40">
        <f t="shared" si="1297"/>
        <v>33577</v>
      </c>
      <c r="AC2110" s="40">
        <v>33587</v>
      </c>
      <c r="AD2110" s="132">
        <f>AC2110-Supply!AB2110</f>
        <v>10</v>
      </c>
      <c r="AE2110" s="21"/>
      <c r="AF2110" s="50" t="s">
        <v>83</v>
      </c>
      <c r="AG2110" s="40">
        <f t="shared" si="1298"/>
        <v>33587</v>
      </c>
      <c r="AH2110" s="40">
        <v>33597</v>
      </c>
      <c r="AI2110" s="119">
        <f>AH2110-Supply!AG2110</f>
        <v>10</v>
      </c>
    </row>
    <row r="2111" spans="2:35" x14ac:dyDescent="0.35">
      <c r="B2111" s="50" t="s">
        <v>84</v>
      </c>
      <c r="C2111" s="40">
        <v>64522</v>
      </c>
      <c r="D2111" s="23">
        <v>64527</v>
      </c>
      <c r="E2111" s="119">
        <f>D2111-Supply!C2111</f>
        <v>5</v>
      </c>
      <c r="F2111" s="21"/>
      <c r="G2111" s="50" t="s">
        <v>84</v>
      </c>
      <c r="H2111" s="40">
        <f>D2111</f>
        <v>64527</v>
      </c>
      <c r="I2111" s="23">
        <v>64554</v>
      </c>
      <c r="J2111" s="119">
        <f>I2111-H2111</f>
        <v>27</v>
      </c>
      <c r="K2111" s="21"/>
      <c r="L2111" s="50" t="s">
        <v>84</v>
      </c>
      <c r="M2111" s="40">
        <f t="shared" si="1296"/>
        <v>64554</v>
      </c>
      <c r="N2111" s="40">
        <v>64586</v>
      </c>
      <c r="O2111" s="119">
        <f>N2111-M2111</f>
        <v>32</v>
      </c>
      <c r="P2111" s="21"/>
      <c r="Q2111" s="50" t="s">
        <v>84</v>
      </c>
      <c r="R2111" s="40">
        <f>N2111</f>
        <v>64586</v>
      </c>
      <c r="S2111" s="23">
        <v>64599</v>
      </c>
      <c r="T2111" s="119">
        <f>S2111-R2111</f>
        <v>13</v>
      </c>
      <c r="U2111" s="21"/>
      <c r="V2111" s="50" t="s">
        <v>84</v>
      </c>
      <c r="W2111" s="23">
        <f t="shared" si="1293"/>
        <v>64599</v>
      </c>
      <c r="X2111" s="40">
        <v>64703</v>
      </c>
      <c r="Y2111" s="119">
        <f>X2111-W2111</f>
        <v>104</v>
      </c>
      <c r="Z2111" s="21"/>
      <c r="AA2111" s="50" t="s">
        <v>84</v>
      </c>
      <c r="AB2111" s="40">
        <f t="shared" si="1297"/>
        <v>64703</v>
      </c>
      <c r="AC2111" s="40">
        <v>64734</v>
      </c>
      <c r="AD2111" s="119">
        <f>AC2111-AB2111</f>
        <v>31</v>
      </c>
      <c r="AE2111" s="21"/>
      <c r="AF2111" s="50" t="s">
        <v>84</v>
      </c>
      <c r="AG2111" s="40">
        <f t="shared" si="1298"/>
        <v>64734</v>
      </c>
      <c r="AH2111" s="40">
        <v>64734</v>
      </c>
      <c r="AI2111" s="119">
        <f>AH2111-AG2111</f>
        <v>0</v>
      </c>
    </row>
    <row r="2112" spans="2:35" x14ac:dyDescent="0.35">
      <c r="B2112" s="50" t="s">
        <v>98</v>
      </c>
      <c r="C2112" s="40">
        <v>139852</v>
      </c>
      <c r="D2112" s="23">
        <v>139852</v>
      </c>
      <c r="E2112" s="119">
        <f>D2112-C2112</f>
        <v>0</v>
      </c>
      <c r="F2112" s="21"/>
      <c r="G2112" s="50" t="s">
        <v>98</v>
      </c>
      <c r="H2112" s="40">
        <f t="shared" ref="H2112:H2125" si="1299">D2112</f>
        <v>139852</v>
      </c>
      <c r="I2112" s="23">
        <v>139852</v>
      </c>
      <c r="J2112" s="119">
        <f>I2112-H2112</f>
        <v>0</v>
      </c>
      <c r="K2112" s="21"/>
      <c r="L2112" s="50" t="s">
        <v>98</v>
      </c>
      <c r="M2112" s="40">
        <f t="shared" si="1296"/>
        <v>139852</v>
      </c>
      <c r="N2112" s="40">
        <v>139852</v>
      </c>
      <c r="O2112" s="119">
        <f>N2112-M2112</f>
        <v>0</v>
      </c>
      <c r="P2112" s="21"/>
      <c r="Q2112" s="50" t="s">
        <v>98</v>
      </c>
      <c r="R2112" s="40">
        <f t="shared" ref="R2112:R2125" si="1300">N2112</f>
        <v>139852</v>
      </c>
      <c r="S2112" s="23">
        <v>139852</v>
      </c>
      <c r="T2112" s="119">
        <f>S2112-R2112</f>
        <v>0</v>
      </c>
      <c r="U2112" s="21"/>
      <c r="V2112" s="50" t="s">
        <v>98</v>
      </c>
      <c r="W2112" s="23">
        <f t="shared" si="1293"/>
        <v>139852</v>
      </c>
      <c r="X2112" s="40">
        <v>139852</v>
      </c>
      <c r="Y2112" s="119">
        <f>X2112-W2112</f>
        <v>0</v>
      </c>
      <c r="Z2112" s="21"/>
      <c r="AA2112" s="50" t="s">
        <v>98</v>
      </c>
      <c r="AB2112" s="40">
        <f t="shared" si="1297"/>
        <v>139852</v>
      </c>
      <c r="AC2112" s="40">
        <v>139852</v>
      </c>
      <c r="AD2112" s="132">
        <v>0</v>
      </c>
      <c r="AE2112" s="21"/>
      <c r="AF2112" s="50" t="s">
        <v>98</v>
      </c>
      <c r="AG2112" s="40">
        <f t="shared" si="1298"/>
        <v>139852</v>
      </c>
      <c r="AH2112" s="40">
        <v>139852</v>
      </c>
      <c r="AI2112" s="119">
        <f>AH2112-AG2112</f>
        <v>0</v>
      </c>
    </row>
    <row r="2113" spans="2:35" x14ac:dyDescent="0.35">
      <c r="B2113" s="50" t="s">
        <v>85</v>
      </c>
      <c r="C2113" s="40">
        <v>1082</v>
      </c>
      <c r="D2113" s="23">
        <v>1082</v>
      </c>
      <c r="E2113" s="119">
        <f>D2113-C2113</f>
        <v>0</v>
      </c>
      <c r="F2113" s="21"/>
      <c r="G2113" s="50" t="s">
        <v>85</v>
      </c>
      <c r="H2113" s="40">
        <f t="shared" si="1299"/>
        <v>1082</v>
      </c>
      <c r="I2113" s="23">
        <v>1082</v>
      </c>
      <c r="J2113" s="119">
        <f>I2113-H2113</f>
        <v>0</v>
      </c>
      <c r="K2113" s="21"/>
      <c r="L2113" s="50" t="s">
        <v>85</v>
      </c>
      <c r="M2113" s="40">
        <f t="shared" si="1296"/>
        <v>1082</v>
      </c>
      <c r="N2113" s="40">
        <v>1082</v>
      </c>
      <c r="O2113" s="119">
        <f>N2113-M2113</f>
        <v>0</v>
      </c>
      <c r="P2113" s="21"/>
      <c r="Q2113" s="50" t="s">
        <v>85</v>
      </c>
      <c r="R2113" s="40">
        <f t="shared" si="1300"/>
        <v>1082</v>
      </c>
      <c r="S2113" s="23">
        <v>1082</v>
      </c>
      <c r="T2113" s="119">
        <f>S2113-R2113</f>
        <v>0</v>
      </c>
      <c r="U2113" s="21"/>
      <c r="V2113" s="50" t="s">
        <v>85</v>
      </c>
      <c r="W2113" s="23">
        <f t="shared" si="1293"/>
        <v>1082</v>
      </c>
      <c r="X2113" s="40">
        <v>1082</v>
      </c>
      <c r="Y2113" s="119">
        <f>X2113-W2113</f>
        <v>0</v>
      </c>
      <c r="Z2113" s="21"/>
      <c r="AA2113" s="50" t="s">
        <v>85</v>
      </c>
      <c r="AB2113" s="40">
        <f t="shared" si="1297"/>
        <v>1082</v>
      </c>
      <c r="AC2113" s="40">
        <v>1082</v>
      </c>
      <c r="AD2113" s="119">
        <f>AC2113-AB2113</f>
        <v>0</v>
      </c>
      <c r="AE2113" s="21"/>
      <c r="AF2113" s="50" t="s">
        <v>85</v>
      </c>
      <c r="AG2113" s="40">
        <f t="shared" si="1298"/>
        <v>1082</v>
      </c>
      <c r="AH2113" s="40">
        <v>1082</v>
      </c>
      <c r="AI2113" s="119">
        <f>AH2113-AG2113</f>
        <v>0</v>
      </c>
    </row>
    <row r="2114" spans="2:35" x14ac:dyDescent="0.35">
      <c r="B2114" s="50" t="s">
        <v>86</v>
      </c>
      <c r="C2114" s="40">
        <v>10175</v>
      </c>
      <c r="D2114" s="23">
        <v>10303</v>
      </c>
      <c r="E2114" s="119">
        <f>D2114-C2114</f>
        <v>128</v>
      </c>
      <c r="F2114" s="21"/>
      <c r="G2114" s="50" t="s">
        <v>86</v>
      </c>
      <c r="H2114" s="40">
        <f t="shared" si="1299"/>
        <v>10303</v>
      </c>
      <c r="I2114" s="23">
        <v>10472</v>
      </c>
      <c r="J2114" s="119">
        <f>I2114-H2114</f>
        <v>169</v>
      </c>
      <c r="K2114" s="21"/>
      <c r="L2114" s="50" t="s">
        <v>86</v>
      </c>
      <c r="M2114" s="40">
        <f t="shared" si="1296"/>
        <v>10472</v>
      </c>
      <c r="N2114" s="40">
        <v>10668</v>
      </c>
      <c r="O2114" s="119">
        <f>N2114-M2114</f>
        <v>196</v>
      </c>
      <c r="P2114" s="21"/>
      <c r="Q2114" s="50" t="s">
        <v>86</v>
      </c>
      <c r="R2114" s="40">
        <f t="shared" si="1300"/>
        <v>10668</v>
      </c>
      <c r="S2114" s="23">
        <v>10829</v>
      </c>
      <c r="T2114" s="119">
        <f>S2114-R2114</f>
        <v>161</v>
      </c>
      <c r="U2114" s="21"/>
      <c r="V2114" s="50" t="s">
        <v>86</v>
      </c>
      <c r="W2114" s="23">
        <f t="shared" si="1293"/>
        <v>10829</v>
      </c>
      <c r="X2114" s="40">
        <v>10988</v>
      </c>
      <c r="Y2114" s="119">
        <f>X2114-W2114</f>
        <v>159</v>
      </c>
      <c r="Z2114" s="21"/>
      <c r="AA2114" s="50" t="s">
        <v>86</v>
      </c>
      <c r="AB2114" s="40">
        <f t="shared" si="1297"/>
        <v>10988</v>
      </c>
      <c r="AC2114" s="40">
        <v>11200</v>
      </c>
      <c r="AD2114" s="119">
        <f>AC2114-AB2114</f>
        <v>212</v>
      </c>
      <c r="AE2114" s="21"/>
      <c r="AF2114" s="50" t="s">
        <v>86</v>
      </c>
      <c r="AG2114" s="40">
        <f t="shared" si="1298"/>
        <v>11200</v>
      </c>
      <c r="AH2114" s="40">
        <v>11351</v>
      </c>
      <c r="AI2114" s="119">
        <f>AH2114-AG2114</f>
        <v>151</v>
      </c>
    </row>
    <row r="2115" spans="2:35" x14ac:dyDescent="0.35">
      <c r="B2115" s="50" t="s">
        <v>93</v>
      </c>
      <c r="C2115" s="40"/>
      <c r="D2115" s="23">
        <v>0</v>
      </c>
      <c r="E2115" s="119">
        <f>E2114+E2113+E2112+E2111+E2110+E2109</f>
        <v>1862</v>
      </c>
      <c r="F2115" s="21"/>
      <c r="G2115" s="50" t="s">
        <v>93</v>
      </c>
      <c r="H2115" s="40">
        <f t="shared" si="1299"/>
        <v>0</v>
      </c>
      <c r="I2115" s="23"/>
      <c r="J2115" s="119">
        <f>J2114+J2113+J2112+J2111+J2110+J2109</f>
        <v>1552</v>
      </c>
      <c r="K2115" s="21"/>
      <c r="L2115" s="50" t="s">
        <v>93</v>
      </c>
      <c r="M2115" s="40">
        <f t="shared" si="1296"/>
        <v>0</v>
      </c>
      <c r="N2115" s="40"/>
      <c r="O2115" s="119">
        <f>O2114+O2113+O2112+O2111+O2110+O2109</f>
        <v>1593</v>
      </c>
      <c r="P2115" s="21"/>
      <c r="Q2115" s="50" t="s">
        <v>93</v>
      </c>
      <c r="R2115" s="40">
        <f t="shared" si="1300"/>
        <v>0</v>
      </c>
      <c r="S2115" s="23"/>
      <c r="T2115" s="119">
        <f>T2114+T2113+T2112+T2111+T2110+T2109</f>
        <v>1840</v>
      </c>
      <c r="U2115" s="21"/>
      <c r="V2115" s="50" t="s">
        <v>93</v>
      </c>
      <c r="W2115" s="23">
        <f t="shared" si="1293"/>
        <v>0</v>
      </c>
      <c r="X2115" s="40">
        <v>0</v>
      </c>
      <c r="Y2115" s="119">
        <v>2079</v>
      </c>
      <c r="Z2115" s="21"/>
      <c r="AA2115" s="50" t="s">
        <v>93</v>
      </c>
      <c r="AB2115" s="40">
        <f t="shared" si="1297"/>
        <v>0</v>
      </c>
      <c r="AC2115" s="40">
        <v>0</v>
      </c>
      <c r="AD2115" s="119">
        <f>AD2114+AD2113+AD2112+AD2111+AD2110+AD2109</f>
        <v>1863</v>
      </c>
      <c r="AE2115" s="21"/>
      <c r="AF2115" s="50" t="s">
        <v>93</v>
      </c>
      <c r="AG2115" s="40">
        <f t="shared" si="1298"/>
        <v>0</v>
      </c>
      <c r="AH2115" s="40"/>
      <c r="AI2115" s="119">
        <f>AI2114+AI2113+AI2112+AI2111+AI2110+AI2109</f>
        <v>1551</v>
      </c>
    </row>
    <row r="2116" spans="2:35" x14ac:dyDescent="0.35">
      <c r="B2116" s="50" t="s">
        <v>87</v>
      </c>
      <c r="C2116" s="40">
        <v>1610118</v>
      </c>
      <c r="D2116" s="40">
        <v>1610118</v>
      </c>
      <c r="E2116" s="119">
        <f t="shared" ref="E2116:E2122" si="1301">D2116-C2116</f>
        <v>0</v>
      </c>
      <c r="F2116" s="21"/>
      <c r="G2116" s="50" t="s">
        <v>87</v>
      </c>
      <c r="H2116" s="40">
        <f t="shared" si="1299"/>
        <v>1610118</v>
      </c>
      <c r="I2116" s="40">
        <v>1610118</v>
      </c>
      <c r="J2116" s="132">
        <f t="shared" ref="J2116:J2122" si="1302">I2116-H2116</f>
        <v>0</v>
      </c>
      <c r="K2116" s="21"/>
      <c r="L2116" s="50" t="s">
        <v>87</v>
      </c>
      <c r="M2116" s="40">
        <f t="shared" si="1296"/>
        <v>1610118</v>
      </c>
      <c r="N2116" s="40">
        <v>1610118</v>
      </c>
      <c r="O2116" s="119">
        <f t="shared" ref="O2116:O2122" si="1303">N2116-M2116</f>
        <v>0</v>
      </c>
      <c r="P2116" s="21"/>
      <c r="Q2116" s="50" t="s">
        <v>87</v>
      </c>
      <c r="R2116" s="40">
        <f t="shared" si="1300"/>
        <v>1610118</v>
      </c>
      <c r="S2116" s="40">
        <v>1610118</v>
      </c>
      <c r="T2116" s="132">
        <f t="shared" ref="T2116:T2122" si="1304">S2116-R2116</f>
        <v>0</v>
      </c>
      <c r="U2116" s="21"/>
      <c r="V2116" s="50" t="s">
        <v>87</v>
      </c>
      <c r="W2116" s="23">
        <f t="shared" si="1293"/>
        <v>1610118</v>
      </c>
      <c r="X2116" s="40">
        <v>1610118</v>
      </c>
      <c r="Y2116" s="119">
        <f t="shared" ref="Y2116:Y2122" si="1305">X2116-W2116</f>
        <v>0</v>
      </c>
      <c r="Z2116" s="21"/>
      <c r="AA2116" s="50" t="s">
        <v>87</v>
      </c>
      <c r="AB2116" s="40">
        <f t="shared" si="1297"/>
        <v>1610118</v>
      </c>
      <c r="AC2116" s="40">
        <v>1610118</v>
      </c>
      <c r="AD2116" s="119">
        <v>0</v>
      </c>
      <c r="AE2116" s="21"/>
      <c r="AF2116" s="50" t="s">
        <v>87</v>
      </c>
      <c r="AG2116" s="40">
        <f t="shared" si="1298"/>
        <v>1610118</v>
      </c>
      <c r="AH2116" s="40">
        <v>1610118</v>
      </c>
      <c r="AI2116" s="119">
        <f t="shared" ref="AI2116:AI2122" si="1306">AH2116-AG2116</f>
        <v>0</v>
      </c>
    </row>
    <row r="2117" spans="2:35" x14ac:dyDescent="0.35">
      <c r="B2117" s="50" t="s">
        <v>96</v>
      </c>
      <c r="C2117" s="40">
        <v>967815</v>
      </c>
      <c r="D2117" s="23">
        <v>968034</v>
      </c>
      <c r="E2117" s="119">
        <f t="shared" si="1301"/>
        <v>219</v>
      </c>
      <c r="F2117" s="21"/>
      <c r="G2117" s="50" t="s">
        <v>96</v>
      </c>
      <c r="H2117" s="40">
        <f t="shared" si="1299"/>
        <v>968034</v>
      </c>
      <c r="I2117" s="23">
        <v>968273</v>
      </c>
      <c r="J2117" s="119">
        <f t="shared" si="1302"/>
        <v>239</v>
      </c>
      <c r="K2117" s="21"/>
      <c r="L2117" s="50" t="s">
        <v>96</v>
      </c>
      <c r="M2117" s="40">
        <f t="shared" si="1296"/>
        <v>968273</v>
      </c>
      <c r="N2117" s="40">
        <v>968512</v>
      </c>
      <c r="O2117" s="119">
        <f t="shared" si="1303"/>
        <v>239</v>
      </c>
      <c r="P2117" s="21"/>
      <c r="Q2117" s="50" t="s">
        <v>96</v>
      </c>
      <c r="R2117" s="40">
        <f t="shared" si="1300"/>
        <v>968512</v>
      </c>
      <c r="S2117" s="23">
        <v>968711</v>
      </c>
      <c r="T2117" s="119">
        <f t="shared" si="1304"/>
        <v>199</v>
      </c>
      <c r="U2117" s="21"/>
      <c r="V2117" s="50" t="s">
        <v>96</v>
      </c>
      <c r="W2117" s="23">
        <f t="shared" si="1293"/>
        <v>968711</v>
      </c>
      <c r="X2117" s="40">
        <v>968917</v>
      </c>
      <c r="Y2117" s="119">
        <f t="shared" si="1305"/>
        <v>206</v>
      </c>
      <c r="Z2117" s="21"/>
      <c r="AA2117" s="50" t="s">
        <v>96</v>
      </c>
      <c r="AB2117" s="40">
        <f t="shared" si="1297"/>
        <v>968917</v>
      </c>
      <c r="AC2117" s="40">
        <v>969199</v>
      </c>
      <c r="AD2117" s="119">
        <f t="shared" ref="AD2117:AD2122" si="1307">AC2117-AB2117</f>
        <v>282</v>
      </c>
      <c r="AE2117" s="21"/>
      <c r="AF2117" s="50" t="s">
        <v>96</v>
      </c>
      <c r="AG2117" s="40">
        <f t="shared" si="1298"/>
        <v>969199</v>
      </c>
      <c r="AH2117" s="40">
        <v>969466</v>
      </c>
      <c r="AI2117" s="119">
        <f t="shared" si="1306"/>
        <v>267</v>
      </c>
    </row>
    <row r="2118" spans="2:35" x14ac:dyDescent="0.35">
      <c r="B2118" s="50" t="s">
        <v>88</v>
      </c>
      <c r="C2118" s="40">
        <v>0</v>
      </c>
      <c r="D2118" s="23">
        <v>0</v>
      </c>
      <c r="E2118" s="119">
        <f t="shared" si="1301"/>
        <v>0</v>
      </c>
      <c r="F2118" s="21"/>
      <c r="G2118" s="50" t="s">
        <v>88</v>
      </c>
      <c r="H2118" s="40">
        <f t="shared" si="1299"/>
        <v>0</v>
      </c>
      <c r="I2118" s="23">
        <v>0</v>
      </c>
      <c r="J2118" s="119">
        <f t="shared" si="1302"/>
        <v>0</v>
      </c>
      <c r="K2118" s="21"/>
      <c r="L2118" s="50" t="s">
        <v>88</v>
      </c>
      <c r="M2118" s="40">
        <f t="shared" si="1296"/>
        <v>0</v>
      </c>
      <c r="N2118" s="40">
        <v>0</v>
      </c>
      <c r="O2118" s="119">
        <f t="shared" si="1303"/>
        <v>0</v>
      </c>
      <c r="P2118" s="21"/>
      <c r="Q2118" s="50" t="s">
        <v>88</v>
      </c>
      <c r="R2118" s="40">
        <f t="shared" si="1300"/>
        <v>0</v>
      </c>
      <c r="S2118" s="23">
        <v>0</v>
      </c>
      <c r="T2118" s="119">
        <f t="shared" si="1304"/>
        <v>0</v>
      </c>
      <c r="U2118" s="21"/>
      <c r="V2118" s="50" t="s">
        <v>88</v>
      </c>
      <c r="W2118" s="23">
        <f t="shared" si="1293"/>
        <v>0</v>
      </c>
      <c r="X2118" s="40">
        <v>0</v>
      </c>
      <c r="Y2118" s="119">
        <f t="shared" si="1305"/>
        <v>0</v>
      </c>
      <c r="Z2118" s="21"/>
      <c r="AA2118" s="50" t="s">
        <v>88</v>
      </c>
      <c r="AB2118" s="40">
        <f t="shared" si="1297"/>
        <v>0</v>
      </c>
      <c r="AC2118" s="40">
        <v>0</v>
      </c>
      <c r="AD2118" s="119">
        <f t="shared" si="1307"/>
        <v>0</v>
      </c>
      <c r="AE2118" s="21"/>
      <c r="AF2118" s="50" t="s">
        <v>88</v>
      </c>
      <c r="AG2118" s="40">
        <f t="shared" si="1298"/>
        <v>0</v>
      </c>
      <c r="AH2118" s="40">
        <v>0</v>
      </c>
      <c r="AI2118" s="119">
        <f t="shared" si="1306"/>
        <v>0</v>
      </c>
    </row>
    <row r="2119" spans="2:35" x14ac:dyDescent="0.35">
      <c r="B2119" s="50" t="s">
        <v>108</v>
      </c>
      <c r="C2119" s="40">
        <v>3463</v>
      </c>
      <c r="D2119" s="23">
        <v>3466</v>
      </c>
      <c r="E2119" s="119">
        <f t="shared" si="1301"/>
        <v>3</v>
      </c>
      <c r="F2119" s="21"/>
      <c r="G2119" s="50" t="s">
        <v>108</v>
      </c>
      <c r="H2119" s="40">
        <f t="shared" si="1299"/>
        <v>3466</v>
      </c>
      <c r="I2119" s="23">
        <v>3467</v>
      </c>
      <c r="J2119" s="119">
        <f t="shared" si="1302"/>
        <v>1</v>
      </c>
      <c r="K2119" s="21"/>
      <c r="L2119" s="50" t="s">
        <v>108</v>
      </c>
      <c r="M2119" s="40">
        <f t="shared" si="1296"/>
        <v>3467</v>
      </c>
      <c r="N2119" s="40">
        <v>3468</v>
      </c>
      <c r="O2119" s="119">
        <f t="shared" si="1303"/>
        <v>1</v>
      </c>
      <c r="P2119" s="21"/>
      <c r="Q2119" s="50" t="s">
        <v>108</v>
      </c>
      <c r="R2119" s="40">
        <f t="shared" si="1300"/>
        <v>3468</v>
      </c>
      <c r="S2119" s="23">
        <v>3670</v>
      </c>
      <c r="T2119" s="119">
        <f t="shared" si="1304"/>
        <v>202</v>
      </c>
      <c r="U2119" s="21"/>
      <c r="V2119" s="50" t="s">
        <v>108</v>
      </c>
      <c r="W2119" s="23">
        <f t="shared" si="1293"/>
        <v>3670</v>
      </c>
      <c r="X2119" s="40">
        <v>3672</v>
      </c>
      <c r="Y2119" s="119">
        <f t="shared" si="1305"/>
        <v>2</v>
      </c>
      <c r="Z2119" s="21"/>
      <c r="AA2119" s="50" t="s">
        <v>108</v>
      </c>
      <c r="AB2119" s="40">
        <f t="shared" si="1297"/>
        <v>3672</v>
      </c>
      <c r="AC2119" s="40">
        <v>3672</v>
      </c>
      <c r="AD2119" s="119">
        <f t="shared" si="1307"/>
        <v>0</v>
      </c>
      <c r="AE2119" s="21"/>
      <c r="AF2119" s="50" t="s">
        <v>108</v>
      </c>
      <c r="AG2119" s="40">
        <f t="shared" si="1298"/>
        <v>3672</v>
      </c>
      <c r="AH2119" s="40">
        <v>3672</v>
      </c>
      <c r="AI2119" s="119">
        <f t="shared" si="1306"/>
        <v>0</v>
      </c>
    </row>
    <row r="2120" spans="2:35" x14ac:dyDescent="0.35">
      <c r="B2120" s="50" t="s">
        <v>89</v>
      </c>
      <c r="C2120" s="40">
        <v>757040</v>
      </c>
      <c r="D2120" s="23">
        <v>757463</v>
      </c>
      <c r="E2120" s="119">
        <f t="shared" si="1301"/>
        <v>423</v>
      </c>
      <c r="F2120" s="21"/>
      <c r="G2120" s="50" t="s">
        <v>89</v>
      </c>
      <c r="H2120" s="40">
        <f t="shared" si="1299"/>
        <v>757463</v>
      </c>
      <c r="I2120" s="23">
        <v>757857</v>
      </c>
      <c r="J2120" s="119">
        <f t="shared" si="1302"/>
        <v>394</v>
      </c>
      <c r="K2120" s="21"/>
      <c r="L2120" s="50" t="s">
        <v>89</v>
      </c>
      <c r="M2120" s="40">
        <f t="shared" si="1296"/>
        <v>757857</v>
      </c>
      <c r="N2120" s="40">
        <v>758168</v>
      </c>
      <c r="O2120" s="119">
        <f t="shared" si="1303"/>
        <v>311</v>
      </c>
      <c r="P2120" s="21"/>
      <c r="Q2120" s="50" t="s">
        <v>89</v>
      </c>
      <c r="R2120" s="40">
        <f t="shared" si="1300"/>
        <v>758168</v>
      </c>
      <c r="S2120" s="23">
        <v>758543</v>
      </c>
      <c r="T2120" s="119">
        <f t="shared" si="1304"/>
        <v>375</v>
      </c>
      <c r="U2120" s="21"/>
      <c r="V2120" s="50" t="s">
        <v>89</v>
      </c>
      <c r="W2120" s="23">
        <f t="shared" si="1293"/>
        <v>758543</v>
      </c>
      <c r="X2120" s="40">
        <v>758910</v>
      </c>
      <c r="Y2120" s="119">
        <f t="shared" si="1305"/>
        <v>367</v>
      </c>
      <c r="Z2120" s="21"/>
      <c r="AA2120" s="50" t="s">
        <v>89</v>
      </c>
      <c r="AB2120" s="40">
        <f t="shared" si="1297"/>
        <v>758910</v>
      </c>
      <c r="AC2120" s="40">
        <v>759338</v>
      </c>
      <c r="AD2120" s="119">
        <f t="shared" si="1307"/>
        <v>428</v>
      </c>
      <c r="AE2120" s="21"/>
      <c r="AF2120" s="50" t="s">
        <v>89</v>
      </c>
      <c r="AG2120" s="40">
        <f t="shared" si="1298"/>
        <v>759338</v>
      </c>
      <c r="AH2120" s="40">
        <v>759750</v>
      </c>
      <c r="AI2120" s="119">
        <f t="shared" si="1306"/>
        <v>412</v>
      </c>
    </row>
    <row r="2121" spans="2:35" x14ac:dyDescent="0.35">
      <c r="B2121" s="50" t="s">
        <v>90</v>
      </c>
      <c r="C2121" s="40">
        <v>430418</v>
      </c>
      <c r="D2121" s="23">
        <v>430667</v>
      </c>
      <c r="E2121" s="132">
        <f t="shared" si="1301"/>
        <v>249</v>
      </c>
      <c r="F2121" s="21"/>
      <c r="G2121" s="50" t="s">
        <v>90</v>
      </c>
      <c r="H2121" s="40">
        <f t="shared" si="1299"/>
        <v>430667</v>
      </c>
      <c r="I2121" s="23">
        <v>430987</v>
      </c>
      <c r="J2121" s="119">
        <f t="shared" si="1302"/>
        <v>320</v>
      </c>
      <c r="K2121" s="21"/>
      <c r="L2121" s="50" t="s">
        <v>90</v>
      </c>
      <c r="M2121" s="40">
        <f t="shared" si="1296"/>
        <v>430987</v>
      </c>
      <c r="N2121" s="40">
        <v>431215</v>
      </c>
      <c r="O2121" s="132">
        <f t="shared" si="1303"/>
        <v>228</v>
      </c>
      <c r="P2121" s="21"/>
      <c r="Q2121" s="50" t="s">
        <v>90</v>
      </c>
      <c r="R2121" s="40">
        <f t="shared" si="1300"/>
        <v>431215</v>
      </c>
      <c r="S2121" s="23">
        <v>431480</v>
      </c>
      <c r="T2121" s="119">
        <f t="shared" si="1304"/>
        <v>265</v>
      </c>
      <c r="U2121" s="21"/>
      <c r="V2121" s="50" t="s">
        <v>90</v>
      </c>
      <c r="W2121" s="23">
        <f t="shared" si="1293"/>
        <v>431480</v>
      </c>
      <c r="X2121" s="40">
        <v>431743</v>
      </c>
      <c r="Y2121" s="119">
        <f t="shared" si="1305"/>
        <v>263</v>
      </c>
      <c r="Z2121" s="21"/>
      <c r="AA2121" s="50" t="s">
        <v>90</v>
      </c>
      <c r="AB2121" s="40">
        <f t="shared" si="1297"/>
        <v>431743</v>
      </c>
      <c r="AC2121" s="40">
        <v>432117</v>
      </c>
      <c r="AD2121" s="132">
        <f t="shared" si="1307"/>
        <v>374</v>
      </c>
      <c r="AE2121" s="21"/>
      <c r="AF2121" s="50" t="s">
        <v>90</v>
      </c>
      <c r="AG2121" s="40">
        <f t="shared" si="1298"/>
        <v>432117</v>
      </c>
      <c r="AH2121" s="40">
        <v>432343</v>
      </c>
      <c r="AI2121" s="132">
        <f t="shared" si="1306"/>
        <v>226</v>
      </c>
    </row>
    <row r="2122" spans="2:35" x14ac:dyDescent="0.35">
      <c r="B2122" s="50" t="s">
        <v>91</v>
      </c>
      <c r="C2122" s="40">
        <v>1419330</v>
      </c>
      <c r="D2122" s="23">
        <v>1420567</v>
      </c>
      <c r="E2122" s="119">
        <f t="shared" si="1301"/>
        <v>1237</v>
      </c>
      <c r="F2122" s="21"/>
      <c r="G2122" s="50" t="s">
        <v>91</v>
      </c>
      <c r="H2122" s="40">
        <f t="shared" si="1299"/>
        <v>1420567</v>
      </c>
      <c r="I2122" s="23">
        <v>1421703</v>
      </c>
      <c r="J2122" s="119">
        <f t="shared" si="1302"/>
        <v>1136</v>
      </c>
      <c r="K2122" s="21"/>
      <c r="L2122" s="50" t="s">
        <v>91</v>
      </c>
      <c r="M2122" s="40">
        <f t="shared" si="1296"/>
        <v>1421703</v>
      </c>
      <c r="N2122" s="40">
        <v>1422734</v>
      </c>
      <c r="O2122" s="132">
        <f t="shared" si="1303"/>
        <v>1031</v>
      </c>
      <c r="P2122" s="21"/>
      <c r="Q2122" s="50" t="s">
        <v>91</v>
      </c>
      <c r="R2122" s="40">
        <f t="shared" si="1300"/>
        <v>1422734</v>
      </c>
      <c r="S2122" s="23">
        <v>1424225</v>
      </c>
      <c r="T2122" s="119">
        <f t="shared" si="1304"/>
        <v>1491</v>
      </c>
      <c r="U2122" s="21"/>
      <c r="V2122" s="50" t="s">
        <v>91</v>
      </c>
      <c r="W2122" s="23">
        <f t="shared" si="1293"/>
        <v>1424225</v>
      </c>
      <c r="X2122" s="40">
        <v>1425626</v>
      </c>
      <c r="Y2122" s="119">
        <f t="shared" si="1305"/>
        <v>1401</v>
      </c>
      <c r="Z2122" s="21"/>
      <c r="AA2122" s="50" t="s">
        <v>91</v>
      </c>
      <c r="AB2122" s="40">
        <f t="shared" si="1297"/>
        <v>1425626</v>
      </c>
      <c r="AC2122" s="40">
        <v>1426885</v>
      </c>
      <c r="AD2122" s="132">
        <f t="shared" si="1307"/>
        <v>1259</v>
      </c>
      <c r="AE2122" s="21"/>
      <c r="AF2122" s="50" t="s">
        <v>91</v>
      </c>
      <c r="AG2122" s="40">
        <f t="shared" si="1298"/>
        <v>1426885</v>
      </c>
      <c r="AH2122" s="40">
        <v>1427900</v>
      </c>
      <c r="AI2122" s="132">
        <f t="shared" si="1306"/>
        <v>1015</v>
      </c>
    </row>
    <row r="2123" spans="2:35" x14ac:dyDescent="0.35">
      <c r="B2123" s="50" t="s">
        <v>94</v>
      </c>
      <c r="C2123" s="40"/>
      <c r="D2123" s="23">
        <v>0</v>
      </c>
      <c r="E2123" s="119">
        <f>SUM(E2116:E2122)</f>
        <v>2131</v>
      </c>
      <c r="F2123" s="21"/>
      <c r="G2123" s="50" t="s">
        <v>94</v>
      </c>
      <c r="H2123" s="40">
        <f t="shared" si="1299"/>
        <v>0</v>
      </c>
      <c r="I2123" s="23"/>
      <c r="J2123" s="119">
        <f>SUM(J2116:J2122)</f>
        <v>2090</v>
      </c>
      <c r="K2123" s="21"/>
      <c r="L2123" s="50" t="s">
        <v>94</v>
      </c>
      <c r="M2123" s="40">
        <f t="shared" si="1296"/>
        <v>0</v>
      </c>
      <c r="N2123" s="40"/>
      <c r="O2123" s="119">
        <f>SUM(O2116:O2122)</f>
        <v>1810</v>
      </c>
      <c r="P2123" s="21"/>
      <c r="Q2123" s="50" t="s">
        <v>94</v>
      </c>
      <c r="R2123" s="40">
        <f t="shared" si="1300"/>
        <v>0</v>
      </c>
      <c r="S2123" s="23"/>
      <c r="T2123" s="119">
        <f>SUM(T2116:T2122)</f>
        <v>2532</v>
      </c>
      <c r="U2123" s="21"/>
      <c r="V2123" s="50" t="s">
        <v>94</v>
      </c>
      <c r="W2123" s="23">
        <f t="shared" si="1293"/>
        <v>0</v>
      </c>
      <c r="X2123" s="40">
        <v>0</v>
      </c>
      <c r="Y2123" s="119">
        <f>SUM(Y2116:Y2122)</f>
        <v>2239</v>
      </c>
      <c r="Z2123" s="21"/>
      <c r="AA2123" s="50" t="s">
        <v>94</v>
      </c>
      <c r="AB2123" s="40">
        <f t="shared" si="1297"/>
        <v>0</v>
      </c>
      <c r="AC2123" s="40">
        <v>0</v>
      </c>
      <c r="AD2123" s="119">
        <f>SUM(AD2116:AD2122)</f>
        <v>2343</v>
      </c>
      <c r="AE2123" s="21"/>
      <c r="AF2123" s="50" t="s">
        <v>94</v>
      </c>
      <c r="AG2123" s="40">
        <f t="shared" si="1298"/>
        <v>0</v>
      </c>
      <c r="AH2123" s="40"/>
      <c r="AI2123" s="119">
        <f>SUM(AI2116:AI2122)</f>
        <v>1920</v>
      </c>
    </row>
    <row r="2124" spans="2:35" x14ac:dyDescent="0.35">
      <c r="B2124" s="50" t="s">
        <v>97</v>
      </c>
      <c r="C2124" s="40">
        <v>658237</v>
      </c>
      <c r="D2124" s="23">
        <v>658483</v>
      </c>
      <c r="E2124" s="132">
        <f>D2124-C2124</f>
        <v>246</v>
      </c>
      <c r="F2124" s="21"/>
      <c r="G2124" s="50" t="s">
        <v>97</v>
      </c>
      <c r="H2124" s="40">
        <f t="shared" si="1299"/>
        <v>658483</v>
      </c>
      <c r="I2124" s="23">
        <v>658717</v>
      </c>
      <c r="J2124" s="119">
        <f>I2124-H2124</f>
        <v>234</v>
      </c>
      <c r="K2124" s="21"/>
      <c r="L2124" s="50" t="s">
        <v>97</v>
      </c>
      <c r="M2124" s="40">
        <f t="shared" si="1296"/>
        <v>658717</v>
      </c>
      <c r="N2124" s="40">
        <v>658911</v>
      </c>
      <c r="O2124" s="119">
        <f>N2124-M2124</f>
        <v>194</v>
      </c>
      <c r="P2124" s="21"/>
      <c r="Q2124" s="50" t="s">
        <v>97</v>
      </c>
      <c r="R2124" s="40">
        <f t="shared" si="1300"/>
        <v>658911</v>
      </c>
      <c r="S2124" s="23">
        <v>659076</v>
      </c>
      <c r="T2124" s="119">
        <f>S2124-R2124</f>
        <v>165</v>
      </c>
      <c r="U2124" s="21"/>
      <c r="V2124" s="50" t="s">
        <v>97</v>
      </c>
      <c r="W2124" s="23">
        <f t="shared" si="1293"/>
        <v>659076</v>
      </c>
      <c r="X2124" s="40">
        <v>659332</v>
      </c>
      <c r="Y2124" s="132">
        <f>X2124-W2124</f>
        <v>256</v>
      </c>
      <c r="Z2124" s="21"/>
      <c r="AA2124" s="50" t="s">
        <v>97</v>
      </c>
      <c r="AB2124" s="40">
        <f t="shared" si="1297"/>
        <v>659332</v>
      </c>
      <c r="AC2124" s="40">
        <v>659535</v>
      </c>
      <c r="AD2124" s="119">
        <f>AC2124-AB2124</f>
        <v>203</v>
      </c>
      <c r="AE2124" s="21"/>
      <c r="AF2124" s="50" t="s">
        <v>97</v>
      </c>
      <c r="AG2124" s="40">
        <f t="shared" si="1298"/>
        <v>659535</v>
      </c>
      <c r="AH2124" s="40">
        <v>659715</v>
      </c>
      <c r="AI2124" s="119">
        <f>AH2124-AG2124</f>
        <v>180</v>
      </c>
    </row>
    <row r="2125" spans="2:35" x14ac:dyDescent="0.35">
      <c r="B2125" s="29" t="s">
        <v>130</v>
      </c>
      <c r="C2125" s="40">
        <v>0</v>
      </c>
      <c r="D2125" s="23"/>
      <c r="E2125" s="121">
        <f>E2124+E2123+E2115+E2107+E2108+E2106+E2105+E2104+E2103</f>
        <v>6308</v>
      </c>
      <c r="F2125" s="21"/>
      <c r="G2125" s="29" t="s">
        <v>130</v>
      </c>
      <c r="H2125" s="40">
        <f t="shared" si="1299"/>
        <v>0</v>
      </c>
      <c r="I2125" s="23"/>
      <c r="J2125" s="121">
        <f>J2124+J2123+J2115+J2107+J2108+J2106+J2105+J2104+J2103</f>
        <v>5899</v>
      </c>
      <c r="K2125" s="21"/>
      <c r="L2125" s="29" t="s">
        <v>130</v>
      </c>
      <c r="M2125" s="40">
        <f t="shared" si="1296"/>
        <v>0</v>
      </c>
      <c r="N2125" s="40">
        <v>0</v>
      </c>
      <c r="O2125" s="121">
        <f>O2124+O2123+O2115+O2107+O2108+O2106+O2105+O2104+O2103</f>
        <v>5756</v>
      </c>
      <c r="P2125" s="21"/>
      <c r="Q2125" s="29" t="s">
        <v>130</v>
      </c>
      <c r="R2125" s="40">
        <f t="shared" si="1300"/>
        <v>0</v>
      </c>
      <c r="S2125" s="23"/>
      <c r="T2125" s="121">
        <f>T2124+T2123+T2115+T2107+T2108+T2106+T2105+T2104+T2103</f>
        <v>7162</v>
      </c>
      <c r="U2125" s="21"/>
      <c r="V2125" s="29" t="s">
        <v>130</v>
      </c>
      <c r="W2125" s="23">
        <f t="shared" si="1293"/>
        <v>0</v>
      </c>
      <c r="X2125" s="40">
        <v>0</v>
      </c>
      <c r="Y2125" s="121">
        <f>Y2124+Y2123+Y2115+Y2107+Y2108+Y2106+Y2105+Y2104+Y2103</f>
        <v>5879</v>
      </c>
      <c r="Z2125" s="21"/>
      <c r="AA2125" s="29" t="s">
        <v>130</v>
      </c>
      <c r="AB2125" s="40">
        <f t="shared" si="1297"/>
        <v>0</v>
      </c>
      <c r="AC2125" s="40">
        <v>0</v>
      </c>
      <c r="AD2125" s="121">
        <f>AD2124+AD2123+AD2115+AD2107+AD2108+AD2106+AD2105+AD2104+AD2103</f>
        <v>5851</v>
      </c>
      <c r="AE2125" s="21"/>
      <c r="AF2125" s="29" t="s">
        <v>130</v>
      </c>
      <c r="AG2125" s="40">
        <f t="shared" si="1298"/>
        <v>0</v>
      </c>
      <c r="AH2125" s="40">
        <v>0</v>
      </c>
      <c r="AI2125" s="121">
        <f>AI2124+AI2123+AI2115+AI2107+AI2108+AI2106+AI2105+AI2104+AI2103</f>
        <v>6443</v>
      </c>
    </row>
    <row r="2126" spans="2:35" x14ac:dyDescent="0.35">
      <c r="B2126" s="21"/>
      <c r="C2126" s="21"/>
      <c r="D2126" s="21"/>
      <c r="E2126" s="123">
        <f>E2125-E2109+471</f>
        <v>5059</v>
      </c>
      <c r="F2126" s="21"/>
      <c r="G2126" s="21"/>
      <c r="H2126" s="21"/>
      <c r="I2126" s="21"/>
      <c r="J2126" s="123">
        <f>J2125-J2109+471</f>
        <v>5020</v>
      </c>
      <c r="K2126" s="21"/>
      <c r="L2126" s="21"/>
      <c r="M2126" s="21"/>
      <c r="N2126" s="21"/>
      <c r="O2126" s="123">
        <f>O2125-O2109+471</f>
        <v>4867</v>
      </c>
      <c r="P2126" s="21"/>
      <c r="Q2126" s="21"/>
      <c r="R2126" s="21"/>
      <c r="S2126" s="21"/>
      <c r="T2126" s="123">
        <f>T2125-T2109+471</f>
        <v>5973</v>
      </c>
      <c r="U2126" s="21"/>
      <c r="V2126" s="21"/>
      <c r="W2126" s="23"/>
      <c r="X2126" s="40">
        <v>0</v>
      </c>
      <c r="Y2126" s="123">
        <f>Y2125-Y2109+471</f>
        <v>4540</v>
      </c>
      <c r="Z2126" s="21"/>
      <c r="AA2126" s="21"/>
      <c r="AB2126" s="21"/>
      <c r="AC2126" s="21"/>
      <c r="AD2126" s="123">
        <f>AD2125-AD2109+471</f>
        <v>4712</v>
      </c>
      <c r="AE2126" s="21"/>
      <c r="AF2126" s="21"/>
      <c r="AG2126" s="21"/>
      <c r="AH2126" s="21">
        <v>0</v>
      </c>
      <c r="AI2126" s="123">
        <f>AI2125-AI2109+471</f>
        <v>5524</v>
      </c>
    </row>
    <row r="2128" spans="2:35" x14ac:dyDescent="0.35">
      <c r="B2128" s="117" t="s">
        <v>114</v>
      </c>
      <c r="C2128" s="292" t="s">
        <v>2099</v>
      </c>
      <c r="D2128" s="293"/>
      <c r="E2128" s="294"/>
      <c r="F2128" s="21"/>
      <c r="G2128" s="117" t="s">
        <v>114</v>
      </c>
      <c r="H2128" s="292" t="s">
        <v>2100</v>
      </c>
      <c r="I2128" s="293"/>
      <c r="J2128" s="294"/>
      <c r="K2128" s="21"/>
      <c r="L2128" s="117" t="s">
        <v>114</v>
      </c>
      <c r="M2128" s="292" t="s">
        <v>2101</v>
      </c>
      <c r="N2128" s="293"/>
      <c r="O2128" s="294"/>
      <c r="P2128" s="21"/>
      <c r="Q2128" s="117" t="s">
        <v>114</v>
      </c>
      <c r="R2128" s="292" t="s">
        <v>2102</v>
      </c>
      <c r="S2128" s="293"/>
      <c r="T2128" s="294"/>
      <c r="U2128" s="21"/>
      <c r="V2128" s="117" t="s">
        <v>114</v>
      </c>
      <c r="W2128" s="292" t="s">
        <v>2103</v>
      </c>
      <c r="X2128" s="293"/>
      <c r="Y2128" s="294"/>
      <c r="Z2128" s="21"/>
      <c r="AA2128" s="117" t="s">
        <v>114</v>
      </c>
      <c r="AB2128" s="292" t="s">
        <v>2104</v>
      </c>
      <c r="AC2128" s="293"/>
      <c r="AD2128" s="294"/>
      <c r="AE2128" s="21"/>
      <c r="AF2128" s="117" t="s">
        <v>114</v>
      </c>
      <c r="AG2128" s="292" t="s">
        <v>2105</v>
      </c>
      <c r="AH2128" s="293"/>
      <c r="AI2128" s="294"/>
    </row>
    <row r="2129" spans="2:35" x14ac:dyDescent="0.35">
      <c r="B2129" s="50"/>
      <c r="C2129" s="118" t="s">
        <v>81</v>
      </c>
      <c r="D2129" s="118" t="s">
        <v>82</v>
      </c>
      <c r="E2129" s="118" t="s">
        <v>95</v>
      </c>
      <c r="F2129" s="21"/>
      <c r="G2129" s="50"/>
      <c r="H2129" s="118" t="s">
        <v>81</v>
      </c>
      <c r="I2129" s="118" t="s">
        <v>82</v>
      </c>
      <c r="J2129" s="118" t="s">
        <v>95</v>
      </c>
      <c r="K2129" s="21"/>
      <c r="L2129" s="50"/>
      <c r="M2129" s="118" t="s">
        <v>81</v>
      </c>
      <c r="N2129" s="118" t="s">
        <v>82</v>
      </c>
      <c r="O2129" s="118" t="s">
        <v>95</v>
      </c>
      <c r="P2129" s="21"/>
      <c r="Q2129" s="50"/>
      <c r="R2129" s="118" t="s">
        <v>81</v>
      </c>
      <c r="S2129" s="118" t="s">
        <v>82</v>
      </c>
      <c r="T2129" s="118" t="s">
        <v>95</v>
      </c>
      <c r="U2129" s="21"/>
      <c r="V2129" s="50"/>
      <c r="W2129" s="118" t="s">
        <v>81</v>
      </c>
      <c r="X2129" s="118" t="s">
        <v>82</v>
      </c>
      <c r="Y2129" s="118" t="s">
        <v>95</v>
      </c>
      <c r="Z2129" s="21"/>
      <c r="AA2129" s="50"/>
      <c r="AB2129" s="118" t="s">
        <v>81</v>
      </c>
      <c r="AC2129" s="118" t="s">
        <v>82</v>
      </c>
      <c r="AD2129" s="118" t="s">
        <v>95</v>
      </c>
      <c r="AE2129" s="21"/>
      <c r="AF2129" s="50"/>
      <c r="AG2129" s="118" t="s">
        <v>81</v>
      </c>
      <c r="AH2129" s="118" t="s">
        <v>82</v>
      </c>
      <c r="AI2129" s="118" t="s">
        <v>95</v>
      </c>
    </row>
    <row r="2130" spans="2:35" x14ac:dyDescent="0.35">
      <c r="B2130" s="50" t="s">
        <v>92</v>
      </c>
      <c r="C2130" s="40">
        <v>545117</v>
      </c>
      <c r="D2130" s="23">
        <v>545256</v>
      </c>
      <c r="E2130" s="119">
        <f>(D2130-C2130)*10</f>
        <v>1390</v>
      </c>
      <c r="F2130" s="21"/>
      <c r="G2130" s="50" t="s">
        <v>92</v>
      </c>
      <c r="H2130" s="40">
        <f t="shared" ref="H2130:H2137" si="1308">D2130</f>
        <v>545256</v>
      </c>
      <c r="I2130" s="23">
        <v>545420</v>
      </c>
      <c r="J2130" s="119">
        <v>1640</v>
      </c>
      <c r="K2130" s="21"/>
      <c r="L2130" s="50" t="s">
        <v>92</v>
      </c>
      <c r="M2130" s="40">
        <f>I2130</f>
        <v>545420</v>
      </c>
      <c r="N2130" s="40">
        <v>545499</v>
      </c>
      <c r="O2130" s="132">
        <v>790</v>
      </c>
      <c r="P2130" s="21"/>
      <c r="Q2130" s="50" t="s">
        <v>92</v>
      </c>
      <c r="R2130" s="40">
        <f t="shared" ref="R2130:R2137" si="1309">N2130</f>
        <v>545499</v>
      </c>
      <c r="S2130" s="23">
        <v>545587</v>
      </c>
      <c r="T2130" s="132">
        <v>880</v>
      </c>
      <c r="U2130" s="21"/>
      <c r="V2130" s="50" t="s">
        <v>92</v>
      </c>
      <c r="W2130" s="23">
        <f t="shared" ref="W2130:W2152" si="1310">S2130</f>
        <v>545587</v>
      </c>
      <c r="X2130" s="40">
        <v>545754</v>
      </c>
      <c r="Y2130" s="119">
        <v>1670</v>
      </c>
      <c r="Z2130" s="21"/>
      <c r="AA2130" s="50" t="s">
        <v>92</v>
      </c>
      <c r="AB2130" s="40">
        <f>X2130</f>
        <v>545754</v>
      </c>
      <c r="AC2130" s="40">
        <v>545835</v>
      </c>
      <c r="AD2130" s="119">
        <v>810</v>
      </c>
      <c r="AE2130" s="21"/>
      <c r="AF2130" s="50" t="s">
        <v>92</v>
      </c>
      <c r="AG2130" s="40">
        <f>AC2130</f>
        <v>545835</v>
      </c>
      <c r="AH2130" s="40">
        <v>546010</v>
      </c>
      <c r="AI2130" s="132">
        <v>1750</v>
      </c>
    </row>
    <row r="2131" spans="2:35" x14ac:dyDescent="0.35">
      <c r="B2131" s="50" t="s">
        <v>6</v>
      </c>
      <c r="C2131" s="40">
        <v>418763</v>
      </c>
      <c r="D2131" s="23">
        <v>418920</v>
      </c>
      <c r="E2131" s="119">
        <f>D2131-C2131</f>
        <v>157</v>
      </c>
      <c r="F2131" s="21"/>
      <c r="G2131" s="50" t="s">
        <v>6</v>
      </c>
      <c r="H2131" s="40">
        <f t="shared" si="1308"/>
        <v>418920</v>
      </c>
      <c r="I2131" s="23">
        <v>419055</v>
      </c>
      <c r="J2131" s="119">
        <f>I2131-H2131</f>
        <v>135</v>
      </c>
      <c r="K2131" s="21"/>
      <c r="L2131" s="50" t="s">
        <v>6</v>
      </c>
      <c r="M2131" s="40">
        <f t="shared" ref="M2131:M2152" si="1311">I2131</f>
        <v>419055</v>
      </c>
      <c r="N2131" s="40">
        <v>419209</v>
      </c>
      <c r="O2131" s="119">
        <f>N2131-M2131</f>
        <v>154</v>
      </c>
      <c r="P2131" s="21"/>
      <c r="Q2131" s="50" t="s">
        <v>6</v>
      </c>
      <c r="R2131" s="40">
        <f t="shared" si="1309"/>
        <v>419209</v>
      </c>
      <c r="S2131" s="23">
        <v>419701</v>
      </c>
      <c r="T2131" s="119">
        <f>S2131-R2131</f>
        <v>492</v>
      </c>
      <c r="U2131" s="21"/>
      <c r="V2131" s="50" t="s">
        <v>6</v>
      </c>
      <c r="W2131" s="23">
        <f t="shared" si="1310"/>
        <v>419701</v>
      </c>
      <c r="X2131" s="40">
        <v>420192</v>
      </c>
      <c r="Y2131" s="119">
        <f>X2131-W2131</f>
        <v>491</v>
      </c>
      <c r="Z2131" s="21"/>
      <c r="AA2131" s="50" t="s">
        <v>6</v>
      </c>
      <c r="AB2131" s="40">
        <f>X2131</f>
        <v>420192</v>
      </c>
      <c r="AC2131" s="40">
        <v>420377</v>
      </c>
      <c r="AD2131" s="119">
        <f>AC2131-AB2131</f>
        <v>185</v>
      </c>
      <c r="AE2131" s="21"/>
      <c r="AF2131" s="50" t="s">
        <v>6</v>
      </c>
      <c r="AG2131" s="40">
        <f>AC2131</f>
        <v>420377</v>
      </c>
      <c r="AH2131" s="40">
        <v>420807</v>
      </c>
      <c r="AI2131" s="119">
        <f>AH2131-AG2131</f>
        <v>430</v>
      </c>
    </row>
    <row r="2132" spans="2:35" x14ac:dyDescent="0.35">
      <c r="B2132" s="50" t="s">
        <v>103</v>
      </c>
      <c r="C2132" s="40">
        <v>292216</v>
      </c>
      <c r="D2132" s="23">
        <v>292959</v>
      </c>
      <c r="E2132" s="119">
        <f>D2132-C2132</f>
        <v>743</v>
      </c>
      <c r="F2132" s="21"/>
      <c r="G2132" s="50" t="s">
        <v>103</v>
      </c>
      <c r="H2132" s="40">
        <f t="shared" si="1308"/>
        <v>292959</v>
      </c>
      <c r="I2132" s="23">
        <v>293696</v>
      </c>
      <c r="J2132" s="119">
        <f>I2132-H2132</f>
        <v>737</v>
      </c>
      <c r="K2132" s="21"/>
      <c r="L2132" s="50" t="s">
        <v>103</v>
      </c>
      <c r="M2132" s="40">
        <f t="shared" si="1311"/>
        <v>293696</v>
      </c>
      <c r="N2132" s="40">
        <v>294419</v>
      </c>
      <c r="O2132" s="132">
        <f>N2132-M2132</f>
        <v>723</v>
      </c>
      <c r="P2132" s="21"/>
      <c r="Q2132" s="50" t="s">
        <v>103</v>
      </c>
      <c r="R2132" s="40">
        <f t="shared" si="1309"/>
        <v>294419</v>
      </c>
      <c r="S2132" s="23">
        <v>295162</v>
      </c>
      <c r="T2132" s="119">
        <f>S2132-R2132</f>
        <v>743</v>
      </c>
      <c r="U2132" s="21"/>
      <c r="V2132" s="50" t="s">
        <v>103</v>
      </c>
      <c r="W2132" s="23">
        <f t="shared" si="1310"/>
        <v>295162</v>
      </c>
      <c r="X2132" s="40">
        <v>295896</v>
      </c>
      <c r="Y2132" s="119">
        <f>X2132-W2132</f>
        <v>734</v>
      </c>
      <c r="Z2132" s="21"/>
      <c r="AA2132" s="50" t="s">
        <v>103</v>
      </c>
      <c r="AB2132" s="40">
        <f t="shared" ref="AB2132:AB2152" si="1312">X2132</f>
        <v>295896</v>
      </c>
      <c r="AC2132" s="40">
        <v>296632</v>
      </c>
      <c r="AD2132" s="132">
        <f>AC2132-AB2132</f>
        <v>736</v>
      </c>
      <c r="AE2132" s="21"/>
      <c r="AF2132" s="50" t="s">
        <v>103</v>
      </c>
      <c r="AG2132" s="40">
        <f t="shared" ref="AG2132:AG2151" si="1313">AC2132</f>
        <v>296632</v>
      </c>
      <c r="AH2132" s="40">
        <v>297373</v>
      </c>
      <c r="AI2132" s="132">
        <f>AH2132-AG2132</f>
        <v>741</v>
      </c>
    </row>
    <row r="2133" spans="2:35" x14ac:dyDescent="0.35">
      <c r="B2133" s="28" t="s">
        <v>100</v>
      </c>
      <c r="C2133" s="40">
        <v>237204</v>
      </c>
      <c r="D2133" s="23">
        <v>237454</v>
      </c>
      <c r="E2133" s="119">
        <f>D2133-C2133</f>
        <v>250</v>
      </c>
      <c r="F2133" s="21"/>
      <c r="G2133" s="28" t="s">
        <v>100</v>
      </c>
      <c r="H2133" s="40">
        <f t="shared" si="1308"/>
        <v>237454</v>
      </c>
      <c r="I2133" s="23">
        <v>237684</v>
      </c>
      <c r="J2133" s="119">
        <f>I2133-H2133</f>
        <v>230</v>
      </c>
      <c r="K2133" s="21"/>
      <c r="L2133" s="28" t="s">
        <v>100</v>
      </c>
      <c r="M2133" s="40">
        <f t="shared" si="1311"/>
        <v>237684</v>
      </c>
      <c r="N2133" s="40">
        <v>237909</v>
      </c>
      <c r="O2133" s="119">
        <f>N2133-M2133</f>
        <v>225</v>
      </c>
      <c r="P2133" s="21"/>
      <c r="Q2133" s="28" t="s">
        <v>100</v>
      </c>
      <c r="R2133" s="40">
        <f t="shared" si="1309"/>
        <v>237909</v>
      </c>
      <c r="S2133" s="23">
        <v>238139</v>
      </c>
      <c r="T2133" s="119">
        <f>S2133-R2133</f>
        <v>230</v>
      </c>
      <c r="U2133" s="21"/>
      <c r="V2133" s="28" t="s">
        <v>100</v>
      </c>
      <c r="W2133" s="23">
        <f t="shared" si="1310"/>
        <v>238139</v>
      </c>
      <c r="X2133" s="40">
        <v>238364</v>
      </c>
      <c r="Y2133" s="132">
        <f>X2133-W2133</f>
        <v>225</v>
      </c>
      <c r="Z2133" s="21"/>
      <c r="AA2133" s="28" t="s">
        <v>100</v>
      </c>
      <c r="AB2133" s="40">
        <f t="shared" si="1312"/>
        <v>238364</v>
      </c>
      <c r="AC2133" s="40">
        <v>238589</v>
      </c>
      <c r="AD2133" s="119">
        <f>AC2133-AB2133</f>
        <v>225</v>
      </c>
      <c r="AE2133" s="21"/>
      <c r="AF2133" s="28" t="s">
        <v>100</v>
      </c>
      <c r="AG2133" s="40">
        <f t="shared" si="1313"/>
        <v>238589</v>
      </c>
      <c r="AH2133" s="40">
        <v>238889</v>
      </c>
      <c r="AI2133" s="119">
        <f>AH2133-AG2133</f>
        <v>300</v>
      </c>
    </row>
    <row r="2134" spans="2:35" x14ac:dyDescent="0.35">
      <c r="B2134" s="28" t="s">
        <v>1176</v>
      </c>
      <c r="C2134" s="40">
        <v>516</v>
      </c>
      <c r="D2134" s="23">
        <v>516</v>
      </c>
      <c r="E2134" s="119">
        <f>D2134-C2134</f>
        <v>0</v>
      </c>
      <c r="F2134" s="21"/>
      <c r="G2134" s="28" t="s">
        <v>1176</v>
      </c>
      <c r="H2134" s="40">
        <f t="shared" si="1308"/>
        <v>516</v>
      </c>
      <c r="I2134" s="23">
        <v>516</v>
      </c>
      <c r="J2134" s="119">
        <f>I2134-H2134</f>
        <v>0</v>
      </c>
      <c r="K2134" s="21"/>
      <c r="L2134" s="28" t="s">
        <v>1176</v>
      </c>
      <c r="M2134" s="40">
        <f t="shared" si="1311"/>
        <v>516</v>
      </c>
      <c r="N2134" s="40">
        <v>516</v>
      </c>
      <c r="O2134" s="119">
        <f>N2134-M2134</f>
        <v>0</v>
      </c>
      <c r="P2134" s="21"/>
      <c r="Q2134" s="28" t="s">
        <v>1176</v>
      </c>
      <c r="R2134" s="40">
        <f t="shared" si="1309"/>
        <v>516</v>
      </c>
      <c r="S2134" s="23">
        <v>516</v>
      </c>
      <c r="T2134" s="119">
        <f>S2134-R2134</f>
        <v>0</v>
      </c>
      <c r="U2134" s="21"/>
      <c r="V2134" s="28" t="s">
        <v>1176</v>
      </c>
      <c r="W2134" s="23">
        <f t="shared" si="1310"/>
        <v>516</v>
      </c>
      <c r="X2134" s="40">
        <v>516</v>
      </c>
      <c r="Y2134" s="119">
        <f>X2134-W2134</f>
        <v>0</v>
      </c>
      <c r="Z2134" s="21"/>
      <c r="AA2134" s="28" t="s">
        <v>1176</v>
      </c>
      <c r="AB2134" s="40">
        <f t="shared" si="1312"/>
        <v>516</v>
      </c>
      <c r="AC2134" s="40">
        <v>516</v>
      </c>
      <c r="AD2134" s="119">
        <f>AC2134-AB2134</f>
        <v>0</v>
      </c>
      <c r="AE2134" s="21"/>
      <c r="AF2134" s="28" t="s">
        <v>1176</v>
      </c>
      <c r="AG2134" s="40">
        <f t="shared" si="1313"/>
        <v>516</v>
      </c>
      <c r="AH2134" s="40">
        <v>516</v>
      </c>
      <c r="AI2134" s="119">
        <f>AH2134-AG2134</f>
        <v>0</v>
      </c>
    </row>
    <row r="2135" spans="2:35" x14ac:dyDescent="0.35">
      <c r="B2135" s="28" t="s">
        <v>1179</v>
      </c>
      <c r="C2135" s="40">
        <v>12279</v>
      </c>
      <c r="D2135" s="23">
        <v>12279</v>
      </c>
      <c r="E2135" s="119">
        <f>D2135-C2135</f>
        <v>0</v>
      </c>
      <c r="F2135" s="21"/>
      <c r="G2135" s="28" t="s">
        <v>1179</v>
      </c>
      <c r="H2135" s="40">
        <f t="shared" si="1308"/>
        <v>12279</v>
      </c>
      <c r="I2135" s="23">
        <v>12279</v>
      </c>
      <c r="J2135" s="119">
        <f>I2135-H2135</f>
        <v>0</v>
      </c>
      <c r="K2135" s="21"/>
      <c r="L2135" s="28" t="s">
        <v>1179</v>
      </c>
      <c r="M2135" s="40">
        <f t="shared" si="1311"/>
        <v>12279</v>
      </c>
      <c r="N2135" s="40">
        <v>12279</v>
      </c>
      <c r="O2135" s="119">
        <f>N2135-M2135</f>
        <v>0</v>
      </c>
      <c r="P2135" s="21"/>
      <c r="Q2135" s="28" t="s">
        <v>1179</v>
      </c>
      <c r="R2135" s="40">
        <f t="shared" si="1309"/>
        <v>12279</v>
      </c>
      <c r="S2135" s="23">
        <v>12279</v>
      </c>
      <c r="T2135" s="119">
        <f>S2135-R2135</f>
        <v>0</v>
      </c>
      <c r="U2135" s="21"/>
      <c r="V2135" s="28" t="s">
        <v>1179</v>
      </c>
      <c r="W2135" s="23">
        <f t="shared" si="1310"/>
        <v>12279</v>
      </c>
      <c r="X2135" s="40">
        <v>12279</v>
      </c>
      <c r="Y2135" s="119">
        <f>X2135-W2135</f>
        <v>0</v>
      </c>
      <c r="Z2135" s="21"/>
      <c r="AA2135" s="28" t="s">
        <v>1179</v>
      </c>
      <c r="AB2135" s="40">
        <f t="shared" si="1312"/>
        <v>12279</v>
      </c>
      <c r="AC2135" s="40">
        <v>12279</v>
      </c>
      <c r="AD2135" s="119">
        <f>AC2135-AB2135</f>
        <v>0</v>
      </c>
      <c r="AE2135" s="21"/>
      <c r="AF2135" s="28" t="s">
        <v>1179</v>
      </c>
      <c r="AG2135" s="40">
        <f t="shared" si="1313"/>
        <v>12279</v>
      </c>
      <c r="AH2135" s="40">
        <v>12279</v>
      </c>
      <c r="AI2135" s="119">
        <f>AH2135-AG2135</f>
        <v>0</v>
      </c>
    </row>
    <row r="2136" spans="2:35" x14ac:dyDescent="0.35">
      <c r="B2136" s="50" t="s">
        <v>3</v>
      </c>
      <c r="C2136" s="40">
        <v>417557</v>
      </c>
      <c r="D2136" s="23">
        <v>417720</v>
      </c>
      <c r="E2136" s="119">
        <f>(D2136-C2136)*10</f>
        <v>1630</v>
      </c>
      <c r="F2136" s="21"/>
      <c r="G2136" s="50" t="s">
        <v>3</v>
      </c>
      <c r="H2136" s="40">
        <f t="shared" si="1308"/>
        <v>417720</v>
      </c>
      <c r="I2136" s="23">
        <v>417862</v>
      </c>
      <c r="J2136" s="119">
        <f>(I2136-H2136)*10</f>
        <v>1420</v>
      </c>
      <c r="K2136" s="21"/>
      <c r="L2136" s="50" t="s">
        <v>3</v>
      </c>
      <c r="M2136" s="40">
        <f t="shared" si="1311"/>
        <v>417862</v>
      </c>
      <c r="N2136" s="40">
        <v>418008</v>
      </c>
      <c r="O2136" s="119">
        <f>(N2136-M2136)*10</f>
        <v>1460</v>
      </c>
      <c r="P2136" s="21"/>
      <c r="Q2136" s="50" t="s">
        <v>3</v>
      </c>
      <c r="R2136" s="40">
        <f t="shared" si="1309"/>
        <v>418008</v>
      </c>
      <c r="S2136" s="23">
        <v>418009</v>
      </c>
      <c r="T2136" s="119">
        <f>(S2136-R2136)*10</f>
        <v>10</v>
      </c>
      <c r="U2136" s="21"/>
      <c r="V2136" s="50" t="s">
        <v>3</v>
      </c>
      <c r="W2136" s="23">
        <f t="shared" si="1310"/>
        <v>418009</v>
      </c>
      <c r="X2136" s="40">
        <v>418149</v>
      </c>
      <c r="Y2136" s="119">
        <f>(X2136-W2136)*10</f>
        <v>1400</v>
      </c>
      <c r="Z2136" s="21"/>
      <c r="AA2136" s="50" t="s">
        <v>3</v>
      </c>
      <c r="AB2136" s="40">
        <f t="shared" si="1312"/>
        <v>418149</v>
      </c>
      <c r="AC2136" s="40">
        <v>418337</v>
      </c>
      <c r="AD2136" s="119">
        <f>(AC2136-AB2136)*10</f>
        <v>1880</v>
      </c>
      <c r="AE2136" s="21"/>
      <c r="AF2136" s="50" t="s">
        <v>3</v>
      </c>
      <c r="AG2136" s="40">
        <f t="shared" si="1313"/>
        <v>418337</v>
      </c>
      <c r="AH2136" s="40">
        <v>418504</v>
      </c>
      <c r="AI2136" s="119">
        <f>(AH2136-AG2136)*10</f>
        <v>1670</v>
      </c>
    </row>
    <row r="2137" spans="2:35" x14ac:dyDescent="0.35">
      <c r="B2137" s="50" t="s">
        <v>83</v>
      </c>
      <c r="C2137" s="40">
        <v>33597</v>
      </c>
      <c r="D2137" s="23">
        <v>33603</v>
      </c>
      <c r="E2137" s="119">
        <f>D2137-Supply!C2137</f>
        <v>6</v>
      </c>
      <c r="F2137" s="21"/>
      <c r="G2137" s="50" t="s">
        <v>83</v>
      </c>
      <c r="H2137" s="40">
        <f t="shared" si="1308"/>
        <v>33603</v>
      </c>
      <c r="I2137" s="23">
        <v>33610</v>
      </c>
      <c r="J2137" s="119">
        <f>I2137-Supply!H2137</f>
        <v>7</v>
      </c>
      <c r="K2137" s="21"/>
      <c r="L2137" s="50" t="s">
        <v>83</v>
      </c>
      <c r="M2137" s="40">
        <f t="shared" si="1311"/>
        <v>33610</v>
      </c>
      <c r="N2137" s="40">
        <v>33617</v>
      </c>
      <c r="O2137" s="119">
        <f>N2137-Supply!M2137</f>
        <v>7</v>
      </c>
      <c r="P2137" s="21"/>
      <c r="Q2137" s="50" t="s">
        <v>83</v>
      </c>
      <c r="R2137" s="40">
        <f t="shared" si="1309"/>
        <v>33617</v>
      </c>
      <c r="S2137" s="23">
        <v>33628</v>
      </c>
      <c r="T2137" s="119">
        <f>S2137-Supply!R2137</f>
        <v>11</v>
      </c>
      <c r="U2137" s="21"/>
      <c r="V2137" s="50" t="s">
        <v>83</v>
      </c>
      <c r="W2137" s="23">
        <f t="shared" si="1310"/>
        <v>33628</v>
      </c>
      <c r="X2137" s="40">
        <v>33636</v>
      </c>
      <c r="Y2137" s="132">
        <f>X2137-W2137</f>
        <v>8</v>
      </c>
      <c r="Z2137" s="21"/>
      <c r="AA2137" s="50" t="s">
        <v>83</v>
      </c>
      <c r="AB2137" s="40">
        <f t="shared" si="1312"/>
        <v>33636</v>
      </c>
      <c r="AC2137" s="40">
        <v>33642</v>
      </c>
      <c r="AD2137" s="132">
        <f>AC2137-Supply!AB2137</f>
        <v>6</v>
      </c>
      <c r="AE2137" s="21"/>
      <c r="AF2137" s="50" t="s">
        <v>83</v>
      </c>
      <c r="AG2137" s="40">
        <f t="shared" si="1313"/>
        <v>33642</v>
      </c>
      <c r="AH2137" s="40">
        <v>33649</v>
      </c>
      <c r="AI2137" s="119">
        <f>AH2137-Supply!AG2137</f>
        <v>7</v>
      </c>
    </row>
    <row r="2138" spans="2:35" x14ac:dyDescent="0.35">
      <c r="B2138" s="50" t="s">
        <v>84</v>
      </c>
      <c r="C2138" s="40">
        <v>64734</v>
      </c>
      <c r="D2138" s="23">
        <v>64742</v>
      </c>
      <c r="E2138" s="119">
        <f>D2138-Supply!C2138</f>
        <v>8</v>
      </c>
      <c r="F2138" s="21"/>
      <c r="G2138" s="50" t="s">
        <v>84</v>
      </c>
      <c r="H2138" s="40">
        <f>D2138</f>
        <v>64742</v>
      </c>
      <c r="I2138" s="23">
        <v>64777</v>
      </c>
      <c r="J2138" s="119">
        <f>I2138-H2138</f>
        <v>35</v>
      </c>
      <c r="K2138" s="21"/>
      <c r="L2138" s="50" t="s">
        <v>84</v>
      </c>
      <c r="M2138" s="40">
        <f t="shared" si="1311"/>
        <v>64777</v>
      </c>
      <c r="N2138" s="40">
        <v>64793</v>
      </c>
      <c r="O2138" s="119">
        <f>N2138-M2138</f>
        <v>16</v>
      </c>
      <c r="P2138" s="21"/>
      <c r="Q2138" s="50" t="s">
        <v>84</v>
      </c>
      <c r="R2138" s="40">
        <f>N2138</f>
        <v>64793</v>
      </c>
      <c r="S2138" s="23">
        <v>64927</v>
      </c>
      <c r="T2138" s="119">
        <v>65</v>
      </c>
      <c r="U2138" s="21"/>
      <c r="V2138" s="50" t="s">
        <v>84</v>
      </c>
      <c r="W2138" s="23">
        <f t="shared" si="1310"/>
        <v>64927</v>
      </c>
      <c r="X2138" s="40">
        <v>65062</v>
      </c>
      <c r="Y2138" s="119">
        <f>X2138-W2138</f>
        <v>135</v>
      </c>
      <c r="Z2138" s="21"/>
      <c r="AA2138" s="50" t="s">
        <v>84</v>
      </c>
      <c r="AB2138" s="40">
        <f t="shared" si="1312"/>
        <v>65062</v>
      </c>
      <c r="AC2138" s="40">
        <v>65097</v>
      </c>
      <c r="AD2138" s="119">
        <f>AC2138-AB2138</f>
        <v>35</v>
      </c>
      <c r="AE2138" s="21"/>
      <c r="AF2138" s="50" t="s">
        <v>84</v>
      </c>
      <c r="AG2138" s="40">
        <f t="shared" si="1313"/>
        <v>65097</v>
      </c>
      <c r="AH2138" s="40">
        <v>65098</v>
      </c>
      <c r="AI2138" s="119">
        <f>AH2138-AG2138</f>
        <v>1</v>
      </c>
    </row>
    <row r="2139" spans="2:35" x14ac:dyDescent="0.35">
      <c r="B2139" s="50" t="s">
        <v>98</v>
      </c>
      <c r="C2139" s="40">
        <v>139852</v>
      </c>
      <c r="D2139" s="23">
        <v>139852</v>
      </c>
      <c r="E2139" s="119">
        <f>D2139-C2139</f>
        <v>0</v>
      </c>
      <c r="F2139" s="21"/>
      <c r="G2139" s="50" t="s">
        <v>98</v>
      </c>
      <c r="H2139" s="40">
        <f t="shared" ref="H2139:H2152" si="1314">D2139</f>
        <v>139852</v>
      </c>
      <c r="I2139" s="23">
        <v>139852</v>
      </c>
      <c r="J2139" s="119">
        <f>I2139-H2139</f>
        <v>0</v>
      </c>
      <c r="K2139" s="21"/>
      <c r="L2139" s="50" t="s">
        <v>98</v>
      </c>
      <c r="M2139" s="40">
        <f t="shared" si="1311"/>
        <v>139852</v>
      </c>
      <c r="N2139" s="40">
        <v>139852</v>
      </c>
      <c r="O2139" s="119">
        <f>N2139-M2139</f>
        <v>0</v>
      </c>
      <c r="P2139" s="21"/>
      <c r="Q2139" s="50" t="s">
        <v>98</v>
      </c>
      <c r="R2139" s="40">
        <f t="shared" ref="R2139:R2152" si="1315">N2139</f>
        <v>139852</v>
      </c>
      <c r="S2139" s="23">
        <v>139852</v>
      </c>
      <c r="T2139" s="119">
        <f>S2139-R2139</f>
        <v>0</v>
      </c>
      <c r="U2139" s="21"/>
      <c r="V2139" s="50" t="s">
        <v>98</v>
      </c>
      <c r="W2139" s="23">
        <f t="shared" si="1310"/>
        <v>139852</v>
      </c>
      <c r="X2139" s="40">
        <v>139852</v>
      </c>
      <c r="Y2139" s="119">
        <f>X2139-W2139</f>
        <v>0</v>
      </c>
      <c r="Z2139" s="21"/>
      <c r="AA2139" s="50" t="s">
        <v>98</v>
      </c>
      <c r="AB2139" s="40">
        <f t="shared" si="1312"/>
        <v>139852</v>
      </c>
      <c r="AC2139" s="40">
        <v>139852</v>
      </c>
      <c r="AD2139" s="132">
        <v>0</v>
      </c>
      <c r="AE2139" s="21"/>
      <c r="AF2139" s="50" t="s">
        <v>98</v>
      </c>
      <c r="AG2139" s="40">
        <f t="shared" si="1313"/>
        <v>139852</v>
      </c>
      <c r="AH2139" s="40">
        <v>139852</v>
      </c>
      <c r="AI2139" s="119">
        <f>AH2139-AG2139</f>
        <v>0</v>
      </c>
    </row>
    <row r="2140" spans="2:35" x14ac:dyDescent="0.35">
      <c r="B2140" s="50" t="s">
        <v>85</v>
      </c>
      <c r="C2140" s="40">
        <v>1082</v>
      </c>
      <c r="D2140" s="23">
        <v>1082</v>
      </c>
      <c r="E2140" s="119">
        <f>D2140-C2140</f>
        <v>0</v>
      </c>
      <c r="F2140" s="21"/>
      <c r="G2140" s="50" t="s">
        <v>85</v>
      </c>
      <c r="H2140" s="40">
        <f t="shared" si="1314"/>
        <v>1082</v>
      </c>
      <c r="I2140" s="23">
        <v>1082</v>
      </c>
      <c r="J2140" s="119">
        <f>I2140-H2140</f>
        <v>0</v>
      </c>
      <c r="K2140" s="21"/>
      <c r="L2140" s="50" t="s">
        <v>85</v>
      </c>
      <c r="M2140" s="40">
        <f t="shared" si="1311"/>
        <v>1082</v>
      </c>
      <c r="N2140" s="40">
        <v>1082</v>
      </c>
      <c r="O2140" s="119">
        <f>N2140-M2140</f>
        <v>0</v>
      </c>
      <c r="P2140" s="21"/>
      <c r="Q2140" s="50" t="s">
        <v>85</v>
      </c>
      <c r="R2140" s="40">
        <f t="shared" si="1315"/>
        <v>1082</v>
      </c>
      <c r="S2140" s="23">
        <v>1082</v>
      </c>
      <c r="T2140" s="119">
        <f>S2140-R2140</f>
        <v>0</v>
      </c>
      <c r="U2140" s="21"/>
      <c r="V2140" s="50" t="s">
        <v>85</v>
      </c>
      <c r="W2140" s="23">
        <f t="shared" si="1310"/>
        <v>1082</v>
      </c>
      <c r="X2140" s="40">
        <v>1082</v>
      </c>
      <c r="Y2140" s="119">
        <f>X2140-W2140</f>
        <v>0</v>
      </c>
      <c r="Z2140" s="21"/>
      <c r="AA2140" s="50" t="s">
        <v>85</v>
      </c>
      <c r="AB2140" s="40">
        <f t="shared" si="1312"/>
        <v>1082</v>
      </c>
      <c r="AC2140" s="40">
        <v>1082</v>
      </c>
      <c r="AD2140" s="119">
        <f>AC2140-AB2140</f>
        <v>0</v>
      </c>
      <c r="AE2140" s="21"/>
      <c r="AF2140" s="50" t="s">
        <v>85</v>
      </c>
      <c r="AG2140" s="40">
        <f t="shared" si="1313"/>
        <v>1082</v>
      </c>
      <c r="AH2140" s="40">
        <v>1082</v>
      </c>
      <c r="AI2140" s="119">
        <f>AH2140-AG2140</f>
        <v>0</v>
      </c>
    </row>
    <row r="2141" spans="2:35" x14ac:dyDescent="0.35">
      <c r="B2141" s="50" t="s">
        <v>86</v>
      </c>
      <c r="C2141" s="40">
        <v>11351</v>
      </c>
      <c r="D2141" s="23">
        <v>11506</v>
      </c>
      <c r="E2141" s="119">
        <f>D2141-C2141</f>
        <v>155</v>
      </c>
      <c r="F2141" s="21"/>
      <c r="G2141" s="50" t="s">
        <v>86</v>
      </c>
      <c r="H2141" s="40">
        <f t="shared" si="1314"/>
        <v>11506</v>
      </c>
      <c r="I2141" s="23">
        <v>11660</v>
      </c>
      <c r="J2141" s="119">
        <f>I2141-H2141</f>
        <v>154</v>
      </c>
      <c r="K2141" s="21"/>
      <c r="L2141" s="50" t="s">
        <v>86</v>
      </c>
      <c r="M2141" s="40">
        <f t="shared" si="1311"/>
        <v>11660</v>
      </c>
      <c r="N2141" s="40">
        <v>11809</v>
      </c>
      <c r="O2141" s="119">
        <f>N2141-M2141</f>
        <v>149</v>
      </c>
      <c r="P2141" s="21"/>
      <c r="Q2141" s="50" t="s">
        <v>86</v>
      </c>
      <c r="R2141" s="40">
        <f t="shared" si="1315"/>
        <v>11809</v>
      </c>
      <c r="S2141" s="23">
        <v>11949</v>
      </c>
      <c r="T2141" s="119">
        <f>S2141-R2141</f>
        <v>140</v>
      </c>
      <c r="U2141" s="21"/>
      <c r="V2141" s="50" t="s">
        <v>86</v>
      </c>
      <c r="W2141" s="23">
        <f t="shared" si="1310"/>
        <v>11949</v>
      </c>
      <c r="X2141" s="40">
        <v>12107</v>
      </c>
      <c r="Y2141" s="119">
        <f>X2141-W2141</f>
        <v>158</v>
      </c>
      <c r="Z2141" s="21"/>
      <c r="AA2141" s="50" t="s">
        <v>86</v>
      </c>
      <c r="AB2141" s="40">
        <f t="shared" si="1312"/>
        <v>12107</v>
      </c>
      <c r="AC2141" s="40">
        <v>12283</v>
      </c>
      <c r="AD2141" s="119">
        <f>AC2141-AB2141</f>
        <v>176</v>
      </c>
      <c r="AE2141" s="21"/>
      <c r="AF2141" s="50" t="s">
        <v>86</v>
      </c>
      <c r="AG2141" s="40">
        <f t="shared" si="1313"/>
        <v>12283</v>
      </c>
      <c r="AH2141" s="40">
        <v>12490</v>
      </c>
      <c r="AI2141" s="119">
        <f>AH2141-AG2141</f>
        <v>207</v>
      </c>
    </row>
    <row r="2142" spans="2:35" x14ac:dyDescent="0.35">
      <c r="B2142" s="50" t="s">
        <v>93</v>
      </c>
      <c r="C2142" s="40"/>
      <c r="D2142" s="23"/>
      <c r="E2142" s="119">
        <f>E2141+E2140+E2139+E2138+E2137+E2136</f>
        <v>1799</v>
      </c>
      <c r="F2142" s="21"/>
      <c r="G2142" s="50" t="s">
        <v>93</v>
      </c>
      <c r="H2142" s="40">
        <f t="shared" si="1314"/>
        <v>0</v>
      </c>
      <c r="I2142" s="23"/>
      <c r="J2142" s="119">
        <f>J2141+J2140+J2139+J2138+J2137+J2136</f>
        <v>1616</v>
      </c>
      <c r="K2142" s="21"/>
      <c r="L2142" s="50" t="s">
        <v>93</v>
      </c>
      <c r="M2142" s="40">
        <f t="shared" si="1311"/>
        <v>0</v>
      </c>
      <c r="N2142" s="40"/>
      <c r="O2142" s="119">
        <f>O2141+O2140+O2139+O2138+O2137+O2136</f>
        <v>1632</v>
      </c>
      <c r="P2142" s="21"/>
      <c r="Q2142" s="50" t="s">
        <v>93</v>
      </c>
      <c r="R2142" s="40">
        <f t="shared" si="1315"/>
        <v>0</v>
      </c>
      <c r="S2142" s="23"/>
      <c r="T2142" s="119">
        <f>T2141+T2140+T2139+T2138+T2137+T2136</f>
        <v>226</v>
      </c>
      <c r="U2142" s="21"/>
      <c r="V2142" s="50" t="s">
        <v>93</v>
      </c>
      <c r="W2142" s="23">
        <f t="shared" si="1310"/>
        <v>0</v>
      </c>
      <c r="X2142" s="40"/>
      <c r="Y2142" s="132">
        <f>Y2141+Y2140+Y2139+Y2138+Y2137+Y2136</f>
        <v>1701</v>
      </c>
      <c r="Z2142" s="21"/>
      <c r="AA2142" s="50" t="s">
        <v>93</v>
      </c>
      <c r="AB2142" s="40">
        <f t="shared" si="1312"/>
        <v>0</v>
      </c>
      <c r="AC2142" s="40"/>
      <c r="AD2142" s="119">
        <f>AD2141+AD2140+AD2139+AD2138+AD2137+AD2136</f>
        <v>2097</v>
      </c>
      <c r="AE2142" s="21"/>
      <c r="AF2142" s="50" t="s">
        <v>93</v>
      </c>
      <c r="AG2142" s="40">
        <f t="shared" si="1313"/>
        <v>0</v>
      </c>
      <c r="AH2142" s="40"/>
      <c r="AI2142" s="119">
        <f>AI2141+AI2140+AI2139+AI2138+AI2137+AI2136</f>
        <v>1885</v>
      </c>
    </row>
    <row r="2143" spans="2:35" x14ac:dyDescent="0.35">
      <c r="B2143" s="50" t="s">
        <v>87</v>
      </c>
      <c r="C2143" s="40">
        <v>1610118</v>
      </c>
      <c r="D2143" s="40">
        <v>1610118</v>
      </c>
      <c r="E2143" s="119">
        <f t="shared" ref="E2143:E2149" si="1316">D2143-C2143</f>
        <v>0</v>
      </c>
      <c r="F2143" s="21"/>
      <c r="G2143" s="50" t="s">
        <v>87</v>
      </c>
      <c r="H2143" s="40">
        <f t="shared" si="1314"/>
        <v>1610118</v>
      </c>
      <c r="I2143" s="40">
        <v>1610118</v>
      </c>
      <c r="J2143" s="132">
        <f t="shared" ref="J2143:J2149" si="1317">I2143-H2143</f>
        <v>0</v>
      </c>
      <c r="K2143" s="21"/>
      <c r="L2143" s="50" t="s">
        <v>87</v>
      </c>
      <c r="M2143" s="40">
        <f t="shared" si="1311"/>
        <v>1610118</v>
      </c>
      <c r="N2143" s="40">
        <v>1610118</v>
      </c>
      <c r="O2143" s="119">
        <f t="shared" ref="O2143:O2149" si="1318">N2143-M2143</f>
        <v>0</v>
      </c>
      <c r="P2143" s="21"/>
      <c r="Q2143" s="50" t="s">
        <v>87</v>
      </c>
      <c r="R2143" s="40">
        <f t="shared" si="1315"/>
        <v>1610118</v>
      </c>
      <c r="S2143" s="40">
        <v>1610118</v>
      </c>
      <c r="T2143" s="132">
        <f t="shared" ref="T2143:T2149" si="1319">S2143-R2143</f>
        <v>0</v>
      </c>
      <c r="U2143" s="21"/>
      <c r="V2143" s="50" t="s">
        <v>87</v>
      </c>
      <c r="W2143" s="23">
        <f t="shared" si="1310"/>
        <v>1610118</v>
      </c>
      <c r="X2143" s="40">
        <v>1610118</v>
      </c>
      <c r="Y2143" s="119">
        <f t="shared" ref="Y2143:Y2149" si="1320">X2143-W2143</f>
        <v>0</v>
      </c>
      <c r="Z2143" s="21"/>
      <c r="AA2143" s="50" t="s">
        <v>87</v>
      </c>
      <c r="AB2143" s="40">
        <f t="shared" si="1312"/>
        <v>1610118</v>
      </c>
      <c r="AC2143" s="40">
        <v>1610118</v>
      </c>
      <c r="AD2143" s="119">
        <v>0</v>
      </c>
      <c r="AE2143" s="21"/>
      <c r="AF2143" s="50" t="s">
        <v>87</v>
      </c>
      <c r="AG2143" s="40">
        <f t="shared" si="1313"/>
        <v>1610118</v>
      </c>
      <c r="AH2143" s="40">
        <v>1610118</v>
      </c>
      <c r="AI2143" s="119">
        <f t="shared" ref="AI2143:AI2149" si="1321">AH2143-AG2143</f>
        <v>0</v>
      </c>
    </row>
    <row r="2144" spans="2:35" x14ac:dyDescent="0.35">
      <c r="B2144" s="50" t="s">
        <v>96</v>
      </c>
      <c r="C2144" s="40">
        <v>969466</v>
      </c>
      <c r="D2144" s="23">
        <v>969712</v>
      </c>
      <c r="E2144" s="119">
        <f t="shared" si="1316"/>
        <v>246</v>
      </c>
      <c r="F2144" s="21"/>
      <c r="G2144" s="50" t="s">
        <v>96</v>
      </c>
      <c r="H2144" s="40">
        <f t="shared" si="1314"/>
        <v>969712</v>
      </c>
      <c r="I2144" s="23">
        <v>969951</v>
      </c>
      <c r="J2144" s="119">
        <f t="shared" si="1317"/>
        <v>239</v>
      </c>
      <c r="K2144" s="21"/>
      <c r="L2144" s="50" t="s">
        <v>96</v>
      </c>
      <c r="M2144" s="40">
        <f t="shared" si="1311"/>
        <v>969951</v>
      </c>
      <c r="N2144" s="40">
        <v>970249</v>
      </c>
      <c r="O2144" s="119">
        <f t="shared" si="1318"/>
        <v>298</v>
      </c>
      <c r="P2144" s="21"/>
      <c r="Q2144" s="50" t="s">
        <v>96</v>
      </c>
      <c r="R2144" s="40">
        <f t="shared" si="1315"/>
        <v>970249</v>
      </c>
      <c r="S2144" s="23">
        <v>970490</v>
      </c>
      <c r="T2144" s="119">
        <f t="shared" si="1319"/>
        <v>241</v>
      </c>
      <c r="U2144" s="21"/>
      <c r="V2144" s="50" t="s">
        <v>96</v>
      </c>
      <c r="W2144" s="23">
        <f t="shared" si="1310"/>
        <v>970490</v>
      </c>
      <c r="X2144" s="40">
        <v>970775</v>
      </c>
      <c r="Y2144" s="119">
        <f t="shared" si="1320"/>
        <v>285</v>
      </c>
      <c r="Z2144" s="21"/>
      <c r="AA2144" s="50" t="s">
        <v>96</v>
      </c>
      <c r="AB2144" s="40">
        <f t="shared" si="1312"/>
        <v>970775</v>
      </c>
      <c r="AC2144" s="40">
        <v>971017</v>
      </c>
      <c r="AD2144" s="119">
        <f t="shared" ref="AD2144:AD2149" si="1322">AC2144-AB2144</f>
        <v>242</v>
      </c>
      <c r="AE2144" s="21"/>
      <c r="AF2144" s="50" t="s">
        <v>96</v>
      </c>
      <c r="AG2144" s="40">
        <f t="shared" si="1313"/>
        <v>971017</v>
      </c>
      <c r="AH2144" s="40">
        <v>971284</v>
      </c>
      <c r="AI2144" s="119">
        <f t="shared" si="1321"/>
        <v>267</v>
      </c>
    </row>
    <row r="2145" spans="2:35" x14ac:dyDescent="0.35">
      <c r="B2145" s="50" t="s">
        <v>88</v>
      </c>
      <c r="C2145" s="40">
        <v>0</v>
      </c>
      <c r="D2145" s="23">
        <v>0</v>
      </c>
      <c r="E2145" s="119">
        <f t="shared" si="1316"/>
        <v>0</v>
      </c>
      <c r="F2145" s="21"/>
      <c r="G2145" s="50" t="s">
        <v>88</v>
      </c>
      <c r="H2145" s="40">
        <f t="shared" si="1314"/>
        <v>0</v>
      </c>
      <c r="I2145" s="23">
        <v>0</v>
      </c>
      <c r="J2145" s="119">
        <f t="shared" si="1317"/>
        <v>0</v>
      </c>
      <c r="K2145" s="21"/>
      <c r="L2145" s="50" t="s">
        <v>88</v>
      </c>
      <c r="M2145" s="40">
        <f t="shared" si="1311"/>
        <v>0</v>
      </c>
      <c r="N2145" s="40">
        <v>0</v>
      </c>
      <c r="O2145" s="119">
        <f t="shared" si="1318"/>
        <v>0</v>
      </c>
      <c r="P2145" s="21"/>
      <c r="Q2145" s="50" t="s">
        <v>88</v>
      </c>
      <c r="R2145" s="40">
        <f t="shared" si="1315"/>
        <v>0</v>
      </c>
      <c r="S2145" s="23">
        <v>0</v>
      </c>
      <c r="T2145" s="119">
        <f t="shared" si="1319"/>
        <v>0</v>
      </c>
      <c r="U2145" s="21"/>
      <c r="V2145" s="50" t="s">
        <v>88</v>
      </c>
      <c r="W2145" s="23">
        <f t="shared" si="1310"/>
        <v>0</v>
      </c>
      <c r="X2145" s="40">
        <v>0</v>
      </c>
      <c r="Y2145" s="119">
        <f t="shared" si="1320"/>
        <v>0</v>
      </c>
      <c r="Z2145" s="21"/>
      <c r="AA2145" s="50" t="s">
        <v>88</v>
      </c>
      <c r="AB2145" s="40">
        <f t="shared" si="1312"/>
        <v>0</v>
      </c>
      <c r="AC2145" s="40">
        <v>0</v>
      </c>
      <c r="AD2145" s="119">
        <f t="shared" si="1322"/>
        <v>0</v>
      </c>
      <c r="AE2145" s="21"/>
      <c r="AF2145" s="50" t="s">
        <v>88</v>
      </c>
      <c r="AG2145" s="40">
        <f t="shared" si="1313"/>
        <v>0</v>
      </c>
      <c r="AH2145" s="40">
        <v>0</v>
      </c>
      <c r="AI2145" s="119">
        <f t="shared" si="1321"/>
        <v>0</v>
      </c>
    </row>
    <row r="2146" spans="2:35" x14ac:dyDescent="0.35">
      <c r="B2146" s="50" t="s">
        <v>108</v>
      </c>
      <c r="C2146" s="40">
        <v>3470</v>
      </c>
      <c r="D2146" s="23">
        <v>3472</v>
      </c>
      <c r="E2146" s="119">
        <f t="shared" si="1316"/>
        <v>2</v>
      </c>
      <c r="F2146" s="21"/>
      <c r="G2146" s="50" t="s">
        <v>108</v>
      </c>
      <c r="H2146" s="40">
        <f t="shared" si="1314"/>
        <v>3472</v>
      </c>
      <c r="I2146" s="23">
        <v>3473</v>
      </c>
      <c r="J2146" s="119">
        <f t="shared" si="1317"/>
        <v>1</v>
      </c>
      <c r="K2146" s="21"/>
      <c r="L2146" s="50" t="s">
        <v>108</v>
      </c>
      <c r="M2146" s="40">
        <f t="shared" si="1311"/>
        <v>3473</v>
      </c>
      <c r="N2146" s="40">
        <v>3474</v>
      </c>
      <c r="O2146" s="119">
        <f t="shared" si="1318"/>
        <v>1</v>
      </c>
      <c r="P2146" s="21"/>
      <c r="Q2146" s="50" t="s">
        <v>108</v>
      </c>
      <c r="R2146" s="40">
        <f t="shared" si="1315"/>
        <v>3474</v>
      </c>
      <c r="S2146" s="23">
        <v>3474</v>
      </c>
      <c r="T2146" s="119">
        <f t="shared" si="1319"/>
        <v>0</v>
      </c>
      <c r="U2146" s="21"/>
      <c r="V2146" s="50" t="s">
        <v>108</v>
      </c>
      <c r="W2146" s="23">
        <f t="shared" si="1310"/>
        <v>3474</v>
      </c>
      <c r="X2146" s="40">
        <v>3475</v>
      </c>
      <c r="Y2146" s="119">
        <f t="shared" si="1320"/>
        <v>1</v>
      </c>
      <c r="Z2146" s="21"/>
      <c r="AA2146" s="50" t="s">
        <v>108</v>
      </c>
      <c r="AB2146" s="40">
        <f t="shared" si="1312"/>
        <v>3475</v>
      </c>
      <c r="AC2146" s="40">
        <v>3477</v>
      </c>
      <c r="AD2146" s="119">
        <f t="shared" si="1322"/>
        <v>2</v>
      </c>
      <c r="AE2146" s="21"/>
      <c r="AF2146" s="50" t="s">
        <v>108</v>
      </c>
      <c r="AG2146" s="40">
        <f t="shared" si="1313"/>
        <v>3477</v>
      </c>
      <c r="AH2146" s="40">
        <v>3477</v>
      </c>
      <c r="AI2146" s="119">
        <f t="shared" si="1321"/>
        <v>0</v>
      </c>
    </row>
    <row r="2147" spans="2:35" x14ac:dyDescent="0.35">
      <c r="B2147" s="50" t="s">
        <v>89</v>
      </c>
      <c r="C2147" s="40">
        <v>759750</v>
      </c>
      <c r="D2147" s="23">
        <v>760147</v>
      </c>
      <c r="E2147" s="119">
        <f t="shared" si="1316"/>
        <v>397</v>
      </c>
      <c r="F2147" s="21"/>
      <c r="G2147" s="50" t="s">
        <v>89</v>
      </c>
      <c r="H2147" s="40">
        <f t="shared" si="1314"/>
        <v>760147</v>
      </c>
      <c r="I2147" s="23">
        <v>760353</v>
      </c>
      <c r="J2147" s="119">
        <f t="shared" si="1317"/>
        <v>206</v>
      </c>
      <c r="K2147" s="21"/>
      <c r="L2147" s="50" t="s">
        <v>89</v>
      </c>
      <c r="M2147" s="40">
        <f t="shared" si="1311"/>
        <v>760353</v>
      </c>
      <c r="N2147" s="40">
        <v>760629</v>
      </c>
      <c r="O2147" s="119">
        <f t="shared" si="1318"/>
        <v>276</v>
      </c>
      <c r="P2147" s="21"/>
      <c r="Q2147" s="50" t="s">
        <v>89</v>
      </c>
      <c r="R2147" s="40">
        <f t="shared" si="1315"/>
        <v>760629</v>
      </c>
      <c r="S2147" s="23">
        <v>760926</v>
      </c>
      <c r="T2147" s="119">
        <f t="shared" si="1319"/>
        <v>297</v>
      </c>
      <c r="U2147" s="21"/>
      <c r="V2147" s="50" t="s">
        <v>89</v>
      </c>
      <c r="W2147" s="23">
        <f t="shared" si="1310"/>
        <v>760926</v>
      </c>
      <c r="X2147" s="40">
        <v>761324</v>
      </c>
      <c r="Y2147" s="119">
        <f t="shared" si="1320"/>
        <v>398</v>
      </c>
      <c r="Z2147" s="21"/>
      <c r="AA2147" s="50" t="s">
        <v>89</v>
      </c>
      <c r="AB2147" s="40">
        <f t="shared" si="1312"/>
        <v>761324</v>
      </c>
      <c r="AC2147" s="40">
        <v>761749</v>
      </c>
      <c r="AD2147" s="119">
        <f t="shared" si="1322"/>
        <v>425</v>
      </c>
      <c r="AE2147" s="21"/>
      <c r="AF2147" s="50" t="s">
        <v>89</v>
      </c>
      <c r="AG2147" s="40">
        <f t="shared" si="1313"/>
        <v>761749</v>
      </c>
      <c r="AH2147" s="40">
        <v>762167</v>
      </c>
      <c r="AI2147" s="119">
        <f t="shared" si="1321"/>
        <v>418</v>
      </c>
    </row>
    <row r="2148" spans="2:35" x14ac:dyDescent="0.35">
      <c r="B2148" s="50" t="s">
        <v>90</v>
      </c>
      <c r="C2148" s="40">
        <v>432343</v>
      </c>
      <c r="D2148" s="23">
        <v>432562</v>
      </c>
      <c r="E2148" s="132">
        <f t="shared" si="1316"/>
        <v>219</v>
      </c>
      <c r="F2148" s="21"/>
      <c r="G2148" s="50" t="s">
        <v>90</v>
      </c>
      <c r="H2148" s="40">
        <f t="shared" si="1314"/>
        <v>432562</v>
      </c>
      <c r="I2148" s="23">
        <v>432766</v>
      </c>
      <c r="J2148" s="119">
        <f t="shared" si="1317"/>
        <v>204</v>
      </c>
      <c r="K2148" s="21"/>
      <c r="L2148" s="50" t="s">
        <v>90</v>
      </c>
      <c r="M2148" s="40">
        <f t="shared" si="1311"/>
        <v>432766</v>
      </c>
      <c r="N2148" s="40">
        <v>432950</v>
      </c>
      <c r="O2148" s="132">
        <f t="shared" si="1318"/>
        <v>184</v>
      </c>
      <c r="P2148" s="21"/>
      <c r="Q2148" s="50" t="s">
        <v>90</v>
      </c>
      <c r="R2148" s="40">
        <f t="shared" si="1315"/>
        <v>432950</v>
      </c>
      <c r="S2148" s="23">
        <v>433074</v>
      </c>
      <c r="T2148" s="119">
        <f t="shared" si="1319"/>
        <v>124</v>
      </c>
      <c r="U2148" s="21"/>
      <c r="V2148" s="50" t="s">
        <v>90</v>
      </c>
      <c r="W2148" s="23">
        <f t="shared" si="1310"/>
        <v>433074</v>
      </c>
      <c r="X2148" s="40">
        <v>433290</v>
      </c>
      <c r="Y2148" s="119">
        <f t="shared" si="1320"/>
        <v>216</v>
      </c>
      <c r="Z2148" s="21"/>
      <c r="AA2148" s="50" t="s">
        <v>90</v>
      </c>
      <c r="AB2148" s="40">
        <f t="shared" si="1312"/>
        <v>433290</v>
      </c>
      <c r="AC2148" s="40">
        <v>433558</v>
      </c>
      <c r="AD2148" s="132">
        <f t="shared" si="1322"/>
        <v>268</v>
      </c>
      <c r="AE2148" s="21"/>
      <c r="AF2148" s="50" t="s">
        <v>90</v>
      </c>
      <c r="AG2148" s="40">
        <f t="shared" si="1313"/>
        <v>433558</v>
      </c>
      <c r="AH2148" s="40">
        <v>433827</v>
      </c>
      <c r="AI2148" s="132">
        <f t="shared" si="1321"/>
        <v>269</v>
      </c>
    </row>
    <row r="2149" spans="2:35" x14ac:dyDescent="0.35">
      <c r="B2149" s="50" t="s">
        <v>91</v>
      </c>
      <c r="C2149" s="40">
        <v>1427900</v>
      </c>
      <c r="D2149" s="23">
        <v>1429165</v>
      </c>
      <c r="E2149" s="119">
        <f t="shared" si="1316"/>
        <v>1265</v>
      </c>
      <c r="F2149" s="21"/>
      <c r="G2149" s="50" t="s">
        <v>91</v>
      </c>
      <c r="H2149" s="40">
        <f t="shared" si="1314"/>
        <v>1429165</v>
      </c>
      <c r="I2149" s="23">
        <v>1430369</v>
      </c>
      <c r="J2149" s="119">
        <f t="shared" si="1317"/>
        <v>1204</v>
      </c>
      <c r="K2149" s="21"/>
      <c r="L2149" s="50" t="s">
        <v>91</v>
      </c>
      <c r="M2149" s="40">
        <f t="shared" si="1311"/>
        <v>1430369</v>
      </c>
      <c r="N2149" s="40">
        <v>1431538</v>
      </c>
      <c r="O2149" s="132">
        <f t="shared" si="1318"/>
        <v>1169</v>
      </c>
      <c r="P2149" s="21"/>
      <c r="Q2149" s="50" t="s">
        <v>91</v>
      </c>
      <c r="R2149" s="40">
        <f t="shared" si="1315"/>
        <v>1431538</v>
      </c>
      <c r="S2149" s="23">
        <v>1431538</v>
      </c>
      <c r="T2149" s="119">
        <f t="shared" si="1319"/>
        <v>0</v>
      </c>
      <c r="U2149" s="21"/>
      <c r="V2149" s="50" t="s">
        <v>91</v>
      </c>
      <c r="W2149" s="23">
        <f t="shared" si="1310"/>
        <v>1431538</v>
      </c>
      <c r="X2149" s="40">
        <v>1432459</v>
      </c>
      <c r="Y2149" s="119">
        <f t="shared" si="1320"/>
        <v>921</v>
      </c>
      <c r="Z2149" s="21"/>
      <c r="AA2149" s="50" t="s">
        <v>91</v>
      </c>
      <c r="AB2149" s="40">
        <f t="shared" si="1312"/>
        <v>1432459</v>
      </c>
      <c r="AC2149" s="40">
        <v>1433881</v>
      </c>
      <c r="AD2149" s="132">
        <f t="shared" si="1322"/>
        <v>1422</v>
      </c>
      <c r="AE2149" s="21"/>
      <c r="AF2149" s="50" t="s">
        <v>91</v>
      </c>
      <c r="AG2149" s="40">
        <f t="shared" si="1313"/>
        <v>1433881</v>
      </c>
      <c r="AH2149" s="40">
        <v>1435085</v>
      </c>
      <c r="AI2149" s="132">
        <f t="shared" si="1321"/>
        <v>1204</v>
      </c>
    </row>
    <row r="2150" spans="2:35" x14ac:dyDescent="0.35">
      <c r="B2150" s="50" t="s">
        <v>94</v>
      </c>
      <c r="C2150" s="40"/>
      <c r="D2150" s="23"/>
      <c r="E2150" s="119">
        <f>SUM(E2143:E2149)</f>
        <v>2129</v>
      </c>
      <c r="F2150" s="21"/>
      <c r="G2150" s="50" t="s">
        <v>94</v>
      </c>
      <c r="H2150" s="40">
        <f t="shared" si="1314"/>
        <v>0</v>
      </c>
      <c r="I2150" s="23"/>
      <c r="J2150" s="119">
        <f>SUM(J2143:J2149)</f>
        <v>1854</v>
      </c>
      <c r="K2150" s="21"/>
      <c r="L2150" s="50" t="s">
        <v>94</v>
      </c>
      <c r="M2150" s="40">
        <f t="shared" si="1311"/>
        <v>0</v>
      </c>
      <c r="N2150" s="40"/>
      <c r="O2150" s="119">
        <f>SUM(O2143:O2149)</f>
        <v>1928</v>
      </c>
      <c r="P2150" s="21"/>
      <c r="Q2150" s="50" t="s">
        <v>94</v>
      </c>
      <c r="R2150" s="40">
        <f t="shared" si="1315"/>
        <v>0</v>
      </c>
      <c r="S2150" s="23"/>
      <c r="T2150" s="119">
        <f>SUM(T2143:T2149)</f>
        <v>662</v>
      </c>
      <c r="U2150" s="21"/>
      <c r="V2150" s="50" t="s">
        <v>94</v>
      </c>
      <c r="W2150" s="23">
        <f t="shared" si="1310"/>
        <v>0</v>
      </c>
      <c r="X2150" s="40"/>
      <c r="Y2150" s="119">
        <f>SUM(Y2143:Y2149)</f>
        <v>1821</v>
      </c>
      <c r="Z2150" s="21"/>
      <c r="AA2150" s="50" t="s">
        <v>94</v>
      </c>
      <c r="AB2150" s="40">
        <f t="shared" si="1312"/>
        <v>0</v>
      </c>
      <c r="AC2150" s="40"/>
      <c r="AD2150" s="119">
        <f>SUM(AD2143:AD2149)</f>
        <v>2359</v>
      </c>
      <c r="AE2150" s="21"/>
      <c r="AF2150" s="50" t="s">
        <v>94</v>
      </c>
      <c r="AG2150" s="40">
        <f t="shared" si="1313"/>
        <v>0</v>
      </c>
      <c r="AH2150" s="40"/>
      <c r="AI2150" s="119">
        <f>SUM(AI2143:AI2149)</f>
        <v>2158</v>
      </c>
    </row>
    <row r="2151" spans="2:35" x14ac:dyDescent="0.35">
      <c r="B2151" s="50" t="s">
        <v>97</v>
      </c>
      <c r="C2151" s="40">
        <v>659715</v>
      </c>
      <c r="D2151" s="23">
        <v>659902</v>
      </c>
      <c r="E2151" s="132">
        <f>D2151-C2151</f>
        <v>187</v>
      </c>
      <c r="F2151" s="21"/>
      <c r="G2151" s="50" t="s">
        <v>97</v>
      </c>
      <c r="H2151" s="40">
        <f t="shared" si="1314"/>
        <v>659902</v>
      </c>
      <c r="I2151" s="23">
        <v>660162</v>
      </c>
      <c r="J2151" s="119">
        <f>I2151-H2151</f>
        <v>260</v>
      </c>
      <c r="K2151" s="21"/>
      <c r="L2151" s="50" t="s">
        <v>97</v>
      </c>
      <c r="M2151" s="40">
        <f t="shared" si="1311"/>
        <v>660162</v>
      </c>
      <c r="N2151" s="40">
        <v>660342</v>
      </c>
      <c r="O2151" s="132">
        <f>N2151-M2151</f>
        <v>180</v>
      </c>
      <c r="P2151" s="21"/>
      <c r="Q2151" s="50" t="s">
        <v>97</v>
      </c>
      <c r="R2151" s="40">
        <f t="shared" si="1315"/>
        <v>660342</v>
      </c>
      <c r="S2151" s="23">
        <v>660521</v>
      </c>
      <c r="T2151" s="119">
        <f>S2151-R2151</f>
        <v>179</v>
      </c>
      <c r="U2151" s="21"/>
      <c r="V2151" s="50" t="s">
        <v>97</v>
      </c>
      <c r="W2151" s="23">
        <f t="shared" si="1310"/>
        <v>660521</v>
      </c>
      <c r="X2151" s="40">
        <v>660761</v>
      </c>
      <c r="Y2151" s="132">
        <f>X2151-W2151</f>
        <v>240</v>
      </c>
      <c r="Z2151" s="21"/>
      <c r="AA2151" s="50" t="s">
        <v>97</v>
      </c>
      <c r="AB2151" s="40">
        <f t="shared" si="1312"/>
        <v>660761</v>
      </c>
      <c r="AC2151" s="40">
        <v>661073</v>
      </c>
      <c r="AD2151" s="119">
        <f>AC2151-AB2151</f>
        <v>312</v>
      </c>
      <c r="AE2151" s="21"/>
      <c r="AF2151" s="50" t="s">
        <v>97</v>
      </c>
      <c r="AG2151" s="40">
        <f t="shared" si="1313"/>
        <v>661073</v>
      </c>
      <c r="AH2151" s="40">
        <v>661255</v>
      </c>
      <c r="AI2151" s="119">
        <f>AH2151-AG2151</f>
        <v>182</v>
      </c>
    </row>
    <row r="2152" spans="2:35" x14ac:dyDescent="0.35">
      <c r="B2152" s="29" t="s">
        <v>130</v>
      </c>
      <c r="C2152" s="40">
        <v>0</v>
      </c>
      <c r="D2152" s="23"/>
      <c r="E2152" s="121">
        <f>E2151+E2150+E2142+E2134+E2135+E2133+E2132+E2131+E2130</f>
        <v>6655</v>
      </c>
      <c r="F2152" s="21"/>
      <c r="G2152" s="29" t="s">
        <v>130</v>
      </c>
      <c r="H2152" s="40">
        <f t="shared" si="1314"/>
        <v>0</v>
      </c>
      <c r="I2152" s="23"/>
      <c r="J2152" s="121">
        <f>J2151+J2150+J2142+J2134+J2135+J2133+J2132+J2131+J2130</f>
        <v>6472</v>
      </c>
      <c r="K2152" s="21"/>
      <c r="L2152" s="29" t="s">
        <v>130</v>
      </c>
      <c r="M2152" s="40">
        <f t="shared" si="1311"/>
        <v>0</v>
      </c>
      <c r="N2152" s="40">
        <v>0</v>
      </c>
      <c r="O2152" s="121">
        <f>O2151+O2150+O2142+O2134+O2135+O2133+O2132+O2131+O2130</f>
        <v>5632</v>
      </c>
      <c r="P2152" s="21"/>
      <c r="Q2152" s="29" t="s">
        <v>130</v>
      </c>
      <c r="R2152" s="40">
        <f t="shared" si="1315"/>
        <v>0</v>
      </c>
      <c r="S2152" s="23"/>
      <c r="T2152" s="121">
        <f>T2151+T2150+T2142+T2134+T2135+T2133+T2132+T2131+T2130</f>
        <v>3412</v>
      </c>
      <c r="U2152" s="21"/>
      <c r="V2152" s="29" t="s">
        <v>130</v>
      </c>
      <c r="W2152" s="23">
        <f t="shared" si="1310"/>
        <v>0</v>
      </c>
      <c r="X2152" s="40">
        <v>0</v>
      </c>
      <c r="Y2152" s="121">
        <f>Y2151+Y2150+Y2142+Y2134+Y2135+Y2133+Y2132+Y2131+Y2130</f>
        <v>6882</v>
      </c>
      <c r="Z2152" s="21"/>
      <c r="AA2152" s="29" t="s">
        <v>130</v>
      </c>
      <c r="AB2152" s="40">
        <f t="shared" si="1312"/>
        <v>0</v>
      </c>
      <c r="AC2152" s="40"/>
      <c r="AD2152" s="121">
        <f>AD2151+AD2150+AD2142+AD2134+AD2135+AD2133+AD2132+AD2131+AD2130</f>
        <v>6724</v>
      </c>
      <c r="AE2152" s="21"/>
      <c r="AF2152" s="29" t="s">
        <v>130</v>
      </c>
      <c r="AG2152" s="40">
        <f>AC2152</f>
        <v>0</v>
      </c>
      <c r="AH2152" s="40">
        <v>0</v>
      </c>
      <c r="AI2152" s="121">
        <f>AI2151+AI2150+AI2142+AI2134+AI2135+AI2133+AI2132+AI2131+AI2130</f>
        <v>7446</v>
      </c>
    </row>
    <row r="2153" spans="2:35" x14ac:dyDescent="0.35">
      <c r="B2153" s="21"/>
      <c r="C2153" s="21"/>
      <c r="D2153" s="21"/>
      <c r="E2153" s="123">
        <f>E2152-E2136+471</f>
        <v>5496</v>
      </c>
      <c r="F2153" s="21"/>
      <c r="G2153" s="21"/>
      <c r="H2153" s="21"/>
      <c r="I2153" s="21"/>
      <c r="J2153" s="123">
        <f>J2152-J2136+471</f>
        <v>5523</v>
      </c>
      <c r="K2153" s="21"/>
      <c r="L2153" s="21"/>
      <c r="M2153" s="21"/>
      <c r="N2153" s="21"/>
      <c r="O2153" s="123">
        <f>O2152-O2136+471</f>
        <v>4643</v>
      </c>
      <c r="P2153" s="21"/>
      <c r="Q2153" s="21"/>
      <c r="R2153" s="21"/>
      <c r="S2153" s="21"/>
      <c r="T2153" s="123">
        <f>T2152-T2136+471</f>
        <v>3873</v>
      </c>
      <c r="U2153" s="21"/>
      <c r="V2153" s="21"/>
      <c r="W2153" s="23"/>
      <c r="X2153" s="40">
        <v>0</v>
      </c>
      <c r="Y2153" s="123">
        <f>Y2152-Y2136+471</f>
        <v>5953</v>
      </c>
      <c r="Z2153" s="21"/>
      <c r="AA2153" s="21"/>
      <c r="AB2153" s="21"/>
      <c r="AC2153" s="21"/>
      <c r="AD2153" s="123">
        <f>AD2152-AD2136+471</f>
        <v>5315</v>
      </c>
      <c r="AE2153" s="21"/>
      <c r="AF2153" s="21"/>
      <c r="AG2153" s="21"/>
      <c r="AH2153" s="21">
        <v>0</v>
      </c>
      <c r="AI2153" s="123">
        <f>AI2152-AI2136+471</f>
        <v>6247</v>
      </c>
    </row>
    <row r="2155" spans="2:35" x14ac:dyDescent="0.35">
      <c r="B2155" s="117" t="s">
        <v>114</v>
      </c>
      <c r="C2155" s="292" t="s">
        <v>2109</v>
      </c>
      <c r="D2155" s="293"/>
      <c r="E2155" s="294"/>
      <c r="F2155" s="21"/>
      <c r="G2155" s="117" t="s">
        <v>114</v>
      </c>
      <c r="H2155" s="292" t="s">
        <v>2110</v>
      </c>
      <c r="I2155" s="293"/>
      <c r="J2155" s="294"/>
      <c r="K2155" s="21"/>
      <c r="L2155" s="117" t="s">
        <v>114</v>
      </c>
      <c r="M2155" s="292" t="s">
        <v>2111</v>
      </c>
      <c r="N2155" s="293"/>
      <c r="O2155" s="294"/>
      <c r="P2155" s="21"/>
      <c r="Q2155" s="117" t="s">
        <v>114</v>
      </c>
      <c r="R2155" s="292" t="s">
        <v>2112</v>
      </c>
      <c r="S2155" s="293"/>
      <c r="T2155" s="294"/>
      <c r="U2155" s="21"/>
      <c r="V2155" s="117" t="s">
        <v>114</v>
      </c>
      <c r="W2155" s="292" t="s">
        <v>2113</v>
      </c>
      <c r="X2155" s="293"/>
      <c r="Y2155" s="294"/>
      <c r="Z2155" s="21"/>
      <c r="AA2155" s="117" t="s">
        <v>114</v>
      </c>
      <c r="AB2155" s="292" t="s">
        <v>2114</v>
      </c>
      <c r="AC2155" s="293"/>
      <c r="AD2155" s="294"/>
      <c r="AE2155" s="21"/>
      <c r="AF2155" s="117" t="s">
        <v>114</v>
      </c>
      <c r="AG2155" s="292" t="s">
        <v>2118</v>
      </c>
      <c r="AH2155" s="293"/>
      <c r="AI2155" s="294"/>
    </row>
    <row r="2156" spans="2:35" x14ac:dyDescent="0.35">
      <c r="B2156" s="50"/>
      <c r="C2156" s="118" t="s">
        <v>81</v>
      </c>
      <c r="D2156" s="118" t="s">
        <v>82</v>
      </c>
      <c r="E2156" s="118" t="s">
        <v>95</v>
      </c>
      <c r="F2156" s="21"/>
      <c r="G2156" s="50"/>
      <c r="H2156" s="118" t="s">
        <v>81</v>
      </c>
      <c r="I2156" s="118" t="s">
        <v>82</v>
      </c>
      <c r="J2156" s="118" t="s">
        <v>95</v>
      </c>
      <c r="K2156" s="21"/>
      <c r="L2156" s="50"/>
      <c r="M2156" s="118" t="s">
        <v>81</v>
      </c>
      <c r="N2156" s="118" t="s">
        <v>82</v>
      </c>
      <c r="O2156" s="118" t="s">
        <v>95</v>
      </c>
      <c r="P2156" s="21"/>
      <c r="Q2156" s="50"/>
      <c r="R2156" s="118" t="s">
        <v>81</v>
      </c>
      <c r="S2156" s="118" t="s">
        <v>82</v>
      </c>
      <c r="T2156" s="118" t="s">
        <v>95</v>
      </c>
      <c r="U2156" s="21"/>
      <c r="V2156" s="50"/>
      <c r="W2156" s="118" t="s">
        <v>81</v>
      </c>
      <c r="X2156" s="118" t="s">
        <v>82</v>
      </c>
      <c r="Y2156" s="118" t="s">
        <v>95</v>
      </c>
      <c r="Z2156" s="21"/>
      <c r="AA2156" s="50"/>
      <c r="AB2156" s="118" t="s">
        <v>81</v>
      </c>
      <c r="AC2156" s="118" t="s">
        <v>82</v>
      </c>
      <c r="AD2156" s="118" t="s">
        <v>95</v>
      </c>
      <c r="AE2156" s="21"/>
      <c r="AF2156" s="50"/>
      <c r="AG2156" s="118" t="s">
        <v>81</v>
      </c>
      <c r="AH2156" s="118" t="s">
        <v>82</v>
      </c>
      <c r="AI2156" s="118" t="s">
        <v>95</v>
      </c>
    </row>
    <row r="2157" spans="2:35" x14ac:dyDescent="0.35">
      <c r="B2157" s="50" t="s">
        <v>92</v>
      </c>
      <c r="C2157" s="40">
        <v>546010</v>
      </c>
      <c r="D2157" s="23">
        <v>546112</v>
      </c>
      <c r="E2157" s="119">
        <f>(D2157-C2157)*10</f>
        <v>1020</v>
      </c>
      <c r="F2157" s="21"/>
      <c r="G2157" s="50" t="s">
        <v>92</v>
      </c>
      <c r="H2157" s="40">
        <f t="shared" ref="H2157:H2164" si="1323">D2157</f>
        <v>546112</v>
      </c>
      <c r="I2157" s="23">
        <v>546132</v>
      </c>
      <c r="J2157" s="132">
        <v>200</v>
      </c>
      <c r="K2157" s="21"/>
      <c r="L2157" s="50" t="s">
        <v>92</v>
      </c>
      <c r="M2157" s="40">
        <f>I2157</f>
        <v>546132</v>
      </c>
      <c r="N2157" s="40">
        <v>546228</v>
      </c>
      <c r="O2157" s="132">
        <v>960</v>
      </c>
      <c r="P2157" s="21"/>
      <c r="Q2157" s="50" t="s">
        <v>92</v>
      </c>
      <c r="R2157" s="40">
        <f t="shared" ref="R2157:R2164" si="1324">N2157</f>
        <v>546228</v>
      </c>
      <c r="S2157" s="23">
        <v>546356</v>
      </c>
      <c r="T2157" s="132">
        <v>1280</v>
      </c>
      <c r="U2157" s="21"/>
      <c r="V2157" s="50" t="s">
        <v>92</v>
      </c>
      <c r="W2157" s="23">
        <f t="shared" ref="W2157:W2179" si="1325">S2157</f>
        <v>546356</v>
      </c>
      <c r="X2157" s="40">
        <v>546471</v>
      </c>
      <c r="Y2157" s="132">
        <v>1150</v>
      </c>
      <c r="Z2157" s="21"/>
      <c r="AA2157" s="50" t="s">
        <v>92</v>
      </c>
      <c r="AB2157" s="40">
        <f>X2157</f>
        <v>546471</v>
      </c>
      <c r="AC2157" s="40">
        <v>546554</v>
      </c>
      <c r="AD2157" s="132">
        <v>830</v>
      </c>
      <c r="AE2157" s="21"/>
      <c r="AF2157" s="50" t="s">
        <v>92</v>
      </c>
      <c r="AG2157" s="40">
        <f>AC2157</f>
        <v>546554</v>
      </c>
      <c r="AH2157" s="40">
        <v>546732</v>
      </c>
      <c r="AI2157" s="132">
        <v>1780</v>
      </c>
    </row>
    <row r="2158" spans="2:35" x14ac:dyDescent="0.35">
      <c r="B2158" s="50" t="s">
        <v>6</v>
      </c>
      <c r="C2158" s="40">
        <v>420807</v>
      </c>
      <c r="D2158" s="23">
        <v>420998</v>
      </c>
      <c r="E2158" s="119">
        <f>D2158-C2158</f>
        <v>191</v>
      </c>
      <c r="F2158" s="21"/>
      <c r="G2158" s="50" t="s">
        <v>6</v>
      </c>
      <c r="H2158" s="40">
        <f t="shared" si="1323"/>
        <v>420998</v>
      </c>
      <c r="I2158" s="23">
        <v>421486</v>
      </c>
      <c r="J2158" s="119">
        <f>I2158-H2158</f>
        <v>488</v>
      </c>
      <c r="K2158" s="21"/>
      <c r="L2158" s="50" t="s">
        <v>6</v>
      </c>
      <c r="M2158" s="40">
        <f t="shared" ref="M2158:M2179" si="1326">I2158</f>
        <v>421486</v>
      </c>
      <c r="N2158" s="40">
        <v>421827</v>
      </c>
      <c r="O2158" s="119">
        <f>N2158-M2158</f>
        <v>341</v>
      </c>
      <c r="P2158" s="21"/>
      <c r="Q2158" s="50" t="s">
        <v>6</v>
      </c>
      <c r="R2158" s="40">
        <f t="shared" si="1324"/>
        <v>421827</v>
      </c>
      <c r="S2158" s="23">
        <v>422816</v>
      </c>
      <c r="T2158" s="119">
        <f>S2158-R2158</f>
        <v>989</v>
      </c>
      <c r="U2158" s="21"/>
      <c r="V2158" s="50" t="s">
        <v>6</v>
      </c>
      <c r="W2158" s="23">
        <f t="shared" si="1325"/>
        <v>422816</v>
      </c>
      <c r="X2158" s="40">
        <v>423615</v>
      </c>
      <c r="Y2158" s="119">
        <f>X2158-W2158</f>
        <v>799</v>
      </c>
      <c r="Z2158" s="21"/>
      <c r="AA2158" s="50" t="s">
        <v>6</v>
      </c>
      <c r="AB2158" s="40">
        <f>X2158</f>
        <v>423615</v>
      </c>
      <c r="AC2158" s="40">
        <v>423864</v>
      </c>
      <c r="AD2158" s="119">
        <f>AC2158-AB2158</f>
        <v>249</v>
      </c>
      <c r="AE2158" s="21"/>
      <c r="AF2158" s="50" t="s">
        <v>6</v>
      </c>
      <c r="AG2158" s="40">
        <f>AC2158</f>
        <v>423864</v>
      </c>
      <c r="AH2158" s="40">
        <v>424114</v>
      </c>
      <c r="AI2158" s="119">
        <f>AH2158-AG2158</f>
        <v>250</v>
      </c>
    </row>
    <row r="2159" spans="2:35" x14ac:dyDescent="0.35">
      <c r="B2159" s="50" t="s">
        <v>103</v>
      </c>
      <c r="C2159" s="40">
        <v>297373</v>
      </c>
      <c r="D2159" s="23">
        <v>297914</v>
      </c>
      <c r="E2159" s="119">
        <f>D2159-C2159</f>
        <v>541</v>
      </c>
      <c r="F2159" s="21"/>
      <c r="G2159" s="50" t="s">
        <v>103</v>
      </c>
      <c r="H2159" s="40">
        <f t="shared" si="1323"/>
        <v>297914</v>
      </c>
      <c r="I2159" s="23">
        <v>298471</v>
      </c>
      <c r="J2159" s="119">
        <f>I2159-H2159</f>
        <v>557</v>
      </c>
      <c r="K2159" s="21"/>
      <c r="L2159" s="50" t="s">
        <v>103</v>
      </c>
      <c r="M2159" s="40">
        <f t="shared" si="1326"/>
        <v>298471</v>
      </c>
      <c r="N2159" s="40">
        <v>299225</v>
      </c>
      <c r="O2159" s="132">
        <f>N2159-M2159</f>
        <v>754</v>
      </c>
      <c r="P2159" s="21"/>
      <c r="Q2159" s="50" t="s">
        <v>103</v>
      </c>
      <c r="R2159" s="40">
        <f t="shared" si="1324"/>
        <v>299225</v>
      </c>
      <c r="S2159" s="23">
        <v>299957</v>
      </c>
      <c r="T2159" s="119">
        <f>S2159-R2159</f>
        <v>732</v>
      </c>
      <c r="U2159" s="21"/>
      <c r="V2159" s="50" t="s">
        <v>103</v>
      </c>
      <c r="W2159" s="23">
        <f t="shared" si="1325"/>
        <v>299957</v>
      </c>
      <c r="X2159" s="40">
        <v>300508</v>
      </c>
      <c r="Y2159" s="119">
        <f>X2159-W2159</f>
        <v>551</v>
      </c>
      <c r="Z2159" s="21"/>
      <c r="AA2159" s="50" t="s">
        <v>103</v>
      </c>
      <c r="AB2159" s="40">
        <f t="shared" ref="AB2159:AB2179" si="1327">X2159</f>
        <v>300508</v>
      </c>
      <c r="AC2159" s="40">
        <v>301238</v>
      </c>
      <c r="AD2159" s="132">
        <f>AC2159-AB2159</f>
        <v>730</v>
      </c>
      <c r="AE2159" s="21"/>
      <c r="AF2159" s="50" t="s">
        <v>103</v>
      </c>
      <c r="AG2159" s="40">
        <f t="shared" ref="AG2159:AG2178" si="1328">AC2159</f>
        <v>301238</v>
      </c>
      <c r="AH2159" s="40">
        <v>301978</v>
      </c>
      <c r="AI2159" s="132">
        <f>AH2159-AG2159</f>
        <v>740</v>
      </c>
    </row>
    <row r="2160" spans="2:35" x14ac:dyDescent="0.35">
      <c r="B2160" s="28" t="s">
        <v>100</v>
      </c>
      <c r="C2160" s="40">
        <v>238889</v>
      </c>
      <c r="D2160" s="23">
        <v>239049</v>
      </c>
      <c r="E2160" s="119">
        <f>D2160-C2160</f>
        <v>160</v>
      </c>
      <c r="F2160" s="21"/>
      <c r="G2160" s="28" t="s">
        <v>100</v>
      </c>
      <c r="H2160" s="40">
        <f t="shared" si="1323"/>
        <v>239049</v>
      </c>
      <c r="I2160" s="23">
        <v>239249</v>
      </c>
      <c r="J2160" s="119">
        <f>I2160-H2160</f>
        <v>200</v>
      </c>
      <c r="K2160" s="21"/>
      <c r="L2160" s="28" t="s">
        <v>100</v>
      </c>
      <c r="M2160" s="40">
        <f t="shared" si="1326"/>
        <v>239249</v>
      </c>
      <c r="N2160" s="40">
        <v>239474</v>
      </c>
      <c r="O2160" s="119">
        <f>N2160-M2160</f>
        <v>225</v>
      </c>
      <c r="P2160" s="21"/>
      <c r="Q2160" s="28" t="s">
        <v>100</v>
      </c>
      <c r="R2160" s="40">
        <f t="shared" si="1324"/>
        <v>239474</v>
      </c>
      <c r="S2160" s="23">
        <v>239704</v>
      </c>
      <c r="T2160" s="119">
        <f>S2160-R2160</f>
        <v>230</v>
      </c>
      <c r="U2160" s="21"/>
      <c r="V2160" s="28" t="s">
        <v>100</v>
      </c>
      <c r="W2160" s="23">
        <f t="shared" si="1325"/>
        <v>239704</v>
      </c>
      <c r="X2160" s="40">
        <v>239949</v>
      </c>
      <c r="Y2160" s="132">
        <f>X2160-W2160</f>
        <v>245</v>
      </c>
      <c r="Z2160" s="21"/>
      <c r="AA2160" s="28" t="s">
        <v>100</v>
      </c>
      <c r="AB2160" s="40">
        <f t="shared" si="1327"/>
        <v>239949</v>
      </c>
      <c r="AC2160" s="40">
        <v>240154</v>
      </c>
      <c r="AD2160" s="119">
        <f>AC2160-AB2160</f>
        <v>205</v>
      </c>
      <c r="AE2160" s="21"/>
      <c r="AF2160" s="28" t="s">
        <v>100</v>
      </c>
      <c r="AG2160" s="40">
        <f t="shared" si="1328"/>
        <v>240154</v>
      </c>
      <c r="AH2160" s="40">
        <v>240384</v>
      </c>
      <c r="AI2160" s="119">
        <f>AH2160-AG2160</f>
        <v>230</v>
      </c>
    </row>
    <row r="2161" spans="2:35" x14ac:dyDescent="0.35">
      <c r="B2161" s="28" t="s">
        <v>1176</v>
      </c>
      <c r="C2161" s="40">
        <v>516</v>
      </c>
      <c r="D2161" s="23">
        <v>516</v>
      </c>
      <c r="E2161" s="119">
        <f>D2161-C2161</f>
        <v>0</v>
      </c>
      <c r="F2161" s="21"/>
      <c r="G2161" s="28" t="s">
        <v>1176</v>
      </c>
      <c r="H2161" s="40">
        <f t="shared" si="1323"/>
        <v>516</v>
      </c>
      <c r="I2161" s="23">
        <v>516</v>
      </c>
      <c r="J2161" s="119">
        <f>I2161-H2161</f>
        <v>0</v>
      </c>
      <c r="K2161" s="21"/>
      <c r="L2161" s="28" t="s">
        <v>1176</v>
      </c>
      <c r="M2161" s="40">
        <f t="shared" si="1326"/>
        <v>516</v>
      </c>
      <c r="N2161" s="40">
        <v>516</v>
      </c>
      <c r="O2161" s="119">
        <f>N2161-M2161</f>
        <v>0</v>
      </c>
      <c r="P2161" s="21"/>
      <c r="Q2161" s="28" t="s">
        <v>1176</v>
      </c>
      <c r="R2161" s="40">
        <f t="shared" si="1324"/>
        <v>516</v>
      </c>
      <c r="S2161" s="23">
        <v>516</v>
      </c>
      <c r="T2161" s="119">
        <f>S2161-R2161</f>
        <v>0</v>
      </c>
      <c r="U2161" s="21"/>
      <c r="V2161" s="28" t="s">
        <v>1176</v>
      </c>
      <c r="W2161" s="23">
        <f t="shared" si="1325"/>
        <v>516</v>
      </c>
      <c r="X2161" s="40">
        <v>516</v>
      </c>
      <c r="Y2161" s="119">
        <f>X2161-W2161</f>
        <v>0</v>
      </c>
      <c r="Z2161" s="21"/>
      <c r="AA2161" s="28" t="s">
        <v>1176</v>
      </c>
      <c r="AB2161" s="40">
        <f t="shared" si="1327"/>
        <v>516</v>
      </c>
      <c r="AC2161" s="40">
        <v>516</v>
      </c>
      <c r="AD2161" s="119">
        <f>AC2161-AB2161</f>
        <v>0</v>
      </c>
      <c r="AE2161" s="21"/>
      <c r="AF2161" s="28" t="s">
        <v>1176</v>
      </c>
      <c r="AG2161" s="40">
        <f t="shared" si="1328"/>
        <v>516</v>
      </c>
      <c r="AH2161" s="40">
        <v>516</v>
      </c>
      <c r="AI2161" s="119">
        <f>AH2161-AG2161</f>
        <v>0</v>
      </c>
    </row>
    <row r="2162" spans="2:35" x14ac:dyDescent="0.35">
      <c r="B2162" s="28" t="s">
        <v>1179</v>
      </c>
      <c r="C2162" s="40">
        <v>12279</v>
      </c>
      <c r="D2162" s="23">
        <v>12279</v>
      </c>
      <c r="E2162" s="119">
        <f>D2162-C2162</f>
        <v>0</v>
      </c>
      <c r="F2162" s="21"/>
      <c r="G2162" s="28" t="s">
        <v>1179</v>
      </c>
      <c r="H2162" s="40">
        <f t="shared" si="1323"/>
        <v>12279</v>
      </c>
      <c r="I2162" s="23">
        <v>12279</v>
      </c>
      <c r="J2162" s="119">
        <f>I2162-H2162</f>
        <v>0</v>
      </c>
      <c r="K2162" s="21"/>
      <c r="L2162" s="28" t="s">
        <v>1179</v>
      </c>
      <c r="M2162" s="40">
        <f t="shared" si="1326"/>
        <v>12279</v>
      </c>
      <c r="N2162" s="40">
        <v>12279</v>
      </c>
      <c r="O2162" s="119">
        <f>N2162-M2162</f>
        <v>0</v>
      </c>
      <c r="P2162" s="21"/>
      <c r="Q2162" s="28" t="s">
        <v>1179</v>
      </c>
      <c r="R2162" s="40">
        <f t="shared" si="1324"/>
        <v>12279</v>
      </c>
      <c r="S2162" s="23">
        <v>12279</v>
      </c>
      <c r="T2162" s="119">
        <f>S2162-R2162</f>
        <v>0</v>
      </c>
      <c r="U2162" s="21"/>
      <c r="V2162" s="28" t="s">
        <v>1179</v>
      </c>
      <c r="W2162" s="23">
        <f t="shared" si="1325"/>
        <v>12279</v>
      </c>
      <c r="X2162" s="40">
        <v>12279</v>
      </c>
      <c r="Y2162" s="119">
        <f>X2162-W2162</f>
        <v>0</v>
      </c>
      <c r="Z2162" s="21"/>
      <c r="AA2162" s="28" t="s">
        <v>1179</v>
      </c>
      <c r="AB2162" s="40">
        <f t="shared" si="1327"/>
        <v>12279</v>
      </c>
      <c r="AC2162" s="40">
        <v>12279</v>
      </c>
      <c r="AD2162" s="119">
        <f>AC2162-AB2162</f>
        <v>0</v>
      </c>
      <c r="AE2162" s="21"/>
      <c r="AF2162" s="28" t="s">
        <v>1179</v>
      </c>
      <c r="AG2162" s="40">
        <f t="shared" si="1328"/>
        <v>12279</v>
      </c>
      <c r="AH2162" s="40">
        <v>12279</v>
      </c>
      <c r="AI2162" s="119">
        <f>AH2162-AG2162</f>
        <v>0</v>
      </c>
    </row>
    <row r="2163" spans="2:35" x14ac:dyDescent="0.35">
      <c r="B2163" s="50" t="s">
        <v>3</v>
      </c>
      <c r="C2163" s="40">
        <v>418504</v>
      </c>
      <c r="D2163" s="23">
        <v>418676</v>
      </c>
      <c r="E2163" s="119">
        <f>(D2163-C2163)*10</f>
        <v>1720</v>
      </c>
      <c r="F2163" s="21"/>
      <c r="G2163" s="50" t="s">
        <v>3</v>
      </c>
      <c r="H2163" s="40">
        <f t="shared" si="1323"/>
        <v>418676</v>
      </c>
      <c r="I2163" s="23">
        <v>418875</v>
      </c>
      <c r="J2163" s="119">
        <f>(I2163-H2163)*10</f>
        <v>1990</v>
      </c>
      <c r="K2163" s="21"/>
      <c r="L2163" s="50" t="s">
        <v>3</v>
      </c>
      <c r="M2163" s="40">
        <f t="shared" si="1326"/>
        <v>418875</v>
      </c>
      <c r="N2163" s="40">
        <v>419054</v>
      </c>
      <c r="O2163" s="119">
        <f>(N2163-M2163)*10</f>
        <v>1790</v>
      </c>
      <c r="P2163" s="21"/>
      <c r="Q2163" s="50" t="s">
        <v>3</v>
      </c>
      <c r="R2163" s="40">
        <f t="shared" si="1324"/>
        <v>419054</v>
      </c>
      <c r="S2163" s="23">
        <v>419231</v>
      </c>
      <c r="T2163" s="119">
        <f>(S2163-R2163)*10</f>
        <v>1770</v>
      </c>
      <c r="U2163" s="21"/>
      <c r="V2163" s="50" t="s">
        <v>3</v>
      </c>
      <c r="W2163" s="23">
        <f t="shared" si="1325"/>
        <v>419231</v>
      </c>
      <c r="X2163" s="40">
        <v>419407</v>
      </c>
      <c r="Y2163" s="119">
        <f>(X2163-W2163)*10</f>
        <v>1760</v>
      </c>
      <c r="Z2163" s="21"/>
      <c r="AA2163" s="50" t="s">
        <v>3</v>
      </c>
      <c r="AB2163" s="40">
        <f t="shared" si="1327"/>
        <v>419407</v>
      </c>
      <c r="AC2163" s="40">
        <v>419600</v>
      </c>
      <c r="AD2163" s="119">
        <f>(AC2163-AB2163)*10</f>
        <v>1930</v>
      </c>
      <c r="AE2163" s="21"/>
      <c r="AF2163" s="50" t="s">
        <v>3</v>
      </c>
      <c r="AG2163" s="40">
        <f t="shared" si="1328"/>
        <v>419600</v>
      </c>
      <c r="AH2163" s="40">
        <v>419756</v>
      </c>
      <c r="AI2163" s="119">
        <f>(AH2163-AG2163)*10</f>
        <v>1560</v>
      </c>
    </row>
    <row r="2164" spans="2:35" x14ac:dyDescent="0.35">
      <c r="B2164" s="50" t="s">
        <v>83</v>
      </c>
      <c r="C2164" s="40">
        <v>33649</v>
      </c>
      <c r="D2164" s="23">
        <v>33658</v>
      </c>
      <c r="E2164" s="119">
        <f>D2164-Supply!C2164</f>
        <v>9</v>
      </c>
      <c r="F2164" s="21"/>
      <c r="G2164" s="50" t="s">
        <v>83</v>
      </c>
      <c r="H2164" s="40">
        <f t="shared" si="1323"/>
        <v>33658</v>
      </c>
      <c r="I2164" s="23">
        <v>33665</v>
      </c>
      <c r="J2164" s="119">
        <f>I2164-Supply!H2164</f>
        <v>7</v>
      </c>
      <c r="K2164" s="21"/>
      <c r="L2164" s="50" t="s">
        <v>83</v>
      </c>
      <c r="M2164" s="40">
        <f t="shared" si="1326"/>
        <v>33665</v>
      </c>
      <c r="N2164" s="40">
        <v>33672</v>
      </c>
      <c r="O2164" s="119">
        <f>N2164-Supply!M2164</f>
        <v>7</v>
      </c>
      <c r="P2164" s="21"/>
      <c r="Q2164" s="50" t="s">
        <v>83</v>
      </c>
      <c r="R2164" s="40">
        <f t="shared" si="1324"/>
        <v>33672</v>
      </c>
      <c r="S2164" s="23">
        <v>33681</v>
      </c>
      <c r="T2164" s="119">
        <f>S2164-Supply!R2164</f>
        <v>9</v>
      </c>
      <c r="U2164" s="21"/>
      <c r="V2164" s="50" t="s">
        <v>83</v>
      </c>
      <c r="W2164" s="23">
        <f t="shared" si="1325"/>
        <v>33681</v>
      </c>
      <c r="X2164" s="40">
        <v>33689</v>
      </c>
      <c r="Y2164" s="132">
        <f>X2164-W2164</f>
        <v>8</v>
      </c>
      <c r="Z2164" s="21"/>
      <c r="AA2164" s="50" t="s">
        <v>83</v>
      </c>
      <c r="AB2164" s="40">
        <f t="shared" si="1327"/>
        <v>33689</v>
      </c>
      <c r="AC2164" s="40">
        <v>33701</v>
      </c>
      <c r="AD2164" s="132">
        <f>AC2164-Supply!AB2164</f>
        <v>12</v>
      </c>
      <c r="AE2164" s="21"/>
      <c r="AF2164" s="50" t="s">
        <v>83</v>
      </c>
      <c r="AG2164" s="40">
        <f t="shared" si="1328"/>
        <v>33701</v>
      </c>
      <c r="AH2164" s="40">
        <v>33710</v>
      </c>
      <c r="AI2164" s="119">
        <f>AH2164-Supply!AG2164</f>
        <v>9</v>
      </c>
    </row>
    <row r="2165" spans="2:35" x14ac:dyDescent="0.35">
      <c r="B2165" s="50" t="s">
        <v>84</v>
      </c>
      <c r="C2165" s="40">
        <v>65098</v>
      </c>
      <c r="D2165" s="23">
        <v>65119</v>
      </c>
      <c r="E2165" s="119">
        <f>D2165-Supply!C2165</f>
        <v>21</v>
      </c>
      <c r="F2165" s="21"/>
      <c r="G2165" s="50" t="s">
        <v>84</v>
      </c>
      <c r="H2165" s="40">
        <f>D2165</f>
        <v>65119</v>
      </c>
      <c r="I2165" s="23">
        <v>65135</v>
      </c>
      <c r="J2165" s="119">
        <f>I2165-H2165</f>
        <v>16</v>
      </c>
      <c r="K2165" s="21"/>
      <c r="L2165" s="50" t="s">
        <v>84</v>
      </c>
      <c r="M2165" s="40">
        <f t="shared" si="1326"/>
        <v>65135</v>
      </c>
      <c r="N2165" s="40">
        <v>65151</v>
      </c>
      <c r="O2165" s="119">
        <f>N2165-M2165</f>
        <v>16</v>
      </c>
      <c r="P2165" s="21"/>
      <c r="Q2165" s="50" t="s">
        <v>84</v>
      </c>
      <c r="R2165" s="40">
        <f>N2165</f>
        <v>65151</v>
      </c>
      <c r="S2165" s="23">
        <v>65188</v>
      </c>
      <c r="T2165" s="132">
        <f>S2165-R2165</f>
        <v>37</v>
      </c>
      <c r="U2165" s="21"/>
      <c r="V2165" s="50" t="s">
        <v>84</v>
      </c>
      <c r="W2165" s="23">
        <f t="shared" si="1325"/>
        <v>65188</v>
      </c>
      <c r="X2165" s="40">
        <v>65228</v>
      </c>
      <c r="Y2165" s="119">
        <f>X2165-W2165</f>
        <v>40</v>
      </c>
      <c r="Z2165" s="21"/>
      <c r="AA2165" s="50" t="s">
        <v>84</v>
      </c>
      <c r="AB2165" s="40">
        <f t="shared" si="1327"/>
        <v>65228</v>
      </c>
      <c r="AC2165" s="40">
        <v>65270</v>
      </c>
      <c r="AD2165" s="119">
        <f>AC2165-AB2165</f>
        <v>42</v>
      </c>
      <c r="AE2165" s="21"/>
      <c r="AF2165" s="50" t="s">
        <v>84</v>
      </c>
      <c r="AG2165" s="40">
        <f t="shared" si="1328"/>
        <v>65270</v>
      </c>
      <c r="AH2165" s="40">
        <v>65270</v>
      </c>
      <c r="AI2165" s="119">
        <f>AH2165-AG2165</f>
        <v>0</v>
      </c>
    </row>
    <row r="2166" spans="2:35" x14ac:dyDescent="0.35">
      <c r="B2166" s="50" t="s">
        <v>98</v>
      </c>
      <c r="C2166" s="40">
        <v>139852</v>
      </c>
      <c r="D2166" s="23">
        <v>139852</v>
      </c>
      <c r="E2166" s="119">
        <f>D2166-C2166</f>
        <v>0</v>
      </c>
      <c r="F2166" s="21"/>
      <c r="G2166" s="50" t="s">
        <v>98</v>
      </c>
      <c r="H2166" s="40">
        <f t="shared" ref="H2166:H2179" si="1329">D2166</f>
        <v>139852</v>
      </c>
      <c r="I2166" s="23">
        <v>139852</v>
      </c>
      <c r="J2166" s="119">
        <f>I2166-H2166</f>
        <v>0</v>
      </c>
      <c r="K2166" s="21"/>
      <c r="L2166" s="50" t="s">
        <v>98</v>
      </c>
      <c r="M2166" s="40">
        <f t="shared" si="1326"/>
        <v>139852</v>
      </c>
      <c r="N2166" s="40">
        <v>139852</v>
      </c>
      <c r="O2166" s="119">
        <f>N2166-M2166</f>
        <v>0</v>
      </c>
      <c r="P2166" s="21"/>
      <c r="Q2166" s="50" t="s">
        <v>98</v>
      </c>
      <c r="R2166" s="40">
        <f t="shared" ref="R2166:R2179" si="1330">N2166</f>
        <v>139852</v>
      </c>
      <c r="S2166" s="23">
        <v>139852</v>
      </c>
      <c r="T2166" s="119">
        <f>S2166-R2166</f>
        <v>0</v>
      </c>
      <c r="U2166" s="21"/>
      <c r="V2166" s="50" t="s">
        <v>98</v>
      </c>
      <c r="W2166" s="23">
        <f t="shared" si="1325"/>
        <v>139852</v>
      </c>
      <c r="X2166" s="40">
        <v>139852</v>
      </c>
      <c r="Y2166" s="119">
        <f>X2166-W2166</f>
        <v>0</v>
      </c>
      <c r="Z2166" s="21"/>
      <c r="AA2166" s="50" t="s">
        <v>98</v>
      </c>
      <c r="AB2166" s="40">
        <f t="shared" si="1327"/>
        <v>139852</v>
      </c>
      <c r="AC2166" s="40">
        <v>139852</v>
      </c>
      <c r="AD2166" s="132">
        <v>0</v>
      </c>
      <c r="AE2166" s="21"/>
      <c r="AF2166" s="50" t="s">
        <v>98</v>
      </c>
      <c r="AG2166" s="40">
        <f t="shared" si="1328"/>
        <v>139852</v>
      </c>
      <c r="AH2166" s="40">
        <v>139852</v>
      </c>
      <c r="AI2166" s="119">
        <f>AH2166-AG2166</f>
        <v>0</v>
      </c>
    </row>
    <row r="2167" spans="2:35" x14ac:dyDescent="0.35">
      <c r="B2167" s="50" t="s">
        <v>85</v>
      </c>
      <c r="C2167" s="40">
        <v>1082</v>
      </c>
      <c r="D2167" s="23">
        <v>1082</v>
      </c>
      <c r="E2167" s="119">
        <f>D2167-C2167</f>
        <v>0</v>
      </c>
      <c r="F2167" s="21"/>
      <c r="G2167" s="50" t="s">
        <v>85</v>
      </c>
      <c r="H2167" s="40">
        <f t="shared" si="1329"/>
        <v>1082</v>
      </c>
      <c r="I2167" s="23">
        <v>1082</v>
      </c>
      <c r="J2167" s="119">
        <f>I2167-H2167</f>
        <v>0</v>
      </c>
      <c r="K2167" s="21"/>
      <c r="L2167" s="50" t="s">
        <v>85</v>
      </c>
      <c r="M2167" s="40">
        <f t="shared" si="1326"/>
        <v>1082</v>
      </c>
      <c r="N2167" s="40">
        <v>1082</v>
      </c>
      <c r="O2167" s="119">
        <f>N2167-M2167</f>
        <v>0</v>
      </c>
      <c r="P2167" s="21"/>
      <c r="Q2167" s="50" t="s">
        <v>85</v>
      </c>
      <c r="R2167" s="40">
        <f t="shared" si="1330"/>
        <v>1082</v>
      </c>
      <c r="S2167" s="23">
        <v>1082</v>
      </c>
      <c r="T2167" s="119">
        <f>S2167-R2167</f>
        <v>0</v>
      </c>
      <c r="U2167" s="21"/>
      <c r="V2167" s="50" t="s">
        <v>85</v>
      </c>
      <c r="W2167" s="23">
        <f t="shared" si="1325"/>
        <v>1082</v>
      </c>
      <c r="X2167" s="40">
        <v>1082</v>
      </c>
      <c r="Y2167" s="119">
        <f>X2167-W2167</f>
        <v>0</v>
      </c>
      <c r="Z2167" s="21"/>
      <c r="AA2167" s="50" t="s">
        <v>85</v>
      </c>
      <c r="AB2167" s="40">
        <f t="shared" si="1327"/>
        <v>1082</v>
      </c>
      <c r="AC2167" s="40">
        <v>1082</v>
      </c>
      <c r="AD2167" s="119">
        <f>AC2167-AB2167</f>
        <v>0</v>
      </c>
      <c r="AE2167" s="21"/>
      <c r="AF2167" s="50" t="s">
        <v>85</v>
      </c>
      <c r="AG2167" s="40">
        <f t="shared" si="1328"/>
        <v>1082</v>
      </c>
      <c r="AH2167" s="40">
        <v>1082</v>
      </c>
      <c r="AI2167" s="119">
        <f>AH2167-AG2167</f>
        <v>0</v>
      </c>
    </row>
    <row r="2168" spans="2:35" x14ac:dyDescent="0.35">
      <c r="B2168" s="50" t="s">
        <v>86</v>
      </c>
      <c r="C2168" s="40">
        <v>12490</v>
      </c>
      <c r="D2168" s="23">
        <v>12683</v>
      </c>
      <c r="E2168" s="119">
        <f>D2168-C2168</f>
        <v>193</v>
      </c>
      <c r="F2168" s="21"/>
      <c r="G2168" s="50" t="s">
        <v>86</v>
      </c>
      <c r="H2168" s="40">
        <f t="shared" si="1329"/>
        <v>12683</v>
      </c>
      <c r="I2168" s="23">
        <v>12955</v>
      </c>
      <c r="J2168" s="119">
        <f>I2168-H2168</f>
        <v>272</v>
      </c>
      <c r="K2168" s="21"/>
      <c r="L2168" s="50" t="s">
        <v>86</v>
      </c>
      <c r="M2168" s="40">
        <f t="shared" si="1326"/>
        <v>12955</v>
      </c>
      <c r="N2168" s="40">
        <v>13154</v>
      </c>
      <c r="O2168" s="119">
        <f>N2168-M2168</f>
        <v>199</v>
      </c>
      <c r="P2168" s="21"/>
      <c r="Q2168" s="50" t="s">
        <v>86</v>
      </c>
      <c r="R2168" s="40">
        <f t="shared" si="1330"/>
        <v>13154</v>
      </c>
      <c r="S2168" s="23">
        <v>13363</v>
      </c>
      <c r="T2168" s="119">
        <f>S2168-R2168</f>
        <v>209</v>
      </c>
      <c r="U2168" s="21"/>
      <c r="V2168" s="50" t="s">
        <v>86</v>
      </c>
      <c r="W2168" s="23">
        <f t="shared" si="1325"/>
        <v>13363</v>
      </c>
      <c r="X2168" s="40">
        <v>13564</v>
      </c>
      <c r="Y2168" s="119">
        <f>X2168-W2168</f>
        <v>201</v>
      </c>
      <c r="Z2168" s="21"/>
      <c r="AA2168" s="50" t="s">
        <v>86</v>
      </c>
      <c r="AB2168" s="40">
        <f t="shared" si="1327"/>
        <v>13564</v>
      </c>
      <c r="AC2168" s="40">
        <v>13566</v>
      </c>
      <c r="AD2168" s="119">
        <f>AC2168-AB2168</f>
        <v>2</v>
      </c>
      <c r="AE2168" s="21"/>
      <c r="AF2168" s="50" t="s">
        <v>86</v>
      </c>
      <c r="AG2168" s="40">
        <f t="shared" si="1328"/>
        <v>13566</v>
      </c>
      <c r="AH2168" s="40">
        <v>13566</v>
      </c>
      <c r="AI2168" s="119">
        <f>AH2168-AG2168</f>
        <v>0</v>
      </c>
    </row>
    <row r="2169" spans="2:35" x14ac:dyDescent="0.35">
      <c r="B2169" s="50" t="s">
        <v>93</v>
      </c>
      <c r="C2169" s="40"/>
      <c r="D2169" s="23"/>
      <c r="E2169" s="119">
        <f>E2168+E2167+E2166+E2165+E2164+E2163</f>
        <v>1943</v>
      </c>
      <c r="F2169" s="21"/>
      <c r="G2169" s="50" t="s">
        <v>93</v>
      </c>
      <c r="H2169" s="40">
        <f t="shared" si="1329"/>
        <v>0</v>
      </c>
      <c r="I2169" s="23"/>
      <c r="J2169" s="119">
        <f>J2168+J2167+J2166+J2165+J2164+J2163</f>
        <v>2285</v>
      </c>
      <c r="K2169" s="21"/>
      <c r="L2169" s="50" t="s">
        <v>93</v>
      </c>
      <c r="M2169" s="40">
        <f t="shared" si="1326"/>
        <v>0</v>
      </c>
      <c r="N2169" s="40"/>
      <c r="O2169" s="119">
        <f>O2168+O2167+O2166+O2165+O2164+O2163</f>
        <v>2012</v>
      </c>
      <c r="P2169" s="21"/>
      <c r="Q2169" s="50" t="s">
        <v>93</v>
      </c>
      <c r="R2169" s="40">
        <f t="shared" si="1330"/>
        <v>0</v>
      </c>
      <c r="S2169" s="23"/>
      <c r="T2169" s="119">
        <f>T2168+T2167+T2166+T2165+T2164+T2163</f>
        <v>2025</v>
      </c>
      <c r="U2169" s="21"/>
      <c r="V2169" s="50" t="s">
        <v>93</v>
      </c>
      <c r="W2169" s="23">
        <f t="shared" si="1325"/>
        <v>0</v>
      </c>
      <c r="X2169" s="40">
        <v>0</v>
      </c>
      <c r="Y2169" s="132">
        <f>Y2168+Y2167+Y2166+Y2165+Y2164+Y2163</f>
        <v>2009</v>
      </c>
      <c r="Z2169" s="21"/>
      <c r="AA2169" s="50" t="s">
        <v>93</v>
      </c>
      <c r="AB2169" s="40">
        <f t="shared" si="1327"/>
        <v>0</v>
      </c>
      <c r="AC2169" s="40">
        <v>0</v>
      </c>
      <c r="AD2169" s="119">
        <f>AD2168+AD2167+AD2166+AD2165+AD2164+AD2163</f>
        <v>1986</v>
      </c>
      <c r="AE2169" s="21"/>
      <c r="AF2169" s="50" t="s">
        <v>93</v>
      </c>
      <c r="AG2169" s="40">
        <f t="shared" si="1328"/>
        <v>0</v>
      </c>
      <c r="AH2169" s="40"/>
      <c r="AI2169" s="119">
        <f>AI2168+AI2167+AI2166+AI2165+AI2164+AI2163</f>
        <v>1569</v>
      </c>
    </row>
    <row r="2170" spans="2:35" x14ac:dyDescent="0.35">
      <c r="B2170" s="50" t="s">
        <v>87</v>
      </c>
      <c r="C2170" s="40">
        <v>1610118</v>
      </c>
      <c r="D2170" s="40">
        <v>1610118</v>
      </c>
      <c r="E2170" s="119">
        <f t="shared" ref="E2170:E2176" si="1331">D2170-C2170</f>
        <v>0</v>
      </c>
      <c r="F2170" s="21"/>
      <c r="G2170" s="50" t="s">
        <v>87</v>
      </c>
      <c r="H2170" s="40">
        <f t="shared" si="1329"/>
        <v>1610118</v>
      </c>
      <c r="I2170" s="40">
        <v>1610118</v>
      </c>
      <c r="J2170" s="132">
        <f t="shared" ref="J2170:J2176" si="1332">I2170-H2170</f>
        <v>0</v>
      </c>
      <c r="K2170" s="21"/>
      <c r="L2170" s="50" t="s">
        <v>87</v>
      </c>
      <c r="M2170" s="40">
        <f t="shared" si="1326"/>
        <v>1610118</v>
      </c>
      <c r="N2170" s="40">
        <v>1610118</v>
      </c>
      <c r="O2170" s="119">
        <f t="shared" ref="O2170:O2176" si="1333">N2170-M2170</f>
        <v>0</v>
      </c>
      <c r="P2170" s="21"/>
      <c r="Q2170" s="50" t="s">
        <v>87</v>
      </c>
      <c r="R2170" s="40">
        <f t="shared" si="1330"/>
        <v>1610118</v>
      </c>
      <c r="S2170" s="40">
        <v>1610118</v>
      </c>
      <c r="T2170" s="132">
        <f t="shared" ref="T2170:T2176" si="1334">S2170-R2170</f>
        <v>0</v>
      </c>
      <c r="U2170" s="21"/>
      <c r="V2170" s="50" t="s">
        <v>87</v>
      </c>
      <c r="W2170" s="23">
        <f t="shared" si="1325"/>
        <v>1610118</v>
      </c>
      <c r="X2170" s="40">
        <v>1610118</v>
      </c>
      <c r="Y2170" s="119">
        <f t="shared" ref="Y2170:Y2176" si="1335">X2170-W2170</f>
        <v>0</v>
      </c>
      <c r="Z2170" s="21"/>
      <c r="AA2170" s="50" t="s">
        <v>87</v>
      </c>
      <c r="AB2170" s="40">
        <f t="shared" si="1327"/>
        <v>1610118</v>
      </c>
      <c r="AC2170" s="40">
        <v>1610118</v>
      </c>
      <c r="AD2170" s="119">
        <v>0</v>
      </c>
      <c r="AE2170" s="21"/>
      <c r="AF2170" s="50" t="s">
        <v>87</v>
      </c>
      <c r="AG2170" s="40">
        <f t="shared" si="1328"/>
        <v>1610118</v>
      </c>
      <c r="AH2170" s="40">
        <v>1610118</v>
      </c>
      <c r="AI2170" s="119">
        <f t="shared" ref="AI2170:AI2176" si="1336">AH2170-AG2170</f>
        <v>0</v>
      </c>
    </row>
    <row r="2171" spans="2:35" x14ac:dyDescent="0.35">
      <c r="B2171" s="50" t="s">
        <v>96</v>
      </c>
      <c r="C2171" s="40">
        <v>971284</v>
      </c>
      <c r="D2171" s="23">
        <v>971549</v>
      </c>
      <c r="E2171" s="119">
        <f t="shared" si="1331"/>
        <v>265</v>
      </c>
      <c r="F2171" s="21"/>
      <c r="G2171" s="50" t="s">
        <v>96</v>
      </c>
      <c r="H2171" s="40">
        <f t="shared" si="1329"/>
        <v>971549</v>
      </c>
      <c r="I2171" s="23">
        <v>971777</v>
      </c>
      <c r="J2171" s="119">
        <f t="shared" si="1332"/>
        <v>228</v>
      </c>
      <c r="K2171" s="21"/>
      <c r="L2171" s="50" t="s">
        <v>96</v>
      </c>
      <c r="M2171" s="40">
        <f t="shared" si="1326"/>
        <v>971777</v>
      </c>
      <c r="N2171" s="40">
        <v>972040</v>
      </c>
      <c r="O2171" s="119">
        <f t="shared" si="1333"/>
        <v>263</v>
      </c>
      <c r="P2171" s="21"/>
      <c r="Q2171" s="50" t="s">
        <v>96</v>
      </c>
      <c r="R2171" s="40">
        <f t="shared" si="1330"/>
        <v>972040</v>
      </c>
      <c r="S2171" s="23">
        <v>972320</v>
      </c>
      <c r="T2171" s="119">
        <f t="shared" si="1334"/>
        <v>280</v>
      </c>
      <c r="U2171" s="21"/>
      <c r="V2171" s="50" t="s">
        <v>96</v>
      </c>
      <c r="W2171" s="23">
        <f t="shared" si="1325"/>
        <v>972320</v>
      </c>
      <c r="X2171" s="40">
        <v>972590</v>
      </c>
      <c r="Y2171" s="119">
        <f t="shared" si="1335"/>
        <v>270</v>
      </c>
      <c r="Z2171" s="21"/>
      <c r="AA2171" s="50" t="s">
        <v>96</v>
      </c>
      <c r="AB2171" s="40">
        <f t="shared" si="1327"/>
        <v>972590</v>
      </c>
      <c r="AC2171" s="40">
        <v>972860</v>
      </c>
      <c r="AD2171" s="119">
        <f t="shared" ref="AD2171:AD2176" si="1337">AC2171-AB2171</f>
        <v>270</v>
      </c>
      <c r="AE2171" s="21"/>
      <c r="AF2171" s="50" t="s">
        <v>96</v>
      </c>
      <c r="AG2171" s="40">
        <f t="shared" si="1328"/>
        <v>972860</v>
      </c>
      <c r="AH2171" s="40">
        <v>973106</v>
      </c>
      <c r="AI2171" s="119">
        <f t="shared" si="1336"/>
        <v>246</v>
      </c>
    </row>
    <row r="2172" spans="2:35" x14ac:dyDescent="0.35">
      <c r="B2172" s="50" t="s">
        <v>88</v>
      </c>
      <c r="C2172" s="40">
        <v>0</v>
      </c>
      <c r="D2172" s="23">
        <v>0</v>
      </c>
      <c r="E2172" s="119">
        <f t="shared" si="1331"/>
        <v>0</v>
      </c>
      <c r="F2172" s="21"/>
      <c r="G2172" s="50" t="s">
        <v>88</v>
      </c>
      <c r="H2172" s="40">
        <f t="shared" si="1329"/>
        <v>0</v>
      </c>
      <c r="I2172" s="23">
        <v>0</v>
      </c>
      <c r="J2172" s="119">
        <f t="shared" si="1332"/>
        <v>0</v>
      </c>
      <c r="K2172" s="21"/>
      <c r="L2172" s="50" t="s">
        <v>88</v>
      </c>
      <c r="M2172" s="40">
        <f t="shared" si="1326"/>
        <v>0</v>
      </c>
      <c r="N2172" s="40">
        <v>0</v>
      </c>
      <c r="O2172" s="119">
        <f t="shared" si="1333"/>
        <v>0</v>
      </c>
      <c r="P2172" s="21"/>
      <c r="Q2172" s="50" t="s">
        <v>88</v>
      </c>
      <c r="R2172" s="40">
        <f t="shared" si="1330"/>
        <v>0</v>
      </c>
      <c r="S2172" s="23">
        <v>0</v>
      </c>
      <c r="T2172" s="119">
        <f t="shared" si="1334"/>
        <v>0</v>
      </c>
      <c r="U2172" s="21"/>
      <c r="V2172" s="50" t="s">
        <v>88</v>
      </c>
      <c r="W2172" s="23">
        <f t="shared" si="1325"/>
        <v>0</v>
      </c>
      <c r="X2172" s="40">
        <v>0</v>
      </c>
      <c r="Y2172" s="119">
        <f t="shared" si="1335"/>
        <v>0</v>
      </c>
      <c r="Z2172" s="21"/>
      <c r="AA2172" s="50" t="s">
        <v>88</v>
      </c>
      <c r="AB2172" s="40">
        <f t="shared" si="1327"/>
        <v>0</v>
      </c>
      <c r="AC2172" s="40">
        <v>0</v>
      </c>
      <c r="AD2172" s="119">
        <f t="shared" si="1337"/>
        <v>0</v>
      </c>
      <c r="AE2172" s="21"/>
      <c r="AF2172" s="50" t="s">
        <v>88</v>
      </c>
      <c r="AG2172" s="40">
        <f t="shared" si="1328"/>
        <v>0</v>
      </c>
      <c r="AH2172" s="40">
        <v>0</v>
      </c>
      <c r="AI2172" s="119">
        <f t="shared" si="1336"/>
        <v>0</v>
      </c>
    </row>
    <row r="2173" spans="2:35" x14ac:dyDescent="0.35">
      <c r="B2173" s="50" t="s">
        <v>108</v>
      </c>
      <c r="C2173" s="40">
        <v>3477</v>
      </c>
      <c r="D2173" s="23">
        <v>3478</v>
      </c>
      <c r="E2173" s="119">
        <f t="shared" si="1331"/>
        <v>1</v>
      </c>
      <c r="F2173" s="21"/>
      <c r="G2173" s="50" t="s">
        <v>108</v>
      </c>
      <c r="H2173" s="40">
        <f t="shared" si="1329"/>
        <v>3478</v>
      </c>
      <c r="I2173" s="23">
        <v>3479</v>
      </c>
      <c r="J2173" s="119">
        <f t="shared" si="1332"/>
        <v>1</v>
      </c>
      <c r="K2173" s="21"/>
      <c r="L2173" s="50" t="s">
        <v>108</v>
      </c>
      <c r="M2173" s="40">
        <f t="shared" si="1326"/>
        <v>3479</v>
      </c>
      <c r="N2173" s="40">
        <v>3481</v>
      </c>
      <c r="O2173" s="119">
        <f t="shared" si="1333"/>
        <v>2</v>
      </c>
      <c r="P2173" s="21"/>
      <c r="Q2173" s="50" t="s">
        <v>108</v>
      </c>
      <c r="R2173" s="40">
        <f t="shared" si="1330"/>
        <v>3481</v>
      </c>
      <c r="S2173" s="23">
        <v>3482</v>
      </c>
      <c r="T2173" s="119">
        <f t="shared" si="1334"/>
        <v>1</v>
      </c>
      <c r="U2173" s="21"/>
      <c r="V2173" s="50" t="s">
        <v>108</v>
      </c>
      <c r="W2173" s="23">
        <f t="shared" si="1325"/>
        <v>3482</v>
      </c>
      <c r="X2173" s="40">
        <v>3482</v>
      </c>
      <c r="Y2173" s="119">
        <f t="shared" si="1335"/>
        <v>0</v>
      </c>
      <c r="Z2173" s="21"/>
      <c r="AA2173" s="50" t="s">
        <v>108</v>
      </c>
      <c r="AB2173" s="40">
        <f t="shared" si="1327"/>
        <v>3482</v>
      </c>
      <c r="AC2173" s="40">
        <v>3483</v>
      </c>
      <c r="AD2173" s="119">
        <f t="shared" si="1337"/>
        <v>1</v>
      </c>
      <c r="AE2173" s="21"/>
      <c r="AF2173" s="50" t="s">
        <v>108</v>
      </c>
      <c r="AG2173" s="40">
        <f t="shared" si="1328"/>
        <v>3483</v>
      </c>
      <c r="AH2173" s="40">
        <v>3483</v>
      </c>
      <c r="AI2173" s="119">
        <f t="shared" si="1336"/>
        <v>0</v>
      </c>
    </row>
    <row r="2174" spans="2:35" x14ac:dyDescent="0.35">
      <c r="B2174" s="50" t="s">
        <v>89</v>
      </c>
      <c r="C2174" s="40">
        <v>762167</v>
      </c>
      <c r="D2174" s="23">
        <v>762549</v>
      </c>
      <c r="E2174" s="119">
        <f t="shared" si="1331"/>
        <v>382</v>
      </c>
      <c r="F2174" s="21"/>
      <c r="G2174" s="50" t="s">
        <v>89</v>
      </c>
      <c r="H2174" s="40">
        <f t="shared" si="1329"/>
        <v>762549</v>
      </c>
      <c r="I2174" s="23">
        <v>762940</v>
      </c>
      <c r="J2174" s="119">
        <f t="shared" si="1332"/>
        <v>391</v>
      </c>
      <c r="K2174" s="21"/>
      <c r="L2174" s="50" t="s">
        <v>89</v>
      </c>
      <c r="M2174" s="40">
        <f t="shared" si="1326"/>
        <v>762940</v>
      </c>
      <c r="N2174" s="40">
        <v>763003</v>
      </c>
      <c r="O2174" s="119">
        <f t="shared" si="1333"/>
        <v>63</v>
      </c>
      <c r="P2174" s="21"/>
      <c r="Q2174" s="50" t="s">
        <v>89</v>
      </c>
      <c r="R2174" s="40">
        <f t="shared" si="1330"/>
        <v>763003</v>
      </c>
      <c r="S2174" s="23">
        <v>763003</v>
      </c>
      <c r="T2174" s="119">
        <f t="shared" si="1334"/>
        <v>0</v>
      </c>
      <c r="U2174" s="21"/>
      <c r="V2174" s="50" t="s">
        <v>89</v>
      </c>
      <c r="W2174" s="23">
        <f t="shared" si="1325"/>
        <v>763003</v>
      </c>
      <c r="X2174" s="40">
        <v>763411</v>
      </c>
      <c r="Y2174" s="119">
        <f t="shared" si="1335"/>
        <v>408</v>
      </c>
      <c r="Z2174" s="21"/>
      <c r="AA2174" s="50" t="s">
        <v>89</v>
      </c>
      <c r="AB2174" s="40">
        <f t="shared" si="1327"/>
        <v>763411</v>
      </c>
      <c r="AC2174" s="40">
        <v>763858</v>
      </c>
      <c r="AD2174" s="119">
        <f t="shared" si="1337"/>
        <v>447</v>
      </c>
      <c r="AE2174" s="21"/>
      <c r="AF2174" s="50" t="s">
        <v>89</v>
      </c>
      <c r="AG2174" s="40">
        <f t="shared" si="1328"/>
        <v>763858</v>
      </c>
      <c r="AH2174" s="40">
        <v>764249</v>
      </c>
      <c r="AI2174" s="119">
        <f t="shared" si="1336"/>
        <v>391</v>
      </c>
    </row>
    <row r="2175" spans="2:35" x14ac:dyDescent="0.35">
      <c r="B2175" s="50" t="s">
        <v>90</v>
      </c>
      <c r="C2175" s="40">
        <v>433827</v>
      </c>
      <c r="D2175" s="23">
        <v>434074</v>
      </c>
      <c r="E2175" s="132">
        <f t="shared" si="1331"/>
        <v>247</v>
      </c>
      <c r="F2175" s="21"/>
      <c r="G2175" s="50" t="s">
        <v>90</v>
      </c>
      <c r="H2175" s="40">
        <f t="shared" si="1329"/>
        <v>434074</v>
      </c>
      <c r="I2175" s="23">
        <v>434369</v>
      </c>
      <c r="J2175" s="119">
        <f t="shared" si="1332"/>
        <v>295</v>
      </c>
      <c r="K2175" s="21"/>
      <c r="L2175" s="50" t="s">
        <v>90</v>
      </c>
      <c r="M2175" s="40">
        <f t="shared" si="1326"/>
        <v>434369</v>
      </c>
      <c r="N2175" s="40">
        <v>434614</v>
      </c>
      <c r="O2175" s="132">
        <f t="shared" si="1333"/>
        <v>245</v>
      </c>
      <c r="P2175" s="21"/>
      <c r="Q2175" s="50" t="s">
        <v>90</v>
      </c>
      <c r="R2175" s="40">
        <f t="shared" si="1330"/>
        <v>434614</v>
      </c>
      <c r="S2175" s="23">
        <v>434879</v>
      </c>
      <c r="T2175" s="119">
        <f t="shared" si="1334"/>
        <v>265</v>
      </c>
      <c r="U2175" s="21"/>
      <c r="V2175" s="50" t="s">
        <v>90</v>
      </c>
      <c r="W2175" s="23">
        <f t="shared" si="1325"/>
        <v>434879</v>
      </c>
      <c r="X2175" s="40">
        <v>435149</v>
      </c>
      <c r="Y2175" s="119">
        <f t="shared" si="1335"/>
        <v>270</v>
      </c>
      <c r="Z2175" s="21"/>
      <c r="AA2175" s="50" t="s">
        <v>90</v>
      </c>
      <c r="AB2175" s="40">
        <f t="shared" si="1327"/>
        <v>435149</v>
      </c>
      <c r="AC2175" s="40">
        <v>435426</v>
      </c>
      <c r="AD2175" s="132">
        <f t="shared" si="1337"/>
        <v>277</v>
      </c>
      <c r="AE2175" s="21"/>
      <c r="AF2175" s="50" t="s">
        <v>90</v>
      </c>
      <c r="AG2175" s="40">
        <f t="shared" si="1328"/>
        <v>435426</v>
      </c>
      <c r="AH2175" s="40">
        <v>435648</v>
      </c>
      <c r="AI2175" s="132">
        <f t="shared" si="1336"/>
        <v>222</v>
      </c>
    </row>
    <row r="2176" spans="2:35" x14ac:dyDescent="0.35">
      <c r="B2176" s="50" t="s">
        <v>91</v>
      </c>
      <c r="C2176" s="40">
        <v>1435085</v>
      </c>
      <c r="D2176" s="23">
        <v>1436550</v>
      </c>
      <c r="E2176" s="119">
        <f t="shared" si="1331"/>
        <v>1465</v>
      </c>
      <c r="F2176" s="21"/>
      <c r="G2176" s="50" t="s">
        <v>91</v>
      </c>
      <c r="H2176" s="40">
        <f t="shared" si="1329"/>
        <v>1436550</v>
      </c>
      <c r="I2176" s="23">
        <v>1438190</v>
      </c>
      <c r="J2176" s="119">
        <f t="shared" si="1332"/>
        <v>1640</v>
      </c>
      <c r="K2176" s="21"/>
      <c r="L2176" s="50" t="s">
        <v>91</v>
      </c>
      <c r="M2176" s="40">
        <f t="shared" si="1326"/>
        <v>1438190</v>
      </c>
      <c r="N2176" s="40">
        <v>1439568</v>
      </c>
      <c r="O2176" s="132">
        <f t="shared" si="1333"/>
        <v>1378</v>
      </c>
      <c r="P2176" s="21"/>
      <c r="Q2176" s="50" t="s">
        <v>91</v>
      </c>
      <c r="R2176" s="40">
        <f t="shared" si="1330"/>
        <v>1439568</v>
      </c>
      <c r="S2176" s="23">
        <v>1440869</v>
      </c>
      <c r="T2176" s="119">
        <f t="shared" si="1334"/>
        <v>1301</v>
      </c>
      <c r="U2176" s="21"/>
      <c r="V2176" s="50" t="s">
        <v>91</v>
      </c>
      <c r="W2176" s="23">
        <f t="shared" si="1325"/>
        <v>1440869</v>
      </c>
      <c r="X2176" s="40">
        <v>1442350</v>
      </c>
      <c r="Y2176" s="119">
        <f t="shared" si="1335"/>
        <v>1481</v>
      </c>
      <c r="Z2176" s="21"/>
      <c r="AA2176" s="50" t="s">
        <v>91</v>
      </c>
      <c r="AB2176" s="40">
        <f t="shared" si="1327"/>
        <v>1442350</v>
      </c>
      <c r="AC2176" s="40">
        <v>1443725</v>
      </c>
      <c r="AD2176" s="132">
        <f t="shared" si="1337"/>
        <v>1375</v>
      </c>
      <c r="AE2176" s="21"/>
      <c r="AF2176" s="50" t="s">
        <v>91</v>
      </c>
      <c r="AG2176" s="40">
        <f t="shared" si="1328"/>
        <v>1443725</v>
      </c>
      <c r="AH2176" s="40">
        <v>1445007</v>
      </c>
      <c r="AI2176" s="132">
        <f t="shared" si="1336"/>
        <v>1282</v>
      </c>
    </row>
    <row r="2177" spans="2:35" x14ac:dyDescent="0.35">
      <c r="B2177" s="50" t="s">
        <v>94</v>
      </c>
      <c r="C2177" s="40"/>
      <c r="D2177" s="23"/>
      <c r="E2177" s="119">
        <f>SUM(E2170:E2176)</f>
        <v>2360</v>
      </c>
      <c r="F2177" s="21"/>
      <c r="G2177" s="50" t="s">
        <v>94</v>
      </c>
      <c r="H2177" s="40">
        <f t="shared" si="1329"/>
        <v>0</v>
      </c>
      <c r="I2177" s="23"/>
      <c r="J2177" s="119">
        <f>SUM(J2170:J2176)</f>
        <v>2555</v>
      </c>
      <c r="K2177" s="21"/>
      <c r="L2177" s="50" t="s">
        <v>94</v>
      </c>
      <c r="M2177" s="40">
        <f t="shared" si="1326"/>
        <v>0</v>
      </c>
      <c r="N2177" s="40"/>
      <c r="O2177" s="119">
        <f>SUM(O2170:O2176)</f>
        <v>1951</v>
      </c>
      <c r="P2177" s="21"/>
      <c r="Q2177" s="50" t="s">
        <v>94</v>
      </c>
      <c r="R2177" s="40">
        <f t="shared" si="1330"/>
        <v>0</v>
      </c>
      <c r="S2177" s="23"/>
      <c r="T2177" s="119">
        <f>SUM(T2170:T2176)</f>
        <v>1847</v>
      </c>
      <c r="U2177" s="21"/>
      <c r="V2177" s="50" t="s">
        <v>94</v>
      </c>
      <c r="W2177" s="23">
        <f t="shared" si="1325"/>
        <v>0</v>
      </c>
      <c r="X2177" s="40">
        <v>0</v>
      </c>
      <c r="Y2177" s="119">
        <f>SUM(Y2170:Y2176)</f>
        <v>2429</v>
      </c>
      <c r="Z2177" s="21"/>
      <c r="AA2177" s="50" t="s">
        <v>94</v>
      </c>
      <c r="AB2177" s="40">
        <f t="shared" si="1327"/>
        <v>0</v>
      </c>
      <c r="AC2177" s="40">
        <v>0</v>
      </c>
      <c r="AD2177" s="119">
        <f>SUM(AD2170:AD2176)</f>
        <v>2370</v>
      </c>
      <c r="AE2177" s="21"/>
      <c r="AF2177" s="50" t="s">
        <v>94</v>
      </c>
      <c r="AG2177" s="40">
        <f t="shared" si="1328"/>
        <v>0</v>
      </c>
      <c r="AH2177" s="40"/>
      <c r="AI2177" s="119">
        <f>SUM(AI2170:AI2176)</f>
        <v>2141</v>
      </c>
    </row>
    <row r="2178" spans="2:35" x14ac:dyDescent="0.35">
      <c r="B2178" s="50" t="s">
        <v>97</v>
      </c>
      <c r="C2178" s="40">
        <v>661255</v>
      </c>
      <c r="D2178" s="23">
        <v>661465</v>
      </c>
      <c r="E2178" s="132">
        <f>D2178-C2178</f>
        <v>210</v>
      </c>
      <c r="F2178" s="21"/>
      <c r="G2178" s="50" t="s">
        <v>97</v>
      </c>
      <c r="H2178" s="40">
        <f t="shared" si="1329"/>
        <v>661465</v>
      </c>
      <c r="I2178" s="23">
        <v>661641</v>
      </c>
      <c r="J2178" s="119">
        <f>I2178-H2178</f>
        <v>176</v>
      </c>
      <c r="K2178" s="21"/>
      <c r="L2178" s="50" t="s">
        <v>97</v>
      </c>
      <c r="M2178" s="40">
        <f t="shared" si="1326"/>
        <v>661641</v>
      </c>
      <c r="N2178" s="40">
        <v>661881</v>
      </c>
      <c r="O2178" s="132">
        <f>N2178-M2178</f>
        <v>240</v>
      </c>
      <c r="P2178" s="21"/>
      <c r="Q2178" s="50" t="s">
        <v>97</v>
      </c>
      <c r="R2178" s="40">
        <f t="shared" si="1330"/>
        <v>661881</v>
      </c>
      <c r="S2178" s="23">
        <v>661997</v>
      </c>
      <c r="T2178" s="119">
        <f>S2178-R2178</f>
        <v>116</v>
      </c>
      <c r="U2178" s="21"/>
      <c r="V2178" s="50" t="s">
        <v>97</v>
      </c>
      <c r="W2178" s="23">
        <f t="shared" si="1325"/>
        <v>661997</v>
      </c>
      <c r="X2178" s="40">
        <v>662303</v>
      </c>
      <c r="Y2178" s="132">
        <f>X2178-W2178</f>
        <v>306</v>
      </c>
      <c r="Z2178" s="21"/>
      <c r="AA2178" s="50" t="s">
        <v>97</v>
      </c>
      <c r="AB2178" s="40">
        <f t="shared" si="1327"/>
        <v>662303</v>
      </c>
      <c r="AC2178" s="40">
        <v>662470</v>
      </c>
      <c r="AD2178" s="119">
        <f>AC2178-AB2178</f>
        <v>167</v>
      </c>
      <c r="AE2178" s="21"/>
      <c r="AF2178" s="50" t="s">
        <v>97</v>
      </c>
      <c r="AG2178" s="40">
        <f t="shared" si="1328"/>
        <v>662470</v>
      </c>
      <c r="AH2178" s="40">
        <v>662637</v>
      </c>
      <c r="AI2178" s="119">
        <f>AH2178-AG2178</f>
        <v>167</v>
      </c>
    </row>
    <row r="2179" spans="2:35" x14ac:dyDescent="0.35">
      <c r="B2179" s="29" t="s">
        <v>130</v>
      </c>
      <c r="C2179" s="40">
        <v>0</v>
      </c>
      <c r="D2179" s="23"/>
      <c r="E2179" s="121">
        <f>E2178+E2177+E2169+E2161+E2162+E2160+E2159+E2158+E2157</f>
        <v>6425</v>
      </c>
      <c r="F2179" s="21"/>
      <c r="G2179" s="29" t="s">
        <v>130</v>
      </c>
      <c r="H2179" s="40">
        <f t="shared" si="1329"/>
        <v>0</v>
      </c>
      <c r="I2179" s="23"/>
      <c r="J2179" s="121">
        <f>J2178+J2177+J2169+J2161+J2162+J2160+J2159+J2158+J2157</f>
        <v>6461</v>
      </c>
      <c r="K2179" s="21"/>
      <c r="L2179" s="29" t="s">
        <v>130</v>
      </c>
      <c r="M2179" s="40">
        <f t="shared" si="1326"/>
        <v>0</v>
      </c>
      <c r="N2179" s="40">
        <v>0</v>
      </c>
      <c r="O2179" s="121">
        <f>O2178+O2177+O2169+O2161+O2162+O2160+O2159+O2158+O2157</f>
        <v>6483</v>
      </c>
      <c r="P2179" s="21"/>
      <c r="Q2179" s="29" t="s">
        <v>130</v>
      </c>
      <c r="R2179" s="40">
        <f t="shared" si="1330"/>
        <v>0</v>
      </c>
      <c r="S2179" s="23"/>
      <c r="T2179" s="121">
        <f>T2178+T2177+T2169+T2161+T2162+T2160+T2159+T2158+T2157</f>
        <v>7219</v>
      </c>
      <c r="U2179" s="21"/>
      <c r="V2179" s="29" t="s">
        <v>130</v>
      </c>
      <c r="W2179" s="23">
        <f t="shared" si="1325"/>
        <v>0</v>
      </c>
      <c r="X2179" s="40">
        <v>0</v>
      </c>
      <c r="Y2179" s="121">
        <f>Y2178+Y2177+Y2169+Y2161+Y2162+Y2160+Y2159+Y2158+Y2157</f>
        <v>7489</v>
      </c>
      <c r="Z2179" s="21"/>
      <c r="AA2179" s="29" t="s">
        <v>130</v>
      </c>
      <c r="AB2179" s="40">
        <f t="shared" si="1327"/>
        <v>0</v>
      </c>
      <c r="AC2179" s="40"/>
      <c r="AD2179" s="121">
        <f>AD2178+AD2177+AD2169+AD2161+AD2162+AD2160+AD2159+AD2158+AD2157</f>
        <v>6537</v>
      </c>
      <c r="AE2179" s="21"/>
      <c r="AF2179" s="29" t="s">
        <v>130</v>
      </c>
      <c r="AG2179" s="40">
        <f>AC2179</f>
        <v>0</v>
      </c>
      <c r="AH2179" s="40">
        <v>0</v>
      </c>
      <c r="AI2179" s="121">
        <f>AI2178+AI2177+AI2169+AI2161+AI2162+AI2160+AI2159+AI2158+AI2157</f>
        <v>6877</v>
      </c>
    </row>
    <row r="2180" spans="2:35" x14ac:dyDescent="0.35">
      <c r="B2180" s="21"/>
      <c r="C2180" s="21"/>
      <c r="D2180" s="21"/>
      <c r="E2180" s="123">
        <f>E2179-E2163+471</f>
        <v>5176</v>
      </c>
      <c r="F2180" s="21"/>
      <c r="G2180" s="21"/>
      <c r="H2180" s="21"/>
      <c r="I2180" s="21"/>
      <c r="J2180" s="123">
        <f>J2179-J2163+471</f>
        <v>4942</v>
      </c>
      <c r="K2180" s="21"/>
      <c r="L2180" s="21"/>
      <c r="M2180" s="21"/>
      <c r="N2180" s="21"/>
      <c r="O2180" s="123">
        <f>O2179-O2163+471</f>
        <v>5164</v>
      </c>
      <c r="P2180" s="21"/>
      <c r="Q2180" s="21"/>
      <c r="R2180" s="21"/>
      <c r="S2180" s="21"/>
      <c r="T2180" s="123">
        <f>T2179-T2163+471</f>
        <v>5920</v>
      </c>
      <c r="U2180" s="21"/>
      <c r="V2180" s="21"/>
      <c r="W2180" s="23"/>
      <c r="X2180" s="40">
        <v>0</v>
      </c>
      <c r="Y2180" s="123">
        <f>Y2179-Y2163+471</f>
        <v>6200</v>
      </c>
      <c r="Z2180" s="21"/>
      <c r="AA2180" s="21"/>
      <c r="AB2180" s="21"/>
      <c r="AC2180" s="21"/>
      <c r="AD2180" s="123">
        <f>AD2179-AD2163+471</f>
        <v>5078</v>
      </c>
      <c r="AE2180" s="21"/>
      <c r="AF2180" s="21"/>
      <c r="AG2180" s="21"/>
      <c r="AH2180" s="21">
        <v>0</v>
      </c>
      <c r="AI2180" s="123">
        <f>AI2179-AI2163+471</f>
        <v>5788</v>
      </c>
    </row>
    <row r="2182" spans="2:35" x14ac:dyDescent="0.35">
      <c r="B2182" s="117" t="s">
        <v>114</v>
      </c>
      <c r="C2182" s="292" t="s">
        <v>2119</v>
      </c>
      <c r="D2182" s="293"/>
      <c r="E2182" s="294"/>
      <c r="F2182" s="21"/>
      <c r="G2182" s="117" t="s">
        <v>114</v>
      </c>
      <c r="H2182" s="292" t="s">
        <v>2120</v>
      </c>
      <c r="I2182" s="293"/>
      <c r="J2182" s="294"/>
      <c r="K2182" s="21"/>
      <c r="L2182" s="117" t="s">
        <v>114</v>
      </c>
      <c r="M2182" s="292" t="s">
        <v>2121</v>
      </c>
      <c r="N2182" s="293"/>
      <c r="O2182" s="294"/>
      <c r="P2182" s="21"/>
      <c r="Q2182" s="117" t="s">
        <v>114</v>
      </c>
      <c r="R2182" s="292" t="s">
        <v>2122</v>
      </c>
      <c r="S2182" s="293"/>
      <c r="T2182" s="294"/>
      <c r="U2182" s="21"/>
      <c r="V2182" s="117" t="s">
        <v>114</v>
      </c>
      <c r="W2182" s="292" t="s">
        <v>2123</v>
      </c>
      <c r="X2182" s="293"/>
      <c r="Y2182" s="294"/>
      <c r="Z2182" s="21"/>
      <c r="AA2182" s="117" t="s">
        <v>114</v>
      </c>
      <c r="AB2182" s="292" t="s">
        <v>2124</v>
      </c>
      <c r="AC2182" s="293"/>
      <c r="AD2182" s="294"/>
      <c r="AE2182" s="21"/>
      <c r="AF2182" s="117" t="s">
        <v>114</v>
      </c>
      <c r="AG2182" s="292" t="s">
        <v>2125</v>
      </c>
      <c r="AH2182" s="293"/>
      <c r="AI2182" s="294"/>
    </row>
    <row r="2183" spans="2:35" x14ac:dyDescent="0.35">
      <c r="B2183" s="50"/>
      <c r="C2183" s="118" t="s">
        <v>81</v>
      </c>
      <c r="D2183" s="118" t="s">
        <v>82</v>
      </c>
      <c r="E2183" s="118" t="s">
        <v>95</v>
      </c>
      <c r="F2183" s="21"/>
      <c r="G2183" s="50"/>
      <c r="H2183" s="118" t="s">
        <v>81</v>
      </c>
      <c r="I2183" s="118" t="s">
        <v>82</v>
      </c>
      <c r="J2183" s="118" t="s">
        <v>95</v>
      </c>
      <c r="K2183" s="21"/>
      <c r="L2183" s="50"/>
      <c r="M2183" s="118" t="s">
        <v>81</v>
      </c>
      <c r="N2183" s="118" t="s">
        <v>82</v>
      </c>
      <c r="O2183" s="118" t="s">
        <v>95</v>
      </c>
      <c r="P2183" s="21"/>
      <c r="Q2183" s="50"/>
      <c r="R2183" s="118" t="s">
        <v>81</v>
      </c>
      <c r="S2183" s="118" t="s">
        <v>82</v>
      </c>
      <c r="T2183" s="118" t="s">
        <v>95</v>
      </c>
      <c r="U2183" s="21"/>
      <c r="V2183" s="50"/>
      <c r="W2183" s="118" t="s">
        <v>81</v>
      </c>
      <c r="X2183" s="118" t="s">
        <v>82</v>
      </c>
      <c r="Y2183" s="118" t="s">
        <v>95</v>
      </c>
      <c r="Z2183" s="21"/>
      <c r="AA2183" s="50"/>
      <c r="AB2183" s="118" t="s">
        <v>81</v>
      </c>
      <c r="AC2183" s="118" t="s">
        <v>82</v>
      </c>
      <c r="AD2183" s="118" t="s">
        <v>95</v>
      </c>
      <c r="AE2183" s="21"/>
      <c r="AF2183" s="50"/>
      <c r="AG2183" s="118" t="s">
        <v>81</v>
      </c>
      <c r="AH2183" s="118" t="s">
        <v>82</v>
      </c>
      <c r="AI2183" s="118" t="s">
        <v>95</v>
      </c>
    </row>
    <row r="2184" spans="2:35" x14ac:dyDescent="0.35">
      <c r="B2184" s="50" t="s">
        <v>92</v>
      </c>
      <c r="C2184" s="40">
        <v>546732</v>
      </c>
      <c r="D2184" s="23">
        <v>546889</v>
      </c>
      <c r="E2184" s="119">
        <f>(D2184-C2184)*10</f>
        <v>1570</v>
      </c>
      <c r="F2184" s="21"/>
      <c r="G2184" s="50" t="s">
        <v>92</v>
      </c>
      <c r="H2184" s="40">
        <f t="shared" ref="H2184:H2191" si="1338">D2184</f>
        <v>546889</v>
      </c>
      <c r="I2184" s="23">
        <v>547012</v>
      </c>
      <c r="J2184" s="132">
        <v>1230</v>
      </c>
      <c r="K2184" s="21"/>
      <c r="L2184" s="50" t="s">
        <v>92</v>
      </c>
      <c r="M2184" s="40">
        <f>I2184</f>
        <v>547012</v>
      </c>
      <c r="N2184" s="40">
        <v>547046</v>
      </c>
      <c r="O2184" s="132">
        <v>340</v>
      </c>
      <c r="P2184" s="21"/>
      <c r="Q2184" s="50" t="s">
        <v>92</v>
      </c>
      <c r="R2184" s="40">
        <f t="shared" ref="R2184:R2191" si="1339">N2184</f>
        <v>547046</v>
      </c>
      <c r="S2184" s="23">
        <v>547164</v>
      </c>
      <c r="T2184" s="132">
        <v>1180</v>
      </c>
      <c r="U2184" s="21"/>
      <c r="V2184" s="50" t="s">
        <v>92</v>
      </c>
      <c r="W2184" s="23">
        <f t="shared" ref="W2184:W2206" si="1340">S2184</f>
        <v>547164</v>
      </c>
      <c r="X2184" s="40">
        <v>547321</v>
      </c>
      <c r="Y2184" s="132">
        <f t="shared" ref="Y2184:Y2189" si="1341">X2184-W2184</f>
        <v>157</v>
      </c>
      <c r="Z2184" s="21"/>
      <c r="AA2184" s="50" t="s">
        <v>92</v>
      </c>
      <c r="AB2184" s="40">
        <f>X2184</f>
        <v>547321</v>
      </c>
      <c r="AC2184" s="40">
        <v>547497</v>
      </c>
      <c r="AD2184" s="132">
        <f t="shared" ref="AD2184:AD2189" si="1342">AC2184-AB2184</f>
        <v>176</v>
      </c>
      <c r="AE2184" s="21"/>
      <c r="AF2184" s="50" t="s">
        <v>92</v>
      </c>
      <c r="AG2184" s="40">
        <f>AC2184</f>
        <v>547497</v>
      </c>
      <c r="AH2184" s="40">
        <v>547608</v>
      </c>
      <c r="AI2184" s="132">
        <v>1110</v>
      </c>
    </row>
    <row r="2185" spans="2:35" x14ac:dyDescent="0.35">
      <c r="B2185" s="50" t="s">
        <v>6</v>
      </c>
      <c r="C2185" s="40">
        <v>424114</v>
      </c>
      <c r="D2185" s="23">
        <v>424296</v>
      </c>
      <c r="E2185" s="119">
        <f>D2185-C2185</f>
        <v>182</v>
      </c>
      <c r="F2185" s="21"/>
      <c r="G2185" s="50" t="s">
        <v>6</v>
      </c>
      <c r="H2185" s="40">
        <f t="shared" si="1338"/>
        <v>424296</v>
      </c>
      <c r="I2185" s="23">
        <v>424499</v>
      </c>
      <c r="J2185" s="119">
        <f>I2185-H2185</f>
        <v>203</v>
      </c>
      <c r="K2185" s="21"/>
      <c r="L2185" s="50" t="s">
        <v>6</v>
      </c>
      <c r="M2185" s="40">
        <f t="shared" ref="M2185:M2206" si="1343">I2185</f>
        <v>424499</v>
      </c>
      <c r="N2185" s="40">
        <v>424694</v>
      </c>
      <c r="O2185" s="119">
        <f>N2185-M2185</f>
        <v>195</v>
      </c>
      <c r="P2185" s="21"/>
      <c r="Q2185" s="50" t="s">
        <v>6</v>
      </c>
      <c r="R2185" s="40">
        <f t="shared" si="1339"/>
        <v>424694</v>
      </c>
      <c r="S2185" s="23">
        <v>425670</v>
      </c>
      <c r="T2185" s="119">
        <f>S2185-R2185</f>
        <v>976</v>
      </c>
      <c r="U2185" s="21"/>
      <c r="V2185" s="50" t="s">
        <v>6</v>
      </c>
      <c r="W2185" s="23">
        <f t="shared" si="1340"/>
        <v>425670</v>
      </c>
      <c r="X2185" s="40">
        <v>425780</v>
      </c>
      <c r="Y2185" s="119">
        <f t="shared" si="1341"/>
        <v>110</v>
      </c>
      <c r="Z2185" s="21"/>
      <c r="AA2185" s="50" t="s">
        <v>6</v>
      </c>
      <c r="AB2185" s="40">
        <f>X2185</f>
        <v>425780</v>
      </c>
      <c r="AC2185" s="40">
        <v>426157</v>
      </c>
      <c r="AD2185" s="119">
        <f t="shared" si="1342"/>
        <v>377</v>
      </c>
      <c r="AE2185" s="21"/>
      <c r="AF2185" s="50" t="s">
        <v>6</v>
      </c>
      <c r="AG2185" s="40">
        <f>AC2185</f>
        <v>426157</v>
      </c>
      <c r="AH2185" s="40">
        <v>426413</v>
      </c>
      <c r="AI2185" s="119">
        <f>AH2185-AG2185</f>
        <v>256</v>
      </c>
    </row>
    <row r="2186" spans="2:35" x14ac:dyDescent="0.35">
      <c r="B2186" s="50" t="s">
        <v>103</v>
      </c>
      <c r="C2186" s="40">
        <v>301978</v>
      </c>
      <c r="D2186" s="23">
        <v>302720</v>
      </c>
      <c r="E2186" s="119">
        <f>D2186-C2186</f>
        <v>742</v>
      </c>
      <c r="F2186" s="21"/>
      <c r="G2186" s="50" t="s">
        <v>103</v>
      </c>
      <c r="H2186" s="40">
        <f t="shared" si="1338"/>
        <v>302720</v>
      </c>
      <c r="I2186" s="23">
        <v>303458</v>
      </c>
      <c r="J2186" s="119">
        <f>I2186-H2186</f>
        <v>738</v>
      </c>
      <c r="K2186" s="21"/>
      <c r="L2186" s="50" t="s">
        <v>103</v>
      </c>
      <c r="M2186" s="40">
        <f t="shared" si="1343"/>
        <v>303458</v>
      </c>
      <c r="N2186" s="40">
        <v>304200</v>
      </c>
      <c r="O2186" s="132">
        <f>N2186-M2186</f>
        <v>742</v>
      </c>
      <c r="P2186" s="21"/>
      <c r="Q2186" s="50" t="s">
        <v>103</v>
      </c>
      <c r="R2186" s="40">
        <f t="shared" si="1339"/>
        <v>304200</v>
      </c>
      <c r="S2186" s="23">
        <v>304948</v>
      </c>
      <c r="T2186" s="119">
        <f>S2186-R2186</f>
        <v>748</v>
      </c>
      <c r="U2186" s="21"/>
      <c r="V2186" s="50" t="s">
        <v>103</v>
      </c>
      <c r="W2186" s="23">
        <f t="shared" si="1340"/>
        <v>304948</v>
      </c>
      <c r="X2186" s="40">
        <v>305721</v>
      </c>
      <c r="Y2186" s="119">
        <f t="shared" si="1341"/>
        <v>773</v>
      </c>
      <c r="Z2186" s="21"/>
      <c r="AA2186" s="50" t="s">
        <v>103</v>
      </c>
      <c r="AB2186" s="40">
        <f t="shared" ref="AB2186:AB2206" si="1344">X2186</f>
        <v>305721</v>
      </c>
      <c r="AC2186" s="40">
        <v>306258</v>
      </c>
      <c r="AD2186" s="132">
        <f t="shared" si="1342"/>
        <v>537</v>
      </c>
      <c r="AE2186" s="21"/>
      <c r="AF2186" s="50" t="s">
        <v>103</v>
      </c>
      <c r="AG2186" s="40">
        <f t="shared" ref="AG2186:AG2205" si="1345">AC2186</f>
        <v>306258</v>
      </c>
      <c r="AH2186" s="40">
        <v>307012</v>
      </c>
      <c r="AI2186" s="132">
        <f>AH2186-AG2186</f>
        <v>754</v>
      </c>
    </row>
    <row r="2187" spans="2:35" x14ac:dyDescent="0.35">
      <c r="B2187" s="28" t="s">
        <v>100</v>
      </c>
      <c r="C2187" s="40">
        <v>240384</v>
      </c>
      <c r="D2187" s="23">
        <v>240614</v>
      </c>
      <c r="E2187" s="119">
        <f>D2187-C2187</f>
        <v>230</v>
      </c>
      <c r="F2187" s="21"/>
      <c r="G2187" s="28" t="s">
        <v>100</v>
      </c>
      <c r="H2187" s="40">
        <f t="shared" si="1338"/>
        <v>240614</v>
      </c>
      <c r="I2187" s="23">
        <v>240909</v>
      </c>
      <c r="J2187" s="119">
        <f>I2187-H2187</f>
        <v>295</v>
      </c>
      <c r="K2187" s="21"/>
      <c r="L2187" s="28" t="s">
        <v>100</v>
      </c>
      <c r="M2187" s="40">
        <f t="shared" si="1343"/>
        <v>240909</v>
      </c>
      <c r="N2187" s="40">
        <v>241104</v>
      </c>
      <c r="O2187" s="119">
        <f>N2187-M2187</f>
        <v>195</v>
      </c>
      <c r="P2187" s="21"/>
      <c r="Q2187" s="28" t="s">
        <v>100</v>
      </c>
      <c r="R2187" s="40">
        <f t="shared" si="1339"/>
        <v>241104</v>
      </c>
      <c r="S2187" s="23">
        <v>241329</v>
      </c>
      <c r="T2187" s="119">
        <f>S2187-R2187</f>
        <v>225</v>
      </c>
      <c r="U2187" s="21"/>
      <c r="V2187" s="28" t="s">
        <v>100</v>
      </c>
      <c r="W2187" s="23">
        <f t="shared" si="1340"/>
        <v>241329</v>
      </c>
      <c r="X2187" s="40">
        <v>241549</v>
      </c>
      <c r="Y2187" s="132">
        <f t="shared" si="1341"/>
        <v>220</v>
      </c>
      <c r="Z2187" s="21"/>
      <c r="AA2187" s="28" t="s">
        <v>100</v>
      </c>
      <c r="AB2187" s="40">
        <f t="shared" si="1344"/>
        <v>241549</v>
      </c>
      <c r="AC2187" s="40">
        <v>241791</v>
      </c>
      <c r="AD2187" s="119">
        <f t="shared" si="1342"/>
        <v>242</v>
      </c>
      <c r="AE2187" s="21"/>
      <c r="AF2187" s="28" t="s">
        <v>100</v>
      </c>
      <c r="AG2187" s="40">
        <f t="shared" si="1345"/>
        <v>241791</v>
      </c>
      <c r="AH2187" s="40">
        <v>241951</v>
      </c>
      <c r="AI2187" s="119">
        <f>AH2187-AG2187</f>
        <v>160</v>
      </c>
    </row>
    <row r="2188" spans="2:35" x14ac:dyDescent="0.35">
      <c r="B2188" s="28" t="s">
        <v>1176</v>
      </c>
      <c r="C2188" s="40">
        <v>516</v>
      </c>
      <c r="D2188" s="23">
        <v>516</v>
      </c>
      <c r="E2188" s="119">
        <f>D2188-C2188</f>
        <v>0</v>
      </c>
      <c r="F2188" s="21"/>
      <c r="G2188" s="28" t="s">
        <v>1176</v>
      </c>
      <c r="H2188" s="40">
        <f t="shared" si="1338"/>
        <v>516</v>
      </c>
      <c r="I2188" s="23">
        <v>516</v>
      </c>
      <c r="J2188" s="119">
        <f>I2188-H2188</f>
        <v>0</v>
      </c>
      <c r="K2188" s="21"/>
      <c r="L2188" s="28" t="s">
        <v>1176</v>
      </c>
      <c r="M2188" s="40">
        <f t="shared" si="1343"/>
        <v>516</v>
      </c>
      <c r="N2188" s="40">
        <v>516</v>
      </c>
      <c r="O2188" s="119">
        <f>N2188-M2188</f>
        <v>0</v>
      </c>
      <c r="P2188" s="21"/>
      <c r="Q2188" s="28" t="s">
        <v>1176</v>
      </c>
      <c r="R2188" s="40">
        <f t="shared" si="1339"/>
        <v>516</v>
      </c>
      <c r="S2188" s="23">
        <v>516</v>
      </c>
      <c r="T2188" s="119">
        <f>S2188-R2188</f>
        <v>0</v>
      </c>
      <c r="U2188" s="21"/>
      <c r="V2188" s="28" t="s">
        <v>1176</v>
      </c>
      <c r="W2188" s="23">
        <f t="shared" si="1340"/>
        <v>516</v>
      </c>
      <c r="X2188" s="40">
        <v>516</v>
      </c>
      <c r="Y2188" s="119">
        <f t="shared" si="1341"/>
        <v>0</v>
      </c>
      <c r="Z2188" s="21"/>
      <c r="AA2188" s="28" t="s">
        <v>1176</v>
      </c>
      <c r="AB2188" s="40">
        <f t="shared" si="1344"/>
        <v>516</v>
      </c>
      <c r="AC2188" s="40">
        <v>516</v>
      </c>
      <c r="AD2188" s="119">
        <f t="shared" si="1342"/>
        <v>0</v>
      </c>
      <c r="AE2188" s="21"/>
      <c r="AF2188" s="28" t="s">
        <v>1176</v>
      </c>
      <c r="AG2188" s="40">
        <f t="shared" si="1345"/>
        <v>516</v>
      </c>
      <c r="AH2188" s="40">
        <v>516</v>
      </c>
      <c r="AI2188" s="119">
        <f>AH2188-AG2188</f>
        <v>0</v>
      </c>
    </row>
    <row r="2189" spans="2:35" x14ac:dyDescent="0.35">
      <c r="B2189" s="28" t="s">
        <v>1179</v>
      </c>
      <c r="C2189" s="40">
        <v>12279</v>
      </c>
      <c r="D2189" s="23">
        <v>12279</v>
      </c>
      <c r="E2189" s="119">
        <f>D2189-C2189</f>
        <v>0</v>
      </c>
      <c r="F2189" s="21"/>
      <c r="G2189" s="28" t="s">
        <v>1179</v>
      </c>
      <c r="H2189" s="40">
        <f t="shared" si="1338"/>
        <v>12279</v>
      </c>
      <c r="I2189" s="23">
        <v>12279</v>
      </c>
      <c r="J2189" s="119">
        <f>I2189-H2189</f>
        <v>0</v>
      </c>
      <c r="K2189" s="21"/>
      <c r="L2189" s="28" t="s">
        <v>1179</v>
      </c>
      <c r="M2189" s="40">
        <f t="shared" si="1343"/>
        <v>12279</v>
      </c>
      <c r="N2189" s="40">
        <v>12279</v>
      </c>
      <c r="O2189" s="119">
        <f>N2189-M2189</f>
        <v>0</v>
      </c>
      <c r="P2189" s="21"/>
      <c r="Q2189" s="28" t="s">
        <v>1179</v>
      </c>
      <c r="R2189" s="40">
        <f t="shared" si="1339"/>
        <v>12279</v>
      </c>
      <c r="S2189" s="23">
        <v>12279</v>
      </c>
      <c r="T2189" s="119">
        <f>S2189-R2189</f>
        <v>0</v>
      </c>
      <c r="U2189" s="21"/>
      <c r="V2189" s="28" t="s">
        <v>1179</v>
      </c>
      <c r="W2189" s="23">
        <f t="shared" si="1340"/>
        <v>12279</v>
      </c>
      <c r="X2189" s="40">
        <v>12279</v>
      </c>
      <c r="Y2189" s="119">
        <f t="shared" si="1341"/>
        <v>0</v>
      </c>
      <c r="Z2189" s="21"/>
      <c r="AA2189" s="28" t="s">
        <v>1179</v>
      </c>
      <c r="AB2189" s="40">
        <f t="shared" si="1344"/>
        <v>12279</v>
      </c>
      <c r="AC2189" s="40">
        <v>12279</v>
      </c>
      <c r="AD2189" s="119">
        <f t="shared" si="1342"/>
        <v>0</v>
      </c>
      <c r="AE2189" s="21"/>
      <c r="AF2189" s="28" t="s">
        <v>1179</v>
      </c>
      <c r="AG2189" s="40">
        <f t="shared" si="1345"/>
        <v>12279</v>
      </c>
      <c r="AH2189" s="40">
        <v>12279</v>
      </c>
      <c r="AI2189" s="119">
        <f>AH2189-AG2189</f>
        <v>0</v>
      </c>
    </row>
    <row r="2190" spans="2:35" x14ac:dyDescent="0.35">
      <c r="B2190" s="50" t="s">
        <v>3</v>
      </c>
      <c r="C2190" s="40">
        <v>419756</v>
      </c>
      <c r="D2190" s="23">
        <v>419905</v>
      </c>
      <c r="E2190" s="119">
        <f>(D2190-C2190)*10</f>
        <v>1490</v>
      </c>
      <c r="F2190" s="21"/>
      <c r="G2190" s="50" t="s">
        <v>3</v>
      </c>
      <c r="H2190" s="40">
        <v>419905</v>
      </c>
      <c r="I2190" s="23">
        <v>420056</v>
      </c>
      <c r="J2190" s="119">
        <f>(I2190-H2190)*10</f>
        <v>1510</v>
      </c>
      <c r="K2190" s="21"/>
      <c r="L2190" s="50" t="s">
        <v>3</v>
      </c>
      <c r="M2190" s="40">
        <f t="shared" si="1343"/>
        <v>420056</v>
      </c>
      <c r="N2190" s="40">
        <v>420196</v>
      </c>
      <c r="O2190" s="119">
        <f>(N2190-M2190)*10</f>
        <v>1400</v>
      </c>
      <c r="P2190" s="21"/>
      <c r="Q2190" s="50" t="s">
        <v>3</v>
      </c>
      <c r="R2190" s="40">
        <f t="shared" si="1339"/>
        <v>420196</v>
      </c>
      <c r="S2190" s="23">
        <v>420343</v>
      </c>
      <c r="T2190" s="119">
        <f>(S2190-R2190)*10</f>
        <v>1470</v>
      </c>
      <c r="U2190" s="21"/>
      <c r="V2190" s="50" t="s">
        <v>3</v>
      </c>
      <c r="W2190" s="23">
        <f t="shared" si="1340"/>
        <v>420343</v>
      </c>
      <c r="X2190" s="40">
        <v>420509</v>
      </c>
      <c r="Y2190" s="119">
        <f>(X2190-W2190)*10</f>
        <v>1660</v>
      </c>
      <c r="Z2190" s="21"/>
      <c r="AA2190" s="50" t="s">
        <v>3</v>
      </c>
      <c r="AB2190" s="40">
        <f t="shared" si="1344"/>
        <v>420509</v>
      </c>
      <c r="AC2190" s="40">
        <v>420709</v>
      </c>
      <c r="AD2190" s="119">
        <f>(AC2190-AB2190)*10</f>
        <v>2000</v>
      </c>
      <c r="AE2190" s="21"/>
      <c r="AF2190" s="50" t="s">
        <v>3</v>
      </c>
      <c r="AG2190" s="40">
        <f t="shared" si="1345"/>
        <v>420709</v>
      </c>
      <c r="AH2190" s="40">
        <v>420869</v>
      </c>
      <c r="AI2190" s="119">
        <f>(AH2190-AG2190)*10</f>
        <v>1600</v>
      </c>
    </row>
    <row r="2191" spans="2:35" x14ac:dyDescent="0.35">
      <c r="B2191" s="50" t="s">
        <v>83</v>
      </c>
      <c r="C2191" s="40">
        <v>33710</v>
      </c>
      <c r="D2191" s="23">
        <v>33719</v>
      </c>
      <c r="E2191" s="119">
        <f>D2191-Supply!C2191</f>
        <v>9</v>
      </c>
      <c r="F2191" s="21"/>
      <c r="G2191" s="50" t="s">
        <v>83</v>
      </c>
      <c r="H2191" s="40">
        <f t="shared" si="1338"/>
        <v>33719</v>
      </c>
      <c r="I2191" s="23">
        <v>33725</v>
      </c>
      <c r="J2191" s="119">
        <f>I2191-Supply!H2191</f>
        <v>6</v>
      </c>
      <c r="K2191" s="21"/>
      <c r="L2191" s="50" t="s">
        <v>83</v>
      </c>
      <c r="M2191" s="40">
        <f t="shared" si="1343"/>
        <v>33725</v>
      </c>
      <c r="N2191" s="40">
        <v>33731</v>
      </c>
      <c r="O2191" s="119">
        <f>N2191-Supply!M2191</f>
        <v>6</v>
      </c>
      <c r="P2191" s="21"/>
      <c r="Q2191" s="50" t="s">
        <v>83</v>
      </c>
      <c r="R2191" s="40">
        <f t="shared" si="1339"/>
        <v>33731</v>
      </c>
      <c r="S2191" s="23">
        <v>33740</v>
      </c>
      <c r="T2191" s="119">
        <f>S2191-Supply!R2191</f>
        <v>9</v>
      </c>
      <c r="U2191" s="21"/>
      <c r="V2191" s="50" t="s">
        <v>83</v>
      </c>
      <c r="W2191" s="23">
        <f t="shared" si="1340"/>
        <v>33740</v>
      </c>
      <c r="X2191" s="40">
        <v>33749</v>
      </c>
      <c r="Y2191" s="132">
        <f>X2191-W2191</f>
        <v>9</v>
      </c>
      <c r="Z2191" s="21"/>
      <c r="AA2191" s="50" t="s">
        <v>83</v>
      </c>
      <c r="AB2191" s="40">
        <f t="shared" si="1344"/>
        <v>33749</v>
      </c>
      <c r="AC2191" s="40">
        <v>33759</v>
      </c>
      <c r="AD2191" s="132">
        <f>AC2191-Supply!AB2191</f>
        <v>10</v>
      </c>
      <c r="AE2191" s="21"/>
      <c r="AF2191" s="50" t="s">
        <v>83</v>
      </c>
      <c r="AG2191" s="40">
        <f t="shared" si="1345"/>
        <v>33759</v>
      </c>
      <c r="AH2191" s="40">
        <v>33768</v>
      </c>
      <c r="AI2191" s="132">
        <f>AH2191-Supply!AG2191</f>
        <v>9</v>
      </c>
    </row>
    <row r="2192" spans="2:35" x14ac:dyDescent="0.35">
      <c r="B2192" s="50" t="s">
        <v>84</v>
      </c>
      <c r="C2192" s="40">
        <v>65270</v>
      </c>
      <c r="D2192" s="23">
        <v>65413</v>
      </c>
      <c r="E2192" s="119">
        <v>50</v>
      </c>
      <c r="F2192" s="21"/>
      <c r="G2192" s="50" t="s">
        <v>84</v>
      </c>
      <c r="H2192" s="40">
        <f>D2192</f>
        <v>65413</v>
      </c>
      <c r="I2192" s="23">
        <v>65470</v>
      </c>
      <c r="J2192" s="119">
        <f>I2192-H2192</f>
        <v>57</v>
      </c>
      <c r="K2192" s="21"/>
      <c r="L2192" s="50" t="s">
        <v>84</v>
      </c>
      <c r="M2192" s="40">
        <v>65520</v>
      </c>
      <c r="N2192" s="40">
        <v>65537</v>
      </c>
      <c r="O2192" s="119">
        <f>N2192-M2192</f>
        <v>17</v>
      </c>
      <c r="P2192" s="21"/>
      <c r="Q2192" s="50" t="s">
        <v>84</v>
      </c>
      <c r="R2192" s="40">
        <f>N2192</f>
        <v>65537</v>
      </c>
      <c r="S2192" s="23">
        <v>65578</v>
      </c>
      <c r="T2192" s="132">
        <f>S2192-R2192</f>
        <v>41</v>
      </c>
      <c r="U2192" s="21"/>
      <c r="V2192" s="50" t="s">
        <v>84</v>
      </c>
      <c r="W2192" s="23">
        <f t="shared" si="1340"/>
        <v>65578</v>
      </c>
      <c r="X2192" s="40">
        <v>65726</v>
      </c>
      <c r="Y2192" s="132">
        <v>75</v>
      </c>
      <c r="Z2192" s="21"/>
      <c r="AA2192" s="50" t="s">
        <v>84</v>
      </c>
      <c r="AB2192" s="40">
        <f t="shared" si="1344"/>
        <v>65726</v>
      </c>
      <c r="AC2192" s="40">
        <v>65796</v>
      </c>
      <c r="AD2192" s="119">
        <f>AC2192-AB2192</f>
        <v>70</v>
      </c>
      <c r="AE2192" s="21"/>
      <c r="AF2192" s="50" t="s">
        <v>84</v>
      </c>
      <c r="AG2192" s="40">
        <f t="shared" si="1345"/>
        <v>65796</v>
      </c>
      <c r="AH2192" s="40">
        <v>65817</v>
      </c>
      <c r="AI2192" s="119">
        <f>AH2192-AG2192</f>
        <v>21</v>
      </c>
    </row>
    <row r="2193" spans="2:35" x14ac:dyDescent="0.35">
      <c r="B2193" s="50" t="s">
        <v>98</v>
      </c>
      <c r="C2193" s="40">
        <v>139852</v>
      </c>
      <c r="D2193" s="23">
        <v>139852</v>
      </c>
      <c r="E2193" s="119">
        <f>D2193-C2193</f>
        <v>0</v>
      </c>
      <c r="F2193" s="21"/>
      <c r="G2193" s="50" t="s">
        <v>98</v>
      </c>
      <c r="H2193" s="40">
        <f t="shared" ref="H2193:H2206" si="1346">D2193</f>
        <v>139852</v>
      </c>
      <c r="I2193" s="23">
        <v>139852</v>
      </c>
      <c r="J2193" s="119">
        <f>I2193-H2193</f>
        <v>0</v>
      </c>
      <c r="K2193" s="21"/>
      <c r="L2193" s="50" t="s">
        <v>98</v>
      </c>
      <c r="M2193" s="40">
        <f t="shared" si="1343"/>
        <v>139852</v>
      </c>
      <c r="N2193" s="40">
        <v>139852</v>
      </c>
      <c r="O2193" s="119">
        <f>N2193-M2193</f>
        <v>0</v>
      </c>
      <c r="P2193" s="21"/>
      <c r="Q2193" s="50" t="s">
        <v>98</v>
      </c>
      <c r="R2193" s="40">
        <f t="shared" ref="R2193:R2206" si="1347">N2193</f>
        <v>139852</v>
      </c>
      <c r="S2193" s="23">
        <v>139852</v>
      </c>
      <c r="T2193" s="119">
        <f>S2193-R2193</f>
        <v>0</v>
      </c>
      <c r="U2193" s="21"/>
      <c r="V2193" s="50" t="s">
        <v>98</v>
      </c>
      <c r="W2193" s="23">
        <f t="shared" si="1340"/>
        <v>139852</v>
      </c>
      <c r="X2193" s="40">
        <v>139852</v>
      </c>
      <c r="Y2193" s="119">
        <f>X2193-W2193</f>
        <v>0</v>
      </c>
      <c r="Z2193" s="21"/>
      <c r="AA2193" s="50" t="s">
        <v>98</v>
      </c>
      <c r="AB2193" s="40">
        <f t="shared" si="1344"/>
        <v>139852</v>
      </c>
      <c r="AC2193" s="40">
        <v>139852</v>
      </c>
      <c r="AD2193" s="132">
        <v>0</v>
      </c>
      <c r="AE2193" s="21"/>
      <c r="AF2193" s="50" t="s">
        <v>98</v>
      </c>
      <c r="AG2193" s="40">
        <f t="shared" si="1345"/>
        <v>139852</v>
      </c>
      <c r="AH2193" s="40">
        <v>139852</v>
      </c>
      <c r="AI2193" s="119">
        <f>AH2193-AG2193</f>
        <v>0</v>
      </c>
    </row>
    <row r="2194" spans="2:35" x14ac:dyDescent="0.35">
      <c r="B2194" s="50" t="s">
        <v>85</v>
      </c>
      <c r="C2194" s="40">
        <v>1082</v>
      </c>
      <c r="D2194" s="23">
        <v>1082</v>
      </c>
      <c r="E2194" s="119">
        <f>D2194-C2194</f>
        <v>0</v>
      </c>
      <c r="F2194" s="21"/>
      <c r="G2194" s="50" t="s">
        <v>85</v>
      </c>
      <c r="H2194" s="40">
        <f t="shared" si="1346"/>
        <v>1082</v>
      </c>
      <c r="I2194" s="23">
        <v>1082</v>
      </c>
      <c r="J2194" s="119">
        <f>I2194-H2194</f>
        <v>0</v>
      </c>
      <c r="K2194" s="21"/>
      <c r="L2194" s="50" t="s">
        <v>85</v>
      </c>
      <c r="M2194" s="40">
        <f t="shared" si="1343"/>
        <v>1082</v>
      </c>
      <c r="N2194" s="40">
        <v>1082</v>
      </c>
      <c r="O2194" s="119">
        <f>N2194-M2194</f>
        <v>0</v>
      </c>
      <c r="P2194" s="21"/>
      <c r="Q2194" s="50" t="s">
        <v>85</v>
      </c>
      <c r="R2194" s="40">
        <f t="shared" si="1347"/>
        <v>1082</v>
      </c>
      <c r="S2194" s="23">
        <v>1082</v>
      </c>
      <c r="T2194" s="119">
        <f>S2194-R2194</f>
        <v>0</v>
      </c>
      <c r="U2194" s="21"/>
      <c r="V2194" s="50" t="s">
        <v>85</v>
      </c>
      <c r="W2194" s="23">
        <f t="shared" si="1340"/>
        <v>1082</v>
      </c>
      <c r="X2194" s="40">
        <v>1082</v>
      </c>
      <c r="Y2194" s="119">
        <f>X2194-W2194</f>
        <v>0</v>
      </c>
      <c r="Z2194" s="21"/>
      <c r="AA2194" s="50" t="s">
        <v>85</v>
      </c>
      <c r="AB2194" s="40">
        <f t="shared" si="1344"/>
        <v>1082</v>
      </c>
      <c r="AC2194" s="40">
        <v>1082</v>
      </c>
      <c r="AD2194" s="119">
        <f>AC2194-AB2194</f>
        <v>0</v>
      </c>
      <c r="AE2194" s="21"/>
      <c r="AF2194" s="50" t="s">
        <v>85</v>
      </c>
      <c r="AG2194" s="40">
        <f t="shared" si="1345"/>
        <v>1082</v>
      </c>
      <c r="AH2194" s="40">
        <v>1082</v>
      </c>
      <c r="AI2194" s="119">
        <f>AH2194-AG2194</f>
        <v>0</v>
      </c>
    </row>
    <row r="2195" spans="2:35" x14ac:dyDescent="0.35">
      <c r="B2195" s="50" t="s">
        <v>86</v>
      </c>
      <c r="C2195" s="40">
        <v>13566</v>
      </c>
      <c r="D2195" s="23">
        <v>13662</v>
      </c>
      <c r="E2195" s="119">
        <f>D2195-C2195</f>
        <v>96</v>
      </c>
      <c r="F2195" s="21"/>
      <c r="G2195" s="50" t="s">
        <v>86</v>
      </c>
      <c r="H2195" s="40">
        <f t="shared" si="1346"/>
        <v>13662</v>
      </c>
      <c r="I2195" s="23">
        <v>13880</v>
      </c>
      <c r="J2195" s="119">
        <f>I2195-H2195</f>
        <v>218</v>
      </c>
      <c r="K2195" s="21"/>
      <c r="L2195" s="50" t="s">
        <v>86</v>
      </c>
      <c r="M2195" s="40">
        <f t="shared" si="1343"/>
        <v>13880</v>
      </c>
      <c r="N2195" s="40">
        <v>14116</v>
      </c>
      <c r="O2195" s="119">
        <f>N2195-M2195</f>
        <v>236</v>
      </c>
      <c r="P2195" s="21"/>
      <c r="Q2195" s="50" t="s">
        <v>86</v>
      </c>
      <c r="R2195" s="40">
        <f t="shared" si="1347"/>
        <v>14116</v>
      </c>
      <c r="S2195" s="23">
        <v>14382</v>
      </c>
      <c r="T2195" s="119">
        <f>S2195-R2195</f>
        <v>266</v>
      </c>
      <c r="U2195" s="21"/>
      <c r="V2195" s="50" t="s">
        <v>86</v>
      </c>
      <c r="W2195" s="23">
        <f t="shared" si="1340"/>
        <v>14382</v>
      </c>
      <c r="X2195" s="40">
        <v>14572</v>
      </c>
      <c r="Y2195" s="119">
        <f>X2195-W2195</f>
        <v>190</v>
      </c>
      <c r="Z2195" s="21"/>
      <c r="AA2195" s="50" t="s">
        <v>86</v>
      </c>
      <c r="AB2195" s="40">
        <f t="shared" si="1344"/>
        <v>14572</v>
      </c>
      <c r="AC2195" s="40">
        <v>14809</v>
      </c>
      <c r="AD2195" s="119">
        <f>AC2195-AB2195</f>
        <v>237</v>
      </c>
      <c r="AE2195" s="21"/>
      <c r="AF2195" s="50" t="s">
        <v>86</v>
      </c>
      <c r="AG2195" s="40">
        <f t="shared" si="1345"/>
        <v>14809</v>
      </c>
      <c r="AH2195" s="40">
        <v>15099</v>
      </c>
      <c r="AI2195" s="119">
        <f>AH2195-AG2195</f>
        <v>290</v>
      </c>
    </row>
    <row r="2196" spans="2:35" x14ac:dyDescent="0.35">
      <c r="B2196" s="50" t="s">
        <v>93</v>
      </c>
      <c r="C2196" s="40"/>
      <c r="D2196" s="23"/>
      <c r="E2196" s="119">
        <f>E2195+E2194+E2193+E2192+E2191+E2190</f>
        <v>1645</v>
      </c>
      <c r="F2196" s="21"/>
      <c r="G2196" s="50" t="s">
        <v>93</v>
      </c>
      <c r="H2196" s="40">
        <f t="shared" si="1346"/>
        <v>0</v>
      </c>
      <c r="I2196" s="23"/>
      <c r="J2196" s="119">
        <f>J2195+J2194+J2193+J2192+J2191+J2190</f>
        <v>1791</v>
      </c>
      <c r="K2196" s="21"/>
      <c r="L2196" s="50" t="s">
        <v>93</v>
      </c>
      <c r="M2196" s="40">
        <f t="shared" si="1343"/>
        <v>0</v>
      </c>
      <c r="N2196" s="40"/>
      <c r="O2196" s="119">
        <f>O2195+O2194+O2193+O2192+O2191+O2190</f>
        <v>1659</v>
      </c>
      <c r="P2196" s="21"/>
      <c r="Q2196" s="50" t="s">
        <v>93</v>
      </c>
      <c r="R2196" s="40">
        <f t="shared" si="1347"/>
        <v>0</v>
      </c>
      <c r="S2196" s="23"/>
      <c r="T2196" s="119">
        <f>T2195+T2194+T2193+T2192+T2191+T2190</f>
        <v>1786</v>
      </c>
      <c r="U2196" s="21"/>
      <c r="V2196" s="50" t="s">
        <v>93</v>
      </c>
      <c r="W2196" s="23">
        <f t="shared" si="1340"/>
        <v>0</v>
      </c>
      <c r="X2196" s="40">
        <v>0</v>
      </c>
      <c r="Y2196" s="132">
        <f>Y2195+Y2194+Y2193+Y2192+Y2191+Y2190</f>
        <v>1934</v>
      </c>
      <c r="Z2196" s="21"/>
      <c r="AA2196" s="50" t="s">
        <v>93</v>
      </c>
      <c r="AB2196" s="40">
        <f t="shared" si="1344"/>
        <v>0</v>
      </c>
      <c r="AC2196" s="40">
        <v>0</v>
      </c>
      <c r="AD2196" s="132">
        <f>AD2195+AD2194+AD2193+AD2192+AD2191+AD2190</f>
        <v>2317</v>
      </c>
      <c r="AE2196" s="21"/>
      <c r="AF2196" s="50" t="s">
        <v>93</v>
      </c>
      <c r="AG2196" s="40">
        <f t="shared" si="1345"/>
        <v>0</v>
      </c>
      <c r="AH2196" s="40"/>
      <c r="AI2196" s="119">
        <f>AI2195+AI2194+AI2193+AI2192+AI2191+AI2190</f>
        <v>1920</v>
      </c>
    </row>
    <row r="2197" spans="2:35" x14ac:dyDescent="0.35">
      <c r="B2197" s="50" t="s">
        <v>87</v>
      </c>
      <c r="C2197" s="40">
        <v>1610118</v>
      </c>
      <c r="D2197" s="40">
        <v>1610118</v>
      </c>
      <c r="E2197" s="119">
        <f t="shared" ref="E2197:E2203" si="1348">D2197-C2197</f>
        <v>0</v>
      </c>
      <c r="F2197" s="21"/>
      <c r="G2197" s="50" t="s">
        <v>87</v>
      </c>
      <c r="H2197" s="40">
        <f t="shared" si="1346"/>
        <v>1610118</v>
      </c>
      <c r="I2197" s="40">
        <v>1610118</v>
      </c>
      <c r="J2197" s="132">
        <f t="shared" ref="J2197:J2203" si="1349">I2197-H2197</f>
        <v>0</v>
      </c>
      <c r="K2197" s="21"/>
      <c r="L2197" s="50" t="s">
        <v>87</v>
      </c>
      <c r="M2197" s="40">
        <f t="shared" si="1343"/>
        <v>1610118</v>
      </c>
      <c r="N2197" s="40">
        <v>1610118</v>
      </c>
      <c r="O2197" s="119">
        <f t="shared" ref="O2197:O2203" si="1350">N2197-M2197</f>
        <v>0</v>
      </c>
      <c r="P2197" s="21"/>
      <c r="Q2197" s="50" t="s">
        <v>87</v>
      </c>
      <c r="R2197" s="40">
        <f t="shared" si="1347"/>
        <v>1610118</v>
      </c>
      <c r="S2197" s="40">
        <v>1610118</v>
      </c>
      <c r="T2197" s="132">
        <f t="shared" ref="T2197:T2203" si="1351">S2197-R2197</f>
        <v>0</v>
      </c>
      <c r="U2197" s="21"/>
      <c r="V2197" s="50" t="s">
        <v>87</v>
      </c>
      <c r="W2197" s="23">
        <f t="shared" si="1340"/>
        <v>1610118</v>
      </c>
      <c r="X2197" s="40">
        <v>1610118</v>
      </c>
      <c r="Y2197" s="119">
        <f>X2197-W2197</f>
        <v>0</v>
      </c>
      <c r="Z2197" s="21"/>
      <c r="AA2197" s="50" t="s">
        <v>87</v>
      </c>
      <c r="AB2197" s="40">
        <f t="shared" si="1344"/>
        <v>1610118</v>
      </c>
      <c r="AC2197" s="40">
        <v>1610118</v>
      </c>
      <c r="AD2197" s="119">
        <v>0</v>
      </c>
      <c r="AE2197" s="21"/>
      <c r="AF2197" s="50" t="s">
        <v>87</v>
      </c>
      <c r="AG2197" s="40">
        <f t="shared" si="1345"/>
        <v>1610118</v>
      </c>
      <c r="AH2197" s="40">
        <v>1610118</v>
      </c>
      <c r="AI2197" s="119">
        <f t="shared" ref="AI2197:AI2203" si="1352">AH2197-AG2197</f>
        <v>0</v>
      </c>
    </row>
    <row r="2198" spans="2:35" x14ac:dyDescent="0.35">
      <c r="B2198" s="50" t="s">
        <v>96</v>
      </c>
      <c r="C2198" s="40">
        <v>973106</v>
      </c>
      <c r="D2198" s="23">
        <v>973370</v>
      </c>
      <c r="E2198" s="119">
        <f t="shared" si="1348"/>
        <v>264</v>
      </c>
      <c r="F2198" s="21"/>
      <c r="G2198" s="50" t="s">
        <v>96</v>
      </c>
      <c r="H2198" s="40">
        <f t="shared" si="1346"/>
        <v>973370</v>
      </c>
      <c r="I2198" s="23">
        <v>973617</v>
      </c>
      <c r="J2198" s="119">
        <f t="shared" si="1349"/>
        <v>247</v>
      </c>
      <c r="K2198" s="21"/>
      <c r="L2198" s="50" t="s">
        <v>96</v>
      </c>
      <c r="M2198" s="40">
        <f t="shared" si="1343"/>
        <v>973617</v>
      </c>
      <c r="N2198" s="40">
        <v>973883</v>
      </c>
      <c r="O2198" s="119">
        <f t="shared" si="1350"/>
        <v>266</v>
      </c>
      <c r="P2198" s="21"/>
      <c r="Q2198" s="50" t="s">
        <v>96</v>
      </c>
      <c r="R2198" s="40">
        <f t="shared" si="1347"/>
        <v>973883</v>
      </c>
      <c r="S2198" s="23">
        <v>974155</v>
      </c>
      <c r="T2198" s="119">
        <f t="shared" si="1351"/>
        <v>272</v>
      </c>
      <c r="U2198" s="21"/>
      <c r="V2198" s="50" t="s">
        <v>96</v>
      </c>
      <c r="W2198" s="23">
        <f t="shared" si="1340"/>
        <v>974155</v>
      </c>
      <c r="X2198" s="40">
        <v>974425</v>
      </c>
      <c r="Y2198" s="132">
        <f>X2198-W2198</f>
        <v>270</v>
      </c>
      <c r="Z2198" s="21"/>
      <c r="AA2198" s="50" t="s">
        <v>96</v>
      </c>
      <c r="AB2198" s="40">
        <f t="shared" si="1344"/>
        <v>974425</v>
      </c>
      <c r="AC2198" s="40">
        <v>974708</v>
      </c>
      <c r="AD2198" s="132">
        <f t="shared" ref="AD2198:AD2203" si="1353">AC2198-AB2198</f>
        <v>283</v>
      </c>
      <c r="AE2198" s="21"/>
      <c r="AF2198" s="50" t="s">
        <v>96</v>
      </c>
      <c r="AG2198" s="40">
        <f t="shared" si="1345"/>
        <v>974708</v>
      </c>
      <c r="AH2198" s="40">
        <v>974974</v>
      </c>
      <c r="AI2198" s="119">
        <f t="shared" si="1352"/>
        <v>266</v>
      </c>
    </row>
    <row r="2199" spans="2:35" x14ac:dyDescent="0.35">
      <c r="B2199" s="50" t="s">
        <v>88</v>
      </c>
      <c r="C2199" s="40">
        <v>0</v>
      </c>
      <c r="D2199" s="23">
        <v>0</v>
      </c>
      <c r="E2199" s="119">
        <f t="shared" si="1348"/>
        <v>0</v>
      </c>
      <c r="F2199" s="21"/>
      <c r="G2199" s="50" t="s">
        <v>88</v>
      </c>
      <c r="H2199" s="40">
        <f t="shared" si="1346"/>
        <v>0</v>
      </c>
      <c r="I2199" s="23">
        <v>0</v>
      </c>
      <c r="J2199" s="119">
        <f t="shared" si="1349"/>
        <v>0</v>
      </c>
      <c r="K2199" s="21"/>
      <c r="L2199" s="50" t="s">
        <v>88</v>
      </c>
      <c r="M2199" s="40">
        <f t="shared" si="1343"/>
        <v>0</v>
      </c>
      <c r="N2199" s="40">
        <v>0</v>
      </c>
      <c r="O2199" s="119">
        <f t="shared" si="1350"/>
        <v>0</v>
      </c>
      <c r="P2199" s="21"/>
      <c r="Q2199" s="50" t="s">
        <v>88</v>
      </c>
      <c r="R2199" s="40">
        <f t="shared" si="1347"/>
        <v>0</v>
      </c>
      <c r="S2199" s="23">
        <v>0</v>
      </c>
      <c r="T2199" s="119">
        <f t="shared" si="1351"/>
        <v>0</v>
      </c>
      <c r="U2199" s="21"/>
      <c r="V2199" s="50" t="s">
        <v>88</v>
      </c>
      <c r="W2199" s="23">
        <f t="shared" si="1340"/>
        <v>0</v>
      </c>
      <c r="X2199" s="40">
        <v>0</v>
      </c>
      <c r="Y2199" s="119">
        <f>Y219872-W2199</f>
        <v>0</v>
      </c>
      <c r="Z2199" s="21"/>
      <c r="AA2199" s="50" t="s">
        <v>88</v>
      </c>
      <c r="AB2199" s="40">
        <f t="shared" si="1344"/>
        <v>0</v>
      </c>
      <c r="AC2199" s="40">
        <v>0</v>
      </c>
      <c r="AD2199" s="119">
        <f t="shared" si="1353"/>
        <v>0</v>
      </c>
      <c r="AE2199" s="21"/>
      <c r="AF2199" s="50" t="s">
        <v>88</v>
      </c>
      <c r="AG2199" s="40">
        <f t="shared" si="1345"/>
        <v>0</v>
      </c>
      <c r="AH2199" s="40">
        <v>0</v>
      </c>
      <c r="AI2199" s="119">
        <f t="shared" si="1352"/>
        <v>0</v>
      </c>
    </row>
    <row r="2200" spans="2:35" x14ac:dyDescent="0.35">
      <c r="B2200" s="50" t="s">
        <v>108</v>
      </c>
      <c r="C2200" s="40">
        <v>3483</v>
      </c>
      <c r="D2200" s="23">
        <v>3485</v>
      </c>
      <c r="E2200" s="119">
        <f t="shared" si="1348"/>
        <v>2</v>
      </c>
      <c r="F2200" s="21"/>
      <c r="G2200" s="50" t="s">
        <v>108</v>
      </c>
      <c r="H2200" s="40">
        <f t="shared" si="1346"/>
        <v>3485</v>
      </c>
      <c r="I2200" s="23">
        <v>3486</v>
      </c>
      <c r="J2200" s="119">
        <f t="shared" si="1349"/>
        <v>1</v>
      </c>
      <c r="K2200" s="21"/>
      <c r="L2200" s="50" t="s">
        <v>108</v>
      </c>
      <c r="M2200" s="40">
        <f t="shared" si="1343"/>
        <v>3486</v>
      </c>
      <c r="N2200" s="40">
        <v>3487</v>
      </c>
      <c r="O2200" s="119">
        <f t="shared" si="1350"/>
        <v>1</v>
      </c>
      <c r="P2200" s="21"/>
      <c r="Q2200" s="50" t="s">
        <v>108</v>
      </c>
      <c r="R2200" s="40">
        <f t="shared" si="1347"/>
        <v>3487</v>
      </c>
      <c r="S2200" s="23">
        <v>3488</v>
      </c>
      <c r="T2200" s="119">
        <f t="shared" si="1351"/>
        <v>1</v>
      </c>
      <c r="U2200" s="21"/>
      <c r="V2200" s="50" t="s">
        <v>108</v>
      </c>
      <c r="W2200" s="23">
        <f t="shared" si="1340"/>
        <v>3488</v>
      </c>
      <c r="X2200" s="40">
        <v>3488</v>
      </c>
      <c r="Y2200" s="119">
        <f>X2200-W2200</f>
        <v>0</v>
      </c>
      <c r="Z2200" s="21"/>
      <c r="AA2200" s="50" t="s">
        <v>108</v>
      </c>
      <c r="AB2200" s="40">
        <f t="shared" si="1344"/>
        <v>3488</v>
      </c>
      <c r="AC2200" s="40">
        <v>3488</v>
      </c>
      <c r="AD2200" s="119">
        <f t="shared" si="1353"/>
        <v>0</v>
      </c>
      <c r="AE2200" s="21"/>
      <c r="AF2200" s="50" t="s">
        <v>108</v>
      </c>
      <c r="AG2200" s="40">
        <f t="shared" si="1345"/>
        <v>3488</v>
      </c>
      <c r="AH2200" s="40">
        <v>3489</v>
      </c>
      <c r="AI2200" s="119">
        <f t="shared" si="1352"/>
        <v>1</v>
      </c>
    </row>
    <row r="2201" spans="2:35" x14ac:dyDescent="0.35">
      <c r="B2201" s="50" t="s">
        <v>89</v>
      </c>
      <c r="C2201" s="40">
        <v>764249</v>
      </c>
      <c r="D2201" s="23">
        <v>764663</v>
      </c>
      <c r="E2201" s="119">
        <f t="shared" si="1348"/>
        <v>414</v>
      </c>
      <c r="F2201" s="21"/>
      <c r="G2201" s="50" t="s">
        <v>89</v>
      </c>
      <c r="H2201" s="40">
        <f t="shared" si="1346"/>
        <v>764663</v>
      </c>
      <c r="I2201" s="23">
        <v>765035</v>
      </c>
      <c r="J2201" s="119">
        <f t="shared" si="1349"/>
        <v>372</v>
      </c>
      <c r="K2201" s="21"/>
      <c r="L2201" s="50" t="s">
        <v>89</v>
      </c>
      <c r="M2201" s="40">
        <f t="shared" si="1343"/>
        <v>765035</v>
      </c>
      <c r="N2201" s="40">
        <v>765396</v>
      </c>
      <c r="O2201" s="119">
        <f t="shared" si="1350"/>
        <v>361</v>
      </c>
      <c r="P2201" s="21"/>
      <c r="Q2201" s="50" t="s">
        <v>89</v>
      </c>
      <c r="R2201" s="40">
        <f t="shared" si="1347"/>
        <v>765396</v>
      </c>
      <c r="S2201" s="23">
        <v>765734</v>
      </c>
      <c r="T2201" s="119">
        <f t="shared" si="1351"/>
        <v>338</v>
      </c>
      <c r="U2201" s="21"/>
      <c r="V2201" s="50" t="s">
        <v>89</v>
      </c>
      <c r="W2201" s="23">
        <f t="shared" si="1340"/>
        <v>765734</v>
      </c>
      <c r="X2201" s="40">
        <v>766180</v>
      </c>
      <c r="Y2201" s="119">
        <f>X2201-W2201</f>
        <v>446</v>
      </c>
      <c r="Z2201" s="21"/>
      <c r="AA2201" s="50" t="s">
        <v>89</v>
      </c>
      <c r="AB2201" s="40">
        <f t="shared" si="1344"/>
        <v>766180</v>
      </c>
      <c r="AC2201" s="40">
        <v>766647</v>
      </c>
      <c r="AD2201" s="119">
        <f t="shared" si="1353"/>
        <v>467</v>
      </c>
      <c r="AE2201" s="21"/>
      <c r="AF2201" s="50" t="s">
        <v>89</v>
      </c>
      <c r="AG2201" s="40">
        <f t="shared" si="1345"/>
        <v>766647</v>
      </c>
      <c r="AH2201" s="40">
        <v>767087</v>
      </c>
      <c r="AI2201" s="119">
        <f t="shared" si="1352"/>
        <v>440</v>
      </c>
    </row>
    <row r="2202" spans="2:35" x14ac:dyDescent="0.35">
      <c r="B2202" s="50" t="s">
        <v>90</v>
      </c>
      <c r="C2202" s="40">
        <v>435648</v>
      </c>
      <c r="D2202" s="23">
        <v>435848</v>
      </c>
      <c r="E2202" s="132">
        <f t="shared" si="1348"/>
        <v>200</v>
      </c>
      <c r="F2202" s="21"/>
      <c r="G2202" s="50" t="s">
        <v>90</v>
      </c>
      <c r="H2202" s="40">
        <f t="shared" si="1346"/>
        <v>435848</v>
      </c>
      <c r="I2202" s="23">
        <v>436027</v>
      </c>
      <c r="J2202" s="119">
        <f t="shared" si="1349"/>
        <v>179</v>
      </c>
      <c r="K2202" s="21"/>
      <c r="L2202" s="50" t="s">
        <v>90</v>
      </c>
      <c r="M2202" s="40">
        <f t="shared" si="1343"/>
        <v>436027</v>
      </c>
      <c r="N2202" s="40">
        <v>436222</v>
      </c>
      <c r="O2202" s="132">
        <f t="shared" si="1350"/>
        <v>195</v>
      </c>
      <c r="P2202" s="21"/>
      <c r="Q2202" s="50" t="s">
        <v>90</v>
      </c>
      <c r="R2202" s="40">
        <f t="shared" si="1347"/>
        <v>436222</v>
      </c>
      <c r="S2202" s="23">
        <v>436424</v>
      </c>
      <c r="T2202" s="119">
        <f t="shared" si="1351"/>
        <v>202</v>
      </c>
      <c r="U2202" s="21"/>
      <c r="V2202" s="50" t="s">
        <v>90</v>
      </c>
      <c r="W2202" s="23">
        <f t="shared" si="1340"/>
        <v>436424</v>
      </c>
      <c r="X2202" s="40">
        <v>436687</v>
      </c>
      <c r="Y2202" s="119">
        <f>X2202-W2202</f>
        <v>263</v>
      </c>
      <c r="Z2202" s="21"/>
      <c r="AA2202" s="50" t="s">
        <v>90</v>
      </c>
      <c r="AB2202" s="40">
        <f t="shared" si="1344"/>
        <v>436687</v>
      </c>
      <c r="AC2202" s="40">
        <v>436988</v>
      </c>
      <c r="AD2202" s="132">
        <f t="shared" si="1353"/>
        <v>301</v>
      </c>
      <c r="AE2202" s="21"/>
      <c r="AF2202" s="50" t="s">
        <v>90</v>
      </c>
      <c r="AG2202" s="40">
        <f t="shared" si="1345"/>
        <v>436988</v>
      </c>
      <c r="AH2202" s="40">
        <v>437256</v>
      </c>
      <c r="AI2202" s="132">
        <f t="shared" si="1352"/>
        <v>268</v>
      </c>
    </row>
    <row r="2203" spans="2:35" x14ac:dyDescent="0.35">
      <c r="B2203" s="50" t="s">
        <v>91</v>
      </c>
      <c r="C2203" s="40">
        <v>1445007</v>
      </c>
      <c r="D2203" s="23">
        <v>1446324</v>
      </c>
      <c r="E2203" s="119">
        <f t="shared" si="1348"/>
        <v>1317</v>
      </c>
      <c r="F2203" s="21"/>
      <c r="G2203" s="50" t="s">
        <v>91</v>
      </c>
      <c r="H2203" s="40">
        <f t="shared" si="1346"/>
        <v>1446324</v>
      </c>
      <c r="I2203" s="23">
        <v>1447506</v>
      </c>
      <c r="J2203" s="119">
        <f t="shared" si="1349"/>
        <v>1182</v>
      </c>
      <c r="K2203" s="21"/>
      <c r="L2203" s="50" t="s">
        <v>91</v>
      </c>
      <c r="M2203" s="40">
        <f t="shared" si="1343"/>
        <v>1447506</v>
      </c>
      <c r="N2203" s="40">
        <v>1448640</v>
      </c>
      <c r="O2203" s="132">
        <f t="shared" si="1350"/>
        <v>1134</v>
      </c>
      <c r="P2203" s="21"/>
      <c r="Q2203" s="50" t="s">
        <v>91</v>
      </c>
      <c r="R2203" s="40">
        <f t="shared" si="1347"/>
        <v>1448640</v>
      </c>
      <c r="S2203" s="23">
        <v>1449911</v>
      </c>
      <c r="T2203" s="119">
        <f t="shared" si="1351"/>
        <v>1271</v>
      </c>
      <c r="U2203" s="21"/>
      <c r="V2203" s="50" t="s">
        <v>91</v>
      </c>
      <c r="W2203" s="23">
        <f t="shared" si="1340"/>
        <v>1449911</v>
      </c>
      <c r="X2203" s="40">
        <v>1451072</v>
      </c>
      <c r="Y2203" s="119">
        <f>X2203-W2203</f>
        <v>1161</v>
      </c>
      <c r="Z2203" s="21"/>
      <c r="AA2203" s="50" t="s">
        <v>91</v>
      </c>
      <c r="AB2203" s="40">
        <f t="shared" si="1344"/>
        <v>1451072</v>
      </c>
      <c r="AC2203" s="40">
        <v>1452569</v>
      </c>
      <c r="AD2203" s="132">
        <f t="shared" si="1353"/>
        <v>1497</v>
      </c>
      <c r="AE2203" s="21"/>
      <c r="AF2203" s="50" t="s">
        <v>91</v>
      </c>
      <c r="AG2203" s="40">
        <f t="shared" si="1345"/>
        <v>1452569</v>
      </c>
      <c r="AH2203" s="40">
        <v>1453948</v>
      </c>
      <c r="AI2203" s="132">
        <f t="shared" si="1352"/>
        <v>1379</v>
      </c>
    </row>
    <row r="2204" spans="2:35" x14ac:dyDescent="0.35">
      <c r="B2204" s="50" t="s">
        <v>94</v>
      </c>
      <c r="C2204" s="40"/>
      <c r="D2204" s="23"/>
      <c r="E2204" s="119">
        <f>SUM(E2197:E2203)</f>
        <v>2197</v>
      </c>
      <c r="F2204" s="21"/>
      <c r="G2204" s="50" t="s">
        <v>94</v>
      </c>
      <c r="H2204" s="40">
        <f t="shared" si="1346"/>
        <v>0</v>
      </c>
      <c r="I2204" s="23"/>
      <c r="J2204" s="119">
        <f>SUM(J2197:J2203)</f>
        <v>1981</v>
      </c>
      <c r="K2204" s="21"/>
      <c r="L2204" s="50" t="s">
        <v>94</v>
      </c>
      <c r="M2204" s="40">
        <f t="shared" si="1343"/>
        <v>0</v>
      </c>
      <c r="N2204" s="40"/>
      <c r="O2204" s="119">
        <f>SUM(O2197:O2203)</f>
        <v>1957</v>
      </c>
      <c r="P2204" s="21"/>
      <c r="Q2204" s="50" t="s">
        <v>94</v>
      </c>
      <c r="R2204" s="40">
        <f t="shared" si="1347"/>
        <v>0</v>
      </c>
      <c r="S2204" s="23"/>
      <c r="T2204" s="119">
        <f>SUM(T2197:T2203)</f>
        <v>2084</v>
      </c>
      <c r="U2204" s="21"/>
      <c r="V2204" s="50" t="s">
        <v>94</v>
      </c>
      <c r="W2204" s="23">
        <f t="shared" si="1340"/>
        <v>0</v>
      </c>
      <c r="X2204" s="40">
        <v>0</v>
      </c>
      <c r="Y2204" s="119">
        <f>SUM(Y2197:Y2203)</f>
        <v>2140</v>
      </c>
      <c r="Z2204" s="21"/>
      <c r="AA2204" s="50" t="s">
        <v>94</v>
      </c>
      <c r="AB2204" s="40">
        <f t="shared" si="1344"/>
        <v>0</v>
      </c>
      <c r="AC2204" s="40">
        <v>0</v>
      </c>
      <c r="AD2204" s="119">
        <f>SUM(AD2197:AD2203)</f>
        <v>2548</v>
      </c>
      <c r="AE2204" s="21"/>
      <c r="AF2204" s="50" t="s">
        <v>94</v>
      </c>
      <c r="AG2204" s="40">
        <f t="shared" si="1345"/>
        <v>0</v>
      </c>
      <c r="AH2204" s="40"/>
      <c r="AI2204" s="119">
        <f>SUM(AI2197:AI2203)</f>
        <v>2354</v>
      </c>
    </row>
    <row r="2205" spans="2:35" x14ac:dyDescent="0.35">
      <c r="B2205" s="50" t="s">
        <v>97</v>
      </c>
      <c r="C2205" s="40">
        <v>662637</v>
      </c>
      <c r="D2205" s="23">
        <v>662736</v>
      </c>
      <c r="E2205" s="132">
        <f>D2205-C2205</f>
        <v>99</v>
      </c>
      <c r="F2205" s="21"/>
      <c r="G2205" s="50" t="s">
        <v>97</v>
      </c>
      <c r="H2205" s="40">
        <f t="shared" si="1346"/>
        <v>662736</v>
      </c>
      <c r="I2205" s="23">
        <v>662950</v>
      </c>
      <c r="J2205" s="119">
        <f>I2205-H2205</f>
        <v>214</v>
      </c>
      <c r="K2205" s="21"/>
      <c r="L2205" s="50" t="s">
        <v>97</v>
      </c>
      <c r="M2205" s="40">
        <f t="shared" si="1343"/>
        <v>662950</v>
      </c>
      <c r="N2205" s="40">
        <v>663135</v>
      </c>
      <c r="O2205" s="132">
        <f>N2205-M2205</f>
        <v>185</v>
      </c>
      <c r="P2205" s="21"/>
      <c r="Q2205" s="50" t="s">
        <v>97</v>
      </c>
      <c r="R2205" s="40">
        <f t="shared" si="1347"/>
        <v>663135</v>
      </c>
      <c r="S2205" s="23">
        <v>663311</v>
      </c>
      <c r="T2205" s="119">
        <f>S2205-R2205</f>
        <v>176</v>
      </c>
      <c r="U2205" s="21"/>
      <c r="V2205" s="50" t="s">
        <v>97</v>
      </c>
      <c r="W2205" s="23">
        <f t="shared" si="1340"/>
        <v>663311</v>
      </c>
      <c r="X2205" s="40">
        <v>663563</v>
      </c>
      <c r="Y2205" s="132">
        <f>X2205-W2205</f>
        <v>252</v>
      </c>
      <c r="Z2205" s="21"/>
      <c r="AA2205" s="50" t="s">
        <v>97</v>
      </c>
      <c r="AB2205" s="40">
        <f t="shared" si="1344"/>
        <v>663563</v>
      </c>
      <c r="AC2205" s="40">
        <v>663845</v>
      </c>
      <c r="AD2205" s="119">
        <f>AC2205-AB2205</f>
        <v>282</v>
      </c>
      <c r="AE2205" s="21"/>
      <c r="AF2205" s="50" t="s">
        <v>97</v>
      </c>
      <c r="AG2205" s="40">
        <f t="shared" si="1345"/>
        <v>663845</v>
      </c>
      <c r="AH2205" s="40">
        <v>664032</v>
      </c>
      <c r="AI2205" s="119">
        <f>AH2205-AG2205</f>
        <v>187</v>
      </c>
    </row>
    <row r="2206" spans="2:35" x14ac:dyDescent="0.35">
      <c r="B2206" s="29" t="s">
        <v>130</v>
      </c>
      <c r="C2206" s="40">
        <v>0</v>
      </c>
      <c r="D2206" s="23"/>
      <c r="E2206" s="121">
        <f>E2205+E2204+E2196+E2188+E2189+E2187+E2186+E2185+E2184</f>
        <v>6665</v>
      </c>
      <c r="F2206" s="21"/>
      <c r="G2206" s="29" t="s">
        <v>130</v>
      </c>
      <c r="H2206" s="40">
        <f t="shared" si="1346"/>
        <v>0</v>
      </c>
      <c r="I2206" s="23"/>
      <c r="J2206" s="121">
        <f>J2205+J2204+J2196+J2188+J2189+J2187+J2186+J2185+J2184</f>
        <v>6452</v>
      </c>
      <c r="K2206" s="21"/>
      <c r="L2206" s="29" t="s">
        <v>130</v>
      </c>
      <c r="M2206" s="40">
        <f t="shared" si="1343"/>
        <v>0</v>
      </c>
      <c r="N2206" s="40">
        <v>0</v>
      </c>
      <c r="O2206" s="121">
        <f>O2205+O2204+O2196+O2188+O2189+O2187+O2186+O2185+O2184</f>
        <v>5273</v>
      </c>
      <c r="P2206" s="21"/>
      <c r="Q2206" s="29" t="s">
        <v>130</v>
      </c>
      <c r="R2206" s="40">
        <f t="shared" si="1347"/>
        <v>0</v>
      </c>
      <c r="S2206" s="23"/>
      <c r="T2206" s="121">
        <f>T2205+T2204+T2196+T2188+T2189+T2187+T2186+T2185+T2184</f>
        <v>7175</v>
      </c>
      <c r="U2206" s="21"/>
      <c r="V2206" s="29" t="s">
        <v>130</v>
      </c>
      <c r="W2206" s="23">
        <f t="shared" si="1340"/>
        <v>0</v>
      </c>
      <c r="X2206" s="40">
        <v>0</v>
      </c>
      <c r="Y2206" s="121">
        <f>Y2205+Y2204+Y2196+Y2188+Y2189+Y2187+Y2186+Y2185+Y2184</f>
        <v>5586</v>
      </c>
      <c r="Z2206" s="21"/>
      <c r="AA2206" s="29" t="s">
        <v>130</v>
      </c>
      <c r="AB2206" s="40">
        <f t="shared" si="1344"/>
        <v>0</v>
      </c>
      <c r="AC2206" s="40"/>
      <c r="AD2206" s="121">
        <f>AD2205+AD2204+AD2196+AD2188+AD2189+AD2187+AD2186+AD2185+AD2184</f>
        <v>6479</v>
      </c>
      <c r="AE2206" s="21"/>
      <c r="AF2206" s="29" t="s">
        <v>130</v>
      </c>
      <c r="AG2206" s="40">
        <f>AC2206</f>
        <v>0</v>
      </c>
      <c r="AH2206" s="40">
        <v>0</v>
      </c>
      <c r="AI2206" s="121">
        <f>AI2205+AI2204+AI2196+AI2188+AI2189+AI2187+AI2186+AI2185+AI2184</f>
        <v>6741</v>
      </c>
    </row>
    <row r="2207" spans="2:35" x14ac:dyDescent="0.35">
      <c r="B2207" s="21"/>
      <c r="C2207" s="21"/>
      <c r="D2207" s="21"/>
      <c r="E2207" s="123">
        <f>E2206-E2190+471</f>
        <v>5646</v>
      </c>
      <c r="F2207" s="21"/>
      <c r="G2207" s="21"/>
      <c r="H2207" s="21"/>
      <c r="I2207" s="21"/>
      <c r="J2207" s="123">
        <f>J2206-J2190+471</f>
        <v>5413</v>
      </c>
      <c r="K2207" s="21"/>
      <c r="L2207" s="21"/>
      <c r="M2207" s="21"/>
      <c r="N2207" s="21"/>
      <c r="O2207" s="123">
        <f>O2206-O2190+471</f>
        <v>4344</v>
      </c>
      <c r="P2207" s="21"/>
      <c r="Q2207" s="21"/>
      <c r="R2207" s="21"/>
      <c r="S2207" s="21"/>
      <c r="T2207" s="123">
        <f>T2206-T2190+471</f>
        <v>6176</v>
      </c>
      <c r="U2207" s="21"/>
      <c r="V2207" s="21"/>
      <c r="W2207" s="23"/>
      <c r="X2207" s="40">
        <v>0</v>
      </c>
      <c r="Y2207" s="123">
        <f>Y2206-Y2190+471</f>
        <v>4397</v>
      </c>
      <c r="Z2207" s="21"/>
      <c r="AA2207" s="21"/>
      <c r="AB2207" s="21"/>
      <c r="AC2207" s="21"/>
      <c r="AD2207" s="123">
        <f>AD2206-AD2190+471</f>
        <v>4950</v>
      </c>
      <c r="AE2207" s="21"/>
      <c r="AF2207" s="21"/>
      <c r="AG2207" s="21"/>
      <c r="AH2207" s="21">
        <v>0</v>
      </c>
      <c r="AI2207" s="123">
        <f>AI2206-AI2190+471</f>
        <v>5612</v>
      </c>
    </row>
    <row r="2209" spans="2:35" x14ac:dyDescent="0.35">
      <c r="B2209" s="117" t="s">
        <v>114</v>
      </c>
      <c r="C2209" s="292" t="s">
        <v>2133</v>
      </c>
      <c r="D2209" s="293"/>
      <c r="E2209" s="294"/>
      <c r="F2209" s="21"/>
      <c r="G2209" s="117" t="s">
        <v>114</v>
      </c>
      <c r="H2209" s="292" t="s">
        <v>2134</v>
      </c>
      <c r="I2209" s="293"/>
      <c r="J2209" s="294"/>
      <c r="K2209" s="21"/>
      <c r="L2209" s="117" t="s">
        <v>114</v>
      </c>
      <c r="M2209" s="292" t="s">
        <v>2135</v>
      </c>
      <c r="N2209" s="293"/>
      <c r="O2209" s="294"/>
      <c r="P2209" s="21"/>
      <c r="Q2209" s="117" t="s">
        <v>114</v>
      </c>
      <c r="R2209" s="292" t="s">
        <v>2136</v>
      </c>
      <c r="S2209" s="293"/>
      <c r="T2209" s="294"/>
      <c r="U2209" s="21"/>
      <c r="V2209" s="117" t="s">
        <v>114</v>
      </c>
      <c r="W2209" s="292" t="s">
        <v>2137</v>
      </c>
      <c r="X2209" s="293"/>
      <c r="Y2209" s="294"/>
      <c r="Z2209" s="21"/>
      <c r="AA2209" s="117" t="s">
        <v>114</v>
      </c>
      <c r="AB2209" s="292" t="s">
        <v>2138</v>
      </c>
      <c r="AC2209" s="293"/>
      <c r="AD2209" s="294"/>
      <c r="AE2209" s="21"/>
      <c r="AF2209" s="117" t="s">
        <v>114</v>
      </c>
      <c r="AG2209" s="292" t="s">
        <v>2139</v>
      </c>
      <c r="AH2209" s="293"/>
      <c r="AI2209" s="294"/>
    </row>
    <row r="2210" spans="2:35" x14ac:dyDescent="0.35">
      <c r="B2210" s="50"/>
      <c r="C2210" s="118" t="s">
        <v>81</v>
      </c>
      <c r="D2210" s="118" t="s">
        <v>82</v>
      </c>
      <c r="E2210" s="118" t="s">
        <v>95</v>
      </c>
      <c r="F2210" s="21"/>
      <c r="G2210" s="50"/>
      <c r="H2210" s="118" t="s">
        <v>81</v>
      </c>
      <c r="I2210" s="118" t="s">
        <v>82</v>
      </c>
      <c r="J2210" s="118" t="s">
        <v>95</v>
      </c>
      <c r="K2210" s="21"/>
      <c r="L2210" s="50"/>
      <c r="M2210" s="118" t="s">
        <v>81</v>
      </c>
      <c r="N2210" s="118" t="s">
        <v>82</v>
      </c>
      <c r="O2210" s="118" t="s">
        <v>95</v>
      </c>
      <c r="P2210" s="21"/>
      <c r="Q2210" s="50"/>
      <c r="R2210" s="118" t="s">
        <v>81</v>
      </c>
      <c r="S2210" s="118" t="s">
        <v>82</v>
      </c>
      <c r="T2210" s="118" t="s">
        <v>95</v>
      </c>
      <c r="U2210" s="21"/>
      <c r="V2210" s="50"/>
      <c r="W2210" s="118" t="s">
        <v>81</v>
      </c>
      <c r="X2210" s="118" t="s">
        <v>82</v>
      </c>
      <c r="Y2210" s="118" t="s">
        <v>95</v>
      </c>
      <c r="Z2210" s="21"/>
      <c r="AA2210" s="50"/>
      <c r="AB2210" s="118" t="s">
        <v>81</v>
      </c>
      <c r="AC2210" s="118" t="s">
        <v>82</v>
      </c>
      <c r="AD2210" s="118" t="s">
        <v>95</v>
      </c>
      <c r="AE2210" s="21"/>
      <c r="AF2210" s="50"/>
      <c r="AG2210" s="118" t="s">
        <v>81</v>
      </c>
      <c r="AH2210" s="118" t="s">
        <v>82</v>
      </c>
      <c r="AI2210" s="118" t="s">
        <v>95</v>
      </c>
    </row>
    <row r="2211" spans="2:35" x14ac:dyDescent="0.35">
      <c r="B2211" s="50" t="s">
        <v>92</v>
      </c>
      <c r="C2211" s="40">
        <v>547608</v>
      </c>
      <c r="D2211" s="23">
        <v>547723</v>
      </c>
      <c r="E2211" s="119">
        <f>(D2211-C2211)*10</f>
        <v>1150</v>
      </c>
      <c r="F2211" s="21"/>
      <c r="G2211" s="50" t="s">
        <v>92</v>
      </c>
      <c r="H2211" s="40">
        <f t="shared" ref="H2211:H2217" si="1354">D2211</f>
        <v>547723</v>
      </c>
      <c r="I2211" s="23">
        <v>547818</v>
      </c>
      <c r="J2211" s="119">
        <v>950</v>
      </c>
      <c r="K2211" s="21"/>
      <c r="L2211" s="50" t="s">
        <v>92</v>
      </c>
      <c r="M2211" s="40">
        <f>I2211</f>
        <v>547818</v>
      </c>
      <c r="N2211" s="40">
        <v>547954</v>
      </c>
      <c r="O2211" s="132">
        <v>1360</v>
      </c>
      <c r="P2211" s="21"/>
      <c r="Q2211" s="50" t="s">
        <v>92</v>
      </c>
      <c r="R2211" s="40">
        <f t="shared" ref="R2211:R2218" si="1355">N2211</f>
        <v>547954</v>
      </c>
      <c r="S2211" s="23">
        <v>548041</v>
      </c>
      <c r="T2211" s="119">
        <v>870</v>
      </c>
      <c r="U2211" s="21"/>
      <c r="V2211" s="50" t="s">
        <v>92</v>
      </c>
      <c r="W2211" s="23">
        <f t="shared" ref="W2211:W2233" si="1356">S2211</f>
        <v>548041</v>
      </c>
      <c r="X2211" s="40">
        <v>548141</v>
      </c>
      <c r="Y2211" s="132">
        <f t="shared" ref="Y2211:Y2216" si="1357">X2211-W2211</f>
        <v>100</v>
      </c>
      <c r="Z2211" s="21"/>
      <c r="AA2211" s="50" t="s">
        <v>92</v>
      </c>
      <c r="AB2211" s="40">
        <f>X2211</f>
        <v>548141</v>
      </c>
      <c r="AC2211" s="40">
        <v>548330</v>
      </c>
      <c r="AD2211" s="132">
        <f t="shared" ref="AD2211:AD2216" si="1358">AC2211-AB2211</f>
        <v>189</v>
      </c>
      <c r="AE2211" s="21"/>
      <c r="AF2211" s="50" t="s">
        <v>92</v>
      </c>
      <c r="AG2211" s="40">
        <f>AC2211</f>
        <v>548330</v>
      </c>
      <c r="AH2211" s="40">
        <v>548497</v>
      </c>
      <c r="AI2211" s="132">
        <v>1670</v>
      </c>
    </row>
    <row r="2212" spans="2:35" x14ac:dyDescent="0.35">
      <c r="B2212" s="50" t="s">
        <v>6</v>
      </c>
      <c r="C2212" s="40">
        <v>426413</v>
      </c>
      <c r="D2212" s="23">
        <v>427064</v>
      </c>
      <c r="E2212" s="119">
        <f>D2212-C2212</f>
        <v>651</v>
      </c>
      <c r="F2212" s="21"/>
      <c r="G2212" s="50" t="s">
        <v>6</v>
      </c>
      <c r="H2212" s="40">
        <f t="shared" si="1354"/>
        <v>427064</v>
      </c>
      <c r="I2212" s="23">
        <v>427304</v>
      </c>
      <c r="J2212" s="119">
        <f>I2212-H2212</f>
        <v>240</v>
      </c>
      <c r="K2212" s="21"/>
      <c r="L2212" s="50" t="s">
        <v>6</v>
      </c>
      <c r="M2212" s="40">
        <f t="shared" ref="M2212:M2219" si="1359">I2212</f>
        <v>427304</v>
      </c>
      <c r="N2212" s="40">
        <v>427786</v>
      </c>
      <c r="O2212" s="119">
        <f>N2212-M2212</f>
        <v>482</v>
      </c>
      <c r="P2212" s="21"/>
      <c r="Q2212" s="50" t="s">
        <v>6</v>
      </c>
      <c r="R2212" s="40">
        <f t="shared" si="1355"/>
        <v>427786</v>
      </c>
      <c r="S2212" s="23">
        <v>428555</v>
      </c>
      <c r="T2212" s="119">
        <f>S2212-R2212</f>
        <v>769</v>
      </c>
      <c r="U2212" s="21"/>
      <c r="V2212" s="50" t="s">
        <v>6</v>
      </c>
      <c r="W2212" s="23">
        <f t="shared" si="1356"/>
        <v>428555</v>
      </c>
      <c r="X2212" s="40">
        <v>428733</v>
      </c>
      <c r="Y2212" s="119">
        <f t="shared" si="1357"/>
        <v>178</v>
      </c>
      <c r="Z2212" s="21"/>
      <c r="AA2212" s="50" t="s">
        <v>6</v>
      </c>
      <c r="AB2212" s="40">
        <f>X2212</f>
        <v>428733</v>
      </c>
      <c r="AC2212" s="40">
        <v>429721</v>
      </c>
      <c r="AD2212" s="119">
        <f t="shared" si="1358"/>
        <v>988</v>
      </c>
      <c r="AE2212" s="21"/>
      <c r="AF2212" s="50" t="s">
        <v>6</v>
      </c>
      <c r="AG2212" s="40">
        <f>AC2212</f>
        <v>429721</v>
      </c>
      <c r="AH2212" s="40">
        <v>429970</v>
      </c>
      <c r="AI2212" s="132">
        <f>AH2212-AG2212</f>
        <v>249</v>
      </c>
    </row>
    <row r="2213" spans="2:35" x14ac:dyDescent="0.35">
      <c r="B2213" s="50" t="s">
        <v>103</v>
      </c>
      <c r="C2213" s="40">
        <v>307012</v>
      </c>
      <c r="D2213" s="23">
        <v>307748</v>
      </c>
      <c r="E2213" s="119">
        <f>D2213-C2213</f>
        <v>736</v>
      </c>
      <c r="F2213" s="21"/>
      <c r="G2213" s="50" t="s">
        <v>103</v>
      </c>
      <c r="H2213" s="40">
        <f t="shared" si="1354"/>
        <v>307748</v>
      </c>
      <c r="I2213" s="23">
        <v>308467</v>
      </c>
      <c r="J2213" s="119">
        <f>I2213-H2213</f>
        <v>719</v>
      </c>
      <c r="K2213" s="21"/>
      <c r="L2213" s="50" t="s">
        <v>103</v>
      </c>
      <c r="M2213" s="40">
        <f t="shared" si="1359"/>
        <v>308467</v>
      </c>
      <c r="N2213" s="40">
        <v>309208</v>
      </c>
      <c r="O2213" s="132">
        <f>N2213-M2213</f>
        <v>741</v>
      </c>
      <c r="P2213" s="21"/>
      <c r="Q2213" s="50" t="s">
        <v>103</v>
      </c>
      <c r="R2213" s="40">
        <f t="shared" si="1355"/>
        <v>309208</v>
      </c>
      <c r="S2213" s="23">
        <v>309944</v>
      </c>
      <c r="T2213" s="119">
        <f>S2213-R2213</f>
        <v>736</v>
      </c>
      <c r="U2213" s="21"/>
      <c r="V2213" s="50" t="s">
        <v>103</v>
      </c>
      <c r="W2213" s="23">
        <f t="shared" si="1356"/>
        <v>309944</v>
      </c>
      <c r="X2213" s="40">
        <v>310681</v>
      </c>
      <c r="Y2213" s="119">
        <f t="shared" si="1357"/>
        <v>737</v>
      </c>
      <c r="Z2213" s="21"/>
      <c r="AA2213" s="50" t="s">
        <v>103</v>
      </c>
      <c r="AB2213" s="40">
        <f t="shared" ref="AB2213:AB2233" si="1360">X2213</f>
        <v>310681</v>
      </c>
      <c r="AC2213" s="40">
        <v>311410</v>
      </c>
      <c r="AD2213" s="132">
        <f t="shared" si="1358"/>
        <v>729</v>
      </c>
      <c r="AE2213" s="21"/>
      <c r="AF2213" s="50" t="s">
        <v>103</v>
      </c>
      <c r="AG2213" s="40">
        <f t="shared" ref="AG2213:AG2232" si="1361">AC2213</f>
        <v>311410</v>
      </c>
      <c r="AH2213" s="40">
        <v>312161</v>
      </c>
      <c r="AI2213" s="132">
        <f>AH2213-AG2213</f>
        <v>751</v>
      </c>
    </row>
    <row r="2214" spans="2:35" x14ac:dyDescent="0.35">
      <c r="B2214" s="28" t="s">
        <v>100</v>
      </c>
      <c r="C2214" s="40">
        <v>241951</v>
      </c>
      <c r="D2214" s="23">
        <v>242176</v>
      </c>
      <c r="E2214" s="119">
        <f>D2214-C2214</f>
        <v>225</v>
      </c>
      <c r="F2214" s="21"/>
      <c r="G2214" s="28" t="s">
        <v>100</v>
      </c>
      <c r="H2214" s="40">
        <f t="shared" si="1354"/>
        <v>242176</v>
      </c>
      <c r="I2214" s="23">
        <v>242476</v>
      </c>
      <c r="J2214" s="119">
        <f>I2214-H2214</f>
        <v>300</v>
      </c>
      <c r="K2214" s="21"/>
      <c r="L2214" s="28" t="s">
        <v>100</v>
      </c>
      <c r="M2214" s="40">
        <f t="shared" si="1359"/>
        <v>242476</v>
      </c>
      <c r="N2214" s="40">
        <v>242716</v>
      </c>
      <c r="O2214" s="119">
        <f>N2214-M2214</f>
        <v>240</v>
      </c>
      <c r="P2214" s="21"/>
      <c r="Q2214" s="28" t="s">
        <v>100</v>
      </c>
      <c r="R2214" s="40">
        <f t="shared" si="1355"/>
        <v>242716</v>
      </c>
      <c r="S2214" s="23">
        <v>243066</v>
      </c>
      <c r="T2214" s="119">
        <f>S2214-R2214</f>
        <v>350</v>
      </c>
      <c r="U2214" s="21"/>
      <c r="V2214" s="28" t="s">
        <v>100</v>
      </c>
      <c r="W2214" s="23">
        <f t="shared" si="1356"/>
        <v>243066</v>
      </c>
      <c r="X2214" s="40">
        <v>243221</v>
      </c>
      <c r="Y2214" s="132">
        <f t="shared" si="1357"/>
        <v>155</v>
      </c>
      <c r="Z2214" s="21"/>
      <c r="AA2214" s="28" t="s">
        <v>100</v>
      </c>
      <c r="AB2214" s="40">
        <f t="shared" si="1360"/>
        <v>243221</v>
      </c>
      <c r="AC2214" s="40">
        <v>243466</v>
      </c>
      <c r="AD2214" s="119">
        <f t="shared" si="1358"/>
        <v>245</v>
      </c>
      <c r="AE2214" s="21"/>
      <c r="AF2214" s="28" t="s">
        <v>100</v>
      </c>
      <c r="AG2214" s="40">
        <f t="shared" si="1361"/>
        <v>243466</v>
      </c>
      <c r="AH2214" s="40">
        <v>243696</v>
      </c>
      <c r="AI2214" s="119">
        <f>AH2214-AG2214</f>
        <v>230</v>
      </c>
    </row>
    <row r="2215" spans="2:35" x14ac:dyDescent="0.35">
      <c r="B2215" s="28" t="s">
        <v>1176</v>
      </c>
      <c r="C2215" s="40">
        <v>516</v>
      </c>
      <c r="D2215" s="23">
        <v>516</v>
      </c>
      <c r="E2215" s="119">
        <f>D2215-C2215</f>
        <v>0</v>
      </c>
      <c r="F2215" s="21"/>
      <c r="G2215" s="28" t="s">
        <v>1176</v>
      </c>
      <c r="H2215" s="40">
        <f t="shared" si="1354"/>
        <v>516</v>
      </c>
      <c r="I2215" s="23">
        <v>516</v>
      </c>
      <c r="J2215" s="119">
        <f>I2215-H2215</f>
        <v>0</v>
      </c>
      <c r="K2215" s="21"/>
      <c r="L2215" s="28" t="s">
        <v>1176</v>
      </c>
      <c r="M2215" s="40">
        <f t="shared" si="1359"/>
        <v>516</v>
      </c>
      <c r="N2215" s="40">
        <v>516</v>
      </c>
      <c r="O2215" s="119">
        <f>N2215-M2215</f>
        <v>0</v>
      </c>
      <c r="P2215" s="21"/>
      <c r="Q2215" s="28" t="s">
        <v>1176</v>
      </c>
      <c r="R2215" s="40">
        <f t="shared" si="1355"/>
        <v>516</v>
      </c>
      <c r="S2215" s="23">
        <v>516</v>
      </c>
      <c r="T2215" s="119">
        <f>S2215-R2215</f>
        <v>0</v>
      </c>
      <c r="U2215" s="21"/>
      <c r="V2215" s="28" t="s">
        <v>1176</v>
      </c>
      <c r="W2215" s="23">
        <f t="shared" si="1356"/>
        <v>516</v>
      </c>
      <c r="X2215" s="40">
        <v>516</v>
      </c>
      <c r="Y2215" s="119">
        <f t="shared" si="1357"/>
        <v>0</v>
      </c>
      <c r="Z2215" s="21"/>
      <c r="AA2215" s="28" t="s">
        <v>1176</v>
      </c>
      <c r="AB2215" s="40">
        <f t="shared" si="1360"/>
        <v>516</v>
      </c>
      <c r="AC2215" s="40">
        <v>516</v>
      </c>
      <c r="AD2215" s="119">
        <f t="shared" si="1358"/>
        <v>0</v>
      </c>
      <c r="AE2215" s="21"/>
      <c r="AF2215" s="28" t="s">
        <v>1176</v>
      </c>
      <c r="AG2215" s="40">
        <f t="shared" si="1361"/>
        <v>516</v>
      </c>
      <c r="AH2215" s="40">
        <v>516</v>
      </c>
      <c r="AI2215" s="119">
        <f>AH2215-AG2215</f>
        <v>0</v>
      </c>
    </row>
    <row r="2216" spans="2:35" x14ac:dyDescent="0.35">
      <c r="B2216" s="28" t="s">
        <v>1179</v>
      </c>
      <c r="C2216" s="40">
        <v>12279</v>
      </c>
      <c r="D2216" s="23">
        <v>12279</v>
      </c>
      <c r="E2216" s="119">
        <f>D2216-C2216</f>
        <v>0</v>
      </c>
      <c r="F2216" s="21"/>
      <c r="G2216" s="28" t="s">
        <v>1179</v>
      </c>
      <c r="H2216" s="40">
        <f t="shared" si="1354"/>
        <v>12279</v>
      </c>
      <c r="I2216" s="23">
        <v>12279</v>
      </c>
      <c r="J2216" s="119">
        <f>I2216-H2216</f>
        <v>0</v>
      </c>
      <c r="K2216" s="21"/>
      <c r="L2216" s="28" t="s">
        <v>1179</v>
      </c>
      <c r="M2216" s="40">
        <f t="shared" si="1359"/>
        <v>12279</v>
      </c>
      <c r="N2216" s="40">
        <v>12279</v>
      </c>
      <c r="O2216" s="119">
        <f>N2216-M2216</f>
        <v>0</v>
      </c>
      <c r="P2216" s="21"/>
      <c r="Q2216" s="28" t="s">
        <v>1179</v>
      </c>
      <c r="R2216" s="40">
        <f t="shared" si="1355"/>
        <v>12279</v>
      </c>
      <c r="S2216" s="23">
        <v>12279</v>
      </c>
      <c r="T2216" s="119">
        <f>S2216-R2216</f>
        <v>0</v>
      </c>
      <c r="U2216" s="21"/>
      <c r="V2216" s="28" t="s">
        <v>1179</v>
      </c>
      <c r="W2216" s="23">
        <f t="shared" si="1356"/>
        <v>12279</v>
      </c>
      <c r="X2216" s="40">
        <v>12279</v>
      </c>
      <c r="Y2216" s="119">
        <f t="shared" si="1357"/>
        <v>0</v>
      </c>
      <c r="Z2216" s="21"/>
      <c r="AA2216" s="28" t="s">
        <v>1179</v>
      </c>
      <c r="AB2216" s="40">
        <f t="shared" si="1360"/>
        <v>12279</v>
      </c>
      <c r="AC2216" s="40">
        <v>12279</v>
      </c>
      <c r="AD2216" s="119">
        <f t="shared" si="1358"/>
        <v>0</v>
      </c>
      <c r="AE2216" s="21"/>
      <c r="AF2216" s="28" t="s">
        <v>1179</v>
      </c>
      <c r="AG2216" s="40">
        <f t="shared" si="1361"/>
        <v>12279</v>
      </c>
      <c r="AH2216" s="40">
        <v>12279</v>
      </c>
      <c r="AI2216" s="119">
        <f>AH2216-AG2216</f>
        <v>0</v>
      </c>
    </row>
    <row r="2217" spans="2:35" x14ac:dyDescent="0.35">
      <c r="B2217" s="50" t="s">
        <v>3</v>
      </c>
      <c r="C2217" s="40">
        <v>420869</v>
      </c>
      <c r="D2217" s="23">
        <v>421054</v>
      </c>
      <c r="E2217" s="119">
        <f>(D2217-C2217)*10</f>
        <v>1850</v>
      </c>
      <c r="F2217" s="21"/>
      <c r="G2217" s="50" t="s">
        <v>3</v>
      </c>
      <c r="H2217" s="40">
        <f t="shared" si="1354"/>
        <v>421054</v>
      </c>
      <c r="I2217" s="23">
        <v>421225</v>
      </c>
      <c r="J2217" s="132">
        <v>1710</v>
      </c>
      <c r="K2217" s="21"/>
      <c r="L2217" s="50" t="s">
        <v>3</v>
      </c>
      <c r="M2217" s="40">
        <f t="shared" si="1359"/>
        <v>421225</v>
      </c>
      <c r="N2217" s="40">
        <v>421376</v>
      </c>
      <c r="O2217" s="119">
        <f>(N2217-M2217)*10</f>
        <v>1510</v>
      </c>
      <c r="P2217" s="21"/>
      <c r="Q2217" s="50" t="s">
        <v>3</v>
      </c>
      <c r="R2217" s="40">
        <f t="shared" si="1355"/>
        <v>421376</v>
      </c>
      <c r="S2217" s="23">
        <v>421541</v>
      </c>
      <c r="T2217" s="119">
        <f>(S2217-R2217)*10</f>
        <v>1650</v>
      </c>
      <c r="U2217" s="21"/>
      <c r="V2217" s="50" t="s">
        <v>3</v>
      </c>
      <c r="W2217" s="23">
        <f t="shared" si="1356"/>
        <v>421541</v>
      </c>
      <c r="X2217" s="40">
        <v>421662</v>
      </c>
      <c r="Y2217" s="119">
        <f>(X2217-W2217)*10</f>
        <v>1210</v>
      </c>
      <c r="Z2217" s="21"/>
      <c r="AA2217" s="50" t="s">
        <v>3</v>
      </c>
      <c r="AB2217" s="40">
        <f t="shared" si="1360"/>
        <v>421662</v>
      </c>
      <c r="AC2217" s="40">
        <v>421813</v>
      </c>
      <c r="AD2217" s="119">
        <f>(AC2217-AB2217)*10</f>
        <v>1510</v>
      </c>
      <c r="AE2217" s="21"/>
      <c r="AF2217" s="50" t="s">
        <v>3</v>
      </c>
      <c r="AG2217" s="40">
        <f t="shared" si="1361"/>
        <v>421813</v>
      </c>
      <c r="AH2217" s="40">
        <v>421980</v>
      </c>
      <c r="AI2217" s="119">
        <f>(AH2217-AG2217)*10</f>
        <v>1670</v>
      </c>
    </row>
    <row r="2218" spans="2:35" x14ac:dyDescent="0.35">
      <c r="B2218" s="50" t="s">
        <v>83</v>
      </c>
      <c r="C2218" s="40">
        <v>33768</v>
      </c>
      <c r="D2218" s="23">
        <v>33776</v>
      </c>
      <c r="E2218" s="119">
        <f>D2218-Supply!C2218</f>
        <v>8</v>
      </c>
      <c r="F2218" s="21"/>
      <c r="G2218" s="50" t="s">
        <v>83</v>
      </c>
      <c r="H2218" s="40">
        <f>D2218</f>
        <v>33776</v>
      </c>
      <c r="I2218" s="23">
        <v>33782</v>
      </c>
      <c r="J2218" s="119">
        <f>I2218-Supply!H2218</f>
        <v>6</v>
      </c>
      <c r="K2218" s="21"/>
      <c r="L2218" s="50" t="s">
        <v>83</v>
      </c>
      <c r="M2218" s="40">
        <f t="shared" si="1359"/>
        <v>33782</v>
      </c>
      <c r="N2218" s="40">
        <v>33791</v>
      </c>
      <c r="O2218" s="132">
        <f>N2218-Supply!M2218</f>
        <v>9</v>
      </c>
      <c r="P2218" s="21"/>
      <c r="Q2218" s="50" t="s">
        <v>83</v>
      </c>
      <c r="R2218" s="40">
        <f t="shared" si="1355"/>
        <v>33791</v>
      </c>
      <c r="S2218" s="23">
        <v>33797</v>
      </c>
      <c r="T2218" s="119">
        <f>S2218-Supply!R2218</f>
        <v>6</v>
      </c>
      <c r="U2218" s="21"/>
      <c r="V2218" s="50" t="s">
        <v>83</v>
      </c>
      <c r="W2218" s="23">
        <f t="shared" si="1356"/>
        <v>33797</v>
      </c>
      <c r="X2218" s="40">
        <v>33805</v>
      </c>
      <c r="Y2218" s="132">
        <f>X2218-W2218</f>
        <v>8</v>
      </c>
      <c r="Z2218" s="21"/>
      <c r="AA2218" s="50" t="s">
        <v>83</v>
      </c>
      <c r="AB2218" s="40">
        <f t="shared" si="1360"/>
        <v>33805</v>
      </c>
      <c r="AC2218" s="40">
        <v>33809</v>
      </c>
      <c r="AD2218" s="132">
        <f>AC2218-Supply!AB2218</f>
        <v>4</v>
      </c>
      <c r="AE2218" s="21"/>
      <c r="AF2218" s="50" t="s">
        <v>83</v>
      </c>
      <c r="AG2218" s="40">
        <f t="shared" si="1361"/>
        <v>33809</v>
      </c>
      <c r="AH2218" s="40">
        <v>33814</v>
      </c>
      <c r="AI2218" s="132">
        <f>AH2218-Supply!AG2218</f>
        <v>5</v>
      </c>
    </row>
    <row r="2219" spans="2:35" x14ac:dyDescent="0.35">
      <c r="B2219" s="50" t="s">
        <v>84</v>
      </c>
      <c r="C2219" s="40">
        <v>65817</v>
      </c>
      <c r="D2219" s="23">
        <v>65871</v>
      </c>
      <c r="E2219" s="119">
        <f>D2219-Supply!C2219</f>
        <v>54</v>
      </c>
      <c r="F2219" s="21"/>
      <c r="G2219" s="50" t="s">
        <v>84</v>
      </c>
      <c r="H2219" s="40">
        <v>65925</v>
      </c>
      <c r="I2219" s="23">
        <v>65957</v>
      </c>
      <c r="J2219" s="119">
        <f>I2219-H2219</f>
        <v>32</v>
      </c>
      <c r="K2219" s="21"/>
      <c r="L2219" s="50" t="s">
        <v>84</v>
      </c>
      <c r="M2219" s="40">
        <f t="shared" si="1359"/>
        <v>65957</v>
      </c>
      <c r="N2219" s="40">
        <v>66012</v>
      </c>
      <c r="O2219" s="119">
        <f>N2219-M2219</f>
        <v>55</v>
      </c>
      <c r="P2219" s="21"/>
      <c r="Q2219" s="50" t="s">
        <v>84</v>
      </c>
      <c r="R2219" s="40">
        <f>N2219</f>
        <v>66012</v>
      </c>
      <c r="S2219" s="23">
        <v>66036</v>
      </c>
      <c r="T2219" s="132">
        <f>S2219-R2219</f>
        <v>24</v>
      </c>
      <c r="U2219" s="21"/>
      <c r="V2219" s="50" t="s">
        <v>84</v>
      </c>
      <c r="W2219" s="23">
        <f t="shared" si="1356"/>
        <v>66036</v>
      </c>
      <c r="X2219" s="40">
        <v>66124</v>
      </c>
      <c r="Y2219" s="132">
        <v>75</v>
      </c>
      <c r="Z2219" s="21"/>
      <c r="AA2219" s="50" t="s">
        <v>84</v>
      </c>
      <c r="AB2219" s="40">
        <f t="shared" si="1360"/>
        <v>66124</v>
      </c>
      <c r="AC2219" s="40">
        <v>66224</v>
      </c>
      <c r="AD2219" s="132">
        <f>AC2219-AB2219</f>
        <v>100</v>
      </c>
      <c r="AE2219" s="21"/>
      <c r="AF2219" s="50" t="s">
        <v>84</v>
      </c>
      <c r="AG2219" s="40">
        <f t="shared" si="1361"/>
        <v>66224</v>
      </c>
      <c r="AH2219" s="40">
        <v>66224</v>
      </c>
      <c r="AI2219" s="119">
        <f>AH2219-AG2219</f>
        <v>0</v>
      </c>
    </row>
    <row r="2220" spans="2:35" x14ac:dyDescent="0.35">
      <c r="B2220" s="50" t="s">
        <v>98</v>
      </c>
      <c r="C2220" s="40">
        <v>139852</v>
      </c>
      <c r="D2220" s="23">
        <v>139852</v>
      </c>
      <c r="E2220" s="119">
        <f>D2220-C2220</f>
        <v>0</v>
      </c>
      <c r="F2220" s="21"/>
      <c r="G2220" s="50" t="s">
        <v>98</v>
      </c>
      <c r="H2220" s="40">
        <f t="shared" ref="H2220:H2233" si="1362">D2220</f>
        <v>139852</v>
      </c>
      <c r="I2220" s="23">
        <v>139852</v>
      </c>
      <c r="J2220" s="119">
        <f>I2220-H2220</f>
        <v>0</v>
      </c>
      <c r="K2220" s="21"/>
      <c r="L2220" s="50" t="s">
        <v>98</v>
      </c>
      <c r="M2220" s="40">
        <f t="shared" ref="M2220:M2233" si="1363">I2220</f>
        <v>139852</v>
      </c>
      <c r="N2220" s="40">
        <v>139852</v>
      </c>
      <c r="O2220" s="119">
        <f>N2220-M2220</f>
        <v>0</v>
      </c>
      <c r="P2220" s="21"/>
      <c r="Q2220" s="50" t="s">
        <v>98</v>
      </c>
      <c r="R2220" s="40">
        <f t="shared" ref="R2220:R2233" si="1364">N2220</f>
        <v>139852</v>
      </c>
      <c r="S2220" s="23">
        <v>139852</v>
      </c>
      <c r="T2220" s="119">
        <f>S2220-R2220</f>
        <v>0</v>
      </c>
      <c r="U2220" s="21"/>
      <c r="V2220" s="50" t="s">
        <v>98</v>
      </c>
      <c r="W2220" s="23">
        <f t="shared" si="1356"/>
        <v>139852</v>
      </c>
      <c r="X2220" s="40">
        <v>139852</v>
      </c>
      <c r="Y2220" s="119">
        <f>X2220-W2220</f>
        <v>0</v>
      </c>
      <c r="Z2220" s="21"/>
      <c r="AA2220" s="50" t="s">
        <v>98</v>
      </c>
      <c r="AB2220" s="40">
        <f t="shared" si="1360"/>
        <v>139852</v>
      </c>
      <c r="AC2220" s="40">
        <v>139852</v>
      </c>
      <c r="AD2220" s="132">
        <v>0</v>
      </c>
      <c r="AE2220" s="21"/>
      <c r="AF2220" s="50" t="s">
        <v>98</v>
      </c>
      <c r="AG2220" s="40">
        <f t="shared" si="1361"/>
        <v>139852</v>
      </c>
      <c r="AH2220" s="40">
        <v>139852</v>
      </c>
      <c r="AI2220" s="119">
        <f>AH2220-AG2220</f>
        <v>0</v>
      </c>
    </row>
    <row r="2221" spans="2:35" x14ac:dyDescent="0.35">
      <c r="B2221" s="50" t="s">
        <v>85</v>
      </c>
      <c r="C2221" s="40">
        <v>1082</v>
      </c>
      <c r="D2221" s="23">
        <v>1082</v>
      </c>
      <c r="E2221" s="119">
        <f>D2221-C2221</f>
        <v>0</v>
      </c>
      <c r="F2221" s="21"/>
      <c r="G2221" s="50" t="s">
        <v>85</v>
      </c>
      <c r="H2221" s="40">
        <f t="shared" si="1362"/>
        <v>1082</v>
      </c>
      <c r="I2221" s="23">
        <v>1082</v>
      </c>
      <c r="J2221" s="119">
        <f>I2221-H2221</f>
        <v>0</v>
      </c>
      <c r="K2221" s="21"/>
      <c r="L2221" s="50" t="s">
        <v>85</v>
      </c>
      <c r="M2221" s="40">
        <f t="shared" si="1363"/>
        <v>1082</v>
      </c>
      <c r="N2221" s="40">
        <v>1082</v>
      </c>
      <c r="O2221" s="119">
        <f>N2221-M2221</f>
        <v>0</v>
      </c>
      <c r="P2221" s="21"/>
      <c r="Q2221" s="50" t="s">
        <v>85</v>
      </c>
      <c r="R2221" s="40">
        <f t="shared" si="1364"/>
        <v>1082</v>
      </c>
      <c r="S2221" s="23">
        <v>1082</v>
      </c>
      <c r="T2221" s="119">
        <f>S2221-R2221</f>
        <v>0</v>
      </c>
      <c r="U2221" s="21"/>
      <c r="V2221" s="50" t="s">
        <v>85</v>
      </c>
      <c r="W2221" s="23">
        <f t="shared" si="1356"/>
        <v>1082</v>
      </c>
      <c r="X2221" s="40">
        <v>1082</v>
      </c>
      <c r="Y2221" s="119">
        <f>X2221-W2221</f>
        <v>0</v>
      </c>
      <c r="Z2221" s="21"/>
      <c r="AA2221" s="50" t="s">
        <v>85</v>
      </c>
      <c r="AB2221" s="40">
        <f t="shared" si="1360"/>
        <v>1082</v>
      </c>
      <c r="AC2221" s="40">
        <v>1082</v>
      </c>
      <c r="AD2221" s="119">
        <f>AC2221-AB2221</f>
        <v>0</v>
      </c>
      <c r="AE2221" s="21"/>
      <c r="AF2221" s="50" t="s">
        <v>85</v>
      </c>
      <c r="AG2221" s="40">
        <f t="shared" si="1361"/>
        <v>1082</v>
      </c>
      <c r="AH2221" s="40">
        <v>1082</v>
      </c>
      <c r="AI2221" s="119">
        <f>AH2221-AG2221</f>
        <v>0</v>
      </c>
    </row>
    <row r="2222" spans="2:35" x14ac:dyDescent="0.35">
      <c r="B2222" s="50" t="s">
        <v>86</v>
      </c>
      <c r="C2222" s="40">
        <v>15099</v>
      </c>
      <c r="D2222" s="23">
        <v>15263</v>
      </c>
      <c r="E2222" s="119">
        <f>D2222-C2222</f>
        <v>164</v>
      </c>
      <c r="F2222" s="21"/>
      <c r="G2222" s="50" t="s">
        <v>86</v>
      </c>
      <c r="H2222" s="40">
        <f t="shared" si="1362"/>
        <v>15263</v>
      </c>
      <c r="I2222" s="23">
        <v>15477</v>
      </c>
      <c r="J2222" s="119">
        <f>I2222-H2222</f>
        <v>214</v>
      </c>
      <c r="K2222" s="21"/>
      <c r="L2222" s="50" t="s">
        <v>86</v>
      </c>
      <c r="M2222" s="40">
        <f t="shared" si="1363"/>
        <v>15477</v>
      </c>
      <c r="N2222" s="40">
        <v>15728</v>
      </c>
      <c r="O2222" s="119">
        <f>N2222-M2222</f>
        <v>251</v>
      </c>
      <c r="P2222" s="21"/>
      <c r="Q2222" s="50" t="s">
        <v>86</v>
      </c>
      <c r="R2222" s="40">
        <f t="shared" si="1364"/>
        <v>15728</v>
      </c>
      <c r="S2222" s="23">
        <v>15957</v>
      </c>
      <c r="T2222" s="119">
        <f>S2222-R2222</f>
        <v>229</v>
      </c>
      <c r="U2222" s="21"/>
      <c r="V2222" s="50" t="s">
        <v>86</v>
      </c>
      <c r="W2222" s="23">
        <f t="shared" si="1356"/>
        <v>15957</v>
      </c>
      <c r="X2222" s="40">
        <v>16152</v>
      </c>
      <c r="Y2222" s="119">
        <f>X2222-W2222</f>
        <v>195</v>
      </c>
      <c r="Z2222" s="21"/>
      <c r="AA2222" s="50" t="s">
        <v>86</v>
      </c>
      <c r="AB2222" s="40">
        <v>16152</v>
      </c>
      <c r="AC2222" s="40">
        <v>16293</v>
      </c>
      <c r="AD2222" s="119">
        <v>141</v>
      </c>
      <c r="AE2222" s="21"/>
      <c r="AF2222" s="50" t="s">
        <v>86</v>
      </c>
      <c r="AG2222" s="40">
        <f t="shared" si="1361"/>
        <v>16293</v>
      </c>
      <c r="AH2222" s="40">
        <v>16414</v>
      </c>
      <c r="AI2222" s="119">
        <f>AH2222-AG2222</f>
        <v>121</v>
      </c>
    </row>
    <row r="2223" spans="2:35" x14ac:dyDescent="0.35">
      <c r="B2223" s="50" t="s">
        <v>93</v>
      </c>
      <c r="C2223" s="40"/>
      <c r="D2223" s="23"/>
      <c r="E2223" s="119">
        <f>E2222+E2221+E2220+E2219+E2218+E2217</f>
        <v>2076</v>
      </c>
      <c r="F2223" s="21"/>
      <c r="G2223" s="50" t="s">
        <v>93</v>
      </c>
      <c r="H2223" s="40">
        <f t="shared" si="1362"/>
        <v>0</v>
      </c>
      <c r="I2223" s="23"/>
      <c r="J2223" s="119">
        <f>J2222+J2221+J2220+J2219+J2218+J2217</f>
        <v>1962</v>
      </c>
      <c r="K2223" s="21"/>
      <c r="L2223" s="50" t="s">
        <v>93</v>
      </c>
      <c r="M2223" s="40">
        <f t="shared" si="1363"/>
        <v>0</v>
      </c>
      <c r="N2223" s="40"/>
      <c r="O2223" s="119">
        <f>O2222+O2221+O2220+O2219+O2218+O2217</f>
        <v>1825</v>
      </c>
      <c r="P2223" s="21"/>
      <c r="Q2223" s="50" t="s">
        <v>93</v>
      </c>
      <c r="R2223" s="40">
        <f t="shared" si="1364"/>
        <v>0</v>
      </c>
      <c r="S2223" s="23"/>
      <c r="T2223" s="119">
        <f>T2222+T2221+T2220+T2219+T2218+T2217</f>
        <v>1909</v>
      </c>
      <c r="U2223" s="21"/>
      <c r="V2223" s="50" t="s">
        <v>93</v>
      </c>
      <c r="W2223" s="23">
        <f t="shared" si="1356"/>
        <v>0</v>
      </c>
      <c r="X2223" s="40">
        <v>0</v>
      </c>
      <c r="Y2223" s="132">
        <f>Y2222+Y2221+Y2220+Y2219+Y2218+Y2217</f>
        <v>1488</v>
      </c>
      <c r="Z2223" s="21"/>
      <c r="AA2223" s="50" t="s">
        <v>93</v>
      </c>
      <c r="AB2223" s="40">
        <f t="shared" si="1360"/>
        <v>0</v>
      </c>
      <c r="AC2223" s="40">
        <v>0</v>
      </c>
      <c r="AD2223" s="132">
        <f>AD2222+AD2221+AD2220+AD2219+AD2218+AD2217</f>
        <v>1755</v>
      </c>
      <c r="AE2223" s="21"/>
      <c r="AF2223" s="50" t="s">
        <v>93</v>
      </c>
      <c r="AG2223" s="40">
        <f t="shared" si="1361"/>
        <v>0</v>
      </c>
      <c r="AH2223" s="40"/>
      <c r="AI2223" s="119">
        <f>AI2222+AI2221+AI2220+AI2219+AI2218+AI2217</f>
        <v>1796</v>
      </c>
    </row>
    <row r="2224" spans="2:35" x14ac:dyDescent="0.35">
      <c r="B2224" s="50" t="s">
        <v>87</v>
      </c>
      <c r="C2224" s="40">
        <v>1610118</v>
      </c>
      <c r="D2224" s="40">
        <v>1610118</v>
      </c>
      <c r="E2224" s="119">
        <f t="shared" ref="E2224:E2230" si="1365">D2224-C2224</f>
        <v>0</v>
      </c>
      <c r="F2224" s="21"/>
      <c r="G2224" s="50" t="s">
        <v>87</v>
      </c>
      <c r="H2224" s="40">
        <f t="shared" si="1362"/>
        <v>1610118</v>
      </c>
      <c r="I2224" s="40">
        <v>1610118</v>
      </c>
      <c r="J2224" s="132">
        <f t="shared" ref="J2224:J2230" si="1366">I2224-H2224</f>
        <v>0</v>
      </c>
      <c r="K2224" s="21"/>
      <c r="L2224" s="50" t="s">
        <v>87</v>
      </c>
      <c r="M2224" s="40">
        <f t="shared" si="1363"/>
        <v>1610118</v>
      </c>
      <c r="N2224" s="40">
        <v>1610118</v>
      </c>
      <c r="O2224" s="119">
        <f t="shared" ref="O2224:O2230" si="1367">N2224-M2224</f>
        <v>0</v>
      </c>
      <c r="P2224" s="21"/>
      <c r="Q2224" s="50" t="s">
        <v>87</v>
      </c>
      <c r="R2224" s="40">
        <f t="shared" si="1364"/>
        <v>1610118</v>
      </c>
      <c r="S2224" s="40">
        <v>1610118</v>
      </c>
      <c r="T2224" s="132">
        <f t="shared" ref="T2224:T2230" si="1368">S2224-R2224</f>
        <v>0</v>
      </c>
      <c r="U2224" s="21"/>
      <c r="V2224" s="50" t="s">
        <v>87</v>
      </c>
      <c r="W2224" s="23">
        <f t="shared" si="1356"/>
        <v>1610118</v>
      </c>
      <c r="X2224" s="40">
        <v>1610118</v>
      </c>
      <c r="Y2224" s="119">
        <f>X2224-W2224</f>
        <v>0</v>
      </c>
      <c r="Z2224" s="21"/>
      <c r="AA2224" s="50" t="s">
        <v>87</v>
      </c>
      <c r="AB2224" s="40">
        <f t="shared" si="1360"/>
        <v>1610118</v>
      </c>
      <c r="AC2224" s="40">
        <v>1610118</v>
      </c>
      <c r="AD2224" s="119">
        <v>0</v>
      </c>
      <c r="AE2224" s="21"/>
      <c r="AF2224" s="50" t="s">
        <v>87</v>
      </c>
      <c r="AG2224" s="40">
        <f t="shared" si="1361"/>
        <v>1610118</v>
      </c>
      <c r="AH2224" s="40">
        <v>1610118</v>
      </c>
      <c r="AI2224" s="119">
        <f t="shared" ref="AI2224:AI2230" si="1369">AH2224-AG2224</f>
        <v>0</v>
      </c>
    </row>
    <row r="2225" spans="2:35" x14ac:dyDescent="0.35">
      <c r="B2225" s="50" t="s">
        <v>96</v>
      </c>
      <c r="C2225" s="40">
        <v>974974</v>
      </c>
      <c r="D2225" s="23">
        <v>975245</v>
      </c>
      <c r="E2225" s="132">
        <f t="shared" si="1365"/>
        <v>271</v>
      </c>
      <c r="F2225" s="21"/>
      <c r="G2225" s="50" t="s">
        <v>96</v>
      </c>
      <c r="H2225" s="40">
        <f t="shared" si="1362"/>
        <v>975245</v>
      </c>
      <c r="I2225" s="23">
        <v>975522</v>
      </c>
      <c r="J2225" s="119">
        <f t="shared" si="1366"/>
        <v>277</v>
      </c>
      <c r="K2225" s="21"/>
      <c r="L2225" s="50" t="s">
        <v>96</v>
      </c>
      <c r="M2225" s="40">
        <f t="shared" si="1363"/>
        <v>975522</v>
      </c>
      <c r="N2225" s="40">
        <v>975772</v>
      </c>
      <c r="O2225" s="119">
        <f t="shared" si="1367"/>
        <v>250</v>
      </c>
      <c r="P2225" s="21"/>
      <c r="Q2225" s="50" t="s">
        <v>96</v>
      </c>
      <c r="R2225" s="40">
        <f t="shared" si="1364"/>
        <v>975772</v>
      </c>
      <c r="S2225" s="23">
        <v>976017</v>
      </c>
      <c r="T2225" s="119">
        <f t="shared" si="1368"/>
        <v>245</v>
      </c>
      <c r="U2225" s="21"/>
      <c r="V2225" s="50" t="s">
        <v>96</v>
      </c>
      <c r="W2225" s="23">
        <f t="shared" si="1356"/>
        <v>976017</v>
      </c>
      <c r="X2225" s="40">
        <v>976269</v>
      </c>
      <c r="Y2225" s="132">
        <v>252</v>
      </c>
      <c r="Z2225" s="21"/>
      <c r="AA2225" s="50" t="s">
        <v>96</v>
      </c>
      <c r="AB2225" s="40">
        <f t="shared" si="1360"/>
        <v>976269</v>
      </c>
      <c r="AC2225" s="40">
        <v>976542</v>
      </c>
      <c r="AD2225" s="132">
        <f t="shared" ref="AD2225:AD2230" si="1370">AC2225-AB2225</f>
        <v>273</v>
      </c>
      <c r="AE2225" s="21"/>
      <c r="AF2225" s="50" t="s">
        <v>96</v>
      </c>
      <c r="AG2225" s="40">
        <f t="shared" si="1361"/>
        <v>976542</v>
      </c>
      <c r="AH2225" s="40">
        <v>976827</v>
      </c>
      <c r="AI2225" s="119">
        <f t="shared" si="1369"/>
        <v>285</v>
      </c>
    </row>
    <row r="2226" spans="2:35" x14ac:dyDescent="0.35">
      <c r="B2226" s="50" t="s">
        <v>88</v>
      </c>
      <c r="C2226" s="40">
        <v>0</v>
      </c>
      <c r="D2226" s="23">
        <v>0</v>
      </c>
      <c r="E2226" s="119">
        <f t="shared" si="1365"/>
        <v>0</v>
      </c>
      <c r="F2226" s="21"/>
      <c r="G2226" s="50" t="s">
        <v>88</v>
      </c>
      <c r="H2226" s="40">
        <f t="shared" si="1362"/>
        <v>0</v>
      </c>
      <c r="I2226" s="23">
        <v>0</v>
      </c>
      <c r="J2226" s="119">
        <f t="shared" si="1366"/>
        <v>0</v>
      </c>
      <c r="K2226" s="21"/>
      <c r="L2226" s="50" t="s">
        <v>88</v>
      </c>
      <c r="M2226" s="40">
        <f t="shared" si="1363"/>
        <v>0</v>
      </c>
      <c r="N2226" s="40">
        <v>0</v>
      </c>
      <c r="O2226" s="119">
        <f t="shared" si="1367"/>
        <v>0</v>
      </c>
      <c r="P2226" s="21"/>
      <c r="Q2226" s="50" t="s">
        <v>88</v>
      </c>
      <c r="R2226" s="40">
        <f t="shared" si="1364"/>
        <v>0</v>
      </c>
      <c r="S2226" s="23">
        <v>0</v>
      </c>
      <c r="T2226" s="119">
        <f t="shared" si="1368"/>
        <v>0</v>
      </c>
      <c r="U2226" s="21"/>
      <c r="V2226" s="50" t="s">
        <v>88</v>
      </c>
      <c r="W2226" s="23">
        <f t="shared" si="1356"/>
        <v>0</v>
      </c>
      <c r="X2226" s="40">
        <v>0</v>
      </c>
      <c r="Y2226" s="119">
        <f>Y219899-W2226</f>
        <v>0</v>
      </c>
      <c r="Z2226" s="21"/>
      <c r="AA2226" s="50" t="s">
        <v>88</v>
      </c>
      <c r="AB2226" s="40">
        <f t="shared" si="1360"/>
        <v>0</v>
      </c>
      <c r="AC2226" s="40">
        <v>0</v>
      </c>
      <c r="AD2226" s="119">
        <f t="shared" si="1370"/>
        <v>0</v>
      </c>
      <c r="AE2226" s="21"/>
      <c r="AF2226" s="50" t="s">
        <v>88</v>
      </c>
      <c r="AG2226" s="40">
        <f t="shared" si="1361"/>
        <v>0</v>
      </c>
      <c r="AH2226" s="40">
        <v>0</v>
      </c>
      <c r="AI2226" s="119">
        <f t="shared" si="1369"/>
        <v>0</v>
      </c>
    </row>
    <row r="2227" spans="2:35" x14ac:dyDescent="0.35">
      <c r="B2227" s="50" t="s">
        <v>108</v>
      </c>
      <c r="C2227" s="40">
        <v>3489</v>
      </c>
      <c r="D2227" s="23">
        <v>3492</v>
      </c>
      <c r="E2227" s="119">
        <f t="shared" si="1365"/>
        <v>3</v>
      </c>
      <c r="F2227" s="21"/>
      <c r="G2227" s="50" t="s">
        <v>108</v>
      </c>
      <c r="H2227" s="40">
        <f t="shared" si="1362"/>
        <v>3492</v>
      </c>
      <c r="I2227" s="23">
        <v>3493</v>
      </c>
      <c r="J2227" s="119">
        <f t="shared" si="1366"/>
        <v>1</v>
      </c>
      <c r="K2227" s="21"/>
      <c r="L2227" s="50" t="s">
        <v>108</v>
      </c>
      <c r="M2227" s="40">
        <f t="shared" si="1363"/>
        <v>3493</v>
      </c>
      <c r="N2227" s="40">
        <v>3494</v>
      </c>
      <c r="O2227" s="119">
        <f t="shared" si="1367"/>
        <v>1</v>
      </c>
      <c r="P2227" s="21"/>
      <c r="Q2227" s="50" t="s">
        <v>108</v>
      </c>
      <c r="R2227" s="40">
        <f t="shared" si="1364"/>
        <v>3494</v>
      </c>
      <c r="S2227" s="23">
        <v>3496</v>
      </c>
      <c r="T2227" s="119">
        <f t="shared" si="1368"/>
        <v>2</v>
      </c>
      <c r="U2227" s="21"/>
      <c r="V2227" s="50" t="s">
        <v>108</v>
      </c>
      <c r="W2227" s="23">
        <f t="shared" si="1356"/>
        <v>3496</v>
      </c>
      <c r="X2227" s="40">
        <v>3497</v>
      </c>
      <c r="Y2227" s="119">
        <f>X2227-W2227</f>
        <v>1</v>
      </c>
      <c r="Z2227" s="21"/>
      <c r="AA2227" s="50" t="s">
        <v>108</v>
      </c>
      <c r="AB2227" s="40">
        <f t="shared" si="1360"/>
        <v>3497</v>
      </c>
      <c r="AC2227" s="40">
        <v>3497</v>
      </c>
      <c r="AD2227" s="119">
        <f t="shared" si="1370"/>
        <v>0</v>
      </c>
      <c r="AE2227" s="21"/>
      <c r="AF2227" s="50" t="s">
        <v>108</v>
      </c>
      <c r="AG2227" s="40">
        <f t="shared" si="1361"/>
        <v>3497</v>
      </c>
      <c r="AH2227" s="40">
        <v>3497</v>
      </c>
      <c r="AI2227" s="119">
        <f t="shared" si="1369"/>
        <v>0</v>
      </c>
    </row>
    <row r="2228" spans="2:35" x14ac:dyDescent="0.35">
      <c r="B2228" s="50" t="s">
        <v>89</v>
      </c>
      <c r="C2228" s="40">
        <v>767087</v>
      </c>
      <c r="D2228" s="23">
        <v>767478</v>
      </c>
      <c r="E2228" s="119">
        <f t="shared" si="1365"/>
        <v>391</v>
      </c>
      <c r="F2228" s="21"/>
      <c r="G2228" s="50" t="s">
        <v>89</v>
      </c>
      <c r="H2228" s="40">
        <f t="shared" si="1362"/>
        <v>767478</v>
      </c>
      <c r="I2228" s="23">
        <v>767869</v>
      </c>
      <c r="J2228" s="119">
        <f t="shared" si="1366"/>
        <v>391</v>
      </c>
      <c r="K2228" s="21"/>
      <c r="L2228" s="50" t="s">
        <v>89</v>
      </c>
      <c r="M2228" s="40">
        <f t="shared" si="1363"/>
        <v>767869</v>
      </c>
      <c r="N2228" s="40">
        <v>768280</v>
      </c>
      <c r="O2228" s="119">
        <f t="shared" si="1367"/>
        <v>411</v>
      </c>
      <c r="P2228" s="21"/>
      <c r="Q2228" s="50" t="s">
        <v>89</v>
      </c>
      <c r="R2228" s="40">
        <f t="shared" si="1364"/>
        <v>768280</v>
      </c>
      <c r="S2228" s="23">
        <v>768666</v>
      </c>
      <c r="T2228" s="119">
        <f t="shared" si="1368"/>
        <v>386</v>
      </c>
      <c r="U2228" s="21"/>
      <c r="V2228" s="50" t="s">
        <v>89</v>
      </c>
      <c r="W2228" s="23">
        <f t="shared" si="1356"/>
        <v>768666</v>
      </c>
      <c r="X2228" s="40">
        <v>769045</v>
      </c>
      <c r="Y2228" s="119">
        <f>X2228-W2228</f>
        <v>379</v>
      </c>
      <c r="Z2228" s="21"/>
      <c r="AA2228" s="50" t="s">
        <v>89</v>
      </c>
      <c r="AB2228" s="40">
        <f t="shared" si="1360"/>
        <v>769045</v>
      </c>
      <c r="AC2228" s="40">
        <v>769474</v>
      </c>
      <c r="AD2228" s="119">
        <f t="shared" si="1370"/>
        <v>429</v>
      </c>
      <c r="AE2228" s="21"/>
      <c r="AF2228" s="50" t="s">
        <v>89</v>
      </c>
      <c r="AG2228" s="40">
        <f t="shared" si="1361"/>
        <v>769474</v>
      </c>
      <c r="AH2228" s="40">
        <v>769832</v>
      </c>
      <c r="AI2228" s="119">
        <f t="shared" si="1369"/>
        <v>358</v>
      </c>
    </row>
    <row r="2229" spans="2:35" x14ac:dyDescent="0.35">
      <c r="B2229" s="50" t="s">
        <v>90</v>
      </c>
      <c r="C2229" s="40">
        <v>437256</v>
      </c>
      <c r="D2229" s="23">
        <v>437529</v>
      </c>
      <c r="E2229" s="132">
        <f t="shared" si="1365"/>
        <v>273</v>
      </c>
      <c r="F2229" s="21"/>
      <c r="G2229" s="50" t="s">
        <v>90</v>
      </c>
      <c r="H2229" s="40">
        <f t="shared" si="1362"/>
        <v>437529</v>
      </c>
      <c r="I2229" s="23">
        <v>437830</v>
      </c>
      <c r="J2229" s="119">
        <f t="shared" si="1366"/>
        <v>301</v>
      </c>
      <c r="K2229" s="21"/>
      <c r="L2229" s="50" t="s">
        <v>90</v>
      </c>
      <c r="M2229" s="40">
        <f t="shared" si="1363"/>
        <v>437830</v>
      </c>
      <c r="N2229" s="40">
        <v>438109</v>
      </c>
      <c r="O2229" s="132">
        <f t="shared" si="1367"/>
        <v>279</v>
      </c>
      <c r="P2229" s="21"/>
      <c r="Q2229" s="50" t="s">
        <v>90</v>
      </c>
      <c r="R2229" s="40">
        <f t="shared" si="1364"/>
        <v>438109</v>
      </c>
      <c r="S2229" s="23">
        <v>438383</v>
      </c>
      <c r="T2229" s="119">
        <f t="shared" si="1368"/>
        <v>274</v>
      </c>
      <c r="U2229" s="21"/>
      <c r="V2229" s="50" t="s">
        <v>90</v>
      </c>
      <c r="W2229" s="23">
        <f t="shared" si="1356"/>
        <v>438383</v>
      </c>
      <c r="X2229" s="40">
        <v>438637</v>
      </c>
      <c r="Y2229" s="119">
        <f>X2229-W2229</f>
        <v>254</v>
      </c>
      <c r="Z2229" s="21"/>
      <c r="AA2229" s="50" t="s">
        <v>90</v>
      </c>
      <c r="AB2229" s="40">
        <f t="shared" si="1360"/>
        <v>438637</v>
      </c>
      <c r="AC2229" s="40">
        <v>438907</v>
      </c>
      <c r="AD2229" s="132">
        <f t="shared" si="1370"/>
        <v>270</v>
      </c>
      <c r="AE2229" s="21"/>
      <c r="AF2229" s="50" t="s">
        <v>90</v>
      </c>
      <c r="AG2229" s="40">
        <f t="shared" si="1361"/>
        <v>438907</v>
      </c>
      <c r="AH2229" s="40">
        <v>439158</v>
      </c>
      <c r="AI2229" s="132">
        <f t="shared" si="1369"/>
        <v>251</v>
      </c>
    </row>
    <row r="2230" spans="2:35" x14ac:dyDescent="0.35">
      <c r="B2230" s="50" t="s">
        <v>91</v>
      </c>
      <c r="C2230" s="40">
        <v>1453948</v>
      </c>
      <c r="D2230" s="23">
        <v>1455373</v>
      </c>
      <c r="E2230" s="119">
        <f t="shared" si="1365"/>
        <v>1425</v>
      </c>
      <c r="F2230" s="21"/>
      <c r="G2230" s="50" t="s">
        <v>91</v>
      </c>
      <c r="H2230" s="40">
        <f t="shared" si="1362"/>
        <v>1455373</v>
      </c>
      <c r="I2230" s="23">
        <v>1456711</v>
      </c>
      <c r="J2230" s="119">
        <f t="shared" si="1366"/>
        <v>1338</v>
      </c>
      <c r="K2230" s="21"/>
      <c r="L2230" s="50" t="s">
        <v>91</v>
      </c>
      <c r="M2230" s="40">
        <f t="shared" si="1363"/>
        <v>1456711</v>
      </c>
      <c r="N2230" s="40">
        <v>1457819</v>
      </c>
      <c r="O2230" s="132">
        <f t="shared" si="1367"/>
        <v>1108</v>
      </c>
      <c r="P2230" s="21"/>
      <c r="Q2230" s="50" t="s">
        <v>91</v>
      </c>
      <c r="R2230" s="40">
        <f t="shared" si="1364"/>
        <v>1457819</v>
      </c>
      <c r="S2230" s="23">
        <v>1459188</v>
      </c>
      <c r="T2230" s="119">
        <f t="shared" si="1368"/>
        <v>1369</v>
      </c>
      <c r="U2230" s="21"/>
      <c r="V2230" s="50" t="s">
        <v>91</v>
      </c>
      <c r="W2230" s="23">
        <f t="shared" si="1356"/>
        <v>1459188</v>
      </c>
      <c r="X2230" s="40">
        <v>1460165</v>
      </c>
      <c r="Y2230" s="119">
        <f>X2230-W2230</f>
        <v>977</v>
      </c>
      <c r="Z2230" s="21"/>
      <c r="AA2230" s="50" t="s">
        <v>91</v>
      </c>
      <c r="AB2230" s="40">
        <f t="shared" si="1360"/>
        <v>1460165</v>
      </c>
      <c r="AC2230" s="40">
        <v>1461172</v>
      </c>
      <c r="AD2230" s="132">
        <f t="shared" si="1370"/>
        <v>1007</v>
      </c>
      <c r="AE2230" s="21"/>
      <c r="AF2230" s="50" t="s">
        <v>91</v>
      </c>
      <c r="AG2230" s="40">
        <f t="shared" si="1361"/>
        <v>1461172</v>
      </c>
      <c r="AH2230" s="40">
        <v>1462865</v>
      </c>
      <c r="AI2230" s="132">
        <f t="shared" si="1369"/>
        <v>1693</v>
      </c>
    </row>
    <row r="2231" spans="2:35" x14ac:dyDescent="0.35">
      <c r="B2231" s="50" t="s">
        <v>94</v>
      </c>
      <c r="C2231" s="40"/>
      <c r="D2231" s="23"/>
      <c r="E2231" s="119">
        <f>SUM(E2224:E2230)</f>
        <v>2363</v>
      </c>
      <c r="F2231" s="21"/>
      <c r="G2231" s="50" t="s">
        <v>94</v>
      </c>
      <c r="H2231" s="40">
        <f t="shared" si="1362"/>
        <v>0</v>
      </c>
      <c r="I2231" s="23"/>
      <c r="J2231" s="119">
        <f>SUM(J2224:J2230)</f>
        <v>2308</v>
      </c>
      <c r="K2231" s="21"/>
      <c r="L2231" s="50" t="s">
        <v>94</v>
      </c>
      <c r="M2231" s="40">
        <f t="shared" si="1363"/>
        <v>0</v>
      </c>
      <c r="N2231" s="40"/>
      <c r="O2231" s="119">
        <f>SUM(O2224:O2230)</f>
        <v>2049</v>
      </c>
      <c r="P2231" s="21"/>
      <c r="Q2231" s="50" t="s">
        <v>94</v>
      </c>
      <c r="R2231" s="40">
        <f t="shared" si="1364"/>
        <v>0</v>
      </c>
      <c r="S2231" s="23"/>
      <c r="T2231" s="119">
        <f>SUM(T2224:T2230)</f>
        <v>2276</v>
      </c>
      <c r="U2231" s="21"/>
      <c r="V2231" s="50" t="s">
        <v>94</v>
      </c>
      <c r="W2231" s="23">
        <f t="shared" si="1356"/>
        <v>0</v>
      </c>
      <c r="X2231" s="40">
        <v>0</v>
      </c>
      <c r="Y2231" s="119">
        <f>SUM(Y2224:Y2230)</f>
        <v>1863</v>
      </c>
      <c r="Z2231" s="21"/>
      <c r="AA2231" s="50" t="s">
        <v>94</v>
      </c>
      <c r="AB2231" s="40">
        <f t="shared" si="1360"/>
        <v>0</v>
      </c>
      <c r="AC2231" s="40">
        <v>0</v>
      </c>
      <c r="AD2231" s="119">
        <f>SUM(AD2224:AD2230)</f>
        <v>1979</v>
      </c>
      <c r="AE2231" s="21"/>
      <c r="AF2231" s="50" t="s">
        <v>94</v>
      </c>
      <c r="AG2231" s="40">
        <f t="shared" si="1361"/>
        <v>0</v>
      </c>
      <c r="AH2231" s="40"/>
      <c r="AI2231" s="119">
        <f>SUM(AI2224:AI2230)</f>
        <v>2587</v>
      </c>
    </row>
    <row r="2232" spans="2:35" x14ac:dyDescent="0.35">
      <c r="B2232" s="50" t="s">
        <v>97</v>
      </c>
      <c r="C2232" s="40">
        <v>664032</v>
      </c>
      <c r="D2232" s="23">
        <v>664259</v>
      </c>
      <c r="E2232" s="132">
        <f>D2232-C2232</f>
        <v>227</v>
      </c>
      <c r="F2232" s="21"/>
      <c r="G2232" s="50" t="s">
        <v>97</v>
      </c>
      <c r="H2232" s="40">
        <f t="shared" si="1362"/>
        <v>664259</v>
      </c>
      <c r="I2232" s="23">
        <v>664537</v>
      </c>
      <c r="J2232" s="119">
        <f>I2232-H2232</f>
        <v>278</v>
      </c>
      <c r="K2232" s="21"/>
      <c r="L2232" s="50" t="s">
        <v>97</v>
      </c>
      <c r="M2232" s="40">
        <f t="shared" si="1363"/>
        <v>664537</v>
      </c>
      <c r="N2232" s="40">
        <v>664720</v>
      </c>
      <c r="O2232" s="132">
        <f>N2232-M2232</f>
        <v>183</v>
      </c>
      <c r="P2232" s="21"/>
      <c r="Q2232" s="50" t="s">
        <v>97</v>
      </c>
      <c r="R2232" s="40">
        <f t="shared" si="1364"/>
        <v>664720</v>
      </c>
      <c r="S2232" s="23">
        <v>664948</v>
      </c>
      <c r="T2232" s="119">
        <f>S2232-R2232</f>
        <v>228</v>
      </c>
      <c r="U2232" s="21"/>
      <c r="V2232" s="50" t="s">
        <v>97</v>
      </c>
      <c r="W2232" s="23">
        <f t="shared" si="1356"/>
        <v>664948</v>
      </c>
      <c r="X2232" s="40">
        <v>665173</v>
      </c>
      <c r="Y2232" s="132">
        <f>X2232-W2232</f>
        <v>225</v>
      </c>
      <c r="Z2232" s="21"/>
      <c r="AA2232" s="50" t="s">
        <v>97</v>
      </c>
      <c r="AB2232" s="40">
        <f t="shared" si="1360"/>
        <v>665173</v>
      </c>
      <c r="AC2232" s="40">
        <v>665409</v>
      </c>
      <c r="AD2232" s="119">
        <f>AC2232-AB2232</f>
        <v>236</v>
      </c>
      <c r="AE2232" s="21"/>
      <c r="AF2232" s="50" t="s">
        <v>97</v>
      </c>
      <c r="AG2232" s="40">
        <f t="shared" si="1361"/>
        <v>665409</v>
      </c>
      <c r="AH2232" s="40">
        <v>665636</v>
      </c>
      <c r="AI2232" s="119">
        <f>AH2232-AG2232</f>
        <v>227</v>
      </c>
    </row>
    <row r="2233" spans="2:35" x14ac:dyDescent="0.35">
      <c r="B2233" s="29" t="s">
        <v>130</v>
      </c>
      <c r="C2233" s="40">
        <v>0</v>
      </c>
      <c r="D2233" s="23"/>
      <c r="E2233" s="121">
        <f>E2232+E2231+E2223+E2215+E2216+E2214+E2213+E2212+E2211</f>
        <v>7428</v>
      </c>
      <c r="F2233" s="21"/>
      <c r="G2233" s="29" t="s">
        <v>130</v>
      </c>
      <c r="H2233" s="40">
        <f t="shared" si="1362"/>
        <v>0</v>
      </c>
      <c r="I2233" s="23"/>
      <c r="J2233" s="121">
        <f>J2232+J2231+J2223+J2215+J2216+J2214+J2213+J2212+J2211</f>
        <v>6757</v>
      </c>
      <c r="K2233" s="21"/>
      <c r="L2233" s="29" t="s">
        <v>130</v>
      </c>
      <c r="M2233" s="40">
        <f t="shared" si="1363"/>
        <v>0</v>
      </c>
      <c r="N2233" s="40">
        <v>0</v>
      </c>
      <c r="O2233" s="121">
        <f>O2232+O2231+O2223+O2215+O2216+O2214+O2213+O2212+O2211</f>
        <v>6880</v>
      </c>
      <c r="P2233" s="21"/>
      <c r="Q2233" s="29" t="s">
        <v>130</v>
      </c>
      <c r="R2233" s="40">
        <f t="shared" si="1364"/>
        <v>0</v>
      </c>
      <c r="S2233" s="23"/>
      <c r="T2233" s="121">
        <f>T2232+T2231+T2223+T2215+T2216+T2214+T2213+T2212+T2211</f>
        <v>7138</v>
      </c>
      <c r="U2233" s="21"/>
      <c r="V2233" s="29" t="s">
        <v>130</v>
      </c>
      <c r="W2233" s="23">
        <f t="shared" si="1356"/>
        <v>0</v>
      </c>
      <c r="X2233" s="40">
        <v>0</v>
      </c>
      <c r="Y2233" s="121">
        <v>0</v>
      </c>
      <c r="Z2233" s="21"/>
      <c r="AA2233" s="29" t="s">
        <v>130</v>
      </c>
      <c r="AB2233" s="40">
        <f t="shared" si="1360"/>
        <v>0</v>
      </c>
      <c r="AC2233" s="40"/>
      <c r="AD2233" s="121">
        <f>AD2232+AD2231+AD2223+AD2215+AD2216+AD2214+AD2213+AD2212+AD2211</f>
        <v>6121</v>
      </c>
      <c r="AE2233" s="21"/>
      <c r="AF2233" s="29" t="s">
        <v>130</v>
      </c>
      <c r="AG2233" s="40">
        <f>AC2233</f>
        <v>0</v>
      </c>
      <c r="AH2233" s="40">
        <v>0</v>
      </c>
      <c r="AI2233" s="121">
        <f>AI2232+AI2231+AI2223+AI2215+AI2216+AI2214+AI2213+AI2212+AI2211</f>
        <v>7510</v>
      </c>
    </row>
    <row r="2234" spans="2:35" x14ac:dyDescent="0.35">
      <c r="B2234" s="21"/>
      <c r="C2234" s="21"/>
      <c r="D2234" s="21"/>
      <c r="E2234" s="123">
        <f>E2233-E2217+471</f>
        <v>6049</v>
      </c>
      <c r="F2234" s="21"/>
      <c r="G2234" s="21"/>
      <c r="H2234" s="21"/>
      <c r="I2234" s="21"/>
      <c r="J2234" s="123">
        <f>J2233-J2217+471</f>
        <v>5518</v>
      </c>
      <c r="K2234" s="21"/>
      <c r="L2234" s="21"/>
      <c r="M2234" s="21"/>
      <c r="N2234" s="21"/>
      <c r="O2234" s="123">
        <f>O2233-O2217+471</f>
        <v>5841</v>
      </c>
      <c r="P2234" s="21"/>
      <c r="Q2234" s="21"/>
      <c r="R2234" s="21"/>
      <c r="S2234" s="21"/>
      <c r="T2234" s="123">
        <f>T2233-T2217+471</f>
        <v>5959</v>
      </c>
      <c r="U2234" s="21"/>
      <c r="V2234" s="21"/>
      <c r="W2234" s="23"/>
      <c r="X2234" s="40">
        <v>0</v>
      </c>
      <c r="Y2234" s="123">
        <f>Y2233-Y2217+471</f>
        <v>-739</v>
      </c>
      <c r="Z2234" s="21"/>
      <c r="AA2234" s="21"/>
      <c r="AB2234" s="21"/>
      <c r="AC2234" s="21"/>
      <c r="AD2234" s="123">
        <f>AD2233-AD2217+471</f>
        <v>5082</v>
      </c>
      <c r="AE2234" s="21"/>
      <c r="AF2234" s="21"/>
      <c r="AG2234" s="21"/>
      <c r="AH2234" s="21">
        <v>0</v>
      </c>
      <c r="AI2234" s="123">
        <f>AI2233-AI2217+471</f>
        <v>6311</v>
      </c>
    </row>
    <row r="2236" spans="2:35" x14ac:dyDescent="0.35">
      <c r="B2236" s="117" t="s">
        <v>114</v>
      </c>
      <c r="C2236" s="292" t="s">
        <v>2170</v>
      </c>
      <c r="D2236" s="293"/>
      <c r="E2236" s="294"/>
      <c r="F2236" s="21"/>
      <c r="G2236" s="117" t="s">
        <v>114</v>
      </c>
      <c r="H2236" s="292" t="s">
        <v>2171</v>
      </c>
      <c r="I2236" s="293"/>
      <c r="J2236" s="294"/>
      <c r="K2236" s="21"/>
      <c r="L2236" s="117" t="s">
        <v>114</v>
      </c>
      <c r="M2236" s="292" t="s">
        <v>2126</v>
      </c>
      <c r="N2236" s="293"/>
      <c r="O2236" s="294"/>
      <c r="P2236" s="21"/>
      <c r="Q2236" s="117" t="s">
        <v>114</v>
      </c>
      <c r="R2236" s="292" t="s">
        <v>2127</v>
      </c>
      <c r="S2236" s="293"/>
      <c r="T2236" s="294"/>
      <c r="U2236" s="21"/>
      <c r="V2236" s="117" t="s">
        <v>114</v>
      </c>
      <c r="W2236" s="292" t="s">
        <v>2140</v>
      </c>
      <c r="X2236" s="293"/>
      <c r="Y2236" s="294"/>
      <c r="Z2236" s="21"/>
      <c r="AA2236" s="117" t="s">
        <v>114</v>
      </c>
      <c r="AB2236" s="292" t="s">
        <v>2141</v>
      </c>
      <c r="AC2236" s="293"/>
      <c r="AD2236" s="294"/>
      <c r="AE2236" s="21"/>
      <c r="AF2236" s="117" t="s">
        <v>114</v>
      </c>
      <c r="AG2236" s="292" t="s">
        <v>2142</v>
      </c>
      <c r="AH2236" s="293"/>
      <c r="AI2236" s="294"/>
    </row>
    <row r="2237" spans="2:35" x14ac:dyDescent="0.35">
      <c r="B2237" s="50"/>
      <c r="C2237" s="118" t="s">
        <v>81</v>
      </c>
      <c r="D2237" s="118" t="s">
        <v>82</v>
      </c>
      <c r="E2237" s="118" t="s">
        <v>95</v>
      </c>
      <c r="F2237" s="21"/>
      <c r="G2237" s="50"/>
      <c r="H2237" s="118" t="s">
        <v>81</v>
      </c>
      <c r="I2237" s="118" t="s">
        <v>82</v>
      </c>
      <c r="J2237" s="118" t="s">
        <v>95</v>
      </c>
      <c r="K2237" s="21"/>
      <c r="L2237" s="50"/>
      <c r="M2237" s="118" t="s">
        <v>81</v>
      </c>
      <c r="N2237" s="118" t="s">
        <v>82</v>
      </c>
      <c r="O2237" s="118" t="s">
        <v>95</v>
      </c>
      <c r="P2237" s="21"/>
      <c r="Q2237" s="50"/>
      <c r="R2237" s="118" t="s">
        <v>81</v>
      </c>
      <c r="S2237" s="118" t="s">
        <v>82</v>
      </c>
      <c r="T2237" s="118" t="s">
        <v>95</v>
      </c>
      <c r="U2237" s="21"/>
      <c r="V2237" s="50"/>
      <c r="W2237" s="118" t="s">
        <v>81</v>
      </c>
      <c r="X2237" s="118" t="s">
        <v>82</v>
      </c>
      <c r="Y2237" s="118" t="s">
        <v>95</v>
      </c>
      <c r="Z2237" s="21"/>
      <c r="AA2237" s="50"/>
      <c r="AB2237" s="118" t="s">
        <v>81</v>
      </c>
      <c r="AC2237" s="118" t="s">
        <v>82</v>
      </c>
      <c r="AD2237" s="118" t="s">
        <v>95</v>
      </c>
      <c r="AE2237" s="21"/>
      <c r="AF2237" s="50"/>
      <c r="AG2237" s="118" t="s">
        <v>81</v>
      </c>
      <c r="AH2237" s="118" t="s">
        <v>82</v>
      </c>
      <c r="AI2237" s="118" t="s">
        <v>95</v>
      </c>
    </row>
    <row r="2238" spans="2:35" x14ac:dyDescent="0.35">
      <c r="B2238" s="50" t="s">
        <v>92</v>
      </c>
      <c r="C2238" s="40">
        <v>548497</v>
      </c>
      <c r="D2238" s="23">
        <v>548619</v>
      </c>
      <c r="E2238" s="119">
        <f>(D2238-C2238)*10</f>
        <v>1220</v>
      </c>
      <c r="F2238" s="21"/>
      <c r="G2238" s="50" t="s">
        <v>92</v>
      </c>
      <c r="H2238" s="40">
        <f t="shared" ref="H2238:H2247" si="1371">D2238</f>
        <v>548619</v>
      </c>
      <c r="I2238" s="23">
        <v>548746</v>
      </c>
      <c r="J2238" s="132">
        <v>1270</v>
      </c>
      <c r="K2238" s="21"/>
      <c r="L2238" s="50" t="s">
        <v>92</v>
      </c>
      <c r="M2238" s="40">
        <f>I2238</f>
        <v>548746</v>
      </c>
      <c r="N2238" s="40">
        <v>548896</v>
      </c>
      <c r="O2238" s="132">
        <v>1500</v>
      </c>
      <c r="P2238" s="21"/>
      <c r="Q2238" s="50" t="s">
        <v>92</v>
      </c>
      <c r="R2238" s="40">
        <f t="shared" ref="R2238:R2245" si="1372">N2238</f>
        <v>548896</v>
      </c>
      <c r="S2238" s="23">
        <v>549014</v>
      </c>
      <c r="T2238" s="132">
        <v>1180</v>
      </c>
      <c r="U2238" s="21"/>
      <c r="V2238" s="50" t="s">
        <v>92</v>
      </c>
      <c r="W2238" s="23">
        <f t="shared" ref="W2238:W2260" si="1373">S2238</f>
        <v>549014</v>
      </c>
      <c r="X2238" s="40">
        <v>549158</v>
      </c>
      <c r="Y2238" s="132">
        <f t="shared" ref="Y2238:Y2243" si="1374">X2238-W2238</f>
        <v>144</v>
      </c>
      <c r="Z2238" s="21"/>
      <c r="AA2238" s="50" t="s">
        <v>92</v>
      </c>
      <c r="AB2238" s="40">
        <f>X2238</f>
        <v>549158</v>
      </c>
      <c r="AC2238" s="40">
        <v>549303</v>
      </c>
      <c r="AD2238" s="132">
        <f t="shared" ref="AD2238:AD2243" si="1375">AC2238-AB2238</f>
        <v>145</v>
      </c>
      <c r="AE2238" s="21"/>
      <c r="AF2238" s="50" t="s">
        <v>92</v>
      </c>
      <c r="AG2238" s="40">
        <f>AC2238</f>
        <v>549303</v>
      </c>
      <c r="AH2238" s="40">
        <v>549459</v>
      </c>
      <c r="AI2238" s="132">
        <v>1560</v>
      </c>
    </row>
    <row r="2239" spans="2:35" x14ac:dyDescent="0.35">
      <c r="B2239" s="50" t="s">
        <v>6</v>
      </c>
      <c r="C2239" s="40">
        <v>429970</v>
      </c>
      <c r="D2239" s="23">
        <v>430170</v>
      </c>
      <c r="E2239" s="119">
        <f>D2239-C2239</f>
        <v>200</v>
      </c>
      <c r="F2239" s="21"/>
      <c r="G2239" s="50" t="s">
        <v>6</v>
      </c>
      <c r="H2239" s="40">
        <f t="shared" si="1371"/>
        <v>430170</v>
      </c>
      <c r="I2239" s="23">
        <v>430335</v>
      </c>
      <c r="J2239" s="119">
        <f>I2239-H2239</f>
        <v>165</v>
      </c>
      <c r="K2239" s="21"/>
      <c r="L2239" s="50" t="s">
        <v>6</v>
      </c>
      <c r="M2239" s="40">
        <f t="shared" ref="M2239:M2260" si="1376">I2239</f>
        <v>430335</v>
      </c>
      <c r="N2239" s="40">
        <v>430555</v>
      </c>
      <c r="O2239" s="119">
        <f>N2239-M2239</f>
        <v>220</v>
      </c>
      <c r="P2239" s="21"/>
      <c r="Q2239" s="50" t="s">
        <v>6</v>
      </c>
      <c r="R2239" s="40">
        <f t="shared" si="1372"/>
        <v>430555</v>
      </c>
      <c r="S2239" s="23">
        <v>430750</v>
      </c>
      <c r="T2239" s="119">
        <f>S2239-R2239</f>
        <v>195</v>
      </c>
      <c r="U2239" s="21"/>
      <c r="V2239" s="50" t="s">
        <v>6</v>
      </c>
      <c r="W2239" s="23">
        <f t="shared" si="1373"/>
        <v>430750</v>
      </c>
      <c r="X2239" s="40">
        <v>430932</v>
      </c>
      <c r="Y2239" s="119">
        <f t="shared" si="1374"/>
        <v>182</v>
      </c>
      <c r="Z2239" s="21"/>
      <c r="AA2239" s="50" t="s">
        <v>6</v>
      </c>
      <c r="AB2239" s="40">
        <f>X2239</f>
        <v>430932</v>
      </c>
      <c r="AC2239" s="40">
        <v>431400</v>
      </c>
      <c r="AD2239" s="119">
        <f t="shared" si="1375"/>
        <v>468</v>
      </c>
      <c r="AE2239" s="21"/>
      <c r="AF2239" s="50" t="s">
        <v>6</v>
      </c>
      <c r="AG2239" s="40">
        <f>AC2239</f>
        <v>431400</v>
      </c>
      <c r="AH2239" s="40">
        <v>431577</v>
      </c>
      <c r="AI2239" s="132">
        <f>AH2239-AG2239</f>
        <v>177</v>
      </c>
    </row>
    <row r="2240" spans="2:35" x14ac:dyDescent="0.35">
      <c r="B2240" s="50" t="s">
        <v>103</v>
      </c>
      <c r="C2240" s="40">
        <v>312161</v>
      </c>
      <c r="D2240" s="23">
        <v>312896</v>
      </c>
      <c r="E2240" s="119">
        <f>D2240-C2240</f>
        <v>735</v>
      </c>
      <c r="F2240" s="21"/>
      <c r="G2240" s="50" t="s">
        <v>103</v>
      </c>
      <c r="H2240" s="40">
        <f t="shared" si="1371"/>
        <v>312896</v>
      </c>
      <c r="I2240" s="23">
        <v>313532</v>
      </c>
      <c r="J2240" s="119">
        <f>I2240-H2240</f>
        <v>636</v>
      </c>
      <c r="K2240" s="21"/>
      <c r="L2240" s="50" t="s">
        <v>103</v>
      </c>
      <c r="M2240" s="40">
        <f t="shared" si="1376"/>
        <v>313532</v>
      </c>
      <c r="N2240" s="40">
        <v>314271</v>
      </c>
      <c r="O2240" s="132">
        <f>N2240-M2240</f>
        <v>739</v>
      </c>
      <c r="P2240" s="21"/>
      <c r="Q2240" s="50" t="s">
        <v>103</v>
      </c>
      <c r="R2240" s="40">
        <f t="shared" si="1372"/>
        <v>314271</v>
      </c>
      <c r="S2240" s="23">
        <v>315010</v>
      </c>
      <c r="T2240" s="119">
        <f>S2240-R2240</f>
        <v>739</v>
      </c>
      <c r="U2240" s="21"/>
      <c r="V2240" s="50" t="s">
        <v>103</v>
      </c>
      <c r="W2240" s="23">
        <f t="shared" si="1373"/>
        <v>315010</v>
      </c>
      <c r="X2240" s="40">
        <v>315748</v>
      </c>
      <c r="Y2240" s="119">
        <f t="shared" si="1374"/>
        <v>738</v>
      </c>
      <c r="Z2240" s="21"/>
      <c r="AA2240" s="50" t="s">
        <v>103</v>
      </c>
      <c r="AB2240" s="40">
        <f t="shared" ref="AB2240:AB2250" si="1377">X2240</f>
        <v>315748</v>
      </c>
      <c r="AC2240" s="40">
        <v>316489</v>
      </c>
      <c r="AD2240" s="132">
        <f t="shared" si="1375"/>
        <v>741</v>
      </c>
      <c r="AE2240" s="21"/>
      <c r="AF2240" s="50" t="s">
        <v>103</v>
      </c>
      <c r="AG2240" s="40">
        <f t="shared" ref="AG2240:AG2259" si="1378">AC2240</f>
        <v>316489</v>
      </c>
      <c r="AH2240" s="40">
        <v>317209</v>
      </c>
      <c r="AI2240" s="132">
        <f>AH2240-AG2240</f>
        <v>720</v>
      </c>
    </row>
    <row r="2241" spans="2:35" x14ac:dyDescent="0.35">
      <c r="B2241" s="28" t="s">
        <v>100</v>
      </c>
      <c r="C2241" s="40">
        <v>243696</v>
      </c>
      <c r="D2241" s="23">
        <v>243976</v>
      </c>
      <c r="E2241" s="119">
        <f>D2241-C2241</f>
        <v>280</v>
      </c>
      <c r="F2241" s="21"/>
      <c r="G2241" s="28" t="s">
        <v>100</v>
      </c>
      <c r="H2241" s="40">
        <f t="shared" si="1371"/>
        <v>243976</v>
      </c>
      <c r="I2241" s="23">
        <v>244136</v>
      </c>
      <c r="J2241" s="119">
        <f>I2241-H2241</f>
        <v>160</v>
      </c>
      <c r="K2241" s="21"/>
      <c r="L2241" s="28" t="s">
        <v>100</v>
      </c>
      <c r="M2241" s="40">
        <f t="shared" si="1376"/>
        <v>244136</v>
      </c>
      <c r="N2241" s="40">
        <v>244346</v>
      </c>
      <c r="O2241" s="119">
        <f>N2241-M2241</f>
        <v>210</v>
      </c>
      <c r="P2241" s="21"/>
      <c r="Q2241" s="28" t="s">
        <v>100</v>
      </c>
      <c r="R2241" s="40">
        <f t="shared" si="1372"/>
        <v>244346</v>
      </c>
      <c r="S2241" s="23">
        <v>244556</v>
      </c>
      <c r="T2241" s="119">
        <f>S2241-R2241</f>
        <v>210</v>
      </c>
      <c r="U2241" s="21"/>
      <c r="V2241" s="28" t="s">
        <v>100</v>
      </c>
      <c r="W2241" s="23">
        <f t="shared" si="1373"/>
        <v>244556</v>
      </c>
      <c r="X2241" s="40">
        <v>244781</v>
      </c>
      <c r="Y2241" s="132">
        <f t="shared" si="1374"/>
        <v>225</v>
      </c>
      <c r="Z2241" s="21"/>
      <c r="AA2241" s="28" t="s">
        <v>100</v>
      </c>
      <c r="AB2241" s="40">
        <f t="shared" si="1377"/>
        <v>244781</v>
      </c>
      <c r="AC2241" s="40">
        <v>245011</v>
      </c>
      <c r="AD2241" s="119">
        <f t="shared" si="1375"/>
        <v>230</v>
      </c>
      <c r="AE2241" s="21"/>
      <c r="AF2241" s="28" t="s">
        <v>100</v>
      </c>
      <c r="AG2241" s="40">
        <f t="shared" si="1378"/>
        <v>245011</v>
      </c>
      <c r="AH2241" s="40">
        <v>245191</v>
      </c>
      <c r="AI2241" s="119">
        <f>AH2241-AG2241</f>
        <v>180</v>
      </c>
    </row>
    <row r="2242" spans="2:35" x14ac:dyDescent="0.35">
      <c r="B2242" s="28" t="s">
        <v>1176</v>
      </c>
      <c r="C2242" s="40">
        <v>516</v>
      </c>
      <c r="D2242" s="23">
        <v>516</v>
      </c>
      <c r="E2242" s="119">
        <f>D2242-C2242</f>
        <v>0</v>
      </c>
      <c r="F2242" s="21"/>
      <c r="G2242" s="28" t="s">
        <v>1176</v>
      </c>
      <c r="H2242" s="40">
        <f t="shared" si="1371"/>
        <v>516</v>
      </c>
      <c r="I2242" s="23">
        <v>516</v>
      </c>
      <c r="J2242" s="119">
        <f>I2242-H2242</f>
        <v>0</v>
      </c>
      <c r="K2242" s="21"/>
      <c r="L2242" s="28" t="s">
        <v>1176</v>
      </c>
      <c r="M2242" s="40">
        <f t="shared" si="1376"/>
        <v>516</v>
      </c>
      <c r="N2242" s="40">
        <v>516</v>
      </c>
      <c r="O2242" s="119">
        <f>N2242-M2242</f>
        <v>0</v>
      </c>
      <c r="P2242" s="21"/>
      <c r="Q2242" s="28" t="s">
        <v>1176</v>
      </c>
      <c r="R2242" s="40">
        <f t="shared" si="1372"/>
        <v>516</v>
      </c>
      <c r="S2242" s="23">
        <v>516</v>
      </c>
      <c r="T2242" s="119">
        <f>S2242-R2242</f>
        <v>0</v>
      </c>
      <c r="U2242" s="21"/>
      <c r="V2242" s="28" t="s">
        <v>1176</v>
      </c>
      <c r="W2242" s="23">
        <f t="shared" si="1373"/>
        <v>516</v>
      </c>
      <c r="X2242" s="40">
        <v>516</v>
      </c>
      <c r="Y2242" s="119">
        <f t="shared" si="1374"/>
        <v>0</v>
      </c>
      <c r="Z2242" s="21"/>
      <c r="AA2242" s="28" t="s">
        <v>1176</v>
      </c>
      <c r="AB2242" s="40">
        <f t="shared" si="1377"/>
        <v>516</v>
      </c>
      <c r="AC2242" s="40">
        <v>516</v>
      </c>
      <c r="AD2242" s="119">
        <f t="shared" si="1375"/>
        <v>0</v>
      </c>
      <c r="AE2242" s="21"/>
      <c r="AF2242" s="28" t="s">
        <v>1176</v>
      </c>
      <c r="AG2242" s="40">
        <f t="shared" si="1378"/>
        <v>516</v>
      </c>
      <c r="AH2242" s="40">
        <v>516</v>
      </c>
      <c r="AI2242" s="119">
        <f>AH2242-AG2242</f>
        <v>0</v>
      </c>
    </row>
    <row r="2243" spans="2:35" x14ac:dyDescent="0.35">
      <c r="B2243" s="28" t="s">
        <v>1179</v>
      </c>
      <c r="C2243" s="40">
        <v>12279</v>
      </c>
      <c r="D2243" s="23">
        <v>12279</v>
      </c>
      <c r="E2243" s="119">
        <f>D2243-C2243</f>
        <v>0</v>
      </c>
      <c r="F2243" s="21"/>
      <c r="G2243" s="28" t="s">
        <v>1179</v>
      </c>
      <c r="H2243" s="40">
        <f t="shared" si="1371"/>
        <v>12279</v>
      </c>
      <c r="I2243" s="23">
        <v>12279</v>
      </c>
      <c r="J2243" s="119">
        <f>I2243-H2243</f>
        <v>0</v>
      </c>
      <c r="K2243" s="21"/>
      <c r="L2243" s="28" t="s">
        <v>1179</v>
      </c>
      <c r="M2243" s="40">
        <f t="shared" si="1376"/>
        <v>12279</v>
      </c>
      <c r="N2243" s="40">
        <v>12279</v>
      </c>
      <c r="O2243" s="119">
        <f>N2243-M2243</f>
        <v>0</v>
      </c>
      <c r="P2243" s="21"/>
      <c r="Q2243" s="28" t="s">
        <v>1179</v>
      </c>
      <c r="R2243" s="40">
        <f t="shared" si="1372"/>
        <v>12279</v>
      </c>
      <c r="S2243" s="23">
        <v>12279</v>
      </c>
      <c r="T2243" s="119">
        <f>S2243-R2243</f>
        <v>0</v>
      </c>
      <c r="U2243" s="21"/>
      <c r="V2243" s="28" t="s">
        <v>1179</v>
      </c>
      <c r="W2243" s="23">
        <f t="shared" si="1373"/>
        <v>12279</v>
      </c>
      <c r="X2243" s="40">
        <v>12279</v>
      </c>
      <c r="Y2243" s="119">
        <f t="shared" si="1374"/>
        <v>0</v>
      </c>
      <c r="Z2243" s="21"/>
      <c r="AA2243" s="28" t="s">
        <v>1179</v>
      </c>
      <c r="AB2243" s="40">
        <f t="shared" si="1377"/>
        <v>12279</v>
      </c>
      <c r="AC2243" s="40">
        <v>12279</v>
      </c>
      <c r="AD2243" s="119">
        <f t="shared" si="1375"/>
        <v>0</v>
      </c>
      <c r="AE2243" s="21"/>
      <c r="AF2243" s="28" t="s">
        <v>1179</v>
      </c>
      <c r="AG2243" s="40">
        <f t="shared" si="1378"/>
        <v>12279</v>
      </c>
      <c r="AH2243" s="40">
        <v>12279</v>
      </c>
      <c r="AI2243" s="119">
        <f>AH2243-AG2243</f>
        <v>0</v>
      </c>
    </row>
    <row r="2244" spans="2:35" x14ac:dyDescent="0.35">
      <c r="B2244" s="50" t="s">
        <v>3</v>
      </c>
      <c r="C2244" s="40">
        <v>421980</v>
      </c>
      <c r="D2244" s="23">
        <v>422166</v>
      </c>
      <c r="E2244" s="119">
        <f>(D2244-C2244)*10</f>
        <v>1860</v>
      </c>
      <c r="F2244" s="21"/>
      <c r="G2244" s="50" t="s">
        <v>3</v>
      </c>
      <c r="H2244" s="40">
        <f t="shared" si="1371"/>
        <v>422166</v>
      </c>
      <c r="I2244" s="23">
        <v>422313</v>
      </c>
      <c r="J2244" s="132">
        <v>1470</v>
      </c>
      <c r="K2244" s="21"/>
      <c r="L2244" s="50" t="s">
        <v>3</v>
      </c>
      <c r="M2244" s="40">
        <f t="shared" si="1376"/>
        <v>422313</v>
      </c>
      <c r="N2244" s="40">
        <v>422472</v>
      </c>
      <c r="O2244" s="119">
        <f>(N2244-M2244)*10</f>
        <v>1590</v>
      </c>
      <c r="P2244" s="21"/>
      <c r="Q2244" s="50" t="s">
        <v>3</v>
      </c>
      <c r="R2244" s="40">
        <f t="shared" si="1372"/>
        <v>422472</v>
      </c>
      <c r="S2244" s="23">
        <v>422632</v>
      </c>
      <c r="T2244" s="119">
        <f>(S2244-R2244)*10</f>
        <v>1600</v>
      </c>
      <c r="U2244" s="21"/>
      <c r="V2244" s="50" t="s">
        <v>3</v>
      </c>
      <c r="W2244" s="23">
        <f t="shared" si="1373"/>
        <v>422632</v>
      </c>
      <c r="X2244" s="40">
        <v>422787</v>
      </c>
      <c r="Y2244" s="119">
        <f>(X2244-W2244)*10</f>
        <v>1550</v>
      </c>
      <c r="Z2244" s="21"/>
      <c r="AA2244" s="50" t="s">
        <v>3</v>
      </c>
      <c r="AB2244" s="40">
        <f t="shared" si="1377"/>
        <v>422787</v>
      </c>
      <c r="AC2244" s="40">
        <v>422980</v>
      </c>
      <c r="AD2244" s="119">
        <f>(AC2244-AB2244)*10</f>
        <v>1930</v>
      </c>
      <c r="AE2244" s="21"/>
      <c r="AF2244" s="50" t="s">
        <v>3</v>
      </c>
      <c r="AG2244" s="40">
        <f t="shared" si="1378"/>
        <v>422980</v>
      </c>
      <c r="AH2244" s="40">
        <v>423102</v>
      </c>
      <c r="AI2244" s="119">
        <f>(AH2244-AG2244)*10</f>
        <v>1220</v>
      </c>
    </row>
    <row r="2245" spans="2:35" x14ac:dyDescent="0.35">
      <c r="B2245" s="50" t="s">
        <v>83</v>
      </c>
      <c r="C2245" s="40">
        <v>33814</v>
      </c>
      <c r="D2245" s="23">
        <v>33819</v>
      </c>
      <c r="E2245" s="119">
        <f>D2245-Supply!C2245</f>
        <v>5</v>
      </c>
      <c r="F2245" s="21"/>
      <c r="G2245" s="50" t="s">
        <v>83</v>
      </c>
      <c r="H2245" s="40">
        <f t="shared" si="1371"/>
        <v>33819</v>
      </c>
      <c r="I2245" s="23">
        <v>33825</v>
      </c>
      <c r="J2245" s="132">
        <f>I2245-H2245</f>
        <v>6</v>
      </c>
      <c r="K2245" s="21"/>
      <c r="L2245" s="50" t="s">
        <v>83</v>
      </c>
      <c r="M2245" s="40">
        <f t="shared" si="1376"/>
        <v>33825</v>
      </c>
      <c r="N2245" s="40">
        <v>33834</v>
      </c>
      <c r="O2245" s="132">
        <f>N2245-Supply!M2245</f>
        <v>9</v>
      </c>
      <c r="P2245" s="21"/>
      <c r="Q2245" s="50" t="s">
        <v>83</v>
      </c>
      <c r="R2245" s="40">
        <f t="shared" si="1372"/>
        <v>33834</v>
      </c>
      <c r="S2245" s="23">
        <v>33836</v>
      </c>
      <c r="T2245" s="119">
        <f>S2245-Supply!R2245</f>
        <v>2</v>
      </c>
      <c r="U2245" s="21"/>
      <c r="V2245" s="50" t="s">
        <v>83</v>
      </c>
      <c r="W2245" s="23">
        <f t="shared" si="1373"/>
        <v>33836</v>
      </c>
      <c r="X2245" s="40">
        <v>33842</v>
      </c>
      <c r="Y2245" s="132">
        <f>X2245-W2245</f>
        <v>6</v>
      </c>
      <c r="Z2245" s="21"/>
      <c r="AA2245" s="50" t="s">
        <v>83</v>
      </c>
      <c r="AB2245" s="40">
        <f t="shared" si="1377"/>
        <v>33842</v>
      </c>
      <c r="AC2245" s="40">
        <v>33852</v>
      </c>
      <c r="AD2245" s="132">
        <f>AC2245-Supply!AB2245</f>
        <v>10</v>
      </c>
      <c r="AE2245" s="21"/>
      <c r="AF2245" s="50" t="s">
        <v>83</v>
      </c>
      <c r="AG2245" s="40">
        <f t="shared" si="1378"/>
        <v>33852</v>
      </c>
      <c r="AH2245" s="40">
        <v>33855</v>
      </c>
      <c r="AI2245" s="132">
        <f>AH2245-Supply!AG2245</f>
        <v>3</v>
      </c>
    </row>
    <row r="2246" spans="2:35" x14ac:dyDescent="0.35">
      <c r="B2246" s="50" t="s">
        <v>84</v>
      </c>
      <c r="C2246" s="40">
        <v>66224</v>
      </c>
      <c r="D2246" s="23">
        <v>66239</v>
      </c>
      <c r="E2246" s="119">
        <f>D2246-Supply!C2246</f>
        <v>15</v>
      </c>
      <c r="F2246" s="21"/>
      <c r="G2246" s="50" t="s">
        <v>84</v>
      </c>
      <c r="H2246" s="40">
        <f t="shared" si="1371"/>
        <v>66239</v>
      </c>
      <c r="I2246" s="23">
        <v>66271</v>
      </c>
      <c r="J2246" s="119">
        <f>I2246-H2246</f>
        <v>32</v>
      </c>
      <c r="K2246" s="21"/>
      <c r="L2246" s="50" t="s">
        <v>84</v>
      </c>
      <c r="M2246" s="40">
        <f t="shared" si="1376"/>
        <v>66271</v>
      </c>
      <c r="N2246" s="40">
        <v>66296</v>
      </c>
      <c r="O2246" s="119">
        <f>N2246-M2246</f>
        <v>25</v>
      </c>
      <c r="P2246" s="21"/>
      <c r="Q2246" s="50" t="s">
        <v>84</v>
      </c>
      <c r="R2246" s="40">
        <f>N2246</f>
        <v>66296</v>
      </c>
      <c r="S2246" s="23">
        <v>66312</v>
      </c>
      <c r="T2246" s="132">
        <f>S2246-R2246</f>
        <v>16</v>
      </c>
      <c r="U2246" s="21"/>
      <c r="V2246" s="50" t="s">
        <v>84</v>
      </c>
      <c r="W2246" s="23">
        <f t="shared" si="1373"/>
        <v>66312</v>
      </c>
      <c r="X2246" s="40">
        <v>66354</v>
      </c>
      <c r="Y2246" s="132">
        <v>75</v>
      </c>
      <c r="Z2246" s="21"/>
      <c r="AA2246" s="50" t="s">
        <v>84</v>
      </c>
      <c r="AB2246" s="40">
        <f t="shared" si="1377"/>
        <v>66354</v>
      </c>
      <c r="AC2246" s="40">
        <v>66393</v>
      </c>
      <c r="AD2246" s="132">
        <f>AC2246-AB2246</f>
        <v>39</v>
      </c>
      <c r="AE2246" s="21"/>
      <c r="AF2246" s="50" t="s">
        <v>84</v>
      </c>
      <c r="AG2246" s="40">
        <f t="shared" si="1378"/>
        <v>66393</v>
      </c>
      <c r="AH2246" s="40">
        <v>66403</v>
      </c>
      <c r="AI2246" s="119">
        <f>AH2246-AG2246</f>
        <v>10</v>
      </c>
    </row>
    <row r="2247" spans="2:35" x14ac:dyDescent="0.35">
      <c r="B2247" s="50" t="s">
        <v>98</v>
      </c>
      <c r="C2247" s="40">
        <v>139852</v>
      </c>
      <c r="D2247" s="23">
        <v>139852</v>
      </c>
      <c r="E2247" s="119">
        <f>D2247-C2247</f>
        <v>0</v>
      </c>
      <c r="F2247" s="21"/>
      <c r="G2247" s="50" t="s">
        <v>98</v>
      </c>
      <c r="H2247" s="40">
        <f t="shared" si="1371"/>
        <v>139852</v>
      </c>
      <c r="I2247" s="23">
        <v>139852</v>
      </c>
      <c r="J2247" s="119">
        <f>I2247-H2247</f>
        <v>0</v>
      </c>
      <c r="K2247" s="21"/>
      <c r="L2247" s="50" t="s">
        <v>98</v>
      </c>
      <c r="M2247" s="40">
        <f t="shared" si="1376"/>
        <v>139852</v>
      </c>
      <c r="N2247" s="40">
        <v>139852</v>
      </c>
      <c r="O2247" s="119">
        <f>N2247-M2247</f>
        <v>0</v>
      </c>
      <c r="P2247" s="21"/>
      <c r="Q2247" s="50" t="s">
        <v>98</v>
      </c>
      <c r="R2247" s="40">
        <f t="shared" ref="R2247:R2260" si="1379">N2247</f>
        <v>139852</v>
      </c>
      <c r="S2247" s="23">
        <v>139852</v>
      </c>
      <c r="T2247" s="119">
        <f>S2247-R2247</f>
        <v>0</v>
      </c>
      <c r="U2247" s="21"/>
      <c r="V2247" s="50" t="s">
        <v>98</v>
      </c>
      <c r="W2247" s="23">
        <f t="shared" si="1373"/>
        <v>139852</v>
      </c>
      <c r="X2247" s="40">
        <v>139852</v>
      </c>
      <c r="Y2247" s="119">
        <f>X2247-W2247</f>
        <v>0</v>
      </c>
      <c r="Z2247" s="21"/>
      <c r="AA2247" s="50" t="s">
        <v>98</v>
      </c>
      <c r="AB2247" s="40">
        <f t="shared" si="1377"/>
        <v>139852</v>
      </c>
      <c r="AC2247" s="40">
        <v>139852</v>
      </c>
      <c r="AD2247" s="132">
        <v>0</v>
      </c>
      <c r="AE2247" s="21"/>
      <c r="AF2247" s="50" t="s">
        <v>98</v>
      </c>
      <c r="AG2247" s="40">
        <f t="shared" si="1378"/>
        <v>139852</v>
      </c>
      <c r="AH2247" s="40">
        <v>139852</v>
      </c>
      <c r="AI2247" s="119">
        <f>AH2247-AG2247</f>
        <v>0</v>
      </c>
    </row>
    <row r="2248" spans="2:35" x14ac:dyDescent="0.35">
      <c r="B2248" s="50" t="s">
        <v>85</v>
      </c>
      <c r="C2248" s="40">
        <v>1082</v>
      </c>
      <c r="D2248" s="23">
        <v>1082</v>
      </c>
      <c r="E2248" s="119">
        <f>D2248-C2248</f>
        <v>0</v>
      </c>
      <c r="F2248" s="21"/>
      <c r="G2248" s="50" t="s">
        <v>85</v>
      </c>
      <c r="H2248" s="40">
        <f t="shared" ref="H2248:H2260" si="1380">D2248</f>
        <v>1082</v>
      </c>
      <c r="I2248" s="23">
        <v>1082</v>
      </c>
      <c r="J2248" s="119">
        <f>I2248-H2248</f>
        <v>0</v>
      </c>
      <c r="K2248" s="21"/>
      <c r="L2248" s="50" t="s">
        <v>85</v>
      </c>
      <c r="M2248" s="40">
        <f t="shared" si="1376"/>
        <v>1082</v>
      </c>
      <c r="N2248" s="40">
        <v>1082</v>
      </c>
      <c r="O2248" s="119">
        <f>N2248-M2248</f>
        <v>0</v>
      </c>
      <c r="P2248" s="21"/>
      <c r="Q2248" s="50" t="s">
        <v>85</v>
      </c>
      <c r="R2248" s="40">
        <f t="shared" si="1379"/>
        <v>1082</v>
      </c>
      <c r="S2248" s="23">
        <v>1082</v>
      </c>
      <c r="T2248" s="119">
        <f>S2248-R2248</f>
        <v>0</v>
      </c>
      <c r="U2248" s="21"/>
      <c r="V2248" s="50" t="s">
        <v>85</v>
      </c>
      <c r="W2248" s="23">
        <f t="shared" si="1373"/>
        <v>1082</v>
      </c>
      <c r="X2248" s="40">
        <v>1082</v>
      </c>
      <c r="Y2248" s="119">
        <f>X2248-W2248</f>
        <v>0</v>
      </c>
      <c r="Z2248" s="21"/>
      <c r="AA2248" s="50" t="s">
        <v>85</v>
      </c>
      <c r="AB2248" s="40">
        <f t="shared" si="1377"/>
        <v>1082</v>
      </c>
      <c r="AC2248" s="40">
        <v>1082</v>
      </c>
      <c r="AD2248" s="119">
        <f>AC2248-AB2248</f>
        <v>0</v>
      </c>
      <c r="AE2248" s="21"/>
      <c r="AF2248" s="50" t="s">
        <v>85</v>
      </c>
      <c r="AG2248" s="40">
        <f t="shared" si="1378"/>
        <v>1082</v>
      </c>
      <c r="AH2248" s="40">
        <v>1082</v>
      </c>
      <c r="AI2248" s="119">
        <f>AH2248-AG2248</f>
        <v>0</v>
      </c>
    </row>
    <row r="2249" spans="2:35" x14ac:dyDescent="0.35">
      <c r="B2249" s="50" t="s">
        <v>86</v>
      </c>
      <c r="C2249" s="40">
        <v>16414</v>
      </c>
      <c r="D2249" s="23">
        <v>16613</v>
      </c>
      <c r="E2249" s="119">
        <f>D2249-C2249</f>
        <v>199</v>
      </c>
      <c r="F2249" s="21"/>
      <c r="G2249" s="50" t="s">
        <v>86</v>
      </c>
      <c r="H2249" s="40">
        <f t="shared" si="1380"/>
        <v>16613</v>
      </c>
      <c r="I2249" s="23">
        <v>16749</v>
      </c>
      <c r="J2249" s="119">
        <f>I2249-H2249</f>
        <v>136</v>
      </c>
      <c r="K2249" s="21"/>
      <c r="L2249" s="50" t="s">
        <v>86</v>
      </c>
      <c r="M2249" s="40">
        <f t="shared" si="1376"/>
        <v>16749</v>
      </c>
      <c r="N2249" s="40">
        <v>16939</v>
      </c>
      <c r="O2249" s="119">
        <f>N2249-M2249</f>
        <v>190</v>
      </c>
      <c r="P2249" s="21"/>
      <c r="Q2249" s="50" t="s">
        <v>86</v>
      </c>
      <c r="R2249" s="40">
        <f t="shared" si="1379"/>
        <v>16939</v>
      </c>
      <c r="S2249" s="23">
        <v>17077</v>
      </c>
      <c r="T2249" s="119">
        <f>S2249-R2249</f>
        <v>138</v>
      </c>
      <c r="U2249" s="21"/>
      <c r="V2249" s="50" t="s">
        <v>86</v>
      </c>
      <c r="W2249" s="23">
        <f t="shared" si="1373"/>
        <v>17077</v>
      </c>
      <c r="X2249" s="40">
        <v>17205</v>
      </c>
      <c r="Y2249" s="119">
        <f>X2249-W2249</f>
        <v>128</v>
      </c>
      <c r="Z2249" s="21"/>
      <c r="AA2249" s="50" t="s">
        <v>86</v>
      </c>
      <c r="AB2249" s="40">
        <f t="shared" si="1377"/>
        <v>17205</v>
      </c>
      <c r="AC2249" s="40">
        <v>17379</v>
      </c>
      <c r="AD2249" s="132">
        <f>AC2249-AB2249</f>
        <v>174</v>
      </c>
      <c r="AE2249" s="21"/>
      <c r="AF2249" s="50" t="s">
        <v>86</v>
      </c>
      <c r="AG2249" s="40">
        <f t="shared" si="1378"/>
        <v>17379</v>
      </c>
      <c r="AH2249" s="40">
        <v>17511</v>
      </c>
      <c r="AI2249" s="119">
        <f>AH2249-AG2249</f>
        <v>132</v>
      </c>
    </row>
    <row r="2250" spans="2:35" x14ac:dyDescent="0.35">
      <c r="B2250" s="50" t="s">
        <v>93</v>
      </c>
      <c r="C2250" s="40"/>
      <c r="D2250" s="23"/>
      <c r="E2250" s="119">
        <f>E2249+E2248+E2247+E2246+E2245+E2244</f>
        <v>2079</v>
      </c>
      <c r="F2250" s="21"/>
      <c r="G2250" s="50" t="s">
        <v>93</v>
      </c>
      <c r="H2250" s="40">
        <f t="shared" si="1380"/>
        <v>0</v>
      </c>
      <c r="I2250" s="23"/>
      <c r="J2250" s="119">
        <f>J2249+J2248+J2247+J2246+J2245+J2244</f>
        <v>1644</v>
      </c>
      <c r="K2250" s="21"/>
      <c r="L2250" s="50" t="s">
        <v>93</v>
      </c>
      <c r="M2250" s="40">
        <f t="shared" si="1376"/>
        <v>0</v>
      </c>
      <c r="N2250" s="40"/>
      <c r="O2250" s="119">
        <f>O2249+O2248+O2247+O2246+O2245+O2244</f>
        <v>1814</v>
      </c>
      <c r="P2250" s="21"/>
      <c r="Q2250" s="50" t="s">
        <v>93</v>
      </c>
      <c r="R2250" s="40">
        <f t="shared" si="1379"/>
        <v>0</v>
      </c>
      <c r="S2250" s="23"/>
      <c r="T2250" s="119">
        <f>T2249+T2248+T2247+T2246+T2245+T2244</f>
        <v>1756</v>
      </c>
      <c r="U2250" s="21"/>
      <c r="V2250" s="50" t="s">
        <v>93</v>
      </c>
      <c r="W2250" s="23">
        <f t="shared" si="1373"/>
        <v>0</v>
      </c>
      <c r="X2250" s="40">
        <v>0</v>
      </c>
      <c r="Y2250" s="132">
        <v>1759</v>
      </c>
      <c r="Z2250" s="21"/>
      <c r="AA2250" s="50" t="s">
        <v>93</v>
      </c>
      <c r="AB2250" s="40">
        <f t="shared" si="1377"/>
        <v>0</v>
      </c>
      <c r="AC2250" s="40">
        <v>0</v>
      </c>
      <c r="AD2250" s="132">
        <f>AD2249+AD2248+AD2247+AD2246+AD2245+AD2244</f>
        <v>2153</v>
      </c>
      <c r="AE2250" s="21"/>
      <c r="AF2250" s="50" t="s">
        <v>93</v>
      </c>
      <c r="AG2250" s="40">
        <f t="shared" si="1378"/>
        <v>0</v>
      </c>
      <c r="AH2250" s="40"/>
      <c r="AI2250" s="119">
        <f>AI2249+AI2248+AI2247+AI2246+AI2245+AI2244</f>
        <v>1365</v>
      </c>
    </row>
    <row r="2251" spans="2:35" x14ac:dyDescent="0.35">
      <c r="B2251" s="50" t="s">
        <v>87</v>
      </c>
      <c r="C2251" s="40">
        <v>1610118</v>
      </c>
      <c r="D2251" s="40">
        <v>1610118</v>
      </c>
      <c r="E2251" s="119">
        <f t="shared" ref="E2251:E2257" si="1381">D2251-C2251</f>
        <v>0</v>
      </c>
      <c r="F2251" s="21"/>
      <c r="G2251" s="50" t="s">
        <v>87</v>
      </c>
      <c r="H2251" s="40">
        <f t="shared" si="1380"/>
        <v>1610118</v>
      </c>
      <c r="I2251" s="40">
        <v>1610118</v>
      </c>
      <c r="J2251" s="132">
        <f t="shared" ref="J2251:J2257" si="1382">I2251-H2251</f>
        <v>0</v>
      </c>
      <c r="K2251" s="21"/>
      <c r="L2251" s="50" t="s">
        <v>87</v>
      </c>
      <c r="M2251" s="40">
        <f t="shared" si="1376"/>
        <v>1610118</v>
      </c>
      <c r="N2251" s="40">
        <v>1610118</v>
      </c>
      <c r="O2251" s="119">
        <f t="shared" ref="O2251:O2257" si="1383">N2251-M2251</f>
        <v>0</v>
      </c>
      <c r="P2251" s="21"/>
      <c r="Q2251" s="50" t="s">
        <v>87</v>
      </c>
      <c r="R2251" s="40">
        <f t="shared" si="1379"/>
        <v>1610118</v>
      </c>
      <c r="S2251" s="40">
        <v>1610118</v>
      </c>
      <c r="T2251" s="132">
        <f t="shared" ref="T2251:T2257" si="1384">S2251-R2251</f>
        <v>0</v>
      </c>
      <c r="U2251" s="21"/>
      <c r="V2251" s="50" t="s">
        <v>87</v>
      </c>
      <c r="W2251" s="23">
        <f t="shared" si="1373"/>
        <v>1610118</v>
      </c>
      <c r="X2251" s="40">
        <v>1610118</v>
      </c>
      <c r="Y2251" s="119">
        <f>X2251-W2251</f>
        <v>0</v>
      </c>
      <c r="Z2251" s="21"/>
      <c r="AA2251" s="50" t="s">
        <v>87</v>
      </c>
      <c r="AB2251" s="40">
        <f t="shared" ref="AB2251:AB2260" si="1385">X2251</f>
        <v>1610118</v>
      </c>
      <c r="AC2251" s="40">
        <v>1610118</v>
      </c>
      <c r="AD2251" s="119">
        <v>0</v>
      </c>
      <c r="AE2251" s="21"/>
      <c r="AF2251" s="50" t="s">
        <v>87</v>
      </c>
      <c r="AG2251" s="40">
        <f t="shared" si="1378"/>
        <v>1610118</v>
      </c>
      <c r="AH2251" s="40">
        <v>1610118</v>
      </c>
      <c r="AI2251" s="119">
        <f t="shared" ref="AI2251:AI2257" si="1386">AH2251-AG2251</f>
        <v>0</v>
      </c>
    </row>
    <row r="2252" spans="2:35" x14ac:dyDescent="0.35">
      <c r="B2252" s="50" t="s">
        <v>96</v>
      </c>
      <c r="C2252" s="40">
        <v>976827</v>
      </c>
      <c r="D2252" s="23">
        <v>977138</v>
      </c>
      <c r="E2252" s="132">
        <f t="shared" si="1381"/>
        <v>311</v>
      </c>
      <c r="F2252" s="21"/>
      <c r="G2252" s="50" t="s">
        <v>96</v>
      </c>
      <c r="H2252" s="40">
        <f t="shared" si="1380"/>
        <v>977138</v>
      </c>
      <c r="I2252" s="23">
        <v>977331</v>
      </c>
      <c r="J2252" s="119">
        <f t="shared" si="1382"/>
        <v>193</v>
      </c>
      <c r="K2252" s="21"/>
      <c r="L2252" s="50" t="s">
        <v>96</v>
      </c>
      <c r="M2252" s="40">
        <f t="shared" si="1376"/>
        <v>977331</v>
      </c>
      <c r="N2252" s="40">
        <v>977489</v>
      </c>
      <c r="O2252" s="119">
        <f t="shared" si="1383"/>
        <v>158</v>
      </c>
      <c r="P2252" s="21"/>
      <c r="Q2252" s="50" t="s">
        <v>96</v>
      </c>
      <c r="R2252" s="40">
        <f t="shared" si="1379"/>
        <v>977489</v>
      </c>
      <c r="S2252" s="23">
        <v>977703</v>
      </c>
      <c r="T2252" s="119">
        <f t="shared" si="1384"/>
        <v>214</v>
      </c>
      <c r="U2252" s="21"/>
      <c r="V2252" s="50" t="s">
        <v>96</v>
      </c>
      <c r="W2252" s="23">
        <f t="shared" si="1373"/>
        <v>977703</v>
      </c>
      <c r="X2252" s="40">
        <v>977970</v>
      </c>
      <c r="Y2252" s="132">
        <f>X2252-W2252</f>
        <v>267</v>
      </c>
      <c r="Z2252" s="21"/>
      <c r="AA2252" s="50" t="s">
        <v>96</v>
      </c>
      <c r="AB2252" s="40">
        <f t="shared" si="1385"/>
        <v>977970</v>
      </c>
      <c r="AC2252" s="40">
        <v>978294</v>
      </c>
      <c r="AD2252" s="132">
        <f t="shared" ref="AD2252:AD2257" si="1387">AC2252-AB2252</f>
        <v>324</v>
      </c>
      <c r="AE2252" s="21"/>
      <c r="AF2252" s="50" t="s">
        <v>96</v>
      </c>
      <c r="AG2252" s="40">
        <f t="shared" si="1378"/>
        <v>978294</v>
      </c>
      <c r="AH2252" s="40">
        <v>978556</v>
      </c>
      <c r="AI2252" s="132">
        <f t="shared" si="1386"/>
        <v>262</v>
      </c>
    </row>
    <row r="2253" spans="2:35" x14ac:dyDescent="0.35">
      <c r="B2253" s="50" t="s">
        <v>88</v>
      </c>
      <c r="C2253" s="40">
        <v>0</v>
      </c>
      <c r="D2253" s="23">
        <v>0</v>
      </c>
      <c r="E2253" s="119">
        <f t="shared" si="1381"/>
        <v>0</v>
      </c>
      <c r="F2253" s="21"/>
      <c r="G2253" s="50" t="s">
        <v>88</v>
      </c>
      <c r="H2253" s="40">
        <f t="shared" si="1380"/>
        <v>0</v>
      </c>
      <c r="I2253" s="23">
        <v>0</v>
      </c>
      <c r="J2253" s="119">
        <f t="shared" si="1382"/>
        <v>0</v>
      </c>
      <c r="K2253" s="21"/>
      <c r="L2253" s="50" t="s">
        <v>88</v>
      </c>
      <c r="M2253" s="40">
        <f t="shared" si="1376"/>
        <v>0</v>
      </c>
      <c r="N2253" s="40">
        <v>0</v>
      </c>
      <c r="O2253" s="119">
        <f t="shared" si="1383"/>
        <v>0</v>
      </c>
      <c r="P2253" s="21"/>
      <c r="Q2253" s="50" t="s">
        <v>88</v>
      </c>
      <c r="R2253" s="40">
        <f t="shared" si="1379"/>
        <v>0</v>
      </c>
      <c r="S2253" s="23">
        <v>0</v>
      </c>
      <c r="T2253" s="119">
        <f t="shared" si="1384"/>
        <v>0</v>
      </c>
      <c r="U2253" s="21"/>
      <c r="V2253" s="50" t="s">
        <v>88</v>
      </c>
      <c r="W2253" s="23">
        <f t="shared" si="1373"/>
        <v>0</v>
      </c>
      <c r="X2253" s="40">
        <v>0</v>
      </c>
      <c r="Y2253" s="119">
        <f>Y219926-W2253</f>
        <v>0</v>
      </c>
      <c r="Z2253" s="21"/>
      <c r="AA2253" s="50" t="s">
        <v>88</v>
      </c>
      <c r="AB2253" s="40">
        <f t="shared" si="1385"/>
        <v>0</v>
      </c>
      <c r="AC2253" s="40">
        <v>0</v>
      </c>
      <c r="AD2253" s="119">
        <f t="shared" si="1387"/>
        <v>0</v>
      </c>
      <c r="AE2253" s="21"/>
      <c r="AF2253" s="50" t="s">
        <v>88</v>
      </c>
      <c r="AG2253" s="40">
        <f t="shared" si="1378"/>
        <v>0</v>
      </c>
      <c r="AH2253" s="40">
        <v>0</v>
      </c>
      <c r="AI2253" s="119">
        <f t="shared" si="1386"/>
        <v>0</v>
      </c>
    </row>
    <row r="2254" spans="2:35" x14ac:dyDescent="0.35">
      <c r="B2254" s="50" t="s">
        <v>108</v>
      </c>
      <c r="C2254" s="40">
        <v>3497</v>
      </c>
      <c r="D2254" s="23">
        <v>3498</v>
      </c>
      <c r="E2254" s="119">
        <f t="shared" si="1381"/>
        <v>1</v>
      </c>
      <c r="F2254" s="21"/>
      <c r="G2254" s="50" t="s">
        <v>108</v>
      </c>
      <c r="H2254" s="40">
        <f t="shared" si="1380"/>
        <v>3498</v>
      </c>
      <c r="I2254" s="23">
        <v>3500</v>
      </c>
      <c r="J2254" s="119">
        <f t="shared" si="1382"/>
        <v>2</v>
      </c>
      <c r="K2254" s="21"/>
      <c r="L2254" s="50" t="s">
        <v>108</v>
      </c>
      <c r="M2254" s="40">
        <f t="shared" si="1376"/>
        <v>3500</v>
      </c>
      <c r="N2254" s="40">
        <v>3502</v>
      </c>
      <c r="O2254" s="119">
        <f t="shared" si="1383"/>
        <v>2</v>
      </c>
      <c r="P2254" s="21"/>
      <c r="Q2254" s="50" t="s">
        <v>108</v>
      </c>
      <c r="R2254" s="40">
        <f t="shared" si="1379"/>
        <v>3502</v>
      </c>
      <c r="S2254" s="23">
        <v>3503</v>
      </c>
      <c r="T2254" s="119">
        <f t="shared" si="1384"/>
        <v>1</v>
      </c>
      <c r="U2254" s="21"/>
      <c r="V2254" s="50" t="s">
        <v>108</v>
      </c>
      <c r="W2254" s="23">
        <f t="shared" si="1373"/>
        <v>3503</v>
      </c>
      <c r="X2254" s="40">
        <v>3504</v>
      </c>
      <c r="Y2254" s="119">
        <f>X2254-W2254</f>
        <v>1</v>
      </c>
      <c r="Z2254" s="21"/>
      <c r="AA2254" s="50" t="s">
        <v>108</v>
      </c>
      <c r="AB2254" s="40">
        <f t="shared" si="1385"/>
        <v>3504</v>
      </c>
      <c r="AC2254" s="40">
        <v>3505</v>
      </c>
      <c r="AD2254" s="119">
        <f t="shared" si="1387"/>
        <v>1</v>
      </c>
      <c r="AE2254" s="21"/>
      <c r="AF2254" s="50" t="s">
        <v>108</v>
      </c>
      <c r="AG2254" s="40">
        <f t="shared" si="1378"/>
        <v>3505</v>
      </c>
      <c r="AH2254" s="40">
        <v>3505</v>
      </c>
      <c r="AI2254" s="119">
        <f t="shared" si="1386"/>
        <v>0</v>
      </c>
    </row>
    <row r="2255" spans="2:35" x14ac:dyDescent="0.35">
      <c r="B2255" s="50" t="s">
        <v>89</v>
      </c>
      <c r="C2255" s="40">
        <v>769832</v>
      </c>
      <c r="D2255" s="23">
        <v>770251</v>
      </c>
      <c r="E2255" s="119">
        <f t="shared" si="1381"/>
        <v>419</v>
      </c>
      <c r="F2255" s="21"/>
      <c r="G2255" s="50" t="s">
        <v>89</v>
      </c>
      <c r="H2255" s="40">
        <f t="shared" si="1380"/>
        <v>770251</v>
      </c>
      <c r="I2255" s="23">
        <v>770663</v>
      </c>
      <c r="J2255" s="119">
        <f t="shared" si="1382"/>
        <v>412</v>
      </c>
      <c r="K2255" s="21"/>
      <c r="L2255" s="50" t="s">
        <v>89</v>
      </c>
      <c r="M2255" s="40">
        <f t="shared" si="1376"/>
        <v>770663</v>
      </c>
      <c r="N2255" s="40">
        <v>771111</v>
      </c>
      <c r="O2255" s="119">
        <f t="shared" si="1383"/>
        <v>448</v>
      </c>
      <c r="P2255" s="21"/>
      <c r="Q2255" s="50" t="s">
        <v>89</v>
      </c>
      <c r="R2255" s="40">
        <f t="shared" si="1379"/>
        <v>771111</v>
      </c>
      <c r="S2255" s="23">
        <v>771576</v>
      </c>
      <c r="T2255" s="119">
        <f t="shared" si="1384"/>
        <v>465</v>
      </c>
      <c r="U2255" s="21"/>
      <c r="V2255" s="50" t="s">
        <v>89</v>
      </c>
      <c r="W2255" s="23">
        <f t="shared" si="1373"/>
        <v>771576</v>
      </c>
      <c r="X2255" s="40">
        <v>772044</v>
      </c>
      <c r="Y2255" s="119">
        <f>X2255-W2255</f>
        <v>468</v>
      </c>
      <c r="Z2255" s="21"/>
      <c r="AA2255" s="50" t="s">
        <v>89</v>
      </c>
      <c r="AB2255" s="40">
        <f t="shared" si="1385"/>
        <v>772044</v>
      </c>
      <c r="AC2255" s="40">
        <v>772565</v>
      </c>
      <c r="AD2255" s="119">
        <f t="shared" si="1387"/>
        <v>521</v>
      </c>
      <c r="AE2255" s="21"/>
      <c r="AF2255" s="50" t="s">
        <v>89</v>
      </c>
      <c r="AG2255" s="40">
        <f t="shared" si="1378"/>
        <v>772565</v>
      </c>
      <c r="AH2255" s="40">
        <v>773039</v>
      </c>
      <c r="AI2255" s="119">
        <f t="shared" si="1386"/>
        <v>474</v>
      </c>
    </row>
    <row r="2256" spans="2:35" x14ac:dyDescent="0.35">
      <c r="B2256" s="50" t="s">
        <v>90</v>
      </c>
      <c r="C2256" s="40">
        <v>439158</v>
      </c>
      <c r="D2256" s="23">
        <v>439333</v>
      </c>
      <c r="E2256" s="132">
        <f t="shared" si="1381"/>
        <v>175</v>
      </c>
      <c r="F2256" s="21"/>
      <c r="G2256" s="50" t="s">
        <v>90</v>
      </c>
      <c r="H2256" s="40">
        <f t="shared" si="1380"/>
        <v>439333</v>
      </c>
      <c r="I2256" s="23">
        <v>439557</v>
      </c>
      <c r="J2256" s="119">
        <f t="shared" si="1382"/>
        <v>224</v>
      </c>
      <c r="K2256" s="21"/>
      <c r="L2256" s="50" t="s">
        <v>90</v>
      </c>
      <c r="M2256" s="40">
        <f t="shared" si="1376"/>
        <v>439557</v>
      </c>
      <c r="N2256" s="40">
        <v>439747</v>
      </c>
      <c r="O2256" s="132">
        <f t="shared" si="1383"/>
        <v>190</v>
      </c>
      <c r="P2256" s="21"/>
      <c r="Q2256" s="50" t="s">
        <v>90</v>
      </c>
      <c r="R2256" s="40">
        <f t="shared" si="1379"/>
        <v>439747</v>
      </c>
      <c r="S2256" s="23">
        <v>440046</v>
      </c>
      <c r="T2256" s="119">
        <f t="shared" si="1384"/>
        <v>299</v>
      </c>
      <c r="U2256" s="21"/>
      <c r="V2256" s="50" t="s">
        <v>90</v>
      </c>
      <c r="W2256" s="23">
        <f t="shared" si="1373"/>
        <v>440046</v>
      </c>
      <c r="X2256" s="40">
        <v>440277</v>
      </c>
      <c r="Y2256" s="119">
        <f>X2256-W2256</f>
        <v>231</v>
      </c>
      <c r="Z2256" s="21"/>
      <c r="AA2256" s="50" t="s">
        <v>90</v>
      </c>
      <c r="AB2256" s="40">
        <f t="shared" si="1385"/>
        <v>440277</v>
      </c>
      <c r="AC2256" s="40">
        <v>440577</v>
      </c>
      <c r="AD2256" s="132">
        <f t="shared" si="1387"/>
        <v>300</v>
      </c>
      <c r="AE2256" s="21"/>
      <c r="AF2256" s="50" t="s">
        <v>90</v>
      </c>
      <c r="AG2256" s="40">
        <f t="shared" si="1378"/>
        <v>440577</v>
      </c>
      <c r="AH2256" s="40">
        <v>440807</v>
      </c>
      <c r="AI2256" s="132">
        <f t="shared" si="1386"/>
        <v>230</v>
      </c>
    </row>
    <row r="2257" spans="2:35" x14ac:dyDescent="0.35">
      <c r="B2257" s="50" t="s">
        <v>91</v>
      </c>
      <c r="C2257" s="40">
        <v>1462865</v>
      </c>
      <c r="D2257" s="23">
        <v>1464280</v>
      </c>
      <c r="E2257" s="119">
        <f t="shared" si="1381"/>
        <v>1415</v>
      </c>
      <c r="F2257" s="21"/>
      <c r="G2257" s="50" t="s">
        <v>91</v>
      </c>
      <c r="H2257" s="40">
        <f t="shared" si="1380"/>
        <v>1464280</v>
      </c>
      <c r="I2257" s="23">
        <v>1465635</v>
      </c>
      <c r="J2257" s="119">
        <f t="shared" si="1382"/>
        <v>1355</v>
      </c>
      <c r="K2257" s="21"/>
      <c r="L2257" s="50" t="s">
        <v>91</v>
      </c>
      <c r="M2257" s="40">
        <f t="shared" si="1376"/>
        <v>1465635</v>
      </c>
      <c r="N2257" s="40">
        <v>1467158</v>
      </c>
      <c r="O2257" s="132">
        <f t="shared" si="1383"/>
        <v>1523</v>
      </c>
      <c r="P2257" s="21"/>
      <c r="Q2257" s="50" t="s">
        <v>91</v>
      </c>
      <c r="R2257" s="40">
        <f t="shared" si="1379"/>
        <v>1467158</v>
      </c>
      <c r="S2257" s="23">
        <v>1468354</v>
      </c>
      <c r="T2257" s="119">
        <f t="shared" si="1384"/>
        <v>1196</v>
      </c>
      <c r="U2257" s="21"/>
      <c r="V2257" s="50" t="s">
        <v>91</v>
      </c>
      <c r="W2257" s="23">
        <f t="shared" si="1373"/>
        <v>1468354</v>
      </c>
      <c r="X2257" s="40">
        <v>1469098</v>
      </c>
      <c r="Y2257" s="119">
        <f>X2257-W2257</f>
        <v>744</v>
      </c>
      <c r="Z2257" s="21"/>
      <c r="AA2257" s="50" t="s">
        <v>91</v>
      </c>
      <c r="AB2257" s="40">
        <f t="shared" si="1385"/>
        <v>1469098</v>
      </c>
      <c r="AC2257" s="40">
        <v>1471007</v>
      </c>
      <c r="AD2257" s="132">
        <f t="shared" si="1387"/>
        <v>1909</v>
      </c>
      <c r="AE2257" s="21"/>
      <c r="AF2257" s="50" t="s">
        <v>91</v>
      </c>
      <c r="AG2257" s="40">
        <f t="shared" si="1378"/>
        <v>1471007</v>
      </c>
      <c r="AH2257" s="40">
        <v>1472073</v>
      </c>
      <c r="AI2257" s="132">
        <f t="shared" si="1386"/>
        <v>1066</v>
      </c>
    </row>
    <row r="2258" spans="2:35" x14ac:dyDescent="0.35">
      <c r="B2258" s="50" t="s">
        <v>94</v>
      </c>
      <c r="C2258" s="40"/>
      <c r="D2258" s="23"/>
      <c r="E2258" s="119">
        <f>SUM(E2251:E2257)</f>
        <v>2321</v>
      </c>
      <c r="F2258" s="21"/>
      <c r="G2258" s="50" t="s">
        <v>94</v>
      </c>
      <c r="H2258" s="40">
        <f t="shared" si="1380"/>
        <v>0</v>
      </c>
      <c r="I2258" s="23"/>
      <c r="J2258" s="119">
        <f>SUM(J2251:J2257)</f>
        <v>2186</v>
      </c>
      <c r="K2258" s="21"/>
      <c r="L2258" s="50" t="s">
        <v>94</v>
      </c>
      <c r="M2258" s="40">
        <f t="shared" si="1376"/>
        <v>0</v>
      </c>
      <c r="N2258" s="40"/>
      <c r="O2258" s="119">
        <f>SUM(O2251:O2257)</f>
        <v>2321</v>
      </c>
      <c r="P2258" s="21"/>
      <c r="Q2258" s="50" t="s">
        <v>94</v>
      </c>
      <c r="R2258" s="40">
        <f t="shared" si="1379"/>
        <v>0</v>
      </c>
      <c r="S2258" s="23"/>
      <c r="T2258" s="119">
        <f>SUM(T2251:T2257)</f>
        <v>2175</v>
      </c>
      <c r="U2258" s="21"/>
      <c r="V2258" s="50" t="s">
        <v>94</v>
      </c>
      <c r="W2258" s="23">
        <f t="shared" si="1373"/>
        <v>0</v>
      </c>
      <c r="X2258" s="40">
        <v>0</v>
      </c>
      <c r="Y2258" s="119">
        <f>SUM(Y2251:Y2257)</f>
        <v>1711</v>
      </c>
      <c r="Z2258" s="21"/>
      <c r="AA2258" s="50" t="s">
        <v>94</v>
      </c>
      <c r="AB2258" s="40">
        <f t="shared" si="1385"/>
        <v>0</v>
      </c>
      <c r="AC2258" s="40">
        <v>0</v>
      </c>
      <c r="AD2258" s="119">
        <f>SUM(AD2251:AD2257)</f>
        <v>3055</v>
      </c>
      <c r="AE2258" s="21"/>
      <c r="AF2258" s="50" t="s">
        <v>94</v>
      </c>
      <c r="AG2258" s="40">
        <f t="shared" si="1378"/>
        <v>0</v>
      </c>
      <c r="AH2258" s="40"/>
      <c r="AI2258" s="119">
        <f>SUM(AI2251:AI2257)</f>
        <v>2032</v>
      </c>
    </row>
    <row r="2259" spans="2:35" x14ac:dyDescent="0.35">
      <c r="B2259" s="50" t="s">
        <v>97</v>
      </c>
      <c r="C2259" s="40">
        <v>665636</v>
      </c>
      <c r="D2259" s="23">
        <v>665807</v>
      </c>
      <c r="E2259" s="132">
        <f>D2259-C2259</f>
        <v>171</v>
      </c>
      <c r="F2259" s="21"/>
      <c r="G2259" s="50" t="s">
        <v>97</v>
      </c>
      <c r="H2259" s="40">
        <f t="shared" si="1380"/>
        <v>665807</v>
      </c>
      <c r="I2259" s="23">
        <v>665995</v>
      </c>
      <c r="J2259" s="119">
        <f>I2259-H2259</f>
        <v>188</v>
      </c>
      <c r="K2259" s="21"/>
      <c r="L2259" s="50" t="s">
        <v>97</v>
      </c>
      <c r="M2259" s="40">
        <f t="shared" si="1376"/>
        <v>665995</v>
      </c>
      <c r="N2259" s="40">
        <v>666240</v>
      </c>
      <c r="O2259" s="132">
        <f>N2259-M2259</f>
        <v>245</v>
      </c>
      <c r="P2259" s="21"/>
      <c r="Q2259" s="50" t="s">
        <v>97</v>
      </c>
      <c r="R2259" s="40">
        <f t="shared" si="1379"/>
        <v>666240</v>
      </c>
      <c r="S2259" s="23">
        <v>666442</v>
      </c>
      <c r="T2259" s="119">
        <f>S2259-R2259</f>
        <v>202</v>
      </c>
      <c r="U2259" s="21"/>
      <c r="V2259" s="50" t="s">
        <v>97</v>
      </c>
      <c r="W2259" s="23">
        <f t="shared" si="1373"/>
        <v>666442</v>
      </c>
      <c r="X2259" s="40">
        <v>666666</v>
      </c>
      <c r="Y2259" s="132">
        <f>X2259-W2259</f>
        <v>224</v>
      </c>
      <c r="Z2259" s="21"/>
      <c r="AA2259" s="50" t="s">
        <v>97</v>
      </c>
      <c r="AB2259" s="40">
        <f t="shared" si="1385"/>
        <v>666666</v>
      </c>
      <c r="AC2259" s="40">
        <v>666846</v>
      </c>
      <c r="AD2259" s="119">
        <f>AC2259-AB2259</f>
        <v>180</v>
      </c>
      <c r="AE2259" s="21"/>
      <c r="AF2259" s="50" t="s">
        <v>97</v>
      </c>
      <c r="AG2259" s="40">
        <f t="shared" si="1378"/>
        <v>666846</v>
      </c>
      <c r="AH2259" s="40">
        <v>667045</v>
      </c>
      <c r="AI2259" s="119">
        <f>AH2259-AG2259</f>
        <v>199</v>
      </c>
    </row>
    <row r="2260" spans="2:35" x14ac:dyDescent="0.35">
      <c r="B2260" s="29" t="s">
        <v>130</v>
      </c>
      <c r="C2260" s="40">
        <v>0</v>
      </c>
      <c r="D2260" s="23"/>
      <c r="E2260" s="121">
        <f>E2259+E2258+E2250+E2242+E2243+E2241+E2240+E2239+E2238</f>
        <v>7006</v>
      </c>
      <c r="F2260" s="21"/>
      <c r="G2260" s="29" t="s">
        <v>130</v>
      </c>
      <c r="H2260" s="40">
        <f t="shared" si="1380"/>
        <v>0</v>
      </c>
      <c r="I2260" s="23"/>
      <c r="J2260" s="121">
        <f>J2259+J2258+J2250+J2242+J2243+J2241+J2240+J2239+J2238</f>
        <v>6249</v>
      </c>
      <c r="K2260" s="21"/>
      <c r="L2260" s="29" t="s">
        <v>130</v>
      </c>
      <c r="M2260" s="40">
        <f t="shared" si="1376"/>
        <v>0</v>
      </c>
      <c r="N2260" s="40">
        <v>0</v>
      </c>
      <c r="O2260" s="121">
        <f>O2259+O2258+O2250+O2242+O2243+O2241+O2240+O2239+O2238</f>
        <v>7049</v>
      </c>
      <c r="P2260" s="21"/>
      <c r="Q2260" s="29" t="s">
        <v>130</v>
      </c>
      <c r="R2260" s="40">
        <f t="shared" si="1379"/>
        <v>0</v>
      </c>
      <c r="S2260" s="23"/>
      <c r="T2260" s="121">
        <f>T2259+T2258+T2250+T2242+T2243+T2241+T2240+T2239+T2238</f>
        <v>6457</v>
      </c>
      <c r="U2260" s="21"/>
      <c r="V2260" s="29" t="s">
        <v>130</v>
      </c>
      <c r="W2260" s="23">
        <f t="shared" si="1373"/>
        <v>0</v>
      </c>
      <c r="X2260" s="40">
        <v>0</v>
      </c>
      <c r="Y2260" s="121">
        <v>0</v>
      </c>
      <c r="Z2260" s="21"/>
      <c r="AA2260" s="29" t="s">
        <v>130</v>
      </c>
      <c r="AB2260" s="40">
        <f t="shared" si="1385"/>
        <v>0</v>
      </c>
      <c r="AC2260" s="40"/>
      <c r="AD2260" s="121">
        <f>AD2259+AD2258+AD2250+AD2242+AD2243+AD2241+AD2240+AD2239+AD2238</f>
        <v>6972</v>
      </c>
      <c r="AE2260" s="21"/>
      <c r="AF2260" s="29" t="s">
        <v>130</v>
      </c>
      <c r="AG2260" s="40">
        <f>AC2260</f>
        <v>0</v>
      </c>
      <c r="AH2260" s="40">
        <v>0</v>
      </c>
      <c r="AI2260" s="121">
        <f>AI2259+AI2258+AI2250+AI2242+AI2243+AI2241+AI2240+AI2239+AI2238</f>
        <v>6233</v>
      </c>
    </row>
    <row r="2261" spans="2:35" x14ac:dyDescent="0.35">
      <c r="B2261" s="21"/>
      <c r="C2261" s="21"/>
      <c r="D2261" s="21"/>
      <c r="E2261" s="123">
        <f>E2260-E2244+471</f>
        <v>5617</v>
      </c>
      <c r="F2261" s="21"/>
      <c r="G2261" s="21"/>
      <c r="H2261" s="21"/>
      <c r="I2261" s="21"/>
      <c r="J2261" s="123">
        <f>J2260-J2244+471</f>
        <v>5250</v>
      </c>
      <c r="K2261" s="21"/>
      <c r="L2261" s="21"/>
      <c r="M2261" s="21"/>
      <c r="N2261" s="21"/>
      <c r="O2261" s="123">
        <f>O2260-O2244+471</f>
        <v>5930</v>
      </c>
      <c r="P2261" s="21"/>
      <c r="Q2261" s="21"/>
      <c r="R2261" s="21"/>
      <c r="S2261" s="21"/>
      <c r="T2261" s="123">
        <f>T2260-T2244+471</f>
        <v>5328</v>
      </c>
      <c r="U2261" s="21"/>
      <c r="V2261" s="21"/>
      <c r="W2261" s="23"/>
      <c r="X2261" s="40">
        <v>0</v>
      </c>
      <c r="Y2261" s="123">
        <f>Y2260-Y2244+471</f>
        <v>-1079</v>
      </c>
      <c r="Z2261" s="21"/>
      <c r="AA2261" s="21"/>
      <c r="AB2261" s="21"/>
      <c r="AC2261" s="21"/>
      <c r="AD2261" s="123">
        <f>AD2260-AD2244+471</f>
        <v>5513</v>
      </c>
      <c r="AE2261" s="21"/>
      <c r="AF2261" s="21"/>
      <c r="AG2261" s="21"/>
      <c r="AH2261" s="21">
        <v>0</v>
      </c>
      <c r="AI2261" s="123">
        <f>AI2260-AI2244+471</f>
        <v>5484</v>
      </c>
    </row>
    <row r="2263" spans="2:35" x14ac:dyDescent="0.35">
      <c r="B2263" s="117" t="s">
        <v>114</v>
      </c>
      <c r="C2263" s="292" t="s">
        <v>2143</v>
      </c>
      <c r="D2263" s="293"/>
      <c r="E2263" s="294"/>
      <c r="F2263" s="21"/>
      <c r="G2263" s="117" t="s">
        <v>114</v>
      </c>
      <c r="H2263" s="292" t="s">
        <v>2144</v>
      </c>
      <c r="I2263" s="293"/>
      <c r="J2263" s="294"/>
      <c r="K2263" s="21"/>
      <c r="L2263" s="117" t="s">
        <v>114</v>
      </c>
      <c r="M2263" s="292" t="s">
        <v>2145</v>
      </c>
      <c r="N2263" s="293"/>
      <c r="O2263" s="294"/>
      <c r="P2263" s="21"/>
      <c r="Q2263" s="117" t="s">
        <v>114</v>
      </c>
      <c r="R2263" s="292" t="s">
        <v>2146</v>
      </c>
      <c r="S2263" s="293"/>
      <c r="T2263" s="294"/>
      <c r="U2263" s="21"/>
      <c r="V2263" s="117" t="s">
        <v>114</v>
      </c>
      <c r="W2263" s="292" t="s">
        <v>2147</v>
      </c>
      <c r="X2263" s="293"/>
      <c r="Y2263" s="294"/>
      <c r="Z2263" s="21"/>
      <c r="AA2263" s="117" t="s">
        <v>114</v>
      </c>
      <c r="AB2263" s="292" t="s">
        <v>2148</v>
      </c>
      <c r="AC2263" s="293"/>
      <c r="AD2263" s="294"/>
      <c r="AE2263" s="21"/>
      <c r="AF2263" s="117" t="s">
        <v>114</v>
      </c>
      <c r="AG2263" s="292" t="s">
        <v>2149</v>
      </c>
      <c r="AH2263" s="293"/>
      <c r="AI2263" s="294"/>
    </row>
    <row r="2264" spans="2:35" x14ac:dyDescent="0.35">
      <c r="B2264" s="50"/>
      <c r="C2264" s="118" t="s">
        <v>81</v>
      </c>
      <c r="D2264" s="118" t="s">
        <v>82</v>
      </c>
      <c r="E2264" s="118" t="s">
        <v>95</v>
      </c>
      <c r="F2264" s="21"/>
      <c r="G2264" s="50"/>
      <c r="H2264" s="118" t="s">
        <v>81</v>
      </c>
      <c r="I2264" s="118" t="s">
        <v>82</v>
      </c>
      <c r="J2264" s="118" t="s">
        <v>95</v>
      </c>
      <c r="K2264" s="21"/>
      <c r="L2264" s="50"/>
      <c r="M2264" s="118" t="s">
        <v>81</v>
      </c>
      <c r="N2264" s="118" t="s">
        <v>82</v>
      </c>
      <c r="O2264" s="118" t="s">
        <v>95</v>
      </c>
      <c r="P2264" s="21"/>
      <c r="Q2264" s="50"/>
      <c r="R2264" s="118" t="s">
        <v>81</v>
      </c>
      <c r="S2264" s="118" t="s">
        <v>82</v>
      </c>
      <c r="T2264" s="118" t="s">
        <v>95</v>
      </c>
      <c r="U2264" s="21"/>
      <c r="V2264" s="50"/>
      <c r="W2264" s="118" t="s">
        <v>81</v>
      </c>
      <c r="X2264" s="118" t="s">
        <v>82</v>
      </c>
      <c r="Y2264" s="118" t="s">
        <v>95</v>
      </c>
      <c r="Z2264" s="21"/>
      <c r="AA2264" s="50"/>
      <c r="AB2264" s="118" t="s">
        <v>81</v>
      </c>
      <c r="AC2264" s="118" t="s">
        <v>82</v>
      </c>
      <c r="AD2264" s="118" t="s">
        <v>95</v>
      </c>
      <c r="AE2264" s="21"/>
      <c r="AF2264" s="50"/>
      <c r="AG2264" s="118" t="s">
        <v>81</v>
      </c>
      <c r="AH2264" s="118" t="s">
        <v>82</v>
      </c>
      <c r="AI2264" s="118" t="s">
        <v>95</v>
      </c>
    </row>
    <row r="2265" spans="2:35" x14ac:dyDescent="0.35">
      <c r="B2265" s="50" t="s">
        <v>92</v>
      </c>
      <c r="C2265" s="40">
        <v>549459</v>
      </c>
      <c r="D2265" s="23">
        <v>549607</v>
      </c>
      <c r="E2265" s="119">
        <f>(D2265-C2265)*10</f>
        <v>1480</v>
      </c>
      <c r="F2265" s="21"/>
      <c r="G2265" s="50" t="s">
        <v>92</v>
      </c>
      <c r="H2265" s="40">
        <f t="shared" ref="H2265:H2287" si="1388">D2265</f>
        <v>549607</v>
      </c>
      <c r="I2265" s="23">
        <v>549769</v>
      </c>
      <c r="J2265" s="132">
        <v>1620</v>
      </c>
      <c r="K2265" s="21"/>
      <c r="L2265" s="50" t="s">
        <v>92</v>
      </c>
      <c r="M2265" s="40">
        <f>I2265</f>
        <v>549769</v>
      </c>
      <c r="N2265" s="40">
        <v>549871</v>
      </c>
      <c r="O2265" s="132">
        <f t="shared" ref="O2265:O2270" si="1389">N2265-M2265</f>
        <v>102</v>
      </c>
      <c r="P2265" s="21"/>
      <c r="Q2265" s="50" t="s">
        <v>92</v>
      </c>
      <c r="R2265" s="40">
        <f t="shared" ref="R2265:R2272" si="1390">N2265</f>
        <v>549871</v>
      </c>
      <c r="S2265" s="23">
        <v>549970</v>
      </c>
      <c r="T2265" s="132">
        <f t="shared" ref="T2265:T2270" si="1391">S2265-R2265</f>
        <v>99</v>
      </c>
      <c r="U2265" s="21"/>
      <c r="V2265" s="50" t="s">
        <v>92</v>
      </c>
      <c r="W2265" s="23">
        <f t="shared" ref="W2265:W2287" si="1392">S2265</f>
        <v>549970</v>
      </c>
      <c r="X2265" s="40">
        <v>550136</v>
      </c>
      <c r="Y2265" s="132">
        <f t="shared" ref="Y2265:Y2270" si="1393">X2265-W2265</f>
        <v>166</v>
      </c>
      <c r="Z2265" s="21"/>
      <c r="AA2265" s="50" t="s">
        <v>92</v>
      </c>
      <c r="AB2265" s="40">
        <f>X2265</f>
        <v>550136</v>
      </c>
      <c r="AC2265" s="40">
        <v>550273</v>
      </c>
      <c r="AD2265" s="132">
        <f t="shared" ref="AD2265:AD2270" si="1394">AC2265-AB2265</f>
        <v>137</v>
      </c>
      <c r="AE2265" s="21"/>
      <c r="AF2265" s="50" t="s">
        <v>92</v>
      </c>
      <c r="AG2265" s="40">
        <f>AC2265</f>
        <v>550273</v>
      </c>
      <c r="AH2265" s="40">
        <v>550447</v>
      </c>
      <c r="AI2265" s="132">
        <v>1740</v>
      </c>
    </row>
    <row r="2266" spans="2:35" x14ac:dyDescent="0.35">
      <c r="B2266" s="50" t="s">
        <v>6</v>
      </c>
      <c r="C2266" s="40">
        <v>431577</v>
      </c>
      <c r="D2266" s="23">
        <v>431757</v>
      </c>
      <c r="E2266" s="119">
        <f>D2266-C2266</f>
        <v>180</v>
      </c>
      <c r="F2266" s="21"/>
      <c r="G2266" s="50" t="s">
        <v>6</v>
      </c>
      <c r="H2266" s="40">
        <f t="shared" si="1388"/>
        <v>431757</v>
      </c>
      <c r="I2266" s="23">
        <v>431925</v>
      </c>
      <c r="J2266" s="119">
        <f>I2266-H2266</f>
        <v>168</v>
      </c>
      <c r="K2266" s="21"/>
      <c r="L2266" s="50" t="s">
        <v>6</v>
      </c>
      <c r="M2266" s="40">
        <f t="shared" ref="M2266:M2287" si="1395">I2266</f>
        <v>431925</v>
      </c>
      <c r="N2266" s="40">
        <v>432139</v>
      </c>
      <c r="O2266" s="119">
        <f t="shared" si="1389"/>
        <v>214</v>
      </c>
      <c r="P2266" s="21"/>
      <c r="Q2266" s="50" t="s">
        <v>6</v>
      </c>
      <c r="R2266" s="40">
        <f t="shared" si="1390"/>
        <v>432139</v>
      </c>
      <c r="S2266" s="23">
        <v>432320</v>
      </c>
      <c r="T2266" s="119">
        <f t="shared" si="1391"/>
        <v>181</v>
      </c>
      <c r="U2266" s="21"/>
      <c r="V2266" s="50" t="s">
        <v>6</v>
      </c>
      <c r="W2266" s="23">
        <f t="shared" si="1392"/>
        <v>432320</v>
      </c>
      <c r="X2266" s="40">
        <v>432555</v>
      </c>
      <c r="Y2266" s="119">
        <f t="shared" si="1393"/>
        <v>235</v>
      </c>
      <c r="Z2266" s="21"/>
      <c r="AA2266" s="50" t="s">
        <v>6</v>
      </c>
      <c r="AB2266" s="40">
        <f>X2266</f>
        <v>432555</v>
      </c>
      <c r="AC2266" s="40">
        <v>432836</v>
      </c>
      <c r="AD2266" s="119">
        <f t="shared" si="1394"/>
        <v>281</v>
      </c>
      <c r="AE2266" s="21"/>
      <c r="AF2266" s="50" t="s">
        <v>6</v>
      </c>
      <c r="AG2266" s="40">
        <f>AC2266</f>
        <v>432836</v>
      </c>
      <c r="AH2266" s="40">
        <v>433053</v>
      </c>
      <c r="AI2266" s="132">
        <f>AH2266-AG2266</f>
        <v>217</v>
      </c>
    </row>
    <row r="2267" spans="2:35" x14ac:dyDescent="0.35">
      <c r="B2267" s="50" t="s">
        <v>103</v>
      </c>
      <c r="C2267" s="40">
        <v>317209</v>
      </c>
      <c r="D2267" s="23">
        <v>317964</v>
      </c>
      <c r="E2267" s="119">
        <f>D2267-C2267</f>
        <v>755</v>
      </c>
      <c r="F2267" s="21"/>
      <c r="G2267" s="50" t="s">
        <v>103</v>
      </c>
      <c r="H2267" s="40">
        <f t="shared" si="1388"/>
        <v>317964</v>
      </c>
      <c r="I2267" s="23">
        <v>318685</v>
      </c>
      <c r="J2267" s="119">
        <f>I2267-H2267</f>
        <v>721</v>
      </c>
      <c r="K2267" s="21"/>
      <c r="L2267" s="50" t="s">
        <v>103</v>
      </c>
      <c r="M2267" s="40">
        <f t="shared" si="1395"/>
        <v>318685</v>
      </c>
      <c r="N2267" s="40">
        <v>319420</v>
      </c>
      <c r="O2267" s="132">
        <f t="shared" si="1389"/>
        <v>735</v>
      </c>
      <c r="P2267" s="21"/>
      <c r="Q2267" s="50" t="s">
        <v>103</v>
      </c>
      <c r="R2267" s="40">
        <f t="shared" si="1390"/>
        <v>319420</v>
      </c>
      <c r="S2267" s="23">
        <v>320139</v>
      </c>
      <c r="T2267" s="119">
        <f t="shared" si="1391"/>
        <v>719</v>
      </c>
      <c r="U2267" s="21"/>
      <c r="V2267" s="50" t="s">
        <v>103</v>
      </c>
      <c r="W2267" s="23">
        <f t="shared" si="1392"/>
        <v>320139</v>
      </c>
      <c r="X2267" s="40">
        <v>320884</v>
      </c>
      <c r="Y2267" s="119">
        <f t="shared" si="1393"/>
        <v>745</v>
      </c>
      <c r="Z2267" s="21"/>
      <c r="AA2267" s="50" t="s">
        <v>103</v>
      </c>
      <c r="AB2267" s="40">
        <f t="shared" ref="AB2267:AB2287" si="1396">X2267</f>
        <v>320884</v>
      </c>
      <c r="AC2267" s="40">
        <v>321628</v>
      </c>
      <c r="AD2267" s="132">
        <f t="shared" si="1394"/>
        <v>744</v>
      </c>
      <c r="AE2267" s="21"/>
      <c r="AF2267" s="50" t="s">
        <v>103</v>
      </c>
      <c r="AG2267" s="40">
        <f t="shared" ref="AG2267:AG2286" si="1397">AC2267</f>
        <v>321628</v>
      </c>
      <c r="AH2267" s="40">
        <v>322373</v>
      </c>
      <c r="AI2267" s="132">
        <f>AH2267-AG2267</f>
        <v>745</v>
      </c>
    </row>
    <row r="2268" spans="2:35" x14ac:dyDescent="0.35">
      <c r="B2268" s="28" t="s">
        <v>100</v>
      </c>
      <c r="C2268" s="40">
        <v>245191</v>
      </c>
      <c r="D2268" s="23">
        <v>245401</v>
      </c>
      <c r="E2268" s="119">
        <f>D2268-C2268</f>
        <v>210</v>
      </c>
      <c r="F2268" s="21"/>
      <c r="G2268" s="28" t="s">
        <v>100</v>
      </c>
      <c r="H2268" s="40">
        <f t="shared" si="1388"/>
        <v>245401</v>
      </c>
      <c r="I2268" s="23">
        <v>245641</v>
      </c>
      <c r="J2268" s="119">
        <f>I2268-H2268</f>
        <v>240</v>
      </c>
      <c r="K2268" s="21"/>
      <c r="L2268" s="28" t="s">
        <v>100</v>
      </c>
      <c r="M2268" s="40">
        <f t="shared" si="1395"/>
        <v>245641</v>
      </c>
      <c r="N2268" s="40">
        <v>245886</v>
      </c>
      <c r="O2268" s="119">
        <f t="shared" si="1389"/>
        <v>245</v>
      </c>
      <c r="P2268" s="21"/>
      <c r="Q2268" s="28" t="s">
        <v>100</v>
      </c>
      <c r="R2268" s="40">
        <f t="shared" si="1390"/>
        <v>245886</v>
      </c>
      <c r="S2268" s="23">
        <v>246132</v>
      </c>
      <c r="T2268" s="119">
        <f t="shared" si="1391"/>
        <v>246</v>
      </c>
      <c r="U2268" s="21"/>
      <c r="V2268" s="28" t="s">
        <v>100</v>
      </c>
      <c r="W2268" s="23">
        <f t="shared" si="1392"/>
        <v>246132</v>
      </c>
      <c r="X2268" s="40">
        <v>246407</v>
      </c>
      <c r="Y2268" s="132">
        <f t="shared" si="1393"/>
        <v>275</v>
      </c>
      <c r="Z2268" s="21"/>
      <c r="AA2268" s="28" t="s">
        <v>100</v>
      </c>
      <c r="AB2268" s="40">
        <f t="shared" si="1396"/>
        <v>246407</v>
      </c>
      <c r="AC2268" s="40">
        <v>246672</v>
      </c>
      <c r="AD2268" s="119">
        <f t="shared" si="1394"/>
        <v>265</v>
      </c>
      <c r="AE2268" s="21"/>
      <c r="AF2268" s="28" t="s">
        <v>100</v>
      </c>
      <c r="AG2268" s="40">
        <f t="shared" si="1397"/>
        <v>246672</v>
      </c>
      <c r="AH2268" s="40">
        <v>246942</v>
      </c>
      <c r="AI2268" s="119">
        <f>AH2268-AG2268</f>
        <v>270</v>
      </c>
    </row>
    <row r="2269" spans="2:35" x14ac:dyDescent="0.35">
      <c r="B2269" s="28" t="s">
        <v>1176</v>
      </c>
      <c r="C2269" s="40">
        <v>516</v>
      </c>
      <c r="D2269" s="23">
        <v>516</v>
      </c>
      <c r="E2269" s="119">
        <f>D2269-C2269</f>
        <v>0</v>
      </c>
      <c r="F2269" s="21"/>
      <c r="G2269" s="28" t="s">
        <v>1176</v>
      </c>
      <c r="H2269" s="40">
        <f t="shared" si="1388"/>
        <v>516</v>
      </c>
      <c r="I2269" s="23">
        <v>516</v>
      </c>
      <c r="J2269" s="119">
        <f>I2269-H2269</f>
        <v>0</v>
      </c>
      <c r="K2269" s="21"/>
      <c r="L2269" s="28" t="s">
        <v>1176</v>
      </c>
      <c r="M2269" s="40">
        <f t="shared" si="1395"/>
        <v>516</v>
      </c>
      <c r="N2269" s="40">
        <v>516</v>
      </c>
      <c r="O2269" s="119">
        <f t="shared" si="1389"/>
        <v>0</v>
      </c>
      <c r="P2269" s="21"/>
      <c r="Q2269" s="28" t="s">
        <v>1176</v>
      </c>
      <c r="R2269" s="40">
        <f t="shared" si="1390"/>
        <v>516</v>
      </c>
      <c r="S2269" s="23">
        <v>516</v>
      </c>
      <c r="T2269" s="119">
        <f t="shared" si="1391"/>
        <v>0</v>
      </c>
      <c r="U2269" s="21"/>
      <c r="V2269" s="28" t="s">
        <v>1176</v>
      </c>
      <c r="W2269" s="23">
        <f t="shared" si="1392"/>
        <v>516</v>
      </c>
      <c r="X2269" s="40">
        <v>516</v>
      </c>
      <c r="Y2269" s="119">
        <f t="shared" si="1393"/>
        <v>0</v>
      </c>
      <c r="Z2269" s="21"/>
      <c r="AA2269" s="28" t="s">
        <v>1176</v>
      </c>
      <c r="AB2269" s="40">
        <f t="shared" si="1396"/>
        <v>516</v>
      </c>
      <c r="AC2269" s="40">
        <v>516</v>
      </c>
      <c r="AD2269" s="119">
        <f t="shared" si="1394"/>
        <v>0</v>
      </c>
      <c r="AE2269" s="21"/>
      <c r="AF2269" s="28" t="s">
        <v>1176</v>
      </c>
      <c r="AG2269" s="40">
        <f t="shared" si="1397"/>
        <v>516</v>
      </c>
      <c r="AH2269" s="40">
        <v>516</v>
      </c>
      <c r="AI2269" s="119">
        <f>AH2269-AG2269</f>
        <v>0</v>
      </c>
    </row>
    <row r="2270" spans="2:35" x14ac:dyDescent="0.35">
      <c r="B2270" s="28" t="s">
        <v>1179</v>
      </c>
      <c r="C2270" s="40">
        <v>12279</v>
      </c>
      <c r="D2270" s="23">
        <v>12279</v>
      </c>
      <c r="E2270" s="119">
        <f>D2270-C2270</f>
        <v>0</v>
      </c>
      <c r="F2270" s="21"/>
      <c r="G2270" s="28" t="s">
        <v>1179</v>
      </c>
      <c r="H2270" s="40">
        <f t="shared" si="1388"/>
        <v>12279</v>
      </c>
      <c r="I2270" s="23">
        <v>12279</v>
      </c>
      <c r="J2270" s="119">
        <f>I2270-H2270</f>
        <v>0</v>
      </c>
      <c r="K2270" s="21"/>
      <c r="L2270" s="28" t="s">
        <v>1179</v>
      </c>
      <c r="M2270" s="40">
        <f t="shared" si="1395"/>
        <v>12279</v>
      </c>
      <c r="N2270" s="40">
        <v>12279</v>
      </c>
      <c r="O2270" s="119">
        <f t="shared" si="1389"/>
        <v>0</v>
      </c>
      <c r="P2270" s="21"/>
      <c r="Q2270" s="28" t="s">
        <v>1179</v>
      </c>
      <c r="R2270" s="40">
        <f t="shared" si="1390"/>
        <v>12279</v>
      </c>
      <c r="S2270" s="23">
        <v>12279</v>
      </c>
      <c r="T2270" s="119">
        <f t="shared" si="1391"/>
        <v>0</v>
      </c>
      <c r="U2270" s="21"/>
      <c r="V2270" s="28" t="s">
        <v>1179</v>
      </c>
      <c r="W2270" s="23">
        <f t="shared" si="1392"/>
        <v>12279</v>
      </c>
      <c r="X2270" s="40">
        <v>12279</v>
      </c>
      <c r="Y2270" s="119">
        <f t="shared" si="1393"/>
        <v>0</v>
      </c>
      <c r="Z2270" s="21"/>
      <c r="AA2270" s="28" t="s">
        <v>1179</v>
      </c>
      <c r="AB2270" s="40">
        <f t="shared" si="1396"/>
        <v>12279</v>
      </c>
      <c r="AC2270" s="40">
        <v>12279</v>
      </c>
      <c r="AD2270" s="119">
        <f t="shared" si="1394"/>
        <v>0</v>
      </c>
      <c r="AE2270" s="21"/>
      <c r="AF2270" s="28" t="s">
        <v>1179</v>
      </c>
      <c r="AG2270" s="40">
        <f t="shared" si="1397"/>
        <v>12279</v>
      </c>
      <c r="AH2270" s="40">
        <v>12279</v>
      </c>
      <c r="AI2270" s="119">
        <f>AH2270-AG2270</f>
        <v>0</v>
      </c>
    </row>
    <row r="2271" spans="2:35" x14ac:dyDescent="0.35">
      <c r="B2271" s="50" t="s">
        <v>3</v>
      </c>
      <c r="C2271" s="40">
        <v>423102</v>
      </c>
      <c r="D2271" s="23">
        <v>423231</v>
      </c>
      <c r="E2271" s="119">
        <f>(D2271-C2271)*10</f>
        <v>1290</v>
      </c>
      <c r="F2271" s="21"/>
      <c r="G2271" s="50" t="s">
        <v>3</v>
      </c>
      <c r="H2271" s="40">
        <f t="shared" si="1388"/>
        <v>423231</v>
      </c>
      <c r="I2271" s="23">
        <v>423383</v>
      </c>
      <c r="J2271" s="132">
        <v>1520</v>
      </c>
      <c r="K2271" s="21"/>
      <c r="L2271" s="50" t="s">
        <v>3</v>
      </c>
      <c r="M2271" s="40">
        <f t="shared" si="1395"/>
        <v>423383</v>
      </c>
      <c r="N2271" s="40">
        <v>423520</v>
      </c>
      <c r="O2271" s="119">
        <f>(N2271-M2271)*10</f>
        <v>1370</v>
      </c>
      <c r="P2271" s="21"/>
      <c r="Q2271" s="50" t="s">
        <v>3</v>
      </c>
      <c r="R2271" s="40">
        <f t="shared" si="1390"/>
        <v>423520</v>
      </c>
      <c r="S2271" s="23">
        <v>423676</v>
      </c>
      <c r="T2271" s="119">
        <f>(S2271-R2271)*10</f>
        <v>1560</v>
      </c>
      <c r="U2271" s="21"/>
      <c r="V2271" s="50" t="s">
        <v>3</v>
      </c>
      <c r="W2271" s="23">
        <f t="shared" si="1392"/>
        <v>423676</v>
      </c>
      <c r="X2271" s="40">
        <v>423846</v>
      </c>
      <c r="Y2271" s="119">
        <f>(X2271-W2271)*10</f>
        <v>1700</v>
      </c>
      <c r="Z2271" s="21"/>
      <c r="AA2271" s="50" t="s">
        <v>3</v>
      </c>
      <c r="AB2271" s="40">
        <f t="shared" si="1396"/>
        <v>423846</v>
      </c>
      <c r="AC2271" s="40">
        <v>424029</v>
      </c>
      <c r="AD2271" s="119">
        <f>(AC2271-AB2271)*10</f>
        <v>1830</v>
      </c>
      <c r="AE2271" s="21"/>
      <c r="AF2271" s="50" t="s">
        <v>3</v>
      </c>
      <c r="AG2271" s="40">
        <f t="shared" si="1397"/>
        <v>424029</v>
      </c>
      <c r="AH2271" s="40">
        <v>424153</v>
      </c>
      <c r="AI2271" s="119">
        <f>(AH2271-AG2271)*10</f>
        <v>1240</v>
      </c>
    </row>
    <row r="2272" spans="2:35" x14ac:dyDescent="0.35">
      <c r="B2272" s="50" t="s">
        <v>83</v>
      </c>
      <c r="C2272" s="40">
        <v>33855</v>
      </c>
      <c r="D2272" s="23">
        <v>33862</v>
      </c>
      <c r="E2272" s="119">
        <f>D2272-Supply!C2272</f>
        <v>7</v>
      </c>
      <c r="F2272" s="21"/>
      <c r="G2272" s="50" t="s">
        <v>83</v>
      </c>
      <c r="H2272" s="40">
        <f t="shared" si="1388"/>
        <v>33862</v>
      </c>
      <c r="I2272" s="23">
        <v>33869</v>
      </c>
      <c r="J2272" s="132">
        <f>I2272-H2272</f>
        <v>7</v>
      </c>
      <c r="K2272" s="21"/>
      <c r="L2272" s="50" t="s">
        <v>83</v>
      </c>
      <c r="M2272" s="40">
        <f t="shared" si="1395"/>
        <v>33869</v>
      </c>
      <c r="N2272" s="40">
        <v>33874</v>
      </c>
      <c r="O2272" s="132">
        <f>N2272-Supply!M2272</f>
        <v>5</v>
      </c>
      <c r="P2272" s="21"/>
      <c r="Q2272" s="50" t="s">
        <v>83</v>
      </c>
      <c r="R2272" s="40">
        <f t="shared" si="1390"/>
        <v>33874</v>
      </c>
      <c r="S2272" s="23">
        <v>33881</v>
      </c>
      <c r="T2272" s="119">
        <f>S2272-Supply!R2272</f>
        <v>7</v>
      </c>
      <c r="U2272" s="21"/>
      <c r="V2272" s="50" t="s">
        <v>83</v>
      </c>
      <c r="W2272" s="23">
        <f t="shared" si="1392"/>
        <v>33881</v>
      </c>
      <c r="X2272" s="40">
        <v>33894</v>
      </c>
      <c r="Y2272" s="132">
        <f>X2272-W2272</f>
        <v>13</v>
      </c>
      <c r="Z2272" s="21"/>
      <c r="AA2272" s="50" t="s">
        <v>83</v>
      </c>
      <c r="AB2272" s="40">
        <f t="shared" si="1396"/>
        <v>33894</v>
      </c>
      <c r="AC2272" s="40">
        <v>33901</v>
      </c>
      <c r="AD2272" s="132">
        <f>AC2272-Supply!AB2272</f>
        <v>7</v>
      </c>
      <c r="AE2272" s="21"/>
      <c r="AF2272" s="50" t="s">
        <v>83</v>
      </c>
      <c r="AG2272" s="40">
        <f t="shared" si="1397"/>
        <v>33901</v>
      </c>
      <c r="AH2272" s="40">
        <v>33908</v>
      </c>
      <c r="AI2272" s="132">
        <f>AH2272-Supply!AG2272</f>
        <v>7</v>
      </c>
    </row>
    <row r="2273" spans="2:35" x14ac:dyDescent="0.35">
      <c r="B2273" s="50" t="s">
        <v>84</v>
      </c>
      <c r="C2273" s="40">
        <v>66403</v>
      </c>
      <c r="D2273" s="23">
        <v>66439</v>
      </c>
      <c r="E2273" s="119">
        <f>D2273-Supply!C2273</f>
        <v>36</v>
      </c>
      <c r="F2273" s="21"/>
      <c r="G2273" s="50" t="s">
        <v>84</v>
      </c>
      <c r="H2273" s="40">
        <f t="shared" si="1388"/>
        <v>66439</v>
      </c>
      <c r="I2273" s="23">
        <v>66444</v>
      </c>
      <c r="J2273" s="119">
        <f>I2273-H2273</f>
        <v>5</v>
      </c>
      <c r="K2273" s="21"/>
      <c r="L2273" s="50" t="s">
        <v>84</v>
      </c>
      <c r="M2273" s="40">
        <f t="shared" si="1395"/>
        <v>66444</v>
      </c>
      <c r="N2273" s="40">
        <v>66479</v>
      </c>
      <c r="O2273" s="119">
        <f>N2273-M2273</f>
        <v>35</v>
      </c>
      <c r="P2273" s="21"/>
      <c r="Q2273" s="50" t="s">
        <v>84</v>
      </c>
      <c r="R2273" s="40">
        <f>N2273</f>
        <v>66479</v>
      </c>
      <c r="S2273" s="23">
        <v>66504</v>
      </c>
      <c r="T2273" s="132">
        <f>S2273-R2273</f>
        <v>25</v>
      </c>
      <c r="U2273" s="21"/>
      <c r="V2273" s="50" t="s">
        <v>84</v>
      </c>
      <c r="W2273" s="23">
        <f t="shared" si="1392"/>
        <v>66504</v>
      </c>
      <c r="X2273" s="40">
        <v>66574</v>
      </c>
      <c r="Y2273" s="132">
        <v>75</v>
      </c>
      <c r="Z2273" s="21"/>
      <c r="AA2273" s="50" t="s">
        <v>84</v>
      </c>
      <c r="AB2273" s="40">
        <f t="shared" si="1396"/>
        <v>66574</v>
      </c>
      <c r="AC2273" s="40">
        <v>66605</v>
      </c>
      <c r="AD2273" s="132">
        <f>AC2273-AB2273</f>
        <v>31</v>
      </c>
      <c r="AE2273" s="21"/>
      <c r="AF2273" s="50" t="s">
        <v>84</v>
      </c>
      <c r="AG2273" s="40">
        <f t="shared" si="1397"/>
        <v>66605</v>
      </c>
      <c r="AH2273" s="40">
        <v>66615</v>
      </c>
      <c r="AI2273" s="119">
        <f>AH2273-AG2273</f>
        <v>10</v>
      </c>
    </row>
    <row r="2274" spans="2:35" x14ac:dyDescent="0.35">
      <c r="B2274" s="50" t="s">
        <v>98</v>
      </c>
      <c r="C2274" s="40">
        <v>139852</v>
      </c>
      <c r="D2274" s="23">
        <v>139852</v>
      </c>
      <c r="E2274" s="119">
        <f>D2274-C2274</f>
        <v>0</v>
      </c>
      <c r="F2274" s="21"/>
      <c r="G2274" s="50" t="s">
        <v>98</v>
      </c>
      <c r="H2274" s="40">
        <f t="shared" si="1388"/>
        <v>139852</v>
      </c>
      <c r="I2274" s="23">
        <v>139852</v>
      </c>
      <c r="J2274" s="119">
        <f>I2274-H2274</f>
        <v>0</v>
      </c>
      <c r="K2274" s="21"/>
      <c r="L2274" s="50" t="s">
        <v>98</v>
      </c>
      <c r="M2274" s="40">
        <f t="shared" si="1395"/>
        <v>139852</v>
      </c>
      <c r="N2274" s="40">
        <v>139852</v>
      </c>
      <c r="O2274" s="119">
        <f>N2274-M2274</f>
        <v>0</v>
      </c>
      <c r="P2274" s="21"/>
      <c r="Q2274" s="50" t="s">
        <v>98</v>
      </c>
      <c r="R2274" s="40">
        <f t="shared" ref="R2274:R2287" si="1398">N2274</f>
        <v>139852</v>
      </c>
      <c r="S2274" s="23">
        <v>139852</v>
      </c>
      <c r="T2274" s="119">
        <f>S2274-R2274</f>
        <v>0</v>
      </c>
      <c r="U2274" s="21"/>
      <c r="V2274" s="50" t="s">
        <v>98</v>
      </c>
      <c r="W2274" s="23">
        <f t="shared" si="1392"/>
        <v>139852</v>
      </c>
      <c r="X2274" s="40">
        <v>139852</v>
      </c>
      <c r="Y2274" s="119">
        <f>X2274-W2274</f>
        <v>0</v>
      </c>
      <c r="Z2274" s="21"/>
      <c r="AA2274" s="50" t="s">
        <v>98</v>
      </c>
      <c r="AB2274" s="40">
        <f t="shared" si="1396"/>
        <v>139852</v>
      </c>
      <c r="AC2274" s="40">
        <v>139852</v>
      </c>
      <c r="AD2274" s="132">
        <v>0</v>
      </c>
      <c r="AE2274" s="21"/>
      <c r="AF2274" s="50" t="s">
        <v>98</v>
      </c>
      <c r="AG2274" s="40">
        <f t="shared" si="1397"/>
        <v>139852</v>
      </c>
      <c r="AH2274" s="40">
        <v>139852</v>
      </c>
      <c r="AI2274" s="119">
        <f>AH2274-AG2274</f>
        <v>0</v>
      </c>
    </row>
    <row r="2275" spans="2:35" x14ac:dyDescent="0.35">
      <c r="B2275" s="50" t="s">
        <v>85</v>
      </c>
      <c r="C2275" s="40">
        <v>1082</v>
      </c>
      <c r="D2275" s="23">
        <v>1082</v>
      </c>
      <c r="E2275" s="119">
        <f>D2275-C2275</f>
        <v>0</v>
      </c>
      <c r="F2275" s="21"/>
      <c r="G2275" s="50" t="s">
        <v>85</v>
      </c>
      <c r="H2275" s="40">
        <f t="shared" si="1388"/>
        <v>1082</v>
      </c>
      <c r="I2275" s="23">
        <v>1082</v>
      </c>
      <c r="J2275" s="119">
        <f>I2275-H2275</f>
        <v>0</v>
      </c>
      <c r="K2275" s="21"/>
      <c r="L2275" s="50" t="s">
        <v>85</v>
      </c>
      <c r="M2275" s="40">
        <f t="shared" si="1395"/>
        <v>1082</v>
      </c>
      <c r="N2275" s="40">
        <v>1082</v>
      </c>
      <c r="O2275" s="119">
        <f>N2275-M2275</f>
        <v>0</v>
      </c>
      <c r="P2275" s="21"/>
      <c r="Q2275" s="50" t="s">
        <v>85</v>
      </c>
      <c r="R2275" s="40">
        <f t="shared" si="1398"/>
        <v>1082</v>
      </c>
      <c r="S2275" s="23">
        <v>1082</v>
      </c>
      <c r="T2275" s="119">
        <f>S2275-R2275</f>
        <v>0</v>
      </c>
      <c r="U2275" s="21"/>
      <c r="V2275" s="50" t="s">
        <v>85</v>
      </c>
      <c r="W2275" s="23">
        <f t="shared" si="1392"/>
        <v>1082</v>
      </c>
      <c r="X2275" s="40">
        <v>1082</v>
      </c>
      <c r="Y2275" s="119">
        <f>X2275-W2275</f>
        <v>0</v>
      </c>
      <c r="Z2275" s="21"/>
      <c r="AA2275" s="50" t="s">
        <v>85</v>
      </c>
      <c r="AB2275" s="40">
        <f t="shared" si="1396"/>
        <v>1082</v>
      </c>
      <c r="AC2275" s="40">
        <v>1082</v>
      </c>
      <c r="AD2275" s="119">
        <f>AC2275-AB2275</f>
        <v>0</v>
      </c>
      <c r="AE2275" s="21"/>
      <c r="AF2275" s="50" t="s">
        <v>85</v>
      </c>
      <c r="AG2275" s="40">
        <f t="shared" si="1397"/>
        <v>1082</v>
      </c>
      <c r="AH2275" s="40">
        <v>1082</v>
      </c>
      <c r="AI2275" s="119">
        <f>AH2275-AG2275</f>
        <v>0</v>
      </c>
    </row>
    <row r="2276" spans="2:35" x14ac:dyDescent="0.35">
      <c r="B2276" s="50" t="s">
        <v>86</v>
      </c>
      <c r="C2276" s="40">
        <v>17511</v>
      </c>
      <c r="D2276" s="23">
        <v>17632</v>
      </c>
      <c r="E2276" s="119">
        <f>D2276-C2276</f>
        <v>121</v>
      </c>
      <c r="F2276" s="21"/>
      <c r="G2276" s="50" t="s">
        <v>86</v>
      </c>
      <c r="H2276" s="40">
        <f t="shared" si="1388"/>
        <v>17632</v>
      </c>
      <c r="I2276" s="23">
        <v>17765</v>
      </c>
      <c r="J2276" s="119">
        <f>I2276-H2276</f>
        <v>133</v>
      </c>
      <c r="K2276" s="21"/>
      <c r="L2276" s="50" t="s">
        <v>86</v>
      </c>
      <c r="M2276" s="40">
        <f t="shared" si="1395"/>
        <v>17765</v>
      </c>
      <c r="N2276" s="40">
        <v>17939</v>
      </c>
      <c r="O2276" s="132">
        <f>N2276-M2276</f>
        <v>174</v>
      </c>
      <c r="P2276" s="21"/>
      <c r="Q2276" s="50" t="s">
        <v>86</v>
      </c>
      <c r="R2276" s="40">
        <f t="shared" si="1398"/>
        <v>17939</v>
      </c>
      <c r="S2276" s="23">
        <v>18104</v>
      </c>
      <c r="T2276" s="119">
        <f>S2276-R2276</f>
        <v>165</v>
      </c>
      <c r="U2276" s="21"/>
      <c r="V2276" s="50" t="s">
        <v>86</v>
      </c>
      <c r="W2276" s="23">
        <f t="shared" si="1392"/>
        <v>18104</v>
      </c>
      <c r="X2276" s="40">
        <v>18291</v>
      </c>
      <c r="Y2276" s="119">
        <f>X2276-W2276</f>
        <v>187</v>
      </c>
      <c r="Z2276" s="21"/>
      <c r="AA2276" s="50" t="s">
        <v>86</v>
      </c>
      <c r="AB2276" s="40">
        <f t="shared" si="1396"/>
        <v>18291</v>
      </c>
      <c r="AC2276" s="40">
        <v>18472</v>
      </c>
      <c r="AD2276" s="132">
        <f>AC2276-AB2276</f>
        <v>181</v>
      </c>
      <c r="AE2276" s="21"/>
      <c r="AF2276" s="50" t="s">
        <v>86</v>
      </c>
      <c r="AG2276" s="40">
        <f t="shared" si="1397"/>
        <v>18472</v>
      </c>
      <c r="AH2276" s="40">
        <v>18638</v>
      </c>
      <c r="AI2276" s="119">
        <f>AH2276-AG2276</f>
        <v>166</v>
      </c>
    </row>
    <row r="2277" spans="2:35" x14ac:dyDescent="0.35">
      <c r="B2277" s="50" t="s">
        <v>93</v>
      </c>
      <c r="C2277" s="40"/>
      <c r="D2277" s="23"/>
      <c r="E2277" s="119">
        <f>E2276+E2275+E2274+E2273+E2272+E2271</f>
        <v>1454</v>
      </c>
      <c r="F2277" s="21"/>
      <c r="G2277" s="50" t="s">
        <v>93</v>
      </c>
      <c r="H2277" s="40">
        <f t="shared" si="1388"/>
        <v>0</v>
      </c>
      <c r="I2277" s="23"/>
      <c r="J2277" s="119">
        <f>J2276+J2275+J2274+J2273+J2272+J2271</f>
        <v>1665</v>
      </c>
      <c r="K2277" s="21"/>
      <c r="L2277" s="50" t="s">
        <v>93</v>
      </c>
      <c r="M2277" s="40">
        <f t="shared" si="1395"/>
        <v>0</v>
      </c>
      <c r="N2277" s="40">
        <v>0</v>
      </c>
      <c r="O2277" s="119">
        <f>O2276+O2275+O2274+O2273+O2272+O2271</f>
        <v>1584</v>
      </c>
      <c r="P2277" s="21"/>
      <c r="Q2277" s="50" t="s">
        <v>93</v>
      </c>
      <c r="R2277" s="40">
        <f t="shared" si="1398"/>
        <v>0</v>
      </c>
      <c r="S2277" s="23">
        <v>0</v>
      </c>
      <c r="T2277" s="119">
        <f>T2276+T2275+T2274+T2273+T2272+T2271</f>
        <v>1757</v>
      </c>
      <c r="U2277" s="21"/>
      <c r="V2277" s="50" t="s">
        <v>93</v>
      </c>
      <c r="W2277" s="23">
        <f t="shared" si="1392"/>
        <v>0</v>
      </c>
      <c r="X2277" s="40">
        <v>0</v>
      </c>
      <c r="Y2277" s="132">
        <v>1759</v>
      </c>
      <c r="Z2277" s="21"/>
      <c r="AA2277" s="50" t="s">
        <v>93</v>
      </c>
      <c r="AB2277" s="40">
        <f t="shared" si="1396"/>
        <v>0</v>
      </c>
      <c r="AC2277" s="40">
        <v>0</v>
      </c>
      <c r="AD2277" s="132">
        <f>AD2276+AD2275+AD2274+AD2273+AD2272+AD2271</f>
        <v>2049</v>
      </c>
      <c r="AE2277" s="21"/>
      <c r="AF2277" s="50" t="s">
        <v>93</v>
      </c>
      <c r="AG2277" s="40">
        <f t="shared" si="1397"/>
        <v>0</v>
      </c>
      <c r="AH2277" s="40"/>
      <c r="AI2277" s="119">
        <f>AI2276+AI2275+AI2274+AI2273+AI2272+AI2271</f>
        <v>1423</v>
      </c>
    </row>
    <row r="2278" spans="2:35" x14ac:dyDescent="0.35">
      <c r="B2278" s="50" t="s">
        <v>87</v>
      </c>
      <c r="C2278" s="40">
        <v>1610118</v>
      </c>
      <c r="D2278" s="40">
        <v>1610118</v>
      </c>
      <c r="E2278" s="119">
        <f t="shared" ref="E2278:E2284" si="1399">D2278-C2278</f>
        <v>0</v>
      </c>
      <c r="F2278" s="21"/>
      <c r="G2278" s="50" t="s">
        <v>87</v>
      </c>
      <c r="H2278" s="40">
        <f t="shared" si="1388"/>
        <v>1610118</v>
      </c>
      <c r="I2278" s="40">
        <v>1610118</v>
      </c>
      <c r="J2278" s="132">
        <f t="shared" ref="J2278:J2284" si="1400">I2278-H2278</f>
        <v>0</v>
      </c>
      <c r="K2278" s="21"/>
      <c r="L2278" s="50" t="s">
        <v>87</v>
      </c>
      <c r="M2278" s="40">
        <f t="shared" si="1395"/>
        <v>1610118</v>
      </c>
      <c r="N2278" s="40">
        <v>1610118</v>
      </c>
      <c r="O2278" s="119">
        <f t="shared" ref="O2278:O2284" si="1401">N2278-M2278</f>
        <v>0</v>
      </c>
      <c r="P2278" s="21"/>
      <c r="Q2278" s="50" t="s">
        <v>87</v>
      </c>
      <c r="R2278" s="40">
        <f t="shared" si="1398"/>
        <v>1610118</v>
      </c>
      <c r="S2278" s="40">
        <v>1610118</v>
      </c>
      <c r="T2278" s="132">
        <f t="shared" ref="T2278:T2284" si="1402">S2278-R2278</f>
        <v>0</v>
      </c>
      <c r="U2278" s="21"/>
      <c r="V2278" s="50" t="s">
        <v>87</v>
      </c>
      <c r="W2278" s="23">
        <f t="shared" si="1392"/>
        <v>1610118</v>
      </c>
      <c r="X2278" s="40">
        <v>1610118</v>
      </c>
      <c r="Y2278" s="119">
        <f>X2278-W2278</f>
        <v>0</v>
      </c>
      <c r="Z2278" s="21"/>
      <c r="AA2278" s="50" t="s">
        <v>87</v>
      </c>
      <c r="AB2278" s="40">
        <f t="shared" si="1396"/>
        <v>1610118</v>
      </c>
      <c r="AC2278" s="40">
        <v>1610118</v>
      </c>
      <c r="AD2278" s="119">
        <v>0</v>
      </c>
      <c r="AE2278" s="21"/>
      <c r="AF2278" s="50" t="s">
        <v>87</v>
      </c>
      <c r="AG2278" s="40">
        <f t="shared" si="1397"/>
        <v>1610118</v>
      </c>
      <c r="AH2278" s="40">
        <v>1610118</v>
      </c>
      <c r="AI2278" s="119">
        <f t="shared" ref="AI2278:AI2284" si="1403">AH2278-AG2278</f>
        <v>0</v>
      </c>
    </row>
    <row r="2279" spans="2:35" x14ac:dyDescent="0.35">
      <c r="B2279" s="50" t="s">
        <v>96</v>
      </c>
      <c r="C2279" s="40">
        <v>978556</v>
      </c>
      <c r="D2279" s="23">
        <v>978836</v>
      </c>
      <c r="E2279" s="132">
        <f t="shared" si="1399"/>
        <v>280</v>
      </c>
      <c r="F2279" s="21"/>
      <c r="G2279" s="50" t="s">
        <v>96</v>
      </c>
      <c r="H2279" s="40">
        <f t="shared" si="1388"/>
        <v>978836</v>
      </c>
      <c r="I2279" s="23">
        <v>979070</v>
      </c>
      <c r="J2279" s="132">
        <f t="shared" si="1400"/>
        <v>234</v>
      </c>
      <c r="K2279" s="21"/>
      <c r="L2279" s="50" t="s">
        <v>96</v>
      </c>
      <c r="M2279" s="40">
        <f t="shared" si="1395"/>
        <v>979070</v>
      </c>
      <c r="N2279" s="40">
        <v>979373</v>
      </c>
      <c r="O2279" s="119">
        <f t="shared" si="1401"/>
        <v>303</v>
      </c>
      <c r="P2279" s="21"/>
      <c r="Q2279" s="50" t="s">
        <v>96</v>
      </c>
      <c r="R2279" s="40">
        <f t="shared" si="1398"/>
        <v>979373</v>
      </c>
      <c r="S2279" s="23">
        <v>979612</v>
      </c>
      <c r="T2279" s="132">
        <f t="shared" si="1402"/>
        <v>239</v>
      </c>
      <c r="U2279" s="21"/>
      <c r="V2279" s="50" t="s">
        <v>96</v>
      </c>
      <c r="W2279" s="23">
        <f t="shared" si="1392"/>
        <v>979612</v>
      </c>
      <c r="X2279" s="40">
        <v>979871</v>
      </c>
      <c r="Y2279" s="132">
        <v>259</v>
      </c>
      <c r="Z2279" s="21"/>
      <c r="AA2279" s="50" t="s">
        <v>96</v>
      </c>
      <c r="AB2279" s="40">
        <f t="shared" si="1396"/>
        <v>979871</v>
      </c>
      <c r="AC2279" s="40">
        <v>980163</v>
      </c>
      <c r="AD2279" s="132">
        <f t="shared" ref="AD2279:AD2284" si="1404">AC2279-AB2279</f>
        <v>292</v>
      </c>
      <c r="AE2279" s="21"/>
      <c r="AF2279" s="50" t="s">
        <v>96</v>
      </c>
      <c r="AG2279" s="40">
        <f t="shared" si="1397"/>
        <v>980163</v>
      </c>
      <c r="AH2279" s="40">
        <v>980463</v>
      </c>
      <c r="AI2279" s="132">
        <f t="shared" si="1403"/>
        <v>300</v>
      </c>
    </row>
    <row r="2280" spans="2:35" x14ac:dyDescent="0.35">
      <c r="B2280" s="50" t="s">
        <v>88</v>
      </c>
      <c r="C2280" s="40">
        <v>0</v>
      </c>
      <c r="D2280" s="23">
        <v>0</v>
      </c>
      <c r="E2280" s="119">
        <f t="shared" si="1399"/>
        <v>0</v>
      </c>
      <c r="F2280" s="21"/>
      <c r="G2280" s="50" t="s">
        <v>88</v>
      </c>
      <c r="H2280" s="40">
        <f t="shared" si="1388"/>
        <v>0</v>
      </c>
      <c r="I2280" s="23">
        <v>0</v>
      </c>
      <c r="J2280" s="119">
        <f t="shared" si="1400"/>
        <v>0</v>
      </c>
      <c r="K2280" s="21"/>
      <c r="L2280" s="50" t="s">
        <v>88</v>
      </c>
      <c r="M2280" s="40">
        <f t="shared" si="1395"/>
        <v>0</v>
      </c>
      <c r="N2280" s="40">
        <v>0</v>
      </c>
      <c r="O2280" s="119">
        <f t="shared" si="1401"/>
        <v>0</v>
      </c>
      <c r="P2280" s="21"/>
      <c r="Q2280" s="50" t="s">
        <v>88</v>
      </c>
      <c r="R2280" s="40">
        <f t="shared" si="1398"/>
        <v>0</v>
      </c>
      <c r="S2280" s="23">
        <v>0</v>
      </c>
      <c r="T2280" s="119">
        <f t="shared" si="1402"/>
        <v>0</v>
      </c>
      <c r="U2280" s="21"/>
      <c r="V2280" s="50" t="s">
        <v>88</v>
      </c>
      <c r="W2280" s="23">
        <f t="shared" si="1392"/>
        <v>0</v>
      </c>
      <c r="X2280" s="40">
        <v>0</v>
      </c>
      <c r="Y2280" s="119">
        <f>Y219953-W2280</f>
        <v>0</v>
      </c>
      <c r="Z2280" s="21"/>
      <c r="AA2280" s="50" t="s">
        <v>88</v>
      </c>
      <c r="AB2280" s="40">
        <f t="shared" si="1396"/>
        <v>0</v>
      </c>
      <c r="AC2280" s="40">
        <v>0</v>
      </c>
      <c r="AD2280" s="119">
        <f t="shared" si="1404"/>
        <v>0</v>
      </c>
      <c r="AE2280" s="21"/>
      <c r="AF2280" s="50" t="s">
        <v>88</v>
      </c>
      <c r="AG2280" s="40">
        <f t="shared" si="1397"/>
        <v>0</v>
      </c>
      <c r="AH2280" s="40">
        <v>0</v>
      </c>
      <c r="AI2280" s="119">
        <f t="shared" si="1403"/>
        <v>0</v>
      </c>
    </row>
    <row r="2281" spans="2:35" x14ac:dyDescent="0.35">
      <c r="B2281" s="50" t="s">
        <v>108</v>
      </c>
      <c r="C2281" s="40">
        <v>3505</v>
      </c>
      <c r="D2281" s="23">
        <v>3507</v>
      </c>
      <c r="E2281" s="119">
        <f t="shared" si="1399"/>
        <v>2</v>
      </c>
      <c r="F2281" s="21"/>
      <c r="G2281" s="50" t="s">
        <v>108</v>
      </c>
      <c r="H2281" s="40">
        <f t="shared" si="1388"/>
        <v>3507</v>
      </c>
      <c r="I2281" s="23">
        <v>3508</v>
      </c>
      <c r="J2281" s="119">
        <f t="shared" si="1400"/>
        <v>1</v>
      </c>
      <c r="K2281" s="21"/>
      <c r="L2281" s="50" t="s">
        <v>108</v>
      </c>
      <c r="M2281" s="40">
        <f t="shared" si="1395"/>
        <v>3508</v>
      </c>
      <c r="N2281" s="40">
        <v>3509</v>
      </c>
      <c r="O2281" s="119">
        <f t="shared" si="1401"/>
        <v>1</v>
      </c>
      <c r="P2281" s="21"/>
      <c r="Q2281" s="50" t="s">
        <v>108</v>
      </c>
      <c r="R2281" s="40">
        <f t="shared" si="1398"/>
        <v>3509</v>
      </c>
      <c r="S2281" s="23">
        <v>3510</v>
      </c>
      <c r="T2281" s="119">
        <f t="shared" si="1402"/>
        <v>1</v>
      </c>
      <c r="U2281" s="21"/>
      <c r="V2281" s="50" t="s">
        <v>108</v>
      </c>
      <c r="W2281" s="23">
        <f t="shared" si="1392"/>
        <v>3510</v>
      </c>
      <c r="X2281" s="40">
        <v>3512</v>
      </c>
      <c r="Y2281" s="119">
        <f>X2281-W2281</f>
        <v>2</v>
      </c>
      <c r="Z2281" s="21"/>
      <c r="AA2281" s="50" t="s">
        <v>108</v>
      </c>
      <c r="AB2281" s="40">
        <f t="shared" si="1396"/>
        <v>3512</v>
      </c>
      <c r="AC2281" s="40">
        <v>3512</v>
      </c>
      <c r="AD2281" s="119">
        <f t="shared" si="1404"/>
        <v>0</v>
      </c>
      <c r="AE2281" s="21"/>
      <c r="AF2281" s="50" t="s">
        <v>108</v>
      </c>
      <c r="AG2281" s="40">
        <f t="shared" si="1397"/>
        <v>3512</v>
      </c>
      <c r="AH2281" s="40">
        <v>3513</v>
      </c>
      <c r="AI2281" s="119">
        <f t="shared" si="1403"/>
        <v>1</v>
      </c>
    </row>
    <row r="2282" spans="2:35" x14ac:dyDescent="0.35">
      <c r="B2282" s="50" t="s">
        <v>89</v>
      </c>
      <c r="C2282" s="40">
        <v>773039</v>
      </c>
      <c r="D2282" s="23">
        <v>773460</v>
      </c>
      <c r="E2282" s="119">
        <f t="shared" si="1399"/>
        <v>421</v>
      </c>
      <c r="F2282" s="21"/>
      <c r="G2282" s="50" t="s">
        <v>89</v>
      </c>
      <c r="H2282" s="40">
        <f t="shared" si="1388"/>
        <v>773460</v>
      </c>
      <c r="I2282" s="23">
        <v>773952</v>
      </c>
      <c r="J2282" s="119">
        <f t="shared" si="1400"/>
        <v>492</v>
      </c>
      <c r="K2282" s="21"/>
      <c r="L2282" s="50" t="s">
        <v>89</v>
      </c>
      <c r="M2282" s="40">
        <f t="shared" si="1395"/>
        <v>773952</v>
      </c>
      <c r="N2282" s="40">
        <v>774400</v>
      </c>
      <c r="O2282" s="119">
        <f t="shared" si="1401"/>
        <v>448</v>
      </c>
      <c r="P2282" s="21"/>
      <c r="Q2282" s="50" t="s">
        <v>89</v>
      </c>
      <c r="R2282" s="40">
        <f t="shared" si="1398"/>
        <v>774400</v>
      </c>
      <c r="S2282" s="23">
        <v>774835</v>
      </c>
      <c r="T2282" s="119">
        <f t="shared" si="1402"/>
        <v>435</v>
      </c>
      <c r="U2282" s="21"/>
      <c r="V2282" s="50" t="s">
        <v>89</v>
      </c>
      <c r="W2282" s="23">
        <f t="shared" si="1392"/>
        <v>774835</v>
      </c>
      <c r="X2282" s="40">
        <v>775284</v>
      </c>
      <c r="Y2282" s="119">
        <f>X2282-W2282</f>
        <v>449</v>
      </c>
      <c r="Z2282" s="21"/>
      <c r="AA2282" s="50" t="s">
        <v>89</v>
      </c>
      <c r="AB2282" s="40">
        <f t="shared" si="1396"/>
        <v>775284</v>
      </c>
      <c r="AC2282" s="40">
        <v>775714</v>
      </c>
      <c r="AD2282" s="119">
        <f t="shared" si="1404"/>
        <v>430</v>
      </c>
      <c r="AE2282" s="21"/>
      <c r="AF2282" s="50" t="s">
        <v>89</v>
      </c>
      <c r="AG2282" s="40">
        <f t="shared" si="1397"/>
        <v>775714</v>
      </c>
      <c r="AH2282" s="40">
        <v>776053</v>
      </c>
      <c r="AI2282" s="119">
        <f t="shared" si="1403"/>
        <v>339</v>
      </c>
    </row>
    <row r="2283" spans="2:35" x14ac:dyDescent="0.35">
      <c r="B2283" s="50" t="s">
        <v>90</v>
      </c>
      <c r="C2283" s="40">
        <v>440807</v>
      </c>
      <c r="D2283" s="23">
        <v>441021</v>
      </c>
      <c r="E2283" s="132">
        <f t="shared" si="1399"/>
        <v>214</v>
      </c>
      <c r="F2283" s="21"/>
      <c r="G2283" s="50" t="s">
        <v>90</v>
      </c>
      <c r="H2283" s="40">
        <f t="shared" si="1388"/>
        <v>441021</v>
      </c>
      <c r="I2283" s="23">
        <v>441247</v>
      </c>
      <c r="J2283" s="119">
        <f t="shared" si="1400"/>
        <v>226</v>
      </c>
      <c r="K2283" s="21"/>
      <c r="L2283" s="50" t="s">
        <v>90</v>
      </c>
      <c r="M2283" s="40">
        <f t="shared" si="1395"/>
        <v>441247</v>
      </c>
      <c r="N2283" s="40">
        <v>441448</v>
      </c>
      <c r="O2283" s="132">
        <f t="shared" si="1401"/>
        <v>201</v>
      </c>
      <c r="P2283" s="21"/>
      <c r="Q2283" s="50" t="s">
        <v>90</v>
      </c>
      <c r="R2283" s="40">
        <f t="shared" si="1398"/>
        <v>441448</v>
      </c>
      <c r="S2283" s="23">
        <v>441635</v>
      </c>
      <c r="T2283" s="119">
        <f t="shared" si="1402"/>
        <v>187</v>
      </c>
      <c r="U2283" s="21"/>
      <c r="V2283" s="50" t="s">
        <v>90</v>
      </c>
      <c r="W2283" s="23">
        <f t="shared" si="1392"/>
        <v>441635</v>
      </c>
      <c r="X2283" s="40">
        <v>441867</v>
      </c>
      <c r="Y2283" s="119">
        <f>X2283-W2283</f>
        <v>232</v>
      </c>
      <c r="Z2283" s="21"/>
      <c r="AA2283" s="50" t="s">
        <v>90</v>
      </c>
      <c r="AB2283" s="40">
        <f t="shared" si="1396"/>
        <v>441867</v>
      </c>
      <c r="AC2283" s="40">
        <v>442118</v>
      </c>
      <c r="AD2283" s="132">
        <f t="shared" si="1404"/>
        <v>251</v>
      </c>
      <c r="AE2283" s="21"/>
      <c r="AF2283" s="50" t="s">
        <v>90</v>
      </c>
      <c r="AG2283" s="40">
        <f t="shared" si="1397"/>
        <v>442118</v>
      </c>
      <c r="AH2283" s="40">
        <v>442298</v>
      </c>
      <c r="AI2283" s="132">
        <f t="shared" si="1403"/>
        <v>180</v>
      </c>
    </row>
    <row r="2284" spans="2:35" x14ac:dyDescent="0.35">
      <c r="B2284" s="50" t="s">
        <v>91</v>
      </c>
      <c r="C2284" s="40">
        <v>1472073</v>
      </c>
      <c r="D2284" s="23">
        <v>1473105</v>
      </c>
      <c r="E2284" s="119">
        <f t="shared" si="1399"/>
        <v>1032</v>
      </c>
      <c r="F2284" s="21"/>
      <c r="G2284" s="50" t="s">
        <v>91</v>
      </c>
      <c r="H2284" s="40">
        <f t="shared" si="1388"/>
        <v>1473105</v>
      </c>
      <c r="I2284" s="23">
        <v>1474466</v>
      </c>
      <c r="J2284" s="119">
        <f t="shared" si="1400"/>
        <v>1361</v>
      </c>
      <c r="K2284" s="21"/>
      <c r="L2284" s="50" t="s">
        <v>91</v>
      </c>
      <c r="M2284" s="40">
        <f t="shared" si="1395"/>
        <v>1474466</v>
      </c>
      <c r="N2284" s="40">
        <v>1475554</v>
      </c>
      <c r="O2284" s="132">
        <f t="shared" si="1401"/>
        <v>1088</v>
      </c>
      <c r="P2284" s="21"/>
      <c r="Q2284" s="50" t="s">
        <v>91</v>
      </c>
      <c r="R2284" s="40">
        <f t="shared" si="1398"/>
        <v>1475554</v>
      </c>
      <c r="S2284" s="23">
        <v>1476917</v>
      </c>
      <c r="T2284" s="119">
        <f t="shared" si="1402"/>
        <v>1363</v>
      </c>
      <c r="U2284" s="21"/>
      <c r="V2284" s="50" t="s">
        <v>91</v>
      </c>
      <c r="W2284" s="23">
        <f t="shared" si="1392"/>
        <v>1476917</v>
      </c>
      <c r="X2284" s="40">
        <v>1478386</v>
      </c>
      <c r="Y2284" s="119">
        <f>X2284-W2284</f>
        <v>1469</v>
      </c>
      <c r="Z2284" s="21"/>
      <c r="AA2284" s="50" t="s">
        <v>91</v>
      </c>
      <c r="AB2284" s="40">
        <f t="shared" si="1396"/>
        <v>1478386</v>
      </c>
      <c r="AC2284" s="40">
        <v>1479793</v>
      </c>
      <c r="AD2284" s="132">
        <f t="shared" si="1404"/>
        <v>1407</v>
      </c>
      <c r="AE2284" s="21"/>
      <c r="AF2284" s="50" t="s">
        <v>91</v>
      </c>
      <c r="AG2284" s="40">
        <f t="shared" si="1397"/>
        <v>1479793</v>
      </c>
      <c r="AH2284" s="40">
        <v>1480733</v>
      </c>
      <c r="AI2284" s="132">
        <f t="shared" si="1403"/>
        <v>940</v>
      </c>
    </row>
    <row r="2285" spans="2:35" x14ac:dyDescent="0.35">
      <c r="B2285" s="50" t="s">
        <v>94</v>
      </c>
      <c r="C2285" s="40"/>
      <c r="D2285" s="23"/>
      <c r="E2285" s="119">
        <f>SUM(E2278:E2284)</f>
        <v>1949</v>
      </c>
      <c r="F2285" s="21"/>
      <c r="G2285" s="50" t="s">
        <v>94</v>
      </c>
      <c r="H2285" s="40">
        <f t="shared" si="1388"/>
        <v>0</v>
      </c>
      <c r="I2285" s="23"/>
      <c r="J2285" s="119">
        <f>SUM(J2278:J2284)</f>
        <v>2314</v>
      </c>
      <c r="K2285" s="21"/>
      <c r="L2285" s="50" t="s">
        <v>94</v>
      </c>
      <c r="M2285" s="40">
        <f t="shared" si="1395"/>
        <v>0</v>
      </c>
      <c r="N2285" s="40">
        <v>0</v>
      </c>
      <c r="O2285" s="119">
        <f>SUM(O2278:O2284)</f>
        <v>2041</v>
      </c>
      <c r="P2285" s="21"/>
      <c r="Q2285" s="50" t="s">
        <v>94</v>
      </c>
      <c r="R2285" s="40">
        <f t="shared" si="1398"/>
        <v>0</v>
      </c>
      <c r="S2285" s="23">
        <v>0</v>
      </c>
      <c r="T2285" s="119">
        <f>SUM(T2278:T2284)</f>
        <v>2225</v>
      </c>
      <c r="U2285" s="21"/>
      <c r="V2285" s="50" t="s">
        <v>94</v>
      </c>
      <c r="W2285" s="23">
        <f t="shared" si="1392"/>
        <v>0</v>
      </c>
      <c r="X2285" s="40"/>
      <c r="Y2285" s="119">
        <f>SUM(Y2278:Y2284)</f>
        <v>2411</v>
      </c>
      <c r="Z2285" s="21"/>
      <c r="AA2285" s="50" t="s">
        <v>94</v>
      </c>
      <c r="AB2285" s="40">
        <f t="shared" si="1396"/>
        <v>0</v>
      </c>
      <c r="AC2285" s="40">
        <v>0</v>
      </c>
      <c r="AD2285" s="119">
        <f>SUM(AD2278:AD2284)</f>
        <v>2380</v>
      </c>
      <c r="AE2285" s="21"/>
      <c r="AF2285" s="50" t="s">
        <v>94</v>
      </c>
      <c r="AG2285" s="40">
        <f t="shared" si="1397"/>
        <v>0</v>
      </c>
      <c r="AH2285" s="40"/>
      <c r="AI2285" s="119">
        <f>SUM(AI2278:AI2284)</f>
        <v>1760</v>
      </c>
    </row>
    <row r="2286" spans="2:35" x14ac:dyDescent="0.35">
      <c r="B2286" s="50" t="s">
        <v>97</v>
      </c>
      <c r="C2286" s="40">
        <v>667045</v>
      </c>
      <c r="D2286" s="23">
        <v>667225</v>
      </c>
      <c r="E2286" s="132">
        <f>D2286-C2286</f>
        <v>180</v>
      </c>
      <c r="F2286" s="21"/>
      <c r="G2286" s="50" t="s">
        <v>97</v>
      </c>
      <c r="H2286" s="40">
        <f t="shared" si="1388"/>
        <v>667225</v>
      </c>
      <c r="I2286" s="23">
        <v>667337</v>
      </c>
      <c r="J2286" s="119">
        <f>I2286-H2286</f>
        <v>112</v>
      </c>
      <c r="K2286" s="21"/>
      <c r="L2286" s="50" t="s">
        <v>97</v>
      </c>
      <c r="M2286" s="40">
        <f t="shared" si="1395"/>
        <v>667337</v>
      </c>
      <c r="N2286" s="40">
        <v>667557</v>
      </c>
      <c r="O2286" s="132">
        <f>N2286-M2286</f>
        <v>220</v>
      </c>
      <c r="P2286" s="21"/>
      <c r="Q2286" s="50" t="s">
        <v>97</v>
      </c>
      <c r="R2286" s="40">
        <f t="shared" si="1398"/>
        <v>667557</v>
      </c>
      <c r="S2286" s="23">
        <v>667700</v>
      </c>
      <c r="T2286" s="119">
        <f>S2286-R2286</f>
        <v>143</v>
      </c>
      <c r="U2286" s="21"/>
      <c r="V2286" s="50" t="s">
        <v>97</v>
      </c>
      <c r="W2286" s="23">
        <f t="shared" si="1392"/>
        <v>667700</v>
      </c>
      <c r="X2286" s="40">
        <v>667970</v>
      </c>
      <c r="Y2286" s="132">
        <f>X2286-W2286</f>
        <v>270</v>
      </c>
      <c r="Z2286" s="21"/>
      <c r="AA2286" s="50" t="s">
        <v>97</v>
      </c>
      <c r="AB2286" s="40">
        <f t="shared" si="1396"/>
        <v>667970</v>
      </c>
      <c r="AC2286" s="40">
        <v>668080</v>
      </c>
      <c r="AD2286" s="119">
        <f>AC2286-AB2286</f>
        <v>110</v>
      </c>
      <c r="AE2286" s="21"/>
      <c r="AF2286" s="50" t="s">
        <v>97</v>
      </c>
      <c r="AG2286" s="40">
        <f t="shared" si="1397"/>
        <v>668080</v>
      </c>
      <c r="AH2286" s="40">
        <v>668129</v>
      </c>
      <c r="AI2286" s="119">
        <f>AH2286-AG2286</f>
        <v>49</v>
      </c>
    </row>
    <row r="2287" spans="2:35" x14ac:dyDescent="0.35">
      <c r="B2287" s="29" t="s">
        <v>130</v>
      </c>
      <c r="C2287" s="40">
        <v>0</v>
      </c>
      <c r="D2287" s="23"/>
      <c r="E2287" s="121">
        <f>E2286+E2285+E2277+E2269+E2270+E2268+E2267+E2266+E2265</f>
        <v>6208</v>
      </c>
      <c r="F2287" s="21"/>
      <c r="G2287" s="29" t="s">
        <v>130</v>
      </c>
      <c r="H2287" s="40">
        <f t="shared" si="1388"/>
        <v>0</v>
      </c>
      <c r="I2287" s="23"/>
      <c r="J2287" s="121">
        <f>J2286+J2285+J2277+J2269+J2270+J2268+J2267+J2266+J2265</f>
        <v>6840</v>
      </c>
      <c r="K2287" s="21"/>
      <c r="L2287" s="29" t="s">
        <v>130</v>
      </c>
      <c r="M2287" s="40">
        <f t="shared" si="1395"/>
        <v>0</v>
      </c>
      <c r="N2287" s="40">
        <v>0</v>
      </c>
      <c r="O2287" s="121">
        <f>O2286+O2285+O2277+O2269+O2270+O2268+O2267+O2266+O2265</f>
        <v>5141</v>
      </c>
      <c r="P2287" s="21"/>
      <c r="Q2287" s="29" t="s">
        <v>130</v>
      </c>
      <c r="R2287" s="40">
        <f t="shared" si="1398"/>
        <v>0</v>
      </c>
      <c r="S2287" s="23"/>
      <c r="T2287" s="121">
        <f>T2286+T2285+T2277+T2269+T2270+T2268+T2267+T2266+T2265</f>
        <v>5370</v>
      </c>
      <c r="U2287" s="21"/>
      <c r="V2287" s="29" t="s">
        <v>130</v>
      </c>
      <c r="W2287" s="23">
        <f t="shared" si="1392"/>
        <v>0</v>
      </c>
      <c r="X2287" s="40">
        <v>0</v>
      </c>
      <c r="Y2287" s="121">
        <v>0</v>
      </c>
      <c r="Z2287" s="21"/>
      <c r="AA2287" s="29" t="s">
        <v>130</v>
      </c>
      <c r="AB2287" s="40">
        <f t="shared" si="1396"/>
        <v>0</v>
      </c>
      <c r="AC2287" s="40"/>
      <c r="AD2287" s="121">
        <f>AD2286+AD2285+AD2277+AD2269+AD2270+AD2268+AD2267+AD2266+AD2265</f>
        <v>5966</v>
      </c>
      <c r="AE2287" s="21"/>
      <c r="AF2287" s="29" t="s">
        <v>130</v>
      </c>
      <c r="AG2287" s="40">
        <f>AC2287</f>
        <v>0</v>
      </c>
      <c r="AH2287" s="40">
        <v>0</v>
      </c>
      <c r="AI2287" s="121">
        <f>AI2286+AI2285+AI2277+AI2269+AI2270+AI2268+AI2267+AI2266+AI2265</f>
        <v>6204</v>
      </c>
    </row>
    <row r="2288" spans="2:35" x14ac:dyDescent="0.35">
      <c r="B2288" s="21"/>
      <c r="C2288" s="21"/>
      <c r="D2288" s="21"/>
      <c r="E2288" s="123">
        <f>E2287-E2271+471</f>
        <v>5389</v>
      </c>
      <c r="F2288" s="21"/>
      <c r="G2288" s="21"/>
      <c r="H2288" s="21"/>
      <c r="I2288" s="21"/>
      <c r="J2288" s="123">
        <f>J2287-J2271+471</f>
        <v>5791</v>
      </c>
      <c r="K2288" s="21"/>
      <c r="L2288" s="21"/>
      <c r="M2288" s="21"/>
      <c r="N2288" s="21"/>
      <c r="O2288" s="123">
        <f>O2287-O2271+471</f>
        <v>4242</v>
      </c>
      <c r="P2288" s="21"/>
      <c r="Q2288" s="21"/>
      <c r="R2288" s="21"/>
      <c r="S2288" s="21"/>
      <c r="T2288" s="123">
        <f>T2287-T2271+471</f>
        <v>4281</v>
      </c>
      <c r="U2288" s="21"/>
      <c r="V2288" s="21"/>
      <c r="W2288" s="23"/>
      <c r="X2288" s="40">
        <v>0</v>
      </c>
      <c r="Y2288" s="123">
        <f>Y2287-Y2271+471</f>
        <v>-1229</v>
      </c>
      <c r="Z2288" s="21"/>
      <c r="AA2288" s="21"/>
      <c r="AB2288" s="21"/>
      <c r="AC2288" s="21"/>
      <c r="AD2288" s="123">
        <f>AD2287-AD2271+471</f>
        <v>4607</v>
      </c>
      <c r="AE2288" s="21"/>
      <c r="AF2288" s="21"/>
      <c r="AG2288" s="21"/>
      <c r="AH2288" s="21">
        <v>0</v>
      </c>
      <c r="AI2288" s="123">
        <f>AI2287-AI2271+471</f>
        <v>5435</v>
      </c>
    </row>
    <row r="2290" spans="2:35" x14ac:dyDescent="0.35">
      <c r="B2290" s="117" t="s">
        <v>114</v>
      </c>
      <c r="C2290" s="292" t="s">
        <v>2150</v>
      </c>
      <c r="D2290" s="293"/>
      <c r="E2290" s="294"/>
      <c r="F2290" s="21"/>
      <c r="G2290" s="117" t="s">
        <v>114</v>
      </c>
      <c r="H2290" s="292" t="s">
        <v>2151</v>
      </c>
      <c r="I2290" s="293"/>
      <c r="J2290" s="294"/>
      <c r="K2290" s="21"/>
      <c r="L2290" s="117" t="s">
        <v>114</v>
      </c>
      <c r="M2290" s="292" t="s">
        <v>2152</v>
      </c>
      <c r="N2290" s="293"/>
      <c r="O2290" s="294"/>
      <c r="P2290" s="21"/>
      <c r="Q2290" s="117" t="s">
        <v>114</v>
      </c>
      <c r="R2290" s="292" t="s">
        <v>2153</v>
      </c>
      <c r="S2290" s="293"/>
      <c r="T2290" s="294"/>
      <c r="U2290" s="21"/>
      <c r="V2290" s="117" t="s">
        <v>114</v>
      </c>
      <c r="W2290" s="292" t="s">
        <v>2154</v>
      </c>
      <c r="X2290" s="293"/>
      <c r="Y2290" s="294"/>
      <c r="Z2290" s="21"/>
      <c r="AA2290" s="117" t="s">
        <v>114</v>
      </c>
      <c r="AB2290" s="292" t="s">
        <v>2155</v>
      </c>
      <c r="AC2290" s="293"/>
      <c r="AD2290" s="294"/>
      <c r="AE2290" s="21"/>
      <c r="AF2290" s="117" t="s">
        <v>114</v>
      </c>
      <c r="AG2290" s="292" t="s">
        <v>2156</v>
      </c>
      <c r="AH2290" s="293"/>
      <c r="AI2290" s="294"/>
    </row>
    <row r="2291" spans="2:35" x14ac:dyDescent="0.35">
      <c r="B2291" s="50"/>
      <c r="C2291" s="118" t="s">
        <v>81</v>
      </c>
      <c r="D2291" s="118" t="s">
        <v>82</v>
      </c>
      <c r="E2291" s="118" t="s">
        <v>95</v>
      </c>
      <c r="F2291" s="21"/>
      <c r="G2291" s="50"/>
      <c r="H2291" s="118" t="s">
        <v>81</v>
      </c>
      <c r="I2291" s="118" t="s">
        <v>82</v>
      </c>
      <c r="J2291" s="118" t="s">
        <v>95</v>
      </c>
      <c r="K2291" s="21"/>
      <c r="L2291" s="50"/>
      <c r="M2291" s="118" t="s">
        <v>81</v>
      </c>
      <c r="N2291" s="118" t="s">
        <v>82</v>
      </c>
      <c r="O2291" s="118" t="s">
        <v>95</v>
      </c>
      <c r="P2291" s="21"/>
      <c r="Q2291" s="50"/>
      <c r="R2291" s="118" t="s">
        <v>81</v>
      </c>
      <c r="S2291" s="118" t="s">
        <v>82</v>
      </c>
      <c r="T2291" s="118" t="s">
        <v>95</v>
      </c>
      <c r="U2291" s="21"/>
      <c r="V2291" s="50"/>
      <c r="W2291" s="118" t="s">
        <v>81</v>
      </c>
      <c r="X2291" s="118" t="s">
        <v>82</v>
      </c>
      <c r="Y2291" s="118" t="s">
        <v>95</v>
      </c>
      <c r="Z2291" s="21"/>
      <c r="AA2291" s="50"/>
      <c r="AB2291" s="118" t="s">
        <v>81</v>
      </c>
      <c r="AC2291" s="118" t="s">
        <v>82</v>
      </c>
      <c r="AD2291" s="118" t="s">
        <v>95</v>
      </c>
      <c r="AE2291" s="21"/>
      <c r="AF2291" s="50"/>
      <c r="AG2291" s="118" t="s">
        <v>81</v>
      </c>
      <c r="AH2291" s="118" t="s">
        <v>82</v>
      </c>
      <c r="AI2291" s="118" t="s">
        <v>95</v>
      </c>
    </row>
    <row r="2292" spans="2:35" x14ac:dyDescent="0.35">
      <c r="B2292" s="50" t="s">
        <v>92</v>
      </c>
      <c r="C2292" s="40">
        <v>550447</v>
      </c>
      <c r="D2292" s="23">
        <v>550583</v>
      </c>
      <c r="E2292" s="119">
        <f>(D2292-C2292)*10</f>
        <v>1360</v>
      </c>
      <c r="F2292" s="21"/>
      <c r="G2292" s="50" t="s">
        <v>92</v>
      </c>
      <c r="H2292" s="40">
        <f t="shared" ref="H2292:H2314" si="1405">D2292</f>
        <v>550583</v>
      </c>
      <c r="I2292" s="23">
        <v>550690</v>
      </c>
      <c r="J2292" s="132">
        <v>1070</v>
      </c>
      <c r="K2292" s="21"/>
      <c r="L2292" s="50" t="s">
        <v>92</v>
      </c>
      <c r="M2292" s="40">
        <f>I2292</f>
        <v>550690</v>
      </c>
      <c r="N2292" s="40">
        <v>550843</v>
      </c>
      <c r="O2292" s="132">
        <v>1530</v>
      </c>
      <c r="P2292" s="21"/>
      <c r="Q2292" s="50" t="s">
        <v>92</v>
      </c>
      <c r="R2292" s="40">
        <f t="shared" ref="R2292:R2299" si="1406">N2292</f>
        <v>550843</v>
      </c>
      <c r="S2292" s="23">
        <v>550949</v>
      </c>
      <c r="T2292" s="132">
        <f t="shared" ref="T2292:T2297" si="1407">S2292-R2292</f>
        <v>106</v>
      </c>
      <c r="U2292" s="21"/>
      <c r="V2292" s="50" t="s">
        <v>92</v>
      </c>
      <c r="W2292" s="23">
        <f t="shared" ref="W2292:W2314" si="1408">S2292</f>
        <v>550949</v>
      </c>
      <c r="X2292" s="40">
        <v>551106</v>
      </c>
      <c r="Y2292" s="132">
        <f t="shared" ref="Y2292:Y2297" si="1409">X2292-W2292</f>
        <v>157</v>
      </c>
      <c r="Z2292" s="21"/>
      <c r="AA2292" s="50" t="s">
        <v>92</v>
      </c>
      <c r="AB2292" s="40">
        <f>X2292</f>
        <v>551106</v>
      </c>
      <c r="AC2292" s="40">
        <v>551255</v>
      </c>
      <c r="AD2292" s="132">
        <f t="shared" ref="AD2292:AD2297" si="1410">AC2292-AB2292</f>
        <v>149</v>
      </c>
      <c r="AE2292" s="21"/>
      <c r="AF2292" s="50" t="s">
        <v>92</v>
      </c>
      <c r="AG2292" s="40">
        <f>AC2292</f>
        <v>551255</v>
      </c>
      <c r="AH2292" s="40">
        <v>551399</v>
      </c>
      <c r="AI2292" s="132">
        <f t="shared" ref="AI2292:AI2297" si="1411">AH2292-AG2292</f>
        <v>144</v>
      </c>
    </row>
    <row r="2293" spans="2:35" x14ac:dyDescent="0.35">
      <c r="B2293" s="50" t="s">
        <v>6</v>
      </c>
      <c r="C2293" s="40">
        <v>433053</v>
      </c>
      <c r="D2293" s="23">
        <v>433248</v>
      </c>
      <c r="E2293" s="119">
        <f>D2293-C2293</f>
        <v>195</v>
      </c>
      <c r="F2293" s="21"/>
      <c r="G2293" s="50" t="s">
        <v>6</v>
      </c>
      <c r="H2293" s="40">
        <f t="shared" si="1405"/>
        <v>433248</v>
      </c>
      <c r="I2293" s="23">
        <v>433486</v>
      </c>
      <c r="J2293" s="119">
        <f>I2293-H2293</f>
        <v>238</v>
      </c>
      <c r="K2293" s="21"/>
      <c r="L2293" s="50" t="s">
        <v>6</v>
      </c>
      <c r="M2293" s="40">
        <f t="shared" ref="M2293:M2314" si="1412">I2293</f>
        <v>433486</v>
      </c>
      <c r="N2293" s="40">
        <v>433698</v>
      </c>
      <c r="O2293" s="119">
        <f>N2293-M2293</f>
        <v>212</v>
      </c>
      <c r="P2293" s="21"/>
      <c r="Q2293" s="50" t="s">
        <v>6</v>
      </c>
      <c r="R2293" s="40">
        <f t="shared" si="1406"/>
        <v>433698</v>
      </c>
      <c r="S2293" s="23">
        <v>433916</v>
      </c>
      <c r="T2293" s="119">
        <f t="shared" si="1407"/>
        <v>218</v>
      </c>
      <c r="U2293" s="21"/>
      <c r="V2293" s="50" t="s">
        <v>6</v>
      </c>
      <c r="W2293" s="23">
        <f t="shared" si="1408"/>
        <v>433916</v>
      </c>
      <c r="X2293" s="40">
        <v>434148</v>
      </c>
      <c r="Y2293" s="119">
        <f t="shared" si="1409"/>
        <v>232</v>
      </c>
      <c r="Z2293" s="21"/>
      <c r="AA2293" s="50" t="s">
        <v>6</v>
      </c>
      <c r="AB2293" s="40">
        <f>X2293</f>
        <v>434148</v>
      </c>
      <c r="AC2293" s="40">
        <v>434357</v>
      </c>
      <c r="AD2293" s="119">
        <f t="shared" si="1410"/>
        <v>209</v>
      </c>
      <c r="AE2293" s="21"/>
      <c r="AF2293" s="50" t="s">
        <v>6</v>
      </c>
      <c r="AG2293" s="40">
        <f>AC2293</f>
        <v>434357</v>
      </c>
      <c r="AH2293" s="40">
        <v>434613</v>
      </c>
      <c r="AI2293" s="132">
        <f t="shared" si="1411"/>
        <v>256</v>
      </c>
    </row>
    <row r="2294" spans="2:35" x14ac:dyDescent="0.35">
      <c r="B2294" s="50" t="s">
        <v>103</v>
      </c>
      <c r="C2294" s="40">
        <v>322373</v>
      </c>
      <c r="D2294" s="23">
        <v>323108</v>
      </c>
      <c r="E2294" s="119">
        <f>D2294-C2294</f>
        <v>735</v>
      </c>
      <c r="F2294" s="21"/>
      <c r="G2294" s="50" t="s">
        <v>103</v>
      </c>
      <c r="H2294" s="40">
        <f t="shared" si="1405"/>
        <v>323108</v>
      </c>
      <c r="I2294" s="23">
        <v>323831</v>
      </c>
      <c r="J2294" s="119">
        <f>I2294-H2294</f>
        <v>723</v>
      </c>
      <c r="K2294" s="21"/>
      <c r="L2294" s="50" t="s">
        <v>103</v>
      </c>
      <c r="M2294" s="40">
        <f t="shared" si="1412"/>
        <v>323831</v>
      </c>
      <c r="N2294" s="40">
        <v>324576</v>
      </c>
      <c r="O2294" s="132">
        <f>N2294-M2294</f>
        <v>745</v>
      </c>
      <c r="P2294" s="21"/>
      <c r="Q2294" s="50" t="s">
        <v>103</v>
      </c>
      <c r="R2294" s="40">
        <f t="shared" si="1406"/>
        <v>324576</v>
      </c>
      <c r="S2294" s="23">
        <v>325297</v>
      </c>
      <c r="T2294" s="119">
        <f t="shared" si="1407"/>
        <v>721</v>
      </c>
      <c r="U2294" s="21"/>
      <c r="V2294" s="50" t="s">
        <v>103</v>
      </c>
      <c r="W2294" s="23">
        <f t="shared" si="1408"/>
        <v>325297</v>
      </c>
      <c r="X2294" s="40">
        <v>326043</v>
      </c>
      <c r="Y2294" s="119">
        <f t="shared" si="1409"/>
        <v>746</v>
      </c>
      <c r="Z2294" s="21"/>
      <c r="AA2294" s="50" t="s">
        <v>103</v>
      </c>
      <c r="AB2294" s="40">
        <f t="shared" ref="AB2294:AB2314" si="1413">X2294</f>
        <v>326043</v>
      </c>
      <c r="AC2294" s="40">
        <v>326782</v>
      </c>
      <c r="AD2294" s="132">
        <f t="shared" si="1410"/>
        <v>739</v>
      </c>
      <c r="AE2294" s="21"/>
      <c r="AF2294" s="50" t="s">
        <v>103</v>
      </c>
      <c r="AG2294" s="40">
        <f t="shared" ref="AG2294:AG2313" si="1414">AC2294</f>
        <v>326782</v>
      </c>
      <c r="AH2294" s="40">
        <v>327512</v>
      </c>
      <c r="AI2294" s="132">
        <f t="shared" si="1411"/>
        <v>730</v>
      </c>
    </row>
    <row r="2295" spans="2:35" x14ac:dyDescent="0.35">
      <c r="B2295" s="28" t="s">
        <v>100</v>
      </c>
      <c r="C2295" s="40">
        <v>246942</v>
      </c>
      <c r="D2295" s="23">
        <v>247192</v>
      </c>
      <c r="E2295" s="119">
        <f>D2295-C2295</f>
        <v>250</v>
      </c>
      <c r="F2295" s="21"/>
      <c r="G2295" s="28" t="s">
        <v>100</v>
      </c>
      <c r="H2295" s="40">
        <f t="shared" si="1405"/>
        <v>247192</v>
      </c>
      <c r="I2295" s="23">
        <v>247442</v>
      </c>
      <c r="J2295" s="119">
        <f>I2295-H2295</f>
        <v>250</v>
      </c>
      <c r="K2295" s="21"/>
      <c r="L2295" s="28" t="s">
        <v>100</v>
      </c>
      <c r="M2295" s="40">
        <f t="shared" si="1412"/>
        <v>247442</v>
      </c>
      <c r="N2295" s="40">
        <v>247692</v>
      </c>
      <c r="O2295" s="119">
        <f>N2295-M2295</f>
        <v>250</v>
      </c>
      <c r="P2295" s="21"/>
      <c r="Q2295" s="28" t="s">
        <v>100</v>
      </c>
      <c r="R2295" s="40">
        <f t="shared" si="1406"/>
        <v>247692</v>
      </c>
      <c r="S2295" s="23">
        <v>247942</v>
      </c>
      <c r="T2295" s="119">
        <f t="shared" si="1407"/>
        <v>250</v>
      </c>
      <c r="U2295" s="21"/>
      <c r="V2295" s="28" t="s">
        <v>100</v>
      </c>
      <c r="W2295" s="23">
        <f t="shared" si="1408"/>
        <v>247942</v>
      </c>
      <c r="X2295" s="40">
        <v>248202</v>
      </c>
      <c r="Y2295" s="132">
        <f t="shared" si="1409"/>
        <v>260</v>
      </c>
      <c r="Z2295" s="21"/>
      <c r="AA2295" s="28" t="s">
        <v>100</v>
      </c>
      <c r="AB2295" s="40">
        <f t="shared" si="1413"/>
        <v>248202</v>
      </c>
      <c r="AC2295" s="40">
        <v>248442</v>
      </c>
      <c r="AD2295" s="119">
        <f t="shared" si="1410"/>
        <v>240</v>
      </c>
      <c r="AE2295" s="21"/>
      <c r="AF2295" s="28" t="s">
        <v>100</v>
      </c>
      <c r="AG2295" s="40">
        <f t="shared" si="1414"/>
        <v>248442</v>
      </c>
      <c r="AH2295" s="40">
        <v>248692</v>
      </c>
      <c r="AI2295" s="119">
        <f t="shared" si="1411"/>
        <v>250</v>
      </c>
    </row>
    <row r="2296" spans="2:35" x14ac:dyDescent="0.35">
      <c r="B2296" s="28" t="s">
        <v>1176</v>
      </c>
      <c r="C2296" s="40">
        <v>516</v>
      </c>
      <c r="D2296" s="23">
        <v>516</v>
      </c>
      <c r="E2296" s="119">
        <f>D2296-C2296</f>
        <v>0</v>
      </c>
      <c r="F2296" s="21"/>
      <c r="G2296" s="28" t="s">
        <v>1176</v>
      </c>
      <c r="H2296" s="40">
        <f t="shared" si="1405"/>
        <v>516</v>
      </c>
      <c r="I2296" s="23">
        <v>516</v>
      </c>
      <c r="J2296" s="119">
        <f>I2296-H2296</f>
        <v>0</v>
      </c>
      <c r="K2296" s="21"/>
      <c r="L2296" s="28" t="s">
        <v>1176</v>
      </c>
      <c r="M2296" s="40">
        <f t="shared" si="1412"/>
        <v>516</v>
      </c>
      <c r="N2296" s="40">
        <v>516</v>
      </c>
      <c r="O2296" s="119">
        <f>N2296-M2296</f>
        <v>0</v>
      </c>
      <c r="P2296" s="21"/>
      <c r="Q2296" s="28" t="s">
        <v>1176</v>
      </c>
      <c r="R2296" s="40">
        <f t="shared" si="1406"/>
        <v>516</v>
      </c>
      <c r="S2296" s="23">
        <v>516</v>
      </c>
      <c r="T2296" s="119">
        <f t="shared" si="1407"/>
        <v>0</v>
      </c>
      <c r="U2296" s="21"/>
      <c r="V2296" s="28" t="s">
        <v>1176</v>
      </c>
      <c r="W2296" s="23">
        <f t="shared" si="1408"/>
        <v>516</v>
      </c>
      <c r="X2296" s="40">
        <v>516</v>
      </c>
      <c r="Y2296" s="119">
        <f t="shared" si="1409"/>
        <v>0</v>
      </c>
      <c r="Z2296" s="21"/>
      <c r="AA2296" s="28" t="s">
        <v>1176</v>
      </c>
      <c r="AB2296" s="40">
        <f t="shared" si="1413"/>
        <v>516</v>
      </c>
      <c r="AC2296" s="40">
        <v>516</v>
      </c>
      <c r="AD2296" s="119">
        <f t="shared" si="1410"/>
        <v>0</v>
      </c>
      <c r="AE2296" s="21"/>
      <c r="AF2296" s="28" t="s">
        <v>1176</v>
      </c>
      <c r="AG2296" s="40">
        <f t="shared" si="1414"/>
        <v>516</v>
      </c>
      <c r="AH2296" s="40">
        <v>516</v>
      </c>
      <c r="AI2296" s="119">
        <f t="shared" si="1411"/>
        <v>0</v>
      </c>
    </row>
    <row r="2297" spans="2:35" x14ac:dyDescent="0.35">
      <c r="B2297" s="28" t="s">
        <v>1179</v>
      </c>
      <c r="C2297" s="40">
        <v>12279</v>
      </c>
      <c r="D2297" s="23">
        <v>12279</v>
      </c>
      <c r="E2297" s="119">
        <f>D2297-C2297</f>
        <v>0</v>
      </c>
      <c r="F2297" s="21"/>
      <c r="G2297" s="28" t="s">
        <v>1179</v>
      </c>
      <c r="H2297" s="40">
        <f t="shared" si="1405"/>
        <v>12279</v>
      </c>
      <c r="I2297" s="23">
        <v>12279</v>
      </c>
      <c r="J2297" s="119">
        <f>I2297-H2297</f>
        <v>0</v>
      </c>
      <c r="K2297" s="21"/>
      <c r="L2297" s="28" t="s">
        <v>1179</v>
      </c>
      <c r="M2297" s="40">
        <f t="shared" si="1412"/>
        <v>12279</v>
      </c>
      <c r="N2297" s="40">
        <v>12279</v>
      </c>
      <c r="O2297" s="119">
        <f>N2297-M2297</f>
        <v>0</v>
      </c>
      <c r="P2297" s="21"/>
      <c r="Q2297" s="28" t="s">
        <v>1179</v>
      </c>
      <c r="R2297" s="40">
        <f t="shared" si="1406"/>
        <v>12279</v>
      </c>
      <c r="S2297" s="23">
        <v>12279</v>
      </c>
      <c r="T2297" s="119">
        <f t="shared" si="1407"/>
        <v>0</v>
      </c>
      <c r="U2297" s="21"/>
      <c r="V2297" s="28" t="s">
        <v>1179</v>
      </c>
      <c r="W2297" s="23">
        <f t="shared" si="1408"/>
        <v>12279</v>
      </c>
      <c r="X2297" s="40">
        <v>12279</v>
      </c>
      <c r="Y2297" s="119">
        <f t="shared" si="1409"/>
        <v>0</v>
      </c>
      <c r="Z2297" s="21"/>
      <c r="AA2297" s="28" t="s">
        <v>1179</v>
      </c>
      <c r="AB2297" s="40">
        <f t="shared" si="1413"/>
        <v>12279</v>
      </c>
      <c r="AC2297" s="40">
        <v>12279</v>
      </c>
      <c r="AD2297" s="119">
        <f t="shared" si="1410"/>
        <v>0</v>
      </c>
      <c r="AE2297" s="21"/>
      <c r="AF2297" s="28" t="s">
        <v>1179</v>
      </c>
      <c r="AG2297" s="40">
        <f t="shared" si="1414"/>
        <v>12279</v>
      </c>
      <c r="AH2297" s="40">
        <v>12279</v>
      </c>
      <c r="AI2297" s="119">
        <f t="shared" si="1411"/>
        <v>0</v>
      </c>
    </row>
    <row r="2298" spans="2:35" x14ac:dyDescent="0.35">
      <c r="B2298" s="50" t="s">
        <v>3</v>
      </c>
      <c r="C2298" s="40">
        <v>424153</v>
      </c>
      <c r="D2298" s="23">
        <v>424308</v>
      </c>
      <c r="E2298" s="119">
        <f>(D2298-C2298)*10</f>
        <v>1550</v>
      </c>
      <c r="F2298" s="21"/>
      <c r="G2298" s="50" t="s">
        <v>3</v>
      </c>
      <c r="H2298" s="40">
        <f t="shared" si="1405"/>
        <v>424308</v>
      </c>
      <c r="I2298" s="23">
        <v>424468</v>
      </c>
      <c r="J2298" s="132">
        <v>1600</v>
      </c>
      <c r="K2298" s="21"/>
      <c r="L2298" s="50" t="s">
        <v>3</v>
      </c>
      <c r="M2298" s="40">
        <f t="shared" si="1412"/>
        <v>424468</v>
      </c>
      <c r="N2298" s="40">
        <v>424580</v>
      </c>
      <c r="O2298" s="119">
        <f>(N2298-M2298)*10</f>
        <v>1120</v>
      </c>
      <c r="P2298" s="21"/>
      <c r="Q2298" s="50" t="s">
        <v>3</v>
      </c>
      <c r="R2298" s="40">
        <f t="shared" si="1406"/>
        <v>424580</v>
      </c>
      <c r="S2298" s="23">
        <v>424745</v>
      </c>
      <c r="T2298" s="119">
        <f>(S2298-R2298)*10</f>
        <v>1650</v>
      </c>
      <c r="U2298" s="21"/>
      <c r="V2298" s="50" t="s">
        <v>3</v>
      </c>
      <c r="W2298" s="23">
        <f t="shared" si="1408"/>
        <v>424745</v>
      </c>
      <c r="X2298" s="40">
        <v>424915</v>
      </c>
      <c r="Y2298" s="119">
        <f>(X2298-W2298)*10</f>
        <v>1700</v>
      </c>
      <c r="Z2298" s="21"/>
      <c r="AA2298" s="50" t="s">
        <v>3</v>
      </c>
      <c r="AB2298" s="40">
        <f t="shared" si="1413"/>
        <v>424915</v>
      </c>
      <c r="AC2298" s="40">
        <v>425062</v>
      </c>
      <c r="AD2298" s="119">
        <f>(AC2298-AB2298)*10</f>
        <v>1470</v>
      </c>
      <c r="AE2298" s="21"/>
      <c r="AF2298" s="50" t="s">
        <v>3</v>
      </c>
      <c r="AG2298" s="40">
        <f t="shared" si="1414"/>
        <v>425062</v>
      </c>
      <c r="AH2298" s="40">
        <v>425231</v>
      </c>
      <c r="AI2298" s="119">
        <f>(AH2298-AG2298)*10</f>
        <v>1690</v>
      </c>
    </row>
    <row r="2299" spans="2:35" x14ac:dyDescent="0.35">
      <c r="B2299" s="50" t="s">
        <v>83</v>
      </c>
      <c r="C2299" s="40">
        <v>33908</v>
      </c>
      <c r="D2299" s="23">
        <v>33917</v>
      </c>
      <c r="E2299" s="119">
        <f>D2299-Supply!C2299</f>
        <v>9</v>
      </c>
      <c r="F2299" s="21"/>
      <c r="G2299" s="50" t="s">
        <v>83</v>
      </c>
      <c r="H2299" s="40">
        <f t="shared" si="1405"/>
        <v>33917</v>
      </c>
      <c r="I2299" s="23">
        <v>33924</v>
      </c>
      <c r="J2299" s="132">
        <f>I2299-H2299</f>
        <v>7</v>
      </c>
      <c r="K2299" s="21"/>
      <c r="L2299" s="50" t="s">
        <v>83</v>
      </c>
      <c r="M2299" s="40">
        <f t="shared" si="1412"/>
        <v>33924</v>
      </c>
      <c r="N2299" s="40">
        <v>33931</v>
      </c>
      <c r="O2299" s="132">
        <f>N2299-Supply!M2299</f>
        <v>7</v>
      </c>
      <c r="P2299" s="21"/>
      <c r="Q2299" s="50" t="s">
        <v>83</v>
      </c>
      <c r="R2299" s="40">
        <f t="shared" si="1406"/>
        <v>33931</v>
      </c>
      <c r="S2299" s="23">
        <v>33937</v>
      </c>
      <c r="T2299" s="132">
        <f>S2299-Supply!R2299</f>
        <v>6</v>
      </c>
      <c r="U2299" s="21"/>
      <c r="V2299" s="50" t="s">
        <v>83</v>
      </c>
      <c r="W2299" s="23">
        <f t="shared" si="1408"/>
        <v>33937</v>
      </c>
      <c r="X2299" s="40">
        <v>33949</v>
      </c>
      <c r="Y2299" s="132">
        <f>X2299-W2299</f>
        <v>12</v>
      </c>
      <c r="Z2299" s="21"/>
      <c r="AA2299" s="50" t="s">
        <v>83</v>
      </c>
      <c r="AB2299" s="40">
        <f t="shared" si="1413"/>
        <v>33949</v>
      </c>
      <c r="AC2299" s="40">
        <v>33967</v>
      </c>
      <c r="AD2299" s="132">
        <f>AC2299-Supply!AB2299</f>
        <v>18</v>
      </c>
      <c r="AE2299" s="21"/>
      <c r="AF2299" s="50" t="s">
        <v>83</v>
      </c>
      <c r="AG2299" s="40">
        <f t="shared" si="1414"/>
        <v>33967</v>
      </c>
      <c r="AH2299" s="40">
        <v>33977</v>
      </c>
      <c r="AI2299" s="132">
        <f>AH2299-Supply!AG2299</f>
        <v>10</v>
      </c>
    </row>
    <row r="2300" spans="2:35" x14ac:dyDescent="0.35">
      <c r="B2300" s="50" t="s">
        <v>84</v>
      </c>
      <c r="C2300" s="40">
        <v>66615</v>
      </c>
      <c r="D2300" s="23">
        <v>66653</v>
      </c>
      <c r="E2300" s="119">
        <f>D2300-Supply!C2300</f>
        <v>38</v>
      </c>
      <c r="F2300" s="21"/>
      <c r="G2300" s="50" t="s">
        <v>84</v>
      </c>
      <c r="H2300" s="40">
        <f t="shared" si="1405"/>
        <v>66653</v>
      </c>
      <c r="I2300" s="23">
        <v>66680</v>
      </c>
      <c r="J2300" s="119">
        <f>I2300-H2300</f>
        <v>27</v>
      </c>
      <c r="K2300" s="21"/>
      <c r="L2300" s="50" t="s">
        <v>84</v>
      </c>
      <c r="M2300" s="40">
        <f t="shared" si="1412"/>
        <v>66680</v>
      </c>
      <c r="N2300" s="40">
        <v>66740</v>
      </c>
      <c r="O2300" s="119">
        <f>N2300-M2300</f>
        <v>60</v>
      </c>
      <c r="P2300" s="21"/>
      <c r="Q2300" s="50" t="s">
        <v>84</v>
      </c>
      <c r="R2300" s="40">
        <f>N2300</f>
        <v>66740</v>
      </c>
      <c r="S2300" s="23">
        <v>66807</v>
      </c>
      <c r="T2300" s="132">
        <f>S2300-R2300</f>
        <v>67</v>
      </c>
      <c r="U2300" s="21"/>
      <c r="V2300" s="50" t="s">
        <v>84</v>
      </c>
      <c r="W2300" s="23">
        <f t="shared" si="1408"/>
        <v>66807</v>
      </c>
      <c r="X2300" s="40">
        <v>66844</v>
      </c>
      <c r="Y2300" s="132">
        <v>75</v>
      </c>
      <c r="Z2300" s="21"/>
      <c r="AA2300" s="50" t="s">
        <v>84</v>
      </c>
      <c r="AB2300" s="40">
        <f t="shared" si="1413"/>
        <v>66844</v>
      </c>
      <c r="AC2300" s="40">
        <v>66865</v>
      </c>
      <c r="AD2300" s="132">
        <f>AC2300-AB2300</f>
        <v>21</v>
      </c>
      <c r="AE2300" s="21"/>
      <c r="AF2300" s="50" t="s">
        <v>84</v>
      </c>
      <c r="AG2300" s="40">
        <f t="shared" si="1414"/>
        <v>66865</v>
      </c>
      <c r="AH2300" s="40">
        <v>66875</v>
      </c>
      <c r="AI2300" s="119">
        <f>AH2300-AG2300</f>
        <v>10</v>
      </c>
    </row>
    <row r="2301" spans="2:35" x14ac:dyDescent="0.35">
      <c r="B2301" s="50" t="s">
        <v>98</v>
      </c>
      <c r="C2301" s="40">
        <v>139852</v>
      </c>
      <c r="D2301" s="23">
        <v>139852</v>
      </c>
      <c r="E2301" s="119">
        <f>D2301-C2301</f>
        <v>0</v>
      </c>
      <c r="F2301" s="21"/>
      <c r="G2301" s="50" t="s">
        <v>98</v>
      </c>
      <c r="H2301" s="40">
        <f t="shared" si="1405"/>
        <v>139852</v>
      </c>
      <c r="I2301" s="23">
        <v>139852</v>
      </c>
      <c r="J2301" s="119">
        <f>I2301-H2301</f>
        <v>0</v>
      </c>
      <c r="K2301" s="21"/>
      <c r="L2301" s="50" t="s">
        <v>98</v>
      </c>
      <c r="M2301" s="40">
        <f t="shared" si="1412"/>
        <v>139852</v>
      </c>
      <c r="N2301" s="40">
        <v>139852</v>
      </c>
      <c r="O2301" s="119">
        <f>N2301-M2301</f>
        <v>0</v>
      </c>
      <c r="P2301" s="21"/>
      <c r="Q2301" s="50" t="s">
        <v>98</v>
      </c>
      <c r="R2301" s="40">
        <f t="shared" ref="R2301:R2314" si="1415">N2301</f>
        <v>139852</v>
      </c>
      <c r="S2301" s="23">
        <v>139852</v>
      </c>
      <c r="T2301" s="119">
        <f>S2301-R2301</f>
        <v>0</v>
      </c>
      <c r="U2301" s="21"/>
      <c r="V2301" s="50" t="s">
        <v>98</v>
      </c>
      <c r="W2301" s="23">
        <f t="shared" si="1408"/>
        <v>139852</v>
      </c>
      <c r="X2301" s="40">
        <v>139852</v>
      </c>
      <c r="Y2301" s="119">
        <f>X2301-W2301</f>
        <v>0</v>
      </c>
      <c r="Z2301" s="21"/>
      <c r="AA2301" s="50" t="s">
        <v>98</v>
      </c>
      <c r="AB2301" s="40">
        <f t="shared" si="1413"/>
        <v>139852</v>
      </c>
      <c r="AC2301" s="40">
        <v>139852</v>
      </c>
      <c r="AD2301" s="132">
        <v>0</v>
      </c>
      <c r="AE2301" s="21"/>
      <c r="AF2301" s="50" t="s">
        <v>98</v>
      </c>
      <c r="AG2301" s="40">
        <f t="shared" si="1414"/>
        <v>139852</v>
      </c>
      <c r="AH2301" s="40">
        <v>139852</v>
      </c>
      <c r="AI2301" s="119">
        <f>AH2301-AG2301</f>
        <v>0</v>
      </c>
    </row>
    <row r="2302" spans="2:35" x14ac:dyDescent="0.35">
      <c r="B2302" s="50" t="s">
        <v>85</v>
      </c>
      <c r="C2302" s="40">
        <v>1082</v>
      </c>
      <c r="D2302" s="23">
        <v>1082</v>
      </c>
      <c r="E2302" s="119">
        <f>D2302-C2302</f>
        <v>0</v>
      </c>
      <c r="F2302" s="21"/>
      <c r="G2302" s="50" t="s">
        <v>85</v>
      </c>
      <c r="H2302" s="40">
        <f t="shared" si="1405"/>
        <v>1082</v>
      </c>
      <c r="I2302" s="23">
        <v>1082</v>
      </c>
      <c r="J2302" s="119">
        <f>I2302-H2302</f>
        <v>0</v>
      </c>
      <c r="K2302" s="21"/>
      <c r="L2302" s="50" t="s">
        <v>85</v>
      </c>
      <c r="M2302" s="40">
        <f t="shared" si="1412"/>
        <v>1082</v>
      </c>
      <c r="N2302" s="40">
        <v>1082</v>
      </c>
      <c r="O2302" s="119">
        <f>N2302-M2302</f>
        <v>0</v>
      </c>
      <c r="P2302" s="21"/>
      <c r="Q2302" s="50" t="s">
        <v>85</v>
      </c>
      <c r="R2302" s="40">
        <f t="shared" si="1415"/>
        <v>1082</v>
      </c>
      <c r="S2302" s="23">
        <v>1082</v>
      </c>
      <c r="T2302" s="119">
        <f>S2302-R2302</f>
        <v>0</v>
      </c>
      <c r="U2302" s="21"/>
      <c r="V2302" s="50" t="s">
        <v>85</v>
      </c>
      <c r="W2302" s="23">
        <f t="shared" si="1408"/>
        <v>1082</v>
      </c>
      <c r="X2302" s="40">
        <v>1082</v>
      </c>
      <c r="Y2302" s="119">
        <f>X2302-W2302</f>
        <v>0</v>
      </c>
      <c r="Z2302" s="21"/>
      <c r="AA2302" s="50" t="s">
        <v>85</v>
      </c>
      <c r="AB2302" s="40">
        <f t="shared" si="1413"/>
        <v>1082</v>
      </c>
      <c r="AC2302" s="40">
        <v>1082</v>
      </c>
      <c r="AD2302" s="132">
        <f>AC2302-AB2302</f>
        <v>0</v>
      </c>
      <c r="AE2302" s="21"/>
      <c r="AF2302" s="50" t="s">
        <v>85</v>
      </c>
      <c r="AG2302" s="40">
        <f t="shared" si="1414"/>
        <v>1082</v>
      </c>
      <c r="AH2302" s="40">
        <v>1082</v>
      </c>
      <c r="AI2302" s="119">
        <f>AH2302-AG2302</f>
        <v>0</v>
      </c>
    </row>
    <row r="2303" spans="2:35" x14ac:dyDescent="0.35">
      <c r="B2303" s="50" t="s">
        <v>86</v>
      </c>
      <c r="C2303" s="40">
        <v>18638</v>
      </c>
      <c r="D2303" s="23">
        <v>18779</v>
      </c>
      <c r="E2303" s="119">
        <f>D2303-C2303</f>
        <v>141</v>
      </c>
      <c r="F2303" s="21"/>
      <c r="G2303" s="50" t="s">
        <v>86</v>
      </c>
      <c r="H2303" s="40">
        <f t="shared" si="1405"/>
        <v>18779</v>
      </c>
      <c r="I2303" s="23">
        <v>18937</v>
      </c>
      <c r="J2303" s="119">
        <f>I2303-H2303</f>
        <v>158</v>
      </c>
      <c r="K2303" s="21"/>
      <c r="L2303" s="50" t="s">
        <v>86</v>
      </c>
      <c r="M2303" s="40">
        <f t="shared" si="1412"/>
        <v>18937</v>
      </c>
      <c r="N2303" s="40">
        <v>19149</v>
      </c>
      <c r="O2303" s="132">
        <f>N2303-M2303</f>
        <v>212</v>
      </c>
      <c r="P2303" s="21"/>
      <c r="Q2303" s="50" t="s">
        <v>86</v>
      </c>
      <c r="R2303" s="40">
        <f t="shared" si="1415"/>
        <v>19149</v>
      </c>
      <c r="S2303" s="23">
        <v>19341</v>
      </c>
      <c r="T2303" s="119">
        <f>S2303-R2303</f>
        <v>192</v>
      </c>
      <c r="U2303" s="21"/>
      <c r="V2303" s="50" t="s">
        <v>86</v>
      </c>
      <c r="W2303" s="23">
        <f t="shared" si="1408"/>
        <v>19341</v>
      </c>
      <c r="X2303" s="40">
        <v>19563</v>
      </c>
      <c r="Y2303" s="119">
        <f>X2303-W2303</f>
        <v>222</v>
      </c>
      <c r="Z2303" s="21"/>
      <c r="AA2303" s="50" t="s">
        <v>86</v>
      </c>
      <c r="AB2303" s="40">
        <f t="shared" si="1413"/>
        <v>19563</v>
      </c>
      <c r="AC2303" s="40">
        <v>19751</v>
      </c>
      <c r="AD2303" s="132">
        <v>188</v>
      </c>
      <c r="AE2303" s="21"/>
      <c r="AF2303" s="50" t="s">
        <v>86</v>
      </c>
      <c r="AG2303" s="40">
        <f t="shared" si="1414"/>
        <v>19751</v>
      </c>
      <c r="AH2303" s="40">
        <v>19964</v>
      </c>
      <c r="AI2303" s="119">
        <f>AH2303-AG2303</f>
        <v>213</v>
      </c>
    </row>
    <row r="2304" spans="2:35" x14ac:dyDescent="0.35">
      <c r="B2304" s="50" t="s">
        <v>93</v>
      </c>
      <c r="C2304" s="40"/>
      <c r="D2304" s="23">
        <v>0</v>
      </c>
      <c r="E2304" s="119">
        <f>E2303+E2302+E2301+E2300+E2299+E2298</f>
        <v>1738</v>
      </c>
      <c r="F2304" s="21"/>
      <c r="G2304" s="50" t="s">
        <v>93</v>
      </c>
      <c r="H2304" s="40">
        <f t="shared" si="1405"/>
        <v>0</v>
      </c>
      <c r="I2304" s="23"/>
      <c r="J2304" s="119">
        <f>J2303+J2302+J2301+J2300+J2299+J2298</f>
        <v>1792</v>
      </c>
      <c r="K2304" s="21"/>
      <c r="L2304" s="50" t="s">
        <v>93</v>
      </c>
      <c r="M2304" s="40">
        <f t="shared" si="1412"/>
        <v>0</v>
      </c>
      <c r="N2304" s="40"/>
      <c r="O2304" s="119">
        <f>O2303+O2302+O2301+O2300+O2299+O2298</f>
        <v>1399</v>
      </c>
      <c r="P2304" s="21"/>
      <c r="Q2304" s="50" t="s">
        <v>93</v>
      </c>
      <c r="R2304" s="40">
        <f t="shared" si="1415"/>
        <v>0</v>
      </c>
      <c r="S2304" s="23">
        <v>0</v>
      </c>
      <c r="T2304" s="119">
        <f>T2303+T2302+T2301+T2300+T2299+T2298</f>
        <v>1915</v>
      </c>
      <c r="U2304" s="21"/>
      <c r="V2304" s="50" t="s">
        <v>93</v>
      </c>
      <c r="W2304" s="23">
        <f t="shared" si="1408"/>
        <v>0</v>
      </c>
      <c r="X2304" s="40">
        <v>0</v>
      </c>
      <c r="Y2304" s="132">
        <v>1759</v>
      </c>
      <c r="Z2304" s="21"/>
      <c r="AA2304" s="50" t="s">
        <v>93</v>
      </c>
      <c r="AB2304" s="40">
        <f t="shared" si="1413"/>
        <v>0</v>
      </c>
      <c r="AC2304" s="40">
        <v>0</v>
      </c>
      <c r="AD2304" s="132">
        <v>1697</v>
      </c>
      <c r="AE2304" s="21"/>
      <c r="AF2304" s="50" t="s">
        <v>93</v>
      </c>
      <c r="AG2304" s="40">
        <f t="shared" si="1414"/>
        <v>0</v>
      </c>
      <c r="AH2304" s="40">
        <v>0</v>
      </c>
      <c r="AI2304" s="119">
        <f>AI2303+AI2302+AI2301+AI2300+AI2299+AI2298</f>
        <v>1923</v>
      </c>
    </row>
    <row r="2305" spans="2:35" x14ac:dyDescent="0.35">
      <c r="B2305" s="50" t="s">
        <v>87</v>
      </c>
      <c r="C2305" s="40">
        <v>1610118</v>
      </c>
      <c r="D2305" s="40">
        <v>1610118</v>
      </c>
      <c r="E2305" s="119">
        <f t="shared" ref="E2305:E2311" si="1416">D2305-C2305</f>
        <v>0</v>
      </c>
      <c r="F2305" s="21"/>
      <c r="G2305" s="50" t="s">
        <v>87</v>
      </c>
      <c r="H2305" s="40">
        <f t="shared" si="1405"/>
        <v>1610118</v>
      </c>
      <c r="I2305" s="40">
        <v>1610118</v>
      </c>
      <c r="J2305" s="132">
        <f t="shared" ref="J2305:J2311" si="1417">I2305-H2305</f>
        <v>0</v>
      </c>
      <c r="K2305" s="21"/>
      <c r="L2305" s="50" t="s">
        <v>87</v>
      </c>
      <c r="M2305" s="40">
        <f t="shared" si="1412"/>
        <v>1610118</v>
      </c>
      <c r="N2305" s="40">
        <v>1610118</v>
      </c>
      <c r="O2305" s="119">
        <f t="shared" ref="O2305:O2311" si="1418">N2305-M2305</f>
        <v>0</v>
      </c>
      <c r="P2305" s="21"/>
      <c r="Q2305" s="50" t="s">
        <v>87</v>
      </c>
      <c r="R2305" s="40">
        <f t="shared" si="1415"/>
        <v>1610118</v>
      </c>
      <c r="S2305" s="40">
        <v>1610118</v>
      </c>
      <c r="T2305" s="132">
        <f t="shared" ref="T2305:T2311" si="1419">S2305-R2305</f>
        <v>0</v>
      </c>
      <c r="U2305" s="21"/>
      <c r="V2305" s="50" t="s">
        <v>87</v>
      </c>
      <c r="W2305" s="23">
        <f t="shared" si="1408"/>
        <v>1610118</v>
      </c>
      <c r="X2305" s="40">
        <v>1610118</v>
      </c>
      <c r="Y2305" s="132">
        <f>X2305-W2305</f>
        <v>0</v>
      </c>
      <c r="Z2305" s="21"/>
      <c r="AA2305" s="50" t="s">
        <v>87</v>
      </c>
      <c r="AB2305" s="40">
        <f t="shared" si="1413"/>
        <v>1610118</v>
      </c>
      <c r="AC2305" s="40">
        <v>1610109</v>
      </c>
      <c r="AD2305" s="119">
        <v>0</v>
      </c>
      <c r="AE2305" s="21"/>
      <c r="AF2305" s="50" t="s">
        <v>87</v>
      </c>
      <c r="AG2305" s="40">
        <f t="shared" si="1414"/>
        <v>1610109</v>
      </c>
      <c r="AH2305" s="40">
        <v>1610109</v>
      </c>
      <c r="AI2305" s="119">
        <f t="shared" ref="AI2305:AI2311" si="1420">AH2305-AG2305</f>
        <v>0</v>
      </c>
    </row>
    <row r="2306" spans="2:35" x14ac:dyDescent="0.35">
      <c r="B2306" s="50" t="s">
        <v>96</v>
      </c>
      <c r="C2306" s="40">
        <v>980463</v>
      </c>
      <c r="D2306" s="23">
        <v>980776</v>
      </c>
      <c r="E2306" s="132">
        <f t="shared" si="1416"/>
        <v>313</v>
      </c>
      <c r="F2306" s="21"/>
      <c r="G2306" s="50" t="s">
        <v>96</v>
      </c>
      <c r="H2306" s="40">
        <f t="shared" si="1405"/>
        <v>980776</v>
      </c>
      <c r="I2306" s="23">
        <v>981070</v>
      </c>
      <c r="J2306" s="132">
        <f t="shared" si="1417"/>
        <v>294</v>
      </c>
      <c r="K2306" s="21"/>
      <c r="L2306" s="50" t="s">
        <v>96</v>
      </c>
      <c r="M2306" s="40">
        <f t="shared" si="1412"/>
        <v>981070</v>
      </c>
      <c r="N2306" s="40">
        <v>981379</v>
      </c>
      <c r="O2306" s="132">
        <f t="shared" si="1418"/>
        <v>309</v>
      </c>
      <c r="P2306" s="21"/>
      <c r="Q2306" s="50" t="s">
        <v>96</v>
      </c>
      <c r="R2306" s="40">
        <f t="shared" si="1415"/>
        <v>981379</v>
      </c>
      <c r="S2306" s="23">
        <v>981645</v>
      </c>
      <c r="T2306" s="132">
        <f t="shared" si="1419"/>
        <v>266</v>
      </c>
      <c r="U2306" s="21"/>
      <c r="V2306" s="50" t="s">
        <v>96</v>
      </c>
      <c r="W2306" s="23">
        <f t="shared" si="1408"/>
        <v>981645</v>
      </c>
      <c r="X2306" s="40">
        <v>981837</v>
      </c>
      <c r="Y2306" s="132">
        <v>259</v>
      </c>
      <c r="Z2306" s="21"/>
      <c r="AA2306" s="50" t="s">
        <v>96</v>
      </c>
      <c r="AB2306" s="40">
        <f t="shared" si="1413"/>
        <v>981837</v>
      </c>
      <c r="AC2306" s="40">
        <v>981994</v>
      </c>
      <c r="AD2306" s="132">
        <f t="shared" ref="AD2306:AD2311" si="1421">AC2306-AB2306</f>
        <v>157</v>
      </c>
      <c r="AE2306" s="21"/>
      <c r="AF2306" s="50" t="s">
        <v>96</v>
      </c>
      <c r="AG2306" s="40">
        <f t="shared" si="1414"/>
        <v>981994</v>
      </c>
      <c r="AH2306" s="40">
        <v>982231</v>
      </c>
      <c r="AI2306" s="132">
        <f t="shared" si="1420"/>
        <v>237</v>
      </c>
    </row>
    <row r="2307" spans="2:35" x14ac:dyDescent="0.35">
      <c r="B2307" s="50" t="s">
        <v>88</v>
      </c>
      <c r="C2307" s="40">
        <v>0</v>
      </c>
      <c r="D2307" s="23">
        <v>0</v>
      </c>
      <c r="E2307" s="119">
        <f t="shared" si="1416"/>
        <v>0</v>
      </c>
      <c r="F2307" s="21"/>
      <c r="G2307" s="50" t="s">
        <v>88</v>
      </c>
      <c r="H2307" s="40">
        <f t="shared" si="1405"/>
        <v>0</v>
      </c>
      <c r="I2307" s="23">
        <v>0</v>
      </c>
      <c r="J2307" s="119">
        <f t="shared" si="1417"/>
        <v>0</v>
      </c>
      <c r="K2307" s="21"/>
      <c r="L2307" s="50" t="s">
        <v>88</v>
      </c>
      <c r="M2307" s="40">
        <f t="shared" si="1412"/>
        <v>0</v>
      </c>
      <c r="N2307" s="40">
        <v>0</v>
      </c>
      <c r="O2307" s="119">
        <f t="shared" si="1418"/>
        <v>0</v>
      </c>
      <c r="P2307" s="21"/>
      <c r="Q2307" s="50" t="s">
        <v>88</v>
      </c>
      <c r="R2307" s="40">
        <f t="shared" si="1415"/>
        <v>0</v>
      </c>
      <c r="S2307" s="23">
        <v>0</v>
      </c>
      <c r="T2307" s="119">
        <f t="shared" si="1419"/>
        <v>0</v>
      </c>
      <c r="U2307" s="21"/>
      <c r="V2307" s="50" t="s">
        <v>88</v>
      </c>
      <c r="W2307" s="23">
        <f t="shared" si="1408"/>
        <v>0</v>
      </c>
      <c r="X2307" s="40">
        <v>0</v>
      </c>
      <c r="Y2307" s="119">
        <f>Y219980-W2307</f>
        <v>0</v>
      </c>
      <c r="Z2307" s="21"/>
      <c r="AA2307" s="50" t="s">
        <v>88</v>
      </c>
      <c r="AB2307" s="40">
        <f t="shared" si="1413"/>
        <v>0</v>
      </c>
      <c r="AC2307" s="40">
        <v>0</v>
      </c>
      <c r="AD2307" s="119">
        <f t="shared" si="1421"/>
        <v>0</v>
      </c>
      <c r="AE2307" s="21"/>
      <c r="AF2307" s="50" t="s">
        <v>88</v>
      </c>
      <c r="AG2307" s="40">
        <f t="shared" si="1414"/>
        <v>0</v>
      </c>
      <c r="AH2307" s="40">
        <v>0</v>
      </c>
      <c r="AI2307" s="119">
        <f t="shared" si="1420"/>
        <v>0</v>
      </c>
    </row>
    <row r="2308" spans="2:35" x14ac:dyDescent="0.35">
      <c r="B2308" s="50" t="s">
        <v>108</v>
      </c>
      <c r="C2308" s="40">
        <v>3513</v>
      </c>
      <c r="D2308" s="23">
        <v>3513</v>
      </c>
      <c r="E2308" s="119">
        <f t="shared" si="1416"/>
        <v>0</v>
      </c>
      <c r="F2308" s="21"/>
      <c r="G2308" s="50" t="s">
        <v>108</v>
      </c>
      <c r="H2308" s="40">
        <f t="shared" si="1405"/>
        <v>3513</v>
      </c>
      <c r="I2308" s="23">
        <v>3515</v>
      </c>
      <c r="J2308" s="119">
        <f t="shared" si="1417"/>
        <v>2</v>
      </c>
      <c r="K2308" s="21"/>
      <c r="L2308" s="50" t="s">
        <v>108</v>
      </c>
      <c r="M2308" s="40">
        <f t="shared" si="1412"/>
        <v>3515</v>
      </c>
      <c r="N2308" s="40">
        <v>3516</v>
      </c>
      <c r="O2308" s="119">
        <f t="shared" si="1418"/>
        <v>1</v>
      </c>
      <c r="P2308" s="21"/>
      <c r="Q2308" s="50" t="s">
        <v>108</v>
      </c>
      <c r="R2308" s="40">
        <f t="shared" si="1415"/>
        <v>3516</v>
      </c>
      <c r="S2308" s="23">
        <v>3518</v>
      </c>
      <c r="T2308" s="119">
        <f t="shared" si="1419"/>
        <v>2</v>
      </c>
      <c r="U2308" s="21"/>
      <c r="V2308" s="50" t="s">
        <v>108</v>
      </c>
      <c r="W2308" s="23">
        <f t="shared" si="1408"/>
        <v>3518</v>
      </c>
      <c r="X2308" s="40">
        <v>3518</v>
      </c>
      <c r="Y2308" s="119">
        <f t="shared" ref="Y2308:Y2313" si="1422">X2308-W2308</f>
        <v>0</v>
      </c>
      <c r="Z2308" s="21"/>
      <c r="AA2308" s="50" t="s">
        <v>108</v>
      </c>
      <c r="AB2308" s="40">
        <f t="shared" si="1413"/>
        <v>3518</v>
      </c>
      <c r="AC2308" s="40">
        <v>3519</v>
      </c>
      <c r="AD2308" s="119">
        <f t="shared" si="1421"/>
        <v>1</v>
      </c>
      <c r="AE2308" s="21"/>
      <c r="AF2308" s="50" t="s">
        <v>108</v>
      </c>
      <c r="AG2308" s="40">
        <f t="shared" si="1414"/>
        <v>3519</v>
      </c>
      <c r="AH2308" s="40">
        <v>3519</v>
      </c>
      <c r="AI2308" s="119">
        <f t="shared" si="1420"/>
        <v>0</v>
      </c>
    </row>
    <row r="2309" spans="2:35" x14ac:dyDescent="0.35">
      <c r="B2309" s="50" t="s">
        <v>89</v>
      </c>
      <c r="C2309" s="40">
        <v>776053</v>
      </c>
      <c r="D2309" s="23">
        <v>776465</v>
      </c>
      <c r="E2309" s="119">
        <f t="shared" si="1416"/>
        <v>412</v>
      </c>
      <c r="F2309" s="21"/>
      <c r="G2309" s="50" t="s">
        <v>89</v>
      </c>
      <c r="H2309" s="40">
        <f t="shared" si="1405"/>
        <v>776465</v>
      </c>
      <c r="I2309" s="23">
        <v>776897</v>
      </c>
      <c r="J2309" s="119">
        <f t="shared" si="1417"/>
        <v>432</v>
      </c>
      <c r="K2309" s="21"/>
      <c r="L2309" s="50" t="s">
        <v>89</v>
      </c>
      <c r="M2309" s="40">
        <f t="shared" si="1412"/>
        <v>776897</v>
      </c>
      <c r="N2309" s="40">
        <v>777312</v>
      </c>
      <c r="O2309" s="119">
        <f t="shared" si="1418"/>
        <v>415</v>
      </c>
      <c r="P2309" s="21"/>
      <c r="Q2309" s="50" t="s">
        <v>89</v>
      </c>
      <c r="R2309" s="40">
        <f t="shared" si="1415"/>
        <v>777312</v>
      </c>
      <c r="S2309" s="23">
        <v>777657</v>
      </c>
      <c r="T2309" s="119">
        <f t="shared" si="1419"/>
        <v>345</v>
      </c>
      <c r="U2309" s="21"/>
      <c r="V2309" s="50" t="s">
        <v>89</v>
      </c>
      <c r="W2309" s="23">
        <f t="shared" si="1408"/>
        <v>777657</v>
      </c>
      <c r="X2309" s="40">
        <v>778079</v>
      </c>
      <c r="Y2309" s="119">
        <f t="shared" si="1422"/>
        <v>422</v>
      </c>
      <c r="Z2309" s="21"/>
      <c r="AA2309" s="50" t="s">
        <v>89</v>
      </c>
      <c r="AB2309" s="40">
        <f t="shared" si="1413"/>
        <v>778079</v>
      </c>
      <c r="AC2309" s="40">
        <v>778586</v>
      </c>
      <c r="AD2309" s="119">
        <f t="shared" si="1421"/>
        <v>507</v>
      </c>
      <c r="AE2309" s="21"/>
      <c r="AF2309" s="50" t="s">
        <v>89</v>
      </c>
      <c r="AG2309" s="40">
        <f t="shared" si="1414"/>
        <v>778586</v>
      </c>
      <c r="AH2309" s="40">
        <v>779063</v>
      </c>
      <c r="AI2309" s="119">
        <f t="shared" si="1420"/>
        <v>477</v>
      </c>
    </row>
    <row r="2310" spans="2:35" x14ac:dyDescent="0.35">
      <c r="B2310" s="50" t="s">
        <v>90</v>
      </c>
      <c r="C2310" s="40">
        <v>442298</v>
      </c>
      <c r="D2310" s="23">
        <v>442570</v>
      </c>
      <c r="E2310" s="132">
        <f t="shared" si="1416"/>
        <v>272</v>
      </c>
      <c r="F2310" s="21"/>
      <c r="G2310" s="50" t="s">
        <v>90</v>
      </c>
      <c r="H2310" s="40">
        <f t="shared" si="1405"/>
        <v>442570</v>
      </c>
      <c r="I2310" s="23">
        <v>442798</v>
      </c>
      <c r="J2310" s="119">
        <f t="shared" si="1417"/>
        <v>228</v>
      </c>
      <c r="K2310" s="21"/>
      <c r="L2310" s="50" t="s">
        <v>90</v>
      </c>
      <c r="M2310" s="40">
        <f t="shared" si="1412"/>
        <v>442798</v>
      </c>
      <c r="N2310" s="40">
        <v>443009</v>
      </c>
      <c r="O2310" s="132">
        <f t="shared" si="1418"/>
        <v>211</v>
      </c>
      <c r="P2310" s="21"/>
      <c r="Q2310" s="50" t="s">
        <v>90</v>
      </c>
      <c r="R2310" s="40">
        <f t="shared" si="1415"/>
        <v>443009</v>
      </c>
      <c r="S2310" s="23">
        <v>443226</v>
      </c>
      <c r="T2310" s="119">
        <f t="shared" si="1419"/>
        <v>217</v>
      </c>
      <c r="U2310" s="21"/>
      <c r="V2310" s="50" t="s">
        <v>90</v>
      </c>
      <c r="W2310" s="23">
        <f t="shared" si="1408"/>
        <v>443226</v>
      </c>
      <c r="X2310" s="40">
        <v>443508</v>
      </c>
      <c r="Y2310" s="119">
        <f t="shared" si="1422"/>
        <v>282</v>
      </c>
      <c r="Z2310" s="21"/>
      <c r="AA2310" s="50" t="s">
        <v>90</v>
      </c>
      <c r="AB2310" s="40">
        <f t="shared" si="1413"/>
        <v>443508</v>
      </c>
      <c r="AC2310" s="40">
        <v>443748</v>
      </c>
      <c r="AD2310" s="132">
        <f t="shared" si="1421"/>
        <v>240</v>
      </c>
      <c r="AE2310" s="21"/>
      <c r="AF2310" s="50" t="s">
        <v>90</v>
      </c>
      <c r="AG2310" s="40">
        <f t="shared" si="1414"/>
        <v>443748</v>
      </c>
      <c r="AH2310" s="40">
        <v>443977</v>
      </c>
      <c r="AI2310" s="132">
        <f t="shared" si="1420"/>
        <v>229</v>
      </c>
    </row>
    <row r="2311" spans="2:35" x14ac:dyDescent="0.35">
      <c r="B2311" s="50" t="s">
        <v>91</v>
      </c>
      <c r="C2311" s="40">
        <v>1480733</v>
      </c>
      <c r="D2311" s="23">
        <v>1481961</v>
      </c>
      <c r="E2311" s="119">
        <f t="shared" si="1416"/>
        <v>1228</v>
      </c>
      <c r="F2311" s="21"/>
      <c r="G2311" s="50" t="s">
        <v>91</v>
      </c>
      <c r="H2311" s="40">
        <f t="shared" si="1405"/>
        <v>1481961</v>
      </c>
      <c r="I2311" s="23">
        <v>1483199</v>
      </c>
      <c r="J2311" s="119">
        <f t="shared" si="1417"/>
        <v>1238</v>
      </c>
      <c r="K2311" s="21"/>
      <c r="L2311" s="50" t="s">
        <v>91</v>
      </c>
      <c r="M2311" s="40">
        <f t="shared" si="1412"/>
        <v>1483199</v>
      </c>
      <c r="N2311" s="40">
        <v>1483981</v>
      </c>
      <c r="O2311" s="132">
        <f t="shared" si="1418"/>
        <v>782</v>
      </c>
      <c r="P2311" s="21"/>
      <c r="Q2311" s="50" t="s">
        <v>91</v>
      </c>
      <c r="R2311" s="40">
        <f t="shared" si="1415"/>
        <v>1483981</v>
      </c>
      <c r="S2311" s="23">
        <v>1485523</v>
      </c>
      <c r="T2311" s="119">
        <f t="shared" si="1419"/>
        <v>1542</v>
      </c>
      <c r="U2311" s="21"/>
      <c r="V2311" s="50" t="s">
        <v>91</v>
      </c>
      <c r="W2311" s="23">
        <f t="shared" si="1408"/>
        <v>1485523</v>
      </c>
      <c r="X2311" s="40">
        <v>1486817</v>
      </c>
      <c r="Y2311" s="119">
        <f t="shared" si="1422"/>
        <v>1294</v>
      </c>
      <c r="Z2311" s="21"/>
      <c r="AA2311" s="50" t="s">
        <v>91</v>
      </c>
      <c r="AB2311" s="40">
        <f t="shared" si="1413"/>
        <v>1486817</v>
      </c>
      <c r="AC2311" s="40">
        <v>1488152</v>
      </c>
      <c r="AD2311" s="132">
        <f t="shared" si="1421"/>
        <v>1335</v>
      </c>
      <c r="AE2311" s="21"/>
      <c r="AF2311" s="50" t="s">
        <v>91</v>
      </c>
      <c r="AG2311" s="40">
        <f t="shared" si="1414"/>
        <v>1488152</v>
      </c>
      <c r="AH2311" s="40">
        <v>1489478</v>
      </c>
      <c r="AI2311" s="132">
        <f t="shared" si="1420"/>
        <v>1326</v>
      </c>
    </row>
    <row r="2312" spans="2:35" x14ac:dyDescent="0.35">
      <c r="B2312" s="50" t="s">
        <v>94</v>
      </c>
      <c r="C2312" s="40"/>
      <c r="D2312" s="23">
        <v>0</v>
      </c>
      <c r="E2312" s="119">
        <f>SUM(E2305:E2311)</f>
        <v>2225</v>
      </c>
      <c r="F2312" s="21"/>
      <c r="G2312" s="50" t="s">
        <v>94</v>
      </c>
      <c r="H2312" s="40">
        <f t="shared" si="1405"/>
        <v>0</v>
      </c>
      <c r="I2312" s="23"/>
      <c r="J2312" s="119">
        <f>SUM(J2305:J2311)</f>
        <v>2194</v>
      </c>
      <c r="K2312" s="21"/>
      <c r="L2312" s="50" t="s">
        <v>94</v>
      </c>
      <c r="M2312" s="40">
        <f t="shared" si="1412"/>
        <v>0</v>
      </c>
      <c r="N2312" s="40"/>
      <c r="O2312" s="119">
        <f>SUM(O2305:O2311)</f>
        <v>1718</v>
      </c>
      <c r="P2312" s="21"/>
      <c r="Q2312" s="50" t="s">
        <v>94</v>
      </c>
      <c r="R2312" s="40">
        <f t="shared" si="1415"/>
        <v>0</v>
      </c>
      <c r="S2312" s="23">
        <v>0</v>
      </c>
      <c r="T2312" s="119">
        <f>SUM(T2305:T2311)</f>
        <v>2372</v>
      </c>
      <c r="U2312" s="21"/>
      <c r="V2312" s="50" t="s">
        <v>94</v>
      </c>
      <c r="W2312" s="23">
        <f t="shared" si="1408"/>
        <v>0</v>
      </c>
      <c r="X2312" s="40">
        <v>0</v>
      </c>
      <c r="Y2312" s="132">
        <f t="shared" si="1422"/>
        <v>0</v>
      </c>
      <c r="Z2312" s="21"/>
      <c r="AA2312" s="50" t="s">
        <v>94</v>
      </c>
      <c r="AB2312" s="40">
        <f t="shared" si="1413"/>
        <v>0</v>
      </c>
      <c r="AC2312" s="40">
        <v>0</v>
      </c>
      <c r="AD2312" s="119">
        <f>SUM(AD2305:AD2311)</f>
        <v>2240</v>
      </c>
      <c r="AE2312" s="21"/>
      <c r="AF2312" s="50" t="s">
        <v>94</v>
      </c>
      <c r="AG2312" s="40">
        <f t="shared" si="1414"/>
        <v>0</v>
      </c>
      <c r="AH2312" s="40">
        <v>0</v>
      </c>
      <c r="AI2312" s="119">
        <f>SUM(AI2305:AI2311)</f>
        <v>2269</v>
      </c>
    </row>
    <row r="2313" spans="2:35" x14ac:dyDescent="0.35">
      <c r="B2313" s="50" t="s">
        <v>97</v>
      </c>
      <c r="C2313" s="40">
        <v>668129</v>
      </c>
      <c r="D2313" s="23">
        <v>668271</v>
      </c>
      <c r="E2313" s="132">
        <f>D2313-C2313</f>
        <v>142</v>
      </c>
      <c r="F2313" s="21"/>
      <c r="G2313" s="50" t="s">
        <v>97</v>
      </c>
      <c r="H2313" s="40">
        <f t="shared" si="1405"/>
        <v>668271</v>
      </c>
      <c r="I2313" s="23">
        <v>668476</v>
      </c>
      <c r="J2313" s="119">
        <f>I2313-H2313</f>
        <v>205</v>
      </c>
      <c r="K2313" s="21"/>
      <c r="L2313" s="50" t="s">
        <v>97</v>
      </c>
      <c r="M2313" s="40">
        <f t="shared" si="1412"/>
        <v>668476</v>
      </c>
      <c r="N2313" s="40">
        <v>668707</v>
      </c>
      <c r="O2313" s="132">
        <f>N2313-M2313</f>
        <v>231</v>
      </c>
      <c r="P2313" s="21"/>
      <c r="Q2313" s="50" t="s">
        <v>97</v>
      </c>
      <c r="R2313" s="40">
        <f t="shared" si="1415"/>
        <v>668707</v>
      </c>
      <c r="S2313" s="23">
        <v>668991</v>
      </c>
      <c r="T2313" s="119">
        <f>S2313-R2313</f>
        <v>284</v>
      </c>
      <c r="U2313" s="21"/>
      <c r="V2313" s="50" t="s">
        <v>97</v>
      </c>
      <c r="W2313" s="23">
        <f t="shared" si="1408"/>
        <v>668991</v>
      </c>
      <c r="X2313" s="40">
        <v>669262</v>
      </c>
      <c r="Y2313" s="132">
        <f t="shared" si="1422"/>
        <v>271</v>
      </c>
      <c r="Z2313" s="21"/>
      <c r="AA2313" s="50" t="s">
        <v>97</v>
      </c>
      <c r="AB2313" s="40">
        <f t="shared" si="1413"/>
        <v>669262</v>
      </c>
      <c r="AC2313" s="40">
        <v>669521</v>
      </c>
      <c r="AD2313" s="119">
        <f>AC2313-AB2313</f>
        <v>259</v>
      </c>
      <c r="AE2313" s="21"/>
      <c r="AF2313" s="50" t="s">
        <v>97</v>
      </c>
      <c r="AG2313" s="40">
        <f t="shared" si="1414"/>
        <v>669521</v>
      </c>
      <c r="AH2313" s="40">
        <v>669819</v>
      </c>
      <c r="AI2313" s="119">
        <f>AH2313-AG2313</f>
        <v>298</v>
      </c>
    </row>
    <row r="2314" spans="2:35" x14ac:dyDescent="0.35">
      <c r="B2314" s="29" t="s">
        <v>130</v>
      </c>
      <c r="C2314" s="40">
        <v>0</v>
      </c>
      <c r="D2314" s="23"/>
      <c r="E2314" s="121">
        <f>E2313+E2312+E2304+E2296+E2297+E2295+E2294+E2293+E2292</f>
        <v>6645</v>
      </c>
      <c r="F2314" s="21"/>
      <c r="G2314" s="29" t="s">
        <v>130</v>
      </c>
      <c r="H2314" s="40">
        <f t="shared" si="1405"/>
        <v>0</v>
      </c>
      <c r="I2314" s="23"/>
      <c r="J2314" s="121">
        <f>J2313+J2312+J2304+J2296+J2297+J2295+J2294+J2293+J2292</f>
        <v>6472</v>
      </c>
      <c r="K2314" s="21"/>
      <c r="L2314" s="29" t="s">
        <v>130</v>
      </c>
      <c r="M2314" s="40">
        <f t="shared" si="1412"/>
        <v>0</v>
      </c>
      <c r="N2314" s="40">
        <v>0</v>
      </c>
      <c r="O2314" s="121">
        <f>O2313+O2312+O2304+O2296+O2297+O2295+O2294+O2293+O2292</f>
        <v>6085</v>
      </c>
      <c r="P2314" s="21"/>
      <c r="Q2314" s="29" t="s">
        <v>130</v>
      </c>
      <c r="R2314" s="40">
        <f t="shared" si="1415"/>
        <v>0</v>
      </c>
      <c r="S2314" s="23"/>
      <c r="T2314" s="121">
        <f>T2313+T2312+T2304+T2296+T2297+T2295+T2294+T2293+T2292</f>
        <v>5866</v>
      </c>
      <c r="U2314" s="21"/>
      <c r="V2314" s="29" t="s">
        <v>130</v>
      </c>
      <c r="W2314" s="23">
        <f t="shared" si="1408"/>
        <v>0</v>
      </c>
      <c r="X2314" s="40">
        <v>0</v>
      </c>
      <c r="Y2314" s="121">
        <v>0</v>
      </c>
      <c r="Z2314" s="21"/>
      <c r="AA2314" s="29" t="s">
        <v>130</v>
      </c>
      <c r="AB2314" s="40">
        <f t="shared" si="1413"/>
        <v>0</v>
      </c>
      <c r="AC2314" s="40">
        <v>0</v>
      </c>
      <c r="AD2314" s="121">
        <f>AD2313+AD2312+AD2304+AD2296+AD2297+AD2295+AD2294+AD2293+AD2292</f>
        <v>5533</v>
      </c>
      <c r="AE2314" s="21"/>
      <c r="AF2314" s="29" t="s">
        <v>130</v>
      </c>
      <c r="AG2314" s="40">
        <f>AC2314</f>
        <v>0</v>
      </c>
      <c r="AH2314" s="40">
        <v>0</v>
      </c>
      <c r="AI2314" s="121">
        <f>AI2313+AI2312+AI2304+AI2296+AI2297+AI2295+AI2294+AI2293+AI2292</f>
        <v>5870</v>
      </c>
    </row>
    <row r="2315" spans="2:35" x14ac:dyDescent="0.35">
      <c r="B2315" s="21"/>
      <c r="C2315" s="21"/>
      <c r="D2315" s="21"/>
      <c r="E2315" s="123">
        <f>E2314-E2298+471</f>
        <v>5566</v>
      </c>
      <c r="F2315" s="21"/>
      <c r="G2315" s="21"/>
      <c r="H2315" s="21"/>
      <c r="I2315" s="21"/>
      <c r="J2315" s="123">
        <f>J2314-J2298+471</f>
        <v>5343</v>
      </c>
      <c r="K2315" s="21"/>
      <c r="L2315" s="21"/>
      <c r="M2315" s="21"/>
      <c r="N2315" s="21"/>
      <c r="O2315" s="123">
        <f>O2314-O2298+471</f>
        <v>5436</v>
      </c>
      <c r="P2315" s="21"/>
      <c r="Q2315" s="21"/>
      <c r="R2315" s="21"/>
      <c r="S2315" s="21"/>
      <c r="T2315" s="123">
        <f>T2314-T2298+471</f>
        <v>4687</v>
      </c>
      <c r="U2315" s="21"/>
      <c r="V2315" s="21"/>
      <c r="W2315" s="23"/>
      <c r="X2315" s="40">
        <v>0</v>
      </c>
      <c r="Y2315" s="123">
        <f>Y2314-Y2298+471</f>
        <v>-1229</v>
      </c>
      <c r="Z2315" s="21"/>
      <c r="AA2315" s="21"/>
      <c r="AB2315" s="21"/>
      <c r="AC2315" s="21"/>
      <c r="AD2315" s="123">
        <f>AD2314-AD2298+471</f>
        <v>4534</v>
      </c>
      <c r="AE2315" s="21"/>
      <c r="AF2315" s="21"/>
      <c r="AG2315" s="21"/>
      <c r="AH2315" s="21">
        <v>0</v>
      </c>
      <c r="AI2315" s="123">
        <f>AI2314-AI2298+471</f>
        <v>4651</v>
      </c>
    </row>
    <row r="2317" spans="2:35" x14ac:dyDescent="0.35">
      <c r="B2317" s="117" t="s">
        <v>114</v>
      </c>
      <c r="C2317" s="292" t="s">
        <v>2157</v>
      </c>
      <c r="D2317" s="293"/>
      <c r="E2317" s="294"/>
      <c r="F2317" s="21"/>
      <c r="G2317" s="117" t="s">
        <v>114</v>
      </c>
      <c r="H2317" s="292" t="s">
        <v>2158</v>
      </c>
      <c r="I2317" s="293"/>
      <c r="J2317" s="294"/>
      <c r="K2317" s="21"/>
      <c r="L2317" s="117" t="s">
        <v>114</v>
      </c>
      <c r="M2317" s="292" t="s">
        <v>2159</v>
      </c>
      <c r="N2317" s="293"/>
      <c r="O2317" s="294"/>
      <c r="P2317" s="21"/>
      <c r="Q2317" s="117" t="s">
        <v>114</v>
      </c>
      <c r="R2317" s="292" t="s">
        <v>2160</v>
      </c>
      <c r="S2317" s="293"/>
      <c r="T2317" s="294"/>
      <c r="U2317" s="21"/>
      <c r="V2317" s="117" t="s">
        <v>114</v>
      </c>
      <c r="W2317" s="292" t="s">
        <v>2161</v>
      </c>
      <c r="X2317" s="293"/>
      <c r="Y2317" s="294"/>
      <c r="Z2317" s="21"/>
      <c r="AA2317" s="117" t="s">
        <v>114</v>
      </c>
      <c r="AB2317" s="292" t="s">
        <v>2162</v>
      </c>
      <c r="AC2317" s="293"/>
      <c r="AD2317" s="294"/>
      <c r="AE2317" s="21"/>
      <c r="AF2317" s="117" t="s">
        <v>114</v>
      </c>
      <c r="AG2317" s="292" t="s">
        <v>2163</v>
      </c>
      <c r="AH2317" s="293"/>
      <c r="AI2317" s="294"/>
    </row>
    <row r="2318" spans="2:35" x14ac:dyDescent="0.35">
      <c r="B2318" s="50"/>
      <c r="C2318" s="118" t="s">
        <v>81</v>
      </c>
      <c r="D2318" s="118" t="s">
        <v>82</v>
      </c>
      <c r="E2318" s="118" t="s">
        <v>95</v>
      </c>
      <c r="F2318" s="21"/>
      <c r="G2318" s="50"/>
      <c r="H2318" s="118" t="s">
        <v>81</v>
      </c>
      <c r="I2318" s="118" t="s">
        <v>82</v>
      </c>
      <c r="J2318" s="118" t="s">
        <v>95</v>
      </c>
      <c r="K2318" s="21"/>
      <c r="L2318" s="50"/>
      <c r="M2318" s="118" t="s">
        <v>81</v>
      </c>
      <c r="N2318" s="118" t="s">
        <v>82</v>
      </c>
      <c r="O2318" s="118" t="s">
        <v>95</v>
      </c>
      <c r="P2318" s="21"/>
      <c r="Q2318" s="50"/>
      <c r="R2318" s="118" t="s">
        <v>81</v>
      </c>
      <c r="S2318" s="118" t="s">
        <v>82</v>
      </c>
      <c r="T2318" s="118" t="s">
        <v>95</v>
      </c>
      <c r="U2318" s="21"/>
      <c r="V2318" s="50"/>
      <c r="W2318" s="118" t="s">
        <v>81</v>
      </c>
      <c r="X2318" s="118" t="s">
        <v>82</v>
      </c>
      <c r="Y2318" s="118" t="s">
        <v>95</v>
      </c>
      <c r="Z2318" s="21"/>
      <c r="AA2318" s="50"/>
      <c r="AB2318" s="118" t="s">
        <v>81</v>
      </c>
      <c r="AC2318" s="118" t="s">
        <v>82</v>
      </c>
      <c r="AD2318" s="118" t="s">
        <v>95</v>
      </c>
      <c r="AE2318" s="21"/>
      <c r="AF2318" s="50"/>
      <c r="AG2318" s="118" t="s">
        <v>81</v>
      </c>
      <c r="AH2318" s="118" t="s">
        <v>82</v>
      </c>
      <c r="AI2318" s="118" t="s">
        <v>95</v>
      </c>
    </row>
    <row r="2319" spans="2:35" x14ac:dyDescent="0.35">
      <c r="B2319" s="50" t="s">
        <v>92</v>
      </c>
      <c r="C2319" s="40">
        <v>551399</v>
      </c>
      <c r="D2319" s="23">
        <v>551578</v>
      </c>
      <c r="E2319" s="119">
        <f>(D2319-C2319)*10</f>
        <v>1790</v>
      </c>
      <c r="F2319" s="21"/>
      <c r="G2319" s="50" t="s">
        <v>92</v>
      </c>
      <c r="H2319" s="40">
        <f t="shared" ref="H2319:H2341" si="1423">D2319</f>
        <v>551578</v>
      </c>
      <c r="I2319" s="23">
        <v>551689</v>
      </c>
      <c r="J2319" s="132">
        <v>1110</v>
      </c>
      <c r="K2319" s="21"/>
      <c r="L2319" s="50" t="s">
        <v>92</v>
      </c>
      <c r="M2319" s="40">
        <f>I2319</f>
        <v>551689</v>
      </c>
      <c r="N2319" s="40">
        <v>551806</v>
      </c>
      <c r="O2319" s="132">
        <v>1170</v>
      </c>
      <c r="P2319" s="21"/>
      <c r="Q2319" s="50" t="s">
        <v>92</v>
      </c>
      <c r="R2319" s="40">
        <f t="shared" ref="R2319:R2326" si="1424">N2319</f>
        <v>551806</v>
      </c>
      <c r="S2319" s="23">
        <v>551912</v>
      </c>
      <c r="T2319" s="132">
        <v>1060</v>
      </c>
      <c r="U2319" s="21"/>
      <c r="V2319" s="50" t="s">
        <v>92</v>
      </c>
      <c r="W2319" s="23">
        <f t="shared" ref="W2319:W2341" si="1425">S2319</f>
        <v>551912</v>
      </c>
      <c r="X2319" s="40">
        <v>552051</v>
      </c>
      <c r="Y2319" s="132">
        <f t="shared" ref="Y2319:Y2324" si="1426">X2319-W2319</f>
        <v>139</v>
      </c>
      <c r="Z2319" s="21"/>
      <c r="AA2319" s="50" t="s">
        <v>92</v>
      </c>
      <c r="AB2319" s="40">
        <f>X2319</f>
        <v>552051</v>
      </c>
      <c r="AC2319" s="40">
        <v>552204</v>
      </c>
      <c r="AD2319" s="132">
        <f t="shared" ref="AD2319:AD2324" si="1427">AC2319-AB2319</f>
        <v>153</v>
      </c>
      <c r="AE2319" s="21"/>
      <c r="AF2319" s="50" t="s">
        <v>92</v>
      </c>
      <c r="AG2319" s="40">
        <f>AC2319</f>
        <v>552204</v>
      </c>
      <c r="AH2319" s="40">
        <v>552360</v>
      </c>
      <c r="AI2319" s="132">
        <v>1560</v>
      </c>
    </row>
    <row r="2320" spans="2:35" x14ac:dyDescent="0.35">
      <c r="B2320" s="50" t="s">
        <v>6</v>
      </c>
      <c r="C2320" s="40">
        <v>434613</v>
      </c>
      <c r="D2320" s="23">
        <v>434828</v>
      </c>
      <c r="E2320" s="119">
        <f>D2320-C2320</f>
        <v>215</v>
      </c>
      <c r="F2320" s="21"/>
      <c r="G2320" s="50" t="s">
        <v>6</v>
      </c>
      <c r="H2320" s="40">
        <f t="shared" si="1423"/>
        <v>434828</v>
      </c>
      <c r="I2320" s="23">
        <v>435057</v>
      </c>
      <c r="J2320" s="119">
        <f>I2320-H2320</f>
        <v>229</v>
      </c>
      <c r="K2320" s="21"/>
      <c r="L2320" s="50" t="s">
        <v>6</v>
      </c>
      <c r="M2320" s="40">
        <f t="shared" ref="M2320:M2341" si="1428">I2320</f>
        <v>435057</v>
      </c>
      <c r="N2320" s="40">
        <v>435256</v>
      </c>
      <c r="O2320" s="119">
        <f>N2320-M2320</f>
        <v>199</v>
      </c>
      <c r="P2320" s="21"/>
      <c r="Q2320" s="50" t="s">
        <v>6</v>
      </c>
      <c r="R2320" s="40">
        <f t="shared" si="1424"/>
        <v>435256</v>
      </c>
      <c r="S2320" s="23">
        <v>435537</v>
      </c>
      <c r="T2320" s="119">
        <f>S2320-R2320</f>
        <v>281</v>
      </c>
      <c r="U2320" s="21"/>
      <c r="V2320" s="50" t="s">
        <v>6</v>
      </c>
      <c r="W2320" s="23">
        <f t="shared" si="1425"/>
        <v>435537</v>
      </c>
      <c r="X2320" s="40">
        <v>435673</v>
      </c>
      <c r="Y2320" s="119">
        <f t="shared" si="1426"/>
        <v>136</v>
      </c>
      <c r="Z2320" s="21"/>
      <c r="AA2320" s="50" t="s">
        <v>6</v>
      </c>
      <c r="AB2320" s="40">
        <f>X2320</f>
        <v>435673</v>
      </c>
      <c r="AC2320" s="40">
        <v>436016</v>
      </c>
      <c r="AD2320" s="119">
        <f t="shared" si="1427"/>
        <v>343</v>
      </c>
      <c r="AE2320" s="21"/>
      <c r="AF2320" s="50" t="s">
        <v>6</v>
      </c>
      <c r="AG2320" s="40">
        <f>AC2320</f>
        <v>436016</v>
      </c>
      <c r="AH2320" s="40">
        <v>436250</v>
      </c>
      <c r="AI2320" s="132">
        <f>AH2320-AG2320</f>
        <v>234</v>
      </c>
    </row>
    <row r="2321" spans="2:35" x14ac:dyDescent="0.35">
      <c r="B2321" s="50" t="s">
        <v>103</v>
      </c>
      <c r="C2321" s="40">
        <v>327512</v>
      </c>
      <c r="D2321" s="23">
        <v>328264</v>
      </c>
      <c r="E2321" s="119">
        <f>D2321-C2321</f>
        <v>752</v>
      </c>
      <c r="F2321" s="21"/>
      <c r="G2321" s="50" t="s">
        <v>103</v>
      </c>
      <c r="H2321" s="40">
        <f t="shared" si="1423"/>
        <v>328264</v>
      </c>
      <c r="I2321" s="23">
        <v>329008</v>
      </c>
      <c r="J2321" s="119">
        <f>I2321-H2321</f>
        <v>744</v>
      </c>
      <c r="K2321" s="21"/>
      <c r="L2321" s="50" t="s">
        <v>103</v>
      </c>
      <c r="M2321" s="40">
        <f t="shared" si="1428"/>
        <v>329008</v>
      </c>
      <c r="N2321" s="40">
        <v>329744</v>
      </c>
      <c r="O2321" s="132">
        <f>N2321-M2321</f>
        <v>736</v>
      </c>
      <c r="P2321" s="21"/>
      <c r="Q2321" s="50" t="s">
        <v>103</v>
      </c>
      <c r="R2321" s="40">
        <f t="shared" si="1424"/>
        <v>329744</v>
      </c>
      <c r="S2321" s="23">
        <v>330485</v>
      </c>
      <c r="T2321" s="119">
        <f>S2321-R2321</f>
        <v>741</v>
      </c>
      <c r="U2321" s="21"/>
      <c r="V2321" s="50" t="s">
        <v>103</v>
      </c>
      <c r="W2321" s="23">
        <f t="shared" si="1425"/>
        <v>330485</v>
      </c>
      <c r="X2321" s="40">
        <v>331206</v>
      </c>
      <c r="Y2321" s="119">
        <f t="shared" si="1426"/>
        <v>721</v>
      </c>
      <c r="Z2321" s="21"/>
      <c r="AA2321" s="50" t="s">
        <v>103</v>
      </c>
      <c r="AB2321" s="40">
        <f t="shared" ref="AB2321:AB2341" si="1429">X2321</f>
        <v>331206</v>
      </c>
      <c r="AC2321" s="40">
        <v>331958</v>
      </c>
      <c r="AD2321" s="132">
        <f t="shared" si="1427"/>
        <v>752</v>
      </c>
      <c r="AE2321" s="21"/>
      <c r="AF2321" s="50" t="s">
        <v>103</v>
      </c>
      <c r="AG2321" s="40">
        <f t="shared" ref="AG2321:AG2340" si="1430">AC2321</f>
        <v>331958</v>
      </c>
      <c r="AH2321" s="40">
        <v>332647</v>
      </c>
      <c r="AI2321" s="132">
        <f>AH2321-AG2321</f>
        <v>689</v>
      </c>
    </row>
    <row r="2322" spans="2:35" x14ac:dyDescent="0.35">
      <c r="B2322" s="28" t="s">
        <v>100</v>
      </c>
      <c r="C2322" s="40">
        <v>248692</v>
      </c>
      <c r="D2322" s="23">
        <v>248942</v>
      </c>
      <c r="E2322" s="119">
        <f>D2322-C2322</f>
        <v>250</v>
      </c>
      <c r="F2322" s="21"/>
      <c r="G2322" s="28" t="s">
        <v>100</v>
      </c>
      <c r="H2322" s="40">
        <f t="shared" si="1423"/>
        <v>248942</v>
      </c>
      <c r="I2322" s="23">
        <v>249212</v>
      </c>
      <c r="J2322" s="119">
        <f>I2322-H2322</f>
        <v>270</v>
      </c>
      <c r="K2322" s="21"/>
      <c r="L2322" s="28" t="s">
        <v>100</v>
      </c>
      <c r="M2322" s="40">
        <f t="shared" si="1428"/>
        <v>249212</v>
      </c>
      <c r="N2322" s="40">
        <v>249462</v>
      </c>
      <c r="O2322" s="119">
        <f>N2322-M2322</f>
        <v>250</v>
      </c>
      <c r="P2322" s="21"/>
      <c r="Q2322" s="28" t="s">
        <v>100</v>
      </c>
      <c r="R2322" s="40">
        <f t="shared" si="1424"/>
        <v>249462</v>
      </c>
      <c r="S2322" s="23">
        <v>249712</v>
      </c>
      <c r="T2322" s="119">
        <f>S2322-R2322</f>
        <v>250</v>
      </c>
      <c r="U2322" s="21"/>
      <c r="V2322" s="28" t="s">
        <v>100</v>
      </c>
      <c r="W2322" s="23">
        <f t="shared" si="1425"/>
        <v>249712</v>
      </c>
      <c r="X2322" s="40">
        <v>249972</v>
      </c>
      <c r="Y2322" s="132">
        <f t="shared" si="1426"/>
        <v>260</v>
      </c>
      <c r="Z2322" s="21"/>
      <c r="AA2322" s="28" t="s">
        <v>100</v>
      </c>
      <c r="AB2322" s="40">
        <f t="shared" si="1429"/>
        <v>249972</v>
      </c>
      <c r="AC2322" s="40">
        <v>250237</v>
      </c>
      <c r="AD2322" s="119">
        <f t="shared" si="1427"/>
        <v>265</v>
      </c>
      <c r="AE2322" s="21"/>
      <c r="AF2322" s="28" t="s">
        <v>100</v>
      </c>
      <c r="AG2322" s="40">
        <f t="shared" si="1430"/>
        <v>250237</v>
      </c>
      <c r="AH2322" s="40">
        <v>250462</v>
      </c>
      <c r="AI2322" s="119">
        <f>AH2322-AG2322</f>
        <v>225</v>
      </c>
    </row>
    <row r="2323" spans="2:35" x14ac:dyDescent="0.35">
      <c r="B2323" s="28" t="s">
        <v>1176</v>
      </c>
      <c r="C2323" s="40">
        <v>516</v>
      </c>
      <c r="D2323" s="23">
        <v>516</v>
      </c>
      <c r="E2323" s="119">
        <f>D2323-C2323</f>
        <v>0</v>
      </c>
      <c r="F2323" s="21"/>
      <c r="G2323" s="28" t="s">
        <v>1176</v>
      </c>
      <c r="H2323" s="40">
        <f t="shared" si="1423"/>
        <v>516</v>
      </c>
      <c r="I2323" s="23">
        <v>516</v>
      </c>
      <c r="J2323" s="119">
        <f>I2323-H2323</f>
        <v>0</v>
      </c>
      <c r="K2323" s="21"/>
      <c r="L2323" s="28" t="s">
        <v>1176</v>
      </c>
      <c r="M2323" s="40">
        <f t="shared" si="1428"/>
        <v>516</v>
      </c>
      <c r="N2323" s="40">
        <v>516</v>
      </c>
      <c r="O2323" s="119">
        <f>N2323-M2323</f>
        <v>0</v>
      </c>
      <c r="P2323" s="21"/>
      <c r="Q2323" s="28" t="s">
        <v>1176</v>
      </c>
      <c r="R2323" s="40">
        <f t="shared" si="1424"/>
        <v>516</v>
      </c>
      <c r="S2323" s="23">
        <v>516</v>
      </c>
      <c r="T2323" s="119">
        <f>S2323-R2323</f>
        <v>0</v>
      </c>
      <c r="U2323" s="21"/>
      <c r="V2323" s="28" t="s">
        <v>1176</v>
      </c>
      <c r="W2323" s="23">
        <f t="shared" si="1425"/>
        <v>516</v>
      </c>
      <c r="X2323" s="40">
        <v>516</v>
      </c>
      <c r="Y2323" s="119">
        <f t="shared" si="1426"/>
        <v>0</v>
      </c>
      <c r="Z2323" s="21"/>
      <c r="AA2323" s="28" t="s">
        <v>1176</v>
      </c>
      <c r="AB2323" s="40">
        <f t="shared" si="1429"/>
        <v>516</v>
      </c>
      <c r="AC2323" s="40">
        <v>516</v>
      </c>
      <c r="AD2323" s="119">
        <f t="shared" si="1427"/>
        <v>0</v>
      </c>
      <c r="AE2323" s="21"/>
      <c r="AF2323" s="28" t="s">
        <v>1176</v>
      </c>
      <c r="AG2323" s="40">
        <f t="shared" si="1430"/>
        <v>516</v>
      </c>
      <c r="AH2323" s="40">
        <v>516</v>
      </c>
      <c r="AI2323" s="119">
        <f>AH2323-AG2323</f>
        <v>0</v>
      </c>
    </row>
    <row r="2324" spans="2:35" x14ac:dyDescent="0.35">
      <c r="B2324" s="28" t="s">
        <v>1179</v>
      </c>
      <c r="C2324" s="40">
        <v>12279</v>
      </c>
      <c r="D2324" s="23">
        <v>12279</v>
      </c>
      <c r="E2324" s="119">
        <f>D2324-C2324</f>
        <v>0</v>
      </c>
      <c r="F2324" s="21"/>
      <c r="G2324" s="28" t="s">
        <v>1179</v>
      </c>
      <c r="H2324" s="40">
        <f t="shared" si="1423"/>
        <v>12279</v>
      </c>
      <c r="I2324" s="23">
        <v>12279</v>
      </c>
      <c r="J2324" s="119">
        <f>I2324-H2324</f>
        <v>0</v>
      </c>
      <c r="K2324" s="21"/>
      <c r="L2324" s="28" t="s">
        <v>1179</v>
      </c>
      <c r="M2324" s="40">
        <f t="shared" si="1428"/>
        <v>12279</v>
      </c>
      <c r="N2324" s="40">
        <v>12279</v>
      </c>
      <c r="O2324" s="119">
        <f>N2324-M2324</f>
        <v>0</v>
      </c>
      <c r="P2324" s="21"/>
      <c r="Q2324" s="28" t="s">
        <v>1179</v>
      </c>
      <c r="R2324" s="40">
        <f t="shared" si="1424"/>
        <v>12279</v>
      </c>
      <c r="S2324" s="23">
        <v>12279</v>
      </c>
      <c r="T2324" s="119">
        <f>S2324-R2324</f>
        <v>0</v>
      </c>
      <c r="U2324" s="21"/>
      <c r="V2324" s="28" t="s">
        <v>1179</v>
      </c>
      <c r="W2324" s="23">
        <f t="shared" si="1425"/>
        <v>12279</v>
      </c>
      <c r="X2324" s="40">
        <v>12279</v>
      </c>
      <c r="Y2324" s="119">
        <f t="shared" si="1426"/>
        <v>0</v>
      </c>
      <c r="Z2324" s="21"/>
      <c r="AA2324" s="28" t="s">
        <v>1179</v>
      </c>
      <c r="AB2324" s="40">
        <f t="shared" si="1429"/>
        <v>12279</v>
      </c>
      <c r="AC2324" s="40">
        <v>12279</v>
      </c>
      <c r="AD2324" s="119">
        <f t="shared" si="1427"/>
        <v>0</v>
      </c>
      <c r="AE2324" s="21"/>
      <c r="AF2324" s="28" t="s">
        <v>1179</v>
      </c>
      <c r="AG2324" s="40">
        <f t="shared" si="1430"/>
        <v>12279</v>
      </c>
      <c r="AH2324" s="40">
        <v>12279</v>
      </c>
      <c r="AI2324" s="119">
        <f>AH2324-AG2324</f>
        <v>0</v>
      </c>
    </row>
    <row r="2325" spans="2:35" x14ac:dyDescent="0.35">
      <c r="B2325" s="50" t="s">
        <v>3</v>
      </c>
      <c r="C2325" s="40">
        <v>425231</v>
      </c>
      <c r="D2325" s="23">
        <v>425394</v>
      </c>
      <c r="E2325" s="119">
        <f>(D2325-C2325)*10</f>
        <v>1630</v>
      </c>
      <c r="F2325" s="21"/>
      <c r="G2325" s="50" t="s">
        <v>3</v>
      </c>
      <c r="H2325" s="40">
        <f t="shared" si="1423"/>
        <v>425394</v>
      </c>
      <c r="I2325" s="23">
        <v>425544</v>
      </c>
      <c r="J2325" s="132">
        <v>1500</v>
      </c>
      <c r="K2325" s="21"/>
      <c r="L2325" s="50" t="s">
        <v>3</v>
      </c>
      <c r="M2325" s="40">
        <f t="shared" si="1428"/>
        <v>425544</v>
      </c>
      <c r="N2325" s="40">
        <v>425677</v>
      </c>
      <c r="O2325" s="119">
        <f>(N2325-M2325)*10</f>
        <v>1330</v>
      </c>
      <c r="P2325" s="21"/>
      <c r="Q2325" s="50" t="s">
        <v>3</v>
      </c>
      <c r="R2325" s="40">
        <f t="shared" si="1424"/>
        <v>425677</v>
      </c>
      <c r="S2325" s="23">
        <v>425837</v>
      </c>
      <c r="T2325" s="119">
        <f>(S2325-R2325)*10</f>
        <v>1600</v>
      </c>
      <c r="U2325" s="21"/>
      <c r="V2325" s="50" t="s">
        <v>3</v>
      </c>
      <c r="W2325" s="23">
        <f t="shared" si="1425"/>
        <v>425837</v>
      </c>
      <c r="X2325" s="40">
        <v>425997</v>
      </c>
      <c r="Y2325" s="119">
        <f>(X2325-W2325)*10</f>
        <v>1600</v>
      </c>
      <c r="Z2325" s="21"/>
      <c r="AA2325" s="50" t="s">
        <v>3</v>
      </c>
      <c r="AB2325" s="40">
        <f t="shared" si="1429"/>
        <v>425997</v>
      </c>
      <c r="AC2325" s="40">
        <v>426157</v>
      </c>
      <c r="AD2325" s="119">
        <f>(AC2325-AB2325)*10</f>
        <v>1600</v>
      </c>
      <c r="AE2325" s="21"/>
      <c r="AF2325" s="50" t="s">
        <v>3</v>
      </c>
      <c r="AG2325" s="40">
        <f t="shared" si="1430"/>
        <v>426157</v>
      </c>
      <c r="AH2325" s="40">
        <v>426317</v>
      </c>
      <c r="AI2325" s="119">
        <f>(AH2325-AG2325)*10</f>
        <v>1600</v>
      </c>
    </row>
    <row r="2326" spans="2:35" x14ac:dyDescent="0.35">
      <c r="B2326" s="50" t="s">
        <v>83</v>
      </c>
      <c r="C2326" s="40">
        <v>33977</v>
      </c>
      <c r="D2326" s="23">
        <v>33984</v>
      </c>
      <c r="E2326" s="119">
        <f>D2326-Supply!C2326</f>
        <v>7</v>
      </c>
      <c r="F2326" s="21"/>
      <c r="G2326" s="50" t="s">
        <v>83</v>
      </c>
      <c r="H2326" s="40">
        <f t="shared" si="1423"/>
        <v>33984</v>
      </c>
      <c r="I2326" s="23">
        <v>33991</v>
      </c>
      <c r="J2326" s="132">
        <f>I2326-H2326</f>
        <v>7</v>
      </c>
      <c r="K2326" s="21"/>
      <c r="L2326" s="50" t="s">
        <v>83</v>
      </c>
      <c r="M2326" s="40">
        <f t="shared" si="1428"/>
        <v>33991</v>
      </c>
      <c r="N2326" s="40">
        <v>33999</v>
      </c>
      <c r="O2326" s="132">
        <f>N2326-Supply!M2326</f>
        <v>8</v>
      </c>
      <c r="P2326" s="21"/>
      <c r="Q2326" s="50" t="s">
        <v>83</v>
      </c>
      <c r="R2326" s="40">
        <f t="shared" si="1424"/>
        <v>33999</v>
      </c>
      <c r="S2326" s="23">
        <v>34008</v>
      </c>
      <c r="T2326" s="132">
        <f>S2326-Supply!R2326</f>
        <v>9</v>
      </c>
      <c r="U2326" s="21"/>
      <c r="V2326" s="50" t="s">
        <v>83</v>
      </c>
      <c r="W2326" s="23">
        <f t="shared" si="1425"/>
        <v>34008</v>
      </c>
      <c r="X2326" s="40">
        <v>34021</v>
      </c>
      <c r="Y2326" s="132">
        <f>X2326-W2326</f>
        <v>13</v>
      </c>
      <c r="Z2326" s="21"/>
      <c r="AA2326" s="50" t="s">
        <v>83</v>
      </c>
      <c r="AB2326" s="40">
        <f t="shared" si="1429"/>
        <v>34021</v>
      </c>
      <c r="AC2326" s="40">
        <v>34031</v>
      </c>
      <c r="AD2326" s="132">
        <f>AC2326-Supply!AB2326</f>
        <v>10</v>
      </c>
      <c r="AE2326" s="21"/>
      <c r="AF2326" s="50" t="s">
        <v>83</v>
      </c>
      <c r="AG2326" s="40">
        <f t="shared" si="1430"/>
        <v>34031</v>
      </c>
      <c r="AH2326" s="40">
        <v>34038</v>
      </c>
      <c r="AI2326" s="132">
        <f>AH2326-Supply!AG2326</f>
        <v>7</v>
      </c>
    </row>
    <row r="2327" spans="2:35" x14ac:dyDescent="0.35">
      <c r="B2327" s="50" t="s">
        <v>84</v>
      </c>
      <c r="C2327" s="40">
        <v>66875</v>
      </c>
      <c r="D2327" s="23">
        <v>66909</v>
      </c>
      <c r="E2327" s="119">
        <f>D2327-Supply!C2327</f>
        <v>34</v>
      </c>
      <c r="F2327" s="21"/>
      <c r="G2327" s="50" t="s">
        <v>84</v>
      </c>
      <c r="H2327" s="40">
        <f t="shared" si="1423"/>
        <v>66909</v>
      </c>
      <c r="I2327" s="23">
        <v>66960</v>
      </c>
      <c r="J2327" s="119">
        <f>I2327-H2327</f>
        <v>51</v>
      </c>
      <c r="K2327" s="21"/>
      <c r="L2327" s="50" t="s">
        <v>84</v>
      </c>
      <c r="M2327" s="40">
        <f t="shared" si="1428"/>
        <v>66960</v>
      </c>
      <c r="N2327" s="40">
        <v>66992</v>
      </c>
      <c r="O2327" s="119">
        <f>N2327-M2327</f>
        <v>32</v>
      </c>
      <c r="P2327" s="21"/>
      <c r="Q2327" s="50" t="s">
        <v>84</v>
      </c>
      <c r="R2327" s="40">
        <f>N2327</f>
        <v>66992</v>
      </c>
      <c r="S2327" s="23">
        <v>67003</v>
      </c>
      <c r="T2327" s="132">
        <f>S2327-R2327</f>
        <v>11</v>
      </c>
      <c r="U2327" s="21"/>
      <c r="V2327" s="50" t="s">
        <v>84</v>
      </c>
      <c r="W2327" s="23">
        <f t="shared" si="1425"/>
        <v>67003</v>
      </c>
      <c r="X2327" s="40">
        <v>67046</v>
      </c>
      <c r="Y2327" s="132">
        <f>X2327-W2327</f>
        <v>43</v>
      </c>
      <c r="Z2327" s="21"/>
      <c r="AA2327" s="50" t="s">
        <v>84</v>
      </c>
      <c r="AB2327" s="40">
        <f t="shared" si="1429"/>
        <v>67046</v>
      </c>
      <c r="AC2327" s="40">
        <v>67111</v>
      </c>
      <c r="AD2327" s="132">
        <f>AC2327-AB2327</f>
        <v>65</v>
      </c>
      <c r="AE2327" s="21"/>
      <c r="AF2327" s="50" t="s">
        <v>84</v>
      </c>
      <c r="AG2327" s="40">
        <f t="shared" si="1430"/>
        <v>67111</v>
      </c>
      <c r="AH2327" s="40">
        <v>67111</v>
      </c>
      <c r="AI2327" s="119">
        <f>AH2327-AG2327</f>
        <v>0</v>
      </c>
    </row>
    <row r="2328" spans="2:35" x14ac:dyDescent="0.35">
      <c r="B2328" s="50" t="s">
        <v>98</v>
      </c>
      <c r="C2328" s="40">
        <v>139852</v>
      </c>
      <c r="D2328" s="23">
        <v>139852</v>
      </c>
      <c r="E2328" s="119">
        <f>D2328-C2328</f>
        <v>0</v>
      </c>
      <c r="F2328" s="21"/>
      <c r="G2328" s="50" t="s">
        <v>98</v>
      </c>
      <c r="H2328" s="40">
        <f t="shared" si="1423"/>
        <v>139852</v>
      </c>
      <c r="I2328" s="23">
        <v>139852</v>
      </c>
      <c r="J2328" s="119">
        <f>I2328-H2328</f>
        <v>0</v>
      </c>
      <c r="K2328" s="21"/>
      <c r="L2328" s="50" t="s">
        <v>98</v>
      </c>
      <c r="M2328" s="40">
        <f t="shared" si="1428"/>
        <v>139852</v>
      </c>
      <c r="N2328" s="40">
        <v>139852</v>
      </c>
      <c r="O2328" s="119">
        <f>N2328-M2328</f>
        <v>0</v>
      </c>
      <c r="P2328" s="21"/>
      <c r="Q2328" s="50" t="s">
        <v>98</v>
      </c>
      <c r="R2328" s="40">
        <f t="shared" ref="R2328:R2341" si="1431">N2328</f>
        <v>139852</v>
      </c>
      <c r="S2328" s="23">
        <v>139852</v>
      </c>
      <c r="T2328" s="119">
        <f>S2328-R2328</f>
        <v>0</v>
      </c>
      <c r="U2328" s="21"/>
      <c r="V2328" s="50" t="s">
        <v>98</v>
      </c>
      <c r="W2328" s="23">
        <f t="shared" si="1425"/>
        <v>139852</v>
      </c>
      <c r="X2328" s="40">
        <v>139852</v>
      </c>
      <c r="Y2328" s="119">
        <f>X2328-W2328</f>
        <v>0</v>
      </c>
      <c r="Z2328" s="21"/>
      <c r="AA2328" s="50" t="s">
        <v>98</v>
      </c>
      <c r="AB2328" s="40">
        <f t="shared" si="1429"/>
        <v>139852</v>
      </c>
      <c r="AC2328" s="40">
        <v>139852</v>
      </c>
      <c r="AD2328" s="132">
        <v>0</v>
      </c>
      <c r="AE2328" s="21"/>
      <c r="AF2328" s="50" t="s">
        <v>98</v>
      </c>
      <c r="AG2328" s="40">
        <f t="shared" si="1430"/>
        <v>139852</v>
      </c>
      <c r="AH2328" s="40">
        <v>139852</v>
      </c>
      <c r="AI2328" s="119">
        <f>AH2328-AG2328</f>
        <v>0</v>
      </c>
    </row>
    <row r="2329" spans="2:35" x14ac:dyDescent="0.35">
      <c r="B2329" s="50" t="s">
        <v>85</v>
      </c>
      <c r="C2329" s="40">
        <v>1082</v>
      </c>
      <c r="D2329" s="23">
        <v>1082</v>
      </c>
      <c r="E2329" s="119">
        <f>D2329-C2329</f>
        <v>0</v>
      </c>
      <c r="F2329" s="21"/>
      <c r="G2329" s="50" t="s">
        <v>85</v>
      </c>
      <c r="H2329" s="40">
        <f t="shared" si="1423"/>
        <v>1082</v>
      </c>
      <c r="I2329" s="23">
        <v>1082</v>
      </c>
      <c r="J2329" s="119">
        <f>I2329-H2329</f>
        <v>0</v>
      </c>
      <c r="K2329" s="21"/>
      <c r="L2329" s="50" t="s">
        <v>85</v>
      </c>
      <c r="M2329" s="40">
        <f t="shared" si="1428"/>
        <v>1082</v>
      </c>
      <c r="N2329" s="40">
        <v>1082</v>
      </c>
      <c r="O2329" s="119">
        <f>N2329-M2329</f>
        <v>0</v>
      </c>
      <c r="P2329" s="21"/>
      <c r="Q2329" s="50" t="s">
        <v>85</v>
      </c>
      <c r="R2329" s="40">
        <f t="shared" si="1431"/>
        <v>1082</v>
      </c>
      <c r="S2329" s="23">
        <v>1082</v>
      </c>
      <c r="T2329" s="119">
        <f>S2329-R2329</f>
        <v>0</v>
      </c>
      <c r="U2329" s="21"/>
      <c r="V2329" s="50" t="s">
        <v>85</v>
      </c>
      <c r="W2329" s="23">
        <f t="shared" si="1425"/>
        <v>1082</v>
      </c>
      <c r="X2329" s="40">
        <v>1082</v>
      </c>
      <c r="Y2329" s="119">
        <f>X2329-W2329</f>
        <v>0</v>
      </c>
      <c r="Z2329" s="21"/>
      <c r="AA2329" s="50" t="s">
        <v>85</v>
      </c>
      <c r="AB2329" s="40">
        <f t="shared" si="1429"/>
        <v>1082</v>
      </c>
      <c r="AC2329" s="40">
        <v>1082</v>
      </c>
      <c r="AD2329" s="132">
        <f>AC2329-AB2329</f>
        <v>0</v>
      </c>
      <c r="AE2329" s="21"/>
      <c r="AF2329" s="50" t="s">
        <v>85</v>
      </c>
      <c r="AG2329" s="40">
        <f t="shared" si="1430"/>
        <v>1082</v>
      </c>
      <c r="AH2329" s="40">
        <v>1082</v>
      </c>
      <c r="AI2329" s="119">
        <f>AH2329-AG2329</f>
        <v>0</v>
      </c>
    </row>
    <row r="2330" spans="2:35" x14ac:dyDescent="0.35">
      <c r="B2330" s="50" t="s">
        <v>86</v>
      </c>
      <c r="C2330" s="40">
        <v>19964</v>
      </c>
      <c r="D2330" s="23">
        <v>20151</v>
      </c>
      <c r="E2330" s="119">
        <f>D2330-C2330</f>
        <v>187</v>
      </c>
      <c r="F2330" s="21"/>
      <c r="G2330" s="50" t="s">
        <v>86</v>
      </c>
      <c r="H2330" s="40">
        <f t="shared" si="1423"/>
        <v>20151</v>
      </c>
      <c r="I2330" s="23">
        <v>20304</v>
      </c>
      <c r="J2330" s="119">
        <f>I2330-H2330</f>
        <v>153</v>
      </c>
      <c r="K2330" s="21"/>
      <c r="L2330" s="50" t="s">
        <v>86</v>
      </c>
      <c r="M2330" s="40">
        <f t="shared" si="1428"/>
        <v>20304</v>
      </c>
      <c r="N2330" s="40">
        <v>20461</v>
      </c>
      <c r="O2330" s="132">
        <f>N2330-M2330</f>
        <v>157</v>
      </c>
      <c r="P2330" s="21"/>
      <c r="Q2330" s="50" t="s">
        <v>86</v>
      </c>
      <c r="R2330" s="40">
        <f t="shared" si="1431"/>
        <v>20461</v>
      </c>
      <c r="S2330" s="23">
        <v>20639</v>
      </c>
      <c r="T2330" s="119">
        <f>S2330-R2330</f>
        <v>178</v>
      </c>
      <c r="U2330" s="21"/>
      <c r="V2330" s="50" t="s">
        <v>86</v>
      </c>
      <c r="W2330" s="23">
        <f t="shared" si="1425"/>
        <v>20639</v>
      </c>
      <c r="X2330" s="40">
        <v>20804</v>
      </c>
      <c r="Y2330" s="119">
        <f>X2330-W2330</f>
        <v>165</v>
      </c>
      <c r="Z2330" s="21"/>
      <c r="AA2330" s="50" t="s">
        <v>86</v>
      </c>
      <c r="AB2330" s="40">
        <f t="shared" si="1429"/>
        <v>20804</v>
      </c>
      <c r="AC2330" s="40">
        <v>20982</v>
      </c>
      <c r="AD2330" s="132">
        <f>AC2330-AB2330</f>
        <v>178</v>
      </c>
      <c r="AE2330" s="21"/>
      <c r="AF2330" s="50" t="s">
        <v>86</v>
      </c>
      <c r="AG2330" s="40">
        <f t="shared" si="1430"/>
        <v>20982</v>
      </c>
      <c r="AH2330" s="40">
        <v>21123</v>
      </c>
      <c r="AI2330" s="119">
        <f>AH2330-AG2330</f>
        <v>141</v>
      </c>
    </row>
    <row r="2331" spans="2:35" x14ac:dyDescent="0.35">
      <c r="B2331" s="50" t="s">
        <v>93</v>
      </c>
      <c r="C2331" s="40">
        <v>0</v>
      </c>
      <c r="D2331" s="23"/>
      <c r="E2331" s="119">
        <f>E2330+E2329+E2328+E2327+E2326+E2325</f>
        <v>1858</v>
      </c>
      <c r="F2331" s="21"/>
      <c r="G2331" s="50" t="s">
        <v>93</v>
      </c>
      <c r="H2331" s="40">
        <f t="shared" si="1423"/>
        <v>0</v>
      </c>
      <c r="I2331" s="23"/>
      <c r="J2331" s="119">
        <f>J2330+J2329+J2328+J2327+J2326+J2325</f>
        <v>1711</v>
      </c>
      <c r="K2331" s="21"/>
      <c r="L2331" s="50" t="s">
        <v>93</v>
      </c>
      <c r="M2331" s="40">
        <f t="shared" si="1428"/>
        <v>0</v>
      </c>
      <c r="N2331" s="40"/>
      <c r="O2331" s="119">
        <f>O2330+O2329+O2328+O2327+O2326+O2325</f>
        <v>1527</v>
      </c>
      <c r="P2331" s="21"/>
      <c r="Q2331" s="50" t="s">
        <v>93</v>
      </c>
      <c r="R2331" s="40">
        <f t="shared" si="1431"/>
        <v>0</v>
      </c>
      <c r="S2331" s="23"/>
      <c r="T2331" s="119">
        <f>T2330+T2329+T2328+T2327+T2326+T2325</f>
        <v>1798</v>
      </c>
      <c r="U2331" s="21"/>
      <c r="V2331" s="50" t="s">
        <v>93</v>
      </c>
      <c r="W2331" s="23">
        <f t="shared" si="1425"/>
        <v>0</v>
      </c>
      <c r="X2331" s="40">
        <v>0</v>
      </c>
      <c r="Y2331" s="132">
        <f>Y2330+Y2329+Y2328+Y2327+Y2326+Y2325</f>
        <v>1821</v>
      </c>
      <c r="Z2331" s="21"/>
      <c r="AA2331" s="50" t="s">
        <v>93</v>
      </c>
      <c r="AB2331" s="40">
        <f t="shared" si="1429"/>
        <v>0</v>
      </c>
      <c r="AC2331" s="40">
        <v>0</v>
      </c>
      <c r="AD2331" s="132">
        <f>AD2330+AD2329+AD2328+AD2327+AD2326+AD2325</f>
        <v>1853</v>
      </c>
      <c r="AE2331" s="21"/>
      <c r="AF2331" s="50" t="s">
        <v>93</v>
      </c>
      <c r="AG2331" s="40">
        <f t="shared" si="1430"/>
        <v>0</v>
      </c>
      <c r="AH2331" s="40"/>
      <c r="AI2331" s="119">
        <f>AI2330+AI2329+AI2328+AI2327+AI2326+AI2325</f>
        <v>1748</v>
      </c>
    </row>
    <row r="2332" spans="2:35" x14ac:dyDescent="0.35">
      <c r="B2332" s="50" t="s">
        <v>87</v>
      </c>
      <c r="C2332" s="40">
        <v>1610109</v>
      </c>
      <c r="D2332" s="40">
        <v>1610118</v>
      </c>
      <c r="E2332" s="119">
        <f t="shared" ref="E2332:E2338" si="1432">D2332-C2332</f>
        <v>9</v>
      </c>
      <c r="F2332" s="21"/>
      <c r="G2332" s="50" t="s">
        <v>87</v>
      </c>
      <c r="H2332" s="40">
        <f t="shared" si="1423"/>
        <v>1610118</v>
      </c>
      <c r="I2332" s="40">
        <v>1610118</v>
      </c>
      <c r="J2332" s="132">
        <f t="shared" ref="J2332:J2338" si="1433">I2332-H2332</f>
        <v>0</v>
      </c>
      <c r="K2332" s="21"/>
      <c r="L2332" s="50" t="s">
        <v>87</v>
      </c>
      <c r="M2332" s="40">
        <f t="shared" si="1428"/>
        <v>1610118</v>
      </c>
      <c r="N2332" s="40">
        <v>1610118</v>
      </c>
      <c r="O2332" s="119">
        <f t="shared" ref="O2332:O2338" si="1434">N2332-M2332</f>
        <v>0</v>
      </c>
      <c r="P2332" s="21"/>
      <c r="Q2332" s="50" t="s">
        <v>87</v>
      </c>
      <c r="R2332" s="40">
        <f t="shared" si="1431"/>
        <v>1610118</v>
      </c>
      <c r="S2332" s="40">
        <v>1610118</v>
      </c>
      <c r="T2332" s="132">
        <f t="shared" ref="T2332:T2338" si="1435">S2332-R2332</f>
        <v>0</v>
      </c>
      <c r="U2332" s="21"/>
      <c r="V2332" s="50" t="s">
        <v>87</v>
      </c>
      <c r="W2332" s="23">
        <f t="shared" si="1425"/>
        <v>1610118</v>
      </c>
      <c r="X2332" s="40">
        <v>1610118</v>
      </c>
      <c r="Y2332" s="132">
        <f>X2332-W2332</f>
        <v>0</v>
      </c>
      <c r="Z2332" s="21"/>
      <c r="AA2332" s="50" t="s">
        <v>87</v>
      </c>
      <c r="AB2332" s="40">
        <f t="shared" si="1429"/>
        <v>1610118</v>
      </c>
      <c r="AC2332" s="40">
        <v>1610118</v>
      </c>
      <c r="AD2332" s="119">
        <v>0</v>
      </c>
      <c r="AE2332" s="21"/>
      <c r="AF2332" s="50" t="s">
        <v>87</v>
      </c>
      <c r="AG2332" s="40">
        <f t="shared" si="1430"/>
        <v>1610118</v>
      </c>
      <c r="AH2332" s="40">
        <v>1610118</v>
      </c>
      <c r="AI2332" s="119">
        <f t="shared" ref="AI2332:AI2338" si="1436">AH2332-AG2332</f>
        <v>0</v>
      </c>
    </row>
    <row r="2333" spans="2:35" x14ac:dyDescent="0.35">
      <c r="B2333" s="50" t="s">
        <v>96</v>
      </c>
      <c r="C2333" s="40">
        <v>982231</v>
      </c>
      <c r="D2333" s="23">
        <v>982501</v>
      </c>
      <c r="E2333" s="132">
        <f t="shared" si="1432"/>
        <v>270</v>
      </c>
      <c r="F2333" s="21"/>
      <c r="G2333" s="50" t="s">
        <v>96</v>
      </c>
      <c r="H2333" s="40">
        <f t="shared" si="1423"/>
        <v>982501</v>
      </c>
      <c r="I2333" s="23">
        <v>982787</v>
      </c>
      <c r="J2333" s="132">
        <f t="shared" si="1433"/>
        <v>286</v>
      </c>
      <c r="K2333" s="21"/>
      <c r="L2333" s="50" t="s">
        <v>96</v>
      </c>
      <c r="M2333" s="40">
        <f t="shared" si="1428"/>
        <v>982787</v>
      </c>
      <c r="N2333" s="40">
        <v>982966</v>
      </c>
      <c r="O2333" s="132">
        <f t="shared" si="1434"/>
        <v>179</v>
      </c>
      <c r="P2333" s="21"/>
      <c r="Q2333" s="50" t="s">
        <v>96</v>
      </c>
      <c r="R2333" s="40">
        <f t="shared" si="1431"/>
        <v>982966</v>
      </c>
      <c r="S2333" s="23">
        <v>983101</v>
      </c>
      <c r="T2333" s="132">
        <f t="shared" si="1435"/>
        <v>135</v>
      </c>
      <c r="U2333" s="21"/>
      <c r="V2333" s="50" t="s">
        <v>96</v>
      </c>
      <c r="W2333" s="23">
        <f t="shared" si="1425"/>
        <v>983101</v>
      </c>
      <c r="X2333" s="40">
        <v>983377</v>
      </c>
      <c r="Y2333" s="132">
        <f>X2333-W2333</f>
        <v>276</v>
      </c>
      <c r="Z2333" s="21"/>
      <c r="AA2333" s="50" t="s">
        <v>96</v>
      </c>
      <c r="AB2333" s="40">
        <f t="shared" si="1429"/>
        <v>983377</v>
      </c>
      <c r="AC2333" s="40">
        <v>983648</v>
      </c>
      <c r="AD2333" s="132">
        <f t="shared" ref="AD2333:AD2338" si="1437">AC2333-AB2333</f>
        <v>271</v>
      </c>
      <c r="AE2333" s="21"/>
      <c r="AF2333" s="50" t="s">
        <v>96</v>
      </c>
      <c r="AG2333" s="40">
        <f t="shared" si="1430"/>
        <v>983648</v>
      </c>
      <c r="AH2333" s="40">
        <v>983895</v>
      </c>
      <c r="AI2333" s="132">
        <f t="shared" si="1436"/>
        <v>247</v>
      </c>
    </row>
    <row r="2334" spans="2:35" x14ac:dyDescent="0.35">
      <c r="B2334" s="50" t="s">
        <v>88</v>
      </c>
      <c r="C2334" s="40">
        <v>0</v>
      </c>
      <c r="D2334" s="23">
        <v>0</v>
      </c>
      <c r="E2334" s="119">
        <f t="shared" si="1432"/>
        <v>0</v>
      </c>
      <c r="F2334" s="21"/>
      <c r="G2334" s="50" t="s">
        <v>88</v>
      </c>
      <c r="H2334" s="40">
        <f t="shared" si="1423"/>
        <v>0</v>
      </c>
      <c r="I2334" s="23">
        <v>0</v>
      </c>
      <c r="J2334" s="119">
        <f t="shared" si="1433"/>
        <v>0</v>
      </c>
      <c r="K2334" s="21"/>
      <c r="L2334" s="50" t="s">
        <v>88</v>
      </c>
      <c r="M2334" s="40">
        <f t="shared" si="1428"/>
        <v>0</v>
      </c>
      <c r="N2334" s="40">
        <v>0</v>
      </c>
      <c r="O2334" s="119">
        <f t="shared" si="1434"/>
        <v>0</v>
      </c>
      <c r="P2334" s="21"/>
      <c r="Q2334" s="50" t="s">
        <v>88</v>
      </c>
      <c r="R2334" s="40">
        <f t="shared" si="1431"/>
        <v>0</v>
      </c>
      <c r="S2334" s="23">
        <v>0</v>
      </c>
      <c r="T2334" s="119">
        <f t="shared" si="1435"/>
        <v>0</v>
      </c>
      <c r="U2334" s="21"/>
      <c r="V2334" s="50" t="s">
        <v>88</v>
      </c>
      <c r="W2334" s="23">
        <f t="shared" si="1425"/>
        <v>0</v>
      </c>
      <c r="X2334" s="40">
        <v>0</v>
      </c>
      <c r="Y2334" s="119">
        <f>Y220007-W2334</f>
        <v>0</v>
      </c>
      <c r="Z2334" s="21"/>
      <c r="AA2334" s="50" t="s">
        <v>88</v>
      </c>
      <c r="AB2334" s="40">
        <f t="shared" si="1429"/>
        <v>0</v>
      </c>
      <c r="AC2334" s="40">
        <v>0</v>
      </c>
      <c r="AD2334" s="119">
        <f t="shared" si="1437"/>
        <v>0</v>
      </c>
      <c r="AE2334" s="21"/>
      <c r="AF2334" s="50" t="s">
        <v>88</v>
      </c>
      <c r="AG2334" s="40">
        <f t="shared" si="1430"/>
        <v>0</v>
      </c>
      <c r="AH2334" s="40">
        <v>0</v>
      </c>
      <c r="AI2334" s="119">
        <f t="shared" si="1436"/>
        <v>0</v>
      </c>
    </row>
    <row r="2335" spans="2:35" x14ac:dyDescent="0.35">
      <c r="B2335" s="50" t="s">
        <v>108</v>
      </c>
      <c r="C2335" s="40">
        <v>3519</v>
      </c>
      <c r="D2335" s="23">
        <v>3520</v>
      </c>
      <c r="E2335" s="119">
        <f t="shared" si="1432"/>
        <v>1</v>
      </c>
      <c r="F2335" s="21"/>
      <c r="G2335" s="50" t="s">
        <v>108</v>
      </c>
      <c r="H2335" s="40">
        <f t="shared" si="1423"/>
        <v>3520</v>
      </c>
      <c r="I2335" s="23">
        <v>3521</v>
      </c>
      <c r="J2335" s="119">
        <f t="shared" si="1433"/>
        <v>1</v>
      </c>
      <c r="K2335" s="21"/>
      <c r="L2335" s="50" t="s">
        <v>108</v>
      </c>
      <c r="M2335" s="40">
        <f t="shared" si="1428"/>
        <v>3521</v>
      </c>
      <c r="N2335" s="40">
        <v>3522</v>
      </c>
      <c r="O2335" s="119">
        <f t="shared" si="1434"/>
        <v>1</v>
      </c>
      <c r="P2335" s="21"/>
      <c r="Q2335" s="50" t="s">
        <v>108</v>
      </c>
      <c r="R2335" s="40">
        <f t="shared" si="1431"/>
        <v>3522</v>
      </c>
      <c r="S2335" s="23">
        <v>3523</v>
      </c>
      <c r="T2335" s="119">
        <f t="shared" si="1435"/>
        <v>1</v>
      </c>
      <c r="U2335" s="21"/>
      <c r="V2335" s="50" t="s">
        <v>108</v>
      </c>
      <c r="W2335" s="23">
        <f t="shared" si="1425"/>
        <v>3523</v>
      </c>
      <c r="X2335" s="40">
        <v>3524</v>
      </c>
      <c r="Y2335" s="119">
        <f t="shared" ref="Y2335:Y2340" si="1438">X2335-W2335</f>
        <v>1</v>
      </c>
      <c r="Z2335" s="21"/>
      <c r="AA2335" s="50" t="s">
        <v>108</v>
      </c>
      <c r="AB2335" s="40">
        <f t="shared" si="1429"/>
        <v>3524</v>
      </c>
      <c r="AC2335" s="40">
        <v>3524</v>
      </c>
      <c r="AD2335" s="119">
        <f t="shared" si="1437"/>
        <v>0</v>
      </c>
      <c r="AE2335" s="21"/>
      <c r="AF2335" s="50" t="s">
        <v>108</v>
      </c>
      <c r="AG2335" s="40">
        <f t="shared" si="1430"/>
        <v>3524</v>
      </c>
      <c r="AH2335" s="40">
        <v>3524</v>
      </c>
      <c r="AI2335" s="119">
        <f t="shared" si="1436"/>
        <v>0</v>
      </c>
    </row>
    <row r="2336" spans="2:35" x14ac:dyDescent="0.35">
      <c r="B2336" s="50" t="s">
        <v>89</v>
      </c>
      <c r="C2336" s="40">
        <v>779063</v>
      </c>
      <c r="D2336" s="23">
        <v>779490</v>
      </c>
      <c r="E2336" s="119">
        <f t="shared" si="1432"/>
        <v>427</v>
      </c>
      <c r="F2336" s="21"/>
      <c r="G2336" s="50" t="s">
        <v>89</v>
      </c>
      <c r="H2336" s="40">
        <f t="shared" si="1423"/>
        <v>779490</v>
      </c>
      <c r="I2336" s="23">
        <v>779906</v>
      </c>
      <c r="J2336" s="119">
        <f t="shared" si="1433"/>
        <v>416</v>
      </c>
      <c r="K2336" s="21"/>
      <c r="L2336" s="50" t="s">
        <v>89</v>
      </c>
      <c r="M2336" s="40">
        <f t="shared" si="1428"/>
        <v>779906</v>
      </c>
      <c r="N2336" s="40">
        <v>780299</v>
      </c>
      <c r="O2336" s="119">
        <f t="shared" si="1434"/>
        <v>393</v>
      </c>
      <c r="P2336" s="21"/>
      <c r="Q2336" s="50" t="s">
        <v>89</v>
      </c>
      <c r="R2336" s="40">
        <f t="shared" si="1431"/>
        <v>780299</v>
      </c>
      <c r="S2336" s="23">
        <v>780714</v>
      </c>
      <c r="T2336" s="119">
        <f t="shared" si="1435"/>
        <v>415</v>
      </c>
      <c r="U2336" s="21"/>
      <c r="V2336" s="50" t="s">
        <v>89</v>
      </c>
      <c r="W2336" s="23">
        <f t="shared" si="1425"/>
        <v>780714</v>
      </c>
      <c r="X2336" s="40">
        <v>781098</v>
      </c>
      <c r="Y2336" s="132">
        <f t="shared" si="1438"/>
        <v>384</v>
      </c>
      <c r="Z2336" s="21"/>
      <c r="AA2336" s="50" t="s">
        <v>89</v>
      </c>
      <c r="AB2336" s="40">
        <f t="shared" si="1429"/>
        <v>781098</v>
      </c>
      <c r="AC2336" s="40">
        <v>781542</v>
      </c>
      <c r="AD2336" s="119">
        <f t="shared" si="1437"/>
        <v>444</v>
      </c>
      <c r="AE2336" s="21"/>
      <c r="AF2336" s="50" t="s">
        <v>89</v>
      </c>
      <c r="AG2336" s="40">
        <f t="shared" si="1430"/>
        <v>781542</v>
      </c>
      <c r="AH2336" s="40">
        <v>781985</v>
      </c>
      <c r="AI2336" s="119">
        <f t="shared" si="1436"/>
        <v>443</v>
      </c>
    </row>
    <row r="2337" spans="2:35" x14ac:dyDescent="0.35">
      <c r="B2337" s="50" t="s">
        <v>90</v>
      </c>
      <c r="C2337" s="40">
        <v>443977</v>
      </c>
      <c r="D2337" s="23">
        <v>444192</v>
      </c>
      <c r="E2337" s="132">
        <f t="shared" si="1432"/>
        <v>215</v>
      </c>
      <c r="F2337" s="21"/>
      <c r="G2337" s="50" t="s">
        <v>90</v>
      </c>
      <c r="H2337" s="40">
        <f t="shared" si="1423"/>
        <v>444192</v>
      </c>
      <c r="I2337" s="23">
        <v>444430</v>
      </c>
      <c r="J2337" s="119">
        <f t="shared" si="1433"/>
        <v>238</v>
      </c>
      <c r="K2337" s="21"/>
      <c r="L2337" s="50" t="s">
        <v>90</v>
      </c>
      <c r="M2337" s="40">
        <f t="shared" si="1428"/>
        <v>444430</v>
      </c>
      <c r="N2337" s="40">
        <v>444628</v>
      </c>
      <c r="O2337" s="132">
        <f t="shared" si="1434"/>
        <v>198</v>
      </c>
      <c r="P2337" s="21"/>
      <c r="Q2337" s="50" t="s">
        <v>90</v>
      </c>
      <c r="R2337" s="40">
        <f t="shared" si="1431"/>
        <v>444628</v>
      </c>
      <c r="S2337" s="23">
        <v>444828</v>
      </c>
      <c r="T2337" s="119">
        <f t="shared" si="1435"/>
        <v>200</v>
      </c>
      <c r="U2337" s="21"/>
      <c r="V2337" s="50" t="s">
        <v>90</v>
      </c>
      <c r="W2337" s="23">
        <f t="shared" si="1425"/>
        <v>444828</v>
      </c>
      <c r="X2337" s="40">
        <v>445077</v>
      </c>
      <c r="Y2337" s="132">
        <f t="shared" si="1438"/>
        <v>249</v>
      </c>
      <c r="Z2337" s="21"/>
      <c r="AA2337" s="50" t="s">
        <v>90</v>
      </c>
      <c r="AB2337" s="40">
        <f t="shared" si="1429"/>
        <v>445077</v>
      </c>
      <c r="AC2337" s="40">
        <v>445368</v>
      </c>
      <c r="AD2337" s="132">
        <f t="shared" si="1437"/>
        <v>291</v>
      </c>
      <c r="AE2337" s="21"/>
      <c r="AF2337" s="50" t="s">
        <v>90</v>
      </c>
      <c r="AG2337" s="40">
        <f t="shared" si="1430"/>
        <v>445368</v>
      </c>
      <c r="AH2337" s="40">
        <v>445598</v>
      </c>
      <c r="AI2337" s="132">
        <f t="shared" si="1436"/>
        <v>230</v>
      </c>
    </row>
    <row r="2338" spans="2:35" x14ac:dyDescent="0.35">
      <c r="B2338" s="50" t="s">
        <v>91</v>
      </c>
      <c r="C2338" s="40">
        <v>1489478</v>
      </c>
      <c r="D2338" s="23">
        <v>1490828</v>
      </c>
      <c r="E2338" s="119">
        <f t="shared" si="1432"/>
        <v>1350</v>
      </c>
      <c r="F2338" s="21"/>
      <c r="G2338" s="50" t="s">
        <v>91</v>
      </c>
      <c r="H2338" s="40">
        <f t="shared" si="1423"/>
        <v>1490828</v>
      </c>
      <c r="I2338" s="23">
        <v>1492221</v>
      </c>
      <c r="J2338" s="119">
        <f t="shared" si="1433"/>
        <v>1393</v>
      </c>
      <c r="K2338" s="21"/>
      <c r="L2338" s="50" t="s">
        <v>91</v>
      </c>
      <c r="M2338" s="40">
        <f t="shared" si="1428"/>
        <v>1492221</v>
      </c>
      <c r="N2338" s="40">
        <v>1493515</v>
      </c>
      <c r="O2338" s="132">
        <f t="shared" si="1434"/>
        <v>1294</v>
      </c>
      <c r="P2338" s="21"/>
      <c r="Q2338" s="50" t="s">
        <v>91</v>
      </c>
      <c r="R2338" s="40">
        <f t="shared" si="1431"/>
        <v>1493515</v>
      </c>
      <c r="S2338" s="23">
        <v>1494843</v>
      </c>
      <c r="T2338" s="119">
        <f t="shared" si="1435"/>
        <v>1328</v>
      </c>
      <c r="U2338" s="21"/>
      <c r="V2338" s="50" t="s">
        <v>91</v>
      </c>
      <c r="W2338" s="23">
        <f t="shared" si="1425"/>
        <v>1494843</v>
      </c>
      <c r="X2338" s="40">
        <v>1496247</v>
      </c>
      <c r="Y2338" s="119">
        <f t="shared" si="1438"/>
        <v>1404</v>
      </c>
      <c r="Z2338" s="21"/>
      <c r="AA2338" s="50" t="s">
        <v>91</v>
      </c>
      <c r="AB2338" s="40">
        <f t="shared" si="1429"/>
        <v>1496247</v>
      </c>
      <c r="AC2338" s="40">
        <v>1497550</v>
      </c>
      <c r="AD2338" s="132">
        <f t="shared" si="1437"/>
        <v>1303</v>
      </c>
      <c r="AE2338" s="21"/>
      <c r="AF2338" s="50" t="s">
        <v>91</v>
      </c>
      <c r="AG2338" s="40">
        <f t="shared" si="1430"/>
        <v>1497550</v>
      </c>
      <c r="AH2338" s="40">
        <v>1498930</v>
      </c>
      <c r="AI2338" s="132">
        <f t="shared" si="1436"/>
        <v>1380</v>
      </c>
    </row>
    <row r="2339" spans="2:35" x14ac:dyDescent="0.35">
      <c r="B2339" s="50" t="s">
        <v>94</v>
      </c>
      <c r="C2339" s="40">
        <v>0</v>
      </c>
      <c r="D2339" s="23"/>
      <c r="E2339" s="119">
        <f>SUM(E2332:E2338)</f>
        <v>2272</v>
      </c>
      <c r="F2339" s="21"/>
      <c r="G2339" s="50" t="s">
        <v>94</v>
      </c>
      <c r="H2339" s="40">
        <f t="shared" si="1423"/>
        <v>0</v>
      </c>
      <c r="I2339" s="23"/>
      <c r="J2339" s="119">
        <f>SUM(J2332:J2338)</f>
        <v>2334</v>
      </c>
      <c r="K2339" s="21"/>
      <c r="L2339" s="50" t="s">
        <v>94</v>
      </c>
      <c r="M2339" s="40">
        <f t="shared" si="1428"/>
        <v>0</v>
      </c>
      <c r="N2339" s="40"/>
      <c r="O2339" s="119">
        <f>SUM(O2332:O2338)</f>
        <v>2065</v>
      </c>
      <c r="P2339" s="21"/>
      <c r="Q2339" s="50" t="s">
        <v>94</v>
      </c>
      <c r="R2339" s="40">
        <f t="shared" si="1431"/>
        <v>0</v>
      </c>
      <c r="S2339" s="23"/>
      <c r="T2339" s="119">
        <f>SUM(T2332:T2338)</f>
        <v>2079</v>
      </c>
      <c r="U2339" s="21"/>
      <c r="V2339" s="50" t="s">
        <v>94</v>
      </c>
      <c r="W2339" s="23">
        <f t="shared" si="1425"/>
        <v>0</v>
      </c>
      <c r="X2339" s="40">
        <v>0</v>
      </c>
      <c r="Y2339" s="132">
        <f t="shared" si="1438"/>
        <v>0</v>
      </c>
      <c r="Z2339" s="21"/>
      <c r="AA2339" s="50" t="s">
        <v>94</v>
      </c>
      <c r="AB2339" s="40">
        <f t="shared" si="1429"/>
        <v>0</v>
      </c>
      <c r="AC2339" s="40">
        <v>0</v>
      </c>
      <c r="AD2339" s="119">
        <f>SUM(AD2332:AD2338)</f>
        <v>2309</v>
      </c>
      <c r="AE2339" s="21"/>
      <c r="AF2339" s="50" t="s">
        <v>94</v>
      </c>
      <c r="AG2339" s="40">
        <f t="shared" si="1430"/>
        <v>0</v>
      </c>
      <c r="AH2339" s="40"/>
      <c r="AI2339" s="119">
        <f>SUM(AI2332:AI2338)</f>
        <v>2300</v>
      </c>
    </row>
    <row r="2340" spans="2:35" x14ac:dyDescent="0.35">
      <c r="B2340" s="50" t="s">
        <v>97</v>
      </c>
      <c r="C2340" s="40">
        <v>669819</v>
      </c>
      <c r="D2340" s="23">
        <v>670050</v>
      </c>
      <c r="E2340" s="132">
        <f>D2340-C2340</f>
        <v>231</v>
      </c>
      <c r="F2340" s="21"/>
      <c r="G2340" s="50" t="s">
        <v>97</v>
      </c>
      <c r="H2340" s="40">
        <f t="shared" si="1423"/>
        <v>670050</v>
      </c>
      <c r="I2340" s="23">
        <v>670313</v>
      </c>
      <c r="J2340" s="119">
        <f>I2340-H2340</f>
        <v>263</v>
      </c>
      <c r="K2340" s="21"/>
      <c r="L2340" s="50" t="s">
        <v>97</v>
      </c>
      <c r="M2340" s="40">
        <f t="shared" si="1428"/>
        <v>670313</v>
      </c>
      <c r="N2340" s="40">
        <v>670556</v>
      </c>
      <c r="O2340" s="132">
        <f>N2340-M2340</f>
        <v>243</v>
      </c>
      <c r="P2340" s="21"/>
      <c r="Q2340" s="50" t="s">
        <v>97</v>
      </c>
      <c r="R2340" s="40">
        <f t="shared" si="1431"/>
        <v>670556</v>
      </c>
      <c r="S2340" s="23">
        <v>670815</v>
      </c>
      <c r="T2340" s="119">
        <f>S2340-R2340</f>
        <v>259</v>
      </c>
      <c r="U2340" s="21"/>
      <c r="V2340" s="50" t="s">
        <v>97</v>
      </c>
      <c r="W2340" s="23">
        <f t="shared" si="1425"/>
        <v>670815</v>
      </c>
      <c r="X2340" s="40">
        <v>671012</v>
      </c>
      <c r="Y2340" s="132">
        <f t="shared" si="1438"/>
        <v>197</v>
      </c>
      <c r="Z2340" s="21"/>
      <c r="AA2340" s="50" t="s">
        <v>97</v>
      </c>
      <c r="AB2340" s="40">
        <f t="shared" si="1429"/>
        <v>671012</v>
      </c>
      <c r="AC2340" s="40">
        <v>671215</v>
      </c>
      <c r="AD2340" s="119">
        <f>AC2340-AB2340</f>
        <v>203</v>
      </c>
      <c r="AE2340" s="21"/>
      <c r="AF2340" s="50" t="s">
        <v>97</v>
      </c>
      <c r="AG2340" s="40">
        <f t="shared" si="1430"/>
        <v>671215</v>
      </c>
      <c r="AH2340" s="40">
        <v>671467</v>
      </c>
      <c r="AI2340" s="119">
        <f>AH2340-AG2340</f>
        <v>252</v>
      </c>
    </row>
    <row r="2341" spans="2:35" x14ac:dyDescent="0.35">
      <c r="B2341" s="29" t="s">
        <v>130</v>
      </c>
      <c r="C2341" s="40"/>
      <c r="D2341" s="23"/>
      <c r="E2341" s="133">
        <f>E2340+E2339+E2331+E2323+E2324+E2322+E2321+E2320+E2319</f>
        <v>7368</v>
      </c>
      <c r="F2341" s="21"/>
      <c r="G2341" s="29" t="s">
        <v>130</v>
      </c>
      <c r="H2341" s="40">
        <f t="shared" si="1423"/>
        <v>0</v>
      </c>
      <c r="I2341" s="23"/>
      <c r="J2341" s="121">
        <f>J2340+J2339+J2331+J2323+J2324+J2322+J2321+J2320+J2319</f>
        <v>6661</v>
      </c>
      <c r="K2341" s="21"/>
      <c r="L2341" s="29" t="s">
        <v>130</v>
      </c>
      <c r="M2341" s="40">
        <f t="shared" si="1428"/>
        <v>0</v>
      </c>
      <c r="N2341" s="40"/>
      <c r="O2341" s="121">
        <f>O2340+O2339+O2331+O2323+O2324+O2322+O2321+O2320+O2319</f>
        <v>6190</v>
      </c>
      <c r="P2341" s="21"/>
      <c r="Q2341" s="29" t="s">
        <v>130</v>
      </c>
      <c r="R2341" s="40">
        <f t="shared" si="1431"/>
        <v>0</v>
      </c>
      <c r="S2341" s="23"/>
      <c r="T2341" s="121">
        <f>T2340+T2339+T2331+T2323+T2324+T2322+T2321+T2320+T2319</f>
        <v>6468</v>
      </c>
      <c r="U2341" s="21"/>
      <c r="V2341" s="29" t="s">
        <v>130</v>
      </c>
      <c r="W2341" s="23">
        <f t="shared" si="1425"/>
        <v>0</v>
      </c>
      <c r="X2341" s="40">
        <v>0</v>
      </c>
      <c r="Y2341" s="121">
        <v>0</v>
      </c>
      <c r="Z2341" s="21"/>
      <c r="AA2341" s="29" t="s">
        <v>130</v>
      </c>
      <c r="AB2341" s="40">
        <f t="shared" si="1429"/>
        <v>0</v>
      </c>
      <c r="AC2341" s="40">
        <v>0</v>
      </c>
      <c r="AD2341" s="121">
        <f>AD2340+AD2339+AD2331+AD2323+AD2324+AD2322+AD2321+AD2320+AD2319</f>
        <v>5878</v>
      </c>
      <c r="AE2341" s="21"/>
      <c r="AF2341" s="29" t="s">
        <v>130</v>
      </c>
      <c r="AG2341" s="40">
        <f>AC2341</f>
        <v>0</v>
      </c>
      <c r="AH2341" s="40">
        <v>0</v>
      </c>
      <c r="AI2341" s="121">
        <f>AI2340+AI2339+AI2331+AI2323+AI2324+AI2322+AI2321+AI2320+AI2319</f>
        <v>7008</v>
      </c>
    </row>
    <row r="2342" spans="2:35" x14ac:dyDescent="0.35">
      <c r="B2342" s="21"/>
      <c r="C2342" s="21"/>
      <c r="D2342" s="21"/>
      <c r="E2342" s="123">
        <f>E2341-E2325+471</f>
        <v>6209</v>
      </c>
      <c r="F2342" s="21"/>
      <c r="G2342" s="21"/>
      <c r="H2342" s="21"/>
      <c r="I2342" s="21"/>
      <c r="J2342" s="123">
        <f>J2341-J2325+471</f>
        <v>5632</v>
      </c>
      <c r="K2342" s="21"/>
      <c r="L2342" s="21"/>
      <c r="M2342" s="21"/>
      <c r="N2342" s="21"/>
      <c r="O2342" s="123">
        <f>O2341-O2325+471</f>
        <v>5331</v>
      </c>
      <c r="P2342" s="21"/>
      <c r="Q2342" s="21"/>
      <c r="R2342" s="21"/>
      <c r="S2342" s="21"/>
      <c r="T2342" s="123">
        <f>T2341-T2325+471</f>
        <v>5339</v>
      </c>
      <c r="U2342" s="21"/>
      <c r="V2342" s="21"/>
      <c r="W2342" s="23"/>
      <c r="X2342" s="40">
        <v>0</v>
      </c>
      <c r="Y2342" s="123">
        <f>Y2341-Y2325+471</f>
        <v>-1129</v>
      </c>
      <c r="Z2342" s="21"/>
      <c r="AA2342" s="21"/>
      <c r="AB2342" s="21"/>
      <c r="AC2342" s="21"/>
      <c r="AD2342" s="123">
        <f>AD2341-AD2325+471</f>
        <v>4749</v>
      </c>
      <c r="AE2342" s="21"/>
      <c r="AF2342" s="21"/>
      <c r="AG2342" s="21"/>
      <c r="AH2342" s="21">
        <v>0</v>
      </c>
      <c r="AI2342" s="123">
        <f>AI2341-AI2325+471</f>
        <v>5879</v>
      </c>
    </row>
    <row r="2344" spans="2:35" x14ac:dyDescent="0.35">
      <c r="B2344" s="117" t="s">
        <v>114</v>
      </c>
      <c r="C2344" s="292" t="s">
        <v>2164</v>
      </c>
      <c r="D2344" s="293"/>
      <c r="E2344" s="294"/>
      <c r="F2344" s="21"/>
      <c r="G2344" s="117" t="s">
        <v>114</v>
      </c>
      <c r="H2344" s="292" t="s">
        <v>2165</v>
      </c>
      <c r="I2344" s="293"/>
      <c r="J2344" s="294"/>
      <c r="K2344" s="21"/>
      <c r="L2344" s="117" t="s">
        <v>114</v>
      </c>
      <c r="M2344" s="292" t="s">
        <v>2166</v>
      </c>
      <c r="N2344" s="293"/>
      <c r="O2344" s="294"/>
      <c r="P2344" s="21"/>
      <c r="Q2344" s="117" t="s">
        <v>114</v>
      </c>
      <c r="R2344" s="292" t="s">
        <v>2175</v>
      </c>
      <c r="S2344" s="293"/>
      <c r="T2344" s="294"/>
      <c r="U2344" s="21"/>
      <c r="V2344" s="117" t="s">
        <v>114</v>
      </c>
      <c r="W2344" s="292" t="s">
        <v>2179</v>
      </c>
      <c r="X2344" s="293"/>
      <c r="Y2344" s="294"/>
      <c r="Z2344" s="21"/>
      <c r="AA2344" s="117" t="s">
        <v>114</v>
      </c>
      <c r="AB2344" s="292" t="s">
        <v>1353</v>
      </c>
      <c r="AC2344" s="293"/>
      <c r="AD2344" s="294"/>
      <c r="AE2344" s="21"/>
      <c r="AF2344" s="117" t="s">
        <v>114</v>
      </c>
      <c r="AG2344" s="292" t="s">
        <v>1354</v>
      </c>
      <c r="AH2344" s="293"/>
      <c r="AI2344" s="294"/>
    </row>
    <row r="2345" spans="2:35" x14ac:dyDescent="0.35">
      <c r="B2345" s="50"/>
      <c r="C2345" s="118" t="s">
        <v>81</v>
      </c>
      <c r="D2345" s="118" t="s">
        <v>82</v>
      </c>
      <c r="E2345" s="118" t="s">
        <v>95</v>
      </c>
      <c r="F2345" s="21"/>
      <c r="G2345" s="50"/>
      <c r="H2345" s="118" t="s">
        <v>81</v>
      </c>
      <c r="I2345" s="118" t="s">
        <v>82</v>
      </c>
      <c r="J2345" s="118" t="s">
        <v>95</v>
      </c>
      <c r="K2345" s="21"/>
      <c r="L2345" s="50"/>
      <c r="M2345" s="118" t="s">
        <v>81</v>
      </c>
      <c r="N2345" s="118" t="s">
        <v>82</v>
      </c>
      <c r="O2345" s="118" t="s">
        <v>95</v>
      </c>
      <c r="P2345" s="21"/>
      <c r="Q2345" s="50"/>
      <c r="R2345" s="118" t="s">
        <v>81</v>
      </c>
      <c r="S2345" s="118" t="s">
        <v>82</v>
      </c>
      <c r="T2345" s="118" t="s">
        <v>95</v>
      </c>
      <c r="U2345" s="21"/>
      <c r="V2345" s="50"/>
      <c r="W2345" s="118" t="s">
        <v>81</v>
      </c>
      <c r="X2345" s="118" t="s">
        <v>82</v>
      </c>
      <c r="Y2345" s="118" t="s">
        <v>95</v>
      </c>
      <c r="Z2345" s="21"/>
      <c r="AA2345" s="50"/>
      <c r="AB2345" s="118" t="s">
        <v>81</v>
      </c>
      <c r="AC2345" s="118" t="s">
        <v>82</v>
      </c>
      <c r="AD2345" s="118" t="s">
        <v>95</v>
      </c>
      <c r="AE2345" s="21"/>
      <c r="AF2345" s="50"/>
      <c r="AG2345" s="118" t="s">
        <v>81</v>
      </c>
      <c r="AH2345" s="118" t="s">
        <v>82</v>
      </c>
      <c r="AI2345" s="118" t="s">
        <v>95</v>
      </c>
    </row>
    <row r="2346" spans="2:35" x14ac:dyDescent="0.35">
      <c r="B2346" s="50" t="s">
        <v>92</v>
      </c>
      <c r="C2346" s="40">
        <v>552360</v>
      </c>
      <c r="D2346" s="23">
        <v>552495</v>
      </c>
      <c r="E2346" s="119">
        <f>(D2346-C2346)*10</f>
        <v>1350</v>
      </c>
      <c r="F2346" s="21"/>
      <c r="G2346" s="50" t="s">
        <v>92</v>
      </c>
      <c r="H2346" s="23">
        <v>552495</v>
      </c>
      <c r="I2346" s="23">
        <v>552616</v>
      </c>
      <c r="J2346" s="119">
        <f>(I2346-H2346)*10</f>
        <v>1210</v>
      </c>
      <c r="K2346" s="21"/>
      <c r="L2346" s="50" t="s">
        <v>92</v>
      </c>
      <c r="M2346" s="23">
        <v>552616</v>
      </c>
      <c r="N2346" s="23">
        <v>552708</v>
      </c>
      <c r="O2346" s="119">
        <f>(N2346-M2346)*10</f>
        <v>920</v>
      </c>
      <c r="P2346" s="21"/>
      <c r="Q2346" s="50" t="s">
        <v>92</v>
      </c>
      <c r="R2346" s="23">
        <v>552708</v>
      </c>
      <c r="S2346" s="23">
        <v>552763</v>
      </c>
      <c r="T2346" s="119">
        <f>(S2346-R2346)*10</f>
        <v>550</v>
      </c>
      <c r="U2346" s="21"/>
      <c r="V2346" s="50" t="s">
        <v>92</v>
      </c>
      <c r="W2346" s="40">
        <f>S2346:S2370</f>
        <v>552763</v>
      </c>
      <c r="X2346" s="23">
        <v>552847</v>
      </c>
      <c r="Y2346" s="119">
        <f>(X2346-W2346)*10</f>
        <v>840</v>
      </c>
      <c r="Z2346" s="21"/>
      <c r="AA2346" s="50" t="s">
        <v>92</v>
      </c>
      <c r="AB2346" s="40">
        <f>X2346:X2370</f>
        <v>552847</v>
      </c>
      <c r="AC2346" s="23">
        <v>552992</v>
      </c>
      <c r="AD2346" s="119">
        <f>(AC2346-AB2346)*10</f>
        <v>1450</v>
      </c>
      <c r="AE2346" s="21"/>
      <c r="AF2346" s="50" t="s">
        <v>92</v>
      </c>
      <c r="AG2346" s="40">
        <f>AC2346:AC2369</f>
        <v>552992</v>
      </c>
      <c r="AH2346" s="23">
        <v>553154</v>
      </c>
      <c r="AI2346" s="119">
        <f>(AH2346-AG2346)*10</f>
        <v>1620</v>
      </c>
    </row>
    <row r="2347" spans="2:35" x14ac:dyDescent="0.35">
      <c r="B2347" s="50" t="s">
        <v>6</v>
      </c>
      <c r="C2347" s="40">
        <v>436250</v>
      </c>
      <c r="D2347" s="23">
        <v>436455</v>
      </c>
      <c r="E2347" s="119">
        <f>D2347-C2347</f>
        <v>205</v>
      </c>
      <c r="F2347" s="21"/>
      <c r="G2347" s="50" t="s">
        <v>6</v>
      </c>
      <c r="H2347" s="23">
        <v>436455</v>
      </c>
      <c r="I2347" s="23">
        <v>436655</v>
      </c>
      <c r="J2347" s="119">
        <f>I2347-H2347</f>
        <v>200</v>
      </c>
      <c r="K2347" s="21"/>
      <c r="L2347" s="50" t="s">
        <v>6</v>
      </c>
      <c r="M2347" s="23">
        <v>436655</v>
      </c>
      <c r="N2347" s="23">
        <v>436838</v>
      </c>
      <c r="O2347" s="119">
        <f>N2347-M2347</f>
        <v>183</v>
      </c>
      <c r="P2347" s="21"/>
      <c r="Q2347" s="50" t="s">
        <v>6</v>
      </c>
      <c r="R2347" s="23">
        <v>436838</v>
      </c>
      <c r="S2347" s="23">
        <v>437057</v>
      </c>
      <c r="T2347" s="119">
        <f>S2347-R2347</f>
        <v>219</v>
      </c>
      <c r="U2347" s="21"/>
      <c r="V2347" s="50" t="s">
        <v>6</v>
      </c>
      <c r="W2347" s="40">
        <f t="shared" ref="W2347:W2370" si="1439">S2347:S2371</f>
        <v>437057</v>
      </c>
      <c r="X2347" s="23">
        <v>437265</v>
      </c>
      <c r="Y2347" s="119">
        <f>X2347-W2347</f>
        <v>208</v>
      </c>
      <c r="Z2347" s="21"/>
      <c r="AA2347" s="50" t="s">
        <v>6</v>
      </c>
      <c r="AB2347" s="40">
        <f t="shared" ref="AB2347:AB2369" si="1440">X2347:X2371</f>
        <v>437265</v>
      </c>
      <c r="AC2347" s="23">
        <v>437492</v>
      </c>
      <c r="AD2347" s="119">
        <f>AC2347-AB2347</f>
        <v>227</v>
      </c>
      <c r="AE2347" s="21"/>
      <c r="AF2347" s="50" t="s">
        <v>6</v>
      </c>
      <c r="AG2347" s="40">
        <f t="shared" ref="AG2347:AG2369" si="1441">AC2347:AC2370</f>
        <v>437492</v>
      </c>
      <c r="AH2347" s="23">
        <v>437717</v>
      </c>
      <c r="AI2347" s="119">
        <f>AH2347-AG2347</f>
        <v>225</v>
      </c>
    </row>
    <row r="2348" spans="2:35" x14ac:dyDescent="0.35">
      <c r="B2348" s="50" t="s">
        <v>103</v>
      </c>
      <c r="C2348" s="40">
        <v>332647</v>
      </c>
      <c r="D2348" s="23">
        <v>333376</v>
      </c>
      <c r="E2348" s="119">
        <f>D2348-C2348</f>
        <v>729</v>
      </c>
      <c r="F2348" s="21"/>
      <c r="G2348" s="50" t="s">
        <v>103</v>
      </c>
      <c r="H2348" s="23">
        <v>333376</v>
      </c>
      <c r="I2348" s="23">
        <v>334159</v>
      </c>
      <c r="J2348" s="119">
        <f>I2348-H2348</f>
        <v>783</v>
      </c>
      <c r="K2348" s="21"/>
      <c r="L2348" s="50" t="s">
        <v>103</v>
      </c>
      <c r="M2348" s="23">
        <v>334159</v>
      </c>
      <c r="N2348" s="23">
        <v>334850</v>
      </c>
      <c r="O2348" s="119">
        <f>N2348-M2348</f>
        <v>691</v>
      </c>
      <c r="P2348" s="21"/>
      <c r="Q2348" s="50" t="s">
        <v>103</v>
      </c>
      <c r="R2348" s="23">
        <v>334850</v>
      </c>
      <c r="S2348" s="23">
        <v>335537</v>
      </c>
      <c r="T2348" s="119">
        <f>S2348-R2348</f>
        <v>687</v>
      </c>
      <c r="U2348" s="21"/>
      <c r="V2348" s="50" t="s">
        <v>103</v>
      </c>
      <c r="W2348" s="40">
        <f t="shared" si="1439"/>
        <v>335537</v>
      </c>
      <c r="X2348" s="23">
        <v>336272</v>
      </c>
      <c r="Y2348" s="119">
        <f>X2348-W2348</f>
        <v>735</v>
      </c>
      <c r="Z2348" s="21"/>
      <c r="AA2348" s="50" t="s">
        <v>103</v>
      </c>
      <c r="AB2348" s="40">
        <f t="shared" si="1440"/>
        <v>336272</v>
      </c>
      <c r="AC2348" s="23">
        <v>337704</v>
      </c>
      <c r="AD2348" s="119">
        <f>AC2348-AB2348</f>
        <v>1432</v>
      </c>
      <c r="AE2348" s="21"/>
      <c r="AF2348" s="50" t="s">
        <v>103</v>
      </c>
      <c r="AG2348" s="40">
        <f t="shared" si="1441"/>
        <v>337704</v>
      </c>
      <c r="AH2348" s="23">
        <v>337734</v>
      </c>
      <c r="AI2348" s="119">
        <f>AH2348-AG2348</f>
        <v>30</v>
      </c>
    </row>
    <row r="2349" spans="2:35" x14ac:dyDescent="0.35">
      <c r="B2349" s="28" t="s">
        <v>100</v>
      </c>
      <c r="C2349" s="40">
        <v>250462</v>
      </c>
      <c r="D2349" s="23">
        <v>250712</v>
      </c>
      <c r="E2349" s="119">
        <f>D2349-C2349</f>
        <v>250</v>
      </c>
      <c r="F2349" s="21"/>
      <c r="G2349" s="28" t="s">
        <v>100</v>
      </c>
      <c r="H2349" s="23">
        <v>250712</v>
      </c>
      <c r="I2349" s="23">
        <v>250872</v>
      </c>
      <c r="J2349" s="119">
        <f>I2349-H2349</f>
        <v>160</v>
      </c>
      <c r="K2349" s="21"/>
      <c r="L2349" s="28" t="s">
        <v>100</v>
      </c>
      <c r="M2349" s="23">
        <v>250872</v>
      </c>
      <c r="N2349" s="23">
        <v>251102</v>
      </c>
      <c r="O2349" s="119">
        <f>N2349-M2349</f>
        <v>230</v>
      </c>
      <c r="P2349" s="21"/>
      <c r="Q2349" s="28" t="s">
        <v>100</v>
      </c>
      <c r="R2349" s="23">
        <v>251102</v>
      </c>
      <c r="S2349" s="23">
        <v>251352</v>
      </c>
      <c r="T2349" s="119">
        <f>S2349-R2349</f>
        <v>250</v>
      </c>
      <c r="U2349" s="21"/>
      <c r="V2349" s="28" t="s">
        <v>100</v>
      </c>
      <c r="W2349" s="40">
        <f t="shared" si="1439"/>
        <v>251352</v>
      </c>
      <c r="X2349" s="23">
        <v>251587</v>
      </c>
      <c r="Y2349" s="119">
        <f>X2349-W2349</f>
        <v>235</v>
      </c>
      <c r="Z2349" s="21"/>
      <c r="AA2349" s="28" t="s">
        <v>100</v>
      </c>
      <c r="AB2349" s="40">
        <f t="shared" si="1440"/>
        <v>251587</v>
      </c>
      <c r="AC2349" s="23">
        <v>251842</v>
      </c>
      <c r="AD2349" s="119">
        <f>AC2349-AB2349</f>
        <v>255</v>
      </c>
      <c r="AE2349" s="21"/>
      <c r="AF2349" s="28" t="s">
        <v>100</v>
      </c>
      <c r="AG2349" s="40">
        <f t="shared" si="1441"/>
        <v>251842</v>
      </c>
      <c r="AH2349" s="23">
        <v>252072</v>
      </c>
      <c r="AI2349" s="119">
        <f>AH2349-AG2349</f>
        <v>230</v>
      </c>
    </row>
    <row r="2350" spans="2:35" x14ac:dyDescent="0.35">
      <c r="B2350" s="28" t="s">
        <v>1176</v>
      </c>
      <c r="C2350" s="40">
        <v>516</v>
      </c>
      <c r="D2350" s="23">
        <v>516</v>
      </c>
      <c r="E2350" s="119">
        <f>D2350-C2350</f>
        <v>0</v>
      </c>
      <c r="F2350" s="21"/>
      <c r="G2350" s="28" t="s">
        <v>1176</v>
      </c>
      <c r="H2350" s="23">
        <v>516</v>
      </c>
      <c r="I2350" s="23">
        <v>516</v>
      </c>
      <c r="J2350" s="119">
        <f>I2350-H2350</f>
        <v>0</v>
      </c>
      <c r="K2350" s="21"/>
      <c r="L2350" s="28" t="s">
        <v>1176</v>
      </c>
      <c r="M2350" s="23">
        <v>516</v>
      </c>
      <c r="N2350" s="23">
        <v>516</v>
      </c>
      <c r="O2350" s="119">
        <f>N2350-M2350</f>
        <v>0</v>
      </c>
      <c r="P2350" s="21"/>
      <c r="Q2350" s="28" t="s">
        <v>1176</v>
      </c>
      <c r="R2350" s="23">
        <v>516</v>
      </c>
      <c r="S2350" s="23">
        <v>516</v>
      </c>
      <c r="T2350" s="119">
        <f>S2350-R2350</f>
        <v>0</v>
      </c>
      <c r="U2350" s="21"/>
      <c r="V2350" s="28" t="s">
        <v>1176</v>
      </c>
      <c r="W2350" s="40">
        <f t="shared" si="1439"/>
        <v>516</v>
      </c>
      <c r="X2350" s="23">
        <v>516</v>
      </c>
      <c r="Y2350" s="119">
        <f>X2350-W2350</f>
        <v>0</v>
      </c>
      <c r="Z2350" s="21"/>
      <c r="AA2350" s="28" t="s">
        <v>1176</v>
      </c>
      <c r="AB2350" s="40">
        <f t="shared" si="1440"/>
        <v>516</v>
      </c>
      <c r="AC2350" s="23">
        <v>516</v>
      </c>
      <c r="AD2350" s="119">
        <f>AC2350-AB2350</f>
        <v>0</v>
      </c>
      <c r="AE2350" s="21"/>
      <c r="AF2350" s="28" t="s">
        <v>1176</v>
      </c>
      <c r="AG2350" s="40">
        <f t="shared" si="1441"/>
        <v>516</v>
      </c>
      <c r="AH2350" s="23">
        <v>516</v>
      </c>
      <c r="AI2350" s="119">
        <f>AH2350-AG2350</f>
        <v>0</v>
      </c>
    </row>
    <row r="2351" spans="2:35" x14ac:dyDescent="0.35">
      <c r="B2351" s="28" t="s">
        <v>1179</v>
      </c>
      <c r="C2351" s="40">
        <v>12279</v>
      </c>
      <c r="D2351" s="23">
        <v>12279</v>
      </c>
      <c r="E2351" s="119">
        <f>D2351-C2351</f>
        <v>0</v>
      </c>
      <c r="F2351" s="21"/>
      <c r="G2351" s="28" t="s">
        <v>1179</v>
      </c>
      <c r="H2351" s="23">
        <v>12279</v>
      </c>
      <c r="I2351" s="23">
        <v>12279</v>
      </c>
      <c r="J2351" s="119">
        <f>I2351-H2351</f>
        <v>0</v>
      </c>
      <c r="K2351" s="21"/>
      <c r="L2351" s="28" t="s">
        <v>1179</v>
      </c>
      <c r="M2351" s="23">
        <v>12279</v>
      </c>
      <c r="N2351" s="23">
        <v>12279</v>
      </c>
      <c r="O2351" s="119">
        <f>N2351-M2351</f>
        <v>0</v>
      </c>
      <c r="P2351" s="21"/>
      <c r="Q2351" s="28" t="s">
        <v>1179</v>
      </c>
      <c r="R2351" s="23">
        <v>12279</v>
      </c>
      <c r="S2351" s="23">
        <v>12279</v>
      </c>
      <c r="T2351" s="119">
        <f>S2351-R2351</f>
        <v>0</v>
      </c>
      <c r="U2351" s="21"/>
      <c r="V2351" s="28" t="s">
        <v>1179</v>
      </c>
      <c r="W2351" s="40">
        <f t="shared" si="1439"/>
        <v>12279</v>
      </c>
      <c r="X2351" s="23">
        <v>12779</v>
      </c>
      <c r="Y2351" s="119">
        <f>X2351-W2351</f>
        <v>500</v>
      </c>
      <c r="Z2351" s="21"/>
      <c r="AA2351" s="28" t="s">
        <v>1179</v>
      </c>
      <c r="AB2351" s="40">
        <f t="shared" si="1440"/>
        <v>12779</v>
      </c>
      <c r="AC2351" s="23">
        <v>12779</v>
      </c>
      <c r="AD2351" s="119">
        <f>AC2351-AB2351</f>
        <v>0</v>
      </c>
      <c r="AE2351" s="21"/>
      <c r="AF2351" s="28" t="s">
        <v>1179</v>
      </c>
      <c r="AG2351" s="40">
        <f t="shared" si="1441"/>
        <v>12779</v>
      </c>
      <c r="AH2351" s="23">
        <v>12779</v>
      </c>
      <c r="AI2351" s="119">
        <f>AH2351-AG2351</f>
        <v>0</v>
      </c>
    </row>
    <row r="2352" spans="2:35" x14ac:dyDescent="0.35">
      <c r="B2352" s="50" t="s">
        <v>3</v>
      </c>
      <c r="C2352" s="40">
        <v>426317</v>
      </c>
      <c r="D2352" s="23">
        <v>426489</v>
      </c>
      <c r="E2352" s="119">
        <f>(D2352-C2352)*10</f>
        <v>1720</v>
      </c>
      <c r="F2352" s="21"/>
      <c r="G2352" s="50" t="s">
        <v>3</v>
      </c>
      <c r="H2352" s="23">
        <v>426489</v>
      </c>
      <c r="I2352" s="23">
        <v>426640</v>
      </c>
      <c r="J2352" s="119">
        <f>(I2352-H2352)*10</f>
        <v>1510</v>
      </c>
      <c r="K2352" s="21"/>
      <c r="L2352" s="50" t="s">
        <v>3</v>
      </c>
      <c r="M2352" s="23">
        <v>426640</v>
      </c>
      <c r="N2352" s="23">
        <v>426792</v>
      </c>
      <c r="O2352" s="119">
        <f>(N2352-M2352)*10</f>
        <v>1520</v>
      </c>
      <c r="P2352" s="21"/>
      <c r="Q2352" s="50" t="s">
        <v>3</v>
      </c>
      <c r="R2352" s="23">
        <v>426792</v>
      </c>
      <c r="S2352" s="23">
        <v>426962</v>
      </c>
      <c r="T2352" s="119">
        <f>(S2352-R2352)*10</f>
        <v>1700</v>
      </c>
      <c r="U2352" s="21"/>
      <c r="V2352" s="50" t="s">
        <v>3</v>
      </c>
      <c r="W2352" s="40">
        <f t="shared" si="1439"/>
        <v>426962</v>
      </c>
      <c r="X2352" s="23">
        <v>427135</v>
      </c>
      <c r="Y2352" s="119">
        <f>(X2352-W2352)*10</f>
        <v>1730</v>
      </c>
      <c r="Z2352" s="21"/>
      <c r="AA2352" s="50" t="s">
        <v>3</v>
      </c>
      <c r="AB2352" s="40">
        <f t="shared" si="1440"/>
        <v>427135</v>
      </c>
      <c r="AC2352" s="23">
        <v>427289</v>
      </c>
      <c r="AD2352" s="119">
        <f>(AC2352-AB2352)*10</f>
        <v>1540</v>
      </c>
      <c r="AE2352" s="21"/>
      <c r="AF2352" s="50" t="s">
        <v>3</v>
      </c>
      <c r="AG2352" s="40">
        <f t="shared" si="1441"/>
        <v>427289</v>
      </c>
      <c r="AH2352" s="23">
        <v>427409</v>
      </c>
      <c r="AI2352" s="119">
        <f>(AH2352-AG2352)*10</f>
        <v>1200</v>
      </c>
    </row>
    <row r="2353" spans="1:35" x14ac:dyDescent="0.35">
      <c r="B2353" s="50" t="s">
        <v>83</v>
      </c>
      <c r="C2353" s="40">
        <v>34038</v>
      </c>
      <c r="D2353" s="23">
        <v>34045</v>
      </c>
      <c r="E2353" s="119">
        <f>D2353-Supply!C2353</f>
        <v>7</v>
      </c>
      <c r="F2353" s="21"/>
      <c r="G2353" s="50" t="s">
        <v>83</v>
      </c>
      <c r="H2353" s="23">
        <v>34045</v>
      </c>
      <c r="I2353" s="23">
        <v>34054</v>
      </c>
      <c r="J2353" s="119">
        <f>I2353-Supply!H2353</f>
        <v>9</v>
      </c>
      <c r="K2353" s="21"/>
      <c r="L2353" s="50" t="s">
        <v>83</v>
      </c>
      <c r="M2353" s="23">
        <v>34054</v>
      </c>
      <c r="N2353" s="23">
        <v>34058</v>
      </c>
      <c r="O2353" s="119">
        <f>N2353-Supply!M2353</f>
        <v>4</v>
      </c>
      <c r="P2353" s="21"/>
      <c r="Q2353" s="50" t="s">
        <v>83</v>
      </c>
      <c r="R2353" s="23">
        <v>34058</v>
      </c>
      <c r="S2353" s="23">
        <v>34065</v>
      </c>
      <c r="T2353" s="119">
        <f>S2353-Supply!R2353</f>
        <v>7</v>
      </c>
      <c r="U2353" s="21"/>
      <c r="V2353" s="50" t="s">
        <v>83</v>
      </c>
      <c r="W2353" s="40">
        <f t="shared" si="1439"/>
        <v>34065</v>
      </c>
      <c r="X2353" s="23">
        <v>34071</v>
      </c>
      <c r="Y2353" s="132">
        <f>X2353-Supply!W2353</f>
        <v>6</v>
      </c>
      <c r="Z2353" s="21"/>
      <c r="AA2353" s="50" t="s">
        <v>83</v>
      </c>
      <c r="AB2353" s="40">
        <f t="shared" si="1440"/>
        <v>34071</v>
      </c>
      <c r="AC2353" s="23">
        <v>34077</v>
      </c>
      <c r="AD2353" s="132">
        <f>AC2353-Supply!AB2353</f>
        <v>6</v>
      </c>
      <c r="AE2353" s="21"/>
      <c r="AF2353" s="50" t="s">
        <v>83</v>
      </c>
      <c r="AG2353" s="40">
        <f t="shared" si="1441"/>
        <v>34077</v>
      </c>
      <c r="AH2353" s="23">
        <v>34083</v>
      </c>
      <c r="AI2353" s="119">
        <f>AH2353-Supply!AG2353</f>
        <v>6</v>
      </c>
    </row>
    <row r="2354" spans="1:35" x14ac:dyDescent="0.35">
      <c r="B2354" s="50" t="s">
        <v>84</v>
      </c>
      <c r="C2354" s="40">
        <v>67111</v>
      </c>
      <c r="D2354" s="23">
        <v>67111</v>
      </c>
      <c r="E2354" s="119">
        <f>D2354-Supply!C2354</f>
        <v>0</v>
      </c>
      <c r="F2354" s="21"/>
      <c r="G2354" s="50" t="s">
        <v>84</v>
      </c>
      <c r="H2354" s="23">
        <v>67111</v>
      </c>
      <c r="I2354" s="23">
        <v>67132</v>
      </c>
      <c r="J2354" s="119">
        <f>I2354-Supply!H2354</f>
        <v>21</v>
      </c>
      <c r="K2354" s="21"/>
      <c r="L2354" s="50" t="s">
        <v>84</v>
      </c>
      <c r="M2354" s="23">
        <v>67132</v>
      </c>
      <c r="N2354" s="23">
        <v>67152</v>
      </c>
      <c r="O2354" s="119">
        <f>N2354-Supply!M2354</f>
        <v>20</v>
      </c>
      <c r="P2354" s="21"/>
      <c r="Q2354" s="50" t="s">
        <v>84</v>
      </c>
      <c r="R2354" s="23">
        <v>67152</v>
      </c>
      <c r="S2354" s="23">
        <v>67217</v>
      </c>
      <c r="T2354" s="119">
        <f>S2354-Supply!R2354</f>
        <v>65</v>
      </c>
      <c r="U2354" s="21"/>
      <c r="V2354" s="50" t="s">
        <v>84</v>
      </c>
      <c r="W2354" s="40">
        <v>67260</v>
      </c>
      <c r="X2354" s="23">
        <v>67297</v>
      </c>
      <c r="Y2354" s="119">
        <f>X2354-Supply!W2354</f>
        <v>37</v>
      </c>
      <c r="Z2354" s="21"/>
      <c r="AA2354" s="50" t="s">
        <v>84</v>
      </c>
      <c r="AB2354" s="40">
        <f t="shared" si="1440"/>
        <v>67297</v>
      </c>
      <c r="AC2354" s="23">
        <v>67325</v>
      </c>
      <c r="AD2354" s="119">
        <f>AC2354-Supply!AB2354</f>
        <v>28</v>
      </c>
      <c r="AE2354" s="21"/>
      <c r="AF2354" s="50" t="s">
        <v>84</v>
      </c>
      <c r="AG2354" s="40">
        <f t="shared" si="1441"/>
        <v>67325</v>
      </c>
      <c r="AH2354" s="23">
        <v>67332</v>
      </c>
      <c r="AI2354" s="119">
        <f>AH2354-Supply!AG2354</f>
        <v>7</v>
      </c>
    </row>
    <row r="2355" spans="1:35" x14ac:dyDescent="0.35">
      <c r="B2355" s="50" t="s">
        <v>98</v>
      </c>
      <c r="C2355" s="40">
        <v>139852</v>
      </c>
      <c r="D2355" s="23">
        <v>139852</v>
      </c>
      <c r="E2355" s="119">
        <f>D2355-C2355</f>
        <v>0</v>
      </c>
      <c r="F2355" s="21"/>
      <c r="G2355" s="50" t="s">
        <v>98</v>
      </c>
      <c r="H2355" s="23">
        <v>139852</v>
      </c>
      <c r="I2355" s="23">
        <v>139852</v>
      </c>
      <c r="J2355" s="119">
        <f>I2355-H2355</f>
        <v>0</v>
      </c>
      <c r="K2355" s="21"/>
      <c r="L2355" s="50" t="s">
        <v>98</v>
      </c>
      <c r="M2355" s="23">
        <v>139852</v>
      </c>
      <c r="N2355" s="23">
        <v>139852</v>
      </c>
      <c r="O2355" s="119">
        <f>N2355-M2355</f>
        <v>0</v>
      </c>
      <c r="P2355" s="21"/>
      <c r="Q2355" s="50" t="s">
        <v>98</v>
      </c>
      <c r="R2355" s="23">
        <v>139852</v>
      </c>
      <c r="S2355" s="23">
        <v>139852</v>
      </c>
      <c r="T2355" s="119">
        <f>S2355-R2355</f>
        <v>0</v>
      </c>
      <c r="U2355" s="21"/>
      <c r="V2355" s="50" t="s">
        <v>98</v>
      </c>
      <c r="W2355" s="40">
        <f t="shared" si="1439"/>
        <v>139852</v>
      </c>
      <c r="X2355" s="23">
        <v>139852</v>
      </c>
      <c r="Y2355" s="119">
        <f>X2355-W2355</f>
        <v>0</v>
      </c>
      <c r="Z2355" s="21"/>
      <c r="AA2355" s="50" t="s">
        <v>98</v>
      </c>
      <c r="AB2355" s="40">
        <f t="shared" si="1440"/>
        <v>139852</v>
      </c>
      <c r="AC2355" s="23">
        <v>139852</v>
      </c>
      <c r="AD2355" s="119">
        <f>AC2355-AB2355</f>
        <v>0</v>
      </c>
      <c r="AE2355" s="21"/>
      <c r="AF2355" s="50" t="s">
        <v>98</v>
      </c>
      <c r="AG2355" s="40">
        <f t="shared" si="1441"/>
        <v>139852</v>
      </c>
      <c r="AH2355" s="23">
        <v>139852</v>
      </c>
      <c r="AI2355" s="119">
        <f>AH2355-AG2355</f>
        <v>0</v>
      </c>
    </row>
    <row r="2356" spans="1:35" x14ac:dyDescent="0.35">
      <c r="B2356" s="50" t="s">
        <v>85</v>
      </c>
      <c r="C2356" s="40">
        <v>1082</v>
      </c>
      <c r="D2356" s="23">
        <v>1082</v>
      </c>
      <c r="E2356" s="119">
        <f>D2356-C2356</f>
        <v>0</v>
      </c>
      <c r="F2356" s="21"/>
      <c r="G2356" s="50" t="s">
        <v>85</v>
      </c>
      <c r="H2356" s="23">
        <v>1082</v>
      </c>
      <c r="I2356" s="23">
        <v>1082</v>
      </c>
      <c r="J2356" s="119">
        <f>I2356-H2356</f>
        <v>0</v>
      </c>
      <c r="K2356" s="21"/>
      <c r="L2356" s="50" t="s">
        <v>85</v>
      </c>
      <c r="M2356" s="23">
        <v>1082</v>
      </c>
      <c r="N2356" s="23">
        <v>1082</v>
      </c>
      <c r="O2356" s="119">
        <f>N2356-M2356</f>
        <v>0</v>
      </c>
      <c r="P2356" s="21"/>
      <c r="Q2356" s="50" t="s">
        <v>85</v>
      </c>
      <c r="R2356" s="23">
        <v>1082</v>
      </c>
      <c r="S2356" s="23">
        <v>1082</v>
      </c>
      <c r="T2356" s="119">
        <f>S2356-R2356</f>
        <v>0</v>
      </c>
      <c r="U2356" s="21"/>
      <c r="V2356" s="50" t="s">
        <v>85</v>
      </c>
      <c r="W2356" s="40">
        <f t="shared" si="1439"/>
        <v>1082</v>
      </c>
      <c r="X2356" s="23">
        <v>1082</v>
      </c>
      <c r="Y2356" s="119">
        <f>X2356-W2356</f>
        <v>0</v>
      </c>
      <c r="Z2356" s="21"/>
      <c r="AA2356" s="50" t="s">
        <v>85</v>
      </c>
      <c r="AB2356" s="40">
        <f t="shared" si="1440"/>
        <v>1082</v>
      </c>
      <c r="AC2356" s="23">
        <v>1082</v>
      </c>
      <c r="AD2356" s="119">
        <f>AC2356-AB2356</f>
        <v>0</v>
      </c>
      <c r="AE2356" s="21"/>
      <c r="AF2356" s="50" t="s">
        <v>85</v>
      </c>
      <c r="AG2356" s="40">
        <f t="shared" si="1441"/>
        <v>1082</v>
      </c>
      <c r="AH2356" s="23">
        <v>1082</v>
      </c>
      <c r="AI2356" s="119">
        <f>AH2356-AG2356</f>
        <v>0</v>
      </c>
    </row>
    <row r="2357" spans="1:35" x14ac:dyDescent="0.35">
      <c r="B2357" s="50" t="s">
        <v>86</v>
      </c>
      <c r="C2357" s="40">
        <v>21123</v>
      </c>
      <c r="D2357" s="23">
        <v>21250</v>
      </c>
      <c r="E2357" s="119">
        <f>D2357-C2357</f>
        <v>127</v>
      </c>
      <c r="F2357" s="21"/>
      <c r="G2357" s="50" t="s">
        <v>86</v>
      </c>
      <c r="H2357" s="23">
        <v>21250</v>
      </c>
      <c r="I2357" s="23">
        <v>21398</v>
      </c>
      <c r="J2357" s="119">
        <f>I2357-H2357</f>
        <v>148</v>
      </c>
      <c r="K2357" s="21"/>
      <c r="L2357" s="50" t="s">
        <v>86</v>
      </c>
      <c r="M2357" s="23">
        <v>21398</v>
      </c>
      <c r="N2357" s="23">
        <v>21557</v>
      </c>
      <c r="O2357" s="119">
        <f>N2357-M2357</f>
        <v>159</v>
      </c>
      <c r="P2357" s="21"/>
      <c r="Q2357" s="50" t="s">
        <v>86</v>
      </c>
      <c r="R2357" s="23">
        <v>21557</v>
      </c>
      <c r="S2357" s="23">
        <v>21721</v>
      </c>
      <c r="T2357" s="119">
        <f>S2357-R2357</f>
        <v>164</v>
      </c>
      <c r="U2357" s="21"/>
      <c r="V2357" s="50" t="s">
        <v>86</v>
      </c>
      <c r="W2357" s="40">
        <f t="shared" si="1439"/>
        <v>21721</v>
      </c>
      <c r="X2357" s="23">
        <v>21894</v>
      </c>
      <c r="Y2357" s="119">
        <f>X2357-W2357</f>
        <v>173</v>
      </c>
      <c r="Z2357" s="21"/>
      <c r="AA2357" s="50" t="s">
        <v>86</v>
      </c>
      <c r="AB2357" s="40">
        <f t="shared" si="1440"/>
        <v>21894</v>
      </c>
      <c r="AC2357" s="23">
        <v>22074</v>
      </c>
      <c r="AD2357" s="119">
        <f>AC2357-AB2357</f>
        <v>180</v>
      </c>
      <c r="AE2357" s="21"/>
      <c r="AF2357" s="50" t="s">
        <v>86</v>
      </c>
      <c r="AG2357" s="40">
        <f t="shared" si="1441"/>
        <v>22074</v>
      </c>
      <c r="AH2357" s="23">
        <v>22230</v>
      </c>
      <c r="AI2357" s="119">
        <f>AH2357-AG2357</f>
        <v>156</v>
      </c>
    </row>
    <row r="2358" spans="1:35" x14ac:dyDescent="0.35">
      <c r="A2358" s="21"/>
      <c r="B2358" s="50" t="s">
        <v>2180</v>
      </c>
      <c r="C2358" s="40">
        <v>144</v>
      </c>
      <c r="D2358" s="23">
        <v>301</v>
      </c>
      <c r="E2358" s="132">
        <f>D2358-C2358</f>
        <v>157</v>
      </c>
      <c r="F2358" s="21"/>
      <c r="G2358" s="50" t="s">
        <v>2180</v>
      </c>
      <c r="H2358" s="23">
        <v>301</v>
      </c>
      <c r="I2358" s="23">
        <v>301</v>
      </c>
      <c r="J2358" s="132">
        <f>I2358-H2358</f>
        <v>0</v>
      </c>
      <c r="K2358" s="21"/>
      <c r="L2358" s="50" t="s">
        <v>2180</v>
      </c>
      <c r="M2358" s="23">
        <v>301</v>
      </c>
      <c r="N2358" s="23">
        <v>301</v>
      </c>
      <c r="O2358" s="132">
        <f>N2358-M2358</f>
        <v>0</v>
      </c>
      <c r="P2358" s="21"/>
      <c r="Q2358" s="50" t="s">
        <v>2180</v>
      </c>
      <c r="R2358" s="23">
        <v>301</v>
      </c>
      <c r="S2358" s="23">
        <v>301</v>
      </c>
      <c r="T2358" s="132">
        <f>S2358-R2358</f>
        <v>0</v>
      </c>
      <c r="U2358" s="21"/>
      <c r="V2358" s="50" t="s">
        <v>2180</v>
      </c>
      <c r="W2358" s="40">
        <f t="shared" si="1439"/>
        <v>301</v>
      </c>
      <c r="X2358" s="23">
        <v>301</v>
      </c>
      <c r="Y2358" s="132">
        <f>X2358-W2358</f>
        <v>0</v>
      </c>
      <c r="Z2358" s="21"/>
      <c r="AA2358" s="50" t="s">
        <v>2180</v>
      </c>
      <c r="AB2358" s="40">
        <f t="shared" si="1440"/>
        <v>301</v>
      </c>
      <c r="AC2358" s="23">
        <v>301</v>
      </c>
      <c r="AD2358" s="132">
        <f>AC2358-AB2358</f>
        <v>0</v>
      </c>
      <c r="AE2358" s="21"/>
      <c r="AF2358" s="50" t="s">
        <v>2180</v>
      </c>
      <c r="AG2358" s="40">
        <f t="shared" si="1441"/>
        <v>301</v>
      </c>
      <c r="AH2358" s="23">
        <v>301</v>
      </c>
      <c r="AI2358" s="132">
        <f>AH2358-AG2358</f>
        <v>0</v>
      </c>
    </row>
    <row r="2359" spans="1:35" x14ac:dyDescent="0.35">
      <c r="B2359" s="50" t="s">
        <v>93</v>
      </c>
      <c r="C2359" s="40"/>
      <c r="D2359" s="40"/>
      <c r="E2359" s="132">
        <f>E2358+E2357+E2356+E2355+E2354+E2353+E2352</f>
        <v>2011</v>
      </c>
      <c r="F2359" s="21"/>
      <c r="G2359" s="50" t="s">
        <v>93</v>
      </c>
      <c r="H2359" s="40"/>
      <c r="I2359" s="40"/>
      <c r="J2359" s="132">
        <f>J2358+J2357+J2356+J2355+J2354+J2353+J2352</f>
        <v>1688</v>
      </c>
      <c r="K2359" s="21"/>
      <c r="L2359" s="50" t="s">
        <v>93</v>
      </c>
      <c r="M2359" s="40"/>
      <c r="N2359" s="40"/>
      <c r="O2359" s="132">
        <f>O2358+O2357+O2356+O2355+O2354+O2353+O2352</f>
        <v>1703</v>
      </c>
      <c r="P2359" s="21"/>
      <c r="Q2359" s="50" t="s">
        <v>93</v>
      </c>
      <c r="R2359" s="40"/>
      <c r="S2359" s="40"/>
      <c r="T2359" s="132">
        <f>T2358+T2357+T2356+T2355+T2354+T2353+T2352</f>
        <v>1936</v>
      </c>
      <c r="U2359" s="21"/>
      <c r="V2359" s="50" t="s">
        <v>93</v>
      </c>
      <c r="W2359" s="40">
        <f t="shared" si="1439"/>
        <v>0</v>
      </c>
      <c r="X2359" s="40">
        <v>0</v>
      </c>
      <c r="Y2359" s="132">
        <f>Y2358+Y2357+Y2356+Y2355+Y2354+Y2353+Y2352</f>
        <v>1946</v>
      </c>
      <c r="Z2359" s="21"/>
      <c r="AA2359" s="50" t="s">
        <v>93</v>
      </c>
      <c r="AB2359" s="40">
        <f t="shared" si="1440"/>
        <v>0</v>
      </c>
      <c r="AC2359" s="40">
        <v>0</v>
      </c>
      <c r="AD2359" s="132">
        <f>AD2358+AD2357+AD2356+AD2355+AD2354+AD2353+AD2352</f>
        <v>1754</v>
      </c>
      <c r="AE2359" s="21"/>
      <c r="AF2359" s="50" t="s">
        <v>93</v>
      </c>
      <c r="AG2359" s="40">
        <f t="shared" si="1441"/>
        <v>0</v>
      </c>
      <c r="AH2359" s="40"/>
      <c r="AI2359" s="132">
        <f>AI2358+AI2357+AI2356+AI2355+AI2354+AI2353+AI2352</f>
        <v>1369</v>
      </c>
    </row>
    <row r="2360" spans="1:35" x14ac:dyDescent="0.35">
      <c r="B2360" s="50" t="s">
        <v>87</v>
      </c>
      <c r="C2360" s="40">
        <v>1610118</v>
      </c>
      <c r="D2360" s="132">
        <v>1610118</v>
      </c>
      <c r="E2360" s="132">
        <f t="shared" ref="E2360:E2366" si="1442">D2360-C2360</f>
        <v>0</v>
      </c>
      <c r="F2360" s="21"/>
      <c r="G2360" s="50" t="s">
        <v>87</v>
      </c>
      <c r="H2360" s="132">
        <v>1610118</v>
      </c>
      <c r="I2360" s="132">
        <v>1610118</v>
      </c>
      <c r="J2360" s="132">
        <f t="shared" ref="J2360:J2366" si="1443">I2360-H2360</f>
        <v>0</v>
      </c>
      <c r="K2360" s="21"/>
      <c r="L2360" s="50" t="s">
        <v>87</v>
      </c>
      <c r="M2360" s="132">
        <v>1610118</v>
      </c>
      <c r="N2360" s="132">
        <v>1610118</v>
      </c>
      <c r="O2360" s="132">
        <f t="shared" ref="O2360:O2366" si="1444">N2360-M2360</f>
        <v>0</v>
      </c>
      <c r="P2360" s="21"/>
      <c r="Q2360" s="50" t="s">
        <v>87</v>
      </c>
      <c r="R2360" s="132">
        <v>1610118</v>
      </c>
      <c r="S2360" s="132">
        <v>1610118</v>
      </c>
      <c r="T2360" s="132">
        <f t="shared" ref="T2360:T2366" si="1445">S2360-R2360</f>
        <v>0</v>
      </c>
      <c r="U2360" s="21"/>
      <c r="V2360" s="50" t="s">
        <v>87</v>
      </c>
      <c r="W2360" s="40">
        <f t="shared" si="1439"/>
        <v>1610118</v>
      </c>
      <c r="X2360" s="132">
        <v>1610118</v>
      </c>
      <c r="Y2360" s="132">
        <v>0</v>
      </c>
      <c r="Z2360" s="21"/>
      <c r="AA2360" s="50" t="s">
        <v>87</v>
      </c>
      <c r="AB2360" s="40">
        <f t="shared" si="1440"/>
        <v>1610118</v>
      </c>
      <c r="AC2360" s="132">
        <v>1610118</v>
      </c>
      <c r="AD2360" s="132">
        <f t="shared" ref="AD2360:AD2366" si="1446">AC2360-AB2360</f>
        <v>0</v>
      </c>
      <c r="AE2360" s="21"/>
      <c r="AF2360" s="50" t="s">
        <v>87</v>
      </c>
      <c r="AG2360" s="40">
        <f t="shared" si="1441"/>
        <v>1610118</v>
      </c>
      <c r="AH2360" s="132">
        <v>1610118</v>
      </c>
      <c r="AI2360" s="132">
        <f t="shared" ref="AI2360:AI2366" si="1447">AH2360-AG2360</f>
        <v>0</v>
      </c>
    </row>
    <row r="2361" spans="1:35" x14ac:dyDescent="0.35">
      <c r="B2361" s="50" t="s">
        <v>96</v>
      </c>
      <c r="C2361" s="40">
        <v>983895</v>
      </c>
      <c r="D2361" s="132">
        <v>984135</v>
      </c>
      <c r="E2361" s="132">
        <f t="shared" si="1442"/>
        <v>240</v>
      </c>
      <c r="F2361" s="21"/>
      <c r="G2361" s="50" t="s">
        <v>96</v>
      </c>
      <c r="H2361" s="132">
        <v>984135</v>
      </c>
      <c r="I2361" s="132">
        <v>984389</v>
      </c>
      <c r="J2361" s="132">
        <f t="shared" si="1443"/>
        <v>254</v>
      </c>
      <c r="K2361" s="21"/>
      <c r="L2361" s="50" t="s">
        <v>96</v>
      </c>
      <c r="M2361" s="132">
        <v>984389</v>
      </c>
      <c r="N2361" s="132">
        <v>984601</v>
      </c>
      <c r="O2361" s="132">
        <f t="shared" si="1444"/>
        <v>212</v>
      </c>
      <c r="P2361" s="21"/>
      <c r="Q2361" s="50" t="s">
        <v>96</v>
      </c>
      <c r="R2361" s="132">
        <v>984601</v>
      </c>
      <c r="S2361" s="132">
        <v>984862</v>
      </c>
      <c r="T2361" s="132">
        <f t="shared" si="1445"/>
        <v>261</v>
      </c>
      <c r="U2361" s="21"/>
      <c r="V2361" s="50" t="s">
        <v>96</v>
      </c>
      <c r="W2361" s="40">
        <f t="shared" si="1439"/>
        <v>984862</v>
      </c>
      <c r="X2361" s="132">
        <v>985102</v>
      </c>
      <c r="Y2361" s="132">
        <f t="shared" ref="Y2361:Y2366" si="1448">X2361-W2361</f>
        <v>240</v>
      </c>
      <c r="Z2361" s="21"/>
      <c r="AA2361" s="50" t="s">
        <v>96</v>
      </c>
      <c r="AB2361" s="40">
        <f t="shared" si="1440"/>
        <v>985102</v>
      </c>
      <c r="AC2361" s="132">
        <v>985361</v>
      </c>
      <c r="AD2361" s="132">
        <f t="shared" si="1446"/>
        <v>259</v>
      </c>
      <c r="AE2361" s="21"/>
      <c r="AF2361" s="50" t="s">
        <v>96</v>
      </c>
      <c r="AG2361" s="40">
        <f t="shared" si="1441"/>
        <v>985361</v>
      </c>
      <c r="AH2361" s="132">
        <v>985578</v>
      </c>
      <c r="AI2361" s="132">
        <f t="shared" si="1447"/>
        <v>217</v>
      </c>
    </row>
    <row r="2362" spans="1:35" x14ac:dyDescent="0.35">
      <c r="B2362" s="50" t="s">
        <v>88</v>
      </c>
      <c r="C2362" s="40">
        <v>0</v>
      </c>
      <c r="D2362" s="119">
        <v>0</v>
      </c>
      <c r="E2362" s="119">
        <f t="shared" si="1442"/>
        <v>0</v>
      </c>
      <c r="F2362" s="21"/>
      <c r="G2362" s="50" t="s">
        <v>88</v>
      </c>
      <c r="H2362" s="119">
        <v>0</v>
      </c>
      <c r="I2362" s="119">
        <v>0</v>
      </c>
      <c r="J2362" s="119">
        <f t="shared" si="1443"/>
        <v>0</v>
      </c>
      <c r="K2362" s="21"/>
      <c r="L2362" s="50" t="s">
        <v>88</v>
      </c>
      <c r="M2362" s="119">
        <v>0</v>
      </c>
      <c r="N2362" s="119">
        <v>0</v>
      </c>
      <c r="O2362" s="119">
        <f t="shared" si="1444"/>
        <v>0</v>
      </c>
      <c r="P2362" s="21"/>
      <c r="Q2362" s="50" t="s">
        <v>88</v>
      </c>
      <c r="R2362" s="119">
        <v>0</v>
      </c>
      <c r="S2362" s="119">
        <v>0</v>
      </c>
      <c r="T2362" s="119">
        <f t="shared" si="1445"/>
        <v>0</v>
      </c>
      <c r="U2362" s="21"/>
      <c r="V2362" s="50" t="s">
        <v>88</v>
      </c>
      <c r="W2362" s="40">
        <f t="shared" si="1439"/>
        <v>0</v>
      </c>
      <c r="X2362" s="119">
        <v>0</v>
      </c>
      <c r="Y2362" s="119">
        <f t="shared" si="1448"/>
        <v>0</v>
      </c>
      <c r="Z2362" s="21"/>
      <c r="AA2362" s="50" t="s">
        <v>88</v>
      </c>
      <c r="AB2362" s="40">
        <f t="shared" si="1440"/>
        <v>0</v>
      </c>
      <c r="AC2362" s="119">
        <v>0</v>
      </c>
      <c r="AD2362" s="119">
        <f t="shared" si="1446"/>
        <v>0</v>
      </c>
      <c r="AE2362" s="21"/>
      <c r="AF2362" s="50" t="s">
        <v>88</v>
      </c>
      <c r="AG2362" s="40">
        <f t="shared" si="1441"/>
        <v>0</v>
      </c>
      <c r="AH2362" s="119">
        <v>0</v>
      </c>
      <c r="AI2362" s="119">
        <f t="shared" si="1447"/>
        <v>0</v>
      </c>
    </row>
    <row r="2363" spans="1:35" x14ac:dyDescent="0.35">
      <c r="B2363" s="50" t="s">
        <v>108</v>
      </c>
      <c r="C2363" s="40">
        <v>3524</v>
      </c>
      <c r="D2363" s="119">
        <v>3526</v>
      </c>
      <c r="E2363" s="119">
        <f t="shared" si="1442"/>
        <v>2</v>
      </c>
      <c r="F2363" s="21"/>
      <c r="G2363" s="50" t="s">
        <v>108</v>
      </c>
      <c r="H2363" s="119">
        <v>3526</v>
      </c>
      <c r="I2363" s="119">
        <v>3527</v>
      </c>
      <c r="J2363" s="119">
        <f t="shared" si="1443"/>
        <v>1</v>
      </c>
      <c r="K2363" s="21"/>
      <c r="L2363" s="50" t="s">
        <v>108</v>
      </c>
      <c r="M2363" s="119">
        <v>3527</v>
      </c>
      <c r="N2363" s="119">
        <v>3528</v>
      </c>
      <c r="O2363" s="119">
        <f t="shared" si="1444"/>
        <v>1</v>
      </c>
      <c r="P2363" s="21"/>
      <c r="Q2363" s="50" t="s">
        <v>108</v>
      </c>
      <c r="R2363" s="119">
        <v>3528</v>
      </c>
      <c r="S2363" s="119">
        <v>3529</v>
      </c>
      <c r="T2363" s="119">
        <f t="shared" si="1445"/>
        <v>1</v>
      </c>
      <c r="U2363" s="21"/>
      <c r="V2363" s="50" t="s">
        <v>108</v>
      </c>
      <c r="W2363" s="40">
        <f t="shared" si="1439"/>
        <v>3529</v>
      </c>
      <c r="X2363" s="119">
        <v>3530</v>
      </c>
      <c r="Y2363" s="119">
        <f t="shared" si="1448"/>
        <v>1</v>
      </c>
      <c r="Z2363" s="21"/>
      <c r="AA2363" s="50" t="s">
        <v>108</v>
      </c>
      <c r="AB2363" s="40">
        <f t="shared" si="1440"/>
        <v>3530</v>
      </c>
      <c r="AC2363" s="119">
        <v>3531</v>
      </c>
      <c r="AD2363" s="119">
        <f t="shared" si="1446"/>
        <v>1</v>
      </c>
      <c r="AE2363" s="21"/>
      <c r="AF2363" s="50" t="s">
        <v>108</v>
      </c>
      <c r="AG2363" s="40">
        <f t="shared" si="1441"/>
        <v>3531</v>
      </c>
      <c r="AH2363" s="119">
        <v>3531</v>
      </c>
      <c r="AI2363" s="119">
        <f t="shared" si="1447"/>
        <v>0</v>
      </c>
    </row>
    <row r="2364" spans="1:35" x14ac:dyDescent="0.35">
      <c r="B2364" s="50" t="s">
        <v>89</v>
      </c>
      <c r="C2364" s="40">
        <v>781985</v>
      </c>
      <c r="D2364" s="119">
        <v>782388</v>
      </c>
      <c r="E2364" s="119">
        <f t="shared" si="1442"/>
        <v>403</v>
      </c>
      <c r="F2364" s="21"/>
      <c r="G2364" s="50" t="s">
        <v>89</v>
      </c>
      <c r="H2364" s="119">
        <v>782388</v>
      </c>
      <c r="I2364" s="119">
        <v>782757</v>
      </c>
      <c r="J2364" s="119">
        <f t="shared" si="1443"/>
        <v>369</v>
      </c>
      <c r="K2364" s="21"/>
      <c r="L2364" s="50" t="s">
        <v>89</v>
      </c>
      <c r="M2364" s="119">
        <v>782757</v>
      </c>
      <c r="N2364" s="119">
        <v>783099</v>
      </c>
      <c r="O2364" s="119">
        <f t="shared" si="1444"/>
        <v>342</v>
      </c>
      <c r="P2364" s="21"/>
      <c r="Q2364" s="50" t="s">
        <v>89</v>
      </c>
      <c r="R2364" s="119">
        <v>783099</v>
      </c>
      <c r="S2364" s="119">
        <v>783502</v>
      </c>
      <c r="T2364" s="119">
        <f t="shared" si="1445"/>
        <v>403</v>
      </c>
      <c r="U2364" s="21"/>
      <c r="V2364" s="50" t="s">
        <v>89</v>
      </c>
      <c r="W2364" s="40">
        <f t="shared" si="1439"/>
        <v>783502</v>
      </c>
      <c r="X2364" s="119">
        <v>783962</v>
      </c>
      <c r="Y2364" s="119">
        <f t="shared" si="1448"/>
        <v>460</v>
      </c>
      <c r="Z2364" s="21"/>
      <c r="AA2364" s="50" t="s">
        <v>89</v>
      </c>
      <c r="AB2364" s="40">
        <f t="shared" si="1440"/>
        <v>783962</v>
      </c>
      <c r="AC2364" s="119">
        <v>784438</v>
      </c>
      <c r="AD2364" s="119">
        <f t="shared" si="1446"/>
        <v>476</v>
      </c>
      <c r="AE2364" s="21"/>
      <c r="AF2364" s="50" t="s">
        <v>89</v>
      </c>
      <c r="AG2364" s="40">
        <f t="shared" si="1441"/>
        <v>784438</v>
      </c>
      <c r="AH2364" s="119">
        <v>784921</v>
      </c>
      <c r="AI2364" s="119">
        <f t="shared" si="1447"/>
        <v>483</v>
      </c>
    </row>
    <row r="2365" spans="1:35" x14ac:dyDescent="0.35">
      <c r="B2365" s="50" t="s">
        <v>90</v>
      </c>
      <c r="C2365" s="40">
        <v>445598</v>
      </c>
      <c r="D2365" s="132">
        <v>445840</v>
      </c>
      <c r="E2365" s="119">
        <f t="shared" si="1442"/>
        <v>242</v>
      </c>
      <c r="F2365" s="21"/>
      <c r="G2365" s="50" t="s">
        <v>90</v>
      </c>
      <c r="H2365" s="132">
        <v>445840</v>
      </c>
      <c r="I2365" s="132">
        <v>446058</v>
      </c>
      <c r="J2365" s="119">
        <f t="shared" si="1443"/>
        <v>218</v>
      </c>
      <c r="K2365" s="21"/>
      <c r="L2365" s="50" t="s">
        <v>90</v>
      </c>
      <c r="M2365" s="132">
        <v>446058</v>
      </c>
      <c r="N2365" s="132">
        <v>446248</v>
      </c>
      <c r="O2365" s="119">
        <f t="shared" si="1444"/>
        <v>190</v>
      </c>
      <c r="P2365" s="21"/>
      <c r="Q2365" s="50" t="s">
        <v>90</v>
      </c>
      <c r="R2365" s="132">
        <v>446248</v>
      </c>
      <c r="S2365" s="132">
        <v>446488</v>
      </c>
      <c r="T2365" s="119">
        <f t="shared" si="1445"/>
        <v>240</v>
      </c>
      <c r="U2365" s="21"/>
      <c r="V2365" s="50" t="s">
        <v>90</v>
      </c>
      <c r="W2365" s="40">
        <f t="shared" si="1439"/>
        <v>446488</v>
      </c>
      <c r="X2365" s="132">
        <v>446714</v>
      </c>
      <c r="Y2365" s="119">
        <f t="shared" si="1448"/>
        <v>226</v>
      </c>
      <c r="Z2365" s="21"/>
      <c r="AA2365" s="50" t="s">
        <v>90</v>
      </c>
      <c r="AB2365" s="40">
        <f t="shared" si="1440"/>
        <v>446714</v>
      </c>
      <c r="AC2365" s="132">
        <v>446908</v>
      </c>
      <c r="AD2365" s="119">
        <f t="shared" si="1446"/>
        <v>194</v>
      </c>
      <c r="AE2365" s="21"/>
      <c r="AF2365" s="50" t="s">
        <v>90</v>
      </c>
      <c r="AG2365" s="40">
        <f t="shared" si="1441"/>
        <v>446908</v>
      </c>
      <c r="AH2365" s="132">
        <v>447108</v>
      </c>
      <c r="AI2365" s="119">
        <f t="shared" si="1447"/>
        <v>200</v>
      </c>
    </row>
    <row r="2366" spans="1:35" x14ac:dyDescent="0.35">
      <c r="B2366" s="50" t="s">
        <v>91</v>
      </c>
      <c r="C2366" s="40">
        <v>1498730</v>
      </c>
      <c r="D2366" s="132">
        <v>1500366</v>
      </c>
      <c r="E2366" s="119">
        <f t="shared" si="1442"/>
        <v>1636</v>
      </c>
      <c r="F2366" s="21"/>
      <c r="G2366" s="50" t="s">
        <v>91</v>
      </c>
      <c r="H2366" s="132">
        <v>1500366</v>
      </c>
      <c r="I2366" s="132">
        <v>1501543</v>
      </c>
      <c r="J2366" s="132">
        <f t="shared" si="1443"/>
        <v>1177</v>
      </c>
      <c r="K2366" s="21"/>
      <c r="L2366" s="50" t="s">
        <v>91</v>
      </c>
      <c r="M2366" s="132">
        <v>1501543</v>
      </c>
      <c r="N2366" s="132">
        <v>1502825</v>
      </c>
      <c r="O2366" s="119">
        <f t="shared" si="1444"/>
        <v>1282</v>
      </c>
      <c r="P2366" s="21"/>
      <c r="Q2366" s="50" t="s">
        <v>91</v>
      </c>
      <c r="R2366" s="132">
        <v>1502825</v>
      </c>
      <c r="S2366" s="132">
        <v>1504271</v>
      </c>
      <c r="T2366" s="119">
        <f t="shared" si="1445"/>
        <v>1446</v>
      </c>
      <c r="U2366" s="21"/>
      <c r="V2366" s="50" t="s">
        <v>91</v>
      </c>
      <c r="W2366" s="40">
        <f t="shared" si="1439"/>
        <v>1504271</v>
      </c>
      <c r="X2366" s="132">
        <v>1505702</v>
      </c>
      <c r="Y2366" s="119">
        <f t="shared" si="1448"/>
        <v>1431</v>
      </c>
      <c r="Z2366" s="21"/>
      <c r="AA2366" s="50" t="s">
        <v>91</v>
      </c>
      <c r="AB2366" s="40">
        <f t="shared" si="1440"/>
        <v>1505702</v>
      </c>
      <c r="AC2366" s="132">
        <v>1507108</v>
      </c>
      <c r="AD2366" s="119">
        <f t="shared" si="1446"/>
        <v>1406</v>
      </c>
      <c r="AE2366" s="21"/>
      <c r="AF2366" s="50" t="s">
        <v>91</v>
      </c>
      <c r="AG2366" s="40">
        <f t="shared" si="1441"/>
        <v>1507108</v>
      </c>
      <c r="AH2366" s="132">
        <v>1508026</v>
      </c>
      <c r="AI2366" s="119">
        <f t="shared" si="1447"/>
        <v>918</v>
      </c>
    </row>
    <row r="2367" spans="1:35" x14ac:dyDescent="0.35">
      <c r="B2367" s="50" t="s">
        <v>94</v>
      </c>
      <c r="C2367" s="40"/>
      <c r="D2367" s="119">
        <v>0</v>
      </c>
      <c r="E2367" s="119">
        <f>SUM(E2360:E2366)</f>
        <v>2523</v>
      </c>
      <c r="F2367" s="21"/>
      <c r="G2367" s="50" t="s">
        <v>94</v>
      </c>
      <c r="H2367" s="119">
        <v>0</v>
      </c>
      <c r="I2367" s="119"/>
      <c r="J2367" s="119">
        <f>SUM(J2360:J2366)</f>
        <v>2019</v>
      </c>
      <c r="K2367" s="21"/>
      <c r="L2367" s="50" t="s">
        <v>94</v>
      </c>
      <c r="M2367" s="119"/>
      <c r="N2367" s="119"/>
      <c r="O2367" s="119">
        <f>SUM(O2360:O2366)</f>
        <v>2027</v>
      </c>
      <c r="P2367" s="21"/>
      <c r="Q2367" s="50" t="s">
        <v>94</v>
      </c>
      <c r="R2367" s="119"/>
      <c r="S2367" s="119"/>
      <c r="T2367" s="119">
        <f>SUM(T2360:T2366)</f>
        <v>2351</v>
      </c>
      <c r="U2367" s="21"/>
      <c r="V2367" s="50" t="s">
        <v>94</v>
      </c>
      <c r="W2367" s="40">
        <f t="shared" si="1439"/>
        <v>0</v>
      </c>
      <c r="X2367" s="119">
        <v>0</v>
      </c>
      <c r="Y2367" s="119">
        <f>SUM(Y2360:Y2366)</f>
        <v>2358</v>
      </c>
      <c r="Z2367" s="21"/>
      <c r="AA2367" s="50" t="s">
        <v>94</v>
      </c>
      <c r="AB2367" s="40">
        <f t="shared" si="1440"/>
        <v>0</v>
      </c>
      <c r="AC2367" s="119">
        <v>0</v>
      </c>
      <c r="AD2367" s="119">
        <f>SUM(AD2360:AD2366)</f>
        <v>2336</v>
      </c>
      <c r="AE2367" s="21"/>
      <c r="AF2367" s="50" t="s">
        <v>94</v>
      </c>
      <c r="AG2367" s="40">
        <f t="shared" si="1441"/>
        <v>0</v>
      </c>
      <c r="AH2367" s="119"/>
      <c r="AI2367" s="119">
        <f>SUM(AI2360:AI2366)</f>
        <v>1818</v>
      </c>
    </row>
    <row r="2368" spans="1:35" x14ac:dyDescent="0.35">
      <c r="B2368" s="50" t="s">
        <v>97</v>
      </c>
      <c r="C2368" s="40">
        <v>671467</v>
      </c>
      <c r="D2368" s="132">
        <v>671768</v>
      </c>
      <c r="E2368" s="119">
        <f>D2368-C2368</f>
        <v>301</v>
      </c>
      <c r="F2368" s="21"/>
      <c r="G2368" s="50" t="s">
        <v>97</v>
      </c>
      <c r="H2368" s="132">
        <v>671768</v>
      </c>
      <c r="I2368" s="132">
        <v>672039</v>
      </c>
      <c r="J2368" s="119">
        <f>I2368-H2368</f>
        <v>271</v>
      </c>
      <c r="K2368" s="21"/>
      <c r="L2368" s="50" t="s">
        <v>97</v>
      </c>
      <c r="M2368" s="132">
        <v>672039</v>
      </c>
      <c r="N2368" s="132">
        <v>672197</v>
      </c>
      <c r="O2368" s="119">
        <f>N2368-M2368</f>
        <v>158</v>
      </c>
      <c r="P2368" s="21"/>
      <c r="Q2368" s="50" t="s">
        <v>97</v>
      </c>
      <c r="R2368" s="132">
        <v>672197</v>
      </c>
      <c r="S2368" s="132">
        <v>672471</v>
      </c>
      <c r="T2368" s="119">
        <f>S2368-R2368</f>
        <v>274</v>
      </c>
      <c r="U2368" s="21"/>
      <c r="V2368" s="50" t="s">
        <v>97</v>
      </c>
      <c r="W2368" s="40">
        <f t="shared" si="1439"/>
        <v>672471</v>
      </c>
      <c r="X2368" s="132">
        <v>672680</v>
      </c>
      <c r="Y2368" s="119">
        <f>X2368-W2368</f>
        <v>209</v>
      </c>
      <c r="Z2368" s="21"/>
      <c r="AA2368" s="50" t="s">
        <v>97</v>
      </c>
      <c r="AB2368" s="40">
        <f t="shared" si="1440"/>
        <v>672680</v>
      </c>
      <c r="AC2368" s="132">
        <v>672984</v>
      </c>
      <c r="AD2368" s="119">
        <f>AC2368-AB2368</f>
        <v>304</v>
      </c>
      <c r="AE2368" s="21"/>
      <c r="AF2368" s="50" t="s">
        <v>97</v>
      </c>
      <c r="AG2368" s="40">
        <f t="shared" si="1441"/>
        <v>672984</v>
      </c>
      <c r="AH2368" s="132">
        <v>673076</v>
      </c>
      <c r="AI2368" s="119">
        <f>AH2368-AG2368</f>
        <v>92</v>
      </c>
    </row>
    <row r="2369" spans="2:35" x14ac:dyDescent="0.35">
      <c r="B2369" s="29" t="s">
        <v>130</v>
      </c>
      <c r="C2369" s="40">
        <v>0</v>
      </c>
      <c r="D2369" s="133">
        <v>0</v>
      </c>
      <c r="E2369" s="121">
        <f>E2368+E2367+E2359+E2350+E2349+E2348+E2347+E2346</f>
        <v>7369</v>
      </c>
      <c r="F2369" s="21"/>
      <c r="G2369" s="29" t="s">
        <v>130</v>
      </c>
      <c r="H2369" s="133">
        <v>0</v>
      </c>
      <c r="I2369" s="133">
        <v>0</v>
      </c>
      <c r="J2369" s="121">
        <f>J2368+J2367+J2359+J2350+J2349+J2348+J2347+J2346</f>
        <v>6331</v>
      </c>
      <c r="K2369" s="21"/>
      <c r="L2369" s="29" t="s">
        <v>130</v>
      </c>
      <c r="M2369" s="133">
        <v>0</v>
      </c>
      <c r="N2369" s="133">
        <v>0</v>
      </c>
      <c r="O2369" s="121">
        <f>O2368+O2367+O2359+O2350+O2349+O2348+O2347+O2346</f>
        <v>5912</v>
      </c>
      <c r="P2369" s="21"/>
      <c r="Q2369" s="29" t="s">
        <v>130</v>
      </c>
      <c r="R2369" s="133">
        <v>0</v>
      </c>
      <c r="S2369" s="133">
        <v>0</v>
      </c>
      <c r="T2369" s="121">
        <f>T2368+T2367+T2359+T2350+T2349+T2348+T2347+T2346</f>
        <v>6267</v>
      </c>
      <c r="U2369" s="21"/>
      <c r="V2369" s="29" t="s">
        <v>130</v>
      </c>
      <c r="W2369" s="40">
        <f t="shared" si="1439"/>
        <v>0</v>
      </c>
      <c r="X2369" s="133">
        <v>0</v>
      </c>
      <c r="Y2369" s="121">
        <f>Y2368+Y2367+Y2359+Y2350+Y2349+Y2348+Y2347+Y2346</f>
        <v>6531</v>
      </c>
      <c r="Z2369" s="21"/>
      <c r="AA2369" s="29" t="s">
        <v>130</v>
      </c>
      <c r="AB2369" s="40">
        <f t="shared" si="1440"/>
        <v>0</v>
      </c>
      <c r="AC2369" s="133">
        <v>0</v>
      </c>
      <c r="AD2369" s="121">
        <f>AD2368+AD2367+AD2359+AD2350+AD2349+AD2348+AD2347+AD2346</f>
        <v>7758</v>
      </c>
      <c r="AE2369" s="21"/>
      <c r="AF2369" s="29" t="s">
        <v>130</v>
      </c>
      <c r="AG2369" s="40">
        <f t="shared" si="1441"/>
        <v>0</v>
      </c>
      <c r="AH2369" s="133">
        <v>0</v>
      </c>
      <c r="AI2369" s="121">
        <f>AI2368+AI2367+AI2359+AI2350+AI2349+AI2348+AI2347+AI2346</f>
        <v>5384</v>
      </c>
    </row>
    <row r="2370" spans="2:35" x14ac:dyDescent="0.35">
      <c r="B2370" s="21"/>
      <c r="C2370" s="21">
        <v>0</v>
      </c>
      <c r="D2370" s="123">
        <v>0</v>
      </c>
      <c r="E2370" s="124">
        <f>E2369-E2352+471</f>
        <v>6120</v>
      </c>
      <c r="G2370" s="21"/>
      <c r="H2370" s="123">
        <v>0</v>
      </c>
      <c r="I2370" s="123">
        <v>0</v>
      </c>
      <c r="J2370" s="124">
        <f>J2369-J2352+471</f>
        <v>5292</v>
      </c>
      <c r="L2370" s="21"/>
      <c r="M2370" s="123">
        <v>0</v>
      </c>
      <c r="N2370" s="123">
        <v>0</v>
      </c>
      <c r="O2370" s="124">
        <f>O2369-O2352+471</f>
        <v>4863</v>
      </c>
      <c r="Q2370" s="21"/>
      <c r="R2370" s="123">
        <v>0</v>
      </c>
      <c r="S2370" s="123">
        <v>0</v>
      </c>
      <c r="T2370" s="124">
        <f>T2369-T2352+471</f>
        <v>5038</v>
      </c>
      <c r="V2370" s="21"/>
      <c r="W2370" s="40">
        <f t="shared" si="1439"/>
        <v>0</v>
      </c>
      <c r="X2370" s="123">
        <v>0</v>
      </c>
      <c r="Y2370" s="124">
        <f>Y2369-Y2352+471</f>
        <v>5272</v>
      </c>
      <c r="AA2370" s="21"/>
      <c r="AB2370" s="21">
        <v>0</v>
      </c>
      <c r="AC2370" s="123">
        <v>0</v>
      </c>
      <c r="AD2370" s="124">
        <f>AD2369-AD2352+471</f>
        <v>6689</v>
      </c>
      <c r="AF2370" s="21"/>
      <c r="AG2370" s="21">
        <v>0</v>
      </c>
      <c r="AH2370" s="123">
        <v>0</v>
      </c>
      <c r="AI2370" s="124">
        <f>AI2369-AI2352+471</f>
        <v>4655</v>
      </c>
    </row>
    <row r="2372" spans="2:35" x14ac:dyDescent="0.35">
      <c r="B2372" s="117" t="s">
        <v>114</v>
      </c>
      <c r="C2372" s="292" t="s">
        <v>1355</v>
      </c>
      <c r="D2372" s="293"/>
      <c r="E2372" s="294"/>
      <c r="F2372" s="21"/>
      <c r="G2372" s="117" t="s">
        <v>114</v>
      </c>
      <c r="H2372" s="292" t="s">
        <v>1356</v>
      </c>
      <c r="I2372" s="293"/>
      <c r="J2372" s="294"/>
      <c r="K2372" s="21"/>
      <c r="L2372" s="117" t="s">
        <v>114</v>
      </c>
      <c r="M2372" s="292" t="s">
        <v>1357</v>
      </c>
      <c r="N2372" s="293"/>
      <c r="O2372" s="294"/>
      <c r="P2372" s="21"/>
      <c r="Q2372" s="117" t="s">
        <v>114</v>
      </c>
      <c r="R2372" s="292" t="s">
        <v>1358</v>
      </c>
      <c r="S2372" s="293"/>
      <c r="T2372" s="294"/>
      <c r="U2372" s="21"/>
      <c r="V2372" s="117" t="s">
        <v>114</v>
      </c>
      <c r="W2372" s="292" t="s">
        <v>1359</v>
      </c>
      <c r="X2372" s="293"/>
      <c r="Y2372" s="294"/>
      <c r="Z2372" s="21"/>
      <c r="AA2372" s="117" t="s">
        <v>114</v>
      </c>
      <c r="AB2372" s="292" t="s">
        <v>1360</v>
      </c>
      <c r="AC2372" s="293"/>
      <c r="AD2372" s="294"/>
      <c r="AE2372" s="21"/>
      <c r="AF2372" s="117" t="s">
        <v>114</v>
      </c>
      <c r="AG2372" s="292" t="s">
        <v>1361</v>
      </c>
      <c r="AH2372" s="293"/>
      <c r="AI2372" s="294"/>
    </row>
    <row r="2373" spans="2:35" x14ac:dyDescent="0.35">
      <c r="B2373" s="50"/>
      <c r="C2373" s="118" t="s">
        <v>81</v>
      </c>
      <c r="D2373" s="118" t="s">
        <v>82</v>
      </c>
      <c r="E2373" s="118" t="s">
        <v>95</v>
      </c>
      <c r="F2373" s="21"/>
      <c r="G2373" s="50"/>
      <c r="H2373" s="118" t="s">
        <v>81</v>
      </c>
      <c r="I2373" s="118" t="s">
        <v>82</v>
      </c>
      <c r="J2373" s="118" t="s">
        <v>95</v>
      </c>
      <c r="K2373" s="21"/>
      <c r="L2373" s="50"/>
      <c r="M2373" s="118" t="s">
        <v>81</v>
      </c>
      <c r="N2373" s="118" t="s">
        <v>82</v>
      </c>
      <c r="O2373" s="118" t="s">
        <v>95</v>
      </c>
      <c r="P2373" s="21"/>
      <c r="Q2373" s="50"/>
      <c r="R2373" s="118" t="s">
        <v>81</v>
      </c>
      <c r="S2373" s="118" t="s">
        <v>82</v>
      </c>
      <c r="T2373" s="118" t="s">
        <v>95</v>
      </c>
      <c r="U2373" s="21"/>
      <c r="V2373" s="50"/>
      <c r="W2373" s="118" t="s">
        <v>81</v>
      </c>
      <c r="X2373" s="118" t="s">
        <v>82</v>
      </c>
      <c r="Y2373" s="118" t="s">
        <v>95</v>
      </c>
      <c r="Z2373" s="21"/>
      <c r="AA2373" s="50"/>
      <c r="AB2373" s="118" t="s">
        <v>81</v>
      </c>
      <c r="AC2373" s="118" t="s">
        <v>82</v>
      </c>
      <c r="AD2373" s="118" t="s">
        <v>95</v>
      </c>
      <c r="AE2373" s="21"/>
      <c r="AF2373" s="50"/>
      <c r="AG2373" s="118" t="s">
        <v>81</v>
      </c>
      <c r="AH2373" s="118" t="s">
        <v>82</v>
      </c>
      <c r="AI2373" s="118" t="s">
        <v>95</v>
      </c>
    </row>
    <row r="2374" spans="2:35" x14ac:dyDescent="0.35">
      <c r="B2374" s="50" t="s">
        <v>92</v>
      </c>
      <c r="C2374" s="23">
        <v>553154</v>
      </c>
      <c r="D2374" s="23">
        <v>553326</v>
      </c>
      <c r="E2374" s="119">
        <f>(D2374-C2374)*10</f>
        <v>1720</v>
      </c>
      <c r="F2374" s="21"/>
      <c r="G2374" s="50" t="s">
        <v>92</v>
      </c>
      <c r="H2374" s="23">
        <f>D2374:D2397</f>
        <v>553326</v>
      </c>
      <c r="I2374" s="23">
        <v>553444</v>
      </c>
      <c r="J2374" s="119">
        <f>(I2374-H2374)*10</f>
        <v>1180</v>
      </c>
      <c r="K2374" s="21"/>
      <c r="L2374" s="50" t="s">
        <v>92</v>
      </c>
      <c r="M2374" s="23">
        <f>I2374:I2398</f>
        <v>553444</v>
      </c>
      <c r="N2374" s="23">
        <v>553619</v>
      </c>
      <c r="O2374" s="119">
        <f>(N2374-M2374)*10</f>
        <v>1750</v>
      </c>
      <c r="P2374" s="21"/>
      <c r="Q2374" s="50" t="s">
        <v>92</v>
      </c>
      <c r="R2374" s="23">
        <f>N2374:N2398</f>
        <v>553619</v>
      </c>
      <c r="S2374" s="23">
        <v>553770</v>
      </c>
      <c r="T2374" s="119">
        <f>(S2374-R2374)*10</f>
        <v>1510</v>
      </c>
      <c r="U2374" s="21"/>
      <c r="V2374" s="50" t="s">
        <v>92</v>
      </c>
      <c r="W2374" s="40">
        <f>S2374:S2398</f>
        <v>553770</v>
      </c>
      <c r="X2374" s="23">
        <v>553896</v>
      </c>
      <c r="Y2374" s="119">
        <f>(X2374-W2374)*10</f>
        <v>1260</v>
      </c>
      <c r="Z2374" s="21"/>
      <c r="AA2374" s="50" t="s">
        <v>92</v>
      </c>
      <c r="AB2374" s="40">
        <f>X2374:X2398</f>
        <v>553896</v>
      </c>
      <c r="AC2374" s="23">
        <v>554024</v>
      </c>
      <c r="AD2374" s="119">
        <f>(AC2374-AB2374)*10</f>
        <v>1280</v>
      </c>
      <c r="AE2374" s="21"/>
      <c r="AF2374" s="50" t="s">
        <v>92</v>
      </c>
      <c r="AG2374" s="40">
        <f>AC2374:AC2397</f>
        <v>554024</v>
      </c>
      <c r="AH2374" s="23">
        <v>554162</v>
      </c>
      <c r="AI2374" s="119">
        <f>(AH2374-AG2374)*10</f>
        <v>1380</v>
      </c>
    </row>
    <row r="2375" spans="2:35" x14ac:dyDescent="0.35">
      <c r="B2375" s="50" t="s">
        <v>6</v>
      </c>
      <c r="C2375" s="23">
        <v>437717</v>
      </c>
      <c r="D2375" s="23">
        <v>437923</v>
      </c>
      <c r="E2375" s="119">
        <f>D2375-C2375</f>
        <v>206</v>
      </c>
      <c r="F2375" s="21"/>
      <c r="G2375" s="50" t="s">
        <v>6</v>
      </c>
      <c r="H2375" s="23">
        <f t="shared" ref="H2375:H2396" si="1449">D2375:D2398</f>
        <v>437923</v>
      </c>
      <c r="I2375" s="23">
        <v>438148</v>
      </c>
      <c r="J2375" s="119">
        <f>I2375-H2375</f>
        <v>225</v>
      </c>
      <c r="K2375" s="21"/>
      <c r="L2375" s="50" t="s">
        <v>6</v>
      </c>
      <c r="M2375" s="23">
        <f t="shared" ref="M2375:M2396" si="1450">I2375:I2399</f>
        <v>438148</v>
      </c>
      <c r="N2375" s="23">
        <v>438335</v>
      </c>
      <c r="O2375" s="119">
        <f>N2375-M2375</f>
        <v>187</v>
      </c>
      <c r="P2375" s="21"/>
      <c r="Q2375" s="50" t="s">
        <v>6</v>
      </c>
      <c r="R2375" s="23">
        <f t="shared" ref="R2375:R2397" si="1451">N2375:N2399</f>
        <v>438335</v>
      </c>
      <c r="S2375" s="23">
        <v>438548</v>
      </c>
      <c r="T2375" s="119">
        <f>S2375-R2375</f>
        <v>213</v>
      </c>
      <c r="U2375" s="21"/>
      <c r="V2375" s="50" t="s">
        <v>6</v>
      </c>
      <c r="W2375" s="40">
        <f t="shared" ref="W2375:W2398" si="1452">S2375:S2399</f>
        <v>438548</v>
      </c>
      <c r="X2375" s="23">
        <v>438749</v>
      </c>
      <c r="Y2375" s="119">
        <f>X2375-W2375</f>
        <v>201</v>
      </c>
      <c r="Z2375" s="21"/>
      <c r="AA2375" s="50" t="s">
        <v>6</v>
      </c>
      <c r="AB2375" s="40">
        <f t="shared" ref="AB2375:AB2397" si="1453">X2375:X2399</f>
        <v>438749</v>
      </c>
      <c r="AC2375" s="23">
        <v>438984</v>
      </c>
      <c r="AD2375" s="119">
        <f>AC2375-AB2375</f>
        <v>235</v>
      </c>
      <c r="AE2375" s="21"/>
      <c r="AF2375" s="50" t="s">
        <v>6</v>
      </c>
      <c r="AG2375" s="40">
        <f t="shared" ref="AG2375:AG2397" si="1454">AC2375:AC2398</f>
        <v>438984</v>
      </c>
      <c r="AH2375" s="23">
        <v>439173</v>
      </c>
      <c r="AI2375" s="119">
        <f>AH2375-AG2375</f>
        <v>189</v>
      </c>
    </row>
    <row r="2376" spans="2:35" x14ac:dyDescent="0.35">
      <c r="B2376" s="50" t="s">
        <v>103</v>
      </c>
      <c r="C2376" s="23">
        <v>337734</v>
      </c>
      <c r="D2376" s="23">
        <v>338473</v>
      </c>
      <c r="E2376" s="119">
        <f>D2376-C2376</f>
        <v>739</v>
      </c>
      <c r="F2376" s="21"/>
      <c r="G2376" s="50" t="s">
        <v>103</v>
      </c>
      <c r="H2376" s="23">
        <f t="shared" si="1449"/>
        <v>338473</v>
      </c>
      <c r="I2376" s="23">
        <v>339201</v>
      </c>
      <c r="J2376" s="119">
        <f>I2376-H2376</f>
        <v>728</v>
      </c>
      <c r="K2376" s="21"/>
      <c r="L2376" s="50" t="s">
        <v>103</v>
      </c>
      <c r="M2376" s="23">
        <f t="shared" si="1450"/>
        <v>339201</v>
      </c>
      <c r="N2376" s="23">
        <v>339944</v>
      </c>
      <c r="O2376" s="119">
        <f>N2376-M2376</f>
        <v>743</v>
      </c>
      <c r="P2376" s="21"/>
      <c r="Q2376" s="50" t="s">
        <v>103</v>
      </c>
      <c r="R2376" s="23">
        <f t="shared" si="1451"/>
        <v>339944</v>
      </c>
      <c r="S2376" s="23">
        <v>340700</v>
      </c>
      <c r="T2376" s="119">
        <f>S2376-R2376</f>
        <v>756</v>
      </c>
      <c r="U2376" s="21"/>
      <c r="V2376" s="50" t="s">
        <v>103</v>
      </c>
      <c r="W2376" s="40">
        <f t="shared" si="1452"/>
        <v>340700</v>
      </c>
      <c r="X2376" s="23">
        <v>341424</v>
      </c>
      <c r="Y2376" s="119">
        <f>X2376-W2376</f>
        <v>724</v>
      </c>
      <c r="Z2376" s="21"/>
      <c r="AA2376" s="50" t="s">
        <v>103</v>
      </c>
      <c r="AB2376" s="40">
        <f t="shared" si="1453"/>
        <v>341424</v>
      </c>
      <c r="AC2376" s="23">
        <v>342156</v>
      </c>
      <c r="AD2376" s="119">
        <f>AC2376-AB2376</f>
        <v>732</v>
      </c>
      <c r="AE2376" s="21"/>
      <c r="AF2376" s="50" t="s">
        <v>103</v>
      </c>
      <c r="AG2376" s="40">
        <f t="shared" si="1454"/>
        <v>342156</v>
      </c>
      <c r="AH2376" s="23">
        <v>342889</v>
      </c>
      <c r="AI2376" s="119">
        <f>AH2376-AG2376</f>
        <v>733</v>
      </c>
    </row>
    <row r="2377" spans="2:35" x14ac:dyDescent="0.35">
      <c r="B2377" s="28" t="s">
        <v>100</v>
      </c>
      <c r="C2377" s="23">
        <v>252072</v>
      </c>
      <c r="D2377" s="23">
        <v>252307</v>
      </c>
      <c r="E2377" s="119">
        <f>D2377-C2377</f>
        <v>235</v>
      </c>
      <c r="F2377" s="21"/>
      <c r="G2377" s="28" t="s">
        <v>100</v>
      </c>
      <c r="H2377" s="23">
        <f t="shared" si="1449"/>
        <v>252307</v>
      </c>
      <c r="I2377" s="23">
        <v>252542</v>
      </c>
      <c r="J2377" s="119">
        <f>I2377-H2377</f>
        <v>235</v>
      </c>
      <c r="K2377" s="21"/>
      <c r="L2377" s="28" t="s">
        <v>100</v>
      </c>
      <c r="M2377" s="23">
        <f t="shared" si="1450"/>
        <v>252542</v>
      </c>
      <c r="N2377" s="23">
        <v>252777</v>
      </c>
      <c r="O2377" s="119">
        <f>N2377-M2377</f>
        <v>235</v>
      </c>
      <c r="P2377" s="21"/>
      <c r="Q2377" s="28" t="s">
        <v>100</v>
      </c>
      <c r="R2377" s="23">
        <f t="shared" si="1451"/>
        <v>252777</v>
      </c>
      <c r="S2377" s="23">
        <v>253037</v>
      </c>
      <c r="T2377" s="119">
        <f>S2377-R2377</f>
        <v>260</v>
      </c>
      <c r="U2377" s="21"/>
      <c r="V2377" s="28" t="s">
        <v>100</v>
      </c>
      <c r="W2377" s="40">
        <f t="shared" si="1452"/>
        <v>253037</v>
      </c>
      <c r="X2377" s="23">
        <v>253147</v>
      </c>
      <c r="Y2377" s="119">
        <f>X2377-W2377</f>
        <v>110</v>
      </c>
      <c r="Z2377" s="21"/>
      <c r="AA2377" s="28" t="s">
        <v>100</v>
      </c>
      <c r="AB2377" s="40">
        <f t="shared" si="1453"/>
        <v>253147</v>
      </c>
      <c r="AC2377" s="23">
        <v>253147</v>
      </c>
      <c r="AD2377" s="119">
        <f>AC2377-AB2377</f>
        <v>0</v>
      </c>
      <c r="AE2377" s="21"/>
      <c r="AF2377" s="28" t="s">
        <v>100</v>
      </c>
      <c r="AG2377" s="40">
        <f t="shared" si="1454"/>
        <v>253147</v>
      </c>
      <c r="AH2377" s="23">
        <v>253147</v>
      </c>
      <c r="AI2377" s="119">
        <f>AH2377-AG2377</f>
        <v>0</v>
      </c>
    </row>
    <row r="2378" spans="2:35" x14ac:dyDescent="0.35">
      <c r="B2378" s="28" t="s">
        <v>1176</v>
      </c>
      <c r="C2378" s="23">
        <v>516</v>
      </c>
      <c r="D2378" s="23">
        <v>516</v>
      </c>
      <c r="E2378" s="119">
        <f>D2378-C2378</f>
        <v>0</v>
      </c>
      <c r="F2378" s="21"/>
      <c r="G2378" s="28" t="s">
        <v>1176</v>
      </c>
      <c r="H2378" s="23">
        <f t="shared" si="1449"/>
        <v>516</v>
      </c>
      <c r="I2378" s="23">
        <v>516</v>
      </c>
      <c r="J2378" s="119">
        <f>I2378-H2378</f>
        <v>0</v>
      </c>
      <c r="K2378" s="21"/>
      <c r="L2378" s="28" t="s">
        <v>1176</v>
      </c>
      <c r="M2378" s="23">
        <f t="shared" si="1450"/>
        <v>516</v>
      </c>
      <c r="N2378" s="23">
        <v>516</v>
      </c>
      <c r="O2378" s="119">
        <f>N2378-M2378</f>
        <v>0</v>
      </c>
      <c r="P2378" s="21"/>
      <c r="Q2378" s="28" t="s">
        <v>1176</v>
      </c>
      <c r="R2378" s="23">
        <f t="shared" si="1451"/>
        <v>516</v>
      </c>
      <c r="S2378" s="23">
        <v>516</v>
      </c>
      <c r="T2378" s="119">
        <f>S2378-R2378</f>
        <v>0</v>
      </c>
      <c r="U2378" s="21"/>
      <c r="V2378" s="28" t="s">
        <v>1176</v>
      </c>
      <c r="W2378" s="40">
        <f t="shared" si="1452"/>
        <v>516</v>
      </c>
      <c r="X2378" s="23">
        <v>516</v>
      </c>
      <c r="Y2378" s="119">
        <f>X2378-W2378</f>
        <v>0</v>
      </c>
      <c r="Z2378" s="21"/>
      <c r="AA2378" s="28" t="s">
        <v>1176</v>
      </c>
      <c r="AB2378" s="40">
        <f t="shared" si="1453"/>
        <v>516</v>
      </c>
      <c r="AC2378" s="23">
        <v>516</v>
      </c>
      <c r="AD2378" s="119">
        <f>AC2378-AB2378</f>
        <v>0</v>
      </c>
      <c r="AE2378" s="21"/>
      <c r="AF2378" s="28" t="s">
        <v>1176</v>
      </c>
      <c r="AG2378" s="40">
        <f t="shared" si="1454"/>
        <v>516</v>
      </c>
      <c r="AH2378" s="23">
        <v>516</v>
      </c>
      <c r="AI2378" s="119">
        <f>AH2378-AG2378</f>
        <v>0</v>
      </c>
    </row>
    <row r="2379" spans="2:35" x14ac:dyDescent="0.35">
      <c r="B2379" s="28" t="s">
        <v>1179</v>
      </c>
      <c r="C2379" s="23">
        <v>12779</v>
      </c>
      <c r="D2379" s="23">
        <v>12779</v>
      </c>
      <c r="E2379" s="119">
        <f>D2379-C2379</f>
        <v>0</v>
      </c>
      <c r="F2379" s="21"/>
      <c r="G2379" s="28" t="s">
        <v>1179</v>
      </c>
      <c r="H2379" s="23">
        <f t="shared" si="1449"/>
        <v>12779</v>
      </c>
      <c r="I2379" s="23">
        <v>12279</v>
      </c>
      <c r="J2379" s="119">
        <f>I2379-H2379</f>
        <v>-500</v>
      </c>
      <c r="K2379" s="21"/>
      <c r="L2379" s="28" t="s">
        <v>1179</v>
      </c>
      <c r="M2379" s="23">
        <f t="shared" si="1450"/>
        <v>12279</v>
      </c>
      <c r="N2379" s="23">
        <v>12279</v>
      </c>
      <c r="O2379" s="119">
        <f>N2379-M2379</f>
        <v>0</v>
      </c>
      <c r="P2379" s="21"/>
      <c r="Q2379" s="28" t="s">
        <v>1179</v>
      </c>
      <c r="R2379" s="23">
        <f t="shared" si="1451"/>
        <v>12279</v>
      </c>
      <c r="S2379" s="23">
        <v>12279</v>
      </c>
      <c r="T2379" s="119">
        <f>S2379-R2379</f>
        <v>0</v>
      </c>
      <c r="U2379" s="21"/>
      <c r="V2379" s="28" t="s">
        <v>1179</v>
      </c>
      <c r="W2379" s="40">
        <f t="shared" si="1452"/>
        <v>12279</v>
      </c>
      <c r="X2379" s="23">
        <v>12279</v>
      </c>
      <c r="Y2379" s="119">
        <f>X2379-W2379</f>
        <v>0</v>
      </c>
      <c r="Z2379" s="21"/>
      <c r="AA2379" s="28" t="s">
        <v>1179</v>
      </c>
      <c r="AB2379" s="40">
        <f t="shared" si="1453"/>
        <v>12279</v>
      </c>
      <c r="AC2379" s="23">
        <v>12279</v>
      </c>
      <c r="AD2379" s="119">
        <f>AC2379-AB2379</f>
        <v>0</v>
      </c>
      <c r="AE2379" s="21"/>
      <c r="AF2379" s="28" t="s">
        <v>1179</v>
      </c>
      <c r="AG2379" s="40">
        <f t="shared" si="1454"/>
        <v>12279</v>
      </c>
      <c r="AH2379" s="23">
        <v>12279</v>
      </c>
      <c r="AI2379" s="119">
        <f>AH2379-AG2379</f>
        <v>0</v>
      </c>
    </row>
    <row r="2380" spans="2:35" x14ac:dyDescent="0.35">
      <c r="B2380" s="50" t="s">
        <v>3</v>
      </c>
      <c r="C2380" s="23">
        <v>427409</v>
      </c>
      <c r="D2380" s="23">
        <v>427564</v>
      </c>
      <c r="E2380" s="119">
        <f>(D2380-C2380)*10</f>
        <v>1550</v>
      </c>
      <c r="F2380" s="21"/>
      <c r="G2380" s="50" t="s">
        <v>3</v>
      </c>
      <c r="H2380" s="23">
        <f t="shared" si="1449"/>
        <v>427564</v>
      </c>
      <c r="I2380" s="23">
        <v>427724</v>
      </c>
      <c r="J2380" s="119">
        <f>(I2380-H2380)*10</f>
        <v>1600</v>
      </c>
      <c r="K2380" s="21"/>
      <c r="L2380" s="50" t="s">
        <v>3</v>
      </c>
      <c r="M2380" s="23">
        <f t="shared" si="1450"/>
        <v>427724</v>
      </c>
      <c r="N2380" s="23">
        <v>427886</v>
      </c>
      <c r="O2380" s="119">
        <f>(N2380-M2380)*10</f>
        <v>1620</v>
      </c>
      <c r="P2380" s="21"/>
      <c r="Q2380" s="50" t="s">
        <v>3</v>
      </c>
      <c r="R2380" s="23">
        <f t="shared" si="1451"/>
        <v>427886</v>
      </c>
      <c r="S2380" s="23">
        <v>428037</v>
      </c>
      <c r="T2380" s="119">
        <f>(S2380-R2380)*10</f>
        <v>1510</v>
      </c>
      <c r="U2380" s="21"/>
      <c r="V2380" s="50" t="s">
        <v>3</v>
      </c>
      <c r="W2380" s="40">
        <f t="shared" si="1452"/>
        <v>428037</v>
      </c>
      <c r="X2380" s="23">
        <v>428214</v>
      </c>
      <c r="Y2380" s="119">
        <f>(X2380-W2380)*10</f>
        <v>1770</v>
      </c>
      <c r="Z2380" s="21"/>
      <c r="AA2380" s="50" t="s">
        <v>3</v>
      </c>
      <c r="AB2380" s="40">
        <f t="shared" si="1453"/>
        <v>428214</v>
      </c>
      <c r="AC2380" s="23">
        <v>428364</v>
      </c>
      <c r="AD2380" s="119">
        <f>(AC2380-AB2380)*10</f>
        <v>1500</v>
      </c>
      <c r="AE2380" s="21"/>
      <c r="AF2380" s="50" t="s">
        <v>3</v>
      </c>
      <c r="AG2380" s="40">
        <f t="shared" si="1454"/>
        <v>428364</v>
      </c>
      <c r="AH2380" s="23">
        <v>428483</v>
      </c>
      <c r="AI2380" s="119">
        <f>(AH2380-AG2380)*10</f>
        <v>1190</v>
      </c>
    </row>
    <row r="2381" spans="2:35" x14ac:dyDescent="0.35">
      <c r="B2381" s="50" t="s">
        <v>83</v>
      </c>
      <c r="C2381" s="23">
        <v>34083</v>
      </c>
      <c r="D2381" s="23">
        <v>34092</v>
      </c>
      <c r="E2381" s="119">
        <f>D2381-Supply!C2381</f>
        <v>9</v>
      </c>
      <c r="F2381" s="21"/>
      <c r="G2381" s="50" t="s">
        <v>83</v>
      </c>
      <c r="H2381" s="23">
        <f t="shared" si="1449"/>
        <v>34092</v>
      </c>
      <c r="I2381" s="23">
        <v>34099</v>
      </c>
      <c r="J2381" s="119">
        <f>I2381-Supply!H2381</f>
        <v>7</v>
      </c>
      <c r="K2381" s="21"/>
      <c r="L2381" s="50" t="s">
        <v>83</v>
      </c>
      <c r="M2381" s="23">
        <f t="shared" si="1450"/>
        <v>34099</v>
      </c>
      <c r="N2381" s="23">
        <v>34109</v>
      </c>
      <c r="O2381" s="119">
        <f>N2381-Supply!M2381</f>
        <v>10</v>
      </c>
      <c r="P2381" s="21"/>
      <c r="Q2381" s="50" t="s">
        <v>83</v>
      </c>
      <c r="R2381" s="23">
        <f t="shared" si="1451"/>
        <v>34109</v>
      </c>
      <c r="S2381" s="23">
        <v>34117</v>
      </c>
      <c r="T2381" s="119">
        <f>S2381-Supply!R2381</f>
        <v>8</v>
      </c>
      <c r="U2381" s="21"/>
      <c r="V2381" s="50" t="s">
        <v>83</v>
      </c>
      <c r="W2381" s="40">
        <f t="shared" si="1452"/>
        <v>34117</v>
      </c>
      <c r="X2381" s="23">
        <v>34125</v>
      </c>
      <c r="Y2381" s="119">
        <f>X2381-Supply!W2381</f>
        <v>8</v>
      </c>
      <c r="Z2381" s="21"/>
      <c r="AA2381" s="50" t="s">
        <v>83</v>
      </c>
      <c r="AB2381" s="40">
        <f t="shared" si="1453"/>
        <v>34125</v>
      </c>
      <c r="AC2381" s="23">
        <v>34135</v>
      </c>
      <c r="AD2381" s="119">
        <f>AC2381-Supply!AB2381</f>
        <v>10</v>
      </c>
      <c r="AE2381" s="21"/>
      <c r="AF2381" s="50" t="s">
        <v>83</v>
      </c>
      <c r="AG2381" s="40">
        <f t="shared" si="1454"/>
        <v>34135</v>
      </c>
      <c r="AH2381" s="23">
        <v>34141</v>
      </c>
      <c r="AI2381" s="119">
        <f>AH2381-Supply!AG2381</f>
        <v>6</v>
      </c>
    </row>
    <row r="2382" spans="2:35" x14ac:dyDescent="0.35">
      <c r="B2382" s="50" t="s">
        <v>84</v>
      </c>
      <c r="C2382" s="23">
        <v>67332</v>
      </c>
      <c r="D2382" s="23">
        <v>67332</v>
      </c>
      <c r="E2382" s="119">
        <f>D2382-Supply!C2382</f>
        <v>0</v>
      </c>
      <c r="F2382" s="21"/>
      <c r="G2382" s="50" t="s">
        <v>84</v>
      </c>
      <c r="H2382" s="23">
        <f t="shared" si="1449"/>
        <v>67332</v>
      </c>
      <c r="I2382" s="23">
        <v>67359</v>
      </c>
      <c r="J2382" s="119">
        <f>I2382-Supply!H2382</f>
        <v>27</v>
      </c>
      <c r="K2382" s="21"/>
      <c r="L2382" s="50" t="s">
        <v>84</v>
      </c>
      <c r="M2382" s="23">
        <f t="shared" si="1450"/>
        <v>67359</v>
      </c>
      <c r="N2382" s="23">
        <v>67431</v>
      </c>
      <c r="O2382" s="119">
        <f>N2382-Supply!M2382</f>
        <v>72</v>
      </c>
      <c r="P2382" s="21"/>
      <c r="Q2382" s="50" t="s">
        <v>84</v>
      </c>
      <c r="R2382" s="23">
        <v>67499</v>
      </c>
      <c r="S2382" s="23">
        <v>67529</v>
      </c>
      <c r="T2382" s="119">
        <f>S2382-Supply!R2382</f>
        <v>30</v>
      </c>
      <c r="U2382" s="21"/>
      <c r="V2382" s="50" t="s">
        <v>84</v>
      </c>
      <c r="W2382" s="40">
        <f t="shared" si="1452"/>
        <v>67529</v>
      </c>
      <c r="X2382" s="23">
        <v>67584</v>
      </c>
      <c r="Y2382" s="119">
        <f>X2382-Supply!W2382</f>
        <v>55</v>
      </c>
      <c r="Z2382" s="21"/>
      <c r="AA2382" s="50" t="s">
        <v>84</v>
      </c>
      <c r="AB2382" s="40">
        <f t="shared" si="1453"/>
        <v>67584</v>
      </c>
      <c r="AC2382" s="23">
        <v>67614</v>
      </c>
      <c r="AD2382" s="119">
        <f>AC2382-Supply!AB2382</f>
        <v>30</v>
      </c>
      <c r="AE2382" s="21"/>
      <c r="AF2382" s="50" t="s">
        <v>84</v>
      </c>
      <c r="AG2382" s="40">
        <f t="shared" si="1454"/>
        <v>67614</v>
      </c>
      <c r="AH2382" s="23">
        <v>67627</v>
      </c>
      <c r="AI2382" s="119">
        <f>AH2382-Supply!AG2382</f>
        <v>13</v>
      </c>
    </row>
    <row r="2383" spans="2:35" x14ac:dyDescent="0.35">
      <c r="B2383" s="50" t="s">
        <v>98</v>
      </c>
      <c r="C2383" s="23">
        <v>139852</v>
      </c>
      <c r="D2383" s="23">
        <v>139852</v>
      </c>
      <c r="E2383" s="119">
        <f>D2383-C2383</f>
        <v>0</v>
      </c>
      <c r="F2383" s="21"/>
      <c r="G2383" s="50" t="s">
        <v>98</v>
      </c>
      <c r="H2383" s="23">
        <f t="shared" si="1449"/>
        <v>139852</v>
      </c>
      <c r="I2383" s="23">
        <v>139852</v>
      </c>
      <c r="J2383" s="119">
        <f>I2383-H2383</f>
        <v>0</v>
      </c>
      <c r="K2383" s="21"/>
      <c r="L2383" s="50" t="s">
        <v>98</v>
      </c>
      <c r="M2383" s="23">
        <f t="shared" si="1450"/>
        <v>139852</v>
      </c>
      <c r="N2383" s="23">
        <v>139852</v>
      </c>
      <c r="O2383" s="119">
        <f>N2383-M2383</f>
        <v>0</v>
      </c>
      <c r="P2383" s="21"/>
      <c r="Q2383" s="50" t="s">
        <v>98</v>
      </c>
      <c r="R2383" s="23">
        <f t="shared" si="1451"/>
        <v>139852</v>
      </c>
      <c r="S2383" s="23">
        <v>139852</v>
      </c>
      <c r="T2383" s="119">
        <f>S2383-R2383</f>
        <v>0</v>
      </c>
      <c r="U2383" s="21"/>
      <c r="V2383" s="50" t="s">
        <v>98</v>
      </c>
      <c r="W2383" s="40">
        <f t="shared" si="1452"/>
        <v>139852</v>
      </c>
      <c r="X2383" s="23">
        <v>139852</v>
      </c>
      <c r="Y2383" s="119">
        <f>X2383-W2383</f>
        <v>0</v>
      </c>
      <c r="Z2383" s="21"/>
      <c r="AA2383" s="50" t="s">
        <v>98</v>
      </c>
      <c r="AB2383" s="40">
        <f t="shared" si="1453"/>
        <v>139852</v>
      </c>
      <c r="AC2383" s="23">
        <v>139852</v>
      </c>
      <c r="AD2383" s="119">
        <f>AC2383-AB2383</f>
        <v>0</v>
      </c>
      <c r="AE2383" s="21"/>
      <c r="AF2383" s="50" t="s">
        <v>98</v>
      </c>
      <c r="AG2383" s="40">
        <f t="shared" si="1454"/>
        <v>139852</v>
      </c>
      <c r="AH2383" s="23">
        <v>139852</v>
      </c>
      <c r="AI2383" s="119">
        <f>AH2383-AG2383</f>
        <v>0</v>
      </c>
    </row>
    <row r="2384" spans="2:35" x14ac:dyDescent="0.35">
      <c r="B2384" s="50" t="s">
        <v>85</v>
      </c>
      <c r="C2384" s="23">
        <v>1082</v>
      </c>
      <c r="D2384" s="23">
        <v>1082</v>
      </c>
      <c r="E2384" s="119">
        <f>D2384-C2384</f>
        <v>0</v>
      </c>
      <c r="F2384" s="21"/>
      <c r="G2384" s="50" t="s">
        <v>85</v>
      </c>
      <c r="H2384" s="23">
        <f t="shared" si="1449"/>
        <v>1082</v>
      </c>
      <c r="I2384" s="23">
        <v>1082</v>
      </c>
      <c r="J2384" s="119">
        <f>I2384-H2384</f>
        <v>0</v>
      </c>
      <c r="K2384" s="21"/>
      <c r="L2384" s="50" t="s">
        <v>85</v>
      </c>
      <c r="M2384" s="23">
        <f t="shared" si="1450"/>
        <v>1082</v>
      </c>
      <c r="N2384" s="23">
        <v>1082</v>
      </c>
      <c r="O2384" s="119">
        <f>N2384-M2384</f>
        <v>0</v>
      </c>
      <c r="P2384" s="21"/>
      <c r="Q2384" s="50" t="s">
        <v>85</v>
      </c>
      <c r="R2384" s="23">
        <f t="shared" si="1451"/>
        <v>1082</v>
      </c>
      <c r="S2384" s="23">
        <v>1082</v>
      </c>
      <c r="T2384" s="119">
        <f>S2384-R2384</f>
        <v>0</v>
      </c>
      <c r="U2384" s="21"/>
      <c r="V2384" s="50" t="s">
        <v>85</v>
      </c>
      <c r="W2384" s="40">
        <f t="shared" si="1452"/>
        <v>1082</v>
      </c>
      <c r="X2384" s="23">
        <v>1082</v>
      </c>
      <c r="Y2384" s="132">
        <f>X2384-W2384</f>
        <v>0</v>
      </c>
      <c r="Z2384" s="21"/>
      <c r="AA2384" s="50" t="s">
        <v>85</v>
      </c>
      <c r="AB2384" s="40">
        <f t="shared" si="1453"/>
        <v>1082</v>
      </c>
      <c r="AC2384" s="23">
        <v>1082</v>
      </c>
      <c r="AD2384" s="119">
        <f>AC2384-AB2384</f>
        <v>0</v>
      </c>
      <c r="AE2384" s="21"/>
      <c r="AF2384" s="50" t="s">
        <v>85</v>
      </c>
      <c r="AG2384" s="40">
        <f t="shared" si="1454"/>
        <v>1082</v>
      </c>
      <c r="AH2384" s="23">
        <v>1082</v>
      </c>
      <c r="AI2384" s="119">
        <f>AH2384-AG2384</f>
        <v>0</v>
      </c>
    </row>
    <row r="2385" spans="2:35" x14ac:dyDescent="0.35">
      <c r="B2385" s="50" t="s">
        <v>86</v>
      </c>
      <c r="C2385" s="23">
        <v>22230</v>
      </c>
      <c r="D2385" s="23">
        <v>22380</v>
      </c>
      <c r="E2385" s="119">
        <f>D2385-C2385</f>
        <v>150</v>
      </c>
      <c r="F2385" s="21"/>
      <c r="G2385" s="50" t="s">
        <v>86</v>
      </c>
      <c r="H2385" s="23">
        <f t="shared" si="1449"/>
        <v>22380</v>
      </c>
      <c r="I2385" s="23">
        <v>22484</v>
      </c>
      <c r="J2385" s="119">
        <f>I2385-H2385</f>
        <v>104</v>
      </c>
      <c r="K2385" s="21"/>
      <c r="L2385" s="50" t="s">
        <v>86</v>
      </c>
      <c r="M2385" s="23">
        <f t="shared" si="1450"/>
        <v>22484</v>
      </c>
      <c r="N2385" s="23">
        <v>22610</v>
      </c>
      <c r="O2385" s="119">
        <f>N2385-M2385</f>
        <v>126</v>
      </c>
      <c r="P2385" s="21"/>
      <c r="Q2385" s="50" t="s">
        <v>86</v>
      </c>
      <c r="R2385" s="23">
        <f t="shared" si="1451"/>
        <v>22610</v>
      </c>
      <c r="S2385" s="23">
        <v>22707</v>
      </c>
      <c r="T2385" s="119">
        <v>97</v>
      </c>
      <c r="U2385" s="21"/>
      <c r="V2385" s="50" t="s">
        <v>86</v>
      </c>
      <c r="W2385" s="40">
        <f t="shared" si="1452"/>
        <v>22707</v>
      </c>
      <c r="X2385" s="23">
        <v>22796</v>
      </c>
      <c r="Y2385" s="132">
        <f>X2385-W2385</f>
        <v>89</v>
      </c>
      <c r="Z2385" s="21"/>
      <c r="AA2385" s="50" t="s">
        <v>86</v>
      </c>
      <c r="AB2385" s="40">
        <f t="shared" si="1453"/>
        <v>22796</v>
      </c>
      <c r="AC2385" s="23">
        <v>22902</v>
      </c>
      <c r="AD2385" s="119">
        <f>AC2385-AB2385</f>
        <v>106</v>
      </c>
      <c r="AE2385" s="21"/>
      <c r="AF2385" s="50" t="s">
        <v>86</v>
      </c>
      <c r="AG2385" s="40">
        <f t="shared" si="1454"/>
        <v>22902</v>
      </c>
      <c r="AH2385" s="23">
        <v>22966</v>
      </c>
      <c r="AI2385" s="119">
        <f>AH2385-AG2385</f>
        <v>64</v>
      </c>
    </row>
    <row r="2386" spans="2:35" x14ac:dyDescent="0.35">
      <c r="B2386" s="50" t="s">
        <v>2180</v>
      </c>
      <c r="C2386" s="23">
        <v>301</v>
      </c>
      <c r="D2386" s="23">
        <v>301</v>
      </c>
      <c r="E2386" s="132">
        <f>D2386-C2386</f>
        <v>0</v>
      </c>
      <c r="F2386" s="21"/>
      <c r="G2386" s="50" t="s">
        <v>2180</v>
      </c>
      <c r="H2386" s="23">
        <f t="shared" si="1449"/>
        <v>301</v>
      </c>
      <c r="I2386" s="23">
        <v>301</v>
      </c>
      <c r="J2386" s="132">
        <f>I2386-H2386</f>
        <v>0</v>
      </c>
      <c r="K2386" s="21"/>
      <c r="L2386" s="50" t="s">
        <v>2180</v>
      </c>
      <c r="M2386" s="23">
        <f t="shared" si="1450"/>
        <v>301</v>
      </c>
      <c r="N2386" s="23">
        <v>301</v>
      </c>
      <c r="O2386" s="132">
        <f>N2386-M2386</f>
        <v>0</v>
      </c>
      <c r="P2386" s="21"/>
      <c r="Q2386" s="50" t="s">
        <v>2180</v>
      </c>
      <c r="R2386" s="23">
        <f t="shared" si="1451"/>
        <v>301</v>
      </c>
      <c r="S2386" s="23">
        <v>301</v>
      </c>
      <c r="T2386" s="132">
        <f>S2386-R2386</f>
        <v>0</v>
      </c>
      <c r="U2386" s="21"/>
      <c r="V2386" s="50" t="s">
        <v>2180</v>
      </c>
      <c r="W2386" s="40">
        <f t="shared" si="1452"/>
        <v>301</v>
      </c>
      <c r="X2386" s="23">
        <v>301</v>
      </c>
      <c r="Y2386" s="132">
        <f>X2386-W2386</f>
        <v>0</v>
      </c>
      <c r="Z2386" s="21"/>
      <c r="AA2386" s="50" t="s">
        <v>2180</v>
      </c>
      <c r="AB2386" s="40">
        <f t="shared" si="1453"/>
        <v>301</v>
      </c>
      <c r="AC2386" s="23">
        <v>301</v>
      </c>
      <c r="AD2386" s="132">
        <f>AC2386-AB2386</f>
        <v>0</v>
      </c>
      <c r="AE2386" s="21"/>
      <c r="AF2386" s="50" t="s">
        <v>2180</v>
      </c>
      <c r="AG2386" s="40">
        <f t="shared" si="1454"/>
        <v>301</v>
      </c>
      <c r="AH2386" s="23">
        <v>301</v>
      </c>
      <c r="AI2386" s="132">
        <f>AH2386-AG2386</f>
        <v>0</v>
      </c>
    </row>
    <row r="2387" spans="2:35" x14ac:dyDescent="0.35">
      <c r="B2387" s="50" t="s">
        <v>93</v>
      </c>
      <c r="C2387" s="40"/>
      <c r="D2387" s="40"/>
      <c r="E2387" s="132">
        <f>E2386+E2385+E2384+E2383+E2382+E2381+E2380</f>
        <v>1709</v>
      </c>
      <c r="F2387" s="21"/>
      <c r="G2387" s="50" t="s">
        <v>93</v>
      </c>
      <c r="H2387" s="23">
        <f t="shared" si="1449"/>
        <v>0</v>
      </c>
      <c r="I2387" s="40"/>
      <c r="J2387" s="132">
        <f>J2386+J2385+J2384+J2383+J2382+J2381+J2380</f>
        <v>1738</v>
      </c>
      <c r="K2387" s="21"/>
      <c r="L2387" s="50" t="s">
        <v>93</v>
      </c>
      <c r="M2387" s="23">
        <f t="shared" si="1450"/>
        <v>0</v>
      </c>
      <c r="N2387" s="40"/>
      <c r="O2387" s="132">
        <f>O2386+O2385+O2384+O2383+O2382+O2381+O2380</f>
        <v>1828</v>
      </c>
      <c r="P2387" s="21"/>
      <c r="Q2387" s="50" t="s">
        <v>93</v>
      </c>
      <c r="R2387" s="23">
        <f t="shared" si="1451"/>
        <v>0</v>
      </c>
      <c r="S2387" s="40">
        <v>0</v>
      </c>
      <c r="T2387" s="132">
        <f>T2386+T2385+T2384+T2383+T2382+T2381+T2380</f>
        <v>1645</v>
      </c>
      <c r="U2387" s="21"/>
      <c r="V2387" s="50" t="s">
        <v>93</v>
      </c>
      <c r="W2387" s="40">
        <f t="shared" si="1452"/>
        <v>0</v>
      </c>
      <c r="X2387" s="23">
        <v>0</v>
      </c>
      <c r="Y2387" s="132">
        <f>Y2386+Y2385+Y2384+Y2383+Y2382+Y2381+Y2380</f>
        <v>1922</v>
      </c>
      <c r="Z2387" s="21"/>
      <c r="AA2387" s="50" t="s">
        <v>93</v>
      </c>
      <c r="AB2387" s="40">
        <f t="shared" si="1453"/>
        <v>0</v>
      </c>
      <c r="AC2387" s="40">
        <v>0</v>
      </c>
      <c r="AD2387" s="132">
        <f>AD2386+AD2385+AD2384+AD2383+AD2382+AD2381+AD2380</f>
        <v>1646</v>
      </c>
      <c r="AE2387" s="21"/>
      <c r="AF2387" s="50" t="s">
        <v>93</v>
      </c>
      <c r="AG2387" s="40">
        <f t="shared" si="1454"/>
        <v>0</v>
      </c>
      <c r="AH2387" s="40"/>
      <c r="AI2387" s="132">
        <f>AI2386+AI2385+AI2384+AI2383+AI2382+AI2381+AI2380</f>
        <v>1273</v>
      </c>
    </row>
    <row r="2388" spans="2:35" x14ac:dyDescent="0.35">
      <c r="B2388" s="50" t="s">
        <v>87</v>
      </c>
      <c r="C2388" s="132">
        <v>1610118</v>
      </c>
      <c r="D2388" s="132">
        <v>1610118</v>
      </c>
      <c r="E2388" s="132">
        <f t="shared" ref="E2388:E2394" si="1455">D2388-C2388</f>
        <v>0</v>
      </c>
      <c r="F2388" s="21"/>
      <c r="G2388" s="50" t="s">
        <v>87</v>
      </c>
      <c r="H2388" s="23">
        <f t="shared" si="1449"/>
        <v>1610118</v>
      </c>
      <c r="I2388" s="132">
        <v>1610118</v>
      </c>
      <c r="J2388" s="132">
        <f t="shared" ref="J2388:J2394" si="1456">I2388-H2388</f>
        <v>0</v>
      </c>
      <c r="K2388" s="21"/>
      <c r="L2388" s="50" t="s">
        <v>87</v>
      </c>
      <c r="M2388" s="23">
        <f t="shared" si="1450"/>
        <v>1610118</v>
      </c>
      <c r="N2388" s="132">
        <v>1610118</v>
      </c>
      <c r="O2388" s="132">
        <f t="shared" ref="O2388:O2394" si="1457">N2388-M2388</f>
        <v>0</v>
      </c>
      <c r="P2388" s="21"/>
      <c r="Q2388" s="50" t="s">
        <v>87</v>
      </c>
      <c r="R2388" s="23">
        <f t="shared" si="1451"/>
        <v>1610118</v>
      </c>
      <c r="S2388" s="132">
        <v>1610118</v>
      </c>
      <c r="T2388" s="132">
        <f t="shared" ref="T2388:T2394" si="1458">S2388-R2388</f>
        <v>0</v>
      </c>
      <c r="U2388" s="21"/>
      <c r="V2388" s="50" t="s">
        <v>87</v>
      </c>
      <c r="W2388" s="40">
        <f t="shared" si="1452"/>
        <v>1610118</v>
      </c>
      <c r="X2388" s="23">
        <v>1610118</v>
      </c>
      <c r="Y2388" s="132">
        <f t="shared" ref="Y2388:Y2394" si="1459">X2388-W2388</f>
        <v>0</v>
      </c>
      <c r="Z2388" s="21"/>
      <c r="AA2388" s="50" t="s">
        <v>87</v>
      </c>
      <c r="AB2388" s="40">
        <f t="shared" si="1453"/>
        <v>1610118</v>
      </c>
      <c r="AC2388" s="132">
        <v>1610118</v>
      </c>
      <c r="AD2388" s="132">
        <f t="shared" ref="AD2388:AD2394" si="1460">AC2388-AB2388</f>
        <v>0</v>
      </c>
      <c r="AE2388" s="21"/>
      <c r="AF2388" s="50" t="s">
        <v>87</v>
      </c>
      <c r="AG2388" s="40">
        <f t="shared" si="1454"/>
        <v>1610118</v>
      </c>
      <c r="AH2388" s="132">
        <v>1610118</v>
      </c>
      <c r="AI2388" s="132">
        <f t="shared" ref="AI2388:AI2394" si="1461">AH2388-AG2388</f>
        <v>0</v>
      </c>
    </row>
    <row r="2389" spans="2:35" x14ac:dyDescent="0.35">
      <c r="B2389" s="50" t="s">
        <v>96</v>
      </c>
      <c r="C2389" s="132">
        <v>985578</v>
      </c>
      <c r="D2389" s="132">
        <v>985835</v>
      </c>
      <c r="E2389" s="132">
        <f t="shared" si="1455"/>
        <v>257</v>
      </c>
      <c r="F2389" s="21"/>
      <c r="G2389" s="50" t="s">
        <v>96</v>
      </c>
      <c r="H2389" s="23">
        <f t="shared" si="1449"/>
        <v>985835</v>
      </c>
      <c r="I2389" s="132">
        <v>986093</v>
      </c>
      <c r="J2389" s="132">
        <f t="shared" si="1456"/>
        <v>258</v>
      </c>
      <c r="K2389" s="21"/>
      <c r="L2389" s="50" t="s">
        <v>96</v>
      </c>
      <c r="M2389" s="23">
        <f t="shared" si="1450"/>
        <v>986093</v>
      </c>
      <c r="N2389" s="132">
        <v>986379</v>
      </c>
      <c r="O2389" s="132">
        <f t="shared" si="1457"/>
        <v>286</v>
      </c>
      <c r="P2389" s="21"/>
      <c r="Q2389" s="50" t="s">
        <v>96</v>
      </c>
      <c r="R2389" s="23">
        <f t="shared" si="1451"/>
        <v>986379</v>
      </c>
      <c r="S2389" s="132">
        <v>986638</v>
      </c>
      <c r="T2389" s="132">
        <f t="shared" si="1458"/>
        <v>259</v>
      </c>
      <c r="U2389" s="21"/>
      <c r="V2389" s="50" t="s">
        <v>96</v>
      </c>
      <c r="W2389" s="40">
        <f t="shared" si="1452"/>
        <v>986638</v>
      </c>
      <c r="X2389" s="23">
        <v>986957</v>
      </c>
      <c r="Y2389" s="132">
        <f t="shared" si="1459"/>
        <v>319</v>
      </c>
      <c r="Z2389" s="21"/>
      <c r="AA2389" s="50" t="s">
        <v>96</v>
      </c>
      <c r="AB2389" s="40">
        <f t="shared" si="1453"/>
        <v>986957</v>
      </c>
      <c r="AC2389" s="132">
        <v>987213</v>
      </c>
      <c r="AD2389" s="132">
        <f t="shared" si="1460"/>
        <v>256</v>
      </c>
      <c r="AE2389" s="21"/>
      <c r="AF2389" s="50" t="s">
        <v>96</v>
      </c>
      <c r="AG2389" s="40">
        <f t="shared" si="1454"/>
        <v>987213</v>
      </c>
      <c r="AH2389" s="132">
        <v>987438</v>
      </c>
      <c r="AI2389" s="132">
        <f t="shared" si="1461"/>
        <v>225</v>
      </c>
    </row>
    <row r="2390" spans="2:35" x14ac:dyDescent="0.35">
      <c r="B2390" s="50" t="s">
        <v>88</v>
      </c>
      <c r="C2390" s="119">
        <v>0</v>
      </c>
      <c r="D2390" s="119">
        <v>0</v>
      </c>
      <c r="E2390" s="119">
        <f t="shared" si="1455"/>
        <v>0</v>
      </c>
      <c r="F2390" s="21"/>
      <c r="G2390" s="50" t="s">
        <v>88</v>
      </c>
      <c r="H2390" s="23">
        <f t="shared" si="1449"/>
        <v>0</v>
      </c>
      <c r="I2390" s="119">
        <v>0</v>
      </c>
      <c r="J2390" s="119">
        <f t="shared" si="1456"/>
        <v>0</v>
      </c>
      <c r="K2390" s="21"/>
      <c r="L2390" s="50" t="s">
        <v>88</v>
      </c>
      <c r="M2390" s="23">
        <f t="shared" si="1450"/>
        <v>0</v>
      </c>
      <c r="N2390" s="119">
        <v>0</v>
      </c>
      <c r="O2390" s="119">
        <f t="shared" si="1457"/>
        <v>0</v>
      </c>
      <c r="P2390" s="21"/>
      <c r="Q2390" s="50" t="s">
        <v>88</v>
      </c>
      <c r="R2390" s="23">
        <f t="shared" si="1451"/>
        <v>0</v>
      </c>
      <c r="S2390" s="119">
        <v>0</v>
      </c>
      <c r="T2390" s="119">
        <f t="shared" si="1458"/>
        <v>0</v>
      </c>
      <c r="U2390" s="21"/>
      <c r="V2390" s="50" t="s">
        <v>88</v>
      </c>
      <c r="W2390" s="40">
        <f t="shared" si="1452"/>
        <v>0</v>
      </c>
      <c r="X2390" s="23">
        <v>0</v>
      </c>
      <c r="Y2390" s="119">
        <f t="shared" si="1459"/>
        <v>0</v>
      </c>
      <c r="Z2390" s="21"/>
      <c r="AA2390" s="50" t="s">
        <v>88</v>
      </c>
      <c r="AB2390" s="40">
        <f t="shared" si="1453"/>
        <v>0</v>
      </c>
      <c r="AC2390" s="119">
        <v>0</v>
      </c>
      <c r="AD2390" s="119">
        <f t="shared" si="1460"/>
        <v>0</v>
      </c>
      <c r="AE2390" s="21"/>
      <c r="AF2390" s="50" t="s">
        <v>88</v>
      </c>
      <c r="AG2390" s="40">
        <f t="shared" si="1454"/>
        <v>0</v>
      </c>
      <c r="AH2390" s="119">
        <v>0</v>
      </c>
      <c r="AI2390" s="119">
        <f t="shared" si="1461"/>
        <v>0</v>
      </c>
    </row>
    <row r="2391" spans="2:35" x14ac:dyDescent="0.35">
      <c r="B2391" s="50" t="s">
        <v>108</v>
      </c>
      <c r="C2391" s="119">
        <v>3531</v>
      </c>
      <c r="D2391" s="119">
        <v>3533</v>
      </c>
      <c r="E2391" s="119">
        <f t="shared" si="1455"/>
        <v>2</v>
      </c>
      <c r="F2391" s="21"/>
      <c r="G2391" s="50" t="s">
        <v>108</v>
      </c>
      <c r="H2391" s="23">
        <f t="shared" si="1449"/>
        <v>3533</v>
      </c>
      <c r="I2391" s="119">
        <v>3534</v>
      </c>
      <c r="J2391" s="119">
        <f t="shared" si="1456"/>
        <v>1</v>
      </c>
      <c r="K2391" s="21"/>
      <c r="L2391" s="50" t="s">
        <v>108</v>
      </c>
      <c r="M2391" s="23">
        <f t="shared" si="1450"/>
        <v>3534</v>
      </c>
      <c r="N2391" s="119">
        <v>3535</v>
      </c>
      <c r="O2391" s="119">
        <f t="shared" si="1457"/>
        <v>1</v>
      </c>
      <c r="P2391" s="21"/>
      <c r="Q2391" s="50" t="s">
        <v>108</v>
      </c>
      <c r="R2391" s="23">
        <f t="shared" si="1451"/>
        <v>3535</v>
      </c>
      <c r="S2391" s="119">
        <v>3536</v>
      </c>
      <c r="T2391" s="119">
        <f t="shared" si="1458"/>
        <v>1</v>
      </c>
      <c r="U2391" s="21"/>
      <c r="V2391" s="50" t="s">
        <v>108</v>
      </c>
      <c r="W2391" s="40">
        <f t="shared" si="1452"/>
        <v>3536</v>
      </c>
      <c r="X2391" s="23">
        <v>3537</v>
      </c>
      <c r="Y2391" s="119">
        <f t="shared" si="1459"/>
        <v>1</v>
      </c>
      <c r="Z2391" s="21"/>
      <c r="AA2391" s="50" t="s">
        <v>108</v>
      </c>
      <c r="AB2391" s="40">
        <f t="shared" si="1453"/>
        <v>3537</v>
      </c>
      <c r="AC2391" s="119">
        <v>3538</v>
      </c>
      <c r="AD2391" s="119">
        <f t="shared" si="1460"/>
        <v>1</v>
      </c>
      <c r="AE2391" s="21"/>
      <c r="AF2391" s="50" t="s">
        <v>108</v>
      </c>
      <c r="AG2391" s="40">
        <f t="shared" si="1454"/>
        <v>3538</v>
      </c>
      <c r="AH2391" s="119">
        <v>3539</v>
      </c>
      <c r="AI2391" s="119">
        <f t="shared" si="1461"/>
        <v>1</v>
      </c>
    </row>
    <row r="2392" spans="2:35" x14ac:dyDescent="0.35">
      <c r="B2392" s="50" t="s">
        <v>89</v>
      </c>
      <c r="C2392" s="119">
        <v>784921</v>
      </c>
      <c r="D2392" s="119">
        <v>785344</v>
      </c>
      <c r="E2392" s="119">
        <f t="shared" si="1455"/>
        <v>423</v>
      </c>
      <c r="F2392" s="21"/>
      <c r="G2392" s="50" t="s">
        <v>89</v>
      </c>
      <c r="H2392" s="23">
        <f t="shared" si="1449"/>
        <v>785344</v>
      </c>
      <c r="I2392" s="119">
        <v>785740</v>
      </c>
      <c r="J2392" s="119">
        <f t="shared" si="1456"/>
        <v>396</v>
      </c>
      <c r="K2392" s="21"/>
      <c r="L2392" s="50" t="s">
        <v>89</v>
      </c>
      <c r="M2392" s="23">
        <f t="shared" si="1450"/>
        <v>785740</v>
      </c>
      <c r="N2392" s="119">
        <v>786215</v>
      </c>
      <c r="O2392" s="119">
        <f t="shared" si="1457"/>
        <v>475</v>
      </c>
      <c r="P2392" s="21"/>
      <c r="Q2392" s="50" t="s">
        <v>89</v>
      </c>
      <c r="R2392" s="23">
        <f t="shared" si="1451"/>
        <v>786215</v>
      </c>
      <c r="S2392" s="119">
        <v>786638</v>
      </c>
      <c r="T2392" s="119">
        <f t="shared" si="1458"/>
        <v>423</v>
      </c>
      <c r="U2392" s="21"/>
      <c r="V2392" s="50" t="s">
        <v>89</v>
      </c>
      <c r="W2392" s="40">
        <f t="shared" si="1452"/>
        <v>786638</v>
      </c>
      <c r="X2392" s="23">
        <v>787073</v>
      </c>
      <c r="Y2392" s="119">
        <f t="shared" si="1459"/>
        <v>435</v>
      </c>
      <c r="Z2392" s="21"/>
      <c r="AA2392" s="50" t="s">
        <v>89</v>
      </c>
      <c r="AB2392" s="40">
        <f t="shared" si="1453"/>
        <v>787073</v>
      </c>
      <c r="AC2392" s="119">
        <v>787505</v>
      </c>
      <c r="AD2392" s="119">
        <f t="shared" si="1460"/>
        <v>432</v>
      </c>
      <c r="AE2392" s="21"/>
      <c r="AF2392" s="50" t="s">
        <v>89</v>
      </c>
      <c r="AG2392" s="40">
        <f t="shared" si="1454"/>
        <v>787505</v>
      </c>
      <c r="AH2392" s="119">
        <v>787951</v>
      </c>
      <c r="AI2392" s="119">
        <f t="shared" si="1461"/>
        <v>446</v>
      </c>
    </row>
    <row r="2393" spans="2:35" x14ac:dyDescent="0.35">
      <c r="B2393" s="50" t="s">
        <v>90</v>
      </c>
      <c r="C2393" s="132">
        <v>447108</v>
      </c>
      <c r="D2393" s="132">
        <v>447360</v>
      </c>
      <c r="E2393" s="119">
        <f t="shared" si="1455"/>
        <v>252</v>
      </c>
      <c r="F2393" s="21"/>
      <c r="G2393" s="50" t="s">
        <v>90</v>
      </c>
      <c r="H2393" s="23">
        <f t="shared" si="1449"/>
        <v>447360</v>
      </c>
      <c r="I2393" s="132">
        <v>447555</v>
      </c>
      <c r="J2393" s="119">
        <f t="shared" si="1456"/>
        <v>195</v>
      </c>
      <c r="K2393" s="21"/>
      <c r="L2393" s="50" t="s">
        <v>90</v>
      </c>
      <c r="M2393" s="23">
        <f t="shared" si="1450"/>
        <v>447555</v>
      </c>
      <c r="N2393" s="132">
        <v>447748</v>
      </c>
      <c r="O2393" s="119">
        <f t="shared" si="1457"/>
        <v>193</v>
      </c>
      <c r="P2393" s="21"/>
      <c r="Q2393" s="50" t="s">
        <v>90</v>
      </c>
      <c r="R2393" s="23">
        <f t="shared" si="1451"/>
        <v>447748</v>
      </c>
      <c r="S2393" s="132">
        <v>447777</v>
      </c>
      <c r="T2393" s="119">
        <f t="shared" si="1458"/>
        <v>29</v>
      </c>
      <c r="U2393" s="21"/>
      <c r="V2393" s="50" t="s">
        <v>90</v>
      </c>
      <c r="W2393" s="40">
        <f t="shared" si="1452"/>
        <v>447777</v>
      </c>
      <c r="X2393" s="23">
        <v>448018</v>
      </c>
      <c r="Y2393" s="119">
        <f t="shared" si="1459"/>
        <v>241</v>
      </c>
      <c r="Z2393" s="21"/>
      <c r="AA2393" s="50" t="s">
        <v>90</v>
      </c>
      <c r="AB2393" s="40">
        <f t="shared" si="1453"/>
        <v>448018</v>
      </c>
      <c r="AC2393" s="132">
        <v>448353</v>
      </c>
      <c r="AD2393" s="119">
        <f t="shared" si="1460"/>
        <v>335</v>
      </c>
      <c r="AE2393" s="21"/>
      <c r="AF2393" s="50" t="s">
        <v>90</v>
      </c>
      <c r="AG2393" s="40">
        <f t="shared" si="1454"/>
        <v>448353</v>
      </c>
      <c r="AH2393" s="132">
        <v>448581</v>
      </c>
      <c r="AI2393" s="119">
        <f t="shared" si="1461"/>
        <v>228</v>
      </c>
    </row>
    <row r="2394" spans="2:35" x14ac:dyDescent="0.35">
      <c r="B2394" s="50" t="s">
        <v>91</v>
      </c>
      <c r="C2394" s="132">
        <v>1508026</v>
      </c>
      <c r="D2394" s="132">
        <v>1509403</v>
      </c>
      <c r="E2394" s="119">
        <f t="shared" si="1455"/>
        <v>1377</v>
      </c>
      <c r="F2394" s="21"/>
      <c r="G2394" s="50" t="s">
        <v>91</v>
      </c>
      <c r="H2394" s="23">
        <f t="shared" si="1449"/>
        <v>1509403</v>
      </c>
      <c r="I2394" s="132">
        <v>1510793</v>
      </c>
      <c r="J2394" s="132">
        <f t="shared" si="1456"/>
        <v>1390</v>
      </c>
      <c r="K2394" s="21"/>
      <c r="L2394" s="50" t="s">
        <v>91</v>
      </c>
      <c r="M2394" s="23">
        <f t="shared" si="1450"/>
        <v>1510793</v>
      </c>
      <c r="N2394" s="132">
        <v>1512074</v>
      </c>
      <c r="O2394" s="119">
        <f t="shared" si="1457"/>
        <v>1281</v>
      </c>
      <c r="P2394" s="21"/>
      <c r="Q2394" s="50" t="s">
        <v>91</v>
      </c>
      <c r="R2394" s="23">
        <f t="shared" si="1451"/>
        <v>1512074</v>
      </c>
      <c r="S2394" s="132">
        <v>1513430</v>
      </c>
      <c r="T2394" s="119">
        <f t="shared" si="1458"/>
        <v>1356</v>
      </c>
      <c r="U2394" s="21"/>
      <c r="V2394" s="50" t="s">
        <v>91</v>
      </c>
      <c r="W2394" s="40">
        <f t="shared" si="1452"/>
        <v>1513430</v>
      </c>
      <c r="X2394" s="23">
        <v>1514813</v>
      </c>
      <c r="Y2394" s="119">
        <f t="shared" si="1459"/>
        <v>1383</v>
      </c>
      <c r="Z2394" s="21"/>
      <c r="AA2394" s="50" t="s">
        <v>91</v>
      </c>
      <c r="AB2394" s="40">
        <f t="shared" si="1453"/>
        <v>1514813</v>
      </c>
      <c r="AC2394" s="132">
        <v>1515961</v>
      </c>
      <c r="AD2394" s="119">
        <f t="shared" si="1460"/>
        <v>1148</v>
      </c>
      <c r="AE2394" s="21"/>
      <c r="AF2394" s="50" t="s">
        <v>91</v>
      </c>
      <c r="AG2394" s="40">
        <f t="shared" si="1454"/>
        <v>1515961</v>
      </c>
      <c r="AH2394" s="132">
        <v>1516979</v>
      </c>
      <c r="AI2394" s="119">
        <f t="shared" si="1461"/>
        <v>1018</v>
      </c>
    </row>
    <row r="2395" spans="2:35" x14ac:dyDescent="0.35">
      <c r="B2395" s="50" t="s">
        <v>94</v>
      </c>
      <c r="C2395" s="119"/>
      <c r="D2395" s="119"/>
      <c r="E2395" s="119">
        <f>SUM(E2388:E2394)</f>
        <v>2311</v>
      </c>
      <c r="F2395" s="21"/>
      <c r="G2395" s="50" t="s">
        <v>94</v>
      </c>
      <c r="H2395" s="23">
        <f t="shared" si="1449"/>
        <v>0</v>
      </c>
      <c r="I2395" s="119"/>
      <c r="J2395" s="119">
        <f>SUM(J2388:J2394)</f>
        <v>2240</v>
      </c>
      <c r="K2395" s="21"/>
      <c r="L2395" s="50" t="s">
        <v>94</v>
      </c>
      <c r="M2395" s="23">
        <f t="shared" si="1450"/>
        <v>0</v>
      </c>
      <c r="N2395" s="119"/>
      <c r="O2395" s="119">
        <f>SUM(O2388:O2394)</f>
        <v>2236</v>
      </c>
      <c r="P2395" s="21"/>
      <c r="Q2395" s="50" t="s">
        <v>94</v>
      </c>
      <c r="R2395" s="23">
        <f t="shared" si="1451"/>
        <v>0</v>
      </c>
      <c r="S2395" s="119">
        <v>0</v>
      </c>
      <c r="T2395" s="119">
        <f>SUM(T2388:T2394)</f>
        <v>2068</v>
      </c>
      <c r="U2395" s="21"/>
      <c r="V2395" s="50" t="s">
        <v>94</v>
      </c>
      <c r="W2395" s="40">
        <f t="shared" si="1452"/>
        <v>0</v>
      </c>
      <c r="X2395" s="23">
        <v>0</v>
      </c>
      <c r="Y2395" s="119">
        <f>SUM(Y2388:Y2394)</f>
        <v>2379</v>
      </c>
      <c r="Z2395" s="21"/>
      <c r="AA2395" s="50" t="s">
        <v>94</v>
      </c>
      <c r="AB2395" s="40">
        <f t="shared" si="1453"/>
        <v>0</v>
      </c>
      <c r="AC2395" s="119">
        <v>0</v>
      </c>
      <c r="AD2395" s="119">
        <f>SUM(AD2388:AD2394)</f>
        <v>2172</v>
      </c>
      <c r="AE2395" s="21"/>
      <c r="AF2395" s="50" t="s">
        <v>94</v>
      </c>
      <c r="AG2395" s="40">
        <f t="shared" si="1454"/>
        <v>0</v>
      </c>
      <c r="AH2395" s="119"/>
      <c r="AI2395" s="119">
        <f>SUM(AI2388:AI2394)</f>
        <v>1918</v>
      </c>
    </row>
    <row r="2396" spans="2:35" x14ac:dyDescent="0.35">
      <c r="B2396" s="50" t="s">
        <v>97</v>
      </c>
      <c r="C2396" s="132">
        <v>673076</v>
      </c>
      <c r="D2396" s="132">
        <v>673278</v>
      </c>
      <c r="E2396" s="119">
        <f>D2396-C2396</f>
        <v>202</v>
      </c>
      <c r="F2396" s="21"/>
      <c r="G2396" s="50" t="s">
        <v>97</v>
      </c>
      <c r="H2396" s="23">
        <f t="shared" si="1449"/>
        <v>673278</v>
      </c>
      <c r="I2396" s="132">
        <v>673450</v>
      </c>
      <c r="J2396" s="119">
        <f>I2396-H2396</f>
        <v>172</v>
      </c>
      <c r="K2396" s="21"/>
      <c r="L2396" s="50" t="s">
        <v>97</v>
      </c>
      <c r="M2396" s="23">
        <f t="shared" si="1450"/>
        <v>673450</v>
      </c>
      <c r="N2396" s="132">
        <v>673660</v>
      </c>
      <c r="O2396" s="119">
        <f>N2396-M2396</f>
        <v>210</v>
      </c>
      <c r="P2396" s="21"/>
      <c r="Q2396" s="50" t="s">
        <v>97</v>
      </c>
      <c r="R2396" s="23">
        <f t="shared" si="1451"/>
        <v>673660</v>
      </c>
      <c r="S2396" s="132">
        <v>673884</v>
      </c>
      <c r="T2396" s="119">
        <f>S2396-R2396</f>
        <v>224</v>
      </c>
      <c r="U2396" s="21"/>
      <c r="V2396" s="50" t="s">
        <v>97</v>
      </c>
      <c r="W2396" s="40">
        <f t="shared" si="1452"/>
        <v>673884</v>
      </c>
      <c r="X2396" s="23">
        <v>674089</v>
      </c>
      <c r="Y2396" s="119">
        <f>X2396-W2396</f>
        <v>205</v>
      </c>
      <c r="Z2396" s="21"/>
      <c r="AA2396" s="50" t="s">
        <v>97</v>
      </c>
      <c r="AB2396" s="40">
        <f t="shared" si="1453"/>
        <v>674089</v>
      </c>
      <c r="AC2396" s="132">
        <v>674382</v>
      </c>
      <c r="AD2396" s="119">
        <f>AC2396-AB2396</f>
        <v>293</v>
      </c>
      <c r="AE2396" s="21"/>
      <c r="AF2396" s="50" t="s">
        <v>97</v>
      </c>
      <c r="AG2396" s="40">
        <f t="shared" si="1454"/>
        <v>674382</v>
      </c>
      <c r="AH2396" s="132">
        <v>674647</v>
      </c>
      <c r="AI2396" s="119">
        <f>AH2396-AG2396</f>
        <v>265</v>
      </c>
    </row>
    <row r="2397" spans="2:35" x14ac:dyDescent="0.35">
      <c r="B2397" s="29" t="s">
        <v>130</v>
      </c>
      <c r="C2397" s="133">
        <v>0</v>
      </c>
      <c r="D2397" s="133">
        <v>0</v>
      </c>
      <c r="E2397" s="121">
        <f>E2396+E2395+E2387+E2378+E2377+E2376+E2375+E2374</f>
        <v>7122</v>
      </c>
      <c r="F2397" s="21"/>
      <c r="G2397" s="29" t="s">
        <v>130</v>
      </c>
      <c r="H2397" s="133">
        <v>0</v>
      </c>
      <c r="I2397" s="133">
        <v>0</v>
      </c>
      <c r="J2397" s="121">
        <f>J2396+J2395+J2387+J2378+J2377+J2376+J2375+J2374</f>
        <v>6518</v>
      </c>
      <c r="K2397" s="21"/>
      <c r="L2397" s="29" t="s">
        <v>130</v>
      </c>
      <c r="M2397" s="133">
        <v>0</v>
      </c>
      <c r="N2397" s="133">
        <v>0</v>
      </c>
      <c r="O2397" s="121">
        <f>O2396+O2395+O2387+O2378+O2377+O2376+O2375+O2374</f>
        <v>7189</v>
      </c>
      <c r="P2397" s="21"/>
      <c r="Q2397" s="29" t="s">
        <v>130</v>
      </c>
      <c r="R2397" s="23">
        <f t="shared" si="1451"/>
        <v>0</v>
      </c>
      <c r="S2397" s="133">
        <v>0</v>
      </c>
      <c r="T2397" s="121">
        <f>T2396+T2395+T2387+T2378+T2377+T2376+T2375+T2374</f>
        <v>6676</v>
      </c>
      <c r="U2397" s="21"/>
      <c r="V2397" s="29" t="s">
        <v>130</v>
      </c>
      <c r="W2397" s="40">
        <f t="shared" si="1452"/>
        <v>0</v>
      </c>
      <c r="X2397" s="133">
        <v>0</v>
      </c>
      <c r="Y2397" s="121">
        <f>Y2396+Y2395+Y2387+Y2378+Y2377+Y2376+Y2375+Y2374</f>
        <v>6801</v>
      </c>
      <c r="Z2397" s="21"/>
      <c r="AA2397" s="29" t="s">
        <v>130</v>
      </c>
      <c r="AB2397" s="40">
        <f t="shared" si="1453"/>
        <v>0</v>
      </c>
      <c r="AC2397" s="133">
        <v>0</v>
      </c>
      <c r="AD2397" s="121">
        <f>AD2396+AD2395+AD2387+AD2378+AD2377+AD2376+AD2375+AD2374</f>
        <v>6358</v>
      </c>
      <c r="AE2397" s="21"/>
      <c r="AF2397" s="29" t="s">
        <v>130</v>
      </c>
      <c r="AG2397" s="40">
        <f t="shared" si="1454"/>
        <v>0</v>
      </c>
      <c r="AH2397" s="133">
        <v>0</v>
      </c>
      <c r="AI2397" s="121">
        <f>AI2396+AI2395+AI2387+AI2378+AI2377+AI2376+AI2375+AI2374</f>
        <v>5758</v>
      </c>
    </row>
    <row r="2398" spans="2:35" x14ac:dyDescent="0.35">
      <c r="B2398" s="21"/>
      <c r="C2398" s="123">
        <v>0</v>
      </c>
      <c r="D2398" s="123">
        <v>0</v>
      </c>
      <c r="E2398" s="124">
        <f>E2397-E2380+471</f>
        <v>6043</v>
      </c>
      <c r="F2398" s="21"/>
      <c r="G2398" s="21"/>
      <c r="H2398" s="123">
        <v>0</v>
      </c>
      <c r="I2398" s="123">
        <v>0</v>
      </c>
      <c r="J2398" s="124">
        <f>J2397-J2380+471</f>
        <v>5389</v>
      </c>
      <c r="K2398" s="21"/>
      <c r="L2398" s="21"/>
      <c r="M2398" s="123">
        <v>0</v>
      </c>
      <c r="N2398" s="123">
        <v>0</v>
      </c>
      <c r="O2398" s="124">
        <f>O2397-O2380+471</f>
        <v>6040</v>
      </c>
      <c r="P2398" s="21"/>
      <c r="Q2398" s="21"/>
      <c r="R2398" s="123">
        <v>0</v>
      </c>
      <c r="S2398" s="123">
        <v>0</v>
      </c>
      <c r="T2398" s="124">
        <f>T2397-T2380+471</f>
        <v>5637</v>
      </c>
      <c r="U2398" s="21"/>
      <c r="V2398" s="21"/>
      <c r="W2398" s="40">
        <f t="shared" si="1452"/>
        <v>0</v>
      </c>
      <c r="X2398" s="123">
        <v>0</v>
      </c>
      <c r="Y2398" s="124">
        <f>Y2397-Y2380+471</f>
        <v>5502</v>
      </c>
      <c r="Z2398" s="21"/>
      <c r="AA2398" s="21"/>
      <c r="AB2398" s="21">
        <v>0</v>
      </c>
      <c r="AC2398" s="123">
        <v>0</v>
      </c>
      <c r="AD2398" s="124">
        <f>AD2397-AD2380+471</f>
        <v>5329</v>
      </c>
      <c r="AE2398" s="21"/>
      <c r="AF2398" s="21"/>
      <c r="AG2398" s="21">
        <v>0</v>
      </c>
      <c r="AH2398" s="123">
        <v>0</v>
      </c>
      <c r="AI2398" s="124">
        <f>AI2397-AI2380+471</f>
        <v>5039</v>
      </c>
    </row>
    <row r="2400" spans="2:35" x14ac:dyDescent="0.35">
      <c r="B2400" s="117" t="s">
        <v>114</v>
      </c>
      <c r="C2400" s="292" t="s">
        <v>1362</v>
      </c>
      <c r="D2400" s="293"/>
      <c r="E2400" s="294"/>
      <c r="F2400" s="21"/>
      <c r="G2400" s="117" t="s">
        <v>114</v>
      </c>
      <c r="H2400" s="292" t="s">
        <v>1363</v>
      </c>
      <c r="I2400" s="293"/>
      <c r="J2400" s="294"/>
      <c r="K2400" s="21"/>
      <c r="L2400" s="117" t="s">
        <v>114</v>
      </c>
      <c r="M2400" s="292" t="s">
        <v>1364</v>
      </c>
      <c r="N2400" s="293"/>
      <c r="O2400" s="294"/>
      <c r="P2400" s="21"/>
      <c r="Q2400" s="117" t="s">
        <v>114</v>
      </c>
      <c r="R2400" s="292" t="s">
        <v>1365</v>
      </c>
      <c r="S2400" s="293"/>
      <c r="T2400" s="294"/>
      <c r="U2400" s="21"/>
      <c r="V2400" s="117" t="s">
        <v>114</v>
      </c>
      <c r="W2400" s="292" t="s">
        <v>1366</v>
      </c>
      <c r="X2400" s="293"/>
      <c r="Y2400" s="294"/>
      <c r="Z2400" s="21"/>
      <c r="AA2400" s="117" t="s">
        <v>114</v>
      </c>
      <c r="AB2400" s="292" t="s">
        <v>1455</v>
      </c>
      <c r="AC2400" s="293"/>
      <c r="AD2400" s="294"/>
      <c r="AE2400" s="21"/>
      <c r="AF2400" s="117" t="s">
        <v>114</v>
      </c>
      <c r="AG2400" s="292" t="s">
        <v>1456</v>
      </c>
      <c r="AH2400" s="293"/>
      <c r="AI2400" s="294"/>
    </row>
    <row r="2401" spans="2:35" x14ac:dyDescent="0.35">
      <c r="B2401" s="50"/>
      <c r="C2401" s="118" t="s">
        <v>81</v>
      </c>
      <c r="D2401" s="118" t="s">
        <v>82</v>
      </c>
      <c r="E2401" s="118" t="s">
        <v>95</v>
      </c>
      <c r="F2401" s="21"/>
      <c r="G2401" s="50"/>
      <c r="H2401" s="118" t="s">
        <v>81</v>
      </c>
      <c r="I2401" s="118" t="s">
        <v>82</v>
      </c>
      <c r="J2401" s="118" t="s">
        <v>95</v>
      </c>
      <c r="K2401" s="21"/>
      <c r="L2401" s="50"/>
      <c r="M2401" s="118" t="s">
        <v>81</v>
      </c>
      <c r="N2401" s="118" t="s">
        <v>82</v>
      </c>
      <c r="O2401" s="118" t="s">
        <v>95</v>
      </c>
      <c r="P2401" s="21"/>
      <c r="Q2401" s="50"/>
      <c r="R2401" s="118" t="s">
        <v>81</v>
      </c>
      <c r="S2401" s="118" t="s">
        <v>82</v>
      </c>
      <c r="T2401" s="118" t="s">
        <v>95</v>
      </c>
      <c r="U2401" s="21"/>
      <c r="V2401" s="50"/>
      <c r="W2401" s="118" t="s">
        <v>81</v>
      </c>
      <c r="X2401" s="118" t="s">
        <v>82</v>
      </c>
      <c r="Y2401" s="118" t="s">
        <v>95</v>
      </c>
      <c r="Z2401" s="21"/>
      <c r="AA2401" s="50"/>
      <c r="AB2401" s="118" t="s">
        <v>81</v>
      </c>
      <c r="AC2401" s="118" t="s">
        <v>82</v>
      </c>
      <c r="AD2401" s="118" t="s">
        <v>95</v>
      </c>
      <c r="AE2401" s="21"/>
      <c r="AF2401" s="50"/>
      <c r="AG2401" s="118" t="s">
        <v>81</v>
      </c>
      <c r="AH2401" s="118" t="s">
        <v>82</v>
      </c>
      <c r="AI2401" s="118" t="s">
        <v>95</v>
      </c>
    </row>
    <row r="2402" spans="2:35" x14ac:dyDescent="0.35">
      <c r="B2402" s="50" t="s">
        <v>92</v>
      </c>
      <c r="C2402" s="23">
        <v>554162</v>
      </c>
      <c r="D2402" s="23">
        <v>554312</v>
      </c>
      <c r="E2402" s="119">
        <v>1500</v>
      </c>
      <c r="F2402" s="21"/>
      <c r="G2402" s="50" t="s">
        <v>92</v>
      </c>
      <c r="H2402" s="23">
        <f>D2402:D2425</f>
        <v>554312</v>
      </c>
      <c r="I2402" s="23">
        <v>554456</v>
      </c>
      <c r="J2402" s="119">
        <f>(I2402-H2402)*10</f>
        <v>1440</v>
      </c>
      <c r="K2402" s="21"/>
      <c r="L2402" s="50" t="s">
        <v>92</v>
      </c>
      <c r="M2402" s="23">
        <f>I2402:I2426</f>
        <v>554456</v>
      </c>
      <c r="N2402" s="23">
        <v>554602</v>
      </c>
      <c r="O2402" s="119">
        <f>(N2402-M2402)*10</f>
        <v>1460</v>
      </c>
      <c r="P2402" s="21"/>
      <c r="Q2402" s="50" t="s">
        <v>92</v>
      </c>
      <c r="R2402" s="23">
        <f>N2402:N2426</f>
        <v>554602</v>
      </c>
      <c r="S2402" s="23">
        <v>554736</v>
      </c>
      <c r="T2402" s="119">
        <f>(S2402-R2402)*10</f>
        <v>1340</v>
      </c>
      <c r="U2402" s="21"/>
      <c r="V2402" s="50" t="s">
        <v>92</v>
      </c>
      <c r="W2402" s="40">
        <f>S2402:S2426</f>
        <v>554736</v>
      </c>
      <c r="X2402" s="23">
        <v>554844</v>
      </c>
      <c r="Y2402" s="119">
        <f>(X2402-W2402)*10</f>
        <v>1080</v>
      </c>
      <c r="Z2402" s="21"/>
      <c r="AA2402" s="50" t="s">
        <v>92</v>
      </c>
      <c r="AB2402" s="40">
        <f>X2402:X2426</f>
        <v>554844</v>
      </c>
      <c r="AC2402" s="23">
        <v>554999</v>
      </c>
      <c r="AD2402" s="119">
        <f>(AC2402-AB2402)*10</f>
        <v>1550</v>
      </c>
      <c r="AE2402" s="21"/>
      <c r="AF2402" s="50" t="s">
        <v>92</v>
      </c>
      <c r="AG2402" s="40">
        <f>AC2402:AC2425</f>
        <v>554999</v>
      </c>
      <c r="AH2402" s="23">
        <v>555167</v>
      </c>
      <c r="AI2402" s="119">
        <f>(AH2402-AG2402)*10</f>
        <v>1680</v>
      </c>
    </row>
    <row r="2403" spans="2:35" x14ac:dyDescent="0.35">
      <c r="B2403" s="50" t="s">
        <v>6</v>
      </c>
      <c r="C2403" s="23">
        <v>439173</v>
      </c>
      <c r="D2403" s="23">
        <v>439323</v>
      </c>
      <c r="E2403" s="119">
        <f>D2403-C2403</f>
        <v>150</v>
      </c>
      <c r="F2403" s="21"/>
      <c r="G2403" s="50" t="s">
        <v>6</v>
      </c>
      <c r="H2403" s="23">
        <f>D2403:D2426</f>
        <v>439323</v>
      </c>
      <c r="I2403" s="23">
        <v>439529</v>
      </c>
      <c r="J2403" s="119">
        <f>I2403-H2403</f>
        <v>206</v>
      </c>
      <c r="K2403" s="21"/>
      <c r="L2403" s="50" t="s">
        <v>6</v>
      </c>
      <c r="M2403" s="23">
        <f t="shared" ref="M2403:M2424" si="1462">I2403:I2427</f>
        <v>439529</v>
      </c>
      <c r="N2403" s="23">
        <v>439916</v>
      </c>
      <c r="O2403" s="119">
        <f>N2403-M2403</f>
        <v>387</v>
      </c>
      <c r="P2403" s="21"/>
      <c r="Q2403" s="50" t="s">
        <v>6</v>
      </c>
      <c r="R2403" s="23">
        <f t="shared" ref="R2403:R2410" si="1463">N2403:N2427</f>
        <v>439916</v>
      </c>
      <c r="S2403" s="23">
        <v>440119</v>
      </c>
      <c r="T2403" s="119">
        <f>S2403-R2403</f>
        <v>203</v>
      </c>
      <c r="U2403" s="21"/>
      <c r="V2403" s="50" t="s">
        <v>6</v>
      </c>
      <c r="W2403" s="40">
        <f t="shared" ref="W2403:W2425" si="1464">S2403:S2427</f>
        <v>440119</v>
      </c>
      <c r="X2403" s="23">
        <v>440313</v>
      </c>
      <c r="Y2403" s="119">
        <f>X2403-W2403</f>
        <v>194</v>
      </c>
      <c r="Z2403" s="21"/>
      <c r="AA2403" s="50" t="s">
        <v>6</v>
      </c>
      <c r="AB2403" s="40">
        <f t="shared" ref="AB2403:AB2425" si="1465">X2403:X2427</f>
        <v>440313</v>
      </c>
      <c r="AC2403" s="23">
        <v>440523</v>
      </c>
      <c r="AD2403" s="119">
        <f>AC2403-AB2403</f>
        <v>210</v>
      </c>
      <c r="AE2403" s="21"/>
      <c r="AF2403" s="50" t="s">
        <v>6</v>
      </c>
      <c r="AG2403" s="40">
        <f t="shared" ref="AG2403:AG2425" si="1466">AC2403:AC2426</f>
        <v>440523</v>
      </c>
      <c r="AH2403" s="23">
        <v>440776</v>
      </c>
      <c r="AI2403" s="119">
        <f>AH2403-AG2403</f>
        <v>253</v>
      </c>
    </row>
    <row r="2404" spans="2:35" x14ac:dyDescent="0.35">
      <c r="B2404" s="50" t="s">
        <v>103</v>
      </c>
      <c r="C2404" s="23">
        <v>342889</v>
      </c>
      <c r="D2404" s="23">
        <v>343621</v>
      </c>
      <c r="E2404" s="119">
        <f>D2404-C2404</f>
        <v>732</v>
      </c>
      <c r="F2404" s="21"/>
      <c r="G2404" s="50" t="s">
        <v>103</v>
      </c>
      <c r="H2404" s="23">
        <f t="shared" ref="H2404:H2424" si="1467">D2404:D2427</f>
        <v>343621</v>
      </c>
      <c r="I2404" s="23">
        <v>344360</v>
      </c>
      <c r="J2404" s="119">
        <f>I2404-H2404</f>
        <v>739</v>
      </c>
      <c r="K2404" s="21"/>
      <c r="L2404" s="50" t="s">
        <v>103</v>
      </c>
      <c r="M2404" s="23">
        <f t="shared" si="1462"/>
        <v>344360</v>
      </c>
      <c r="N2404" s="23">
        <v>345002</v>
      </c>
      <c r="O2404" s="119">
        <f>N2404-M2404</f>
        <v>642</v>
      </c>
      <c r="P2404" s="21"/>
      <c r="Q2404" s="50" t="s">
        <v>103</v>
      </c>
      <c r="R2404" s="23">
        <f t="shared" si="1463"/>
        <v>345002</v>
      </c>
      <c r="S2404" s="23">
        <v>345740</v>
      </c>
      <c r="T2404" s="119">
        <f>S2404-R2404</f>
        <v>738</v>
      </c>
      <c r="U2404" s="21"/>
      <c r="V2404" s="50" t="s">
        <v>103</v>
      </c>
      <c r="W2404" s="40">
        <f t="shared" si="1464"/>
        <v>345740</v>
      </c>
      <c r="X2404" s="23">
        <v>346478</v>
      </c>
      <c r="Y2404" s="119">
        <f>X2404-W2404</f>
        <v>738</v>
      </c>
      <c r="Z2404" s="21"/>
      <c r="AA2404" s="50" t="s">
        <v>103</v>
      </c>
      <c r="AB2404" s="40">
        <f t="shared" si="1465"/>
        <v>346478</v>
      </c>
      <c r="AC2404" s="23">
        <v>347139</v>
      </c>
      <c r="AD2404" s="119">
        <f>AC2404-AB2404</f>
        <v>661</v>
      </c>
      <c r="AE2404" s="21"/>
      <c r="AF2404" s="50" t="s">
        <v>103</v>
      </c>
      <c r="AG2404" s="40">
        <f t="shared" si="1466"/>
        <v>347139</v>
      </c>
      <c r="AH2404" s="23">
        <v>347877</v>
      </c>
      <c r="AI2404" s="119">
        <f>AH2404-AG2404</f>
        <v>738</v>
      </c>
    </row>
    <row r="2405" spans="2:35" x14ac:dyDescent="0.35">
      <c r="B2405" s="28" t="s">
        <v>100</v>
      </c>
      <c r="C2405" s="23">
        <v>253147</v>
      </c>
      <c r="D2405" s="23">
        <v>253147</v>
      </c>
      <c r="E2405" s="119">
        <f>D2405-C2405</f>
        <v>0</v>
      </c>
      <c r="F2405" s="21"/>
      <c r="G2405" s="28" t="s">
        <v>100</v>
      </c>
      <c r="H2405" s="23">
        <f t="shared" si="1467"/>
        <v>253147</v>
      </c>
      <c r="I2405" s="23">
        <v>253297</v>
      </c>
      <c r="J2405" s="119">
        <f>I2405-H2405</f>
        <v>150</v>
      </c>
      <c r="K2405" s="21"/>
      <c r="L2405" s="28" t="s">
        <v>100</v>
      </c>
      <c r="M2405" s="23">
        <f t="shared" si="1462"/>
        <v>253297</v>
      </c>
      <c r="N2405" s="23">
        <v>253537</v>
      </c>
      <c r="O2405" s="119">
        <f>N2405-M2405</f>
        <v>240</v>
      </c>
      <c r="P2405" s="21"/>
      <c r="Q2405" s="28" t="s">
        <v>100</v>
      </c>
      <c r="R2405" s="23">
        <f t="shared" si="1463"/>
        <v>253537</v>
      </c>
      <c r="S2405" s="23">
        <v>253807</v>
      </c>
      <c r="T2405" s="119">
        <f>S2405-R2405</f>
        <v>270</v>
      </c>
      <c r="U2405" s="21"/>
      <c r="V2405" s="28" t="s">
        <v>100</v>
      </c>
      <c r="W2405" s="40">
        <f t="shared" si="1464"/>
        <v>253807</v>
      </c>
      <c r="X2405" s="23">
        <v>254077</v>
      </c>
      <c r="Y2405" s="119">
        <f>X2405-W2405</f>
        <v>270</v>
      </c>
      <c r="Z2405" s="21"/>
      <c r="AA2405" s="28" t="s">
        <v>100</v>
      </c>
      <c r="AB2405" s="40">
        <f t="shared" si="1465"/>
        <v>254077</v>
      </c>
      <c r="AC2405" s="23">
        <v>254317</v>
      </c>
      <c r="AD2405" s="119">
        <f>AC2405-AB2405</f>
        <v>240</v>
      </c>
      <c r="AE2405" s="21"/>
      <c r="AF2405" s="28" t="s">
        <v>100</v>
      </c>
      <c r="AG2405" s="40">
        <f t="shared" si="1466"/>
        <v>254317</v>
      </c>
      <c r="AH2405" s="23">
        <v>254467</v>
      </c>
      <c r="AI2405" s="119">
        <f>AH2405-AG2405</f>
        <v>150</v>
      </c>
    </row>
    <row r="2406" spans="2:35" x14ac:dyDescent="0.35">
      <c r="B2406" s="28" t="s">
        <v>1176</v>
      </c>
      <c r="C2406" s="23">
        <v>516</v>
      </c>
      <c r="D2406" s="23">
        <v>516</v>
      </c>
      <c r="E2406" s="119">
        <f>D2406-C2406</f>
        <v>0</v>
      </c>
      <c r="F2406" s="21"/>
      <c r="G2406" s="28" t="s">
        <v>1176</v>
      </c>
      <c r="H2406" s="23">
        <f t="shared" si="1467"/>
        <v>516</v>
      </c>
      <c r="I2406" s="23">
        <v>516</v>
      </c>
      <c r="J2406" s="119">
        <f>I2406-H2406</f>
        <v>0</v>
      </c>
      <c r="K2406" s="21"/>
      <c r="L2406" s="28" t="s">
        <v>1176</v>
      </c>
      <c r="M2406" s="23">
        <f t="shared" si="1462"/>
        <v>516</v>
      </c>
      <c r="N2406" s="23">
        <v>516</v>
      </c>
      <c r="O2406" s="119">
        <f>N2406-M2406</f>
        <v>0</v>
      </c>
      <c r="P2406" s="21"/>
      <c r="Q2406" s="28" t="s">
        <v>1176</v>
      </c>
      <c r="R2406" s="23">
        <f t="shared" si="1463"/>
        <v>516</v>
      </c>
      <c r="S2406" s="23">
        <v>516</v>
      </c>
      <c r="T2406" s="119">
        <f>S2406-R2406</f>
        <v>0</v>
      </c>
      <c r="U2406" s="21"/>
      <c r="V2406" s="28" t="s">
        <v>1176</v>
      </c>
      <c r="W2406" s="40">
        <f t="shared" si="1464"/>
        <v>516</v>
      </c>
      <c r="X2406" s="23">
        <v>516</v>
      </c>
      <c r="Y2406" s="119">
        <f>X2406-W2406</f>
        <v>0</v>
      </c>
      <c r="Z2406" s="21"/>
      <c r="AA2406" s="28" t="s">
        <v>1176</v>
      </c>
      <c r="AB2406" s="40">
        <f t="shared" si="1465"/>
        <v>516</v>
      </c>
      <c r="AC2406" s="23">
        <v>516</v>
      </c>
      <c r="AD2406" s="119">
        <f>AC2406-AB2406</f>
        <v>0</v>
      </c>
      <c r="AE2406" s="21"/>
      <c r="AF2406" s="28" t="s">
        <v>1176</v>
      </c>
      <c r="AG2406" s="40">
        <f t="shared" si="1466"/>
        <v>516</v>
      </c>
      <c r="AH2406" s="23">
        <v>516</v>
      </c>
      <c r="AI2406" s="119">
        <f>AH2406-AG2406</f>
        <v>0</v>
      </c>
    </row>
    <row r="2407" spans="2:35" x14ac:dyDescent="0.35">
      <c r="B2407" s="28" t="s">
        <v>1179</v>
      </c>
      <c r="C2407" s="23">
        <v>12279</v>
      </c>
      <c r="D2407" s="23">
        <v>12279</v>
      </c>
      <c r="E2407" s="119">
        <f>D2407-C2407</f>
        <v>0</v>
      </c>
      <c r="F2407" s="21"/>
      <c r="G2407" s="28" t="s">
        <v>1179</v>
      </c>
      <c r="H2407" s="23">
        <f t="shared" si="1467"/>
        <v>12279</v>
      </c>
      <c r="I2407" s="23">
        <v>12279</v>
      </c>
      <c r="J2407" s="119">
        <f>I2407-H2407</f>
        <v>0</v>
      </c>
      <c r="K2407" s="21"/>
      <c r="L2407" s="28" t="s">
        <v>1179</v>
      </c>
      <c r="M2407" s="23">
        <f t="shared" si="1462"/>
        <v>12279</v>
      </c>
      <c r="N2407" s="23">
        <v>12279</v>
      </c>
      <c r="O2407" s="119">
        <f>N2407-M2407</f>
        <v>0</v>
      </c>
      <c r="P2407" s="21"/>
      <c r="Q2407" s="28" t="s">
        <v>1179</v>
      </c>
      <c r="R2407" s="23">
        <f t="shared" si="1463"/>
        <v>12279</v>
      </c>
      <c r="S2407" s="23">
        <v>12279</v>
      </c>
      <c r="T2407" s="119">
        <f>S2407-R2407</f>
        <v>0</v>
      </c>
      <c r="U2407" s="21"/>
      <c r="V2407" s="28" t="s">
        <v>1179</v>
      </c>
      <c r="W2407" s="40">
        <f t="shared" si="1464"/>
        <v>12279</v>
      </c>
      <c r="X2407" s="23">
        <v>12279</v>
      </c>
      <c r="Y2407" s="119">
        <f>X2407-W2407</f>
        <v>0</v>
      </c>
      <c r="Z2407" s="21"/>
      <c r="AA2407" s="28" t="s">
        <v>1179</v>
      </c>
      <c r="AB2407" s="40">
        <f t="shared" si="1465"/>
        <v>12279</v>
      </c>
      <c r="AC2407" s="23">
        <v>12279</v>
      </c>
      <c r="AD2407" s="119">
        <f>AC2407-AB2407</f>
        <v>0</v>
      </c>
      <c r="AE2407" s="21"/>
      <c r="AF2407" s="28" t="s">
        <v>1179</v>
      </c>
      <c r="AG2407" s="40">
        <f t="shared" si="1466"/>
        <v>12279</v>
      </c>
      <c r="AH2407" s="23">
        <v>12279</v>
      </c>
      <c r="AI2407" s="119">
        <f>AH2407-AG2407</f>
        <v>0</v>
      </c>
    </row>
    <row r="2408" spans="2:35" x14ac:dyDescent="0.35">
      <c r="B2408" s="50" t="s">
        <v>3</v>
      </c>
      <c r="C2408" s="23">
        <v>428483</v>
      </c>
      <c r="D2408" s="23">
        <v>428632</v>
      </c>
      <c r="E2408" s="119">
        <f>(D2408-C2408)*10</f>
        <v>1490</v>
      </c>
      <c r="F2408" s="21"/>
      <c r="G2408" s="50" t="s">
        <v>3</v>
      </c>
      <c r="H2408" s="23">
        <f t="shared" si="1467"/>
        <v>428632</v>
      </c>
      <c r="I2408" s="23">
        <v>428782</v>
      </c>
      <c r="J2408" s="119">
        <f>(I2408-H2408)*10</f>
        <v>1500</v>
      </c>
      <c r="K2408" s="21"/>
      <c r="L2408" s="50" t="s">
        <v>3</v>
      </c>
      <c r="M2408" s="23">
        <f t="shared" si="1462"/>
        <v>428782</v>
      </c>
      <c r="N2408" s="23">
        <v>428924</v>
      </c>
      <c r="O2408" s="119">
        <f>(N2408-M2408)*10</f>
        <v>1420</v>
      </c>
      <c r="P2408" s="21"/>
      <c r="Q2408" s="50" t="s">
        <v>3</v>
      </c>
      <c r="R2408" s="23">
        <f t="shared" si="1463"/>
        <v>428924</v>
      </c>
      <c r="S2408" s="23">
        <v>429088</v>
      </c>
      <c r="T2408" s="119">
        <f>(S2408-R2408)*10</f>
        <v>1640</v>
      </c>
      <c r="U2408" s="21"/>
      <c r="V2408" s="50" t="s">
        <v>3</v>
      </c>
      <c r="W2408" s="40">
        <f t="shared" si="1464"/>
        <v>429088</v>
      </c>
      <c r="X2408" s="23">
        <v>429116</v>
      </c>
      <c r="Y2408" s="119">
        <f>(X2408-W2408)*10</f>
        <v>280</v>
      </c>
      <c r="Z2408" s="21"/>
      <c r="AA2408" s="50" t="s">
        <v>3</v>
      </c>
      <c r="AB2408" s="40">
        <f t="shared" si="1465"/>
        <v>429116</v>
      </c>
      <c r="AC2408" s="23">
        <v>429225</v>
      </c>
      <c r="AD2408" s="119">
        <f>(AC2408-AB2408)*10</f>
        <v>1090</v>
      </c>
      <c r="AE2408" s="21"/>
      <c r="AF2408" s="50" t="s">
        <v>3</v>
      </c>
      <c r="AG2408" s="40">
        <f t="shared" si="1466"/>
        <v>429225</v>
      </c>
      <c r="AH2408" s="23">
        <v>429442</v>
      </c>
      <c r="AI2408" s="119">
        <f>(AH2408-AG2408)*10</f>
        <v>2170</v>
      </c>
    </row>
    <row r="2409" spans="2:35" x14ac:dyDescent="0.35">
      <c r="B2409" s="50" t="s">
        <v>83</v>
      </c>
      <c r="C2409" s="23">
        <v>34141</v>
      </c>
      <c r="D2409" s="23">
        <v>34151</v>
      </c>
      <c r="E2409" s="119">
        <f>D2409-Supply!C2409</f>
        <v>10</v>
      </c>
      <c r="F2409" s="21"/>
      <c r="G2409" s="50" t="s">
        <v>83</v>
      </c>
      <c r="H2409" s="23">
        <f t="shared" si="1467"/>
        <v>34151</v>
      </c>
      <c r="I2409" s="23">
        <v>34161</v>
      </c>
      <c r="J2409" s="119">
        <f>I2409-Supply!H2409</f>
        <v>10</v>
      </c>
      <c r="K2409" s="21"/>
      <c r="L2409" s="50" t="s">
        <v>83</v>
      </c>
      <c r="M2409" s="23">
        <f t="shared" si="1462"/>
        <v>34161</v>
      </c>
      <c r="N2409" s="23">
        <v>34172</v>
      </c>
      <c r="O2409" s="119">
        <f>N2409-Supply!M2409</f>
        <v>11</v>
      </c>
      <c r="P2409" s="21"/>
      <c r="Q2409" s="50" t="s">
        <v>83</v>
      </c>
      <c r="R2409" s="23">
        <f t="shared" si="1463"/>
        <v>34172</v>
      </c>
      <c r="S2409" s="23">
        <v>34180</v>
      </c>
      <c r="T2409" s="119">
        <f>S2409-Supply!R2409</f>
        <v>8</v>
      </c>
      <c r="U2409" s="21"/>
      <c r="V2409" s="50" t="s">
        <v>83</v>
      </c>
      <c r="W2409" s="40">
        <f t="shared" si="1464"/>
        <v>34180</v>
      </c>
      <c r="X2409" s="23">
        <v>34188</v>
      </c>
      <c r="Y2409" s="119">
        <f>X2409-Supply!W2409</f>
        <v>8</v>
      </c>
      <c r="Z2409" s="21"/>
      <c r="AA2409" s="50" t="s">
        <v>83</v>
      </c>
      <c r="AB2409" s="40">
        <f t="shared" si="1465"/>
        <v>34188</v>
      </c>
      <c r="AC2409" s="23">
        <v>34195</v>
      </c>
      <c r="AD2409" s="119">
        <f>AC2409-Supply!AB2409</f>
        <v>7</v>
      </c>
      <c r="AE2409" s="21"/>
      <c r="AF2409" s="50" t="s">
        <v>83</v>
      </c>
      <c r="AG2409" s="40">
        <f t="shared" si="1466"/>
        <v>34195</v>
      </c>
      <c r="AH2409" s="23">
        <v>34204</v>
      </c>
      <c r="AI2409" s="119">
        <f>AH2409-Supply!AG2409</f>
        <v>9</v>
      </c>
    </row>
    <row r="2410" spans="2:35" x14ac:dyDescent="0.35">
      <c r="B2410" s="50" t="s">
        <v>84</v>
      </c>
      <c r="C2410" s="23">
        <v>67627</v>
      </c>
      <c r="D2410" s="23">
        <v>67636</v>
      </c>
      <c r="E2410" s="119">
        <f>D2410-Supply!C2410</f>
        <v>9</v>
      </c>
      <c r="F2410" s="21"/>
      <c r="G2410" s="50" t="s">
        <v>84</v>
      </c>
      <c r="H2410" s="23">
        <f t="shared" si="1467"/>
        <v>67636</v>
      </c>
      <c r="I2410" s="23">
        <v>67658</v>
      </c>
      <c r="J2410" s="119">
        <f>I2410-Supply!H2410</f>
        <v>22</v>
      </c>
      <c r="K2410" s="21"/>
      <c r="L2410" s="50" t="s">
        <v>84</v>
      </c>
      <c r="M2410" s="23">
        <f t="shared" si="1462"/>
        <v>67658</v>
      </c>
      <c r="N2410" s="23">
        <v>67678</v>
      </c>
      <c r="O2410" s="119">
        <f>N2410-Supply!M2410</f>
        <v>20</v>
      </c>
      <c r="P2410" s="21"/>
      <c r="Q2410" s="50" t="s">
        <v>84</v>
      </c>
      <c r="R2410" s="23">
        <f t="shared" si="1463"/>
        <v>67678</v>
      </c>
      <c r="S2410" s="23">
        <v>67705</v>
      </c>
      <c r="T2410" s="119">
        <f>S2410-R2410</f>
        <v>27</v>
      </c>
      <c r="U2410" s="21"/>
      <c r="V2410" s="50" t="s">
        <v>84</v>
      </c>
      <c r="W2410" s="40">
        <f t="shared" si="1464"/>
        <v>67705</v>
      </c>
      <c r="X2410" s="23">
        <v>67791</v>
      </c>
      <c r="Y2410" s="119">
        <f>X2410-Supply!W2410</f>
        <v>86</v>
      </c>
      <c r="Z2410" s="21"/>
      <c r="AA2410" s="50" t="s">
        <v>84</v>
      </c>
      <c r="AB2410" s="40">
        <f t="shared" si="1465"/>
        <v>67791</v>
      </c>
      <c r="AC2410" s="23">
        <v>67868</v>
      </c>
      <c r="AD2410" s="119">
        <f>AC2410-Supply!AB2410</f>
        <v>77</v>
      </c>
      <c r="AE2410" s="21"/>
      <c r="AF2410" s="50" t="s">
        <v>84</v>
      </c>
      <c r="AG2410" s="40">
        <f t="shared" si="1466"/>
        <v>67868</v>
      </c>
      <c r="AH2410" s="23">
        <v>67888</v>
      </c>
      <c r="AI2410" s="119">
        <f>AH2410-Supply!AG2410</f>
        <v>20</v>
      </c>
    </row>
    <row r="2411" spans="2:35" x14ac:dyDescent="0.35">
      <c r="B2411" s="50" t="s">
        <v>98</v>
      </c>
      <c r="C2411" s="23">
        <v>139852</v>
      </c>
      <c r="D2411" s="23">
        <v>139852</v>
      </c>
      <c r="E2411" s="119">
        <f>D2411-C2411</f>
        <v>0</v>
      </c>
      <c r="F2411" s="21"/>
      <c r="G2411" s="50" t="s">
        <v>98</v>
      </c>
      <c r="H2411" s="23">
        <f t="shared" si="1467"/>
        <v>139852</v>
      </c>
      <c r="I2411" s="23">
        <v>139852</v>
      </c>
      <c r="J2411" s="119">
        <f>I2411-H2411</f>
        <v>0</v>
      </c>
      <c r="K2411" s="21"/>
      <c r="L2411" s="50" t="s">
        <v>98</v>
      </c>
      <c r="M2411" s="23">
        <f t="shared" si="1462"/>
        <v>139852</v>
      </c>
      <c r="N2411" s="23">
        <v>139852</v>
      </c>
      <c r="O2411" s="119">
        <f>N2411-M2411</f>
        <v>0</v>
      </c>
      <c r="P2411" s="21"/>
      <c r="Q2411" s="50" t="s">
        <v>98</v>
      </c>
      <c r="R2411" s="23">
        <f t="shared" ref="R2411:R2425" si="1468">N2411:N2435</f>
        <v>139852</v>
      </c>
      <c r="S2411" s="23">
        <v>139852</v>
      </c>
      <c r="T2411" s="119">
        <f>S2411-R2411</f>
        <v>0</v>
      </c>
      <c r="U2411" s="21"/>
      <c r="V2411" s="50" t="s">
        <v>98</v>
      </c>
      <c r="W2411" s="40">
        <f t="shared" si="1464"/>
        <v>139852</v>
      </c>
      <c r="X2411" s="23">
        <v>139852</v>
      </c>
      <c r="Y2411" s="119">
        <f>X2411-W2411</f>
        <v>0</v>
      </c>
      <c r="Z2411" s="21"/>
      <c r="AA2411" s="50" t="s">
        <v>98</v>
      </c>
      <c r="AB2411" s="40">
        <f t="shared" si="1465"/>
        <v>139852</v>
      </c>
      <c r="AC2411" s="23">
        <v>139852</v>
      </c>
      <c r="AD2411" s="119">
        <f>AC2411-AB2411</f>
        <v>0</v>
      </c>
      <c r="AE2411" s="21"/>
      <c r="AF2411" s="50" t="s">
        <v>98</v>
      </c>
      <c r="AG2411" s="40">
        <f t="shared" si="1466"/>
        <v>139852</v>
      </c>
      <c r="AH2411" s="23">
        <v>139852</v>
      </c>
      <c r="AI2411" s="119">
        <f>AH2411-AG2411</f>
        <v>0</v>
      </c>
    </row>
    <row r="2412" spans="2:35" x14ac:dyDescent="0.35">
      <c r="B2412" s="50" t="s">
        <v>85</v>
      </c>
      <c r="C2412" s="23">
        <v>1082</v>
      </c>
      <c r="D2412" s="23">
        <v>1082</v>
      </c>
      <c r="E2412" s="119">
        <f>D2412-C2412</f>
        <v>0</v>
      </c>
      <c r="F2412" s="21"/>
      <c r="G2412" s="50" t="s">
        <v>85</v>
      </c>
      <c r="H2412" s="23">
        <f t="shared" si="1467"/>
        <v>1082</v>
      </c>
      <c r="I2412" s="23">
        <v>1082</v>
      </c>
      <c r="J2412" s="119">
        <f>I2412-H2412</f>
        <v>0</v>
      </c>
      <c r="K2412" s="21"/>
      <c r="L2412" s="50" t="s">
        <v>85</v>
      </c>
      <c r="M2412" s="23">
        <f t="shared" si="1462"/>
        <v>1082</v>
      </c>
      <c r="N2412" s="23">
        <v>1082</v>
      </c>
      <c r="O2412" s="119">
        <f>N2412-M2412</f>
        <v>0</v>
      </c>
      <c r="P2412" s="21"/>
      <c r="Q2412" s="50" t="s">
        <v>85</v>
      </c>
      <c r="R2412" s="23">
        <f t="shared" si="1468"/>
        <v>1082</v>
      </c>
      <c r="S2412" s="23">
        <v>1082</v>
      </c>
      <c r="T2412" s="119">
        <f>S2412-R2412</f>
        <v>0</v>
      </c>
      <c r="U2412" s="21"/>
      <c r="V2412" s="50" t="s">
        <v>85</v>
      </c>
      <c r="W2412" s="40">
        <f t="shared" si="1464"/>
        <v>1082</v>
      </c>
      <c r="X2412" s="23">
        <v>1082</v>
      </c>
      <c r="Y2412" s="132">
        <f>X2412-W2412</f>
        <v>0</v>
      </c>
      <c r="Z2412" s="21"/>
      <c r="AA2412" s="50" t="s">
        <v>85</v>
      </c>
      <c r="AB2412" s="40">
        <f t="shared" si="1465"/>
        <v>1082</v>
      </c>
      <c r="AC2412" s="23">
        <v>1082</v>
      </c>
      <c r="AD2412" s="119">
        <f>AC2412-AB2412</f>
        <v>0</v>
      </c>
      <c r="AE2412" s="21"/>
      <c r="AF2412" s="50" t="s">
        <v>85</v>
      </c>
      <c r="AG2412" s="40">
        <f t="shared" si="1466"/>
        <v>1082</v>
      </c>
      <c r="AH2412" s="23">
        <v>1082</v>
      </c>
      <c r="AI2412" s="119">
        <f>AH2412-AG2412</f>
        <v>0</v>
      </c>
    </row>
    <row r="2413" spans="2:35" x14ac:dyDescent="0.35">
      <c r="B2413" s="50" t="s">
        <v>86</v>
      </c>
      <c r="C2413" s="23">
        <v>22966</v>
      </c>
      <c r="D2413" s="23">
        <v>23032</v>
      </c>
      <c r="E2413" s="119">
        <f>D2413-C2413</f>
        <v>66</v>
      </c>
      <c r="F2413" s="21"/>
      <c r="G2413" s="50" t="s">
        <v>86</v>
      </c>
      <c r="H2413" s="23">
        <f t="shared" si="1467"/>
        <v>23032</v>
      </c>
      <c r="I2413" s="23">
        <v>23122</v>
      </c>
      <c r="J2413" s="119">
        <f>I2413-H2413</f>
        <v>90</v>
      </c>
      <c r="K2413" s="21"/>
      <c r="L2413" s="50" t="s">
        <v>86</v>
      </c>
      <c r="M2413" s="23">
        <f t="shared" si="1462"/>
        <v>23122</v>
      </c>
      <c r="N2413" s="23">
        <v>23277</v>
      </c>
      <c r="O2413" s="119">
        <f>N2413-M2413</f>
        <v>155</v>
      </c>
      <c r="P2413" s="21"/>
      <c r="Q2413" s="50" t="s">
        <v>86</v>
      </c>
      <c r="R2413" s="23">
        <f t="shared" si="1468"/>
        <v>23277</v>
      </c>
      <c r="S2413" s="23">
        <v>23480</v>
      </c>
      <c r="T2413" s="119">
        <f>S2413-R2413</f>
        <v>203</v>
      </c>
      <c r="U2413" s="21"/>
      <c r="V2413" s="50" t="s">
        <v>86</v>
      </c>
      <c r="W2413" s="40">
        <f t="shared" si="1464"/>
        <v>23480</v>
      </c>
      <c r="X2413" s="23">
        <v>23629</v>
      </c>
      <c r="Y2413" s="132">
        <f>X2413-W2413</f>
        <v>149</v>
      </c>
      <c r="Z2413" s="21"/>
      <c r="AA2413" s="50" t="s">
        <v>86</v>
      </c>
      <c r="AB2413" s="40">
        <f t="shared" si="1465"/>
        <v>23629</v>
      </c>
      <c r="AC2413" s="23">
        <v>23844</v>
      </c>
      <c r="AD2413" s="119">
        <f>AC2413-AB2413</f>
        <v>215</v>
      </c>
      <c r="AE2413" s="21"/>
      <c r="AF2413" s="50" t="s">
        <v>86</v>
      </c>
      <c r="AG2413" s="40">
        <f t="shared" si="1466"/>
        <v>23844</v>
      </c>
      <c r="AH2413" s="23">
        <v>23994</v>
      </c>
      <c r="AI2413" s="119">
        <f>AH2413-AG2413</f>
        <v>150</v>
      </c>
    </row>
    <row r="2414" spans="2:35" x14ac:dyDescent="0.35">
      <c r="B2414" s="50" t="s">
        <v>2180</v>
      </c>
      <c r="C2414" s="23">
        <v>301</v>
      </c>
      <c r="D2414" s="23">
        <v>301</v>
      </c>
      <c r="E2414" s="132">
        <f>D2414-C2414</f>
        <v>0</v>
      </c>
      <c r="F2414" s="21"/>
      <c r="G2414" s="50" t="s">
        <v>2180</v>
      </c>
      <c r="H2414" s="23">
        <f t="shared" si="1467"/>
        <v>301</v>
      </c>
      <c r="I2414" s="23">
        <v>337</v>
      </c>
      <c r="J2414" s="132">
        <v>360</v>
      </c>
      <c r="K2414" s="21"/>
      <c r="L2414" s="50" t="s">
        <v>2180</v>
      </c>
      <c r="M2414" s="23">
        <f t="shared" si="1462"/>
        <v>337</v>
      </c>
      <c r="N2414" s="23">
        <v>337</v>
      </c>
      <c r="O2414" s="132">
        <f>N2414-M2414</f>
        <v>0</v>
      </c>
      <c r="P2414" s="21"/>
      <c r="Q2414" s="50" t="s">
        <v>2180</v>
      </c>
      <c r="R2414" s="23">
        <f t="shared" si="1468"/>
        <v>337</v>
      </c>
      <c r="S2414" s="23">
        <v>365</v>
      </c>
      <c r="T2414" s="132">
        <v>280</v>
      </c>
      <c r="U2414" s="21"/>
      <c r="V2414" s="50" t="s">
        <v>2180</v>
      </c>
      <c r="W2414" s="40">
        <f t="shared" si="1464"/>
        <v>365</v>
      </c>
      <c r="X2414" s="23">
        <v>365</v>
      </c>
      <c r="Y2414" s="132">
        <f>X2414-W2414</f>
        <v>0</v>
      </c>
      <c r="Z2414" s="21"/>
      <c r="AA2414" s="50" t="s">
        <v>2180</v>
      </c>
      <c r="AB2414" s="40">
        <f t="shared" si="1465"/>
        <v>365</v>
      </c>
      <c r="AC2414" s="23">
        <v>365</v>
      </c>
      <c r="AD2414" s="132">
        <f>AC2414-AB2414</f>
        <v>0</v>
      </c>
      <c r="AE2414" s="21"/>
      <c r="AF2414" s="50" t="s">
        <v>2180</v>
      </c>
      <c r="AG2414" s="40">
        <f t="shared" si="1466"/>
        <v>365</v>
      </c>
      <c r="AH2414" s="23">
        <v>365</v>
      </c>
      <c r="AI2414" s="132">
        <f>AH2414-AG2414</f>
        <v>0</v>
      </c>
    </row>
    <row r="2415" spans="2:35" x14ac:dyDescent="0.35">
      <c r="B2415" s="50" t="s">
        <v>93</v>
      </c>
      <c r="C2415" s="40"/>
      <c r="D2415" s="40"/>
      <c r="E2415" s="132">
        <f>E2414+E2413+E2412+E2411+E2410+E2409+E2408</f>
        <v>1575</v>
      </c>
      <c r="F2415" s="21"/>
      <c r="G2415" s="50" t="s">
        <v>93</v>
      </c>
      <c r="H2415" s="23">
        <f t="shared" si="1467"/>
        <v>0</v>
      </c>
      <c r="I2415" s="40"/>
      <c r="J2415" s="132">
        <f>J2414+J2413+J2412+J2411+J2410+J2409+J2408</f>
        <v>1982</v>
      </c>
      <c r="K2415" s="21"/>
      <c r="L2415" s="50" t="s">
        <v>93</v>
      </c>
      <c r="M2415" s="23">
        <f t="shared" si="1462"/>
        <v>0</v>
      </c>
      <c r="N2415" s="40"/>
      <c r="O2415" s="132">
        <f>O2414+O2413+O2412+O2411+O2410+O2409+O2408</f>
        <v>1606</v>
      </c>
      <c r="P2415" s="21"/>
      <c r="Q2415" s="50" t="s">
        <v>93</v>
      </c>
      <c r="R2415" s="23">
        <f t="shared" si="1468"/>
        <v>0</v>
      </c>
      <c r="S2415" s="40"/>
      <c r="T2415" s="132">
        <f>T2414+T2413+T2412+T2411+T2410+T2409+T2408</f>
        <v>2158</v>
      </c>
      <c r="U2415" s="21"/>
      <c r="V2415" s="50" t="s">
        <v>93</v>
      </c>
      <c r="W2415" s="40">
        <f t="shared" si="1464"/>
        <v>0</v>
      </c>
      <c r="X2415" s="23"/>
      <c r="Y2415" s="132">
        <f>Y2414+Y2413+Y2412+Y2411+Y2410+Y2409+Y2408</f>
        <v>523</v>
      </c>
      <c r="Z2415" s="21"/>
      <c r="AA2415" s="50" t="s">
        <v>93</v>
      </c>
      <c r="AB2415" s="40">
        <f t="shared" si="1465"/>
        <v>0</v>
      </c>
      <c r="AC2415" s="40"/>
      <c r="AD2415" s="132">
        <f>AD2414+AD2413+AD2412+AD2411+AD2410+AD2409+AD2408</f>
        <v>1389</v>
      </c>
      <c r="AE2415" s="21"/>
      <c r="AF2415" s="50" t="s">
        <v>93</v>
      </c>
      <c r="AG2415" s="40">
        <f t="shared" si="1466"/>
        <v>0</v>
      </c>
      <c r="AH2415" s="40"/>
      <c r="AI2415" s="132">
        <f>AI2414+AI2413+AI2412+AI2411+AI2410+AI2409+AI2408</f>
        <v>2349</v>
      </c>
    </row>
    <row r="2416" spans="2:35" x14ac:dyDescent="0.35">
      <c r="B2416" s="50" t="s">
        <v>87</v>
      </c>
      <c r="C2416" s="132">
        <v>1610118</v>
      </c>
      <c r="D2416" s="132">
        <v>1610118</v>
      </c>
      <c r="E2416" s="132">
        <f t="shared" ref="E2416:E2422" si="1469">D2416-C2416</f>
        <v>0</v>
      </c>
      <c r="F2416" s="21"/>
      <c r="G2416" s="50" t="s">
        <v>87</v>
      </c>
      <c r="H2416" s="23">
        <f t="shared" si="1467"/>
        <v>1610118</v>
      </c>
      <c r="I2416" s="132">
        <v>1610118</v>
      </c>
      <c r="J2416" s="132">
        <f t="shared" ref="J2416:J2422" si="1470">I2416-H2416</f>
        <v>0</v>
      </c>
      <c r="K2416" s="21"/>
      <c r="L2416" s="50" t="s">
        <v>87</v>
      </c>
      <c r="M2416" s="23">
        <f t="shared" si="1462"/>
        <v>1610118</v>
      </c>
      <c r="N2416" s="132">
        <v>1610118</v>
      </c>
      <c r="O2416" s="132">
        <f t="shared" ref="O2416:O2422" si="1471">N2416-M2416</f>
        <v>0</v>
      </c>
      <c r="P2416" s="21"/>
      <c r="Q2416" s="50" t="s">
        <v>87</v>
      </c>
      <c r="R2416" s="23">
        <f t="shared" si="1468"/>
        <v>1610118</v>
      </c>
      <c r="S2416" s="132">
        <v>1610118</v>
      </c>
      <c r="T2416" s="132">
        <f t="shared" ref="T2416:T2422" si="1472">S2416-R2416</f>
        <v>0</v>
      </c>
      <c r="U2416" s="21"/>
      <c r="V2416" s="50" t="s">
        <v>87</v>
      </c>
      <c r="W2416" s="40">
        <f t="shared" si="1464"/>
        <v>1610118</v>
      </c>
      <c r="X2416" s="23">
        <v>1610118</v>
      </c>
      <c r="Y2416" s="132">
        <f t="shared" ref="Y2416:Y2422" si="1473">X2416-W2416</f>
        <v>0</v>
      </c>
      <c r="Z2416" s="21"/>
      <c r="AA2416" s="50" t="s">
        <v>87</v>
      </c>
      <c r="AB2416" s="40">
        <f t="shared" si="1465"/>
        <v>1610118</v>
      </c>
      <c r="AC2416" s="132">
        <v>1610118</v>
      </c>
      <c r="AD2416" s="132">
        <f t="shared" ref="AD2416:AD2422" si="1474">AC2416-AB2416</f>
        <v>0</v>
      </c>
      <c r="AE2416" s="21"/>
      <c r="AF2416" s="50" t="s">
        <v>87</v>
      </c>
      <c r="AG2416" s="40">
        <f t="shared" si="1466"/>
        <v>1610118</v>
      </c>
      <c r="AH2416" s="132">
        <v>1610118</v>
      </c>
      <c r="AI2416" s="132">
        <f t="shared" ref="AI2416:AI2422" si="1475">AH2416-AG2416</f>
        <v>0</v>
      </c>
    </row>
    <row r="2417" spans="2:35" x14ac:dyDescent="0.35">
      <c r="B2417" s="50" t="s">
        <v>96</v>
      </c>
      <c r="C2417" s="132">
        <v>987438</v>
      </c>
      <c r="D2417" s="132">
        <v>987705</v>
      </c>
      <c r="E2417" s="132">
        <f t="shared" si="1469"/>
        <v>267</v>
      </c>
      <c r="F2417" s="21"/>
      <c r="G2417" s="50" t="s">
        <v>96</v>
      </c>
      <c r="H2417" s="23">
        <f t="shared" si="1467"/>
        <v>987705</v>
      </c>
      <c r="I2417" s="132">
        <v>987921</v>
      </c>
      <c r="J2417" s="132">
        <f t="shared" si="1470"/>
        <v>216</v>
      </c>
      <c r="K2417" s="21"/>
      <c r="L2417" s="50" t="s">
        <v>96</v>
      </c>
      <c r="M2417" s="23">
        <f t="shared" si="1462"/>
        <v>987921</v>
      </c>
      <c r="N2417" s="132">
        <v>988159</v>
      </c>
      <c r="O2417" s="132">
        <f t="shared" si="1471"/>
        <v>238</v>
      </c>
      <c r="P2417" s="21"/>
      <c r="Q2417" s="50" t="s">
        <v>96</v>
      </c>
      <c r="R2417" s="23">
        <f t="shared" si="1468"/>
        <v>988159</v>
      </c>
      <c r="S2417" s="132">
        <v>988369</v>
      </c>
      <c r="T2417" s="132">
        <f t="shared" si="1472"/>
        <v>210</v>
      </c>
      <c r="U2417" s="21"/>
      <c r="V2417" s="50" t="s">
        <v>96</v>
      </c>
      <c r="W2417" s="40">
        <f t="shared" si="1464"/>
        <v>988369</v>
      </c>
      <c r="X2417" s="23">
        <v>988485</v>
      </c>
      <c r="Y2417" s="132">
        <f t="shared" si="1473"/>
        <v>116</v>
      </c>
      <c r="Z2417" s="21"/>
      <c r="AA2417" s="50" t="s">
        <v>96</v>
      </c>
      <c r="AB2417" s="40">
        <f t="shared" si="1465"/>
        <v>988485</v>
      </c>
      <c r="AC2417" s="132">
        <v>988797</v>
      </c>
      <c r="AD2417" s="132">
        <f t="shared" si="1474"/>
        <v>312</v>
      </c>
      <c r="AE2417" s="21"/>
      <c r="AF2417" s="50" t="s">
        <v>96</v>
      </c>
      <c r="AG2417" s="40">
        <f t="shared" si="1466"/>
        <v>988797</v>
      </c>
      <c r="AH2417" s="132">
        <v>989098</v>
      </c>
      <c r="AI2417" s="132">
        <f t="shared" si="1475"/>
        <v>301</v>
      </c>
    </row>
    <row r="2418" spans="2:35" x14ac:dyDescent="0.35">
      <c r="B2418" s="50" t="s">
        <v>88</v>
      </c>
      <c r="C2418" s="119">
        <v>0</v>
      </c>
      <c r="D2418" s="119">
        <v>0</v>
      </c>
      <c r="E2418" s="119">
        <f t="shared" si="1469"/>
        <v>0</v>
      </c>
      <c r="F2418" s="21"/>
      <c r="G2418" s="50" t="s">
        <v>88</v>
      </c>
      <c r="H2418" s="23">
        <f t="shared" si="1467"/>
        <v>0</v>
      </c>
      <c r="I2418" s="119">
        <v>0</v>
      </c>
      <c r="J2418" s="119">
        <f t="shared" si="1470"/>
        <v>0</v>
      </c>
      <c r="K2418" s="21"/>
      <c r="L2418" s="50" t="s">
        <v>88</v>
      </c>
      <c r="M2418" s="23">
        <f t="shared" si="1462"/>
        <v>0</v>
      </c>
      <c r="N2418" s="119">
        <v>0</v>
      </c>
      <c r="O2418" s="119">
        <f t="shared" si="1471"/>
        <v>0</v>
      </c>
      <c r="P2418" s="21"/>
      <c r="Q2418" s="50" t="s">
        <v>88</v>
      </c>
      <c r="R2418" s="23">
        <f t="shared" si="1468"/>
        <v>0</v>
      </c>
      <c r="S2418" s="119">
        <v>0</v>
      </c>
      <c r="T2418" s="119">
        <f t="shared" si="1472"/>
        <v>0</v>
      </c>
      <c r="U2418" s="21"/>
      <c r="V2418" s="50" t="s">
        <v>88</v>
      </c>
      <c r="W2418" s="40">
        <f t="shared" si="1464"/>
        <v>0</v>
      </c>
      <c r="X2418" s="23">
        <v>0</v>
      </c>
      <c r="Y2418" s="119">
        <f t="shared" si="1473"/>
        <v>0</v>
      </c>
      <c r="Z2418" s="21"/>
      <c r="AA2418" s="50" t="s">
        <v>88</v>
      </c>
      <c r="AB2418" s="40">
        <f t="shared" si="1465"/>
        <v>0</v>
      </c>
      <c r="AC2418" s="119">
        <v>0</v>
      </c>
      <c r="AD2418" s="119">
        <f t="shared" si="1474"/>
        <v>0</v>
      </c>
      <c r="AE2418" s="21"/>
      <c r="AF2418" s="50" t="s">
        <v>88</v>
      </c>
      <c r="AG2418" s="40">
        <f t="shared" si="1466"/>
        <v>0</v>
      </c>
      <c r="AH2418" s="119">
        <v>0</v>
      </c>
      <c r="AI2418" s="119">
        <f t="shared" si="1475"/>
        <v>0</v>
      </c>
    </row>
    <row r="2419" spans="2:35" x14ac:dyDescent="0.35">
      <c r="B2419" s="50" t="s">
        <v>108</v>
      </c>
      <c r="C2419" s="119">
        <v>3539</v>
      </c>
      <c r="D2419" s="119">
        <v>3540</v>
      </c>
      <c r="E2419" s="119">
        <f t="shared" si="1469"/>
        <v>1</v>
      </c>
      <c r="F2419" s="21"/>
      <c r="G2419" s="50" t="s">
        <v>108</v>
      </c>
      <c r="H2419" s="23">
        <f t="shared" si="1467"/>
        <v>3540</v>
      </c>
      <c r="I2419" s="119">
        <v>3541</v>
      </c>
      <c r="J2419" s="119">
        <f t="shared" si="1470"/>
        <v>1</v>
      </c>
      <c r="K2419" s="21"/>
      <c r="L2419" s="50" t="s">
        <v>108</v>
      </c>
      <c r="M2419" s="23">
        <f t="shared" si="1462"/>
        <v>3541</v>
      </c>
      <c r="N2419" s="119">
        <v>3541</v>
      </c>
      <c r="O2419" s="119">
        <f t="shared" si="1471"/>
        <v>0</v>
      </c>
      <c r="P2419" s="21"/>
      <c r="Q2419" s="50" t="s">
        <v>108</v>
      </c>
      <c r="R2419" s="23">
        <f t="shared" si="1468"/>
        <v>3541</v>
      </c>
      <c r="S2419" s="119">
        <v>3543</v>
      </c>
      <c r="T2419" s="119">
        <f t="shared" si="1472"/>
        <v>2</v>
      </c>
      <c r="U2419" s="21"/>
      <c r="V2419" s="50" t="s">
        <v>108</v>
      </c>
      <c r="W2419" s="40">
        <f t="shared" si="1464"/>
        <v>3543</v>
      </c>
      <c r="X2419" s="23">
        <v>3543</v>
      </c>
      <c r="Y2419" s="119">
        <f t="shared" si="1473"/>
        <v>0</v>
      </c>
      <c r="Z2419" s="21"/>
      <c r="AA2419" s="50" t="s">
        <v>108</v>
      </c>
      <c r="AB2419" s="40">
        <f t="shared" si="1465"/>
        <v>3543</v>
      </c>
      <c r="AC2419" s="119">
        <v>3544</v>
      </c>
      <c r="AD2419" s="119">
        <f t="shared" si="1474"/>
        <v>1</v>
      </c>
      <c r="AE2419" s="21"/>
      <c r="AF2419" s="50" t="s">
        <v>108</v>
      </c>
      <c r="AG2419" s="40">
        <f t="shared" si="1466"/>
        <v>3544</v>
      </c>
      <c r="AH2419" s="119">
        <v>3544</v>
      </c>
      <c r="AI2419" s="119">
        <f t="shared" si="1475"/>
        <v>0</v>
      </c>
    </row>
    <row r="2420" spans="2:35" x14ac:dyDescent="0.35">
      <c r="B2420" s="50" t="s">
        <v>89</v>
      </c>
      <c r="C2420" s="119">
        <v>787951</v>
      </c>
      <c r="D2420" s="119">
        <v>788432</v>
      </c>
      <c r="E2420" s="119">
        <f t="shared" si="1469"/>
        <v>481</v>
      </c>
      <c r="F2420" s="21"/>
      <c r="G2420" s="50" t="s">
        <v>89</v>
      </c>
      <c r="H2420" s="23">
        <f t="shared" si="1467"/>
        <v>788432</v>
      </c>
      <c r="I2420" s="119">
        <v>788914</v>
      </c>
      <c r="J2420" s="119">
        <f t="shared" si="1470"/>
        <v>482</v>
      </c>
      <c r="K2420" s="21"/>
      <c r="L2420" s="50" t="s">
        <v>89</v>
      </c>
      <c r="M2420" s="23">
        <f t="shared" si="1462"/>
        <v>788914</v>
      </c>
      <c r="N2420" s="119">
        <v>789393</v>
      </c>
      <c r="O2420" s="119">
        <f t="shared" si="1471"/>
        <v>479</v>
      </c>
      <c r="P2420" s="21"/>
      <c r="Q2420" s="50" t="s">
        <v>89</v>
      </c>
      <c r="R2420" s="23">
        <f t="shared" si="1468"/>
        <v>789393</v>
      </c>
      <c r="S2420" s="119">
        <v>789791</v>
      </c>
      <c r="T2420" s="119">
        <f t="shared" si="1472"/>
        <v>398</v>
      </c>
      <c r="U2420" s="21"/>
      <c r="V2420" s="50" t="s">
        <v>89</v>
      </c>
      <c r="W2420" s="40">
        <f t="shared" si="1464"/>
        <v>789791</v>
      </c>
      <c r="X2420" s="23">
        <v>790219</v>
      </c>
      <c r="Y2420" s="119">
        <f t="shared" si="1473"/>
        <v>428</v>
      </c>
      <c r="Z2420" s="21"/>
      <c r="AA2420" s="50" t="s">
        <v>89</v>
      </c>
      <c r="AB2420" s="40">
        <f t="shared" si="1465"/>
        <v>790219</v>
      </c>
      <c r="AC2420" s="119">
        <v>790719</v>
      </c>
      <c r="AD2420" s="119">
        <f t="shared" si="1474"/>
        <v>500</v>
      </c>
      <c r="AE2420" s="21"/>
      <c r="AF2420" s="50" t="s">
        <v>89</v>
      </c>
      <c r="AG2420" s="40">
        <f t="shared" si="1466"/>
        <v>790719</v>
      </c>
      <c r="AH2420" s="119">
        <v>791199</v>
      </c>
      <c r="AI2420" s="119">
        <f t="shared" si="1475"/>
        <v>480</v>
      </c>
    </row>
    <row r="2421" spans="2:35" x14ac:dyDescent="0.35">
      <c r="B2421" s="50" t="s">
        <v>90</v>
      </c>
      <c r="C2421" s="132">
        <v>448581</v>
      </c>
      <c r="D2421" s="132">
        <v>448853</v>
      </c>
      <c r="E2421" s="119">
        <f t="shared" si="1469"/>
        <v>272</v>
      </c>
      <c r="F2421" s="21"/>
      <c r="G2421" s="50" t="s">
        <v>90</v>
      </c>
      <c r="H2421" s="23">
        <f t="shared" si="1467"/>
        <v>448853</v>
      </c>
      <c r="I2421" s="132">
        <v>449096</v>
      </c>
      <c r="J2421" s="119">
        <f t="shared" si="1470"/>
        <v>243</v>
      </c>
      <c r="K2421" s="21"/>
      <c r="L2421" s="50" t="s">
        <v>90</v>
      </c>
      <c r="M2421" s="23">
        <f t="shared" si="1462"/>
        <v>449096</v>
      </c>
      <c r="N2421" s="132">
        <v>449334</v>
      </c>
      <c r="O2421" s="119">
        <f t="shared" si="1471"/>
        <v>238</v>
      </c>
      <c r="P2421" s="21"/>
      <c r="Q2421" s="50" t="s">
        <v>90</v>
      </c>
      <c r="R2421" s="23">
        <f t="shared" si="1468"/>
        <v>449334</v>
      </c>
      <c r="S2421" s="132">
        <v>449555</v>
      </c>
      <c r="T2421" s="119">
        <f t="shared" si="1472"/>
        <v>221</v>
      </c>
      <c r="U2421" s="21"/>
      <c r="V2421" s="50" t="s">
        <v>90</v>
      </c>
      <c r="W2421" s="40">
        <f t="shared" si="1464"/>
        <v>449555</v>
      </c>
      <c r="X2421" s="23">
        <v>449808</v>
      </c>
      <c r="Y2421" s="119">
        <f t="shared" si="1473"/>
        <v>253</v>
      </c>
      <c r="Z2421" s="21"/>
      <c r="AA2421" s="50" t="s">
        <v>90</v>
      </c>
      <c r="AB2421" s="40">
        <f t="shared" si="1465"/>
        <v>449808</v>
      </c>
      <c r="AC2421" s="132">
        <v>450109</v>
      </c>
      <c r="AD2421" s="119">
        <f t="shared" si="1474"/>
        <v>301</v>
      </c>
      <c r="AE2421" s="21"/>
      <c r="AF2421" s="50" t="s">
        <v>90</v>
      </c>
      <c r="AG2421" s="40">
        <f t="shared" si="1466"/>
        <v>450109</v>
      </c>
      <c r="AH2421" s="132">
        <v>450473</v>
      </c>
      <c r="AI2421" s="119">
        <f t="shared" si="1475"/>
        <v>364</v>
      </c>
    </row>
    <row r="2422" spans="2:35" x14ac:dyDescent="0.35">
      <c r="B2422" s="50" t="s">
        <v>91</v>
      </c>
      <c r="C2422" s="132">
        <v>1516979</v>
      </c>
      <c r="D2422" s="132">
        <v>1518115</v>
      </c>
      <c r="E2422" s="119">
        <f t="shared" si="1469"/>
        <v>1136</v>
      </c>
      <c r="F2422" s="21"/>
      <c r="G2422" s="50" t="s">
        <v>91</v>
      </c>
      <c r="H2422" s="23">
        <f t="shared" si="1467"/>
        <v>1518115</v>
      </c>
      <c r="I2422" s="132">
        <v>1519268</v>
      </c>
      <c r="J2422" s="132">
        <f t="shared" si="1470"/>
        <v>1153</v>
      </c>
      <c r="K2422" s="21"/>
      <c r="L2422" s="50" t="s">
        <v>91</v>
      </c>
      <c r="M2422" s="23">
        <f t="shared" si="1462"/>
        <v>1519268</v>
      </c>
      <c r="N2422" s="132">
        <v>1520428</v>
      </c>
      <c r="O2422" s="119">
        <f t="shared" si="1471"/>
        <v>1160</v>
      </c>
      <c r="P2422" s="21"/>
      <c r="Q2422" s="50" t="s">
        <v>91</v>
      </c>
      <c r="R2422" s="23">
        <f t="shared" si="1468"/>
        <v>1520428</v>
      </c>
      <c r="S2422" s="132">
        <v>1521789</v>
      </c>
      <c r="T2422" s="119">
        <f t="shared" si="1472"/>
        <v>1361</v>
      </c>
      <c r="U2422" s="21"/>
      <c r="V2422" s="50" t="s">
        <v>91</v>
      </c>
      <c r="W2422" s="40">
        <f t="shared" si="1464"/>
        <v>1521789</v>
      </c>
      <c r="X2422" s="23">
        <v>1522129</v>
      </c>
      <c r="Y2422" s="119">
        <f t="shared" si="1473"/>
        <v>340</v>
      </c>
      <c r="Z2422" s="21"/>
      <c r="AA2422" s="50" t="s">
        <v>91</v>
      </c>
      <c r="AB2422" s="40">
        <f t="shared" si="1465"/>
        <v>1522129</v>
      </c>
      <c r="AC2422" s="132">
        <v>1522999</v>
      </c>
      <c r="AD2422" s="119">
        <f t="shared" si="1474"/>
        <v>870</v>
      </c>
      <c r="AE2422" s="21"/>
      <c r="AF2422" s="50" t="s">
        <v>91</v>
      </c>
      <c r="AG2422" s="40">
        <f t="shared" si="1466"/>
        <v>1522999</v>
      </c>
      <c r="AH2422" s="132">
        <v>1524566</v>
      </c>
      <c r="AI2422" s="119">
        <f t="shared" si="1475"/>
        <v>1567</v>
      </c>
    </row>
    <row r="2423" spans="2:35" x14ac:dyDescent="0.35">
      <c r="B2423" s="50" t="s">
        <v>94</v>
      </c>
      <c r="C2423" s="119"/>
      <c r="D2423" s="119"/>
      <c r="E2423" s="119">
        <f>SUM(E2416:E2422)</f>
        <v>2157</v>
      </c>
      <c r="F2423" s="21"/>
      <c r="G2423" s="50" t="s">
        <v>94</v>
      </c>
      <c r="H2423" s="23">
        <f t="shared" si="1467"/>
        <v>0</v>
      </c>
      <c r="I2423" s="119"/>
      <c r="J2423" s="119">
        <f>SUM(J2416:J2422)</f>
        <v>2095</v>
      </c>
      <c r="K2423" s="21"/>
      <c r="L2423" s="50" t="s">
        <v>94</v>
      </c>
      <c r="M2423" s="23">
        <f t="shared" si="1462"/>
        <v>0</v>
      </c>
      <c r="N2423" s="119"/>
      <c r="O2423" s="119">
        <f>SUM(O2416:O2422)</f>
        <v>2115</v>
      </c>
      <c r="P2423" s="21"/>
      <c r="Q2423" s="50" t="s">
        <v>94</v>
      </c>
      <c r="R2423" s="23">
        <f t="shared" si="1468"/>
        <v>0</v>
      </c>
      <c r="S2423" s="119"/>
      <c r="T2423" s="119">
        <f>SUM(T2416:T2422)</f>
        <v>2192</v>
      </c>
      <c r="U2423" s="21"/>
      <c r="V2423" s="50" t="s">
        <v>94</v>
      </c>
      <c r="W2423" s="40">
        <f t="shared" si="1464"/>
        <v>0</v>
      </c>
      <c r="X2423" s="23"/>
      <c r="Y2423" s="119">
        <f>SUM(Y2416:Y2422)</f>
        <v>1137</v>
      </c>
      <c r="Z2423" s="21"/>
      <c r="AA2423" s="50" t="s">
        <v>94</v>
      </c>
      <c r="AB2423" s="40">
        <f t="shared" si="1465"/>
        <v>0</v>
      </c>
      <c r="AC2423" s="119"/>
      <c r="AD2423" s="119">
        <f>SUM(AD2416:AD2422)</f>
        <v>1984</v>
      </c>
      <c r="AE2423" s="21"/>
      <c r="AF2423" s="50" t="s">
        <v>94</v>
      </c>
      <c r="AG2423" s="40">
        <f t="shared" si="1466"/>
        <v>0</v>
      </c>
      <c r="AH2423" s="119"/>
      <c r="AI2423" s="119">
        <f>SUM(AI2416:AI2422)</f>
        <v>2712</v>
      </c>
    </row>
    <row r="2424" spans="2:35" x14ac:dyDescent="0.35">
      <c r="B2424" s="50" t="s">
        <v>97</v>
      </c>
      <c r="C2424" s="132">
        <v>674647</v>
      </c>
      <c r="D2424" s="132">
        <v>674940</v>
      </c>
      <c r="E2424" s="119">
        <f>D2424-C2424</f>
        <v>293</v>
      </c>
      <c r="F2424" s="21"/>
      <c r="G2424" s="50" t="s">
        <v>97</v>
      </c>
      <c r="H2424" s="23">
        <f t="shared" si="1467"/>
        <v>674940</v>
      </c>
      <c r="I2424" s="132">
        <v>675194</v>
      </c>
      <c r="J2424" s="119">
        <f>I2424-H2424</f>
        <v>254</v>
      </c>
      <c r="K2424" s="21"/>
      <c r="L2424" s="50" t="s">
        <v>97</v>
      </c>
      <c r="M2424" s="23">
        <f t="shared" si="1462"/>
        <v>675194</v>
      </c>
      <c r="N2424" s="132">
        <v>675481</v>
      </c>
      <c r="O2424" s="119">
        <f>N2424-M2424</f>
        <v>287</v>
      </c>
      <c r="P2424" s="21"/>
      <c r="Q2424" s="50" t="s">
        <v>97</v>
      </c>
      <c r="R2424" s="23">
        <f t="shared" si="1468"/>
        <v>675481</v>
      </c>
      <c r="S2424" s="132">
        <v>675728</v>
      </c>
      <c r="T2424" s="119">
        <f>S2424-R2424</f>
        <v>247</v>
      </c>
      <c r="U2424" s="21"/>
      <c r="V2424" s="50" t="s">
        <v>97</v>
      </c>
      <c r="W2424" s="40">
        <f t="shared" si="1464"/>
        <v>675728</v>
      </c>
      <c r="X2424" s="23">
        <v>675992</v>
      </c>
      <c r="Y2424" s="119">
        <f>X2424-W2424</f>
        <v>264</v>
      </c>
      <c r="Z2424" s="21"/>
      <c r="AA2424" s="50" t="s">
        <v>97</v>
      </c>
      <c r="AB2424" s="40">
        <f t="shared" si="1465"/>
        <v>675992</v>
      </c>
      <c r="AC2424" s="132">
        <v>676245</v>
      </c>
      <c r="AD2424" s="119">
        <f>AC2424-AB2424</f>
        <v>253</v>
      </c>
      <c r="AE2424" s="21"/>
      <c r="AF2424" s="50" t="s">
        <v>97</v>
      </c>
      <c r="AG2424" s="40">
        <f t="shared" si="1466"/>
        <v>676245</v>
      </c>
      <c r="AH2424" s="132">
        <v>676473</v>
      </c>
      <c r="AI2424" s="119">
        <f>AH2424-AG2424</f>
        <v>228</v>
      </c>
    </row>
    <row r="2425" spans="2:35" x14ac:dyDescent="0.35">
      <c r="B2425" s="29" t="s">
        <v>130</v>
      </c>
      <c r="C2425" s="133">
        <v>0</v>
      </c>
      <c r="D2425" s="133" t="s">
        <v>2187</v>
      </c>
      <c r="E2425" s="121">
        <f>E2424+E2423+E2415+E2406+E2405+E2404+E2403+E2402</f>
        <v>6407</v>
      </c>
      <c r="F2425" s="21"/>
      <c r="G2425" s="29" t="s">
        <v>130</v>
      </c>
      <c r="H2425" s="133">
        <v>0</v>
      </c>
      <c r="I2425" s="133"/>
      <c r="J2425" s="121">
        <f>J2424+J2423+J2415+J2406+J2405+J2404+J2403+J2402</f>
        <v>6866</v>
      </c>
      <c r="K2425" s="21"/>
      <c r="L2425" s="29" t="s">
        <v>130</v>
      </c>
      <c r="M2425" s="133">
        <v>0</v>
      </c>
      <c r="N2425" s="133"/>
      <c r="O2425" s="121">
        <f>O2424+O2423+O2415+O2406+O2405+O2404+O2403+O2402</f>
        <v>6737</v>
      </c>
      <c r="P2425" s="21"/>
      <c r="Q2425" s="29" t="s">
        <v>130</v>
      </c>
      <c r="R2425" s="23">
        <f t="shared" si="1468"/>
        <v>0</v>
      </c>
      <c r="S2425" s="133"/>
      <c r="T2425" s="121">
        <f>T2424+T2423+T2415+T2406+T2405+T2404+T2403+T2402</f>
        <v>7148</v>
      </c>
      <c r="U2425" s="21"/>
      <c r="V2425" s="29" t="s">
        <v>130</v>
      </c>
      <c r="W2425" s="40">
        <f t="shared" si="1464"/>
        <v>0</v>
      </c>
      <c r="X2425" s="133"/>
      <c r="Y2425" s="121">
        <f>Y2424+Y2423+Y2415+Y2406+Y2405+Y2404+Y2403+Y2402</f>
        <v>4206</v>
      </c>
      <c r="Z2425" s="21"/>
      <c r="AA2425" s="29" t="s">
        <v>130</v>
      </c>
      <c r="AB2425" s="40">
        <f t="shared" si="1465"/>
        <v>0</v>
      </c>
      <c r="AC2425" s="133"/>
      <c r="AD2425" s="121">
        <f>AD2424+AD2423+AD2415+AD2406+AD2405+AD2404+AD2403+AD2402</f>
        <v>6287</v>
      </c>
      <c r="AE2425" s="21"/>
      <c r="AF2425" s="29" t="s">
        <v>130</v>
      </c>
      <c r="AG2425" s="40">
        <f t="shared" si="1466"/>
        <v>0</v>
      </c>
      <c r="AH2425" s="133"/>
      <c r="AI2425" s="121">
        <f>AI2424+AI2423+AI2415+AI2406+AI2405+AI2404+AI2403+AI2402</f>
        <v>8110</v>
      </c>
    </row>
    <row r="2426" spans="2:35" x14ac:dyDescent="0.35">
      <c r="B2426" s="21"/>
      <c r="C2426" s="123"/>
      <c r="D2426" s="123"/>
      <c r="E2426" s="124">
        <f>E2425-E2408+471</f>
        <v>5388</v>
      </c>
      <c r="F2426" s="21"/>
      <c r="G2426" s="21"/>
      <c r="H2426" s="123">
        <v>0</v>
      </c>
      <c r="I2426" s="123"/>
      <c r="J2426" s="124">
        <f>J2425-J2408+471</f>
        <v>5837</v>
      </c>
      <c r="K2426" s="21"/>
      <c r="L2426" s="21"/>
      <c r="M2426" s="123">
        <v>0</v>
      </c>
      <c r="N2426" s="123"/>
      <c r="O2426" s="124">
        <f>O2425-O2408+471</f>
        <v>5788</v>
      </c>
      <c r="P2426" s="21"/>
      <c r="Q2426" s="21"/>
      <c r="R2426" s="123">
        <v>0</v>
      </c>
      <c r="S2426" s="123"/>
      <c r="T2426" s="124">
        <f>T2425-T2408+471</f>
        <v>5979</v>
      </c>
      <c r="U2426" s="21"/>
      <c r="V2426" s="21"/>
      <c r="W2426" s="40">
        <f>S2426:S2450</f>
        <v>0</v>
      </c>
      <c r="X2426" s="123"/>
      <c r="Y2426" s="124">
        <f>Y2425-Y2408+471</f>
        <v>4397</v>
      </c>
      <c r="Z2426" s="21"/>
      <c r="AA2426" s="21"/>
      <c r="AB2426" s="21">
        <v>0</v>
      </c>
      <c r="AC2426" s="123"/>
      <c r="AD2426" s="124">
        <f>AD2425-AD2408+471</f>
        <v>5668</v>
      </c>
      <c r="AE2426" s="21"/>
      <c r="AF2426" s="21"/>
      <c r="AG2426" s="21">
        <v>0</v>
      </c>
      <c r="AH2426" s="123"/>
      <c r="AI2426" s="124">
        <f>AI2425-AI2408+471</f>
        <v>6411</v>
      </c>
    </row>
    <row r="2428" spans="2:35" x14ac:dyDescent="0.35">
      <c r="B2428" s="117" t="s">
        <v>114</v>
      </c>
      <c r="C2428" s="292" t="s">
        <v>1457</v>
      </c>
      <c r="D2428" s="293"/>
      <c r="E2428" s="294"/>
      <c r="F2428" s="21"/>
      <c r="G2428" s="117" t="s">
        <v>114</v>
      </c>
      <c r="H2428" s="292" t="s">
        <v>1458</v>
      </c>
      <c r="I2428" s="293"/>
      <c r="J2428" s="294"/>
      <c r="K2428" s="21"/>
      <c r="L2428" s="117" t="s">
        <v>114</v>
      </c>
      <c r="M2428" s="292" t="s">
        <v>1459</v>
      </c>
      <c r="N2428" s="293"/>
      <c r="O2428" s="294"/>
      <c r="P2428" s="21"/>
      <c r="Q2428" s="117" t="s">
        <v>114</v>
      </c>
      <c r="R2428" s="292" t="s">
        <v>1460</v>
      </c>
      <c r="S2428" s="293"/>
      <c r="T2428" s="294"/>
      <c r="U2428" s="21"/>
      <c r="V2428" s="117" t="s">
        <v>114</v>
      </c>
      <c r="W2428" s="292" t="s">
        <v>1461</v>
      </c>
      <c r="X2428" s="293"/>
      <c r="Y2428" s="294"/>
      <c r="Z2428" s="21"/>
      <c r="AA2428" s="117" t="s">
        <v>114</v>
      </c>
      <c r="AB2428" s="292" t="s">
        <v>1462</v>
      </c>
      <c r="AC2428" s="293"/>
      <c r="AD2428" s="294"/>
      <c r="AE2428" s="21"/>
      <c r="AF2428" s="117" t="s">
        <v>114</v>
      </c>
      <c r="AG2428" s="292" t="s">
        <v>1463</v>
      </c>
      <c r="AH2428" s="293"/>
      <c r="AI2428" s="294"/>
    </row>
    <row r="2429" spans="2:35" x14ac:dyDescent="0.35">
      <c r="B2429" s="50"/>
      <c r="C2429" s="118" t="s">
        <v>81</v>
      </c>
      <c r="D2429" s="118" t="s">
        <v>82</v>
      </c>
      <c r="E2429" s="118" t="s">
        <v>95</v>
      </c>
      <c r="F2429" s="21"/>
      <c r="G2429" s="50"/>
      <c r="H2429" s="118" t="s">
        <v>81</v>
      </c>
      <c r="I2429" s="118" t="s">
        <v>82</v>
      </c>
      <c r="J2429" s="118" t="s">
        <v>95</v>
      </c>
      <c r="K2429" s="21"/>
      <c r="L2429" s="50"/>
      <c r="M2429" s="118" t="s">
        <v>81</v>
      </c>
      <c r="N2429" s="118" t="s">
        <v>82</v>
      </c>
      <c r="O2429" s="118" t="s">
        <v>95</v>
      </c>
      <c r="P2429" s="21"/>
      <c r="Q2429" s="50"/>
      <c r="R2429" s="118" t="s">
        <v>81</v>
      </c>
      <c r="S2429" s="118" t="s">
        <v>82</v>
      </c>
      <c r="T2429" s="118" t="s">
        <v>95</v>
      </c>
      <c r="U2429" s="21"/>
      <c r="V2429" s="50"/>
      <c r="W2429" s="118" t="s">
        <v>81</v>
      </c>
      <c r="X2429" s="118" t="s">
        <v>82</v>
      </c>
      <c r="Y2429" s="118" t="s">
        <v>95</v>
      </c>
      <c r="Z2429" s="21"/>
      <c r="AA2429" s="50"/>
      <c r="AB2429" s="118" t="s">
        <v>81</v>
      </c>
      <c r="AC2429" s="118" t="s">
        <v>82</v>
      </c>
      <c r="AD2429" s="118" t="s">
        <v>95</v>
      </c>
      <c r="AE2429" s="21"/>
      <c r="AF2429" s="50"/>
      <c r="AG2429" s="118" t="s">
        <v>81</v>
      </c>
      <c r="AH2429" s="118" t="s">
        <v>82</v>
      </c>
      <c r="AI2429" s="118" t="s">
        <v>95</v>
      </c>
    </row>
    <row r="2430" spans="2:35" x14ac:dyDescent="0.35">
      <c r="B2430" s="50" t="s">
        <v>92</v>
      </c>
      <c r="C2430" s="23">
        <v>555167</v>
      </c>
      <c r="D2430" s="23">
        <v>555253</v>
      </c>
      <c r="E2430" s="119">
        <f t="shared" ref="E2430:E2435" si="1476">D2430-C2430</f>
        <v>86</v>
      </c>
      <c r="F2430" s="21"/>
      <c r="G2430" s="50" t="s">
        <v>92</v>
      </c>
      <c r="H2430" s="23">
        <f>D2430</f>
        <v>555253</v>
      </c>
      <c r="I2430" s="23">
        <v>555402</v>
      </c>
      <c r="J2430" s="119">
        <f>(I2430-H2430)*10</f>
        <v>1490</v>
      </c>
      <c r="K2430" s="21"/>
      <c r="L2430" s="50" t="s">
        <v>92</v>
      </c>
      <c r="M2430" s="23">
        <f>I2430</f>
        <v>555402</v>
      </c>
      <c r="N2430" s="23">
        <v>555513</v>
      </c>
      <c r="O2430" s="119">
        <f>(N2430-M2430)*10</f>
        <v>1110</v>
      </c>
      <c r="P2430" s="21"/>
      <c r="Q2430" s="50" t="s">
        <v>92</v>
      </c>
      <c r="R2430" s="23">
        <f>N2430</f>
        <v>555513</v>
      </c>
      <c r="S2430" s="23">
        <v>555578</v>
      </c>
      <c r="T2430" s="119">
        <f>(S2430-R2430)*10</f>
        <v>650</v>
      </c>
      <c r="U2430" s="21"/>
      <c r="V2430" s="50" t="s">
        <v>92</v>
      </c>
      <c r="W2430" s="23">
        <f>S2430</f>
        <v>555578</v>
      </c>
      <c r="X2430" s="23">
        <v>555661</v>
      </c>
      <c r="Y2430" s="119">
        <f>(X2430-W2430)*10</f>
        <v>830</v>
      </c>
      <c r="Z2430" s="21"/>
      <c r="AA2430" s="50" t="s">
        <v>92</v>
      </c>
      <c r="AB2430" s="23">
        <f>X2430</f>
        <v>555661</v>
      </c>
      <c r="AC2430" s="23">
        <v>555764</v>
      </c>
      <c r="AD2430" s="119">
        <f>(AC2430-AB2430)*10</f>
        <v>1030</v>
      </c>
      <c r="AE2430" s="21"/>
      <c r="AF2430" s="50" t="s">
        <v>92</v>
      </c>
      <c r="AG2430" s="23">
        <f>AC2430</f>
        <v>555764</v>
      </c>
      <c r="AH2430" s="23">
        <v>555884</v>
      </c>
      <c r="AI2430" s="119">
        <f>(AH2430-AG2430)*10</f>
        <v>1200</v>
      </c>
    </row>
    <row r="2431" spans="2:35" x14ac:dyDescent="0.35">
      <c r="B2431" s="50" t="s">
        <v>6</v>
      </c>
      <c r="C2431" s="23">
        <v>440776</v>
      </c>
      <c r="D2431" s="23">
        <v>441023</v>
      </c>
      <c r="E2431" s="119">
        <f t="shared" si="1476"/>
        <v>247</v>
      </c>
      <c r="F2431" s="21"/>
      <c r="G2431" s="50" t="s">
        <v>6</v>
      </c>
      <c r="H2431" s="23">
        <f t="shared" ref="H2431:H2454" si="1477">D2431</f>
        <v>441023</v>
      </c>
      <c r="I2431" s="23">
        <v>441236</v>
      </c>
      <c r="J2431" s="119">
        <f>I2431-H2431</f>
        <v>213</v>
      </c>
      <c r="K2431" s="21"/>
      <c r="L2431" s="50" t="s">
        <v>6</v>
      </c>
      <c r="M2431" s="23">
        <f t="shared" ref="M2431:M2454" si="1478">I2431</f>
        <v>441236</v>
      </c>
      <c r="N2431" s="23">
        <v>441448</v>
      </c>
      <c r="O2431" s="119">
        <f>N2431-M2431</f>
        <v>212</v>
      </c>
      <c r="P2431" s="21"/>
      <c r="Q2431" s="50" t="s">
        <v>6</v>
      </c>
      <c r="R2431" s="23">
        <f t="shared" ref="R2431:R2454" si="1479">N2431</f>
        <v>441448</v>
      </c>
      <c r="S2431" s="23">
        <v>441719</v>
      </c>
      <c r="T2431" s="119">
        <f>S2431-R2431</f>
        <v>271</v>
      </c>
      <c r="U2431" s="21"/>
      <c r="V2431" s="50" t="s">
        <v>6</v>
      </c>
      <c r="W2431" s="23">
        <f t="shared" ref="W2431:W2454" si="1480">S2431</f>
        <v>441719</v>
      </c>
      <c r="X2431" s="23">
        <v>442864</v>
      </c>
      <c r="Y2431" s="119">
        <f>X2431-W2431</f>
        <v>1145</v>
      </c>
      <c r="Z2431" s="21"/>
      <c r="AA2431" s="50" t="s">
        <v>6</v>
      </c>
      <c r="AB2431" s="23">
        <f t="shared" ref="AB2431:AB2454" si="1481">X2431</f>
        <v>442864</v>
      </c>
      <c r="AC2431" s="23">
        <v>443116</v>
      </c>
      <c r="AD2431" s="119">
        <f>AC2431-AB2431</f>
        <v>252</v>
      </c>
      <c r="AE2431" s="21"/>
      <c r="AF2431" s="50" t="s">
        <v>6</v>
      </c>
      <c r="AG2431" s="23">
        <f t="shared" ref="AG2431:AG2454" si="1482">AC2431</f>
        <v>443116</v>
      </c>
      <c r="AH2431" s="23">
        <v>443354</v>
      </c>
      <c r="AI2431" s="119">
        <f>AH2431-AG2431</f>
        <v>238</v>
      </c>
    </row>
    <row r="2432" spans="2:35" x14ac:dyDescent="0.35">
      <c r="B2432" s="50" t="s">
        <v>103</v>
      </c>
      <c r="C2432" s="23">
        <v>347877</v>
      </c>
      <c r="D2432" s="23">
        <v>348520</v>
      </c>
      <c r="E2432" s="119">
        <f t="shared" si="1476"/>
        <v>643</v>
      </c>
      <c r="F2432" s="21"/>
      <c r="G2432" s="50" t="s">
        <v>103</v>
      </c>
      <c r="H2432" s="23">
        <f t="shared" si="1477"/>
        <v>348520</v>
      </c>
      <c r="I2432" s="23">
        <v>349348</v>
      </c>
      <c r="J2432" s="119">
        <f>I2432-H2432</f>
        <v>828</v>
      </c>
      <c r="K2432" s="21"/>
      <c r="L2432" s="50" t="s">
        <v>103</v>
      </c>
      <c r="M2432" s="23">
        <f t="shared" si="1478"/>
        <v>349348</v>
      </c>
      <c r="N2432" s="23">
        <v>350103</v>
      </c>
      <c r="O2432" s="119">
        <f>N2432-M2432</f>
        <v>755</v>
      </c>
      <c r="P2432" s="21"/>
      <c r="Q2432" s="50" t="s">
        <v>103</v>
      </c>
      <c r="R2432" s="23">
        <f t="shared" si="1479"/>
        <v>350103</v>
      </c>
      <c r="S2432" s="23">
        <v>350520</v>
      </c>
      <c r="T2432" s="119">
        <f>S2432-R2432</f>
        <v>417</v>
      </c>
      <c r="U2432" s="21"/>
      <c r="V2432" s="50" t="s">
        <v>103</v>
      </c>
      <c r="W2432" s="23">
        <f t="shared" si="1480"/>
        <v>350520</v>
      </c>
      <c r="X2432" s="23">
        <v>350960</v>
      </c>
      <c r="Y2432" s="119">
        <f>X2432-W2432</f>
        <v>440</v>
      </c>
      <c r="Z2432" s="21"/>
      <c r="AA2432" s="50" t="s">
        <v>103</v>
      </c>
      <c r="AB2432" s="23">
        <f t="shared" si="1481"/>
        <v>350960</v>
      </c>
      <c r="AC2432" s="23">
        <v>351620</v>
      </c>
      <c r="AD2432" s="119">
        <f>AC2432-AB2432</f>
        <v>660</v>
      </c>
      <c r="AE2432" s="21"/>
      <c r="AF2432" s="50" t="s">
        <v>103</v>
      </c>
      <c r="AG2432" s="23">
        <f t="shared" si="1482"/>
        <v>351620</v>
      </c>
      <c r="AH2432" s="23">
        <v>352360</v>
      </c>
      <c r="AI2432" s="119">
        <f>AH2432-AG2432</f>
        <v>740</v>
      </c>
    </row>
    <row r="2433" spans="2:35" x14ac:dyDescent="0.35">
      <c r="B2433" s="28" t="s">
        <v>100</v>
      </c>
      <c r="C2433" s="23">
        <v>254467</v>
      </c>
      <c r="D2433" s="23">
        <v>254717</v>
      </c>
      <c r="E2433" s="119">
        <f t="shared" si="1476"/>
        <v>250</v>
      </c>
      <c r="F2433" s="21"/>
      <c r="G2433" s="28" t="s">
        <v>100</v>
      </c>
      <c r="H2433" s="23">
        <f t="shared" si="1477"/>
        <v>254717</v>
      </c>
      <c r="I2433" s="23">
        <v>254967</v>
      </c>
      <c r="J2433" s="119">
        <f>I2433-H2433</f>
        <v>250</v>
      </c>
      <c r="K2433" s="21"/>
      <c r="L2433" s="28" t="s">
        <v>100</v>
      </c>
      <c r="M2433" s="23">
        <f t="shared" si="1478"/>
        <v>254967</v>
      </c>
      <c r="N2433" s="23">
        <v>255217</v>
      </c>
      <c r="O2433" s="119">
        <f>N2433-M2433</f>
        <v>250</v>
      </c>
      <c r="P2433" s="21"/>
      <c r="Q2433" s="28" t="s">
        <v>100</v>
      </c>
      <c r="R2433" s="23">
        <f t="shared" si="1479"/>
        <v>255217</v>
      </c>
      <c r="S2433" s="23">
        <v>255487</v>
      </c>
      <c r="T2433" s="119">
        <f>S2433-R2433</f>
        <v>270</v>
      </c>
      <c r="U2433" s="21"/>
      <c r="V2433" s="28" t="s">
        <v>100</v>
      </c>
      <c r="W2433" s="23">
        <f t="shared" si="1480"/>
        <v>255487</v>
      </c>
      <c r="X2433" s="23">
        <v>255652</v>
      </c>
      <c r="Y2433" s="119">
        <f>X2433-W2433</f>
        <v>165</v>
      </c>
      <c r="Z2433" s="21"/>
      <c r="AA2433" s="28" t="s">
        <v>100</v>
      </c>
      <c r="AB2433" s="23">
        <f t="shared" si="1481"/>
        <v>255652</v>
      </c>
      <c r="AC2433" s="23">
        <v>255896</v>
      </c>
      <c r="AD2433" s="119">
        <f>AC2433-AB2433</f>
        <v>244</v>
      </c>
      <c r="AE2433" s="21"/>
      <c r="AF2433" s="28" t="s">
        <v>100</v>
      </c>
      <c r="AG2433" s="23">
        <f t="shared" si="1482"/>
        <v>255896</v>
      </c>
      <c r="AH2433" s="23">
        <v>256134</v>
      </c>
      <c r="AI2433" s="119">
        <f>AH2433-AG2433</f>
        <v>238</v>
      </c>
    </row>
    <row r="2434" spans="2:35" x14ac:dyDescent="0.35">
      <c r="B2434" s="28" t="s">
        <v>1176</v>
      </c>
      <c r="C2434" s="23">
        <v>516</v>
      </c>
      <c r="D2434" s="23">
        <v>516</v>
      </c>
      <c r="E2434" s="119">
        <f t="shared" si="1476"/>
        <v>0</v>
      </c>
      <c r="F2434" s="21"/>
      <c r="G2434" s="28" t="s">
        <v>1176</v>
      </c>
      <c r="H2434" s="23">
        <f t="shared" si="1477"/>
        <v>516</v>
      </c>
      <c r="I2434" s="23">
        <v>516</v>
      </c>
      <c r="J2434" s="119">
        <f>I2434-H2434</f>
        <v>0</v>
      </c>
      <c r="K2434" s="21"/>
      <c r="L2434" s="28" t="s">
        <v>1176</v>
      </c>
      <c r="M2434" s="23">
        <f t="shared" si="1478"/>
        <v>516</v>
      </c>
      <c r="N2434" s="23">
        <v>516</v>
      </c>
      <c r="O2434" s="119">
        <f>N2434-M2434</f>
        <v>0</v>
      </c>
      <c r="P2434" s="21"/>
      <c r="Q2434" s="28" t="s">
        <v>1176</v>
      </c>
      <c r="R2434" s="23">
        <f t="shared" si="1479"/>
        <v>516</v>
      </c>
      <c r="S2434" s="23">
        <v>516</v>
      </c>
      <c r="T2434" s="119">
        <f>S2434-R2434</f>
        <v>0</v>
      </c>
      <c r="U2434" s="21"/>
      <c r="V2434" s="28" t="s">
        <v>1176</v>
      </c>
      <c r="W2434" s="23">
        <f t="shared" si="1480"/>
        <v>516</v>
      </c>
      <c r="X2434" s="23">
        <v>516</v>
      </c>
      <c r="Y2434" s="119">
        <f>X2434-W2434</f>
        <v>0</v>
      </c>
      <c r="Z2434" s="21"/>
      <c r="AA2434" s="28" t="s">
        <v>1176</v>
      </c>
      <c r="AB2434" s="23">
        <f t="shared" si="1481"/>
        <v>516</v>
      </c>
      <c r="AC2434" s="23">
        <v>516</v>
      </c>
      <c r="AD2434" s="119">
        <f>AC2434-AB2434</f>
        <v>0</v>
      </c>
      <c r="AE2434" s="21"/>
      <c r="AF2434" s="28" t="s">
        <v>1176</v>
      </c>
      <c r="AG2434" s="23">
        <f t="shared" si="1482"/>
        <v>516</v>
      </c>
      <c r="AH2434" s="23">
        <v>516</v>
      </c>
      <c r="AI2434" s="119">
        <f>AH2434-AG2434</f>
        <v>0</v>
      </c>
    </row>
    <row r="2435" spans="2:35" x14ac:dyDescent="0.35">
      <c r="B2435" s="28" t="s">
        <v>1179</v>
      </c>
      <c r="C2435" s="23">
        <v>12279</v>
      </c>
      <c r="D2435" s="23">
        <v>12279</v>
      </c>
      <c r="E2435" s="119">
        <f t="shared" si="1476"/>
        <v>0</v>
      </c>
      <c r="F2435" s="21"/>
      <c r="G2435" s="28" t="s">
        <v>1179</v>
      </c>
      <c r="H2435" s="23">
        <f t="shared" si="1477"/>
        <v>12279</v>
      </c>
      <c r="I2435" s="23">
        <v>12279</v>
      </c>
      <c r="J2435" s="119">
        <f>I2435-H2435</f>
        <v>0</v>
      </c>
      <c r="K2435" s="21"/>
      <c r="L2435" s="28" t="s">
        <v>1179</v>
      </c>
      <c r="M2435" s="23">
        <f t="shared" si="1478"/>
        <v>12279</v>
      </c>
      <c r="N2435" s="23">
        <v>12279</v>
      </c>
      <c r="O2435" s="119">
        <f>N2435-M2435</f>
        <v>0</v>
      </c>
      <c r="P2435" s="21"/>
      <c r="Q2435" s="28" t="s">
        <v>1179</v>
      </c>
      <c r="R2435" s="23">
        <f t="shared" si="1479"/>
        <v>12279</v>
      </c>
      <c r="S2435" s="23">
        <v>12279</v>
      </c>
      <c r="T2435" s="119">
        <f>S2435-R2435</f>
        <v>0</v>
      </c>
      <c r="U2435" s="21"/>
      <c r="V2435" s="28" t="s">
        <v>1179</v>
      </c>
      <c r="W2435" s="23">
        <f t="shared" si="1480"/>
        <v>12279</v>
      </c>
      <c r="X2435" s="23">
        <v>12279</v>
      </c>
      <c r="Y2435" s="119">
        <f>X2435-W2435</f>
        <v>0</v>
      </c>
      <c r="Z2435" s="21"/>
      <c r="AA2435" s="28" t="s">
        <v>1179</v>
      </c>
      <c r="AB2435" s="23">
        <f t="shared" si="1481"/>
        <v>12279</v>
      </c>
      <c r="AC2435" s="23">
        <v>12279</v>
      </c>
      <c r="AD2435" s="119">
        <f>AC2435-AB2435</f>
        <v>0</v>
      </c>
      <c r="AE2435" s="21"/>
      <c r="AF2435" s="28" t="s">
        <v>1179</v>
      </c>
      <c r="AG2435" s="23">
        <f t="shared" si="1482"/>
        <v>12279</v>
      </c>
      <c r="AH2435" s="23">
        <v>12279</v>
      </c>
      <c r="AI2435" s="119">
        <f>AH2435-AG2435</f>
        <v>0</v>
      </c>
    </row>
    <row r="2436" spans="2:35" x14ac:dyDescent="0.35">
      <c r="B2436" s="50" t="s">
        <v>3</v>
      </c>
      <c r="C2436" s="23">
        <v>429442</v>
      </c>
      <c r="D2436" s="23">
        <v>429655</v>
      </c>
      <c r="E2436" s="119">
        <f>(D2436-C2436)*10</f>
        <v>2130</v>
      </c>
      <c r="F2436" s="21"/>
      <c r="G2436" s="50" t="s">
        <v>3</v>
      </c>
      <c r="H2436" s="23">
        <f>D2436</f>
        <v>429655</v>
      </c>
      <c r="I2436" s="23">
        <v>429744</v>
      </c>
      <c r="J2436" s="119">
        <f>(I2436-H2436)*10</f>
        <v>890</v>
      </c>
      <c r="K2436" s="21"/>
      <c r="L2436" s="50" t="s">
        <v>3</v>
      </c>
      <c r="M2436" s="23">
        <f t="shared" si="1478"/>
        <v>429744</v>
      </c>
      <c r="N2436" s="23">
        <v>429841</v>
      </c>
      <c r="O2436" s="119">
        <f>(N2436-M2436)*10</f>
        <v>970</v>
      </c>
      <c r="P2436" s="21"/>
      <c r="Q2436" s="50" t="s">
        <v>3</v>
      </c>
      <c r="R2436" s="23">
        <f>N2436</f>
        <v>429841</v>
      </c>
      <c r="S2436" s="23">
        <v>430035</v>
      </c>
      <c r="T2436" s="119">
        <f>(S2436-R2436)*10</f>
        <v>1940</v>
      </c>
      <c r="U2436" s="21"/>
      <c r="V2436" s="50" t="s">
        <v>3</v>
      </c>
      <c r="W2436" s="23">
        <f t="shared" si="1480"/>
        <v>430035</v>
      </c>
      <c r="X2436" s="23">
        <v>430124</v>
      </c>
      <c r="Y2436" s="119">
        <f>(X2436-W2436)*10</f>
        <v>890</v>
      </c>
      <c r="Z2436" s="21"/>
      <c r="AA2436" s="50" t="s">
        <v>3</v>
      </c>
      <c r="AB2436" s="23">
        <f t="shared" si="1481"/>
        <v>430124</v>
      </c>
      <c r="AC2436" s="23">
        <v>430245</v>
      </c>
      <c r="AD2436" s="119">
        <f>(AC2436-AB2436)*10</f>
        <v>1210</v>
      </c>
      <c r="AE2436" s="21"/>
      <c r="AF2436" s="50" t="s">
        <v>3</v>
      </c>
      <c r="AG2436" s="23">
        <f>AC2436</f>
        <v>430245</v>
      </c>
      <c r="AH2436" s="23">
        <v>430467</v>
      </c>
      <c r="AI2436" s="119">
        <f>(AH2436-AG2436)*10</f>
        <v>2220</v>
      </c>
    </row>
    <row r="2437" spans="2:35" x14ac:dyDescent="0.35">
      <c r="B2437" s="50" t="s">
        <v>83</v>
      </c>
      <c r="C2437" s="23">
        <v>34204</v>
      </c>
      <c r="D2437" s="23">
        <v>34211</v>
      </c>
      <c r="E2437" s="119">
        <f>D2437-Supply!C2437</f>
        <v>7</v>
      </c>
      <c r="F2437" s="21"/>
      <c r="G2437" s="50" t="s">
        <v>83</v>
      </c>
      <c r="H2437" s="23">
        <f t="shared" si="1477"/>
        <v>34211</v>
      </c>
      <c r="I2437" s="23">
        <v>34218</v>
      </c>
      <c r="J2437" s="119">
        <f>I2437-Supply!H2437</f>
        <v>7</v>
      </c>
      <c r="K2437" s="21"/>
      <c r="L2437" s="50" t="s">
        <v>83</v>
      </c>
      <c r="M2437" s="23">
        <f t="shared" si="1478"/>
        <v>34218</v>
      </c>
      <c r="N2437" s="23">
        <v>34224</v>
      </c>
      <c r="O2437" s="119">
        <f>N2437-Supply!M2437</f>
        <v>6</v>
      </c>
      <c r="P2437" s="21"/>
      <c r="Q2437" s="50" t="s">
        <v>83</v>
      </c>
      <c r="R2437" s="23">
        <f t="shared" si="1479"/>
        <v>34224</v>
      </c>
      <c r="S2437" s="23">
        <v>34232</v>
      </c>
      <c r="T2437" s="119">
        <f>S2437-Supply!R2437</f>
        <v>8</v>
      </c>
      <c r="U2437" s="21"/>
      <c r="V2437" s="50" t="s">
        <v>83</v>
      </c>
      <c r="W2437" s="23">
        <f t="shared" si="1480"/>
        <v>34232</v>
      </c>
      <c r="X2437" s="23">
        <v>34239</v>
      </c>
      <c r="Y2437" s="119">
        <f>X2437-Supply!W2437</f>
        <v>7</v>
      </c>
      <c r="Z2437" s="21"/>
      <c r="AA2437" s="50" t="s">
        <v>83</v>
      </c>
      <c r="AB2437" s="23">
        <f t="shared" si="1481"/>
        <v>34239</v>
      </c>
      <c r="AC2437" s="23">
        <v>34248</v>
      </c>
      <c r="AD2437" s="119">
        <f>AC2437-Supply!AB2437</f>
        <v>9</v>
      </c>
      <c r="AE2437" s="21"/>
      <c r="AF2437" s="50" t="s">
        <v>83</v>
      </c>
      <c r="AG2437" s="23">
        <f t="shared" si="1482"/>
        <v>34248</v>
      </c>
      <c r="AH2437" s="23">
        <v>34255</v>
      </c>
      <c r="AI2437" s="119">
        <f>AH2437-Supply!AG2437</f>
        <v>7</v>
      </c>
    </row>
    <row r="2438" spans="2:35" x14ac:dyDescent="0.35">
      <c r="B2438" s="50" t="s">
        <v>84</v>
      </c>
      <c r="C2438" s="23">
        <v>67888</v>
      </c>
      <c r="D2438" s="23">
        <v>67934</v>
      </c>
      <c r="E2438" s="119">
        <f>D2438-Supply!C2438</f>
        <v>46</v>
      </c>
      <c r="F2438" s="21"/>
      <c r="G2438" s="50" t="s">
        <v>84</v>
      </c>
      <c r="H2438" s="23">
        <f t="shared" si="1477"/>
        <v>67934</v>
      </c>
      <c r="I2438" s="23">
        <v>67945</v>
      </c>
      <c r="J2438" s="119">
        <f>I2438-Supply!H2438</f>
        <v>11</v>
      </c>
      <c r="K2438" s="21"/>
      <c r="L2438" s="50" t="s">
        <v>84</v>
      </c>
      <c r="M2438" s="23">
        <f t="shared" si="1478"/>
        <v>67945</v>
      </c>
      <c r="N2438" s="23">
        <v>67956</v>
      </c>
      <c r="O2438" s="119">
        <f>N2438-Supply!M2438</f>
        <v>11</v>
      </c>
      <c r="P2438" s="21"/>
      <c r="Q2438" s="50" t="s">
        <v>84</v>
      </c>
      <c r="R2438" s="23">
        <f t="shared" si="1479"/>
        <v>67956</v>
      </c>
      <c r="S2438" s="23">
        <v>67972</v>
      </c>
      <c r="T2438" s="119">
        <f>S2438-R2438</f>
        <v>16</v>
      </c>
      <c r="U2438" s="21"/>
      <c r="V2438" s="50" t="s">
        <v>84</v>
      </c>
      <c r="W2438" s="23">
        <f>S2438</f>
        <v>67972</v>
      </c>
      <c r="X2438" s="23">
        <v>68027</v>
      </c>
      <c r="Y2438" s="119">
        <f>X2438-Supply!W2438</f>
        <v>55</v>
      </c>
      <c r="Z2438" s="21"/>
      <c r="AA2438" s="50" t="s">
        <v>84</v>
      </c>
      <c r="AB2438" s="23">
        <f t="shared" si="1481"/>
        <v>68027</v>
      </c>
      <c r="AC2438" s="23">
        <v>68038</v>
      </c>
      <c r="AD2438" s="119">
        <f>AC2438-Supply!AB2438</f>
        <v>11</v>
      </c>
      <c r="AE2438" s="21"/>
      <c r="AF2438" s="50" t="s">
        <v>84</v>
      </c>
      <c r="AG2438" s="23">
        <f t="shared" si="1482"/>
        <v>68038</v>
      </c>
      <c r="AH2438" s="23">
        <v>68054</v>
      </c>
      <c r="AI2438" s="119">
        <f>AH2438-Supply!AG2438</f>
        <v>16</v>
      </c>
    </row>
    <row r="2439" spans="2:35" x14ac:dyDescent="0.35">
      <c r="B2439" s="50" t="s">
        <v>98</v>
      </c>
      <c r="C2439" s="23">
        <v>139852</v>
      </c>
      <c r="D2439" s="23">
        <v>139852</v>
      </c>
      <c r="E2439" s="119">
        <f>D2439-C2439</f>
        <v>0</v>
      </c>
      <c r="F2439" s="21"/>
      <c r="G2439" s="50" t="s">
        <v>98</v>
      </c>
      <c r="H2439" s="23">
        <f t="shared" si="1477"/>
        <v>139852</v>
      </c>
      <c r="I2439" s="23">
        <v>139852</v>
      </c>
      <c r="J2439" s="119">
        <f>I2439-H2439</f>
        <v>0</v>
      </c>
      <c r="K2439" s="21"/>
      <c r="L2439" s="50" t="s">
        <v>98</v>
      </c>
      <c r="M2439" s="23">
        <f>K2440</f>
        <v>0</v>
      </c>
      <c r="N2439" s="23">
        <v>139852</v>
      </c>
      <c r="O2439" s="119">
        <f>N2439-M2439</f>
        <v>139852</v>
      </c>
      <c r="P2439" s="21"/>
      <c r="Q2439" s="50" t="s">
        <v>98</v>
      </c>
      <c r="R2439" s="23">
        <f t="shared" si="1479"/>
        <v>139852</v>
      </c>
      <c r="S2439" s="23">
        <v>139852</v>
      </c>
      <c r="T2439" s="119">
        <f>S2439-R2439</f>
        <v>0</v>
      </c>
      <c r="U2439" s="21"/>
      <c r="V2439" s="50" t="s">
        <v>98</v>
      </c>
      <c r="W2439" s="23">
        <f t="shared" si="1480"/>
        <v>139852</v>
      </c>
      <c r="X2439" s="23">
        <v>139852</v>
      </c>
      <c r="Y2439" s="119">
        <f>X2439-W2439</f>
        <v>0</v>
      </c>
      <c r="Z2439" s="21"/>
      <c r="AA2439" s="50" t="s">
        <v>98</v>
      </c>
      <c r="AB2439" s="23">
        <f t="shared" si="1481"/>
        <v>139852</v>
      </c>
      <c r="AC2439" s="23">
        <v>139852</v>
      </c>
      <c r="AD2439" s="119">
        <f>AC2439-AB2439</f>
        <v>0</v>
      </c>
      <c r="AE2439" s="21"/>
      <c r="AF2439" s="50" t="s">
        <v>98</v>
      </c>
      <c r="AG2439" s="23">
        <f t="shared" si="1482"/>
        <v>139852</v>
      </c>
      <c r="AH2439" s="23">
        <v>139852</v>
      </c>
      <c r="AI2439" s="119">
        <f>AH2439-AG2439</f>
        <v>0</v>
      </c>
    </row>
    <row r="2440" spans="2:35" x14ac:dyDescent="0.35">
      <c r="B2440" s="50" t="s">
        <v>85</v>
      </c>
      <c r="C2440" s="23">
        <v>1082</v>
      </c>
      <c r="D2440" s="23">
        <v>1082</v>
      </c>
      <c r="E2440" s="119">
        <f>D2440-C2440</f>
        <v>0</v>
      </c>
      <c r="F2440" s="21"/>
      <c r="G2440" s="50" t="s">
        <v>85</v>
      </c>
      <c r="H2440" s="23">
        <f t="shared" si="1477"/>
        <v>1082</v>
      </c>
      <c r="I2440" s="23">
        <v>1082</v>
      </c>
      <c r="J2440" s="119">
        <f>I2440-H2440</f>
        <v>0</v>
      </c>
      <c r="K2440" s="21"/>
      <c r="L2440" s="50" t="s">
        <v>85</v>
      </c>
      <c r="M2440" s="23">
        <f t="shared" si="1478"/>
        <v>1082</v>
      </c>
      <c r="N2440" s="23">
        <v>1082</v>
      </c>
      <c r="O2440" s="119">
        <f>N2440-M2440</f>
        <v>0</v>
      </c>
      <c r="P2440" s="21"/>
      <c r="Q2440" s="50" t="s">
        <v>85</v>
      </c>
      <c r="R2440" s="23">
        <f t="shared" si="1479"/>
        <v>1082</v>
      </c>
      <c r="S2440" s="23">
        <v>1082</v>
      </c>
      <c r="T2440" s="119">
        <f>S2440-R2440</f>
        <v>0</v>
      </c>
      <c r="U2440" s="21"/>
      <c r="V2440" s="50" t="s">
        <v>85</v>
      </c>
      <c r="W2440" s="23">
        <f t="shared" si="1480"/>
        <v>1082</v>
      </c>
      <c r="X2440" s="23">
        <v>1082</v>
      </c>
      <c r="Y2440" s="132">
        <f>X2440-W2440</f>
        <v>0</v>
      </c>
      <c r="Z2440" s="21"/>
      <c r="AA2440" s="50" t="s">
        <v>85</v>
      </c>
      <c r="AB2440" s="23">
        <f t="shared" si="1481"/>
        <v>1082</v>
      </c>
      <c r="AC2440" s="23">
        <v>1082</v>
      </c>
      <c r="AD2440" s="119">
        <f>AC2440-AB2440</f>
        <v>0</v>
      </c>
      <c r="AE2440" s="21"/>
      <c r="AF2440" s="50" t="s">
        <v>85</v>
      </c>
      <c r="AG2440" s="23">
        <f t="shared" si="1482"/>
        <v>1082</v>
      </c>
      <c r="AH2440" s="23">
        <v>1082</v>
      </c>
      <c r="AI2440" s="119">
        <f>AH2440-AG2440</f>
        <v>0</v>
      </c>
    </row>
    <row r="2441" spans="2:35" x14ac:dyDescent="0.35">
      <c r="B2441" s="50" t="s">
        <v>86</v>
      </c>
      <c r="C2441" s="23">
        <v>23994</v>
      </c>
      <c r="D2441" s="23">
        <v>24165</v>
      </c>
      <c r="E2441" s="119">
        <f>D2441-C2441</f>
        <v>171</v>
      </c>
      <c r="F2441" s="21"/>
      <c r="G2441" s="50" t="s">
        <v>86</v>
      </c>
      <c r="H2441" s="23">
        <f t="shared" si="1477"/>
        <v>24165</v>
      </c>
      <c r="I2441" s="23">
        <v>24384</v>
      </c>
      <c r="J2441" s="119">
        <f>I2441-H2441</f>
        <v>219</v>
      </c>
      <c r="K2441" s="21"/>
      <c r="L2441" s="50" t="s">
        <v>86</v>
      </c>
      <c r="M2441" s="23">
        <f t="shared" si="1478"/>
        <v>24384</v>
      </c>
      <c r="N2441" s="23">
        <v>24546</v>
      </c>
      <c r="O2441" s="119">
        <f>N2441-M2441</f>
        <v>162</v>
      </c>
      <c r="P2441" s="21"/>
      <c r="Q2441" s="50" t="s">
        <v>86</v>
      </c>
      <c r="R2441" s="23">
        <f t="shared" si="1479"/>
        <v>24546</v>
      </c>
      <c r="S2441" s="23">
        <v>24830</v>
      </c>
      <c r="T2441" s="119">
        <f>S2441-R2441</f>
        <v>284</v>
      </c>
      <c r="U2441" s="21"/>
      <c r="V2441" s="50" t="s">
        <v>86</v>
      </c>
      <c r="W2441" s="23">
        <f t="shared" si="1480"/>
        <v>24830</v>
      </c>
      <c r="X2441" s="23">
        <v>24982</v>
      </c>
      <c r="Y2441" s="132">
        <f>X2441-W2441</f>
        <v>152</v>
      </c>
      <c r="Z2441" s="21"/>
      <c r="AA2441" s="50" t="s">
        <v>86</v>
      </c>
      <c r="AB2441" s="23">
        <f t="shared" si="1481"/>
        <v>24982</v>
      </c>
      <c r="AC2441" s="23">
        <v>25209</v>
      </c>
      <c r="AD2441" s="119">
        <f>AC2441-AB2441</f>
        <v>227</v>
      </c>
      <c r="AE2441" s="21"/>
      <c r="AF2441" s="50" t="s">
        <v>86</v>
      </c>
      <c r="AG2441" s="23">
        <f t="shared" si="1482"/>
        <v>25209</v>
      </c>
      <c r="AH2441" s="23">
        <v>25430</v>
      </c>
      <c r="AI2441" s="119">
        <f>AH2441-AG2441</f>
        <v>221</v>
      </c>
    </row>
    <row r="2442" spans="2:35" x14ac:dyDescent="0.35">
      <c r="B2442" s="50" t="s">
        <v>2180</v>
      </c>
      <c r="C2442" s="23">
        <v>365</v>
      </c>
      <c r="D2442" s="23">
        <v>365</v>
      </c>
      <c r="E2442" s="132">
        <f>D2442-C2442</f>
        <v>0</v>
      </c>
      <c r="F2442" s="21"/>
      <c r="G2442" s="50" t="s">
        <v>2180</v>
      </c>
      <c r="H2442" s="23">
        <f t="shared" si="1477"/>
        <v>365</v>
      </c>
      <c r="I2442" s="23">
        <v>365</v>
      </c>
      <c r="J2442" s="132">
        <f>I2442-H2442</f>
        <v>0</v>
      </c>
      <c r="K2442" s="21"/>
      <c r="L2442" s="50" t="s">
        <v>2180</v>
      </c>
      <c r="M2442" s="23">
        <f t="shared" si="1478"/>
        <v>365</v>
      </c>
      <c r="N2442" s="23">
        <v>365</v>
      </c>
      <c r="O2442" s="132">
        <f>N2442-M2442</f>
        <v>0</v>
      </c>
      <c r="P2442" s="21"/>
      <c r="Q2442" s="50" t="s">
        <v>2180</v>
      </c>
      <c r="R2442" s="23">
        <f t="shared" si="1479"/>
        <v>365</v>
      </c>
      <c r="S2442" s="23">
        <v>368</v>
      </c>
      <c r="T2442" s="132">
        <f>S2442-R2442</f>
        <v>3</v>
      </c>
      <c r="U2442" s="21"/>
      <c r="V2442" s="50" t="s">
        <v>2180</v>
      </c>
      <c r="W2442" s="23">
        <f t="shared" si="1480"/>
        <v>368</v>
      </c>
      <c r="X2442" s="23">
        <v>368</v>
      </c>
      <c r="Y2442" s="132">
        <f>X2442-W2442</f>
        <v>0</v>
      </c>
      <c r="Z2442" s="21"/>
      <c r="AA2442" s="50" t="s">
        <v>2180</v>
      </c>
      <c r="AB2442" s="23">
        <f t="shared" si="1481"/>
        <v>368</v>
      </c>
      <c r="AC2442" s="23">
        <v>368</v>
      </c>
      <c r="AD2442" s="132">
        <f>AC2442-AB2442</f>
        <v>0</v>
      </c>
      <c r="AE2442" s="21"/>
      <c r="AF2442" s="50" t="s">
        <v>2180</v>
      </c>
      <c r="AG2442" s="23">
        <f t="shared" si="1482"/>
        <v>368</v>
      </c>
      <c r="AH2442" s="23">
        <v>368</v>
      </c>
      <c r="AI2442" s="132">
        <f>AH2442-AG2442</f>
        <v>0</v>
      </c>
    </row>
    <row r="2443" spans="2:35" x14ac:dyDescent="0.35">
      <c r="B2443" s="50" t="s">
        <v>93</v>
      </c>
      <c r="C2443" s="40"/>
      <c r="D2443" s="40"/>
      <c r="E2443" s="132">
        <f>E2442+E2441+E2440+E2439+E2438+E2437+E2436</f>
        <v>2354</v>
      </c>
      <c r="F2443" s="21"/>
      <c r="G2443" s="50" t="s">
        <v>93</v>
      </c>
      <c r="H2443" s="23">
        <f t="shared" si="1477"/>
        <v>0</v>
      </c>
      <c r="I2443" s="40"/>
      <c r="J2443" s="132">
        <f>J2442+J2441+J2440+J2439+J2438+J2437+J2436</f>
        <v>1127</v>
      </c>
      <c r="K2443" s="21"/>
      <c r="L2443" s="50" t="s">
        <v>93</v>
      </c>
      <c r="M2443" s="23">
        <f t="shared" si="1478"/>
        <v>0</v>
      </c>
      <c r="N2443" s="40"/>
      <c r="O2443" s="132">
        <f>O2442+O2441+O2440+O2439+O2438+O2437+O2436</f>
        <v>141001</v>
      </c>
      <c r="P2443" s="21"/>
      <c r="Q2443" s="50" t="s">
        <v>93</v>
      </c>
      <c r="R2443" s="23">
        <f t="shared" si="1479"/>
        <v>0</v>
      </c>
      <c r="S2443" s="40"/>
      <c r="T2443" s="132">
        <f>T2442+T2441+T2440+T2439+T2438+T2437+T2436</f>
        <v>2251</v>
      </c>
      <c r="U2443" s="21"/>
      <c r="V2443" s="50" t="s">
        <v>93</v>
      </c>
      <c r="W2443" s="23">
        <f t="shared" si="1480"/>
        <v>0</v>
      </c>
      <c r="X2443" s="23">
        <v>0</v>
      </c>
      <c r="Y2443" s="132">
        <f>Y2442+Y2441+Y2440+Y2439+Y2438+Y2437+Y2436</f>
        <v>1104</v>
      </c>
      <c r="Z2443" s="21"/>
      <c r="AA2443" s="50" t="s">
        <v>93</v>
      </c>
      <c r="AB2443" s="23">
        <f t="shared" si="1481"/>
        <v>0</v>
      </c>
      <c r="AC2443" s="40">
        <v>0</v>
      </c>
      <c r="AD2443" s="132">
        <f>AD2442+AD2441+AD2440+AD2439+AD2438+AD2437+AD2436</f>
        <v>1457</v>
      </c>
      <c r="AE2443" s="21"/>
      <c r="AF2443" s="50" t="s">
        <v>93</v>
      </c>
      <c r="AG2443" s="23">
        <f t="shared" si="1482"/>
        <v>0</v>
      </c>
      <c r="AH2443" s="40">
        <v>0</v>
      </c>
      <c r="AI2443" s="132">
        <f>AI2442+AI2441+AI2440+AI2439+AI2438+AI2437+AI2436</f>
        <v>2464</v>
      </c>
    </row>
    <row r="2444" spans="2:35" x14ac:dyDescent="0.35">
      <c r="B2444" s="50" t="s">
        <v>87</v>
      </c>
      <c r="C2444" s="132">
        <v>1610118</v>
      </c>
      <c r="D2444" s="132">
        <v>1610118</v>
      </c>
      <c r="E2444" s="132">
        <f t="shared" ref="E2444:E2450" si="1483">D2444-C2444</f>
        <v>0</v>
      </c>
      <c r="F2444" s="21"/>
      <c r="G2444" s="50" t="s">
        <v>87</v>
      </c>
      <c r="H2444" s="23">
        <f t="shared" si="1477"/>
        <v>1610118</v>
      </c>
      <c r="I2444" s="132">
        <v>1610118</v>
      </c>
      <c r="J2444" s="132">
        <f t="shared" ref="J2444:J2450" si="1484">I2444-H2444</f>
        <v>0</v>
      </c>
      <c r="K2444" s="21"/>
      <c r="L2444" s="50" t="s">
        <v>87</v>
      </c>
      <c r="M2444" s="23">
        <f t="shared" si="1478"/>
        <v>1610118</v>
      </c>
      <c r="N2444" s="132">
        <v>1610118</v>
      </c>
      <c r="O2444" s="132">
        <f t="shared" ref="O2444:O2450" si="1485">N2444-M2444</f>
        <v>0</v>
      </c>
      <c r="P2444" s="21"/>
      <c r="Q2444" s="50" t="s">
        <v>87</v>
      </c>
      <c r="R2444" s="23">
        <f t="shared" si="1479"/>
        <v>1610118</v>
      </c>
      <c r="S2444" s="132">
        <v>1610118</v>
      </c>
      <c r="T2444" s="132">
        <f t="shared" ref="T2444:T2450" si="1486">S2444-R2444</f>
        <v>0</v>
      </c>
      <c r="U2444" s="21"/>
      <c r="V2444" s="50" t="s">
        <v>87</v>
      </c>
      <c r="W2444" s="23">
        <f t="shared" si="1480"/>
        <v>1610118</v>
      </c>
      <c r="X2444" s="23">
        <v>1610118</v>
      </c>
      <c r="Y2444" s="132">
        <f t="shared" ref="Y2444:Y2450" si="1487">X2444-W2444</f>
        <v>0</v>
      </c>
      <c r="Z2444" s="21"/>
      <c r="AA2444" s="50" t="s">
        <v>87</v>
      </c>
      <c r="AB2444" s="23">
        <f t="shared" si="1481"/>
        <v>1610118</v>
      </c>
      <c r="AC2444" s="132">
        <v>1610118</v>
      </c>
      <c r="AD2444" s="132">
        <f t="shared" ref="AD2444:AD2450" si="1488">AC2444-AB2444</f>
        <v>0</v>
      </c>
      <c r="AE2444" s="21"/>
      <c r="AF2444" s="50" t="s">
        <v>87</v>
      </c>
      <c r="AG2444" s="23">
        <f t="shared" si="1482"/>
        <v>1610118</v>
      </c>
      <c r="AH2444" s="132">
        <v>1610118</v>
      </c>
      <c r="AI2444" s="132">
        <f t="shared" ref="AI2444:AI2450" si="1489">AH2444-AG2444</f>
        <v>0</v>
      </c>
    </row>
    <row r="2445" spans="2:35" x14ac:dyDescent="0.35">
      <c r="B2445" s="50" t="s">
        <v>96</v>
      </c>
      <c r="C2445" s="132">
        <v>989098</v>
      </c>
      <c r="D2445" s="132">
        <v>989409</v>
      </c>
      <c r="E2445" s="132">
        <f t="shared" si="1483"/>
        <v>311</v>
      </c>
      <c r="F2445" s="21"/>
      <c r="G2445" s="50" t="s">
        <v>96</v>
      </c>
      <c r="H2445" s="23">
        <f t="shared" si="1477"/>
        <v>989409</v>
      </c>
      <c r="I2445" s="132">
        <v>989661</v>
      </c>
      <c r="J2445" s="132">
        <f t="shared" si="1484"/>
        <v>252</v>
      </c>
      <c r="K2445" s="21"/>
      <c r="L2445" s="50" t="s">
        <v>96</v>
      </c>
      <c r="M2445" s="23">
        <f t="shared" si="1478"/>
        <v>989661</v>
      </c>
      <c r="N2445" s="132">
        <v>989902</v>
      </c>
      <c r="O2445" s="132">
        <f t="shared" si="1485"/>
        <v>241</v>
      </c>
      <c r="P2445" s="21"/>
      <c r="Q2445" s="50" t="s">
        <v>96</v>
      </c>
      <c r="R2445" s="23">
        <f t="shared" si="1479"/>
        <v>989902</v>
      </c>
      <c r="S2445" s="132">
        <v>990151</v>
      </c>
      <c r="T2445" s="132">
        <f t="shared" si="1486"/>
        <v>249</v>
      </c>
      <c r="U2445" s="21"/>
      <c r="V2445" s="50" t="s">
        <v>96</v>
      </c>
      <c r="W2445" s="23">
        <f t="shared" si="1480"/>
        <v>990151</v>
      </c>
      <c r="X2445" s="23">
        <v>990391</v>
      </c>
      <c r="Y2445" s="132">
        <f t="shared" si="1487"/>
        <v>240</v>
      </c>
      <c r="Z2445" s="21"/>
      <c r="AA2445" s="50" t="s">
        <v>96</v>
      </c>
      <c r="AB2445" s="23">
        <f t="shared" si="1481"/>
        <v>990391</v>
      </c>
      <c r="AC2445" s="132">
        <v>990620</v>
      </c>
      <c r="AD2445" s="132">
        <f t="shared" si="1488"/>
        <v>229</v>
      </c>
      <c r="AE2445" s="21"/>
      <c r="AF2445" s="50" t="s">
        <v>96</v>
      </c>
      <c r="AG2445" s="23">
        <f t="shared" si="1482"/>
        <v>990620</v>
      </c>
      <c r="AH2445" s="132">
        <v>990845</v>
      </c>
      <c r="AI2445" s="132">
        <f t="shared" si="1489"/>
        <v>225</v>
      </c>
    </row>
    <row r="2446" spans="2:35" x14ac:dyDescent="0.35">
      <c r="B2446" s="50" t="s">
        <v>88</v>
      </c>
      <c r="C2446" s="119">
        <v>0</v>
      </c>
      <c r="D2446" s="119">
        <v>0</v>
      </c>
      <c r="E2446" s="119">
        <f t="shared" si="1483"/>
        <v>0</v>
      </c>
      <c r="F2446" s="21"/>
      <c r="G2446" s="50" t="s">
        <v>88</v>
      </c>
      <c r="H2446" s="23">
        <f t="shared" si="1477"/>
        <v>0</v>
      </c>
      <c r="I2446" s="119">
        <v>0</v>
      </c>
      <c r="J2446" s="119">
        <f t="shared" si="1484"/>
        <v>0</v>
      </c>
      <c r="K2446" s="21"/>
      <c r="L2446" s="50" t="s">
        <v>88</v>
      </c>
      <c r="M2446" s="23">
        <f t="shared" si="1478"/>
        <v>0</v>
      </c>
      <c r="N2446" s="119">
        <v>0</v>
      </c>
      <c r="O2446" s="119">
        <f t="shared" si="1485"/>
        <v>0</v>
      </c>
      <c r="P2446" s="21"/>
      <c r="Q2446" s="50" t="s">
        <v>88</v>
      </c>
      <c r="R2446" s="23">
        <f t="shared" si="1479"/>
        <v>0</v>
      </c>
      <c r="S2446" s="119">
        <v>0</v>
      </c>
      <c r="T2446" s="119">
        <f t="shared" si="1486"/>
        <v>0</v>
      </c>
      <c r="U2446" s="21"/>
      <c r="V2446" s="50" t="s">
        <v>88</v>
      </c>
      <c r="W2446" s="23">
        <f t="shared" si="1480"/>
        <v>0</v>
      </c>
      <c r="X2446" s="23">
        <v>0</v>
      </c>
      <c r="Y2446" s="119">
        <f t="shared" si="1487"/>
        <v>0</v>
      </c>
      <c r="Z2446" s="21"/>
      <c r="AA2446" s="50" t="s">
        <v>88</v>
      </c>
      <c r="AB2446" s="23">
        <f t="shared" si="1481"/>
        <v>0</v>
      </c>
      <c r="AC2446" s="119">
        <v>0</v>
      </c>
      <c r="AD2446" s="119">
        <f t="shared" si="1488"/>
        <v>0</v>
      </c>
      <c r="AE2446" s="21"/>
      <c r="AF2446" s="50" t="s">
        <v>88</v>
      </c>
      <c r="AG2446" s="23">
        <f t="shared" si="1482"/>
        <v>0</v>
      </c>
      <c r="AH2446" s="119">
        <v>0</v>
      </c>
      <c r="AI2446" s="119">
        <f t="shared" si="1489"/>
        <v>0</v>
      </c>
    </row>
    <row r="2447" spans="2:35" x14ac:dyDescent="0.35">
      <c r="B2447" s="50" t="s">
        <v>108</v>
      </c>
      <c r="C2447" s="119">
        <v>3544</v>
      </c>
      <c r="D2447" s="119">
        <v>3546</v>
      </c>
      <c r="E2447" s="119">
        <f t="shared" si="1483"/>
        <v>2</v>
      </c>
      <c r="F2447" s="21"/>
      <c r="G2447" s="50" t="s">
        <v>108</v>
      </c>
      <c r="H2447" s="23">
        <f t="shared" si="1477"/>
        <v>3546</v>
      </c>
      <c r="I2447" s="119">
        <v>3547</v>
      </c>
      <c r="J2447" s="119">
        <f t="shared" si="1484"/>
        <v>1</v>
      </c>
      <c r="K2447" s="21"/>
      <c r="L2447" s="50" t="s">
        <v>108</v>
      </c>
      <c r="M2447" s="23">
        <f t="shared" si="1478"/>
        <v>3547</v>
      </c>
      <c r="N2447" s="119">
        <v>3548</v>
      </c>
      <c r="O2447" s="119">
        <f t="shared" si="1485"/>
        <v>1</v>
      </c>
      <c r="P2447" s="21"/>
      <c r="Q2447" s="50" t="s">
        <v>108</v>
      </c>
      <c r="R2447" s="23">
        <f>N2447</f>
        <v>3548</v>
      </c>
      <c r="S2447" s="119">
        <v>3549</v>
      </c>
      <c r="T2447" s="119">
        <f t="shared" si="1486"/>
        <v>1</v>
      </c>
      <c r="U2447" s="21"/>
      <c r="V2447" s="50" t="s">
        <v>108</v>
      </c>
      <c r="W2447" s="23">
        <f t="shared" si="1480"/>
        <v>3549</v>
      </c>
      <c r="X2447" s="23">
        <v>3550</v>
      </c>
      <c r="Y2447" s="119">
        <f t="shared" si="1487"/>
        <v>1</v>
      </c>
      <c r="Z2447" s="21"/>
      <c r="AA2447" s="50" t="s">
        <v>108</v>
      </c>
      <c r="AB2447" s="23">
        <f t="shared" si="1481"/>
        <v>3550</v>
      </c>
      <c r="AC2447" s="119">
        <v>3550</v>
      </c>
      <c r="AD2447" s="119">
        <f t="shared" si="1488"/>
        <v>0</v>
      </c>
      <c r="AE2447" s="21"/>
      <c r="AF2447" s="50" t="s">
        <v>108</v>
      </c>
      <c r="AG2447" s="23">
        <f t="shared" si="1482"/>
        <v>3550</v>
      </c>
      <c r="AH2447" s="119">
        <v>3550</v>
      </c>
      <c r="AI2447" s="119">
        <f t="shared" si="1489"/>
        <v>0</v>
      </c>
    </row>
    <row r="2448" spans="2:35" x14ac:dyDescent="0.35">
      <c r="B2448" s="50" t="s">
        <v>89</v>
      </c>
      <c r="C2448" s="119">
        <v>791199</v>
      </c>
      <c r="D2448" s="119">
        <v>791667</v>
      </c>
      <c r="E2448" s="119">
        <f t="shared" si="1483"/>
        <v>468</v>
      </c>
      <c r="F2448" s="21"/>
      <c r="G2448" s="50" t="s">
        <v>89</v>
      </c>
      <c r="H2448" s="23">
        <f t="shared" si="1477"/>
        <v>791667</v>
      </c>
      <c r="I2448" s="119">
        <v>792050</v>
      </c>
      <c r="J2448" s="119">
        <f t="shared" si="1484"/>
        <v>383</v>
      </c>
      <c r="K2448" s="21"/>
      <c r="L2448" s="50" t="s">
        <v>89</v>
      </c>
      <c r="M2448" s="23">
        <f t="shared" si="1478"/>
        <v>792050</v>
      </c>
      <c r="N2448" s="119">
        <v>792442</v>
      </c>
      <c r="O2448" s="119">
        <f t="shared" si="1485"/>
        <v>392</v>
      </c>
      <c r="P2448" s="21"/>
      <c r="Q2448" s="50" t="s">
        <v>89</v>
      </c>
      <c r="R2448" s="23">
        <f t="shared" si="1479"/>
        <v>792442</v>
      </c>
      <c r="S2448" s="119">
        <v>792796</v>
      </c>
      <c r="T2448" s="119">
        <f t="shared" si="1486"/>
        <v>354</v>
      </c>
      <c r="U2448" s="21"/>
      <c r="V2448" s="50" t="s">
        <v>89</v>
      </c>
      <c r="W2448" s="23">
        <f t="shared" si="1480"/>
        <v>792796</v>
      </c>
      <c r="X2448" s="23">
        <v>793121</v>
      </c>
      <c r="Y2448" s="119">
        <f t="shared" si="1487"/>
        <v>325</v>
      </c>
      <c r="Z2448" s="21"/>
      <c r="AA2448" s="50" t="s">
        <v>89</v>
      </c>
      <c r="AB2448" s="23">
        <f t="shared" si="1481"/>
        <v>793121</v>
      </c>
      <c r="AC2448" s="119">
        <v>793624</v>
      </c>
      <c r="AD2448" s="119">
        <f t="shared" si="1488"/>
        <v>503</v>
      </c>
      <c r="AE2448" s="21"/>
      <c r="AF2448" s="50" t="s">
        <v>89</v>
      </c>
      <c r="AG2448" s="23">
        <f t="shared" si="1482"/>
        <v>793624</v>
      </c>
      <c r="AH2448" s="119">
        <v>794105</v>
      </c>
      <c r="AI2448" s="119">
        <f t="shared" si="1489"/>
        <v>481</v>
      </c>
    </row>
    <row r="2449" spans="1:35" x14ac:dyDescent="0.35">
      <c r="B2449" s="50" t="s">
        <v>90</v>
      </c>
      <c r="C2449" s="132">
        <v>450473</v>
      </c>
      <c r="D2449" s="132">
        <v>450687</v>
      </c>
      <c r="E2449" s="119">
        <f t="shared" si="1483"/>
        <v>214</v>
      </c>
      <c r="F2449" s="21"/>
      <c r="G2449" s="50" t="s">
        <v>90</v>
      </c>
      <c r="H2449" s="23">
        <f t="shared" si="1477"/>
        <v>450687</v>
      </c>
      <c r="I2449" s="132">
        <v>450806</v>
      </c>
      <c r="J2449" s="119">
        <f t="shared" si="1484"/>
        <v>119</v>
      </c>
      <c r="K2449" s="21"/>
      <c r="L2449" s="50" t="s">
        <v>90</v>
      </c>
      <c r="M2449" s="23">
        <f t="shared" si="1478"/>
        <v>450806</v>
      </c>
      <c r="N2449" s="132">
        <v>450997</v>
      </c>
      <c r="O2449" s="119">
        <f t="shared" si="1485"/>
        <v>191</v>
      </c>
      <c r="P2449" s="21"/>
      <c r="Q2449" s="50" t="s">
        <v>90</v>
      </c>
      <c r="R2449" s="23">
        <f t="shared" si="1479"/>
        <v>450997</v>
      </c>
      <c r="S2449" s="132">
        <v>451079</v>
      </c>
      <c r="T2449" s="119">
        <f t="shared" si="1486"/>
        <v>82</v>
      </c>
      <c r="U2449" s="21"/>
      <c r="V2449" s="50" t="s">
        <v>90</v>
      </c>
      <c r="W2449" s="23">
        <f t="shared" si="1480"/>
        <v>451079</v>
      </c>
      <c r="X2449" s="23">
        <v>451394</v>
      </c>
      <c r="Y2449" s="119">
        <f t="shared" si="1487"/>
        <v>315</v>
      </c>
      <c r="Z2449" s="21"/>
      <c r="AA2449" s="50" t="s">
        <v>90</v>
      </c>
      <c r="AB2449" s="23">
        <f t="shared" si="1481"/>
        <v>451394</v>
      </c>
      <c r="AC2449" s="132">
        <v>451743</v>
      </c>
      <c r="AD2449" s="119">
        <f t="shared" si="1488"/>
        <v>349</v>
      </c>
      <c r="AE2449" s="21"/>
      <c r="AF2449" s="50" t="s">
        <v>90</v>
      </c>
      <c r="AG2449" s="23">
        <f t="shared" si="1482"/>
        <v>451743</v>
      </c>
      <c r="AH2449" s="132">
        <v>452113</v>
      </c>
      <c r="AI2449" s="119">
        <f t="shared" si="1489"/>
        <v>370</v>
      </c>
    </row>
    <row r="2450" spans="1:35" x14ac:dyDescent="0.35">
      <c r="B2450" s="50" t="s">
        <v>91</v>
      </c>
      <c r="C2450" s="132">
        <v>1524566</v>
      </c>
      <c r="D2450" s="132">
        <v>1526196</v>
      </c>
      <c r="E2450" s="119">
        <f t="shared" si="1483"/>
        <v>1630</v>
      </c>
      <c r="F2450" s="21"/>
      <c r="G2450" s="50" t="s">
        <v>91</v>
      </c>
      <c r="H2450" s="23">
        <f t="shared" si="1477"/>
        <v>1526196</v>
      </c>
      <c r="I2450" s="132">
        <v>1527042</v>
      </c>
      <c r="J2450" s="132">
        <f t="shared" si="1484"/>
        <v>846</v>
      </c>
      <c r="K2450" s="21"/>
      <c r="L2450" s="50" t="s">
        <v>91</v>
      </c>
      <c r="M2450" s="23">
        <f t="shared" si="1478"/>
        <v>1527042</v>
      </c>
      <c r="N2450" s="132">
        <v>1527710</v>
      </c>
      <c r="O2450" s="119">
        <f t="shared" si="1485"/>
        <v>668</v>
      </c>
      <c r="P2450" s="21"/>
      <c r="Q2450" s="50" t="s">
        <v>91</v>
      </c>
      <c r="R2450" s="23">
        <f t="shared" si="1479"/>
        <v>1527710</v>
      </c>
      <c r="S2450" s="132">
        <v>1529366</v>
      </c>
      <c r="T2450" s="119">
        <f t="shared" si="1486"/>
        <v>1656</v>
      </c>
      <c r="U2450" s="21"/>
      <c r="V2450" s="50" t="s">
        <v>91</v>
      </c>
      <c r="W2450" s="23">
        <f t="shared" si="1480"/>
        <v>1529366</v>
      </c>
      <c r="X2450" s="23">
        <v>1530085</v>
      </c>
      <c r="Y2450" s="119">
        <f t="shared" si="1487"/>
        <v>719</v>
      </c>
      <c r="Z2450" s="21"/>
      <c r="AA2450" s="50" t="s">
        <v>91</v>
      </c>
      <c r="AB2450" s="23">
        <f t="shared" si="1481"/>
        <v>1530085</v>
      </c>
      <c r="AC2450" s="132">
        <v>1530913</v>
      </c>
      <c r="AD2450" s="119">
        <f t="shared" si="1488"/>
        <v>828</v>
      </c>
      <c r="AE2450" s="21"/>
      <c r="AF2450" s="50" t="s">
        <v>91</v>
      </c>
      <c r="AG2450" s="23">
        <f t="shared" si="1482"/>
        <v>1530913</v>
      </c>
      <c r="AH2450" s="132">
        <v>1532675</v>
      </c>
      <c r="AI2450" s="119">
        <f t="shared" si="1489"/>
        <v>1762</v>
      </c>
    </row>
    <row r="2451" spans="1:35" x14ac:dyDescent="0.35">
      <c r="B2451" s="50" t="s">
        <v>94</v>
      </c>
      <c r="C2451" s="119"/>
      <c r="D2451" s="119"/>
      <c r="E2451" s="119">
        <f>SUM(E2444:E2450)</f>
        <v>2625</v>
      </c>
      <c r="F2451" s="21"/>
      <c r="G2451" s="50" t="s">
        <v>94</v>
      </c>
      <c r="H2451" s="23">
        <f t="shared" si="1477"/>
        <v>0</v>
      </c>
      <c r="I2451" s="119"/>
      <c r="J2451" s="119">
        <f>SUM(J2444:J2450)</f>
        <v>1601</v>
      </c>
      <c r="K2451" s="21"/>
      <c r="L2451" s="50" t="s">
        <v>94</v>
      </c>
      <c r="M2451" s="23">
        <f t="shared" si="1478"/>
        <v>0</v>
      </c>
      <c r="N2451" s="119"/>
      <c r="O2451" s="119">
        <f>SUM(O2444:O2450)</f>
        <v>1493</v>
      </c>
      <c r="P2451" s="21"/>
      <c r="Q2451" s="50" t="s">
        <v>94</v>
      </c>
      <c r="R2451" s="23">
        <f t="shared" si="1479"/>
        <v>0</v>
      </c>
      <c r="S2451" s="119">
        <v>0</v>
      </c>
      <c r="T2451" s="119">
        <f>SUM(T2444:T2450)</f>
        <v>2342</v>
      </c>
      <c r="U2451" s="21"/>
      <c r="V2451" s="50" t="s">
        <v>94</v>
      </c>
      <c r="W2451" s="23">
        <f t="shared" si="1480"/>
        <v>0</v>
      </c>
      <c r="X2451" s="23">
        <v>0</v>
      </c>
      <c r="Y2451" s="119">
        <f>SUM(Y2444:Y2450)</f>
        <v>1600</v>
      </c>
      <c r="Z2451" s="21"/>
      <c r="AA2451" s="50" t="s">
        <v>94</v>
      </c>
      <c r="AB2451" s="23">
        <f t="shared" si="1481"/>
        <v>0</v>
      </c>
      <c r="AC2451" s="119">
        <v>0</v>
      </c>
      <c r="AD2451" s="119">
        <f>SUM(AD2444:AD2450)</f>
        <v>1909</v>
      </c>
      <c r="AE2451" s="21"/>
      <c r="AF2451" s="50" t="s">
        <v>94</v>
      </c>
      <c r="AG2451" s="23">
        <f t="shared" si="1482"/>
        <v>0</v>
      </c>
      <c r="AH2451" s="119">
        <v>0</v>
      </c>
      <c r="AI2451" s="119">
        <f>SUM(AI2444:AI2450)</f>
        <v>2838</v>
      </c>
    </row>
    <row r="2452" spans="1:35" x14ac:dyDescent="0.35">
      <c r="B2452" s="50" t="s">
        <v>97</v>
      </c>
      <c r="C2452" s="132">
        <v>676473</v>
      </c>
      <c r="D2452" s="132">
        <v>676753</v>
      </c>
      <c r="E2452" s="119">
        <f>D2452-C2452</f>
        <v>280</v>
      </c>
      <c r="F2452" s="21"/>
      <c r="G2452" s="50" t="s">
        <v>97</v>
      </c>
      <c r="H2452" s="23">
        <f t="shared" si="1477"/>
        <v>676753</v>
      </c>
      <c r="I2452" s="132">
        <v>676998</v>
      </c>
      <c r="J2452" s="119">
        <f>I2452-H2452</f>
        <v>245</v>
      </c>
      <c r="K2452" s="21"/>
      <c r="L2452" s="50" t="s">
        <v>97</v>
      </c>
      <c r="M2452" s="23">
        <f t="shared" si="1478"/>
        <v>676998</v>
      </c>
      <c r="N2452" s="132">
        <v>677340</v>
      </c>
      <c r="O2452" s="119">
        <f>N2452-M2452</f>
        <v>342</v>
      </c>
      <c r="P2452" s="21"/>
      <c r="Q2452" s="50" t="s">
        <v>97</v>
      </c>
      <c r="R2452" s="23">
        <f t="shared" si="1479"/>
        <v>677340</v>
      </c>
      <c r="S2452" s="132">
        <v>677552</v>
      </c>
      <c r="T2452" s="119">
        <f>S2452-R2452</f>
        <v>212</v>
      </c>
      <c r="U2452" s="21"/>
      <c r="V2452" s="50" t="s">
        <v>97</v>
      </c>
      <c r="W2452" s="23">
        <f t="shared" si="1480"/>
        <v>677552</v>
      </c>
      <c r="X2452" s="23">
        <v>677821</v>
      </c>
      <c r="Y2452" s="119">
        <f>X2452-W2452</f>
        <v>269</v>
      </c>
      <c r="Z2452" s="21"/>
      <c r="AA2452" s="50" t="s">
        <v>97</v>
      </c>
      <c r="AB2452" s="23">
        <f t="shared" si="1481"/>
        <v>677821</v>
      </c>
      <c r="AC2452" s="132">
        <v>678144</v>
      </c>
      <c r="AD2452" s="119">
        <f>AC2452-AB2452</f>
        <v>323</v>
      </c>
      <c r="AE2452" s="21"/>
      <c r="AF2452" s="50" t="s">
        <v>97</v>
      </c>
      <c r="AG2452" s="23">
        <f t="shared" si="1482"/>
        <v>678144</v>
      </c>
      <c r="AH2452" s="132">
        <v>678433</v>
      </c>
      <c r="AI2452" s="119">
        <f>AH2452-AG2452</f>
        <v>289</v>
      </c>
    </row>
    <row r="2453" spans="1:35" x14ac:dyDescent="0.35">
      <c r="B2453" s="29" t="s">
        <v>130</v>
      </c>
      <c r="C2453" s="133"/>
      <c r="D2453" s="133" t="s">
        <v>2187</v>
      </c>
      <c r="E2453" s="121">
        <f>E2452+E2451+E2443+E2434+E2433+E2432+E2431+E2430</f>
        <v>6485</v>
      </c>
      <c r="F2453" s="21"/>
      <c r="G2453" s="29" t="s">
        <v>130</v>
      </c>
      <c r="H2453" s="23" t="str">
        <f t="shared" si="1477"/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I2453" s="133"/>
      <c r="J2453" s="121">
        <f>J2452+J2451+J2443+J2434+J2433+J2432+J2431+J2430</f>
        <v>5754</v>
      </c>
      <c r="K2453" s="21"/>
      <c r="L2453" s="29" t="s">
        <v>130</v>
      </c>
      <c r="M2453" s="23">
        <f t="shared" si="1478"/>
        <v>0</v>
      </c>
      <c r="N2453" s="133"/>
      <c r="O2453" s="121">
        <f>O2452+O2451+O2443+O2434+O2433+O2432+O2431+O2430</f>
        <v>145163</v>
      </c>
      <c r="P2453" s="21"/>
      <c r="Q2453" s="29" t="s">
        <v>130</v>
      </c>
      <c r="R2453" s="23">
        <f t="shared" si="1479"/>
        <v>0</v>
      </c>
      <c r="S2453" s="133">
        <v>0</v>
      </c>
      <c r="T2453" s="121">
        <f>T2452+T2451+T2443+T2434+T2433+T2432+T2431+T2430</f>
        <v>6413</v>
      </c>
      <c r="U2453" s="21"/>
      <c r="V2453" s="29" t="s">
        <v>130</v>
      </c>
      <c r="W2453" s="23">
        <f t="shared" si="1480"/>
        <v>0</v>
      </c>
      <c r="X2453" s="133"/>
      <c r="Y2453" s="121">
        <f>Y2452+Y2451+Y2443+Y2434+Y2433+Y2432+Y2431+Y2430</f>
        <v>5553</v>
      </c>
      <c r="Z2453" s="21"/>
      <c r="AA2453" s="29" t="s">
        <v>130</v>
      </c>
      <c r="AB2453" s="23">
        <f t="shared" si="1481"/>
        <v>0</v>
      </c>
      <c r="AC2453" s="133"/>
      <c r="AD2453" s="121">
        <f>AD2452+AD2451+AD2443+AD2434+AD2433+AD2432+AD2431+AD2430</f>
        <v>5875</v>
      </c>
      <c r="AE2453" s="21"/>
      <c r="AF2453" s="29" t="s">
        <v>130</v>
      </c>
      <c r="AG2453" s="23">
        <f t="shared" si="1482"/>
        <v>0</v>
      </c>
      <c r="AH2453" s="133"/>
      <c r="AI2453" s="121">
        <f>AI2452+AI2451+AI2443+AI2434+AI2433+AI2432+AI2431+AI2430</f>
        <v>8007</v>
      </c>
    </row>
    <row r="2454" spans="1:35" x14ac:dyDescent="0.35">
      <c r="B2454" s="21"/>
      <c r="C2454" s="123"/>
      <c r="D2454" s="123"/>
      <c r="E2454" s="124">
        <f>E2453-E2436+471</f>
        <v>4826</v>
      </c>
      <c r="F2454" s="21"/>
      <c r="G2454" s="21"/>
      <c r="H2454" s="23">
        <f t="shared" si="1477"/>
        <v>0</v>
      </c>
      <c r="I2454" s="123"/>
      <c r="J2454" s="124">
        <f>J2453-J2436+471</f>
        <v>5335</v>
      </c>
      <c r="K2454" s="21"/>
      <c r="L2454" s="21"/>
      <c r="M2454" s="23">
        <f t="shared" si="1478"/>
        <v>0</v>
      </c>
      <c r="N2454" s="123"/>
      <c r="O2454" s="124">
        <f>O2453-O2436+471</f>
        <v>144664</v>
      </c>
      <c r="P2454" s="21"/>
      <c r="Q2454" s="21"/>
      <c r="R2454" s="23">
        <f t="shared" si="1479"/>
        <v>0</v>
      </c>
      <c r="S2454" s="123">
        <v>0</v>
      </c>
      <c r="T2454" s="124">
        <f>T2453-T2436+471</f>
        <v>4944</v>
      </c>
      <c r="U2454" s="21"/>
      <c r="V2454" s="21"/>
      <c r="W2454" s="23">
        <f t="shared" si="1480"/>
        <v>0</v>
      </c>
      <c r="X2454" s="123"/>
      <c r="Y2454" s="124">
        <f>Y2453-Y2436+471</f>
        <v>5134</v>
      </c>
      <c r="Z2454" s="21"/>
      <c r="AA2454" s="21"/>
      <c r="AB2454" s="23">
        <f t="shared" si="1481"/>
        <v>0</v>
      </c>
      <c r="AC2454" s="123"/>
      <c r="AD2454" s="124">
        <f>AD2453-AD2436+471</f>
        <v>5136</v>
      </c>
      <c r="AE2454" s="21"/>
      <c r="AF2454" s="21"/>
      <c r="AG2454" s="23">
        <f t="shared" si="1482"/>
        <v>0</v>
      </c>
      <c r="AH2454" s="123"/>
      <c r="AI2454" s="124">
        <f>AI2453-AI2436+471</f>
        <v>6258</v>
      </c>
    </row>
    <row r="2456" spans="1:35" x14ac:dyDescent="0.35">
      <c r="A2456" s="21"/>
      <c r="B2456" s="117" t="s">
        <v>114</v>
      </c>
      <c r="C2456" s="292" t="s">
        <v>1464</v>
      </c>
      <c r="D2456" s="293"/>
      <c r="E2456" s="294"/>
      <c r="F2456" s="21"/>
      <c r="G2456" s="117" t="s">
        <v>114</v>
      </c>
      <c r="H2456" s="292" t="s">
        <v>1465</v>
      </c>
      <c r="I2456" s="293"/>
      <c r="J2456" s="294"/>
      <c r="K2456" s="21"/>
      <c r="L2456" s="117" t="s">
        <v>114</v>
      </c>
      <c r="M2456" s="292" t="s">
        <v>1466</v>
      </c>
      <c r="N2456" s="293"/>
      <c r="O2456" s="294"/>
      <c r="P2456" s="21"/>
      <c r="Q2456" s="117" t="s">
        <v>114</v>
      </c>
      <c r="R2456" s="292" t="s">
        <v>1467</v>
      </c>
      <c r="S2456" s="293"/>
      <c r="T2456" s="294"/>
      <c r="U2456" s="21"/>
      <c r="V2456" s="117" t="s">
        <v>114</v>
      </c>
      <c r="W2456" s="292" t="s">
        <v>1470</v>
      </c>
      <c r="X2456" s="293"/>
      <c r="Y2456" s="294"/>
      <c r="Z2456" s="21"/>
      <c r="AA2456" s="117" t="s">
        <v>114</v>
      </c>
      <c r="AB2456" s="292" t="s">
        <v>1472</v>
      </c>
      <c r="AC2456" s="293"/>
      <c r="AD2456" s="294"/>
      <c r="AE2456" s="21"/>
      <c r="AF2456" s="117" t="s">
        <v>114</v>
      </c>
      <c r="AG2456" s="292" t="s">
        <v>1475</v>
      </c>
      <c r="AH2456" s="293"/>
      <c r="AI2456" s="294"/>
    </row>
    <row r="2457" spans="1:35" x14ac:dyDescent="0.35">
      <c r="A2457" s="21"/>
      <c r="B2457" s="50"/>
      <c r="C2457" s="118" t="s">
        <v>81</v>
      </c>
      <c r="D2457" s="118" t="s">
        <v>82</v>
      </c>
      <c r="E2457" s="118" t="s">
        <v>95</v>
      </c>
      <c r="F2457" s="21"/>
      <c r="G2457" s="50"/>
      <c r="H2457" s="118" t="s">
        <v>81</v>
      </c>
      <c r="I2457" s="118" t="s">
        <v>82</v>
      </c>
      <c r="J2457" s="118" t="s">
        <v>95</v>
      </c>
      <c r="K2457" s="21"/>
      <c r="L2457" s="50"/>
      <c r="M2457" s="118" t="s">
        <v>81</v>
      </c>
      <c r="N2457" s="118" t="s">
        <v>82</v>
      </c>
      <c r="O2457" s="118" t="s">
        <v>95</v>
      </c>
      <c r="P2457" s="21"/>
      <c r="Q2457" s="50"/>
      <c r="R2457" s="118" t="s">
        <v>81</v>
      </c>
      <c r="S2457" s="118" t="s">
        <v>82</v>
      </c>
      <c r="T2457" s="118" t="s">
        <v>95</v>
      </c>
      <c r="U2457" s="21"/>
      <c r="V2457" s="50"/>
      <c r="W2457" s="118" t="s">
        <v>81</v>
      </c>
      <c r="X2457" s="118" t="s">
        <v>82</v>
      </c>
      <c r="Y2457" s="118" t="s">
        <v>95</v>
      </c>
      <c r="Z2457" s="21"/>
      <c r="AA2457" s="50"/>
      <c r="AB2457" s="118" t="s">
        <v>81</v>
      </c>
      <c r="AC2457" s="118" t="s">
        <v>82</v>
      </c>
      <c r="AD2457" s="118" t="s">
        <v>95</v>
      </c>
      <c r="AE2457" s="21"/>
      <c r="AF2457" s="50"/>
      <c r="AG2457" s="118" t="s">
        <v>81</v>
      </c>
      <c r="AH2457" s="118" t="s">
        <v>82</v>
      </c>
      <c r="AI2457" s="118" t="s">
        <v>95</v>
      </c>
    </row>
    <row r="2458" spans="1:35" x14ac:dyDescent="0.35">
      <c r="A2458" s="21"/>
      <c r="B2458" s="50" t="s">
        <v>92</v>
      </c>
      <c r="C2458" s="23">
        <v>555884</v>
      </c>
      <c r="D2458" s="23">
        <v>555965</v>
      </c>
      <c r="E2458" s="119">
        <v>810</v>
      </c>
      <c r="F2458" s="21"/>
      <c r="G2458" s="50" t="s">
        <v>92</v>
      </c>
      <c r="H2458" s="23">
        <f>D2458:D2481</f>
        <v>555965</v>
      </c>
      <c r="I2458" s="23">
        <v>556023</v>
      </c>
      <c r="J2458" s="119">
        <v>880</v>
      </c>
      <c r="K2458" s="21"/>
      <c r="L2458" s="50" t="s">
        <v>92</v>
      </c>
      <c r="M2458" s="23">
        <f>I2458:I2482</f>
        <v>556023</v>
      </c>
      <c r="N2458" s="23"/>
      <c r="O2458" s="119">
        <f>(N2458-M2458)*10</f>
        <v>-5560230</v>
      </c>
      <c r="P2458" s="21"/>
      <c r="Q2458" s="50" t="s">
        <v>92</v>
      </c>
      <c r="R2458" s="23">
        <v>555884</v>
      </c>
      <c r="S2458" s="23">
        <v>555965</v>
      </c>
      <c r="T2458" s="119">
        <f>(S2458-R2458)*10</f>
        <v>810</v>
      </c>
      <c r="U2458" s="21"/>
      <c r="V2458" s="50" t="s">
        <v>92</v>
      </c>
      <c r="W2458" s="40">
        <f>S2458:S2482</f>
        <v>555965</v>
      </c>
      <c r="X2458" s="23">
        <v>556023</v>
      </c>
      <c r="Y2458" s="119">
        <f>(X2458-W2458)*10</f>
        <v>580</v>
      </c>
      <c r="Z2458" s="21"/>
      <c r="AA2458" s="50" t="s">
        <v>92</v>
      </c>
      <c r="AB2458" s="40">
        <f>X2458:X2482</f>
        <v>556023</v>
      </c>
      <c r="AC2458" s="23">
        <v>556161</v>
      </c>
      <c r="AD2458" s="119">
        <f>(AC2458-AB2458)*10</f>
        <v>1380</v>
      </c>
      <c r="AE2458" s="21"/>
      <c r="AF2458" s="50" t="s">
        <v>92</v>
      </c>
      <c r="AG2458" s="40">
        <f>AC2458:AC2481</f>
        <v>556161</v>
      </c>
      <c r="AH2458" s="23">
        <v>556700</v>
      </c>
      <c r="AI2458" s="119">
        <f>(AH2458-AG2458)*10</f>
        <v>5390</v>
      </c>
    </row>
    <row r="2459" spans="1:35" x14ac:dyDescent="0.35">
      <c r="A2459" s="21"/>
      <c r="B2459" s="50" t="s">
        <v>6</v>
      </c>
      <c r="C2459" s="23">
        <v>443116</v>
      </c>
      <c r="D2459" s="23">
        <v>443354</v>
      </c>
      <c r="E2459" s="119">
        <f>D2459-C2459</f>
        <v>238</v>
      </c>
      <c r="F2459" s="21"/>
      <c r="G2459" s="50" t="s">
        <v>6</v>
      </c>
      <c r="H2459" s="23">
        <f>D2459:D2482</f>
        <v>443354</v>
      </c>
      <c r="I2459" s="23">
        <v>444720</v>
      </c>
      <c r="J2459" s="119">
        <f>I2459-H2459</f>
        <v>1366</v>
      </c>
      <c r="K2459" s="21"/>
      <c r="L2459" s="50" t="s">
        <v>6</v>
      </c>
      <c r="M2459" s="23">
        <f t="shared" ref="M2459:M2480" si="1490">I2459:I2483</f>
        <v>444720</v>
      </c>
      <c r="N2459" s="23">
        <v>445734</v>
      </c>
      <c r="O2459" s="119">
        <f>N2459-M2459</f>
        <v>1014</v>
      </c>
      <c r="P2459" s="21"/>
      <c r="Q2459" s="50" t="s">
        <v>6</v>
      </c>
      <c r="R2459" s="23">
        <v>443354</v>
      </c>
      <c r="S2459" s="23">
        <v>446612</v>
      </c>
      <c r="T2459" s="119">
        <f>S2459-R2459</f>
        <v>3258</v>
      </c>
      <c r="U2459" s="21"/>
      <c r="V2459" s="50" t="s">
        <v>6</v>
      </c>
      <c r="W2459" s="40">
        <f t="shared" ref="W2459:W2481" si="1491">S2459:S2483</f>
        <v>446612</v>
      </c>
      <c r="X2459" s="23">
        <v>447445</v>
      </c>
      <c r="Y2459" s="119">
        <f>X2459-W2459</f>
        <v>833</v>
      </c>
      <c r="Z2459" s="21"/>
      <c r="AA2459" s="50" t="s">
        <v>6</v>
      </c>
      <c r="AB2459" s="40">
        <f t="shared" ref="AB2459:AB2481" si="1492">X2459:X2483</f>
        <v>447445</v>
      </c>
      <c r="AC2459" s="23">
        <v>448121</v>
      </c>
      <c r="AD2459" s="119">
        <f>AC2459-AB2459</f>
        <v>676</v>
      </c>
      <c r="AE2459" s="21"/>
      <c r="AF2459" s="50" t="s">
        <v>6</v>
      </c>
      <c r="AG2459" s="40">
        <f t="shared" ref="AG2459:AG2481" si="1493">AC2459:AC2482</f>
        <v>448121</v>
      </c>
      <c r="AH2459" s="23">
        <v>448957</v>
      </c>
      <c r="AI2459" s="119">
        <f>AH2459-AG2459</f>
        <v>836</v>
      </c>
    </row>
    <row r="2460" spans="1:35" x14ac:dyDescent="0.35">
      <c r="A2460" s="21"/>
      <c r="B2460" s="50" t="s">
        <v>103</v>
      </c>
      <c r="C2460" s="23">
        <v>351620</v>
      </c>
      <c r="D2460" s="23">
        <v>352360</v>
      </c>
      <c r="E2460" s="119">
        <f>D2460-C2460</f>
        <v>740</v>
      </c>
      <c r="F2460" s="21"/>
      <c r="G2460" s="50" t="s">
        <v>103</v>
      </c>
      <c r="H2460" s="23">
        <f t="shared" ref="H2460:H2480" si="1494">D2460:D2483</f>
        <v>352360</v>
      </c>
      <c r="I2460" s="23">
        <v>353830</v>
      </c>
      <c r="J2460" s="119">
        <f>I2460-H2460</f>
        <v>1470</v>
      </c>
      <c r="K2460" s="21"/>
      <c r="L2460" s="50" t="s">
        <v>103</v>
      </c>
      <c r="M2460" s="23">
        <f t="shared" si="1490"/>
        <v>353830</v>
      </c>
      <c r="N2460" s="23">
        <v>354570</v>
      </c>
      <c r="O2460" s="119">
        <f>N2460-M2460</f>
        <v>740</v>
      </c>
      <c r="P2460" s="21"/>
      <c r="Q2460" s="50" t="s">
        <v>103</v>
      </c>
      <c r="R2460" s="23">
        <f t="shared" ref="R2460:R2481" si="1495">N2460:N2484</f>
        <v>354570</v>
      </c>
      <c r="S2460" s="23">
        <v>355310</v>
      </c>
      <c r="T2460" s="119">
        <f>S2460-R2460</f>
        <v>740</v>
      </c>
      <c r="U2460" s="21"/>
      <c r="V2460" s="50" t="s">
        <v>103</v>
      </c>
      <c r="W2460" s="40">
        <f t="shared" si="1491"/>
        <v>355310</v>
      </c>
      <c r="X2460" s="23">
        <v>356040</v>
      </c>
      <c r="Y2460" s="119">
        <f>X2460-W2460</f>
        <v>730</v>
      </c>
      <c r="Z2460" s="21"/>
      <c r="AA2460" s="50" t="s">
        <v>103</v>
      </c>
      <c r="AB2460" s="40">
        <f t="shared" si="1492"/>
        <v>356040</v>
      </c>
      <c r="AC2460" s="23">
        <v>356669</v>
      </c>
      <c r="AD2460" s="119">
        <f>AC2460-AB2460</f>
        <v>629</v>
      </c>
      <c r="AE2460" s="21"/>
      <c r="AF2460" s="50" t="s">
        <v>103</v>
      </c>
      <c r="AG2460" s="40">
        <f t="shared" si="1493"/>
        <v>356669</v>
      </c>
      <c r="AH2460" s="23">
        <v>357385</v>
      </c>
      <c r="AI2460" s="119">
        <f>AH2460-AG2460</f>
        <v>716</v>
      </c>
    </row>
    <row r="2461" spans="1:35" x14ac:dyDescent="0.35">
      <c r="A2461" s="21"/>
      <c r="B2461" s="28" t="s">
        <v>100</v>
      </c>
      <c r="C2461" s="23">
        <v>256134</v>
      </c>
      <c r="D2461" s="23">
        <v>256378</v>
      </c>
      <c r="E2461" s="119">
        <f>D2461-C2461</f>
        <v>244</v>
      </c>
      <c r="F2461" s="21"/>
      <c r="G2461" s="28" t="s">
        <v>100</v>
      </c>
      <c r="H2461" s="23">
        <f t="shared" si="1494"/>
        <v>256378</v>
      </c>
      <c r="I2461" s="23">
        <v>256665</v>
      </c>
      <c r="J2461" s="119">
        <f>I2461-H2461</f>
        <v>287</v>
      </c>
      <c r="K2461" s="21"/>
      <c r="L2461" s="28" t="s">
        <v>100</v>
      </c>
      <c r="M2461" s="23">
        <f t="shared" si="1490"/>
        <v>256665</v>
      </c>
      <c r="N2461" s="23">
        <v>256925</v>
      </c>
      <c r="O2461" s="119">
        <f>N2461-M2461</f>
        <v>260</v>
      </c>
      <c r="P2461" s="21"/>
      <c r="Q2461" s="28" t="s">
        <v>100</v>
      </c>
      <c r="R2461" s="23">
        <f t="shared" si="1495"/>
        <v>256925</v>
      </c>
      <c r="S2461" s="23">
        <v>257123</v>
      </c>
      <c r="T2461" s="119">
        <f>S2461-R2461</f>
        <v>198</v>
      </c>
      <c r="U2461" s="21"/>
      <c r="V2461" s="28" t="s">
        <v>100</v>
      </c>
      <c r="W2461" s="40">
        <f t="shared" si="1491"/>
        <v>257123</v>
      </c>
      <c r="X2461" s="23">
        <v>257410</v>
      </c>
      <c r="Y2461" s="119">
        <f>X2461-W2461</f>
        <v>287</v>
      </c>
      <c r="Z2461" s="21"/>
      <c r="AA2461" s="28" t="s">
        <v>100</v>
      </c>
      <c r="AB2461" s="40">
        <f t="shared" si="1492"/>
        <v>257410</v>
      </c>
      <c r="AC2461" s="23">
        <v>257670</v>
      </c>
      <c r="AD2461" s="119">
        <f>AC2461-AB2461</f>
        <v>260</v>
      </c>
      <c r="AE2461" s="21"/>
      <c r="AF2461" s="28" t="s">
        <v>100</v>
      </c>
      <c r="AG2461" s="40">
        <f t="shared" si="1493"/>
        <v>257670</v>
      </c>
      <c r="AH2461" s="23">
        <v>257868</v>
      </c>
      <c r="AI2461" s="119">
        <f>AH2461-AG2461</f>
        <v>198</v>
      </c>
    </row>
    <row r="2462" spans="1:35" x14ac:dyDescent="0.35">
      <c r="A2462" s="21"/>
      <c r="B2462" s="28" t="s">
        <v>1176</v>
      </c>
      <c r="C2462" s="23">
        <v>516</v>
      </c>
      <c r="D2462" s="23">
        <v>516</v>
      </c>
      <c r="E2462" s="119">
        <f>D2462-C2462</f>
        <v>0</v>
      </c>
      <c r="F2462" s="21"/>
      <c r="G2462" s="28" t="s">
        <v>1176</v>
      </c>
      <c r="H2462" s="23">
        <f t="shared" si="1494"/>
        <v>516</v>
      </c>
      <c r="I2462" s="23">
        <v>516</v>
      </c>
      <c r="J2462" s="119">
        <f>I2462-H2462</f>
        <v>0</v>
      </c>
      <c r="K2462" s="21"/>
      <c r="L2462" s="28" t="s">
        <v>1176</v>
      </c>
      <c r="M2462" s="23">
        <f t="shared" si="1490"/>
        <v>516</v>
      </c>
      <c r="N2462" s="23">
        <v>516</v>
      </c>
      <c r="O2462" s="119">
        <f>N2462-M2462</f>
        <v>0</v>
      </c>
      <c r="P2462" s="21"/>
      <c r="Q2462" s="28" t="s">
        <v>1176</v>
      </c>
      <c r="R2462" s="23">
        <f t="shared" si="1495"/>
        <v>516</v>
      </c>
      <c r="S2462" s="23">
        <v>516</v>
      </c>
      <c r="T2462" s="119">
        <f>S2462-R2462</f>
        <v>0</v>
      </c>
      <c r="U2462" s="21"/>
      <c r="V2462" s="28" t="s">
        <v>1176</v>
      </c>
      <c r="W2462" s="40">
        <f t="shared" si="1491"/>
        <v>516</v>
      </c>
      <c r="X2462" s="23">
        <v>516</v>
      </c>
      <c r="Y2462" s="119">
        <f>X2462-W2462</f>
        <v>0</v>
      </c>
      <c r="Z2462" s="21"/>
      <c r="AA2462" s="28" t="s">
        <v>1176</v>
      </c>
      <c r="AB2462" s="40">
        <f t="shared" si="1492"/>
        <v>516</v>
      </c>
      <c r="AC2462" s="23">
        <v>516</v>
      </c>
      <c r="AD2462" s="119">
        <f>AC2462-AB2462</f>
        <v>0</v>
      </c>
      <c r="AE2462" s="21"/>
      <c r="AF2462" s="28" t="s">
        <v>1176</v>
      </c>
      <c r="AG2462" s="40">
        <f t="shared" si="1493"/>
        <v>516</v>
      </c>
      <c r="AH2462" s="23">
        <v>516</v>
      </c>
      <c r="AI2462" s="119">
        <f>AH2462-AG2462</f>
        <v>0</v>
      </c>
    </row>
    <row r="2463" spans="1:35" x14ac:dyDescent="0.35">
      <c r="A2463" s="21"/>
      <c r="B2463" s="28" t="s">
        <v>1179</v>
      </c>
      <c r="C2463" s="23">
        <v>12279</v>
      </c>
      <c r="D2463" s="23">
        <v>12279</v>
      </c>
      <c r="E2463" s="119">
        <f>D2463-C2463</f>
        <v>0</v>
      </c>
      <c r="F2463" s="21"/>
      <c r="G2463" s="28" t="s">
        <v>1179</v>
      </c>
      <c r="H2463" s="23">
        <f t="shared" si="1494"/>
        <v>12279</v>
      </c>
      <c r="I2463" s="23">
        <v>12279</v>
      </c>
      <c r="J2463" s="119">
        <f>I2463-H2463</f>
        <v>0</v>
      </c>
      <c r="K2463" s="21"/>
      <c r="L2463" s="28" t="s">
        <v>1179</v>
      </c>
      <c r="M2463" s="23">
        <f t="shared" si="1490"/>
        <v>12279</v>
      </c>
      <c r="N2463" s="23">
        <v>12279</v>
      </c>
      <c r="O2463" s="119">
        <f>N2463-M2463</f>
        <v>0</v>
      </c>
      <c r="P2463" s="21"/>
      <c r="Q2463" s="28" t="s">
        <v>1179</v>
      </c>
      <c r="R2463" s="23">
        <f t="shared" si="1495"/>
        <v>12279</v>
      </c>
      <c r="S2463" s="23">
        <v>12279</v>
      </c>
      <c r="T2463" s="119">
        <f>S2463-R2463</f>
        <v>0</v>
      </c>
      <c r="U2463" s="21"/>
      <c r="V2463" s="28" t="s">
        <v>1179</v>
      </c>
      <c r="W2463" s="40">
        <f t="shared" si="1491"/>
        <v>12279</v>
      </c>
      <c r="X2463" s="23">
        <v>12279</v>
      </c>
      <c r="Y2463" s="119">
        <f>X2463-W2463</f>
        <v>0</v>
      </c>
      <c r="Z2463" s="21"/>
      <c r="AA2463" s="28" t="s">
        <v>1179</v>
      </c>
      <c r="AB2463" s="40">
        <f t="shared" si="1492"/>
        <v>12279</v>
      </c>
      <c r="AC2463" s="23">
        <v>12279</v>
      </c>
      <c r="AD2463" s="119">
        <f>AC2463-AB2463</f>
        <v>0</v>
      </c>
      <c r="AE2463" s="21"/>
      <c r="AF2463" s="28" t="s">
        <v>1179</v>
      </c>
      <c r="AG2463" s="40">
        <f t="shared" si="1493"/>
        <v>12279</v>
      </c>
      <c r="AH2463" s="23">
        <v>12279</v>
      </c>
      <c r="AI2463" s="119">
        <f>AH2463-AG2463</f>
        <v>0</v>
      </c>
    </row>
    <row r="2464" spans="1:35" x14ac:dyDescent="0.35">
      <c r="A2464" s="21"/>
      <c r="B2464" s="50" t="s">
        <v>3</v>
      </c>
      <c r="C2464" s="23">
        <v>430467</v>
      </c>
      <c r="D2464" s="23">
        <v>430656</v>
      </c>
      <c r="E2464" s="119">
        <f>(D2464-C2464)*10</f>
        <v>1890</v>
      </c>
      <c r="F2464" s="21"/>
      <c r="G2464" s="50" t="s">
        <v>3</v>
      </c>
      <c r="H2464" s="23">
        <f t="shared" si="1494"/>
        <v>430656</v>
      </c>
      <c r="I2464" s="23">
        <v>430863</v>
      </c>
      <c r="J2464" s="119">
        <f>(I2464-H2464)*10</f>
        <v>2070</v>
      </c>
      <c r="K2464" s="21"/>
      <c r="L2464" s="50" t="s">
        <v>3</v>
      </c>
      <c r="M2464" s="23">
        <f t="shared" si="1490"/>
        <v>430863</v>
      </c>
      <c r="N2464" s="23">
        <v>431050</v>
      </c>
      <c r="O2464" s="119">
        <f>(N2464-M2464)*10</f>
        <v>1870</v>
      </c>
      <c r="P2464" s="21"/>
      <c r="Q2464" s="50" t="s">
        <v>3</v>
      </c>
      <c r="R2464" s="23">
        <f t="shared" si="1495"/>
        <v>431050</v>
      </c>
      <c r="S2464" s="23">
        <v>431260</v>
      </c>
      <c r="T2464" s="119">
        <f>(S2464-R2464)*10</f>
        <v>2100</v>
      </c>
      <c r="U2464" s="21"/>
      <c r="V2464" s="50" t="s">
        <v>3</v>
      </c>
      <c r="W2464" s="40">
        <f t="shared" si="1491"/>
        <v>431260</v>
      </c>
      <c r="X2464" s="23">
        <v>431470</v>
      </c>
      <c r="Y2464" s="119">
        <f>(X2464-W2464)*10</f>
        <v>2100</v>
      </c>
      <c r="Z2464" s="21"/>
      <c r="AA2464" s="50" t="s">
        <v>3</v>
      </c>
      <c r="AB2464" s="40">
        <f t="shared" si="1492"/>
        <v>431470</v>
      </c>
      <c r="AC2464" s="23">
        <v>431649</v>
      </c>
      <c r="AD2464" s="119">
        <f>(AC2464-AB2464)*10</f>
        <v>1790</v>
      </c>
      <c r="AE2464" s="21"/>
      <c r="AF2464" s="50" t="s">
        <v>3</v>
      </c>
      <c r="AG2464" s="40">
        <f t="shared" si="1493"/>
        <v>431649</v>
      </c>
      <c r="AH2464" s="23">
        <v>431812</v>
      </c>
      <c r="AI2464" s="119">
        <f>(AH2464-AG2464)*10</f>
        <v>1630</v>
      </c>
    </row>
    <row r="2465" spans="1:35" x14ac:dyDescent="0.35">
      <c r="A2465" s="21"/>
      <c r="B2465" s="50" t="s">
        <v>83</v>
      </c>
      <c r="C2465" s="23">
        <v>34255</v>
      </c>
      <c r="D2465" s="23">
        <v>34267</v>
      </c>
      <c r="E2465" s="119">
        <f>D2465-[4]Supply!C2465</f>
        <v>12</v>
      </c>
      <c r="F2465" s="21"/>
      <c r="G2465" s="50" t="s">
        <v>83</v>
      </c>
      <c r="H2465" s="23">
        <f t="shared" si="1494"/>
        <v>34267</v>
      </c>
      <c r="I2465" s="23">
        <v>34268</v>
      </c>
      <c r="J2465" s="119">
        <f>I2465-[4]Supply!H2465</f>
        <v>1</v>
      </c>
      <c r="K2465" s="21"/>
      <c r="L2465" s="50" t="s">
        <v>83</v>
      </c>
      <c r="M2465" s="23">
        <f t="shared" si="1490"/>
        <v>34268</v>
      </c>
      <c r="N2465" s="23">
        <v>34274</v>
      </c>
      <c r="O2465" s="119">
        <f>N2465-[4]Supply!M2465</f>
        <v>6</v>
      </c>
      <c r="P2465" s="21"/>
      <c r="Q2465" s="50" t="s">
        <v>83</v>
      </c>
      <c r="R2465" s="23">
        <f t="shared" si="1495"/>
        <v>34274</v>
      </c>
      <c r="S2465" s="23">
        <v>34281</v>
      </c>
      <c r="T2465" s="119">
        <f>S2465-[4]Supply!R2465</f>
        <v>7</v>
      </c>
      <c r="U2465" s="21"/>
      <c r="V2465" s="50" t="s">
        <v>83</v>
      </c>
      <c r="W2465" s="40">
        <f t="shared" si="1491"/>
        <v>34281</v>
      </c>
      <c r="X2465" s="23">
        <v>34285</v>
      </c>
      <c r="Y2465" s="119">
        <v>4</v>
      </c>
      <c r="Z2465" s="21"/>
      <c r="AA2465" s="50" t="s">
        <v>83</v>
      </c>
      <c r="AB2465" s="40">
        <f t="shared" si="1492"/>
        <v>34285</v>
      </c>
      <c r="AC2465" s="23">
        <v>34293</v>
      </c>
      <c r="AD2465" s="119">
        <v>8</v>
      </c>
      <c r="AE2465" s="21"/>
      <c r="AF2465" s="50" t="s">
        <v>83</v>
      </c>
      <c r="AG2465" s="40">
        <f t="shared" si="1493"/>
        <v>34293</v>
      </c>
      <c r="AH2465" s="23">
        <v>34298</v>
      </c>
      <c r="AI2465" s="119">
        <v>5</v>
      </c>
    </row>
    <row r="2466" spans="1:35" x14ac:dyDescent="0.35">
      <c r="A2466" s="21"/>
      <c r="B2466" s="50" t="s">
        <v>84</v>
      </c>
      <c r="C2466" s="23">
        <v>68054</v>
      </c>
      <c r="D2466" s="23">
        <v>68103</v>
      </c>
      <c r="E2466" s="119">
        <f>D2466-[4]Supply!C2466</f>
        <v>49</v>
      </c>
      <c r="F2466" s="21"/>
      <c r="G2466" s="50" t="s">
        <v>84</v>
      </c>
      <c r="H2466" s="23">
        <f t="shared" si="1494"/>
        <v>68103</v>
      </c>
      <c r="I2466" s="23">
        <v>68125</v>
      </c>
      <c r="J2466" s="119">
        <f>I2466-[4]Supply!H2466</f>
        <v>22</v>
      </c>
      <c r="K2466" s="21"/>
      <c r="L2466" s="50" t="s">
        <v>84</v>
      </c>
      <c r="M2466" s="23">
        <f t="shared" si="1490"/>
        <v>68125</v>
      </c>
      <c r="N2466" s="23">
        <v>68150</v>
      </c>
      <c r="O2466" s="119">
        <f>N2466-[4]Supply!M2466</f>
        <v>25</v>
      </c>
      <c r="P2466" s="21"/>
      <c r="Q2466" s="50" t="s">
        <v>84</v>
      </c>
      <c r="R2466" s="23">
        <f t="shared" si="1495"/>
        <v>68150</v>
      </c>
      <c r="S2466" s="23">
        <v>68162</v>
      </c>
      <c r="T2466" s="119">
        <f>S2466-R2466</f>
        <v>12</v>
      </c>
      <c r="U2466" s="21"/>
      <c r="V2466" s="50" t="s">
        <v>84</v>
      </c>
      <c r="W2466" s="40">
        <f t="shared" si="1491"/>
        <v>68162</v>
      </c>
      <c r="X2466" s="23">
        <v>68178</v>
      </c>
      <c r="Y2466" s="119">
        <v>16</v>
      </c>
      <c r="Z2466" s="21"/>
      <c r="AA2466" s="50" t="s">
        <v>84</v>
      </c>
      <c r="AB2466" s="40">
        <f t="shared" si="1492"/>
        <v>68178</v>
      </c>
      <c r="AC2466" s="23">
        <v>68204</v>
      </c>
      <c r="AD2466" s="119">
        <v>26</v>
      </c>
      <c r="AE2466" s="21"/>
      <c r="AF2466" s="50" t="s">
        <v>84</v>
      </c>
      <c r="AG2466" s="40">
        <f t="shared" si="1493"/>
        <v>68204</v>
      </c>
      <c r="AH2466" s="23">
        <v>68210</v>
      </c>
      <c r="AI2466" s="119">
        <v>6</v>
      </c>
    </row>
    <row r="2467" spans="1:35" x14ac:dyDescent="0.35">
      <c r="A2467" s="21"/>
      <c r="B2467" s="50" t="s">
        <v>98</v>
      </c>
      <c r="C2467" s="23">
        <v>139852</v>
      </c>
      <c r="D2467" s="23">
        <v>139852</v>
      </c>
      <c r="E2467" s="119">
        <f>D2467-C2467</f>
        <v>0</v>
      </c>
      <c r="F2467" s="21"/>
      <c r="G2467" s="50" t="s">
        <v>98</v>
      </c>
      <c r="H2467" s="23">
        <f t="shared" si="1494"/>
        <v>139852</v>
      </c>
      <c r="I2467" s="23">
        <v>139852</v>
      </c>
      <c r="J2467" s="119">
        <f>I2467-H2467</f>
        <v>0</v>
      </c>
      <c r="K2467" s="21"/>
      <c r="L2467" s="50" t="s">
        <v>98</v>
      </c>
      <c r="M2467" s="23">
        <f t="shared" si="1490"/>
        <v>139852</v>
      </c>
      <c r="N2467" s="23">
        <v>139852</v>
      </c>
      <c r="O2467" s="119">
        <f>N2467-M2467</f>
        <v>0</v>
      </c>
      <c r="P2467" s="21"/>
      <c r="Q2467" s="50" t="s">
        <v>98</v>
      </c>
      <c r="R2467" s="23">
        <f t="shared" si="1495"/>
        <v>139852</v>
      </c>
      <c r="S2467" s="23">
        <v>139852</v>
      </c>
      <c r="T2467" s="119">
        <f>S2467-R2467</f>
        <v>0</v>
      </c>
      <c r="U2467" s="21"/>
      <c r="V2467" s="50" t="s">
        <v>98</v>
      </c>
      <c r="W2467" s="40">
        <f t="shared" si="1491"/>
        <v>139852</v>
      </c>
      <c r="X2467" s="23">
        <v>139852</v>
      </c>
      <c r="Y2467" s="119">
        <v>0</v>
      </c>
      <c r="Z2467" s="21"/>
      <c r="AA2467" s="50" t="s">
        <v>98</v>
      </c>
      <c r="AB2467" s="40">
        <f t="shared" si="1492"/>
        <v>139852</v>
      </c>
      <c r="AC2467" s="23">
        <v>139852</v>
      </c>
      <c r="AD2467" s="119">
        <f>AC2467-AB2467</f>
        <v>0</v>
      </c>
      <c r="AE2467" s="21"/>
      <c r="AF2467" s="50" t="s">
        <v>98</v>
      </c>
      <c r="AG2467" s="40">
        <f t="shared" si="1493"/>
        <v>139852</v>
      </c>
      <c r="AH2467" s="23">
        <v>139852</v>
      </c>
      <c r="AI2467" s="119">
        <f>AH2467-AG2467</f>
        <v>0</v>
      </c>
    </row>
    <row r="2468" spans="1:35" x14ac:dyDescent="0.35">
      <c r="A2468" s="21"/>
      <c r="B2468" s="50" t="s">
        <v>85</v>
      </c>
      <c r="C2468" s="23">
        <v>1082</v>
      </c>
      <c r="D2468" s="23">
        <v>1082</v>
      </c>
      <c r="E2468" s="119">
        <f>D2468-C2468</f>
        <v>0</v>
      </c>
      <c r="F2468" s="21"/>
      <c r="G2468" s="50" t="s">
        <v>85</v>
      </c>
      <c r="H2468" s="23">
        <f t="shared" si="1494"/>
        <v>1082</v>
      </c>
      <c r="I2468" s="23">
        <v>1082</v>
      </c>
      <c r="J2468" s="119">
        <f>I2468-H2468</f>
        <v>0</v>
      </c>
      <c r="K2468" s="21"/>
      <c r="L2468" s="50" t="s">
        <v>85</v>
      </c>
      <c r="M2468" s="23">
        <f t="shared" si="1490"/>
        <v>1082</v>
      </c>
      <c r="N2468" s="23">
        <v>1082</v>
      </c>
      <c r="O2468" s="119">
        <f>N2468-M2468</f>
        <v>0</v>
      </c>
      <c r="P2468" s="21"/>
      <c r="Q2468" s="50" t="s">
        <v>85</v>
      </c>
      <c r="R2468" s="23">
        <f t="shared" si="1495"/>
        <v>1082</v>
      </c>
      <c r="S2468" s="23">
        <v>1082</v>
      </c>
      <c r="T2468" s="119">
        <f>S2468-R2468</f>
        <v>0</v>
      </c>
      <c r="U2468" s="21"/>
      <c r="V2468" s="50" t="s">
        <v>85</v>
      </c>
      <c r="W2468" s="40">
        <f t="shared" si="1491"/>
        <v>1082</v>
      </c>
      <c r="X2468" s="23">
        <v>1082</v>
      </c>
      <c r="Y2468" s="132">
        <f>X2468-W2468</f>
        <v>0</v>
      </c>
      <c r="Z2468" s="21"/>
      <c r="AA2468" s="50" t="s">
        <v>85</v>
      </c>
      <c r="AB2468" s="40">
        <f t="shared" si="1492"/>
        <v>1082</v>
      </c>
      <c r="AC2468" s="23">
        <v>1082</v>
      </c>
      <c r="AD2468" s="119">
        <f>AC2468-AB2468</f>
        <v>0</v>
      </c>
      <c r="AE2468" s="21"/>
      <c r="AF2468" s="50" t="s">
        <v>85</v>
      </c>
      <c r="AG2468" s="40">
        <f t="shared" si="1493"/>
        <v>1082</v>
      </c>
      <c r="AH2468" s="23">
        <v>1082</v>
      </c>
      <c r="AI2468" s="119">
        <f>AH2468-AG2468</f>
        <v>0</v>
      </c>
    </row>
    <row r="2469" spans="1:35" x14ac:dyDescent="0.35">
      <c r="A2469" s="21"/>
      <c r="B2469" s="50" t="s">
        <v>86</v>
      </c>
      <c r="C2469" s="23">
        <v>25430</v>
      </c>
      <c r="D2469" s="23">
        <v>25627</v>
      </c>
      <c r="E2469" s="119">
        <f>D2469-C2469</f>
        <v>197</v>
      </c>
      <c r="F2469" s="21"/>
      <c r="G2469" s="50" t="s">
        <v>86</v>
      </c>
      <c r="H2469" s="23">
        <f t="shared" si="1494"/>
        <v>25627</v>
      </c>
      <c r="I2469" s="23">
        <v>25816</v>
      </c>
      <c r="J2469" s="119">
        <f>I2469-H2469</f>
        <v>189</v>
      </c>
      <c r="K2469" s="21"/>
      <c r="L2469" s="50" t="s">
        <v>86</v>
      </c>
      <c r="M2469" s="23">
        <f t="shared" si="1490"/>
        <v>25816</v>
      </c>
      <c r="N2469" s="23">
        <v>26105</v>
      </c>
      <c r="O2469" s="119">
        <f>N2469-M2469</f>
        <v>289</v>
      </c>
      <c r="P2469" s="21"/>
      <c r="Q2469" s="50" t="s">
        <v>86</v>
      </c>
      <c r="R2469" s="23">
        <f t="shared" si="1495"/>
        <v>26105</v>
      </c>
      <c r="S2469" s="23">
        <v>26350</v>
      </c>
      <c r="T2469" s="119">
        <f>S2469-R2469</f>
        <v>245</v>
      </c>
      <c r="U2469" s="21"/>
      <c r="V2469" s="50" t="s">
        <v>86</v>
      </c>
      <c r="W2469" s="40">
        <f t="shared" si="1491"/>
        <v>26350</v>
      </c>
      <c r="X2469" s="23">
        <v>26574</v>
      </c>
      <c r="Y2469" s="132">
        <f>X2469-W2469</f>
        <v>224</v>
      </c>
      <c r="Z2469" s="21"/>
      <c r="AA2469" s="50" t="s">
        <v>86</v>
      </c>
      <c r="AB2469" s="40">
        <f t="shared" si="1492"/>
        <v>26574</v>
      </c>
      <c r="AC2469" s="23">
        <v>26836</v>
      </c>
      <c r="AD2469" s="119">
        <f>AC2469-AB2469</f>
        <v>262</v>
      </c>
      <c r="AE2469" s="21"/>
      <c r="AF2469" s="50" t="s">
        <v>86</v>
      </c>
      <c r="AG2469" s="40">
        <f t="shared" si="1493"/>
        <v>26836</v>
      </c>
      <c r="AH2469" s="23">
        <v>26973</v>
      </c>
      <c r="AI2469" s="119">
        <f>AH2469-AG2469</f>
        <v>137</v>
      </c>
    </row>
    <row r="2470" spans="1:35" x14ac:dyDescent="0.35">
      <c r="A2470" s="21"/>
      <c r="B2470" s="50" t="s">
        <v>2180</v>
      </c>
      <c r="C2470" s="23">
        <v>368</v>
      </c>
      <c r="D2470" s="23">
        <v>368</v>
      </c>
      <c r="E2470" s="132">
        <f>D2470-C2470</f>
        <v>0</v>
      </c>
      <c r="F2470" s="21"/>
      <c r="G2470" s="50" t="s">
        <v>2180</v>
      </c>
      <c r="H2470" s="23">
        <f t="shared" si="1494"/>
        <v>368</v>
      </c>
      <c r="I2470" s="23">
        <v>368</v>
      </c>
      <c r="J2470" s="132">
        <f>I2470-H2470</f>
        <v>0</v>
      </c>
      <c r="K2470" s="21"/>
      <c r="L2470" s="50" t="s">
        <v>2180</v>
      </c>
      <c r="M2470" s="23">
        <f t="shared" si="1490"/>
        <v>368</v>
      </c>
      <c r="N2470" s="23">
        <v>368</v>
      </c>
      <c r="O2470" s="132">
        <f>N2470-M2470</f>
        <v>0</v>
      </c>
      <c r="P2470" s="21"/>
      <c r="Q2470" s="50" t="s">
        <v>2180</v>
      </c>
      <c r="R2470" s="23">
        <f t="shared" si="1495"/>
        <v>368</v>
      </c>
      <c r="S2470" s="23">
        <v>368</v>
      </c>
      <c r="T2470" s="132">
        <f>S2470-R2470</f>
        <v>0</v>
      </c>
      <c r="U2470" s="21"/>
      <c r="V2470" s="50" t="s">
        <v>2180</v>
      </c>
      <c r="W2470" s="40">
        <f t="shared" si="1491"/>
        <v>368</v>
      </c>
      <c r="X2470" s="23">
        <v>368</v>
      </c>
      <c r="Y2470" s="132">
        <f>X2470-W2470</f>
        <v>0</v>
      </c>
      <c r="Z2470" s="21"/>
      <c r="AA2470" s="50" t="s">
        <v>2180</v>
      </c>
      <c r="AB2470" s="40">
        <f t="shared" si="1492"/>
        <v>368</v>
      </c>
      <c r="AC2470" s="23">
        <v>368</v>
      </c>
      <c r="AD2470" s="132">
        <f>AC2470-AB2470</f>
        <v>0</v>
      </c>
      <c r="AE2470" s="21"/>
      <c r="AF2470" s="50" t="s">
        <v>2180</v>
      </c>
      <c r="AG2470" s="40">
        <f t="shared" si="1493"/>
        <v>368</v>
      </c>
      <c r="AH2470" s="23">
        <v>368</v>
      </c>
      <c r="AI2470" s="132">
        <f>AH2470-AG2470</f>
        <v>0</v>
      </c>
    </row>
    <row r="2471" spans="1:35" x14ac:dyDescent="0.35">
      <c r="A2471" s="21"/>
      <c r="B2471" s="50" t="s">
        <v>93</v>
      </c>
      <c r="C2471" s="40"/>
      <c r="D2471" s="40"/>
      <c r="E2471" s="132">
        <f>E2470+E2469+E2468+E2467+E2466+E2465+E2464</f>
        <v>2148</v>
      </c>
      <c r="F2471" s="21"/>
      <c r="G2471" s="50" t="s">
        <v>93</v>
      </c>
      <c r="H2471" s="23">
        <f t="shared" si="1494"/>
        <v>0</v>
      </c>
      <c r="I2471" s="40"/>
      <c r="J2471" s="132">
        <f>J2470+J2469+J2468+J2467+J2466+J2465+J2464</f>
        <v>2282</v>
      </c>
      <c r="K2471" s="21"/>
      <c r="L2471" s="50" t="s">
        <v>93</v>
      </c>
      <c r="M2471" s="23">
        <f t="shared" si="1490"/>
        <v>0</v>
      </c>
      <c r="N2471" s="40"/>
      <c r="O2471" s="132">
        <f>O2470+O2469+O2468+O2467+O2466+O2465+O2464</f>
        <v>2190</v>
      </c>
      <c r="P2471" s="21"/>
      <c r="Q2471" s="50" t="s">
        <v>93</v>
      </c>
      <c r="R2471" s="23">
        <f t="shared" si="1495"/>
        <v>0</v>
      </c>
      <c r="S2471" s="40"/>
      <c r="T2471" s="132">
        <f>T2470+T2469+T2468+T2467+T2466+T2465+T2464</f>
        <v>2364</v>
      </c>
      <c r="U2471" s="21"/>
      <c r="V2471" s="50" t="s">
        <v>93</v>
      </c>
      <c r="W2471" s="40">
        <f t="shared" si="1491"/>
        <v>0</v>
      </c>
      <c r="X2471" s="23">
        <v>0</v>
      </c>
      <c r="Y2471" s="132">
        <f>Y2470+Y2469+Y2468+Y2467+Y2466+Y2465+Y2464</f>
        <v>2344</v>
      </c>
      <c r="Z2471" s="21"/>
      <c r="AA2471" s="50" t="s">
        <v>93</v>
      </c>
      <c r="AB2471" s="40">
        <f t="shared" si="1492"/>
        <v>0</v>
      </c>
      <c r="AC2471" s="40"/>
      <c r="AD2471" s="132">
        <f>AD2470+AD2469+AD2468+AD2467+AD2466+AD2465+AD2464</f>
        <v>2086</v>
      </c>
      <c r="AE2471" s="21"/>
      <c r="AF2471" s="50" t="s">
        <v>93</v>
      </c>
      <c r="AG2471" s="40">
        <f t="shared" si="1493"/>
        <v>0</v>
      </c>
      <c r="AH2471" s="40"/>
      <c r="AI2471" s="132">
        <f>AI2470+AI2469+AI2468+AI2467+AI2466+AI2465+AI2464</f>
        <v>1778</v>
      </c>
    </row>
    <row r="2472" spans="1:35" x14ac:dyDescent="0.35">
      <c r="A2472" s="21"/>
      <c r="B2472" s="50" t="s">
        <v>87</v>
      </c>
      <c r="C2472" s="132">
        <v>1610118</v>
      </c>
      <c r="D2472" s="132">
        <v>1610118</v>
      </c>
      <c r="E2472" s="132">
        <f t="shared" ref="E2472:E2478" si="1496">D2472-C2472</f>
        <v>0</v>
      </c>
      <c r="F2472" s="21"/>
      <c r="G2472" s="50" t="s">
        <v>87</v>
      </c>
      <c r="H2472" s="23">
        <f t="shared" si="1494"/>
        <v>1610118</v>
      </c>
      <c r="I2472" s="132">
        <v>1610118</v>
      </c>
      <c r="J2472" s="132">
        <f t="shared" ref="J2472:J2478" si="1497">I2472-H2472</f>
        <v>0</v>
      </c>
      <c r="K2472" s="21"/>
      <c r="L2472" s="50" t="s">
        <v>87</v>
      </c>
      <c r="M2472" s="23">
        <f t="shared" si="1490"/>
        <v>1610118</v>
      </c>
      <c r="N2472" s="132">
        <v>1610118</v>
      </c>
      <c r="O2472" s="132">
        <f t="shared" ref="O2472:O2478" si="1498">N2472-M2472</f>
        <v>0</v>
      </c>
      <c r="P2472" s="21"/>
      <c r="Q2472" s="50" t="s">
        <v>87</v>
      </c>
      <c r="R2472" s="23">
        <f t="shared" si="1495"/>
        <v>1610118</v>
      </c>
      <c r="S2472" s="132">
        <v>1610118</v>
      </c>
      <c r="T2472" s="132">
        <f t="shared" ref="T2472:T2478" si="1499">S2472-R2472</f>
        <v>0</v>
      </c>
      <c r="U2472" s="21"/>
      <c r="V2472" s="50" t="s">
        <v>87</v>
      </c>
      <c r="W2472" s="40">
        <f t="shared" si="1491"/>
        <v>1610118</v>
      </c>
      <c r="X2472" s="23">
        <v>1610118</v>
      </c>
      <c r="Y2472" s="132">
        <f t="shared" ref="Y2472:Y2478" si="1500">X2472-W2472</f>
        <v>0</v>
      </c>
      <c r="Z2472" s="21"/>
      <c r="AA2472" s="50" t="s">
        <v>87</v>
      </c>
      <c r="AB2472" s="40">
        <f t="shared" si="1492"/>
        <v>1610118</v>
      </c>
      <c r="AC2472" s="132">
        <v>1610118</v>
      </c>
      <c r="AD2472" s="132">
        <f t="shared" ref="AD2472:AD2478" si="1501">AC2472-AB2472</f>
        <v>0</v>
      </c>
      <c r="AE2472" s="21"/>
      <c r="AF2472" s="50" t="s">
        <v>87</v>
      </c>
      <c r="AG2472" s="40">
        <f t="shared" si="1493"/>
        <v>1610118</v>
      </c>
      <c r="AH2472" s="132">
        <v>1610118</v>
      </c>
      <c r="AI2472" s="132">
        <f t="shared" ref="AI2472:AI2478" si="1502">AH2472-AG2472</f>
        <v>0</v>
      </c>
    </row>
    <row r="2473" spans="1:35" x14ac:dyDescent="0.35">
      <c r="A2473" s="21"/>
      <c r="B2473" s="50" t="s">
        <v>96</v>
      </c>
      <c r="C2473" s="132">
        <v>990845</v>
      </c>
      <c r="D2473" s="132">
        <v>991098</v>
      </c>
      <c r="E2473" s="132">
        <f t="shared" si="1496"/>
        <v>253</v>
      </c>
      <c r="F2473" s="21"/>
      <c r="G2473" s="50" t="s">
        <v>96</v>
      </c>
      <c r="H2473" s="23">
        <f t="shared" si="1494"/>
        <v>991098</v>
      </c>
      <c r="I2473" s="132">
        <v>991346</v>
      </c>
      <c r="J2473" s="132">
        <f t="shared" si="1497"/>
        <v>248</v>
      </c>
      <c r="K2473" s="21"/>
      <c r="L2473" s="50" t="s">
        <v>96</v>
      </c>
      <c r="M2473" s="23">
        <f t="shared" si="1490"/>
        <v>991346</v>
      </c>
      <c r="N2473" s="132">
        <v>991626</v>
      </c>
      <c r="O2473" s="132">
        <f t="shared" si="1498"/>
        <v>280</v>
      </c>
      <c r="P2473" s="21"/>
      <c r="Q2473" s="50" t="s">
        <v>96</v>
      </c>
      <c r="R2473" s="23">
        <f t="shared" si="1495"/>
        <v>991626</v>
      </c>
      <c r="S2473" s="132">
        <v>991910</v>
      </c>
      <c r="T2473" s="132">
        <f t="shared" si="1499"/>
        <v>284</v>
      </c>
      <c r="U2473" s="21"/>
      <c r="V2473" s="50" t="s">
        <v>96</v>
      </c>
      <c r="W2473" s="40">
        <f t="shared" si="1491"/>
        <v>991910</v>
      </c>
      <c r="X2473" s="23">
        <v>992202</v>
      </c>
      <c r="Y2473" s="132">
        <f t="shared" si="1500"/>
        <v>292</v>
      </c>
      <c r="Z2473" s="21"/>
      <c r="AA2473" s="50" t="s">
        <v>96</v>
      </c>
      <c r="AB2473" s="40">
        <f t="shared" si="1492"/>
        <v>992202</v>
      </c>
      <c r="AC2473" s="132">
        <v>992478</v>
      </c>
      <c r="AD2473" s="132">
        <f t="shared" si="1501"/>
        <v>276</v>
      </c>
      <c r="AE2473" s="21"/>
      <c r="AF2473" s="50" t="s">
        <v>96</v>
      </c>
      <c r="AG2473" s="40">
        <f t="shared" si="1493"/>
        <v>992478</v>
      </c>
      <c r="AH2473" s="132">
        <v>992747</v>
      </c>
      <c r="AI2473" s="132">
        <f t="shared" si="1502"/>
        <v>269</v>
      </c>
    </row>
    <row r="2474" spans="1:35" x14ac:dyDescent="0.35">
      <c r="A2474" s="21"/>
      <c r="B2474" s="50" t="s">
        <v>88</v>
      </c>
      <c r="C2474" s="119">
        <v>0</v>
      </c>
      <c r="D2474" s="119">
        <v>0</v>
      </c>
      <c r="E2474" s="119">
        <f t="shared" si="1496"/>
        <v>0</v>
      </c>
      <c r="F2474" s="21"/>
      <c r="G2474" s="50" t="s">
        <v>88</v>
      </c>
      <c r="H2474" s="23">
        <f t="shared" si="1494"/>
        <v>0</v>
      </c>
      <c r="I2474" s="119">
        <v>0</v>
      </c>
      <c r="J2474" s="119">
        <f t="shared" si="1497"/>
        <v>0</v>
      </c>
      <c r="K2474" s="21"/>
      <c r="L2474" s="50" t="s">
        <v>88</v>
      </c>
      <c r="M2474" s="23">
        <f t="shared" si="1490"/>
        <v>0</v>
      </c>
      <c r="N2474" s="119">
        <v>0</v>
      </c>
      <c r="O2474" s="119">
        <f t="shared" si="1498"/>
        <v>0</v>
      </c>
      <c r="P2474" s="21"/>
      <c r="Q2474" s="50" t="s">
        <v>88</v>
      </c>
      <c r="R2474" s="23">
        <f t="shared" si="1495"/>
        <v>0</v>
      </c>
      <c r="S2474" s="119">
        <v>0</v>
      </c>
      <c r="T2474" s="119">
        <f t="shared" si="1499"/>
        <v>0</v>
      </c>
      <c r="U2474" s="21"/>
      <c r="V2474" s="50" t="s">
        <v>88</v>
      </c>
      <c r="W2474" s="40">
        <f t="shared" si="1491"/>
        <v>0</v>
      </c>
      <c r="X2474" s="23">
        <v>0</v>
      </c>
      <c r="Y2474" s="119">
        <f t="shared" si="1500"/>
        <v>0</v>
      </c>
      <c r="Z2474" s="21"/>
      <c r="AA2474" s="50" t="s">
        <v>88</v>
      </c>
      <c r="AB2474" s="40">
        <f t="shared" si="1492"/>
        <v>0</v>
      </c>
      <c r="AC2474" s="119">
        <v>0</v>
      </c>
      <c r="AD2474" s="119">
        <f t="shared" si="1501"/>
        <v>0</v>
      </c>
      <c r="AE2474" s="21"/>
      <c r="AF2474" s="50" t="s">
        <v>88</v>
      </c>
      <c r="AG2474" s="40">
        <f t="shared" si="1493"/>
        <v>0</v>
      </c>
      <c r="AH2474" s="119">
        <v>0</v>
      </c>
      <c r="AI2474" s="119">
        <f t="shared" si="1502"/>
        <v>0</v>
      </c>
    </row>
    <row r="2475" spans="1:35" x14ac:dyDescent="0.35">
      <c r="A2475" s="21"/>
      <c r="B2475" s="50" t="s">
        <v>108</v>
      </c>
      <c r="C2475" s="119">
        <v>3550</v>
      </c>
      <c r="D2475" s="119">
        <v>3550</v>
      </c>
      <c r="E2475" s="119">
        <f t="shared" si="1496"/>
        <v>0</v>
      </c>
      <c r="F2475" s="21"/>
      <c r="G2475" s="50" t="s">
        <v>108</v>
      </c>
      <c r="H2475" s="23">
        <f t="shared" si="1494"/>
        <v>3550</v>
      </c>
      <c r="I2475" s="119">
        <v>3551</v>
      </c>
      <c r="J2475" s="119">
        <f t="shared" si="1497"/>
        <v>1</v>
      </c>
      <c r="K2475" s="21"/>
      <c r="L2475" s="50" t="s">
        <v>108</v>
      </c>
      <c r="M2475" s="23">
        <f t="shared" si="1490"/>
        <v>3551</v>
      </c>
      <c r="N2475" s="119">
        <v>3553</v>
      </c>
      <c r="O2475" s="119">
        <f t="shared" si="1498"/>
        <v>2</v>
      </c>
      <c r="P2475" s="21"/>
      <c r="Q2475" s="50" t="s">
        <v>108</v>
      </c>
      <c r="R2475" s="23">
        <f t="shared" si="1495"/>
        <v>3553</v>
      </c>
      <c r="S2475" s="119">
        <v>3553</v>
      </c>
      <c r="T2475" s="119">
        <f t="shared" si="1499"/>
        <v>0</v>
      </c>
      <c r="U2475" s="21"/>
      <c r="V2475" s="50" t="s">
        <v>108</v>
      </c>
      <c r="W2475" s="40">
        <f t="shared" si="1491"/>
        <v>3553</v>
      </c>
      <c r="X2475" s="23">
        <v>3555</v>
      </c>
      <c r="Y2475" s="119">
        <f t="shared" si="1500"/>
        <v>2</v>
      </c>
      <c r="Z2475" s="21"/>
      <c r="AA2475" s="50" t="s">
        <v>108</v>
      </c>
      <c r="AB2475" s="40">
        <f t="shared" si="1492"/>
        <v>3555</v>
      </c>
      <c r="AC2475" s="119">
        <v>3556</v>
      </c>
      <c r="AD2475" s="119">
        <f t="shared" si="1501"/>
        <v>1</v>
      </c>
      <c r="AE2475" s="21"/>
      <c r="AF2475" s="50" t="s">
        <v>108</v>
      </c>
      <c r="AG2475" s="40">
        <f t="shared" si="1493"/>
        <v>3556</v>
      </c>
      <c r="AH2475" s="119">
        <v>3556</v>
      </c>
      <c r="AI2475" s="119">
        <f t="shared" si="1502"/>
        <v>0</v>
      </c>
    </row>
    <row r="2476" spans="1:35" x14ac:dyDescent="0.35">
      <c r="A2476" s="21"/>
      <c r="B2476" s="50" t="s">
        <v>89</v>
      </c>
      <c r="C2476" s="119">
        <v>794105</v>
      </c>
      <c r="D2476" s="119">
        <v>794521</v>
      </c>
      <c r="E2476" s="119">
        <f t="shared" si="1496"/>
        <v>416</v>
      </c>
      <c r="F2476" s="21"/>
      <c r="G2476" s="50" t="s">
        <v>89</v>
      </c>
      <c r="H2476" s="23">
        <f t="shared" si="1494"/>
        <v>794521</v>
      </c>
      <c r="I2476" s="119">
        <v>794842</v>
      </c>
      <c r="J2476" s="119">
        <f t="shared" si="1497"/>
        <v>321</v>
      </c>
      <c r="K2476" s="21"/>
      <c r="L2476" s="50" t="s">
        <v>89</v>
      </c>
      <c r="M2476" s="23">
        <f t="shared" si="1490"/>
        <v>794842</v>
      </c>
      <c r="N2476" s="119">
        <v>795311</v>
      </c>
      <c r="O2476" s="119">
        <f t="shared" si="1498"/>
        <v>469</v>
      </c>
      <c r="P2476" s="21"/>
      <c r="Q2476" s="50" t="s">
        <v>89</v>
      </c>
      <c r="R2476" s="23">
        <f t="shared" si="1495"/>
        <v>795311</v>
      </c>
      <c r="S2476" s="119">
        <v>795723</v>
      </c>
      <c r="T2476" s="119">
        <f t="shared" si="1499"/>
        <v>412</v>
      </c>
      <c r="U2476" s="21"/>
      <c r="V2476" s="50" t="s">
        <v>89</v>
      </c>
      <c r="W2476" s="40">
        <f t="shared" si="1491"/>
        <v>795723</v>
      </c>
      <c r="X2476" s="23">
        <v>796164</v>
      </c>
      <c r="Y2476" s="119">
        <f t="shared" si="1500"/>
        <v>441</v>
      </c>
      <c r="Z2476" s="21"/>
      <c r="AA2476" s="50" t="s">
        <v>89</v>
      </c>
      <c r="AB2476" s="40">
        <f t="shared" si="1492"/>
        <v>796164</v>
      </c>
      <c r="AC2476" s="119">
        <v>796639</v>
      </c>
      <c r="AD2476" s="119">
        <f t="shared" si="1501"/>
        <v>475</v>
      </c>
      <c r="AE2476" s="21"/>
      <c r="AF2476" s="50" t="s">
        <v>89</v>
      </c>
      <c r="AG2476" s="40">
        <f t="shared" si="1493"/>
        <v>796639</v>
      </c>
      <c r="AH2476" s="119">
        <v>797145</v>
      </c>
      <c r="AI2476" s="119">
        <f t="shared" si="1502"/>
        <v>506</v>
      </c>
    </row>
    <row r="2477" spans="1:35" x14ac:dyDescent="0.35">
      <c r="A2477" s="21"/>
      <c r="B2477" s="50" t="s">
        <v>90</v>
      </c>
      <c r="C2477" s="132">
        <v>452113</v>
      </c>
      <c r="D2477" s="132">
        <v>452401</v>
      </c>
      <c r="E2477" s="119">
        <f t="shared" si="1496"/>
        <v>288</v>
      </c>
      <c r="F2477" s="21"/>
      <c r="G2477" s="50" t="s">
        <v>90</v>
      </c>
      <c r="H2477" s="23">
        <f t="shared" si="1494"/>
        <v>452401</v>
      </c>
      <c r="I2477" s="132">
        <v>452636</v>
      </c>
      <c r="J2477" s="119">
        <f t="shared" si="1497"/>
        <v>235</v>
      </c>
      <c r="K2477" s="21"/>
      <c r="L2477" s="50" t="s">
        <v>90</v>
      </c>
      <c r="M2477" s="23">
        <f t="shared" si="1490"/>
        <v>452636</v>
      </c>
      <c r="N2477" s="132">
        <v>452897</v>
      </c>
      <c r="O2477" s="119">
        <f t="shared" si="1498"/>
        <v>261</v>
      </c>
      <c r="P2477" s="21"/>
      <c r="Q2477" s="50" t="s">
        <v>90</v>
      </c>
      <c r="R2477" s="23">
        <f t="shared" si="1495"/>
        <v>452897</v>
      </c>
      <c r="S2477" s="132">
        <v>453115</v>
      </c>
      <c r="T2477" s="119">
        <f t="shared" si="1499"/>
        <v>218</v>
      </c>
      <c r="U2477" s="21"/>
      <c r="V2477" s="50" t="s">
        <v>90</v>
      </c>
      <c r="W2477" s="40">
        <f t="shared" si="1491"/>
        <v>453115</v>
      </c>
      <c r="X2477" s="23">
        <v>453416</v>
      </c>
      <c r="Y2477" s="119">
        <f t="shared" si="1500"/>
        <v>301</v>
      </c>
      <c r="Z2477" s="21"/>
      <c r="AA2477" s="50" t="s">
        <v>90</v>
      </c>
      <c r="AB2477" s="40">
        <f t="shared" si="1492"/>
        <v>453416</v>
      </c>
      <c r="AC2477" s="132">
        <v>453759</v>
      </c>
      <c r="AD2477" s="119">
        <f t="shared" si="1501"/>
        <v>343</v>
      </c>
      <c r="AE2477" s="21"/>
      <c r="AF2477" s="50" t="s">
        <v>90</v>
      </c>
      <c r="AG2477" s="40">
        <f t="shared" si="1493"/>
        <v>453759</v>
      </c>
      <c r="AH2477" s="132">
        <v>454121</v>
      </c>
      <c r="AI2477" s="119">
        <f t="shared" si="1502"/>
        <v>362</v>
      </c>
    </row>
    <row r="2478" spans="1:35" x14ac:dyDescent="0.35">
      <c r="A2478" s="21"/>
      <c r="B2478" s="50" t="s">
        <v>91</v>
      </c>
      <c r="C2478" s="132">
        <v>1532675</v>
      </c>
      <c r="D2478" s="132">
        <v>1534205</v>
      </c>
      <c r="E2478" s="119">
        <f t="shared" si="1496"/>
        <v>1530</v>
      </c>
      <c r="F2478" s="21"/>
      <c r="G2478" s="50" t="s">
        <v>91</v>
      </c>
      <c r="H2478" s="23">
        <f t="shared" si="1494"/>
        <v>1534205</v>
      </c>
      <c r="I2478" s="132">
        <v>1535954</v>
      </c>
      <c r="J2478" s="132">
        <f t="shared" si="1497"/>
        <v>1749</v>
      </c>
      <c r="K2478" s="21"/>
      <c r="L2478" s="50" t="s">
        <v>91</v>
      </c>
      <c r="M2478" s="23">
        <f t="shared" si="1490"/>
        <v>1535954</v>
      </c>
      <c r="N2478" s="132">
        <v>1537665</v>
      </c>
      <c r="O2478" s="119">
        <f t="shared" si="1498"/>
        <v>1711</v>
      </c>
      <c r="P2478" s="21"/>
      <c r="Q2478" s="50" t="s">
        <v>91</v>
      </c>
      <c r="R2478" s="23">
        <f t="shared" si="1495"/>
        <v>1537665</v>
      </c>
      <c r="S2478" s="132">
        <v>1539302</v>
      </c>
      <c r="T2478" s="119">
        <f t="shared" si="1499"/>
        <v>1637</v>
      </c>
      <c r="U2478" s="21"/>
      <c r="V2478" s="50" t="s">
        <v>91</v>
      </c>
      <c r="W2478" s="40">
        <f t="shared" si="1491"/>
        <v>1539302</v>
      </c>
      <c r="X2478" s="23">
        <v>1540844</v>
      </c>
      <c r="Y2478" s="119">
        <f t="shared" si="1500"/>
        <v>1542</v>
      </c>
      <c r="Z2478" s="21"/>
      <c r="AA2478" s="50" t="s">
        <v>91</v>
      </c>
      <c r="AB2478" s="40">
        <f t="shared" si="1492"/>
        <v>1540844</v>
      </c>
      <c r="AC2478" s="132">
        <v>1542228</v>
      </c>
      <c r="AD2478" s="119">
        <f t="shared" si="1501"/>
        <v>1384</v>
      </c>
      <c r="AE2478" s="21"/>
      <c r="AF2478" s="50" t="s">
        <v>91</v>
      </c>
      <c r="AG2478" s="40">
        <f t="shared" si="1493"/>
        <v>1542228</v>
      </c>
      <c r="AH2478" s="132">
        <v>1543488</v>
      </c>
      <c r="AI2478" s="119">
        <f t="shared" si="1502"/>
        <v>1260</v>
      </c>
    </row>
    <row r="2479" spans="1:35" x14ac:dyDescent="0.35">
      <c r="A2479" s="21"/>
      <c r="B2479" s="50" t="s">
        <v>94</v>
      </c>
      <c r="C2479" s="119">
        <v>0</v>
      </c>
      <c r="D2479" s="119"/>
      <c r="E2479" s="119">
        <f>SUM(E2472:E2478)</f>
        <v>2487</v>
      </c>
      <c r="F2479" s="21"/>
      <c r="G2479" s="50" t="s">
        <v>94</v>
      </c>
      <c r="H2479" s="23">
        <f t="shared" si="1494"/>
        <v>0</v>
      </c>
      <c r="I2479" s="119"/>
      <c r="J2479" s="119">
        <f>SUM(J2472:J2478)</f>
        <v>2554</v>
      </c>
      <c r="K2479" s="21"/>
      <c r="L2479" s="50" t="s">
        <v>94</v>
      </c>
      <c r="M2479" s="23">
        <f t="shared" si="1490"/>
        <v>0</v>
      </c>
      <c r="N2479" s="119">
        <v>0</v>
      </c>
      <c r="O2479" s="119">
        <f>SUM(O2472:O2478)</f>
        <v>2723</v>
      </c>
      <c r="P2479" s="21"/>
      <c r="Q2479" s="50" t="s">
        <v>94</v>
      </c>
      <c r="R2479" s="23">
        <f t="shared" si="1495"/>
        <v>0</v>
      </c>
      <c r="S2479" s="119"/>
      <c r="T2479" s="119">
        <f>SUM(T2472:T2478)</f>
        <v>2551</v>
      </c>
      <c r="U2479" s="21"/>
      <c r="V2479" s="50" t="s">
        <v>94</v>
      </c>
      <c r="W2479" s="40">
        <f t="shared" si="1491"/>
        <v>0</v>
      </c>
      <c r="X2479" s="23"/>
      <c r="Y2479" s="119">
        <f>SUM(Y2472:Y2478)</f>
        <v>2578</v>
      </c>
      <c r="Z2479" s="21"/>
      <c r="AA2479" s="50" t="s">
        <v>94</v>
      </c>
      <c r="AB2479" s="40">
        <f t="shared" si="1492"/>
        <v>0</v>
      </c>
      <c r="AC2479" s="119"/>
      <c r="AD2479" s="119">
        <f>SUM(AD2472:AD2478)</f>
        <v>2479</v>
      </c>
      <c r="AE2479" s="21"/>
      <c r="AF2479" s="50" t="s">
        <v>94</v>
      </c>
      <c r="AG2479" s="40">
        <f t="shared" si="1493"/>
        <v>0</v>
      </c>
      <c r="AH2479" s="119"/>
      <c r="AI2479" s="119">
        <f>SUM(AI2472:AI2478)</f>
        <v>2397</v>
      </c>
    </row>
    <row r="2480" spans="1:35" x14ac:dyDescent="0.35">
      <c r="A2480" s="21"/>
      <c r="B2480" s="50" t="s">
        <v>97</v>
      </c>
      <c r="C2480" s="132">
        <v>678144</v>
      </c>
      <c r="D2480" s="132">
        <v>678433</v>
      </c>
      <c r="E2480" s="119">
        <f>D2480-C2480</f>
        <v>289</v>
      </c>
      <c r="F2480" s="21"/>
      <c r="G2480" s="50" t="s">
        <v>97</v>
      </c>
      <c r="H2480" s="23">
        <f t="shared" si="1494"/>
        <v>678433</v>
      </c>
      <c r="I2480" s="132">
        <v>678856</v>
      </c>
      <c r="J2480" s="119">
        <f>I2480-H2480</f>
        <v>423</v>
      </c>
      <c r="K2480" s="21"/>
      <c r="L2480" s="50" t="s">
        <v>97</v>
      </c>
      <c r="M2480" s="23">
        <f t="shared" si="1490"/>
        <v>678856</v>
      </c>
      <c r="N2480" s="132">
        <v>679205</v>
      </c>
      <c r="O2480" s="119">
        <f>N2480-M2480</f>
        <v>349</v>
      </c>
      <c r="P2480" s="21"/>
      <c r="Q2480" s="50" t="s">
        <v>97</v>
      </c>
      <c r="R2480" s="23">
        <f t="shared" si="1495"/>
        <v>679205</v>
      </c>
      <c r="S2480" s="132">
        <v>679523</v>
      </c>
      <c r="T2480" s="119">
        <f>S2480-R2480</f>
        <v>318</v>
      </c>
      <c r="U2480" s="21"/>
      <c r="V2480" s="50" t="s">
        <v>97</v>
      </c>
      <c r="W2480" s="40">
        <f t="shared" si="1491"/>
        <v>679523</v>
      </c>
      <c r="X2480" s="23">
        <v>679892</v>
      </c>
      <c r="Y2480" s="119">
        <f>X2480-W2480</f>
        <v>369</v>
      </c>
      <c r="Z2480" s="21"/>
      <c r="AA2480" s="50" t="s">
        <v>97</v>
      </c>
      <c r="AB2480" s="40">
        <f t="shared" si="1492"/>
        <v>679892</v>
      </c>
      <c r="AC2480" s="132">
        <v>680095</v>
      </c>
      <c r="AD2480" s="119">
        <f>AC2480-AB2480</f>
        <v>203</v>
      </c>
      <c r="AE2480" s="21"/>
      <c r="AF2480" s="50" t="s">
        <v>97</v>
      </c>
      <c r="AG2480" s="40">
        <f t="shared" si="1493"/>
        <v>680095</v>
      </c>
      <c r="AH2480" s="132">
        <v>680348</v>
      </c>
      <c r="AI2480" s="119">
        <f>AH2480-AG2480</f>
        <v>253</v>
      </c>
    </row>
    <row r="2481" spans="1:35" x14ac:dyDescent="0.35">
      <c r="A2481" s="21"/>
      <c r="B2481" s="29" t="s">
        <v>130</v>
      </c>
      <c r="C2481" s="23">
        <v>0</v>
      </c>
      <c r="D2481" s="133" t="s">
        <v>2187</v>
      </c>
      <c r="E2481" s="121">
        <f>E2480+E2479+E2471+E2462+E2461+E2460+E2459+E2458</f>
        <v>6956</v>
      </c>
      <c r="F2481" s="21"/>
      <c r="G2481" s="29" t="s">
        <v>130</v>
      </c>
      <c r="H2481" s="133">
        <v>0</v>
      </c>
      <c r="I2481" s="133"/>
      <c r="J2481" s="121">
        <f>J2480+J2479+J2471+J2462+J2461+J2460+J2459+J2458</f>
        <v>9262</v>
      </c>
      <c r="K2481" s="21"/>
      <c r="L2481" s="29" t="s">
        <v>130</v>
      </c>
      <c r="M2481" s="133">
        <v>0</v>
      </c>
      <c r="N2481" s="133"/>
      <c r="O2481" s="121">
        <f>O2480+O2479+O2471+O2462+O2461+O2460+O2459+O2458</f>
        <v>-5552954</v>
      </c>
      <c r="P2481" s="21"/>
      <c r="Q2481" s="29" t="s">
        <v>130</v>
      </c>
      <c r="R2481" s="23">
        <f t="shared" si="1495"/>
        <v>0</v>
      </c>
      <c r="S2481" s="133"/>
      <c r="T2481" s="121">
        <f>T2480+T2479+T2471+T2462+T2461+T2460+T2459+T2458</f>
        <v>10239</v>
      </c>
      <c r="U2481" s="21"/>
      <c r="V2481" s="29" t="s">
        <v>130</v>
      </c>
      <c r="W2481" s="40">
        <f t="shared" si="1491"/>
        <v>0</v>
      </c>
      <c r="X2481" s="133"/>
      <c r="Y2481" s="121">
        <f>Y2480+Y2479+Y2471+Y2462+Y2461+Y2460+Y2459+Y2458</f>
        <v>7721</v>
      </c>
      <c r="Z2481" s="21"/>
      <c r="AA2481" s="29" t="s">
        <v>130</v>
      </c>
      <c r="AB2481" s="40">
        <f t="shared" si="1492"/>
        <v>0</v>
      </c>
      <c r="AC2481" s="133"/>
      <c r="AD2481" s="121">
        <f>AD2480+AD2479+AD2471+AD2462+AD2461+AD2460+AD2459+AD2458</f>
        <v>7713</v>
      </c>
      <c r="AE2481" s="21"/>
      <c r="AF2481" s="29" t="s">
        <v>130</v>
      </c>
      <c r="AG2481" s="40">
        <f t="shared" si="1493"/>
        <v>0</v>
      </c>
      <c r="AH2481" s="133"/>
      <c r="AI2481" s="121">
        <f>AI2480+AI2479+AI2471+AI2462+AI2461+AI2460+AI2459+AI2458</f>
        <v>11568</v>
      </c>
    </row>
    <row r="2482" spans="1:35" x14ac:dyDescent="0.35">
      <c r="A2482" s="21"/>
      <c r="B2482" s="21"/>
      <c r="C2482" s="23">
        <v>0</v>
      </c>
      <c r="D2482" s="123"/>
      <c r="E2482" s="124">
        <f>E2481-E2464+471</f>
        <v>5537</v>
      </c>
      <c r="F2482" s="21"/>
      <c r="G2482" s="21"/>
      <c r="H2482" s="123">
        <v>0</v>
      </c>
      <c r="I2482" s="123"/>
      <c r="J2482" s="124">
        <f>J2481-J2464+471</f>
        <v>7663</v>
      </c>
      <c r="K2482" s="21"/>
      <c r="L2482" s="21"/>
      <c r="M2482" s="123">
        <v>0</v>
      </c>
      <c r="N2482" s="123"/>
      <c r="O2482" s="124">
        <f>O2481-O2464+471</f>
        <v>-5554353</v>
      </c>
      <c r="P2482" s="21"/>
      <c r="Q2482" s="21"/>
      <c r="R2482" s="123">
        <v>0</v>
      </c>
      <c r="S2482" s="123"/>
      <c r="T2482" s="124">
        <f>T2481-T2464+471</f>
        <v>8610</v>
      </c>
      <c r="U2482" s="21"/>
      <c r="V2482" s="21"/>
      <c r="W2482" s="40">
        <f>S2482:S2506</f>
        <v>0</v>
      </c>
      <c r="X2482" s="123"/>
      <c r="Y2482" s="124">
        <f>Y2481-Y2464+471</f>
        <v>6092</v>
      </c>
      <c r="Z2482" s="21"/>
      <c r="AA2482" s="21"/>
      <c r="AB2482" s="21">
        <v>0</v>
      </c>
      <c r="AC2482" s="123"/>
      <c r="AD2482" s="124">
        <f>AD2481-AD2464+471</f>
        <v>6394</v>
      </c>
      <c r="AE2482" s="21"/>
      <c r="AF2482" s="21"/>
      <c r="AG2482" s="21">
        <v>0</v>
      </c>
      <c r="AH2482" s="123"/>
      <c r="AI2482" s="124">
        <f>AI2481-AI2464+471</f>
        <v>10409</v>
      </c>
    </row>
    <row r="2484" spans="1:35" x14ac:dyDescent="0.35">
      <c r="A2484" s="21"/>
      <c r="B2484" s="117" t="s">
        <v>114</v>
      </c>
      <c r="C2484" s="292" t="s">
        <v>2198</v>
      </c>
      <c r="D2484" s="293"/>
      <c r="E2484" s="294"/>
      <c r="F2484" s="21"/>
      <c r="G2484" s="117" t="s">
        <v>114</v>
      </c>
      <c r="H2484" s="292" t="s">
        <v>2199</v>
      </c>
      <c r="I2484" s="293"/>
      <c r="J2484" s="294"/>
      <c r="K2484" s="21"/>
      <c r="L2484" s="117" t="s">
        <v>114</v>
      </c>
      <c r="M2484" s="292" t="s">
        <v>1477</v>
      </c>
      <c r="N2484" s="293"/>
      <c r="O2484" s="294"/>
      <c r="P2484" s="21"/>
      <c r="Q2484" s="117" t="s">
        <v>114</v>
      </c>
      <c r="R2484" s="292" t="s">
        <v>1478</v>
      </c>
      <c r="S2484" s="293"/>
      <c r="T2484" s="294"/>
      <c r="U2484" s="21"/>
      <c r="V2484" s="117" t="s">
        <v>114</v>
      </c>
      <c r="W2484" s="292" t="s">
        <v>1479</v>
      </c>
      <c r="X2484" s="293"/>
      <c r="Y2484" s="294"/>
      <c r="Z2484" s="21"/>
      <c r="AA2484" s="117" t="s">
        <v>114</v>
      </c>
      <c r="AB2484" s="292" t="s">
        <v>1480</v>
      </c>
      <c r="AC2484" s="293"/>
      <c r="AD2484" s="294"/>
      <c r="AE2484" s="21"/>
      <c r="AF2484" s="117" t="s">
        <v>114</v>
      </c>
      <c r="AG2484" s="292" t="s">
        <v>1481</v>
      </c>
      <c r="AH2484" s="293"/>
      <c r="AI2484" s="294"/>
    </row>
    <row r="2485" spans="1:35" x14ac:dyDescent="0.35">
      <c r="A2485" s="21"/>
      <c r="B2485" s="50"/>
      <c r="C2485" s="118" t="s">
        <v>81</v>
      </c>
      <c r="D2485" s="118" t="s">
        <v>82</v>
      </c>
      <c r="E2485" s="118" t="s">
        <v>95</v>
      </c>
      <c r="F2485" s="21"/>
      <c r="G2485" s="50"/>
      <c r="H2485" s="118" t="s">
        <v>81</v>
      </c>
      <c r="I2485" s="118" t="s">
        <v>82</v>
      </c>
      <c r="J2485" s="118" t="s">
        <v>95</v>
      </c>
      <c r="K2485" s="21"/>
      <c r="L2485" s="50"/>
      <c r="M2485" s="118" t="s">
        <v>81</v>
      </c>
      <c r="N2485" s="118" t="s">
        <v>82</v>
      </c>
      <c r="O2485" s="118" t="s">
        <v>95</v>
      </c>
      <c r="P2485" s="21"/>
      <c r="Q2485" s="50"/>
      <c r="R2485" s="118" t="s">
        <v>81</v>
      </c>
      <c r="S2485" s="118" t="s">
        <v>82</v>
      </c>
      <c r="T2485" s="118" t="s">
        <v>95</v>
      </c>
      <c r="U2485" s="21"/>
      <c r="V2485" s="50"/>
      <c r="W2485" s="118" t="s">
        <v>81</v>
      </c>
      <c r="X2485" s="118" t="s">
        <v>82</v>
      </c>
      <c r="Y2485" s="118" t="s">
        <v>95</v>
      </c>
      <c r="Z2485" s="21"/>
      <c r="AA2485" s="50"/>
      <c r="AB2485" s="118" t="s">
        <v>81</v>
      </c>
      <c r="AC2485" s="118" t="s">
        <v>82</v>
      </c>
      <c r="AD2485" s="118" t="s">
        <v>95</v>
      </c>
      <c r="AE2485" s="21"/>
      <c r="AF2485" s="50"/>
      <c r="AG2485" s="118" t="s">
        <v>81</v>
      </c>
      <c r="AH2485" s="118" t="s">
        <v>82</v>
      </c>
      <c r="AI2485" s="118" t="s">
        <v>95</v>
      </c>
    </row>
    <row r="2486" spans="1:35" x14ac:dyDescent="0.35">
      <c r="A2486" s="21"/>
      <c r="B2486" s="50" t="s">
        <v>92</v>
      </c>
      <c r="C2486" s="23">
        <v>556700</v>
      </c>
      <c r="D2486" s="23">
        <v>556741</v>
      </c>
      <c r="E2486" s="119">
        <v>410</v>
      </c>
      <c r="F2486" s="21"/>
      <c r="G2486" s="50" t="s">
        <v>92</v>
      </c>
      <c r="H2486" s="23">
        <f>D2486</f>
        <v>556741</v>
      </c>
      <c r="I2486" s="23">
        <v>557067</v>
      </c>
      <c r="J2486" s="119">
        <v>367</v>
      </c>
      <c r="K2486" s="21"/>
      <c r="L2486" s="50" t="s">
        <v>92</v>
      </c>
      <c r="M2486" s="23">
        <f>I2486</f>
        <v>557067</v>
      </c>
      <c r="N2486" s="23"/>
      <c r="O2486" s="119">
        <f>(N2486-M2486)*10</f>
        <v>-5570670</v>
      </c>
      <c r="P2486" s="21"/>
      <c r="Q2486" s="50" t="s">
        <v>92</v>
      </c>
      <c r="R2486" s="23">
        <v>0</v>
      </c>
      <c r="S2486" s="23"/>
      <c r="T2486" s="119">
        <f>(S2486-R2486)*10</f>
        <v>0</v>
      </c>
      <c r="U2486" s="21"/>
      <c r="V2486" s="50" t="s">
        <v>92</v>
      </c>
      <c r="W2486" s="23">
        <f>S2486</f>
        <v>0</v>
      </c>
      <c r="X2486" s="23"/>
      <c r="Y2486" s="119">
        <f>(X2486-W2486)*10</f>
        <v>0</v>
      </c>
      <c r="Z2486" s="21"/>
      <c r="AA2486" s="50" t="s">
        <v>92</v>
      </c>
      <c r="AB2486" s="23">
        <f>X2486</f>
        <v>0</v>
      </c>
      <c r="AC2486" s="23">
        <v>557242</v>
      </c>
      <c r="AD2486" s="119">
        <f>(AC2486-AB2486)*10</f>
        <v>5572420</v>
      </c>
      <c r="AE2486" s="21"/>
      <c r="AF2486" s="50" t="s">
        <v>92</v>
      </c>
      <c r="AG2486" s="23">
        <f>AC2486</f>
        <v>557242</v>
      </c>
      <c r="AH2486" s="23">
        <v>557392</v>
      </c>
      <c r="AI2486" s="119">
        <f>(AH2486-AG2486)*10</f>
        <v>1500</v>
      </c>
    </row>
    <row r="2487" spans="1:35" x14ac:dyDescent="0.35">
      <c r="A2487" s="21"/>
      <c r="B2487" s="50" t="s">
        <v>6</v>
      </c>
      <c r="C2487" s="23">
        <f t="shared" ref="C2487:C2510" si="1503">AH2459</f>
        <v>448957</v>
      </c>
      <c r="D2487" s="23">
        <v>449189</v>
      </c>
      <c r="E2487" s="119">
        <f>D2487-C2487</f>
        <v>232</v>
      </c>
      <c r="F2487" s="21"/>
      <c r="G2487" s="50" t="s">
        <v>6</v>
      </c>
      <c r="H2487" s="23">
        <f t="shared" ref="H2487:H2510" si="1504">D2487</f>
        <v>449189</v>
      </c>
      <c r="I2487" s="23">
        <v>449418</v>
      </c>
      <c r="J2487" s="119">
        <f>I2487-H2487</f>
        <v>229</v>
      </c>
      <c r="K2487" s="21"/>
      <c r="L2487" s="50" t="s">
        <v>6</v>
      </c>
      <c r="M2487" s="23">
        <f t="shared" ref="M2487:M2510" si="1505">I2487</f>
        <v>449418</v>
      </c>
      <c r="N2487" s="23">
        <v>449606</v>
      </c>
      <c r="O2487" s="119">
        <f>N2487-M2487</f>
        <v>188</v>
      </c>
      <c r="P2487" s="21"/>
      <c r="Q2487" s="50" t="s">
        <v>6</v>
      </c>
      <c r="R2487" s="23">
        <v>0</v>
      </c>
      <c r="S2487" s="23"/>
      <c r="T2487" s="119">
        <f>S2487-R2487</f>
        <v>0</v>
      </c>
      <c r="U2487" s="21"/>
      <c r="V2487" s="50" t="s">
        <v>6</v>
      </c>
      <c r="W2487" s="23">
        <f t="shared" ref="W2487:W2508" si="1506">S2487</f>
        <v>0</v>
      </c>
      <c r="X2487" s="23"/>
      <c r="Y2487" s="119">
        <f>X2487-W2487</f>
        <v>0</v>
      </c>
      <c r="Z2487" s="21"/>
      <c r="AA2487" s="50" t="s">
        <v>6</v>
      </c>
      <c r="AB2487" s="23">
        <f t="shared" ref="AB2487:AB2492" si="1507">X2487</f>
        <v>0</v>
      </c>
      <c r="AC2487" s="23">
        <v>449930</v>
      </c>
      <c r="AD2487" s="119">
        <f>AC2487-AB2487</f>
        <v>449930</v>
      </c>
      <c r="AE2487" s="21"/>
      <c r="AF2487" s="50" t="s">
        <v>6</v>
      </c>
      <c r="AG2487" s="23">
        <f t="shared" ref="AG2487:AG2510" si="1508">AC2487</f>
        <v>449930</v>
      </c>
      <c r="AH2487" s="23">
        <v>450130</v>
      </c>
      <c r="AI2487" s="119">
        <f>AH2487-AG2487</f>
        <v>200</v>
      </c>
    </row>
    <row r="2488" spans="1:35" x14ac:dyDescent="0.35">
      <c r="A2488" s="21"/>
      <c r="B2488" s="50" t="s">
        <v>103</v>
      </c>
      <c r="C2488" s="23">
        <f t="shared" si="1503"/>
        <v>357385</v>
      </c>
      <c r="D2488" s="23">
        <v>358125</v>
      </c>
      <c r="E2488" s="119">
        <f>D2488-C2488</f>
        <v>740</v>
      </c>
      <c r="F2488" s="21"/>
      <c r="G2488" s="50" t="s">
        <v>103</v>
      </c>
      <c r="H2488" s="23">
        <f t="shared" si="1504"/>
        <v>358125</v>
      </c>
      <c r="I2488" s="23">
        <v>358889</v>
      </c>
      <c r="J2488" s="119">
        <f>I2488-H2488</f>
        <v>764</v>
      </c>
      <c r="K2488" s="21"/>
      <c r="L2488" s="50" t="s">
        <v>103</v>
      </c>
      <c r="M2488" s="23">
        <f t="shared" si="1505"/>
        <v>358889</v>
      </c>
      <c r="N2488" s="23">
        <v>359610</v>
      </c>
      <c r="O2488" s="119">
        <f>N2488-M2488</f>
        <v>721</v>
      </c>
      <c r="P2488" s="21"/>
      <c r="Q2488" s="50" t="s">
        <v>103</v>
      </c>
      <c r="R2488" s="23">
        <v>0</v>
      </c>
      <c r="S2488" s="23"/>
      <c r="T2488" s="119">
        <f>S2488-R2488</f>
        <v>0</v>
      </c>
      <c r="U2488" s="21"/>
      <c r="V2488" s="50" t="s">
        <v>103</v>
      </c>
      <c r="W2488" s="23">
        <f t="shared" si="1506"/>
        <v>0</v>
      </c>
      <c r="X2488" s="23"/>
      <c r="Y2488" s="119">
        <f>X2488-W2488</f>
        <v>0</v>
      </c>
      <c r="Z2488" s="21"/>
      <c r="AA2488" s="50" t="s">
        <v>103</v>
      </c>
      <c r="AB2488" s="23">
        <f t="shared" si="1507"/>
        <v>0</v>
      </c>
      <c r="AC2488" s="23">
        <v>361075</v>
      </c>
      <c r="AD2488" s="119">
        <f>AC2488-AB2488</f>
        <v>361075</v>
      </c>
      <c r="AE2488" s="21"/>
      <c r="AF2488" s="50" t="s">
        <v>103</v>
      </c>
      <c r="AG2488" s="23">
        <f t="shared" si="1508"/>
        <v>361075</v>
      </c>
      <c r="AH2488" s="23">
        <v>361812</v>
      </c>
      <c r="AI2488" s="119">
        <f>AH2488-AG2488</f>
        <v>737</v>
      </c>
    </row>
    <row r="2489" spans="1:35" x14ac:dyDescent="0.35">
      <c r="A2489" s="21"/>
      <c r="B2489" s="28" t="s">
        <v>100</v>
      </c>
      <c r="C2489" s="23">
        <f t="shared" si="1503"/>
        <v>257868</v>
      </c>
      <c r="D2489" s="23">
        <v>258054</v>
      </c>
      <c r="E2489" s="119">
        <f>D2489-C2489</f>
        <v>186</v>
      </c>
      <c r="F2489" s="21"/>
      <c r="G2489" s="28" t="s">
        <v>100</v>
      </c>
      <c r="H2489" s="23">
        <f t="shared" si="1504"/>
        <v>258054</v>
      </c>
      <c r="I2489" s="23">
        <v>258398</v>
      </c>
      <c r="J2489" s="119">
        <f>I2489-H2489</f>
        <v>344</v>
      </c>
      <c r="K2489" s="21"/>
      <c r="L2489" s="28" t="s">
        <v>100</v>
      </c>
      <c r="M2489" s="23">
        <f t="shared" si="1505"/>
        <v>258398</v>
      </c>
      <c r="N2489" s="23">
        <v>258634</v>
      </c>
      <c r="O2489" s="119">
        <f>N2489-M2489</f>
        <v>236</v>
      </c>
      <c r="P2489" s="21"/>
      <c r="Q2489" s="28" t="s">
        <v>100</v>
      </c>
      <c r="R2489" s="23">
        <v>0</v>
      </c>
      <c r="S2489" s="23"/>
      <c r="T2489" s="119">
        <f>S2489-R2489</f>
        <v>0</v>
      </c>
      <c r="U2489" s="21"/>
      <c r="V2489" s="28" t="s">
        <v>100</v>
      </c>
      <c r="W2489" s="23">
        <f t="shared" si="1506"/>
        <v>0</v>
      </c>
      <c r="X2489" s="23"/>
      <c r="Y2489" s="119">
        <f>X2489-W2489</f>
        <v>0</v>
      </c>
      <c r="Z2489" s="21"/>
      <c r="AA2489" s="28" t="s">
        <v>100</v>
      </c>
      <c r="AB2489" s="23">
        <f t="shared" si="1507"/>
        <v>0</v>
      </c>
      <c r="AC2489" s="23">
        <v>259113</v>
      </c>
      <c r="AD2489" s="119">
        <f>AC2489-AB2489</f>
        <v>259113</v>
      </c>
      <c r="AE2489" s="21"/>
      <c r="AF2489" s="28" t="s">
        <v>100</v>
      </c>
      <c r="AG2489" s="23">
        <f t="shared" si="1508"/>
        <v>259113</v>
      </c>
      <c r="AH2489" s="23">
        <v>259343</v>
      </c>
      <c r="AI2489" s="119">
        <f>AH2489-AG2489</f>
        <v>230</v>
      </c>
    </row>
    <row r="2490" spans="1:35" x14ac:dyDescent="0.35">
      <c r="A2490" s="21"/>
      <c r="B2490" s="28" t="s">
        <v>1176</v>
      </c>
      <c r="C2490" s="23">
        <f t="shared" si="1503"/>
        <v>516</v>
      </c>
      <c r="D2490" s="23">
        <v>516</v>
      </c>
      <c r="E2490" s="119">
        <f>D2490-C2490</f>
        <v>0</v>
      </c>
      <c r="F2490" s="21"/>
      <c r="G2490" s="28" t="s">
        <v>1176</v>
      </c>
      <c r="H2490" s="23">
        <f t="shared" si="1504"/>
        <v>516</v>
      </c>
      <c r="I2490" s="23">
        <v>516</v>
      </c>
      <c r="J2490" s="119">
        <f>I2490-H2490</f>
        <v>0</v>
      </c>
      <c r="K2490" s="21"/>
      <c r="L2490" s="28" t="s">
        <v>1176</v>
      </c>
      <c r="M2490" s="23">
        <f t="shared" si="1505"/>
        <v>516</v>
      </c>
      <c r="N2490" s="23">
        <v>516</v>
      </c>
      <c r="O2490" s="119">
        <f>N2490-M2490</f>
        <v>0</v>
      </c>
      <c r="P2490" s="21"/>
      <c r="Q2490" s="28" t="s">
        <v>1176</v>
      </c>
      <c r="R2490" s="23">
        <v>0</v>
      </c>
      <c r="S2490" s="23"/>
      <c r="T2490" s="119">
        <f>S2490-R2490</f>
        <v>0</v>
      </c>
      <c r="U2490" s="21"/>
      <c r="V2490" s="28" t="s">
        <v>1176</v>
      </c>
      <c r="W2490" s="23">
        <f t="shared" si="1506"/>
        <v>0</v>
      </c>
      <c r="X2490" s="23"/>
      <c r="Y2490" s="119">
        <f>X2490-W2490</f>
        <v>0</v>
      </c>
      <c r="Z2490" s="21"/>
      <c r="AA2490" s="28" t="s">
        <v>1176</v>
      </c>
      <c r="AB2490" s="23">
        <f t="shared" si="1507"/>
        <v>0</v>
      </c>
      <c r="AC2490" s="23">
        <v>516</v>
      </c>
      <c r="AD2490" s="119">
        <f>AC2490-AB2490</f>
        <v>516</v>
      </c>
      <c r="AE2490" s="21"/>
      <c r="AF2490" s="28" t="s">
        <v>1176</v>
      </c>
      <c r="AG2490" s="23">
        <f t="shared" si="1508"/>
        <v>516</v>
      </c>
      <c r="AH2490" s="23">
        <v>516</v>
      </c>
      <c r="AI2490" s="119">
        <f>AH2490-AG2490</f>
        <v>0</v>
      </c>
    </row>
    <row r="2491" spans="1:35" x14ac:dyDescent="0.35">
      <c r="A2491" s="21"/>
      <c r="B2491" s="28" t="s">
        <v>1179</v>
      </c>
      <c r="C2491" s="23">
        <f t="shared" si="1503"/>
        <v>12279</v>
      </c>
      <c r="D2491" s="23">
        <v>12279</v>
      </c>
      <c r="E2491" s="119">
        <f>D2491-C2491</f>
        <v>0</v>
      </c>
      <c r="F2491" s="21"/>
      <c r="G2491" s="28" t="s">
        <v>1179</v>
      </c>
      <c r="H2491" s="23">
        <f t="shared" si="1504"/>
        <v>12279</v>
      </c>
      <c r="I2491" s="23">
        <v>12279</v>
      </c>
      <c r="J2491" s="119">
        <f>I2491-H2491</f>
        <v>0</v>
      </c>
      <c r="K2491" s="21"/>
      <c r="L2491" s="28" t="s">
        <v>1179</v>
      </c>
      <c r="M2491" s="23">
        <f t="shared" si="1505"/>
        <v>12279</v>
      </c>
      <c r="N2491" s="23">
        <v>12279</v>
      </c>
      <c r="O2491" s="119">
        <f>N2491-M2491</f>
        <v>0</v>
      </c>
      <c r="P2491" s="21"/>
      <c r="Q2491" s="28" t="s">
        <v>1179</v>
      </c>
      <c r="R2491" s="23">
        <v>0</v>
      </c>
      <c r="S2491" s="23"/>
      <c r="T2491" s="119">
        <f>S2491-R2491</f>
        <v>0</v>
      </c>
      <c r="U2491" s="21"/>
      <c r="V2491" s="28" t="s">
        <v>1179</v>
      </c>
      <c r="W2491" s="23">
        <f t="shared" si="1506"/>
        <v>0</v>
      </c>
      <c r="X2491" s="23"/>
      <c r="Y2491" s="119">
        <f>X2491-W2491</f>
        <v>0</v>
      </c>
      <c r="Z2491" s="21"/>
      <c r="AA2491" s="28" t="s">
        <v>1179</v>
      </c>
      <c r="AB2491" s="23">
        <f t="shared" si="1507"/>
        <v>0</v>
      </c>
      <c r="AC2491" s="23">
        <v>12279</v>
      </c>
      <c r="AD2491" s="119">
        <f>AC2491-AB2491</f>
        <v>12279</v>
      </c>
      <c r="AE2491" s="21"/>
      <c r="AF2491" s="28" t="s">
        <v>1179</v>
      </c>
      <c r="AG2491" s="23">
        <f t="shared" si="1508"/>
        <v>12279</v>
      </c>
      <c r="AH2491" s="23">
        <v>12279</v>
      </c>
      <c r="AI2491" s="119">
        <f>AH2491-AG2491</f>
        <v>0</v>
      </c>
    </row>
    <row r="2492" spans="1:35" x14ac:dyDescent="0.35">
      <c r="A2492" s="21"/>
      <c r="B2492" s="50" t="s">
        <v>3</v>
      </c>
      <c r="C2492" s="23">
        <f t="shared" si="1503"/>
        <v>431812</v>
      </c>
      <c r="D2492" s="23">
        <v>432028</v>
      </c>
      <c r="E2492" s="119">
        <f>(D2492-C2492)*10</f>
        <v>2160</v>
      </c>
      <c r="F2492" s="21"/>
      <c r="G2492" s="50" t="s">
        <v>3</v>
      </c>
      <c r="H2492" s="23">
        <f t="shared" si="1504"/>
        <v>432028</v>
      </c>
      <c r="I2492" s="23">
        <v>432219</v>
      </c>
      <c r="J2492" s="119">
        <f>(I2492-H2492)*10</f>
        <v>1910</v>
      </c>
      <c r="K2492" s="21"/>
      <c r="L2492" s="50" t="s">
        <v>3</v>
      </c>
      <c r="M2492" s="23">
        <f t="shared" si="1505"/>
        <v>432219</v>
      </c>
      <c r="N2492" s="23">
        <v>432380</v>
      </c>
      <c r="O2492" s="119">
        <f>(N2492-M2492)*10</f>
        <v>1610</v>
      </c>
      <c r="P2492" s="21"/>
      <c r="Q2492" s="50" t="s">
        <v>3</v>
      </c>
      <c r="R2492" s="23">
        <v>0</v>
      </c>
      <c r="S2492" s="23"/>
      <c r="T2492" s="119">
        <f>(S2492-R2492)*10</f>
        <v>0</v>
      </c>
      <c r="U2492" s="21"/>
      <c r="V2492" s="50" t="s">
        <v>3</v>
      </c>
      <c r="W2492" s="23">
        <f t="shared" si="1506"/>
        <v>0</v>
      </c>
      <c r="X2492" s="23"/>
      <c r="Y2492" s="119">
        <f>(X2492-W2492)*10</f>
        <v>0</v>
      </c>
      <c r="Z2492" s="21"/>
      <c r="AA2492" s="50" t="s">
        <v>3</v>
      </c>
      <c r="AB2492" s="23">
        <f t="shared" si="1507"/>
        <v>0</v>
      </c>
      <c r="AC2492" s="23">
        <v>432585</v>
      </c>
      <c r="AD2492" s="119">
        <f>(AC2492-AB2492)*10</f>
        <v>4325850</v>
      </c>
      <c r="AE2492" s="21"/>
      <c r="AF2492" s="50" t="s">
        <v>3</v>
      </c>
      <c r="AG2492" s="23">
        <f t="shared" si="1508"/>
        <v>432585</v>
      </c>
      <c r="AH2492" s="23">
        <v>432746</v>
      </c>
      <c r="AI2492" s="119">
        <f>(AH2492-AG2492)*10</f>
        <v>1610</v>
      </c>
    </row>
    <row r="2493" spans="1:35" x14ac:dyDescent="0.35">
      <c r="A2493" s="21"/>
      <c r="B2493" s="50" t="s">
        <v>83</v>
      </c>
      <c r="C2493" s="23">
        <f t="shared" si="1503"/>
        <v>34298</v>
      </c>
      <c r="D2493" s="23">
        <v>34309</v>
      </c>
      <c r="E2493" s="119">
        <v>11</v>
      </c>
      <c r="F2493" s="21"/>
      <c r="G2493" s="50" t="s">
        <v>83</v>
      </c>
      <c r="H2493" s="23">
        <f t="shared" si="1504"/>
        <v>34309</v>
      </c>
      <c r="I2493" s="23">
        <v>34316</v>
      </c>
      <c r="J2493" s="119">
        <v>7</v>
      </c>
      <c r="K2493" s="21"/>
      <c r="L2493" s="50" t="s">
        <v>83</v>
      </c>
      <c r="M2493" s="23">
        <f t="shared" si="1505"/>
        <v>34316</v>
      </c>
      <c r="N2493" s="23">
        <v>34321</v>
      </c>
      <c r="O2493" s="119">
        <v>5</v>
      </c>
      <c r="P2493" s="21"/>
      <c r="Q2493" s="50" t="s">
        <v>83</v>
      </c>
      <c r="R2493" s="23">
        <v>0</v>
      </c>
      <c r="S2493" s="23"/>
      <c r="T2493" s="119">
        <f>S2493-[4]Supply!R2493</f>
        <v>0</v>
      </c>
      <c r="U2493" s="21"/>
      <c r="V2493" s="50" t="s">
        <v>83</v>
      </c>
      <c r="W2493" s="23">
        <f t="shared" si="1506"/>
        <v>0</v>
      </c>
      <c r="X2493" s="23"/>
      <c r="Y2493" s="119">
        <f>X2493-[4]Supply!W2493</f>
        <v>0</v>
      </c>
      <c r="Z2493" s="21"/>
      <c r="AA2493" s="50" t="s">
        <v>83</v>
      </c>
      <c r="AB2493" s="40">
        <f t="shared" ref="AB2493:AB2509" si="1509">X2493:X2517</f>
        <v>0</v>
      </c>
      <c r="AC2493" s="23">
        <v>34341</v>
      </c>
      <c r="AD2493" s="119">
        <f>AC2493-[4]Supply!AB2493</f>
        <v>34341</v>
      </c>
      <c r="AE2493" s="21"/>
      <c r="AF2493" s="50" t="s">
        <v>83</v>
      </c>
      <c r="AG2493" s="23">
        <f t="shared" si="1508"/>
        <v>34341</v>
      </c>
      <c r="AH2493" s="23">
        <v>34348</v>
      </c>
      <c r="AI2493" s="119">
        <f t="shared" ref="AI2493:AI2498" si="1510">AH2493-AG2493</f>
        <v>7</v>
      </c>
    </row>
    <row r="2494" spans="1:35" x14ac:dyDescent="0.35">
      <c r="A2494" s="21"/>
      <c r="B2494" s="50" t="s">
        <v>84</v>
      </c>
      <c r="C2494" s="23">
        <f t="shared" si="1503"/>
        <v>68210</v>
      </c>
      <c r="D2494" s="23">
        <v>68219</v>
      </c>
      <c r="E2494" s="119">
        <v>9</v>
      </c>
      <c r="F2494" s="21"/>
      <c r="G2494" s="50" t="s">
        <v>84</v>
      </c>
      <c r="H2494" s="23">
        <f t="shared" si="1504"/>
        <v>68219</v>
      </c>
      <c r="I2494" s="23">
        <v>68312</v>
      </c>
      <c r="J2494" s="119">
        <v>93</v>
      </c>
      <c r="K2494" s="21"/>
      <c r="L2494" s="50" t="s">
        <v>84</v>
      </c>
      <c r="M2494" s="23">
        <f t="shared" si="1505"/>
        <v>68312</v>
      </c>
      <c r="N2494" s="23">
        <v>68377</v>
      </c>
      <c r="O2494" s="119">
        <v>65</v>
      </c>
      <c r="P2494" s="21"/>
      <c r="Q2494" s="50" t="s">
        <v>84</v>
      </c>
      <c r="R2494" s="23">
        <v>0</v>
      </c>
      <c r="S2494" s="23"/>
      <c r="T2494" s="119">
        <f>S2494-R2494</f>
        <v>0</v>
      </c>
      <c r="U2494" s="21"/>
      <c r="V2494" s="50" t="s">
        <v>84</v>
      </c>
      <c r="W2494" s="23">
        <f t="shared" si="1506"/>
        <v>0</v>
      </c>
      <c r="X2494" s="23"/>
      <c r="Y2494" s="119">
        <f>X2494-[4]Supply!W2494</f>
        <v>0</v>
      </c>
      <c r="Z2494" s="21"/>
      <c r="AA2494" s="50" t="s">
        <v>84</v>
      </c>
      <c r="AB2494" s="40">
        <f t="shared" si="1509"/>
        <v>0</v>
      </c>
      <c r="AC2494" s="23">
        <v>68562</v>
      </c>
      <c r="AD2494" s="119">
        <f>AC2494-[4]Supply!AB2494</f>
        <v>68562</v>
      </c>
      <c r="AE2494" s="21"/>
      <c r="AF2494" s="50" t="s">
        <v>84</v>
      </c>
      <c r="AG2494" s="23">
        <f t="shared" si="1508"/>
        <v>68562</v>
      </c>
      <c r="AH2494" s="23">
        <v>68646</v>
      </c>
      <c r="AI2494" s="119">
        <f t="shared" si="1510"/>
        <v>84</v>
      </c>
    </row>
    <row r="2495" spans="1:35" x14ac:dyDescent="0.35">
      <c r="A2495" s="21"/>
      <c r="B2495" s="50" t="s">
        <v>98</v>
      </c>
      <c r="C2495" s="23">
        <f t="shared" si="1503"/>
        <v>139852</v>
      </c>
      <c r="D2495" s="23">
        <v>139852</v>
      </c>
      <c r="E2495" s="119">
        <f>D2495-C2495</f>
        <v>0</v>
      </c>
      <c r="F2495" s="21"/>
      <c r="G2495" s="50" t="s">
        <v>98</v>
      </c>
      <c r="H2495" s="23">
        <f t="shared" si="1504"/>
        <v>139852</v>
      </c>
      <c r="I2495" s="23">
        <v>139852</v>
      </c>
      <c r="J2495" s="119">
        <f>I2495-H2495</f>
        <v>0</v>
      </c>
      <c r="K2495" s="21"/>
      <c r="L2495" s="50" t="s">
        <v>98</v>
      </c>
      <c r="M2495" s="23">
        <f t="shared" si="1505"/>
        <v>139852</v>
      </c>
      <c r="N2495" s="23">
        <v>139852</v>
      </c>
      <c r="O2495" s="119">
        <f>N2495-M2495</f>
        <v>0</v>
      </c>
      <c r="P2495" s="21"/>
      <c r="Q2495" s="50" t="s">
        <v>98</v>
      </c>
      <c r="R2495" s="23">
        <v>0</v>
      </c>
      <c r="S2495" s="23"/>
      <c r="T2495" s="119">
        <f>S2495-R2495</f>
        <v>0</v>
      </c>
      <c r="U2495" s="21"/>
      <c r="V2495" s="50" t="s">
        <v>98</v>
      </c>
      <c r="W2495" s="23">
        <f t="shared" si="1506"/>
        <v>0</v>
      </c>
      <c r="X2495" s="23"/>
      <c r="Y2495" s="119">
        <f>X2495-W2495</f>
        <v>0</v>
      </c>
      <c r="Z2495" s="21"/>
      <c r="AA2495" s="50" t="s">
        <v>98</v>
      </c>
      <c r="AB2495" s="40">
        <f t="shared" si="1509"/>
        <v>0</v>
      </c>
      <c r="AC2495" s="23">
        <v>139852</v>
      </c>
      <c r="AD2495" s="119">
        <f>AC2495-AB2495</f>
        <v>139852</v>
      </c>
      <c r="AE2495" s="21"/>
      <c r="AF2495" s="50" t="s">
        <v>98</v>
      </c>
      <c r="AG2495" s="23">
        <f t="shared" si="1508"/>
        <v>139852</v>
      </c>
      <c r="AH2495" s="23">
        <v>139852</v>
      </c>
      <c r="AI2495" s="119">
        <f t="shared" si="1510"/>
        <v>0</v>
      </c>
    </row>
    <row r="2496" spans="1:35" x14ac:dyDescent="0.35">
      <c r="A2496" s="21"/>
      <c r="B2496" s="50" t="s">
        <v>85</v>
      </c>
      <c r="C2496" s="23">
        <f t="shared" si="1503"/>
        <v>1082</v>
      </c>
      <c r="D2496" s="23">
        <v>1082</v>
      </c>
      <c r="E2496" s="119">
        <f>D2496-C2496</f>
        <v>0</v>
      </c>
      <c r="F2496" s="21"/>
      <c r="G2496" s="50" t="s">
        <v>85</v>
      </c>
      <c r="H2496" s="23">
        <f t="shared" si="1504"/>
        <v>1082</v>
      </c>
      <c r="I2496" s="23">
        <v>1082</v>
      </c>
      <c r="J2496" s="119">
        <f>I2496-H2496</f>
        <v>0</v>
      </c>
      <c r="K2496" s="21"/>
      <c r="L2496" s="50" t="s">
        <v>85</v>
      </c>
      <c r="M2496" s="23">
        <f t="shared" si="1505"/>
        <v>1082</v>
      </c>
      <c r="N2496" s="23">
        <v>1082</v>
      </c>
      <c r="O2496" s="119">
        <f>N2496-M2496</f>
        <v>0</v>
      </c>
      <c r="P2496" s="21"/>
      <c r="Q2496" s="50" t="s">
        <v>85</v>
      </c>
      <c r="R2496" s="23">
        <v>0</v>
      </c>
      <c r="S2496" s="23"/>
      <c r="T2496" s="119">
        <f>S2496-R2496</f>
        <v>0</v>
      </c>
      <c r="U2496" s="21"/>
      <c r="V2496" s="50" t="s">
        <v>85</v>
      </c>
      <c r="W2496" s="23">
        <f t="shared" si="1506"/>
        <v>0</v>
      </c>
      <c r="X2496" s="23"/>
      <c r="Y2496" s="132">
        <f>X2496-W2496</f>
        <v>0</v>
      </c>
      <c r="Z2496" s="21"/>
      <c r="AA2496" s="50" t="s">
        <v>85</v>
      </c>
      <c r="AB2496" s="40">
        <f t="shared" si="1509"/>
        <v>0</v>
      </c>
      <c r="AC2496" s="23">
        <v>1082</v>
      </c>
      <c r="AD2496" s="119">
        <f>AC2496-AB2496</f>
        <v>1082</v>
      </c>
      <c r="AE2496" s="21"/>
      <c r="AF2496" s="50" t="s">
        <v>85</v>
      </c>
      <c r="AG2496" s="23">
        <f>AC2496</f>
        <v>1082</v>
      </c>
      <c r="AH2496" s="23">
        <v>1082</v>
      </c>
      <c r="AI2496" s="119">
        <f t="shared" si="1510"/>
        <v>0</v>
      </c>
    </row>
    <row r="2497" spans="1:35" x14ac:dyDescent="0.35">
      <c r="A2497" s="21"/>
      <c r="B2497" s="50" t="s">
        <v>86</v>
      </c>
      <c r="C2497" s="23">
        <f t="shared" si="1503"/>
        <v>26973</v>
      </c>
      <c r="D2497" s="23">
        <v>27146</v>
      </c>
      <c r="E2497" s="119">
        <f>D2497-C2497</f>
        <v>173</v>
      </c>
      <c r="F2497" s="21"/>
      <c r="G2497" s="50" t="s">
        <v>86</v>
      </c>
      <c r="H2497" s="23">
        <f t="shared" si="1504"/>
        <v>27146</v>
      </c>
      <c r="I2497" s="23">
        <v>27323</v>
      </c>
      <c r="J2497" s="119">
        <f>I2497-H2497</f>
        <v>177</v>
      </c>
      <c r="K2497" s="21"/>
      <c r="L2497" s="50" t="s">
        <v>86</v>
      </c>
      <c r="M2497" s="23">
        <f t="shared" si="1505"/>
        <v>27323</v>
      </c>
      <c r="N2497" s="23">
        <v>27567</v>
      </c>
      <c r="O2497" s="119">
        <f>N2497-M2497</f>
        <v>244</v>
      </c>
      <c r="P2497" s="21"/>
      <c r="Q2497" s="50" t="s">
        <v>86</v>
      </c>
      <c r="R2497" s="23">
        <v>0</v>
      </c>
      <c r="S2497" s="23"/>
      <c r="T2497" s="119">
        <f>S2497-R2497</f>
        <v>0</v>
      </c>
      <c r="U2497" s="21"/>
      <c r="V2497" s="50" t="s">
        <v>86</v>
      </c>
      <c r="W2497" s="23">
        <f t="shared" si="1506"/>
        <v>0</v>
      </c>
      <c r="X2497" s="23"/>
      <c r="Y2497" s="132">
        <f>X2497-W2497</f>
        <v>0</v>
      </c>
      <c r="Z2497" s="21"/>
      <c r="AA2497" s="50" t="s">
        <v>86</v>
      </c>
      <c r="AB2497" s="40">
        <f t="shared" si="1509"/>
        <v>0</v>
      </c>
      <c r="AC2497" s="23">
        <v>27867</v>
      </c>
      <c r="AD2497" s="119">
        <f>AC2497-AB2497</f>
        <v>27867</v>
      </c>
      <c r="AE2497" s="21"/>
      <c r="AF2497" s="50" t="s">
        <v>86</v>
      </c>
      <c r="AG2497" s="23">
        <f t="shared" si="1508"/>
        <v>27867</v>
      </c>
      <c r="AH2497" s="23">
        <v>28100</v>
      </c>
      <c r="AI2497" s="119">
        <f t="shared" si="1510"/>
        <v>233</v>
      </c>
    </row>
    <row r="2498" spans="1:35" x14ac:dyDescent="0.35">
      <c r="A2498" s="21"/>
      <c r="B2498" s="50" t="s">
        <v>2180</v>
      </c>
      <c r="C2498" s="23">
        <f t="shared" si="1503"/>
        <v>368</v>
      </c>
      <c r="D2498" s="23">
        <v>399</v>
      </c>
      <c r="E2498" s="132">
        <f>D2498-C2498</f>
        <v>31</v>
      </c>
      <c r="F2498" s="21"/>
      <c r="G2498" s="50" t="s">
        <v>2180</v>
      </c>
      <c r="H2498" s="23">
        <f t="shared" si="1504"/>
        <v>399</v>
      </c>
      <c r="I2498" s="23">
        <v>428</v>
      </c>
      <c r="J2498" s="132">
        <f>I2498-H2498</f>
        <v>29</v>
      </c>
      <c r="K2498" s="21"/>
      <c r="L2498" s="50" t="s">
        <v>2180</v>
      </c>
      <c r="M2498" s="23">
        <f t="shared" si="1505"/>
        <v>428</v>
      </c>
      <c r="N2498" s="23">
        <v>428</v>
      </c>
      <c r="O2498" s="132">
        <f>N2498-M2498</f>
        <v>0</v>
      </c>
      <c r="P2498" s="21"/>
      <c r="Q2498" s="50" t="s">
        <v>2180</v>
      </c>
      <c r="R2498" s="23">
        <v>0</v>
      </c>
      <c r="S2498" s="23"/>
      <c r="T2498" s="132">
        <f>S2498-R2498</f>
        <v>0</v>
      </c>
      <c r="U2498" s="21"/>
      <c r="V2498" s="50" t="s">
        <v>2180</v>
      </c>
      <c r="W2498" s="23">
        <f t="shared" si="1506"/>
        <v>0</v>
      </c>
      <c r="X2498" s="23"/>
      <c r="Y2498" s="132">
        <f>X2498-W2498</f>
        <v>0</v>
      </c>
      <c r="Z2498" s="21"/>
      <c r="AA2498" s="50" t="s">
        <v>2180</v>
      </c>
      <c r="AB2498" s="40">
        <f t="shared" si="1509"/>
        <v>0</v>
      </c>
      <c r="AC2498" s="23">
        <v>428</v>
      </c>
      <c r="AD2498" s="132">
        <f>AC2498-AB2498</f>
        <v>428</v>
      </c>
      <c r="AE2498" s="21"/>
      <c r="AF2498" s="50" t="s">
        <v>2180</v>
      </c>
      <c r="AG2498" s="23">
        <f t="shared" si="1508"/>
        <v>428</v>
      </c>
      <c r="AH2498" s="23">
        <v>428</v>
      </c>
      <c r="AI2498" s="132">
        <f t="shared" si="1510"/>
        <v>0</v>
      </c>
    </row>
    <row r="2499" spans="1:35" x14ac:dyDescent="0.35">
      <c r="A2499" s="21"/>
      <c r="B2499" s="50" t="s">
        <v>93</v>
      </c>
      <c r="C2499" s="23">
        <f t="shared" si="1503"/>
        <v>0</v>
      </c>
      <c r="D2499" s="40"/>
      <c r="E2499" s="132">
        <f>E2498+E2497+E2496+E2495+E2494+E2493+E2492</f>
        <v>2384</v>
      </c>
      <c r="F2499" s="21"/>
      <c r="G2499" s="50" t="s">
        <v>93</v>
      </c>
      <c r="H2499" s="23">
        <f t="shared" si="1504"/>
        <v>0</v>
      </c>
      <c r="I2499" s="40"/>
      <c r="J2499" s="132">
        <f>J2498+J2497+J2496+J2495+J2494+J2493+J2492</f>
        <v>2216</v>
      </c>
      <c r="K2499" s="21"/>
      <c r="L2499" s="50" t="s">
        <v>93</v>
      </c>
      <c r="M2499" s="23">
        <f t="shared" si="1505"/>
        <v>0</v>
      </c>
      <c r="N2499" s="40"/>
      <c r="O2499" s="132">
        <f>O2498+O2497+O2496+O2495+O2494+O2493+O2492</f>
        <v>1924</v>
      </c>
      <c r="P2499" s="21"/>
      <c r="Q2499" s="50" t="s">
        <v>93</v>
      </c>
      <c r="R2499" s="23">
        <v>0</v>
      </c>
      <c r="S2499" s="40"/>
      <c r="T2499" s="132">
        <f>T2498+T2497+T2496+T2495+T2494+T2493+T2492</f>
        <v>0</v>
      </c>
      <c r="U2499" s="21"/>
      <c r="V2499" s="50" t="s">
        <v>93</v>
      </c>
      <c r="W2499" s="23">
        <f t="shared" si="1506"/>
        <v>0</v>
      </c>
      <c r="X2499" s="23"/>
      <c r="Y2499" s="132">
        <f>Y2498+Y2497+Y2496+Y2495+Y2494+Y2493+Y2492</f>
        <v>0</v>
      </c>
      <c r="Z2499" s="21"/>
      <c r="AA2499" s="50" t="s">
        <v>93</v>
      </c>
      <c r="AB2499" s="40">
        <f t="shared" si="1509"/>
        <v>0</v>
      </c>
      <c r="AC2499" s="40"/>
      <c r="AD2499" s="132">
        <f>AD2498+AD2497+AD2496+AD2495+AD2494+AD2493+AD2492</f>
        <v>4597982</v>
      </c>
      <c r="AE2499" s="21"/>
      <c r="AF2499" s="50" t="s">
        <v>93</v>
      </c>
      <c r="AG2499" s="23">
        <f t="shared" si="1508"/>
        <v>0</v>
      </c>
      <c r="AH2499" s="40"/>
      <c r="AI2499" s="132">
        <f>AI2498+AI2497+AI2496+AI2495+AI2494+AI2493+AI2492</f>
        <v>1934</v>
      </c>
    </row>
    <row r="2500" spans="1:35" x14ac:dyDescent="0.35">
      <c r="A2500" s="21"/>
      <c r="B2500" s="50" t="s">
        <v>87</v>
      </c>
      <c r="C2500" s="23">
        <f t="shared" si="1503"/>
        <v>1610118</v>
      </c>
      <c r="D2500" s="132">
        <v>1610118</v>
      </c>
      <c r="E2500" s="132">
        <f t="shared" ref="E2500:E2506" si="1511">D2500-C2500</f>
        <v>0</v>
      </c>
      <c r="F2500" s="21"/>
      <c r="G2500" s="50" t="s">
        <v>87</v>
      </c>
      <c r="H2500" s="23">
        <f t="shared" si="1504"/>
        <v>1610118</v>
      </c>
      <c r="I2500" s="132">
        <v>1610118</v>
      </c>
      <c r="J2500" s="132">
        <f t="shared" ref="J2500:J2506" si="1512">I2500-H2500</f>
        <v>0</v>
      </c>
      <c r="K2500" s="21"/>
      <c r="L2500" s="50" t="s">
        <v>87</v>
      </c>
      <c r="M2500" s="23">
        <f t="shared" si="1505"/>
        <v>1610118</v>
      </c>
      <c r="N2500" s="132">
        <v>1610118</v>
      </c>
      <c r="O2500" s="132">
        <f t="shared" ref="O2500:O2506" si="1513">N2500-M2500</f>
        <v>0</v>
      </c>
      <c r="P2500" s="21"/>
      <c r="Q2500" s="50" t="s">
        <v>87</v>
      </c>
      <c r="R2500" s="23">
        <v>0</v>
      </c>
      <c r="S2500" s="132"/>
      <c r="T2500" s="132">
        <f t="shared" ref="T2500:T2506" si="1514">S2500-R2500</f>
        <v>0</v>
      </c>
      <c r="U2500" s="21"/>
      <c r="V2500" s="50" t="s">
        <v>87</v>
      </c>
      <c r="W2500" s="23">
        <f t="shared" si="1506"/>
        <v>0</v>
      </c>
      <c r="X2500" s="23"/>
      <c r="Y2500" s="132">
        <f t="shared" ref="Y2500:Y2506" si="1515">X2500-W2500</f>
        <v>0</v>
      </c>
      <c r="Z2500" s="21"/>
      <c r="AA2500" s="50" t="s">
        <v>87</v>
      </c>
      <c r="AB2500" s="40">
        <f t="shared" si="1509"/>
        <v>0</v>
      </c>
      <c r="AC2500" s="132">
        <v>1610114</v>
      </c>
      <c r="AD2500" s="132">
        <f t="shared" ref="AD2500:AD2506" si="1516">AC2500-AB2500</f>
        <v>1610114</v>
      </c>
      <c r="AE2500" s="21"/>
      <c r="AF2500" s="50" t="s">
        <v>87</v>
      </c>
      <c r="AG2500" s="23">
        <f t="shared" si="1508"/>
        <v>1610114</v>
      </c>
      <c r="AH2500" s="132">
        <v>1610114</v>
      </c>
      <c r="AI2500" s="132">
        <f t="shared" ref="AI2500:AI2506" si="1517">AH2500-AG2500</f>
        <v>0</v>
      </c>
    </row>
    <row r="2501" spans="1:35" x14ac:dyDescent="0.35">
      <c r="A2501" s="21"/>
      <c r="B2501" s="50" t="s">
        <v>96</v>
      </c>
      <c r="C2501" s="23">
        <f t="shared" si="1503"/>
        <v>992747</v>
      </c>
      <c r="D2501" s="132">
        <v>993047</v>
      </c>
      <c r="E2501" s="132">
        <f t="shared" si="1511"/>
        <v>300</v>
      </c>
      <c r="F2501" s="21"/>
      <c r="G2501" s="50" t="s">
        <v>96</v>
      </c>
      <c r="H2501" s="23">
        <f t="shared" si="1504"/>
        <v>993047</v>
      </c>
      <c r="I2501" s="132">
        <v>993333</v>
      </c>
      <c r="J2501" s="132">
        <f t="shared" si="1512"/>
        <v>286</v>
      </c>
      <c r="K2501" s="21"/>
      <c r="L2501" s="50" t="s">
        <v>96</v>
      </c>
      <c r="M2501" s="23">
        <f t="shared" si="1505"/>
        <v>993333</v>
      </c>
      <c r="N2501" s="132">
        <v>993622</v>
      </c>
      <c r="O2501" s="132">
        <f t="shared" si="1513"/>
        <v>289</v>
      </c>
      <c r="P2501" s="21"/>
      <c r="Q2501" s="50" t="s">
        <v>96</v>
      </c>
      <c r="R2501" s="23">
        <v>0</v>
      </c>
      <c r="S2501" s="132"/>
      <c r="T2501" s="132">
        <f t="shared" si="1514"/>
        <v>0</v>
      </c>
      <c r="U2501" s="21"/>
      <c r="V2501" s="50" t="s">
        <v>96</v>
      </c>
      <c r="W2501" s="23">
        <f t="shared" si="1506"/>
        <v>0</v>
      </c>
      <c r="X2501" s="23"/>
      <c r="Y2501" s="132">
        <f t="shared" si="1515"/>
        <v>0</v>
      </c>
      <c r="Z2501" s="21"/>
      <c r="AA2501" s="50" t="s">
        <v>96</v>
      </c>
      <c r="AB2501" s="40">
        <f t="shared" si="1509"/>
        <v>0</v>
      </c>
      <c r="AC2501" s="132">
        <v>994189</v>
      </c>
      <c r="AD2501" s="132">
        <f t="shared" si="1516"/>
        <v>994189</v>
      </c>
      <c r="AE2501" s="21"/>
      <c r="AF2501" s="50" t="s">
        <v>96</v>
      </c>
      <c r="AG2501" s="23">
        <f t="shared" si="1508"/>
        <v>994189</v>
      </c>
      <c r="AH2501" s="132">
        <v>994468</v>
      </c>
      <c r="AI2501" s="132">
        <f t="shared" si="1517"/>
        <v>279</v>
      </c>
    </row>
    <row r="2502" spans="1:35" x14ac:dyDescent="0.35">
      <c r="A2502" s="21"/>
      <c r="B2502" s="50" t="s">
        <v>88</v>
      </c>
      <c r="C2502" s="23">
        <f t="shared" si="1503"/>
        <v>0</v>
      </c>
      <c r="D2502" s="119"/>
      <c r="E2502" s="119">
        <f t="shared" si="1511"/>
        <v>0</v>
      </c>
      <c r="F2502" s="21"/>
      <c r="G2502" s="50" t="s">
        <v>88</v>
      </c>
      <c r="H2502" s="23">
        <f t="shared" si="1504"/>
        <v>0</v>
      </c>
      <c r="I2502" s="119">
        <v>0</v>
      </c>
      <c r="J2502" s="119">
        <f t="shared" si="1512"/>
        <v>0</v>
      </c>
      <c r="K2502" s="21"/>
      <c r="L2502" s="50" t="s">
        <v>88</v>
      </c>
      <c r="M2502" s="23">
        <f t="shared" si="1505"/>
        <v>0</v>
      </c>
      <c r="N2502" s="119">
        <v>0</v>
      </c>
      <c r="O2502" s="119">
        <f t="shared" si="1513"/>
        <v>0</v>
      </c>
      <c r="P2502" s="21"/>
      <c r="Q2502" s="50" t="s">
        <v>88</v>
      </c>
      <c r="R2502" s="23">
        <v>0</v>
      </c>
      <c r="S2502" s="119"/>
      <c r="T2502" s="119">
        <f t="shared" si="1514"/>
        <v>0</v>
      </c>
      <c r="U2502" s="21"/>
      <c r="V2502" s="50" t="s">
        <v>88</v>
      </c>
      <c r="W2502" s="23">
        <f t="shared" si="1506"/>
        <v>0</v>
      </c>
      <c r="X2502" s="23"/>
      <c r="Y2502" s="119">
        <f t="shared" si="1515"/>
        <v>0</v>
      </c>
      <c r="Z2502" s="21"/>
      <c r="AA2502" s="50" t="s">
        <v>88</v>
      </c>
      <c r="AB2502" s="40">
        <f t="shared" si="1509"/>
        <v>0</v>
      </c>
      <c r="AC2502" s="119">
        <v>0</v>
      </c>
      <c r="AD2502" s="119">
        <f t="shared" si="1516"/>
        <v>0</v>
      </c>
      <c r="AE2502" s="21"/>
      <c r="AF2502" s="50" t="s">
        <v>88</v>
      </c>
      <c r="AG2502" s="23">
        <f t="shared" si="1508"/>
        <v>0</v>
      </c>
      <c r="AH2502" s="119">
        <v>0</v>
      </c>
      <c r="AI2502" s="119">
        <f t="shared" si="1517"/>
        <v>0</v>
      </c>
    </row>
    <row r="2503" spans="1:35" x14ac:dyDescent="0.35">
      <c r="A2503" s="21"/>
      <c r="B2503" s="50" t="s">
        <v>108</v>
      </c>
      <c r="C2503" s="23">
        <f t="shared" si="1503"/>
        <v>3556</v>
      </c>
      <c r="D2503" s="119">
        <v>3558</v>
      </c>
      <c r="E2503" s="119">
        <f t="shared" si="1511"/>
        <v>2</v>
      </c>
      <c r="F2503" s="21"/>
      <c r="G2503" s="50" t="s">
        <v>108</v>
      </c>
      <c r="H2503" s="23">
        <f t="shared" si="1504"/>
        <v>3558</v>
      </c>
      <c r="I2503" s="119">
        <v>3559</v>
      </c>
      <c r="J2503" s="119">
        <f t="shared" si="1512"/>
        <v>1</v>
      </c>
      <c r="K2503" s="21"/>
      <c r="L2503" s="50" t="s">
        <v>108</v>
      </c>
      <c r="M2503" s="23">
        <f t="shared" si="1505"/>
        <v>3559</v>
      </c>
      <c r="N2503" s="119">
        <v>3561</v>
      </c>
      <c r="O2503" s="119">
        <f t="shared" si="1513"/>
        <v>2</v>
      </c>
      <c r="P2503" s="21"/>
      <c r="Q2503" s="50" t="s">
        <v>108</v>
      </c>
      <c r="R2503" s="23">
        <v>0</v>
      </c>
      <c r="S2503" s="119"/>
      <c r="T2503" s="119">
        <f t="shared" si="1514"/>
        <v>0</v>
      </c>
      <c r="U2503" s="21"/>
      <c r="V2503" s="50" t="s">
        <v>108</v>
      </c>
      <c r="W2503" s="23">
        <f t="shared" si="1506"/>
        <v>0</v>
      </c>
      <c r="X2503" s="23"/>
      <c r="Y2503" s="119">
        <f t="shared" si="1515"/>
        <v>0</v>
      </c>
      <c r="Z2503" s="21"/>
      <c r="AA2503" s="50" t="s">
        <v>108</v>
      </c>
      <c r="AB2503" s="40">
        <f t="shared" si="1509"/>
        <v>0</v>
      </c>
      <c r="AC2503" s="119">
        <v>3562</v>
      </c>
      <c r="AD2503" s="119">
        <f t="shared" si="1516"/>
        <v>3562</v>
      </c>
      <c r="AE2503" s="21"/>
      <c r="AF2503" s="50" t="s">
        <v>108</v>
      </c>
      <c r="AG2503" s="23">
        <f t="shared" si="1508"/>
        <v>3562</v>
      </c>
      <c r="AH2503" s="119">
        <v>3562</v>
      </c>
      <c r="AI2503" s="119">
        <f t="shared" si="1517"/>
        <v>0</v>
      </c>
    </row>
    <row r="2504" spans="1:35" x14ac:dyDescent="0.35">
      <c r="A2504" s="21"/>
      <c r="B2504" s="50" t="s">
        <v>89</v>
      </c>
      <c r="C2504" s="23">
        <f t="shared" si="1503"/>
        <v>797145</v>
      </c>
      <c r="D2504" s="119">
        <v>797553</v>
      </c>
      <c r="E2504" s="119">
        <f t="shared" si="1511"/>
        <v>408</v>
      </c>
      <c r="F2504" s="21"/>
      <c r="G2504" s="50" t="s">
        <v>89</v>
      </c>
      <c r="H2504" s="23">
        <f t="shared" si="1504"/>
        <v>797553</v>
      </c>
      <c r="I2504" s="119">
        <v>797997</v>
      </c>
      <c r="J2504" s="119">
        <f t="shared" si="1512"/>
        <v>444</v>
      </c>
      <c r="K2504" s="21"/>
      <c r="L2504" s="50" t="s">
        <v>89</v>
      </c>
      <c r="M2504" s="23">
        <f t="shared" si="1505"/>
        <v>797997</v>
      </c>
      <c r="N2504" s="119">
        <v>798448</v>
      </c>
      <c r="O2504" s="119">
        <f t="shared" si="1513"/>
        <v>451</v>
      </c>
      <c r="P2504" s="21"/>
      <c r="Q2504" s="50" t="s">
        <v>89</v>
      </c>
      <c r="R2504" s="23">
        <v>0</v>
      </c>
      <c r="S2504" s="119"/>
      <c r="T2504" s="119">
        <f t="shared" si="1514"/>
        <v>0</v>
      </c>
      <c r="U2504" s="21"/>
      <c r="V2504" s="50" t="s">
        <v>89</v>
      </c>
      <c r="W2504" s="23">
        <f t="shared" si="1506"/>
        <v>0</v>
      </c>
      <c r="X2504" s="23"/>
      <c r="Y2504" s="119">
        <f t="shared" si="1515"/>
        <v>0</v>
      </c>
      <c r="Z2504" s="21"/>
      <c r="AA2504" s="50" t="s">
        <v>89</v>
      </c>
      <c r="AB2504" s="40">
        <f t="shared" si="1509"/>
        <v>0</v>
      </c>
      <c r="AC2504" s="119">
        <v>799227</v>
      </c>
      <c r="AD2504" s="119">
        <f t="shared" si="1516"/>
        <v>799227</v>
      </c>
      <c r="AE2504" s="21"/>
      <c r="AF2504" s="50" t="s">
        <v>89</v>
      </c>
      <c r="AG2504" s="23">
        <f t="shared" si="1508"/>
        <v>799227</v>
      </c>
      <c r="AH2504" s="119">
        <v>799763</v>
      </c>
      <c r="AI2504" s="119">
        <f t="shared" si="1517"/>
        <v>536</v>
      </c>
    </row>
    <row r="2505" spans="1:35" x14ac:dyDescent="0.35">
      <c r="A2505" s="21"/>
      <c r="B2505" s="50" t="s">
        <v>90</v>
      </c>
      <c r="C2505" s="23">
        <f t="shared" si="1503"/>
        <v>454121</v>
      </c>
      <c r="D2505" s="132">
        <v>454398</v>
      </c>
      <c r="E2505" s="119">
        <f t="shared" si="1511"/>
        <v>277</v>
      </c>
      <c r="F2505" s="21"/>
      <c r="G2505" s="50" t="s">
        <v>90</v>
      </c>
      <c r="H2505" s="23">
        <f t="shared" si="1504"/>
        <v>454398</v>
      </c>
      <c r="I2505" s="132">
        <v>454697</v>
      </c>
      <c r="J2505" s="119">
        <f t="shared" si="1512"/>
        <v>299</v>
      </c>
      <c r="K2505" s="21"/>
      <c r="L2505" s="50" t="s">
        <v>90</v>
      </c>
      <c r="M2505" s="23">
        <f t="shared" si="1505"/>
        <v>454697</v>
      </c>
      <c r="N2505" s="132">
        <v>454975</v>
      </c>
      <c r="O2505" s="119">
        <f t="shared" si="1513"/>
        <v>278</v>
      </c>
      <c r="P2505" s="21"/>
      <c r="Q2505" s="50" t="s">
        <v>90</v>
      </c>
      <c r="R2505" s="23">
        <v>0</v>
      </c>
      <c r="S2505" s="132"/>
      <c r="T2505" s="119">
        <f t="shared" si="1514"/>
        <v>0</v>
      </c>
      <c r="U2505" s="21"/>
      <c r="V2505" s="50" t="s">
        <v>90</v>
      </c>
      <c r="W2505" s="23">
        <f t="shared" si="1506"/>
        <v>0</v>
      </c>
      <c r="X2505" s="23"/>
      <c r="Y2505" s="119">
        <f t="shared" si="1515"/>
        <v>0</v>
      </c>
      <c r="Z2505" s="21"/>
      <c r="AA2505" s="50" t="s">
        <v>90</v>
      </c>
      <c r="AB2505" s="40">
        <f t="shared" si="1509"/>
        <v>0</v>
      </c>
      <c r="AC2505" s="132">
        <v>455419</v>
      </c>
      <c r="AD2505" s="119">
        <f t="shared" si="1516"/>
        <v>455419</v>
      </c>
      <c r="AE2505" s="21"/>
      <c r="AF2505" s="50" t="s">
        <v>90</v>
      </c>
      <c r="AG2505" s="23">
        <f t="shared" si="1508"/>
        <v>455419</v>
      </c>
      <c r="AH2505" s="132">
        <v>455755</v>
      </c>
      <c r="AI2505" s="119">
        <f t="shared" si="1517"/>
        <v>336</v>
      </c>
    </row>
    <row r="2506" spans="1:35" x14ac:dyDescent="0.35">
      <c r="A2506" s="21"/>
      <c r="B2506" s="50" t="s">
        <v>91</v>
      </c>
      <c r="C2506" s="23">
        <f t="shared" si="1503"/>
        <v>1543488</v>
      </c>
      <c r="D2506" s="132">
        <v>1544949</v>
      </c>
      <c r="E2506" s="119">
        <f t="shared" si="1511"/>
        <v>1461</v>
      </c>
      <c r="F2506" s="21"/>
      <c r="G2506" s="50" t="s">
        <v>91</v>
      </c>
      <c r="H2506" s="23">
        <f t="shared" si="1504"/>
        <v>1544949</v>
      </c>
      <c r="I2506" s="132">
        <v>1546526</v>
      </c>
      <c r="J2506" s="132">
        <f t="shared" si="1512"/>
        <v>1577</v>
      </c>
      <c r="K2506" s="21"/>
      <c r="L2506" s="50" t="s">
        <v>91</v>
      </c>
      <c r="M2506" s="23">
        <f t="shared" si="1505"/>
        <v>1546526</v>
      </c>
      <c r="N2506" s="132">
        <v>1547927</v>
      </c>
      <c r="O2506" s="119">
        <f t="shared" si="1513"/>
        <v>1401</v>
      </c>
      <c r="P2506" s="21"/>
      <c r="Q2506" s="50" t="s">
        <v>91</v>
      </c>
      <c r="R2506" s="23">
        <v>0</v>
      </c>
      <c r="S2506" s="132"/>
      <c r="T2506" s="119">
        <f t="shared" si="1514"/>
        <v>0</v>
      </c>
      <c r="U2506" s="21"/>
      <c r="V2506" s="50" t="s">
        <v>91</v>
      </c>
      <c r="W2506" s="23">
        <f t="shared" si="1506"/>
        <v>0</v>
      </c>
      <c r="X2506" s="23"/>
      <c r="Y2506" s="119">
        <f t="shared" si="1515"/>
        <v>0</v>
      </c>
      <c r="Z2506" s="21"/>
      <c r="AA2506" s="50" t="s">
        <v>91</v>
      </c>
      <c r="AB2506" s="40">
        <f t="shared" si="1509"/>
        <v>0</v>
      </c>
      <c r="AC2506" s="132">
        <v>1549471</v>
      </c>
      <c r="AD2506" s="119">
        <f t="shared" si="1516"/>
        <v>1549471</v>
      </c>
      <c r="AE2506" s="21"/>
      <c r="AF2506" s="50" t="s">
        <v>91</v>
      </c>
      <c r="AG2506" s="40">
        <f>AC2506</f>
        <v>1549471</v>
      </c>
      <c r="AH2506" s="132">
        <v>1550634</v>
      </c>
      <c r="AI2506" s="119">
        <f t="shared" si="1517"/>
        <v>1163</v>
      </c>
    </row>
    <row r="2507" spans="1:35" x14ac:dyDescent="0.35">
      <c r="A2507" s="21"/>
      <c r="B2507" s="50" t="s">
        <v>94</v>
      </c>
      <c r="C2507" s="23">
        <f t="shared" si="1503"/>
        <v>0</v>
      </c>
      <c r="D2507" s="119"/>
      <c r="E2507" s="119">
        <f>SUM(E2500:E2506)</f>
        <v>2448</v>
      </c>
      <c r="F2507" s="21"/>
      <c r="G2507" s="50" t="s">
        <v>94</v>
      </c>
      <c r="H2507" s="23">
        <f t="shared" si="1504"/>
        <v>0</v>
      </c>
      <c r="I2507" s="119"/>
      <c r="J2507" s="119">
        <f>SUM(J2500:J2506)</f>
        <v>2607</v>
      </c>
      <c r="K2507" s="21"/>
      <c r="L2507" s="50" t="s">
        <v>94</v>
      </c>
      <c r="M2507" s="23">
        <f t="shared" si="1505"/>
        <v>0</v>
      </c>
      <c r="N2507" s="119"/>
      <c r="O2507" s="119">
        <f>SUM(O2500:O2506)</f>
        <v>2421</v>
      </c>
      <c r="P2507" s="21"/>
      <c r="Q2507" s="50" t="s">
        <v>94</v>
      </c>
      <c r="R2507" s="23">
        <v>0</v>
      </c>
      <c r="S2507" s="119"/>
      <c r="T2507" s="119">
        <f>SUM(T2500:T2506)</f>
        <v>0</v>
      </c>
      <c r="U2507" s="21"/>
      <c r="V2507" s="50" t="s">
        <v>94</v>
      </c>
      <c r="W2507" s="23">
        <f t="shared" si="1506"/>
        <v>0</v>
      </c>
      <c r="X2507" s="23"/>
      <c r="Y2507" s="119">
        <f>SUM(Y2500:Y2506)</f>
        <v>0</v>
      </c>
      <c r="Z2507" s="21"/>
      <c r="AA2507" s="50" t="s">
        <v>94</v>
      </c>
      <c r="AB2507" s="40">
        <f t="shared" si="1509"/>
        <v>0</v>
      </c>
      <c r="AC2507" s="119"/>
      <c r="AD2507" s="119">
        <f>SUM(AD2500:AD2506)</f>
        <v>5411982</v>
      </c>
      <c r="AE2507" s="21"/>
      <c r="AF2507" s="50" t="s">
        <v>94</v>
      </c>
      <c r="AG2507" s="23">
        <f t="shared" si="1508"/>
        <v>0</v>
      </c>
      <c r="AH2507" s="119"/>
      <c r="AI2507" s="119">
        <f>SUM(AI2500:AI2506)</f>
        <v>2314</v>
      </c>
    </row>
    <row r="2508" spans="1:35" x14ac:dyDescent="0.35">
      <c r="A2508" s="21"/>
      <c r="B2508" s="50" t="s">
        <v>97</v>
      </c>
      <c r="C2508" s="23">
        <f t="shared" si="1503"/>
        <v>680348</v>
      </c>
      <c r="D2508" s="132">
        <v>680575</v>
      </c>
      <c r="E2508" s="119">
        <f>D2508-C2508</f>
        <v>227</v>
      </c>
      <c r="F2508" s="21"/>
      <c r="G2508" s="50" t="s">
        <v>97</v>
      </c>
      <c r="H2508" s="23">
        <f t="shared" si="1504"/>
        <v>680575</v>
      </c>
      <c r="I2508" s="132"/>
      <c r="J2508" s="119">
        <f>I2508-H2508</f>
        <v>-680575</v>
      </c>
      <c r="K2508" s="21"/>
      <c r="L2508" s="50" t="s">
        <v>97</v>
      </c>
      <c r="M2508" s="23">
        <f t="shared" si="1505"/>
        <v>0</v>
      </c>
      <c r="N2508" s="132"/>
      <c r="O2508" s="119">
        <f>N2508-M2508</f>
        <v>0</v>
      </c>
      <c r="P2508" s="21"/>
      <c r="Q2508" s="50" t="s">
        <v>97</v>
      </c>
      <c r="R2508" s="23">
        <v>0</v>
      </c>
      <c r="S2508" s="132"/>
      <c r="T2508" s="119">
        <f>S2508-R2508</f>
        <v>0</v>
      </c>
      <c r="U2508" s="21"/>
      <c r="V2508" s="50" t="s">
        <v>97</v>
      </c>
      <c r="W2508" s="23">
        <f t="shared" si="1506"/>
        <v>0</v>
      </c>
      <c r="X2508" s="23"/>
      <c r="Y2508" s="119">
        <f>X2508-W2508</f>
        <v>0</v>
      </c>
      <c r="Z2508" s="21"/>
      <c r="AA2508" s="50" t="s">
        <v>97</v>
      </c>
      <c r="AB2508" s="40">
        <f t="shared" si="1509"/>
        <v>0</v>
      </c>
      <c r="AC2508" s="132">
        <v>681719</v>
      </c>
      <c r="AD2508" s="119">
        <f>AC2508-AB2508</f>
        <v>681719</v>
      </c>
      <c r="AE2508" s="21"/>
      <c r="AF2508" s="50" t="s">
        <v>97</v>
      </c>
      <c r="AG2508" s="23">
        <f t="shared" si="1508"/>
        <v>681719</v>
      </c>
      <c r="AH2508" s="132">
        <v>682442</v>
      </c>
      <c r="AI2508" s="119">
        <f>AH2508-AG2508</f>
        <v>723</v>
      </c>
    </row>
    <row r="2509" spans="1:35" x14ac:dyDescent="0.35">
      <c r="A2509" s="21"/>
      <c r="B2509" s="29" t="s">
        <v>130</v>
      </c>
      <c r="C2509" s="23">
        <f t="shared" si="1503"/>
        <v>0</v>
      </c>
      <c r="D2509" s="133"/>
      <c r="E2509" s="121">
        <f>E2508+E2507+E2499+E2490+E2489+E2488+E2487+E2486</f>
        <v>6627</v>
      </c>
      <c r="F2509" s="21"/>
      <c r="G2509" s="29" t="s">
        <v>130</v>
      </c>
      <c r="H2509" s="23">
        <f t="shared" si="1504"/>
        <v>0</v>
      </c>
      <c r="I2509" s="133"/>
      <c r="J2509" s="121">
        <f>J2508+J2507+J2499+J2490+J2489+J2488+J2487+J2486</f>
        <v>-674048</v>
      </c>
      <c r="K2509" s="21"/>
      <c r="L2509" s="29" t="s">
        <v>130</v>
      </c>
      <c r="M2509" s="23">
        <f t="shared" si="1505"/>
        <v>0</v>
      </c>
      <c r="N2509" s="133"/>
      <c r="O2509" s="121">
        <f>O2508+O2507+O2499+O2490+O2489+O2488+O2487+O2486</f>
        <v>-5565180</v>
      </c>
      <c r="P2509" s="21"/>
      <c r="Q2509" s="29" t="s">
        <v>130</v>
      </c>
      <c r="R2509" s="23">
        <f>N2509</f>
        <v>0</v>
      </c>
      <c r="S2509" s="133"/>
      <c r="T2509" s="121">
        <f>T2508+T2507+T2499+T2490+T2489+T2488+T2487+T2486</f>
        <v>0</v>
      </c>
      <c r="U2509" s="21"/>
      <c r="V2509" s="29" t="s">
        <v>130</v>
      </c>
      <c r="W2509" s="40">
        <f>S2509</f>
        <v>0</v>
      </c>
      <c r="X2509" s="133"/>
      <c r="Y2509" s="121">
        <f>Y2508+Y2507+Y2499+Y2490+Y2489+Y2488+Y2487+Y2486</f>
        <v>0</v>
      </c>
      <c r="Z2509" s="21"/>
      <c r="AA2509" s="29" t="s">
        <v>130</v>
      </c>
      <c r="AB2509" s="40">
        <f t="shared" si="1509"/>
        <v>0</v>
      </c>
      <c r="AC2509" s="133"/>
      <c r="AD2509" s="121">
        <f>AD2508+AD2507+AD2499+AD2490+AD2489+AD2488+AD2487+AD2486</f>
        <v>17334737</v>
      </c>
      <c r="AE2509" s="21"/>
      <c r="AF2509" s="29" t="s">
        <v>130</v>
      </c>
      <c r="AG2509" s="23">
        <f t="shared" si="1508"/>
        <v>0</v>
      </c>
      <c r="AH2509" s="133"/>
      <c r="AI2509" s="121">
        <f>AI2508+AI2507+AI2499+AI2490+AI2489+AI2488+AI2487+AI2486</f>
        <v>7638</v>
      </c>
    </row>
    <row r="2510" spans="1:35" x14ac:dyDescent="0.35">
      <c r="A2510" s="21"/>
      <c r="B2510" s="21"/>
      <c r="C2510" s="23">
        <f t="shared" si="1503"/>
        <v>0</v>
      </c>
      <c r="D2510" s="123"/>
      <c r="E2510" s="124">
        <f>E2509-E2492+471</f>
        <v>4938</v>
      </c>
      <c r="F2510" s="21"/>
      <c r="G2510" s="21"/>
      <c r="H2510" s="23">
        <f t="shared" si="1504"/>
        <v>0</v>
      </c>
      <c r="I2510" s="123"/>
      <c r="J2510" s="124">
        <f>J2509-J2492+471</f>
        <v>-675487</v>
      </c>
      <c r="K2510" s="21"/>
      <c r="L2510" s="21"/>
      <c r="M2510" s="23">
        <f t="shared" si="1505"/>
        <v>0</v>
      </c>
      <c r="N2510" s="123"/>
      <c r="O2510" s="124">
        <f>O2509-O2492+471</f>
        <v>-5566319</v>
      </c>
      <c r="P2510" s="21"/>
      <c r="Q2510" s="21"/>
      <c r="R2510" s="23">
        <f>N2510</f>
        <v>0</v>
      </c>
      <c r="S2510" s="123"/>
      <c r="T2510" s="124">
        <f>T2509-T2492+471</f>
        <v>471</v>
      </c>
      <c r="U2510" s="21"/>
      <c r="V2510" s="21"/>
      <c r="W2510" s="23">
        <f>S2510</f>
        <v>0</v>
      </c>
      <c r="X2510" s="123"/>
      <c r="Y2510" s="124">
        <f>Y2509-Y2492+471</f>
        <v>471</v>
      </c>
      <c r="Z2510" s="21"/>
      <c r="AA2510" s="21"/>
      <c r="AB2510" s="21">
        <v>0</v>
      </c>
      <c r="AC2510" s="123"/>
      <c r="AD2510" s="124">
        <f>AD2509-AD2492+471</f>
        <v>13009358</v>
      </c>
      <c r="AE2510" s="21"/>
      <c r="AF2510" s="21"/>
      <c r="AG2510" s="23">
        <f t="shared" si="1508"/>
        <v>0</v>
      </c>
      <c r="AH2510" s="123"/>
      <c r="AI2510" s="124">
        <f>AI2509-AI2492+471</f>
        <v>6499</v>
      </c>
    </row>
    <row r="2512" spans="1:35" x14ac:dyDescent="0.35">
      <c r="B2512" s="117" t="s">
        <v>114</v>
      </c>
      <c r="C2512" s="292" t="s">
        <v>1482</v>
      </c>
      <c r="D2512" s="293"/>
      <c r="E2512" s="294"/>
      <c r="F2512" s="21"/>
      <c r="G2512" s="117" t="s">
        <v>114</v>
      </c>
      <c r="H2512" s="292" t="s">
        <v>1483</v>
      </c>
      <c r="I2512" s="293"/>
      <c r="J2512" s="294"/>
      <c r="K2512" s="21"/>
      <c r="L2512" s="117" t="s">
        <v>114</v>
      </c>
      <c r="M2512" s="292" t="s">
        <v>1484</v>
      </c>
      <c r="N2512" s="293"/>
      <c r="O2512" s="294"/>
      <c r="P2512" s="21"/>
      <c r="Q2512" s="117" t="s">
        <v>114</v>
      </c>
      <c r="R2512" s="292" t="s">
        <v>1485</v>
      </c>
      <c r="S2512" s="293"/>
      <c r="T2512" s="294"/>
      <c r="U2512" s="21"/>
      <c r="V2512" s="117" t="s">
        <v>114</v>
      </c>
      <c r="W2512" s="292" t="s">
        <v>1486</v>
      </c>
      <c r="X2512" s="293"/>
      <c r="Y2512" s="294"/>
      <c r="Z2512" s="21"/>
      <c r="AA2512" s="117" t="s">
        <v>114</v>
      </c>
      <c r="AB2512" s="292" t="s">
        <v>1487</v>
      </c>
      <c r="AC2512" s="293"/>
      <c r="AD2512" s="294"/>
      <c r="AE2512" s="21"/>
      <c r="AF2512" s="117" t="s">
        <v>114</v>
      </c>
      <c r="AG2512" s="292" t="s">
        <v>1488</v>
      </c>
      <c r="AH2512" s="293"/>
      <c r="AI2512" s="294"/>
    </row>
    <row r="2513" spans="2:35" x14ac:dyDescent="0.35">
      <c r="B2513" s="50"/>
      <c r="C2513" s="118" t="s">
        <v>81</v>
      </c>
      <c r="D2513" s="118" t="s">
        <v>82</v>
      </c>
      <c r="E2513" s="118" t="s">
        <v>95</v>
      </c>
      <c r="F2513" s="21"/>
      <c r="G2513" s="50"/>
      <c r="H2513" s="118" t="s">
        <v>81</v>
      </c>
      <c r="I2513" s="118" t="s">
        <v>82</v>
      </c>
      <c r="J2513" s="118" t="s">
        <v>95</v>
      </c>
      <c r="K2513" s="21"/>
      <c r="L2513" s="50"/>
      <c r="M2513" s="118" t="s">
        <v>81</v>
      </c>
      <c r="N2513" s="118" t="s">
        <v>82</v>
      </c>
      <c r="O2513" s="118" t="s">
        <v>95</v>
      </c>
      <c r="P2513" s="21"/>
      <c r="Q2513" s="50"/>
      <c r="R2513" s="118" t="s">
        <v>81</v>
      </c>
      <c r="S2513" s="118" t="s">
        <v>82</v>
      </c>
      <c r="T2513" s="118" t="s">
        <v>95</v>
      </c>
      <c r="U2513" s="21"/>
      <c r="V2513" s="50"/>
      <c r="W2513" s="118" t="s">
        <v>81</v>
      </c>
      <c r="X2513" s="118" t="s">
        <v>82</v>
      </c>
      <c r="Y2513" s="118" t="s">
        <v>95</v>
      </c>
      <c r="Z2513" s="21"/>
      <c r="AA2513" s="50"/>
      <c r="AB2513" s="118" t="s">
        <v>81</v>
      </c>
      <c r="AC2513" s="118" t="s">
        <v>82</v>
      </c>
      <c r="AD2513" s="118" t="s">
        <v>95</v>
      </c>
      <c r="AE2513" s="21"/>
      <c r="AF2513" s="50"/>
      <c r="AG2513" s="118" t="s">
        <v>81</v>
      </c>
      <c r="AH2513" s="118" t="s">
        <v>82</v>
      </c>
      <c r="AI2513" s="118" t="s">
        <v>95</v>
      </c>
    </row>
    <row r="2514" spans="2:35" x14ac:dyDescent="0.35">
      <c r="B2514" s="50" t="s">
        <v>92</v>
      </c>
      <c r="C2514" s="23">
        <v>557392</v>
      </c>
      <c r="D2514" s="23">
        <v>557557</v>
      </c>
      <c r="E2514" s="119">
        <v>1650</v>
      </c>
      <c r="F2514" s="21"/>
      <c r="G2514" s="50" t="s">
        <v>92</v>
      </c>
      <c r="H2514" s="23">
        <f>D2514</f>
        <v>557557</v>
      </c>
      <c r="I2514" s="23">
        <v>557723</v>
      </c>
      <c r="J2514" s="119">
        <v>1660</v>
      </c>
      <c r="K2514" s="21"/>
      <c r="L2514" s="50" t="s">
        <v>92</v>
      </c>
      <c r="M2514" s="23">
        <f>I2514</f>
        <v>557723</v>
      </c>
      <c r="N2514" s="23">
        <v>557858</v>
      </c>
      <c r="O2514" s="119">
        <f>(N2514-M2514)*10</f>
        <v>1350</v>
      </c>
      <c r="P2514" s="21"/>
      <c r="Q2514" s="50" t="s">
        <v>92</v>
      </c>
      <c r="R2514" s="23">
        <f>N2514</f>
        <v>557858</v>
      </c>
      <c r="S2514" s="23">
        <v>558014</v>
      </c>
      <c r="T2514" s="119">
        <f>(S2514-R2514)*10</f>
        <v>1560</v>
      </c>
      <c r="U2514" s="21"/>
      <c r="V2514" s="50" t="s">
        <v>92</v>
      </c>
      <c r="W2514" s="23">
        <f>S2514</f>
        <v>558014</v>
      </c>
      <c r="X2514" s="23">
        <v>558170</v>
      </c>
      <c r="Y2514" s="119">
        <f>(X2514-W2514)*10</f>
        <v>1560</v>
      </c>
      <c r="Z2514" s="21"/>
      <c r="AA2514" s="50" t="s">
        <v>92</v>
      </c>
      <c r="AB2514" s="23">
        <f>X2514</f>
        <v>558170</v>
      </c>
      <c r="AC2514" s="23">
        <v>558298</v>
      </c>
      <c r="AD2514" s="119">
        <f>(AC2514-AB2514)*10</f>
        <v>1280</v>
      </c>
      <c r="AE2514" s="21"/>
      <c r="AF2514" s="50" t="s">
        <v>92</v>
      </c>
      <c r="AG2514" s="23">
        <f>AC2514</f>
        <v>558298</v>
      </c>
      <c r="AH2514" s="23">
        <v>558468</v>
      </c>
      <c r="AI2514" s="119">
        <f>(AH2514-AG2514)*10</f>
        <v>1700</v>
      </c>
    </row>
    <row r="2515" spans="2:35" x14ac:dyDescent="0.35">
      <c r="B2515" s="50" t="s">
        <v>6</v>
      </c>
      <c r="C2515" s="23">
        <v>450130</v>
      </c>
      <c r="D2515" s="23">
        <v>450331</v>
      </c>
      <c r="E2515" s="119">
        <f>D2515-C2515</f>
        <v>201</v>
      </c>
      <c r="F2515" s="21"/>
      <c r="G2515" s="50" t="s">
        <v>6</v>
      </c>
      <c r="H2515" s="23">
        <f t="shared" ref="H2515:H2538" si="1518">D2515</f>
        <v>450331</v>
      </c>
      <c r="I2515" s="23">
        <v>450546</v>
      </c>
      <c r="J2515" s="119">
        <f t="shared" ref="J2515:J2519" si="1519">I2515-H2515</f>
        <v>215</v>
      </c>
      <c r="K2515" s="21"/>
      <c r="L2515" s="50" t="s">
        <v>6</v>
      </c>
      <c r="M2515" s="23">
        <f t="shared" ref="M2515:M2537" si="1520">I2515</f>
        <v>450546</v>
      </c>
      <c r="N2515" s="23">
        <v>450745</v>
      </c>
      <c r="O2515" s="119">
        <f>N2515-M2515</f>
        <v>199</v>
      </c>
      <c r="P2515" s="21"/>
      <c r="Q2515" s="50" t="s">
        <v>6</v>
      </c>
      <c r="R2515" s="23">
        <f t="shared" ref="R2515:R2538" si="1521">N2515</f>
        <v>450745</v>
      </c>
      <c r="S2515" s="23">
        <v>450929</v>
      </c>
      <c r="T2515" s="119">
        <f>S2515-R2515</f>
        <v>184</v>
      </c>
      <c r="U2515" s="21"/>
      <c r="V2515" s="50" t="s">
        <v>6</v>
      </c>
      <c r="W2515" s="23">
        <f t="shared" ref="W2515:W2538" si="1522">S2515</f>
        <v>450929</v>
      </c>
      <c r="X2515" s="23">
        <v>451163</v>
      </c>
      <c r="Y2515" s="119">
        <f>X2515-W2515</f>
        <v>234</v>
      </c>
      <c r="Z2515" s="21"/>
      <c r="AA2515" s="50" t="s">
        <v>6</v>
      </c>
      <c r="AB2515" s="23">
        <f t="shared" ref="AB2515:AB2520" si="1523">X2515</f>
        <v>451163</v>
      </c>
      <c r="AC2515" s="23">
        <v>451397</v>
      </c>
      <c r="AD2515" s="119">
        <f>AC2515-AB2515</f>
        <v>234</v>
      </c>
      <c r="AE2515" s="21"/>
      <c r="AF2515" s="50" t="s">
        <v>6</v>
      </c>
      <c r="AG2515" s="23">
        <f t="shared" ref="AG2515:AG2523" si="1524">AC2515</f>
        <v>451397</v>
      </c>
      <c r="AH2515" s="23">
        <v>451614</v>
      </c>
      <c r="AI2515" s="119">
        <f>AH2515-AG2515</f>
        <v>217</v>
      </c>
    </row>
    <row r="2516" spans="2:35" x14ac:dyDescent="0.35">
      <c r="B2516" s="50" t="s">
        <v>103</v>
      </c>
      <c r="C2516" s="23">
        <v>361812</v>
      </c>
      <c r="D2516" s="23">
        <v>362560</v>
      </c>
      <c r="E2516" s="119">
        <f>D2516-C2516</f>
        <v>748</v>
      </c>
      <c r="F2516" s="21"/>
      <c r="G2516" s="50" t="s">
        <v>103</v>
      </c>
      <c r="H2516" s="23">
        <f t="shared" si="1518"/>
        <v>362560</v>
      </c>
      <c r="I2516" s="23">
        <v>363300</v>
      </c>
      <c r="J2516" s="119">
        <f t="shared" si="1519"/>
        <v>740</v>
      </c>
      <c r="K2516" s="21"/>
      <c r="L2516" s="50" t="s">
        <v>103</v>
      </c>
      <c r="M2516" s="23">
        <f t="shared" si="1520"/>
        <v>363300</v>
      </c>
      <c r="N2516" s="23">
        <v>364027</v>
      </c>
      <c r="O2516" s="119">
        <f>N2516-M2516</f>
        <v>727</v>
      </c>
      <c r="P2516" s="21"/>
      <c r="Q2516" s="50" t="s">
        <v>103</v>
      </c>
      <c r="R2516" s="23">
        <f t="shared" si="1521"/>
        <v>364027</v>
      </c>
      <c r="S2516" s="23">
        <v>364766</v>
      </c>
      <c r="T2516" s="119">
        <f>S2516-R2516</f>
        <v>739</v>
      </c>
      <c r="U2516" s="21"/>
      <c r="V2516" s="50" t="s">
        <v>103</v>
      </c>
      <c r="W2516" s="23">
        <f t="shared" si="1522"/>
        <v>364766</v>
      </c>
      <c r="X2516" s="23">
        <v>365508</v>
      </c>
      <c r="Y2516" s="119">
        <f>X2516-W2516</f>
        <v>742</v>
      </c>
      <c r="Z2516" s="21"/>
      <c r="AA2516" s="50" t="s">
        <v>103</v>
      </c>
      <c r="AB2516" s="23">
        <f t="shared" si="1523"/>
        <v>365508</v>
      </c>
      <c r="AC2516" s="23">
        <v>366204</v>
      </c>
      <c r="AD2516" s="119">
        <f>AC2516-AB2516</f>
        <v>696</v>
      </c>
      <c r="AE2516" s="21"/>
      <c r="AF2516" s="50" t="s">
        <v>103</v>
      </c>
      <c r="AG2516" s="23">
        <f t="shared" si="1524"/>
        <v>366204</v>
      </c>
      <c r="AH2516" s="23">
        <v>366944</v>
      </c>
      <c r="AI2516" s="119">
        <f>AH2516-AG2516</f>
        <v>740</v>
      </c>
    </row>
    <row r="2517" spans="2:35" x14ac:dyDescent="0.35">
      <c r="B2517" s="28" t="s">
        <v>100</v>
      </c>
      <c r="C2517" s="23">
        <v>259343</v>
      </c>
      <c r="D2517" s="23">
        <v>259493</v>
      </c>
      <c r="E2517" s="119">
        <f>D2517-C2517</f>
        <v>150</v>
      </c>
      <c r="F2517" s="21"/>
      <c r="G2517" s="28" t="s">
        <v>100</v>
      </c>
      <c r="H2517" s="23">
        <f t="shared" si="1518"/>
        <v>259493</v>
      </c>
      <c r="I2517" s="23">
        <v>259513</v>
      </c>
      <c r="J2517" s="119">
        <f t="shared" si="1519"/>
        <v>20</v>
      </c>
      <c r="K2517" s="21"/>
      <c r="L2517" s="28" t="s">
        <v>100</v>
      </c>
      <c r="M2517" s="23">
        <f t="shared" si="1520"/>
        <v>259513</v>
      </c>
      <c r="N2517" s="23">
        <v>259513</v>
      </c>
      <c r="O2517" s="119">
        <f>N2517-M2517</f>
        <v>0</v>
      </c>
      <c r="P2517" s="21"/>
      <c r="Q2517" s="28" t="s">
        <v>100</v>
      </c>
      <c r="R2517" s="23">
        <f t="shared" si="1521"/>
        <v>259513</v>
      </c>
      <c r="S2517" s="23">
        <v>259513</v>
      </c>
      <c r="T2517" s="119">
        <f>S2517-R2517</f>
        <v>0</v>
      </c>
      <c r="U2517" s="21"/>
      <c r="V2517" s="28" t="s">
        <v>100</v>
      </c>
      <c r="W2517" s="23">
        <f t="shared" si="1522"/>
        <v>259513</v>
      </c>
      <c r="X2517" s="23">
        <v>259513</v>
      </c>
      <c r="Y2517" s="119">
        <f>X2517-W2517</f>
        <v>0</v>
      </c>
      <c r="Z2517" s="21"/>
      <c r="AA2517" s="28" t="s">
        <v>100</v>
      </c>
      <c r="AB2517" s="23">
        <f t="shared" si="1523"/>
        <v>259513</v>
      </c>
      <c r="AC2517" s="23">
        <v>259513</v>
      </c>
      <c r="AD2517" s="119">
        <f>AC2517-AB2517</f>
        <v>0</v>
      </c>
      <c r="AE2517" s="21"/>
      <c r="AF2517" s="28" t="s">
        <v>100</v>
      </c>
      <c r="AG2517" s="23">
        <f t="shared" si="1524"/>
        <v>259513</v>
      </c>
      <c r="AH2517" s="23">
        <v>259513</v>
      </c>
      <c r="AI2517" s="119">
        <f>AH2517-AG2517</f>
        <v>0</v>
      </c>
    </row>
    <row r="2518" spans="2:35" x14ac:dyDescent="0.35">
      <c r="B2518" s="28" t="s">
        <v>1176</v>
      </c>
      <c r="C2518" s="23">
        <v>516</v>
      </c>
      <c r="D2518" s="23">
        <v>516</v>
      </c>
      <c r="E2518" s="119">
        <f>D2518-C2518</f>
        <v>0</v>
      </c>
      <c r="F2518" s="21"/>
      <c r="G2518" s="28" t="s">
        <v>1176</v>
      </c>
      <c r="H2518" s="23">
        <f t="shared" si="1518"/>
        <v>516</v>
      </c>
      <c r="I2518" s="23">
        <v>516</v>
      </c>
      <c r="J2518" s="119">
        <f t="shared" si="1519"/>
        <v>0</v>
      </c>
      <c r="K2518" s="21"/>
      <c r="L2518" s="28" t="s">
        <v>1176</v>
      </c>
      <c r="M2518" s="23">
        <f t="shared" si="1520"/>
        <v>516</v>
      </c>
      <c r="N2518" s="23">
        <v>516</v>
      </c>
      <c r="O2518" s="119">
        <f>N2518-M2518</f>
        <v>0</v>
      </c>
      <c r="P2518" s="21"/>
      <c r="Q2518" s="28" t="s">
        <v>1176</v>
      </c>
      <c r="R2518" s="23">
        <f t="shared" si="1521"/>
        <v>516</v>
      </c>
      <c r="S2518" s="23">
        <v>516</v>
      </c>
      <c r="T2518" s="119">
        <f>S2518-R2518</f>
        <v>0</v>
      </c>
      <c r="U2518" s="21"/>
      <c r="V2518" s="28" t="s">
        <v>1176</v>
      </c>
      <c r="W2518" s="23">
        <f t="shared" si="1522"/>
        <v>516</v>
      </c>
      <c r="X2518" s="23">
        <v>516</v>
      </c>
      <c r="Y2518" s="119">
        <f>X2518-W2518</f>
        <v>0</v>
      </c>
      <c r="Z2518" s="21"/>
      <c r="AA2518" s="28" t="s">
        <v>1176</v>
      </c>
      <c r="AB2518" s="23">
        <f t="shared" si="1523"/>
        <v>516</v>
      </c>
      <c r="AC2518" s="23">
        <v>516</v>
      </c>
      <c r="AD2518" s="119">
        <f>AC2518-AB2518</f>
        <v>0</v>
      </c>
      <c r="AE2518" s="21"/>
      <c r="AF2518" s="28" t="s">
        <v>1176</v>
      </c>
      <c r="AG2518" s="23">
        <f t="shared" si="1524"/>
        <v>516</v>
      </c>
      <c r="AH2518" s="23">
        <v>516</v>
      </c>
      <c r="AI2518" s="119">
        <f>AH2518-AG2518</f>
        <v>0</v>
      </c>
    </row>
    <row r="2519" spans="2:35" x14ac:dyDescent="0.35">
      <c r="B2519" s="28" t="s">
        <v>1179</v>
      </c>
      <c r="C2519" s="23">
        <v>12279</v>
      </c>
      <c r="D2519" s="23">
        <v>12279</v>
      </c>
      <c r="E2519" s="119">
        <f>D2519-C2519</f>
        <v>0</v>
      </c>
      <c r="F2519" s="21"/>
      <c r="G2519" s="28" t="s">
        <v>1179</v>
      </c>
      <c r="H2519" s="23">
        <f t="shared" si="1518"/>
        <v>12279</v>
      </c>
      <c r="I2519" s="23">
        <v>12279</v>
      </c>
      <c r="J2519" s="119">
        <f t="shared" si="1519"/>
        <v>0</v>
      </c>
      <c r="K2519" s="21"/>
      <c r="L2519" s="28" t="s">
        <v>1179</v>
      </c>
      <c r="M2519" s="23">
        <f t="shared" si="1520"/>
        <v>12279</v>
      </c>
      <c r="N2519" s="23">
        <v>12279</v>
      </c>
      <c r="O2519" s="119">
        <f>N2519-M2519</f>
        <v>0</v>
      </c>
      <c r="P2519" s="21"/>
      <c r="Q2519" s="28" t="s">
        <v>1179</v>
      </c>
      <c r="R2519" s="23">
        <f t="shared" si="1521"/>
        <v>12279</v>
      </c>
      <c r="S2519" s="23">
        <v>12279</v>
      </c>
      <c r="T2519" s="119">
        <f>S2519-R2519</f>
        <v>0</v>
      </c>
      <c r="U2519" s="21"/>
      <c r="V2519" s="28" t="s">
        <v>1179</v>
      </c>
      <c r="W2519" s="23">
        <f t="shared" si="1522"/>
        <v>12279</v>
      </c>
      <c r="X2519" s="23">
        <v>12279</v>
      </c>
      <c r="Y2519" s="119">
        <f>X2519-W2519</f>
        <v>0</v>
      </c>
      <c r="Z2519" s="21"/>
      <c r="AA2519" s="28" t="s">
        <v>1179</v>
      </c>
      <c r="AB2519" s="23">
        <f t="shared" si="1523"/>
        <v>12279</v>
      </c>
      <c r="AC2519" s="23">
        <v>12279</v>
      </c>
      <c r="AD2519" s="119">
        <f>AC2519-AB2519</f>
        <v>0</v>
      </c>
      <c r="AE2519" s="21"/>
      <c r="AF2519" s="28" t="s">
        <v>1179</v>
      </c>
      <c r="AG2519" s="23">
        <f t="shared" si="1524"/>
        <v>12279</v>
      </c>
      <c r="AH2519" s="23">
        <v>12279</v>
      </c>
      <c r="AI2519" s="119">
        <f>AH2519-AG2519</f>
        <v>0</v>
      </c>
    </row>
    <row r="2520" spans="2:35" x14ac:dyDescent="0.35">
      <c r="B2520" s="50" t="s">
        <v>3</v>
      </c>
      <c r="C2520" s="23">
        <v>432746</v>
      </c>
      <c r="D2520" s="23">
        <v>432899</v>
      </c>
      <c r="E2520" s="119">
        <f>(D2520-C2520)*10</f>
        <v>1530</v>
      </c>
      <c r="F2520" s="21"/>
      <c r="G2520" s="50" t="s">
        <v>3</v>
      </c>
      <c r="H2520" s="23">
        <f t="shared" si="1518"/>
        <v>432899</v>
      </c>
      <c r="I2520" s="23">
        <v>433082</v>
      </c>
      <c r="J2520" s="119">
        <f>(I2520-H2520)*10</f>
        <v>1830</v>
      </c>
      <c r="K2520" s="21"/>
      <c r="L2520" s="50" t="s">
        <v>3</v>
      </c>
      <c r="M2520" s="23">
        <f t="shared" si="1520"/>
        <v>433082</v>
      </c>
      <c r="N2520" s="23">
        <v>433210</v>
      </c>
      <c r="O2520" s="119">
        <f>(N2520-M2520)*10</f>
        <v>1280</v>
      </c>
      <c r="P2520" s="21"/>
      <c r="Q2520" s="50" t="s">
        <v>3</v>
      </c>
      <c r="R2520" s="23">
        <f t="shared" si="1521"/>
        <v>433210</v>
      </c>
      <c r="S2520" s="23">
        <v>433381</v>
      </c>
      <c r="T2520" s="119">
        <f>(S2520-R2520)*10</f>
        <v>1710</v>
      </c>
      <c r="U2520" s="21"/>
      <c r="V2520" s="50" t="s">
        <v>3</v>
      </c>
      <c r="W2520" s="23">
        <f t="shared" si="1522"/>
        <v>433381</v>
      </c>
      <c r="X2520" s="23">
        <v>433589</v>
      </c>
      <c r="Y2520" s="119">
        <f>(X2520-W2520)*10</f>
        <v>2080</v>
      </c>
      <c r="Z2520" s="21"/>
      <c r="AA2520" s="50" t="s">
        <v>3</v>
      </c>
      <c r="AB2520" s="23">
        <f t="shared" si="1523"/>
        <v>433589</v>
      </c>
      <c r="AC2520" s="23">
        <v>433708</v>
      </c>
      <c r="AD2520" s="119">
        <f>(AC2520-AB2520)*10</f>
        <v>1190</v>
      </c>
      <c r="AE2520" s="21"/>
      <c r="AF2520" s="50" t="s">
        <v>3</v>
      </c>
      <c r="AG2520" s="23">
        <f t="shared" si="1524"/>
        <v>433708</v>
      </c>
      <c r="AH2520" s="23">
        <v>433879</v>
      </c>
      <c r="AI2520" s="119">
        <f>(AH2520-AG2520)*10</f>
        <v>1710</v>
      </c>
    </row>
    <row r="2521" spans="2:35" x14ac:dyDescent="0.35">
      <c r="B2521" s="50" t="s">
        <v>83</v>
      </c>
      <c r="C2521" s="23">
        <v>34348</v>
      </c>
      <c r="D2521" s="23">
        <v>34357</v>
      </c>
      <c r="E2521" s="119">
        <f t="shared" ref="E2521:E2526" si="1525">D2521-C2521</f>
        <v>9</v>
      </c>
      <c r="F2521" s="21"/>
      <c r="G2521" s="50" t="s">
        <v>83</v>
      </c>
      <c r="H2521" s="23">
        <f t="shared" si="1518"/>
        <v>34357</v>
      </c>
      <c r="I2521" s="23">
        <v>34365</v>
      </c>
      <c r="J2521" s="119">
        <f t="shared" ref="J2521:J2526" si="1526">I2521-H2521</f>
        <v>8</v>
      </c>
      <c r="K2521" s="21"/>
      <c r="L2521" s="50" t="s">
        <v>83</v>
      </c>
      <c r="M2521" s="23">
        <f t="shared" si="1520"/>
        <v>34365</v>
      </c>
      <c r="N2521" s="23">
        <v>34370</v>
      </c>
      <c r="O2521" s="119">
        <v>5</v>
      </c>
      <c r="P2521" s="21"/>
      <c r="Q2521" s="50" t="s">
        <v>83</v>
      </c>
      <c r="R2521" s="23">
        <f t="shared" si="1521"/>
        <v>34370</v>
      </c>
      <c r="S2521" s="23">
        <v>34376</v>
      </c>
      <c r="T2521" s="119">
        <f t="shared" ref="T2521:T2526" si="1527">S2521-R2521</f>
        <v>6</v>
      </c>
      <c r="U2521" s="21"/>
      <c r="V2521" s="50" t="s">
        <v>83</v>
      </c>
      <c r="W2521" s="23">
        <f t="shared" si="1522"/>
        <v>34376</v>
      </c>
      <c r="X2521" s="23">
        <v>34383</v>
      </c>
      <c r="Y2521" s="119">
        <f t="shared" ref="Y2521:Y2526" si="1528">X2521-W2521</f>
        <v>7</v>
      </c>
      <c r="Z2521" s="21"/>
      <c r="AA2521" s="50" t="s">
        <v>83</v>
      </c>
      <c r="AB2521" s="40">
        <f t="shared" ref="AB2521:AB2537" si="1529">X2521:X2545</f>
        <v>34383</v>
      </c>
      <c r="AC2521" s="23">
        <v>34389</v>
      </c>
      <c r="AD2521" s="132">
        <f t="shared" ref="AD2521:AD2526" si="1530">AC2521-AB2521</f>
        <v>6</v>
      </c>
      <c r="AE2521" s="21"/>
      <c r="AF2521" s="50" t="s">
        <v>83</v>
      </c>
      <c r="AG2521" s="23">
        <f t="shared" si="1524"/>
        <v>34389</v>
      </c>
      <c r="AH2521" s="23">
        <v>34396</v>
      </c>
      <c r="AI2521" s="119">
        <f t="shared" ref="AI2521:AI2526" si="1531">AH2521-AG2521</f>
        <v>7</v>
      </c>
    </row>
    <row r="2522" spans="2:35" x14ac:dyDescent="0.35">
      <c r="B2522" s="50" t="s">
        <v>84</v>
      </c>
      <c r="C2522" s="23">
        <v>68646</v>
      </c>
      <c r="D2522" s="23">
        <v>68646</v>
      </c>
      <c r="E2522" s="119">
        <f t="shared" si="1525"/>
        <v>0</v>
      </c>
      <c r="F2522" s="21"/>
      <c r="G2522" s="50" t="s">
        <v>84</v>
      </c>
      <c r="H2522" s="23">
        <f t="shared" si="1518"/>
        <v>68646</v>
      </c>
      <c r="I2522" s="23">
        <v>68660</v>
      </c>
      <c r="J2522" s="119">
        <f t="shared" si="1526"/>
        <v>14</v>
      </c>
      <c r="K2522" s="21"/>
      <c r="L2522" s="50" t="s">
        <v>84</v>
      </c>
      <c r="M2522" s="23">
        <f t="shared" si="1520"/>
        <v>68660</v>
      </c>
      <c r="N2522" s="23">
        <v>68671</v>
      </c>
      <c r="O2522" s="119">
        <f>N2522-M2522</f>
        <v>11</v>
      </c>
      <c r="P2522" s="21"/>
      <c r="Q2522" s="50" t="s">
        <v>84</v>
      </c>
      <c r="R2522" s="23">
        <f t="shared" si="1521"/>
        <v>68671</v>
      </c>
      <c r="S2522" s="23">
        <v>68791</v>
      </c>
      <c r="T2522" s="119">
        <f t="shared" si="1527"/>
        <v>120</v>
      </c>
      <c r="U2522" s="21"/>
      <c r="V2522" s="50" t="s">
        <v>84</v>
      </c>
      <c r="W2522" s="23">
        <f t="shared" si="1522"/>
        <v>68791</v>
      </c>
      <c r="X2522" s="23">
        <v>68850</v>
      </c>
      <c r="Y2522" s="119">
        <f t="shared" si="1528"/>
        <v>59</v>
      </c>
      <c r="Z2522" s="21"/>
      <c r="AA2522" s="50" t="s">
        <v>84</v>
      </c>
      <c r="AB2522" s="40">
        <f t="shared" si="1529"/>
        <v>68850</v>
      </c>
      <c r="AC2522" s="23">
        <v>68875</v>
      </c>
      <c r="AD2522" s="132">
        <f t="shared" si="1530"/>
        <v>25</v>
      </c>
      <c r="AE2522" s="21"/>
      <c r="AF2522" s="50" t="s">
        <v>84</v>
      </c>
      <c r="AG2522" s="23">
        <f t="shared" si="1524"/>
        <v>68875</v>
      </c>
      <c r="AH2522" s="23">
        <v>68908</v>
      </c>
      <c r="AI2522" s="119">
        <f t="shared" si="1531"/>
        <v>33</v>
      </c>
    </row>
    <row r="2523" spans="2:35" x14ac:dyDescent="0.35">
      <c r="B2523" s="50" t="s">
        <v>98</v>
      </c>
      <c r="C2523" s="23">
        <v>139852</v>
      </c>
      <c r="D2523" s="23">
        <v>139852</v>
      </c>
      <c r="E2523" s="119">
        <f t="shared" si="1525"/>
        <v>0</v>
      </c>
      <c r="F2523" s="21"/>
      <c r="G2523" s="50" t="s">
        <v>98</v>
      </c>
      <c r="H2523" s="23">
        <f t="shared" si="1518"/>
        <v>139852</v>
      </c>
      <c r="I2523" s="23">
        <v>139852</v>
      </c>
      <c r="J2523" s="119">
        <f t="shared" si="1526"/>
        <v>0</v>
      </c>
      <c r="K2523" s="21"/>
      <c r="L2523" s="50" t="s">
        <v>98</v>
      </c>
      <c r="M2523" s="23">
        <f t="shared" si="1520"/>
        <v>139852</v>
      </c>
      <c r="N2523" s="23">
        <v>139852</v>
      </c>
      <c r="O2523" s="119">
        <f>N2523-M2523</f>
        <v>0</v>
      </c>
      <c r="P2523" s="21"/>
      <c r="Q2523" s="50" t="s">
        <v>98</v>
      </c>
      <c r="R2523" s="23">
        <f t="shared" si="1521"/>
        <v>139852</v>
      </c>
      <c r="S2523" s="23">
        <v>139852</v>
      </c>
      <c r="T2523" s="119">
        <f t="shared" si="1527"/>
        <v>0</v>
      </c>
      <c r="U2523" s="21"/>
      <c r="V2523" s="50" t="s">
        <v>98</v>
      </c>
      <c r="W2523" s="23">
        <f t="shared" si="1522"/>
        <v>139852</v>
      </c>
      <c r="X2523" s="23">
        <v>139852</v>
      </c>
      <c r="Y2523" s="119">
        <f t="shared" si="1528"/>
        <v>0</v>
      </c>
      <c r="Z2523" s="21"/>
      <c r="AA2523" s="50" t="s">
        <v>98</v>
      </c>
      <c r="AB2523" s="40">
        <f t="shared" si="1529"/>
        <v>139852</v>
      </c>
      <c r="AC2523" s="23">
        <v>139852</v>
      </c>
      <c r="AD2523" s="119">
        <f t="shared" si="1530"/>
        <v>0</v>
      </c>
      <c r="AE2523" s="21"/>
      <c r="AF2523" s="50" t="s">
        <v>98</v>
      </c>
      <c r="AG2523" s="23">
        <f t="shared" si="1524"/>
        <v>139852</v>
      </c>
      <c r="AH2523" s="23">
        <v>139852</v>
      </c>
      <c r="AI2523" s="119">
        <f t="shared" si="1531"/>
        <v>0</v>
      </c>
    </row>
    <row r="2524" spans="2:35" x14ac:dyDescent="0.35">
      <c r="B2524" s="50" t="s">
        <v>85</v>
      </c>
      <c r="C2524" s="23">
        <v>1082</v>
      </c>
      <c r="D2524" s="23">
        <v>1082</v>
      </c>
      <c r="E2524" s="119">
        <f t="shared" si="1525"/>
        <v>0</v>
      </c>
      <c r="F2524" s="21"/>
      <c r="G2524" s="50" t="s">
        <v>85</v>
      </c>
      <c r="H2524" s="23">
        <f t="shared" si="1518"/>
        <v>1082</v>
      </c>
      <c r="I2524" s="23">
        <v>1082</v>
      </c>
      <c r="J2524" s="119">
        <f t="shared" si="1526"/>
        <v>0</v>
      </c>
      <c r="K2524" s="21"/>
      <c r="L2524" s="50" t="s">
        <v>85</v>
      </c>
      <c r="M2524" s="23">
        <f t="shared" si="1520"/>
        <v>1082</v>
      </c>
      <c r="N2524" s="23">
        <v>1082</v>
      </c>
      <c r="O2524" s="119">
        <f>N2524-M2524</f>
        <v>0</v>
      </c>
      <c r="P2524" s="21"/>
      <c r="Q2524" s="50" t="s">
        <v>85</v>
      </c>
      <c r="R2524" s="23">
        <f t="shared" si="1521"/>
        <v>1082</v>
      </c>
      <c r="S2524" s="23">
        <v>1082</v>
      </c>
      <c r="T2524" s="119">
        <f t="shared" si="1527"/>
        <v>0</v>
      </c>
      <c r="U2524" s="21"/>
      <c r="V2524" s="50" t="s">
        <v>85</v>
      </c>
      <c r="W2524" s="23">
        <f t="shared" si="1522"/>
        <v>1082</v>
      </c>
      <c r="X2524" s="23">
        <v>1082</v>
      </c>
      <c r="Y2524" s="132">
        <f t="shared" si="1528"/>
        <v>0</v>
      </c>
      <c r="Z2524" s="21"/>
      <c r="AA2524" s="50" t="s">
        <v>85</v>
      </c>
      <c r="AB2524" s="40">
        <f t="shared" si="1529"/>
        <v>1082</v>
      </c>
      <c r="AC2524" s="23">
        <v>1082</v>
      </c>
      <c r="AD2524" s="119">
        <f t="shared" si="1530"/>
        <v>0</v>
      </c>
      <c r="AE2524" s="21"/>
      <c r="AF2524" s="50" t="s">
        <v>85</v>
      </c>
      <c r="AG2524" s="23">
        <f>AC2524</f>
        <v>1082</v>
      </c>
      <c r="AH2524" s="23">
        <v>1082</v>
      </c>
      <c r="AI2524" s="119">
        <f t="shared" si="1531"/>
        <v>0</v>
      </c>
    </row>
    <row r="2525" spans="2:35" x14ac:dyDescent="0.35">
      <c r="B2525" s="50" t="s">
        <v>86</v>
      </c>
      <c r="C2525" s="23">
        <v>28100</v>
      </c>
      <c r="D2525" s="23">
        <v>28389</v>
      </c>
      <c r="E2525" s="119">
        <f t="shared" si="1525"/>
        <v>289</v>
      </c>
      <c r="F2525" s="21"/>
      <c r="G2525" s="50" t="s">
        <v>86</v>
      </c>
      <c r="H2525" s="23">
        <f t="shared" si="1518"/>
        <v>28389</v>
      </c>
      <c r="I2525" s="23">
        <v>28575</v>
      </c>
      <c r="J2525" s="119">
        <f t="shared" si="1526"/>
        <v>186</v>
      </c>
      <c r="K2525" s="21"/>
      <c r="L2525" s="50" t="s">
        <v>86</v>
      </c>
      <c r="M2525" s="23">
        <f t="shared" si="1520"/>
        <v>28575</v>
      </c>
      <c r="N2525" s="23">
        <v>28745</v>
      </c>
      <c r="O2525" s="119">
        <f>N2525-M2525</f>
        <v>170</v>
      </c>
      <c r="P2525" s="21"/>
      <c r="Q2525" s="50" t="s">
        <v>86</v>
      </c>
      <c r="R2525" s="23">
        <f t="shared" si="1521"/>
        <v>28745</v>
      </c>
      <c r="S2525" s="23">
        <v>28930</v>
      </c>
      <c r="T2525" s="119">
        <f t="shared" si="1527"/>
        <v>185</v>
      </c>
      <c r="U2525" s="21"/>
      <c r="V2525" s="50" t="s">
        <v>86</v>
      </c>
      <c r="W2525" s="23">
        <f t="shared" si="1522"/>
        <v>28930</v>
      </c>
      <c r="X2525" s="23">
        <v>29143</v>
      </c>
      <c r="Y2525" s="132">
        <f t="shared" si="1528"/>
        <v>213</v>
      </c>
      <c r="Z2525" s="21"/>
      <c r="AA2525" s="50" t="s">
        <v>86</v>
      </c>
      <c r="AB2525" s="40">
        <f t="shared" si="1529"/>
        <v>29143</v>
      </c>
      <c r="AC2525" s="23">
        <v>29350</v>
      </c>
      <c r="AD2525" s="119">
        <f t="shared" si="1530"/>
        <v>207</v>
      </c>
      <c r="AE2525" s="21"/>
      <c r="AF2525" s="50" t="s">
        <v>86</v>
      </c>
      <c r="AG2525" s="23">
        <f t="shared" ref="AG2525:AG2533" si="1532">AC2525</f>
        <v>29350</v>
      </c>
      <c r="AH2525" s="23">
        <v>29561</v>
      </c>
      <c r="AI2525" s="119">
        <f t="shared" si="1531"/>
        <v>211</v>
      </c>
    </row>
    <row r="2526" spans="2:35" x14ac:dyDescent="0.35">
      <c r="B2526" s="50" t="s">
        <v>2180</v>
      </c>
      <c r="C2526" s="23">
        <v>428</v>
      </c>
      <c r="D2526" s="23">
        <v>428</v>
      </c>
      <c r="E2526" s="132">
        <f t="shared" si="1525"/>
        <v>0</v>
      </c>
      <c r="F2526" s="21"/>
      <c r="G2526" s="50" t="s">
        <v>2180</v>
      </c>
      <c r="H2526" s="23">
        <f t="shared" si="1518"/>
        <v>428</v>
      </c>
      <c r="I2526" s="23">
        <v>428</v>
      </c>
      <c r="J2526" s="132">
        <f t="shared" si="1526"/>
        <v>0</v>
      </c>
      <c r="K2526" s="21"/>
      <c r="L2526" s="50" t="s">
        <v>2180</v>
      </c>
      <c r="M2526" s="23">
        <f t="shared" si="1520"/>
        <v>428</v>
      </c>
      <c r="N2526" s="23">
        <v>503</v>
      </c>
      <c r="O2526" s="132">
        <v>750</v>
      </c>
      <c r="P2526" s="21"/>
      <c r="Q2526" s="50" t="s">
        <v>2180</v>
      </c>
      <c r="R2526" s="23">
        <f t="shared" si="1521"/>
        <v>503</v>
      </c>
      <c r="S2526" s="23">
        <v>503</v>
      </c>
      <c r="T2526" s="132">
        <f t="shared" si="1527"/>
        <v>0</v>
      </c>
      <c r="U2526" s="21"/>
      <c r="V2526" s="50" t="s">
        <v>2180</v>
      </c>
      <c r="W2526" s="23">
        <f t="shared" si="1522"/>
        <v>503</v>
      </c>
      <c r="X2526" s="23">
        <v>503</v>
      </c>
      <c r="Y2526" s="132">
        <f t="shared" si="1528"/>
        <v>0</v>
      </c>
      <c r="Z2526" s="21"/>
      <c r="AA2526" s="50" t="s">
        <v>2180</v>
      </c>
      <c r="AB2526" s="40">
        <f t="shared" si="1529"/>
        <v>503</v>
      </c>
      <c r="AC2526" s="23">
        <v>503</v>
      </c>
      <c r="AD2526" s="132">
        <f t="shared" si="1530"/>
        <v>0</v>
      </c>
      <c r="AE2526" s="21"/>
      <c r="AF2526" s="50" t="s">
        <v>2180</v>
      </c>
      <c r="AG2526" s="23">
        <f t="shared" si="1532"/>
        <v>503</v>
      </c>
      <c r="AH2526" s="23">
        <v>503</v>
      </c>
      <c r="AI2526" s="132">
        <f t="shared" si="1531"/>
        <v>0</v>
      </c>
    </row>
    <row r="2527" spans="2:35" x14ac:dyDescent="0.35">
      <c r="B2527" s="50" t="s">
        <v>93</v>
      </c>
      <c r="C2527" s="40"/>
      <c r="D2527" s="40"/>
      <c r="E2527" s="132">
        <f>E2526+E2525+E2524+E2523+E2522+E2521+E2520</f>
        <v>1828</v>
      </c>
      <c r="F2527" s="21"/>
      <c r="G2527" s="50" t="s">
        <v>93</v>
      </c>
      <c r="H2527" s="23">
        <f t="shared" si="1518"/>
        <v>0</v>
      </c>
      <c r="I2527" s="40"/>
      <c r="J2527" s="132">
        <f>J2526+J2525+J2524+J2523+J2522+J2521+J2520</f>
        <v>2038</v>
      </c>
      <c r="K2527" s="21"/>
      <c r="L2527" s="50" t="s">
        <v>93</v>
      </c>
      <c r="M2527" s="23">
        <f t="shared" si="1520"/>
        <v>0</v>
      </c>
      <c r="N2527" s="40"/>
      <c r="O2527" s="132">
        <f>O2526+O2525+O2524+O2523+O2522+O2521+O2520</f>
        <v>2216</v>
      </c>
      <c r="P2527" s="21"/>
      <c r="Q2527" s="50" t="s">
        <v>93</v>
      </c>
      <c r="R2527" s="23">
        <f t="shared" si="1521"/>
        <v>0</v>
      </c>
      <c r="S2527" s="40"/>
      <c r="T2527" s="132">
        <f>T2526+T2525+T2524+T2523+T2522+T2521+T2520</f>
        <v>2021</v>
      </c>
      <c r="U2527" s="21"/>
      <c r="V2527" s="50" t="s">
        <v>93</v>
      </c>
      <c r="W2527" s="23">
        <f t="shared" si="1522"/>
        <v>0</v>
      </c>
      <c r="X2527" s="23"/>
      <c r="Y2527" s="132">
        <f>Y2526+Y2525+Y2524+Y2523+Y2522+Y2521+Y2520</f>
        <v>2359</v>
      </c>
      <c r="Z2527" s="21"/>
      <c r="AA2527" s="50" t="s">
        <v>93</v>
      </c>
      <c r="AB2527" s="40">
        <f t="shared" si="1529"/>
        <v>0</v>
      </c>
      <c r="AC2527" s="40"/>
      <c r="AD2527" s="132">
        <f>AD2526+AD2525+AD2524+AD2523+AD2522+AD2521+AD2520</f>
        <v>1428</v>
      </c>
      <c r="AE2527" s="21"/>
      <c r="AF2527" s="50" t="s">
        <v>93</v>
      </c>
      <c r="AG2527" s="23">
        <f t="shared" si="1532"/>
        <v>0</v>
      </c>
      <c r="AH2527" s="40"/>
      <c r="AI2527" s="132">
        <f>AI2526+AI2525+AI2524+AI2523+AI2522+AI2521+AI2520</f>
        <v>1961</v>
      </c>
    </row>
    <row r="2528" spans="2:35" x14ac:dyDescent="0.35">
      <c r="B2528" s="50" t="s">
        <v>87</v>
      </c>
      <c r="C2528" s="132">
        <v>1610114</v>
      </c>
      <c r="D2528" s="132">
        <v>1610114</v>
      </c>
      <c r="E2528" s="132">
        <f t="shared" ref="E2528:E2534" si="1533">D2528-C2528</f>
        <v>0</v>
      </c>
      <c r="F2528" s="21"/>
      <c r="G2528" s="50" t="s">
        <v>87</v>
      </c>
      <c r="H2528" s="23">
        <f t="shared" si="1518"/>
        <v>1610114</v>
      </c>
      <c r="I2528" s="132">
        <v>1610114</v>
      </c>
      <c r="J2528" s="132">
        <f t="shared" ref="J2528:J2534" si="1534">I2528-H2528</f>
        <v>0</v>
      </c>
      <c r="K2528" s="21"/>
      <c r="L2528" s="50" t="s">
        <v>87</v>
      </c>
      <c r="M2528" s="23">
        <f t="shared" si="1520"/>
        <v>1610114</v>
      </c>
      <c r="N2528" s="132">
        <v>1610114</v>
      </c>
      <c r="O2528" s="132">
        <f t="shared" ref="O2528:O2534" si="1535">N2528-M2528</f>
        <v>0</v>
      </c>
      <c r="P2528" s="21"/>
      <c r="Q2528" s="50" t="s">
        <v>87</v>
      </c>
      <c r="R2528" s="23">
        <f t="shared" si="1521"/>
        <v>1610114</v>
      </c>
      <c r="S2528" s="132">
        <v>1610114</v>
      </c>
      <c r="T2528" s="132">
        <f t="shared" ref="T2528:T2534" si="1536">S2528-R2528</f>
        <v>0</v>
      </c>
      <c r="U2528" s="21"/>
      <c r="V2528" s="50" t="s">
        <v>87</v>
      </c>
      <c r="W2528" s="23">
        <f t="shared" si="1522"/>
        <v>1610114</v>
      </c>
      <c r="X2528" s="23">
        <v>1610114</v>
      </c>
      <c r="Y2528" s="132">
        <f t="shared" ref="Y2528:Y2534" si="1537">X2528-W2528</f>
        <v>0</v>
      </c>
      <c r="Z2528" s="21"/>
      <c r="AA2528" s="50" t="s">
        <v>87</v>
      </c>
      <c r="AB2528" s="40">
        <f t="shared" si="1529"/>
        <v>1610114</v>
      </c>
      <c r="AC2528" s="132">
        <v>1610114</v>
      </c>
      <c r="AD2528" s="132">
        <f t="shared" ref="AD2528:AD2534" si="1538">AC2528-AB2528</f>
        <v>0</v>
      </c>
      <c r="AE2528" s="21"/>
      <c r="AF2528" s="50" t="s">
        <v>87</v>
      </c>
      <c r="AG2528" s="23">
        <f t="shared" si="1532"/>
        <v>1610114</v>
      </c>
      <c r="AH2528" s="132">
        <v>1610114</v>
      </c>
      <c r="AI2528" s="132">
        <f t="shared" ref="AI2528:AI2534" si="1539">AH2528-AG2528</f>
        <v>0</v>
      </c>
    </row>
    <row r="2529" spans="2:35" x14ac:dyDescent="0.35">
      <c r="B2529" s="50" t="s">
        <v>96</v>
      </c>
      <c r="C2529" s="132">
        <v>994468</v>
      </c>
      <c r="D2529" s="132">
        <v>994736</v>
      </c>
      <c r="E2529" s="132">
        <f t="shared" si="1533"/>
        <v>268</v>
      </c>
      <c r="F2529" s="21"/>
      <c r="G2529" s="50" t="s">
        <v>96</v>
      </c>
      <c r="H2529" s="23">
        <f t="shared" si="1518"/>
        <v>994736</v>
      </c>
      <c r="I2529" s="132">
        <v>994990</v>
      </c>
      <c r="J2529" s="132">
        <f>I2529-H2529</f>
        <v>254</v>
      </c>
      <c r="K2529" s="21"/>
      <c r="L2529" s="50" t="s">
        <v>96</v>
      </c>
      <c r="M2529" s="23">
        <f t="shared" si="1520"/>
        <v>994990</v>
      </c>
      <c r="N2529" s="132">
        <v>995235</v>
      </c>
      <c r="O2529" s="132">
        <f t="shared" si="1535"/>
        <v>245</v>
      </c>
      <c r="P2529" s="21"/>
      <c r="Q2529" s="50" t="s">
        <v>96</v>
      </c>
      <c r="R2529" s="23">
        <f t="shared" si="1521"/>
        <v>995235</v>
      </c>
      <c r="S2529" s="132">
        <v>995490</v>
      </c>
      <c r="T2529" s="132">
        <f t="shared" si="1536"/>
        <v>255</v>
      </c>
      <c r="U2529" s="21"/>
      <c r="V2529" s="50" t="s">
        <v>96</v>
      </c>
      <c r="W2529" s="23">
        <f t="shared" si="1522"/>
        <v>995490</v>
      </c>
      <c r="X2529" s="23">
        <v>995784</v>
      </c>
      <c r="Y2529" s="132">
        <f>X2529-W2529</f>
        <v>294</v>
      </c>
      <c r="Z2529" s="21"/>
      <c r="AA2529" s="50" t="s">
        <v>96</v>
      </c>
      <c r="AB2529" s="40">
        <f t="shared" si="1529"/>
        <v>995784</v>
      </c>
      <c r="AC2529" s="132">
        <v>995950</v>
      </c>
      <c r="AD2529" s="132">
        <f t="shared" si="1538"/>
        <v>166</v>
      </c>
      <c r="AE2529" s="21"/>
      <c r="AF2529" s="50" t="s">
        <v>96</v>
      </c>
      <c r="AG2529" s="23">
        <f t="shared" si="1532"/>
        <v>995950</v>
      </c>
      <c r="AH2529" s="132">
        <v>996167</v>
      </c>
      <c r="AI2529" s="132">
        <f t="shared" si="1539"/>
        <v>217</v>
      </c>
    </row>
    <row r="2530" spans="2:35" x14ac:dyDescent="0.35">
      <c r="B2530" s="50" t="s">
        <v>88</v>
      </c>
      <c r="C2530" s="119">
        <v>0</v>
      </c>
      <c r="D2530" s="119">
        <v>0</v>
      </c>
      <c r="E2530" s="119">
        <f t="shared" si="1533"/>
        <v>0</v>
      </c>
      <c r="F2530" s="21"/>
      <c r="G2530" s="50" t="s">
        <v>88</v>
      </c>
      <c r="H2530" s="23">
        <f t="shared" si="1518"/>
        <v>0</v>
      </c>
      <c r="I2530" s="119">
        <v>0</v>
      </c>
      <c r="J2530" s="119">
        <f t="shared" si="1534"/>
        <v>0</v>
      </c>
      <c r="K2530" s="21"/>
      <c r="L2530" s="50" t="s">
        <v>88</v>
      </c>
      <c r="M2530" s="23">
        <f t="shared" si="1520"/>
        <v>0</v>
      </c>
      <c r="N2530" s="119">
        <v>0</v>
      </c>
      <c r="O2530" s="119">
        <f t="shared" si="1535"/>
        <v>0</v>
      </c>
      <c r="P2530" s="21"/>
      <c r="Q2530" s="50" t="s">
        <v>88</v>
      </c>
      <c r="R2530" s="23">
        <f t="shared" si="1521"/>
        <v>0</v>
      </c>
      <c r="S2530" s="119">
        <v>0</v>
      </c>
      <c r="T2530" s="119">
        <f t="shared" si="1536"/>
        <v>0</v>
      </c>
      <c r="U2530" s="21"/>
      <c r="V2530" s="50" t="s">
        <v>88</v>
      </c>
      <c r="W2530" s="23">
        <f t="shared" si="1522"/>
        <v>0</v>
      </c>
      <c r="X2530" s="23">
        <v>0</v>
      </c>
      <c r="Y2530" s="119">
        <f t="shared" si="1537"/>
        <v>0</v>
      </c>
      <c r="Z2530" s="21"/>
      <c r="AA2530" s="50" t="s">
        <v>88</v>
      </c>
      <c r="AB2530" s="40">
        <f t="shared" si="1529"/>
        <v>0</v>
      </c>
      <c r="AC2530" s="119">
        <v>0</v>
      </c>
      <c r="AD2530" s="119">
        <f t="shared" si="1538"/>
        <v>0</v>
      </c>
      <c r="AE2530" s="21"/>
      <c r="AF2530" s="50" t="s">
        <v>88</v>
      </c>
      <c r="AG2530" s="23">
        <f t="shared" si="1532"/>
        <v>0</v>
      </c>
      <c r="AH2530" s="119">
        <v>0</v>
      </c>
      <c r="AI2530" s="119">
        <f t="shared" si="1539"/>
        <v>0</v>
      </c>
    </row>
    <row r="2531" spans="2:35" x14ac:dyDescent="0.35">
      <c r="B2531" s="50" t="s">
        <v>108</v>
      </c>
      <c r="C2531" s="119">
        <v>3562</v>
      </c>
      <c r="D2531" s="119">
        <v>3563</v>
      </c>
      <c r="E2531" s="119">
        <f t="shared" si="1533"/>
        <v>1</v>
      </c>
      <c r="F2531" s="21"/>
      <c r="G2531" s="50" t="s">
        <v>108</v>
      </c>
      <c r="H2531" s="23">
        <f t="shared" si="1518"/>
        <v>3563</v>
      </c>
      <c r="I2531" s="119">
        <v>3565</v>
      </c>
      <c r="J2531" s="119">
        <f t="shared" si="1534"/>
        <v>2</v>
      </c>
      <c r="K2531" s="21"/>
      <c r="L2531" s="50" t="s">
        <v>108</v>
      </c>
      <c r="M2531" s="23">
        <f t="shared" si="1520"/>
        <v>3565</v>
      </c>
      <c r="N2531" s="119">
        <v>3567</v>
      </c>
      <c r="O2531" s="119">
        <f t="shared" si="1535"/>
        <v>2</v>
      </c>
      <c r="P2531" s="21"/>
      <c r="Q2531" s="50" t="s">
        <v>108</v>
      </c>
      <c r="R2531" s="23">
        <f t="shared" si="1521"/>
        <v>3567</v>
      </c>
      <c r="S2531" s="119">
        <v>3569</v>
      </c>
      <c r="T2531" s="119">
        <f t="shared" si="1536"/>
        <v>2</v>
      </c>
      <c r="U2531" s="21"/>
      <c r="V2531" s="50" t="s">
        <v>108</v>
      </c>
      <c r="W2531" s="23">
        <f t="shared" si="1522"/>
        <v>3569</v>
      </c>
      <c r="X2531" s="23">
        <v>3569</v>
      </c>
      <c r="Y2531" s="119">
        <f t="shared" si="1537"/>
        <v>0</v>
      </c>
      <c r="Z2531" s="21"/>
      <c r="AA2531" s="50" t="s">
        <v>108</v>
      </c>
      <c r="AB2531" s="40">
        <f t="shared" si="1529"/>
        <v>3569</v>
      </c>
      <c r="AC2531" s="119">
        <v>3570</v>
      </c>
      <c r="AD2531" s="132">
        <f>AC2531-AB2531</f>
        <v>1</v>
      </c>
      <c r="AE2531" s="21"/>
      <c r="AF2531" s="50" t="s">
        <v>108</v>
      </c>
      <c r="AG2531" s="23">
        <f t="shared" si="1532"/>
        <v>3570</v>
      </c>
      <c r="AH2531" s="119">
        <v>3570</v>
      </c>
      <c r="AI2531" s="119">
        <f t="shared" si="1539"/>
        <v>0</v>
      </c>
    </row>
    <row r="2532" spans="2:35" x14ac:dyDescent="0.35">
      <c r="B2532" s="50" t="s">
        <v>89</v>
      </c>
      <c r="C2532" s="119">
        <v>799763</v>
      </c>
      <c r="D2532" s="119">
        <v>800218</v>
      </c>
      <c r="E2532" s="119">
        <f t="shared" si="1533"/>
        <v>455</v>
      </c>
      <c r="F2532" s="21"/>
      <c r="G2532" s="50" t="s">
        <v>89</v>
      </c>
      <c r="H2532" s="23">
        <f t="shared" si="1518"/>
        <v>800218</v>
      </c>
      <c r="I2532" s="119">
        <v>800556</v>
      </c>
      <c r="J2532" s="119">
        <f t="shared" si="1534"/>
        <v>338</v>
      </c>
      <c r="K2532" s="21"/>
      <c r="L2532" s="50" t="s">
        <v>89</v>
      </c>
      <c r="M2532" s="23">
        <f t="shared" si="1520"/>
        <v>800556</v>
      </c>
      <c r="N2532" s="119">
        <v>800931</v>
      </c>
      <c r="O2532" s="119">
        <f t="shared" si="1535"/>
        <v>375</v>
      </c>
      <c r="P2532" s="21"/>
      <c r="Q2532" s="50" t="s">
        <v>89</v>
      </c>
      <c r="R2532" s="23">
        <f t="shared" si="1521"/>
        <v>800931</v>
      </c>
      <c r="S2532" s="119">
        <v>801338</v>
      </c>
      <c r="T2532" s="119">
        <f t="shared" si="1536"/>
        <v>407</v>
      </c>
      <c r="U2532" s="21"/>
      <c r="V2532" s="50" t="s">
        <v>89</v>
      </c>
      <c r="W2532" s="23">
        <f t="shared" si="1522"/>
        <v>801338</v>
      </c>
      <c r="X2532" s="23">
        <v>801691</v>
      </c>
      <c r="Y2532" s="119">
        <f t="shared" si="1537"/>
        <v>353</v>
      </c>
      <c r="Z2532" s="21"/>
      <c r="AA2532" s="50" t="s">
        <v>89</v>
      </c>
      <c r="AB2532" s="40">
        <f t="shared" si="1529"/>
        <v>801691</v>
      </c>
      <c r="AC2532" s="119">
        <v>802082</v>
      </c>
      <c r="AD2532" s="119">
        <f t="shared" si="1538"/>
        <v>391</v>
      </c>
      <c r="AE2532" s="21"/>
      <c r="AF2532" s="50" t="s">
        <v>89</v>
      </c>
      <c r="AG2532" s="23">
        <f t="shared" si="1532"/>
        <v>802082</v>
      </c>
      <c r="AH2532" s="119">
        <v>802494</v>
      </c>
      <c r="AI2532" s="119">
        <f t="shared" si="1539"/>
        <v>412</v>
      </c>
    </row>
    <row r="2533" spans="2:35" x14ac:dyDescent="0.35">
      <c r="B2533" s="50" t="s">
        <v>90</v>
      </c>
      <c r="C2533" s="132">
        <v>455755</v>
      </c>
      <c r="D2533" s="132">
        <v>456028</v>
      </c>
      <c r="E2533" s="119">
        <f t="shared" si="1533"/>
        <v>273</v>
      </c>
      <c r="F2533" s="21"/>
      <c r="G2533" s="50" t="s">
        <v>90</v>
      </c>
      <c r="H2533" s="23">
        <f t="shared" si="1518"/>
        <v>456028</v>
      </c>
      <c r="I2533" s="132">
        <v>456241</v>
      </c>
      <c r="J2533" s="119">
        <f t="shared" si="1534"/>
        <v>213</v>
      </c>
      <c r="K2533" s="21"/>
      <c r="L2533" s="50" t="s">
        <v>90</v>
      </c>
      <c r="M2533" s="23">
        <f t="shared" si="1520"/>
        <v>456241</v>
      </c>
      <c r="N2533" s="132">
        <v>456459</v>
      </c>
      <c r="O2533" s="119">
        <f t="shared" si="1535"/>
        <v>218</v>
      </c>
      <c r="P2533" s="21"/>
      <c r="Q2533" s="50" t="s">
        <v>90</v>
      </c>
      <c r="R2533" s="23">
        <f t="shared" si="1521"/>
        <v>456459</v>
      </c>
      <c r="S2533" s="132">
        <v>456657</v>
      </c>
      <c r="T2533" s="119">
        <f t="shared" si="1536"/>
        <v>198</v>
      </c>
      <c r="U2533" s="21"/>
      <c r="V2533" s="50" t="s">
        <v>90</v>
      </c>
      <c r="W2533" s="23">
        <f t="shared" si="1522"/>
        <v>456657</v>
      </c>
      <c r="X2533" s="23">
        <v>456868</v>
      </c>
      <c r="Y2533" s="119">
        <f t="shared" si="1537"/>
        <v>211</v>
      </c>
      <c r="Z2533" s="21"/>
      <c r="AA2533" s="50" t="s">
        <v>90</v>
      </c>
      <c r="AB2533" s="40">
        <f t="shared" si="1529"/>
        <v>456868</v>
      </c>
      <c r="AC2533" s="132">
        <v>457099</v>
      </c>
      <c r="AD2533" s="119">
        <f t="shared" si="1538"/>
        <v>231</v>
      </c>
      <c r="AE2533" s="21"/>
      <c r="AF2533" s="50" t="s">
        <v>90</v>
      </c>
      <c r="AG2533" s="23">
        <f t="shared" si="1532"/>
        <v>457099</v>
      </c>
      <c r="AH2533" s="132">
        <v>457109</v>
      </c>
      <c r="AI2533" s="119">
        <f t="shared" si="1539"/>
        <v>10</v>
      </c>
    </row>
    <row r="2534" spans="2:35" x14ac:dyDescent="0.35">
      <c r="B2534" s="50" t="s">
        <v>91</v>
      </c>
      <c r="C2534" s="132">
        <v>1550634</v>
      </c>
      <c r="D2534" s="132">
        <v>1551730</v>
      </c>
      <c r="E2534" s="119">
        <f t="shared" si="1533"/>
        <v>1096</v>
      </c>
      <c r="F2534" s="21"/>
      <c r="G2534" s="50" t="s">
        <v>91</v>
      </c>
      <c r="H2534" s="23">
        <f t="shared" si="1518"/>
        <v>1551730</v>
      </c>
      <c r="I2534" s="132">
        <v>1553153</v>
      </c>
      <c r="J2534" s="132">
        <f t="shared" si="1534"/>
        <v>1423</v>
      </c>
      <c r="K2534" s="21"/>
      <c r="L2534" s="50" t="s">
        <v>91</v>
      </c>
      <c r="M2534" s="23">
        <f t="shared" si="1520"/>
        <v>1553153</v>
      </c>
      <c r="N2534" s="132">
        <v>1554639</v>
      </c>
      <c r="O2534" s="119">
        <f t="shared" si="1535"/>
        <v>1486</v>
      </c>
      <c r="P2534" s="21"/>
      <c r="Q2534" s="50" t="s">
        <v>91</v>
      </c>
      <c r="R2534" s="23">
        <f t="shared" si="1521"/>
        <v>1554639</v>
      </c>
      <c r="S2534" s="132">
        <v>1556164</v>
      </c>
      <c r="T2534" s="119">
        <f t="shared" si="1536"/>
        <v>1525</v>
      </c>
      <c r="U2534" s="21"/>
      <c r="V2534" s="50" t="s">
        <v>91</v>
      </c>
      <c r="W2534" s="23">
        <f t="shared" si="1522"/>
        <v>1556164</v>
      </c>
      <c r="X2534" s="23">
        <v>1557699</v>
      </c>
      <c r="Y2534" s="119">
        <f t="shared" si="1537"/>
        <v>1535</v>
      </c>
      <c r="Z2534" s="21"/>
      <c r="AA2534" s="50" t="s">
        <v>91</v>
      </c>
      <c r="AB2534" s="40">
        <f t="shared" si="1529"/>
        <v>1557699</v>
      </c>
      <c r="AC2534" s="132">
        <v>1558940</v>
      </c>
      <c r="AD2534" s="119">
        <f t="shared" si="1538"/>
        <v>1241</v>
      </c>
      <c r="AE2534" s="21"/>
      <c r="AF2534" s="50" t="s">
        <v>91</v>
      </c>
      <c r="AG2534" s="40">
        <f>AC2534</f>
        <v>1558940</v>
      </c>
      <c r="AH2534" s="132">
        <v>1560281</v>
      </c>
      <c r="AI2534" s="119">
        <f t="shared" si="1539"/>
        <v>1341</v>
      </c>
    </row>
    <row r="2535" spans="2:35" x14ac:dyDescent="0.35">
      <c r="B2535" s="50" t="s">
        <v>94</v>
      </c>
      <c r="C2535" s="119"/>
      <c r="D2535" s="119"/>
      <c r="E2535" s="119">
        <f>SUM(E2528:E2534)</f>
        <v>2093</v>
      </c>
      <c r="F2535" s="21"/>
      <c r="G2535" s="50" t="s">
        <v>94</v>
      </c>
      <c r="H2535" s="23">
        <f t="shared" si="1518"/>
        <v>0</v>
      </c>
      <c r="I2535" s="119"/>
      <c r="J2535" s="119">
        <f>SUM(J2528:J2534)</f>
        <v>2230</v>
      </c>
      <c r="K2535" s="21"/>
      <c r="L2535" s="50" t="s">
        <v>94</v>
      </c>
      <c r="M2535" s="23">
        <f t="shared" si="1520"/>
        <v>0</v>
      </c>
      <c r="N2535" s="119"/>
      <c r="O2535" s="119">
        <f>SUM(O2528:O2534)</f>
        <v>2326</v>
      </c>
      <c r="P2535" s="21"/>
      <c r="Q2535" s="50" t="s">
        <v>94</v>
      </c>
      <c r="R2535" s="23">
        <f t="shared" si="1521"/>
        <v>0</v>
      </c>
      <c r="S2535" s="119"/>
      <c r="T2535" s="119">
        <f>SUM(T2528:T2534)</f>
        <v>2387</v>
      </c>
      <c r="U2535" s="21"/>
      <c r="V2535" s="50" t="s">
        <v>94</v>
      </c>
      <c r="W2535" s="23">
        <f t="shared" si="1522"/>
        <v>0</v>
      </c>
      <c r="X2535" s="23"/>
      <c r="Y2535" s="119">
        <f>SUM(Y2528:Y2534)</f>
        <v>2393</v>
      </c>
      <c r="Z2535" s="21"/>
      <c r="AA2535" s="50" t="s">
        <v>94</v>
      </c>
      <c r="AB2535" s="40">
        <f t="shared" si="1529"/>
        <v>0</v>
      </c>
      <c r="AC2535" s="119"/>
      <c r="AD2535" s="119">
        <f>SUM(AD2528:AD2534)</f>
        <v>2030</v>
      </c>
      <c r="AE2535" s="21"/>
      <c r="AF2535" s="50" t="s">
        <v>94</v>
      </c>
      <c r="AG2535" s="23">
        <f t="shared" ref="AG2535:AG2538" si="1540">AC2535</f>
        <v>0</v>
      </c>
      <c r="AH2535" s="119"/>
      <c r="AI2535" s="119">
        <f>SUM(AI2528:AI2534)</f>
        <v>1980</v>
      </c>
    </row>
    <row r="2536" spans="2:35" x14ac:dyDescent="0.35">
      <c r="B2536" s="50" t="s">
        <v>97</v>
      </c>
      <c r="C2536" s="132">
        <v>682442</v>
      </c>
      <c r="D2536" s="132">
        <v>682843</v>
      </c>
      <c r="E2536" s="119">
        <f>D2536-C2536</f>
        <v>401</v>
      </c>
      <c r="F2536" s="21"/>
      <c r="G2536" s="50" t="s">
        <v>97</v>
      </c>
      <c r="H2536" s="23">
        <f t="shared" si="1518"/>
        <v>682843</v>
      </c>
      <c r="I2536" s="132">
        <v>683252</v>
      </c>
      <c r="J2536" s="119">
        <f>I2536-H2536</f>
        <v>409</v>
      </c>
      <c r="K2536" s="21"/>
      <c r="L2536" s="50" t="s">
        <v>97</v>
      </c>
      <c r="M2536" s="23">
        <f t="shared" si="1520"/>
        <v>683252</v>
      </c>
      <c r="N2536" s="132">
        <v>683420</v>
      </c>
      <c r="O2536" s="119">
        <f>N2536-M2536</f>
        <v>168</v>
      </c>
      <c r="P2536" s="21"/>
      <c r="Q2536" s="50" t="s">
        <v>97</v>
      </c>
      <c r="R2536" s="23">
        <f t="shared" si="1521"/>
        <v>683420</v>
      </c>
      <c r="S2536" s="132">
        <v>683758</v>
      </c>
      <c r="T2536" s="119">
        <f>S2536-R2536</f>
        <v>338</v>
      </c>
      <c r="U2536" s="21"/>
      <c r="V2536" s="50" t="s">
        <v>97</v>
      </c>
      <c r="W2536" s="23">
        <f t="shared" si="1522"/>
        <v>683758</v>
      </c>
      <c r="X2536" s="23">
        <v>684122</v>
      </c>
      <c r="Y2536" s="119">
        <f>X2536-W2536</f>
        <v>364</v>
      </c>
      <c r="Z2536" s="21"/>
      <c r="AA2536" s="50" t="s">
        <v>97</v>
      </c>
      <c r="AB2536" s="40">
        <f t="shared" si="1529"/>
        <v>684122</v>
      </c>
      <c r="AC2536" s="132">
        <v>684414</v>
      </c>
      <c r="AD2536" s="119">
        <f>AC2536-AB2536</f>
        <v>292</v>
      </c>
      <c r="AE2536" s="21"/>
      <c r="AF2536" s="50" t="s">
        <v>97</v>
      </c>
      <c r="AG2536" s="23">
        <f t="shared" si="1540"/>
        <v>684414</v>
      </c>
      <c r="AH2536" s="132">
        <v>684627</v>
      </c>
      <c r="AI2536" s="119">
        <f>AH2536-AG2536</f>
        <v>213</v>
      </c>
    </row>
    <row r="2537" spans="2:35" x14ac:dyDescent="0.35">
      <c r="B2537" s="29" t="s">
        <v>130</v>
      </c>
      <c r="C2537" s="133"/>
      <c r="D2537" s="133"/>
      <c r="E2537" s="121">
        <f>E2536+E2535+E2527+E2518+E2517+E2516+E2515+E2514</f>
        <v>7071</v>
      </c>
      <c r="F2537" s="21"/>
      <c r="G2537" s="29" t="s">
        <v>130</v>
      </c>
      <c r="H2537" s="23">
        <f t="shared" si="1518"/>
        <v>0</v>
      </c>
      <c r="I2537" s="133"/>
      <c r="J2537" s="121">
        <f>J2536+J2535+J2527+J2518+J2517+J2516+J2515+J2514</f>
        <v>7312</v>
      </c>
      <c r="K2537" s="21"/>
      <c r="L2537" s="29" t="s">
        <v>130</v>
      </c>
      <c r="M2537" s="23">
        <f t="shared" si="1520"/>
        <v>0</v>
      </c>
      <c r="N2537" s="133"/>
      <c r="O2537" s="133">
        <f>O2536+O2535+O2527+O2518+O2517+O2516+O2515+O2514</f>
        <v>6986</v>
      </c>
      <c r="P2537" s="21"/>
      <c r="Q2537" s="29" t="s">
        <v>130</v>
      </c>
      <c r="R2537" s="23">
        <f t="shared" si="1521"/>
        <v>0</v>
      </c>
      <c r="S2537" s="133"/>
      <c r="T2537" s="121">
        <f>T2536+T2535+T2527+T2518+T2517+T2516+T2515+T2514</f>
        <v>7229</v>
      </c>
      <c r="U2537" s="21"/>
      <c r="V2537" s="29" t="s">
        <v>130</v>
      </c>
      <c r="W2537" s="23">
        <f t="shared" si="1522"/>
        <v>0</v>
      </c>
      <c r="X2537" s="133"/>
      <c r="Y2537" s="121">
        <f>Y2536+Y2535+Y2527+Y2518+Y2517+Y2516+Y2515+Y2514</f>
        <v>7652</v>
      </c>
      <c r="Z2537" s="21"/>
      <c r="AA2537" s="29" t="s">
        <v>130</v>
      </c>
      <c r="AB2537" s="40">
        <f t="shared" si="1529"/>
        <v>0</v>
      </c>
      <c r="AC2537" s="133"/>
      <c r="AD2537" s="121">
        <f>AD2536+AD2535+AD2527+AD2518+AD2517+AD2516+AD2515+AD2514</f>
        <v>5960</v>
      </c>
      <c r="AE2537" s="21"/>
      <c r="AF2537" s="29" t="s">
        <v>130</v>
      </c>
      <c r="AG2537" s="23">
        <f t="shared" si="1540"/>
        <v>0</v>
      </c>
      <c r="AH2537" s="133"/>
      <c r="AI2537" s="121">
        <f>AI2536+AI2535+AI2527+AI2518+AI2517+AI2516+AI2515+AI2514</f>
        <v>6811</v>
      </c>
    </row>
    <row r="2538" spans="2:35" x14ac:dyDescent="0.35">
      <c r="B2538" s="21"/>
      <c r="C2538" s="23">
        <f t="shared" ref="C2538" si="1541">AH2510</f>
        <v>0</v>
      </c>
      <c r="D2538" s="123"/>
      <c r="E2538" s="124">
        <f>E2537-E2520+471</f>
        <v>6012</v>
      </c>
      <c r="F2538" s="21"/>
      <c r="G2538" s="21"/>
      <c r="H2538" s="23">
        <f t="shared" si="1518"/>
        <v>0</v>
      </c>
      <c r="I2538" s="123"/>
      <c r="J2538" s="124">
        <v>1660</v>
      </c>
      <c r="K2538" s="21"/>
      <c r="L2538" s="21"/>
      <c r="M2538" s="23">
        <f>I2538</f>
        <v>0</v>
      </c>
      <c r="N2538" s="123"/>
      <c r="O2538" s="124">
        <f>O2537-O2520+471</f>
        <v>6177</v>
      </c>
      <c r="P2538" s="21"/>
      <c r="Q2538" s="21"/>
      <c r="R2538" s="23">
        <f t="shared" si="1521"/>
        <v>0</v>
      </c>
      <c r="S2538" s="123"/>
      <c r="T2538" s="124">
        <f>T2537-T2520+471</f>
        <v>5990</v>
      </c>
      <c r="U2538" s="21"/>
      <c r="V2538" s="21"/>
      <c r="W2538" s="23">
        <f t="shared" si="1522"/>
        <v>0</v>
      </c>
      <c r="X2538" s="123"/>
      <c r="Y2538" s="124">
        <f>Y2537-Y2520+471</f>
        <v>6043</v>
      </c>
      <c r="Z2538" s="21"/>
      <c r="AA2538" s="21"/>
      <c r="AB2538" s="21">
        <v>0</v>
      </c>
      <c r="AC2538" s="123"/>
      <c r="AD2538" s="124">
        <f>AD2537-AD2520+471</f>
        <v>5241</v>
      </c>
      <c r="AE2538" s="21"/>
      <c r="AF2538" s="21"/>
      <c r="AG2538" s="23">
        <f t="shared" si="1540"/>
        <v>0</v>
      </c>
      <c r="AH2538" s="123"/>
      <c r="AI2538" s="124">
        <f>AI2537-AI2520+471</f>
        <v>5572</v>
      </c>
    </row>
    <row r="2540" spans="2:35" x14ac:dyDescent="0.35">
      <c r="B2540" s="117" t="s">
        <v>114</v>
      </c>
      <c r="C2540" s="292" t="s">
        <v>1489</v>
      </c>
      <c r="D2540" s="293"/>
      <c r="E2540" s="294"/>
      <c r="F2540" s="21"/>
      <c r="G2540" s="117" t="s">
        <v>114</v>
      </c>
      <c r="H2540" s="292" t="s">
        <v>1490</v>
      </c>
      <c r="I2540" s="293"/>
      <c r="J2540" s="294"/>
      <c r="K2540" s="21"/>
      <c r="L2540" s="117" t="s">
        <v>114</v>
      </c>
      <c r="M2540" s="292" t="s">
        <v>1491</v>
      </c>
      <c r="N2540" s="293"/>
      <c r="O2540" s="294"/>
      <c r="P2540" s="21"/>
      <c r="Q2540" s="117" t="s">
        <v>114</v>
      </c>
      <c r="R2540" s="292" t="s">
        <v>1492</v>
      </c>
      <c r="S2540" s="293"/>
      <c r="T2540" s="294"/>
      <c r="U2540" s="21"/>
      <c r="V2540" s="117" t="s">
        <v>114</v>
      </c>
      <c r="W2540" s="292" t="s">
        <v>1493</v>
      </c>
      <c r="X2540" s="293"/>
      <c r="Y2540" s="294"/>
      <c r="Z2540" s="21"/>
      <c r="AA2540" s="117" t="s">
        <v>114</v>
      </c>
      <c r="AB2540" s="292" t="s">
        <v>1508</v>
      </c>
      <c r="AC2540" s="293"/>
      <c r="AD2540" s="294"/>
      <c r="AE2540" s="21"/>
      <c r="AF2540" s="117" t="s">
        <v>114</v>
      </c>
      <c r="AG2540" s="292" t="s">
        <v>1546</v>
      </c>
      <c r="AH2540" s="293"/>
      <c r="AI2540" s="294"/>
    </row>
    <row r="2541" spans="2:35" x14ac:dyDescent="0.35">
      <c r="B2541" s="50"/>
      <c r="C2541" s="118" t="s">
        <v>81</v>
      </c>
      <c r="D2541" s="118" t="s">
        <v>82</v>
      </c>
      <c r="E2541" s="118" t="s">
        <v>95</v>
      </c>
      <c r="F2541" s="21"/>
      <c r="G2541" s="50"/>
      <c r="H2541" s="118" t="s">
        <v>81</v>
      </c>
      <c r="I2541" s="118" t="s">
        <v>82</v>
      </c>
      <c r="J2541" s="118" t="s">
        <v>95</v>
      </c>
      <c r="K2541" s="21"/>
      <c r="L2541" s="50"/>
      <c r="M2541" s="118" t="s">
        <v>81</v>
      </c>
      <c r="N2541" s="118" t="s">
        <v>82</v>
      </c>
      <c r="O2541" s="118" t="s">
        <v>95</v>
      </c>
      <c r="P2541" s="21"/>
      <c r="Q2541" s="50"/>
      <c r="R2541" s="118" t="s">
        <v>81</v>
      </c>
      <c r="S2541" s="118" t="s">
        <v>82</v>
      </c>
      <c r="T2541" s="118" t="s">
        <v>95</v>
      </c>
      <c r="U2541" s="21"/>
      <c r="V2541" s="50"/>
      <c r="W2541" s="118" t="s">
        <v>81</v>
      </c>
      <c r="X2541" s="118" t="s">
        <v>82</v>
      </c>
      <c r="Y2541" s="118" t="s">
        <v>95</v>
      </c>
      <c r="Z2541" s="21"/>
      <c r="AA2541" s="50"/>
      <c r="AB2541" s="118" t="s">
        <v>81</v>
      </c>
      <c r="AC2541" s="118" t="s">
        <v>82</v>
      </c>
      <c r="AD2541" s="118" t="s">
        <v>95</v>
      </c>
      <c r="AE2541" s="21"/>
      <c r="AF2541" s="50"/>
      <c r="AG2541" s="118" t="s">
        <v>81</v>
      </c>
      <c r="AH2541" s="118" t="s">
        <v>82</v>
      </c>
      <c r="AI2541" s="118" t="s">
        <v>95</v>
      </c>
    </row>
    <row r="2542" spans="2:35" x14ac:dyDescent="0.35">
      <c r="B2542" s="50" t="s">
        <v>92</v>
      </c>
      <c r="C2542" s="23">
        <v>558468</v>
      </c>
      <c r="D2542" s="23">
        <v>558629</v>
      </c>
      <c r="E2542" s="119">
        <v>1610</v>
      </c>
      <c r="F2542" s="21"/>
      <c r="G2542" s="50" t="s">
        <v>92</v>
      </c>
      <c r="H2542" s="23">
        <f>D2542</f>
        <v>558629</v>
      </c>
      <c r="I2542" s="23">
        <v>558783</v>
      </c>
      <c r="J2542" s="119">
        <v>1540</v>
      </c>
      <c r="K2542" s="21"/>
      <c r="L2542" s="50" t="s">
        <v>92</v>
      </c>
      <c r="M2542" s="23">
        <f>I2542</f>
        <v>558783</v>
      </c>
      <c r="N2542" s="23">
        <v>558933</v>
      </c>
      <c r="O2542" s="119">
        <f>(N2542-M2542)*10</f>
        <v>1500</v>
      </c>
      <c r="P2542" s="21"/>
      <c r="Q2542" s="50" t="s">
        <v>92</v>
      </c>
      <c r="R2542" s="23">
        <f>N2542</f>
        <v>558933</v>
      </c>
      <c r="S2542" s="23">
        <v>559098</v>
      </c>
      <c r="T2542" s="119">
        <f>(S2542-R2542)*10</f>
        <v>1650</v>
      </c>
      <c r="U2542" s="21"/>
      <c r="V2542" s="50" t="s">
        <v>92</v>
      </c>
      <c r="W2542" s="23">
        <f>S2542</f>
        <v>559098</v>
      </c>
      <c r="X2542" s="23">
        <v>559263</v>
      </c>
      <c r="Y2542" s="119">
        <f>(X2542-W2542)*10</f>
        <v>1650</v>
      </c>
      <c r="Z2542" s="21"/>
      <c r="AA2542" s="50" t="s">
        <v>92</v>
      </c>
      <c r="AB2542" s="23">
        <f>X2542</f>
        <v>559263</v>
      </c>
      <c r="AC2542" s="23">
        <v>559428</v>
      </c>
      <c r="AD2542" s="119">
        <f>(AC2542-AB2542)*10</f>
        <v>1650</v>
      </c>
      <c r="AE2542" s="21"/>
      <c r="AF2542" s="50" t="s">
        <v>92</v>
      </c>
      <c r="AG2542" s="23">
        <f>AC2542</f>
        <v>559428</v>
      </c>
      <c r="AH2542" s="23">
        <v>559559</v>
      </c>
      <c r="AI2542" s="119">
        <f>(AH2542-AG2542)*10</f>
        <v>1310</v>
      </c>
    </row>
    <row r="2543" spans="2:35" x14ac:dyDescent="0.35">
      <c r="B2543" s="50" t="s">
        <v>6</v>
      </c>
      <c r="C2543" s="23">
        <v>451614</v>
      </c>
      <c r="D2543" s="23">
        <v>451824</v>
      </c>
      <c r="E2543" s="119">
        <f t="shared" ref="E2543:E2547" si="1542">D2543-C2543</f>
        <v>210</v>
      </c>
      <c r="F2543" s="21"/>
      <c r="G2543" s="50" t="s">
        <v>6</v>
      </c>
      <c r="H2543" s="23">
        <f t="shared" ref="H2543:H2566" si="1543">D2543</f>
        <v>451824</v>
      </c>
      <c r="I2543" s="23">
        <v>452073</v>
      </c>
      <c r="J2543" s="119">
        <f>I2543-H2543</f>
        <v>249</v>
      </c>
      <c r="K2543" s="21"/>
      <c r="L2543" s="50" t="s">
        <v>6</v>
      </c>
      <c r="M2543" s="23">
        <f>I2543</f>
        <v>452073</v>
      </c>
      <c r="N2543" s="23">
        <v>452288</v>
      </c>
      <c r="O2543" s="119">
        <f>N2543-M2543</f>
        <v>215</v>
      </c>
      <c r="P2543" s="21"/>
      <c r="Q2543" s="50" t="s">
        <v>6</v>
      </c>
      <c r="R2543" s="23">
        <f t="shared" ref="R2543:R2566" si="1544">N2543</f>
        <v>452288</v>
      </c>
      <c r="S2543" s="23">
        <v>452416</v>
      </c>
      <c r="T2543" s="119">
        <f>S2543-R2543</f>
        <v>128</v>
      </c>
      <c r="U2543" s="21"/>
      <c r="V2543" s="50" t="s">
        <v>6</v>
      </c>
      <c r="W2543" s="23">
        <f t="shared" ref="W2543:W2566" si="1545">S2543</f>
        <v>452416</v>
      </c>
      <c r="X2543" s="23">
        <v>452658</v>
      </c>
      <c r="Y2543" s="119">
        <f>X2543-W2543</f>
        <v>242</v>
      </c>
      <c r="Z2543" s="21"/>
      <c r="AA2543" s="50" t="s">
        <v>6</v>
      </c>
      <c r="AB2543" s="23">
        <f t="shared" ref="AB2543:AB2548" si="1546">X2543</f>
        <v>452658</v>
      </c>
      <c r="AC2543" s="23">
        <v>452884</v>
      </c>
      <c r="AD2543" s="119">
        <f>AC2543-AB2543</f>
        <v>226</v>
      </c>
      <c r="AE2543" s="21"/>
      <c r="AF2543" s="50" t="s">
        <v>6</v>
      </c>
      <c r="AG2543" s="23">
        <f t="shared" ref="AG2543:AG2551" si="1547">AC2543</f>
        <v>452884</v>
      </c>
      <c r="AH2543" s="23">
        <v>453114</v>
      </c>
      <c r="AI2543" s="119">
        <f>AH2543-AG2543</f>
        <v>230</v>
      </c>
    </row>
    <row r="2544" spans="2:35" x14ac:dyDescent="0.35">
      <c r="B2544" s="50" t="s">
        <v>103</v>
      </c>
      <c r="C2544" s="23">
        <v>366944</v>
      </c>
      <c r="D2544" s="23">
        <v>367679</v>
      </c>
      <c r="E2544" s="119">
        <f t="shared" si="1542"/>
        <v>735</v>
      </c>
      <c r="F2544" s="21"/>
      <c r="G2544" s="50" t="s">
        <v>103</v>
      </c>
      <c r="H2544" s="23">
        <f t="shared" si="1543"/>
        <v>367679</v>
      </c>
      <c r="I2544" s="23">
        <v>368366</v>
      </c>
      <c r="J2544" s="119">
        <f>I2544-H2544</f>
        <v>687</v>
      </c>
      <c r="K2544" s="21"/>
      <c r="L2544" s="50" t="s">
        <v>103</v>
      </c>
      <c r="M2544" s="23">
        <f>I2544</f>
        <v>368366</v>
      </c>
      <c r="N2544" s="23">
        <v>368803</v>
      </c>
      <c r="O2544" s="119">
        <f>N2544-M2544</f>
        <v>437</v>
      </c>
      <c r="P2544" s="21"/>
      <c r="Q2544" s="50" t="s">
        <v>103</v>
      </c>
      <c r="R2544" s="23">
        <f t="shared" si="1544"/>
        <v>368803</v>
      </c>
      <c r="S2544" s="23">
        <v>369522</v>
      </c>
      <c r="T2544" s="119">
        <f>S2544-R2544</f>
        <v>719</v>
      </c>
      <c r="U2544" s="21"/>
      <c r="V2544" s="50" t="s">
        <v>103</v>
      </c>
      <c r="W2544" s="23">
        <f t="shared" si="1545"/>
        <v>369522</v>
      </c>
      <c r="X2544" s="23">
        <v>370266</v>
      </c>
      <c r="Y2544" s="119">
        <f>X2544-W2544</f>
        <v>744</v>
      </c>
      <c r="Z2544" s="21"/>
      <c r="AA2544" s="50" t="s">
        <v>103</v>
      </c>
      <c r="AB2544" s="23">
        <f t="shared" si="1546"/>
        <v>370266</v>
      </c>
      <c r="AC2544" s="23">
        <v>370973</v>
      </c>
      <c r="AD2544" s="119">
        <f>AC2544-AB2544</f>
        <v>707</v>
      </c>
      <c r="AE2544" s="21"/>
      <c r="AF2544" s="50" t="s">
        <v>103</v>
      </c>
      <c r="AG2544" s="23">
        <f t="shared" si="1547"/>
        <v>370973</v>
      </c>
      <c r="AH2544" s="23">
        <v>371740</v>
      </c>
      <c r="AI2544" s="119">
        <f>AH2544-AG2544</f>
        <v>767</v>
      </c>
    </row>
    <row r="2545" spans="2:35" x14ac:dyDescent="0.35">
      <c r="B2545" s="28" t="s">
        <v>100</v>
      </c>
      <c r="C2545" s="23">
        <v>259513</v>
      </c>
      <c r="D2545" s="23">
        <v>259513</v>
      </c>
      <c r="E2545" s="119">
        <f t="shared" si="1542"/>
        <v>0</v>
      </c>
      <c r="F2545" s="21"/>
      <c r="G2545" s="28" t="s">
        <v>100</v>
      </c>
      <c r="H2545" s="23">
        <f t="shared" si="1543"/>
        <v>259513</v>
      </c>
      <c r="I2545" s="23">
        <v>259513</v>
      </c>
      <c r="J2545" s="119">
        <f>I2545-H2545</f>
        <v>0</v>
      </c>
      <c r="K2545" s="21"/>
      <c r="L2545" s="28" t="s">
        <v>100</v>
      </c>
      <c r="M2545" s="23">
        <f t="shared" ref="M2545:M2566" si="1548">I2545</f>
        <v>259513</v>
      </c>
      <c r="N2545" s="23">
        <v>259713</v>
      </c>
      <c r="O2545" s="119">
        <f>N2545-M2545</f>
        <v>200</v>
      </c>
      <c r="P2545" s="21"/>
      <c r="Q2545" s="28" t="s">
        <v>100</v>
      </c>
      <c r="R2545" s="23">
        <f t="shared" si="1544"/>
        <v>259713</v>
      </c>
      <c r="S2545" s="23">
        <v>260013</v>
      </c>
      <c r="T2545" s="119">
        <f>S2545-R2545</f>
        <v>300</v>
      </c>
      <c r="U2545" s="21"/>
      <c r="V2545" s="28" t="s">
        <v>100</v>
      </c>
      <c r="W2545" s="23">
        <f t="shared" si="1545"/>
        <v>260013</v>
      </c>
      <c r="X2545" s="23">
        <v>260237</v>
      </c>
      <c r="Y2545" s="119">
        <f>X2545-W2545</f>
        <v>224</v>
      </c>
      <c r="Z2545" s="21"/>
      <c r="AA2545" s="28" t="s">
        <v>100</v>
      </c>
      <c r="AB2545" s="23">
        <f t="shared" si="1546"/>
        <v>260237</v>
      </c>
      <c r="AC2545" s="23">
        <v>260493</v>
      </c>
      <c r="AD2545" s="119">
        <f>AC2545-AB2545</f>
        <v>256</v>
      </c>
      <c r="AE2545" s="21"/>
      <c r="AF2545" s="28" t="s">
        <v>100</v>
      </c>
      <c r="AG2545" s="23">
        <f t="shared" si="1547"/>
        <v>260493</v>
      </c>
      <c r="AH2545" s="23">
        <v>260753</v>
      </c>
      <c r="AI2545" s="119">
        <f>AH2545-AG2545</f>
        <v>260</v>
      </c>
    </row>
    <row r="2546" spans="2:35" x14ac:dyDescent="0.35">
      <c r="B2546" s="28" t="s">
        <v>1176</v>
      </c>
      <c r="C2546" s="23">
        <v>516</v>
      </c>
      <c r="D2546" s="23">
        <v>516</v>
      </c>
      <c r="E2546" s="119">
        <f t="shared" si="1542"/>
        <v>0</v>
      </c>
      <c r="F2546" s="21"/>
      <c r="G2546" s="28" t="s">
        <v>1176</v>
      </c>
      <c r="H2546" s="23">
        <f t="shared" si="1543"/>
        <v>516</v>
      </c>
      <c r="I2546" s="23">
        <v>516</v>
      </c>
      <c r="J2546" s="119">
        <f t="shared" ref="J2546:J2547" si="1549">I2546-H2546</f>
        <v>0</v>
      </c>
      <c r="K2546" s="21"/>
      <c r="L2546" s="28" t="s">
        <v>1176</v>
      </c>
      <c r="M2546" s="23">
        <f t="shared" si="1548"/>
        <v>516</v>
      </c>
      <c r="N2546" s="23">
        <v>516</v>
      </c>
      <c r="O2546" s="119">
        <f>N2546-M2546</f>
        <v>0</v>
      </c>
      <c r="P2546" s="21"/>
      <c r="Q2546" s="28" t="s">
        <v>1176</v>
      </c>
      <c r="R2546" s="23">
        <f t="shared" si="1544"/>
        <v>516</v>
      </c>
      <c r="S2546" s="23">
        <v>516</v>
      </c>
      <c r="T2546" s="119">
        <f>S2546-R2546</f>
        <v>0</v>
      </c>
      <c r="U2546" s="21"/>
      <c r="V2546" s="28" t="s">
        <v>1176</v>
      </c>
      <c r="W2546" s="23">
        <f t="shared" si="1545"/>
        <v>516</v>
      </c>
      <c r="X2546" s="23">
        <v>516</v>
      </c>
      <c r="Y2546" s="119">
        <f>X2546-W2546</f>
        <v>0</v>
      </c>
      <c r="Z2546" s="21"/>
      <c r="AA2546" s="28" t="s">
        <v>1176</v>
      </c>
      <c r="AB2546" s="23">
        <f t="shared" si="1546"/>
        <v>516</v>
      </c>
      <c r="AC2546" s="23">
        <v>516</v>
      </c>
      <c r="AD2546" s="119">
        <f>AC2546-AB2546</f>
        <v>0</v>
      </c>
      <c r="AE2546" s="21"/>
      <c r="AF2546" s="28" t="s">
        <v>1176</v>
      </c>
      <c r="AG2546" s="23">
        <f t="shared" si="1547"/>
        <v>516</v>
      </c>
      <c r="AH2546" s="23">
        <v>516</v>
      </c>
      <c r="AI2546" s="119">
        <f>AH2546-AG2546</f>
        <v>0</v>
      </c>
    </row>
    <row r="2547" spans="2:35" x14ac:dyDescent="0.35">
      <c r="B2547" s="28" t="s">
        <v>1179</v>
      </c>
      <c r="C2547" s="23">
        <v>12279</v>
      </c>
      <c r="D2547" s="23">
        <v>12279</v>
      </c>
      <c r="E2547" s="119">
        <f t="shared" si="1542"/>
        <v>0</v>
      </c>
      <c r="F2547" s="21"/>
      <c r="G2547" s="28" t="s">
        <v>1179</v>
      </c>
      <c r="H2547" s="23">
        <f t="shared" si="1543"/>
        <v>12279</v>
      </c>
      <c r="I2547" s="23">
        <v>12279</v>
      </c>
      <c r="J2547" s="119">
        <f t="shared" si="1549"/>
        <v>0</v>
      </c>
      <c r="K2547" s="21"/>
      <c r="L2547" s="28" t="s">
        <v>1179</v>
      </c>
      <c r="M2547" s="23">
        <f t="shared" si="1548"/>
        <v>12279</v>
      </c>
      <c r="N2547" s="23">
        <v>12279</v>
      </c>
      <c r="O2547" s="119">
        <f>N2547-M2547</f>
        <v>0</v>
      </c>
      <c r="P2547" s="21"/>
      <c r="Q2547" s="28" t="s">
        <v>1179</v>
      </c>
      <c r="R2547" s="23">
        <f t="shared" si="1544"/>
        <v>12279</v>
      </c>
      <c r="S2547" s="23">
        <v>12279</v>
      </c>
      <c r="T2547" s="119">
        <f>S2547-R2547</f>
        <v>0</v>
      </c>
      <c r="U2547" s="21"/>
      <c r="V2547" s="28" t="s">
        <v>1179</v>
      </c>
      <c r="W2547" s="23">
        <f t="shared" si="1545"/>
        <v>12279</v>
      </c>
      <c r="X2547" s="23">
        <v>12279</v>
      </c>
      <c r="Y2547" s="119">
        <f>X2547-W2547</f>
        <v>0</v>
      </c>
      <c r="Z2547" s="21"/>
      <c r="AA2547" s="28" t="s">
        <v>1179</v>
      </c>
      <c r="AB2547" s="23">
        <f t="shared" si="1546"/>
        <v>12279</v>
      </c>
      <c r="AC2547" s="23">
        <v>12279</v>
      </c>
      <c r="AD2547" s="119">
        <f>AC2547-AB2547</f>
        <v>0</v>
      </c>
      <c r="AE2547" s="21"/>
      <c r="AF2547" s="28" t="s">
        <v>1179</v>
      </c>
      <c r="AG2547" s="23">
        <f t="shared" si="1547"/>
        <v>12279</v>
      </c>
      <c r="AH2547" s="23">
        <v>12279</v>
      </c>
      <c r="AI2547" s="119">
        <f>AH2547-AG2547</f>
        <v>0</v>
      </c>
    </row>
    <row r="2548" spans="2:35" x14ac:dyDescent="0.35">
      <c r="B2548" s="50" t="s">
        <v>3</v>
      </c>
      <c r="C2548" s="23">
        <v>433879</v>
      </c>
      <c r="D2548" s="23">
        <v>434033</v>
      </c>
      <c r="E2548" s="119">
        <f>(D2548-C2548)*10</f>
        <v>1540</v>
      </c>
      <c r="F2548" s="21"/>
      <c r="G2548" s="50" t="s">
        <v>3</v>
      </c>
      <c r="H2548" s="23">
        <f t="shared" si="1543"/>
        <v>434033</v>
      </c>
      <c r="I2548" s="23">
        <v>434228</v>
      </c>
      <c r="J2548" s="119">
        <f>(I2548-H2548)*10</f>
        <v>1950</v>
      </c>
      <c r="K2548" s="21"/>
      <c r="L2548" s="50" t="s">
        <v>3</v>
      </c>
      <c r="M2548" s="23">
        <f t="shared" si="1548"/>
        <v>434228</v>
      </c>
      <c r="N2548" s="23">
        <v>434420</v>
      </c>
      <c r="O2548" s="119">
        <f>(N2548-M2548)*10</f>
        <v>1920</v>
      </c>
      <c r="P2548" s="21"/>
      <c r="Q2548" s="50" t="s">
        <v>3</v>
      </c>
      <c r="R2548" s="23">
        <f t="shared" si="1544"/>
        <v>434420</v>
      </c>
      <c r="S2548" s="23">
        <v>434618</v>
      </c>
      <c r="T2548" s="119">
        <f>(S2548-R2548)*10</f>
        <v>1980</v>
      </c>
      <c r="U2548" s="21"/>
      <c r="V2548" s="50" t="s">
        <v>3</v>
      </c>
      <c r="W2548" s="23">
        <f t="shared" si="1545"/>
        <v>434618</v>
      </c>
      <c r="X2548" s="23">
        <v>434812</v>
      </c>
      <c r="Y2548" s="119">
        <f>(X2548-W2548)*10</f>
        <v>1940</v>
      </c>
      <c r="Z2548" s="21"/>
      <c r="AA2548" s="50" t="s">
        <v>3</v>
      </c>
      <c r="AB2548" s="23">
        <f t="shared" si="1546"/>
        <v>434812</v>
      </c>
      <c r="AC2548" s="23">
        <v>434990</v>
      </c>
      <c r="AD2548" s="119">
        <f>(AC2548-AB2548)*10</f>
        <v>1780</v>
      </c>
      <c r="AE2548" s="21"/>
      <c r="AF2548" s="50" t="s">
        <v>3</v>
      </c>
      <c r="AG2548" s="23">
        <f t="shared" si="1547"/>
        <v>434990</v>
      </c>
      <c r="AH2548" s="23">
        <v>435050</v>
      </c>
      <c r="AI2548" s="119">
        <f>(AH2548-AG2548)*10</f>
        <v>600</v>
      </c>
    </row>
    <row r="2549" spans="2:35" x14ac:dyDescent="0.35">
      <c r="B2549" s="50" t="s">
        <v>83</v>
      </c>
      <c r="C2549" s="23">
        <v>34396</v>
      </c>
      <c r="D2549" s="23">
        <v>34401</v>
      </c>
      <c r="E2549" s="119">
        <f t="shared" ref="E2549:E2554" si="1550">D2549-C2549</f>
        <v>5</v>
      </c>
      <c r="F2549" s="21"/>
      <c r="G2549" s="50" t="s">
        <v>83</v>
      </c>
      <c r="H2549" s="23">
        <f t="shared" si="1543"/>
        <v>34401</v>
      </c>
      <c r="I2549" s="23">
        <v>34407</v>
      </c>
      <c r="J2549" s="119">
        <f t="shared" ref="J2549:J2554" si="1551">I2549-H2549</f>
        <v>6</v>
      </c>
      <c r="K2549" s="21"/>
      <c r="L2549" s="50" t="s">
        <v>83</v>
      </c>
      <c r="M2549" s="23">
        <f t="shared" si="1548"/>
        <v>34407</v>
      </c>
      <c r="N2549" s="23">
        <v>34415</v>
      </c>
      <c r="O2549" s="119">
        <f t="shared" ref="O2549:O2554" si="1552">N2549-M2549</f>
        <v>8</v>
      </c>
      <c r="P2549" s="21"/>
      <c r="Q2549" s="50" t="s">
        <v>83</v>
      </c>
      <c r="R2549" s="23">
        <f t="shared" si="1544"/>
        <v>34415</v>
      </c>
      <c r="S2549" s="23">
        <v>34420</v>
      </c>
      <c r="T2549" s="119">
        <f t="shared" ref="T2549:T2554" si="1553">S2549-R2549</f>
        <v>5</v>
      </c>
      <c r="U2549" s="21"/>
      <c r="V2549" s="50" t="s">
        <v>83</v>
      </c>
      <c r="W2549" s="23">
        <f t="shared" si="1545"/>
        <v>34420</v>
      </c>
      <c r="X2549" s="23">
        <v>34425</v>
      </c>
      <c r="Y2549" s="119">
        <f t="shared" ref="Y2549:Y2554" si="1554">X2549-W2549</f>
        <v>5</v>
      </c>
      <c r="Z2549" s="21"/>
      <c r="AA2549" s="50" t="s">
        <v>83</v>
      </c>
      <c r="AB2549" s="40">
        <f t="shared" ref="AB2549:AB2565" si="1555">X2549:X2573</f>
        <v>34425</v>
      </c>
      <c r="AC2549" s="23">
        <v>34432</v>
      </c>
      <c r="AD2549" s="132">
        <f t="shared" ref="AD2549:AD2554" si="1556">AC2549-AB2549</f>
        <v>7</v>
      </c>
      <c r="AE2549" s="21"/>
      <c r="AF2549" s="50" t="s">
        <v>83</v>
      </c>
      <c r="AG2549" s="23">
        <f t="shared" si="1547"/>
        <v>34432</v>
      </c>
      <c r="AH2549" s="23">
        <v>34436</v>
      </c>
      <c r="AI2549" s="119">
        <f t="shared" ref="AI2549:AI2554" si="1557">AH2549-AG2549</f>
        <v>4</v>
      </c>
    </row>
    <row r="2550" spans="2:35" x14ac:dyDescent="0.35">
      <c r="B2550" s="50" t="s">
        <v>84</v>
      </c>
      <c r="C2550" s="23">
        <v>68908</v>
      </c>
      <c r="D2550" s="23">
        <v>68914</v>
      </c>
      <c r="E2550" s="119">
        <f t="shared" si="1550"/>
        <v>6</v>
      </c>
      <c r="F2550" s="21"/>
      <c r="G2550" s="50" t="s">
        <v>84</v>
      </c>
      <c r="H2550" s="23">
        <f t="shared" si="1543"/>
        <v>68914</v>
      </c>
      <c r="I2550" s="23">
        <v>68919</v>
      </c>
      <c r="J2550" s="119">
        <f t="shared" si="1551"/>
        <v>5</v>
      </c>
      <c r="K2550" s="21"/>
      <c r="L2550" s="50" t="s">
        <v>84</v>
      </c>
      <c r="M2550" s="23">
        <f t="shared" si="1548"/>
        <v>68919</v>
      </c>
      <c r="N2550" s="23">
        <v>68933</v>
      </c>
      <c r="O2550" s="119">
        <f t="shared" si="1552"/>
        <v>14</v>
      </c>
      <c r="P2550" s="21"/>
      <c r="Q2550" s="50" t="s">
        <v>84</v>
      </c>
      <c r="R2550" s="23">
        <f t="shared" si="1544"/>
        <v>68933</v>
      </c>
      <c r="S2550" s="23">
        <v>68933</v>
      </c>
      <c r="T2550" s="119">
        <f t="shared" si="1553"/>
        <v>0</v>
      </c>
      <c r="U2550" s="21"/>
      <c r="V2550" s="50" t="s">
        <v>84</v>
      </c>
      <c r="W2550" s="23">
        <f>S2550</f>
        <v>68933</v>
      </c>
      <c r="X2550" s="23">
        <v>68948</v>
      </c>
      <c r="Y2550" s="119">
        <f t="shared" si="1554"/>
        <v>15</v>
      </c>
      <c r="Z2550" s="21"/>
      <c r="AA2550" s="50" t="s">
        <v>84</v>
      </c>
      <c r="AB2550" s="40">
        <f t="shared" si="1555"/>
        <v>68948</v>
      </c>
      <c r="AC2550" s="23">
        <v>68967</v>
      </c>
      <c r="AD2550" s="132">
        <f t="shared" si="1556"/>
        <v>19</v>
      </c>
      <c r="AE2550" s="21"/>
      <c r="AF2550" s="50" t="s">
        <v>84</v>
      </c>
      <c r="AG2550" s="23">
        <f t="shared" si="1547"/>
        <v>68967</v>
      </c>
      <c r="AH2550" s="23">
        <v>69005</v>
      </c>
      <c r="AI2550" s="119">
        <f t="shared" si="1557"/>
        <v>38</v>
      </c>
    </row>
    <row r="2551" spans="2:35" x14ac:dyDescent="0.35">
      <c r="B2551" s="50" t="s">
        <v>98</v>
      </c>
      <c r="C2551" s="23">
        <v>139852</v>
      </c>
      <c r="D2551" s="23">
        <v>139852</v>
      </c>
      <c r="E2551" s="119">
        <f t="shared" si="1550"/>
        <v>0</v>
      </c>
      <c r="F2551" s="21"/>
      <c r="G2551" s="50" t="s">
        <v>98</v>
      </c>
      <c r="H2551" s="23">
        <f t="shared" si="1543"/>
        <v>139852</v>
      </c>
      <c r="I2551" s="23">
        <v>139852</v>
      </c>
      <c r="J2551" s="119">
        <f t="shared" si="1551"/>
        <v>0</v>
      </c>
      <c r="K2551" s="21"/>
      <c r="L2551" s="50" t="s">
        <v>98</v>
      </c>
      <c r="M2551" s="23">
        <f t="shared" si="1548"/>
        <v>139852</v>
      </c>
      <c r="N2551" s="23">
        <v>139852</v>
      </c>
      <c r="O2551" s="119">
        <f t="shared" si="1552"/>
        <v>0</v>
      </c>
      <c r="P2551" s="21"/>
      <c r="Q2551" s="50" t="s">
        <v>98</v>
      </c>
      <c r="R2551" s="23">
        <f t="shared" si="1544"/>
        <v>139852</v>
      </c>
      <c r="S2551" s="23">
        <v>139852</v>
      </c>
      <c r="T2551" s="119">
        <f t="shared" si="1553"/>
        <v>0</v>
      </c>
      <c r="U2551" s="21"/>
      <c r="V2551" s="50" t="s">
        <v>98</v>
      </c>
      <c r="W2551" s="23">
        <f t="shared" si="1545"/>
        <v>139852</v>
      </c>
      <c r="X2551" s="23">
        <v>139852</v>
      </c>
      <c r="Y2551" s="119">
        <f t="shared" si="1554"/>
        <v>0</v>
      </c>
      <c r="Z2551" s="21"/>
      <c r="AA2551" s="50" t="s">
        <v>98</v>
      </c>
      <c r="AB2551" s="40">
        <f t="shared" si="1555"/>
        <v>139852</v>
      </c>
      <c r="AC2551" s="23">
        <v>139852</v>
      </c>
      <c r="AD2551" s="119">
        <f t="shared" si="1556"/>
        <v>0</v>
      </c>
      <c r="AE2551" s="21"/>
      <c r="AF2551" s="50" t="s">
        <v>98</v>
      </c>
      <c r="AG2551" s="23">
        <f t="shared" si="1547"/>
        <v>139852</v>
      </c>
      <c r="AH2551" s="23">
        <v>139852</v>
      </c>
      <c r="AI2551" s="119">
        <f t="shared" si="1557"/>
        <v>0</v>
      </c>
    </row>
    <row r="2552" spans="2:35" x14ac:dyDescent="0.35">
      <c r="B2552" s="50" t="s">
        <v>85</v>
      </c>
      <c r="C2552" s="23">
        <v>1082</v>
      </c>
      <c r="D2552" s="23">
        <v>1082</v>
      </c>
      <c r="E2552" s="119">
        <f t="shared" si="1550"/>
        <v>0</v>
      </c>
      <c r="F2552" s="21"/>
      <c r="G2552" s="50" t="s">
        <v>85</v>
      </c>
      <c r="H2552" s="23">
        <f t="shared" si="1543"/>
        <v>1082</v>
      </c>
      <c r="I2552" s="23">
        <v>1082</v>
      </c>
      <c r="J2552" s="119">
        <f t="shared" si="1551"/>
        <v>0</v>
      </c>
      <c r="K2552" s="21"/>
      <c r="L2552" s="50" t="s">
        <v>85</v>
      </c>
      <c r="M2552" s="23">
        <f t="shared" si="1548"/>
        <v>1082</v>
      </c>
      <c r="N2552" s="23">
        <v>1082</v>
      </c>
      <c r="O2552" s="119">
        <f t="shared" si="1552"/>
        <v>0</v>
      </c>
      <c r="P2552" s="21"/>
      <c r="Q2552" s="50" t="s">
        <v>85</v>
      </c>
      <c r="R2552" s="23">
        <f t="shared" si="1544"/>
        <v>1082</v>
      </c>
      <c r="S2552" s="23">
        <v>1082</v>
      </c>
      <c r="T2552" s="119">
        <f t="shared" si="1553"/>
        <v>0</v>
      </c>
      <c r="U2552" s="21"/>
      <c r="V2552" s="50" t="s">
        <v>85</v>
      </c>
      <c r="W2552" s="23">
        <f t="shared" si="1545"/>
        <v>1082</v>
      </c>
      <c r="X2552" s="23">
        <v>1082</v>
      </c>
      <c r="Y2552" s="132">
        <f t="shared" si="1554"/>
        <v>0</v>
      </c>
      <c r="Z2552" s="21"/>
      <c r="AA2552" s="50" t="s">
        <v>85</v>
      </c>
      <c r="AB2552" s="40">
        <f t="shared" si="1555"/>
        <v>1082</v>
      </c>
      <c r="AC2552" s="23">
        <v>1082</v>
      </c>
      <c r="AD2552" s="119">
        <f t="shared" si="1556"/>
        <v>0</v>
      </c>
      <c r="AE2552" s="21"/>
      <c r="AF2552" s="50" t="s">
        <v>85</v>
      </c>
      <c r="AG2552" s="23">
        <f>AC2552</f>
        <v>1082</v>
      </c>
      <c r="AH2552" s="23">
        <v>1082</v>
      </c>
      <c r="AI2552" s="119">
        <f t="shared" si="1557"/>
        <v>0</v>
      </c>
    </row>
    <row r="2553" spans="2:35" x14ac:dyDescent="0.35">
      <c r="B2553" s="50" t="s">
        <v>86</v>
      </c>
      <c r="C2553" s="23">
        <v>29561</v>
      </c>
      <c r="D2553" s="23">
        <v>29763</v>
      </c>
      <c r="E2553" s="119">
        <f t="shared" si="1550"/>
        <v>202</v>
      </c>
      <c r="F2553" s="21"/>
      <c r="G2553" s="50" t="s">
        <v>86</v>
      </c>
      <c r="H2553" s="23">
        <f t="shared" si="1543"/>
        <v>29763</v>
      </c>
      <c r="I2553" s="23">
        <v>29983</v>
      </c>
      <c r="J2553" s="119">
        <f t="shared" si="1551"/>
        <v>220</v>
      </c>
      <c r="K2553" s="21"/>
      <c r="L2553" s="50" t="s">
        <v>86</v>
      </c>
      <c r="M2553" s="23">
        <f t="shared" si="1548"/>
        <v>29983</v>
      </c>
      <c r="N2553" s="23">
        <v>30201</v>
      </c>
      <c r="O2553" s="119">
        <f t="shared" si="1552"/>
        <v>218</v>
      </c>
      <c r="P2553" s="21"/>
      <c r="Q2553" s="50" t="s">
        <v>86</v>
      </c>
      <c r="R2553" s="23">
        <f t="shared" si="1544"/>
        <v>30201</v>
      </c>
      <c r="S2553" s="23">
        <v>30439</v>
      </c>
      <c r="T2553" s="119">
        <f t="shared" si="1553"/>
        <v>238</v>
      </c>
      <c r="U2553" s="21"/>
      <c r="V2553" s="50" t="s">
        <v>86</v>
      </c>
      <c r="W2553" s="23">
        <f t="shared" si="1545"/>
        <v>30439</v>
      </c>
      <c r="X2553" s="23">
        <v>30668</v>
      </c>
      <c r="Y2553" s="132">
        <f t="shared" si="1554"/>
        <v>229</v>
      </c>
      <c r="Z2553" s="21"/>
      <c r="AA2553" s="50" t="s">
        <v>86</v>
      </c>
      <c r="AB2553" s="40">
        <f t="shared" si="1555"/>
        <v>30668</v>
      </c>
      <c r="AC2553" s="23">
        <v>30906</v>
      </c>
      <c r="AD2553" s="119">
        <f t="shared" si="1556"/>
        <v>238</v>
      </c>
      <c r="AE2553" s="21"/>
      <c r="AF2553" s="50" t="s">
        <v>86</v>
      </c>
      <c r="AG2553" s="23">
        <f t="shared" ref="AG2553:AG2561" si="1558">AC2553</f>
        <v>30906</v>
      </c>
      <c r="AH2553" s="23">
        <v>30999</v>
      </c>
      <c r="AI2553" s="119">
        <f t="shared" si="1557"/>
        <v>93</v>
      </c>
    </row>
    <row r="2554" spans="2:35" x14ac:dyDescent="0.35">
      <c r="B2554" s="50" t="s">
        <v>2180</v>
      </c>
      <c r="C2554" s="23">
        <v>503</v>
      </c>
      <c r="D2554" s="23">
        <v>503</v>
      </c>
      <c r="E2554" s="132">
        <f t="shared" si="1550"/>
        <v>0</v>
      </c>
      <c r="F2554" s="21"/>
      <c r="G2554" s="50" t="s">
        <v>2180</v>
      </c>
      <c r="H2554" s="23">
        <f t="shared" si="1543"/>
        <v>503</v>
      </c>
      <c r="I2554" s="23">
        <v>503</v>
      </c>
      <c r="J2554" s="132">
        <f t="shared" si="1551"/>
        <v>0</v>
      </c>
      <c r="K2554" s="21"/>
      <c r="L2554" s="50" t="s">
        <v>2180</v>
      </c>
      <c r="M2554" s="23">
        <f t="shared" si="1548"/>
        <v>503</v>
      </c>
      <c r="N2554" s="23">
        <v>503</v>
      </c>
      <c r="O2554" s="132">
        <f t="shared" si="1552"/>
        <v>0</v>
      </c>
      <c r="P2554" s="21"/>
      <c r="Q2554" s="50" t="s">
        <v>2180</v>
      </c>
      <c r="R2554" s="23">
        <f t="shared" si="1544"/>
        <v>503</v>
      </c>
      <c r="S2554" s="23">
        <v>503</v>
      </c>
      <c r="T2554" s="132">
        <f t="shared" si="1553"/>
        <v>0</v>
      </c>
      <c r="U2554" s="21"/>
      <c r="V2554" s="50" t="s">
        <v>2180</v>
      </c>
      <c r="W2554" s="23">
        <f t="shared" si="1545"/>
        <v>503</v>
      </c>
      <c r="X2554" s="23">
        <v>503</v>
      </c>
      <c r="Y2554" s="132">
        <f t="shared" si="1554"/>
        <v>0</v>
      </c>
      <c r="Z2554" s="21"/>
      <c r="AA2554" s="50" t="s">
        <v>2180</v>
      </c>
      <c r="AB2554" s="40">
        <f t="shared" si="1555"/>
        <v>503</v>
      </c>
      <c r="AC2554" s="23">
        <v>503</v>
      </c>
      <c r="AD2554" s="132">
        <f t="shared" si="1556"/>
        <v>0</v>
      </c>
      <c r="AE2554" s="21"/>
      <c r="AF2554" s="50" t="s">
        <v>2180</v>
      </c>
      <c r="AG2554" s="23">
        <f t="shared" si="1558"/>
        <v>503</v>
      </c>
      <c r="AH2554" s="23">
        <v>503</v>
      </c>
      <c r="AI2554" s="132">
        <f t="shared" si="1557"/>
        <v>0</v>
      </c>
    </row>
    <row r="2555" spans="2:35" x14ac:dyDescent="0.35">
      <c r="B2555" s="50" t="s">
        <v>93</v>
      </c>
      <c r="C2555" s="40"/>
      <c r="D2555" s="40"/>
      <c r="E2555" s="132">
        <f>E2554+E2553+E2552+E2551+E2550+E2549+E2548</f>
        <v>1753</v>
      </c>
      <c r="F2555" s="21"/>
      <c r="G2555" s="50" t="s">
        <v>93</v>
      </c>
      <c r="H2555" s="23">
        <f t="shared" si="1543"/>
        <v>0</v>
      </c>
      <c r="I2555" s="40"/>
      <c r="J2555" s="132">
        <f>J2554+J2553+J2552+J2551+J2550+J2549+J2548</f>
        <v>2181</v>
      </c>
      <c r="K2555" s="21"/>
      <c r="L2555" s="50" t="s">
        <v>93</v>
      </c>
      <c r="M2555" s="23">
        <f t="shared" si="1548"/>
        <v>0</v>
      </c>
      <c r="N2555" s="40"/>
      <c r="O2555" s="132">
        <f>O2554+O2553+O2552+O2551+O2550+O2549+O2548</f>
        <v>2160</v>
      </c>
      <c r="P2555" s="21"/>
      <c r="Q2555" s="50" t="s">
        <v>93</v>
      </c>
      <c r="R2555" s="23">
        <f t="shared" si="1544"/>
        <v>0</v>
      </c>
      <c r="S2555" s="40"/>
      <c r="T2555" s="132">
        <f>T2554+T2553+T2552+T2551+T2550+T2549+T2548</f>
        <v>2223</v>
      </c>
      <c r="U2555" s="21"/>
      <c r="V2555" s="50" t="s">
        <v>93</v>
      </c>
      <c r="W2555" s="23">
        <f t="shared" si="1545"/>
        <v>0</v>
      </c>
      <c r="X2555" s="23"/>
      <c r="Y2555" s="132">
        <f>Y2554+Y2553+Y2552+Y2551+Y2550+Y2549+Y2548</f>
        <v>2189</v>
      </c>
      <c r="Z2555" s="21"/>
      <c r="AA2555" s="50" t="s">
        <v>93</v>
      </c>
      <c r="AB2555" s="40">
        <f t="shared" si="1555"/>
        <v>0</v>
      </c>
      <c r="AC2555" s="40"/>
      <c r="AD2555" s="132">
        <f>AD2554+AD2553+AD2552+AD2551+AD2550+AD2549+AD2548</f>
        <v>2044</v>
      </c>
      <c r="AE2555" s="21"/>
      <c r="AF2555" s="50" t="s">
        <v>93</v>
      </c>
      <c r="AG2555" s="23">
        <f t="shared" si="1558"/>
        <v>0</v>
      </c>
      <c r="AH2555" s="40"/>
      <c r="AI2555" s="132">
        <f>AI2554+AI2553+AI2552+AI2551+AI2550+AI2549+AI2548</f>
        <v>735</v>
      </c>
    </row>
    <row r="2556" spans="2:35" x14ac:dyDescent="0.35">
      <c r="B2556" s="50" t="s">
        <v>87</v>
      </c>
      <c r="C2556" s="132">
        <v>1610114</v>
      </c>
      <c r="D2556" s="132">
        <v>1610114</v>
      </c>
      <c r="E2556" s="132">
        <f t="shared" ref="E2556:E2562" si="1559">D2556-C2556</f>
        <v>0</v>
      </c>
      <c r="F2556" s="21"/>
      <c r="G2556" s="50" t="s">
        <v>87</v>
      </c>
      <c r="H2556" s="23">
        <f t="shared" si="1543"/>
        <v>1610114</v>
      </c>
      <c r="I2556" s="132">
        <v>1610114</v>
      </c>
      <c r="J2556" s="132">
        <f t="shared" ref="J2556" si="1560">I2556-H2556</f>
        <v>0</v>
      </c>
      <c r="K2556" s="21"/>
      <c r="L2556" s="50" t="s">
        <v>87</v>
      </c>
      <c r="M2556" s="23">
        <f t="shared" si="1548"/>
        <v>1610114</v>
      </c>
      <c r="N2556" s="132">
        <v>1610114</v>
      </c>
      <c r="O2556" s="132">
        <f t="shared" ref="O2556:O2562" si="1561">N2556-M2556</f>
        <v>0</v>
      </c>
      <c r="P2556" s="21"/>
      <c r="Q2556" s="50" t="s">
        <v>87</v>
      </c>
      <c r="R2556" s="23">
        <f t="shared" si="1544"/>
        <v>1610114</v>
      </c>
      <c r="S2556" s="132">
        <v>1610114</v>
      </c>
      <c r="T2556" s="132">
        <f t="shared" ref="T2556:T2562" si="1562">S2556-R2556</f>
        <v>0</v>
      </c>
      <c r="U2556" s="21"/>
      <c r="V2556" s="50" t="s">
        <v>87</v>
      </c>
      <c r="W2556" s="23">
        <f t="shared" si="1545"/>
        <v>1610114</v>
      </c>
      <c r="X2556" s="23">
        <v>1610114</v>
      </c>
      <c r="Y2556" s="132">
        <f t="shared" ref="Y2556" si="1563">X2556-W2556</f>
        <v>0</v>
      </c>
      <c r="Z2556" s="21"/>
      <c r="AA2556" s="50" t="s">
        <v>87</v>
      </c>
      <c r="AB2556" s="40">
        <f t="shared" si="1555"/>
        <v>1610114</v>
      </c>
      <c r="AC2556" s="132">
        <v>1610114</v>
      </c>
      <c r="AD2556" s="132">
        <f t="shared" ref="AD2556:AD2558" si="1564">AC2556-AB2556</f>
        <v>0</v>
      </c>
      <c r="AE2556" s="21"/>
      <c r="AF2556" s="50" t="s">
        <v>87</v>
      </c>
      <c r="AG2556" s="23">
        <f t="shared" si="1558"/>
        <v>1610114</v>
      </c>
      <c r="AH2556" s="132">
        <v>1610114</v>
      </c>
      <c r="AI2556" s="132">
        <f t="shared" ref="AI2556:AI2562" si="1565">AH2556-AG2556</f>
        <v>0</v>
      </c>
    </row>
    <row r="2557" spans="2:35" x14ac:dyDescent="0.35">
      <c r="B2557" s="50" t="s">
        <v>96</v>
      </c>
      <c r="C2557" s="132">
        <v>996167</v>
      </c>
      <c r="D2557" s="132">
        <v>996395</v>
      </c>
      <c r="E2557" s="132">
        <f t="shared" si="1559"/>
        <v>228</v>
      </c>
      <c r="F2557" s="21"/>
      <c r="G2557" s="50" t="s">
        <v>96</v>
      </c>
      <c r="H2557" s="23">
        <f t="shared" si="1543"/>
        <v>996395</v>
      </c>
      <c r="I2557" s="132">
        <v>996626</v>
      </c>
      <c r="J2557" s="132">
        <f>I2557-H2557</f>
        <v>231</v>
      </c>
      <c r="K2557" s="21"/>
      <c r="L2557" s="50" t="s">
        <v>96</v>
      </c>
      <c r="M2557" s="23">
        <f t="shared" si="1548"/>
        <v>996626</v>
      </c>
      <c r="N2557" s="132">
        <v>996936</v>
      </c>
      <c r="O2557" s="132">
        <f t="shared" si="1561"/>
        <v>310</v>
      </c>
      <c r="P2557" s="21"/>
      <c r="Q2557" s="50" t="s">
        <v>96</v>
      </c>
      <c r="R2557" s="23">
        <f t="shared" si="1544"/>
        <v>996936</v>
      </c>
      <c r="S2557" s="132">
        <v>997174</v>
      </c>
      <c r="T2557" s="132">
        <f t="shared" si="1562"/>
        <v>238</v>
      </c>
      <c r="U2557" s="21"/>
      <c r="V2557" s="50" t="s">
        <v>96</v>
      </c>
      <c r="W2557" s="23">
        <f t="shared" si="1545"/>
        <v>997174</v>
      </c>
      <c r="X2557" s="23">
        <v>997444</v>
      </c>
      <c r="Y2557" s="132">
        <f>X2557-W2557</f>
        <v>270</v>
      </c>
      <c r="Z2557" s="21"/>
      <c r="AA2557" s="50" t="s">
        <v>96</v>
      </c>
      <c r="AB2557" s="40">
        <f t="shared" si="1555"/>
        <v>997444</v>
      </c>
      <c r="AC2557" s="132">
        <v>997690</v>
      </c>
      <c r="AD2557" s="132">
        <f t="shared" si="1564"/>
        <v>246</v>
      </c>
      <c r="AE2557" s="21"/>
      <c r="AF2557" s="50" t="s">
        <v>96</v>
      </c>
      <c r="AG2557" s="23">
        <f t="shared" si="1558"/>
        <v>997690</v>
      </c>
      <c r="AH2557" s="132">
        <v>997918</v>
      </c>
      <c r="AI2557" s="132">
        <f>AH2557-AG2557</f>
        <v>228</v>
      </c>
    </row>
    <row r="2558" spans="2:35" x14ac:dyDescent="0.35">
      <c r="B2558" s="50" t="s">
        <v>88</v>
      </c>
      <c r="C2558" s="119">
        <v>0</v>
      </c>
      <c r="D2558" s="119">
        <v>0</v>
      </c>
      <c r="E2558" s="119">
        <f t="shared" si="1559"/>
        <v>0</v>
      </c>
      <c r="F2558" s="21"/>
      <c r="G2558" s="50" t="s">
        <v>88</v>
      </c>
      <c r="H2558" s="23">
        <f t="shared" si="1543"/>
        <v>0</v>
      </c>
      <c r="I2558" s="119">
        <v>0</v>
      </c>
      <c r="J2558" s="119">
        <f t="shared" ref="J2558:J2562" si="1566">I2558-H2558</f>
        <v>0</v>
      </c>
      <c r="K2558" s="21"/>
      <c r="L2558" s="50" t="s">
        <v>88</v>
      </c>
      <c r="M2558" s="23">
        <f t="shared" si="1548"/>
        <v>0</v>
      </c>
      <c r="N2558" s="119">
        <v>0</v>
      </c>
      <c r="O2558" s="119">
        <f t="shared" si="1561"/>
        <v>0</v>
      </c>
      <c r="P2558" s="21"/>
      <c r="Q2558" s="50" t="s">
        <v>88</v>
      </c>
      <c r="R2558" s="23">
        <f t="shared" si="1544"/>
        <v>0</v>
      </c>
      <c r="S2558" s="119">
        <v>0</v>
      </c>
      <c r="T2558" s="119">
        <f t="shared" si="1562"/>
        <v>0</v>
      </c>
      <c r="U2558" s="21"/>
      <c r="V2558" s="50" t="s">
        <v>88</v>
      </c>
      <c r="W2558" s="23">
        <f t="shared" si="1545"/>
        <v>0</v>
      </c>
      <c r="X2558" s="23">
        <v>0</v>
      </c>
      <c r="Y2558" s="119">
        <f t="shared" ref="Y2558:Y2562" si="1567">X2558-W2558</f>
        <v>0</v>
      </c>
      <c r="Z2558" s="21"/>
      <c r="AA2558" s="50" t="s">
        <v>88</v>
      </c>
      <c r="AB2558" s="40">
        <f t="shared" si="1555"/>
        <v>0</v>
      </c>
      <c r="AC2558" s="119">
        <v>0</v>
      </c>
      <c r="AD2558" s="119">
        <f t="shared" si="1564"/>
        <v>0</v>
      </c>
      <c r="AE2558" s="21"/>
      <c r="AF2558" s="50" t="s">
        <v>88</v>
      </c>
      <c r="AG2558" s="23">
        <f t="shared" si="1558"/>
        <v>0</v>
      </c>
      <c r="AH2558" s="119">
        <v>0</v>
      </c>
      <c r="AI2558" s="119">
        <f t="shared" si="1565"/>
        <v>0</v>
      </c>
    </row>
    <row r="2559" spans="2:35" x14ac:dyDescent="0.35">
      <c r="B2559" s="50" t="s">
        <v>108</v>
      </c>
      <c r="C2559" s="119">
        <v>3570</v>
      </c>
      <c r="D2559" s="119">
        <v>3570</v>
      </c>
      <c r="E2559" s="119">
        <f t="shared" si="1559"/>
        <v>0</v>
      </c>
      <c r="F2559" s="21"/>
      <c r="G2559" s="50" t="s">
        <v>108</v>
      </c>
      <c r="H2559" s="23">
        <f t="shared" si="1543"/>
        <v>3570</v>
      </c>
      <c r="I2559" s="119">
        <v>3572</v>
      </c>
      <c r="J2559" s="119">
        <f t="shared" si="1566"/>
        <v>2</v>
      </c>
      <c r="K2559" s="21"/>
      <c r="L2559" s="50" t="s">
        <v>108</v>
      </c>
      <c r="M2559" s="23">
        <f t="shared" si="1548"/>
        <v>3572</v>
      </c>
      <c r="N2559" s="119">
        <v>3573</v>
      </c>
      <c r="O2559" s="119">
        <f t="shared" si="1561"/>
        <v>1</v>
      </c>
      <c r="P2559" s="21"/>
      <c r="Q2559" s="50" t="s">
        <v>108</v>
      </c>
      <c r="R2559" s="23">
        <f t="shared" si="1544"/>
        <v>3573</v>
      </c>
      <c r="S2559" s="119">
        <v>3574</v>
      </c>
      <c r="T2559" s="119">
        <f t="shared" si="1562"/>
        <v>1</v>
      </c>
      <c r="U2559" s="21"/>
      <c r="V2559" s="50" t="s">
        <v>108</v>
      </c>
      <c r="W2559" s="23">
        <f t="shared" si="1545"/>
        <v>3574</v>
      </c>
      <c r="X2559" s="23">
        <v>3575</v>
      </c>
      <c r="Y2559" s="119">
        <f t="shared" si="1567"/>
        <v>1</v>
      </c>
      <c r="Z2559" s="21"/>
      <c r="AA2559" s="50" t="s">
        <v>108</v>
      </c>
      <c r="AB2559" s="40">
        <f t="shared" si="1555"/>
        <v>3575</v>
      </c>
      <c r="AC2559" s="119">
        <v>3576</v>
      </c>
      <c r="AD2559" s="132">
        <f>AC2559-AB2559</f>
        <v>1</v>
      </c>
      <c r="AE2559" s="21"/>
      <c r="AF2559" s="50" t="s">
        <v>108</v>
      </c>
      <c r="AG2559" s="23">
        <f t="shared" si="1558"/>
        <v>3576</v>
      </c>
      <c r="AH2559" s="119">
        <v>3576</v>
      </c>
      <c r="AI2559" s="119">
        <f t="shared" si="1565"/>
        <v>0</v>
      </c>
    </row>
    <row r="2560" spans="2:35" x14ac:dyDescent="0.35">
      <c r="B2560" s="50" t="s">
        <v>89</v>
      </c>
      <c r="C2560" s="119">
        <v>802494</v>
      </c>
      <c r="D2560" s="119">
        <v>802829</v>
      </c>
      <c r="E2560" s="119">
        <f t="shared" si="1559"/>
        <v>335</v>
      </c>
      <c r="F2560" s="21"/>
      <c r="G2560" s="50" t="s">
        <v>89</v>
      </c>
      <c r="H2560" s="23">
        <f t="shared" si="1543"/>
        <v>802829</v>
      </c>
      <c r="I2560" s="119">
        <v>803220</v>
      </c>
      <c r="J2560" s="119">
        <f t="shared" si="1566"/>
        <v>391</v>
      </c>
      <c r="K2560" s="21"/>
      <c r="L2560" s="50" t="s">
        <v>89</v>
      </c>
      <c r="M2560" s="23">
        <f t="shared" si="1548"/>
        <v>803220</v>
      </c>
      <c r="N2560" s="119">
        <v>803639</v>
      </c>
      <c r="O2560" s="119">
        <f t="shared" si="1561"/>
        <v>419</v>
      </c>
      <c r="P2560" s="21"/>
      <c r="Q2560" s="50" t="s">
        <v>89</v>
      </c>
      <c r="R2560" s="23">
        <f t="shared" si="1544"/>
        <v>803639</v>
      </c>
      <c r="S2560" s="119">
        <v>804063</v>
      </c>
      <c r="T2560" s="119">
        <f t="shared" si="1562"/>
        <v>424</v>
      </c>
      <c r="U2560" s="21"/>
      <c r="V2560" s="50" t="s">
        <v>89</v>
      </c>
      <c r="W2560" s="23">
        <f t="shared" si="1545"/>
        <v>804063</v>
      </c>
      <c r="X2560" s="23">
        <v>804196</v>
      </c>
      <c r="Y2560" s="119">
        <f t="shared" si="1567"/>
        <v>133</v>
      </c>
      <c r="Z2560" s="21"/>
      <c r="AA2560" s="50" t="s">
        <v>89</v>
      </c>
      <c r="AB2560" s="40">
        <f t="shared" si="1555"/>
        <v>804196</v>
      </c>
      <c r="AC2560" s="119">
        <v>804583</v>
      </c>
      <c r="AD2560" s="119">
        <f t="shared" ref="AD2560:AD2562" si="1568">AC2560-AB2560</f>
        <v>387</v>
      </c>
      <c r="AE2560" s="21"/>
      <c r="AF2560" s="50" t="s">
        <v>89</v>
      </c>
      <c r="AG2560" s="23">
        <f t="shared" si="1558"/>
        <v>804583</v>
      </c>
      <c r="AH2560" s="119">
        <v>804821</v>
      </c>
      <c r="AI2560" s="119">
        <f t="shared" si="1565"/>
        <v>238</v>
      </c>
    </row>
    <row r="2561" spans="2:35" x14ac:dyDescent="0.35">
      <c r="B2561" s="50" t="s">
        <v>90</v>
      </c>
      <c r="C2561" s="132">
        <v>457109</v>
      </c>
      <c r="D2561" s="132">
        <v>457109</v>
      </c>
      <c r="E2561" s="119">
        <f t="shared" si="1559"/>
        <v>0</v>
      </c>
      <c r="F2561" s="21"/>
      <c r="G2561" s="50" t="s">
        <v>90</v>
      </c>
      <c r="H2561" s="23">
        <f t="shared" si="1543"/>
        <v>457109</v>
      </c>
      <c r="I2561" s="132">
        <v>457169</v>
      </c>
      <c r="J2561" s="119">
        <f t="shared" si="1566"/>
        <v>60</v>
      </c>
      <c r="K2561" s="21"/>
      <c r="L2561" s="50" t="s">
        <v>90</v>
      </c>
      <c r="M2561" s="23">
        <f t="shared" si="1548"/>
        <v>457169</v>
      </c>
      <c r="N2561" s="132">
        <v>457531</v>
      </c>
      <c r="O2561" s="119">
        <f t="shared" si="1561"/>
        <v>362</v>
      </c>
      <c r="P2561" s="21"/>
      <c r="Q2561" s="50" t="s">
        <v>90</v>
      </c>
      <c r="R2561" s="23">
        <f t="shared" si="1544"/>
        <v>457531</v>
      </c>
      <c r="S2561" s="132">
        <v>457969</v>
      </c>
      <c r="T2561" s="119">
        <f t="shared" si="1562"/>
        <v>438</v>
      </c>
      <c r="U2561" s="21"/>
      <c r="V2561" s="50" t="s">
        <v>90</v>
      </c>
      <c r="W2561" s="23">
        <f t="shared" si="1545"/>
        <v>457969</v>
      </c>
      <c r="X2561" s="23">
        <v>458199</v>
      </c>
      <c r="Y2561" s="119">
        <f t="shared" si="1567"/>
        <v>230</v>
      </c>
      <c r="Z2561" s="21"/>
      <c r="AA2561" s="50" t="s">
        <v>90</v>
      </c>
      <c r="AB2561" s="40">
        <f t="shared" si="1555"/>
        <v>458199</v>
      </c>
      <c r="AC2561" s="132">
        <v>458498</v>
      </c>
      <c r="AD2561" s="119">
        <f t="shared" si="1568"/>
        <v>299</v>
      </c>
      <c r="AE2561" s="21"/>
      <c r="AF2561" s="50" t="s">
        <v>90</v>
      </c>
      <c r="AG2561" s="23">
        <f t="shared" si="1558"/>
        <v>458498</v>
      </c>
      <c r="AH2561" s="132">
        <v>458887</v>
      </c>
      <c r="AI2561" s="119">
        <f t="shared" si="1565"/>
        <v>389</v>
      </c>
    </row>
    <row r="2562" spans="2:35" x14ac:dyDescent="0.35">
      <c r="B2562" s="50" t="s">
        <v>91</v>
      </c>
      <c r="C2562" s="132">
        <v>1560281</v>
      </c>
      <c r="D2562" s="132">
        <v>1561685</v>
      </c>
      <c r="E2562" s="119">
        <f t="shared" si="1559"/>
        <v>1404</v>
      </c>
      <c r="F2562" s="21"/>
      <c r="G2562" s="50" t="s">
        <v>91</v>
      </c>
      <c r="H2562" s="23">
        <f t="shared" si="1543"/>
        <v>1561685</v>
      </c>
      <c r="I2562" s="132">
        <v>1563026</v>
      </c>
      <c r="J2562" s="132">
        <f t="shared" si="1566"/>
        <v>1341</v>
      </c>
      <c r="K2562" s="21"/>
      <c r="L2562" s="50" t="s">
        <v>91</v>
      </c>
      <c r="M2562" s="23">
        <f t="shared" si="1548"/>
        <v>1563026</v>
      </c>
      <c r="N2562" s="132">
        <v>1564391</v>
      </c>
      <c r="O2562" s="119">
        <f t="shared" si="1561"/>
        <v>1365</v>
      </c>
      <c r="P2562" s="21"/>
      <c r="Q2562" s="50" t="s">
        <v>91</v>
      </c>
      <c r="R2562" s="23">
        <f t="shared" si="1544"/>
        <v>1564391</v>
      </c>
      <c r="S2562" s="132">
        <v>1565798</v>
      </c>
      <c r="T2562" s="119">
        <f t="shared" si="1562"/>
        <v>1407</v>
      </c>
      <c r="U2562" s="21"/>
      <c r="V2562" s="50" t="s">
        <v>91</v>
      </c>
      <c r="W2562" s="23">
        <f t="shared" si="1545"/>
        <v>1565798</v>
      </c>
      <c r="X2562" s="23">
        <v>1567174</v>
      </c>
      <c r="Y2562" s="119">
        <f t="shared" si="1567"/>
        <v>1376</v>
      </c>
      <c r="Z2562" s="21"/>
      <c r="AA2562" s="50" t="s">
        <v>91</v>
      </c>
      <c r="AB2562" s="40">
        <f t="shared" si="1555"/>
        <v>1567174</v>
      </c>
      <c r="AC2562" s="132">
        <v>1568587</v>
      </c>
      <c r="AD2562" s="119">
        <f t="shared" si="1568"/>
        <v>1413</v>
      </c>
      <c r="AE2562" s="21"/>
      <c r="AF2562" s="50" t="s">
        <v>91</v>
      </c>
      <c r="AG2562" s="40">
        <f>AC2562</f>
        <v>1568587</v>
      </c>
      <c r="AH2562" s="132">
        <v>1569222</v>
      </c>
      <c r="AI2562" s="119">
        <f t="shared" si="1565"/>
        <v>635</v>
      </c>
    </row>
    <row r="2563" spans="2:35" x14ac:dyDescent="0.35">
      <c r="B2563" s="50" t="s">
        <v>94</v>
      </c>
      <c r="C2563" s="119"/>
      <c r="D2563" s="119"/>
      <c r="E2563" s="119">
        <f>SUM(E2556:E2562)</f>
        <v>1967</v>
      </c>
      <c r="F2563" s="21"/>
      <c r="G2563" s="50" t="s">
        <v>94</v>
      </c>
      <c r="H2563" s="23">
        <f t="shared" si="1543"/>
        <v>0</v>
      </c>
      <c r="I2563" s="119"/>
      <c r="J2563" s="119">
        <f>SUM(J2556:J2562)</f>
        <v>2025</v>
      </c>
      <c r="K2563" s="21"/>
      <c r="L2563" s="50" t="s">
        <v>94</v>
      </c>
      <c r="M2563" s="23">
        <f t="shared" si="1548"/>
        <v>0</v>
      </c>
      <c r="N2563" s="119"/>
      <c r="O2563" s="119">
        <f>SUM(O2556:O2562)</f>
        <v>2457</v>
      </c>
      <c r="P2563" s="21"/>
      <c r="Q2563" s="50" t="s">
        <v>94</v>
      </c>
      <c r="R2563" s="23">
        <f t="shared" si="1544"/>
        <v>0</v>
      </c>
      <c r="S2563" s="119"/>
      <c r="T2563" s="119">
        <f>SUM(T2556:T2562)</f>
        <v>2508</v>
      </c>
      <c r="U2563" s="21"/>
      <c r="V2563" s="50" t="s">
        <v>94</v>
      </c>
      <c r="W2563" s="23">
        <f t="shared" si="1545"/>
        <v>0</v>
      </c>
      <c r="X2563" s="23"/>
      <c r="Y2563" s="119">
        <f>SUM(Y2556:Y2562)</f>
        <v>2010</v>
      </c>
      <c r="Z2563" s="21"/>
      <c r="AA2563" s="50" t="s">
        <v>94</v>
      </c>
      <c r="AB2563" s="40">
        <f t="shared" si="1555"/>
        <v>0</v>
      </c>
      <c r="AC2563" s="119"/>
      <c r="AD2563" s="119">
        <f>SUM(AD2556:AD2562)</f>
        <v>2346</v>
      </c>
      <c r="AE2563" s="21"/>
      <c r="AF2563" s="50" t="s">
        <v>94</v>
      </c>
      <c r="AG2563" s="23">
        <f t="shared" ref="AG2563:AG2566" si="1569">AC2563</f>
        <v>0</v>
      </c>
      <c r="AH2563" s="119"/>
      <c r="AI2563" s="119">
        <f>SUM(AI2556:AI2562)</f>
        <v>1490</v>
      </c>
    </row>
    <row r="2564" spans="2:35" x14ac:dyDescent="0.35">
      <c r="B2564" s="50" t="s">
        <v>97</v>
      </c>
      <c r="C2564" s="132">
        <v>684627</v>
      </c>
      <c r="D2564" s="132">
        <v>684997</v>
      </c>
      <c r="E2564" s="119">
        <f>D2564-C2564</f>
        <v>370</v>
      </c>
      <c r="F2564" s="21"/>
      <c r="G2564" s="50" t="s">
        <v>97</v>
      </c>
      <c r="H2564" s="23">
        <f t="shared" si="1543"/>
        <v>684997</v>
      </c>
      <c r="I2564" s="132">
        <v>685339</v>
      </c>
      <c r="J2564" s="119">
        <f>I2564-H2564</f>
        <v>342</v>
      </c>
      <c r="K2564" s="21"/>
      <c r="L2564" s="50" t="s">
        <v>97</v>
      </c>
      <c r="M2564" s="23">
        <f t="shared" si="1548"/>
        <v>685339</v>
      </c>
      <c r="N2564" s="132">
        <v>685705</v>
      </c>
      <c r="O2564" s="119">
        <f>N2564-M2564</f>
        <v>366</v>
      </c>
      <c r="P2564" s="21"/>
      <c r="Q2564" s="50" t="s">
        <v>97</v>
      </c>
      <c r="R2564" s="23">
        <f t="shared" si="1544"/>
        <v>685705</v>
      </c>
      <c r="S2564" s="132">
        <v>686056</v>
      </c>
      <c r="T2564" s="119">
        <f>S2564-R2564</f>
        <v>351</v>
      </c>
      <c r="U2564" s="21"/>
      <c r="V2564" s="50" t="s">
        <v>97</v>
      </c>
      <c r="W2564" s="23">
        <f t="shared" si="1545"/>
        <v>686056</v>
      </c>
      <c r="X2564" s="23">
        <v>686421</v>
      </c>
      <c r="Y2564" s="119">
        <f>X2564-W2564</f>
        <v>365</v>
      </c>
      <c r="Z2564" s="21"/>
      <c r="AA2564" s="50" t="s">
        <v>97</v>
      </c>
      <c r="AB2564" s="40">
        <f t="shared" si="1555"/>
        <v>686421</v>
      </c>
      <c r="AC2564" s="132">
        <v>686768</v>
      </c>
      <c r="AD2564" s="119">
        <f>AC2564-AB2564</f>
        <v>347</v>
      </c>
      <c r="AE2564" s="21"/>
      <c r="AF2564" s="50" t="s">
        <v>97</v>
      </c>
      <c r="AG2564" s="23">
        <f t="shared" si="1569"/>
        <v>686768</v>
      </c>
      <c r="AH2564" s="132">
        <v>686963</v>
      </c>
      <c r="AI2564" s="119">
        <f>AH2564-AG2564</f>
        <v>195</v>
      </c>
    </row>
    <row r="2565" spans="2:35" x14ac:dyDescent="0.35">
      <c r="B2565" s="29" t="s">
        <v>130</v>
      </c>
      <c r="C2565" s="133"/>
      <c r="D2565" s="133"/>
      <c r="E2565" s="121">
        <f>E2564+E2563+E2555+E2546+E2545+E2544+E2543+E2542</f>
        <v>6645</v>
      </c>
      <c r="F2565" s="21"/>
      <c r="G2565" s="29" t="s">
        <v>130</v>
      </c>
      <c r="H2565" s="23">
        <f t="shared" si="1543"/>
        <v>0</v>
      </c>
      <c r="I2565" s="133"/>
      <c r="J2565" s="121">
        <f>J2564+J2563+J2555+J2546+J2545+J2544+J2543+J2542</f>
        <v>7024</v>
      </c>
      <c r="K2565" s="21"/>
      <c r="L2565" s="29" t="s">
        <v>130</v>
      </c>
      <c r="M2565" s="23">
        <f t="shared" si="1548"/>
        <v>0</v>
      </c>
      <c r="N2565" s="133"/>
      <c r="O2565" s="133">
        <f>O2564+O2563+O2555+O2546+O2545+O2544+O2543+O2542</f>
        <v>7335</v>
      </c>
      <c r="P2565" s="21"/>
      <c r="Q2565" s="29" t="s">
        <v>130</v>
      </c>
      <c r="R2565" s="23">
        <f t="shared" si="1544"/>
        <v>0</v>
      </c>
      <c r="S2565" s="133"/>
      <c r="T2565" s="121">
        <f>T2564+T2563+T2555+T2546+T2545+T2544+T2543+T2542</f>
        <v>7879</v>
      </c>
      <c r="U2565" s="21"/>
      <c r="V2565" s="29" t="s">
        <v>130</v>
      </c>
      <c r="W2565" s="23">
        <f t="shared" si="1545"/>
        <v>0</v>
      </c>
      <c r="X2565" s="133"/>
      <c r="Y2565" s="121">
        <f>Y2564+Y2563+Y2555+Y2546+Y2545+Y2544+Y2543+Y2542</f>
        <v>7424</v>
      </c>
      <c r="Z2565" s="21"/>
      <c r="AA2565" s="29" t="s">
        <v>130</v>
      </c>
      <c r="AB2565" s="40">
        <f t="shared" si="1555"/>
        <v>0</v>
      </c>
      <c r="AC2565" s="133"/>
      <c r="AD2565" s="121">
        <f>AD2564+AD2563+AD2555+AD2546+AD2545+AD2544+AD2543+AD2542</f>
        <v>7576</v>
      </c>
      <c r="AE2565" s="21"/>
      <c r="AF2565" s="29" t="s">
        <v>130</v>
      </c>
      <c r="AG2565" s="23">
        <f t="shared" si="1569"/>
        <v>0</v>
      </c>
      <c r="AH2565" s="133"/>
      <c r="AI2565" s="121">
        <f>AI2564+AI2563+AI2555+AI2546+AI2545+AI2544+AI2543+AI2542</f>
        <v>4987</v>
      </c>
    </row>
    <row r="2566" spans="2:35" x14ac:dyDescent="0.35">
      <c r="B2566" s="21"/>
      <c r="C2566" s="23">
        <f t="shared" ref="C2566" si="1570">AH2538</f>
        <v>0</v>
      </c>
      <c r="D2566" s="123"/>
      <c r="E2566" s="124">
        <f>E2565-E2548+471</f>
        <v>5576</v>
      </c>
      <c r="F2566" s="21"/>
      <c r="G2566" s="21"/>
      <c r="H2566" s="23">
        <f t="shared" si="1543"/>
        <v>0</v>
      </c>
      <c r="I2566" s="123"/>
      <c r="J2566" s="124">
        <f>J2565-J2548+471</f>
        <v>5545</v>
      </c>
      <c r="K2566" s="21"/>
      <c r="L2566" s="21"/>
      <c r="M2566" s="23">
        <f t="shared" si="1548"/>
        <v>0</v>
      </c>
      <c r="N2566" s="123"/>
      <c r="O2566" s="124">
        <f>O2565-O2548+471</f>
        <v>5886</v>
      </c>
      <c r="P2566" s="21"/>
      <c r="Q2566" s="21"/>
      <c r="R2566" s="23">
        <f t="shared" si="1544"/>
        <v>0</v>
      </c>
      <c r="S2566" s="123"/>
      <c r="T2566" s="124">
        <f>T2565-T2548+471</f>
        <v>6370</v>
      </c>
      <c r="U2566" s="21"/>
      <c r="V2566" s="21"/>
      <c r="W2566" s="23">
        <f t="shared" si="1545"/>
        <v>0</v>
      </c>
      <c r="X2566" s="123"/>
      <c r="Y2566" s="124">
        <f>Y2565-Y2548+471</f>
        <v>5955</v>
      </c>
      <c r="Z2566" s="21"/>
      <c r="AA2566" s="21"/>
      <c r="AB2566" s="21">
        <v>0</v>
      </c>
      <c r="AC2566" s="123"/>
      <c r="AD2566" s="124">
        <f>AD2565-AD2548+471</f>
        <v>6267</v>
      </c>
      <c r="AE2566" s="21"/>
      <c r="AF2566" s="21"/>
      <c r="AG2566" s="23">
        <f t="shared" si="1569"/>
        <v>0</v>
      </c>
      <c r="AH2566" s="123"/>
      <c r="AI2566" s="124">
        <f>AI2565-AI2548+471</f>
        <v>4858</v>
      </c>
    </row>
    <row r="2568" spans="2:35" x14ac:dyDescent="0.35">
      <c r="B2568" s="117" t="s">
        <v>114</v>
      </c>
      <c r="C2568" s="292" t="s">
        <v>1559</v>
      </c>
      <c r="D2568" s="293"/>
      <c r="E2568" s="294"/>
      <c r="F2568" s="21"/>
      <c r="G2568" s="117" t="s">
        <v>114</v>
      </c>
      <c r="H2568" s="292" t="s">
        <v>1548</v>
      </c>
      <c r="I2568" s="293"/>
      <c r="J2568" s="294"/>
      <c r="K2568" s="21"/>
      <c r="L2568" s="117" t="s">
        <v>114</v>
      </c>
      <c r="M2568" s="292" t="s">
        <v>1549</v>
      </c>
      <c r="N2568" s="293"/>
      <c r="O2568" s="294"/>
      <c r="P2568" s="21"/>
      <c r="Q2568" s="117" t="s">
        <v>114</v>
      </c>
      <c r="R2568" s="292" t="s">
        <v>1550</v>
      </c>
      <c r="S2568" s="293"/>
      <c r="T2568" s="294"/>
      <c r="U2568" s="21"/>
      <c r="V2568" s="117" t="s">
        <v>114</v>
      </c>
      <c r="W2568" s="292" t="s">
        <v>1551</v>
      </c>
      <c r="X2568" s="293"/>
      <c r="Y2568" s="294"/>
      <c r="Z2568" s="21"/>
      <c r="AA2568" s="117" t="s">
        <v>114</v>
      </c>
      <c r="AB2568" s="292" t="s">
        <v>1552</v>
      </c>
      <c r="AC2568" s="293"/>
      <c r="AD2568" s="294"/>
      <c r="AE2568" s="21"/>
      <c r="AF2568" s="117" t="s">
        <v>114</v>
      </c>
      <c r="AG2568" s="292" t="s">
        <v>1564</v>
      </c>
      <c r="AH2568" s="293"/>
      <c r="AI2568" s="294"/>
    </row>
    <row r="2569" spans="2:35" x14ac:dyDescent="0.35">
      <c r="B2569" s="50"/>
      <c r="C2569" s="118" t="s">
        <v>81</v>
      </c>
      <c r="D2569" s="118" t="s">
        <v>82</v>
      </c>
      <c r="E2569" s="118" t="s">
        <v>95</v>
      </c>
      <c r="F2569" s="21"/>
      <c r="G2569" s="50"/>
      <c r="H2569" s="118" t="s">
        <v>81</v>
      </c>
      <c r="I2569" s="118" t="s">
        <v>82</v>
      </c>
      <c r="J2569" s="118" t="s">
        <v>95</v>
      </c>
      <c r="K2569" s="21"/>
      <c r="L2569" s="50"/>
      <c r="M2569" s="118" t="s">
        <v>81</v>
      </c>
      <c r="N2569" s="118" t="s">
        <v>82</v>
      </c>
      <c r="O2569" s="118" t="s">
        <v>95</v>
      </c>
      <c r="P2569" s="21"/>
      <c r="Q2569" s="50"/>
      <c r="R2569" s="118" t="s">
        <v>81</v>
      </c>
      <c r="S2569" s="118" t="s">
        <v>82</v>
      </c>
      <c r="T2569" s="118" t="s">
        <v>95</v>
      </c>
      <c r="U2569" s="21"/>
      <c r="V2569" s="50"/>
      <c r="W2569" s="118" t="s">
        <v>81</v>
      </c>
      <c r="X2569" s="118" t="s">
        <v>82</v>
      </c>
      <c r="Y2569" s="118" t="s">
        <v>95</v>
      </c>
      <c r="Z2569" s="21"/>
      <c r="AA2569" s="50"/>
      <c r="AB2569" s="118" t="s">
        <v>81</v>
      </c>
      <c r="AC2569" s="118" t="s">
        <v>82</v>
      </c>
      <c r="AD2569" s="118" t="s">
        <v>95</v>
      </c>
      <c r="AE2569" s="21"/>
      <c r="AF2569" s="50"/>
      <c r="AG2569" s="118" t="s">
        <v>81</v>
      </c>
      <c r="AH2569" s="118" t="s">
        <v>82</v>
      </c>
      <c r="AI2569" s="118" t="s">
        <v>95</v>
      </c>
    </row>
    <row r="2570" spans="2:35" x14ac:dyDescent="0.35">
      <c r="B2570" s="50" t="s">
        <v>92</v>
      </c>
      <c r="C2570" s="23">
        <v>559559</v>
      </c>
      <c r="D2570" s="23">
        <v>559733</v>
      </c>
      <c r="E2570" s="119">
        <v>1740</v>
      </c>
      <c r="F2570" s="21"/>
      <c r="G2570" s="50" t="s">
        <v>92</v>
      </c>
      <c r="H2570" s="23">
        <f>D2570</f>
        <v>559733</v>
      </c>
      <c r="I2570" s="23">
        <v>559913</v>
      </c>
      <c r="J2570" s="119">
        <f>I2570-H2570</f>
        <v>180</v>
      </c>
      <c r="K2570" s="21"/>
      <c r="L2570" s="50" t="s">
        <v>92</v>
      </c>
      <c r="M2570" s="23">
        <f>I2570</f>
        <v>559913</v>
      </c>
      <c r="N2570" s="23">
        <v>560077</v>
      </c>
      <c r="O2570" s="119">
        <f>(N2570-M2570)*10</f>
        <v>1640</v>
      </c>
      <c r="P2570" s="21"/>
      <c r="Q2570" s="50" t="s">
        <v>92</v>
      </c>
      <c r="R2570" s="23">
        <f>N2570</f>
        <v>560077</v>
      </c>
      <c r="S2570" s="23">
        <v>560252</v>
      </c>
      <c r="T2570" s="119">
        <f>(S2570-R2570)*10</f>
        <v>1750</v>
      </c>
      <c r="U2570" s="21"/>
      <c r="V2570" s="50" t="s">
        <v>92</v>
      </c>
      <c r="W2570" s="23">
        <f>S2570</f>
        <v>560252</v>
      </c>
      <c r="X2570" s="23">
        <v>560415</v>
      </c>
      <c r="Y2570" s="119">
        <f>(X2570-W2570)*10</f>
        <v>1630</v>
      </c>
      <c r="Z2570" s="21"/>
      <c r="AA2570" s="50" t="s">
        <v>92</v>
      </c>
      <c r="AB2570" s="23">
        <f>X2570</f>
        <v>560415</v>
      </c>
      <c r="AC2570" s="23">
        <v>560546</v>
      </c>
      <c r="AD2570" s="119">
        <f>(AC2570-AB2570)*10</f>
        <v>1310</v>
      </c>
      <c r="AE2570" s="21"/>
      <c r="AF2570" s="50" t="s">
        <v>92</v>
      </c>
      <c r="AG2570" s="23">
        <f>AC2570</f>
        <v>560546</v>
      </c>
      <c r="AH2570" s="23">
        <v>560653</v>
      </c>
      <c r="AI2570" s="119">
        <f>(AH2570-AG2570)*10</f>
        <v>1070</v>
      </c>
    </row>
    <row r="2571" spans="2:35" x14ac:dyDescent="0.35">
      <c r="B2571" s="50" t="s">
        <v>6</v>
      </c>
      <c r="C2571" s="23">
        <v>453114</v>
      </c>
      <c r="D2571" s="23">
        <v>453316</v>
      </c>
      <c r="E2571" s="119">
        <f t="shared" ref="E2571:E2575" si="1571">D2571-C2571</f>
        <v>202</v>
      </c>
      <c r="F2571" s="21"/>
      <c r="G2571" s="50" t="s">
        <v>6</v>
      </c>
      <c r="H2571" s="23">
        <f t="shared" ref="H2571:H2594" si="1572">D2571</f>
        <v>453316</v>
      </c>
      <c r="I2571" s="23">
        <v>453518</v>
      </c>
      <c r="J2571" s="119">
        <f t="shared" ref="J2571:J2575" si="1573">I2571-H2571</f>
        <v>202</v>
      </c>
      <c r="K2571" s="21"/>
      <c r="L2571" s="50" t="s">
        <v>6</v>
      </c>
      <c r="M2571" s="23">
        <f>I2571</f>
        <v>453518</v>
      </c>
      <c r="N2571" s="23">
        <v>453722</v>
      </c>
      <c r="O2571" s="119">
        <f>N2571-M2571</f>
        <v>204</v>
      </c>
      <c r="P2571" s="21"/>
      <c r="Q2571" s="50" t="s">
        <v>6</v>
      </c>
      <c r="R2571" s="23">
        <f t="shared" ref="R2571:R2594" si="1574">N2571</f>
        <v>453722</v>
      </c>
      <c r="S2571" s="23">
        <v>453918</v>
      </c>
      <c r="T2571" s="119">
        <f>S2571-R2571</f>
        <v>196</v>
      </c>
      <c r="U2571" s="21"/>
      <c r="V2571" s="50" t="s">
        <v>6</v>
      </c>
      <c r="W2571" s="23">
        <f t="shared" ref="W2571:W2577" si="1575">S2571</f>
        <v>453918</v>
      </c>
      <c r="X2571" s="23">
        <v>454098</v>
      </c>
      <c r="Y2571" s="119">
        <f>X2571-W2571</f>
        <v>180</v>
      </c>
      <c r="Z2571" s="21"/>
      <c r="AA2571" s="50" t="s">
        <v>6</v>
      </c>
      <c r="AB2571" s="23">
        <f t="shared" ref="AB2571:AB2576" si="1576">X2571</f>
        <v>454098</v>
      </c>
      <c r="AC2571" s="23">
        <v>454291</v>
      </c>
      <c r="AD2571" s="119">
        <f>AC2571-AB2571</f>
        <v>193</v>
      </c>
      <c r="AE2571" s="21"/>
      <c r="AF2571" s="50" t="s">
        <v>6</v>
      </c>
      <c r="AG2571" s="23">
        <f t="shared" ref="AG2571:AG2579" si="1577">AC2571</f>
        <v>454291</v>
      </c>
      <c r="AH2571" s="23">
        <v>454502</v>
      </c>
      <c r="AI2571" s="119">
        <f>AH2571-AG2571</f>
        <v>211</v>
      </c>
    </row>
    <row r="2572" spans="2:35" x14ac:dyDescent="0.35">
      <c r="B2572" s="50" t="s">
        <v>103</v>
      </c>
      <c r="C2572" s="23">
        <v>371740</v>
      </c>
      <c r="D2572" s="23">
        <v>372468</v>
      </c>
      <c r="E2572" s="119">
        <f t="shared" si="1571"/>
        <v>728</v>
      </c>
      <c r="F2572" s="21"/>
      <c r="G2572" s="50" t="s">
        <v>103</v>
      </c>
      <c r="H2572" s="23">
        <f t="shared" si="1572"/>
        <v>372468</v>
      </c>
      <c r="I2572" s="23">
        <v>373210</v>
      </c>
      <c r="J2572" s="119">
        <f t="shared" si="1573"/>
        <v>742</v>
      </c>
      <c r="K2572" s="21"/>
      <c r="L2572" s="50" t="s">
        <v>103</v>
      </c>
      <c r="M2572" s="23">
        <f t="shared" ref="M2572:M2594" si="1578">I2572</f>
        <v>373210</v>
      </c>
      <c r="N2572" s="23">
        <v>373952</v>
      </c>
      <c r="O2572" s="119">
        <f>N2572-M2572</f>
        <v>742</v>
      </c>
      <c r="P2572" s="21"/>
      <c r="Q2572" s="50" t="s">
        <v>103</v>
      </c>
      <c r="R2572" s="23">
        <f t="shared" si="1574"/>
        <v>373952</v>
      </c>
      <c r="S2572" s="23">
        <v>374687</v>
      </c>
      <c r="T2572" s="119">
        <f>S2572-R2572</f>
        <v>735</v>
      </c>
      <c r="U2572" s="21"/>
      <c r="V2572" s="50" t="s">
        <v>103</v>
      </c>
      <c r="W2572" s="23">
        <f t="shared" si="1575"/>
        <v>374687</v>
      </c>
      <c r="X2572" s="23">
        <v>375432</v>
      </c>
      <c r="Y2572" s="119">
        <f>X2572-W2572</f>
        <v>745</v>
      </c>
      <c r="Z2572" s="21"/>
      <c r="AA2572" s="50" t="s">
        <v>103</v>
      </c>
      <c r="AB2572" s="23">
        <f t="shared" si="1576"/>
        <v>375432</v>
      </c>
      <c r="AC2572" s="23">
        <v>376167</v>
      </c>
      <c r="AD2572" s="119">
        <f>AC2572-AB2572</f>
        <v>735</v>
      </c>
      <c r="AE2572" s="21"/>
      <c r="AF2572" s="50" t="s">
        <v>103</v>
      </c>
      <c r="AG2572" s="23">
        <f t="shared" si="1577"/>
        <v>376167</v>
      </c>
      <c r="AH2572" s="23">
        <v>376910</v>
      </c>
      <c r="AI2572" s="119">
        <f>AH2572-AG2572</f>
        <v>743</v>
      </c>
    </row>
    <row r="2573" spans="2:35" x14ac:dyDescent="0.35">
      <c r="B2573" s="28" t="s">
        <v>100</v>
      </c>
      <c r="C2573" s="23">
        <v>260753</v>
      </c>
      <c r="D2573" s="23">
        <v>261003</v>
      </c>
      <c r="E2573" s="119">
        <f t="shared" si="1571"/>
        <v>250</v>
      </c>
      <c r="F2573" s="21"/>
      <c r="G2573" s="28" t="s">
        <v>100</v>
      </c>
      <c r="H2573" s="23">
        <f t="shared" si="1572"/>
        <v>261003</v>
      </c>
      <c r="I2573" s="23">
        <v>261263</v>
      </c>
      <c r="J2573" s="119">
        <f t="shared" si="1573"/>
        <v>260</v>
      </c>
      <c r="K2573" s="21"/>
      <c r="L2573" s="28" t="s">
        <v>100</v>
      </c>
      <c r="M2573" s="23">
        <f t="shared" si="1578"/>
        <v>261263</v>
      </c>
      <c r="N2573" s="23">
        <v>261523</v>
      </c>
      <c r="O2573" s="119">
        <f>N2573-M2573</f>
        <v>260</v>
      </c>
      <c r="P2573" s="21"/>
      <c r="Q2573" s="28" t="s">
        <v>100</v>
      </c>
      <c r="R2573" s="23">
        <f t="shared" si="1574"/>
        <v>261523</v>
      </c>
      <c r="S2573" s="23">
        <v>261805</v>
      </c>
      <c r="T2573" s="119">
        <f>S2573-R2573</f>
        <v>282</v>
      </c>
      <c r="U2573" s="21"/>
      <c r="V2573" s="28" t="s">
        <v>100</v>
      </c>
      <c r="W2573" s="23">
        <f t="shared" si="1575"/>
        <v>261805</v>
      </c>
      <c r="X2573" s="23">
        <v>262095</v>
      </c>
      <c r="Y2573" s="119">
        <f>X2573-W2573</f>
        <v>290</v>
      </c>
      <c r="Z2573" s="21"/>
      <c r="AA2573" s="28" t="s">
        <v>100</v>
      </c>
      <c r="AB2573" s="23">
        <f t="shared" si="1576"/>
        <v>262095</v>
      </c>
      <c r="AC2573" s="23">
        <v>262405</v>
      </c>
      <c r="AD2573" s="119">
        <f>AC2573-AB2573</f>
        <v>310</v>
      </c>
      <c r="AE2573" s="21"/>
      <c r="AF2573" s="28" t="s">
        <v>100</v>
      </c>
      <c r="AG2573" s="23">
        <f t="shared" si="1577"/>
        <v>262405</v>
      </c>
      <c r="AH2573" s="23">
        <v>262685</v>
      </c>
      <c r="AI2573" s="119">
        <f>AH2573-AG2573</f>
        <v>280</v>
      </c>
    </row>
    <row r="2574" spans="2:35" x14ac:dyDescent="0.35">
      <c r="B2574" s="28" t="s">
        <v>1176</v>
      </c>
      <c r="C2574" s="23">
        <v>516</v>
      </c>
      <c r="D2574" s="23">
        <v>516</v>
      </c>
      <c r="E2574" s="119">
        <f t="shared" si="1571"/>
        <v>0</v>
      </c>
      <c r="F2574" s="21"/>
      <c r="G2574" s="28" t="s">
        <v>1176</v>
      </c>
      <c r="H2574" s="23">
        <f t="shared" si="1572"/>
        <v>516</v>
      </c>
      <c r="I2574" s="23">
        <v>516</v>
      </c>
      <c r="J2574" s="119">
        <f t="shared" si="1573"/>
        <v>0</v>
      </c>
      <c r="K2574" s="21"/>
      <c r="L2574" s="28" t="s">
        <v>1176</v>
      </c>
      <c r="M2574" s="23">
        <f t="shared" si="1578"/>
        <v>516</v>
      </c>
      <c r="N2574" s="23">
        <v>516</v>
      </c>
      <c r="O2574" s="119">
        <f>N2574-M2574</f>
        <v>0</v>
      </c>
      <c r="P2574" s="21"/>
      <c r="Q2574" s="28" t="s">
        <v>1176</v>
      </c>
      <c r="R2574" s="23">
        <f t="shared" si="1574"/>
        <v>516</v>
      </c>
      <c r="S2574" s="23">
        <v>516</v>
      </c>
      <c r="T2574" s="119">
        <f>S2574-R2574</f>
        <v>0</v>
      </c>
      <c r="U2574" s="21"/>
      <c r="V2574" s="28" t="s">
        <v>1176</v>
      </c>
      <c r="W2574" s="23">
        <f t="shared" si="1575"/>
        <v>516</v>
      </c>
      <c r="X2574" s="23">
        <v>516</v>
      </c>
      <c r="Y2574" s="119">
        <f>X2574-W2574</f>
        <v>0</v>
      </c>
      <c r="Z2574" s="21"/>
      <c r="AA2574" s="28" t="s">
        <v>1176</v>
      </c>
      <c r="AB2574" s="23">
        <f t="shared" si="1576"/>
        <v>516</v>
      </c>
      <c r="AC2574" s="23">
        <v>516</v>
      </c>
      <c r="AD2574" s="119">
        <f>AC2574-AB2574</f>
        <v>0</v>
      </c>
      <c r="AE2574" s="21"/>
      <c r="AF2574" s="28" t="s">
        <v>1176</v>
      </c>
      <c r="AG2574" s="23">
        <f t="shared" si="1577"/>
        <v>516</v>
      </c>
      <c r="AH2574" s="23">
        <v>516</v>
      </c>
      <c r="AI2574" s="119">
        <f>AH2574-AG2574</f>
        <v>0</v>
      </c>
    </row>
    <row r="2575" spans="2:35" x14ac:dyDescent="0.35">
      <c r="B2575" s="28" t="s">
        <v>1179</v>
      </c>
      <c r="C2575" s="23">
        <v>12279</v>
      </c>
      <c r="D2575" s="23">
        <v>12279</v>
      </c>
      <c r="E2575" s="119">
        <f t="shared" si="1571"/>
        <v>0</v>
      </c>
      <c r="F2575" s="21"/>
      <c r="G2575" s="28" t="s">
        <v>1179</v>
      </c>
      <c r="H2575" s="23">
        <f t="shared" si="1572"/>
        <v>12279</v>
      </c>
      <c r="I2575" s="23">
        <v>12279</v>
      </c>
      <c r="J2575" s="119">
        <f t="shared" si="1573"/>
        <v>0</v>
      </c>
      <c r="K2575" s="21"/>
      <c r="L2575" s="28" t="s">
        <v>1179</v>
      </c>
      <c r="M2575" s="23">
        <f t="shared" si="1578"/>
        <v>12279</v>
      </c>
      <c r="N2575" s="23">
        <v>12279</v>
      </c>
      <c r="O2575" s="119">
        <f>N2575-M2575</f>
        <v>0</v>
      </c>
      <c r="P2575" s="21"/>
      <c r="Q2575" s="28" t="s">
        <v>1179</v>
      </c>
      <c r="R2575" s="23">
        <f t="shared" si="1574"/>
        <v>12279</v>
      </c>
      <c r="S2575" s="23">
        <v>12279</v>
      </c>
      <c r="T2575" s="119">
        <f>S2575-R2575</f>
        <v>0</v>
      </c>
      <c r="U2575" s="21"/>
      <c r="V2575" s="28" t="s">
        <v>1179</v>
      </c>
      <c r="W2575" s="23">
        <f t="shared" si="1575"/>
        <v>12279</v>
      </c>
      <c r="X2575" s="23">
        <v>12279</v>
      </c>
      <c r="Y2575" s="119">
        <f>X2575-W2575</f>
        <v>0</v>
      </c>
      <c r="Z2575" s="21"/>
      <c r="AA2575" s="28" t="s">
        <v>1179</v>
      </c>
      <c r="AB2575" s="23">
        <f t="shared" si="1576"/>
        <v>12279</v>
      </c>
      <c r="AC2575" s="23">
        <v>12279</v>
      </c>
      <c r="AD2575" s="119">
        <f>AC2575-AB2575</f>
        <v>0</v>
      </c>
      <c r="AE2575" s="21"/>
      <c r="AF2575" s="28" t="s">
        <v>1179</v>
      </c>
      <c r="AG2575" s="23">
        <f t="shared" si="1577"/>
        <v>12279</v>
      </c>
      <c r="AH2575" s="23">
        <v>12279</v>
      </c>
      <c r="AI2575" s="119">
        <f>AH2575-AG2575</f>
        <v>0</v>
      </c>
    </row>
    <row r="2576" spans="2:35" x14ac:dyDescent="0.35">
      <c r="B2576" s="50" t="s">
        <v>3</v>
      </c>
      <c r="C2576" s="23">
        <v>435050</v>
      </c>
      <c r="D2576" s="23">
        <v>435116</v>
      </c>
      <c r="E2576" s="119">
        <f>(D2576-C2576)*10</f>
        <v>660</v>
      </c>
      <c r="F2576" s="21"/>
      <c r="G2576" s="50" t="s">
        <v>3</v>
      </c>
      <c r="H2576" s="23">
        <f t="shared" si="1572"/>
        <v>435116</v>
      </c>
      <c r="I2576" s="23">
        <v>435273</v>
      </c>
      <c r="J2576" s="119">
        <f>(I2576-H2576)*10</f>
        <v>1570</v>
      </c>
      <c r="K2576" s="21"/>
      <c r="L2576" s="50" t="s">
        <v>3</v>
      </c>
      <c r="M2576" s="23">
        <f t="shared" si="1578"/>
        <v>435273</v>
      </c>
      <c r="N2576" s="23">
        <v>435416</v>
      </c>
      <c r="O2576" s="119">
        <f>(N2576-M2576)*10</f>
        <v>1430</v>
      </c>
      <c r="P2576" s="21"/>
      <c r="Q2576" s="50" t="s">
        <v>3</v>
      </c>
      <c r="R2576" s="23">
        <f t="shared" si="1574"/>
        <v>435416</v>
      </c>
      <c r="S2576" s="23">
        <v>435597</v>
      </c>
      <c r="T2576" s="119">
        <f>(S2576-R2576)*10</f>
        <v>1810</v>
      </c>
      <c r="U2576" s="21"/>
      <c r="V2576" s="50" t="s">
        <v>3</v>
      </c>
      <c r="W2576" s="23">
        <f t="shared" si="1575"/>
        <v>435597</v>
      </c>
      <c r="X2576" s="23">
        <v>435749</v>
      </c>
      <c r="Y2576" s="119">
        <f>(X2576-W2576)*10</f>
        <v>1520</v>
      </c>
      <c r="Z2576" s="21"/>
      <c r="AA2576" s="50" t="s">
        <v>3</v>
      </c>
      <c r="AB2576" s="23">
        <f t="shared" si="1576"/>
        <v>435749</v>
      </c>
      <c r="AC2576" s="23">
        <v>435877</v>
      </c>
      <c r="AD2576" s="119">
        <f>(AC2576-AB2576)*10</f>
        <v>1280</v>
      </c>
      <c r="AE2576" s="21"/>
      <c r="AF2576" s="50" t="s">
        <v>3</v>
      </c>
      <c r="AG2576" s="23">
        <f t="shared" si="1577"/>
        <v>435877</v>
      </c>
      <c r="AH2576" s="23">
        <v>436065</v>
      </c>
      <c r="AI2576" s="119">
        <f>(AH2576-AG2576)*10</f>
        <v>1880</v>
      </c>
    </row>
    <row r="2577" spans="2:35" x14ac:dyDescent="0.35">
      <c r="B2577" s="50" t="s">
        <v>83</v>
      </c>
      <c r="C2577" s="23">
        <v>34436</v>
      </c>
      <c r="D2577" s="23">
        <v>34441</v>
      </c>
      <c r="E2577" s="119">
        <f>D2577-C2577</f>
        <v>5</v>
      </c>
      <c r="F2577" s="21"/>
      <c r="G2577" s="50" t="s">
        <v>83</v>
      </c>
      <c r="H2577" s="23">
        <f t="shared" si="1572"/>
        <v>34441</v>
      </c>
      <c r="I2577" s="23">
        <v>34445</v>
      </c>
      <c r="J2577" s="119">
        <f t="shared" ref="J2577:J2582" si="1579">I2577-H2577</f>
        <v>4</v>
      </c>
      <c r="K2577" s="21"/>
      <c r="L2577" s="50" t="s">
        <v>83</v>
      </c>
      <c r="M2577" s="23">
        <f t="shared" si="1578"/>
        <v>34445</v>
      </c>
      <c r="N2577" s="23">
        <v>34462</v>
      </c>
      <c r="O2577" s="119">
        <f t="shared" ref="O2577:O2582" si="1580">N2577-M2577</f>
        <v>17</v>
      </c>
      <c r="P2577" s="21"/>
      <c r="Q2577" s="50" t="s">
        <v>83</v>
      </c>
      <c r="R2577" s="23">
        <f t="shared" si="1574"/>
        <v>34462</v>
      </c>
      <c r="S2577" s="23">
        <v>34467</v>
      </c>
      <c r="T2577" s="119">
        <f>S2577-R2577</f>
        <v>5</v>
      </c>
      <c r="U2577" s="21"/>
      <c r="V2577" s="50" t="s">
        <v>83</v>
      </c>
      <c r="W2577" s="23">
        <f t="shared" si="1575"/>
        <v>34467</v>
      </c>
      <c r="X2577" s="23">
        <v>34473</v>
      </c>
      <c r="Y2577" s="119">
        <f t="shared" ref="Y2577:Y2580" si="1581">X2577-W2577</f>
        <v>6</v>
      </c>
      <c r="Z2577" s="21"/>
      <c r="AA2577" s="50" t="s">
        <v>83</v>
      </c>
      <c r="AB2577" s="40">
        <f t="shared" ref="AB2577:AB2593" si="1582">X2577:X2601</f>
        <v>34473</v>
      </c>
      <c r="AC2577" s="23">
        <v>34483</v>
      </c>
      <c r="AD2577" s="132">
        <f t="shared" ref="AD2577:AD2582" si="1583">AC2577-AB2577</f>
        <v>10</v>
      </c>
      <c r="AE2577" s="21"/>
      <c r="AF2577" s="50" t="s">
        <v>83</v>
      </c>
      <c r="AG2577" s="23">
        <f t="shared" si="1577"/>
        <v>34483</v>
      </c>
      <c r="AH2577" s="23">
        <v>34493</v>
      </c>
      <c r="AI2577" s="119">
        <f>AH2577-AG2577</f>
        <v>10</v>
      </c>
    </row>
    <row r="2578" spans="2:35" x14ac:dyDescent="0.35">
      <c r="B2578" s="50" t="s">
        <v>84</v>
      </c>
      <c r="C2578" s="23">
        <v>69005</v>
      </c>
      <c r="D2578" s="23">
        <v>69005</v>
      </c>
      <c r="E2578" s="119">
        <f t="shared" ref="E2578:E2582" si="1584">D2578-C2578</f>
        <v>0</v>
      </c>
      <c r="F2578" s="21"/>
      <c r="G2578" s="50" t="s">
        <v>84</v>
      </c>
      <c r="H2578" s="23">
        <f t="shared" si="1572"/>
        <v>69005</v>
      </c>
      <c r="I2578" s="23">
        <v>69010</v>
      </c>
      <c r="J2578" s="119">
        <f t="shared" si="1579"/>
        <v>5</v>
      </c>
      <c r="K2578" s="21"/>
      <c r="L2578" s="50" t="s">
        <v>84</v>
      </c>
      <c r="M2578" s="23">
        <f t="shared" si="1578"/>
        <v>69010</v>
      </c>
      <c r="N2578" s="23">
        <v>69032</v>
      </c>
      <c r="O2578" s="119">
        <f t="shared" si="1580"/>
        <v>22</v>
      </c>
      <c r="P2578" s="21"/>
      <c r="Q2578" s="50" t="s">
        <v>84</v>
      </c>
      <c r="R2578" s="23">
        <f t="shared" si="1574"/>
        <v>69032</v>
      </c>
      <c r="S2578" s="23">
        <v>69052</v>
      </c>
      <c r="T2578" s="119">
        <f t="shared" ref="T2578:T2582" si="1585">S2578-R2578</f>
        <v>20</v>
      </c>
      <c r="U2578" s="21"/>
      <c r="V2578" s="50" t="s">
        <v>84</v>
      </c>
      <c r="W2578" s="23">
        <f>S2578</f>
        <v>69052</v>
      </c>
      <c r="X2578" s="23">
        <v>69052</v>
      </c>
      <c r="Y2578" s="119">
        <f t="shared" si="1581"/>
        <v>0</v>
      </c>
      <c r="Z2578" s="21"/>
      <c r="AA2578" s="50" t="s">
        <v>84</v>
      </c>
      <c r="AB2578" s="40">
        <f t="shared" si="1582"/>
        <v>69052</v>
      </c>
      <c r="AC2578" s="23">
        <v>69064</v>
      </c>
      <c r="AD2578" s="132">
        <f t="shared" si="1583"/>
        <v>12</v>
      </c>
      <c r="AE2578" s="21"/>
      <c r="AF2578" s="50" t="s">
        <v>84</v>
      </c>
      <c r="AG2578" s="23">
        <f t="shared" si="1577"/>
        <v>69064</v>
      </c>
      <c r="AH2578" s="23">
        <v>69075</v>
      </c>
      <c r="AI2578" s="119">
        <f t="shared" ref="AI2578:AI2582" si="1586">AH2578-AG2578</f>
        <v>11</v>
      </c>
    </row>
    <row r="2579" spans="2:35" x14ac:dyDescent="0.35">
      <c r="B2579" s="50" t="s">
        <v>98</v>
      </c>
      <c r="C2579" s="23">
        <v>139852</v>
      </c>
      <c r="D2579" s="23">
        <v>139852</v>
      </c>
      <c r="E2579" s="119">
        <f t="shared" si="1584"/>
        <v>0</v>
      </c>
      <c r="F2579" s="21"/>
      <c r="G2579" s="50" t="s">
        <v>98</v>
      </c>
      <c r="H2579" s="23">
        <f t="shared" si="1572"/>
        <v>139852</v>
      </c>
      <c r="I2579" s="23">
        <v>139852</v>
      </c>
      <c r="J2579" s="119">
        <f t="shared" si="1579"/>
        <v>0</v>
      </c>
      <c r="K2579" s="21"/>
      <c r="L2579" s="50" t="s">
        <v>98</v>
      </c>
      <c r="M2579" s="23">
        <f t="shared" si="1578"/>
        <v>139852</v>
      </c>
      <c r="N2579" s="23">
        <v>139852</v>
      </c>
      <c r="O2579" s="119">
        <f t="shared" si="1580"/>
        <v>0</v>
      </c>
      <c r="P2579" s="21"/>
      <c r="Q2579" s="50" t="s">
        <v>98</v>
      </c>
      <c r="R2579" s="23">
        <f t="shared" si="1574"/>
        <v>139852</v>
      </c>
      <c r="S2579" s="23">
        <v>139852</v>
      </c>
      <c r="T2579" s="119">
        <f t="shared" si="1585"/>
        <v>0</v>
      </c>
      <c r="U2579" s="21"/>
      <c r="V2579" s="50" t="s">
        <v>98</v>
      </c>
      <c r="W2579" s="23">
        <f t="shared" ref="W2579:W2594" si="1587">S2579</f>
        <v>139852</v>
      </c>
      <c r="X2579" s="23">
        <v>139852</v>
      </c>
      <c r="Y2579" s="119">
        <f t="shared" si="1581"/>
        <v>0</v>
      </c>
      <c r="Z2579" s="21"/>
      <c r="AA2579" s="50" t="s">
        <v>98</v>
      </c>
      <c r="AB2579" s="40">
        <f t="shared" si="1582"/>
        <v>139852</v>
      </c>
      <c r="AC2579" s="23">
        <v>139852</v>
      </c>
      <c r="AD2579" s="119">
        <f t="shared" si="1583"/>
        <v>0</v>
      </c>
      <c r="AE2579" s="21"/>
      <c r="AF2579" s="50" t="s">
        <v>98</v>
      </c>
      <c r="AG2579" s="23">
        <f t="shared" si="1577"/>
        <v>139852</v>
      </c>
      <c r="AH2579" s="23">
        <v>139852</v>
      </c>
      <c r="AI2579" s="119">
        <f t="shared" si="1586"/>
        <v>0</v>
      </c>
    </row>
    <row r="2580" spans="2:35" x14ac:dyDescent="0.35">
      <c r="B2580" s="50" t="s">
        <v>85</v>
      </c>
      <c r="C2580" s="23">
        <v>1082</v>
      </c>
      <c r="D2580" s="23">
        <v>1082</v>
      </c>
      <c r="E2580" s="119">
        <f t="shared" si="1584"/>
        <v>0</v>
      </c>
      <c r="F2580" s="21"/>
      <c r="G2580" s="50" t="s">
        <v>85</v>
      </c>
      <c r="H2580" s="23">
        <f t="shared" si="1572"/>
        <v>1082</v>
      </c>
      <c r="I2580" s="23">
        <v>1082</v>
      </c>
      <c r="J2580" s="119">
        <f t="shared" si="1579"/>
        <v>0</v>
      </c>
      <c r="K2580" s="21"/>
      <c r="L2580" s="50" t="s">
        <v>85</v>
      </c>
      <c r="M2580" s="23">
        <f t="shared" si="1578"/>
        <v>1082</v>
      </c>
      <c r="N2580" s="23">
        <v>1082</v>
      </c>
      <c r="O2580" s="119">
        <f t="shared" si="1580"/>
        <v>0</v>
      </c>
      <c r="P2580" s="21"/>
      <c r="Q2580" s="50" t="s">
        <v>85</v>
      </c>
      <c r="R2580" s="23">
        <f t="shared" si="1574"/>
        <v>1082</v>
      </c>
      <c r="S2580" s="23">
        <v>1082</v>
      </c>
      <c r="T2580" s="119">
        <f t="shared" si="1585"/>
        <v>0</v>
      </c>
      <c r="U2580" s="21"/>
      <c r="V2580" s="50" t="s">
        <v>85</v>
      </c>
      <c r="W2580" s="23">
        <f t="shared" si="1587"/>
        <v>1082</v>
      </c>
      <c r="X2580" s="23">
        <v>1082</v>
      </c>
      <c r="Y2580" s="132">
        <f t="shared" si="1581"/>
        <v>0</v>
      </c>
      <c r="Z2580" s="21"/>
      <c r="AA2580" s="50" t="s">
        <v>85</v>
      </c>
      <c r="AB2580" s="40">
        <f t="shared" si="1582"/>
        <v>1082</v>
      </c>
      <c r="AC2580" s="23">
        <v>1082</v>
      </c>
      <c r="AD2580" s="119">
        <f t="shared" si="1583"/>
        <v>0</v>
      </c>
      <c r="AE2580" s="21"/>
      <c r="AF2580" s="50" t="s">
        <v>85</v>
      </c>
      <c r="AG2580" s="23">
        <f>AC2580</f>
        <v>1082</v>
      </c>
      <c r="AH2580" s="23">
        <v>1082</v>
      </c>
      <c r="AI2580" s="119">
        <f t="shared" si="1586"/>
        <v>0</v>
      </c>
    </row>
    <row r="2581" spans="2:35" x14ac:dyDescent="0.35">
      <c r="B2581" s="50" t="s">
        <v>86</v>
      </c>
      <c r="C2581" s="23">
        <v>30999</v>
      </c>
      <c r="D2581" s="23">
        <v>31000</v>
      </c>
      <c r="E2581" s="119">
        <f t="shared" si="1584"/>
        <v>1</v>
      </c>
      <c r="F2581" s="21"/>
      <c r="G2581" s="50" t="s">
        <v>86</v>
      </c>
      <c r="H2581" s="23">
        <f t="shared" si="1572"/>
        <v>31000</v>
      </c>
      <c r="I2581" s="23">
        <v>31204</v>
      </c>
      <c r="J2581" s="119">
        <f t="shared" si="1579"/>
        <v>204</v>
      </c>
      <c r="K2581" s="21"/>
      <c r="L2581" s="50" t="s">
        <v>86</v>
      </c>
      <c r="M2581" s="23">
        <f t="shared" si="1578"/>
        <v>31204</v>
      </c>
      <c r="N2581" s="23">
        <v>31415</v>
      </c>
      <c r="O2581" s="119">
        <f t="shared" si="1580"/>
        <v>211</v>
      </c>
      <c r="P2581" s="21"/>
      <c r="Q2581" s="50" t="s">
        <v>86</v>
      </c>
      <c r="R2581" s="23">
        <f t="shared" si="1574"/>
        <v>31415</v>
      </c>
      <c r="S2581" s="23">
        <v>31657</v>
      </c>
      <c r="T2581" s="119">
        <f t="shared" si="1585"/>
        <v>242</v>
      </c>
      <c r="U2581" s="21"/>
      <c r="V2581" s="50" t="s">
        <v>86</v>
      </c>
      <c r="W2581" s="23">
        <f t="shared" si="1587"/>
        <v>31657</v>
      </c>
      <c r="X2581" s="23">
        <v>31888</v>
      </c>
      <c r="Y2581" s="132">
        <f>X2581-W2581</f>
        <v>231</v>
      </c>
      <c r="Z2581" s="21"/>
      <c r="AA2581" s="50" t="s">
        <v>86</v>
      </c>
      <c r="AB2581" s="40">
        <f t="shared" si="1582"/>
        <v>31888</v>
      </c>
      <c r="AC2581" s="23">
        <v>32119</v>
      </c>
      <c r="AD2581" s="132">
        <f>AC2581-AB2581</f>
        <v>231</v>
      </c>
      <c r="AE2581" s="21"/>
      <c r="AF2581" s="50" t="s">
        <v>86</v>
      </c>
      <c r="AG2581" s="23">
        <f t="shared" ref="AG2581:AG2589" si="1588">AC2581</f>
        <v>32119</v>
      </c>
      <c r="AH2581" s="23">
        <v>32375</v>
      </c>
      <c r="AI2581" s="119">
        <f>AH2581-AG2581</f>
        <v>256</v>
      </c>
    </row>
    <row r="2582" spans="2:35" x14ac:dyDescent="0.35">
      <c r="B2582" s="50" t="s">
        <v>2180</v>
      </c>
      <c r="C2582" s="23">
        <v>503</v>
      </c>
      <c r="D2582" s="23">
        <v>503</v>
      </c>
      <c r="E2582" s="132">
        <f t="shared" si="1584"/>
        <v>0</v>
      </c>
      <c r="F2582" s="21"/>
      <c r="G2582" s="50" t="s">
        <v>2180</v>
      </c>
      <c r="H2582" s="23">
        <f t="shared" si="1572"/>
        <v>503</v>
      </c>
      <c r="I2582" s="23">
        <v>530</v>
      </c>
      <c r="J2582" s="132">
        <f t="shared" si="1579"/>
        <v>27</v>
      </c>
      <c r="K2582" s="21"/>
      <c r="L2582" s="50" t="s">
        <v>2180</v>
      </c>
      <c r="M2582" s="23">
        <f t="shared" si="1578"/>
        <v>530</v>
      </c>
      <c r="N2582" s="23">
        <v>530</v>
      </c>
      <c r="O2582" s="132">
        <f t="shared" si="1580"/>
        <v>0</v>
      </c>
      <c r="P2582" s="21"/>
      <c r="Q2582" s="50" t="s">
        <v>2180</v>
      </c>
      <c r="R2582" s="23">
        <f t="shared" si="1574"/>
        <v>530</v>
      </c>
      <c r="S2582" s="23">
        <v>530</v>
      </c>
      <c r="T2582" s="132">
        <f t="shared" si="1585"/>
        <v>0</v>
      </c>
      <c r="U2582" s="21"/>
      <c r="V2582" s="50" t="s">
        <v>2180</v>
      </c>
      <c r="W2582" s="23">
        <f t="shared" si="1587"/>
        <v>530</v>
      </c>
      <c r="X2582" s="23">
        <v>542</v>
      </c>
      <c r="Y2582" s="132">
        <f>X2582-W2582</f>
        <v>12</v>
      </c>
      <c r="Z2582" s="21"/>
      <c r="AA2582" s="50" t="s">
        <v>2180</v>
      </c>
      <c r="AB2582" s="40">
        <f t="shared" si="1582"/>
        <v>542</v>
      </c>
      <c r="AC2582" s="23">
        <v>542</v>
      </c>
      <c r="AD2582" s="132">
        <f t="shared" si="1583"/>
        <v>0</v>
      </c>
      <c r="AE2582" s="21"/>
      <c r="AF2582" s="50" t="s">
        <v>2180</v>
      </c>
      <c r="AG2582" s="23">
        <f t="shared" si="1588"/>
        <v>542</v>
      </c>
      <c r="AH2582" s="23">
        <v>542</v>
      </c>
      <c r="AI2582" s="132">
        <f t="shared" si="1586"/>
        <v>0</v>
      </c>
    </row>
    <row r="2583" spans="2:35" x14ac:dyDescent="0.35">
      <c r="B2583" s="50" t="s">
        <v>93</v>
      </c>
      <c r="C2583" s="40"/>
      <c r="D2583" s="40"/>
      <c r="E2583" s="132">
        <f>E2582+E2581+E2580+E2579+E2578+E2577+E2576</f>
        <v>666</v>
      </c>
      <c r="F2583" s="21"/>
      <c r="G2583" s="50" t="s">
        <v>93</v>
      </c>
      <c r="H2583" s="23">
        <f t="shared" si="1572"/>
        <v>0</v>
      </c>
      <c r="I2583" s="40">
        <v>0</v>
      </c>
      <c r="J2583" s="132">
        <f>J2582+J2581+J2580+J2579+J2578+J2577+J2576</f>
        <v>1810</v>
      </c>
      <c r="K2583" s="21"/>
      <c r="L2583" s="50" t="s">
        <v>93</v>
      </c>
      <c r="M2583" s="23">
        <f t="shared" si="1578"/>
        <v>0</v>
      </c>
      <c r="N2583" s="40"/>
      <c r="O2583" s="132">
        <f>O2582+O2581+O2580+O2579+O2578+O2577+O2576</f>
        <v>1680</v>
      </c>
      <c r="P2583" s="21"/>
      <c r="Q2583" s="50" t="s">
        <v>93</v>
      </c>
      <c r="R2583" s="23">
        <f t="shared" si="1574"/>
        <v>0</v>
      </c>
      <c r="S2583" s="40">
        <v>0</v>
      </c>
      <c r="T2583" s="132">
        <f>T2582+T2581+T2580+T2579+T2578+T2577+T2576</f>
        <v>2077</v>
      </c>
      <c r="U2583" s="21"/>
      <c r="V2583" s="50" t="s">
        <v>93</v>
      </c>
      <c r="W2583" s="23">
        <f t="shared" si="1587"/>
        <v>0</v>
      </c>
      <c r="X2583" s="23">
        <v>0</v>
      </c>
      <c r="Y2583" s="132">
        <f>Y2582+Y2581+Y2580+Y2579+Y2578+Y2577+Y2576</f>
        <v>1769</v>
      </c>
      <c r="Z2583" s="21"/>
      <c r="AA2583" s="50" t="s">
        <v>93</v>
      </c>
      <c r="AB2583" s="40">
        <f t="shared" si="1582"/>
        <v>0</v>
      </c>
      <c r="AC2583" s="40">
        <v>0</v>
      </c>
      <c r="AD2583" s="132">
        <f>AD2582+AD2581+AD2580+AD2579+AD2578+AD2577+AD2576</f>
        <v>1533</v>
      </c>
      <c r="AE2583" s="21"/>
      <c r="AF2583" s="50" t="s">
        <v>93</v>
      </c>
      <c r="AG2583" s="23">
        <f t="shared" si="1588"/>
        <v>0</v>
      </c>
      <c r="AH2583" s="40">
        <v>0</v>
      </c>
      <c r="AI2583" s="132">
        <f>AI2582+AI2581+AI2580+AI2579+AI2578+AI2577+AI2576</f>
        <v>2157</v>
      </c>
    </row>
    <row r="2584" spans="2:35" x14ac:dyDescent="0.35">
      <c r="B2584" s="50" t="s">
        <v>87</v>
      </c>
      <c r="C2584" s="132">
        <v>1610114</v>
      </c>
      <c r="D2584" s="132">
        <v>1610114</v>
      </c>
      <c r="E2584" s="132">
        <f t="shared" ref="E2584:E2590" si="1589">D2584-C2584</f>
        <v>0</v>
      </c>
      <c r="F2584" s="21"/>
      <c r="G2584" s="50" t="s">
        <v>87</v>
      </c>
      <c r="H2584" s="23">
        <f t="shared" si="1572"/>
        <v>1610114</v>
      </c>
      <c r="I2584" s="132">
        <v>1610114</v>
      </c>
      <c r="J2584" s="132">
        <f t="shared" ref="J2584" si="1590">I2584-H2584</f>
        <v>0</v>
      </c>
      <c r="K2584" s="21"/>
      <c r="L2584" s="50" t="s">
        <v>87</v>
      </c>
      <c r="M2584" s="23">
        <f t="shared" si="1578"/>
        <v>1610114</v>
      </c>
      <c r="N2584" s="132">
        <v>1610114</v>
      </c>
      <c r="O2584" s="132">
        <f t="shared" ref="O2584:O2590" si="1591">N2584-M2584</f>
        <v>0</v>
      </c>
      <c r="P2584" s="21"/>
      <c r="Q2584" s="50" t="s">
        <v>87</v>
      </c>
      <c r="R2584" s="23">
        <f t="shared" si="1574"/>
        <v>1610114</v>
      </c>
      <c r="S2584" s="132">
        <v>1610114</v>
      </c>
      <c r="T2584" s="132">
        <f t="shared" ref="T2584:T2590" si="1592">S2584-R2584</f>
        <v>0</v>
      </c>
      <c r="U2584" s="21"/>
      <c r="V2584" s="50" t="s">
        <v>87</v>
      </c>
      <c r="W2584" s="23">
        <f t="shared" si="1587"/>
        <v>1610114</v>
      </c>
      <c r="X2584" s="23">
        <v>1610114</v>
      </c>
      <c r="Y2584" s="132">
        <f t="shared" ref="Y2584" si="1593">X2584-W2584</f>
        <v>0</v>
      </c>
      <c r="Z2584" s="21"/>
      <c r="AA2584" s="50" t="s">
        <v>87</v>
      </c>
      <c r="AB2584" s="40">
        <f t="shared" si="1582"/>
        <v>1610114</v>
      </c>
      <c r="AC2584" s="132">
        <v>1610114</v>
      </c>
      <c r="AD2584" s="132">
        <f t="shared" ref="AD2584:AD2586" si="1594">AC2584-AB2584</f>
        <v>0</v>
      </c>
      <c r="AE2584" s="21"/>
      <c r="AF2584" s="50" t="s">
        <v>87</v>
      </c>
      <c r="AG2584" s="23">
        <f t="shared" si="1588"/>
        <v>1610114</v>
      </c>
      <c r="AH2584" s="132">
        <v>1610114</v>
      </c>
      <c r="AI2584" s="132">
        <f t="shared" ref="AI2584" si="1595">AH2584-AG2584</f>
        <v>0</v>
      </c>
    </row>
    <row r="2585" spans="2:35" x14ac:dyDescent="0.35">
      <c r="B2585" s="50" t="s">
        <v>96</v>
      </c>
      <c r="C2585" s="132">
        <v>997918</v>
      </c>
      <c r="D2585" s="132">
        <v>998147</v>
      </c>
      <c r="E2585" s="132">
        <f t="shared" si="1589"/>
        <v>229</v>
      </c>
      <c r="F2585" s="21"/>
      <c r="G2585" s="50" t="s">
        <v>96</v>
      </c>
      <c r="H2585" s="23">
        <f t="shared" si="1572"/>
        <v>998147</v>
      </c>
      <c r="I2585" s="132">
        <v>998385</v>
      </c>
      <c r="J2585" s="132">
        <f>I2585-H2585</f>
        <v>238</v>
      </c>
      <c r="K2585" s="21"/>
      <c r="L2585" s="50" t="s">
        <v>96</v>
      </c>
      <c r="M2585" s="23">
        <f t="shared" si="1578"/>
        <v>998385</v>
      </c>
      <c r="N2585" s="132">
        <v>998618</v>
      </c>
      <c r="O2585" s="132">
        <f t="shared" si="1591"/>
        <v>233</v>
      </c>
      <c r="P2585" s="21"/>
      <c r="Q2585" s="50" t="s">
        <v>96</v>
      </c>
      <c r="R2585" s="23">
        <f t="shared" si="1574"/>
        <v>998618</v>
      </c>
      <c r="S2585" s="132">
        <v>998866</v>
      </c>
      <c r="T2585" s="132">
        <f t="shared" si="1592"/>
        <v>248</v>
      </c>
      <c r="U2585" s="21"/>
      <c r="V2585" s="50" t="s">
        <v>96</v>
      </c>
      <c r="W2585" s="23">
        <f t="shared" si="1587"/>
        <v>998866</v>
      </c>
      <c r="X2585" s="23">
        <v>999070</v>
      </c>
      <c r="Y2585" s="132">
        <f>X2585-W2585</f>
        <v>204</v>
      </c>
      <c r="Z2585" s="21"/>
      <c r="AA2585" s="50" t="s">
        <v>96</v>
      </c>
      <c r="AB2585" s="40">
        <f t="shared" si="1582"/>
        <v>999070</v>
      </c>
      <c r="AC2585" s="132">
        <v>999324</v>
      </c>
      <c r="AD2585" s="132">
        <f>AC2585-AB2585</f>
        <v>254</v>
      </c>
      <c r="AE2585" s="21"/>
      <c r="AF2585" s="50" t="s">
        <v>96</v>
      </c>
      <c r="AG2585" s="23">
        <f t="shared" si="1588"/>
        <v>999324</v>
      </c>
      <c r="AH2585" s="132">
        <v>999574</v>
      </c>
      <c r="AI2585" s="132">
        <f>AH2585-AG2585</f>
        <v>250</v>
      </c>
    </row>
    <row r="2586" spans="2:35" x14ac:dyDescent="0.35">
      <c r="B2586" s="50" t="s">
        <v>88</v>
      </c>
      <c r="C2586" s="119">
        <v>0</v>
      </c>
      <c r="D2586" s="119">
        <v>0</v>
      </c>
      <c r="E2586" s="119">
        <f t="shared" si="1589"/>
        <v>0</v>
      </c>
      <c r="F2586" s="21"/>
      <c r="G2586" s="50" t="s">
        <v>88</v>
      </c>
      <c r="H2586" s="23">
        <f t="shared" si="1572"/>
        <v>0</v>
      </c>
      <c r="I2586" s="119">
        <v>0</v>
      </c>
      <c r="J2586" s="119">
        <f t="shared" ref="J2586:J2590" si="1596">I2586-H2586</f>
        <v>0</v>
      </c>
      <c r="K2586" s="21"/>
      <c r="L2586" s="50" t="s">
        <v>88</v>
      </c>
      <c r="M2586" s="23">
        <f t="shared" si="1578"/>
        <v>0</v>
      </c>
      <c r="N2586" s="119">
        <v>0</v>
      </c>
      <c r="O2586" s="119">
        <f t="shared" si="1591"/>
        <v>0</v>
      </c>
      <c r="P2586" s="21"/>
      <c r="Q2586" s="50" t="s">
        <v>88</v>
      </c>
      <c r="R2586" s="23">
        <f t="shared" si="1574"/>
        <v>0</v>
      </c>
      <c r="S2586" s="119">
        <v>0</v>
      </c>
      <c r="T2586" s="119">
        <f t="shared" si="1592"/>
        <v>0</v>
      </c>
      <c r="U2586" s="21"/>
      <c r="V2586" s="50" t="s">
        <v>88</v>
      </c>
      <c r="W2586" s="23">
        <f t="shared" si="1587"/>
        <v>0</v>
      </c>
      <c r="X2586" s="23">
        <v>0</v>
      </c>
      <c r="Y2586" s="119">
        <f t="shared" ref="Y2586:Y2590" si="1597">X2586-W2586</f>
        <v>0</v>
      </c>
      <c r="Z2586" s="21"/>
      <c r="AA2586" s="50" t="s">
        <v>88</v>
      </c>
      <c r="AB2586" s="40">
        <f t="shared" si="1582"/>
        <v>0</v>
      </c>
      <c r="AC2586" s="119">
        <v>0</v>
      </c>
      <c r="AD2586" s="119">
        <f t="shared" si="1594"/>
        <v>0</v>
      </c>
      <c r="AE2586" s="21"/>
      <c r="AF2586" s="50" t="s">
        <v>88</v>
      </c>
      <c r="AG2586" s="23">
        <f t="shared" si="1588"/>
        <v>0</v>
      </c>
      <c r="AH2586" s="119">
        <v>0</v>
      </c>
      <c r="AI2586" s="119">
        <f t="shared" ref="AI2586:AI2590" si="1598">AH2586-AG2586</f>
        <v>0</v>
      </c>
    </row>
    <row r="2587" spans="2:35" x14ac:dyDescent="0.35">
      <c r="B2587" s="50" t="s">
        <v>108</v>
      </c>
      <c r="C2587" s="119">
        <v>3576</v>
      </c>
      <c r="D2587" s="119">
        <v>3576</v>
      </c>
      <c r="E2587" s="119">
        <f t="shared" si="1589"/>
        <v>0</v>
      </c>
      <c r="F2587" s="21"/>
      <c r="G2587" s="50" t="s">
        <v>108</v>
      </c>
      <c r="H2587" s="23">
        <f t="shared" si="1572"/>
        <v>3576</v>
      </c>
      <c r="I2587" s="119">
        <v>3577</v>
      </c>
      <c r="J2587" s="119">
        <f t="shared" si="1596"/>
        <v>1</v>
      </c>
      <c r="K2587" s="21"/>
      <c r="L2587" s="50" t="s">
        <v>108</v>
      </c>
      <c r="M2587" s="23">
        <f t="shared" si="1578"/>
        <v>3577</v>
      </c>
      <c r="N2587" s="119">
        <v>3577</v>
      </c>
      <c r="O2587" s="119">
        <f t="shared" si="1591"/>
        <v>0</v>
      </c>
      <c r="P2587" s="21"/>
      <c r="Q2587" s="50" t="s">
        <v>108</v>
      </c>
      <c r="R2587" s="23">
        <f t="shared" si="1574"/>
        <v>3577</v>
      </c>
      <c r="S2587" s="119">
        <v>3578</v>
      </c>
      <c r="T2587" s="119">
        <f t="shared" si="1592"/>
        <v>1</v>
      </c>
      <c r="U2587" s="21"/>
      <c r="V2587" s="50" t="s">
        <v>108</v>
      </c>
      <c r="W2587" s="23">
        <f t="shared" si="1587"/>
        <v>3578</v>
      </c>
      <c r="X2587" s="23">
        <v>3578</v>
      </c>
      <c r="Y2587" s="119">
        <f t="shared" si="1597"/>
        <v>0</v>
      </c>
      <c r="Z2587" s="21"/>
      <c r="AA2587" s="50" t="s">
        <v>108</v>
      </c>
      <c r="AB2587" s="40">
        <f t="shared" si="1582"/>
        <v>3578</v>
      </c>
      <c r="AC2587" s="119">
        <v>3579</v>
      </c>
      <c r="AD2587" s="132">
        <f>AC2587-AB2587</f>
        <v>1</v>
      </c>
      <c r="AE2587" s="21"/>
      <c r="AF2587" s="50" t="s">
        <v>108</v>
      </c>
      <c r="AG2587" s="23">
        <f t="shared" si="1588"/>
        <v>3579</v>
      </c>
      <c r="AH2587" s="119">
        <v>3579</v>
      </c>
      <c r="AI2587" s="119">
        <f t="shared" si="1598"/>
        <v>0</v>
      </c>
    </row>
    <row r="2588" spans="2:35" x14ac:dyDescent="0.35">
      <c r="B2588" s="50" t="s">
        <v>89</v>
      </c>
      <c r="C2588" s="119">
        <v>804821</v>
      </c>
      <c r="D2588" s="119">
        <v>805098</v>
      </c>
      <c r="E2588" s="119">
        <f t="shared" si="1589"/>
        <v>277</v>
      </c>
      <c r="F2588" s="21"/>
      <c r="G2588" s="50" t="s">
        <v>89</v>
      </c>
      <c r="H2588" s="23">
        <f t="shared" si="1572"/>
        <v>805098</v>
      </c>
      <c r="I2588" s="119">
        <v>805574</v>
      </c>
      <c r="J2588" s="119">
        <f t="shared" si="1596"/>
        <v>476</v>
      </c>
      <c r="K2588" s="21"/>
      <c r="L2588" s="50" t="s">
        <v>89</v>
      </c>
      <c r="M2588" s="23">
        <f t="shared" si="1578"/>
        <v>805574</v>
      </c>
      <c r="N2588" s="119">
        <v>806160</v>
      </c>
      <c r="O2588" s="119">
        <f t="shared" si="1591"/>
        <v>586</v>
      </c>
      <c r="P2588" s="21"/>
      <c r="Q2588" s="50" t="s">
        <v>89</v>
      </c>
      <c r="R2588" s="23">
        <f t="shared" si="1574"/>
        <v>806160</v>
      </c>
      <c r="S2588" s="119">
        <v>806833</v>
      </c>
      <c r="T2588" s="119">
        <f t="shared" si="1592"/>
        <v>673</v>
      </c>
      <c r="U2588" s="21"/>
      <c r="V2588" s="50" t="s">
        <v>89</v>
      </c>
      <c r="W2588" s="23">
        <f t="shared" si="1587"/>
        <v>806833</v>
      </c>
      <c r="X2588" s="23">
        <v>807453</v>
      </c>
      <c r="Y2588" s="119">
        <f t="shared" si="1597"/>
        <v>620</v>
      </c>
      <c r="Z2588" s="21"/>
      <c r="AA2588" s="50" t="s">
        <v>89</v>
      </c>
      <c r="AB2588" s="40">
        <f t="shared" si="1582"/>
        <v>807453</v>
      </c>
      <c r="AC2588" s="119">
        <v>808038</v>
      </c>
      <c r="AD2588" s="119">
        <f t="shared" ref="AD2588:AD2590" si="1599">AC2588-AB2588</f>
        <v>585</v>
      </c>
      <c r="AE2588" s="21"/>
      <c r="AF2588" s="50" t="s">
        <v>89</v>
      </c>
      <c r="AG2588" s="23">
        <f t="shared" si="1588"/>
        <v>808038</v>
      </c>
      <c r="AH2588" s="119">
        <v>808671</v>
      </c>
      <c r="AI2588" s="119">
        <f t="shared" si="1598"/>
        <v>633</v>
      </c>
    </row>
    <row r="2589" spans="2:35" x14ac:dyDescent="0.35">
      <c r="B2589" s="50" t="s">
        <v>90</v>
      </c>
      <c r="C2589" s="132">
        <v>458887</v>
      </c>
      <c r="D2589" s="132">
        <v>459069</v>
      </c>
      <c r="E2589" s="119">
        <f t="shared" si="1589"/>
        <v>182</v>
      </c>
      <c r="F2589" s="21"/>
      <c r="G2589" s="50" t="s">
        <v>90</v>
      </c>
      <c r="H2589" s="23">
        <f t="shared" si="1572"/>
        <v>459069</v>
      </c>
      <c r="I2589" s="132">
        <v>459247</v>
      </c>
      <c r="J2589" s="119">
        <f t="shared" si="1596"/>
        <v>178</v>
      </c>
      <c r="K2589" s="21"/>
      <c r="L2589" s="50" t="s">
        <v>90</v>
      </c>
      <c r="M2589" s="23">
        <f t="shared" si="1578"/>
        <v>459247</v>
      </c>
      <c r="N2589" s="132">
        <v>459493</v>
      </c>
      <c r="O2589" s="119">
        <f t="shared" si="1591"/>
        <v>246</v>
      </c>
      <c r="P2589" s="21"/>
      <c r="Q2589" s="50" t="s">
        <v>90</v>
      </c>
      <c r="R2589" s="23">
        <f t="shared" si="1574"/>
        <v>459493</v>
      </c>
      <c r="S2589" s="132">
        <v>459827</v>
      </c>
      <c r="T2589" s="119">
        <f t="shared" si="1592"/>
        <v>334</v>
      </c>
      <c r="U2589" s="21"/>
      <c r="V2589" s="50" t="s">
        <v>90</v>
      </c>
      <c r="W2589" s="23">
        <f t="shared" si="1587"/>
        <v>459827</v>
      </c>
      <c r="X2589" s="23">
        <v>460114</v>
      </c>
      <c r="Y2589" s="119">
        <f t="shared" si="1597"/>
        <v>287</v>
      </c>
      <c r="Z2589" s="21"/>
      <c r="AA2589" s="50" t="s">
        <v>90</v>
      </c>
      <c r="AB2589" s="40">
        <f t="shared" si="1582"/>
        <v>460114</v>
      </c>
      <c r="AC2589" s="132">
        <v>460468</v>
      </c>
      <c r="AD2589" s="119">
        <f t="shared" si="1599"/>
        <v>354</v>
      </c>
      <c r="AE2589" s="21"/>
      <c r="AF2589" s="50" t="s">
        <v>90</v>
      </c>
      <c r="AG2589" s="23">
        <f t="shared" si="1588"/>
        <v>460468</v>
      </c>
      <c r="AH2589" s="132">
        <v>460773</v>
      </c>
      <c r="AI2589" s="119">
        <f t="shared" si="1598"/>
        <v>305</v>
      </c>
    </row>
    <row r="2590" spans="2:35" x14ac:dyDescent="0.35">
      <c r="B2590" s="50" t="s">
        <v>91</v>
      </c>
      <c r="C2590" s="132">
        <v>1569222</v>
      </c>
      <c r="D2590" s="132">
        <v>1569654</v>
      </c>
      <c r="E2590" s="119">
        <f t="shared" si="1589"/>
        <v>432</v>
      </c>
      <c r="F2590" s="21"/>
      <c r="G2590" s="50" t="s">
        <v>91</v>
      </c>
      <c r="H2590" s="23">
        <f t="shared" si="1572"/>
        <v>1569654</v>
      </c>
      <c r="I2590" s="132">
        <v>1570634</v>
      </c>
      <c r="J2590" s="132">
        <f t="shared" si="1596"/>
        <v>980</v>
      </c>
      <c r="K2590" s="21"/>
      <c r="L2590" s="50" t="s">
        <v>91</v>
      </c>
      <c r="M2590" s="23">
        <f t="shared" si="1578"/>
        <v>1570634</v>
      </c>
      <c r="N2590" s="132">
        <v>1571725</v>
      </c>
      <c r="O2590" s="119">
        <f t="shared" si="1591"/>
        <v>1091</v>
      </c>
      <c r="P2590" s="21"/>
      <c r="Q2590" s="50" t="s">
        <v>91</v>
      </c>
      <c r="R2590" s="23">
        <f t="shared" si="1574"/>
        <v>1571725</v>
      </c>
      <c r="S2590" s="132">
        <v>1572817</v>
      </c>
      <c r="T2590" s="119">
        <f t="shared" si="1592"/>
        <v>1092</v>
      </c>
      <c r="U2590" s="21"/>
      <c r="V2590" s="50" t="s">
        <v>91</v>
      </c>
      <c r="W2590" s="23">
        <f t="shared" si="1587"/>
        <v>1572817</v>
      </c>
      <c r="X2590" s="23">
        <v>1574015</v>
      </c>
      <c r="Y2590" s="119">
        <f t="shared" si="1597"/>
        <v>1198</v>
      </c>
      <c r="Z2590" s="21"/>
      <c r="AA2590" s="50" t="s">
        <v>91</v>
      </c>
      <c r="AB2590" s="40">
        <f t="shared" si="1582"/>
        <v>1574015</v>
      </c>
      <c r="AC2590" s="132">
        <v>1574923</v>
      </c>
      <c r="AD2590" s="119">
        <f t="shared" si="1599"/>
        <v>908</v>
      </c>
      <c r="AE2590" s="21"/>
      <c r="AF2590" s="50" t="s">
        <v>91</v>
      </c>
      <c r="AG2590" s="40">
        <f>AC2590</f>
        <v>1574923</v>
      </c>
      <c r="AH2590" s="132">
        <v>1576319</v>
      </c>
      <c r="AI2590" s="119">
        <f t="shared" si="1598"/>
        <v>1396</v>
      </c>
    </row>
    <row r="2591" spans="2:35" x14ac:dyDescent="0.35">
      <c r="B2591" s="50" t="s">
        <v>94</v>
      </c>
      <c r="C2591" s="119"/>
      <c r="D2591" s="119"/>
      <c r="E2591" s="119">
        <f>SUM(E2584:E2590)</f>
        <v>1120</v>
      </c>
      <c r="F2591" s="21"/>
      <c r="G2591" s="50" t="s">
        <v>94</v>
      </c>
      <c r="H2591" s="23">
        <f t="shared" si="1572"/>
        <v>0</v>
      </c>
      <c r="I2591" s="119">
        <v>0</v>
      </c>
      <c r="J2591" s="119">
        <f>SUM(J2584:J2590)</f>
        <v>1873</v>
      </c>
      <c r="K2591" s="21"/>
      <c r="L2591" s="50" t="s">
        <v>94</v>
      </c>
      <c r="M2591" s="23">
        <f t="shared" si="1578"/>
        <v>0</v>
      </c>
      <c r="N2591" s="119"/>
      <c r="O2591" s="119">
        <f>SUM(O2584:O2590)</f>
        <v>2156</v>
      </c>
      <c r="P2591" s="21"/>
      <c r="Q2591" s="50" t="s">
        <v>94</v>
      </c>
      <c r="R2591" s="23">
        <f t="shared" si="1574"/>
        <v>0</v>
      </c>
      <c r="S2591" s="119">
        <v>0</v>
      </c>
      <c r="T2591" s="119">
        <f>SUM(T2584:T2590)</f>
        <v>2348</v>
      </c>
      <c r="U2591" s="21"/>
      <c r="V2591" s="50" t="s">
        <v>94</v>
      </c>
      <c r="W2591" s="23">
        <f t="shared" si="1587"/>
        <v>0</v>
      </c>
      <c r="X2591" s="23">
        <v>0</v>
      </c>
      <c r="Y2591" s="119">
        <f>SUM(Y2584:Y2590)</f>
        <v>2309</v>
      </c>
      <c r="Z2591" s="21"/>
      <c r="AA2591" s="50" t="s">
        <v>94</v>
      </c>
      <c r="AB2591" s="40">
        <f t="shared" si="1582"/>
        <v>0</v>
      </c>
      <c r="AC2591" s="119">
        <v>0</v>
      </c>
      <c r="AD2591" s="119">
        <f>SUM(AD2584:AD2590)</f>
        <v>2102</v>
      </c>
      <c r="AE2591" s="21"/>
      <c r="AF2591" s="50" t="s">
        <v>94</v>
      </c>
      <c r="AG2591" s="23">
        <f t="shared" ref="AG2591:AG2594" si="1600">AC2591</f>
        <v>0</v>
      </c>
      <c r="AH2591" s="119">
        <v>0</v>
      </c>
      <c r="AI2591" s="119">
        <f>SUM(AI2584:AI2590)</f>
        <v>2584</v>
      </c>
    </row>
    <row r="2592" spans="2:35" x14ac:dyDescent="0.35">
      <c r="B2592" s="50" t="s">
        <v>97</v>
      </c>
      <c r="C2592" s="132">
        <v>686963</v>
      </c>
      <c r="D2592" s="132">
        <v>687255</v>
      </c>
      <c r="E2592" s="119">
        <f>D2592-C2592</f>
        <v>292</v>
      </c>
      <c r="F2592" s="21"/>
      <c r="G2592" s="50" t="s">
        <v>97</v>
      </c>
      <c r="H2592" s="23">
        <f t="shared" si="1572"/>
        <v>687255</v>
      </c>
      <c r="I2592" s="132">
        <v>687581</v>
      </c>
      <c r="J2592" s="119">
        <f>I2592-H2592</f>
        <v>326</v>
      </c>
      <c r="K2592" s="21"/>
      <c r="L2592" s="50" t="s">
        <v>97</v>
      </c>
      <c r="M2592" s="23">
        <f t="shared" si="1578"/>
        <v>687581</v>
      </c>
      <c r="N2592" s="132">
        <v>687931</v>
      </c>
      <c r="O2592" s="119">
        <f>N2592-M2592</f>
        <v>350</v>
      </c>
      <c r="P2592" s="21"/>
      <c r="Q2592" s="50" t="s">
        <v>97</v>
      </c>
      <c r="R2592" s="23">
        <f t="shared" si="1574"/>
        <v>687931</v>
      </c>
      <c r="S2592" s="132">
        <v>688324</v>
      </c>
      <c r="T2592" s="119">
        <f>S2592-R2592</f>
        <v>393</v>
      </c>
      <c r="U2592" s="21"/>
      <c r="V2592" s="50" t="s">
        <v>97</v>
      </c>
      <c r="W2592" s="23">
        <f t="shared" si="1587"/>
        <v>688324</v>
      </c>
      <c r="X2592" s="23">
        <v>688671</v>
      </c>
      <c r="Y2592" s="119">
        <f>X2592-W2592</f>
        <v>347</v>
      </c>
      <c r="Z2592" s="21"/>
      <c r="AA2592" s="50" t="s">
        <v>97</v>
      </c>
      <c r="AB2592" s="40">
        <f t="shared" si="1582"/>
        <v>688671</v>
      </c>
      <c r="AC2592" s="132">
        <v>689089</v>
      </c>
      <c r="AD2592" s="119">
        <f>AC2592-AB2592</f>
        <v>418</v>
      </c>
      <c r="AE2592" s="21"/>
      <c r="AF2592" s="50" t="s">
        <v>97</v>
      </c>
      <c r="AG2592" s="23">
        <f t="shared" si="1600"/>
        <v>689089</v>
      </c>
      <c r="AH2592" s="132">
        <v>689434</v>
      </c>
      <c r="AI2592" s="119">
        <f>AH2592-AG2592</f>
        <v>345</v>
      </c>
    </row>
    <row r="2593" spans="2:35" x14ac:dyDescent="0.35">
      <c r="B2593" s="29" t="s">
        <v>130</v>
      </c>
      <c r="C2593" s="133"/>
      <c r="D2593" s="133"/>
      <c r="E2593" s="121">
        <f>E2592+E2591+E2583+E2574+E2573+E2572+E2571+E2570</f>
        <v>4998</v>
      </c>
      <c r="F2593" s="21"/>
      <c r="G2593" s="29" t="s">
        <v>130</v>
      </c>
      <c r="H2593" s="23">
        <f t="shared" si="1572"/>
        <v>0</v>
      </c>
      <c r="I2593" s="133">
        <v>0</v>
      </c>
      <c r="J2593" s="121">
        <f>J2592+J2591+J2583+J2574+J2573+J2572+J2571+J2570</f>
        <v>5393</v>
      </c>
      <c r="K2593" s="21"/>
      <c r="L2593" s="29" t="s">
        <v>130</v>
      </c>
      <c r="M2593" s="23">
        <f t="shared" si="1578"/>
        <v>0</v>
      </c>
      <c r="N2593" s="133"/>
      <c r="O2593" s="133">
        <f>O2592+O2591+O2583+O2574+O2573+O2572+O2571+O2570</f>
        <v>7032</v>
      </c>
      <c r="P2593" s="21"/>
      <c r="Q2593" s="29" t="s">
        <v>130</v>
      </c>
      <c r="R2593" s="23">
        <f t="shared" si="1574"/>
        <v>0</v>
      </c>
      <c r="S2593" s="133">
        <v>0</v>
      </c>
      <c r="T2593" s="121">
        <f>T2592+T2591+T2583+T2574+T2573+T2572+T2571+T2570</f>
        <v>7781</v>
      </c>
      <c r="U2593" s="21"/>
      <c r="V2593" s="29" t="s">
        <v>130</v>
      </c>
      <c r="W2593" s="23">
        <f t="shared" si="1587"/>
        <v>0</v>
      </c>
      <c r="X2593" s="133">
        <v>0</v>
      </c>
      <c r="Y2593" s="121">
        <f>Y2592+Y2591+Y2583+Y2574+Y2573+Y2572+Y2571+Y2570</f>
        <v>7270</v>
      </c>
      <c r="Z2593" s="21"/>
      <c r="AA2593" s="29" t="s">
        <v>130</v>
      </c>
      <c r="AB2593" s="40">
        <f t="shared" si="1582"/>
        <v>0</v>
      </c>
      <c r="AC2593" s="133">
        <v>0</v>
      </c>
      <c r="AD2593" s="121">
        <f>AD2592+AD2591+AD2583+AD2574+AD2573+AD2572+AD2571+AD2570</f>
        <v>6601</v>
      </c>
      <c r="AE2593" s="21"/>
      <c r="AF2593" s="29" t="s">
        <v>130</v>
      </c>
      <c r="AG2593" s="23">
        <f t="shared" si="1600"/>
        <v>0</v>
      </c>
      <c r="AH2593" s="133"/>
      <c r="AI2593" s="121">
        <f>AI2592+AI2591+AI2583+AI2574+AI2573+AI2572+AI2571+AI2570</f>
        <v>7390</v>
      </c>
    </row>
    <row r="2594" spans="2:35" x14ac:dyDescent="0.35">
      <c r="B2594" s="21"/>
      <c r="C2594" s="23">
        <f t="shared" ref="C2594" si="1601">AH2566</f>
        <v>0</v>
      </c>
      <c r="D2594" s="123"/>
      <c r="E2594" s="124">
        <f>E2593-E2576+471</f>
        <v>4809</v>
      </c>
      <c r="F2594" s="21"/>
      <c r="G2594" s="21"/>
      <c r="H2594" s="23">
        <f t="shared" si="1572"/>
        <v>0</v>
      </c>
      <c r="I2594" s="123">
        <v>0</v>
      </c>
      <c r="J2594" s="124">
        <f>J2593-J2576+471</f>
        <v>4294</v>
      </c>
      <c r="K2594" s="21"/>
      <c r="L2594" s="21"/>
      <c r="M2594" s="23">
        <f t="shared" si="1578"/>
        <v>0</v>
      </c>
      <c r="N2594" s="123"/>
      <c r="O2594" s="124">
        <f>O2593-O2576+471</f>
        <v>6073</v>
      </c>
      <c r="P2594" s="21"/>
      <c r="Q2594" s="21"/>
      <c r="R2594" s="23">
        <f t="shared" si="1574"/>
        <v>0</v>
      </c>
      <c r="S2594" s="123">
        <v>0</v>
      </c>
      <c r="T2594" s="124">
        <f>T2593-T2576+471</f>
        <v>6442</v>
      </c>
      <c r="U2594" s="21"/>
      <c r="V2594" s="21"/>
      <c r="W2594" s="23">
        <f t="shared" si="1587"/>
        <v>0</v>
      </c>
      <c r="X2594" s="123">
        <v>0</v>
      </c>
      <c r="Y2594" s="124">
        <f>Y2593-Y2576+471</f>
        <v>6221</v>
      </c>
      <c r="Z2594" s="21"/>
      <c r="AA2594" s="21"/>
      <c r="AB2594" s="21">
        <v>0</v>
      </c>
      <c r="AC2594" s="123">
        <v>0</v>
      </c>
      <c r="AD2594" s="124">
        <f>AD2593-AD2576+471</f>
        <v>5792</v>
      </c>
      <c r="AE2594" s="21"/>
      <c r="AF2594" s="21"/>
      <c r="AG2594" s="23">
        <f t="shared" si="1600"/>
        <v>0</v>
      </c>
      <c r="AH2594" s="123"/>
      <c r="AI2594" s="124">
        <f>AI2593-AI2576+471</f>
        <v>5981</v>
      </c>
    </row>
    <row r="2596" spans="2:35" x14ac:dyDescent="0.35">
      <c r="B2596" s="117" t="s">
        <v>114</v>
      </c>
      <c r="C2596" s="292" t="s">
        <v>1565</v>
      </c>
      <c r="D2596" s="293"/>
      <c r="E2596" s="294"/>
      <c r="F2596" s="21"/>
      <c r="G2596" s="117" t="s">
        <v>114</v>
      </c>
      <c r="H2596" s="292" t="s">
        <v>228</v>
      </c>
      <c r="I2596" s="293"/>
      <c r="J2596" s="294"/>
      <c r="K2596" s="21"/>
      <c r="L2596" s="117" t="s">
        <v>114</v>
      </c>
      <c r="M2596" s="292" t="s">
        <v>229</v>
      </c>
      <c r="N2596" s="293"/>
      <c r="O2596" s="294"/>
      <c r="P2596" s="21"/>
      <c r="Q2596" s="117" t="s">
        <v>114</v>
      </c>
      <c r="R2596" s="292" t="s">
        <v>230</v>
      </c>
      <c r="S2596" s="293"/>
      <c r="T2596" s="294"/>
      <c r="U2596" s="21"/>
      <c r="V2596" s="117" t="s">
        <v>114</v>
      </c>
      <c r="W2596" s="292" t="s">
        <v>1613</v>
      </c>
      <c r="X2596" s="293"/>
      <c r="Y2596" s="294"/>
      <c r="Z2596" s="21"/>
      <c r="AA2596" s="117" t="s">
        <v>114</v>
      </c>
      <c r="AB2596" s="292" t="s">
        <v>1614</v>
      </c>
      <c r="AC2596" s="293"/>
      <c r="AD2596" s="294"/>
      <c r="AE2596" s="21"/>
      <c r="AF2596" s="117" t="s">
        <v>114</v>
      </c>
      <c r="AG2596" s="292" t="s">
        <v>2217</v>
      </c>
      <c r="AH2596" s="293"/>
      <c r="AI2596" s="294"/>
    </row>
    <row r="2597" spans="2:35" x14ac:dyDescent="0.35">
      <c r="B2597" s="50"/>
      <c r="C2597" s="118" t="s">
        <v>81</v>
      </c>
      <c r="D2597" s="118" t="s">
        <v>82</v>
      </c>
      <c r="E2597" s="118" t="s">
        <v>95</v>
      </c>
      <c r="F2597" s="21"/>
      <c r="G2597" s="50"/>
      <c r="H2597" s="118" t="s">
        <v>81</v>
      </c>
      <c r="I2597" s="118" t="s">
        <v>82</v>
      </c>
      <c r="J2597" s="118" t="s">
        <v>95</v>
      </c>
      <c r="K2597" s="21"/>
      <c r="L2597" s="50"/>
      <c r="M2597" s="118" t="s">
        <v>81</v>
      </c>
      <c r="N2597" s="118" t="s">
        <v>82</v>
      </c>
      <c r="O2597" s="118" t="s">
        <v>95</v>
      </c>
      <c r="P2597" s="21"/>
      <c r="Q2597" s="50"/>
      <c r="R2597" s="118" t="s">
        <v>81</v>
      </c>
      <c r="S2597" s="118" t="s">
        <v>82</v>
      </c>
      <c r="T2597" s="118" t="s">
        <v>95</v>
      </c>
      <c r="U2597" s="21"/>
      <c r="V2597" s="50"/>
      <c r="W2597" s="118" t="s">
        <v>81</v>
      </c>
      <c r="X2597" s="118" t="s">
        <v>82</v>
      </c>
      <c r="Y2597" s="118" t="s">
        <v>95</v>
      </c>
      <c r="Z2597" s="21"/>
      <c r="AA2597" s="50"/>
      <c r="AB2597" s="118" t="s">
        <v>81</v>
      </c>
      <c r="AC2597" s="118" t="s">
        <v>82</v>
      </c>
      <c r="AD2597" s="118" t="s">
        <v>95</v>
      </c>
      <c r="AE2597" s="21"/>
      <c r="AF2597" s="50"/>
      <c r="AG2597" s="118" t="s">
        <v>81</v>
      </c>
      <c r="AH2597" s="118" t="s">
        <v>82</v>
      </c>
      <c r="AI2597" s="118" t="s">
        <v>95</v>
      </c>
    </row>
    <row r="2598" spans="2:35" x14ac:dyDescent="0.35">
      <c r="B2598" s="50" t="s">
        <v>92</v>
      </c>
      <c r="C2598" s="23">
        <v>560653</v>
      </c>
      <c r="D2598" s="23">
        <v>560774</v>
      </c>
      <c r="E2598" s="119">
        <f>D2598-C2598</f>
        <v>121</v>
      </c>
      <c r="F2598" s="21"/>
      <c r="G2598" s="50" t="s">
        <v>92</v>
      </c>
      <c r="H2598" s="23">
        <f>D2598</f>
        <v>560774</v>
      </c>
      <c r="I2598" s="23">
        <v>560886</v>
      </c>
      <c r="J2598" s="119">
        <f>I2598-H2598</f>
        <v>112</v>
      </c>
      <c r="K2598" s="21"/>
      <c r="L2598" s="50" t="s">
        <v>92</v>
      </c>
      <c r="M2598" s="23">
        <f>I2598</f>
        <v>560886</v>
      </c>
      <c r="N2598" s="23">
        <v>560982</v>
      </c>
      <c r="O2598" s="119">
        <f>(N2598-M2598)*10</f>
        <v>960</v>
      </c>
      <c r="P2598" s="21"/>
      <c r="Q2598" s="50" t="s">
        <v>92</v>
      </c>
      <c r="R2598" s="23">
        <f>N2598</f>
        <v>560982</v>
      </c>
      <c r="S2598" s="23">
        <v>560982</v>
      </c>
      <c r="T2598" s="119">
        <f>(S2598-R2598)*10</f>
        <v>0</v>
      </c>
      <c r="U2598" s="21"/>
      <c r="V2598" s="50" t="s">
        <v>92</v>
      </c>
      <c r="W2598" s="23">
        <f>S2598</f>
        <v>560982</v>
      </c>
      <c r="X2598" s="23">
        <v>560982</v>
      </c>
      <c r="Y2598" s="119">
        <f>(X2598-W2598)*10</f>
        <v>0</v>
      </c>
      <c r="Z2598" s="21"/>
      <c r="AA2598" s="50" t="s">
        <v>92</v>
      </c>
      <c r="AB2598" s="23">
        <f>X2598</f>
        <v>560982</v>
      </c>
      <c r="AC2598" s="23">
        <v>561091</v>
      </c>
      <c r="AD2598" s="119">
        <f>(AC2598-AB2598)*10</f>
        <v>1090</v>
      </c>
      <c r="AE2598" s="21"/>
      <c r="AF2598" s="50" t="s">
        <v>92</v>
      </c>
      <c r="AG2598" s="23">
        <f>AC2598</f>
        <v>561091</v>
      </c>
      <c r="AH2598" s="23">
        <v>561212</v>
      </c>
      <c r="AI2598" s="119">
        <f>(AH2598-AG2598)*10</f>
        <v>1210</v>
      </c>
    </row>
    <row r="2599" spans="2:35" x14ac:dyDescent="0.35">
      <c r="B2599" s="50" t="s">
        <v>6</v>
      </c>
      <c r="C2599" s="23">
        <v>454502</v>
      </c>
      <c r="D2599" s="23">
        <v>454695</v>
      </c>
      <c r="E2599" s="119">
        <f t="shared" ref="E2599:E2603" si="1602">D2599-C2599</f>
        <v>193</v>
      </c>
      <c r="F2599" s="21"/>
      <c r="G2599" s="50" t="s">
        <v>6</v>
      </c>
      <c r="H2599" s="23">
        <f t="shared" ref="H2599:H2622" si="1603">D2599</f>
        <v>454695</v>
      </c>
      <c r="I2599" s="23">
        <v>454903</v>
      </c>
      <c r="J2599" s="119">
        <f t="shared" ref="J2599:J2603" si="1604">I2599-H2599</f>
        <v>208</v>
      </c>
      <c r="K2599" s="21"/>
      <c r="L2599" s="50" t="s">
        <v>6</v>
      </c>
      <c r="M2599" s="23">
        <f t="shared" ref="M2599:M2622" si="1605">I2599</f>
        <v>454903</v>
      </c>
      <c r="N2599" s="23">
        <v>455048</v>
      </c>
      <c r="O2599" s="119">
        <f>N2599-M2599</f>
        <v>145</v>
      </c>
      <c r="P2599" s="21"/>
      <c r="Q2599" s="50" t="s">
        <v>6</v>
      </c>
      <c r="R2599" s="23">
        <f t="shared" ref="R2599:R2622" si="1606">N2599</f>
        <v>455048</v>
      </c>
      <c r="S2599" s="23">
        <v>455502</v>
      </c>
      <c r="T2599" s="119">
        <f>S2599-R2599</f>
        <v>454</v>
      </c>
      <c r="U2599" s="21"/>
      <c r="V2599" s="50" t="s">
        <v>6</v>
      </c>
      <c r="W2599" s="23">
        <f t="shared" ref="W2599:W2605" si="1607">S2599</f>
        <v>455502</v>
      </c>
      <c r="X2599" s="23">
        <v>456000</v>
      </c>
      <c r="Y2599" s="119">
        <f>X2599-W2599</f>
        <v>498</v>
      </c>
      <c r="Z2599" s="21"/>
      <c r="AA2599" s="50" t="s">
        <v>6</v>
      </c>
      <c r="AB2599" s="23">
        <f t="shared" ref="AB2599:AB2604" si="1608">X2599</f>
        <v>456000</v>
      </c>
      <c r="AC2599" s="23">
        <v>456466</v>
      </c>
      <c r="AD2599" s="119">
        <f>AC2599-AB2599</f>
        <v>466</v>
      </c>
      <c r="AE2599" s="21"/>
      <c r="AF2599" s="50" t="s">
        <v>6</v>
      </c>
      <c r="AG2599" s="23">
        <f t="shared" ref="AG2599:AG2607" si="1609">AC2599</f>
        <v>456466</v>
      </c>
      <c r="AH2599" s="23">
        <v>456961</v>
      </c>
      <c r="AI2599" s="119">
        <f>AH2599-AG2599</f>
        <v>495</v>
      </c>
    </row>
    <row r="2600" spans="2:35" x14ac:dyDescent="0.35">
      <c r="B2600" s="50" t="s">
        <v>103</v>
      </c>
      <c r="C2600" s="23">
        <v>376910</v>
      </c>
      <c r="D2600" s="23">
        <v>377651</v>
      </c>
      <c r="E2600" s="119">
        <f t="shared" si="1602"/>
        <v>741</v>
      </c>
      <c r="F2600" s="21"/>
      <c r="G2600" s="50" t="s">
        <v>103</v>
      </c>
      <c r="H2600" s="23">
        <f t="shared" si="1603"/>
        <v>377651</v>
      </c>
      <c r="I2600" s="23">
        <v>378387</v>
      </c>
      <c r="J2600" s="119">
        <f t="shared" si="1604"/>
        <v>736</v>
      </c>
      <c r="K2600" s="21"/>
      <c r="L2600" s="50" t="s">
        <v>103</v>
      </c>
      <c r="M2600" s="23">
        <f t="shared" si="1605"/>
        <v>378387</v>
      </c>
      <c r="N2600" s="23">
        <v>379127</v>
      </c>
      <c r="O2600" s="119">
        <f>N2600-M2600</f>
        <v>740</v>
      </c>
      <c r="P2600" s="21"/>
      <c r="Q2600" s="50" t="s">
        <v>103</v>
      </c>
      <c r="R2600" s="23">
        <f t="shared" si="1606"/>
        <v>379127</v>
      </c>
      <c r="S2600" s="23">
        <v>379751</v>
      </c>
      <c r="T2600" s="119">
        <f>S2600-R2600</f>
        <v>624</v>
      </c>
      <c r="U2600" s="21"/>
      <c r="V2600" s="50" t="s">
        <v>103</v>
      </c>
      <c r="W2600" s="23">
        <f t="shared" si="1607"/>
        <v>379751</v>
      </c>
      <c r="X2600" s="23">
        <v>380339</v>
      </c>
      <c r="Y2600" s="119">
        <f>X2600-W2600</f>
        <v>588</v>
      </c>
      <c r="Z2600" s="21"/>
      <c r="AA2600" s="50" t="s">
        <v>103</v>
      </c>
      <c r="AB2600" s="23">
        <f t="shared" si="1608"/>
        <v>380339</v>
      </c>
      <c r="AC2600" s="23">
        <v>380930</v>
      </c>
      <c r="AD2600" s="119">
        <f>AC2600-AB2600</f>
        <v>591</v>
      </c>
      <c r="AE2600" s="21"/>
      <c r="AF2600" s="50" t="s">
        <v>103</v>
      </c>
      <c r="AG2600" s="23">
        <f t="shared" si="1609"/>
        <v>380930</v>
      </c>
      <c r="AH2600" s="23">
        <v>381508</v>
      </c>
      <c r="AI2600" s="119">
        <f>AH2600-AG2600</f>
        <v>578</v>
      </c>
    </row>
    <row r="2601" spans="2:35" x14ac:dyDescent="0.35">
      <c r="B2601" s="28" t="s">
        <v>100</v>
      </c>
      <c r="C2601" s="23">
        <v>262685</v>
      </c>
      <c r="D2601" s="23">
        <v>262955</v>
      </c>
      <c r="E2601" s="119">
        <f t="shared" si="1602"/>
        <v>270</v>
      </c>
      <c r="F2601" s="21"/>
      <c r="G2601" s="28" t="s">
        <v>100</v>
      </c>
      <c r="H2601" s="23">
        <f t="shared" si="1603"/>
        <v>262955</v>
      </c>
      <c r="I2601" s="23">
        <v>263220</v>
      </c>
      <c r="J2601" s="119">
        <f t="shared" si="1604"/>
        <v>265</v>
      </c>
      <c r="K2601" s="21"/>
      <c r="L2601" s="28" t="s">
        <v>100</v>
      </c>
      <c r="M2601" s="23">
        <f t="shared" si="1605"/>
        <v>263220</v>
      </c>
      <c r="N2601" s="23">
        <v>263465</v>
      </c>
      <c r="O2601" s="119">
        <f>N2601-M2601</f>
        <v>245</v>
      </c>
      <c r="P2601" s="21"/>
      <c r="Q2601" s="28" t="s">
        <v>100</v>
      </c>
      <c r="R2601" s="23">
        <f t="shared" si="1606"/>
        <v>263465</v>
      </c>
      <c r="S2601" s="23">
        <v>263710</v>
      </c>
      <c r="T2601" s="119">
        <f>S2601-R2601</f>
        <v>245</v>
      </c>
      <c r="U2601" s="21"/>
      <c r="V2601" s="28" t="s">
        <v>100</v>
      </c>
      <c r="W2601" s="23">
        <f t="shared" si="1607"/>
        <v>263710</v>
      </c>
      <c r="X2601" s="23">
        <v>263960</v>
      </c>
      <c r="Y2601" s="119">
        <f>X2601-W2601</f>
        <v>250</v>
      </c>
      <c r="Z2601" s="21"/>
      <c r="AA2601" s="28" t="s">
        <v>100</v>
      </c>
      <c r="AB2601" s="23">
        <f t="shared" si="1608"/>
        <v>263960</v>
      </c>
      <c r="AC2601" s="23">
        <v>264210</v>
      </c>
      <c r="AD2601" s="119">
        <f>AC2601-AB2601</f>
        <v>250</v>
      </c>
      <c r="AE2601" s="21"/>
      <c r="AF2601" s="28" t="s">
        <v>100</v>
      </c>
      <c r="AG2601" s="23">
        <f t="shared" si="1609"/>
        <v>264210</v>
      </c>
      <c r="AH2601" s="23">
        <v>264460</v>
      </c>
      <c r="AI2601" s="119">
        <f>AH2601-AG2601</f>
        <v>250</v>
      </c>
    </row>
    <row r="2602" spans="2:35" x14ac:dyDescent="0.35">
      <c r="B2602" s="28" t="s">
        <v>1176</v>
      </c>
      <c r="C2602" s="23">
        <v>516</v>
      </c>
      <c r="D2602" s="23">
        <v>516</v>
      </c>
      <c r="E2602" s="119">
        <f t="shared" si="1602"/>
        <v>0</v>
      </c>
      <c r="F2602" s="21"/>
      <c r="G2602" s="28" t="s">
        <v>1176</v>
      </c>
      <c r="H2602" s="23">
        <f t="shared" si="1603"/>
        <v>516</v>
      </c>
      <c r="I2602" s="23">
        <v>516</v>
      </c>
      <c r="J2602" s="119">
        <f t="shared" si="1604"/>
        <v>0</v>
      </c>
      <c r="K2602" s="21"/>
      <c r="L2602" s="28" t="s">
        <v>1176</v>
      </c>
      <c r="M2602" s="23">
        <f t="shared" si="1605"/>
        <v>516</v>
      </c>
      <c r="N2602" s="23">
        <v>516</v>
      </c>
      <c r="O2602" s="119">
        <f>N2602-M2602</f>
        <v>0</v>
      </c>
      <c r="P2602" s="21"/>
      <c r="Q2602" s="28" t="s">
        <v>1176</v>
      </c>
      <c r="R2602" s="23">
        <f t="shared" si="1606"/>
        <v>516</v>
      </c>
      <c r="S2602" s="23">
        <v>516</v>
      </c>
      <c r="T2602" s="119">
        <f>S2602-R2602</f>
        <v>0</v>
      </c>
      <c r="U2602" s="21"/>
      <c r="V2602" s="28" t="s">
        <v>1176</v>
      </c>
      <c r="W2602" s="23">
        <f t="shared" si="1607"/>
        <v>516</v>
      </c>
      <c r="X2602" s="23">
        <v>516</v>
      </c>
      <c r="Y2602" s="119">
        <f>X2602-W2602</f>
        <v>0</v>
      </c>
      <c r="Z2602" s="21"/>
      <c r="AA2602" s="28" t="s">
        <v>1176</v>
      </c>
      <c r="AB2602" s="23">
        <f t="shared" si="1608"/>
        <v>516</v>
      </c>
      <c r="AC2602" s="23">
        <v>516</v>
      </c>
      <c r="AD2602" s="119">
        <f>AC2602-AB2602</f>
        <v>0</v>
      </c>
      <c r="AE2602" s="21"/>
      <c r="AF2602" s="28" t="s">
        <v>1176</v>
      </c>
      <c r="AG2602" s="23">
        <f t="shared" si="1609"/>
        <v>516</v>
      </c>
      <c r="AH2602" s="23">
        <v>516</v>
      </c>
      <c r="AI2602" s="119">
        <f>AH2602-AG2602</f>
        <v>0</v>
      </c>
    </row>
    <row r="2603" spans="2:35" x14ac:dyDescent="0.35">
      <c r="B2603" s="28" t="s">
        <v>1179</v>
      </c>
      <c r="C2603" s="23">
        <v>12279</v>
      </c>
      <c r="D2603" s="23">
        <v>12279</v>
      </c>
      <c r="E2603" s="119">
        <f t="shared" si="1602"/>
        <v>0</v>
      </c>
      <c r="F2603" s="21"/>
      <c r="G2603" s="28" t="s">
        <v>1179</v>
      </c>
      <c r="H2603" s="23">
        <f t="shared" si="1603"/>
        <v>12279</v>
      </c>
      <c r="I2603" s="23">
        <v>12279</v>
      </c>
      <c r="J2603" s="119">
        <f t="shared" si="1604"/>
        <v>0</v>
      </c>
      <c r="K2603" s="21"/>
      <c r="L2603" s="28" t="s">
        <v>1179</v>
      </c>
      <c r="M2603" s="23">
        <f t="shared" si="1605"/>
        <v>12279</v>
      </c>
      <c r="N2603" s="23">
        <v>12279</v>
      </c>
      <c r="O2603" s="119">
        <f>N2603-M2603</f>
        <v>0</v>
      </c>
      <c r="P2603" s="21"/>
      <c r="Q2603" s="28" t="s">
        <v>1179</v>
      </c>
      <c r="R2603" s="23">
        <f t="shared" si="1606"/>
        <v>12279</v>
      </c>
      <c r="S2603" s="23">
        <v>12279</v>
      </c>
      <c r="T2603" s="119">
        <f>S2603-R2603</f>
        <v>0</v>
      </c>
      <c r="U2603" s="21"/>
      <c r="V2603" s="28" t="s">
        <v>1179</v>
      </c>
      <c r="W2603" s="23">
        <f t="shared" si="1607"/>
        <v>12279</v>
      </c>
      <c r="X2603" s="23">
        <v>12279</v>
      </c>
      <c r="Y2603" s="119">
        <f>X2603-W2603</f>
        <v>0</v>
      </c>
      <c r="Z2603" s="21"/>
      <c r="AA2603" s="28" t="s">
        <v>1179</v>
      </c>
      <c r="AB2603" s="23">
        <f t="shared" si="1608"/>
        <v>12279</v>
      </c>
      <c r="AC2603" s="23">
        <v>12279</v>
      </c>
      <c r="AD2603" s="119">
        <f>AC2603-AB2603</f>
        <v>0</v>
      </c>
      <c r="AE2603" s="21"/>
      <c r="AF2603" s="28" t="s">
        <v>1179</v>
      </c>
      <c r="AG2603" s="23">
        <f t="shared" si="1609"/>
        <v>12279</v>
      </c>
      <c r="AH2603" s="23">
        <v>12279</v>
      </c>
      <c r="AI2603" s="119">
        <f>AH2603-AG2603</f>
        <v>0</v>
      </c>
    </row>
    <row r="2604" spans="2:35" x14ac:dyDescent="0.35">
      <c r="B2604" s="50" t="s">
        <v>3</v>
      </c>
      <c r="C2604" s="23">
        <v>436065</v>
      </c>
      <c r="D2604" s="23">
        <v>436246</v>
      </c>
      <c r="E2604" s="119">
        <f>(D2604-C2604)*10</f>
        <v>1810</v>
      </c>
      <c r="F2604" s="21"/>
      <c r="G2604" s="50" t="s">
        <v>3</v>
      </c>
      <c r="H2604" s="23">
        <f t="shared" si="1603"/>
        <v>436246</v>
      </c>
      <c r="I2604" s="23">
        <v>436387</v>
      </c>
      <c r="J2604" s="119">
        <f>(I2604-H2604)*10</f>
        <v>1410</v>
      </c>
      <c r="K2604" s="21"/>
      <c r="L2604" s="50" t="s">
        <v>3</v>
      </c>
      <c r="M2604" s="23">
        <f t="shared" si="1605"/>
        <v>436387</v>
      </c>
      <c r="N2604" s="23">
        <v>436537</v>
      </c>
      <c r="O2604" s="119">
        <f>(N2604-M2604)*10</f>
        <v>1500</v>
      </c>
      <c r="P2604" s="21"/>
      <c r="Q2604" s="50" t="s">
        <v>3</v>
      </c>
      <c r="R2604" s="23">
        <f t="shared" si="1606"/>
        <v>436537</v>
      </c>
      <c r="S2604" s="23">
        <v>436656</v>
      </c>
      <c r="T2604" s="119">
        <f>(S2604-R2604)*10</f>
        <v>1190</v>
      </c>
      <c r="U2604" s="21"/>
      <c r="V2604" s="50" t="s">
        <v>3</v>
      </c>
      <c r="W2604" s="23">
        <f t="shared" si="1607"/>
        <v>436656</v>
      </c>
      <c r="X2604" s="23">
        <v>436786</v>
      </c>
      <c r="Y2604" s="119">
        <f>(X2604-W2604)*10</f>
        <v>1300</v>
      </c>
      <c r="Z2604" s="21"/>
      <c r="AA2604" s="50" t="s">
        <v>3</v>
      </c>
      <c r="AB2604" s="23">
        <f t="shared" si="1608"/>
        <v>436786</v>
      </c>
      <c r="AC2604" s="23">
        <v>436917</v>
      </c>
      <c r="AD2604" s="119">
        <f>(AC2604-AB2604)*10</f>
        <v>1310</v>
      </c>
      <c r="AE2604" s="21"/>
      <c r="AF2604" s="50" t="s">
        <v>3</v>
      </c>
      <c r="AG2604" s="23">
        <f t="shared" si="1609"/>
        <v>436917</v>
      </c>
      <c r="AH2604" s="23">
        <v>437067</v>
      </c>
      <c r="AI2604" s="119">
        <f>(AH2604-AG2604)*10</f>
        <v>1500</v>
      </c>
    </row>
    <row r="2605" spans="2:35" x14ac:dyDescent="0.35">
      <c r="B2605" s="50" t="s">
        <v>83</v>
      </c>
      <c r="C2605" s="23">
        <v>34493</v>
      </c>
      <c r="D2605" s="23">
        <v>34497</v>
      </c>
      <c r="E2605" s="119">
        <f>D2605-C2605</f>
        <v>4</v>
      </c>
      <c r="F2605" s="21"/>
      <c r="G2605" s="50" t="s">
        <v>83</v>
      </c>
      <c r="H2605" s="23">
        <f t="shared" si="1603"/>
        <v>34497</v>
      </c>
      <c r="I2605" s="23">
        <v>34500</v>
      </c>
      <c r="J2605" s="119">
        <f t="shared" ref="J2605:J2610" si="1610">I2605-H2605</f>
        <v>3</v>
      </c>
      <c r="K2605" s="21"/>
      <c r="L2605" s="50" t="s">
        <v>83</v>
      </c>
      <c r="M2605" s="23">
        <f t="shared" si="1605"/>
        <v>34500</v>
      </c>
      <c r="N2605" s="23">
        <v>34506</v>
      </c>
      <c r="O2605" s="119">
        <f t="shared" ref="O2605:O2610" si="1611">N2605-M2605</f>
        <v>6</v>
      </c>
      <c r="P2605" s="21"/>
      <c r="Q2605" s="50" t="s">
        <v>83</v>
      </c>
      <c r="R2605" s="23">
        <f t="shared" si="1606"/>
        <v>34506</v>
      </c>
      <c r="S2605" s="23">
        <v>34513</v>
      </c>
      <c r="T2605" s="119">
        <f t="shared" ref="T2605:T2610" si="1612">S2605-R2605</f>
        <v>7</v>
      </c>
      <c r="U2605" s="21"/>
      <c r="V2605" s="50" t="s">
        <v>83</v>
      </c>
      <c r="W2605" s="23">
        <f t="shared" si="1607"/>
        <v>34513</v>
      </c>
      <c r="X2605" s="23">
        <v>34520</v>
      </c>
      <c r="Y2605" s="119">
        <f>X2605-W2605</f>
        <v>7</v>
      </c>
      <c r="Z2605" s="21"/>
      <c r="AA2605" s="50" t="s">
        <v>83</v>
      </c>
      <c r="AB2605" s="40">
        <f t="shared" ref="AB2605:AB2621" si="1613">X2605:X2629</f>
        <v>34520</v>
      </c>
      <c r="AC2605" s="23">
        <v>34525</v>
      </c>
      <c r="AD2605" s="132">
        <f t="shared" ref="AD2605:AD2610" si="1614">AC2605-AB2605</f>
        <v>5</v>
      </c>
      <c r="AE2605" s="21"/>
      <c r="AF2605" s="50" t="s">
        <v>83</v>
      </c>
      <c r="AG2605" s="23">
        <f t="shared" si="1609"/>
        <v>34525</v>
      </c>
      <c r="AH2605" s="23">
        <v>34531</v>
      </c>
      <c r="AI2605" s="119">
        <f t="shared" ref="AI2605:AI2610" si="1615">AH2605-AG2605</f>
        <v>6</v>
      </c>
    </row>
    <row r="2606" spans="2:35" x14ac:dyDescent="0.35">
      <c r="B2606" s="50" t="s">
        <v>84</v>
      </c>
      <c r="C2606" s="23">
        <v>69075</v>
      </c>
      <c r="D2606" s="23">
        <v>69075</v>
      </c>
      <c r="E2606" s="119">
        <f t="shared" ref="E2606:E2610" si="1616">D2606-C2606</f>
        <v>0</v>
      </c>
      <c r="F2606" s="21"/>
      <c r="G2606" s="50" t="s">
        <v>84</v>
      </c>
      <c r="H2606" s="23">
        <f t="shared" si="1603"/>
        <v>69075</v>
      </c>
      <c r="I2606" s="23">
        <v>69075</v>
      </c>
      <c r="J2606" s="119">
        <f t="shared" si="1610"/>
        <v>0</v>
      </c>
      <c r="K2606" s="21"/>
      <c r="L2606" s="50" t="s">
        <v>84</v>
      </c>
      <c r="M2606" s="23">
        <f t="shared" si="1605"/>
        <v>69075</v>
      </c>
      <c r="N2606" s="23">
        <v>69075</v>
      </c>
      <c r="O2606" s="119">
        <f t="shared" si="1611"/>
        <v>0</v>
      </c>
      <c r="P2606" s="21"/>
      <c r="Q2606" s="50" t="s">
        <v>84</v>
      </c>
      <c r="R2606" s="23">
        <f t="shared" si="1606"/>
        <v>69075</v>
      </c>
      <c r="S2606" s="23">
        <v>69081</v>
      </c>
      <c r="T2606" s="119">
        <f t="shared" si="1612"/>
        <v>6</v>
      </c>
      <c r="U2606" s="21"/>
      <c r="V2606" s="50" t="s">
        <v>84</v>
      </c>
      <c r="W2606" s="23">
        <f>S2606</f>
        <v>69081</v>
      </c>
      <c r="X2606" s="23">
        <v>69081</v>
      </c>
      <c r="Y2606" s="119">
        <f>X2606-W2606</f>
        <v>0</v>
      </c>
      <c r="Z2606" s="21"/>
      <c r="AA2606" s="50" t="s">
        <v>84</v>
      </c>
      <c r="AB2606" s="40">
        <f t="shared" si="1613"/>
        <v>69081</v>
      </c>
      <c r="AC2606" s="23">
        <v>69081</v>
      </c>
      <c r="AD2606" s="132">
        <f t="shared" si="1614"/>
        <v>0</v>
      </c>
      <c r="AE2606" s="21"/>
      <c r="AF2606" s="50" t="s">
        <v>84</v>
      </c>
      <c r="AG2606" s="23">
        <f t="shared" si="1609"/>
        <v>69081</v>
      </c>
      <c r="AH2606" s="23">
        <v>69089</v>
      </c>
      <c r="AI2606" s="119">
        <f t="shared" si="1615"/>
        <v>8</v>
      </c>
    </row>
    <row r="2607" spans="2:35" x14ac:dyDescent="0.35">
      <c r="B2607" s="50" t="s">
        <v>98</v>
      </c>
      <c r="C2607" s="23">
        <v>139852</v>
      </c>
      <c r="D2607" s="23">
        <v>139852</v>
      </c>
      <c r="E2607" s="119">
        <f t="shared" si="1616"/>
        <v>0</v>
      </c>
      <c r="F2607" s="21"/>
      <c r="G2607" s="50" t="s">
        <v>98</v>
      </c>
      <c r="H2607" s="23">
        <f t="shared" si="1603"/>
        <v>139852</v>
      </c>
      <c r="I2607" s="23">
        <v>139852</v>
      </c>
      <c r="J2607" s="119">
        <f t="shared" si="1610"/>
        <v>0</v>
      </c>
      <c r="K2607" s="21"/>
      <c r="L2607" s="50" t="s">
        <v>98</v>
      </c>
      <c r="M2607" s="23">
        <f t="shared" si="1605"/>
        <v>139852</v>
      </c>
      <c r="N2607" s="23">
        <v>139852</v>
      </c>
      <c r="O2607" s="119">
        <f t="shared" si="1611"/>
        <v>0</v>
      </c>
      <c r="P2607" s="21"/>
      <c r="Q2607" s="50" t="s">
        <v>98</v>
      </c>
      <c r="R2607" s="23">
        <f t="shared" si="1606"/>
        <v>139852</v>
      </c>
      <c r="S2607" s="23">
        <v>139852</v>
      </c>
      <c r="T2607" s="119">
        <f t="shared" si="1612"/>
        <v>0</v>
      </c>
      <c r="U2607" s="21"/>
      <c r="V2607" s="50" t="s">
        <v>98</v>
      </c>
      <c r="W2607" s="23">
        <f t="shared" ref="W2607:W2622" si="1617">S2607</f>
        <v>139852</v>
      </c>
      <c r="X2607" s="23">
        <v>139852</v>
      </c>
      <c r="Y2607" s="119">
        <f t="shared" ref="Y2607:Y2610" si="1618">X2607-W2607</f>
        <v>0</v>
      </c>
      <c r="Z2607" s="21"/>
      <c r="AA2607" s="50" t="s">
        <v>98</v>
      </c>
      <c r="AB2607" s="40">
        <f t="shared" si="1613"/>
        <v>139852</v>
      </c>
      <c r="AC2607" s="23">
        <v>139852</v>
      </c>
      <c r="AD2607" s="119">
        <f t="shared" si="1614"/>
        <v>0</v>
      </c>
      <c r="AE2607" s="21"/>
      <c r="AF2607" s="50" t="s">
        <v>98</v>
      </c>
      <c r="AG2607" s="23">
        <f t="shared" si="1609"/>
        <v>139852</v>
      </c>
      <c r="AH2607" s="23">
        <v>139852</v>
      </c>
      <c r="AI2607" s="119">
        <f t="shared" si="1615"/>
        <v>0</v>
      </c>
    </row>
    <row r="2608" spans="2:35" x14ac:dyDescent="0.35">
      <c r="B2608" s="50" t="s">
        <v>85</v>
      </c>
      <c r="C2608" s="23">
        <v>1082</v>
      </c>
      <c r="D2608" s="23">
        <v>1082</v>
      </c>
      <c r="E2608" s="119">
        <f t="shared" si="1616"/>
        <v>0</v>
      </c>
      <c r="F2608" s="21"/>
      <c r="G2608" s="50" t="s">
        <v>85</v>
      </c>
      <c r="H2608" s="23">
        <f t="shared" si="1603"/>
        <v>1082</v>
      </c>
      <c r="I2608" s="23">
        <v>1082</v>
      </c>
      <c r="J2608" s="119">
        <f t="shared" si="1610"/>
        <v>0</v>
      </c>
      <c r="K2608" s="21"/>
      <c r="L2608" s="50" t="s">
        <v>85</v>
      </c>
      <c r="M2608" s="23">
        <f t="shared" si="1605"/>
        <v>1082</v>
      </c>
      <c r="N2608" s="23">
        <v>1082</v>
      </c>
      <c r="O2608" s="119">
        <f t="shared" si="1611"/>
        <v>0</v>
      </c>
      <c r="P2608" s="21"/>
      <c r="Q2608" s="50" t="s">
        <v>85</v>
      </c>
      <c r="R2608" s="23">
        <f t="shared" si="1606"/>
        <v>1082</v>
      </c>
      <c r="S2608" s="23">
        <v>1082</v>
      </c>
      <c r="T2608" s="119">
        <f t="shared" si="1612"/>
        <v>0</v>
      </c>
      <c r="U2608" s="21"/>
      <c r="V2608" s="50" t="s">
        <v>85</v>
      </c>
      <c r="W2608" s="23">
        <f t="shared" si="1617"/>
        <v>1082</v>
      </c>
      <c r="X2608" s="23">
        <v>1082</v>
      </c>
      <c r="Y2608" s="132">
        <f>X2608-W2608</f>
        <v>0</v>
      </c>
      <c r="Z2608" s="21"/>
      <c r="AA2608" s="50" t="s">
        <v>85</v>
      </c>
      <c r="AB2608" s="40">
        <f t="shared" si="1613"/>
        <v>1082</v>
      </c>
      <c r="AC2608" s="23">
        <v>1082</v>
      </c>
      <c r="AD2608" s="119">
        <f t="shared" si="1614"/>
        <v>0</v>
      </c>
      <c r="AE2608" s="21"/>
      <c r="AF2608" s="50" t="s">
        <v>85</v>
      </c>
      <c r="AG2608" s="23">
        <f>AC2608</f>
        <v>1082</v>
      </c>
      <c r="AH2608" s="23">
        <v>1082</v>
      </c>
      <c r="AI2608" s="119">
        <f t="shared" si="1615"/>
        <v>0</v>
      </c>
    </row>
    <row r="2609" spans="2:35" x14ac:dyDescent="0.35">
      <c r="B2609" s="50" t="s">
        <v>86</v>
      </c>
      <c r="C2609" s="23">
        <v>32375</v>
      </c>
      <c r="D2609" s="23">
        <v>32609</v>
      </c>
      <c r="E2609" s="119">
        <f t="shared" si="1616"/>
        <v>234</v>
      </c>
      <c r="F2609" s="21"/>
      <c r="G2609" s="50" t="s">
        <v>86</v>
      </c>
      <c r="H2609" s="23">
        <f t="shared" si="1603"/>
        <v>32609</v>
      </c>
      <c r="I2609" s="23">
        <v>32803</v>
      </c>
      <c r="J2609" s="119">
        <f t="shared" si="1610"/>
        <v>194</v>
      </c>
      <c r="K2609" s="21"/>
      <c r="L2609" s="50" t="s">
        <v>86</v>
      </c>
      <c r="M2609" s="23">
        <f t="shared" si="1605"/>
        <v>32803</v>
      </c>
      <c r="N2609" s="23">
        <v>33005</v>
      </c>
      <c r="O2609" s="119">
        <f t="shared" si="1611"/>
        <v>202</v>
      </c>
      <c r="P2609" s="21"/>
      <c r="Q2609" s="50" t="s">
        <v>86</v>
      </c>
      <c r="R2609" s="23">
        <f t="shared" si="1606"/>
        <v>33005</v>
      </c>
      <c r="S2609" s="23">
        <v>33221</v>
      </c>
      <c r="T2609" s="119">
        <f t="shared" si="1612"/>
        <v>216</v>
      </c>
      <c r="U2609" s="21"/>
      <c r="V2609" s="50" t="s">
        <v>86</v>
      </c>
      <c r="W2609" s="23">
        <f t="shared" si="1617"/>
        <v>33221</v>
      </c>
      <c r="X2609" s="23">
        <v>33440</v>
      </c>
      <c r="Y2609" s="132">
        <f t="shared" si="1618"/>
        <v>219</v>
      </c>
      <c r="Z2609" s="21"/>
      <c r="AA2609" s="50" t="s">
        <v>86</v>
      </c>
      <c r="AB2609" s="40">
        <f t="shared" si="1613"/>
        <v>33440</v>
      </c>
      <c r="AC2609" s="23">
        <v>33688</v>
      </c>
      <c r="AD2609" s="119">
        <f t="shared" si="1614"/>
        <v>248</v>
      </c>
      <c r="AE2609" s="21"/>
      <c r="AF2609" s="50" t="s">
        <v>86</v>
      </c>
      <c r="AG2609" s="23">
        <f t="shared" ref="AG2609:AG2617" si="1619">AC2609</f>
        <v>33688</v>
      </c>
      <c r="AH2609" s="23">
        <v>33913</v>
      </c>
      <c r="AI2609" s="119">
        <f t="shared" si="1615"/>
        <v>225</v>
      </c>
    </row>
    <row r="2610" spans="2:35" x14ac:dyDescent="0.35">
      <c r="B2610" s="50" t="s">
        <v>2180</v>
      </c>
      <c r="C2610" s="23">
        <v>542</v>
      </c>
      <c r="D2610" s="23">
        <v>542</v>
      </c>
      <c r="E2610" s="132">
        <f t="shared" si="1616"/>
        <v>0</v>
      </c>
      <c r="F2610" s="21"/>
      <c r="G2610" s="50" t="s">
        <v>2180</v>
      </c>
      <c r="H2610" s="23">
        <f t="shared" si="1603"/>
        <v>542</v>
      </c>
      <c r="I2610" s="23">
        <v>542</v>
      </c>
      <c r="J2610" s="132">
        <f t="shared" si="1610"/>
        <v>0</v>
      </c>
      <c r="K2610" s="21"/>
      <c r="L2610" s="50" t="s">
        <v>2180</v>
      </c>
      <c r="M2610" s="23">
        <f t="shared" si="1605"/>
        <v>542</v>
      </c>
      <c r="N2610" s="23">
        <v>542</v>
      </c>
      <c r="O2610" s="132">
        <f t="shared" si="1611"/>
        <v>0</v>
      </c>
      <c r="P2610" s="21"/>
      <c r="Q2610" s="50" t="s">
        <v>2180</v>
      </c>
      <c r="R2610" s="23">
        <f t="shared" si="1606"/>
        <v>542</v>
      </c>
      <c r="S2610" s="23">
        <v>542</v>
      </c>
      <c r="T2610" s="132">
        <f t="shared" si="1612"/>
        <v>0</v>
      </c>
      <c r="U2610" s="21"/>
      <c r="V2610" s="50" t="s">
        <v>2180</v>
      </c>
      <c r="W2610" s="23">
        <f t="shared" si="1617"/>
        <v>542</v>
      </c>
      <c r="X2610" s="23">
        <v>542</v>
      </c>
      <c r="Y2610" s="132">
        <f t="shared" si="1618"/>
        <v>0</v>
      </c>
      <c r="Z2610" s="21"/>
      <c r="AA2610" s="50" t="s">
        <v>2180</v>
      </c>
      <c r="AB2610" s="40">
        <f t="shared" si="1613"/>
        <v>542</v>
      </c>
      <c r="AC2610" s="23">
        <v>542</v>
      </c>
      <c r="AD2610" s="132">
        <f t="shared" si="1614"/>
        <v>0</v>
      </c>
      <c r="AE2610" s="21"/>
      <c r="AF2610" s="50" t="s">
        <v>2180</v>
      </c>
      <c r="AG2610" s="23">
        <f t="shared" si="1619"/>
        <v>542</v>
      </c>
      <c r="AH2610" s="23">
        <v>542</v>
      </c>
      <c r="AI2610" s="132">
        <f t="shared" si="1615"/>
        <v>0</v>
      </c>
    </row>
    <row r="2611" spans="2:35" x14ac:dyDescent="0.35">
      <c r="B2611" s="50" t="s">
        <v>93</v>
      </c>
      <c r="C2611" s="23">
        <v>0</v>
      </c>
      <c r="D2611" s="40">
        <v>0</v>
      </c>
      <c r="E2611" s="132">
        <f>E2610+E2609+E2608+E2607+E2606+E2605+E2604</f>
        <v>2048</v>
      </c>
      <c r="F2611" s="21"/>
      <c r="G2611" s="50" t="s">
        <v>93</v>
      </c>
      <c r="H2611" s="23">
        <f t="shared" si="1603"/>
        <v>0</v>
      </c>
      <c r="I2611" s="40">
        <v>0</v>
      </c>
      <c r="J2611" s="132">
        <f>J2610+J2609+J2608+J2607+J2606+J2605+J2604</f>
        <v>1607</v>
      </c>
      <c r="K2611" s="21"/>
      <c r="L2611" s="50" t="s">
        <v>93</v>
      </c>
      <c r="M2611" s="23">
        <f t="shared" si="1605"/>
        <v>0</v>
      </c>
      <c r="N2611" s="40">
        <v>0</v>
      </c>
      <c r="O2611" s="132">
        <f>O2610+O2609+O2608+O2607+O2606+O2605+O2604</f>
        <v>1708</v>
      </c>
      <c r="P2611" s="21"/>
      <c r="Q2611" s="50" t="s">
        <v>93</v>
      </c>
      <c r="R2611" s="23">
        <f t="shared" si="1606"/>
        <v>0</v>
      </c>
      <c r="S2611" s="40">
        <v>0</v>
      </c>
      <c r="T2611" s="132">
        <f>T2610+T2609+T2608+T2607+T2606+T2605+T2604</f>
        <v>1419</v>
      </c>
      <c r="U2611" s="21"/>
      <c r="V2611" s="50" t="s">
        <v>93</v>
      </c>
      <c r="W2611" s="23">
        <f t="shared" si="1617"/>
        <v>0</v>
      </c>
      <c r="X2611" s="23">
        <v>0</v>
      </c>
      <c r="Y2611" s="132">
        <f>Y2610+Y2609+Y2608+Y2607+Y2606+Y2605+Y2604</f>
        <v>1526</v>
      </c>
      <c r="Z2611" s="21"/>
      <c r="AA2611" s="50" t="s">
        <v>93</v>
      </c>
      <c r="AB2611" s="40">
        <f t="shared" si="1613"/>
        <v>0</v>
      </c>
      <c r="AC2611" s="40">
        <v>0</v>
      </c>
      <c r="AD2611" s="132">
        <f>AD2610+AD2609+AD2608+AD2607+AD2606+AD2605+AD2604</f>
        <v>1563</v>
      </c>
      <c r="AE2611" s="21"/>
      <c r="AF2611" s="50" t="s">
        <v>93</v>
      </c>
      <c r="AG2611" s="23">
        <f t="shared" si="1619"/>
        <v>0</v>
      </c>
      <c r="AH2611" s="40">
        <v>0</v>
      </c>
      <c r="AI2611" s="132">
        <f>AI2610+AI2609+AI2608+AI2607+AI2606+AI2605+AI2604</f>
        <v>1739</v>
      </c>
    </row>
    <row r="2612" spans="2:35" x14ac:dyDescent="0.35">
      <c r="B2612" s="50" t="s">
        <v>87</v>
      </c>
      <c r="C2612" s="23">
        <v>1610114</v>
      </c>
      <c r="D2612" s="132">
        <v>1610114</v>
      </c>
      <c r="E2612" s="132">
        <f t="shared" ref="E2612:E2618" si="1620">D2612-C2612</f>
        <v>0</v>
      </c>
      <c r="F2612" s="21"/>
      <c r="G2612" s="50" t="s">
        <v>87</v>
      </c>
      <c r="H2612" s="23">
        <f t="shared" si="1603"/>
        <v>1610114</v>
      </c>
      <c r="I2612" s="132">
        <v>1610114</v>
      </c>
      <c r="J2612" s="132">
        <f t="shared" ref="J2612" si="1621">I2612-H2612</f>
        <v>0</v>
      </c>
      <c r="K2612" s="21"/>
      <c r="L2612" s="50" t="s">
        <v>87</v>
      </c>
      <c r="M2612" s="23">
        <f t="shared" si="1605"/>
        <v>1610114</v>
      </c>
      <c r="N2612" s="132">
        <v>1610114</v>
      </c>
      <c r="O2612" s="132">
        <f t="shared" ref="O2612:O2618" si="1622">N2612-M2612</f>
        <v>0</v>
      </c>
      <c r="P2612" s="21"/>
      <c r="Q2612" s="50" t="s">
        <v>87</v>
      </c>
      <c r="R2612" s="23">
        <f t="shared" si="1606"/>
        <v>1610114</v>
      </c>
      <c r="S2612" s="132">
        <v>1610114</v>
      </c>
      <c r="T2612" s="132">
        <f t="shared" ref="T2612:T2618" si="1623">S2612-R2612</f>
        <v>0</v>
      </c>
      <c r="U2612" s="21"/>
      <c r="V2612" s="50" t="s">
        <v>87</v>
      </c>
      <c r="W2612" s="23">
        <f t="shared" si="1617"/>
        <v>1610114</v>
      </c>
      <c r="X2612" s="23">
        <v>1610114</v>
      </c>
      <c r="Y2612" s="132">
        <f t="shared" ref="Y2612" si="1624">X2612-W2612</f>
        <v>0</v>
      </c>
      <c r="Z2612" s="21"/>
      <c r="AA2612" s="50" t="s">
        <v>87</v>
      </c>
      <c r="AB2612" s="40">
        <f t="shared" si="1613"/>
        <v>1610114</v>
      </c>
      <c r="AC2612" s="132">
        <v>1610114</v>
      </c>
      <c r="AD2612" s="132">
        <f t="shared" ref="AD2612:AD2614" si="1625">AC2612-AB2612</f>
        <v>0</v>
      </c>
      <c r="AE2612" s="21"/>
      <c r="AF2612" s="50" t="s">
        <v>87</v>
      </c>
      <c r="AG2612" s="23">
        <f t="shared" si="1619"/>
        <v>1610114</v>
      </c>
      <c r="AH2612" s="132">
        <v>1610114</v>
      </c>
      <c r="AI2612" s="132">
        <f t="shared" ref="AI2612" si="1626">AH2612-AG2612</f>
        <v>0</v>
      </c>
    </row>
    <row r="2613" spans="2:35" x14ac:dyDescent="0.35">
      <c r="B2613" s="50" t="s">
        <v>96</v>
      </c>
      <c r="C2613" s="23">
        <v>999574</v>
      </c>
      <c r="D2613" s="132">
        <v>999788</v>
      </c>
      <c r="E2613" s="132">
        <f t="shared" si="1620"/>
        <v>214</v>
      </c>
      <c r="F2613" s="21"/>
      <c r="G2613" s="50" t="s">
        <v>96</v>
      </c>
      <c r="H2613" s="23">
        <f t="shared" si="1603"/>
        <v>999788</v>
      </c>
      <c r="I2613" s="132">
        <v>999788</v>
      </c>
      <c r="J2613" s="132">
        <f>I2613-H2613</f>
        <v>0</v>
      </c>
      <c r="K2613" s="21"/>
      <c r="L2613" s="50" t="s">
        <v>96</v>
      </c>
      <c r="M2613" s="23">
        <f t="shared" si="1605"/>
        <v>999788</v>
      </c>
      <c r="N2613" s="132">
        <v>999788</v>
      </c>
      <c r="O2613" s="132">
        <f t="shared" si="1622"/>
        <v>0</v>
      </c>
      <c r="P2613" s="21"/>
      <c r="Q2613" s="50" t="s">
        <v>96</v>
      </c>
      <c r="R2613" s="23">
        <v>330</v>
      </c>
      <c r="S2613" s="132">
        <v>330</v>
      </c>
      <c r="T2613" s="132">
        <f>S2613-R2613</f>
        <v>0</v>
      </c>
      <c r="U2613" s="21"/>
      <c r="V2613" s="50" t="s">
        <v>96</v>
      </c>
      <c r="W2613" s="23">
        <f t="shared" si="1617"/>
        <v>330</v>
      </c>
      <c r="X2613" s="23">
        <v>569</v>
      </c>
      <c r="Y2613" s="132">
        <v>5</v>
      </c>
      <c r="Z2613" s="21"/>
      <c r="AA2613" s="50" t="s">
        <v>96</v>
      </c>
      <c r="AB2613" s="40">
        <f t="shared" si="1613"/>
        <v>569</v>
      </c>
      <c r="AC2613" s="132">
        <v>826</v>
      </c>
      <c r="AD2613" s="132">
        <f t="shared" si="1625"/>
        <v>257</v>
      </c>
      <c r="AE2613" s="21"/>
      <c r="AF2613" s="50" t="s">
        <v>96</v>
      </c>
      <c r="AG2613" s="23">
        <f t="shared" si="1619"/>
        <v>826</v>
      </c>
      <c r="AH2613" s="132">
        <v>1047</v>
      </c>
      <c r="AI2613" s="132">
        <f>AH2613-AG2613</f>
        <v>221</v>
      </c>
    </row>
    <row r="2614" spans="2:35" x14ac:dyDescent="0.35">
      <c r="B2614" s="50" t="s">
        <v>88</v>
      </c>
      <c r="C2614" s="23">
        <v>0</v>
      </c>
      <c r="D2614" s="119">
        <v>0</v>
      </c>
      <c r="E2614" s="119">
        <f t="shared" si="1620"/>
        <v>0</v>
      </c>
      <c r="F2614" s="21"/>
      <c r="G2614" s="50" t="s">
        <v>88</v>
      </c>
      <c r="H2614" s="23">
        <f t="shared" si="1603"/>
        <v>0</v>
      </c>
      <c r="I2614" s="119">
        <v>0</v>
      </c>
      <c r="J2614" s="119">
        <f t="shared" ref="J2614:J2618" si="1627">I2614-H2614</f>
        <v>0</v>
      </c>
      <c r="K2614" s="21"/>
      <c r="L2614" s="50" t="s">
        <v>88</v>
      </c>
      <c r="M2614" s="23">
        <f t="shared" si="1605"/>
        <v>0</v>
      </c>
      <c r="N2614" s="119">
        <v>0</v>
      </c>
      <c r="O2614" s="119">
        <f t="shared" si="1622"/>
        <v>0</v>
      </c>
      <c r="P2614" s="21"/>
      <c r="Q2614" s="50" t="s">
        <v>88</v>
      </c>
      <c r="R2614" s="23">
        <f t="shared" si="1606"/>
        <v>0</v>
      </c>
      <c r="S2614" s="119">
        <v>0</v>
      </c>
      <c r="T2614" s="119">
        <f t="shared" si="1623"/>
        <v>0</v>
      </c>
      <c r="U2614" s="21"/>
      <c r="V2614" s="50" t="s">
        <v>88</v>
      </c>
      <c r="W2614" s="23">
        <f t="shared" si="1617"/>
        <v>0</v>
      </c>
      <c r="X2614" s="23">
        <v>0</v>
      </c>
      <c r="Y2614" s="119">
        <f t="shared" ref="Y2614:Y2618" si="1628">X2614-W2614</f>
        <v>0</v>
      </c>
      <c r="Z2614" s="21"/>
      <c r="AA2614" s="50" t="s">
        <v>88</v>
      </c>
      <c r="AB2614" s="40">
        <f t="shared" si="1613"/>
        <v>0</v>
      </c>
      <c r="AC2614" s="119">
        <v>0</v>
      </c>
      <c r="AD2614" s="119">
        <f t="shared" si="1625"/>
        <v>0</v>
      </c>
      <c r="AE2614" s="21"/>
      <c r="AF2614" s="50" t="s">
        <v>88</v>
      </c>
      <c r="AG2614" s="23">
        <f t="shared" si="1619"/>
        <v>0</v>
      </c>
      <c r="AH2614" s="119">
        <v>0</v>
      </c>
      <c r="AI2614" s="119">
        <f t="shared" ref="AI2614:AI2618" si="1629">AH2614-AG2614</f>
        <v>0</v>
      </c>
    </row>
    <row r="2615" spans="2:35" x14ac:dyDescent="0.35">
      <c r="B2615" s="50" t="s">
        <v>108</v>
      </c>
      <c r="C2615" s="23">
        <v>35790</v>
      </c>
      <c r="D2615" s="119">
        <v>35790</v>
      </c>
      <c r="E2615" s="119">
        <f t="shared" si="1620"/>
        <v>0</v>
      </c>
      <c r="F2615" s="21"/>
      <c r="G2615" s="50" t="s">
        <v>108</v>
      </c>
      <c r="H2615" s="23">
        <v>3579</v>
      </c>
      <c r="I2615" s="119">
        <v>3579</v>
      </c>
      <c r="J2615" s="119">
        <f t="shared" si="1627"/>
        <v>0</v>
      </c>
      <c r="K2615" s="21"/>
      <c r="L2615" s="50" t="s">
        <v>108</v>
      </c>
      <c r="M2615" s="23">
        <v>3579</v>
      </c>
      <c r="N2615" s="119">
        <v>3579</v>
      </c>
      <c r="O2615" s="119">
        <f t="shared" si="1622"/>
        <v>0</v>
      </c>
      <c r="P2615" s="21"/>
      <c r="Q2615" s="50" t="s">
        <v>108</v>
      </c>
      <c r="R2615" s="23">
        <f t="shared" si="1606"/>
        <v>3579</v>
      </c>
      <c r="S2615" s="119">
        <v>3579</v>
      </c>
      <c r="T2615" s="119">
        <f t="shared" si="1623"/>
        <v>0</v>
      </c>
      <c r="U2615" s="21"/>
      <c r="V2615" s="50" t="s">
        <v>108</v>
      </c>
      <c r="W2615" s="23">
        <f t="shared" si="1617"/>
        <v>3579</v>
      </c>
      <c r="X2615" s="23">
        <v>3579</v>
      </c>
      <c r="Y2615" s="119">
        <f t="shared" si="1628"/>
        <v>0</v>
      </c>
      <c r="Z2615" s="21"/>
      <c r="AA2615" s="50" t="s">
        <v>108</v>
      </c>
      <c r="AB2615" s="40">
        <f t="shared" si="1613"/>
        <v>3579</v>
      </c>
      <c r="AC2615" s="119">
        <v>3580</v>
      </c>
      <c r="AD2615" s="132">
        <f>AC2615-AB2615</f>
        <v>1</v>
      </c>
      <c r="AE2615" s="21"/>
      <c r="AF2615" s="50" t="s">
        <v>108</v>
      </c>
      <c r="AG2615" s="23">
        <f t="shared" si="1619"/>
        <v>3580</v>
      </c>
      <c r="AH2615" s="119">
        <v>3580</v>
      </c>
      <c r="AI2615" s="119">
        <f t="shared" si="1629"/>
        <v>0</v>
      </c>
    </row>
    <row r="2616" spans="2:35" x14ac:dyDescent="0.35">
      <c r="B2616" s="50" t="s">
        <v>89</v>
      </c>
      <c r="C2616" s="23">
        <v>808671</v>
      </c>
      <c r="D2616" s="119">
        <v>809246</v>
      </c>
      <c r="E2616" s="119">
        <f t="shared" si="1620"/>
        <v>575</v>
      </c>
      <c r="F2616" s="21"/>
      <c r="G2616" s="50" t="s">
        <v>89</v>
      </c>
      <c r="H2616" s="23">
        <f t="shared" si="1603"/>
        <v>809246</v>
      </c>
      <c r="I2616" s="119">
        <v>809767</v>
      </c>
      <c r="J2616" s="119">
        <f t="shared" si="1627"/>
        <v>521</v>
      </c>
      <c r="K2616" s="21"/>
      <c r="L2616" s="50" t="s">
        <v>89</v>
      </c>
      <c r="M2616" s="23">
        <f t="shared" si="1605"/>
        <v>809767</v>
      </c>
      <c r="N2616" s="119">
        <v>810289</v>
      </c>
      <c r="O2616" s="119">
        <f t="shared" si="1622"/>
        <v>522</v>
      </c>
      <c r="P2616" s="21"/>
      <c r="Q2616" s="50" t="s">
        <v>89</v>
      </c>
      <c r="R2616" s="23">
        <f t="shared" si="1606"/>
        <v>810289</v>
      </c>
      <c r="S2616" s="119">
        <v>810685</v>
      </c>
      <c r="T2616" s="119">
        <f t="shared" si="1623"/>
        <v>396</v>
      </c>
      <c r="U2616" s="21"/>
      <c r="V2616" s="50" t="s">
        <v>89</v>
      </c>
      <c r="W2616" s="23">
        <f t="shared" si="1617"/>
        <v>810685</v>
      </c>
      <c r="X2616" s="23">
        <v>811081</v>
      </c>
      <c r="Y2616" s="119">
        <f t="shared" si="1628"/>
        <v>396</v>
      </c>
      <c r="Z2616" s="21"/>
      <c r="AA2616" s="50" t="s">
        <v>89</v>
      </c>
      <c r="AB2616" s="40">
        <f t="shared" si="1613"/>
        <v>811081</v>
      </c>
      <c r="AC2616" s="119">
        <v>811467</v>
      </c>
      <c r="AD2616" s="119">
        <f t="shared" ref="AD2616:AD2618" si="1630">AC2616-AB2616</f>
        <v>386</v>
      </c>
      <c r="AE2616" s="21"/>
      <c r="AF2616" s="50" t="s">
        <v>89</v>
      </c>
      <c r="AG2616" s="23">
        <f t="shared" si="1619"/>
        <v>811467</v>
      </c>
      <c r="AH2616" s="119">
        <v>811919</v>
      </c>
      <c r="AI2616" s="119">
        <f t="shared" si="1629"/>
        <v>452</v>
      </c>
    </row>
    <row r="2617" spans="2:35" x14ac:dyDescent="0.35">
      <c r="B2617" s="50" t="s">
        <v>90</v>
      </c>
      <c r="C2617" s="23">
        <v>460773</v>
      </c>
      <c r="D2617" s="132">
        <v>461065</v>
      </c>
      <c r="E2617" s="119">
        <f t="shared" si="1620"/>
        <v>292</v>
      </c>
      <c r="F2617" s="21"/>
      <c r="G2617" s="50" t="s">
        <v>90</v>
      </c>
      <c r="H2617" s="40">
        <f>D2617</f>
        <v>461065</v>
      </c>
      <c r="I2617" s="132">
        <v>461264</v>
      </c>
      <c r="J2617" s="119">
        <f t="shared" si="1627"/>
        <v>199</v>
      </c>
      <c r="K2617" s="21"/>
      <c r="L2617" s="50" t="s">
        <v>90</v>
      </c>
      <c r="M2617" s="23">
        <f t="shared" si="1605"/>
        <v>461264</v>
      </c>
      <c r="N2617" s="132">
        <v>461338</v>
      </c>
      <c r="O2617" s="119">
        <f t="shared" si="1622"/>
        <v>74</v>
      </c>
      <c r="P2617" s="21"/>
      <c r="Q2617" s="50" t="s">
        <v>90</v>
      </c>
      <c r="R2617" s="23">
        <f t="shared" si="1606"/>
        <v>461338</v>
      </c>
      <c r="S2617" s="132">
        <v>461338</v>
      </c>
      <c r="T2617" s="132">
        <f>S2617-R2617</f>
        <v>0</v>
      </c>
      <c r="U2617" s="21"/>
      <c r="V2617" s="50" t="s">
        <v>90</v>
      </c>
      <c r="W2617" s="23">
        <f t="shared" si="1617"/>
        <v>461338</v>
      </c>
      <c r="X2617" s="23">
        <v>461338</v>
      </c>
      <c r="Y2617" s="119">
        <f t="shared" si="1628"/>
        <v>0</v>
      </c>
      <c r="Z2617" s="21"/>
      <c r="AA2617" s="50" t="s">
        <v>90</v>
      </c>
      <c r="AB2617" s="40">
        <f t="shared" si="1613"/>
        <v>461338</v>
      </c>
      <c r="AC2617" s="132">
        <v>461338</v>
      </c>
      <c r="AD2617" s="119">
        <f t="shared" si="1630"/>
        <v>0</v>
      </c>
      <c r="AE2617" s="21"/>
      <c r="AF2617" s="50" t="s">
        <v>90</v>
      </c>
      <c r="AG2617" s="23">
        <f t="shared" si="1619"/>
        <v>461338</v>
      </c>
      <c r="AH2617" s="132">
        <v>461338</v>
      </c>
      <c r="AI2617" s="119">
        <f t="shared" si="1629"/>
        <v>0</v>
      </c>
    </row>
    <row r="2618" spans="2:35" x14ac:dyDescent="0.35">
      <c r="B2618" s="50" t="s">
        <v>91</v>
      </c>
      <c r="C2618" s="23">
        <v>1576319</v>
      </c>
      <c r="D2618" s="132">
        <v>1577582</v>
      </c>
      <c r="E2618" s="119">
        <f t="shared" si="1620"/>
        <v>1263</v>
      </c>
      <c r="F2618" s="21"/>
      <c r="G2618" s="50" t="s">
        <v>91</v>
      </c>
      <c r="H2618" s="23">
        <f t="shared" si="1603"/>
        <v>1577582</v>
      </c>
      <c r="I2618" s="132">
        <v>1578605</v>
      </c>
      <c r="J2618" s="132">
        <f t="shared" si="1627"/>
        <v>1023</v>
      </c>
      <c r="K2618" s="21"/>
      <c r="L2618" s="50" t="s">
        <v>91</v>
      </c>
      <c r="M2618" s="23">
        <f t="shared" si="1605"/>
        <v>1578605</v>
      </c>
      <c r="N2618" s="132">
        <v>1579911</v>
      </c>
      <c r="O2618" s="119">
        <f t="shared" si="1622"/>
        <v>1306</v>
      </c>
      <c r="P2618" s="21"/>
      <c r="Q2618" s="50" t="s">
        <v>91</v>
      </c>
      <c r="R2618" s="23">
        <f t="shared" si="1606"/>
        <v>1579911</v>
      </c>
      <c r="S2618" s="132">
        <v>1580866</v>
      </c>
      <c r="T2618" s="119">
        <f t="shared" si="1623"/>
        <v>955</v>
      </c>
      <c r="U2618" s="21"/>
      <c r="V2618" s="50" t="s">
        <v>91</v>
      </c>
      <c r="W2618" s="23">
        <f t="shared" si="1617"/>
        <v>1580866</v>
      </c>
      <c r="X2618" s="23">
        <v>1581923</v>
      </c>
      <c r="Y2618" s="119">
        <f t="shared" si="1628"/>
        <v>1057</v>
      </c>
      <c r="Z2618" s="21"/>
      <c r="AA2618" s="50" t="s">
        <v>91</v>
      </c>
      <c r="AB2618" s="40">
        <f t="shared" si="1613"/>
        <v>1581923</v>
      </c>
      <c r="AC2618" s="132">
        <v>1582718</v>
      </c>
      <c r="AD2618" s="119">
        <f t="shared" si="1630"/>
        <v>795</v>
      </c>
      <c r="AE2618" s="21"/>
      <c r="AF2618" s="50" t="s">
        <v>91</v>
      </c>
      <c r="AG2618" s="40">
        <f>AC2618</f>
        <v>1582718</v>
      </c>
      <c r="AH2618" s="132">
        <v>1583740</v>
      </c>
      <c r="AI2618" s="119">
        <f t="shared" si="1629"/>
        <v>1022</v>
      </c>
    </row>
    <row r="2619" spans="2:35" x14ac:dyDescent="0.35">
      <c r="B2619" s="50" t="s">
        <v>94</v>
      </c>
      <c r="C2619" s="23">
        <v>0</v>
      </c>
      <c r="D2619" s="119">
        <v>0</v>
      </c>
      <c r="E2619" s="119">
        <f>SUM(E2612:E2618)</f>
        <v>2344</v>
      </c>
      <c r="F2619" s="21"/>
      <c r="G2619" s="50" t="s">
        <v>94</v>
      </c>
      <c r="H2619" s="23">
        <f t="shared" si="1603"/>
        <v>0</v>
      </c>
      <c r="I2619" s="119">
        <v>0</v>
      </c>
      <c r="J2619" s="119">
        <f>SUM(J2612:J2618)</f>
        <v>1743</v>
      </c>
      <c r="K2619" s="21"/>
      <c r="L2619" s="50" t="s">
        <v>94</v>
      </c>
      <c r="M2619" s="23">
        <f t="shared" si="1605"/>
        <v>0</v>
      </c>
      <c r="N2619" s="119">
        <v>0</v>
      </c>
      <c r="O2619" s="119">
        <f>SUM(O2612:O2618)</f>
        <v>1902</v>
      </c>
      <c r="P2619" s="21"/>
      <c r="Q2619" s="50" t="s">
        <v>94</v>
      </c>
      <c r="R2619" s="23">
        <f t="shared" si="1606"/>
        <v>0</v>
      </c>
      <c r="S2619" s="119">
        <v>0</v>
      </c>
      <c r="T2619" s="119">
        <f>SUM(T2612:T2618)</f>
        <v>1351</v>
      </c>
      <c r="U2619" s="21"/>
      <c r="V2619" s="50" t="s">
        <v>94</v>
      </c>
      <c r="W2619" s="23">
        <f t="shared" si="1617"/>
        <v>0</v>
      </c>
      <c r="X2619" s="23">
        <v>0</v>
      </c>
      <c r="Y2619" s="119">
        <f>SUM(Y2612:Y2618)</f>
        <v>1458</v>
      </c>
      <c r="Z2619" s="21"/>
      <c r="AA2619" s="50" t="s">
        <v>94</v>
      </c>
      <c r="AB2619" s="40">
        <f t="shared" si="1613"/>
        <v>0</v>
      </c>
      <c r="AC2619" s="119">
        <v>0</v>
      </c>
      <c r="AD2619" s="119">
        <f>SUM(AD2612:AD2618)</f>
        <v>1439</v>
      </c>
      <c r="AE2619" s="21"/>
      <c r="AF2619" s="50" t="s">
        <v>94</v>
      </c>
      <c r="AG2619" s="23">
        <f t="shared" ref="AG2619:AG2622" si="1631">AC2619</f>
        <v>0</v>
      </c>
      <c r="AH2619" s="119">
        <v>0</v>
      </c>
      <c r="AI2619" s="119">
        <f>SUM(AI2612:AI2618)</f>
        <v>1695</v>
      </c>
    </row>
    <row r="2620" spans="2:35" x14ac:dyDescent="0.35">
      <c r="B2620" s="50" t="s">
        <v>97</v>
      </c>
      <c r="C2620" s="23">
        <v>689434</v>
      </c>
      <c r="D2620" s="132">
        <v>689794</v>
      </c>
      <c r="E2620" s="119">
        <f>D2620-C2620</f>
        <v>360</v>
      </c>
      <c r="F2620" s="21"/>
      <c r="G2620" s="50" t="s">
        <v>97</v>
      </c>
      <c r="H2620" s="23">
        <f t="shared" si="1603"/>
        <v>689794</v>
      </c>
      <c r="I2620" s="132">
        <v>690095</v>
      </c>
      <c r="J2620" s="119">
        <f>I2620-H2620</f>
        <v>301</v>
      </c>
      <c r="K2620" s="21"/>
      <c r="L2620" s="50" t="s">
        <v>97</v>
      </c>
      <c r="M2620" s="23">
        <f t="shared" si="1605"/>
        <v>690095</v>
      </c>
      <c r="N2620" s="132">
        <v>690462</v>
      </c>
      <c r="O2620" s="119">
        <f>N2620-M2620</f>
        <v>367</v>
      </c>
      <c r="P2620" s="21"/>
      <c r="Q2620" s="50" t="s">
        <v>97</v>
      </c>
      <c r="R2620" s="23">
        <f t="shared" si="1606"/>
        <v>690462</v>
      </c>
      <c r="S2620" s="132">
        <v>690899</v>
      </c>
      <c r="T2620" s="119">
        <f>S2620-R2620</f>
        <v>437</v>
      </c>
      <c r="U2620" s="21"/>
      <c r="V2620" s="50" t="s">
        <v>97</v>
      </c>
      <c r="W2620" s="23">
        <f t="shared" si="1617"/>
        <v>690899</v>
      </c>
      <c r="X2620" s="23">
        <v>691314</v>
      </c>
      <c r="Y2620" s="119">
        <f>X2620-W2620</f>
        <v>415</v>
      </c>
      <c r="Z2620" s="21"/>
      <c r="AA2620" s="50" t="s">
        <v>97</v>
      </c>
      <c r="AB2620" s="40">
        <f t="shared" si="1613"/>
        <v>691314</v>
      </c>
      <c r="AC2620" s="132">
        <v>691667</v>
      </c>
      <c r="AD2620" s="119">
        <f>AC2620-AB2620</f>
        <v>353</v>
      </c>
      <c r="AE2620" s="21"/>
      <c r="AF2620" s="50" t="s">
        <v>97</v>
      </c>
      <c r="AG2620" s="23">
        <f t="shared" si="1631"/>
        <v>691667</v>
      </c>
      <c r="AH2620" s="132">
        <v>692012</v>
      </c>
      <c r="AI2620" s="119">
        <f>AH2620-AG2620</f>
        <v>345</v>
      </c>
    </row>
    <row r="2621" spans="2:35" x14ac:dyDescent="0.35">
      <c r="B2621" s="29" t="s">
        <v>130</v>
      </c>
      <c r="C2621" s="23">
        <v>0</v>
      </c>
      <c r="D2621" s="133"/>
      <c r="E2621" s="121">
        <f>E2620+E2619+E2611+E2602+E2601+E2600+E2599+E2598</f>
        <v>6077</v>
      </c>
      <c r="F2621" s="21"/>
      <c r="G2621" s="29" t="s">
        <v>130</v>
      </c>
      <c r="H2621" s="23">
        <f t="shared" si="1603"/>
        <v>0</v>
      </c>
      <c r="I2621" s="133">
        <v>0</v>
      </c>
      <c r="J2621" s="121">
        <f>J2620+J2619+J2611+J2602+J2601+J2600+J2599+J2598</f>
        <v>4972</v>
      </c>
      <c r="K2621" s="21"/>
      <c r="L2621" s="29" t="s">
        <v>130</v>
      </c>
      <c r="M2621" s="23">
        <f t="shared" si="1605"/>
        <v>0</v>
      </c>
      <c r="N2621" s="133">
        <v>0</v>
      </c>
      <c r="O2621" s="133">
        <f>O2620+O2619+O2611+O2602+O2601+O2600+O2599+O2598</f>
        <v>6067</v>
      </c>
      <c r="P2621" s="21"/>
      <c r="Q2621" s="29" t="s">
        <v>130</v>
      </c>
      <c r="R2621" s="23">
        <f t="shared" si="1606"/>
        <v>0</v>
      </c>
      <c r="S2621" s="133">
        <v>0</v>
      </c>
      <c r="T2621" s="121">
        <f>T2620+T2619+T2611+T2602+T2601+T2600+T2599+T2598</f>
        <v>4530</v>
      </c>
      <c r="U2621" s="21"/>
      <c r="V2621" s="29" t="s">
        <v>130</v>
      </c>
      <c r="W2621" s="23">
        <f t="shared" si="1617"/>
        <v>0</v>
      </c>
      <c r="X2621" s="133">
        <v>0</v>
      </c>
      <c r="Y2621" s="121">
        <f>Y2620+Y2619+Y2611+Y2602+Y2601+Y2600+Y2599+Y2598</f>
        <v>4735</v>
      </c>
      <c r="Z2621" s="21"/>
      <c r="AA2621" s="29" t="s">
        <v>130</v>
      </c>
      <c r="AB2621" s="40">
        <f t="shared" si="1613"/>
        <v>0</v>
      </c>
      <c r="AC2621" s="133">
        <v>0</v>
      </c>
      <c r="AD2621" s="121">
        <f>AD2620+AD2619+AD2611+AD2602+AD2601+AD2600+AD2599+AD2598</f>
        <v>5752</v>
      </c>
      <c r="AE2621" s="21"/>
      <c r="AF2621" s="29" t="s">
        <v>130</v>
      </c>
      <c r="AG2621" s="23">
        <f t="shared" si="1631"/>
        <v>0</v>
      </c>
      <c r="AH2621" s="133">
        <v>0</v>
      </c>
      <c r="AI2621" s="121">
        <f>AI2620+AI2619+AI2611+AI2602+AI2601+AI2600+AI2599+AI2598</f>
        <v>6312</v>
      </c>
    </row>
    <row r="2622" spans="2:35" x14ac:dyDescent="0.35">
      <c r="B2622" s="21"/>
      <c r="C2622" s="23">
        <v>0</v>
      </c>
      <c r="D2622" s="123"/>
      <c r="E2622" s="124">
        <f>E2621-E2604+471</f>
        <v>4738</v>
      </c>
      <c r="F2622" s="21"/>
      <c r="G2622" s="21"/>
      <c r="H2622" s="23">
        <f t="shared" si="1603"/>
        <v>0</v>
      </c>
      <c r="I2622" s="123">
        <v>0</v>
      </c>
      <c r="J2622" s="124">
        <f>J2621-J2604+471</f>
        <v>4033</v>
      </c>
      <c r="K2622" s="21"/>
      <c r="L2622" s="21"/>
      <c r="M2622" s="23">
        <f t="shared" si="1605"/>
        <v>0</v>
      </c>
      <c r="N2622" s="123">
        <v>0</v>
      </c>
      <c r="O2622" s="124">
        <f>O2621-O2604+471</f>
        <v>5038</v>
      </c>
      <c r="P2622" s="21"/>
      <c r="Q2622" s="21"/>
      <c r="R2622" s="23">
        <f t="shared" si="1606"/>
        <v>0</v>
      </c>
      <c r="S2622" s="123">
        <v>0</v>
      </c>
      <c r="T2622" s="124">
        <f>T2621-T2604+471</f>
        <v>3811</v>
      </c>
      <c r="U2622" s="21"/>
      <c r="V2622" s="21"/>
      <c r="W2622" s="23">
        <f t="shared" si="1617"/>
        <v>0</v>
      </c>
      <c r="X2622" s="123">
        <v>0</v>
      </c>
      <c r="Y2622" s="124">
        <f>Y2621-Y2604+471</f>
        <v>3906</v>
      </c>
      <c r="Z2622" s="21"/>
      <c r="AA2622" s="21"/>
      <c r="AB2622" s="21">
        <v>0</v>
      </c>
      <c r="AC2622" s="123">
        <v>0</v>
      </c>
      <c r="AD2622" s="124">
        <f>AD2621-AD2604+471</f>
        <v>4913</v>
      </c>
      <c r="AE2622" s="21"/>
      <c r="AF2622" s="21"/>
      <c r="AG2622" s="23">
        <f t="shared" si="1631"/>
        <v>0</v>
      </c>
      <c r="AH2622" s="123">
        <v>0</v>
      </c>
      <c r="AI2622" s="124">
        <f>AI2621-AI2604+471</f>
        <v>5283</v>
      </c>
    </row>
    <row r="2624" spans="2:35" x14ac:dyDescent="0.35">
      <c r="B2624" s="117" t="s">
        <v>114</v>
      </c>
      <c r="C2624" s="292" t="s">
        <v>2220</v>
      </c>
      <c r="D2624" s="293"/>
      <c r="E2624" s="294"/>
      <c r="F2624" s="21"/>
      <c r="G2624" s="117" t="s">
        <v>114</v>
      </c>
      <c r="H2624" s="292" t="s">
        <v>2221</v>
      </c>
      <c r="I2624" s="293"/>
      <c r="J2624" s="294"/>
      <c r="K2624" s="21"/>
      <c r="L2624" s="117" t="s">
        <v>114</v>
      </c>
      <c r="M2624" s="292" t="s">
        <v>2222</v>
      </c>
      <c r="N2624" s="293"/>
      <c r="O2624" s="294"/>
      <c r="P2624" s="21"/>
      <c r="Q2624" s="117" t="s">
        <v>114</v>
      </c>
      <c r="R2624" s="292" t="s">
        <v>2223</v>
      </c>
      <c r="S2624" s="293"/>
      <c r="T2624" s="294"/>
      <c r="U2624" s="21"/>
      <c r="V2624" s="117" t="s">
        <v>114</v>
      </c>
      <c r="W2624" s="292" t="s">
        <v>1620</v>
      </c>
      <c r="X2624" s="293"/>
      <c r="Y2624" s="294"/>
      <c r="Z2624" s="21"/>
      <c r="AA2624" s="117" t="s">
        <v>114</v>
      </c>
      <c r="AB2624" s="292" t="s">
        <v>1621</v>
      </c>
      <c r="AC2624" s="293"/>
      <c r="AD2624" s="294"/>
      <c r="AE2624" s="21"/>
      <c r="AF2624" s="117" t="s">
        <v>114</v>
      </c>
      <c r="AG2624" s="292" t="s">
        <v>2224</v>
      </c>
      <c r="AH2624" s="293"/>
      <c r="AI2624" s="294"/>
    </row>
    <row r="2625" spans="2:35" x14ac:dyDescent="0.35">
      <c r="B2625" s="50"/>
      <c r="C2625" s="118" t="s">
        <v>81</v>
      </c>
      <c r="D2625" s="118" t="s">
        <v>82</v>
      </c>
      <c r="E2625" s="118" t="s">
        <v>95</v>
      </c>
      <c r="F2625" s="21"/>
      <c r="G2625" s="50"/>
      <c r="H2625" s="118" t="s">
        <v>81</v>
      </c>
      <c r="I2625" s="118" t="s">
        <v>82</v>
      </c>
      <c r="J2625" s="118" t="s">
        <v>95</v>
      </c>
      <c r="K2625" s="21"/>
      <c r="L2625" s="50"/>
      <c r="M2625" s="118" t="s">
        <v>81</v>
      </c>
      <c r="N2625" s="118" t="s">
        <v>82</v>
      </c>
      <c r="O2625" s="118" t="s">
        <v>95</v>
      </c>
      <c r="P2625" s="21"/>
      <c r="Q2625" s="50"/>
      <c r="R2625" s="118" t="s">
        <v>81</v>
      </c>
      <c r="S2625" s="118" t="s">
        <v>82</v>
      </c>
      <c r="T2625" s="118" t="s">
        <v>95</v>
      </c>
      <c r="U2625" s="21"/>
      <c r="V2625" s="50"/>
      <c r="W2625" s="118" t="s">
        <v>81</v>
      </c>
      <c r="X2625" s="118" t="s">
        <v>82</v>
      </c>
      <c r="Y2625" s="118" t="s">
        <v>95</v>
      </c>
      <c r="Z2625" s="21"/>
      <c r="AA2625" s="50"/>
      <c r="AB2625" s="118" t="s">
        <v>81</v>
      </c>
      <c r="AC2625" s="118" t="s">
        <v>82</v>
      </c>
      <c r="AD2625" s="118" t="s">
        <v>95</v>
      </c>
      <c r="AE2625" s="21"/>
      <c r="AF2625" s="50"/>
      <c r="AG2625" s="118" t="s">
        <v>81</v>
      </c>
      <c r="AH2625" s="118" t="s">
        <v>82</v>
      </c>
      <c r="AI2625" s="118" t="s">
        <v>95</v>
      </c>
    </row>
    <row r="2626" spans="2:35" x14ac:dyDescent="0.35">
      <c r="B2626" s="50" t="s">
        <v>92</v>
      </c>
      <c r="C2626" s="23">
        <v>561212</v>
      </c>
      <c r="D2626" s="23">
        <v>561364</v>
      </c>
      <c r="E2626" s="119">
        <v>1520</v>
      </c>
      <c r="F2626" s="21"/>
      <c r="G2626" s="50" t="s">
        <v>92</v>
      </c>
      <c r="H2626" s="23">
        <v>561672</v>
      </c>
      <c r="I2626" s="23">
        <v>561816</v>
      </c>
      <c r="J2626" s="119">
        <v>1440</v>
      </c>
      <c r="K2626" s="21"/>
      <c r="L2626" s="50" t="s">
        <v>92</v>
      </c>
      <c r="M2626" s="23">
        <f>I2626</f>
        <v>561816</v>
      </c>
      <c r="N2626" s="23">
        <v>561997</v>
      </c>
      <c r="O2626" s="119">
        <f>(N2626-M2626)*10</f>
        <v>1810</v>
      </c>
      <c r="P2626" s="21"/>
      <c r="Q2626" s="50" t="s">
        <v>92</v>
      </c>
      <c r="R2626" s="23">
        <f>N2626</f>
        <v>561997</v>
      </c>
      <c r="S2626" s="23">
        <v>562155</v>
      </c>
      <c r="T2626" s="119">
        <f>(S2626-R2626)*10</f>
        <v>1580</v>
      </c>
      <c r="U2626" s="21"/>
      <c r="V2626" s="50" t="s">
        <v>92</v>
      </c>
      <c r="W2626" s="23">
        <f>S2626</f>
        <v>562155</v>
      </c>
      <c r="X2626" s="23">
        <v>562305</v>
      </c>
      <c r="Y2626" s="119">
        <f>(X2626-W2626)*10</f>
        <v>1500</v>
      </c>
      <c r="Z2626" s="21"/>
      <c r="AA2626" s="50" t="s">
        <v>92</v>
      </c>
      <c r="AB2626" s="23">
        <f>X2626</f>
        <v>562305</v>
      </c>
      <c r="AC2626" s="23">
        <v>562457</v>
      </c>
      <c r="AD2626" s="119">
        <f>(AC2626-AB2626)*10</f>
        <v>1520</v>
      </c>
      <c r="AE2626" s="21"/>
      <c r="AF2626" s="50" t="s">
        <v>92</v>
      </c>
      <c r="AG2626" s="23">
        <f>AC2626</f>
        <v>562457</v>
      </c>
      <c r="AH2626" s="23">
        <v>562626</v>
      </c>
      <c r="AI2626" s="119">
        <f>(AH2626-AG2626)*10</f>
        <v>1690</v>
      </c>
    </row>
    <row r="2627" spans="2:35" x14ac:dyDescent="0.35">
      <c r="B2627" s="50" t="s">
        <v>6</v>
      </c>
      <c r="C2627" s="23">
        <v>456961</v>
      </c>
      <c r="D2627" s="23">
        <v>457461</v>
      </c>
      <c r="E2627" s="119">
        <f t="shared" ref="E2627:E2631" si="1632">D2627-C2627</f>
        <v>500</v>
      </c>
      <c r="F2627" s="21"/>
      <c r="G2627" s="50" t="s">
        <v>6</v>
      </c>
      <c r="H2627" s="23">
        <f t="shared" ref="H2627:H2643" si="1633">D2627</f>
        <v>457461</v>
      </c>
      <c r="I2627" s="23">
        <v>457957</v>
      </c>
      <c r="J2627" s="119">
        <f t="shared" ref="J2627:J2631" si="1634">I2627-H2627</f>
        <v>496</v>
      </c>
      <c r="K2627" s="21"/>
      <c r="L2627" s="50" t="s">
        <v>6</v>
      </c>
      <c r="M2627" s="23">
        <f t="shared" ref="M2627:M2643" si="1635">I2627</f>
        <v>457957</v>
      </c>
      <c r="N2627" s="23">
        <v>458178</v>
      </c>
      <c r="O2627" s="119">
        <f>N2627-M2627</f>
        <v>221</v>
      </c>
      <c r="P2627" s="21"/>
      <c r="Q2627" s="50" t="s">
        <v>6</v>
      </c>
      <c r="R2627" s="23">
        <f t="shared" ref="R2627:R2640" si="1636">N2627</f>
        <v>458178</v>
      </c>
      <c r="S2627" s="23">
        <v>458388</v>
      </c>
      <c r="T2627" s="119">
        <f>S2627-R2627</f>
        <v>210</v>
      </c>
      <c r="U2627" s="21"/>
      <c r="V2627" s="50" t="s">
        <v>6</v>
      </c>
      <c r="W2627" s="23">
        <f t="shared" ref="W2627:W2633" si="1637">S2627</f>
        <v>458388</v>
      </c>
      <c r="X2627" s="23">
        <v>459223</v>
      </c>
      <c r="Y2627" s="119">
        <f>X2627-W2627</f>
        <v>835</v>
      </c>
      <c r="Z2627" s="21"/>
      <c r="AA2627" s="50" t="s">
        <v>6</v>
      </c>
      <c r="AB2627" s="23">
        <f t="shared" ref="AB2627:AB2632" si="1638">X2627</f>
        <v>459223</v>
      </c>
      <c r="AC2627" s="23">
        <v>459411</v>
      </c>
      <c r="AD2627" s="119">
        <f>AC2627-AB2627</f>
        <v>188</v>
      </c>
      <c r="AE2627" s="21"/>
      <c r="AF2627" s="50" t="s">
        <v>6</v>
      </c>
      <c r="AG2627" s="23">
        <f t="shared" ref="AG2627:AG2635" si="1639">AC2627</f>
        <v>459411</v>
      </c>
      <c r="AH2627" s="23">
        <v>459638</v>
      </c>
      <c r="AI2627" s="119">
        <f>AH2627-AG2627</f>
        <v>227</v>
      </c>
    </row>
    <row r="2628" spans="2:35" x14ac:dyDescent="0.35">
      <c r="B2628" s="50" t="s">
        <v>103</v>
      </c>
      <c r="C2628" s="23">
        <v>381508</v>
      </c>
      <c r="D2628" s="23">
        <v>382092</v>
      </c>
      <c r="E2628" s="119">
        <f t="shared" si="1632"/>
        <v>584</v>
      </c>
      <c r="F2628" s="21"/>
      <c r="G2628" s="50" t="s">
        <v>103</v>
      </c>
      <c r="H2628" s="23">
        <f t="shared" si="1633"/>
        <v>382092</v>
      </c>
      <c r="I2628" s="23">
        <v>382655</v>
      </c>
      <c r="J2628" s="119">
        <f t="shared" si="1634"/>
        <v>563</v>
      </c>
      <c r="K2628" s="21"/>
      <c r="L2628" s="50" t="s">
        <v>103</v>
      </c>
      <c r="M2628" s="23">
        <f t="shared" si="1635"/>
        <v>382655</v>
      </c>
      <c r="N2628" s="23">
        <v>383274</v>
      </c>
      <c r="O2628" s="119">
        <f>N2628-M2628</f>
        <v>619</v>
      </c>
      <c r="P2628" s="21"/>
      <c r="Q2628" s="50" t="s">
        <v>103</v>
      </c>
      <c r="R2628" s="23">
        <f t="shared" si="1636"/>
        <v>383274</v>
      </c>
      <c r="S2628" s="23">
        <v>383833</v>
      </c>
      <c r="T2628" s="119">
        <f>S2628-R2628</f>
        <v>559</v>
      </c>
      <c r="U2628" s="21"/>
      <c r="V2628" s="50" t="s">
        <v>103</v>
      </c>
      <c r="W2628" s="23">
        <f t="shared" si="1637"/>
        <v>383833</v>
      </c>
      <c r="X2628" s="23">
        <v>384384</v>
      </c>
      <c r="Y2628" s="119">
        <f>X2628-W2628</f>
        <v>551</v>
      </c>
      <c r="Z2628" s="21"/>
      <c r="AA2628" s="50" t="s">
        <v>103</v>
      </c>
      <c r="AB2628" s="23">
        <f t="shared" si="1638"/>
        <v>384384</v>
      </c>
      <c r="AC2628" s="23">
        <v>384949</v>
      </c>
      <c r="AD2628" s="119">
        <f>AC2628-AB2628</f>
        <v>565</v>
      </c>
      <c r="AE2628" s="21"/>
      <c r="AF2628" s="50" t="s">
        <v>103</v>
      </c>
      <c r="AG2628" s="23">
        <f t="shared" si="1639"/>
        <v>384949</v>
      </c>
      <c r="AH2628" s="23">
        <v>385588</v>
      </c>
      <c r="AI2628" s="119">
        <f>AH2628-AG2628</f>
        <v>639</v>
      </c>
    </row>
    <row r="2629" spans="2:35" x14ac:dyDescent="0.35">
      <c r="B2629" s="28" t="s">
        <v>100</v>
      </c>
      <c r="C2629" s="23">
        <v>264460</v>
      </c>
      <c r="D2629" s="23">
        <v>264515</v>
      </c>
      <c r="E2629" s="119">
        <f t="shared" si="1632"/>
        <v>55</v>
      </c>
      <c r="F2629" s="21"/>
      <c r="G2629" s="28" t="s">
        <v>100</v>
      </c>
      <c r="H2629" s="23">
        <f t="shared" si="1633"/>
        <v>264515</v>
      </c>
      <c r="I2629" s="23">
        <v>264750</v>
      </c>
      <c r="J2629" s="119">
        <f t="shared" si="1634"/>
        <v>235</v>
      </c>
      <c r="K2629" s="21"/>
      <c r="L2629" s="28" t="s">
        <v>100</v>
      </c>
      <c r="M2629" s="23">
        <f t="shared" si="1635"/>
        <v>264750</v>
      </c>
      <c r="N2629" s="23">
        <v>264900</v>
      </c>
      <c r="O2629" s="119">
        <f>N2629-M2629</f>
        <v>150</v>
      </c>
      <c r="P2629" s="21"/>
      <c r="Q2629" s="28" t="s">
        <v>100</v>
      </c>
      <c r="R2629" s="23">
        <f t="shared" si="1636"/>
        <v>264900</v>
      </c>
      <c r="S2629" s="23">
        <v>265190</v>
      </c>
      <c r="T2629" s="119">
        <f>S2629-R2629</f>
        <v>290</v>
      </c>
      <c r="U2629" s="21"/>
      <c r="V2629" s="28" t="s">
        <v>100</v>
      </c>
      <c r="W2629" s="23">
        <f t="shared" si="1637"/>
        <v>265190</v>
      </c>
      <c r="X2629" s="23">
        <v>265430</v>
      </c>
      <c r="Y2629" s="119">
        <f>X2629-W2629</f>
        <v>240</v>
      </c>
      <c r="Z2629" s="21"/>
      <c r="AA2629" s="28" t="s">
        <v>100</v>
      </c>
      <c r="AB2629" s="23">
        <f t="shared" si="1638"/>
        <v>265430</v>
      </c>
      <c r="AC2629" s="23">
        <v>265720</v>
      </c>
      <c r="AD2629" s="119">
        <f>AC2629-AB2629</f>
        <v>290</v>
      </c>
      <c r="AE2629" s="21"/>
      <c r="AF2629" s="28" t="s">
        <v>100</v>
      </c>
      <c r="AG2629" s="23">
        <f t="shared" si="1639"/>
        <v>265720</v>
      </c>
      <c r="AH2629" s="23">
        <v>265970</v>
      </c>
      <c r="AI2629" s="119">
        <f>AH2629-AG2629</f>
        <v>250</v>
      </c>
    </row>
    <row r="2630" spans="2:35" x14ac:dyDescent="0.35">
      <c r="B2630" s="28" t="s">
        <v>1176</v>
      </c>
      <c r="C2630" s="23">
        <v>516</v>
      </c>
      <c r="D2630" s="23">
        <v>516</v>
      </c>
      <c r="E2630" s="119">
        <f t="shared" si="1632"/>
        <v>0</v>
      </c>
      <c r="F2630" s="21"/>
      <c r="G2630" s="28" t="s">
        <v>1176</v>
      </c>
      <c r="H2630" s="23">
        <f t="shared" si="1633"/>
        <v>516</v>
      </c>
      <c r="I2630" s="23">
        <v>516</v>
      </c>
      <c r="J2630" s="119">
        <f t="shared" si="1634"/>
        <v>0</v>
      </c>
      <c r="K2630" s="21"/>
      <c r="L2630" s="28" t="s">
        <v>1176</v>
      </c>
      <c r="M2630" s="23">
        <f t="shared" si="1635"/>
        <v>516</v>
      </c>
      <c r="N2630" s="23">
        <v>516</v>
      </c>
      <c r="O2630" s="119">
        <f>N2630-M2630</f>
        <v>0</v>
      </c>
      <c r="P2630" s="21"/>
      <c r="Q2630" s="28" t="s">
        <v>1176</v>
      </c>
      <c r="R2630" s="23">
        <f t="shared" si="1636"/>
        <v>516</v>
      </c>
      <c r="S2630" s="23">
        <v>516</v>
      </c>
      <c r="T2630" s="119">
        <f>S2630-R2630</f>
        <v>0</v>
      </c>
      <c r="U2630" s="21"/>
      <c r="V2630" s="28" t="s">
        <v>1176</v>
      </c>
      <c r="W2630" s="23">
        <f t="shared" si="1637"/>
        <v>516</v>
      </c>
      <c r="X2630" s="23">
        <v>516</v>
      </c>
      <c r="Y2630" s="119">
        <f>X2630-W2630</f>
        <v>0</v>
      </c>
      <c r="Z2630" s="21"/>
      <c r="AA2630" s="28" t="s">
        <v>1176</v>
      </c>
      <c r="AB2630" s="23">
        <f t="shared" si="1638"/>
        <v>516</v>
      </c>
      <c r="AC2630" s="23">
        <v>516</v>
      </c>
      <c r="AD2630" s="119">
        <f>AC2630-AB2630</f>
        <v>0</v>
      </c>
      <c r="AE2630" s="21"/>
      <c r="AF2630" s="28" t="s">
        <v>1176</v>
      </c>
      <c r="AG2630" s="23">
        <f t="shared" si="1639"/>
        <v>516</v>
      </c>
      <c r="AH2630" s="23">
        <v>516</v>
      </c>
      <c r="AI2630" s="119">
        <f>AH2630-AG2630</f>
        <v>0</v>
      </c>
    </row>
    <row r="2631" spans="2:35" x14ac:dyDescent="0.35">
      <c r="B2631" s="28" t="s">
        <v>1179</v>
      </c>
      <c r="C2631" s="23">
        <v>12279</v>
      </c>
      <c r="D2631" s="23">
        <v>12279</v>
      </c>
      <c r="E2631" s="119">
        <f t="shared" si="1632"/>
        <v>0</v>
      </c>
      <c r="F2631" s="21"/>
      <c r="G2631" s="28" t="s">
        <v>1179</v>
      </c>
      <c r="H2631" s="23">
        <f t="shared" si="1633"/>
        <v>12279</v>
      </c>
      <c r="I2631" s="23">
        <v>12279</v>
      </c>
      <c r="J2631" s="119">
        <f t="shared" si="1634"/>
        <v>0</v>
      </c>
      <c r="K2631" s="21"/>
      <c r="L2631" s="28" t="s">
        <v>1179</v>
      </c>
      <c r="M2631" s="23">
        <f t="shared" si="1635"/>
        <v>12279</v>
      </c>
      <c r="N2631" s="23">
        <v>12279</v>
      </c>
      <c r="O2631" s="119">
        <f>N2631-M2631</f>
        <v>0</v>
      </c>
      <c r="P2631" s="21"/>
      <c r="Q2631" s="28" t="s">
        <v>1179</v>
      </c>
      <c r="R2631" s="23">
        <f t="shared" si="1636"/>
        <v>12279</v>
      </c>
      <c r="S2631" s="23">
        <v>12279</v>
      </c>
      <c r="T2631" s="119">
        <f>S2631-R2631</f>
        <v>0</v>
      </c>
      <c r="U2631" s="21"/>
      <c r="V2631" s="28" t="s">
        <v>1179</v>
      </c>
      <c r="W2631" s="23">
        <f t="shared" si="1637"/>
        <v>12279</v>
      </c>
      <c r="X2631" s="23">
        <v>12279</v>
      </c>
      <c r="Y2631" s="119">
        <f>X2631-W2631</f>
        <v>0</v>
      </c>
      <c r="Z2631" s="21"/>
      <c r="AA2631" s="28" t="s">
        <v>1179</v>
      </c>
      <c r="AB2631" s="23">
        <f t="shared" si="1638"/>
        <v>12279</v>
      </c>
      <c r="AC2631" s="23">
        <v>12279</v>
      </c>
      <c r="AD2631" s="119">
        <f>AC2631-AB2631</f>
        <v>0</v>
      </c>
      <c r="AE2631" s="21"/>
      <c r="AF2631" s="28" t="s">
        <v>1179</v>
      </c>
      <c r="AG2631" s="23">
        <f t="shared" si="1639"/>
        <v>12279</v>
      </c>
      <c r="AH2631" s="23">
        <v>12279</v>
      </c>
      <c r="AI2631" s="119">
        <f>AH2631-AG2631</f>
        <v>0</v>
      </c>
    </row>
    <row r="2632" spans="2:35" x14ac:dyDescent="0.35">
      <c r="B2632" s="50" t="s">
        <v>3</v>
      </c>
      <c r="C2632" s="23">
        <v>437067</v>
      </c>
      <c r="D2632" s="23">
        <v>437238</v>
      </c>
      <c r="E2632" s="119">
        <f>(D2632-C2632)*10</f>
        <v>1710</v>
      </c>
      <c r="F2632" s="21"/>
      <c r="G2632" s="50" t="s">
        <v>3</v>
      </c>
      <c r="H2632" s="23">
        <f t="shared" si="1633"/>
        <v>437238</v>
      </c>
      <c r="I2632" s="23">
        <v>437411</v>
      </c>
      <c r="J2632" s="119">
        <f>(I2632-H2632)*10</f>
        <v>1730</v>
      </c>
      <c r="K2632" s="21"/>
      <c r="L2632" s="50" t="s">
        <v>3</v>
      </c>
      <c r="M2632" s="23">
        <f t="shared" si="1635"/>
        <v>437411</v>
      </c>
      <c r="N2632" s="23">
        <v>437546</v>
      </c>
      <c r="O2632" s="119">
        <f>(N2632-M2632)*10</f>
        <v>1350</v>
      </c>
      <c r="P2632" s="21"/>
      <c r="Q2632" s="50" t="s">
        <v>3</v>
      </c>
      <c r="R2632" s="23">
        <f t="shared" si="1636"/>
        <v>437546</v>
      </c>
      <c r="S2632" s="23">
        <v>437733</v>
      </c>
      <c r="T2632" s="119">
        <f>(S2632-R2632)*10</f>
        <v>1870</v>
      </c>
      <c r="U2632" s="21"/>
      <c r="V2632" s="50" t="s">
        <v>3</v>
      </c>
      <c r="W2632" s="23">
        <f t="shared" si="1637"/>
        <v>437733</v>
      </c>
      <c r="X2632" s="23">
        <v>437878</v>
      </c>
      <c r="Y2632" s="119">
        <f>(X2632-W2632)*10</f>
        <v>1450</v>
      </c>
      <c r="Z2632" s="21"/>
      <c r="AA2632" s="50" t="s">
        <v>3</v>
      </c>
      <c r="AB2632" s="23">
        <f t="shared" si="1638"/>
        <v>437878</v>
      </c>
      <c r="AC2632" s="23">
        <v>437997</v>
      </c>
      <c r="AD2632" s="119">
        <f>(AC2632-AB2632)*10</f>
        <v>1190</v>
      </c>
      <c r="AE2632" s="21"/>
      <c r="AF2632" s="50" t="s">
        <v>3</v>
      </c>
      <c r="AG2632" s="23">
        <f t="shared" si="1639"/>
        <v>437997</v>
      </c>
      <c r="AH2632" s="23">
        <v>438099</v>
      </c>
      <c r="AI2632" s="119">
        <f>(AH2632-AG2632)*10</f>
        <v>1020</v>
      </c>
    </row>
    <row r="2633" spans="2:35" x14ac:dyDescent="0.35">
      <c r="B2633" s="50" t="s">
        <v>83</v>
      </c>
      <c r="C2633" s="23">
        <v>34531</v>
      </c>
      <c r="D2633" s="23">
        <v>34536</v>
      </c>
      <c r="E2633" s="119">
        <f>D2633-C2633</f>
        <v>5</v>
      </c>
      <c r="F2633" s="21"/>
      <c r="G2633" s="50" t="s">
        <v>83</v>
      </c>
      <c r="H2633" s="23">
        <f t="shared" si="1633"/>
        <v>34536</v>
      </c>
      <c r="I2633" s="23">
        <v>34544</v>
      </c>
      <c r="J2633" s="119">
        <f t="shared" ref="J2633:J2638" si="1640">I2633-H2633</f>
        <v>8</v>
      </c>
      <c r="K2633" s="21"/>
      <c r="L2633" s="50" t="s">
        <v>83</v>
      </c>
      <c r="M2633" s="23">
        <f t="shared" si="1635"/>
        <v>34544</v>
      </c>
      <c r="N2633" s="23">
        <v>34549</v>
      </c>
      <c r="O2633" s="119">
        <f t="shared" ref="O2633:O2638" si="1641">N2633-M2633</f>
        <v>5</v>
      </c>
      <c r="P2633" s="21"/>
      <c r="Q2633" s="50" t="s">
        <v>83</v>
      </c>
      <c r="R2633" s="23">
        <f t="shared" si="1636"/>
        <v>34549</v>
      </c>
      <c r="S2633" s="23">
        <v>34555</v>
      </c>
      <c r="T2633" s="119">
        <f t="shared" ref="T2633:T2638" si="1642">S2633-R2633</f>
        <v>6</v>
      </c>
      <c r="U2633" s="21"/>
      <c r="V2633" s="50" t="s">
        <v>83</v>
      </c>
      <c r="W2633" s="23">
        <f t="shared" si="1637"/>
        <v>34555</v>
      </c>
      <c r="X2633" s="23">
        <v>34559</v>
      </c>
      <c r="Y2633" s="119">
        <f>X2633-W2633</f>
        <v>4</v>
      </c>
      <c r="Z2633" s="21"/>
      <c r="AA2633" s="50" t="s">
        <v>83</v>
      </c>
      <c r="AB2633" s="40">
        <f t="shared" ref="AB2633:AB2649" si="1643">X2633:X2657</f>
        <v>34559</v>
      </c>
      <c r="AC2633" s="23">
        <v>34565</v>
      </c>
      <c r="AD2633" s="132">
        <f t="shared" ref="AD2633:AD2638" si="1644">AC2633-AB2633</f>
        <v>6</v>
      </c>
      <c r="AE2633" s="21"/>
      <c r="AF2633" s="50" t="s">
        <v>83</v>
      </c>
      <c r="AG2633" s="23">
        <f t="shared" si="1639"/>
        <v>34565</v>
      </c>
      <c r="AH2633" s="23">
        <v>34571</v>
      </c>
      <c r="AI2633" s="119">
        <f t="shared" ref="AI2633:AI2638" si="1645">AH2633-AG2633</f>
        <v>6</v>
      </c>
    </row>
    <row r="2634" spans="2:35" x14ac:dyDescent="0.35">
      <c r="B2634" s="50" t="s">
        <v>84</v>
      </c>
      <c r="C2634" s="23">
        <v>69089</v>
      </c>
      <c r="D2634" s="23">
        <v>69095</v>
      </c>
      <c r="E2634" s="119">
        <f t="shared" ref="E2634:E2638" si="1646">D2634-C2634</f>
        <v>6</v>
      </c>
      <c r="F2634" s="21"/>
      <c r="G2634" s="50" t="s">
        <v>84</v>
      </c>
      <c r="H2634" s="23">
        <f t="shared" si="1633"/>
        <v>69095</v>
      </c>
      <c r="I2634" s="23">
        <v>69095</v>
      </c>
      <c r="J2634" s="119">
        <f t="shared" si="1640"/>
        <v>0</v>
      </c>
      <c r="K2634" s="21"/>
      <c r="L2634" s="50" t="s">
        <v>84</v>
      </c>
      <c r="M2634" s="23">
        <f t="shared" si="1635"/>
        <v>69095</v>
      </c>
      <c r="N2634" s="23">
        <v>69095</v>
      </c>
      <c r="O2634" s="119">
        <f t="shared" si="1641"/>
        <v>0</v>
      </c>
      <c r="P2634" s="21"/>
      <c r="Q2634" s="50" t="s">
        <v>84</v>
      </c>
      <c r="R2634" s="23">
        <f t="shared" si="1636"/>
        <v>69095</v>
      </c>
      <c r="S2634" s="23">
        <v>69095</v>
      </c>
      <c r="T2634" s="119">
        <f t="shared" si="1642"/>
        <v>0</v>
      </c>
      <c r="U2634" s="21"/>
      <c r="V2634" s="50" t="s">
        <v>84</v>
      </c>
      <c r="W2634" s="23">
        <f>S2634</f>
        <v>69095</v>
      </c>
      <c r="X2634" s="23">
        <v>69095</v>
      </c>
      <c r="Y2634" s="119">
        <f>X2634-W2634</f>
        <v>0</v>
      </c>
      <c r="Z2634" s="21"/>
      <c r="AA2634" s="50" t="s">
        <v>84</v>
      </c>
      <c r="AB2634" s="40">
        <f t="shared" si="1643"/>
        <v>69095</v>
      </c>
      <c r="AC2634" s="23">
        <v>69109</v>
      </c>
      <c r="AD2634" s="132">
        <f t="shared" si="1644"/>
        <v>14</v>
      </c>
      <c r="AE2634" s="21"/>
      <c r="AF2634" s="50" t="s">
        <v>84</v>
      </c>
      <c r="AG2634" s="23">
        <f t="shared" si="1639"/>
        <v>69109</v>
      </c>
      <c r="AH2634" s="23">
        <v>69109</v>
      </c>
      <c r="AI2634" s="119">
        <f t="shared" si="1645"/>
        <v>0</v>
      </c>
    </row>
    <row r="2635" spans="2:35" x14ac:dyDescent="0.35">
      <c r="B2635" s="50" t="s">
        <v>98</v>
      </c>
      <c r="C2635" s="23">
        <v>139852</v>
      </c>
      <c r="D2635" s="23">
        <v>139852</v>
      </c>
      <c r="E2635" s="119">
        <f t="shared" si="1646"/>
        <v>0</v>
      </c>
      <c r="F2635" s="21"/>
      <c r="G2635" s="50" t="s">
        <v>98</v>
      </c>
      <c r="H2635" s="23">
        <f t="shared" si="1633"/>
        <v>139852</v>
      </c>
      <c r="I2635" s="23">
        <v>139852</v>
      </c>
      <c r="J2635" s="119">
        <f t="shared" si="1640"/>
        <v>0</v>
      </c>
      <c r="K2635" s="21"/>
      <c r="L2635" s="50" t="s">
        <v>98</v>
      </c>
      <c r="M2635" s="23">
        <f t="shared" si="1635"/>
        <v>139852</v>
      </c>
      <c r="N2635" s="23">
        <v>139852</v>
      </c>
      <c r="O2635" s="119">
        <f t="shared" si="1641"/>
        <v>0</v>
      </c>
      <c r="P2635" s="21"/>
      <c r="Q2635" s="50" t="s">
        <v>98</v>
      </c>
      <c r="R2635" s="23">
        <f t="shared" si="1636"/>
        <v>139852</v>
      </c>
      <c r="S2635" s="23">
        <v>139852</v>
      </c>
      <c r="T2635" s="119">
        <f t="shared" si="1642"/>
        <v>0</v>
      </c>
      <c r="U2635" s="21"/>
      <c r="V2635" s="50" t="s">
        <v>98</v>
      </c>
      <c r="W2635" s="23">
        <f t="shared" ref="W2635:W2650" si="1647">S2635</f>
        <v>139852</v>
      </c>
      <c r="X2635" s="23">
        <v>139852</v>
      </c>
      <c r="Y2635" s="119">
        <f t="shared" ref="Y2635" si="1648">X2635-W2635</f>
        <v>0</v>
      </c>
      <c r="Z2635" s="21"/>
      <c r="AA2635" s="50" t="s">
        <v>98</v>
      </c>
      <c r="AB2635" s="40">
        <f t="shared" si="1643"/>
        <v>139852</v>
      </c>
      <c r="AC2635" s="23">
        <v>139852</v>
      </c>
      <c r="AD2635" s="119">
        <f t="shared" si="1644"/>
        <v>0</v>
      </c>
      <c r="AE2635" s="21"/>
      <c r="AF2635" s="50" t="s">
        <v>98</v>
      </c>
      <c r="AG2635" s="23">
        <f t="shared" si="1639"/>
        <v>139852</v>
      </c>
      <c r="AH2635" s="23">
        <v>139852</v>
      </c>
      <c r="AI2635" s="119">
        <f t="shared" si="1645"/>
        <v>0</v>
      </c>
    </row>
    <row r="2636" spans="2:35" x14ac:dyDescent="0.35">
      <c r="B2636" s="50" t="s">
        <v>85</v>
      </c>
      <c r="C2636" s="23">
        <v>1082</v>
      </c>
      <c r="D2636" s="23">
        <v>1082</v>
      </c>
      <c r="E2636" s="119">
        <f t="shared" si="1646"/>
        <v>0</v>
      </c>
      <c r="F2636" s="21"/>
      <c r="G2636" s="50" t="s">
        <v>85</v>
      </c>
      <c r="H2636" s="23">
        <f t="shared" si="1633"/>
        <v>1082</v>
      </c>
      <c r="I2636" s="23">
        <v>1082</v>
      </c>
      <c r="J2636" s="119">
        <f t="shared" si="1640"/>
        <v>0</v>
      </c>
      <c r="K2636" s="21"/>
      <c r="L2636" s="50" t="s">
        <v>85</v>
      </c>
      <c r="M2636" s="23">
        <f t="shared" si="1635"/>
        <v>1082</v>
      </c>
      <c r="N2636" s="23">
        <v>1082</v>
      </c>
      <c r="O2636" s="119">
        <f t="shared" si="1641"/>
        <v>0</v>
      </c>
      <c r="P2636" s="21"/>
      <c r="Q2636" s="50" t="s">
        <v>85</v>
      </c>
      <c r="R2636" s="23">
        <f t="shared" si="1636"/>
        <v>1082</v>
      </c>
      <c r="S2636" s="23">
        <v>1082</v>
      </c>
      <c r="T2636" s="119">
        <f t="shared" si="1642"/>
        <v>0</v>
      </c>
      <c r="U2636" s="21"/>
      <c r="V2636" s="50" t="s">
        <v>85</v>
      </c>
      <c r="W2636" s="23">
        <f t="shared" si="1647"/>
        <v>1082</v>
      </c>
      <c r="X2636" s="23">
        <v>1082</v>
      </c>
      <c r="Y2636" s="132">
        <f>X2636-W2636</f>
        <v>0</v>
      </c>
      <c r="Z2636" s="21"/>
      <c r="AA2636" s="50" t="s">
        <v>85</v>
      </c>
      <c r="AB2636" s="40">
        <f t="shared" si="1643"/>
        <v>1082</v>
      </c>
      <c r="AC2636" s="23">
        <v>1082</v>
      </c>
      <c r="AD2636" s="119">
        <f t="shared" si="1644"/>
        <v>0</v>
      </c>
      <c r="AE2636" s="21"/>
      <c r="AF2636" s="50" t="s">
        <v>85</v>
      </c>
      <c r="AG2636" s="23">
        <f>AC2636</f>
        <v>1082</v>
      </c>
      <c r="AH2636" s="23">
        <v>1082</v>
      </c>
      <c r="AI2636" s="119">
        <f t="shared" si="1645"/>
        <v>0</v>
      </c>
    </row>
    <row r="2637" spans="2:35" x14ac:dyDescent="0.35">
      <c r="B2637" s="50" t="s">
        <v>86</v>
      </c>
      <c r="C2637" s="23">
        <v>33913</v>
      </c>
      <c r="D2637" s="23">
        <v>34157</v>
      </c>
      <c r="E2637" s="119">
        <f t="shared" si="1646"/>
        <v>244</v>
      </c>
      <c r="F2637" s="21"/>
      <c r="G2637" s="50" t="s">
        <v>86</v>
      </c>
      <c r="H2637" s="23">
        <f t="shared" si="1633"/>
        <v>34157</v>
      </c>
      <c r="I2637" s="23">
        <v>34389</v>
      </c>
      <c r="J2637" s="119">
        <f t="shared" si="1640"/>
        <v>232</v>
      </c>
      <c r="K2637" s="21"/>
      <c r="L2637" s="50" t="s">
        <v>86</v>
      </c>
      <c r="M2637" s="23">
        <f t="shared" si="1635"/>
        <v>34389</v>
      </c>
      <c r="N2637" s="23">
        <v>34630</v>
      </c>
      <c r="O2637" s="119">
        <f t="shared" si="1641"/>
        <v>241</v>
      </c>
      <c r="P2637" s="21"/>
      <c r="Q2637" s="50" t="s">
        <v>86</v>
      </c>
      <c r="R2637" s="23">
        <f t="shared" si="1636"/>
        <v>34630</v>
      </c>
      <c r="S2637" s="23">
        <v>34899</v>
      </c>
      <c r="T2637" s="119">
        <f t="shared" si="1642"/>
        <v>269</v>
      </c>
      <c r="U2637" s="21"/>
      <c r="V2637" s="50" t="s">
        <v>86</v>
      </c>
      <c r="W2637" s="23">
        <f t="shared" si="1647"/>
        <v>34899</v>
      </c>
      <c r="X2637" s="23">
        <v>34999</v>
      </c>
      <c r="Y2637" s="132">
        <f t="shared" ref="Y2637:Y2638" si="1649">X2637-W2637</f>
        <v>100</v>
      </c>
      <c r="Z2637" s="21"/>
      <c r="AA2637" s="50" t="s">
        <v>86</v>
      </c>
      <c r="AB2637" s="40">
        <f t="shared" si="1643"/>
        <v>34999</v>
      </c>
      <c r="AC2637" s="23">
        <v>35126</v>
      </c>
      <c r="AD2637" s="119">
        <f t="shared" si="1644"/>
        <v>127</v>
      </c>
      <c r="AE2637" s="21"/>
      <c r="AF2637" s="50" t="s">
        <v>86</v>
      </c>
      <c r="AG2637" s="23">
        <f t="shared" ref="AG2637:AG2645" si="1650">AC2637</f>
        <v>35126</v>
      </c>
      <c r="AH2637" s="23">
        <v>35361</v>
      </c>
      <c r="AI2637" s="119">
        <f t="shared" si="1645"/>
        <v>235</v>
      </c>
    </row>
    <row r="2638" spans="2:35" x14ac:dyDescent="0.35">
      <c r="B2638" s="50" t="s">
        <v>2180</v>
      </c>
      <c r="C2638" s="23">
        <v>542</v>
      </c>
      <c r="D2638" s="23">
        <v>542</v>
      </c>
      <c r="E2638" s="132">
        <f t="shared" si="1646"/>
        <v>0</v>
      </c>
      <c r="F2638" s="21"/>
      <c r="G2638" s="50" t="s">
        <v>2180</v>
      </c>
      <c r="H2638" s="23">
        <f t="shared" si="1633"/>
        <v>542</v>
      </c>
      <c r="I2638" s="23">
        <v>542</v>
      </c>
      <c r="J2638" s="132">
        <f t="shared" si="1640"/>
        <v>0</v>
      </c>
      <c r="K2638" s="21"/>
      <c r="L2638" s="50" t="s">
        <v>2180</v>
      </c>
      <c r="M2638" s="23">
        <f t="shared" si="1635"/>
        <v>542</v>
      </c>
      <c r="N2638" s="23">
        <v>542</v>
      </c>
      <c r="O2638" s="132">
        <f t="shared" si="1641"/>
        <v>0</v>
      </c>
      <c r="P2638" s="21"/>
      <c r="Q2638" s="50" t="s">
        <v>2180</v>
      </c>
      <c r="R2638" s="23">
        <f t="shared" si="1636"/>
        <v>542</v>
      </c>
      <c r="S2638" s="23">
        <v>542</v>
      </c>
      <c r="T2638" s="132">
        <f t="shared" si="1642"/>
        <v>0</v>
      </c>
      <c r="U2638" s="21"/>
      <c r="V2638" s="50" t="s">
        <v>2180</v>
      </c>
      <c r="W2638" s="23">
        <f t="shared" si="1647"/>
        <v>542</v>
      </c>
      <c r="X2638" s="23">
        <v>542</v>
      </c>
      <c r="Y2638" s="132">
        <f t="shared" si="1649"/>
        <v>0</v>
      </c>
      <c r="Z2638" s="21"/>
      <c r="AA2638" s="50" t="s">
        <v>2180</v>
      </c>
      <c r="AB2638" s="40">
        <f t="shared" si="1643"/>
        <v>542</v>
      </c>
      <c r="AC2638" s="23">
        <v>542</v>
      </c>
      <c r="AD2638" s="132">
        <f t="shared" si="1644"/>
        <v>0</v>
      </c>
      <c r="AE2638" s="21"/>
      <c r="AF2638" s="50" t="s">
        <v>2180</v>
      </c>
      <c r="AG2638" s="23">
        <f t="shared" si="1650"/>
        <v>542</v>
      </c>
      <c r="AH2638" s="23">
        <v>542</v>
      </c>
      <c r="AI2638" s="132">
        <f t="shared" si="1645"/>
        <v>0</v>
      </c>
    </row>
    <row r="2639" spans="2:35" x14ac:dyDescent="0.35">
      <c r="B2639" s="50" t="s">
        <v>93</v>
      </c>
      <c r="C2639" s="40">
        <v>0</v>
      </c>
      <c r="D2639" s="40"/>
      <c r="E2639" s="132">
        <f>E2638+E2637+E2636+E2635+E2634+E2633+E2632</f>
        <v>1965</v>
      </c>
      <c r="F2639" s="21"/>
      <c r="G2639" s="50" t="s">
        <v>93</v>
      </c>
      <c r="H2639" s="23">
        <f t="shared" si="1633"/>
        <v>0</v>
      </c>
      <c r="I2639" s="40"/>
      <c r="J2639" s="132">
        <f>J2638+J2637+J2636+J2635+J2634+J2633+J2632</f>
        <v>1970</v>
      </c>
      <c r="K2639" s="21"/>
      <c r="L2639" s="50" t="s">
        <v>93</v>
      </c>
      <c r="M2639" s="23">
        <f t="shared" si="1635"/>
        <v>0</v>
      </c>
      <c r="N2639" s="40"/>
      <c r="O2639" s="132">
        <f>O2638+O2637+O2636+O2635+O2634+O2633+O2632</f>
        <v>1596</v>
      </c>
      <c r="P2639" s="21"/>
      <c r="Q2639" s="50" t="s">
        <v>93</v>
      </c>
      <c r="R2639" s="23">
        <f t="shared" si="1636"/>
        <v>0</v>
      </c>
      <c r="S2639" s="40"/>
      <c r="T2639" s="132">
        <f>T2638+T2637+T2636+T2635+T2634+T2633+T2632</f>
        <v>2145</v>
      </c>
      <c r="U2639" s="21"/>
      <c r="V2639" s="50" t="s">
        <v>93</v>
      </c>
      <c r="W2639" s="23">
        <f t="shared" si="1647"/>
        <v>0</v>
      </c>
      <c r="X2639" s="23"/>
      <c r="Y2639" s="132">
        <f>Y2638+Y2637+Y2636+Y2635+Y2634+Y2633+Y2632</f>
        <v>1554</v>
      </c>
      <c r="Z2639" s="21"/>
      <c r="AA2639" s="50" t="s">
        <v>93</v>
      </c>
      <c r="AB2639" s="40">
        <f t="shared" si="1643"/>
        <v>0</v>
      </c>
      <c r="AC2639" s="40"/>
      <c r="AD2639" s="132">
        <f>AD2638+AD2637+AD2636+AD2635+AD2634+AD2633+AD2632</f>
        <v>1337</v>
      </c>
      <c r="AE2639" s="21"/>
      <c r="AF2639" s="50" t="s">
        <v>93</v>
      </c>
      <c r="AG2639" s="23">
        <f t="shared" si="1650"/>
        <v>0</v>
      </c>
      <c r="AH2639" s="40"/>
      <c r="AI2639" s="132">
        <f>AI2638+AI2637+AI2636+AI2635+AI2634+AI2633+AI2632</f>
        <v>1261</v>
      </c>
    </row>
    <row r="2640" spans="2:35" x14ac:dyDescent="0.35">
      <c r="B2640" s="50" t="s">
        <v>87</v>
      </c>
      <c r="C2640" s="132">
        <v>1610114</v>
      </c>
      <c r="D2640" s="132">
        <v>1610114</v>
      </c>
      <c r="E2640" s="132">
        <f t="shared" ref="E2640:E2646" si="1651">D2640-C2640</f>
        <v>0</v>
      </c>
      <c r="F2640" s="21"/>
      <c r="G2640" s="50" t="s">
        <v>87</v>
      </c>
      <c r="H2640" s="23">
        <f t="shared" si="1633"/>
        <v>1610114</v>
      </c>
      <c r="I2640" s="132">
        <v>1610114</v>
      </c>
      <c r="J2640" s="132">
        <f t="shared" ref="J2640" si="1652">I2640-H2640</f>
        <v>0</v>
      </c>
      <c r="K2640" s="21"/>
      <c r="L2640" s="50" t="s">
        <v>87</v>
      </c>
      <c r="M2640" s="23">
        <f t="shared" si="1635"/>
        <v>1610114</v>
      </c>
      <c r="N2640" s="132">
        <v>1610114</v>
      </c>
      <c r="O2640" s="132">
        <f t="shared" ref="O2640:O2646" si="1653">N2640-M2640</f>
        <v>0</v>
      </c>
      <c r="P2640" s="21"/>
      <c r="Q2640" s="50" t="s">
        <v>87</v>
      </c>
      <c r="R2640" s="23">
        <f t="shared" si="1636"/>
        <v>1610114</v>
      </c>
      <c r="S2640" s="132">
        <v>1610114</v>
      </c>
      <c r="T2640" s="132">
        <f t="shared" ref="T2640" si="1654">S2640-R2640</f>
        <v>0</v>
      </c>
      <c r="U2640" s="21"/>
      <c r="V2640" s="50" t="s">
        <v>87</v>
      </c>
      <c r="W2640" s="23">
        <f t="shared" si="1647"/>
        <v>1610114</v>
      </c>
      <c r="X2640" s="23">
        <v>1610114</v>
      </c>
      <c r="Y2640" s="132">
        <f t="shared" ref="Y2640" si="1655">X2640-W2640</f>
        <v>0</v>
      </c>
      <c r="Z2640" s="21"/>
      <c r="AA2640" s="50" t="s">
        <v>87</v>
      </c>
      <c r="AB2640" s="40">
        <f t="shared" si="1643"/>
        <v>1610114</v>
      </c>
      <c r="AC2640" s="132">
        <v>1610114</v>
      </c>
      <c r="AD2640" s="132">
        <f t="shared" ref="AD2640:AD2642" si="1656">AC2640-AB2640</f>
        <v>0</v>
      </c>
      <c r="AE2640" s="21"/>
      <c r="AF2640" s="50" t="s">
        <v>87</v>
      </c>
      <c r="AG2640" s="23">
        <f t="shared" si="1650"/>
        <v>1610114</v>
      </c>
      <c r="AH2640" s="132">
        <v>1610114</v>
      </c>
      <c r="AI2640" s="132">
        <f t="shared" ref="AI2640" si="1657">AH2640-AG2640</f>
        <v>0</v>
      </c>
    </row>
    <row r="2641" spans="2:35" x14ac:dyDescent="0.35">
      <c r="B2641" s="50" t="s">
        <v>96</v>
      </c>
      <c r="C2641" s="132">
        <v>1047</v>
      </c>
      <c r="D2641" s="132">
        <v>1257</v>
      </c>
      <c r="E2641" s="132">
        <f t="shared" si="1651"/>
        <v>210</v>
      </c>
      <c r="F2641" s="21"/>
      <c r="G2641" s="50" t="s">
        <v>96</v>
      </c>
      <c r="H2641" s="23">
        <f t="shared" si="1633"/>
        <v>1257</v>
      </c>
      <c r="I2641" s="132">
        <v>1478</v>
      </c>
      <c r="J2641" s="132">
        <f>I2641-H2641</f>
        <v>221</v>
      </c>
      <c r="K2641" s="21"/>
      <c r="L2641" s="50" t="s">
        <v>96</v>
      </c>
      <c r="M2641" s="23">
        <f t="shared" si="1635"/>
        <v>1478</v>
      </c>
      <c r="N2641" s="132">
        <v>1707</v>
      </c>
      <c r="O2641" s="132">
        <f t="shared" si="1653"/>
        <v>229</v>
      </c>
      <c r="P2641" s="21"/>
      <c r="Q2641" s="50" t="s">
        <v>96</v>
      </c>
      <c r="R2641" s="23">
        <v>1707</v>
      </c>
      <c r="S2641" s="132">
        <v>2006</v>
      </c>
      <c r="T2641" s="132">
        <f>S2641-R2641</f>
        <v>299</v>
      </c>
      <c r="U2641" s="21"/>
      <c r="V2641" s="50" t="s">
        <v>96</v>
      </c>
      <c r="W2641" s="23">
        <f t="shared" si="1647"/>
        <v>2006</v>
      </c>
      <c r="X2641" s="23">
        <v>2223</v>
      </c>
      <c r="Y2641" s="132">
        <f>X2641-W2641</f>
        <v>217</v>
      </c>
      <c r="Z2641" s="21"/>
      <c r="AA2641" s="50" t="s">
        <v>96</v>
      </c>
      <c r="AB2641" s="40">
        <f t="shared" si="1643"/>
        <v>2223</v>
      </c>
      <c r="AC2641" s="132">
        <v>2464</v>
      </c>
      <c r="AD2641" s="132">
        <f t="shared" si="1656"/>
        <v>241</v>
      </c>
      <c r="AE2641" s="21"/>
      <c r="AF2641" s="50" t="s">
        <v>96</v>
      </c>
      <c r="AG2641" s="23">
        <f t="shared" si="1650"/>
        <v>2464</v>
      </c>
      <c r="AH2641" s="132">
        <v>2688</v>
      </c>
      <c r="AI2641" s="132">
        <f>AH2641-AG2641</f>
        <v>224</v>
      </c>
    </row>
    <row r="2642" spans="2:35" x14ac:dyDescent="0.35">
      <c r="B2642" s="50" t="s">
        <v>88</v>
      </c>
      <c r="C2642" s="119">
        <v>0</v>
      </c>
      <c r="D2642" s="119">
        <v>0</v>
      </c>
      <c r="E2642" s="119">
        <f t="shared" si="1651"/>
        <v>0</v>
      </c>
      <c r="F2642" s="21"/>
      <c r="G2642" s="50" t="s">
        <v>88</v>
      </c>
      <c r="H2642" s="23">
        <f t="shared" si="1633"/>
        <v>0</v>
      </c>
      <c r="I2642" s="119">
        <v>0</v>
      </c>
      <c r="J2642" s="119">
        <f t="shared" ref="J2642:J2646" si="1658">I2642-H2642</f>
        <v>0</v>
      </c>
      <c r="K2642" s="21"/>
      <c r="L2642" s="50" t="s">
        <v>88</v>
      </c>
      <c r="M2642" s="23">
        <f t="shared" si="1635"/>
        <v>0</v>
      </c>
      <c r="N2642" s="119">
        <v>0</v>
      </c>
      <c r="O2642" s="119">
        <f t="shared" si="1653"/>
        <v>0</v>
      </c>
      <c r="P2642" s="21"/>
      <c r="Q2642" s="50" t="s">
        <v>88</v>
      </c>
      <c r="R2642" s="23">
        <f t="shared" ref="R2642:R2650" si="1659">N2642</f>
        <v>0</v>
      </c>
      <c r="S2642" s="119">
        <v>0</v>
      </c>
      <c r="T2642" s="119">
        <f t="shared" ref="T2642:T2644" si="1660">S2642-R2642</f>
        <v>0</v>
      </c>
      <c r="U2642" s="21"/>
      <c r="V2642" s="50" t="s">
        <v>88</v>
      </c>
      <c r="W2642" s="23">
        <f t="shared" si="1647"/>
        <v>0</v>
      </c>
      <c r="X2642" s="23">
        <v>0</v>
      </c>
      <c r="Y2642" s="119">
        <f t="shared" ref="Y2642:Y2646" si="1661">X2642-W2642</f>
        <v>0</v>
      </c>
      <c r="Z2642" s="21"/>
      <c r="AA2642" s="50" t="s">
        <v>88</v>
      </c>
      <c r="AB2642" s="40">
        <f t="shared" si="1643"/>
        <v>0</v>
      </c>
      <c r="AC2642" s="119">
        <v>0</v>
      </c>
      <c r="AD2642" s="119">
        <f t="shared" si="1656"/>
        <v>0</v>
      </c>
      <c r="AE2642" s="21"/>
      <c r="AF2642" s="50" t="s">
        <v>88</v>
      </c>
      <c r="AG2642" s="23">
        <f t="shared" si="1650"/>
        <v>0</v>
      </c>
      <c r="AH2642" s="119">
        <v>0</v>
      </c>
      <c r="AI2642" s="119">
        <f t="shared" ref="AI2642:AI2646" si="1662">AH2642-AG2642</f>
        <v>0</v>
      </c>
    </row>
    <row r="2643" spans="2:35" x14ac:dyDescent="0.35">
      <c r="B2643" s="50" t="s">
        <v>108</v>
      </c>
      <c r="C2643" s="119">
        <v>3580</v>
      </c>
      <c r="D2643" s="119">
        <v>3580</v>
      </c>
      <c r="E2643" s="119">
        <f t="shared" si="1651"/>
        <v>0</v>
      </c>
      <c r="F2643" s="21"/>
      <c r="G2643" s="50" t="s">
        <v>108</v>
      </c>
      <c r="H2643" s="23">
        <f t="shared" si="1633"/>
        <v>3580</v>
      </c>
      <c r="I2643" s="119">
        <v>3581</v>
      </c>
      <c r="J2643" s="119">
        <f>I2643-H2643</f>
        <v>1</v>
      </c>
      <c r="K2643" s="21"/>
      <c r="L2643" s="50" t="s">
        <v>108</v>
      </c>
      <c r="M2643" s="23">
        <f t="shared" si="1635"/>
        <v>3581</v>
      </c>
      <c r="N2643" s="119">
        <v>3582</v>
      </c>
      <c r="O2643" s="119">
        <f t="shared" si="1653"/>
        <v>1</v>
      </c>
      <c r="P2643" s="21"/>
      <c r="Q2643" s="50" t="s">
        <v>108</v>
      </c>
      <c r="R2643" s="23">
        <f t="shared" si="1659"/>
        <v>3582</v>
      </c>
      <c r="S2643" s="119">
        <v>3583</v>
      </c>
      <c r="T2643" s="119">
        <f t="shared" si="1660"/>
        <v>1</v>
      </c>
      <c r="U2643" s="21"/>
      <c r="V2643" s="50" t="s">
        <v>108</v>
      </c>
      <c r="W2643" s="23">
        <f t="shared" si="1647"/>
        <v>3583</v>
      </c>
      <c r="X2643" s="23">
        <v>3584</v>
      </c>
      <c r="Y2643" s="119">
        <f t="shared" si="1661"/>
        <v>1</v>
      </c>
      <c r="Z2643" s="21"/>
      <c r="AA2643" s="50" t="s">
        <v>108</v>
      </c>
      <c r="AB2643" s="40">
        <f t="shared" si="1643"/>
        <v>3584</v>
      </c>
      <c r="AC2643" s="119">
        <v>3584</v>
      </c>
      <c r="AD2643" s="132">
        <f>AC2643-AB2643</f>
        <v>0</v>
      </c>
      <c r="AE2643" s="21"/>
      <c r="AF2643" s="50" t="s">
        <v>108</v>
      </c>
      <c r="AG2643" s="23">
        <f t="shared" si="1650"/>
        <v>3584</v>
      </c>
      <c r="AH2643" s="119">
        <v>3584</v>
      </c>
      <c r="AI2643" s="119">
        <f t="shared" si="1662"/>
        <v>0</v>
      </c>
    </row>
    <row r="2644" spans="2:35" x14ac:dyDescent="0.35">
      <c r="B2644" s="50" t="s">
        <v>89</v>
      </c>
      <c r="C2644" s="119">
        <v>811919</v>
      </c>
      <c r="D2644" s="119">
        <v>812392</v>
      </c>
      <c r="E2644" s="119">
        <f t="shared" si="1651"/>
        <v>473</v>
      </c>
      <c r="F2644" s="21"/>
      <c r="G2644" s="50" t="s">
        <v>89</v>
      </c>
      <c r="H2644" s="23">
        <f t="shared" ref="H2644" si="1663">D2644</f>
        <v>812392</v>
      </c>
      <c r="I2644" s="119">
        <v>812820</v>
      </c>
      <c r="J2644" s="119">
        <f t="shared" si="1658"/>
        <v>428</v>
      </c>
      <c r="K2644" s="21"/>
      <c r="L2644" s="50" t="s">
        <v>89</v>
      </c>
      <c r="M2644" s="23">
        <f t="shared" ref="M2644:M2650" si="1664">I2644</f>
        <v>812820</v>
      </c>
      <c r="N2644" s="119">
        <v>813273</v>
      </c>
      <c r="O2644" s="119">
        <f t="shared" si="1653"/>
        <v>453</v>
      </c>
      <c r="P2644" s="21"/>
      <c r="Q2644" s="50" t="s">
        <v>89</v>
      </c>
      <c r="R2644" s="23">
        <f t="shared" si="1659"/>
        <v>813273</v>
      </c>
      <c r="S2644" s="119">
        <v>813733</v>
      </c>
      <c r="T2644" s="119">
        <f t="shared" si="1660"/>
        <v>460</v>
      </c>
      <c r="U2644" s="21"/>
      <c r="V2644" s="50" t="s">
        <v>89</v>
      </c>
      <c r="W2644" s="23">
        <f t="shared" si="1647"/>
        <v>813733</v>
      </c>
      <c r="X2644" s="23">
        <v>814148</v>
      </c>
      <c r="Y2644" s="119">
        <f t="shared" si="1661"/>
        <v>415</v>
      </c>
      <c r="Z2644" s="21"/>
      <c r="AA2644" s="50" t="s">
        <v>89</v>
      </c>
      <c r="AB2644" s="40">
        <f t="shared" si="1643"/>
        <v>814148</v>
      </c>
      <c r="AC2644" s="119">
        <v>814335</v>
      </c>
      <c r="AD2644" s="119">
        <f t="shared" ref="AD2644:AD2646" si="1665">AC2644-AB2644</f>
        <v>187</v>
      </c>
      <c r="AE2644" s="21"/>
      <c r="AF2644" s="50" t="s">
        <v>89</v>
      </c>
      <c r="AG2644" s="23">
        <f t="shared" si="1650"/>
        <v>814335</v>
      </c>
      <c r="AH2644" s="119">
        <v>814994</v>
      </c>
      <c r="AI2644" s="119">
        <f t="shared" si="1662"/>
        <v>659</v>
      </c>
    </row>
    <row r="2645" spans="2:35" x14ac:dyDescent="0.35">
      <c r="B2645" s="50" t="s">
        <v>90</v>
      </c>
      <c r="C2645" s="132">
        <v>461338</v>
      </c>
      <c r="D2645" s="132">
        <v>461338</v>
      </c>
      <c r="E2645" s="119">
        <f t="shared" si="1651"/>
        <v>0</v>
      </c>
      <c r="F2645" s="21"/>
      <c r="G2645" s="50" t="s">
        <v>90</v>
      </c>
      <c r="H2645" s="40">
        <f>D2645</f>
        <v>461338</v>
      </c>
      <c r="I2645" s="132">
        <v>461338</v>
      </c>
      <c r="J2645" s="119">
        <f t="shared" si="1658"/>
        <v>0</v>
      </c>
      <c r="K2645" s="21"/>
      <c r="L2645" s="50" t="s">
        <v>90</v>
      </c>
      <c r="M2645" s="23">
        <f t="shared" si="1664"/>
        <v>461338</v>
      </c>
      <c r="N2645" s="132">
        <v>461338</v>
      </c>
      <c r="O2645" s="119">
        <f t="shared" si="1653"/>
        <v>0</v>
      </c>
      <c r="P2645" s="21"/>
      <c r="Q2645" s="50" t="s">
        <v>90</v>
      </c>
      <c r="R2645" s="23">
        <f t="shared" si="1659"/>
        <v>461338</v>
      </c>
      <c r="S2645" s="132">
        <v>461338</v>
      </c>
      <c r="T2645" s="132">
        <f>S2645-R2645</f>
        <v>0</v>
      </c>
      <c r="U2645" s="21"/>
      <c r="V2645" s="50" t="s">
        <v>90</v>
      </c>
      <c r="W2645" s="23">
        <f t="shared" si="1647"/>
        <v>461338</v>
      </c>
      <c r="X2645" s="23">
        <v>461338</v>
      </c>
      <c r="Y2645" s="119">
        <f t="shared" si="1661"/>
        <v>0</v>
      </c>
      <c r="Z2645" s="21"/>
      <c r="AA2645" s="50" t="s">
        <v>90</v>
      </c>
      <c r="AB2645" s="40">
        <f t="shared" si="1643"/>
        <v>461338</v>
      </c>
      <c r="AC2645" s="132">
        <v>461338</v>
      </c>
      <c r="AD2645" s="119">
        <f t="shared" si="1665"/>
        <v>0</v>
      </c>
      <c r="AE2645" s="21"/>
      <c r="AF2645" s="50" t="s">
        <v>90</v>
      </c>
      <c r="AG2645" s="23">
        <f t="shared" si="1650"/>
        <v>461338</v>
      </c>
      <c r="AH2645" s="132">
        <v>461338</v>
      </c>
      <c r="AI2645" s="119">
        <f t="shared" si="1662"/>
        <v>0</v>
      </c>
    </row>
    <row r="2646" spans="2:35" x14ac:dyDescent="0.35">
      <c r="B2646" s="50" t="s">
        <v>91</v>
      </c>
      <c r="C2646" s="132">
        <v>1583740</v>
      </c>
      <c r="D2646" s="132">
        <v>1584936</v>
      </c>
      <c r="E2646" s="119">
        <f t="shared" si="1651"/>
        <v>1196</v>
      </c>
      <c r="F2646" s="21"/>
      <c r="G2646" s="50" t="s">
        <v>91</v>
      </c>
      <c r="H2646" s="23">
        <f t="shared" ref="H2646:H2650" si="1666">D2646</f>
        <v>1584936</v>
      </c>
      <c r="I2646" s="132">
        <v>1586218</v>
      </c>
      <c r="J2646" s="132">
        <f t="shared" si="1658"/>
        <v>1282</v>
      </c>
      <c r="K2646" s="21"/>
      <c r="L2646" s="50" t="s">
        <v>91</v>
      </c>
      <c r="M2646" s="23">
        <f t="shared" si="1664"/>
        <v>1586218</v>
      </c>
      <c r="N2646" s="132">
        <v>1587418</v>
      </c>
      <c r="O2646" s="119">
        <f t="shared" si="1653"/>
        <v>1200</v>
      </c>
      <c r="P2646" s="21"/>
      <c r="Q2646" s="50" t="s">
        <v>91</v>
      </c>
      <c r="R2646" s="23">
        <f t="shared" si="1659"/>
        <v>1587418</v>
      </c>
      <c r="S2646" s="132">
        <v>1588659</v>
      </c>
      <c r="T2646" s="119">
        <f t="shared" ref="T2646" si="1667">S2646-R2646</f>
        <v>1241</v>
      </c>
      <c r="U2646" s="21"/>
      <c r="V2646" s="50" t="s">
        <v>91</v>
      </c>
      <c r="W2646" s="23">
        <f t="shared" si="1647"/>
        <v>1588659</v>
      </c>
      <c r="X2646" s="23">
        <v>1589820</v>
      </c>
      <c r="Y2646" s="119">
        <f t="shared" si="1661"/>
        <v>1161</v>
      </c>
      <c r="Z2646" s="21"/>
      <c r="AA2646" s="50" t="s">
        <v>91</v>
      </c>
      <c r="AB2646" s="40">
        <f t="shared" si="1643"/>
        <v>1589820</v>
      </c>
      <c r="AC2646" s="132">
        <v>1590826</v>
      </c>
      <c r="AD2646" s="119">
        <f t="shared" si="1665"/>
        <v>1006</v>
      </c>
      <c r="AE2646" s="21"/>
      <c r="AF2646" s="50" t="s">
        <v>91</v>
      </c>
      <c r="AG2646" s="40">
        <f>AC2646</f>
        <v>1590826</v>
      </c>
      <c r="AH2646" s="132">
        <v>1592070</v>
      </c>
      <c r="AI2646" s="119">
        <f t="shared" si="1662"/>
        <v>1244</v>
      </c>
    </row>
    <row r="2647" spans="2:35" x14ac:dyDescent="0.35">
      <c r="B2647" s="50" t="s">
        <v>94</v>
      </c>
      <c r="C2647" s="119">
        <v>0</v>
      </c>
      <c r="D2647" s="119"/>
      <c r="E2647" s="119">
        <f>SUM(E2640:E2646)</f>
        <v>1879</v>
      </c>
      <c r="F2647" s="21"/>
      <c r="G2647" s="50" t="s">
        <v>94</v>
      </c>
      <c r="H2647" s="23">
        <f t="shared" si="1666"/>
        <v>0</v>
      </c>
      <c r="I2647" s="119"/>
      <c r="J2647" s="119">
        <f>SUM(J2640:J2646)</f>
        <v>1932</v>
      </c>
      <c r="K2647" s="21"/>
      <c r="L2647" s="50" t="s">
        <v>94</v>
      </c>
      <c r="M2647" s="23">
        <f t="shared" si="1664"/>
        <v>0</v>
      </c>
      <c r="N2647" s="119"/>
      <c r="O2647" s="119">
        <f>SUM(O2640:O2646)</f>
        <v>1883</v>
      </c>
      <c r="P2647" s="21"/>
      <c r="Q2647" s="50" t="s">
        <v>94</v>
      </c>
      <c r="R2647" s="23">
        <f t="shared" si="1659"/>
        <v>0</v>
      </c>
      <c r="S2647" s="119"/>
      <c r="T2647" s="119">
        <f>S2647-R2647</f>
        <v>0</v>
      </c>
      <c r="U2647" s="21"/>
      <c r="V2647" s="50" t="s">
        <v>94</v>
      </c>
      <c r="W2647" s="23">
        <f t="shared" si="1647"/>
        <v>0</v>
      </c>
      <c r="X2647" s="23"/>
      <c r="Y2647" s="119">
        <f>X2647-W2647</f>
        <v>0</v>
      </c>
      <c r="Z2647" s="21"/>
      <c r="AA2647" s="50" t="s">
        <v>94</v>
      </c>
      <c r="AB2647" s="40">
        <f t="shared" si="1643"/>
        <v>0</v>
      </c>
      <c r="AC2647" s="119"/>
      <c r="AD2647" s="119">
        <f>SUM(AD2640:AD2646)</f>
        <v>1434</v>
      </c>
      <c r="AE2647" s="21"/>
      <c r="AF2647" s="50" t="s">
        <v>94</v>
      </c>
      <c r="AG2647" s="23">
        <f t="shared" ref="AG2647:AG2650" si="1668">AC2647</f>
        <v>0</v>
      </c>
      <c r="AH2647" s="119"/>
      <c r="AI2647" s="119">
        <f>SUM(AI2640:AI2646)</f>
        <v>2127</v>
      </c>
    </row>
    <row r="2648" spans="2:35" x14ac:dyDescent="0.35">
      <c r="B2648" s="50" t="s">
        <v>97</v>
      </c>
      <c r="C2648" s="132">
        <v>692012</v>
      </c>
      <c r="D2648" s="132">
        <v>692302</v>
      </c>
      <c r="E2648" s="119">
        <f>D2648-C2648</f>
        <v>290</v>
      </c>
      <c r="F2648" s="21"/>
      <c r="G2648" s="50" t="s">
        <v>97</v>
      </c>
      <c r="H2648" s="23">
        <f t="shared" si="1666"/>
        <v>692302</v>
      </c>
      <c r="I2648" s="132">
        <v>692621</v>
      </c>
      <c r="J2648" s="119">
        <f>I2648-H2648</f>
        <v>319</v>
      </c>
      <c r="K2648" s="21"/>
      <c r="L2648" s="50" t="s">
        <v>97</v>
      </c>
      <c r="M2648" s="23">
        <f t="shared" si="1664"/>
        <v>692621</v>
      </c>
      <c r="N2648" s="132">
        <v>692895</v>
      </c>
      <c r="O2648" s="119">
        <f>N2648-M2648</f>
        <v>274</v>
      </c>
      <c r="P2648" s="21"/>
      <c r="Q2648" s="50" t="s">
        <v>97</v>
      </c>
      <c r="R2648" s="23">
        <f t="shared" si="1659"/>
        <v>692895</v>
      </c>
      <c r="S2648" s="132">
        <v>693176</v>
      </c>
      <c r="T2648" s="119">
        <f>S2648-R2648</f>
        <v>281</v>
      </c>
      <c r="U2648" s="21"/>
      <c r="V2648" s="50" t="s">
        <v>97</v>
      </c>
      <c r="W2648" s="23">
        <f t="shared" si="1647"/>
        <v>693176</v>
      </c>
      <c r="X2648" s="23">
        <v>693596</v>
      </c>
      <c r="Y2648" s="119">
        <f>X2648-W2648</f>
        <v>420</v>
      </c>
      <c r="Z2648" s="21"/>
      <c r="AA2648" s="50" t="s">
        <v>97</v>
      </c>
      <c r="AB2648" s="40">
        <f t="shared" si="1643"/>
        <v>693596</v>
      </c>
      <c r="AC2648" s="132">
        <v>693841</v>
      </c>
      <c r="AD2648" s="119">
        <f>AC2648-AB2648</f>
        <v>245</v>
      </c>
      <c r="AE2648" s="21"/>
      <c r="AF2648" s="50" t="s">
        <v>97</v>
      </c>
      <c r="AG2648" s="23">
        <f t="shared" si="1668"/>
        <v>693841</v>
      </c>
      <c r="AH2648" s="132">
        <v>694127</v>
      </c>
      <c r="AI2648" s="119">
        <f>AH2648-AG2648</f>
        <v>286</v>
      </c>
    </row>
    <row r="2649" spans="2:35" x14ac:dyDescent="0.35">
      <c r="B2649" s="29" t="s">
        <v>130</v>
      </c>
      <c r="C2649" s="133">
        <v>0</v>
      </c>
      <c r="D2649" s="133"/>
      <c r="E2649" s="121">
        <f>E2648+E2647+E2639+E2630+E2629+E2628+E2627+E2626</f>
        <v>6793</v>
      </c>
      <c r="F2649" s="21"/>
      <c r="G2649" s="29" t="s">
        <v>130</v>
      </c>
      <c r="H2649" s="23">
        <f t="shared" si="1666"/>
        <v>0</v>
      </c>
      <c r="I2649" s="133">
        <v>0</v>
      </c>
      <c r="J2649" s="121">
        <f>J2648+J2647+J2639+J2630+J2629+J2628+J2627+J2626</f>
        <v>6955</v>
      </c>
      <c r="K2649" s="21"/>
      <c r="L2649" s="29" t="s">
        <v>130</v>
      </c>
      <c r="M2649" s="23">
        <f t="shared" si="1664"/>
        <v>0</v>
      </c>
      <c r="N2649" s="133">
        <v>0</v>
      </c>
      <c r="O2649" s="133">
        <f>O2648+O2647+O2639+O2630+O2629+O2628+O2627+O2626</f>
        <v>6553</v>
      </c>
      <c r="P2649" s="21"/>
      <c r="Q2649" s="29" t="s">
        <v>130</v>
      </c>
      <c r="R2649" s="23">
        <f t="shared" si="1659"/>
        <v>0</v>
      </c>
      <c r="S2649" s="133">
        <v>0</v>
      </c>
      <c r="T2649" s="121">
        <f>T2648+T2647+T2639+T2630+T2629+T2628+T2627+T2626</f>
        <v>5065</v>
      </c>
      <c r="U2649" s="21"/>
      <c r="V2649" s="29" t="s">
        <v>130</v>
      </c>
      <c r="W2649" s="23">
        <f t="shared" si="1647"/>
        <v>0</v>
      </c>
      <c r="X2649" s="133">
        <v>0</v>
      </c>
      <c r="Y2649" s="121">
        <f>Y2648+Y2647+Y2639+Y2630+Y2629+Y2628+Y2627+Y2626</f>
        <v>5100</v>
      </c>
      <c r="Z2649" s="21"/>
      <c r="AA2649" s="29" t="s">
        <v>130</v>
      </c>
      <c r="AB2649" s="40">
        <f t="shared" si="1643"/>
        <v>0</v>
      </c>
      <c r="AC2649" s="133">
        <v>0</v>
      </c>
      <c r="AD2649" s="121">
        <f>AD2648+AD2647+AD2639+AD2630+AD2629+AD2628+AD2627+AD2626</f>
        <v>5579</v>
      </c>
      <c r="AE2649" s="21"/>
      <c r="AF2649" s="29" t="s">
        <v>130</v>
      </c>
      <c r="AG2649" s="23">
        <f t="shared" si="1668"/>
        <v>0</v>
      </c>
      <c r="AH2649" s="133" t="s">
        <v>369</v>
      </c>
      <c r="AI2649" s="121">
        <f>AI2648+AI2647+AI2639+AI2630+AI2629+AI2628+AI2627+AI2626</f>
        <v>6480</v>
      </c>
    </row>
    <row r="2650" spans="2:35" x14ac:dyDescent="0.35">
      <c r="B2650" s="21"/>
      <c r="C2650" s="123">
        <v>0</v>
      </c>
      <c r="D2650" s="123"/>
      <c r="E2650" s="124">
        <f>E2649-E2632+471</f>
        <v>5554</v>
      </c>
      <c r="F2650" s="21"/>
      <c r="G2650" s="21"/>
      <c r="H2650" s="23">
        <f t="shared" si="1666"/>
        <v>0</v>
      </c>
      <c r="I2650" s="123">
        <v>0</v>
      </c>
      <c r="J2650" s="124">
        <f>J2649-J2632+471</f>
        <v>5696</v>
      </c>
      <c r="K2650" s="21"/>
      <c r="L2650" s="21"/>
      <c r="M2650" s="23">
        <f t="shared" si="1664"/>
        <v>0</v>
      </c>
      <c r="N2650" s="123">
        <v>0</v>
      </c>
      <c r="O2650" s="124">
        <f>O2649-O2632+471</f>
        <v>5674</v>
      </c>
      <c r="P2650" s="21"/>
      <c r="Q2650" s="21"/>
      <c r="R2650" s="23">
        <f t="shared" si="1659"/>
        <v>0</v>
      </c>
      <c r="S2650" s="123">
        <v>0</v>
      </c>
      <c r="T2650" s="124">
        <f>T2649-T2632+471</f>
        <v>3666</v>
      </c>
      <c r="U2650" s="21"/>
      <c r="V2650" s="21"/>
      <c r="W2650" s="23">
        <f t="shared" si="1647"/>
        <v>0</v>
      </c>
      <c r="X2650" s="123">
        <v>0</v>
      </c>
      <c r="Y2650" s="124">
        <f>Y2649-Y2632+471</f>
        <v>4121</v>
      </c>
      <c r="Z2650" s="21"/>
      <c r="AA2650" s="21"/>
      <c r="AB2650" s="21">
        <v>0</v>
      </c>
      <c r="AC2650" s="123">
        <v>0</v>
      </c>
      <c r="AD2650" s="124">
        <f>AD2649-AD2632+471</f>
        <v>4860</v>
      </c>
      <c r="AE2650" s="21"/>
      <c r="AF2650" s="21"/>
      <c r="AG2650" s="23">
        <f t="shared" si="1668"/>
        <v>0</v>
      </c>
      <c r="AH2650" s="123">
        <v>0</v>
      </c>
      <c r="AI2650" s="124">
        <f>AI2649-AI2632+471</f>
        <v>5931</v>
      </c>
    </row>
    <row r="2652" spans="2:35" x14ac:dyDescent="0.35">
      <c r="B2652" s="117" t="s">
        <v>114</v>
      </c>
      <c r="C2652" s="292" t="s">
        <v>2227</v>
      </c>
      <c r="D2652" s="293"/>
      <c r="E2652" s="294"/>
      <c r="F2652" s="21"/>
      <c r="G2652" s="117" t="s">
        <v>114</v>
      </c>
      <c r="H2652" s="292" t="s">
        <v>2228</v>
      </c>
      <c r="I2652" s="293"/>
      <c r="J2652" s="294"/>
      <c r="K2652" s="21"/>
      <c r="L2652" s="117" t="s">
        <v>114</v>
      </c>
      <c r="M2652" s="292" t="s">
        <v>2229</v>
      </c>
      <c r="N2652" s="293"/>
      <c r="O2652" s="294"/>
      <c r="P2652" s="21"/>
      <c r="Q2652" s="117" t="s">
        <v>114</v>
      </c>
      <c r="R2652" s="292" t="s">
        <v>2230</v>
      </c>
      <c r="S2652" s="293"/>
      <c r="T2652" s="294"/>
      <c r="U2652" s="21"/>
      <c r="V2652" s="117" t="s">
        <v>114</v>
      </c>
      <c r="W2652" s="292" t="s">
        <v>1661</v>
      </c>
      <c r="X2652" s="293"/>
      <c r="Y2652" s="294"/>
      <c r="Z2652" s="21"/>
      <c r="AA2652" s="117" t="s">
        <v>114</v>
      </c>
      <c r="AB2652" s="292" t="s">
        <v>1662</v>
      </c>
      <c r="AC2652" s="293"/>
      <c r="AD2652" s="294"/>
      <c r="AE2652" s="21"/>
      <c r="AF2652" s="117" t="s">
        <v>114</v>
      </c>
      <c r="AG2652" s="292" t="s">
        <v>2231</v>
      </c>
      <c r="AH2652" s="293"/>
      <c r="AI2652" s="294"/>
    </row>
    <row r="2653" spans="2:35" x14ac:dyDescent="0.35">
      <c r="B2653" s="50"/>
      <c r="C2653" s="118" t="s">
        <v>81</v>
      </c>
      <c r="D2653" s="118" t="s">
        <v>82</v>
      </c>
      <c r="E2653" s="118" t="s">
        <v>95</v>
      </c>
      <c r="F2653" s="21"/>
      <c r="G2653" s="50"/>
      <c r="H2653" s="118" t="s">
        <v>81</v>
      </c>
      <c r="I2653" s="118" t="s">
        <v>82</v>
      </c>
      <c r="J2653" s="118" t="s">
        <v>95</v>
      </c>
      <c r="K2653" s="21"/>
      <c r="L2653" s="50"/>
      <c r="M2653" s="118" t="s">
        <v>81</v>
      </c>
      <c r="N2653" s="118" t="s">
        <v>82</v>
      </c>
      <c r="O2653" s="118" t="s">
        <v>95</v>
      </c>
      <c r="P2653" s="21"/>
      <c r="Q2653" s="50"/>
      <c r="R2653" s="118" t="s">
        <v>81</v>
      </c>
      <c r="S2653" s="118" t="s">
        <v>82</v>
      </c>
      <c r="T2653" s="118" t="s">
        <v>95</v>
      </c>
      <c r="U2653" s="21"/>
      <c r="V2653" s="50"/>
      <c r="W2653" s="118" t="s">
        <v>81</v>
      </c>
      <c r="X2653" s="118" t="s">
        <v>82</v>
      </c>
      <c r="Y2653" s="118" t="s">
        <v>95</v>
      </c>
      <c r="Z2653" s="21"/>
      <c r="AA2653" s="50"/>
      <c r="AB2653" s="118" t="s">
        <v>81</v>
      </c>
      <c r="AC2653" s="118" t="s">
        <v>82</v>
      </c>
      <c r="AD2653" s="118" t="s">
        <v>95</v>
      </c>
      <c r="AE2653" s="21"/>
      <c r="AF2653" s="50"/>
      <c r="AG2653" s="118" t="s">
        <v>81</v>
      </c>
      <c r="AH2653" s="118" t="s">
        <v>82</v>
      </c>
      <c r="AI2653" s="118" t="s">
        <v>95</v>
      </c>
    </row>
    <row r="2654" spans="2:35" x14ac:dyDescent="0.35">
      <c r="B2654" s="50" t="s">
        <v>92</v>
      </c>
      <c r="C2654" s="23">
        <v>562626</v>
      </c>
      <c r="D2654" s="23">
        <v>562763</v>
      </c>
      <c r="E2654" s="119">
        <v>1370</v>
      </c>
      <c r="F2654" s="21"/>
      <c r="G2654" s="50" t="s">
        <v>92</v>
      </c>
      <c r="H2654" s="23">
        <f>D2654</f>
        <v>562763</v>
      </c>
      <c r="I2654" s="23">
        <v>562885</v>
      </c>
      <c r="J2654" s="119">
        <v>1220</v>
      </c>
      <c r="K2654" s="21"/>
      <c r="L2654" s="50" t="s">
        <v>92</v>
      </c>
      <c r="M2654" s="23">
        <f>I2654</f>
        <v>562885</v>
      </c>
      <c r="N2654" s="23">
        <v>563021</v>
      </c>
      <c r="O2654" s="119">
        <f>(N2654-M2654)*10</f>
        <v>1360</v>
      </c>
      <c r="P2654" s="21"/>
      <c r="Q2654" s="50" t="s">
        <v>92</v>
      </c>
      <c r="R2654" s="23">
        <f>N2654</f>
        <v>563021</v>
      </c>
      <c r="S2654" s="23">
        <v>563127</v>
      </c>
      <c r="T2654" s="119">
        <f>(S2654-R2654)*10</f>
        <v>1060</v>
      </c>
      <c r="U2654" s="21"/>
      <c r="V2654" s="50" t="s">
        <v>92</v>
      </c>
      <c r="W2654" s="23">
        <f>S2654</f>
        <v>563127</v>
      </c>
      <c r="X2654" s="23">
        <v>563215</v>
      </c>
      <c r="Y2654" s="119">
        <f>(X2654-W2654)*10</f>
        <v>880</v>
      </c>
      <c r="Z2654" s="21"/>
      <c r="AA2654" s="50" t="s">
        <v>92</v>
      </c>
      <c r="AB2654" s="23">
        <f>X2654</f>
        <v>563215</v>
      </c>
      <c r="AC2654" s="23">
        <v>563331</v>
      </c>
      <c r="AD2654" s="119">
        <f>(AC2654-AB2654)*10</f>
        <v>1160</v>
      </c>
      <c r="AE2654" s="21"/>
      <c r="AF2654" s="50" t="s">
        <v>92</v>
      </c>
      <c r="AG2654" s="23">
        <f>AC2654</f>
        <v>563331</v>
      </c>
      <c r="AH2654" s="23">
        <v>563463</v>
      </c>
      <c r="AI2654" s="119">
        <f>(AH2654-AG2654)*10</f>
        <v>1320</v>
      </c>
    </row>
    <row r="2655" spans="2:35" x14ac:dyDescent="0.35">
      <c r="B2655" s="50" t="s">
        <v>6</v>
      </c>
      <c r="C2655" s="23">
        <v>459638</v>
      </c>
      <c r="D2655" s="23">
        <v>459883</v>
      </c>
      <c r="E2655" s="119">
        <f t="shared" ref="E2655:E2659" si="1669">D2655-C2655</f>
        <v>245</v>
      </c>
      <c r="F2655" s="21"/>
      <c r="G2655" s="50" t="s">
        <v>6</v>
      </c>
      <c r="H2655" s="23">
        <f t="shared" ref="H2655:H2672" si="1670">D2655</f>
        <v>459883</v>
      </c>
      <c r="I2655" s="23">
        <v>460832</v>
      </c>
      <c r="J2655" s="119">
        <f t="shared" ref="J2655:J2659" si="1671">I2655-H2655</f>
        <v>949</v>
      </c>
      <c r="K2655" s="21"/>
      <c r="L2655" s="50" t="s">
        <v>6</v>
      </c>
      <c r="M2655" s="23">
        <f t="shared" ref="M2655:M2678" si="1672">I2655</f>
        <v>460832</v>
      </c>
      <c r="N2655" s="23">
        <v>461031</v>
      </c>
      <c r="O2655" s="119">
        <f>N2655-M2655</f>
        <v>199</v>
      </c>
      <c r="P2655" s="21"/>
      <c r="Q2655" s="50" t="s">
        <v>6</v>
      </c>
      <c r="R2655" s="23">
        <f t="shared" ref="R2655:R2668" si="1673">N2655</f>
        <v>461031</v>
      </c>
      <c r="S2655" s="23">
        <v>461931</v>
      </c>
      <c r="T2655" s="119">
        <f>S2655-R2655</f>
        <v>900</v>
      </c>
      <c r="U2655" s="21"/>
      <c r="V2655" s="50" t="s">
        <v>6</v>
      </c>
      <c r="W2655" s="23">
        <f t="shared" ref="W2655:W2661" si="1674">S2655</f>
        <v>461931</v>
      </c>
      <c r="X2655" s="23">
        <v>462408</v>
      </c>
      <c r="Y2655" s="119">
        <f>X2655-W2655</f>
        <v>477</v>
      </c>
      <c r="Z2655" s="21"/>
      <c r="AA2655" s="50" t="s">
        <v>6</v>
      </c>
      <c r="AB2655" s="23">
        <f t="shared" ref="AB2655:AB2660" si="1675">X2655</f>
        <v>462408</v>
      </c>
      <c r="AC2655" s="23">
        <v>463511</v>
      </c>
      <c r="AD2655" s="119">
        <f>AC2655-AB2655</f>
        <v>1103</v>
      </c>
      <c r="AE2655" s="21"/>
      <c r="AF2655" s="50" t="s">
        <v>6</v>
      </c>
      <c r="AG2655" s="23">
        <f t="shared" ref="AG2655:AG2663" si="1676">AC2655</f>
        <v>463511</v>
      </c>
      <c r="AH2655" s="23">
        <v>464076</v>
      </c>
      <c r="AI2655" s="119">
        <f>AH2655-AG2655</f>
        <v>565</v>
      </c>
    </row>
    <row r="2656" spans="2:35" x14ac:dyDescent="0.35">
      <c r="B2656" s="50" t="s">
        <v>103</v>
      </c>
      <c r="C2656" s="23">
        <v>385588</v>
      </c>
      <c r="D2656" s="23">
        <v>386210</v>
      </c>
      <c r="E2656" s="119">
        <f t="shared" si="1669"/>
        <v>622</v>
      </c>
      <c r="F2656" s="21"/>
      <c r="G2656" s="50" t="s">
        <v>103</v>
      </c>
      <c r="H2656" s="23">
        <f t="shared" si="1670"/>
        <v>386210</v>
      </c>
      <c r="I2656" s="23">
        <v>386770</v>
      </c>
      <c r="J2656" s="119">
        <f t="shared" si="1671"/>
        <v>560</v>
      </c>
      <c r="K2656" s="21"/>
      <c r="L2656" s="50" t="s">
        <v>103</v>
      </c>
      <c r="M2656" s="23">
        <f t="shared" si="1672"/>
        <v>386770</v>
      </c>
      <c r="N2656" s="23">
        <v>387273</v>
      </c>
      <c r="O2656" s="119">
        <f>N2656-M2656</f>
        <v>503</v>
      </c>
      <c r="P2656" s="21"/>
      <c r="Q2656" s="50" t="s">
        <v>103</v>
      </c>
      <c r="R2656" s="23">
        <f t="shared" si="1673"/>
        <v>387273</v>
      </c>
      <c r="S2656" s="23">
        <v>387719</v>
      </c>
      <c r="T2656" s="119">
        <f>S2656-R2656</f>
        <v>446</v>
      </c>
      <c r="U2656" s="21"/>
      <c r="V2656" s="50" t="s">
        <v>103</v>
      </c>
      <c r="W2656" s="23">
        <f t="shared" si="1674"/>
        <v>387719</v>
      </c>
      <c r="X2656" s="23">
        <v>388229</v>
      </c>
      <c r="Y2656" s="119">
        <f>X2656-W2656</f>
        <v>510</v>
      </c>
      <c r="Z2656" s="21"/>
      <c r="AA2656" s="50" t="s">
        <v>103</v>
      </c>
      <c r="AB2656" s="23">
        <f t="shared" si="1675"/>
        <v>388229</v>
      </c>
      <c r="AC2656" s="23">
        <v>388754</v>
      </c>
      <c r="AD2656" s="119">
        <f>AC2656-AB2656</f>
        <v>525</v>
      </c>
      <c r="AE2656" s="21"/>
      <c r="AF2656" s="50" t="s">
        <v>103</v>
      </c>
      <c r="AG2656" s="23">
        <f t="shared" si="1676"/>
        <v>388754</v>
      </c>
      <c r="AH2656" s="23">
        <v>389304</v>
      </c>
      <c r="AI2656" s="119">
        <f>AH2656-AG2656</f>
        <v>550</v>
      </c>
    </row>
    <row r="2657" spans="2:35" x14ac:dyDescent="0.35">
      <c r="B2657" s="28" t="s">
        <v>100</v>
      </c>
      <c r="C2657" s="23">
        <v>265970</v>
      </c>
      <c r="D2657" s="23">
        <v>266220</v>
      </c>
      <c r="E2657" s="119">
        <f t="shared" si="1669"/>
        <v>250</v>
      </c>
      <c r="F2657" s="21"/>
      <c r="G2657" s="28" t="s">
        <v>100</v>
      </c>
      <c r="H2657" s="23">
        <f t="shared" si="1670"/>
        <v>266220</v>
      </c>
      <c r="I2657" s="23">
        <v>266470</v>
      </c>
      <c r="J2657" s="119">
        <f t="shared" si="1671"/>
        <v>250</v>
      </c>
      <c r="K2657" s="21"/>
      <c r="L2657" s="28" t="s">
        <v>100</v>
      </c>
      <c r="M2657" s="23">
        <f t="shared" si="1672"/>
        <v>266470</v>
      </c>
      <c r="N2657" s="23">
        <v>266760</v>
      </c>
      <c r="O2657" s="119">
        <f>N2657-M2657</f>
        <v>290</v>
      </c>
      <c r="P2657" s="21"/>
      <c r="Q2657" s="28" t="s">
        <v>100</v>
      </c>
      <c r="R2657" s="23">
        <f t="shared" si="1673"/>
        <v>266760</v>
      </c>
      <c r="S2657" s="23">
        <v>266920</v>
      </c>
      <c r="T2657" s="119">
        <f>S2657-R2657</f>
        <v>160</v>
      </c>
      <c r="U2657" s="21"/>
      <c r="V2657" s="28" t="s">
        <v>100</v>
      </c>
      <c r="W2657" s="23">
        <f t="shared" si="1674"/>
        <v>266920</v>
      </c>
      <c r="X2657" s="23">
        <v>267010</v>
      </c>
      <c r="Y2657" s="119">
        <f>X2657-W2657</f>
        <v>90</v>
      </c>
      <c r="Z2657" s="21"/>
      <c r="AA2657" s="28" t="s">
        <v>100</v>
      </c>
      <c r="AB2657" s="23">
        <f t="shared" si="1675"/>
        <v>267010</v>
      </c>
      <c r="AC2657" s="23">
        <v>267150</v>
      </c>
      <c r="AD2657" s="119">
        <f>AC2657-AB2657</f>
        <v>140</v>
      </c>
      <c r="AE2657" s="21"/>
      <c r="AF2657" s="28" t="s">
        <v>100</v>
      </c>
      <c r="AG2657" s="23">
        <f t="shared" si="1676"/>
        <v>267150</v>
      </c>
      <c r="AH2657" s="23">
        <v>267400</v>
      </c>
      <c r="AI2657" s="119">
        <f>AH2657-AG2657</f>
        <v>250</v>
      </c>
    </row>
    <row r="2658" spans="2:35" x14ac:dyDescent="0.35">
      <c r="B2658" s="28" t="s">
        <v>1176</v>
      </c>
      <c r="C2658" s="23">
        <v>516</v>
      </c>
      <c r="D2658" s="23">
        <v>516</v>
      </c>
      <c r="E2658" s="119">
        <f t="shared" si="1669"/>
        <v>0</v>
      </c>
      <c r="F2658" s="21"/>
      <c r="G2658" s="28" t="s">
        <v>1176</v>
      </c>
      <c r="H2658" s="23">
        <f t="shared" si="1670"/>
        <v>516</v>
      </c>
      <c r="I2658" s="23">
        <v>516</v>
      </c>
      <c r="J2658" s="119">
        <f t="shared" si="1671"/>
        <v>0</v>
      </c>
      <c r="K2658" s="21"/>
      <c r="L2658" s="28" t="s">
        <v>1176</v>
      </c>
      <c r="M2658" s="23">
        <f t="shared" si="1672"/>
        <v>516</v>
      </c>
      <c r="N2658" s="23">
        <v>516</v>
      </c>
      <c r="O2658" s="119">
        <f>N2658-M2658</f>
        <v>0</v>
      </c>
      <c r="P2658" s="21"/>
      <c r="Q2658" s="28" t="s">
        <v>1176</v>
      </c>
      <c r="R2658" s="23">
        <f t="shared" si="1673"/>
        <v>516</v>
      </c>
      <c r="S2658" s="23">
        <v>516</v>
      </c>
      <c r="T2658" s="119">
        <f>S2658-R2658</f>
        <v>0</v>
      </c>
      <c r="U2658" s="21"/>
      <c r="V2658" s="28" t="s">
        <v>1176</v>
      </c>
      <c r="W2658" s="23">
        <f t="shared" si="1674"/>
        <v>516</v>
      </c>
      <c r="X2658" s="23">
        <v>516</v>
      </c>
      <c r="Y2658" s="119">
        <f>X2658-W2658</f>
        <v>0</v>
      </c>
      <c r="Z2658" s="21"/>
      <c r="AA2658" s="28" t="s">
        <v>1176</v>
      </c>
      <c r="AB2658" s="23">
        <f t="shared" si="1675"/>
        <v>516</v>
      </c>
      <c r="AC2658" s="23">
        <v>516</v>
      </c>
      <c r="AD2658" s="119">
        <f>AC2658-AB2658</f>
        <v>0</v>
      </c>
      <c r="AE2658" s="21"/>
      <c r="AF2658" s="28" t="s">
        <v>1176</v>
      </c>
      <c r="AG2658" s="23">
        <f t="shared" si="1676"/>
        <v>516</v>
      </c>
      <c r="AH2658" s="23">
        <v>516</v>
      </c>
      <c r="AI2658" s="119">
        <f>AH2658-AG2658</f>
        <v>0</v>
      </c>
    </row>
    <row r="2659" spans="2:35" x14ac:dyDescent="0.35">
      <c r="B2659" s="28" t="s">
        <v>1179</v>
      </c>
      <c r="C2659" s="23">
        <v>12279</v>
      </c>
      <c r="D2659" s="23">
        <v>12279</v>
      </c>
      <c r="E2659" s="119">
        <f t="shared" si="1669"/>
        <v>0</v>
      </c>
      <c r="F2659" s="21"/>
      <c r="G2659" s="28" t="s">
        <v>1179</v>
      </c>
      <c r="H2659" s="23">
        <f t="shared" si="1670"/>
        <v>12279</v>
      </c>
      <c r="I2659" s="23">
        <v>12279</v>
      </c>
      <c r="J2659" s="119">
        <f t="shared" si="1671"/>
        <v>0</v>
      </c>
      <c r="K2659" s="21"/>
      <c r="L2659" s="28" t="s">
        <v>1179</v>
      </c>
      <c r="M2659" s="23">
        <f t="shared" si="1672"/>
        <v>12279</v>
      </c>
      <c r="N2659" s="23">
        <v>12279</v>
      </c>
      <c r="O2659" s="119">
        <f>N2659-M2659</f>
        <v>0</v>
      </c>
      <c r="P2659" s="21"/>
      <c r="Q2659" s="28" t="s">
        <v>1179</v>
      </c>
      <c r="R2659" s="23">
        <f t="shared" si="1673"/>
        <v>12279</v>
      </c>
      <c r="S2659" s="23">
        <v>12279</v>
      </c>
      <c r="T2659" s="119">
        <f>S2659-R2659</f>
        <v>0</v>
      </c>
      <c r="U2659" s="21"/>
      <c r="V2659" s="28" t="s">
        <v>1179</v>
      </c>
      <c r="W2659" s="23">
        <f t="shared" si="1674"/>
        <v>12279</v>
      </c>
      <c r="X2659" s="23">
        <v>12279</v>
      </c>
      <c r="Y2659" s="119">
        <f>X2659-W2659</f>
        <v>0</v>
      </c>
      <c r="Z2659" s="21"/>
      <c r="AA2659" s="28" t="s">
        <v>1179</v>
      </c>
      <c r="AB2659" s="23">
        <f t="shared" si="1675"/>
        <v>12279</v>
      </c>
      <c r="AC2659" s="23">
        <v>12279</v>
      </c>
      <c r="AD2659" s="119">
        <f>AC2659-AB2659</f>
        <v>0</v>
      </c>
      <c r="AE2659" s="21"/>
      <c r="AF2659" s="28" t="s">
        <v>1179</v>
      </c>
      <c r="AG2659" s="23">
        <f t="shared" si="1676"/>
        <v>12279</v>
      </c>
      <c r="AH2659" s="23">
        <v>12279</v>
      </c>
      <c r="AI2659" s="119">
        <f>AH2659-AG2659</f>
        <v>0</v>
      </c>
    </row>
    <row r="2660" spans="2:35" x14ac:dyDescent="0.35">
      <c r="B2660" s="50" t="s">
        <v>3</v>
      </c>
      <c r="C2660" s="23">
        <v>438099</v>
      </c>
      <c r="D2660" s="23">
        <v>438319</v>
      </c>
      <c r="E2660" s="119">
        <f>(D2660-C2660)*10</f>
        <v>2200</v>
      </c>
      <c r="F2660" s="21"/>
      <c r="G2660" s="50" t="s">
        <v>3</v>
      </c>
      <c r="H2660" s="23">
        <f t="shared" si="1670"/>
        <v>438319</v>
      </c>
      <c r="I2660" s="23">
        <v>438489</v>
      </c>
      <c r="J2660" s="119">
        <f>(I2660-H2660)*10</f>
        <v>1700</v>
      </c>
      <c r="K2660" s="21"/>
      <c r="L2660" s="50" t="s">
        <v>3</v>
      </c>
      <c r="M2660" s="23">
        <f t="shared" si="1672"/>
        <v>438489</v>
      </c>
      <c r="N2660" s="23">
        <v>438653</v>
      </c>
      <c r="O2660" s="119">
        <f>(N2660-M2660)*10</f>
        <v>1640</v>
      </c>
      <c r="P2660" s="21"/>
      <c r="Q2660" s="50" t="s">
        <v>3</v>
      </c>
      <c r="R2660" s="23">
        <f t="shared" si="1673"/>
        <v>438653</v>
      </c>
      <c r="S2660" s="23">
        <v>438798</v>
      </c>
      <c r="T2660" s="119">
        <f>(S2660-R2660)*10</f>
        <v>1450</v>
      </c>
      <c r="U2660" s="21"/>
      <c r="V2660" s="50" t="s">
        <v>3</v>
      </c>
      <c r="W2660" s="23">
        <f t="shared" si="1674"/>
        <v>438798</v>
      </c>
      <c r="X2660" s="23">
        <v>438920</v>
      </c>
      <c r="Y2660" s="119">
        <f>(X2660-W2660)*10</f>
        <v>1220</v>
      </c>
      <c r="Z2660" s="21"/>
      <c r="AA2660" s="50" t="s">
        <v>3</v>
      </c>
      <c r="AB2660" s="23">
        <f t="shared" si="1675"/>
        <v>438920</v>
      </c>
      <c r="AC2660" s="23">
        <v>439097</v>
      </c>
      <c r="AD2660" s="119">
        <f>(AC2660-AB2660)*10</f>
        <v>1770</v>
      </c>
      <c r="AE2660" s="21"/>
      <c r="AF2660" s="50" t="s">
        <v>3</v>
      </c>
      <c r="AG2660" s="23">
        <f t="shared" si="1676"/>
        <v>439097</v>
      </c>
      <c r="AH2660" s="23">
        <v>439307</v>
      </c>
      <c r="AI2660" s="119">
        <f>(AH2660-AG2660)*10</f>
        <v>2100</v>
      </c>
    </row>
    <row r="2661" spans="2:35" x14ac:dyDescent="0.35">
      <c r="B2661" s="50" t="s">
        <v>83</v>
      </c>
      <c r="C2661" s="23">
        <v>34571</v>
      </c>
      <c r="D2661" s="23">
        <v>34577</v>
      </c>
      <c r="E2661" s="119">
        <f>D2661-C2661</f>
        <v>6</v>
      </c>
      <c r="F2661" s="21"/>
      <c r="G2661" s="50" t="s">
        <v>83</v>
      </c>
      <c r="H2661" s="23">
        <f t="shared" si="1670"/>
        <v>34577</v>
      </c>
      <c r="I2661" s="23">
        <v>34588</v>
      </c>
      <c r="J2661" s="119">
        <f t="shared" ref="J2661:J2666" si="1677">I2661-H2661</f>
        <v>11</v>
      </c>
      <c r="K2661" s="21"/>
      <c r="L2661" s="50" t="s">
        <v>83</v>
      </c>
      <c r="M2661" s="23">
        <f t="shared" si="1672"/>
        <v>34588</v>
      </c>
      <c r="N2661" s="23">
        <v>34594</v>
      </c>
      <c r="O2661" s="119">
        <f t="shared" ref="O2661:O2666" si="1678">N2661-M2661</f>
        <v>6</v>
      </c>
      <c r="P2661" s="21"/>
      <c r="Q2661" s="50" t="s">
        <v>83</v>
      </c>
      <c r="R2661" s="23">
        <f t="shared" si="1673"/>
        <v>34594</v>
      </c>
      <c r="S2661" s="23">
        <v>34603</v>
      </c>
      <c r="T2661" s="119">
        <f t="shared" ref="T2661:T2666" si="1679">S2661-R2661</f>
        <v>9</v>
      </c>
      <c r="U2661" s="21"/>
      <c r="V2661" s="50" t="s">
        <v>83</v>
      </c>
      <c r="W2661" s="23">
        <f t="shared" si="1674"/>
        <v>34603</v>
      </c>
      <c r="X2661" s="23">
        <v>34608</v>
      </c>
      <c r="Y2661" s="119">
        <f>X2661-W2661</f>
        <v>5</v>
      </c>
      <c r="Z2661" s="21"/>
      <c r="AA2661" s="50" t="s">
        <v>83</v>
      </c>
      <c r="AB2661" s="40">
        <f t="shared" ref="AB2661:AB2677" si="1680">X2661:X2685</f>
        <v>34608</v>
      </c>
      <c r="AC2661" s="23">
        <v>34614</v>
      </c>
      <c r="AD2661" s="132">
        <f t="shared" ref="AD2661:AD2666" si="1681">AC2661-AB2661</f>
        <v>6</v>
      </c>
      <c r="AE2661" s="21"/>
      <c r="AF2661" s="50" t="s">
        <v>83</v>
      </c>
      <c r="AG2661" s="23">
        <f t="shared" si="1676"/>
        <v>34614</v>
      </c>
      <c r="AH2661" s="23">
        <v>34621</v>
      </c>
      <c r="AI2661" s="119">
        <f t="shared" ref="AI2661:AI2666" si="1682">AH2661-AG2661</f>
        <v>7</v>
      </c>
    </row>
    <row r="2662" spans="2:35" x14ac:dyDescent="0.35">
      <c r="B2662" s="50" t="s">
        <v>84</v>
      </c>
      <c r="C2662" s="23">
        <v>69109</v>
      </c>
      <c r="D2662" s="23">
        <v>69120</v>
      </c>
      <c r="E2662" s="119">
        <f t="shared" ref="E2662:E2666" si="1683">D2662-C2662</f>
        <v>11</v>
      </c>
      <c r="F2662" s="21"/>
      <c r="G2662" s="50" t="s">
        <v>84</v>
      </c>
      <c r="H2662" s="23">
        <f t="shared" si="1670"/>
        <v>69120</v>
      </c>
      <c r="I2662" s="23">
        <v>69120</v>
      </c>
      <c r="J2662" s="119">
        <f t="shared" si="1677"/>
        <v>0</v>
      </c>
      <c r="K2662" s="21"/>
      <c r="L2662" s="50" t="s">
        <v>84</v>
      </c>
      <c r="M2662" s="23">
        <f t="shared" si="1672"/>
        <v>69120</v>
      </c>
      <c r="N2662" s="23">
        <v>69146</v>
      </c>
      <c r="O2662" s="119">
        <f t="shared" si="1678"/>
        <v>26</v>
      </c>
      <c r="P2662" s="21"/>
      <c r="Q2662" s="50" t="s">
        <v>84</v>
      </c>
      <c r="R2662" s="23">
        <f t="shared" si="1673"/>
        <v>69146</v>
      </c>
      <c r="S2662" s="23">
        <v>69150</v>
      </c>
      <c r="T2662" s="119">
        <f t="shared" si="1679"/>
        <v>4</v>
      </c>
      <c r="U2662" s="21"/>
      <c r="V2662" s="50" t="s">
        <v>84</v>
      </c>
      <c r="W2662" s="23">
        <f>S2662</f>
        <v>69150</v>
      </c>
      <c r="X2662" s="23">
        <v>69170</v>
      </c>
      <c r="Y2662" s="119">
        <f>X2662-W2662</f>
        <v>20</v>
      </c>
      <c r="Z2662" s="21"/>
      <c r="AA2662" s="50" t="s">
        <v>84</v>
      </c>
      <c r="AB2662" s="40">
        <f t="shared" si="1680"/>
        <v>69170</v>
      </c>
      <c r="AC2662" s="23">
        <v>69183</v>
      </c>
      <c r="AD2662" s="132">
        <f t="shared" si="1681"/>
        <v>13</v>
      </c>
      <c r="AE2662" s="21"/>
      <c r="AF2662" s="50" t="s">
        <v>84</v>
      </c>
      <c r="AG2662" s="23">
        <f t="shared" si="1676"/>
        <v>69183</v>
      </c>
      <c r="AH2662" s="23">
        <v>69222</v>
      </c>
      <c r="AI2662" s="119">
        <f t="shared" si="1682"/>
        <v>39</v>
      </c>
    </row>
    <row r="2663" spans="2:35" x14ac:dyDescent="0.35">
      <c r="B2663" s="50" t="s">
        <v>98</v>
      </c>
      <c r="C2663" s="23">
        <v>139852</v>
      </c>
      <c r="D2663" s="23">
        <v>139852</v>
      </c>
      <c r="E2663" s="119">
        <f t="shared" si="1683"/>
        <v>0</v>
      </c>
      <c r="F2663" s="21"/>
      <c r="G2663" s="50" t="s">
        <v>98</v>
      </c>
      <c r="H2663" s="23">
        <f t="shared" si="1670"/>
        <v>139852</v>
      </c>
      <c r="I2663" s="23">
        <v>139852</v>
      </c>
      <c r="J2663" s="119">
        <f t="shared" si="1677"/>
        <v>0</v>
      </c>
      <c r="K2663" s="21"/>
      <c r="L2663" s="50" t="s">
        <v>98</v>
      </c>
      <c r="M2663" s="23">
        <f t="shared" si="1672"/>
        <v>139852</v>
      </c>
      <c r="N2663" s="23">
        <v>139852</v>
      </c>
      <c r="O2663" s="119">
        <f t="shared" si="1678"/>
        <v>0</v>
      </c>
      <c r="P2663" s="21"/>
      <c r="Q2663" s="50" t="s">
        <v>98</v>
      </c>
      <c r="R2663" s="23">
        <f t="shared" si="1673"/>
        <v>139852</v>
      </c>
      <c r="S2663" s="23">
        <v>139852</v>
      </c>
      <c r="T2663" s="119">
        <f t="shared" si="1679"/>
        <v>0</v>
      </c>
      <c r="U2663" s="21"/>
      <c r="V2663" s="50" t="s">
        <v>98</v>
      </c>
      <c r="W2663" s="23">
        <f t="shared" ref="W2663:W2678" si="1684">S2663</f>
        <v>139852</v>
      </c>
      <c r="X2663" s="23">
        <v>139852</v>
      </c>
      <c r="Y2663" s="119">
        <f t="shared" ref="Y2663" si="1685">X2663-W2663</f>
        <v>0</v>
      </c>
      <c r="Z2663" s="21"/>
      <c r="AA2663" s="50" t="s">
        <v>98</v>
      </c>
      <c r="AB2663" s="40">
        <f t="shared" si="1680"/>
        <v>139852</v>
      </c>
      <c r="AC2663" s="23">
        <v>139852</v>
      </c>
      <c r="AD2663" s="119">
        <f t="shared" si="1681"/>
        <v>0</v>
      </c>
      <c r="AE2663" s="21"/>
      <c r="AF2663" s="50" t="s">
        <v>98</v>
      </c>
      <c r="AG2663" s="23">
        <f t="shared" si="1676"/>
        <v>139852</v>
      </c>
      <c r="AH2663" s="23">
        <v>139852</v>
      </c>
      <c r="AI2663" s="119">
        <f t="shared" si="1682"/>
        <v>0</v>
      </c>
    </row>
    <row r="2664" spans="2:35" x14ac:dyDescent="0.35">
      <c r="B2664" s="50" t="s">
        <v>85</v>
      </c>
      <c r="C2664" s="23">
        <v>1082</v>
      </c>
      <c r="D2664" s="23">
        <v>1082</v>
      </c>
      <c r="E2664" s="119">
        <f t="shared" si="1683"/>
        <v>0</v>
      </c>
      <c r="F2664" s="21"/>
      <c r="G2664" s="50" t="s">
        <v>85</v>
      </c>
      <c r="H2664" s="23">
        <f t="shared" si="1670"/>
        <v>1082</v>
      </c>
      <c r="I2664" s="23">
        <v>1052</v>
      </c>
      <c r="J2664" s="119">
        <f t="shared" si="1677"/>
        <v>-30</v>
      </c>
      <c r="K2664" s="21"/>
      <c r="L2664" s="50" t="s">
        <v>85</v>
      </c>
      <c r="M2664" s="23">
        <v>1082</v>
      </c>
      <c r="N2664" s="23">
        <v>1082</v>
      </c>
      <c r="O2664" s="119">
        <f t="shared" si="1678"/>
        <v>0</v>
      </c>
      <c r="P2664" s="21"/>
      <c r="Q2664" s="50" t="s">
        <v>85</v>
      </c>
      <c r="R2664" s="23">
        <f t="shared" si="1673"/>
        <v>1082</v>
      </c>
      <c r="S2664" s="23">
        <v>1082</v>
      </c>
      <c r="T2664" s="119">
        <f t="shared" si="1679"/>
        <v>0</v>
      </c>
      <c r="U2664" s="21"/>
      <c r="V2664" s="50" t="s">
        <v>85</v>
      </c>
      <c r="W2664" s="23">
        <f t="shared" si="1684"/>
        <v>1082</v>
      </c>
      <c r="X2664" s="23">
        <v>1082</v>
      </c>
      <c r="Y2664" s="132">
        <f>X2664-W2664</f>
        <v>0</v>
      </c>
      <c r="Z2664" s="21"/>
      <c r="AA2664" s="50" t="s">
        <v>85</v>
      </c>
      <c r="AB2664" s="23">
        <v>1082</v>
      </c>
      <c r="AC2664" s="23">
        <v>1082</v>
      </c>
      <c r="AD2664" s="119">
        <f t="shared" si="1681"/>
        <v>0</v>
      </c>
      <c r="AE2664" s="21"/>
      <c r="AF2664" s="50" t="s">
        <v>85</v>
      </c>
      <c r="AG2664" s="23">
        <f>AC2664</f>
        <v>1082</v>
      </c>
      <c r="AH2664" s="23">
        <v>1082</v>
      </c>
      <c r="AI2664" s="119">
        <f t="shared" si="1682"/>
        <v>0</v>
      </c>
    </row>
    <row r="2665" spans="2:35" x14ac:dyDescent="0.35">
      <c r="B2665" s="50" t="s">
        <v>86</v>
      </c>
      <c r="C2665" s="23">
        <v>35361</v>
      </c>
      <c r="D2665" s="23">
        <v>35614</v>
      </c>
      <c r="E2665" s="119">
        <f t="shared" si="1683"/>
        <v>253</v>
      </c>
      <c r="F2665" s="21"/>
      <c r="G2665" s="50" t="s">
        <v>86</v>
      </c>
      <c r="H2665" s="23">
        <f t="shared" si="1670"/>
        <v>35614</v>
      </c>
      <c r="I2665" s="23">
        <v>35829</v>
      </c>
      <c r="J2665" s="119">
        <f t="shared" si="1677"/>
        <v>215</v>
      </c>
      <c r="K2665" s="21"/>
      <c r="L2665" s="50" t="s">
        <v>86</v>
      </c>
      <c r="M2665" s="23">
        <f t="shared" si="1672"/>
        <v>35829</v>
      </c>
      <c r="N2665" s="23">
        <v>36009</v>
      </c>
      <c r="O2665" s="119">
        <f t="shared" si="1678"/>
        <v>180</v>
      </c>
      <c r="P2665" s="21"/>
      <c r="Q2665" s="50" t="s">
        <v>86</v>
      </c>
      <c r="R2665" s="23">
        <f t="shared" si="1673"/>
        <v>36009</v>
      </c>
      <c r="S2665" s="23">
        <v>36296</v>
      </c>
      <c r="T2665" s="119">
        <f t="shared" si="1679"/>
        <v>287</v>
      </c>
      <c r="U2665" s="21"/>
      <c r="V2665" s="50" t="s">
        <v>86</v>
      </c>
      <c r="W2665" s="23">
        <f t="shared" si="1684"/>
        <v>36296</v>
      </c>
      <c r="X2665" s="23">
        <v>36543</v>
      </c>
      <c r="Y2665" s="132">
        <f t="shared" ref="Y2665:Y2666" si="1686">X2665-W2665</f>
        <v>247</v>
      </c>
      <c r="Z2665" s="21"/>
      <c r="AA2665" s="50" t="s">
        <v>86</v>
      </c>
      <c r="AB2665" s="40">
        <f t="shared" si="1680"/>
        <v>36543</v>
      </c>
      <c r="AC2665" s="23">
        <v>36765</v>
      </c>
      <c r="AD2665" s="119">
        <f t="shared" si="1681"/>
        <v>222</v>
      </c>
      <c r="AE2665" s="21"/>
      <c r="AF2665" s="50" t="s">
        <v>86</v>
      </c>
      <c r="AG2665" s="23">
        <f t="shared" ref="AG2665:AG2673" si="1687">AC2665</f>
        <v>36765</v>
      </c>
      <c r="AH2665" s="23">
        <v>37015</v>
      </c>
      <c r="AI2665" s="119">
        <f t="shared" si="1682"/>
        <v>250</v>
      </c>
    </row>
    <row r="2666" spans="2:35" x14ac:dyDescent="0.35">
      <c r="B2666" s="50" t="s">
        <v>2180</v>
      </c>
      <c r="C2666" s="23">
        <v>542</v>
      </c>
      <c r="D2666" s="23">
        <v>542</v>
      </c>
      <c r="E2666" s="132">
        <f t="shared" si="1683"/>
        <v>0</v>
      </c>
      <c r="F2666" s="21"/>
      <c r="G2666" s="50" t="s">
        <v>2180</v>
      </c>
      <c r="H2666" s="23">
        <f t="shared" si="1670"/>
        <v>542</v>
      </c>
      <c r="I2666" s="23">
        <v>542</v>
      </c>
      <c r="J2666" s="132">
        <f t="shared" si="1677"/>
        <v>0</v>
      </c>
      <c r="K2666" s="21"/>
      <c r="L2666" s="50" t="s">
        <v>2180</v>
      </c>
      <c r="M2666" s="23">
        <f t="shared" si="1672"/>
        <v>542</v>
      </c>
      <c r="N2666" s="23">
        <v>542</v>
      </c>
      <c r="O2666" s="132">
        <f t="shared" si="1678"/>
        <v>0</v>
      </c>
      <c r="P2666" s="21"/>
      <c r="Q2666" s="50" t="s">
        <v>2180</v>
      </c>
      <c r="R2666" s="23">
        <f t="shared" si="1673"/>
        <v>542</v>
      </c>
      <c r="S2666" s="23">
        <v>542</v>
      </c>
      <c r="T2666" s="132">
        <f t="shared" si="1679"/>
        <v>0</v>
      </c>
      <c r="U2666" s="21"/>
      <c r="V2666" s="50" t="s">
        <v>2180</v>
      </c>
      <c r="W2666" s="23">
        <f t="shared" si="1684"/>
        <v>542</v>
      </c>
      <c r="X2666" s="23">
        <v>542</v>
      </c>
      <c r="Y2666" s="132">
        <f t="shared" si="1686"/>
        <v>0</v>
      </c>
      <c r="Z2666" s="21"/>
      <c r="AA2666" s="50" t="s">
        <v>2180</v>
      </c>
      <c r="AB2666" s="40">
        <f t="shared" si="1680"/>
        <v>542</v>
      </c>
      <c r="AC2666" s="23">
        <v>542</v>
      </c>
      <c r="AD2666" s="132">
        <f t="shared" si="1681"/>
        <v>0</v>
      </c>
      <c r="AE2666" s="21"/>
      <c r="AF2666" s="50" t="s">
        <v>2180</v>
      </c>
      <c r="AG2666" s="23">
        <f t="shared" si="1687"/>
        <v>542</v>
      </c>
      <c r="AH2666" s="23">
        <v>542</v>
      </c>
      <c r="AI2666" s="132">
        <f t="shared" si="1682"/>
        <v>0</v>
      </c>
    </row>
    <row r="2667" spans="2:35" x14ac:dyDescent="0.35">
      <c r="B2667" s="50" t="s">
        <v>93</v>
      </c>
      <c r="C2667" s="40"/>
      <c r="D2667" s="40"/>
      <c r="E2667" s="132">
        <f>E2666+E2665+E2664+E2663+E2662+E2661+E2660</f>
        <v>2470</v>
      </c>
      <c r="F2667" s="21"/>
      <c r="G2667" s="50" t="s">
        <v>93</v>
      </c>
      <c r="H2667" s="23">
        <f t="shared" si="1670"/>
        <v>0</v>
      </c>
      <c r="I2667" s="40"/>
      <c r="J2667" s="132">
        <f>J2666+J2665+J2664+J2663+J2662+J2661+J2660</f>
        <v>1896</v>
      </c>
      <c r="K2667" s="21"/>
      <c r="L2667" s="50" t="s">
        <v>93</v>
      </c>
      <c r="M2667" s="23">
        <f t="shared" si="1672"/>
        <v>0</v>
      </c>
      <c r="N2667" s="40"/>
      <c r="O2667" s="132">
        <f>O2666+O2665+O2664+O2663+O2662+O2661+O2660</f>
        <v>1852</v>
      </c>
      <c r="P2667" s="21"/>
      <c r="Q2667" s="50" t="s">
        <v>93</v>
      </c>
      <c r="R2667" s="23">
        <f t="shared" si="1673"/>
        <v>0</v>
      </c>
      <c r="S2667" s="40"/>
      <c r="T2667" s="132">
        <f>T2666+T2665+T2664+T2663+T2662+T2661+T2660</f>
        <v>1750</v>
      </c>
      <c r="U2667" s="21"/>
      <c r="V2667" s="50" t="s">
        <v>93</v>
      </c>
      <c r="W2667" s="23">
        <f t="shared" si="1684"/>
        <v>0</v>
      </c>
      <c r="X2667" s="23"/>
      <c r="Y2667" s="132">
        <f>Y2666+Y2665+Y2664+Y2663+Y2662+Y2661+Y2660</f>
        <v>1492</v>
      </c>
      <c r="Z2667" s="21"/>
      <c r="AA2667" s="50" t="s">
        <v>93</v>
      </c>
      <c r="AB2667" s="40">
        <f t="shared" si="1680"/>
        <v>0</v>
      </c>
      <c r="AC2667" s="40"/>
      <c r="AD2667" s="132">
        <f>AD2666+AD2665+AD2664+AD2663+AD2662+AD2661+AD2660</f>
        <v>2011</v>
      </c>
      <c r="AE2667" s="21"/>
      <c r="AF2667" s="50" t="s">
        <v>93</v>
      </c>
      <c r="AG2667" s="23">
        <f t="shared" si="1687"/>
        <v>0</v>
      </c>
      <c r="AH2667" s="40"/>
      <c r="AI2667" s="132">
        <f>AI2666+AI2665+AI2664+AI2663+AI2662+AI2661+AI2660</f>
        <v>2396</v>
      </c>
    </row>
    <row r="2668" spans="2:35" x14ac:dyDescent="0.35">
      <c r="B2668" s="50" t="s">
        <v>87</v>
      </c>
      <c r="C2668" s="132">
        <v>1610114</v>
      </c>
      <c r="D2668" s="132">
        <v>1610114</v>
      </c>
      <c r="E2668" s="132">
        <f t="shared" ref="E2668:E2674" si="1688">D2668-C2668</f>
        <v>0</v>
      </c>
      <c r="F2668" s="21"/>
      <c r="G2668" s="50" t="s">
        <v>87</v>
      </c>
      <c r="H2668" s="23">
        <f t="shared" si="1670"/>
        <v>1610114</v>
      </c>
      <c r="I2668" s="132">
        <v>1610114</v>
      </c>
      <c r="J2668" s="132">
        <f t="shared" ref="J2668" si="1689">I2668-H2668</f>
        <v>0</v>
      </c>
      <c r="K2668" s="21"/>
      <c r="L2668" s="50" t="s">
        <v>87</v>
      </c>
      <c r="M2668" s="23">
        <f t="shared" si="1672"/>
        <v>1610114</v>
      </c>
      <c r="N2668" s="132">
        <v>1610114</v>
      </c>
      <c r="O2668" s="132">
        <f>N2668-M2668</f>
        <v>0</v>
      </c>
      <c r="P2668" s="21"/>
      <c r="Q2668" s="50" t="s">
        <v>87</v>
      </c>
      <c r="R2668" s="23">
        <f t="shared" si="1673"/>
        <v>1610114</v>
      </c>
      <c r="S2668" s="132">
        <v>1610114</v>
      </c>
      <c r="T2668" s="132">
        <f t="shared" ref="T2668" si="1690">S2668-R2668</f>
        <v>0</v>
      </c>
      <c r="U2668" s="21"/>
      <c r="V2668" s="50" t="s">
        <v>87</v>
      </c>
      <c r="W2668" s="23">
        <f t="shared" si="1684"/>
        <v>1610114</v>
      </c>
      <c r="X2668" s="23">
        <v>1610114</v>
      </c>
      <c r="Y2668" s="132">
        <f t="shared" ref="Y2668" si="1691">X2668-W2668</f>
        <v>0</v>
      </c>
      <c r="Z2668" s="21"/>
      <c r="AA2668" s="50" t="s">
        <v>87</v>
      </c>
      <c r="AB2668" s="40">
        <f t="shared" si="1680"/>
        <v>1610114</v>
      </c>
      <c r="AC2668" s="132">
        <v>1610114</v>
      </c>
      <c r="AD2668" s="132">
        <f t="shared" ref="AD2668:AD2670" si="1692">AC2668-AB2668</f>
        <v>0</v>
      </c>
      <c r="AE2668" s="21"/>
      <c r="AF2668" s="50" t="s">
        <v>87</v>
      </c>
      <c r="AG2668" s="23">
        <f t="shared" si="1687"/>
        <v>1610114</v>
      </c>
      <c r="AH2668" s="132">
        <v>1610114</v>
      </c>
      <c r="AI2668" s="132">
        <f t="shared" ref="AI2668" si="1693">AH2668-AG2668</f>
        <v>0</v>
      </c>
    </row>
    <row r="2669" spans="2:35" x14ac:dyDescent="0.35">
      <c r="B2669" s="50" t="s">
        <v>96</v>
      </c>
      <c r="C2669" s="132">
        <v>2688</v>
      </c>
      <c r="D2669" s="132">
        <v>2945</v>
      </c>
      <c r="E2669" s="132">
        <f t="shared" si="1688"/>
        <v>257</v>
      </c>
      <c r="F2669" s="21"/>
      <c r="G2669" s="50" t="s">
        <v>96</v>
      </c>
      <c r="H2669" s="23">
        <f t="shared" si="1670"/>
        <v>2945</v>
      </c>
      <c r="I2669" s="132">
        <v>3210</v>
      </c>
      <c r="J2669" s="132">
        <f>I2669-H2669</f>
        <v>265</v>
      </c>
      <c r="K2669" s="21"/>
      <c r="L2669" s="50" t="s">
        <v>96</v>
      </c>
      <c r="M2669" s="23">
        <f t="shared" si="1672"/>
        <v>3210</v>
      </c>
      <c r="N2669" s="132">
        <v>3481</v>
      </c>
      <c r="O2669" s="132">
        <f>N2669-M2669</f>
        <v>271</v>
      </c>
      <c r="P2669" s="21"/>
      <c r="Q2669" s="50" t="s">
        <v>96</v>
      </c>
      <c r="R2669" s="40">
        <f>N2669</f>
        <v>3481</v>
      </c>
      <c r="S2669" s="132">
        <v>3742</v>
      </c>
      <c r="T2669" s="132">
        <f>S2669-R2669</f>
        <v>261</v>
      </c>
      <c r="U2669" s="21"/>
      <c r="V2669" s="50" t="s">
        <v>96</v>
      </c>
      <c r="W2669" s="23">
        <f t="shared" si="1684"/>
        <v>3742</v>
      </c>
      <c r="X2669" s="23">
        <v>4060</v>
      </c>
      <c r="Y2669" s="132">
        <f>X2669-W2669</f>
        <v>318</v>
      </c>
      <c r="Z2669" s="21"/>
      <c r="AA2669" s="50" t="s">
        <v>96</v>
      </c>
      <c r="AB2669" s="40">
        <f t="shared" si="1680"/>
        <v>4060</v>
      </c>
      <c r="AC2669" s="132">
        <v>4367</v>
      </c>
      <c r="AD2669" s="132">
        <f t="shared" si="1692"/>
        <v>307</v>
      </c>
      <c r="AE2669" s="21"/>
      <c r="AF2669" s="50" t="s">
        <v>96</v>
      </c>
      <c r="AG2669" s="23">
        <f t="shared" si="1687"/>
        <v>4367</v>
      </c>
      <c r="AH2669" s="132">
        <v>4694</v>
      </c>
      <c r="AI2669" s="132">
        <f>AH2669-AG2669</f>
        <v>327</v>
      </c>
    </row>
    <row r="2670" spans="2:35" x14ac:dyDescent="0.35">
      <c r="B2670" s="50" t="s">
        <v>88</v>
      </c>
      <c r="C2670" s="119">
        <v>0</v>
      </c>
      <c r="D2670" s="119">
        <v>0</v>
      </c>
      <c r="E2670" s="119">
        <f t="shared" si="1688"/>
        <v>0</v>
      </c>
      <c r="F2670" s="21"/>
      <c r="G2670" s="50" t="s">
        <v>88</v>
      </c>
      <c r="H2670" s="23">
        <f t="shared" si="1670"/>
        <v>0</v>
      </c>
      <c r="I2670" s="119">
        <v>0</v>
      </c>
      <c r="J2670" s="119">
        <f t="shared" ref="J2670" si="1694">I2670-H2670</f>
        <v>0</v>
      </c>
      <c r="K2670" s="21"/>
      <c r="L2670" s="50" t="s">
        <v>88</v>
      </c>
      <c r="M2670" s="23">
        <f t="shared" si="1672"/>
        <v>0</v>
      </c>
      <c r="N2670" s="119">
        <v>0</v>
      </c>
      <c r="O2670" s="119">
        <f t="shared" ref="O2670:O2674" si="1695">N2670-M2670</f>
        <v>0</v>
      </c>
      <c r="P2670" s="21"/>
      <c r="Q2670" s="50" t="s">
        <v>88</v>
      </c>
      <c r="R2670" s="23">
        <f t="shared" ref="R2670:R2678" si="1696">N2670</f>
        <v>0</v>
      </c>
      <c r="S2670" s="119">
        <v>0</v>
      </c>
      <c r="T2670" s="119">
        <f t="shared" ref="T2670:T2672" si="1697">S2670-R2670</f>
        <v>0</v>
      </c>
      <c r="U2670" s="21"/>
      <c r="V2670" s="50" t="s">
        <v>88</v>
      </c>
      <c r="W2670" s="23">
        <f t="shared" si="1684"/>
        <v>0</v>
      </c>
      <c r="X2670" s="23">
        <v>0</v>
      </c>
      <c r="Y2670" s="119">
        <f t="shared" ref="Y2670:Y2674" si="1698">X2670-W2670</f>
        <v>0</v>
      </c>
      <c r="Z2670" s="21"/>
      <c r="AA2670" s="50" t="s">
        <v>88</v>
      </c>
      <c r="AB2670" s="40">
        <f t="shared" si="1680"/>
        <v>0</v>
      </c>
      <c r="AC2670" s="119">
        <v>0</v>
      </c>
      <c r="AD2670" s="119">
        <f t="shared" si="1692"/>
        <v>0</v>
      </c>
      <c r="AE2670" s="21"/>
      <c r="AF2670" s="50" t="s">
        <v>88</v>
      </c>
      <c r="AG2670" s="23">
        <f t="shared" si="1687"/>
        <v>0</v>
      </c>
      <c r="AH2670" s="119">
        <v>0</v>
      </c>
      <c r="AI2670" s="119">
        <f t="shared" ref="AI2670:AI2674" si="1699">AH2670-AG2670</f>
        <v>0</v>
      </c>
    </row>
    <row r="2671" spans="2:35" x14ac:dyDescent="0.35">
      <c r="B2671" s="50" t="s">
        <v>108</v>
      </c>
      <c r="C2671" s="119">
        <v>3584</v>
      </c>
      <c r="D2671" s="119">
        <v>3584</v>
      </c>
      <c r="E2671" s="119">
        <f t="shared" si="1688"/>
        <v>0</v>
      </c>
      <c r="F2671" s="21"/>
      <c r="G2671" s="50" t="s">
        <v>108</v>
      </c>
      <c r="H2671" s="23">
        <f t="shared" si="1670"/>
        <v>3584</v>
      </c>
      <c r="I2671" s="119">
        <v>3585</v>
      </c>
      <c r="J2671" s="119">
        <f>I2671-H2671</f>
        <v>1</v>
      </c>
      <c r="K2671" s="21"/>
      <c r="L2671" s="50" t="s">
        <v>108</v>
      </c>
      <c r="M2671" s="23">
        <f t="shared" si="1672"/>
        <v>3585</v>
      </c>
      <c r="N2671" s="119">
        <v>3586</v>
      </c>
      <c r="O2671" s="119">
        <f t="shared" si="1695"/>
        <v>1</v>
      </c>
      <c r="P2671" s="21"/>
      <c r="Q2671" s="50" t="s">
        <v>108</v>
      </c>
      <c r="R2671" s="23">
        <f t="shared" si="1696"/>
        <v>3586</v>
      </c>
      <c r="S2671" s="119">
        <v>3586</v>
      </c>
      <c r="T2671" s="119">
        <f t="shared" si="1697"/>
        <v>0</v>
      </c>
      <c r="U2671" s="21"/>
      <c r="V2671" s="50" t="s">
        <v>108</v>
      </c>
      <c r="W2671" s="23">
        <f t="shared" si="1684"/>
        <v>3586</v>
      </c>
      <c r="X2671" s="23">
        <v>3587</v>
      </c>
      <c r="Y2671" s="119">
        <f t="shared" si="1698"/>
        <v>1</v>
      </c>
      <c r="Z2671" s="21"/>
      <c r="AA2671" s="50" t="s">
        <v>108</v>
      </c>
      <c r="AB2671" s="40">
        <f t="shared" si="1680"/>
        <v>3587</v>
      </c>
      <c r="AC2671" s="119">
        <v>3588</v>
      </c>
      <c r="AD2671" s="132">
        <f>AC2671-AB2671</f>
        <v>1</v>
      </c>
      <c r="AE2671" s="21"/>
      <c r="AF2671" s="50" t="s">
        <v>108</v>
      </c>
      <c r="AG2671" s="23">
        <f t="shared" si="1687"/>
        <v>3588</v>
      </c>
      <c r="AH2671" s="119">
        <v>3588</v>
      </c>
      <c r="AI2671" s="119">
        <f t="shared" si="1699"/>
        <v>0</v>
      </c>
    </row>
    <row r="2672" spans="2:35" x14ac:dyDescent="0.35">
      <c r="B2672" s="50" t="s">
        <v>89</v>
      </c>
      <c r="C2672" s="119">
        <v>814994</v>
      </c>
      <c r="D2672" s="119">
        <v>815421</v>
      </c>
      <c r="E2672" s="119">
        <f t="shared" si="1688"/>
        <v>427</v>
      </c>
      <c r="F2672" s="21"/>
      <c r="G2672" s="50" t="s">
        <v>89</v>
      </c>
      <c r="H2672" s="23">
        <f t="shared" si="1670"/>
        <v>815421</v>
      </c>
      <c r="I2672" s="119">
        <v>815868</v>
      </c>
      <c r="J2672" s="119">
        <f t="shared" ref="J2672:J2674" si="1700">I2672-H2672</f>
        <v>447</v>
      </c>
      <c r="K2672" s="21"/>
      <c r="L2672" s="50" t="s">
        <v>89</v>
      </c>
      <c r="M2672" s="23">
        <f t="shared" si="1672"/>
        <v>815868</v>
      </c>
      <c r="N2672" s="119">
        <v>816166</v>
      </c>
      <c r="O2672" s="119">
        <f t="shared" si="1695"/>
        <v>298</v>
      </c>
      <c r="P2672" s="21"/>
      <c r="Q2672" s="50" t="s">
        <v>89</v>
      </c>
      <c r="R2672" s="23">
        <f t="shared" si="1696"/>
        <v>816166</v>
      </c>
      <c r="S2672" s="119">
        <v>816444</v>
      </c>
      <c r="T2672" s="119">
        <f t="shared" si="1697"/>
        <v>278</v>
      </c>
      <c r="U2672" s="21"/>
      <c r="V2672" s="50" t="s">
        <v>89</v>
      </c>
      <c r="W2672" s="23">
        <f t="shared" si="1684"/>
        <v>816444</v>
      </c>
      <c r="X2672" s="23">
        <v>816828</v>
      </c>
      <c r="Y2672" s="119">
        <f t="shared" si="1698"/>
        <v>384</v>
      </c>
      <c r="Z2672" s="21"/>
      <c r="AA2672" s="50" t="s">
        <v>89</v>
      </c>
      <c r="AB2672" s="40">
        <f t="shared" si="1680"/>
        <v>816828</v>
      </c>
      <c r="AC2672" s="119">
        <v>817169</v>
      </c>
      <c r="AD2672" s="119">
        <f t="shared" ref="AD2672:AD2674" si="1701">AC2672-AB2672</f>
        <v>341</v>
      </c>
      <c r="AE2672" s="21"/>
      <c r="AF2672" s="50" t="s">
        <v>89</v>
      </c>
      <c r="AG2672" s="23">
        <f t="shared" si="1687"/>
        <v>817169</v>
      </c>
      <c r="AH2672" s="119">
        <v>817751</v>
      </c>
      <c r="AI2672" s="119">
        <f t="shared" si="1699"/>
        <v>582</v>
      </c>
    </row>
    <row r="2673" spans="2:51" x14ac:dyDescent="0.35">
      <c r="B2673" s="50" t="s">
        <v>90</v>
      </c>
      <c r="C2673" s="132">
        <v>461338</v>
      </c>
      <c r="D2673" s="132">
        <v>461338</v>
      </c>
      <c r="E2673" s="119">
        <f t="shared" si="1688"/>
        <v>0</v>
      </c>
      <c r="F2673" s="21"/>
      <c r="G2673" s="50" t="s">
        <v>90</v>
      </c>
      <c r="H2673" s="40">
        <f>D2673</f>
        <v>461338</v>
      </c>
      <c r="I2673" s="132">
        <v>461338</v>
      </c>
      <c r="J2673" s="119">
        <f t="shared" si="1700"/>
        <v>0</v>
      </c>
      <c r="K2673" s="21"/>
      <c r="L2673" s="50" t="s">
        <v>90</v>
      </c>
      <c r="M2673" s="23">
        <f t="shared" si="1672"/>
        <v>461338</v>
      </c>
      <c r="N2673" s="132">
        <v>461338</v>
      </c>
      <c r="O2673" s="119">
        <f t="shared" si="1695"/>
        <v>0</v>
      </c>
      <c r="P2673" s="21"/>
      <c r="Q2673" s="50" t="s">
        <v>90</v>
      </c>
      <c r="R2673" s="23">
        <f t="shared" si="1696"/>
        <v>461338</v>
      </c>
      <c r="S2673" s="132">
        <v>461338</v>
      </c>
      <c r="T2673" s="132">
        <f>S2673-R2673</f>
        <v>0</v>
      </c>
      <c r="U2673" s="21"/>
      <c r="V2673" s="50" t="s">
        <v>90</v>
      </c>
      <c r="W2673" s="23">
        <v>461331</v>
      </c>
      <c r="X2673" s="23">
        <v>461331</v>
      </c>
      <c r="Y2673" s="119">
        <f t="shared" si="1698"/>
        <v>0</v>
      </c>
      <c r="Z2673" s="21"/>
      <c r="AA2673" s="50" t="s">
        <v>90</v>
      </c>
      <c r="AB2673" s="40">
        <f t="shared" si="1680"/>
        <v>461331</v>
      </c>
      <c r="AC2673" s="132">
        <v>461331</v>
      </c>
      <c r="AD2673" s="119">
        <f t="shared" si="1701"/>
        <v>0</v>
      </c>
      <c r="AE2673" s="21"/>
      <c r="AF2673" s="50" t="s">
        <v>90</v>
      </c>
      <c r="AG2673" s="23">
        <f t="shared" si="1687"/>
        <v>461331</v>
      </c>
      <c r="AH2673" s="132">
        <v>461331</v>
      </c>
      <c r="AI2673" s="119">
        <f t="shared" si="1699"/>
        <v>0</v>
      </c>
    </row>
    <row r="2674" spans="2:51" x14ac:dyDescent="0.35">
      <c r="B2674" s="50" t="s">
        <v>91</v>
      </c>
      <c r="C2674" s="132">
        <v>1592070</v>
      </c>
      <c r="D2674" s="132">
        <v>1593717</v>
      </c>
      <c r="E2674" s="119">
        <f t="shared" si="1688"/>
        <v>1647</v>
      </c>
      <c r="F2674" s="21"/>
      <c r="G2674" s="50" t="s">
        <v>91</v>
      </c>
      <c r="H2674" s="23">
        <f t="shared" ref="H2674:H2678" si="1702">D2674</f>
        <v>1593717</v>
      </c>
      <c r="I2674" s="132">
        <v>1595340</v>
      </c>
      <c r="J2674" s="132">
        <f t="shared" si="1700"/>
        <v>1623</v>
      </c>
      <c r="K2674" s="21"/>
      <c r="L2674" s="50" t="s">
        <v>91</v>
      </c>
      <c r="M2674" s="23">
        <f t="shared" si="1672"/>
        <v>1595340</v>
      </c>
      <c r="N2674" s="132">
        <v>1596908</v>
      </c>
      <c r="O2674" s="119">
        <f t="shared" si="1695"/>
        <v>1568</v>
      </c>
      <c r="P2674" s="21"/>
      <c r="Q2674" s="50" t="s">
        <v>91</v>
      </c>
      <c r="R2674" s="23">
        <f t="shared" si="1696"/>
        <v>1596908</v>
      </c>
      <c r="S2674" s="132">
        <v>1598265</v>
      </c>
      <c r="T2674" s="119">
        <f t="shared" ref="T2674" si="1703">S2674-R2674</f>
        <v>1357</v>
      </c>
      <c r="U2674" s="21"/>
      <c r="V2674" s="50" t="s">
        <v>91</v>
      </c>
      <c r="W2674" s="23">
        <f t="shared" si="1684"/>
        <v>1598265</v>
      </c>
      <c r="X2674" s="23">
        <v>1599130</v>
      </c>
      <c r="Y2674" s="119">
        <f t="shared" si="1698"/>
        <v>865</v>
      </c>
      <c r="Z2674" s="21"/>
      <c r="AA2674" s="50" t="s">
        <v>91</v>
      </c>
      <c r="AB2674" s="40">
        <f t="shared" si="1680"/>
        <v>1599130</v>
      </c>
      <c r="AC2674" s="132">
        <v>1600461</v>
      </c>
      <c r="AD2674" s="119">
        <f t="shared" si="1701"/>
        <v>1331</v>
      </c>
      <c r="AE2674" s="21"/>
      <c r="AF2674" s="50" t="s">
        <v>91</v>
      </c>
      <c r="AG2674" s="40">
        <f>AC2674</f>
        <v>1600461</v>
      </c>
      <c r="AH2674" s="132">
        <v>1601721</v>
      </c>
      <c r="AI2674" s="119">
        <f t="shared" si="1699"/>
        <v>1260</v>
      </c>
    </row>
    <row r="2675" spans="2:51" x14ac:dyDescent="0.35">
      <c r="B2675" s="50" t="s">
        <v>94</v>
      </c>
      <c r="C2675" s="119"/>
      <c r="D2675" s="119"/>
      <c r="E2675" s="119">
        <f>SUM(E2668:E2674)</f>
        <v>2331</v>
      </c>
      <c r="F2675" s="21"/>
      <c r="G2675" s="50" t="s">
        <v>94</v>
      </c>
      <c r="H2675" s="23">
        <f t="shared" si="1702"/>
        <v>0</v>
      </c>
      <c r="I2675" s="119"/>
      <c r="J2675" s="119">
        <f>SUM(J2668:J2674)</f>
        <v>2336</v>
      </c>
      <c r="K2675" s="21"/>
      <c r="L2675" s="50" t="s">
        <v>94</v>
      </c>
      <c r="M2675" s="23">
        <f t="shared" si="1672"/>
        <v>0</v>
      </c>
      <c r="N2675" s="119"/>
      <c r="O2675" s="119">
        <f>SUM(O2668:O2674)</f>
        <v>2138</v>
      </c>
      <c r="P2675" s="21"/>
      <c r="Q2675" s="50" t="s">
        <v>94</v>
      </c>
      <c r="R2675" s="23">
        <f t="shared" si="1696"/>
        <v>0</v>
      </c>
      <c r="S2675" s="119"/>
      <c r="T2675" s="119">
        <f>S2675-R2675</f>
        <v>0</v>
      </c>
      <c r="U2675" s="21"/>
      <c r="V2675" s="50" t="s">
        <v>94</v>
      </c>
      <c r="W2675" s="23">
        <f t="shared" si="1684"/>
        <v>0</v>
      </c>
      <c r="X2675" s="23"/>
      <c r="Y2675" s="119">
        <f>X2675-W2675</f>
        <v>0</v>
      </c>
      <c r="Z2675" s="21"/>
      <c r="AA2675" s="50" t="s">
        <v>94</v>
      </c>
      <c r="AB2675" s="40">
        <f t="shared" si="1680"/>
        <v>0</v>
      </c>
      <c r="AC2675" s="119"/>
      <c r="AD2675" s="119">
        <f>SUM(AD2668:AD2674)</f>
        <v>1980</v>
      </c>
      <c r="AE2675" s="21"/>
      <c r="AF2675" s="50" t="s">
        <v>94</v>
      </c>
      <c r="AG2675" s="23">
        <f t="shared" ref="AG2675:AG2678" si="1704">AC2675</f>
        <v>0</v>
      </c>
      <c r="AH2675" s="119"/>
      <c r="AI2675" s="119">
        <f>SUM(AI2668:AI2674)</f>
        <v>2169</v>
      </c>
    </row>
    <row r="2676" spans="2:51" x14ac:dyDescent="0.35">
      <c r="B2676" s="50" t="s">
        <v>97</v>
      </c>
      <c r="C2676" s="132">
        <v>694127</v>
      </c>
      <c r="D2676" s="132">
        <v>694466</v>
      </c>
      <c r="E2676" s="119">
        <f>D2676-C2676</f>
        <v>339</v>
      </c>
      <c r="F2676" s="21"/>
      <c r="G2676" s="50" t="s">
        <v>97</v>
      </c>
      <c r="H2676" s="23">
        <f t="shared" si="1702"/>
        <v>694466</v>
      </c>
      <c r="I2676" s="132">
        <v>694705</v>
      </c>
      <c r="J2676" s="119">
        <f>I2676-H2676</f>
        <v>239</v>
      </c>
      <c r="K2676" s="21"/>
      <c r="L2676" s="50" t="s">
        <v>97</v>
      </c>
      <c r="M2676" s="23">
        <f t="shared" si="1672"/>
        <v>694705</v>
      </c>
      <c r="N2676" s="132">
        <v>695038</v>
      </c>
      <c r="O2676" s="119">
        <f>N2676-M2676</f>
        <v>333</v>
      </c>
      <c r="P2676" s="21"/>
      <c r="Q2676" s="50" t="s">
        <v>97</v>
      </c>
      <c r="R2676" s="23">
        <f t="shared" si="1696"/>
        <v>695038</v>
      </c>
      <c r="S2676" s="132">
        <v>695284</v>
      </c>
      <c r="T2676" s="119">
        <f>S2676-R2676</f>
        <v>246</v>
      </c>
      <c r="U2676" s="21"/>
      <c r="V2676" s="50" t="s">
        <v>97</v>
      </c>
      <c r="W2676" s="23">
        <f t="shared" si="1684"/>
        <v>695284</v>
      </c>
      <c r="X2676" s="23">
        <v>695599</v>
      </c>
      <c r="Y2676" s="119">
        <f>X2676-W2676</f>
        <v>315</v>
      </c>
      <c r="Z2676" s="21"/>
      <c r="AA2676" s="50" t="s">
        <v>97</v>
      </c>
      <c r="AB2676" s="40">
        <f t="shared" si="1680"/>
        <v>695599</v>
      </c>
      <c r="AC2676" s="132">
        <v>695907</v>
      </c>
      <c r="AD2676" s="119">
        <f>AC2676-AB2676</f>
        <v>308</v>
      </c>
      <c r="AE2676" s="21"/>
      <c r="AF2676" s="50" t="s">
        <v>97</v>
      </c>
      <c r="AG2676" s="23">
        <f t="shared" si="1704"/>
        <v>695907</v>
      </c>
      <c r="AH2676" s="132">
        <v>696233</v>
      </c>
      <c r="AI2676" s="119">
        <f>AH2676-AG2676</f>
        <v>326</v>
      </c>
    </row>
    <row r="2677" spans="2:51" x14ac:dyDescent="0.35">
      <c r="B2677" s="29" t="s">
        <v>130</v>
      </c>
      <c r="C2677" s="133" t="s">
        <v>369</v>
      </c>
      <c r="D2677" s="133"/>
      <c r="E2677" s="121">
        <f>E2676+E2675+E2667+E2658+E2657+E2656+E2655+E2654</f>
        <v>7627</v>
      </c>
      <c r="F2677" s="21"/>
      <c r="G2677" s="29" t="s">
        <v>130</v>
      </c>
      <c r="H2677" s="23">
        <f t="shared" si="1702"/>
        <v>0</v>
      </c>
      <c r="I2677" s="133">
        <v>0</v>
      </c>
      <c r="J2677" s="121">
        <f>J2676+J2675+J2667+J2658+J2657+J2656+J2655+J2654</f>
        <v>7450</v>
      </c>
      <c r="K2677" s="21"/>
      <c r="L2677" s="29" t="s">
        <v>130</v>
      </c>
      <c r="M2677" s="23">
        <f t="shared" si="1672"/>
        <v>0</v>
      </c>
      <c r="N2677" s="133">
        <v>0</v>
      </c>
      <c r="O2677" s="133">
        <f>O2676+O2675+O2667+O2658+O2657+O2656+O2655+O2654</f>
        <v>6675</v>
      </c>
      <c r="P2677" s="21"/>
      <c r="Q2677" s="29" t="s">
        <v>130</v>
      </c>
      <c r="R2677" s="23">
        <f t="shared" si="1696"/>
        <v>0</v>
      </c>
      <c r="S2677" s="133">
        <v>0</v>
      </c>
      <c r="T2677" s="121">
        <f>T2676+T2675+T2667+T2658+T2657+T2656+T2655+T2654</f>
        <v>4562</v>
      </c>
      <c r="U2677" s="21"/>
      <c r="V2677" s="29" t="s">
        <v>130</v>
      </c>
      <c r="W2677" s="23">
        <f t="shared" si="1684"/>
        <v>0</v>
      </c>
      <c r="X2677" s="133">
        <v>0</v>
      </c>
      <c r="Y2677" s="121">
        <f>Y2676+Y2675+Y2667+Y2658+Y2657+Y2656+Y2655+Y2654</f>
        <v>3764</v>
      </c>
      <c r="Z2677" s="21"/>
      <c r="AA2677" s="29" t="s">
        <v>130</v>
      </c>
      <c r="AB2677" s="40">
        <f t="shared" si="1680"/>
        <v>0</v>
      </c>
      <c r="AC2677" s="133">
        <v>0</v>
      </c>
      <c r="AD2677" s="121">
        <f>AD2676+AD2675+AD2667+AD2658+AD2657+AD2656+AD2655+AD2654</f>
        <v>7227</v>
      </c>
      <c r="AE2677" s="21"/>
      <c r="AF2677" s="29" t="s">
        <v>130</v>
      </c>
      <c r="AG2677" s="23">
        <f t="shared" si="1704"/>
        <v>0</v>
      </c>
      <c r="AH2677" s="133">
        <v>0</v>
      </c>
      <c r="AI2677" s="121">
        <f>AI2676+AI2675+AI2667+AI2658+AI2657+AI2656+AI2655+AI2654</f>
        <v>7576</v>
      </c>
    </row>
    <row r="2678" spans="2:51" x14ac:dyDescent="0.35">
      <c r="B2678" s="21"/>
      <c r="C2678" s="123">
        <v>0</v>
      </c>
      <c r="D2678" s="123"/>
      <c r="E2678" s="124">
        <f>E2677-E2660+471</f>
        <v>5898</v>
      </c>
      <c r="F2678" s="21"/>
      <c r="G2678" s="21"/>
      <c r="H2678" s="23">
        <f t="shared" si="1702"/>
        <v>0</v>
      </c>
      <c r="I2678" s="123">
        <v>0</v>
      </c>
      <c r="J2678" s="124">
        <f>J2677-J2660+471</f>
        <v>6221</v>
      </c>
      <c r="K2678" s="21"/>
      <c r="L2678" s="21"/>
      <c r="M2678" s="23">
        <f t="shared" si="1672"/>
        <v>0</v>
      </c>
      <c r="N2678" s="123">
        <v>0</v>
      </c>
      <c r="O2678" s="124">
        <f>O2677-O2660+471</f>
        <v>5506</v>
      </c>
      <c r="P2678" s="21"/>
      <c r="Q2678" s="21"/>
      <c r="R2678" s="23">
        <f t="shared" si="1696"/>
        <v>0</v>
      </c>
      <c r="S2678" s="123">
        <v>0</v>
      </c>
      <c r="T2678" s="124">
        <f>T2677-T2660+471</f>
        <v>3583</v>
      </c>
      <c r="U2678" s="21"/>
      <c r="V2678" s="21"/>
      <c r="W2678" s="23">
        <f t="shared" si="1684"/>
        <v>0</v>
      </c>
      <c r="X2678" s="123">
        <v>0</v>
      </c>
      <c r="Y2678" s="124">
        <f>Y2677-Y2660+471</f>
        <v>3015</v>
      </c>
      <c r="Z2678" s="21"/>
      <c r="AA2678" s="21"/>
      <c r="AB2678" s="21">
        <v>0</v>
      </c>
      <c r="AC2678" s="123">
        <v>0</v>
      </c>
      <c r="AD2678" s="124">
        <f>AD2677-AD2660+471</f>
        <v>5928</v>
      </c>
      <c r="AE2678" s="21"/>
      <c r="AF2678" s="21"/>
      <c r="AG2678" s="23">
        <f t="shared" si="1704"/>
        <v>0</v>
      </c>
      <c r="AH2678" s="123">
        <v>0</v>
      </c>
      <c r="AI2678" s="124">
        <f>AI2677-AI2660+471</f>
        <v>5947</v>
      </c>
    </row>
    <row r="2680" spans="2:51" x14ac:dyDescent="0.35">
      <c r="B2680" s="117" t="s">
        <v>114</v>
      </c>
      <c r="C2680" s="292" t="s">
        <v>2232</v>
      </c>
      <c r="D2680" s="293"/>
      <c r="E2680" s="294"/>
      <c r="F2680" s="21"/>
      <c r="G2680" s="117" t="s">
        <v>114</v>
      </c>
      <c r="H2680" s="292" t="s">
        <v>2233</v>
      </c>
      <c r="I2680" s="293"/>
      <c r="J2680" s="294"/>
      <c r="K2680" s="21"/>
      <c r="L2680" s="117" t="s">
        <v>114</v>
      </c>
      <c r="M2680" s="292" t="s">
        <v>2234</v>
      </c>
      <c r="N2680" s="293"/>
      <c r="O2680" s="294"/>
      <c r="P2680" s="21"/>
      <c r="Q2680" s="117" t="s">
        <v>114</v>
      </c>
      <c r="R2680" s="292" t="s">
        <v>2235</v>
      </c>
      <c r="S2680" s="293"/>
      <c r="T2680" s="294"/>
      <c r="U2680" s="21"/>
      <c r="V2680" s="117" t="s">
        <v>114</v>
      </c>
      <c r="W2680" s="292" t="s">
        <v>1669</v>
      </c>
      <c r="X2680" s="293"/>
      <c r="Y2680" s="294"/>
      <c r="Z2680" s="21"/>
      <c r="AA2680" s="117" t="s">
        <v>114</v>
      </c>
      <c r="AB2680" s="292" t="s">
        <v>1670</v>
      </c>
      <c r="AC2680" s="293"/>
      <c r="AD2680" s="294"/>
      <c r="AE2680" s="21"/>
      <c r="AF2680" s="117" t="s">
        <v>114</v>
      </c>
      <c r="AG2680" s="292" t="s">
        <v>2236</v>
      </c>
      <c r="AH2680" s="293"/>
      <c r="AI2680" s="294"/>
      <c r="AK2680" s="117" t="s">
        <v>114</v>
      </c>
      <c r="AL2680" s="292" t="s">
        <v>1725</v>
      </c>
      <c r="AM2680" s="293"/>
      <c r="AN2680" s="294"/>
      <c r="AP2680" s="117" t="s">
        <v>114</v>
      </c>
      <c r="AQ2680" s="292" t="s">
        <v>1726</v>
      </c>
      <c r="AR2680" s="293"/>
      <c r="AS2680" s="294"/>
      <c r="AU2680" s="117" t="s">
        <v>114</v>
      </c>
      <c r="AV2680" s="292" t="s">
        <v>1727</v>
      </c>
      <c r="AW2680" s="293"/>
      <c r="AX2680" s="294"/>
      <c r="AY2680" s="135"/>
    </row>
    <row r="2681" spans="2:51" x14ac:dyDescent="0.35">
      <c r="B2681" s="50"/>
      <c r="C2681" s="118" t="s">
        <v>81</v>
      </c>
      <c r="D2681" s="118" t="s">
        <v>82</v>
      </c>
      <c r="E2681" s="118" t="s">
        <v>95</v>
      </c>
      <c r="F2681" s="21"/>
      <c r="G2681" s="50"/>
      <c r="H2681" s="118" t="s">
        <v>81</v>
      </c>
      <c r="I2681" s="118" t="s">
        <v>82</v>
      </c>
      <c r="J2681" s="118" t="s">
        <v>95</v>
      </c>
      <c r="K2681" s="21"/>
      <c r="L2681" s="50"/>
      <c r="M2681" s="118" t="s">
        <v>81</v>
      </c>
      <c r="N2681" s="118" t="s">
        <v>82</v>
      </c>
      <c r="O2681" s="118" t="s">
        <v>95</v>
      </c>
      <c r="P2681" s="21"/>
      <c r="Q2681" s="50"/>
      <c r="R2681" s="118" t="s">
        <v>81</v>
      </c>
      <c r="S2681" s="118" t="s">
        <v>82</v>
      </c>
      <c r="T2681" s="118" t="s">
        <v>95</v>
      </c>
      <c r="U2681" s="21"/>
      <c r="V2681" s="50"/>
      <c r="W2681" s="118" t="s">
        <v>81</v>
      </c>
      <c r="X2681" s="118" t="s">
        <v>82</v>
      </c>
      <c r="Y2681" s="118" t="s">
        <v>95</v>
      </c>
      <c r="Z2681" s="21"/>
      <c r="AA2681" s="50"/>
      <c r="AB2681" s="118" t="s">
        <v>81</v>
      </c>
      <c r="AC2681" s="118" t="s">
        <v>82</v>
      </c>
      <c r="AD2681" s="118" t="s">
        <v>95</v>
      </c>
      <c r="AE2681" s="21"/>
      <c r="AF2681" s="50"/>
      <c r="AG2681" s="118" t="s">
        <v>81</v>
      </c>
      <c r="AH2681" s="118" t="s">
        <v>82</v>
      </c>
      <c r="AI2681" s="118" t="s">
        <v>95</v>
      </c>
      <c r="AK2681" s="50"/>
      <c r="AL2681" s="118" t="s">
        <v>81</v>
      </c>
      <c r="AM2681" s="118" t="s">
        <v>82</v>
      </c>
      <c r="AN2681" s="118" t="s">
        <v>95</v>
      </c>
      <c r="AP2681" s="50"/>
      <c r="AQ2681" s="118" t="s">
        <v>81</v>
      </c>
      <c r="AR2681" s="118" t="s">
        <v>82</v>
      </c>
      <c r="AS2681" s="118" t="s">
        <v>95</v>
      </c>
      <c r="AU2681" s="50"/>
      <c r="AV2681" s="118" t="s">
        <v>81</v>
      </c>
      <c r="AW2681" s="118" t="s">
        <v>82</v>
      </c>
      <c r="AX2681" s="118" t="s">
        <v>95</v>
      </c>
      <c r="AY2681" s="136"/>
    </row>
    <row r="2682" spans="2:51" x14ac:dyDescent="0.35">
      <c r="B2682" s="50" t="s">
        <v>92</v>
      </c>
      <c r="C2682" s="23">
        <v>563463</v>
      </c>
      <c r="D2682" s="23">
        <v>563590</v>
      </c>
      <c r="E2682" s="119">
        <v>1270</v>
      </c>
      <c r="F2682" s="21"/>
      <c r="G2682" s="50" t="s">
        <v>92</v>
      </c>
      <c r="H2682" s="23">
        <f>D2682</f>
        <v>563590</v>
      </c>
      <c r="I2682" s="23">
        <v>563748</v>
      </c>
      <c r="J2682" s="119">
        <v>1580</v>
      </c>
      <c r="K2682" s="21"/>
      <c r="L2682" s="50" t="s">
        <v>92</v>
      </c>
      <c r="M2682" s="23">
        <f>I2682</f>
        <v>563748</v>
      </c>
      <c r="N2682" s="23">
        <v>563916</v>
      </c>
      <c r="O2682" s="119">
        <f>(N2682-M2682)*10</f>
        <v>1680</v>
      </c>
      <c r="P2682" s="21"/>
      <c r="Q2682" s="50" t="s">
        <v>92</v>
      </c>
      <c r="R2682" s="23">
        <f>N2682</f>
        <v>563916</v>
      </c>
      <c r="S2682" s="23">
        <v>564086</v>
      </c>
      <c r="T2682" s="119">
        <f>(S2682-R2682)*10</f>
        <v>1700</v>
      </c>
      <c r="U2682" s="21"/>
      <c r="V2682" s="50" t="s">
        <v>92</v>
      </c>
      <c r="W2682" s="23">
        <f>S2682</f>
        <v>564086</v>
      </c>
      <c r="X2682" s="23">
        <v>564246</v>
      </c>
      <c r="Y2682" s="119">
        <f>(X2682-W2682)*10</f>
        <v>1600</v>
      </c>
      <c r="Z2682" s="21"/>
      <c r="AA2682" s="50" t="s">
        <v>92</v>
      </c>
      <c r="AB2682" s="23">
        <f>X2682</f>
        <v>564246</v>
      </c>
      <c r="AC2682" s="23">
        <v>564400</v>
      </c>
      <c r="AD2682" s="119">
        <f>(AC2682-AB2682)*10</f>
        <v>1540</v>
      </c>
      <c r="AE2682" s="21"/>
      <c r="AF2682" s="50" t="s">
        <v>92</v>
      </c>
      <c r="AG2682" s="23">
        <f>AC2682</f>
        <v>564400</v>
      </c>
      <c r="AH2682" s="23">
        <v>564479</v>
      </c>
      <c r="AI2682" s="119">
        <f>(AH2682-AG2682)*10</f>
        <v>790</v>
      </c>
      <c r="AK2682" s="50" t="s">
        <v>92</v>
      </c>
      <c r="AL2682" s="137">
        <f>AH2682</f>
        <v>564479</v>
      </c>
      <c r="AM2682" s="23">
        <v>564585</v>
      </c>
      <c r="AN2682" s="119">
        <f>(AM2682-AL2682)*10</f>
        <v>1060</v>
      </c>
      <c r="AO2682" s="23"/>
      <c r="AP2682" s="50" t="s">
        <v>92</v>
      </c>
      <c r="AQ2682" s="23">
        <v>564585</v>
      </c>
      <c r="AR2682" s="23">
        <v>564720</v>
      </c>
      <c r="AS2682" s="119">
        <f>(AR2682-AQ2682)*10</f>
        <v>1350</v>
      </c>
      <c r="AU2682" s="50" t="s">
        <v>92</v>
      </c>
      <c r="AV2682" s="23">
        <v>564720</v>
      </c>
      <c r="AW2682" s="23">
        <v>564866</v>
      </c>
      <c r="AX2682" s="119">
        <v>1460</v>
      </c>
      <c r="AY2682" s="138"/>
    </row>
    <row r="2683" spans="2:51" x14ac:dyDescent="0.35">
      <c r="B2683" s="50" t="s">
        <v>6</v>
      </c>
      <c r="C2683" s="23">
        <v>464076</v>
      </c>
      <c r="D2683" s="23">
        <v>464613</v>
      </c>
      <c r="E2683" s="119">
        <f t="shared" ref="E2683:E2687" si="1705">D2683-C2683</f>
        <v>537</v>
      </c>
      <c r="F2683" s="21"/>
      <c r="G2683" s="50" t="s">
        <v>6</v>
      </c>
      <c r="H2683" s="23">
        <f t="shared" ref="H2683:H2700" si="1706">D2683</f>
        <v>464613</v>
      </c>
      <c r="I2683" s="23">
        <v>465134</v>
      </c>
      <c r="J2683" s="119">
        <f t="shared" ref="J2683:J2687" si="1707">I2683-H2683</f>
        <v>521</v>
      </c>
      <c r="K2683" s="21"/>
      <c r="L2683" s="50" t="s">
        <v>6</v>
      </c>
      <c r="M2683" s="23">
        <f t="shared" ref="M2683:M2706" si="1708">I2683</f>
        <v>465134</v>
      </c>
      <c r="N2683" s="23">
        <v>465659</v>
      </c>
      <c r="O2683" s="119">
        <f>N2683-M2683</f>
        <v>525</v>
      </c>
      <c r="P2683" s="21"/>
      <c r="Q2683" s="50" t="s">
        <v>6</v>
      </c>
      <c r="R2683" s="23">
        <f t="shared" ref="R2683:R2696" si="1709">N2683</f>
        <v>465659</v>
      </c>
      <c r="S2683" s="23">
        <v>465859</v>
      </c>
      <c r="T2683" s="119">
        <f>S2683-R2683</f>
        <v>200</v>
      </c>
      <c r="U2683" s="21"/>
      <c r="V2683" s="50" t="s">
        <v>6</v>
      </c>
      <c r="W2683" s="23">
        <f t="shared" ref="W2683:W2689" si="1710">S2683</f>
        <v>465859</v>
      </c>
      <c r="X2683" s="23">
        <v>466052</v>
      </c>
      <c r="Y2683" s="119">
        <f>X2683-W2683</f>
        <v>193</v>
      </c>
      <c r="Z2683" s="21"/>
      <c r="AA2683" s="50" t="s">
        <v>6</v>
      </c>
      <c r="AB2683" s="23">
        <f t="shared" ref="AB2683:AB2688" si="1711">X2683</f>
        <v>466052</v>
      </c>
      <c r="AC2683" s="23">
        <v>466258</v>
      </c>
      <c r="AD2683" s="119">
        <f>AC2683-AB2683</f>
        <v>206</v>
      </c>
      <c r="AE2683" s="21"/>
      <c r="AF2683" s="50" t="s">
        <v>6</v>
      </c>
      <c r="AG2683" s="23">
        <f t="shared" ref="AG2683:AG2691" si="1712">AC2683</f>
        <v>466258</v>
      </c>
      <c r="AH2683" s="23">
        <v>466465</v>
      </c>
      <c r="AI2683" s="119">
        <f>AH2683-AG2683</f>
        <v>207</v>
      </c>
      <c r="AK2683" s="50" t="s">
        <v>6</v>
      </c>
      <c r="AL2683" s="23">
        <f t="shared" ref="AL2683:AL2706" si="1713">AH2683</f>
        <v>466465</v>
      </c>
      <c r="AM2683" s="23">
        <v>466978</v>
      </c>
      <c r="AN2683" s="119">
        <f>AM2683-AL2683</f>
        <v>513</v>
      </c>
      <c r="AP2683" s="50" t="s">
        <v>6</v>
      </c>
      <c r="AQ2683" s="23">
        <f>AM2683</f>
        <v>466978</v>
      </c>
      <c r="AR2683" s="23">
        <v>467764</v>
      </c>
      <c r="AS2683" s="119">
        <f>AR2683-AQ2683</f>
        <v>786</v>
      </c>
      <c r="AU2683" s="50" t="s">
        <v>6</v>
      </c>
      <c r="AV2683" s="23">
        <v>467764</v>
      </c>
      <c r="AW2683" s="23">
        <v>468544</v>
      </c>
      <c r="AX2683" s="119">
        <v>780</v>
      </c>
      <c r="AY2683" s="138"/>
    </row>
    <row r="2684" spans="2:51" x14ac:dyDescent="0.35">
      <c r="B2684" s="50" t="s">
        <v>103</v>
      </c>
      <c r="C2684" s="23">
        <v>389304</v>
      </c>
      <c r="D2684" s="23">
        <v>389847</v>
      </c>
      <c r="E2684" s="119">
        <f t="shared" si="1705"/>
        <v>543</v>
      </c>
      <c r="F2684" s="21"/>
      <c r="G2684" s="50" t="s">
        <v>103</v>
      </c>
      <c r="H2684" s="23">
        <f t="shared" si="1706"/>
        <v>389847</v>
      </c>
      <c r="I2684" s="23">
        <v>390401</v>
      </c>
      <c r="J2684" s="119">
        <f t="shared" si="1707"/>
        <v>554</v>
      </c>
      <c r="K2684" s="21"/>
      <c r="L2684" s="50" t="s">
        <v>103</v>
      </c>
      <c r="M2684" s="23">
        <f t="shared" si="1708"/>
        <v>390401</v>
      </c>
      <c r="N2684" s="23">
        <v>390909</v>
      </c>
      <c r="O2684" s="119">
        <f>N2684-M2684</f>
        <v>508</v>
      </c>
      <c r="P2684" s="21"/>
      <c r="Q2684" s="50" t="s">
        <v>103</v>
      </c>
      <c r="R2684" s="23">
        <f t="shared" si="1709"/>
        <v>390909</v>
      </c>
      <c r="S2684" s="23">
        <v>391525</v>
      </c>
      <c r="T2684" s="119">
        <f>S2684-R2684</f>
        <v>616</v>
      </c>
      <c r="U2684" s="21"/>
      <c r="V2684" s="50" t="s">
        <v>103</v>
      </c>
      <c r="W2684" s="23">
        <f t="shared" si="1710"/>
        <v>391525</v>
      </c>
      <c r="X2684" s="23">
        <v>392153</v>
      </c>
      <c r="Y2684" s="119">
        <f>X2684-W2684</f>
        <v>628</v>
      </c>
      <c r="Z2684" s="21"/>
      <c r="AA2684" s="50" t="s">
        <v>103</v>
      </c>
      <c r="AB2684" s="23">
        <f t="shared" si="1711"/>
        <v>392153</v>
      </c>
      <c r="AC2684" s="23">
        <v>392646</v>
      </c>
      <c r="AD2684" s="119">
        <f>AC2684-AB2684</f>
        <v>493</v>
      </c>
      <c r="AE2684" s="21"/>
      <c r="AF2684" s="50" t="s">
        <v>103</v>
      </c>
      <c r="AG2684" s="23">
        <f t="shared" si="1712"/>
        <v>392646</v>
      </c>
      <c r="AH2684" s="23">
        <v>393264</v>
      </c>
      <c r="AI2684" s="119">
        <f>AH2684-AG2684</f>
        <v>618</v>
      </c>
      <c r="AK2684" s="50" t="s">
        <v>103</v>
      </c>
      <c r="AL2684" s="23">
        <f t="shared" si="1713"/>
        <v>393264</v>
      </c>
      <c r="AM2684" s="23">
        <v>394012</v>
      </c>
      <c r="AN2684" s="119">
        <f t="shared" ref="AN2684:AN2706" si="1714">AM2684-AL2684</f>
        <v>748</v>
      </c>
      <c r="AP2684" s="50" t="s">
        <v>103</v>
      </c>
      <c r="AQ2684" s="23">
        <f t="shared" ref="AQ2684:AQ2706" si="1715">AM2684</f>
        <v>394012</v>
      </c>
      <c r="AR2684" s="23">
        <v>394675</v>
      </c>
      <c r="AS2684" s="119">
        <v>663</v>
      </c>
      <c r="AU2684" s="50" t="s">
        <v>103</v>
      </c>
      <c r="AV2684" s="23">
        <v>394675</v>
      </c>
      <c r="AW2684" s="23">
        <v>395307</v>
      </c>
      <c r="AX2684" s="119">
        <v>632</v>
      </c>
      <c r="AY2684" s="138"/>
    </row>
    <row r="2685" spans="2:51" x14ac:dyDescent="0.35">
      <c r="B2685" s="28" t="s">
        <v>100</v>
      </c>
      <c r="C2685" s="23">
        <v>267400</v>
      </c>
      <c r="D2685" s="23">
        <v>267700</v>
      </c>
      <c r="E2685" s="119">
        <f t="shared" si="1705"/>
        <v>300</v>
      </c>
      <c r="F2685" s="21"/>
      <c r="G2685" s="28" t="s">
        <v>100</v>
      </c>
      <c r="H2685" s="23">
        <f t="shared" si="1706"/>
        <v>267700</v>
      </c>
      <c r="I2685" s="23">
        <v>267830</v>
      </c>
      <c r="J2685" s="119">
        <f t="shared" si="1707"/>
        <v>130</v>
      </c>
      <c r="K2685" s="21"/>
      <c r="L2685" s="28" t="s">
        <v>100</v>
      </c>
      <c r="M2685" s="23">
        <f t="shared" si="1708"/>
        <v>267830</v>
      </c>
      <c r="N2685" s="23">
        <v>267967</v>
      </c>
      <c r="O2685" s="119">
        <f>N2685-M2685</f>
        <v>137</v>
      </c>
      <c r="P2685" s="21"/>
      <c r="Q2685" s="28" t="s">
        <v>100</v>
      </c>
      <c r="R2685" s="23">
        <f t="shared" si="1709"/>
        <v>267967</v>
      </c>
      <c r="S2685" s="23">
        <v>268076</v>
      </c>
      <c r="T2685" s="119">
        <f>S2685-R2685</f>
        <v>109</v>
      </c>
      <c r="U2685" s="21"/>
      <c r="V2685" s="28" t="s">
        <v>100</v>
      </c>
      <c r="W2685" s="23">
        <f t="shared" si="1710"/>
        <v>268076</v>
      </c>
      <c r="X2685" s="23">
        <v>268076</v>
      </c>
      <c r="Y2685" s="119">
        <f>X2685-W2685</f>
        <v>0</v>
      </c>
      <c r="Z2685" s="21"/>
      <c r="AA2685" s="28" t="s">
        <v>100</v>
      </c>
      <c r="AB2685" s="23">
        <f t="shared" si="1711"/>
        <v>268076</v>
      </c>
      <c r="AC2685" s="23">
        <v>268324</v>
      </c>
      <c r="AD2685" s="119">
        <f>AC2685-AB2685</f>
        <v>248</v>
      </c>
      <c r="AE2685" s="21"/>
      <c r="AF2685" s="28" t="s">
        <v>100</v>
      </c>
      <c r="AG2685" s="23">
        <f t="shared" si="1712"/>
        <v>268324</v>
      </c>
      <c r="AH2685" s="23">
        <v>268604</v>
      </c>
      <c r="AI2685" s="119">
        <f>AH2685-AG2685</f>
        <v>280</v>
      </c>
      <c r="AK2685" s="28" t="s">
        <v>100</v>
      </c>
      <c r="AL2685" s="23">
        <f t="shared" si="1713"/>
        <v>268604</v>
      </c>
      <c r="AM2685" s="23">
        <v>268784</v>
      </c>
      <c r="AN2685" s="119">
        <f t="shared" si="1714"/>
        <v>180</v>
      </c>
      <c r="AP2685" s="28" t="s">
        <v>100</v>
      </c>
      <c r="AQ2685" s="23">
        <f t="shared" si="1715"/>
        <v>268784</v>
      </c>
      <c r="AR2685" s="23">
        <v>269020</v>
      </c>
      <c r="AS2685" s="119">
        <v>236</v>
      </c>
      <c r="AU2685" s="28" t="s">
        <v>100</v>
      </c>
      <c r="AV2685" s="23">
        <v>269020</v>
      </c>
      <c r="AW2685" s="23">
        <v>269254</v>
      </c>
      <c r="AX2685" s="119">
        <v>234</v>
      </c>
      <c r="AY2685" s="138"/>
    </row>
    <row r="2686" spans="2:51" x14ac:dyDescent="0.35">
      <c r="B2686" s="28" t="s">
        <v>1176</v>
      </c>
      <c r="C2686" s="23">
        <v>516</v>
      </c>
      <c r="D2686" s="23">
        <v>516</v>
      </c>
      <c r="E2686" s="119">
        <f t="shared" si="1705"/>
        <v>0</v>
      </c>
      <c r="F2686" s="21"/>
      <c r="G2686" s="28" t="s">
        <v>1176</v>
      </c>
      <c r="H2686" s="23">
        <f t="shared" si="1706"/>
        <v>516</v>
      </c>
      <c r="I2686" s="23">
        <v>516</v>
      </c>
      <c r="J2686" s="119">
        <f t="shared" si="1707"/>
        <v>0</v>
      </c>
      <c r="K2686" s="21"/>
      <c r="L2686" s="28" t="s">
        <v>1176</v>
      </c>
      <c r="M2686" s="23">
        <f t="shared" si="1708"/>
        <v>516</v>
      </c>
      <c r="N2686" s="23">
        <v>516</v>
      </c>
      <c r="O2686" s="119">
        <f>N2686-M2686</f>
        <v>0</v>
      </c>
      <c r="P2686" s="21"/>
      <c r="Q2686" s="28" t="s">
        <v>1176</v>
      </c>
      <c r="R2686" s="23">
        <f t="shared" si="1709"/>
        <v>516</v>
      </c>
      <c r="S2686" s="23">
        <v>516</v>
      </c>
      <c r="T2686" s="119">
        <f>S2686-R2686</f>
        <v>0</v>
      </c>
      <c r="U2686" s="21"/>
      <c r="V2686" s="28" t="s">
        <v>1176</v>
      </c>
      <c r="W2686" s="23">
        <f t="shared" si="1710"/>
        <v>516</v>
      </c>
      <c r="X2686" s="23">
        <v>516</v>
      </c>
      <c r="Y2686" s="119">
        <f>X2686-W2686</f>
        <v>0</v>
      </c>
      <c r="Z2686" s="21"/>
      <c r="AA2686" s="28" t="s">
        <v>1176</v>
      </c>
      <c r="AB2686" s="23">
        <f t="shared" si="1711"/>
        <v>516</v>
      </c>
      <c r="AC2686" s="23">
        <v>516</v>
      </c>
      <c r="AD2686" s="119">
        <f>AC2686-AB2686</f>
        <v>0</v>
      </c>
      <c r="AE2686" s="21"/>
      <c r="AF2686" s="28" t="s">
        <v>1176</v>
      </c>
      <c r="AG2686" s="23">
        <f t="shared" si="1712"/>
        <v>516</v>
      </c>
      <c r="AH2686" s="23">
        <v>516</v>
      </c>
      <c r="AI2686" s="119">
        <f>AH2686-AG2686</f>
        <v>0</v>
      </c>
      <c r="AK2686" s="28" t="s">
        <v>1176</v>
      </c>
      <c r="AL2686" s="23">
        <f t="shared" si="1713"/>
        <v>516</v>
      </c>
      <c r="AM2686" s="23">
        <v>516</v>
      </c>
      <c r="AN2686" s="119">
        <f t="shared" si="1714"/>
        <v>0</v>
      </c>
      <c r="AP2686" s="28" t="s">
        <v>1176</v>
      </c>
      <c r="AQ2686" s="23">
        <f t="shared" si="1715"/>
        <v>516</v>
      </c>
      <c r="AR2686" s="23">
        <v>516</v>
      </c>
      <c r="AS2686" s="119">
        <v>0</v>
      </c>
      <c r="AU2686" s="28" t="s">
        <v>1176</v>
      </c>
      <c r="AV2686" s="23">
        <v>516</v>
      </c>
      <c r="AW2686" s="23">
        <v>516</v>
      </c>
      <c r="AX2686" s="119">
        <v>0</v>
      </c>
      <c r="AY2686" s="138"/>
    </row>
    <row r="2687" spans="2:51" x14ac:dyDescent="0.35">
      <c r="B2687" s="28" t="s">
        <v>1179</v>
      </c>
      <c r="C2687" s="23">
        <v>12279</v>
      </c>
      <c r="D2687" s="23">
        <v>12279</v>
      </c>
      <c r="E2687" s="119">
        <f t="shared" si="1705"/>
        <v>0</v>
      </c>
      <c r="F2687" s="21"/>
      <c r="G2687" s="28" t="s">
        <v>1179</v>
      </c>
      <c r="H2687" s="23">
        <f t="shared" si="1706"/>
        <v>12279</v>
      </c>
      <c r="I2687" s="23">
        <v>12279</v>
      </c>
      <c r="J2687" s="119">
        <f t="shared" si="1707"/>
        <v>0</v>
      </c>
      <c r="K2687" s="21"/>
      <c r="L2687" s="28" t="s">
        <v>1179</v>
      </c>
      <c r="M2687" s="23">
        <f t="shared" si="1708"/>
        <v>12279</v>
      </c>
      <c r="N2687" s="23">
        <v>12279</v>
      </c>
      <c r="O2687" s="119">
        <f>N2687-M2687</f>
        <v>0</v>
      </c>
      <c r="P2687" s="21"/>
      <c r="Q2687" s="28" t="s">
        <v>1179</v>
      </c>
      <c r="R2687" s="23">
        <f t="shared" si="1709"/>
        <v>12279</v>
      </c>
      <c r="S2687" s="23">
        <v>12279</v>
      </c>
      <c r="T2687" s="119">
        <f>S2687-R2687</f>
        <v>0</v>
      </c>
      <c r="U2687" s="21"/>
      <c r="V2687" s="28" t="s">
        <v>1179</v>
      </c>
      <c r="W2687" s="23">
        <f t="shared" si="1710"/>
        <v>12279</v>
      </c>
      <c r="X2687" s="23">
        <v>12279</v>
      </c>
      <c r="Y2687" s="119">
        <f>X2687-W2687</f>
        <v>0</v>
      </c>
      <c r="Z2687" s="21"/>
      <c r="AA2687" s="28" t="s">
        <v>1179</v>
      </c>
      <c r="AB2687" s="23">
        <f t="shared" si="1711"/>
        <v>12279</v>
      </c>
      <c r="AC2687" s="23">
        <v>12279</v>
      </c>
      <c r="AD2687" s="119">
        <f>AC2687-AB2687</f>
        <v>0</v>
      </c>
      <c r="AE2687" s="21"/>
      <c r="AF2687" s="28" t="s">
        <v>1179</v>
      </c>
      <c r="AG2687" s="23">
        <f t="shared" si="1712"/>
        <v>12279</v>
      </c>
      <c r="AH2687" s="23">
        <v>12279</v>
      </c>
      <c r="AI2687" s="119">
        <f>AH2687-AG2687</f>
        <v>0</v>
      </c>
      <c r="AK2687" s="28" t="s">
        <v>1179</v>
      </c>
      <c r="AL2687" s="23">
        <f t="shared" si="1713"/>
        <v>12279</v>
      </c>
      <c r="AM2687" s="23">
        <v>12279</v>
      </c>
      <c r="AN2687" s="119">
        <f t="shared" si="1714"/>
        <v>0</v>
      </c>
      <c r="AP2687" s="28" t="s">
        <v>1179</v>
      </c>
      <c r="AQ2687" s="23">
        <f t="shared" si="1715"/>
        <v>12279</v>
      </c>
      <c r="AR2687" s="23">
        <v>12279</v>
      </c>
      <c r="AS2687" s="119">
        <v>0</v>
      </c>
      <c r="AU2687" s="28" t="s">
        <v>1179</v>
      </c>
      <c r="AV2687" s="23">
        <v>12279</v>
      </c>
      <c r="AW2687" s="23">
        <v>12279</v>
      </c>
      <c r="AX2687" s="119">
        <v>0</v>
      </c>
      <c r="AY2687" s="138"/>
    </row>
    <row r="2688" spans="2:51" x14ac:dyDescent="0.35">
      <c r="B2688" s="50" t="s">
        <v>3</v>
      </c>
      <c r="C2688" s="23">
        <v>439307</v>
      </c>
      <c r="D2688" s="23">
        <v>439495</v>
      </c>
      <c r="E2688" s="119">
        <f>(D2688-C2688)*10</f>
        <v>1880</v>
      </c>
      <c r="F2688" s="21"/>
      <c r="G2688" s="50" t="s">
        <v>3</v>
      </c>
      <c r="H2688" s="23">
        <f t="shared" si="1706"/>
        <v>439495</v>
      </c>
      <c r="I2688" s="23">
        <v>439697</v>
      </c>
      <c r="J2688" s="119">
        <f>(I2688-H2688)*10</f>
        <v>2020</v>
      </c>
      <c r="K2688" s="21"/>
      <c r="L2688" s="50" t="s">
        <v>3</v>
      </c>
      <c r="M2688" s="23">
        <f t="shared" si="1708"/>
        <v>439697</v>
      </c>
      <c r="N2688" s="23">
        <v>439946</v>
      </c>
      <c r="O2688" s="119">
        <f>(N2688-M2688)*10</f>
        <v>2490</v>
      </c>
      <c r="P2688" s="21"/>
      <c r="Q2688" s="50" t="s">
        <v>3</v>
      </c>
      <c r="R2688" s="23">
        <f t="shared" si="1709"/>
        <v>439946</v>
      </c>
      <c r="S2688" s="23">
        <v>440110</v>
      </c>
      <c r="T2688" s="119">
        <f>(S2688-R2688)*10</f>
        <v>1640</v>
      </c>
      <c r="U2688" s="21"/>
      <c r="V2688" s="50" t="s">
        <v>3</v>
      </c>
      <c r="W2688" s="23">
        <f t="shared" si="1710"/>
        <v>440110</v>
      </c>
      <c r="X2688" s="23">
        <v>440336</v>
      </c>
      <c r="Y2688" s="119">
        <f>(X2688-W2688)*10</f>
        <v>2260</v>
      </c>
      <c r="Z2688" s="21"/>
      <c r="AA2688" s="50" t="s">
        <v>3</v>
      </c>
      <c r="AB2688" s="23">
        <f t="shared" si="1711"/>
        <v>440336</v>
      </c>
      <c r="AC2688" s="23">
        <v>440542</v>
      </c>
      <c r="AD2688" s="119">
        <f>(AC2688-AB2688)*10</f>
        <v>2060</v>
      </c>
      <c r="AE2688" s="21"/>
      <c r="AF2688" s="50" t="s">
        <v>3</v>
      </c>
      <c r="AG2688" s="23">
        <f t="shared" si="1712"/>
        <v>440542</v>
      </c>
      <c r="AH2688" s="23">
        <v>440803</v>
      </c>
      <c r="AI2688" s="119">
        <f>(AH2688-AG2688)*10</f>
        <v>2610</v>
      </c>
      <c r="AK2688" s="50" t="s">
        <v>3</v>
      </c>
      <c r="AL2688" s="23">
        <f t="shared" si="1713"/>
        <v>440803</v>
      </c>
      <c r="AM2688" s="23">
        <v>441034</v>
      </c>
      <c r="AN2688" s="119">
        <v>2310</v>
      </c>
      <c r="AP2688" s="50" t="s">
        <v>3</v>
      </c>
      <c r="AQ2688" s="23">
        <f>AM2688</f>
        <v>441034</v>
      </c>
      <c r="AR2688" s="23">
        <v>441227</v>
      </c>
      <c r="AS2688" s="119">
        <v>1930</v>
      </c>
      <c r="AU2688" s="50" t="s">
        <v>3</v>
      </c>
      <c r="AV2688" s="23">
        <v>441227</v>
      </c>
      <c r="AW2688" s="23">
        <v>441466</v>
      </c>
      <c r="AX2688" s="119">
        <v>2390</v>
      </c>
      <c r="AY2688" s="138"/>
    </row>
    <row r="2689" spans="2:51" x14ac:dyDescent="0.35">
      <c r="B2689" s="50" t="s">
        <v>83</v>
      </c>
      <c r="C2689" s="23">
        <v>34621</v>
      </c>
      <c r="D2689" s="23">
        <v>34629</v>
      </c>
      <c r="E2689" s="119">
        <f>D2689-C2689</f>
        <v>8</v>
      </c>
      <c r="F2689" s="21"/>
      <c r="G2689" s="50" t="s">
        <v>83</v>
      </c>
      <c r="H2689" s="23">
        <f t="shared" si="1706"/>
        <v>34629</v>
      </c>
      <c r="I2689" s="23">
        <v>34635</v>
      </c>
      <c r="J2689" s="119">
        <f t="shared" ref="J2689:J2694" si="1716">I2689-H2689</f>
        <v>6</v>
      </c>
      <c r="K2689" s="21"/>
      <c r="L2689" s="50" t="s">
        <v>83</v>
      </c>
      <c r="M2689" s="23">
        <f t="shared" si="1708"/>
        <v>34635</v>
      </c>
      <c r="N2689" s="23">
        <v>34641</v>
      </c>
      <c r="O2689" s="119">
        <v>6</v>
      </c>
      <c r="P2689" s="21"/>
      <c r="Q2689" s="50" t="s">
        <v>83</v>
      </c>
      <c r="R2689" s="23">
        <f t="shared" si="1709"/>
        <v>34641</v>
      </c>
      <c r="S2689" s="23">
        <v>34645</v>
      </c>
      <c r="T2689" s="119">
        <f t="shared" ref="T2689:T2694" si="1717">S2689-R2689</f>
        <v>4</v>
      </c>
      <c r="U2689" s="21"/>
      <c r="V2689" s="50" t="s">
        <v>83</v>
      </c>
      <c r="W2689" s="23">
        <f t="shared" si="1710"/>
        <v>34645</v>
      </c>
      <c r="X2689" s="23">
        <v>34651</v>
      </c>
      <c r="Y2689" s="119">
        <f>X2689-W2689</f>
        <v>6</v>
      </c>
      <c r="Z2689" s="21"/>
      <c r="AA2689" s="50" t="s">
        <v>83</v>
      </c>
      <c r="AB2689" s="40">
        <f t="shared" ref="AB2689:AB2705" si="1718">X2689:X2713</f>
        <v>34651</v>
      </c>
      <c r="AC2689" s="23">
        <v>34655</v>
      </c>
      <c r="AD2689" s="132">
        <f t="shared" ref="AD2689:AD2694" si="1719">AC2689-AB2689</f>
        <v>4</v>
      </c>
      <c r="AE2689" s="21"/>
      <c r="AF2689" s="50" t="s">
        <v>83</v>
      </c>
      <c r="AG2689" s="23">
        <f t="shared" si="1712"/>
        <v>34655</v>
      </c>
      <c r="AH2689" s="23">
        <v>34663</v>
      </c>
      <c r="AI2689" s="119">
        <f t="shared" ref="AI2689:AI2694" si="1720">AH2689-AG2689</f>
        <v>8</v>
      </c>
      <c r="AK2689" s="50" t="s">
        <v>83</v>
      </c>
      <c r="AL2689" s="23">
        <f t="shared" si="1713"/>
        <v>34663</v>
      </c>
      <c r="AM2689" s="23">
        <v>34672</v>
      </c>
      <c r="AN2689" s="119">
        <f t="shared" si="1714"/>
        <v>9</v>
      </c>
      <c r="AP2689" s="50" t="s">
        <v>83</v>
      </c>
      <c r="AQ2689" s="23">
        <f t="shared" si="1715"/>
        <v>34672</v>
      </c>
      <c r="AR2689" s="23">
        <v>34679</v>
      </c>
      <c r="AS2689" s="119">
        <v>7</v>
      </c>
      <c r="AU2689" s="50" t="s">
        <v>83</v>
      </c>
      <c r="AV2689" s="23">
        <v>34679</v>
      </c>
      <c r="AW2689" s="23">
        <v>34684</v>
      </c>
      <c r="AX2689" s="119">
        <v>5</v>
      </c>
      <c r="AY2689" s="138"/>
    </row>
    <row r="2690" spans="2:51" x14ac:dyDescent="0.35">
      <c r="B2690" s="50" t="s">
        <v>84</v>
      </c>
      <c r="C2690" s="23">
        <v>69222</v>
      </c>
      <c r="D2690" s="23">
        <v>69222</v>
      </c>
      <c r="E2690" s="119">
        <f t="shared" ref="E2690:E2694" si="1721">D2690-C2690</f>
        <v>0</v>
      </c>
      <c r="F2690" s="21"/>
      <c r="G2690" s="50" t="s">
        <v>84</v>
      </c>
      <c r="H2690" s="23">
        <f t="shared" si="1706"/>
        <v>69222</v>
      </c>
      <c r="I2690" s="23">
        <v>69238</v>
      </c>
      <c r="J2690" s="119">
        <f t="shared" si="1716"/>
        <v>16</v>
      </c>
      <c r="K2690" s="21"/>
      <c r="L2690" s="50" t="s">
        <v>84</v>
      </c>
      <c r="M2690" s="23">
        <f t="shared" si="1708"/>
        <v>69238</v>
      </c>
      <c r="N2690" s="23">
        <v>69258</v>
      </c>
      <c r="O2690" s="119">
        <f t="shared" ref="O2690:O2694" si="1722">N2690-M2690</f>
        <v>20</v>
      </c>
      <c r="P2690" s="21"/>
      <c r="Q2690" s="50" t="s">
        <v>84</v>
      </c>
      <c r="R2690" s="23">
        <f t="shared" si="1709"/>
        <v>69258</v>
      </c>
      <c r="S2690" s="23">
        <v>69262</v>
      </c>
      <c r="T2690" s="119">
        <f t="shared" si="1717"/>
        <v>4</v>
      </c>
      <c r="U2690" s="21"/>
      <c r="V2690" s="50" t="s">
        <v>84</v>
      </c>
      <c r="W2690" s="23">
        <f>S2690</f>
        <v>69262</v>
      </c>
      <c r="X2690" s="23">
        <v>69276</v>
      </c>
      <c r="Y2690" s="119">
        <f>X2690-W2690</f>
        <v>14</v>
      </c>
      <c r="Z2690" s="21"/>
      <c r="AA2690" s="50" t="s">
        <v>84</v>
      </c>
      <c r="AB2690" s="40">
        <f t="shared" si="1718"/>
        <v>69276</v>
      </c>
      <c r="AC2690" s="23">
        <v>69284</v>
      </c>
      <c r="AD2690" s="132">
        <f t="shared" si="1719"/>
        <v>8</v>
      </c>
      <c r="AE2690" s="21"/>
      <c r="AF2690" s="50" t="s">
        <v>84</v>
      </c>
      <c r="AG2690" s="23">
        <f t="shared" si="1712"/>
        <v>69284</v>
      </c>
      <c r="AH2690" s="23">
        <v>69328</v>
      </c>
      <c r="AI2690" s="119">
        <f t="shared" si="1720"/>
        <v>44</v>
      </c>
      <c r="AK2690" s="50" t="s">
        <v>84</v>
      </c>
      <c r="AL2690" s="23">
        <f t="shared" si="1713"/>
        <v>69328</v>
      </c>
      <c r="AM2690" s="23">
        <v>69334</v>
      </c>
      <c r="AN2690" s="119">
        <f t="shared" si="1714"/>
        <v>6</v>
      </c>
      <c r="AP2690" s="50" t="s">
        <v>84</v>
      </c>
      <c r="AQ2690" s="23">
        <f t="shared" si="1715"/>
        <v>69334</v>
      </c>
      <c r="AR2690" s="23">
        <v>69359</v>
      </c>
      <c r="AS2690" s="119">
        <v>25</v>
      </c>
      <c r="AU2690" s="50" t="s">
        <v>84</v>
      </c>
      <c r="AV2690" s="23">
        <v>69359</v>
      </c>
      <c r="AW2690" s="23">
        <v>69364</v>
      </c>
      <c r="AX2690" s="119">
        <v>5</v>
      </c>
      <c r="AY2690" s="138"/>
    </row>
    <row r="2691" spans="2:51" x14ac:dyDescent="0.35">
      <c r="B2691" s="50" t="s">
        <v>98</v>
      </c>
      <c r="C2691" s="23">
        <v>139852</v>
      </c>
      <c r="D2691" s="23">
        <v>139852</v>
      </c>
      <c r="E2691" s="119">
        <f t="shared" si="1721"/>
        <v>0</v>
      </c>
      <c r="F2691" s="21"/>
      <c r="G2691" s="50" t="s">
        <v>98</v>
      </c>
      <c r="H2691" s="23">
        <f t="shared" si="1706"/>
        <v>139852</v>
      </c>
      <c r="I2691" s="23">
        <v>139852</v>
      </c>
      <c r="J2691" s="119">
        <f t="shared" si="1716"/>
        <v>0</v>
      </c>
      <c r="K2691" s="21"/>
      <c r="L2691" s="50" t="s">
        <v>98</v>
      </c>
      <c r="M2691" s="23">
        <f t="shared" si="1708"/>
        <v>139852</v>
      </c>
      <c r="N2691" s="23">
        <v>139852</v>
      </c>
      <c r="O2691" s="119">
        <f t="shared" si="1722"/>
        <v>0</v>
      </c>
      <c r="P2691" s="21"/>
      <c r="Q2691" s="50" t="s">
        <v>98</v>
      </c>
      <c r="R2691" s="23">
        <f t="shared" si="1709"/>
        <v>139852</v>
      </c>
      <c r="S2691" s="23">
        <v>139852</v>
      </c>
      <c r="T2691" s="119">
        <f t="shared" si="1717"/>
        <v>0</v>
      </c>
      <c r="U2691" s="21"/>
      <c r="V2691" s="50" t="s">
        <v>98</v>
      </c>
      <c r="W2691" s="23">
        <f t="shared" ref="W2691:W2706" si="1723">S2691</f>
        <v>139852</v>
      </c>
      <c r="X2691" s="23">
        <v>139852</v>
      </c>
      <c r="Y2691" s="119">
        <f t="shared" ref="Y2691" si="1724">X2691-W2691</f>
        <v>0</v>
      </c>
      <c r="Z2691" s="21"/>
      <c r="AA2691" s="50" t="s">
        <v>98</v>
      </c>
      <c r="AB2691" s="40">
        <f t="shared" si="1718"/>
        <v>139852</v>
      </c>
      <c r="AC2691" s="23">
        <v>139852</v>
      </c>
      <c r="AD2691" s="119">
        <f t="shared" si="1719"/>
        <v>0</v>
      </c>
      <c r="AE2691" s="21"/>
      <c r="AF2691" s="50" t="s">
        <v>98</v>
      </c>
      <c r="AG2691" s="23">
        <f t="shared" si="1712"/>
        <v>139852</v>
      </c>
      <c r="AH2691" s="23">
        <v>139852</v>
      </c>
      <c r="AI2691" s="119">
        <f t="shared" si="1720"/>
        <v>0</v>
      </c>
      <c r="AK2691" s="50" t="s">
        <v>98</v>
      </c>
      <c r="AL2691" s="23">
        <f t="shared" si="1713"/>
        <v>139852</v>
      </c>
      <c r="AM2691" s="23">
        <v>139852</v>
      </c>
      <c r="AN2691" s="119">
        <f t="shared" si="1714"/>
        <v>0</v>
      </c>
      <c r="AP2691" s="50" t="s">
        <v>98</v>
      </c>
      <c r="AQ2691" s="23">
        <f t="shared" si="1715"/>
        <v>139852</v>
      </c>
      <c r="AR2691" s="23">
        <v>139852</v>
      </c>
      <c r="AS2691" s="119">
        <f t="shared" ref="AS2691:AS2692" si="1725">AR2691-AQ2691</f>
        <v>0</v>
      </c>
      <c r="AU2691" s="50" t="s">
        <v>98</v>
      </c>
      <c r="AV2691" s="23">
        <v>139852</v>
      </c>
      <c r="AW2691" s="23">
        <v>139852</v>
      </c>
      <c r="AX2691" s="119">
        <v>0</v>
      </c>
      <c r="AY2691" s="138"/>
    </row>
    <row r="2692" spans="2:51" x14ac:dyDescent="0.35">
      <c r="B2692" s="50" t="s">
        <v>85</v>
      </c>
      <c r="C2692" s="23">
        <v>1082</v>
      </c>
      <c r="D2692" s="23">
        <v>1082</v>
      </c>
      <c r="E2692" s="119">
        <f t="shared" si="1721"/>
        <v>0</v>
      </c>
      <c r="F2692" s="21"/>
      <c r="G2692" s="50" t="s">
        <v>85</v>
      </c>
      <c r="H2692" s="23">
        <f t="shared" si="1706"/>
        <v>1082</v>
      </c>
      <c r="I2692" s="23">
        <v>1082</v>
      </c>
      <c r="J2692" s="119">
        <f t="shared" si="1716"/>
        <v>0</v>
      </c>
      <c r="K2692" s="21"/>
      <c r="L2692" s="50" t="s">
        <v>85</v>
      </c>
      <c r="M2692" s="23">
        <f>I2692</f>
        <v>1082</v>
      </c>
      <c r="N2692" s="23">
        <v>1082</v>
      </c>
      <c r="O2692" s="119">
        <f t="shared" si="1722"/>
        <v>0</v>
      </c>
      <c r="P2692" s="21"/>
      <c r="Q2692" s="50" t="s">
        <v>85</v>
      </c>
      <c r="R2692" s="23">
        <f t="shared" si="1709"/>
        <v>1082</v>
      </c>
      <c r="S2692" s="23">
        <v>1082</v>
      </c>
      <c r="T2692" s="119">
        <f t="shared" si="1717"/>
        <v>0</v>
      </c>
      <c r="U2692" s="21"/>
      <c r="V2692" s="50" t="s">
        <v>85</v>
      </c>
      <c r="W2692" s="23">
        <f t="shared" si="1723"/>
        <v>1082</v>
      </c>
      <c r="X2692" s="23">
        <v>1082</v>
      </c>
      <c r="Y2692" s="132">
        <f>X2692-W2692</f>
        <v>0</v>
      </c>
      <c r="Z2692" s="21"/>
      <c r="AA2692" s="50" t="s">
        <v>85</v>
      </c>
      <c r="AB2692" s="40">
        <f t="shared" si="1718"/>
        <v>1082</v>
      </c>
      <c r="AC2692" s="23">
        <v>1082</v>
      </c>
      <c r="AD2692" s="119">
        <f t="shared" si="1719"/>
        <v>0</v>
      </c>
      <c r="AE2692" s="21"/>
      <c r="AF2692" s="50" t="s">
        <v>85</v>
      </c>
      <c r="AG2692" s="23">
        <f>AC2692</f>
        <v>1082</v>
      </c>
      <c r="AH2692" s="23">
        <v>1082</v>
      </c>
      <c r="AI2692" s="119">
        <f t="shared" si="1720"/>
        <v>0</v>
      </c>
      <c r="AK2692" s="50" t="s">
        <v>85</v>
      </c>
      <c r="AL2692" s="23">
        <f t="shared" si="1713"/>
        <v>1082</v>
      </c>
      <c r="AM2692" s="23">
        <v>1082</v>
      </c>
      <c r="AN2692" s="119">
        <f t="shared" si="1714"/>
        <v>0</v>
      </c>
      <c r="AP2692" s="50" t="s">
        <v>85</v>
      </c>
      <c r="AQ2692" s="23">
        <f t="shared" si="1715"/>
        <v>1082</v>
      </c>
      <c r="AR2692" s="23">
        <v>1082</v>
      </c>
      <c r="AS2692" s="119">
        <f t="shared" si="1725"/>
        <v>0</v>
      </c>
      <c r="AU2692" s="50" t="s">
        <v>85</v>
      </c>
      <c r="AV2692" s="23">
        <v>1082</v>
      </c>
      <c r="AW2692" s="23">
        <v>1082</v>
      </c>
      <c r="AX2692" s="119">
        <v>0</v>
      </c>
      <c r="AY2692" s="138"/>
    </row>
    <row r="2693" spans="2:51" x14ac:dyDescent="0.35">
      <c r="B2693" s="50" t="s">
        <v>86</v>
      </c>
      <c r="C2693" s="23">
        <v>37015</v>
      </c>
      <c r="D2693" s="23">
        <v>37250</v>
      </c>
      <c r="E2693" s="119">
        <f t="shared" si="1721"/>
        <v>235</v>
      </c>
      <c r="F2693" s="21"/>
      <c r="G2693" s="50" t="s">
        <v>86</v>
      </c>
      <c r="H2693" s="23">
        <f t="shared" si="1706"/>
        <v>37250</v>
      </c>
      <c r="I2693" s="23">
        <v>37452</v>
      </c>
      <c r="J2693" s="119">
        <f t="shared" si="1716"/>
        <v>202</v>
      </c>
      <c r="K2693" s="21"/>
      <c r="L2693" s="50" t="s">
        <v>86</v>
      </c>
      <c r="M2693" s="23">
        <f t="shared" si="1708"/>
        <v>37452</v>
      </c>
      <c r="N2693" s="23">
        <v>37670</v>
      </c>
      <c r="O2693" s="119">
        <f t="shared" si="1722"/>
        <v>218</v>
      </c>
      <c r="P2693" s="21"/>
      <c r="Q2693" s="50" t="s">
        <v>86</v>
      </c>
      <c r="R2693" s="23">
        <f t="shared" si="1709"/>
        <v>37670</v>
      </c>
      <c r="S2693" s="23">
        <v>37919</v>
      </c>
      <c r="T2693" s="119">
        <f t="shared" si="1717"/>
        <v>249</v>
      </c>
      <c r="U2693" s="21"/>
      <c r="V2693" s="50" t="s">
        <v>86</v>
      </c>
      <c r="W2693" s="23">
        <f t="shared" si="1723"/>
        <v>37919</v>
      </c>
      <c r="X2693" s="23">
        <v>38166</v>
      </c>
      <c r="Y2693" s="132">
        <f t="shared" ref="Y2693:Y2694" si="1726">X2693-W2693</f>
        <v>247</v>
      </c>
      <c r="Z2693" s="21"/>
      <c r="AA2693" s="50" t="s">
        <v>86</v>
      </c>
      <c r="AB2693" s="40">
        <f t="shared" si="1718"/>
        <v>38166</v>
      </c>
      <c r="AC2693" s="23">
        <v>38423</v>
      </c>
      <c r="AD2693" s="132">
        <f>AC2693-AB2693</f>
        <v>257</v>
      </c>
      <c r="AE2693" s="21"/>
      <c r="AF2693" s="50" t="s">
        <v>86</v>
      </c>
      <c r="AG2693" s="23">
        <f t="shared" ref="AG2693:AG2701" si="1727">AC2693</f>
        <v>38423</v>
      </c>
      <c r="AH2693" s="23">
        <v>38694</v>
      </c>
      <c r="AI2693" s="119">
        <f t="shared" si="1720"/>
        <v>271</v>
      </c>
      <c r="AK2693" s="50" t="s">
        <v>86</v>
      </c>
      <c r="AL2693" s="23">
        <f t="shared" si="1713"/>
        <v>38694</v>
      </c>
      <c r="AM2693" s="23">
        <v>38926</v>
      </c>
      <c r="AN2693" s="119">
        <f t="shared" si="1714"/>
        <v>232</v>
      </c>
      <c r="AP2693" s="50" t="s">
        <v>86</v>
      </c>
      <c r="AQ2693" s="23">
        <f t="shared" si="1715"/>
        <v>38926</v>
      </c>
      <c r="AR2693" s="23">
        <v>39009</v>
      </c>
      <c r="AS2693" s="119">
        <v>83</v>
      </c>
      <c r="AU2693" s="50" t="s">
        <v>86</v>
      </c>
      <c r="AV2693" s="23">
        <v>39009</v>
      </c>
      <c r="AW2693" s="23">
        <v>39286</v>
      </c>
      <c r="AX2693" s="119">
        <v>277</v>
      </c>
      <c r="AY2693" s="138"/>
    </row>
    <row r="2694" spans="2:51" x14ac:dyDescent="0.35">
      <c r="B2694" s="50" t="s">
        <v>2180</v>
      </c>
      <c r="C2694" s="23">
        <v>542</v>
      </c>
      <c r="D2694" s="23">
        <v>542</v>
      </c>
      <c r="E2694" s="132">
        <f t="shared" si="1721"/>
        <v>0</v>
      </c>
      <c r="F2694" s="21"/>
      <c r="G2694" s="50" t="s">
        <v>2180</v>
      </c>
      <c r="H2694" s="23">
        <f t="shared" si="1706"/>
        <v>542</v>
      </c>
      <c r="I2694" s="23">
        <v>542</v>
      </c>
      <c r="J2694" s="132">
        <f t="shared" si="1716"/>
        <v>0</v>
      </c>
      <c r="K2694" s="21"/>
      <c r="L2694" s="50" t="s">
        <v>2180</v>
      </c>
      <c r="M2694" s="23">
        <f t="shared" si="1708"/>
        <v>542</v>
      </c>
      <c r="N2694" s="23">
        <v>542</v>
      </c>
      <c r="O2694" s="132">
        <f t="shared" si="1722"/>
        <v>0</v>
      </c>
      <c r="P2694" s="21"/>
      <c r="Q2694" s="50" t="s">
        <v>2180</v>
      </c>
      <c r="R2694" s="23">
        <f t="shared" si="1709"/>
        <v>542</v>
      </c>
      <c r="S2694" s="23">
        <v>542</v>
      </c>
      <c r="T2694" s="132">
        <f t="shared" si="1717"/>
        <v>0</v>
      </c>
      <c r="U2694" s="21"/>
      <c r="V2694" s="50" t="s">
        <v>2180</v>
      </c>
      <c r="W2694" s="23">
        <f t="shared" si="1723"/>
        <v>542</v>
      </c>
      <c r="X2694" s="23">
        <v>542</v>
      </c>
      <c r="Y2694" s="132">
        <f t="shared" si="1726"/>
        <v>0</v>
      </c>
      <c r="Z2694" s="21"/>
      <c r="AA2694" s="50" t="s">
        <v>2180</v>
      </c>
      <c r="AB2694" s="40">
        <f t="shared" si="1718"/>
        <v>542</v>
      </c>
      <c r="AC2694" s="23">
        <v>542</v>
      </c>
      <c r="AD2694" s="132">
        <f t="shared" si="1719"/>
        <v>0</v>
      </c>
      <c r="AE2694" s="21"/>
      <c r="AF2694" s="50" t="s">
        <v>2180</v>
      </c>
      <c r="AG2694" s="23">
        <f t="shared" si="1727"/>
        <v>542</v>
      </c>
      <c r="AH2694" s="23">
        <v>542</v>
      </c>
      <c r="AI2694" s="132">
        <f t="shared" si="1720"/>
        <v>0</v>
      </c>
      <c r="AK2694" s="50" t="s">
        <v>2180</v>
      </c>
      <c r="AL2694" s="23">
        <f t="shared" si="1713"/>
        <v>542</v>
      </c>
      <c r="AM2694" s="23">
        <v>542</v>
      </c>
      <c r="AN2694" s="119">
        <f t="shared" si="1714"/>
        <v>0</v>
      </c>
      <c r="AP2694" s="50" t="s">
        <v>2180</v>
      </c>
      <c r="AQ2694" s="23">
        <f t="shared" si="1715"/>
        <v>542</v>
      </c>
      <c r="AR2694" s="23">
        <v>542</v>
      </c>
      <c r="AS2694" s="132">
        <f t="shared" ref="AS2694" si="1728">AR2694-AQ2694</f>
        <v>0</v>
      </c>
      <c r="AU2694" s="50" t="s">
        <v>2180</v>
      </c>
      <c r="AV2694" s="23">
        <v>542</v>
      </c>
      <c r="AW2694" s="23">
        <v>542</v>
      </c>
      <c r="AX2694" s="132">
        <v>0</v>
      </c>
      <c r="AY2694" s="139"/>
    </row>
    <row r="2695" spans="2:51" x14ac:dyDescent="0.35">
      <c r="B2695" s="50" t="s">
        <v>93</v>
      </c>
      <c r="C2695" s="40"/>
      <c r="D2695" s="40"/>
      <c r="E2695" s="132">
        <f>E2694+E2693+E2692+E2691+E2690+E2689+E2688</f>
        <v>2123</v>
      </c>
      <c r="F2695" s="21"/>
      <c r="G2695" s="50" t="s">
        <v>93</v>
      </c>
      <c r="H2695" s="23">
        <f t="shared" si="1706"/>
        <v>0</v>
      </c>
      <c r="I2695" s="40"/>
      <c r="J2695" s="132">
        <f>J2694+J2693+J2692+J2691+J2690+J2689+J2688</f>
        <v>2244</v>
      </c>
      <c r="K2695" s="21"/>
      <c r="L2695" s="50" t="s">
        <v>93</v>
      </c>
      <c r="M2695" s="23">
        <f t="shared" si="1708"/>
        <v>0</v>
      </c>
      <c r="N2695" s="40">
        <v>0</v>
      </c>
      <c r="O2695" s="132">
        <f>O2694+O2693+O2692+O2691+O2690+O2689+O2688</f>
        <v>2734</v>
      </c>
      <c r="P2695" s="21"/>
      <c r="Q2695" s="50" t="s">
        <v>93</v>
      </c>
      <c r="R2695" s="23">
        <f t="shared" si="1709"/>
        <v>0</v>
      </c>
      <c r="S2695" s="40">
        <v>0</v>
      </c>
      <c r="T2695" s="132">
        <f>T2694+T2693+T2692+T2691+T2690+T2689+T2688</f>
        <v>1897</v>
      </c>
      <c r="U2695" s="21"/>
      <c r="V2695" s="50" t="s">
        <v>93</v>
      </c>
      <c r="W2695" s="23">
        <f t="shared" si="1723"/>
        <v>0</v>
      </c>
      <c r="X2695" s="23">
        <v>0</v>
      </c>
      <c r="Y2695" s="132">
        <f>Y2694+Y2693+Y2692+Y2691+Y2690+Y2689+Y2688</f>
        <v>2527</v>
      </c>
      <c r="Z2695" s="21"/>
      <c r="AA2695" s="50" t="s">
        <v>93</v>
      </c>
      <c r="AB2695" s="40">
        <f t="shared" si="1718"/>
        <v>0</v>
      </c>
      <c r="AC2695" s="40">
        <v>0</v>
      </c>
      <c r="AD2695" s="132">
        <f>AD2694+AD2693+AD2692+AD2691+AD2690+AD2689+AD2688</f>
        <v>2329</v>
      </c>
      <c r="AE2695" s="21"/>
      <c r="AF2695" s="50" t="s">
        <v>93</v>
      </c>
      <c r="AG2695" s="23">
        <f t="shared" si="1727"/>
        <v>0</v>
      </c>
      <c r="AH2695" s="40">
        <v>0</v>
      </c>
      <c r="AI2695" s="132">
        <f>AI2694+AI2693+AI2692+AI2691+AI2690+AI2689+AI2688</f>
        <v>2933</v>
      </c>
      <c r="AK2695" s="50" t="s">
        <v>93</v>
      </c>
      <c r="AL2695" s="23">
        <f t="shared" si="1713"/>
        <v>0</v>
      </c>
      <c r="AM2695" s="40">
        <v>0</v>
      </c>
      <c r="AN2695" s="119">
        <v>2557</v>
      </c>
      <c r="AP2695" s="50" t="s">
        <v>93</v>
      </c>
      <c r="AQ2695" s="23">
        <f t="shared" si="1715"/>
        <v>0</v>
      </c>
      <c r="AR2695" s="40">
        <v>0</v>
      </c>
      <c r="AS2695" s="132">
        <v>2045</v>
      </c>
      <c r="AU2695" s="50" t="s">
        <v>93</v>
      </c>
      <c r="AV2695" s="40">
        <v>0</v>
      </c>
      <c r="AW2695" s="40">
        <v>0</v>
      </c>
      <c r="AX2695" s="132">
        <v>2677</v>
      </c>
      <c r="AY2695" s="139"/>
    </row>
    <row r="2696" spans="2:51" x14ac:dyDescent="0.35">
      <c r="B2696" s="50" t="s">
        <v>87</v>
      </c>
      <c r="C2696" s="132">
        <v>1610114</v>
      </c>
      <c r="D2696" s="132">
        <v>1610114</v>
      </c>
      <c r="E2696" s="132">
        <f t="shared" ref="E2696:E2702" si="1729">D2696-C2696</f>
        <v>0</v>
      </c>
      <c r="F2696" s="21"/>
      <c r="G2696" s="50" t="s">
        <v>87</v>
      </c>
      <c r="H2696" s="23">
        <f t="shared" si="1706"/>
        <v>1610114</v>
      </c>
      <c r="I2696" s="132">
        <v>1610114</v>
      </c>
      <c r="J2696" s="132">
        <f t="shared" ref="J2696" si="1730">I2696-H2696</f>
        <v>0</v>
      </c>
      <c r="K2696" s="21"/>
      <c r="L2696" s="50" t="s">
        <v>87</v>
      </c>
      <c r="M2696" s="23">
        <f t="shared" si="1708"/>
        <v>1610114</v>
      </c>
      <c r="N2696" s="132">
        <v>1610114</v>
      </c>
      <c r="O2696" s="132">
        <f t="shared" ref="O2696:O2702" si="1731">N2696-M2696</f>
        <v>0</v>
      </c>
      <c r="P2696" s="21"/>
      <c r="Q2696" s="50" t="s">
        <v>87</v>
      </c>
      <c r="R2696" s="23">
        <f t="shared" si="1709"/>
        <v>1610114</v>
      </c>
      <c r="S2696" s="132">
        <v>1610114</v>
      </c>
      <c r="T2696" s="132">
        <f t="shared" ref="T2696" si="1732">S2696-R2696</f>
        <v>0</v>
      </c>
      <c r="U2696" s="21"/>
      <c r="V2696" s="50" t="s">
        <v>87</v>
      </c>
      <c r="W2696" s="23">
        <f t="shared" si="1723"/>
        <v>1610114</v>
      </c>
      <c r="X2696" s="23">
        <v>1610114</v>
      </c>
      <c r="Y2696" s="132">
        <f t="shared" ref="Y2696" si="1733">X2696-W2696</f>
        <v>0</v>
      </c>
      <c r="Z2696" s="21"/>
      <c r="AA2696" s="50" t="s">
        <v>87</v>
      </c>
      <c r="AB2696" s="40">
        <f t="shared" si="1718"/>
        <v>1610114</v>
      </c>
      <c r="AC2696" s="132">
        <v>1610114</v>
      </c>
      <c r="AD2696" s="132">
        <f t="shared" ref="AD2696:AD2698" si="1734">AC2696-AB2696</f>
        <v>0</v>
      </c>
      <c r="AE2696" s="21"/>
      <c r="AF2696" s="50" t="s">
        <v>87</v>
      </c>
      <c r="AG2696" s="23">
        <f t="shared" si="1727"/>
        <v>1610114</v>
      </c>
      <c r="AH2696" s="132">
        <v>1610114</v>
      </c>
      <c r="AI2696" s="132">
        <f t="shared" ref="AI2696" si="1735">AH2696-AG2696</f>
        <v>0</v>
      </c>
      <c r="AK2696" s="50" t="s">
        <v>87</v>
      </c>
      <c r="AL2696" s="23">
        <f t="shared" si="1713"/>
        <v>1610114</v>
      </c>
      <c r="AM2696" s="132">
        <v>1610114</v>
      </c>
      <c r="AN2696" s="119">
        <f t="shared" si="1714"/>
        <v>0</v>
      </c>
      <c r="AP2696" s="50" t="s">
        <v>87</v>
      </c>
      <c r="AQ2696" s="23">
        <f t="shared" si="1715"/>
        <v>1610114</v>
      </c>
      <c r="AR2696" s="132">
        <v>1610114</v>
      </c>
      <c r="AS2696" s="132">
        <f t="shared" ref="AS2696" si="1736">AR2696-AQ2696</f>
        <v>0</v>
      </c>
      <c r="AU2696" s="50" t="s">
        <v>87</v>
      </c>
      <c r="AV2696" s="132">
        <v>1610114</v>
      </c>
      <c r="AW2696" s="132">
        <v>1610114</v>
      </c>
      <c r="AX2696" s="132">
        <v>0</v>
      </c>
      <c r="AY2696" s="139"/>
    </row>
    <row r="2697" spans="2:51" x14ac:dyDescent="0.35">
      <c r="B2697" s="50" t="s">
        <v>96</v>
      </c>
      <c r="C2697" s="132">
        <v>4694</v>
      </c>
      <c r="D2697" s="132">
        <v>4989</v>
      </c>
      <c r="E2697" s="132">
        <f t="shared" si="1729"/>
        <v>295</v>
      </c>
      <c r="F2697" s="21"/>
      <c r="G2697" s="50" t="s">
        <v>96</v>
      </c>
      <c r="H2697" s="23">
        <f t="shared" si="1706"/>
        <v>4989</v>
      </c>
      <c r="I2697" s="132">
        <v>5320</v>
      </c>
      <c r="J2697" s="132">
        <f>I2697-H2697</f>
        <v>331</v>
      </c>
      <c r="K2697" s="21"/>
      <c r="L2697" s="50" t="s">
        <v>96</v>
      </c>
      <c r="M2697" s="23">
        <f t="shared" si="1708"/>
        <v>5320</v>
      </c>
      <c r="N2697" s="132">
        <v>5598</v>
      </c>
      <c r="O2697" s="132">
        <f t="shared" si="1731"/>
        <v>278</v>
      </c>
      <c r="P2697" s="21"/>
      <c r="Q2697" s="50" t="s">
        <v>96</v>
      </c>
      <c r="R2697" s="23">
        <v>5598</v>
      </c>
      <c r="S2697" s="132">
        <v>5825</v>
      </c>
      <c r="T2697" s="132">
        <f>S2697-R2697</f>
        <v>227</v>
      </c>
      <c r="U2697" s="21"/>
      <c r="V2697" s="50" t="s">
        <v>96</v>
      </c>
      <c r="W2697" s="23">
        <f t="shared" si="1723"/>
        <v>5825</v>
      </c>
      <c r="X2697" s="23">
        <v>6170</v>
      </c>
      <c r="Y2697" s="132">
        <f>X2697-W2697</f>
        <v>345</v>
      </c>
      <c r="Z2697" s="21"/>
      <c r="AA2697" s="50" t="s">
        <v>96</v>
      </c>
      <c r="AB2697" s="40">
        <f t="shared" si="1718"/>
        <v>6170</v>
      </c>
      <c r="AC2697" s="132">
        <v>6458</v>
      </c>
      <c r="AD2697" s="132">
        <f t="shared" si="1734"/>
        <v>288</v>
      </c>
      <c r="AE2697" s="21"/>
      <c r="AF2697" s="50" t="s">
        <v>96</v>
      </c>
      <c r="AG2697" s="23">
        <f t="shared" si="1727"/>
        <v>6458</v>
      </c>
      <c r="AH2697" s="132">
        <v>6802</v>
      </c>
      <c r="AI2697" s="132">
        <f>AH2697-AG2697</f>
        <v>344</v>
      </c>
      <c r="AK2697" s="50" t="s">
        <v>96</v>
      </c>
      <c r="AL2697" s="23">
        <f t="shared" si="1713"/>
        <v>6802</v>
      </c>
      <c r="AM2697" s="132">
        <v>7084</v>
      </c>
      <c r="AN2697" s="119">
        <f t="shared" si="1714"/>
        <v>282</v>
      </c>
      <c r="AP2697" s="50" t="s">
        <v>96</v>
      </c>
      <c r="AQ2697" s="23">
        <f t="shared" si="1715"/>
        <v>7084</v>
      </c>
      <c r="AR2697" s="132">
        <v>7366</v>
      </c>
      <c r="AS2697" s="132">
        <v>282</v>
      </c>
      <c r="AU2697" s="50" t="s">
        <v>96</v>
      </c>
      <c r="AV2697" s="132">
        <v>7366</v>
      </c>
      <c r="AW2697" s="132">
        <v>7645</v>
      </c>
      <c r="AX2697" s="132">
        <v>279</v>
      </c>
      <c r="AY2697" s="139"/>
    </row>
    <row r="2698" spans="2:51" x14ac:dyDescent="0.35">
      <c r="B2698" s="50" t="s">
        <v>88</v>
      </c>
      <c r="C2698" s="119">
        <v>0</v>
      </c>
      <c r="D2698" s="119">
        <v>0</v>
      </c>
      <c r="E2698" s="119">
        <f t="shared" si="1729"/>
        <v>0</v>
      </c>
      <c r="F2698" s="21"/>
      <c r="G2698" s="50" t="s">
        <v>88</v>
      </c>
      <c r="H2698" s="23">
        <f t="shared" si="1706"/>
        <v>0</v>
      </c>
      <c r="I2698" s="119">
        <v>0</v>
      </c>
      <c r="J2698" s="119">
        <f t="shared" ref="J2698" si="1737">I2698-H2698</f>
        <v>0</v>
      </c>
      <c r="K2698" s="21"/>
      <c r="L2698" s="50" t="s">
        <v>88</v>
      </c>
      <c r="M2698" s="23">
        <f t="shared" si="1708"/>
        <v>0</v>
      </c>
      <c r="N2698" s="119">
        <v>0</v>
      </c>
      <c r="O2698" s="119">
        <f t="shared" si="1731"/>
        <v>0</v>
      </c>
      <c r="P2698" s="21"/>
      <c r="Q2698" s="50" t="s">
        <v>88</v>
      </c>
      <c r="R2698" s="23">
        <f t="shared" ref="R2698:R2706" si="1738">N2698</f>
        <v>0</v>
      </c>
      <c r="S2698" s="119">
        <v>0</v>
      </c>
      <c r="T2698" s="119">
        <f t="shared" ref="T2698:T2700" si="1739">S2698-R2698</f>
        <v>0</v>
      </c>
      <c r="U2698" s="21"/>
      <c r="V2698" s="50" t="s">
        <v>88</v>
      </c>
      <c r="W2698" s="23">
        <f t="shared" si="1723"/>
        <v>0</v>
      </c>
      <c r="X2698" s="23">
        <v>0</v>
      </c>
      <c r="Y2698" s="119">
        <f t="shared" ref="Y2698:Y2702" si="1740">X2698-W2698</f>
        <v>0</v>
      </c>
      <c r="Z2698" s="21"/>
      <c r="AA2698" s="50" t="s">
        <v>88</v>
      </c>
      <c r="AB2698" s="40">
        <f t="shared" si="1718"/>
        <v>0</v>
      </c>
      <c r="AC2698" s="119">
        <v>0</v>
      </c>
      <c r="AD2698" s="119">
        <f t="shared" si="1734"/>
        <v>0</v>
      </c>
      <c r="AE2698" s="21"/>
      <c r="AF2698" s="50" t="s">
        <v>88</v>
      </c>
      <c r="AG2698" s="23">
        <f t="shared" si="1727"/>
        <v>0</v>
      </c>
      <c r="AH2698" s="119">
        <v>0</v>
      </c>
      <c r="AI2698" s="119">
        <f t="shared" ref="AI2698:AI2702" si="1741">AH2698-AG2698</f>
        <v>0</v>
      </c>
      <c r="AK2698" s="50" t="s">
        <v>88</v>
      </c>
      <c r="AL2698" s="23">
        <f t="shared" si="1713"/>
        <v>0</v>
      </c>
      <c r="AM2698" s="119">
        <v>0</v>
      </c>
      <c r="AN2698" s="119">
        <f t="shared" si="1714"/>
        <v>0</v>
      </c>
      <c r="AP2698" s="50" t="s">
        <v>88</v>
      </c>
      <c r="AQ2698" s="23">
        <f t="shared" si="1715"/>
        <v>0</v>
      </c>
      <c r="AR2698" s="119">
        <v>0</v>
      </c>
      <c r="AS2698" s="119">
        <f t="shared" ref="AS2698" si="1742">AR2698-AQ2698</f>
        <v>0</v>
      </c>
      <c r="AU2698" s="50" t="s">
        <v>88</v>
      </c>
      <c r="AV2698" s="119">
        <v>0</v>
      </c>
      <c r="AW2698" s="119">
        <v>0</v>
      </c>
      <c r="AX2698" s="119">
        <v>0</v>
      </c>
      <c r="AY2698" s="138"/>
    </row>
    <row r="2699" spans="2:51" x14ac:dyDescent="0.35">
      <c r="B2699" s="50" t="s">
        <v>108</v>
      </c>
      <c r="C2699" s="119">
        <v>3588</v>
      </c>
      <c r="D2699" s="119">
        <v>3588</v>
      </c>
      <c r="E2699" s="119">
        <f t="shared" si="1729"/>
        <v>0</v>
      </c>
      <c r="F2699" s="21"/>
      <c r="G2699" s="50" t="s">
        <v>108</v>
      </c>
      <c r="H2699" s="23">
        <f t="shared" si="1706"/>
        <v>3588</v>
      </c>
      <c r="I2699" s="119">
        <v>3590</v>
      </c>
      <c r="J2699" s="119">
        <f>I2699-H2699</f>
        <v>2</v>
      </c>
      <c r="K2699" s="21"/>
      <c r="L2699" s="50" t="s">
        <v>108</v>
      </c>
      <c r="M2699" s="23">
        <f t="shared" si="1708"/>
        <v>3590</v>
      </c>
      <c r="N2699" s="119">
        <v>3591</v>
      </c>
      <c r="O2699" s="119">
        <f t="shared" si="1731"/>
        <v>1</v>
      </c>
      <c r="P2699" s="21"/>
      <c r="Q2699" s="50" t="s">
        <v>108</v>
      </c>
      <c r="R2699" s="23">
        <f t="shared" si="1738"/>
        <v>3591</v>
      </c>
      <c r="S2699" s="119">
        <v>3592</v>
      </c>
      <c r="T2699" s="119">
        <f t="shared" si="1739"/>
        <v>1</v>
      </c>
      <c r="U2699" s="21"/>
      <c r="V2699" s="50" t="s">
        <v>108</v>
      </c>
      <c r="W2699" s="23">
        <f t="shared" si="1723"/>
        <v>3592</v>
      </c>
      <c r="X2699" s="23">
        <v>3593</v>
      </c>
      <c r="Y2699" s="119">
        <f t="shared" si="1740"/>
        <v>1</v>
      </c>
      <c r="Z2699" s="21"/>
      <c r="AA2699" s="50" t="s">
        <v>108</v>
      </c>
      <c r="AB2699" s="40">
        <f t="shared" si="1718"/>
        <v>3593</v>
      </c>
      <c r="AC2699" s="119">
        <v>3595</v>
      </c>
      <c r="AD2699" s="132">
        <f>AC2699-AB2699</f>
        <v>2</v>
      </c>
      <c r="AE2699" s="21"/>
      <c r="AF2699" s="50" t="s">
        <v>108</v>
      </c>
      <c r="AG2699" s="23">
        <f t="shared" si="1727"/>
        <v>3595</v>
      </c>
      <c r="AH2699" s="119">
        <v>3597</v>
      </c>
      <c r="AI2699" s="119">
        <f t="shared" si="1741"/>
        <v>2</v>
      </c>
      <c r="AK2699" s="50" t="s">
        <v>108</v>
      </c>
      <c r="AL2699" s="23">
        <f t="shared" si="1713"/>
        <v>3597</v>
      </c>
      <c r="AM2699" s="119">
        <v>3598</v>
      </c>
      <c r="AN2699" s="119">
        <f t="shared" si="1714"/>
        <v>1</v>
      </c>
      <c r="AP2699" s="50" t="s">
        <v>108</v>
      </c>
      <c r="AQ2699" s="23">
        <f t="shared" si="1715"/>
        <v>3598</v>
      </c>
      <c r="AR2699" s="119">
        <v>3601</v>
      </c>
      <c r="AS2699" s="119">
        <v>3</v>
      </c>
      <c r="AU2699" s="50" t="s">
        <v>108</v>
      </c>
      <c r="AV2699" s="119">
        <v>3601</v>
      </c>
      <c r="AW2699" s="119">
        <v>3604</v>
      </c>
      <c r="AX2699" s="119">
        <v>3</v>
      </c>
      <c r="AY2699" s="138"/>
    </row>
    <row r="2700" spans="2:51" x14ac:dyDescent="0.35">
      <c r="B2700" s="50" t="s">
        <v>89</v>
      </c>
      <c r="C2700" s="119">
        <v>817751</v>
      </c>
      <c r="D2700" s="119">
        <v>818299</v>
      </c>
      <c r="E2700" s="119">
        <f t="shared" si="1729"/>
        <v>548</v>
      </c>
      <c r="F2700" s="21"/>
      <c r="G2700" s="50" t="s">
        <v>89</v>
      </c>
      <c r="H2700" s="23">
        <f t="shared" si="1706"/>
        <v>818299</v>
      </c>
      <c r="I2700" s="119">
        <v>818798</v>
      </c>
      <c r="J2700" s="119">
        <f t="shared" ref="J2700:J2702" si="1743">I2700-H2700</f>
        <v>499</v>
      </c>
      <c r="K2700" s="21"/>
      <c r="L2700" s="50" t="s">
        <v>89</v>
      </c>
      <c r="M2700" s="23">
        <f t="shared" si="1708"/>
        <v>818798</v>
      </c>
      <c r="N2700" s="119">
        <v>819363</v>
      </c>
      <c r="O2700" s="119">
        <f t="shared" si="1731"/>
        <v>565</v>
      </c>
      <c r="P2700" s="21"/>
      <c r="Q2700" s="50" t="s">
        <v>89</v>
      </c>
      <c r="R2700" s="23">
        <f t="shared" si="1738"/>
        <v>819363</v>
      </c>
      <c r="S2700" s="119">
        <v>819842</v>
      </c>
      <c r="T2700" s="119">
        <f t="shared" si="1739"/>
        <v>479</v>
      </c>
      <c r="U2700" s="21"/>
      <c r="V2700" s="50" t="s">
        <v>89</v>
      </c>
      <c r="W2700" s="23">
        <f t="shared" si="1723"/>
        <v>819842</v>
      </c>
      <c r="X2700" s="23">
        <v>820330</v>
      </c>
      <c r="Y2700" s="119">
        <f t="shared" si="1740"/>
        <v>488</v>
      </c>
      <c r="Z2700" s="21"/>
      <c r="AA2700" s="50" t="s">
        <v>89</v>
      </c>
      <c r="AB2700" s="40">
        <f t="shared" si="1718"/>
        <v>820330</v>
      </c>
      <c r="AC2700" s="119">
        <v>820806</v>
      </c>
      <c r="AD2700" s="119">
        <f t="shared" ref="AD2700:AD2702" si="1744">AC2700-AB2700</f>
        <v>476</v>
      </c>
      <c r="AE2700" s="21"/>
      <c r="AF2700" s="50" t="s">
        <v>89</v>
      </c>
      <c r="AG2700" s="23">
        <f t="shared" si="1727"/>
        <v>820806</v>
      </c>
      <c r="AH2700" s="119">
        <v>820806</v>
      </c>
      <c r="AI2700" s="119">
        <f>AH2700-AG2700</f>
        <v>0</v>
      </c>
      <c r="AK2700" s="50" t="s">
        <v>89</v>
      </c>
      <c r="AL2700" s="23">
        <f t="shared" si="1713"/>
        <v>820806</v>
      </c>
      <c r="AM2700" s="119">
        <v>820806</v>
      </c>
      <c r="AN2700" s="119">
        <f t="shared" si="1714"/>
        <v>0</v>
      </c>
      <c r="AP2700" s="50" t="s">
        <v>89</v>
      </c>
      <c r="AQ2700" s="23">
        <f t="shared" si="1715"/>
        <v>820806</v>
      </c>
      <c r="AR2700" s="119">
        <v>820806</v>
      </c>
      <c r="AS2700" s="119">
        <v>0</v>
      </c>
      <c r="AU2700" s="50" t="s">
        <v>89</v>
      </c>
      <c r="AV2700" s="119">
        <v>820806</v>
      </c>
      <c r="AW2700" s="119">
        <v>821162</v>
      </c>
      <c r="AX2700" s="119">
        <v>356</v>
      </c>
      <c r="AY2700" s="138"/>
    </row>
    <row r="2701" spans="2:51" x14ac:dyDescent="0.35">
      <c r="B2701" s="50" t="s">
        <v>90</v>
      </c>
      <c r="C2701" s="132">
        <v>461331</v>
      </c>
      <c r="D2701" s="132">
        <v>461331</v>
      </c>
      <c r="E2701" s="119">
        <f t="shared" si="1729"/>
        <v>0</v>
      </c>
      <c r="F2701" s="21"/>
      <c r="G2701" s="50" t="s">
        <v>90</v>
      </c>
      <c r="H2701" s="40">
        <f>D2701</f>
        <v>461331</v>
      </c>
      <c r="I2701" s="132">
        <v>461331</v>
      </c>
      <c r="J2701" s="119">
        <f t="shared" si="1743"/>
        <v>0</v>
      </c>
      <c r="K2701" s="21"/>
      <c r="L2701" s="50" t="s">
        <v>90</v>
      </c>
      <c r="M2701" s="23">
        <f t="shared" si="1708"/>
        <v>461331</v>
      </c>
      <c r="N2701" s="132">
        <v>461331</v>
      </c>
      <c r="O2701" s="119">
        <f t="shared" si="1731"/>
        <v>0</v>
      </c>
      <c r="P2701" s="21"/>
      <c r="Q2701" s="50" t="s">
        <v>90</v>
      </c>
      <c r="R2701" s="23">
        <f t="shared" si="1738"/>
        <v>461331</v>
      </c>
      <c r="S2701" s="132">
        <v>461331</v>
      </c>
      <c r="T2701" s="132">
        <f>S2701-R2701</f>
        <v>0</v>
      </c>
      <c r="U2701" s="21"/>
      <c r="V2701" s="50" t="s">
        <v>90</v>
      </c>
      <c r="W2701" s="23">
        <f t="shared" si="1723"/>
        <v>461331</v>
      </c>
      <c r="X2701" s="23">
        <v>461331</v>
      </c>
      <c r="Y2701" s="119">
        <f t="shared" si="1740"/>
        <v>0</v>
      </c>
      <c r="Z2701" s="21"/>
      <c r="AA2701" s="50" t="s">
        <v>90</v>
      </c>
      <c r="AB2701" s="40">
        <f t="shared" si="1718"/>
        <v>461331</v>
      </c>
      <c r="AC2701" s="132">
        <v>461331</v>
      </c>
      <c r="AD2701" s="119">
        <f t="shared" si="1744"/>
        <v>0</v>
      </c>
      <c r="AE2701" s="21"/>
      <c r="AF2701" s="50" t="s">
        <v>90</v>
      </c>
      <c r="AG2701" s="23">
        <f t="shared" si="1727"/>
        <v>461331</v>
      </c>
      <c r="AH2701" s="132">
        <v>461331</v>
      </c>
      <c r="AI2701" s="119">
        <f t="shared" si="1741"/>
        <v>0</v>
      </c>
      <c r="AK2701" s="50" t="s">
        <v>90</v>
      </c>
      <c r="AL2701" s="23">
        <f t="shared" si="1713"/>
        <v>461331</v>
      </c>
      <c r="AM2701" s="132">
        <v>461331</v>
      </c>
      <c r="AN2701" s="119">
        <f t="shared" si="1714"/>
        <v>0</v>
      </c>
      <c r="AP2701" s="50" t="s">
        <v>90</v>
      </c>
      <c r="AQ2701" s="23">
        <f t="shared" si="1715"/>
        <v>461331</v>
      </c>
      <c r="AR2701" s="132">
        <v>461331</v>
      </c>
      <c r="AS2701" s="119">
        <v>0</v>
      </c>
      <c r="AU2701" s="50" t="s">
        <v>90</v>
      </c>
      <c r="AV2701" s="132">
        <v>461331</v>
      </c>
      <c r="AW2701" s="132">
        <v>461331</v>
      </c>
      <c r="AX2701" s="119">
        <v>0</v>
      </c>
      <c r="AY2701" s="138"/>
    </row>
    <row r="2702" spans="2:51" x14ac:dyDescent="0.35">
      <c r="B2702" s="50" t="s">
        <v>91</v>
      </c>
      <c r="C2702" s="132">
        <v>1601721</v>
      </c>
      <c r="D2702" s="132">
        <v>1603056</v>
      </c>
      <c r="E2702" s="119">
        <f t="shared" si="1729"/>
        <v>1335</v>
      </c>
      <c r="F2702" s="21"/>
      <c r="G2702" s="50" t="s">
        <v>91</v>
      </c>
      <c r="H2702" s="23">
        <f t="shared" ref="H2702:H2706" si="1745">D2702</f>
        <v>1603056</v>
      </c>
      <c r="I2702" s="132">
        <v>1604457</v>
      </c>
      <c r="J2702" s="132">
        <f t="shared" si="1743"/>
        <v>1401</v>
      </c>
      <c r="K2702" s="21"/>
      <c r="L2702" s="50" t="s">
        <v>91</v>
      </c>
      <c r="M2702" s="23">
        <f t="shared" si="1708"/>
        <v>1604457</v>
      </c>
      <c r="N2702" s="132">
        <v>1606194</v>
      </c>
      <c r="O2702" s="119">
        <f t="shared" si="1731"/>
        <v>1737</v>
      </c>
      <c r="P2702" s="21"/>
      <c r="Q2702" s="50" t="s">
        <v>91</v>
      </c>
      <c r="R2702" s="23">
        <f t="shared" si="1738"/>
        <v>1606194</v>
      </c>
      <c r="S2702" s="132">
        <v>1607299</v>
      </c>
      <c r="T2702" s="119">
        <f t="shared" ref="T2702" si="1746">S2702-R2702</f>
        <v>1105</v>
      </c>
      <c r="U2702" s="21"/>
      <c r="V2702" s="50" t="s">
        <v>91</v>
      </c>
      <c r="W2702" s="23">
        <f t="shared" si="1723"/>
        <v>1607299</v>
      </c>
      <c r="X2702" s="23">
        <v>1608582</v>
      </c>
      <c r="Y2702" s="119">
        <f t="shared" si="1740"/>
        <v>1283</v>
      </c>
      <c r="Z2702" s="21"/>
      <c r="AA2702" s="50" t="s">
        <v>91</v>
      </c>
      <c r="AB2702" s="40">
        <f t="shared" si="1718"/>
        <v>1608582</v>
      </c>
      <c r="AC2702" s="132">
        <v>1610135</v>
      </c>
      <c r="AD2702" s="119">
        <f t="shared" si="1744"/>
        <v>1553</v>
      </c>
      <c r="AE2702" s="21"/>
      <c r="AF2702" s="50" t="s">
        <v>91</v>
      </c>
      <c r="AG2702" s="40">
        <f>AC2702</f>
        <v>1610135</v>
      </c>
      <c r="AH2702" s="132">
        <v>1611960</v>
      </c>
      <c r="AI2702" s="119">
        <f t="shared" si="1741"/>
        <v>1825</v>
      </c>
      <c r="AK2702" s="50" t="s">
        <v>91</v>
      </c>
      <c r="AL2702" s="23">
        <f t="shared" si="1713"/>
        <v>1611960</v>
      </c>
      <c r="AM2702" s="132">
        <v>1613794</v>
      </c>
      <c r="AN2702" s="119">
        <f t="shared" si="1714"/>
        <v>1834</v>
      </c>
      <c r="AP2702" s="50" t="s">
        <v>91</v>
      </c>
      <c r="AQ2702" s="23">
        <f t="shared" si="1715"/>
        <v>1613794</v>
      </c>
      <c r="AR2702" s="132">
        <v>1615278</v>
      </c>
      <c r="AS2702" s="119">
        <v>1484</v>
      </c>
      <c r="AU2702" s="50" t="s">
        <v>91</v>
      </c>
      <c r="AV2702" s="132">
        <v>1615278</v>
      </c>
      <c r="AW2702" s="132">
        <v>1617046</v>
      </c>
      <c r="AX2702" s="119">
        <v>1768</v>
      </c>
      <c r="AY2702" s="138"/>
    </row>
    <row r="2703" spans="2:51" x14ac:dyDescent="0.35">
      <c r="B2703" s="50" t="s">
        <v>94</v>
      </c>
      <c r="C2703" s="119"/>
      <c r="D2703" s="119"/>
      <c r="E2703" s="119">
        <f>SUM(E2696:E2702)</f>
        <v>2178</v>
      </c>
      <c r="F2703" s="21"/>
      <c r="G2703" s="50" t="s">
        <v>94</v>
      </c>
      <c r="H2703" s="23">
        <f t="shared" si="1745"/>
        <v>0</v>
      </c>
      <c r="I2703" s="119"/>
      <c r="J2703" s="119">
        <f>SUM(J2696:J2702)</f>
        <v>2233</v>
      </c>
      <c r="K2703" s="21"/>
      <c r="L2703" s="50" t="s">
        <v>94</v>
      </c>
      <c r="M2703" s="23">
        <f t="shared" si="1708"/>
        <v>0</v>
      </c>
      <c r="N2703" s="119">
        <v>0</v>
      </c>
      <c r="O2703" s="119">
        <f>SUM(O2696:O2702)</f>
        <v>2581</v>
      </c>
      <c r="P2703" s="21"/>
      <c r="Q2703" s="50" t="s">
        <v>94</v>
      </c>
      <c r="R2703" s="23">
        <f t="shared" si="1738"/>
        <v>0</v>
      </c>
      <c r="S2703" s="119">
        <v>0</v>
      </c>
      <c r="T2703" s="119">
        <f>S2703-R2703</f>
        <v>0</v>
      </c>
      <c r="U2703" s="21"/>
      <c r="V2703" s="50" t="s">
        <v>94</v>
      </c>
      <c r="W2703" s="23">
        <f t="shared" si="1723"/>
        <v>0</v>
      </c>
      <c r="X2703" s="23">
        <v>0</v>
      </c>
      <c r="Y2703" s="119">
        <f>X2703-W2703</f>
        <v>0</v>
      </c>
      <c r="Z2703" s="21"/>
      <c r="AA2703" s="50" t="s">
        <v>94</v>
      </c>
      <c r="AB2703" s="40">
        <f t="shared" si="1718"/>
        <v>0</v>
      </c>
      <c r="AC2703" s="119">
        <v>0</v>
      </c>
      <c r="AD2703" s="119">
        <f>SUM(AD2696:AD2702)</f>
        <v>2319</v>
      </c>
      <c r="AE2703" s="21"/>
      <c r="AF2703" s="50" t="s">
        <v>94</v>
      </c>
      <c r="AG2703" s="23">
        <f t="shared" ref="AG2703:AG2706" si="1747">AC2703</f>
        <v>0</v>
      </c>
      <c r="AH2703" s="119">
        <v>0</v>
      </c>
      <c r="AI2703" s="119">
        <f>SUM(AI2696:AI2702)</f>
        <v>2171</v>
      </c>
      <c r="AK2703" s="50" t="s">
        <v>94</v>
      </c>
      <c r="AL2703" s="23">
        <f t="shared" si="1713"/>
        <v>0</v>
      </c>
      <c r="AM2703" s="119">
        <v>0</v>
      </c>
      <c r="AN2703" s="119">
        <f t="shared" si="1714"/>
        <v>0</v>
      </c>
      <c r="AP2703" s="50" t="s">
        <v>94</v>
      </c>
      <c r="AQ2703" s="23">
        <f t="shared" si="1715"/>
        <v>0</v>
      </c>
      <c r="AR2703" s="119">
        <v>0</v>
      </c>
      <c r="AS2703" s="119">
        <f>SUM(AS2696:AS2702)</f>
        <v>1769</v>
      </c>
      <c r="AU2703" s="50" t="s">
        <v>94</v>
      </c>
      <c r="AV2703" s="119">
        <v>0</v>
      </c>
      <c r="AW2703" s="119">
        <v>0</v>
      </c>
      <c r="AX2703" s="119">
        <v>0</v>
      </c>
      <c r="AY2703" s="138"/>
    </row>
    <row r="2704" spans="2:51" x14ac:dyDescent="0.35">
      <c r="B2704" s="50" t="s">
        <v>97</v>
      </c>
      <c r="C2704" s="132">
        <v>696233</v>
      </c>
      <c r="D2704" s="132">
        <v>696503</v>
      </c>
      <c r="E2704" s="119">
        <f>D2704-C2704</f>
        <v>270</v>
      </c>
      <c r="F2704" s="21"/>
      <c r="G2704" s="50" t="s">
        <v>97</v>
      </c>
      <c r="H2704" s="23">
        <f t="shared" si="1745"/>
        <v>696503</v>
      </c>
      <c r="I2704" s="132">
        <v>696795</v>
      </c>
      <c r="J2704" s="119">
        <f>I2704-H2704</f>
        <v>292</v>
      </c>
      <c r="K2704" s="21"/>
      <c r="L2704" s="50" t="s">
        <v>97</v>
      </c>
      <c r="M2704" s="23">
        <f t="shared" si="1708"/>
        <v>696795</v>
      </c>
      <c r="N2704" s="132">
        <v>697067</v>
      </c>
      <c r="O2704" s="119">
        <f>N2704-M2704</f>
        <v>272</v>
      </c>
      <c r="P2704" s="21"/>
      <c r="Q2704" s="50" t="s">
        <v>97</v>
      </c>
      <c r="R2704" s="40">
        <f>N2704</f>
        <v>697067</v>
      </c>
      <c r="S2704" s="132">
        <v>697274</v>
      </c>
      <c r="T2704" s="119">
        <f>S2704-R2704</f>
        <v>207</v>
      </c>
      <c r="U2704" s="21"/>
      <c r="V2704" s="50" t="s">
        <v>97</v>
      </c>
      <c r="W2704" s="23">
        <f t="shared" si="1723"/>
        <v>697274</v>
      </c>
      <c r="X2704" s="23">
        <v>697570</v>
      </c>
      <c r="Y2704" s="119">
        <f>X2704-W2704</f>
        <v>296</v>
      </c>
      <c r="Z2704" s="21"/>
      <c r="AA2704" s="50" t="s">
        <v>97</v>
      </c>
      <c r="AB2704" s="40">
        <f t="shared" si="1718"/>
        <v>697570</v>
      </c>
      <c r="AC2704" s="132">
        <v>697857</v>
      </c>
      <c r="AD2704" s="119">
        <f>AC2704-AB2704</f>
        <v>287</v>
      </c>
      <c r="AE2704" s="21"/>
      <c r="AF2704" s="50" t="s">
        <v>97</v>
      </c>
      <c r="AG2704" s="23">
        <f t="shared" si="1747"/>
        <v>697857</v>
      </c>
      <c r="AH2704" s="132">
        <v>698163</v>
      </c>
      <c r="AI2704" s="119">
        <f>AH2704-AG2704</f>
        <v>306</v>
      </c>
      <c r="AK2704" s="50" t="s">
        <v>97</v>
      </c>
      <c r="AL2704" s="23">
        <f t="shared" si="1713"/>
        <v>698163</v>
      </c>
      <c r="AM2704" s="132">
        <v>698403</v>
      </c>
      <c r="AN2704" s="119">
        <f t="shared" si="1714"/>
        <v>240</v>
      </c>
      <c r="AP2704" s="50" t="s">
        <v>97</v>
      </c>
      <c r="AQ2704" s="40">
        <f>AM2704</f>
        <v>698403</v>
      </c>
      <c r="AR2704" s="132">
        <v>698910</v>
      </c>
      <c r="AS2704" s="132">
        <f>AR2704-AQ2704</f>
        <v>507</v>
      </c>
      <c r="AU2704" s="50" t="s">
        <v>97</v>
      </c>
      <c r="AV2704" s="132">
        <v>698910</v>
      </c>
      <c r="AW2704" s="132">
        <v>699129</v>
      </c>
      <c r="AX2704" s="119">
        <v>219</v>
      </c>
      <c r="AY2704" s="138"/>
    </row>
    <row r="2705" spans="2:51" x14ac:dyDescent="0.35">
      <c r="B2705" s="29" t="s">
        <v>130</v>
      </c>
      <c r="C2705" s="133">
        <v>0</v>
      </c>
      <c r="D2705" s="133"/>
      <c r="E2705" s="121">
        <f>E2704+E2703+E2695+E2686+E2685+E2684+E2683+E2682</f>
        <v>7221</v>
      </c>
      <c r="F2705" s="21"/>
      <c r="G2705" s="29" t="s">
        <v>130</v>
      </c>
      <c r="H2705" s="23">
        <f t="shared" si="1745"/>
        <v>0</v>
      </c>
      <c r="I2705" s="133">
        <v>0</v>
      </c>
      <c r="J2705" s="121">
        <f>J2704+J2703+J2695+J2686+J2685+J2684+J2683+J2682</f>
        <v>7554</v>
      </c>
      <c r="K2705" s="21"/>
      <c r="L2705" s="29" t="s">
        <v>130</v>
      </c>
      <c r="M2705" s="23">
        <f t="shared" si="1708"/>
        <v>0</v>
      </c>
      <c r="N2705" s="133">
        <v>0</v>
      </c>
      <c r="O2705" s="133">
        <f>O2704+O2703+O2695+O2686+O2685+O2684+O2683+O2682</f>
        <v>8437</v>
      </c>
      <c r="P2705" s="21"/>
      <c r="Q2705" s="29" t="s">
        <v>130</v>
      </c>
      <c r="R2705" s="23">
        <f t="shared" si="1738"/>
        <v>0</v>
      </c>
      <c r="S2705" s="133">
        <v>0</v>
      </c>
      <c r="T2705" s="121">
        <f>T2704+T2703+T2695+T2686+T2685+T2684+T2683+T2682</f>
        <v>4729</v>
      </c>
      <c r="U2705" s="21"/>
      <c r="V2705" s="29" t="s">
        <v>130</v>
      </c>
      <c r="W2705" s="23">
        <f t="shared" si="1723"/>
        <v>0</v>
      </c>
      <c r="X2705" s="133">
        <v>0</v>
      </c>
      <c r="Y2705" s="121">
        <f>Y2704+Y2703+Y2695+Y2686+Y2685+Y2684+Y2683+Y2682</f>
        <v>5244</v>
      </c>
      <c r="Z2705" s="21"/>
      <c r="AA2705" s="29" t="s">
        <v>130</v>
      </c>
      <c r="AB2705" s="40">
        <f t="shared" si="1718"/>
        <v>0</v>
      </c>
      <c r="AC2705" s="133">
        <v>0</v>
      </c>
      <c r="AD2705" s="121">
        <f>AD2704+AD2703+AD2695+AD2686+AD2685+AD2684+AD2683+AD2682</f>
        <v>7422</v>
      </c>
      <c r="AE2705" s="21"/>
      <c r="AF2705" s="29" t="s">
        <v>130</v>
      </c>
      <c r="AG2705" s="23">
        <f t="shared" si="1747"/>
        <v>0</v>
      </c>
      <c r="AH2705" s="133">
        <v>0</v>
      </c>
      <c r="AI2705" s="121">
        <f>AI2704+AI2703+AI2695+AI2686+AI2685+AI2684+AI2683+AI2682</f>
        <v>7305</v>
      </c>
      <c r="AK2705" s="29" t="s">
        <v>130</v>
      </c>
      <c r="AL2705" s="23">
        <f t="shared" si="1713"/>
        <v>0</v>
      </c>
      <c r="AM2705" s="133">
        <v>0</v>
      </c>
      <c r="AN2705" s="119">
        <f t="shared" si="1714"/>
        <v>0</v>
      </c>
      <c r="AP2705" s="29" t="s">
        <v>130</v>
      </c>
      <c r="AQ2705" s="23">
        <f t="shared" si="1715"/>
        <v>0</v>
      </c>
      <c r="AR2705" s="133">
        <v>0</v>
      </c>
      <c r="AS2705" s="121">
        <f>AS2704+AS2703+AS2695+AS2686+AS2685+AS2684+AS2683+AS2682</f>
        <v>7356</v>
      </c>
      <c r="AU2705" s="29" t="s">
        <v>130</v>
      </c>
      <c r="AV2705" s="133">
        <v>0</v>
      </c>
      <c r="AW2705" s="133">
        <v>0</v>
      </c>
      <c r="AX2705" s="121">
        <v>0</v>
      </c>
      <c r="AY2705" s="140"/>
    </row>
    <row r="2706" spans="2:51" x14ac:dyDescent="0.35">
      <c r="B2706" s="21"/>
      <c r="C2706" s="123">
        <v>0</v>
      </c>
      <c r="D2706" s="123"/>
      <c r="E2706" s="124">
        <f>E2705-E2688+471</f>
        <v>5812</v>
      </c>
      <c r="F2706" s="21"/>
      <c r="G2706" s="21"/>
      <c r="H2706" s="23">
        <f t="shared" si="1745"/>
        <v>0</v>
      </c>
      <c r="I2706" s="123">
        <v>0</v>
      </c>
      <c r="J2706" s="124">
        <f>J2705-J2688+471</f>
        <v>6005</v>
      </c>
      <c r="K2706" s="21"/>
      <c r="L2706" s="21"/>
      <c r="M2706" s="23">
        <f t="shared" si="1708"/>
        <v>0</v>
      </c>
      <c r="N2706" s="123">
        <v>0</v>
      </c>
      <c r="O2706" s="124">
        <f>O2705-O2688+471</f>
        <v>6418</v>
      </c>
      <c r="P2706" s="21"/>
      <c r="Q2706" s="21"/>
      <c r="R2706" s="23">
        <f t="shared" si="1738"/>
        <v>0</v>
      </c>
      <c r="S2706" s="123">
        <v>0</v>
      </c>
      <c r="T2706" s="124">
        <f>T2705-T2688+471</f>
        <v>3560</v>
      </c>
      <c r="U2706" s="21"/>
      <c r="V2706" s="21"/>
      <c r="W2706" s="23">
        <f t="shared" si="1723"/>
        <v>0</v>
      </c>
      <c r="X2706" s="123">
        <v>0</v>
      </c>
      <c r="Y2706" s="124">
        <f>Y2705-Y2688+471</f>
        <v>3455</v>
      </c>
      <c r="Z2706" s="21"/>
      <c r="AA2706" s="21"/>
      <c r="AB2706" s="21">
        <v>0</v>
      </c>
      <c r="AC2706" s="123">
        <v>0</v>
      </c>
      <c r="AD2706" s="124">
        <f>AD2705-AD2688+471</f>
        <v>5833</v>
      </c>
      <c r="AE2706" s="21"/>
      <c r="AF2706" s="21"/>
      <c r="AG2706" s="23">
        <f t="shared" si="1747"/>
        <v>0</v>
      </c>
      <c r="AH2706" s="123">
        <v>698163</v>
      </c>
      <c r="AI2706" s="124">
        <f>AI2705-AI2688+471</f>
        <v>5166</v>
      </c>
      <c r="AK2706" s="21"/>
      <c r="AL2706" s="23">
        <f t="shared" si="1713"/>
        <v>698163</v>
      </c>
      <c r="AM2706" s="123">
        <f>MIN(AM2682:AM2701)</f>
        <v>0</v>
      </c>
      <c r="AN2706" s="119">
        <f t="shared" si="1714"/>
        <v>-698163</v>
      </c>
      <c r="AP2706" s="21"/>
      <c r="AQ2706" s="23">
        <f t="shared" si="1715"/>
        <v>0</v>
      </c>
      <c r="AR2706" s="123">
        <v>0</v>
      </c>
      <c r="AS2706" s="124"/>
      <c r="AU2706" s="21"/>
      <c r="AV2706" s="123">
        <v>0</v>
      </c>
      <c r="AW2706" s="123">
        <v>0</v>
      </c>
      <c r="AX2706" s="124">
        <v>0</v>
      </c>
      <c r="AY2706" s="141"/>
    </row>
    <row r="2707" spans="2:51" x14ac:dyDescent="0.35">
      <c r="AL2707" s="142"/>
    </row>
    <row r="2708" spans="2:51" x14ac:dyDescent="0.35">
      <c r="B2708" s="117" t="s">
        <v>114</v>
      </c>
      <c r="C2708" s="292" t="s">
        <v>1728</v>
      </c>
      <c r="D2708" s="293"/>
      <c r="E2708" s="294"/>
      <c r="G2708" s="117" t="s">
        <v>114</v>
      </c>
      <c r="H2708" s="292" t="s">
        <v>1729</v>
      </c>
      <c r="I2708" s="293"/>
      <c r="J2708" s="294"/>
      <c r="L2708" s="117" t="s">
        <v>114</v>
      </c>
      <c r="M2708" s="292" t="s">
        <v>2266</v>
      </c>
      <c r="N2708" s="293"/>
      <c r="O2708" s="294"/>
      <c r="Q2708" s="117" t="s">
        <v>114</v>
      </c>
      <c r="R2708" s="292" t="s">
        <v>1731</v>
      </c>
      <c r="S2708" s="293"/>
      <c r="T2708" s="294"/>
      <c r="V2708" s="117" t="s">
        <v>114</v>
      </c>
      <c r="W2708" s="292" t="s">
        <v>2269</v>
      </c>
      <c r="X2708" s="293"/>
      <c r="Y2708" s="294"/>
      <c r="AA2708" s="117" t="s">
        <v>114</v>
      </c>
      <c r="AB2708" s="292" t="s">
        <v>318</v>
      </c>
      <c r="AC2708" s="293"/>
      <c r="AD2708" s="294"/>
      <c r="AF2708" s="117" t="s">
        <v>114</v>
      </c>
      <c r="AG2708" s="292" t="s">
        <v>2271</v>
      </c>
      <c r="AH2708" s="293"/>
      <c r="AI2708" s="294"/>
      <c r="AK2708" s="117" t="s">
        <v>114</v>
      </c>
      <c r="AL2708" s="292" t="s">
        <v>2275</v>
      </c>
      <c r="AM2708" s="293"/>
      <c r="AN2708" s="294"/>
      <c r="AP2708" s="117" t="s">
        <v>114</v>
      </c>
      <c r="AQ2708" s="292">
        <v>46058</v>
      </c>
      <c r="AR2708" s="293"/>
      <c r="AS2708" s="294"/>
      <c r="AU2708" s="117" t="s">
        <v>114</v>
      </c>
      <c r="AV2708" s="292">
        <v>46059</v>
      </c>
      <c r="AW2708" s="293"/>
      <c r="AX2708" s="294"/>
      <c r="AY2708" s="135"/>
    </row>
    <row r="2709" spans="2:51" x14ac:dyDescent="0.35">
      <c r="B2709" s="50"/>
      <c r="C2709" s="118" t="s">
        <v>81</v>
      </c>
      <c r="D2709" s="118" t="s">
        <v>82</v>
      </c>
      <c r="E2709" s="118" t="s">
        <v>95</v>
      </c>
      <c r="G2709" s="50"/>
      <c r="H2709" s="118" t="s">
        <v>81</v>
      </c>
      <c r="I2709" s="118" t="s">
        <v>82</v>
      </c>
      <c r="J2709" s="118" t="s">
        <v>95</v>
      </c>
      <c r="L2709" s="50"/>
      <c r="M2709" s="118" t="s">
        <v>81</v>
      </c>
      <c r="N2709" s="118" t="s">
        <v>82</v>
      </c>
      <c r="O2709" s="118" t="s">
        <v>95</v>
      </c>
      <c r="Q2709" s="50"/>
      <c r="R2709" s="118" t="s">
        <v>81</v>
      </c>
      <c r="S2709" s="118" t="s">
        <v>82</v>
      </c>
      <c r="T2709" s="118" t="s">
        <v>95</v>
      </c>
      <c r="V2709" s="50"/>
      <c r="W2709" s="118" t="s">
        <v>81</v>
      </c>
      <c r="X2709" s="118" t="s">
        <v>82</v>
      </c>
      <c r="Y2709" s="118" t="s">
        <v>95</v>
      </c>
      <c r="AA2709" s="50"/>
      <c r="AB2709" s="118" t="s">
        <v>81</v>
      </c>
      <c r="AC2709" s="118" t="s">
        <v>82</v>
      </c>
      <c r="AD2709" s="118" t="s">
        <v>95</v>
      </c>
      <c r="AF2709" s="50"/>
      <c r="AG2709" s="118" t="s">
        <v>81</v>
      </c>
      <c r="AH2709" s="118" t="s">
        <v>82</v>
      </c>
      <c r="AI2709" s="118" t="s">
        <v>95</v>
      </c>
      <c r="AK2709" s="50"/>
      <c r="AL2709" s="118" t="s">
        <v>81</v>
      </c>
      <c r="AM2709" s="118" t="s">
        <v>82</v>
      </c>
      <c r="AN2709" s="118" t="s">
        <v>95</v>
      </c>
      <c r="AP2709" s="50"/>
      <c r="AQ2709" s="118" t="s">
        <v>81</v>
      </c>
      <c r="AR2709" s="118" t="s">
        <v>82</v>
      </c>
      <c r="AS2709" s="118" t="s">
        <v>95</v>
      </c>
      <c r="AU2709" s="50"/>
      <c r="AV2709" s="118" t="s">
        <v>81</v>
      </c>
      <c r="AW2709" s="118" t="s">
        <v>82</v>
      </c>
      <c r="AX2709" s="118" t="s">
        <v>95</v>
      </c>
      <c r="AY2709" s="136"/>
    </row>
    <row r="2710" spans="2:51" x14ac:dyDescent="0.35">
      <c r="B2710" s="50" t="s">
        <v>92</v>
      </c>
      <c r="C2710" s="23">
        <v>564866</v>
      </c>
      <c r="D2710" s="23">
        <v>565025</v>
      </c>
      <c r="E2710" s="119">
        <v>1460</v>
      </c>
      <c r="G2710" s="50" t="s">
        <v>92</v>
      </c>
      <c r="H2710" s="23">
        <v>565025</v>
      </c>
      <c r="I2710" s="23">
        <v>565169</v>
      </c>
      <c r="J2710" s="23">
        <v>1440</v>
      </c>
      <c r="L2710" s="50" t="s">
        <v>92</v>
      </c>
      <c r="M2710" s="23">
        <v>565169</v>
      </c>
      <c r="N2710" s="23">
        <v>565276</v>
      </c>
      <c r="O2710" s="119">
        <v>1070</v>
      </c>
      <c r="Q2710" s="50" t="s">
        <v>92</v>
      </c>
      <c r="R2710" s="23">
        <v>565276</v>
      </c>
      <c r="S2710" s="23">
        <v>565365</v>
      </c>
      <c r="T2710" s="119">
        <v>1070</v>
      </c>
      <c r="V2710" s="50" t="s">
        <v>92</v>
      </c>
      <c r="W2710" s="23">
        <v>565365</v>
      </c>
      <c r="X2710" s="23">
        <v>565537</v>
      </c>
      <c r="Y2710" s="119">
        <f>(X2710-W2710)*10</f>
        <v>1720</v>
      </c>
      <c r="AA2710" s="50" t="s">
        <v>92</v>
      </c>
      <c r="AB2710" s="23">
        <v>565537</v>
      </c>
      <c r="AC2710" s="23">
        <v>565566</v>
      </c>
      <c r="AD2710" s="119">
        <f>(AC2710-AB2710)*10</f>
        <v>290</v>
      </c>
      <c r="AF2710" s="50" t="s">
        <v>92</v>
      </c>
      <c r="AG2710" s="23">
        <f>AC2710</f>
        <v>565566</v>
      </c>
      <c r="AH2710" s="23">
        <v>565769</v>
      </c>
      <c r="AI2710" s="119">
        <f>(AH2710-AG2710)*10</f>
        <v>2030</v>
      </c>
      <c r="AK2710" s="50" t="s">
        <v>92</v>
      </c>
      <c r="AL2710" s="23">
        <f>AH2710</f>
        <v>565769</v>
      </c>
      <c r="AM2710" s="23">
        <v>565880</v>
      </c>
      <c r="AN2710" s="119">
        <f>(AM2710-AL2710)*10</f>
        <v>1110</v>
      </c>
      <c r="AP2710" s="50" t="s">
        <v>92</v>
      </c>
      <c r="AQ2710" s="23">
        <f>AM2710</f>
        <v>565880</v>
      </c>
      <c r="AR2710" s="23">
        <v>566010</v>
      </c>
      <c r="AS2710" s="119">
        <f>(AR2710-AQ2710)*10</f>
        <v>1300</v>
      </c>
      <c r="AU2710" s="50" t="s">
        <v>92</v>
      </c>
      <c r="AV2710" s="23">
        <f t="shared" ref="AV2710:AV2733" si="1748">AR2710</f>
        <v>566010</v>
      </c>
      <c r="AW2710" s="23">
        <v>566146</v>
      </c>
      <c r="AX2710" s="119">
        <f>(AW2710-AV2710)*10</f>
        <v>1360</v>
      </c>
      <c r="AY2710" s="138"/>
    </row>
    <row r="2711" spans="2:51" x14ac:dyDescent="0.35">
      <c r="B2711" s="50" t="s">
        <v>6</v>
      </c>
      <c r="C2711" s="23">
        <v>468544</v>
      </c>
      <c r="D2711" s="23">
        <v>469370</v>
      </c>
      <c r="E2711" s="119">
        <v>826</v>
      </c>
      <c r="G2711" s="50" t="s">
        <v>6</v>
      </c>
      <c r="H2711" s="23">
        <v>469370</v>
      </c>
      <c r="I2711" s="23">
        <v>469575</v>
      </c>
      <c r="J2711" s="119">
        <v>205</v>
      </c>
      <c r="L2711" s="50" t="s">
        <v>6</v>
      </c>
      <c r="M2711" s="23">
        <v>469575</v>
      </c>
      <c r="N2711" s="23">
        <v>470431</v>
      </c>
      <c r="O2711" s="119">
        <v>856</v>
      </c>
      <c r="Q2711" s="50" t="s">
        <v>6</v>
      </c>
      <c r="R2711" s="23">
        <v>470431</v>
      </c>
      <c r="S2711" s="23">
        <v>470730</v>
      </c>
      <c r="T2711" s="119">
        <f>S2711-R2711</f>
        <v>299</v>
      </c>
      <c r="V2711" s="50" t="s">
        <v>6</v>
      </c>
      <c r="W2711" s="23">
        <v>470730</v>
      </c>
      <c r="X2711" s="23">
        <v>471816</v>
      </c>
      <c r="Y2711" s="119">
        <f>X2711-W2711</f>
        <v>1086</v>
      </c>
      <c r="AA2711" s="50" t="s">
        <v>6</v>
      </c>
      <c r="AB2711" s="23">
        <v>471816</v>
      </c>
      <c r="AC2711" s="23">
        <v>472016</v>
      </c>
      <c r="AD2711" s="119">
        <f>AC2711-AB2711</f>
        <v>200</v>
      </c>
      <c r="AF2711" s="50" t="s">
        <v>6</v>
      </c>
      <c r="AG2711" s="23">
        <f t="shared" ref="AG2711:AG2733" si="1749">AC2711</f>
        <v>472016</v>
      </c>
      <c r="AH2711" s="23">
        <v>473101</v>
      </c>
      <c r="AI2711" s="119">
        <f>AH2711-AG2711</f>
        <v>1085</v>
      </c>
      <c r="AK2711" s="50" t="s">
        <v>6</v>
      </c>
      <c r="AL2711" s="23">
        <f t="shared" ref="AL2711:AL2733" si="1750">AH2711</f>
        <v>473101</v>
      </c>
      <c r="AM2711" s="23">
        <v>473922</v>
      </c>
      <c r="AN2711" s="119">
        <f>AM2711-AL2711</f>
        <v>821</v>
      </c>
      <c r="AP2711" s="50" t="s">
        <v>6</v>
      </c>
      <c r="AQ2711" s="23">
        <f t="shared" ref="AQ2711:AQ2732" si="1751">AM2711</f>
        <v>473922</v>
      </c>
      <c r="AR2711" s="23">
        <v>474140</v>
      </c>
      <c r="AS2711" s="119">
        <f>AR2711-AQ2711</f>
        <v>218</v>
      </c>
      <c r="AU2711" s="50" t="s">
        <v>6</v>
      </c>
      <c r="AV2711" s="23">
        <f t="shared" si="1748"/>
        <v>474140</v>
      </c>
      <c r="AW2711" s="23">
        <v>475317</v>
      </c>
      <c r="AX2711" s="119">
        <f>AW2711-AV2711</f>
        <v>1177</v>
      </c>
      <c r="AY2711" s="138"/>
    </row>
    <row r="2712" spans="2:51" x14ac:dyDescent="0.35">
      <c r="B2712" s="50" t="s">
        <v>103</v>
      </c>
      <c r="C2712" s="23">
        <v>395307</v>
      </c>
      <c r="D2712" s="23">
        <v>396064</v>
      </c>
      <c r="E2712" s="119">
        <v>757</v>
      </c>
      <c r="G2712" s="50" t="s">
        <v>103</v>
      </c>
      <c r="H2712" s="23">
        <v>396064</v>
      </c>
      <c r="I2712" s="23">
        <v>396784</v>
      </c>
      <c r="J2712" s="119">
        <v>720</v>
      </c>
      <c r="L2712" s="50" t="s">
        <v>103</v>
      </c>
      <c r="M2712" s="23">
        <v>396784</v>
      </c>
      <c r="N2712" s="23">
        <v>397522</v>
      </c>
      <c r="O2712" s="119">
        <v>738</v>
      </c>
      <c r="Q2712" s="50" t="s">
        <v>103</v>
      </c>
      <c r="R2712" s="23">
        <v>397522</v>
      </c>
      <c r="S2712" s="23">
        <v>398271</v>
      </c>
      <c r="T2712" s="119">
        <f>S2712-R2712</f>
        <v>749</v>
      </c>
      <c r="V2712" s="50" t="s">
        <v>103</v>
      </c>
      <c r="W2712" s="23">
        <v>398271</v>
      </c>
      <c r="X2712" s="23">
        <v>398928</v>
      </c>
      <c r="Y2712" s="119">
        <f>X2712-W2712</f>
        <v>657</v>
      </c>
      <c r="AA2712" s="50" t="s">
        <v>103</v>
      </c>
      <c r="AB2712" s="23">
        <v>398928</v>
      </c>
      <c r="AC2712" s="23">
        <v>399517</v>
      </c>
      <c r="AD2712" s="119">
        <f>AC2712-AB2712</f>
        <v>589</v>
      </c>
      <c r="AF2712" s="50" t="s">
        <v>103</v>
      </c>
      <c r="AG2712" s="23">
        <f t="shared" si="1749"/>
        <v>399517</v>
      </c>
      <c r="AH2712" s="23">
        <v>400074</v>
      </c>
      <c r="AI2712" s="119">
        <f t="shared" ref="AI2712:AI2733" si="1752">AH2712-AG2712</f>
        <v>557</v>
      </c>
      <c r="AK2712" s="50" t="s">
        <v>103</v>
      </c>
      <c r="AL2712" s="23">
        <f t="shared" si="1750"/>
        <v>400074</v>
      </c>
      <c r="AM2712" s="23">
        <v>400639</v>
      </c>
      <c r="AN2712" s="119">
        <f t="shared" ref="AN2712:AN2722" si="1753">AM2712-AL2712</f>
        <v>565</v>
      </c>
      <c r="AP2712" s="50" t="s">
        <v>103</v>
      </c>
      <c r="AQ2712" s="23">
        <f t="shared" si="1751"/>
        <v>400639</v>
      </c>
      <c r="AR2712" s="23">
        <v>401246</v>
      </c>
      <c r="AS2712" s="119">
        <f t="shared" ref="AS2712:AS2721" si="1754">AR2712-AQ2712</f>
        <v>607</v>
      </c>
      <c r="AU2712" s="50" t="s">
        <v>103</v>
      </c>
      <c r="AV2712" s="23">
        <f t="shared" si="1748"/>
        <v>401246</v>
      </c>
      <c r="AW2712" s="23">
        <v>401981</v>
      </c>
      <c r="AX2712" s="119">
        <f t="shared" ref="AX2712:AX2722" si="1755">AW2712-AV2712</f>
        <v>735</v>
      </c>
      <c r="AY2712" s="138"/>
    </row>
    <row r="2713" spans="2:51" x14ac:dyDescent="0.35">
      <c r="B2713" s="28" t="s">
        <v>100</v>
      </c>
      <c r="C2713" s="23">
        <v>269254</v>
      </c>
      <c r="D2713" s="23">
        <v>269518</v>
      </c>
      <c r="E2713" s="119">
        <v>264</v>
      </c>
      <c r="G2713" s="28" t="s">
        <v>100</v>
      </c>
      <c r="H2713" s="23">
        <v>269518</v>
      </c>
      <c r="I2713" s="23">
        <v>269774</v>
      </c>
      <c r="J2713" s="119">
        <v>253</v>
      </c>
      <c r="L2713" s="28" t="s">
        <v>100</v>
      </c>
      <c r="M2713" s="23">
        <v>269774</v>
      </c>
      <c r="N2713" s="23">
        <v>270069</v>
      </c>
      <c r="O2713" s="119">
        <v>295</v>
      </c>
      <c r="Q2713" s="28" t="s">
        <v>100</v>
      </c>
      <c r="R2713" s="23">
        <v>270069</v>
      </c>
      <c r="S2713" s="23">
        <v>270309</v>
      </c>
      <c r="T2713" s="119">
        <f t="shared" ref="T2713:T2733" si="1756">S2713-R2713</f>
        <v>240</v>
      </c>
      <c r="V2713" s="28" t="s">
        <v>100</v>
      </c>
      <c r="W2713" s="23">
        <v>270309</v>
      </c>
      <c r="X2713" s="23">
        <v>270521</v>
      </c>
      <c r="Y2713" s="119">
        <f t="shared" ref="Y2713:Y2733" si="1757">X2713-W2713</f>
        <v>212</v>
      </c>
      <c r="AA2713" s="28" t="s">
        <v>100</v>
      </c>
      <c r="AB2713" s="23">
        <v>270521</v>
      </c>
      <c r="AC2713" s="23">
        <v>270671</v>
      </c>
      <c r="AD2713" s="119">
        <f t="shared" ref="AD2713:AD2722" si="1758">AC2713-AB2713</f>
        <v>150</v>
      </c>
      <c r="AF2713" s="28" t="s">
        <v>100</v>
      </c>
      <c r="AG2713" s="23">
        <f t="shared" si="1749"/>
        <v>270671</v>
      </c>
      <c r="AH2713" s="23">
        <v>270902</v>
      </c>
      <c r="AI2713" s="119">
        <f t="shared" si="1752"/>
        <v>231</v>
      </c>
      <c r="AK2713" s="28" t="s">
        <v>100</v>
      </c>
      <c r="AL2713" s="23">
        <f t="shared" si="1750"/>
        <v>270902</v>
      </c>
      <c r="AM2713" s="23">
        <v>271174</v>
      </c>
      <c r="AN2713" s="119">
        <f t="shared" si="1753"/>
        <v>272</v>
      </c>
      <c r="AP2713" s="28" t="s">
        <v>100</v>
      </c>
      <c r="AQ2713" s="23">
        <f t="shared" si="1751"/>
        <v>271174</v>
      </c>
      <c r="AR2713" s="23">
        <v>271408</v>
      </c>
      <c r="AS2713" s="119">
        <f t="shared" si="1754"/>
        <v>234</v>
      </c>
      <c r="AU2713" s="28" t="s">
        <v>100</v>
      </c>
      <c r="AV2713" s="23">
        <f t="shared" si="1748"/>
        <v>271408</v>
      </c>
      <c r="AW2713" s="23">
        <v>271464</v>
      </c>
      <c r="AX2713" s="119">
        <f t="shared" si="1755"/>
        <v>56</v>
      </c>
      <c r="AY2713" s="138"/>
    </row>
    <row r="2714" spans="2:51" x14ac:dyDescent="0.35">
      <c r="B2714" s="28" t="s">
        <v>1176</v>
      </c>
      <c r="C2714" s="23">
        <v>516</v>
      </c>
      <c r="D2714" s="23">
        <v>516</v>
      </c>
      <c r="E2714" s="119">
        <v>0</v>
      </c>
      <c r="G2714" s="28" t="s">
        <v>1176</v>
      </c>
      <c r="H2714" s="23">
        <v>516</v>
      </c>
      <c r="I2714" s="23">
        <v>516</v>
      </c>
      <c r="J2714" s="119">
        <v>0</v>
      </c>
      <c r="L2714" s="28" t="s">
        <v>1176</v>
      </c>
      <c r="M2714" s="23">
        <v>516</v>
      </c>
      <c r="N2714" s="23">
        <v>516</v>
      </c>
      <c r="O2714" s="119">
        <v>0</v>
      </c>
      <c r="Q2714" s="28" t="s">
        <v>1176</v>
      </c>
      <c r="R2714" s="23">
        <v>516</v>
      </c>
      <c r="S2714" s="23">
        <v>516</v>
      </c>
      <c r="T2714" s="119">
        <f t="shared" si="1756"/>
        <v>0</v>
      </c>
      <c r="V2714" s="28" t="s">
        <v>1176</v>
      </c>
      <c r="W2714" s="23">
        <v>516</v>
      </c>
      <c r="X2714" s="23">
        <v>516</v>
      </c>
      <c r="Y2714" s="119">
        <f t="shared" si="1757"/>
        <v>0</v>
      </c>
      <c r="AA2714" s="28" t="s">
        <v>1176</v>
      </c>
      <c r="AB2714" s="23">
        <v>516</v>
      </c>
      <c r="AC2714" s="23">
        <v>516</v>
      </c>
      <c r="AD2714" s="119">
        <f t="shared" si="1758"/>
        <v>0</v>
      </c>
      <c r="AF2714" s="28" t="s">
        <v>1176</v>
      </c>
      <c r="AG2714" s="23">
        <f t="shared" si="1749"/>
        <v>516</v>
      </c>
      <c r="AH2714" s="23">
        <v>516</v>
      </c>
      <c r="AI2714" s="119">
        <f t="shared" si="1752"/>
        <v>0</v>
      </c>
      <c r="AK2714" s="28" t="s">
        <v>1176</v>
      </c>
      <c r="AL2714" s="23">
        <f t="shared" si="1750"/>
        <v>516</v>
      </c>
      <c r="AM2714" s="23">
        <v>516</v>
      </c>
      <c r="AN2714" s="119">
        <f t="shared" si="1753"/>
        <v>0</v>
      </c>
      <c r="AP2714" s="28" t="s">
        <v>1176</v>
      </c>
      <c r="AQ2714" s="23">
        <f t="shared" si="1751"/>
        <v>516</v>
      </c>
      <c r="AR2714" s="23">
        <v>516</v>
      </c>
      <c r="AS2714" s="119">
        <f t="shared" si="1754"/>
        <v>0</v>
      </c>
      <c r="AU2714" s="28" t="s">
        <v>1176</v>
      </c>
      <c r="AV2714" s="23">
        <f t="shared" si="1748"/>
        <v>516</v>
      </c>
      <c r="AW2714" s="23">
        <v>516</v>
      </c>
      <c r="AX2714" s="119">
        <f t="shared" si="1755"/>
        <v>0</v>
      </c>
      <c r="AY2714" s="138"/>
    </row>
    <row r="2715" spans="2:51" x14ac:dyDescent="0.35">
      <c r="B2715" s="28" t="s">
        <v>1179</v>
      </c>
      <c r="C2715" s="23">
        <v>12279</v>
      </c>
      <c r="D2715" s="23">
        <v>12279</v>
      </c>
      <c r="E2715" s="119">
        <v>0</v>
      </c>
      <c r="G2715" s="28" t="s">
        <v>1179</v>
      </c>
      <c r="H2715" s="23">
        <v>12279</v>
      </c>
      <c r="I2715" s="23">
        <v>12279</v>
      </c>
      <c r="J2715" s="119">
        <v>0</v>
      </c>
      <c r="L2715" s="28" t="s">
        <v>1179</v>
      </c>
      <c r="M2715" s="23">
        <v>12279</v>
      </c>
      <c r="N2715" s="23">
        <v>12279</v>
      </c>
      <c r="O2715" s="119">
        <v>0</v>
      </c>
      <c r="Q2715" s="28" t="s">
        <v>1179</v>
      </c>
      <c r="R2715" s="23">
        <v>12279</v>
      </c>
      <c r="S2715" s="23">
        <v>12279</v>
      </c>
      <c r="T2715" s="119">
        <f t="shared" si="1756"/>
        <v>0</v>
      </c>
      <c r="V2715" s="28" t="s">
        <v>1179</v>
      </c>
      <c r="W2715" s="23">
        <v>12279</v>
      </c>
      <c r="X2715" s="23">
        <v>12279</v>
      </c>
      <c r="Y2715" s="119">
        <f t="shared" si="1757"/>
        <v>0</v>
      </c>
      <c r="AA2715" s="28" t="s">
        <v>1179</v>
      </c>
      <c r="AB2715" s="23">
        <v>12279</v>
      </c>
      <c r="AC2715" s="23">
        <v>12279</v>
      </c>
      <c r="AD2715" s="119">
        <f t="shared" si="1758"/>
        <v>0</v>
      </c>
      <c r="AF2715" s="28" t="s">
        <v>1179</v>
      </c>
      <c r="AG2715" s="23">
        <f t="shared" si="1749"/>
        <v>12279</v>
      </c>
      <c r="AH2715" s="23">
        <v>12279</v>
      </c>
      <c r="AI2715" s="119">
        <f t="shared" si="1752"/>
        <v>0</v>
      </c>
      <c r="AK2715" s="28" t="s">
        <v>1179</v>
      </c>
      <c r="AL2715" s="23">
        <f t="shared" si="1750"/>
        <v>12279</v>
      </c>
      <c r="AM2715" s="23">
        <v>12279</v>
      </c>
      <c r="AN2715" s="119">
        <f t="shared" si="1753"/>
        <v>0</v>
      </c>
      <c r="AP2715" s="28" t="s">
        <v>1179</v>
      </c>
      <c r="AQ2715" s="23">
        <f t="shared" si="1751"/>
        <v>12279</v>
      </c>
      <c r="AR2715" s="23">
        <v>12279</v>
      </c>
      <c r="AS2715" s="119">
        <f t="shared" si="1754"/>
        <v>0</v>
      </c>
      <c r="AU2715" s="28" t="s">
        <v>1179</v>
      </c>
      <c r="AV2715" s="23">
        <f t="shared" si="1748"/>
        <v>12279</v>
      </c>
      <c r="AW2715" s="23">
        <v>0</v>
      </c>
      <c r="AX2715" s="119">
        <f t="shared" si="1755"/>
        <v>-12279</v>
      </c>
      <c r="AY2715" s="138"/>
    </row>
    <row r="2716" spans="2:51" x14ac:dyDescent="0.35">
      <c r="B2716" s="50" t="s">
        <v>3</v>
      </c>
      <c r="C2716" s="23">
        <v>441466</v>
      </c>
      <c r="D2716" s="23">
        <v>441712</v>
      </c>
      <c r="E2716" s="119">
        <v>246</v>
      </c>
      <c r="G2716" s="50" t="s">
        <v>3</v>
      </c>
      <c r="H2716" s="23">
        <v>441712</v>
      </c>
      <c r="I2716" s="23">
        <v>441870</v>
      </c>
      <c r="J2716" s="119">
        <v>158</v>
      </c>
      <c r="L2716" s="50" t="s">
        <v>3</v>
      </c>
      <c r="M2716" s="23">
        <v>441870</v>
      </c>
      <c r="N2716" s="23">
        <v>441975</v>
      </c>
      <c r="O2716" s="119">
        <v>105</v>
      </c>
      <c r="Q2716" s="50" t="s">
        <v>3</v>
      </c>
      <c r="R2716" s="23">
        <v>441975</v>
      </c>
      <c r="S2716" s="23">
        <v>442250</v>
      </c>
      <c r="T2716" s="119">
        <f>S2716-R2716</f>
        <v>275</v>
      </c>
      <c r="V2716" s="50" t="s">
        <v>3</v>
      </c>
      <c r="W2716" s="23">
        <v>442250</v>
      </c>
      <c r="X2716" s="23">
        <v>442423</v>
      </c>
      <c r="Y2716" s="119">
        <f t="shared" si="1757"/>
        <v>173</v>
      </c>
      <c r="AA2716" s="50" t="s">
        <v>3</v>
      </c>
      <c r="AB2716" s="23">
        <v>442423</v>
      </c>
      <c r="AC2716" s="23">
        <v>442606</v>
      </c>
      <c r="AD2716" s="119">
        <f t="shared" si="1758"/>
        <v>183</v>
      </c>
      <c r="AF2716" s="50" t="s">
        <v>3</v>
      </c>
      <c r="AG2716" s="23">
        <f t="shared" si="1749"/>
        <v>442606</v>
      </c>
      <c r="AH2716" s="23">
        <v>442851</v>
      </c>
      <c r="AI2716" s="119">
        <f t="shared" si="1752"/>
        <v>245</v>
      </c>
      <c r="AK2716" s="50" t="s">
        <v>3</v>
      </c>
      <c r="AL2716" s="23">
        <f t="shared" si="1750"/>
        <v>442851</v>
      </c>
      <c r="AM2716" s="23">
        <v>443011</v>
      </c>
      <c r="AN2716" s="119">
        <f t="shared" si="1753"/>
        <v>160</v>
      </c>
      <c r="AP2716" s="50" t="s">
        <v>3</v>
      </c>
      <c r="AQ2716" s="23">
        <f t="shared" si="1751"/>
        <v>443011</v>
      </c>
      <c r="AR2716" s="23">
        <v>443285</v>
      </c>
      <c r="AS2716" s="119">
        <f t="shared" si="1754"/>
        <v>274</v>
      </c>
      <c r="AU2716" s="50" t="s">
        <v>3</v>
      </c>
      <c r="AV2716" s="23">
        <f t="shared" si="1748"/>
        <v>443285</v>
      </c>
      <c r="AW2716" s="23">
        <v>443346</v>
      </c>
      <c r="AX2716" s="119">
        <f t="shared" si="1755"/>
        <v>61</v>
      </c>
      <c r="AY2716" s="138"/>
    </row>
    <row r="2717" spans="2:51" x14ac:dyDescent="0.35">
      <c r="B2717" s="50" t="s">
        <v>83</v>
      </c>
      <c r="C2717" s="23">
        <v>34684</v>
      </c>
      <c r="D2717" s="23">
        <v>34689</v>
      </c>
      <c r="E2717" s="119">
        <v>5</v>
      </c>
      <c r="G2717" s="50" t="s">
        <v>83</v>
      </c>
      <c r="H2717" s="23">
        <v>34689</v>
      </c>
      <c r="I2717" s="23">
        <v>34694</v>
      </c>
      <c r="J2717" s="119">
        <v>5</v>
      </c>
      <c r="L2717" s="50" t="s">
        <v>83</v>
      </c>
      <c r="M2717" s="23">
        <v>34694</v>
      </c>
      <c r="N2717" s="23">
        <v>34699</v>
      </c>
      <c r="O2717" s="119">
        <v>3</v>
      </c>
      <c r="Q2717" s="50" t="s">
        <v>83</v>
      </c>
      <c r="R2717" s="23">
        <v>34699</v>
      </c>
      <c r="S2717" s="23">
        <v>34706</v>
      </c>
      <c r="T2717" s="119">
        <f>S2717-R2717</f>
        <v>7</v>
      </c>
      <c r="V2717" s="50" t="s">
        <v>83</v>
      </c>
      <c r="W2717" s="23">
        <v>34706</v>
      </c>
      <c r="X2717" s="23">
        <v>34712</v>
      </c>
      <c r="Y2717" s="119">
        <f t="shared" si="1757"/>
        <v>6</v>
      </c>
      <c r="AA2717" s="50" t="s">
        <v>83</v>
      </c>
      <c r="AB2717" s="23">
        <v>34712</v>
      </c>
      <c r="AC2717" s="23">
        <v>34719</v>
      </c>
      <c r="AD2717" s="119">
        <f t="shared" si="1758"/>
        <v>7</v>
      </c>
      <c r="AF2717" s="50" t="s">
        <v>83</v>
      </c>
      <c r="AG2717" s="23">
        <f t="shared" si="1749"/>
        <v>34719</v>
      </c>
      <c r="AH2717" s="23">
        <v>34720</v>
      </c>
      <c r="AI2717" s="119">
        <f t="shared" si="1752"/>
        <v>1</v>
      </c>
      <c r="AK2717" s="50" t="s">
        <v>83</v>
      </c>
      <c r="AL2717" s="23">
        <f t="shared" si="1750"/>
        <v>34720</v>
      </c>
      <c r="AM2717" s="23">
        <v>34732</v>
      </c>
      <c r="AN2717" s="119">
        <f t="shared" si="1753"/>
        <v>12</v>
      </c>
      <c r="AP2717" s="50" t="s">
        <v>83</v>
      </c>
      <c r="AQ2717" s="23">
        <f t="shared" si="1751"/>
        <v>34732</v>
      </c>
      <c r="AR2717" s="23">
        <v>34738</v>
      </c>
      <c r="AS2717" s="119">
        <f t="shared" si="1754"/>
        <v>6</v>
      </c>
      <c r="AU2717" s="50" t="s">
        <v>83</v>
      </c>
      <c r="AV2717" s="23">
        <f t="shared" si="1748"/>
        <v>34738</v>
      </c>
      <c r="AW2717" s="23">
        <v>34746</v>
      </c>
      <c r="AX2717" s="119">
        <f t="shared" si="1755"/>
        <v>8</v>
      </c>
      <c r="AY2717" s="138"/>
    </row>
    <row r="2718" spans="2:51" x14ac:dyDescent="0.35">
      <c r="B2718" s="50" t="s">
        <v>84</v>
      </c>
      <c r="C2718" s="23">
        <v>69364</v>
      </c>
      <c r="D2718" s="23">
        <v>69415</v>
      </c>
      <c r="E2718" s="119">
        <v>51</v>
      </c>
      <c r="G2718" s="50" t="s">
        <v>84</v>
      </c>
      <c r="H2718" s="23">
        <v>69415</v>
      </c>
      <c r="I2718" s="23">
        <v>69420</v>
      </c>
      <c r="J2718" s="119">
        <v>5</v>
      </c>
      <c r="L2718" s="50" t="s">
        <v>84</v>
      </c>
      <c r="M2718" s="23">
        <v>69420</v>
      </c>
      <c r="N2718" s="23">
        <v>69467</v>
      </c>
      <c r="O2718" s="119">
        <v>47</v>
      </c>
      <c r="Q2718" s="50" t="s">
        <v>84</v>
      </c>
      <c r="R2718" s="23">
        <v>69467</v>
      </c>
      <c r="S2718" s="23">
        <v>69481</v>
      </c>
      <c r="T2718" s="119">
        <f t="shared" si="1756"/>
        <v>14</v>
      </c>
      <c r="V2718" s="50" t="s">
        <v>84</v>
      </c>
      <c r="W2718" s="23">
        <v>69481</v>
      </c>
      <c r="X2718" s="23">
        <v>69481</v>
      </c>
      <c r="Y2718" s="119">
        <f t="shared" si="1757"/>
        <v>0</v>
      </c>
      <c r="AA2718" s="50" t="s">
        <v>84</v>
      </c>
      <c r="AB2718" s="23">
        <v>69481</v>
      </c>
      <c r="AC2718" s="23">
        <v>69522</v>
      </c>
      <c r="AD2718" s="119">
        <f t="shared" si="1758"/>
        <v>41</v>
      </c>
      <c r="AF2718" s="50" t="s">
        <v>84</v>
      </c>
      <c r="AG2718" s="23">
        <f t="shared" si="1749"/>
        <v>69522</v>
      </c>
      <c r="AH2718" s="23">
        <v>69569</v>
      </c>
      <c r="AI2718" s="119">
        <f t="shared" si="1752"/>
        <v>47</v>
      </c>
      <c r="AK2718" s="50" t="s">
        <v>84</v>
      </c>
      <c r="AL2718" s="23">
        <f t="shared" si="1750"/>
        <v>69569</v>
      </c>
      <c r="AM2718" s="23">
        <v>69600</v>
      </c>
      <c r="AN2718" s="119">
        <f t="shared" si="1753"/>
        <v>31</v>
      </c>
      <c r="AP2718" s="50" t="s">
        <v>84</v>
      </c>
      <c r="AQ2718" s="23">
        <f t="shared" si="1751"/>
        <v>69600</v>
      </c>
      <c r="AR2718" s="23">
        <v>69600</v>
      </c>
      <c r="AS2718" s="119">
        <f t="shared" si="1754"/>
        <v>0</v>
      </c>
      <c r="AU2718" s="50" t="s">
        <v>84</v>
      </c>
      <c r="AV2718" s="23">
        <f t="shared" si="1748"/>
        <v>69600</v>
      </c>
      <c r="AW2718" s="23">
        <v>69698</v>
      </c>
      <c r="AX2718" s="119">
        <f t="shared" si="1755"/>
        <v>98</v>
      </c>
      <c r="AY2718" s="138"/>
    </row>
    <row r="2719" spans="2:51" x14ac:dyDescent="0.35">
      <c r="B2719" s="50" t="s">
        <v>98</v>
      </c>
      <c r="C2719" s="23">
        <v>139852</v>
      </c>
      <c r="D2719" s="23">
        <v>139852</v>
      </c>
      <c r="E2719" s="119">
        <v>0</v>
      </c>
      <c r="G2719" s="50" t="s">
        <v>98</v>
      </c>
      <c r="H2719" s="23">
        <v>139852</v>
      </c>
      <c r="I2719" s="23">
        <v>139852</v>
      </c>
      <c r="J2719" s="119">
        <v>0</v>
      </c>
      <c r="L2719" s="50" t="s">
        <v>98</v>
      </c>
      <c r="M2719" s="23">
        <v>139852</v>
      </c>
      <c r="N2719" s="23">
        <v>139852</v>
      </c>
      <c r="O2719" s="119">
        <v>0</v>
      </c>
      <c r="Q2719" s="50" t="s">
        <v>98</v>
      </c>
      <c r="R2719" s="23">
        <v>139852</v>
      </c>
      <c r="S2719" s="23">
        <v>139852</v>
      </c>
      <c r="T2719" s="119">
        <f t="shared" si="1756"/>
        <v>0</v>
      </c>
      <c r="V2719" s="50" t="s">
        <v>98</v>
      </c>
      <c r="W2719" s="23">
        <v>139852</v>
      </c>
      <c r="X2719" s="23">
        <v>139852</v>
      </c>
      <c r="Y2719" s="119">
        <f t="shared" si="1757"/>
        <v>0</v>
      </c>
      <c r="AA2719" s="50" t="s">
        <v>98</v>
      </c>
      <c r="AB2719" s="23">
        <v>139852</v>
      </c>
      <c r="AC2719" s="23">
        <v>139852</v>
      </c>
      <c r="AD2719" s="119">
        <f t="shared" si="1758"/>
        <v>0</v>
      </c>
      <c r="AF2719" s="50" t="s">
        <v>98</v>
      </c>
      <c r="AG2719" s="23">
        <f t="shared" si="1749"/>
        <v>139852</v>
      </c>
      <c r="AH2719" s="23">
        <v>139852</v>
      </c>
      <c r="AI2719" s="119">
        <f t="shared" si="1752"/>
        <v>0</v>
      </c>
      <c r="AK2719" s="50" t="s">
        <v>98</v>
      </c>
      <c r="AL2719" s="23">
        <f t="shared" si="1750"/>
        <v>139852</v>
      </c>
      <c r="AM2719" s="23">
        <v>139852</v>
      </c>
      <c r="AN2719" s="119">
        <f t="shared" si="1753"/>
        <v>0</v>
      </c>
      <c r="AP2719" s="50" t="s">
        <v>98</v>
      </c>
      <c r="AQ2719" s="23">
        <f t="shared" si="1751"/>
        <v>139852</v>
      </c>
      <c r="AR2719" s="23">
        <v>139852</v>
      </c>
      <c r="AS2719" s="119">
        <f t="shared" si="1754"/>
        <v>0</v>
      </c>
      <c r="AU2719" s="50" t="s">
        <v>98</v>
      </c>
      <c r="AV2719" s="23">
        <f t="shared" si="1748"/>
        <v>139852</v>
      </c>
      <c r="AW2719" s="23">
        <v>139852</v>
      </c>
      <c r="AX2719" s="119">
        <f t="shared" si="1755"/>
        <v>0</v>
      </c>
      <c r="AY2719" s="138"/>
    </row>
    <row r="2720" spans="2:51" x14ac:dyDescent="0.35">
      <c r="B2720" s="50" t="s">
        <v>85</v>
      </c>
      <c r="C2720" s="23">
        <v>1082</v>
      </c>
      <c r="D2720" s="23">
        <v>1082</v>
      </c>
      <c r="E2720" s="119">
        <v>0</v>
      </c>
      <c r="G2720" s="50" t="s">
        <v>85</v>
      </c>
      <c r="H2720" s="23">
        <v>1082</v>
      </c>
      <c r="I2720" s="23">
        <v>1082</v>
      </c>
      <c r="J2720" s="119">
        <v>0</v>
      </c>
      <c r="L2720" s="50" t="s">
        <v>85</v>
      </c>
      <c r="M2720" s="23">
        <v>1082</v>
      </c>
      <c r="N2720" s="23">
        <v>1082</v>
      </c>
      <c r="O2720" s="119">
        <v>0</v>
      </c>
      <c r="Q2720" s="50" t="s">
        <v>85</v>
      </c>
      <c r="R2720" s="23">
        <v>1082</v>
      </c>
      <c r="S2720" s="23">
        <v>1082</v>
      </c>
      <c r="T2720" s="119">
        <f t="shared" si="1756"/>
        <v>0</v>
      </c>
      <c r="V2720" s="50" t="s">
        <v>85</v>
      </c>
      <c r="W2720" s="23">
        <v>1082</v>
      </c>
      <c r="X2720" s="23">
        <v>1082</v>
      </c>
      <c r="Y2720" s="119">
        <f t="shared" si="1757"/>
        <v>0</v>
      </c>
      <c r="AA2720" s="50" t="s">
        <v>85</v>
      </c>
      <c r="AB2720" s="23">
        <v>1082</v>
      </c>
      <c r="AC2720" s="23">
        <v>1082</v>
      </c>
      <c r="AD2720" s="119">
        <f t="shared" si="1758"/>
        <v>0</v>
      </c>
      <c r="AF2720" s="50" t="s">
        <v>85</v>
      </c>
      <c r="AG2720" s="23">
        <f t="shared" si="1749"/>
        <v>1082</v>
      </c>
      <c r="AH2720" s="23">
        <v>1082</v>
      </c>
      <c r="AI2720" s="119">
        <f t="shared" si="1752"/>
        <v>0</v>
      </c>
      <c r="AK2720" s="50" t="s">
        <v>85</v>
      </c>
      <c r="AL2720" s="23">
        <f t="shared" si="1750"/>
        <v>1082</v>
      </c>
      <c r="AM2720" s="23">
        <v>1082</v>
      </c>
      <c r="AN2720" s="119">
        <f t="shared" si="1753"/>
        <v>0</v>
      </c>
      <c r="AP2720" s="50" t="s">
        <v>85</v>
      </c>
      <c r="AQ2720" s="23">
        <f t="shared" si="1751"/>
        <v>1082</v>
      </c>
      <c r="AR2720" s="23">
        <v>1082</v>
      </c>
      <c r="AS2720" s="119">
        <f t="shared" si="1754"/>
        <v>0</v>
      </c>
      <c r="AU2720" s="50" t="s">
        <v>85</v>
      </c>
      <c r="AV2720" s="23">
        <f t="shared" si="1748"/>
        <v>1082</v>
      </c>
      <c r="AW2720" s="23">
        <v>1082</v>
      </c>
      <c r="AX2720" s="119">
        <f t="shared" si="1755"/>
        <v>0</v>
      </c>
      <c r="AY2720" s="138"/>
    </row>
    <row r="2721" spans="2:59" x14ac:dyDescent="0.35">
      <c r="B2721" s="50" t="s">
        <v>86</v>
      </c>
      <c r="C2721" s="23">
        <v>39286</v>
      </c>
      <c r="D2721" s="23">
        <v>39565</v>
      </c>
      <c r="E2721" s="119">
        <v>279</v>
      </c>
      <c r="G2721" s="50" t="s">
        <v>86</v>
      </c>
      <c r="H2721" s="23">
        <v>39565</v>
      </c>
      <c r="I2721" s="23">
        <v>39821</v>
      </c>
      <c r="J2721" s="119">
        <v>256</v>
      </c>
      <c r="L2721" s="50" t="s">
        <v>86</v>
      </c>
      <c r="M2721" s="23">
        <v>39821</v>
      </c>
      <c r="N2721" s="23">
        <v>40109</v>
      </c>
      <c r="O2721" s="119">
        <v>288</v>
      </c>
      <c r="Q2721" s="50" t="s">
        <v>86</v>
      </c>
      <c r="R2721" s="23">
        <v>40109</v>
      </c>
      <c r="S2721" s="23">
        <v>40405</v>
      </c>
      <c r="T2721" s="119">
        <f t="shared" si="1756"/>
        <v>296</v>
      </c>
      <c r="V2721" s="50" t="s">
        <v>86</v>
      </c>
      <c r="W2721" s="23">
        <v>40405</v>
      </c>
      <c r="X2721" s="23">
        <v>40694</v>
      </c>
      <c r="Y2721" s="119">
        <f t="shared" si="1757"/>
        <v>289</v>
      </c>
      <c r="AA2721" s="50" t="s">
        <v>86</v>
      </c>
      <c r="AB2721" s="23">
        <v>40694</v>
      </c>
      <c r="AC2721" s="23">
        <v>40954</v>
      </c>
      <c r="AD2721" s="119">
        <f t="shared" si="1758"/>
        <v>260</v>
      </c>
      <c r="AF2721" s="50" t="s">
        <v>86</v>
      </c>
      <c r="AG2721" s="23">
        <f t="shared" si="1749"/>
        <v>40954</v>
      </c>
      <c r="AH2721" s="23">
        <v>41202</v>
      </c>
      <c r="AI2721" s="119">
        <f t="shared" si="1752"/>
        <v>248</v>
      </c>
      <c r="AK2721" s="50" t="s">
        <v>86</v>
      </c>
      <c r="AL2721" s="23">
        <f t="shared" si="1750"/>
        <v>41202</v>
      </c>
      <c r="AM2721" s="23">
        <v>41479</v>
      </c>
      <c r="AN2721" s="119">
        <f t="shared" si="1753"/>
        <v>277</v>
      </c>
      <c r="AP2721" s="50" t="s">
        <v>86</v>
      </c>
      <c r="AQ2721" s="23">
        <f t="shared" si="1751"/>
        <v>41479</v>
      </c>
      <c r="AR2721" s="23">
        <v>41798</v>
      </c>
      <c r="AS2721" s="119">
        <f t="shared" si="1754"/>
        <v>319</v>
      </c>
      <c r="AU2721" s="50" t="s">
        <v>86</v>
      </c>
      <c r="AV2721" s="23">
        <f t="shared" si="1748"/>
        <v>41798</v>
      </c>
      <c r="AW2721" s="23">
        <v>41881</v>
      </c>
      <c r="AX2721" s="119">
        <f t="shared" si="1755"/>
        <v>83</v>
      </c>
      <c r="AY2721" s="138"/>
    </row>
    <row r="2722" spans="2:59" x14ac:dyDescent="0.35">
      <c r="B2722" s="50" t="s">
        <v>2180</v>
      </c>
      <c r="C2722" s="23">
        <v>542</v>
      </c>
      <c r="D2722" s="23">
        <v>842</v>
      </c>
      <c r="E2722" s="132">
        <v>300</v>
      </c>
      <c r="G2722" s="50" t="s">
        <v>2180</v>
      </c>
      <c r="H2722" s="23">
        <v>842</v>
      </c>
      <c r="I2722" s="23">
        <v>1142</v>
      </c>
      <c r="J2722" s="119">
        <v>300</v>
      </c>
      <c r="L2722" s="50" t="s">
        <v>2180</v>
      </c>
      <c r="M2722" s="23">
        <v>1142</v>
      </c>
      <c r="N2722" s="23">
        <v>1142</v>
      </c>
      <c r="O2722" s="132">
        <v>0</v>
      </c>
      <c r="Q2722" s="50" t="s">
        <v>2180</v>
      </c>
      <c r="R2722" s="23">
        <v>1142</v>
      </c>
      <c r="S2722" s="23">
        <v>1142</v>
      </c>
      <c r="T2722" s="119">
        <f t="shared" si="1756"/>
        <v>0</v>
      </c>
      <c r="V2722" s="50" t="s">
        <v>2180</v>
      </c>
      <c r="W2722" s="23">
        <v>1142</v>
      </c>
      <c r="X2722" s="23">
        <v>1742</v>
      </c>
      <c r="Y2722" s="119">
        <f t="shared" si="1757"/>
        <v>600</v>
      </c>
      <c r="AA2722" s="50" t="s">
        <v>2180</v>
      </c>
      <c r="AB2722" s="23">
        <v>1742</v>
      </c>
      <c r="AC2722" s="23">
        <v>1742</v>
      </c>
      <c r="AD2722" s="119">
        <f t="shared" si="1758"/>
        <v>0</v>
      </c>
      <c r="AF2722" s="50" t="s">
        <v>2180</v>
      </c>
      <c r="AG2722" s="23">
        <f t="shared" si="1749"/>
        <v>1742</v>
      </c>
      <c r="AH2722" s="23">
        <v>1742</v>
      </c>
      <c r="AI2722" s="119">
        <f t="shared" si="1752"/>
        <v>0</v>
      </c>
      <c r="AK2722" s="50" t="s">
        <v>2180</v>
      </c>
      <c r="AL2722" s="23">
        <f t="shared" si="1750"/>
        <v>1742</v>
      </c>
      <c r="AM2722" s="23">
        <v>2142</v>
      </c>
      <c r="AN2722" s="119">
        <f t="shared" si="1753"/>
        <v>400</v>
      </c>
      <c r="AP2722" s="50" t="s">
        <v>2180</v>
      </c>
      <c r="AQ2722" s="23">
        <f t="shared" si="1751"/>
        <v>2142</v>
      </c>
      <c r="AR2722" s="23">
        <v>2142</v>
      </c>
      <c r="AS2722" s="119">
        <v>0</v>
      </c>
      <c r="AU2722" s="50" t="s">
        <v>2180</v>
      </c>
      <c r="AV2722" s="23">
        <f t="shared" si="1748"/>
        <v>2142</v>
      </c>
      <c r="AW2722" s="23">
        <v>2442</v>
      </c>
      <c r="AX2722" s="119">
        <f t="shared" si="1755"/>
        <v>300</v>
      </c>
      <c r="AY2722" s="138"/>
    </row>
    <row r="2723" spans="2:59" x14ac:dyDescent="0.35">
      <c r="B2723" s="50" t="s">
        <v>93</v>
      </c>
      <c r="C2723" s="40">
        <v>0</v>
      </c>
      <c r="D2723" s="40">
        <v>0</v>
      </c>
      <c r="E2723" s="132">
        <v>881</v>
      </c>
      <c r="G2723" s="50" t="s">
        <v>93</v>
      </c>
      <c r="H2723" s="40">
        <v>0</v>
      </c>
      <c r="I2723" s="40">
        <v>0</v>
      </c>
      <c r="J2723" s="119">
        <v>724</v>
      </c>
      <c r="L2723" s="50" t="s">
        <v>93</v>
      </c>
      <c r="M2723" s="40">
        <v>0</v>
      </c>
      <c r="N2723" s="40"/>
      <c r="O2723" s="132">
        <v>443</v>
      </c>
      <c r="Q2723" s="50" t="s">
        <v>93</v>
      </c>
      <c r="R2723" s="40">
        <v>0</v>
      </c>
      <c r="S2723" s="23">
        <v>0</v>
      </c>
      <c r="T2723" s="132">
        <f>S2723-R2723</f>
        <v>0</v>
      </c>
      <c r="V2723" s="50" t="s">
        <v>93</v>
      </c>
      <c r="W2723" s="23">
        <v>0</v>
      </c>
      <c r="X2723" s="23">
        <v>0</v>
      </c>
      <c r="Y2723" s="132">
        <f>Y2722+Y2721+Y2720+Y2719+Y2718+Y2717+Y2716</f>
        <v>1068</v>
      </c>
      <c r="AA2723" s="50" t="s">
        <v>93</v>
      </c>
      <c r="AB2723" s="23">
        <v>0</v>
      </c>
      <c r="AC2723" s="23">
        <v>0</v>
      </c>
      <c r="AD2723" s="132">
        <f>AD2722+AD2721+AD2720+AD2719+AD2718+AD2717+AD2716</f>
        <v>491</v>
      </c>
      <c r="AF2723" s="50" t="s">
        <v>93</v>
      </c>
      <c r="AG2723" s="23">
        <f t="shared" si="1749"/>
        <v>0</v>
      </c>
      <c r="AH2723" s="23">
        <v>0</v>
      </c>
      <c r="AI2723" s="132">
        <f>AI2722+AI2721+AI2720+AI2719+AI2718+AI2717+AI2716</f>
        <v>541</v>
      </c>
      <c r="AK2723" s="50" t="s">
        <v>93</v>
      </c>
      <c r="AL2723" s="23">
        <f t="shared" si="1750"/>
        <v>0</v>
      </c>
      <c r="AM2723" s="23"/>
      <c r="AN2723" s="132">
        <f>AN2722+AN2721+AN2720+AN2719+AN2718+AN2717+AN2716</f>
        <v>880</v>
      </c>
      <c r="AP2723" s="50" t="s">
        <v>93</v>
      </c>
      <c r="AQ2723" s="23">
        <f t="shared" si="1751"/>
        <v>0</v>
      </c>
      <c r="AR2723" s="23">
        <v>0</v>
      </c>
      <c r="AS2723" s="132">
        <f>AS2722+AS2721+AS2720+AS2719+AS2718+AS2717+AS2716</f>
        <v>599</v>
      </c>
      <c r="AU2723" s="50" t="s">
        <v>93</v>
      </c>
      <c r="AV2723" s="23">
        <f t="shared" si="1748"/>
        <v>0</v>
      </c>
      <c r="AW2723" s="23">
        <v>0</v>
      </c>
      <c r="AX2723" s="132">
        <f>AX2722+AX2721+AX2720+AX2719+AX2718+AX2717+AX2716</f>
        <v>550</v>
      </c>
      <c r="AY2723" s="139"/>
    </row>
    <row r="2724" spans="2:59" x14ac:dyDescent="0.35">
      <c r="B2724" s="50" t="s">
        <v>87</v>
      </c>
      <c r="C2724" s="132">
        <v>1610114</v>
      </c>
      <c r="D2724" s="132">
        <v>1610114</v>
      </c>
      <c r="E2724" s="132">
        <v>0</v>
      </c>
      <c r="G2724" s="50" t="s">
        <v>87</v>
      </c>
      <c r="H2724" s="132">
        <v>1610114</v>
      </c>
      <c r="I2724" s="132">
        <v>1610114</v>
      </c>
      <c r="J2724" s="119">
        <v>0</v>
      </c>
      <c r="L2724" s="50" t="s">
        <v>87</v>
      </c>
      <c r="M2724" s="132">
        <v>1610114</v>
      </c>
      <c r="N2724" s="132">
        <v>1610114</v>
      </c>
      <c r="O2724" s="132">
        <v>0</v>
      </c>
      <c r="Q2724" s="50" t="s">
        <v>87</v>
      </c>
      <c r="R2724" s="132">
        <v>1610114</v>
      </c>
      <c r="S2724" s="23">
        <v>1610114</v>
      </c>
      <c r="T2724" s="119">
        <f t="shared" si="1756"/>
        <v>0</v>
      </c>
      <c r="V2724" s="50" t="s">
        <v>87</v>
      </c>
      <c r="W2724" s="23">
        <v>1610118</v>
      </c>
      <c r="X2724" s="23">
        <v>1610114</v>
      </c>
      <c r="Y2724" s="119">
        <f t="shared" si="1757"/>
        <v>-4</v>
      </c>
      <c r="AA2724" s="50" t="s">
        <v>87</v>
      </c>
      <c r="AB2724" s="23">
        <v>1610114</v>
      </c>
      <c r="AC2724" s="23">
        <v>1610118</v>
      </c>
      <c r="AD2724" s="119">
        <f t="shared" ref="AD2724:AD2733" si="1759">AC2724-AB2724</f>
        <v>4</v>
      </c>
      <c r="AF2724" s="50" t="s">
        <v>87</v>
      </c>
      <c r="AG2724" s="23">
        <f t="shared" si="1749"/>
        <v>1610118</v>
      </c>
      <c r="AH2724" s="23">
        <v>1610118</v>
      </c>
      <c r="AI2724" s="119">
        <f t="shared" si="1752"/>
        <v>0</v>
      </c>
      <c r="AK2724" s="50" t="s">
        <v>87</v>
      </c>
      <c r="AL2724" s="23">
        <f t="shared" si="1750"/>
        <v>1610118</v>
      </c>
      <c r="AM2724" s="23">
        <v>1610118</v>
      </c>
      <c r="AN2724" s="119">
        <f t="shared" ref="AN2724:AN2733" si="1760">AM2724-AL2724</f>
        <v>0</v>
      </c>
      <c r="AP2724" s="50" t="s">
        <v>87</v>
      </c>
      <c r="AQ2724" s="23">
        <f t="shared" si="1751"/>
        <v>1610118</v>
      </c>
      <c r="AR2724" s="23">
        <v>1610118</v>
      </c>
      <c r="AS2724" s="119">
        <f t="shared" ref="AS2724:AS2733" si="1761">AR2724-AQ2724</f>
        <v>0</v>
      </c>
      <c r="AU2724" s="50" t="s">
        <v>87</v>
      </c>
      <c r="AV2724" s="23">
        <f t="shared" si="1748"/>
        <v>1610118</v>
      </c>
      <c r="AW2724" s="23">
        <v>1610118</v>
      </c>
      <c r="AX2724" s="119">
        <f t="shared" ref="AX2724:AX2733" si="1762">AW2724-AV2724</f>
        <v>0</v>
      </c>
      <c r="AY2724" s="138"/>
    </row>
    <row r="2725" spans="2:59" x14ac:dyDescent="0.35">
      <c r="B2725" s="50" t="s">
        <v>96</v>
      </c>
      <c r="C2725" s="132">
        <v>7645</v>
      </c>
      <c r="D2725" s="132">
        <v>7990</v>
      </c>
      <c r="E2725" s="132">
        <v>345</v>
      </c>
      <c r="G2725" s="50" t="s">
        <v>96</v>
      </c>
      <c r="H2725" s="132">
        <v>7990</v>
      </c>
      <c r="I2725" s="132">
        <v>8279</v>
      </c>
      <c r="J2725" s="119">
        <v>289</v>
      </c>
      <c r="L2725" s="50" t="s">
        <v>96</v>
      </c>
      <c r="M2725" s="132">
        <v>8279</v>
      </c>
      <c r="N2725" s="132">
        <v>8654</v>
      </c>
      <c r="O2725" s="132">
        <v>375</v>
      </c>
      <c r="Q2725" s="50" t="s">
        <v>96</v>
      </c>
      <c r="R2725" s="132">
        <v>8654</v>
      </c>
      <c r="S2725" s="23">
        <v>8996</v>
      </c>
      <c r="T2725" s="119">
        <f t="shared" si="1756"/>
        <v>342</v>
      </c>
      <c r="V2725" s="50" t="s">
        <v>96</v>
      </c>
      <c r="W2725" s="23">
        <v>8996</v>
      </c>
      <c r="X2725" s="23">
        <v>9303</v>
      </c>
      <c r="Y2725" s="119">
        <f t="shared" si="1757"/>
        <v>307</v>
      </c>
      <c r="AA2725" s="50" t="s">
        <v>96</v>
      </c>
      <c r="AB2725" s="23">
        <v>9303</v>
      </c>
      <c r="AC2725" s="23">
        <v>9617</v>
      </c>
      <c r="AD2725" s="119">
        <f t="shared" si="1759"/>
        <v>314</v>
      </c>
      <c r="AF2725" s="50" t="s">
        <v>96</v>
      </c>
      <c r="AG2725" s="23">
        <f t="shared" si="1749"/>
        <v>9617</v>
      </c>
      <c r="AH2725" s="23">
        <v>9950</v>
      </c>
      <c r="AI2725" s="119">
        <f t="shared" si="1752"/>
        <v>333</v>
      </c>
      <c r="AK2725" s="50" t="s">
        <v>96</v>
      </c>
      <c r="AL2725" s="23">
        <f t="shared" si="1750"/>
        <v>9950</v>
      </c>
      <c r="AM2725" s="23">
        <v>10268</v>
      </c>
      <c r="AN2725" s="119">
        <f t="shared" si="1760"/>
        <v>318</v>
      </c>
      <c r="AP2725" s="50" t="s">
        <v>96</v>
      </c>
      <c r="AQ2725" s="23">
        <f t="shared" si="1751"/>
        <v>10268</v>
      </c>
      <c r="AR2725" s="23">
        <v>10575</v>
      </c>
      <c r="AS2725" s="119">
        <f t="shared" si="1761"/>
        <v>307</v>
      </c>
      <c r="AU2725" s="50" t="s">
        <v>96</v>
      </c>
      <c r="AV2725" s="23">
        <f t="shared" si="1748"/>
        <v>10575</v>
      </c>
      <c r="AW2725" s="23">
        <v>10929</v>
      </c>
      <c r="AX2725" s="119">
        <f t="shared" si="1762"/>
        <v>354</v>
      </c>
      <c r="AY2725" s="138"/>
    </row>
    <row r="2726" spans="2:59" x14ac:dyDescent="0.35">
      <c r="B2726" s="50" t="s">
        <v>88</v>
      </c>
      <c r="C2726" s="119">
        <v>0</v>
      </c>
      <c r="D2726" s="119">
        <v>0</v>
      </c>
      <c r="E2726" s="119">
        <v>0</v>
      </c>
      <c r="G2726" s="50" t="s">
        <v>88</v>
      </c>
      <c r="H2726" s="119">
        <v>0</v>
      </c>
      <c r="I2726" s="119">
        <v>0</v>
      </c>
      <c r="J2726" s="119">
        <v>0</v>
      </c>
      <c r="L2726" s="50" t="s">
        <v>88</v>
      </c>
      <c r="M2726" s="119">
        <v>0</v>
      </c>
      <c r="N2726" s="119">
        <v>0</v>
      </c>
      <c r="O2726" s="119">
        <v>0</v>
      </c>
      <c r="Q2726" s="50" t="s">
        <v>88</v>
      </c>
      <c r="R2726" s="119">
        <v>0</v>
      </c>
      <c r="S2726" s="23">
        <v>0</v>
      </c>
      <c r="T2726" s="119">
        <f t="shared" si="1756"/>
        <v>0</v>
      </c>
      <c r="V2726" s="50" t="s">
        <v>88</v>
      </c>
      <c r="W2726" s="23">
        <v>0</v>
      </c>
      <c r="X2726" s="23">
        <v>0</v>
      </c>
      <c r="Y2726" s="119">
        <f t="shared" si="1757"/>
        <v>0</v>
      </c>
      <c r="AA2726" s="50" t="s">
        <v>88</v>
      </c>
      <c r="AB2726" s="23">
        <v>0</v>
      </c>
      <c r="AC2726" s="23">
        <v>0</v>
      </c>
      <c r="AD2726" s="119">
        <f t="shared" si="1759"/>
        <v>0</v>
      </c>
      <c r="AF2726" s="50" t="s">
        <v>88</v>
      </c>
      <c r="AG2726" s="23">
        <f t="shared" si="1749"/>
        <v>0</v>
      </c>
      <c r="AH2726" s="23">
        <v>0</v>
      </c>
      <c r="AI2726" s="119">
        <f t="shared" si="1752"/>
        <v>0</v>
      </c>
      <c r="AK2726" s="50" t="s">
        <v>88</v>
      </c>
      <c r="AL2726" s="23">
        <f t="shared" si="1750"/>
        <v>0</v>
      </c>
      <c r="AM2726" s="23">
        <v>0</v>
      </c>
      <c r="AN2726" s="119">
        <f t="shared" si="1760"/>
        <v>0</v>
      </c>
      <c r="AP2726" s="50" t="s">
        <v>88</v>
      </c>
      <c r="AQ2726" s="23">
        <f t="shared" si="1751"/>
        <v>0</v>
      </c>
      <c r="AR2726" s="23">
        <v>0</v>
      </c>
      <c r="AS2726" s="119">
        <f t="shared" si="1761"/>
        <v>0</v>
      </c>
      <c r="AU2726" s="50" t="s">
        <v>88</v>
      </c>
      <c r="AV2726" s="23">
        <f t="shared" si="1748"/>
        <v>0</v>
      </c>
      <c r="AW2726" s="23">
        <v>0</v>
      </c>
      <c r="AX2726" s="119">
        <f t="shared" si="1762"/>
        <v>0</v>
      </c>
      <c r="AY2726" s="138"/>
    </row>
    <row r="2727" spans="2:59" x14ac:dyDescent="0.35">
      <c r="B2727" s="50" t="s">
        <v>108</v>
      </c>
      <c r="C2727" s="119">
        <v>3604</v>
      </c>
      <c r="D2727" s="119">
        <v>3606</v>
      </c>
      <c r="E2727" s="119">
        <v>2</v>
      </c>
      <c r="G2727" s="50" t="s">
        <v>108</v>
      </c>
      <c r="H2727" s="119">
        <v>3606</v>
      </c>
      <c r="I2727" s="119">
        <v>3608</v>
      </c>
      <c r="J2727" s="119">
        <v>2</v>
      </c>
      <c r="L2727" s="50" t="s">
        <v>108</v>
      </c>
      <c r="M2727" s="119">
        <v>3608</v>
      </c>
      <c r="N2727" s="119">
        <v>3610</v>
      </c>
      <c r="O2727" s="119">
        <v>2</v>
      </c>
      <c r="Q2727" s="50" t="s">
        <v>108</v>
      </c>
      <c r="R2727" s="119">
        <v>3610</v>
      </c>
      <c r="S2727" s="23">
        <v>3611</v>
      </c>
      <c r="T2727" s="119">
        <f t="shared" si="1756"/>
        <v>1</v>
      </c>
      <c r="V2727" s="50" t="s">
        <v>108</v>
      </c>
      <c r="W2727" s="23">
        <v>3611</v>
      </c>
      <c r="X2727" s="23">
        <v>3613</v>
      </c>
      <c r="Y2727" s="119">
        <f t="shared" si="1757"/>
        <v>2</v>
      </c>
      <c r="AA2727" s="50" t="s">
        <v>108</v>
      </c>
      <c r="AB2727" s="23">
        <v>3613</v>
      </c>
      <c r="AC2727" s="23">
        <v>3614</v>
      </c>
      <c r="AD2727" s="119">
        <f t="shared" si="1759"/>
        <v>1</v>
      </c>
      <c r="AF2727" s="50" t="s">
        <v>108</v>
      </c>
      <c r="AG2727" s="23">
        <f t="shared" si="1749"/>
        <v>3614</v>
      </c>
      <c r="AH2727" s="23">
        <v>3616</v>
      </c>
      <c r="AI2727" s="119">
        <f t="shared" si="1752"/>
        <v>2</v>
      </c>
      <c r="AK2727" s="50" t="s">
        <v>108</v>
      </c>
      <c r="AL2727" s="23">
        <f t="shared" si="1750"/>
        <v>3616</v>
      </c>
      <c r="AM2727" s="23">
        <v>3618</v>
      </c>
      <c r="AN2727" s="119">
        <f t="shared" si="1760"/>
        <v>2</v>
      </c>
      <c r="AP2727" s="50" t="s">
        <v>108</v>
      </c>
      <c r="AQ2727" s="23">
        <f t="shared" si="1751"/>
        <v>3618</v>
      </c>
      <c r="AR2727" s="23">
        <v>3619</v>
      </c>
      <c r="AS2727" s="119">
        <f t="shared" si="1761"/>
        <v>1</v>
      </c>
      <c r="AU2727" s="50" t="s">
        <v>108</v>
      </c>
      <c r="AV2727" s="23">
        <f t="shared" si="1748"/>
        <v>3619</v>
      </c>
      <c r="AW2727" s="23">
        <v>3620</v>
      </c>
      <c r="AX2727" s="119">
        <f t="shared" si="1762"/>
        <v>1</v>
      </c>
      <c r="AY2727" s="138"/>
    </row>
    <row r="2728" spans="2:59" x14ac:dyDescent="0.35">
      <c r="B2728" s="50" t="s">
        <v>89</v>
      </c>
      <c r="C2728" s="119">
        <v>821162</v>
      </c>
      <c r="D2728" s="119">
        <v>821646</v>
      </c>
      <c r="E2728" s="119">
        <v>484</v>
      </c>
      <c r="G2728" s="50" t="s">
        <v>89</v>
      </c>
      <c r="H2728" s="119">
        <v>821646</v>
      </c>
      <c r="I2728" s="119">
        <v>821646</v>
      </c>
      <c r="J2728" s="119">
        <v>0</v>
      </c>
      <c r="L2728" s="50" t="s">
        <v>89</v>
      </c>
      <c r="M2728" s="119">
        <v>821646</v>
      </c>
      <c r="N2728" s="119">
        <v>822504</v>
      </c>
      <c r="O2728" s="119">
        <v>858</v>
      </c>
      <c r="Q2728" s="50" t="s">
        <v>89</v>
      </c>
      <c r="R2728" s="119">
        <v>822504</v>
      </c>
      <c r="S2728" s="23">
        <v>823051</v>
      </c>
      <c r="T2728" s="119">
        <f t="shared" si="1756"/>
        <v>547</v>
      </c>
      <c r="V2728" s="50" t="s">
        <v>89</v>
      </c>
      <c r="W2728" s="23">
        <v>823051</v>
      </c>
      <c r="X2728" s="23">
        <v>823531</v>
      </c>
      <c r="Y2728" s="119">
        <f t="shared" si="1757"/>
        <v>480</v>
      </c>
      <c r="AA2728" s="50" t="s">
        <v>89</v>
      </c>
      <c r="AB2728" s="23">
        <v>823531</v>
      </c>
      <c r="AC2728" s="23">
        <v>823988</v>
      </c>
      <c r="AD2728" s="119">
        <f t="shared" si="1759"/>
        <v>457</v>
      </c>
      <c r="AF2728" s="50" t="s">
        <v>89</v>
      </c>
      <c r="AG2728" s="23">
        <f t="shared" si="1749"/>
        <v>823988</v>
      </c>
      <c r="AH2728" s="23">
        <v>824470</v>
      </c>
      <c r="AI2728" s="119">
        <f t="shared" si="1752"/>
        <v>482</v>
      </c>
      <c r="AK2728" s="50" t="s">
        <v>89</v>
      </c>
      <c r="AL2728" s="23">
        <f t="shared" si="1750"/>
        <v>824470</v>
      </c>
      <c r="AM2728" s="23">
        <v>824930</v>
      </c>
      <c r="AN2728" s="119">
        <f t="shared" si="1760"/>
        <v>460</v>
      </c>
      <c r="AP2728" s="50" t="s">
        <v>89</v>
      </c>
      <c r="AQ2728" s="23">
        <f t="shared" si="1751"/>
        <v>824930</v>
      </c>
      <c r="AR2728" s="23">
        <v>825384</v>
      </c>
      <c r="AS2728" s="119">
        <f t="shared" si="1761"/>
        <v>454</v>
      </c>
      <c r="AU2728" s="50" t="s">
        <v>89</v>
      </c>
      <c r="AV2728" s="23">
        <f t="shared" si="1748"/>
        <v>825384</v>
      </c>
      <c r="AW2728" s="23">
        <v>825824</v>
      </c>
      <c r="AX2728" s="119">
        <f t="shared" si="1762"/>
        <v>440</v>
      </c>
      <c r="AY2728" s="138"/>
    </row>
    <row r="2729" spans="2:59" x14ac:dyDescent="0.35">
      <c r="B2729" s="50" t="s">
        <v>90</v>
      </c>
      <c r="C2729" s="132">
        <v>461331</v>
      </c>
      <c r="D2729" s="132">
        <v>461331</v>
      </c>
      <c r="E2729" s="119">
        <v>0</v>
      </c>
      <c r="G2729" s="50" t="s">
        <v>90</v>
      </c>
      <c r="H2729" s="132">
        <v>461331</v>
      </c>
      <c r="I2729" s="132">
        <v>461331</v>
      </c>
      <c r="J2729" s="119">
        <v>0</v>
      </c>
      <c r="L2729" s="50" t="s">
        <v>90</v>
      </c>
      <c r="M2729" s="132">
        <v>461331</v>
      </c>
      <c r="N2729" s="132">
        <v>461331</v>
      </c>
      <c r="O2729" s="119">
        <v>0</v>
      </c>
      <c r="Q2729" s="50" t="s">
        <v>90</v>
      </c>
      <c r="R2729" s="132">
        <v>461331</v>
      </c>
      <c r="S2729" s="23">
        <v>461331</v>
      </c>
      <c r="T2729" s="119">
        <f t="shared" si="1756"/>
        <v>0</v>
      </c>
      <c r="V2729" s="50" t="s">
        <v>90</v>
      </c>
      <c r="W2729" s="23">
        <v>461331</v>
      </c>
      <c r="X2729" s="23">
        <v>461331</v>
      </c>
      <c r="Y2729" s="119">
        <f t="shared" si="1757"/>
        <v>0</v>
      </c>
      <c r="AA2729" s="50" t="s">
        <v>90</v>
      </c>
      <c r="AB2729" s="23">
        <v>461331</v>
      </c>
      <c r="AC2729" s="23">
        <v>461331</v>
      </c>
      <c r="AD2729" s="119">
        <f t="shared" si="1759"/>
        <v>0</v>
      </c>
      <c r="AF2729" s="50" t="s">
        <v>90</v>
      </c>
      <c r="AG2729" s="23">
        <f t="shared" si="1749"/>
        <v>461331</v>
      </c>
      <c r="AH2729" s="23">
        <v>461331</v>
      </c>
      <c r="AI2729" s="119">
        <f t="shared" si="1752"/>
        <v>0</v>
      </c>
      <c r="AK2729" s="50" t="s">
        <v>90</v>
      </c>
      <c r="AL2729" s="23">
        <f t="shared" si="1750"/>
        <v>461331</v>
      </c>
      <c r="AM2729" s="23">
        <v>461331</v>
      </c>
      <c r="AN2729" s="119">
        <f t="shared" si="1760"/>
        <v>0</v>
      </c>
      <c r="AP2729" s="50" t="s">
        <v>90</v>
      </c>
      <c r="AQ2729" s="23">
        <f t="shared" si="1751"/>
        <v>461331</v>
      </c>
      <c r="AR2729" s="23">
        <v>461331</v>
      </c>
      <c r="AS2729" s="119">
        <f t="shared" si="1761"/>
        <v>0</v>
      </c>
      <c r="AU2729" s="50" t="s">
        <v>90</v>
      </c>
      <c r="AV2729" s="23">
        <f t="shared" si="1748"/>
        <v>461331</v>
      </c>
      <c r="AW2729" s="23">
        <v>461331</v>
      </c>
      <c r="AX2729" s="119">
        <f t="shared" si="1762"/>
        <v>0</v>
      </c>
      <c r="AY2729" s="138"/>
    </row>
    <row r="2730" spans="2:59" x14ac:dyDescent="0.35">
      <c r="B2730" s="50" t="s">
        <v>91</v>
      </c>
      <c r="C2730" s="132">
        <v>1617046</v>
      </c>
      <c r="D2730" s="132">
        <v>1618621</v>
      </c>
      <c r="E2730" s="119">
        <v>1575</v>
      </c>
      <c r="G2730" s="50" t="s">
        <v>91</v>
      </c>
      <c r="H2730" s="132">
        <v>1618621</v>
      </c>
      <c r="I2730" s="132">
        <v>1619731</v>
      </c>
      <c r="J2730" s="119">
        <v>1110</v>
      </c>
      <c r="L2730" s="50" t="s">
        <v>91</v>
      </c>
      <c r="M2730" s="132">
        <v>1619731</v>
      </c>
      <c r="N2730" s="132">
        <v>1619999</v>
      </c>
      <c r="O2730" s="119">
        <v>268</v>
      </c>
      <c r="Q2730" s="50" t="s">
        <v>91</v>
      </c>
      <c r="R2730" s="132">
        <v>1610118</v>
      </c>
      <c r="S2730" s="23">
        <v>1621185</v>
      </c>
      <c r="T2730" s="119">
        <f t="shared" si="1756"/>
        <v>11067</v>
      </c>
      <c r="V2730" s="50" t="s">
        <v>91</v>
      </c>
      <c r="W2730" s="23">
        <v>1621185</v>
      </c>
      <c r="X2730" s="23">
        <v>1622338</v>
      </c>
      <c r="Y2730" s="119">
        <f t="shared" si="1757"/>
        <v>1153</v>
      </c>
      <c r="AA2730" s="50" t="s">
        <v>91</v>
      </c>
      <c r="AB2730" s="23">
        <v>1622338</v>
      </c>
      <c r="AC2730" s="23">
        <v>1623599</v>
      </c>
      <c r="AD2730" s="119">
        <f t="shared" si="1759"/>
        <v>1261</v>
      </c>
      <c r="AF2730" s="50" t="s">
        <v>91</v>
      </c>
      <c r="AG2730" s="23">
        <f t="shared" si="1749"/>
        <v>1623599</v>
      </c>
      <c r="AH2730" s="23">
        <v>1625449</v>
      </c>
      <c r="AI2730" s="119">
        <f t="shared" si="1752"/>
        <v>1850</v>
      </c>
      <c r="AK2730" s="50" t="s">
        <v>91</v>
      </c>
      <c r="AL2730" s="23">
        <f t="shared" si="1750"/>
        <v>1625449</v>
      </c>
      <c r="AM2730" s="23">
        <v>1626644</v>
      </c>
      <c r="AN2730" s="119">
        <f t="shared" si="1760"/>
        <v>1195</v>
      </c>
      <c r="AP2730" s="50" t="s">
        <v>91</v>
      </c>
      <c r="AQ2730" s="23">
        <f t="shared" si="1751"/>
        <v>1626644</v>
      </c>
      <c r="AR2730" s="23">
        <v>1628441</v>
      </c>
      <c r="AS2730" s="119">
        <f t="shared" si="1761"/>
        <v>1797</v>
      </c>
      <c r="AU2730" s="50" t="s">
        <v>91</v>
      </c>
      <c r="AV2730" s="23">
        <f t="shared" si="1748"/>
        <v>1628441</v>
      </c>
      <c r="AW2730" s="23">
        <v>1629567</v>
      </c>
      <c r="AX2730" s="119">
        <f t="shared" si="1762"/>
        <v>1126</v>
      </c>
      <c r="AY2730" s="138"/>
    </row>
    <row r="2731" spans="2:59" x14ac:dyDescent="0.35">
      <c r="B2731" s="50" t="s">
        <v>94</v>
      </c>
      <c r="C2731" s="119">
        <v>0</v>
      </c>
      <c r="D2731" s="119">
        <v>0</v>
      </c>
      <c r="E2731" s="119">
        <v>0</v>
      </c>
      <c r="G2731" s="50" t="s">
        <v>94</v>
      </c>
      <c r="H2731" s="119">
        <v>0</v>
      </c>
      <c r="I2731" s="119">
        <v>0</v>
      </c>
      <c r="J2731" s="119">
        <v>0</v>
      </c>
      <c r="L2731" s="50" t="s">
        <v>94</v>
      </c>
      <c r="M2731" s="119">
        <v>0</v>
      </c>
      <c r="N2731" s="119">
        <v>0</v>
      </c>
      <c r="O2731" s="119">
        <v>0</v>
      </c>
      <c r="Q2731" s="50" t="s">
        <v>94</v>
      </c>
      <c r="R2731" s="119">
        <v>0</v>
      </c>
      <c r="S2731" s="23">
        <v>0</v>
      </c>
      <c r="T2731" s="119">
        <f t="shared" si="1756"/>
        <v>0</v>
      </c>
      <c r="V2731" s="50" t="s">
        <v>94</v>
      </c>
      <c r="W2731" s="23">
        <v>0</v>
      </c>
      <c r="X2731" s="23">
        <v>0</v>
      </c>
      <c r="Y2731" s="119">
        <f t="shared" si="1757"/>
        <v>0</v>
      </c>
      <c r="AA2731" s="50" t="s">
        <v>94</v>
      </c>
      <c r="AB2731" s="23">
        <v>0</v>
      </c>
      <c r="AC2731" s="23">
        <v>0</v>
      </c>
      <c r="AD2731" s="119">
        <f t="shared" si="1759"/>
        <v>0</v>
      </c>
      <c r="AF2731" s="50" t="s">
        <v>94</v>
      </c>
      <c r="AG2731" s="23">
        <f t="shared" si="1749"/>
        <v>0</v>
      </c>
      <c r="AH2731" s="23">
        <v>0</v>
      </c>
      <c r="AI2731" s="119">
        <f t="shared" si="1752"/>
        <v>0</v>
      </c>
      <c r="AK2731" s="50" t="s">
        <v>94</v>
      </c>
      <c r="AL2731" s="23">
        <f t="shared" si="1750"/>
        <v>0</v>
      </c>
      <c r="AM2731" s="23">
        <v>0</v>
      </c>
      <c r="AN2731" s="119">
        <f t="shared" si="1760"/>
        <v>0</v>
      </c>
      <c r="AP2731" s="50" t="s">
        <v>94</v>
      </c>
      <c r="AQ2731" s="23">
        <f t="shared" si="1751"/>
        <v>0</v>
      </c>
      <c r="AR2731" s="23">
        <v>0</v>
      </c>
      <c r="AS2731" s="119">
        <f t="shared" si="1761"/>
        <v>0</v>
      </c>
      <c r="AU2731" s="50" t="s">
        <v>94</v>
      </c>
      <c r="AV2731" s="23">
        <f t="shared" si="1748"/>
        <v>0</v>
      </c>
      <c r="AW2731" s="23">
        <v>0</v>
      </c>
      <c r="AX2731" s="119">
        <f t="shared" si="1762"/>
        <v>0</v>
      </c>
      <c r="AY2731" s="138"/>
    </row>
    <row r="2732" spans="2:59" x14ac:dyDescent="0.35">
      <c r="B2732" s="50" t="s">
        <v>97</v>
      </c>
      <c r="C2732" s="132">
        <v>699129</v>
      </c>
      <c r="D2732" s="132">
        <v>699419</v>
      </c>
      <c r="E2732" s="119">
        <v>290</v>
      </c>
      <c r="G2732" s="50" t="s">
        <v>97</v>
      </c>
      <c r="H2732" s="132">
        <v>699419</v>
      </c>
      <c r="I2732" s="132">
        <v>699668</v>
      </c>
      <c r="J2732" s="119">
        <v>249</v>
      </c>
      <c r="L2732" s="50" t="s">
        <v>97</v>
      </c>
      <c r="M2732" s="132">
        <v>699668</v>
      </c>
      <c r="N2732" s="132">
        <v>699956</v>
      </c>
      <c r="O2732" s="119">
        <v>288</v>
      </c>
      <c r="Q2732" s="50" t="s">
        <v>97</v>
      </c>
      <c r="R2732" s="132">
        <v>699956</v>
      </c>
      <c r="S2732" s="23">
        <v>700278</v>
      </c>
      <c r="T2732" s="119">
        <f t="shared" si="1756"/>
        <v>322</v>
      </c>
      <c r="V2732" s="50" t="s">
        <v>97</v>
      </c>
      <c r="W2732" s="23">
        <v>700278</v>
      </c>
      <c r="X2732" s="23">
        <v>700515</v>
      </c>
      <c r="Y2732" s="119">
        <f t="shared" si="1757"/>
        <v>237</v>
      </c>
      <c r="AA2732" s="50" t="s">
        <v>97</v>
      </c>
      <c r="AB2732" s="23">
        <v>700515</v>
      </c>
      <c r="AC2732" s="23">
        <v>700760</v>
      </c>
      <c r="AD2732" s="119">
        <f t="shared" si="1759"/>
        <v>245</v>
      </c>
      <c r="AF2732" s="50" t="s">
        <v>97</v>
      </c>
      <c r="AG2732" s="23">
        <v>700769</v>
      </c>
      <c r="AH2732" s="23">
        <v>701054</v>
      </c>
      <c r="AI2732" s="119">
        <f t="shared" si="1752"/>
        <v>285</v>
      </c>
      <c r="AK2732" s="50" t="s">
        <v>97</v>
      </c>
      <c r="AL2732" s="23">
        <f t="shared" si="1750"/>
        <v>701054</v>
      </c>
      <c r="AM2732" s="23">
        <v>701374</v>
      </c>
      <c r="AN2732" s="119">
        <f t="shared" si="1760"/>
        <v>320</v>
      </c>
      <c r="AP2732" s="50" t="s">
        <v>97</v>
      </c>
      <c r="AQ2732" s="23">
        <f t="shared" si="1751"/>
        <v>701374</v>
      </c>
      <c r="AR2732" s="23">
        <v>701431</v>
      </c>
      <c r="AS2732" s="119">
        <f t="shared" si="1761"/>
        <v>57</v>
      </c>
      <c r="AU2732" s="50" t="s">
        <v>97</v>
      </c>
      <c r="AV2732" s="23">
        <f t="shared" si="1748"/>
        <v>701431</v>
      </c>
      <c r="AW2732" s="23">
        <v>701738</v>
      </c>
      <c r="AX2732" s="119">
        <f t="shared" si="1762"/>
        <v>307</v>
      </c>
      <c r="AY2732" s="138"/>
    </row>
    <row r="2733" spans="2:59" x14ac:dyDescent="0.35">
      <c r="B2733" s="29" t="s">
        <v>130</v>
      </c>
      <c r="C2733" s="133">
        <v>0</v>
      </c>
      <c r="D2733" s="133">
        <v>0</v>
      </c>
      <c r="E2733" s="121">
        <v>0</v>
      </c>
      <c r="G2733" s="29" t="s">
        <v>130</v>
      </c>
      <c r="H2733" s="133">
        <v>0</v>
      </c>
      <c r="I2733" s="133">
        <v>0</v>
      </c>
      <c r="J2733" s="119">
        <v>0</v>
      </c>
      <c r="L2733" s="29" t="s">
        <v>130</v>
      </c>
      <c r="M2733" s="133">
        <v>0</v>
      </c>
      <c r="N2733" s="133">
        <v>0</v>
      </c>
      <c r="O2733" s="121">
        <v>0</v>
      </c>
      <c r="Q2733" s="29" t="s">
        <v>130</v>
      </c>
      <c r="R2733" s="133">
        <v>0</v>
      </c>
      <c r="S2733" s="23">
        <v>0</v>
      </c>
      <c r="T2733" s="119">
        <f t="shared" si="1756"/>
        <v>0</v>
      </c>
      <c r="V2733" s="29" t="s">
        <v>130</v>
      </c>
      <c r="W2733" s="23">
        <v>0</v>
      </c>
      <c r="X2733" s="23">
        <v>0</v>
      </c>
      <c r="Y2733" s="119">
        <f t="shared" si="1757"/>
        <v>0</v>
      </c>
      <c r="AA2733" s="29" t="s">
        <v>130</v>
      </c>
      <c r="AB2733" s="23">
        <v>0</v>
      </c>
      <c r="AC2733" s="23">
        <v>0</v>
      </c>
      <c r="AD2733" s="119">
        <f t="shared" si="1759"/>
        <v>0</v>
      </c>
      <c r="AF2733" s="29" t="s">
        <v>130</v>
      </c>
      <c r="AG2733" s="23">
        <f t="shared" si="1749"/>
        <v>0</v>
      </c>
      <c r="AH2733" s="23"/>
      <c r="AI2733" s="119">
        <f t="shared" si="1752"/>
        <v>0</v>
      </c>
      <c r="AK2733" s="29" t="s">
        <v>130</v>
      </c>
      <c r="AL2733" s="23">
        <f t="shared" si="1750"/>
        <v>0</v>
      </c>
      <c r="AM2733" s="23"/>
      <c r="AN2733" s="119">
        <f t="shared" si="1760"/>
        <v>0</v>
      </c>
      <c r="AP2733" s="29" t="s">
        <v>130</v>
      </c>
      <c r="AQ2733" s="23">
        <f t="shared" ref="AQ2733" si="1763">AM2733</f>
        <v>0</v>
      </c>
      <c r="AR2733" s="23"/>
      <c r="AS2733" s="119">
        <f t="shared" si="1761"/>
        <v>0</v>
      </c>
      <c r="AU2733" s="29" t="s">
        <v>130</v>
      </c>
      <c r="AV2733" s="23">
        <f t="shared" si="1748"/>
        <v>0</v>
      </c>
      <c r="AW2733" s="23"/>
      <c r="AX2733" s="119">
        <f t="shared" si="1762"/>
        <v>0</v>
      </c>
      <c r="AY2733" s="138"/>
    </row>
    <row r="2734" spans="2:59" x14ac:dyDescent="0.35">
      <c r="B2734" s="21"/>
      <c r="C2734" s="123">
        <v>0</v>
      </c>
      <c r="D2734" s="123">
        <v>0</v>
      </c>
      <c r="E2734" s="124">
        <v>0</v>
      </c>
      <c r="G2734" s="21"/>
      <c r="H2734" s="123">
        <v>0</v>
      </c>
      <c r="I2734" s="123">
        <v>0</v>
      </c>
      <c r="J2734" s="119">
        <v>0</v>
      </c>
      <c r="L2734" s="21"/>
      <c r="M2734" s="123">
        <v>0</v>
      </c>
      <c r="N2734" s="123">
        <v>0</v>
      </c>
      <c r="O2734" s="124">
        <v>0</v>
      </c>
      <c r="R2734" s="123">
        <v>0</v>
      </c>
      <c r="V2734" s="21"/>
      <c r="W2734" s="123"/>
      <c r="X2734" s="21"/>
      <c r="Y2734" s="21"/>
      <c r="AA2734" s="21"/>
      <c r="AB2734" s="123"/>
      <c r="AC2734" s="21"/>
      <c r="AD2734" s="21"/>
      <c r="AF2734" s="21"/>
      <c r="AG2734" s="123"/>
      <c r="AH2734" s="21"/>
      <c r="AI2734" s="21"/>
      <c r="AK2734" s="21"/>
      <c r="AL2734" s="123"/>
      <c r="AM2734" s="21"/>
      <c r="AN2734" s="21"/>
      <c r="AP2734" s="21"/>
      <c r="AQ2734" s="123"/>
      <c r="AR2734" s="21"/>
      <c r="AS2734" s="21"/>
      <c r="AU2734" s="21"/>
      <c r="AV2734" s="123"/>
      <c r="AW2734" s="21"/>
      <c r="AX2734" s="21"/>
    </row>
    <row r="2735" spans="2:59" x14ac:dyDescent="0.35">
      <c r="E2735" s="116"/>
      <c r="I2735"/>
    </row>
    <row r="2736" spans="2:59" x14ac:dyDescent="0.35">
      <c r="BD2736" s="21"/>
      <c r="BE2736" s="21"/>
      <c r="BF2736" s="21"/>
      <c r="BG2736" s="21"/>
    </row>
    <row r="2737" spans="2:59" x14ac:dyDescent="0.35">
      <c r="B2737" s="117" t="s">
        <v>114</v>
      </c>
      <c r="C2737" s="292">
        <v>46066</v>
      </c>
      <c r="D2737" s="293"/>
      <c r="E2737" s="294"/>
      <c r="G2737" s="117" t="s">
        <v>114</v>
      </c>
      <c r="H2737" s="292">
        <v>46067</v>
      </c>
      <c r="I2737" s="293"/>
      <c r="J2737" s="294"/>
      <c r="L2737" s="21"/>
      <c r="M2737" s="21"/>
      <c r="N2737" s="21"/>
      <c r="O2737" s="21"/>
      <c r="BD2737" s="21"/>
      <c r="BE2737" s="21"/>
      <c r="BF2737" s="21"/>
      <c r="BG2737" s="21"/>
    </row>
    <row r="2738" spans="2:59" x14ac:dyDescent="0.35">
      <c r="B2738" s="50"/>
      <c r="C2738" s="118" t="s">
        <v>81</v>
      </c>
      <c r="D2738" s="118" t="s">
        <v>2310</v>
      </c>
      <c r="E2738" s="118" t="s">
        <v>95</v>
      </c>
      <c r="G2738" s="50"/>
      <c r="H2738" s="118" t="s">
        <v>81</v>
      </c>
      <c r="I2738" s="118" t="s">
        <v>2311</v>
      </c>
      <c r="J2738" s="118" t="s">
        <v>95</v>
      </c>
      <c r="L2738" s="117" t="s">
        <v>114</v>
      </c>
      <c r="M2738" s="292">
        <v>46068</v>
      </c>
      <c r="N2738" s="293"/>
      <c r="O2738" s="294"/>
      <c r="Q2738" s="117" t="s">
        <v>114</v>
      </c>
      <c r="R2738" s="292">
        <v>46069</v>
      </c>
      <c r="S2738" s="293"/>
      <c r="T2738" s="294"/>
      <c r="V2738" s="117" t="s">
        <v>114</v>
      </c>
      <c r="W2738" s="292">
        <v>46070</v>
      </c>
      <c r="X2738" s="293"/>
      <c r="Y2738" s="294"/>
      <c r="AA2738" s="117" t="s">
        <v>114</v>
      </c>
      <c r="AB2738" s="292">
        <v>46071</v>
      </c>
      <c r="AC2738" s="293"/>
      <c r="AD2738" s="294"/>
      <c r="BD2738" s="21"/>
      <c r="BE2738" s="21"/>
      <c r="BF2738" s="21"/>
      <c r="BG2738" s="21"/>
    </row>
    <row r="2739" spans="2:59" x14ac:dyDescent="0.35">
      <c r="B2739" s="50" t="s">
        <v>92</v>
      </c>
      <c r="C2739" s="143">
        <v>566964</v>
      </c>
      <c r="D2739" s="118">
        <v>567103</v>
      </c>
      <c r="E2739" s="119">
        <f>(D2739-C2739)*10</f>
        <v>1390</v>
      </c>
      <c r="G2739" s="50" t="s">
        <v>92</v>
      </c>
      <c r="H2739" s="118">
        <f>D2739</f>
        <v>567103</v>
      </c>
      <c r="I2739" s="118">
        <v>567227</v>
      </c>
      <c r="J2739" s="119">
        <f>(I2739-H2739)*10</f>
        <v>1240</v>
      </c>
      <c r="L2739" s="50"/>
      <c r="M2739" s="118" t="s">
        <v>81</v>
      </c>
      <c r="N2739" s="118" t="s">
        <v>2311</v>
      </c>
      <c r="O2739" s="118" t="s">
        <v>95</v>
      </c>
      <c r="Q2739" s="50"/>
      <c r="R2739" s="118" t="s">
        <v>81</v>
      </c>
      <c r="S2739" s="23">
        <v>567456</v>
      </c>
      <c r="T2739" s="118" t="s">
        <v>95</v>
      </c>
      <c r="V2739" s="50"/>
      <c r="W2739" s="118" t="s">
        <v>81</v>
      </c>
      <c r="X2739" s="23" t="s">
        <v>2311</v>
      </c>
      <c r="Y2739" s="118" t="s">
        <v>95</v>
      </c>
      <c r="AA2739" s="50"/>
      <c r="AB2739" s="23" t="s">
        <v>81</v>
      </c>
      <c r="AC2739" s="118" t="s">
        <v>2311</v>
      </c>
      <c r="AD2739" s="118" t="s">
        <v>95</v>
      </c>
      <c r="BD2739" s="21"/>
      <c r="BE2739" s="21"/>
      <c r="BF2739" s="21"/>
      <c r="BG2739" s="21"/>
    </row>
    <row r="2740" spans="2:59" x14ac:dyDescent="0.35">
      <c r="B2740" s="50" t="s">
        <v>6</v>
      </c>
      <c r="C2740" s="23">
        <v>478619</v>
      </c>
      <c r="D2740" s="143">
        <v>479425</v>
      </c>
      <c r="E2740" s="119">
        <f>D2740-C2740</f>
        <v>806</v>
      </c>
      <c r="G2740" s="50" t="s">
        <v>6</v>
      </c>
      <c r="H2740" s="118">
        <f t="shared" ref="H2740:H2762" si="1764">D2740</f>
        <v>479425</v>
      </c>
      <c r="I2740" s="143">
        <v>479651</v>
      </c>
      <c r="J2740" s="119">
        <f>I2740-H2740</f>
        <v>226</v>
      </c>
      <c r="L2740" s="50" t="s">
        <v>92</v>
      </c>
      <c r="M2740" s="118">
        <f>I2739</f>
        <v>567227</v>
      </c>
      <c r="N2740" s="118">
        <v>567334</v>
      </c>
      <c r="O2740" s="119">
        <v>1070</v>
      </c>
      <c r="Q2740" s="50" t="s">
        <v>92</v>
      </c>
      <c r="R2740" s="118">
        <v>567334</v>
      </c>
      <c r="T2740" s="119">
        <v>1540</v>
      </c>
      <c r="V2740" s="50" t="s">
        <v>92</v>
      </c>
      <c r="W2740" s="21">
        <v>567456</v>
      </c>
      <c r="X2740">
        <v>567582</v>
      </c>
      <c r="Y2740" s="119">
        <v>1260</v>
      </c>
      <c r="AA2740" s="50" t="s">
        <v>92</v>
      </c>
      <c r="AB2740" s="21">
        <v>567582</v>
      </c>
      <c r="AC2740" s="144">
        <v>567728</v>
      </c>
      <c r="AD2740" s="119">
        <v>1460</v>
      </c>
    </row>
    <row r="2741" spans="2:59" x14ac:dyDescent="0.35">
      <c r="B2741" s="50" t="s">
        <v>103</v>
      </c>
      <c r="C2741" s="23">
        <v>405688</v>
      </c>
      <c r="D2741" s="23">
        <v>406398</v>
      </c>
      <c r="E2741" s="119">
        <f t="shared" ref="E2741:E2751" si="1765">D2741-C2741</f>
        <v>710</v>
      </c>
      <c r="G2741" s="50" t="s">
        <v>103</v>
      </c>
      <c r="H2741" s="118">
        <f t="shared" si="1764"/>
        <v>406398</v>
      </c>
      <c r="I2741" s="23">
        <v>407058</v>
      </c>
      <c r="J2741" s="119">
        <f t="shared" ref="J2741:J2744" si="1766">I2741-H2741</f>
        <v>660</v>
      </c>
      <c r="L2741" s="50" t="s">
        <v>6</v>
      </c>
      <c r="M2741" s="118">
        <f t="shared" ref="M2741:M2763" si="1767">I2740</f>
        <v>479651</v>
      </c>
      <c r="N2741" s="143">
        <v>480150</v>
      </c>
      <c r="O2741" s="119">
        <f>N2741-M2741</f>
        <v>499</v>
      </c>
      <c r="Q2741" s="50" t="s">
        <v>6</v>
      </c>
      <c r="R2741" s="143">
        <v>480150</v>
      </c>
      <c r="S2741" s="23">
        <v>480986</v>
      </c>
      <c r="T2741" s="119">
        <f>S2741-R2741</f>
        <v>836</v>
      </c>
      <c r="V2741" s="50" t="s">
        <v>6</v>
      </c>
      <c r="W2741" s="23">
        <v>480986</v>
      </c>
      <c r="X2741" s="23">
        <v>481787</v>
      </c>
      <c r="Y2741" s="119">
        <f>X2741-W2741</f>
        <v>801</v>
      </c>
      <c r="AA2741" s="50" t="s">
        <v>6</v>
      </c>
      <c r="AB2741" s="23">
        <v>481787</v>
      </c>
      <c r="AC2741" s="23">
        <v>481912</v>
      </c>
      <c r="AD2741" s="119">
        <f t="shared" ref="AD2741" si="1768">AC2741-AB2741</f>
        <v>125</v>
      </c>
    </row>
    <row r="2742" spans="2:59" x14ac:dyDescent="0.35">
      <c r="B2742" s="28" t="s">
        <v>100</v>
      </c>
      <c r="C2742" s="23">
        <v>273060</v>
      </c>
      <c r="D2742" s="23">
        <v>273376</v>
      </c>
      <c r="E2742" s="119">
        <f t="shared" si="1765"/>
        <v>316</v>
      </c>
      <c r="G2742" s="28" t="s">
        <v>100</v>
      </c>
      <c r="H2742" s="118">
        <f t="shared" si="1764"/>
        <v>273376</v>
      </c>
      <c r="I2742" s="23">
        <v>273649</v>
      </c>
      <c r="J2742" s="119">
        <f t="shared" si="1766"/>
        <v>273</v>
      </c>
      <c r="L2742" s="50" t="s">
        <v>103</v>
      </c>
      <c r="M2742" s="118">
        <f t="shared" si="1767"/>
        <v>407058</v>
      </c>
      <c r="N2742" s="23">
        <v>407691</v>
      </c>
      <c r="O2742" s="119">
        <f>N2742-M2742</f>
        <v>633</v>
      </c>
      <c r="Q2742" s="50" t="s">
        <v>103</v>
      </c>
      <c r="R2742" s="23">
        <v>407691</v>
      </c>
      <c r="S2742" s="23">
        <v>408230</v>
      </c>
      <c r="T2742" s="119">
        <f>S2742-R2742</f>
        <v>539</v>
      </c>
      <c r="V2742" s="50" t="s">
        <v>103</v>
      </c>
      <c r="W2742" s="23">
        <v>408230</v>
      </c>
      <c r="X2742" s="23">
        <v>408818</v>
      </c>
      <c r="Y2742" s="119">
        <f>X2742-W2742</f>
        <v>588</v>
      </c>
      <c r="AA2742" s="50" t="s">
        <v>103</v>
      </c>
      <c r="AB2742" s="23">
        <v>408818</v>
      </c>
      <c r="AC2742" s="23">
        <v>409594</v>
      </c>
      <c r="AD2742" s="119">
        <f>AC2742-AB2742</f>
        <v>776</v>
      </c>
    </row>
    <row r="2743" spans="2:59" x14ac:dyDescent="0.35">
      <c r="B2743" s="28" t="s">
        <v>1176</v>
      </c>
      <c r="C2743" s="23">
        <v>516</v>
      </c>
      <c r="D2743" s="23">
        <v>516</v>
      </c>
      <c r="E2743" s="119">
        <f t="shared" si="1765"/>
        <v>0</v>
      </c>
      <c r="G2743" s="28" t="s">
        <v>1176</v>
      </c>
      <c r="H2743" s="118">
        <f t="shared" si="1764"/>
        <v>516</v>
      </c>
      <c r="I2743" s="23">
        <v>516</v>
      </c>
      <c r="J2743" s="119">
        <f t="shared" si="1766"/>
        <v>0</v>
      </c>
      <c r="L2743" s="28" t="s">
        <v>100</v>
      </c>
      <c r="M2743" s="118">
        <f t="shared" si="1767"/>
        <v>273649</v>
      </c>
      <c r="N2743" s="23">
        <v>273901</v>
      </c>
      <c r="O2743" s="119">
        <f t="shared" ref="O2743:O2762" si="1769">N2743-M2743</f>
        <v>252</v>
      </c>
      <c r="Q2743" s="28" t="s">
        <v>100</v>
      </c>
      <c r="R2743" s="23">
        <v>273901</v>
      </c>
      <c r="S2743" s="23">
        <v>274131</v>
      </c>
      <c r="T2743" s="119">
        <f>S2743-R2743</f>
        <v>230</v>
      </c>
      <c r="V2743" s="28" t="s">
        <v>100</v>
      </c>
      <c r="W2743" s="23">
        <v>274131</v>
      </c>
      <c r="X2743" s="23">
        <v>274401</v>
      </c>
      <c r="Y2743" s="119">
        <f>X2743-W2743</f>
        <v>270</v>
      </c>
      <c r="AA2743" s="28" t="s">
        <v>100</v>
      </c>
      <c r="AB2743" s="23">
        <v>274401</v>
      </c>
      <c r="AC2743" s="23">
        <v>274681</v>
      </c>
      <c r="AD2743" s="119">
        <f>AC2743-AB2743</f>
        <v>280</v>
      </c>
    </row>
    <row r="2744" spans="2:59" x14ac:dyDescent="0.35">
      <c r="B2744" s="28" t="s">
        <v>1179</v>
      </c>
      <c r="C2744" s="23">
        <v>0</v>
      </c>
      <c r="D2744" s="23">
        <v>0</v>
      </c>
      <c r="E2744" s="119">
        <f t="shared" si="1765"/>
        <v>0</v>
      </c>
      <c r="G2744" s="28" t="s">
        <v>1179</v>
      </c>
      <c r="H2744" s="118">
        <f t="shared" si="1764"/>
        <v>0</v>
      </c>
      <c r="I2744" s="23">
        <v>0</v>
      </c>
      <c r="J2744" s="119">
        <f t="shared" si="1766"/>
        <v>0</v>
      </c>
      <c r="L2744" s="28" t="s">
        <v>1176</v>
      </c>
      <c r="M2744" s="118">
        <f t="shared" si="1767"/>
        <v>516</v>
      </c>
      <c r="N2744" s="23">
        <v>516</v>
      </c>
      <c r="O2744" s="119">
        <f>N2744-M2744</f>
        <v>0</v>
      </c>
      <c r="Q2744" s="28" t="s">
        <v>1176</v>
      </c>
      <c r="R2744" s="23">
        <v>516</v>
      </c>
      <c r="S2744" s="23">
        <v>516</v>
      </c>
      <c r="T2744" s="119">
        <f t="shared" ref="T2744:T2745" si="1770">S2744-R2744</f>
        <v>0</v>
      </c>
      <c r="V2744" s="28" t="s">
        <v>1176</v>
      </c>
      <c r="W2744" s="23">
        <v>516</v>
      </c>
      <c r="X2744" s="23">
        <v>516</v>
      </c>
      <c r="Y2744" s="119">
        <f t="shared" ref="Y2744:Y2745" si="1771">X2744-W2744</f>
        <v>0</v>
      </c>
      <c r="AA2744" s="28" t="s">
        <v>1176</v>
      </c>
      <c r="AB2744" s="23">
        <v>516</v>
      </c>
      <c r="AC2744" s="23">
        <v>516</v>
      </c>
      <c r="AD2744" s="119">
        <f t="shared" ref="AD2744:AD2745" si="1772">AC2744-AB2744</f>
        <v>0</v>
      </c>
    </row>
    <row r="2745" spans="2:59" x14ac:dyDescent="0.35">
      <c r="B2745" s="50" t="s">
        <v>3</v>
      </c>
      <c r="C2745" s="23">
        <v>444302</v>
      </c>
      <c r="D2745" s="23">
        <v>444539</v>
      </c>
      <c r="E2745" s="119">
        <f>D2745-C2745</f>
        <v>237</v>
      </c>
      <c r="G2745" s="50" t="s">
        <v>3</v>
      </c>
      <c r="H2745" s="118">
        <f t="shared" si="1764"/>
        <v>444539</v>
      </c>
      <c r="I2745" s="23">
        <v>444747</v>
      </c>
      <c r="J2745" s="119">
        <f>I2745-H2745</f>
        <v>208</v>
      </c>
      <c r="L2745" s="28" t="s">
        <v>1179</v>
      </c>
      <c r="M2745" s="118">
        <f t="shared" si="1767"/>
        <v>0</v>
      </c>
      <c r="N2745" s="23">
        <v>0</v>
      </c>
      <c r="O2745" s="119">
        <f t="shared" si="1769"/>
        <v>0</v>
      </c>
      <c r="Q2745" s="28" t="s">
        <v>1179</v>
      </c>
      <c r="R2745" s="23">
        <v>0</v>
      </c>
      <c r="S2745" s="23">
        <v>0</v>
      </c>
      <c r="T2745" s="119">
        <f t="shared" si="1770"/>
        <v>0</v>
      </c>
      <c r="V2745" s="28" t="s">
        <v>1179</v>
      </c>
      <c r="W2745" s="23">
        <v>0</v>
      </c>
      <c r="X2745" s="23">
        <v>0</v>
      </c>
      <c r="Y2745" s="119">
        <f t="shared" si="1771"/>
        <v>0</v>
      </c>
      <c r="AA2745" s="28" t="s">
        <v>1179</v>
      </c>
      <c r="AB2745" s="23">
        <v>0</v>
      </c>
      <c r="AC2745" s="23">
        <v>0</v>
      </c>
      <c r="AD2745" s="119">
        <f t="shared" si="1772"/>
        <v>0</v>
      </c>
    </row>
    <row r="2746" spans="2:59" x14ac:dyDescent="0.35">
      <c r="B2746" s="50" t="s">
        <v>83</v>
      </c>
      <c r="C2746" s="23">
        <v>34793</v>
      </c>
      <c r="D2746" s="23">
        <v>34807</v>
      </c>
      <c r="E2746" s="119">
        <v>14</v>
      </c>
      <c r="G2746" s="50" t="s">
        <v>83</v>
      </c>
      <c r="H2746" s="118">
        <f t="shared" si="1764"/>
        <v>34807</v>
      </c>
      <c r="I2746" s="23">
        <v>34822</v>
      </c>
      <c r="J2746" s="119">
        <v>14</v>
      </c>
      <c r="L2746" s="50" t="s">
        <v>3</v>
      </c>
      <c r="M2746" s="118">
        <f t="shared" si="1767"/>
        <v>444747</v>
      </c>
      <c r="N2746" s="23">
        <v>444925</v>
      </c>
      <c r="O2746" s="119">
        <v>1780</v>
      </c>
      <c r="Q2746" s="50" t="s">
        <v>3</v>
      </c>
      <c r="R2746" s="23">
        <v>444925</v>
      </c>
      <c r="S2746" s="23">
        <v>445124</v>
      </c>
      <c r="T2746" s="119">
        <f>(S2746-R2746)*10</f>
        <v>1990</v>
      </c>
      <c r="V2746" s="50" t="s">
        <v>3</v>
      </c>
      <c r="W2746" s="23">
        <v>445124</v>
      </c>
      <c r="X2746" s="23">
        <v>445142</v>
      </c>
      <c r="Y2746" s="119">
        <f>(X2746-W2746)*10</f>
        <v>180</v>
      </c>
      <c r="AA2746" s="50" t="s">
        <v>3</v>
      </c>
      <c r="AB2746" s="23">
        <v>445142</v>
      </c>
      <c r="AC2746" s="23">
        <v>445236</v>
      </c>
      <c r="AD2746" s="119">
        <f>(AC2746-AB2746)*10</f>
        <v>940</v>
      </c>
    </row>
    <row r="2747" spans="2:59" x14ac:dyDescent="0.35">
      <c r="B2747" s="50" t="s">
        <v>84</v>
      </c>
      <c r="C2747" s="23">
        <v>69879</v>
      </c>
      <c r="D2747" s="23">
        <v>69889</v>
      </c>
      <c r="E2747" s="119">
        <f t="shared" si="1765"/>
        <v>10</v>
      </c>
      <c r="G2747" s="50" t="s">
        <v>84</v>
      </c>
      <c r="H2747" s="118">
        <f t="shared" si="1764"/>
        <v>69889</v>
      </c>
      <c r="I2747" s="23">
        <v>69900</v>
      </c>
      <c r="J2747" s="119">
        <f t="shared" ref="J2747:J2751" si="1773">I2747-H2747</f>
        <v>11</v>
      </c>
      <c r="L2747" s="50" t="s">
        <v>83</v>
      </c>
      <c r="M2747" s="118">
        <f t="shared" si="1767"/>
        <v>34822</v>
      </c>
      <c r="N2747" s="23">
        <v>34833</v>
      </c>
      <c r="O2747" s="119">
        <f t="shared" si="1769"/>
        <v>11</v>
      </c>
      <c r="Q2747" s="50" t="s">
        <v>83</v>
      </c>
      <c r="R2747" s="23">
        <v>34833</v>
      </c>
      <c r="S2747" s="23">
        <v>34844</v>
      </c>
      <c r="T2747" s="119">
        <f t="shared" ref="T2747:T2752" si="1774">S2747-R2747</f>
        <v>11</v>
      </c>
      <c r="V2747" s="50" t="s">
        <v>83</v>
      </c>
      <c r="W2747" s="23">
        <v>34844</v>
      </c>
      <c r="X2747" s="23">
        <v>34849</v>
      </c>
      <c r="Y2747" s="119">
        <f t="shared" ref="Y2747:Y2752" si="1775">X2747-W2747</f>
        <v>5</v>
      </c>
      <c r="AA2747" s="50" t="s">
        <v>83</v>
      </c>
      <c r="AB2747" s="23">
        <v>34849</v>
      </c>
      <c r="AC2747" s="23">
        <v>34856</v>
      </c>
      <c r="AD2747" s="119">
        <f t="shared" ref="AD2747:AD2752" si="1776">AC2747-AB2747</f>
        <v>7</v>
      </c>
      <c r="AZ2747" s="21"/>
      <c r="BA2747" s="292"/>
      <c r="BB2747" s="293"/>
      <c r="BC2747" s="294"/>
    </row>
    <row r="2748" spans="2:59" x14ac:dyDescent="0.35">
      <c r="B2748" s="50" t="s">
        <v>98</v>
      </c>
      <c r="C2748" s="23">
        <v>139852</v>
      </c>
      <c r="D2748" s="23">
        <v>139852</v>
      </c>
      <c r="E2748" s="119">
        <f t="shared" si="1765"/>
        <v>0</v>
      </c>
      <c r="G2748" s="50" t="s">
        <v>98</v>
      </c>
      <c r="H2748" s="118">
        <f t="shared" si="1764"/>
        <v>139852</v>
      </c>
      <c r="I2748" s="23">
        <v>139852</v>
      </c>
      <c r="J2748" s="119">
        <f t="shared" si="1773"/>
        <v>0</v>
      </c>
      <c r="L2748" s="50" t="s">
        <v>84</v>
      </c>
      <c r="M2748" s="118">
        <f t="shared" si="1767"/>
        <v>69900</v>
      </c>
      <c r="N2748" s="23">
        <v>69920</v>
      </c>
      <c r="O2748" s="119">
        <f t="shared" si="1769"/>
        <v>20</v>
      </c>
      <c r="Q2748" s="50" t="s">
        <v>84</v>
      </c>
      <c r="R2748" s="23">
        <v>69920</v>
      </c>
      <c r="S2748" s="23">
        <v>69922</v>
      </c>
      <c r="T2748" s="119">
        <f t="shared" si="1774"/>
        <v>2</v>
      </c>
      <c r="V2748" s="50" t="s">
        <v>84</v>
      </c>
      <c r="W2748" s="23">
        <v>69922</v>
      </c>
      <c r="X2748" s="23">
        <v>69946</v>
      </c>
      <c r="Y2748" s="119">
        <f t="shared" si="1775"/>
        <v>24</v>
      </c>
      <c r="AA2748" s="50" t="s">
        <v>84</v>
      </c>
      <c r="AB2748" s="23">
        <v>69946</v>
      </c>
      <c r="AC2748" s="23">
        <v>69954</v>
      </c>
      <c r="AD2748" s="119">
        <f t="shared" si="1776"/>
        <v>8</v>
      </c>
    </row>
    <row r="2749" spans="2:59" x14ac:dyDescent="0.35">
      <c r="B2749" s="50" t="s">
        <v>85</v>
      </c>
      <c r="C2749" s="23">
        <v>1082</v>
      </c>
      <c r="D2749" s="23">
        <v>1082</v>
      </c>
      <c r="E2749" s="119">
        <f t="shared" si="1765"/>
        <v>0</v>
      </c>
      <c r="G2749" s="50" t="s">
        <v>85</v>
      </c>
      <c r="H2749" s="118">
        <f t="shared" si="1764"/>
        <v>1082</v>
      </c>
      <c r="I2749" s="23">
        <v>1082</v>
      </c>
      <c r="J2749" s="119">
        <f t="shared" si="1773"/>
        <v>0</v>
      </c>
      <c r="L2749" s="50" t="s">
        <v>98</v>
      </c>
      <c r="M2749" s="118">
        <f t="shared" si="1767"/>
        <v>139852</v>
      </c>
      <c r="N2749" s="23">
        <v>139852</v>
      </c>
      <c r="O2749" s="119">
        <f t="shared" si="1769"/>
        <v>0</v>
      </c>
      <c r="Q2749" s="50" t="s">
        <v>98</v>
      </c>
      <c r="R2749" s="23">
        <v>139852</v>
      </c>
      <c r="S2749" s="23">
        <v>139852</v>
      </c>
      <c r="T2749" s="119">
        <f t="shared" si="1774"/>
        <v>0</v>
      </c>
      <c r="V2749" s="50" t="s">
        <v>98</v>
      </c>
      <c r="W2749" s="23">
        <v>139852</v>
      </c>
      <c r="X2749" s="23">
        <v>139852</v>
      </c>
      <c r="Y2749" s="119">
        <f t="shared" si="1775"/>
        <v>0</v>
      </c>
      <c r="AA2749" s="50" t="s">
        <v>98</v>
      </c>
      <c r="AB2749" s="23">
        <v>139852</v>
      </c>
      <c r="AC2749" s="23">
        <v>139852</v>
      </c>
      <c r="AD2749" s="119">
        <f t="shared" si="1776"/>
        <v>0</v>
      </c>
    </row>
    <row r="2750" spans="2:59" x14ac:dyDescent="0.35">
      <c r="B2750" s="50" t="s">
        <v>86</v>
      </c>
      <c r="C2750" s="23">
        <v>43148</v>
      </c>
      <c r="D2750" s="23">
        <v>43418</v>
      </c>
      <c r="E2750" s="119">
        <f t="shared" si="1765"/>
        <v>270</v>
      </c>
      <c r="G2750" s="50" t="s">
        <v>86</v>
      </c>
      <c r="H2750" s="118">
        <f t="shared" si="1764"/>
        <v>43418</v>
      </c>
      <c r="I2750" s="23">
        <v>43698</v>
      </c>
      <c r="J2750" s="119">
        <f t="shared" si="1773"/>
        <v>280</v>
      </c>
      <c r="L2750" s="50" t="s">
        <v>85</v>
      </c>
      <c r="M2750" s="118">
        <f t="shared" si="1767"/>
        <v>1082</v>
      </c>
      <c r="N2750" s="23">
        <v>1082</v>
      </c>
      <c r="O2750" s="119">
        <f t="shared" si="1769"/>
        <v>0</v>
      </c>
      <c r="Q2750" s="50" t="s">
        <v>85</v>
      </c>
      <c r="R2750" s="23">
        <v>1082</v>
      </c>
      <c r="S2750" s="23">
        <v>1082</v>
      </c>
      <c r="T2750" s="119">
        <f>S2750-R2750</f>
        <v>0</v>
      </c>
      <c r="V2750" s="50" t="s">
        <v>85</v>
      </c>
      <c r="W2750" s="23">
        <v>1082</v>
      </c>
      <c r="X2750" s="23">
        <v>1082</v>
      </c>
      <c r="Y2750" s="119">
        <f t="shared" si="1775"/>
        <v>0</v>
      </c>
      <c r="AA2750" s="50" t="s">
        <v>85</v>
      </c>
      <c r="AB2750" s="23">
        <v>1082</v>
      </c>
      <c r="AC2750" s="23">
        <v>1082</v>
      </c>
      <c r="AD2750" s="119">
        <f t="shared" si="1776"/>
        <v>0</v>
      </c>
    </row>
    <row r="2751" spans="2:59" x14ac:dyDescent="0.35">
      <c r="B2751" s="50" t="s">
        <v>2180</v>
      </c>
      <c r="C2751" s="23">
        <v>132</v>
      </c>
      <c r="D2751" s="23">
        <v>132</v>
      </c>
      <c r="E2751" s="119">
        <f t="shared" si="1765"/>
        <v>0</v>
      </c>
      <c r="G2751" s="50" t="s">
        <v>2180</v>
      </c>
      <c r="H2751" s="118">
        <f t="shared" si="1764"/>
        <v>132</v>
      </c>
      <c r="I2751" s="23">
        <v>132</v>
      </c>
      <c r="J2751" s="119">
        <f t="shared" si="1773"/>
        <v>0</v>
      </c>
      <c r="L2751" s="50" t="s">
        <v>86</v>
      </c>
      <c r="M2751" s="118">
        <f t="shared" si="1767"/>
        <v>43698</v>
      </c>
      <c r="N2751" s="23">
        <v>43956</v>
      </c>
      <c r="O2751" s="119">
        <f t="shared" si="1769"/>
        <v>258</v>
      </c>
      <c r="Q2751" s="50" t="s">
        <v>86</v>
      </c>
      <c r="R2751" s="23">
        <v>43956</v>
      </c>
      <c r="S2751" s="23">
        <v>44223</v>
      </c>
      <c r="T2751" s="119">
        <f t="shared" si="1774"/>
        <v>267</v>
      </c>
      <c r="V2751" s="50" t="s">
        <v>86</v>
      </c>
      <c r="W2751" s="23">
        <v>44223</v>
      </c>
      <c r="X2751" s="23">
        <v>44476</v>
      </c>
      <c r="Y2751" s="119">
        <f t="shared" si="1775"/>
        <v>253</v>
      </c>
      <c r="AA2751" s="50" t="s">
        <v>86</v>
      </c>
      <c r="AB2751" s="23">
        <v>44476</v>
      </c>
      <c r="AC2751" s="23">
        <v>44739</v>
      </c>
      <c r="AD2751" s="119">
        <f t="shared" si="1776"/>
        <v>263</v>
      </c>
    </row>
    <row r="2752" spans="2:59" x14ac:dyDescent="0.35">
      <c r="B2752" s="50" t="s">
        <v>93</v>
      </c>
      <c r="C2752" s="23"/>
      <c r="D2752" s="23"/>
      <c r="E2752" s="132">
        <f>E2751+E2750+E2749+E2748+E2747+E2746+E2745</f>
        <v>531</v>
      </c>
      <c r="G2752" s="50" t="s">
        <v>93</v>
      </c>
      <c r="H2752" s="118">
        <f t="shared" si="1764"/>
        <v>0</v>
      </c>
      <c r="I2752" s="23"/>
      <c r="J2752" s="132">
        <f>J2751+J2750+J2749+J2748+J2747+J2746+J2745</f>
        <v>513</v>
      </c>
      <c r="L2752" s="50" t="s">
        <v>2180</v>
      </c>
      <c r="M2752" s="118">
        <f t="shared" si="1767"/>
        <v>132</v>
      </c>
      <c r="N2752" s="23">
        <v>132</v>
      </c>
      <c r="O2752" s="119">
        <f t="shared" si="1769"/>
        <v>0</v>
      </c>
      <c r="Q2752" s="50" t="s">
        <v>2180</v>
      </c>
      <c r="R2752" s="23">
        <v>132</v>
      </c>
      <c r="S2752" s="23">
        <v>132</v>
      </c>
      <c r="T2752" s="132">
        <f t="shared" si="1774"/>
        <v>0</v>
      </c>
      <c r="V2752" s="50" t="s">
        <v>2180</v>
      </c>
      <c r="W2752" s="23">
        <v>132</v>
      </c>
      <c r="X2752" s="23">
        <v>1800</v>
      </c>
      <c r="Y2752" s="132">
        <f t="shared" si="1775"/>
        <v>1668</v>
      </c>
      <c r="AA2752" s="50" t="s">
        <v>2180</v>
      </c>
      <c r="AB2752" s="23">
        <v>1800</v>
      </c>
      <c r="AC2752" s="23">
        <v>700</v>
      </c>
      <c r="AD2752" s="132">
        <f t="shared" si="1776"/>
        <v>-1100</v>
      </c>
    </row>
    <row r="2753" spans="2:51" x14ac:dyDescent="0.35">
      <c r="B2753" s="50" t="s">
        <v>87</v>
      </c>
      <c r="C2753" s="23">
        <v>1610118</v>
      </c>
      <c r="D2753" s="23">
        <v>1610118</v>
      </c>
      <c r="E2753" s="119">
        <f t="shared" ref="E2753:E2762" si="1777">D2753-C2753</f>
        <v>0</v>
      </c>
      <c r="G2753" s="50" t="s">
        <v>87</v>
      </c>
      <c r="H2753" s="118">
        <f t="shared" si="1764"/>
        <v>1610118</v>
      </c>
      <c r="I2753" s="23">
        <v>1610118</v>
      </c>
      <c r="J2753" s="119">
        <f t="shared" ref="J2753:J2760" si="1778">I2753-H2753</f>
        <v>0</v>
      </c>
      <c r="L2753" s="50" t="s">
        <v>93</v>
      </c>
      <c r="M2753" s="118">
        <f t="shared" si="1767"/>
        <v>0</v>
      </c>
      <c r="N2753" s="23">
        <v>0</v>
      </c>
      <c r="O2753" s="119">
        <f t="shared" si="1769"/>
        <v>0</v>
      </c>
      <c r="Q2753" s="50" t="s">
        <v>93</v>
      </c>
      <c r="R2753" s="23">
        <v>0</v>
      </c>
      <c r="S2753" s="40"/>
      <c r="T2753" s="132">
        <f>T2752+T2751+T2750+T2749+T2748+T2747+T2746</f>
        <v>2270</v>
      </c>
      <c r="V2753" s="50" t="s">
        <v>93</v>
      </c>
      <c r="W2753" s="40"/>
      <c r="X2753" s="40"/>
      <c r="Y2753" s="132">
        <f>Y2752+Y2751+Y2750+Y2749+Y2748+Y2747+Y2746</f>
        <v>2130</v>
      </c>
      <c r="AA2753" s="50" t="s">
        <v>93</v>
      </c>
      <c r="AB2753" s="40"/>
      <c r="AC2753" s="40"/>
      <c r="AD2753" s="132">
        <f>AD2752+AD2751+AD2750+AD2749+AD2748+AD2747+AD2746</f>
        <v>118</v>
      </c>
    </row>
    <row r="2754" spans="2:51" x14ac:dyDescent="0.35">
      <c r="B2754" s="50" t="s">
        <v>96</v>
      </c>
      <c r="C2754" s="23">
        <v>12891</v>
      </c>
      <c r="D2754" s="23">
        <v>13189</v>
      </c>
      <c r="E2754" s="119">
        <f t="shared" si="1777"/>
        <v>298</v>
      </c>
      <c r="G2754" s="50" t="s">
        <v>96</v>
      </c>
      <c r="H2754" s="118">
        <f t="shared" si="1764"/>
        <v>13189</v>
      </c>
      <c r="I2754" s="23">
        <v>13441</v>
      </c>
      <c r="J2754" s="119">
        <f t="shared" si="1778"/>
        <v>252</v>
      </c>
      <c r="L2754" s="50" t="s">
        <v>87</v>
      </c>
      <c r="M2754" s="118">
        <f t="shared" si="1767"/>
        <v>1610118</v>
      </c>
      <c r="N2754" s="23">
        <v>1610118</v>
      </c>
      <c r="O2754" s="119">
        <f t="shared" si="1769"/>
        <v>0</v>
      </c>
      <c r="Q2754" s="50" t="s">
        <v>87</v>
      </c>
      <c r="R2754" s="23">
        <v>1610118</v>
      </c>
      <c r="S2754" s="132">
        <v>1610118</v>
      </c>
      <c r="T2754" s="132">
        <f t="shared" ref="T2754" si="1779">S2754-R2754</f>
        <v>0</v>
      </c>
      <c r="V2754" s="50" t="s">
        <v>87</v>
      </c>
      <c r="W2754" s="132">
        <v>1610118</v>
      </c>
      <c r="X2754" s="132">
        <v>1610118</v>
      </c>
      <c r="Y2754" s="132">
        <f t="shared" ref="Y2754" si="1780">X2754-W2754</f>
        <v>0</v>
      </c>
      <c r="AA2754" s="50" t="s">
        <v>87</v>
      </c>
      <c r="AB2754" s="132">
        <v>1610118</v>
      </c>
      <c r="AC2754" s="132">
        <v>1610118</v>
      </c>
      <c r="AD2754" s="132">
        <f t="shared" ref="AD2754" si="1781">AC2754-AB2754</f>
        <v>0</v>
      </c>
    </row>
    <row r="2755" spans="2:51" x14ac:dyDescent="0.35">
      <c r="B2755" s="50" t="s">
        <v>88</v>
      </c>
      <c r="C2755" s="23">
        <v>0</v>
      </c>
      <c r="D2755" s="23">
        <v>0</v>
      </c>
      <c r="E2755" s="119">
        <f t="shared" si="1777"/>
        <v>0</v>
      </c>
      <c r="G2755" s="50" t="s">
        <v>88</v>
      </c>
      <c r="H2755" s="118">
        <f t="shared" si="1764"/>
        <v>0</v>
      </c>
      <c r="I2755" s="23">
        <v>0</v>
      </c>
      <c r="J2755" s="119">
        <f t="shared" si="1778"/>
        <v>0</v>
      </c>
      <c r="L2755" s="50" t="s">
        <v>96</v>
      </c>
      <c r="M2755" s="118">
        <f t="shared" si="1767"/>
        <v>13441</v>
      </c>
      <c r="N2755" s="23">
        <v>13784</v>
      </c>
      <c r="O2755" s="119">
        <f t="shared" si="1769"/>
        <v>343</v>
      </c>
      <c r="Q2755" s="50" t="s">
        <v>96</v>
      </c>
      <c r="R2755" s="23">
        <v>13784</v>
      </c>
      <c r="S2755" s="132">
        <v>14067</v>
      </c>
      <c r="T2755" s="132">
        <f>S2755-R2755</f>
        <v>283</v>
      </c>
      <c r="V2755" s="50" t="s">
        <v>96</v>
      </c>
      <c r="W2755" s="132">
        <v>14067</v>
      </c>
      <c r="X2755" s="132">
        <v>14251</v>
      </c>
      <c r="Y2755" s="132">
        <f>X2755-W2755</f>
        <v>184</v>
      </c>
      <c r="AA2755" s="50" t="s">
        <v>96</v>
      </c>
      <c r="AB2755" s="132">
        <v>14251</v>
      </c>
      <c r="AC2755" s="132">
        <v>14417</v>
      </c>
      <c r="AD2755" s="132">
        <f>AC2755-AB2755</f>
        <v>166</v>
      </c>
    </row>
    <row r="2756" spans="2:51" x14ac:dyDescent="0.35">
      <c r="B2756" s="50" t="s">
        <v>108</v>
      </c>
      <c r="C2756" s="23">
        <v>3625</v>
      </c>
      <c r="D2756" s="23">
        <v>3625</v>
      </c>
      <c r="E2756" s="119">
        <f t="shared" si="1777"/>
        <v>0</v>
      </c>
      <c r="G2756" s="50" t="s">
        <v>108</v>
      </c>
      <c r="H2756" s="118">
        <f t="shared" si="1764"/>
        <v>3625</v>
      </c>
      <c r="I2756" s="23">
        <v>3625</v>
      </c>
      <c r="J2756" s="119">
        <f t="shared" si="1778"/>
        <v>0</v>
      </c>
      <c r="L2756" s="50" t="s">
        <v>88</v>
      </c>
      <c r="M2756" s="118">
        <f t="shared" si="1767"/>
        <v>0</v>
      </c>
      <c r="N2756" s="23">
        <v>0</v>
      </c>
      <c r="O2756" s="119">
        <f t="shared" si="1769"/>
        <v>0</v>
      </c>
      <c r="Q2756" s="50" t="s">
        <v>88</v>
      </c>
      <c r="R2756" s="23">
        <v>0</v>
      </c>
      <c r="S2756" s="119">
        <v>0</v>
      </c>
      <c r="T2756" s="119">
        <f t="shared" ref="T2756:T2760" si="1782">S2756-R2756</f>
        <v>0</v>
      </c>
      <c r="V2756" s="50" t="s">
        <v>88</v>
      </c>
      <c r="W2756" s="119">
        <v>0</v>
      </c>
      <c r="X2756" s="119">
        <v>0</v>
      </c>
      <c r="Y2756" s="119">
        <f t="shared" ref="Y2756:Y2760" si="1783">X2756-W2756</f>
        <v>0</v>
      </c>
      <c r="AA2756" s="50" t="s">
        <v>88</v>
      </c>
      <c r="AB2756" s="119">
        <v>0</v>
      </c>
      <c r="AC2756" s="119">
        <v>0</v>
      </c>
      <c r="AD2756" s="119">
        <f t="shared" ref="AD2756:AD2760" si="1784">AC2756-AB2756</f>
        <v>0</v>
      </c>
    </row>
    <row r="2757" spans="2:51" x14ac:dyDescent="0.35">
      <c r="B2757" s="50" t="s">
        <v>89</v>
      </c>
      <c r="C2757" s="23">
        <v>828176</v>
      </c>
      <c r="D2757" s="23">
        <v>828579</v>
      </c>
      <c r="E2757" s="119">
        <f t="shared" si="1777"/>
        <v>403</v>
      </c>
      <c r="G2757" s="50" t="s">
        <v>89</v>
      </c>
      <c r="H2757" s="118">
        <f t="shared" si="1764"/>
        <v>828579</v>
      </c>
      <c r="I2757" s="23">
        <v>829056</v>
      </c>
      <c r="J2757" s="119">
        <f t="shared" si="1778"/>
        <v>477</v>
      </c>
      <c r="L2757" s="50" t="s">
        <v>108</v>
      </c>
      <c r="M2757" s="118">
        <f t="shared" si="1767"/>
        <v>3625</v>
      </c>
      <c r="N2757" s="23">
        <v>3625</v>
      </c>
      <c r="O2757" s="119">
        <f t="shared" si="1769"/>
        <v>0</v>
      </c>
      <c r="Q2757" s="50" t="s">
        <v>108</v>
      </c>
      <c r="R2757" s="23">
        <v>3625</v>
      </c>
      <c r="S2757" s="119">
        <v>3627</v>
      </c>
      <c r="T2757" s="119">
        <f t="shared" si="1782"/>
        <v>2</v>
      </c>
      <c r="V2757" s="50" t="s">
        <v>108</v>
      </c>
      <c r="W2757" s="119">
        <v>3627</v>
      </c>
      <c r="X2757" s="119">
        <v>3628</v>
      </c>
      <c r="Y2757" s="119">
        <f t="shared" si="1783"/>
        <v>1</v>
      </c>
      <c r="AA2757" s="50" t="s">
        <v>108</v>
      </c>
      <c r="AB2757" s="119">
        <v>3628</v>
      </c>
      <c r="AC2757" s="119">
        <v>3629</v>
      </c>
      <c r="AD2757" s="119">
        <f t="shared" si="1784"/>
        <v>1</v>
      </c>
    </row>
    <row r="2758" spans="2:51" x14ac:dyDescent="0.35">
      <c r="B2758" s="50" t="s">
        <v>90</v>
      </c>
      <c r="C2758" s="23">
        <v>431331</v>
      </c>
      <c r="D2758" s="23">
        <v>431331</v>
      </c>
      <c r="E2758" s="119">
        <f t="shared" si="1777"/>
        <v>0</v>
      </c>
      <c r="G2758" s="50" t="s">
        <v>90</v>
      </c>
      <c r="H2758" s="118">
        <f t="shared" si="1764"/>
        <v>431331</v>
      </c>
      <c r="I2758" s="23">
        <v>431331</v>
      </c>
      <c r="J2758" s="119">
        <f t="shared" si="1778"/>
        <v>0</v>
      </c>
      <c r="L2758" s="50" t="s">
        <v>89</v>
      </c>
      <c r="M2758" s="118">
        <f t="shared" si="1767"/>
        <v>829056</v>
      </c>
      <c r="N2758" s="23">
        <v>829497</v>
      </c>
      <c r="O2758" s="119">
        <f t="shared" si="1769"/>
        <v>441</v>
      </c>
      <c r="Q2758" s="50" t="s">
        <v>89</v>
      </c>
      <c r="R2758" s="23">
        <v>829497</v>
      </c>
      <c r="S2758" s="119">
        <v>829863</v>
      </c>
      <c r="T2758" s="119">
        <f t="shared" si="1782"/>
        <v>366</v>
      </c>
      <c r="V2758" s="50" t="s">
        <v>89</v>
      </c>
      <c r="W2758" s="119">
        <v>829863</v>
      </c>
      <c r="X2758" s="119">
        <v>830199</v>
      </c>
      <c r="Y2758" s="119">
        <f t="shared" si="1783"/>
        <v>336</v>
      </c>
      <c r="AA2758" s="50" t="s">
        <v>89</v>
      </c>
      <c r="AB2758" s="119">
        <v>830199</v>
      </c>
      <c r="AC2758" s="119">
        <v>830554</v>
      </c>
      <c r="AD2758" s="119">
        <f t="shared" si="1784"/>
        <v>355</v>
      </c>
    </row>
    <row r="2759" spans="2:51" x14ac:dyDescent="0.35">
      <c r="B2759" s="50" t="s">
        <v>91</v>
      </c>
      <c r="C2759" s="23">
        <v>1636484</v>
      </c>
      <c r="D2759" s="23">
        <v>1638299</v>
      </c>
      <c r="E2759" s="119">
        <f t="shared" si="1777"/>
        <v>1815</v>
      </c>
      <c r="G2759" s="50" t="s">
        <v>91</v>
      </c>
      <c r="H2759" s="118">
        <f t="shared" si="1764"/>
        <v>1638299</v>
      </c>
      <c r="I2759" s="23">
        <v>1639758</v>
      </c>
      <c r="J2759" s="119">
        <f t="shared" si="1778"/>
        <v>1459</v>
      </c>
      <c r="L2759" s="50" t="s">
        <v>90</v>
      </c>
      <c r="M2759" s="118">
        <f t="shared" si="1767"/>
        <v>431331</v>
      </c>
      <c r="N2759" s="23">
        <v>431331</v>
      </c>
      <c r="O2759" s="119">
        <f t="shared" si="1769"/>
        <v>0</v>
      </c>
      <c r="Q2759" s="50" t="s">
        <v>90</v>
      </c>
      <c r="R2759" s="23">
        <v>431331</v>
      </c>
      <c r="S2759" s="132">
        <v>431331</v>
      </c>
      <c r="T2759" s="119">
        <f t="shared" si="1782"/>
        <v>0</v>
      </c>
      <c r="V2759" s="50" t="s">
        <v>90</v>
      </c>
      <c r="W2759" s="132">
        <v>431331</v>
      </c>
      <c r="X2759" s="132">
        <v>431331</v>
      </c>
      <c r="Y2759" s="119">
        <f t="shared" si="1783"/>
        <v>0</v>
      </c>
      <c r="AA2759" s="50" t="s">
        <v>90</v>
      </c>
      <c r="AB2759" s="132">
        <v>431331</v>
      </c>
      <c r="AC2759" s="132">
        <v>431331</v>
      </c>
      <c r="AD2759" s="119">
        <f t="shared" si="1784"/>
        <v>0</v>
      </c>
    </row>
    <row r="2760" spans="2:51" x14ac:dyDescent="0.35">
      <c r="B2760" s="50" t="s">
        <v>94</v>
      </c>
      <c r="C2760" s="23"/>
      <c r="D2760" s="23"/>
      <c r="E2760" s="119">
        <f t="shared" si="1777"/>
        <v>0</v>
      </c>
      <c r="G2760" s="50" t="s">
        <v>94</v>
      </c>
      <c r="H2760" s="118">
        <f t="shared" si="1764"/>
        <v>0</v>
      </c>
      <c r="I2760" s="23"/>
      <c r="J2760" s="119">
        <f t="shared" si="1778"/>
        <v>0</v>
      </c>
      <c r="L2760" s="50" t="s">
        <v>91</v>
      </c>
      <c r="M2760" s="118">
        <f t="shared" si="1767"/>
        <v>1639758</v>
      </c>
      <c r="N2760" s="23">
        <v>1641110</v>
      </c>
      <c r="O2760" s="119">
        <f t="shared" si="1769"/>
        <v>1352</v>
      </c>
      <c r="Q2760" s="50" t="s">
        <v>91</v>
      </c>
      <c r="R2760" s="23">
        <v>1641110</v>
      </c>
      <c r="S2760" s="132">
        <v>1642538</v>
      </c>
      <c r="T2760" s="132">
        <f t="shared" si="1782"/>
        <v>1428</v>
      </c>
      <c r="V2760" s="50" t="s">
        <v>91</v>
      </c>
      <c r="W2760" s="132">
        <v>1642538</v>
      </c>
      <c r="X2760" s="132">
        <v>1643496</v>
      </c>
      <c r="Y2760" s="132">
        <f t="shared" si="1783"/>
        <v>958</v>
      </c>
      <c r="AA2760" s="50" t="s">
        <v>91</v>
      </c>
      <c r="AB2760" s="132">
        <v>1643496</v>
      </c>
      <c r="AC2760" s="132">
        <v>1644435</v>
      </c>
      <c r="AD2760" s="132">
        <f t="shared" si="1784"/>
        <v>939</v>
      </c>
    </row>
    <row r="2761" spans="2:51" x14ac:dyDescent="0.35">
      <c r="B2761" s="50" t="s">
        <v>97</v>
      </c>
      <c r="C2761" s="23">
        <v>703958</v>
      </c>
      <c r="D2761" s="23">
        <v>704269</v>
      </c>
      <c r="E2761" s="119">
        <v>311</v>
      </c>
      <c r="G2761" s="50" t="s">
        <v>97</v>
      </c>
      <c r="H2761" s="118">
        <f t="shared" si="1764"/>
        <v>704269</v>
      </c>
      <c r="I2761" s="23">
        <v>704598</v>
      </c>
      <c r="J2761" s="119">
        <v>329</v>
      </c>
      <c r="L2761" s="50" t="s">
        <v>94</v>
      </c>
      <c r="M2761" s="118">
        <f t="shared" si="1767"/>
        <v>0</v>
      </c>
      <c r="N2761" s="23">
        <v>0</v>
      </c>
      <c r="O2761" s="119">
        <f t="shared" si="1769"/>
        <v>0</v>
      </c>
      <c r="Q2761" s="50" t="s">
        <v>94</v>
      </c>
      <c r="R2761" s="23">
        <v>0</v>
      </c>
      <c r="S2761" s="119"/>
      <c r="T2761" s="119">
        <f>SUM(T2754:T2760)</f>
        <v>2079</v>
      </c>
      <c r="V2761" s="50" t="s">
        <v>94</v>
      </c>
      <c r="W2761" s="119"/>
      <c r="X2761" s="119"/>
      <c r="Y2761" s="119">
        <f>SUM(Y2754:Y2760)</f>
        <v>1479</v>
      </c>
      <c r="AA2761" s="50" t="s">
        <v>94</v>
      </c>
      <c r="AB2761" s="119"/>
      <c r="AC2761" s="119"/>
      <c r="AD2761" s="119">
        <f>SUM(AD2754:AD2760)</f>
        <v>1461</v>
      </c>
    </row>
    <row r="2762" spans="2:51" x14ac:dyDescent="0.35">
      <c r="B2762" s="29" t="s">
        <v>130</v>
      </c>
      <c r="C2762" s="23"/>
      <c r="D2762" s="23"/>
      <c r="E2762" s="119">
        <f t="shared" si="1777"/>
        <v>0</v>
      </c>
      <c r="G2762" s="29" t="s">
        <v>130</v>
      </c>
      <c r="H2762" s="118">
        <f t="shared" si="1764"/>
        <v>0</v>
      </c>
      <c r="I2762" s="23"/>
      <c r="J2762" s="119">
        <f t="shared" ref="J2762" si="1785">I2762-H2762</f>
        <v>0</v>
      </c>
      <c r="L2762" s="50" t="s">
        <v>97</v>
      </c>
      <c r="M2762" s="118">
        <f t="shared" si="1767"/>
        <v>704598</v>
      </c>
      <c r="N2762" s="23">
        <v>704912</v>
      </c>
      <c r="O2762" s="119">
        <f t="shared" si="1769"/>
        <v>314</v>
      </c>
      <c r="Q2762" s="50" t="s">
        <v>97</v>
      </c>
      <c r="R2762" s="23">
        <v>704912</v>
      </c>
      <c r="S2762" s="132">
        <v>705227</v>
      </c>
      <c r="T2762" s="119">
        <f>S2762-R2762</f>
        <v>315</v>
      </c>
      <c r="V2762" s="50" t="s">
        <v>97</v>
      </c>
      <c r="W2762" s="132">
        <v>705227</v>
      </c>
      <c r="X2762" s="132">
        <v>705475</v>
      </c>
      <c r="Y2762" s="119">
        <f>X2762-W2762</f>
        <v>248</v>
      </c>
      <c r="AA2762" s="50" t="s">
        <v>97</v>
      </c>
      <c r="AB2762" s="132">
        <v>705475</v>
      </c>
      <c r="AC2762" s="132">
        <v>705798</v>
      </c>
      <c r="AD2762" s="119">
        <f>AC2762-AB2762</f>
        <v>323</v>
      </c>
    </row>
    <row r="2763" spans="2:51" x14ac:dyDescent="0.35">
      <c r="G2763" s="29"/>
      <c r="H2763" s="23"/>
      <c r="L2763" s="29" t="s">
        <v>130</v>
      </c>
      <c r="M2763" s="118">
        <f t="shared" si="1767"/>
        <v>0</v>
      </c>
      <c r="N2763" s="23">
        <v>0</v>
      </c>
      <c r="O2763" s="119">
        <f>N2763-M2763</f>
        <v>0</v>
      </c>
      <c r="Q2763" s="29" t="s">
        <v>130</v>
      </c>
      <c r="R2763" s="23">
        <v>0</v>
      </c>
      <c r="S2763" s="133"/>
      <c r="T2763" s="121">
        <f>T2762+T2761+T2753+T2744+T2743+T2742+T2741+T2740</f>
        <v>7809</v>
      </c>
      <c r="V2763" s="29" t="s">
        <v>130</v>
      </c>
      <c r="W2763" s="132"/>
      <c r="X2763" s="133"/>
      <c r="Y2763" s="121">
        <f>Y2762+Y2761+Y2753+Y2744+Y2743+Y2742+Y2741+Y2740</f>
        <v>6776</v>
      </c>
      <c r="AA2763" s="29" t="s">
        <v>130</v>
      </c>
      <c r="AB2763" s="132"/>
      <c r="AC2763" s="133"/>
      <c r="AD2763" s="121">
        <f>AD2762+AD2761+AD2753+AD2744+AD2743+AD2742+AD2741+AD2740</f>
        <v>4543</v>
      </c>
    </row>
    <row r="2764" spans="2:51" x14ac:dyDescent="0.35">
      <c r="Q2764" s="21"/>
      <c r="R2764" s="23"/>
      <c r="S2764" s="123"/>
      <c r="T2764" s="124">
        <f>T2763-T2746+471</f>
        <v>6290</v>
      </c>
      <c r="V2764" s="21"/>
      <c r="W2764" s="23"/>
      <c r="X2764" s="123"/>
      <c r="Y2764" s="124">
        <f>Y2763-Y2746+471</f>
        <v>7067</v>
      </c>
      <c r="AA2764" s="21"/>
      <c r="AB2764" s="133"/>
      <c r="AC2764" s="123"/>
      <c r="AD2764" s="124">
        <f>AD2763-AD2746+471</f>
        <v>4074</v>
      </c>
    </row>
    <row r="2765" spans="2:51" x14ac:dyDescent="0.35">
      <c r="AB2765" s="123"/>
    </row>
    <row r="2766" spans="2:51" x14ac:dyDescent="0.35">
      <c r="B2766" s="117" t="s">
        <v>114</v>
      </c>
      <c r="C2766" s="292" t="s">
        <v>2290</v>
      </c>
      <c r="D2766" s="293"/>
      <c r="E2766" s="294"/>
      <c r="G2766" s="117" t="s">
        <v>114</v>
      </c>
      <c r="H2766" s="292" t="s">
        <v>2292</v>
      </c>
      <c r="I2766" s="293"/>
      <c r="J2766" s="294"/>
      <c r="L2766" s="117" t="s">
        <v>114</v>
      </c>
      <c r="M2766" s="292" t="s">
        <v>2293</v>
      </c>
      <c r="N2766" s="293"/>
      <c r="O2766" s="294"/>
      <c r="P2766" s="21"/>
      <c r="Q2766" s="117" t="s">
        <v>114</v>
      </c>
      <c r="R2766" s="292" t="s">
        <v>2294</v>
      </c>
      <c r="S2766" s="293"/>
      <c r="T2766" s="294"/>
      <c r="U2766" s="21"/>
      <c r="V2766" s="117" t="s">
        <v>114</v>
      </c>
      <c r="W2766" s="292" t="s">
        <v>2295</v>
      </c>
      <c r="X2766" s="293"/>
      <c r="Y2766" s="294"/>
      <c r="Z2766" s="21"/>
      <c r="AA2766" s="117" t="s">
        <v>114</v>
      </c>
      <c r="AB2766" s="292" t="s">
        <v>2296</v>
      </c>
      <c r="AC2766" s="293"/>
      <c r="AD2766" s="294"/>
      <c r="AU2766" s="21"/>
      <c r="AY2766"/>
    </row>
    <row r="2767" spans="2:51" x14ac:dyDescent="0.35">
      <c r="B2767" s="50"/>
      <c r="C2767" s="118" t="s">
        <v>81</v>
      </c>
      <c r="D2767" s="118" t="s">
        <v>82</v>
      </c>
      <c r="E2767" s="118" t="s">
        <v>95</v>
      </c>
      <c r="G2767" s="50"/>
      <c r="H2767" s="118" t="s">
        <v>81</v>
      </c>
      <c r="I2767" s="118" t="s">
        <v>82</v>
      </c>
      <c r="J2767" s="118" t="s">
        <v>95</v>
      </c>
      <c r="L2767" s="50"/>
      <c r="M2767" s="118" t="s">
        <v>81</v>
      </c>
      <c r="N2767" s="118" t="s">
        <v>82</v>
      </c>
      <c r="O2767" s="118" t="s">
        <v>95</v>
      </c>
      <c r="P2767" s="21"/>
      <c r="Q2767" s="50"/>
      <c r="R2767" s="118" t="s">
        <v>81</v>
      </c>
      <c r="S2767" s="118" t="s">
        <v>82</v>
      </c>
      <c r="T2767" s="118" t="s">
        <v>95</v>
      </c>
      <c r="U2767" s="21"/>
      <c r="V2767" s="50"/>
      <c r="W2767" s="118" t="s">
        <v>81</v>
      </c>
      <c r="X2767" s="118" t="s">
        <v>82</v>
      </c>
      <c r="Y2767" s="118" t="s">
        <v>95</v>
      </c>
      <c r="Z2767" s="21"/>
      <c r="AA2767" s="50"/>
      <c r="AB2767" s="118" t="s">
        <v>81</v>
      </c>
      <c r="AC2767" s="118" t="s">
        <v>82</v>
      </c>
      <c r="AD2767" s="118" t="s">
        <v>95</v>
      </c>
      <c r="AU2767" s="21"/>
      <c r="AY2767"/>
    </row>
    <row r="2768" spans="2:51" x14ac:dyDescent="0.35">
      <c r="B2768" s="50" t="s">
        <v>92</v>
      </c>
      <c r="C2768" s="144">
        <v>567728</v>
      </c>
      <c r="D2768" s="23">
        <v>567818</v>
      </c>
      <c r="E2768" s="119">
        <f>(D2768-C2768)*10</f>
        <v>900</v>
      </c>
      <c r="G2768" s="50" t="s">
        <v>92</v>
      </c>
      <c r="H2768" s="23">
        <f>D2768</f>
        <v>567818</v>
      </c>
      <c r="I2768" s="23">
        <v>567997</v>
      </c>
      <c r="J2768" s="119">
        <f>(I2768-H2768)*10</f>
        <v>1790</v>
      </c>
      <c r="L2768" s="50" t="s">
        <v>92</v>
      </c>
      <c r="M2768" s="23">
        <v>567997</v>
      </c>
      <c r="N2768" s="23">
        <v>568150</v>
      </c>
      <c r="O2768" s="119">
        <v>1530</v>
      </c>
      <c r="P2768" s="21"/>
      <c r="Q2768" s="50" t="s">
        <v>92</v>
      </c>
      <c r="R2768" s="23">
        <v>568150</v>
      </c>
      <c r="S2768" s="23">
        <v>568212</v>
      </c>
      <c r="T2768" s="119">
        <v>620</v>
      </c>
      <c r="U2768" s="21"/>
      <c r="V2768" s="50" t="s">
        <v>92</v>
      </c>
      <c r="W2768" s="23">
        <v>568212</v>
      </c>
      <c r="X2768" s="23">
        <v>568279</v>
      </c>
      <c r="Y2768" s="119">
        <v>670</v>
      </c>
      <c r="Z2768" s="21"/>
      <c r="AA2768" s="50" t="s">
        <v>92</v>
      </c>
      <c r="AB2768" s="23">
        <v>568279</v>
      </c>
      <c r="AC2768" s="23">
        <v>568356</v>
      </c>
      <c r="AD2768" s="119">
        <v>770</v>
      </c>
      <c r="AU2768" s="21"/>
      <c r="AY2768"/>
    </row>
    <row r="2769" spans="2:51" x14ac:dyDescent="0.35">
      <c r="B2769" s="50" t="s">
        <v>6</v>
      </c>
      <c r="C2769" s="23">
        <v>481912</v>
      </c>
      <c r="D2769" s="23">
        <v>482132</v>
      </c>
      <c r="E2769" s="119">
        <f>D2769-C2769</f>
        <v>220</v>
      </c>
      <c r="G2769" s="50" t="s">
        <v>6</v>
      </c>
      <c r="H2769" s="23">
        <f>D2769</f>
        <v>482132</v>
      </c>
      <c r="I2769" s="23">
        <v>482348</v>
      </c>
      <c r="J2769" s="119">
        <f>I2769-H2769</f>
        <v>216</v>
      </c>
      <c r="L2769" s="50" t="s">
        <v>6</v>
      </c>
      <c r="M2769" s="23">
        <v>482348</v>
      </c>
      <c r="N2769" s="23">
        <v>482817</v>
      </c>
      <c r="O2769" s="119">
        <v>469</v>
      </c>
      <c r="P2769" s="21"/>
      <c r="Q2769" s="50" t="s">
        <v>6</v>
      </c>
      <c r="R2769" s="23">
        <v>482817</v>
      </c>
      <c r="S2769" s="23">
        <v>483268</v>
      </c>
      <c r="T2769" s="119">
        <v>451</v>
      </c>
      <c r="U2769" s="21"/>
      <c r="V2769" s="50" t="s">
        <v>6</v>
      </c>
      <c r="W2769" s="23">
        <v>483268</v>
      </c>
      <c r="X2769" s="23">
        <v>483472</v>
      </c>
      <c r="Y2769" s="119">
        <v>204</v>
      </c>
      <c r="Z2769" s="21"/>
      <c r="AA2769" s="50" t="s">
        <v>6</v>
      </c>
      <c r="AB2769" s="23">
        <v>483472</v>
      </c>
      <c r="AC2769" s="23">
        <v>484472</v>
      </c>
      <c r="AD2769" s="119">
        <v>1000</v>
      </c>
      <c r="AU2769" s="21"/>
      <c r="AY2769"/>
    </row>
    <row r="2770" spans="2:51" x14ac:dyDescent="0.35">
      <c r="B2770" s="50" t="s">
        <v>103</v>
      </c>
      <c r="C2770" s="23">
        <v>409594</v>
      </c>
      <c r="D2770" s="23">
        <v>410272</v>
      </c>
      <c r="E2770" s="119">
        <f>D2770-C2770</f>
        <v>678</v>
      </c>
      <c r="G2770" s="50" t="s">
        <v>103</v>
      </c>
      <c r="H2770" s="23">
        <f t="shared" ref="H2770:H2792" si="1786">D2770</f>
        <v>410272</v>
      </c>
      <c r="I2770" s="23">
        <v>410855</v>
      </c>
      <c r="J2770" s="119">
        <f>I2770-H2770</f>
        <v>583</v>
      </c>
      <c r="L2770" s="50" t="s">
        <v>103</v>
      </c>
      <c r="M2770" s="23">
        <v>410855</v>
      </c>
      <c r="N2770" s="23">
        <v>411550</v>
      </c>
      <c r="O2770" s="119">
        <v>695</v>
      </c>
      <c r="P2770" s="21"/>
      <c r="Q2770" s="50" t="s">
        <v>103</v>
      </c>
      <c r="R2770" s="23">
        <v>411550</v>
      </c>
      <c r="S2770" s="23">
        <v>412202</v>
      </c>
      <c r="T2770" s="119">
        <v>652</v>
      </c>
      <c r="U2770" s="21"/>
      <c r="V2770" s="50" t="s">
        <v>103</v>
      </c>
      <c r="W2770" s="23">
        <v>412202</v>
      </c>
      <c r="X2770" s="23">
        <v>412583</v>
      </c>
      <c r="Y2770" s="119">
        <v>381</v>
      </c>
      <c r="Z2770" s="21"/>
      <c r="AA2770" s="50" t="s">
        <v>103</v>
      </c>
      <c r="AB2770" s="23">
        <v>412583</v>
      </c>
      <c r="AC2770" s="23">
        <v>413226</v>
      </c>
      <c r="AD2770" s="119">
        <v>643</v>
      </c>
      <c r="AU2770" s="21"/>
      <c r="AY2770"/>
    </row>
    <row r="2771" spans="2:51" x14ac:dyDescent="0.35">
      <c r="B2771" s="28" t="s">
        <v>100</v>
      </c>
      <c r="C2771" s="23">
        <v>274681</v>
      </c>
      <c r="D2771" s="23">
        <v>274971</v>
      </c>
      <c r="E2771" s="119">
        <f>D2771-C2771</f>
        <v>290</v>
      </c>
      <c r="G2771" s="28" t="s">
        <v>100</v>
      </c>
      <c r="H2771" s="23">
        <f t="shared" si="1786"/>
        <v>274971</v>
      </c>
      <c r="I2771" s="23">
        <v>275241</v>
      </c>
      <c r="J2771" s="119">
        <f>I2771-H2771</f>
        <v>270</v>
      </c>
      <c r="L2771" s="28" t="s">
        <v>100</v>
      </c>
      <c r="M2771" s="23">
        <v>275241</v>
      </c>
      <c r="N2771" s="23">
        <v>275526</v>
      </c>
      <c r="O2771" s="119">
        <v>285</v>
      </c>
      <c r="P2771" s="21"/>
      <c r="Q2771" s="28" t="s">
        <v>100</v>
      </c>
      <c r="R2771" s="23">
        <v>275526</v>
      </c>
      <c r="S2771" s="23">
        <v>275806</v>
      </c>
      <c r="T2771" s="119">
        <v>280</v>
      </c>
      <c r="U2771" s="21"/>
      <c r="V2771" s="28" t="s">
        <v>100</v>
      </c>
      <c r="W2771" s="23">
        <v>275806</v>
      </c>
      <c r="X2771" s="23">
        <v>276046</v>
      </c>
      <c r="Y2771" s="119">
        <v>240</v>
      </c>
      <c r="Z2771" s="21"/>
      <c r="AA2771" s="28" t="s">
        <v>100</v>
      </c>
      <c r="AB2771" s="23">
        <v>276046</v>
      </c>
      <c r="AC2771" s="23">
        <v>276283</v>
      </c>
      <c r="AD2771" s="119">
        <v>237</v>
      </c>
      <c r="AU2771" s="21"/>
      <c r="AY2771"/>
    </row>
    <row r="2772" spans="2:51" x14ac:dyDescent="0.35">
      <c r="B2772" s="28" t="s">
        <v>1176</v>
      </c>
      <c r="C2772" s="23">
        <v>516</v>
      </c>
      <c r="D2772" s="23">
        <v>516</v>
      </c>
      <c r="E2772" s="119">
        <f>D2772-C2772</f>
        <v>0</v>
      </c>
      <c r="G2772" s="28" t="s">
        <v>1176</v>
      </c>
      <c r="H2772" s="23">
        <f t="shared" si="1786"/>
        <v>516</v>
      </c>
      <c r="I2772" s="23">
        <v>516</v>
      </c>
      <c r="J2772" s="119">
        <f>I2772-H2772</f>
        <v>0</v>
      </c>
      <c r="L2772" s="28" t="s">
        <v>1176</v>
      </c>
      <c r="M2772" s="23">
        <v>516</v>
      </c>
      <c r="N2772" s="23">
        <v>516</v>
      </c>
      <c r="O2772" s="119">
        <v>0</v>
      </c>
      <c r="P2772" s="21"/>
      <c r="Q2772" s="28" t="s">
        <v>1176</v>
      </c>
      <c r="R2772" s="23">
        <v>516</v>
      </c>
      <c r="S2772" s="23">
        <v>516</v>
      </c>
      <c r="T2772" s="119">
        <v>0</v>
      </c>
      <c r="U2772" s="21"/>
      <c r="V2772" s="28" t="s">
        <v>1176</v>
      </c>
      <c r="W2772" s="23">
        <v>516</v>
      </c>
      <c r="X2772" s="23">
        <v>516</v>
      </c>
      <c r="Y2772" s="119">
        <v>0</v>
      </c>
      <c r="Z2772" s="21"/>
      <c r="AA2772" s="28" t="s">
        <v>1176</v>
      </c>
      <c r="AB2772" s="23">
        <v>516</v>
      </c>
      <c r="AC2772" s="23">
        <v>516</v>
      </c>
      <c r="AD2772" s="119">
        <v>0</v>
      </c>
      <c r="AU2772" s="21"/>
      <c r="AY2772"/>
    </row>
    <row r="2773" spans="2:51" x14ac:dyDescent="0.35">
      <c r="B2773" s="28" t="s">
        <v>1179</v>
      </c>
      <c r="C2773" s="23">
        <v>0</v>
      </c>
      <c r="D2773" s="23">
        <v>0</v>
      </c>
      <c r="E2773" s="119">
        <f>D2773-C2773</f>
        <v>0</v>
      </c>
      <c r="G2773" s="28" t="s">
        <v>1179</v>
      </c>
      <c r="H2773" s="23">
        <f t="shared" si="1786"/>
        <v>0</v>
      </c>
      <c r="I2773" s="23">
        <v>0</v>
      </c>
      <c r="J2773" s="119">
        <f>I2773-H2773</f>
        <v>0</v>
      </c>
      <c r="L2773" s="28" t="s">
        <v>1179</v>
      </c>
      <c r="M2773" s="23">
        <v>0</v>
      </c>
      <c r="N2773" s="23">
        <v>0</v>
      </c>
      <c r="O2773" s="119">
        <v>0</v>
      </c>
      <c r="P2773" s="21"/>
      <c r="Q2773" s="28" t="s">
        <v>1179</v>
      </c>
      <c r="R2773" s="23">
        <v>0</v>
      </c>
      <c r="S2773" s="23">
        <v>0</v>
      </c>
      <c r="T2773" s="119">
        <v>0</v>
      </c>
      <c r="U2773" s="21"/>
      <c r="V2773" s="28" t="s">
        <v>1179</v>
      </c>
      <c r="W2773" s="23">
        <v>0</v>
      </c>
      <c r="X2773" s="23">
        <v>0</v>
      </c>
      <c r="Y2773" s="119">
        <v>0</v>
      </c>
      <c r="Z2773" s="21"/>
      <c r="AA2773" s="28" t="s">
        <v>1179</v>
      </c>
      <c r="AB2773" s="23">
        <v>0</v>
      </c>
      <c r="AC2773" s="23">
        <v>0</v>
      </c>
      <c r="AD2773" s="119">
        <v>0</v>
      </c>
      <c r="AU2773" s="21"/>
      <c r="AY2773"/>
    </row>
    <row r="2774" spans="2:51" x14ac:dyDescent="0.35">
      <c r="B2774" s="50" t="s">
        <v>3</v>
      </c>
      <c r="C2774" s="23">
        <v>445236</v>
      </c>
      <c r="D2774" s="23">
        <v>445436</v>
      </c>
      <c r="E2774" s="119">
        <f>(D2774-C2774)*10</f>
        <v>2000</v>
      </c>
      <c r="G2774" s="50" t="s">
        <v>3</v>
      </c>
      <c r="H2774" s="23">
        <f t="shared" si="1786"/>
        <v>445436</v>
      </c>
      <c r="I2774" s="23">
        <v>445590</v>
      </c>
      <c r="J2774" s="119">
        <f>(I2774-H2774)*10</f>
        <v>1540</v>
      </c>
      <c r="L2774" s="50" t="s">
        <v>3</v>
      </c>
      <c r="M2774" s="23">
        <v>445590</v>
      </c>
      <c r="N2774" s="23">
        <v>445755</v>
      </c>
      <c r="O2774" s="119">
        <v>1650</v>
      </c>
      <c r="P2774" s="21"/>
      <c r="Q2774" s="50" t="s">
        <v>3</v>
      </c>
      <c r="R2774" s="23">
        <v>445755</v>
      </c>
      <c r="S2774" s="23">
        <v>445894</v>
      </c>
      <c r="T2774" s="119">
        <v>1390</v>
      </c>
      <c r="U2774" s="21"/>
      <c r="V2774" s="50" t="s">
        <v>3</v>
      </c>
      <c r="W2774" s="23">
        <v>445894</v>
      </c>
      <c r="X2774" s="23">
        <v>446030</v>
      </c>
      <c r="Y2774" s="119">
        <v>1360</v>
      </c>
      <c r="Z2774" s="21"/>
      <c r="AA2774" s="50" t="s">
        <v>3</v>
      </c>
      <c r="AB2774" s="23">
        <v>446030</v>
      </c>
      <c r="AC2774" s="23">
        <v>446229</v>
      </c>
      <c r="AD2774" s="119">
        <v>1990</v>
      </c>
      <c r="AU2774" s="21"/>
      <c r="AY2774"/>
    </row>
    <row r="2775" spans="2:51" x14ac:dyDescent="0.35">
      <c r="B2775" s="50" t="s">
        <v>83</v>
      </c>
      <c r="C2775" s="23">
        <v>34856</v>
      </c>
      <c r="D2775" s="23">
        <v>34862</v>
      </c>
      <c r="E2775" s="119">
        <v>5</v>
      </c>
      <c r="G2775" s="50" t="s">
        <v>83</v>
      </c>
      <c r="H2775" s="23">
        <f t="shared" si="1786"/>
        <v>34862</v>
      </c>
      <c r="I2775" s="23">
        <v>34873</v>
      </c>
      <c r="J2775" s="119">
        <v>5</v>
      </c>
      <c r="L2775" s="50" t="s">
        <v>83</v>
      </c>
      <c r="M2775" s="23">
        <v>34873</v>
      </c>
      <c r="N2775" s="23">
        <v>34881</v>
      </c>
      <c r="O2775" s="119">
        <v>5</v>
      </c>
      <c r="P2775" s="21"/>
      <c r="Q2775" s="50" t="s">
        <v>83</v>
      </c>
      <c r="R2775" s="23">
        <v>34881</v>
      </c>
      <c r="S2775" s="23">
        <v>34890</v>
      </c>
      <c r="T2775" s="119">
        <v>9</v>
      </c>
      <c r="U2775" s="21"/>
      <c r="V2775" s="50" t="s">
        <v>83</v>
      </c>
      <c r="W2775" s="23">
        <v>34890</v>
      </c>
      <c r="X2775" s="23">
        <v>34896</v>
      </c>
      <c r="Y2775" s="119">
        <v>5</v>
      </c>
      <c r="Z2775" s="21"/>
      <c r="AA2775" s="50" t="s">
        <v>83</v>
      </c>
      <c r="AB2775" s="23">
        <v>34896</v>
      </c>
      <c r="AC2775" s="23">
        <v>34899</v>
      </c>
      <c r="AD2775" s="119">
        <v>5</v>
      </c>
      <c r="AU2775" s="21"/>
      <c r="AY2775"/>
    </row>
    <row r="2776" spans="2:51" x14ac:dyDescent="0.35">
      <c r="B2776" s="50" t="s">
        <v>84</v>
      </c>
      <c r="C2776" s="23">
        <v>69954</v>
      </c>
      <c r="D2776" s="23">
        <v>70028</v>
      </c>
      <c r="E2776" s="119">
        <f>D2776-C2776</f>
        <v>74</v>
      </c>
      <c r="G2776" s="50" t="s">
        <v>84</v>
      </c>
      <c r="H2776" s="23">
        <f t="shared" si="1786"/>
        <v>70028</v>
      </c>
      <c r="I2776" s="23">
        <v>70076</v>
      </c>
      <c r="J2776" s="119">
        <f>I2776-H2776</f>
        <v>48</v>
      </c>
      <c r="L2776" s="50" t="s">
        <v>84</v>
      </c>
      <c r="M2776" s="23">
        <v>70076</v>
      </c>
      <c r="N2776" s="23">
        <v>70081</v>
      </c>
      <c r="O2776" s="119">
        <v>5</v>
      </c>
      <c r="P2776" s="21"/>
      <c r="Q2776" s="50" t="s">
        <v>84</v>
      </c>
      <c r="R2776" s="23">
        <v>70081</v>
      </c>
      <c r="S2776" s="23">
        <v>70081</v>
      </c>
      <c r="T2776" s="119">
        <v>0</v>
      </c>
      <c r="U2776" s="21"/>
      <c r="V2776" s="50" t="s">
        <v>84</v>
      </c>
      <c r="W2776" s="23">
        <v>70081</v>
      </c>
      <c r="X2776" s="23">
        <v>70085</v>
      </c>
      <c r="Y2776" s="119">
        <v>4</v>
      </c>
      <c r="Z2776" s="21"/>
      <c r="AA2776" s="50" t="s">
        <v>84</v>
      </c>
      <c r="AB2776" s="23">
        <v>70085</v>
      </c>
      <c r="AC2776" s="23">
        <v>70085</v>
      </c>
      <c r="AD2776" s="119">
        <v>0</v>
      </c>
      <c r="AU2776" s="21"/>
      <c r="AY2776"/>
    </row>
    <row r="2777" spans="2:51" x14ac:dyDescent="0.35">
      <c r="B2777" s="50" t="s">
        <v>98</v>
      </c>
      <c r="C2777" s="23">
        <v>139852</v>
      </c>
      <c r="D2777" s="23">
        <v>139852</v>
      </c>
      <c r="E2777" s="119">
        <f>D2777-C2777</f>
        <v>0</v>
      </c>
      <c r="G2777" s="50" t="s">
        <v>98</v>
      </c>
      <c r="H2777" s="23">
        <f t="shared" si="1786"/>
        <v>139852</v>
      </c>
      <c r="I2777" s="23">
        <v>139852</v>
      </c>
      <c r="J2777" s="119">
        <f>I2777-H2777</f>
        <v>0</v>
      </c>
      <c r="L2777" s="50" t="s">
        <v>98</v>
      </c>
      <c r="M2777" s="23">
        <v>139852</v>
      </c>
      <c r="N2777" s="23">
        <v>139852</v>
      </c>
      <c r="O2777" s="119">
        <v>0</v>
      </c>
      <c r="P2777" s="21"/>
      <c r="Q2777" s="50" t="s">
        <v>98</v>
      </c>
      <c r="R2777" s="23">
        <v>139852</v>
      </c>
      <c r="S2777" s="23">
        <v>139852</v>
      </c>
      <c r="T2777" s="119">
        <v>0</v>
      </c>
      <c r="U2777" s="21"/>
      <c r="V2777" s="50" t="s">
        <v>98</v>
      </c>
      <c r="W2777" s="23">
        <v>139852</v>
      </c>
      <c r="X2777" s="23">
        <v>139852</v>
      </c>
      <c r="Y2777" s="119">
        <v>0</v>
      </c>
      <c r="Z2777" s="21"/>
      <c r="AA2777" s="50" t="s">
        <v>98</v>
      </c>
      <c r="AB2777" s="23">
        <v>139852</v>
      </c>
      <c r="AC2777" s="23">
        <v>139852</v>
      </c>
      <c r="AD2777" s="119">
        <v>0</v>
      </c>
      <c r="AU2777" s="21"/>
      <c r="AY2777"/>
    </row>
    <row r="2778" spans="2:51" x14ac:dyDescent="0.35">
      <c r="B2778" s="50" t="s">
        <v>85</v>
      </c>
      <c r="C2778" s="23">
        <v>1082</v>
      </c>
      <c r="D2778" s="23">
        <v>1082</v>
      </c>
      <c r="E2778" s="119">
        <f>D2778-C2778</f>
        <v>0</v>
      </c>
      <c r="G2778" s="50" t="s">
        <v>85</v>
      </c>
      <c r="H2778" s="23">
        <f t="shared" si="1786"/>
        <v>1082</v>
      </c>
      <c r="I2778" s="23">
        <v>1082</v>
      </c>
      <c r="J2778" s="119">
        <f>I2778-H2778</f>
        <v>0</v>
      </c>
      <c r="L2778" s="50" t="s">
        <v>85</v>
      </c>
      <c r="M2778" s="23">
        <v>1082</v>
      </c>
      <c r="N2778" s="23">
        <v>1082</v>
      </c>
      <c r="O2778" s="119">
        <v>0</v>
      </c>
      <c r="P2778" s="21"/>
      <c r="Q2778" s="50" t="s">
        <v>85</v>
      </c>
      <c r="R2778" s="23">
        <v>1082</v>
      </c>
      <c r="S2778" s="23">
        <v>1082</v>
      </c>
      <c r="T2778" s="119">
        <v>0</v>
      </c>
      <c r="U2778" s="21"/>
      <c r="V2778" s="50" t="s">
        <v>85</v>
      </c>
      <c r="W2778" s="23">
        <v>1082</v>
      </c>
      <c r="X2778" s="23">
        <v>1082</v>
      </c>
      <c r="Y2778" s="119">
        <v>0</v>
      </c>
      <c r="Z2778" s="21"/>
      <c r="AA2778" s="50" t="s">
        <v>85</v>
      </c>
      <c r="AB2778" s="23">
        <v>1082</v>
      </c>
      <c r="AC2778" s="23">
        <v>1082</v>
      </c>
      <c r="AD2778" s="119">
        <v>0</v>
      </c>
      <c r="AU2778" s="21"/>
      <c r="AY2778"/>
    </row>
    <row r="2779" spans="2:51" x14ac:dyDescent="0.35">
      <c r="B2779" s="50" t="s">
        <v>86</v>
      </c>
      <c r="C2779" s="23">
        <v>44739</v>
      </c>
      <c r="D2779" s="23">
        <v>44934</v>
      </c>
      <c r="E2779" s="119">
        <f>D2779-C2779</f>
        <v>195</v>
      </c>
      <c r="G2779" s="50" t="s">
        <v>86</v>
      </c>
      <c r="H2779" s="23">
        <f t="shared" si="1786"/>
        <v>44934</v>
      </c>
      <c r="I2779" s="23">
        <v>45162</v>
      </c>
      <c r="J2779" s="119">
        <f>I2779-H2779</f>
        <v>228</v>
      </c>
      <c r="L2779" s="50" t="s">
        <v>86</v>
      </c>
      <c r="M2779" s="23">
        <v>45162</v>
      </c>
      <c r="N2779" s="23">
        <v>45382</v>
      </c>
      <c r="O2779" s="119">
        <v>220</v>
      </c>
      <c r="P2779" s="21"/>
      <c r="Q2779" s="50" t="s">
        <v>86</v>
      </c>
      <c r="R2779" s="23">
        <v>45382</v>
      </c>
      <c r="S2779" s="23">
        <v>45638</v>
      </c>
      <c r="T2779" s="119">
        <v>256</v>
      </c>
      <c r="U2779" s="21"/>
      <c r="V2779" s="50" t="s">
        <v>86</v>
      </c>
      <c r="W2779" s="23">
        <v>45638</v>
      </c>
      <c r="X2779" s="23">
        <v>45896</v>
      </c>
      <c r="Y2779" s="119">
        <v>258</v>
      </c>
      <c r="Z2779" s="21"/>
      <c r="AA2779" s="50" t="s">
        <v>86</v>
      </c>
      <c r="AB2779" s="23">
        <v>45896</v>
      </c>
      <c r="AC2779" s="23">
        <v>46160</v>
      </c>
      <c r="AD2779" s="119">
        <v>264</v>
      </c>
      <c r="AU2779" s="21"/>
      <c r="AY2779"/>
    </row>
    <row r="2780" spans="2:51" x14ac:dyDescent="0.35">
      <c r="B2780" s="50" t="s">
        <v>2180</v>
      </c>
      <c r="C2780" s="23">
        <v>700</v>
      </c>
      <c r="D2780" s="23">
        <v>0</v>
      </c>
      <c r="E2780" s="132">
        <v>0</v>
      </c>
      <c r="G2780" s="50" t="s">
        <v>2180</v>
      </c>
      <c r="H2780" s="23">
        <v>0</v>
      </c>
      <c r="I2780" s="23">
        <v>0</v>
      </c>
      <c r="J2780" s="132">
        <v>0</v>
      </c>
      <c r="L2780" s="50" t="s">
        <v>2180</v>
      </c>
      <c r="M2780" s="23">
        <v>0</v>
      </c>
      <c r="N2780" s="23">
        <v>0</v>
      </c>
      <c r="O2780" s="132">
        <v>750</v>
      </c>
      <c r="P2780" s="21"/>
      <c r="Q2780" s="50" t="s">
        <v>2180</v>
      </c>
      <c r="R2780" s="23">
        <v>0</v>
      </c>
      <c r="S2780" s="23">
        <v>0</v>
      </c>
      <c r="T2780" s="132">
        <v>0</v>
      </c>
      <c r="U2780" s="21"/>
      <c r="V2780" s="50" t="s">
        <v>2180</v>
      </c>
      <c r="W2780" s="23">
        <v>0</v>
      </c>
      <c r="X2780" s="23">
        <v>0</v>
      </c>
      <c r="Y2780" s="132">
        <v>0</v>
      </c>
      <c r="Z2780" s="21"/>
      <c r="AA2780" s="50" t="s">
        <v>2180</v>
      </c>
      <c r="AB2780" s="23">
        <v>0</v>
      </c>
      <c r="AC2780" s="23">
        <v>0</v>
      </c>
      <c r="AD2780" s="132">
        <v>0</v>
      </c>
      <c r="AU2780" s="21"/>
      <c r="AY2780"/>
    </row>
    <row r="2781" spans="2:51" x14ac:dyDescent="0.35">
      <c r="B2781" s="50" t="s">
        <v>93</v>
      </c>
      <c r="C2781" s="40"/>
      <c r="D2781" s="40">
        <v>0</v>
      </c>
      <c r="E2781" s="132">
        <f>E2780+E2779+E2778+E2777+E2776+E2775+E2774</f>
        <v>2274</v>
      </c>
      <c r="G2781" s="50" t="s">
        <v>93</v>
      </c>
      <c r="H2781" s="23">
        <f t="shared" si="1786"/>
        <v>0</v>
      </c>
      <c r="I2781" s="40">
        <v>0</v>
      </c>
      <c r="J2781" s="132">
        <f>J2780+J2779+J2778+J2777+J2776+J2775+J2774</f>
        <v>1821</v>
      </c>
      <c r="L2781" s="50" t="s">
        <v>93</v>
      </c>
      <c r="M2781" s="23">
        <v>0</v>
      </c>
      <c r="N2781" s="40">
        <v>0</v>
      </c>
      <c r="O2781" s="132">
        <v>2630</v>
      </c>
      <c r="P2781" s="21"/>
      <c r="Q2781" s="50" t="s">
        <v>93</v>
      </c>
      <c r="R2781" s="23">
        <v>0</v>
      </c>
      <c r="S2781" s="40">
        <v>0</v>
      </c>
      <c r="T2781" s="132">
        <v>1655</v>
      </c>
      <c r="U2781" s="21"/>
      <c r="V2781" s="50" t="s">
        <v>93</v>
      </c>
      <c r="W2781" s="23">
        <v>0</v>
      </c>
      <c r="X2781" s="40">
        <v>0</v>
      </c>
      <c r="Y2781" s="132">
        <v>1627</v>
      </c>
      <c r="Z2781" s="21"/>
      <c r="AA2781" s="50" t="s">
        <v>93</v>
      </c>
      <c r="AB2781" s="23">
        <v>0</v>
      </c>
      <c r="AC2781" s="40">
        <v>0</v>
      </c>
      <c r="AD2781" s="132">
        <v>2259</v>
      </c>
      <c r="AU2781" s="21"/>
      <c r="AY2781"/>
    </row>
    <row r="2782" spans="2:51" x14ac:dyDescent="0.35">
      <c r="B2782" s="50" t="s">
        <v>87</v>
      </c>
      <c r="C2782" s="132">
        <v>1610118</v>
      </c>
      <c r="D2782" s="132">
        <v>1610118</v>
      </c>
      <c r="E2782" s="132">
        <f t="shared" ref="E2782:E2788" si="1787">D2782-C2782</f>
        <v>0</v>
      </c>
      <c r="G2782" s="50" t="s">
        <v>87</v>
      </c>
      <c r="H2782" s="23">
        <f t="shared" si="1786"/>
        <v>1610118</v>
      </c>
      <c r="I2782" s="132">
        <v>1610118</v>
      </c>
      <c r="J2782" s="132">
        <f t="shared" ref="J2782:J2788" si="1788">I2782-H2782</f>
        <v>0</v>
      </c>
      <c r="L2782" s="50" t="s">
        <v>87</v>
      </c>
      <c r="M2782" s="23">
        <v>1610118</v>
      </c>
      <c r="N2782" s="132">
        <v>1610118</v>
      </c>
      <c r="O2782" s="132">
        <v>0</v>
      </c>
      <c r="P2782" s="21"/>
      <c r="Q2782" s="50" t="s">
        <v>87</v>
      </c>
      <c r="R2782" s="23">
        <v>1610118</v>
      </c>
      <c r="S2782" s="132">
        <v>1610118</v>
      </c>
      <c r="T2782" s="132">
        <v>0</v>
      </c>
      <c r="U2782" s="21"/>
      <c r="V2782" s="50" t="s">
        <v>87</v>
      </c>
      <c r="W2782" s="23">
        <v>1610118</v>
      </c>
      <c r="X2782" s="132">
        <v>1610118</v>
      </c>
      <c r="Y2782" s="132">
        <v>0</v>
      </c>
      <c r="Z2782" s="21"/>
      <c r="AA2782" s="50" t="s">
        <v>87</v>
      </c>
      <c r="AB2782" s="23">
        <v>1610118</v>
      </c>
      <c r="AC2782" s="132">
        <v>1610118</v>
      </c>
      <c r="AD2782" s="132">
        <v>0</v>
      </c>
      <c r="AU2782" s="21"/>
      <c r="AY2782"/>
    </row>
    <row r="2783" spans="2:51" x14ac:dyDescent="0.35">
      <c r="B2783" s="50" t="s">
        <v>96</v>
      </c>
      <c r="C2783" s="132">
        <v>14417</v>
      </c>
      <c r="D2783" s="132">
        <v>14757</v>
      </c>
      <c r="E2783" s="132">
        <f t="shared" si="1787"/>
        <v>340</v>
      </c>
      <c r="G2783" s="50" t="s">
        <v>96</v>
      </c>
      <c r="H2783" s="23">
        <f t="shared" si="1786"/>
        <v>14757</v>
      </c>
      <c r="I2783" s="132">
        <v>15018</v>
      </c>
      <c r="J2783" s="132">
        <f t="shared" si="1788"/>
        <v>261</v>
      </c>
      <c r="L2783" s="50" t="s">
        <v>96</v>
      </c>
      <c r="M2783" s="23">
        <v>15018</v>
      </c>
      <c r="N2783" s="132">
        <v>15337</v>
      </c>
      <c r="O2783" s="132">
        <v>319</v>
      </c>
      <c r="P2783" s="21"/>
      <c r="Q2783" s="50" t="s">
        <v>96</v>
      </c>
      <c r="R2783" s="23">
        <v>15337</v>
      </c>
      <c r="S2783" s="132">
        <v>15592</v>
      </c>
      <c r="T2783" s="132">
        <v>255</v>
      </c>
      <c r="U2783" s="21"/>
      <c r="V2783" s="50" t="s">
        <v>96</v>
      </c>
      <c r="W2783" s="23">
        <v>15592</v>
      </c>
      <c r="X2783" s="132">
        <v>15872</v>
      </c>
      <c r="Y2783" s="132">
        <v>280</v>
      </c>
      <c r="Z2783" s="21"/>
      <c r="AA2783" s="50" t="s">
        <v>96</v>
      </c>
      <c r="AB2783" s="23">
        <v>15872</v>
      </c>
      <c r="AC2783" s="132">
        <v>16115</v>
      </c>
      <c r="AD2783" s="132">
        <v>243</v>
      </c>
      <c r="AU2783" s="21"/>
      <c r="AY2783"/>
    </row>
    <row r="2784" spans="2:51" x14ac:dyDescent="0.35">
      <c r="B2784" s="50" t="s">
        <v>88</v>
      </c>
      <c r="C2784" s="119">
        <v>0</v>
      </c>
      <c r="D2784" s="119">
        <v>0</v>
      </c>
      <c r="E2784" s="119">
        <f t="shared" si="1787"/>
        <v>0</v>
      </c>
      <c r="G2784" s="50" t="s">
        <v>88</v>
      </c>
      <c r="H2784" s="23">
        <f t="shared" si="1786"/>
        <v>0</v>
      </c>
      <c r="I2784" s="119">
        <v>0</v>
      </c>
      <c r="J2784" s="119">
        <f t="shared" si="1788"/>
        <v>0</v>
      </c>
      <c r="L2784" s="50" t="s">
        <v>88</v>
      </c>
      <c r="M2784" s="23">
        <v>0</v>
      </c>
      <c r="N2784" s="119">
        <v>0</v>
      </c>
      <c r="O2784" s="119">
        <v>0</v>
      </c>
      <c r="P2784" s="21"/>
      <c r="Q2784" s="50" t="s">
        <v>88</v>
      </c>
      <c r="R2784" s="23">
        <v>0</v>
      </c>
      <c r="S2784" s="119">
        <v>0</v>
      </c>
      <c r="T2784" s="119">
        <v>0</v>
      </c>
      <c r="U2784" s="21"/>
      <c r="V2784" s="50" t="s">
        <v>88</v>
      </c>
      <c r="W2784" s="23">
        <v>0</v>
      </c>
      <c r="X2784" s="119">
        <v>0</v>
      </c>
      <c r="Y2784" s="119">
        <v>0</v>
      </c>
      <c r="Z2784" s="21"/>
      <c r="AA2784" s="50" t="s">
        <v>88</v>
      </c>
      <c r="AB2784" s="23">
        <v>0</v>
      </c>
      <c r="AC2784" s="119">
        <v>0</v>
      </c>
      <c r="AD2784" s="119">
        <v>0</v>
      </c>
      <c r="AU2784" s="21"/>
      <c r="AY2784"/>
    </row>
    <row r="2785" spans="2:51" x14ac:dyDescent="0.35">
      <c r="B2785" s="50" t="s">
        <v>108</v>
      </c>
      <c r="C2785" s="119">
        <v>3629</v>
      </c>
      <c r="D2785" s="119">
        <v>3630</v>
      </c>
      <c r="E2785" s="119">
        <f t="shared" si="1787"/>
        <v>1</v>
      </c>
      <c r="G2785" s="50" t="s">
        <v>108</v>
      </c>
      <c r="H2785" s="23">
        <f t="shared" si="1786"/>
        <v>3630</v>
      </c>
      <c r="I2785" s="119">
        <v>3631</v>
      </c>
      <c r="J2785" s="119">
        <f t="shared" si="1788"/>
        <v>1</v>
      </c>
      <c r="L2785" s="50" t="s">
        <v>108</v>
      </c>
      <c r="M2785" s="23">
        <v>3631</v>
      </c>
      <c r="N2785" s="119">
        <v>3631</v>
      </c>
      <c r="O2785" s="119">
        <v>0</v>
      </c>
      <c r="P2785" s="21"/>
      <c r="Q2785" s="50" t="s">
        <v>108</v>
      </c>
      <c r="R2785" s="23">
        <v>3631</v>
      </c>
      <c r="S2785" s="119">
        <v>3632</v>
      </c>
      <c r="T2785" s="119">
        <v>1</v>
      </c>
      <c r="U2785" s="21"/>
      <c r="V2785" s="50" t="s">
        <v>108</v>
      </c>
      <c r="W2785" s="23">
        <v>3632</v>
      </c>
      <c r="X2785" s="119">
        <v>3634</v>
      </c>
      <c r="Y2785" s="119">
        <v>2</v>
      </c>
      <c r="Z2785" s="21"/>
      <c r="AA2785" s="50" t="s">
        <v>108</v>
      </c>
      <c r="AB2785" s="23">
        <v>3634</v>
      </c>
      <c r="AC2785" s="119">
        <v>3637</v>
      </c>
      <c r="AD2785" s="119">
        <v>3</v>
      </c>
      <c r="AU2785" s="21"/>
      <c r="AY2785"/>
    </row>
    <row r="2786" spans="2:51" x14ac:dyDescent="0.35">
      <c r="B2786" s="50" t="s">
        <v>89</v>
      </c>
      <c r="C2786" s="119">
        <v>830554</v>
      </c>
      <c r="D2786" s="119">
        <v>830898</v>
      </c>
      <c r="E2786" s="119">
        <f>D2786-C2786</f>
        <v>344</v>
      </c>
      <c r="G2786" s="50" t="s">
        <v>89</v>
      </c>
      <c r="H2786" s="23">
        <f t="shared" si="1786"/>
        <v>830898</v>
      </c>
      <c r="I2786" s="119">
        <v>851279</v>
      </c>
      <c r="J2786" s="119">
        <v>381</v>
      </c>
      <c r="L2786" s="50" t="s">
        <v>89</v>
      </c>
      <c r="M2786" s="23">
        <v>851279</v>
      </c>
      <c r="N2786" s="119">
        <v>851718</v>
      </c>
      <c r="O2786" s="119">
        <v>439</v>
      </c>
      <c r="P2786" s="21"/>
      <c r="Q2786" s="50" t="s">
        <v>89</v>
      </c>
      <c r="R2786" s="23">
        <v>851718</v>
      </c>
      <c r="S2786" s="119">
        <v>832172</v>
      </c>
      <c r="T2786" s="119">
        <v>381</v>
      </c>
      <c r="U2786" s="21"/>
      <c r="V2786" s="50" t="s">
        <v>89</v>
      </c>
      <c r="W2786" s="23">
        <v>832172</v>
      </c>
      <c r="X2786" s="119">
        <v>832472</v>
      </c>
      <c r="Y2786" s="119">
        <v>381</v>
      </c>
      <c r="Z2786" s="21"/>
      <c r="AA2786" s="50" t="s">
        <v>89</v>
      </c>
      <c r="AB2786" s="23">
        <v>832472</v>
      </c>
      <c r="AC2786" s="119">
        <v>832835</v>
      </c>
      <c r="AD2786" s="119">
        <v>381</v>
      </c>
      <c r="AU2786" s="21"/>
      <c r="AY2786"/>
    </row>
    <row r="2787" spans="2:51" x14ac:dyDescent="0.35">
      <c r="B2787" s="50" t="s">
        <v>90</v>
      </c>
      <c r="C2787" s="132">
        <v>431331</v>
      </c>
      <c r="D2787" s="132">
        <v>431331</v>
      </c>
      <c r="E2787" s="119">
        <f t="shared" si="1787"/>
        <v>0</v>
      </c>
      <c r="G2787" s="50" t="s">
        <v>90</v>
      </c>
      <c r="H2787" s="23">
        <f t="shared" si="1786"/>
        <v>431331</v>
      </c>
      <c r="I2787" s="132">
        <v>431331</v>
      </c>
      <c r="J2787" s="119">
        <f t="shared" si="1788"/>
        <v>0</v>
      </c>
      <c r="L2787" s="50" t="s">
        <v>90</v>
      </c>
      <c r="M2787" s="23">
        <v>431331</v>
      </c>
      <c r="N2787" s="132">
        <v>431331</v>
      </c>
      <c r="O2787" s="119">
        <v>0</v>
      </c>
      <c r="P2787" s="21"/>
      <c r="Q2787" s="50" t="s">
        <v>90</v>
      </c>
      <c r="R2787" s="23">
        <v>431331</v>
      </c>
      <c r="S2787" s="132">
        <v>431331</v>
      </c>
      <c r="T2787" s="119">
        <v>0</v>
      </c>
      <c r="U2787" s="21"/>
      <c r="V2787" s="50" t="s">
        <v>90</v>
      </c>
      <c r="W2787" s="23">
        <v>431331</v>
      </c>
      <c r="X2787" s="132">
        <v>431331</v>
      </c>
      <c r="Y2787" s="119">
        <v>0</v>
      </c>
      <c r="Z2787" s="21"/>
      <c r="AA2787" s="50" t="s">
        <v>90</v>
      </c>
      <c r="AB2787" s="23">
        <v>431331</v>
      </c>
      <c r="AC2787" s="132">
        <v>431331</v>
      </c>
      <c r="AD2787" s="119">
        <v>0</v>
      </c>
      <c r="AU2787" s="21"/>
      <c r="AY2787"/>
    </row>
    <row r="2788" spans="2:51" x14ac:dyDescent="0.35">
      <c r="B2788" s="50" t="s">
        <v>91</v>
      </c>
      <c r="C2788" s="132">
        <v>1644435</v>
      </c>
      <c r="D2788" s="132">
        <v>1646136</v>
      </c>
      <c r="E2788" s="119">
        <f t="shared" si="1787"/>
        <v>1701</v>
      </c>
      <c r="G2788" s="50" t="s">
        <v>91</v>
      </c>
      <c r="H2788" s="23">
        <f t="shared" si="1786"/>
        <v>1646136</v>
      </c>
      <c r="I2788" s="132">
        <v>1647325</v>
      </c>
      <c r="J2788" s="119">
        <f t="shared" si="1788"/>
        <v>1189</v>
      </c>
      <c r="L2788" s="50" t="s">
        <v>91</v>
      </c>
      <c r="M2788" s="23">
        <v>1647325</v>
      </c>
      <c r="N2788" s="132">
        <v>1648351</v>
      </c>
      <c r="O2788" s="119">
        <v>1026</v>
      </c>
      <c r="P2788" s="21"/>
      <c r="Q2788" s="50" t="s">
        <v>91</v>
      </c>
      <c r="R2788" s="23">
        <v>1648351</v>
      </c>
      <c r="S2788" s="132">
        <v>1649306</v>
      </c>
      <c r="T2788" s="119">
        <v>955</v>
      </c>
      <c r="U2788" s="21"/>
      <c r="V2788" s="50" t="s">
        <v>91</v>
      </c>
      <c r="W2788" s="23">
        <v>1649306</v>
      </c>
      <c r="X2788" s="132">
        <v>1650098</v>
      </c>
      <c r="Y2788" s="119">
        <v>792</v>
      </c>
      <c r="Z2788" s="21"/>
      <c r="AA2788" s="50" t="s">
        <v>91</v>
      </c>
      <c r="AB2788" s="23">
        <v>1650098</v>
      </c>
      <c r="AC2788" s="132">
        <v>1651814</v>
      </c>
      <c r="AD2788" s="119">
        <v>1716</v>
      </c>
      <c r="AU2788" s="21"/>
      <c r="AY2788"/>
    </row>
    <row r="2789" spans="2:51" x14ac:dyDescent="0.35">
      <c r="B2789" s="50" t="s">
        <v>94</v>
      </c>
      <c r="C2789" s="119">
        <v>0</v>
      </c>
      <c r="D2789" s="119">
        <v>0</v>
      </c>
      <c r="E2789" s="119">
        <v>0</v>
      </c>
      <c r="G2789" s="50" t="s">
        <v>94</v>
      </c>
      <c r="H2789" s="23">
        <f t="shared" si="1786"/>
        <v>0</v>
      </c>
      <c r="I2789" s="119">
        <v>0</v>
      </c>
      <c r="J2789" s="119">
        <f>SUM(J2782:J2788)</f>
        <v>1832</v>
      </c>
      <c r="L2789" s="50" t="s">
        <v>94</v>
      </c>
      <c r="M2789" s="23">
        <v>0</v>
      </c>
      <c r="N2789" s="119">
        <v>0</v>
      </c>
      <c r="O2789" s="119">
        <v>1784</v>
      </c>
      <c r="P2789" s="21"/>
      <c r="Q2789" s="50" t="s">
        <v>94</v>
      </c>
      <c r="R2789" s="23">
        <v>0</v>
      </c>
      <c r="S2789" s="119">
        <v>0</v>
      </c>
      <c r="T2789" s="119">
        <v>1592</v>
      </c>
      <c r="U2789" s="21"/>
      <c r="V2789" s="50" t="s">
        <v>94</v>
      </c>
      <c r="W2789" s="23">
        <v>0</v>
      </c>
      <c r="X2789" s="119">
        <v>0</v>
      </c>
      <c r="Y2789" s="119">
        <v>1455</v>
      </c>
      <c r="Z2789" s="21"/>
      <c r="AA2789" s="50" t="s">
        <v>94</v>
      </c>
      <c r="AB2789" s="23">
        <v>0</v>
      </c>
      <c r="AC2789" s="119">
        <v>0</v>
      </c>
      <c r="AD2789" s="119">
        <v>2343</v>
      </c>
      <c r="AU2789" s="21"/>
      <c r="AY2789"/>
    </row>
    <row r="2790" spans="2:51" x14ac:dyDescent="0.35">
      <c r="B2790" s="50" t="s">
        <v>97</v>
      </c>
      <c r="C2790" s="132">
        <v>705798</v>
      </c>
      <c r="D2790" s="132">
        <v>706099</v>
      </c>
      <c r="E2790" s="119">
        <f>D2790-C2790</f>
        <v>301</v>
      </c>
      <c r="G2790" s="50" t="s">
        <v>97</v>
      </c>
      <c r="H2790" s="23">
        <f t="shared" si="1786"/>
        <v>706099</v>
      </c>
      <c r="I2790" s="132">
        <v>706340</v>
      </c>
      <c r="J2790" s="119">
        <f>I2790-H2790</f>
        <v>241</v>
      </c>
      <c r="L2790" s="50" t="s">
        <v>97</v>
      </c>
      <c r="M2790" s="23">
        <v>706340</v>
      </c>
      <c r="N2790" s="132">
        <v>706631</v>
      </c>
      <c r="O2790" s="119">
        <v>291</v>
      </c>
      <c r="P2790" s="21"/>
      <c r="Q2790" s="50" t="s">
        <v>97</v>
      </c>
      <c r="R2790" s="23">
        <v>706631</v>
      </c>
      <c r="S2790" s="132">
        <v>706903</v>
      </c>
      <c r="T2790" s="119">
        <v>272</v>
      </c>
      <c r="U2790" s="21"/>
      <c r="V2790" s="50" t="s">
        <v>97</v>
      </c>
      <c r="W2790" s="23">
        <v>706903</v>
      </c>
      <c r="X2790" s="132">
        <v>707103</v>
      </c>
      <c r="Y2790" s="119">
        <v>200</v>
      </c>
      <c r="Z2790" s="21"/>
      <c r="AA2790" s="50" t="s">
        <v>97</v>
      </c>
      <c r="AB2790" s="23">
        <v>707103</v>
      </c>
      <c r="AC2790" s="132">
        <v>707381</v>
      </c>
      <c r="AD2790" s="119">
        <v>278</v>
      </c>
      <c r="AU2790" s="21"/>
      <c r="AY2790"/>
    </row>
    <row r="2791" spans="2:51" x14ac:dyDescent="0.35">
      <c r="B2791" s="29" t="s">
        <v>130</v>
      </c>
      <c r="C2791" s="23">
        <v>0</v>
      </c>
      <c r="D2791" s="133">
        <v>0</v>
      </c>
      <c r="E2791" s="133">
        <f>E2790+E2789+E2781+E2772+E2771+E2770+E2769+E2768</f>
        <v>4663</v>
      </c>
      <c r="G2791" s="29" t="s">
        <v>130</v>
      </c>
      <c r="H2791" s="23">
        <f t="shared" si="1786"/>
        <v>0</v>
      </c>
      <c r="I2791" s="133">
        <v>0</v>
      </c>
      <c r="J2791" s="133">
        <f>J2790+J2789+J2781+J2772+J2771+J2770+J2769+J2768</f>
        <v>6753</v>
      </c>
      <c r="L2791" s="29" t="s">
        <v>130</v>
      </c>
      <c r="M2791" s="23">
        <v>0</v>
      </c>
      <c r="N2791" s="133">
        <v>0</v>
      </c>
      <c r="O2791" s="133">
        <v>7684</v>
      </c>
      <c r="P2791" s="21"/>
      <c r="Q2791" s="29" t="s">
        <v>130</v>
      </c>
      <c r="R2791" s="23">
        <v>0</v>
      </c>
      <c r="S2791" s="133">
        <v>0</v>
      </c>
      <c r="T2791" s="133">
        <v>5522</v>
      </c>
      <c r="U2791" s="21"/>
      <c r="V2791" s="29" t="s">
        <v>130</v>
      </c>
      <c r="W2791" s="23">
        <v>0</v>
      </c>
      <c r="X2791" s="133">
        <v>0</v>
      </c>
      <c r="Y2791" s="133">
        <v>4777</v>
      </c>
      <c r="Z2791" s="21"/>
      <c r="AA2791" s="29" t="s">
        <v>130</v>
      </c>
      <c r="AB2791" s="23">
        <v>0</v>
      </c>
      <c r="AC2791" s="133">
        <v>0</v>
      </c>
      <c r="AD2791" s="133">
        <v>7530</v>
      </c>
      <c r="AU2791" s="21"/>
      <c r="AY2791"/>
    </row>
    <row r="2792" spans="2:51" x14ac:dyDescent="0.35">
      <c r="B2792" s="21"/>
      <c r="C2792" s="23">
        <v>0</v>
      </c>
      <c r="D2792" s="123">
        <v>0</v>
      </c>
      <c r="E2792" s="124">
        <f>E2791-E2774+471</f>
        <v>3134</v>
      </c>
      <c r="G2792" s="21"/>
      <c r="H2792" s="23">
        <f t="shared" si="1786"/>
        <v>0</v>
      </c>
      <c r="I2792" s="123">
        <v>0</v>
      </c>
      <c r="J2792" s="124">
        <f>J2791-J2774+471</f>
        <v>5684</v>
      </c>
      <c r="L2792" s="21"/>
      <c r="M2792" s="23">
        <v>0</v>
      </c>
      <c r="N2792" s="123">
        <v>0</v>
      </c>
      <c r="O2792" s="124">
        <v>6505</v>
      </c>
      <c r="P2792" s="21"/>
      <c r="Q2792" s="21"/>
      <c r="R2792" s="23">
        <v>0</v>
      </c>
      <c r="S2792" s="123">
        <v>0</v>
      </c>
      <c r="T2792" s="124">
        <v>4603</v>
      </c>
      <c r="U2792" s="21"/>
      <c r="V2792" s="21"/>
      <c r="W2792" s="23">
        <v>0</v>
      </c>
      <c r="X2792" s="123">
        <v>0</v>
      </c>
      <c r="Y2792" s="124">
        <v>3888</v>
      </c>
      <c r="Z2792" s="21"/>
      <c r="AA2792" s="21"/>
      <c r="AB2792" s="23">
        <v>0</v>
      </c>
      <c r="AC2792" s="123">
        <v>0</v>
      </c>
      <c r="AD2792" s="124">
        <v>6011</v>
      </c>
      <c r="AU2792" s="21"/>
      <c r="AY2792"/>
    </row>
    <row r="2795" spans="2:51" x14ac:dyDescent="0.35">
      <c r="B2795" s="117" t="s">
        <v>114</v>
      </c>
      <c r="C2795" s="292" t="s">
        <v>2297</v>
      </c>
      <c r="D2795" s="293"/>
      <c r="E2795" s="294"/>
      <c r="F2795" s="21"/>
      <c r="G2795" s="117" t="s">
        <v>114</v>
      </c>
      <c r="H2795" s="292" t="s">
        <v>2298</v>
      </c>
      <c r="I2795" s="293"/>
      <c r="J2795" s="294"/>
      <c r="K2795" s="21"/>
      <c r="L2795" s="117" t="s">
        <v>114</v>
      </c>
      <c r="M2795" s="292" t="s">
        <v>2299</v>
      </c>
      <c r="N2795" s="293"/>
      <c r="O2795" s="294"/>
      <c r="P2795" s="21"/>
      <c r="Q2795" s="117" t="s">
        <v>114</v>
      </c>
      <c r="R2795" s="292" t="s">
        <v>2300</v>
      </c>
      <c r="S2795" s="293"/>
      <c r="T2795" s="294"/>
      <c r="V2795" s="117" t="s">
        <v>114</v>
      </c>
      <c r="W2795" s="292" t="s">
        <v>463</v>
      </c>
      <c r="X2795" s="293"/>
      <c r="Y2795" s="294"/>
      <c r="AA2795" s="117" t="s">
        <v>114</v>
      </c>
      <c r="AB2795" s="292" t="s">
        <v>464</v>
      </c>
      <c r="AC2795" s="293"/>
      <c r="AD2795" s="294"/>
    </row>
    <row r="2796" spans="2:51" x14ac:dyDescent="0.35">
      <c r="B2796" s="50"/>
      <c r="C2796" s="118" t="s">
        <v>81</v>
      </c>
      <c r="D2796" s="118" t="s">
        <v>82</v>
      </c>
      <c r="E2796" s="118" t="s">
        <v>95</v>
      </c>
      <c r="F2796" s="21"/>
      <c r="G2796" s="50"/>
      <c r="H2796" s="118" t="s">
        <v>81</v>
      </c>
      <c r="I2796" s="118" t="s">
        <v>82</v>
      </c>
      <c r="J2796" s="118" t="s">
        <v>95</v>
      </c>
      <c r="K2796" s="21"/>
      <c r="L2796" s="50"/>
      <c r="M2796" s="118" t="s">
        <v>81</v>
      </c>
      <c r="N2796" s="118" t="s">
        <v>82</v>
      </c>
      <c r="O2796" s="118" t="s">
        <v>95</v>
      </c>
      <c r="P2796" s="21"/>
      <c r="Q2796" s="50"/>
      <c r="R2796" s="118" t="s">
        <v>81</v>
      </c>
      <c r="S2796" s="118" t="s">
        <v>82</v>
      </c>
      <c r="T2796" s="118" t="s">
        <v>95</v>
      </c>
      <c r="V2796" s="50"/>
      <c r="W2796" s="118" t="s">
        <v>81</v>
      </c>
      <c r="X2796" s="118" t="s">
        <v>82</v>
      </c>
      <c r="Y2796" s="118" t="s">
        <v>95</v>
      </c>
      <c r="AA2796" s="50"/>
      <c r="AB2796" s="118" t="s">
        <v>81</v>
      </c>
      <c r="AC2796" s="118" t="s">
        <v>82</v>
      </c>
      <c r="AD2796" s="118" t="s">
        <v>95</v>
      </c>
    </row>
    <row r="2797" spans="2:51" x14ac:dyDescent="0.35">
      <c r="B2797" s="50" t="s">
        <v>92</v>
      </c>
      <c r="C2797" s="23">
        <v>568356</v>
      </c>
      <c r="D2797" s="23">
        <v>568472</v>
      </c>
      <c r="E2797" s="119">
        <v>1160</v>
      </c>
      <c r="F2797" s="21"/>
      <c r="G2797" s="50" t="s">
        <v>92</v>
      </c>
      <c r="H2797" s="23">
        <v>568472</v>
      </c>
      <c r="I2797" s="23">
        <v>568533</v>
      </c>
      <c r="J2797" s="119">
        <v>610</v>
      </c>
      <c r="K2797" s="21"/>
      <c r="L2797" s="50" t="s">
        <v>92</v>
      </c>
      <c r="M2797" s="23">
        <v>568533</v>
      </c>
      <c r="N2797" s="23">
        <v>568580</v>
      </c>
      <c r="O2797" s="119">
        <f>(N2797-M2797)*10</f>
        <v>470</v>
      </c>
      <c r="P2797" s="21"/>
      <c r="Q2797" s="50" t="s">
        <v>92</v>
      </c>
      <c r="R2797" s="23">
        <v>568580</v>
      </c>
      <c r="S2797" s="23">
        <v>568580</v>
      </c>
      <c r="T2797" s="119">
        <f>(S2797-R2797)*10</f>
        <v>0</v>
      </c>
      <c r="V2797" s="50" t="s">
        <v>92</v>
      </c>
      <c r="W2797" s="23">
        <f>S2797</f>
        <v>568580</v>
      </c>
      <c r="X2797" s="23">
        <v>568590</v>
      </c>
      <c r="Y2797" s="119">
        <f>(X2797-W2797)*10</f>
        <v>100</v>
      </c>
      <c r="AA2797" s="50" t="s">
        <v>92</v>
      </c>
      <c r="AB2797" s="23">
        <f>X2797</f>
        <v>568590</v>
      </c>
      <c r="AC2797" s="23">
        <v>568600</v>
      </c>
      <c r="AD2797" s="119">
        <f>(AC2797-AB2797)*10</f>
        <v>100</v>
      </c>
    </row>
    <row r="2798" spans="2:51" x14ac:dyDescent="0.35">
      <c r="B2798" s="50" t="s">
        <v>6</v>
      </c>
      <c r="C2798" s="23">
        <v>484472</v>
      </c>
      <c r="D2798" s="23">
        <v>484684</v>
      </c>
      <c r="E2798" s="119">
        <v>212</v>
      </c>
      <c r="F2798" s="21"/>
      <c r="G2798" s="50" t="s">
        <v>6</v>
      </c>
      <c r="H2798" s="23">
        <v>484684</v>
      </c>
      <c r="I2798" s="23">
        <v>485596</v>
      </c>
      <c r="J2798" s="119">
        <v>912</v>
      </c>
      <c r="K2798" s="21"/>
      <c r="L2798" s="50" t="s">
        <v>6</v>
      </c>
      <c r="M2798" s="23">
        <v>485596</v>
      </c>
      <c r="N2798" s="23">
        <v>485816</v>
      </c>
      <c r="O2798" s="119">
        <v>220</v>
      </c>
      <c r="P2798" s="21"/>
      <c r="Q2798" s="50" t="s">
        <v>6</v>
      </c>
      <c r="R2798" s="23">
        <v>485816</v>
      </c>
      <c r="S2798" s="23">
        <v>486852</v>
      </c>
      <c r="T2798" s="119">
        <f>S2798-R2798</f>
        <v>1036</v>
      </c>
      <c r="V2798" s="50" t="s">
        <v>6</v>
      </c>
      <c r="W2798" s="23">
        <f>S2798</f>
        <v>486852</v>
      </c>
      <c r="X2798" s="23">
        <v>487070</v>
      </c>
      <c r="Y2798" s="119">
        <f>X2798-W2798</f>
        <v>218</v>
      </c>
      <c r="AA2798" s="50" t="s">
        <v>6</v>
      </c>
      <c r="AB2798" s="23">
        <f>X2798</f>
        <v>487070</v>
      </c>
      <c r="AC2798" s="23">
        <v>487929</v>
      </c>
      <c r="AD2798" s="119">
        <f>AC2798-AB2798</f>
        <v>859</v>
      </c>
    </row>
    <row r="2799" spans="2:51" x14ac:dyDescent="0.35">
      <c r="B2799" s="50" t="s">
        <v>103</v>
      </c>
      <c r="C2799" s="23">
        <v>413226</v>
      </c>
      <c r="D2799" s="23">
        <v>413859</v>
      </c>
      <c r="E2799" s="119">
        <v>633</v>
      </c>
      <c r="F2799" s="21"/>
      <c r="G2799" s="50" t="s">
        <v>103</v>
      </c>
      <c r="H2799" s="23">
        <v>413859</v>
      </c>
      <c r="I2799" s="23">
        <v>414682</v>
      </c>
      <c r="J2799" s="119">
        <v>823</v>
      </c>
      <c r="K2799" s="21"/>
      <c r="L2799" s="50" t="s">
        <v>103</v>
      </c>
      <c r="M2799" s="23">
        <v>414682</v>
      </c>
      <c r="N2799" s="23">
        <v>415323</v>
      </c>
      <c r="O2799" s="119">
        <v>641</v>
      </c>
      <c r="P2799" s="21"/>
      <c r="Q2799" s="50" t="s">
        <v>103</v>
      </c>
      <c r="R2799" s="23">
        <v>415323</v>
      </c>
      <c r="S2799" s="23">
        <v>415949</v>
      </c>
      <c r="T2799" s="119">
        <f t="shared" ref="T2799:T2821" si="1789">S2799-R2799</f>
        <v>626</v>
      </c>
      <c r="V2799" s="50" t="s">
        <v>103</v>
      </c>
      <c r="W2799" s="23">
        <f t="shared" ref="W2799:W2804" si="1790">S2799</f>
        <v>415949</v>
      </c>
      <c r="X2799" s="23">
        <v>416546</v>
      </c>
      <c r="Y2799" s="119">
        <f>X2799-W2799</f>
        <v>597</v>
      </c>
      <c r="AA2799" s="50" t="s">
        <v>103</v>
      </c>
      <c r="AB2799" s="23">
        <f t="shared" ref="AB2799" si="1791">X2799</f>
        <v>416546</v>
      </c>
      <c r="AC2799" s="23">
        <v>417138</v>
      </c>
      <c r="AD2799" s="119">
        <f>AC2799-AB2799</f>
        <v>592</v>
      </c>
    </row>
    <row r="2800" spans="2:51" x14ac:dyDescent="0.35">
      <c r="B2800" s="28" t="s">
        <v>100</v>
      </c>
      <c r="C2800" s="23">
        <v>276283</v>
      </c>
      <c r="D2800" s="23">
        <v>276533</v>
      </c>
      <c r="E2800" s="119">
        <v>250</v>
      </c>
      <c r="F2800" s="21"/>
      <c r="G2800" s="28" t="s">
        <v>100</v>
      </c>
      <c r="H2800" s="23">
        <v>276533</v>
      </c>
      <c r="I2800" s="23">
        <v>276763</v>
      </c>
      <c r="J2800" s="119">
        <v>230</v>
      </c>
      <c r="K2800" s="21"/>
      <c r="L2800" s="28" t="s">
        <v>100</v>
      </c>
      <c r="M2800" s="23">
        <v>276763</v>
      </c>
      <c r="N2800" s="23">
        <v>276703</v>
      </c>
      <c r="O2800" s="119">
        <v>-60</v>
      </c>
      <c r="P2800" s="21"/>
      <c r="Q2800" s="28" t="s">
        <v>100</v>
      </c>
      <c r="R2800" s="23">
        <v>276703</v>
      </c>
      <c r="S2800" s="23">
        <v>276941</v>
      </c>
      <c r="T2800" s="119">
        <f t="shared" si="1789"/>
        <v>238</v>
      </c>
      <c r="V2800" s="174" t="s">
        <v>100</v>
      </c>
      <c r="W2800" s="23">
        <f>S2800</f>
        <v>276941</v>
      </c>
      <c r="X2800" s="23">
        <v>277211</v>
      </c>
      <c r="Y2800" s="119">
        <f>X2800-W2800</f>
        <v>270</v>
      </c>
      <c r="AA2800" s="174" t="s">
        <v>100</v>
      </c>
      <c r="AB2800" s="23">
        <f>X2800</f>
        <v>277211</v>
      </c>
      <c r="AC2800" s="23">
        <v>277401</v>
      </c>
      <c r="AD2800" s="119">
        <f>AC2800-AB2800</f>
        <v>190</v>
      </c>
    </row>
    <row r="2801" spans="2:30" x14ac:dyDescent="0.35">
      <c r="B2801" s="28" t="s">
        <v>1176</v>
      </c>
      <c r="C2801" s="23">
        <v>516</v>
      </c>
      <c r="D2801" s="23">
        <v>516</v>
      </c>
      <c r="E2801" s="119">
        <v>0</v>
      </c>
      <c r="F2801" s="21"/>
      <c r="G2801" s="28" t="s">
        <v>1176</v>
      </c>
      <c r="H2801" s="23">
        <v>516</v>
      </c>
      <c r="I2801" s="23">
        <v>516</v>
      </c>
      <c r="J2801" s="119">
        <v>0</v>
      </c>
      <c r="K2801" s="21"/>
      <c r="L2801" s="28" t="s">
        <v>1176</v>
      </c>
      <c r="M2801" s="23">
        <v>516</v>
      </c>
      <c r="N2801" s="23">
        <v>516</v>
      </c>
      <c r="O2801" s="119">
        <v>0</v>
      </c>
      <c r="P2801" s="21"/>
      <c r="Q2801" s="28" t="s">
        <v>1176</v>
      </c>
      <c r="R2801" s="23">
        <v>516</v>
      </c>
      <c r="S2801" s="23">
        <v>516</v>
      </c>
      <c r="T2801" s="119">
        <f t="shared" si="1789"/>
        <v>0</v>
      </c>
      <c r="V2801" s="174" t="s">
        <v>1176</v>
      </c>
      <c r="W2801" s="23">
        <f t="shared" si="1790"/>
        <v>516</v>
      </c>
      <c r="X2801" s="23">
        <v>516</v>
      </c>
      <c r="Y2801" s="119">
        <f>X2801-W2801</f>
        <v>0</v>
      </c>
      <c r="AA2801" s="174" t="s">
        <v>1176</v>
      </c>
      <c r="AB2801" s="23">
        <f t="shared" ref="AB2801:AB2804" si="1792">X2801</f>
        <v>516</v>
      </c>
      <c r="AC2801" s="23">
        <v>516</v>
      </c>
      <c r="AD2801" s="119">
        <f>AC2801-AB2801</f>
        <v>0</v>
      </c>
    </row>
    <row r="2802" spans="2:30" x14ac:dyDescent="0.35">
      <c r="B2802" s="28" t="s">
        <v>1179</v>
      </c>
      <c r="C2802" s="23">
        <v>0</v>
      </c>
      <c r="D2802" s="23">
        <v>0</v>
      </c>
      <c r="E2802" s="119">
        <v>0</v>
      </c>
      <c r="F2802" s="21"/>
      <c r="G2802" s="28" t="s">
        <v>1179</v>
      </c>
      <c r="H2802" s="23">
        <v>0</v>
      </c>
      <c r="I2802" s="23">
        <v>0</v>
      </c>
      <c r="J2802" s="119">
        <v>0</v>
      </c>
      <c r="K2802" s="21"/>
      <c r="L2802" s="28" t="s">
        <v>1179</v>
      </c>
      <c r="M2802" s="23">
        <v>0</v>
      </c>
      <c r="N2802" s="23">
        <v>0</v>
      </c>
      <c r="O2802" s="119">
        <v>0</v>
      </c>
      <c r="P2802" s="21"/>
      <c r="Q2802" s="28" t="s">
        <v>1179</v>
      </c>
      <c r="R2802" s="23">
        <v>0</v>
      </c>
      <c r="S2802" s="23">
        <v>0</v>
      </c>
      <c r="T2802" s="119">
        <f t="shared" si="1789"/>
        <v>0</v>
      </c>
      <c r="V2802" s="174" t="s">
        <v>1179</v>
      </c>
      <c r="W2802" s="23">
        <f t="shared" si="1790"/>
        <v>0</v>
      </c>
      <c r="X2802" s="23">
        <v>0</v>
      </c>
      <c r="Y2802" s="119">
        <f>X2802-W2802</f>
        <v>0</v>
      </c>
      <c r="AA2802" s="174" t="s">
        <v>1179</v>
      </c>
      <c r="AB2802" s="23">
        <f t="shared" si="1792"/>
        <v>0</v>
      </c>
      <c r="AC2802" s="23">
        <v>0</v>
      </c>
      <c r="AD2802" s="119">
        <f>AC2802-AB2802</f>
        <v>0</v>
      </c>
    </row>
    <row r="2803" spans="2:30" x14ac:dyDescent="0.35">
      <c r="B2803" s="50" t="s">
        <v>3</v>
      </c>
      <c r="C2803" s="23">
        <v>446229</v>
      </c>
      <c r="D2803" s="23">
        <v>446398</v>
      </c>
      <c r="E2803" s="119">
        <v>1690</v>
      </c>
      <c r="F2803" s="21"/>
      <c r="G2803" s="50" t="s">
        <v>3</v>
      </c>
      <c r="H2803" s="23">
        <v>446398</v>
      </c>
      <c r="I2803" s="23">
        <v>446497</v>
      </c>
      <c r="J2803" s="119">
        <v>990</v>
      </c>
      <c r="K2803" s="21"/>
      <c r="L2803" s="50" t="s">
        <v>3</v>
      </c>
      <c r="M2803" s="23">
        <v>446497</v>
      </c>
      <c r="N2803" s="23">
        <v>446658</v>
      </c>
      <c r="O2803" s="119">
        <v>1610</v>
      </c>
      <c r="P2803" s="21"/>
      <c r="Q2803" s="50" t="s">
        <v>3</v>
      </c>
      <c r="R2803" s="23">
        <v>446658</v>
      </c>
      <c r="S2803" s="23">
        <v>446833</v>
      </c>
      <c r="T2803" s="119">
        <f>(S2803-R2803)*10</f>
        <v>1750</v>
      </c>
      <c r="V2803" s="50" t="s">
        <v>3</v>
      </c>
      <c r="W2803" s="23">
        <f t="shared" si="1790"/>
        <v>446833</v>
      </c>
      <c r="X2803" s="23">
        <v>447001</v>
      </c>
      <c r="Y2803" s="119">
        <f>(X2803-W2803)*10</f>
        <v>1680</v>
      </c>
      <c r="AA2803" s="50" t="s">
        <v>3</v>
      </c>
      <c r="AB2803" s="23">
        <f t="shared" si="1792"/>
        <v>447001</v>
      </c>
      <c r="AC2803" s="23">
        <v>447169</v>
      </c>
      <c r="AD2803" s="119">
        <f>(AC2803-AB2803)*10</f>
        <v>1680</v>
      </c>
    </row>
    <row r="2804" spans="2:30" x14ac:dyDescent="0.35">
      <c r="B2804" s="50" t="s">
        <v>83</v>
      </c>
      <c r="C2804" s="23">
        <v>34899</v>
      </c>
      <c r="D2804" s="23">
        <v>34915</v>
      </c>
      <c r="E2804" s="119">
        <v>-35170</v>
      </c>
      <c r="F2804" s="21"/>
      <c r="G2804" s="50" t="s">
        <v>83</v>
      </c>
      <c r="H2804" s="23">
        <v>34915</v>
      </c>
      <c r="I2804" s="23">
        <v>34918</v>
      </c>
      <c r="J2804" s="119">
        <v>-35171</v>
      </c>
      <c r="K2804" s="21"/>
      <c r="L2804" s="50" t="s">
        <v>83</v>
      </c>
      <c r="M2804" s="23">
        <v>34918</v>
      </c>
      <c r="N2804" s="23">
        <v>34940</v>
      </c>
      <c r="O2804" s="119">
        <v>22</v>
      </c>
      <c r="P2804" s="21"/>
      <c r="Q2804" s="50" t="s">
        <v>83</v>
      </c>
      <c r="R2804" s="23">
        <v>34940</v>
      </c>
      <c r="S2804" s="23">
        <v>34948</v>
      </c>
      <c r="T2804" s="119">
        <f t="shared" si="1789"/>
        <v>8</v>
      </c>
      <c r="V2804" s="50" t="s">
        <v>83</v>
      </c>
      <c r="W2804" s="23">
        <f t="shared" si="1790"/>
        <v>34948</v>
      </c>
      <c r="X2804" s="23">
        <v>34953</v>
      </c>
      <c r="Y2804" s="119">
        <f>X2804-W2804</f>
        <v>5</v>
      </c>
      <c r="AA2804" s="50" t="s">
        <v>83</v>
      </c>
      <c r="AB2804" s="23">
        <f t="shared" si="1792"/>
        <v>34953</v>
      </c>
      <c r="AC2804" s="23">
        <v>34965</v>
      </c>
      <c r="AD2804" s="119">
        <f>AC2804-AB2804</f>
        <v>12</v>
      </c>
    </row>
    <row r="2805" spans="2:30" x14ac:dyDescent="0.35">
      <c r="B2805" s="50" t="s">
        <v>84</v>
      </c>
      <c r="C2805" s="23">
        <v>70085</v>
      </c>
      <c r="D2805" s="23">
        <v>70089</v>
      </c>
      <c r="E2805" s="119">
        <v>-69763</v>
      </c>
      <c r="F2805" s="21"/>
      <c r="G2805" s="50" t="s">
        <v>84</v>
      </c>
      <c r="H2805" s="23">
        <v>70089</v>
      </c>
      <c r="I2805" s="23">
        <v>70089</v>
      </c>
      <c r="J2805" s="119">
        <v>-69763</v>
      </c>
      <c r="K2805" s="21"/>
      <c r="L2805" s="50" t="s">
        <v>84</v>
      </c>
      <c r="M2805" s="23">
        <v>70089</v>
      </c>
      <c r="N2805" s="23">
        <v>70094</v>
      </c>
      <c r="O2805" s="119">
        <v>5</v>
      </c>
      <c r="P2805" s="21"/>
      <c r="Q2805" s="50" t="s">
        <v>84</v>
      </c>
      <c r="R2805" s="23">
        <v>70094</v>
      </c>
      <c r="S2805" s="23">
        <v>70094</v>
      </c>
      <c r="T2805" s="119">
        <f t="shared" si="1789"/>
        <v>0</v>
      </c>
      <c r="V2805" s="50" t="s">
        <v>84</v>
      </c>
      <c r="W2805" s="23">
        <f>S2805</f>
        <v>70094</v>
      </c>
      <c r="X2805" s="23">
        <v>70100</v>
      </c>
      <c r="Y2805" s="119">
        <f>X2805-W2805</f>
        <v>6</v>
      </c>
      <c r="AA2805" s="50" t="s">
        <v>84</v>
      </c>
      <c r="AB2805" s="23">
        <f>X2805</f>
        <v>70100</v>
      </c>
      <c r="AC2805" s="23">
        <v>70100</v>
      </c>
      <c r="AD2805" s="119">
        <f>AC2805-AB2805</f>
        <v>0</v>
      </c>
    </row>
    <row r="2806" spans="2:30" x14ac:dyDescent="0.35">
      <c r="B2806" s="50" t="s">
        <v>98</v>
      </c>
      <c r="C2806" s="23">
        <v>139852</v>
      </c>
      <c r="D2806" s="23">
        <v>139852</v>
      </c>
      <c r="E2806" s="119">
        <v>0</v>
      </c>
      <c r="F2806" s="21"/>
      <c r="G2806" s="50" t="s">
        <v>98</v>
      </c>
      <c r="H2806" s="23">
        <v>139852</v>
      </c>
      <c r="I2806" s="23">
        <v>139852</v>
      </c>
      <c r="J2806" s="119">
        <v>0</v>
      </c>
      <c r="K2806" s="21"/>
      <c r="L2806" s="50" t="s">
        <v>98</v>
      </c>
      <c r="M2806" s="23">
        <v>139852</v>
      </c>
      <c r="N2806" s="23">
        <v>139852</v>
      </c>
      <c r="O2806" s="119">
        <v>0</v>
      </c>
      <c r="P2806" s="21"/>
      <c r="Q2806" s="50" t="s">
        <v>98</v>
      </c>
      <c r="R2806" s="23">
        <v>139852</v>
      </c>
      <c r="S2806" s="23">
        <v>139852</v>
      </c>
      <c r="T2806" s="119">
        <f t="shared" si="1789"/>
        <v>0</v>
      </c>
      <c r="V2806" s="50" t="s">
        <v>98</v>
      </c>
      <c r="W2806" s="23">
        <f t="shared" ref="W2806:W2821" si="1793">S2806</f>
        <v>139852</v>
      </c>
      <c r="X2806" s="23">
        <v>139852</v>
      </c>
      <c r="Y2806" s="119">
        <f t="shared" ref="Y2806" si="1794">X2806-W2806</f>
        <v>0</v>
      </c>
      <c r="AA2806" s="50" t="s">
        <v>98</v>
      </c>
      <c r="AB2806" s="23">
        <f t="shared" ref="AB2806:AB2821" si="1795">X2806</f>
        <v>139852</v>
      </c>
      <c r="AC2806" s="23">
        <v>139852</v>
      </c>
      <c r="AD2806" s="119">
        <f t="shared" ref="AD2806" si="1796">AC2806-AB2806</f>
        <v>0</v>
      </c>
    </row>
    <row r="2807" spans="2:30" x14ac:dyDescent="0.35">
      <c r="B2807" s="50" t="s">
        <v>85</v>
      </c>
      <c r="C2807" s="23">
        <v>1082</v>
      </c>
      <c r="D2807" s="23">
        <v>1082</v>
      </c>
      <c r="E2807" s="119">
        <v>0</v>
      </c>
      <c r="F2807" s="21"/>
      <c r="G2807" s="50" t="s">
        <v>85</v>
      </c>
      <c r="H2807" s="23">
        <v>1082</v>
      </c>
      <c r="I2807" s="23">
        <v>1082</v>
      </c>
      <c r="J2807" s="119">
        <v>0</v>
      </c>
      <c r="K2807" s="21"/>
      <c r="L2807" s="50" t="s">
        <v>85</v>
      </c>
      <c r="M2807" s="23">
        <v>1082</v>
      </c>
      <c r="N2807" s="23">
        <v>1082</v>
      </c>
      <c r="O2807" s="119">
        <v>0</v>
      </c>
      <c r="P2807" s="21"/>
      <c r="Q2807" s="50" t="s">
        <v>85</v>
      </c>
      <c r="R2807" s="23">
        <v>1082</v>
      </c>
      <c r="S2807" s="23">
        <v>1082</v>
      </c>
      <c r="T2807" s="119">
        <f t="shared" si="1789"/>
        <v>0</v>
      </c>
      <c r="V2807" s="50" t="s">
        <v>85</v>
      </c>
      <c r="W2807" s="23">
        <f t="shared" si="1793"/>
        <v>1082</v>
      </c>
      <c r="X2807" s="23">
        <v>1082</v>
      </c>
      <c r="Y2807" s="132">
        <f>X2807-W2807</f>
        <v>0</v>
      </c>
      <c r="AA2807" s="50" t="s">
        <v>85</v>
      </c>
      <c r="AB2807" s="23">
        <f t="shared" si="1795"/>
        <v>1082</v>
      </c>
      <c r="AC2807" s="23">
        <v>1082</v>
      </c>
      <c r="AD2807" s="132">
        <f>AC2807-AB2807</f>
        <v>0</v>
      </c>
    </row>
    <row r="2808" spans="2:30" x14ac:dyDescent="0.35">
      <c r="B2808" s="50" t="s">
        <v>86</v>
      </c>
      <c r="C2808" s="23">
        <v>46160</v>
      </c>
      <c r="D2808" s="23">
        <v>46422</v>
      </c>
      <c r="E2808" s="119">
        <v>262</v>
      </c>
      <c r="F2808" s="21"/>
      <c r="G2808" s="50" t="s">
        <v>86</v>
      </c>
      <c r="H2808" s="23">
        <v>46422</v>
      </c>
      <c r="I2808" s="23">
        <v>46561</v>
      </c>
      <c r="J2808" s="119">
        <v>139</v>
      </c>
      <c r="K2808" s="21"/>
      <c r="L2808" s="50" t="s">
        <v>86</v>
      </c>
      <c r="M2808" s="23">
        <v>46561</v>
      </c>
      <c r="N2808" s="23">
        <v>46790</v>
      </c>
      <c r="O2808" s="119">
        <v>229</v>
      </c>
      <c r="P2808" s="21"/>
      <c r="Q2808" s="50" t="s">
        <v>86</v>
      </c>
      <c r="R2808" s="23">
        <v>46790</v>
      </c>
      <c r="S2808" s="23">
        <v>46988</v>
      </c>
      <c r="T2808" s="119">
        <f t="shared" si="1789"/>
        <v>198</v>
      </c>
      <c r="V2808" s="50" t="s">
        <v>86</v>
      </c>
      <c r="W2808" s="23">
        <f t="shared" si="1793"/>
        <v>46988</v>
      </c>
      <c r="X2808" s="23">
        <v>47245</v>
      </c>
      <c r="Y2808" s="132">
        <f t="shared" ref="Y2808:Y2809" si="1797">X2808-W2808</f>
        <v>257</v>
      </c>
      <c r="AA2808" s="50" t="s">
        <v>86</v>
      </c>
      <c r="AB2808" s="23">
        <f t="shared" si="1795"/>
        <v>47245</v>
      </c>
      <c r="AC2808" s="23">
        <v>47340</v>
      </c>
      <c r="AD2808" s="132">
        <f t="shared" ref="AD2808:AD2809" si="1798">AC2808-AB2808</f>
        <v>95</v>
      </c>
    </row>
    <row r="2809" spans="2:30" x14ac:dyDescent="0.35">
      <c r="B2809" s="50" t="s">
        <v>2180</v>
      </c>
      <c r="C2809" s="23">
        <v>0</v>
      </c>
      <c r="D2809" s="23">
        <v>0</v>
      </c>
      <c r="E2809" s="132">
        <v>0</v>
      </c>
      <c r="F2809" s="21"/>
      <c r="G2809" s="50" t="s">
        <v>2180</v>
      </c>
      <c r="H2809" s="23">
        <v>0</v>
      </c>
      <c r="I2809" s="23">
        <v>0</v>
      </c>
      <c r="J2809" s="132">
        <v>0</v>
      </c>
      <c r="K2809" s="21"/>
      <c r="L2809" s="50" t="s">
        <v>2180</v>
      </c>
      <c r="M2809" s="23">
        <v>0</v>
      </c>
      <c r="N2809" s="23">
        <v>0</v>
      </c>
      <c r="O2809" s="132">
        <v>0</v>
      </c>
      <c r="P2809" s="21"/>
      <c r="Q2809" s="50" t="s">
        <v>2180</v>
      </c>
      <c r="R2809" s="23">
        <v>0</v>
      </c>
      <c r="S2809" s="23">
        <v>0</v>
      </c>
      <c r="T2809" s="119">
        <f t="shared" si="1789"/>
        <v>0</v>
      </c>
      <c r="V2809" s="50" t="s">
        <v>2180</v>
      </c>
      <c r="W2809" s="23">
        <f t="shared" si="1793"/>
        <v>0</v>
      </c>
      <c r="X2809" s="23">
        <v>0</v>
      </c>
      <c r="Y2809" s="132">
        <f t="shared" si="1797"/>
        <v>0</v>
      </c>
      <c r="AA2809" s="50" t="s">
        <v>2180</v>
      </c>
      <c r="AB2809" s="23">
        <f t="shared" si="1795"/>
        <v>0</v>
      </c>
      <c r="AC2809" s="23">
        <v>0</v>
      </c>
      <c r="AD2809" s="132">
        <f t="shared" si="1798"/>
        <v>0</v>
      </c>
    </row>
    <row r="2810" spans="2:30" x14ac:dyDescent="0.35">
      <c r="B2810" s="50" t="s">
        <v>93</v>
      </c>
      <c r="C2810" s="40">
        <v>0</v>
      </c>
      <c r="D2810" s="40">
        <v>0</v>
      </c>
      <c r="E2810" s="132">
        <v>-102981</v>
      </c>
      <c r="F2810" s="21"/>
      <c r="G2810" s="50" t="s">
        <v>93</v>
      </c>
      <c r="H2810" s="23">
        <v>0</v>
      </c>
      <c r="I2810" s="40">
        <v>0</v>
      </c>
      <c r="J2810" s="132">
        <v>-103805</v>
      </c>
      <c r="K2810" s="21"/>
      <c r="L2810" s="50" t="s">
        <v>93</v>
      </c>
      <c r="M2810" s="23">
        <v>0</v>
      </c>
      <c r="N2810" s="40">
        <v>0</v>
      </c>
      <c r="O2810" s="132">
        <f>O2809+O2808+O2807+O2806+O2805+O2804+O2803</f>
        <v>1866</v>
      </c>
      <c r="P2810" s="21"/>
      <c r="Q2810" s="50" t="s">
        <v>93</v>
      </c>
      <c r="R2810" s="23">
        <v>0</v>
      </c>
      <c r="S2810" s="40">
        <v>0</v>
      </c>
      <c r="T2810" s="132">
        <f>T2809+T2808+T2807+T2806+T2805+T2804+T2803</f>
        <v>1956</v>
      </c>
      <c r="V2810" s="50" t="s">
        <v>93</v>
      </c>
      <c r="W2810" s="23">
        <f t="shared" si="1793"/>
        <v>0</v>
      </c>
      <c r="X2810" s="23">
        <v>0</v>
      </c>
      <c r="Y2810" s="132">
        <f>Y2809+Y2808+Y2807+Y2806+Y2805+Y2804+Y2803</f>
        <v>1948</v>
      </c>
      <c r="AA2810" s="50" t="s">
        <v>93</v>
      </c>
      <c r="AB2810" s="23">
        <f t="shared" si="1795"/>
        <v>0</v>
      </c>
      <c r="AC2810" s="23">
        <v>0</v>
      </c>
      <c r="AD2810" s="132">
        <f>AD2809+AD2808+AD2807+AD2806+AD2805+AD2804+AD2803</f>
        <v>1787</v>
      </c>
    </row>
    <row r="2811" spans="2:30" x14ac:dyDescent="0.35">
      <c r="B2811" s="50" t="s">
        <v>87</v>
      </c>
      <c r="C2811" s="132">
        <v>1610118</v>
      </c>
      <c r="D2811" s="132">
        <v>1610118</v>
      </c>
      <c r="E2811" s="132">
        <v>0</v>
      </c>
      <c r="F2811" s="21"/>
      <c r="G2811" s="50" t="s">
        <v>87</v>
      </c>
      <c r="H2811" s="23">
        <v>1610118</v>
      </c>
      <c r="I2811" s="132">
        <v>1610118</v>
      </c>
      <c r="J2811" s="132">
        <v>0</v>
      </c>
      <c r="K2811" s="21"/>
      <c r="L2811" s="50" t="s">
        <v>87</v>
      </c>
      <c r="M2811" s="23">
        <v>1610118</v>
      </c>
      <c r="N2811" s="132">
        <v>1610118</v>
      </c>
      <c r="O2811" s="132">
        <v>0</v>
      </c>
      <c r="P2811" s="21"/>
      <c r="Q2811" s="50" t="s">
        <v>87</v>
      </c>
      <c r="R2811" s="23">
        <v>1610118</v>
      </c>
      <c r="S2811" s="132">
        <v>1610118</v>
      </c>
      <c r="T2811" s="119">
        <f t="shared" si="1789"/>
        <v>0</v>
      </c>
      <c r="V2811" s="50" t="s">
        <v>87</v>
      </c>
      <c r="W2811" s="23">
        <f t="shared" si="1793"/>
        <v>1610118</v>
      </c>
      <c r="X2811" s="23">
        <v>1610118</v>
      </c>
      <c r="Y2811" s="132">
        <f t="shared" ref="Y2811" si="1799">X2811-W2811</f>
        <v>0</v>
      </c>
      <c r="AA2811" s="50" t="s">
        <v>87</v>
      </c>
      <c r="AB2811" s="23">
        <f t="shared" si="1795"/>
        <v>1610118</v>
      </c>
      <c r="AC2811" s="23">
        <v>1610118</v>
      </c>
      <c r="AD2811" s="132">
        <f t="shared" ref="AD2811" si="1800">AC2811-AB2811</f>
        <v>0</v>
      </c>
    </row>
    <row r="2812" spans="2:30" x14ac:dyDescent="0.35">
      <c r="B2812" s="50" t="s">
        <v>96</v>
      </c>
      <c r="C2812" s="132">
        <v>16115</v>
      </c>
      <c r="D2812" s="132">
        <v>16402</v>
      </c>
      <c r="E2812" s="132">
        <v>287</v>
      </c>
      <c r="F2812" s="21"/>
      <c r="G2812" s="50" t="s">
        <v>96</v>
      </c>
      <c r="H2812" s="23">
        <v>16402</v>
      </c>
      <c r="I2812" s="132">
        <v>16656</v>
      </c>
      <c r="J2812" s="132">
        <v>254</v>
      </c>
      <c r="K2812" s="21"/>
      <c r="L2812" s="50" t="s">
        <v>96</v>
      </c>
      <c r="M2812" s="23">
        <v>16656</v>
      </c>
      <c r="N2812" s="132">
        <v>16870</v>
      </c>
      <c r="O2812" s="132">
        <v>214</v>
      </c>
      <c r="P2812" s="21"/>
      <c r="Q2812" s="50" t="s">
        <v>96</v>
      </c>
      <c r="R2812" s="23">
        <v>16870</v>
      </c>
      <c r="S2812" s="132">
        <v>17060</v>
      </c>
      <c r="T2812" s="119">
        <f t="shared" si="1789"/>
        <v>190</v>
      </c>
      <c r="V2812" s="50" t="s">
        <v>96</v>
      </c>
      <c r="W2812" s="23">
        <f t="shared" si="1793"/>
        <v>17060</v>
      </c>
      <c r="X2812" s="23">
        <v>17270</v>
      </c>
      <c r="Y2812" s="132">
        <f>X2812-W2812</f>
        <v>210</v>
      </c>
      <c r="AA2812" s="50" t="s">
        <v>96</v>
      </c>
      <c r="AB2812" s="23">
        <f t="shared" si="1795"/>
        <v>17270</v>
      </c>
      <c r="AC2812" s="23">
        <v>17525</v>
      </c>
      <c r="AD2812" s="132">
        <f>AC2812-AB2812</f>
        <v>255</v>
      </c>
    </row>
    <row r="2813" spans="2:30" x14ac:dyDescent="0.35">
      <c r="B2813" s="50" t="s">
        <v>88</v>
      </c>
      <c r="C2813" s="119">
        <v>0</v>
      </c>
      <c r="D2813" s="119">
        <v>0</v>
      </c>
      <c r="E2813" s="119">
        <v>0</v>
      </c>
      <c r="F2813" s="21"/>
      <c r="G2813" s="50" t="s">
        <v>88</v>
      </c>
      <c r="H2813" s="23">
        <v>0</v>
      </c>
      <c r="I2813" s="119">
        <v>0</v>
      </c>
      <c r="J2813" s="119">
        <v>0</v>
      </c>
      <c r="K2813" s="21"/>
      <c r="L2813" s="50" t="s">
        <v>88</v>
      </c>
      <c r="M2813" s="23">
        <v>0</v>
      </c>
      <c r="N2813" s="119">
        <v>0</v>
      </c>
      <c r="O2813" s="119">
        <v>0</v>
      </c>
      <c r="P2813" s="21"/>
      <c r="Q2813" s="50" t="s">
        <v>88</v>
      </c>
      <c r="R2813" s="23">
        <v>0</v>
      </c>
      <c r="S2813" s="119">
        <v>0</v>
      </c>
      <c r="T2813" s="119">
        <f t="shared" si="1789"/>
        <v>0</v>
      </c>
      <c r="V2813" s="50" t="s">
        <v>88</v>
      </c>
      <c r="W2813" s="23">
        <f t="shared" si="1793"/>
        <v>0</v>
      </c>
      <c r="X2813" s="23">
        <v>0</v>
      </c>
      <c r="Y2813" s="119">
        <f t="shared" ref="Y2813:Y2817" si="1801">X2813-W2813</f>
        <v>0</v>
      </c>
      <c r="AA2813" s="50" t="s">
        <v>88</v>
      </c>
      <c r="AB2813" s="23">
        <f t="shared" si="1795"/>
        <v>0</v>
      </c>
      <c r="AC2813" s="23">
        <v>0</v>
      </c>
      <c r="AD2813" s="119">
        <f t="shared" ref="AD2813:AD2817" si="1802">AC2813-AB2813</f>
        <v>0</v>
      </c>
    </row>
    <row r="2814" spans="2:30" x14ac:dyDescent="0.35">
      <c r="B2814" s="50" t="s">
        <v>108</v>
      </c>
      <c r="C2814" s="119">
        <v>3637</v>
      </c>
      <c r="D2814" s="119">
        <v>3638</v>
      </c>
      <c r="E2814" s="119">
        <v>1</v>
      </c>
      <c r="F2814" s="21"/>
      <c r="G2814" s="50" t="s">
        <v>108</v>
      </c>
      <c r="H2814" s="23">
        <v>3638</v>
      </c>
      <c r="I2814" s="119">
        <v>3640</v>
      </c>
      <c r="J2814" s="119">
        <v>2</v>
      </c>
      <c r="K2814" s="21"/>
      <c r="L2814" s="50" t="s">
        <v>108</v>
      </c>
      <c r="M2814" s="23">
        <v>3640</v>
      </c>
      <c r="N2814" s="119">
        <v>3642</v>
      </c>
      <c r="O2814" s="119">
        <v>2</v>
      </c>
      <c r="P2814" s="21"/>
      <c r="Q2814" s="50" t="s">
        <v>108</v>
      </c>
      <c r="R2814" s="23">
        <v>3642</v>
      </c>
      <c r="S2814" s="119">
        <v>3642</v>
      </c>
      <c r="T2814" s="119">
        <f t="shared" si="1789"/>
        <v>0</v>
      </c>
      <c r="V2814" s="50" t="s">
        <v>108</v>
      </c>
      <c r="W2814" s="23">
        <f t="shared" si="1793"/>
        <v>3642</v>
      </c>
      <c r="X2814" s="23">
        <v>3643</v>
      </c>
      <c r="Y2814" s="119">
        <f t="shared" si="1801"/>
        <v>1</v>
      </c>
      <c r="AA2814" s="50" t="s">
        <v>108</v>
      </c>
      <c r="AB2814" s="23">
        <f t="shared" si="1795"/>
        <v>3643</v>
      </c>
      <c r="AC2814" s="23">
        <v>3644</v>
      </c>
      <c r="AD2814" s="119">
        <f t="shared" si="1802"/>
        <v>1</v>
      </c>
    </row>
    <row r="2815" spans="2:30" x14ac:dyDescent="0.35">
      <c r="B2815" s="50" t="s">
        <v>89</v>
      </c>
      <c r="C2815" s="119">
        <v>832835</v>
      </c>
      <c r="D2815" s="119">
        <v>833204</v>
      </c>
      <c r="E2815" s="119">
        <v>369</v>
      </c>
      <c r="F2815" s="21"/>
      <c r="G2815" s="50" t="s">
        <v>89</v>
      </c>
      <c r="H2815" s="23">
        <v>833204</v>
      </c>
      <c r="I2815" s="119">
        <v>833554</v>
      </c>
      <c r="J2815" s="119">
        <v>350</v>
      </c>
      <c r="K2815" s="21"/>
      <c r="L2815" s="50" t="s">
        <v>89</v>
      </c>
      <c r="M2815" s="23">
        <v>833554</v>
      </c>
      <c r="N2815" s="119">
        <v>833873</v>
      </c>
      <c r="O2815" s="119">
        <v>319</v>
      </c>
      <c r="P2815" s="21"/>
      <c r="Q2815" s="50" t="s">
        <v>89</v>
      </c>
      <c r="R2815" s="23">
        <v>833873</v>
      </c>
      <c r="S2815" s="119">
        <v>834242</v>
      </c>
      <c r="T2815" s="119">
        <f t="shared" si="1789"/>
        <v>369</v>
      </c>
      <c r="V2815" s="50" t="s">
        <v>89</v>
      </c>
      <c r="W2815" s="23">
        <f t="shared" si="1793"/>
        <v>834242</v>
      </c>
      <c r="X2815" s="23">
        <v>834600</v>
      </c>
      <c r="Y2815" s="119">
        <f t="shared" si="1801"/>
        <v>358</v>
      </c>
      <c r="AA2815" s="50" t="s">
        <v>89</v>
      </c>
      <c r="AB2815" s="23">
        <f t="shared" si="1795"/>
        <v>834600</v>
      </c>
      <c r="AC2815" s="23">
        <v>835049</v>
      </c>
      <c r="AD2815" s="119">
        <f t="shared" si="1802"/>
        <v>449</v>
      </c>
    </row>
    <row r="2816" spans="2:30" x14ac:dyDescent="0.35">
      <c r="B2816" s="50" t="s">
        <v>90</v>
      </c>
      <c r="C2816" s="132">
        <v>431331</v>
      </c>
      <c r="D2816" s="132">
        <v>431331</v>
      </c>
      <c r="E2816" s="119">
        <v>0</v>
      </c>
      <c r="F2816" s="21"/>
      <c r="G2816" s="50" t="s">
        <v>90</v>
      </c>
      <c r="H2816" s="23">
        <v>431331</v>
      </c>
      <c r="I2816" s="132">
        <v>431331</v>
      </c>
      <c r="J2816" s="119">
        <v>0</v>
      </c>
      <c r="K2816" s="21"/>
      <c r="L2816" s="50" t="s">
        <v>90</v>
      </c>
      <c r="M2816" s="23">
        <v>431331</v>
      </c>
      <c r="N2816" s="132">
        <v>431331</v>
      </c>
      <c r="O2816" s="119">
        <v>0</v>
      </c>
      <c r="P2816" s="21"/>
      <c r="Q2816" s="50" t="s">
        <v>90</v>
      </c>
      <c r="R2816" s="23">
        <v>431331</v>
      </c>
      <c r="S2816" s="132">
        <v>431331</v>
      </c>
      <c r="T2816" s="119">
        <f t="shared" si="1789"/>
        <v>0</v>
      </c>
      <c r="V2816" s="50" t="s">
        <v>90</v>
      </c>
      <c r="W2816" s="23">
        <f t="shared" si="1793"/>
        <v>431331</v>
      </c>
      <c r="X2816" s="23">
        <v>431331</v>
      </c>
      <c r="Y2816" s="119">
        <f t="shared" si="1801"/>
        <v>0</v>
      </c>
      <c r="AA2816" s="50" t="s">
        <v>90</v>
      </c>
      <c r="AB2816" s="23">
        <f t="shared" si="1795"/>
        <v>431331</v>
      </c>
      <c r="AC2816" s="23">
        <v>431331</v>
      </c>
      <c r="AD2816" s="119">
        <f t="shared" si="1802"/>
        <v>0</v>
      </c>
    </row>
    <row r="2817" spans="2:51" x14ac:dyDescent="0.35">
      <c r="B2817" s="50" t="s">
        <v>91</v>
      </c>
      <c r="C2817" s="132">
        <v>1651814</v>
      </c>
      <c r="D2817" s="132">
        <v>1653109</v>
      </c>
      <c r="E2817" s="132">
        <v>1295</v>
      </c>
      <c r="F2817" s="21"/>
      <c r="G2817" s="50" t="s">
        <v>91</v>
      </c>
      <c r="H2817" s="23">
        <v>1653109</v>
      </c>
      <c r="I2817" s="132">
        <v>1653109</v>
      </c>
      <c r="J2817" s="132">
        <v>0</v>
      </c>
      <c r="K2817" s="21"/>
      <c r="L2817" s="50" t="s">
        <v>91</v>
      </c>
      <c r="M2817" s="23">
        <v>1653109</v>
      </c>
      <c r="N2817" s="132">
        <v>1655210</v>
      </c>
      <c r="O2817" s="132">
        <v>2101</v>
      </c>
      <c r="P2817" s="21"/>
      <c r="Q2817" s="50" t="s">
        <v>91</v>
      </c>
      <c r="R2817" s="23">
        <v>1655210</v>
      </c>
      <c r="S2817" s="132">
        <v>1656772</v>
      </c>
      <c r="T2817" s="119">
        <f t="shared" si="1789"/>
        <v>1562</v>
      </c>
      <c r="V2817" s="50" t="s">
        <v>91</v>
      </c>
      <c r="W2817" s="23">
        <f t="shared" si="1793"/>
        <v>1656772</v>
      </c>
      <c r="X2817" s="23">
        <v>1658213</v>
      </c>
      <c r="Y2817" s="119">
        <f t="shared" si="1801"/>
        <v>1441</v>
      </c>
      <c r="AA2817" s="50" t="s">
        <v>91</v>
      </c>
      <c r="AB2817" s="23">
        <f t="shared" si="1795"/>
        <v>1658213</v>
      </c>
      <c r="AC2817" s="23">
        <v>1659459</v>
      </c>
      <c r="AD2817" s="119">
        <f t="shared" si="1802"/>
        <v>1246</v>
      </c>
    </row>
    <row r="2818" spans="2:51" x14ac:dyDescent="0.35">
      <c r="B2818" s="50" t="s">
        <v>94</v>
      </c>
      <c r="C2818" s="119">
        <v>0</v>
      </c>
      <c r="D2818" s="119">
        <v>0</v>
      </c>
      <c r="E2818" s="119">
        <v>1952</v>
      </c>
      <c r="F2818" s="21"/>
      <c r="G2818" s="50" t="s">
        <v>94</v>
      </c>
      <c r="H2818" s="23">
        <v>0</v>
      </c>
      <c r="I2818" s="119">
        <v>0</v>
      </c>
      <c r="J2818" s="119">
        <v>606</v>
      </c>
      <c r="K2818" s="21"/>
      <c r="L2818" s="50" t="s">
        <v>94</v>
      </c>
      <c r="M2818" s="23">
        <v>0</v>
      </c>
      <c r="N2818" s="119">
        <v>0</v>
      </c>
      <c r="O2818" s="119">
        <v>2636</v>
      </c>
      <c r="P2818" s="21"/>
      <c r="Q2818" s="50" t="s">
        <v>94</v>
      </c>
      <c r="R2818" s="23">
        <v>0</v>
      </c>
      <c r="S2818" s="119">
        <v>0</v>
      </c>
      <c r="T2818" s="119">
        <f t="shared" si="1789"/>
        <v>0</v>
      </c>
      <c r="V2818" s="50" t="s">
        <v>94</v>
      </c>
      <c r="W2818" s="23">
        <f t="shared" si="1793"/>
        <v>0</v>
      </c>
      <c r="X2818" s="23">
        <v>0</v>
      </c>
      <c r="Y2818" s="119">
        <f>X2818-W2818</f>
        <v>0</v>
      </c>
      <c r="AA2818" s="50" t="s">
        <v>94</v>
      </c>
      <c r="AB2818" s="23">
        <f t="shared" si="1795"/>
        <v>0</v>
      </c>
      <c r="AC2818" s="23">
        <v>0</v>
      </c>
      <c r="AD2818" s="119">
        <f>AC2818-AB2818</f>
        <v>0</v>
      </c>
    </row>
    <row r="2819" spans="2:51" x14ac:dyDescent="0.35">
      <c r="B2819" s="50" t="s">
        <v>97</v>
      </c>
      <c r="C2819" s="132">
        <v>707381</v>
      </c>
      <c r="D2819" s="132">
        <v>707502</v>
      </c>
      <c r="E2819" s="119">
        <v>121</v>
      </c>
      <c r="F2819" s="21"/>
      <c r="G2819" s="50" t="s">
        <v>97</v>
      </c>
      <c r="H2819" s="23">
        <v>707502</v>
      </c>
      <c r="I2819" s="132">
        <v>707708</v>
      </c>
      <c r="J2819" s="119">
        <v>206</v>
      </c>
      <c r="K2819" s="21"/>
      <c r="L2819" s="50" t="s">
        <v>97</v>
      </c>
      <c r="M2819" s="23">
        <v>707708</v>
      </c>
      <c r="N2819" s="132">
        <v>707851</v>
      </c>
      <c r="O2819" s="119">
        <v>143</v>
      </c>
      <c r="P2819" s="21"/>
      <c r="Q2819" s="50" t="s">
        <v>97</v>
      </c>
      <c r="R2819" s="23">
        <v>707851</v>
      </c>
      <c r="S2819" s="132">
        <v>708046</v>
      </c>
      <c r="T2819" s="119">
        <f t="shared" si="1789"/>
        <v>195</v>
      </c>
      <c r="V2819" s="50" t="s">
        <v>97</v>
      </c>
      <c r="W2819" s="23">
        <f t="shared" si="1793"/>
        <v>708046</v>
      </c>
      <c r="X2819" s="23">
        <v>708521</v>
      </c>
      <c r="Y2819" s="119">
        <f>X2819-W2819</f>
        <v>475</v>
      </c>
      <c r="AA2819" s="50" t="s">
        <v>97</v>
      </c>
      <c r="AB2819" s="23">
        <v>708521</v>
      </c>
      <c r="AC2819" s="23">
        <v>708813</v>
      </c>
      <c r="AD2819" s="119">
        <f>AC2819-AB2819</f>
        <v>292</v>
      </c>
    </row>
    <row r="2820" spans="2:51" x14ac:dyDescent="0.35">
      <c r="B2820" s="29" t="s">
        <v>130</v>
      </c>
      <c r="C2820" s="133">
        <v>0</v>
      </c>
      <c r="D2820" s="133">
        <v>0</v>
      </c>
      <c r="E2820" s="121">
        <v>-98653</v>
      </c>
      <c r="F2820" s="21"/>
      <c r="G2820" s="29" t="s">
        <v>130</v>
      </c>
      <c r="H2820" s="23">
        <v>0</v>
      </c>
      <c r="I2820" s="133">
        <v>0</v>
      </c>
      <c r="J2820" s="121">
        <v>-100418</v>
      </c>
      <c r="K2820" s="21"/>
      <c r="L2820" s="29" t="s">
        <v>130</v>
      </c>
      <c r="M2820" s="23">
        <v>0</v>
      </c>
      <c r="N2820" s="133">
        <v>0</v>
      </c>
      <c r="O2820" s="121">
        <v>-99018</v>
      </c>
      <c r="P2820" s="21"/>
      <c r="Q2820" s="29" t="s">
        <v>130</v>
      </c>
      <c r="R2820" s="23">
        <v>0</v>
      </c>
      <c r="S2820" s="133">
        <v>0</v>
      </c>
      <c r="T2820" s="119">
        <f t="shared" si="1789"/>
        <v>0</v>
      </c>
      <c r="V2820" s="29" t="s">
        <v>130</v>
      </c>
      <c r="W2820" s="23">
        <f t="shared" si="1793"/>
        <v>0</v>
      </c>
      <c r="X2820" s="133">
        <v>0</v>
      </c>
      <c r="Y2820" s="121">
        <f>Y2819+Y2818+Y2810+Y2801+Y2800+Y2799+Y2798+Y2797</f>
        <v>3608</v>
      </c>
      <c r="AA2820" s="29" t="s">
        <v>130</v>
      </c>
      <c r="AB2820" s="23">
        <f t="shared" si="1795"/>
        <v>0</v>
      </c>
      <c r="AC2820" s="133">
        <v>0</v>
      </c>
      <c r="AD2820" s="121">
        <f>AD2819+AD2818+AD2810+AD2801+AD2800+AD2799+AD2798+AD2797</f>
        <v>3820</v>
      </c>
    </row>
    <row r="2821" spans="2:51" x14ac:dyDescent="0.35">
      <c r="B2821" s="21"/>
      <c r="C2821" s="123">
        <v>0</v>
      </c>
      <c r="D2821" s="123">
        <v>0</v>
      </c>
      <c r="E2821" s="124">
        <v>-99872</v>
      </c>
      <c r="F2821" s="21"/>
      <c r="G2821" s="21"/>
      <c r="H2821" s="23">
        <v>0</v>
      </c>
      <c r="I2821" s="123">
        <v>0</v>
      </c>
      <c r="J2821" s="124">
        <v>-100937</v>
      </c>
      <c r="K2821" s="21"/>
      <c r="L2821" s="21"/>
      <c r="M2821" s="23">
        <v>0</v>
      </c>
      <c r="N2821" s="123">
        <v>0</v>
      </c>
      <c r="O2821" s="124">
        <v>-100157</v>
      </c>
      <c r="P2821" s="21"/>
      <c r="Q2821" s="21"/>
      <c r="R2821" s="23">
        <v>0</v>
      </c>
      <c r="S2821" s="123">
        <v>0</v>
      </c>
      <c r="T2821" s="119">
        <f t="shared" si="1789"/>
        <v>0</v>
      </c>
      <c r="V2821" s="21"/>
      <c r="W2821" s="23">
        <f t="shared" si="1793"/>
        <v>0</v>
      </c>
      <c r="X2821" s="123">
        <v>0</v>
      </c>
      <c r="Y2821" s="124">
        <f>Y2820-Y2803+471</f>
        <v>2399</v>
      </c>
      <c r="AA2821" s="21"/>
      <c r="AB2821" s="23">
        <f t="shared" si="1795"/>
        <v>0</v>
      </c>
      <c r="AC2821" s="123">
        <v>0</v>
      </c>
      <c r="AD2821" s="124">
        <f>AD2820-AD2803+471</f>
        <v>2611</v>
      </c>
    </row>
    <row r="2822" spans="2:51" x14ac:dyDescent="0.35">
      <c r="AX2822" s="21"/>
      <c r="AY2822"/>
    </row>
    <row r="2823" spans="2:51" x14ac:dyDescent="0.35">
      <c r="B2823" s="117" t="s">
        <v>114</v>
      </c>
      <c r="C2823" s="292" t="s">
        <v>465</v>
      </c>
      <c r="D2823" s="293"/>
      <c r="E2823" s="294"/>
      <c r="G2823" s="117" t="s">
        <v>114</v>
      </c>
      <c r="H2823" s="292" t="s">
        <v>466</v>
      </c>
      <c r="I2823" s="293"/>
      <c r="J2823" s="294"/>
      <c r="L2823" s="117" t="s">
        <v>114</v>
      </c>
      <c r="M2823" s="292" t="s">
        <v>467</v>
      </c>
      <c r="N2823" s="293"/>
      <c r="O2823" s="294"/>
      <c r="Q2823" s="117" t="s">
        <v>114</v>
      </c>
      <c r="R2823" s="292" t="s">
        <v>468</v>
      </c>
      <c r="S2823" s="293"/>
      <c r="T2823" s="294"/>
      <c r="V2823" s="117" t="s">
        <v>114</v>
      </c>
      <c r="W2823" s="292" t="s">
        <v>469</v>
      </c>
      <c r="X2823" s="293"/>
      <c r="Y2823" s="294"/>
      <c r="AA2823" s="117" t="s">
        <v>114</v>
      </c>
      <c r="AB2823" s="292" t="s">
        <v>537</v>
      </c>
      <c r="AC2823" s="293"/>
      <c r="AD2823" s="294"/>
      <c r="AX2823" s="21"/>
      <c r="AY2823"/>
    </row>
    <row r="2824" spans="2:51" x14ac:dyDescent="0.35">
      <c r="B2824" s="50"/>
      <c r="C2824" s="118" t="s">
        <v>81</v>
      </c>
      <c r="D2824" s="118" t="s">
        <v>82</v>
      </c>
      <c r="E2824" s="118" t="s">
        <v>95</v>
      </c>
      <c r="G2824" s="50"/>
      <c r="H2824" s="118" t="s">
        <v>81</v>
      </c>
      <c r="I2824" s="118" t="s">
        <v>82</v>
      </c>
      <c r="J2824" s="118" t="s">
        <v>95</v>
      </c>
      <c r="L2824" s="50"/>
      <c r="M2824" s="118" t="s">
        <v>81</v>
      </c>
      <c r="N2824" s="118" t="s">
        <v>82</v>
      </c>
      <c r="O2824" s="118" t="s">
        <v>95</v>
      </c>
      <c r="Q2824" s="50"/>
      <c r="R2824" s="118" t="s">
        <v>81</v>
      </c>
      <c r="S2824" s="118" t="s">
        <v>82</v>
      </c>
      <c r="T2824" s="118" t="s">
        <v>95</v>
      </c>
      <c r="V2824" s="50"/>
      <c r="W2824" s="118" t="s">
        <v>81</v>
      </c>
      <c r="X2824" s="118" t="s">
        <v>82</v>
      </c>
      <c r="Y2824" s="118" t="s">
        <v>95</v>
      </c>
      <c r="AA2824" s="50"/>
      <c r="AB2824" s="118" t="s">
        <v>81</v>
      </c>
      <c r="AC2824" s="118" t="s">
        <v>82</v>
      </c>
      <c r="AD2824" s="118" t="s">
        <v>95</v>
      </c>
      <c r="AX2824" s="21"/>
      <c r="AY2824"/>
    </row>
    <row r="2825" spans="2:51" x14ac:dyDescent="0.35">
      <c r="B2825" s="50" t="s">
        <v>92</v>
      </c>
      <c r="C2825" s="23">
        <v>568600</v>
      </c>
      <c r="D2825" s="23">
        <v>568616</v>
      </c>
      <c r="E2825" s="119">
        <f>(D2825-C2825)*10</f>
        <v>160</v>
      </c>
      <c r="G2825" s="50" t="s">
        <v>92</v>
      </c>
      <c r="H2825" s="23">
        <f>D2825</f>
        <v>568616</v>
      </c>
      <c r="I2825" s="23">
        <v>568663</v>
      </c>
      <c r="J2825" s="119">
        <f>(I2825-H2825)*10</f>
        <v>470</v>
      </c>
      <c r="L2825" s="50" t="s">
        <v>92</v>
      </c>
      <c r="M2825" s="23">
        <f>I2825</f>
        <v>568663</v>
      </c>
      <c r="N2825" s="23">
        <v>568704</v>
      </c>
      <c r="O2825" s="119">
        <f>(N2825-M2825)*10</f>
        <v>410</v>
      </c>
      <c r="Q2825" s="50" t="s">
        <v>92</v>
      </c>
      <c r="R2825" s="23">
        <f>N2825</f>
        <v>568704</v>
      </c>
      <c r="S2825" s="23">
        <v>568748</v>
      </c>
      <c r="T2825" s="119">
        <f>(S2825-R2825)*10</f>
        <v>440</v>
      </c>
      <c r="V2825" s="50" t="s">
        <v>92</v>
      </c>
      <c r="W2825" s="23">
        <f>S2825</f>
        <v>568748</v>
      </c>
      <c r="X2825" s="23">
        <v>568793</v>
      </c>
      <c r="Y2825" s="119">
        <f>(X2825-W2825)*10</f>
        <v>450</v>
      </c>
      <c r="AA2825" s="50" t="s">
        <v>92</v>
      </c>
      <c r="AB2825" s="23">
        <f>X2825</f>
        <v>568793</v>
      </c>
      <c r="AC2825" s="23">
        <v>568831</v>
      </c>
      <c r="AD2825" s="119">
        <f>(AC2825-AB2825)*10</f>
        <v>380</v>
      </c>
    </row>
    <row r="2826" spans="2:51" x14ac:dyDescent="0.35">
      <c r="B2826" s="50" t="s">
        <v>6</v>
      </c>
      <c r="C2826" s="23">
        <v>487929</v>
      </c>
      <c r="D2826" s="23">
        <v>488713</v>
      </c>
      <c r="E2826" s="119">
        <f>D2826-C2826</f>
        <v>784</v>
      </c>
      <c r="G2826" s="50" t="s">
        <v>6</v>
      </c>
      <c r="H2826" s="23">
        <f t="shared" ref="H2826:H2849" si="1803">D2826</f>
        <v>488713</v>
      </c>
      <c r="I2826" s="23">
        <v>489486</v>
      </c>
      <c r="J2826" s="119">
        <f>I2826-H2826</f>
        <v>773</v>
      </c>
      <c r="L2826" s="50" t="s">
        <v>6</v>
      </c>
      <c r="M2826" s="23">
        <f t="shared" ref="M2826:M2849" si="1804">I2826</f>
        <v>489486</v>
      </c>
      <c r="N2826" s="23">
        <v>490534</v>
      </c>
      <c r="O2826" s="119">
        <f>N2826-M2826</f>
        <v>1048</v>
      </c>
      <c r="Q2826" s="50" t="s">
        <v>6</v>
      </c>
      <c r="R2826" s="23">
        <f t="shared" ref="R2826:R2849" si="1805">N2826</f>
        <v>490534</v>
      </c>
      <c r="S2826" s="23">
        <v>490782</v>
      </c>
      <c r="T2826" s="119">
        <f>S2826-R2826</f>
        <v>248</v>
      </c>
      <c r="V2826" s="50" t="s">
        <v>6</v>
      </c>
      <c r="W2826" s="23">
        <f>S2826</f>
        <v>490782</v>
      </c>
      <c r="X2826" s="23">
        <v>491800</v>
      </c>
      <c r="Y2826" s="119">
        <f>X2826-W2826</f>
        <v>1018</v>
      </c>
      <c r="AA2826" s="50" t="s">
        <v>6</v>
      </c>
      <c r="AB2826" s="23">
        <f>X2826</f>
        <v>491800</v>
      </c>
      <c r="AC2826" s="23">
        <v>492030</v>
      </c>
      <c r="AD2826" s="119">
        <f>AC2826-AB2826</f>
        <v>230</v>
      </c>
    </row>
    <row r="2827" spans="2:51" x14ac:dyDescent="0.35">
      <c r="B2827" s="50" t="s">
        <v>103</v>
      </c>
      <c r="C2827" s="23">
        <v>417138</v>
      </c>
      <c r="D2827" s="23">
        <v>417658</v>
      </c>
      <c r="E2827" s="119">
        <f>D2827-C2827</f>
        <v>520</v>
      </c>
      <c r="G2827" s="50" t="s">
        <v>103</v>
      </c>
      <c r="H2827" s="23">
        <f t="shared" si="1803"/>
        <v>417658</v>
      </c>
      <c r="I2827" s="23">
        <v>418224</v>
      </c>
      <c r="J2827" s="119">
        <f>I2827-H2827</f>
        <v>566</v>
      </c>
      <c r="L2827" s="50" t="s">
        <v>103</v>
      </c>
      <c r="M2827" s="23">
        <f t="shared" si="1804"/>
        <v>418224</v>
      </c>
      <c r="N2827" s="23">
        <v>418739</v>
      </c>
      <c r="O2827" s="119">
        <f>N2827-M2827</f>
        <v>515</v>
      </c>
      <c r="Q2827" s="50" t="s">
        <v>103</v>
      </c>
      <c r="R2827" s="23">
        <f t="shared" si="1805"/>
        <v>418739</v>
      </c>
      <c r="S2827" s="23">
        <v>419357</v>
      </c>
      <c r="T2827" s="119">
        <f>S2827-R2827</f>
        <v>618</v>
      </c>
      <c r="V2827" s="50" t="s">
        <v>103</v>
      </c>
      <c r="W2827" s="23">
        <f t="shared" ref="W2827" si="1806">S2827</f>
        <v>419357</v>
      </c>
      <c r="X2827" s="23">
        <v>419896</v>
      </c>
      <c r="Y2827" s="119">
        <f>X2827-W2827</f>
        <v>539</v>
      </c>
      <c r="AA2827" s="50" t="s">
        <v>103</v>
      </c>
      <c r="AB2827" s="23">
        <f t="shared" ref="AB2827" si="1807">X2827</f>
        <v>419896</v>
      </c>
      <c r="AC2827" s="23">
        <v>420411</v>
      </c>
      <c r="AD2827" s="119">
        <f>AC2827-AB2827</f>
        <v>515</v>
      </c>
    </row>
    <row r="2828" spans="2:51" x14ac:dyDescent="0.35">
      <c r="B2828" s="174" t="s">
        <v>100</v>
      </c>
      <c r="C2828" s="23">
        <v>277401</v>
      </c>
      <c r="D2828" s="23">
        <v>277641</v>
      </c>
      <c r="E2828" s="119">
        <f>D2828-C2828</f>
        <v>240</v>
      </c>
      <c r="G2828" s="174" t="s">
        <v>100</v>
      </c>
      <c r="H2828" s="23">
        <f t="shared" si="1803"/>
        <v>277641</v>
      </c>
      <c r="I2828" s="23">
        <v>277851</v>
      </c>
      <c r="J2828" s="119">
        <f>I2828-H2828</f>
        <v>210</v>
      </c>
      <c r="L2828" s="174" t="s">
        <v>100</v>
      </c>
      <c r="M2828" s="23">
        <f t="shared" si="1804"/>
        <v>277851</v>
      </c>
      <c r="N2828" s="23">
        <v>278091</v>
      </c>
      <c r="O2828" s="119">
        <f>N2828-M2828</f>
        <v>240</v>
      </c>
      <c r="Q2828" s="174" t="s">
        <v>100</v>
      </c>
      <c r="R2828" s="23">
        <f t="shared" si="1805"/>
        <v>278091</v>
      </c>
      <c r="S2828" s="23">
        <v>278271</v>
      </c>
      <c r="T2828" s="119">
        <f>S2828-R2828</f>
        <v>180</v>
      </c>
      <c r="V2828" s="174" t="s">
        <v>100</v>
      </c>
      <c r="W2828" s="23">
        <f>S2828</f>
        <v>278271</v>
      </c>
      <c r="X2828" s="23">
        <v>278511</v>
      </c>
      <c r="Y2828" s="119">
        <f>X2828-W2828</f>
        <v>240</v>
      </c>
      <c r="AA2828" s="174" t="s">
        <v>100</v>
      </c>
      <c r="AB2828" s="23">
        <f>X2828</f>
        <v>278511</v>
      </c>
      <c r="AC2828" s="23">
        <v>278771</v>
      </c>
      <c r="AD2828" s="119">
        <f>AC2828-AB2828</f>
        <v>260</v>
      </c>
    </row>
    <row r="2829" spans="2:51" x14ac:dyDescent="0.35">
      <c r="B2829" s="174" t="s">
        <v>1176</v>
      </c>
      <c r="C2829" s="23">
        <v>516</v>
      </c>
      <c r="D2829" s="23">
        <v>516</v>
      </c>
      <c r="E2829" s="119">
        <f>D2829-C2829</f>
        <v>0</v>
      </c>
      <c r="G2829" s="174" t="s">
        <v>1176</v>
      </c>
      <c r="H2829" s="23">
        <f t="shared" si="1803"/>
        <v>516</v>
      </c>
      <c r="I2829" s="23">
        <v>516</v>
      </c>
      <c r="J2829" s="119">
        <f>I2829-H2829</f>
        <v>0</v>
      </c>
      <c r="L2829" s="174" t="s">
        <v>1176</v>
      </c>
      <c r="M2829" s="23">
        <f t="shared" si="1804"/>
        <v>516</v>
      </c>
      <c r="N2829" s="23">
        <v>516</v>
      </c>
      <c r="O2829" s="119">
        <f>N2829-M2829</f>
        <v>0</v>
      </c>
      <c r="Q2829" s="174" t="s">
        <v>1176</v>
      </c>
      <c r="R2829" s="23">
        <f t="shared" si="1805"/>
        <v>516</v>
      </c>
      <c r="S2829" s="23">
        <v>516</v>
      </c>
      <c r="T2829" s="119">
        <f>S2829-R2829</f>
        <v>0</v>
      </c>
      <c r="V2829" s="174" t="s">
        <v>1176</v>
      </c>
      <c r="W2829" s="23">
        <f t="shared" ref="W2829:W2832" si="1808">S2829</f>
        <v>516</v>
      </c>
      <c r="X2829" s="23">
        <v>516</v>
      </c>
      <c r="Y2829" s="119">
        <f>X2829-W2829</f>
        <v>0</v>
      </c>
      <c r="AA2829" s="174" t="s">
        <v>1176</v>
      </c>
      <c r="AB2829" s="23">
        <f t="shared" ref="AB2829:AB2832" si="1809">X2829</f>
        <v>516</v>
      </c>
      <c r="AC2829" s="23">
        <v>516</v>
      </c>
      <c r="AD2829" s="119">
        <f>AC2829-AB2829</f>
        <v>0</v>
      </c>
    </row>
    <row r="2830" spans="2:51" x14ac:dyDescent="0.35">
      <c r="B2830" s="174" t="s">
        <v>1179</v>
      </c>
      <c r="C2830" s="23">
        <v>0</v>
      </c>
      <c r="D2830" s="23">
        <v>0</v>
      </c>
      <c r="E2830" s="119">
        <f>D2830-C2830</f>
        <v>0</v>
      </c>
      <c r="G2830" s="174" t="s">
        <v>1179</v>
      </c>
      <c r="H2830" s="23">
        <f t="shared" si="1803"/>
        <v>0</v>
      </c>
      <c r="I2830" s="23">
        <v>0</v>
      </c>
      <c r="J2830" s="119">
        <f>I2830-H2830</f>
        <v>0</v>
      </c>
      <c r="L2830" s="174" t="s">
        <v>1179</v>
      </c>
      <c r="M2830" s="23">
        <f t="shared" si="1804"/>
        <v>0</v>
      </c>
      <c r="N2830" s="23">
        <v>0</v>
      </c>
      <c r="O2830" s="119">
        <f>N2830-M2830</f>
        <v>0</v>
      </c>
      <c r="Q2830" s="174" t="s">
        <v>1179</v>
      </c>
      <c r="R2830" s="23">
        <v>12279</v>
      </c>
      <c r="S2830" s="23">
        <v>12279</v>
      </c>
      <c r="T2830" s="119">
        <f>S2830-R2830</f>
        <v>0</v>
      </c>
      <c r="V2830" s="174" t="s">
        <v>1179</v>
      </c>
      <c r="W2830" s="23">
        <f t="shared" si="1808"/>
        <v>12279</v>
      </c>
      <c r="X2830" s="23">
        <v>12279</v>
      </c>
      <c r="Y2830" s="119">
        <f>X2830-W2830</f>
        <v>0</v>
      </c>
      <c r="AA2830" s="174" t="s">
        <v>1179</v>
      </c>
      <c r="AB2830" s="23">
        <f t="shared" si="1809"/>
        <v>12279</v>
      </c>
      <c r="AC2830" s="23">
        <v>12279</v>
      </c>
      <c r="AD2830" s="119">
        <f>AC2830-AB2830</f>
        <v>0</v>
      </c>
    </row>
    <row r="2831" spans="2:51" x14ac:dyDescent="0.35">
      <c r="B2831" s="50" t="s">
        <v>3</v>
      </c>
      <c r="C2831" s="23">
        <v>447169</v>
      </c>
      <c r="D2831" s="23">
        <v>447371</v>
      </c>
      <c r="E2831" s="119">
        <f>(D2831-C2831)*10</f>
        <v>2020</v>
      </c>
      <c r="G2831" s="50" t="s">
        <v>3</v>
      </c>
      <c r="H2831" s="23">
        <f t="shared" si="1803"/>
        <v>447371</v>
      </c>
      <c r="I2831" s="23">
        <v>447586</v>
      </c>
      <c r="J2831" s="119">
        <f>(I2831-H2831)*10</f>
        <v>2150</v>
      </c>
      <c r="L2831" s="50" t="s">
        <v>3</v>
      </c>
      <c r="M2831" s="23">
        <f t="shared" si="1804"/>
        <v>447586</v>
      </c>
      <c r="N2831" s="23">
        <v>447666</v>
      </c>
      <c r="O2831" s="119">
        <f>(N2831-M2831)*10</f>
        <v>800</v>
      </c>
      <c r="Q2831" s="50" t="s">
        <v>3</v>
      </c>
      <c r="R2831" s="23">
        <f t="shared" si="1805"/>
        <v>447666</v>
      </c>
      <c r="S2831" s="23">
        <v>447753</v>
      </c>
      <c r="T2831" s="119">
        <f>(S2831-R2831)*10</f>
        <v>870</v>
      </c>
      <c r="V2831" s="50" t="s">
        <v>3</v>
      </c>
      <c r="W2831" s="23">
        <f t="shared" si="1808"/>
        <v>447753</v>
      </c>
      <c r="X2831" s="23">
        <v>447897</v>
      </c>
      <c r="Y2831" s="119">
        <f>(X2831-W2831)*10</f>
        <v>1440</v>
      </c>
      <c r="AA2831" s="50" t="s">
        <v>3</v>
      </c>
      <c r="AB2831" s="23">
        <f t="shared" si="1809"/>
        <v>447897</v>
      </c>
      <c r="AC2831" s="23">
        <v>448086</v>
      </c>
      <c r="AD2831" s="119">
        <f>(AC2831-AB2831)*10</f>
        <v>1890</v>
      </c>
    </row>
    <row r="2832" spans="2:51" x14ac:dyDescent="0.35">
      <c r="B2832" s="50" t="s">
        <v>83</v>
      </c>
      <c r="C2832" s="23">
        <v>34965</v>
      </c>
      <c r="D2832" s="23">
        <v>34971</v>
      </c>
      <c r="E2832" s="119">
        <f>D2832-C2832</f>
        <v>6</v>
      </c>
      <c r="G2832" s="50" t="s">
        <v>83</v>
      </c>
      <c r="H2832" s="23">
        <f t="shared" si="1803"/>
        <v>34971</v>
      </c>
      <c r="I2832" s="23">
        <v>34982</v>
      </c>
      <c r="J2832" s="119">
        <f>I2832-H2832</f>
        <v>11</v>
      </c>
      <c r="L2832" s="50" t="s">
        <v>83</v>
      </c>
      <c r="M2832" s="23">
        <f t="shared" si="1804"/>
        <v>34982</v>
      </c>
      <c r="N2832" s="23">
        <v>34990</v>
      </c>
      <c r="O2832" s="119">
        <f>N2832-M2832</f>
        <v>8</v>
      </c>
      <c r="Q2832" s="50" t="s">
        <v>83</v>
      </c>
      <c r="R2832" s="23">
        <f t="shared" si="1805"/>
        <v>34990</v>
      </c>
      <c r="S2832" s="23">
        <v>34995</v>
      </c>
      <c r="T2832" s="119">
        <f>S2832-R2832</f>
        <v>5</v>
      </c>
      <c r="V2832" s="50" t="s">
        <v>83</v>
      </c>
      <c r="W2832" s="23">
        <f t="shared" si="1808"/>
        <v>34995</v>
      </c>
      <c r="X2832" s="23">
        <v>35001</v>
      </c>
      <c r="Y2832" s="119">
        <f>X2832-W2832</f>
        <v>6</v>
      </c>
      <c r="AA2832" s="50" t="s">
        <v>83</v>
      </c>
      <c r="AB2832" s="23">
        <f t="shared" si="1809"/>
        <v>35001</v>
      </c>
      <c r="AC2832" s="23">
        <v>35008</v>
      </c>
      <c r="AD2832" s="119">
        <f>AC2832-AB2832</f>
        <v>7</v>
      </c>
    </row>
    <row r="2833" spans="2:30" x14ac:dyDescent="0.35">
      <c r="B2833" s="50" t="s">
        <v>84</v>
      </c>
      <c r="C2833" s="23">
        <v>70100</v>
      </c>
      <c r="D2833" s="23">
        <v>70104</v>
      </c>
      <c r="E2833" s="119">
        <f>D2833-C2833</f>
        <v>4</v>
      </c>
      <c r="G2833" s="50" t="s">
        <v>84</v>
      </c>
      <c r="H2833" s="23">
        <f t="shared" si="1803"/>
        <v>70104</v>
      </c>
      <c r="I2833" s="23">
        <v>70104</v>
      </c>
      <c r="J2833" s="119">
        <f>I2833-H2833</f>
        <v>0</v>
      </c>
      <c r="L2833" s="50" t="s">
        <v>84</v>
      </c>
      <c r="M2833" s="23">
        <f t="shared" si="1804"/>
        <v>70104</v>
      </c>
      <c r="N2833" s="23">
        <v>70109</v>
      </c>
      <c r="O2833" s="119">
        <f>N2833-M2833</f>
        <v>5</v>
      </c>
      <c r="Q2833" s="50" t="s">
        <v>84</v>
      </c>
      <c r="R2833" s="23">
        <f t="shared" si="1805"/>
        <v>70109</v>
      </c>
      <c r="S2833" s="23">
        <v>70128</v>
      </c>
      <c r="T2833" s="119">
        <f>S2833-R2833</f>
        <v>19</v>
      </c>
      <c r="V2833" s="50" t="s">
        <v>84</v>
      </c>
      <c r="W2833" s="23">
        <f>S2833</f>
        <v>70128</v>
      </c>
      <c r="X2833" s="23">
        <v>70128</v>
      </c>
      <c r="Y2833" s="119">
        <f>X2833-W2833</f>
        <v>0</v>
      </c>
      <c r="AA2833" s="50" t="s">
        <v>84</v>
      </c>
      <c r="AB2833" s="23">
        <f>X2833</f>
        <v>70128</v>
      </c>
      <c r="AC2833" s="23">
        <v>70128</v>
      </c>
      <c r="AD2833" s="119">
        <f>AC2833-AB2833</f>
        <v>0</v>
      </c>
    </row>
    <row r="2834" spans="2:30" x14ac:dyDescent="0.35">
      <c r="B2834" s="50" t="s">
        <v>98</v>
      </c>
      <c r="C2834" s="23">
        <v>139852</v>
      </c>
      <c r="D2834" s="23">
        <v>139852</v>
      </c>
      <c r="E2834" s="119">
        <f t="shared" ref="E2834" si="1810">D2834-C2834</f>
        <v>0</v>
      </c>
      <c r="G2834" s="50" t="s">
        <v>98</v>
      </c>
      <c r="H2834" s="23">
        <f t="shared" si="1803"/>
        <v>139852</v>
      </c>
      <c r="I2834" s="23">
        <v>139852</v>
      </c>
      <c r="J2834" s="119">
        <f t="shared" ref="J2834" si="1811">I2834-H2834</f>
        <v>0</v>
      </c>
      <c r="L2834" s="50" t="s">
        <v>98</v>
      </c>
      <c r="M2834" s="23">
        <f t="shared" si="1804"/>
        <v>139852</v>
      </c>
      <c r="N2834" s="23">
        <v>139852</v>
      </c>
      <c r="O2834" s="119">
        <f t="shared" ref="O2834" si="1812">N2834-M2834</f>
        <v>0</v>
      </c>
      <c r="Q2834" s="50" t="s">
        <v>98</v>
      </c>
      <c r="R2834" s="23">
        <f t="shared" si="1805"/>
        <v>139852</v>
      </c>
      <c r="S2834" s="23">
        <v>139852</v>
      </c>
      <c r="T2834" s="119">
        <f t="shared" ref="T2834" si="1813">S2834-R2834</f>
        <v>0</v>
      </c>
      <c r="V2834" s="50" t="s">
        <v>98</v>
      </c>
      <c r="W2834" s="23">
        <f t="shared" ref="W2834:W2849" si="1814">S2834</f>
        <v>139852</v>
      </c>
      <c r="X2834" s="23">
        <v>139852</v>
      </c>
      <c r="Y2834" s="119">
        <f t="shared" ref="Y2834" si="1815">X2834-W2834</f>
        <v>0</v>
      </c>
      <c r="AA2834" s="50" t="s">
        <v>98</v>
      </c>
      <c r="AB2834" s="23">
        <f t="shared" ref="AB2834:AB2847" si="1816">X2834</f>
        <v>139852</v>
      </c>
      <c r="AC2834" s="23">
        <v>139852</v>
      </c>
      <c r="AD2834" s="119">
        <f t="shared" ref="AD2834" si="1817">AC2834-AB2834</f>
        <v>0</v>
      </c>
    </row>
    <row r="2835" spans="2:30" x14ac:dyDescent="0.35">
      <c r="B2835" s="50" t="s">
        <v>85</v>
      </c>
      <c r="C2835" s="23">
        <v>1082</v>
      </c>
      <c r="D2835" s="23">
        <v>1082</v>
      </c>
      <c r="E2835" s="132">
        <f>D2835-C2835</f>
        <v>0</v>
      </c>
      <c r="G2835" s="50" t="s">
        <v>85</v>
      </c>
      <c r="H2835" s="23">
        <f t="shared" si="1803"/>
        <v>1082</v>
      </c>
      <c r="I2835" s="23">
        <v>1082</v>
      </c>
      <c r="J2835" s="132">
        <f>I2835-H2835</f>
        <v>0</v>
      </c>
      <c r="L2835" s="50" t="s">
        <v>85</v>
      </c>
      <c r="M2835" s="23">
        <f t="shared" si="1804"/>
        <v>1082</v>
      </c>
      <c r="N2835" s="23">
        <v>1082</v>
      </c>
      <c r="O2835" s="132">
        <f>N2835-M2835</f>
        <v>0</v>
      </c>
      <c r="Q2835" s="50" t="s">
        <v>85</v>
      </c>
      <c r="R2835" s="23">
        <f t="shared" si="1805"/>
        <v>1082</v>
      </c>
      <c r="S2835" s="23">
        <v>1082</v>
      </c>
      <c r="T2835" s="132">
        <f>S2835-R2835</f>
        <v>0</v>
      </c>
      <c r="V2835" s="50" t="s">
        <v>85</v>
      </c>
      <c r="W2835" s="23">
        <f t="shared" si="1814"/>
        <v>1082</v>
      </c>
      <c r="X2835" s="23">
        <v>1082</v>
      </c>
      <c r="Y2835" s="132">
        <f>X2835-W2835</f>
        <v>0</v>
      </c>
      <c r="AA2835" s="50" t="s">
        <v>85</v>
      </c>
      <c r="AB2835" s="23">
        <f t="shared" si="1816"/>
        <v>1082</v>
      </c>
      <c r="AC2835" s="23">
        <v>1082</v>
      </c>
      <c r="AD2835" s="132">
        <f>AC2835-AB2835</f>
        <v>0</v>
      </c>
    </row>
    <row r="2836" spans="2:30" x14ac:dyDescent="0.35">
      <c r="B2836" s="50" t="s">
        <v>86</v>
      </c>
      <c r="C2836" s="23">
        <v>47340</v>
      </c>
      <c r="D2836" s="23">
        <v>47340</v>
      </c>
      <c r="E2836" s="132">
        <f t="shared" ref="E2836:E2837" si="1818">D2836-C2836</f>
        <v>0</v>
      </c>
      <c r="G2836" s="50" t="s">
        <v>86</v>
      </c>
      <c r="H2836" s="23">
        <f t="shared" si="1803"/>
        <v>47340</v>
      </c>
      <c r="I2836" s="23">
        <v>47576</v>
      </c>
      <c r="J2836" s="132">
        <f t="shared" ref="J2836:J2837" si="1819">I2836-H2836</f>
        <v>236</v>
      </c>
      <c r="L2836" s="50" t="s">
        <v>86</v>
      </c>
      <c r="M2836" s="23">
        <f t="shared" si="1804"/>
        <v>47576</v>
      </c>
      <c r="N2836" s="23">
        <v>47835</v>
      </c>
      <c r="O2836" s="132">
        <f>N2836-M2836</f>
        <v>259</v>
      </c>
      <c r="Q2836" s="50" t="s">
        <v>86</v>
      </c>
      <c r="R2836" s="23">
        <f t="shared" si="1805"/>
        <v>47835</v>
      </c>
      <c r="S2836" s="23">
        <v>48102</v>
      </c>
      <c r="T2836" s="132">
        <f>S2836-R2836</f>
        <v>267</v>
      </c>
      <c r="V2836" s="50" t="s">
        <v>86</v>
      </c>
      <c r="W2836" s="23">
        <f t="shared" si="1814"/>
        <v>48102</v>
      </c>
      <c r="X2836" s="23">
        <v>48363</v>
      </c>
      <c r="Y2836" s="132">
        <f t="shared" ref="Y2836:Y2837" si="1820">X2836-W2836</f>
        <v>261</v>
      </c>
      <c r="AA2836" s="50" t="s">
        <v>86</v>
      </c>
      <c r="AB2836" s="23">
        <f t="shared" si="1816"/>
        <v>48363</v>
      </c>
      <c r="AC2836" s="23">
        <v>48648</v>
      </c>
      <c r="AD2836" s="132">
        <f t="shared" ref="AD2836:AD2837" si="1821">AC2836-AB2836</f>
        <v>285</v>
      </c>
    </row>
    <row r="2837" spans="2:30" x14ac:dyDescent="0.35">
      <c r="B2837" s="50" t="s">
        <v>2180</v>
      </c>
      <c r="C2837" s="23">
        <v>0</v>
      </c>
      <c r="D2837" s="23">
        <v>0</v>
      </c>
      <c r="E2837" s="132">
        <f t="shared" si="1818"/>
        <v>0</v>
      </c>
      <c r="G2837" s="50" t="s">
        <v>2180</v>
      </c>
      <c r="H2837" s="23">
        <f t="shared" si="1803"/>
        <v>0</v>
      </c>
      <c r="I2837" s="23">
        <v>0</v>
      </c>
      <c r="J2837" s="132">
        <f t="shared" si="1819"/>
        <v>0</v>
      </c>
      <c r="L2837" s="50" t="s">
        <v>2180</v>
      </c>
      <c r="M2837" s="23">
        <f t="shared" si="1804"/>
        <v>0</v>
      </c>
      <c r="N2837" s="23">
        <v>0</v>
      </c>
      <c r="O2837" s="132">
        <f t="shared" ref="O2837" si="1822">N2837-M2837</f>
        <v>0</v>
      </c>
      <c r="Q2837" s="50" t="s">
        <v>2180</v>
      </c>
      <c r="R2837" s="23">
        <f t="shared" si="1805"/>
        <v>0</v>
      </c>
      <c r="S2837" s="23">
        <v>0</v>
      </c>
      <c r="T2837" s="132">
        <f t="shared" ref="T2837" si="1823">S2837-R2837</f>
        <v>0</v>
      </c>
      <c r="V2837" s="50" t="s">
        <v>2180</v>
      </c>
      <c r="W2837" s="23">
        <f t="shared" si="1814"/>
        <v>0</v>
      </c>
      <c r="X2837" s="23">
        <v>0</v>
      </c>
      <c r="Y2837" s="132">
        <f t="shared" si="1820"/>
        <v>0</v>
      </c>
      <c r="AA2837" s="50" t="s">
        <v>2180</v>
      </c>
      <c r="AB2837" s="23">
        <f t="shared" si="1816"/>
        <v>0</v>
      </c>
      <c r="AC2837" s="23">
        <v>0</v>
      </c>
      <c r="AD2837" s="132">
        <f t="shared" si="1821"/>
        <v>0</v>
      </c>
    </row>
    <row r="2838" spans="2:30" x14ac:dyDescent="0.35">
      <c r="B2838" s="50" t="s">
        <v>93</v>
      </c>
      <c r="C2838" s="23">
        <v>0</v>
      </c>
      <c r="D2838" s="23">
        <v>0</v>
      </c>
      <c r="E2838" s="132">
        <f>E2837+E2836+E2835+E2834+E2833+E2832+E2831</f>
        <v>2030</v>
      </c>
      <c r="G2838" s="50" t="s">
        <v>93</v>
      </c>
      <c r="H2838" s="23">
        <f t="shared" si="1803"/>
        <v>0</v>
      </c>
      <c r="I2838" s="23">
        <v>0</v>
      </c>
      <c r="J2838" s="132">
        <f>J2837+J2836+J2835+J2834+J2833+J2832+J2831</f>
        <v>2397</v>
      </c>
      <c r="L2838" s="50" t="s">
        <v>93</v>
      </c>
      <c r="M2838" s="23">
        <f t="shared" si="1804"/>
        <v>0</v>
      </c>
      <c r="N2838" s="23">
        <v>0</v>
      </c>
      <c r="O2838" s="132">
        <f>O2837+O2836+O2835+O2834+O2833+O2832+O2831</f>
        <v>1072</v>
      </c>
      <c r="Q2838" s="50" t="s">
        <v>93</v>
      </c>
      <c r="R2838" s="23">
        <f t="shared" si="1805"/>
        <v>0</v>
      </c>
      <c r="S2838" s="23"/>
      <c r="T2838" s="132">
        <f>T2837+T2836+T2835+T2834+T2833+T2832+T2831</f>
        <v>1161</v>
      </c>
      <c r="V2838" s="50" t="s">
        <v>93</v>
      </c>
      <c r="W2838" s="23">
        <f t="shared" si="1814"/>
        <v>0</v>
      </c>
      <c r="X2838" s="23"/>
      <c r="Y2838" s="132">
        <f>Y2837+Y2836+Y2835+Y2834+Y2833+Y2832+Y2831</f>
        <v>1707</v>
      </c>
      <c r="AA2838" s="50" t="s">
        <v>93</v>
      </c>
      <c r="AB2838" s="23">
        <f t="shared" si="1816"/>
        <v>0</v>
      </c>
      <c r="AC2838" s="23"/>
      <c r="AD2838" s="132">
        <f>AD2837+AD2836+AD2835+AD2834+AD2833+AD2832+AD2831</f>
        <v>2182</v>
      </c>
    </row>
    <row r="2839" spans="2:30" x14ac:dyDescent="0.35">
      <c r="B2839" s="50" t="s">
        <v>87</v>
      </c>
      <c r="C2839" s="23">
        <v>1610118</v>
      </c>
      <c r="D2839" s="23">
        <v>1610118</v>
      </c>
      <c r="E2839" s="132">
        <f t="shared" ref="E2839" si="1824">D2839-C2839</f>
        <v>0</v>
      </c>
      <c r="G2839" s="50" t="s">
        <v>87</v>
      </c>
      <c r="H2839" s="23">
        <f t="shared" si="1803"/>
        <v>1610118</v>
      </c>
      <c r="I2839" s="23">
        <v>1610118</v>
      </c>
      <c r="J2839" s="132">
        <f t="shared" ref="J2839" si="1825">I2839-H2839</f>
        <v>0</v>
      </c>
      <c r="L2839" s="50" t="s">
        <v>87</v>
      </c>
      <c r="M2839" s="23">
        <f t="shared" si="1804"/>
        <v>1610118</v>
      </c>
      <c r="N2839" s="23">
        <v>1610118</v>
      </c>
      <c r="O2839" s="132">
        <f>N2839-M2839</f>
        <v>0</v>
      </c>
      <c r="Q2839" s="50" t="s">
        <v>87</v>
      </c>
      <c r="R2839" s="23">
        <f t="shared" si="1805"/>
        <v>1610118</v>
      </c>
      <c r="S2839" s="23">
        <v>1610118</v>
      </c>
      <c r="T2839" s="132">
        <f t="shared" ref="T2839" si="1826">S2839-R2839</f>
        <v>0</v>
      </c>
      <c r="V2839" s="50" t="s">
        <v>87</v>
      </c>
      <c r="W2839" s="23">
        <f t="shared" si="1814"/>
        <v>1610118</v>
      </c>
      <c r="X2839" s="23">
        <v>1610118</v>
      </c>
      <c r="Y2839" s="132">
        <f t="shared" ref="Y2839" si="1827">X2839-W2839</f>
        <v>0</v>
      </c>
      <c r="AA2839" s="50" t="s">
        <v>87</v>
      </c>
      <c r="AB2839" s="23">
        <f t="shared" si="1816"/>
        <v>1610118</v>
      </c>
      <c r="AC2839" s="23">
        <v>1610118</v>
      </c>
      <c r="AD2839" s="132">
        <f t="shared" ref="AD2839" si="1828">AC2839-AB2839</f>
        <v>0</v>
      </c>
    </row>
    <row r="2840" spans="2:30" x14ac:dyDescent="0.35">
      <c r="B2840" s="50" t="s">
        <v>96</v>
      </c>
      <c r="C2840" s="23">
        <v>17525</v>
      </c>
      <c r="D2840" s="23">
        <v>17821</v>
      </c>
      <c r="E2840" s="132">
        <f>D2840-C2840</f>
        <v>296</v>
      </c>
      <c r="G2840" s="50" t="s">
        <v>96</v>
      </c>
      <c r="H2840" s="23">
        <f t="shared" si="1803"/>
        <v>17821</v>
      </c>
      <c r="I2840" s="23">
        <v>18074</v>
      </c>
      <c r="J2840" s="132">
        <f>I2840-H2840</f>
        <v>253</v>
      </c>
      <c r="L2840" s="50" t="s">
        <v>96</v>
      </c>
      <c r="M2840" s="23">
        <f t="shared" si="1804"/>
        <v>18074</v>
      </c>
      <c r="N2840" s="23">
        <v>18352</v>
      </c>
      <c r="O2840" s="132">
        <f>N2840-M2840</f>
        <v>278</v>
      </c>
      <c r="Q2840" s="50" t="s">
        <v>96</v>
      </c>
      <c r="R2840" s="23">
        <f t="shared" si="1805"/>
        <v>18352</v>
      </c>
      <c r="S2840" s="23">
        <v>18607</v>
      </c>
      <c r="T2840" s="132">
        <f>S2840-R2840</f>
        <v>255</v>
      </c>
      <c r="V2840" s="50" t="s">
        <v>96</v>
      </c>
      <c r="W2840" s="23">
        <f t="shared" si="1814"/>
        <v>18607</v>
      </c>
      <c r="X2840" s="23">
        <v>18840</v>
      </c>
      <c r="Y2840" s="132">
        <f>X2840-W2840</f>
        <v>233</v>
      </c>
      <c r="AA2840" s="50" t="s">
        <v>96</v>
      </c>
      <c r="AB2840" s="23">
        <f t="shared" si="1816"/>
        <v>18840</v>
      </c>
      <c r="AC2840" s="23">
        <v>19067</v>
      </c>
      <c r="AD2840" s="132">
        <f>AC2840-AB2840</f>
        <v>227</v>
      </c>
    </row>
    <row r="2841" spans="2:30" x14ac:dyDescent="0.35">
      <c r="B2841" s="50" t="s">
        <v>88</v>
      </c>
      <c r="C2841" s="23">
        <v>0</v>
      </c>
      <c r="D2841" s="23">
        <v>0</v>
      </c>
      <c r="E2841" s="119">
        <f t="shared" ref="E2841:E2845" si="1829">D2841-C2841</f>
        <v>0</v>
      </c>
      <c r="G2841" s="50" t="s">
        <v>88</v>
      </c>
      <c r="H2841" s="23">
        <f t="shared" si="1803"/>
        <v>0</v>
      </c>
      <c r="I2841" s="23">
        <v>0</v>
      </c>
      <c r="J2841" s="119">
        <f t="shared" ref="J2841:J2845" si="1830">I2841-H2841</f>
        <v>0</v>
      </c>
      <c r="L2841" s="50" t="s">
        <v>88</v>
      </c>
      <c r="M2841" s="23">
        <f t="shared" si="1804"/>
        <v>0</v>
      </c>
      <c r="N2841" s="23">
        <v>0</v>
      </c>
      <c r="O2841" s="119">
        <f>N2841-M2841</f>
        <v>0</v>
      </c>
      <c r="Q2841" s="50" t="s">
        <v>88</v>
      </c>
      <c r="R2841" s="23">
        <f t="shared" si="1805"/>
        <v>0</v>
      </c>
      <c r="S2841" s="23">
        <v>0</v>
      </c>
      <c r="T2841" s="119">
        <f t="shared" ref="T2841:T2845" si="1831">S2841-R2841</f>
        <v>0</v>
      </c>
      <c r="V2841" s="50" t="s">
        <v>88</v>
      </c>
      <c r="W2841" s="23">
        <f t="shared" si="1814"/>
        <v>0</v>
      </c>
      <c r="X2841" s="23">
        <v>0</v>
      </c>
      <c r="Y2841" s="119">
        <f t="shared" ref="Y2841:Y2845" si="1832">X2841-W2841</f>
        <v>0</v>
      </c>
      <c r="AA2841" s="50" t="s">
        <v>88</v>
      </c>
      <c r="AB2841" s="23">
        <f t="shared" si="1816"/>
        <v>0</v>
      </c>
      <c r="AC2841" s="23">
        <v>0</v>
      </c>
      <c r="AD2841" s="119">
        <f t="shared" ref="AD2841:AD2845" si="1833">AC2841-AB2841</f>
        <v>0</v>
      </c>
    </row>
    <row r="2842" spans="2:30" x14ac:dyDescent="0.35">
      <c r="B2842" s="50" t="s">
        <v>108</v>
      </c>
      <c r="C2842" s="23">
        <v>3644</v>
      </c>
      <c r="D2842" s="23">
        <v>3646</v>
      </c>
      <c r="E2842" s="119">
        <f t="shared" si="1829"/>
        <v>2</v>
      </c>
      <c r="G2842" s="50" t="s">
        <v>108</v>
      </c>
      <c r="H2842" s="23">
        <f t="shared" si="1803"/>
        <v>3646</v>
      </c>
      <c r="I2842" s="23">
        <v>3649</v>
      </c>
      <c r="J2842" s="119">
        <f t="shared" si="1830"/>
        <v>3</v>
      </c>
      <c r="L2842" s="50" t="s">
        <v>108</v>
      </c>
      <c r="M2842" s="23">
        <f t="shared" si="1804"/>
        <v>3649</v>
      </c>
      <c r="N2842" s="23">
        <v>3650</v>
      </c>
      <c r="O2842" s="119">
        <f t="shared" ref="O2842:O2845" si="1834">N2842-M2842</f>
        <v>1</v>
      </c>
      <c r="Q2842" s="50" t="s">
        <v>108</v>
      </c>
      <c r="R2842" s="23">
        <f t="shared" si="1805"/>
        <v>3650</v>
      </c>
      <c r="S2842" s="23">
        <v>3652</v>
      </c>
      <c r="T2842" s="119">
        <f t="shared" si="1831"/>
        <v>2</v>
      </c>
      <c r="V2842" s="50" t="s">
        <v>108</v>
      </c>
      <c r="W2842" s="23">
        <f t="shared" si="1814"/>
        <v>3652</v>
      </c>
      <c r="X2842" s="23">
        <v>3652</v>
      </c>
      <c r="Y2842" s="119">
        <f t="shared" si="1832"/>
        <v>0</v>
      </c>
      <c r="AA2842" s="50" t="s">
        <v>108</v>
      </c>
      <c r="AB2842" s="23">
        <f t="shared" si="1816"/>
        <v>3652</v>
      </c>
      <c r="AC2842" s="23">
        <v>3652</v>
      </c>
      <c r="AD2842" s="119">
        <f t="shared" si="1833"/>
        <v>0</v>
      </c>
    </row>
    <row r="2843" spans="2:30" x14ac:dyDescent="0.35">
      <c r="B2843" s="50" t="s">
        <v>89</v>
      </c>
      <c r="C2843" s="23">
        <v>835049</v>
      </c>
      <c r="D2843" s="23">
        <v>835551</v>
      </c>
      <c r="E2843" s="119">
        <f t="shared" si="1829"/>
        <v>502</v>
      </c>
      <c r="G2843" s="50" t="s">
        <v>89</v>
      </c>
      <c r="H2843" s="23">
        <f t="shared" si="1803"/>
        <v>835551</v>
      </c>
      <c r="I2843" s="23">
        <v>836051</v>
      </c>
      <c r="J2843" s="119">
        <f t="shared" si="1830"/>
        <v>500</v>
      </c>
      <c r="L2843" s="50" t="s">
        <v>89</v>
      </c>
      <c r="M2843" s="23">
        <f t="shared" si="1804"/>
        <v>836051</v>
      </c>
      <c r="N2843" s="23">
        <v>836428</v>
      </c>
      <c r="O2843" s="119">
        <f t="shared" si="1834"/>
        <v>377</v>
      </c>
      <c r="Q2843" s="50" t="s">
        <v>89</v>
      </c>
      <c r="R2843" s="23">
        <f t="shared" si="1805"/>
        <v>836428</v>
      </c>
      <c r="S2843" s="23">
        <v>836927</v>
      </c>
      <c r="T2843" s="119">
        <f t="shared" si="1831"/>
        <v>499</v>
      </c>
      <c r="V2843" s="50" t="s">
        <v>89</v>
      </c>
      <c r="W2843" s="23">
        <f t="shared" si="1814"/>
        <v>836927</v>
      </c>
      <c r="X2843" s="23">
        <v>837266</v>
      </c>
      <c r="Y2843" s="119">
        <f t="shared" si="1832"/>
        <v>339</v>
      </c>
      <c r="AA2843" s="50" t="s">
        <v>89</v>
      </c>
      <c r="AB2843" s="23">
        <f t="shared" si="1816"/>
        <v>837266</v>
      </c>
      <c r="AC2843" s="23">
        <v>837799</v>
      </c>
      <c r="AD2843" s="119">
        <f t="shared" si="1833"/>
        <v>533</v>
      </c>
    </row>
    <row r="2844" spans="2:30" x14ac:dyDescent="0.35">
      <c r="B2844" s="50" t="s">
        <v>90</v>
      </c>
      <c r="C2844" s="23">
        <v>431331</v>
      </c>
      <c r="D2844" s="23">
        <v>431331</v>
      </c>
      <c r="E2844" s="119">
        <f t="shared" si="1829"/>
        <v>0</v>
      </c>
      <c r="G2844" s="50" t="s">
        <v>90</v>
      </c>
      <c r="H2844" s="23">
        <f t="shared" si="1803"/>
        <v>431331</v>
      </c>
      <c r="I2844" s="23">
        <v>431331</v>
      </c>
      <c r="J2844" s="119">
        <f t="shared" si="1830"/>
        <v>0</v>
      </c>
      <c r="L2844" s="50" t="s">
        <v>90</v>
      </c>
      <c r="M2844" s="23">
        <f t="shared" si="1804"/>
        <v>431331</v>
      </c>
      <c r="N2844" s="23">
        <v>431331</v>
      </c>
      <c r="O2844" s="119">
        <f t="shared" si="1834"/>
        <v>0</v>
      </c>
      <c r="Q2844" s="50" t="s">
        <v>90</v>
      </c>
      <c r="R2844" s="23">
        <f t="shared" si="1805"/>
        <v>431331</v>
      </c>
      <c r="S2844" s="23">
        <v>431331</v>
      </c>
      <c r="T2844" s="119">
        <f t="shared" si="1831"/>
        <v>0</v>
      </c>
      <c r="V2844" s="50" t="s">
        <v>90</v>
      </c>
      <c r="W2844" s="23">
        <f t="shared" si="1814"/>
        <v>431331</v>
      </c>
      <c r="X2844" s="23">
        <v>431331</v>
      </c>
      <c r="Y2844" s="119">
        <f t="shared" si="1832"/>
        <v>0</v>
      </c>
      <c r="AA2844" s="50" t="s">
        <v>90</v>
      </c>
      <c r="AB2844" s="23">
        <f t="shared" si="1816"/>
        <v>431331</v>
      </c>
      <c r="AC2844" s="23">
        <v>431331</v>
      </c>
      <c r="AD2844" s="119">
        <f t="shared" si="1833"/>
        <v>0</v>
      </c>
    </row>
    <row r="2845" spans="2:30" x14ac:dyDescent="0.35">
      <c r="B2845" s="50" t="s">
        <v>91</v>
      </c>
      <c r="C2845" s="23">
        <v>1659459</v>
      </c>
      <c r="D2845" s="23">
        <v>1660491</v>
      </c>
      <c r="E2845" s="119">
        <f t="shared" si="1829"/>
        <v>1032</v>
      </c>
      <c r="G2845" s="50" t="s">
        <v>91</v>
      </c>
      <c r="H2845" s="23">
        <f t="shared" si="1803"/>
        <v>1660491</v>
      </c>
      <c r="I2845" s="23">
        <v>1661951</v>
      </c>
      <c r="J2845" s="119">
        <f t="shared" si="1830"/>
        <v>1460</v>
      </c>
      <c r="L2845" s="50" t="s">
        <v>91</v>
      </c>
      <c r="M2845" s="23">
        <f t="shared" si="1804"/>
        <v>1661951</v>
      </c>
      <c r="N2845" s="23">
        <v>1662653</v>
      </c>
      <c r="O2845" s="119">
        <f t="shared" si="1834"/>
        <v>702</v>
      </c>
      <c r="Q2845" s="50" t="s">
        <v>91</v>
      </c>
      <c r="R2845" s="23">
        <f t="shared" si="1805"/>
        <v>1662653</v>
      </c>
      <c r="S2845" s="23">
        <v>1663899</v>
      </c>
      <c r="T2845" s="119">
        <f t="shared" si="1831"/>
        <v>1246</v>
      </c>
      <c r="V2845" s="50" t="s">
        <v>91</v>
      </c>
      <c r="W2845" s="23">
        <f t="shared" si="1814"/>
        <v>1663899</v>
      </c>
      <c r="X2845" s="23">
        <v>1664078</v>
      </c>
      <c r="Y2845" s="119">
        <f t="shared" si="1832"/>
        <v>179</v>
      </c>
      <c r="AA2845" s="50" t="s">
        <v>91</v>
      </c>
      <c r="AB2845" s="23">
        <f t="shared" si="1816"/>
        <v>1664078</v>
      </c>
      <c r="AC2845" s="23">
        <v>1665189</v>
      </c>
      <c r="AD2845" s="119">
        <f t="shared" si="1833"/>
        <v>1111</v>
      </c>
    </row>
    <row r="2846" spans="2:30" x14ac:dyDescent="0.35">
      <c r="B2846" s="50" t="s">
        <v>94</v>
      </c>
      <c r="C2846" s="23">
        <v>0</v>
      </c>
      <c r="D2846" s="23">
        <v>0</v>
      </c>
      <c r="E2846" s="119">
        <f>D2846-C2846</f>
        <v>0</v>
      </c>
      <c r="G2846" s="50" t="s">
        <v>94</v>
      </c>
      <c r="H2846" s="23">
        <f t="shared" si="1803"/>
        <v>0</v>
      </c>
      <c r="I2846" s="23">
        <v>0</v>
      </c>
      <c r="J2846" s="119">
        <f>I2846-H2846</f>
        <v>0</v>
      </c>
      <c r="L2846" s="50" t="s">
        <v>94</v>
      </c>
      <c r="M2846" s="23">
        <f t="shared" si="1804"/>
        <v>0</v>
      </c>
      <c r="N2846" s="23">
        <v>0</v>
      </c>
      <c r="O2846" s="119">
        <f>N2846-M2846</f>
        <v>0</v>
      </c>
      <c r="Q2846" s="50" t="s">
        <v>94</v>
      </c>
      <c r="R2846" s="23">
        <f t="shared" si="1805"/>
        <v>0</v>
      </c>
      <c r="S2846" s="23"/>
      <c r="T2846" s="119">
        <f>S2846-R2846</f>
        <v>0</v>
      </c>
      <c r="V2846" s="50" t="s">
        <v>94</v>
      </c>
      <c r="W2846" s="23">
        <f t="shared" si="1814"/>
        <v>0</v>
      </c>
      <c r="X2846" s="23"/>
      <c r="Y2846" s="119">
        <f>X2846-W2846</f>
        <v>0</v>
      </c>
      <c r="AA2846" s="50" t="s">
        <v>94</v>
      </c>
      <c r="AB2846" s="23">
        <f t="shared" si="1816"/>
        <v>0</v>
      </c>
      <c r="AC2846" s="23"/>
      <c r="AD2846" s="119">
        <f>AC2846-AB2846</f>
        <v>0</v>
      </c>
    </row>
    <row r="2847" spans="2:30" x14ac:dyDescent="0.35">
      <c r="B2847" s="50" t="s">
        <v>97</v>
      </c>
      <c r="C2847" s="23">
        <v>708813</v>
      </c>
      <c r="D2847" s="23">
        <v>708687</v>
      </c>
      <c r="E2847" s="119">
        <f>D2847-C2847</f>
        <v>-126</v>
      </c>
      <c r="G2847" s="50" t="s">
        <v>97</v>
      </c>
      <c r="H2847" s="23">
        <f t="shared" si="1803"/>
        <v>708687</v>
      </c>
      <c r="I2847" s="23">
        <v>708987</v>
      </c>
      <c r="J2847" s="119">
        <f>I2847-H2847</f>
        <v>300</v>
      </c>
      <c r="L2847" s="50" t="s">
        <v>97</v>
      </c>
      <c r="M2847" s="23">
        <f t="shared" si="1804"/>
        <v>708987</v>
      </c>
      <c r="N2847" s="23">
        <v>709113</v>
      </c>
      <c r="O2847" s="119">
        <f>N2847-M2847</f>
        <v>126</v>
      </c>
      <c r="Q2847" s="50" t="s">
        <v>97</v>
      </c>
      <c r="R2847" s="23">
        <f t="shared" si="1805"/>
        <v>709113</v>
      </c>
      <c r="S2847" s="23">
        <v>709431</v>
      </c>
      <c r="T2847" s="119">
        <f>S2847-R2847</f>
        <v>318</v>
      </c>
      <c r="V2847" s="50" t="s">
        <v>97</v>
      </c>
      <c r="W2847" s="23">
        <f t="shared" si="1814"/>
        <v>709431</v>
      </c>
      <c r="X2847" s="23">
        <v>709545</v>
      </c>
      <c r="Y2847" s="119">
        <f>X2847-W2847</f>
        <v>114</v>
      </c>
      <c r="AA2847" s="50" t="s">
        <v>97</v>
      </c>
      <c r="AB2847" s="23">
        <f t="shared" si="1816"/>
        <v>709545</v>
      </c>
      <c r="AC2847" s="23">
        <v>709780</v>
      </c>
      <c r="AD2847" s="119">
        <f>AC2847-AB2847</f>
        <v>235</v>
      </c>
    </row>
    <row r="2848" spans="2:30" x14ac:dyDescent="0.35">
      <c r="B2848" s="29" t="s">
        <v>130</v>
      </c>
      <c r="C2848" s="133">
        <v>0</v>
      </c>
      <c r="D2848" s="133">
        <v>0</v>
      </c>
      <c r="E2848" s="121">
        <f>E2847+E2846+E2838+E2829+E2828+E2827+E2826+E2825</f>
        <v>3608</v>
      </c>
      <c r="G2848" s="29" t="s">
        <v>130</v>
      </c>
      <c r="H2848" s="23">
        <f t="shared" si="1803"/>
        <v>0</v>
      </c>
      <c r="I2848" s="133">
        <v>0</v>
      </c>
      <c r="J2848" s="121">
        <f>J2847+J2846+J2838+J2829+J2828+J2827+J2826+J2825</f>
        <v>4716</v>
      </c>
      <c r="L2848" s="29" t="s">
        <v>130</v>
      </c>
      <c r="M2848" s="23">
        <f t="shared" si="1804"/>
        <v>0</v>
      </c>
      <c r="N2848" s="133">
        <v>0</v>
      </c>
      <c r="O2848" s="121">
        <f>O2847+O2846+O2838+O2829+O2828+O2827+O2826+O2825</f>
        <v>3411</v>
      </c>
      <c r="Q2848" s="29" t="s">
        <v>130</v>
      </c>
      <c r="R2848" s="23">
        <f t="shared" si="1805"/>
        <v>0</v>
      </c>
      <c r="S2848" s="133"/>
      <c r="T2848" s="121">
        <f>T2847+T2846+T2838+T2829+T2828+T2827+T2826+T2825</f>
        <v>2965</v>
      </c>
      <c r="V2848" s="29" t="s">
        <v>130</v>
      </c>
      <c r="W2848" s="23">
        <f t="shared" si="1814"/>
        <v>0</v>
      </c>
      <c r="X2848" s="133">
        <v>0</v>
      </c>
      <c r="Y2848" s="121">
        <f>Y2847+Y2846+Y2838+Y2829+Y2828+Y2827+Y2826+Y2825</f>
        <v>4068</v>
      </c>
      <c r="AA2848" s="29" t="s">
        <v>130</v>
      </c>
      <c r="AB2848" s="23">
        <f t="shared" ref="AB2848:AB2849" si="1835">X2848</f>
        <v>0</v>
      </c>
      <c r="AC2848" s="133">
        <v>0</v>
      </c>
      <c r="AD2848" s="121">
        <f>AD2847+AD2846+AD2838+AD2829+AD2828+AD2827+AD2826+AD2825</f>
        <v>3802</v>
      </c>
    </row>
    <row r="2849" spans="2:50" x14ac:dyDescent="0.35">
      <c r="B2849" s="21"/>
      <c r="C2849" s="123">
        <v>0</v>
      </c>
      <c r="D2849" s="123">
        <v>0</v>
      </c>
      <c r="E2849" s="124">
        <f>E2848-E2831+471</f>
        <v>2059</v>
      </c>
      <c r="G2849" s="21"/>
      <c r="H2849" s="23">
        <f t="shared" si="1803"/>
        <v>0</v>
      </c>
      <c r="I2849" s="123">
        <v>0</v>
      </c>
      <c r="J2849" s="124">
        <f>J2848-J2831+471</f>
        <v>3037</v>
      </c>
      <c r="L2849" s="21"/>
      <c r="M2849" s="23">
        <f t="shared" si="1804"/>
        <v>0</v>
      </c>
      <c r="N2849" s="123">
        <v>0</v>
      </c>
      <c r="O2849" s="124">
        <f>O2848-O2831+471</f>
        <v>3082</v>
      </c>
      <c r="Q2849" s="21"/>
      <c r="R2849" s="23">
        <f t="shared" si="1805"/>
        <v>0</v>
      </c>
      <c r="S2849" s="123"/>
      <c r="T2849" s="124">
        <f>T2848-T2831+471</f>
        <v>2566</v>
      </c>
      <c r="V2849" s="21"/>
      <c r="W2849" s="23">
        <f t="shared" si="1814"/>
        <v>0</v>
      </c>
      <c r="X2849" s="123">
        <v>0</v>
      </c>
      <c r="Y2849" s="124">
        <f>Y2848-Y2831+471</f>
        <v>3099</v>
      </c>
      <c r="AA2849" s="21"/>
      <c r="AB2849" s="23">
        <f t="shared" si="1835"/>
        <v>0</v>
      </c>
      <c r="AC2849" s="123">
        <v>0</v>
      </c>
      <c r="AD2849" s="124">
        <f>AD2848-AD2831+471</f>
        <v>2383</v>
      </c>
    </row>
    <row r="2851" spans="2:50" x14ac:dyDescent="0.35">
      <c r="B2851" s="117" t="s">
        <v>114</v>
      </c>
      <c r="C2851" s="292" t="s">
        <v>538</v>
      </c>
      <c r="D2851" s="293"/>
      <c r="E2851" s="294"/>
      <c r="F2851" s="21"/>
      <c r="G2851" s="117" t="s">
        <v>114</v>
      </c>
      <c r="H2851" s="292" t="s">
        <v>539</v>
      </c>
      <c r="I2851" s="293"/>
      <c r="J2851" s="294"/>
      <c r="K2851" s="21"/>
      <c r="L2851" s="117" t="s">
        <v>114</v>
      </c>
      <c r="M2851" s="292" t="s">
        <v>540</v>
      </c>
      <c r="N2851" s="293"/>
      <c r="O2851" s="294"/>
      <c r="P2851" s="21"/>
      <c r="Q2851" s="117" t="s">
        <v>114</v>
      </c>
      <c r="R2851" s="292" t="s">
        <v>541</v>
      </c>
      <c r="S2851" s="293"/>
      <c r="T2851" s="294"/>
      <c r="U2851" s="21"/>
      <c r="V2851" s="117" t="s">
        <v>114</v>
      </c>
      <c r="W2851" s="292" t="s">
        <v>542</v>
      </c>
      <c r="X2851" s="293"/>
      <c r="Y2851" s="294"/>
      <c r="Z2851" s="21"/>
      <c r="AA2851" s="117" t="s">
        <v>114</v>
      </c>
      <c r="AB2851" s="292" t="s">
        <v>544</v>
      </c>
      <c r="AC2851" s="293"/>
      <c r="AD2851" s="294"/>
      <c r="AE2851" s="21"/>
      <c r="AF2851" s="117" t="s">
        <v>114</v>
      </c>
      <c r="AG2851" s="292" t="s">
        <v>545</v>
      </c>
      <c r="AH2851" s="293"/>
      <c r="AI2851" s="294"/>
      <c r="AK2851" s="117" t="s">
        <v>114</v>
      </c>
      <c r="AL2851" s="292" t="s">
        <v>546</v>
      </c>
      <c r="AM2851" s="293"/>
      <c r="AN2851" s="294"/>
      <c r="AP2851" s="117" t="s">
        <v>114</v>
      </c>
      <c r="AQ2851" s="292" t="s">
        <v>547</v>
      </c>
      <c r="AR2851" s="293"/>
      <c r="AS2851" s="294"/>
      <c r="AU2851" s="117" t="s">
        <v>114</v>
      </c>
      <c r="AV2851" s="292" t="s">
        <v>548</v>
      </c>
      <c r="AW2851" s="293"/>
      <c r="AX2851" s="294"/>
    </row>
    <row r="2852" spans="2:50" x14ac:dyDescent="0.35">
      <c r="B2852" s="50"/>
      <c r="C2852" s="118" t="s">
        <v>81</v>
      </c>
      <c r="D2852" s="118" t="s">
        <v>82</v>
      </c>
      <c r="E2852" s="118" t="s">
        <v>95</v>
      </c>
      <c r="F2852" s="21"/>
      <c r="G2852" s="50"/>
      <c r="H2852" s="118" t="s">
        <v>81</v>
      </c>
      <c r="I2852" s="118" t="s">
        <v>82</v>
      </c>
      <c r="J2852" s="118" t="s">
        <v>95</v>
      </c>
      <c r="K2852" s="21"/>
      <c r="L2852" s="50"/>
      <c r="M2852" s="118" t="s">
        <v>81</v>
      </c>
      <c r="N2852" s="118" t="s">
        <v>82</v>
      </c>
      <c r="O2852" s="118" t="s">
        <v>95</v>
      </c>
      <c r="P2852" s="21"/>
      <c r="Q2852" s="50"/>
      <c r="R2852" s="118" t="s">
        <v>81</v>
      </c>
      <c r="S2852" s="118" t="s">
        <v>82</v>
      </c>
      <c r="T2852" s="118" t="s">
        <v>95</v>
      </c>
      <c r="U2852" s="21"/>
      <c r="V2852" s="50"/>
      <c r="W2852" s="118" t="s">
        <v>81</v>
      </c>
      <c r="X2852" s="118" t="s">
        <v>82</v>
      </c>
      <c r="Y2852" s="118" t="s">
        <v>95</v>
      </c>
      <c r="Z2852" s="21"/>
      <c r="AA2852" s="50"/>
      <c r="AB2852" s="118" t="s">
        <v>81</v>
      </c>
      <c r="AC2852" s="118" t="s">
        <v>82</v>
      </c>
      <c r="AD2852" s="118" t="s">
        <v>95</v>
      </c>
      <c r="AE2852" s="21"/>
      <c r="AF2852" s="50"/>
      <c r="AG2852" s="118" t="s">
        <v>81</v>
      </c>
      <c r="AH2852" s="118" t="s">
        <v>82</v>
      </c>
      <c r="AI2852" s="118" t="s">
        <v>95</v>
      </c>
      <c r="AK2852" s="50"/>
      <c r="AL2852" s="118" t="s">
        <v>81</v>
      </c>
      <c r="AM2852" s="118" t="s">
        <v>82</v>
      </c>
      <c r="AN2852" s="118" t="s">
        <v>95</v>
      </c>
      <c r="AP2852" s="50"/>
      <c r="AQ2852" s="118" t="s">
        <v>81</v>
      </c>
      <c r="AR2852" s="118" t="s">
        <v>82</v>
      </c>
      <c r="AS2852" s="118" t="s">
        <v>95</v>
      </c>
      <c r="AU2852" s="50"/>
      <c r="AV2852" s="118" t="s">
        <v>81</v>
      </c>
      <c r="AW2852" s="118" t="s">
        <v>82</v>
      </c>
      <c r="AX2852" s="118" t="s">
        <v>95</v>
      </c>
    </row>
    <row r="2853" spans="2:50" x14ac:dyDescent="0.35">
      <c r="B2853" s="50" t="s">
        <v>92</v>
      </c>
      <c r="C2853" s="23">
        <f>AC2825</f>
        <v>568831</v>
      </c>
      <c r="D2853" s="23">
        <v>568881</v>
      </c>
      <c r="E2853" s="119">
        <v>500</v>
      </c>
      <c r="F2853" s="21"/>
      <c r="G2853" s="50" t="s">
        <v>92</v>
      </c>
      <c r="H2853" s="23">
        <f>D2853</f>
        <v>568881</v>
      </c>
      <c r="I2853" s="23">
        <v>568930</v>
      </c>
      <c r="J2853" s="119">
        <v>490</v>
      </c>
      <c r="K2853" s="21"/>
      <c r="L2853" s="50" t="s">
        <v>92</v>
      </c>
      <c r="M2853" s="23">
        <f>I2853</f>
        <v>568930</v>
      </c>
      <c r="N2853" s="23">
        <v>568975</v>
      </c>
      <c r="O2853" s="119">
        <f>(N2853-M2853)*10</f>
        <v>450</v>
      </c>
      <c r="P2853" s="21"/>
      <c r="Q2853" s="50" t="s">
        <v>92</v>
      </c>
      <c r="R2853" s="23">
        <f>N2853</f>
        <v>568975</v>
      </c>
      <c r="S2853" s="23">
        <v>569000</v>
      </c>
      <c r="T2853" s="119">
        <f>(S2853-R2853)*10</f>
        <v>250</v>
      </c>
      <c r="U2853" s="21"/>
      <c r="V2853" s="50" t="s">
        <v>92</v>
      </c>
      <c r="W2853" s="23">
        <f>S2853</f>
        <v>569000</v>
      </c>
      <c r="X2853" s="23">
        <v>569048</v>
      </c>
      <c r="Y2853" s="119">
        <f>(X2853-W2853)*10</f>
        <v>480</v>
      </c>
      <c r="Z2853" s="21"/>
      <c r="AA2853" s="50" t="s">
        <v>92</v>
      </c>
      <c r="AB2853" s="23">
        <f>X2853</f>
        <v>569048</v>
      </c>
      <c r="AC2853" s="23"/>
      <c r="AD2853" s="119">
        <f>(AC2853-AB2853)*10</f>
        <v>-5690480</v>
      </c>
      <c r="AE2853" s="21"/>
      <c r="AF2853" s="50" t="s">
        <v>92</v>
      </c>
      <c r="AG2853" s="23">
        <f>AC2853</f>
        <v>0</v>
      </c>
      <c r="AH2853" s="23"/>
      <c r="AI2853" s="119">
        <f>(AH2853-AG2853)*10</f>
        <v>0</v>
      </c>
      <c r="AK2853" s="50" t="s">
        <v>92</v>
      </c>
      <c r="AL2853" s="137">
        <f>AH2853</f>
        <v>0</v>
      </c>
      <c r="AM2853" s="23"/>
      <c r="AN2853" s="119">
        <f>(AM2853-AL2853)*10</f>
        <v>0</v>
      </c>
      <c r="AO2853" s="23"/>
      <c r="AP2853" s="50" t="s">
        <v>92</v>
      </c>
      <c r="AQ2853" s="23">
        <f>AM2853</f>
        <v>0</v>
      </c>
      <c r="AR2853" s="23"/>
      <c r="AS2853" s="119">
        <f>AR2853-AQ2853</f>
        <v>0</v>
      </c>
      <c r="AU2853" s="50" t="s">
        <v>92</v>
      </c>
      <c r="AV2853" s="23"/>
      <c r="AW2853" s="23"/>
      <c r="AX2853" s="119">
        <v>1460</v>
      </c>
    </row>
    <row r="2854" spans="2:50" x14ac:dyDescent="0.35">
      <c r="B2854" s="50" t="s">
        <v>6</v>
      </c>
      <c r="C2854" s="23">
        <f t="shared" ref="C2854:C2875" si="1836">AC2826</f>
        <v>492030</v>
      </c>
      <c r="D2854" s="23">
        <v>493030</v>
      </c>
      <c r="E2854" s="119">
        <f t="shared" ref="E2854:E2858" si="1837">D2854-C2854</f>
        <v>1000</v>
      </c>
      <c r="F2854" s="21"/>
      <c r="G2854" s="50" t="s">
        <v>6</v>
      </c>
      <c r="H2854" s="23">
        <f t="shared" ref="H2854:H2871" si="1838">D2854</f>
        <v>493030</v>
      </c>
      <c r="I2854" s="23">
        <v>493261</v>
      </c>
      <c r="J2854" s="119">
        <f t="shared" ref="J2854:J2858" si="1839">I2854-H2854</f>
        <v>231</v>
      </c>
      <c r="K2854" s="21"/>
      <c r="L2854" s="50" t="s">
        <v>6</v>
      </c>
      <c r="M2854" s="23">
        <f t="shared" ref="M2854:M2862" si="1840">I2854</f>
        <v>493261</v>
      </c>
      <c r="N2854" s="23">
        <v>494363</v>
      </c>
      <c r="O2854" s="119">
        <f>N2854-M2854</f>
        <v>1102</v>
      </c>
      <c r="P2854" s="21"/>
      <c r="Q2854" s="50" t="s">
        <v>6</v>
      </c>
      <c r="R2854" s="23">
        <f t="shared" ref="R2854:R2868" si="1841">N2854</f>
        <v>494363</v>
      </c>
      <c r="S2854" s="23">
        <v>494478</v>
      </c>
      <c r="T2854" s="119">
        <f>S2854-R2854</f>
        <v>115</v>
      </c>
      <c r="U2854" s="21"/>
      <c r="V2854" s="50" t="s">
        <v>6</v>
      </c>
      <c r="W2854" s="23">
        <f t="shared" ref="W2854:W2860" si="1842">S2854</f>
        <v>494478</v>
      </c>
      <c r="X2854" s="23">
        <v>494706</v>
      </c>
      <c r="Y2854" s="119">
        <f>X2854-W2854</f>
        <v>228</v>
      </c>
      <c r="Z2854" s="21"/>
      <c r="AA2854" s="50" t="s">
        <v>6</v>
      </c>
      <c r="AB2854" s="23">
        <f t="shared" ref="AB2854:AB2859" si="1843">X2854</f>
        <v>494706</v>
      </c>
      <c r="AC2854" s="23">
        <v>494958</v>
      </c>
      <c r="AD2854" s="119">
        <f>AC2854-AB2854</f>
        <v>252</v>
      </c>
      <c r="AE2854" s="21"/>
      <c r="AF2854" s="50" t="s">
        <v>6</v>
      </c>
      <c r="AG2854" s="23">
        <f t="shared" ref="AG2854:AG2862" si="1844">AC2854</f>
        <v>494958</v>
      </c>
      <c r="AH2854" s="23"/>
      <c r="AI2854" s="119">
        <f>AH2854-AG2854</f>
        <v>-494958</v>
      </c>
      <c r="AK2854" s="50" t="s">
        <v>6</v>
      </c>
      <c r="AL2854" s="23">
        <f t="shared" ref="AL2854:AL2877" si="1845">AH2854</f>
        <v>0</v>
      </c>
      <c r="AM2854" s="23"/>
      <c r="AN2854" s="119">
        <f>AM2854-AL2854</f>
        <v>0</v>
      </c>
      <c r="AP2854" s="50" t="s">
        <v>6</v>
      </c>
      <c r="AQ2854" s="23">
        <f t="shared" ref="AQ2854:AQ2875" si="1846">AM2854</f>
        <v>0</v>
      </c>
      <c r="AR2854" s="23"/>
      <c r="AS2854" s="119">
        <f>AR2854-AQ2854</f>
        <v>0</v>
      </c>
      <c r="AU2854" s="50" t="s">
        <v>6</v>
      </c>
      <c r="AV2854" s="23"/>
      <c r="AW2854" s="23"/>
      <c r="AX2854" s="119">
        <v>780</v>
      </c>
    </row>
    <row r="2855" spans="2:50" x14ac:dyDescent="0.35">
      <c r="B2855" s="50" t="s">
        <v>103</v>
      </c>
      <c r="C2855" s="23">
        <f t="shared" si="1836"/>
        <v>420411</v>
      </c>
      <c r="D2855" s="23">
        <v>421154</v>
      </c>
      <c r="E2855" s="119">
        <f t="shared" si="1837"/>
        <v>743</v>
      </c>
      <c r="F2855" s="21"/>
      <c r="G2855" s="50" t="s">
        <v>103</v>
      </c>
      <c r="H2855" s="23">
        <f t="shared" si="1838"/>
        <v>421154</v>
      </c>
      <c r="I2855" s="23">
        <v>421799</v>
      </c>
      <c r="J2855" s="119">
        <f t="shared" si="1839"/>
        <v>645</v>
      </c>
      <c r="K2855" s="21"/>
      <c r="L2855" s="50" t="s">
        <v>103</v>
      </c>
      <c r="M2855" s="23">
        <f t="shared" si="1840"/>
        <v>421799</v>
      </c>
      <c r="N2855" s="23">
        <v>422546</v>
      </c>
      <c r="O2855" s="119">
        <f>N2855-M2855</f>
        <v>747</v>
      </c>
      <c r="P2855" s="21"/>
      <c r="Q2855" s="50" t="s">
        <v>103</v>
      </c>
      <c r="R2855" s="23">
        <f t="shared" si="1841"/>
        <v>422546</v>
      </c>
      <c r="S2855" s="23">
        <v>423334</v>
      </c>
      <c r="T2855" s="119">
        <f>S2855-R2855</f>
        <v>788</v>
      </c>
      <c r="U2855" s="21"/>
      <c r="V2855" s="50" t="s">
        <v>103</v>
      </c>
      <c r="W2855" s="23">
        <f t="shared" si="1842"/>
        <v>423334</v>
      </c>
      <c r="X2855" s="23">
        <v>424072</v>
      </c>
      <c r="Y2855" s="119">
        <f>X2855-W2855</f>
        <v>738</v>
      </c>
      <c r="Z2855" s="21"/>
      <c r="AA2855" s="50" t="s">
        <v>103</v>
      </c>
      <c r="AB2855" s="23">
        <f t="shared" si="1843"/>
        <v>424072</v>
      </c>
      <c r="AC2855" s="23">
        <v>424790</v>
      </c>
      <c r="AD2855" s="119">
        <f>AC2855-AB2855</f>
        <v>718</v>
      </c>
      <c r="AE2855" s="21"/>
      <c r="AF2855" s="50" t="s">
        <v>103</v>
      </c>
      <c r="AG2855" s="23">
        <f t="shared" si="1844"/>
        <v>424790</v>
      </c>
      <c r="AH2855" s="23"/>
      <c r="AI2855" s="119">
        <f>AH2855-AG2855</f>
        <v>-424790</v>
      </c>
      <c r="AK2855" s="50" t="s">
        <v>103</v>
      </c>
      <c r="AL2855" s="23">
        <f t="shared" si="1845"/>
        <v>0</v>
      </c>
      <c r="AM2855" s="23"/>
      <c r="AN2855" s="119">
        <f t="shared" ref="AN2855:AN2858" si="1847">AM2855-AL2855</f>
        <v>0</v>
      </c>
      <c r="AP2855" s="50" t="s">
        <v>103</v>
      </c>
      <c r="AQ2855" s="23">
        <f t="shared" si="1846"/>
        <v>0</v>
      </c>
      <c r="AR2855" s="23"/>
      <c r="AS2855" s="119">
        <f>AR2855-AQ2855</f>
        <v>0</v>
      </c>
      <c r="AU2855" s="50" t="s">
        <v>103</v>
      </c>
      <c r="AV2855" s="23"/>
      <c r="AW2855" s="23"/>
      <c r="AX2855" s="119">
        <v>632</v>
      </c>
    </row>
    <row r="2856" spans="2:50" x14ac:dyDescent="0.35">
      <c r="B2856" s="174" t="s">
        <v>100</v>
      </c>
      <c r="C2856" s="23">
        <f t="shared" si="1836"/>
        <v>278771</v>
      </c>
      <c r="D2856" s="23">
        <v>279041</v>
      </c>
      <c r="E2856" s="119">
        <f t="shared" si="1837"/>
        <v>270</v>
      </c>
      <c r="F2856" s="21"/>
      <c r="G2856" s="174" t="s">
        <v>100</v>
      </c>
      <c r="H2856" s="23">
        <f t="shared" si="1838"/>
        <v>279041</v>
      </c>
      <c r="I2856" s="23">
        <v>279331</v>
      </c>
      <c r="J2856" s="119">
        <f t="shared" si="1839"/>
        <v>290</v>
      </c>
      <c r="K2856" s="21"/>
      <c r="L2856" s="174" t="s">
        <v>100</v>
      </c>
      <c r="M2856" s="23">
        <f t="shared" si="1840"/>
        <v>279331</v>
      </c>
      <c r="N2856" s="23">
        <v>279491</v>
      </c>
      <c r="O2856" s="119">
        <f>N2856-M2856</f>
        <v>160</v>
      </c>
      <c r="P2856" s="21"/>
      <c r="Q2856" s="174" t="s">
        <v>100</v>
      </c>
      <c r="R2856" s="23">
        <f t="shared" si="1841"/>
        <v>279491</v>
      </c>
      <c r="S2856" s="23">
        <v>279491</v>
      </c>
      <c r="T2856" s="119">
        <f>S2856-R2856</f>
        <v>0</v>
      </c>
      <c r="U2856" s="21"/>
      <c r="V2856" s="174" t="s">
        <v>100</v>
      </c>
      <c r="W2856" s="23">
        <f t="shared" si="1842"/>
        <v>279491</v>
      </c>
      <c r="X2856" s="23">
        <v>279491</v>
      </c>
      <c r="Y2856" s="119">
        <f>X2856-W2856</f>
        <v>0</v>
      </c>
      <c r="Z2856" s="21"/>
      <c r="AA2856" s="174" t="s">
        <v>100</v>
      </c>
      <c r="AB2856" s="23">
        <f t="shared" si="1843"/>
        <v>279491</v>
      </c>
      <c r="AC2856" s="23">
        <v>279991</v>
      </c>
      <c r="AD2856" s="119">
        <v>240</v>
      </c>
      <c r="AE2856" s="21"/>
      <c r="AF2856" s="174" t="s">
        <v>100</v>
      </c>
      <c r="AG2856" s="23">
        <f t="shared" si="1844"/>
        <v>279991</v>
      </c>
      <c r="AH2856" s="23"/>
      <c r="AI2856" s="119">
        <f>AH2856-AG2856</f>
        <v>-279991</v>
      </c>
      <c r="AK2856" s="174" t="s">
        <v>100</v>
      </c>
      <c r="AL2856" s="23">
        <f t="shared" si="1845"/>
        <v>0</v>
      </c>
      <c r="AM2856" s="23"/>
      <c r="AN2856" s="119">
        <f t="shared" si="1847"/>
        <v>0</v>
      </c>
      <c r="AP2856" s="174" t="s">
        <v>100</v>
      </c>
      <c r="AQ2856" s="23">
        <f t="shared" si="1846"/>
        <v>0</v>
      </c>
      <c r="AR2856" s="23"/>
      <c r="AS2856" s="119">
        <f>AR2856-AQ2856</f>
        <v>0</v>
      </c>
      <c r="AU2856" s="174" t="s">
        <v>100</v>
      </c>
      <c r="AV2856" s="23"/>
      <c r="AW2856" s="23"/>
      <c r="AX2856" s="119">
        <v>234</v>
      </c>
    </row>
    <row r="2857" spans="2:50" x14ac:dyDescent="0.35">
      <c r="B2857" s="174" t="s">
        <v>1176</v>
      </c>
      <c r="C2857" s="23">
        <f t="shared" si="1836"/>
        <v>516</v>
      </c>
      <c r="D2857" s="23">
        <v>516</v>
      </c>
      <c r="E2857" s="119">
        <f t="shared" si="1837"/>
        <v>0</v>
      </c>
      <c r="F2857" s="21"/>
      <c r="G2857" s="174" t="s">
        <v>1176</v>
      </c>
      <c r="H2857" s="23">
        <f t="shared" si="1838"/>
        <v>516</v>
      </c>
      <c r="I2857" s="23">
        <v>516</v>
      </c>
      <c r="J2857" s="119">
        <f t="shared" si="1839"/>
        <v>0</v>
      </c>
      <c r="K2857" s="21"/>
      <c r="L2857" s="174" t="s">
        <v>1176</v>
      </c>
      <c r="M2857" s="23">
        <f t="shared" si="1840"/>
        <v>516</v>
      </c>
      <c r="N2857" s="23">
        <v>516</v>
      </c>
      <c r="O2857" s="119">
        <f>N2857-M2857</f>
        <v>0</v>
      </c>
      <c r="P2857" s="21"/>
      <c r="Q2857" s="174" t="s">
        <v>1176</v>
      </c>
      <c r="R2857" s="23">
        <f t="shared" si="1841"/>
        <v>516</v>
      </c>
      <c r="S2857" s="23">
        <v>516</v>
      </c>
      <c r="T2857" s="119">
        <f>S2857-R2857</f>
        <v>0</v>
      </c>
      <c r="U2857" s="21"/>
      <c r="V2857" s="174" t="s">
        <v>1176</v>
      </c>
      <c r="W2857" s="23">
        <f t="shared" si="1842"/>
        <v>516</v>
      </c>
      <c r="X2857" s="23">
        <v>516</v>
      </c>
      <c r="Y2857" s="119">
        <f>X2857-W2857</f>
        <v>0</v>
      </c>
      <c r="Z2857" s="21"/>
      <c r="AA2857" s="174" t="s">
        <v>1176</v>
      </c>
      <c r="AB2857" s="23">
        <f t="shared" si="1843"/>
        <v>516</v>
      </c>
      <c r="AC2857" s="23">
        <v>516</v>
      </c>
      <c r="AD2857" s="119">
        <f>AC2857-AB2857</f>
        <v>0</v>
      </c>
      <c r="AE2857" s="21"/>
      <c r="AF2857" s="174" t="s">
        <v>1176</v>
      </c>
      <c r="AG2857" s="23">
        <f t="shared" si="1844"/>
        <v>516</v>
      </c>
      <c r="AH2857" s="23"/>
      <c r="AI2857" s="119">
        <f>AH2857-AG2857</f>
        <v>-516</v>
      </c>
      <c r="AK2857" s="174" t="s">
        <v>1176</v>
      </c>
      <c r="AL2857" s="23">
        <f t="shared" si="1845"/>
        <v>0</v>
      </c>
      <c r="AM2857" s="23"/>
      <c r="AN2857" s="119">
        <f t="shared" si="1847"/>
        <v>0</v>
      </c>
      <c r="AP2857" s="174" t="s">
        <v>1176</v>
      </c>
      <c r="AQ2857" s="23">
        <f t="shared" si="1846"/>
        <v>0</v>
      </c>
      <c r="AR2857" s="23"/>
      <c r="AS2857" s="119">
        <v>0</v>
      </c>
      <c r="AU2857" s="174" t="s">
        <v>1176</v>
      </c>
      <c r="AV2857" s="23"/>
      <c r="AW2857" s="23"/>
      <c r="AX2857" s="119">
        <v>0</v>
      </c>
    </row>
    <row r="2858" spans="2:50" x14ac:dyDescent="0.35">
      <c r="B2858" s="174" t="s">
        <v>1179</v>
      </c>
      <c r="C2858" s="23">
        <f t="shared" si="1836"/>
        <v>12279</v>
      </c>
      <c r="D2858" s="23">
        <v>12279</v>
      </c>
      <c r="E2858" s="119">
        <f t="shared" si="1837"/>
        <v>0</v>
      </c>
      <c r="F2858" s="21"/>
      <c r="G2858" s="174" t="s">
        <v>1179</v>
      </c>
      <c r="H2858" s="23">
        <f t="shared" si="1838"/>
        <v>12279</v>
      </c>
      <c r="I2858" s="23">
        <v>12279</v>
      </c>
      <c r="J2858" s="119">
        <f t="shared" si="1839"/>
        <v>0</v>
      </c>
      <c r="K2858" s="21"/>
      <c r="L2858" s="174" t="s">
        <v>1179</v>
      </c>
      <c r="M2858" s="23">
        <f t="shared" si="1840"/>
        <v>12279</v>
      </c>
      <c r="N2858" s="23">
        <v>12279</v>
      </c>
      <c r="O2858" s="119">
        <f>N2858-M2858</f>
        <v>0</v>
      </c>
      <c r="P2858" s="21"/>
      <c r="Q2858" s="174" t="s">
        <v>1179</v>
      </c>
      <c r="R2858" s="23">
        <f t="shared" si="1841"/>
        <v>12279</v>
      </c>
      <c r="S2858" s="23">
        <v>12279</v>
      </c>
      <c r="T2858" s="119">
        <f>S2858-R2858</f>
        <v>0</v>
      </c>
      <c r="U2858" s="21"/>
      <c r="V2858" s="174" t="s">
        <v>1179</v>
      </c>
      <c r="W2858" s="23">
        <f t="shared" si="1842"/>
        <v>12279</v>
      </c>
      <c r="X2858" s="23">
        <v>12279</v>
      </c>
      <c r="Y2858" s="119">
        <f>X2858-W2858</f>
        <v>0</v>
      </c>
      <c r="Z2858" s="21"/>
      <c r="AA2858" s="174" t="s">
        <v>1179</v>
      </c>
      <c r="AB2858" s="23">
        <f t="shared" si="1843"/>
        <v>12279</v>
      </c>
      <c r="AC2858" s="23">
        <v>12279</v>
      </c>
      <c r="AD2858" s="119">
        <f>AC2858-AB2858</f>
        <v>0</v>
      </c>
      <c r="AE2858" s="21"/>
      <c r="AF2858" s="174" t="s">
        <v>1179</v>
      </c>
      <c r="AG2858" s="23">
        <f t="shared" si="1844"/>
        <v>12279</v>
      </c>
      <c r="AH2858" s="23"/>
      <c r="AI2858" s="119">
        <f>AH2858-AG2858</f>
        <v>-12279</v>
      </c>
      <c r="AK2858" s="174" t="s">
        <v>1179</v>
      </c>
      <c r="AL2858" s="23">
        <f t="shared" si="1845"/>
        <v>0</v>
      </c>
      <c r="AM2858" s="23"/>
      <c r="AN2858" s="119">
        <f t="shared" si="1847"/>
        <v>0</v>
      </c>
      <c r="AP2858" s="174" t="s">
        <v>1179</v>
      </c>
      <c r="AQ2858" s="23">
        <f t="shared" si="1846"/>
        <v>0</v>
      </c>
      <c r="AR2858" s="23"/>
      <c r="AS2858" s="119">
        <v>0</v>
      </c>
      <c r="AU2858" s="174" t="s">
        <v>1179</v>
      </c>
      <c r="AV2858" s="23"/>
      <c r="AW2858" s="23"/>
      <c r="AX2858" s="119">
        <v>0</v>
      </c>
    </row>
    <row r="2859" spans="2:50" x14ac:dyDescent="0.35">
      <c r="B2859" s="50" t="s">
        <v>3</v>
      </c>
      <c r="C2859" s="23">
        <f t="shared" si="1836"/>
        <v>448086</v>
      </c>
      <c r="D2859" s="23">
        <v>448292</v>
      </c>
      <c r="E2859" s="119">
        <f>(D2859-C2859)*10</f>
        <v>2060</v>
      </c>
      <c r="F2859" s="21"/>
      <c r="G2859" s="50" t="s">
        <v>3</v>
      </c>
      <c r="H2859" s="23">
        <f t="shared" si="1838"/>
        <v>448292</v>
      </c>
      <c r="I2859" s="23">
        <v>448384</v>
      </c>
      <c r="J2859" s="119">
        <f>(I2859-H2859)*10</f>
        <v>920</v>
      </c>
      <c r="K2859" s="21"/>
      <c r="L2859" s="50" t="s">
        <v>3</v>
      </c>
      <c r="M2859" s="23">
        <f t="shared" si="1840"/>
        <v>448384</v>
      </c>
      <c r="N2859" s="23">
        <v>448606</v>
      </c>
      <c r="O2859" s="119">
        <f>(N2859-M2859)*10</f>
        <v>2220</v>
      </c>
      <c r="P2859" s="21"/>
      <c r="Q2859" s="50" t="s">
        <v>3</v>
      </c>
      <c r="R2859" s="23">
        <f t="shared" si="1841"/>
        <v>448606</v>
      </c>
      <c r="S2859" s="23">
        <v>448837</v>
      </c>
      <c r="T2859" s="119">
        <f>(S2859-R2859)*10</f>
        <v>2310</v>
      </c>
      <c r="U2859" s="21"/>
      <c r="V2859" s="50" t="s">
        <v>3</v>
      </c>
      <c r="W2859" s="23">
        <f t="shared" si="1842"/>
        <v>448837</v>
      </c>
      <c r="X2859" s="23">
        <v>449078</v>
      </c>
      <c r="Y2859" s="119">
        <f>(X2859-W2859)*10</f>
        <v>2410</v>
      </c>
      <c r="Z2859" s="21"/>
      <c r="AA2859" s="50" t="s">
        <v>3</v>
      </c>
      <c r="AB2859" s="23">
        <f t="shared" si="1843"/>
        <v>449078</v>
      </c>
      <c r="AC2859" s="23">
        <v>449119</v>
      </c>
      <c r="AD2859" s="119">
        <v>410</v>
      </c>
      <c r="AE2859" s="21"/>
      <c r="AF2859" s="50" t="s">
        <v>3</v>
      </c>
      <c r="AG2859" s="23">
        <f t="shared" si="1844"/>
        <v>449119</v>
      </c>
      <c r="AH2859" s="23"/>
      <c r="AI2859" s="119">
        <f>(AH2859-AG2859)*10</f>
        <v>-4491190</v>
      </c>
      <c r="AK2859" s="50" t="s">
        <v>3</v>
      </c>
      <c r="AL2859" s="23">
        <f t="shared" si="1845"/>
        <v>0</v>
      </c>
      <c r="AM2859" s="23"/>
      <c r="AN2859" s="119">
        <f>AM2859-AL2859</f>
        <v>0</v>
      </c>
      <c r="AP2859" s="50" t="s">
        <v>3</v>
      </c>
      <c r="AQ2859" s="23">
        <f t="shared" si="1846"/>
        <v>0</v>
      </c>
      <c r="AR2859" s="23"/>
      <c r="AS2859" s="119">
        <f>AR2859-AQ2859</f>
        <v>0</v>
      </c>
      <c r="AU2859" s="50" t="s">
        <v>3</v>
      </c>
      <c r="AV2859" s="23"/>
      <c r="AW2859" s="23"/>
      <c r="AX2859" s="119">
        <v>2390</v>
      </c>
    </row>
    <row r="2860" spans="2:50" x14ac:dyDescent="0.35">
      <c r="B2860" s="50" t="s">
        <v>83</v>
      </c>
      <c r="C2860" s="23">
        <f t="shared" si="1836"/>
        <v>35008</v>
      </c>
      <c r="D2860" s="23">
        <v>35017</v>
      </c>
      <c r="E2860" s="119">
        <f>D2860-C2860</f>
        <v>9</v>
      </c>
      <c r="F2860" s="21"/>
      <c r="G2860" s="50" t="s">
        <v>83</v>
      </c>
      <c r="H2860" s="23">
        <f t="shared" si="1838"/>
        <v>35017</v>
      </c>
      <c r="I2860" s="23">
        <v>35025</v>
      </c>
      <c r="J2860" s="119">
        <f t="shared" ref="J2860:J2865" si="1848">I2860-H2860</f>
        <v>8</v>
      </c>
      <c r="K2860" s="21"/>
      <c r="L2860" s="50" t="s">
        <v>83</v>
      </c>
      <c r="M2860" s="23">
        <f t="shared" si="1840"/>
        <v>35025</v>
      </c>
      <c r="N2860" s="23">
        <v>35034</v>
      </c>
      <c r="O2860" s="119">
        <v>6</v>
      </c>
      <c r="P2860" s="21"/>
      <c r="Q2860" s="50" t="s">
        <v>83</v>
      </c>
      <c r="R2860" s="23">
        <f t="shared" si="1841"/>
        <v>35034</v>
      </c>
      <c r="S2860" s="23">
        <v>35041</v>
      </c>
      <c r="T2860" s="119">
        <f t="shared" ref="T2860:T2865" si="1849">S2860-R2860</f>
        <v>7</v>
      </c>
      <c r="U2860" s="21"/>
      <c r="V2860" s="50" t="s">
        <v>83</v>
      </c>
      <c r="W2860" s="23">
        <f t="shared" si="1842"/>
        <v>35041</v>
      </c>
      <c r="X2860" s="23">
        <v>35050</v>
      </c>
      <c r="Y2860" s="119">
        <f>X2860-W2860</f>
        <v>9</v>
      </c>
      <c r="Z2860" s="21"/>
      <c r="AA2860" s="50" t="s">
        <v>83</v>
      </c>
      <c r="AB2860" s="40">
        <f t="shared" ref="AB2860:AB2876" si="1850">X2860:X2884</f>
        <v>35050</v>
      </c>
      <c r="AC2860" s="23">
        <v>35057</v>
      </c>
      <c r="AD2860" s="132">
        <f t="shared" ref="AD2860:AD2863" si="1851">AC2860-AB2860</f>
        <v>7</v>
      </c>
      <c r="AE2860" s="21"/>
      <c r="AF2860" s="50" t="s">
        <v>83</v>
      </c>
      <c r="AG2860" s="23">
        <f t="shared" si="1844"/>
        <v>35057</v>
      </c>
      <c r="AH2860" s="23"/>
      <c r="AI2860" s="119">
        <f t="shared" ref="AI2860:AI2865" si="1852">AH2860-AG2860</f>
        <v>-35057</v>
      </c>
      <c r="AK2860" s="50" t="s">
        <v>83</v>
      </c>
      <c r="AL2860" s="23">
        <f t="shared" si="1845"/>
        <v>0</v>
      </c>
      <c r="AM2860" s="23"/>
      <c r="AN2860" s="119">
        <f t="shared" ref="AN2860:AN2865" si="1853">AM2860-AL2860</f>
        <v>0</v>
      </c>
      <c r="AP2860" s="50" t="s">
        <v>83</v>
      </c>
      <c r="AQ2860" s="23">
        <f t="shared" si="1846"/>
        <v>0</v>
      </c>
      <c r="AR2860" s="23"/>
      <c r="AS2860" s="119">
        <f>AR2860-AQ2860</f>
        <v>0</v>
      </c>
      <c r="AU2860" s="50" t="s">
        <v>83</v>
      </c>
      <c r="AV2860" s="23"/>
      <c r="AW2860" s="23"/>
      <c r="AX2860" s="119">
        <v>5</v>
      </c>
    </row>
    <row r="2861" spans="2:50" x14ac:dyDescent="0.35">
      <c r="B2861" s="50" t="s">
        <v>84</v>
      </c>
      <c r="C2861" s="23">
        <f t="shared" si="1836"/>
        <v>70128</v>
      </c>
      <c r="D2861" s="23">
        <v>70132</v>
      </c>
      <c r="E2861" s="119">
        <f t="shared" ref="E2861:E2865" si="1854">D2861-C2861</f>
        <v>4</v>
      </c>
      <c r="F2861" s="21"/>
      <c r="G2861" s="50" t="s">
        <v>84</v>
      </c>
      <c r="H2861" s="23">
        <f t="shared" si="1838"/>
        <v>70132</v>
      </c>
      <c r="I2861" s="23">
        <v>70132</v>
      </c>
      <c r="J2861" s="119">
        <f t="shared" si="1848"/>
        <v>0</v>
      </c>
      <c r="K2861" s="21"/>
      <c r="L2861" s="50" t="s">
        <v>84</v>
      </c>
      <c r="M2861" s="23">
        <f t="shared" si="1840"/>
        <v>70132</v>
      </c>
      <c r="N2861" s="23">
        <v>70136</v>
      </c>
      <c r="O2861" s="119">
        <f t="shared" ref="O2861:O2865" si="1855">N2861-M2861</f>
        <v>4</v>
      </c>
      <c r="P2861" s="21"/>
      <c r="Q2861" s="50" t="s">
        <v>84</v>
      </c>
      <c r="R2861" s="23">
        <f t="shared" si="1841"/>
        <v>70136</v>
      </c>
      <c r="S2861" s="23">
        <v>70136</v>
      </c>
      <c r="T2861" s="119">
        <f t="shared" si="1849"/>
        <v>0</v>
      </c>
      <c r="U2861" s="21"/>
      <c r="V2861" s="50" t="s">
        <v>84</v>
      </c>
      <c r="W2861" s="23">
        <f>S2861</f>
        <v>70136</v>
      </c>
      <c r="X2861" s="23">
        <v>70136</v>
      </c>
      <c r="Y2861" s="119">
        <f>X2861-W2861</f>
        <v>0</v>
      </c>
      <c r="Z2861" s="21"/>
      <c r="AA2861" s="50" t="s">
        <v>84</v>
      </c>
      <c r="AB2861" s="40">
        <f t="shared" si="1850"/>
        <v>70136</v>
      </c>
      <c r="AC2861" s="23">
        <v>70140</v>
      </c>
      <c r="AD2861" s="132">
        <f t="shared" si="1851"/>
        <v>4</v>
      </c>
      <c r="AE2861" s="21"/>
      <c r="AF2861" s="50" t="s">
        <v>84</v>
      </c>
      <c r="AG2861" s="23">
        <f t="shared" si="1844"/>
        <v>70140</v>
      </c>
      <c r="AH2861" s="23"/>
      <c r="AI2861" s="119">
        <f t="shared" si="1852"/>
        <v>-70140</v>
      </c>
      <c r="AK2861" s="50" t="s">
        <v>84</v>
      </c>
      <c r="AL2861" s="23">
        <f t="shared" si="1845"/>
        <v>0</v>
      </c>
      <c r="AM2861" s="23"/>
      <c r="AN2861" s="119">
        <f t="shared" si="1853"/>
        <v>0</v>
      </c>
      <c r="AP2861" s="50" t="s">
        <v>84</v>
      </c>
      <c r="AQ2861" s="23">
        <f t="shared" si="1846"/>
        <v>0</v>
      </c>
      <c r="AR2861" s="23"/>
      <c r="AS2861" s="119">
        <f>AR2861-AQ2861</f>
        <v>0</v>
      </c>
      <c r="AU2861" s="50" t="s">
        <v>84</v>
      </c>
      <c r="AV2861" s="23"/>
      <c r="AW2861" s="23"/>
      <c r="AX2861" s="119">
        <v>5</v>
      </c>
    </row>
    <row r="2862" spans="2:50" x14ac:dyDescent="0.35">
      <c r="B2862" s="50" t="s">
        <v>98</v>
      </c>
      <c r="C2862" s="23">
        <f t="shared" si="1836"/>
        <v>139852</v>
      </c>
      <c r="D2862" s="23">
        <v>139852</v>
      </c>
      <c r="E2862" s="119">
        <f t="shared" si="1854"/>
        <v>0</v>
      </c>
      <c r="F2862" s="21"/>
      <c r="G2862" s="50" t="s">
        <v>98</v>
      </c>
      <c r="H2862" s="23">
        <f t="shared" si="1838"/>
        <v>139852</v>
      </c>
      <c r="I2862" s="23">
        <v>139852</v>
      </c>
      <c r="J2862" s="119">
        <f t="shared" si="1848"/>
        <v>0</v>
      </c>
      <c r="K2862" s="21"/>
      <c r="L2862" s="50" t="s">
        <v>98</v>
      </c>
      <c r="M2862" s="23">
        <f t="shared" si="1840"/>
        <v>139852</v>
      </c>
      <c r="N2862" s="23">
        <v>139852</v>
      </c>
      <c r="O2862" s="119">
        <f t="shared" si="1855"/>
        <v>0</v>
      </c>
      <c r="P2862" s="21"/>
      <c r="Q2862" s="50" t="s">
        <v>98</v>
      </c>
      <c r="R2862" s="23">
        <f t="shared" si="1841"/>
        <v>139852</v>
      </c>
      <c r="S2862" s="23">
        <v>139852</v>
      </c>
      <c r="T2862" s="119">
        <f t="shared" si="1849"/>
        <v>0</v>
      </c>
      <c r="U2862" s="21"/>
      <c r="V2862" s="50" t="s">
        <v>98</v>
      </c>
      <c r="W2862" s="23">
        <f t="shared" ref="W2862:W2877" si="1856">S2862</f>
        <v>139852</v>
      </c>
      <c r="X2862" s="23">
        <v>139852</v>
      </c>
      <c r="Y2862" s="119">
        <f t="shared" ref="Y2862" si="1857">X2862-W2862</f>
        <v>0</v>
      </c>
      <c r="Z2862" s="21"/>
      <c r="AA2862" s="50" t="s">
        <v>98</v>
      </c>
      <c r="AB2862" s="40">
        <f t="shared" si="1850"/>
        <v>139852</v>
      </c>
      <c r="AC2862" s="23">
        <v>139852</v>
      </c>
      <c r="AD2862" s="119">
        <f t="shared" si="1851"/>
        <v>0</v>
      </c>
      <c r="AE2862" s="21"/>
      <c r="AF2862" s="50" t="s">
        <v>98</v>
      </c>
      <c r="AG2862" s="23">
        <f t="shared" si="1844"/>
        <v>139852</v>
      </c>
      <c r="AH2862" s="23"/>
      <c r="AI2862" s="119">
        <f t="shared" si="1852"/>
        <v>-139852</v>
      </c>
      <c r="AK2862" s="50" t="s">
        <v>98</v>
      </c>
      <c r="AL2862" s="23">
        <f t="shared" si="1845"/>
        <v>0</v>
      </c>
      <c r="AM2862" s="23"/>
      <c r="AN2862" s="119">
        <f t="shared" si="1853"/>
        <v>0</v>
      </c>
      <c r="AP2862" s="50" t="s">
        <v>98</v>
      </c>
      <c r="AQ2862" s="23">
        <f t="shared" si="1846"/>
        <v>0</v>
      </c>
      <c r="AR2862" s="23"/>
      <c r="AS2862" s="119">
        <f t="shared" ref="AS2862:AS2863" si="1858">AR2862-AQ2862</f>
        <v>0</v>
      </c>
      <c r="AU2862" s="50" t="s">
        <v>98</v>
      </c>
      <c r="AV2862" s="23"/>
      <c r="AW2862" s="23"/>
      <c r="AX2862" s="119">
        <v>0</v>
      </c>
    </row>
    <row r="2863" spans="2:50" x14ac:dyDescent="0.35">
      <c r="B2863" s="50" t="s">
        <v>85</v>
      </c>
      <c r="C2863" s="23">
        <f t="shared" si="1836"/>
        <v>1082</v>
      </c>
      <c r="D2863" s="23">
        <v>1082</v>
      </c>
      <c r="E2863" s="119">
        <f t="shared" si="1854"/>
        <v>0</v>
      </c>
      <c r="F2863" s="21"/>
      <c r="G2863" s="50" t="s">
        <v>85</v>
      </c>
      <c r="H2863" s="23">
        <f t="shared" si="1838"/>
        <v>1082</v>
      </c>
      <c r="I2863" s="23">
        <v>1082</v>
      </c>
      <c r="J2863" s="119">
        <f t="shared" si="1848"/>
        <v>0</v>
      </c>
      <c r="K2863" s="21"/>
      <c r="L2863" s="50" t="s">
        <v>85</v>
      </c>
      <c r="M2863" s="23">
        <f>I2863</f>
        <v>1082</v>
      </c>
      <c r="N2863" s="23">
        <v>1082</v>
      </c>
      <c r="O2863" s="119">
        <f t="shared" si="1855"/>
        <v>0</v>
      </c>
      <c r="P2863" s="21"/>
      <c r="Q2863" s="50" t="s">
        <v>85</v>
      </c>
      <c r="R2863" s="23">
        <f t="shared" si="1841"/>
        <v>1082</v>
      </c>
      <c r="S2863" s="23">
        <v>1082</v>
      </c>
      <c r="T2863" s="119">
        <f t="shared" si="1849"/>
        <v>0</v>
      </c>
      <c r="U2863" s="21"/>
      <c r="V2863" s="50" t="s">
        <v>85</v>
      </c>
      <c r="W2863" s="23">
        <f t="shared" si="1856"/>
        <v>1082</v>
      </c>
      <c r="X2863" s="23">
        <v>1082</v>
      </c>
      <c r="Y2863" s="132">
        <f>X2863-W2863</f>
        <v>0</v>
      </c>
      <c r="Z2863" s="21"/>
      <c r="AA2863" s="50" t="s">
        <v>85</v>
      </c>
      <c r="AB2863" s="40">
        <f t="shared" si="1850"/>
        <v>1082</v>
      </c>
      <c r="AC2863" s="23">
        <v>1082</v>
      </c>
      <c r="AD2863" s="119">
        <f t="shared" si="1851"/>
        <v>0</v>
      </c>
      <c r="AE2863" s="21"/>
      <c r="AF2863" s="50" t="s">
        <v>85</v>
      </c>
      <c r="AG2863" s="23">
        <f>AC2863</f>
        <v>1082</v>
      </c>
      <c r="AH2863" s="23"/>
      <c r="AI2863" s="119">
        <f t="shared" si="1852"/>
        <v>-1082</v>
      </c>
      <c r="AK2863" s="50" t="s">
        <v>85</v>
      </c>
      <c r="AL2863" s="23">
        <f t="shared" si="1845"/>
        <v>0</v>
      </c>
      <c r="AM2863" s="23"/>
      <c r="AN2863" s="119">
        <f t="shared" si="1853"/>
        <v>0</v>
      </c>
      <c r="AP2863" s="50" t="s">
        <v>85</v>
      </c>
      <c r="AQ2863" s="23">
        <f t="shared" si="1846"/>
        <v>0</v>
      </c>
      <c r="AR2863" s="23"/>
      <c r="AS2863" s="119">
        <f t="shared" si="1858"/>
        <v>0</v>
      </c>
      <c r="AU2863" s="50" t="s">
        <v>85</v>
      </c>
      <c r="AV2863" s="23"/>
      <c r="AW2863" s="23"/>
      <c r="AX2863" s="119">
        <v>0</v>
      </c>
    </row>
    <row r="2864" spans="2:50" x14ac:dyDescent="0.35">
      <c r="B2864" s="50" t="s">
        <v>86</v>
      </c>
      <c r="C2864" s="23">
        <f t="shared" si="1836"/>
        <v>48648</v>
      </c>
      <c r="D2864" s="23">
        <v>48902</v>
      </c>
      <c r="E2864" s="119">
        <f t="shared" si="1854"/>
        <v>254</v>
      </c>
      <c r="F2864" s="21"/>
      <c r="G2864" s="50" t="s">
        <v>86</v>
      </c>
      <c r="H2864" s="23">
        <f t="shared" si="1838"/>
        <v>48902</v>
      </c>
      <c r="I2864" s="23">
        <v>49156</v>
      </c>
      <c r="J2864" s="119">
        <f t="shared" si="1848"/>
        <v>254</v>
      </c>
      <c r="K2864" s="21"/>
      <c r="L2864" s="50" t="s">
        <v>86</v>
      </c>
      <c r="M2864" s="23">
        <f t="shared" ref="M2864:M2877" si="1859">I2864</f>
        <v>49156</v>
      </c>
      <c r="N2864" s="23">
        <v>49453</v>
      </c>
      <c r="O2864" s="119">
        <f t="shared" si="1855"/>
        <v>297</v>
      </c>
      <c r="P2864" s="21"/>
      <c r="Q2864" s="50" t="s">
        <v>86</v>
      </c>
      <c r="R2864" s="23">
        <f t="shared" si="1841"/>
        <v>49453</v>
      </c>
      <c r="S2864" s="23">
        <v>49750</v>
      </c>
      <c r="T2864" s="119">
        <f t="shared" si="1849"/>
        <v>297</v>
      </c>
      <c r="U2864" s="21"/>
      <c r="V2864" s="50" t="s">
        <v>86</v>
      </c>
      <c r="W2864" s="23">
        <f t="shared" si="1856"/>
        <v>49750</v>
      </c>
      <c r="X2864" s="23">
        <v>50000</v>
      </c>
      <c r="Y2864" s="132">
        <f t="shared" ref="Y2864:Y2865" si="1860">X2864-W2864</f>
        <v>250</v>
      </c>
      <c r="Z2864" s="21"/>
      <c r="AA2864" s="50" t="s">
        <v>86</v>
      </c>
      <c r="AB2864" s="40">
        <f t="shared" si="1850"/>
        <v>50000</v>
      </c>
      <c r="AC2864" s="23">
        <v>50168</v>
      </c>
      <c r="AD2864" s="132">
        <f>AC2864-AB2864</f>
        <v>168</v>
      </c>
      <c r="AE2864" s="21"/>
      <c r="AF2864" s="50" t="s">
        <v>86</v>
      </c>
      <c r="AG2864" s="23">
        <f t="shared" ref="AG2864:AG2872" si="1861">AC2864</f>
        <v>50168</v>
      </c>
      <c r="AH2864" s="23"/>
      <c r="AI2864" s="119">
        <f t="shared" si="1852"/>
        <v>-50168</v>
      </c>
      <c r="AK2864" s="50" t="s">
        <v>86</v>
      </c>
      <c r="AL2864" s="23">
        <f t="shared" si="1845"/>
        <v>0</v>
      </c>
      <c r="AM2864" s="23"/>
      <c r="AN2864" s="119">
        <f t="shared" si="1853"/>
        <v>0</v>
      </c>
      <c r="AP2864" s="50" t="s">
        <v>86</v>
      </c>
      <c r="AQ2864" s="23">
        <f t="shared" si="1846"/>
        <v>0</v>
      </c>
      <c r="AR2864" s="23"/>
      <c r="AS2864" s="119">
        <f>AR2864-AQ2864</f>
        <v>0</v>
      </c>
      <c r="AU2864" s="50" t="s">
        <v>86</v>
      </c>
      <c r="AV2864" s="23"/>
      <c r="AW2864" s="23"/>
      <c r="AX2864" s="119">
        <v>277</v>
      </c>
    </row>
    <row r="2865" spans="2:50" x14ac:dyDescent="0.35">
      <c r="B2865" s="50" t="s">
        <v>2180</v>
      </c>
      <c r="C2865" s="23">
        <f t="shared" si="1836"/>
        <v>0</v>
      </c>
      <c r="D2865" s="23">
        <v>0</v>
      </c>
      <c r="E2865" s="132">
        <f t="shared" si="1854"/>
        <v>0</v>
      </c>
      <c r="F2865" s="21"/>
      <c r="G2865" s="50" t="s">
        <v>2180</v>
      </c>
      <c r="H2865" s="23">
        <f t="shared" si="1838"/>
        <v>0</v>
      </c>
      <c r="I2865" s="23">
        <v>0</v>
      </c>
      <c r="J2865" s="132">
        <f t="shared" si="1848"/>
        <v>0</v>
      </c>
      <c r="K2865" s="21"/>
      <c r="L2865" s="50" t="s">
        <v>2180</v>
      </c>
      <c r="M2865" s="23">
        <f t="shared" si="1859"/>
        <v>0</v>
      </c>
      <c r="N2865" s="23">
        <v>0</v>
      </c>
      <c r="O2865" s="132">
        <f t="shared" si="1855"/>
        <v>0</v>
      </c>
      <c r="P2865" s="21"/>
      <c r="Q2865" s="50" t="s">
        <v>2180</v>
      </c>
      <c r="R2865" s="23">
        <f t="shared" si="1841"/>
        <v>0</v>
      </c>
      <c r="S2865" s="23">
        <v>0</v>
      </c>
      <c r="T2865" s="132">
        <f t="shared" si="1849"/>
        <v>0</v>
      </c>
      <c r="U2865" s="21"/>
      <c r="V2865" s="50" t="s">
        <v>2180</v>
      </c>
      <c r="W2865" s="23">
        <f t="shared" si="1856"/>
        <v>0</v>
      </c>
      <c r="X2865" s="23">
        <v>0</v>
      </c>
      <c r="Y2865" s="132">
        <f t="shared" si="1860"/>
        <v>0</v>
      </c>
      <c r="Z2865" s="21"/>
      <c r="AA2865" s="50" t="s">
        <v>2180</v>
      </c>
      <c r="AB2865" s="40">
        <f t="shared" si="1850"/>
        <v>0</v>
      </c>
      <c r="AC2865" s="23">
        <v>0</v>
      </c>
      <c r="AD2865" s="132">
        <f t="shared" ref="AD2865" si="1862">AC2865-AB2865</f>
        <v>0</v>
      </c>
      <c r="AE2865" s="21"/>
      <c r="AF2865" s="50" t="s">
        <v>2180</v>
      </c>
      <c r="AG2865" s="23">
        <f t="shared" si="1861"/>
        <v>0</v>
      </c>
      <c r="AH2865" s="23"/>
      <c r="AI2865" s="132">
        <f t="shared" si="1852"/>
        <v>0</v>
      </c>
      <c r="AK2865" s="50" t="s">
        <v>2180</v>
      </c>
      <c r="AL2865" s="23">
        <f t="shared" si="1845"/>
        <v>0</v>
      </c>
      <c r="AM2865" s="23"/>
      <c r="AN2865" s="119">
        <f t="shared" si="1853"/>
        <v>0</v>
      </c>
      <c r="AP2865" s="50" t="s">
        <v>2180</v>
      </c>
      <c r="AQ2865" s="23">
        <f t="shared" si="1846"/>
        <v>0</v>
      </c>
      <c r="AR2865" s="23"/>
      <c r="AS2865" s="132">
        <f t="shared" ref="AS2865" si="1863">AR2865-AQ2865</f>
        <v>0</v>
      </c>
      <c r="AU2865" s="50" t="s">
        <v>2180</v>
      </c>
      <c r="AV2865" s="23"/>
      <c r="AW2865" s="23"/>
      <c r="AX2865" s="132">
        <v>0</v>
      </c>
    </row>
    <row r="2866" spans="2:50" x14ac:dyDescent="0.35">
      <c r="B2866" s="50" t="s">
        <v>93</v>
      </c>
      <c r="C2866" s="23">
        <f t="shared" si="1836"/>
        <v>0</v>
      </c>
      <c r="D2866" s="40"/>
      <c r="E2866" s="132">
        <f>E2865+E2864+E2863+E2862+E2861+E2860+E2859</f>
        <v>2327</v>
      </c>
      <c r="F2866" s="21"/>
      <c r="G2866" s="50" t="s">
        <v>93</v>
      </c>
      <c r="H2866" s="23">
        <f t="shared" si="1838"/>
        <v>0</v>
      </c>
      <c r="I2866" s="40"/>
      <c r="J2866" s="132">
        <f>J2865+J2864+J2863+J2862+J2861+J2860+J2859</f>
        <v>1182</v>
      </c>
      <c r="K2866" s="21"/>
      <c r="L2866" s="50" t="s">
        <v>93</v>
      </c>
      <c r="M2866" s="23">
        <f t="shared" si="1859"/>
        <v>0</v>
      </c>
      <c r="N2866" s="40"/>
      <c r="O2866" s="132">
        <f>O2865+O2864+O2863+O2862+O2861+O2860+O2859</f>
        <v>2527</v>
      </c>
      <c r="P2866" s="21"/>
      <c r="Q2866" s="50" t="s">
        <v>93</v>
      </c>
      <c r="R2866" s="23">
        <f t="shared" si="1841"/>
        <v>0</v>
      </c>
      <c r="S2866" s="40"/>
      <c r="T2866" s="132">
        <f>T2865+T2864+T2863+T2862+T2861+T2860+T2859</f>
        <v>2614</v>
      </c>
      <c r="U2866" s="21"/>
      <c r="V2866" s="50" t="s">
        <v>93</v>
      </c>
      <c r="W2866" s="23">
        <f t="shared" si="1856"/>
        <v>0</v>
      </c>
      <c r="X2866" s="23"/>
      <c r="Y2866" s="132">
        <f>Y2865+Y2864+Y2863+Y2862+Y2861+Y2860+Y2859</f>
        <v>2669</v>
      </c>
      <c r="Z2866" s="21"/>
      <c r="AA2866" s="50" t="s">
        <v>93</v>
      </c>
      <c r="AB2866" s="40">
        <f t="shared" si="1850"/>
        <v>0</v>
      </c>
      <c r="AC2866" s="40"/>
      <c r="AD2866" s="132">
        <f>AD2865+AD2864+AD2863+AD2862+AD2861+AD2860+AD2859</f>
        <v>589</v>
      </c>
      <c r="AE2866" s="21"/>
      <c r="AF2866" s="50" t="s">
        <v>93</v>
      </c>
      <c r="AG2866" s="23">
        <f t="shared" si="1861"/>
        <v>0</v>
      </c>
      <c r="AH2866" s="40"/>
      <c r="AI2866" s="132">
        <f>AI2865+AI2864+AI2863+AI2862+AI2861+AI2860+AI2859</f>
        <v>-4787489</v>
      </c>
      <c r="AK2866" s="50" t="s">
        <v>93</v>
      </c>
      <c r="AL2866" s="23">
        <f t="shared" si="1845"/>
        <v>0</v>
      </c>
      <c r="AM2866" s="40"/>
      <c r="AN2866" s="119">
        <v>0</v>
      </c>
      <c r="AP2866" s="50" t="s">
        <v>93</v>
      </c>
      <c r="AQ2866" s="23">
        <f t="shared" si="1846"/>
        <v>0</v>
      </c>
      <c r="AR2866" s="40"/>
      <c r="AS2866" s="132">
        <v>2045</v>
      </c>
      <c r="AU2866" s="50" t="s">
        <v>93</v>
      </c>
      <c r="AV2866" s="40"/>
      <c r="AW2866" s="40"/>
      <c r="AX2866" s="132">
        <v>2677</v>
      </c>
    </row>
    <row r="2867" spans="2:50" x14ac:dyDescent="0.35">
      <c r="B2867" s="50" t="s">
        <v>87</v>
      </c>
      <c r="C2867" s="23">
        <f t="shared" si="1836"/>
        <v>1610118</v>
      </c>
      <c r="D2867" s="132">
        <v>1610118</v>
      </c>
      <c r="E2867" s="132">
        <f t="shared" ref="E2867:E2873" si="1864">D2867-C2867</f>
        <v>0</v>
      </c>
      <c r="F2867" s="21"/>
      <c r="G2867" s="50" t="s">
        <v>87</v>
      </c>
      <c r="H2867" s="23">
        <f t="shared" si="1838"/>
        <v>1610118</v>
      </c>
      <c r="I2867" s="132">
        <v>1610118</v>
      </c>
      <c r="J2867" s="132">
        <f t="shared" ref="J2867" si="1865">I2867-H2867</f>
        <v>0</v>
      </c>
      <c r="K2867" s="21"/>
      <c r="L2867" s="50" t="s">
        <v>87</v>
      </c>
      <c r="M2867" s="23">
        <f t="shared" si="1859"/>
        <v>1610118</v>
      </c>
      <c r="N2867" s="132">
        <v>1610118</v>
      </c>
      <c r="O2867" s="132">
        <f t="shared" ref="O2867:O2873" si="1866">N2867-M2867</f>
        <v>0</v>
      </c>
      <c r="P2867" s="21"/>
      <c r="Q2867" s="50" t="s">
        <v>87</v>
      </c>
      <c r="R2867" s="23">
        <f t="shared" si="1841"/>
        <v>1610118</v>
      </c>
      <c r="S2867" s="132">
        <v>1610118</v>
      </c>
      <c r="T2867" s="132">
        <f t="shared" ref="T2867" si="1867">S2867-R2867</f>
        <v>0</v>
      </c>
      <c r="U2867" s="21"/>
      <c r="V2867" s="50" t="s">
        <v>87</v>
      </c>
      <c r="W2867" s="23">
        <f t="shared" si="1856"/>
        <v>1610118</v>
      </c>
      <c r="X2867" s="23">
        <v>1610118</v>
      </c>
      <c r="Y2867" s="132">
        <f t="shared" ref="Y2867" si="1868">X2867-W2867</f>
        <v>0</v>
      </c>
      <c r="Z2867" s="21"/>
      <c r="AA2867" s="50" t="s">
        <v>87</v>
      </c>
      <c r="AB2867" s="40">
        <f t="shared" si="1850"/>
        <v>1610118</v>
      </c>
      <c r="AC2867" s="132">
        <v>1610118</v>
      </c>
      <c r="AD2867" s="132">
        <f t="shared" ref="AD2867:AD2869" si="1869">AC2867-AB2867</f>
        <v>0</v>
      </c>
      <c r="AE2867" s="21"/>
      <c r="AF2867" s="50" t="s">
        <v>87</v>
      </c>
      <c r="AG2867" s="23">
        <f t="shared" si="1861"/>
        <v>1610118</v>
      </c>
      <c r="AH2867" s="132"/>
      <c r="AI2867" s="132">
        <f t="shared" ref="AI2867" si="1870">AH2867-AG2867</f>
        <v>-1610118</v>
      </c>
      <c r="AK2867" s="50" t="s">
        <v>87</v>
      </c>
      <c r="AL2867" s="23">
        <f t="shared" si="1845"/>
        <v>0</v>
      </c>
      <c r="AM2867" s="132"/>
      <c r="AN2867" s="119">
        <f t="shared" ref="AN2867:AN2877" si="1871">AM2867-AL2867</f>
        <v>0</v>
      </c>
      <c r="AP2867" s="50" t="s">
        <v>87</v>
      </c>
      <c r="AQ2867" s="23">
        <f t="shared" si="1846"/>
        <v>0</v>
      </c>
      <c r="AR2867" s="132"/>
      <c r="AS2867" s="132">
        <f t="shared" ref="AS2867" si="1872">AR2867-AQ2867</f>
        <v>0</v>
      </c>
      <c r="AU2867" s="50" t="s">
        <v>87</v>
      </c>
      <c r="AV2867" s="132"/>
      <c r="AW2867" s="132"/>
      <c r="AX2867" s="132">
        <v>0</v>
      </c>
    </row>
    <row r="2868" spans="2:50" x14ac:dyDescent="0.35">
      <c r="B2868" s="50" t="s">
        <v>96</v>
      </c>
      <c r="C2868" s="23">
        <f t="shared" si="1836"/>
        <v>19067</v>
      </c>
      <c r="D2868" s="132">
        <v>19375</v>
      </c>
      <c r="E2868" s="132">
        <f t="shared" si="1864"/>
        <v>308</v>
      </c>
      <c r="F2868" s="21"/>
      <c r="G2868" s="50" t="s">
        <v>96</v>
      </c>
      <c r="H2868" s="23">
        <f t="shared" si="1838"/>
        <v>19375</v>
      </c>
      <c r="I2868" s="132">
        <v>19648</v>
      </c>
      <c r="J2868" s="132">
        <f>I2868-H2868</f>
        <v>273</v>
      </c>
      <c r="K2868" s="21"/>
      <c r="L2868" s="50" t="s">
        <v>96</v>
      </c>
      <c r="M2868" s="23">
        <f t="shared" si="1859"/>
        <v>19648</v>
      </c>
      <c r="N2868" s="132">
        <v>19934</v>
      </c>
      <c r="O2868" s="132">
        <f t="shared" si="1866"/>
        <v>286</v>
      </c>
      <c r="P2868" s="21"/>
      <c r="Q2868" s="50" t="s">
        <v>96</v>
      </c>
      <c r="R2868" s="23">
        <f t="shared" si="1841"/>
        <v>19934</v>
      </c>
      <c r="S2868" s="132">
        <v>20215</v>
      </c>
      <c r="T2868" s="132">
        <f>S2868-R2868</f>
        <v>281</v>
      </c>
      <c r="U2868" s="21"/>
      <c r="V2868" s="50" t="s">
        <v>96</v>
      </c>
      <c r="W2868" s="23">
        <f t="shared" si="1856"/>
        <v>20215</v>
      </c>
      <c r="X2868" s="23">
        <v>20486</v>
      </c>
      <c r="Y2868" s="132">
        <f>X2868-W2868</f>
        <v>271</v>
      </c>
      <c r="Z2868" s="21"/>
      <c r="AA2868" s="50" t="s">
        <v>96</v>
      </c>
      <c r="AB2868" s="40">
        <f t="shared" si="1850"/>
        <v>20486</v>
      </c>
      <c r="AC2868" s="132">
        <v>20798</v>
      </c>
      <c r="AD2868" s="132">
        <f t="shared" si="1869"/>
        <v>312</v>
      </c>
      <c r="AE2868" s="21"/>
      <c r="AF2868" s="50" t="s">
        <v>96</v>
      </c>
      <c r="AG2868" s="23">
        <f t="shared" si="1861"/>
        <v>20798</v>
      </c>
      <c r="AH2868" s="132"/>
      <c r="AI2868" s="132">
        <f>AH2868-AG2868</f>
        <v>-20798</v>
      </c>
      <c r="AK2868" s="50" t="s">
        <v>96</v>
      </c>
      <c r="AL2868" s="23">
        <f t="shared" si="1845"/>
        <v>0</v>
      </c>
      <c r="AM2868" s="132"/>
      <c r="AN2868" s="119">
        <f t="shared" si="1871"/>
        <v>0</v>
      </c>
      <c r="AP2868" s="50" t="s">
        <v>96</v>
      </c>
      <c r="AQ2868" s="23">
        <f t="shared" si="1846"/>
        <v>0</v>
      </c>
      <c r="AR2868" s="132"/>
      <c r="AS2868" s="132">
        <f>AR2868-AQ2868</f>
        <v>0</v>
      </c>
      <c r="AU2868" s="50" t="s">
        <v>96</v>
      </c>
      <c r="AV2868" s="132"/>
      <c r="AW2868" s="132"/>
      <c r="AX2868" s="132">
        <v>279</v>
      </c>
    </row>
    <row r="2869" spans="2:50" x14ac:dyDescent="0.35">
      <c r="B2869" s="50" t="s">
        <v>88</v>
      </c>
      <c r="C2869" s="23">
        <f t="shared" si="1836"/>
        <v>0</v>
      </c>
      <c r="D2869" s="119">
        <v>0</v>
      </c>
      <c r="E2869" s="119">
        <f t="shared" si="1864"/>
        <v>0</v>
      </c>
      <c r="F2869" s="21"/>
      <c r="G2869" s="50" t="s">
        <v>88</v>
      </c>
      <c r="H2869" s="23">
        <f t="shared" si="1838"/>
        <v>0</v>
      </c>
      <c r="I2869" s="119">
        <v>0</v>
      </c>
      <c r="J2869" s="119">
        <f t="shared" ref="J2869" si="1873">I2869-H2869</f>
        <v>0</v>
      </c>
      <c r="K2869" s="21"/>
      <c r="L2869" s="50" t="s">
        <v>88</v>
      </c>
      <c r="M2869" s="23">
        <f t="shared" si="1859"/>
        <v>0</v>
      </c>
      <c r="N2869" s="119">
        <v>0</v>
      </c>
      <c r="O2869" s="119">
        <f t="shared" si="1866"/>
        <v>0</v>
      </c>
      <c r="P2869" s="21"/>
      <c r="Q2869" s="50" t="s">
        <v>88</v>
      </c>
      <c r="R2869" s="23">
        <f t="shared" ref="R2869:R2874" si="1874">N2869</f>
        <v>0</v>
      </c>
      <c r="S2869" s="119">
        <v>0</v>
      </c>
      <c r="T2869" s="119">
        <f t="shared" ref="T2869:T2871" si="1875">S2869-R2869</f>
        <v>0</v>
      </c>
      <c r="U2869" s="21"/>
      <c r="V2869" s="50" t="s">
        <v>88</v>
      </c>
      <c r="W2869" s="23">
        <f t="shared" si="1856"/>
        <v>0</v>
      </c>
      <c r="X2869" s="23">
        <v>0</v>
      </c>
      <c r="Y2869" s="119">
        <f t="shared" ref="Y2869:Y2873" si="1876">X2869-W2869</f>
        <v>0</v>
      </c>
      <c r="Z2869" s="21"/>
      <c r="AA2869" s="50" t="s">
        <v>88</v>
      </c>
      <c r="AB2869" s="40">
        <f t="shared" si="1850"/>
        <v>0</v>
      </c>
      <c r="AC2869" s="119">
        <v>0</v>
      </c>
      <c r="AD2869" s="119">
        <f t="shared" si="1869"/>
        <v>0</v>
      </c>
      <c r="AE2869" s="21"/>
      <c r="AF2869" s="50" t="s">
        <v>88</v>
      </c>
      <c r="AG2869" s="23">
        <f t="shared" si="1861"/>
        <v>0</v>
      </c>
      <c r="AH2869" s="119"/>
      <c r="AI2869" s="119">
        <f t="shared" ref="AI2869:AI2870" si="1877">AH2869-AG2869</f>
        <v>0</v>
      </c>
      <c r="AK2869" s="50" t="s">
        <v>88</v>
      </c>
      <c r="AL2869" s="23">
        <f t="shared" si="1845"/>
        <v>0</v>
      </c>
      <c r="AM2869" s="119"/>
      <c r="AN2869" s="119">
        <f t="shared" si="1871"/>
        <v>0</v>
      </c>
      <c r="AP2869" s="50" t="s">
        <v>88</v>
      </c>
      <c r="AQ2869" s="23">
        <f t="shared" si="1846"/>
        <v>0</v>
      </c>
      <c r="AR2869" s="119"/>
      <c r="AS2869" s="119">
        <f t="shared" ref="AS2869" si="1878">AR2869-AQ2869</f>
        <v>0</v>
      </c>
      <c r="AU2869" s="50" t="s">
        <v>88</v>
      </c>
      <c r="AV2869" s="119"/>
      <c r="AW2869" s="119"/>
      <c r="AX2869" s="119">
        <v>0</v>
      </c>
    </row>
    <row r="2870" spans="2:50" x14ac:dyDescent="0.35">
      <c r="B2870" s="50" t="s">
        <v>108</v>
      </c>
      <c r="C2870" s="23">
        <f t="shared" si="1836"/>
        <v>3652</v>
      </c>
      <c r="D2870" s="119">
        <v>3654</v>
      </c>
      <c r="E2870" s="119">
        <f t="shared" si="1864"/>
        <v>2</v>
      </c>
      <c r="F2870" s="21"/>
      <c r="G2870" s="50" t="s">
        <v>108</v>
      </c>
      <c r="H2870" s="23">
        <f t="shared" si="1838"/>
        <v>3654</v>
      </c>
      <c r="I2870" s="119">
        <v>3654</v>
      </c>
      <c r="J2870" s="119">
        <f>I2870-H2870</f>
        <v>0</v>
      </c>
      <c r="K2870" s="21"/>
      <c r="L2870" s="50" t="s">
        <v>108</v>
      </c>
      <c r="M2870" s="23">
        <f t="shared" si="1859"/>
        <v>3654</v>
      </c>
      <c r="N2870" s="119">
        <v>3657</v>
      </c>
      <c r="O2870" s="119">
        <f t="shared" si="1866"/>
        <v>3</v>
      </c>
      <c r="P2870" s="21"/>
      <c r="Q2870" s="50" t="s">
        <v>108</v>
      </c>
      <c r="R2870" s="23">
        <f t="shared" si="1874"/>
        <v>3657</v>
      </c>
      <c r="S2870" s="119">
        <v>3658</v>
      </c>
      <c r="T2870" s="119">
        <f t="shared" si="1875"/>
        <v>1</v>
      </c>
      <c r="U2870" s="21"/>
      <c r="V2870" s="50" t="s">
        <v>108</v>
      </c>
      <c r="W2870" s="23">
        <f t="shared" si="1856"/>
        <v>3658</v>
      </c>
      <c r="X2870" s="23">
        <v>3659</v>
      </c>
      <c r="Y2870" s="119">
        <f t="shared" si="1876"/>
        <v>1</v>
      </c>
      <c r="Z2870" s="21"/>
      <c r="AA2870" s="50" t="s">
        <v>108</v>
      </c>
      <c r="AB2870" s="40">
        <f t="shared" si="1850"/>
        <v>3659</v>
      </c>
      <c r="AC2870" s="119">
        <v>3659</v>
      </c>
      <c r="AD2870" s="132">
        <f>AC2870-AB2870</f>
        <v>0</v>
      </c>
      <c r="AE2870" s="21"/>
      <c r="AF2870" s="50" t="s">
        <v>108</v>
      </c>
      <c r="AG2870" s="23">
        <f t="shared" si="1861"/>
        <v>3659</v>
      </c>
      <c r="AH2870" s="119"/>
      <c r="AI2870" s="119">
        <f t="shared" si="1877"/>
        <v>-3659</v>
      </c>
      <c r="AK2870" s="50" t="s">
        <v>108</v>
      </c>
      <c r="AL2870" s="23">
        <f t="shared" si="1845"/>
        <v>0</v>
      </c>
      <c r="AM2870" s="119"/>
      <c r="AN2870" s="119">
        <f t="shared" si="1871"/>
        <v>0</v>
      </c>
      <c r="AP2870" s="50" t="s">
        <v>108</v>
      </c>
      <c r="AQ2870" s="23">
        <f t="shared" si="1846"/>
        <v>0</v>
      </c>
      <c r="AR2870" s="119"/>
      <c r="AS2870" s="119">
        <v>3</v>
      </c>
      <c r="AU2870" s="50" t="s">
        <v>108</v>
      </c>
      <c r="AV2870" s="119"/>
      <c r="AW2870" s="119"/>
      <c r="AX2870" s="119">
        <v>3</v>
      </c>
    </row>
    <row r="2871" spans="2:50" x14ac:dyDescent="0.35">
      <c r="B2871" s="50" t="s">
        <v>89</v>
      </c>
      <c r="C2871" s="23">
        <f t="shared" si="1836"/>
        <v>837799</v>
      </c>
      <c r="D2871" s="119">
        <v>838252</v>
      </c>
      <c r="E2871" s="119">
        <f t="shared" si="1864"/>
        <v>453</v>
      </c>
      <c r="F2871" s="21"/>
      <c r="G2871" s="50" t="s">
        <v>89</v>
      </c>
      <c r="H2871" s="23">
        <f t="shared" si="1838"/>
        <v>838252</v>
      </c>
      <c r="I2871" s="119">
        <v>838715</v>
      </c>
      <c r="J2871" s="119">
        <f t="shared" ref="J2871:J2873" si="1879">I2871-H2871</f>
        <v>463</v>
      </c>
      <c r="K2871" s="21"/>
      <c r="L2871" s="50" t="s">
        <v>89</v>
      </c>
      <c r="M2871" s="23">
        <f t="shared" si="1859"/>
        <v>838715</v>
      </c>
      <c r="N2871" s="119">
        <v>839063</v>
      </c>
      <c r="O2871" s="119">
        <f t="shared" si="1866"/>
        <v>348</v>
      </c>
      <c r="P2871" s="21"/>
      <c r="Q2871" s="50" t="s">
        <v>89</v>
      </c>
      <c r="R2871" s="23">
        <f t="shared" si="1874"/>
        <v>839063</v>
      </c>
      <c r="S2871" s="119">
        <v>839391</v>
      </c>
      <c r="T2871" s="119">
        <f t="shared" si="1875"/>
        <v>328</v>
      </c>
      <c r="U2871" s="21"/>
      <c r="V2871" s="50" t="s">
        <v>89</v>
      </c>
      <c r="W2871" s="23">
        <f t="shared" si="1856"/>
        <v>839391</v>
      </c>
      <c r="X2871" s="23">
        <v>839737</v>
      </c>
      <c r="Y2871" s="119">
        <f t="shared" si="1876"/>
        <v>346</v>
      </c>
      <c r="Z2871" s="21"/>
      <c r="AA2871" s="50" t="s">
        <v>89</v>
      </c>
      <c r="AB2871" s="40">
        <f t="shared" si="1850"/>
        <v>839737</v>
      </c>
      <c r="AC2871" s="119">
        <v>840015</v>
      </c>
      <c r="AD2871" s="119">
        <f t="shared" ref="AD2871:AD2873" si="1880">AC2871-AB2871</f>
        <v>278</v>
      </c>
      <c r="AE2871" s="21"/>
      <c r="AF2871" s="50" t="s">
        <v>89</v>
      </c>
      <c r="AG2871" s="23">
        <f t="shared" si="1861"/>
        <v>840015</v>
      </c>
      <c r="AH2871" s="119"/>
      <c r="AI2871" s="119">
        <f>AH2871-AG2871</f>
        <v>-840015</v>
      </c>
      <c r="AK2871" s="50" t="s">
        <v>89</v>
      </c>
      <c r="AL2871" s="23">
        <f t="shared" si="1845"/>
        <v>0</v>
      </c>
      <c r="AM2871" s="119"/>
      <c r="AN2871" s="119">
        <f t="shared" si="1871"/>
        <v>0</v>
      </c>
      <c r="AP2871" s="50" t="s">
        <v>89</v>
      </c>
      <c r="AQ2871" s="23">
        <f t="shared" si="1846"/>
        <v>0</v>
      </c>
      <c r="AR2871" s="119"/>
      <c r="AS2871" s="119">
        <v>0</v>
      </c>
      <c r="AU2871" s="50" t="s">
        <v>89</v>
      </c>
      <c r="AV2871" s="119"/>
      <c r="AW2871" s="119"/>
      <c r="AX2871" s="119">
        <v>356</v>
      </c>
    </row>
    <row r="2872" spans="2:50" x14ac:dyDescent="0.35">
      <c r="B2872" s="50" t="s">
        <v>90</v>
      </c>
      <c r="C2872" s="23">
        <f t="shared" si="1836"/>
        <v>431331</v>
      </c>
      <c r="D2872" s="132">
        <v>431331</v>
      </c>
      <c r="E2872" s="119">
        <f t="shared" si="1864"/>
        <v>0</v>
      </c>
      <c r="F2872" s="21"/>
      <c r="G2872" s="50" t="s">
        <v>90</v>
      </c>
      <c r="H2872" s="40">
        <f>D2872</f>
        <v>431331</v>
      </c>
      <c r="I2872" s="132">
        <v>431331</v>
      </c>
      <c r="J2872" s="119">
        <f t="shared" si="1879"/>
        <v>0</v>
      </c>
      <c r="K2872" s="21"/>
      <c r="L2872" s="50" t="s">
        <v>90</v>
      </c>
      <c r="M2872" s="23">
        <f t="shared" si="1859"/>
        <v>431331</v>
      </c>
      <c r="N2872" s="132">
        <v>431331</v>
      </c>
      <c r="O2872" s="119">
        <f t="shared" si="1866"/>
        <v>0</v>
      </c>
      <c r="P2872" s="21"/>
      <c r="Q2872" s="50" t="s">
        <v>90</v>
      </c>
      <c r="R2872" s="23">
        <f t="shared" si="1874"/>
        <v>431331</v>
      </c>
      <c r="S2872" s="132">
        <v>431331</v>
      </c>
      <c r="T2872" s="132">
        <f>S2872-R2872</f>
        <v>0</v>
      </c>
      <c r="U2872" s="21"/>
      <c r="V2872" s="50" t="s">
        <v>90</v>
      </c>
      <c r="W2872" s="23">
        <f t="shared" si="1856"/>
        <v>431331</v>
      </c>
      <c r="X2872" s="23">
        <v>431331</v>
      </c>
      <c r="Y2872" s="119">
        <f t="shared" si="1876"/>
        <v>0</v>
      </c>
      <c r="Z2872" s="21"/>
      <c r="AA2872" s="50" t="s">
        <v>90</v>
      </c>
      <c r="AB2872" s="40">
        <f t="shared" si="1850"/>
        <v>431331</v>
      </c>
      <c r="AC2872" s="132">
        <v>431331</v>
      </c>
      <c r="AD2872" s="119">
        <f t="shared" si="1880"/>
        <v>0</v>
      </c>
      <c r="AE2872" s="21"/>
      <c r="AF2872" s="50" t="s">
        <v>90</v>
      </c>
      <c r="AG2872" s="23">
        <f t="shared" si="1861"/>
        <v>431331</v>
      </c>
      <c r="AH2872" s="132"/>
      <c r="AI2872" s="119">
        <f t="shared" ref="AI2872:AI2873" si="1881">AH2872-AG2872</f>
        <v>-431331</v>
      </c>
      <c r="AK2872" s="50" t="s">
        <v>90</v>
      </c>
      <c r="AL2872" s="23">
        <f t="shared" si="1845"/>
        <v>0</v>
      </c>
      <c r="AM2872" s="132"/>
      <c r="AN2872" s="119">
        <f t="shared" si="1871"/>
        <v>0</v>
      </c>
      <c r="AP2872" s="50" t="s">
        <v>90</v>
      </c>
      <c r="AQ2872" s="23">
        <f t="shared" si="1846"/>
        <v>0</v>
      </c>
      <c r="AR2872" s="132"/>
      <c r="AS2872" s="119">
        <v>0</v>
      </c>
      <c r="AU2872" s="50" t="s">
        <v>90</v>
      </c>
      <c r="AV2872" s="132"/>
      <c r="AW2872" s="132"/>
      <c r="AX2872" s="119">
        <v>0</v>
      </c>
    </row>
    <row r="2873" spans="2:50" x14ac:dyDescent="0.35">
      <c r="B2873" s="50" t="s">
        <v>91</v>
      </c>
      <c r="C2873" s="23">
        <f t="shared" si="1836"/>
        <v>1665189</v>
      </c>
      <c r="D2873" s="132">
        <v>1666590</v>
      </c>
      <c r="E2873" s="119">
        <f t="shared" si="1864"/>
        <v>1401</v>
      </c>
      <c r="F2873" s="21"/>
      <c r="G2873" s="50" t="s">
        <v>91</v>
      </c>
      <c r="H2873" s="23">
        <f t="shared" ref="H2873:H2877" si="1882">D2873</f>
        <v>1666590</v>
      </c>
      <c r="I2873" s="132">
        <v>1667256</v>
      </c>
      <c r="J2873" s="132">
        <f t="shared" si="1879"/>
        <v>666</v>
      </c>
      <c r="K2873" s="21"/>
      <c r="L2873" s="50" t="s">
        <v>91</v>
      </c>
      <c r="M2873" s="23">
        <f t="shared" si="1859"/>
        <v>1667256</v>
      </c>
      <c r="N2873" s="132">
        <v>1667686</v>
      </c>
      <c r="O2873" s="119">
        <f t="shared" si="1866"/>
        <v>430</v>
      </c>
      <c r="P2873" s="21"/>
      <c r="Q2873" s="50" t="s">
        <v>91</v>
      </c>
      <c r="R2873" s="23">
        <f t="shared" si="1874"/>
        <v>1667686</v>
      </c>
      <c r="S2873" s="132">
        <v>1668496</v>
      </c>
      <c r="T2873" s="119">
        <f t="shared" ref="T2873" si="1883">S2873-R2873</f>
        <v>810</v>
      </c>
      <c r="U2873" s="21"/>
      <c r="V2873" s="50" t="s">
        <v>91</v>
      </c>
      <c r="W2873" s="23">
        <f t="shared" si="1856"/>
        <v>1668496</v>
      </c>
      <c r="X2873" s="23">
        <v>1669163</v>
      </c>
      <c r="Y2873" s="119">
        <f t="shared" si="1876"/>
        <v>667</v>
      </c>
      <c r="Z2873" s="21"/>
      <c r="AA2873" s="50" t="s">
        <v>91</v>
      </c>
      <c r="AB2873" s="40">
        <f t="shared" si="1850"/>
        <v>1669163</v>
      </c>
      <c r="AC2873" s="132">
        <v>1669434</v>
      </c>
      <c r="AD2873" s="119">
        <f t="shared" si="1880"/>
        <v>271</v>
      </c>
      <c r="AE2873" s="21"/>
      <c r="AF2873" s="50" t="s">
        <v>91</v>
      </c>
      <c r="AG2873" s="40">
        <f>AC2873</f>
        <v>1669434</v>
      </c>
      <c r="AH2873" s="132"/>
      <c r="AI2873" s="119">
        <f t="shared" si="1881"/>
        <v>-1669434</v>
      </c>
      <c r="AK2873" s="50" t="s">
        <v>91</v>
      </c>
      <c r="AL2873" s="23">
        <f t="shared" si="1845"/>
        <v>0</v>
      </c>
      <c r="AM2873" s="132"/>
      <c r="AN2873" s="119">
        <f t="shared" si="1871"/>
        <v>0</v>
      </c>
      <c r="AP2873" s="50" t="s">
        <v>91</v>
      </c>
      <c r="AQ2873" s="23">
        <f t="shared" si="1846"/>
        <v>0</v>
      </c>
      <c r="AR2873" s="132"/>
      <c r="AS2873" s="132">
        <f>AR2873-AQ2873</f>
        <v>0</v>
      </c>
      <c r="AU2873" s="50" t="s">
        <v>91</v>
      </c>
      <c r="AV2873" s="132"/>
      <c r="AW2873" s="132"/>
      <c r="AX2873" s="119">
        <v>1768</v>
      </c>
    </row>
    <row r="2874" spans="2:50" x14ac:dyDescent="0.35">
      <c r="B2874" s="50" t="s">
        <v>94</v>
      </c>
      <c r="C2874" s="23">
        <f t="shared" si="1836"/>
        <v>0</v>
      </c>
      <c r="D2874" s="119"/>
      <c r="E2874" s="119">
        <f>SUM(E2867:E2873)</f>
        <v>2164</v>
      </c>
      <c r="F2874" s="21"/>
      <c r="G2874" s="50" t="s">
        <v>94</v>
      </c>
      <c r="H2874" s="23">
        <f t="shared" si="1882"/>
        <v>0</v>
      </c>
      <c r="I2874" s="119"/>
      <c r="J2874" s="119">
        <f>SUM(J2867:J2873)</f>
        <v>1402</v>
      </c>
      <c r="K2874" s="21"/>
      <c r="L2874" s="50" t="s">
        <v>94</v>
      </c>
      <c r="M2874" s="23">
        <f t="shared" si="1859"/>
        <v>0</v>
      </c>
      <c r="N2874" s="119"/>
      <c r="O2874" s="119">
        <f>SUM(O2867:O2873)</f>
        <v>1067</v>
      </c>
      <c r="P2874" s="21"/>
      <c r="Q2874" s="50" t="s">
        <v>94</v>
      </c>
      <c r="R2874" s="23">
        <f t="shared" si="1874"/>
        <v>0</v>
      </c>
      <c r="S2874" s="119"/>
      <c r="T2874" s="119">
        <f>S2874-R2874</f>
        <v>0</v>
      </c>
      <c r="U2874" s="21"/>
      <c r="V2874" s="50" t="s">
        <v>94</v>
      </c>
      <c r="W2874" s="23">
        <f t="shared" si="1856"/>
        <v>0</v>
      </c>
      <c r="X2874" s="23"/>
      <c r="Y2874" s="119">
        <f>X2874-W2874</f>
        <v>0</v>
      </c>
      <c r="Z2874" s="21"/>
      <c r="AA2874" s="50" t="s">
        <v>94</v>
      </c>
      <c r="AB2874" s="40">
        <f t="shared" si="1850"/>
        <v>0</v>
      </c>
      <c r="AC2874" s="119"/>
      <c r="AD2874" s="119">
        <f>SUM(AD2867:AD2873)</f>
        <v>861</v>
      </c>
      <c r="AE2874" s="21"/>
      <c r="AF2874" s="50" t="s">
        <v>94</v>
      </c>
      <c r="AG2874" s="23">
        <f t="shared" ref="AG2874:AG2877" si="1884">AC2874</f>
        <v>0</v>
      </c>
      <c r="AH2874" s="119"/>
      <c r="AI2874" s="119">
        <f>SUM(AI2867:AI2873)</f>
        <v>-4575355</v>
      </c>
      <c r="AK2874" s="50" t="s">
        <v>94</v>
      </c>
      <c r="AL2874" s="23">
        <f t="shared" si="1845"/>
        <v>0</v>
      </c>
      <c r="AM2874" s="119"/>
      <c r="AN2874" s="119">
        <f t="shared" si="1871"/>
        <v>0</v>
      </c>
      <c r="AP2874" s="50" t="s">
        <v>94</v>
      </c>
      <c r="AQ2874" s="23">
        <f t="shared" si="1846"/>
        <v>0</v>
      </c>
      <c r="AR2874" s="119"/>
      <c r="AS2874" s="119">
        <f>AR2874-AQ2874</f>
        <v>0</v>
      </c>
      <c r="AU2874" s="50" t="s">
        <v>94</v>
      </c>
      <c r="AV2874" s="119"/>
      <c r="AW2874" s="119"/>
      <c r="AX2874" s="119">
        <v>0</v>
      </c>
    </row>
    <row r="2875" spans="2:50" x14ac:dyDescent="0.35">
      <c r="B2875" s="50" t="s">
        <v>97</v>
      </c>
      <c r="C2875" s="23">
        <f t="shared" si="1836"/>
        <v>709780</v>
      </c>
      <c r="D2875" s="132">
        <v>709972</v>
      </c>
      <c r="E2875" s="119">
        <f>D2875-C2875</f>
        <v>192</v>
      </c>
      <c r="F2875" s="21"/>
      <c r="G2875" s="50" t="s">
        <v>97</v>
      </c>
      <c r="H2875" s="23">
        <f t="shared" si="1882"/>
        <v>709972</v>
      </c>
      <c r="I2875" s="132">
        <v>710137</v>
      </c>
      <c r="J2875" s="119">
        <f>I2875-H2875</f>
        <v>165</v>
      </c>
      <c r="K2875" s="21"/>
      <c r="L2875" s="50" t="s">
        <v>97</v>
      </c>
      <c r="M2875" s="23">
        <f t="shared" si="1859"/>
        <v>710137</v>
      </c>
      <c r="N2875" s="132">
        <v>710417</v>
      </c>
      <c r="O2875" s="119">
        <f>N2875-M2875</f>
        <v>280</v>
      </c>
      <c r="P2875" s="21"/>
      <c r="Q2875" s="50" t="s">
        <v>97</v>
      </c>
      <c r="R2875" s="40">
        <f>N2875</f>
        <v>710417</v>
      </c>
      <c r="S2875" s="132">
        <v>710589</v>
      </c>
      <c r="T2875" s="119">
        <f>S2875-R2875</f>
        <v>172</v>
      </c>
      <c r="U2875" s="21"/>
      <c r="V2875" s="50" t="s">
        <v>97</v>
      </c>
      <c r="W2875" s="23">
        <f t="shared" si="1856"/>
        <v>710589</v>
      </c>
      <c r="X2875" s="23">
        <v>710860</v>
      </c>
      <c r="Y2875" s="119">
        <f>X2875-W2875</f>
        <v>271</v>
      </c>
      <c r="Z2875" s="21"/>
      <c r="AA2875" s="50" t="s">
        <v>97</v>
      </c>
      <c r="AB2875" s="40">
        <f t="shared" si="1850"/>
        <v>710860</v>
      </c>
      <c r="AC2875" s="132">
        <v>711019</v>
      </c>
      <c r="AD2875" s="119">
        <f>AC2875-AB2875</f>
        <v>159</v>
      </c>
      <c r="AE2875" s="21"/>
      <c r="AF2875" s="50" t="s">
        <v>97</v>
      </c>
      <c r="AG2875" s="23">
        <f t="shared" si="1884"/>
        <v>711019</v>
      </c>
      <c r="AH2875" s="132"/>
      <c r="AI2875" s="119">
        <f>AH2875-AG2875</f>
        <v>-711019</v>
      </c>
      <c r="AK2875" s="50" t="s">
        <v>97</v>
      </c>
      <c r="AL2875" s="23">
        <f t="shared" si="1845"/>
        <v>0</v>
      </c>
      <c r="AM2875" s="132"/>
      <c r="AN2875" s="119">
        <f t="shared" si="1871"/>
        <v>0</v>
      </c>
      <c r="AP2875" s="50" t="s">
        <v>97</v>
      </c>
      <c r="AQ2875" s="23">
        <f t="shared" si="1846"/>
        <v>0</v>
      </c>
      <c r="AR2875" s="132"/>
      <c r="AS2875" s="132">
        <f>AR2875-AQ2875</f>
        <v>0</v>
      </c>
      <c r="AU2875" s="50" t="s">
        <v>97</v>
      </c>
      <c r="AV2875" s="132"/>
      <c r="AW2875" s="132"/>
      <c r="AX2875" s="119">
        <v>219</v>
      </c>
    </row>
    <row r="2876" spans="2:50" x14ac:dyDescent="0.35">
      <c r="B2876" s="29" t="s">
        <v>130</v>
      </c>
      <c r="C2876" s="133">
        <v>0</v>
      </c>
      <c r="D2876" s="133"/>
      <c r="E2876" s="121">
        <f>E2875+E2874+E2866+E2857+E2856+E2855+E2854+E2853</f>
        <v>7196</v>
      </c>
      <c r="F2876" s="21"/>
      <c r="G2876" s="29" t="s">
        <v>130</v>
      </c>
      <c r="H2876" s="23">
        <f t="shared" si="1882"/>
        <v>0</v>
      </c>
      <c r="I2876" s="133">
        <v>0</v>
      </c>
      <c r="J2876" s="121">
        <f>J2875+J2874+J2866+J2857+J2856+J2855+J2854+J2853</f>
        <v>4405</v>
      </c>
      <c r="K2876" s="21"/>
      <c r="L2876" s="29" t="s">
        <v>130</v>
      </c>
      <c r="M2876" s="23">
        <f t="shared" si="1859"/>
        <v>0</v>
      </c>
      <c r="N2876" s="133">
        <v>0</v>
      </c>
      <c r="O2876" s="133">
        <f>O2875+O2874+O2866+O2857+O2856+O2855+O2854+O2853</f>
        <v>6333</v>
      </c>
      <c r="P2876" s="21"/>
      <c r="Q2876" s="29" t="s">
        <v>130</v>
      </c>
      <c r="R2876" s="23">
        <f t="shared" ref="R2876:R2877" si="1885">N2876</f>
        <v>0</v>
      </c>
      <c r="S2876" s="133">
        <v>0</v>
      </c>
      <c r="T2876" s="121">
        <f>T2875+T2874+T2866+T2857+T2856+T2855+T2854+T2853</f>
        <v>3939</v>
      </c>
      <c r="U2876" s="21"/>
      <c r="V2876" s="29" t="s">
        <v>130</v>
      </c>
      <c r="W2876" s="23">
        <f t="shared" si="1856"/>
        <v>0</v>
      </c>
      <c r="X2876" s="133">
        <v>0</v>
      </c>
      <c r="Y2876" s="121">
        <f>Y2875+Y2874+Y2866+Y2857+Y2856+Y2855+Y2854+Y2853</f>
        <v>4386</v>
      </c>
      <c r="Z2876" s="21"/>
      <c r="AA2876" s="29" t="s">
        <v>130</v>
      </c>
      <c r="AB2876" s="40">
        <f t="shared" si="1850"/>
        <v>0</v>
      </c>
      <c r="AC2876" s="133">
        <v>0</v>
      </c>
      <c r="AD2876" s="121">
        <f>AD2875+AD2874+AD2866+AD2857+AD2856+AD2855+AD2854+AD2853</f>
        <v>-5687661</v>
      </c>
      <c r="AE2876" s="21"/>
      <c r="AF2876" s="29" t="s">
        <v>130</v>
      </c>
      <c r="AG2876" s="23">
        <f t="shared" si="1884"/>
        <v>0</v>
      </c>
      <c r="AH2876" s="133">
        <v>0</v>
      </c>
      <c r="AI2876" s="121">
        <f>AI2875+AI2874+AI2866+AI2857+AI2856+AI2855+AI2854+AI2853</f>
        <v>-11274118</v>
      </c>
      <c r="AK2876" s="29" t="s">
        <v>130</v>
      </c>
      <c r="AL2876" s="23">
        <f t="shared" si="1845"/>
        <v>0</v>
      </c>
      <c r="AM2876" s="133">
        <v>0</v>
      </c>
      <c r="AN2876" s="119">
        <f t="shared" si="1871"/>
        <v>0</v>
      </c>
      <c r="AP2876" s="29" t="s">
        <v>130</v>
      </c>
      <c r="AQ2876" s="23">
        <f t="shared" ref="AQ2876:AQ2877" si="1886">AM2876</f>
        <v>0</v>
      </c>
      <c r="AR2876" s="133">
        <v>0</v>
      </c>
      <c r="AS2876" s="121">
        <f>AS2875+AS2874+AS2866+AS2857+AS2856+AS2855+AS2854+AS2853</f>
        <v>2045</v>
      </c>
      <c r="AU2876" s="29" t="s">
        <v>130</v>
      </c>
      <c r="AV2876" s="133"/>
      <c r="AW2876" s="133"/>
      <c r="AX2876" s="121">
        <v>0</v>
      </c>
    </row>
    <row r="2877" spans="2:50" x14ac:dyDescent="0.35">
      <c r="B2877" s="21"/>
      <c r="C2877" s="123">
        <v>0</v>
      </c>
      <c r="D2877" s="123"/>
      <c r="E2877" s="124">
        <f>E2876-E2859+471</f>
        <v>5607</v>
      </c>
      <c r="F2877" s="21"/>
      <c r="G2877" s="21"/>
      <c r="H2877" s="23">
        <f t="shared" si="1882"/>
        <v>0</v>
      </c>
      <c r="I2877" s="123">
        <v>0</v>
      </c>
      <c r="J2877" s="124">
        <f>J2876-J2859+471</f>
        <v>3956</v>
      </c>
      <c r="K2877" s="21"/>
      <c r="L2877" s="21"/>
      <c r="M2877" s="23">
        <f t="shared" si="1859"/>
        <v>0</v>
      </c>
      <c r="N2877" s="123">
        <v>0</v>
      </c>
      <c r="O2877" s="124">
        <f>O2876-O2859+471</f>
        <v>4584</v>
      </c>
      <c r="P2877" s="21"/>
      <c r="Q2877" s="21"/>
      <c r="R2877" s="23">
        <f t="shared" si="1885"/>
        <v>0</v>
      </c>
      <c r="S2877" s="123">
        <v>0</v>
      </c>
      <c r="T2877" s="124">
        <f>T2876-T2859+471</f>
        <v>2100</v>
      </c>
      <c r="U2877" s="21"/>
      <c r="V2877" s="21"/>
      <c r="W2877" s="23">
        <f t="shared" si="1856"/>
        <v>0</v>
      </c>
      <c r="X2877" s="123">
        <v>0</v>
      </c>
      <c r="Y2877" s="124">
        <f>Y2876-Y2859+471</f>
        <v>2447</v>
      </c>
      <c r="Z2877" s="21"/>
      <c r="AA2877" s="21"/>
      <c r="AB2877" s="21">
        <v>0</v>
      </c>
      <c r="AC2877" s="123">
        <v>0</v>
      </c>
      <c r="AD2877" s="124">
        <f>AD2876-AD2859+471</f>
        <v>-5687600</v>
      </c>
      <c r="AE2877" s="21"/>
      <c r="AF2877" s="21"/>
      <c r="AG2877" s="23">
        <f t="shared" si="1884"/>
        <v>0</v>
      </c>
      <c r="AH2877" s="123">
        <v>0</v>
      </c>
      <c r="AI2877" s="124">
        <f>AI2876-AI2859+471</f>
        <v>-6782457</v>
      </c>
      <c r="AK2877" s="21"/>
      <c r="AL2877" s="23">
        <f t="shared" si="1845"/>
        <v>0</v>
      </c>
      <c r="AM2877" s="123">
        <f>MIN(AM2853:AM2872)</f>
        <v>0</v>
      </c>
      <c r="AN2877" s="119">
        <f t="shared" si="1871"/>
        <v>0</v>
      </c>
      <c r="AP2877" s="21"/>
      <c r="AQ2877" s="23">
        <f t="shared" si="1886"/>
        <v>0</v>
      </c>
      <c r="AR2877" s="123">
        <v>0</v>
      </c>
      <c r="AS2877" s="124"/>
      <c r="AU2877" s="21"/>
      <c r="AV2877" s="123"/>
      <c r="AW2877" s="123"/>
      <c r="AX2877" s="124">
        <v>0</v>
      </c>
    </row>
  </sheetData>
  <mergeCells count="807">
    <mergeCell ref="AV2851:AX2851"/>
    <mergeCell ref="C2851:E2851"/>
    <mergeCell ref="H2851:J2851"/>
    <mergeCell ref="M2851:O2851"/>
    <mergeCell ref="R2851:T2851"/>
    <mergeCell ref="W2851:Y2851"/>
    <mergeCell ref="AB2851:AD2851"/>
    <mergeCell ref="AG2851:AI2851"/>
    <mergeCell ref="AL2851:AN2851"/>
    <mergeCell ref="AQ2851:AS2851"/>
    <mergeCell ref="W2823:Y2823"/>
    <mergeCell ref="AB2823:AD2823"/>
    <mergeCell ref="R2823:T2823"/>
    <mergeCell ref="H2823:J2823"/>
    <mergeCell ref="M2823:O2823"/>
    <mergeCell ref="AL776:AN776"/>
    <mergeCell ref="AG1101:AI1101"/>
    <mergeCell ref="M1182:O1182"/>
    <mergeCell ref="C1155:E1155"/>
    <mergeCell ref="W2795:Y2795"/>
    <mergeCell ref="AB2795:AD2795"/>
    <mergeCell ref="C2823:E2823"/>
    <mergeCell ref="H2795:J2795"/>
    <mergeCell ref="C2652:E2652"/>
    <mergeCell ref="H2652:J2652"/>
    <mergeCell ref="C2540:E2540"/>
    <mergeCell ref="W2708:Y2708"/>
    <mergeCell ref="AB2680:AD2680"/>
    <mergeCell ref="H2680:J2680"/>
    <mergeCell ref="AB2540:AD2540"/>
    <mergeCell ref="C2596:E2596"/>
    <mergeCell ref="H2624:J2624"/>
    <mergeCell ref="C2568:E2568"/>
    <mergeCell ref="W2540:Y2540"/>
    <mergeCell ref="AG2456:AI2456"/>
    <mergeCell ref="AB2456:AD2456"/>
    <mergeCell ref="R2512:T2512"/>
    <mergeCell ref="W2512:Y2512"/>
    <mergeCell ref="H2512:J2512"/>
    <mergeCell ref="M2540:O2540"/>
    <mergeCell ref="R2540:T2540"/>
    <mergeCell ref="AB2766:AD2766"/>
    <mergeCell ref="AG2540:AI2540"/>
    <mergeCell ref="R2738:T2738"/>
    <mergeCell ref="H2540:J2540"/>
    <mergeCell ref="AG2512:AI2512"/>
    <mergeCell ref="M2512:O2512"/>
    <mergeCell ref="W2738:Y2738"/>
    <mergeCell ref="R2766:T2766"/>
    <mergeCell ref="AB2372:AD2372"/>
    <mergeCell ref="W2372:Y2372"/>
    <mergeCell ref="H2344:J2344"/>
    <mergeCell ref="R2344:T2344"/>
    <mergeCell ref="C2344:E2344"/>
    <mergeCell ref="H2766:J2766"/>
    <mergeCell ref="M2766:O2766"/>
    <mergeCell ref="W2766:Y2766"/>
    <mergeCell ref="AB2738:AD2738"/>
    <mergeCell ref="AB2512:AD2512"/>
    <mergeCell ref="R2428:T2428"/>
    <mergeCell ref="AB2428:AD2428"/>
    <mergeCell ref="M2428:O2428"/>
    <mergeCell ref="AB2400:AD2400"/>
    <mergeCell ref="W2400:Y2400"/>
    <mergeCell ref="H2400:J2400"/>
    <mergeCell ref="R2400:T2400"/>
    <mergeCell ref="M2400:O2400"/>
    <mergeCell ref="C2484:E2484"/>
    <mergeCell ref="C2428:E2428"/>
    <mergeCell ref="H2428:J2428"/>
    <mergeCell ref="C2400:E2400"/>
    <mergeCell ref="AB2344:AD2344"/>
    <mergeCell ref="C2766:E2766"/>
    <mergeCell ref="AL623:AN623"/>
    <mergeCell ref="C2624:E2624"/>
    <mergeCell ref="C2708:E2708"/>
    <mergeCell ref="AB2708:AD2708"/>
    <mergeCell ref="C2680:E2680"/>
    <mergeCell ref="H2708:J2708"/>
    <mergeCell ref="M2568:O2568"/>
    <mergeCell ref="M2680:O2680"/>
    <mergeCell ref="AG2680:AI2680"/>
    <mergeCell ref="AG2372:AI2372"/>
    <mergeCell ref="W2680:Y2680"/>
    <mergeCell ref="M2596:O2596"/>
    <mergeCell ref="AB2596:AD2596"/>
    <mergeCell ref="W2624:Y2624"/>
    <mergeCell ref="M2624:O2624"/>
    <mergeCell ref="R2596:T2596"/>
    <mergeCell ref="H2568:J2568"/>
    <mergeCell ref="H2596:J2596"/>
    <mergeCell ref="AB2624:AD2624"/>
    <mergeCell ref="W2344:Y2344"/>
    <mergeCell ref="C2372:E2372"/>
    <mergeCell ref="C2512:E2512"/>
    <mergeCell ref="AG2428:AI2428"/>
    <mergeCell ref="W2428:Y2428"/>
    <mergeCell ref="AL857:AN857"/>
    <mergeCell ref="C116:E116"/>
    <mergeCell ref="H116:J116"/>
    <mergeCell ref="AL346:AN346"/>
    <mergeCell ref="AB392:AD392"/>
    <mergeCell ref="R369:T369"/>
    <mergeCell ref="W346:Y346"/>
    <mergeCell ref="R346:T346"/>
    <mergeCell ref="C830:E830"/>
    <mergeCell ref="AB647:AD647"/>
    <mergeCell ref="M392:O392"/>
    <mergeCell ref="AG346:AI346"/>
    <mergeCell ref="AB346:AD346"/>
    <mergeCell ref="W369:Y369"/>
    <mergeCell ref="H392:J392"/>
    <mergeCell ref="M647:O647"/>
    <mergeCell ref="AG392:AI392"/>
    <mergeCell ref="H369:J369"/>
    <mergeCell ref="W392:Y392"/>
    <mergeCell ref="AG369:AI369"/>
    <mergeCell ref="C346:E346"/>
    <mergeCell ref="H346:J346"/>
    <mergeCell ref="H803:J803"/>
    <mergeCell ref="R530:T530"/>
    <mergeCell ref="M2317:O2317"/>
    <mergeCell ref="R2317:T2317"/>
    <mergeCell ref="M2344:O2344"/>
    <mergeCell ref="AB2317:AD2317"/>
    <mergeCell ref="AL647:AN647"/>
    <mergeCell ref="AB553:AD553"/>
    <mergeCell ref="W623:Y623"/>
    <mergeCell ref="W553:Y553"/>
    <mergeCell ref="AB623:AD623"/>
    <mergeCell ref="AL1046:AN1046"/>
    <mergeCell ref="AB1046:AD1046"/>
    <mergeCell ref="AL722:AN722"/>
    <mergeCell ref="AL749:AN749"/>
    <mergeCell ref="AL803:AN803"/>
    <mergeCell ref="AG776:AI776"/>
    <mergeCell ref="AG647:AI647"/>
    <mergeCell ref="AG830:AI830"/>
    <mergeCell ref="AL697:AN697"/>
    <mergeCell ref="AL1019:AN1019"/>
    <mergeCell ref="W884:Y884"/>
    <mergeCell ref="AG884:AI884"/>
    <mergeCell ref="AG803:AI803"/>
    <mergeCell ref="AG857:AI857"/>
    <mergeCell ref="AG2317:AI2317"/>
    <mergeCell ref="AG2236:AI2236"/>
    <mergeCell ref="R1939:T1939"/>
    <mergeCell ref="AG1777:AI1777"/>
    <mergeCell ref="AL2680:AN2680"/>
    <mergeCell ref="AG2344:AI2344"/>
    <mergeCell ref="R2456:T2456"/>
    <mergeCell ref="AG2400:AI2400"/>
    <mergeCell ref="AB1533:AD1533"/>
    <mergeCell ref="R1615:T1615"/>
    <mergeCell ref="W1858:Y1858"/>
    <mergeCell ref="R2047:T2047"/>
    <mergeCell ref="AB1777:AD1777"/>
    <mergeCell ref="R1777:T1777"/>
    <mergeCell ref="AG1804:AI1804"/>
    <mergeCell ref="R1831:T1831"/>
    <mergeCell ref="AG1750:AI1750"/>
    <mergeCell ref="AG1993:AI1993"/>
    <mergeCell ref="AB1993:AD1993"/>
    <mergeCell ref="AG2101:AI2101"/>
    <mergeCell ref="AG2128:AI2128"/>
    <mergeCell ref="AG2074:AI2074"/>
    <mergeCell ref="AG2047:AI2047"/>
    <mergeCell ref="AG2209:AI2209"/>
    <mergeCell ref="AB1750:AD1750"/>
    <mergeCell ref="AG1371:AI1371"/>
    <mergeCell ref="AG1479:AI1479"/>
    <mergeCell ref="W1398:Y1398"/>
    <mergeCell ref="AG1452:AI1452"/>
    <mergeCell ref="AG1398:AI1398"/>
    <mergeCell ref="AG1425:AI1425"/>
    <mergeCell ref="AB1425:AD1425"/>
    <mergeCell ref="AG1669:AI1669"/>
    <mergeCell ref="AB1560:AD1560"/>
    <mergeCell ref="AB1587:AD1587"/>
    <mergeCell ref="AB1669:AD1669"/>
    <mergeCell ref="W1533:Y1533"/>
    <mergeCell ref="W1506:Y1506"/>
    <mergeCell ref="W1371:Y1371"/>
    <mergeCell ref="AB1371:AD1371"/>
    <mergeCell ref="AG1560:AI1560"/>
    <mergeCell ref="AG1642:AI1642"/>
    <mergeCell ref="AB1398:AD1398"/>
    <mergeCell ref="W1669:Y1669"/>
    <mergeCell ref="W1587:Y1587"/>
    <mergeCell ref="H1506:J1506"/>
    <mergeCell ref="M1669:O1669"/>
    <mergeCell ref="M1506:O1506"/>
    <mergeCell ref="H1560:J1560"/>
    <mergeCell ref="R1560:T1560"/>
    <mergeCell ref="W1560:Y1560"/>
    <mergeCell ref="R1642:T1642"/>
    <mergeCell ref="R1506:T1506"/>
    <mergeCell ref="H1642:J1642"/>
    <mergeCell ref="H1615:J1615"/>
    <mergeCell ref="W1642:Y1642"/>
    <mergeCell ref="H1669:J1669"/>
    <mergeCell ref="M1642:O1642"/>
    <mergeCell ref="AG1317:AI1317"/>
    <mergeCell ref="R1398:T1398"/>
    <mergeCell ref="AB1344:AD1344"/>
    <mergeCell ref="W1344:Y1344"/>
    <mergeCell ref="R1371:T1371"/>
    <mergeCell ref="H1371:J1371"/>
    <mergeCell ref="M1398:O1398"/>
    <mergeCell ref="AG1533:AI1533"/>
    <mergeCell ref="R1344:T1344"/>
    <mergeCell ref="R1452:T1452"/>
    <mergeCell ref="W1452:Y1452"/>
    <mergeCell ref="AB1452:AD1452"/>
    <mergeCell ref="R1533:T1533"/>
    <mergeCell ref="W1425:Y1425"/>
    <mergeCell ref="H1398:J1398"/>
    <mergeCell ref="W1479:Y1479"/>
    <mergeCell ref="AB1317:AD1317"/>
    <mergeCell ref="AB1506:AD1506"/>
    <mergeCell ref="M1452:O1452"/>
    <mergeCell ref="H1452:J1452"/>
    <mergeCell ref="AB1479:AD1479"/>
    <mergeCell ref="R1317:T1317"/>
    <mergeCell ref="M1344:O1344"/>
    <mergeCell ref="M1371:O1371"/>
    <mergeCell ref="R1182:T1182"/>
    <mergeCell ref="R1155:T1155"/>
    <mergeCell ref="W1128:Y1128"/>
    <mergeCell ref="W1101:Y1101"/>
    <mergeCell ref="C938:E938"/>
    <mergeCell ref="C1182:E1182"/>
    <mergeCell ref="AB1128:AD1128"/>
    <mergeCell ref="AB1073:AD1073"/>
    <mergeCell ref="AB1182:AD1182"/>
    <mergeCell ref="W992:Y992"/>
    <mergeCell ref="AB992:AD992"/>
    <mergeCell ref="AB1019:AD1019"/>
    <mergeCell ref="W1019:Y1019"/>
    <mergeCell ref="AB965:AD965"/>
    <mergeCell ref="M965:O965"/>
    <mergeCell ref="H1019:J1019"/>
    <mergeCell ref="M911:O911"/>
    <mergeCell ref="W911:Y911"/>
    <mergeCell ref="C776:E776"/>
    <mergeCell ref="H857:J857"/>
    <mergeCell ref="W830:Y830"/>
    <mergeCell ref="AB857:AD857"/>
    <mergeCell ref="AB803:AD803"/>
    <mergeCell ref="W1209:Y1209"/>
    <mergeCell ref="AB1263:AD1263"/>
    <mergeCell ref="W1182:Y1182"/>
    <mergeCell ref="R1236:T1236"/>
    <mergeCell ref="W1236:Y1236"/>
    <mergeCell ref="H911:J911"/>
    <mergeCell ref="H884:J884"/>
    <mergeCell ref="W857:Y857"/>
    <mergeCell ref="M776:O776"/>
    <mergeCell ref="C884:E884"/>
    <mergeCell ref="R884:T884"/>
    <mergeCell ref="M1046:O1046"/>
    <mergeCell ref="M938:O938"/>
    <mergeCell ref="H938:J938"/>
    <mergeCell ref="AB830:AD830"/>
    <mergeCell ref="M884:O884"/>
    <mergeCell ref="AB884:AD884"/>
    <mergeCell ref="R1290:T1290"/>
    <mergeCell ref="W1290:Y1290"/>
    <mergeCell ref="W1263:Y1263"/>
    <mergeCell ref="AB1236:AD1236"/>
    <mergeCell ref="AB1209:AD1209"/>
    <mergeCell ref="R938:T938"/>
    <mergeCell ref="M992:O992"/>
    <mergeCell ref="M1425:O1425"/>
    <mergeCell ref="C1046:E1046"/>
    <mergeCell ref="C1398:E1398"/>
    <mergeCell ref="C1371:E1371"/>
    <mergeCell ref="H1317:J1317"/>
    <mergeCell ref="H1236:J1236"/>
    <mergeCell ref="M1155:O1155"/>
    <mergeCell ref="H1128:J1128"/>
    <mergeCell ref="H1155:J1155"/>
    <mergeCell ref="M1128:O1128"/>
    <mergeCell ref="R1073:T1073"/>
    <mergeCell ref="C1073:E1073"/>
    <mergeCell ref="R1046:T1046"/>
    <mergeCell ref="M1209:O1209"/>
    <mergeCell ref="H1425:J1425"/>
    <mergeCell ref="AB938:AD938"/>
    <mergeCell ref="W938:Y938"/>
    <mergeCell ref="AG1290:AI1290"/>
    <mergeCell ref="AG1073:AI1073"/>
    <mergeCell ref="AG1128:AI1128"/>
    <mergeCell ref="C911:E911"/>
    <mergeCell ref="C965:E965"/>
    <mergeCell ref="H1290:J1290"/>
    <mergeCell ref="W1155:Y1155"/>
    <mergeCell ref="AB1290:AD1290"/>
    <mergeCell ref="M1073:O1073"/>
    <mergeCell ref="H1046:J1046"/>
    <mergeCell ref="C1236:E1236"/>
    <mergeCell ref="C1209:E1209"/>
    <mergeCell ref="AG1182:AI1182"/>
    <mergeCell ref="AG965:AI965"/>
    <mergeCell ref="AG1263:AI1263"/>
    <mergeCell ref="AG1236:AI1236"/>
    <mergeCell ref="AG1046:AI1046"/>
    <mergeCell ref="R965:T965"/>
    <mergeCell ref="R992:T992"/>
    <mergeCell ref="H965:J965"/>
    <mergeCell ref="M1019:O1019"/>
    <mergeCell ref="R911:T911"/>
    <mergeCell ref="AG938:AI938"/>
    <mergeCell ref="R1263:T1263"/>
    <mergeCell ref="C1479:E1479"/>
    <mergeCell ref="C1452:E1452"/>
    <mergeCell ref="AL884:AN884"/>
    <mergeCell ref="AL830:AN830"/>
    <mergeCell ref="AL992:AN992"/>
    <mergeCell ref="AL938:AN938"/>
    <mergeCell ref="AG1019:AI1019"/>
    <mergeCell ref="AG992:AI992"/>
    <mergeCell ref="C1019:E1019"/>
    <mergeCell ref="W965:Y965"/>
    <mergeCell ref="M1290:O1290"/>
    <mergeCell ref="H1182:J1182"/>
    <mergeCell ref="R1209:T1209"/>
    <mergeCell ref="AG1209:AI1209"/>
    <mergeCell ref="AG1155:AI1155"/>
    <mergeCell ref="R1128:T1128"/>
    <mergeCell ref="AB1101:AD1101"/>
    <mergeCell ref="AB1155:AD1155"/>
    <mergeCell ref="C1263:E1263"/>
    <mergeCell ref="H1209:J1209"/>
    <mergeCell ref="M1263:O1263"/>
    <mergeCell ref="C1128:E1128"/>
    <mergeCell ref="C1290:E1290"/>
    <mergeCell ref="H1263:J1263"/>
    <mergeCell ref="C1831:E1831"/>
    <mergeCell ref="H1858:J1858"/>
    <mergeCell ref="AB911:AD911"/>
    <mergeCell ref="AG911:AI911"/>
    <mergeCell ref="H830:J830"/>
    <mergeCell ref="M830:O830"/>
    <mergeCell ref="M1560:O1560"/>
    <mergeCell ref="W1317:Y1317"/>
    <mergeCell ref="M1236:O1236"/>
    <mergeCell ref="C1777:E1777"/>
    <mergeCell ref="C1750:E1750"/>
    <mergeCell ref="C1669:E1669"/>
    <mergeCell ref="C1344:E1344"/>
    <mergeCell ref="M1533:O1533"/>
    <mergeCell ref="H1533:J1533"/>
    <mergeCell ref="C1533:E1533"/>
    <mergeCell ref="C1560:E1560"/>
    <mergeCell ref="C1587:E1587"/>
    <mergeCell ref="C1615:E1615"/>
    <mergeCell ref="M1587:O1587"/>
    <mergeCell ref="C1696:E1696"/>
    <mergeCell ref="M1696:O1696"/>
    <mergeCell ref="H1696:J1696"/>
    <mergeCell ref="R1669:T1669"/>
    <mergeCell ref="H1831:J1831"/>
    <mergeCell ref="C1885:E1885"/>
    <mergeCell ref="AB1831:AD1831"/>
    <mergeCell ref="M1317:O1317"/>
    <mergeCell ref="C1317:E1317"/>
    <mergeCell ref="C1642:E1642"/>
    <mergeCell ref="H2290:J2290"/>
    <mergeCell ref="AB2290:AD2290"/>
    <mergeCell ref="H2209:J2209"/>
    <mergeCell ref="C2263:E2263"/>
    <mergeCell ref="R2209:T2209"/>
    <mergeCell ref="W2209:Y2209"/>
    <mergeCell ref="AB2209:AD2209"/>
    <mergeCell ref="H2263:J2263"/>
    <mergeCell ref="AB2263:AD2263"/>
    <mergeCell ref="W2263:Y2263"/>
    <mergeCell ref="M2182:O2182"/>
    <mergeCell ref="R1804:T1804"/>
    <mergeCell ref="M1804:O1804"/>
    <mergeCell ref="C2074:E2074"/>
    <mergeCell ref="W1885:Y1885"/>
    <mergeCell ref="AB1858:AD1858"/>
    <mergeCell ref="H2182:J2182"/>
    <mergeCell ref="C2236:E2236"/>
    <mergeCell ref="C2101:E2101"/>
    <mergeCell ref="W1993:Y1993"/>
    <mergeCell ref="R1993:T1993"/>
    <mergeCell ref="H2074:J2074"/>
    <mergeCell ref="W2074:Y2074"/>
    <mergeCell ref="AB1912:AD1912"/>
    <mergeCell ref="M1885:O1885"/>
    <mergeCell ref="AB1885:AD1885"/>
    <mergeCell ref="R1885:T1885"/>
    <mergeCell ref="C1939:E1939"/>
    <mergeCell ref="R2074:T2074"/>
    <mergeCell ref="W2020:Y2020"/>
    <mergeCell ref="AB2020:AD2020"/>
    <mergeCell ref="H1966:J1966"/>
    <mergeCell ref="AB1966:AD1966"/>
    <mergeCell ref="H1993:J1993"/>
    <mergeCell ref="AB1939:AD1939"/>
    <mergeCell ref="C2020:E2020"/>
    <mergeCell ref="C2047:E2047"/>
    <mergeCell ref="AB2074:AD2074"/>
    <mergeCell ref="M2047:O2047"/>
    <mergeCell ref="H2047:J2047"/>
    <mergeCell ref="M2074:O2074"/>
    <mergeCell ref="AB2047:AD2047"/>
    <mergeCell ref="C2456:E2456"/>
    <mergeCell ref="M2128:O2128"/>
    <mergeCell ref="H2456:J2456"/>
    <mergeCell ref="AG2484:AI2484"/>
    <mergeCell ref="M2484:O2484"/>
    <mergeCell ref="W2456:Y2456"/>
    <mergeCell ref="AB2484:AD2484"/>
    <mergeCell ref="W2484:Y2484"/>
    <mergeCell ref="R2484:T2484"/>
    <mergeCell ref="M2456:O2456"/>
    <mergeCell ref="H2484:J2484"/>
    <mergeCell ref="R2182:T2182"/>
    <mergeCell ref="AG2155:AI2155"/>
    <mergeCell ref="R2372:T2372"/>
    <mergeCell ref="H2372:J2372"/>
    <mergeCell ref="C2290:E2290"/>
    <mergeCell ref="C2209:E2209"/>
    <mergeCell ref="C2182:E2182"/>
    <mergeCell ref="W2155:Y2155"/>
    <mergeCell ref="W2182:Y2182"/>
    <mergeCell ref="M2236:O2236"/>
    <mergeCell ref="H2236:J2236"/>
    <mergeCell ref="W2290:Y2290"/>
    <mergeCell ref="H2155:J2155"/>
    <mergeCell ref="C2737:E2737"/>
    <mergeCell ref="R2568:T2568"/>
    <mergeCell ref="W2568:Y2568"/>
    <mergeCell ref="AB2568:AD2568"/>
    <mergeCell ref="AG2568:AI2568"/>
    <mergeCell ref="AG2596:AI2596"/>
    <mergeCell ref="AG1344:AI1344"/>
    <mergeCell ref="AG1506:AI1506"/>
    <mergeCell ref="H2020:J2020"/>
    <mergeCell ref="H1587:J1587"/>
    <mergeCell ref="M1858:O1858"/>
    <mergeCell ref="AG1587:AI1587"/>
    <mergeCell ref="R1425:T1425"/>
    <mergeCell ref="M2020:O2020"/>
    <mergeCell ref="R2020:T2020"/>
    <mergeCell ref="M1723:O1723"/>
    <mergeCell ref="AG2020:AI2020"/>
    <mergeCell ref="W1966:Y1966"/>
    <mergeCell ref="M1966:O1966"/>
    <mergeCell ref="W1831:Y1831"/>
    <mergeCell ref="W1804:Y1804"/>
    <mergeCell ref="M1831:O1831"/>
    <mergeCell ref="H1479:J1479"/>
    <mergeCell ref="M1479:O1479"/>
    <mergeCell ref="C139:E139"/>
    <mergeCell ref="M323:O323"/>
    <mergeCell ref="H438:J438"/>
    <mergeCell ref="W162:Y162"/>
    <mergeCell ref="R461:T461"/>
    <mergeCell ref="H162:J162"/>
    <mergeCell ref="H323:J323"/>
    <mergeCell ref="R323:T323"/>
    <mergeCell ref="AB323:AD323"/>
    <mergeCell ref="C185:E185"/>
    <mergeCell ref="H185:J185"/>
    <mergeCell ref="C415:E415"/>
    <mergeCell ref="M346:O346"/>
    <mergeCell ref="C323:E323"/>
    <mergeCell ref="C438:E438"/>
    <mergeCell ref="AB461:AD461"/>
    <mergeCell ref="C392:E392"/>
    <mergeCell ref="C369:E369"/>
    <mergeCell ref="C300:E300"/>
    <mergeCell ref="H300:J300"/>
    <mergeCell ref="W300:Y300"/>
    <mergeCell ref="M277:O277"/>
    <mergeCell ref="R277:T277"/>
    <mergeCell ref="W438:Y438"/>
    <mergeCell ref="M300:O300"/>
    <mergeCell ref="AB300:AD300"/>
    <mergeCell ref="R300:T300"/>
    <mergeCell ref="AL392:AN392"/>
    <mergeCell ref="AG415:AI415"/>
    <mergeCell ref="H277:J277"/>
    <mergeCell ref="AB438:AD438"/>
    <mergeCell ref="R392:T392"/>
    <mergeCell ref="AL369:AN369"/>
    <mergeCell ref="M438:O438"/>
    <mergeCell ref="AG300:AI300"/>
    <mergeCell ref="AL415:AN415"/>
    <mergeCell ref="M576:O576"/>
    <mergeCell ref="AB369:AD369"/>
    <mergeCell ref="AB507:AD507"/>
    <mergeCell ref="AL507:AN507"/>
    <mergeCell ref="R553:T553"/>
    <mergeCell ref="AG484:AI484"/>
    <mergeCell ref="AG507:AI507"/>
    <mergeCell ref="AB530:AD530"/>
    <mergeCell ref="AL576:AN576"/>
    <mergeCell ref="AL671:AN671"/>
    <mergeCell ref="AL208:AN208"/>
    <mergeCell ref="R484:T484"/>
    <mergeCell ref="C162:E162"/>
    <mergeCell ref="AB576:AD576"/>
    <mergeCell ref="C507:E507"/>
    <mergeCell ref="W530:Y530"/>
    <mergeCell ref="M530:O530"/>
    <mergeCell ref="C530:E530"/>
    <mergeCell ref="H530:J530"/>
    <mergeCell ref="C576:E576"/>
    <mergeCell ref="M185:O185"/>
    <mergeCell ref="C231:E231"/>
    <mergeCell ref="AB484:AD484"/>
    <mergeCell ref="M369:O369"/>
    <mergeCell ref="H415:J415"/>
    <mergeCell ref="M415:O415"/>
    <mergeCell ref="R415:T415"/>
    <mergeCell ref="AB415:AD415"/>
    <mergeCell ref="W415:Y415"/>
    <mergeCell ref="W484:Y484"/>
    <mergeCell ref="M484:O484"/>
    <mergeCell ref="H484:J484"/>
    <mergeCell ref="AB277:AD277"/>
    <mergeCell ref="AL530:AN530"/>
    <mergeCell ref="AG553:AI553"/>
    <mergeCell ref="AL553:AN553"/>
    <mergeCell ref="AL300:AN300"/>
    <mergeCell ref="AL438:AN438"/>
    <mergeCell ref="AG438:AI438"/>
    <mergeCell ref="AG530:AI530"/>
    <mergeCell ref="AG599:AI599"/>
    <mergeCell ref="AG185:AI185"/>
    <mergeCell ref="AL277:AN277"/>
    <mergeCell ref="AG749:AI749"/>
    <mergeCell ref="W722:Y722"/>
    <mergeCell ref="R722:T722"/>
    <mergeCell ref="AG623:AI623"/>
    <mergeCell ref="H647:J647"/>
    <mergeCell ref="R623:T623"/>
    <mergeCell ref="W647:Y647"/>
    <mergeCell ref="M623:O623"/>
    <mergeCell ref="H623:J623"/>
    <mergeCell ref="AG671:AI671"/>
    <mergeCell ref="H749:J749"/>
    <mergeCell ref="AB749:AD749"/>
    <mergeCell ref="M671:O671"/>
    <mergeCell ref="M24:O24"/>
    <mergeCell ref="R24:T24"/>
    <mergeCell ref="W24:Y24"/>
    <mergeCell ref="W93:Y93"/>
    <mergeCell ref="R70:T70"/>
    <mergeCell ref="H231:J231"/>
    <mergeCell ref="AB70:AD70"/>
    <mergeCell ref="H139:J139"/>
    <mergeCell ref="R162:T162"/>
    <mergeCell ref="M162:O162"/>
    <mergeCell ref="M139:O139"/>
    <mergeCell ref="R139:T139"/>
    <mergeCell ref="W185:Y185"/>
    <mergeCell ref="R185:T185"/>
    <mergeCell ref="W139:Y139"/>
    <mergeCell ref="AB162:AD162"/>
    <mergeCell ref="AB599:AD599"/>
    <mergeCell ref="AB185:AD185"/>
    <mergeCell ref="M461:O461"/>
    <mergeCell ref="H576:J576"/>
    <mergeCell ref="R438:T438"/>
    <mergeCell ref="W323:Y323"/>
    <mergeCell ref="AB231:AD231"/>
    <mergeCell ref="AL70:AN70"/>
    <mergeCell ref="M47:O47"/>
    <mergeCell ref="H70:J70"/>
    <mergeCell ref="M93:O93"/>
    <mergeCell ref="AL93:AN93"/>
    <mergeCell ref="R599:T599"/>
    <mergeCell ref="H697:J697"/>
    <mergeCell ref="AG697:AI697"/>
    <mergeCell ref="W671:Y671"/>
    <mergeCell ref="H671:J671"/>
    <mergeCell ref="AB697:AD697"/>
    <mergeCell ref="AG93:AI93"/>
    <mergeCell ref="AG139:AI139"/>
    <mergeCell ref="AL139:AN139"/>
    <mergeCell ref="AG162:AI162"/>
    <mergeCell ref="AL162:AN162"/>
    <mergeCell ref="AL461:AN461"/>
    <mergeCell ref="AL599:AN599"/>
    <mergeCell ref="AL484:AN484"/>
    <mergeCell ref="AL323:AN323"/>
    <mergeCell ref="AG576:AI576"/>
    <mergeCell ref="AG461:AI461"/>
    <mergeCell ref="AG323:AI323"/>
    <mergeCell ref="H254:J254"/>
    <mergeCell ref="AL254:AN254"/>
    <mergeCell ref="AB93:AD93"/>
    <mergeCell ref="H47:J47"/>
    <mergeCell ref="H93:J93"/>
    <mergeCell ref="M70:O70"/>
    <mergeCell ref="AL185:AN185"/>
    <mergeCell ref="AL116:AN116"/>
    <mergeCell ref="AB139:AD139"/>
    <mergeCell ref="AG116:AI116"/>
    <mergeCell ref="AB208:AD208"/>
    <mergeCell ref="AL231:AN231"/>
    <mergeCell ref="R231:T231"/>
    <mergeCell ref="H208:J208"/>
    <mergeCell ref="M208:O208"/>
    <mergeCell ref="AG254:AI254"/>
    <mergeCell ref="R254:T254"/>
    <mergeCell ref="M231:O231"/>
    <mergeCell ref="AG70:AI70"/>
    <mergeCell ref="W116:Y116"/>
    <mergeCell ref="AG208:AI208"/>
    <mergeCell ref="W231:Y231"/>
    <mergeCell ref="R208:T208"/>
    <mergeCell ref="W208:Y208"/>
    <mergeCell ref="C1:E1"/>
    <mergeCell ref="AG277:AI277"/>
    <mergeCell ref="W277:Y277"/>
    <mergeCell ref="AB254:AD254"/>
    <mergeCell ref="M254:O254"/>
    <mergeCell ref="C47:E47"/>
    <mergeCell ref="W70:Y70"/>
    <mergeCell ref="R93:T93"/>
    <mergeCell ref="W47:Y47"/>
    <mergeCell ref="R47:T47"/>
    <mergeCell ref="C254:E254"/>
    <mergeCell ref="C93:E93"/>
    <mergeCell ref="C24:E24"/>
    <mergeCell ref="C277:E277"/>
    <mergeCell ref="C70:E70"/>
    <mergeCell ref="AB116:AD116"/>
    <mergeCell ref="M116:O116"/>
    <mergeCell ref="R116:T116"/>
    <mergeCell ref="H1:J1"/>
    <mergeCell ref="W254:Y254"/>
    <mergeCell ref="M1:O1"/>
    <mergeCell ref="R1:T1"/>
    <mergeCell ref="W1:Y1"/>
    <mergeCell ref="H24:J24"/>
    <mergeCell ref="C461:E461"/>
    <mergeCell ref="M599:O599"/>
    <mergeCell ref="W599:Y599"/>
    <mergeCell ref="M553:O553"/>
    <mergeCell ref="H553:J553"/>
    <mergeCell ref="R647:T647"/>
    <mergeCell ref="H507:J507"/>
    <mergeCell ref="R697:T697"/>
    <mergeCell ref="C484:E484"/>
    <mergeCell ref="W507:Y507"/>
    <mergeCell ref="C553:E553"/>
    <mergeCell ref="C599:E599"/>
    <mergeCell ref="R576:T576"/>
    <mergeCell ref="M507:O507"/>
    <mergeCell ref="R507:T507"/>
    <mergeCell ref="C647:E647"/>
    <mergeCell ref="H461:J461"/>
    <mergeCell ref="AG1696:AI1696"/>
    <mergeCell ref="AB1723:AD1723"/>
    <mergeCell ref="C1506:E1506"/>
    <mergeCell ref="W1696:Y1696"/>
    <mergeCell ref="AB1642:AD1642"/>
    <mergeCell ref="AG231:AI231"/>
    <mergeCell ref="C208:E208"/>
    <mergeCell ref="H776:J776"/>
    <mergeCell ref="W749:Y749"/>
    <mergeCell ref="W461:Y461"/>
    <mergeCell ref="AB776:AD776"/>
    <mergeCell ref="AG722:AI722"/>
    <mergeCell ref="AB722:AD722"/>
    <mergeCell ref="C749:E749"/>
    <mergeCell ref="C803:E803"/>
    <mergeCell ref="M803:O803"/>
    <mergeCell ref="C857:E857"/>
    <mergeCell ref="R857:T857"/>
    <mergeCell ref="R830:T830"/>
    <mergeCell ref="M857:O857"/>
    <mergeCell ref="C623:E623"/>
    <mergeCell ref="R803:T803"/>
    <mergeCell ref="H599:J599"/>
    <mergeCell ref="C671:E671"/>
    <mergeCell ref="C722:E722"/>
    <mergeCell ref="AL911:AN911"/>
    <mergeCell ref="W776:Y776"/>
    <mergeCell ref="R776:T776"/>
    <mergeCell ref="M697:O697"/>
    <mergeCell ref="AB671:AD671"/>
    <mergeCell ref="W576:Y576"/>
    <mergeCell ref="AG1615:AI1615"/>
    <mergeCell ref="M1615:O1615"/>
    <mergeCell ref="AB1615:AD1615"/>
    <mergeCell ref="C992:E992"/>
    <mergeCell ref="H992:J992"/>
    <mergeCell ref="AL965:AN965"/>
    <mergeCell ref="AL1073:AN1073"/>
    <mergeCell ref="W1046:Y1046"/>
    <mergeCell ref="H1073:J1073"/>
    <mergeCell ref="W803:Y803"/>
    <mergeCell ref="W697:Y697"/>
    <mergeCell ref="R749:T749"/>
    <mergeCell ref="M749:O749"/>
    <mergeCell ref="R671:T671"/>
    <mergeCell ref="M722:O722"/>
    <mergeCell ref="H722:J722"/>
    <mergeCell ref="C697:E697"/>
    <mergeCell ref="H1777:J1777"/>
    <mergeCell ref="H1723:J1723"/>
    <mergeCell ref="M1750:O1750"/>
    <mergeCell ref="AB1696:AD1696"/>
    <mergeCell ref="C1804:E1804"/>
    <mergeCell ref="H1804:J1804"/>
    <mergeCell ref="R1587:T1587"/>
    <mergeCell ref="R1696:T1696"/>
    <mergeCell ref="W1615:Y1615"/>
    <mergeCell ref="R1723:T1723"/>
    <mergeCell ref="C1723:E1723"/>
    <mergeCell ref="AB1804:AD1804"/>
    <mergeCell ref="W1777:Y1777"/>
    <mergeCell ref="M1777:O1777"/>
    <mergeCell ref="R1750:T1750"/>
    <mergeCell ref="W1750:Y1750"/>
    <mergeCell ref="AG1858:AI1858"/>
    <mergeCell ref="W1723:Y1723"/>
    <mergeCell ref="AG1966:AI1966"/>
    <mergeCell ref="AG1939:AI1939"/>
    <mergeCell ref="AG1831:AI1831"/>
    <mergeCell ref="AG1912:AI1912"/>
    <mergeCell ref="W1912:Y1912"/>
    <mergeCell ref="AG1885:AI1885"/>
    <mergeCell ref="R1858:T1858"/>
    <mergeCell ref="AG1723:AI1723"/>
    <mergeCell ref="M1993:O1993"/>
    <mergeCell ref="H1912:J1912"/>
    <mergeCell ref="W2317:Y2317"/>
    <mergeCell ref="W2128:Y2128"/>
    <mergeCell ref="W2047:Y2047"/>
    <mergeCell ref="AB2155:AD2155"/>
    <mergeCell ref="AB2128:AD2128"/>
    <mergeCell ref="W2101:Y2101"/>
    <mergeCell ref="H2101:J2101"/>
    <mergeCell ref="M2101:O2101"/>
    <mergeCell ref="R2155:T2155"/>
    <mergeCell ref="R2128:T2128"/>
    <mergeCell ref="H1939:J1939"/>
    <mergeCell ref="M1939:O1939"/>
    <mergeCell ref="W1939:Y1939"/>
    <mergeCell ref="M1912:O1912"/>
    <mergeCell ref="R1912:T1912"/>
    <mergeCell ref="R1966:T1966"/>
    <mergeCell ref="R2290:T2290"/>
    <mergeCell ref="W2236:Y2236"/>
    <mergeCell ref="M2209:O2209"/>
    <mergeCell ref="M2290:O2290"/>
    <mergeCell ref="M2155:O2155"/>
    <mergeCell ref="H2128:J2128"/>
    <mergeCell ref="H1885:J1885"/>
    <mergeCell ref="R2101:T2101"/>
    <mergeCell ref="AB2101:AD2101"/>
    <mergeCell ref="M2795:O2795"/>
    <mergeCell ref="H2737:J2737"/>
    <mergeCell ref="R1019:T1019"/>
    <mergeCell ref="C1425:E1425"/>
    <mergeCell ref="R1479:T1479"/>
    <mergeCell ref="H1344:J1344"/>
    <mergeCell ref="C2795:E2795"/>
    <mergeCell ref="R2795:T2795"/>
    <mergeCell ref="C2317:E2317"/>
    <mergeCell ref="R2236:T2236"/>
    <mergeCell ref="C2128:E2128"/>
    <mergeCell ref="C1858:E1858"/>
    <mergeCell ref="H1750:J1750"/>
    <mergeCell ref="C2155:E2155"/>
    <mergeCell ref="C1912:E1912"/>
    <mergeCell ref="C1993:E1993"/>
    <mergeCell ref="R2263:T2263"/>
    <mergeCell ref="M2263:O2263"/>
    <mergeCell ref="C1966:E1966"/>
    <mergeCell ref="H2317:J2317"/>
    <mergeCell ref="M2372:O2372"/>
    <mergeCell ref="AG2263:AI2263"/>
    <mergeCell ref="AG2290:AI2290"/>
    <mergeCell ref="AB2236:AD2236"/>
    <mergeCell ref="AG2182:AI2182"/>
    <mergeCell ref="AB2182:AD2182"/>
    <mergeCell ref="BA2747:BC2747"/>
    <mergeCell ref="AG2708:AI2708"/>
    <mergeCell ref="R2624:T2624"/>
    <mergeCell ref="M2708:O2708"/>
    <mergeCell ref="R2708:T2708"/>
    <mergeCell ref="AG2624:AI2624"/>
    <mergeCell ref="R2680:T2680"/>
    <mergeCell ref="W2596:Y2596"/>
    <mergeCell ref="AL2708:AN2708"/>
    <mergeCell ref="M2738:O2738"/>
    <mergeCell ref="M2652:O2652"/>
    <mergeCell ref="R2652:T2652"/>
    <mergeCell ref="W2652:Y2652"/>
    <mergeCell ref="AB2652:AD2652"/>
    <mergeCell ref="AG2652:AI2652"/>
    <mergeCell ref="AV2680:AX2680"/>
    <mergeCell ref="AV2708:AX2708"/>
    <mergeCell ref="AQ2708:AS2708"/>
    <mergeCell ref="AQ2680:AS2680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418"/>
  <sheetViews>
    <sheetView topLeftCell="A4391" zoomScale="71" workbookViewId="0">
      <selection activeCell="K4415" sqref="K4415"/>
    </sheetView>
  </sheetViews>
  <sheetFormatPr defaultColWidth="10" defaultRowHeight="14.5" x14ac:dyDescent="0.35"/>
  <cols>
    <col min="1" max="1" width="19" customWidth="1"/>
    <col min="2" max="6" width="11.1796875" customWidth="1"/>
    <col min="7" max="7" width="11.26953125" customWidth="1"/>
    <col min="8" max="8" width="11.1796875" customWidth="1"/>
    <col min="9" max="9" width="13.26953125" bestFit="1" customWidth="1"/>
    <col min="10" max="16" width="12.1796875" customWidth="1"/>
    <col min="17" max="17" width="13.26953125" style="145" customWidth="1"/>
    <col min="18" max="19" width="11.81640625" customWidth="1"/>
  </cols>
  <sheetData>
    <row r="1" spans="1:17" x14ac:dyDescent="0.35">
      <c r="A1" s="31" t="s">
        <v>0</v>
      </c>
      <c r="B1" s="83"/>
      <c r="C1" s="83"/>
    </row>
    <row r="2" spans="1:17" x14ac:dyDescent="0.35">
      <c r="A2" s="33" t="s">
        <v>1</v>
      </c>
      <c r="B2" s="34" t="s">
        <v>228</v>
      </c>
      <c r="C2" s="34" t="s">
        <v>229</v>
      </c>
      <c r="D2" s="34" t="s">
        <v>230</v>
      </c>
      <c r="E2" s="34" t="s">
        <v>129</v>
      </c>
      <c r="F2" s="34" t="s">
        <v>131</v>
      </c>
      <c r="G2" s="34" t="s">
        <v>132</v>
      </c>
      <c r="H2" s="34" t="s">
        <v>133</v>
      </c>
      <c r="I2" s="35" t="s">
        <v>243</v>
      </c>
      <c r="J2" s="34" t="s">
        <v>134</v>
      </c>
      <c r="K2" s="34" t="s">
        <v>135</v>
      </c>
      <c r="L2" s="34" t="s">
        <v>136</v>
      </c>
      <c r="M2" s="34" t="s">
        <v>137</v>
      </c>
      <c r="N2" s="34" t="s">
        <v>138</v>
      </c>
      <c r="O2" s="34" t="s">
        <v>139</v>
      </c>
      <c r="P2" s="34" t="s">
        <v>140</v>
      </c>
      <c r="Q2" s="146" t="s">
        <v>244</v>
      </c>
    </row>
    <row r="3" spans="1:17" x14ac:dyDescent="0.35">
      <c r="A3" s="6" t="s">
        <v>162</v>
      </c>
      <c r="B3" s="6">
        <v>217.4</v>
      </c>
      <c r="C3" s="6">
        <v>328.15</v>
      </c>
      <c r="D3" s="6">
        <v>468.75</v>
      </c>
      <c r="E3" s="6">
        <v>474.04</v>
      </c>
      <c r="F3" s="6">
        <v>307.7</v>
      </c>
      <c r="G3" s="6">
        <v>342.2</v>
      </c>
      <c r="H3" s="6">
        <v>330</v>
      </c>
      <c r="I3" s="35">
        <f>SUM(B3:H3)</f>
        <v>2468.2399999999998</v>
      </c>
      <c r="J3" s="6">
        <v>464.8</v>
      </c>
      <c r="K3" s="6">
        <v>101.3</v>
      </c>
      <c r="L3" s="6">
        <v>364.9</v>
      </c>
      <c r="M3" s="6">
        <v>509.3</v>
      </c>
      <c r="N3" s="6">
        <v>200.74</v>
      </c>
      <c r="O3" s="6">
        <v>223.16</v>
      </c>
      <c r="P3" s="6">
        <v>353.3</v>
      </c>
      <c r="Q3" s="146">
        <f>SUM(J3:P3)</f>
        <v>2217.5</v>
      </c>
    </row>
    <row r="4" spans="1:17" x14ac:dyDescent="0.35">
      <c r="A4" s="6" t="s">
        <v>163</v>
      </c>
      <c r="B4" s="6">
        <v>80.72</v>
      </c>
      <c r="C4" s="6">
        <v>134.84</v>
      </c>
      <c r="D4" s="6">
        <v>130.18</v>
      </c>
      <c r="E4" s="6">
        <v>239.48</v>
      </c>
      <c r="F4" s="6">
        <v>49.39</v>
      </c>
      <c r="G4" s="6">
        <v>169.31</v>
      </c>
      <c r="H4" s="6">
        <v>131.88</v>
      </c>
      <c r="I4" s="35">
        <f>SUM(B4:H4)</f>
        <v>935.80000000000007</v>
      </c>
      <c r="J4" s="6">
        <v>217.1</v>
      </c>
      <c r="K4" s="6">
        <v>340.7</v>
      </c>
      <c r="L4" s="6">
        <v>364.9</v>
      </c>
      <c r="M4" s="6">
        <v>159.09</v>
      </c>
      <c r="N4" s="6">
        <v>369.4</v>
      </c>
      <c r="O4" s="6">
        <v>405.5</v>
      </c>
      <c r="P4" s="6">
        <v>156.61000000000001</v>
      </c>
      <c r="Q4" s="146">
        <f>SUM(J4:P4)</f>
        <v>2013.3000000000002</v>
      </c>
    </row>
    <row r="5" spans="1:17" x14ac:dyDescent="0.35">
      <c r="A5" s="6" t="s">
        <v>152</v>
      </c>
      <c r="B5" s="6">
        <f>B4+B3</f>
        <v>298.12</v>
      </c>
      <c r="C5" s="6">
        <f t="shared" ref="C5:I5" si="0">C4+C3</f>
        <v>462.99</v>
      </c>
      <c r="D5" s="6">
        <f t="shared" si="0"/>
        <v>598.93000000000006</v>
      </c>
      <c r="E5" s="6">
        <f t="shared" si="0"/>
        <v>713.52</v>
      </c>
      <c r="F5" s="6">
        <f t="shared" si="0"/>
        <v>357.09</v>
      </c>
      <c r="G5" s="6">
        <f t="shared" si="0"/>
        <v>511.51</v>
      </c>
      <c r="H5" s="6">
        <f t="shared" si="0"/>
        <v>461.88</v>
      </c>
      <c r="I5" s="35">
        <f t="shared" si="0"/>
        <v>3404.04</v>
      </c>
      <c r="J5" s="6">
        <f>J4+J3</f>
        <v>681.9</v>
      </c>
      <c r="K5" s="6">
        <f t="shared" ref="K5:P5" si="1">K4+K3</f>
        <v>442</v>
      </c>
      <c r="L5" s="6">
        <f t="shared" si="1"/>
        <v>729.8</v>
      </c>
      <c r="M5" s="6">
        <f t="shared" si="1"/>
        <v>668.39</v>
      </c>
      <c r="N5" s="6">
        <f t="shared" si="1"/>
        <v>570.14</v>
      </c>
      <c r="O5" s="6">
        <f t="shared" si="1"/>
        <v>628.66</v>
      </c>
      <c r="P5" s="6">
        <f t="shared" si="1"/>
        <v>509.91</v>
      </c>
      <c r="Q5" s="146">
        <f>SUM(J5:P5)</f>
        <v>4230.8</v>
      </c>
    </row>
    <row r="6" spans="1:17" x14ac:dyDescent="0.35">
      <c r="A6" s="6" t="s">
        <v>154</v>
      </c>
      <c r="B6" s="147">
        <f t="shared" ref="B6:H6" si="2">B4/B5*100</f>
        <v>27.076345095934524</v>
      </c>
      <c r="C6" s="147">
        <f t="shared" si="2"/>
        <v>29.123739173632263</v>
      </c>
      <c r="D6" s="147">
        <f t="shared" si="2"/>
        <v>21.735428180254786</v>
      </c>
      <c r="E6" s="147">
        <f t="shared" si="2"/>
        <v>33.563179728669134</v>
      </c>
      <c r="F6" s="147">
        <f t="shared" si="2"/>
        <v>13.831247024559637</v>
      </c>
      <c r="G6" s="147">
        <f t="shared" si="2"/>
        <v>33.100037144923853</v>
      </c>
      <c r="H6" s="147">
        <f t="shared" si="2"/>
        <v>28.552870875552088</v>
      </c>
      <c r="I6" s="35">
        <f>I4/I5*100</f>
        <v>27.490863797135173</v>
      </c>
      <c r="J6" s="147">
        <f t="shared" ref="J6:Q6" si="3">J4/J5*100</f>
        <v>31.837512831793518</v>
      </c>
      <c r="K6" s="147">
        <f t="shared" si="3"/>
        <v>77.081447963800898</v>
      </c>
      <c r="L6" s="147">
        <f t="shared" si="3"/>
        <v>50</v>
      </c>
      <c r="M6" s="147">
        <f t="shared" si="3"/>
        <v>23.801971902631696</v>
      </c>
      <c r="N6" s="147">
        <f t="shared" si="3"/>
        <v>64.791103939383305</v>
      </c>
      <c r="O6" s="147">
        <f t="shared" si="3"/>
        <v>64.502274679476983</v>
      </c>
      <c r="P6" s="147">
        <f t="shared" si="3"/>
        <v>30.713263124865176</v>
      </c>
      <c r="Q6" s="106">
        <f t="shared" si="3"/>
        <v>47.58674482367401</v>
      </c>
    </row>
    <row r="7" spans="1:17" x14ac:dyDescent="0.35">
      <c r="A7" s="6" t="s">
        <v>153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35"/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106">
        <v>0</v>
      </c>
    </row>
    <row r="8" spans="1:17" x14ac:dyDescent="0.35">
      <c r="A8" s="43" t="s">
        <v>155</v>
      </c>
      <c r="B8" s="148" t="e">
        <f>B6/B7*100</f>
        <v>#DIV/0!</v>
      </c>
      <c r="C8" s="148" t="e">
        <f t="shared" ref="C8:H8" si="4">C6/C7*100</f>
        <v>#DIV/0!</v>
      </c>
      <c r="D8" s="148" t="e">
        <f t="shared" si="4"/>
        <v>#DIV/0!</v>
      </c>
      <c r="E8" s="148" t="e">
        <f t="shared" si="4"/>
        <v>#DIV/0!</v>
      </c>
      <c r="F8" s="148" t="e">
        <f t="shared" si="4"/>
        <v>#DIV/0!</v>
      </c>
      <c r="G8" s="148" t="e">
        <f t="shared" si="4"/>
        <v>#DIV/0!</v>
      </c>
      <c r="H8" s="148" t="e">
        <f t="shared" si="4"/>
        <v>#DIV/0!</v>
      </c>
      <c r="I8" s="35"/>
      <c r="J8" s="149">
        <f>J7/J5</f>
        <v>0</v>
      </c>
      <c r="K8" s="149">
        <f t="shared" ref="K8:P8" si="5">K7/K5</f>
        <v>0</v>
      </c>
      <c r="L8" s="149">
        <f t="shared" si="5"/>
        <v>0</v>
      </c>
      <c r="M8" s="149">
        <f t="shared" si="5"/>
        <v>0</v>
      </c>
      <c r="N8" s="149">
        <f t="shared" si="5"/>
        <v>0</v>
      </c>
      <c r="O8" s="149">
        <f t="shared" si="5"/>
        <v>0</v>
      </c>
      <c r="P8" s="149">
        <f t="shared" si="5"/>
        <v>0</v>
      </c>
      <c r="Q8" s="146"/>
    </row>
    <row r="9" spans="1:17" x14ac:dyDescent="0.35">
      <c r="A9" s="6" t="s">
        <v>164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150">
        <f>SUM(B9:H9)</f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151"/>
    </row>
    <row r="10" spans="1:17" x14ac:dyDescent="0.35">
      <c r="A10" s="6" t="s">
        <v>165</v>
      </c>
      <c r="B10" s="6">
        <v>65.290000000000006</v>
      </c>
      <c r="C10" s="6">
        <v>119.75</v>
      </c>
      <c r="D10" s="6">
        <v>191.56</v>
      </c>
      <c r="E10" s="6">
        <v>203.72</v>
      </c>
      <c r="F10" s="6">
        <v>98.47</v>
      </c>
      <c r="G10" s="6">
        <v>157.30000000000001</v>
      </c>
      <c r="H10" s="6">
        <v>107.08</v>
      </c>
      <c r="I10" s="150"/>
      <c r="J10" s="6">
        <v>184.37</v>
      </c>
      <c r="K10" s="6">
        <v>87.35</v>
      </c>
      <c r="L10" s="6">
        <v>149.24</v>
      </c>
      <c r="M10" s="6">
        <v>127.06</v>
      </c>
      <c r="N10" s="6">
        <v>173.76</v>
      </c>
      <c r="O10" s="6">
        <v>184.65</v>
      </c>
      <c r="P10" s="6">
        <v>120.74</v>
      </c>
      <c r="Q10" s="151">
        <f>SUM(J10:P10)</f>
        <v>1027.1699999999998</v>
      </c>
    </row>
    <row r="11" spans="1:17" x14ac:dyDescent="0.35">
      <c r="A11" s="6" t="s">
        <v>152</v>
      </c>
      <c r="B11" s="6">
        <f t="shared" ref="B11:H11" si="6">B10+B9</f>
        <v>65.290000000000006</v>
      </c>
      <c r="C11" s="6">
        <f t="shared" si="6"/>
        <v>119.75</v>
      </c>
      <c r="D11" s="6">
        <f t="shared" si="6"/>
        <v>191.56</v>
      </c>
      <c r="E11" s="6">
        <f t="shared" si="6"/>
        <v>203.72</v>
      </c>
      <c r="F11" s="6">
        <f t="shared" si="6"/>
        <v>98.47</v>
      </c>
      <c r="G11" s="6">
        <f t="shared" si="6"/>
        <v>157.30000000000001</v>
      </c>
      <c r="H11" s="6">
        <f t="shared" si="6"/>
        <v>107.08</v>
      </c>
      <c r="I11" s="150"/>
      <c r="J11" s="6">
        <f>J10+J9</f>
        <v>184.37</v>
      </c>
      <c r="K11" s="6">
        <f>K10+K9</f>
        <v>87.35</v>
      </c>
      <c r="L11" s="6">
        <f>L10+L9</f>
        <v>149.24</v>
      </c>
      <c r="M11" s="6">
        <f>M10+M9</f>
        <v>127.06</v>
      </c>
      <c r="N11" s="6">
        <f>N9+N10</f>
        <v>173.76</v>
      </c>
      <c r="O11" s="6">
        <f>O9+O10</f>
        <v>184.65</v>
      </c>
      <c r="P11" s="6">
        <f>P9+P10</f>
        <v>120.74</v>
      </c>
      <c r="Q11" s="151">
        <f>SUM(J11:P11)</f>
        <v>1027.1699999999998</v>
      </c>
    </row>
    <row r="12" spans="1:17" x14ac:dyDescent="0.35">
      <c r="A12" s="6" t="s">
        <v>154</v>
      </c>
      <c r="B12" s="147">
        <f t="shared" ref="B12:H12" si="7">B10/B11*100</f>
        <v>100</v>
      </c>
      <c r="C12" s="147">
        <f t="shared" si="7"/>
        <v>100</v>
      </c>
      <c r="D12" s="147">
        <f t="shared" si="7"/>
        <v>100</v>
      </c>
      <c r="E12" s="147">
        <f t="shared" si="7"/>
        <v>100</v>
      </c>
      <c r="F12" s="147">
        <f t="shared" si="7"/>
        <v>100</v>
      </c>
      <c r="G12" s="147">
        <f t="shared" si="7"/>
        <v>100</v>
      </c>
      <c r="H12" s="147">
        <f t="shared" si="7"/>
        <v>100</v>
      </c>
      <c r="I12" s="35"/>
      <c r="J12" s="147">
        <f>J10/J11*100</f>
        <v>100</v>
      </c>
      <c r="K12" s="147">
        <f t="shared" ref="K12:P12" si="8">K10/K11*100</f>
        <v>100</v>
      </c>
      <c r="L12" s="147">
        <f t="shared" si="8"/>
        <v>100</v>
      </c>
      <c r="M12" s="147">
        <f t="shared" si="8"/>
        <v>100</v>
      </c>
      <c r="N12" s="147">
        <f t="shared" si="8"/>
        <v>100</v>
      </c>
      <c r="O12" s="147">
        <f t="shared" si="8"/>
        <v>100</v>
      </c>
      <c r="P12" s="147">
        <f t="shared" si="8"/>
        <v>100</v>
      </c>
      <c r="Q12" s="146"/>
    </row>
    <row r="13" spans="1:17" x14ac:dyDescent="0.35">
      <c r="A13" s="6" t="s">
        <v>153</v>
      </c>
      <c r="B13" s="6">
        <v>237</v>
      </c>
      <c r="C13" s="6">
        <v>382</v>
      </c>
      <c r="D13" s="6">
        <v>605</v>
      </c>
      <c r="E13" s="6">
        <v>514</v>
      </c>
      <c r="F13" s="6">
        <v>357</v>
      </c>
      <c r="G13" s="6">
        <v>486</v>
      </c>
      <c r="H13" s="6">
        <v>383</v>
      </c>
      <c r="I13" s="35"/>
      <c r="J13" s="6">
        <v>530</v>
      </c>
      <c r="K13" s="6">
        <v>406</v>
      </c>
      <c r="L13" s="6">
        <v>379</v>
      </c>
      <c r="M13" s="6">
        <v>380</v>
      </c>
      <c r="N13" s="6">
        <v>456</v>
      </c>
      <c r="O13" s="6">
        <v>468</v>
      </c>
      <c r="P13" s="6">
        <v>388</v>
      </c>
      <c r="Q13" s="146"/>
    </row>
    <row r="14" spans="1:17" x14ac:dyDescent="0.35">
      <c r="A14" s="43" t="s">
        <v>155</v>
      </c>
      <c r="B14" s="149">
        <f t="shared" ref="B14:H14" si="9">B13/B11</f>
        <v>3.6299586460407411</v>
      </c>
      <c r="C14" s="149">
        <f t="shared" si="9"/>
        <v>3.1899791231732775</v>
      </c>
      <c r="D14" s="149">
        <f t="shared" si="9"/>
        <v>3.1582793902693673</v>
      </c>
      <c r="E14" s="149">
        <f t="shared" si="9"/>
        <v>2.5230708816021989</v>
      </c>
      <c r="F14" s="149">
        <f t="shared" si="9"/>
        <v>3.6254696861988425</v>
      </c>
      <c r="G14" s="149">
        <f t="shared" si="9"/>
        <v>3.0896376350921804</v>
      </c>
      <c r="H14" s="149">
        <f t="shared" si="9"/>
        <v>3.5767650354874863</v>
      </c>
      <c r="I14" s="35"/>
      <c r="J14" s="149">
        <f t="shared" ref="J14:P14" si="10">J13/J11</f>
        <v>2.8746542279112655</v>
      </c>
      <c r="K14" s="149">
        <f t="shared" si="10"/>
        <v>4.6479679450486548</v>
      </c>
      <c r="L14" s="149">
        <f t="shared" si="10"/>
        <v>2.5395336370946127</v>
      </c>
      <c r="M14" s="149">
        <f t="shared" si="10"/>
        <v>2.9907130489532503</v>
      </c>
      <c r="N14" s="149">
        <f t="shared" si="10"/>
        <v>2.6243093922651934</v>
      </c>
      <c r="O14" s="149">
        <f t="shared" si="10"/>
        <v>2.5345247766043868</v>
      </c>
      <c r="P14" s="149">
        <f t="shared" si="10"/>
        <v>3.213516647341395</v>
      </c>
      <c r="Q14" s="146"/>
    </row>
    <row r="15" spans="1:17" x14ac:dyDescent="0.35">
      <c r="A15" s="6" t="s">
        <v>156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79">
        <v>0</v>
      </c>
      <c r="H15" s="79">
        <v>0</v>
      </c>
      <c r="I15" s="35"/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146">
        <f>SUM(J15:P15)</f>
        <v>0</v>
      </c>
    </row>
    <row r="16" spans="1:17" x14ac:dyDescent="0.35">
      <c r="A16" s="6" t="s">
        <v>157</v>
      </c>
      <c r="B16" s="85">
        <v>0</v>
      </c>
      <c r="C16" s="85">
        <v>0</v>
      </c>
      <c r="D16" s="85">
        <v>0</v>
      </c>
      <c r="E16" s="85">
        <v>0</v>
      </c>
      <c r="F16" s="85">
        <v>0</v>
      </c>
      <c r="G16" s="79">
        <v>0</v>
      </c>
      <c r="H16" s="79">
        <v>0</v>
      </c>
      <c r="I16" s="35">
        <f>SUM(B16:H16)</f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146">
        <f>SUM(J16:P16)</f>
        <v>0</v>
      </c>
    </row>
    <row r="17" spans="1:17" x14ac:dyDescent="0.35">
      <c r="A17" s="6" t="s">
        <v>152</v>
      </c>
      <c r="B17" s="6">
        <f>B16+B15</f>
        <v>0</v>
      </c>
      <c r="C17" s="6">
        <f>C16+C15</f>
        <v>0</v>
      </c>
      <c r="D17" s="6">
        <f>D16+D15</f>
        <v>0</v>
      </c>
      <c r="E17" s="6">
        <f>E16+E15</f>
        <v>0</v>
      </c>
      <c r="F17" s="6"/>
      <c r="G17" s="6">
        <f>G16+G15</f>
        <v>0</v>
      </c>
      <c r="H17" s="6">
        <f>H16+H15</f>
        <v>0</v>
      </c>
      <c r="I17" s="35">
        <f>SUM(B17:H17)</f>
        <v>0</v>
      </c>
      <c r="J17" s="6">
        <f>J16+J15</f>
        <v>0</v>
      </c>
      <c r="K17" s="6">
        <f t="shared" ref="K17:P17" si="11">K16+K15</f>
        <v>0</v>
      </c>
      <c r="L17" s="6">
        <f t="shared" si="11"/>
        <v>0</v>
      </c>
      <c r="M17" s="6">
        <f t="shared" si="11"/>
        <v>0</v>
      </c>
      <c r="N17" s="6">
        <f t="shared" si="11"/>
        <v>0</v>
      </c>
      <c r="O17" s="6">
        <f t="shared" si="11"/>
        <v>0</v>
      </c>
      <c r="P17" s="6">
        <f t="shared" si="11"/>
        <v>0</v>
      </c>
      <c r="Q17" s="146">
        <f>SUM(J17:P17)</f>
        <v>0</v>
      </c>
    </row>
    <row r="18" spans="1:17" x14ac:dyDescent="0.35">
      <c r="A18" s="6" t="s">
        <v>154</v>
      </c>
      <c r="B18" s="147" t="e">
        <f t="shared" ref="B18:I18" si="12">B16/B17*100</f>
        <v>#DIV/0!</v>
      </c>
      <c r="C18" s="147" t="e">
        <f t="shared" si="12"/>
        <v>#DIV/0!</v>
      </c>
      <c r="D18" s="147" t="e">
        <f t="shared" si="12"/>
        <v>#DIV/0!</v>
      </c>
      <c r="E18" s="147" t="e">
        <f t="shared" si="12"/>
        <v>#DIV/0!</v>
      </c>
      <c r="F18" s="147" t="e">
        <f t="shared" si="12"/>
        <v>#DIV/0!</v>
      </c>
      <c r="G18" s="147" t="e">
        <f t="shared" si="12"/>
        <v>#DIV/0!</v>
      </c>
      <c r="H18" s="147" t="e">
        <f t="shared" si="12"/>
        <v>#DIV/0!</v>
      </c>
      <c r="I18" s="147" t="e">
        <f t="shared" si="12"/>
        <v>#DIV/0!</v>
      </c>
      <c r="J18" s="147" t="e">
        <f t="shared" ref="J18:O18" si="13">J16/K17*100</f>
        <v>#DIV/0!</v>
      </c>
      <c r="K18" s="147" t="e">
        <f t="shared" si="13"/>
        <v>#DIV/0!</v>
      </c>
      <c r="L18" s="147" t="e">
        <f t="shared" si="13"/>
        <v>#DIV/0!</v>
      </c>
      <c r="M18" s="147" t="e">
        <f t="shared" si="13"/>
        <v>#DIV/0!</v>
      </c>
      <c r="N18" s="147" t="e">
        <f t="shared" si="13"/>
        <v>#DIV/0!</v>
      </c>
      <c r="O18" s="147" t="e">
        <f t="shared" si="13"/>
        <v>#DIV/0!</v>
      </c>
      <c r="P18" s="149" t="e">
        <f>P17/P15</f>
        <v>#DIV/0!</v>
      </c>
      <c r="Q18" s="106" t="e">
        <f>Q16/Q17*100</f>
        <v>#DIV/0!</v>
      </c>
    </row>
    <row r="19" spans="1:17" x14ac:dyDescent="0.35">
      <c r="A19" s="6" t="s">
        <v>153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36">
        <v>0</v>
      </c>
      <c r="I19" s="35"/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36">
        <v>0</v>
      </c>
      <c r="Q19" s="146"/>
    </row>
    <row r="20" spans="1:17" x14ac:dyDescent="0.35">
      <c r="A20" s="43" t="s">
        <v>155</v>
      </c>
      <c r="B20" s="149" t="e">
        <f t="shared" ref="B20:H20" si="14">B19/B17</f>
        <v>#DIV/0!</v>
      </c>
      <c r="C20" s="149" t="e">
        <f t="shared" si="14"/>
        <v>#DIV/0!</v>
      </c>
      <c r="D20" s="149" t="e">
        <f t="shared" si="14"/>
        <v>#DIV/0!</v>
      </c>
      <c r="E20" s="149" t="e">
        <f t="shared" si="14"/>
        <v>#DIV/0!</v>
      </c>
      <c r="F20" s="149" t="e">
        <f t="shared" si="14"/>
        <v>#DIV/0!</v>
      </c>
      <c r="G20" s="149" t="e">
        <f t="shared" si="14"/>
        <v>#DIV/0!</v>
      </c>
      <c r="H20" s="149" t="e">
        <f t="shared" si="14"/>
        <v>#DIV/0!</v>
      </c>
      <c r="I20" s="35"/>
      <c r="J20" s="149" t="e">
        <f t="shared" ref="J20:P20" si="15">J19/J17</f>
        <v>#DIV/0!</v>
      </c>
      <c r="K20" s="149" t="e">
        <f t="shared" si="15"/>
        <v>#DIV/0!</v>
      </c>
      <c r="L20" s="149" t="e">
        <f t="shared" si="15"/>
        <v>#DIV/0!</v>
      </c>
      <c r="M20" s="149" t="e">
        <f t="shared" si="15"/>
        <v>#DIV/0!</v>
      </c>
      <c r="N20" s="149" t="e">
        <f t="shared" si="15"/>
        <v>#DIV/0!</v>
      </c>
      <c r="O20" s="149" t="e">
        <f t="shared" si="15"/>
        <v>#DIV/0!</v>
      </c>
      <c r="P20" s="149" t="e">
        <f t="shared" si="15"/>
        <v>#DIV/0!</v>
      </c>
      <c r="Q20" s="146"/>
    </row>
    <row r="21" spans="1:17" x14ac:dyDescent="0.35">
      <c r="A21" s="6" t="s">
        <v>158</v>
      </c>
      <c r="B21" s="85">
        <v>329</v>
      </c>
      <c r="C21" s="85">
        <v>348</v>
      </c>
      <c r="D21" s="85">
        <v>555</v>
      </c>
      <c r="E21" s="85">
        <v>501</v>
      </c>
      <c r="F21" s="85">
        <v>346</v>
      </c>
      <c r="G21" s="85">
        <v>478</v>
      </c>
      <c r="H21" s="85">
        <v>345</v>
      </c>
      <c r="I21" s="35"/>
      <c r="J21" s="85">
        <v>478</v>
      </c>
      <c r="K21" s="85">
        <v>385</v>
      </c>
      <c r="L21" s="85">
        <v>370</v>
      </c>
      <c r="M21" s="85">
        <v>346</v>
      </c>
      <c r="N21" s="85">
        <v>439</v>
      </c>
      <c r="O21" s="85">
        <v>413</v>
      </c>
      <c r="P21" s="85">
        <v>358</v>
      </c>
      <c r="Q21" s="146">
        <f>SUM(J21:P21)</f>
        <v>2789</v>
      </c>
    </row>
    <row r="22" spans="1:17" x14ac:dyDescent="0.35">
      <c r="A22" s="6" t="s">
        <v>159</v>
      </c>
      <c r="B22" s="85">
        <v>0.02</v>
      </c>
      <c r="C22" s="85">
        <v>0.04</v>
      </c>
      <c r="D22" s="85">
        <v>0.06</v>
      </c>
      <c r="E22" s="85">
        <v>0</v>
      </c>
      <c r="F22" s="85">
        <v>0</v>
      </c>
      <c r="G22" s="85">
        <v>0.09</v>
      </c>
      <c r="H22" s="85">
        <v>0.08</v>
      </c>
      <c r="I22" s="35">
        <f>SUM(B22:H22)</f>
        <v>0.28999999999999998</v>
      </c>
      <c r="J22" s="85">
        <v>0.08</v>
      </c>
      <c r="K22" s="85">
        <v>0.1</v>
      </c>
      <c r="L22" s="85">
        <v>0.8</v>
      </c>
      <c r="M22" s="85">
        <v>0.8</v>
      </c>
      <c r="N22" s="85">
        <v>0.9</v>
      </c>
      <c r="O22" s="85">
        <v>0.7</v>
      </c>
      <c r="P22" s="85">
        <v>0.13</v>
      </c>
      <c r="Q22" s="146">
        <f>SUM(J22:P22)</f>
        <v>3.51</v>
      </c>
    </row>
    <row r="23" spans="1:17" x14ac:dyDescent="0.35">
      <c r="A23" s="6" t="s">
        <v>152</v>
      </c>
      <c r="B23" s="6">
        <f>-B22+B21</f>
        <v>328.98</v>
      </c>
      <c r="C23" s="6">
        <f>-C22+C21</f>
        <v>347.96</v>
      </c>
      <c r="D23" s="6">
        <f>-D22+D21</f>
        <v>554.94000000000005</v>
      </c>
      <c r="E23" s="6">
        <f>-E22+E21</f>
        <v>501</v>
      </c>
      <c r="F23" s="6">
        <v>150</v>
      </c>
      <c r="G23" s="6">
        <f>-G22+G21</f>
        <v>477.91</v>
      </c>
      <c r="H23" s="6">
        <f>-H22+H21</f>
        <v>344.92</v>
      </c>
      <c r="I23" s="35">
        <f>SUM(B23:H23)</f>
        <v>2705.71</v>
      </c>
      <c r="J23" s="6">
        <f>J22+J21</f>
        <v>478.08</v>
      </c>
      <c r="K23" s="6">
        <f t="shared" ref="K23:P23" si="16">K22+K21</f>
        <v>385.1</v>
      </c>
      <c r="L23" s="6">
        <f t="shared" si="16"/>
        <v>370.8</v>
      </c>
      <c r="M23" s="6">
        <f t="shared" si="16"/>
        <v>346.8</v>
      </c>
      <c r="N23" s="6">
        <f t="shared" si="16"/>
        <v>439.9</v>
      </c>
      <c r="O23" s="6">
        <f t="shared" si="16"/>
        <v>413.7</v>
      </c>
      <c r="P23" s="6">
        <f t="shared" si="16"/>
        <v>358.13</v>
      </c>
      <c r="Q23" s="146">
        <f>SUM(J23:P23)</f>
        <v>2792.5099999999998</v>
      </c>
    </row>
    <row r="24" spans="1:17" x14ac:dyDescent="0.35">
      <c r="A24" s="6" t="s">
        <v>154</v>
      </c>
      <c r="B24" s="152">
        <f t="shared" ref="B24:I24" si="17">B22/B23</f>
        <v>6.079396923825156E-5</v>
      </c>
      <c r="C24" s="152">
        <f t="shared" si="17"/>
        <v>1.1495574203931487E-4</v>
      </c>
      <c r="D24" s="152">
        <f t="shared" si="17"/>
        <v>1.0811979673478213E-4</v>
      </c>
      <c r="E24" s="152">
        <f t="shared" si="17"/>
        <v>0</v>
      </c>
      <c r="F24" s="152">
        <f t="shared" si="17"/>
        <v>0</v>
      </c>
      <c r="G24" s="152">
        <f t="shared" si="17"/>
        <v>1.8831997656462512E-4</v>
      </c>
      <c r="H24" s="152">
        <f t="shared" si="17"/>
        <v>2.3193784065870347E-4</v>
      </c>
      <c r="I24" s="152">
        <f t="shared" si="17"/>
        <v>1.0718073999061243E-4</v>
      </c>
      <c r="J24" s="147">
        <f t="shared" ref="J24:O24" si="18">J22/K23*100</f>
        <v>2.0773824980524536E-2</v>
      </c>
      <c r="K24" s="147">
        <f t="shared" si="18"/>
        <v>2.6968716289104643E-2</v>
      </c>
      <c r="L24" s="147">
        <f t="shared" si="18"/>
        <v>0.23068050749711649</v>
      </c>
      <c r="M24" s="147">
        <f t="shared" si="18"/>
        <v>0.18185951352580135</v>
      </c>
      <c r="N24" s="147">
        <f t="shared" si="18"/>
        <v>0.21754894851341552</v>
      </c>
      <c r="O24" s="147">
        <f t="shared" si="18"/>
        <v>0.19545974925306453</v>
      </c>
      <c r="P24" s="149">
        <f>P23/P21</f>
        <v>1.0003631284916201</v>
      </c>
      <c r="Q24" s="153">
        <f>Q22/Q23*100</f>
        <v>0.12569337262892522</v>
      </c>
    </row>
    <row r="25" spans="1:17" x14ac:dyDescent="0.35">
      <c r="A25" s="6" t="s">
        <v>153</v>
      </c>
      <c r="B25" s="6">
        <v>660</v>
      </c>
      <c r="C25" s="6">
        <v>690</v>
      </c>
      <c r="D25" s="6">
        <v>1070</v>
      </c>
      <c r="E25" s="6">
        <v>1000</v>
      </c>
      <c r="F25" s="6">
        <v>690</v>
      </c>
      <c r="G25" s="6">
        <v>940</v>
      </c>
      <c r="H25" s="6">
        <v>680</v>
      </c>
      <c r="I25" s="35"/>
      <c r="J25" s="6">
        <v>920</v>
      </c>
      <c r="K25" s="6">
        <v>770</v>
      </c>
      <c r="L25" s="6">
        <v>740</v>
      </c>
      <c r="M25" s="6">
        <v>680</v>
      </c>
      <c r="N25" s="6">
        <v>870</v>
      </c>
      <c r="O25" s="6">
        <v>820</v>
      </c>
      <c r="P25" s="6">
        <v>710</v>
      </c>
      <c r="Q25" s="146"/>
    </row>
    <row r="26" spans="1:17" x14ac:dyDescent="0.35">
      <c r="A26" s="43" t="s">
        <v>155</v>
      </c>
      <c r="B26" s="149">
        <f t="shared" ref="B26:H26" si="19">B25/B23</f>
        <v>2.0062009848623017</v>
      </c>
      <c r="C26" s="149">
        <f t="shared" si="19"/>
        <v>1.9829865501781816</v>
      </c>
      <c r="D26" s="149">
        <f t="shared" si="19"/>
        <v>1.9281363751036147</v>
      </c>
      <c r="E26" s="149">
        <f t="shared" si="19"/>
        <v>1.996007984031936</v>
      </c>
      <c r="F26" s="149">
        <f t="shared" si="19"/>
        <v>4.5999999999999996</v>
      </c>
      <c r="G26" s="149">
        <f t="shared" si="19"/>
        <v>1.9668975330083069</v>
      </c>
      <c r="H26" s="149">
        <f t="shared" si="19"/>
        <v>1.9714716455989794</v>
      </c>
      <c r="I26" s="35"/>
      <c r="J26" s="149">
        <f t="shared" ref="J26:P26" si="20">J25/J23</f>
        <v>1.9243641231593041</v>
      </c>
      <c r="K26" s="149">
        <f t="shared" si="20"/>
        <v>1.9994806543754868</v>
      </c>
      <c r="L26" s="149">
        <f t="shared" si="20"/>
        <v>1.9956850053937432</v>
      </c>
      <c r="M26" s="149">
        <f t="shared" si="20"/>
        <v>1.9607843137254901</v>
      </c>
      <c r="N26" s="149">
        <f t="shared" si="20"/>
        <v>1.9777222095930895</v>
      </c>
      <c r="O26" s="149">
        <f t="shared" si="20"/>
        <v>1.9821126420111193</v>
      </c>
      <c r="P26" s="149">
        <f t="shared" si="20"/>
        <v>1.9825203138525116</v>
      </c>
      <c r="Q26" s="146"/>
    </row>
    <row r="27" spans="1:17" x14ac:dyDescent="0.35">
      <c r="A27" s="6" t="s">
        <v>160</v>
      </c>
      <c r="B27" s="85">
        <v>0</v>
      </c>
      <c r="C27" s="85">
        <v>166</v>
      </c>
      <c r="D27" s="85">
        <v>145</v>
      </c>
      <c r="E27" s="85">
        <v>221</v>
      </c>
      <c r="F27" s="85">
        <v>154</v>
      </c>
      <c r="G27" s="85">
        <v>172</v>
      </c>
      <c r="H27" s="85"/>
      <c r="I27" s="35"/>
      <c r="J27" s="85"/>
      <c r="K27" s="85"/>
      <c r="L27" s="85"/>
      <c r="M27" s="85"/>
      <c r="N27" s="85"/>
      <c r="O27" s="85"/>
      <c r="P27" s="85"/>
      <c r="Q27" s="146">
        <f>SUM(J27:P27)</f>
        <v>0</v>
      </c>
    </row>
    <row r="28" spans="1:17" x14ac:dyDescent="0.35">
      <c r="A28" s="6" t="s">
        <v>161</v>
      </c>
      <c r="B28" s="85">
        <v>0</v>
      </c>
      <c r="C28" s="85">
        <v>100.92</v>
      </c>
      <c r="D28" s="85">
        <v>116.37</v>
      </c>
      <c r="E28" s="85">
        <v>89.32</v>
      </c>
      <c r="F28" s="85">
        <v>93.4</v>
      </c>
      <c r="G28" s="85">
        <v>89.43</v>
      </c>
      <c r="H28" s="85"/>
      <c r="I28" s="35">
        <f>SUM(B28:H28)</f>
        <v>489.44</v>
      </c>
      <c r="J28" s="85"/>
      <c r="K28" s="85"/>
      <c r="L28" s="85"/>
      <c r="M28" s="85"/>
      <c r="N28" s="85"/>
      <c r="O28" s="85"/>
      <c r="P28" s="85"/>
      <c r="Q28" s="146">
        <f>SUM(J28:P28)</f>
        <v>0</v>
      </c>
    </row>
    <row r="29" spans="1:17" x14ac:dyDescent="0.35">
      <c r="A29" s="6" t="s">
        <v>152</v>
      </c>
      <c r="B29" s="6">
        <f>B28+B27</f>
        <v>0</v>
      </c>
      <c r="C29" s="6">
        <f t="shared" ref="C29:H29" si="21">C28+C27</f>
        <v>266.92</v>
      </c>
      <c r="D29" s="6">
        <f t="shared" si="21"/>
        <v>261.37</v>
      </c>
      <c r="E29" s="6">
        <f t="shared" si="21"/>
        <v>310.32</v>
      </c>
      <c r="F29" s="6">
        <f t="shared" si="21"/>
        <v>247.4</v>
      </c>
      <c r="G29" s="6">
        <f t="shared" si="21"/>
        <v>261.43</v>
      </c>
      <c r="H29" s="6">
        <f t="shared" si="21"/>
        <v>0</v>
      </c>
      <c r="I29" s="35">
        <f>SUM(B29:H29)</f>
        <v>1347.44</v>
      </c>
      <c r="J29" s="6">
        <f>J28+J27</f>
        <v>0</v>
      </c>
      <c r="K29" s="6">
        <f t="shared" ref="K29:P29" si="22">K28+K27</f>
        <v>0</v>
      </c>
      <c r="L29" s="6">
        <f t="shared" si="22"/>
        <v>0</v>
      </c>
      <c r="M29" s="6">
        <f t="shared" si="22"/>
        <v>0</v>
      </c>
      <c r="N29" s="6">
        <f t="shared" si="22"/>
        <v>0</v>
      </c>
      <c r="O29" s="6">
        <f t="shared" si="22"/>
        <v>0</v>
      </c>
      <c r="P29" s="6">
        <f t="shared" si="22"/>
        <v>0</v>
      </c>
      <c r="Q29" s="146">
        <f>SUM(J29:P29)</f>
        <v>0</v>
      </c>
    </row>
    <row r="30" spans="1:17" x14ac:dyDescent="0.35">
      <c r="A30" s="6" t="s">
        <v>154</v>
      </c>
      <c r="B30" s="149" t="e">
        <f t="shared" ref="B30:H30" si="23">B29/B27</f>
        <v>#DIV/0!</v>
      </c>
      <c r="C30" s="149">
        <f t="shared" si="23"/>
        <v>1.6079518072289158</v>
      </c>
      <c r="D30" s="149">
        <f t="shared" si="23"/>
        <v>1.802551724137931</v>
      </c>
      <c r="E30" s="149">
        <f t="shared" si="23"/>
        <v>1.4041628959276018</v>
      </c>
      <c r="F30" s="149">
        <f t="shared" si="23"/>
        <v>1.6064935064935066</v>
      </c>
      <c r="G30" s="149">
        <f t="shared" si="23"/>
        <v>1.5199418604651163</v>
      </c>
      <c r="H30" s="149" t="e">
        <f t="shared" si="23"/>
        <v>#DIV/0!</v>
      </c>
      <c r="I30" s="149">
        <f>I29/I28</f>
        <v>2.7530238640078459</v>
      </c>
      <c r="J30" s="147" t="e">
        <f t="shared" ref="J30:P30" si="24">J28/K29*100</f>
        <v>#DIV/0!</v>
      </c>
      <c r="K30" s="147" t="e">
        <f t="shared" si="24"/>
        <v>#DIV/0!</v>
      </c>
      <c r="L30" s="147" t="e">
        <f t="shared" si="24"/>
        <v>#DIV/0!</v>
      </c>
      <c r="M30" s="147" t="e">
        <f t="shared" si="24"/>
        <v>#DIV/0!</v>
      </c>
      <c r="N30" s="147" t="e">
        <f t="shared" si="24"/>
        <v>#DIV/0!</v>
      </c>
      <c r="O30" s="147" t="e">
        <f t="shared" si="24"/>
        <v>#DIV/0!</v>
      </c>
      <c r="P30" s="147" t="e">
        <f t="shared" si="24"/>
        <v>#DIV/0!</v>
      </c>
      <c r="Q30" s="153" t="e">
        <f>Q28/Q29*100</f>
        <v>#DIV/0!</v>
      </c>
    </row>
    <row r="31" spans="1:17" x14ac:dyDescent="0.35">
      <c r="A31" s="6" t="s">
        <v>153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35"/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146"/>
    </row>
    <row r="32" spans="1:17" x14ac:dyDescent="0.35">
      <c r="A32" s="43" t="s">
        <v>155</v>
      </c>
      <c r="B32" s="149" t="e">
        <f t="shared" ref="B32:H32" si="25">B31/B29</f>
        <v>#DIV/0!</v>
      </c>
      <c r="C32" s="149">
        <f t="shared" si="25"/>
        <v>0</v>
      </c>
      <c r="D32" s="149">
        <f t="shared" si="25"/>
        <v>0</v>
      </c>
      <c r="E32" s="149">
        <f t="shared" si="25"/>
        <v>0</v>
      </c>
      <c r="F32" s="149">
        <f t="shared" si="25"/>
        <v>0</v>
      </c>
      <c r="G32" s="149">
        <f t="shared" si="25"/>
        <v>0</v>
      </c>
      <c r="H32" s="149" t="e">
        <f t="shared" si="25"/>
        <v>#DIV/0!</v>
      </c>
      <c r="I32" s="35"/>
      <c r="J32" s="149" t="e">
        <f t="shared" ref="J32:P32" si="26">J31/J29</f>
        <v>#DIV/0!</v>
      </c>
      <c r="K32" s="149" t="e">
        <f t="shared" si="26"/>
        <v>#DIV/0!</v>
      </c>
      <c r="L32" s="149" t="e">
        <f t="shared" si="26"/>
        <v>#DIV/0!</v>
      </c>
      <c r="M32" s="149" t="e">
        <f t="shared" si="26"/>
        <v>#DIV/0!</v>
      </c>
      <c r="N32" s="149" t="e">
        <f t="shared" si="26"/>
        <v>#DIV/0!</v>
      </c>
      <c r="O32" s="149" t="e">
        <f t="shared" si="26"/>
        <v>#DIV/0!</v>
      </c>
      <c r="P32" s="149" t="e">
        <f t="shared" si="26"/>
        <v>#DIV/0!</v>
      </c>
      <c r="Q32" s="146"/>
    </row>
    <row r="33" spans="1:17" x14ac:dyDescent="0.35">
      <c r="A33" s="6" t="s">
        <v>166</v>
      </c>
      <c r="B33" s="104">
        <v>98.3</v>
      </c>
      <c r="C33" s="6">
        <v>119.3</v>
      </c>
      <c r="D33" s="6">
        <v>106.1</v>
      </c>
      <c r="E33" s="6">
        <v>114.5</v>
      </c>
      <c r="F33" s="6">
        <v>121.3</v>
      </c>
      <c r="G33" s="6">
        <v>112.4</v>
      </c>
      <c r="H33" s="36">
        <v>134.30000000000001</v>
      </c>
      <c r="I33" s="35"/>
      <c r="J33" s="36">
        <v>115.4</v>
      </c>
      <c r="K33" s="36">
        <v>109</v>
      </c>
      <c r="L33" s="36">
        <v>106.8</v>
      </c>
      <c r="M33" s="103">
        <v>122.4</v>
      </c>
      <c r="N33" s="6">
        <v>133.19999999999999</v>
      </c>
      <c r="O33" s="6">
        <v>57.9</v>
      </c>
      <c r="P33" s="36">
        <v>111.5</v>
      </c>
      <c r="Q33" s="146">
        <f>SUM(J33:P33)</f>
        <v>756.19999999999993</v>
      </c>
    </row>
    <row r="34" spans="1:17" x14ac:dyDescent="0.35">
      <c r="A34" s="6" t="s">
        <v>167</v>
      </c>
      <c r="B34" s="6">
        <v>50.9</v>
      </c>
      <c r="C34" s="6">
        <v>43.84</v>
      </c>
      <c r="D34" s="6">
        <v>49.06</v>
      </c>
      <c r="E34" s="6">
        <v>46.32</v>
      </c>
      <c r="F34" s="6">
        <v>35.090000000000003</v>
      </c>
      <c r="G34" s="6">
        <v>42.83</v>
      </c>
      <c r="H34" s="36">
        <v>36.56</v>
      </c>
      <c r="I34" s="35">
        <f>SUM(B34:H34)</f>
        <v>304.60000000000002</v>
      </c>
      <c r="J34" s="36">
        <v>34.39</v>
      </c>
      <c r="K34" s="42">
        <v>42.24</v>
      </c>
      <c r="L34" s="42">
        <v>49.3</v>
      </c>
      <c r="M34" s="6">
        <v>41.46</v>
      </c>
      <c r="N34" s="6">
        <v>42.48</v>
      </c>
      <c r="O34" s="36">
        <v>50.23</v>
      </c>
      <c r="P34" s="33">
        <v>38.119999999999997</v>
      </c>
      <c r="Q34" s="146">
        <f>SUM(J34:P34)</f>
        <v>298.21999999999997</v>
      </c>
    </row>
    <row r="35" spans="1:17" x14ac:dyDescent="0.35">
      <c r="A35" s="6" t="s">
        <v>152</v>
      </c>
      <c r="B35" s="6">
        <f>B34+B33</f>
        <v>149.19999999999999</v>
      </c>
      <c r="C35" s="6">
        <f t="shared" ref="C35:H35" si="27">C34+C33</f>
        <v>163.13999999999999</v>
      </c>
      <c r="D35" s="6">
        <f t="shared" si="27"/>
        <v>155.16</v>
      </c>
      <c r="E35" s="6">
        <f t="shared" si="27"/>
        <v>160.82</v>
      </c>
      <c r="F35" s="6">
        <f t="shared" si="27"/>
        <v>156.38999999999999</v>
      </c>
      <c r="G35" s="6">
        <f t="shared" si="27"/>
        <v>155.23000000000002</v>
      </c>
      <c r="H35" s="6">
        <f t="shared" si="27"/>
        <v>170.86</v>
      </c>
      <c r="I35" s="35">
        <f>SUM(B35:H35)</f>
        <v>1110.8</v>
      </c>
      <c r="J35" s="6">
        <f>J34+J33</f>
        <v>149.79000000000002</v>
      </c>
      <c r="K35" s="6">
        <f t="shared" ref="K35:P35" si="28">K34+K33</f>
        <v>151.24</v>
      </c>
      <c r="L35" s="6">
        <f t="shared" si="28"/>
        <v>156.1</v>
      </c>
      <c r="M35" s="6">
        <f t="shared" si="28"/>
        <v>163.86</v>
      </c>
      <c r="N35" s="6">
        <f t="shared" si="28"/>
        <v>175.67999999999998</v>
      </c>
      <c r="O35" s="6">
        <f t="shared" si="28"/>
        <v>108.13</v>
      </c>
      <c r="P35" s="6">
        <f t="shared" si="28"/>
        <v>149.62</v>
      </c>
      <c r="Q35" s="146">
        <f>SUM(J35:P35)</f>
        <v>1054.42</v>
      </c>
    </row>
    <row r="36" spans="1:17" x14ac:dyDescent="0.35">
      <c r="A36" s="6" t="s">
        <v>154</v>
      </c>
      <c r="B36" s="147">
        <f t="shared" ref="B36:I36" si="29">B34/B35*100</f>
        <v>34.115281501340483</v>
      </c>
      <c r="C36" s="147">
        <f t="shared" si="29"/>
        <v>26.872624739487559</v>
      </c>
      <c r="D36" s="147">
        <f t="shared" si="29"/>
        <v>31.618973962361434</v>
      </c>
      <c r="E36" s="147">
        <f t="shared" si="29"/>
        <v>28.80238776271608</v>
      </c>
      <c r="F36" s="147">
        <f t="shared" si="29"/>
        <v>22.437496003580794</v>
      </c>
      <c r="G36" s="147">
        <f t="shared" si="29"/>
        <v>27.591316111576365</v>
      </c>
      <c r="H36" s="147">
        <f t="shared" si="29"/>
        <v>21.3976354910453</v>
      </c>
      <c r="I36" s="147">
        <f t="shared" si="29"/>
        <v>27.421678069859563</v>
      </c>
      <c r="J36" s="147">
        <f t="shared" ref="J36:P36" si="30">J34/K35*100</f>
        <v>22.738693467336681</v>
      </c>
      <c r="K36" s="147">
        <f t="shared" si="30"/>
        <v>27.059577194106343</v>
      </c>
      <c r="L36" s="147">
        <f t="shared" si="30"/>
        <v>30.086659343341871</v>
      </c>
      <c r="M36" s="147">
        <f t="shared" si="30"/>
        <v>23.599726775956288</v>
      </c>
      <c r="N36" s="147">
        <f t="shared" si="30"/>
        <v>39.286044575973364</v>
      </c>
      <c r="O36" s="147">
        <f t="shared" si="30"/>
        <v>33.571715011362116</v>
      </c>
      <c r="P36" s="147">
        <f t="shared" si="30"/>
        <v>3.6152576772064258</v>
      </c>
      <c r="Q36" s="106">
        <f>Q34/Q35*100</f>
        <v>28.282847442195703</v>
      </c>
    </row>
    <row r="37" spans="1:17" x14ac:dyDescent="0.35">
      <c r="A37" s="6" t="s">
        <v>153</v>
      </c>
      <c r="B37" s="85">
        <v>170</v>
      </c>
      <c r="C37" s="85">
        <v>193</v>
      </c>
      <c r="D37" s="85">
        <v>186</v>
      </c>
      <c r="E37" s="85">
        <v>208</v>
      </c>
      <c r="F37" s="85">
        <v>186</v>
      </c>
      <c r="G37" s="85">
        <v>176</v>
      </c>
      <c r="H37" s="85">
        <v>200</v>
      </c>
      <c r="I37" s="35"/>
      <c r="J37" s="85">
        <v>167</v>
      </c>
      <c r="K37" s="85">
        <v>183</v>
      </c>
      <c r="L37" s="85">
        <v>188</v>
      </c>
      <c r="M37" s="85">
        <v>193</v>
      </c>
      <c r="N37" s="85">
        <v>215</v>
      </c>
      <c r="O37" s="85">
        <v>128</v>
      </c>
      <c r="P37" s="85">
        <v>184</v>
      </c>
      <c r="Q37" s="146"/>
    </row>
    <row r="38" spans="1:17" x14ac:dyDescent="0.35">
      <c r="A38" s="43" t="s">
        <v>155</v>
      </c>
      <c r="B38" s="149">
        <f t="shared" ref="B38:H38" si="31">B37/B35</f>
        <v>1.1394101876675604</v>
      </c>
      <c r="C38" s="149">
        <f t="shared" si="31"/>
        <v>1.1830329778104696</v>
      </c>
      <c r="D38" s="149">
        <f t="shared" si="31"/>
        <v>1.1987625676720806</v>
      </c>
      <c r="E38" s="149">
        <f t="shared" si="31"/>
        <v>1.2933714712100486</v>
      </c>
      <c r="F38" s="149">
        <f t="shared" si="31"/>
        <v>1.1893343564166508</v>
      </c>
      <c r="G38" s="149">
        <f t="shared" si="31"/>
        <v>1.1338014559041421</v>
      </c>
      <c r="H38" s="149">
        <f t="shared" si="31"/>
        <v>1.1705489874751258</v>
      </c>
      <c r="I38" s="35"/>
      <c r="J38" s="149">
        <f>J37/J35</f>
        <v>1.1148941851926029</v>
      </c>
      <c r="K38" s="149">
        <f t="shared" ref="K38:P38" si="32">K37/K35</f>
        <v>1.2099973551970378</v>
      </c>
      <c r="L38" s="149">
        <f t="shared" si="32"/>
        <v>1.2043561819346573</v>
      </c>
      <c r="M38" s="149">
        <f t="shared" si="32"/>
        <v>1.1778347369705846</v>
      </c>
      <c r="N38" s="149">
        <f t="shared" si="32"/>
        <v>1.2238160291438982</v>
      </c>
      <c r="O38" s="149">
        <f t="shared" si="32"/>
        <v>1.1837602885415703</v>
      </c>
      <c r="P38" s="149">
        <f t="shared" si="32"/>
        <v>1.2297821146905494</v>
      </c>
      <c r="Q38" s="146"/>
    </row>
    <row r="39" spans="1:17" x14ac:dyDescent="0.35">
      <c r="A39" s="6" t="s">
        <v>168</v>
      </c>
      <c r="B39" s="6">
        <v>46.5</v>
      </c>
      <c r="C39" s="6">
        <v>64.5</v>
      </c>
      <c r="D39" s="6">
        <v>59.7</v>
      </c>
      <c r="E39" s="6">
        <v>63.7</v>
      </c>
      <c r="F39" s="6">
        <v>43.6</v>
      </c>
      <c r="G39" s="6">
        <v>75</v>
      </c>
      <c r="H39" s="6">
        <v>49.2</v>
      </c>
      <c r="I39" s="150"/>
      <c r="J39" s="6">
        <v>59.2</v>
      </c>
      <c r="K39" s="6">
        <v>74.599999999999994</v>
      </c>
      <c r="L39" s="6">
        <v>59.7</v>
      </c>
      <c r="M39" s="6">
        <v>56.8</v>
      </c>
      <c r="N39" s="6">
        <v>47.6</v>
      </c>
      <c r="O39" s="6">
        <v>20.100000000000001</v>
      </c>
      <c r="P39" s="6">
        <v>44</v>
      </c>
      <c r="Q39" s="151">
        <f>SUM(J39:P39)</f>
        <v>362.00000000000006</v>
      </c>
    </row>
    <row r="40" spans="1:17" x14ac:dyDescent="0.35">
      <c r="A40" s="6" t="s">
        <v>169</v>
      </c>
      <c r="B40" s="6">
        <v>53.36</v>
      </c>
      <c r="C40" s="6">
        <v>50.86</v>
      </c>
      <c r="D40" s="6">
        <v>58.91</v>
      </c>
      <c r="E40" s="6">
        <v>44.87</v>
      </c>
      <c r="F40" s="6">
        <v>43.78</v>
      </c>
      <c r="G40" s="6">
        <v>42.22</v>
      </c>
      <c r="H40" s="6">
        <v>47.56</v>
      </c>
      <c r="I40" s="150">
        <f>SUM(B40:H40)</f>
        <v>341.56</v>
      </c>
      <c r="J40" s="6">
        <v>55.53</v>
      </c>
      <c r="K40" s="6">
        <v>41.24</v>
      </c>
      <c r="L40" s="6">
        <v>45.92</v>
      </c>
      <c r="M40" s="6">
        <v>50.61</v>
      </c>
      <c r="N40" s="6">
        <v>52.36</v>
      </c>
      <c r="O40" s="6">
        <v>57.92</v>
      </c>
      <c r="P40" s="6">
        <v>52.32</v>
      </c>
      <c r="Q40" s="151">
        <f>SUM(J40:P40)</f>
        <v>355.90000000000003</v>
      </c>
    </row>
    <row r="41" spans="1:17" x14ac:dyDescent="0.35">
      <c r="A41" s="6" t="s">
        <v>152</v>
      </c>
      <c r="B41" s="6">
        <f>B40+B39</f>
        <v>99.86</v>
      </c>
      <c r="C41" s="6">
        <f t="shared" ref="C41:H41" si="33">C40+C39</f>
        <v>115.36</v>
      </c>
      <c r="D41" s="6">
        <f t="shared" si="33"/>
        <v>118.61</v>
      </c>
      <c r="E41" s="6">
        <f t="shared" si="33"/>
        <v>108.57</v>
      </c>
      <c r="F41" s="6">
        <f t="shared" si="33"/>
        <v>87.38</v>
      </c>
      <c r="G41" s="6">
        <f t="shared" si="33"/>
        <v>117.22</v>
      </c>
      <c r="H41" s="6">
        <f t="shared" si="33"/>
        <v>96.76</v>
      </c>
      <c r="I41" s="150">
        <f>SUM(B41:H41)</f>
        <v>743.76</v>
      </c>
      <c r="J41" s="6">
        <f>J40+J39</f>
        <v>114.73</v>
      </c>
      <c r="K41" s="6">
        <f t="shared" ref="K41:P41" si="34">K40+K39</f>
        <v>115.84</v>
      </c>
      <c r="L41" s="6">
        <f t="shared" si="34"/>
        <v>105.62</v>
      </c>
      <c r="M41" s="6">
        <f t="shared" si="34"/>
        <v>107.41</v>
      </c>
      <c r="N41" s="6">
        <f t="shared" si="34"/>
        <v>99.960000000000008</v>
      </c>
      <c r="O41" s="6">
        <f t="shared" si="34"/>
        <v>78.02000000000001</v>
      </c>
      <c r="P41" s="6">
        <f t="shared" si="34"/>
        <v>96.32</v>
      </c>
      <c r="Q41" s="151">
        <f>SUM(J41:P41)</f>
        <v>717.90000000000009</v>
      </c>
    </row>
    <row r="42" spans="1:17" x14ac:dyDescent="0.35">
      <c r="A42" s="6" t="s">
        <v>154</v>
      </c>
      <c r="B42" s="147">
        <f t="shared" ref="B42:I42" si="35">B40/B41*100</f>
        <v>53.434808732225115</v>
      </c>
      <c r="C42" s="147">
        <f t="shared" si="35"/>
        <v>44.088072122052701</v>
      </c>
      <c r="D42" s="147">
        <f t="shared" si="35"/>
        <v>49.666975803052019</v>
      </c>
      <c r="E42" s="147">
        <f t="shared" si="35"/>
        <v>41.328175370728566</v>
      </c>
      <c r="F42" s="147">
        <f t="shared" si="35"/>
        <v>50.1029983978027</v>
      </c>
      <c r="G42" s="147">
        <f t="shared" si="35"/>
        <v>36.017744412216345</v>
      </c>
      <c r="H42" s="147">
        <f t="shared" si="35"/>
        <v>49.152542372881356</v>
      </c>
      <c r="I42" s="147">
        <f t="shared" si="35"/>
        <v>45.923416155749166</v>
      </c>
      <c r="J42" s="147">
        <f t="shared" ref="J42:O42" si="36">J40/K41*100</f>
        <v>47.936809392265197</v>
      </c>
      <c r="K42" s="147">
        <f t="shared" si="36"/>
        <v>39.045635296345388</v>
      </c>
      <c r="L42" s="147">
        <f t="shared" si="36"/>
        <v>42.752071501722376</v>
      </c>
      <c r="M42" s="147">
        <f t="shared" si="36"/>
        <v>50.630252100840337</v>
      </c>
      <c r="N42" s="147">
        <f t="shared" si="36"/>
        <v>67.110997180210191</v>
      </c>
      <c r="O42" s="147">
        <f t="shared" si="36"/>
        <v>60.13289036544851</v>
      </c>
      <c r="P42" s="147">
        <v>119</v>
      </c>
      <c r="Q42" s="154">
        <f>Q40/Q41*100</f>
        <v>49.575149742303942</v>
      </c>
    </row>
    <row r="43" spans="1:17" x14ac:dyDescent="0.35">
      <c r="A43" s="6" t="s">
        <v>153</v>
      </c>
      <c r="B43" s="85">
        <v>100</v>
      </c>
      <c r="C43" s="85">
        <v>142</v>
      </c>
      <c r="D43" s="85">
        <v>150</v>
      </c>
      <c r="E43" s="85">
        <v>132</v>
      </c>
      <c r="F43" s="85">
        <v>93</v>
      </c>
      <c r="G43" s="85">
        <v>137</v>
      </c>
      <c r="H43" s="85">
        <v>101</v>
      </c>
      <c r="I43" s="35"/>
      <c r="J43" s="85">
        <v>133</v>
      </c>
      <c r="K43" s="85">
        <v>146</v>
      </c>
      <c r="L43" s="85">
        <v>127</v>
      </c>
      <c r="M43" s="85">
        <v>101</v>
      </c>
      <c r="N43" s="85">
        <v>109</v>
      </c>
      <c r="O43" s="85">
        <v>85</v>
      </c>
      <c r="P43" s="85">
        <v>115</v>
      </c>
      <c r="Q43" s="146"/>
    </row>
    <row r="44" spans="1:17" x14ac:dyDescent="0.35">
      <c r="A44" s="43" t="s">
        <v>155</v>
      </c>
      <c r="B44" s="149">
        <f>B43/B41</f>
        <v>1.001401962747847</v>
      </c>
      <c r="C44" s="149">
        <f>C43/C41</f>
        <v>1.2309292649098473</v>
      </c>
      <c r="D44" s="149">
        <f>D43/D41</f>
        <v>1.2646488491695473</v>
      </c>
      <c r="E44" s="149">
        <v>40</v>
      </c>
      <c r="F44" s="149">
        <f>F43/F41</f>
        <v>1.0643167772945754</v>
      </c>
      <c r="G44" s="149">
        <f>G43/G41</f>
        <v>1.1687425354035148</v>
      </c>
      <c r="H44" s="149">
        <f>H43/H41</f>
        <v>1.0438197602315005</v>
      </c>
      <c r="I44" s="35"/>
      <c r="J44" s="149">
        <f t="shared" ref="J44:P44" si="37">J43/J41</f>
        <v>1.1592434411226358</v>
      </c>
      <c r="K44" s="149">
        <f t="shared" si="37"/>
        <v>1.2603591160220995</v>
      </c>
      <c r="L44" s="149">
        <f t="shared" si="37"/>
        <v>1.202423783374361</v>
      </c>
      <c r="M44" s="149">
        <f t="shared" si="37"/>
        <v>0.94032213015547905</v>
      </c>
      <c r="N44" s="149">
        <f t="shared" si="37"/>
        <v>1.0904361744697879</v>
      </c>
      <c r="O44" s="149">
        <f t="shared" si="37"/>
        <v>1.0894642399384771</v>
      </c>
      <c r="P44" s="149">
        <f t="shared" si="37"/>
        <v>1.1939368770764121</v>
      </c>
      <c r="Q44" s="146"/>
    </row>
    <row r="45" spans="1:17" x14ac:dyDescent="0.35">
      <c r="A45" s="6" t="s">
        <v>170</v>
      </c>
      <c r="B45" s="85">
        <v>240.3</v>
      </c>
      <c r="C45" s="85">
        <v>281.5</v>
      </c>
      <c r="D45" s="85">
        <v>208.4</v>
      </c>
      <c r="E45" s="85">
        <v>258</v>
      </c>
      <c r="F45" s="85">
        <v>250.5</v>
      </c>
      <c r="G45" s="85">
        <v>229.2</v>
      </c>
      <c r="H45" s="85">
        <v>184.6</v>
      </c>
      <c r="I45" s="35"/>
      <c r="J45" s="85">
        <v>148.9</v>
      </c>
      <c r="K45" s="85">
        <v>312.3</v>
      </c>
      <c r="L45" s="85">
        <v>235.1</v>
      </c>
      <c r="M45" s="85">
        <v>200</v>
      </c>
      <c r="N45" s="85">
        <v>115.9</v>
      </c>
      <c r="O45" s="85">
        <v>158</v>
      </c>
      <c r="P45" s="85">
        <v>163.08000000000001</v>
      </c>
      <c r="Q45" s="146">
        <f>SUM(J45:P45)</f>
        <v>1333.28</v>
      </c>
    </row>
    <row r="46" spans="1:17" x14ac:dyDescent="0.35">
      <c r="A46" s="6" t="s">
        <v>171</v>
      </c>
      <c r="B46" s="85">
        <v>246.24</v>
      </c>
      <c r="C46" s="85">
        <v>228.17</v>
      </c>
      <c r="D46" s="85">
        <v>267.77999999999997</v>
      </c>
      <c r="E46" s="85">
        <v>209.01</v>
      </c>
      <c r="F46" s="85">
        <v>128.78</v>
      </c>
      <c r="G46" s="85">
        <v>184.99</v>
      </c>
      <c r="H46" s="85">
        <v>219.56</v>
      </c>
      <c r="I46" s="35">
        <f>SUM(B46:H46)</f>
        <v>1484.53</v>
      </c>
      <c r="J46" s="85">
        <v>215.58</v>
      </c>
      <c r="K46" s="85">
        <v>187.46</v>
      </c>
      <c r="L46" s="85">
        <v>153.38999999999999</v>
      </c>
      <c r="M46" s="85">
        <v>200.8</v>
      </c>
      <c r="N46" s="85">
        <v>188.53</v>
      </c>
      <c r="O46" s="85">
        <v>232.38</v>
      </c>
      <c r="P46" s="85">
        <v>180.84</v>
      </c>
      <c r="Q46" s="146">
        <f>SUM(J46:P46)</f>
        <v>1358.9799999999998</v>
      </c>
    </row>
    <row r="47" spans="1:17" x14ac:dyDescent="0.35">
      <c r="A47" s="6" t="s">
        <v>152</v>
      </c>
      <c r="B47" s="6">
        <f t="shared" ref="B47:H47" si="38">SUM(B45:B46)</f>
        <v>486.54</v>
      </c>
      <c r="C47" s="6">
        <f t="shared" si="38"/>
        <v>509.66999999999996</v>
      </c>
      <c r="D47" s="6">
        <f t="shared" si="38"/>
        <v>476.17999999999995</v>
      </c>
      <c r="E47" s="6">
        <f t="shared" si="38"/>
        <v>467.01</v>
      </c>
      <c r="F47" s="6">
        <f t="shared" si="38"/>
        <v>379.28</v>
      </c>
      <c r="G47" s="6">
        <f t="shared" si="38"/>
        <v>414.19</v>
      </c>
      <c r="H47" s="6">
        <f t="shared" si="38"/>
        <v>404.15999999999997</v>
      </c>
      <c r="I47" s="35">
        <f>SUM(B47:H47)</f>
        <v>3137.0299999999997</v>
      </c>
      <c r="J47" s="6">
        <f>J46+J45</f>
        <v>364.48</v>
      </c>
      <c r="K47" s="6">
        <f t="shared" ref="K47:P47" si="39">K46+K45</f>
        <v>499.76</v>
      </c>
      <c r="L47" s="6">
        <f t="shared" si="39"/>
        <v>388.49</v>
      </c>
      <c r="M47" s="6">
        <f t="shared" si="39"/>
        <v>400.8</v>
      </c>
      <c r="N47" s="6">
        <f t="shared" si="39"/>
        <v>304.43</v>
      </c>
      <c r="O47" s="6">
        <f t="shared" si="39"/>
        <v>390.38</v>
      </c>
      <c r="P47" s="6">
        <f t="shared" si="39"/>
        <v>343.92</v>
      </c>
      <c r="Q47" s="146">
        <f>SUM(J47:P47)</f>
        <v>2692.26</v>
      </c>
    </row>
    <row r="48" spans="1:17" x14ac:dyDescent="0.35">
      <c r="A48" s="6" t="s">
        <v>154</v>
      </c>
      <c r="B48" s="152">
        <f t="shared" ref="B48:I48" si="40">B46/B47</f>
        <v>0.50610432852386233</v>
      </c>
      <c r="C48" s="152">
        <f t="shared" si="40"/>
        <v>0.4476818333431436</v>
      </c>
      <c r="D48" s="152">
        <f t="shared" si="40"/>
        <v>0.56235037170817759</v>
      </c>
      <c r="E48" s="152">
        <f t="shared" si="40"/>
        <v>0.44754930301278345</v>
      </c>
      <c r="F48" s="152">
        <f t="shared" si="40"/>
        <v>0.33953807213668008</v>
      </c>
      <c r="G48" s="152">
        <f t="shared" si="40"/>
        <v>0.44663077331659384</v>
      </c>
      <c r="H48" s="152">
        <f t="shared" si="40"/>
        <v>0.54325019794140939</v>
      </c>
      <c r="I48" s="152">
        <f t="shared" si="40"/>
        <v>0.47322786202235878</v>
      </c>
      <c r="J48" s="147">
        <f t="shared" ref="J48:P48" si="41">J46/K47*100</f>
        <v>43.136705618696979</v>
      </c>
      <c r="K48" s="147">
        <f t="shared" si="41"/>
        <v>48.253494298437545</v>
      </c>
      <c r="L48" s="147">
        <f t="shared" si="41"/>
        <v>38.270958083832326</v>
      </c>
      <c r="M48" s="147">
        <f t="shared" si="41"/>
        <v>65.959333837006866</v>
      </c>
      <c r="N48" s="147">
        <f t="shared" si="41"/>
        <v>48.293969977970185</v>
      </c>
      <c r="O48" s="147">
        <f t="shared" si="41"/>
        <v>67.568039078855548</v>
      </c>
      <c r="P48" s="147">
        <f t="shared" si="41"/>
        <v>6.7170332731608386</v>
      </c>
      <c r="Q48" s="153">
        <f>Q46/Q47*100</f>
        <v>50.477294169210985</v>
      </c>
    </row>
    <row r="49" spans="1:17" x14ac:dyDescent="0.35">
      <c r="A49" s="6" t="s">
        <v>153</v>
      </c>
      <c r="B49" s="85">
        <v>715</v>
      </c>
      <c r="C49" s="85">
        <v>814</v>
      </c>
      <c r="D49" s="85">
        <v>730</v>
      </c>
      <c r="E49" s="85">
        <v>738</v>
      </c>
      <c r="F49" s="85">
        <v>129</v>
      </c>
      <c r="G49" s="85">
        <v>657</v>
      </c>
      <c r="H49" s="85">
        <v>646</v>
      </c>
      <c r="I49" s="35"/>
      <c r="J49" s="85">
        <v>570</v>
      </c>
      <c r="K49" s="85">
        <v>802</v>
      </c>
      <c r="L49" s="85">
        <v>606</v>
      </c>
      <c r="M49" s="85">
        <v>627</v>
      </c>
      <c r="N49" s="85">
        <v>565</v>
      </c>
      <c r="O49" s="85">
        <v>618</v>
      </c>
      <c r="P49" s="85">
        <v>535</v>
      </c>
      <c r="Q49" s="146"/>
    </row>
    <row r="50" spans="1:17" x14ac:dyDescent="0.35">
      <c r="A50" s="43" t="s">
        <v>155</v>
      </c>
      <c r="B50" s="149">
        <f t="shared" ref="B50:H50" si="42">B49/B47</f>
        <v>1.4695605705594605</v>
      </c>
      <c r="C50" s="149">
        <f t="shared" si="42"/>
        <v>1.597111856691585</v>
      </c>
      <c r="D50" s="149">
        <f t="shared" si="42"/>
        <v>1.5330337267419885</v>
      </c>
      <c r="E50" s="149">
        <f t="shared" si="42"/>
        <v>1.5802659471959914</v>
      </c>
      <c r="F50" s="149">
        <f t="shared" si="42"/>
        <v>0.34011811854039237</v>
      </c>
      <c r="G50" s="149">
        <f t="shared" si="42"/>
        <v>1.5862285424563607</v>
      </c>
      <c r="H50" s="149">
        <f t="shared" si="42"/>
        <v>1.5983768804433889</v>
      </c>
      <c r="I50" s="35"/>
      <c r="J50" s="149">
        <f t="shared" ref="J50:P50" si="43">J49/J47</f>
        <v>1.5638718173836699</v>
      </c>
      <c r="K50" s="149">
        <f t="shared" si="43"/>
        <v>1.6047702897390748</v>
      </c>
      <c r="L50" s="149">
        <f t="shared" si="43"/>
        <v>1.5598857113439213</v>
      </c>
      <c r="M50" s="149">
        <f t="shared" si="43"/>
        <v>1.5643712574850299</v>
      </c>
      <c r="N50" s="149">
        <f t="shared" si="43"/>
        <v>1.8559274710113982</v>
      </c>
      <c r="O50" s="149">
        <f t="shared" si="43"/>
        <v>1.5830729033249655</v>
      </c>
      <c r="P50" s="149">
        <f t="shared" si="43"/>
        <v>1.5555943242614561</v>
      </c>
      <c r="Q50" s="146"/>
    </row>
    <row r="51" spans="1:17" x14ac:dyDescent="0.35">
      <c r="A51" s="6" t="s">
        <v>173</v>
      </c>
      <c r="B51" s="104">
        <v>42.56</v>
      </c>
      <c r="C51" s="6">
        <v>32.35</v>
      </c>
      <c r="D51" s="6">
        <v>33.450000000000003</v>
      </c>
      <c r="E51" s="6">
        <v>31.35</v>
      </c>
      <c r="F51" s="6">
        <v>30.69</v>
      </c>
      <c r="G51" s="6">
        <v>33.03</v>
      </c>
      <c r="H51" s="36">
        <v>31.47</v>
      </c>
      <c r="I51" s="35"/>
      <c r="J51" s="36">
        <v>28.52</v>
      </c>
      <c r="K51" s="36"/>
      <c r="L51" s="36"/>
      <c r="M51" s="103"/>
      <c r="N51" s="6"/>
      <c r="O51" s="6"/>
      <c r="P51" s="36">
        <v>33.840000000000003</v>
      </c>
      <c r="Q51" s="146">
        <f>SUM(J51:P51)</f>
        <v>62.36</v>
      </c>
    </row>
    <row r="52" spans="1:17" x14ac:dyDescent="0.35">
      <c r="A52" s="6" t="s">
        <v>172</v>
      </c>
      <c r="B52" s="6">
        <v>37.53</v>
      </c>
      <c r="C52" s="6">
        <v>34.44</v>
      </c>
      <c r="D52" s="6">
        <v>40.130000000000003</v>
      </c>
      <c r="E52" s="6">
        <v>32.85</v>
      </c>
      <c r="F52" s="6">
        <v>31.15</v>
      </c>
      <c r="G52" s="6">
        <v>32.83</v>
      </c>
      <c r="H52" s="36">
        <v>31.46</v>
      </c>
      <c r="I52" s="35">
        <f>SUM(B52:H52)</f>
        <v>240.39000000000001</v>
      </c>
      <c r="J52" s="36">
        <v>22.46</v>
      </c>
      <c r="M52" s="6"/>
      <c r="N52" s="6"/>
      <c r="O52" s="36"/>
      <c r="P52" s="33">
        <v>38.51</v>
      </c>
      <c r="Q52" s="146">
        <f>SUM(J52:P52)</f>
        <v>60.97</v>
      </c>
    </row>
    <row r="53" spans="1:17" x14ac:dyDescent="0.35">
      <c r="A53" s="6" t="s">
        <v>152</v>
      </c>
      <c r="B53" s="6">
        <f>B52+B51</f>
        <v>80.09</v>
      </c>
      <c r="C53" s="6">
        <f t="shared" ref="C53:H53" si="44">C52+C51</f>
        <v>66.789999999999992</v>
      </c>
      <c r="D53" s="6">
        <f t="shared" si="44"/>
        <v>73.580000000000013</v>
      </c>
      <c r="E53" s="6">
        <f t="shared" si="44"/>
        <v>64.2</v>
      </c>
      <c r="F53" s="6">
        <f t="shared" si="44"/>
        <v>61.84</v>
      </c>
      <c r="G53" s="6">
        <f t="shared" si="44"/>
        <v>65.86</v>
      </c>
      <c r="H53" s="6">
        <f t="shared" si="44"/>
        <v>62.93</v>
      </c>
      <c r="I53" s="35">
        <f>SUM(B53:H53)</f>
        <v>475.29</v>
      </c>
      <c r="J53" s="6">
        <f>J52+J51</f>
        <v>50.980000000000004</v>
      </c>
      <c r="K53" s="6">
        <f t="shared" ref="K53:P53" si="45">K52+K51</f>
        <v>0</v>
      </c>
      <c r="L53" s="6">
        <f t="shared" si="45"/>
        <v>0</v>
      </c>
      <c r="M53" s="6">
        <f t="shared" si="45"/>
        <v>0</v>
      </c>
      <c r="N53" s="6">
        <f t="shared" si="45"/>
        <v>0</v>
      </c>
      <c r="O53" s="6">
        <f t="shared" si="45"/>
        <v>0</v>
      </c>
      <c r="P53" s="6">
        <f t="shared" si="45"/>
        <v>72.349999999999994</v>
      </c>
      <c r="Q53" s="146">
        <f>SUM(J53:P53)</f>
        <v>123.33</v>
      </c>
    </row>
    <row r="54" spans="1:17" x14ac:dyDescent="0.35">
      <c r="A54" s="6" t="s">
        <v>154</v>
      </c>
      <c r="B54" s="147">
        <f t="shared" ref="B54:I54" si="46">B52/B53*100</f>
        <v>46.859782744412534</v>
      </c>
      <c r="C54" s="147">
        <f t="shared" si="46"/>
        <v>51.564605479862259</v>
      </c>
      <c r="D54" s="147">
        <f t="shared" si="46"/>
        <v>54.539276977439513</v>
      </c>
      <c r="E54" s="147">
        <f t="shared" si="46"/>
        <v>51.168224299065422</v>
      </c>
      <c r="F54" s="147">
        <f t="shared" si="46"/>
        <v>50.371927554980587</v>
      </c>
      <c r="G54" s="147">
        <f t="shared" si="46"/>
        <v>49.848162769511084</v>
      </c>
      <c r="H54" s="147">
        <f t="shared" si="46"/>
        <v>49.992054663912285</v>
      </c>
      <c r="I54" s="147">
        <f t="shared" si="46"/>
        <v>50.577542132171935</v>
      </c>
      <c r="J54" s="147" t="e">
        <f>J53/K53*100</f>
        <v>#DIV/0!</v>
      </c>
      <c r="K54" s="147" t="e">
        <f>K53/L53*100</f>
        <v>#DIV/0!</v>
      </c>
      <c r="L54" s="147" t="e">
        <f>L53/M53*100</f>
        <v>#DIV/0!</v>
      </c>
      <c r="M54" s="147" t="e">
        <f>M52/N53*100</f>
        <v>#DIV/0!</v>
      </c>
      <c r="N54" s="147" t="e">
        <f>N52/O53*100</f>
        <v>#DIV/0!</v>
      </c>
      <c r="O54" s="147">
        <f>O52/P53*100</f>
        <v>0</v>
      </c>
      <c r="P54" s="147">
        <f>P52/Q53*100</f>
        <v>31.225168247790482</v>
      </c>
      <c r="Q54" s="153">
        <f>Q52/Q53*100</f>
        <v>49.436471255979889</v>
      </c>
    </row>
    <row r="55" spans="1:17" x14ac:dyDescent="0.35">
      <c r="A55" s="6" t="s">
        <v>153</v>
      </c>
      <c r="B55" s="85">
        <v>467</v>
      </c>
      <c r="C55" s="85">
        <v>369</v>
      </c>
      <c r="D55" s="85">
        <v>392</v>
      </c>
      <c r="E55" s="85">
        <v>359</v>
      </c>
      <c r="F55" s="85">
        <v>353</v>
      </c>
      <c r="G55" s="85">
        <v>373</v>
      </c>
      <c r="H55" s="85">
        <v>377</v>
      </c>
      <c r="I55" s="35"/>
      <c r="J55" s="85">
        <v>107</v>
      </c>
      <c r="K55" s="85"/>
      <c r="L55" s="85"/>
      <c r="M55" s="85"/>
      <c r="N55" s="85"/>
      <c r="O55" s="85"/>
      <c r="P55" s="85">
        <v>399</v>
      </c>
      <c r="Q55" s="146"/>
    </row>
    <row r="56" spans="1:17" x14ac:dyDescent="0.35">
      <c r="A56" s="43" t="s">
        <v>155</v>
      </c>
      <c r="B56" s="149">
        <f t="shared" ref="B56:H56" si="47">B55/B53</f>
        <v>5.8309401922836805</v>
      </c>
      <c r="C56" s="149">
        <f t="shared" si="47"/>
        <v>5.5247791585566706</v>
      </c>
      <c r="D56" s="149">
        <f t="shared" si="47"/>
        <v>5.3275346561565637</v>
      </c>
      <c r="E56" s="149">
        <f t="shared" si="47"/>
        <v>5.5919003115264792</v>
      </c>
      <c r="F56" s="149">
        <f t="shared" si="47"/>
        <v>5.7082794307891334</v>
      </c>
      <c r="G56" s="149">
        <f t="shared" si="47"/>
        <v>5.6635286972365622</v>
      </c>
      <c r="H56" s="149">
        <f t="shared" si="47"/>
        <v>5.9907834101382491</v>
      </c>
      <c r="I56" s="35"/>
      <c r="J56" s="149">
        <f t="shared" ref="J56:P56" si="48">J55/J53</f>
        <v>2.098862298940761</v>
      </c>
      <c r="K56" s="149" t="e">
        <f t="shared" si="48"/>
        <v>#DIV/0!</v>
      </c>
      <c r="L56" s="149" t="e">
        <f t="shared" si="48"/>
        <v>#DIV/0!</v>
      </c>
      <c r="M56" s="149" t="e">
        <f t="shared" si="48"/>
        <v>#DIV/0!</v>
      </c>
      <c r="N56" s="149" t="e">
        <f t="shared" si="48"/>
        <v>#DIV/0!</v>
      </c>
      <c r="O56" s="149" t="e">
        <f t="shared" si="48"/>
        <v>#DIV/0!</v>
      </c>
      <c r="P56" s="149">
        <f t="shared" si="48"/>
        <v>5.5148583275742924</v>
      </c>
      <c r="Q56" s="146"/>
    </row>
    <row r="57" spans="1:17" x14ac:dyDescent="0.35">
      <c r="A57" s="6" t="s">
        <v>176</v>
      </c>
      <c r="B57" s="6">
        <v>277.20999999999998</v>
      </c>
      <c r="C57" s="6">
        <v>225.85</v>
      </c>
      <c r="D57" s="6">
        <v>243.1</v>
      </c>
      <c r="E57" s="6">
        <v>230.92</v>
      </c>
      <c r="F57" s="6">
        <v>218.96</v>
      </c>
      <c r="G57" s="6">
        <v>234.89</v>
      </c>
      <c r="H57" s="6">
        <v>225.88</v>
      </c>
      <c r="I57" s="150"/>
      <c r="J57" s="6">
        <v>689</v>
      </c>
      <c r="K57" s="6"/>
      <c r="L57" s="6"/>
      <c r="M57" s="6"/>
      <c r="N57" s="6"/>
      <c r="O57" s="6"/>
      <c r="P57" s="6"/>
      <c r="Q57" s="151">
        <f>SUM(J57:P57)</f>
        <v>689</v>
      </c>
    </row>
    <row r="58" spans="1:17" x14ac:dyDescent="0.35">
      <c r="A58" s="6" t="s">
        <v>177</v>
      </c>
      <c r="B58" s="6">
        <v>85.82</v>
      </c>
      <c r="C58" s="6">
        <v>102.67</v>
      </c>
      <c r="D58" s="6">
        <v>114.15</v>
      </c>
      <c r="E58" s="6">
        <v>91.76</v>
      </c>
      <c r="F58" s="6">
        <v>96.46</v>
      </c>
      <c r="G58" s="6">
        <v>96.63</v>
      </c>
      <c r="H58" s="6">
        <v>103.68</v>
      </c>
      <c r="I58" s="150">
        <f>SUM(B58:H58)</f>
        <v>691.17000000000007</v>
      </c>
      <c r="J58" s="6">
        <v>73.64</v>
      </c>
      <c r="K58" s="6"/>
      <c r="L58" s="6"/>
      <c r="M58" s="6"/>
      <c r="N58" s="6"/>
      <c r="O58" s="6"/>
      <c r="P58" s="6"/>
      <c r="Q58" s="151">
        <f>SUM(J58:P58)</f>
        <v>73.64</v>
      </c>
    </row>
    <row r="59" spans="1:17" x14ac:dyDescent="0.35">
      <c r="A59" s="6" t="s">
        <v>152</v>
      </c>
      <c r="B59" s="6">
        <f>B58+B57</f>
        <v>363.03</v>
      </c>
      <c r="C59" s="6">
        <f t="shared" ref="C59:H59" si="49">C58+C57</f>
        <v>328.52</v>
      </c>
      <c r="D59" s="6">
        <f t="shared" si="49"/>
        <v>357.25</v>
      </c>
      <c r="E59" s="6">
        <f t="shared" si="49"/>
        <v>322.68</v>
      </c>
      <c r="F59" s="6">
        <f t="shared" si="49"/>
        <v>315.42</v>
      </c>
      <c r="G59" s="6">
        <f t="shared" si="49"/>
        <v>331.52</v>
      </c>
      <c r="H59" s="6">
        <f t="shared" si="49"/>
        <v>329.56</v>
      </c>
      <c r="I59" s="150">
        <f>SUM(B59:H59)</f>
        <v>2347.98</v>
      </c>
      <c r="J59" s="6">
        <f>J58+J57</f>
        <v>762.64</v>
      </c>
      <c r="K59" s="6">
        <f t="shared" ref="K59:P59" si="50">K58+K57</f>
        <v>0</v>
      </c>
      <c r="L59" s="6">
        <f t="shared" si="50"/>
        <v>0</v>
      </c>
      <c r="M59" s="6">
        <f t="shared" si="50"/>
        <v>0</v>
      </c>
      <c r="N59" s="6">
        <f t="shared" si="50"/>
        <v>0</v>
      </c>
      <c r="O59" s="6">
        <f t="shared" si="50"/>
        <v>0</v>
      </c>
      <c r="P59" s="6">
        <f t="shared" si="50"/>
        <v>0</v>
      </c>
      <c r="Q59" s="151">
        <f>SUM(J59:P59)</f>
        <v>762.64</v>
      </c>
    </row>
    <row r="60" spans="1:17" x14ac:dyDescent="0.35">
      <c r="A60" s="6" t="s">
        <v>154</v>
      </c>
      <c r="B60" s="147">
        <f t="shared" ref="B60:I60" si="51">B58/B59*100</f>
        <v>23.639919565876099</v>
      </c>
      <c r="C60" s="147">
        <f t="shared" si="51"/>
        <v>31.252282966029465</v>
      </c>
      <c r="D60" s="147">
        <f t="shared" si="51"/>
        <v>31.952414275717288</v>
      </c>
      <c r="E60" s="147">
        <f t="shared" si="51"/>
        <v>28.436841452832528</v>
      </c>
      <c r="F60" s="147">
        <f t="shared" si="51"/>
        <v>30.581446959609405</v>
      </c>
      <c r="G60" s="147">
        <f t="shared" si="51"/>
        <v>29.147562741312743</v>
      </c>
      <c r="H60" s="147">
        <f t="shared" si="51"/>
        <v>31.460128656390339</v>
      </c>
      <c r="I60" s="147">
        <f t="shared" si="51"/>
        <v>29.436792476937622</v>
      </c>
      <c r="J60" s="147">
        <f>J58/J59*100</f>
        <v>9.6559320255953018</v>
      </c>
      <c r="K60" s="147" t="e">
        <f t="shared" ref="K60:Q60" si="52">K58/K59*100</f>
        <v>#DIV/0!</v>
      </c>
      <c r="L60" s="147" t="e">
        <f t="shared" si="52"/>
        <v>#DIV/0!</v>
      </c>
      <c r="M60" s="147" t="e">
        <f t="shared" si="52"/>
        <v>#DIV/0!</v>
      </c>
      <c r="N60" s="147" t="e">
        <f t="shared" si="52"/>
        <v>#DIV/0!</v>
      </c>
      <c r="O60" s="147" t="e">
        <f t="shared" si="52"/>
        <v>#DIV/0!</v>
      </c>
      <c r="P60" s="147" t="e">
        <f t="shared" si="52"/>
        <v>#DIV/0!</v>
      </c>
      <c r="Q60" s="153">
        <f t="shared" si="52"/>
        <v>9.6559320255953018</v>
      </c>
    </row>
    <row r="61" spans="1:17" x14ac:dyDescent="0.35">
      <c r="A61" s="6" t="s">
        <v>153</v>
      </c>
      <c r="B61" s="85">
        <v>956</v>
      </c>
      <c r="C61" s="85">
        <v>790</v>
      </c>
      <c r="D61" s="85">
        <v>824</v>
      </c>
      <c r="E61" s="85">
        <v>737</v>
      </c>
      <c r="F61" s="85">
        <v>742</v>
      </c>
      <c r="G61" s="85">
        <v>782</v>
      </c>
      <c r="H61" s="85">
        <v>800</v>
      </c>
      <c r="I61" s="35"/>
      <c r="J61" s="85">
        <v>589</v>
      </c>
      <c r="K61" s="85"/>
      <c r="L61" s="85"/>
      <c r="M61" s="85"/>
      <c r="N61" s="85"/>
      <c r="O61" s="85"/>
      <c r="P61" s="85"/>
      <c r="Q61" s="146"/>
    </row>
    <row r="62" spans="1:17" x14ac:dyDescent="0.35">
      <c r="A62" s="43" t="s">
        <v>155</v>
      </c>
      <c r="B62" s="149">
        <f>B61/B59</f>
        <v>2.6333911797923037</v>
      </c>
      <c r="C62" s="149">
        <f>C61/C59</f>
        <v>2.4047242177036408</v>
      </c>
      <c r="D62" s="149">
        <v>29.21</v>
      </c>
      <c r="E62" s="149">
        <f>E61/E59</f>
        <v>2.2839965290690465</v>
      </c>
      <c r="F62" s="149">
        <v>238.82</v>
      </c>
      <c r="G62" s="149">
        <f>G61/G59</f>
        <v>2.3588320463320462</v>
      </c>
      <c r="H62" s="149">
        <f>H61/H59</f>
        <v>2.4274790629930818</v>
      </c>
      <c r="I62" s="35"/>
      <c r="J62" s="149">
        <f t="shared" ref="J62:P62" si="53">J61/J59</f>
        <v>0.77231721388859753</v>
      </c>
      <c r="K62" s="149" t="e">
        <f t="shared" si="53"/>
        <v>#DIV/0!</v>
      </c>
      <c r="L62" s="149" t="e">
        <f t="shared" si="53"/>
        <v>#DIV/0!</v>
      </c>
      <c r="M62" s="149" t="e">
        <f t="shared" si="53"/>
        <v>#DIV/0!</v>
      </c>
      <c r="N62" s="149" t="e">
        <f t="shared" si="53"/>
        <v>#DIV/0!</v>
      </c>
      <c r="O62" s="149" t="e">
        <f t="shared" si="53"/>
        <v>#DIV/0!</v>
      </c>
      <c r="P62" s="149" t="e">
        <f t="shared" si="53"/>
        <v>#DIV/0!</v>
      </c>
      <c r="Q62" s="146"/>
    </row>
    <row r="63" spans="1:17" x14ac:dyDescent="0.35">
      <c r="A63" s="6" t="s">
        <v>174</v>
      </c>
      <c r="B63" s="6">
        <v>37.93</v>
      </c>
      <c r="C63" s="79">
        <v>24.97</v>
      </c>
      <c r="D63" s="79">
        <v>22.12</v>
      </c>
      <c r="E63" s="79">
        <v>24.97</v>
      </c>
      <c r="F63" s="79">
        <v>25.34</v>
      </c>
      <c r="G63" s="79">
        <v>27.6</v>
      </c>
      <c r="H63" s="79">
        <v>27.71</v>
      </c>
      <c r="I63" s="35"/>
      <c r="J63" s="85">
        <v>26.58</v>
      </c>
      <c r="K63" s="85">
        <v>27.07</v>
      </c>
      <c r="L63" s="85"/>
      <c r="M63" s="85"/>
      <c r="N63" s="85"/>
      <c r="O63" s="85"/>
      <c r="P63" s="85">
        <v>24.33</v>
      </c>
      <c r="Q63" s="146">
        <f>SUM(J63:P63)</f>
        <v>77.97999999999999</v>
      </c>
    </row>
    <row r="64" spans="1:17" x14ac:dyDescent="0.35">
      <c r="A64" s="6" t="s">
        <v>175</v>
      </c>
      <c r="B64" s="6">
        <v>0.6</v>
      </c>
      <c r="C64" s="79">
        <v>0.5</v>
      </c>
      <c r="D64" s="79">
        <v>0.55000000000000004</v>
      </c>
      <c r="E64" s="85">
        <v>0.51</v>
      </c>
      <c r="F64" s="85">
        <v>0.52</v>
      </c>
      <c r="G64" s="85">
        <v>0.52</v>
      </c>
      <c r="H64" s="85">
        <v>0.51</v>
      </c>
      <c r="I64" s="35">
        <f>SUM(B64:H64)</f>
        <v>3.71</v>
      </c>
      <c r="J64" s="85">
        <v>0.51</v>
      </c>
      <c r="K64" s="85">
        <v>0.09</v>
      </c>
      <c r="L64" s="85"/>
      <c r="M64" s="85"/>
      <c r="N64" s="85"/>
      <c r="O64" s="85"/>
      <c r="P64" s="85">
        <v>0.52</v>
      </c>
      <c r="Q64" s="146">
        <f>SUM(J64:P64)</f>
        <v>1.1200000000000001</v>
      </c>
    </row>
    <row r="65" spans="1:17" x14ac:dyDescent="0.35">
      <c r="A65" s="6" t="s">
        <v>152</v>
      </c>
      <c r="B65" s="6">
        <f>-B64+B63</f>
        <v>37.33</v>
      </c>
      <c r="C65" s="6">
        <f t="shared" ref="C65:H65" si="54">-C64+C63</f>
        <v>24.47</v>
      </c>
      <c r="D65" s="6">
        <f t="shared" si="54"/>
        <v>21.57</v>
      </c>
      <c r="E65" s="6">
        <f t="shared" si="54"/>
        <v>24.459999999999997</v>
      </c>
      <c r="F65" s="6">
        <f t="shared" si="54"/>
        <v>24.82</v>
      </c>
      <c r="G65" s="6">
        <f t="shared" si="54"/>
        <v>27.080000000000002</v>
      </c>
      <c r="H65" s="6">
        <f t="shared" si="54"/>
        <v>27.2</v>
      </c>
      <c r="I65" s="35">
        <f>SUM(B65:H65)</f>
        <v>186.93</v>
      </c>
      <c r="J65" s="6">
        <f>J64+J63</f>
        <v>27.09</v>
      </c>
      <c r="K65" s="6">
        <f t="shared" ref="K65:P65" si="55">K64+K63</f>
        <v>27.16</v>
      </c>
      <c r="L65" s="6">
        <f t="shared" si="55"/>
        <v>0</v>
      </c>
      <c r="M65" s="6">
        <f t="shared" si="55"/>
        <v>0</v>
      </c>
      <c r="N65" s="6">
        <f t="shared" si="55"/>
        <v>0</v>
      </c>
      <c r="O65" s="6">
        <f t="shared" si="55"/>
        <v>0</v>
      </c>
      <c r="P65" s="6">
        <f t="shared" si="55"/>
        <v>24.849999999999998</v>
      </c>
      <c r="Q65" s="146">
        <f>SUM(J65:P65)</f>
        <v>79.099999999999994</v>
      </c>
    </row>
    <row r="66" spans="1:17" x14ac:dyDescent="0.35">
      <c r="A66" s="6" t="s">
        <v>154</v>
      </c>
      <c r="B66" s="147">
        <f t="shared" ref="B66:I66" si="56">B64/B65*100</f>
        <v>1.6072863648540048</v>
      </c>
      <c r="C66" s="147">
        <f t="shared" si="56"/>
        <v>2.0433183489987741</v>
      </c>
      <c r="D66" s="147">
        <f t="shared" si="56"/>
        <v>2.5498377375985166</v>
      </c>
      <c r="E66" s="147">
        <f t="shared" si="56"/>
        <v>2.0850367947669666</v>
      </c>
      <c r="F66" s="147">
        <f t="shared" si="56"/>
        <v>2.0950846091861401</v>
      </c>
      <c r="G66" s="147">
        <f t="shared" si="56"/>
        <v>1.9202363367799113</v>
      </c>
      <c r="H66" s="147">
        <f t="shared" si="56"/>
        <v>1.875</v>
      </c>
      <c r="I66" s="147">
        <f t="shared" si="56"/>
        <v>1.984700155138287</v>
      </c>
      <c r="J66" s="147">
        <f t="shared" ref="J66:P66" si="57">J64/K65*100</f>
        <v>1.8777614138438881</v>
      </c>
      <c r="K66" s="147" t="e">
        <f t="shared" si="57"/>
        <v>#DIV/0!</v>
      </c>
      <c r="L66" s="147" t="e">
        <f t="shared" si="57"/>
        <v>#DIV/0!</v>
      </c>
      <c r="M66" s="147" t="e">
        <f t="shared" si="57"/>
        <v>#DIV/0!</v>
      </c>
      <c r="N66" s="147" t="e">
        <f t="shared" si="57"/>
        <v>#DIV/0!</v>
      </c>
      <c r="O66" s="147">
        <f t="shared" si="57"/>
        <v>0</v>
      </c>
      <c r="P66" s="147">
        <f t="shared" si="57"/>
        <v>0.65739570164348937</v>
      </c>
      <c r="Q66" s="153">
        <f>Q64/Q65*100</f>
        <v>1.4159292035398232</v>
      </c>
    </row>
    <row r="67" spans="1:17" x14ac:dyDescent="0.35">
      <c r="A67" s="6" t="s">
        <v>153</v>
      </c>
      <c r="B67" s="85">
        <v>148</v>
      </c>
      <c r="C67" s="85">
        <v>129</v>
      </c>
      <c r="D67" s="85">
        <v>124</v>
      </c>
      <c r="E67" s="85">
        <v>120</v>
      </c>
      <c r="F67" s="85">
        <v>121</v>
      </c>
      <c r="G67" s="85">
        <v>132</v>
      </c>
      <c r="H67" s="85">
        <v>129</v>
      </c>
      <c r="I67" s="35"/>
      <c r="J67" s="85">
        <v>107</v>
      </c>
      <c r="K67" s="85">
        <v>129</v>
      </c>
      <c r="L67" s="85"/>
      <c r="M67" s="85"/>
      <c r="N67" s="85"/>
      <c r="O67" s="85"/>
      <c r="P67" s="85">
        <v>130</v>
      </c>
      <c r="Q67" s="146"/>
    </row>
    <row r="68" spans="1:17" x14ac:dyDescent="0.35">
      <c r="A68" s="43" t="s">
        <v>155</v>
      </c>
      <c r="B68" s="149">
        <f>B67/B65</f>
        <v>3.9646396999732119</v>
      </c>
      <c r="C68" s="149">
        <f>C67/C65</f>
        <v>5.2717613404168375</v>
      </c>
      <c r="D68" s="149">
        <f>D67/D65</f>
        <v>5.7487250811312007</v>
      </c>
      <c r="E68" s="149">
        <f>E67/E65</f>
        <v>4.9059689288634507</v>
      </c>
      <c r="F68" s="149">
        <v>0</v>
      </c>
      <c r="G68" s="149">
        <f>G67/G65</f>
        <v>4.8744460856720826</v>
      </c>
      <c r="H68" s="149">
        <f>H67/H65</f>
        <v>4.7426470588235299</v>
      </c>
      <c r="I68" s="35"/>
      <c r="J68" s="149">
        <f t="shared" ref="J68:P68" si="58">J67/J65</f>
        <v>3.9497969730527869</v>
      </c>
      <c r="K68" s="149">
        <f t="shared" si="58"/>
        <v>4.7496318114874816</v>
      </c>
      <c r="L68" s="149" t="e">
        <f t="shared" si="58"/>
        <v>#DIV/0!</v>
      </c>
      <c r="M68" s="149" t="e">
        <f t="shared" si="58"/>
        <v>#DIV/0!</v>
      </c>
      <c r="N68" s="149" t="e">
        <f t="shared" si="58"/>
        <v>#DIV/0!</v>
      </c>
      <c r="O68" s="149" t="e">
        <f t="shared" si="58"/>
        <v>#DIV/0!</v>
      </c>
      <c r="P68" s="149">
        <f t="shared" si="58"/>
        <v>5.2313883299798798</v>
      </c>
      <c r="Q68" s="146"/>
    </row>
    <row r="69" spans="1:17" x14ac:dyDescent="0.35">
      <c r="F69">
        <v>21</v>
      </c>
    </row>
    <row r="70" spans="1:17" x14ac:dyDescent="0.35">
      <c r="C70" s="155"/>
      <c r="D70" s="156" t="s">
        <v>178</v>
      </c>
      <c r="E70" s="156" t="s">
        <v>179</v>
      </c>
      <c r="F70" s="156" t="s">
        <v>180</v>
      </c>
      <c r="G70" s="156" t="s">
        <v>181</v>
      </c>
      <c r="H70" s="156" t="s">
        <v>182</v>
      </c>
      <c r="I70" s="156" t="s">
        <v>183</v>
      </c>
      <c r="J70" s="156" t="s">
        <v>184</v>
      </c>
      <c r="K70" s="156" t="s">
        <v>185</v>
      </c>
      <c r="L70" s="156" t="s">
        <v>186</v>
      </c>
      <c r="M70" s="156" t="s">
        <v>187</v>
      </c>
      <c r="N70" s="156" t="s">
        <v>188</v>
      </c>
    </row>
    <row r="71" spans="1:17" x14ac:dyDescent="0.35">
      <c r="C71" s="157" t="s">
        <v>189</v>
      </c>
      <c r="D71" s="158">
        <f>Q3</f>
        <v>2217.5</v>
      </c>
      <c r="E71" s="158">
        <v>0</v>
      </c>
      <c r="F71" s="159">
        <v>0</v>
      </c>
      <c r="G71" s="159">
        <v>0</v>
      </c>
      <c r="H71" s="159">
        <f>Q27</f>
        <v>0</v>
      </c>
      <c r="I71" s="159">
        <f>Q34</f>
        <v>298.21999999999997</v>
      </c>
      <c r="J71" s="159">
        <f>Q40</f>
        <v>355.90000000000003</v>
      </c>
      <c r="K71" s="158">
        <f>Q46</f>
        <v>1358.9799999999998</v>
      </c>
      <c r="L71" s="159">
        <f>Q52</f>
        <v>60.97</v>
      </c>
      <c r="M71" s="159">
        <f>Q57</f>
        <v>689</v>
      </c>
      <c r="N71" s="159">
        <v>0</v>
      </c>
    </row>
    <row r="72" spans="1:17" x14ac:dyDescent="0.35">
      <c r="C72" s="157" t="s">
        <v>190</v>
      </c>
      <c r="D72" s="160">
        <v>0.36</v>
      </c>
      <c r="E72" s="160">
        <v>0</v>
      </c>
      <c r="F72" s="160">
        <v>0</v>
      </c>
      <c r="G72" s="159">
        <v>0</v>
      </c>
      <c r="H72" s="160">
        <v>0.37</v>
      </c>
      <c r="I72" s="160">
        <v>0.32</v>
      </c>
      <c r="J72" s="160">
        <v>0.55000000000000004</v>
      </c>
      <c r="K72" s="160">
        <v>0.57999999999999996</v>
      </c>
      <c r="L72" s="160">
        <v>0.54</v>
      </c>
      <c r="M72" s="160">
        <v>0.36</v>
      </c>
      <c r="N72" s="159">
        <v>0</v>
      </c>
    </row>
    <row r="74" spans="1:17" x14ac:dyDescent="0.35">
      <c r="A74" s="31" t="s">
        <v>0</v>
      </c>
      <c r="B74" s="83"/>
      <c r="C74" s="83"/>
    </row>
    <row r="75" spans="1:17" x14ac:dyDescent="0.35">
      <c r="A75" s="33" t="s">
        <v>1</v>
      </c>
      <c r="B75" s="34" t="s">
        <v>141</v>
      </c>
      <c r="C75" s="34" t="s">
        <v>142</v>
      </c>
      <c r="D75" s="34" t="s">
        <v>143</v>
      </c>
      <c r="E75" s="34" t="s">
        <v>144</v>
      </c>
      <c r="F75" s="34" t="s">
        <v>145</v>
      </c>
      <c r="G75" s="34" t="s">
        <v>102</v>
      </c>
      <c r="H75" s="34" t="s">
        <v>101</v>
      </c>
      <c r="I75" s="35" t="s">
        <v>150</v>
      </c>
      <c r="J75" s="34" t="s">
        <v>146</v>
      </c>
      <c r="K75" s="34" t="s">
        <v>104</v>
      </c>
      <c r="L75" s="34" t="s">
        <v>147</v>
      </c>
      <c r="M75" s="34" t="s">
        <v>105</v>
      </c>
      <c r="N75" s="34" t="s">
        <v>106</v>
      </c>
      <c r="O75" s="34" t="s">
        <v>107</v>
      </c>
      <c r="P75" s="34" t="s">
        <v>109</v>
      </c>
      <c r="Q75" s="146" t="s">
        <v>151</v>
      </c>
    </row>
    <row r="76" spans="1:17" x14ac:dyDescent="0.35">
      <c r="A76" s="6" t="s">
        <v>162</v>
      </c>
      <c r="B76" s="6">
        <v>302.8</v>
      </c>
      <c r="C76" s="6">
        <v>394</v>
      </c>
      <c r="D76" s="6">
        <v>248.2</v>
      </c>
      <c r="E76" s="6"/>
      <c r="F76" s="6"/>
      <c r="G76" s="6">
        <v>506.1</v>
      </c>
      <c r="H76" s="6">
        <v>463.3</v>
      </c>
      <c r="I76" s="35">
        <f>SUM(B76:H76)</f>
        <v>1914.3999999999999</v>
      </c>
      <c r="J76" s="6">
        <v>373.3</v>
      </c>
      <c r="K76" s="6">
        <v>488.3</v>
      </c>
      <c r="L76" s="6">
        <v>425.9</v>
      </c>
      <c r="M76" s="6">
        <v>414.3</v>
      </c>
      <c r="N76" s="6">
        <v>314.8</v>
      </c>
      <c r="O76" s="6">
        <v>411.3</v>
      </c>
      <c r="P76" s="6">
        <v>327</v>
      </c>
      <c r="Q76" s="146">
        <f>SUM(J76:P76)</f>
        <v>2754.9</v>
      </c>
    </row>
    <row r="77" spans="1:17" x14ac:dyDescent="0.35">
      <c r="A77" s="6" t="s">
        <v>163</v>
      </c>
      <c r="B77" s="6">
        <v>107.24</v>
      </c>
      <c r="C77" s="6">
        <v>57.13</v>
      </c>
      <c r="D77" s="6">
        <v>82.86</v>
      </c>
      <c r="E77" s="6"/>
      <c r="F77" s="6"/>
      <c r="G77" s="6">
        <v>160.55000000000001</v>
      </c>
      <c r="H77" s="6">
        <v>143.88999999999999</v>
      </c>
      <c r="I77" s="35">
        <f>SUM(B77:H77)</f>
        <v>551.67000000000007</v>
      </c>
      <c r="J77" s="6">
        <v>197.9</v>
      </c>
      <c r="K77" s="6">
        <v>121.46</v>
      </c>
      <c r="L77" s="6">
        <v>92.76</v>
      </c>
      <c r="M77" s="6">
        <v>209.92</v>
      </c>
      <c r="N77" s="6">
        <v>155.16999999999999</v>
      </c>
      <c r="O77" s="6">
        <v>251.83</v>
      </c>
      <c r="P77" s="6">
        <v>146.36000000000001</v>
      </c>
      <c r="Q77" s="146">
        <f>SUM(J77:P77)</f>
        <v>1175.4000000000001</v>
      </c>
    </row>
    <row r="78" spans="1:17" x14ac:dyDescent="0.35">
      <c r="A78" s="6" t="s">
        <v>152</v>
      </c>
      <c r="B78" s="6">
        <f>B77+B76</f>
        <v>410.04</v>
      </c>
      <c r="C78" s="6">
        <f t="shared" ref="C78:I78" si="59">C77+C76</f>
        <v>451.13</v>
      </c>
      <c r="D78" s="6">
        <f t="shared" si="59"/>
        <v>331.06</v>
      </c>
      <c r="E78" s="6">
        <f t="shared" si="59"/>
        <v>0</v>
      </c>
      <c r="F78" s="6">
        <f t="shared" si="59"/>
        <v>0</v>
      </c>
      <c r="G78" s="6">
        <f t="shared" si="59"/>
        <v>666.65000000000009</v>
      </c>
      <c r="H78" s="6">
        <f t="shared" si="59"/>
        <v>607.19000000000005</v>
      </c>
      <c r="I78" s="35">
        <f t="shared" si="59"/>
        <v>2466.0700000000002</v>
      </c>
      <c r="J78" s="6">
        <f>J77+J76</f>
        <v>571.20000000000005</v>
      </c>
      <c r="K78" s="6">
        <f t="shared" ref="K78:P78" si="60">K77+K76</f>
        <v>609.76</v>
      </c>
      <c r="L78" s="6">
        <f t="shared" si="60"/>
        <v>518.66</v>
      </c>
      <c r="M78" s="6">
        <f t="shared" si="60"/>
        <v>624.22</v>
      </c>
      <c r="N78" s="6">
        <f t="shared" si="60"/>
        <v>469.97</v>
      </c>
      <c r="O78" s="6">
        <f t="shared" si="60"/>
        <v>663.13</v>
      </c>
      <c r="P78" s="6">
        <f t="shared" si="60"/>
        <v>473.36</v>
      </c>
      <c r="Q78" s="146">
        <f>SUM(J78:P78)</f>
        <v>3930.3000000000006</v>
      </c>
    </row>
    <row r="79" spans="1:17" x14ac:dyDescent="0.35">
      <c r="A79" s="6" t="s">
        <v>154</v>
      </c>
      <c r="B79" s="147">
        <f t="shared" ref="B79:H79" si="61">B77/B78*100</f>
        <v>26.15354599551263</v>
      </c>
      <c r="C79" s="147">
        <f t="shared" si="61"/>
        <v>12.663755458515286</v>
      </c>
      <c r="D79" s="147">
        <f t="shared" si="61"/>
        <v>25.028695704706095</v>
      </c>
      <c r="E79" s="147" t="e">
        <f t="shared" si="61"/>
        <v>#DIV/0!</v>
      </c>
      <c r="F79" s="147" t="e">
        <f t="shared" si="61"/>
        <v>#DIV/0!</v>
      </c>
      <c r="G79" s="147">
        <f t="shared" si="61"/>
        <v>24.083102077551938</v>
      </c>
      <c r="H79" s="147">
        <f t="shared" si="61"/>
        <v>23.697689355885306</v>
      </c>
      <c r="I79" s="35">
        <f>I77/I78*100</f>
        <v>22.37041122109267</v>
      </c>
      <c r="J79" s="147">
        <f t="shared" ref="J79:Q79" si="62">J77/J78*100</f>
        <v>34.646358543417364</v>
      </c>
      <c r="K79" s="147">
        <f t="shared" si="62"/>
        <v>19.919312516399895</v>
      </c>
      <c r="L79" s="147">
        <f t="shared" si="62"/>
        <v>17.884548644584122</v>
      </c>
      <c r="M79" s="147">
        <f t="shared" si="62"/>
        <v>33.629169203165546</v>
      </c>
      <c r="N79" s="147">
        <f t="shared" si="62"/>
        <v>33.017001085175643</v>
      </c>
      <c r="O79" s="147">
        <f t="shared" si="62"/>
        <v>37.975962480961499</v>
      </c>
      <c r="P79" s="147">
        <f t="shared" si="62"/>
        <v>30.919384823390235</v>
      </c>
      <c r="Q79" s="106">
        <f t="shared" si="62"/>
        <v>29.906114037096405</v>
      </c>
    </row>
    <row r="80" spans="1:17" x14ac:dyDescent="0.35">
      <c r="A80" s="6" t="s">
        <v>153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35"/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106">
        <v>0</v>
      </c>
    </row>
    <row r="81" spans="1:17" x14ac:dyDescent="0.35">
      <c r="A81" s="43" t="s">
        <v>155</v>
      </c>
      <c r="B81" s="148" t="e">
        <f>B79/B80*100</f>
        <v>#DIV/0!</v>
      </c>
      <c r="C81" s="148" t="e">
        <f t="shared" ref="C81:H81" si="63">C79/C80*100</f>
        <v>#DIV/0!</v>
      </c>
      <c r="D81" s="148" t="e">
        <f t="shared" si="63"/>
        <v>#DIV/0!</v>
      </c>
      <c r="E81" s="148" t="e">
        <f t="shared" si="63"/>
        <v>#DIV/0!</v>
      </c>
      <c r="F81" s="148" t="e">
        <f t="shared" si="63"/>
        <v>#DIV/0!</v>
      </c>
      <c r="G81" s="148" t="e">
        <f t="shared" si="63"/>
        <v>#DIV/0!</v>
      </c>
      <c r="H81" s="148" t="e">
        <f t="shared" si="63"/>
        <v>#DIV/0!</v>
      </c>
      <c r="I81" s="35"/>
      <c r="J81" s="149">
        <f>J80/J78</f>
        <v>0</v>
      </c>
      <c r="K81" s="149">
        <f t="shared" ref="K81:P81" si="64">K80/K78</f>
        <v>0</v>
      </c>
      <c r="L81" s="149">
        <f t="shared" si="64"/>
        <v>0</v>
      </c>
      <c r="M81" s="149">
        <f t="shared" si="64"/>
        <v>0</v>
      </c>
      <c r="N81" s="149">
        <f t="shared" si="64"/>
        <v>0</v>
      </c>
      <c r="O81" s="149">
        <f t="shared" si="64"/>
        <v>0</v>
      </c>
      <c r="P81" s="149">
        <f t="shared" si="64"/>
        <v>0</v>
      </c>
      <c r="Q81" s="146"/>
    </row>
    <row r="82" spans="1:17" x14ac:dyDescent="0.35">
      <c r="A82" s="6" t="s">
        <v>164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150">
        <f>SUM(B82:H82)</f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151"/>
    </row>
    <row r="83" spans="1:17" x14ac:dyDescent="0.35">
      <c r="A83" s="6" t="s">
        <v>165</v>
      </c>
      <c r="B83" s="6">
        <v>87.64</v>
      </c>
      <c r="C83" s="6">
        <v>40.909999999999997</v>
      </c>
      <c r="D83" s="6">
        <v>69.48</v>
      </c>
      <c r="E83" s="6"/>
      <c r="F83" s="6"/>
      <c r="G83" s="6">
        <v>119.68</v>
      </c>
      <c r="H83" s="6">
        <v>114.34</v>
      </c>
      <c r="I83" s="150"/>
      <c r="J83" s="6">
        <v>158.77000000000001</v>
      </c>
      <c r="K83" s="6">
        <v>102.64</v>
      </c>
      <c r="L83" s="6">
        <v>75.540000000000006</v>
      </c>
      <c r="M83" s="6">
        <v>175.54</v>
      </c>
      <c r="N83" s="6">
        <v>173.96</v>
      </c>
      <c r="O83" s="6">
        <v>218.37</v>
      </c>
      <c r="P83" s="6">
        <v>131.22</v>
      </c>
      <c r="Q83" s="151">
        <f>SUM(J83:P83)</f>
        <v>1036.04</v>
      </c>
    </row>
    <row r="84" spans="1:17" x14ac:dyDescent="0.35">
      <c r="A84" s="6" t="s">
        <v>152</v>
      </c>
      <c r="B84" s="6">
        <f t="shared" ref="B84:H84" si="65">B83+B82</f>
        <v>87.64</v>
      </c>
      <c r="C84" s="6">
        <f t="shared" si="65"/>
        <v>40.909999999999997</v>
      </c>
      <c r="D84" s="6">
        <f t="shared" si="65"/>
        <v>69.48</v>
      </c>
      <c r="E84" s="6">
        <f t="shared" si="65"/>
        <v>0</v>
      </c>
      <c r="F84" s="6">
        <f t="shared" si="65"/>
        <v>0</v>
      </c>
      <c r="G84" s="6">
        <f t="shared" si="65"/>
        <v>119.68</v>
      </c>
      <c r="H84" s="6">
        <f t="shared" si="65"/>
        <v>114.34</v>
      </c>
      <c r="I84" s="150"/>
      <c r="J84" s="6">
        <f>J83+J82</f>
        <v>158.77000000000001</v>
      </c>
      <c r="K84" s="6">
        <f>K83+K82</f>
        <v>102.64</v>
      </c>
      <c r="L84" s="6">
        <f>L83+L82</f>
        <v>75.540000000000006</v>
      </c>
      <c r="M84" s="6">
        <f>M83+M82</f>
        <v>175.54</v>
      </c>
      <c r="N84" s="6">
        <f>N82+N83</f>
        <v>173.96</v>
      </c>
      <c r="O84" s="6">
        <f>O82+O83</f>
        <v>218.37</v>
      </c>
      <c r="P84" s="6">
        <f>P82+P83</f>
        <v>131.22</v>
      </c>
      <c r="Q84" s="151">
        <f>SUM(J84:P84)</f>
        <v>1036.04</v>
      </c>
    </row>
    <row r="85" spans="1:17" x14ac:dyDescent="0.35">
      <c r="A85" s="6" t="s">
        <v>154</v>
      </c>
      <c r="B85" s="147">
        <f t="shared" ref="B85:H85" si="66">B83/B84*100</f>
        <v>100</v>
      </c>
      <c r="C85" s="147">
        <f t="shared" si="66"/>
        <v>100</v>
      </c>
      <c r="D85" s="147">
        <f t="shared" si="66"/>
        <v>100</v>
      </c>
      <c r="E85" s="147" t="e">
        <f t="shared" si="66"/>
        <v>#DIV/0!</v>
      </c>
      <c r="F85" s="147" t="e">
        <f t="shared" si="66"/>
        <v>#DIV/0!</v>
      </c>
      <c r="G85" s="147">
        <f t="shared" si="66"/>
        <v>100</v>
      </c>
      <c r="H85" s="147">
        <f t="shared" si="66"/>
        <v>100</v>
      </c>
      <c r="I85" s="35"/>
      <c r="J85" s="147">
        <f>J83/J84*100</f>
        <v>100</v>
      </c>
      <c r="K85" s="147">
        <f t="shared" ref="K85:P85" si="67">K83/K84*100</f>
        <v>100</v>
      </c>
      <c r="L85" s="147">
        <f t="shared" si="67"/>
        <v>100</v>
      </c>
      <c r="M85" s="147">
        <f t="shared" si="67"/>
        <v>100</v>
      </c>
      <c r="N85" s="147">
        <f t="shared" si="67"/>
        <v>100</v>
      </c>
      <c r="O85" s="147">
        <f t="shared" si="67"/>
        <v>100</v>
      </c>
      <c r="P85" s="147">
        <f t="shared" si="67"/>
        <v>100</v>
      </c>
      <c r="Q85" s="146"/>
    </row>
    <row r="86" spans="1:17" x14ac:dyDescent="0.35">
      <c r="A86" s="6" t="s">
        <v>153</v>
      </c>
      <c r="B86" s="6">
        <v>349</v>
      </c>
      <c r="C86" s="6">
        <v>244</v>
      </c>
      <c r="D86" s="6">
        <v>302</v>
      </c>
      <c r="E86" s="6"/>
      <c r="F86" s="6"/>
      <c r="G86" s="6">
        <v>578</v>
      </c>
      <c r="H86" s="6">
        <v>541</v>
      </c>
      <c r="I86" s="35"/>
      <c r="J86" s="6">
        <v>403</v>
      </c>
      <c r="K86" s="6">
        <v>535</v>
      </c>
      <c r="L86" s="6">
        <v>484</v>
      </c>
      <c r="M86" s="6">
        <v>481</v>
      </c>
      <c r="N86" s="6">
        <v>385</v>
      </c>
      <c r="O86" s="6">
        <v>492</v>
      </c>
      <c r="P86" s="6">
        <v>405</v>
      </c>
      <c r="Q86" s="146"/>
    </row>
    <row r="87" spans="1:17" x14ac:dyDescent="0.35">
      <c r="A87" s="43" t="s">
        <v>155</v>
      </c>
      <c r="B87" s="149">
        <f t="shared" ref="B87:H87" si="68">B86/B84</f>
        <v>3.9821999087174804</v>
      </c>
      <c r="C87" s="149">
        <f t="shared" si="68"/>
        <v>5.9643119041799073</v>
      </c>
      <c r="D87" s="149">
        <f t="shared" si="68"/>
        <v>4.3465745538284395</v>
      </c>
      <c r="E87" s="149" t="e">
        <f t="shared" si="68"/>
        <v>#DIV/0!</v>
      </c>
      <c r="F87" s="149" t="e">
        <f t="shared" si="68"/>
        <v>#DIV/0!</v>
      </c>
      <c r="G87" s="149">
        <f t="shared" si="68"/>
        <v>4.8295454545454541</v>
      </c>
      <c r="H87" s="149">
        <f t="shared" si="68"/>
        <v>4.7315025362952596</v>
      </c>
      <c r="I87" s="35"/>
      <c r="J87" s="149">
        <f t="shared" ref="J87:P87" si="69">J86/J84</f>
        <v>2.5382628960131006</v>
      </c>
      <c r="K87" s="149">
        <f t="shared" si="69"/>
        <v>5.2123928293063129</v>
      </c>
      <c r="L87" s="149">
        <f t="shared" si="69"/>
        <v>6.407201482658194</v>
      </c>
      <c r="M87" s="149">
        <f t="shared" si="69"/>
        <v>2.7401162128289851</v>
      </c>
      <c r="N87" s="149">
        <f t="shared" si="69"/>
        <v>2.2131524488388132</v>
      </c>
      <c r="O87" s="149">
        <f t="shared" si="69"/>
        <v>2.2530567385629894</v>
      </c>
      <c r="P87" s="149">
        <f t="shared" si="69"/>
        <v>3.0864197530864197</v>
      </c>
      <c r="Q87" s="146"/>
    </row>
    <row r="88" spans="1:17" x14ac:dyDescent="0.35">
      <c r="A88" s="6" t="s">
        <v>156</v>
      </c>
      <c r="B88" s="85">
        <v>0</v>
      </c>
      <c r="C88" s="85">
        <v>0</v>
      </c>
      <c r="D88" s="85">
        <v>0</v>
      </c>
      <c r="E88" s="85">
        <v>0</v>
      </c>
      <c r="F88" s="85">
        <v>0</v>
      </c>
      <c r="G88" s="79">
        <v>0</v>
      </c>
      <c r="H88" s="79">
        <v>0</v>
      </c>
      <c r="I88" s="35"/>
      <c r="J88" s="79">
        <v>0</v>
      </c>
      <c r="K88" s="79">
        <v>0</v>
      </c>
      <c r="L88" s="79">
        <v>0</v>
      </c>
      <c r="M88" s="79">
        <v>0</v>
      </c>
      <c r="N88" s="79">
        <v>0</v>
      </c>
      <c r="O88" s="79">
        <v>0</v>
      </c>
      <c r="P88" s="79">
        <v>0</v>
      </c>
      <c r="Q88" s="146">
        <f>SUM(J88:P88)</f>
        <v>0</v>
      </c>
    </row>
    <row r="89" spans="1:17" x14ac:dyDescent="0.35">
      <c r="A89" s="6" t="s">
        <v>157</v>
      </c>
      <c r="B89" s="85">
        <v>0</v>
      </c>
      <c r="C89" s="85">
        <v>0</v>
      </c>
      <c r="D89" s="85">
        <v>0</v>
      </c>
      <c r="E89" s="85">
        <v>0</v>
      </c>
      <c r="F89" s="85">
        <v>0</v>
      </c>
      <c r="G89" s="79">
        <v>0</v>
      </c>
      <c r="H89" s="79">
        <v>0</v>
      </c>
      <c r="I89" s="35">
        <f>SUM(B89:H89)</f>
        <v>0</v>
      </c>
      <c r="J89" s="79">
        <v>0</v>
      </c>
      <c r="K89" s="79">
        <v>0</v>
      </c>
      <c r="L89" s="79">
        <v>0</v>
      </c>
      <c r="M89" s="79">
        <v>0</v>
      </c>
      <c r="N89" s="79">
        <v>0</v>
      </c>
      <c r="O89" s="79">
        <v>0</v>
      </c>
      <c r="P89" s="79">
        <v>0</v>
      </c>
      <c r="Q89" s="146">
        <f>SUM(J89:P89)</f>
        <v>0</v>
      </c>
    </row>
    <row r="90" spans="1:17" x14ac:dyDescent="0.35">
      <c r="A90" s="6" t="s">
        <v>152</v>
      </c>
      <c r="B90" s="6">
        <f>B89+B88</f>
        <v>0</v>
      </c>
      <c r="C90" s="6">
        <f>C89+C88</f>
        <v>0</v>
      </c>
      <c r="D90" s="6">
        <f>D89+D88</f>
        <v>0</v>
      </c>
      <c r="E90" s="6">
        <f>E89+E88</f>
        <v>0</v>
      </c>
      <c r="F90" s="6"/>
      <c r="G90" s="6">
        <f>G89+G88</f>
        <v>0</v>
      </c>
      <c r="H90" s="6">
        <f>H89+H88</f>
        <v>0</v>
      </c>
      <c r="I90" s="35">
        <f>SUM(B90:H90)</f>
        <v>0</v>
      </c>
      <c r="J90" s="6">
        <f>J89+J88</f>
        <v>0</v>
      </c>
      <c r="K90" s="6">
        <f t="shared" ref="K90:P90" si="70">K89+K88</f>
        <v>0</v>
      </c>
      <c r="L90" s="6">
        <f t="shared" si="70"/>
        <v>0</v>
      </c>
      <c r="M90" s="6">
        <f t="shared" si="70"/>
        <v>0</v>
      </c>
      <c r="N90" s="6">
        <f t="shared" si="70"/>
        <v>0</v>
      </c>
      <c r="O90" s="6">
        <f t="shared" si="70"/>
        <v>0</v>
      </c>
      <c r="P90" s="6">
        <f t="shared" si="70"/>
        <v>0</v>
      </c>
      <c r="Q90" s="146">
        <f>SUM(J90:P90)</f>
        <v>0</v>
      </c>
    </row>
    <row r="91" spans="1:17" x14ac:dyDescent="0.35">
      <c r="A91" s="6" t="s">
        <v>154</v>
      </c>
      <c r="B91" s="147" t="e">
        <f t="shared" ref="B91:I91" si="71">B89/B90*100</f>
        <v>#DIV/0!</v>
      </c>
      <c r="C91" s="147" t="e">
        <f t="shared" si="71"/>
        <v>#DIV/0!</v>
      </c>
      <c r="D91" s="147" t="e">
        <f t="shared" si="71"/>
        <v>#DIV/0!</v>
      </c>
      <c r="E91" s="147" t="e">
        <f t="shared" si="71"/>
        <v>#DIV/0!</v>
      </c>
      <c r="F91" s="147" t="e">
        <f t="shared" si="71"/>
        <v>#DIV/0!</v>
      </c>
      <c r="G91" s="147" t="e">
        <f t="shared" si="71"/>
        <v>#DIV/0!</v>
      </c>
      <c r="H91" s="147" t="e">
        <f t="shared" si="71"/>
        <v>#DIV/0!</v>
      </c>
      <c r="I91" s="147" t="e">
        <f t="shared" si="71"/>
        <v>#DIV/0!</v>
      </c>
      <c r="J91" s="147" t="e">
        <f t="shared" ref="J91:O91" si="72">J89/K90*100</f>
        <v>#DIV/0!</v>
      </c>
      <c r="K91" s="147" t="e">
        <f t="shared" si="72"/>
        <v>#DIV/0!</v>
      </c>
      <c r="L91" s="147" t="e">
        <f t="shared" si="72"/>
        <v>#DIV/0!</v>
      </c>
      <c r="M91" s="147" t="e">
        <f t="shared" si="72"/>
        <v>#DIV/0!</v>
      </c>
      <c r="N91" s="147" t="e">
        <f t="shared" si="72"/>
        <v>#DIV/0!</v>
      </c>
      <c r="O91" s="147" t="e">
        <f t="shared" si="72"/>
        <v>#DIV/0!</v>
      </c>
      <c r="P91" s="149" t="e">
        <f>P90/P88</f>
        <v>#DIV/0!</v>
      </c>
      <c r="Q91" s="106" t="e">
        <f>Q89/Q90*100</f>
        <v>#DIV/0!</v>
      </c>
    </row>
    <row r="92" spans="1:17" x14ac:dyDescent="0.35">
      <c r="A92" s="6" t="s">
        <v>153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36">
        <v>0</v>
      </c>
      <c r="I92" s="35"/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36">
        <v>0</v>
      </c>
      <c r="Q92" s="146"/>
    </row>
    <row r="93" spans="1:17" x14ac:dyDescent="0.35">
      <c r="A93" s="43" t="s">
        <v>155</v>
      </c>
      <c r="B93" s="149" t="e">
        <f t="shared" ref="B93:H93" si="73">B92/B90</f>
        <v>#DIV/0!</v>
      </c>
      <c r="C93" s="149" t="e">
        <f t="shared" si="73"/>
        <v>#DIV/0!</v>
      </c>
      <c r="D93" s="149" t="e">
        <f t="shared" si="73"/>
        <v>#DIV/0!</v>
      </c>
      <c r="E93" s="149" t="e">
        <f t="shared" si="73"/>
        <v>#DIV/0!</v>
      </c>
      <c r="F93" s="149" t="e">
        <f t="shared" si="73"/>
        <v>#DIV/0!</v>
      </c>
      <c r="G93" s="149" t="e">
        <f t="shared" si="73"/>
        <v>#DIV/0!</v>
      </c>
      <c r="H93" s="149" t="e">
        <f t="shared" si="73"/>
        <v>#DIV/0!</v>
      </c>
      <c r="I93" s="35"/>
      <c r="J93" s="149" t="e">
        <f t="shared" ref="J93:P93" si="74">J92/J90</f>
        <v>#DIV/0!</v>
      </c>
      <c r="K93" s="149" t="e">
        <f t="shared" si="74"/>
        <v>#DIV/0!</v>
      </c>
      <c r="L93" s="149" t="e">
        <f t="shared" si="74"/>
        <v>#DIV/0!</v>
      </c>
      <c r="M93" s="149" t="e">
        <f t="shared" si="74"/>
        <v>#DIV/0!</v>
      </c>
      <c r="N93" s="149" t="e">
        <f t="shared" si="74"/>
        <v>#DIV/0!</v>
      </c>
      <c r="O93" s="149" t="e">
        <f t="shared" si="74"/>
        <v>#DIV/0!</v>
      </c>
      <c r="P93" s="149" t="e">
        <f t="shared" si="74"/>
        <v>#DIV/0!</v>
      </c>
      <c r="Q93" s="146"/>
    </row>
    <row r="94" spans="1:17" x14ac:dyDescent="0.35">
      <c r="A94" s="6" t="s">
        <v>158</v>
      </c>
      <c r="B94" s="85">
        <v>422</v>
      </c>
      <c r="C94" s="85">
        <v>338</v>
      </c>
      <c r="D94" s="85">
        <v>254</v>
      </c>
      <c r="E94" s="85"/>
      <c r="F94" s="85"/>
      <c r="G94" s="85">
        <v>429</v>
      </c>
      <c r="H94" s="85">
        <v>549</v>
      </c>
      <c r="I94" s="35"/>
      <c r="J94" s="85">
        <v>384</v>
      </c>
      <c r="K94" s="85">
        <v>313</v>
      </c>
      <c r="L94" s="85">
        <v>342</v>
      </c>
      <c r="M94" s="85">
        <v>393</v>
      </c>
      <c r="N94" s="85">
        <v>297</v>
      </c>
      <c r="O94" s="85">
        <v>420</v>
      </c>
      <c r="P94" s="85">
        <v>332</v>
      </c>
      <c r="Q94" s="146">
        <f>SUM(J94:P94)</f>
        <v>2481</v>
      </c>
    </row>
    <row r="95" spans="1:17" x14ac:dyDescent="0.35">
      <c r="A95" s="6" t="s">
        <v>159</v>
      </c>
      <c r="B95" s="85">
        <v>0.9</v>
      </c>
      <c r="C95" s="85">
        <v>0</v>
      </c>
      <c r="D95" s="85">
        <v>0.1</v>
      </c>
      <c r="E95" s="85"/>
      <c r="F95" s="85"/>
      <c r="G95" s="85">
        <v>0.09</v>
      </c>
      <c r="H95" s="85">
        <v>0.09</v>
      </c>
      <c r="I95" s="35">
        <f>SUM(B95:H95)</f>
        <v>1.1800000000000002</v>
      </c>
      <c r="J95" s="85">
        <v>0.09</v>
      </c>
      <c r="K95" s="85">
        <v>0.08</v>
      </c>
      <c r="L95" s="85">
        <v>0.08</v>
      </c>
      <c r="M95" s="85">
        <v>7.0000000000000007E-2</v>
      </c>
      <c r="N95" s="85">
        <v>7.0000000000000007E-2</v>
      </c>
      <c r="O95" s="85">
        <v>7.0000000000000007E-2</v>
      </c>
      <c r="P95" s="85">
        <v>0.08</v>
      </c>
      <c r="Q95" s="146">
        <f>SUM(J95:P95)</f>
        <v>0.54</v>
      </c>
    </row>
    <row r="96" spans="1:17" x14ac:dyDescent="0.35">
      <c r="A96" s="6" t="s">
        <v>152</v>
      </c>
      <c r="B96" s="6">
        <f>-B95+B94</f>
        <v>421.1</v>
      </c>
      <c r="C96" s="6">
        <f>-C95+C94</f>
        <v>338</v>
      </c>
      <c r="D96" s="6">
        <f>-D95+D94</f>
        <v>253.9</v>
      </c>
      <c r="E96" s="6">
        <f>-E95+E94</f>
        <v>0</v>
      </c>
      <c r="F96" s="6">
        <v>150</v>
      </c>
      <c r="G96" s="6">
        <f>-G95+G94</f>
        <v>428.91</v>
      </c>
      <c r="H96" s="6">
        <f>-H95+H94</f>
        <v>548.91</v>
      </c>
      <c r="I96" s="35">
        <f>SUM(B96:H96)</f>
        <v>2140.8200000000002</v>
      </c>
      <c r="J96" s="6">
        <f>J95+J94</f>
        <v>384.09</v>
      </c>
      <c r="K96" s="6">
        <f t="shared" ref="K96:P96" si="75">K95+K94</f>
        <v>313.08</v>
      </c>
      <c r="L96" s="6">
        <f t="shared" si="75"/>
        <v>342.08</v>
      </c>
      <c r="M96" s="6">
        <f t="shared" si="75"/>
        <v>393.07</v>
      </c>
      <c r="N96" s="6">
        <f t="shared" si="75"/>
        <v>297.07</v>
      </c>
      <c r="O96" s="6">
        <f t="shared" si="75"/>
        <v>420.07</v>
      </c>
      <c r="P96" s="6">
        <f t="shared" si="75"/>
        <v>332.08</v>
      </c>
      <c r="Q96" s="146">
        <f>SUM(J96:P96)</f>
        <v>2481.54</v>
      </c>
    </row>
    <row r="97" spans="1:17" x14ac:dyDescent="0.35">
      <c r="A97" s="6" t="s">
        <v>154</v>
      </c>
      <c r="B97" s="152">
        <f t="shared" ref="B97:I97" si="76">B95/B96</f>
        <v>2.1372595582996911E-3</v>
      </c>
      <c r="C97" s="152">
        <f t="shared" si="76"/>
        <v>0</v>
      </c>
      <c r="D97" s="152">
        <f t="shared" si="76"/>
        <v>3.9385584875935412E-4</v>
      </c>
      <c r="E97" s="152" t="e">
        <f t="shared" si="76"/>
        <v>#DIV/0!</v>
      </c>
      <c r="F97" s="152">
        <f t="shared" si="76"/>
        <v>0</v>
      </c>
      <c r="G97" s="152">
        <f t="shared" si="76"/>
        <v>2.0983423095754353E-4</v>
      </c>
      <c r="H97" s="152">
        <f t="shared" si="76"/>
        <v>1.6396130513198886E-4</v>
      </c>
      <c r="I97" s="152">
        <f t="shared" si="76"/>
        <v>5.5119066525910639E-4</v>
      </c>
      <c r="J97" s="147">
        <f t="shared" ref="J97:O97" si="77">J95/K96*100</f>
        <v>2.8746646224607129E-2</v>
      </c>
      <c r="K97" s="147">
        <f t="shared" si="77"/>
        <v>2.3386342376052385E-2</v>
      </c>
      <c r="L97" s="147">
        <f t="shared" si="77"/>
        <v>2.0352608950059786E-2</v>
      </c>
      <c r="M97" s="147">
        <f t="shared" si="77"/>
        <v>2.3563469889251693E-2</v>
      </c>
      <c r="N97" s="147">
        <f t="shared" si="77"/>
        <v>1.6663889351774704E-2</v>
      </c>
      <c r="O97" s="147">
        <f t="shared" si="77"/>
        <v>2.1079258010118049E-2</v>
      </c>
      <c r="P97" s="149">
        <f>P96/P94</f>
        <v>1.0002409638554217</v>
      </c>
      <c r="Q97" s="153">
        <f>Q95/Q96*100</f>
        <v>2.1760680867525813E-2</v>
      </c>
    </row>
    <row r="98" spans="1:17" x14ac:dyDescent="0.35">
      <c r="A98" s="6" t="s">
        <v>153</v>
      </c>
      <c r="B98" s="6">
        <v>84</v>
      </c>
      <c r="C98" s="6">
        <v>68</v>
      </c>
      <c r="D98" s="6">
        <v>43</v>
      </c>
      <c r="E98" s="6"/>
      <c r="F98" s="6"/>
      <c r="G98" s="6">
        <v>850</v>
      </c>
      <c r="H98" s="6">
        <v>108</v>
      </c>
      <c r="I98" s="35"/>
      <c r="J98" s="6">
        <v>760</v>
      </c>
      <c r="K98" s="6">
        <v>620</v>
      </c>
      <c r="L98" s="6">
        <v>670</v>
      </c>
      <c r="M98" s="6">
        <v>780</v>
      </c>
      <c r="N98" s="6">
        <v>590</v>
      </c>
      <c r="O98" s="6">
        <v>820</v>
      </c>
      <c r="P98" s="6">
        <v>660</v>
      </c>
      <c r="Q98" s="146"/>
    </row>
    <row r="99" spans="1:17" x14ac:dyDescent="0.35">
      <c r="A99" s="43" t="s">
        <v>155</v>
      </c>
      <c r="B99" s="149">
        <f t="shared" ref="B99:H99" si="78">B98/B96</f>
        <v>0.19947755877463785</v>
      </c>
      <c r="C99" s="149">
        <f t="shared" si="78"/>
        <v>0.20118343195266272</v>
      </c>
      <c r="D99" s="149">
        <f t="shared" si="78"/>
        <v>0.16935801496652225</v>
      </c>
      <c r="E99" s="149" t="e">
        <f t="shared" si="78"/>
        <v>#DIV/0!</v>
      </c>
      <c r="F99" s="149">
        <f t="shared" si="78"/>
        <v>0</v>
      </c>
      <c r="G99" s="149">
        <f t="shared" si="78"/>
        <v>1.9817677368212445</v>
      </c>
      <c r="H99" s="149">
        <f t="shared" si="78"/>
        <v>0.19675356615838663</v>
      </c>
      <c r="I99" s="35"/>
      <c r="J99" s="149">
        <f t="shared" ref="J99:P99" si="79">J98/J96</f>
        <v>1.9787029081725638</v>
      </c>
      <c r="K99" s="149">
        <f t="shared" si="79"/>
        <v>1.9803245176951578</v>
      </c>
      <c r="L99" s="149">
        <f t="shared" si="79"/>
        <v>1.9586061739943874</v>
      </c>
      <c r="M99" s="149">
        <f t="shared" si="79"/>
        <v>1.9843793726308292</v>
      </c>
      <c r="N99" s="149">
        <f t="shared" si="79"/>
        <v>1.9860638906654997</v>
      </c>
      <c r="O99" s="149">
        <f t="shared" si="79"/>
        <v>1.9520556097793225</v>
      </c>
      <c r="P99" s="149">
        <f t="shared" si="79"/>
        <v>1.9874728980968441</v>
      </c>
      <c r="Q99" s="146"/>
    </row>
    <row r="100" spans="1:17" x14ac:dyDescent="0.35">
      <c r="A100" s="6" t="s">
        <v>160</v>
      </c>
      <c r="B100" s="85">
        <v>154</v>
      </c>
      <c r="C100" s="85">
        <v>295</v>
      </c>
      <c r="D100" s="85">
        <v>236.57</v>
      </c>
      <c r="E100" s="85">
        <v>182</v>
      </c>
      <c r="F100" s="85">
        <v>144</v>
      </c>
      <c r="G100" s="85">
        <v>381</v>
      </c>
      <c r="H100" s="85">
        <v>394</v>
      </c>
      <c r="I100" s="35">
        <f>SUM(B100:H100)</f>
        <v>1786.57</v>
      </c>
      <c r="J100" s="85">
        <v>383</v>
      </c>
      <c r="K100" s="85">
        <v>400</v>
      </c>
      <c r="L100" s="85">
        <v>301</v>
      </c>
      <c r="M100" s="85">
        <v>410</v>
      </c>
      <c r="N100" s="85">
        <v>375</v>
      </c>
      <c r="O100" s="85">
        <v>246</v>
      </c>
      <c r="P100" s="85">
        <v>323</v>
      </c>
      <c r="Q100" s="146">
        <f>SUM(J100:P100)</f>
        <v>2438</v>
      </c>
    </row>
    <row r="101" spans="1:17" x14ac:dyDescent="0.35">
      <c r="A101" s="6" t="s">
        <v>161</v>
      </c>
      <c r="B101" s="85">
        <v>170.89</v>
      </c>
      <c r="C101" s="85">
        <v>174.52</v>
      </c>
      <c r="D101" s="85">
        <v>24.23</v>
      </c>
      <c r="E101" s="85">
        <v>110.31</v>
      </c>
      <c r="F101" s="85">
        <v>114.05</v>
      </c>
      <c r="G101" s="85">
        <v>117.09</v>
      </c>
      <c r="H101" s="85">
        <v>96.66</v>
      </c>
      <c r="I101" s="35">
        <f>SUM(B101:H101)</f>
        <v>807.75</v>
      </c>
      <c r="J101" s="85">
        <v>108.64</v>
      </c>
      <c r="K101" s="85">
        <v>343.47</v>
      </c>
      <c r="L101" s="85">
        <v>0.02</v>
      </c>
      <c r="M101" s="85">
        <v>96.24</v>
      </c>
      <c r="N101" s="85">
        <v>0.04</v>
      </c>
      <c r="O101" s="85">
        <v>29.05</v>
      </c>
      <c r="P101" s="85">
        <v>118.48</v>
      </c>
      <c r="Q101" s="146">
        <f>SUM(J101:P101)</f>
        <v>695.93999999999994</v>
      </c>
    </row>
    <row r="102" spans="1:17" x14ac:dyDescent="0.35">
      <c r="A102" s="6" t="s">
        <v>152</v>
      </c>
      <c r="B102" s="6">
        <f>B101+B100</f>
        <v>324.89</v>
      </c>
      <c r="C102" s="6">
        <f t="shared" ref="C102:H102" si="80">C101+C100</f>
        <v>469.52</v>
      </c>
      <c r="D102" s="6">
        <f t="shared" si="80"/>
        <v>260.8</v>
      </c>
      <c r="E102" s="6">
        <f t="shared" si="80"/>
        <v>292.31</v>
      </c>
      <c r="F102" s="6">
        <f t="shared" si="80"/>
        <v>258.05</v>
      </c>
      <c r="G102" s="6">
        <f t="shared" si="80"/>
        <v>498.09000000000003</v>
      </c>
      <c r="H102" s="6">
        <f t="shared" si="80"/>
        <v>490.65999999999997</v>
      </c>
      <c r="I102" s="35">
        <f>SUM(B102:H102)</f>
        <v>2594.3199999999997</v>
      </c>
      <c r="J102" s="6">
        <f t="shared" ref="J102:P102" si="81">J101+J100</f>
        <v>491.64</v>
      </c>
      <c r="K102" s="6">
        <f t="shared" si="81"/>
        <v>743.47</v>
      </c>
      <c r="L102" s="6">
        <f t="shared" si="81"/>
        <v>301.02</v>
      </c>
      <c r="M102" s="6">
        <f t="shared" si="81"/>
        <v>506.24</v>
      </c>
      <c r="N102" s="6">
        <f t="shared" si="81"/>
        <v>375.04</v>
      </c>
      <c r="O102" s="6">
        <f t="shared" si="81"/>
        <v>275.05</v>
      </c>
      <c r="P102" s="6">
        <f t="shared" si="81"/>
        <v>441.48</v>
      </c>
      <c r="Q102" s="146">
        <f>SUM(J102:P102)</f>
        <v>3133.9400000000005</v>
      </c>
    </row>
    <row r="103" spans="1:17" x14ac:dyDescent="0.35">
      <c r="A103" s="6" t="s">
        <v>154</v>
      </c>
      <c r="B103" s="149">
        <f t="shared" ref="B103:H103" si="82">B102/B100</f>
        <v>2.1096753246753246</v>
      </c>
      <c r="C103" s="149">
        <f t="shared" si="82"/>
        <v>1.5915932203389831</v>
      </c>
      <c r="D103" s="149">
        <f t="shared" si="82"/>
        <v>1.1024221160755803</v>
      </c>
      <c r="E103" s="149">
        <f t="shared" si="82"/>
        <v>1.6060989010989011</v>
      </c>
      <c r="F103" s="149">
        <f t="shared" si="82"/>
        <v>1.792013888888889</v>
      </c>
      <c r="G103" s="149">
        <f t="shared" si="82"/>
        <v>1.3073228346456693</v>
      </c>
      <c r="H103" s="149">
        <f t="shared" si="82"/>
        <v>1.2453299492385785</v>
      </c>
      <c r="I103" s="161">
        <f>I101/I102</f>
        <v>0.31135326405377906</v>
      </c>
      <c r="J103" s="147">
        <f t="shared" ref="J103:O103" si="83">J101/K102*100</f>
        <v>14.612560022596741</v>
      </c>
      <c r="K103" s="147">
        <f t="shared" si="83"/>
        <v>114.10205301973294</v>
      </c>
      <c r="L103" s="147">
        <f t="shared" si="83"/>
        <v>3.9506953223767387E-3</v>
      </c>
      <c r="M103" s="147">
        <f t="shared" si="83"/>
        <v>25.661262798634809</v>
      </c>
      <c r="N103" s="147">
        <f t="shared" si="83"/>
        <v>1.4542810398109434E-2</v>
      </c>
      <c r="O103" s="147">
        <f t="shared" si="83"/>
        <v>6.5801395306695651</v>
      </c>
      <c r="P103" s="149">
        <f>P102/P100</f>
        <v>1.366811145510836</v>
      </c>
      <c r="Q103" s="153">
        <f>Q101/Q102*100</f>
        <v>22.206551497476017</v>
      </c>
    </row>
    <row r="104" spans="1:17" x14ac:dyDescent="0.35">
      <c r="A104" s="6" t="s">
        <v>153</v>
      </c>
      <c r="B104" s="85">
        <v>0</v>
      </c>
      <c r="C104" s="85">
        <v>0</v>
      </c>
      <c r="D104" s="85">
        <v>0</v>
      </c>
      <c r="E104" s="85">
        <v>0</v>
      </c>
      <c r="F104" s="85">
        <v>0</v>
      </c>
      <c r="G104" s="85">
        <v>0</v>
      </c>
      <c r="H104" s="85">
        <v>0</v>
      </c>
      <c r="I104" s="35"/>
      <c r="J104" s="85">
        <v>0</v>
      </c>
      <c r="K104" s="85">
        <v>0</v>
      </c>
      <c r="L104" s="85">
        <v>0</v>
      </c>
      <c r="M104" s="85">
        <v>0</v>
      </c>
      <c r="N104" s="85">
        <v>0</v>
      </c>
      <c r="O104" s="85">
        <v>0</v>
      </c>
      <c r="P104" s="85">
        <v>0</v>
      </c>
      <c r="Q104" s="146"/>
    </row>
    <row r="105" spans="1:17" x14ac:dyDescent="0.35">
      <c r="A105" s="43" t="s">
        <v>155</v>
      </c>
      <c r="B105" s="149">
        <f t="shared" ref="B105:H105" si="84">B104/B102</f>
        <v>0</v>
      </c>
      <c r="C105" s="149">
        <f t="shared" si="84"/>
        <v>0</v>
      </c>
      <c r="D105" s="149">
        <f t="shared" si="84"/>
        <v>0</v>
      </c>
      <c r="E105" s="149">
        <f t="shared" si="84"/>
        <v>0</v>
      </c>
      <c r="F105" s="149">
        <f t="shared" si="84"/>
        <v>0</v>
      </c>
      <c r="G105" s="149">
        <f t="shared" si="84"/>
        <v>0</v>
      </c>
      <c r="H105" s="149">
        <f t="shared" si="84"/>
        <v>0</v>
      </c>
      <c r="I105" s="35"/>
      <c r="J105" s="149">
        <f t="shared" ref="J105:P105" si="85">J104/J102</f>
        <v>0</v>
      </c>
      <c r="K105" s="149">
        <f t="shared" si="85"/>
        <v>0</v>
      </c>
      <c r="L105" s="149">
        <f t="shared" si="85"/>
        <v>0</v>
      </c>
      <c r="M105" s="149">
        <f t="shared" si="85"/>
        <v>0</v>
      </c>
      <c r="N105" s="149">
        <f t="shared" si="85"/>
        <v>0</v>
      </c>
      <c r="O105" s="149">
        <f t="shared" si="85"/>
        <v>0</v>
      </c>
      <c r="P105" s="149">
        <f t="shared" si="85"/>
        <v>0</v>
      </c>
      <c r="Q105" s="146"/>
    </row>
    <row r="106" spans="1:17" x14ac:dyDescent="0.35">
      <c r="A106" s="6" t="s">
        <v>166</v>
      </c>
      <c r="B106" s="104">
        <v>123.6</v>
      </c>
      <c r="C106" s="6">
        <v>108</v>
      </c>
      <c r="D106" s="6">
        <v>98.6</v>
      </c>
      <c r="E106" s="6">
        <v>131</v>
      </c>
      <c r="F106" s="6">
        <v>126.2</v>
      </c>
      <c r="G106" s="6">
        <v>108.3</v>
      </c>
      <c r="H106" s="36">
        <v>109.3</v>
      </c>
      <c r="I106" s="35"/>
      <c r="J106" s="36">
        <v>130</v>
      </c>
      <c r="K106" s="36">
        <v>123.7</v>
      </c>
      <c r="L106" s="36">
        <v>126.4</v>
      </c>
      <c r="M106" s="103">
        <v>122.9</v>
      </c>
      <c r="N106" s="6">
        <v>120.4</v>
      </c>
      <c r="O106" s="6">
        <v>49.5</v>
      </c>
      <c r="P106" s="36">
        <v>103.5</v>
      </c>
      <c r="Q106" s="146">
        <f>SUM(J106:P106)</f>
        <v>776.4</v>
      </c>
    </row>
    <row r="107" spans="1:17" x14ac:dyDescent="0.35">
      <c r="A107" s="6" t="s">
        <v>167</v>
      </c>
      <c r="B107" s="6">
        <v>46.87</v>
      </c>
      <c r="C107" s="6">
        <v>37.17</v>
      </c>
      <c r="D107" s="6">
        <v>39.450000000000003</v>
      </c>
      <c r="E107" s="6">
        <v>46.51</v>
      </c>
      <c r="F107" s="6">
        <v>39.89</v>
      </c>
      <c r="G107" s="6">
        <v>51.27</v>
      </c>
      <c r="H107" s="36">
        <v>48.37</v>
      </c>
      <c r="I107" s="35">
        <f>SUM(B107:H107)</f>
        <v>309.52999999999997</v>
      </c>
      <c r="J107" s="36">
        <v>32.89</v>
      </c>
      <c r="K107" s="42">
        <v>33.590000000000003</v>
      </c>
      <c r="L107" s="42">
        <v>32.28</v>
      </c>
      <c r="M107" s="6">
        <v>41.84</v>
      </c>
      <c r="N107" s="6">
        <v>38.33</v>
      </c>
      <c r="O107" s="36">
        <v>64.67</v>
      </c>
      <c r="P107" s="33">
        <v>48.86</v>
      </c>
      <c r="Q107" s="146">
        <f>SUM(J107:P107)</f>
        <v>292.46000000000004</v>
      </c>
    </row>
    <row r="108" spans="1:17" x14ac:dyDescent="0.35">
      <c r="A108" s="6" t="s">
        <v>152</v>
      </c>
      <c r="B108" s="6">
        <f>B107+B106</f>
        <v>170.47</v>
      </c>
      <c r="C108" s="6">
        <f t="shared" ref="C108:H108" si="86">C107+C106</f>
        <v>145.17000000000002</v>
      </c>
      <c r="D108" s="6">
        <f t="shared" si="86"/>
        <v>138.05000000000001</v>
      </c>
      <c r="E108" s="6">
        <f t="shared" si="86"/>
        <v>177.51</v>
      </c>
      <c r="F108" s="6">
        <f t="shared" si="86"/>
        <v>166.09</v>
      </c>
      <c r="G108" s="6">
        <f t="shared" si="86"/>
        <v>159.57</v>
      </c>
      <c r="H108" s="6">
        <f t="shared" si="86"/>
        <v>157.66999999999999</v>
      </c>
      <c r="I108" s="35">
        <f>SUM(B108:H108)</f>
        <v>1114.5300000000002</v>
      </c>
      <c r="J108" s="6">
        <f>J107+J106</f>
        <v>162.88999999999999</v>
      </c>
      <c r="K108" s="6">
        <f t="shared" ref="K108:P108" si="87">K107+K106</f>
        <v>157.29000000000002</v>
      </c>
      <c r="L108" s="6">
        <f t="shared" si="87"/>
        <v>158.68</v>
      </c>
      <c r="M108" s="6">
        <f t="shared" si="87"/>
        <v>164.74</v>
      </c>
      <c r="N108" s="6">
        <f t="shared" si="87"/>
        <v>158.73000000000002</v>
      </c>
      <c r="O108" s="6">
        <f t="shared" si="87"/>
        <v>114.17</v>
      </c>
      <c r="P108" s="6">
        <f t="shared" si="87"/>
        <v>152.36000000000001</v>
      </c>
      <c r="Q108" s="146">
        <f>SUM(J108:P108)</f>
        <v>1068.8600000000001</v>
      </c>
    </row>
    <row r="109" spans="1:17" x14ac:dyDescent="0.35">
      <c r="A109" s="6" t="s">
        <v>154</v>
      </c>
      <c r="B109" s="147">
        <f t="shared" ref="B109:H109" si="88">B107/B108*100</f>
        <v>27.494573825306507</v>
      </c>
      <c r="C109" s="147">
        <f t="shared" si="88"/>
        <v>25.604463732176068</v>
      </c>
      <c r="D109" s="147">
        <f t="shared" si="88"/>
        <v>28.576602680188341</v>
      </c>
      <c r="E109" s="147">
        <f t="shared" si="88"/>
        <v>26.201340769534109</v>
      </c>
      <c r="F109" s="147">
        <f t="shared" si="88"/>
        <v>24.017099163104341</v>
      </c>
      <c r="G109" s="147">
        <f t="shared" si="88"/>
        <v>32.13009964279</v>
      </c>
      <c r="H109" s="147">
        <f t="shared" si="88"/>
        <v>30.677998350986236</v>
      </c>
      <c r="I109" s="162">
        <f>I107/I108</f>
        <v>0.27772244802741958</v>
      </c>
      <c r="J109" s="147">
        <f t="shared" ref="J109:P109" si="89">J107/K108*100</f>
        <v>20.910420242863498</v>
      </c>
      <c r="K109" s="147">
        <f t="shared" si="89"/>
        <v>21.168389210990675</v>
      </c>
      <c r="L109" s="147">
        <f t="shared" si="89"/>
        <v>19.594512565254341</v>
      </c>
      <c r="M109" s="147">
        <f t="shared" si="89"/>
        <v>26.359226359226355</v>
      </c>
      <c r="N109" s="147">
        <f t="shared" si="89"/>
        <v>33.572742401681701</v>
      </c>
      <c r="O109" s="147">
        <f t="shared" si="89"/>
        <v>42.445523759516931</v>
      </c>
      <c r="P109" s="147">
        <f t="shared" si="89"/>
        <v>4.5712254177347829</v>
      </c>
      <c r="Q109" s="106">
        <f>Q107/Q108*100</f>
        <v>27.361862170911067</v>
      </c>
    </row>
    <row r="110" spans="1:17" x14ac:dyDescent="0.35">
      <c r="A110" s="6" t="s">
        <v>153</v>
      </c>
      <c r="B110" s="85">
        <v>196</v>
      </c>
      <c r="C110" s="85">
        <v>173</v>
      </c>
      <c r="D110" s="85">
        <v>176</v>
      </c>
      <c r="E110" s="85">
        <v>216</v>
      </c>
      <c r="F110" s="85">
        <v>172</v>
      </c>
      <c r="G110" s="85">
        <v>124</v>
      </c>
      <c r="H110" s="85">
        <v>193</v>
      </c>
      <c r="I110" s="35"/>
      <c r="J110" s="85">
        <v>199</v>
      </c>
      <c r="K110" s="85">
        <v>187</v>
      </c>
      <c r="L110" s="85">
        <v>191</v>
      </c>
      <c r="M110" s="85">
        <v>187</v>
      </c>
      <c r="N110" s="85">
        <v>181</v>
      </c>
      <c r="O110" s="85">
        <v>128</v>
      </c>
      <c r="P110" s="85">
        <v>170</v>
      </c>
      <c r="Q110" s="146"/>
    </row>
    <row r="111" spans="1:17" x14ac:dyDescent="0.35">
      <c r="A111" s="43" t="s">
        <v>155</v>
      </c>
      <c r="B111" s="149">
        <f t="shared" ref="B111:H111" si="90">B110/B108</f>
        <v>1.1497624215404469</v>
      </c>
      <c r="C111" s="149">
        <f t="shared" si="90"/>
        <v>1.1917062754012535</v>
      </c>
      <c r="D111" s="149">
        <f t="shared" si="90"/>
        <v>1.2749003984063745</v>
      </c>
      <c r="E111" s="149">
        <f t="shared" si="90"/>
        <v>1.2168328544870712</v>
      </c>
      <c r="F111" s="149">
        <f t="shared" si="90"/>
        <v>1.0355831175868504</v>
      </c>
      <c r="G111" s="149">
        <f t="shared" si="90"/>
        <v>0.7770884251425707</v>
      </c>
      <c r="H111" s="149">
        <f t="shared" si="90"/>
        <v>1.2240756009386695</v>
      </c>
      <c r="I111" s="35"/>
      <c r="J111" s="149">
        <f>J110/J108</f>
        <v>1.2216833445883726</v>
      </c>
      <c r="K111" s="149">
        <f t="shared" ref="K111:P111" si="91">K110/K108</f>
        <v>1.1888867696611354</v>
      </c>
      <c r="L111" s="149">
        <f t="shared" si="91"/>
        <v>1.2036803629947064</v>
      </c>
      <c r="M111" s="149">
        <f t="shared" si="91"/>
        <v>1.1351220104406943</v>
      </c>
      <c r="N111" s="149">
        <f t="shared" si="91"/>
        <v>1.1403011403011403</v>
      </c>
      <c r="O111" s="149">
        <f t="shared" si="91"/>
        <v>1.1211351493387054</v>
      </c>
      <c r="P111" s="149">
        <f t="shared" si="91"/>
        <v>1.1157784195326856</v>
      </c>
      <c r="Q111" s="146"/>
    </row>
    <row r="112" spans="1:17" x14ac:dyDescent="0.35">
      <c r="A112" s="6" t="s">
        <v>168</v>
      </c>
      <c r="B112" s="6">
        <v>52.7</v>
      </c>
      <c r="C112" s="6">
        <v>55.1</v>
      </c>
      <c r="D112" s="6">
        <v>28.2</v>
      </c>
      <c r="E112" s="6">
        <v>53.3</v>
      </c>
      <c r="F112" s="6">
        <v>46.7</v>
      </c>
      <c r="G112" s="6">
        <v>27.8</v>
      </c>
      <c r="H112" s="6">
        <v>24.4</v>
      </c>
      <c r="I112" s="150"/>
      <c r="J112" s="6">
        <v>54.9</v>
      </c>
      <c r="K112" s="6">
        <v>50.1</v>
      </c>
      <c r="L112" s="6">
        <v>75.8</v>
      </c>
      <c r="M112" s="6">
        <v>74.900000000000006</v>
      </c>
      <c r="N112" s="6">
        <v>55.4</v>
      </c>
      <c r="O112" s="6">
        <v>109.6</v>
      </c>
      <c r="P112" s="6">
        <v>65.3</v>
      </c>
      <c r="Q112" s="151">
        <f>SUM(J112:P112)</f>
        <v>486.00000000000006</v>
      </c>
    </row>
    <row r="113" spans="1:17" x14ac:dyDescent="0.35">
      <c r="A113" s="6" t="s">
        <v>169</v>
      </c>
      <c r="B113" s="6">
        <v>51.77</v>
      </c>
      <c r="C113" s="6">
        <v>36.36</v>
      </c>
      <c r="D113" s="6">
        <v>61.5</v>
      </c>
      <c r="E113" s="6">
        <v>55.4</v>
      </c>
      <c r="F113" s="6">
        <v>53.56</v>
      </c>
      <c r="G113" s="6">
        <v>57.52</v>
      </c>
      <c r="H113" s="6">
        <v>47.76</v>
      </c>
      <c r="I113" s="150">
        <f>SUM(B113:H113)</f>
        <v>363.87</v>
      </c>
      <c r="J113" s="6">
        <v>50.81</v>
      </c>
      <c r="K113" s="6">
        <v>50.15</v>
      </c>
      <c r="L113" s="6">
        <v>44.08</v>
      </c>
      <c r="M113" s="6">
        <v>52.2</v>
      </c>
      <c r="N113" s="6">
        <v>62.72</v>
      </c>
      <c r="O113" s="6">
        <v>15.6</v>
      </c>
      <c r="P113" s="6">
        <v>56.46</v>
      </c>
      <c r="Q113" s="151">
        <f>SUM(J113:P113)</f>
        <v>332.02000000000004</v>
      </c>
    </row>
    <row r="114" spans="1:17" x14ac:dyDescent="0.35">
      <c r="A114" s="6" t="s">
        <v>152</v>
      </c>
      <c r="B114" s="6">
        <f>B113+B112</f>
        <v>104.47</v>
      </c>
      <c r="C114" s="6">
        <f t="shared" ref="C114:H114" si="92">C113+C112</f>
        <v>91.460000000000008</v>
      </c>
      <c r="D114" s="6">
        <f t="shared" si="92"/>
        <v>89.7</v>
      </c>
      <c r="E114" s="6">
        <f t="shared" si="92"/>
        <v>108.69999999999999</v>
      </c>
      <c r="F114" s="6">
        <f t="shared" si="92"/>
        <v>100.26</v>
      </c>
      <c r="G114" s="6">
        <f t="shared" si="92"/>
        <v>85.320000000000007</v>
      </c>
      <c r="H114" s="6">
        <f t="shared" si="92"/>
        <v>72.16</v>
      </c>
      <c r="I114" s="150">
        <f>SUM(B114:H114)</f>
        <v>652.06999999999994</v>
      </c>
      <c r="J114" s="6">
        <f>J113+J112</f>
        <v>105.71000000000001</v>
      </c>
      <c r="K114" s="6">
        <f t="shared" ref="K114:P114" si="93">K113+K112</f>
        <v>100.25</v>
      </c>
      <c r="L114" s="6">
        <f t="shared" si="93"/>
        <v>119.88</v>
      </c>
      <c r="M114" s="6">
        <f t="shared" si="93"/>
        <v>127.10000000000001</v>
      </c>
      <c r="N114" s="6">
        <f t="shared" si="93"/>
        <v>118.12</v>
      </c>
      <c r="O114" s="6">
        <f t="shared" si="93"/>
        <v>125.19999999999999</v>
      </c>
      <c r="P114" s="6">
        <f t="shared" si="93"/>
        <v>121.75999999999999</v>
      </c>
      <c r="Q114" s="151">
        <f>SUM(J114:P114)</f>
        <v>818.02</v>
      </c>
    </row>
    <row r="115" spans="1:17" x14ac:dyDescent="0.35">
      <c r="A115" s="6" t="s">
        <v>154</v>
      </c>
      <c r="B115" s="147">
        <f t="shared" ref="B115:H115" si="94">B113/B114*100</f>
        <v>49.554896142433236</v>
      </c>
      <c r="C115" s="147">
        <f t="shared" si="94"/>
        <v>39.75508418980975</v>
      </c>
      <c r="D115" s="147">
        <f t="shared" si="94"/>
        <v>68.561872909698991</v>
      </c>
      <c r="E115" s="147">
        <f t="shared" si="94"/>
        <v>50.965961361545538</v>
      </c>
      <c r="F115" s="147">
        <f t="shared" si="94"/>
        <v>53.421105126670653</v>
      </c>
      <c r="G115" s="147">
        <f t="shared" si="94"/>
        <v>67.416783872480067</v>
      </c>
      <c r="H115" s="147">
        <f t="shared" si="94"/>
        <v>66.186252771618626</v>
      </c>
      <c r="I115" s="162">
        <f>I113/I114</f>
        <v>0.5580229116505897</v>
      </c>
      <c r="J115" s="147">
        <f t="shared" ref="J115:O115" si="95">J113/K114*100</f>
        <v>50.683291770573568</v>
      </c>
      <c r="K115" s="147">
        <f t="shared" si="95"/>
        <v>41.833500166833495</v>
      </c>
      <c r="L115" s="147">
        <f t="shared" si="95"/>
        <v>34.681353265145553</v>
      </c>
      <c r="M115" s="147">
        <f t="shared" si="95"/>
        <v>44.192346766000682</v>
      </c>
      <c r="N115" s="147">
        <f t="shared" si="95"/>
        <v>50.095846645367416</v>
      </c>
      <c r="O115" s="147">
        <f t="shared" si="95"/>
        <v>12.812089356110382</v>
      </c>
      <c r="P115" s="147">
        <v>119</v>
      </c>
      <c r="Q115" s="154">
        <f>Q113/Q114*100</f>
        <v>40.588249676047042</v>
      </c>
    </row>
    <row r="116" spans="1:17" x14ac:dyDescent="0.35">
      <c r="A116" s="6" t="s">
        <v>153</v>
      </c>
      <c r="B116" s="85">
        <v>109</v>
      </c>
      <c r="C116" s="85">
        <v>99</v>
      </c>
      <c r="D116" s="85">
        <v>103</v>
      </c>
      <c r="E116" s="85">
        <v>126</v>
      </c>
      <c r="F116" s="85">
        <v>103</v>
      </c>
      <c r="G116" s="85">
        <v>78</v>
      </c>
      <c r="H116" s="85">
        <v>80</v>
      </c>
      <c r="I116" s="35"/>
      <c r="J116" s="85">
        <v>126</v>
      </c>
      <c r="K116" s="85">
        <v>120</v>
      </c>
      <c r="L116" s="85">
        <v>150</v>
      </c>
      <c r="M116" s="85">
        <v>155</v>
      </c>
      <c r="N116" s="85">
        <v>145</v>
      </c>
      <c r="O116" s="85">
        <v>160</v>
      </c>
      <c r="P116" s="85">
        <v>145</v>
      </c>
      <c r="Q116" s="146"/>
    </row>
    <row r="117" spans="1:17" x14ac:dyDescent="0.35">
      <c r="A117" s="43" t="s">
        <v>155</v>
      </c>
      <c r="B117" s="149">
        <f>B116/B114</f>
        <v>1.0433617306403753</v>
      </c>
      <c r="C117" s="149">
        <f>C116/C114</f>
        <v>1.0824404111086814</v>
      </c>
      <c r="D117" s="149">
        <f>D116/D114</f>
        <v>1.1482720178372352</v>
      </c>
      <c r="E117" s="149">
        <v>40</v>
      </c>
      <c r="F117" s="149">
        <f>F116/F114</f>
        <v>1.0273289447436664</v>
      </c>
      <c r="G117" s="149">
        <f>G116/G114</f>
        <v>0.9142053445850914</v>
      </c>
      <c r="H117" s="149">
        <f>H116/H114</f>
        <v>1.1086474501108647</v>
      </c>
      <c r="I117" s="35"/>
      <c r="J117" s="149">
        <f t="shared" ref="J117:P117" si="96">J116/J114</f>
        <v>1.1919402137924509</v>
      </c>
      <c r="K117" s="149">
        <f t="shared" si="96"/>
        <v>1.1970074812967582</v>
      </c>
      <c r="L117" s="149">
        <f t="shared" si="96"/>
        <v>1.2512512512512513</v>
      </c>
      <c r="M117" s="149">
        <f t="shared" si="96"/>
        <v>1.2195121951219512</v>
      </c>
      <c r="N117" s="149">
        <f t="shared" si="96"/>
        <v>1.2275651879444631</v>
      </c>
      <c r="O117" s="149">
        <f t="shared" si="96"/>
        <v>1.2779552715654954</v>
      </c>
      <c r="P117" s="149">
        <f t="shared" si="96"/>
        <v>1.1908672798948752</v>
      </c>
      <c r="Q117" s="146"/>
    </row>
    <row r="118" spans="1:17" x14ac:dyDescent="0.35">
      <c r="A118" s="6" t="s">
        <v>170</v>
      </c>
      <c r="B118" s="85">
        <v>207.7</v>
      </c>
      <c r="C118" s="85">
        <v>125.1</v>
      </c>
      <c r="D118" s="85">
        <v>91.5</v>
      </c>
      <c r="E118" s="85">
        <v>146.80000000000001</v>
      </c>
      <c r="F118" s="85">
        <v>191.4</v>
      </c>
      <c r="G118" s="85">
        <v>225</v>
      </c>
      <c r="H118" s="85">
        <v>251</v>
      </c>
      <c r="I118" s="35"/>
      <c r="J118" s="85">
        <v>137.1</v>
      </c>
      <c r="K118" s="85">
        <v>168.2</v>
      </c>
      <c r="L118" s="85">
        <v>222.3</v>
      </c>
      <c r="M118" s="85">
        <v>156.19999999999999</v>
      </c>
      <c r="N118" s="85">
        <v>0.1</v>
      </c>
      <c r="O118" s="85">
        <v>210.04</v>
      </c>
      <c r="P118" s="85">
        <v>229.4</v>
      </c>
      <c r="Q118" s="146">
        <f>SUM(J118:P118)</f>
        <v>1123.3399999999999</v>
      </c>
    </row>
    <row r="119" spans="1:17" x14ac:dyDescent="0.35">
      <c r="A119" s="6" t="s">
        <v>171</v>
      </c>
      <c r="B119" s="85">
        <v>164.69</v>
      </c>
      <c r="C119" s="85">
        <v>114.7</v>
      </c>
      <c r="D119" s="85">
        <v>223.38</v>
      </c>
      <c r="E119" s="85">
        <v>238.09</v>
      </c>
      <c r="F119" s="85">
        <v>208.22</v>
      </c>
      <c r="G119" s="85">
        <v>173.08</v>
      </c>
      <c r="H119" s="85">
        <v>152.62</v>
      </c>
      <c r="I119" s="35">
        <f>SUM(B119:H119)</f>
        <v>1274.7800000000002</v>
      </c>
      <c r="J119" s="85">
        <v>221.28</v>
      </c>
      <c r="K119" s="85">
        <v>227.64</v>
      </c>
      <c r="L119" s="85">
        <v>191.41</v>
      </c>
      <c r="M119" s="85">
        <v>84.52</v>
      </c>
      <c r="N119" s="85">
        <v>0.46</v>
      </c>
      <c r="O119" s="85">
        <v>266.7</v>
      </c>
      <c r="P119" s="85">
        <v>275.44</v>
      </c>
      <c r="Q119" s="146">
        <f>SUM(J119:P119)</f>
        <v>1267.45</v>
      </c>
    </row>
    <row r="120" spans="1:17" x14ac:dyDescent="0.35">
      <c r="A120" s="6" t="s">
        <v>152</v>
      </c>
      <c r="B120" s="6">
        <f t="shared" ref="B120:H120" si="97">SUM(B118:B119)</f>
        <v>372.39</v>
      </c>
      <c r="C120" s="6">
        <f t="shared" si="97"/>
        <v>239.8</v>
      </c>
      <c r="D120" s="6">
        <f t="shared" si="97"/>
        <v>314.88</v>
      </c>
      <c r="E120" s="6">
        <f t="shared" si="97"/>
        <v>384.89</v>
      </c>
      <c r="F120" s="6">
        <f t="shared" si="97"/>
        <v>399.62</v>
      </c>
      <c r="G120" s="6">
        <f t="shared" si="97"/>
        <v>398.08000000000004</v>
      </c>
      <c r="H120" s="6">
        <f t="shared" si="97"/>
        <v>403.62</v>
      </c>
      <c r="I120" s="35">
        <f>SUM(B120:H120)</f>
        <v>2513.2799999999997</v>
      </c>
      <c r="J120" s="6">
        <f>J119+J118</f>
        <v>358.38</v>
      </c>
      <c r="K120" s="6">
        <f t="shared" ref="K120:P120" si="98">K119+K118</f>
        <v>395.84</v>
      </c>
      <c r="L120" s="6">
        <f t="shared" si="98"/>
        <v>413.71000000000004</v>
      </c>
      <c r="M120" s="6">
        <f t="shared" si="98"/>
        <v>240.71999999999997</v>
      </c>
      <c r="N120" s="6">
        <f t="shared" si="98"/>
        <v>0.56000000000000005</v>
      </c>
      <c r="O120" s="6">
        <f t="shared" si="98"/>
        <v>476.74</v>
      </c>
      <c r="P120" s="6">
        <f t="shared" si="98"/>
        <v>504.84000000000003</v>
      </c>
      <c r="Q120" s="146">
        <f>SUM(J120:P120)</f>
        <v>2390.79</v>
      </c>
    </row>
    <row r="121" spans="1:17" x14ac:dyDescent="0.35">
      <c r="A121" s="6" t="s">
        <v>154</v>
      </c>
      <c r="B121" s="152">
        <f t="shared" ref="B121:H121" si="99">B119/B120</f>
        <v>0.44225140309890171</v>
      </c>
      <c r="C121" s="152">
        <f t="shared" si="99"/>
        <v>0.47831526271893243</v>
      </c>
      <c r="D121" s="152">
        <f t="shared" si="99"/>
        <v>0.7094131097560975</v>
      </c>
      <c r="E121" s="152">
        <f t="shared" si="99"/>
        <v>0.61859232507989304</v>
      </c>
      <c r="F121" s="152">
        <f t="shared" si="99"/>
        <v>0.52104499274310589</v>
      </c>
      <c r="G121" s="152">
        <f t="shared" si="99"/>
        <v>0.43478697749196138</v>
      </c>
      <c r="H121" s="152">
        <f t="shared" si="99"/>
        <v>0.37812794212377981</v>
      </c>
      <c r="I121" s="152">
        <f>I119/I120</f>
        <v>0.50721765979118938</v>
      </c>
      <c r="J121" s="147">
        <f t="shared" ref="J121:P121" si="100">J119/K120*100</f>
        <v>55.901374292643489</v>
      </c>
      <c r="K121" s="147">
        <f t="shared" si="100"/>
        <v>55.024050663508248</v>
      </c>
      <c r="L121" s="147">
        <f t="shared" si="100"/>
        <v>79.515619807244946</v>
      </c>
      <c r="M121" s="147">
        <f t="shared" si="100"/>
        <v>15092.857142857141</v>
      </c>
      <c r="N121" s="147">
        <f t="shared" si="100"/>
        <v>9.6488652095481825E-2</v>
      </c>
      <c r="O121" s="147">
        <f t="shared" si="100"/>
        <v>52.828618968386024</v>
      </c>
      <c r="P121" s="147">
        <f t="shared" si="100"/>
        <v>11.520878036130316</v>
      </c>
      <c r="Q121" s="153">
        <f>Q119/Q120*100</f>
        <v>53.013857344225137</v>
      </c>
    </row>
    <row r="122" spans="1:17" x14ac:dyDescent="0.35">
      <c r="A122" s="6" t="s">
        <v>153</v>
      </c>
      <c r="B122" s="85">
        <v>578</v>
      </c>
      <c r="C122" s="85">
        <v>354</v>
      </c>
      <c r="D122" s="85">
        <v>467</v>
      </c>
      <c r="E122" s="85">
        <v>598</v>
      </c>
      <c r="F122" s="85">
        <v>636</v>
      </c>
      <c r="G122" s="85">
        <v>606</v>
      </c>
      <c r="H122" s="85">
        <v>654</v>
      </c>
      <c r="I122" s="35"/>
      <c r="J122" s="85">
        <v>567</v>
      </c>
      <c r="K122" s="85">
        <v>609</v>
      </c>
      <c r="L122" s="85">
        <v>668</v>
      </c>
      <c r="M122" s="85">
        <v>397</v>
      </c>
      <c r="N122" s="85">
        <v>0</v>
      </c>
      <c r="O122" s="85">
        <v>760</v>
      </c>
      <c r="P122" s="85">
        <v>787</v>
      </c>
      <c r="Q122" s="146"/>
    </row>
    <row r="123" spans="1:17" x14ac:dyDescent="0.35">
      <c r="A123" s="43" t="s">
        <v>155</v>
      </c>
      <c r="B123" s="149">
        <f t="shared" ref="B123:H123" si="101">B122/B120</f>
        <v>1.552136201294342</v>
      </c>
      <c r="C123" s="149">
        <f t="shared" si="101"/>
        <v>1.4762301918265219</v>
      </c>
      <c r="D123" s="149">
        <f t="shared" si="101"/>
        <v>1.483104674796748</v>
      </c>
      <c r="E123" s="149">
        <f t="shared" si="101"/>
        <v>1.5536906648652862</v>
      </c>
      <c r="F123" s="149">
        <f t="shared" si="101"/>
        <v>1.5915119363395225</v>
      </c>
      <c r="G123" s="149">
        <f t="shared" si="101"/>
        <v>1.5223070739549838</v>
      </c>
      <c r="H123" s="149">
        <f t="shared" si="101"/>
        <v>1.6203359595659284</v>
      </c>
      <c r="I123" s="35"/>
      <c r="J123" s="149">
        <f t="shared" ref="J123:P123" si="102">J122/J120</f>
        <v>1.582119537920643</v>
      </c>
      <c r="K123" s="149">
        <f t="shared" si="102"/>
        <v>1.5385004042037187</v>
      </c>
      <c r="L123" s="149">
        <f t="shared" si="102"/>
        <v>1.6146576104034225</v>
      </c>
      <c r="M123" s="149">
        <f t="shared" si="102"/>
        <v>1.6492190096377537</v>
      </c>
      <c r="N123" s="149">
        <f t="shared" si="102"/>
        <v>0</v>
      </c>
      <c r="O123" s="149">
        <f t="shared" si="102"/>
        <v>1.5941603389688299</v>
      </c>
      <c r="P123" s="149">
        <f t="shared" si="102"/>
        <v>1.5589097535852943</v>
      </c>
      <c r="Q123" s="146"/>
    </row>
    <row r="124" spans="1:17" x14ac:dyDescent="0.35">
      <c r="A124" s="6" t="s">
        <v>173</v>
      </c>
      <c r="B124" s="104">
        <v>27.46</v>
      </c>
      <c r="C124" s="6">
        <v>25.47</v>
      </c>
      <c r="D124" s="6">
        <v>23.58</v>
      </c>
      <c r="E124" s="6">
        <v>27.75</v>
      </c>
      <c r="F124" s="6">
        <v>30.39</v>
      </c>
      <c r="G124" s="6">
        <v>32.85</v>
      </c>
      <c r="H124" s="36">
        <v>28.1</v>
      </c>
      <c r="I124" s="35"/>
      <c r="J124" s="36">
        <v>27.47</v>
      </c>
      <c r="K124" s="36">
        <v>33.68</v>
      </c>
      <c r="L124" s="36">
        <v>33.96</v>
      </c>
      <c r="M124" s="103">
        <v>21.73</v>
      </c>
      <c r="N124" s="6">
        <v>0</v>
      </c>
      <c r="O124" s="6">
        <v>28.94</v>
      </c>
      <c r="P124" s="36">
        <v>28.9</v>
      </c>
      <c r="Q124" s="146">
        <f>SUM(J124:P124)</f>
        <v>174.68</v>
      </c>
    </row>
    <row r="125" spans="1:17" x14ac:dyDescent="0.35">
      <c r="A125" s="6" t="s">
        <v>172</v>
      </c>
      <c r="B125" s="6">
        <v>35.94</v>
      </c>
      <c r="C125" s="6">
        <v>26.31</v>
      </c>
      <c r="D125" s="6">
        <v>37.090000000000003</v>
      </c>
      <c r="E125" s="6">
        <v>36.32</v>
      </c>
      <c r="F125" s="6">
        <v>39.65</v>
      </c>
      <c r="G125" s="6">
        <v>38.89</v>
      </c>
      <c r="H125" s="36">
        <v>35.33</v>
      </c>
      <c r="I125" s="35">
        <f>SUM(B125:H125)</f>
        <v>249.52999999999997</v>
      </c>
      <c r="J125" s="36">
        <v>31.55</v>
      </c>
      <c r="K125">
        <v>34.729999999999997</v>
      </c>
      <c r="L125">
        <v>29.68</v>
      </c>
      <c r="M125" s="6">
        <v>25.14</v>
      </c>
      <c r="N125" s="6">
        <v>0</v>
      </c>
      <c r="O125" s="36">
        <v>39.380000000000003</v>
      </c>
      <c r="P125" s="33">
        <v>37.020000000000003</v>
      </c>
      <c r="Q125" s="146">
        <f>SUM(J125:P125)</f>
        <v>197.50000000000003</v>
      </c>
    </row>
    <row r="126" spans="1:17" x14ac:dyDescent="0.35">
      <c r="A126" s="6" t="s">
        <v>152</v>
      </c>
      <c r="B126" s="6">
        <f>B125+B124</f>
        <v>63.4</v>
      </c>
      <c r="C126" s="6">
        <f t="shared" ref="C126:H126" si="103">C125+C124</f>
        <v>51.78</v>
      </c>
      <c r="D126" s="6">
        <f t="shared" si="103"/>
        <v>60.67</v>
      </c>
      <c r="E126" s="6">
        <f t="shared" si="103"/>
        <v>64.069999999999993</v>
      </c>
      <c r="F126" s="6">
        <f t="shared" si="103"/>
        <v>70.039999999999992</v>
      </c>
      <c r="G126" s="6">
        <f t="shared" si="103"/>
        <v>71.740000000000009</v>
      </c>
      <c r="H126" s="6">
        <f t="shared" si="103"/>
        <v>63.43</v>
      </c>
      <c r="I126" s="35">
        <f>SUM(B126:H126)</f>
        <v>445.13000000000005</v>
      </c>
      <c r="J126" s="6">
        <f>J125+J124</f>
        <v>59.019999999999996</v>
      </c>
      <c r="K126" s="6"/>
      <c r="L126" s="6">
        <f>L125+L124</f>
        <v>63.64</v>
      </c>
      <c r="M126" s="6">
        <f>M125+M124</f>
        <v>46.870000000000005</v>
      </c>
      <c r="N126" s="6">
        <f>N125+N124</f>
        <v>0</v>
      </c>
      <c r="O126" s="6">
        <f>O125+O124</f>
        <v>68.320000000000007</v>
      </c>
      <c r="P126" s="6">
        <f>P125+P124</f>
        <v>65.92</v>
      </c>
      <c r="Q126" s="146">
        <f>SUM(J126:P126)</f>
        <v>303.77000000000004</v>
      </c>
    </row>
    <row r="127" spans="1:17" x14ac:dyDescent="0.35">
      <c r="A127" s="6" t="s">
        <v>154</v>
      </c>
      <c r="B127" s="147">
        <f t="shared" ref="B127:H127" si="104">B125/B126*100</f>
        <v>56.687697160883275</v>
      </c>
      <c r="C127" s="147">
        <f t="shared" si="104"/>
        <v>50.811123986095019</v>
      </c>
      <c r="D127" s="147">
        <f t="shared" si="104"/>
        <v>61.13400362617439</v>
      </c>
      <c r="E127" s="147">
        <f t="shared" si="104"/>
        <v>56.687997502731392</v>
      </c>
      <c r="F127" s="147">
        <f t="shared" si="104"/>
        <v>56.610508280982295</v>
      </c>
      <c r="G127" s="147">
        <f t="shared" si="104"/>
        <v>54.209645943685523</v>
      </c>
      <c r="H127" s="147">
        <f t="shared" si="104"/>
        <v>55.699195964054859</v>
      </c>
      <c r="I127" s="147">
        <f>I125/I126</f>
        <v>0.56057780873003382</v>
      </c>
      <c r="J127" s="147" t="e">
        <f>J126/K126*100</f>
        <v>#DIV/0!</v>
      </c>
      <c r="K127" s="147">
        <f>K126/L126*100</f>
        <v>0</v>
      </c>
      <c r="L127" s="147">
        <f>L126/M126*100</f>
        <v>135.77981651376146</v>
      </c>
      <c r="M127" s="147" t="e">
        <f>M125/N126*100</f>
        <v>#DIV/0!</v>
      </c>
      <c r="N127" s="147">
        <f>N125/O126*100</f>
        <v>0</v>
      </c>
      <c r="O127" s="147">
        <f>O125/P126*100</f>
        <v>59.739077669902919</v>
      </c>
      <c r="P127" s="147">
        <f>P125/Q126*100</f>
        <v>12.186851894525464</v>
      </c>
      <c r="Q127" s="153">
        <f>Q125/Q126*100</f>
        <v>65.016295223359776</v>
      </c>
    </row>
    <row r="128" spans="1:17" x14ac:dyDescent="0.35">
      <c r="A128" s="6" t="s">
        <v>153</v>
      </c>
      <c r="B128" s="85">
        <v>331</v>
      </c>
      <c r="C128" s="85">
        <v>304</v>
      </c>
      <c r="D128" s="85">
        <v>292</v>
      </c>
      <c r="E128" s="85">
        <v>340</v>
      </c>
      <c r="F128" s="85">
        <v>373</v>
      </c>
      <c r="G128" s="85">
        <v>392</v>
      </c>
      <c r="H128" s="85">
        <v>340</v>
      </c>
      <c r="I128" s="35"/>
      <c r="J128" s="85">
        <v>334</v>
      </c>
      <c r="K128" s="85">
        <v>396</v>
      </c>
      <c r="L128" s="85">
        <v>396</v>
      </c>
      <c r="M128" s="85">
        <v>225</v>
      </c>
      <c r="N128" s="85">
        <v>0</v>
      </c>
      <c r="O128" s="85">
        <v>351</v>
      </c>
      <c r="P128" s="85">
        <v>347</v>
      </c>
      <c r="Q128" s="146"/>
    </row>
    <row r="129" spans="1:17" x14ac:dyDescent="0.35">
      <c r="A129" s="43" t="s">
        <v>155</v>
      </c>
      <c r="B129" s="149">
        <f t="shared" ref="B129:H129" si="105">B128/B126</f>
        <v>5.2208201892744484</v>
      </c>
      <c r="C129" s="149">
        <f t="shared" si="105"/>
        <v>5.870992661259173</v>
      </c>
      <c r="D129" s="149">
        <f t="shared" si="105"/>
        <v>4.8129223669029173</v>
      </c>
      <c r="E129" s="149">
        <f t="shared" si="105"/>
        <v>5.3066958014671455</v>
      </c>
      <c r="F129" s="149">
        <f t="shared" si="105"/>
        <v>5.3255282695602517</v>
      </c>
      <c r="G129" s="149">
        <f t="shared" si="105"/>
        <v>5.4641761918037348</v>
      </c>
      <c r="H129" s="149">
        <f t="shared" si="105"/>
        <v>5.3602396342424719</v>
      </c>
      <c r="I129" s="35"/>
      <c r="J129" s="149">
        <f t="shared" ref="J129:P129" si="106">J128/J126</f>
        <v>5.659098610640461</v>
      </c>
      <c r="K129" s="149" t="e">
        <f t="shared" si="106"/>
        <v>#DIV/0!</v>
      </c>
      <c r="L129" s="149">
        <f t="shared" si="106"/>
        <v>6.222501571338781</v>
      </c>
      <c r="M129" s="149">
        <f t="shared" si="106"/>
        <v>4.8005120546191593</v>
      </c>
      <c r="N129" s="149" t="e">
        <f t="shared" si="106"/>
        <v>#DIV/0!</v>
      </c>
      <c r="O129" s="149">
        <f t="shared" si="106"/>
        <v>5.1375878220140514</v>
      </c>
      <c r="P129" s="149">
        <f t="shared" si="106"/>
        <v>5.2639563106796112</v>
      </c>
      <c r="Q129" s="146"/>
    </row>
    <row r="130" spans="1:17" x14ac:dyDescent="0.35">
      <c r="A130" s="6" t="s">
        <v>176</v>
      </c>
      <c r="B130" s="6">
        <v>202</v>
      </c>
      <c r="C130" s="6">
        <v>153.49</v>
      </c>
      <c r="D130" s="6">
        <v>177.84</v>
      </c>
      <c r="E130" s="6">
        <v>205.03</v>
      </c>
      <c r="F130" s="6">
        <v>201.03</v>
      </c>
      <c r="G130" s="6">
        <v>237.37</v>
      </c>
      <c r="H130" s="6">
        <v>204.77</v>
      </c>
      <c r="I130" s="150"/>
      <c r="J130" s="6">
        <v>199.89</v>
      </c>
      <c r="K130" s="6">
        <v>242.83</v>
      </c>
      <c r="L130" s="6">
        <v>242.48</v>
      </c>
      <c r="M130" s="6">
        <v>137.56</v>
      </c>
      <c r="N130" s="6">
        <v>0</v>
      </c>
      <c r="O130" s="6">
        <v>211.82</v>
      </c>
      <c r="P130" s="6">
        <v>209.38</v>
      </c>
      <c r="Q130" s="151">
        <f>SUM(J130:P130)</f>
        <v>1243.96</v>
      </c>
    </row>
    <row r="131" spans="1:17" x14ac:dyDescent="0.35">
      <c r="A131" s="6" t="s">
        <v>177</v>
      </c>
      <c r="B131" s="6">
        <v>103.2</v>
      </c>
      <c r="C131" s="6">
        <v>48.75</v>
      </c>
      <c r="D131" s="6">
        <v>113.02</v>
      </c>
      <c r="E131" s="6">
        <v>109.9</v>
      </c>
      <c r="F131" s="6">
        <v>115.97</v>
      </c>
      <c r="G131" s="6">
        <v>97.26</v>
      </c>
      <c r="H131" s="6">
        <v>91.77</v>
      </c>
      <c r="I131" s="150">
        <f>SUM(B131:H131)</f>
        <v>679.87</v>
      </c>
      <c r="J131" s="6">
        <v>104.33</v>
      </c>
      <c r="K131" s="6">
        <v>110.7</v>
      </c>
      <c r="L131" s="6">
        <v>75.599999999999994</v>
      </c>
      <c r="M131" s="6">
        <v>72.400000000000006</v>
      </c>
      <c r="N131" s="6">
        <v>0</v>
      </c>
      <c r="O131" s="6">
        <v>133.93</v>
      </c>
      <c r="P131" s="6">
        <v>127.03</v>
      </c>
      <c r="Q131" s="151">
        <f>SUM(J131:P131)</f>
        <v>623.99</v>
      </c>
    </row>
    <row r="132" spans="1:17" x14ac:dyDescent="0.35">
      <c r="A132" s="6" t="s">
        <v>152</v>
      </c>
      <c r="B132" s="6">
        <f>B131+B130</f>
        <v>305.2</v>
      </c>
      <c r="C132" s="6">
        <f t="shared" ref="C132:H132" si="107">C131+C130</f>
        <v>202.24</v>
      </c>
      <c r="D132" s="6">
        <f t="shared" si="107"/>
        <v>290.86</v>
      </c>
      <c r="E132" s="6">
        <f t="shared" si="107"/>
        <v>314.93</v>
      </c>
      <c r="F132" s="6">
        <f t="shared" si="107"/>
        <v>317</v>
      </c>
      <c r="G132" s="6">
        <f t="shared" si="107"/>
        <v>334.63</v>
      </c>
      <c r="H132" s="6">
        <f t="shared" si="107"/>
        <v>296.54000000000002</v>
      </c>
      <c r="I132" s="150">
        <f>SUM(B132:H132)</f>
        <v>2061.4</v>
      </c>
      <c r="J132" s="6">
        <f>J131+J130</f>
        <v>304.21999999999997</v>
      </c>
      <c r="K132" s="6">
        <f t="shared" ref="K132:P132" si="108">K131+K130</f>
        <v>353.53000000000003</v>
      </c>
      <c r="L132" s="6">
        <f t="shared" si="108"/>
        <v>318.08</v>
      </c>
      <c r="M132" s="6">
        <f t="shared" si="108"/>
        <v>209.96</v>
      </c>
      <c r="N132" s="6">
        <f t="shared" si="108"/>
        <v>0</v>
      </c>
      <c r="O132" s="6">
        <f t="shared" si="108"/>
        <v>345.75</v>
      </c>
      <c r="P132" s="6">
        <f t="shared" si="108"/>
        <v>336.40999999999997</v>
      </c>
      <c r="Q132" s="151">
        <f>SUM(J132:P132)</f>
        <v>1867.9499999999998</v>
      </c>
    </row>
    <row r="133" spans="1:17" x14ac:dyDescent="0.35">
      <c r="A133" s="6" t="s">
        <v>154</v>
      </c>
      <c r="B133" s="147">
        <f t="shared" ref="B133:H133" si="109">B131/B132*100</f>
        <v>33.813892529488861</v>
      </c>
      <c r="C133" s="147">
        <f t="shared" si="109"/>
        <v>24.105023734177212</v>
      </c>
      <c r="D133" s="147">
        <f t="shared" si="109"/>
        <v>38.857182149487727</v>
      </c>
      <c r="E133" s="147">
        <f t="shared" si="109"/>
        <v>34.896643698599689</v>
      </c>
      <c r="F133" s="147">
        <f t="shared" si="109"/>
        <v>36.58359621451104</v>
      </c>
      <c r="G133" s="147">
        <f t="shared" si="109"/>
        <v>29.064937393539136</v>
      </c>
      <c r="H133" s="147">
        <f t="shared" si="109"/>
        <v>30.946921157348079</v>
      </c>
      <c r="I133" s="147">
        <f>I131/I132</f>
        <v>0.32980983797419228</v>
      </c>
      <c r="J133" s="147">
        <f>J131/J132*100</f>
        <v>34.294260732364741</v>
      </c>
      <c r="K133" s="147">
        <f t="shared" ref="K133:Q133" si="110">K131/K132*100</f>
        <v>31.31275987893531</v>
      </c>
      <c r="L133" s="147">
        <f t="shared" si="110"/>
        <v>23.767605633802816</v>
      </c>
      <c r="M133" s="147">
        <f t="shared" si="110"/>
        <v>34.482758620689658</v>
      </c>
      <c r="N133" s="147" t="e">
        <f t="shared" si="110"/>
        <v>#DIV/0!</v>
      </c>
      <c r="O133" s="147">
        <f t="shared" si="110"/>
        <v>38.736080983369483</v>
      </c>
      <c r="P133" s="147">
        <f t="shared" si="110"/>
        <v>37.760470854017427</v>
      </c>
      <c r="Q133" s="153">
        <f t="shared" si="110"/>
        <v>33.405069728847138</v>
      </c>
    </row>
    <row r="134" spans="1:17" x14ac:dyDescent="0.35">
      <c r="A134" s="6" t="s">
        <v>153</v>
      </c>
      <c r="B134" s="85">
        <v>698</v>
      </c>
      <c r="C134" s="85">
        <v>571</v>
      </c>
      <c r="D134" s="85">
        <v>623</v>
      </c>
      <c r="E134" s="85">
        <v>747</v>
      </c>
      <c r="F134" s="85">
        <v>739</v>
      </c>
      <c r="G134" s="85">
        <v>861</v>
      </c>
      <c r="H134" s="85">
        <v>729</v>
      </c>
      <c r="I134" s="35"/>
      <c r="J134" s="85">
        <v>720</v>
      </c>
      <c r="K134" s="85">
        <v>846</v>
      </c>
      <c r="L134" s="85">
        <v>846</v>
      </c>
      <c r="M134" s="85">
        <v>483</v>
      </c>
      <c r="N134" s="85">
        <v>0</v>
      </c>
      <c r="O134" s="85">
        <v>760</v>
      </c>
      <c r="P134" s="85">
        <v>742</v>
      </c>
      <c r="Q134" s="146"/>
    </row>
    <row r="135" spans="1:17" x14ac:dyDescent="0.35">
      <c r="A135" s="43" t="s">
        <v>155</v>
      </c>
      <c r="B135" s="149">
        <f>B134/B132</f>
        <v>2.2870249017038007</v>
      </c>
      <c r="C135" s="149">
        <f>C134/C132</f>
        <v>2.8233781645569618</v>
      </c>
      <c r="D135" s="149">
        <v>29.21</v>
      </c>
      <c r="E135" s="149">
        <f>E134/E132</f>
        <v>2.3719556726891691</v>
      </c>
      <c r="F135" s="149">
        <v>238.82</v>
      </c>
      <c r="G135" s="149">
        <f>G134/G132</f>
        <v>2.5729910647580909</v>
      </c>
      <c r="H135" s="149">
        <f>H134/H132</f>
        <v>2.4583530046536723</v>
      </c>
      <c r="I135" s="35"/>
      <c r="J135" s="149">
        <f t="shared" ref="J135:P135" si="111">J134/J132</f>
        <v>2.3667083032016305</v>
      </c>
      <c r="K135" s="149">
        <f t="shared" si="111"/>
        <v>2.3930076655446495</v>
      </c>
      <c r="L135" s="149">
        <f t="shared" si="111"/>
        <v>2.6597082494969819</v>
      </c>
      <c r="M135" s="149">
        <f t="shared" si="111"/>
        <v>2.3004381787007047</v>
      </c>
      <c r="N135" s="149" t="e">
        <f t="shared" si="111"/>
        <v>#DIV/0!</v>
      </c>
      <c r="O135" s="149">
        <f t="shared" si="111"/>
        <v>2.1981200289226321</v>
      </c>
      <c r="P135" s="149">
        <f t="shared" si="111"/>
        <v>2.2056419250319554</v>
      </c>
      <c r="Q135" s="146"/>
    </row>
    <row r="136" spans="1:17" x14ac:dyDescent="0.35">
      <c r="A136" s="6" t="s">
        <v>174</v>
      </c>
      <c r="B136" s="6">
        <v>16.61</v>
      </c>
      <c r="C136" s="79">
        <v>24.07</v>
      </c>
      <c r="D136" s="79">
        <v>9.7799999999999994</v>
      </c>
      <c r="E136" s="79">
        <v>16.47</v>
      </c>
      <c r="F136" s="79">
        <v>18.36</v>
      </c>
      <c r="G136" s="79">
        <v>22.91</v>
      </c>
      <c r="H136" s="79">
        <v>18.77</v>
      </c>
      <c r="I136" s="35"/>
      <c r="J136" s="85">
        <v>21.33</v>
      </c>
      <c r="K136" s="85">
        <v>28.44</v>
      </c>
      <c r="L136" s="85">
        <v>33.64</v>
      </c>
      <c r="M136" s="85">
        <v>10.6</v>
      </c>
      <c r="N136" s="85">
        <v>0</v>
      </c>
      <c r="O136" s="85">
        <v>18.89</v>
      </c>
      <c r="P136" s="85">
        <v>17.63</v>
      </c>
      <c r="Q136" s="146">
        <f>SUM(J136:P136)</f>
        <v>130.53</v>
      </c>
    </row>
    <row r="137" spans="1:17" x14ac:dyDescent="0.35">
      <c r="A137" s="6" t="s">
        <v>175</v>
      </c>
      <c r="B137" s="6">
        <v>0.52</v>
      </c>
      <c r="C137" s="79">
        <v>0.53</v>
      </c>
      <c r="D137" s="79">
        <v>0.53</v>
      </c>
      <c r="E137" s="85">
        <v>0.52</v>
      </c>
      <c r="F137" s="85">
        <v>0.5</v>
      </c>
      <c r="G137" s="85">
        <v>0.54</v>
      </c>
      <c r="H137" s="85">
        <v>0.5</v>
      </c>
      <c r="I137" s="35">
        <f>SUM(B137:H137)</f>
        <v>3.64</v>
      </c>
      <c r="J137" s="85">
        <v>0.5</v>
      </c>
      <c r="K137" s="85">
        <v>0.5</v>
      </c>
      <c r="L137" s="85">
        <v>0.46</v>
      </c>
      <c r="M137" s="85">
        <v>0.56999999999999995</v>
      </c>
      <c r="N137" s="85">
        <v>0</v>
      </c>
      <c r="O137" s="85">
        <v>0.48</v>
      </c>
      <c r="P137" s="85">
        <v>0.48</v>
      </c>
      <c r="Q137" s="146">
        <f>SUM(J137:P137)</f>
        <v>2.9899999999999998</v>
      </c>
    </row>
    <row r="138" spans="1:17" x14ac:dyDescent="0.35">
      <c r="A138" s="6" t="s">
        <v>152</v>
      </c>
      <c r="B138" s="6">
        <f>-B137+B136</f>
        <v>16.09</v>
      </c>
      <c r="C138" s="6">
        <f t="shared" ref="C138:H138" si="112">-C137+C136</f>
        <v>23.54</v>
      </c>
      <c r="D138" s="6">
        <f t="shared" si="112"/>
        <v>9.25</v>
      </c>
      <c r="E138" s="6">
        <f t="shared" si="112"/>
        <v>15.95</v>
      </c>
      <c r="F138" s="6">
        <f t="shared" si="112"/>
        <v>17.86</v>
      </c>
      <c r="G138" s="6">
        <f t="shared" si="112"/>
        <v>22.37</v>
      </c>
      <c r="H138" s="6">
        <f t="shared" si="112"/>
        <v>18.27</v>
      </c>
      <c r="I138" s="35">
        <f>SUM(B138:H138)</f>
        <v>123.33</v>
      </c>
      <c r="J138" s="6">
        <f>J137+J136</f>
        <v>21.83</v>
      </c>
      <c r="K138" s="6">
        <f t="shared" ref="K138:P138" si="113">K137+K136</f>
        <v>28.94</v>
      </c>
      <c r="L138" s="6">
        <f t="shared" si="113"/>
        <v>34.1</v>
      </c>
      <c r="M138" s="6">
        <f t="shared" si="113"/>
        <v>11.17</v>
      </c>
      <c r="N138" s="6">
        <f t="shared" si="113"/>
        <v>0</v>
      </c>
      <c r="O138" s="6">
        <f t="shared" si="113"/>
        <v>19.37</v>
      </c>
      <c r="P138" s="6">
        <f t="shared" si="113"/>
        <v>18.11</v>
      </c>
      <c r="Q138" s="146">
        <f>SUM(J138:P138)</f>
        <v>133.52000000000001</v>
      </c>
    </row>
    <row r="139" spans="1:17" x14ac:dyDescent="0.35">
      <c r="A139" s="6" t="s">
        <v>154</v>
      </c>
      <c r="B139" s="147">
        <f t="shared" ref="B139:I139" si="114">B137/B138*100</f>
        <v>3.2318210068365447</v>
      </c>
      <c r="C139" s="147">
        <f t="shared" si="114"/>
        <v>2.2514868309260838</v>
      </c>
      <c r="D139" s="147">
        <f t="shared" si="114"/>
        <v>5.7297297297297298</v>
      </c>
      <c r="E139" s="147">
        <f t="shared" si="114"/>
        <v>3.2601880877742948</v>
      </c>
      <c r="F139" s="147">
        <f t="shared" si="114"/>
        <v>2.7995520716685331</v>
      </c>
      <c r="G139" s="147">
        <f t="shared" si="114"/>
        <v>2.4139472507822979</v>
      </c>
      <c r="H139" s="147">
        <f t="shared" si="114"/>
        <v>2.7367268746579092</v>
      </c>
      <c r="I139" s="147">
        <f t="shared" si="114"/>
        <v>2.9514311197599938</v>
      </c>
      <c r="J139" s="147">
        <f t="shared" ref="J139:P139" si="115">J137/K138*100</f>
        <v>1.7277125086385625</v>
      </c>
      <c r="K139" s="147">
        <f t="shared" si="115"/>
        <v>1.4662756598240467</v>
      </c>
      <c r="L139" s="147">
        <f t="shared" si="115"/>
        <v>4.118173679498657</v>
      </c>
      <c r="M139" s="147" t="e">
        <f t="shared" si="115"/>
        <v>#DIV/0!</v>
      </c>
      <c r="N139" s="147">
        <f t="shared" si="115"/>
        <v>0</v>
      </c>
      <c r="O139" s="147">
        <f t="shared" si="115"/>
        <v>2.650469353948095</v>
      </c>
      <c r="P139" s="147">
        <f t="shared" si="115"/>
        <v>0.359496704613541</v>
      </c>
      <c r="Q139" s="153">
        <f>Q137/Q138*100</f>
        <v>2.2393648891551825</v>
      </c>
    </row>
    <row r="140" spans="1:17" x14ac:dyDescent="0.35">
      <c r="A140" s="6" t="s">
        <v>153</v>
      </c>
      <c r="B140" s="85">
        <v>1110</v>
      </c>
      <c r="C140" s="85">
        <v>960</v>
      </c>
      <c r="D140" s="85">
        <v>1020</v>
      </c>
      <c r="E140" s="85">
        <v>1160</v>
      </c>
      <c r="F140" s="85">
        <v>1230</v>
      </c>
      <c r="G140" s="85">
        <v>133</v>
      </c>
      <c r="H140" s="85">
        <v>122</v>
      </c>
      <c r="I140" s="35"/>
      <c r="J140" s="85">
        <v>122</v>
      </c>
      <c r="K140" s="85">
        <v>126</v>
      </c>
      <c r="L140" s="85">
        <v>135</v>
      </c>
      <c r="M140" s="85">
        <v>72</v>
      </c>
      <c r="N140" s="85">
        <v>0</v>
      </c>
      <c r="O140" s="85">
        <v>123</v>
      </c>
      <c r="P140" s="85">
        <v>124</v>
      </c>
      <c r="Q140" s="146"/>
    </row>
    <row r="141" spans="1:17" x14ac:dyDescent="0.35">
      <c r="A141" s="43" t="s">
        <v>155</v>
      </c>
      <c r="B141" s="149">
        <f>B140/B138</f>
        <v>68.986948415164704</v>
      </c>
      <c r="C141" s="149">
        <f>C140/C138</f>
        <v>40.781648258283774</v>
      </c>
      <c r="D141" s="149">
        <f>D140/D138</f>
        <v>110.27027027027027</v>
      </c>
      <c r="E141" s="149">
        <f>E140/E138</f>
        <v>72.727272727272734</v>
      </c>
      <c r="F141" s="149">
        <v>0</v>
      </c>
      <c r="G141" s="149">
        <f>G140/G138</f>
        <v>5.9454626732230667</v>
      </c>
      <c r="H141" s="149">
        <f>H140/H138</f>
        <v>6.6776135741652984</v>
      </c>
      <c r="I141" s="35"/>
      <c r="J141" s="149">
        <f t="shared" ref="J141:P141" si="116">J140/J138</f>
        <v>5.5886394869445724</v>
      </c>
      <c r="K141" s="149">
        <f t="shared" si="116"/>
        <v>4.3538355217691773</v>
      </c>
      <c r="L141" s="149">
        <f t="shared" si="116"/>
        <v>3.9589442815249267</v>
      </c>
      <c r="M141" s="149">
        <f t="shared" si="116"/>
        <v>6.4458370635631157</v>
      </c>
      <c r="N141" s="149" t="e">
        <f t="shared" si="116"/>
        <v>#DIV/0!</v>
      </c>
      <c r="O141" s="149">
        <f t="shared" si="116"/>
        <v>6.3500258131130609</v>
      </c>
      <c r="P141" s="149">
        <f t="shared" si="116"/>
        <v>6.8470458310325792</v>
      </c>
      <c r="Q141" s="146"/>
    </row>
    <row r="142" spans="1:17" x14ac:dyDescent="0.35">
      <c r="F142">
        <v>21</v>
      </c>
    </row>
    <row r="143" spans="1:17" x14ac:dyDescent="0.35">
      <c r="C143" s="155"/>
      <c r="D143" s="156" t="s">
        <v>178</v>
      </c>
      <c r="E143" s="156" t="s">
        <v>179</v>
      </c>
      <c r="F143" s="156" t="s">
        <v>180</v>
      </c>
      <c r="G143" s="156" t="s">
        <v>181</v>
      </c>
      <c r="H143" s="156" t="s">
        <v>182</v>
      </c>
      <c r="I143" s="156" t="s">
        <v>183</v>
      </c>
      <c r="J143" s="156" t="s">
        <v>184</v>
      </c>
      <c r="K143" s="156" t="s">
        <v>185</v>
      </c>
      <c r="L143" s="156" t="s">
        <v>186</v>
      </c>
      <c r="M143" s="156" t="s">
        <v>187</v>
      </c>
      <c r="N143" s="156" t="s">
        <v>188</v>
      </c>
    </row>
    <row r="144" spans="1:17" x14ac:dyDescent="0.35">
      <c r="C144" s="157" t="s">
        <v>189</v>
      </c>
      <c r="D144" s="158">
        <f>Q77</f>
        <v>1175.4000000000001</v>
      </c>
      <c r="E144" s="158">
        <v>0</v>
      </c>
      <c r="F144" s="159">
        <v>0</v>
      </c>
      <c r="G144" s="159">
        <v>0</v>
      </c>
      <c r="H144" s="159">
        <f>Q101</f>
        <v>695.93999999999994</v>
      </c>
      <c r="I144" s="159">
        <f>Q107</f>
        <v>292.46000000000004</v>
      </c>
      <c r="J144" s="159">
        <f>Q113</f>
        <v>332.02000000000004</v>
      </c>
      <c r="K144" s="158">
        <f>Q119</f>
        <v>1267.45</v>
      </c>
      <c r="L144" s="159">
        <f>Q125</f>
        <v>197.50000000000003</v>
      </c>
      <c r="M144" s="159">
        <f>Q131</f>
        <v>623.99</v>
      </c>
      <c r="N144" s="159">
        <v>0</v>
      </c>
    </row>
    <row r="145" spans="1:17" x14ac:dyDescent="0.35">
      <c r="C145" s="157" t="s">
        <v>190</v>
      </c>
      <c r="D145" s="163">
        <f>Q79</f>
        <v>29.906114037096405</v>
      </c>
      <c r="E145" s="160">
        <v>0</v>
      </c>
      <c r="F145" s="160" t="s">
        <v>299</v>
      </c>
      <c r="G145" s="159">
        <v>0</v>
      </c>
      <c r="H145" s="163">
        <f>Q103</f>
        <v>22.206551497476017</v>
      </c>
      <c r="I145" s="164">
        <f>Q109</f>
        <v>27.361862170911067</v>
      </c>
      <c r="J145" s="164">
        <f>Q115</f>
        <v>40.588249676047042</v>
      </c>
      <c r="K145" s="164">
        <f>Q121</f>
        <v>53.013857344225137</v>
      </c>
      <c r="L145" s="164">
        <f>Q127</f>
        <v>65.016295223359776</v>
      </c>
      <c r="M145" s="164">
        <f>Q133</f>
        <v>33.405069728847138</v>
      </c>
      <c r="N145" s="159">
        <v>0</v>
      </c>
    </row>
    <row r="147" spans="1:17" x14ac:dyDescent="0.35">
      <c r="A147" s="31" t="s">
        <v>0</v>
      </c>
      <c r="B147" s="83"/>
      <c r="C147" s="83"/>
    </row>
    <row r="148" spans="1:17" x14ac:dyDescent="0.35">
      <c r="A148" s="33" t="s">
        <v>1</v>
      </c>
      <c r="B148" s="34" t="s">
        <v>435</v>
      </c>
      <c r="C148" s="62" t="s">
        <v>436</v>
      </c>
      <c r="D148" s="62" t="s">
        <v>437</v>
      </c>
      <c r="E148" s="62" t="s">
        <v>438</v>
      </c>
      <c r="F148" s="62" t="s">
        <v>439</v>
      </c>
      <c r="G148" s="62" t="s">
        <v>440</v>
      </c>
      <c r="H148" s="62" t="s">
        <v>441</v>
      </c>
      <c r="I148" s="35" t="s">
        <v>317</v>
      </c>
      <c r="J148" s="34" t="s">
        <v>397</v>
      </c>
      <c r="K148" s="62" t="s">
        <v>398</v>
      </c>
      <c r="L148" s="62" t="s">
        <v>399</v>
      </c>
      <c r="M148" s="62" t="s">
        <v>400</v>
      </c>
      <c r="N148" s="62" t="s">
        <v>401</v>
      </c>
      <c r="O148" s="62" t="s">
        <v>402</v>
      </c>
      <c r="P148" s="62" t="s">
        <v>403</v>
      </c>
      <c r="Q148" s="146" t="s">
        <v>326</v>
      </c>
    </row>
    <row r="149" spans="1:17" x14ac:dyDescent="0.35">
      <c r="A149" s="6" t="s">
        <v>162</v>
      </c>
      <c r="B149" s="6">
        <v>291.7</v>
      </c>
      <c r="D149" s="6">
        <v>317.3</v>
      </c>
      <c r="E149" s="6">
        <v>437.1</v>
      </c>
      <c r="F149" s="6">
        <v>514.1</v>
      </c>
      <c r="G149" s="6">
        <v>310.3</v>
      </c>
      <c r="H149" s="6">
        <v>356.9</v>
      </c>
      <c r="I149" s="35">
        <f>SUM(B149:H149)</f>
        <v>2227.3999999999996</v>
      </c>
      <c r="J149" s="6">
        <v>395.9</v>
      </c>
      <c r="K149" s="6">
        <v>524.4</v>
      </c>
      <c r="L149" s="6">
        <v>483.7</v>
      </c>
      <c r="M149" s="6">
        <v>536.4</v>
      </c>
      <c r="N149" s="6">
        <v>390.4</v>
      </c>
      <c r="O149" s="6">
        <v>326.60000000000002</v>
      </c>
      <c r="P149" s="6">
        <v>516.1</v>
      </c>
      <c r="Q149" s="146">
        <f>SUM(J149:P149)</f>
        <v>3173.5</v>
      </c>
    </row>
    <row r="150" spans="1:17" x14ac:dyDescent="0.35">
      <c r="A150" s="6" t="s">
        <v>163</v>
      </c>
      <c r="B150" s="6">
        <v>116.58</v>
      </c>
      <c r="C150" s="6">
        <v>175.79</v>
      </c>
      <c r="D150" s="6">
        <v>185.35</v>
      </c>
      <c r="E150" s="6">
        <v>183.25</v>
      </c>
      <c r="F150" s="6">
        <v>216.93</v>
      </c>
      <c r="G150" s="6">
        <v>95.69</v>
      </c>
      <c r="H150" s="6">
        <v>255.95</v>
      </c>
      <c r="I150" s="35">
        <f>SUM(B150:H150)</f>
        <v>1229.5400000000002</v>
      </c>
      <c r="J150" s="6">
        <v>197.91</v>
      </c>
      <c r="K150" s="6">
        <v>279.3</v>
      </c>
      <c r="L150" s="6">
        <v>228.4</v>
      </c>
      <c r="M150" s="6">
        <v>188.29</v>
      </c>
      <c r="N150" s="6">
        <v>226</v>
      </c>
      <c r="O150" s="6">
        <v>243.82</v>
      </c>
      <c r="P150" s="6">
        <v>240.52</v>
      </c>
      <c r="Q150" s="146">
        <f>SUM(J150:P150)</f>
        <v>1604.24</v>
      </c>
    </row>
    <row r="151" spans="1:17" x14ac:dyDescent="0.35">
      <c r="A151" s="6" t="s">
        <v>152</v>
      </c>
      <c r="B151" s="6">
        <f>B150+B149</f>
        <v>408.28</v>
      </c>
      <c r="C151" s="6" t="e">
        <f>C150+D148</f>
        <v>#VALUE!</v>
      </c>
      <c r="D151" s="6">
        <f t="shared" ref="D151:I151" si="117">D150+D149</f>
        <v>502.65</v>
      </c>
      <c r="E151" s="6">
        <f t="shared" si="117"/>
        <v>620.35</v>
      </c>
      <c r="F151" s="6">
        <f t="shared" si="117"/>
        <v>731.03</v>
      </c>
      <c r="G151" s="6">
        <f t="shared" si="117"/>
        <v>405.99</v>
      </c>
      <c r="H151" s="6">
        <f t="shared" si="117"/>
        <v>612.84999999999991</v>
      </c>
      <c r="I151" s="35">
        <f t="shared" si="117"/>
        <v>3456.94</v>
      </c>
      <c r="J151" s="6">
        <f>J150+J149</f>
        <v>593.80999999999995</v>
      </c>
      <c r="K151" s="6">
        <f t="shared" ref="K151:P151" si="118">K150+K149</f>
        <v>803.7</v>
      </c>
      <c r="L151" s="6">
        <f t="shared" si="118"/>
        <v>712.1</v>
      </c>
      <c r="M151" s="6">
        <f t="shared" si="118"/>
        <v>724.68999999999994</v>
      </c>
      <c r="N151" s="6">
        <f t="shared" si="118"/>
        <v>616.4</v>
      </c>
      <c r="O151" s="6">
        <f t="shared" si="118"/>
        <v>570.42000000000007</v>
      </c>
      <c r="P151" s="6">
        <f t="shared" si="118"/>
        <v>756.62</v>
      </c>
      <c r="Q151" s="146">
        <f>SUM(J151:P151)</f>
        <v>4777.7400000000007</v>
      </c>
    </row>
    <row r="152" spans="1:17" x14ac:dyDescent="0.35">
      <c r="A152" s="6" t="s">
        <v>154</v>
      </c>
      <c r="B152" s="147">
        <f t="shared" ref="B152:H152" si="119">B150/B151*100</f>
        <v>28.553933574997554</v>
      </c>
      <c r="C152" s="147" t="e">
        <f t="shared" si="119"/>
        <v>#VALUE!</v>
      </c>
      <c r="D152" s="147">
        <f t="shared" si="119"/>
        <v>36.87456480652542</v>
      </c>
      <c r="E152" s="147">
        <f t="shared" si="119"/>
        <v>29.539775932941083</v>
      </c>
      <c r="F152" s="147">
        <f t="shared" si="119"/>
        <v>29.674568759148052</v>
      </c>
      <c r="G152" s="147">
        <f t="shared" si="119"/>
        <v>23.569546047932214</v>
      </c>
      <c r="H152" s="147">
        <f t="shared" si="119"/>
        <v>41.763890022028235</v>
      </c>
      <c r="I152" s="146">
        <f>I150/I151*100</f>
        <v>35.567293618055281</v>
      </c>
      <c r="J152" s="147">
        <f t="shared" ref="J152:Q152" si="120">J150/J151*100</f>
        <v>33.328842559067716</v>
      </c>
      <c r="K152" s="147">
        <f t="shared" si="120"/>
        <v>34.751773049645394</v>
      </c>
      <c r="L152" s="147">
        <f t="shared" si="120"/>
        <v>32.074146889481817</v>
      </c>
      <c r="M152" s="147">
        <f t="shared" si="120"/>
        <v>25.982144089196762</v>
      </c>
      <c r="N152" s="147">
        <f t="shared" si="120"/>
        <v>36.66450356911097</v>
      </c>
      <c r="O152" s="147">
        <f t="shared" si="120"/>
        <v>42.743943059500012</v>
      </c>
      <c r="P152" s="147">
        <f t="shared" si="120"/>
        <v>31.788744680288655</v>
      </c>
      <c r="Q152" s="106">
        <f t="shared" si="120"/>
        <v>33.577381774646589</v>
      </c>
    </row>
    <row r="153" spans="1:17" x14ac:dyDescent="0.35">
      <c r="A153" s="6" t="s">
        <v>153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36">
        <v>0</v>
      </c>
      <c r="I153" s="35"/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106">
        <v>0</v>
      </c>
    </row>
    <row r="154" spans="1:17" x14ac:dyDescent="0.35">
      <c r="A154" s="43" t="s">
        <v>155</v>
      </c>
      <c r="B154" s="148" t="e">
        <f>B152/B153*100</f>
        <v>#DIV/0!</v>
      </c>
      <c r="C154" s="148" t="e">
        <f t="shared" ref="C154:H154" si="121">C152/C153*100</f>
        <v>#VALUE!</v>
      </c>
      <c r="D154" s="148" t="e">
        <f t="shared" si="121"/>
        <v>#DIV/0!</v>
      </c>
      <c r="E154" s="148" t="e">
        <f t="shared" si="121"/>
        <v>#DIV/0!</v>
      </c>
      <c r="F154" s="148" t="e">
        <f t="shared" si="121"/>
        <v>#DIV/0!</v>
      </c>
      <c r="G154" s="148" t="e">
        <f t="shared" si="121"/>
        <v>#DIV/0!</v>
      </c>
      <c r="H154" s="148" t="e">
        <f t="shared" si="121"/>
        <v>#DIV/0!</v>
      </c>
      <c r="I154" s="35"/>
      <c r="J154" s="149">
        <f>J153/J151</f>
        <v>0</v>
      </c>
      <c r="K154" s="149">
        <f t="shared" ref="K154:P154" si="122">K153/K151</f>
        <v>0</v>
      </c>
      <c r="L154" s="149">
        <f t="shared" si="122"/>
        <v>0</v>
      </c>
      <c r="M154" s="149">
        <f t="shared" si="122"/>
        <v>0</v>
      </c>
      <c r="N154" s="149">
        <f t="shared" si="122"/>
        <v>0</v>
      </c>
      <c r="O154" s="149">
        <f t="shared" si="122"/>
        <v>0</v>
      </c>
      <c r="P154" s="149">
        <f t="shared" si="122"/>
        <v>0</v>
      </c>
      <c r="Q154" s="146"/>
    </row>
    <row r="155" spans="1:17" x14ac:dyDescent="0.35">
      <c r="A155" s="6" t="s">
        <v>164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150">
        <f>SUM(B155:H155)</f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151"/>
    </row>
    <row r="156" spans="1:17" x14ac:dyDescent="0.35">
      <c r="A156" s="6" t="s">
        <v>165</v>
      </c>
      <c r="B156" s="6">
        <v>89.64</v>
      </c>
      <c r="C156" s="6">
        <v>146.26</v>
      </c>
      <c r="D156" s="6">
        <v>154.86000000000001</v>
      </c>
      <c r="E156" s="6">
        <v>159.94</v>
      </c>
      <c r="F156" s="6">
        <v>182.4</v>
      </c>
      <c r="G156" s="6">
        <v>78.930000000000007</v>
      </c>
      <c r="H156" s="6">
        <v>216.24</v>
      </c>
      <c r="I156" s="150"/>
      <c r="J156" s="6">
        <v>169.74</v>
      </c>
      <c r="K156" s="6">
        <v>246.65</v>
      </c>
      <c r="L156" s="6">
        <v>197.68</v>
      </c>
      <c r="M156" s="6">
        <v>163.81</v>
      </c>
      <c r="N156" s="6">
        <v>186.86</v>
      </c>
      <c r="O156" s="6">
        <v>214.74</v>
      </c>
      <c r="P156" s="6">
        <v>204.23</v>
      </c>
      <c r="Q156" s="151">
        <f>SUM(J156:P156)</f>
        <v>1383.71</v>
      </c>
    </row>
    <row r="157" spans="1:17" x14ac:dyDescent="0.35">
      <c r="A157" s="6" t="s">
        <v>152</v>
      </c>
      <c r="B157" s="6">
        <f t="shared" ref="B157:H157" si="123">B156+B155</f>
        <v>89.64</v>
      </c>
      <c r="C157" s="6">
        <f t="shared" si="123"/>
        <v>146.26</v>
      </c>
      <c r="D157" s="6">
        <f t="shared" si="123"/>
        <v>154.86000000000001</v>
      </c>
      <c r="E157" s="6">
        <f t="shared" si="123"/>
        <v>159.94</v>
      </c>
      <c r="F157" s="6">
        <f t="shared" si="123"/>
        <v>182.4</v>
      </c>
      <c r="G157" s="6">
        <f t="shared" si="123"/>
        <v>78.930000000000007</v>
      </c>
      <c r="H157" s="6">
        <f t="shared" si="123"/>
        <v>216.24</v>
      </c>
      <c r="I157" s="150">
        <f>SUM(B157:H157)</f>
        <v>1028.27</v>
      </c>
      <c r="J157" s="6">
        <f>J156+J155</f>
        <v>169.74</v>
      </c>
      <c r="K157" s="6">
        <f>K156+K155</f>
        <v>246.65</v>
      </c>
      <c r="L157" s="6">
        <f>L156+L155</f>
        <v>197.68</v>
      </c>
      <c r="M157" s="6">
        <f>M156+M155</f>
        <v>163.81</v>
      </c>
      <c r="N157" s="6">
        <f>N155+N156</f>
        <v>186.86</v>
      </c>
      <c r="O157" s="6">
        <f>O155+O156</f>
        <v>214.74</v>
      </c>
      <c r="P157" s="6">
        <f>P155+P156</f>
        <v>204.23</v>
      </c>
      <c r="Q157" s="151">
        <f>SUM(J157:P157)</f>
        <v>1383.71</v>
      </c>
    </row>
    <row r="158" spans="1:17" x14ac:dyDescent="0.35">
      <c r="A158" s="6" t="s">
        <v>154</v>
      </c>
      <c r="B158" s="147">
        <f t="shared" ref="B158:H158" si="124">B156/B157*100</f>
        <v>100</v>
      </c>
      <c r="C158" s="147">
        <f t="shared" si="124"/>
        <v>100</v>
      </c>
      <c r="D158" s="147">
        <f t="shared" si="124"/>
        <v>100</v>
      </c>
      <c r="E158" s="147">
        <f t="shared" si="124"/>
        <v>100</v>
      </c>
      <c r="F158" s="147">
        <f t="shared" si="124"/>
        <v>100</v>
      </c>
      <c r="G158" s="147">
        <f t="shared" si="124"/>
        <v>100</v>
      </c>
      <c r="H158" s="147">
        <f t="shared" si="124"/>
        <v>100</v>
      </c>
      <c r="I158" s="35"/>
      <c r="J158" s="147">
        <f>J156/J157*100</f>
        <v>100</v>
      </c>
      <c r="K158" s="147">
        <f t="shared" ref="K158:P158" si="125">K156/K157*100</f>
        <v>100</v>
      </c>
      <c r="L158" s="147">
        <f t="shared" si="125"/>
        <v>100</v>
      </c>
      <c r="M158" s="147">
        <f t="shared" si="125"/>
        <v>100</v>
      </c>
      <c r="N158" s="147">
        <f t="shared" si="125"/>
        <v>100</v>
      </c>
      <c r="O158" s="147">
        <f t="shared" si="125"/>
        <v>100</v>
      </c>
      <c r="P158" s="147">
        <f t="shared" si="125"/>
        <v>100</v>
      </c>
      <c r="Q158" s="146"/>
    </row>
    <row r="159" spans="1:17" x14ac:dyDescent="0.35">
      <c r="A159" s="6" t="s">
        <v>153</v>
      </c>
      <c r="B159" s="6">
        <v>357</v>
      </c>
      <c r="C159" s="6">
        <v>453</v>
      </c>
      <c r="D159" s="6">
        <v>367</v>
      </c>
      <c r="E159" s="6">
        <v>520</v>
      </c>
      <c r="F159" s="6">
        <v>594</v>
      </c>
      <c r="G159" s="6">
        <v>360</v>
      </c>
      <c r="H159" s="6">
        <v>407</v>
      </c>
      <c r="I159" s="35"/>
      <c r="J159" s="6">
        <v>0</v>
      </c>
      <c r="K159" s="6">
        <v>613</v>
      </c>
      <c r="L159" s="6">
        <v>553</v>
      </c>
      <c r="M159" s="6">
        <v>626</v>
      </c>
      <c r="N159" s="6">
        <v>449</v>
      </c>
      <c r="O159" s="6">
        <v>381</v>
      </c>
      <c r="P159" s="6">
        <v>503</v>
      </c>
      <c r="Q159" s="146"/>
    </row>
    <row r="160" spans="1:17" x14ac:dyDescent="0.35">
      <c r="A160" s="43" t="s">
        <v>155</v>
      </c>
      <c r="B160" s="149">
        <f t="shared" ref="B160:H160" si="126">B159/B157</f>
        <v>3.9825970548862113</v>
      </c>
      <c r="C160" s="149">
        <f t="shared" si="126"/>
        <v>3.0972241214275948</v>
      </c>
      <c r="D160" s="149">
        <f t="shared" si="126"/>
        <v>2.3698824744930902</v>
      </c>
      <c r="E160" s="149">
        <f t="shared" si="126"/>
        <v>3.2512192072027011</v>
      </c>
      <c r="F160" s="149">
        <f t="shared" si="126"/>
        <v>3.2565789473684208</v>
      </c>
      <c r="G160" s="149">
        <f t="shared" si="126"/>
        <v>4.5610034207525656</v>
      </c>
      <c r="H160" s="149">
        <f t="shared" si="126"/>
        <v>1.8821679615242322</v>
      </c>
      <c r="I160" s="35"/>
      <c r="J160" s="149">
        <f t="shared" ref="J160:P160" si="127">J159/J157</f>
        <v>0</v>
      </c>
      <c r="K160" s="149">
        <f t="shared" si="127"/>
        <v>2.4853030610176363</v>
      </c>
      <c r="L160" s="149">
        <f t="shared" si="127"/>
        <v>2.7974504249291785</v>
      </c>
      <c r="M160" s="149">
        <f t="shared" si="127"/>
        <v>3.8215005188938402</v>
      </c>
      <c r="N160" s="149">
        <f t="shared" si="127"/>
        <v>2.4028684576688426</v>
      </c>
      <c r="O160" s="149">
        <f t="shared" si="127"/>
        <v>1.7742386141380273</v>
      </c>
      <c r="P160" s="149">
        <f t="shared" si="127"/>
        <v>2.4629094648190768</v>
      </c>
      <c r="Q160" s="146"/>
    </row>
    <row r="161" spans="1:17" x14ac:dyDescent="0.35">
      <c r="A161" s="6" t="s">
        <v>156</v>
      </c>
      <c r="B161" s="85">
        <v>0</v>
      </c>
      <c r="C161" s="85">
        <v>0</v>
      </c>
      <c r="D161" s="85">
        <v>0</v>
      </c>
      <c r="E161" s="85">
        <v>0</v>
      </c>
      <c r="F161" s="85">
        <v>0</v>
      </c>
      <c r="G161" s="79">
        <v>0</v>
      </c>
      <c r="H161" s="79">
        <v>0</v>
      </c>
      <c r="I161" s="35"/>
      <c r="J161" s="79">
        <v>0</v>
      </c>
      <c r="K161" s="79">
        <v>0</v>
      </c>
      <c r="L161" s="79">
        <v>0</v>
      </c>
      <c r="M161" s="79">
        <v>0</v>
      </c>
      <c r="N161" s="79">
        <v>0</v>
      </c>
      <c r="O161" s="79">
        <v>0</v>
      </c>
      <c r="P161" s="79">
        <v>0</v>
      </c>
      <c r="Q161" s="146">
        <f>SUM(J161:P161)</f>
        <v>0</v>
      </c>
    </row>
    <row r="162" spans="1:17" x14ac:dyDescent="0.35">
      <c r="A162" s="6" t="s">
        <v>157</v>
      </c>
      <c r="B162" s="85">
        <v>0</v>
      </c>
      <c r="C162" s="85">
        <v>0</v>
      </c>
      <c r="D162" s="85">
        <v>0</v>
      </c>
      <c r="E162" s="85">
        <v>0</v>
      </c>
      <c r="F162" s="85">
        <v>0</v>
      </c>
      <c r="G162" s="79">
        <v>0</v>
      </c>
      <c r="H162" s="79">
        <v>0</v>
      </c>
      <c r="I162" s="35">
        <f>SUM(B162:H162)</f>
        <v>0</v>
      </c>
      <c r="J162" s="79">
        <v>0</v>
      </c>
      <c r="K162" s="79">
        <v>0</v>
      </c>
      <c r="L162" s="79">
        <v>0</v>
      </c>
      <c r="M162" s="79">
        <v>0</v>
      </c>
      <c r="N162" s="79">
        <v>0</v>
      </c>
      <c r="O162" s="79">
        <v>0</v>
      </c>
      <c r="P162" s="79">
        <v>0</v>
      </c>
      <c r="Q162" s="146">
        <f>SUM(J162:P162)</f>
        <v>0</v>
      </c>
    </row>
    <row r="163" spans="1:17" x14ac:dyDescent="0.35">
      <c r="A163" s="6" t="s">
        <v>152</v>
      </c>
      <c r="B163" s="6">
        <f>B162+B161</f>
        <v>0</v>
      </c>
      <c r="C163" s="6">
        <f>C162+C161</f>
        <v>0</v>
      </c>
      <c r="D163" s="6">
        <f>D162+D161</f>
        <v>0</v>
      </c>
      <c r="E163" s="6">
        <f>E162+E161</f>
        <v>0</v>
      </c>
      <c r="F163" s="6">
        <v>0</v>
      </c>
      <c r="G163" s="6">
        <f>G162+G161</f>
        <v>0</v>
      </c>
      <c r="H163" s="6">
        <f>H162+H161</f>
        <v>0</v>
      </c>
      <c r="I163" s="35">
        <f>SUM(B163:H163)</f>
        <v>0</v>
      </c>
      <c r="J163" s="6">
        <f>J162+J161</f>
        <v>0</v>
      </c>
      <c r="K163" s="6">
        <f t="shared" ref="K163:P163" si="128">K162+K161</f>
        <v>0</v>
      </c>
      <c r="L163" s="6">
        <f t="shared" si="128"/>
        <v>0</v>
      </c>
      <c r="M163" s="6">
        <f t="shared" si="128"/>
        <v>0</v>
      </c>
      <c r="N163" s="6">
        <f t="shared" si="128"/>
        <v>0</v>
      </c>
      <c r="O163" s="6">
        <f t="shared" si="128"/>
        <v>0</v>
      </c>
      <c r="P163" s="6">
        <f t="shared" si="128"/>
        <v>0</v>
      </c>
      <c r="Q163" s="146">
        <f>SUM(J163:P163)</f>
        <v>0</v>
      </c>
    </row>
    <row r="164" spans="1:17" x14ac:dyDescent="0.35">
      <c r="A164" s="6" t="s">
        <v>154</v>
      </c>
      <c r="B164" s="147" t="e">
        <f t="shared" ref="B164:I164" si="129">B162/B163*100</f>
        <v>#DIV/0!</v>
      </c>
      <c r="C164" s="147" t="e">
        <f t="shared" si="129"/>
        <v>#DIV/0!</v>
      </c>
      <c r="D164" s="147" t="e">
        <f t="shared" si="129"/>
        <v>#DIV/0!</v>
      </c>
      <c r="E164" s="147" t="e">
        <f t="shared" si="129"/>
        <v>#DIV/0!</v>
      </c>
      <c r="F164" s="147" t="e">
        <f t="shared" si="129"/>
        <v>#DIV/0!</v>
      </c>
      <c r="G164" s="147" t="e">
        <f t="shared" si="129"/>
        <v>#DIV/0!</v>
      </c>
      <c r="H164" s="147" t="e">
        <f t="shared" si="129"/>
        <v>#DIV/0!</v>
      </c>
      <c r="I164" s="147" t="e">
        <f t="shared" si="129"/>
        <v>#DIV/0!</v>
      </c>
      <c r="J164" s="147" t="e">
        <f t="shared" ref="J164:O164" si="130">J162/K163*100</f>
        <v>#DIV/0!</v>
      </c>
      <c r="K164" s="147" t="e">
        <f t="shared" si="130"/>
        <v>#DIV/0!</v>
      </c>
      <c r="L164" s="147" t="e">
        <f t="shared" si="130"/>
        <v>#DIV/0!</v>
      </c>
      <c r="M164" s="147" t="e">
        <f t="shared" si="130"/>
        <v>#DIV/0!</v>
      </c>
      <c r="N164" s="147" t="e">
        <f t="shared" si="130"/>
        <v>#DIV/0!</v>
      </c>
      <c r="O164" s="147" t="e">
        <f t="shared" si="130"/>
        <v>#DIV/0!</v>
      </c>
      <c r="P164" s="149" t="e">
        <f>P163/P161</f>
        <v>#DIV/0!</v>
      </c>
      <c r="Q164" s="106" t="e">
        <f>Q162/Q163*100</f>
        <v>#DIV/0!</v>
      </c>
    </row>
    <row r="165" spans="1:17" x14ac:dyDescent="0.35">
      <c r="A165" s="6" t="s">
        <v>153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36">
        <v>0</v>
      </c>
      <c r="I165" s="35"/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36">
        <v>0</v>
      </c>
      <c r="Q165" s="146"/>
    </row>
    <row r="166" spans="1:17" x14ac:dyDescent="0.35">
      <c r="A166" s="43" t="s">
        <v>155</v>
      </c>
      <c r="B166" s="149" t="e">
        <f t="shared" ref="B166:H166" si="131">B165/B163</f>
        <v>#DIV/0!</v>
      </c>
      <c r="C166" s="149" t="e">
        <f t="shared" si="131"/>
        <v>#DIV/0!</v>
      </c>
      <c r="D166" s="149" t="e">
        <f t="shared" si="131"/>
        <v>#DIV/0!</v>
      </c>
      <c r="E166" s="149" t="e">
        <f t="shared" si="131"/>
        <v>#DIV/0!</v>
      </c>
      <c r="F166" s="149" t="e">
        <f t="shared" si="131"/>
        <v>#DIV/0!</v>
      </c>
      <c r="G166" s="149" t="e">
        <f t="shared" si="131"/>
        <v>#DIV/0!</v>
      </c>
      <c r="H166" s="149" t="e">
        <f t="shared" si="131"/>
        <v>#DIV/0!</v>
      </c>
      <c r="I166" s="35"/>
      <c r="J166" s="149" t="e">
        <f t="shared" ref="J166:P166" si="132">J165/J163</f>
        <v>#DIV/0!</v>
      </c>
      <c r="K166" s="149" t="e">
        <f t="shared" si="132"/>
        <v>#DIV/0!</v>
      </c>
      <c r="L166" s="149" t="e">
        <f t="shared" si="132"/>
        <v>#DIV/0!</v>
      </c>
      <c r="M166" s="149" t="e">
        <f t="shared" si="132"/>
        <v>#DIV/0!</v>
      </c>
      <c r="N166" s="149" t="e">
        <f t="shared" si="132"/>
        <v>#DIV/0!</v>
      </c>
      <c r="O166" s="149" t="e">
        <f t="shared" si="132"/>
        <v>#DIV/0!</v>
      </c>
      <c r="P166" s="149" t="e">
        <f t="shared" si="132"/>
        <v>#DIV/0!</v>
      </c>
      <c r="Q166" s="146"/>
    </row>
    <row r="167" spans="1:17" x14ac:dyDescent="0.35">
      <c r="A167" s="6" t="s">
        <v>158</v>
      </c>
      <c r="B167">
        <v>369</v>
      </c>
      <c r="C167" s="85">
        <v>381</v>
      </c>
      <c r="D167" s="85">
        <v>439</v>
      </c>
      <c r="E167" s="85">
        <v>402</v>
      </c>
      <c r="F167" s="85">
        <v>386</v>
      </c>
      <c r="G167" s="85">
        <v>302</v>
      </c>
      <c r="H167" s="85">
        <v>333</v>
      </c>
      <c r="I167" s="35"/>
      <c r="J167" s="85">
        <v>455</v>
      </c>
      <c r="K167" s="85">
        <v>396</v>
      </c>
      <c r="L167" s="85">
        <v>105</v>
      </c>
      <c r="M167" s="85">
        <v>481</v>
      </c>
      <c r="N167" s="85">
        <v>357</v>
      </c>
      <c r="O167" s="85">
        <v>300</v>
      </c>
      <c r="P167" s="85">
        <v>527</v>
      </c>
      <c r="Q167" s="146">
        <f>SUM(J167:P167)</f>
        <v>2621</v>
      </c>
    </row>
    <row r="168" spans="1:17" x14ac:dyDescent="0.35">
      <c r="A168" s="6" t="s">
        <v>159</v>
      </c>
      <c r="B168" s="85">
        <v>0.9</v>
      </c>
      <c r="C168" s="85">
        <v>0.9</v>
      </c>
      <c r="D168" s="85">
        <v>0.1</v>
      </c>
      <c r="E168" s="85">
        <v>0</v>
      </c>
      <c r="F168" s="85">
        <v>0</v>
      </c>
      <c r="G168" s="85">
        <v>0</v>
      </c>
      <c r="H168" s="85">
        <v>0</v>
      </c>
      <c r="I168" s="35">
        <f>SUM(B168:H168)</f>
        <v>1.9000000000000001</v>
      </c>
      <c r="J168" s="85">
        <v>0</v>
      </c>
      <c r="K168" s="85">
        <v>0.3</v>
      </c>
      <c r="L168" s="85">
        <v>0.3</v>
      </c>
      <c r="M168" s="85">
        <v>0.11</v>
      </c>
      <c r="N168" s="85">
        <v>0.5</v>
      </c>
      <c r="O168" s="85">
        <v>0.9</v>
      </c>
      <c r="P168" s="85">
        <v>0.8</v>
      </c>
      <c r="Q168" s="146">
        <f>SUM(J168:P168)</f>
        <v>2.91</v>
      </c>
    </row>
    <row r="169" spans="1:17" x14ac:dyDescent="0.35">
      <c r="A169" s="6" t="s">
        <v>152</v>
      </c>
      <c r="B169" s="6">
        <f>-B168+B167</f>
        <v>368.1</v>
      </c>
      <c r="C169" s="6">
        <f>-C168+C167</f>
        <v>380.1</v>
      </c>
      <c r="D169" s="6">
        <f>-D168+D167</f>
        <v>438.9</v>
      </c>
      <c r="E169" s="6">
        <f>-E168+E167</f>
        <v>402</v>
      </c>
      <c r="F169" s="6">
        <v>150</v>
      </c>
      <c r="G169" s="6">
        <f>-G168+G167</f>
        <v>302</v>
      </c>
      <c r="H169" s="6">
        <f>-H168+H167</f>
        <v>333</v>
      </c>
      <c r="I169" s="35">
        <f>SUM(B169:H169)</f>
        <v>2374.1</v>
      </c>
      <c r="J169" s="6">
        <f>J168+J167</f>
        <v>455</v>
      </c>
      <c r="K169" s="6">
        <f t="shared" ref="K169:P169" si="133">K168+K167</f>
        <v>396.3</v>
      </c>
      <c r="L169" s="6">
        <f t="shared" si="133"/>
        <v>105.3</v>
      </c>
      <c r="M169" s="6">
        <f t="shared" si="133"/>
        <v>481.11</v>
      </c>
      <c r="N169" s="6">
        <f t="shared" si="133"/>
        <v>357.5</v>
      </c>
      <c r="O169" s="6">
        <f t="shared" si="133"/>
        <v>300.89999999999998</v>
      </c>
      <c r="P169" s="6">
        <f t="shared" si="133"/>
        <v>527.79999999999995</v>
      </c>
      <c r="Q169" s="146">
        <f>SUM(J169:P169)</f>
        <v>2623.91</v>
      </c>
    </row>
    <row r="170" spans="1:17" x14ac:dyDescent="0.35">
      <c r="A170" s="6" t="s">
        <v>154</v>
      </c>
      <c r="B170" s="152">
        <f t="shared" ref="B170:I170" si="134">B168/B169</f>
        <v>2.4449877750611247E-3</v>
      </c>
      <c r="C170" s="152">
        <f t="shared" si="134"/>
        <v>2.3677979479084449E-3</v>
      </c>
      <c r="D170" s="152">
        <f t="shared" si="134"/>
        <v>2.2784233310549102E-4</v>
      </c>
      <c r="E170" s="152">
        <f t="shared" si="134"/>
        <v>0</v>
      </c>
      <c r="F170" s="152">
        <f t="shared" si="134"/>
        <v>0</v>
      </c>
      <c r="G170" s="152">
        <f t="shared" si="134"/>
        <v>0</v>
      </c>
      <c r="H170" s="152">
        <f t="shared" si="134"/>
        <v>0</v>
      </c>
      <c r="I170" s="152">
        <f t="shared" si="134"/>
        <v>8.0030327281917365E-4</v>
      </c>
      <c r="J170" s="147">
        <f t="shared" ref="J170:O170" si="135">J168/K169*100</f>
        <v>0</v>
      </c>
      <c r="K170" s="147">
        <f t="shared" si="135"/>
        <v>0.28490028490028491</v>
      </c>
      <c r="L170" s="147">
        <f t="shared" si="135"/>
        <v>6.2355802207395394E-2</v>
      </c>
      <c r="M170" s="147">
        <f t="shared" si="135"/>
        <v>3.0769230769230771E-2</v>
      </c>
      <c r="N170" s="147">
        <f t="shared" si="135"/>
        <v>0.16616816218012628</v>
      </c>
      <c r="O170" s="147">
        <f t="shared" si="135"/>
        <v>0.17051913603637744</v>
      </c>
      <c r="P170" s="149">
        <f>P169/P167</f>
        <v>1.0015180265654648</v>
      </c>
      <c r="Q170" s="153">
        <f>Q168/Q169*100</f>
        <v>0.11090319408821189</v>
      </c>
    </row>
    <row r="171" spans="1:17" x14ac:dyDescent="0.35">
      <c r="A171" s="6" t="s">
        <v>153</v>
      </c>
      <c r="B171" s="6">
        <v>710</v>
      </c>
      <c r="C171" s="6">
        <v>760</v>
      </c>
      <c r="D171" s="6">
        <v>880</v>
      </c>
      <c r="E171" s="6">
        <v>400</v>
      </c>
      <c r="F171" s="6">
        <v>770</v>
      </c>
      <c r="G171" s="6">
        <v>600</v>
      </c>
      <c r="H171" s="36">
        <v>660</v>
      </c>
      <c r="I171" s="35"/>
      <c r="J171" s="6">
        <v>91</v>
      </c>
      <c r="K171" s="6">
        <v>97</v>
      </c>
      <c r="L171" s="6">
        <v>81</v>
      </c>
      <c r="M171" s="6">
        <v>96</v>
      </c>
      <c r="N171" s="6">
        <v>72</v>
      </c>
      <c r="O171" s="6">
        <v>60</v>
      </c>
      <c r="P171" s="36">
        <v>105</v>
      </c>
      <c r="Q171" s="146"/>
    </row>
    <row r="172" spans="1:17" x14ac:dyDescent="0.35">
      <c r="A172" s="43" t="s">
        <v>155</v>
      </c>
      <c r="B172" s="149">
        <f t="shared" ref="B172:H172" si="136">B171/B169</f>
        <v>1.9288236892148871</v>
      </c>
      <c r="C172" s="149">
        <f t="shared" si="136"/>
        <v>1.9994738226782425</v>
      </c>
      <c r="D172" s="149">
        <f t="shared" si="136"/>
        <v>2.0050125313283207</v>
      </c>
      <c r="E172" s="149">
        <f t="shared" si="136"/>
        <v>0.99502487562189057</v>
      </c>
      <c r="F172" s="149">
        <f t="shared" si="136"/>
        <v>5.1333333333333337</v>
      </c>
      <c r="G172" s="149">
        <f t="shared" si="136"/>
        <v>1.9867549668874172</v>
      </c>
      <c r="H172" s="149">
        <f t="shared" si="136"/>
        <v>1.9819819819819819</v>
      </c>
      <c r="I172" s="35"/>
      <c r="J172" s="149">
        <f t="shared" ref="J172:P172" si="137">J171/J169</f>
        <v>0.2</v>
      </c>
      <c r="K172" s="149">
        <f t="shared" si="137"/>
        <v>0.24476406762553621</v>
      </c>
      <c r="L172" s="149">
        <f t="shared" si="137"/>
        <v>0.76923076923076927</v>
      </c>
      <c r="M172" s="149">
        <f t="shared" si="137"/>
        <v>0.19953856706366527</v>
      </c>
      <c r="N172" s="149">
        <f t="shared" si="137"/>
        <v>0.20139860139860141</v>
      </c>
      <c r="O172" s="149">
        <f t="shared" si="137"/>
        <v>0.19940179461615157</v>
      </c>
      <c r="P172" s="149">
        <f t="shared" si="137"/>
        <v>0.19893899204244034</v>
      </c>
      <c r="Q172" s="146"/>
    </row>
    <row r="173" spans="1:17" x14ac:dyDescent="0.35">
      <c r="A173" s="6" t="s">
        <v>160</v>
      </c>
      <c r="B173" s="85">
        <v>211</v>
      </c>
      <c r="C173" s="85">
        <v>351.69</v>
      </c>
      <c r="D173" s="85">
        <v>342</v>
      </c>
      <c r="E173" s="85">
        <v>386</v>
      </c>
      <c r="F173" s="85">
        <v>84.14</v>
      </c>
      <c r="G173" s="85">
        <v>56.51</v>
      </c>
      <c r="H173" s="85">
        <v>196.37</v>
      </c>
      <c r="I173" s="35">
        <f>SUM(B173:H173)</f>
        <v>1627.71</v>
      </c>
      <c r="J173" s="85">
        <v>357.6</v>
      </c>
      <c r="K173" s="85">
        <v>359.9</v>
      </c>
      <c r="L173" s="85">
        <v>185.4</v>
      </c>
      <c r="M173" s="85">
        <v>144.38</v>
      </c>
      <c r="N173" s="85">
        <v>184.29</v>
      </c>
      <c r="O173" s="85">
        <v>315.22000000000003</v>
      </c>
      <c r="P173" s="85">
        <v>175.46</v>
      </c>
      <c r="Q173" s="146">
        <f>SUM(J173:P173)</f>
        <v>1722.25</v>
      </c>
    </row>
    <row r="174" spans="1:17" x14ac:dyDescent="0.35">
      <c r="A174" s="6" t="s">
        <v>161</v>
      </c>
      <c r="B174" s="85">
        <v>13.85</v>
      </c>
      <c r="C174" s="85">
        <v>127.7</v>
      </c>
      <c r="D174" s="85">
        <v>142.77000000000001</v>
      </c>
      <c r="E174" s="85">
        <v>107.48</v>
      </c>
      <c r="F174" s="85">
        <v>65.92</v>
      </c>
      <c r="G174" s="85">
        <v>149.88</v>
      </c>
      <c r="H174" s="85">
        <v>141.97999999999999</v>
      </c>
      <c r="I174" s="35">
        <f>SUM(B174:H174)</f>
        <v>749.58000000000015</v>
      </c>
      <c r="J174" s="85">
        <v>137.93</v>
      </c>
      <c r="K174" s="85">
        <v>156.25</v>
      </c>
      <c r="L174" s="85">
        <v>122.09</v>
      </c>
      <c r="M174" s="85">
        <v>63.25</v>
      </c>
      <c r="N174" s="85">
        <v>128.46</v>
      </c>
      <c r="O174" s="85">
        <v>132.43</v>
      </c>
      <c r="P174" s="85">
        <v>122.05</v>
      </c>
      <c r="Q174" s="146">
        <f>SUM(J174:P174)</f>
        <v>862.46</v>
      </c>
    </row>
    <row r="175" spans="1:17" x14ac:dyDescent="0.35">
      <c r="A175" s="6" t="s">
        <v>152</v>
      </c>
      <c r="B175" s="6">
        <f>B174+B173</f>
        <v>224.85</v>
      </c>
      <c r="C175" s="6">
        <f t="shared" ref="C175:H175" si="138">C174+C173</f>
        <v>479.39</v>
      </c>
      <c r="D175" s="6">
        <f t="shared" si="138"/>
        <v>484.77</v>
      </c>
      <c r="E175" s="6">
        <f t="shared" si="138"/>
        <v>493.48</v>
      </c>
      <c r="F175" s="6">
        <f t="shared" si="138"/>
        <v>150.06</v>
      </c>
      <c r="G175" s="6">
        <f t="shared" si="138"/>
        <v>206.39</v>
      </c>
      <c r="H175" s="6">
        <f t="shared" si="138"/>
        <v>338.35</v>
      </c>
      <c r="I175" s="35">
        <f>SUM(B175:H175)</f>
        <v>2377.29</v>
      </c>
      <c r="J175" s="6">
        <f t="shared" ref="J175:P175" si="139">J174+J173</f>
        <v>495.53000000000003</v>
      </c>
      <c r="K175" s="6">
        <f t="shared" si="139"/>
        <v>516.15</v>
      </c>
      <c r="L175" s="6">
        <f t="shared" si="139"/>
        <v>307.49</v>
      </c>
      <c r="M175" s="6">
        <f t="shared" si="139"/>
        <v>207.63</v>
      </c>
      <c r="N175" s="6">
        <f t="shared" si="139"/>
        <v>312.75</v>
      </c>
      <c r="O175" s="6">
        <f t="shared" si="139"/>
        <v>447.65000000000003</v>
      </c>
      <c r="P175" s="6">
        <f t="shared" si="139"/>
        <v>297.51</v>
      </c>
      <c r="Q175" s="146">
        <f>SUM(J175:P175)</f>
        <v>2584.71</v>
      </c>
    </row>
    <row r="176" spans="1:17" x14ac:dyDescent="0.35">
      <c r="A176" s="6" t="s">
        <v>154</v>
      </c>
      <c r="B176" s="149">
        <f t="shared" ref="B176:H176" si="140">B175/B173</f>
        <v>1.0656398104265403</v>
      </c>
      <c r="C176" s="149">
        <f t="shared" si="140"/>
        <v>1.3631038698854103</v>
      </c>
      <c r="D176" s="149">
        <f t="shared" si="140"/>
        <v>1.4174561403508772</v>
      </c>
      <c r="E176" s="149">
        <f t="shared" si="140"/>
        <v>1.2784455958549223</v>
      </c>
      <c r="F176" s="149">
        <f t="shared" si="140"/>
        <v>1.7834561445210364</v>
      </c>
      <c r="G176" s="149">
        <f t="shared" si="140"/>
        <v>3.6522739338170234</v>
      </c>
      <c r="H176" s="149">
        <f t="shared" si="140"/>
        <v>1.7230228649997454</v>
      </c>
      <c r="I176" s="161">
        <f>I174/I175</f>
        <v>0.31530860770036478</v>
      </c>
      <c r="J176" s="147">
        <f t="shared" ref="J176:O176" si="141">J174/K175*100</f>
        <v>26.722851884142209</v>
      </c>
      <c r="K176" s="147">
        <f t="shared" si="141"/>
        <v>50.814660639370381</v>
      </c>
      <c r="L176" s="147">
        <f t="shared" si="141"/>
        <v>58.801714588450615</v>
      </c>
      <c r="M176" s="147">
        <f t="shared" si="141"/>
        <v>20.223820943245403</v>
      </c>
      <c r="N176" s="147">
        <f t="shared" si="141"/>
        <v>28.696526304032165</v>
      </c>
      <c r="O176" s="147">
        <f t="shared" si="141"/>
        <v>44.512789486067703</v>
      </c>
      <c r="P176" s="149">
        <f>P175/P173</f>
        <v>1.6956001367833122</v>
      </c>
      <c r="Q176" s="153">
        <f>Q174/Q175*100</f>
        <v>33.36776659663947</v>
      </c>
    </row>
    <row r="177" spans="1:17" x14ac:dyDescent="0.35">
      <c r="A177" s="6" t="s">
        <v>153</v>
      </c>
      <c r="B177" s="85">
        <v>0</v>
      </c>
      <c r="C177" s="85">
        <v>0</v>
      </c>
      <c r="D177" s="85">
        <v>0</v>
      </c>
      <c r="E177" s="85">
        <v>0</v>
      </c>
      <c r="F177" s="85">
        <v>0</v>
      </c>
      <c r="G177" s="85">
        <v>0</v>
      </c>
      <c r="H177" s="85">
        <v>0</v>
      </c>
      <c r="I177" s="35"/>
      <c r="J177" s="85">
        <v>0</v>
      </c>
      <c r="K177" s="85">
        <v>0</v>
      </c>
      <c r="L177" s="85">
        <v>0</v>
      </c>
      <c r="M177" s="85">
        <v>0</v>
      </c>
      <c r="N177" s="85">
        <v>0</v>
      </c>
      <c r="O177" s="85">
        <v>0</v>
      </c>
      <c r="P177" s="85">
        <v>0</v>
      </c>
      <c r="Q177" s="146"/>
    </row>
    <row r="178" spans="1:17" x14ac:dyDescent="0.35">
      <c r="A178" s="43" t="s">
        <v>155</v>
      </c>
      <c r="B178" s="149">
        <f t="shared" ref="B178:H178" si="142">B177/B175</f>
        <v>0</v>
      </c>
      <c r="C178" s="149">
        <f t="shared" si="142"/>
        <v>0</v>
      </c>
      <c r="D178" s="149">
        <f t="shared" si="142"/>
        <v>0</v>
      </c>
      <c r="E178" s="149">
        <f t="shared" si="142"/>
        <v>0</v>
      </c>
      <c r="F178" s="149">
        <f t="shared" si="142"/>
        <v>0</v>
      </c>
      <c r="G178" s="149">
        <f t="shared" si="142"/>
        <v>0</v>
      </c>
      <c r="H178" s="149">
        <f t="shared" si="142"/>
        <v>0</v>
      </c>
      <c r="I178" s="35"/>
      <c r="J178" s="149">
        <f t="shared" ref="J178:P178" si="143">J177/J175</f>
        <v>0</v>
      </c>
      <c r="K178" s="149">
        <f t="shared" si="143"/>
        <v>0</v>
      </c>
      <c r="L178" s="149">
        <f t="shared" si="143"/>
        <v>0</v>
      </c>
      <c r="M178" s="149">
        <f t="shared" si="143"/>
        <v>0</v>
      </c>
      <c r="N178" s="149">
        <f t="shared" si="143"/>
        <v>0</v>
      </c>
      <c r="O178" s="149">
        <f t="shared" si="143"/>
        <v>0</v>
      </c>
      <c r="P178" s="149">
        <f t="shared" si="143"/>
        <v>0</v>
      </c>
      <c r="Q178" s="146"/>
    </row>
    <row r="179" spans="1:17" x14ac:dyDescent="0.35">
      <c r="A179" s="6" t="s">
        <v>166</v>
      </c>
      <c r="B179" s="104">
        <v>111.5</v>
      </c>
      <c r="C179" s="6">
        <v>50.1</v>
      </c>
      <c r="D179" s="6">
        <v>76</v>
      </c>
      <c r="E179" s="6">
        <v>126</v>
      </c>
      <c r="F179" s="6">
        <v>102.7</v>
      </c>
      <c r="G179" s="6">
        <v>60.2</v>
      </c>
      <c r="H179" s="36">
        <v>117.4</v>
      </c>
      <c r="I179" s="35"/>
      <c r="J179" s="36">
        <v>96.5</v>
      </c>
      <c r="K179" s="36">
        <v>41</v>
      </c>
      <c r="L179" s="36">
        <v>126.6</v>
      </c>
      <c r="M179" s="103">
        <v>121</v>
      </c>
      <c r="N179" s="6">
        <v>104.9</v>
      </c>
      <c r="O179" s="6">
        <v>88.3</v>
      </c>
      <c r="P179" s="36">
        <v>106</v>
      </c>
      <c r="Q179" s="146">
        <f>SUM(J179:P179)</f>
        <v>684.3</v>
      </c>
    </row>
    <row r="180" spans="1:17" x14ac:dyDescent="0.35">
      <c r="A180" s="6" t="s">
        <v>167</v>
      </c>
      <c r="B180" s="6">
        <v>35.74</v>
      </c>
      <c r="C180" s="6">
        <v>67.069999999999993</v>
      </c>
      <c r="D180" s="6">
        <v>68.16</v>
      </c>
      <c r="E180" s="6">
        <v>20.97</v>
      </c>
      <c r="F180" s="6">
        <v>57.71</v>
      </c>
      <c r="G180" s="6">
        <v>70.56</v>
      </c>
      <c r="H180" s="36">
        <v>34.68</v>
      </c>
      <c r="I180" s="35">
        <f>SUM(B180:H180)</f>
        <v>354.89000000000004</v>
      </c>
      <c r="J180" s="36">
        <v>47.73</v>
      </c>
      <c r="K180" s="42">
        <v>84.85</v>
      </c>
      <c r="L180" s="42">
        <v>34.17</v>
      </c>
      <c r="M180" s="6">
        <v>45.66</v>
      </c>
      <c r="N180" s="6">
        <v>49.89</v>
      </c>
      <c r="O180" s="36">
        <v>62.84</v>
      </c>
      <c r="P180" s="33">
        <v>48.98</v>
      </c>
      <c r="Q180" s="146">
        <f>SUM(J180:P180)</f>
        <v>374.12</v>
      </c>
    </row>
    <row r="181" spans="1:17" x14ac:dyDescent="0.35">
      <c r="A181" s="6" t="s">
        <v>152</v>
      </c>
      <c r="B181" s="6">
        <f>B180+B179</f>
        <v>147.24</v>
      </c>
      <c r="C181" s="6">
        <f t="shared" ref="C181:H181" si="144">C180+C179</f>
        <v>117.16999999999999</v>
      </c>
      <c r="D181" s="6">
        <f t="shared" si="144"/>
        <v>144.16</v>
      </c>
      <c r="E181" s="6">
        <f t="shared" si="144"/>
        <v>146.97</v>
      </c>
      <c r="F181" s="6">
        <f t="shared" si="144"/>
        <v>160.41</v>
      </c>
      <c r="G181" s="6">
        <f t="shared" si="144"/>
        <v>130.76</v>
      </c>
      <c r="H181" s="6">
        <f t="shared" si="144"/>
        <v>152.08000000000001</v>
      </c>
      <c r="I181" s="35">
        <f>SUM(B181:H181)</f>
        <v>998.79</v>
      </c>
      <c r="J181" s="6">
        <f>J180+J179</f>
        <v>144.22999999999999</v>
      </c>
      <c r="K181" s="6">
        <f t="shared" ref="K181:P181" si="145">K180+K179</f>
        <v>125.85</v>
      </c>
      <c r="L181" s="6">
        <f t="shared" si="145"/>
        <v>160.76999999999998</v>
      </c>
      <c r="M181" s="6">
        <f t="shared" si="145"/>
        <v>166.66</v>
      </c>
      <c r="N181" s="6">
        <f t="shared" si="145"/>
        <v>154.79000000000002</v>
      </c>
      <c r="O181" s="6">
        <f t="shared" si="145"/>
        <v>151.13999999999999</v>
      </c>
      <c r="P181" s="6">
        <f t="shared" si="145"/>
        <v>154.97999999999999</v>
      </c>
      <c r="Q181" s="146">
        <f>SUM(J181:P181)</f>
        <v>1058.4199999999998</v>
      </c>
    </row>
    <row r="182" spans="1:17" x14ac:dyDescent="0.35">
      <c r="A182" s="6" t="s">
        <v>154</v>
      </c>
      <c r="B182" s="147">
        <f t="shared" ref="B182:H182" si="146">B180/B181*100</f>
        <v>24.273295300190163</v>
      </c>
      <c r="C182" s="147">
        <f t="shared" si="146"/>
        <v>57.241614747802338</v>
      </c>
      <c r="D182" s="147">
        <f t="shared" si="146"/>
        <v>47.280799112097668</v>
      </c>
      <c r="E182" s="147">
        <f t="shared" si="146"/>
        <v>14.268218003674219</v>
      </c>
      <c r="F182" s="147">
        <f t="shared" si="146"/>
        <v>35.976560064833862</v>
      </c>
      <c r="G182" s="147">
        <f t="shared" si="146"/>
        <v>53.961456102783735</v>
      </c>
      <c r="H182" s="147">
        <f t="shared" si="146"/>
        <v>22.803787480273538</v>
      </c>
      <c r="I182" s="162">
        <f>I180/I181</f>
        <v>0.35531993712392002</v>
      </c>
      <c r="J182" s="147">
        <f t="shared" ref="J182:P182" si="147">J180/K181*100</f>
        <v>37.926102502979738</v>
      </c>
      <c r="K182" s="147">
        <f t="shared" si="147"/>
        <v>52.777259438950054</v>
      </c>
      <c r="L182" s="147">
        <f t="shared" si="147"/>
        <v>20.502820112804514</v>
      </c>
      <c r="M182" s="147">
        <f t="shared" si="147"/>
        <v>29.498029588474701</v>
      </c>
      <c r="N182" s="147">
        <f t="shared" si="147"/>
        <v>33.009130607383888</v>
      </c>
      <c r="O182" s="147">
        <f t="shared" si="147"/>
        <v>40.547167376435674</v>
      </c>
      <c r="P182" s="147">
        <f t="shared" si="147"/>
        <v>4.6276525386897456</v>
      </c>
      <c r="Q182" s="106">
        <f>Q180/Q181*100</f>
        <v>35.347026700175739</v>
      </c>
    </row>
    <row r="183" spans="1:17" x14ac:dyDescent="0.35">
      <c r="A183" s="6" t="s">
        <v>153</v>
      </c>
      <c r="B183" s="85">
        <v>174</v>
      </c>
      <c r="C183" s="85">
        <v>126</v>
      </c>
      <c r="D183" s="85">
        <v>164</v>
      </c>
      <c r="E183" s="85">
        <v>190</v>
      </c>
      <c r="F183" s="85">
        <v>194</v>
      </c>
      <c r="G183" s="85">
        <v>143</v>
      </c>
      <c r="H183" s="85">
        <v>169</v>
      </c>
      <c r="I183" s="35"/>
      <c r="J183" s="85">
        <v>161</v>
      </c>
      <c r="K183" s="85">
        <v>194</v>
      </c>
      <c r="L183" s="85">
        <v>136</v>
      </c>
      <c r="M183" s="85">
        <v>201</v>
      </c>
      <c r="N183" s="85">
        <v>186</v>
      </c>
      <c r="O183" s="85">
        <v>178</v>
      </c>
      <c r="P183" s="85">
        <v>188</v>
      </c>
      <c r="Q183" s="146"/>
    </row>
    <row r="184" spans="1:17" x14ac:dyDescent="0.35">
      <c r="A184" s="43" t="s">
        <v>155</v>
      </c>
      <c r="B184" s="149">
        <f t="shared" ref="B184:H184" si="148">B183/B181</f>
        <v>1.1817440912795436</v>
      </c>
      <c r="C184" s="149">
        <f t="shared" si="148"/>
        <v>1.0753605871810192</v>
      </c>
      <c r="D184" s="149">
        <f t="shared" si="148"/>
        <v>1.1376248612652609</v>
      </c>
      <c r="E184" s="149">
        <f t="shared" si="148"/>
        <v>1.2927808396271347</v>
      </c>
      <c r="F184" s="149">
        <f t="shared" si="148"/>
        <v>1.2094009101676952</v>
      </c>
      <c r="G184" s="149">
        <f t="shared" si="148"/>
        <v>1.0936066075252371</v>
      </c>
      <c r="H184" s="149">
        <f t="shared" si="148"/>
        <v>1.1112572330352446</v>
      </c>
      <c r="I184" s="35"/>
      <c r="J184" s="149">
        <f>J183/J181</f>
        <v>1.1162726201206408</v>
      </c>
      <c r="K184" s="149">
        <f t="shared" ref="K184:P184" si="149">K183/K181</f>
        <v>1.541517679777513</v>
      </c>
      <c r="L184" s="149">
        <f t="shared" si="149"/>
        <v>0.84592896684704866</v>
      </c>
      <c r="M184" s="149">
        <f t="shared" si="149"/>
        <v>1.2060482419296772</v>
      </c>
      <c r="N184" s="149">
        <f t="shared" si="149"/>
        <v>1.2016280121454872</v>
      </c>
      <c r="O184" s="149">
        <f t="shared" si="149"/>
        <v>1.1777160248775971</v>
      </c>
      <c r="P184" s="149">
        <f t="shared" si="149"/>
        <v>1.2130597496451156</v>
      </c>
      <c r="Q184" s="146"/>
    </row>
    <row r="185" spans="1:17" x14ac:dyDescent="0.35">
      <c r="A185" s="6" t="s">
        <v>168</v>
      </c>
      <c r="B185" s="6">
        <v>52.1</v>
      </c>
      <c r="C185" s="6">
        <v>45.1</v>
      </c>
      <c r="D185" s="6">
        <v>39.799999999999997</v>
      </c>
      <c r="E185" s="6">
        <v>43.8</v>
      </c>
      <c r="F185" s="6">
        <v>33.299999999999997</v>
      </c>
      <c r="G185" s="6">
        <v>42.7</v>
      </c>
      <c r="H185" s="6">
        <v>36.1</v>
      </c>
      <c r="I185" s="150"/>
      <c r="J185" s="6">
        <v>27.7</v>
      </c>
      <c r="K185" s="6">
        <v>29</v>
      </c>
      <c r="L185" s="6">
        <v>36.1</v>
      </c>
      <c r="M185" s="6">
        <v>24.6</v>
      </c>
      <c r="N185" s="6">
        <v>36.200000000000003</v>
      </c>
      <c r="O185" s="6">
        <v>45</v>
      </c>
      <c r="P185" s="6">
        <v>355</v>
      </c>
      <c r="Q185" s="151">
        <f>SUM(J185:P185)</f>
        <v>553.6</v>
      </c>
    </row>
    <row r="186" spans="1:17" x14ac:dyDescent="0.35">
      <c r="A186" s="6" t="s">
        <v>169</v>
      </c>
      <c r="B186" s="6">
        <v>57.95</v>
      </c>
      <c r="C186" s="6">
        <v>63.42</v>
      </c>
      <c r="D186" s="6">
        <v>69.510000000000005</v>
      </c>
      <c r="E186" s="6">
        <v>60.56</v>
      </c>
      <c r="F186" s="6">
        <v>67.2</v>
      </c>
      <c r="G186" s="6">
        <v>74.680000000000007</v>
      </c>
      <c r="H186" s="6">
        <v>68.94</v>
      </c>
      <c r="I186" s="150">
        <f>SUM(B186:H186)</f>
        <v>462.26</v>
      </c>
      <c r="J186" s="6">
        <v>66.84</v>
      </c>
      <c r="K186" s="6">
        <v>72.28</v>
      </c>
      <c r="L186" s="6">
        <v>58.97</v>
      </c>
      <c r="M186" s="6">
        <v>60.13</v>
      </c>
      <c r="N186" s="6">
        <v>63.96</v>
      </c>
      <c r="O186" s="6">
        <v>60.79</v>
      </c>
      <c r="P186" s="6">
        <v>55.66</v>
      </c>
      <c r="Q186" s="151">
        <f>SUM(J186:P186)</f>
        <v>438.63</v>
      </c>
    </row>
    <row r="187" spans="1:17" x14ac:dyDescent="0.35">
      <c r="A187" s="6" t="s">
        <v>152</v>
      </c>
      <c r="B187" s="6">
        <f>B186+B185</f>
        <v>110.05000000000001</v>
      </c>
      <c r="C187" s="6">
        <f t="shared" ref="C187:H187" si="150">C186+C185</f>
        <v>108.52000000000001</v>
      </c>
      <c r="D187" s="6">
        <f t="shared" si="150"/>
        <v>109.31</v>
      </c>
      <c r="E187" s="6">
        <f t="shared" si="150"/>
        <v>104.36</v>
      </c>
      <c r="F187" s="6">
        <f t="shared" si="150"/>
        <v>100.5</v>
      </c>
      <c r="G187" s="6">
        <f t="shared" si="150"/>
        <v>117.38000000000001</v>
      </c>
      <c r="H187" s="6">
        <f t="shared" si="150"/>
        <v>105.03999999999999</v>
      </c>
      <c r="I187" s="150">
        <f>SUM(B187:H187)</f>
        <v>755.16</v>
      </c>
      <c r="J187" s="6">
        <f>J186+J185</f>
        <v>94.54</v>
      </c>
      <c r="K187" s="6">
        <f t="shared" ref="K187:P187" si="151">K186+K185</f>
        <v>101.28</v>
      </c>
      <c r="L187" s="6">
        <f t="shared" si="151"/>
        <v>95.07</v>
      </c>
      <c r="M187" s="6">
        <f t="shared" si="151"/>
        <v>84.73</v>
      </c>
      <c r="N187" s="6">
        <f t="shared" si="151"/>
        <v>100.16</v>
      </c>
      <c r="O187" s="6">
        <f t="shared" si="151"/>
        <v>105.78999999999999</v>
      </c>
      <c r="P187" s="6">
        <f t="shared" si="151"/>
        <v>410.65999999999997</v>
      </c>
      <c r="Q187" s="151">
        <f>SUM(J187:P187)</f>
        <v>992.2299999999999</v>
      </c>
    </row>
    <row r="188" spans="1:17" x14ac:dyDescent="0.35">
      <c r="A188" s="6" t="s">
        <v>154</v>
      </c>
      <c r="B188" s="147">
        <f t="shared" ref="B188:H188" si="152">B186/B187*100</f>
        <v>52.657882780554289</v>
      </c>
      <c r="C188" s="147">
        <f t="shared" si="152"/>
        <v>58.440840398083296</v>
      </c>
      <c r="D188" s="147">
        <f t="shared" si="152"/>
        <v>63.589790504070997</v>
      </c>
      <c r="E188" s="147">
        <f t="shared" si="152"/>
        <v>58.029896512073599</v>
      </c>
      <c r="F188" s="147">
        <f t="shared" si="152"/>
        <v>66.865671641791053</v>
      </c>
      <c r="G188" s="147">
        <f t="shared" si="152"/>
        <v>63.622422899982965</v>
      </c>
      <c r="H188" s="147">
        <f t="shared" si="152"/>
        <v>65.63214013709063</v>
      </c>
      <c r="I188" s="162">
        <f>I186/I187</f>
        <v>0.61213517665130568</v>
      </c>
      <c r="J188" s="147">
        <f t="shared" ref="J188:O188" si="153">J186/K187*100</f>
        <v>65.995260663507111</v>
      </c>
      <c r="K188" s="147">
        <f t="shared" si="153"/>
        <v>76.028189754917435</v>
      </c>
      <c r="L188" s="147">
        <f t="shared" si="153"/>
        <v>69.597545143396673</v>
      </c>
      <c r="M188" s="147">
        <f t="shared" si="153"/>
        <v>60.033945686900957</v>
      </c>
      <c r="N188" s="147">
        <f t="shared" si="153"/>
        <v>60.459400699499014</v>
      </c>
      <c r="O188" s="147">
        <f t="shared" si="153"/>
        <v>14.803000048702089</v>
      </c>
      <c r="P188" s="147">
        <v>119</v>
      </c>
      <c r="Q188" s="154">
        <f>Q186/Q187*100</f>
        <v>44.206484383661049</v>
      </c>
    </row>
    <row r="189" spans="1:17" x14ac:dyDescent="0.35">
      <c r="A189" s="6" t="s">
        <v>153</v>
      </c>
      <c r="B189" s="85">
        <v>135</v>
      </c>
      <c r="C189" s="85">
        <v>130</v>
      </c>
      <c r="D189" s="85">
        <v>133</v>
      </c>
      <c r="E189" s="85">
        <v>124</v>
      </c>
      <c r="F189" s="85">
        <v>118</v>
      </c>
      <c r="G189" s="85">
        <v>147</v>
      </c>
      <c r="H189" s="85">
        <v>0</v>
      </c>
      <c r="I189" s="35"/>
      <c r="J189" s="85">
        <v>980</v>
      </c>
      <c r="K189" s="85">
        <v>120</v>
      </c>
      <c r="L189" s="85">
        <v>111</v>
      </c>
      <c r="M189" s="85">
        <v>92</v>
      </c>
      <c r="N189" s="85">
        <v>116</v>
      </c>
      <c r="O189" s="85">
        <v>124</v>
      </c>
      <c r="P189" s="85">
        <v>104</v>
      </c>
      <c r="Q189" s="146"/>
    </row>
    <row r="190" spans="1:17" x14ac:dyDescent="0.35">
      <c r="A190" s="43" t="s">
        <v>155</v>
      </c>
      <c r="B190" s="149">
        <f>B189/B187</f>
        <v>1.2267151294865968</v>
      </c>
      <c r="C190" s="149">
        <f>C189/C187</f>
        <v>1.1979358643568006</v>
      </c>
      <c r="D190" s="149">
        <f>D189/D187</f>
        <v>1.2167230811453664</v>
      </c>
      <c r="E190" s="149">
        <v>40</v>
      </c>
      <c r="F190" s="149">
        <f>F189/F187</f>
        <v>1.1741293532338308</v>
      </c>
      <c r="G190" s="149">
        <f>G189/G187</f>
        <v>1.2523428181973077</v>
      </c>
      <c r="H190" s="149">
        <f>H189/H187</f>
        <v>0</v>
      </c>
      <c r="I190" s="35"/>
      <c r="J190" s="149">
        <f t="shared" ref="J190:P190" si="154">J189/J187</f>
        <v>10.365982652845355</v>
      </c>
      <c r="K190" s="149">
        <f t="shared" si="154"/>
        <v>1.1848341232227488</v>
      </c>
      <c r="L190" s="149">
        <f t="shared" si="154"/>
        <v>1.167560744714421</v>
      </c>
      <c r="M190" s="149">
        <f t="shared" si="154"/>
        <v>1.0858019591644046</v>
      </c>
      <c r="N190" s="149">
        <f t="shared" si="154"/>
        <v>1.1581469648562301</v>
      </c>
      <c r="O190" s="149">
        <f t="shared" si="154"/>
        <v>1.1721334719727763</v>
      </c>
      <c r="P190" s="149">
        <f t="shared" si="154"/>
        <v>0.25325086446208545</v>
      </c>
      <c r="Q190" s="146"/>
    </row>
    <row r="191" spans="1:17" x14ac:dyDescent="0.35">
      <c r="A191" s="6" t="s">
        <v>170</v>
      </c>
      <c r="B191" s="85">
        <v>169.1</v>
      </c>
      <c r="C191" s="85">
        <v>184.4</v>
      </c>
      <c r="D191" s="85">
        <v>95.7</v>
      </c>
      <c r="E191" s="85">
        <v>97.5</v>
      </c>
      <c r="F191" s="85">
        <v>148</v>
      </c>
      <c r="G191" s="85">
        <v>71.099999999999994</v>
      </c>
      <c r="H191" s="85">
        <v>11.4</v>
      </c>
      <c r="I191" s="35"/>
      <c r="J191" s="85">
        <v>150.19999999999999</v>
      </c>
      <c r="K191" s="85">
        <v>130.6</v>
      </c>
      <c r="L191" s="85">
        <v>217.4</v>
      </c>
      <c r="M191" s="85">
        <v>221</v>
      </c>
      <c r="N191" s="85">
        <v>173.2</v>
      </c>
      <c r="O191" s="85">
        <v>130.4</v>
      </c>
      <c r="P191" s="85">
        <v>187.3</v>
      </c>
      <c r="Q191" s="146">
        <f>SUM(J191:P191)</f>
        <v>1210.0999999999999</v>
      </c>
    </row>
    <row r="192" spans="1:17" x14ac:dyDescent="0.35">
      <c r="A192" s="6" t="s">
        <v>171</v>
      </c>
      <c r="B192" s="85">
        <v>279.45999999999998</v>
      </c>
      <c r="C192" s="85">
        <v>303.25</v>
      </c>
      <c r="D192" s="85">
        <v>319.62</v>
      </c>
      <c r="E192" s="85">
        <v>161</v>
      </c>
      <c r="F192" s="85">
        <v>299.74</v>
      </c>
      <c r="G192" s="85">
        <v>99.74</v>
      </c>
      <c r="H192" s="85">
        <v>5.77</v>
      </c>
      <c r="I192" s="35">
        <f>SUM(B192:H192)</f>
        <v>1468.58</v>
      </c>
      <c r="J192" s="85">
        <v>164.98</v>
      </c>
      <c r="K192" s="85">
        <v>213.7</v>
      </c>
      <c r="L192" s="85">
        <v>298.67</v>
      </c>
      <c r="M192" s="85">
        <v>276.47000000000003</v>
      </c>
      <c r="N192" s="85">
        <v>311.95999999999998</v>
      </c>
      <c r="O192" s="85">
        <v>165.31</v>
      </c>
      <c r="P192" s="85">
        <v>248.6</v>
      </c>
      <c r="Q192" s="146">
        <f>SUM(J192:P192)</f>
        <v>1679.6899999999998</v>
      </c>
    </row>
    <row r="193" spans="1:17" x14ac:dyDescent="0.35">
      <c r="A193" s="6" t="s">
        <v>152</v>
      </c>
      <c r="B193" s="6">
        <f t="shared" ref="B193:H193" si="155">SUM(B191:B192)</f>
        <v>448.55999999999995</v>
      </c>
      <c r="C193" s="6">
        <f t="shared" si="155"/>
        <v>487.65</v>
      </c>
      <c r="D193" s="6">
        <f t="shared" si="155"/>
        <v>415.32</v>
      </c>
      <c r="E193" s="6">
        <f t="shared" si="155"/>
        <v>258.5</v>
      </c>
      <c r="F193" s="6">
        <f t="shared" si="155"/>
        <v>447.74</v>
      </c>
      <c r="G193" s="6">
        <f t="shared" si="155"/>
        <v>170.83999999999997</v>
      </c>
      <c r="H193" s="6">
        <f t="shared" si="155"/>
        <v>17.170000000000002</v>
      </c>
      <c r="I193" s="35">
        <f>SUM(B193:H193)</f>
        <v>2245.7800000000002</v>
      </c>
      <c r="J193" s="6">
        <f>J192+J191</f>
        <v>315.17999999999995</v>
      </c>
      <c r="K193" s="6">
        <f t="shared" ref="K193:P193" si="156">K192+K191</f>
        <v>344.29999999999995</v>
      </c>
      <c r="L193" s="6">
        <f t="shared" si="156"/>
        <v>516.07000000000005</v>
      </c>
      <c r="M193" s="6">
        <f t="shared" si="156"/>
        <v>497.47</v>
      </c>
      <c r="N193" s="6">
        <f t="shared" si="156"/>
        <v>485.15999999999997</v>
      </c>
      <c r="O193" s="6">
        <f t="shared" si="156"/>
        <v>295.71000000000004</v>
      </c>
      <c r="P193" s="6">
        <f t="shared" si="156"/>
        <v>435.9</v>
      </c>
      <c r="Q193" s="146">
        <f>SUM(J193:P193)</f>
        <v>2889.79</v>
      </c>
    </row>
    <row r="194" spans="1:17" x14ac:dyDescent="0.35">
      <c r="A194" s="6" t="s">
        <v>154</v>
      </c>
      <c r="B194" s="152">
        <f t="shared" ref="B194:H194" si="157">B192/B193</f>
        <v>0.62301587301587302</v>
      </c>
      <c r="C194" s="152">
        <f t="shared" si="157"/>
        <v>0.6218599405311187</v>
      </c>
      <c r="D194" s="152">
        <f t="shared" si="157"/>
        <v>0.76957526726379666</v>
      </c>
      <c r="E194" s="152">
        <f t="shared" si="157"/>
        <v>0.62282398452611221</v>
      </c>
      <c r="F194" s="152">
        <f t="shared" si="157"/>
        <v>0.66945102068164564</v>
      </c>
      <c r="G194" s="152">
        <f t="shared" si="157"/>
        <v>0.58382111917583712</v>
      </c>
      <c r="H194" s="152">
        <f t="shared" si="157"/>
        <v>0.33605125218404186</v>
      </c>
      <c r="I194" s="152">
        <f>I192/I193</f>
        <v>0.65392870183188012</v>
      </c>
      <c r="J194" s="147">
        <f t="shared" ref="J194:P194" si="158">J192/K193*100</f>
        <v>47.917513796108047</v>
      </c>
      <c r="K194" s="147">
        <f t="shared" si="158"/>
        <v>41.409111167089726</v>
      </c>
      <c r="L194" s="147">
        <f t="shared" si="158"/>
        <v>60.037791223591377</v>
      </c>
      <c r="M194" s="147">
        <f t="shared" si="158"/>
        <v>56.985324429054337</v>
      </c>
      <c r="N194" s="147">
        <f t="shared" si="158"/>
        <v>105.49524872341142</v>
      </c>
      <c r="O194" s="147">
        <f t="shared" si="158"/>
        <v>37.9238357421427</v>
      </c>
      <c r="P194" s="147">
        <f t="shared" si="158"/>
        <v>8.6027012343457478</v>
      </c>
      <c r="Q194" s="153">
        <f>Q192/Q193*100</f>
        <v>58.124984860491594</v>
      </c>
    </row>
    <row r="195" spans="1:17" x14ac:dyDescent="0.35">
      <c r="A195" s="6" t="s">
        <v>153</v>
      </c>
      <c r="B195" s="85">
        <v>697</v>
      </c>
      <c r="C195" s="85">
        <v>758</v>
      </c>
      <c r="D195" s="85">
        <v>616</v>
      </c>
      <c r="E195" s="85">
        <v>418</v>
      </c>
      <c r="F195" s="85">
        <v>690</v>
      </c>
      <c r="G195" s="85">
        <v>268</v>
      </c>
      <c r="H195" s="85">
        <v>28</v>
      </c>
      <c r="I195" s="35"/>
      <c r="J195" s="85">
        <v>483</v>
      </c>
      <c r="K195" s="85">
        <v>537</v>
      </c>
      <c r="L195" s="85">
        <v>822</v>
      </c>
      <c r="M195" s="85">
        <v>793</v>
      </c>
      <c r="N195" s="85">
        <v>754</v>
      </c>
      <c r="O195" s="85">
        <v>471</v>
      </c>
      <c r="P195" s="85">
        <v>675</v>
      </c>
      <c r="Q195" s="146"/>
    </row>
    <row r="196" spans="1:17" x14ac:dyDescent="0.35">
      <c r="A196" s="43" t="s">
        <v>155</v>
      </c>
      <c r="B196" s="149">
        <f t="shared" ref="B196:H196" si="159">B195/B193</f>
        <v>1.5538612448724811</v>
      </c>
      <c r="C196" s="149">
        <f t="shared" si="159"/>
        <v>1.5543935199425818</v>
      </c>
      <c r="D196" s="149">
        <f t="shared" si="159"/>
        <v>1.4831936819801599</v>
      </c>
      <c r="E196" s="149">
        <f t="shared" si="159"/>
        <v>1.6170212765957446</v>
      </c>
      <c r="F196" s="149">
        <f t="shared" si="159"/>
        <v>1.5410729441193549</v>
      </c>
      <c r="G196" s="149">
        <f t="shared" si="159"/>
        <v>1.5687192694919225</v>
      </c>
      <c r="H196" s="149">
        <f t="shared" si="159"/>
        <v>1.6307513104251601</v>
      </c>
      <c r="I196" s="35"/>
      <c r="J196" s="149">
        <f t="shared" ref="J196:P196" si="160">J195/J193</f>
        <v>1.5324576432514756</v>
      </c>
      <c r="K196" s="149">
        <f t="shared" si="160"/>
        <v>1.5596863200697069</v>
      </c>
      <c r="L196" s="149">
        <f t="shared" si="160"/>
        <v>1.5928071773209058</v>
      </c>
      <c r="M196" s="149">
        <f t="shared" si="160"/>
        <v>1.5940659738275673</v>
      </c>
      <c r="N196" s="149">
        <f t="shared" si="160"/>
        <v>1.5541264737406217</v>
      </c>
      <c r="O196" s="149">
        <f t="shared" si="160"/>
        <v>1.5927767069087957</v>
      </c>
      <c r="P196" s="149">
        <f t="shared" si="160"/>
        <v>1.5485203028217482</v>
      </c>
      <c r="Q196" s="146"/>
    </row>
    <row r="197" spans="1:17" x14ac:dyDescent="0.35">
      <c r="A197" s="6" t="s">
        <v>173</v>
      </c>
      <c r="B197" s="104">
        <v>37.17</v>
      </c>
      <c r="C197" s="6">
        <v>27.18</v>
      </c>
      <c r="D197" s="6">
        <v>32.36</v>
      </c>
      <c r="E197" s="6">
        <v>22.02</v>
      </c>
      <c r="F197" s="6">
        <v>36.85</v>
      </c>
      <c r="G197" s="6">
        <v>27.85</v>
      </c>
      <c r="H197" s="36">
        <v>26.85</v>
      </c>
      <c r="I197" s="35">
        <f>SUM(B197:H197)</f>
        <v>210.27999999999997</v>
      </c>
      <c r="J197" s="36">
        <v>36.630000000000003</v>
      </c>
      <c r="K197" s="36">
        <v>30.29</v>
      </c>
      <c r="L197" s="36">
        <v>4.6500000000000004</v>
      </c>
      <c r="M197" s="103">
        <v>4.3600000000000003</v>
      </c>
      <c r="N197" s="6">
        <v>11.29</v>
      </c>
      <c r="O197" s="6">
        <v>26.99</v>
      </c>
      <c r="P197" s="36">
        <v>13.99</v>
      </c>
      <c r="Q197" s="146">
        <f>SUM(J197:P197)</f>
        <v>128.19999999999999</v>
      </c>
    </row>
    <row r="198" spans="1:17" x14ac:dyDescent="0.35">
      <c r="A198" s="6" t="s">
        <v>172</v>
      </c>
      <c r="B198" s="6">
        <v>35.409999999999997</v>
      </c>
      <c r="C198" s="6">
        <v>38.35</v>
      </c>
      <c r="D198" s="6">
        <v>41.59</v>
      </c>
      <c r="E198" s="6">
        <v>23.56</v>
      </c>
      <c r="F198" s="6">
        <v>35.450000000000003</v>
      </c>
      <c r="G198" s="6">
        <v>28.14</v>
      </c>
      <c r="H198" s="36">
        <v>25.02</v>
      </c>
      <c r="I198" s="35">
        <f>SUM(B198:H198)</f>
        <v>227.52</v>
      </c>
      <c r="J198" s="36">
        <v>34.74</v>
      </c>
      <c r="K198">
        <v>32.43</v>
      </c>
      <c r="L198">
        <v>9.9600000000000009</v>
      </c>
      <c r="M198" s="6">
        <v>1.61</v>
      </c>
      <c r="N198" s="6">
        <v>15.77</v>
      </c>
      <c r="O198" s="36">
        <v>34.130000000000003</v>
      </c>
      <c r="P198" s="33">
        <v>24.56</v>
      </c>
      <c r="Q198" s="146">
        <f>SUM(J198:P198)</f>
        <v>153.19999999999999</v>
      </c>
    </row>
    <row r="199" spans="1:17" x14ac:dyDescent="0.35">
      <c r="A199" s="6" t="s">
        <v>152</v>
      </c>
      <c r="B199" s="6">
        <f>B198+B197</f>
        <v>72.58</v>
      </c>
      <c r="C199" s="6">
        <f t="shared" ref="C199:H199" si="161">C198+C197</f>
        <v>65.53</v>
      </c>
      <c r="D199" s="6">
        <f t="shared" si="161"/>
        <v>73.95</v>
      </c>
      <c r="E199" s="6">
        <f t="shared" si="161"/>
        <v>45.58</v>
      </c>
      <c r="F199" s="6">
        <f t="shared" si="161"/>
        <v>72.300000000000011</v>
      </c>
      <c r="G199" s="6">
        <f t="shared" si="161"/>
        <v>55.99</v>
      </c>
      <c r="H199" s="6">
        <f t="shared" si="161"/>
        <v>51.870000000000005</v>
      </c>
      <c r="I199" s="35">
        <f>SUM(B199:H199)</f>
        <v>437.8</v>
      </c>
      <c r="J199" s="6">
        <f>J198+J197</f>
        <v>71.37</v>
      </c>
      <c r="K199" s="6">
        <f t="shared" ref="K199:P199" si="162">K198+K197</f>
        <v>62.72</v>
      </c>
      <c r="L199" s="6">
        <f t="shared" si="162"/>
        <v>14.610000000000001</v>
      </c>
      <c r="M199" s="6">
        <f t="shared" si="162"/>
        <v>5.9700000000000006</v>
      </c>
      <c r="N199" s="6">
        <f t="shared" si="162"/>
        <v>27.06</v>
      </c>
      <c r="O199" s="6">
        <f t="shared" si="162"/>
        <v>61.120000000000005</v>
      </c>
      <c r="P199" s="6">
        <f t="shared" si="162"/>
        <v>38.549999999999997</v>
      </c>
      <c r="Q199" s="146">
        <f>SUM(J199:P199)</f>
        <v>281.40000000000003</v>
      </c>
    </row>
    <row r="200" spans="1:17" x14ac:dyDescent="0.35">
      <c r="A200" s="6" t="s">
        <v>154</v>
      </c>
      <c r="B200" s="147">
        <f t="shared" ref="B200:H200" si="163">B198/B199*100</f>
        <v>48.7875447781758</v>
      </c>
      <c r="C200" s="147">
        <f t="shared" si="163"/>
        <v>58.522813978330532</v>
      </c>
      <c r="D200" s="147">
        <f t="shared" si="163"/>
        <v>56.240703177822859</v>
      </c>
      <c r="E200" s="147">
        <f t="shared" si="163"/>
        <v>51.689337428696788</v>
      </c>
      <c r="F200" s="147">
        <f t="shared" si="163"/>
        <v>49.031811894882431</v>
      </c>
      <c r="G200" s="147">
        <f t="shared" si="163"/>
        <v>50.258974816931591</v>
      </c>
      <c r="H200" s="147">
        <f t="shared" si="163"/>
        <v>48.235974551764023</v>
      </c>
      <c r="I200" s="147">
        <f>I198/I199</f>
        <v>0.51968935587026044</v>
      </c>
      <c r="J200" s="147">
        <f>J199/K199*100</f>
        <v>113.79145408163266</v>
      </c>
      <c r="K200" s="147">
        <f>K199/L199*100</f>
        <v>429.29500342231347</v>
      </c>
      <c r="L200" s="147">
        <f>L199/M199*100</f>
        <v>244.72361809045228</v>
      </c>
      <c r="M200" s="147">
        <f>M198/N199*100</f>
        <v>5.9497413155949745</v>
      </c>
      <c r="N200" s="147">
        <f>N198/O199*100</f>
        <v>25.801701570680624</v>
      </c>
      <c r="O200" s="147">
        <f>O198/P199*100</f>
        <v>88.534370946822321</v>
      </c>
      <c r="P200" s="147">
        <f>P198/Q199*100</f>
        <v>8.7277896233120096</v>
      </c>
      <c r="Q200" s="153">
        <f>Q198/Q199*100</f>
        <v>54.442075337597714</v>
      </c>
    </row>
    <row r="201" spans="1:17" x14ac:dyDescent="0.35">
      <c r="A201" s="6" t="s">
        <v>153</v>
      </c>
      <c r="B201" s="85">
        <v>436</v>
      </c>
      <c r="C201" s="85">
        <v>357</v>
      </c>
      <c r="D201" s="85">
        <v>390</v>
      </c>
      <c r="E201" s="85">
        <v>260</v>
      </c>
      <c r="F201" s="85">
        <v>0</v>
      </c>
      <c r="G201" s="85">
        <v>0</v>
      </c>
      <c r="H201" s="85">
        <v>0</v>
      </c>
      <c r="I201" s="35"/>
      <c r="J201" s="85">
        <v>429</v>
      </c>
      <c r="K201" s="85">
        <v>126</v>
      </c>
      <c r="L201" s="85">
        <v>79</v>
      </c>
      <c r="M201" s="85">
        <v>146</v>
      </c>
      <c r="N201" s="85">
        <v>141</v>
      </c>
      <c r="O201" s="85">
        <v>329</v>
      </c>
      <c r="P201" s="85">
        <v>174</v>
      </c>
      <c r="Q201" s="146"/>
    </row>
    <row r="202" spans="1:17" x14ac:dyDescent="0.35">
      <c r="A202" s="43" t="s">
        <v>155</v>
      </c>
      <c r="B202" s="149">
        <f t="shared" ref="B202:H202" si="164">B201/B199</f>
        <v>6.0071645081289615</v>
      </c>
      <c r="C202" s="149">
        <f t="shared" si="164"/>
        <v>5.4478864642148634</v>
      </c>
      <c r="D202" s="149">
        <f t="shared" si="164"/>
        <v>5.2738336713995944</v>
      </c>
      <c r="E202" s="149">
        <f t="shared" si="164"/>
        <v>5.7042562527424314</v>
      </c>
      <c r="F202" s="149">
        <f t="shared" si="164"/>
        <v>0</v>
      </c>
      <c r="G202" s="149">
        <f t="shared" si="164"/>
        <v>0</v>
      </c>
      <c r="H202" s="149">
        <f t="shared" si="164"/>
        <v>0</v>
      </c>
      <c r="I202" s="35"/>
      <c r="J202" s="149">
        <f t="shared" ref="J202:P202" si="165">J201/J199</f>
        <v>6.0109289617486334</v>
      </c>
      <c r="K202" s="149">
        <f t="shared" si="165"/>
        <v>2.0089285714285716</v>
      </c>
      <c r="L202" s="149">
        <f t="shared" si="165"/>
        <v>5.4072553045858998</v>
      </c>
      <c r="M202" s="149">
        <f t="shared" si="165"/>
        <v>24.455611390284755</v>
      </c>
      <c r="N202" s="149">
        <f t="shared" si="165"/>
        <v>5.2106430155210646</v>
      </c>
      <c r="O202" s="149">
        <f t="shared" si="165"/>
        <v>5.3828534031413611</v>
      </c>
      <c r="P202" s="149">
        <f t="shared" si="165"/>
        <v>4.5136186770428015</v>
      </c>
      <c r="Q202" s="146"/>
    </row>
    <row r="203" spans="1:17" x14ac:dyDescent="0.35">
      <c r="A203" s="6" t="s">
        <v>176</v>
      </c>
      <c r="B203" s="6">
        <v>264.43</v>
      </c>
      <c r="C203" s="6">
        <v>202.04</v>
      </c>
      <c r="D203" s="6">
        <v>238.97</v>
      </c>
      <c r="E203" s="6">
        <v>143.52000000000001</v>
      </c>
      <c r="F203" s="6">
        <v>135.02000000000001</v>
      </c>
      <c r="G203" s="6">
        <v>228.85</v>
      </c>
      <c r="H203" s="6">
        <v>32.53</v>
      </c>
      <c r="I203" s="150">
        <f>SUM(B203:H203)</f>
        <v>1245.3599999999999</v>
      </c>
      <c r="J203" s="6">
        <v>260.75</v>
      </c>
      <c r="K203" s="6">
        <v>15.14</v>
      </c>
      <c r="L203" s="6">
        <v>0</v>
      </c>
      <c r="M203" s="6">
        <v>0</v>
      </c>
      <c r="N203" s="6">
        <v>0.02</v>
      </c>
      <c r="O203" s="6">
        <v>0</v>
      </c>
      <c r="P203" s="6">
        <v>0</v>
      </c>
      <c r="Q203" s="151">
        <f>SUM(J203:P203)</f>
        <v>275.90999999999997</v>
      </c>
    </row>
    <row r="204" spans="1:17" x14ac:dyDescent="0.35">
      <c r="A204" s="6" t="s">
        <v>177</v>
      </c>
      <c r="B204" s="6">
        <v>122.78</v>
      </c>
      <c r="C204" s="6">
        <v>134.19</v>
      </c>
      <c r="D204" s="6">
        <v>144.80000000000001</v>
      </c>
      <c r="E204" s="6">
        <v>89.41</v>
      </c>
      <c r="F204" s="6">
        <v>135.02000000000001</v>
      </c>
      <c r="G204" s="6">
        <v>84.41</v>
      </c>
      <c r="H204" s="6">
        <v>32.53</v>
      </c>
      <c r="I204" s="150">
        <f>SUM(B204:H204)</f>
        <v>743.14</v>
      </c>
      <c r="J204" s="6">
        <v>96.23</v>
      </c>
      <c r="K204" s="6">
        <v>29.56</v>
      </c>
      <c r="L204" s="6">
        <v>0.23</v>
      </c>
      <c r="M204" s="6">
        <v>0</v>
      </c>
      <c r="N204" s="6">
        <v>0.7</v>
      </c>
      <c r="O204" s="6">
        <v>0.27</v>
      </c>
      <c r="P204" s="6">
        <v>0</v>
      </c>
      <c r="Q204" s="151">
        <f>SUM(J204:P204)</f>
        <v>126.99000000000001</v>
      </c>
    </row>
    <row r="205" spans="1:17" x14ac:dyDescent="0.35">
      <c r="A205" s="6" t="s">
        <v>152</v>
      </c>
      <c r="B205" s="6">
        <f>B204+B203</f>
        <v>387.21000000000004</v>
      </c>
      <c r="C205" s="6">
        <f t="shared" ref="C205:H205" si="166">C204+C203</f>
        <v>336.23</v>
      </c>
      <c r="D205" s="6">
        <f t="shared" si="166"/>
        <v>383.77</v>
      </c>
      <c r="E205" s="6">
        <f t="shared" si="166"/>
        <v>232.93</v>
      </c>
      <c r="F205" s="6">
        <f t="shared" si="166"/>
        <v>270.04000000000002</v>
      </c>
      <c r="G205" s="6">
        <f t="shared" si="166"/>
        <v>313.26</v>
      </c>
      <c r="H205" s="6">
        <f t="shared" si="166"/>
        <v>65.06</v>
      </c>
      <c r="I205" s="150">
        <f>SUM(B205:H205)</f>
        <v>1988.5</v>
      </c>
      <c r="J205" s="6">
        <f>J204+J203</f>
        <v>356.98</v>
      </c>
      <c r="K205" s="6">
        <f t="shared" ref="K205:P205" si="167">K204+K203</f>
        <v>44.7</v>
      </c>
      <c r="L205" s="6">
        <f t="shared" si="167"/>
        <v>0.23</v>
      </c>
      <c r="M205" s="6">
        <f t="shared" si="167"/>
        <v>0</v>
      </c>
      <c r="N205" s="6">
        <f t="shared" si="167"/>
        <v>0.72</v>
      </c>
      <c r="O205" s="6">
        <f t="shared" si="167"/>
        <v>0.27</v>
      </c>
      <c r="P205" s="6">
        <f t="shared" si="167"/>
        <v>0</v>
      </c>
      <c r="Q205" s="151">
        <f>SUM(J205:P205)</f>
        <v>402.90000000000003</v>
      </c>
    </row>
    <row r="206" spans="1:17" x14ac:dyDescent="0.35">
      <c r="A206" s="6" t="s">
        <v>154</v>
      </c>
      <c r="B206" s="147">
        <f t="shared" ref="B206:H206" si="168">B204/B205*100</f>
        <v>31.708891815810542</v>
      </c>
      <c r="C206" s="147">
        <f t="shared" si="168"/>
        <v>39.910180531184011</v>
      </c>
      <c r="D206" s="147">
        <f t="shared" si="168"/>
        <v>37.730932589832456</v>
      </c>
      <c r="E206" s="147">
        <f t="shared" si="168"/>
        <v>38.384922508908254</v>
      </c>
      <c r="F206" s="147">
        <f t="shared" si="168"/>
        <v>50</v>
      </c>
      <c r="G206" s="147">
        <f t="shared" si="168"/>
        <v>26.945668135095445</v>
      </c>
      <c r="H206" s="147">
        <f t="shared" si="168"/>
        <v>50</v>
      </c>
      <c r="I206" s="147">
        <f>I204/I205</f>
        <v>0.37371888358058836</v>
      </c>
      <c r="J206" s="147">
        <f>J204/J205*100</f>
        <v>26.956692251666759</v>
      </c>
      <c r="K206" s="147">
        <f t="shared" ref="K206:Q206" si="169">K204/K205*100</f>
        <v>66.129753914988811</v>
      </c>
      <c r="L206" s="147">
        <f t="shared" si="169"/>
        <v>100</v>
      </c>
      <c r="M206" s="147" t="e">
        <f t="shared" si="169"/>
        <v>#DIV/0!</v>
      </c>
      <c r="N206" s="147">
        <f t="shared" si="169"/>
        <v>97.222222222222214</v>
      </c>
      <c r="O206" s="147">
        <f t="shared" si="169"/>
        <v>100</v>
      </c>
      <c r="P206" s="147" t="e">
        <f t="shared" si="169"/>
        <v>#DIV/0!</v>
      </c>
      <c r="Q206" s="153">
        <f t="shared" si="169"/>
        <v>31.518987341772153</v>
      </c>
    </row>
    <row r="207" spans="1:17" x14ac:dyDescent="0.35">
      <c r="A207" s="6" t="s">
        <v>153</v>
      </c>
      <c r="B207" s="85">
        <v>931</v>
      </c>
      <c r="C207" s="85">
        <v>730</v>
      </c>
      <c r="D207" s="85">
        <v>835</v>
      </c>
      <c r="E207" s="85">
        <v>512</v>
      </c>
      <c r="F207" s="85">
        <v>0</v>
      </c>
      <c r="G207" s="85">
        <v>0</v>
      </c>
      <c r="H207" s="85">
        <v>0</v>
      </c>
      <c r="I207" s="35"/>
      <c r="J207" s="85">
        <v>914</v>
      </c>
      <c r="K207" s="85">
        <v>197</v>
      </c>
      <c r="L207" s="85">
        <v>0</v>
      </c>
      <c r="M207" s="85">
        <v>0</v>
      </c>
      <c r="N207" s="85">
        <v>0</v>
      </c>
      <c r="O207" s="85">
        <v>0</v>
      </c>
      <c r="P207" s="85">
        <v>0</v>
      </c>
      <c r="Q207" s="146"/>
    </row>
    <row r="208" spans="1:17" x14ac:dyDescent="0.35">
      <c r="A208" s="43" t="s">
        <v>155</v>
      </c>
      <c r="B208" s="149">
        <f>B207/B205</f>
        <v>2.404380052168074</v>
      </c>
      <c r="C208" s="149">
        <f>C207/C205</f>
        <v>2.171132855485828</v>
      </c>
      <c r="D208" s="149">
        <v>29.21</v>
      </c>
      <c r="E208" s="149">
        <f>E207/E205</f>
        <v>2.1980852616665949</v>
      </c>
      <c r="F208" s="149">
        <v>238.82</v>
      </c>
      <c r="G208" s="149">
        <f>G207/G205</f>
        <v>0</v>
      </c>
      <c r="H208" s="149">
        <f>H207/H205</f>
        <v>0</v>
      </c>
      <c r="I208" s="35"/>
      <c r="J208" s="149">
        <f t="shared" ref="J208:P208" si="170">J207/J205</f>
        <v>2.5603675275925819</v>
      </c>
      <c r="K208" s="149">
        <f t="shared" si="170"/>
        <v>4.407158836689038</v>
      </c>
      <c r="L208" s="149">
        <f t="shared" si="170"/>
        <v>0</v>
      </c>
      <c r="M208" s="149" t="e">
        <f t="shared" si="170"/>
        <v>#DIV/0!</v>
      </c>
      <c r="N208" s="149">
        <f t="shared" si="170"/>
        <v>0</v>
      </c>
      <c r="O208" s="149">
        <f t="shared" si="170"/>
        <v>0</v>
      </c>
      <c r="P208" s="149" t="e">
        <f t="shared" si="170"/>
        <v>#DIV/0!</v>
      </c>
      <c r="Q208" s="146"/>
    </row>
    <row r="209" spans="1:17" x14ac:dyDescent="0.35">
      <c r="A209" s="6" t="s">
        <v>174</v>
      </c>
      <c r="B209" s="6">
        <v>33.04</v>
      </c>
      <c r="C209" s="79">
        <v>14.39</v>
      </c>
      <c r="D209" s="79">
        <v>20.43</v>
      </c>
      <c r="E209" s="79">
        <v>18.239999999999998</v>
      </c>
      <c r="F209" s="79"/>
      <c r="G209" s="79"/>
      <c r="H209" s="79"/>
      <c r="I209" s="35"/>
      <c r="J209" s="85">
        <v>33.85</v>
      </c>
      <c r="K209" s="85">
        <v>0.85</v>
      </c>
      <c r="L209" s="85">
        <v>2.91</v>
      </c>
      <c r="M209" s="85">
        <v>0</v>
      </c>
      <c r="N209" s="85">
        <v>5.92</v>
      </c>
      <c r="O209" s="85">
        <v>17.260000000000002</v>
      </c>
      <c r="P209" s="85">
        <v>2.62</v>
      </c>
      <c r="Q209" s="146">
        <f>SUM(J209:P209)</f>
        <v>63.410000000000004</v>
      </c>
    </row>
    <row r="210" spans="1:17" x14ac:dyDescent="0.35">
      <c r="A210" s="6" t="s">
        <v>175</v>
      </c>
      <c r="B210" s="6">
        <v>0.53</v>
      </c>
      <c r="C210" s="79">
        <v>0.49</v>
      </c>
      <c r="D210" s="79">
        <v>0.53</v>
      </c>
      <c r="E210" s="85">
        <v>0.51</v>
      </c>
      <c r="F210" s="85"/>
      <c r="G210" s="85"/>
      <c r="H210" s="85"/>
      <c r="I210" s="35">
        <f>SUM(B210:H210)</f>
        <v>2.06</v>
      </c>
      <c r="J210" s="85">
        <v>0.5</v>
      </c>
      <c r="K210" s="85">
        <v>0.48</v>
      </c>
      <c r="L210" s="85">
        <v>0.49</v>
      </c>
      <c r="M210" s="85">
        <v>0.57999999999999996</v>
      </c>
      <c r="N210" s="85">
        <v>0.47</v>
      </c>
      <c r="O210" s="85">
        <v>0.55000000000000004</v>
      </c>
      <c r="P210" s="85">
        <v>0.46</v>
      </c>
      <c r="Q210" s="146">
        <f>SUM(J210:P210)</f>
        <v>3.5299999999999994</v>
      </c>
    </row>
    <row r="211" spans="1:17" x14ac:dyDescent="0.35">
      <c r="A211" s="6" t="s">
        <v>152</v>
      </c>
      <c r="B211" s="6">
        <f>-B210+B209</f>
        <v>32.51</v>
      </c>
      <c r="C211" s="6">
        <f t="shared" ref="C211:H211" si="171">-C210+C209</f>
        <v>13.9</v>
      </c>
      <c r="D211" s="6">
        <f t="shared" si="171"/>
        <v>19.899999999999999</v>
      </c>
      <c r="E211" s="6">
        <f t="shared" si="171"/>
        <v>17.729999999999997</v>
      </c>
      <c r="F211" s="6">
        <f t="shared" si="171"/>
        <v>0</v>
      </c>
      <c r="G211" s="6">
        <f t="shared" si="171"/>
        <v>0</v>
      </c>
      <c r="H211" s="6">
        <f t="shared" si="171"/>
        <v>0</v>
      </c>
      <c r="I211" s="35">
        <f>SUM(B211:H211)</f>
        <v>84.039999999999992</v>
      </c>
      <c r="J211" s="6">
        <f>J210+J209</f>
        <v>34.35</v>
      </c>
      <c r="K211" s="6">
        <f t="shared" ref="K211:P211" si="172">K210+K209</f>
        <v>1.33</v>
      </c>
      <c r="L211" s="6">
        <f t="shared" si="172"/>
        <v>3.4000000000000004</v>
      </c>
      <c r="M211" s="6">
        <f t="shared" si="172"/>
        <v>0.57999999999999996</v>
      </c>
      <c r="N211" s="6">
        <f t="shared" si="172"/>
        <v>6.39</v>
      </c>
      <c r="O211" s="6">
        <f t="shared" si="172"/>
        <v>17.810000000000002</v>
      </c>
      <c r="P211" s="6">
        <f t="shared" si="172"/>
        <v>3.08</v>
      </c>
      <c r="Q211" s="146">
        <f>SUM(J211:P211)</f>
        <v>66.94</v>
      </c>
    </row>
    <row r="212" spans="1:17" x14ac:dyDescent="0.35">
      <c r="A212" s="6" t="s">
        <v>154</v>
      </c>
      <c r="B212" s="147">
        <f t="shared" ref="B212:I212" si="173">B210/B211*100</f>
        <v>1.6302676099661646</v>
      </c>
      <c r="C212" s="147">
        <f t="shared" si="173"/>
        <v>3.5251798561151078</v>
      </c>
      <c r="D212" s="147">
        <f t="shared" si="173"/>
        <v>2.6633165829145731</v>
      </c>
      <c r="E212" s="147">
        <f t="shared" si="173"/>
        <v>2.8764805414551611</v>
      </c>
      <c r="F212" s="147" t="e">
        <f t="shared" si="173"/>
        <v>#DIV/0!</v>
      </c>
      <c r="G212" s="147" t="e">
        <f t="shared" si="173"/>
        <v>#DIV/0!</v>
      </c>
      <c r="H212" s="147" t="e">
        <f t="shared" si="173"/>
        <v>#DIV/0!</v>
      </c>
      <c r="I212" s="147">
        <f t="shared" si="173"/>
        <v>2.4512137077582108</v>
      </c>
      <c r="J212" s="147">
        <f t="shared" ref="J212:P212" si="174">J210/K211*100</f>
        <v>37.593984962406012</v>
      </c>
      <c r="K212" s="147">
        <f t="shared" si="174"/>
        <v>14.117647058823527</v>
      </c>
      <c r="L212" s="147">
        <f t="shared" si="174"/>
        <v>84.482758620689651</v>
      </c>
      <c r="M212" s="147">
        <f t="shared" si="174"/>
        <v>9.0766823161189354</v>
      </c>
      <c r="N212" s="147">
        <f t="shared" si="174"/>
        <v>2.6389668725435143</v>
      </c>
      <c r="O212" s="147">
        <f t="shared" si="174"/>
        <v>17.857142857142858</v>
      </c>
      <c r="P212" s="147">
        <f t="shared" si="174"/>
        <v>0.68718255153869146</v>
      </c>
      <c r="Q212" s="153">
        <f>Q210/Q211*100</f>
        <v>5.2733791455034353</v>
      </c>
    </row>
    <row r="213" spans="1:17" x14ac:dyDescent="0.35">
      <c r="A213" s="6" t="s">
        <v>153</v>
      </c>
      <c r="B213" s="85">
        <v>1540</v>
      </c>
      <c r="C213" s="85">
        <v>1100</v>
      </c>
      <c r="D213" s="85">
        <v>1360</v>
      </c>
      <c r="E213" s="85">
        <v>75</v>
      </c>
      <c r="F213" s="85">
        <v>0</v>
      </c>
      <c r="G213" s="85">
        <v>0</v>
      </c>
      <c r="H213" s="85">
        <v>0</v>
      </c>
      <c r="I213" s="35"/>
      <c r="J213" s="85">
        <v>148</v>
      </c>
      <c r="K213" s="85">
        <v>90</v>
      </c>
      <c r="L213" s="85">
        <v>124</v>
      </c>
      <c r="M213" s="85">
        <v>130</v>
      </c>
      <c r="N213" s="85">
        <v>96</v>
      </c>
      <c r="O213" s="85">
        <v>77</v>
      </c>
      <c r="P213" s="85">
        <v>113</v>
      </c>
      <c r="Q213" s="146"/>
    </row>
    <row r="214" spans="1:17" x14ac:dyDescent="0.35">
      <c r="A214" s="43" t="s">
        <v>155</v>
      </c>
      <c r="B214" s="149">
        <f>B213/B211</f>
        <v>47.370039987696096</v>
      </c>
      <c r="C214" s="149">
        <f>C213/C211</f>
        <v>79.136690647482013</v>
      </c>
      <c r="D214" s="149">
        <f>D213/D211</f>
        <v>68.341708542713576</v>
      </c>
      <c r="E214" s="149">
        <f>E213/E211</f>
        <v>4.2301184433164138</v>
      </c>
      <c r="F214" s="149">
        <v>0</v>
      </c>
      <c r="G214" s="149" t="e">
        <f>G213/G211</f>
        <v>#DIV/0!</v>
      </c>
      <c r="H214" s="149" t="e">
        <f>H213/H211</f>
        <v>#DIV/0!</v>
      </c>
      <c r="I214" s="35"/>
      <c r="J214" s="149">
        <f t="shared" ref="J214:P214" si="175">J213/J211</f>
        <v>4.308588064046579</v>
      </c>
      <c r="K214" s="149">
        <f t="shared" si="175"/>
        <v>67.669172932330824</v>
      </c>
      <c r="L214" s="149">
        <f t="shared" si="175"/>
        <v>36.470588235294116</v>
      </c>
      <c r="M214" s="149">
        <f t="shared" si="175"/>
        <v>224.13793103448276</v>
      </c>
      <c r="N214" s="149">
        <f t="shared" si="175"/>
        <v>15.023474178403756</v>
      </c>
      <c r="O214" s="149">
        <f t="shared" si="175"/>
        <v>4.3234138124649064</v>
      </c>
      <c r="P214" s="149">
        <f t="shared" si="175"/>
        <v>36.688311688311686</v>
      </c>
      <c r="Q214" s="146"/>
    </row>
    <row r="215" spans="1:17" x14ac:dyDescent="0.35">
      <c r="F215">
        <v>21</v>
      </c>
    </row>
    <row r="216" spans="1:17" x14ac:dyDescent="0.35">
      <c r="C216" s="155"/>
      <c r="D216" s="156" t="s">
        <v>178</v>
      </c>
      <c r="E216" s="156" t="s">
        <v>179</v>
      </c>
      <c r="F216" s="156" t="s">
        <v>180</v>
      </c>
      <c r="G216" s="156" t="s">
        <v>181</v>
      </c>
      <c r="H216" s="156" t="s">
        <v>182</v>
      </c>
      <c r="I216" s="156" t="s">
        <v>183</v>
      </c>
      <c r="J216" s="156" t="s">
        <v>184</v>
      </c>
      <c r="K216" s="156" t="s">
        <v>185</v>
      </c>
      <c r="L216" s="156" t="s">
        <v>186</v>
      </c>
      <c r="M216" s="156" t="s">
        <v>187</v>
      </c>
      <c r="N216" s="156" t="s">
        <v>188</v>
      </c>
    </row>
    <row r="217" spans="1:17" x14ac:dyDescent="0.35">
      <c r="C217" s="157" t="s">
        <v>189</v>
      </c>
      <c r="D217" s="158">
        <f>I149</f>
        <v>2227.3999999999996</v>
      </c>
      <c r="E217" s="158">
        <f>I156</f>
        <v>0</v>
      </c>
      <c r="F217" s="159">
        <v>0</v>
      </c>
      <c r="G217" s="159">
        <v>0</v>
      </c>
      <c r="H217" s="159">
        <f>I174</f>
        <v>749.58000000000015</v>
      </c>
      <c r="I217" s="159">
        <f>I180</f>
        <v>354.89000000000004</v>
      </c>
      <c r="J217" s="159">
        <f>I186</f>
        <v>462.26</v>
      </c>
      <c r="K217" s="158">
        <f>Q192</f>
        <v>1679.6899999999998</v>
      </c>
      <c r="L217" s="159">
        <f>I198</f>
        <v>227.52</v>
      </c>
      <c r="M217" s="159">
        <f>I204</f>
        <v>743.14</v>
      </c>
      <c r="N217" s="159">
        <v>0</v>
      </c>
    </row>
    <row r="218" spans="1:17" x14ac:dyDescent="0.35">
      <c r="C218" s="157" t="s">
        <v>190</v>
      </c>
      <c r="D218" s="163">
        <f>I152</f>
        <v>35.567293618055281</v>
      </c>
      <c r="E218" s="160">
        <f>I158</f>
        <v>0</v>
      </c>
      <c r="F218" s="160" t="s">
        <v>299</v>
      </c>
      <c r="G218" s="159">
        <v>0</v>
      </c>
      <c r="H218" s="165">
        <f>I176</f>
        <v>0.31530860770036478</v>
      </c>
      <c r="I218" s="165">
        <f>I182</f>
        <v>0.35531993712392002</v>
      </c>
      <c r="J218" s="165">
        <f>I188</f>
        <v>0.61213517665130568</v>
      </c>
      <c r="K218" s="164">
        <f>Q194</f>
        <v>58.124984860491594</v>
      </c>
      <c r="L218" s="165">
        <f>I200</f>
        <v>0.51968935587026044</v>
      </c>
      <c r="M218" s="165">
        <f>I206</f>
        <v>0.37371888358058836</v>
      </c>
      <c r="N218" s="159">
        <v>0</v>
      </c>
    </row>
    <row r="220" spans="1:17" x14ac:dyDescent="0.35">
      <c r="A220" s="31" t="s">
        <v>0</v>
      </c>
      <c r="B220" s="83"/>
      <c r="C220" s="83"/>
    </row>
    <row r="221" spans="1:17" x14ac:dyDescent="0.35">
      <c r="A221" s="33" t="s">
        <v>1</v>
      </c>
      <c r="B221" s="62" t="s">
        <v>435</v>
      </c>
      <c r="C221" s="62" t="s">
        <v>436</v>
      </c>
      <c r="D221" s="62" t="s">
        <v>437</v>
      </c>
      <c r="E221" s="62" t="s">
        <v>438</v>
      </c>
      <c r="F221" s="62" t="s">
        <v>439</v>
      </c>
      <c r="G221" s="62" t="s">
        <v>440</v>
      </c>
      <c r="H221" s="62" t="s">
        <v>441</v>
      </c>
      <c r="I221" s="35" t="s">
        <v>421</v>
      </c>
      <c r="J221" s="62" t="s">
        <v>397</v>
      </c>
      <c r="K221" s="62" t="s">
        <v>398</v>
      </c>
      <c r="L221" s="62" t="s">
        <v>399</v>
      </c>
      <c r="M221" s="62" t="s">
        <v>400</v>
      </c>
      <c r="N221" s="62" t="s">
        <v>401</v>
      </c>
      <c r="O221" s="62" t="s">
        <v>402</v>
      </c>
      <c r="P221" s="62" t="s">
        <v>403</v>
      </c>
      <c r="Q221" s="146" t="s">
        <v>422</v>
      </c>
    </row>
    <row r="222" spans="1:17" x14ac:dyDescent="0.35">
      <c r="A222" s="6" t="s">
        <v>162</v>
      </c>
      <c r="B222" s="61">
        <v>366.4</v>
      </c>
      <c r="C222" s="61">
        <v>494.5</v>
      </c>
      <c r="D222" s="61">
        <v>424.9</v>
      </c>
      <c r="E222" s="61">
        <v>311.5</v>
      </c>
      <c r="F222" s="61">
        <v>346.5</v>
      </c>
      <c r="G222" s="61">
        <v>374.1</v>
      </c>
      <c r="H222" s="6">
        <v>374.2</v>
      </c>
      <c r="I222" s="35">
        <f>SUM(B222:H222)</f>
        <v>2692.1</v>
      </c>
      <c r="J222" s="6">
        <v>375.2</v>
      </c>
      <c r="K222" s="6">
        <v>320.89999999999998</v>
      </c>
      <c r="L222" s="6">
        <v>236.2</v>
      </c>
      <c r="M222" s="6">
        <v>331.8</v>
      </c>
      <c r="N222" s="6">
        <v>265.10000000000002</v>
      </c>
      <c r="O222" s="6">
        <v>361</v>
      </c>
      <c r="P222" s="6">
        <v>452.4</v>
      </c>
      <c r="Q222" s="146">
        <f>SUM(J222:P222)</f>
        <v>2342.6</v>
      </c>
    </row>
    <row r="223" spans="1:17" x14ac:dyDescent="0.35">
      <c r="A223" s="6" t="s">
        <v>163</v>
      </c>
      <c r="B223" s="61">
        <v>213.34</v>
      </c>
      <c r="C223" s="166">
        <v>208.36</v>
      </c>
      <c r="D223" s="166">
        <v>117.58</v>
      </c>
      <c r="E223" s="166">
        <v>139.28</v>
      </c>
      <c r="F223" s="166">
        <v>198.06</v>
      </c>
      <c r="G223" s="166">
        <v>194.48</v>
      </c>
      <c r="H223" s="6">
        <v>286.91000000000003</v>
      </c>
      <c r="I223" s="35">
        <f>SUM(B223:H223)</f>
        <v>1358.0100000000002</v>
      </c>
      <c r="J223" s="6">
        <v>238.41</v>
      </c>
      <c r="K223" s="6">
        <v>160.43</v>
      </c>
      <c r="L223" s="6">
        <v>89.1</v>
      </c>
      <c r="M223" s="6">
        <v>158.74</v>
      </c>
      <c r="N223" s="6">
        <v>177.71</v>
      </c>
      <c r="O223" s="6">
        <v>236.61</v>
      </c>
      <c r="P223" s="6">
        <v>312.77</v>
      </c>
      <c r="Q223" s="146">
        <f>SUM(J223:P223)</f>
        <v>1373.77</v>
      </c>
    </row>
    <row r="224" spans="1:17" x14ac:dyDescent="0.35">
      <c r="A224" s="6" t="s">
        <v>152</v>
      </c>
      <c r="B224" s="6">
        <f>B223+B222</f>
        <v>579.74</v>
      </c>
      <c r="C224" s="6" t="e">
        <f>C223+D221</f>
        <v>#VALUE!</v>
      </c>
      <c r="D224" s="6">
        <f t="shared" ref="D224:I224" si="176">D223+D222</f>
        <v>542.48</v>
      </c>
      <c r="E224" s="6">
        <f t="shared" si="176"/>
        <v>450.78</v>
      </c>
      <c r="F224" s="6">
        <f t="shared" si="176"/>
        <v>544.55999999999995</v>
      </c>
      <c r="G224" s="6">
        <f t="shared" si="176"/>
        <v>568.58000000000004</v>
      </c>
      <c r="H224" s="6">
        <f t="shared" si="176"/>
        <v>661.11</v>
      </c>
      <c r="I224" s="35">
        <f t="shared" si="176"/>
        <v>4050.1099999999997</v>
      </c>
      <c r="J224" s="6">
        <f>J223+J222</f>
        <v>613.61</v>
      </c>
      <c r="K224" s="6">
        <f t="shared" ref="K224:P224" si="177">K223+K222</f>
        <v>481.33</v>
      </c>
      <c r="L224" s="6">
        <f t="shared" si="177"/>
        <v>325.29999999999995</v>
      </c>
      <c r="M224" s="6">
        <f t="shared" si="177"/>
        <v>490.54</v>
      </c>
      <c r="N224" s="6">
        <f t="shared" si="177"/>
        <v>442.81000000000006</v>
      </c>
      <c r="O224" s="6">
        <f t="shared" si="177"/>
        <v>597.61</v>
      </c>
      <c r="P224" s="6">
        <f t="shared" si="177"/>
        <v>765.17</v>
      </c>
      <c r="Q224" s="146">
        <f>SUM(J224:P224)</f>
        <v>3716.3700000000003</v>
      </c>
    </row>
    <row r="225" spans="1:17" x14ac:dyDescent="0.35">
      <c r="A225" s="6" t="s">
        <v>154</v>
      </c>
      <c r="B225" s="147">
        <f t="shared" ref="B225:H225" si="178">B223/B224*100</f>
        <v>36.799254838375823</v>
      </c>
      <c r="C225" s="147" t="e">
        <f t="shared" si="178"/>
        <v>#VALUE!</v>
      </c>
      <c r="D225" s="147">
        <f t="shared" si="178"/>
        <v>21.674531779973456</v>
      </c>
      <c r="E225" s="147">
        <f t="shared" si="178"/>
        <v>30.897555348507034</v>
      </c>
      <c r="F225" s="147">
        <f t="shared" si="178"/>
        <v>36.370647862494494</v>
      </c>
      <c r="G225" s="147">
        <f t="shared" si="178"/>
        <v>34.204509479756581</v>
      </c>
      <c r="H225" s="147">
        <f t="shared" si="178"/>
        <v>43.398224198696134</v>
      </c>
      <c r="I225" s="35">
        <f>I223/I224*100</f>
        <v>33.530200414309739</v>
      </c>
      <c r="J225" s="147">
        <f t="shared" ref="J225:Q225" si="179">J223/J224*100</f>
        <v>38.853669268753762</v>
      </c>
      <c r="K225" s="147">
        <f t="shared" si="179"/>
        <v>33.330563231047314</v>
      </c>
      <c r="L225" s="147">
        <f t="shared" si="179"/>
        <v>27.390101444820168</v>
      </c>
      <c r="M225" s="147">
        <f t="shared" si="179"/>
        <v>32.360256044359275</v>
      </c>
      <c r="N225" s="147">
        <f t="shared" si="179"/>
        <v>40.132336668096926</v>
      </c>
      <c r="O225" s="147">
        <f t="shared" si="179"/>
        <v>39.592710965345297</v>
      </c>
      <c r="P225" s="147">
        <f t="shared" si="179"/>
        <v>40.87588379053021</v>
      </c>
      <c r="Q225" s="106">
        <f t="shared" si="179"/>
        <v>36.965372123873564</v>
      </c>
    </row>
    <row r="226" spans="1:17" x14ac:dyDescent="0.35">
      <c r="A226" s="6" t="s">
        <v>153</v>
      </c>
      <c r="B226" s="6"/>
      <c r="C226" s="6"/>
      <c r="D226" s="6"/>
      <c r="E226" s="6"/>
      <c r="F226" s="6"/>
      <c r="G226" s="6"/>
      <c r="H226" s="36">
        <v>0</v>
      </c>
      <c r="I226" s="35"/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106">
        <v>0</v>
      </c>
    </row>
    <row r="227" spans="1:17" x14ac:dyDescent="0.35">
      <c r="A227" s="167" t="s">
        <v>155</v>
      </c>
      <c r="B227" s="168">
        <f>B226/B224</f>
        <v>0</v>
      </c>
      <c r="C227" s="168" t="e">
        <f t="shared" ref="C227:H227" si="180">C226/C224</f>
        <v>#VALUE!</v>
      </c>
      <c r="D227" s="168">
        <f t="shared" si="180"/>
        <v>0</v>
      </c>
      <c r="E227" s="168">
        <f t="shared" si="180"/>
        <v>0</v>
      </c>
      <c r="F227" s="168">
        <f t="shared" si="180"/>
        <v>0</v>
      </c>
      <c r="G227" s="168">
        <f t="shared" si="180"/>
        <v>0</v>
      </c>
      <c r="H227" s="168">
        <f t="shared" si="180"/>
        <v>0</v>
      </c>
      <c r="I227" s="146">
        <f>I223/I224</f>
        <v>0.33530200414309741</v>
      </c>
      <c r="J227" s="149">
        <f>J226/J224</f>
        <v>0</v>
      </c>
      <c r="K227" s="149">
        <f t="shared" ref="K227:P227" si="181">K226/K224</f>
        <v>0</v>
      </c>
      <c r="L227" s="149">
        <f t="shared" si="181"/>
        <v>0</v>
      </c>
      <c r="M227" s="149">
        <f t="shared" si="181"/>
        <v>0</v>
      </c>
      <c r="N227" s="149">
        <f t="shared" si="181"/>
        <v>0</v>
      </c>
      <c r="O227" s="149">
        <f t="shared" si="181"/>
        <v>0</v>
      </c>
      <c r="P227" s="149">
        <f t="shared" si="181"/>
        <v>0</v>
      </c>
      <c r="Q227" s="146"/>
    </row>
    <row r="228" spans="1:17" x14ac:dyDescent="0.35">
      <c r="A228" s="6" t="s">
        <v>164</v>
      </c>
      <c r="B228" s="61">
        <v>0</v>
      </c>
      <c r="C228" s="61">
        <v>0</v>
      </c>
      <c r="D228" s="61">
        <v>0</v>
      </c>
      <c r="E228" s="61">
        <v>0</v>
      </c>
      <c r="F228" s="61">
        <v>0</v>
      </c>
      <c r="G228" s="61">
        <v>0</v>
      </c>
      <c r="H228" s="6">
        <v>0</v>
      </c>
      <c r="I228" s="150">
        <f>SUM(B228:H228)</f>
        <v>0</v>
      </c>
      <c r="J228" s="6">
        <v>0</v>
      </c>
      <c r="K228" s="6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51"/>
    </row>
    <row r="229" spans="1:17" x14ac:dyDescent="0.35">
      <c r="A229" s="6" t="s">
        <v>165</v>
      </c>
      <c r="B229" s="61">
        <v>183.09</v>
      </c>
      <c r="C229" s="166">
        <v>177.53</v>
      </c>
      <c r="D229" s="166">
        <v>97.41</v>
      </c>
      <c r="E229" s="166">
        <v>119</v>
      </c>
      <c r="F229" s="166">
        <v>169.55</v>
      </c>
      <c r="G229" s="166">
        <v>173.47</v>
      </c>
      <c r="H229" s="166">
        <v>247.71</v>
      </c>
      <c r="I229" s="150">
        <f>SUM(B229:H229)</f>
        <v>1167.76</v>
      </c>
      <c r="J229" s="6">
        <v>205.58</v>
      </c>
      <c r="K229" s="6">
        <v>142.30000000000001</v>
      </c>
      <c r="L229" s="6">
        <v>82.03</v>
      </c>
      <c r="M229" s="6">
        <v>142.38999999999999</v>
      </c>
      <c r="N229" s="6">
        <v>156.91999999999999</v>
      </c>
      <c r="O229" s="6">
        <v>206.83</v>
      </c>
      <c r="P229" s="6">
        <v>276.41000000000003</v>
      </c>
      <c r="Q229" s="151">
        <f>SUM(J229:P229)</f>
        <v>1212.46</v>
      </c>
    </row>
    <row r="230" spans="1:17" x14ac:dyDescent="0.35">
      <c r="A230" s="6" t="s">
        <v>152</v>
      </c>
      <c r="B230" s="6">
        <f>B228+B229</f>
        <v>183.09</v>
      </c>
      <c r="C230" s="19">
        <f t="shared" ref="C230:H230" si="182">C228+C229</f>
        <v>177.53</v>
      </c>
      <c r="D230" s="19">
        <f t="shared" si="182"/>
        <v>97.41</v>
      </c>
      <c r="E230" s="19">
        <f t="shared" si="182"/>
        <v>119</v>
      </c>
      <c r="F230" s="19">
        <f t="shared" si="182"/>
        <v>169.55</v>
      </c>
      <c r="G230" s="19">
        <f t="shared" si="182"/>
        <v>173.47</v>
      </c>
      <c r="H230" s="19">
        <f t="shared" si="182"/>
        <v>247.71</v>
      </c>
      <c r="I230" s="150">
        <f>I229+I228</f>
        <v>1167.76</v>
      </c>
      <c r="J230" s="6">
        <f>J229+J228</f>
        <v>205.58</v>
      </c>
      <c r="K230" s="6">
        <f>K229+K228</f>
        <v>142.30000000000001</v>
      </c>
      <c r="L230" s="6">
        <f>L229+L228</f>
        <v>82.03</v>
      </c>
      <c r="M230" s="6">
        <f>M229+M228</f>
        <v>142.38999999999999</v>
      </c>
      <c r="N230" s="6">
        <f>N228+N229</f>
        <v>156.91999999999999</v>
      </c>
      <c r="O230" s="6">
        <f>O228+O229</f>
        <v>206.83</v>
      </c>
      <c r="P230" s="6">
        <f>P228+P229</f>
        <v>276.41000000000003</v>
      </c>
      <c r="Q230" s="151">
        <f>SUM(J230:P230)</f>
        <v>1212.46</v>
      </c>
    </row>
    <row r="231" spans="1:17" x14ac:dyDescent="0.35">
      <c r="A231" s="6" t="s">
        <v>154</v>
      </c>
      <c r="B231" s="147">
        <f>B229/B230*100</f>
        <v>100</v>
      </c>
      <c r="C231" s="106">
        <f t="shared" ref="C231:H231" si="183">C229/C230*100</f>
        <v>100</v>
      </c>
      <c r="D231" s="106">
        <f t="shared" si="183"/>
        <v>100</v>
      </c>
      <c r="E231" s="106">
        <f t="shared" si="183"/>
        <v>100</v>
      </c>
      <c r="F231" s="106">
        <f t="shared" si="183"/>
        <v>100</v>
      </c>
      <c r="G231" s="106">
        <f t="shared" si="183"/>
        <v>100</v>
      </c>
      <c r="H231" s="106">
        <f t="shared" si="183"/>
        <v>100</v>
      </c>
      <c r="I231" s="35">
        <f>I229/I230*100</f>
        <v>100</v>
      </c>
      <c r="J231" s="147">
        <f>J229/J230*100</f>
        <v>100</v>
      </c>
      <c r="K231" s="147">
        <f t="shared" ref="K231:P231" si="184">K229/K230*100</f>
        <v>100</v>
      </c>
      <c r="L231" s="147">
        <f t="shared" si="184"/>
        <v>100</v>
      </c>
      <c r="M231" s="147">
        <f t="shared" si="184"/>
        <v>100</v>
      </c>
      <c r="N231" s="147">
        <f t="shared" si="184"/>
        <v>100</v>
      </c>
      <c r="O231" s="147">
        <f t="shared" si="184"/>
        <v>100</v>
      </c>
      <c r="P231" s="147">
        <f t="shared" si="184"/>
        <v>100</v>
      </c>
      <c r="Q231" s="146"/>
    </row>
    <row r="232" spans="1:17" x14ac:dyDescent="0.35">
      <c r="A232" s="6" t="s">
        <v>153</v>
      </c>
      <c r="B232" s="61">
        <v>423</v>
      </c>
      <c r="C232" s="61">
        <v>577</v>
      </c>
      <c r="D232" s="61">
        <v>495</v>
      </c>
      <c r="E232" s="61">
        <v>360</v>
      </c>
      <c r="F232" s="61">
        <v>418</v>
      </c>
      <c r="G232" s="61">
        <v>340</v>
      </c>
      <c r="H232" s="6">
        <v>458</v>
      </c>
      <c r="I232" s="35"/>
      <c r="J232" s="6">
        <v>451</v>
      </c>
      <c r="K232" s="6">
        <v>391</v>
      </c>
      <c r="L232" s="6">
        <v>256</v>
      </c>
      <c r="M232" s="6">
        <v>404</v>
      </c>
      <c r="N232" s="6">
        <v>327</v>
      </c>
      <c r="O232" s="6">
        <v>434</v>
      </c>
      <c r="P232" s="6">
        <v>574</v>
      </c>
      <c r="Q232" s="146"/>
    </row>
    <row r="233" spans="1:17" x14ac:dyDescent="0.35">
      <c r="A233" s="43" t="s">
        <v>155</v>
      </c>
      <c r="B233" s="149">
        <f t="shared" ref="B233:G233" si="185">B232/B230</f>
        <v>2.3103391774537112</v>
      </c>
      <c r="C233" s="169">
        <f t="shared" si="185"/>
        <v>3.2501549033966088</v>
      </c>
      <c r="D233" s="169">
        <f t="shared" si="185"/>
        <v>5.0816137973514017</v>
      </c>
      <c r="E233" s="169">
        <f t="shared" si="185"/>
        <v>3.0252100840336134</v>
      </c>
      <c r="F233" s="169">
        <f t="shared" si="185"/>
        <v>2.4653494544382188</v>
      </c>
      <c r="G233" s="169">
        <f t="shared" si="185"/>
        <v>1.9599930823773564</v>
      </c>
      <c r="H233" s="169"/>
      <c r="I233" s="35"/>
      <c r="J233" s="149">
        <f t="shared" ref="J233:P233" si="186">J232/J230</f>
        <v>2.1937931705418814</v>
      </c>
      <c r="K233" s="149">
        <f t="shared" si="186"/>
        <v>2.7477160927617708</v>
      </c>
      <c r="L233" s="149">
        <f t="shared" si="186"/>
        <v>3.1208094599536755</v>
      </c>
      <c r="M233" s="149">
        <f t="shared" si="186"/>
        <v>2.8372778987288436</v>
      </c>
      <c r="N233" s="149">
        <f t="shared" si="186"/>
        <v>2.0838643894978333</v>
      </c>
      <c r="O233" s="149">
        <f t="shared" si="186"/>
        <v>2.0983416332253539</v>
      </c>
      <c r="P233" s="149">
        <f t="shared" si="186"/>
        <v>2.0766253029919319</v>
      </c>
      <c r="Q233" s="146"/>
    </row>
    <row r="234" spans="1:17" x14ac:dyDescent="0.35">
      <c r="A234" s="6" t="s">
        <v>156</v>
      </c>
      <c r="B234" s="85">
        <v>0</v>
      </c>
      <c r="C234" s="85">
        <v>0</v>
      </c>
      <c r="D234" s="85">
        <v>0</v>
      </c>
      <c r="E234" s="85">
        <v>0</v>
      </c>
      <c r="F234" s="85">
        <v>0</v>
      </c>
      <c r="G234" s="79">
        <v>0</v>
      </c>
      <c r="H234" s="79">
        <v>0</v>
      </c>
      <c r="I234" s="35"/>
      <c r="J234" s="79">
        <v>0</v>
      </c>
      <c r="K234" s="79">
        <v>0</v>
      </c>
      <c r="L234" s="79">
        <v>0</v>
      </c>
      <c r="M234" s="79">
        <v>0</v>
      </c>
      <c r="N234" s="79">
        <v>0</v>
      </c>
      <c r="O234" s="79">
        <v>0</v>
      </c>
      <c r="P234" s="79">
        <v>0</v>
      </c>
      <c r="Q234" s="146">
        <f>SUM(J234:P234)</f>
        <v>0</v>
      </c>
    </row>
    <row r="235" spans="1:17" x14ac:dyDescent="0.35">
      <c r="A235" s="6" t="s">
        <v>157</v>
      </c>
      <c r="B235" s="85">
        <v>0</v>
      </c>
      <c r="C235" s="85">
        <v>0</v>
      </c>
      <c r="D235" s="85">
        <v>0</v>
      </c>
      <c r="E235" s="85">
        <v>0</v>
      </c>
      <c r="F235" s="85">
        <v>0</v>
      </c>
      <c r="G235" s="79">
        <v>0</v>
      </c>
      <c r="H235" s="79">
        <v>0</v>
      </c>
      <c r="I235" s="35">
        <f>SUM(B235:H235)</f>
        <v>0</v>
      </c>
      <c r="J235" s="79">
        <v>0</v>
      </c>
      <c r="K235" s="79">
        <v>0</v>
      </c>
      <c r="L235" s="79">
        <v>0</v>
      </c>
      <c r="M235" s="79">
        <v>0</v>
      </c>
      <c r="N235" s="79">
        <v>0</v>
      </c>
      <c r="O235" s="79">
        <v>0</v>
      </c>
      <c r="P235" s="79">
        <v>0</v>
      </c>
      <c r="Q235" s="146">
        <f>SUM(J235:P235)</f>
        <v>0</v>
      </c>
    </row>
    <row r="236" spans="1:17" x14ac:dyDescent="0.35">
      <c r="A236" s="6" t="s">
        <v>152</v>
      </c>
      <c r="B236" s="6">
        <f>B235+B234</f>
        <v>0</v>
      </c>
      <c r="C236" s="6">
        <f>C235+C234</f>
        <v>0</v>
      </c>
      <c r="D236" s="6">
        <f>D235+D234</f>
        <v>0</v>
      </c>
      <c r="E236" s="6">
        <f>E235+E234</f>
        <v>0</v>
      </c>
      <c r="F236" s="6">
        <v>0</v>
      </c>
      <c r="G236" s="6">
        <f>G235+G234</f>
        <v>0</v>
      </c>
      <c r="H236" s="6">
        <f>H235+H234</f>
        <v>0</v>
      </c>
      <c r="I236" s="35">
        <f>SUM(B236:H236)</f>
        <v>0</v>
      </c>
      <c r="J236" s="6">
        <f>J235+J234</f>
        <v>0</v>
      </c>
      <c r="K236" s="6">
        <f t="shared" ref="K236:P236" si="187">K235+K234</f>
        <v>0</v>
      </c>
      <c r="L236" s="6">
        <f t="shared" si="187"/>
        <v>0</v>
      </c>
      <c r="M236" s="6">
        <f t="shared" si="187"/>
        <v>0</v>
      </c>
      <c r="N236" s="6">
        <f t="shared" si="187"/>
        <v>0</v>
      </c>
      <c r="O236" s="6">
        <f t="shared" si="187"/>
        <v>0</v>
      </c>
      <c r="P236" s="6">
        <f t="shared" si="187"/>
        <v>0</v>
      </c>
      <c r="Q236" s="146">
        <f>SUM(J236:P236)</f>
        <v>0</v>
      </c>
    </row>
    <row r="237" spans="1:17" x14ac:dyDescent="0.35">
      <c r="A237" s="6" t="s">
        <v>154</v>
      </c>
      <c r="B237" s="147" t="e">
        <f t="shared" ref="B237:I237" si="188">B235/B236*100</f>
        <v>#DIV/0!</v>
      </c>
      <c r="C237" s="147" t="e">
        <f t="shared" si="188"/>
        <v>#DIV/0!</v>
      </c>
      <c r="D237" s="147" t="e">
        <f t="shared" si="188"/>
        <v>#DIV/0!</v>
      </c>
      <c r="E237" s="147" t="e">
        <f t="shared" si="188"/>
        <v>#DIV/0!</v>
      </c>
      <c r="F237" s="147" t="e">
        <f t="shared" si="188"/>
        <v>#DIV/0!</v>
      </c>
      <c r="G237" s="147" t="e">
        <f t="shared" si="188"/>
        <v>#DIV/0!</v>
      </c>
      <c r="H237" s="147" t="e">
        <f t="shared" si="188"/>
        <v>#DIV/0!</v>
      </c>
      <c r="I237" s="147" t="e">
        <f t="shared" si="188"/>
        <v>#DIV/0!</v>
      </c>
      <c r="J237" s="147" t="e">
        <f t="shared" ref="J237:O237" si="189">J235/K236*100</f>
        <v>#DIV/0!</v>
      </c>
      <c r="K237" s="147" t="e">
        <f t="shared" si="189"/>
        <v>#DIV/0!</v>
      </c>
      <c r="L237" s="147" t="e">
        <f t="shared" si="189"/>
        <v>#DIV/0!</v>
      </c>
      <c r="M237" s="147" t="e">
        <f t="shared" si="189"/>
        <v>#DIV/0!</v>
      </c>
      <c r="N237" s="147" t="e">
        <f t="shared" si="189"/>
        <v>#DIV/0!</v>
      </c>
      <c r="O237" s="147" t="e">
        <f t="shared" si="189"/>
        <v>#DIV/0!</v>
      </c>
      <c r="P237" s="149" t="e">
        <f>P236/P234</f>
        <v>#DIV/0!</v>
      </c>
      <c r="Q237" s="106" t="e">
        <f>Q235/Q236*100</f>
        <v>#DIV/0!</v>
      </c>
    </row>
    <row r="238" spans="1:17" x14ac:dyDescent="0.35">
      <c r="A238" s="6" t="s">
        <v>153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36">
        <v>0</v>
      </c>
      <c r="I238" s="35"/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36">
        <v>0</v>
      </c>
      <c r="Q238" s="146"/>
    </row>
    <row r="239" spans="1:17" x14ac:dyDescent="0.35">
      <c r="A239" s="43" t="s">
        <v>155</v>
      </c>
      <c r="B239" s="149" t="e">
        <f t="shared" ref="B239:H239" si="190">B238/B236</f>
        <v>#DIV/0!</v>
      </c>
      <c r="C239" s="149" t="e">
        <f t="shared" si="190"/>
        <v>#DIV/0!</v>
      </c>
      <c r="D239" s="149" t="e">
        <f t="shared" si="190"/>
        <v>#DIV/0!</v>
      </c>
      <c r="E239" s="149" t="e">
        <f t="shared" si="190"/>
        <v>#DIV/0!</v>
      </c>
      <c r="F239" s="149" t="e">
        <f t="shared" si="190"/>
        <v>#DIV/0!</v>
      </c>
      <c r="G239" s="149" t="e">
        <f t="shared" si="190"/>
        <v>#DIV/0!</v>
      </c>
      <c r="H239" s="149" t="e">
        <f t="shared" si="190"/>
        <v>#DIV/0!</v>
      </c>
      <c r="I239" s="35"/>
      <c r="J239" s="149" t="e">
        <f t="shared" ref="J239:P239" si="191">J238/J236</f>
        <v>#DIV/0!</v>
      </c>
      <c r="K239" s="149" t="e">
        <f t="shared" si="191"/>
        <v>#DIV/0!</v>
      </c>
      <c r="L239" s="149" t="e">
        <f t="shared" si="191"/>
        <v>#DIV/0!</v>
      </c>
      <c r="M239" s="149" t="e">
        <f t="shared" si="191"/>
        <v>#DIV/0!</v>
      </c>
      <c r="N239" s="149" t="e">
        <f t="shared" si="191"/>
        <v>#DIV/0!</v>
      </c>
      <c r="O239" s="149" t="e">
        <f t="shared" si="191"/>
        <v>#DIV/0!</v>
      </c>
      <c r="P239" s="149" t="e">
        <f t="shared" si="191"/>
        <v>#DIV/0!</v>
      </c>
      <c r="Q239" s="146"/>
    </row>
    <row r="240" spans="1:17" x14ac:dyDescent="0.35">
      <c r="A240" s="6" t="s">
        <v>158</v>
      </c>
      <c r="B240" s="170">
        <v>447</v>
      </c>
      <c r="C240" s="61">
        <v>876</v>
      </c>
      <c r="D240" s="61">
        <v>287</v>
      </c>
      <c r="E240" s="61">
        <v>364</v>
      </c>
      <c r="F240" s="61">
        <v>358</v>
      </c>
      <c r="G240" s="61">
        <v>284</v>
      </c>
      <c r="H240" s="85">
        <v>398</v>
      </c>
      <c r="I240" s="35"/>
      <c r="J240" s="85">
        <v>357</v>
      </c>
      <c r="K240" s="85">
        <v>347</v>
      </c>
      <c r="L240" s="85">
        <v>241</v>
      </c>
      <c r="M240" s="85">
        <v>352</v>
      </c>
      <c r="N240" s="85">
        <v>317</v>
      </c>
      <c r="O240" s="85">
        <v>373</v>
      </c>
      <c r="P240" s="85">
        <v>456</v>
      </c>
      <c r="Q240" s="146">
        <f>SUM(J240:P240)</f>
        <v>2443</v>
      </c>
    </row>
    <row r="241" spans="1:17" x14ac:dyDescent="0.35">
      <c r="A241" s="6" t="s">
        <v>159</v>
      </c>
      <c r="B241" s="61">
        <v>0.5</v>
      </c>
      <c r="C241" s="166">
        <v>0.7</v>
      </c>
      <c r="D241" s="166">
        <v>0.1</v>
      </c>
      <c r="E241" s="166">
        <v>0.06</v>
      </c>
      <c r="F241" s="166">
        <v>7.0000000000000007E-2</v>
      </c>
      <c r="G241" s="166">
        <v>0</v>
      </c>
      <c r="H241" s="85">
        <v>0</v>
      </c>
      <c r="I241" s="35">
        <f>SUM(B241:H241)</f>
        <v>1.4300000000000002</v>
      </c>
      <c r="J241" s="85">
        <v>0</v>
      </c>
      <c r="K241" s="85">
        <v>0</v>
      </c>
      <c r="L241" s="85">
        <v>0.03</v>
      </c>
      <c r="M241" s="85">
        <v>0.08</v>
      </c>
      <c r="N241" s="85">
        <v>7.0000000000000007E-2</v>
      </c>
      <c r="O241" s="85">
        <v>0.06</v>
      </c>
      <c r="P241" s="85">
        <v>0</v>
      </c>
      <c r="Q241" s="146">
        <f>SUM(J241:P241)</f>
        <v>0.24</v>
      </c>
    </row>
    <row r="242" spans="1:17" x14ac:dyDescent="0.35">
      <c r="A242" s="6" t="s">
        <v>152</v>
      </c>
      <c r="B242" s="6">
        <f>-B241+B240</f>
        <v>446.5</v>
      </c>
      <c r="C242" s="6">
        <f>-C241+C240</f>
        <v>875.3</v>
      </c>
      <c r="D242" s="6">
        <f>-D241+D240</f>
        <v>286.89999999999998</v>
      </c>
      <c r="E242" s="6">
        <f>-E241+E240</f>
        <v>363.94</v>
      </c>
      <c r="F242" s="6">
        <v>150</v>
      </c>
      <c r="G242" s="6">
        <f>-G241+G240</f>
        <v>284</v>
      </c>
      <c r="H242" s="6">
        <f>-H241+H240</f>
        <v>398</v>
      </c>
      <c r="I242" s="35">
        <f>SUM(B242:H242)</f>
        <v>2804.64</v>
      </c>
      <c r="J242" s="6">
        <f>J241+J240</f>
        <v>357</v>
      </c>
      <c r="K242" s="6">
        <f t="shared" ref="K242:P242" si="192">K241+K240</f>
        <v>347</v>
      </c>
      <c r="L242" s="6">
        <f t="shared" si="192"/>
        <v>241.03</v>
      </c>
      <c r="M242" s="6">
        <f t="shared" si="192"/>
        <v>352.08</v>
      </c>
      <c r="N242" s="6">
        <f t="shared" si="192"/>
        <v>317.07</v>
      </c>
      <c r="O242" s="6">
        <f t="shared" si="192"/>
        <v>373.06</v>
      </c>
      <c r="P242" s="6">
        <f t="shared" si="192"/>
        <v>456</v>
      </c>
      <c r="Q242" s="146">
        <f>SUM(J242:P242)</f>
        <v>2443.2399999999998</v>
      </c>
    </row>
    <row r="243" spans="1:17" x14ac:dyDescent="0.35">
      <c r="A243" s="6" t="s">
        <v>154</v>
      </c>
      <c r="B243" s="152">
        <f t="shared" ref="B243:I243" si="193">B241/B242</f>
        <v>1.1198208286674132E-3</v>
      </c>
      <c r="C243" s="152">
        <f t="shared" si="193"/>
        <v>7.9972580829429905E-4</v>
      </c>
      <c r="D243" s="152">
        <f t="shared" si="193"/>
        <v>3.4855350296270483E-4</v>
      </c>
      <c r="E243" s="152">
        <f t="shared" si="193"/>
        <v>1.6486233994614496E-4</v>
      </c>
      <c r="F243" s="152">
        <f t="shared" si="193"/>
        <v>4.6666666666666672E-4</v>
      </c>
      <c r="G243" s="152">
        <f t="shared" si="193"/>
        <v>0</v>
      </c>
      <c r="H243" s="152">
        <f t="shared" si="193"/>
        <v>0</v>
      </c>
      <c r="I243" s="152">
        <f t="shared" si="193"/>
        <v>5.0986935934736733E-4</v>
      </c>
      <c r="J243" s="147">
        <f t="shared" ref="J243:O243" si="194">J241/K242*100</f>
        <v>0</v>
      </c>
      <c r="K243" s="147">
        <f t="shared" si="194"/>
        <v>0</v>
      </c>
      <c r="L243" s="147">
        <f t="shared" si="194"/>
        <v>8.5207907293796872E-3</v>
      </c>
      <c r="M243" s="147">
        <f t="shared" si="194"/>
        <v>2.5231021540984642E-2</v>
      </c>
      <c r="N243" s="147">
        <f t="shared" si="194"/>
        <v>1.8763737736557123E-2</v>
      </c>
      <c r="O243" s="147">
        <f t="shared" si="194"/>
        <v>1.3157894736842105E-2</v>
      </c>
      <c r="P243" s="149">
        <f>P242/P240</f>
        <v>1</v>
      </c>
      <c r="Q243" s="153">
        <f>Q241/Q242*100</f>
        <v>9.8230218889671095E-3</v>
      </c>
    </row>
    <row r="244" spans="1:17" x14ac:dyDescent="0.35">
      <c r="A244" s="6" t="s">
        <v>153</v>
      </c>
      <c r="B244" s="61">
        <v>690</v>
      </c>
      <c r="C244" s="61">
        <v>750</v>
      </c>
      <c r="D244" s="61">
        <v>570</v>
      </c>
      <c r="E244" s="61">
        <v>750</v>
      </c>
      <c r="F244" s="61">
        <v>690</v>
      </c>
      <c r="G244" s="61">
        <v>520</v>
      </c>
      <c r="H244" s="36">
        <v>800</v>
      </c>
      <c r="I244" s="35"/>
      <c r="J244" s="6">
        <v>710</v>
      </c>
      <c r="K244" s="6">
        <v>680</v>
      </c>
      <c r="L244" s="6">
        <v>480</v>
      </c>
      <c r="M244" s="6">
        <v>710</v>
      </c>
      <c r="N244" s="6">
        <v>630</v>
      </c>
      <c r="O244" s="6">
        <v>730</v>
      </c>
      <c r="P244" s="36">
        <v>900</v>
      </c>
      <c r="Q244" s="146"/>
    </row>
    <row r="245" spans="1:17" x14ac:dyDescent="0.35">
      <c r="A245" s="43" t="s">
        <v>155</v>
      </c>
      <c r="B245" s="149">
        <f t="shared" ref="B245:H245" si="195">B244/B242</f>
        <v>1.5453527435610301</v>
      </c>
      <c r="C245" s="149">
        <f t="shared" si="195"/>
        <v>0.85684908031532048</v>
      </c>
      <c r="D245" s="149">
        <f t="shared" si="195"/>
        <v>1.9867549668874174</v>
      </c>
      <c r="E245" s="149">
        <f t="shared" si="195"/>
        <v>2.0607792493268122</v>
      </c>
      <c r="F245" s="149">
        <f t="shared" si="195"/>
        <v>4.5999999999999996</v>
      </c>
      <c r="G245" s="149">
        <f t="shared" si="195"/>
        <v>1.8309859154929577</v>
      </c>
      <c r="H245" s="149">
        <f t="shared" si="195"/>
        <v>2.0100502512562812</v>
      </c>
      <c r="I245" s="35"/>
      <c r="J245" s="149">
        <f t="shared" ref="J245:P245" si="196">J244/J242</f>
        <v>1.988795518207283</v>
      </c>
      <c r="K245" s="149">
        <f t="shared" si="196"/>
        <v>1.9596541786743515</v>
      </c>
      <c r="L245" s="149">
        <f t="shared" si="196"/>
        <v>1.9914533460565076</v>
      </c>
      <c r="M245" s="149">
        <f t="shared" si="196"/>
        <v>2.0165871392865258</v>
      </c>
      <c r="N245" s="149">
        <f t="shared" si="196"/>
        <v>1.9869429463525405</v>
      </c>
      <c r="O245" s="149">
        <f t="shared" si="196"/>
        <v>1.9567897925266713</v>
      </c>
      <c r="P245" s="149">
        <f t="shared" si="196"/>
        <v>1.9736842105263157</v>
      </c>
      <c r="Q245" s="146"/>
    </row>
    <row r="246" spans="1:17" x14ac:dyDescent="0.35">
      <c r="A246" s="6" t="s">
        <v>160</v>
      </c>
      <c r="B246" s="61">
        <v>111.35</v>
      </c>
      <c r="C246" s="61">
        <v>103.07</v>
      </c>
      <c r="D246" s="61">
        <v>208.99</v>
      </c>
      <c r="E246" s="61">
        <v>191.75</v>
      </c>
      <c r="F246" s="61">
        <v>170.93</v>
      </c>
      <c r="G246" s="61">
        <v>51.87</v>
      </c>
      <c r="H246" s="85">
        <v>512.23</v>
      </c>
      <c r="I246" s="35">
        <f>SUM(B246:H246)</f>
        <v>1350.19</v>
      </c>
      <c r="J246" s="85">
        <v>235.7</v>
      </c>
      <c r="K246" s="85">
        <v>367.7</v>
      </c>
      <c r="L246" s="85">
        <v>203.85</v>
      </c>
      <c r="M246" s="85">
        <v>339</v>
      </c>
      <c r="N246" s="85">
        <v>371</v>
      </c>
      <c r="O246" s="85">
        <v>369</v>
      </c>
      <c r="P246" s="85">
        <v>186</v>
      </c>
      <c r="Q246" s="146">
        <f>SUM(J246:P246)</f>
        <v>2072.25</v>
      </c>
    </row>
    <row r="247" spans="1:17" x14ac:dyDescent="0.35">
      <c r="A247" s="6" t="s">
        <v>161</v>
      </c>
      <c r="B247" s="61">
        <v>247.19</v>
      </c>
      <c r="C247" s="166">
        <v>341.29</v>
      </c>
      <c r="D247" s="166">
        <v>111.36</v>
      </c>
      <c r="E247" s="166">
        <v>133.54</v>
      </c>
      <c r="F247" s="166">
        <v>148.65</v>
      </c>
      <c r="G247" s="166">
        <v>113.9</v>
      </c>
      <c r="H247" s="85">
        <v>165.26</v>
      </c>
      <c r="I247" s="35">
        <f>SUM(B247:H247)</f>
        <v>1261.19</v>
      </c>
      <c r="J247" s="85">
        <v>162.41</v>
      </c>
      <c r="K247" s="85">
        <v>126.85</v>
      </c>
      <c r="L247" s="85">
        <v>133.57</v>
      </c>
      <c r="M247" s="85">
        <v>113.56</v>
      </c>
      <c r="N247" s="85">
        <v>138.25</v>
      </c>
      <c r="O247" s="85">
        <v>139.53</v>
      </c>
      <c r="P247" s="85">
        <v>155.33000000000001</v>
      </c>
      <c r="Q247" s="146">
        <f>SUM(J247:P247)</f>
        <v>969.5</v>
      </c>
    </row>
    <row r="248" spans="1:17" x14ac:dyDescent="0.35">
      <c r="A248" s="6" t="s">
        <v>152</v>
      </c>
      <c r="B248" s="6">
        <f>B247+B246</f>
        <v>358.53999999999996</v>
      </c>
      <c r="C248" s="6">
        <f t="shared" ref="C248:H248" si="197">C247+C246</f>
        <v>444.36</v>
      </c>
      <c r="D248" s="6">
        <f t="shared" si="197"/>
        <v>320.35000000000002</v>
      </c>
      <c r="E248" s="6">
        <f t="shared" si="197"/>
        <v>325.28999999999996</v>
      </c>
      <c r="F248" s="6">
        <f t="shared" si="197"/>
        <v>319.58000000000004</v>
      </c>
      <c r="G248" s="6">
        <f t="shared" si="197"/>
        <v>165.77</v>
      </c>
      <c r="H248" s="6">
        <f t="shared" si="197"/>
        <v>677.49</v>
      </c>
      <c r="I248" s="35">
        <f>SUM(B248:H248)</f>
        <v>2611.38</v>
      </c>
      <c r="J248" s="6">
        <f t="shared" ref="J248:P248" si="198">J247+J246</f>
        <v>398.11</v>
      </c>
      <c r="K248" s="6">
        <f t="shared" si="198"/>
        <v>494.54999999999995</v>
      </c>
      <c r="L248" s="6">
        <f t="shared" si="198"/>
        <v>337.41999999999996</v>
      </c>
      <c r="M248" s="6">
        <f t="shared" si="198"/>
        <v>452.56</v>
      </c>
      <c r="N248" s="6">
        <f t="shared" si="198"/>
        <v>509.25</v>
      </c>
      <c r="O248" s="6">
        <f t="shared" si="198"/>
        <v>508.53</v>
      </c>
      <c r="P248" s="6">
        <f t="shared" si="198"/>
        <v>341.33000000000004</v>
      </c>
      <c r="Q248" s="146">
        <f>SUM(J248:P248)</f>
        <v>3041.75</v>
      </c>
    </row>
    <row r="249" spans="1:17" x14ac:dyDescent="0.35">
      <c r="A249" s="6" t="s">
        <v>154</v>
      </c>
      <c r="B249" s="149">
        <f t="shared" ref="B249:H249" si="199">B248/B246</f>
        <v>3.219937135159407</v>
      </c>
      <c r="C249" s="149">
        <f t="shared" si="199"/>
        <v>4.3112447850975073</v>
      </c>
      <c r="D249" s="149">
        <f t="shared" si="199"/>
        <v>1.5328484616488827</v>
      </c>
      <c r="E249" s="149">
        <f t="shared" si="199"/>
        <v>1.6964276401564535</v>
      </c>
      <c r="F249" s="149">
        <f t="shared" si="199"/>
        <v>1.8696542444275437</v>
      </c>
      <c r="G249" s="149">
        <f t="shared" si="199"/>
        <v>3.1958743011374593</v>
      </c>
      <c r="H249" s="149">
        <f t="shared" si="199"/>
        <v>1.3226285067254944</v>
      </c>
      <c r="I249" s="161">
        <f>I247/I248</f>
        <v>0.48295920164817069</v>
      </c>
      <c r="J249" s="147">
        <f t="shared" ref="J249:O249" si="200">J247/K248*100</f>
        <v>32.839955515114752</v>
      </c>
      <c r="K249" s="147">
        <f t="shared" si="200"/>
        <v>37.594096378400806</v>
      </c>
      <c r="L249" s="147">
        <f t="shared" si="200"/>
        <v>29.514318543397561</v>
      </c>
      <c r="M249" s="147">
        <f t="shared" si="200"/>
        <v>22.299459990181642</v>
      </c>
      <c r="N249" s="147">
        <f t="shared" si="200"/>
        <v>27.186203370499285</v>
      </c>
      <c r="O249" s="147">
        <f t="shared" si="200"/>
        <v>40.878328889930557</v>
      </c>
      <c r="P249" s="149">
        <f>P248/P246</f>
        <v>1.8351075268817207</v>
      </c>
      <c r="Q249" s="153">
        <f>Q247/Q248*100</f>
        <v>31.873099367140629</v>
      </c>
    </row>
    <row r="250" spans="1:17" x14ac:dyDescent="0.35">
      <c r="A250" s="6" t="s">
        <v>153</v>
      </c>
      <c r="B250" s="85">
        <v>0</v>
      </c>
      <c r="C250" s="85">
        <v>0</v>
      </c>
      <c r="D250" s="85">
        <v>0</v>
      </c>
      <c r="E250" s="85">
        <v>0</v>
      </c>
      <c r="F250" s="85">
        <v>0</v>
      </c>
      <c r="G250" s="85">
        <v>0</v>
      </c>
      <c r="H250" s="85">
        <v>0</v>
      </c>
      <c r="I250" s="35"/>
      <c r="J250" s="85">
        <v>0</v>
      </c>
      <c r="K250" s="85">
        <v>0</v>
      </c>
      <c r="L250" s="85">
        <v>0</v>
      </c>
      <c r="M250" s="85">
        <v>0</v>
      </c>
      <c r="N250" s="85">
        <v>0</v>
      </c>
      <c r="O250" s="85">
        <v>0</v>
      </c>
      <c r="P250" s="85">
        <v>0</v>
      </c>
      <c r="Q250" s="146"/>
    </row>
    <row r="251" spans="1:17" x14ac:dyDescent="0.35">
      <c r="A251" s="43" t="s">
        <v>155</v>
      </c>
      <c r="B251" s="149">
        <f t="shared" ref="B251:H251" si="201">B250/B248</f>
        <v>0</v>
      </c>
      <c r="C251" s="149">
        <f t="shared" si="201"/>
        <v>0</v>
      </c>
      <c r="D251" s="149">
        <f t="shared" si="201"/>
        <v>0</v>
      </c>
      <c r="E251" s="149">
        <f t="shared" si="201"/>
        <v>0</v>
      </c>
      <c r="F251" s="149">
        <f t="shared" si="201"/>
        <v>0</v>
      </c>
      <c r="G251" s="149">
        <f t="shared" si="201"/>
        <v>0</v>
      </c>
      <c r="H251" s="149">
        <f t="shared" si="201"/>
        <v>0</v>
      </c>
      <c r="I251" s="35"/>
      <c r="J251" s="149">
        <f t="shared" ref="J251:P251" si="202">J250/J248</f>
        <v>0</v>
      </c>
      <c r="K251" s="149">
        <f t="shared" si="202"/>
        <v>0</v>
      </c>
      <c r="L251" s="149">
        <f t="shared" si="202"/>
        <v>0</v>
      </c>
      <c r="M251" s="149">
        <f t="shared" si="202"/>
        <v>0</v>
      </c>
      <c r="N251" s="149">
        <f t="shared" si="202"/>
        <v>0</v>
      </c>
      <c r="O251" s="149">
        <f t="shared" si="202"/>
        <v>0</v>
      </c>
      <c r="P251" s="149">
        <f t="shared" si="202"/>
        <v>0</v>
      </c>
      <c r="Q251" s="146"/>
    </row>
    <row r="252" spans="1:17" x14ac:dyDescent="0.35">
      <c r="A252" s="6" t="s">
        <v>166</v>
      </c>
      <c r="B252" s="171">
        <v>88.8</v>
      </c>
      <c r="C252" s="61">
        <v>52.2</v>
      </c>
      <c r="D252" s="61">
        <v>118.1</v>
      </c>
      <c r="E252" s="61">
        <v>97.3</v>
      </c>
      <c r="F252" s="61">
        <v>112.5</v>
      </c>
      <c r="G252" s="6">
        <v>89.6</v>
      </c>
      <c r="H252" s="36">
        <v>81.900000000000006</v>
      </c>
      <c r="I252" s="35"/>
      <c r="J252" s="36">
        <v>81.3</v>
      </c>
      <c r="K252" s="36">
        <v>55.2</v>
      </c>
      <c r="L252" s="36">
        <v>76.400000000000006</v>
      </c>
      <c r="M252" s="103">
        <v>47.9</v>
      </c>
      <c r="N252" s="6">
        <v>107.9</v>
      </c>
      <c r="O252" s="6">
        <v>114.5</v>
      </c>
      <c r="P252" s="36">
        <v>95</v>
      </c>
      <c r="Q252" s="146">
        <f>SUM(J252:P252)</f>
        <v>578.20000000000005</v>
      </c>
    </row>
    <row r="253" spans="1:17" x14ac:dyDescent="0.35">
      <c r="A253" s="6" t="s">
        <v>167</v>
      </c>
      <c r="B253" s="61">
        <v>50.49</v>
      </c>
      <c r="C253" s="166">
        <v>50.51</v>
      </c>
      <c r="D253" s="166">
        <v>36.49</v>
      </c>
      <c r="E253" s="166">
        <v>70.010000000000005</v>
      </c>
      <c r="F253" s="166">
        <v>39.770000000000003</v>
      </c>
      <c r="G253" s="6">
        <v>51.5</v>
      </c>
      <c r="H253" s="36">
        <v>51.44</v>
      </c>
      <c r="I253" s="35">
        <f>SUM(B253:H253)</f>
        <v>350.21</v>
      </c>
      <c r="J253" s="36">
        <v>59.62</v>
      </c>
      <c r="K253" s="42">
        <v>69.06</v>
      </c>
      <c r="L253" s="42">
        <v>61.18</v>
      </c>
      <c r="M253" s="6">
        <v>53.87</v>
      </c>
      <c r="N253" s="6">
        <v>37.479999999999997</v>
      </c>
      <c r="O253" s="36">
        <v>39.03</v>
      </c>
      <c r="P253" s="33">
        <v>52.64</v>
      </c>
      <c r="Q253" s="146">
        <f>SUM(J253:P253)</f>
        <v>372.88</v>
      </c>
    </row>
    <row r="254" spans="1:17" x14ac:dyDescent="0.35">
      <c r="A254" s="6" t="s">
        <v>152</v>
      </c>
      <c r="B254" s="6">
        <f>B253+B252</f>
        <v>139.29</v>
      </c>
      <c r="C254" s="6">
        <f t="shared" ref="C254:H254" si="203">C253+C252</f>
        <v>102.71000000000001</v>
      </c>
      <c r="D254" s="6">
        <f t="shared" si="203"/>
        <v>154.59</v>
      </c>
      <c r="E254" s="6">
        <f t="shared" si="203"/>
        <v>167.31</v>
      </c>
      <c r="F254" s="6">
        <f t="shared" si="203"/>
        <v>152.27000000000001</v>
      </c>
      <c r="G254" s="6">
        <f t="shared" si="203"/>
        <v>141.1</v>
      </c>
      <c r="H254" s="6">
        <f t="shared" si="203"/>
        <v>133.34</v>
      </c>
      <c r="I254" s="35">
        <f>SUM(B254:H254)</f>
        <v>990.61000000000013</v>
      </c>
      <c r="J254" s="6">
        <f>J253+J252</f>
        <v>140.91999999999999</v>
      </c>
      <c r="K254" s="6">
        <f t="shared" ref="K254:P254" si="204">K253+K252</f>
        <v>124.26</v>
      </c>
      <c r="L254" s="6">
        <f t="shared" si="204"/>
        <v>137.58000000000001</v>
      </c>
      <c r="M254" s="6">
        <f t="shared" si="204"/>
        <v>101.77</v>
      </c>
      <c r="N254" s="6">
        <f t="shared" si="204"/>
        <v>145.38</v>
      </c>
      <c r="O254" s="6">
        <f t="shared" si="204"/>
        <v>153.53</v>
      </c>
      <c r="P254" s="6">
        <f t="shared" si="204"/>
        <v>147.63999999999999</v>
      </c>
      <c r="Q254" s="146">
        <f>SUM(J254:P254)</f>
        <v>951.07999999999993</v>
      </c>
    </row>
    <row r="255" spans="1:17" x14ac:dyDescent="0.35">
      <c r="A255" s="6" t="s">
        <v>154</v>
      </c>
      <c r="B255" s="147">
        <f t="shared" ref="B255:H255" si="205">B253/B254*100</f>
        <v>36.248115442601772</v>
      </c>
      <c r="C255" s="147">
        <f t="shared" si="205"/>
        <v>49.177295297439386</v>
      </c>
      <c r="D255" s="147">
        <f t="shared" si="205"/>
        <v>23.604372857235269</v>
      </c>
      <c r="E255" s="147">
        <f t="shared" si="205"/>
        <v>41.844480306018774</v>
      </c>
      <c r="F255" s="147">
        <f t="shared" si="205"/>
        <v>26.118079726801081</v>
      </c>
      <c r="G255" s="147">
        <f t="shared" si="205"/>
        <v>36.498936924167261</v>
      </c>
      <c r="H255" s="147">
        <f t="shared" si="205"/>
        <v>38.578071096445179</v>
      </c>
      <c r="I255" s="162">
        <f>I253/I254</f>
        <v>0.35352964335106646</v>
      </c>
      <c r="J255" s="147">
        <f t="shared" ref="J255:P255" si="206">J253/K254*100</f>
        <v>47.980041847738605</v>
      </c>
      <c r="K255" s="147">
        <f t="shared" si="206"/>
        <v>50.196249454862617</v>
      </c>
      <c r="L255" s="147">
        <f t="shared" si="206"/>
        <v>60.115947725262856</v>
      </c>
      <c r="M255" s="147">
        <f t="shared" si="206"/>
        <v>37.054615490438849</v>
      </c>
      <c r="N255" s="147">
        <f t="shared" si="206"/>
        <v>24.412167003191556</v>
      </c>
      <c r="O255" s="147">
        <f t="shared" si="206"/>
        <v>26.435925223516666</v>
      </c>
      <c r="P255" s="147">
        <f t="shared" si="206"/>
        <v>5.5347604828195323</v>
      </c>
      <c r="Q255" s="106">
        <f>Q253/Q254*100</f>
        <v>39.2059553349876</v>
      </c>
    </row>
    <row r="256" spans="1:17" x14ac:dyDescent="0.35">
      <c r="A256" s="6" t="s">
        <v>153</v>
      </c>
      <c r="B256" s="61">
        <v>165</v>
      </c>
      <c r="C256" s="61">
        <v>103</v>
      </c>
      <c r="D256" s="61">
        <v>187</v>
      </c>
      <c r="E256" s="61">
        <v>202</v>
      </c>
      <c r="F256" s="61">
        <v>177</v>
      </c>
      <c r="G256" s="85">
        <v>163</v>
      </c>
      <c r="H256" s="85">
        <v>148</v>
      </c>
      <c r="I256" s="35"/>
      <c r="J256" s="85">
        <v>168</v>
      </c>
      <c r="K256" s="85">
        <v>135</v>
      </c>
      <c r="L256" s="85">
        <v>152</v>
      </c>
      <c r="M256" s="85">
        <v>104</v>
      </c>
      <c r="N256" s="85">
        <v>205</v>
      </c>
      <c r="O256" s="85">
        <v>187</v>
      </c>
      <c r="P256" s="85">
        <v>174</v>
      </c>
      <c r="Q256" s="146"/>
    </row>
    <row r="257" spans="1:17" x14ac:dyDescent="0.35">
      <c r="A257" s="43" t="s">
        <v>155</v>
      </c>
      <c r="B257" s="149">
        <f t="shared" ref="B257:H257" si="207">B256/B254</f>
        <v>1.1845789360327375</v>
      </c>
      <c r="C257" s="149">
        <f t="shared" si="207"/>
        <v>1.0028234835945866</v>
      </c>
      <c r="D257" s="149">
        <f t="shared" si="207"/>
        <v>1.2096513357914482</v>
      </c>
      <c r="E257" s="149">
        <f t="shared" si="207"/>
        <v>1.2073396688781304</v>
      </c>
      <c r="F257" s="149">
        <f t="shared" si="207"/>
        <v>1.1624088789649962</v>
      </c>
      <c r="G257" s="149">
        <f t="shared" si="207"/>
        <v>1.1552090715804395</v>
      </c>
      <c r="H257" s="149">
        <f t="shared" si="207"/>
        <v>1.1099445027748611</v>
      </c>
      <c r="I257" s="35"/>
      <c r="J257" s="149">
        <f>J256/J254</f>
        <v>1.1921657678115243</v>
      </c>
      <c r="K257" s="149">
        <f t="shared" ref="K257:P257" si="208">K256/K254</f>
        <v>1.0864316755190728</v>
      </c>
      <c r="L257" s="149">
        <f t="shared" si="208"/>
        <v>1.1048117458932984</v>
      </c>
      <c r="M257" s="149">
        <f t="shared" si="208"/>
        <v>1.0219121548589958</v>
      </c>
      <c r="N257" s="149">
        <f t="shared" si="208"/>
        <v>1.4100976750584675</v>
      </c>
      <c r="O257" s="149">
        <f t="shared" si="208"/>
        <v>1.2180029961571028</v>
      </c>
      <c r="P257" s="149">
        <f t="shared" si="208"/>
        <v>1.178542400433487</v>
      </c>
      <c r="Q257" s="146"/>
    </row>
    <row r="258" spans="1:17" x14ac:dyDescent="0.35">
      <c r="A258" s="6" t="s">
        <v>168</v>
      </c>
      <c r="B258" s="61">
        <v>45.3</v>
      </c>
      <c r="C258" s="61">
        <v>48.7</v>
      </c>
      <c r="D258" s="61">
        <v>62.5</v>
      </c>
      <c r="E258" s="61">
        <v>63.1</v>
      </c>
      <c r="F258" s="61">
        <v>47.7</v>
      </c>
      <c r="G258" s="6">
        <v>49.8</v>
      </c>
      <c r="H258" s="6">
        <v>31.1</v>
      </c>
      <c r="I258" s="150"/>
      <c r="J258" s="6">
        <v>25</v>
      </c>
      <c r="K258" s="6">
        <v>37.799999999999997</v>
      </c>
      <c r="L258" s="6">
        <v>35</v>
      </c>
      <c r="M258" s="6">
        <v>48.6</v>
      </c>
      <c r="N258" s="6">
        <v>45</v>
      </c>
      <c r="O258" s="6">
        <v>35.799999999999997</v>
      </c>
      <c r="P258" s="6">
        <v>28.6</v>
      </c>
      <c r="Q258" s="151">
        <f>SUM(J258:P258)</f>
        <v>255.79999999999998</v>
      </c>
    </row>
    <row r="259" spans="1:17" x14ac:dyDescent="0.35">
      <c r="A259" s="6" t="s">
        <v>169</v>
      </c>
      <c r="B259" s="61">
        <v>60.59</v>
      </c>
      <c r="C259" s="166">
        <v>53.03</v>
      </c>
      <c r="D259" s="166">
        <v>54.78</v>
      </c>
      <c r="E259" s="166">
        <v>65.56</v>
      </c>
      <c r="F259" s="166">
        <v>73.38</v>
      </c>
      <c r="G259" s="6">
        <v>71.599999999999994</v>
      </c>
      <c r="H259" s="6">
        <v>79.41</v>
      </c>
      <c r="I259" s="150">
        <f>SUM(B259:H259)</f>
        <v>458.35</v>
      </c>
      <c r="J259" s="6">
        <v>77.95</v>
      </c>
      <c r="K259" s="6">
        <v>61.24</v>
      </c>
      <c r="L259" s="6">
        <v>68.13</v>
      </c>
      <c r="M259" s="6">
        <v>56.88</v>
      </c>
      <c r="N259" s="6">
        <v>67.37</v>
      </c>
      <c r="O259" s="6">
        <v>66.319999999999993</v>
      </c>
      <c r="P259" s="6">
        <v>74</v>
      </c>
      <c r="Q259" s="151">
        <f>SUM(J259:P259)</f>
        <v>471.89</v>
      </c>
    </row>
    <row r="260" spans="1:17" x14ac:dyDescent="0.35">
      <c r="A260" s="6" t="s">
        <v>152</v>
      </c>
      <c r="B260" s="6">
        <f>B259+B258</f>
        <v>105.89</v>
      </c>
      <c r="C260" s="6">
        <f t="shared" ref="C260:H260" si="209">C259+C258</f>
        <v>101.73</v>
      </c>
      <c r="D260" s="6">
        <f t="shared" si="209"/>
        <v>117.28</v>
      </c>
      <c r="E260" s="6">
        <f t="shared" si="209"/>
        <v>128.66</v>
      </c>
      <c r="F260" s="6">
        <f t="shared" si="209"/>
        <v>121.08</v>
      </c>
      <c r="G260" s="6">
        <f t="shared" si="209"/>
        <v>121.39999999999999</v>
      </c>
      <c r="H260" s="6">
        <f t="shared" si="209"/>
        <v>110.50999999999999</v>
      </c>
      <c r="I260" s="150">
        <f>SUM(B260:H260)</f>
        <v>806.55</v>
      </c>
      <c r="J260" s="6">
        <f>J259+J258</f>
        <v>102.95</v>
      </c>
      <c r="K260" s="6">
        <f t="shared" ref="K260:P260" si="210">K259+K258</f>
        <v>99.039999999999992</v>
      </c>
      <c r="L260" s="6">
        <f t="shared" si="210"/>
        <v>103.13</v>
      </c>
      <c r="M260" s="6">
        <f t="shared" si="210"/>
        <v>105.48</v>
      </c>
      <c r="N260" s="6">
        <f t="shared" si="210"/>
        <v>112.37</v>
      </c>
      <c r="O260" s="6">
        <f t="shared" si="210"/>
        <v>102.11999999999999</v>
      </c>
      <c r="P260" s="6">
        <f t="shared" si="210"/>
        <v>102.6</v>
      </c>
      <c r="Q260" s="151">
        <f>SUM(J260:P260)</f>
        <v>727.69</v>
      </c>
    </row>
    <row r="261" spans="1:17" x14ac:dyDescent="0.35">
      <c r="A261" s="6" t="s">
        <v>154</v>
      </c>
      <c r="B261" s="147">
        <f t="shared" ref="B261:H261" si="211">B259/B260*100</f>
        <v>57.219756350930219</v>
      </c>
      <c r="C261" s="147">
        <f t="shared" si="211"/>
        <v>52.128182443723581</v>
      </c>
      <c r="D261" s="147">
        <f t="shared" si="211"/>
        <v>46.708731241473401</v>
      </c>
      <c r="E261" s="147">
        <f t="shared" si="211"/>
        <v>50.956008083320384</v>
      </c>
      <c r="F261" s="147">
        <f t="shared" si="211"/>
        <v>60.604558969276511</v>
      </c>
      <c r="G261" s="147">
        <f t="shared" si="211"/>
        <v>58.978583196046131</v>
      </c>
      <c r="H261" s="147">
        <f t="shared" si="211"/>
        <v>71.857750429825359</v>
      </c>
      <c r="I261" s="162">
        <f>I259/I260</f>
        <v>0.56828466927034904</v>
      </c>
      <c r="J261" s="147">
        <f t="shared" ref="J261:O261" si="212">J259/K260*100</f>
        <v>78.705573505654286</v>
      </c>
      <c r="K261" s="147">
        <f t="shared" si="212"/>
        <v>59.381363327838656</v>
      </c>
      <c r="L261" s="147">
        <f t="shared" si="212"/>
        <v>64.590443686006822</v>
      </c>
      <c r="M261" s="147">
        <f t="shared" si="212"/>
        <v>50.618492480199336</v>
      </c>
      <c r="N261" s="147">
        <f t="shared" si="212"/>
        <v>65.971406188797502</v>
      </c>
      <c r="O261" s="147">
        <f t="shared" si="212"/>
        <v>64.639376218323591</v>
      </c>
      <c r="P261" s="147">
        <v>119</v>
      </c>
      <c r="Q261" s="154">
        <f>Q259/Q260*100</f>
        <v>64.847668650111984</v>
      </c>
    </row>
    <row r="262" spans="1:17" x14ac:dyDescent="0.35">
      <c r="A262" s="6" t="s">
        <v>153</v>
      </c>
      <c r="B262" s="172">
        <v>131</v>
      </c>
      <c r="C262" s="173">
        <v>122</v>
      </c>
      <c r="D262" s="173">
        <v>147</v>
      </c>
      <c r="E262" s="173">
        <v>162</v>
      </c>
      <c r="F262" s="173">
        <v>151</v>
      </c>
      <c r="G262" s="85">
        <v>136</v>
      </c>
      <c r="H262" s="85">
        <v>133</v>
      </c>
      <c r="I262" s="35"/>
      <c r="J262" s="85">
        <v>124</v>
      </c>
      <c r="K262" s="85">
        <v>114</v>
      </c>
      <c r="L262" s="85">
        <v>121</v>
      </c>
      <c r="M262" s="85">
        <v>126</v>
      </c>
      <c r="N262" s="85">
        <v>154</v>
      </c>
      <c r="O262" s="85">
        <v>120</v>
      </c>
      <c r="P262" s="85">
        <v>123</v>
      </c>
      <c r="Q262" s="146"/>
    </row>
    <row r="263" spans="1:17" x14ac:dyDescent="0.35">
      <c r="A263" s="43" t="s">
        <v>155</v>
      </c>
      <c r="B263" s="149">
        <f>B262/B260</f>
        <v>1.2371328737368967</v>
      </c>
      <c r="C263" s="149">
        <f>C262/C260</f>
        <v>1.1992529244077459</v>
      </c>
      <c r="D263" s="149">
        <f>D262/D260</f>
        <v>1.2534106412005457</v>
      </c>
      <c r="E263" s="149">
        <v>40</v>
      </c>
      <c r="F263" s="149">
        <f>F262/F260</f>
        <v>1.2471093491906178</v>
      </c>
      <c r="G263" s="149">
        <f>G262/G260</f>
        <v>1.1202635914332786</v>
      </c>
      <c r="H263" s="149">
        <f>H262/H260</f>
        <v>1.2035109944801377</v>
      </c>
      <c r="I263" s="35"/>
      <c r="J263" s="149">
        <f t="shared" ref="J263:P263" si="213">J262/J260</f>
        <v>1.2044681884409907</v>
      </c>
      <c r="K263" s="149">
        <f t="shared" si="213"/>
        <v>1.1510500807754445</v>
      </c>
      <c r="L263" s="149">
        <f t="shared" si="213"/>
        <v>1.1732764472025599</v>
      </c>
      <c r="M263" s="149">
        <f t="shared" si="213"/>
        <v>1.1945392491467577</v>
      </c>
      <c r="N263" s="149">
        <f t="shared" si="213"/>
        <v>1.370472546053217</v>
      </c>
      <c r="O263" s="149">
        <f t="shared" si="213"/>
        <v>1.1750881316098709</v>
      </c>
      <c r="P263" s="149">
        <f t="shared" si="213"/>
        <v>1.1988304093567252</v>
      </c>
      <c r="Q263" s="146"/>
    </row>
    <row r="264" spans="1:17" x14ac:dyDescent="0.35">
      <c r="A264" s="6" t="s">
        <v>170</v>
      </c>
      <c r="B264" s="61">
        <v>136.4</v>
      </c>
      <c r="C264" s="61">
        <v>218.6</v>
      </c>
      <c r="D264" s="61">
        <v>144.6</v>
      </c>
      <c r="E264" s="61">
        <v>246.6</v>
      </c>
      <c r="F264" s="61">
        <v>163.6</v>
      </c>
      <c r="G264" s="85">
        <v>219.6</v>
      </c>
      <c r="H264" s="85">
        <v>136.9</v>
      </c>
      <c r="I264" s="35"/>
      <c r="J264" s="85">
        <v>146.19999999999999</v>
      </c>
      <c r="K264" s="85">
        <v>140.6</v>
      </c>
      <c r="L264" s="85">
        <v>164.2</v>
      </c>
      <c r="M264" s="85">
        <v>217.8</v>
      </c>
      <c r="N264" s="85">
        <v>197.2</v>
      </c>
      <c r="O264" s="85">
        <v>170.1</v>
      </c>
      <c r="P264" s="85">
        <v>167.2</v>
      </c>
      <c r="Q264" s="146">
        <f>SUM(J264:P264)</f>
        <v>1203.3</v>
      </c>
    </row>
    <row r="265" spans="1:17" x14ac:dyDescent="0.35">
      <c r="A265" s="6" t="s">
        <v>171</v>
      </c>
      <c r="B265" s="61">
        <v>283.89</v>
      </c>
      <c r="C265" s="166">
        <v>252.03</v>
      </c>
      <c r="D265" s="166">
        <v>247.94</v>
      </c>
      <c r="E265" s="166">
        <v>319.79000000000002</v>
      </c>
      <c r="F265" s="166">
        <v>218.87</v>
      </c>
      <c r="G265" s="85">
        <v>254.06</v>
      </c>
      <c r="H265" s="85">
        <v>379.76</v>
      </c>
      <c r="I265" s="35">
        <f>SUM(B265:H265)</f>
        <v>1956.34</v>
      </c>
      <c r="J265" s="85">
        <v>381.29</v>
      </c>
      <c r="K265" s="85">
        <v>300.67</v>
      </c>
      <c r="L265" s="85">
        <v>292.23</v>
      </c>
      <c r="M265" s="85">
        <v>236.05</v>
      </c>
      <c r="N265" s="85">
        <v>273.27999999999997</v>
      </c>
      <c r="O265" s="85">
        <v>312.42</v>
      </c>
      <c r="P265" s="85">
        <v>360.91</v>
      </c>
      <c r="Q265" s="146">
        <f>SUM(J265:P265)</f>
        <v>2156.85</v>
      </c>
    </row>
    <row r="266" spans="1:17" x14ac:dyDescent="0.35">
      <c r="A266" s="6" t="s">
        <v>152</v>
      </c>
      <c r="B266" s="6">
        <f t="shared" ref="B266:H266" si="214">SUM(B264:B265)</f>
        <v>420.28999999999996</v>
      </c>
      <c r="C266" s="6">
        <f t="shared" si="214"/>
        <v>470.63</v>
      </c>
      <c r="D266" s="6">
        <f t="shared" si="214"/>
        <v>392.53999999999996</v>
      </c>
      <c r="E266" s="6">
        <f t="shared" si="214"/>
        <v>566.39</v>
      </c>
      <c r="F266" s="6">
        <f t="shared" si="214"/>
        <v>382.47</v>
      </c>
      <c r="G266" s="6">
        <f t="shared" si="214"/>
        <v>473.65999999999997</v>
      </c>
      <c r="H266" s="6">
        <f t="shared" si="214"/>
        <v>516.66</v>
      </c>
      <c r="I266" s="35">
        <f>SUM(B266:H266)</f>
        <v>3222.6399999999994</v>
      </c>
      <c r="J266" s="6">
        <f>J265+J264</f>
        <v>527.49</v>
      </c>
      <c r="K266" s="6">
        <f t="shared" ref="K266:P266" si="215">K265+K264</f>
        <v>441.27</v>
      </c>
      <c r="L266" s="6">
        <f t="shared" si="215"/>
        <v>456.43</v>
      </c>
      <c r="M266" s="6">
        <f t="shared" si="215"/>
        <v>453.85</v>
      </c>
      <c r="N266" s="6">
        <f t="shared" si="215"/>
        <v>470.47999999999996</v>
      </c>
      <c r="O266" s="6">
        <f t="shared" si="215"/>
        <v>482.52</v>
      </c>
      <c r="P266" s="6">
        <f t="shared" si="215"/>
        <v>528.11</v>
      </c>
      <c r="Q266" s="146">
        <f>SUM(J266:P266)</f>
        <v>3360.15</v>
      </c>
    </row>
    <row r="267" spans="1:17" x14ac:dyDescent="0.35">
      <c r="A267" s="6" t="s">
        <v>154</v>
      </c>
      <c r="B267" s="152">
        <f t="shared" ref="B267:H267" si="216">B265/B266</f>
        <v>0.67546218087511012</v>
      </c>
      <c r="C267" s="152">
        <f t="shared" si="216"/>
        <v>0.5355162229352145</v>
      </c>
      <c r="D267" s="152">
        <f t="shared" si="216"/>
        <v>0.63162989759005461</v>
      </c>
      <c r="E267" s="152">
        <f t="shared" si="216"/>
        <v>0.56461095711435583</v>
      </c>
      <c r="F267" s="152">
        <f t="shared" si="216"/>
        <v>0.57225403299605193</v>
      </c>
      <c r="G267" s="152">
        <f t="shared" si="216"/>
        <v>0.53637630367774358</v>
      </c>
      <c r="H267" s="152">
        <f t="shared" si="216"/>
        <v>0.73502883908179462</v>
      </c>
      <c r="I267" s="152">
        <f>I265/I266</f>
        <v>0.60706129136360265</v>
      </c>
      <c r="J267" s="147">
        <f t="shared" ref="J267:P267" si="217">J265/K266*100</f>
        <v>86.407414961361525</v>
      </c>
      <c r="K267" s="147">
        <f t="shared" si="217"/>
        <v>65.87428521350482</v>
      </c>
      <c r="L267" s="147">
        <f t="shared" si="217"/>
        <v>64.389115346480125</v>
      </c>
      <c r="M267" s="147">
        <f t="shared" si="217"/>
        <v>50.172164597857517</v>
      </c>
      <c r="N267" s="147">
        <f t="shared" si="217"/>
        <v>56.635994362927953</v>
      </c>
      <c r="O267" s="147">
        <f t="shared" si="217"/>
        <v>59.158129935051406</v>
      </c>
      <c r="P267" s="147">
        <f t="shared" si="217"/>
        <v>10.740889543621565</v>
      </c>
      <c r="Q267" s="153">
        <f>Q265/Q266*100</f>
        <v>64.189098700950836</v>
      </c>
    </row>
    <row r="268" spans="1:17" x14ac:dyDescent="0.35">
      <c r="A268" s="6" t="s">
        <v>153</v>
      </c>
      <c r="B268" s="61">
        <v>637</v>
      </c>
      <c r="C268" s="61">
        <v>724</v>
      </c>
      <c r="D268" s="61">
        <v>607</v>
      </c>
      <c r="E268" s="61">
        <v>894</v>
      </c>
      <c r="F268" s="61">
        <v>583</v>
      </c>
      <c r="G268" s="85">
        <v>736</v>
      </c>
      <c r="H268" s="85">
        <v>751</v>
      </c>
      <c r="I268" s="35"/>
      <c r="J268" s="85">
        <v>807</v>
      </c>
      <c r="K268" s="85">
        <v>684</v>
      </c>
      <c r="L268" s="85">
        <v>700</v>
      </c>
      <c r="M268" s="85">
        <v>722</v>
      </c>
      <c r="N268" s="85">
        <v>845</v>
      </c>
      <c r="O268" s="85">
        <v>738</v>
      </c>
      <c r="P268" s="85">
        <v>816</v>
      </c>
      <c r="Q268" s="146"/>
    </row>
    <row r="269" spans="1:17" x14ac:dyDescent="0.35">
      <c r="A269" s="43" t="s">
        <v>155</v>
      </c>
      <c r="B269" s="149">
        <f t="shared" ref="B269:H269" si="218">B268/B266</f>
        <v>1.5156201670275287</v>
      </c>
      <c r="C269" s="149">
        <f t="shared" si="218"/>
        <v>1.5383634702420161</v>
      </c>
      <c r="D269" s="149">
        <f t="shared" si="218"/>
        <v>1.5463392265756357</v>
      </c>
      <c r="E269" s="149">
        <f t="shared" si="218"/>
        <v>1.5784176980525786</v>
      </c>
      <c r="F269" s="149">
        <f t="shared" si="218"/>
        <v>1.5243025596778832</v>
      </c>
      <c r="G269" s="149">
        <f t="shared" si="218"/>
        <v>1.5538571971456321</v>
      </c>
      <c r="H269" s="149">
        <f t="shared" si="218"/>
        <v>1.4535671428018426</v>
      </c>
      <c r="I269" s="35"/>
      <c r="J269" s="149">
        <f t="shared" ref="J269:P269" si="219">J268/J266</f>
        <v>1.5298868224990048</v>
      </c>
      <c r="K269" s="149">
        <f t="shared" si="219"/>
        <v>1.5500713848664083</v>
      </c>
      <c r="L269" s="149">
        <f t="shared" si="219"/>
        <v>1.5336415222487567</v>
      </c>
      <c r="M269" s="149">
        <f t="shared" si="219"/>
        <v>1.5908339759832544</v>
      </c>
      <c r="N269" s="149">
        <f t="shared" si="219"/>
        <v>1.796038088760415</v>
      </c>
      <c r="O269" s="149">
        <f t="shared" si="219"/>
        <v>1.5294702810246208</v>
      </c>
      <c r="P269" s="149">
        <f t="shared" si="219"/>
        <v>1.5451326428206245</v>
      </c>
      <c r="Q269" s="146"/>
    </row>
    <row r="270" spans="1:17" x14ac:dyDescent="0.35">
      <c r="A270" s="6" t="s">
        <v>173</v>
      </c>
      <c r="B270" s="171">
        <v>19.350000000000001</v>
      </c>
      <c r="C270" s="61">
        <v>11.89</v>
      </c>
      <c r="D270" s="61">
        <v>10.029999999999999</v>
      </c>
      <c r="E270" s="61">
        <v>7.87</v>
      </c>
      <c r="F270" s="61">
        <v>6.35</v>
      </c>
      <c r="G270" s="6">
        <v>8.9</v>
      </c>
      <c r="H270" s="36">
        <v>4.33</v>
      </c>
      <c r="I270" s="35">
        <f>SUM(B270:H270)</f>
        <v>68.72</v>
      </c>
      <c r="J270" s="36">
        <v>11.3</v>
      </c>
      <c r="K270" s="36">
        <v>8.06</v>
      </c>
      <c r="L270" s="36">
        <v>5.2</v>
      </c>
      <c r="M270" s="103">
        <v>5.66</v>
      </c>
      <c r="N270" s="6">
        <v>7</v>
      </c>
      <c r="O270" s="6">
        <v>0</v>
      </c>
      <c r="P270" s="36">
        <v>10.24</v>
      </c>
      <c r="Q270" s="146">
        <f>SUM(J270:P270)</f>
        <v>47.46</v>
      </c>
    </row>
    <row r="271" spans="1:17" x14ac:dyDescent="0.35">
      <c r="A271" s="6" t="s">
        <v>172</v>
      </c>
      <c r="B271" s="61">
        <v>20.350000000000001</v>
      </c>
      <c r="C271" s="166">
        <v>11.2</v>
      </c>
      <c r="D271" s="166">
        <v>11.66</v>
      </c>
      <c r="E271" s="166">
        <v>8.4600000000000009</v>
      </c>
      <c r="F271" s="166">
        <v>7.31</v>
      </c>
      <c r="G271" s="6">
        <v>17.440000000000001</v>
      </c>
      <c r="H271" s="36">
        <v>6.82</v>
      </c>
      <c r="I271" s="35">
        <f>SUM(B271:H271)</f>
        <v>83.240000000000009</v>
      </c>
      <c r="J271" s="36">
        <v>22.1</v>
      </c>
      <c r="K271">
        <v>10.66</v>
      </c>
      <c r="L271">
        <v>10.199999999999999</v>
      </c>
      <c r="M271" s="6">
        <v>3.71</v>
      </c>
      <c r="N271" s="6">
        <v>10.55</v>
      </c>
      <c r="O271" s="36">
        <v>21.15</v>
      </c>
      <c r="P271" s="33">
        <v>11.34</v>
      </c>
      <c r="Q271" s="146">
        <f>SUM(J271:P271)</f>
        <v>89.710000000000008</v>
      </c>
    </row>
    <row r="272" spans="1:17" x14ac:dyDescent="0.35">
      <c r="A272" s="6" t="s">
        <v>152</v>
      </c>
      <c r="B272" s="6">
        <f>B271+B270</f>
        <v>39.700000000000003</v>
      </c>
      <c r="C272" s="6">
        <f t="shared" ref="C272:H272" si="220">C271+C270</f>
        <v>23.09</v>
      </c>
      <c r="D272" s="6">
        <f t="shared" si="220"/>
        <v>21.689999999999998</v>
      </c>
      <c r="E272" s="6">
        <f t="shared" si="220"/>
        <v>16.330000000000002</v>
      </c>
      <c r="F272" s="6">
        <f t="shared" si="220"/>
        <v>13.66</v>
      </c>
      <c r="G272" s="6">
        <f t="shared" si="220"/>
        <v>26.340000000000003</v>
      </c>
      <c r="H272" s="6">
        <f t="shared" si="220"/>
        <v>11.15</v>
      </c>
      <c r="I272" s="35">
        <f>SUM(B272:H272)</f>
        <v>151.96</v>
      </c>
      <c r="J272" s="6">
        <f>J271+J270</f>
        <v>33.400000000000006</v>
      </c>
      <c r="K272" s="6">
        <f t="shared" ref="K272:P272" si="221">K271+K270</f>
        <v>18.72</v>
      </c>
      <c r="L272" s="6">
        <f t="shared" si="221"/>
        <v>15.399999999999999</v>
      </c>
      <c r="M272" s="6">
        <f t="shared" si="221"/>
        <v>9.370000000000001</v>
      </c>
      <c r="N272" s="6">
        <f t="shared" si="221"/>
        <v>17.55</v>
      </c>
      <c r="O272" s="6">
        <f t="shared" si="221"/>
        <v>21.15</v>
      </c>
      <c r="P272" s="6">
        <f t="shared" si="221"/>
        <v>21.58</v>
      </c>
      <c r="Q272" s="146">
        <f>SUM(J272:P272)</f>
        <v>137.17000000000002</v>
      </c>
    </row>
    <row r="273" spans="1:17" x14ac:dyDescent="0.35">
      <c r="A273" s="6" t="s">
        <v>154</v>
      </c>
      <c r="B273" s="147">
        <f t="shared" ref="B273:H273" si="222">B271/B272*100</f>
        <v>51.259445843828708</v>
      </c>
      <c r="C273" s="147">
        <f t="shared" si="222"/>
        <v>48.505846686877433</v>
      </c>
      <c r="D273" s="147">
        <f t="shared" si="222"/>
        <v>53.757491931765799</v>
      </c>
      <c r="E273" s="147">
        <f t="shared" si="222"/>
        <v>51.806491120636863</v>
      </c>
      <c r="F273" s="147">
        <f t="shared" si="222"/>
        <v>53.513909224011712</v>
      </c>
      <c r="G273" s="147">
        <f t="shared" si="222"/>
        <v>66.211085801063021</v>
      </c>
      <c r="H273" s="147">
        <f t="shared" si="222"/>
        <v>61.165919282511219</v>
      </c>
      <c r="I273" s="147">
        <f>I271/I272</f>
        <v>0.54777573045538308</v>
      </c>
      <c r="J273" s="147">
        <f>J272/K272*100</f>
        <v>178.41880341880346</v>
      </c>
      <c r="K273" s="147">
        <f>K272/L272*100</f>
        <v>121.55844155844156</v>
      </c>
      <c r="L273" s="147">
        <f>L272/M272*100</f>
        <v>164.3543223052294</v>
      </c>
      <c r="M273" s="147">
        <f>M271/N272*100</f>
        <v>21.13960113960114</v>
      </c>
      <c r="N273" s="147">
        <f>N271/O272*100</f>
        <v>49.881796690307333</v>
      </c>
      <c r="O273" s="147">
        <f>O271/P272*100</f>
        <v>98.00741427247452</v>
      </c>
      <c r="P273" s="147">
        <f>P271/Q272*100</f>
        <v>8.2671138003936697</v>
      </c>
      <c r="Q273" s="153">
        <f>Q271/Q272*100</f>
        <v>65.400597798352408</v>
      </c>
    </row>
    <row r="274" spans="1:17" x14ac:dyDescent="0.35">
      <c r="A274" s="6" t="s">
        <v>153</v>
      </c>
      <c r="B274" s="61">
        <v>216</v>
      </c>
      <c r="C274" s="61">
        <v>171</v>
      </c>
      <c r="D274" s="61">
        <v>120</v>
      </c>
      <c r="E274" s="61">
        <v>93</v>
      </c>
      <c r="F274" s="61">
        <v>83</v>
      </c>
      <c r="G274" s="85">
        <v>114</v>
      </c>
      <c r="H274" s="85">
        <v>53</v>
      </c>
      <c r="I274" s="35"/>
      <c r="J274" s="85">
        <v>206</v>
      </c>
      <c r="K274" s="85">
        <v>103</v>
      </c>
      <c r="L274" s="85">
        <v>68</v>
      </c>
      <c r="M274" s="85">
        <v>63</v>
      </c>
      <c r="N274" s="85">
        <v>93</v>
      </c>
      <c r="O274" s="85">
        <v>0</v>
      </c>
      <c r="P274" s="85">
        <v>121</v>
      </c>
      <c r="Q274" s="146"/>
    </row>
    <row r="275" spans="1:17" x14ac:dyDescent="0.35">
      <c r="A275" s="43" t="s">
        <v>155</v>
      </c>
      <c r="B275" s="149">
        <f t="shared" ref="B275:H275" si="223">B274/B272</f>
        <v>5.4408060453400502</v>
      </c>
      <c r="C275" s="149">
        <f t="shared" si="223"/>
        <v>7.4058033780857517</v>
      </c>
      <c r="D275" s="149">
        <f t="shared" si="223"/>
        <v>5.5325034578146619</v>
      </c>
      <c r="E275" s="149">
        <f t="shared" si="223"/>
        <v>5.6950398040416408</v>
      </c>
      <c r="F275" s="149">
        <f t="shared" si="223"/>
        <v>6.0761346998535872</v>
      </c>
      <c r="G275" s="149">
        <f t="shared" si="223"/>
        <v>4.3280182232346238</v>
      </c>
      <c r="H275" s="149">
        <f t="shared" si="223"/>
        <v>4.7533632286995511</v>
      </c>
      <c r="I275" s="35"/>
      <c r="J275" s="149">
        <f t="shared" ref="J275:P275" si="224">J274/J272</f>
        <v>6.1676646706586817</v>
      </c>
      <c r="K275" s="149">
        <f t="shared" si="224"/>
        <v>5.5021367521367521</v>
      </c>
      <c r="L275" s="149">
        <f t="shared" si="224"/>
        <v>4.4155844155844157</v>
      </c>
      <c r="M275" s="149">
        <v>0</v>
      </c>
      <c r="N275" s="149">
        <f t="shared" si="224"/>
        <v>5.299145299145299</v>
      </c>
      <c r="O275" s="149">
        <f t="shared" si="224"/>
        <v>0</v>
      </c>
      <c r="P275" s="149">
        <f t="shared" si="224"/>
        <v>5.6070435588507879</v>
      </c>
      <c r="Q275" s="146"/>
    </row>
    <row r="276" spans="1:17" x14ac:dyDescent="0.35">
      <c r="A276" s="6" t="s">
        <v>176</v>
      </c>
      <c r="B276" s="6">
        <v>0</v>
      </c>
      <c r="C276" s="19">
        <v>0</v>
      </c>
      <c r="D276" s="19">
        <v>0</v>
      </c>
      <c r="E276" s="19">
        <v>0</v>
      </c>
      <c r="F276" s="19">
        <v>0</v>
      </c>
      <c r="G276" s="19">
        <v>0</v>
      </c>
      <c r="H276" s="19">
        <v>0</v>
      </c>
      <c r="I276" s="150">
        <f>SUM(B276:H276)</f>
        <v>0</v>
      </c>
      <c r="J276" s="6"/>
      <c r="K276" s="6">
        <v>0</v>
      </c>
      <c r="L276" s="6">
        <v>0</v>
      </c>
      <c r="M276" s="6">
        <v>0.02</v>
      </c>
      <c r="N276" s="6">
        <v>0</v>
      </c>
      <c r="O276" s="6">
        <v>0</v>
      </c>
      <c r="P276" s="6">
        <v>0</v>
      </c>
      <c r="Q276" s="151">
        <f>SUM(J276:P276)</f>
        <v>0.02</v>
      </c>
    </row>
    <row r="277" spans="1:17" x14ac:dyDescent="0.35">
      <c r="A277" s="6" t="s">
        <v>177</v>
      </c>
      <c r="B277" s="19">
        <v>0</v>
      </c>
      <c r="C277" s="19">
        <v>0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50">
        <f>SUM(B277:H277)</f>
        <v>0</v>
      </c>
      <c r="J277" s="6"/>
      <c r="K277" s="6">
        <v>0</v>
      </c>
      <c r="L277" s="6">
        <v>0</v>
      </c>
      <c r="M277" s="6"/>
      <c r="N277" s="6">
        <v>0.23</v>
      </c>
      <c r="O277" s="6">
        <v>0.23</v>
      </c>
      <c r="P277" s="6">
        <v>0.21</v>
      </c>
      <c r="Q277" s="151">
        <f>SUM(J277:P277)</f>
        <v>0.67</v>
      </c>
    </row>
    <row r="278" spans="1:17" x14ac:dyDescent="0.35">
      <c r="A278" s="6" t="s">
        <v>152</v>
      </c>
      <c r="B278" s="6">
        <f>B277+B276</f>
        <v>0</v>
      </c>
      <c r="C278" s="6">
        <f t="shared" ref="C278:H278" si="225">C277+C276</f>
        <v>0</v>
      </c>
      <c r="D278" s="6">
        <f t="shared" si="225"/>
        <v>0</v>
      </c>
      <c r="E278" s="6">
        <f t="shared" si="225"/>
        <v>0</v>
      </c>
      <c r="F278" s="6">
        <f t="shared" si="225"/>
        <v>0</v>
      </c>
      <c r="G278" s="6">
        <f t="shared" si="225"/>
        <v>0</v>
      </c>
      <c r="H278" s="6">
        <f t="shared" si="225"/>
        <v>0</v>
      </c>
      <c r="I278" s="150">
        <f>SUM(B278:H278)</f>
        <v>0</v>
      </c>
      <c r="J278" s="6">
        <f>J277+J276</f>
        <v>0</v>
      </c>
      <c r="K278" s="6">
        <f t="shared" ref="K278:P278" si="226">K277+K276</f>
        <v>0</v>
      </c>
      <c r="L278" s="6">
        <f t="shared" si="226"/>
        <v>0</v>
      </c>
      <c r="M278" s="6">
        <f t="shared" si="226"/>
        <v>0.02</v>
      </c>
      <c r="N278" s="6">
        <f t="shared" si="226"/>
        <v>0.23</v>
      </c>
      <c r="O278" s="6">
        <f t="shared" si="226"/>
        <v>0.23</v>
      </c>
      <c r="P278" s="6">
        <f t="shared" si="226"/>
        <v>0.21</v>
      </c>
      <c r="Q278" s="151">
        <f>SUM(J278:P278)</f>
        <v>0.69</v>
      </c>
    </row>
    <row r="279" spans="1:17" x14ac:dyDescent="0.35">
      <c r="A279" s="6" t="s">
        <v>154</v>
      </c>
      <c r="B279" s="147" t="e">
        <f t="shared" ref="B279:H279" si="227">B277/B278*100</f>
        <v>#DIV/0!</v>
      </c>
      <c r="C279" s="147" t="e">
        <f t="shared" si="227"/>
        <v>#DIV/0!</v>
      </c>
      <c r="D279" s="147" t="e">
        <f t="shared" si="227"/>
        <v>#DIV/0!</v>
      </c>
      <c r="E279" s="147" t="e">
        <f t="shared" si="227"/>
        <v>#DIV/0!</v>
      </c>
      <c r="F279" s="147" t="e">
        <f t="shared" si="227"/>
        <v>#DIV/0!</v>
      </c>
      <c r="G279" s="147" t="e">
        <f t="shared" si="227"/>
        <v>#DIV/0!</v>
      </c>
      <c r="H279" s="147" t="e">
        <f t="shared" si="227"/>
        <v>#DIV/0!</v>
      </c>
      <c r="I279" s="147" t="e">
        <f>I277/I278</f>
        <v>#DIV/0!</v>
      </c>
      <c r="J279" s="147" t="e">
        <f>J277/J278*100</f>
        <v>#DIV/0!</v>
      </c>
      <c r="K279" s="147" t="e">
        <f t="shared" ref="K279:Q279" si="228">K277/K278*100</f>
        <v>#DIV/0!</v>
      </c>
      <c r="L279" s="147" t="e">
        <f t="shared" si="228"/>
        <v>#DIV/0!</v>
      </c>
      <c r="M279" s="147">
        <f t="shared" si="228"/>
        <v>0</v>
      </c>
      <c r="N279" s="147">
        <f t="shared" si="228"/>
        <v>100</v>
      </c>
      <c r="O279" s="147">
        <f t="shared" si="228"/>
        <v>100</v>
      </c>
      <c r="P279" s="147">
        <f t="shared" si="228"/>
        <v>100</v>
      </c>
      <c r="Q279" s="153">
        <f t="shared" si="228"/>
        <v>97.101449275362327</v>
      </c>
    </row>
    <row r="280" spans="1:17" x14ac:dyDescent="0.35">
      <c r="A280" s="6" t="s">
        <v>153</v>
      </c>
      <c r="B280" s="85">
        <v>0</v>
      </c>
      <c r="C280" s="88">
        <v>0</v>
      </c>
      <c r="D280" s="88">
        <v>0</v>
      </c>
      <c r="E280" s="88">
        <v>0</v>
      </c>
      <c r="F280" s="88">
        <v>0</v>
      </c>
      <c r="G280" s="88">
        <v>0</v>
      </c>
      <c r="H280" s="88">
        <v>0</v>
      </c>
      <c r="I280" s="35"/>
      <c r="J280" s="85"/>
      <c r="K280" s="85"/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146"/>
    </row>
    <row r="281" spans="1:17" x14ac:dyDescent="0.35">
      <c r="A281" s="43" t="s">
        <v>155</v>
      </c>
      <c r="B281" s="149" t="e">
        <f>B280/B278</f>
        <v>#DIV/0!</v>
      </c>
      <c r="C281" s="149" t="e">
        <f>C280/C278</f>
        <v>#DIV/0!</v>
      </c>
      <c r="D281" s="149">
        <v>29.21</v>
      </c>
      <c r="E281" s="149" t="e">
        <f>E280/E278</f>
        <v>#DIV/0!</v>
      </c>
      <c r="F281" s="149">
        <v>238.82</v>
      </c>
      <c r="G281" s="149" t="e">
        <f>G280/G278</f>
        <v>#DIV/0!</v>
      </c>
      <c r="H281" s="149" t="e">
        <f>H280/H278</f>
        <v>#DIV/0!</v>
      </c>
      <c r="I281" s="35"/>
      <c r="J281" s="149" t="e">
        <f t="shared" ref="J281:P281" si="229">J280/J278</f>
        <v>#DIV/0!</v>
      </c>
      <c r="K281" s="149" t="e">
        <f t="shared" si="229"/>
        <v>#DIV/0!</v>
      </c>
      <c r="L281" s="149" t="e">
        <f t="shared" si="229"/>
        <v>#DIV/0!</v>
      </c>
      <c r="M281" s="149">
        <f t="shared" si="229"/>
        <v>0</v>
      </c>
      <c r="N281" s="149">
        <f t="shared" si="229"/>
        <v>0</v>
      </c>
      <c r="O281" s="149">
        <f t="shared" si="229"/>
        <v>0</v>
      </c>
      <c r="P281" s="149">
        <f t="shared" si="229"/>
        <v>0</v>
      </c>
      <c r="Q281" s="146"/>
    </row>
    <row r="282" spans="1:17" x14ac:dyDescent="0.35">
      <c r="A282" s="6" t="s">
        <v>174</v>
      </c>
      <c r="B282" s="174">
        <v>13.9</v>
      </c>
      <c r="C282" s="175">
        <v>10.86</v>
      </c>
      <c r="D282" s="175">
        <v>7.5</v>
      </c>
      <c r="E282" s="175">
        <v>6.18</v>
      </c>
      <c r="F282" s="175">
        <v>4.84</v>
      </c>
      <c r="G282" s="79">
        <v>0.28999999999999998</v>
      </c>
      <c r="H282" s="79">
        <v>1.45</v>
      </c>
      <c r="I282" s="35"/>
      <c r="J282" s="85">
        <v>1.23</v>
      </c>
      <c r="K282" s="85">
        <v>5.21</v>
      </c>
      <c r="L282" s="85">
        <v>0.33</v>
      </c>
      <c r="M282" s="85">
        <v>7.73</v>
      </c>
      <c r="N282" s="85">
        <v>3.48</v>
      </c>
      <c r="O282" s="85">
        <v>0</v>
      </c>
      <c r="P282" s="85">
        <v>7.52</v>
      </c>
      <c r="Q282" s="146">
        <f>SUM(J282:P282)</f>
        <v>25.5</v>
      </c>
    </row>
    <row r="283" spans="1:17" x14ac:dyDescent="0.35">
      <c r="A283" s="6" t="s">
        <v>175</v>
      </c>
      <c r="B283" s="61">
        <v>0.4</v>
      </c>
      <c r="C283" s="166">
        <v>0.46</v>
      </c>
      <c r="D283" s="166">
        <v>0.47</v>
      </c>
      <c r="E283" s="166">
        <v>0.56999999999999995</v>
      </c>
      <c r="F283" s="166">
        <v>0.4</v>
      </c>
      <c r="G283" s="85">
        <v>0.6</v>
      </c>
      <c r="H283" s="85">
        <v>0.42</v>
      </c>
      <c r="I283" s="35">
        <f>SUM(B283:H283)</f>
        <v>3.32</v>
      </c>
      <c r="J283" s="85">
        <v>0.62</v>
      </c>
      <c r="K283" s="85">
        <v>0.49</v>
      </c>
      <c r="L283" s="85">
        <v>0.45</v>
      </c>
      <c r="M283" s="85">
        <v>0.6</v>
      </c>
      <c r="N283" s="85">
        <v>0.56000000000000005</v>
      </c>
      <c r="O283" s="85">
        <v>0.23</v>
      </c>
      <c r="P283" s="85">
        <v>49</v>
      </c>
      <c r="Q283" s="146">
        <f>SUM(J283:P283)</f>
        <v>51.95</v>
      </c>
    </row>
    <row r="284" spans="1:17" x14ac:dyDescent="0.35">
      <c r="A284" s="6" t="s">
        <v>152</v>
      </c>
      <c r="B284" s="6">
        <f>-B283+B282</f>
        <v>13.5</v>
      </c>
      <c r="C284" s="6">
        <f t="shared" ref="C284:H284" si="230">-C283+C282</f>
        <v>10.399999999999999</v>
      </c>
      <c r="D284" s="6">
        <f t="shared" si="230"/>
        <v>7.03</v>
      </c>
      <c r="E284" s="6">
        <f t="shared" si="230"/>
        <v>5.6099999999999994</v>
      </c>
      <c r="F284" s="6">
        <f t="shared" si="230"/>
        <v>4.4399999999999995</v>
      </c>
      <c r="G284" s="19">
        <f t="shared" si="230"/>
        <v>-0.31</v>
      </c>
      <c r="H284" s="6">
        <f t="shared" si="230"/>
        <v>1.03</v>
      </c>
      <c r="I284" s="35">
        <f>SUM(B284:H284)</f>
        <v>41.699999999999996</v>
      </c>
      <c r="J284" s="6">
        <f>J283+J282</f>
        <v>1.85</v>
      </c>
      <c r="K284" s="6">
        <f t="shared" ref="K284:P284" si="231">K283+K282</f>
        <v>5.7</v>
      </c>
      <c r="L284" s="6">
        <f t="shared" si="231"/>
        <v>0.78</v>
      </c>
      <c r="M284" s="6">
        <f t="shared" si="231"/>
        <v>8.33</v>
      </c>
      <c r="N284" s="6">
        <f t="shared" si="231"/>
        <v>4.04</v>
      </c>
      <c r="O284" s="6">
        <f t="shared" si="231"/>
        <v>0.23</v>
      </c>
      <c r="P284" s="6">
        <f t="shared" si="231"/>
        <v>56.519999999999996</v>
      </c>
      <c r="Q284" s="146">
        <f>SUM(J284:P284)</f>
        <v>77.449999999999989</v>
      </c>
    </row>
    <row r="285" spans="1:17" x14ac:dyDescent="0.35">
      <c r="A285" s="6" t="s">
        <v>154</v>
      </c>
      <c r="B285" s="147">
        <f t="shared" ref="B285:I285" si="232">B283/B284*100</f>
        <v>2.9629629629629632</v>
      </c>
      <c r="C285" s="147">
        <f t="shared" si="232"/>
        <v>4.4230769230769242</v>
      </c>
      <c r="D285" s="147">
        <f t="shared" si="232"/>
        <v>6.6856330014224739</v>
      </c>
      <c r="E285" s="147">
        <f t="shared" si="232"/>
        <v>10.160427807486631</v>
      </c>
      <c r="F285" s="147">
        <f t="shared" si="232"/>
        <v>9.0090090090090094</v>
      </c>
      <c r="G285" s="147">
        <f t="shared" si="232"/>
        <v>-193.54838709677418</v>
      </c>
      <c r="H285" s="147">
        <f t="shared" si="232"/>
        <v>40.776699029126213</v>
      </c>
      <c r="I285" s="147">
        <f t="shared" si="232"/>
        <v>7.9616306954436462</v>
      </c>
      <c r="J285" s="147">
        <f t="shared" ref="J285:P285" si="233">J283/K284*100</f>
        <v>10.877192982456139</v>
      </c>
      <c r="K285" s="147">
        <f t="shared" si="233"/>
        <v>62.820512820512818</v>
      </c>
      <c r="L285" s="147">
        <f t="shared" si="233"/>
        <v>5.4021608643457384</v>
      </c>
      <c r="M285" s="147">
        <f t="shared" si="233"/>
        <v>14.85148514851485</v>
      </c>
      <c r="N285" s="147">
        <f t="shared" si="233"/>
        <v>243.47826086956525</v>
      </c>
      <c r="O285" s="147">
        <f t="shared" si="233"/>
        <v>0.40693559801840062</v>
      </c>
      <c r="P285" s="147">
        <f t="shared" si="233"/>
        <v>63.266623628147201</v>
      </c>
      <c r="Q285" s="153">
        <f>Q283/Q284*100</f>
        <v>67.075532601678518</v>
      </c>
    </row>
    <row r="286" spans="1:17" x14ac:dyDescent="0.35">
      <c r="A286" s="6" t="s">
        <v>153</v>
      </c>
      <c r="B286" s="61">
        <v>107</v>
      </c>
      <c r="C286" s="176">
        <v>113</v>
      </c>
      <c r="D286" s="61">
        <v>113</v>
      </c>
      <c r="E286" s="61">
        <v>134</v>
      </c>
      <c r="F286" s="61">
        <v>111</v>
      </c>
      <c r="G286" s="85">
        <v>102</v>
      </c>
      <c r="H286" s="85">
        <v>114</v>
      </c>
      <c r="I286" s="35"/>
      <c r="J286" s="85">
        <v>131</v>
      </c>
      <c r="K286" s="85">
        <v>123</v>
      </c>
      <c r="L286" s="85">
        <v>110</v>
      </c>
      <c r="M286" s="85">
        <v>120</v>
      </c>
      <c r="N286" s="85">
        <v>110</v>
      </c>
      <c r="O286" s="85">
        <v>0</v>
      </c>
      <c r="P286" s="85">
        <v>97</v>
      </c>
      <c r="Q286" s="146"/>
    </row>
    <row r="287" spans="1:17" x14ac:dyDescent="0.35">
      <c r="A287" s="43" t="s">
        <v>155</v>
      </c>
      <c r="B287" s="149">
        <f>B286/B284</f>
        <v>7.9259259259259256</v>
      </c>
      <c r="C287" s="149">
        <f>C286/C284</f>
        <v>10.865384615384617</v>
      </c>
      <c r="D287" s="149">
        <f>D286/D284</f>
        <v>16.073968705547653</v>
      </c>
      <c r="E287" s="149">
        <f>E286/E284</f>
        <v>23.885918003565063</v>
      </c>
      <c r="F287" s="149">
        <v>0</v>
      </c>
      <c r="G287" s="149">
        <f>G286/G284</f>
        <v>-329.03225806451616</v>
      </c>
      <c r="H287" s="149">
        <f>H286/H284</f>
        <v>110.67961165048544</v>
      </c>
      <c r="I287" s="35"/>
      <c r="J287" s="149">
        <f t="shared" ref="J287:P287" si="234">J286/J284</f>
        <v>70.810810810810807</v>
      </c>
      <c r="K287" s="149">
        <f t="shared" si="234"/>
        <v>21.578947368421051</v>
      </c>
      <c r="L287" s="149">
        <f t="shared" si="234"/>
        <v>141.02564102564102</v>
      </c>
      <c r="M287" s="149">
        <f t="shared" si="234"/>
        <v>14.405762304921968</v>
      </c>
      <c r="N287" s="149">
        <f t="shared" si="234"/>
        <v>27.227722772277229</v>
      </c>
      <c r="O287" s="149">
        <f t="shared" si="234"/>
        <v>0</v>
      </c>
      <c r="P287" s="149">
        <f t="shared" si="234"/>
        <v>1.7162066525123851</v>
      </c>
      <c r="Q287" s="146"/>
    </row>
    <row r="288" spans="1:17" x14ac:dyDescent="0.35">
      <c r="F288">
        <v>21</v>
      </c>
    </row>
    <row r="289" spans="1:17" x14ac:dyDescent="0.35">
      <c r="C289" s="155"/>
      <c r="D289" s="156" t="s">
        <v>178</v>
      </c>
      <c r="E289" s="156" t="s">
        <v>179</v>
      </c>
      <c r="F289" s="156" t="s">
        <v>180</v>
      </c>
      <c r="G289" s="156" t="s">
        <v>181</v>
      </c>
      <c r="H289" s="156" t="s">
        <v>182</v>
      </c>
      <c r="I289" s="156" t="s">
        <v>183</v>
      </c>
      <c r="J289" s="156" t="s">
        <v>184</v>
      </c>
      <c r="K289" s="156" t="s">
        <v>185</v>
      </c>
      <c r="L289" s="156" t="s">
        <v>186</v>
      </c>
      <c r="M289" s="156" t="s">
        <v>187</v>
      </c>
      <c r="N289" s="156" t="s">
        <v>188</v>
      </c>
    </row>
    <row r="290" spans="1:17" x14ac:dyDescent="0.35">
      <c r="C290" s="157" t="s">
        <v>189</v>
      </c>
      <c r="D290" s="158">
        <f>Q223</f>
        <v>1373.77</v>
      </c>
      <c r="E290" s="158">
        <f>Q229</f>
        <v>1212.46</v>
      </c>
      <c r="F290" s="159">
        <v>0</v>
      </c>
      <c r="G290" s="159">
        <v>0</v>
      </c>
      <c r="H290" s="159">
        <f>Q247</f>
        <v>969.5</v>
      </c>
      <c r="I290" s="164">
        <f>Q253</f>
        <v>372.88</v>
      </c>
      <c r="J290" s="164">
        <f>Q259</f>
        <v>471.89</v>
      </c>
      <c r="K290" s="158">
        <f>Q265</f>
        <v>2156.85</v>
      </c>
      <c r="L290" s="164">
        <f>Q271</f>
        <v>89.710000000000008</v>
      </c>
      <c r="M290" s="159">
        <f>I277</f>
        <v>0</v>
      </c>
      <c r="N290" s="159">
        <v>0</v>
      </c>
    </row>
    <row r="291" spans="1:17" x14ac:dyDescent="0.35">
      <c r="C291" s="157" t="s">
        <v>190</v>
      </c>
      <c r="D291" s="163">
        <f>Q225</f>
        <v>36.965372123873564</v>
      </c>
      <c r="E291" s="160"/>
      <c r="F291" s="160" t="s">
        <v>299</v>
      </c>
      <c r="G291" s="159">
        <v>0</v>
      </c>
      <c r="H291" s="163">
        <f>Q249</f>
        <v>31.873099367140629</v>
      </c>
      <c r="I291" s="163">
        <f>Q255</f>
        <v>39.2059553349876</v>
      </c>
      <c r="J291" s="163">
        <f>Q261</f>
        <v>64.847668650111984</v>
      </c>
      <c r="K291" s="164">
        <f>Q267</f>
        <v>64.189098700950836</v>
      </c>
      <c r="L291" s="163">
        <f>Q273</f>
        <v>65.400597798352408</v>
      </c>
      <c r="M291" s="165" t="e">
        <f>I279</f>
        <v>#DIV/0!</v>
      </c>
      <c r="N291" s="159">
        <v>0</v>
      </c>
    </row>
    <row r="293" spans="1:17" x14ac:dyDescent="0.35">
      <c r="A293" s="31" t="s">
        <v>0</v>
      </c>
      <c r="B293" s="83"/>
      <c r="C293" s="83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</row>
    <row r="294" spans="1:17" x14ac:dyDescent="0.35">
      <c r="A294" s="33" t="s">
        <v>1</v>
      </c>
      <c r="B294" s="62" t="s">
        <v>481</v>
      </c>
      <c r="C294" s="62" t="s">
        <v>482</v>
      </c>
      <c r="D294" s="62" t="s">
        <v>483</v>
      </c>
      <c r="E294" s="62" t="s">
        <v>484</v>
      </c>
      <c r="F294" s="62" t="s">
        <v>485</v>
      </c>
      <c r="G294" s="62" t="s">
        <v>486</v>
      </c>
      <c r="H294" s="62" t="s">
        <v>487</v>
      </c>
      <c r="I294" s="35" t="s">
        <v>497</v>
      </c>
      <c r="J294" s="62" t="s">
        <v>463</v>
      </c>
      <c r="K294" s="62" t="s">
        <v>464</v>
      </c>
      <c r="L294" s="62" t="s">
        <v>465</v>
      </c>
      <c r="M294" s="62" t="s">
        <v>466</v>
      </c>
      <c r="N294" s="62" t="s">
        <v>467</v>
      </c>
      <c r="O294" s="62" t="s">
        <v>468</v>
      </c>
      <c r="P294" s="62" t="s">
        <v>469</v>
      </c>
      <c r="Q294" s="146" t="s">
        <v>498</v>
      </c>
    </row>
    <row r="295" spans="1:17" x14ac:dyDescent="0.35">
      <c r="A295" s="19" t="s">
        <v>162</v>
      </c>
      <c r="B295" s="61">
        <v>451.6</v>
      </c>
      <c r="C295" s="61">
        <v>312.39999999999998</v>
      </c>
      <c r="D295" s="61">
        <v>482.1</v>
      </c>
      <c r="E295" s="61">
        <v>558.9</v>
      </c>
      <c r="F295" s="61">
        <v>565.70000000000005</v>
      </c>
      <c r="G295" s="61">
        <v>295.2</v>
      </c>
      <c r="H295" s="19">
        <v>318.5</v>
      </c>
      <c r="I295" s="35">
        <f>SUM(B295:H295)</f>
        <v>2984.3999999999996</v>
      </c>
      <c r="J295" s="19">
        <v>261.68</v>
      </c>
      <c r="K295" s="19">
        <v>328</v>
      </c>
      <c r="L295" s="19">
        <v>109</v>
      </c>
      <c r="M295" s="19">
        <v>369.1</v>
      </c>
      <c r="N295" s="19">
        <v>449.7</v>
      </c>
      <c r="O295" s="19">
        <v>412.2</v>
      </c>
      <c r="P295" s="19">
        <v>455.3</v>
      </c>
      <c r="Q295" s="146">
        <f>SUM(J295:P295)</f>
        <v>2384.9800000000005</v>
      </c>
    </row>
    <row r="296" spans="1:17" x14ac:dyDescent="0.35">
      <c r="A296" s="19" t="s">
        <v>163</v>
      </c>
      <c r="B296" s="61">
        <v>267.58999999999997</v>
      </c>
      <c r="C296" s="166">
        <v>133.33000000000001</v>
      </c>
      <c r="D296" s="166">
        <v>224</v>
      </c>
      <c r="E296" s="166">
        <v>190.41</v>
      </c>
      <c r="F296" s="166">
        <v>198.18</v>
      </c>
      <c r="G296" s="166">
        <v>175.2</v>
      </c>
      <c r="H296" s="19">
        <v>224.45</v>
      </c>
      <c r="I296" s="35">
        <f>SUM(B296:H296)</f>
        <v>1413.16</v>
      </c>
      <c r="J296" s="19">
        <v>352.1</v>
      </c>
      <c r="K296" s="19">
        <v>310.83999999999997</v>
      </c>
      <c r="L296" s="19">
        <v>30.58</v>
      </c>
      <c r="M296" s="19">
        <v>178.74</v>
      </c>
      <c r="N296" s="19">
        <v>259.39</v>
      </c>
      <c r="O296" s="19">
        <v>214.92</v>
      </c>
      <c r="P296" s="19">
        <v>249.73</v>
      </c>
      <c r="Q296" s="146">
        <f>SUM(J296:P296)</f>
        <v>1596.3000000000002</v>
      </c>
    </row>
    <row r="297" spans="1:17" x14ac:dyDescent="0.35">
      <c r="A297" s="19" t="s">
        <v>152</v>
      </c>
      <c r="B297" s="19">
        <f>B296+B295</f>
        <v>719.19</v>
      </c>
      <c r="C297" s="19" t="e">
        <f>C296+D294</f>
        <v>#VALUE!</v>
      </c>
      <c r="D297" s="19">
        <f t="shared" ref="D297:I297" si="235">D296+D295</f>
        <v>706.1</v>
      </c>
      <c r="E297" s="19">
        <f t="shared" si="235"/>
        <v>749.31</v>
      </c>
      <c r="F297" s="19">
        <f t="shared" si="235"/>
        <v>763.88000000000011</v>
      </c>
      <c r="G297" s="19">
        <f t="shared" si="235"/>
        <v>470.4</v>
      </c>
      <c r="H297" s="19">
        <f t="shared" si="235"/>
        <v>542.95000000000005</v>
      </c>
      <c r="I297" s="35">
        <f t="shared" si="235"/>
        <v>4397.5600000000004</v>
      </c>
      <c r="J297" s="19">
        <f>J296+J295</f>
        <v>613.78</v>
      </c>
      <c r="K297" s="19">
        <f t="shared" ref="K297:P297" si="236">K296+K295</f>
        <v>638.83999999999992</v>
      </c>
      <c r="L297" s="19">
        <f t="shared" si="236"/>
        <v>139.57999999999998</v>
      </c>
      <c r="M297" s="19">
        <f t="shared" si="236"/>
        <v>547.84</v>
      </c>
      <c r="N297" s="19">
        <f t="shared" si="236"/>
        <v>709.08999999999992</v>
      </c>
      <c r="O297" s="19">
        <f t="shared" si="236"/>
        <v>627.12</v>
      </c>
      <c r="P297" s="19">
        <f t="shared" si="236"/>
        <v>705.03</v>
      </c>
      <c r="Q297" s="146">
        <f>SUM(J297:P297)</f>
        <v>3981.2799999999997</v>
      </c>
    </row>
    <row r="298" spans="1:17" x14ac:dyDescent="0.35">
      <c r="A298" s="19" t="s">
        <v>154</v>
      </c>
      <c r="B298" s="106">
        <f t="shared" ref="B298:H298" si="237">B296/B297*100</f>
        <v>37.207135805559027</v>
      </c>
      <c r="C298" s="106" t="e">
        <f t="shared" si="237"/>
        <v>#VALUE!</v>
      </c>
      <c r="D298" s="106">
        <f t="shared" si="237"/>
        <v>31.723551904829346</v>
      </c>
      <c r="E298" s="106">
        <f t="shared" si="237"/>
        <v>25.411378468190737</v>
      </c>
      <c r="F298" s="106">
        <f t="shared" si="237"/>
        <v>25.943865528617057</v>
      </c>
      <c r="G298" s="106">
        <f t="shared" si="237"/>
        <v>37.244897959183668</v>
      </c>
      <c r="H298" s="106">
        <f t="shared" si="237"/>
        <v>41.33898149000828</v>
      </c>
      <c r="I298" s="35">
        <f>I296/I297*100</f>
        <v>32.135093097081111</v>
      </c>
      <c r="J298" s="106">
        <f t="shared" ref="J298:Q298" si="238">J296/J297*100</f>
        <v>57.365831405389557</v>
      </c>
      <c r="K298" s="106">
        <f t="shared" si="238"/>
        <v>48.656940705027871</v>
      </c>
      <c r="L298" s="106">
        <f t="shared" si="238"/>
        <v>21.90858289153174</v>
      </c>
      <c r="M298" s="106">
        <f t="shared" si="238"/>
        <v>32.626314252336449</v>
      </c>
      <c r="N298" s="106">
        <f t="shared" si="238"/>
        <v>36.580687923958877</v>
      </c>
      <c r="O298" s="106">
        <f t="shared" si="238"/>
        <v>34.270952927669349</v>
      </c>
      <c r="P298" s="106">
        <f t="shared" si="238"/>
        <v>35.421187750875852</v>
      </c>
      <c r="Q298" s="106">
        <f t="shared" si="238"/>
        <v>40.095145279909985</v>
      </c>
    </row>
    <row r="299" spans="1:17" x14ac:dyDescent="0.35">
      <c r="A299" s="19" t="s">
        <v>153</v>
      </c>
      <c r="B299" s="19">
        <v>0</v>
      </c>
      <c r="C299" s="19">
        <v>0</v>
      </c>
      <c r="D299" s="19">
        <v>0</v>
      </c>
      <c r="E299" s="19">
        <v>0</v>
      </c>
      <c r="F299" s="19">
        <v>0</v>
      </c>
      <c r="G299" s="19">
        <v>0</v>
      </c>
      <c r="H299" s="19">
        <v>0</v>
      </c>
      <c r="I299" s="35"/>
      <c r="J299" s="19">
        <v>0</v>
      </c>
      <c r="K299" s="19">
        <v>0</v>
      </c>
      <c r="L299" s="19">
        <v>0</v>
      </c>
      <c r="M299" s="19">
        <v>0</v>
      </c>
      <c r="N299" s="19">
        <v>0</v>
      </c>
      <c r="O299" s="19">
        <v>0</v>
      </c>
      <c r="P299" s="19">
        <v>0</v>
      </c>
      <c r="Q299" s="106">
        <v>0</v>
      </c>
    </row>
    <row r="300" spans="1:17" x14ac:dyDescent="0.35">
      <c r="A300" s="167" t="s">
        <v>155</v>
      </c>
      <c r="B300" s="168">
        <f>B299/B297</f>
        <v>0</v>
      </c>
      <c r="C300" s="168" t="e">
        <f t="shared" ref="C300:H300" si="239">C299/C297</f>
        <v>#VALUE!</v>
      </c>
      <c r="D300" s="168">
        <f t="shared" si="239"/>
        <v>0</v>
      </c>
      <c r="E300" s="168">
        <f t="shared" si="239"/>
        <v>0</v>
      </c>
      <c r="F300" s="168">
        <f t="shared" si="239"/>
        <v>0</v>
      </c>
      <c r="G300" s="168">
        <f t="shared" si="239"/>
        <v>0</v>
      </c>
      <c r="H300" s="168">
        <f t="shared" si="239"/>
        <v>0</v>
      </c>
      <c r="I300" s="146">
        <f>I296/I297</f>
        <v>0.32135093097081108</v>
      </c>
      <c r="J300" s="169">
        <f>J299/J297</f>
        <v>0</v>
      </c>
      <c r="K300" s="169">
        <f t="shared" ref="K300:P300" si="240">K299/K297</f>
        <v>0</v>
      </c>
      <c r="L300" s="169">
        <f t="shared" si="240"/>
        <v>0</v>
      </c>
      <c r="M300" s="169">
        <f t="shared" si="240"/>
        <v>0</v>
      </c>
      <c r="N300" s="169">
        <f t="shared" si="240"/>
        <v>0</v>
      </c>
      <c r="O300" s="169">
        <f t="shared" si="240"/>
        <v>0</v>
      </c>
      <c r="P300" s="169">
        <f t="shared" si="240"/>
        <v>0</v>
      </c>
      <c r="Q300" s="146"/>
    </row>
    <row r="301" spans="1:17" x14ac:dyDescent="0.35">
      <c r="A301" s="19" t="s">
        <v>164</v>
      </c>
      <c r="B301" s="61">
        <v>0</v>
      </c>
      <c r="C301" s="61">
        <v>0</v>
      </c>
      <c r="D301" s="61">
        <v>0</v>
      </c>
      <c r="E301" s="61">
        <v>0</v>
      </c>
      <c r="F301" s="61">
        <v>0</v>
      </c>
      <c r="G301" s="61">
        <v>0</v>
      </c>
      <c r="H301" s="19">
        <v>0</v>
      </c>
      <c r="I301" s="150">
        <f>SUM(B301:H301)</f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0</v>
      </c>
      <c r="P301" s="19">
        <v>0</v>
      </c>
      <c r="Q301" s="151"/>
    </row>
    <row r="302" spans="1:17" x14ac:dyDescent="0.35">
      <c r="A302" s="19" t="s">
        <v>165</v>
      </c>
      <c r="B302" s="61">
        <v>235.24</v>
      </c>
      <c r="C302" s="166">
        <v>0</v>
      </c>
      <c r="D302" s="166">
        <v>0</v>
      </c>
      <c r="E302" s="166">
        <v>0</v>
      </c>
      <c r="F302" s="166">
        <v>0</v>
      </c>
      <c r="G302" s="166">
        <v>0</v>
      </c>
      <c r="H302" s="166">
        <v>0</v>
      </c>
      <c r="I302" s="150">
        <f>SUM(B302:H302)</f>
        <v>235.24</v>
      </c>
      <c r="J302" s="19">
        <v>0</v>
      </c>
      <c r="K302" s="19">
        <v>115.26</v>
      </c>
      <c r="L302" s="19">
        <v>22.86</v>
      </c>
      <c r="M302" s="19">
        <v>157.78</v>
      </c>
      <c r="N302" s="19">
        <v>227.18</v>
      </c>
      <c r="O302" s="19">
        <v>194.66</v>
      </c>
      <c r="P302" s="19">
        <v>216.62</v>
      </c>
      <c r="Q302" s="151">
        <f>SUM(J302:P302)</f>
        <v>934.3599999999999</v>
      </c>
    </row>
    <row r="303" spans="1:17" x14ac:dyDescent="0.35">
      <c r="A303" s="19" t="s">
        <v>152</v>
      </c>
      <c r="B303" s="19">
        <f>B301+B302</f>
        <v>235.24</v>
      </c>
      <c r="C303" s="19">
        <f t="shared" ref="C303:H303" si="241">C301+C302</f>
        <v>0</v>
      </c>
      <c r="D303" s="19">
        <f t="shared" si="241"/>
        <v>0</v>
      </c>
      <c r="E303" s="19">
        <f t="shared" si="241"/>
        <v>0</v>
      </c>
      <c r="F303" s="19">
        <f t="shared" si="241"/>
        <v>0</v>
      </c>
      <c r="G303" s="19">
        <f t="shared" si="241"/>
        <v>0</v>
      </c>
      <c r="H303" s="19">
        <f t="shared" si="241"/>
        <v>0</v>
      </c>
      <c r="I303" s="150">
        <f>I302+I301</f>
        <v>235.24</v>
      </c>
      <c r="J303" s="19">
        <f>J302+J301</f>
        <v>0</v>
      </c>
      <c r="K303" s="19">
        <f>K302+K301</f>
        <v>115.26</v>
      </c>
      <c r="L303" s="19">
        <f>L302+L301</f>
        <v>22.86</v>
      </c>
      <c r="M303" s="19">
        <f>M302+M301</f>
        <v>157.78</v>
      </c>
      <c r="N303" s="19">
        <f>N301+N302</f>
        <v>227.18</v>
      </c>
      <c r="O303" s="19">
        <f>O301+O302</f>
        <v>194.66</v>
      </c>
      <c r="P303" s="19">
        <f>P301+P302</f>
        <v>216.62</v>
      </c>
      <c r="Q303" s="151">
        <f>SUM(J303:P303)</f>
        <v>934.3599999999999</v>
      </c>
    </row>
    <row r="304" spans="1:17" x14ac:dyDescent="0.35">
      <c r="A304" s="19" t="s">
        <v>154</v>
      </c>
      <c r="B304" s="106">
        <f>B302/B303*100</f>
        <v>100</v>
      </c>
      <c r="C304" s="106" t="e">
        <f t="shared" ref="C304:H304" si="242">C302/C303*100</f>
        <v>#DIV/0!</v>
      </c>
      <c r="D304" s="106" t="e">
        <f t="shared" si="242"/>
        <v>#DIV/0!</v>
      </c>
      <c r="E304" s="106" t="e">
        <f t="shared" si="242"/>
        <v>#DIV/0!</v>
      </c>
      <c r="F304" s="106" t="e">
        <f t="shared" si="242"/>
        <v>#DIV/0!</v>
      </c>
      <c r="G304" s="106" t="e">
        <f t="shared" si="242"/>
        <v>#DIV/0!</v>
      </c>
      <c r="H304" s="106" t="e">
        <f t="shared" si="242"/>
        <v>#DIV/0!</v>
      </c>
      <c r="I304" s="35">
        <f>I302/I303*100</f>
        <v>100</v>
      </c>
      <c r="J304" s="106" t="e">
        <f>J302/J303*100</f>
        <v>#DIV/0!</v>
      </c>
      <c r="K304" s="106">
        <f t="shared" ref="K304:P304" si="243">K302/K303*100</f>
        <v>100</v>
      </c>
      <c r="L304" s="106">
        <f t="shared" si="243"/>
        <v>100</v>
      </c>
      <c r="M304" s="106">
        <f t="shared" si="243"/>
        <v>100</v>
      </c>
      <c r="N304" s="106">
        <f t="shared" si="243"/>
        <v>100</v>
      </c>
      <c r="O304" s="106">
        <f t="shared" si="243"/>
        <v>100</v>
      </c>
      <c r="P304" s="106">
        <f t="shared" si="243"/>
        <v>100</v>
      </c>
      <c r="Q304" s="146"/>
    </row>
    <row r="305" spans="1:17" x14ac:dyDescent="0.35">
      <c r="A305" s="19" t="s">
        <v>153</v>
      </c>
      <c r="B305" s="61">
        <v>442</v>
      </c>
      <c r="C305" s="61">
        <v>0</v>
      </c>
      <c r="D305" s="61">
        <v>0</v>
      </c>
      <c r="E305" s="61">
        <v>0</v>
      </c>
      <c r="F305" s="61">
        <v>0</v>
      </c>
      <c r="G305" s="61">
        <v>0</v>
      </c>
      <c r="H305" s="19">
        <v>0</v>
      </c>
      <c r="I305" s="35"/>
      <c r="J305" s="19">
        <v>352</v>
      </c>
      <c r="K305" s="19">
        <v>201</v>
      </c>
      <c r="L305" s="19">
        <v>128</v>
      </c>
      <c r="M305" s="19">
        <v>448</v>
      </c>
      <c r="N305" s="19">
        <v>537</v>
      </c>
      <c r="O305" s="19">
        <v>491</v>
      </c>
      <c r="P305" s="19">
        <v>483</v>
      </c>
      <c r="Q305" s="146"/>
    </row>
    <row r="306" spans="1:17" x14ac:dyDescent="0.35">
      <c r="A306" s="43" t="s">
        <v>155</v>
      </c>
      <c r="B306" s="169">
        <f t="shared" ref="B306:G306" si="244">B305/B303</f>
        <v>1.8789321543955109</v>
      </c>
      <c r="C306" s="169" t="e">
        <f t="shared" si="244"/>
        <v>#DIV/0!</v>
      </c>
      <c r="D306" s="169" t="e">
        <f t="shared" si="244"/>
        <v>#DIV/0!</v>
      </c>
      <c r="E306" s="169" t="e">
        <f t="shared" si="244"/>
        <v>#DIV/0!</v>
      </c>
      <c r="F306" s="169" t="e">
        <f t="shared" si="244"/>
        <v>#DIV/0!</v>
      </c>
      <c r="G306" s="169" t="e">
        <f t="shared" si="244"/>
        <v>#DIV/0!</v>
      </c>
      <c r="H306" s="169"/>
      <c r="I306" s="35"/>
      <c r="J306" s="169" t="e">
        <f t="shared" ref="J306:P306" si="245">J305/J303</f>
        <v>#DIV/0!</v>
      </c>
      <c r="K306" s="169">
        <f t="shared" si="245"/>
        <v>1.7438833940655907</v>
      </c>
      <c r="L306" s="169">
        <f t="shared" si="245"/>
        <v>5.5993000874890644</v>
      </c>
      <c r="M306" s="169">
        <f t="shared" si="245"/>
        <v>2.839396628216504</v>
      </c>
      <c r="N306" s="169">
        <f t="shared" si="245"/>
        <v>2.3637644158816795</v>
      </c>
      <c r="O306" s="169">
        <f t="shared" si="245"/>
        <v>2.5223466557073873</v>
      </c>
      <c r="P306" s="169">
        <f t="shared" si="245"/>
        <v>2.2297110146800847</v>
      </c>
      <c r="Q306" s="146"/>
    </row>
    <row r="307" spans="1:17" x14ac:dyDescent="0.35">
      <c r="A307" s="19" t="s">
        <v>156</v>
      </c>
      <c r="B307" s="88">
        <v>0</v>
      </c>
      <c r="C307" s="88">
        <v>0</v>
      </c>
      <c r="D307" s="88">
        <v>0</v>
      </c>
      <c r="E307" s="88">
        <v>0</v>
      </c>
      <c r="F307" s="88">
        <v>0</v>
      </c>
      <c r="G307" s="79">
        <v>0</v>
      </c>
      <c r="H307" s="79">
        <v>0</v>
      </c>
      <c r="I307" s="35"/>
      <c r="J307" s="79">
        <v>0</v>
      </c>
      <c r="K307" s="79">
        <v>0</v>
      </c>
      <c r="L307" s="79">
        <v>0</v>
      </c>
      <c r="M307" s="79">
        <v>0</v>
      </c>
      <c r="N307" s="79">
        <v>0</v>
      </c>
      <c r="O307" s="79">
        <v>0</v>
      </c>
      <c r="P307" s="79">
        <v>0</v>
      </c>
      <c r="Q307" s="146">
        <f>SUM(J307:P307)</f>
        <v>0</v>
      </c>
    </row>
    <row r="308" spans="1:17" x14ac:dyDescent="0.35">
      <c r="A308" s="19" t="s">
        <v>157</v>
      </c>
      <c r="B308" s="88">
        <v>0</v>
      </c>
      <c r="C308" s="88">
        <v>0</v>
      </c>
      <c r="D308" s="88">
        <v>0</v>
      </c>
      <c r="E308" s="88">
        <v>0</v>
      </c>
      <c r="F308" s="88">
        <v>0</v>
      </c>
      <c r="G308" s="79">
        <v>0</v>
      </c>
      <c r="H308" s="79">
        <v>0</v>
      </c>
      <c r="I308" s="35">
        <f>SUM(B308:H308)</f>
        <v>0</v>
      </c>
      <c r="J308" s="79">
        <v>0</v>
      </c>
      <c r="K308" s="79">
        <v>0</v>
      </c>
      <c r="L308" s="79">
        <v>0</v>
      </c>
      <c r="M308" s="79">
        <v>0</v>
      </c>
      <c r="N308" s="79">
        <v>0</v>
      </c>
      <c r="O308" s="79">
        <v>0</v>
      </c>
      <c r="P308" s="79">
        <v>0</v>
      </c>
      <c r="Q308" s="146">
        <f>SUM(J308:P308)</f>
        <v>0</v>
      </c>
    </row>
    <row r="309" spans="1:17" x14ac:dyDescent="0.35">
      <c r="A309" s="19" t="s">
        <v>152</v>
      </c>
      <c r="B309" s="19">
        <f>B308+B307</f>
        <v>0</v>
      </c>
      <c r="C309" s="19">
        <f>C308+C307</f>
        <v>0</v>
      </c>
      <c r="D309" s="19">
        <f>D308+D307</f>
        <v>0</v>
      </c>
      <c r="E309" s="19">
        <f>E308+E307</f>
        <v>0</v>
      </c>
      <c r="F309" s="19">
        <v>0</v>
      </c>
      <c r="G309" s="19">
        <f>G308+G307</f>
        <v>0</v>
      </c>
      <c r="H309" s="19">
        <f>H308+H307</f>
        <v>0</v>
      </c>
      <c r="I309" s="35">
        <f>SUM(B309:H309)</f>
        <v>0</v>
      </c>
      <c r="J309" s="19">
        <f>J308+J307</f>
        <v>0</v>
      </c>
      <c r="K309" s="19">
        <f t="shared" ref="K309:P309" si="246">K308+K307</f>
        <v>0</v>
      </c>
      <c r="L309" s="19">
        <f t="shared" si="246"/>
        <v>0</v>
      </c>
      <c r="M309" s="19">
        <f t="shared" si="246"/>
        <v>0</v>
      </c>
      <c r="N309" s="19">
        <f t="shared" si="246"/>
        <v>0</v>
      </c>
      <c r="O309" s="19">
        <f t="shared" si="246"/>
        <v>0</v>
      </c>
      <c r="P309" s="19">
        <f t="shared" si="246"/>
        <v>0</v>
      </c>
      <c r="Q309" s="146">
        <f>SUM(J309:P309)</f>
        <v>0</v>
      </c>
    </row>
    <row r="310" spans="1:17" x14ac:dyDescent="0.35">
      <c r="A310" s="19" t="s">
        <v>154</v>
      </c>
      <c r="B310" s="106" t="e">
        <f t="shared" ref="B310:I310" si="247">B308/B309*100</f>
        <v>#DIV/0!</v>
      </c>
      <c r="C310" s="106" t="e">
        <f t="shared" si="247"/>
        <v>#DIV/0!</v>
      </c>
      <c r="D310" s="106" t="e">
        <f t="shared" si="247"/>
        <v>#DIV/0!</v>
      </c>
      <c r="E310" s="106" t="e">
        <f t="shared" si="247"/>
        <v>#DIV/0!</v>
      </c>
      <c r="F310" s="106" t="e">
        <f t="shared" si="247"/>
        <v>#DIV/0!</v>
      </c>
      <c r="G310" s="106" t="e">
        <f t="shared" si="247"/>
        <v>#DIV/0!</v>
      </c>
      <c r="H310" s="106" t="e">
        <f t="shared" si="247"/>
        <v>#DIV/0!</v>
      </c>
      <c r="I310" s="106" t="e">
        <f t="shared" si="247"/>
        <v>#DIV/0!</v>
      </c>
      <c r="J310" s="106" t="e">
        <f t="shared" ref="J310:O310" si="248">J308/K309*100</f>
        <v>#DIV/0!</v>
      </c>
      <c r="K310" s="106" t="e">
        <f t="shared" si="248"/>
        <v>#DIV/0!</v>
      </c>
      <c r="L310" s="106" t="e">
        <f t="shared" si="248"/>
        <v>#DIV/0!</v>
      </c>
      <c r="M310" s="106" t="e">
        <f t="shared" si="248"/>
        <v>#DIV/0!</v>
      </c>
      <c r="N310" s="106" t="e">
        <f t="shared" si="248"/>
        <v>#DIV/0!</v>
      </c>
      <c r="O310" s="106" t="e">
        <f t="shared" si="248"/>
        <v>#DIV/0!</v>
      </c>
      <c r="P310" s="169" t="e">
        <f>P309/P307</f>
        <v>#DIV/0!</v>
      </c>
      <c r="Q310" s="106" t="e">
        <f>Q308/Q309*100</f>
        <v>#DIV/0!</v>
      </c>
    </row>
    <row r="311" spans="1:17" x14ac:dyDescent="0.35">
      <c r="A311" s="19" t="s">
        <v>153</v>
      </c>
      <c r="B311" s="19">
        <v>0</v>
      </c>
      <c r="C311" s="19">
        <v>0</v>
      </c>
      <c r="D311" s="19">
        <v>0</v>
      </c>
      <c r="E311" s="19">
        <v>0</v>
      </c>
      <c r="F311" s="19">
        <v>0</v>
      </c>
      <c r="G311" s="19">
        <v>0</v>
      </c>
      <c r="H311" s="36">
        <v>0</v>
      </c>
      <c r="I311" s="35"/>
      <c r="J311" s="19">
        <v>0</v>
      </c>
      <c r="K311" s="19">
        <v>0</v>
      </c>
      <c r="L311" s="19">
        <v>0</v>
      </c>
      <c r="M311" s="19">
        <v>0</v>
      </c>
      <c r="N311" s="19">
        <v>0</v>
      </c>
      <c r="O311" s="19">
        <v>0</v>
      </c>
      <c r="P311" s="36">
        <v>0</v>
      </c>
      <c r="Q311" s="146"/>
    </row>
    <row r="312" spans="1:17" x14ac:dyDescent="0.35">
      <c r="A312" s="43" t="s">
        <v>155</v>
      </c>
      <c r="B312" s="169" t="e">
        <f t="shared" ref="B312:H312" si="249">B311/B309</f>
        <v>#DIV/0!</v>
      </c>
      <c r="C312" s="169" t="e">
        <f t="shared" si="249"/>
        <v>#DIV/0!</v>
      </c>
      <c r="D312" s="169" t="e">
        <f t="shared" si="249"/>
        <v>#DIV/0!</v>
      </c>
      <c r="E312" s="169" t="e">
        <f t="shared" si="249"/>
        <v>#DIV/0!</v>
      </c>
      <c r="F312" s="169" t="e">
        <f t="shared" si="249"/>
        <v>#DIV/0!</v>
      </c>
      <c r="G312" s="169" t="e">
        <f t="shared" si="249"/>
        <v>#DIV/0!</v>
      </c>
      <c r="H312" s="169" t="e">
        <f t="shared" si="249"/>
        <v>#DIV/0!</v>
      </c>
      <c r="I312" s="35"/>
      <c r="J312" s="169" t="e">
        <f t="shared" ref="J312:P312" si="250">J311/J309</f>
        <v>#DIV/0!</v>
      </c>
      <c r="K312" s="169" t="e">
        <f t="shared" si="250"/>
        <v>#DIV/0!</v>
      </c>
      <c r="L312" s="169" t="e">
        <f t="shared" si="250"/>
        <v>#DIV/0!</v>
      </c>
      <c r="M312" s="169" t="e">
        <f t="shared" si="250"/>
        <v>#DIV/0!</v>
      </c>
      <c r="N312" s="169" t="e">
        <f t="shared" si="250"/>
        <v>#DIV/0!</v>
      </c>
      <c r="O312" s="169" t="e">
        <f t="shared" si="250"/>
        <v>#DIV/0!</v>
      </c>
      <c r="P312" s="169" t="e">
        <f t="shared" si="250"/>
        <v>#DIV/0!</v>
      </c>
      <c r="Q312" s="146"/>
    </row>
    <row r="313" spans="1:17" x14ac:dyDescent="0.35">
      <c r="A313" s="19" t="s">
        <v>158</v>
      </c>
      <c r="B313" s="170">
        <v>376</v>
      </c>
      <c r="C313" s="61">
        <v>236</v>
      </c>
      <c r="D313" s="61">
        <v>306</v>
      </c>
      <c r="E313" s="61">
        <v>245</v>
      </c>
      <c r="F313" s="61">
        <v>310</v>
      </c>
      <c r="G313" s="61">
        <v>202</v>
      </c>
      <c r="H313" s="88">
        <v>286</v>
      </c>
      <c r="I313" s="35"/>
      <c r="J313" s="88">
        <v>3420.4</v>
      </c>
      <c r="K313" s="88">
        <v>349</v>
      </c>
      <c r="L313" s="88">
        <v>166</v>
      </c>
      <c r="M313" s="88">
        <v>361</v>
      </c>
      <c r="N313" s="88">
        <v>462</v>
      </c>
      <c r="O313" s="88">
        <v>453</v>
      </c>
      <c r="P313" s="88">
        <v>367</v>
      </c>
      <c r="Q313" s="146">
        <f>SUM(J313:P313)</f>
        <v>5578.4</v>
      </c>
    </row>
    <row r="314" spans="1:17" x14ac:dyDescent="0.35">
      <c r="A314" s="19" t="s">
        <v>159</v>
      </c>
      <c r="B314" s="61">
        <v>0</v>
      </c>
      <c r="C314" s="166">
        <v>0.01</v>
      </c>
      <c r="D314" s="166">
        <v>0.04</v>
      </c>
      <c r="E314" s="166">
        <v>0.01</v>
      </c>
      <c r="F314" s="166">
        <v>7.0000000000000007E-2</v>
      </c>
      <c r="G314" s="166">
        <v>0.05</v>
      </c>
      <c r="H314" s="88">
        <v>0.5</v>
      </c>
      <c r="I314" s="35">
        <f>SUM(B314:H314)</f>
        <v>0.67999999999999994</v>
      </c>
      <c r="J314" s="88">
        <v>0.4</v>
      </c>
      <c r="K314" s="88">
        <v>0.5</v>
      </c>
      <c r="L314" s="88">
        <v>0.2</v>
      </c>
      <c r="M314" s="88">
        <v>0.04</v>
      </c>
      <c r="N314" s="88">
        <v>0.05</v>
      </c>
      <c r="O314" s="88">
        <v>0.04</v>
      </c>
      <c r="P314" s="88">
        <v>0.01</v>
      </c>
      <c r="Q314" s="146">
        <f>SUM(J314:P314)</f>
        <v>1.2400000000000002</v>
      </c>
    </row>
    <row r="315" spans="1:17" x14ac:dyDescent="0.35">
      <c r="A315" s="19" t="s">
        <v>152</v>
      </c>
      <c r="B315" s="19">
        <f>-B314+B313</f>
        <v>376</v>
      </c>
      <c r="C315" s="19">
        <f>-C314+C313</f>
        <v>235.99</v>
      </c>
      <c r="D315" s="19">
        <f>-D314+D313</f>
        <v>305.95999999999998</v>
      </c>
      <c r="E315" s="19">
        <f>-E314+E313</f>
        <v>244.99</v>
      </c>
      <c r="F315" s="19">
        <v>150</v>
      </c>
      <c r="G315" s="19">
        <f>-G314+G313</f>
        <v>201.95</v>
      </c>
      <c r="H315" s="19">
        <f>-H314+H313</f>
        <v>285.5</v>
      </c>
      <c r="I315" s="35">
        <f>SUM(B315:H315)</f>
        <v>1800.39</v>
      </c>
      <c r="J315" s="19">
        <f>J314+J313</f>
        <v>3420.8</v>
      </c>
      <c r="K315" s="19">
        <f t="shared" ref="K315:P315" si="251">K314+K313</f>
        <v>349.5</v>
      </c>
      <c r="L315" s="19">
        <f t="shared" si="251"/>
        <v>166.2</v>
      </c>
      <c r="M315" s="19">
        <f t="shared" si="251"/>
        <v>361.04</v>
      </c>
      <c r="N315" s="19">
        <f t="shared" si="251"/>
        <v>462.05</v>
      </c>
      <c r="O315" s="19">
        <f t="shared" si="251"/>
        <v>453.04</v>
      </c>
      <c r="P315" s="19">
        <f t="shared" si="251"/>
        <v>367.01</v>
      </c>
      <c r="Q315" s="146">
        <f>SUM(J315:P315)</f>
        <v>5579.64</v>
      </c>
    </row>
    <row r="316" spans="1:17" x14ac:dyDescent="0.35">
      <c r="A316" s="19" t="s">
        <v>154</v>
      </c>
      <c r="B316" s="152">
        <f t="shared" ref="B316:I316" si="252">B314/B315</f>
        <v>0</v>
      </c>
      <c r="C316" s="152">
        <f t="shared" si="252"/>
        <v>4.237467689308869E-5</v>
      </c>
      <c r="D316" s="152">
        <f t="shared" si="252"/>
        <v>1.3073604392731077E-4</v>
      </c>
      <c r="E316" s="152">
        <f t="shared" si="252"/>
        <v>4.0817992571125354E-5</v>
      </c>
      <c r="F316" s="152">
        <f t="shared" si="252"/>
        <v>4.6666666666666672E-4</v>
      </c>
      <c r="G316" s="152">
        <f t="shared" si="252"/>
        <v>2.4758603614756129E-4</v>
      </c>
      <c r="H316" s="152">
        <f t="shared" si="252"/>
        <v>1.7513134851138354E-3</v>
      </c>
      <c r="I316" s="152">
        <f t="shared" si="252"/>
        <v>3.7769594365665211E-4</v>
      </c>
      <c r="J316" s="106">
        <f t="shared" ref="J316:O316" si="253">J314/K315*100</f>
        <v>0.11444921316165953</v>
      </c>
      <c r="K316" s="106">
        <f t="shared" si="253"/>
        <v>0.30084235860409148</v>
      </c>
      <c r="L316" s="106">
        <f t="shared" si="253"/>
        <v>5.5395524041657429E-2</v>
      </c>
      <c r="M316" s="106">
        <f t="shared" si="253"/>
        <v>8.6570717454820898E-3</v>
      </c>
      <c r="N316" s="106">
        <f t="shared" si="253"/>
        <v>1.103655306374713E-2</v>
      </c>
      <c r="O316" s="106">
        <f t="shared" si="253"/>
        <v>1.0898885588948531E-2</v>
      </c>
      <c r="P316" s="169">
        <f>P315/P313</f>
        <v>1.0000272479564032</v>
      </c>
      <c r="Q316" s="153">
        <f>Q314/Q315*100</f>
        <v>2.2223656006480706E-2</v>
      </c>
    </row>
    <row r="317" spans="1:17" x14ac:dyDescent="0.35">
      <c r="A317" s="19" t="s">
        <v>153</v>
      </c>
      <c r="B317" s="61">
        <v>740</v>
      </c>
      <c r="C317" s="61">
        <v>460</v>
      </c>
      <c r="D317" s="61">
        <v>570</v>
      </c>
      <c r="E317" s="61">
        <v>500</v>
      </c>
      <c r="F317" s="61">
        <v>610</v>
      </c>
      <c r="G317" s="61">
        <v>400</v>
      </c>
      <c r="H317" s="36">
        <v>570</v>
      </c>
      <c r="I317" s="35"/>
      <c r="J317" s="19">
        <v>680</v>
      </c>
      <c r="K317" s="19">
        <v>700</v>
      </c>
      <c r="L317" s="19">
        <v>320</v>
      </c>
      <c r="M317" s="19">
        <v>720</v>
      </c>
      <c r="N317" s="19">
        <v>930</v>
      </c>
      <c r="O317" s="19">
        <v>1010</v>
      </c>
      <c r="P317" s="36">
        <v>730</v>
      </c>
      <c r="Q317" s="146"/>
    </row>
    <row r="318" spans="1:17" x14ac:dyDescent="0.35">
      <c r="A318" s="43" t="s">
        <v>155</v>
      </c>
      <c r="B318" s="169">
        <f t="shared" ref="B318:H318" si="254">B317/B315</f>
        <v>1.9680851063829787</v>
      </c>
      <c r="C318" s="169">
        <f t="shared" si="254"/>
        <v>1.9492351370820797</v>
      </c>
      <c r="D318" s="169">
        <f t="shared" si="254"/>
        <v>1.8629886259641784</v>
      </c>
      <c r="E318" s="169">
        <f t="shared" si="254"/>
        <v>2.0408996285562675</v>
      </c>
      <c r="F318" s="169">
        <f t="shared" si="254"/>
        <v>4.0666666666666664</v>
      </c>
      <c r="G318" s="169">
        <f t="shared" si="254"/>
        <v>1.9806882891804902</v>
      </c>
      <c r="H318" s="169">
        <f t="shared" si="254"/>
        <v>1.9964973730297724</v>
      </c>
      <c r="I318" s="35"/>
      <c r="J318" s="169">
        <f t="shared" ref="J318:P318" si="255">J317/J315</f>
        <v>0.19878391019644526</v>
      </c>
      <c r="K318" s="169">
        <f t="shared" si="255"/>
        <v>2.0028612303290414</v>
      </c>
      <c r="L318" s="169">
        <f t="shared" si="255"/>
        <v>1.9253910950661854</v>
      </c>
      <c r="M318" s="169">
        <f t="shared" si="255"/>
        <v>1.9942388654996674</v>
      </c>
      <c r="N318" s="169">
        <f t="shared" si="255"/>
        <v>2.012769180824586</v>
      </c>
      <c r="O318" s="169">
        <f t="shared" si="255"/>
        <v>2.2293837188769201</v>
      </c>
      <c r="P318" s="169">
        <f t="shared" si="255"/>
        <v>1.9890466199831067</v>
      </c>
      <c r="Q318" s="146"/>
    </row>
    <row r="319" spans="1:17" x14ac:dyDescent="0.35">
      <c r="A319" s="19" t="s">
        <v>160</v>
      </c>
      <c r="B319" s="61">
        <v>2</v>
      </c>
      <c r="C319" s="61"/>
      <c r="D319" s="61"/>
      <c r="E319" s="61"/>
      <c r="F319" s="61">
        <v>402</v>
      </c>
      <c r="G319" s="61">
        <v>346</v>
      </c>
      <c r="H319" s="88">
        <v>451</v>
      </c>
      <c r="I319" s="35">
        <f>SUM(B319:H319)</f>
        <v>1201</v>
      </c>
      <c r="J319" s="88">
        <v>393</v>
      </c>
      <c r="K319" s="88">
        <v>185</v>
      </c>
      <c r="L319" s="88">
        <v>321</v>
      </c>
      <c r="M319" s="88">
        <v>420</v>
      </c>
      <c r="N319" s="88">
        <v>146</v>
      </c>
      <c r="O319" s="88">
        <v>358</v>
      </c>
      <c r="P319" s="88">
        <v>361</v>
      </c>
      <c r="Q319" s="146">
        <f>SUM(J319:P319)</f>
        <v>2184</v>
      </c>
    </row>
    <row r="320" spans="1:17" x14ac:dyDescent="0.35">
      <c r="A320" s="19" t="s">
        <v>161</v>
      </c>
      <c r="B320" s="61"/>
      <c r="C320" s="166"/>
      <c r="D320" s="166"/>
      <c r="E320" s="166"/>
      <c r="F320" s="166">
        <v>101.79</v>
      </c>
      <c r="G320" s="166">
        <v>69.58</v>
      </c>
      <c r="H320" s="88">
        <v>110.63</v>
      </c>
      <c r="I320" s="35">
        <f>SUM(B320:H320)</f>
        <v>282</v>
      </c>
      <c r="J320" s="88">
        <v>111.46</v>
      </c>
      <c r="K320" s="88">
        <v>159.65</v>
      </c>
      <c r="L320" s="88">
        <v>105.99</v>
      </c>
      <c r="M320" s="88">
        <v>87.82</v>
      </c>
      <c r="N320" s="88">
        <v>137.06</v>
      </c>
      <c r="O320" s="88">
        <v>135.61000000000001</v>
      </c>
      <c r="P320" s="88">
        <v>147.38</v>
      </c>
      <c r="Q320" s="146">
        <f>SUM(J320:P320)</f>
        <v>884.97</v>
      </c>
    </row>
    <row r="321" spans="1:17" x14ac:dyDescent="0.35">
      <c r="A321" s="19" t="s">
        <v>152</v>
      </c>
      <c r="B321" s="19">
        <f>B320+B319</f>
        <v>2</v>
      </c>
      <c r="C321" s="19">
        <f t="shared" ref="C321:H321" si="256">C320+C319</f>
        <v>0</v>
      </c>
      <c r="D321" s="19">
        <f t="shared" si="256"/>
        <v>0</v>
      </c>
      <c r="E321" s="19">
        <f t="shared" si="256"/>
        <v>0</v>
      </c>
      <c r="F321" s="19">
        <f t="shared" si="256"/>
        <v>503.79</v>
      </c>
      <c r="G321" s="19">
        <f t="shared" si="256"/>
        <v>415.58</v>
      </c>
      <c r="H321" s="19">
        <f t="shared" si="256"/>
        <v>561.63</v>
      </c>
      <c r="I321" s="35">
        <f>SUM(B321:H321)</f>
        <v>1483</v>
      </c>
      <c r="J321" s="19">
        <f t="shared" ref="J321:P321" si="257">J320+J319</f>
        <v>504.46</v>
      </c>
      <c r="K321" s="19">
        <f t="shared" si="257"/>
        <v>344.65</v>
      </c>
      <c r="L321" s="19">
        <f t="shared" si="257"/>
        <v>426.99</v>
      </c>
      <c r="M321" s="19">
        <f t="shared" si="257"/>
        <v>507.82</v>
      </c>
      <c r="N321" s="19">
        <f t="shared" si="257"/>
        <v>283.06</v>
      </c>
      <c r="O321" s="19">
        <f t="shared" si="257"/>
        <v>493.61</v>
      </c>
      <c r="P321" s="19">
        <f t="shared" si="257"/>
        <v>508.38</v>
      </c>
      <c r="Q321" s="146">
        <f>SUM(J321:P321)</f>
        <v>3068.9700000000003</v>
      </c>
    </row>
    <row r="322" spans="1:17" x14ac:dyDescent="0.35">
      <c r="A322" s="19" t="s">
        <v>154</v>
      </c>
      <c r="B322" s="169">
        <f t="shared" ref="B322:H322" si="258">B321/B319</f>
        <v>1</v>
      </c>
      <c r="C322" s="169" t="e">
        <f t="shared" si="258"/>
        <v>#DIV/0!</v>
      </c>
      <c r="D322" s="169" t="e">
        <f t="shared" si="258"/>
        <v>#DIV/0!</v>
      </c>
      <c r="E322" s="169" t="e">
        <f t="shared" si="258"/>
        <v>#DIV/0!</v>
      </c>
      <c r="F322" s="169">
        <f t="shared" si="258"/>
        <v>1.2532089552238805</v>
      </c>
      <c r="G322" s="169">
        <f t="shared" si="258"/>
        <v>1.2010982658959537</v>
      </c>
      <c r="H322" s="169">
        <f t="shared" si="258"/>
        <v>1.24529933481153</v>
      </c>
      <c r="I322" s="161">
        <f>I320/I321</f>
        <v>0.19015509103169251</v>
      </c>
      <c r="J322" s="106">
        <f t="shared" ref="J322:O322" si="259">J320/K321*100</f>
        <v>32.340055128391121</v>
      </c>
      <c r="K322" s="106">
        <f t="shared" si="259"/>
        <v>37.389634417667864</v>
      </c>
      <c r="L322" s="106">
        <f t="shared" si="259"/>
        <v>20.871568666062778</v>
      </c>
      <c r="M322" s="106">
        <f t="shared" si="259"/>
        <v>31.025224334063445</v>
      </c>
      <c r="N322" s="106">
        <f t="shared" si="259"/>
        <v>27.76686047689471</v>
      </c>
      <c r="O322" s="106">
        <f t="shared" si="259"/>
        <v>26.674928203312486</v>
      </c>
      <c r="P322" s="169">
        <f>P321/P319</f>
        <v>1.4082548476454293</v>
      </c>
      <c r="Q322" s="153">
        <f>Q320/Q321*100</f>
        <v>28.83605900350932</v>
      </c>
    </row>
    <row r="323" spans="1:17" x14ac:dyDescent="0.35">
      <c r="A323" s="19" t="s">
        <v>153</v>
      </c>
      <c r="B323" s="88">
        <v>0</v>
      </c>
      <c r="C323" s="88">
        <v>0</v>
      </c>
      <c r="D323" s="88">
        <v>0</v>
      </c>
      <c r="E323" s="88">
        <v>0</v>
      </c>
      <c r="F323" s="88">
        <v>0</v>
      </c>
      <c r="G323" s="88">
        <v>0</v>
      </c>
      <c r="H323" s="88">
        <v>0</v>
      </c>
      <c r="I323" s="35"/>
      <c r="J323" s="88">
        <v>0</v>
      </c>
      <c r="K323" s="88">
        <v>0</v>
      </c>
      <c r="L323" s="88">
        <v>0</v>
      </c>
      <c r="M323" s="88">
        <v>0</v>
      </c>
      <c r="N323" s="88">
        <v>0</v>
      </c>
      <c r="O323" s="88">
        <v>0</v>
      </c>
      <c r="P323" s="88">
        <v>0</v>
      </c>
      <c r="Q323" s="146"/>
    </row>
    <row r="324" spans="1:17" x14ac:dyDescent="0.35">
      <c r="A324" s="43" t="s">
        <v>155</v>
      </c>
      <c r="B324" s="169">
        <f t="shared" ref="B324:H324" si="260">B323/B321</f>
        <v>0</v>
      </c>
      <c r="C324" s="169" t="e">
        <f t="shared" si="260"/>
        <v>#DIV/0!</v>
      </c>
      <c r="D324" s="169" t="e">
        <f t="shared" si="260"/>
        <v>#DIV/0!</v>
      </c>
      <c r="E324" s="169" t="e">
        <f t="shared" si="260"/>
        <v>#DIV/0!</v>
      </c>
      <c r="F324" s="169">
        <f t="shared" si="260"/>
        <v>0</v>
      </c>
      <c r="G324" s="169">
        <f t="shared" si="260"/>
        <v>0</v>
      </c>
      <c r="H324" s="169">
        <f t="shared" si="260"/>
        <v>0</v>
      </c>
      <c r="I324" s="35"/>
      <c r="J324" s="169">
        <f t="shared" ref="J324:P324" si="261">J323/J321</f>
        <v>0</v>
      </c>
      <c r="K324" s="169">
        <f t="shared" si="261"/>
        <v>0</v>
      </c>
      <c r="L324" s="169">
        <f t="shared" si="261"/>
        <v>0</v>
      </c>
      <c r="M324" s="169">
        <f t="shared" si="261"/>
        <v>0</v>
      </c>
      <c r="N324" s="169">
        <f t="shared" si="261"/>
        <v>0</v>
      </c>
      <c r="O324" s="169">
        <f t="shared" si="261"/>
        <v>0</v>
      </c>
      <c r="P324" s="169">
        <f t="shared" si="261"/>
        <v>0</v>
      </c>
      <c r="Q324" s="146"/>
    </row>
    <row r="325" spans="1:17" x14ac:dyDescent="0.35">
      <c r="A325" s="19" t="s">
        <v>166</v>
      </c>
      <c r="B325" s="171">
        <v>98.6</v>
      </c>
      <c r="C325" s="61">
        <v>115.7</v>
      </c>
      <c r="D325" s="61">
        <v>72.7</v>
      </c>
      <c r="E325" s="61">
        <v>95.3</v>
      </c>
      <c r="F325" s="61">
        <v>117.3</v>
      </c>
      <c r="G325" s="19">
        <v>115.2</v>
      </c>
      <c r="H325" s="36">
        <v>105.2</v>
      </c>
      <c r="I325" s="35"/>
      <c r="J325" s="36">
        <v>74.599999999999994</v>
      </c>
      <c r="K325" s="36">
        <v>101.2</v>
      </c>
      <c r="L325" s="36">
        <v>112.3</v>
      </c>
      <c r="M325" s="103">
        <v>112.7</v>
      </c>
      <c r="N325" s="19">
        <v>99.7</v>
      </c>
      <c r="O325" s="19">
        <v>57.2</v>
      </c>
      <c r="P325" s="36">
        <v>41</v>
      </c>
      <c r="Q325" s="146">
        <f>SUM(J325:P325)</f>
        <v>598.70000000000005</v>
      </c>
    </row>
    <row r="326" spans="1:17" x14ac:dyDescent="0.35">
      <c r="A326" s="19" t="s">
        <v>167</v>
      </c>
      <c r="B326" s="61">
        <v>56.82</v>
      </c>
      <c r="C326" s="166">
        <v>37</v>
      </c>
      <c r="D326" s="166">
        <v>42.12</v>
      </c>
      <c r="E326" s="166">
        <v>46.43</v>
      </c>
      <c r="F326" s="166">
        <v>40.33</v>
      </c>
      <c r="G326" s="19">
        <v>41.12</v>
      </c>
      <c r="H326" s="36">
        <v>44.29</v>
      </c>
      <c r="I326" s="35">
        <f>SUM(B326:H326)</f>
        <v>308.11</v>
      </c>
      <c r="J326" s="36">
        <v>44.26</v>
      </c>
      <c r="K326" s="42">
        <v>43.41</v>
      </c>
      <c r="L326" s="42">
        <v>41.49</v>
      </c>
      <c r="M326" s="19">
        <v>38.46</v>
      </c>
      <c r="N326" s="19">
        <v>46.65</v>
      </c>
      <c r="O326" s="36">
        <v>65.790000000000006</v>
      </c>
      <c r="P326" s="33">
        <v>81.510000000000005</v>
      </c>
      <c r="Q326" s="146">
        <f>SUM(J326:P326)</f>
        <v>361.57</v>
      </c>
    </row>
    <row r="327" spans="1:17" x14ac:dyDescent="0.35">
      <c r="A327" s="19" t="s">
        <v>152</v>
      </c>
      <c r="B327" s="19">
        <f>B326+B325</f>
        <v>155.41999999999999</v>
      </c>
      <c r="C327" s="19">
        <f t="shared" ref="C327:H327" si="262">C326+C325</f>
        <v>152.69999999999999</v>
      </c>
      <c r="D327" s="19">
        <f t="shared" si="262"/>
        <v>114.82</v>
      </c>
      <c r="E327" s="19">
        <f t="shared" si="262"/>
        <v>141.72999999999999</v>
      </c>
      <c r="F327" s="19">
        <f t="shared" si="262"/>
        <v>157.63</v>
      </c>
      <c r="G327" s="19">
        <f t="shared" si="262"/>
        <v>156.32</v>
      </c>
      <c r="H327" s="19">
        <f t="shared" si="262"/>
        <v>149.49</v>
      </c>
      <c r="I327" s="35">
        <f>SUM(B327:H327)</f>
        <v>1028.1099999999999</v>
      </c>
      <c r="J327" s="19">
        <f>J326+J325</f>
        <v>118.85999999999999</v>
      </c>
      <c r="K327" s="19">
        <f t="shared" ref="K327:P327" si="263">K326+K325</f>
        <v>144.61000000000001</v>
      </c>
      <c r="L327" s="19">
        <f t="shared" si="263"/>
        <v>153.79</v>
      </c>
      <c r="M327" s="19">
        <f t="shared" si="263"/>
        <v>151.16</v>
      </c>
      <c r="N327" s="19">
        <f t="shared" si="263"/>
        <v>146.35</v>
      </c>
      <c r="O327" s="19">
        <f t="shared" si="263"/>
        <v>122.99000000000001</v>
      </c>
      <c r="P327" s="19">
        <f t="shared" si="263"/>
        <v>122.51</v>
      </c>
      <c r="Q327" s="146">
        <f>SUM(J327:P327)</f>
        <v>960.27</v>
      </c>
    </row>
    <row r="328" spans="1:17" x14ac:dyDescent="0.35">
      <c r="A328" s="19" t="s">
        <v>154</v>
      </c>
      <c r="B328" s="106">
        <f t="shared" ref="B328:H328" si="264">B326/B327*100</f>
        <v>36.559001415519241</v>
      </c>
      <c r="C328" s="106">
        <f t="shared" si="264"/>
        <v>24.230517354289457</v>
      </c>
      <c r="D328" s="106">
        <f t="shared" si="264"/>
        <v>36.683504615920569</v>
      </c>
      <c r="E328" s="106">
        <f t="shared" si="264"/>
        <v>32.759472235941587</v>
      </c>
      <c r="F328" s="106">
        <f t="shared" si="264"/>
        <v>25.585231237708555</v>
      </c>
      <c r="G328" s="106">
        <f t="shared" si="264"/>
        <v>26.305015353121803</v>
      </c>
      <c r="H328" s="106">
        <f t="shared" si="264"/>
        <v>29.627399826075319</v>
      </c>
      <c r="I328" s="162">
        <f>I326/I327</f>
        <v>0.29968583128264492</v>
      </c>
      <c r="J328" s="106">
        <f t="shared" ref="J328:P328" si="265">J326/K327*100</f>
        <v>30.606458751123704</v>
      </c>
      <c r="K328" s="106">
        <f t="shared" si="265"/>
        <v>28.226802783015799</v>
      </c>
      <c r="L328" s="106">
        <f t="shared" si="265"/>
        <v>27.447737496692248</v>
      </c>
      <c r="M328" s="106">
        <f t="shared" si="265"/>
        <v>26.279467031089855</v>
      </c>
      <c r="N328" s="106">
        <f t="shared" si="265"/>
        <v>37.929913001056988</v>
      </c>
      <c r="O328" s="106">
        <f t="shared" si="265"/>
        <v>53.701738633580931</v>
      </c>
      <c r="P328" s="106">
        <f t="shared" si="265"/>
        <v>8.4882376831516151</v>
      </c>
      <c r="Q328" s="106">
        <f>Q326/Q327*100</f>
        <v>37.652951773980234</v>
      </c>
    </row>
    <row r="329" spans="1:17" x14ac:dyDescent="0.35">
      <c r="A329" s="19" t="s">
        <v>153</v>
      </c>
      <c r="B329" s="61">
        <v>184</v>
      </c>
      <c r="C329" s="61">
        <v>190</v>
      </c>
      <c r="D329" s="61">
        <v>127</v>
      </c>
      <c r="E329" s="61">
        <v>159</v>
      </c>
      <c r="F329" s="61">
        <v>188</v>
      </c>
      <c r="G329" s="88">
        <v>190</v>
      </c>
      <c r="H329" s="88">
        <v>178</v>
      </c>
      <c r="I329" s="35"/>
      <c r="J329" s="88">
        <v>128</v>
      </c>
      <c r="K329" s="88">
        <v>170</v>
      </c>
      <c r="L329" s="88">
        <v>180</v>
      </c>
      <c r="M329" s="88">
        <v>175</v>
      </c>
      <c r="N329" s="88">
        <v>177</v>
      </c>
      <c r="O329" s="88">
        <v>136</v>
      </c>
      <c r="P329" s="88">
        <v>147</v>
      </c>
      <c r="Q329" s="146"/>
    </row>
    <row r="330" spans="1:17" x14ac:dyDescent="0.35">
      <c r="A330" s="43" t="s">
        <v>155</v>
      </c>
      <c r="B330" s="169">
        <f t="shared" ref="B330:H330" si="266">B329/B327</f>
        <v>1.1838888173980184</v>
      </c>
      <c r="C330" s="169">
        <f t="shared" si="266"/>
        <v>1.2442698100851344</v>
      </c>
      <c r="D330" s="169">
        <f t="shared" si="266"/>
        <v>1.1060790802995994</v>
      </c>
      <c r="E330" s="169">
        <f t="shared" si="266"/>
        <v>1.1218514076060115</v>
      </c>
      <c r="F330" s="169">
        <f t="shared" si="266"/>
        <v>1.1926663706147307</v>
      </c>
      <c r="G330" s="169">
        <f t="shared" si="266"/>
        <v>1.2154554759467759</v>
      </c>
      <c r="H330" s="169">
        <f t="shared" si="266"/>
        <v>1.1907150979998662</v>
      </c>
      <c r="I330" s="35"/>
      <c r="J330" s="169">
        <f>J329/J327</f>
        <v>1.0768971899713951</v>
      </c>
      <c r="K330" s="169">
        <f t="shared" ref="K330:P330" si="267">K329/K327</f>
        <v>1.1755756863287461</v>
      </c>
      <c r="L330" s="169">
        <f t="shared" si="267"/>
        <v>1.1704272059301646</v>
      </c>
      <c r="M330" s="169">
        <f t="shared" si="267"/>
        <v>1.1577136808679545</v>
      </c>
      <c r="N330" s="169">
        <f t="shared" si="267"/>
        <v>1.209429449948753</v>
      </c>
      <c r="O330" s="169">
        <f t="shared" si="267"/>
        <v>1.1057809578014473</v>
      </c>
      <c r="P330" s="169">
        <f t="shared" si="267"/>
        <v>1.1999020488123417</v>
      </c>
      <c r="Q330" s="146"/>
    </row>
    <row r="331" spans="1:17" x14ac:dyDescent="0.35">
      <c r="A331" s="19" t="s">
        <v>168</v>
      </c>
      <c r="B331" s="61">
        <v>16.899999999999999</v>
      </c>
      <c r="C331" s="61">
        <v>41.9</v>
      </c>
      <c r="D331" s="61">
        <v>64.7</v>
      </c>
      <c r="E331" s="61">
        <v>68</v>
      </c>
      <c r="F331" s="61">
        <v>44.6</v>
      </c>
      <c r="G331" s="19">
        <v>46.1</v>
      </c>
      <c r="H331" s="19">
        <v>52.6</v>
      </c>
      <c r="I331" s="150"/>
      <c r="J331" s="19">
        <v>46.6</v>
      </c>
      <c r="K331" s="19">
        <v>37.5</v>
      </c>
      <c r="L331" s="19">
        <v>56.3</v>
      </c>
      <c r="M331" s="19">
        <v>44.9</v>
      </c>
      <c r="N331" s="19">
        <v>39.1</v>
      </c>
      <c r="O331" s="19">
        <v>39.5</v>
      </c>
      <c r="P331" s="19">
        <v>26.5</v>
      </c>
      <c r="Q331" s="151">
        <f>SUM(J331:P331)</f>
        <v>290.39999999999998</v>
      </c>
    </row>
    <row r="332" spans="1:17" x14ac:dyDescent="0.35">
      <c r="A332" s="19" t="s">
        <v>169</v>
      </c>
      <c r="B332" s="61">
        <v>69.23</v>
      </c>
      <c r="C332" s="166">
        <v>44.99</v>
      </c>
      <c r="D332" s="166">
        <v>50.76</v>
      </c>
      <c r="E332" s="166">
        <v>44.09</v>
      </c>
      <c r="F332" s="166">
        <v>48.43</v>
      </c>
      <c r="G332" s="19">
        <v>55.04</v>
      </c>
      <c r="H332" s="19">
        <v>56.85</v>
      </c>
      <c r="I332" s="150">
        <f>SUM(B332:H332)</f>
        <v>369.39000000000004</v>
      </c>
      <c r="J332" s="19">
        <v>65.19</v>
      </c>
      <c r="K332" s="19">
        <v>75.180000000000007</v>
      </c>
      <c r="L332" s="19">
        <v>59.47</v>
      </c>
      <c r="M332" s="19">
        <v>45.44</v>
      </c>
      <c r="N332" s="19">
        <v>66.010000000000005</v>
      </c>
      <c r="O332" s="19">
        <v>63.74</v>
      </c>
      <c r="P332" s="19">
        <v>67.81</v>
      </c>
      <c r="Q332" s="151">
        <f>SUM(J332:P332)</f>
        <v>442.84000000000003</v>
      </c>
    </row>
    <row r="333" spans="1:17" x14ac:dyDescent="0.35">
      <c r="A333" s="19" t="s">
        <v>152</v>
      </c>
      <c r="B333" s="19">
        <f>B332+B331</f>
        <v>86.13</v>
      </c>
      <c r="C333" s="19">
        <f t="shared" ref="C333:H333" si="268">C332+C331</f>
        <v>86.89</v>
      </c>
      <c r="D333" s="19">
        <f t="shared" si="268"/>
        <v>115.46000000000001</v>
      </c>
      <c r="E333" s="19">
        <f t="shared" si="268"/>
        <v>112.09</v>
      </c>
      <c r="F333" s="19">
        <f t="shared" si="268"/>
        <v>93.03</v>
      </c>
      <c r="G333" s="19">
        <f t="shared" si="268"/>
        <v>101.14</v>
      </c>
      <c r="H333" s="19">
        <f t="shared" si="268"/>
        <v>109.45</v>
      </c>
      <c r="I333" s="150">
        <f>SUM(B333:H333)</f>
        <v>704.19</v>
      </c>
      <c r="J333" s="19">
        <f>J332+J331</f>
        <v>111.78999999999999</v>
      </c>
      <c r="K333" s="19">
        <f t="shared" ref="K333:P333" si="269">K332+K331</f>
        <v>112.68</v>
      </c>
      <c r="L333" s="19">
        <f t="shared" si="269"/>
        <v>115.77</v>
      </c>
      <c r="M333" s="19">
        <f t="shared" si="269"/>
        <v>90.34</v>
      </c>
      <c r="N333" s="19">
        <f t="shared" si="269"/>
        <v>105.11000000000001</v>
      </c>
      <c r="O333" s="19">
        <f t="shared" si="269"/>
        <v>103.24000000000001</v>
      </c>
      <c r="P333" s="19">
        <f t="shared" si="269"/>
        <v>94.31</v>
      </c>
      <c r="Q333" s="151">
        <f>SUM(J333:P333)</f>
        <v>733.24</v>
      </c>
    </row>
    <row r="334" spans="1:17" x14ac:dyDescent="0.35">
      <c r="A334" s="19" t="s">
        <v>154</v>
      </c>
      <c r="B334" s="106">
        <f t="shared" ref="B334:H334" si="270">B332/B333*100</f>
        <v>80.378497619876939</v>
      </c>
      <c r="C334" s="106">
        <f t="shared" si="270"/>
        <v>51.778110254344575</v>
      </c>
      <c r="D334" s="106">
        <f t="shared" si="270"/>
        <v>43.963277325480682</v>
      </c>
      <c r="E334" s="106">
        <f t="shared" si="270"/>
        <v>39.334463377642969</v>
      </c>
      <c r="F334" s="106">
        <f t="shared" si="270"/>
        <v>52.058475760507363</v>
      </c>
      <c r="G334" s="106">
        <f t="shared" si="270"/>
        <v>54.419616373343885</v>
      </c>
      <c r="H334" s="106">
        <f t="shared" si="270"/>
        <v>51.941525810872548</v>
      </c>
      <c r="I334" s="162">
        <f>I332/I333</f>
        <v>0.52456013291867254</v>
      </c>
      <c r="J334" s="106">
        <f t="shared" ref="J334:O334" si="271">J332/K333*100</f>
        <v>57.854100106496261</v>
      </c>
      <c r="K334" s="106">
        <f t="shared" si="271"/>
        <v>64.939103394661828</v>
      </c>
      <c r="L334" s="106">
        <f t="shared" si="271"/>
        <v>65.82909010405136</v>
      </c>
      <c r="M334" s="106">
        <f t="shared" si="271"/>
        <v>43.230900960898097</v>
      </c>
      <c r="N334" s="106">
        <f t="shared" si="271"/>
        <v>63.938395970554055</v>
      </c>
      <c r="O334" s="106">
        <f t="shared" si="271"/>
        <v>67.585621885271976</v>
      </c>
      <c r="P334" s="106">
        <v>119</v>
      </c>
      <c r="Q334" s="154">
        <f>Q332/Q333*100</f>
        <v>60.394959358463808</v>
      </c>
    </row>
    <row r="335" spans="1:17" x14ac:dyDescent="0.35">
      <c r="A335" s="19" t="s">
        <v>153</v>
      </c>
      <c r="B335" s="88">
        <v>93</v>
      </c>
      <c r="C335" s="19">
        <v>95</v>
      </c>
      <c r="D335" s="19">
        <v>145</v>
      </c>
      <c r="E335" s="19">
        <v>139</v>
      </c>
      <c r="F335" s="19">
        <v>102</v>
      </c>
      <c r="G335" s="88">
        <v>110</v>
      </c>
      <c r="H335" s="88">
        <v>133</v>
      </c>
      <c r="I335" s="35"/>
      <c r="J335" s="88">
        <v>139</v>
      </c>
      <c r="K335" s="88">
        <v>140</v>
      </c>
      <c r="L335" s="88">
        <v>145</v>
      </c>
      <c r="M335" s="88">
        <v>102</v>
      </c>
      <c r="N335" s="88">
        <v>130</v>
      </c>
      <c r="O335" s="88">
        <v>125</v>
      </c>
      <c r="P335" s="88">
        <v>131</v>
      </c>
      <c r="Q335" s="146"/>
    </row>
    <row r="336" spans="1:17" x14ac:dyDescent="0.35">
      <c r="A336" s="43" t="s">
        <v>155</v>
      </c>
      <c r="B336" s="169">
        <f>B335/B333</f>
        <v>1.0797631487286661</v>
      </c>
      <c r="C336" s="169">
        <f>C335/C333</f>
        <v>1.0933364023477961</v>
      </c>
      <c r="D336" s="169">
        <f>D335/D333</f>
        <v>1.2558461804954095</v>
      </c>
      <c r="E336" s="169">
        <v>40</v>
      </c>
      <c r="F336" s="169">
        <f>F335/F333</f>
        <v>1.0964205095130604</v>
      </c>
      <c r="G336" s="169">
        <f>G335/G333</f>
        <v>1.0876013446707533</v>
      </c>
      <c r="H336" s="169">
        <f>H335/H333</f>
        <v>1.2151667428049338</v>
      </c>
      <c r="I336" s="35"/>
      <c r="J336" s="169">
        <f t="shared" ref="J336:P336" si="272">J335/J333</f>
        <v>1.2434028088379998</v>
      </c>
      <c r="K336" s="169">
        <f t="shared" si="272"/>
        <v>1.2424565140220092</v>
      </c>
      <c r="L336" s="169">
        <f t="shared" si="272"/>
        <v>1.2524833722035069</v>
      </c>
      <c r="M336" s="169">
        <f t="shared" si="272"/>
        <v>1.1290679654638034</v>
      </c>
      <c r="N336" s="169">
        <f t="shared" si="272"/>
        <v>1.236799543335553</v>
      </c>
      <c r="O336" s="169">
        <f t="shared" si="272"/>
        <v>1.2107710189848895</v>
      </c>
      <c r="P336" s="169">
        <f t="shared" si="272"/>
        <v>1.3890361573534089</v>
      </c>
      <c r="Q336" s="146"/>
    </row>
    <row r="337" spans="1:17" x14ac:dyDescent="0.35">
      <c r="A337" s="19" t="s">
        <v>170</v>
      </c>
      <c r="B337" s="61">
        <v>104.7</v>
      </c>
      <c r="C337" s="61">
        <v>145.19999999999999</v>
      </c>
      <c r="D337" s="61">
        <v>198.4</v>
      </c>
      <c r="E337" s="61">
        <v>269</v>
      </c>
      <c r="F337" s="61">
        <v>195.7</v>
      </c>
      <c r="G337" s="88">
        <v>209.3</v>
      </c>
      <c r="H337" s="88">
        <v>203.6</v>
      </c>
      <c r="I337" s="35"/>
      <c r="J337" s="88">
        <v>59.6</v>
      </c>
      <c r="K337" s="88">
        <v>318.5</v>
      </c>
      <c r="L337" s="88">
        <v>163.1</v>
      </c>
      <c r="M337" s="88">
        <v>253.2</v>
      </c>
      <c r="N337" s="88">
        <v>191.4</v>
      </c>
      <c r="O337" s="88">
        <v>94.3</v>
      </c>
      <c r="P337" s="88">
        <v>97.8</v>
      </c>
      <c r="Q337" s="146">
        <f>SUM(J337:P337)</f>
        <v>1177.9000000000001</v>
      </c>
    </row>
    <row r="338" spans="1:17" x14ac:dyDescent="0.35">
      <c r="A338" s="19" t="s">
        <v>171</v>
      </c>
      <c r="B338" s="61">
        <v>237.75</v>
      </c>
      <c r="C338" s="166">
        <v>46.14</v>
      </c>
      <c r="D338" s="166">
        <v>206.45</v>
      </c>
      <c r="E338" s="166">
        <v>216.13</v>
      </c>
      <c r="F338" s="166">
        <v>234.12</v>
      </c>
      <c r="G338" s="88">
        <v>255.65</v>
      </c>
      <c r="H338" s="88">
        <v>273</v>
      </c>
      <c r="I338" s="35">
        <f>SUM(B338:H338)</f>
        <v>1469.24</v>
      </c>
      <c r="J338" s="88">
        <v>169.83</v>
      </c>
      <c r="K338" s="88">
        <v>354</v>
      </c>
      <c r="L338" s="88">
        <v>263.02999999999997</v>
      </c>
      <c r="M338" s="88">
        <v>223.82</v>
      </c>
      <c r="N338" s="88">
        <v>319.79000000000002</v>
      </c>
      <c r="O338" s="88">
        <v>197.13</v>
      </c>
      <c r="P338" s="88">
        <v>370.08</v>
      </c>
      <c r="Q338" s="146">
        <f>SUM(J338:P338)</f>
        <v>1897.6799999999998</v>
      </c>
    </row>
    <row r="339" spans="1:17" x14ac:dyDescent="0.35">
      <c r="A339" s="19" t="s">
        <v>152</v>
      </c>
      <c r="B339" s="19">
        <f t="shared" ref="B339:H339" si="273">SUM(B337:B338)</f>
        <v>342.45</v>
      </c>
      <c r="C339" s="19">
        <f t="shared" si="273"/>
        <v>191.33999999999997</v>
      </c>
      <c r="D339" s="19">
        <f t="shared" si="273"/>
        <v>404.85</v>
      </c>
      <c r="E339" s="19">
        <f t="shared" si="273"/>
        <v>485.13</v>
      </c>
      <c r="F339" s="19">
        <f t="shared" si="273"/>
        <v>429.82</v>
      </c>
      <c r="G339" s="19">
        <f t="shared" si="273"/>
        <v>464.95000000000005</v>
      </c>
      <c r="H339" s="19">
        <f t="shared" si="273"/>
        <v>476.6</v>
      </c>
      <c r="I339" s="35">
        <f>SUM(B339:H339)</f>
        <v>2795.14</v>
      </c>
      <c r="J339" s="19">
        <f>J338+J337</f>
        <v>229.43</v>
      </c>
      <c r="K339" s="19">
        <f t="shared" ref="K339:P339" si="274">K338+K337</f>
        <v>672.5</v>
      </c>
      <c r="L339" s="19">
        <f t="shared" si="274"/>
        <v>426.13</v>
      </c>
      <c r="M339" s="19">
        <f t="shared" si="274"/>
        <v>477.02</v>
      </c>
      <c r="N339" s="19">
        <f t="shared" si="274"/>
        <v>511.19000000000005</v>
      </c>
      <c r="O339" s="19">
        <f t="shared" si="274"/>
        <v>291.43</v>
      </c>
      <c r="P339" s="19">
        <f t="shared" si="274"/>
        <v>467.88</v>
      </c>
      <c r="Q339" s="146">
        <f>SUM(J339:P339)</f>
        <v>3075.58</v>
      </c>
    </row>
    <row r="340" spans="1:17" x14ac:dyDescent="0.35">
      <c r="A340" s="19" t="s">
        <v>154</v>
      </c>
      <c r="B340" s="152">
        <f t="shared" ref="B340:H340" si="275">B338/B339</f>
        <v>0.69426193604905828</v>
      </c>
      <c r="C340" s="152">
        <f t="shared" si="275"/>
        <v>0.24114142364377553</v>
      </c>
      <c r="D340" s="152">
        <f t="shared" si="275"/>
        <v>0.50994195381005303</v>
      </c>
      <c r="E340" s="152">
        <f t="shared" si="275"/>
        <v>0.44550945107496959</v>
      </c>
      <c r="F340" s="152">
        <f t="shared" si="275"/>
        <v>0.54469312735563724</v>
      </c>
      <c r="G340" s="152">
        <f t="shared" si="275"/>
        <v>0.54984406925475848</v>
      </c>
      <c r="H340" s="152">
        <f t="shared" si="275"/>
        <v>0.57280738564834244</v>
      </c>
      <c r="I340" s="152">
        <f>I338/I339</f>
        <v>0.52564093390670952</v>
      </c>
      <c r="J340" s="106">
        <f t="shared" ref="J340:P340" si="276">J338/K339*100</f>
        <v>25.253531598513014</v>
      </c>
      <c r="K340" s="106">
        <f t="shared" si="276"/>
        <v>83.073240560392364</v>
      </c>
      <c r="L340" s="106">
        <f t="shared" si="276"/>
        <v>55.14024569200452</v>
      </c>
      <c r="M340" s="106">
        <f t="shared" si="276"/>
        <v>43.784111582777435</v>
      </c>
      <c r="N340" s="106">
        <f t="shared" si="276"/>
        <v>109.73132484644682</v>
      </c>
      <c r="O340" s="106">
        <f t="shared" si="276"/>
        <v>42.132598102077459</v>
      </c>
      <c r="P340" s="106">
        <f t="shared" si="276"/>
        <v>12.032852340046428</v>
      </c>
      <c r="Q340" s="153">
        <f>Q338/Q339*100</f>
        <v>61.701532719031846</v>
      </c>
    </row>
    <row r="341" spans="1:17" x14ac:dyDescent="0.35">
      <c r="A341" s="19" t="s">
        <v>153</v>
      </c>
      <c r="B341" s="61">
        <v>522</v>
      </c>
      <c r="C341" s="61">
        <v>320</v>
      </c>
      <c r="D341" s="61">
        <v>643</v>
      </c>
      <c r="E341" s="61">
        <v>777</v>
      </c>
      <c r="F341" s="61">
        <v>391</v>
      </c>
      <c r="G341" s="88">
        <v>726</v>
      </c>
      <c r="H341" s="88">
        <v>729</v>
      </c>
      <c r="I341" s="35"/>
      <c r="J341" s="88">
        <v>354</v>
      </c>
      <c r="K341" s="88">
        <v>713</v>
      </c>
      <c r="L341" s="88">
        <v>658</v>
      </c>
      <c r="M341" s="88">
        <v>777</v>
      </c>
      <c r="N341" s="88">
        <v>788</v>
      </c>
      <c r="O341" s="88">
        <v>448</v>
      </c>
      <c r="P341" s="88">
        <v>697</v>
      </c>
      <c r="Q341" s="146"/>
    </row>
    <row r="342" spans="1:17" x14ac:dyDescent="0.35">
      <c r="A342" s="43" t="s">
        <v>155</v>
      </c>
      <c r="B342" s="169">
        <f t="shared" ref="B342:H342" si="277">B341/B339</f>
        <v>1.5243101182654402</v>
      </c>
      <c r="C342" s="169">
        <f t="shared" si="277"/>
        <v>1.6724155952754263</v>
      </c>
      <c r="D342" s="169">
        <f t="shared" si="277"/>
        <v>1.5882425589724589</v>
      </c>
      <c r="E342" s="169">
        <f t="shared" si="277"/>
        <v>1.6016325520994372</v>
      </c>
      <c r="F342" s="169">
        <f t="shared" si="277"/>
        <v>0.90968312316783773</v>
      </c>
      <c r="G342" s="169">
        <f t="shared" si="277"/>
        <v>1.5614582213141197</v>
      </c>
      <c r="H342" s="169">
        <f t="shared" si="277"/>
        <v>1.5295845572807385</v>
      </c>
      <c r="I342" s="35"/>
      <c r="J342" s="169">
        <f t="shared" ref="J342:P342" si="278">J341/J339</f>
        <v>1.5429542779932877</v>
      </c>
      <c r="K342" s="169">
        <f t="shared" si="278"/>
        <v>1.0602230483271375</v>
      </c>
      <c r="L342" s="169">
        <f t="shared" si="278"/>
        <v>1.5441297256705699</v>
      </c>
      <c r="M342" s="169">
        <f t="shared" si="278"/>
        <v>1.6288625214875687</v>
      </c>
      <c r="N342" s="169">
        <f t="shared" si="278"/>
        <v>1.5415012030751774</v>
      </c>
      <c r="O342" s="169">
        <f t="shared" si="278"/>
        <v>1.5372473664344781</v>
      </c>
      <c r="P342" s="169">
        <f t="shared" si="278"/>
        <v>1.4896982132170642</v>
      </c>
      <c r="Q342" s="146"/>
    </row>
    <row r="343" spans="1:17" x14ac:dyDescent="0.35">
      <c r="A343" s="19" t="s">
        <v>173</v>
      </c>
      <c r="B343" s="171">
        <v>0</v>
      </c>
      <c r="C343" s="171">
        <v>0</v>
      </c>
      <c r="D343" s="171">
        <v>0</v>
      </c>
      <c r="E343" s="171">
        <v>0</v>
      </c>
      <c r="F343" s="171">
        <v>0</v>
      </c>
      <c r="G343" s="19">
        <v>0</v>
      </c>
      <c r="H343" s="36">
        <v>0</v>
      </c>
      <c r="I343" s="35">
        <f>SUM(B343:H343)</f>
        <v>0</v>
      </c>
      <c r="J343" s="36">
        <v>20.25</v>
      </c>
      <c r="K343" s="36">
        <v>10.63</v>
      </c>
      <c r="L343" s="36">
        <v>7.79</v>
      </c>
      <c r="M343" s="103">
        <v>7.49</v>
      </c>
      <c r="N343" s="19">
        <v>16.48</v>
      </c>
      <c r="O343" s="19">
        <v>10.25</v>
      </c>
      <c r="P343" s="36">
        <v>3.28</v>
      </c>
      <c r="Q343" s="146">
        <f>SUM(J343:P343)</f>
        <v>76.17</v>
      </c>
    </row>
    <row r="344" spans="1:17" x14ac:dyDescent="0.35">
      <c r="A344" s="19" t="s">
        <v>172</v>
      </c>
      <c r="B344" s="61">
        <v>0</v>
      </c>
      <c r="C344" s="61">
        <v>0</v>
      </c>
      <c r="D344" s="61">
        <v>0</v>
      </c>
      <c r="E344" s="61">
        <v>0</v>
      </c>
      <c r="F344" s="61">
        <v>0</v>
      </c>
      <c r="G344" s="19">
        <v>0</v>
      </c>
      <c r="H344" s="36">
        <v>0</v>
      </c>
      <c r="I344" s="35">
        <f>SUM(B344:H344)</f>
        <v>0</v>
      </c>
      <c r="J344" s="36">
        <v>33.270000000000003</v>
      </c>
      <c r="K344" s="21">
        <v>21.24</v>
      </c>
      <c r="L344" s="21">
        <v>6.6</v>
      </c>
      <c r="M344" s="19">
        <v>7.72</v>
      </c>
      <c r="N344" s="19">
        <v>21.92</v>
      </c>
      <c r="O344" s="36">
        <v>15.03</v>
      </c>
      <c r="P344" s="33">
        <v>1.81</v>
      </c>
      <c r="Q344" s="146">
        <f>SUM(J344:P344)</f>
        <v>107.59000000000002</v>
      </c>
    </row>
    <row r="345" spans="1:17" x14ac:dyDescent="0.35">
      <c r="A345" s="19" t="s">
        <v>152</v>
      </c>
      <c r="B345" s="19">
        <f>B344+B343</f>
        <v>0</v>
      </c>
      <c r="C345" s="19">
        <f t="shared" ref="C345:H345" si="279">C344+C343</f>
        <v>0</v>
      </c>
      <c r="D345" s="19">
        <f t="shared" si="279"/>
        <v>0</v>
      </c>
      <c r="E345" s="19">
        <f t="shared" si="279"/>
        <v>0</v>
      </c>
      <c r="F345" s="19">
        <f t="shared" si="279"/>
        <v>0</v>
      </c>
      <c r="G345" s="19">
        <f t="shared" si="279"/>
        <v>0</v>
      </c>
      <c r="H345" s="19">
        <f t="shared" si="279"/>
        <v>0</v>
      </c>
      <c r="I345" s="35">
        <f>SUM(B345:H345)</f>
        <v>0</v>
      </c>
      <c r="J345" s="19">
        <f>J344+J343</f>
        <v>53.52</v>
      </c>
      <c r="K345" s="19">
        <f t="shared" ref="K345:P345" si="280">K344+K343</f>
        <v>31.869999999999997</v>
      </c>
      <c r="L345" s="19">
        <f t="shared" si="280"/>
        <v>14.39</v>
      </c>
      <c r="M345" s="19">
        <f t="shared" si="280"/>
        <v>15.21</v>
      </c>
      <c r="N345" s="19">
        <f t="shared" si="280"/>
        <v>38.400000000000006</v>
      </c>
      <c r="O345" s="19">
        <f t="shared" si="280"/>
        <v>25.28</v>
      </c>
      <c r="P345" s="19">
        <f t="shared" si="280"/>
        <v>5.09</v>
      </c>
      <c r="Q345" s="146">
        <f>SUM(J345:P345)</f>
        <v>183.76000000000002</v>
      </c>
    </row>
    <row r="346" spans="1:17" x14ac:dyDescent="0.35">
      <c r="A346" s="19" t="s">
        <v>154</v>
      </c>
      <c r="B346" s="106" t="e">
        <f t="shared" ref="B346:H346" si="281">B344/B345*100</f>
        <v>#DIV/0!</v>
      </c>
      <c r="C346" s="106" t="e">
        <f t="shared" si="281"/>
        <v>#DIV/0!</v>
      </c>
      <c r="D346" s="106" t="e">
        <f t="shared" si="281"/>
        <v>#DIV/0!</v>
      </c>
      <c r="E346" s="106" t="e">
        <f t="shared" si="281"/>
        <v>#DIV/0!</v>
      </c>
      <c r="F346" s="106" t="e">
        <f t="shared" si="281"/>
        <v>#DIV/0!</v>
      </c>
      <c r="G346" s="106" t="e">
        <f t="shared" si="281"/>
        <v>#DIV/0!</v>
      </c>
      <c r="H346" s="106" t="e">
        <f t="shared" si="281"/>
        <v>#DIV/0!</v>
      </c>
      <c r="I346" s="106" t="e">
        <f>I344/I345</f>
        <v>#DIV/0!</v>
      </c>
      <c r="J346" s="106">
        <f>J345/K345*100</f>
        <v>167.93222466269222</v>
      </c>
      <c r="K346" s="106">
        <f>K345/L345*100</f>
        <v>221.47324530924251</v>
      </c>
      <c r="L346" s="106">
        <f>L345/M345*100</f>
        <v>94.608809993425382</v>
      </c>
      <c r="M346" s="106">
        <f>M344/N345*100</f>
        <v>20.104166666666661</v>
      </c>
      <c r="N346" s="106">
        <f>N344/O345*100</f>
        <v>86.708860759493675</v>
      </c>
      <c r="O346" s="106">
        <f>O344/P345*100</f>
        <v>295.28487229862475</v>
      </c>
      <c r="P346" s="106">
        <f>P344/Q345*100</f>
        <v>0.98498040922942953</v>
      </c>
      <c r="Q346" s="153">
        <f>Q344/Q345*100</f>
        <v>58.549194601654328</v>
      </c>
    </row>
    <row r="347" spans="1:17" x14ac:dyDescent="0.35">
      <c r="A347" s="19" t="s">
        <v>153</v>
      </c>
      <c r="B347" s="61">
        <v>0</v>
      </c>
      <c r="C347" s="61">
        <v>0</v>
      </c>
      <c r="D347" s="61">
        <v>0</v>
      </c>
      <c r="E347" s="61">
        <v>0</v>
      </c>
      <c r="F347" s="61">
        <v>0</v>
      </c>
      <c r="G347" s="88">
        <v>0</v>
      </c>
      <c r="H347" s="88">
        <v>0</v>
      </c>
      <c r="I347" s="35"/>
      <c r="J347" s="88">
        <v>246</v>
      </c>
      <c r="K347" s="88">
        <v>148</v>
      </c>
      <c r="L347" s="88">
        <v>87</v>
      </c>
      <c r="M347" s="88">
        <v>25</v>
      </c>
      <c r="N347" s="88">
        <v>197</v>
      </c>
      <c r="O347" s="88">
        <v>125</v>
      </c>
      <c r="P347" s="88">
        <v>38</v>
      </c>
      <c r="Q347" s="146"/>
    </row>
    <row r="348" spans="1:17" x14ac:dyDescent="0.35">
      <c r="A348" s="43" t="s">
        <v>155</v>
      </c>
      <c r="B348" s="169" t="e">
        <f t="shared" ref="B348:H348" si="282">B347/B345</f>
        <v>#DIV/0!</v>
      </c>
      <c r="C348" s="169" t="e">
        <f t="shared" si="282"/>
        <v>#DIV/0!</v>
      </c>
      <c r="D348" s="169" t="e">
        <f t="shared" si="282"/>
        <v>#DIV/0!</v>
      </c>
      <c r="E348" s="169" t="e">
        <f t="shared" si="282"/>
        <v>#DIV/0!</v>
      </c>
      <c r="F348" s="169" t="e">
        <f t="shared" si="282"/>
        <v>#DIV/0!</v>
      </c>
      <c r="G348" s="169" t="e">
        <f t="shared" si="282"/>
        <v>#DIV/0!</v>
      </c>
      <c r="H348" s="169" t="e">
        <f t="shared" si="282"/>
        <v>#DIV/0!</v>
      </c>
      <c r="I348" s="35"/>
      <c r="J348" s="169">
        <f>J347/J345</f>
        <v>4.5964125560538118</v>
      </c>
      <c r="K348" s="169">
        <f>K347/K345</f>
        <v>4.6438657044242238</v>
      </c>
      <c r="L348" s="169">
        <f>L347/L345</f>
        <v>6.0458651841556632</v>
      </c>
      <c r="M348" s="169">
        <v>0</v>
      </c>
      <c r="N348" s="169">
        <f>N347/N345</f>
        <v>5.1302083333333321</v>
      </c>
      <c r="O348" s="169">
        <f>O347/O345</f>
        <v>4.9446202531645564</v>
      </c>
      <c r="P348" s="169">
        <f>P347/P345</f>
        <v>7.4656188605108058</v>
      </c>
      <c r="Q348" s="146"/>
    </row>
    <row r="349" spans="1:17" x14ac:dyDescent="0.35">
      <c r="A349" s="19" t="s">
        <v>176</v>
      </c>
      <c r="B349" s="19">
        <v>0</v>
      </c>
      <c r="C349" s="19">
        <v>0</v>
      </c>
      <c r="D349" s="19">
        <v>0</v>
      </c>
      <c r="E349" s="19">
        <v>0</v>
      </c>
      <c r="F349" s="19">
        <v>0</v>
      </c>
      <c r="G349" s="19">
        <v>0</v>
      </c>
      <c r="H349" s="19">
        <v>0</v>
      </c>
      <c r="I349" s="150">
        <f>SUM(B349:H349)</f>
        <v>0</v>
      </c>
      <c r="J349" s="19"/>
      <c r="K349" s="19">
        <v>0</v>
      </c>
      <c r="L349" s="19">
        <v>0</v>
      </c>
      <c r="M349" s="19">
        <v>0</v>
      </c>
      <c r="N349" s="19">
        <v>0</v>
      </c>
      <c r="O349" s="19">
        <v>0</v>
      </c>
      <c r="P349" s="19">
        <v>0</v>
      </c>
      <c r="Q349" s="151">
        <f>SUM(J349:P349)</f>
        <v>0</v>
      </c>
    </row>
    <row r="350" spans="1:17" x14ac:dyDescent="0.35">
      <c r="A350" s="19" t="s">
        <v>177</v>
      </c>
      <c r="B350" s="19">
        <v>0</v>
      </c>
      <c r="C350" s="19">
        <v>0</v>
      </c>
      <c r="D350" s="19">
        <v>0</v>
      </c>
      <c r="E350" s="19">
        <v>0</v>
      </c>
      <c r="F350" s="19">
        <v>0</v>
      </c>
      <c r="G350" s="19">
        <v>0</v>
      </c>
      <c r="H350" s="19">
        <v>0</v>
      </c>
      <c r="I350" s="150">
        <f>SUM(B350:H350)</f>
        <v>0</v>
      </c>
      <c r="J350" s="19"/>
      <c r="K350" s="19">
        <v>0</v>
      </c>
      <c r="L350" s="19">
        <v>0</v>
      </c>
      <c r="M350" s="19">
        <v>0</v>
      </c>
      <c r="N350" s="19">
        <v>0</v>
      </c>
      <c r="O350" s="19">
        <v>0</v>
      </c>
      <c r="P350" s="19">
        <v>0</v>
      </c>
      <c r="Q350" s="151">
        <f>SUM(J350:P350)</f>
        <v>0</v>
      </c>
    </row>
    <row r="351" spans="1:17" x14ac:dyDescent="0.35">
      <c r="A351" s="19" t="s">
        <v>152</v>
      </c>
      <c r="B351" s="19">
        <f>B350+B349</f>
        <v>0</v>
      </c>
      <c r="C351" s="19">
        <f t="shared" ref="C351:H351" si="283">C350+C349</f>
        <v>0</v>
      </c>
      <c r="D351" s="19">
        <f t="shared" si="283"/>
        <v>0</v>
      </c>
      <c r="E351" s="19">
        <f t="shared" si="283"/>
        <v>0</v>
      </c>
      <c r="F351" s="19">
        <f t="shared" si="283"/>
        <v>0</v>
      </c>
      <c r="G351" s="19">
        <f t="shared" si="283"/>
        <v>0</v>
      </c>
      <c r="H351" s="19">
        <f t="shared" si="283"/>
        <v>0</v>
      </c>
      <c r="I351" s="150">
        <f>SUM(B351:H351)</f>
        <v>0</v>
      </c>
      <c r="J351" s="19">
        <f>J350+J349</f>
        <v>0</v>
      </c>
      <c r="K351" s="19">
        <f t="shared" ref="K351:P351" si="284">K350+K349</f>
        <v>0</v>
      </c>
      <c r="L351" s="19">
        <f t="shared" si="284"/>
        <v>0</v>
      </c>
      <c r="M351" s="19">
        <f t="shared" si="284"/>
        <v>0</v>
      </c>
      <c r="N351" s="19">
        <f t="shared" si="284"/>
        <v>0</v>
      </c>
      <c r="O351" s="19">
        <f t="shared" si="284"/>
        <v>0</v>
      </c>
      <c r="P351" s="19">
        <f t="shared" si="284"/>
        <v>0</v>
      </c>
      <c r="Q351" s="151">
        <f>SUM(J351:P351)</f>
        <v>0</v>
      </c>
    </row>
    <row r="352" spans="1:17" x14ac:dyDescent="0.35">
      <c r="A352" s="19" t="s">
        <v>154</v>
      </c>
      <c r="B352" s="106" t="e">
        <f t="shared" ref="B352:H352" si="285">B350/B351*100</f>
        <v>#DIV/0!</v>
      </c>
      <c r="C352" s="106" t="e">
        <f t="shared" si="285"/>
        <v>#DIV/0!</v>
      </c>
      <c r="D352" s="106" t="e">
        <f t="shared" si="285"/>
        <v>#DIV/0!</v>
      </c>
      <c r="E352" s="106" t="e">
        <f t="shared" si="285"/>
        <v>#DIV/0!</v>
      </c>
      <c r="F352" s="106" t="e">
        <f t="shared" si="285"/>
        <v>#DIV/0!</v>
      </c>
      <c r="G352" s="106" t="e">
        <f t="shared" si="285"/>
        <v>#DIV/0!</v>
      </c>
      <c r="H352" s="106" t="e">
        <f t="shared" si="285"/>
        <v>#DIV/0!</v>
      </c>
      <c r="I352" s="106" t="e">
        <f>I350/I351</f>
        <v>#DIV/0!</v>
      </c>
      <c r="J352" s="106" t="e">
        <f>J350/J351*100</f>
        <v>#DIV/0!</v>
      </c>
      <c r="K352" s="106" t="e">
        <f t="shared" ref="K352:Q352" si="286">K350/K351*100</f>
        <v>#DIV/0!</v>
      </c>
      <c r="L352" s="106" t="e">
        <f t="shared" si="286"/>
        <v>#DIV/0!</v>
      </c>
      <c r="M352" s="106" t="e">
        <f t="shared" si="286"/>
        <v>#DIV/0!</v>
      </c>
      <c r="N352" s="106" t="e">
        <f t="shared" si="286"/>
        <v>#DIV/0!</v>
      </c>
      <c r="O352" s="106" t="e">
        <f t="shared" si="286"/>
        <v>#DIV/0!</v>
      </c>
      <c r="P352" s="106" t="e">
        <f t="shared" si="286"/>
        <v>#DIV/0!</v>
      </c>
      <c r="Q352" s="153" t="e">
        <f t="shared" si="286"/>
        <v>#DIV/0!</v>
      </c>
    </row>
    <row r="353" spans="1:17" x14ac:dyDescent="0.35">
      <c r="A353" s="19" t="s">
        <v>153</v>
      </c>
      <c r="B353" s="88">
        <v>0</v>
      </c>
      <c r="C353" s="88">
        <v>0</v>
      </c>
      <c r="D353" s="88">
        <v>0</v>
      </c>
      <c r="E353" s="88">
        <v>0</v>
      </c>
      <c r="F353" s="88">
        <v>0</v>
      </c>
      <c r="G353" s="88">
        <v>0</v>
      </c>
      <c r="H353" s="88">
        <v>0</v>
      </c>
      <c r="I353" s="35"/>
      <c r="J353" s="88"/>
      <c r="K353" s="88"/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146"/>
    </row>
    <row r="354" spans="1:17" x14ac:dyDescent="0.35">
      <c r="A354" s="43" t="s">
        <v>155</v>
      </c>
      <c r="B354" s="169" t="e">
        <f>B353/B351</f>
        <v>#DIV/0!</v>
      </c>
      <c r="C354" s="169" t="e">
        <f>C353/C351</f>
        <v>#DIV/0!</v>
      </c>
      <c r="D354" s="169">
        <v>29.21</v>
      </c>
      <c r="E354" s="169" t="e">
        <f>E353/E351</f>
        <v>#DIV/0!</v>
      </c>
      <c r="F354" s="169">
        <v>238.82</v>
      </c>
      <c r="G354" s="169" t="e">
        <f>G353/G351</f>
        <v>#DIV/0!</v>
      </c>
      <c r="H354" s="169" t="e">
        <f>H353/H351</f>
        <v>#DIV/0!</v>
      </c>
      <c r="I354" s="35"/>
      <c r="J354" s="169" t="e">
        <f t="shared" ref="J354:P354" si="287">J353/J351</f>
        <v>#DIV/0!</v>
      </c>
      <c r="K354" s="169" t="e">
        <f t="shared" si="287"/>
        <v>#DIV/0!</v>
      </c>
      <c r="L354" s="169" t="e">
        <f t="shared" si="287"/>
        <v>#DIV/0!</v>
      </c>
      <c r="M354" s="169" t="e">
        <f t="shared" si="287"/>
        <v>#DIV/0!</v>
      </c>
      <c r="N354" s="169" t="e">
        <f t="shared" si="287"/>
        <v>#DIV/0!</v>
      </c>
      <c r="O354" s="169" t="e">
        <f t="shared" si="287"/>
        <v>#DIV/0!</v>
      </c>
      <c r="P354" s="169" t="e">
        <f t="shared" si="287"/>
        <v>#DIV/0!</v>
      </c>
      <c r="Q354" s="146"/>
    </row>
    <row r="355" spans="1:17" x14ac:dyDescent="0.35">
      <c r="A355" s="19" t="s">
        <v>174</v>
      </c>
      <c r="B355" s="19">
        <v>0</v>
      </c>
      <c r="C355" s="19">
        <v>0</v>
      </c>
      <c r="D355" s="19">
        <v>0</v>
      </c>
      <c r="E355" s="19">
        <v>0</v>
      </c>
      <c r="F355" s="19">
        <v>0</v>
      </c>
      <c r="G355" s="79">
        <v>0</v>
      </c>
      <c r="H355" s="79">
        <v>6.77</v>
      </c>
      <c r="I355" s="35"/>
      <c r="J355" s="88">
        <v>5.48</v>
      </c>
      <c r="K355" s="88">
        <v>0.36</v>
      </c>
      <c r="L355" s="88">
        <v>7.17</v>
      </c>
      <c r="M355" s="88">
        <v>5.96</v>
      </c>
      <c r="N355" s="88">
        <v>9.17</v>
      </c>
      <c r="O355" s="88">
        <v>4.9800000000000004</v>
      </c>
      <c r="P355" s="88">
        <v>4.2699999999999996</v>
      </c>
      <c r="Q355" s="146">
        <f>SUM(J355:P355)</f>
        <v>37.39</v>
      </c>
    </row>
    <row r="356" spans="1:17" x14ac:dyDescent="0.35">
      <c r="A356" s="19" t="s">
        <v>175</v>
      </c>
      <c r="B356" s="19">
        <v>0</v>
      </c>
      <c r="C356" s="19">
        <v>0</v>
      </c>
      <c r="D356" s="19">
        <v>0</v>
      </c>
      <c r="E356" s="19">
        <v>0</v>
      </c>
      <c r="F356" s="19">
        <v>0</v>
      </c>
      <c r="G356" s="88">
        <v>0</v>
      </c>
      <c r="H356" s="88">
        <v>0.46</v>
      </c>
      <c r="I356" s="35">
        <f>SUM(B356:H356)</f>
        <v>0.46</v>
      </c>
      <c r="J356" s="88">
        <v>0.49</v>
      </c>
      <c r="K356" s="88">
        <v>0.41</v>
      </c>
      <c r="L356" s="88">
        <v>0.56000000000000005</v>
      </c>
      <c r="M356" s="88">
        <v>0</v>
      </c>
      <c r="N356" s="88">
        <v>0.45</v>
      </c>
      <c r="O356" s="88">
        <v>0.41</v>
      </c>
      <c r="P356" s="88">
        <v>0.36</v>
      </c>
      <c r="Q356" s="146">
        <f>SUM(J356:P356)</f>
        <v>2.6799999999999997</v>
      </c>
    </row>
    <row r="357" spans="1:17" x14ac:dyDescent="0.35">
      <c r="A357" s="19" t="s">
        <v>152</v>
      </c>
      <c r="B357" s="19">
        <f>-B356+B355</f>
        <v>0</v>
      </c>
      <c r="C357" s="19">
        <f t="shared" ref="C357:H357" si="288">-C356+C355</f>
        <v>0</v>
      </c>
      <c r="D357" s="19">
        <f t="shared" si="288"/>
        <v>0</v>
      </c>
      <c r="E357" s="19">
        <f t="shared" si="288"/>
        <v>0</v>
      </c>
      <c r="F357" s="19">
        <f t="shared" si="288"/>
        <v>0</v>
      </c>
      <c r="G357" s="19">
        <f t="shared" si="288"/>
        <v>0</v>
      </c>
      <c r="H357" s="19">
        <f t="shared" si="288"/>
        <v>6.31</v>
      </c>
      <c r="I357" s="35">
        <f>SUM(B357:H357)</f>
        <v>6.31</v>
      </c>
      <c r="J357" s="19">
        <f>J356+J355</f>
        <v>5.9700000000000006</v>
      </c>
      <c r="K357" s="19">
        <f t="shared" ref="K357:P357" si="289">K356+K355</f>
        <v>0.77</v>
      </c>
      <c r="L357" s="19">
        <f t="shared" si="289"/>
        <v>7.73</v>
      </c>
      <c r="M357" s="19">
        <f t="shared" si="289"/>
        <v>5.96</v>
      </c>
      <c r="N357" s="19">
        <f t="shared" si="289"/>
        <v>9.6199999999999992</v>
      </c>
      <c r="O357" s="19">
        <f t="shared" si="289"/>
        <v>5.3900000000000006</v>
      </c>
      <c r="P357" s="19">
        <f t="shared" si="289"/>
        <v>4.63</v>
      </c>
      <c r="Q357" s="146">
        <f>SUM(J357:P357)</f>
        <v>40.07</v>
      </c>
    </row>
    <row r="358" spans="1:17" x14ac:dyDescent="0.35">
      <c r="A358" s="19" t="s">
        <v>154</v>
      </c>
      <c r="B358" s="106" t="e">
        <f t="shared" ref="B358:I358" si="290">B356/B357*100</f>
        <v>#DIV/0!</v>
      </c>
      <c r="C358" s="106" t="e">
        <f t="shared" si="290"/>
        <v>#DIV/0!</v>
      </c>
      <c r="D358" s="106" t="e">
        <f t="shared" si="290"/>
        <v>#DIV/0!</v>
      </c>
      <c r="E358" s="106" t="e">
        <f t="shared" si="290"/>
        <v>#DIV/0!</v>
      </c>
      <c r="F358" s="106" t="e">
        <f t="shared" si="290"/>
        <v>#DIV/0!</v>
      </c>
      <c r="G358" s="106" t="e">
        <f t="shared" si="290"/>
        <v>#DIV/0!</v>
      </c>
      <c r="H358" s="106">
        <f t="shared" si="290"/>
        <v>7.2900158478605395</v>
      </c>
      <c r="I358" s="106">
        <f t="shared" si="290"/>
        <v>7.2900158478605395</v>
      </c>
      <c r="J358" s="106">
        <f t="shared" ref="J358:P358" si="291">J356/K357*100</f>
        <v>63.636363636363633</v>
      </c>
      <c r="K358" s="106">
        <f t="shared" si="291"/>
        <v>5.304010349288486</v>
      </c>
      <c r="L358" s="106">
        <f t="shared" si="291"/>
        <v>9.3959731543624159</v>
      </c>
      <c r="M358" s="106">
        <f t="shared" si="291"/>
        <v>0</v>
      </c>
      <c r="N358" s="106">
        <f t="shared" si="291"/>
        <v>8.3487940630797777</v>
      </c>
      <c r="O358" s="106">
        <f t="shared" si="291"/>
        <v>8.8552915766738654</v>
      </c>
      <c r="P358" s="106">
        <f t="shared" si="291"/>
        <v>0.89842775143498876</v>
      </c>
      <c r="Q358" s="153">
        <f>Q356/Q357*100</f>
        <v>6.6882954829049162</v>
      </c>
    </row>
    <row r="359" spans="1:17" x14ac:dyDescent="0.35">
      <c r="A359" s="19" t="s">
        <v>153</v>
      </c>
      <c r="B359" s="61">
        <v>0</v>
      </c>
      <c r="C359" s="61">
        <v>0</v>
      </c>
      <c r="D359" s="61">
        <v>0</v>
      </c>
      <c r="E359" s="61">
        <v>0</v>
      </c>
      <c r="F359" s="61">
        <v>0</v>
      </c>
      <c r="G359" s="61">
        <v>0</v>
      </c>
      <c r="H359" s="88">
        <v>116</v>
      </c>
      <c r="I359" s="35"/>
      <c r="J359" s="88">
        <v>960</v>
      </c>
      <c r="K359" s="88">
        <v>960</v>
      </c>
      <c r="L359" s="88">
        <v>1130</v>
      </c>
      <c r="M359" s="88">
        <v>1230</v>
      </c>
      <c r="N359" s="88">
        <v>1170</v>
      </c>
      <c r="O359" s="88">
        <v>750</v>
      </c>
      <c r="P359" s="88">
        <v>94</v>
      </c>
      <c r="Q359" s="146"/>
    </row>
    <row r="360" spans="1:17" x14ac:dyDescent="0.35">
      <c r="A360" s="43" t="s">
        <v>155</v>
      </c>
      <c r="B360" s="61">
        <v>0</v>
      </c>
      <c r="C360" s="169" t="e">
        <v>#NAME?</v>
      </c>
      <c r="D360" s="169" t="e">
        <f t="shared" ref="D360:G361" si="292">D359/D357</f>
        <v>#DIV/0!</v>
      </c>
      <c r="E360" s="169" t="e">
        <f t="shared" si="292"/>
        <v>#DIV/0!</v>
      </c>
      <c r="F360" s="169" t="e">
        <f t="shared" si="292"/>
        <v>#DIV/0!</v>
      </c>
      <c r="G360" s="169" t="e">
        <f t="shared" si="292"/>
        <v>#DIV/0!</v>
      </c>
      <c r="H360" s="169">
        <f>H359/H357</f>
        <v>18.383518225039619</v>
      </c>
      <c r="I360" s="35"/>
      <c r="J360" s="169">
        <f t="shared" ref="J360:P360" si="293">J359/J357</f>
        <v>160.8040201005025</v>
      </c>
      <c r="K360" s="169">
        <f t="shared" si="293"/>
        <v>1246.7532467532467</v>
      </c>
      <c r="L360" s="169">
        <f t="shared" si="293"/>
        <v>146.18369987063389</v>
      </c>
      <c r="M360" s="169">
        <f t="shared" si="293"/>
        <v>206.37583892617451</v>
      </c>
      <c r="N360" s="169">
        <f t="shared" si="293"/>
        <v>121.62162162162163</v>
      </c>
      <c r="O360" s="169">
        <f t="shared" si="293"/>
        <v>139.14656771799628</v>
      </c>
      <c r="P360" s="169">
        <f t="shared" si="293"/>
        <v>20.302375809935207</v>
      </c>
      <c r="Q360" s="146"/>
    </row>
    <row r="361" spans="1:17" x14ac:dyDescent="0.35">
      <c r="A361" s="21"/>
      <c r="B361" s="21"/>
      <c r="C361" s="21"/>
      <c r="D361" s="169" t="e">
        <f t="shared" si="292"/>
        <v>#DIV/0!</v>
      </c>
      <c r="E361" s="169" t="e">
        <f t="shared" si="292"/>
        <v>#DIV/0!</v>
      </c>
      <c r="F361" s="21">
        <v>21</v>
      </c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 spans="1:17" x14ac:dyDescent="0.35">
      <c r="A362" s="21"/>
      <c r="B362" s="21"/>
      <c r="C362" s="155"/>
      <c r="D362" s="156" t="s">
        <v>178</v>
      </c>
      <c r="E362" s="156" t="s">
        <v>179</v>
      </c>
      <c r="F362" s="156" t="s">
        <v>180</v>
      </c>
      <c r="G362" s="156" t="s">
        <v>181</v>
      </c>
      <c r="H362" s="156" t="s">
        <v>182</v>
      </c>
      <c r="I362" s="156" t="s">
        <v>183</v>
      </c>
      <c r="J362" s="156" t="s">
        <v>184</v>
      </c>
      <c r="K362" s="156" t="s">
        <v>185</v>
      </c>
      <c r="L362" s="156" t="s">
        <v>186</v>
      </c>
      <c r="M362" s="156" t="s">
        <v>187</v>
      </c>
      <c r="N362" s="156" t="s">
        <v>188</v>
      </c>
      <c r="O362" s="21"/>
      <c r="P362" s="21"/>
    </row>
    <row r="363" spans="1:17" x14ac:dyDescent="0.35">
      <c r="A363" s="21"/>
      <c r="B363" s="21"/>
      <c r="C363" s="157" t="s">
        <v>189</v>
      </c>
      <c r="D363" s="158">
        <f>Q296</f>
        <v>1596.3000000000002</v>
      </c>
      <c r="E363" s="158">
        <f>Q302</f>
        <v>934.3599999999999</v>
      </c>
      <c r="F363" s="159">
        <v>0</v>
      </c>
      <c r="G363" s="159">
        <v>0</v>
      </c>
      <c r="H363" s="159">
        <f>Q320</f>
        <v>884.97</v>
      </c>
      <c r="I363" s="164">
        <f>Q326</f>
        <v>361.57</v>
      </c>
      <c r="J363" s="164">
        <f>Q332</f>
        <v>442.84000000000003</v>
      </c>
      <c r="K363" s="158">
        <f>Q338</f>
        <v>1897.6799999999998</v>
      </c>
      <c r="L363" s="164">
        <f>Q344</f>
        <v>107.59000000000002</v>
      </c>
      <c r="M363" s="159">
        <f>I350</f>
        <v>0</v>
      </c>
      <c r="N363" s="159">
        <v>0</v>
      </c>
      <c r="O363" s="21"/>
      <c r="P363" s="21"/>
    </row>
    <row r="364" spans="1:17" x14ac:dyDescent="0.35">
      <c r="A364" s="21"/>
      <c r="B364" s="21"/>
      <c r="C364" s="157" t="s">
        <v>190</v>
      </c>
      <c r="D364" s="163">
        <f>Q298</f>
        <v>40.095145279909985</v>
      </c>
      <c r="E364" s="160"/>
      <c r="F364" s="160" t="s">
        <v>299</v>
      </c>
      <c r="G364" s="159">
        <v>0</v>
      </c>
      <c r="H364" s="163">
        <f>Q322</f>
        <v>28.83605900350932</v>
      </c>
      <c r="I364" s="163">
        <f>Q328</f>
        <v>37.652951773980234</v>
      </c>
      <c r="J364" s="163">
        <f>Q334</f>
        <v>60.394959358463808</v>
      </c>
      <c r="K364" s="164">
        <f>Q340</f>
        <v>61.701532719031846</v>
      </c>
      <c r="L364" s="163">
        <f>Q346</f>
        <v>58.549194601654328</v>
      </c>
      <c r="M364" s="165" t="e">
        <f>I352</f>
        <v>#DIV/0!</v>
      </c>
      <c r="N364" s="159">
        <v>0</v>
      </c>
      <c r="O364" s="21"/>
      <c r="P364" s="21"/>
    </row>
    <row r="366" spans="1:17" x14ac:dyDescent="0.35">
      <c r="A366" s="31" t="s">
        <v>0</v>
      </c>
      <c r="B366" s="83"/>
      <c r="C366" s="83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</row>
    <row r="367" spans="1:17" x14ac:dyDescent="0.35">
      <c r="A367" s="33" t="s">
        <v>1</v>
      </c>
      <c r="B367" s="62" t="s">
        <v>537</v>
      </c>
      <c r="C367" s="62" t="s">
        <v>538</v>
      </c>
      <c r="D367" s="62" t="s">
        <v>539</v>
      </c>
      <c r="E367" s="62" t="s">
        <v>540</v>
      </c>
      <c r="F367" s="62" t="s">
        <v>541</v>
      </c>
      <c r="G367" s="62" t="s">
        <v>542</v>
      </c>
      <c r="H367" s="62" t="s">
        <v>543</v>
      </c>
      <c r="I367" s="35" t="s">
        <v>557</v>
      </c>
      <c r="J367" s="62" t="s">
        <v>544</v>
      </c>
      <c r="K367" s="62" t="s">
        <v>545</v>
      </c>
      <c r="L367" s="62" t="s">
        <v>546</v>
      </c>
      <c r="M367" s="62" t="s">
        <v>547</v>
      </c>
      <c r="N367" s="62" t="s">
        <v>548</v>
      </c>
      <c r="O367" s="62" t="s">
        <v>549</v>
      </c>
      <c r="P367" s="62" t="s">
        <v>550</v>
      </c>
      <c r="Q367" s="146" t="s">
        <v>558</v>
      </c>
    </row>
    <row r="368" spans="1:17" x14ac:dyDescent="0.35">
      <c r="A368" s="19" t="s">
        <v>162</v>
      </c>
      <c r="B368" s="61">
        <v>422.2</v>
      </c>
      <c r="C368" s="61">
        <v>381.8</v>
      </c>
      <c r="D368" s="61">
        <v>345.5</v>
      </c>
      <c r="E368" s="61">
        <v>366.9</v>
      </c>
      <c r="F368" s="61">
        <v>360.1</v>
      </c>
      <c r="G368" s="61">
        <v>417.4</v>
      </c>
      <c r="H368" s="19">
        <v>386.2</v>
      </c>
      <c r="I368" s="35">
        <f>SUM(B368:H368)</f>
        <v>2680.1</v>
      </c>
      <c r="J368" s="19">
        <v>350.2</v>
      </c>
      <c r="K368" s="19">
        <v>338.9</v>
      </c>
      <c r="L368" s="19">
        <v>323.39999999999998</v>
      </c>
      <c r="M368" s="19">
        <v>417.6</v>
      </c>
      <c r="N368" s="19">
        <v>342.4</v>
      </c>
      <c r="O368" s="19">
        <v>442.5</v>
      </c>
      <c r="P368" s="19">
        <v>473.3</v>
      </c>
      <c r="Q368" s="146">
        <f>SUM(J368:P368)</f>
        <v>2688.3</v>
      </c>
    </row>
    <row r="369" spans="1:17" x14ac:dyDescent="0.35">
      <c r="A369" s="19" t="s">
        <v>163</v>
      </c>
      <c r="B369" s="61">
        <v>241.28</v>
      </c>
      <c r="C369" s="166">
        <v>184.6</v>
      </c>
      <c r="D369" s="166">
        <v>186.1</v>
      </c>
      <c r="E369" s="166">
        <v>217.07</v>
      </c>
      <c r="F369" s="166">
        <v>239.39</v>
      </c>
      <c r="G369" s="166">
        <v>271.55</v>
      </c>
      <c r="H369" s="19">
        <v>185.42</v>
      </c>
      <c r="I369" s="35">
        <f>SUM(B369:H369)</f>
        <v>1525.41</v>
      </c>
      <c r="J369" s="19">
        <v>207.99</v>
      </c>
      <c r="K369" s="19">
        <v>241.46</v>
      </c>
      <c r="L369" s="19">
        <v>201.34</v>
      </c>
      <c r="M369" s="19">
        <v>302.26</v>
      </c>
      <c r="N369" s="19">
        <v>166.37</v>
      </c>
      <c r="O369" s="19">
        <v>275.47000000000003</v>
      </c>
      <c r="P369" s="19">
        <v>330.97</v>
      </c>
      <c r="Q369" s="146">
        <f>SUM(J369:P369)</f>
        <v>1725.8600000000001</v>
      </c>
    </row>
    <row r="370" spans="1:17" x14ac:dyDescent="0.35">
      <c r="A370" s="19" t="s">
        <v>152</v>
      </c>
      <c r="B370" s="19">
        <f>B369+B368</f>
        <v>663.48</v>
      </c>
      <c r="C370" s="19">
        <f>C369+C368</f>
        <v>566.4</v>
      </c>
      <c r="D370" s="19">
        <f t="shared" ref="D370:I370" si="294">D369+D368</f>
        <v>531.6</v>
      </c>
      <c r="E370" s="19">
        <f t="shared" si="294"/>
        <v>583.97</v>
      </c>
      <c r="F370" s="19">
        <f t="shared" si="294"/>
        <v>599.49</v>
      </c>
      <c r="G370" s="19">
        <f t="shared" si="294"/>
        <v>688.95</v>
      </c>
      <c r="H370" s="19">
        <f t="shared" si="294"/>
        <v>571.62</v>
      </c>
      <c r="I370" s="19">
        <f t="shared" si="294"/>
        <v>4205.51</v>
      </c>
      <c r="J370" s="19">
        <f t="shared" ref="J370:P370" si="295">J369+J368</f>
        <v>558.19000000000005</v>
      </c>
      <c r="K370" s="19">
        <f t="shared" si="295"/>
        <v>580.36</v>
      </c>
      <c r="L370" s="19">
        <f t="shared" si="295"/>
        <v>524.74</v>
      </c>
      <c r="M370" s="19">
        <f t="shared" si="295"/>
        <v>719.86</v>
      </c>
      <c r="N370" s="19">
        <f t="shared" si="295"/>
        <v>508.77</v>
      </c>
      <c r="O370" s="19">
        <f t="shared" si="295"/>
        <v>717.97</v>
      </c>
      <c r="P370" s="19">
        <f t="shared" si="295"/>
        <v>804.27</v>
      </c>
      <c r="Q370" s="146">
        <f>SUM(J370:P370)</f>
        <v>4414.16</v>
      </c>
    </row>
    <row r="371" spans="1:17" x14ac:dyDescent="0.35">
      <c r="A371" s="19" t="s">
        <v>154</v>
      </c>
      <c r="B371" s="106">
        <f t="shared" ref="B371:H371" si="296">B369/B370*100</f>
        <v>36.365828660999576</v>
      </c>
      <c r="C371" s="106">
        <f t="shared" si="296"/>
        <v>32.591807909604519</v>
      </c>
      <c r="D371" s="106">
        <f t="shared" si="296"/>
        <v>35.007524454477043</v>
      </c>
      <c r="E371" s="106">
        <f t="shared" si="296"/>
        <v>37.171430039214343</v>
      </c>
      <c r="F371" s="106">
        <f t="shared" si="296"/>
        <v>39.932275767735909</v>
      </c>
      <c r="G371" s="106">
        <f t="shared" si="296"/>
        <v>39.415051890558097</v>
      </c>
      <c r="H371" s="106">
        <f t="shared" si="296"/>
        <v>32.437633392813403</v>
      </c>
      <c r="I371" s="35">
        <f>I369/I370*100</f>
        <v>36.271700697418382</v>
      </c>
      <c r="J371" s="106">
        <f t="shared" ref="J371:Q371" si="297">J369/J370*100</f>
        <v>37.261505938838027</v>
      </c>
      <c r="K371" s="106">
        <f t="shared" si="297"/>
        <v>41.6052105589634</v>
      </c>
      <c r="L371" s="106">
        <f t="shared" si="297"/>
        <v>38.369478217784049</v>
      </c>
      <c r="M371" s="106">
        <f t="shared" si="297"/>
        <v>41.988720028894505</v>
      </c>
      <c r="N371" s="106">
        <f t="shared" si="297"/>
        <v>32.700434380958001</v>
      </c>
      <c r="O371" s="106">
        <f t="shared" si="297"/>
        <v>38.367898380155161</v>
      </c>
      <c r="P371" s="106">
        <f t="shared" si="297"/>
        <v>41.151603317293947</v>
      </c>
      <c r="Q371" s="106">
        <f t="shared" si="297"/>
        <v>39.09826558167353</v>
      </c>
    </row>
    <row r="372" spans="1:17" x14ac:dyDescent="0.35">
      <c r="A372" s="19" t="s">
        <v>153</v>
      </c>
      <c r="B372" s="19">
        <v>0</v>
      </c>
      <c r="C372" s="19">
        <v>0</v>
      </c>
      <c r="D372" s="19">
        <v>0</v>
      </c>
      <c r="E372" s="19">
        <v>0</v>
      </c>
      <c r="F372" s="19">
        <v>0</v>
      </c>
      <c r="G372" s="19">
        <v>0</v>
      </c>
      <c r="H372" s="19">
        <v>0</v>
      </c>
      <c r="I372" s="35"/>
      <c r="J372" s="19">
        <v>0</v>
      </c>
      <c r="K372" s="19">
        <v>0</v>
      </c>
      <c r="L372" s="19">
        <v>0</v>
      </c>
      <c r="M372" s="19">
        <v>0</v>
      </c>
      <c r="N372" s="19">
        <v>0</v>
      </c>
      <c r="O372" s="19">
        <v>0</v>
      </c>
      <c r="P372" s="19">
        <v>0</v>
      </c>
      <c r="Q372" s="106">
        <v>0</v>
      </c>
    </row>
    <row r="373" spans="1:17" x14ac:dyDescent="0.35">
      <c r="A373" s="167" t="s">
        <v>155</v>
      </c>
      <c r="B373" s="168">
        <f>B372/B370</f>
        <v>0</v>
      </c>
      <c r="C373" s="168">
        <f t="shared" ref="C373:H373" si="298">C372/C370</f>
        <v>0</v>
      </c>
      <c r="D373" s="168">
        <f t="shared" si="298"/>
        <v>0</v>
      </c>
      <c r="E373" s="168">
        <f t="shared" si="298"/>
        <v>0</v>
      </c>
      <c r="F373" s="168">
        <f t="shared" si="298"/>
        <v>0</v>
      </c>
      <c r="G373" s="168">
        <f t="shared" si="298"/>
        <v>0</v>
      </c>
      <c r="H373" s="168">
        <f t="shared" si="298"/>
        <v>0</v>
      </c>
      <c r="I373" s="146">
        <f>I369/I370</f>
        <v>0.36271700697418385</v>
      </c>
      <c r="J373" s="169">
        <f>J372/J370</f>
        <v>0</v>
      </c>
      <c r="K373" s="169">
        <f t="shared" ref="K373:P373" si="299">K372/K370</f>
        <v>0</v>
      </c>
      <c r="L373" s="169">
        <f t="shared" si="299"/>
        <v>0</v>
      </c>
      <c r="M373" s="169">
        <f t="shared" si="299"/>
        <v>0</v>
      </c>
      <c r="N373" s="169">
        <f t="shared" si="299"/>
        <v>0</v>
      </c>
      <c r="O373" s="169">
        <f t="shared" si="299"/>
        <v>0</v>
      </c>
      <c r="P373" s="169">
        <f t="shared" si="299"/>
        <v>0</v>
      </c>
      <c r="Q373" s="146"/>
    </row>
    <row r="374" spans="1:17" x14ac:dyDescent="0.35">
      <c r="A374" s="19" t="s">
        <v>164</v>
      </c>
      <c r="B374" s="61">
        <v>0</v>
      </c>
      <c r="C374" s="61">
        <v>0</v>
      </c>
      <c r="D374" s="61">
        <v>0</v>
      </c>
      <c r="E374" s="61">
        <v>0</v>
      </c>
      <c r="F374" s="61">
        <v>0</v>
      </c>
      <c r="G374" s="61">
        <v>0</v>
      </c>
      <c r="H374" s="19">
        <v>0</v>
      </c>
      <c r="I374" s="150">
        <f>SUM(B374:H374)</f>
        <v>0</v>
      </c>
      <c r="J374" s="19">
        <v>0</v>
      </c>
      <c r="K374" s="19">
        <v>0</v>
      </c>
      <c r="L374" s="19">
        <v>0</v>
      </c>
      <c r="M374" s="19">
        <v>0</v>
      </c>
      <c r="N374" s="19">
        <v>0</v>
      </c>
      <c r="O374" s="19">
        <v>0</v>
      </c>
      <c r="P374" s="19">
        <v>0</v>
      </c>
      <c r="Q374" s="151"/>
    </row>
    <row r="375" spans="1:17" x14ac:dyDescent="0.35">
      <c r="A375" s="19" t="s">
        <v>165</v>
      </c>
      <c r="B375" s="61">
        <v>211.65</v>
      </c>
      <c r="C375" s="166">
        <v>157.63</v>
      </c>
      <c r="D375" s="166">
        <v>156.72999999999999</v>
      </c>
      <c r="E375" s="166">
        <v>18.12</v>
      </c>
      <c r="F375" s="166">
        <v>206.24</v>
      </c>
      <c r="G375" s="166">
        <v>248.83</v>
      </c>
      <c r="H375" s="166">
        <v>165.08</v>
      </c>
      <c r="I375" s="150">
        <f>SUM(B375:H375)</f>
        <v>1164.28</v>
      </c>
      <c r="J375" s="19">
        <v>184.6</v>
      </c>
      <c r="K375" s="19">
        <v>201.76</v>
      </c>
      <c r="L375" s="19">
        <v>201.34</v>
      </c>
      <c r="M375" s="19">
        <v>267.3</v>
      </c>
      <c r="N375" s="19">
        <v>142.66999999999999</v>
      </c>
      <c r="O375" s="19">
        <v>241.34</v>
      </c>
      <c r="P375" s="19">
        <v>287.35000000000002</v>
      </c>
      <c r="Q375" s="151">
        <f>SUM(J375:P375)</f>
        <v>1526.3600000000001</v>
      </c>
    </row>
    <row r="376" spans="1:17" x14ac:dyDescent="0.35">
      <c r="A376" s="19" t="s">
        <v>152</v>
      </c>
      <c r="B376" s="19">
        <f>B374+B375</f>
        <v>211.65</v>
      </c>
      <c r="C376" s="19">
        <f t="shared" ref="C376:H376" si="300">C374+C375</f>
        <v>157.63</v>
      </c>
      <c r="D376" s="19">
        <f t="shared" si="300"/>
        <v>156.72999999999999</v>
      </c>
      <c r="E376" s="19">
        <f t="shared" si="300"/>
        <v>18.12</v>
      </c>
      <c r="F376" s="19">
        <f t="shared" si="300"/>
        <v>206.24</v>
      </c>
      <c r="G376" s="19">
        <f t="shared" si="300"/>
        <v>248.83</v>
      </c>
      <c r="H376" s="19">
        <f t="shared" si="300"/>
        <v>165.08</v>
      </c>
      <c r="I376" s="150">
        <f>I375+I374</f>
        <v>1164.28</v>
      </c>
      <c r="J376" s="19">
        <f>J375+J374</f>
        <v>184.6</v>
      </c>
      <c r="K376" s="19">
        <f>K375+K374</f>
        <v>201.76</v>
      </c>
      <c r="L376" s="19">
        <f>L375+L374</f>
        <v>201.34</v>
      </c>
      <c r="M376" s="19">
        <f>M375+M374</f>
        <v>267.3</v>
      </c>
      <c r="N376" s="19">
        <f>N374+N375</f>
        <v>142.66999999999999</v>
      </c>
      <c r="O376" s="19">
        <f>O374+O375</f>
        <v>241.34</v>
      </c>
      <c r="P376" s="19">
        <f>P374+P375</f>
        <v>287.35000000000002</v>
      </c>
      <c r="Q376" s="151">
        <f>SUM(J376:P376)</f>
        <v>1526.3600000000001</v>
      </c>
    </row>
    <row r="377" spans="1:17" x14ac:dyDescent="0.35">
      <c r="A377" s="19" t="s">
        <v>154</v>
      </c>
      <c r="B377" s="106">
        <f>B375/B376*100</f>
        <v>100</v>
      </c>
      <c r="C377" s="106">
        <f t="shared" ref="C377:H377" si="301">C375/C376*100</f>
        <v>100</v>
      </c>
      <c r="D377" s="106">
        <f t="shared" si="301"/>
        <v>100</v>
      </c>
      <c r="E377" s="106">
        <f t="shared" si="301"/>
        <v>100</v>
      </c>
      <c r="F377" s="106">
        <f t="shared" si="301"/>
        <v>100</v>
      </c>
      <c r="G377" s="106">
        <f t="shared" si="301"/>
        <v>100</v>
      </c>
      <c r="H377" s="106">
        <f t="shared" si="301"/>
        <v>100</v>
      </c>
      <c r="I377" s="35">
        <f>I375/I376*100</f>
        <v>100</v>
      </c>
      <c r="J377" s="106">
        <f>J375/J376*100</f>
        <v>100</v>
      </c>
      <c r="K377" s="106">
        <f t="shared" ref="K377:P377" si="302">K375/K376*100</f>
        <v>100</v>
      </c>
      <c r="L377" s="106">
        <f t="shared" si="302"/>
        <v>100</v>
      </c>
      <c r="M377" s="106">
        <f t="shared" si="302"/>
        <v>100</v>
      </c>
      <c r="N377" s="106">
        <f t="shared" si="302"/>
        <v>100</v>
      </c>
      <c r="O377" s="106">
        <f t="shared" si="302"/>
        <v>100</v>
      </c>
      <c r="P377" s="106">
        <f t="shared" si="302"/>
        <v>100</v>
      </c>
      <c r="Q377" s="146"/>
    </row>
    <row r="378" spans="1:17" x14ac:dyDescent="0.35">
      <c r="A378" s="19" t="s">
        <v>153</v>
      </c>
      <c r="B378" s="61">
        <v>564</v>
      </c>
      <c r="C378" s="61">
        <v>457</v>
      </c>
      <c r="D378" s="61">
        <v>421</v>
      </c>
      <c r="E378" s="61">
        <v>453</v>
      </c>
      <c r="F378" s="61">
        <v>429</v>
      </c>
      <c r="G378" s="61">
        <v>506</v>
      </c>
      <c r="H378" s="19">
        <v>461</v>
      </c>
      <c r="I378" s="35"/>
      <c r="J378" s="19">
        <v>424</v>
      </c>
      <c r="K378" s="19">
        <v>427</v>
      </c>
      <c r="L378" s="19">
        <v>389</v>
      </c>
      <c r="M378" s="19">
        <v>494</v>
      </c>
      <c r="N378" s="19">
        <v>421</v>
      </c>
      <c r="O378" s="19">
        <v>477</v>
      </c>
      <c r="P378" s="19">
        <v>560</v>
      </c>
      <c r="Q378" s="146"/>
    </row>
    <row r="379" spans="1:17" x14ac:dyDescent="0.35">
      <c r="A379" s="43" t="s">
        <v>155</v>
      </c>
      <c r="B379" s="169">
        <f t="shared" ref="B379:G379" si="303">B378/B376</f>
        <v>2.6647767540751239</v>
      </c>
      <c r="C379" s="169">
        <f t="shared" si="303"/>
        <v>2.8991943158028297</v>
      </c>
      <c r="D379" s="169">
        <f t="shared" si="303"/>
        <v>2.6861481528743703</v>
      </c>
      <c r="E379" s="169">
        <f t="shared" si="303"/>
        <v>25</v>
      </c>
      <c r="F379" s="169">
        <f t="shared" si="303"/>
        <v>2.080100853374709</v>
      </c>
      <c r="G379" s="169">
        <f t="shared" si="303"/>
        <v>2.0335168588996502</v>
      </c>
      <c r="H379" s="169"/>
      <c r="I379" s="35"/>
      <c r="J379" s="169">
        <f t="shared" ref="J379:P379" si="304">J378/J376</f>
        <v>2.2968580715059588</v>
      </c>
      <c r="K379" s="169">
        <f t="shared" si="304"/>
        <v>2.1163758921490881</v>
      </c>
      <c r="L379" s="169">
        <f t="shared" si="304"/>
        <v>1.9320552299592728</v>
      </c>
      <c r="M379" s="169">
        <f t="shared" si="304"/>
        <v>1.8481107369996259</v>
      </c>
      <c r="N379" s="169">
        <f t="shared" si="304"/>
        <v>2.9508656339805146</v>
      </c>
      <c r="O379" s="169">
        <f t="shared" si="304"/>
        <v>1.9764647385431342</v>
      </c>
      <c r="P379" s="169">
        <f t="shared" si="304"/>
        <v>1.9488428745432398</v>
      </c>
      <c r="Q379" s="146"/>
    </row>
    <row r="380" spans="1:17" x14ac:dyDescent="0.35">
      <c r="A380" s="19" t="s">
        <v>156</v>
      </c>
      <c r="B380" s="88">
        <v>0</v>
      </c>
      <c r="C380" s="88">
        <v>0</v>
      </c>
      <c r="D380" s="88">
        <v>0</v>
      </c>
      <c r="E380" s="88">
        <v>0</v>
      </c>
      <c r="F380" s="88">
        <v>0</v>
      </c>
      <c r="G380" s="79">
        <v>0</v>
      </c>
      <c r="H380" s="79">
        <v>0</v>
      </c>
      <c r="I380" s="35"/>
      <c r="J380" s="79">
        <v>0</v>
      </c>
      <c r="K380" s="79">
        <v>0</v>
      </c>
      <c r="L380" s="79">
        <v>0</v>
      </c>
      <c r="M380" s="79">
        <v>0</v>
      </c>
      <c r="N380" s="79">
        <v>0</v>
      </c>
      <c r="O380" s="79">
        <v>0</v>
      </c>
      <c r="P380" s="79">
        <v>0</v>
      </c>
      <c r="Q380" s="146">
        <f>SUM(J380:P380)</f>
        <v>0</v>
      </c>
    </row>
    <row r="381" spans="1:17" x14ac:dyDescent="0.35">
      <c r="A381" s="19" t="s">
        <v>157</v>
      </c>
      <c r="B381" s="88">
        <v>0</v>
      </c>
      <c r="C381" s="88">
        <v>0</v>
      </c>
      <c r="D381" s="88">
        <v>0</v>
      </c>
      <c r="E381" s="88">
        <v>0</v>
      </c>
      <c r="F381" s="88">
        <v>0</v>
      </c>
      <c r="G381" s="79">
        <v>0</v>
      </c>
      <c r="H381" s="79">
        <v>0</v>
      </c>
      <c r="I381" s="35">
        <f>SUM(B381:H381)</f>
        <v>0</v>
      </c>
      <c r="J381" s="79">
        <v>0</v>
      </c>
      <c r="K381" s="79">
        <v>0</v>
      </c>
      <c r="L381" s="79">
        <v>0</v>
      </c>
      <c r="M381" s="79">
        <v>0</v>
      </c>
      <c r="N381" s="79">
        <v>0</v>
      </c>
      <c r="O381" s="79">
        <v>0</v>
      </c>
      <c r="P381" s="79">
        <v>0</v>
      </c>
      <c r="Q381" s="146">
        <f>SUM(J381:P381)</f>
        <v>0</v>
      </c>
    </row>
    <row r="382" spans="1:17" x14ac:dyDescent="0.35">
      <c r="A382" s="19" t="s">
        <v>152</v>
      </c>
      <c r="B382" s="19">
        <f>B381+B380</f>
        <v>0</v>
      </c>
      <c r="C382" s="19">
        <f>C381+C380</f>
        <v>0</v>
      </c>
      <c r="D382" s="19">
        <f>D381+D380</f>
        <v>0</v>
      </c>
      <c r="E382" s="19">
        <f>E381+E380</f>
        <v>0</v>
      </c>
      <c r="F382" s="19">
        <v>0</v>
      </c>
      <c r="G382" s="19">
        <f>G381+G380</f>
        <v>0</v>
      </c>
      <c r="H382" s="19">
        <f>H381+H380</f>
        <v>0</v>
      </c>
      <c r="I382" s="35">
        <f>SUM(B382:H382)</f>
        <v>0</v>
      </c>
      <c r="J382" s="19">
        <f>J381+J380</f>
        <v>0</v>
      </c>
      <c r="K382" s="19">
        <f t="shared" ref="K382:P382" si="305">K381+K380</f>
        <v>0</v>
      </c>
      <c r="L382" s="19">
        <f t="shared" si="305"/>
        <v>0</v>
      </c>
      <c r="M382" s="19">
        <f t="shared" si="305"/>
        <v>0</v>
      </c>
      <c r="N382" s="19">
        <f t="shared" si="305"/>
        <v>0</v>
      </c>
      <c r="O382" s="19">
        <f t="shared" si="305"/>
        <v>0</v>
      </c>
      <c r="P382" s="19">
        <f t="shared" si="305"/>
        <v>0</v>
      </c>
      <c r="Q382" s="146">
        <f>SUM(J382:P382)</f>
        <v>0</v>
      </c>
    </row>
    <row r="383" spans="1:17" x14ac:dyDescent="0.35">
      <c r="A383" s="19" t="s">
        <v>154</v>
      </c>
      <c r="B383" s="106" t="e">
        <f t="shared" ref="B383:I383" si="306">B381/B382*100</f>
        <v>#DIV/0!</v>
      </c>
      <c r="C383" s="106" t="e">
        <f t="shared" si="306"/>
        <v>#DIV/0!</v>
      </c>
      <c r="D383" s="106" t="e">
        <f t="shared" si="306"/>
        <v>#DIV/0!</v>
      </c>
      <c r="E383" s="106" t="e">
        <f t="shared" si="306"/>
        <v>#DIV/0!</v>
      </c>
      <c r="F383" s="106" t="e">
        <f t="shared" si="306"/>
        <v>#DIV/0!</v>
      </c>
      <c r="G383" s="106" t="e">
        <f t="shared" si="306"/>
        <v>#DIV/0!</v>
      </c>
      <c r="H383" s="106" t="e">
        <f t="shared" si="306"/>
        <v>#DIV/0!</v>
      </c>
      <c r="I383" s="106" t="e">
        <f t="shared" si="306"/>
        <v>#DIV/0!</v>
      </c>
      <c r="J383" s="106" t="e">
        <f t="shared" ref="J383:O383" si="307">J381/K382*100</f>
        <v>#DIV/0!</v>
      </c>
      <c r="K383" s="106" t="e">
        <f t="shared" si="307"/>
        <v>#DIV/0!</v>
      </c>
      <c r="L383" s="106" t="e">
        <f t="shared" si="307"/>
        <v>#DIV/0!</v>
      </c>
      <c r="M383" s="106" t="e">
        <f t="shared" si="307"/>
        <v>#DIV/0!</v>
      </c>
      <c r="N383" s="106" t="e">
        <f t="shared" si="307"/>
        <v>#DIV/0!</v>
      </c>
      <c r="O383" s="106" t="e">
        <f t="shared" si="307"/>
        <v>#DIV/0!</v>
      </c>
      <c r="P383" s="169" t="e">
        <f>P382/P380</f>
        <v>#DIV/0!</v>
      </c>
      <c r="Q383" s="106" t="e">
        <f>Q381/Q382*100</f>
        <v>#DIV/0!</v>
      </c>
    </row>
    <row r="384" spans="1:17" x14ac:dyDescent="0.35">
      <c r="A384" s="19" t="s">
        <v>153</v>
      </c>
      <c r="B384" s="19">
        <v>0</v>
      </c>
      <c r="C384" s="19">
        <v>0</v>
      </c>
      <c r="D384" s="19">
        <v>0</v>
      </c>
      <c r="E384" s="19">
        <v>0</v>
      </c>
      <c r="F384" s="19">
        <v>0</v>
      </c>
      <c r="G384" s="19">
        <v>0</v>
      </c>
      <c r="H384" s="36">
        <v>0</v>
      </c>
      <c r="I384" s="35"/>
      <c r="J384" s="19">
        <v>0</v>
      </c>
      <c r="K384" s="19">
        <v>0</v>
      </c>
      <c r="L384" s="19">
        <v>0</v>
      </c>
      <c r="M384" s="19">
        <v>0</v>
      </c>
      <c r="N384" s="19">
        <v>0</v>
      </c>
      <c r="O384" s="19">
        <v>0</v>
      </c>
      <c r="P384" s="36">
        <v>0</v>
      </c>
      <c r="Q384" s="146"/>
    </row>
    <row r="385" spans="1:17" x14ac:dyDescent="0.35">
      <c r="A385" s="43" t="s">
        <v>155</v>
      </c>
      <c r="B385" s="169" t="e">
        <f t="shared" ref="B385:H385" si="308">B384/B382</f>
        <v>#DIV/0!</v>
      </c>
      <c r="C385" s="169" t="e">
        <f t="shared" si="308"/>
        <v>#DIV/0!</v>
      </c>
      <c r="D385" s="169" t="e">
        <f t="shared" si="308"/>
        <v>#DIV/0!</v>
      </c>
      <c r="E385" s="169" t="e">
        <f t="shared" si="308"/>
        <v>#DIV/0!</v>
      </c>
      <c r="F385" s="169" t="e">
        <f t="shared" si="308"/>
        <v>#DIV/0!</v>
      </c>
      <c r="G385" s="169" t="e">
        <f t="shared" si="308"/>
        <v>#DIV/0!</v>
      </c>
      <c r="H385" s="169" t="e">
        <f t="shared" si="308"/>
        <v>#DIV/0!</v>
      </c>
      <c r="I385" s="35"/>
      <c r="J385" s="169" t="e">
        <f t="shared" ref="J385:P385" si="309">J384/J382</f>
        <v>#DIV/0!</v>
      </c>
      <c r="K385" s="169" t="e">
        <f t="shared" si="309"/>
        <v>#DIV/0!</v>
      </c>
      <c r="L385" s="169" t="e">
        <f t="shared" si="309"/>
        <v>#DIV/0!</v>
      </c>
      <c r="M385" s="169" t="e">
        <f t="shared" si="309"/>
        <v>#DIV/0!</v>
      </c>
      <c r="N385" s="169" t="e">
        <f t="shared" si="309"/>
        <v>#DIV/0!</v>
      </c>
      <c r="O385" s="169" t="e">
        <f t="shared" si="309"/>
        <v>#DIV/0!</v>
      </c>
      <c r="P385" s="169" t="e">
        <f t="shared" si="309"/>
        <v>#DIV/0!</v>
      </c>
      <c r="Q385" s="146"/>
    </row>
    <row r="386" spans="1:17" x14ac:dyDescent="0.35">
      <c r="A386" s="19" t="s">
        <v>158</v>
      </c>
      <c r="B386" s="170">
        <v>454</v>
      </c>
      <c r="C386" s="61">
        <v>318</v>
      </c>
      <c r="D386" s="61">
        <v>281</v>
      </c>
      <c r="E386" s="61">
        <v>387</v>
      </c>
      <c r="F386" s="61">
        <v>379</v>
      </c>
      <c r="G386" s="61">
        <v>466</v>
      </c>
      <c r="H386" s="88">
        <v>412</v>
      </c>
      <c r="I386" s="35"/>
      <c r="J386" s="88">
        <v>370</v>
      </c>
      <c r="K386" s="88">
        <v>382</v>
      </c>
      <c r="L386" s="88">
        <v>357</v>
      </c>
      <c r="M386" s="88">
        <v>480</v>
      </c>
      <c r="N386" s="88">
        <v>353</v>
      </c>
      <c r="O386" s="88">
        <v>427</v>
      </c>
      <c r="P386" s="88">
        <v>499</v>
      </c>
      <c r="Q386" s="146">
        <f>SUM(J386:P386)</f>
        <v>2868</v>
      </c>
    </row>
    <row r="387" spans="1:17" x14ac:dyDescent="0.35">
      <c r="A387" s="19" t="s">
        <v>159</v>
      </c>
      <c r="B387" s="61">
        <v>0</v>
      </c>
      <c r="C387" s="166">
        <v>0</v>
      </c>
      <c r="D387" s="166">
        <v>0</v>
      </c>
      <c r="E387" s="166">
        <v>0</v>
      </c>
      <c r="F387" s="166">
        <v>0</v>
      </c>
      <c r="G387" s="166">
        <v>0</v>
      </c>
      <c r="H387" s="88">
        <v>0</v>
      </c>
      <c r="I387" s="35">
        <f>SUM(B387:H387)</f>
        <v>0</v>
      </c>
      <c r="J387" s="88">
        <v>0</v>
      </c>
      <c r="K387" s="88">
        <v>0</v>
      </c>
      <c r="L387" s="88">
        <v>0.05</v>
      </c>
      <c r="M387" s="88">
        <v>7.0000000000000007E-2</v>
      </c>
      <c r="N387" s="88">
        <v>0.02</v>
      </c>
      <c r="O387" s="88">
        <v>0.02</v>
      </c>
      <c r="P387" s="88">
        <v>0</v>
      </c>
      <c r="Q387" s="146">
        <f>SUM(J387:P387)</f>
        <v>0.16</v>
      </c>
    </row>
    <row r="388" spans="1:17" x14ac:dyDescent="0.35">
      <c r="A388" s="19" t="s">
        <v>152</v>
      </c>
      <c r="B388" s="19">
        <f t="shared" ref="B388:H388" si="310">-B387+B386</f>
        <v>454</v>
      </c>
      <c r="C388" s="19">
        <f t="shared" si="310"/>
        <v>318</v>
      </c>
      <c r="D388" s="19">
        <f t="shared" si="310"/>
        <v>281</v>
      </c>
      <c r="E388" s="19">
        <f t="shared" si="310"/>
        <v>387</v>
      </c>
      <c r="F388" s="19">
        <f t="shared" si="310"/>
        <v>379</v>
      </c>
      <c r="G388" s="19">
        <f t="shared" si="310"/>
        <v>466</v>
      </c>
      <c r="H388" s="19">
        <f t="shared" si="310"/>
        <v>412</v>
      </c>
      <c r="I388" s="35">
        <f>SUM(B388:H388)</f>
        <v>2697</v>
      </c>
      <c r="J388" s="19">
        <f>J387+J386</f>
        <v>370</v>
      </c>
      <c r="K388" s="19">
        <v>382</v>
      </c>
      <c r="L388" s="19">
        <f>L387+L386</f>
        <v>357.05</v>
      </c>
      <c r="M388" s="19">
        <f>M387+M386</f>
        <v>480.07</v>
      </c>
      <c r="N388" s="19">
        <f>N387+N386</f>
        <v>353.02</v>
      </c>
      <c r="O388" s="19">
        <f>O387+O386</f>
        <v>427.02</v>
      </c>
      <c r="P388" s="19">
        <f>P387+P386</f>
        <v>499</v>
      </c>
      <c r="Q388" s="146">
        <f>SUM(J388:P388)</f>
        <v>2868.16</v>
      </c>
    </row>
    <row r="389" spans="1:17" x14ac:dyDescent="0.35">
      <c r="A389" s="19" t="s">
        <v>154</v>
      </c>
      <c r="B389" s="152">
        <f t="shared" ref="B389:I389" si="311">B387/B388</f>
        <v>0</v>
      </c>
      <c r="C389" s="152">
        <f t="shared" si="311"/>
        <v>0</v>
      </c>
      <c r="D389" s="152">
        <f t="shared" si="311"/>
        <v>0</v>
      </c>
      <c r="E389" s="152">
        <f t="shared" si="311"/>
        <v>0</v>
      </c>
      <c r="F389" s="152">
        <f t="shared" si="311"/>
        <v>0</v>
      </c>
      <c r="G389" s="152">
        <f t="shared" si="311"/>
        <v>0</v>
      </c>
      <c r="H389" s="152">
        <f t="shared" si="311"/>
        <v>0</v>
      </c>
      <c r="I389" s="152">
        <f t="shared" si="311"/>
        <v>0</v>
      </c>
      <c r="J389" s="106">
        <f t="shared" ref="J389:O389" si="312">J387/K388*100</f>
        <v>0</v>
      </c>
      <c r="K389" s="106">
        <f t="shared" si="312"/>
        <v>0</v>
      </c>
      <c r="L389" s="106">
        <f t="shared" si="312"/>
        <v>1.0415147790947155E-2</v>
      </c>
      <c r="M389" s="106">
        <f t="shared" si="312"/>
        <v>1.9828904877910603E-2</v>
      </c>
      <c r="N389" s="106">
        <f t="shared" si="312"/>
        <v>4.6836213760479599E-3</v>
      </c>
      <c r="O389" s="106">
        <f t="shared" si="312"/>
        <v>4.0080160320641288E-3</v>
      </c>
      <c r="P389" s="169">
        <f>P388/P386</f>
        <v>1</v>
      </c>
      <c r="Q389" s="153">
        <f>Q387/Q388*100</f>
        <v>5.5784893450853516E-3</v>
      </c>
    </row>
    <row r="390" spans="1:17" x14ac:dyDescent="0.35">
      <c r="A390" s="19" t="s">
        <v>153</v>
      </c>
      <c r="B390" s="61">
        <v>900</v>
      </c>
      <c r="C390" s="61">
        <v>640</v>
      </c>
      <c r="D390" s="61">
        <v>560</v>
      </c>
      <c r="E390" s="61">
        <v>760</v>
      </c>
      <c r="F390" s="61">
        <v>760</v>
      </c>
      <c r="G390" s="61">
        <v>930</v>
      </c>
      <c r="H390" s="36">
        <v>820</v>
      </c>
      <c r="I390" s="35"/>
      <c r="J390" s="19">
        <v>770</v>
      </c>
      <c r="K390" s="19">
        <v>770</v>
      </c>
      <c r="L390" s="19">
        <v>710</v>
      </c>
      <c r="M390" s="19">
        <v>960</v>
      </c>
      <c r="N390" s="19">
        <v>710</v>
      </c>
      <c r="O390" s="19">
        <v>870</v>
      </c>
      <c r="P390" s="36">
        <v>1000</v>
      </c>
      <c r="Q390" s="146"/>
    </row>
    <row r="391" spans="1:17" x14ac:dyDescent="0.35">
      <c r="A391" s="43" t="s">
        <v>155</v>
      </c>
      <c r="B391" s="169">
        <f t="shared" ref="B391:H391" si="313">B390/B388</f>
        <v>1.9823788546255507</v>
      </c>
      <c r="C391" s="169">
        <f t="shared" si="313"/>
        <v>2.0125786163522013</v>
      </c>
      <c r="D391" s="169">
        <f t="shared" si="313"/>
        <v>1.9928825622775801</v>
      </c>
      <c r="E391" s="169">
        <f t="shared" si="313"/>
        <v>1.9638242894056848</v>
      </c>
      <c r="F391" s="169">
        <f t="shared" si="313"/>
        <v>2.0052770448548811</v>
      </c>
      <c r="G391" s="169">
        <f t="shared" si="313"/>
        <v>1.9957081545064377</v>
      </c>
      <c r="H391" s="169">
        <f t="shared" si="313"/>
        <v>1.9902912621359223</v>
      </c>
      <c r="I391" s="35"/>
      <c r="J391" s="169">
        <f t="shared" ref="J391:P391" si="314">J390/J388</f>
        <v>2.0810810810810811</v>
      </c>
      <c r="K391" s="169">
        <f t="shared" si="314"/>
        <v>2.0157068062827226</v>
      </c>
      <c r="L391" s="169">
        <f t="shared" si="314"/>
        <v>1.9885170144237501</v>
      </c>
      <c r="M391" s="169">
        <f t="shared" si="314"/>
        <v>1.9997083758618535</v>
      </c>
      <c r="N391" s="169">
        <f t="shared" si="314"/>
        <v>2.0112174947595038</v>
      </c>
      <c r="O391" s="169">
        <f t="shared" si="314"/>
        <v>2.0373752985808626</v>
      </c>
      <c r="P391" s="169">
        <f t="shared" si="314"/>
        <v>2.0040080160320639</v>
      </c>
      <c r="Q391" s="146"/>
    </row>
    <row r="392" spans="1:17" x14ac:dyDescent="0.35">
      <c r="A392" s="19" t="s">
        <v>160</v>
      </c>
      <c r="B392" s="61">
        <v>316</v>
      </c>
      <c r="C392" s="61">
        <v>381.47</v>
      </c>
      <c r="D392" s="61">
        <v>226</v>
      </c>
      <c r="E392" s="61">
        <v>357</v>
      </c>
      <c r="F392" s="61">
        <v>267</v>
      </c>
      <c r="G392" s="61">
        <v>335</v>
      </c>
      <c r="H392" s="88">
        <v>429</v>
      </c>
      <c r="I392" s="35">
        <f>SUM(B392:H392)</f>
        <v>2311.4700000000003</v>
      </c>
      <c r="J392" s="88">
        <v>320</v>
      </c>
      <c r="K392" s="88">
        <v>375</v>
      </c>
      <c r="L392" s="88">
        <v>359</v>
      </c>
      <c r="M392" s="88">
        <v>375</v>
      </c>
      <c r="N392" s="88">
        <v>344</v>
      </c>
      <c r="O392" s="88">
        <v>332</v>
      </c>
      <c r="P392" s="88">
        <v>363</v>
      </c>
      <c r="Q392" s="146">
        <f>SUM(J392:P392)</f>
        <v>2468</v>
      </c>
    </row>
    <row r="393" spans="1:17" x14ac:dyDescent="0.35">
      <c r="A393" s="19" t="s">
        <v>161</v>
      </c>
      <c r="B393" s="61">
        <v>119.6</v>
      </c>
      <c r="C393" s="166">
        <v>112.7</v>
      </c>
      <c r="D393" s="166">
        <v>137.93</v>
      </c>
      <c r="E393" s="166">
        <v>151.71</v>
      </c>
      <c r="F393" s="166">
        <v>170.3</v>
      </c>
      <c r="G393" s="166">
        <v>150.63999999999999</v>
      </c>
      <c r="H393" s="88">
        <v>116.43</v>
      </c>
      <c r="I393" s="35">
        <f>SUM(B393:H393)</f>
        <v>959.31</v>
      </c>
      <c r="J393" s="88">
        <v>166.33</v>
      </c>
      <c r="K393" s="88">
        <v>151.12</v>
      </c>
      <c r="L393" s="88">
        <v>0.16</v>
      </c>
      <c r="M393" s="88">
        <v>135.55000000000001</v>
      </c>
      <c r="N393" s="88">
        <v>149.52000000000001</v>
      </c>
      <c r="O393" s="88">
        <v>143.77000000000001</v>
      </c>
      <c r="P393" s="88">
        <v>158.57</v>
      </c>
      <c r="Q393" s="146">
        <f>SUM(J393:P393)</f>
        <v>905.02</v>
      </c>
    </row>
    <row r="394" spans="1:17" x14ac:dyDescent="0.35">
      <c r="A394" s="19" t="s">
        <v>152</v>
      </c>
      <c r="B394" s="19">
        <f>B393+B392</f>
        <v>435.6</v>
      </c>
      <c r="C394" s="19">
        <f t="shared" ref="C394:H394" si="315">C393+C392</f>
        <v>494.17</v>
      </c>
      <c r="D394" s="19">
        <f t="shared" si="315"/>
        <v>363.93</v>
      </c>
      <c r="E394" s="19">
        <f t="shared" si="315"/>
        <v>508.71000000000004</v>
      </c>
      <c r="F394" s="19">
        <f t="shared" si="315"/>
        <v>437.3</v>
      </c>
      <c r="G394" s="19">
        <f t="shared" si="315"/>
        <v>485.64</v>
      </c>
      <c r="H394" s="19">
        <f t="shared" si="315"/>
        <v>545.43000000000006</v>
      </c>
      <c r="I394" s="35">
        <f>SUM(B394:H394)</f>
        <v>3270.7799999999997</v>
      </c>
      <c r="J394" s="19">
        <f t="shared" ref="J394:P394" si="316">J393+J392</f>
        <v>486.33000000000004</v>
      </c>
      <c r="K394" s="19">
        <f t="shared" si="316"/>
        <v>526.12</v>
      </c>
      <c r="L394" s="19">
        <f t="shared" si="316"/>
        <v>359.16</v>
      </c>
      <c r="M394" s="19">
        <f t="shared" si="316"/>
        <v>510.55</v>
      </c>
      <c r="N394" s="19">
        <f t="shared" si="316"/>
        <v>493.52</v>
      </c>
      <c r="O394" s="19">
        <f t="shared" si="316"/>
        <v>475.77</v>
      </c>
      <c r="P394" s="19">
        <f t="shared" si="316"/>
        <v>521.56999999999994</v>
      </c>
      <c r="Q394" s="146">
        <f>SUM(J394:P394)</f>
        <v>3373.0200000000004</v>
      </c>
    </row>
    <row r="395" spans="1:17" x14ac:dyDescent="0.35">
      <c r="A395" s="19" t="s">
        <v>154</v>
      </c>
      <c r="B395" s="169">
        <f t="shared" ref="B395:H395" si="317">B394/B392</f>
        <v>1.3784810126582279</v>
      </c>
      <c r="C395" s="169">
        <f t="shared" si="317"/>
        <v>1.2954360762314205</v>
      </c>
      <c r="D395" s="169">
        <f t="shared" si="317"/>
        <v>1.6103097345132744</v>
      </c>
      <c r="E395" s="169">
        <f t="shared" si="317"/>
        <v>1.4249579831932775</v>
      </c>
      <c r="F395" s="169">
        <f t="shared" si="317"/>
        <v>1.6378277153558052</v>
      </c>
      <c r="G395" s="169">
        <f t="shared" si="317"/>
        <v>1.4496716417910447</v>
      </c>
      <c r="H395" s="169">
        <f t="shared" si="317"/>
        <v>1.2713986013986016</v>
      </c>
      <c r="I395" s="161">
        <f>I393/I394</f>
        <v>0.29329701172197459</v>
      </c>
      <c r="J395" s="106">
        <f t="shared" ref="J395:O395" si="318">J393/K394*100</f>
        <v>31.614460579335514</v>
      </c>
      <c r="K395" s="106">
        <f t="shared" si="318"/>
        <v>42.075955006125405</v>
      </c>
      <c r="L395" s="106">
        <f t="shared" si="318"/>
        <v>3.1338752325923022E-2</v>
      </c>
      <c r="M395" s="106">
        <f t="shared" si="318"/>
        <v>27.465958826390018</v>
      </c>
      <c r="N395" s="106">
        <f t="shared" si="318"/>
        <v>31.42694999684722</v>
      </c>
      <c r="O395" s="106">
        <f t="shared" si="318"/>
        <v>27.564852272945149</v>
      </c>
      <c r="P395" s="169">
        <f>P394/P392</f>
        <v>1.4368319559228648</v>
      </c>
      <c r="Q395" s="153">
        <f>Q393/Q394*100</f>
        <v>26.831148347771428</v>
      </c>
    </row>
    <row r="396" spans="1:17" x14ac:dyDescent="0.35">
      <c r="A396" s="19" t="s">
        <v>153</v>
      </c>
      <c r="B396" s="88">
        <v>0</v>
      </c>
      <c r="C396" s="88">
        <v>0</v>
      </c>
      <c r="D396" s="88">
        <v>0</v>
      </c>
      <c r="E396" s="88">
        <v>0</v>
      </c>
      <c r="F396" s="88">
        <v>0</v>
      </c>
      <c r="G396" s="88">
        <v>0</v>
      </c>
      <c r="H396" s="88">
        <v>0</v>
      </c>
      <c r="I396" s="35"/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146"/>
    </row>
    <row r="397" spans="1:17" x14ac:dyDescent="0.35">
      <c r="A397" s="43" t="s">
        <v>155</v>
      </c>
      <c r="B397" s="169">
        <f t="shared" ref="B397:H397" si="319">B396/B394</f>
        <v>0</v>
      </c>
      <c r="C397" s="169">
        <f t="shared" si="319"/>
        <v>0</v>
      </c>
      <c r="D397" s="169">
        <f t="shared" si="319"/>
        <v>0</v>
      </c>
      <c r="E397" s="169">
        <f t="shared" si="319"/>
        <v>0</v>
      </c>
      <c r="F397" s="169">
        <f t="shared" si="319"/>
        <v>0</v>
      </c>
      <c r="G397" s="169">
        <f t="shared" si="319"/>
        <v>0</v>
      </c>
      <c r="H397" s="169">
        <f t="shared" si="319"/>
        <v>0</v>
      </c>
      <c r="I397" s="35"/>
      <c r="J397" s="169">
        <f t="shared" ref="J397:P397" si="320">J396/J394</f>
        <v>0</v>
      </c>
      <c r="K397" s="169">
        <f t="shared" si="320"/>
        <v>0</v>
      </c>
      <c r="L397" s="169">
        <f t="shared" si="320"/>
        <v>0</v>
      </c>
      <c r="M397" s="169">
        <f t="shared" si="320"/>
        <v>0</v>
      </c>
      <c r="N397" s="169">
        <f t="shared" si="320"/>
        <v>0</v>
      </c>
      <c r="O397" s="169">
        <f t="shared" si="320"/>
        <v>0</v>
      </c>
      <c r="P397" s="169">
        <f t="shared" si="320"/>
        <v>0</v>
      </c>
      <c r="Q397" s="146"/>
    </row>
    <row r="398" spans="1:17" x14ac:dyDescent="0.35">
      <c r="A398" s="19" t="s">
        <v>166</v>
      </c>
      <c r="B398" s="171">
        <v>99.3</v>
      </c>
      <c r="C398" s="61">
        <v>64</v>
      </c>
      <c r="D398" s="61">
        <v>102.5</v>
      </c>
      <c r="E398" s="61">
        <v>58.2</v>
      </c>
      <c r="F398" s="61">
        <v>44</v>
      </c>
      <c r="G398" s="19">
        <v>113</v>
      </c>
      <c r="H398" s="36">
        <v>78.5</v>
      </c>
      <c r="I398" s="35"/>
      <c r="J398" s="36">
        <v>75.8</v>
      </c>
      <c r="K398" s="36">
        <v>76.400000000000006</v>
      </c>
      <c r="L398" s="36">
        <v>44.9</v>
      </c>
      <c r="M398" s="103">
        <v>91.9</v>
      </c>
      <c r="N398" s="19">
        <v>80.599999999999994</v>
      </c>
      <c r="O398" s="19">
        <v>55.1</v>
      </c>
      <c r="P398" s="36">
        <v>115.7</v>
      </c>
      <c r="Q398" s="146">
        <f>SUM(J398:P398)</f>
        <v>540.40000000000009</v>
      </c>
    </row>
    <row r="399" spans="1:17" x14ac:dyDescent="0.35">
      <c r="A399" s="19" t="s">
        <v>167</v>
      </c>
      <c r="B399" s="61">
        <v>42.47</v>
      </c>
      <c r="C399" s="166">
        <v>46.66</v>
      </c>
      <c r="D399" s="166">
        <v>46.14</v>
      </c>
      <c r="E399" s="166">
        <v>70.09</v>
      </c>
      <c r="F399" s="166">
        <v>100.07</v>
      </c>
      <c r="G399" s="19">
        <v>47.9</v>
      </c>
      <c r="H399" s="36">
        <v>67.42</v>
      </c>
      <c r="I399" s="35">
        <f>SUM(B399:H399)</f>
        <v>420.74999999999994</v>
      </c>
      <c r="J399" s="36">
        <v>70.02</v>
      </c>
      <c r="K399" s="42">
        <v>67.36</v>
      </c>
      <c r="L399" s="42">
        <v>79.12</v>
      </c>
      <c r="M399" s="19">
        <v>67.06</v>
      </c>
      <c r="N399" s="19">
        <v>66.06</v>
      </c>
      <c r="O399" s="36">
        <v>44.58</v>
      </c>
      <c r="P399" s="33">
        <v>41.19</v>
      </c>
      <c r="Q399" s="146">
        <f>SUM(J399:P399)</f>
        <v>435.39</v>
      </c>
    </row>
    <row r="400" spans="1:17" x14ac:dyDescent="0.35">
      <c r="A400" s="19" t="s">
        <v>152</v>
      </c>
      <c r="B400" s="19">
        <f>B399+B398</f>
        <v>141.76999999999998</v>
      </c>
      <c r="C400" s="19">
        <f t="shared" ref="C400:H400" si="321">C399+C398</f>
        <v>110.66</v>
      </c>
      <c r="D400" s="19">
        <f t="shared" si="321"/>
        <v>148.63999999999999</v>
      </c>
      <c r="E400" s="19">
        <f t="shared" si="321"/>
        <v>128.29000000000002</v>
      </c>
      <c r="F400" s="19">
        <f t="shared" si="321"/>
        <v>144.07</v>
      </c>
      <c r="G400" s="19">
        <f t="shared" si="321"/>
        <v>160.9</v>
      </c>
      <c r="H400" s="19">
        <f t="shared" si="321"/>
        <v>145.92000000000002</v>
      </c>
      <c r="I400" s="35">
        <f>SUM(B400:H400)</f>
        <v>980.24999999999977</v>
      </c>
      <c r="J400" s="19">
        <f>J399+J398</f>
        <v>145.82</v>
      </c>
      <c r="K400" s="19">
        <f t="shared" ref="K400:P400" si="322">K399+K398</f>
        <v>143.76</v>
      </c>
      <c r="L400" s="19">
        <f t="shared" si="322"/>
        <v>124.02000000000001</v>
      </c>
      <c r="M400" s="19">
        <f t="shared" si="322"/>
        <v>158.96</v>
      </c>
      <c r="N400" s="19">
        <f t="shared" si="322"/>
        <v>146.66</v>
      </c>
      <c r="O400" s="19">
        <f t="shared" si="322"/>
        <v>99.68</v>
      </c>
      <c r="P400" s="19">
        <f t="shared" si="322"/>
        <v>156.88999999999999</v>
      </c>
      <c r="Q400" s="146">
        <f>SUM(J400:P400)</f>
        <v>975.79000000000008</v>
      </c>
    </row>
    <row r="401" spans="1:17" x14ac:dyDescent="0.35">
      <c r="A401" s="19" t="s">
        <v>154</v>
      </c>
      <c r="B401" s="106">
        <f t="shared" ref="B401:H401" si="323">B399/B400*100</f>
        <v>29.956972561190664</v>
      </c>
      <c r="C401" s="106">
        <f t="shared" si="323"/>
        <v>42.165190674136994</v>
      </c>
      <c r="D401" s="106">
        <f t="shared" si="323"/>
        <v>31.041442411194836</v>
      </c>
      <c r="E401" s="106">
        <f t="shared" si="323"/>
        <v>54.634032270636837</v>
      </c>
      <c r="F401" s="106">
        <f t="shared" si="323"/>
        <v>69.459290622614006</v>
      </c>
      <c r="G401" s="106">
        <f t="shared" si="323"/>
        <v>29.770043505282786</v>
      </c>
      <c r="H401" s="106">
        <f t="shared" si="323"/>
        <v>46.203399122807014</v>
      </c>
      <c r="I401" s="162">
        <f>I399/I400</f>
        <v>0.42922723794950274</v>
      </c>
      <c r="J401" s="106">
        <f t="shared" ref="J401:P401" si="324">J399/K400*100</f>
        <v>48.706176961602672</v>
      </c>
      <c r="K401" s="106">
        <f t="shared" si="324"/>
        <v>54.313820351556195</v>
      </c>
      <c r="L401" s="106">
        <f t="shared" si="324"/>
        <v>49.773527931555108</v>
      </c>
      <c r="M401" s="106">
        <f t="shared" si="324"/>
        <v>45.724805672985134</v>
      </c>
      <c r="N401" s="106">
        <f t="shared" si="324"/>
        <v>66.272070626003213</v>
      </c>
      <c r="O401" s="106">
        <f t="shared" si="324"/>
        <v>28.414812926254061</v>
      </c>
      <c r="P401" s="106">
        <f t="shared" si="324"/>
        <v>4.2211951341989558</v>
      </c>
      <c r="Q401" s="106">
        <f>Q399/Q400*100</f>
        <v>44.619231596962457</v>
      </c>
    </row>
    <row r="402" spans="1:17" x14ac:dyDescent="0.35">
      <c r="A402" s="19" t="s">
        <v>153</v>
      </c>
      <c r="B402" s="61">
        <v>170</v>
      </c>
      <c r="C402" s="61">
        <v>121</v>
      </c>
      <c r="D402" s="61">
        <v>177</v>
      </c>
      <c r="E402" s="61">
        <v>148</v>
      </c>
      <c r="F402" s="61">
        <v>185</v>
      </c>
      <c r="G402" s="88">
        <v>185</v>
      </c>
      <c r="H402" s="88">
        <v>174</v>
      </c>
      <c r="I402" s="35"/>
      <c r="J402" s="88">
        <v>168</v>
      </c>
      <c r="K402" s="88">
        <v>171</v>
      </c>
      <c r="L402" s="88">
        <v>136</v>
      </c>
      <c r="M402" s="88">
        <v>190</v>
      </c>
      <c r="N402" s="88">
        <v>164</v>
      </c>
      <c r="O402" s="88">
        <v>114</v>
      </c>
      <c r="P402" s="88">
        <v>186</v>
      </c>
      <c r="Q402" s="146"/>
    </row>
    <row r="403" spans="1:17" x14ac:dyDescent="0.35">
      <c r="A403" s="43" t="s">
        <v>155</v>
      </c>
      <c r="B403" s="169">
        <f t="shared" ref="B403:H403" si="325">B402/B400</f>
        <v>1.1991253438668268</v>
      </c>
      <c r="C403" s="169">
        <f t="shared" si="325"/>
        <v>1.0934393638170974</v>
      </c>
      <c r="D403" s="169">
        <f t="shared" si="325"/>
        <v>1.1907965554359528</v>
      </c>
      <c r="E403" s="169">
        <f t="shared" si="325"/>
        <v>1.1536362927741832</v>
      </c>
      <c r="F403" s="169">
        <f t="shared" si="325"/>
        <v>1.2840980079128201</v>
      </c>
      <c r="G403" s="169">
        <f t="shared" si="325"/>
        <v>1.1497824735860782</v>
      </c>
      <c r="H403" s="169">
        <f t="shared" si="325"/>
        <v>1.1924342105263157</v>
      </c>
      <c r="I403" s="35"/>
      <c r="J403" s="169">
        <f>J402/J400</f>
        <v>1.152105335344946</v>
      </c>
      <c r="K403" s="169">
        <f t="shared" ref="K403:P403" si="326">K402/K400</f>
        <v>1.1894824707846412</v>
      </c>
      <c r="L403" s="169">
        <f t="shared" si="326"/>
        <v>1.0965973230124173</v>
      </c>
      <c r="M403" s="169">
        <f t="shared" si="326"/>
        <v>1.1952692501258178</v>
      </c>
      <c r="N403" s="169">
        <f t="shared" si="326"/>
        <v>1.1182326469384973</v>
      </c>
      <c r="O403" s="169">
        <f t="shared" si="326"/>
        <v>1.1436597110754414</v>
      </c>
      <c r="P403" s="169">
        <f t="shared" si="326"/>
        <v>1.1855440117279623</v>
      </c>
      <c r="Q403" s="146"/>
    </row>
    <row r="404" spans="1:17" x14ac:dyDescent="0.35">
      <c r="A404" s="19" t="s">
        <v>168</v>
      </c>
      <c r="B404" s="61">
        <v>53</v>
      </c>
      <c r="C404" s="61">
        <v>66.98</v>
      </c>
      <c r="D404" s="61">
        <v>50.8</v>
      </c>
      <c r="E404" s="61">
        <v>38.1</v>
      </c>
      <c r="F404" s="61">
        <v>27.3</v>
      </c>
      <c r="G404" s="19">
        <v>44.6</v>
      </c>
      <c r="H404" s="19">
        <v>41.6</v>
      </c>
      <c r="I404" s="150"/>
      <c r="J404" s="19">
        <v>26</v>
      </c>
      <c r="K404" s="19">
        <v>26</v>
      </c>
      <c r="L404" s="19">
        <v>30.8</v>
      </c>
      <c r="M404" s="19">
        <v>60.3</v>
      </c>
      <c r="N404" s="19">
        <v>28.6</v>
      </c>
      <c r="O404" s="19">
        <v>108.1</v>
      </c>
      <c r="P404" s="19">
        <v>43.7</v>
      </c>
      <c r="Q404" s="151">
        <f>SUM(J404:P404)</f>
        <v>323.49999999999994</v>
      </c>
    </row>
    <row r="405" spans="1:17" x14ac:dyDescent="0.35">
      <c r="A405" s="19" t="s">
        <v>169</v>
      </c>
      <c r="B405" s="61">
        <v>57.05</v>
      </c>
      <c r="C405" s="166">
        <v>55.67</v>
      </c>
      <c r="D405" s="166">
        <v>67.180000000000007</v>
      </c>
      <c r="E405" s="166">
        <v>76.92</v>
      </c>
      <c r="F405" s="166">
        <v>27.72</v>
      </c>
      <c r="G405" s="19">
        <v>74.209999999999994</v>
      </c>
      <c r="H405" s="19">
        <v>39.840000000000003</v>
      </c>
      <c r="I405" s="150">
        <f>SUM(B405:H405)</f>
        <v>398.58999999999992</v>
      </c>
      <c r="J405" s="19">
        <v>79.58</v>
      </c>
      <c r="K405" s="19">
        <v>72.95</v>
      </c>
      <c r="L405" s="19">
        <v>74.19</v>
      </c>
      <c r="M405" s="19">
        <v>65.59</v>
      </c>
      <c r="N405" s="19">
        <v>73.83</v>
      </c>
      <c r="O405" s="19">
        <v>2.74</v>
      </c>
      <c r="P405" s="19">
        <v>77.13</v>
      </c>
      <c r="Q405" s="151">
        <f>SUM(J405:P405)</f>
        <v>446.01</v>
      </c>
    </row>
    <row r="406" spans="1:17" x14ac:dyDescent="0.35">
      <c r="A406" s="19" t="s">
        <v>152</v>
      </c>
      <c r="B406" s="19">
        <f>B405+B404</f>
        <v>110.05</v>
      </c>
      <c r="C406" s="19">
        <f t="shared" ref="C406:H406" si="327">C405+C404</f>
        <v>122.65</v>
      </c>
      <c r="D406" s="19">
        <f t="shared" si="327"/>
        <v>117.98</v>
      </c>
      <c r="E406" s="19">
        <f t="shared" si="327"/>
        <v>115.02000000000001</v>
      </c>
      <c r="F406" s="19">
        <f t="shared" si="327"/>
        <v>55.019999999999996</v>
      </c>
      <c r="G406" s="19">
        <f t="shared" si="327"/>
        <v>118.81</v>
      </c>
      <c r="H406" s="19">
        <f t="shared" si="327"/>
        <v>81.44</v>
      </c>
      <c r="I406" s="150">
        <f>SUM(B406:H406)</f>
        <v>720.97</v>
      </c>
      <c r="J406" s="19">
        <f>J405+J404</f>
        <v>105.58</v>
      </c>
      <c r="K406" s="19">
        <f t="shared" ref="K406:P406" si="328">K405+K404</f>
        <v>98.95</v>
      </c>
      <c r="L406" s="19">
        <f t="shared" si="328"/>
        <v>104.99</v>
      </c>
      <c r="M406" s="19">
        <f t="shared" si="328"/>
        <v>125.89</v>
      </c>
      <c r="N406" s="19">
        <f t="shared" si="328"/>
        <v>102.43</v>
      </c>
      <c r="O406" s="19">
        <f t="shared" si="328"/>
        <v>110.83999999999999</v>
      </c>
      <c r="P406" s="19">
        <f t="shared" si="328"/>
        <v>120.83</v>
      </c>
      <c r="Q406" s="151">
        <f>SUM(J406:P406)</f>
        <v>769.51</v>
      </c>
    </row>
    <row r="407" spans="1:17" x14ac:dyDescent="0.35">
      <c r="A407" s="19" t="s">
        <v>154</v>
      </c>
      <c r="B407" s="106">
        <f t="shared" ref="B407:H407" si="329">B405/B406*100</f>
        <v>51.840072694229903</v>
      </c>
      <c r="C407" s="106">
        <f t="shared" si="329"/>
        <v>45.389319200978392</v>
      </c>
      <c r="D407" s="106">
        <f t="shared" si="329"/>
        <v>56.941854551618917</v>
      </c>
      <c r="E407" s="106">
        <f t="shared" si="329"/>
        <v>66.875326030255593</v>
      </c>
      <c r="F407" s="106">
        <f t="shared" si="329"/>
        <v>50.381679389312986</v>
      </c>
      <c r="G407" s="106">
        <f t="shared" si="329"/>
        <v>62.461072300311415</v>
      </c>
      <c r="H407" s="106">
        <f t="shared" si="329"/>
        <v>48.919449901768182</v>
      </c>
      <c r="I407" s="162">
        <f>I405/I406</f>
        <v>0.55285240717366868</v>
      </c>
      <c r="J407" s="106">
        <f t="shared" ref="J407:P407" si="330">J405/K406*100</f>
        <v>80.424456796361795</v>
      </c>
      <c r="K407" s="106">
        <f t="shared" si="330"/>
        <v>69.48280788646538</v>
      </c>
      <c r="L407" s="106">
        <f t="shared" si="330"/>
        <v>58.9324013027246</v>
      </c>
      <c r="M407" s="106">
        <f t="shared" si="330"/>
        <v>64.033974421556181</v>
      </c>
      <c r="N407" s="106">
        <f t="shared" si="330"/>
        <v>66.60952724648142</v>
      </c>
      <c r="O407" s="106">
        <f t="shared" si="330"/>
        <v>2.2676487627244892</v>
      </c>
      <c r="P407" s="106">
        <f t="shared" si="330"/>
        <v>10.023261556055152</v>
      </c>
      <c r="Q407" s="154">
        <f>Q405/Q406*100</f>
        <v>57.960260425465563</v>
      </c>
    </row>
    <row r="408" spans="1:17" x14ac:dyDescent="0.35">
      <c r="A408" s="19" t="s">
        <v>153</v>
      </c>
      <c r="B408" s="88">
        <v>137</v>
      </c>
      <c r="C408" s="19">
        <v>138</v>
      </c>
      <c r="D408" s="19">
        <v>148</v>
      </c>
      <c r="E408" s="19">
        <v>142</v>
      </c>
      <c r="F408" s="19">
        <v>139</v>
      </c>
      <c r="G408" s="88">
        <v>149</v>
      </c>
      <c r="H408" s="88">
        <v>116</v>
      </c>
      <c r="I408" s="35"/>
      <c r="J408" s="88">
        <v>122</v>
      </c>
      <c r="K408" s="88">
        <v>116</v>
      </c>
      <c r="L408" s="88">
        <v>125</v>
      </c>
      <c r="M408" s="88">
        <v>159</v>
      </c>
      <c r="N408" s="88">
        <v>121</v>
      </c>
      <c r="O408" s="88">
        <v>137</v>
      </c>
      <c r="P408" s="88">
        <v>151</v>
      </c>
      <c r="Q408" s="146"/>
    </row>
    <row r="409" spans="1:17" x14ac:dyDescent="0.35">
      <c r="A409" s="43" t="s">
        <v>155</v>
      </c>
      <c r="B409" s="169">
        <f>B408/B406</f>
        <v>1.2448886869604725</v>
      </c>
      <c r="C409" s="169">
        <f>C408/C406</f>
        <v>1.1251528740317978</v>
      </c>
      <c r="D409" s="169">
        <f>D408/D406</f>
        <v>1.2544499067638581</v>
      </c>
      <c r="E409" s="169">
        <v>40</v>
      </c>
      <c r="F409" s="169">
        <f>F408/F406</f>
        <v>2.5263540530716107</v>
      </c>
      <c r="G409" s="169">
        <f>G408/G406</f>
        <v>1.2541031899671744</v>
      </c>
      <c r="H409" s="169">
        <f>H408/H406</f>
        <v>1.4243614931237722</v>
      </c>
      <c r="I409" s="35"/>
      <c r="J409" s="169">
        <f t="shared" ref="J409:P409" si="331">J408/J406</f>
        <v>1.1555218791437774</v>
      </c>
      <c r="K409" s="169">
        <f t="shared" si="331"/>
        <v>1.172309247094492</v>
      </c>
      <c r="L409" s="169">
        <f t="shared" si="331"/>
        <v>1.1905895799599961</v>
      </c>
      <c r="M409" s="169">
        <f t="shared" si="331"/>
        <v>1.2630073874016998</v>
      </c>
      <c r="N409" s="169">
        <f t="shared" si="331"/>
        <v>1.1812945426144683</v>
      </c>
      <c r="O409" s="169">
        <f t="shared" si="331"/>
        <v>1.2360158787441358</v>
      </c>
      <c r="P409" s="169">
        <f t="shared" si="331"/>
        <v>1.2496896466109411</v>
      </c>
      <c r="Q409" s="146"/>
    </row>
    <row r="410" spans="1:17" x14ac:dyDescent="0.35">
      <c r="A410" s="19" t="s">
        <v>170</v>
      </c>
      <c r="B410" s="61">
        <v>195.2</v>
      </c>
      <c r="C410" s="61">
        <v>141</v>
      </c>
      <c r="D410" s="61">
        <v>81.900000000000006</v>
      </c>
      <c r="E410" s="61">
        <v>81.3</v>
      </c>
      <c r="F410" s="61">
        <v>113.4</v>
      </c>
      <c r="G410" s="88">
        <v>178</v>
      </c>
      <c r="H410" s="88">
        <v>147</v>
      </c>
      <c r="I410" s="35"/>
      <c r="J410" s="88">
        <v>117.8</v>
      </c>
      <c r="K410" s="88">
        <v>146.19999999999999</v>
      </c>
      <c r="L410" s="88">
        <v>161.80000000000001</v>
      </c>
      <c r="M410" s="88">
        <v>246.5</v>
      </c>
      <c r="N410" s="88">
        <v>56.7</v>
      </c>
      <c r="O410" s="88">
        <v>181</v>
      </c>
      <c r="P410" s="88">
        <v>98.6</v>
      </c>
      <c r="Q410" s="146">
        <f>SUM(J410:P410)</f>
        <v>1008.6</v>
      </c>
    </row>
    <row r="411" spans="1:17" x14ac:dyDescent="0.35">
      <c r="A411" s="19" t="s">
        <v>171</v>
      </c>
      <c r="B411" s="61">
        <v>205.96</v>
      </c>
      <c r="C411" s="166">
        <v>269.37</v>
      </c>
      <c r="D411" s="166">
        <v>307.39</v>
      </c>
      <c r="E411" s="166">
        <v>169.87</v>
      </c>
      <c r="F411" s="166">
        <v>335.24</v>
      </c>
      <c r="G411" s="88">
        <v>358.3</v>
      </c>
      <c r="H411" s="88">
        <v>123.1</v>
      </c>
      <c r="I411" s="35">
        <f>SUM(B411:H411)</f>
        <v>1769.2299999999998</v>
      </c>
      <c r="J411" s="88">
        <v>240.03</v>
      </c>
      <c r="K411" s="88">
        <v>325.5</v>
      </c>
      <c r="L411" s="88">
        <v>249.98</v>
      </c>
      <c r="M411" s="88">
        <v>316.12</v>
      </c>
      <c r="N411" s="88">
        <v>101.92</v>
      </c>
      <c r="O411" s="88">
        <v>289.81</v>
      </c>
      <c r="P411" s="88">
        <v>362.03</v>
      </c>
      <c r="Q411" s="146">
        <f>SUM(J411:P411)</f>
        <v>1885.39</v>
      </c>
    </row>
    <row r="412" spans="1:17" x14ac:dyDescent="0.35">
      <c r="A412" s="19" t="s">
        <v>152</v>
      </c>
      <c r="B412" s="19">
        <f t="shared" ref="B412:H412" si="332">SUM(B410:B411)</f>
        <v>401.15999999999997</v>
      </c>
      <c r="C412" s="19">
        <f t="shared" si="332"/>
        <v>410.37</v>
      </c>
      <c r="D412" s="19">
        <f t="shared" si="332"/>
        <v>389.28999999999996</v>
      </c>
      <c r="E412" s="19">
        <f t="shared" si="332"/>
        <v>251.17000000000002</v>
      </c>
      <c r="F412" s="19">
        <f t="shared" si="332"/>
        <v>448.64</v>
      </c>
      <c r="G412" s="19">
        <f t="shared" si="332"/>
        <v>536.29999999999995</v>
      </c>
      <c r="H412" s="19">
        <f t="shared" si="332"/>
        <v>270.10000000000002</v>
      </c>
      <c r="I412" s="35">
        <f>SUM(B412:H412)</f>
        <v>2707.03</v>
      </c>
      <c r="J412" s="19">
        <f>J411+J410</f>
        <v>357.83</v>
      </c>
      <c r="K412" s="19">
        <f t="shared" ref="K412:P412" si="333">K411+K410</f>
        <v>471.7</v>
      </c>
      <c r="L412" s="19">
        <f t="shared" si="333"/>
        <v>411.78</v>
      </c>
      <c r="M412" s="19">
        <f t="shared" si="333"/>
        <v>562.62</v>
      </c>
      <c r="N412" s="19">
        <f t="shared" si="333"/>
        <v>158.62</v>
      </c>
      <c r="O412" s="19">
        <f t="shared" si="333"/>
        <v>470.81</v>
      </c>
      <c r="P412" s="19">
        <f t="shared" si="333"/>
        <v>460.63</v>
      </c>
      <c r="Q412" s="146">
        <f>SUM(J412:P412)</f>
        <v>2893.99</v>
      </c>
    </row>
    <row r="413" spans="1:17" x14ac:dyDescent="0.35">
      <c r="A413" s="19" t="s">
        <v>154</v>
      </c>
      <c r="B413" s="152">
        <f t="shared" ref="B413:H413" si="334">B411/B412</f>
        <v>0.5134111077874165</v>
      </c>
      <c r="C413" s="152">
        <f t="shared" si="334"/>
        <v>0.65640763213685216</v>
      </c>
      <c r="D413" s="152">
        <f t="shared" si="334"/>
        <v>0.78961699504225646</v>
      </c>
      <c r="E413" s="152">
        <f t="shared" si="334"/>
        <v>0.67631484651829432</v>
      </c>
      <c r="F413" s="152">
        <f t="shared" si="334"/>
        <v>0.7472360912981455</v>
      </c>
      <c r="G413" s="152">
        <f t="shared" si="334"/>
        <v>0.66809621480514647</v>
      </c>
      <c r="H413" s="152">
        <f t="shared" si="334"/>
        <v>0.45575712699000365</v>
      </c>
      <c r="I413" s="152">
        <f>I411/I412</f>
        <v>0.65356867120054074</v>
      </c>
      <c r="J413" s="106">
        <f t="shared" ref="J413:P413" si="335">J411/K412*100</f>
        <v>50.886156455374177</v>
      </c>
      <c r="K413" s="106">
        <f t="shared" si="335"/>
        <v>79.047063966195552</v>
      </c>
      <c r="L413" s="106">
        <f t="shared" si="335"/>
        <v>44.431410188048773</v>
      </c>
      <c r="M413" s="106">
        <f t="shared" si="335"/>
        <v>199.29390997352161</v>
      </c>
      <c r="N413" s="106">
        <f t="shared" si="335"/>
        <v>21.64779847496867</v>
      </c>
      <c r="O413" s="106">
        <f t="shared" si="335"/>
        <v>62.916006339144218</v>
      </c>
      <c r="P413" s="106">
        <f t="shared" si="335"/>
        <v>12.50971841644235</v>
      </c>
      <c r="Q413" s="153">
        <f>Q411/Q412*100</f>
        <v>65.148462848869556</v>
      </c>
    </row>
    <row r="414" spans="1:17" x14ac:dyDescent="0.35">
      <c r="A414" s="19" t="s">
        <v>153</v>
      </c>
      <c r="B414" s="61">
        <v>627</v>
      </c>
      <c r="C414" s="61">
        <v>625</v>
      </c>
      <c r="D414" s="61">
        <v>592</v>
      </c>
      <c r="E414" s="61">
        <v>379</v>
      </c>
      <c r="F414" s="61">
        <v>665</v>
      </c>
      <c r="G414" s="88">
        <v>818</v>
      </c>
      <c r="H414" s="88">
        <v>578</v>
      </c>
      <c r="I414" s="35"/>
      <c r="J414" s="88">
        <v>547</v>
      </c>
      <c r="K414" s="88">
        <v>752</v>
      </c>
      <c r="L414" s="88">
        <v>639</v>
      </c>
      <c r="M414" s="88">
        <v>875</v>
      </c>
      <c r="N414" s="88">
        <v>236</v>
      </c>
      <c r="O414" s="88">
        <v>715</v>
      </c>
      <c r="P414" s="88">
        <v>689</v>
      </c>
      <c r="Q414" s="146"/>
    </row>
    <row r="415" spans="1:17" x14ac:dyDescent="0.35">
      <c r="A415" s="43" t="s">
        <v>155</v>
      </c>
      <c r="B415" s="169">
        <f t="shared" ref="B415:H415" si="336">B414/B412</f>
        <v>1.5629673945557883</v>
      </c>
      <c r="C415" s="169">
        <f t="shared" si="336"/>
        <v>1.523015814996223</v>
      </c>
      <c r="D415" s="169">
        <f t="shared" si="336"/>
        <v>1.5207172031133604</v>
      </c>
      <c r="E415" s="169">
        <f t="shared" si="336"/>
        <v>1.5089381693673607</v>
      </c>
      <c r="F415" s="169">
        <f t="shared" si="336"/>
        <v>1.4822574893009985</v>
      </c>
      <c r="G415" s="169">
        <f t="shared" si="336"/>
        <v>1.5252657094909567</v>
      </c>
      <c r="H415" s="169">
        <f t="shared" si="336"/>
        <v>2.1399481673454273</v>
      </c>
      <c r="I415" s="35"/>
      <c r="J415" s="169">
        <f t="shared" ref="J415:P415" si="337">J414/J412</f>
        <v>1.5286588603526816</v>
      </c>
      <c r="K415" s="169">
        <f t="shared" si="337"/>
        <v>1.5942336230655079</v>
      </c>
      <c r="L415" s="169">
        <f t="shared" si="337"/>
        <v>1.5517995045898296</v>
      </c>
      <c r="M415" s="169">
        <f t="shared" si="337"/>
        <v>1.5552237744836657</v>
      </c>
      <c r="N415" s="169">
        <f t="shared" si="337"/>
        <v>1.4878325557937209</v>
      </c>
      <c r="O415" s="169">
        <f t="shared" si="337"/>
        <v>1.518659331789894</v>
      </c>
      <c r="P415" s="169">
        <f t="shared" si="337"/>
        <v>1.4957775220893126</v>
      </c>
      <c r="Q415" s="146"/>
    </row>
    <row r="416" spans="1:17" x14ac:dyDescent="0.35">
      <c r="A416" s="19" t="s">
        <v>173</v>
      </c>
      <c r="B416" s="171">
        <v>12.42</v>
      </c>
      <c r="C416" s="171"/>
      <c r="D416" s="171">
        <v>6.76</v>
      </c>
      <c r="E416" s="171">
        <v>5.24</v>
      </c>
      <c r="F416" s="171">
        <v>6.71</v>
      </c>
      <c r="G416" s="19">
        <v>15.4</v>
      </c>
      <c r="H416" s="36">
        <v>18.64</v>
      </c>
      <c r="I416" s="35">
        <f>SUM(B416:H416)</f>
        <v>65.17</v>
      </c>
      <c r="J416" s="36">
        <v>22.21</v>
      </c>
      <c r="K416" s="36">
        <v>10.48</v>
      </c>
      <c r="L416" s="36">
        <v>14.6</v>
      </c>
      <c r="M416" s="103">
        <v>18.39</v>
      </c>
      <c r="N416" s="19">
        <v>8.3699999999999992</v>
      </c>
      <c r="O416" s="19">
        <v>5.16</v>
      </c>
      <c r="P416" s="36">
        <v>8</v>
      </c>
      <c r="Q416" s="146">
        <f>SUM(J416:P416)</f>
        <v>87.210000000000008</v>
      </c>
    </row>
    <row r="417" spans="1:17" x14ac:dyDescent="0.35">
      <c r="A417" s="19" t="s">
        <v>172</v>
      </c>
      <c r="B417" s="61">
        <v>22.01</v>
      </c>
      <c r="C417" s="61"/>
      <c r="D417" s="61">
        <v>4.07</v>
      </c>
      <c r="E417" s="61">
        <v>6.16</v>
      </c>
      <c r="F417" s="61">
        <v>13.61</v>
      </c>
      <c r="G417" s="19">
        <v>28.4</v>
      </c>
      <c r="H417" s="36">
        <v>22.15</v>
      </c>
      <c r="I417" s="35">
        <f>SUM(B417:H417)</f>
        <v>96.4</v>
      </c>
      <c r="J417" s="36">
        <v>31.35</v>
      </c>
      <c r="K417" s="21">
        <v>3.62</v>
      </c>
      <c r="L417" s="21">
        <v>22.88</v>
      </c>
      <c r="M417" s="19">
        <v>29.65</v>
      </c>
      <c r="N417" s="19">
        <v>11.04</v>
      </c>
      <c r="O417" s="36">
        <v>11.42</v>
      </c>
      <c r="P417" s="33">
        <v>10.67</v>
      </c>
      <c r="Q417" s="146">
        <f>SUM(J417:P417)</f>
        <v>120.63</v>
      </c>
    </row>
    <row r="418" spans="1:17" x14ac:dyDescent="0.35">
      <c r="A418" s="19" t="s">
        <v>152</v>
      </c>
      <c r="B418" s="19">
        <f>B417+B416</f>
        <v>34.43</v>
      </c>
      <c r="C418" s="19">
        <f t="shared" ref="C418:H418" si="338">C417+C416</f>
        <v>0</v>
      </c>
      <c r="D418" s="19">
        <f t="shared" si="338"/>
        <v>10.83</v>
      </c>
      <c r="E418" s="19">
        <f t="shared" si="338"/>
        <v>11.4</v>
      </c>
      <c r="F418" s="19">
        <f t="shared" si="338"/>
        <v>20.32</v>
      </c>
      <c r="G418" s="19">
        <f t="shared" si="338"/>
        <v>43.8</v>
      </c>
      <c r="H418" s="19">
        <f t="shared" si="338"/>
        <v>40.79</v>
      </c>
      <c r="I418" s="35">
        <f>SUM(B418:H418)</f>
        <v>161.57</v>
      </c>
      <c r="J418" s="19">
        <f>J417+J416</f>
        <v>53.56</v>
      </c>
      <c r="K418" s="19">
        <f t="shared" ref="K418:P418" si="339">K417+K416</f>
        <v>14.100000000000001</v>
      </c>
      <c r="L418" s="19">
        <f t="shared" si="339"/>
        <v>37.479999999999997</v>
      </c>
      <c r="M418" s="19">
        <f t="shared" si="339"/>
        <v>48.04</v>
      </c>
      <c r="N418" s="19">
        <f t="shared" si="339"/>
        <v>19.409999999999997</v>
      </c>
      <c r="O418" s="19">
        <f t="shared" si="339"/>
        <v>16.579999999999998</v>
      </c>
      <c r="P418" s="19">
        <f t="shared" si="339"/>
        <v>18.670000000000002</v>
      </c>
      <c r="Q418" s="146">
        <f>SUM(J418:P418)</f>
        <v>207.83999999999997</v>
      </c>
    </row>
    <row r="419" spans="1:17" x14ac:dyDescent="0.35">
      <c r="A419" s="19" t="s">
        <v>154</v>
      </c>
      <c r="B419" s="106">
        <f t="shared" ref="B419:H419" si="340">B417/B418*100</f>
        <v>63.926808016264893</v>
      </c>
      <c r="C419" s="106" t="e">
        <f t="shared" si="340"/>
        <v>#DIV/0!</v>
      </c>
      <c r="D419" s="106">
        <f t="shared" si="340"/>
        <v>37.580794090489384</v>
      </c>
      <c r="E419" s="106">
        <f t="shared" si="340"/>
        <v>54.035087719298247</v>
      </c>
      <c r="F419" s="106">
        <f t="shared" si="340"/>
        <v>66.978346456692904</v>
      </c>
      <c r="G419" s="106">
        <f t="shared" si="340"/>
        <v>64.840182648401822</v>
      </c>
      <c r="H419" s="106">
        <f t="shared" si="340"/>
        <v>54.302525128708012</v>
      </c>
      <c r="I419" s="106">
        <f>I417/I418</f>
        <v>0.59664541684718708</v>
      </c>
      <c r="J419" s="106">
        <f>J418/K418*100</f>
        <v>379.8581560283688</v>
      </c>
      <c r="K419" s="106">
        <f>K418/L418*100</f>
        <v>37.620064034151554</v>
      </c>
      <c r="L419" s="106">
        <f>L418/M418*100</f>
        <v>78.018318068276429</v>
      </c>
      <c r="M419" s="106">
        <f>M417/N418*100</f>
        <v>152.75631117980424</v>
      </c>
      <c r="N419" s="106">
        <f>N417/O418*100</f>
        <v>66.586248492159228</v>
      </c>
      <c r="O419" s="106">
        <f>O417/P418*100</f>
        <v>61.167648634172465</v>
      </c>
      <c r="P419" s="106">
        <f>P417/Q418*100</f>
        <v>5.1337567359507323</v>
      </c>
      <c r="Q419" s="153">
        <f>Q417/Q418*100</f>
        <v>58.039838337182445</v>
      </c>
    </row>
    <row r="420" spans="1:17" x14ac:dyDescent="0.35">
      <c r="A420" s="19" t="s">
        <v>153</v>
      </c>
      <c r="B420" s="61">
        <v>179</v>
      </c>
      <c r="C420" s="61"/>
      <c r="D420" s="61">
        <v>73</v>
      </c>
      <c r="E420" s="61">
        <v>67</v>
      </c>
      <c r="F420" s="61">
        <v>89</v>
      </c>
      <c r="G420" s="88">
        <v>194</v>
      </c>
      <c r="H420" s="88">
        <v>219</v>
      </c>
      <c r="I420" s="35"/>
      <c r="J420" s="88">
        <v>270</v>
      </c>
      <c r="K420" s="88">
        <v>123</v>
      </c>
      <c r="L420" s="88">
        <v>174</v>
      </c>
      <c r="M420" s="88">
        <v>218</v>
      </c>
      <c r="N420" s="88">
        <v>104</v>
      </c>
      <c r="O420" s="88">
        <v>79</v>
      </c>
      <c r="P420" s="88">
        <v>138</v>
      </c>
      <c r="Q420" s="146"/>
    </row>
    <row r="421" spans="1:17" x14ac:dyDescent="0.35">
      <c r="A421" s="43" t="s">
        <v>155</v>
      </c>
      <c r="B421" s="169">
        <f t="shared" ref="B421:H421" si="341">B420/B418</f>
        <v>5.1989544002323553</v>
      </c>
      <c r="C421" s="169" t="e">
        <f t="shared" si="341"/>
        <v>#DIV/0!</v>
      </c>
      <c r="D421" s="169">
        <f t="shared" si="341"/>
        <v>6.7405355493998149</v>
      </c>
      <c r="E421" s="169">
        <f t="shared" si="341"/>
        <v>5.8771929824561404</v>
      </c>
      <c r="F421" s="169">
        <f t="shared" si="341"/>
        <v>4.3799212598425195</v>
      </c>
      <c r="G421" s="169">
        <f t="shared" si="341"/>
        <v>4.429223744292238</v>
      </c>
      <c r="H421" s="169">
        <f t="shared" si="341"/>
        <v>5.3689629811228246</v>
      </c>
      <c r="I421" s="35"/>
      <c r="J421" s="169">
        <f>J420/J418</f>
        <v>5.0410754294249438</v>
      </c>
      <c r="K421" s="169">
        <f>K420/K418</f>
        <v>8.7234042553191475</v>
      </c>
      <c r="L421" s="169">
        <f>L420/L418</f>
        <v>4.64247598719317</v>
      </c>
      <c r="M421" s="169">
        <v>0</v>
      </c>
      <c r="N421" s="169">
        <f>N420/N418</f>
        <v>5.3580628541988675</v>
      </c>
      <c r="O421" s="169">
        <f>O420/O418</f>
        <v>4.7647768395657426</v>
      </c>
      <c r="P421" s="169">
        <f>P420/P418</f>
        <v>7.3915372254954468</v>
      </c>
      <c r="Q421" s="146"/>
    </row>
    <row r="422" spans="1:17" x14ac:dyDescent="0.35">
      <c r="A422" s="19" t="s">
        <v>176</v>
      </c>
      <c r="B422" s="19">
        <v>0</v>
      </c>
      <c r="C422" s="19">
        <v>0</v>
      </c>
      <c r="D422" s="19">
        <v>0</v>
      </c>
      <c r="E422" s="19">
        <v>0</v>
      </c>
      <c r="F422" s="19">
        <v>0</v>
      </c>
      <c r="G422" s="19">
        <v>0</v>
      </c>
      <c r="H422" s="19">
        <v>0</v>
      </c>
      <c r="I422" s="150">
        <f>SUM(B422:H422)</f>
        <v>0</v>
      </c>
      <c r="J422" s="19">
        <v>0</v>
      </c>
      <c r="K422" s="19">
        <v>0</v>
      </c>
      <c r="L422" s="19">
        <v>0</v>
      </c>
      <c r="M422" s="19">
        <v>0</v>
      </c>
      <c r="N422" s="19">
        <v>0</v>
      </c>
      <c r="O422" s="19">
        <v>0</v>
      </c>
      <c r="P422" s="19">
        <v>0</v>
      </c>
      <c r="Q422" s="151">
        <f>SUM(J422:P422)</f>
        <v>0</v>
      </c>
    </row>
    <row r="423" spans="1:17" x14ac:dyDescent="0.35">
      <c r="A423" s="19" t="s">
        <v>177</v>
      </c>
      <c r="B423" s="19">
        <v>0</v>
      </c>
      <c r="C423" s="19">
        <v>0</v>
      </c>
      <c r="D423" s="19">
        <v>0</v>
      </c>
      <c r="E423" s="19">
        <v>0</v>
      </c>
      <c r="F423" s="19">
        <v>0</v>
      </c>
      <c r="G423" s="19">
        <v>0</v>
      </c>
      <c r="H423" s="19">
        <v>0</v>
      </c>
      <c r="I423" s="150">
        <f>SUM(B423:H423)</f>
        <v>0</v>
      </c>
      <c r="J423" s="19">
        <v>0</v>
      </c>
      <c r="K423" s="19">
        <v>0</v>
      </c>
      <c r="L423" s="19">
        <v>0</v>
      </c>
      <c r="M423" s="19">
        <v>0</v>
      </c>
      <c r="N423" s="19">
        <v>0</v>
      </c>
      <c r="O423" s="19">
        <v>0</v>
      </c>
      <c r="P423" s="19">
        <v>0</v>
      </c>
      <c r="Q423" s="151">
        <f>SUM(J423:P423)</f>
        <v>0</v>
      </c>
    </row>
    <row r="424" spans="1:17" x14ac:dyDescent="0.35">
      <c r="A424" s="19" t="s">
        <v>152</v>
      </c>
      <c r="B424" s="19">
        <f>B423+B422</f>
        <v>0</v>
      </c>
      <c r="C424" s="19">
        <f t="shared" ref="C424:H424" si="342">C423+C422</f>
        <v>0</v>
      </c>
      <c r="D424" s="19">
        <f t="shared" si="342"/>
        <v>0</v>
      </c>
      <c r="E424" s="19">
        <f t="shared" si="342"/>
        <v>0</v>
      </c>
      <c r="F424" s="19">
        <f t="shared" si="342"/>
        <v>0</v>
      </c>
      <c r="G424" s="19">
        <f t="shared" si="342"/>
        <v>0</v>
      </c>
      <c r="H424" s="19">
        <f t="shared" si="342"/>
        <v>0</v>
      </c>
      <c r="I424" s="150">
        <f>SUM(B424:H424)</f>
        <v>0</v>
      </c>
      <c r="J424" s="19">
        <f>J423+J422</f>
        <v>0</v>
      </c>
      <c r="K424" s="19">
        <f t="shared" ref="K424:P424" si="343">K423+K422</f>
        <v>0</v>
      </c>
      <c r="L424" s="19">
        <f t="shared" si="343"/>
        <v>0</v>
      </c>
      <c r="M424" s="19">
        <f t="shared" si="343"/>
        <v>0</v>
      </c>
      <c r="N424" s="19">
        <f t="shared" si="343"/>
        <v>0</v>
      </c>
      <c r="O424" s="19">
        <f t="shared" si="343"/>
        <v>0</v>
      </c>
      <c r="P424" s="19">
        <f t="shared" si="343"/>
        <v>0</v>
      </c>
      <c r="Q424" s="151">
        <f>SUM(J424:P424)</f>
        <v>0</v>
      </c>
    </row>
    <row r="425" spans="1:17" x14ac:dyDescent="0.35">
      <c r="A425" s="19" t="s">
        <v>154</v>
      </c>
      <c r="B425" s="106" t="e">
        <f t="shared" ref="B425:H425" si="344">B423/B424*100</f>
        <v>#DIV/0!</v>
      </c>
      <c r="C425" s="106" t="e">
        <f t="shared" si="344"/>
        <v>#DIV/0!</v>
      </c>
      <c r="D425" s="106" t="e">
        <f t="shared" si="344"/>
        <v>#DIV/0!</v>
      </c>
      <c r="E425" s="106" t="e">
        <f t="shared" si="344"/>
        <v>#DIV/0!</v>
      </c>
      <c r="F425" s="106" t="e">
        <f t="shared" si="344"/>
        <v>#DIV/0!</v>
      </c>
      <c r="G425" s="106" t="e">
        <f t="shared" si="344"/>
        <v>#DIV/0!</v>
      </c>
      <c r="H425" s="106" t="e">
        <f t="shared" si="344"/>
        <v>#DIV/0!</v>
      </c>
      <c r="I425" s="106" t="e">
        <f>I423/I424</f>
        <v>#DIV/0!</v>
      </c>
      <c r="J425" s="106" t="e">
        <f>J423/J424*100</f>
        <v>#DIV/0!</v>
      </c>
      <c r="K425" s="106" t="e">
        <f t="shared" ref="K425:Q425" si="345">K423/K424*100</f>
        <v>#DIV/0!</v>
      </c>
      <c r="L425" s="106" t="e">
        <f t="shared" si="345"/>
        <v>#DIV/0!</v>
      </c>
      <c r="M425" s="106" t="e">
        <f t="shared" si="345"/>
        <v>#DIV/0!</v>
      </c>
      <c r="N425" s="106" t="e">
        <f t="shared" si="345"/>
        <v>#DIV/0!</v>
      </c>
      <c r="O425" s="106" t="e">
        <f t="shared" si="345"/>
        <v>#DIV/0!</v>
      </c>
      <c r="P425" s="106" t="e">
        <f t="shared" si="345"/>
        <v>#DIV/0!</v>
      </c>
      <c r="Q425" s="153" t="e">
        <f t="shared" si="345"/>
        <v>#DIV/0!</v>
      </c>
    </row>
    <row r="426" spans="1:17" x14ac:dyDescent="0.35">
      <c r="A426" s="19" t="s">
        <v>153</v>
      </c>
      <c r="B426" s="88">
        <v>0</v>
      </c>
      <c r="C426" s="88">
        <v>0</v>
      </c>
      <c r="D426" s="88">
        <v>0</v>
      </c>
      <c r="E426" s="88">
        <v>0</v>
      </c>
      <c r="F426" s="88">
        <v>0</v>
      </c>
      <c r="G426" s="88">
        <v>0</v>
      </c>
      <c r="H426" s="88">
        <v>0</v>
      </c>
      <c r="I426" s="35"/>
      <c r="J426" s="88"/>
      <c r="K426" s="88"/>
      <c r="L426" s="88">
        <v>0</v>
      </c>
      <c r="M426" s="88">
        <v>0</v>
      </c>
      <c r="N426" s="88">
        <v>0</v>
      </c>
      <c r="O426" s="88">
        <v>0</v>
      </c>
      <c r="P426" s="88">
        <v>0</v>
      </c>
      <c r="Q426" s="146"/>
    </row>
    <row r="427" spans="1:17" x14ac:dyDescent="0.35">
      <c r="A427" s="43" t="s">
        <v>155</v>
      </c>
      <c r="B427" s="169" t="e">
        <f>B426/B424</f>
        <v>#DIV/0!</v>
      </c>
      <c r="C427" s="169" t="e">
        <f>C426/C424</f>
        <v>#DIV/0!</v>
      </c>
      <c r="D427" s="169">
        <v>29.21</v>
      </c>
      <c r="E427" s="169" t="e">
        <f>E426/E424</f>
        <v>#DIV/0!</v>
      </c>
      <c r="F427" s="169">
        <v>238.82</v>
      </c>
      <c r="G427" s="169" t="e">
        <f>G426/G424</f>
        <v>#DIV/0!</v>
      </c>
      <c r="H427" s="169" t="e">
        <f>H426/H424</f>
        <v>#DIV/0!</v>
      </c>
      <c r="I427" s="35"/>
      <c r="J427" s="169" t="e">
        <f t="shared" ref="J427:P427" si="346">J426/J424</f>
        <v>#DIV/0!</v>
      </c>
      <c r="K427" s="169" t="e">
        <f t="shared" si="346"/>
        <v>#DIV/0!</v>
      </c>
      <c r="L427" s="169" t="e">
        <f t="shared" si="346"/>
        <v>#DIV/0!</v>
      </c>
      <c r="M427" s="169" t="e">
        <f t="shared" si="346"/>
        <v>#DIV/0!</v>
      </c>
      <c r="N427" s="169" t="e">
        <f t="shared" si="346"/>
        <v>#DIV/0!</v>
      </c>
      <c r="O427" s="169" t="e">
        <f t="shared" si="346"/>
        <v>#DIV/0!</v>
      </c>
      <c r="P427" s="169" t="e">
        <f t="shared" si="346"/>
        <v>#DIV/0!</v>
      </c>
      <c r="Q427" s="146"/>
    </row>
    <row r="428" spans="1:17" x14ac:dyDescent="0.35">
      <c r="A428" s="19" t="s">
        <v>174</v>
      </c>
      <c r="B428" s="19">
        <v>4.8</v>
      </c>
      <c r="C428" s="19"/>
      <c r="D428" s="19">
        <v>7.47</v>
      </c>
      <c r="E428" s="19">
        <v>3.97</v>
      </c>
      <c r="F428" s="19">
        <v>0.45</v>
      </c>
      <c r="G428" s="79">
        <v>1.93</v>
      </c>
      <c r="H428" s="79">
        <v>12.38</v>
      </c>
      <c r="I428" s="35"/>
      <c r="J428" s="88">
        <v>10.29</v>
      </c>
      <c r="K428" s="88">
        <v>5.86</v>
      </c>
      <c r="L428" s="88">
        <v>50.8</v>
      </c>
      <c r="M428" s="88">
        <v>4.8</v>
      </c>
      <c r="N428" s="88">
        <v>5.09</v>
      </c>
      <c r="O428" s="88">
        <v>0.91</v>
      </c>
      <c r="P428" s="88">
        <v>4.5599999999999996</v>
      </c>
      <c r="Q428" s="146">
        <f>SUM(J428:P428)</f>
        <v>82.309999999999988</v>
      </c>
    </row>
    <row r="429" spans="1:17" x14ac:dyDescent="0.35">
      <c r="A429" s="19" t="s">
        <v>175</v>
      </c>
      <c r="B429" s="19">
        <v>0</v>
      </c>
      <c r="C429" s="19"/>
      <c r="D429" s="19">
        <v>0.41</v>
      </c>
      <c r="E429" s="19">
        <v>0.51</v>
      </c>
      <c r="F429" s="19">
        <v>0.45</v>
      </c>
      <c r="G429" s="88">
        <v>0.51</v>
      </c>
      <c r="H429" s="88">
        <v>0.56000000000000005</v>
      </c>
      <c r="I429" s="35">
        <f>SUM(B429:H429)</f>
        <v>2.44</v>
      </c>
      <c r="J429" s="88">
        <v>0.08</v>
      </c>
      <c r="K429" s="88">
        <v>0.6</v>
      </c>
      <c r="L429" s="88">
        <v>0.47</v>
      </c>
      <c r="M429" s="88">
        <v>0.55000000000000004</v>
      </c>
      <c r="N429" s="88">
        <v>0.56999999999999995</v>
      </c>
      <c r="O429" s="88">
        <v>0.6</v>
      </c>
      <c r="P429" s="88">
        <v>0.49</v>
      </c>
      <c r="Q429" s="146">
        <f>SUM(J429:P429)</f>
        <v>3.3600000000000003</v>
      </c>
    </row>
    <row r="430" spans="1:17" x14ac:dyDescent="0.35">
      <c r="A430" s="19" t="s">
        <v>152</v>
      </c>
      <c r="B430" s="19">
        <f>-B429+B428</f>
        <v>4.8</v>
      </c>
      <c r="C430" s="19">
        <f t="shared" ref="C430:H430" si="347">-C429+C428</f>
        <v>0</v>
      </c>
      <c r="D430" s="19">
        <f t="shared" si="347"/>
        <v>7.06</v>
      </c>
      <c r="E430" s="19">
        <f t="shared" si="347"/>
        <v>3.46</v>
      </c>
      <c r="F430" s="19">
        <f t="shared" si="347"/>
        <v>0</v>
      </c>
      <c r="G430" s="19">
        <f t="shared" si="347"/>
        <v>1.42</v>
      </c>
      <c r="H430" s="19">
        <f t="shared" si="347"/>
        <v>11.82</v>
      </c>
      <c r="I430" s="35">
        <f>SUM(B430:H430)</f>
        <v>28.560000000000002</v>
      </c>
      <c r="J430" s="19">
        <f>J429+J428</f>
        <v>10.37</v>
      </c>
      <c r="K430" s="19">
        <f t="shared" ref="K430:P430" si="348">K429+K428</f>
        <v>6.46</v>
      </c>
      <c r="L430" s="19">
        <f t="shared" si="348"/>
        <v>51.269999999999996</v>
      </c>
      <c r="M430" s="19">
        <f t="shared" si="348"/>
        <v>5.35</v>
      </c>
      <c r="N430" s="19">
        <f t="shared" si="348"/>
        <v>5.66</v>
      </c>
      <c r="O430" s="19">
        <f t="shared" si="348"/>
        <v>1.51</v>
      </c>
      <c r="P430" s="19">
        <f t="shared" si="348"/>
        <v>5.05</v>
      </c>
      <c r="Q430" s="146">
        <f>SUM(J430:P430)</f>
        <v>85.669999999999987</v>
      </c>
    </row>
    <row r="431" spans="1:17" x14ac:dyDescent="0.35">
      <c r="A431" s="19" t="s">
        <v>154</v>
      </c>
      <c r="B431" s="106">
        <f t="shared" ref="B431:I431" si="349">B429/B430*100</f>
        <v>0</v>
      </c>
      <c r="C431" s="106" t="e">
        <f t="shared" si="349"/>
        <v>#DIV/0!</v>
      </c>
      <c r="D431" s="106">
        <f t="shared" si="349"/>
        <v>5.8073654390934841</v>
      </c>
      <c r="E431" s="106">
        <f t="shared" si="349"/>
        <v>14.739884393063585</v>
      </c>
      <c r="F431" s="106" t="e">
        <f t="shared" si="349"/>
        <v>#DIV/0!</v>
      </c>
      <c r="G431" s="106">
        <f t="shared" si="349"/>
        <v>35.91549295774648</v>
      </c>
      <c r="H431" s="106">
        <f t="shared" si="349"/>
        <v>4.7377326565143827</v>
      </c>
      <c r="I431" s="106">
        <f t="shared" si="349"/>
        <v>8.5434173669467768</v>
      </c>
      <c r="J431" s="106">
        <f t="shared" ref="J431:P431" si="350">J429/K430*100</f>
        <v>1.2383900928792571</v>
      </c>
      <c r="K431" s="106">
        <f t="shared" si="350"/>
        <v>1.1702750146284377</v>
      </c>
      <c r="L431" s="106">
        <f t="shared" si="350"/>
        <v>8.7850467289719631</v>
      </c>
      <c r="M431" s="106">
        <f t="shared" si="350"/>
        <v>9.7173144876325104</v>
      </c>
      <c r="N431" s="106">
        <f t="shared" si="350"/>
        <v>37.748344370860927</v>
      </c>
      <c r="O431" s="106">
        <f t="shared" si="350"/>
        <v>11.881188118811881</v>
      </c>
      <c r="P431" s="106">
        <f t="shared" si="350"/>
        <v>0.57196218045990443</v>
      </c>
      <c r="Q431" s="153">
        <f>Q429/Q430*100</f>
        <v>3.9220263802964874</v>
      </c>
    </row>
    <row r="432" spans="1:17" x14ac:dyDescent="0.35">
      <c r="A432" s="19" t="s">
        <v>153</v>
      </c>
      <c r="B432" s="61">
        <v>99</v>
      </c>
      <c r="C432" s="61"/>
      <c r="D432" s="61">
        <v>95</v>
      </c>
      <c r="E432" s="61">
        <v>100</v>
      </c>
      <c r="F432" s="61">
        <v>110</v>
      </c>
      <c r="G432" s="61">
        <v>105</v>
      </c>
      <c r="H432" s="88">
        <v>107</v>
      </c>
      <c r="I432" s="35"/>
      <c r="J432" s="88">
        <v>97</v>
      </c>
      <c r="K432" s="88">
        <v>117</v>
      </c>
      <c r="L432" s="88">
        <v>108</v>
      </c>
      <c r="M432" s="88">
        <v>120</v>
      </c>
      <c r="N432" s="88">
        <v>65</v>
      </c>
      <c r="O432" s="88">
        <v>102</v>
      </c>
      <c r="P432" s="88">
        <v>123</v>
      </c>
      <c r="Q432" s="146"/>
    </row>
    <row r="433" spans="1:17" x14ac:dyDescent="0.35">
      <c r="A433" s="43" t="s">
        <v>155</v>
      </c>
      <c r="B433" s="169">
        <f t="shared" ref="B433:H433" si="351">B432/B430</f>
        <v>20.625</v>
      </c>
      <c r="C433" s="169" t="e">
        <f t="shared" si="351"/>
        <v>#DIV/0!</v>
      </c>
      <c r="D433" s="169">
        <f t="shared" si="351"/>
        <v>13.456090651558075</v>
      </c>
      <c r="E433" s="169">
        <f t="shared" si="351"/>
        <v>28.901734104046245</v>
      </c>
      <c r="F433" s="169" t="e">
        <f t="shared" si="351"/>
        <v>#DIV/0!</v>
      </c>
      <c r="G433" s="169">
        <f t="shared" si="351"/>
        <v>73.943661971830991</v>
      </c>
      <c r="H433" s="169">
        <f t="shared" si="351"/>
        <v>9.0524534686971236</v>
      </c>
      <c r="I433" s="35"/>
      <c r="J433" s="169">
        <f t="shared" ref="J433:P433" si="352">J432/J430</f>
        <v>9.3539054966248809</v>
      </c>
      <c r="K433" s="169">
        <f t="shared" si="352"/>
        <v>18.111455108359134</v>
      </c>
      <c r="L433" s="169">
        <f t="shared" si="352"/>
        <v>2.1064950263311881</v>
      </c>
      <c r="M433" s="169">
        <f t="shared" si="352"/>
        <v>22.429906542056077</v>
      </c>
      <c r="N433" s="169">
        <f t="shared" si="352"/>
        <v>11.484098939929329</v>
      </c>
      <c r="O433" s="169">
        <f t="shared" si="352"/>
        <v>67.549668874172184</v>
      </c>
      <c r="P433" s="169">
        <f t="shared" si="352"/>
        <v>24.356435643564357</v>
      </c>
      <c r="Q433" s="146"/>
    </row>
    <row r="434" spans="1:17" x14ac:dyDescent="0.35">
      <c r="A434" s="21"/>
      <c r="B434" s="21"/>
      <c r="C434" s="21"/>
      <c r="D434" s="169">
        <f>D433/D431</f>
        <v>2.3170731707317076</v>
      </c>
      <c r="E434" s="169">
        <f>E433/E431</f>
        <v>1.9607843137254901</v>
      </c>
      <c r="F434" s="21">
        <v>21</v>
      </c>
      <c r="G434" s="21"/>
      <c r="H434" s="21"/>
      <c r="I434" s="21"/>
      <c r="J434" s="21"/>
      <c r="K434" s="21"/>
      <c r="L434" s="21"/>
      <c r="M434" s="21"/>
      <c r="N434" s="21"/>
      <c r="O434" s="21"/>
      <c r="P434" s="21"/>
    </row>
    <row r="435" spans="1:17" x14ac:dyDescent="0.35">
      <c r="A435" s="21"/>
      <c r="B435" s="21"/>
      <c r="C435" s="155"/>
      <c r="D435" s="156" t="s">
        <v>178</v>
      </c>
      <c r="E435" s="156" t="s">
        <v>179</v>
      </c>
      <c r="F435" s="156" t="s">
        <v>180</v>
      </c>
      <c r="G435" s="156" t="s">
        <v>181</v>
      </c>
      <c r="H435" s="156" t="s">
        <v>182</v>
      </c>
      <c r="I435" s="156" t="s">
        <v>183</v>
      </c>
      <c r="J435" s="156" t="s">
        <v>184</v>
      </c>
      <c r="K435" s="156" t="s">
        <v>185</v>
      </c>
      <c r="L435" s="156" t="s">
        <v>186</v>
      </c>
      <c r="M435" s="156" t="s">
        <v>187</v>
      </c>
      <c r="N435" s="156" t="s">
        <v>188</v>
      </c>
      <c r="O435" s="21"/>
      <c r="P435" s="21"/>
    </row>
    <row r="436" spans="1:17" x14ac:dyDescent="0.35">
      <c r="A436" s="21"/>
      <c r="B436" s="21"/>
      <c r="C436" s="157" t="s">
        <v>189</v>
      </c>
      <c r="D436" s="158">
        <f>Q369</f>
        <v>1725.8600000000001</v>
      </c>
      <c r="E436" s="158">
        <f>Q375</f>
        <v>1526.3600000000001</v>
      </c>
      <c r="F436" s="159">
        <v>0</v>
      </c>
      <c r="G436" s="159">
        <v>0</v>
      </c>
      <c r="H436" s="159">
        <f>Q393</f>
        <v>905.02</v>
      </c>
      <c r="I436" s="164">
        <f>Q399</f>
        <v>435.39</v>
      </c>
      <c r="J436" s="164">
        <f>Q405</f>
        <v>446.01</v>
      </c>
      <c r="K436" s="158">
        <f>Q411</f>
        <v>1885.39</v>
      </c>
      <c r="L436" s="164">
        <f>Q417</f>
        <v>120.63</v>
      </c>
      <c r="M436" s="159">
        <f>I423</f>
        <v>0</v>
      </c>
      <c r="N436" s="159">
        <v>0</v>
      </c>
      <c r="O436" s="21"/>
      <c r="P436" s="21"/>
    </row>
    <row r="437" spans="1:17" x14ac:dyDescent="0.35">
      <c r="A437" s="21"/>
      <c r="B437" s="21"/>
      <c r="C437" s="157" t="s">
        <v>190</v>
      </c>
      <c r="D437" s="163">
        <f>Q371</f>
        <v>39.09826558167353</v>
      </c>
      <c r="E437" s="160"/>
      <c r="F437" s="160" t="s">
        <v>299</v>
      </c>
      <c r="G437" s="159">
        <v>0</v>
      </c>
      <c r="H437" s="163">
        <f>Q395</f>
        <v>26.831148347771428</v>
      </c>
      <c r="I437" s="163">
        <f>Q401</f>
        <v>44.619231596962457</v>
      </c>
      <c r="J437" s="163">
        <f>Q407</f>
        <v>57.960260425465563</v>
      </c>
      <c r="K437" s="164">
        <f>Q413</f>
        <v>65.148462848869556</v>
      </c>
      <c r="L437" s="163">
        <f>Q419</f>
        <v>58.039838337182445</v>
      </c>
      <c r="M437" s="165" t="e">
        <f>I425</f>
        <v>#DIV/0!</v>
      </c>
      <c r="N437" s="159">
        <v>0</v>
      </c>
      <c r="O437" s="21"/>
      <c r="P437" s="21"/>
    </row>
    <row r="439" spans="1:17" x14ac:dyDescent="0.35">
      <c r="A439" s="31" t="s">
        <v>0</v>
      </c>
      <c r="B439" s="83"/>
      <c r="C439" s="83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</row>
    <row r="440" spans="1:17" x14ac:dyDescent="0.35">
      <c r="A440" s="33" t="s">
        <v>1</v>
      </c>
      <c r="B440" s="62" t="s">
        <v>563</v>
      </c>
      <c r="C440" s="62" t="s">
        <v>564</v>
      </c>
      <c r="D440" s="62" t="s">
        <v>565</v>
      </c>
      <c r="E440" s="62" t="s">
        <v>566</v>
      </c>
      <c r="F440" s="62" t="s">
        <v>567</v>
      </c>
      <c r="G440" s="62" t="s">
        <v>568</v>
      </c>
      <c r="H440" s="62" t="s">
        <v>570</v>
      </c>
      <c r="I440" s="35" t="s">
        <v>585</v>
      </c>
      <c r="J440" s="62" t="s">
        <v>571</v>
      </c>
      <c r="K440" s="62" t="s">
        <v>572</v>
      </c>
      <c r="L440" s="62" t="s">
        <v>573</v>
      </c>
      <c r="M440" s="62" t="s">
        <v>574</v>
      </c>
      <c r="N440" s="62" t="s">
        <v>575</v>
      </c>
      <c r="O440" s="62" t="s">
        <v>576</v>
      </c>
      <c r="P440" s="62" t="s">
        <v>578</v>
      </c>
      <c r="Q440" s="146" t="s">
        <v>586</v>
      </c>
    </row>
    <row r="441" spans="1:17" x14ac:dyDescent="0.35">
      <c r="A441" s="19" t="s">
        <v>162</v>
      </c>
      <c r="B441" s="61">
        <v>477.4</v>
      </c>
      <c r="C441" s="61">
        <v>402.7</v>
      </c>
      <c r="D441" s="61">
        <v>465.3</v>
      </c>
      <c r="E441" s="61">
        <v>388.6</v>
      </c>
      <c r="F441" s="61">
        <v>335.5</v>
      </c>
      <c r="G441" s="61">
        <v>437.6</v>
      </c>
      <c r="H441" s="19">
        <v>312.5</v>
      </c>
      <c r="I441" s="35">
        <f>SUM(B441:H441)</f>
        <v>2819.6</v>
      </c>
      <c r="J441" s="19">
        <v>394.3</v>
      </c>
      <c r="K441" s="19">
        <v>318.3</v>
      </c>
      <c r="L441" s="19">
        <v>234</v>
      </c>
      <c r="M441" s="19">
        <v>0</v>
      </c>
      <c r="N441" s="19">
        <v>0</v>
      </c>
      <c r="O441" s="19">
        <v>0</v>
      </c>
      <c r="P441" s="19">
        <v>0</v>
      </c>
      <c r="Q441" s="146">
        <f>SUM(J441:P441)</f>
        <v>946.6</v>
      </c>
    </row>
    <row r="442" spans="1:17" x14ac:dyDescent="0.35">
      <c r="A442" s="19" t="s">
        <v>163</v>
      </c>
      <c r="B442" s="61">
        <v>333.02</v>
      </c>
      <c r="C442" s="166">
        <v>200.38</v>
      </c>
      <c r="D442" s="166">
        <v>202.96</v>
      </c>
      <c r="E442" s="166">
        <v>219.06</v>
      </c>
      <c r="F442" s="166">
        <v>181.53</v>
      </c>
      <c r="G442" s="166">
        <v>188.52</v>
      </c>
      <c r="H442" s="19">
        <v>208.46</v>
      </c>
      <c r="I442" s="35">
        <f>SUM(B442:H442)</f>
        <v>1533.93</v>
      </c>
      <c r="J442" s="19">
        <v>201.14</v>
      </c>
      <c r="K442" s="19">
        <v>130.13</v>
      </c>
      <c r="L442" s="19">
        <v>146.6</v>
      </c>
      <c r="M442" s="19">
        <v>0</v>
      </c>
      <c r="N442" s="19">
        <v>0</v>
      </c>
      <c r="O442" s="19">
        <v>0</v>
      </c>
      <c r="P442" s="19">
        <v>0</v>
      </c>
      <c r="Q442" s="146">
        <f>SUM(J442:P442)</f>
        <v>477.87</v>
      </c>
    </row>
    <row r="443" spans="1:17" x14ac:dyDescent="0.35">
      <c r="A443" s="19" t="s">
        <v>152</v>
      </c>
      <c r="B443" s="19">
        <f>B442+B441</f>
        <v>810.42</v>
      </c>
      <c r="C443" s="19">
        <f>C442+C441</f>
        <v>603.07999999999993</v>
      </c>
      <c r="D443" s="19">
        <f t="shared" ref="D443:I443" si="353">D442+D441</f>
        <v>668.26</v>
      </c>
      <c r="E443" s="19">
        <f t="shared" si="353"/>
        <v>607.66000000000008</v>
      </c>
      <c r="F443" s="19">
        <f t="shared" si="353"/>
        <v>517.03</v>
      </c>
      <c r="G443" s="19">
        <f t="shared" si="353"/>
        <v>626.12</v>
      </c>
      <c r="H443" s="19">
        <f t="shared" si="353"/>
        <v>520.96</v>
      </c>
      <c r="I443" s="19">
        <f t="shared" si="353"/>
        <v>4353.53</v>
      </c>
      <c r="J443" s="19">
        <f t="shared" ref="J443:P443" si="354">J442+J441</f>
        <v>595.44000000000005</v>
      </c>
      <c r="K443" s="19">
        <f t="shared" si="354"/>
        <v>448.43</v>
      </c>
      <c r="L443" s="19">
        <f t="shared" si="354"/>
        <v>380.6</v>
      </c>
      <c r="M443" s="19">
        <f t="shared" si="354"/>
        <v>0</v>
      </c>
      <c r="N443" s="19">
        <f t="shared" si="354"/>
        <v>0</v>
      </c>
      <c r="O443" s="19">
        <f t="shared" si="354"/>
        <v>0</v>
      </c>
      <c r="P443" s="19">
        <f t="shared" si="354"/>
        <v>0</v>
      </c>
      <c r="Q443" s="146">
        <f>SUM(J443:P443)</f>
        <v>1424.4700000000003</v>
      </c>
    </row>
    <row r="444" spans="1:17" x14ac:dyDescent="0.35">
      <c r="A444" s="19" t="s">
        <v>154</v>
      </c>
      <c r="B444" s="106">
        <f t="shared" ref="B444:H444" si="355">B442/B443*100</f>
        <v>41.092273142321268</v>
      </c>
      <c r="C444" s="106">
        <f t="shared" si="355"/>
        <v>33.22610598925516</v>
      </c>
      <c r="D444" s="106">
        <f t="shared" si="355"/>
        <v>30.371412324544337</v>
      </c>
      <c r="E444" s="106">
        <f t="shared" si="355"/>
        <v>36.049764671033138</v>
      </c>
      <c r="F444" s="106">
        <f t="shared" si="355"/>
        <v>35.110148347291258</v>
      </c>
      <c r="G444" s="106">
        <f t="shared" si="355"/>
        <v>30.109244234332078</v>
      </c>
      <c r="H444" s="106">
        <f t="shared" si="355"/>
        <v>40.014588452088454</v>
      </c>
      <c r="I444" s="35">
        <f>I442/I443*100</f>
        <v>35.234166297234658</v>
      </c>
      <c r="J444" s="106">
        <f t="shared" ref="J444:Q444" si="356">J442/J443*100</f>
        <v>33.780061803036403</v>
      </c>
      <c r="K444" s="106">
        <f t="shared" si="356"/>
        <v>29.019021920924111</v>
      </c>
      <c r="L444" s="106">
        <f t="shared" si="356"/>
        <v>38.518129269574352</v>
      </c>
      <c r="M444" s="106" t="e">
        <f t="shared" si="356"/>
        <v>#DIV/0!</v>
      </c>
      <c r="N444" s="106" t="e">
        <f t="shared" si="356"/>
        <v>#DIV/0!</v>
      </c>
      <c r="O444" s="106" t="e">
        <f t="shared" si="356"/>
        <v>#DIV/0!</v>
      </c>
      <c r="P444" s="106" t="e">
        <f t="shared" si="356"/>
        <v>#DIV/0!</v>
      </c>
      <c r="Q444" s="106">
        <f t="shared" si="356"/>
        <v>33.547214051541971</v>
      </c>
    </row>
    <row r="445" spans="1:17" x14ac:dyDescent="0.35">
      <c r="A445" s="19" t="s">
        <v>153</v>
      </c>
      <c r="B445" s="19">
        <v>0</v>
      </c>
      <c r="C445" s="19">
        <v>0</v>
      </c>
      <c r="D445" s="19">
        <v>0</v>
      </c>
      <c r="E445" s="19">
        <v>0</v>
      </c>
      <c r="F445" s="19">
        <v>0</v>
      </c>
      <c r="G445" s="19">
        <v>0</v>
      </c>
      <c r="H445" s="19">
        <v>0</v>
      </c>
      <c r="I445" s="35"/>
      <c r="J445" s="19">
        <v>0</v>
      </c>
      <c r="K445" s="19">
        <v>0</v>
      </c>
      <c r="L445" s="19">
        <v>0</v>
      </c>
      <c r="M445" s="19">
        <v>0</v>
      </c>
      <c r="N445" s="19">
        <v>0</v>
      </c>
      <c r="O445" s="19">
        <v>0</v>
      </c>
      <c r="P445" s="19">
        <v>0</v>
      </c>
      <c r="Q445" s="106">
        <v>0</v>
      </c>
    </row>
    <row r="446" spans="1:17" x14ac:dyDescent="0.35">
      <c r="A446" s="167" t="s">
        <v>155</v>
      </c>
      <c r="B446" s="168">
        <f>B445/B443</f>
        <v>0</v>
      </c>
      <c r="C446" s="168">
        <f t="shared" ref="C446:H446" si="357">C445/C443</f>
        <v>0</v>
      </c>
      <c r="D446" s="168">
        <f t="shared" si="357"/>
        <v>0</v>
      </c>
      <c r="E446" s="168">
        <f t="shared" si="357"/>
        <v>0</v>
      </c>
      <c r="F446" s="168">
        <f t="shared" si="357"/>
        <v>0</v>
      </c>
      <c r="G446" s="168">
        <f t="shared" si="357"/>
        <v>0</v>
      </c>
      <c r="H446" s="168">
        <f t="shared" si="357"/>
        <v>0</v>
      </c>
      <c r="I446" s="146">
        <f>I442/I443</f>
        <v>0.35234166297234659</v>
      </c>
      <c r="J446" s="169">
        <f>J445/J443</f>
        <v>0</v>
      </c>
      <c r="K446" s="169">
        <f t="shared" ref="K446:P446" si="358">K445/K443</f>
        <v>0</v>
      </c>
      <c r="L446" s="169">
        <f t="shared" si="358"/>
        <v>0</v>
      </c>
      <c r="M446" s="169" t="e">
        <f t="shared" si="358"/>
        <v>#DIV/0!</v>
      </c>
      <c r="N446" s="169" t="e">
        <f t="shared" si="358"/>
        <v>#DIV/0!</v>
      </c>
      <c r="O446" s="169" t="e">
        <f t="shared" si="358"/>
        <v>#DIV/0!</v>
      </c>
      <c r="P446" s="169" t="e">
        <f t="shared" si="358"/>
        <v>#DIV/0!</v>
      </c>
      <c r="Q446" s="146"/>
    </row>
    <row r="447" spans="1:17" x14ac:dyDescent="0.35">
      <c r="A447" s="19" t="s">
        <v>164</v>
      </c>
      <c r="B447" s="61">
        <v>0</v>
      </c>
      <c r="C447" s="61">
        <v>0</v>
      </c>
      <c r="D447" s="61">
        <v>0</v>
      </c>
      <c r="E447" s="61">
        <v>0</v>
      </c>
      <c r="F447" s="61">
        <v>0</v>
      </c>
      <c r="G447" s="61">
        <v>0</v>
      </c>
      <c r="H447" s="19">
        <v>0</v>
      </c>
      <c r="I447" s="150">
        <f>SUM(B447:H447)</f>
        <v>0</v>
      </c>
      <c r="J447" s="19">
        <v>0</v>
      </c>
      <c r="K447" s="19">
        <v>0</v>
      </c>
      <c r="L447" s="19">
        <v>0</v>
      </c>
      <c r="M447" s="19">
        <v>0</v>
      </c>
      <c r="N447" s="19">
        <v>0</v>
      </c>
      <c r="O447" s="19">
        <v>0</v>
      </c>
      <c r="P447" s="19">
        <v>0</v>
      </c>
      <c r="Q447" s="151"/>
    </row>
    <row r="448" spans="1:17" x14ac:dyDescent="0.35">
      <c r="A448" s="19" t="s">
        <v>165</v>
      </c>
      <c r="B448" s="61">
        <v>288.58</v>
      </c>
      <c r="C448" s="166">
        <v>164.12</v>
      </c>
      <c r="D448" s="166">
        <v>168.47</v>
      </c>
      <c r="E448" s="166">
        <v>188.29</v>
      </c>
      <c r="F448" s="166">
        <v>166.14</v>
      </c>
      <c r="G448" s="166">
        <v>168.1</v>
      </c>
      <c r="H448" s="166">
        <v>190.55</v>
      </c>
      <c r="I448" s="150">
        <f>SUM(B448:H448)</f>
        <v>1334.2499999999998</v>
      </c>
      <c r="J448" s="19">
        <v>172.52</v>
      </c>
      <c r="K448" s="19">
        <v>112.37</v>
      </c>
      <c r="L448" s="19">
        <v>193.03</v>
      </c>
      <c r="M448" s="19">
        <v>170.85</v>
      </c>
      <c r="N448" s="19">
        <v>137.66</v>
      </c>
      <c r="O448" s="19"/>
      <c r="P448" s="19">
        <v>192.33</v>
      </c>
      <c r="Q448" s="151">
        <f>SUM(J448:P448)</f>
        <v>978.76</v>
      </c>
    </row>
    <row r="449" spans="1:17" x14ac:dyDescent="0.35">
      <c r="A449" s="19" t="s">
        <v>152</v>
      </c>
      <c r="B449" s="19">
        <f>B447+B448</f>
        <v>288.58</v>
      </c>
      <c r="C449" s="19">
        <f t="shared" ref="C449:H449" si="359">C447+C448</f>
        <v>164.12</v>
      </c>
      <c r="D449" s="19">
        <f t="shared" si="359"/>
        <v>168.47</v>
      </c>
      <c r="E449" s="19">
        <f t="shared" si="359"/>
        <v>188.29</v>
      </c>
      <c r="F449" s="19">
        <f t="shared" si="359"/>
        <v>166.14</v>
      </c>
      <c r="G449" s="19">
        <f t="shared" si="359"/>
        <v>168.1</v>
      </c>
      <c r="H449" s="19">
        <f t="shared" si="359"/>
        <v>190.55</v>
      </c>
      <c r="I449" s="150">
        <f>I448+I447</f>
        <v>1334.25</v>
      </c>
      <c r="J449" s="19">
        <f>J448+J447</f>
        <v>172.52</v>
      </c>
      <c r="K449" s="19">
        <f>K448+K447</f>
        <v>112.37</v>
      </c>
      <c r="L449" s="19">
        <f>L448+L447</f>
        <v>193.03</v>
      </c>
      <c r="M449" s="19">
        <f>M448+M447</f>
        <v>170.85</v>
      </c>
      <c r="N449" s="19">
        <f>N447+N448</f>
        <v>137.66</v>
      </c>
      <c r="O449" s="19">
        <f>O447+O448</f>
        <v>0</v>
      </c>
      <c r="P449" s="19">
        <f>P447+P448</f>
        <v>192.33</v>
      </c>
      <c r="Q449" s="151">
        <f>SUM(J449:P449)</f>
        <v>978.76</v>
      </c>
    </row>
    <row r="450" spans="1:17" x14ac:dyDescent="0.35">
      <c r="A450" s="19" t="s">
        <v>154</v>
      </c>
      <c r="B450" s="106">
        <f>B448/B449*100</f>
        <v>100</v>
      </c>
      <c r="C450" s="106">
        <f t="shared" ref="C450:H450" si="360">C448/C449*100</f>
        <v>100</v>
      </c>
      <c r="D450" s="106">
        <f t="shared" si="360"/>
        <v>100</v>
      </c>
      <c r="E450" s="106">
        <f t="shared" si="360"/>
        <v>100</v>
      </c>
      <c r="F450" s="106">
        <f t="shared" si="360"/>
        <v>100</v>
      </c>
      <c r="G450" s="106">
        <f t="shared" si="360"/>
        <v>100</v>
      </c>
      <c r="H450" s="106">
        <f t="shared" si="360"/>
        <v>100</v>
      </c>
      <c r="I450" s="35">
        <f>I448/I449*100</f>
        <v>99.999999999999972</v>
      </c>
      <c r="J450" s="106">
        <f>J448/J449*100</f>
        <v>100</v>
      </c>
      <c r="K450" s="106">
        <f t="shared" ref="K450:P450" si="361">K448/K449*100</f>
        <v>100</v>
      </c>
      <c r="L450" s="106">
        <f t="shared" si="361"/>
        <v>100</v>
      </c>
      <c r="M450" s="106">
        <f t="shared" si="361"/>
        <v>100</v>
      </c>
      <c r="N450" s="106">
        <f t="shared" si="361"/>
        <v>100</v>
      </c>
      <c r="O450" s="106" t="e">
        <f t="shared" si="361"/>
        <v>#DIV/0!</v>
      </c>
      <c r="P450" s="106">
        <f t="shared" si="361"/>
        <v>100</v>
      </c>
      <c r="Q450" s="146"/>
    </row>
    <row r="451" spans="1:17" x14ac:dyDescent="0.35">
      <c r="A451" s="19" t="s">
        <v>153</v>
      </c>
      <c r="B451" s="61">
        <v>560</v>
      </c>
      <c r="C451" s="61">
        <v>505</v>
      </c>
      <c r="D451" s="61">
        <v>547</v>
      </c>
      <c r="E451" s="61">
        <v>456</v>
      </c>
      <c r="F451" s="61">
        <v>403</v>
      </c>
      <c r="G451" s="61">
        <v>514</v>
      </c>
      <c r="H451" s="19">
        <v>368</v>
      </c>
      <c r="I451" s="35"/>
      <c r="J451" s="19">
        <v>465</v>
      </c>
      <c r="K451" s="19">
        <v>395</v>
      </c>
      <c r="L451" s="19">
        <v>489</v>
      </c>
      <c r="M451" s="19">
        <v>585</v>
      </c>
      <c r="N451" s="19">
        <v>631</v>
      </c>
      <c r="O451" s="19"/>
      <c r="P451" s="19">
        <v>571</v>
      </c>
      <c r="Q451" s="146"/>
    </row>
    <row r="452" spans="1:17" x14ac:dyDescent="0.35">
      <c r="A452" s="43" t="s">
        <v>155</v>
      </c>
      <c r="B452" s="169">
        <f t="shared" ref="B452:G452" si="362">B451/B449</f>
        <v>1.9405364197103057</v>
      </c>
      <c r="C452" s="169">
        <f t="shared" si="362"/>
        <v>3.0770168169631975</v>
      </c>
      <c r="D452" s="169">
        <f t="shared" si="362"/>
        <v>3.2468688787321187</v>
      </c>
      <c r="E452" s="169">
        <f t="shared" si="362"/>
        <v>2.4217961654894049</v>
      </c>
      <c r="F452" s="169">
        <f t="shared" si="362"/>
        <v>2.4256651017214401</v>
      </c>
      <c r="G452" s="169">
        <f t="shared" si="362"/>
        <v>3.0577037477691853</v>
      </c>
      <c r="H452" s="169"/>
      <c r="I452" s="35"/>
      <c r="J452" s="169">
        <f t="shared" ref="J452:P452" si="363">J451/J449</f>
        <v>2.6953396707628099</v>
      </c>
      <c r="K452" s="169">
        <f t="shared" si="363"/>
        <v>3.5151730889027317</v>
      </c>
      <c r="L452" s="169">
        <f t="shared" si="363"/>
        <v>2.5332849816090763</v>
      </c>
      <c r="M452" s="169">
        <f t="shared" si="363"/>
        <v>3.4240561896400354</v>
      </c>
      <c r="N452" s="169">
        <f t="shared" si="363"/>
        <v>4.5837570826674412</v>
      </c>
      <c r="O452" s="169" t="e">
        <f t="shared" si="363"/>
        <v>#DIV/0!</v>
      </c>
      <c r="P452" s="169">
        <f t="shared" si="363"/>
        <v>2.968855612748921</v>
      </c>
      <c r="Q452" s="146"/>
    </row>
    <row r="453" spans="1:17" x14ac:dyDescent="0.35">
      <c r="A453" s="19" t="s">
        <v>156</v>
      </c>
      <c r="B453" s="88">
        <v>0</v>
      </c>
      <c r="C453" s="88">
        <v>0</v>
      </c>
      <c r="D453" s="88">
        <v>0</v>
      </c>
      <c r="E453" s="88">
        <v>0</v>
      </c>
      <c r="F453" s="88">
        <v>0</v>
      </c>
      <c r="G453" s="79">
        <v>0</v>
      </c>
      <c r="H453" s="79">
        <v>0</v>
      </c>
      <c r="I453" s="35"/>
      <c r="J453" s="79">
        <v>0</v>
      </c>
      <c r="K453" s="79">
        <v>0</v>
      </c>
      <c r="L453" s="79">
        <v>0</v>
      </c>
      <c r="M453" s="79">
        <v>0</v>
      </c>
      <c r="N453" s="79">
        <v>0</v>
      </c>
      <c r="O453" s="79">
        <v>0</v>
      </c>
      <c r="P453" s="79">
        <v>0</v>
      </c>
      <c r="Q453" s="146">
        <f>SUM(J453:P453)</f>
        <v>0</v>
      </c>
    </row>
    <row r="454" spans="1:17" x14ac:dyDescent="0.35">
      <c r="A454" s="19" t="s">
        <v>157</v>
      </c>
      <c r="B454" s="88">
        <v>0</v>
      </c>
      <c r="C454" s="88">
        <v>0</v>
      </c>
      <c r="D454" s="88">
        <v>0</v>
      </c>
      <c r="E454" s="88">
        <v>0</v>
      </c>
      <c r="F454" s="88">
        <v>0</v>
      </c>
      <c r="G454" s="79">
        <v>0</v>
      </c>
      <c r="H454" s="79">
        <v>0</v>
      </c>
      <c r="I454" s="35">
        <f>SUM(B454:H454)</f>
        <v>0</v>
      </c>
      <c r="J454" s="79">
        <v>0</v>
      </c>
      <c r="K454" s="79">
        <v>0</v>
      </c>
      <c r="L454" s="79">
        <v>0</v>
      </c>
      <c r="M454" s="79">
        <v>0</v>
      </c>
      <c r="N454" s="79">
        <v>0</v>
      </c>
      <c r="O454" s="79">
        <v>0</v>
      </c>
      <c r="P454" s="79">
        <v>0</v>
      </c>
      <c r="Q454" s="146">
        <f>SUM(J454:P454)</f>
        <v>0</v>
      </c>
    </row>
    <row r="455" spans="1:17" x14ac:dyDescent="0.35">
      <c r="A455" s="19" t="s">
        <v>152</v>
      </c>
      <c r="B455" s="19">
        <f>B454+B453</f>
        <v>0</v>
      </c>
      <c r="C455" s="19">
        <f>C454+C453</f>
        <v>0</v>
      </c>
      <c r="D455" s="19">
        <f>D454+D453</f>
        <v>0</v>
      </c>
      <c r="E455" s="19">
        <f>E454+E453</f>
        <v>0</v>
      </c>
      <c r="F455" s="19">
        <v>0</v>
      </c>
      <c r="G455" s="19">
        <f>G454+G453</f>
        <v>0</v>
      </c>
      <c r="H455" s="19">
        <f>H454+H453</f>
        <v>0</v>
      </c>
      <c r="I455" s="35">
        <f>SUM(B455:H455)</f>
        <v>0</v>
      </c>
      <c r="J455" s="19">
        <f>J454+J453</f>
        <v>0</v>
      </c>
      <c r="K455" s="19">
        <f t="shared" ref="K455:P455" si="364">K454+K453</f>
        <v>0</v>
      </c>
      <c r="L455" s="19">
        <f t="shared" si="364"/>
        <v>0</v>
      </c>
      <c r="M455" s="19">
        <f t="shared" si="364"/>
        <v>0</v>
      </c>
      <c r="N455" s="19">
        <f t="shared" si="364"/>
        <v>0</v>
      </c>
      <c r="O455" s="19">
        <f t="shared" si="364"/>
        <v>0</v>
      </c>
      <c r="P455" s="19">
        <f t="shared" si="364"/>
        <v>0</v>
      </c>
      <c r="Q455" s="146">
        <f>SUM(J455:P455)</f>
        <v>0</v>
      </c>
    </row>
    <row r="456" spans="1:17" x14ac:dyDescent="0.35">
      <c r="A456" s="19" t="s">
        <v>154</v>
      </c>
      <c r="B456" s="106" t="e">
        <f t="shared" ref="B456:I456" si="365">B454/B455*100</f>
        <v>#DIV/0!</v>
      </c>
      <c r="C456" s="106" t="e">
        <f t="shared" si="365"/>
        <v>#DIV/0!</v>
      </c>
      <c r="D456" s="106" t="e">
        <f t="shared" si="365"/>
        <v>#DIV/0!</v>
      </c>
      <c r="E456" s="106" t="e">
        <f t="shared" si="365"/>
        <v>#DIV/0!</v>
      </c>
      <c r="F456" s="106" t="e">
        <f t="shared" si="365"/>
        <v>#DIV/0!</v>
      </c>
      <c r="G456" s="106" t="e">
        <f t="shared" si="365"/>
        <v>#DIV/0!</v>
      </c>
      <c r="H456" s="106" t="e">
        <f t="shared" si="365"/>
        <v>#DIV/0!</v>
      </c>
      <c r="I456" s="106" t="e">
        <f t="shared" si="365"/>
        <v>#DIV/0!</v>
      </c>
      <c r="J456" s="106" t="e">
        <f t="shared" ref="J456:O456" si="366">J454/K455*100</f>
        <v>#DIV/0!</v>
      </c>
      <c r="K456" s="106" t="e">
        <f t="shared" si="366"/>
        <v>#DIV/0!</v>
      </c>
      <c r="L456" s="106" t="e">
        <f t="shared" si="366"/>
        <v>#DIV/0!</v>
      </c>
      <c r="M456" s="106" t="e">
        <f t="shared" si="366"/>
        <v>#DIV/0!</v>
      </c>
      <c r="N456" s="106" t="e">
        <f t="shared" si="366"/>
        <v>#DIV/0!</v>
      </c>
      <c r="O456" s="106" t="e">
        <f t="shared" si="366"/>
        <v>#DIV/0!</v>
      </c>
      <c r="P456" s="169" t="e">
        <f>P455/P453</f>
        <v>#DIV/0!</v>
      </c>
      <c r="Q456" s="106" t="e">
        <f>Q454/Q455*100</f>
        <v>#DIV/0!</v>
      </c>
    </row>
    <row r="457" spans="1:17" x14ac:dyDescent="0.35">
      <c r="A457" s="19" t="s">
        <v>153</v>
      </c>
      <c r="B457" s="19">
        <v>0</v>
      </c>
      <c r="C457" s="19">
        <v>0</v>
      </c>
      <c r="D457" s="19">
        <v>0</v>
      </c>
      <c r="E457" s="19">
        <v>0</v>
      </c>
      <c r="F457" s="19">
        <v>0</v>
      </c>
      <c r="G457" s="19">
        <v>0</v>
      </c>
      <c r="H457" s="36">
        <v>0</v>
      </c>
      <c r="I457" s="35"/>
      <c r="J457" s="19">
        <v>0</v>
      </c>
      <c r="K457" s="19">
        <v>0</v>
      </c>
      <c r="L457" s="19">
        <v>0</v>
      </c>
      <c r="M457" s="19">
        <v>0</v>
      </c>
      <c r="N457" s="19">
        <v>0</v>
      </c>
      <c r="O457" s="19">
        <v>0</v>
      </c>
      <c r="P457" s="36">
        <v>0</v>
      </c>
      <c r="Q457" s="146"/>
    </row>
    <row r="458" spans="1:17" x14ac:dyDescent="0.35">
      <c r="A458" s="43" t="s">
        <v>155</v>
      </c>
      <c r="B458" s="169" t="e">
        <f t="shared" ref="B458:H458" si="367">B457/B455</f>
        <v>#DIV/0!</v>
      </c>
      <c r="C458" s="169" t="e">
        <f t="shared" si="367"/>
        <v>#DIV/0!</v>
      </c>
      <c r="D458" s="169" t="e">
        <f t="shared" si="367"/>
        <v>#DIV/0!</v>
      </c>
      <c r="E458" s="169" t="e">
        <f t="shared" si="367"/>
        <v>#DIV/0!</v>
      </c>
      <c r="F458" s="169" t="e">
        <f t="shared" si="367"/>
        <v>#DIV/0!</v>
      </c>
      <c r="G458" s="169" t="e">
        <f t="shared" si="367"/>
        <v>#DIV/0!</v>
      </c>
      <c r="H458" s="169" t="e">
        <f t="shared" si="367"/>
        <v>#DIV/0!</v>
      </c>
      <c r="I458" s="35"/>
      <c r="J458" s="169" t="e">
        <f t="shared" ref="J458:P458" si="368">J457/J455</f>
        <v>#DIV/0!</v>
      </c>
      <c r="K458" s="169" t="e">
        <f t="shared" si="368"/>
        <v>#DIV/0!</v>
      </c>
      <c r="L458" s="169" t="e">
        <f t="shared" si="368"/>
        <v>#DIV/0!</v>
      </c>
      <c r="M458" s="169" t="e">
        <f t="shared" si="368"/>
        <v>#DIV/0!</v>
      </c>
      <c r="N458" s="169" t="e">
        <f t="shared" si="368"/>
        <v>#DIV/0!</v>
      </c>
      <c r="O458" s="169" t="e">
        <f t="shared" si="368"/>
        <v>#DIV/0!</v>
      </c>
      <c r="P458" s="169" t="e">
        <f t="shared" si="368"/>
        <v>#DIV/0!</v>
      </c>
      <c r="Q458" s="146"/>
    </row>
    <row r="459" spans="1:17" x14ac:dyDescent="0.35">
      <c r="A459" s="19" t="s">
        <v>158</v>
      </c>
      <c r="B459" s="170">
        <v>464</v>
      </c>
      <c r="C459" s="61">
        <v>444</v>
      </c>
      <c r="D459" s="61">
        <v>455</v>
      </c>
      <c r="E459" s="61">
        <v>373</v>
      </c>
      <c r="F459" s="61">
        <v>373</v>
      </c>
      <c r="G459" s="61">
        <v>428</v>
      </c>
      <c r="H459" s="88">
        <v>337</v>
      </c>
      <c r="I459" s="35"/>
      <c r="J459" s="88">
        <v>377</v>
      </c>
      <c r="K459" s="88">
        <v>386</v>
      </c>
      <c r="L459" s="88">
        <v>426</v>
      </c>
      <c r="M459" s="88">
        <v>330</v>
      </c>
      <c r="N459" s="88">
        <v>237</v>
      </c>
      <c r="O459" s="88">
        <v>215</v>
      </c>
      <c r="P459" s="88">
        <v>223</v>
      </c>
      <c r="Q459" s="146">
        <f>SUM(J459:P459)</f>
        <v>2194</v>
      </c>
    </row>
    <row r="460" spans="1:17" x14ac:dyDescent="0.35">
      <c r="A460" s="19" t="s">
        <v>159</v>
      </c>
      <c r="B460" s="61">
        <v>0</v>
      </c>
      <c r="C460" s="166">
        <v>0.03</v>
      </c>
      <c r="D460" s="166">
        <v>0.05</v>
      </c>
      <c r="E460" s="166">
        <v>7.0000000000000007E-2</v>
      </c>
      <c r="F460" s="166">
        <v>0.08</v>
      </c>
      <c r="G460" s="166">
        <v>0.09</v>
      </c>
      <c r="H460" s="88">
        <v>0.06</v>
      </c>
      <c r="I460" s="35">
        <f>SUM(B460:H460)</f>
        <v>0.38000000000000006</v>
      </c>
      <c r="J460" s="88">
        <v>0.06</v>
      </c>
      <c r="K460" s="88">
        <v>0.06</v>
      </c>
      <c r="L460" s="88">
        <v>7.0000000000000007E-2</v>
      </c>
      <c r="M460" s="88">
        <v>7.0000000000000007E-2</v>
      </c>
      <c r="N460" s="88">
        <v>7.0000000000000007E-2</v>
      </c>
      <c r="O460" s="88">
        <v>7.0000000000000007E-2</v>
      </c>
      <c r="P460" s="88">
        <v>0.06</v>
      </c>
      <c r="Q460" s="146">
        <f>SUM(J460:P460)</f>
        <v>0.46</v>
      </c>
    </row>
    <row r="461" spans="1:17" x14ac:dyDescent="0.35">
      <c r="A461" s="19" t="s">
        <v>152</v>
      </c>
      <c r="B461" s="19">
        <f t="shared" ref="B461:H461" si="369">-B460+B459</f>
        <v>464</v>
      </c>
      <c r="C461" s="19">
        <f t="shared" si="369"/>
        <v>443.97</v>
      </c>
      <c r="D461" s="19">
        <f t="shared" si="369"/>
        <v>454.95</v>
      </c>
      <c r="E461" s="19">
        <f t="shared" si="369"/>
        <v>372.93</v>
      </c>
      <c r="F461" s="19">
        <f t="shared" si="369"/>
        <v>372.92</v>
      </c>
      <c r="G461" s="19">
        <f t="shared" si="369"/>
        <v>427.91</v>
      </c>
      <c r="H461" s="19">
        <f t="shared" si="369"/>
        <v>336.94</v>
      </c>
      <c r="I461" s="35">
        <f>SUM(B461:H461)</f>
        <v>2873.62</v>
      </c>
      <c r="J461" s="19">
        <f>J460+J459</f>
        <v>377.06</v>
      </c>
      <c r="K461" s="19">
        <v>382</v>
      </c>
      <c r="L461" s="19">
        <f>L460+L459</f>
        <v>426.07</v>
      </c>
      <c r="M461" s="19">
        <f>M460+M459</f>
        <v>330.07</v>
      </c>
      <c r="N461" s="19">
        <f>N460+N459</f>
        <v>237.07</v>
      </c>
      <c r="O461" s="19">
        <f>O460+O459</f>
        <v>215.07</v>
      </c>
      <c r="P461" s="19">
        <f>P460+P459</f>
        <v>223.06</v>
      </c>
      <c r="Q461" s="146">
        <f>SUM(J461:P461)</f>
        <v>2190.3999999999996</v>
      </c>
    </row>
    <row r="462" spans="1:17" x14ac:dyDescent="0.35">
      <c r="A462" s="19" t="s">
        <v>154</v>
      </c>
      <c r="B462" s="152">
        <f t="shared" ref="B462:I462" si="370">B460/B461</f>
        <v>0</v>
      </c>
      <c r="C462" s="152">
        <f t="shared" si="370"/>
        <v>6.7572133252246771E-5</v>
      </c>
      <c r="D462" s="152">
        <f t="shared" si="370"/>
        <v>1.0990218705352238E-4</v>
      </c>
      <c r="E462" s="152">
        <f t="shared" si="370"/>
        <v>1.8770278604563861E-4</v>
      </c>
      <c r="F462" s="152">
        <f t="shared" si="370"/>
        <v>2.1452322213879653E-4</v>
      </c>
      <c r="G462" s="152">
        <f t="shared" si="370"/>
        <v>2.1032460096749315E-4</v>
      </c>
      <c r="H462" s="152">
        <f t="shared" si="370"/>
        <v>1.7807324746245621E-4</v>
      </c>
      <c r="I462" s="152">
        <f t="shared" si="370"/>
        <v>1.3223738698923311E-4</v>
      </c>
      <c r="J462" s="106">
        <f t="shared" ref="J462:O462" si="371">J460/K461*100</f>
        <v>1.5706806282722512E-2</v>
      </c>
      <c r="K462" s="106">
        <f t="shared" si="371"/>
        <v>1.4082193066866948E-2</v>
      </c>
      <c r="L462" s="106">
        <f t="shared" si="371"/>
        <v>2.1207622625503686E-2</v>
      </c>
      <c r="M462" s="106">
        <f t="shared" si="371"/>
        <v>2.9527143881553974E-2</v>
      </c>
      <c r="N462" s="106">
        <f t="shared" si="371"/>
        <v>3.254754266052913E-2</v>
      </c>
      <c r="O462" s="106">
        <f t="shared" si="371"/>
        <v>3.1381691024836365E-2</v>
      </c>
      <c r="P462" s="169">
        <f>P461/P459</f>
        <v>1.0002690582959641</v>
      </c>
      <c r="Q462" s="153">
        <f>Q460/Q461*100</f>
        <v>2.1000730460189923E-2</v>
      </c>
    </row>
    <row r="463" spans="1:17" x14ac:dyDescent="0.35">
      <c r="A463" s="19" t="s">
        <v>153</v>
      </c>
      <c r="B463" s="61">
        <v>940</v>
      </c>
      <c r="C463" s="61">
        <v>890</v>
      </c>
      <c r="D463" s="61">
        <v>910</v>
      </c>
      <c r="E463" s="61">
        <v>750</v>
      </c>
      <c r="F463" s="61">
        <v>730</v>
      </c>
      <c r="G463" s="61">
        <v>850</v>
      </c>
      <c r="H463" s="36">
        <v>680</v>
      </c>
      <c r="I463" s="35"/>
      <c r="J463" s="19">
        <v>770</v>
      </c>
      <c r="K463" s="19">
        <v>770</v>
      </c>
      <c r="L463" s="19">
        <v>860</v>
      </c>
      <c r="M463" s="19">
        <v>630</v>
      </c>
      <c r="N463" s="19">
        <v>540</v>
      </c>
      <c r="O463" s="19"/>
      <c r="P463" s="36">
        <v>450</v>
      </c>
      <c r="Q463" s="146"/>
    </row>
    <row r="464" spans="1:17" x14ac:dyDescent="0.35">
      <c r="A464" s="43" t="s">
        <v>155</v>
      </c>
      <c r="B464" s="169">
        <f t="shared" ref="B464:H464" si="372">B463/B461</f>
        <v>2.0258620689655173</v>
      </c>
      <c r="C464" s="169">
        <f t="shared" si="372"/>
        <v>2.0046399531499874</v>
      </c>
      <c r="D464" s="169">
        <f t="shared" si="372"/>
        <v>2.0002198043741073</v>
      </c>
      <c r="E464" s="169">
        <f t="shared" si="372"/>
        <v>2.0111012790604135</v>
      </c>
      <c r="F464" s="169">
        <f t="shared" si="372"/>
        <v>1.9575244020165181</v>
      </c>
      <c r="G464" s="169">
        <f t="shared" si="372"/>
        <v>1.9863990091374353</v>
      </c>
      <c r="H464" s="169">
        <f t="shared" si="372"/>
        <v>2.0181634712411705</v>
      </c>
      <c r="I464" s="35"/>
      <c r="J464" s="169">
        <f t="shared" ref="J464:P464" si="373">J463/J461</f>
        <v>2.0421153132127512</v>
      </c>
      <c r="K464" s="169">
        <f t="shared" si="373"/>
        <v>2.0157068062827226</v>
      </c>
      <c r="L464" s="169">
        <f t="shared" si="373"/>
        <v>2.0184476729175955</v>
      </c>
      <c r="M464" s="169">
        <f t="shared" si="373"/>
        <v>1.9086860362953313</v>
      </c>
      <c r="N464" s="169">
        <f t="shared" si="373"/>
        <v>2.2778082422913064</v>
      </c>
      <c r="O464" s="169">
        <f t="shared" si="373"/>
        <v>0</v>
      </c>
      <c r="P464" s="169">
        <f t="shared" si="373"/>
        <v>2.0173944230251948</v>
      </c>
      <c r="Q464" s="146"/>
    </row>
    <row r="465" spans="1:17" x14ac:dyDescent="0.35">
      <c r="A465" s="19" t="s">
        <v>160</v>
      </c>
      <c r="B465" s="61">
        <v>331</v>
      </c>
      <c r="C465" s="61">
        <v>403</v>
      </c>
      <c r="D465" s="61">
        <v>436</v>
      </c>
      <c r="E465" s="61">
        <v>354</v>
      </c>
      <c r="F465" s="61">
        <v>372</v>
      </c>
      <c r="G465" s="61">
        <v>315</v>
      </c>
      <c r="H465" s="88">
        <v>320</v>
      </c>
      <c r="I465" s="35">
        <f>SUM(B465:H465)</f>
        <v>2531</v>
      </c>
      <c r="J465" s="88">
        <v>311</v>
      </c>
      <c r="K465" s="88">
        <v>535</v>
      </c>
      <c r="L465" s="88">
        <v>370</v>
      </c>
      <c r="M465" s="88">
        <v>361</v>
      </c>
      <c r="N465" s="88">
        <v>396</v>
      </c>
      <c r="O465" s="88">
        <v>384</v>
      </c>
      <c r="P465" s="88">
        <v>384</v>
      </c>
      <c r="Q465" s="146">
        <f>SUM(J465:P465)</f>
        <v>2741</v>
      </c>
    </row>
    <row r="466" spans="1:17" x14ac:dyDescent="0.35">
      <c r="A466" s="19" t="s">
        <v>161</v>
      </c>
      <c r="B466" s="61">
        <v>142.77000000000001</v>
      </c>
      <c r="C466" s="166">
        <v>107.29</v>
      </c>
      <c r="D466" s="166">
        <v>87.17</v>
      </c>
      <c r="E466" s="166">
        <v>0.95</v>
      </c>
      <c r="F466" s="166">
        <v>137.6</v>
      </c>
      <c r="G466" s="166">
        <v>136.96</v>
      </c>
      <c r="H466" s="88">
        <v>129.69</v>
      </c>
      <c r="I466" s="35">
        <f>SUM(B466:H466)</f>
        <v>742.43000000000006</v>
      </c>
      <c r="J466" s="88">
        <v>123.67</v>
      </c>
      <c r="K466" s="88">
        <v>91.12</v>
      </c>
      <c r="L466" s="88">
        <v>137.37</v>
      </c>
      <c r="M466" s="88">
        <v>113.94</v>
      </c>
      <c r="N466" s="88">
        <v>117.3</v>
      </c>
      <c r="O466" s="88">
        <v>127.51</v>
      </c>
      <c r="P466" s="88">
        <v>132.80000000000001</v>
      </c>
      <c r="Q466" s="146">
        <f>SUM(J466:P466)</f>
        <v>843.71</v>
      </c>
    </row>
    <row r="467" spans="1:17" x14ac:dyDescent="0.35">
      <c r="A467" s="19" t="s">
        <v>152</v>
      </c>
      <c r="B467" s="19">
        <f>B466+B465</f>
        <v>473.77</v>
      </c>
      <c r="C467" s="19">
        <f t="shared" ref="C467:H467" si="374">C466+C465</f>
        <v>510.29</v>
      </c>
      <c r="D467" s="19">
        <f t="shared" si="374"/>
        <v>523.16999999999996</v>
      </c>
      <c r="E467" s="19">
        <f t="shared" si="374"/>
        <v>354.95</v>
      </c>
      <c r="F467" s="19">
        <f t="shared" si="374"/>
        <v>509.6</v>
      </c>
      <c r="G467" s="19">
        <f t="shared" si="374"/>
        <v>451.96000000000004</v>
      </c>
      <c r="H467" s="19">
        <f t="shared" si="374"/>
        <v>449.69</v>
      </c>
      <c r="I467" s="35">
        <f>SUM(B467:H467)</f>
        <v>3273.4300000000003</v>
      </c>
      <c r="J467" s="19">
        <f t="shared" ref="J467:P467" si="375">J466+J465</f>
        <v>434.67</v>
      </c>
      <c r="K467" s="19">
        <f t="shared" si="375"/>
        <v>626.12</v>
      </c>
      <c r="L467" s="19">
        <f t="shared" si="375"/>
        <v>507.37</v>
      </c>
      <c r="M467" s="19">
        <f t="shared" si="375"/>
        <v>474.94</v>
      </c>
      <c r="N467" s="19">
        <f t="shared" si="375"/>
        <v>513.29999999999995</v>
      </c>
      <c r="O467" s="19">
        <f t="shared" si="375"/>
        <v>511.51</v>
      </c>
      <c r="P467" s="19">
        <f t="shared" si="375"/>
        <v>516.79999999999995</v>
      </c>
      <c r="Q467" s="146">
        <f>SUM(J467:P467)</f>
        <v>3584.71</v>
      </c>
    </row>
    <row r="468" spans="1:17" x14ac:dyDescent="0.35">
      <c r="A468" s="19" t="s">
        <v>154</v>
      </c>
      <c r="B468" s="169">
        <f t="shared" ref="B468:H468" si="376">B467/B465</f>
        <v>1.4313293051359517</v>
      </c>
      <c r="C468" s="169">
        <f t="shared" si="376"/>
        <v>1.266228287841191</v>
      </c>
      <c r="D468" s="169">
        <f t="shared" si="376"/>
        <v>1.1999311926605503</v>
      </c>
      <c r="E468" s="169">
        <f t="shared" si="376"/>
        <v>1.002683615819209</v>
      </c>
      <c r="F468" s="169">
        <f t="shared" si="376"/>
        <v>1.3698924731182796</v>
      </c>
      <c r="G468" s="169">
        <f t="shared" si="376"/>
        <v>1.434793650793651</v>
      </c>
      <c r="H468" s="169">
        <f t="shared" si="376"/>
        <v>1.40528125</v>
      </c>
      <c r="I468" s="161">
        <f>I466/I467</f>
        <v>0.22680491105659811</v>
      </c>
      <c r="J468" s="106">
        <f t="shared" ref="J468:O468" si="377">J466/K467*100</f>
        <v>19.751804765859578</v>
      </c>
      <c r="K468" s="106">
        <f t="shared" si="377"/>
        <v>17.95928020970889</v>
      </c>
      <c r="L468" s="106">
        <f t="shared" si="377"/>
        <v>28.923653514128102</v>
      </c>
      <c r="M468" s="106">
        <f t="shared" si="377"/>
        <v>22.197545295149038</v>
      </c>
      <c r="N468" s="106">
        <f t="shared" si="377"/>
        <v>22.93210298918887</v>
      </c>
      <c r="O468" s="106">
        <f t="shared" si="377"/>
        <v>24.672987616099075</v>
      </c>
      <c r="P468" s="169">
        <f>P467/P465</f>
        <v>1.3458333333333332</v>
      </c>
      <c r="Q468" s="153">
        <f>Q466/Q467*100</f>
        <v>23.536353010424833</v>
      </c>
    </row>
    <row r="469" spans="1:17" x14ac:dyDescent="0.35">
      <c r="A469" s="19" t="s">
        <v>153</v>
      </c>
      <c r="B469" s="88">
        <v>0</v>
      </c>
      <c r="C469" s="88">
        <v>0</v>
      </c>
      <c r="D469" s="88">
        <v>0</v>
      </c>
      <c r="E469" s="88">
        <v>0</v>
      </c>
      <c r="F469" s="88">
        <v>0</v>
      </c>
      <c r="G469" s="88">
        <v>0</v>
      </c>
      <c r="H469" s="88">
        <v>0</v>
      </c>
      <c r="I469" s="35"/>
      <c r="J469" s="88">
        <v>0</v>
      </c>
      <c r="K469" s="88">
        <v>0</v>
      </c>
      <c r="L469" s="88">
        <v>0</v>
      </c>
      <c r="M469" s="88">
        <v>0</v>
      </c>
      <c r="N469" s="88">
        <v>0</v>
      </c>
      <c r="O469" s="88">
        <v>0</v>
      </c>
      <c r="P469" s="88">
        <v>0</v>
      </c>
      <c r="Q469" s="146"/>
    </row>
    <row r="470" spans="1:17" x14ac:dyDescent="0.35">
      <c r="A470" s="43" t="s">
        <v>155</v>
      </c>
      <c r="B470" s="169">
        <f t="shared" ref="B470:H470" si="378">B469/B467</f>
        <v>0</v>
      </c>
      <c r="C470" s="169">
        <f t="shared" si="378"/>
        <v>0</v>
      </c>
      <c r="D470" s="169">
        <f t="shared" si="378"/>
        <v>0</v>
      </c>
      <c r="E470" s="169">
        <f t="shared" si="378"/>
        <v>0</v>
      </c>
      <c r="F470" s="169">
        <f t="shared" si="378"/>
        <v>0</v>
      </c>
      <c r="G470" s="169">
        <f t="shared" si="378"/>
        <v>0</v>
      </c>
      <c r="H470" s="169">
        <f t="shared" si="378"/>
        <v>0</v>
      </c>
      <c r="I470" s="35"/>
      <c r="J470" s="169">
        <f t="shared" ref="J470:P470" si="379">J469/J467</f>
        <v>0</v>
      </c>
      <c r="K470" s="169">
        <f t="shared" si="379"/>
        <v>0</v>
      </c>
      <c r="L470" s="169">
        <f t="shared" si="379"/>
        <v>0</v>
      </c>
      <c r="M470" s="169">
        <f t="shared" si="379"/>
        <v>0</v>
      </c>
      <c r="N470" s="169">
        <f t="shared" si="379"/>
        <v>0</v>
      </c>
      <c r="O470" s="169">
        <f t="shared" si="379"/>
        <v>0</v>
      </c>
      <c r="P470" s="169">
        <f t="shared" si="379"/>
        <v>0</v>
      </c>
      <c r="Q470" s="146"/>
    </row>
    <row r="471" spans="1:17" x14ac:dyDescent="0.35">
      <c r="A471" s="19" t="s">
        <v>166</v>
      </c>
      <c r="B471" s="171">
        <v>97.2</v>
      </c>
      <c r="C471" s="61">
        <v>62.8</v>
      </c>
      <c r="D471" s="61">
        <v>120.2</v>
      </c>
      <c r="E471" s="61">
        <v>105.2</v>
      </c>
      <c r="F471" s="61">
        <v>115.8</v>
      </c>
      <c r="G471" s="19">
        <v>122.5</v>
      </c>
      <c r="H471" s="36">
        <v>101.6</v>
      </c>
      <c r="I471" s="35"/>
      <c r="J471" s="36">
        <v>110.6</v>
      </c>
      <c r="K471" s="36">
        <v>115.4</v>
      </c>
      <c r="L471" s="36">
        <v>105.8</v>
      </c>
      <c r="M471" s="103">
        <v>101</v>
      </c>
      <c r="N471" s="19">
        <v>96</v>
      </c>
      <c r="O471" s="19">
        <v>113.5</v>
      </c>
      <c r="P471" s="36">
        <v>127</v>
      </c>
      <c r="Q471" s="146">
        <f>SUM(J471:P471)</f>
        <v>769.3</v>
      </c>
    </row>
    <row r="472" spans="1:17" x14ac:dyDescent="0.35">
      <c r="A472" s="19" t="s">
        <v>167</v>
      </c>
      <c r="B472" s="61">
        <v>50.9</v>
      </c>
      <c r="C472" s="166">
        <v>45.06</v>
      </c>
      <c r="D472" s="166">
        <v>42.45</v>
      </c>
      <c r="E472" s="166">
        <v>41.03</v>
      </c>
      <c r="F472" s="166">
        <v>35.29</v>
      </c>
      <c r="G472" s="19">
        <v>45.72</v>
      </c>
      <c r="H472" s="36">
        <v>5275</v>
      </c>
      <c r="I472" s="35">
        <f>SUM(B472:H472)</f>
        <v>5535.45</v>
      </c>
      <c r="J472" s="36">
        <v>42.75</v>
      </c>
      <c r="K472" s="42">
        <v>45.44</v>
      </c>
      <c r="L472" s="42">
        <v>45.41</v>
      </c>
      <c r="M472" s="19">
        <v>52.01</v>
      </c>
      <c r="N472" s="19">
        <v>49.38</v>
      </c>
      <c r="O472" s="36">
        <v>38.93</v>
      </c>
      <c r="P472" s="33">
        <v>49.39</v>
      </c>
      <c r="Q472" s="146">
        <f>SUM(J472:P472)</f>
        <v>323.30999999999995</v>
      </c>
    </row>
    <row r="473" spans="1:17" x14ac:dyDescent="0.35">
      <c r="A473" s="19" t="s">
        <v>152</v>
      </c>
      <c r="B473" s="19">
        <f>B472+B471</f>
        <v>148.1</v>
      </c>
      <c r="C473" s="19">
        <f t="shared" ref="C473:H473" si="380">C472+C471</f>
        <v>107.86</v>
      </c>
      <c r="D473" s="19">
        <f t="shared" si="380"/>
        <v>162.65</v>
      </c>
      <c r="E473" s="19">
        <f t="shared" si="380"/>
        <v>146.23000000000002</v>
      </c>
      <c r="F473" s="19">
        <f t="shared" si="380"/>
        <v>151.09</v>
      </c>
      <c r="G473" s="19">
        <f t="shared" si="380"/>
        <v>168.22</v>
      </c>
      <c r="H473" s="19">
        <f t="shared" si="380"/>
        <v>5376.6</v>
      </c>
      <c r="I473" s="35">
        <f>SUM(B473:H473)</f>
        <v>6260.75</v>
      </c>
      <c r="J473" s="19">
        <f>J472+J471</f>
        <v>153.35</v>
      </c>
      <c r="K473" s="19">
        <f t="shared" ref="K473:P473" si="381">K472+K471</f>
        <v>160.84</v>
      </c>
      <c r="L473" s="19">
        <f t="shared" si="381"/>
        <v>151.20999999999998</v>
      </c>
      <c r="M473" s="19">
        <f t="shared" si="381"/>
        <v>153.01</v>
      </c>
      <c r="N473" s="19">
        <f t="shared" si="381"/>
        <v>145.38</v>
      </c>
      <c r="O473" s="19">
        <f t="shared" si="381"/>
        <v>152.43</v>
      </c>
      <c r="P473" s="19">
        <f t="shared" si="381"/>
        <v>176.39</v>
      </c>
      <c r="Q473" s="146">
        <f>SUM(J473:P473)</f>
        <v>1092.6100000000001</v>
      </c>
    </row>
    <row r="474" spans="1:17" x14ac:dyDescent="0.35">
      <c r="A474" s="19" t="s">
        <v>154</v>
      </c>
      <c r="B474" s="106">
        <f t="shared" ref="B474:H474" si="382">B472/B473*100</f>
        <v>34.368669817690751</v>
      </c>
      <c r="C474" s="106">
        <f t="shared" si="382"/>
        <v>41.776376784720938</v>
      </c>
      <c r="D474" s="106">
        <f t="shared" si="382"/>
        <v>26.098985551798343</v>
      </c>
      <c r="E474" s="106">
        <f t="shared" si="382"/>
        <v>28.058537919715516</v>
      </c>
      <c r="F474" s="106">
        <f t="shared" si="382"/>
        <v>23.356939572440265</v>
      </c>
      <c r="G474" s="106">
        <f t="shared" si="382"/>
        <v>27.178694566638921</v>
      </c>
      <c r="H474" s="106">
        <f t="shared" si="382"/>
        <v>98.110329948294449</v>
      </c>
      <c r="I474" s="162">
        <f>I472/I473</f>
        <v>0.88415125983308707</v>
      </c>
      <c r="J474" s="106">
        <f t="shared" ref="J474:P474" si="383">J472/K473*100</f>
        <v>26.579209151952249</v>
      </c>
      <c r="K474" s="106">
        <f t="shared" si="383"/>
        <v>30.050922558031878</v>
      </c>
      <c r="L474" s="106">
        <f t="shared" si="383"/>
        <v>29.67779883667734</v>
      </c>
      <c r="M474" s="106">
        <f t="shared" si="383"/>
        <v>35.775209795019947</v>
      </c>
      <c r="N474" s="106">
        <f t="shared" si="383"/>
        <v>32.395197795709507</v>
      </c>
      <c r="O474" s="106">
        <f t="shared" si="383"/>
        <v>22.070412154884064</v>
      </c>
      <c r="P474" s="106">
        <f t="shared" si="383"/>
        <v>4.5203686585332363</v>
      </c>
      <c r="Q474" s="106">
        <f>Q472/Q473*100</f>
        <v>29.590613302093143</v>
      </c>
    </row>
    <row r="475" spans="1:17" x14ac:dyDescent="0.35">
      <c r="A475" s="19" t="s">
        <v>153</v>
      </c>
      <c r="B475" s="61">
        <v>168</v>
      </c>
      <c r="C475" s="61">
        <v>109</v>
      </c>
      <c r="D475" s="61">
        <v>187</v>
      </c>
      <c r="E475" s="61">
        <v>174</v>
      </c>
      <c r="F475" s="61">
        <v>182</v>
      </c>
      <c r="G475" s="88">
        <v>203</v>
      </c>
      <c r="H475" s="88">
        <v>184</v>
      </c>
      <c r="I475" s="35"/>
      <c r="J475" s="88">
        <v>179</v>
      </c>
      <c r="K475" s="88">
        <v>189</v>
      </c>
      <c r="L475" s="88">
        <v>182</v>
      </c>
      <c r="M475" s="88">
        <v>186</v>
      </c>
      <c r="N475" s="88">
        <v>168</v>
      </c>
      <c r="O475" s="88">
        <v>185</v>
      </c>
      <c r="P475" s="88">
        <v>203</v>
      </c>
      <c r="Q475" s="146"/>
    </row>
    <row r="476" spans="1:17" x14ac:dyDescent="0.35">
      <c r="A476" s="43" t="s">
        <v>155</v>
      </c>
      <c r="B476" s="169">
        <f t="shared" ref="B476:H476" si="384">B475/B473</f>
        <v>1.1343686698176907</v>
      </c>
      <c r="C476" s="169">
        <f t="shared" si="384"/>
        <v>1.010569256443538</v>
      </c>
      <c r="D476" s="169">
        <f t="shared" si="384"/>
        <v>1.1497079618813402</v>
      </c>
      <c r="E476" s="169">
        <f t="shared" si="384"/>
        <v>1.189906311974287</v>
      </c>
      <c r="F476" s="169">
        <f t="shared" si="384"/>
        <v>1.2045800516248593</v>
      </c>
      <c r="G476" s="169">
        <f t="shared" si="384"/>
        <v>1.2067530614671265</v>
      </c>
      <c r="H476" s="169">
        <f t="shared" si="384"/>
        <v>3.4222371015139676E-2</v>
      </c>
      <c r="I476" s="35"/>
      <c r="J476" s="169">
        <f>J475/J473</f>
        <v>1.1672644277795892</v>
      </c>
      <c r="K476" s="169">
        <f t="shared" ref="K476:P476" si="385">K475/K473</f>
        <v>1.1750808256652574</v>
      </c>
      <c r="L476" s="169">
        <f t="shared" si="385"/>
        <v>1.2036240989352558</v>
      </c>
      <c r="M476" s="169">
        <f t="shared" si="385"/>
        <v>1.2156068230834587</v>
      </c>
      <c r="N476" s="169">
        <f t="shared" si="385"/>
        <v>1.1555922410235246</v>
      </c>
      <c r="O476" s="169">
        <f t="shared" si="385"/>
        <v>1.2136718493734828</v>
      </c>
      <c r="P476" s="169">
        <f t="shared" si="385"/>
        <v>1.1508588922274505</v>
      </c>
      <c r="Q476" s="146"/>
    </row>
    <row r="477" spans="1:17" x14ac:dyDescent="0.35">
      <c r="A477" s="19" t="s">
        <v>168</v>
      </c>
      <c r="B477" s="61">
        <v>32.299999999999997</v>
      </c>
      <c r="C477" s="61">
        <v>71.8</v>
      </c>
      <c r="D477" s="61">
        <v>79.7</v>
      </c>
      <c r="E477" s="61">
        <v>49.6</v>
      </c>
      <c r="F477" s="61">
        <v>32.6</v>
      </c>
      <c r="G477" s="19">
        <v>30.6</v>
      </c>
      <c r="H477" s="19">
        <v>25.6</v>
      </c>
      <c r="I477" s="150"/>
      <c r="J477" s="19">
        <v>37.4</v>
      </c>
      <c r="K477" s="19">
        <v>49.5</v>
      </c>
      <c r="L477" s="19">
        <v>31.4</v>
      </c>
      <c r="M477" s="19">
        <v>42.5</v>
      </c>
      <c r="N477" s="19">
        <v>56.4</v>
      </c>
      <c r="O477" s="19">
        <v>25.1</v>
      </c>
      <c r="P477" s="19">
        <v>60.5</v>
      </c>
      <c r="Q477" s="151">
        <f>SUM(J477:P477)</f>
        <v>302.8</v>
      </c>
    </row>
    <row r="478" spans="1:17" x14ac:dyDescent="0.35">
      <c r="A478" s="19" t="s">
        <v>169</v>
      </c>
      <c r="B478" s="61">
        <v>76.97</v>
      </c>
      <c r="C478" s="166">
        <v>46.48</v>
      </c>
      <c r="D478" s="166">
        <v>43.59</v>
      </c>
      <c r="E478" s="166">
        <v>53.42</v>
      </c>
      <c r="F478" s="166">
        <v>62.52</v>
      </c>
      <c r="G478" s="19">
        <v>63.45</v>
      </c>
      <c r="H478" s="19">
        <v>59.13</v>
      </c>
      <c r="I478" s="150">
        <f>SUM(B478:H478)</f>
        <v>405.55999999999995</v>
      </c>
      <c r="J478" s="19">
        <v>58.89</v>
      </c>
      <c r="K478" s="19">
        <v>42.81</v>
      </c>
      <c r="L478" s="19">
        <v>63.19</v>
      </c>
      <c r="M478" s="19">
        <v>54.09</v>
      </c>
      <c r="N478" s="19">
        <v>54.37</v>
      </c>
      <c r="O478" s="19">
        <v>62.39</v>
      </c>
      <c r="P478" s="19">
        <v>61.22</v>
      </c>
      <c r="Q478" s="151">
        <f>SUM(J478:P478)</f>
        <v>396.95999999999992</v>
      </c>
    </row>
    <row r="479" spans="1:17" x14ac:dyDescent="0.35">
      <c r="A479" s="19" t="s">
        <v>152</v>
      </c>
      <c r="B479" s="19">
        <f>B478+B477</f>
        <v>109.27</v>
      </c>
      <c r="C479" s="19">
        <f t="shared" ref="C479:H479" si="386">C478+C477</f>
        <v>118.28</v>
      </c>
      <c r="D479" s="19">
        <f t="shared" si="386"/>
        <v>123.29</v>
      </c>
      <c r="E479" s="19">
        <f t="shared" si="386"/>
        <v>103.02000000000001</v>
      </c>
      <c r="F479" s="19">
        <f t="shared" si="386"/>
        <v>95.12</v>
      </c>
      <c r="G479" s="19">
        <f t="shared" si="386"/>
        <v>94.050000000000011</v>
      </c>
      <c r="H479" s="19">
        <f t="shared" si="386"/>
        <v>84.73</v>
      </c>
      <c r="I479" s="150">
        <f>SUM(B479:H479)</f>
        <v>727.76</v>
      </c>
      <c r="J479" s="19">
        <f>J478+J477</f>
        <v>96.289999999999992</v>
      </c>
      <c r="K479" s="19">
        <f t="shared" ref="K479:P479" si="387">K478+K477</f>
        <v>92.31</v>
      </c>
      <c r="L479" s="19">
        <f t="shared" si="387"/>
        <v>94.59</v>
      </c>
      <c r="M479" s="19">
        <f t="shared" si="387"/>
        <v>96.59</v>
      </c>
      <c r="N479" s="19">
        <f t="shared" si="387"/>
        <v>110.77</v>
      </c>
      <c r="O479" s="19">
        <f t="shared" si="387"/>
        <v>87.490000000000009</v>
      </c>
      <c r="P479" s="19">
        <f t="shared" si="387"/>
        <v>121.72</v>
      </c>
      <c r="Q479" s="151">
        <f>SUM(J479:P479)</f>
        <v>699.76</v>
      </c>
    </row>
    <row r="480" spans="1:17" x14ac:dyDescent="0.35">
      <c r="A480" s="19" t="s">
        <v>154</v>
      </c>
      <c r="B480" s="106">
        <f t="shared" ref="B480:H480" si="388">B478/B479*100</f>
        <v>70.440194014825664</v>
      </c>
      <c r="C480" s="106">
        <f t="shared" si="388"/>
        <v>39.296584376056806</v>
      </c>
      <c r="D480" s="106">
        <f t="shared" si="388"/>
        <v>35.355665504096038</v>
      </c>
      <c r="E480" s="106">
        <f t="shared" si="388"/>
        <v>51.854008930304794</v>
      </c>
      <c r="F480" s="106">
        <f t="shared" si="388"/>
        <v>65.727502102607232</v>
      </c>
      <c r="G480" s="106">
        <f t="shared" si="388"/>
        <v>67.464114832535884</v>
      </c>
      <c r="H480" s="106">
        <f t="shared" si="388"/>
        <v>69.786380266729608</v>
      </c>
      <c r="I480" s="162">
        <f>I478/I479</f>
        <v>0.5572716280092338</v>
      </c>
      <c r="J480" s="106">
        <f t="shared" ref="J480:P480" si="389">J478/K479*100</f>
        <v>63.795905102372444</v>
      </c>
      <c r="K480" s="106">
        <f t="shared" si="389"/>
        <v>45.258483983507766</v>
      </c>
      <c r="L480" s="106">
        <f t="shared" si="389"/>
        <v>65.42085101977429</v>
      </c>
      <c r="M480" s="106">
        <f t="shared" si="389"/>
        <v>48.83091089645211</v>
      </c>
      <c r="N480" s="106">
        <f t="shared" si="389"/>
        <v>62.144245056577887</v>
      </c>
      <c r="O480" s="106">
        <f t="shared" si="389"/>
        <v>51.256983240223462</v>
      </c>
      <c r="P480" s="106">
        <f t="shared" si="389"/>
        <v>8.7487138447467707</v>
      </c>
      <c r="Q480" s="154">
        <f>Q478/Q479*100</f>
        <v>56.728021035783684</v>
      </c>
    </row>
    <row r="481" spans="1:17" x14ac:dyDescent="0.35">
      <c r="A481" s="19" t="s">
        <v>153</v>
      </c>
      <c r="B481" s="88">
        <v>136</v>
      </c>
      <c r="C481" s="19">
        <v>149</v>
      </c>
      <c r="D481" s="19">
        <v>154</v>
      </c>
      <c r="E481" s="19">
        <v>125</v>
      </c>
      <c r="F481" s="19">
        <v>108</v>
      </c>
      <c r="G481" s="88">
        <v>102</v>
      </c>
      <c r="H481" s="88">
        <v>82</v>
      </c>
      <c r="I481" s="35"/>
      <c r="J481" s="88">
        <v>112</v>
      </c>
      <c r="K481" s="88">
        <v>107</v>
      </c>
      <c r="L481" s="88">
        <v>107</v>
      </c>
      <c r="M481" s="88">
        <v>109</v>
      </c>
      <c r="N481" s="88">
        <v>139</v>
      </c>
      <c r="O481" s="88">
        <v>95</v>
      </c>
      <c r="P481" s="88">
        <v>107</v>
      </c>
      <c r="Q481" s="146"/>
    </row>
    <row r="482" spans="1:17" x14ac:dyDescent="0.35">
      <c r="A482" s="43" t="s">
        <v>155</v>
      </c>
      <c r="B482" s="169">
        <f>B481/B479</f>
        <v>1.2446234099020774</v>
      </c>
      <c r="C482" s="169">
        <f>C481/C479</f>
        <v>1.259722691917484</v>
      </c>
      <c r="D482" s="169">
        <f>D481/D479</f>
        <v>1.2490875172357856</v>
      </c>
      <c r="E482" s="169">
        <v>40</v>
      </c>
      <c r="F482" s="169">
        <f>F481/F479</f>
        <v>1.1354079058031958</v>
      </c>
      <c r="G482" s="169">
        <f>G481/G479</f>
        <v>1.0845295055821371</v>
      </c>
      <c r="H482" s="169">
        <f>H481/H479</f>
        <v>0.96778000708131706</v>
      </c>
      <c r="I482" s="35"/>
      <c r="J482" s="169">
        <f t="shared" ref="J482:P482" si="390">J481/J479</f>
        <v>1.1631529753868524</v>
      </c>
      <c r="K482" s="169">
        <f t="shared" si="390"/>
        <v>1.1591376882244611</v>
      </c>
      <c r="L482" s="169">
        <f t="shared" si="390"/>
        <v>1.1311978010360504</v>
      </c>
      <c r="M482" s="169">
        <f t="shared" si="390"/>
        <v>1.1284812092349104</v>
      </c>
      <c r="N482" s="169">
        <f t="shared" si="390"/>
        <v>1.2548523968583551</v>
      </c>
      <c r="O482" s="169">
        <f t="shared" si="390"/>
        <v>1.0858383815293176</v>
      </c>
      <c r="P482" s="169">
        <f t="shared" si="390"/>
        <v>0.87906671048307594</v>
      </c>
      <c r="Q482" s="146"/>
    </row>
    <row r="483" spans="1:17" x14ac:dyDescent="0.35">
      <c r="A483" s="19" t="s">
        <v>170</v>
      </c>
      <c r="B483" s="61">
        <v>0</v>
      </c>
      <c r="C483" s="61">
        <v>265.8</v>
      </c>
      <c r="D483" s="61">
        <v>325.89999999999998</v>
      </c>
      <c r="E483" s="61">
        <v>409.6</v>
      </c>
      <c r="F483" s="61">
        <v>171.5</v>
      </c>
      <c r="G483" s="88">
        <v>203</v>
      </c>
      <c r="H483" s="88">
        <v>188.8</v>
      </c>
      <c r="I483" s="35"/>
      <c r="J483" s="88">
        <v>198.2</v>
      </c>
      <c r="K483" s="88">
        <v>268.5</v>
      </c>
      <c r="L483" s="88">
        <v>137.6</v>
      </c>
      <c r="M483" s="88">
        <v>260.89999999999998</v>
      </c>
      <c r="N483" s="88">
        <v>240.1</v>
      </c>
      <c r="O483" s="88">
        <v>151.69999999999999</v>
      </c>
      <c r="P483" s="88">
        <v>208.8</v>
      </c>
      <c r="Q483" s="146">
        <f>SUM(J483:P483)</f>
        <v>1465.8</v>
      </c>
    </row>
    <row r="484" spans="1:17" x14ac:dyDescent="0.35">
      <c r="A484" s="19" t="s">
        <v>171</v>
      </c>
      <c r="B484" s="61">
        <v>0.36</v>
      </c>
      <c r="C484" s="166">
        <v>229.65</v>
      </c>
      <c r="D484" s="166">
        <v>201.2</v>
      </c>
      <c r="E484" s="166">
        <v>251.59</v>
      </c>
      <c r="F484" s="166">
        <v>278.10000000000002</v>
      </c>
      <c r="G484" s="88">
        <v>299.8</v>
      </c>
      <c r="H484" s="88">
        <v>284.08999999999997</v>
      </c>
      <c r="I484" s="35">
        <f>SUM(B484:H484)</f>
        <v>1544.79</v>
      </c>
      <c r="J484" s="88">
        <v>272.31</v>
      </c>
      <c r="K484" s="88">
        <v>190.24</v>
      </c>
      <c r="L484" s="88">
        <v>288.05</v>
      </c>
      <c r="M484" s="88">
        <v>242.82</v>
      </c>
      <c r="N484" s="88">
        <v>197.22</v>
      </c>
      <c r="O484" s="88">
        <v>300.69</v>
      </c>
      <c r="P484" s="88">
        <v>160.72999999999999</v>
      </c>
      <c r="Q484" s="146">
        <f>SUM(J484:P484)</f>
        <v>1652.0600000000002</v>
      </c>
    </row>
    <row r="485" spans="1:17" x14ac:dyDescent="0.35">
      <c r="A485" s="19" t="s">
        <v>152</v>
      </c>
      <c r="B485" s="19">
        <f t="shared" ref="B485:H485" si="391">SUM(B483:B484)</f>
        <v>0.36</v>
      </c>
      <c r="C485" s="19">
        <f t="shared" si="391"/>
        <v>495.45000000000005</v>
      </c>
      <c r="D485" s="19">
        <f t="shared" si="391"/>
        <v>527.09999999999991</v>
      </c>
      <c r="E485" s="19">
        <f t="shared" si="391"/>
        <v>661.19</v>
      </c>
      <c r="F485" s="19">
        <f t="shared" si="391"/>
        <v>449.6</v>
      </c>
      <c r="G485" s="19">
        <f t="shared" si="391"/>
        <v>502.8</v>
      </c>
      <c r="H485" s="19">
        <f t="shared" si="391"/>
        <v>472.89</v>
      </c>
      <c r="I485" s="35">
        <f>SUM(B485:H485)</f>
        <v>3109.39</v>
      </c>
      <c r="J485" s="19">
        <f>J484+J483</f>
        <v>470.51</v>
      </c>
      <c r="K485" s="19">
        <f t="shared" ref="K485:P485" si="392">K484+K483</f>
        <v>458.74</v>
      </c>
      <c r="L485" s="19">
        <f t="shared" si="392"/>
        <v>425.65</v>
      </c>
      <c r="M485" s="19">
        <f t="shared" si="392"/>
        <v>503.71999999999997</v>
      </c>
      <c r="N485" s="19">
        <f t="shared" si="392"/>
        <v>437.32</v>
      </c>
      <c r="O485" s="19">
        <f t="shared" si="392"/>
        <v>452.39</v>
      </c>
      <c r="P485" s="19">
        <f t="shared" si="392"/>
        <v>369.53</v>
      </c>
      <c r="Q485" s="146">
        <f>SUM(J485:P485)</f>
        <v>3117.8599999999997</v>
      </c>
    </row>
    <row r="486" spans="1:17" x14ac:dyDescent="0.35">
      <c r="A486" s="19" t="s">
        <v>154</v>
      </c>
      <c r="B486" s="152">
        <f t="shared" ref="B486:H486" si="393">B484/B485</f>
        <v>1</v>
      </c>
      <c r="C486" s="152">
        <f t="shared" si="393"/>
        <v>0.46351801392673325</v>
      </c>
      <c r="D486" s="152">
        <f t="shared" si="393"/>
        <v>0.38171125023714669</v>
      </c>
      <c r="E486" s="152">
        <f t="shared" si="393"/>
        <v>0.38051089701901114</v>
      </c>
      <c r="F486" s="152">
        <f t="shared" si="393"/>
        <v>0.61854982206405695</v>
      </c>
      <c r="G486" s="152">
        <f t="shared" si="393"/>
        <v>0.59626093874303898</v>
      </c>
      <c r="H486" s="152">
        <f t="shared" si="393"/>
        <v>0.60075281778003342</v>
      </c>
      <c r="I486" s="152">
        <f>I484/I485</f>
        <v>0.49681448772910441</v>
      </c>
      <c r="J486" s="106">
        <f t="shared" ref="J486:P486" si="394">J484/K485*100</f>
        <v>59.360422025548246</v>
      </c>
      <c r="K486" s="106">
        <f t="shared" si="394"/>
        <v>44.693997415717142</v>
      </c>
      <c r="L486" s="106">
        <f t="shared" si="394"/>
        <v>57.184546970539195</v>
      </c>
      <c r="M486" s="106">
        <f t="shared" si="394"/>
        <v>55.524558675569381</v>
      </c>
      <c r="N486" s="106">
        <f t="shared" si="394"/>
        <v>43.59512809743805</v>
      </c>
      <c r="O486" s="106">
        <f t="shared" si="394"/>
        <v>81.370930641625847</v>
      </c>
      <c r="P486" s="106">
        <f t="shared" si="394"/>
        <v>5.155138460354217</v>
      </c>
      <c r="Q486" s="153">
        <f>Q484/Q485*100</f>
        <v>52.98698466255702</v>
      </c>
    </row>
    <row r="487" spans="1:17" x14ac:dyDescent="0.35">
      <c r="A487" s="19" t="s">
        <v>153</v>
      </c>
      <c r="B487" s="61">
        <v>2</v>
      </c>
      <c r="C487" s="61">
        <v>802</v>
      </c>
      <c r="D487" s="61">
        <v>863</v>
      </c>
      <c r="E487" s="61">
        <v>717</v>
      </c>
      <c r="F487" s="61">
        <v>706</v>
      </c>
      <c r="G487" s="88">
        <v>784</v>
      </c>
      <c r="H487" s="88">
        <v>723</v>
      </c>
      <c r="I487" s="35"/>
      <c r="J487" s="88">
        <v>716</v>
      </c>
      <c r="K487" s="88">
        <v>737</v>
      </c>
      <c r="L487" s="88">
        <v>652</v>
      </c>
      <c r="M487" s="88">
        <v>788</v>
      </c>
      <c r="N487" s="88">
        <v>689</v>
      </c>
      <c r="O487" s="88">
        <v>654</v>
      </c>
      <c r="P487" s="88">
        <v>580</v>
      </c>
      <c r="Q487" s="146"/>
    </row>
    <row r="488" spans="1:17" x14ac:dyDescent="0.35">
      <c r="A488" s="43" t="s">
        <v>155</v>
      </c>
      <c r="B488" s="169">
        <f t="shared" ref="B488:H488" si="395">B487/B485</f>
        <v>5.5555555555555554</v>
      </c>
      <c r="C488" s="169">
        <f t="shared" si="395"/>
        <v>1.6187304470683215</v>
      </c>
      <c r="D488" s="169">
        <f t="shared" si="395"/>
        <v>1.637260481881996</v>
      </c>
      <c r="E488" s="169">
        <f t="shared" si="395"/>
        <v>1.0844084151302953</v>
      </c>
      <c r="F488" s="169">
        <f t="shared" si="395"/>
        <v>1.5702846975088967</v>
      </c>
      <c r="G488" s="169">
        <f t="shared" si="395"/>
        <v>1.5592680986475735</v>
      </c>
      <c r="H488" s="169">
        <f t="shared" si="395"/>
        <v>1.5288967836071814</v>
      </c>
      <c r="I488" s="35"/>
      <c r="J488" s="169">
        <f t="shared" ref="J488:P488" si="396">J487/J485</f>
        <v>1.521752991434826</v>
      </c>
      <c r="K488" s="169">
        <f t="shared" si="396"/>
        <v>1.6065745302349914</v>
      </c>
      <c r="L488" s="169">
        <f t="shared" si="396"/>
        <v>1.5317749324562435</v>
      </c>
      <c r="M488" s="169">
        <f t="shared" si="396"/>
        <v>1.56436115302152</v>
      </c>
      <c r="N488" s="169">
        <f t="shared" si="396"/>
        <v>1.5755053507728893</v>
      </c>
      <c r="O488" s="169">
        <f t="shared" si="396"/>
        <v>1.4456552974203674</v>
      </c>
      <c r="P488" s="169">
        <f t="shared" si="396"/>
        <v>1.5695613346683626</v>
      </c>
      <c r="Q488" s="146"/>
    </row>
    <row r="489" spans="1:17" x14ac:dyDescent="0.35">
      <c r="A489" s="19" t="s">
        <v>173</v>
      </c>
      <c r="B489" s="171"/>
      <c r="C489" s="171"/>
      <c r="D489" s="171"/>
      <c r="E489" s="171"/>
      <c r="F489" s="171"/>
      <c r="G489" s="19">
        <v>17.8</v>
      </c>
      <c r="H489" s="36"/>
      <c r="I489" s="35">
        <f>SUM(B489:H489)</f>
        <v>17.8</v>
      </c>
      <c r="J489" s="36">
        <v>16.78</v>
      </c>
      <c r="K489" s="36">
        <v>9.52</v>
      </c>
      <c r="L489" s="36">
        <v>9.0299999999999994</v>
      </c>
      <c r="M489" s="103">
        <v>7.75</v>
      </c>
      <c r="N489" s="19">
        <v>6.57</v>
      </c>
      <c r="O489" s="19">
        <v>5.83</v>
      </c>
      <c r="P489" s="36"/>
      <c r="Q489" s="146">
        <f>SUM(J489:P489)</f>
        <v>55.48</v>
      </c>
    </row>
    <row r="490" spans="1:17" x14ac:dyDescent="0.35">
      <c r="A490" s="19" t="s">
        <v>172</v>
      </c>
      <c r="B490" s="61"/>
      <c r="C490" s="61"/>
      <c r="D490" s="61"/>
      <c r="E490" s="61"/>
      <c r="F490" s="61"/>
      <c r="G490" s="19">
        <v>15.59</v>
      </c>
      <c r="H490" s="36"/>
      <c r="I490" s="35">
        <f>SUM(B490:H490)</f>
        <v>15.59</v>
      </c>
      <c r="J490" s="36">
        <v>18.899999999999999</v>
      </c>
      <c r="K490" s="21">
        <v>13.25</v>
      </c>
      <c r="L490" s="21">
        <v>13.42</v>
      </c>
      <c r="M490" s="19">
        <v>12.56</v>
      </c>
      <c r="N490" s="19">
        <v>9.1999999999999993</v>
      </c>
      <c r="O490" s="36">
        <v>10.77</v>
      </c>
      <c r="P490" s="33"/>
      <c r="Q490" s="146">
        <f>SUM(J490:P490)</f>
        <v>78.099999999999994</v>
      </c>
    </row>
    <row r="491" spans="1:17" x14ac:dyDescent="0.35">
      <c r="A491" s="19" t="s">
        <v>152</v>
      </c>
      <c r="B491" s="19">
        <f>B490+B489</f>
        <v>0</v>
      </c>
      <c r="C491" s="19">
        <f t="shared" ref="C491:H491" si="397">C490+C489</f>
        <v>0</v>
      </c>
      <c r="D491" s="19">
        <f t="shared" si="397"/>
        <v>0</v>
      </c>
      <c r="E491" s="19">
        <f t="shared" si="397"/>
        <v>0</v>
      </c>
      <c r="F491" s="19">
        <f t="shared" si="397"/>
        <v>0</v>
      </c>
      <c r="G491" s="19">
        <f t="shared" si="397"/>
        <v>33.39</v>
      </c>
      <c r="H491" s="19">
        <f t="shared" si="397"/>
        <v>0</v>
      </c>
      <c r="I491" s="35">
        <f>SUM(B491:H491)</f>
        <v>33.39</v>
      </c>
      <c r="J491" s="19">
        <f>J490+J489</f>
        <v>35.68</v>
      </c>
      <c r="K491" s="19">
        <f t="shared" ref="K491:P491" si="398">K490+K489</f>
        <v>22.77</v>
      </c>
      <c r="L491" s="19">
        <f t="shared" si="398"/>
        <v>22.45</v>
      </c>
      <c r="M491" s="19">
        <f t="shared" si="398"/>
        <v>20.310000000000002</v>
      </c>
      <c r="N491" s="19">
        <f t="shared" si="398"/>
        <v>15.77</v>
      </c>
      <c r="O491" s="19">
        <f t="shared" si="398"/>
        <v>16.600000000000001</v>
      </c>
      <c r="P491" s="19">
        <f t="shared" si="398"/>
        <v>0</v>
      </c>
      <c r="Q491" s="146">
        <f>SUM(J491:P491)</f>
        <v>133.58000000000001</v>
      </c>
    </row>
    <row r="492" spans="1:17" x14ac:dyDescent="0.35">
      <c r="A492" s="19" t="s">
        <v>154</v>
      </c>
      <c r="B492" s="106" t="e">
        <f t="shared" ref="B492:H492" si="399">B490/B491*100</f>
        <v>#DIV/0!</v>
      </c>
      <c r="C492" s="106" t="e">
        <f t="shared" si="399"/>
        <v>#DIV/0!</v>
      </c>
      <c r="D492" s="106" t="e">
        <f t="shared" si="399"/>
        <v>#DIV/0!</v>
      </c>
      <c r="E492" s="106" t="e">
        <f t="shared" si="399"/>
        <v>#DIV/0!</v>
      </c>
      <c r="F492" s="106" t="e">
        <f t="shared" si="399"/>
        <v>#DIV/0!</v>
      </c>
      <c r="G492" s="106">
        <f t="shared" si="399"/>
        <v>46.690625935908955</v>
      </c>
      <c r="H492" s="106" t="e">
        <f t="shared" si="399"/>
        <v>#DIV/0!</v>
      </c>
      <c r="I492" s="106">
        <f>I490/I491</f>
        <v>0.46690625935908953</v>
      </c>
      <c r="J492" s="106">
        <f>J491/K491*100</f>
        <v>156.6974088713219</v>
      </c>
      <c r="K492" s="106">
        <f>K491/L491*100</f>
        <v>101.42538975501114</v>
      </c>
      <c r="L492" s="106">
        <f>L491/M491*100</f>
        <v>110.5366814377154</v>
      </c>
      <c r="M492" s="106">
        <f>M490/N491*100</f>
        <v>79.644895370957528</v>
      </c>
      <c r="N492" s="106">
        <f>N490/O491*100</f>
        <v>55.421686746987945</v>
      </c>
      <c r="O492" s="106" t="e">
        <f>O490/P491*100</f>
        <v>#DIV/0!</v>
      </c>
      <c r="P492" s="106">
        <f>P490/Q491*100</f>
        <v>0</v>
      </c>
      <c r="Q492" s="153">
        <f>Q490/Q491*100</f>
        <v>58.466836352747407</v>
      </c>
    </row>
    <row r="493" spans="1:17" x14ac:dyDescent="0.35">
      <c r="A493" s="19" t="s">
        <v>153</v>
      </c>
      <c r="B493" s="61"/>
      <c r="C493" s="61"/>
      <c r="D493" s="61"/>
      <c r="E493" s="61"/>
      <c r="F493" s="61"/>
      <c r="G493" s="88">
        <v>199</v>
      </c>
      <c r="H493" s="88"/>
      <c r="I493" s="35"/>
      <c r="J493" s="88">
        <v>187</v>
      </c>
      <c r="K493" s="88">
        <v>110</v>
      </c>
      <c r="L493" s="88">
        <v>114</v>
      </c>
      <c r="M493" s="88">
        <v>92</v>
      </c>
      <c r="N493" s="88">
        <v>114</v>
      </c>
      <c r="O493" s="88">
        <v>75</v>
      </c>
      <c r="P493" s="88"/>
      <c r="Q493" s="146"/>
    </row>
    <row r="494" spans="1:17" x14ac:dyDescent="0.35">
      <c r="A494" s="43" t="s">
        <v>155</v>
      </c>
      <c r="B494" s="169" t="e">
        <f t="shared" ref="B494:H494" si="400">B493/B491</f>
        <v>#DIV/0!</v>
      </c>
      <c r="C494" s="169" t="e">
        <f t="shared" si="400"/>
        <v>#DIV/0!</v>
      </c>
      <c r="D494" s="169" t="e">
        <f t="shared" si="400"/>
        <v>#DIV/0!</v>
      </c>
      <c r="E494" s="169" t="e">
        <f t="shared" si="400"/>
        <v>#DIV/0!</v>
      </c>
      <c r="F494" s="169" t="e">
        <f t="shared" si="400"/>
        <v>#DIV/0!</v>
      </c>
      <c r="G494" s="169">
        <f t="shared" si="400"/>
        <v>5.9598682240191669</v>
      </c>
      <c r="H494" s="169" t="e">
        <f t="shared" si="400"/>
        <v>#DIV/0!</v>
      </c>
      <c r="I494" s="35"/>
      <c r="J494" s="169">
        <f>J493/J491</f>
        <v>5.2410313901345296</v>
      </c>
      <c r="K494" s="169">
        <f>K493/K491</f>
        <v>4.8309178743961354</v>
      </c>
      <c r="L494" s="169">
        <f>L493/L491</f>
        <v>5.0779510022271719</v>
      </c>
      <c r="M494" s="169">
        <v>0</v>
      </c>
      <c r="N494" s="169">
        <f>N493/N491</f>
        <v>7.2289156626506026</v>
      </c>
      <c r="O494" s="169">
        <f>O493/O491</f>
        <v>4.5180722891566258</v>
      </c>
      <c r="P494" s="169" t="e">
        <f>P493/P491</f>
        <v>#DIV/0!</v>
      </c>
      <c r="Q494" s="146"/>
    </row>
    <row r="495" spans="1:17" x14ac:dyDescent="0.35">
      <c r="A495" s="19" t="s">
        <v>176</v>
      </c>
      <c r="B495" s="19">
        <v>0</v>
      </c>
      <c r="C495" s="19">
        <v>0</v>
      </c>
      <c r="D495" s="19">
        <v>0</v>
      </c>
      <c r="E495" s="19">
        <v>0</v>
      </c>
      <c r="F495" s="19">
        <v>0</v>
      </c>
      <c r="G495" s="19">
        <v>0</v>
      </c>
      <c r="H495" s="19">
        <v>0</v>
      </c>
      <c r="I495" s="150">
        <f>SUM(B495:H495)</f>
        <v>0</v>
      </c>
      <c r="J495" s="19">
        <v>0</v>
      </c>
      <c r="K495" s="19">
        <v>0</v>
      </c>
      <c r="L495" s="19">
        <v>0</v>
      </c>
      <c r="M495" s="19">
        <v>0</v>
      </c>
      <c r="N495" s="19">
        <v>0</v>
      </c>
      <c r="O495" s="19">
        <v>0</v>
      </c>
      <c r="P495" s="19">
        <v>0</v>
      </c>
      <c r="Q495" s="151">
        <f>SUM(J495:P495)</f>
        <v>0</v>
      </c>
    </row>
    <row r="496" spans="1:17" x14ac:dyDescent="0.35">
      <c r="A496" s="19" t="s">
        <v>177</v>
      </c>
      <c r="B496" s="19">
        <v>0</v>
      </c>
      <c r="C496" s="19">
        <v>0</v>
      </c>
      <c r="D496" s="19">
        <v>0</v>
      </c>
      <c r="E496" s="19">
        <v>0</v>
      </c>
      <c r="F496" s="19">
        <v>0</v>
      </c>
      <c r="G496" s="19">
        <v>0</v>
      </c>
      <c r="H496" s="19">
        <v>0</v>
      </c>
      <c r="I496" s="150">
        <f>SUM(B496:H496)</f>
        <v>0</v>
      </c>
      <c r="J496" s="19">
        <v>0</v>
      </c>
      <c r="K496" s="19">
        <v>0</v>
      </c>
      <c r="L496" s="19">
        <v>0</v>
      </c>
      <c r="M496" s="19">
        <v>0</v>
      </c>
      <c r="N496" s="19">
        <v>0</v>
      </c>
      <c r="O496" s="19">
        <v>0</v>
      </c>
      <c r="P496" s="19">
        <v>0</v>
      </c>
      <c r="Q496" s="151">
        <f>SUM(J496:P496)</f>
        <v>0</v>
      </c>
    </row>
    <row r="497" spans="1:17" x14ac:dyDescent="0.35">
      <c r="A497" s="19" t="s">
        <v>152</v>
      </c>
      <c r="B497" s="19">
        <f>B496+B495</f>
        <v>0</v>
      </c>
      <c r="C497" s="19">
        <f t="shared" ref="C497:H497" si="401">C496+C495</f>
        <v>0</v>
      </c>
      <c r="D497" s="19">
        <f t="shared" si="401"/>
        <v>0</v>
      </c>
      <c r="E497" s="19">
        <f t="shared" si="401"/>
        <v>0</v>
      </c>
      <c r="F497" s="19">
        <f t="shared" si="401"/>
        <v>0</v>
      </c>
      <c r="G497" s="19">
        <f t="shared" si="401"/>
        <v>0</v>
      </c>
      <c r="H497" s="19">
        <f t="shared" si="401"/>
        <v>0</v>
      </c>
      <c r="I497" s="150">
        <f>SUM(B497:H497)</f>
        <v>0</v>
      </c>
      <c r="J497" s="19">
        <f>J496+J495</f>
        <v>0</v>
      </c>
      <c r="K497" s="19">
        <f t="shared" ref="K497:P497" si="402">K496+K495</f>
        <v>0</v>
      </c>
      <c r="L497" s="19">
        <f t="shared" si="402"/>
        <v>0</v>
      </c>
      <c r="M497" s="19">
        <f t="shared" si="402"/>
        <v>0</v>
      </c>
      <c r="N497" s="19">
        <f t="shared" si="402"/>
        <v>0</v>
      </c>
      <c r="O497" s="19">
        <f t="shared" si="402"/>
        <v>0</v>
      </c>
      <c r="P497" s="19">
        <f t="shared" si="402"/>
        <v>0</v>
      </c>
      <c r="Q497" s="151">
        <f>SUM(J497:P497)</f>
        <v>0</v>
      </c>
    </row>
    <row r="498" spans="1:17" x14ac:dyDescent="0.35">
      <c r="A498" s="19" t="s">
        <v>154</v>
      </c>
      <c r="B498" s="106" t="e">
        <f t="shared" ref="B498:H498" si="403">B496/B497*100</f>
        <v>#DIV/0!</v>
      </c>
      <c r="C498" s="106" t="e">
        <f t="shared" si="403"/>
        <v>#DIV/0!</v>
      </c>
      <c r="D498" s="106" t="e">
        <f t="shared" si="403"/>
        <v>#DIV/0!</v>
      </c>
      <c r="E498" s="106" t="e">
        <f t="shared" si="403"/>
        <v>#DIV/0!</v>
      </c>
      <c r="F498" s="106" t="e">
        <f t="shared" si="403"/>
        <v>#DIV/0!</v>
      </c>
      <c r="G498" s="106" t="e">
        <f t="shared" si="403"/>
        <v>#DIV/0!</v>
      </c>
      <c r="H498" s="106" t="e">
        <f t="shared" si="403"/>
        <v>#DIV/0!</v>
      </c>
      <c r="I498" s="106" t="e">
        <f>I496/I497</f>
        <v>#DIV/0!</v>
      </c>
      <c r="J498" s="106" t="e">
        <f>J496/J497*100</f>
        <v>#DIV/0!</v>
      </c>
      <c r="K498" s="106" t="e">
        <f t="shared" ref="K498:Q498" si="404">K496/K497*100</f>
        <v>#DIV/0!</v>
      </c>
      <c r="L498" s="106" t="e">
        <f t="shared" si="404"/>
        <v>#DIV/0!</v>
      </c>
      <c r="M498" s="106" t="e">
        <f t="shared" si="404"/>
        <v>#DIV/0!</v>
      </c>
      <c r="N498" s="106" t="e">
        <f t="shared" si="404"/>
        <v>#DIV/0!</v>
      </c>
      <c r="O498" s="106" t="e">
        <f t="shared" si="404"/>
        <v>#DIV/0!</v>
      </c>
      <c r="P498" s="106" t="e">
        <f t="shared" si="404"/>
        <v>#DIV/0!</v>
      </c>
      <c r="Q498" s="153" t="e">
        <f t="shared" si="404"/>
        <v>#DIV/0!</v>
      </c>
    </row>
    <row r="499" spans="1:17" x14ac:dyDescent="0.35">
      <c r="A499" s="19" t="s">
        <v>153</v>
      </c>
      <c r="B499" s="88">
        <v>0</v>
      </c>
      <c r="C499" s="88">
        <v>0</v>
      </c>
      <c r="D499" s="88">
        <v>0</v>
      </c>
      <c r="E499" s="88">
        <v>0</v>
      </c>
      <c r="F499" s="88">
        <v>0</v>
      </c>
      <c r="G499" s="88">
        <v>0</v>
      </c>
      <c r="H499" s="88">
        <v>0</v>
      </c>
      <c r="I499" s="35"/>
      <c r="J499" s="88"/>
      <c r="K499" s="88"/>
      <c r="L499" s="88">
        <v>0</v>
      </c>
      <c r="M499" s="88">
        <v>0</v>
      </c>
      <c r="N499" s="88">
        <v>0</v>
      </c>
      <c r="O499" s="88">
        <v>0</v>
      </c>
      <c r="P499" s="88">
        <v>0</v>
      </c>
      <c r="Q499" s="146"/>
    </row>
    <row r="500" spans="1:17" x14ac:dyDescent="0.35">
      <c r="A500" s="43" t="s">
        <v>155</v>
      </c>
      <c r="B500" s="169" t="e">
        <f>B499/B497</f>
        <v>#DIV/0!</v>
      </c>
      <c r="C500" s="169" t="e">
        <f>C499/C497</f>
        <v>#DIV/0!</v>
      </c>
      <c r="D500" s="169">
        <v>29.21</v>
      </c>
      <c r="E500" s="169" t="e">
        <f>E499/E497</f>
        <v>#DIV/0!</v>
      </c>
      <c r="F500" s="169">
        <v>238.82</v>
      </c>
      <c r="G500" s="169" t="e">
        <f>G499/G497</f>
        <v>#DIV/0!</v>
      </c>
      <c r="H500" s="169" t="e">
        <f>H499/H497</f>
        <v>#DIV/0!</v>
      </c>
      <c r="I500" s="35"/>
      <c r="J500" s="169" t="e">
        <f t="shared" ref="J500:P500" si="405">J499/J497</f>
        <v>#DIV/0!</v>
      </c>
      <c r="K500" s="169" t="e">
        <f t="shared" si="405"/>
        <v>#DIV/0!</v>
      </c>
      <c r="L500" s="169" t="e">
        <f t="shared" si="405"/>
        <v>#DIV/0!</v>
      </c>
      <c r="M500" s="169" t="e">
        <f t="shared" si="405"/>
        <v>#DIV/0!</v>
      </c>
      <c r="N500" s="169" t="e">
        <f t="shared" si="405"/>
        <v>#DIV/0!</v>
      </c>
      <c r="O500" s="169" t="e">
        <f t="shared" si="405"/>
        <v>#DIV/0!</v>
      </c>
      <c r="P500" s="169" t="e">
        <f t="shared" si="405"/>
        <v>#DIV/0!</v>
      </c>
      <c r="Q500" s="146"/>
    </row>
    <row r="501" spans="1:17" x14ac:dyDescent="0.35">
      <c r="A501" s="19" t="s">
        <v>174</v>
      </c>
      <c r="B501" s="19"/>
      <c r="C501" s="19"/>
      <c r="D501" s="19"/>
      <c r="E501" s="19"/>
      <c r="F501" s="19"/>
      <c r="G501" s="79">
        <v>-20</v>
      </c>
      <c r="H501" s="79"/>
      <c r="I501" s="35"/>
      <c r="J501" s="88">
        <v>10.61</v>
      </c>
      <c r="K501" s="88">
        <v>4.22</v>
      </c>
      <c r="L501" s="88">
        <v>3.46</v>
      </c>
      <c r="M501" s="88">
        <v>1.87</v>
      </c>
      <c r="N501" s="88">
        <v>2.84</v>
      </c>
      <c r="O501" s="88">
        <v>0.95</v>
      </c>
      <c r="P501" s="88"/>
      <c r="Q501" s="146">
        <f>SUM(J501:P501)</f>
        <v>23.95</v>
      </c>
    </row>
    <row r="502" spans="1:17" x14ac:dyDescent="0.35">
      <c r="A502" s="19" t="s">
        <v>175</v>
      </c>
      <c r="B502" s="19"/>
      <c r="C502" s="19"/>
      <c r="D502" s="19"/>
      <c r="E502" s="19"/>
      <c r="F502" s="19"/>
      <c r="G502" s="88">
        <v>0.57999999999999996</v>
      </c>
      <c r="H502" s="88"/>
      <c r="I502" s="35">
        <f>SUM(B502:H502)</f>
        <v>0.57999999999999996</v>
      </c>
      <c r="J502" s="88">
        <v>0.55000000000000004</v>
      </c>
      <c r="K502" s="88">
        <v>0.35</v>
      </c>
      <c r="L502" s="88">
        <v>0.46</v>
      </c>
      <c r="M502" s="88">
        <v>0.4</v>
      </c>
      <c r="N502" s="88">
        <v>0.57999999999999996</v>
      </c>
      <c r="O502" s="88">
        <v>0.6</v>
      </c>
      <c r="P502" s="88"/>
      <c r="Q502" s="146">
        <f>SUM(J502:P502)</f>
        <v>2.9400000000000004</v>
      </c>
    </row>
    <row r="503" spans="1:17" x14ac:dyDescent="0.35">
      <c r="A503" s="19" t="s">
        <v>152</v>
      </c>
      <c r="B503" s="19">
        <f>-B502+B501</f>
        <v>0</v>
      </c>
      <c r="C503" s="19">
        <f t="shared" ref="C503:H503" si="406">-C502+C501</f>
        <v>0</v>
      </c>
      <c r="D503" s="19">
        <f t="shared" si="406"/>
        <v>0</v>
      </c>
      <c r="E503" s="19">
        <f t="shared" si="406"/>
        <v>0</v>
      </c>
      <c r="F503" s="19">
        <f t="shared" si="406"/>
        <v>0</v>
      </c>
      <c r="G503" s="19">
        <f t="shared" si="406"/>
        <v>-20.58</v>
      </c>
      <c r="H503" s="19">
        <f t="shared" si="406"/>
        <v>0</v>
      </c>
      <c r="I503" s="35">
        <f>SUM(B503:H503)</f>
        <v>-20.58</v>
      </c>
      <c r="J503" s="19">
        <f>J502+J501</f>
        <v>11.16</v>
      </c>
      <c r="K503" s="19">
        <f t="shared" ref="K503:P503" si="407">K502+K501</f>
        <v>4.5699999999999994</v>
      </c>
      <c r="L503" s="19">
        <f t="shared" si="407"/>
        <v>3.92</v>
      </c>
      <c r="M503" s="19">
        <f t="shared" si="407"/>
        <v>2.27</v>
      </c>
      <c r="N503" s="19">
        <f t="shared" si="407"/>
        <v>3.42</v>
      </c>
      <c r="O503" s="19">
        <f t="shared" si="407"/>
        <v>1.5499999999999998</v>
      </c>
      <c r="P503" s="19">
        <f t="shared" si="407"/>
        <v>0</v>
      </c>
      <c r="Q503" s="146">
        <f>SUM(J503:P503)</f>
        <v>26.889999999999997</v>
      </c>
    </row>
    <row r="504" spans="1:17" x14ac:dyDescent="0.35">
      <c r="A504" s="19" t="s">
        <v>154</v>
      </c>
      <c r="B504" s="106" t="e">
        <f t="shared" ref="B504:I504" si="408">B502/B503*100</f>
        <v>#DIV/0!</v>
      </c>
      <c r="C504" s="106" t="e">
        <f t="shared" si="408"/>
        <v>#DIV/0!</v>
      </c>
      <c r="D504" s="106" t="e">
        <f t="shared" si="408"/>
        <v>#DIV/0!</v>
      </c>
      <c r="E504" s="106" t="e">
        <f t="shared" si="408"/>
        <v>#DIV/0!</v>
      </c>
      <c r="F504" s="106" t="e">
        <f t="shared" si="408"/>
        <v>#DIV/0!</v>
      </c>
      <c r="G504" s="106">
        <f t="shared" si="408"/>
        <v>-2.8182701652089408</v>
      </c>
      <c r="H504" s="106" t="e">
        <f t="shared" si="408"/>
        <v>#DIV/0!</v>
      </c>
      <c r="I504" s="106">
        <f t="shared" si="408"/>
        <v>-2.8182701652089408</v>
      </c>
      <c r="J504" s="106">
        <f t="shared" ref="J504:P504" si="409">J502/K503*100</f>
        <v>12.03501094091904</v>
      </c>
      <c r="K504" s="106">
        <f t="shared" si="409"/>
        <v>8.9285714285714288</v>
      </c>
      <c r="L504" s="106">
        <f t="shared" si="409"/>
        <v>20.264317180616743</v>
      </c>
      <c r="M504" s="106">
        <f t="shared" si="409"/>
        <v>11.695906432748538</v>
      </c>
      <c r="N504" s="106">
        <f t="shared" si="409"/>
        <v>37.41935483870968</v>
      </c>
      <c r="O504" s="106" t="e">
        <f t="shared" si="409"/>
        <v>#DIV/0!</v>
      </c>
      <c r="P504" s="106">
        <f t="shared" si="409"/>
        <v>0</v>
      </c>
      <c r="Q504" s="153">
        <f>Q502/Q503*100</f>
        <v>10.933432502789143</v>
      </c>
    </row>
    <row r="505" spans="1:17" x14ac:dyDescent="0.35">
      <c r="A505" s="19" t="s">
        <v>153</v>
      </c>
      <c r="B505" s="61"/>
      <c r="C505" s="61"/>
      <c r="D505" s="61"/>
      <c r="E505" s="61"/>
      <c r="F505" s="61"/>
      <c r="G505" s="61">
        <v>128</v>
      </c>
      <c r="H505" s="88"/>
      <c r="I505" s="35"/>
      <c r="J505" s="88">
        <v>105</v>
      </c>
      <c r="K505" s="88">
        <v>86</v>
      </c>
      <c r="L505" s="88">
        <v>118</v>
      </c>
      <c r="M505" s="88">
        <v>117</v>
      </c>
      <c r="N505" s="88">
        <v>118</v>
      </c>
      <c r="O505" s="88">
        <v>111</v>
      </c>
      <c r="P505" s="88"/>
      <c r="Q505" s="146"/>
    </row>
    <row r="506" spans="1:17" x14ac:dyDescent="0.35">
      <c r="A506" s="43" t="s">
        <v>155</v>
      </c>
      <c r="B506" s="169" t="e">
        <f t="shared" ref="B506:H506" si="410">B505/B503</f>
        <v>#DIV/0!</v>
      </c>
      <c r="C506" s="169" t="e">
        <f t="shared" si="410"/>
        <v>#DIV/0!</v>
      </c>
      <c r="D506" s="169" t="e">
        <f t="shared" si="410"/>
        <v>#DIV/0!</v>
      </c>
      <c r="E506" s="169" t="e">
        <f t="shared" si="410"/>
        <v>#DIV/0!</v>
      </c>
      <c r="F506" s="169" t="e">
        <f t="shared" si="410"/>
        <v>#DIV/0!</v>
      </c>
      <c r="G506" s="169">
        <f t="shared" si="410"/>
        <v>-6.2196307094266281</v>
      </c>
      <c r="H506" s="169" t="e">
        <f t="shared" si="410"/>
        <v>#DIV/0!</v>
      </c>
      <c r="I506" s="35"/>
      <c r="J506" s="169">
        <f t="shared" ref="J506:P506" si="411">J505/J503</f>
        <v>9.408602150537634</v>
      </c>
      <c r="K506" s="169">
        <f t="shared" si="411"/>
        <v>18.818380743982498</v>
      </c>
      <c r="L506" s="169">
        <f t="shared" si="411"/>
        <v>30.102040816326532</v>
      </c>
      <c r="M506" s="169">
        <f t="shared" si="411"/>
        <v>51.541850220264315</v>
      </c>
      <c r="N506" s="169">
        <f t="shared" si="411"/>
        <v>34.502923976608187</v>
      </c>
      <c r="O506" s="169">
        <f t="shared" si="411"/>
        <v>71.612903225806463</v>
      </c>
      <c r="P506" s="169" t="e">
        <f t="shared" si="411"/>
        <v>#DIV/0!</v>
      </c>
      <c r="Q506" s="146"/>
    </row>
    <row r="507" spans="1:17" x14ac:dyDescent="0.35">
      <c r="A507" s="21"/>
      <c r="B507" s="21"/>
      <c r="C507" s="21"/>
      <c r="D507" s="169" t="e">
        <f>D506/D504</f>
        <v>#DIV/0!</v>
      </c>
      <c r="E507" s="169" t="e">
        <f>E506/E504</f>
        <v>#DIV/0!</v>
      </c>
      <c r="F507" s="21">
        <v>21</v>
      </c>
      <c r="G507" s="21"/>
      <c r="H507" s="21"/>
      <c r="I507" s="21"/>
      <c r="J507" s="21"/>
      <c r="K507" s="21"/>
      <c r="L507" s="21"/>
      <c r="M507" s="21"/>
      <c r="N507" s="21"/>
      <c r="O507" s="21"/>
      <c r="P507" s="21"/>
    </row>
    <row r="508" spans="1:17" x14ac:dyDescent="0.35">
      <c r="A508" s="21"/>
      <c r="B508" s="21"/>
      <c r="C508" s="155"/>
      <c r="D508" s="156" t="s">
        <v>178</v>
      </c>
      <c r="E508" s="156" t="s">
        <v>179</v>
      </c>
      <c r="F508" s="156" t="s">
        <v>180</v>
      </c>
      <c r="G508" s="156" t="s">
        <v>181</v>
      </c>
      <c r="H508" s="156" t="s">
        <v>182</v>
      </c>
      <c r="I508" s="156" t="s">
        <v>183</v>
      </c>
      <c r="J508" s="156" t="s">
        <v>184</v>
      </c>
      <c r="K508" s="156" t="s">
        <v>185</v>
      </c>
      <c r="L508" s="156" t="s">
        <v>186</v>
      </c>
      <c r="M508" s="156" t="s">
        <v>187</v>
      </c>
      <c r="N508" s="156" t="s">
        <v>188</v>
      </c>
      <c r="O508" s="21"/>
      <c r="P508" s="21"/>
    </row>
    <row r="509" spans="1:17" x14ac:dyDescent="0.35">
      <c r="A509" s="21"/>
      <c r="B509" s="21"/>
      <c r="C509" s="157" t="s">
        <v>189</v>
      </c>
      <c r="D509" s="158">
        <f>I442</f>
        <v>1533.93</v>
      </c>
      <c r="E509" s="158">
        <f>I448</f>
        <v>1334.2499999999998</v>
      </c>
      <c r="F509" s="159">
        <v>0</v>
      </c>
      <c r="G509" s="159">
        <v>0</v>
      </c>
      <c r="H509" s="159">
        <f>I466</f>
        <v>742.43000000000006</v>
      </c>
      <c r="I509" s="164">
        <f>I472</f>
        <v>5535.45</v>
      </c>
      <c r="J509" s="164">
        <f>I478</f>
        <v>405.55999999999995</v>
      </c>
      <c r="K509" s="158">
        <f>I484</f>
        <v>1544.79</v>
      </c>
      <c r="L509" s="164"/>
      <c r="M509" s="159">
        <f>I496</f>
        <v>0</v>
      </c>
      <c r="N509" s="159">
        <v>0</v>
      </c>
      <c r="O509" s="21"/>
      <c r="P509" s="21"/>
    </row>
    <row r="510" spans="1:17" x14ac:dyDescent="0.35">
      <c r="A510" s="21"/>
      <c r="B510" s="21"/>
      <c r="C510" s="157" t="s">
        <v>190</v>
      </c>
      <c r="D510" s="163">
        <f>I444</f>
        <v>35.234166297234658</v>
      </c>
      <c r="E510" s="160"/>
      <c r="F510" s="160" t="s">
        <v>299</v>
      </c>
      <c r="G510" s="159">
        <v>0</v>
      </c>
      <c r="H510" s="165">
        <f>I468</f>
        <v>0.22680491105659811</v>
      </c>
      <c r="I510" s="165">
        <f>I474</f>
        <v>0.88415125983308707</v>
      </c>
      <c r="J510" s="165">
        <f>I480</f>
        <v>0.5572716280092338</v>
      </c>
      <c r="K510" s="165">
        <f>I486</f>
        <v>0.49681448772910441</v>
      </c>
      <c r="L510" s="163"/>
      <c r="M510" s="165" t="e">
        <f>I498</f>
        <v>#DIV/0!</v>
      </c>
      <c r="N510" s="159">
        <v>0</v>
      </c>
      <c r="O510" s="21"/>
      <c r="P510" s="21"/>
    </row>
    <row r="512" spans="1:17" x14ac:dyDescent="0.35">
      <c r="A512" s="31" t="s">
        <v>0</v>
      </c>
      <c r="B512" s="83"/>
      <c r="C512" s="83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</row>
    <row r="513" spans="1:17" x14ac:dyDescent="0.35">
      <c r="A513" s="33" t="s">
        <v>1</v>
      </c>
      <c r="B513" s="62" t="s">
        <v>631</v>
      </c>
      <c r="C513" s="62" t="s">
        <v>632</v>
      </c>
      <c r="D513" s="62" t="s">
        <v>633</v>
      </c>
      <c r="E513" s="62" t="s">
        <v>634</v>
      </c>
      <c r="F513" s="62" t="s">
        <v>635</v>
      </c>
      <c r="G513" s="62" t="s">
        <v>636</v>
      </c>
      <c r="H513" s="62" t="s">
        <v>637</v>
      </c>
      <c r="I513" s="35" t="s">
        <v>651</v>
      </c>
      <c r="J513" s="62" t="s">
        <v>639</v>
      </c>
      <c r="K513" s="62" t="s">
        <v>640</v>
      </c>
      <c r="L513" s="62" t="s">
        <v>641</v>
      </c>
      <c r="M513" s="62" t="s">
        <v>642</v>
      </c>
      <c r="N513" s="62" t="s">
        <v>643</v>
      </c>
      <c r="O513" s="62" t="s">
        <v>644</v>
      </c>
      <c r="P513" s="62" t="s">
        <v>645</v>
      </c>
      <c r="Q513" s="146" t="s">
        <v>652</v>
      </c>
    </row>
    <row r="514" spans="1:17" x14ac:dyDescent="0.35">
      <c r="A514" s="19" t="s">
        <v>162</v>
      </c>
      <c r="B514" s="61">
        <v>0</v>
      </c>
      <c r="C514" s="61">
        <v>0</v>
      </c>
      <c r="D514" s="61">
        <v>0</v>
      </c>
      <c r="E514" s="61">
        <v>0</v>
      </c>
      <c r="F514" s="61">
        <v>0</v>
      </c>
      <c r="G514" s="61">
        <v>379.2</v>
      </c>
      <c r="H514" s="19">
        <v>421.5</v>
      </c>
      <c r="I514" s="35">
        <f>SUM(B514:H514)</f>
        <v>800.7</v>
      </c>
      <c r="J514" s="19">
        <v>334.7</v>
      </c>
      <c r="K514" s="19">
        <v>364.1</v>
      </c>
      <c r="L514" s="19">
        <v>435.6</v>
      </c>
      <c r="M514" s="19">
        <v>436.9</v>
      </c>
      <c r="N514" s="19">
        <v>412.7</v>
      </c>
      <c r="O514" s="19">
        <v>360.7</v>
      </c>
      <c r="P514" s="19">
        <v>311.5</v>
      </c>
      <c r="Q514" s="146">
        <f>SUM(J514:P514)</f>
        <v>2656.2000000000003</v>
      </c>
    </row>
    <row r="515" spans="1:17" x14ac:dyDescent="0.35">
      <c r="A515" s="19" t="s">
        <v>163</v>
      </c>
      <c r="B515" s="61">
        <v>0</v>
      </c>
      <c r="C515" s="61">
        <v>0</v>
      </c>
      <c r="D515" s="166">
        <v>0</v>
      </c>
      <c r="E515" s="166">
        <v>0</v>
      </c>
      <c r="F515" s="166">
        <v>9.1300000000000008</v>
      </c>
      <c r="G515" s="166">
        <v>215.83</v>
      </c>
      <c r="H515" s="19">
        <v>187.11</v>
      </c>
      <c r="I515" s="35">
        <f>SUM(B515:H515)</f>
        <v>412.07000000000005</v>
      </c>
      <c r="J515" s="19">
        <v>206.61</v>
      </c>
      <c r="K515" s="19">
        <v>166.46</v>
      </c>
      <c r="L515" s="19">
        <v>197.75</v>
      </c>
      <c r="M515" s="19">
        <v>180.61</v>
      </c>
      <c r="N515" s="19">
        <v>259.79000000000002</v>
      </c>
      <c r="O515" s="19">
        <v>165.23</v>
      </c>
      <c r="P515" s="19">
        <v>129.55000000000001</v>
      </c>
      <c r="Q515" s="146">
        <f>SUM(J515:P515)</f>
        <v>1306</v>
      </c>
    </row>
    <row r="516" spans="1:17" x14ac:dyDescent="0.35">
      <c r="A516" s="19" t="s">
        <v>152</v>
      </c>
      <c r="B516" s="19">
        <f>B515+B514</f>
        <v>0</v>
      </c>
      <c r="C516" s="19">
        <f>C515+C514</f>
        <v>0</v>
      </c>
      <c r="D516" s="19">
        <f t="shared" ref="D516:I516" si="412">D515+D514</f>
        <v>0</v>
      </c>
      <c r="E516" s="19">
        <f t="shared" si="412"/>
        <v>0</v>
      </c>
      <c r="F516" s="19">
        <f t="shared" si="412"/>
        <v>9.1300000000000008</v>
      </c>
      <c r="G516" s="19">
        <f t="shared" si="412"/>
        <v>595.03</v>
      </c>
      <c r="H516" s="19">
        <f t="shared" si="412"/>
        <v>608.61</v>
      </c>
      <c r="I516" s="19">
        <f t="shared" si="412"/>
        <v>1212.77</v>
      </c>
      <c r="J516" s="19">
        <f t="shared" ref="J516:P516" si="413">J515+J514</f>
        <v>541.30999999999995</v>
      </c>
      <c r="K516" s="19">
        <f t="shared" si="413"/>
        <v>530.56000000000006</v>
      </c>
      <c r="L516" s="19">
        <f t="shared" si="413"/>
        <v>633.35</v>
      </c>
      <c r="M516" s="19">
        <f t="shared" si="413"/>
        <v>617.51</v>
      </c>
      <c r="N516" s="19">
        <f t="shared" si="413"/>
        <v>672.49</v>
      </c>
      <c r="O516" s="19">
        <f t="shared" si="413"/>
        <v>525.92999999999995</v>
      </c>
      <c r="P516" s="19">
        <f t="shared" si="413"/>
        <v>441.05</v>
      </c>
      <c r="Q516" s="146">
        <f>SUM(J516:P516)</f>
        <v>3962.1999999999994</v>
      </c>
    </row>
    <row r="517" spans="1:17" x14ac:dyDescent="0.35">
      <c r="A517" s="19" t="s">
        <v>154</v>
      </c>
      <c r="B517" s="106" t="e">
        <f t="shared" ref="B517:H517" si="414">B515/B516*100</f>
        <v>#DIV/0!</v>
      </c>
      <c r="C517" s="106" t="e">
        <f t="shared" si="414"/>
        <v>#DIV/0!</v>
      </c>
      <c r="D517" s="106" t="e">
        <f t="shared" si="414"/>
        <v>#DIV/0!</v>
      </c>
      <c r="E517" s="106" t="e">
        <f t="shared" si="414"/>
        <v>#DIV/0!</v>
      </c>
      <c r="F517" s="106">
        <f t="shared" si="414"/>
        <v>100</v>
      </c>
      <c r="G517" s="106">
        <f t="shared" si="414"/>
        <v>36.2721207334084</v>
      </c>
      <c r="H517" s="106">
        <f t="shared" si="414"/>
        <v>30.743826095529158</v>
      </c>
      <c r="I517" s="35">
        <f>I515/I516*100</f>
        <v>33.977588495757651</v>
      </c>
      <c r="J517" s="106">
        <f t="shared" ref="J517:P517" si="415">J515/J516*100</f>
        <v>38.168517115885543</v>
      </c>
      <c r="K517" s="106">
        <f t="shared" si="415"/>
        <v>31.374396863691189</v>
      </c>
      <c r="L517" s="106">
        <f t="shared" si="415"/>
        <v>31.222862556248522</v>
      </c>
      <c r="M517" s="106">
        <f t="shared" si="415"/>
        <v>29.248109342358831</v>
      </c>
      <c r="N517" s="106">
        <f t="shared" si="415"/>
        <v>38.631057710895334</v>
      </c>
      <c r="O517" s="106">
        <f t="shared" si="415"/>
        <v>31.416728461962617</v>
      </c>
      <c r="P517" s="106">
        <f t="shared" si="415"/>
        <v>29.373086951592793</v>
      </c>
      <c r="Q517" s="106">
        <f>Q515/Q516*100</f>
        <v>32.961486043107371</v>
      </c>
    </row>
    <row r="518" spans="1:17" x14ac:dyDescent="0.35">
      <c r="A518" s="19" t="s">
        <v>153</v>
      </c>
      <c r="B518" s="19">
        <v>0</v>
      </c>
      <c r="C518" s="19">
        <v>0</v>
      </c>
      <c r="D518" s="19">
        <v>0</v>
      </c>
      <c r="E518" s="19">
        <v>0</v>
      </c>
      <c r="F518" s="19">
        <v>0</v>
      </c>
      <c r="G518" s="19">
        <v>0</v>
      </c>
      <c r="H518" s="19">
        <v>0</v>
      </c>
      <c r="I518" s="35"/>
      <c r="J518" s="19">
        <v>0</v>
      </c>
      <c r="K518" s="19">
        <v>0</v>
      </c>
      <c r="L518" s="19">
        <v>0</v>
      </c>
      <c r="M518" s="19">
        <v>0</v>
      </c>
      <c r="N518" s="19">
        <v>0</v>
      </c>
      <c r="O518" s="19">
        <v>0</v>
      </c>
      <c r="P518" s="19">
        <v>0</v>
      </c>
      <c r="Q518" s="106">
        <v>0</v>
      </c>
    </row>
    <row r="519" spans="1:17" x14ac:dyDescent="0.35">
      <c r="A519" s="167" t="s">
        <v>155</v>
      </c>
      <c r="B519" s="168" t="e">
        <f>B518/B516</f>
        <v>#DIV/0!</v>
      </c>
      <c r="C519" s="168" t="e">
        <f t="shared" ref="C519:H519" si="416">C518/C516</f>
        <v>#DIV/0!</v>
      </c>
      <c r="D519" s="168" t="e">
        <f t="shared" si="416"/>
        <v>#DIV/0!</v>
      </c>
      <c r="E519" s="168" t="e">
        <f t="shared" si="416"/>
        <v>#DIV/0!</v>
      </c>
      <c r="F519" s="168">
        <f t="shared" si="416"/>
        <v>0</v>
      </c>
      <c r="G519" s="168">
        <f t="shared" si="416"/>
        <v>0</v>
      </c>
      <c r="H519" s="168">
        <f t="shared" si="416"/>
        <v>0</v>
      </c>
      <c r="I519" s="146">
        <f>I515/I516</f>
        <v>0.33977588495757649</v>
      </c>
      <c r="J519" s="169">
        <f>J518/J516</f>
        <v>0</v>
      </c>
      <c r="K519" s="169">
        <f t="shared" ref="K519:P519" si="417">K518/K516</f>
        <v>0</v>
      </c>
      <c r="L519" s="169">
        <f t="shared" si="417"/>
        <v>0</v>
      </c>
      <c r="M519" s="169">
        <f t="shared" si="417"/>
        <v>0</v>
      </c>
      <c r="N519" s="169">
        <f t="shared" si="417"/>
        <v>0</v>
      </c>
      <c r="O519" s="169">
        <f t="shared" si="417"/>
        <v>0</v>
      </c>
      <c r="P519" s="169">
        <f t="shared" si="417"/>
        <v>0</v>
      </c>
      <c r="Q519" s="146"/>
    </row>
    <row r="520" spans="1:17" x14ac:dyDescent="0.35">
      <c r="A520" s="19" t="s">
        <v>164</v>
      </c>
      <c r="B520" s="61">
        <v>0</v>
      </c>
      <c r="C520" s="61">
        <v>0</v>
      </c>
      <c r="D520" s="61">
        <v>0</v>
      </c>
      <c r="E520" s="61">
        <v>0</v>
      </c>
      <c r="F520" s="61">
        <v>0</v>
      </c>
      <c r="G520" s="61">
        <v>0</v>
      </c>
      <c r="H520" s="19">
        <v>0</v>
      </c>
      <c r="I520" s="150">
        <f>SUM(B520:H520)</f>
        <v>0</v>
      </c>
      <c r="J520" s="19">
        <v>0</v>
      </c>
      <c r="K520" s="19">
        <v>0</v>
      </c>
      <c r="L520" s="19">
        <v>0</v>
      </c>
      <c r="M520" s="19">
        <v>0</v>
      </c>
      <c r="N520" s="19">
        <v>0</v>
      </c>
      <c r="O520" s="19">
        <v>0</v>
      </c>
      <c r="P520" s="19">
        <v>0</v>
      </c>
      <c r="Q520" s="151"/>
    </row>
    <row r="521" spans="1:17" x14ac:dyDescent="0.35">
      <c r="A521" s="19" t="s">
        <v>165</v>
      </c>
      <c r="B521" s="61">
        <v>197.83</v>
      </c>
      <c r="C521" s="166">
        <v>208.41</v>
      </c>
      <c r="D521" s="166">
        <v>216.26</v>
      </c>
      <c r="E521" s="166">
        <v>161.02000000000001</v>
      </c>
      <c r="F521" s="166">
        <v>138.01</v>
      </c>
      <c r="G521" s="166">
        <v>179.75</v>
      </c>
      <c r="H521" s="166">
        <v>153.1</v>
      </c>
      <c r="I521" s="150">
        <f>SUM(B521:H521)</f>
        <v>1254.3799999999999</v>
      </c>
      <c r="J521" s="19">
        <v>171.57</v>
      </c>
      <c r="K521" s="19">
        <v>136.31</v>
      </c>
      <c r="L521" s="19">
        <v>162.76</v>
      </c>
      <c r="M521" s="19">
        <v>152.11000000000001</v>
      </c>
      <c r="N521" s="19">
        <v>217.62</v>
      </c>
      <c r="O521" s="19">
        <v>148.72999999999999</v>
      </c>
      <c r="P521" s="19">
        <v>117.66</v>
      </c>
      <c r="Q521" s="151">
        <f>SUM(J521:P521)</f>
        <v>1106.76</v>
      </c>
    </row>
    <row r="522" spans="1:17" x14ac:dyDescent="0.35">
      <c r="A522" s="19" t="s">
        <v>152</v>
      </c>
      <c r="B522" s="19">
        <f>B520+B521</f>
        <v>197.83</v>
      </c>
      <c r="C522" s="19">
        <f t="shared" ref="C522:H522" si="418">C520+C521</f>
        <v>208.41</v>
      </c>
      <c r="D522" s="19">
        <f t="shared" si="418"/>
        <v>216.26</v>
      </c>
      <c r="E522" s="19">
        <f t="shared" si="418"/>
        <v>161.02000000000001</v>
      </c>
      <c r="F522" s="19">
        <f t="shared" si="418"/>
        <v>138.01</v>
      </c>
      <c r="G522" s="19">
        <f t="shared" si="418"/>
        <v>179.75</v>
      </c>
      <c r="H522" s="19">
        <f t="shared" si="418"/>
        <v>153.1</v>
      </c>
      <c r="I522" s="150">
        <f>I521+I520</f>
        <v>1254.3800000000001</v>
      </c>
      <c r="J522" s="19">
        <f>J521+J520</f>
        <v>171.57</v>
      </c>
      <c r="K522" s="19">
        <f>K521+K520</f>
        <v>136.31</v>
      </c>
      <c r="L522" s="19">
        <f>L521+L520</f>
        <v>162.76</v>
      </c>
      <c r="M522" s="19">
        <f>M521+M520</f>
        <v>152.11000000000001</v>
      </c>
      <c r="N522" s="19">
        <f>N520+N521</f>
        <v>217.62</v>
      </c>
      <c r="O522" s="19">
        <f>O520+O521</f>
        <v>148.72999999999999</v>
      </c>
      <c r="P522" s="19">
        <f>P520+P521</f>
        <v>117.66</v>
      </c>
      <c r="Q522" s="151">
        <f>SUM(J522:P522)</f>
        <v>1106.76</v>
      </c>
    </row>
    <row r="523" spans="1:17" x14ac:dyDescent="0.35">
      <c r="A523" s="19" t="s">
        <v>154</v>
      </c>
      <c r="B523" s="106">
        <f>B521/B522*100</f>
        <v>100</v>
      </c>
      <c r="C523" s="106">
        <f t="shared" ref="C523:H523" si="419">C521/C522*100</f>
        <v>100</v>
      </c>
      <c r="D523" s="106">
        <f t="shared" si="419"/>
        <v>100</v>
      </c>
      <c r="E523" s="106">
        <f t="shared" si="419"/>
        <v>100</v>
      </c>
      <c r="F523" s="106">
        <f t="shared" si="419"/>
        <v>100</v>
      </c>
      <c r="G523" s="106">
        <f t="shared" si="419"/>
        <v>100</v>
      </c>
      <c r="H523" s="106">
        <f t="shared" si="419"/>
        <v>100</v>
      </c>
      <c r="I523" s="35">
        <f>I521/I522*100</f>
        <v>99.999999999999972</v>
      </c>
      <c r="J523" s="106">
        <f>J521/J522*100</f>
        <v>100</v>
      </c>
      <c r="K523" s="106">
        <f t="shared" ref="K523:P523" si="420">K521/K522*100</f>
        <v>100</v>
      </c>
      <c r="L523" s="106">
        <f t="shared" si="420"/>
        <v>100</v>
      </c>
      <c r="M523" s="106">
        <f t="shared" si="420"/>
        <v>100</v>
      </c>
      <c r="N523" s="106">
        <f t="shared" si="420"/>
        <v>100</v>
      </c>
      <c r="O523" s="106">
        <f t="shared" si="420"/>
        <v>100</v>
      </c>
      <c r="P523" s="106">
        <f t="shared" si="420"/>
        <v>100</v>
      </c>
      <c r="Q523" s="146"/>
    </row>
    <row r="524" spans="1:17" x14ac:dyDescent="0.35">
      <c r="A524" s="19" t="s">
        <v>153</v>
      </c>
      <c r="B524" s="61">
        <v>577</v>
      </c>
      <c r="C524" s="61">
        <v>587</v>
      </c>
      <c r="D524" s="61">
        <v>427</v>
      </c>
      <c r="E524" s="61">
        <v>563</v>
      </c>
      <c r="F524" s="61">
        <v>497</v>
      </c>
      <c r="G524" s="61">
        <v>454</v>
      </c>
      <c r="H524" s="19">
        <v>504</v>
      </c>
      <c r="I524" s="35"/>
      <c r="J524" s="19">
        <v>429</v>
      </c>
      <c r="K524" s="19">
        <v>428</v>
      </c>
      <c r="L524" s="19">
        <v>521</v>
      </c>
      <c r="M524" s="19">
        <v>507</v>
      </c>
      <c r="N524" s="19">
        <v>501</v>
      </c>
      <c r="O524" s="19">
        <v>437</v>
      </c>
      <c r="P524" s="19">
        <v>371</v>
      </c>
      <c r="Q524" s="146"/>
    </row>
    <row r="525" spans="1:17" x14ac:dyDescent="0.35">
      <c r="A525" s="43" t="s">
        <v>155</v>
      </c>
      <c r="B525" s="169">
        <f t="shared" ref="B525:G525" si="421">B524/B522</f>
        <v>2.9166456048122122</v>
      </c>
      <c r="C525" s="169">
        <f t="shared" si="421"/>
        <v>2.8165635046302961</v>
      </c>
      <c r="D525" s="169">
        <f t="shared" si="421"/>
        <v>1.9744751687783224</v>
      </c>
      <c r="E525" s="169">
        <f t="shared" si="421"/>
        <v>3.4964600670724133</v>
      </c>
      <c r="F525" s="169">
        <f t="shared" si="421"/>
        <v>3.6011883196869796</v>
      </c>
      <c r="G525" s="169">
        <f t="shared" si="421"/>
        <v>2.5257301808066761</v>
      </c>
      <c r="H525" s="169">
        <f t="shared" ref="H525:P525" si="422">H524/H522</f>
        <v>3.2919660352710647</v>
      </c>
      <c r="I525" s="35"/>
      <c r="J525" s="169">
        <f t="shared" si="422"/>
        <v>2.5004371393600282</v>
      </c>
      <c r="K525" s="169">
        <f t="shared" si="422"/>
        <v>3.1399016946665688</v>
      </c>
      <c r="L525" s="169">
        <f t="shared" si="422"/>
        <v>3.2010321946424183</v>
      </c>
      <c r="M525" s="169">
        <f t="shared" si="422"/>
        <v>3.333114193675629</v>
      </c>
      <c r="N525" s="169">
        <f t="shared" si="422"/>
        <v>2.3021781086297213</v>
      </c>
      <c r="O525" s="169">
        <f t="shared" si="422"/>
        <v>2.9382101795199356</v>
      </c>
      <c r="P525" s="169">
        <f t="shared" si="422"/>
        <v>3.1531531531531534</v>
      </c>
      <c r="Q525" s="146"/>
    </row>
    <row r="526" spans="1:17" x14ac:dyDescent="0.35">
      <c r="A526" s="19" t="s">
        <v>156</v>
      </c>
      <c r="B526" s="88">
        <v>0</v>
      </c>
      <c r="C526" s="88">
        <v>0</v>
      </c>
      <c r="D526" s="88">
        <v>0</v>
      </c>
      <c r="E526" s="88">
        <v>0</v>
      </c>
      <c r="F526" s="88">
        <v>0</v>
      </c>
      <c r="G526" s="79">
        <v>0</v>
      </c>
      <c r="H526" s="79">
        <v>0</v>
      </c>
      <c r="I526" s="35"/>
      <c r="J526" s="79">
        <v>0</v>
      </c>
      <c r="K526" s="79">
        <v>0</v>
      </c>
      <c r="L526" s="79">
        <v>0</v>
      </c>
      <c r="M526" s="79">
        <v>0</v>
      </c>
      <c r="N526" s="79">
        <v>0</v>
      </c>
      <c r="O526" s="79">
        <v>0</v>
      </c>
      <c r="P526" s="79">
        <v>0</v>
      </c>
      <c r="Q526" s="146">
        <f>SUM(J526:P526)</f>
        <v>0</v>
      </c>
    </row>
    <row r="527" spans="1:17" x14ac:dyDescent="0.35">
      <c r="A527" s="19" t="s">
        <v>157</v>
      </c>
      <c r="B527" s="88">
        <v>0</v>
      </c>
      <c r="C527" s="88">
        <v>0</v>
      </c>
      <c r="D527" s="88">
        <v>0</v>
      </c>
      <c r="E527" s="88">
        <v>0</v>
      </c>
      <c r="F527" s="88">
        <v>0</v>
      </c>
      <c r="G527" s="79">
        <v>0</v>
      </c>
      <c r="H527" s="79">
        <v>0</v>
      </c>
      <c r="I527" s="35">
        <f>SUM(B527:H527)</f>
        <v>0</v>
      </c>
      <c r="J527" s="79">
        <v>0</v>
      </c>
      <c r="K527" s="79">
        <v>0</v>
      </c>
      <c r="L527" s="79">
        <v>0</v>
      </c>
      <c r="M527" s="79">
        <v>0</v>
      </c>
      <c r="N527" s="79">
        <v>0</v>
      </c>
      <c r="O527" s="79">
        <v>0</v>
      </c>
      <c r="P527" s="79">
        <v>0</v>
      </c>
      <c r="Q527" s="146">
        <f>SUM(J527:P527)</f>
        <v>0</v>
      </c>
    </row>
    <row r="528" spans="1:17" x14ac:dyDescent="0.35">
      <c r="A528" s="19" t="s">
        <v>152</v>
      </c>
      <c r="B528" s="19">
        <f>B527+B526</f>
        <v>0</v>
      </c>
      <c r="C528" s="19">
        <f>C527+C526</f>
        <v>0</v>
      </c>
      <c r="D528" s="19">
        <f>D527+D526</f>
        <v>0</v>
      </c>
      <c r="E528" s="19">
        <f>E527+E526</f>
        <v>0</v>
      </c>
      <c r="F528" s="19">
        <v>0</v>
      </c>
      <c r="G528" s="19">
        <f>G527+G526</f>
        <v>0</v>
      </c>
      <c r="H528" s="19">
        <f>H527+H526</f>
        <v>0</v>
      </c>
      <c r="I528" s="35">
        <f>SUM(B528:H528)</f>
        <v>0</v>
      </c>
      <c r="J528" s="19">
        <f>J527+J526</f>
        <v>0</v>
      </c>
      <c r="K528" s="19">
        <f t="shared" ref="K528:P528" si="423">K527+K526</f>
        <v>0</v>
      </c>
      <c r="L528" s="19">
        <f t="shared" si="423"/>
        <v>0</v>
      </c>
      <c r="M528" s="19">
        <f t="shared" si="423"/>
        <v>0</v>
      </c>
      <c r="N528" s="19">
        <f t="shared" si="423"/>
        <v>0</v>
      </c>
      <c r="O528" s="19">
        <f t="shared" si="423"/>
        <v>0</v>
      </c>
      <c r="P528" s="19">
        <f t="shared" si="423"/>
        <v>0</v>
      </c>
      <c r="Q528" s="146">
        <f>SUM(J528:P528)</f>
        <v>0</v>
      </c>
    </row>
    <row r="529" spans="1:17" x14ac:dyDescent="0.35">
      <c r="A529" s="19" t="s">
        <v>154</v>
      </c>
      <c r="B529" s="106" t="e">
        <f t="shared" ref="B529:I529" si="424">B527/B528*100</f>
        <v>#DIV/0!</v>
      </c>
      <c r="C529" s="106" t="e">
        <f t="shared" si="424"/>
        <v>#DIV/0!</v>
      </c>
      <c r="D529" s="106" t="e">
        <f t="shared" si="424"/>
        <v>#DIV/0!</v>
      </c>
      <c r="E529" s="106" t="e">
        <f t="shared" si="424"/>
        <v>#DIV/0!</v>
      </c>
      <c r="F529" s="106" t="e">
        <f t="shared" si="424"/>
        <v>#DIV/0!</v>
      </c>
      <c r="G529" s="106" t="e">
        <f t="shared" si="424"/>
        <v>#DIV/0!</v>
      </c>
      <c r="H529" s="106" t="e">
        <f t="shared" si="424"/>
        <v>#DIV/0!</v>
      </c>
      <c r="I529" s="106" t="e">
        <f t="shared" si="424"/>
        <v>#DIV/0!</v>
      </c>
      <c r="J529" s="106" t="e">
        <f t="shared" ref="J529:O529" si="425">J527/K528*100</f>
        <v>#DIV/0!</v>
      </c>
      <c r="K529" s="106" t="e">
        <f t="shared" si="425"/>
        <v>#DIV/0!</v>
      </c>
      <c r="L529" s="106" t="e">
        <f t="shared" si="425"/>
        <v>#DIV/0!</v>
      </c>
      <c r="M529" s="106" t="e">
        <f t="shared" si="425"/>
        <v>#DIV/0!</v>
      </c>
      <c r="N529" s="106" t="e">
        <f t="shared" si="425"/>
        <v>#DIV/0!</v>
      </c>
      <c r="O529" s="106" t="e">
        <f t="shared" si="425"/>
        <v>#DIV/0!</v>
      </c>
      <c r="P529" s="169" t="e">
        <f>P528/P526</f>
        <v>#DIV/0!</v>
      </c>
      <c r="Q529" s="106" t="e">
        <f>Q527/Q528*100</f>
        <v>#DIV/0!</v>
      </c>
    </row>
    <row r="530" spans="1:17" x14ac:dyDescent="0.35">
      <c r="A530" s="19" t="s">
        <v>153</v>
      </c>
      <c r="B530" s="19">
        <v>0</v>
      </c>
      <c r="C530" s="19">
        <v>0</v>
      </c>
      <c r="D530" s="19">
        <v>0</v>
      </c>
      <c r="E530" s="19">
        <v>0</v>
      </c>
      <c r="F530" s="19">
        <v>0</v>
      </c>
      <c r="G530" s="19">
        <v>0</v>
      </c>
      <c r="H530" s="36">
        <v>0</v>
      </c>
      <c r="I530" s="35"/>
      <c r="J530" s="19">
        <v>0</v>
      </c>
      <c r="K530" s="19">
        <v>0</v>
      </c>
      <c r="L530" s="19">
        <v>0</v>
      </c>
      <c r="M530" s="19">
        <v>0</v>
      </c>
      <c r="N530" s="19">
        <v>0</v>
      </c>
      <c r="O530" s="19">
        <v>0</v>
      </c>
      <c r="P530" s="36">
        <v>0</v>
      </c>
      <c r="Q530" s="146"/>
    </row>
    <row r="531" spans="1:17" x14ac:dyDescent="0.35">
      <c r="A531" s="43" t="s">
        <v>155</v>
      </c>
      <c r="B531" s="169" t="e">
        <f t="shared" ref="B531:H531" si="426">B530/B528</f>
        <v>#DIV/0!</v>
      </c>
      <c r="C531" s="169" t="e">
        <f t="shared" si="426"/>
        <v>#DIV/0!</v>
      </c>
      <c r="D531" s="169" t="e">
        <f t="shared" si="426"/>
        <v>#DIV/0!</v>
      </c>
      <c r="E531" s="169" t="e">
        <f t="shared" si="426"/>
        <v>#DIV/0!</v>
      </c>
      <c r="F531" s="169" t="e">
        <f t="shared" si="426"/>
        <v>#DIV/0!</v>
      </c>
      <c r="G531" s="169" t="e">
        <f t="shared" si="426"/>
        <v>#DIV/0!</v>
      </c>
      <c r="H531" s="169" t="e">
        <f t="shared" si="426"/>
        <v>#DIV/0!</v>
      </c>
      <c r="I531" s="35"/>
      <c r="J531" s="169" t="e">
        <f t="shared" ref="J531:P531" si="427">J530/J528</f>
        <v>#DIV/0!</v>
      </c>
      <c r="K531" s="169" t="e">
        <f t="shared" si="427"/>
        <v>#DIV/0!</v>
      </c>
      <c r="L531" s="169" t="e">
        <f t="shared" si="427"/>
        <v>#DIV/0!</v>
      </c>
      <c r="M531" s="169" t="e">
        <f t="shared" si="427"/>
        <v>#DIV/0!</v>
      </c>
      <c r="N531" s="169" t="e">
        <f t="shared" si="427"/>
        <v>#DIV/0!</v>
      </c>
      <c r="O531" s="169" t="e">
        <f t="shared" si="427"/>
        <v>#DIV/0!</v>
      </c>
      <c r="P531" s="169" t="e">
        <f t="shared" si="427"/>
        <v>#DIV/0!</v>
      </c>
      <c r="Q531" s="146"/>
    </row>
    <row r="532" spans="1:17" x14ac:dyDescent="0.35">
      <c r="A532" s="19" t="s">
        <v>158</v>
      </c>
      <c r="B532" s="170">
        <v>320</v>
      </c>
      <c r="C532" s="61">
        <v>228</v>
      </c>
      <c r="D532" s="61">
        <v>354</v>
      </c>
      <c r="E532" s="61">
        <v>366</v>
      </c>
      <c r="F532" s="61">
        <v>99.9</v>
      </c>
      <c r="G532" s="61">
        <v>222</v>
      </c>
      <c r="H532" s="88">
        <v>260</v>
      </c>
      <c r="I532" s="35"/>
      <c r="J532" s="88">
        <v>353</v>
      </c>
      <c r="K532" s="88">
        <v>354</v>
      </c>
      <c r="L532" s="88">
        <v>277</v>
      </c>
      <c r="M532" s="88">
        <v>316</v>
      </c>
      <c r="N532" s="88">
        <v>257</v>
      </c>
      <c r="O532" s="88">
        <v>321</v>
      </c>
      <c r="P532" s="88">
        <v>213</v>
      </c>
      <c r="Q532" s="146">
        <f>SUM(J532:P532)</f>
        <v>2091</v>
      </c>
    </row>
    <row r="533" spans="1:17" x14ac:dyDescent="0.35">
      <c r="A533" s="19" t="s">
        <v>159</v>
      </c>
      <c r="B533" s="61">
        <v>0.08</v>
      </c>
      <c r="C533" s="166">
        <v>7.0000000000000007E-2</v>
      </c>
      <c r="D533" s="166">
        <v>0.03</v>
      </c>
      <c r="E533" s="166">
        <v>0.06</v>
      </c>
      <c r="F533" s="166">
        <v>1.1299999999999999</v>
      </c>
      <c r="G533" s="166">
        <v>130.53</v>
      </c>
      <c r="H533" s="88">
        <v>141.75</v>
      </c>
      <c r="I533" s="35">
        <f>SUM(B533:H533)</f>
        <v>273.64999999999998</v>
      </c>
      <c r="J533" s="88">
        <v>135.54</v>
      </c>
      <c r="K533" s="88">
        <v>91.72</v>
      </c>
      <c r="L533" s="88">
        <v>130.65</v>
      </c>
      <c r="M533" s="88">
        <v>130.21</v>
      </c>
      <c r="N533" s="88">
        <v>167.43</v>
      </c>
      <c r="O533" s="88">
        <v>82.83</v>
      </c>
      <c r="P533" s="88">
        <v>128.72</v>
      </c>
      <c r="Q533" s="146">
        <f>SUM(J533:P533)</f>
        <v>867.1</v>
      </c>
    </row>
    <row r="534" spans="1:17" x14ac:dyDescent="0.35">
      <c r="A534" s="19" t="s">
        <v>152</v>
      </c>
      <c r="B534" s="19">
        <f t="shared" ref="B534:H534" si="428">-B533+B532</f>
        <v>319.92</v>
      </c>
      <c r="C534" s="19">
        <f t="shared" si="428"/>
        <v>227.93</v>
      </c>
      <c r="D534" s="19">
        <f t="shared" si="428"/>
        <v>353.97</v>
      </c>
      <c r="E534" s="19">
        <f t="shared" si="428"/>
        <v>365.94</v>
      </c>
      <c r="F534" s="19">
        <f t="shared" si="428"/>
        <v>98.77000000000001</v>
      </c>
      <c r="G534" s="19">
        <f t="shared" si="428"/>
        <v>91.47</v>
      </c>
      <c r="H534" s="19">
        <f t="shared" si="428"/>
        <v>118.25</v>
      </c>
      <c r="I534" s="35">
        <f>SUM(B534:H534)</f>
        <v>1576.25</v>
      </c>
      <c r="J534" s="19">
        <f>J533+J532</f>
        <v>488.53999999999996</v>
      </c>
      <c r="K534" s="19">
        <v>382</v>
      </c>
      <c r="L534" s="19">
        <f>L533+L532</f>
        <v>407.65</v>
      </c>
      <c r="M534" s="19">
        <f>M533+M532</f>
        <v>446.21000000000004</v>
      </c>
      <c r="N534" s="19">
        <f>N533+N532</f>
        <v>424.43</v>
      </c>
      <c r="O534" s="19">
        <f>O533+O532</f>
        <v>403.83</v>
      </c>
      <c r="P534" s="19">
        <f>P533+P532</f>
        <v>341.72</v>
      </c>
      <c r="Q534" s="146">
        <f>SUM(J534:P534)</f>
        <v>2894.38</v>
      </c>
    </row>
    <row r="535" spans="1:17" x14ac:dyDescent="0.35">
      <c r="A535" s="19" t="s">
        <v>154</v>
      </c>
      <c r="B535" s="152">
        <f t="shared" ref="B535:I535" si="429">B533/B534</f>
        <v>2.500625156289072E-4</v>
      </c>
      <c r="C535" s="152">
        <f t="shared" si="429"/>
        <v>3.0711183258017813E-4</v>
      </c>
      <c r="D535" s="152">
        <f t="shared" si="429"/>
        <v>8.4752945164844466E-5</v>
      </c>
      <c r="E535" s="152">
        <f t="shared" si="429"/>
        <v>1.6396130513198883E-4</v>
      </c>
      <c r="F535" s="152">
        <f t="shared" si="429"/>
        <v>1.1440720866659915E-2</v>
      </c>
      <c r="G535" s="152">
        <f t="shared" si="429"/>
        <v>1.427025254181699</v>
      </c>
      <c r="H535" s="152">
        <f t="shared" si="429"/>
        <v>1.1987315010570825</v>
      </c>
      <c r="I535" s="152">
        <f t="shared" si="429"/>
        <v>0.17360824742268041</v>
      </c>
      <c r="J535" s="106">
        <f t="shared" ref="J535:O535" si="430">J533/K534*100</f>
        <v>35.481675392670155</v>
      </c>
      <c r="K535" s="106">
        <f t="shared" si="430"/>
        <v>22.49969336440574</v>
      </c>
      <c r="L535" s="106">
        <f t="shared" si="430"/>
        <v>29.279935456399453</v>
      </c>
      <c r="M535" s="106">
        <f t="shared" si="430"/>
        <v>30.678792733784132</v>
      </c>
      <c r="N535" s="106">
        <f t="shared" si="430"/>
        <v>41.460515563479682</v>
      </c>
      <c r="O535" s="106">
        <f t="shared" si="430"/>
        <v>24.239143158141164</v>
      </c>
      <c r="P535" s="169">
        <f>P534/P532</f>
        <v>1.6043192488262912</v>
      </c>
      <c r="Q535" s="153">
        <f>Q533/Q534*100</f>
        <v>29.958056647710389</v>
      </c>
    </row>
    <row r="536" spans="1:17" x14ac:dyDescent="0.35">
      <c r="A536" s="19" t="s">
        <v>153</v>
      </c>
      <c r="B536" s="61">
        <v>610</v>
      </c>
      <c r="C536" s="61">
        <v>450</v>
      </c>
      <c r="D536" s="61">
        <v>710</v>
      </c>
      <c r="E536" s="61">
        <v>740</v>
      </c>
      <c r="F536" s="61">
        <v>810</v>
      </c>
      <c r="G536" s="61">
        <v>710</v>
      </c>
      <c r="H536" s="36">
        <v>790</v>
      </c>
      <c r="I536" s="35"/>
      <c r="J536" s="19">
        <v>960</v>
      </c>
      <c r="K536" s="19">
        <v>890</v>
      </c>
      <c r="L536" s="19">
        <v>810</v>
      </c>
      <c r="M536" s="19">
        <v>890</v>
      </c>
      <c r="N536" s="19">
        <v>840</v>
      </c>
      <c r="O536" s="19">
        <v>790</v>
      </c>
      <c r="P536" s="36">
        <v>680</v>
      </c>
      <c r="Q536" s="146"/>
    </row>
    <row r="537" spans="1:17" x14ac:dyDescent="0.35">
      <c r="A537" s="43" t="s">
        <v>155</v>
      </c>
      <c r="B537" s="169">
        <f t="shared" ref="B537:H537" si="431">B536/B534</f>
        <v>1.9067266816704176</v>
      </c>
      <c r="C537" s="169">
        <f t="shared" si="431"/>
        <v>1.974290352301145</v>
      </c>
      <c r="D537" s="169">
        <f t="shared" si="431"/>
        <v>2.0058197022346524</v>
      </c>
      <c r="E537" s="169">
        <f t="shared" si="431"/>
        <v>2.022189429961196</v>
      </c>
      <c r="F537" s="169">
        <f t="shared" si="431"/>
        <v>8.2008707097296742</v>
      </c>
      <c r="G537" s="169">
        <f t="shared" si="431"/>
        <v>7.7621077949054333</v>
      </c>
      <c r="H537" s="169">
        <f t="shared" si="431"/>
        <v>6.6807610993657507</v>
      </c>
      <c r="I537" s="35"/>
      <c r="J537" s="169">
        <f t="shared" ref="J537:P537" si="432">J536/J534</f>
        <v>1.9650386866991445</v>
      </c>
      <c r="K537" s="169">
        <f t="shared" si="432"/>
        <v>2.329842931937173</v>
      </c>
      <c r="L537" s="169">
        <f t="shared" si="432"/>
        <v>1.9869986508033854</v>
      </c>
      <c r="M537" s="169">
        <f t="shared" si="432"/>
        <v>1.9945765446762733</v>
      </c>
      <c r="N537" s="169">
        <f t="shared" si="432"/>
        <v>1.9791249440425982</v>
      </c>
      <c r="O537" s="169">
        <f t="shared" si="432"/>
        <v>1.9562687269395538</v>
      </c>
      <c r="P537" s="169">
        <f t="shared" si="432"/>
        <v>1.9899332787077137</v>
      </c>
      <c r="Q537" s="146"/>
    </row>
    <row r="538" spans="1:17" x14ac:dyDescent="0.35">
      <c r="A538" s="19" t="s">
        <v>160</v>
      </c>
      <c r="B538" s="61">
        <v>380</v>
      </c>
      <c r="C538" s="61">
        <v>418</v>
      </c>
      <c r="D538" s="61">
        <v>341</v>
      </c>
      <c r="E538" s="61">
        <v>378</v>
      </c>
      <c r="F538" s="61">
        <v>331</v>
      </c>
      <c r="G538" s="61">
        <v>169</v>
      </c>
      <c r="H538" s="88">
        <v>272</v>
      </c>
      <c r="I538" s="35">
        <f>SUM(B538:H538)</f>
        <v>2289</v>
      </c>
      <c r="J538" s="88">
        <v>89</v>
      </c>
      <c r="K538" s="88">
        <v>272</v>
      </c>
      <c r="L538" s="88">
        <v>293</v>
      </c>
      <c r="M538" s="88">
        <v>223</v>
      </c>
      <c r="N538" s="88">
        <v>47</v>
      </c>
      <c r="O538" s="88">
        <v>216</v>
      </c>
      <c r="P538" s="88">
        <v>76</v>
      </c>
      <c r="Q538" s="146">
        <f>SUM(J538:P538)</f>
        <v>1216</v>
      </c>
    </row>
    <row r="539" spans="1:17" x14ac:dyDescent="0.35">
      <c r="A539" s="19" t="s">
        <v>161</v>
      </c>
      <c r="B539" s="61">
        <v>349</v>
      </c>
      <c r="C539" s="166">
        <v>119.36</v>
      </c>
      <c r="D539" s="166">
        <v>122.04</v>
      </c>
      <c r="E539" s="166">
        <v>111.07</v>
      </c>
      <c r="F539" s="166">
        <v>94.8</v>
      </c>
      <c r="G539" s="166">
        <v>100.43</v>
      </c>
      <c r="H539" s="88">
        <v>13.27</v>
      </c>
      <c r="I539" s="35">
        <f>SUM(B539:H539)</f>
        <v>909.97</v>
      </c>
      <c r="J539" s="88">
        <v>2.15</v>
      </c>
      <c r="K539" s="88">
        <v>12.2</v>
      </c>
      <c r="L539" s="88">
        <v>3.07</v>
      </c>
      <c r="M539" s="88">
        <v>9.64</v>
      </c>
      <c r="N539" s="88">
        <v>11.08</v>
      </c>
      <c r="O539" s="88">
        <v>69.489999999999995</v>
      </c>
      <c r="P539" s="88">
        <v>132.35</v>
      </c>
      <c r="Q539" s="146">
        <f>SUM(J539:P539)</f>
        <v>239.98</v>
      </c>
    </row>
    <row r="540" spans="1:17" x14ac:dyDescent="0.35">
      <c r="A540" s="19" t="s">
        <v>152</v>
      </c>
      <c r="B540" s="19">
        <f>B539+B538</f>
        <v>729</v>
      </c>
      <c r="C540" s="19">
        <f t="shared" ref="C540:H540" si="433">C539+C538</f>
        <v>537.36</v>
      </c>
      <c r="D540" s="19">
        <f t="shared" si="433"/>
        <v>463.04</v>
      </c>
      <c r="E540" s="19">
        <f t="shared" si="433"/>
        <v>489.07</v>
      </c>
      <c r="F540" s="19">
        <f t="shared" si="433"/>
        <v>425.8</v>
      </c>
      <c r="G540" s="19">
        <f t="shared" si="433"/>
        <v>269.43</v>
      </c>
      <c r="H540" s="19">
        <f t="shared" si="433"/>
        <v>285.27</v>
      </c>
      <c r="I540" s="35">
        <f>SUM(B540:H540)</f>
        <v>3198.9700000000003</v>
      </c>
      <c r="J540" s="19">
        <f t="shared" ref="J540:P540" si="434">J539+J538</f>
        <v>91.15</v>
      </c>
      <c r="K540" s="19">
        <f t="shared" si="434"/>
        <v>284.2</v>
      </c>
      <c r="L540" s="19">
        <f t="shared" si="434"/>
        <v>296.07</v>
      </c>
      <c r="M540" s="19">
        <f t="shared" si="434"/>
        <v>232.64</v>
      </c>
      <c r="N540" s="19">
        <f t="shared" si="434"/>
        <v>58.08</v>
      </c>
      <c r="O540" s="19">
        <f t="shared" si="434"/>
        <v>285.49</v>
      </c>
      <c r="P540" s="19">
        <f t="shared" si="434"/>
        <v>208.35</v>
      </c>
      <c r="Q540" s="146">
        <f>SUM(J540:P540)</f>
        <v>1455.98</v>
      </c>
    </row>
    <row r="541" spans="1:17" x14ac:dyDescent="0.35">
      <c r="A541" s="19" t="s">
        <v>154</v>
      </c>
      <c r="B541" s="169">
        <f t="shared" ref="B541:H541" si="435">B540/B538</f>
        <v>1.918421052631579</v>
      </c>
      <c r="C541" s="169">
        <f t="shared" si="435"/>
        <v>1.2855502392344498</v>
      </c>
      <c r="D541" s="169">
        <f t="shared" si="435"/>
        <v>1.3578885630498534</v>
      </c>
      <c r="E541" s="169">
        <f t="shared" si="435"/>
        <v>1.2938359788359788</v>
      </c>
      <c r="F541" s="169">
        <f t="shared" si="435"/>
        <v>1.2864048338368581</v>
      </c>
      <c r="G541" s="169">
        <f t="shared" si="435"/>
        <v>1.5942603550295857</v>
      </c>
      <c r="H541" s="169">
        <f t="shared" si="435"/>
        <v>1.0487867647058824</v>
      </c>
      <c r="I541" s="161">
        <f>I539/I540</f>
        <v>0.28445718465631126</v>
      </c>
      <c r="J541" s="106">
        <f t="shared" ref="J541:O541" si="436">J539/K540*100</f>
        <v>0.75650950035186493</v>
      </c>
      <c r="K541" s="106">
        <f t="shared" si="436"/>
        <v>4.1206471442564254</v>
      </c>
      <c r="L541" s="106">
        <f t="shared" si="436"/>
        <v>1.3196354883081156</v>
      </c>
      <c r="M541" s="106">
        <f t="shared" si="436"/>
        <v>16.59779614325069</v>
      </c>
      <c r="N541" s="106">
        <f t="shared" si="436"/>
        <v>3.881046621597954</v>
      </c>
      <c r="O541" s="106">
        <f t="shared" si="436"/>
        <v>33.352531797456201</v>
      </c>
      <c r="P541" s="169">
        <f>P540/P538</f>
        <v>2.7414473684210527</v>
      </c>
      <c r="Q541" s="153">
        <f>Q539/Q540*100</f>
        <v>16.482369263314055</v>
      </c>
    </row>
    <row r="542" spans="1:17" x14ac:dyDescent="0.35">
      <c r="A542" s="19" t="s">
        <v>153</v>
      </c>
      <c r="B542" s="88">
        <v>0</v>
      </c>
      <c r="C542" s="88">
        <v>0</v>
      </c>
      <c r="D542" s="88">
        <v>0</v>
      </c>
      <c r="E542" s="88">
        <v>0</v>
      </c>
      <c r="F542" s="88">
        <v>0</v>
      </c>
      <c r="G542" s="88">
        <v>0</v>
      </c>
      <c r="H542" s="88">
        <v>0</v>
      </c>
      <c r="I542" s="35"/>
      <c r="J542" s="88">
        <v>0</v>
      </c>
      <c r="K542" s="88">
        <v>0</v>
      </c>
      <c r="L542" s="88">
        <v>0</v>
      </c>
      <c r="M542" s="88">
        <v>0</v>
      </c>
      <c r="N542" s="88">
        <v>0</v>
      </c>
      <c r="O542" s="88">
        <v>0</v>
      </c>
      <c r="P542" s="88">
        <v>0</v>
      </c>
      <c r="Q542" s="146"/>
    </row>
    <row r="543" spans="1:17" x14ac:dyDescent="0.35">
      <c r="A543" s="43" t="s">
        <v>155</v>
      </c>
      <c r="B543" s="169">
        <f t="shared" ref="B543:H543" si="437">B542/B540</f>
        <v>0</v>
      </c>
      <c r="C543" s="169">
        <f t="shared" si="437"/>
        <v>0</v>
      </c>
      <c r="D543" s="169">
        <f t="shared" si="437"/>
        <v>0</v>
      </c>
      <c r="E543" s="169">
        <f t="shared" si="437"/>
        <v>0</v>
      </c>
      <c r="F543" s="169">
        <f t="shared" si="437"/>
        <v>0</v>
      </c>
      <c r="G543" s="169">
        <f t="shared" si="437"/>
        <v>0</v>
      </c>
      <c r="H543" s="169">
        <f t="shared" si="437"/>
        <v>0</v>
      </c>
      <c r="I543" s="35"/>
      <c r="J543" s="169">
        <f t="shared" ref="J543:P543" si="438">J542/J540</f>
        <v>0</v>
      </c>
      <c r="K543" s="169">
        <f t="shared" si="438"/>
        <v>0</v>
      </c>
      <c r="L543" s="169">
        <f t="shared" si="438"/>
        <v>0</v>
      </c>
      <c r="M543" s="169">
        <f t="shared" si="438"/>
        <v>0</v>
      </c>
      <c r="N543" s="169">
        <f t="shared" si="438"/>
        <v>0</v>
      </c>
      <c r="O543" s="169">
        <f t="shared" si="438"/>
        <v>0</v>
      </c>
      <c r="P543" s="169">
        <f t="shared" si="438"/>
        <v>0</v>
      </c>
      <c r="Q543" s="146"/>
    </row>
    <row r="544" spans="1:17" x14ac:dyDescent="0.35">
      <c r="A544" s="19" t="s">
        <v>166</v>
      </c>
      <c r="B544" s="171">
        <v>93.5</v>
      </c>
      <c r="C544" s="61">
        <v>113.7</v>
      </c>
      <c r="D544" s="61">
        <v>110.9</v>
      </c>
      <c r="E544" s="61">
        <v>161</v>
      </c>
      <c r="F544" s="61">
        <v>123.5</v>
      </c>
      <c r="G544" s="19">
        <v>116.5</v>
      </c>
      <c r="H544" s="36">
        <v>102.8</v>
      </c>
      <c r="I544" s="35"/>
      <c r="J544" s="36">
        <v>78.099999999999994</v>
      </c>
      <c r="K544" s="36">
        <v>104.9</v>
      </c>
      <c r="L544" s="36">
        <v>114.2</v>
      </c>
      <c r="M544" s="103">
        <v>288.39999999999998</v>
      </c>
      <c r="N544" s="19">
        <v>117.6</v>
      </c>
      <c r="O544" s="19">
        <v>104.9</v>
      </c>
      <c r="P544" s="36">
        <v>45.4</v>
      </c>
      <c r="Q544" s="146">
        <f>SUM(J544:P544)</f>
        <v>853.49999999999989</v>
      </c>
    </row>
    <row r="545" spans="1:17" x14ac:dyDescent="0.35">
      <c r="A545" s="19" t="s">
        <v>167</v>
      </c>
      <c r="B545" s="61">
        <v>48.64</v>
      </c>
      <c r="C545" s="166">
        <v>43.91</v>
      </c>
      <c r="D545" s="166">
        <v>45.68</v>
      </c>
      <c r="E545" s="166">
        <v>39.14</v>
      </c>
      <c r="F545" s="166">
        <v>33.69</v>
      </c>
      <c r="G545" s="19">
        <v>28.21</v>
      </c>
      <c r="H545" s="36">
        <v>36.42</v>
      </c>
      <c r="I545" s="35">
        <f>SUM(B545:H545)</f>
        <v>275.69</v>
      </c>
      <c r="J545" s="36">
        <v>44.59</v>
      </c>
      <c r="K545" s="42">
        <v>46.13</v>
      </c>
      <c r="L545" s="42">
        <v>39.22</v>
      </c>
      <c r="M545" s="19">
        <v>43.79</v>
      </c>
      <c r="N545" s="19">
        <v>37.82</v>
      </c>
      <c r="O545" s="36">
        <v>45.65</v>
      </c>
      <c r="P545" s="33">
        <v>40.94</v>
      </c>
      <c r="Q545" s="146">
        <f>SUM(J545:P545)</f>
        <v>298.14</v>
      </c>
    </row>
    <row r="546" spans="1:17" x14ac:dyDescent="0.35">
      <c r="A546" s="19" t="s">
        <v>152</v>
      </c>
      <c r="B546" s="19">
        <f>B545+B544</f>
        <v>142.13999999999999</v>
      </c>
      <c r="C546" s="19">
        <f t="shared" ref="C546:H546" si="439">C545+C544</f>
        <v>157.61000000000001</v>
      </c>
      <c r="D546" s="19">
        <f t="shared" si="439"/>
        <v>156.58000000000001</v>
      </c>
      <c r="E546" s="19">
        <f t="shared" si="439"/>
        <v>200.14</v>
      </c>
      <c r="F546" s="19">
        <f t="shared" si="439"/>
        <v>157.19</v>
      </c>
      <c r="G546" s="19">
        <f t="shared" si="439"/>
        <v>144.71</v>
      </c>
      <c r="H546" s="19">
        <f t="shared" si="439"/>
        <v>139.22</v>
      </c>
      <c r="I546" s="35">
        <f>SUM(B546:H546)</f>
        <v>1097.5900000000001</v>
      </c>
      <c r="J546" s="19">
        <f>J545+J544</f>
        <v>122.69</v>
      </c>
      <c r="K546" s="19">
        <f t="shared" ref="K546:P546" si="440">K545+K544</f>
        <v>151.03</v>
      </c>
      <c r="L546" s="19">
        <f t="shared" si="440"/>
        <v>153.42000000000002</v>
      </c>
      <c r="M546" s="19">
        <f t="shared" si="440"/>
        <v>332.19</v>
      </c>
      <c r="N546" s="19">
        <f t="shared" si="440"/>
        <v>155.41999999999999</v>
      </c>
      <c r="O546" s="19">
        <f t="shared" si="440"/>
        <v>150.55000000000001</v>
      </c>
      <c r="P546" s="19">
        <f t="shared" si="440"/>
        <v>86.34</v>
      </c>
      <c r="Q546" s="146">
        <f>SUM(J546:P546)</f>
        <v>1151.6399999999999</v>
      </c>
    </row>
    <row r="547" spans="1:17" x14ac:dyDescent="0.35">
      <c r="A547" s="19" t="s">
        <v>154</v>
      </c>
      <c r="B547" s="106">
        <f t="shared" ref="B547:H547" si="441">B545/B546*100</f>
        <v>34.219783312227385</v>
      </c>
      <c r="C547" s="106">
        <f t="shared" si="441"/>
        <v>27.85990736628386</v>
      </c>
      <c r="D547" s="106">
        <f t="shared" si="441"/>
        <v>29.173585387661255</v>
      </c>
      <c r="E547" s="106">
        <f t="shared" si="441"/>
        <v>19.556310582592186</v>
      </c>
      <c r="F547" s="106">
        <f t="shared" si="441"/>
        <v>21.432661110757682</v>
      </c>
      <c r="G547" s="106">
        <f t="shared" si="441"/>
        <v>19.49416073526363</v>
      </c>
      <c r="H547" s="106">
        <f t="shared" si="441"/>
        <v>26.160034477804917</v>
      </c>
      <c r="I547" s="162">
        <f>I545/I546</f>
        <v>0.25117757997066298</v>
      </c>
      <c r="J547" s="169">
        <f t="shared" ref="J547:P547" si="442">J546/J544</f>
        <v>1.5709346991037132</v>
      </c>
      <c r="K547" s="169">
        <f t="shared" si="442"/>
        <v>1.4397521448999047</v>
      </c>
      <c r="L547" s="169">
        <f t="shared" si="442"/>
        <v>1.3434325744308233</v>
      </c>
      <c r="M547" s="169">
        <f t="shared" si="442"/>
        <v>1.1518377253814147</v>
      </c>
      <c r="N547" s="169">
        <f t="shared" si="442"/>
        <v>1.3215986394557824</v>
      </c>
      <c r="O547" s="169">
        <f t="shared" si="442"/>
        <v>1.4351763584366064</v>
      </c>
      <c r="P547" s="169">
        <f t="shared" si="442"/>
        <v>1.901762114537445</v>
      </c>
      <c r="Q547" s="106">
        <f>Q545/Q546*100</f>
        <v>25.888298426591643</v>
      </c>
    </row>
    <row r="548" spans="1:17" x14ac:dyDescent="0.35">
      <c r="A548" s="19" t="s">
        <v>153</v>
      </c>
      <c r="B548" s="61">
        <v>173</v>
      </c>
      <c r="C548" s="61">
        <v>190</v>
      </c>
      <c r="D548" s="61">
        <v>189</v>
      </c>
      <c r="E548" s="61">
        <v>189</v>
      </c>
      <c r="F548" s="61">
        <v>187</v>
      </c>
      <c r="G548" s="88">
        <v>173</v>
      </c>
      <c r="H548" s="88">
        <v>161</v>
      </c>
      <c r="I548" s="35"/>
      <c r="J548" s="88">
        <v>133</v>
      </c>
      <c r="K548" s="88">
        <v>178</v>
      </c>
      <c r="L548" s="88">
        <v>176</v>
      </c>
      <c r="M548" s="106">
        <v>154</v>
      </c>
      <c r="N548" s="88">
        <v>188</v>
      </c>
      <c r="O548" s="88">
        <v>179</v>
      </c>
      <c r="P548" s="88">
        <v>109</v>
      </c>
      <c r="Q548" s="146"/>
    </row>
    <row r="549" spans="1:17" x14ac:dyDescent="0.35">
      <c r="A549" s="43" t="s">
        <v>155</v>
      </c>
      <c r="B549" s="169">
        <f t="shared" ref="B549:H549" si="443">B548/B546</f>
        <v>1.2171098916561138</v>
      </c>
      <c r="C549" s="169">
        <f t="shared" si="443"/>
        <v>1.2055072647674638</v>
      </c>
      <c r="D549" s="169">
        <f t="shared" si="443"/>
        <v>1.2070507089027971</v>
      </c>
      <c r="E549" s="169">
        <f t="shared" si="443"/>
        <v>0.94433896272609175</v>
      </c>
      <c r="F549" s="169">
        <f t="shared" si="443"/>
        <v>1.1896431070678797</v>
      </c>
      <c r="G549" s="169">
        <f t="shared" si="443"/>
        <v>1.1954944371501623</v>
      </c>
      <c r="H549" s="169">
        <f t="shared" si="443"/>
        <v>1.1564430397931331</v>
      </c>
      <c r="I549" s="35"/>
      <c r="J549" s="169">
        <f>J548/J546</f>
        <v>1.0840329285190318</v>
      </c>
      <c r="K549" s="169">
        <f t="shared" ref="K549:P549" si="444">K548/K546</f>
        <v>1.178573793286102</v>
      </c>
      <c r="L549" s="169">
        <f t="shared" si="444"/>
        <v>1.1471776821796376</v>
      </c>
      <c r="M549" s="169">
        <f t="shared" si="444"/>
        <v>0.46359011409133327</v>
      </c>
      <c r="N549" s="169">
        <f t="shared" si="444"/>
        <v>1.2096255308197144</v>
      </c>
      <c r="O549" s="169">
        <f t="shared" si="444"/>
        <v>1.1889737628694785</v>
      </c>
      <c r="P549" s="169">
        <f t="shared" si="444"/>
        <v>1.2624507760018531</v>
      </c>
      <c r="Q549" s="146"/>
    </row>
    <row r="550" spans="1:17" x14ac:dyDescent="0.35">
      <c r="A550" s="19" t="s">
        <v>168</v>
      </c>
      <c r="B550" s="61">
        <v>11.9</v>
      </c>
      <c r="C550" s="61">
        <v>38.9</v>
      </c>
      <c r="D550" s="61">
        <v>28.6</v>
      </c>
      <c r="E550" s="61">
        <v>63.1</v>
      </c>
      <c r="F550" s="61">
        <v>75.2</v>
      </c>
      <c r="G550" s="19">
        <v>34.5</v>
      </c>
      <c r="H550" s="19">
        <v>49.4</v>
      </c>
      <c r="I550" s="150"/>
      <c r="J550" s="19">
        <v>40.200000000000003</v>
      </c>
      <c r="K550" s="19">
        <v>42.4</v>
      </c>
      <c r="L550" s="19">
        <v>45.3</v>
      </c>
      <c r="M550" s="19">
        <v>148.69999999999999</v>
      </c>
      <c r="N550" s="19">
        <v>44</v>
      </c>
      <c r="O550" s="19">
        <v>0</v>
      </c>
      <c r="P550" s="19">
        <v>25</v>
      </c>
      <c r="Q550" s="151">
        <f>SUM(J550:P550)</f>
        <v>345.59999999999997</v>
      </c>
    </row>
    <row r="551" spans="1:17" x14ac:dyDescent="0.35">
      <c r="A551" s="19" t="s">
        <v>169</v>
      </c>
      <c r="B551" s="61">
        <v>57.11</v>
      </c>
      <c r="C551" s="166">
        <v>54.98</v>
      </c>
      <c r="D551" s="166">
        <v>59.12</v>
      </c>
      <c r="E551" s="166">
        <v>52.09</v>
      </c>
      <c r="F551" s="166">
        <v>46.76</v>
      </c>
      <c r="G551" s="19">
        <v>47.48</v>
      </c>
      <c r="H551" s="19">
        <v>42.17</v>
      </c>
      <c r="I551" s="150">
        <f>SUM(B551:H551)</f>
        <v>359.71000000000004</v>
      </c>
      <c r="J551" s="19">
        <v>53.33</v>
      </c>
      <c r="K551" s="19">
        <v>46.77</v>
      </c>
      <c r="L551" s="19">
        <v>42.48</v>
      </c>
      <c r="M551" s="19">
        <v>38.58</v>
      </c>
      <c r="N551" s="19">
        <v>55.95</v>
      </c>
      <c r="O551" s="19">
        <v>52.69</v>
      </c>
      <c r="P551" s="19">
        <v>65.88</v>
      </c>
      <c r="Q551" s="151">
        <f>SUM(J551:P551)</f>
        <v>355.67999999999995</v>
      </c>
    </row>
    <row r="552" spans="1:17" x14ac:dyDescent="0.35">
      <c r="A552" s="19" t="s">
        <v>152</v>
      </c>
      <c r="B552" s="19">
        <f>B551+B550</f>
        <v>69.010000000000005</v>
      </c>
      <c r="C552" s="19">
        <f t="shared" ref="C552:H552" si="445">C551+C550</f>
        <v>93.88</v>
      </c>
      <c r="D552" s="19">
        <f t="shared" si="445"/>
        <v>87.72</v>
      </c>
      <c r="E552" s="19">
        <f t="shared" si="445"/>
        <v>115.19</v>
      </c>
      <c r="F552" s="19">
        <f t="shared" si="445"/>
        <v>121.96000000000001</v>
      </c>
      <c r="G552" s="19">
        <f t="shared" si="445"/>
        <v>81.97999999999999</v>
      </c>
      <c r="H552" s="19">
        <f t="shared" si="445"/>
        <v>91.57</v>
      </c>
      <c r="I552" s="150">
        <f>SUM(B552:H552)</f>
        <v>661.31</v>
      </c>
      <c r="J552" s="19">
        <f>J551+J550</f>
        <v>93.53</v>
      </c>
      <c r="K552" s="19">
        <f t="shared" ref="K552:P552" si="446">K551+K550</f>
        <v>89.17</v>
      </c>
      <c r="L552" s="19">
        <f t="shared" si="446"/>
        <v>87.78</v>
      </c>
      <c r="M552" s="19">
        <f t="shared" si="446"/>
        <v>187.27999999999997</v>
      </c>
      <c r="N552" s="19">
        <f t="shared" si="446"/>
        <v>99.95</v>
      </c>
      <c r="O552" s="19">
        <f t="shared" si="446"/>
        <v>52.69</v>
      </c>
      <c r="P552" s="19">
        <f t="shared" si="446"/>
        <v>90.88</v>
      </c>
      <c r="Q552" s="151">
        <f>SUM(J552:P552)</f>
        <v>701.28000000000009</v>
      </c>
    </row>
    <row r="553" spans="1:17" x14ac:dyDescent="0.35">
      <c r="A553" s="19" t="s">
        <v>154</v>
      </c>
      <c r="B553" s="106">
        <f t="shared" ref="B553:H553" si="447">B551/B552*100</f>
        <v>82.756122301115781</v>
      </c>
      <c r="C553" s="106">
        <f t="shared" si="447"/>
        <v>58.564124414145709</v>
      </c>
      <c r="D553" s="106">
        <f t="shared" si="447"/>
        <v>67.396260829913359</v>
      </c>
      <c r="E553" s="106">
        <f t="shared" si="447"/>
        <v>45.220939317649105</v>
      </c>
      <c r="F553" s="106">
        <f t="shared" si="447"/>
        <v>38.340439488356836</v>
      </c>
      <c r="G553" s="106">
        <f t="shared" si="447"/>
        <v>57.916565015857536</v>
      </c>
      <c r="H553" s="106">
        <f t="shared" si="447"/>
        <v>46.052200502347937</v>
      </c>
      <c r="I553" s="162">
        <f>I551/I552</f>
        <v>0.54393552191861616</v>
      </c>
      <c r="J553" s="169">
        <f t="shared" ref="J553:P553" si="448">J552/J550</f>
        <v>2.3266169154228855</v>
      </c>
      <c r="K553" s="169">
        <f t="shared" si="448"/>
        <v>2.1030660377358492</v>
      </c>
      <c r="L553" s="169">
        <f t="shared" si="448"/>
        <v>1.937748344370861</v>
      </c>
      <c r="M553" s="169">
        <f t="shared" si="448"/>
        <v>1.259448554135844</v>
      </c>
      <c r="N553" s="169">
        <f t="shared" si="448"/>
        <v>2.271590909090909</v>
      </c>
      <c r="O553" s="169" t="e">
        <f t="shared" si="448"/>
        <v>#DIV/0!</v>
      </c>
      <c r="P553" s="169">
        <f t="shared" si="448"/>
        <v>3.6351999999999998</v>
      </c>
      <c r="Q553" s="154">
        <f>Q551/Q552*100</f>
        <v>50.718685831622167</v>
      </c>
    </row>
    <row r="554" spans="1:17" x14ac:dyDescent="0.35">
      <c r="A554" s="19" t="s">
        <v>153</v>
      </c>
      <c r="B554" s="88">
        <v>67</v>
      </c>
      <c r="C554" s="19">
        <v>105</v>
      </c>
      <c r="D554" s="19">
        <v>94</v>
      </c>
      <c r="E554" s="19">
        <v>146</v>
      </c>
      <c r="F554" s="19">
        <v>153</v>
      </c>
      <c r="G554" s="88">
        <v>89</v>
      </c>
      <c r="H554" s="88">
        <v>106</v>
      </c>
      <c r="I554" s="35"/>
      <c r="J554" s="88">
        <v>107</v>
      </c>
      <c r="K554" s="88">
        <v>110</v>
      </c>
      <c r="L554" s="88">
        <v>94</v>
      </c>
      <c r="M554" s="88">
        <v>90</v>
      </c>
      <c r="N554" s="88">
        <v>115</v>
      </c>
      <c r="O554" s="88">
        <v>42</v>
      </c>
      <c r="P554" s="88">
        <v>106</v>
      </c>
      <c r="Q554" s="146"/>
    </row>
    <row r="555" spans="1:17" x14ac:dyDescent="0.35">
      <c r="A555" s="43" t="s">
        <v>155</v>
      </c>
      <c r="B555" s="169">
        <f>B554/B552</f>
        <v>0.97087378640776689</v>
      </c>
      <c r="C555" s="169">
        <f>C554/C552</f>
        <v>1.1184490839369408</v>
      </c>
      <c r="D555" s="169">
        <f>D554/D552</f>
        <v>1.0715914272685818</v>
      </c>
      <c r="E555" s="169">
        <v>40</v>
      </c>
      <c r="F555" s="169">
        <f>F554/F552</f>
        <v>1.254509675303378</v>
      </c>
      <c r="G555" s="169">
        <f>G554/G552</f>
        <v>1.0856306416199075</v>
      </c>
      <c r="H555" s="169">
        <f>H554/H552</f>
        <v>1.1575843616905102</v>
      </c>
      <c r="I555" s="35"/>
      <c r="J555" s="169">
        <f t="shared" ref="J555:P555" si="449">J554/J552</f>
        <v>1.1440179621511815</v>
      </c>
      <c r="K555" s="169">
        <f t="shared" si="449"/>
        <v>1.2335987439721878</v>
      </c>
      <c r="L555" s="169">
        <f t="shared" si="449"/>
        <v>1.0708589655958076</v>
      </c>
      <c r="M555" s="169">
        <f t="shared" si="449"/>
        <v>0.48056386159760794</v>
      </c>
      <c r="N555" s="169">
        <f t="shared" si="449"/>
        <v>1.1505752876438218</v>
      </c>
      <c r="O555" s="169">
        <f t="shared" si="449"/>
        <v>0.79711520212564058</v>
      </c>
      <c r="P555" s="169">
        <f t="shared" si="449"/>
        <v>1.1663732394366197</v>
      </c>
      <c r="Q555" s="146"/>
    </row>
    <row r="556" spans="1:17" x14ac:dyDescent="0.35">
      <c r="A556" s="19" t="s">
        <v>170</v>
      </c>
      <c r="B556" s="61">
        <v>189.2</v>
      </c>
      <c r="C556" s="61">
        <v>239.9</v>
      </c>
      <c r="D556" s="61">
        <v>190.8</v>
      </c>
      <c r="E556" s="61">
        <v>191</v>
      </c>
      <c r="F556" s="61">
        <v>246</v>
      </c>
      <c r="G556" s="88">
        <v>203.2</v>
      </c>
      <c r="H556" s="88">
        <v>144.4</v>
      </c>
      <c r="I556" s="35"/>
      <c r="J556" s="88">
        <v>57.5</v>
      </c>
      <c r="K556" s="88">
        <v>28.8</v>
      </c>
      <c r="L556" s="88">
        <v>182.6</v>
      </c>
      <c r="M556" s="88">
        <v>511.3</v>
      </c>
      <c r="N556" s="19">
        <v>160.19999999999999</v>
      </c>
      <c r="O556" s="88">
        <v>187.8</v>
      </c>
      <c r="P556" s="88">
        <v>15.2</v>
      </c>
      <c r="Q556" s="146">
        <f>SUM(J556:P556)</f>
        <v>1143.4000000000001</v>
      </c>
    </row>
    <row r="557" spans="1:17" x14ac:dyDescent="0.35">
      <c r="A557" s="19" t="s">
        <v>171</v>
      </c>
      <c r="B557" s="61">
        <v>250.52</v>
      </c>
      <c r="C557" s="166">
        <v>176.59</v>
      </c>
      <c r="D557" s="166">
        <v>244.26</v>
      </c>
      <c r="E557" s="166">
        <v>221.56</v>
      </c>
      <c r="F557" s="166">
        <v>185.21</v>
      </c>
      <c r="G557" s="88">
        <v>239.86</v>
      </c>
      <c r="H557" s="88">
        <v>47.78</v>
      </c>
      <c r="I557" s="35">
        <f>SUM(B557:H557)</f>
        <v>1365.78</v>
      </c>
      <c r="J557" s="88">
        <v>78.260000000000005</v>
      </c>
      <c r="K557" s="88">
        <v>76.28</v>
      </c>
      <c r="L557" s="88">
        <v>123.52</v>
      </c>
      <c r="M557" s="88">
        <v>178.68</v>
      </c>
      <c r="N557" s="19">
        <v>261.56</v>
      </c>
      <c r="O557" s="88">
        <v>223.7</v>
      </c>
      <c r="P557" s="88">
        <v>221.78</v>
      </c>
      <c r="Q557" s="146">
        <f>SUM(J557:P557)</f>
        <v>1163.78</v>
      </c>
    </row>
    <row r="558" spans="1:17" x14ac:dyDescent="0.35">
      <c r="A558" s="19" t="s">
        <v>152</v>
      </c>
      <c r="B558" s="19">
        <f t="shared" ref="B558:H558" si="450">SUM(B556:B557)</f>
        <v>439.72</v>
      </c>
      <c r="C558" s="19">
        <f t="shared" si="450"/>
        <v>416.49</v>
      </c>
      <c r="D558" s="19">
        <f t="shared" si="450"/>
        <v>435.06</v>
      </c>
      <c r="E558" s="19">
        <f t="shared" si="450"/>
        <v>412.56</v>
      </c>
      <c r="F558" s="19">
        <f t="shared" si="450"/>
        <v>431.21000000000004</v>
      </c>
      <c r="G558" s="19">
        <f t="shared" si="450"/>
        <v>443.06</v>
      </c>
      <c r="H558" s="19">
        <f t="shared" si="450"/>
        <v>192.18</v>
      </c>
      <c r="I558" s="35">
        <f>SUM(B558:H558)</f>
        <v>2770.2799999999997</v>
      </c>
      <c r="J558" s="19">
        <f>J557+J556</f>
        <v>135.76</v>
      </c>
      <c r="K558" s="19">
        <f t="shared" ref="K558:P558" si="451">K557+K556</f>
        <v>105.08</v>
      </c>
      <c r="L558" s="19">
        <f t="shared" si="451"/>
        <v>306.12</v>
      </c>
      <c r="M558" s="19">
        <f t="shared" si="451"/>
        <v>689.98</v>
      </c>
      <c r="N558" s="19">
        <f t="shared" si="451"/>
        <v>421.76</v>
      </c>
      <c r="O558" s="19">
        <f t="shared" si="451"/>
        <v>411.5</v>
      </c>
      <c r="P558" s="19">
        <f t="shared" si="451"/>
        <v>236.98</v>
      </c>
      <c r="Q558" s="146">
        <f>SUM(J558:P558)</f>
        <v>2307.1799999999998</v>
      </c>
    </row>
    <row r="559" spans="1:17" x14ac:dyDescent="0.35">
      <c r="A559" s="19" t="s">
        <v>154</v>
      </c>
      <c r="B559" s="152">
        <f t="shared" ref="B559:H559" si="452">B557/B558</f>
        <v>0.56972618939325026</v>
      </c>
      <c r="C559" s="152">
        <f t="shared" si="452"/>
        <v>0.42399577420826429</v>
      </c>
      <c r="D559" s="152">
        <f t="shared" si="452"/>
        <v>0.56143980140670247</v>
      </c>
      <c r="E559" s="152">
        <f t="shared" si="452"/>
        <v>0.53703703703703709</v>
      </c>
      <c r="F559" s="152">
        <f t="shared" si="452"/>
        <v>0.4295123025903852</v>
      </c>
      <c r="G559" s="152">
        <f t="shared" si="452"/>
        <v>0.54137137182322936</v>
      </c>
      <c r="H559" s="152">
        <f t="shared" si="452"/>
        <v>0.24862108440004163</v>
      </c>
      <c r="I559" s="152">
        <f>I557/I558</f>
        <v>0.49301153673996856</v>
      </c>
      <c r="J559" s="169">
        <f t="shared" ref="J559:P559" si="453">J558/J556</f>
        <v>2.3610434782608696</v>
      </c>
      <c r="K559" s="169">
        <f t="shared" si="453"/>
        <v>3.6486111111111108</v>
      </c>
      <c r="L559" s="169">
        <f t="shared" si="453"/>
        <v>1.6764512595837897</v>
      </c>
      <c r="M559" s="169">
        <f t="shared" si="453"/>
        <v>1.3494621552904362</v>
      </c>
      <c r="N559" s="169">
        <f t="shared" si="453"/>
        <v>2.6327091136079903</v>
      </c>
      <c r="O559" s="169">
        <f t="shared" si="453"/>
        <v>2.1911608093716719</v>
      </c>
      <c r="P559" s="169">
        <f t="shared" si="453"/>
        <v>15.590789473684211</v>
      </c>
      <c r="Q559" s="153">
        <f>Q557/Q558*100</f>
        <v>50.441664716233667</v>
      </c>
    </row>
    <row r="560" spans="1:17" x14ac:dyDescent="0.35">
      <c r="A560" s="19" t="s">
        <v>153</v>
      </c>
      <c r="B560" s="61">
        <v>671</v>
      </c>
      <c r="C560" s="61">
        <v>662</v>
      </c>
      <c r="D560" s="61">
        <v>682</v>
      </c>
      <c r="E560" s="61">
        <v>648</v>
      </c>
      <c r="F560" s="61">
        <v>711</v>
      </c>
      <c r="G560" s="88">
        <v>704</v>
      </c>
      <c r="H560" s="88">
        <v>324</v>
      </c>
      <c r="I560" s="35"/>
      <c r="J560" s="88">
        <v>214</v>
      </c>
      <c r="K560" s="88">
        <v>98</v>
      </c>
      <c r="L560" s="88">
        <v>489</v>
      </c>
      <c r="M560" s="88">
        <v>163</v>
      </c>
      <c r="N560" s="88">
        <v>671</v>
      </c>
      <c r="O560" s="88">
        <v>46</v>
      </c>
      <c r="P560" s="88">
        <v>350</v>
      </c>
      <c r="Q560" s="146"/>
    </row>
    <row r="561" spans="1:17" x14ac:dyDescent="0.35">
      <c r="A561" s="43" t="s">
        <v>155</v>
      </c>
      <c r="B561" s="169">
        <f t="shared" ref="B561:H561" si="454">B560/B558</f>
        <v>1.5259710725006821</v>
      </c>
      <c r="C561" s="169">
        <f t="shared" si="454"/>
        <v>1.5894739369492665</v>
      </c>
      <c r="D561" s="169">
        <f t="shared" si="454"/>
        <v>1.567599871282122</v>
      </c>
      <c r="E561" s="169">
        <f t="shared" si="454"/>
        <v>1.5706806282722514</v>
      </c>
      <c r="F561" s="169">
        <f t="shared" si="454"/>
        <v>1.6488485888546183</v>
      </c>
      <c r="G561" s="169">
        <f t="shared" si="454"/>
        <v>1.5889495779352683</v>
      </c>
      <c r="H561" s="169">
        <f t="shared" si="454"/>
        <v>1.685919450515142</v>
      </c>
      <c r="I561" s="35"/>
      <c r="J561" s="169">
        <f t="shared" ref="J561:P561" si="455">J560/J558</f>
        <v>1.5763111373011198</v>
      </c>
      <c r="K561" s="169">
        <f t="shared" si="455"/>
        <v>0.93262276360867913</v>
      </c>
      <c r="L561" s="169">
        <f t="shared" si="455"/>
        <v>1.5974127793022344</v>
      </c>
      <c r="M561" s="169">
        <f t="shared" si="455"/>
        <v>0.23623873155743644</v>
      </c>
      <c r="N561" s="169">
        <f t="shared" si="455"/>
        <v>1.5909522003034902</v>
      </c>
      <c r="O561" s="169">
        <f t="shared" si="455"/>
        <v>0.1117861482381531</v>
      </c>
      <c r="P561" s="169">
        <f t="shared" si="455"/>
        <v>1.4769178833656849</v>
      </c>
      <c r="Q561" s="146"/>
    </row>
    <row r="562" spans="1:17" x14ac:dyDescent="0.35">
      <c r="A562" s="19" t="s">
        <v>173</v>
      </c>
      <c r="B562" s="171"/>
      <c r="C562" s="171"/>
      <c r="D562" s="171">
        <v>0.96</v>
      </c>
      <c r="E562" s="171">
        <v>2.41</v>
      </c>
      <c r="F562" s="171">
        <v>3.55</v>
      </c>
      <c r="G562" s="19">
        <v>2.14</v>
      </c>
      <c r="H562" s="36">
        <v>6.72</v>
      </c>
      <c r="I562" s="35">
        <f>SUM(B562:H562)</f>
        <v>15.780000000000001</v>
      </c>
      <c r="J562" s="36">
        <v>0.9</v>
      </c>
      <c r="K562" s="36">
        <v>6.76</v>
      </c>
      <c r="L562" s="36">
        <v>8.59</v>
      </c>
      <c r="M562" s="103">
        <v>16.89</v>
      </c>
      <c r="N562" s="19">
        <v>11.02</v>
      </c>
      <c r="O562" s="19">
        <v>18.64</v>
      </c>
      <c r="P562" s="36">
        <v>10.77</v>
      </c>
      <c r="Q562" s="146">
        <f>SUM(J562:P562)</f>
        <v>73.569999999999993</v>
      </c>
    </row>
    <row r="563" spans="1:17" x14ac:dyDescent="0.35">
      <c r="A563" s="19" t="s">
        <v>172</v>
      </c>
      <c r="B563" s="61"/>
      <c r="C563" s="61"/>
      <c r="D563" s="61">
        <v>0.24</v>
      </c>
      <c r="E563" s="61">
        <v>2.15</v>
      </c>
      <c r="F563" s="61">
        <v>2.39</v>
      </c>
      <c r="G563" s="19">
        <v>0.54</v>
      </c>
      <c r="H563" s="36">
        <v>6.94</v>
      </c>
      <c r="I563" s="35">
        <f>SUM(B563:H563)</f>
        <v>12.26</v>
      </c>
      <c r="J563" s="36">
        <v>0.26</v>
      </c>
      <c r="K563" s="21">
        <v>8.76</v>
      </c>
      <c r="L563" s="21">
        <v>7.13</v>
      </c>
      <c r="M563" s="19">
        <v>16.41</v>
      </c>
      <c r="N563" s="19">
        <v>15.42</v>
      </c>
      <c r="O563" s="36">
        <v>24.9</v>
      </c>
      <c r="P563" s="33">
        <v>12.45</v>
      </c>
      <c r="Q563" s="146">
        <f>SUM(J563:P563)</f>
        <v>85.33</v>
      </c>
    </row>
    <row r="564" spans="1:17" x14ac:dyDescent="0.35">
      <c r="A564" s="19" t="s">
        <v>152</v>
      </c>
      <c r="B564" s="19">
        <f>B563+B562</f>
        <v>0</v>
      </c>
      <c r="C564" s="19">
        <f t="shared" ref="C564:H564" si="456">C563+C562</f>
        <v>0</v>
      </c>
      <c r="D564" s="19">
        <f t="shared" si="456"/>
        <v>1.2</v>
      </c>
      <c r="E564" s="19">
        <f t="shared" si="456"/>
        <v>4.5600000000000005</v>
      </c>
      <c r="F564" s="19">
        <f t="shared" si="456"/>
        <v>5.9399999999999995</v>
      </c>
      <c r="G564" s="19">
        <f t="shared" si="456"/>
        <v>2.68</v>
      </c>
      <c r="H564" s="19">
        <f t="shared" si="456"/>
        <v>13.66</v>
      </c>
      <c r="I564" s="35">
        <f>SUM(B564:H564)</f>
        <v>28.04</v>
      </c>
      <c r="J564" s="19">
        <f>J563+J562</f>
        <v>1.1600000000000001</v>
      </c>
      <c r="K564" s="19">
        <f t="shared" ref="K564:P564" si="457">K563+K562</f>
        <v>15.52</v>
      </c>
      <c r="L564" s="19">
        <f t="shared" si="457"/>
        <v>15.719999999999999</v>
      </c>
      <c r="M564" s="19">
        <f t="shared" si="457"/>
        <v>33.299999999999997</v>
      </c>
      <c r="N564" s="19">
        <f t="shared" si="457"/>
        <v>26.439999999999998</v>
      </c>
      <c r="O564" s="19">
        <f t="shared" si="457"/>
        <v>43.54</v>
      </c>
      <c r="P564" s="19">
        <f t="shared" si="457"/>
        <v>23.22</v>
      </c>
      <c r="Q564" s="146">
        <f>SUM(J564:P564)</f>
        <v>158.89999999999998</v>
      </c>
    </row>
    <row r="565" spans="1:17" x14ac:dyDescent="0.35">
      <c r="A565" s="19" t="s">
        <v>154</v>
      </c>
      <c r="B565" s="106" t="e">
        <f t="shared" ref="B565:H565" si="458">B563/B564*100</f>
        <v>#DIV/0!</v>
      </c>
      <c r="C565" s="106" t="e">
        <f t="shared" si="458"/>
        <v>#DIV/0!</v>
      </c>
      <c r="D565" s="106">
        <f t="shared" si="458"/>
        <v>20</v>
      </c>
      <c r="E565" s="106">
        <f t="shared" si="458"/>
        <v>47.149122807017534</v>
      </c>
      <c r="F565" s="106">
        <f t="shared" si="458"/>
        <v>40.235690235690242</v>
      </c>
      <c r="G565" s="106">
        <f t="shared" si="458"/>
        <v>20.149253731343283</v>
      </c>
      <c r="H565" s="106">
        <f t="shared" si="458"/>
        <v>50.805270863836014</v>
      </c>
      <c r="I565" s="106">
        <f>I563/I564</f>
        <v>0.43723252496433668</v>
      </c>
      <c r="J565" s="106">
        <f>J564/K564*100</f>
        <v>7.4742268041237123</v>
      </c>
      <c r="K565" s="106">
        <f>K564/L564*100</f>
        <v>98.727735368956743</v>
      </c>
      <c r="L565" s="106">
        <f>L564/M564*100</f>
        <v>47.207207207207205</v>
      </c>
      <c r="M565" s="106">
        <f>M563/N564*100</f>
        <v>62.065052950075653</v>
      </c>
      <c r="N565" s="106">
        <f>N563/O564*100</f>
        <v>35.415709692237023</v>
      </c>
      <c r="O565" s="106">
        <f>O563/P564*100</f>
        <v>107.23514211886305</v>
      </c>
      <c r="P565" s="106">
        <f>P563/Q564*100</f>
        <v>7.835116425424796</v>
      </c>
      <c r="Q565" s="153">
        <f>Q563/Q564*100</f>
        <v>53.70044052863436</v>
      </c>
    </row>
    <row r="566" spans="1:17" x14ac:dyDescent="0.35">
      <c r="A566" s="19" t="s">
        <v>153</v>
      </c>
      <c r="B566" s="61"/>
      <c r="C566" s="61"/>
      <c r="D566" s="61">
        <v>8</v>
      </c>
      <c r="E566" s="61">
        <v>29</v>
      </c>
      <c r="F566" s="61">
        <v>39</v>
      </c>
      <c r="G566" s="88">
        <v>24</v>
      </c>
      <c r="H566" s="88">
        <v>78</v>
      </c>
      <c r="I566" s="35"/>
      <c r="J566" s="88">
        <v>2</v>
      </c>
      <c r="K566" s="88">
        <v>85</v>
      </c>
      <c r="L566" s="88">
        <v>96</v>
      </c>
      <c r="M566" s="88">
        <v>194</v>
      </c>
      <c r="N566" s="88">
        <v>132</v>
      </c>
      <c r="O566" s="88">
        <v>224</v>
      </c>
      <c r="P566" s="88">
        <v>148</v>
      </c>
      <c r="Q566" s="146"/>
    </row>
    <row r="567" spans="1:17" x14ac:dyDescent="0.35">
      <c r="A567" s="43" t="s">
        <v>155</v>
      </c>
      <c r="B567" s="169" t="e">
        <f t="shared" ref="B567:H567" si="459">B566/B564</f>
        <v>#DIV/0!</v>
      </c>
      <c r="C567" s="169" t="e">
        <f t="shared" si="459"/>
        <v>#DIV/0!</v>
      </c>
      <c r="D567" s="169">
        <f t="shared" si="459"/>
        <v>6.666666666666667</v>
      </c>
      <c r="E567" s="169">
        <f t="shared" si="459"/>
        <v>6.3596491228070171</v>
      </c>
      <c r="F567" s="169">
        <f t="shared" si="459"/>
        <v>6.5656565656565666</v>
      </c>
      <c r="G567" s="169">
        <f t="shared" si="459"/>
        <v>8.9552238805970141</v>
      </c>
      <c r="H567" s="169">
        <f t="shared" si="459"/>
        <v>5.7101024890190333</v>
      </c>
      <c r="I567" s="35"/>
      <c r="J567" s="169">
        <f>J566/J564</f>
        <v>1.7241379310344827</v>
      </c>
      <c r="K567" s="169">
        <f>K566/K564</f>
        <v>5.4768041237113403</v>
      </c>
      <c r="L567" s="169">
        <f>L566/L564</f>
        <v>6.106870229007634</v>
      </c>
      <c r="M567" s="169">
        <v>0</v>
      </c>
      <c r="N567" s="169">
        <f>N566/N564</f>
        <v>4.9924357034795772</v>
      </c>
      <c r="O567" s="169">
        <f>O566/O564</f>
        <v>5.144694533762058</v>
      </c>
      <c r="P567" s="169">
        <f>P566/P564</f>
        <v>6.3738156761412581</v>
      </c>
      <c r="Q567" s="146"/>
    </row>
    <row r="568" spans="1:17" x14ac:dyDescent="0.35">
      <c r="A568" s="19" t="s">
        <v>176</v>
      </c>
      <c r="B568" s="19">
        <v>0</v>
      </c>
      <c r="C568" s="19">
        <v>0</v>
      </c>
      <c r="D568" s="19">
        <v>0</v>
      </c>
      <c r="E568" s="19">
        <v>0</v>
      </c>
      <c r="F568" s="19">
        <v>0</v>
      </c>
      <c r="G568" s="19">
        <v>0</v>
      </c>
      <c r="H568" s="19">
        <v>0</v>
      </c>
      <c r="I568" s="150">
        <f>SUM(B568:H568)</f>
        <v>0</v>
      </c>
      <c r="J568" s="19">
        <v>0</v>
      </c>
      <c r="K568" s="19">
        <v>0</v>
      </c>
      <c r="L568" s="19">
        <v>0</v>
      </c>
      <c r="M568" s="19">
        <v>0</v>
      </c>
      <c r="N568" s="19">
        <v>0</v>
      </c>
      <c r="O568" s="19">
        <v>0</v>
      </c>
      <c r="P568" s="19">
        <v>0</v>
      </c>
      <c r="Q568" s="151">
        <f>SUM(J568:P568)</f>
        <v>0</v>
      </c>
    </row>
    <row r="569" spans="1:17" x14ac:dyDescent="0.35">
      <c r="A569" s="19" t="s">
        <v>177</v>
      </c>
      <c r="B569" s="19">
        <v>0</v>
      </c>
      <c r="C569" s="19">
        <v>0</v>
      </c>
      <c r="D569" s="19">
        <v>0</v>
      </c>
      <c r="E569" s="19">
        <v>0</v>
      </c>
      <c r="F569" s="19">
        <v>0</v>
      </c>
      <c r="G569" s="19">
        <v>0</v>
      </c>
      <c r="H569" s="19">
        <v>0</v>
      </c>
      <c r="I569" s="150">
        <f>SUM(B569:H569)</f>
        <v>0</v>
      </c>
      <c r="J569" s="19">
        <v>0</v>
      </c>
      <c r="K569" s="19">
        <v>0</v>
      </c>
      <c r="L569" s="19">
        <v>0</v>
      </c>
      <c r="M569" s="19">
        <v>0</v>
      </c>
      <c r="N569" s="19">
        <v>0</v>
      </c>
      <c r="O569" s="19">
        <v>0</v>
      </c>
      <c r="P569" s="19">
        <v>0</v>
      </c>
      <c r="Q569" s="151">
        <f>SUM(J569:P569)</f>
        <v>0</v>
      </c>
    </row>
    <row r="570" spans="1:17" x14ac:dyDescent="0.35">
      <c r="A570" s="19" t="s">
        <v>152</v>
      </c>
      <c r="B570" s="19">
        <f>B569+B568</f>
        <v>0</v>
      </c>
      <c r="C570" s="19">
        <f t="shared" ref="C570:H570" si="460">C569+C568</f>
        <v>0</v>
      </c>
      <c r="D570" s="19">
        <f t="shared" si="460"/>
        <v>0</v>
      </c>
      <c r="E570" s="19">
        <f t="shared" si="460"/>
        <v>0</v>
      </c>
      <c r="F570" s="19">
        <f t="shared" si="460"/>
        <v>0</v>
      </c>
      <c r="G570" s="19">
        <f t="shared" si="460"/>
        <v>0</v>
      </c>
      <c r="H570" s="19">
        <f t="shared" si="460"/>
        <v>0</v>
      </c>
      <c r="I570" s="150">
        <f>SUM(B570:H570)</f>
        <v>0</v>
      </c>
      <c r="J570" s="19">
        <f>J569+J568</f>
        <v>0</v>
      </c>
      <c r="K570" s="19">
        <f t="shared" ref="K570:P570" si="461">K569+K568</f>
        <v>0</v>
      </c>
      <c r="L570" s="19">
        <f t="shared" si="461"/>
        <v>0</v>
      </c>
      <c r="M570" s="19">
        <f t="shared" si="461"/>
        <v>0</v>
      </c>
      <c r="N570" s="19">
        <f t="shared" si="461"/>
        <v>0</v>
      </c>
      <c r="O570" s="19">
        <f t="shared" si="461"/>
        <v>0</v>
      </c>
      <c r="P570" s="19">
        <f t="shared" si="461"/>
        <v>0</v>
      </c>
      <c r="Q570" s="151">
        <f>SUM(J570:P570)</f>
        <v>0</v>
      </c>
    </row>
    <row r="571" spans="1:17" x14ac:dyDescent="0.35">
      <c r="A571" s="19" t="s">
        <v>154</v>
      </c>
      <c r="B571" s="106" t="e">
        <f t="shared" ref="B571:H571" si="462">B569/B570*100</f>
        <v>#DIV/0!</v>
      </c>
      <c r="C571" s="106" t="e">
        <f t="shared" si="462"/>
        <v>#DIV/0!</v>
      </c>
      <c r="D571" s="106" t="e">
        <f t="shared" si="462"/>
        <v>#DIV/0!</v>
      </c>
      <c r="E571" s="106" t="e">
        <f t="shared" si="462"/>
        <v>#DIV/0!</v>
      </c>
      <c r="F571" s="106" t="e">
        <f t="shared" si="462"/>
        <v>#DIV/0!</v>
      </c>
      <c r="G571" s="106" t="e">
        <f t="shared" si="462"/>
        <v>#DIV/0!</v>
      </c>
      <c r="H571" s="106" t="e">
        <f t="shared" si="462"/>
        <v>#DIV/0!</v>
      </c>
      <c r="I571" s="106" t="e">
        <f>I569/I570</f>
        <v>#DIV/0!</v>
      </c>
      <c r="J571" s="106" t="e">
        <f>J569/J570*100</f>
        <v>#DIV/0!</v>
      </c>
      <c r="K571" s="106" t="e">
        <f t="shared" ref="K571:Q571" si="463">K569/K570*100</f>
        <v>#DIV/0!</v>
      </c>
      <c r="L571" s="106" t="e">
        <f t="shared" si="463"/>
        <v>#DIV/0!</v>
      </c>
      <c r="M571" s="106" t="e">
        <f t="shared" si="463"/>
        <v>#DIV/0!</v>
      </c>
      <c r="N571" s="106" t="e">
        <f t="shared" si="463"/>
        <v>#DIV/0!</v>
      </c>
      <c r="O571" s="106" t="e">
        <f t="shared" si="463"/>
        <v>#DIV/0!</v>
      </c>
      <c r="P571" s="106" t="e">
        <f t="shared" si="463"/>
        <v>#DIV/0!</v>
      </c>
      <c r="Q571" s="153" t="e">
        <f t="shared" si="463"/>
        <v>#DIV/0!</v>
      </c>
    </row>
    <row r="572" spans="1:17" x14ac:dyDescent="0.35">
      <c r="A572" s="19" t="s">
        <v>153</v>
      </c>
      <c r="B572" s="88">
        <v>0</v>
      </c>
      <c r="C572" s="88">
        <v>0</v>
      </c>
      <c r="D572" s="88">
        <v>0</v>
      </c>
      <c r="E572" s="88">
        <v>0</v>
      </c>
      <c r="F572" s="88">
        <v>0</v>
      </c>
      <c r="G572" s="88">
        <v>0</v>
      </c>
      <c r="H572" s="88">
        <v>0</v>
      </c>
      <c r="I572" s="35"/>
      <c r="J572" s="88"/>
      <c r="K572" s="88"/>
      <c r="L572" s="88">
        <v>0</v>
      </c>
      <c r="M572" s="88">
        <v>0</v>
      </c>
      <c r="N572" s="88">
        <v>0</v>
      </c>
      <c r="O572" s="88">
        <v>0</v>
      </c>
      <c r="P572" s="88">
        <v>0</v>
      </c>
      <c r="Q572" s="146"/>
    </row>
    <row r="573" spans="1:17" x14ac:dyDescent="0.35">
      <c r="A573" s="43" t="s">
        <v>155</v>
      </c>
      <c r="B573" s="169" t="e">
        <f>B572/B570</f>
        <v>#DIV/0!</v>
      </c>
      <c r="C573" s="169" t="e">
        <f>C572/C570</f>
        <v>#DIV/0!</v>
      </c>
      <c r="D573" s="169">
        <v>29.21</v>
      </c>
      <c r="E573" s="169" t="e">
        <f>E572/E570</f>
        <v>#DIV/0!</v>
      </c>
      <c r="F573" s="169">
        <v>238.82</v>
      </c>
      <c r="G573" s="169" t="e">
        <f>G572/G570</f>
        <v>#DIV/0!</v>
      </c>
      <c r="H573" s="169" t="e">
        <f>H572/H570</f>
        <v>#DIV/0!</v>
      </c>
      <c r="I573" s="35"/>
      <c r="J573" s="169" t="e">
        <f t="shared" ref="J573:P573" si="464">J572/J570</f>
        <v>#DIV/0!</v>
      </c>
      <c r="K573" s="169" t="e">
        <f t="shared" si="464"/>
        <v>#DIV/0!</v>
      </c>
      <c r="L573" s="169" t="e">
        <f t="shared" si="464"/>
        <v>#DIV/0!</v>
      </c>
      <c r="M573" s="169" t="e">
        <f t="shared" si="464"/>
        <v>#DIV/0!</v>
      </c>
      <c r="N573" s="169" t="e">
        <f t="shared" si="464"/>
        <v>#DIV/0!</v>
      </c>
      <c r="O573" s="169" t="e">
        <f t="shared" si="464"/>
        <v>#DIV/0!</v>
      </c>
      <c r="P573" s="169" t="e">
        <f t="shared" si="464"/>
        <v>#DIV/0!</v>
      </c>
      <c r="Q573" s="146"/>
    </row>
    <row r="574" spans="1:17" x14ac:dyDescent="0.35">
      <c r="A574" s="19" t="s">
        <v>174</v>
      </c>
      <c r="B574" s="19"/>
      <c r="C574" s="19"/>
      <c r="D574" s="19">
        <v>1.84</v>
      </c>
      <c r="E574" s="19">
        <v>2.1800000000000002</v>
      </c>
      <c r="F574" s="19">
        <v>3.65</v>
      </c>
      <c r="G574" s="79">
        <v>3.37</v>
      </c>
      <c r="H574" s="79">
        <v>5.37</v>
      </c>
      <c r="I574" s="35"/>
      <c r="J574" s="88">
        <v>0.02</v>
      </c>
      <c r="K574" s="88">
        <v>4.21</v>
      </c>
      <c r="L574" s="88">
        <v>9.0500000000000007</v>
      </c>
      <c r="M574" s="88">
        <v>8.0500000000000007</v>
      </c>
      <c r="N574" s="88">
        <v>5.4</v>
      </c>
      <c r="O574" s="88">
        <v>10.31</v>
      </c>
      <c r="P574" s="88">
        <v>7.71</v>
      </c>
      <c r="Q574" s="146">
        <f>SUM(J574:P574)</f>
        <v>44.750000000000007</v>
      </c>
    </row>
    <row r="575" spans="1:17" x14ac:dyDescent="0.35">
      <c r="A575" s="19" t="s">
        <v>175</v>
      </c>
      <c r="B575" s="19"/>
      <c r="C575" s="19"/>
      <c r="D575" s="19">
        <v>452.11</v>
      </c>
      <c r="E575" s="19">
        <v>374.14</v>
      </c>
      <c r="F575" s="19">
        <v>367.17</v>
      </c>
      <c r="G575" s="88">
        <v>387.21</v>
      </c>
      <c r="H575" s="88">
        <v>70.489999999999995</v>
      </c>
      <c r="I575" s="35">
        <f>SUM(B575:H575)</f>
        <v>1651.1200000000001</v>
      </c>
      <c r="J575" s="88">
        <v>0.43</v>
      </c>
      <c r="K575" s="88">
        <v>0.35</v>
      </c>
      <c r="L575" s="88">
        <v>0.44</v>
      </c>
      <c r="M575" s="88">
        <v>0.43</v>
      </c>
      <c r="N575" s="88">
        <v>0.44</v>
      </c>
      <c r="O575" s="88">
        <v>0.42</v>
      </c>
      <c r="P575" s="88">
        <v>27.83</v>
      </c>
      <c r="Q575" s="146">
        <f>SUM(J575:P575)</f>
        <v>30.339999999999996</v>
      </c>
    </row>
    <row r="576" spans="1:17" x14ac:dyDescent="0.35">
      <c r="A576" s="19" t="s">
        <v>152</v>
      </c>
      <c r="B576" s="19">
        <f>-B575+B574</f>
        <v>0</v>
      </c>
      <c r="C576" s="19">
        <f>-C575+C574</f>
        <v>0</v>
      </c>
      <c r="D576" s="19">
        <f>D575+D574</f>
        <v>453.95</v>
      </c>
      <c r="E576" s="19">
        <f>E575+E574</f>
        <v>376.32</v>
      </c>
      <c r="F576" s="19">
        <f>F575+F574</f>
        <v>370.82</v>
      </c>
      <c r="G576" s="19">
        <f>G575+G574</f>
        <v>390.58</v>
      </c>
      <c r="H576" s="19">
        <f>H575+H574</f>
        <v>75.86</v>
      </c>
      <c r="I576" s="35">
        <f>SUM(B576:H576)</f>
        <v>1667.5299999999997</v>
      </c>
      <c r="J576" s="19">
        <f t="shared" ref="J576:P576" si="465">J575+J574</f>
        <v>0.45</v>
      </c>
      <c r="K576" s="19">
        <f t="shared" si="465"/>
        <v>4.5599999999999996</v>
      </c>
      <c r="L576" s="19">
        <f t="shared" si="465"/>
        <v>9.49</v>
      </c>
      <c r="M576" s="19">
        <f t="shared" si="465"/>
        <v>8.48</v>
      </c>
      <c r="N576" s="19">
        <f t="shared" si="465"/>
        <v>5.8400000000000007</v>
      </c>
      <c r="O576" s="19">
        <f t="shared" si="465"/>
        <v>10.73</v>
      </c>
      <c r="P576" s="19">
        <f t="shared" si="465"/>
        <v>35.54</v>
      </c>
      <c r="Q576" s="146">
        <f>SUM(J576:P576)</f>
        <v>75.09</v>
      </c>
    </row>
    <row r="577" spans="1:17" x14ac:dyDescent="0.35">
      <c r="A577" s="19" t="s">
        <v>154</v>
      </c>
      <c r="B577" s="106" t="e">
        <f t="shared" ref="B577:H577" si="466">B575/B576*100</f>
        <v>#DIV/0!</v>
      </c>
      <c r="C577" s="106" t="e">
        <f t="shared" si="466"/>
        <v>#DIV/0!</v>
      </c>
      <c r="D577" s="106">
        <f t="shared" si="466"/>
        <v>99.594669016411501</v>
      </c>
      <c r="E577" s="106">
        <f t="shared" si="466"/>
        <v>99.420705782312922</v>
      </c>
      <c r="F577" s="106">
        <f t="shared" si="466"/>
        <v>99.015694946335159</v>
      </c>
      <c r="G577" s="106">
        <f t="shared" si="466"/>
        <v>99.137180603205493</v>
      </c>
      <c r="H577" s="106">
        <f t="shared" si="466"/>
        <v>92.921170577379371</v>
      </c>
      <c r="I577" s="106">
        <f>I575/I576*100</f>
        <v>99.015909758744996</v>
      </c>
      <c r="J577" s="106">
        <f>J575/K576*100</f>
        <v>9.4298245614035086</v>
      </c>
      <c r="K577" s="106">
        <f>K575/L576*100</f>
        <v>3.688092729188619</v>
      </c>
      <c r="L577" s="106">
        <f>L575/M576*100</f>
        <v>5.1886792452830184</v>
      </c>
      <c r="M577" s="106">
        <f>M575/N576*100</f>
        <v>7.3630136986301356</v>
      </c>
      <c r="N577" s="169">
        <f>N576/N574</f>
        <v>1.0814814814814815</v>
      </c>
      <c r="O577" s="169">
        <f>O576/O574</f>
        <v>1.040737148399612</v>
      </c>
      <c r="P577" s="169">
        <f>P576/P574</f>
        <v>4.6095979247730217</v>
      </c>
      <c r="Q577" s="153">
        <f>Q575/Q576*100</f>
        <v>40.404847516313751</v>
      </c>
    </row>
    <row r="578" spans="1:17" x14ac:dyDescent="0.35">
      <c r="A578" s="19" t="s">
        <v>153</v>
      </c>
      <c r="B578" s="61"/>
      <c r="C578" s="61"/>
      <c r="D578" s="61">
        <v>119</v>
      </c>
      <c r="E578" s="61">
        <v>112</v>
      </c>
      <c r="F578" s="61">
        <v>105</v>
      </c>
      <c r="G578" s="61">
        <v>115</v>
      </c>
      <c r="H578" s="88">
        <v>52</v>
      </c>
      <c r="I578" s="35"/>
      <c r="J578" s="88">
        <v>11</v>
      </c>
      <c r="K578" s="88">
        <v>27</v>
      </c>
      <c r="L578" s="88">
        <v>100</v>
      </c>
      <c r="M578" s="88">
        <v>122</v>
      </c>
      <c r="N578" s="88">
        <v>106</v>
      </c>
      <c r="O578" s="88">
        <v>124</v>
      </c>
      <c r="P578" s="88">
        <v>182</v>
      </c>
      <c r="Q578" s="146"/>
    </row>
    <row r="579" spans="1:17" x14ac:dyDescent="0.35">
      <c r="A579" s="43" t="s">
        <v>155</v>
      </c>
      <c r="B579" s="169" t="e">
        <f t="shared" ref="B579:H579" si="467">B578/B576</f>
        <v>#DIV/0!</v>
      </c>
      <c r="C579" s="169" t="e">
        <f t="shared" si="467"/>
        <v>#DIV/0!</v>
      </c>
      <c r="D579" s="169">
        <f t="shared" si="467"/>
        <v>0.26214340786430224</v>
      </c>
      <c r="E579" s="169">
        <f t="shared" si="467"/>
        <v>0.29761904761904762</v>
      </c>
      <c r="F579" s="169">
        <f t="shared" si="467"/>
        <v>0.28315624831454617</v>
      </c>
      <c r="G579" s="169">
        <f t="shared" si="467"/>
        <v>0.29443391878744435</v>
      </c>
      <c r="H579" s="169">
        <f t="shared" si="467"/>
        <v>0.68547324017927758</v>
      </c>
      <c r="I579" s="35"/>
      <c r="J579" s="169">
        <f t="shared" ref="J579:P579" si="468">J578/J576</f>
        <v>24.444444444444443</v>
      </c>
      <c r="K579" s="169">
        <f t="shared" si="468"/>
        <v>5.9210526315789478</v>
      </c>
      <c r="L579" s="169">
        <f t="shared" si="468"/>
        <v>10.537407797681769</v>
      </c>
      <c r="M579" s="169">
        <f t="shared" si="468"/>
        <v>14.386792452830187</v>
      </c>
      <c r="N579" s="169">
        <f t="shared" si="468"/>
        <v>18.150684931506849</v>
      </c>
      <c r="O579" s="169">
        <f t="shared" si="468"/>
        <v>11.556383970177073</v>
      </c>
      <c r="P579" s="169">
        <f t="shared" si="468"/>
        <v>5.1209904333145753</v>
      </c>
      <c r="Q579" s="146"/>
    </row>
    <row r="580" spans="1:17" x14ac:dyDescent="0.35">
      <c r="A580" s="21"/>
      <c r="B580" s="21"/>
      <c r="C580" s="21"/>
      <c r="D580" s="169">
        <f>D579/D577</f>
        <v>2.6321028068390434E-3</v>
      </c>
      <c r="E580" s="169">
        <f>E579/E577</f>
        <v>2.9935318330036884E-3</v>
      </c>
      <c r="F580" s="21">
        <v>21</v>
      </c>
      <c r="G580" s="21"/>
      <c r="H580" s="21"/>
      <c r="I580" s="21"/>
      <c r="J580" s="21"/>
      <c r="K580" s="21"/>
      <c r="L580" s="21"/>
      <c r="M580" s="21"/>
      <c r="N580" s="21"/>
      <c r="O580" s="21"/>
      <c r="P580" s="21"/>
    </row>
    <row r="581" spans="1:17" x14ac:dyDescent="0.35">
      <c r="A581" s="21"/>
      <c r="B581" s="21"/>
      <c r="C581" s="155"/>
      <c r="D581" s="156" t="s">
        <v>178</v>
      </c>
      <c r="E581" s="156" t="s">
        <v>179</v>
      </c>
      <c r="F581" s="156" t="s">
        <v>180</v>
      </c>
      <c r="G581" s="156" t="s">
        <v>181</v>
      </c>
      <c r="H581" s="156" t="s">
        <v>182</v>
      </c>
      <c r="I581" s="156" t="s">
        <v>183</v>
      </c>
      <c r="J581" s="156" t="s">
        <v>184</v>
      </c>
      <c r="K581" s="156" t="s">
        <v>185</v>
      </c>
      <c r="L581" s="156" t="s">
        <v>186</v>
      </c>
      <c r="M581" s="156" t="s">
        <v>187</v>
      </c>
      <c r="N581" s="156" t="s">
        <v>188</v>
      </c>
      <c r="O581" s="21"/>
      <c r="P581" s="21"/>
    </row>
    <row r="582" spans="1:17" x14ac:dyDescent="0.35">
      <c r="A582" s="21"/>
      <c r="B582" s="21"/>
      <c r="C582" s="157" t="s">
        <v>189</v>
      </c>
      <c r="D582" s="158">
        <f>Q515</f>
        <v>1306</v>
      </c>
      <c r="E582" s="158">
        <f>Q521</f>
        <v>1106.76</v>
      </c>
      <c r="F582" s="159">
        <v>0</v>
      </c>
      <c r="G582" s="159">
        <v>0</v>
      </c>
      <c r="H582" s="164">
        <f>Q539</f>
        <v>239.98</v>
      </c>
      <c r="I582" s="164">
        <f>Q545</f>
        <v>298.14</v>
      </c>
      <c r="J582" s="164">
        <f>Q551</f>
        <v>355.67999999999995</v>
      </c>
      <c r="K582" s="158">
        <f>Q557</f>
        <v>1163.78</v>
      </c>
      <c r="L582" s="164"/>
      <c r="M582" s="159">
        <f>I569</f>
        <v>0</v>
      </c>
      <c r="N582" s="164">
        <f>Q575</f>
        <v>30.339999999999996</v>
      </c>
      <c r="O582" s="21"/>
      <c r="P582" s="21"/>
    </row>
    <row r="583" spans="1:17" x14ac:dyDescent="0.35">
      <c r="A583" s="21"/>
      <c r="B583" s="21"/>
      <c r="C583" s="157" t="s">
        <v>190</v>
      </c>
      <c r="D583" s="163">
        <f>Q517</f>
        <v>32.961486043107371</v>
      </c>
      <c r="E583" s="160"/>
      <c r="F583" s="160" t="s">
        <v>299</v>
      </c>
      <c r="G583" s="159">
        <v>0</v>
      </c>
      <c r="H583" s="163">
        <f>Q541</f>
        <v>16.482369263314055</v>
      </c>
      <c r="I583" s="163">
        <f>Q547</f>
        <v>25.888298426591643</v>
      </c>
      <c r="J583" s="163">
        <f>Q553</f>
        <v>50.718685831622167</v>
      </c>
      <c r="K583" s="163">
        <f>Q559</f>
        <v>50.441664716233667</v>
      </c>
      <c r="L583" s="163"/>
      <c r="M583" s="165" t="e">
        <f>I571</f>
        <v>#DIV/0!</v>
      </c>
      <c r="N583" s="159">
        <v>0</v>
      </c>
      <c r="O583" s="21"/>
      <c r="P583" s="21"/>
    </row>
    <row r="585" spans="1:17" x14ac:dyDescent="0.35">
      <c r="A585" s="31" t="s">
        <v>0</v>
      </c>
      <c r="B585" s="83"/>
      <c r="C585" s="83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</row>
    <row r="586" spans="1:17" x14ac:dyDescent="0.35">
      <c r="A586" s="33" t="s">
        <v>1</v>
      </c>
      <c r="B586" s="62" t="s">
        <v>664</v>
      </c>
      <c r="C586" s="62" t="s">
        <v>665</v>
      </c>
      <c r="D586" s="62" t="s">
        <v>666</v>
      </c>
      <c r="E586" s="62" t="s">
        <v>667</v>
      </c>
      <c r="F586" s="62" t="s">
        <v>668</v>
      </c>
      <c r="G586" s="62" t="s">
        <v>669</v>
      </c>
      <c r="H586" s="62" t="s">
        <v>670</v>
      </c>
      <c r="I586" s="35" t="s">
        <v>679</v>
      </c>
      <c r="J586" s="62" t="s">
        <v>671</v>
      </c>
      <c r="K586" s="62" t="s">
        <v>672</v>
      </c>
      <c r="L586" s="62" t="s">
        <v>673</v>
      </c>
      <c r="M586" s="62" t="s">
        <v>674</v>
      </c>
      <c r="N586" s="62" t="s">
        <v>675</v>
      </c>
      <c r="O586" s="62" t="s">
        <v>676</v>
      </c>
      <c r="P586" s="62" t="s">
        <v>677</v>
      </c>
      <c r="Q586" s="146" t="s">
        <v>678</v>
      </c>
    </row>
    <row r="587" spans="1:17" x14ac:dyDescent="0.35">
      <c r="A587" s="19" t="s">
        <v>162</v>
      </c>
      <c r="B587" s="61">
        <v>387.2</v>
      </c>
      <c r="C587" s="61">
        <v>663.4</v>
      </c>
      <c r="D587" s="61">
        <v>395</v>
      </c>
      <c r="E587" s="61">
        <v>0</v>
      </c>
      <c r="F587" s="61">
        <v>0</v>
      </c>
      <c r="G587" s="61">
        <v>0</v>
      </c>
      <c r="H587" s="19">
        <v>0</v>
      </c>
      <c r="I587" s="35">
        <f>SUM(B587:H587)</f>
        <v>1445.6</v>
      </c>
      <c r="J587" s="19">
        <v>0</v>
      </c>
      <c r="K587" s="19">
        <v>0</v>
      </c>
      <c r="L587" s="19">
        <v>0</v>
      </c>
      <c r="M587" s="19">
        <v>0</v>
      </c>
      <c r="N587" s="19">
        <v>0</v>
      </c>
      <c r="O587" s="19">
        <v>0</v>
      </c>
      <c r="P587" s="19">
        <v>0</v>
      </c>
      <c r="Q587" s="146">
        <f>SUM(J587:P587)</f>
        <v>0</v>
      </c>
    </row>
    <row r="588" spans="1:17" x14ac:dyDescent="0.35">
      <c r="A588" s="19" t="s">
        <v>163</v>
      </c>
      <c r="B588" s="61">
        <v>204.62</v>
      </c>
      <c r="C588" s="61">
        <v>255.36</v>
      </c>
      <c r="D588" s="166">
        <v>194.74</v>
      </c>
      <c r="E588" s="166">
        <v>192.75</v>
      </c>
      <c r="F588" s="166">
        <v>54.05</v>
      </c>
      <c r="G588" s="166">
        <v>158.25</v>
      </c>
      <c r="H588" s="19">
        <v>158.25</v>
      </c>
      <c r="I588" s="35">
        <f>SUM(B588:H588)</f>
        <v>1218.02</v>
      </c>
      <c r="J588" s="19">
        <v>45.9</v>
      </c>
      <c r="K588" s="19"/>
      <c r="L588" s="19">
        <v>174.65</v>
      </c>
      <c r="M588" s="19">
        <v>254.42</v>
      </c>
      <c r="N588" s="19">
        <v>281.05</v>
      </c>
      <c r="O588" s="19">
        <v>216.7</v>
      </c>
      <c r="P588" s="19">
        <v>135.07</v>
      </c>
      <c r="Q588" s="146">
        <f>SUM(J588:P588)</f>
        <v>1107.79</v>
      </c>
    </row>
    <row r="589" spans="1:17" x14ac:dyDescent="0.35">
      <c r="A589" s="19" t="s">
        <v>152</v>
      </c>
      <c r="B589" s="19">
        <f>B588+B587</f>
        <v>591.81999999999994</v>
      </c>
      <c r="C589" s="19">
        <f>C588+C587</f>
        <v>918.76</v>
      </c>
      <c r="D589" s="19">
        <f t="shared" ref="D589:P589" si="469">D588+D587</f>
        <v>589.74</v>
      </c>
      <c r="E589" s="19">
        <f t="shared" si="469"/>
        <v>192.75</v>
      </c>
      <c r="F589" s="19">
        <f t="shared" si="469"/>
        <v>54.05</v>
      </c>
      <c r="G589" s="19">
        <f t="shared" si="469"/>
        <v>158.25</v>
      </c>
      <c r="H589" s="19">
        <f t="shared" si="469"/>
        <v>158.25</v>
      </c>
      <c r="I589" s="19">
        <f t="shared" si="469"/>
        <v>2663.62</v>
      </c>
      <c r="J589" s="19">
        <f t="shared" si="469"/>
        <v>45.9</v>
      </c>
      <c r="K589" s="19">
        <f t="shared" si="469"/>
        <v>0</v>
      </c>
      <c r="L589" s="19">
        <f t="shared" si="469"/>
        <v>174.65</v>
      </c>
      <c r="M589" s="19">
        <f t="shared" si="469"/>
        <v>254.42</v>
      </c>
      <c r="N589" s="19">
        <f t="shared" si="469"/>
        <v>281.05</v>
      </c>
      <c r="O589" s="19">
        <f t="shared" si="469"/>
        <v>216.7</v>
      </c>
      <c r="P589" s="19">
        <f t="shared" si="469"/>
        <v>135.07</v>
      </c>
      <c r="Q589" s="146">
        <f>SUM(J589:P589)</f>
        <v>1107.79</v>
      </c>
    </row>
    <row r="590" spans="1:17" x14ac:dyDescent="0.35">
      <c r="A590" s="19" t="s">
        <v>154</v>
      </c>
      <c r="B590" s="106">
        <f t="shared" ref="B590:H590" si="470">B588/B589*100</f>
        <v>34.574701767429289</v>
      </c>
      <c r="C590" s="106">
        <f t="shared" si="470"/>
        <v>27.79398319474074</v>
      </c>
      <c r="D590" s="106">
        <f t="shared" si="470"/>
        <v>33.021331434191339</v>
      </c>
      <c r="E590" s="106">
        <f t="shared" si="470"/>
        <v>100</v>
      </c>
      <c r="F590" s="106">
        <f t="shared" si="470"/>
        <v>100</v>
      </c>
      <c r="G590" s="106">
        <f t="shared" si="470"/>
        <v>100</v>
      </c>
      <c r="H590" s="106">
        <f t="shared" si="470"/>
        <v>100</v>
      </c>
      <c r="I590" s="35">
        <f>I588/I589*100</f>
        <v>45.727994233411671</v>
      </c>
      <c r="J590" s="106">
        <f t="shared" ref="J590:P590" si="471">J588/J589*100</f>
        <v>100</v>
      </c>
      <c r="K590" s="106" t="e">
        <f t="shared" si="471"/>
        <v>#DIV/0!</v>
      </c>
      <c r="L590" s="106">
        <f t="shared" si="471"/>
        <v>100</v>
      </c>
      <c r="M590" s="106">
        <f t="shared" si="471"/>
        <v>100</v>
      </c>
      <c r="N590" s="106">
        <f t="shared" si="471"/>
        <v>100</v>
      </c>
      <c r="O590" s="106">
        <f t="shared" si="471"/>
        <v>100</v>
      </c>
      <c r="P590" s="106">
        <f t="shared" si="471"/>
        <v>100</v>
      </c>
      <c r="Q590" s="106">
        <f>Q588/Q589*100</f>
        <v>100</v>
      </c>
    </row>
    <row r="591" spans="1:17" x14ac:dyDescent="0.35">
      <c r="A591" s="19" t="s">
        <v>153</v>
      </c>
      <c r="B591" s="19">
        <v>0</v>
      </c>
      <c r="C591" s="19">
        <v>0</v>
      </c>
      <c r="D591" s="19">
        <v>0</v>
      </c>
      <c r="E591" s="19">
        <v>0</v>
      </c>
      <c r="F591" s="19">
        <v>0</v>
      </c>
      <c r="G591" s="19">
        <v>0</v>
      </c>
      <c r="H591" s="19">
        <v>0</v>
      </c>
      <c r="I591" s="35"/>
      <c r="J591" s="19">
        <v>0</v>
      </c>
      <c r="K591" s="19">
        <v>0</v>
      </c>
      <c r="L591" s="19">
        <v>0</v>
      </c>
      <c r="M591" s="19">
        <v>0</v>
      </c>
      <c r="N591" s="19">
        <v>0</v>
      </c>
      <c r="O591" s="19">
        <v>0</v>
      </c>
      <c r="P591" s="19">
        <v>0</v>
      </c>
      <c r="Q591" s="106">
        <v>0</v>
      </c>
    </row>
    <row r="592" spans="1:17" x14ac:dyDescent="0.35">
      <c r="A592" s="167" t="s">
        <v>155</v>
      </c>
      <c r="B592" s="168">
        <f>B591/B589</f>
        <v>0</v>
      </c>
      <c r="C592" s="168">
        <f t="shared" ref="C592:H592" si="472">C591/C589</f>
        <v>0</v>
      </c>
      <c r="D592" s="168">
        <f t="shared" si="472"/>
        <v>0</v>
      </c>
      <c r="E592" s="168">
        <f t="shared" si="472"/>
        <v>0</v>
      </c>
      <c r="F592" s="168">
        <f t="shared" si="472"/>
        <v>0</v>
      </c>
      <c r="G592" s="168">
        <f t="shared" si="472"/>
        <v>0</v>
      </c>
      <c r="H592" s="168">
        <f t="shared" si="472"/>
        <v>0</v>
      </c>
      <c r="I592" s="146">
        <f>I588/I589</f>
        <v>0.45727994233411673</v>
      </c>
      <c r="J592" s="169">
        <f>J591/J589</f>
        <v>0</v>
      </c>
      <c r="K592" s="169" t="e">
        <f t="shared" ref="K592:P592" si="473">K591/K589</f>
        <v>#DIV/0!</v>
      </c>
      <c r="L592" s="169">
        <f t="shared" si="473"/>
        <v>0</v>
      </c>
      <c r="M592" s="169">
        <f t="shared" si="473"/>
        <v>0</v>
      </c>
      <c r="N592" s="169">
        <f t="shared" si="473"/>
        <v>0</v>
      </c>
      <c r="O592" s="169">
        <f t="shared" si="473"/>
        <v>0</v>
      </c>
      <c r="P592" s="169">
        <f t="shared" si="473"/>
        <v>0</v>
      </c>
      <c r="Q592" s="146"/>
    </row>
    <row r="593" spans="1:17" x14ac:dyDescent="0.35">
      <c r="A593" s="19" t="s">
        <v>164</v>
      </c>
      <c r="B593" s="61">
        <v>0</v>
      </c>
      <c r="C593" s="61">
        <v>0</v>
      </c>
      <c r="D593" s="61">
        <v>0</v>
      </c>
      <c r="E593" s="61">
        <v>0</v>
      </c>
      <c r="F593" s="61">
        <v>0</v>
      </c>
      <c r="G593" s="61">
        <v>0</v>
      </c>
      <c r="H593" s="19">
        <v>0</v>
      </c>
      <c r="I593" s="150">
        <f>SUM(B593:H593)</f>
        <v>0</v>
      </c>
      <c r="J593" s="19">
        <v>0</v>
      </c>
      <c r="K593" s="19">
        <v>0</v>
      </c>
      <c r="L593" s="19">
        <v>0</v>
      </c>
      <c r="M593" s="19">
        <v>0</v>
      </c>
      <c r="N593" s="19">
        <v>0</v>
      </c>
      <c r="O593" s="19">
        <v>0</v>
      </c>
      <c r="P593" s="19">
        <v>0</v>
      </c>
      <c r="Q593" s="151"/>
    </row>
    <row r="594" spans="1:17" x14ac:dyDescent="0.35">
      <c r="A594" s="19" t="s">
        <v>165</v>
      </c>
      <c r="B594" s="61">
        <v>172.35</v>
      </c>
      <c r="C594" s="166">
        <v>215.78</v>
      </c>
      <c r="D594" s="166">
        <v>151.71</v>
      </c>
      <c r="E594" s="166">
        <v>161.88</v>
      </c>
      <c r="F594" s="166">
        <v>46.91</v>
      </c>
      <c r="G594" s="166">
        <v>132.91999999999999</v>
      </c>
      <c r="H594" s="166">
        <v>132.91999999999999</v>
      </c>
      <c r="I594" s="150">
        <f>SUM(B594:H594)</f>
        <v>1014.4699999999999</v>
      </c>
      <c r="J594" s="19">
        <v>163.55000000000001</v>
      </c>
      <c r="K594" s="19">
        <v>242.93</v>
      </c>
      <c r="L594" s="19">
        <v>148.69</v>
      </c>
      <c r="M594" s="19">
        <v>189.71</v>
      </c>
      <c r="N594" s="19">
        <v>234.75</v>
      </c>
      <c r="O594" s="19">
        <v>183.48</v>
      </c>
      <c r="P594" s="19">
        <v>123.75</v>
      </c>
      <c r="Q594" s="151">
        <f>SUM(J594:P594)</f>
        <v>1286.8600000000001</v>
      </c>
    </row>
    <row r="595" spans="1:17" x14ac:dyDescent="0.35">
      <c r="A595" s="19" t="s">
        <v>152</v>
      </c>
      <c r="B595" s="19">
        <f>B593+B594</f>
        <v>172.35</v>
      </c>
      <c r="C595" s="19">
        <f t="shared" ref="C595:H595" si="474">C593+C594</f>
        <v>215.78</v>
      </c>
      <c r="D595" s="19">
        <f t="shared" si="474"/>
        <v>151.71</v>
      </c>
      <c r="E595" s="19">
        <f t="shared" si="474"/>
        <v>161.88</v>
      </c>
      <c r="F595" s="19">
        <f t="shared" si="474"/>
        <v>46.91</v>
      </c>
      <c r="G595" s="19">
        <f t="shared" si="474"/>
        <v>132.91999999999999</v>
      </c>
      <c r="H595" s="19">
        <f t="shared" si="474"/>
        <v>132.91999999999999</v>
      </c>
      <c r="I595" s="150">
        <f>I594+I593</f>
        <v>1014.47</v>
      </c>
      <c r="J595" s="19">
        <f>J594+J593</f>
        <v>163.55000000000001</v>
      </c>
      <c r="K595" s="19">
        <f>K594+K593</f>
        <v>242.93</v>
      </c>
      <c r="L595" s="19">
        <f>L594+L593</f>
        <v>148.69</v>
      </c>
      <c r="M595" s="19">
        <f>M594+M593</f>
        <v>189.71</v>
      </c>
      <c r="N595" s="19">
        <f>N593+N594</f>
        <v>234.75</v>
      </c>
      <c r="O595" s="19">
        <f>O593+O594</f>
        <v>183.48</v>
      </c>
      <c r="P595" s="19">
        <f>P593+P594</f>
        <v>123.75</v>
      </c>
      <c r="Q595" s="151">
        <f>SUM(J595:P595)</f>
        <v>1286.8600000000001</v>
      </c>
    </row>
    <row r="596" spans="1:17" x14ac:dyDescent="0.35">
      <c r="A596" s="19" t="s">
        <v>154</v>
      </c>
      <c r="B596" s="106">
        <f>B594/B595*100</f>
        <v>100</v>
      </c>
      <c r="C596" s="106">
        <f t="shared" ref="C596:H596" si="475">C594/C595*100</f>
        <v>100</v>
      </c>
      <c r="D596" s="106">
        <f t="shared" si="475"/>
        <v>100</v>
      </c>
      <c r="E596" s="106">
        <f t="shared" si="475"/>
        <v>100</v>
      </c>
      <c r="F596" s="106">
        <f t="shared" si="475"/>
        <v>100</v>
      </c>
      <c r="G596" s="106">
        <f t="shared" si="475"/>
        <v>100</v>
      </c>
      <c r="H596" s="106">
        <f t="shared" si="475"/>
        <v>100</v>
      </c>
      <c r="I596" s="35">
        <f>I594/I595*100</f>
        <v>99.999999999999986</v>
      </c>
      <c r="J596" s="106">
        <f>J594/J595*100</f>
        <v>100</v>
      </c>
      <c r="K596" s="106">
        <f t="shared" ref="K596:P596" si="476">K594/K595*100</f>
        <v>100</v>
      </c>
      <c r="L596" s="106">
        <f t="shared" si="476"/>
        <v>100</v>
      </c>
      <c r="M596" s="106">
        <f t="shared" si="476"/>
        <v>100</v>
      </c>
      <c r="N596" s="106">
        <f t="shared" si="476"/>
        <v>100</v>
      </c>
      <c r="O596" s="106">
        <f t="shared" si="476"/>
        <v>100</v>
      </c>
      <c r="P596" s="106">
        <f t="shared" si="476"/>
        <v>100</v>
      </c>
      <c r="Q596" s="146"/>
    </row>
    <row r="597" spans="1:17" x14ac:dyDescent="0.35">
      <c r="A597" s="19" t="s">
        <v>153</v>
      </c>
      <c r="B597" s="61">
        <v>473</v>
      </c>
      <c r="C597" s="61">
        <v>445</v>
      </c>
      <c r="D597" s="61">
        <v>472</v>
      </c>
      <c r="E597" s="61">
        <v>372</v>
      </c>
      <c r="F597" s="61">
        <v>623</v>
      </c>
      <c r="G597" s="61">
        <v>146</v>
      </c>
      <c r="H597" s="19">
        <v>146</v>
      </c>
      <c r="I597" s="35"/>
      <c r="J597" s="19">
        <v>206</v>
      </c>
      <c r="K597" s="19">
        <v>561</v>
      </c>
      <c r="L597" s="19">
        <v>469</v>
      </c>
      <c r="M597" s="19">
        <v>598</v>
      </c>
      <c r="N597" s="19">
        <v>570</v>
      </c>
      <c r="O597" s="19">
        <v>541</v>
      </c>
      <c r="P597" s="19">
        <v>490</v>
      </c>
      <c r="Q597" s="146"/>
    </row>
    <row r="598" spans="1:17" x14ac:dyDescent="0.35">
      <c r="A598" s="43" t="s">
        <v>155</v>
      </c>
      <c r="B598" s="169">
        <f t="shared" ref="B598:H598" si="477">B597/B595</f>
        <v>2.7444154337104729</v>
      </c>
      <c r="C598" s="169">
        <f t="shared" si="477"/>
        <v>2.0622856613217166</v>
      </c>
      <c r="D598" s="169">
        <f t="shared" si="477"/>
        <v>3.111198998088458</v>
      </c>
      <c r="E598" s="169">
        <f t="shared" si="477"/>
        <v>2.2979985174203112</v>
      </c>
      <c r="F598" s="169">
        <f t="shared" si="477"/>
        <v>13.280750373054786</v>
      </c>
      <c r="G598" s="169">
        <f t="shared" si="477"/>
        <v>1.0984050556725851</v>
      </c>
      <c r="H598" s="169">
        <f t="shared" si="477"/>
        <v>1.0984050556725851</v>
      </c>
      <c r="I598" s="35"/>
      <c r="J598" s="169">
        <f t="shared" ref="J598:P598" si="478">J597/J595</f>
        <v>1.2595536533170284</v>
      </c>
      <c r="K598" s="169">
        <f t="shared" si="478"/>
        <v>2.3093072078376484</v>
      </c>
      <c r="L598" s="169">
        <f t="shared" si="478"/>
        <v>3.1542134642544895</v>
      </c>
      <c r="M598" s="169">
        <f t="shared" si="478"/>
        <v>3.1521796426124085</v>
      </c>
      <c r="N598" s="169">
        <f t="shared" si="478"/>
        <v>2.4281150159744409</v>
      </c>
      <c r="O598" s="169">
        <f t="shared" si="478"/>
        <v>2.9485502507085242</v>
      </c>
      <c r="P598" s="169">
        <f t="shared" si="478"/>
        <v>3.9595959595959598</v>
      </c>
      <c r="Q598" s="146"/>
    </row>
    <row r="599" spans="1:17" x14ac:dyDescent="0.35">
      <c r="A599" s="19" t="s">
        <v>156</v>
      </c>
      <c r="B599" s="88">
        <v>0</v>
      </c>
      <c r="C599" s="88">
        <v>0</v>
      </c>
      <c r="D599" s="88">
        <v>0</v>
      </c>
      <c r="E599" s="88">
        <v>0</v>
      </c>
      <c r="F599" s="88">
        <v>0</v>
      </c>
      <c r="G599" s="79">
        <v>0</v>
      </c>
      <c r="H599" s="79">
        <v>0</v>
      </c>
      <c r="I599" s="35"/>
      <c r="J599" s="79">
        <v>0</v>
      </c>
      <c r="K599" s="79">
        <v>0</v>
      </c>
      <c r="L599" s="79">
        <v>0</v>
      </c>
      <c r="M599" s="79">
        <v>0</v>
      </c>
      <c r="N599" s="79">
        <v>0</v>
      </c>
      <c r="O599" s="79">
        <v>0</v>
      </c>
      <c r="P599" s="79">
        <v>0</v>
      </c>
      <c r="Q599" s="146">
        <f>SUM(J599:P599)</f>
        <v>0</v>
      </c>
    </row>
    <row r="600" spans="1:17" x14ac:dyDescent="0.35">
      <c r="A600" s="19" t="s">
        <v>157</v>
      </c>
      <c r="B600" s="88">
        <v>0</v>
      </c>
      <c r="C600" s="88">
        <v>0</v>
      </c>
      <c r="D600" s="88">
        <v>0</v>
      </c>
      <c r="E600" s="88">
        <v>0</v>
      </c>
      <c r="F600" s="88">
        <v>0</v>
      </c>
      <c r="G600" s="79">
        <v>0</v>
      </c>
      <c r="H600" s="79">
        <v>0</v>
      </c>
      <c r="I600" s="35">
        <f>SUM(B600:H600)</f>
        <v>0</v>
      </c>
      <c r="J600" s="79">
        <v>0</v>
      </c>
      <c r="K600" s="79">
        <v>0</v>
      </c>
      <c r="L600" s="79">
        <v>0</v>
      </c>
      <c r="M600" s="79">
        <v>0</v>
      </c>
      <c r="N600" s="79">
        <v>0</v>
      </c>
      <c r="O600" s="79">
        <v>0</v>
      </c>
      <c r="P600" s="79">
        <v>0</v>
      </c>
      <c r="Q600" s="146">
        <f>SUM(J600:P600)</f>
        <v>0</v>
      </c>
    </row>
    <row r="601" spans="1:17" x14ac:dyDescent="0.35">
      <c r="A601" s="19" t="s">
        <v>152</v>
      </c>
      <c r="B601" s="19">
        <f>B600+B599</f>
        <v>0</v>
      </c>
      <c r="C601" s="19">
        <f>C600+C599</f>
        <v>0</v>
      </c>
      <c r="D601" s="19">
        <f>D600+D599</f>
        <v>0</v>
      </c>
      <c r="E601" s="19">
        <f>E600+E599</f>
        <v>0</v>
      </c>
      <c r="F601" s="19">
        <v>0</v>
      </c>
      <c r="G601" s="19">
        <f>G600+G599</f>
        <v>0</v>
      </c>
      <c r="H601" s="19">
        <f>H600+H599</f>
        <v>0</v>
      </c>
      <c r="I601" s="35">
        <f>SUM(B601:H601)</f>
        <v>0</v>
      </c>
      <c r="J601" s="19">
        <f>J600+J599</f>
        <v>0</v>
      </c>
      <c r="K601" s="19">
        <f t="shared" ref="K601:P601" si="479">K600+K599</f>
        <v>0</v>
      </c>
      <c r="L601" s="19">
        <f t="shared" si="479"/>
        <v>0</v>
      </c>
      <c r="M601" s="19">
        <f t="shared" si="479"/>
        <v>0</v>
      </c>
      <c r="N601" s="19">
        <f t="shared" si="479"/>
        <v>0</v>
      </c>
      <c r="O601" s="19">
        <f t="shared" si="479"/>
        <v>0</v>
      </c>
      <c r="P601" s="19">
        <f t="shared" si="479"/>
        <v>0</v>
      </c>
      <c r="Q601" s="146">
        <f>SUM(J601:P601)</f>
        <v>0</v>
      </c>
    </row>
    <row r="602" spans="1:17" x14ac:dyDescent="0.35">
      <c r="A602" s="19" t="s">
        <v>154</v>
      </c>
      <c r="B602" s="106" t="e">
        <f t="shared" ref="B602:I602" si="480">B600/B601*100</f>
        <v>#DIV/0!</v>
      </c>
      <c r="C602" s="106" t="e">
        <f t="shared" si="480"/>
        <v>#DIV/0!</v>
      </c>
      <c r="D602" s="106" t="e">
        <f t="shared" si="480"/>
        <v>#DIV/0!</v>
      </c>
      <c r="E602" s="106" t="e">
        <f t="shared" si="480"/>
        <v>#DIV/0!</v>
      </c>
      <c r="F602" s="106" t="e">
        <f t="shared" si="480"/>
        <v>#DIV/0!</v>
      </c>
      <c r="G602" s="106" t="e">
        <f t="shared" si="480"/>
        <v>#DIV/0!</v>
      </c>
      <c r="H602" s="106" t="e">
        <f t="shared" si="480"/>
        <v>#DIV/0!</v>
      </c>
      <c r="I602" s="106" t="e">
        <f t="shared" si="480"/>
        <v>#DIV/0!</v>
      </c>
      <c r="J602" s="106" t="e">
        <f t="shared" ref="J602:O602" si="481">J600/K601*100</f>
        <v>#DIV/0!</v>
      </c>
      <c r="K602" s="106" t="e">
        <f t="shared" si="481"/>
        <v>#DIV/0!</v>
      </c>
      <c r="L602" s="106" t="e">
        <f t="shared" si="481"/>
        <v>#DIV/0!</v>
      </c>
      <c r="M602" s="106" t="e">
        <f t="shared" si="481"/>
        <v>#DIV/0!</v>
      </c>
      <c r="N602" s="106" t="e">
        <f t="shared" si="481"/>
        <v>#DIV/0!</v>
      </c>
      <c r="O602" s="106" t="e">
        <f t="shared" si="481"/>
        <v>#DIV/0!</v>
      </c>
      <c r="P602" s="169" t="e">
        <f>P601/P599</f>
        <v>#DIV/0!</v>
      </c>
      <c r="Q602" s="106" t="e">
        <f>Q600/Q601*100</f>
        <v>#DIV/0!</v>
      </c>
    </row>
    <row r="603" spans="1:17" x14ac:dyDescent="0.35">
      <c r="A603" s="19" t="s">
        <v>153</v>
      </c>
      <c r="B603" s="19">
        <v>0</v>
      </c>
      <c r="C603" s="19">
        <v>0</v>
      </c>
      <c r="D603" s="19">
        <v>0</v>
      </c>
      <c r="E603" s="19">
        <v>0</v>
      </c>
      <c r="F603" s="19">
        <v>0</v>
      </c>
      <c r="G603" s="19">
        <v>0</v>
      </c>
      <c r="H603" s="36">
        <v>0</v>
      </c>
      <c r="I603" s="35"/>
      <c r="J603" s="19">
        <v>0</v>
      </c>
      <c r="K603" s="19">
        <v>0</v>
      </c>
      <c r="L603" s="19">
        <v>0</v>
      </c>
      <c r="M603" s="19">
        <v>0</v>
      </c>
      <c r="N603" s="19">
        <v>0</v>
      </c>
      <c r="O603" s="19">
        <v>0</v>
      </c>
      <c r="P603" s="36">
        <v>0</v>
      </c>
      <c r="Q603" s="146"/>
    </row>
    <row r="604" spans="1:17" x14ac:dyDescent="0.35">
      <c r="A604" s="43" t="s">
        <v>155</v>
      </c>
      <c r="B604" s="169" t="e">
        <f t="shared" ref="B604:H604" si="482">B603/B601</f>
        <v>#DIV/0!</v>
      </c>
      <c r="C604" s="169" t="e">
        <f t="shared" si="482"/>
        <v>#DIV/0!</v>
      </c>
      <c r="D604" s="169" t="e">
        <f t="shared" si="482"/>
        <v>#DIV/0!</v>
      </c>
      <c r="E604" s="169" t="e">
        <f t="shared" si="482"/>
        <v>#DIV/0!</v>
      </c>
      <c r="F604" s="169" t="e">
        <f t="shared" si="482"/>
        <v>#DIV/0!</v>
      </c>
      <c r="G604" s="169" t="e">
        <f t="shared" si="482"/>
        <v>#DIV/0!</v>
      </c>
      <c r="H604" s="169" t="e">
        <f t="shared" si="482"/>
        <v>#DIV/0!</v>
      </c>
      <c r="I604" s="35"/>
      <c r="J604" s="169" t="e">
        <f t="shared" ref="J604:P604" si="483">J603/J601</f>
        <v>#DIV/0!</v>
      </c>
      <c r="K604" s="169" t="e">
        <f t="shared" si="483"/>
        <v>#DIV/0!</v>
      </c>
      <c r="L604" s="169" t="e">
        <f t="shared" si="483"/>
        <v>#DIV/0!</v>
      </c>
      <c r="M604" s="169" t="e">
        <f t="shared" si="483"/>
        <v>#DIV/0!</v>
      </c>
      <c r="N604" s="169" t="e">
        <f t="shared" si="483"/>
        <v>#DIV/0!</v>
      </c>
      <c r="O604" s="169" t="e">
        <f t="shared" si="483"/>
        <v>#DIV/0!</v>
      </c>
      <c r="P604" s="169" t="e">
        <f t="shared" si="483"/>
        <v>#DIV/0!</v>
      </c>
      <c r="Q604" s="146"/>
    </row>
    <row r="605" spans="1:17" x14ac:dyDescent="0.35">
      <c r="A605" s="19" t="s">
        <v>158</v>
      </c>
      <c r="B605" s="170">
        <v>247</v>
      </c>
      <c r="C605" s="61">
        <v>206</v>
      </c>
      <c r="D605" s="61">
        <v>238</v>
      </c>
      <c r="E605" s="61">
        <v>0</v>
      </c>
      <c r="F605" s="61">
        <v>0</v>
      </c>
      <c r="G605" s="61">
        <v>87</v>
      </c>
      <c r="H605" s="88">
        <v>87</v>
      </c>
      <c r="I605" s="35"/>
      <c r="J605" s="88">
        <v>99</v>
      </c>
      <c r="K605" s="88">
        <v>303</v>
      </c>
      <c r="L605" s="88">
        <v>189</v>
      </c>
      <c r="M605" s="88">
        <v>223</v>
      </c>
      <c r="N605" s="88">
        <v>274</v>
      </c>
      <c r="O605" s="88">
        <v>183</v>
      </c>
      <c r="P605" s="88">
        <v>263</v>
      </c>
      <c r="Q605" s="146">
        <f>SUM(J605:P605)</f>
        <v>1534</v>
      </c>
    </row>
    <row r="606" spans="1:17" x14ac:dyDescent="0.35">
      <c r="A606" s="19" t="s">
        <v>159</v>
      </c>
      <c r="B606" s="61">
        <v>140.31</v>
      </c>
      <c r="C606" s="166">
        <v>166.31</v>
      </c>
      <c r="D606" s="166">
        <v>121.05</v>
      </c>
      <c r="E606" s="166">
        <v>147.22999999999999</v>
      </c>
      <c r="F606" s="166">
        <v>77.48</v>
      </c>
      <c r="G606" s="166">
        <v>93.44</v>
      </c>
      <c r="H606" s="88">
        <v>93.44</v>
      </c>
      <c r="I606" s="35">
        <f>SUM(B606:H606)</f>
        <v>839.26</v>
      </c>
      <c r="J606" s="88">
        <v>5.38</v>
      </c>
      <c r="K606" s="88">
        <v>156.34</v>
      </c>
      <c r="L606" s="88">
        <v>117.13</v>
      </c>
      <c r="M606" s="88">
        <v>142.46</v>
      </c>
      <c r="N606" s="88">
        <v>182.8</v>
      </c>
      <c r="O606" s="88">
        <v>146.04</v>
      </c>
      <c r="P606" s="88">
        <v>64.849999999999994</v>
      </c>
      <c r="Q606" s="146">
        <f>SUM(J606:P606)</f>
        <v>815.00000000000011</v>
      </c>
    </row>
    <row r="607" spans="1:17" x14ac:dyDescent="0.35">
      <c r="A607" s="19" t="s">
        <v>152</v>
      </c>
      <c r="B607" s="19">
        <f>-B606+B605</f>
        <v>106.69</v>
      </c>
      <c r="C607" s="19">
        <f>-C606+C605</f>
        <v>39.69</v>
      </c>
      <c r="D607" s="19">
        <f>-D606+D605</f>
        <v>116.95</v>
      </c>
      <c r="E607" s="106">
        <f>E606+E605</f>
        <v>147.22999999999999</v>
      </c>
      <c r="F607" s="106">
        <f>F606+F605</f>
        <v>77.48</v>
      </c>
      <c r="G607" s="106">
        <f>G606+G605</f>
        <v>180.44</v>
      </c>
      <c r="H607" s="19">
        <f>H606+H605</f>
        <v>180.44</v>
      </c>
      <c r="I607" s="35">
        <f>SUM(B607:H607)</f>
        <v>848.92000000000007</v>
      </c>
      <c r="J607" s="19">
        <f>J606+J605</f>
        <v>104.38</v>
      </c>
      <c r="K607" s="19"/>
      <c r="L607" s="19">
        <f>L606+L605</f>
        <v>306.13</v>
      </c>
      <c r="M607" s="19">
        <f>M606+M605</f>
        <v>365.46000000000004</v>
      </c>
      <c r="N607" s="19">
        <f>N606+N605</f>
        <v>456.8</v>
      </c>
      <c r="O607" s="19">
        <f>O606+O605</f>
        <v>329.03999999999996</v>
      </c>
      <c r="P607" s="19">
        <f>P606+P605</f>
        <v>327.85</v>
      </c>
      <c r="Q607" s="146">
        <f>SUM(J607:P607)</f>
        <v>1889.6599999999999</v>
      </c>
    </row>
    <row r="608" spans="1:17" x14ac:dyDescent="0.35">
      <c r="A608" s="19" t="s">
        <v>154</v>
      </c>
      <c r="B608" s="152">
        <f t="shared" ref="B608:I608" si="484">B606/B607</f>
        <v>1.3151185678132908</v>
      </c>
      <c r="C608" s="152">
        <f t="shared" si="484"/>
        <v>4.1902242378432861</v>
      </c>
      <c r="D608" s="152">
        <f t="shared" si="484"/>
        <v>1.0350577169730653</v>
      </c>
      <c r="E608" s="152">
        <f t="shared" si="484"/>
        <v>1</v>
      </c>
      <c r="F608" s="152">
        <f t="shared" si="484"/>
        <v>1</v>
      </c>
      <c r="G608" s="152">
        <f t="shared" si="484"/>
        <v>0.51784526712480605</v>
      </c>
      <c r="H608" s="152">
        <f t="shared" si="484"/>
        <v>0.51784526712480605</v>
      </c>
      <c r="I608" s="152">
        <f t="shared" si="484"/>
        <v>0.98862083588559568</v>
      </c>
      <c r="J608" s="106" t="e">
        <f>J606/K607*100</f>
        <v>#DIV/0!</v>
      </c>
      <c r="K608" s="106">
        <f>K606/L607*100</f>
        <v>51.069806944762028</v>
      </c>
      <c r="L608" s="106">
        <f>L606/M607*100</f>
        <v>32.050019153942969</v>
      </c>
      <c r="M608" s="19">
        <f>M607+M606</f>
        <v>507.91999999999996</v>
      </c>
      <c r="N608" s="106">
        <f>N606/O607*100</f>
        <v>55.555555555555571</v>
      </c>
      <c r="O608" s="106">
        <f>O606/P607*100</f>
        <v>44.544761323776108</v>
      </c>
      <c r="P608" s="169">
        <f>P607/P605</f>
        <v>1.2465779467680609</v>
      </c>
      <c r="Q608" s="153">
        <f>Q606/Q607*100</f>
        <v>43.129451859064602</v>
      </c>
    </row>
    <row r="609" spans="1:17" x14ac:dyDescent="0.35">
      <c r="A609" s="19" t="s">
        <v>153</v>
      </c>
      <c r="B609" s="61">
        <v>760</v>
      </c>
      <c r="C609" s="61">
        <v>730</v>
      </c>
      <c r="D609" s="61">
        <v>710</v>
      </c>
      <c r="E609" s="61">
        <v>510</v>
      </c>
      <c r="F609" s="61">
        <v>130</v>
      </c>
      <c r="G609" s="61">
        <v>390</v>
      </c>
      <c r="H609" s="36">
        <v>390</v>
      </c>
      <c r="I609" s="35"/>
      <c r="J609" s="19">
        <v>420</v>
      </c>
      <c r="K609" s="19">
        <v>800</v>
      </c>
      <c r="L609" s="19">
        <v>620</v>
      </c>
      <c r="M609" s="19">
        <v>700</v>
      </c>
      <c r="N609" s="19">
        <v>880</v>
      </c>
      <c r="O609" s="19">
        <v>660</v>
      </c>
      <c r="P609" s="36">
        <v>650</v>
      </c>
      <c r="Q609" s="146"/>
    </row>
    <row r="610" spans="1:17" x14ac:dyDescent="0.35">
      <c r="A610" s="43" t="s">
        <v>155</v>
      </c>
      <c r="B610" s="169">
        <f t="shared" ref="B610:H610" si="485">B609/B607</f>
        <v>7.123441747117818</v>
      </c>
      <c r="C610" s="169">
        <f t="shared" si="485"/>
        <v>18.392542202066014</v>
      </c>
      <c r="D610" s="169">
        <f t="shared" si="485"/>
        <v>6.0709705002137664</v>
      </c>
      <c r="E610" s="169">
        <f t="shared" si="485"/>
        <v>3.4639679413163083</v>
      </c>
      <c r="F610" s="169">
        <f t="shared" si="485"/>
        <v>1.6778523489932886</v>
      </c>
      <c r="G610" s="169">
        <f t="shared" si="485"/>
        <v>2.1613832853025938</v>
      </c>
      <c r="H610" s="169">
        <f t="shared" si="485"/>
        <v>2.1613832853025938</v>
      </c>
      <c r="I610" s="35"/>
      <c r="J610" s="169">
        <f t="shared" ref="J610:P610" si="486">J609/J607</f>
        <v>4.0237593408698986</v>
      </c>
      <c r="K610" s="169" t="e">
        <f t="shared" si="486"/>
        <v>#DIV/0!</v>
      </c>
      <c r="L610" s="169">
        <f t="shared" si="486"/>
        <v>2.0252833763433835</v>
      </c>
      <c r="M610" s="169">
        <f t="shared" si="486"/>
        <v>1.9153942975975482</v>
      </c>
      <c r="N610" s="169">
        <f t="shared" si="486"/>
        <v>1.9264448336252189</v>
      </c>
      <c r="O610" s="169">
        <f t="shared" si="486"/>
        <v>2.0058351568198396</v>
      </c>
      <c r="P610" s="169">
        <f t="shared" si="486"/>
        <v>1.9826140003050174</v>
      </c>
      <c r="Q610" s="146"/>
    </row>
    <row r="611" spans="1:17" x14ac:dyDescent="0.35">
      <c r="A611" s="19" t="s">
        <v>160</v>
      </c>
      <c r="B611" s="61">
        <v>192</v>
      </c>
      <c r="C611" s="61">
        <v>206</v>
      </c>
      <c r="D611" s="61">
        <v>189</v>
      </c>
      <c r="E611" s="61">
        <v>224</v>
      </c>
      <c r="F611" s="61">
        <v>76</v>
      </c>
      <c r="G611" s="61">
        <v>215</v>
      </c>
      <c r="H611" s="88">
        <v>102</v>
      </c>
      <c r="I611" s="35">
        <f>SUM(B611:H611)</f>
        <v>1204</v>
      </c>
      <c r="J611" s="88">
        <v>0</v>
      </c>
      <c r="K611" s="88">
        <v>0</v>
      </c>
      <c r="L611" s="88">
        <v>0</v>
      </c>
      <c r="M611" s="88">
        <v>0</v>
      </c>
      <c r="N611" s="88">
        <v>0</v>
      </c>
      <c r="O611" s="88">
        <v>0</v>
      </c>
      <c r="P611" s="88">
        <v>0</v>
      </c>
      <c r="Q611" s="146">
        <f>SUM(J611:P611)</f>
        <v>0</v>
      </c>
    </row>
    <row r="612" spans="1:17" x14ac:dyDescent="0.35">
      <c r="A612" s="19" t="s">
        <v>161</v>
      </c>
      <c r="B612" s="61">
        <v>105.35</v>
      </c>
      <c r="C612" s="166">
        <v>120.75</v>
      </c>
      <c r="D612" s="166">
        <v>122.76</v>
      </c>
      <c r="E612" s="166">
        <v>105.32</v>
      </c>
      <c r="F612" s="166">
        <v>132.35</v>
      </c>
      <c r="G612" s="166">
        <v>113.5</v>
      </c>
      <c r="H612" s="88">
        <v>119.36</v>
      </c>
      <c r="I612" s="35">
        <f>SUM(B612:H612)</f>
        <v>819.39</v>
      </c>
      <c r="J612" s="88">
        <v>113.94</v>
      </c>
      <c r="K612" s="88">
        <v>121.31</v>
      </c>
      <c r="L612" s="88">
        <v>60.74</v>
      </c>
      <c r="M612" s="88">
        <v>70.739999999999995</v>
      </c>
      <c r="N612" s="88">
        <v>68.5</v>
      </c>
      <c r="O612" s="88">
        <v>50.5</v>
      </c>
      <c r="P612" s="88">
        <v>95.71</v>
      </c>
      <c r="Q612" s="146">
        <f>SUM(J612:P612)</f>
        <v>581.44000000000005</v>
      </c>
    </row>
    <row r="613" spans="1:17" x14ac:dyDescent="0.35">
      <c r="A613" s="19" t="s">
        <v>152</v>
      </c>
      <c r="B613" s="19">
        <f>B612+B611</f>
        <v>297.35000000000002</v>
      </c>
      <c r="C613" s="19">
        <f t="shared" ref="C613:H613" si="487">C612+C611</f>
        <v>326.75</v>
      </c>
      <c r="D613" s="19">
        <f t="shared" si="487"/>
        <v>311.76</v>
      </c>
      <c r="E613" s="19">
        <f t="shared" si="487"/>
        <v>329.32</v>
      </c>
      <c r="F613" s="19">
        <f t="shared" si="487"/>
        <v>208.35</v>
      </c>
      <c r="G613" s="19">
        <f t="shared" si="487"/>
        <v>328.5</v>
      </c>
      <c r="H613" s="19">
        <f t="shared" si="487"/>
        <v>221.36</v>
      </c>
      <c r="I613" s="35">
        <f>SUM(B613:H613)</f>
        <v>2023.3899999999999</v>
      </c>
      <c r="J613" s="19">
        <f t="shared" ref="J613:P613" si="488">J612+J611</f>
        <v>113.94</v>
      </c>
      <c r="K613" s="19">
        <f t="shared" si="488"/>
        <v>121.31</v>
      </c>
      <c r="L613" s="19">
        <f t="shared" si="488"/>
        <v>60.74</v>
      </c>
      <c r="M613" s="19">
        <f t="shared" si="488"/>
        <v>70.739999999999995</v>
      </c>
      <c r="N613" s="19">
        <f t="shared" si="488"/>
        <v>68.5</v>
      </c>
      <c r="O613" s="19">
        <f t="shared" si="488"/>
        <v>50.5</v>
      </c>
      <c r="P613" s="19">
        <f t="shared" si="488"/>
        <v>95.71</v>
      </c>
      <c r="Q613" s="146">
        <f>SUM(J613:P613)</f>
        <v>581.44000000000005</v>
      </c>
    </row>
    <row r="614" spans="1:17" x14ac:dyDescent="0.35">
      <c r="A614" s="19" t="s">
        <v>154</v>
      </c>
      <c r="B614" s="169">
        <f t="shared" ref="B614:H614" si="489">B613/B611</f>
        <v>1.5486979166666668</v>
      </c>
      <c r="C614" s="169">
        <f t="shared" si="489"/>
        <v>1.5861650485436893</v>
      </c>
      <c r="D614" s="169">
        <f t="shared" si="489"/>
        <v>1.6495238095238094</v>
      </c>
      <c r="E614" s="169">
        <f t="shared" si="489"/>
        <v>1.4701785714285713</v>
      </c>
      <c r="F614" s="169">
        <f t="shared" si="489"/>
        <v>2.7414473684210527</v>
      </c>
      <c r="G614" s="169">
        <f t="shared" si="489"/>
        <v>1.527906976744186</v>
      </c>
      <c r="H614" s="169">
        <f t="shared" si="489"/>
        <v>2.1701960784313727</v>
      </c>
      <c r="I614" s="161">
        <f>I612/I613</f>
        <v>0.40495900444303867</v>
      </c>
      <c r="J614" s="106">
        <f t="shared" ref="J614:O614" si="490">J612/K613*100</f>
        <v>93.92465584040886</v>
      </c>
      <c r="K614" s="106">
        <f t="shared" si="490"/>
        <v>199.72011853803096</v>
      </c>
      <c r="L614" s="106">
        <f t="shared" si="490"/>
        <v>85.863726321741595</v>
      </c>
      <c r="M614" s="106">
        <f t="shared" si="490"/>
        <v>103.27007299270072</v>
      </c>
      <c r="N614" s="106">
        <f t="shared" si="490"/>
        <v>135.64356435643566</v>
      </c>
      <c r="O614" s="106">
        <f t="shared" si="490"/>
        <v>52.763556577160173</v>
      </c>
      <c r="P614" s="169" t="e">
        <f>P613/P611</f>
        <v>#DIV/0!</v>
      </c>
      <c r="Q614" s="153">
        <f>Q612/Q613*100</f>
        <v>100</v>
      </c>
    </row>
    <row r="615" spans="1:17" x14ac:dyDescent="0.35">
      <c r="A615" s="19" t="s">
        <v>153</v>
      </c>
      <c r="B615" s="88">
        <v>0</v>
      </c>
      <c r="C615" s="88">
        <v>0</v>
      </c>
      <c r="D615" s="88">
        <v>0</v>
      </c>
      <c r="E615" s="88">
        <v>0</v>
      </c>
      <c r="F615" s="88">
        <v>0</v>
      </c>
      <c r="G615" s="88">
        <v>0</v>
      </c>
      <c r="H615" s="88">
        <v>0</v>
      </c>
      <c r="I615" s="35"/>
      <c r="J615" s="88">
        <v>0</v>
      </c>
      <c r="K615" s="88">
        <v>0</v>
      </c>
      <c r="L615" s="88">
        <v>0</v>
      </c>
      <c r="M615" s="88">
        <v>0</v>
      </c>
      <c r="N615" s="88">
        <v>0</v>
      </c>
      <c r="O615" s="88">
        <v>0</v>
      </c>
      <c r="P615" s="88">
        <v>0</v>
      </c>
      <c r="Q615" s="146"/>
    </row>
    <row r="616" spans="1:17" x14ac:dyDescent="0.35">
      <c r="A616" s="43" t="s">
        <v>155</v>
      </c>
      <c r="B616" s="169">
        <f t="shared" ref="B616:H616" si="491">B615/B613</f>
        <v>0</v>
      </c>
      <c r="C616" s="169">
        <f t="shared" si="491"/>
        <v>0</v>
      </c>
      <c r="D616" s="169">
        <f t="shared" si="491"/>
        <v>0</v>
      </c>
      <c r="E616" s="169">
        <f t="shared" si="491"/>
        <v>0</v>
      </c>
      <c r="F616" s="169">
        <f t="shared" si="491"/>
        <v>0</v>
      </c>
      <c r="G616" s="169">
        <f t="shared" si="491"/>
        <v>0</v>
      </c>
      <c r="H616" s="169">
        <f t="shared" si="491"/>
        <v>0</v>
      </c>
      <c r="I616" s="35"/>
      <c r="J616" s="169">
        <f t="shared" ref="J616:P616" si="492">J615/J613</f>
        <v>0</v>
      </c>
      <c r="K616" s="169">
        <f t="shared" si="492"/>
        <v>0</v>
      </c>
      <c r="L616" s="169">
        <f t="shared" si="492"/>
        <v>0</v>
      </c>
      <c r="M616" s="169">
        <f t="shared" si="492"/>
        <v>0</v>
      </c>
      <c r="N616" s="169">
        <f t="shared" si="492"/>
        <v>0</v>
      </c>
      <c r="O616" s="169">
        <f t="shared" si="492"/>
        <v>0</v>
      </c>
      <c r="P616" s="169">
        <f t="shared" si="492"/>
        <v>0</v>
      </c>
      <c r="Q616" s="146"/>
    </row>
    <row r="617" spans="1:17" x14ac:dyDescent="0.35">
      <c r="A617" s="19" t="s">
        <v>166</v>
      </c>
      <c r="B617" s="171">
        <v>119.7</v>
      </c>
      <c r="C617" s="61">
        <v>129.19999999999999</v>
      </c>
      <c r="D617" s="61">
        <v>117.2</v>
      </c>
      <c r="E617" s="61">
        <v>108.7</v>
      </c>
      <c r="F617" s="61">
        <v>106.6</v>
      </c>
      <c r="G617" s="19">
        <v>112.6</v>
      </c>
      <c r="H617" s="36">
        <v>98.7</v>
      </c>
      <c r="I617" s="35"/>
      <c r="J617" s="36">
        <v>114.7</v>
      </c>
      <c r="K617" s="36">
        <v>114.3</v>
      </c>
      <c r="L617" s="36">
        <v>113.3</v>
      </c>
      <c r="M617" s="103">
        <v>97.8</v>
      </c>
      <c r="N617" s="19">
        <v>133.5</v>
      </c>
      <c r="O617" s="19">
        <v>49.5</v>
      </c>
      <c r="P617" s="36">
        <v>11.5</v>
      </c>
      <c r="Q617" s="146">
        <f>SUM(J617:P617)</f>
        <v>634.6</v>
      </c>
    </row>
    <row r="618" spans="1:17" x14ac:dyDescent="0.35">
      <c r="A618" s="19" t="s">
        <v>167</v>
      </c>
      <c r="B618" s="61">
        <v>42.57</v>
      </c>
      <c r="C618" s="166">
        <v>31.91</v>
      </c>
      <c r="D618" s="166">
        <v>39.54</v>
      </c>
      <c r="E618" s="166">
        <v>19.78</v>
      </c>
      <c r="F618" s="166">
        <v>48.97</v>
      </c>
      <c r="G618" s="19">
        <v>42.71</v>
      </c>
      <c r="H618" s="36">
        <v>52.72</v>
      </c>
      <c r="I618" s="35">
        <f>SUM(B618:H618)</f>
        <v>278.20000000000005</v>
      </c>
      <c r="J618" s="36">
        <v>40</v>
      </c>
      <c r="K618" s="42">
        <v>40.22</v>
      </c>
      <c r="L618" s="42">
        <v>40.630000000000003</v>
      </c>
      <c r="M618" s="19">
        <v>58.78</v>
      </c>
      <c r="N618" s="19">
        <v>33.340000000000003</v>
      </c>
      <c r="O618" s="36">
        <v>31.16</v>
      </c>
      <c r="P618" s="33">
        <v>33.74</v>
      </c>
      <c r="Q618" s="146">
        <f>SUM(J618:P618)</f>
        <v>277.87</v>
      </c>
    </row>
    <row r="619" spans="1:17" x14ac:dyDescent="0.35">
      <c r="A619" s="19" t="s">
        <v>152</v>
      </c>
      <c r="B619" s="19">
        <f>B618+B617</f>
        <v>162.27000000000001</v>
      </c>
      <c r="C619" s="19">
        <f t="shared" ref="C619:H619" si="493">C618+C617</f>
        <v>161.10999999999999</v>
      </c>
      <c r="D619" s="19">
        <f t="shared" si="493"/>
        <v>156.74</v>
      </c>
      <c r="E619" s="19">
        <f t="shared" si="493"/>
        <v>128.48000000000002</v>
      </c>
      <c r="F619" s="19">
        <f t="shared" si="493"/>
        <v>155.57</v>
      </c>
      <c r="G619" s="19">
        <f t="shared" si="493"/>
        <v>155.31</v>
      </c>
      <c r="H619" s="19">
        <f t="shared" si="493"/>
        <v>151.42000000000002</v>
      </c>
      <c r="I619" s="35">
        <f>SUM(B619:H619)</f>
        <v>1070.9000000000001</v>
      </c>
      <c r="J619" s="19">
        <f>J618+J617</f>
        <v>154.69999999999999</v>
      </c>
      <c r="K619" s="19">
        <f t="shared" ref="K619:P619" si="494">K618+K617</f>
        <v>154.51999999999998</v>
      </c>
      <c r="L619" s="19">
        <f t="shared" si="494"/>
        <v>153.93</v>
      </c>
      <c r="M619" s="19">
        <f t="shared" si="494"/>
        <v>156.57999999999998</v>
      </c>
      <c r="N619" s="19">
        <f t="shared" si="494"/>
        <v>166.84</v>
      </c>
      <c r="O619" s="19">
        <f t="shared" si="494"/>
        <v>80.66</v>
      </c>
      <c r="P619" s="19">
        <f t="shared" si="494"/>
        <v>45.24</v>
      </c>
      <c r="Q619" s="146">
        <f>SUM(J619:P619)</f>
        <v>912.47</v>
      </c>
    </row>
    <row r="620" spans="1:17" x14ac:dyDescent="0.35">
      <c r="A620" s="19" t="s">
        <v>154</v>
      </c>
      <c r="B620" s="106">
        <f t="shared" ref="B620:H620" si="495">B618/B619*100</f>
        <v>26.234054353854685</v>
      </c>
      <c r="C620" s="106">
        <f t="shared" si="495"/>
        <v>19.806343492024084</v>
      </c>
      <c r="D620" s="106">
        <f t="shared" si="495"/>
        <v>25.226489728212325</v>
      </c>
      <c r="E620" s="106">
        <f t="shared" si="495"/>
        <v>15.395392278953921</v>
      </c>
      <c r="F620" s="106">
        <f t="shared" si="495"/>
        <v>31.477791347946258</v>
      </c>
      <c r="G620" s="106">
        <f t="shared" si="495"/>
        <v>27.499839031614194</v>
      </c>
      <c r="H620" s="106">
        <f t="shared" si="495"/>
        <v>34.817065116893403</v>
      </c>
      <c r="I620" s="162">
        <f>I618/I619</f>
        <v>0.2597814922028201</v>
      </c>
      <c r="J620" s="169">
        <f t="shared" ref="J620:P620" si="496">J619/J617</f>
        <v>1.3487358326068002</v>
      </c>
      <c r="K620" s="169">
        <f t="shared" si="496"/>
        <v>1.3518810148731408</v>
      </c>
      <c r="L620" s="169">
        <f t="shared" si="496"/>
        <v>1.3586054721977052</v>
      </c>
      <c r="M620" s="169">
        <f t="shared" si="496"/>
        <v>1.6010224948875253</v>
      </c>
      <c r="N620" s="169">
        <f t="shared" si="496"/>
        <v>1.2497378277153559</v>
      </c>
      <c r="O620" s="169">
        <f t="shared" si="496"/>
        <v>1.6294949494949493</v>
      </c>
      <c r="P620" s="169">
        <f t="shared" si="496"/>
        <v>3.933913043478261</v>
      </c>
      <c r="Q620" s="106">
        <f>Q618/Q619*100</f>
        <v>30.452508027661185</v>
      </c>
    </row>
    <row r="621" spans="1:17" x14ac:dyDescent="0.35">
      <c r="A621" s="19" t="s">
        <v>153</v>
      </c>
      <c r="B621" s="61">
        <v>193</v>
      </c>
      <c r="C621" s="61">
        <v>197</v>
      </c>
      <c r="D621" s="61">
        <v>188</v>
      </c>
      <c r="E621" s="61">
        <v>157</v>
      </c>
      <c r="F621" s="61">
        <v>189</v>
      </c>
      <c r="G621" s="88">
        <v>188</v>
      </c>
      <c r="H621" s="88">
        <v>188</v>
      </c>
      <c r="I621" s="35"/>
      <c r="J621" s="88">
        <v>184</v>
      </c>
      <c r="K621" s="88">
        <v>182</v>
      </c>
      <c r="L621" s="88">
        <v>187</v>
      </c>
      <c r="M621" s="106">
        <v>180</v>
      </c>
      <c r="N621" s="88">
        <v>200</v>
      </c>
      <c r="O621" s="88">
        <v>94</v>
      </c>
      <c r="P621" s="88">
        <v>183</v>
      </c>
      <c r="Q621" s="146"/>
    </row>
    <row r="622" spans="1:17" x14ac:dyDescent="0.35">
      <c r="A622" s="43" t="s">
        <v>155</v>
      </c>
      <c r="B622" s="169">
        <f t="shared" ref="B622:H622" si="497">B621/B619</f>
        <v>1.1893757318050162</v>
      </c>
      <c r="C622" s="169">
        <f t="shared" si="497"/>
        <v>1.2227670535658868</v>
      </c>
      <c r="D622" s="169">
        <f t="shared" si="497"/>
        <v>1.1994385606737272</v>
      </c>
      <c r="E622" s="169">
        <f t="shared" si="497"/>
        <v>1.2219800747198006</v>
      </c>
      <c r="F622" s="169">
        <f t="shared" si="497"/>
        <v>1.2148871890467314</v>
      </c>
      <c r="G622" s="169">
        <f t="shared" si="497"/>
        <v>1.2104822612838839</v>
      </c>
      <c r="H622" s="169">
        <f t="shared" si="497"/>
        <v>1.2415797120591729</v>
      </c>
      <c r="I622" s="35"/>
      <c r="J622" s="169">
        <f>J621/J619</f>
        <v>1.18939883645766</v>
      </c>
      <c r="K622" s="169">
        <f t="shared" ref="K622:P622" si="498">K621/K619</f>
        <v>1.1778410561739583</v>
      </c>
      <c r="L622" s="169">
        <f t="shared" si="498"/>
        <v>1.2148379133372311</v>
      </c>
      <c r="M622" s="169">
        <f t="shared" si="498"/>
        <v>1.14957210371695</v>
      </c>
      <c r="N622" s="169">
        <f t="shared" si="498"/>
        <v>1.1987532965715655</v>
      </c>
      <c r="O622" s="169">
        <f t="shared" si="498"/>
        <v>1.1653855690552939</v>
      </c>
      <c r="P622" s="169">
        <f t="shared" si="498"/>
        <v>4.0450928381962861</v>
      </c>
      <c r="Q622" s="146"/>
    </row>
    <row r="623" spans="1:17" x14ac:dyDescent="0.35">
      <c r="A623" s="19" t="s">
        <v>168</v>
      </c>
      <c r="B623" s="61">
        <v>65.7</v>
      </c>
      <c r="C623" s="61">
        <v>41.6</v>
      </c>
      <c r="D623" s="61">
        <v>51</v>
      </c>
      <c r="E623" s="61">
        <v>33.9</v>
      </c>
      <c r="F623" s="61">
        <v>67.7</v>
      </c>
      <c r="G623" s="19">
        <v>60.6</v>
      </c>
      <c r="H623" s="19">
        <v>37.299999999999997</v>
      </c>
      <c r="I623" s="150"/>
      <c r="J623" s="19">
        <v>52.2</v>
      </c>
      <c r="K623" s="19">
        <v>62.8</v>
      </c>
      <c r="L623" s="19">
        <v>57.6</v>
      </c>
      <c r="M623" s="19">
        <v>38.1</v>
      </c>
      <c r="N623" s="19">
        <v>39.700000000000003</v>
      </c>
      <c r="O623" s="19">
        <v>0.9</v>
      </c>
      <c r="P623" s="19">
        <v>24.3</v>
      </c>
      <c r="Q623" s="151">
        <f>SUM(J623:P623)</f>
        <v>275.59999999999997</v>
      </c>
    </row>
    <row r="624" spans="1:17" x14ac:dyDescent="0.35">
      <c r="A624" s="19" t="s">
        <v>169</v>
      </c>
      <c r="B624" s="61">
        <v>44.89</v>
      </c>
      <c r="C624" s="166">
        <v>54.16</v>
      </c>
      <c r="D624" s="166">
        <v>54.49</v>
      </c>
      <c r="E624" s="166">
        <v>32.82</v>
      </c>
      <c r="F624" s="166">
        <v>41.39</v>
      </c>
      <c r="G624" s="19">
        <v>50.56</v>
      </c>
      <c r="H624" s="19">
        <v>53.81</v>
      </c>
      <c r="I624" s="150">
        <f>SUM(B624:H624)</f>
        <v>332.12</v>
      </c>
      <c r="J624" s="19">
        <v>50.36</v>
      </c>
      <c r="K624" s="19">
        <v>44.36</v>
      </c>
      <c r="L624" s="19">
        <v>35.369999999999997</v>
      </c>
      <c r="M624" s="19">
        <v>62.98</v>
      </c>
      <c r="N624" s="19">
        <v>59.38</v>
      </c>
      <c r="O624" s="19">
        <v>0.15</v>
      </c>
      <c r="P624" s="19">
        <v>4.37</v>
      </c>
      <c r="Q624" s="151">
        <f>SUM(J624:P624)</f>
        <v>256.96999999999997</v>
      </c>
    </row>
    <row r="625" spans="1:17" x14ac:dyDescent="0.35">
      <c r="A625" s="19" t="s">
        <v>152</v>
      </c>
      <c r="B625" s="19">
        <f>B624+B623</f>
        <v>110.59</v>
      </c>
      <c r="C625" s="19">
        <f t="shared" ref="C625:H625" si="499">C624+C623</f>
        <v>95.759999999999991</v>
      </c>
      <c r="D625" s="19">
        <f t="shared" si="499"/>
        <v>105.49000000000001</v>
      </c>
      <c r="E625" s="19">
        <f t="shared" si="499"/>
        <v>66.72</v>
      </c>
      <c r="F625" s="19">
        <f t="shared" si="499"/>
        <v>109.09</v>
      </c>
      <c r="G625" s="19">
        <f t="shared" si="499"/>
        <v>111.16</v>
      </c>
      <c r="H625" s="19">
        <f t="shared" si="499"/>
        <v>91.11</v>
      </c>
      <c r="I625" s="150">
        <f>SUM(B625:H625)</f>
        <v>689.92000000000007</v>
      </c>
      <c r="J625" s="19">
        <f>J624+J623</f>
        <v>102.56</v>
      </c>
      <c r="K625" s="19">
        <f t="shared" ref="K625:P625" si="500">K624+K623</f>
        <v>107.16</v>
      </c>
      <c r="L625" s="19">
        <f t="shared" si="500"/>
        <v>92.97</v>
      </c>
      <c r="M625" s="19">
        <f t="shared" si="500"/>
        <v>101.08</v>
      </c>
      <c r="N625" s="19">
        <f t="shared" si="500"/>
        <v>99.080000000000013</v>
      </c>
      <c r="O625" s="19">
        <f t="shared" si="500"/>
        <v>1.05</v>
      </c>
      <c r="P625" s="19">
        <f t="shared" si="500"/>
        <v>28.67</v>
      </c>
      <c r="Q625" s="151">
        <f>SUM(J625:P625)</f>
        <v>532.57000000000005</v>
      </c>
    </row>
    <row r="626" spans="1:17" x14ac:dyDescent="0.35">
      <c r="A626" s="19" t="s">
        <v>154</v>
      </c>
      <c r="B626" s="106">
        <f t="shared" ref="B626:H626" si="501">B624/B625*100</f>
        <v>40.591373541911565</v>
      </c>
      <c r="C626" s="106">
        <f t="shared" si="501"/>
        <v>56.558061821219717</v>
      </c>
      <c r="D626" s="106">
        <f t="shared" si="501"/>
        <v>51.654185230827565</v>
      </c>
      <c r="E626" s="106">
        <f t="shared" si="501"/>
        <v>49.190647482014391</v>
      </c>
      <c r="F626" s="106">
        <f t="shared" si="501"/>
        <v>37.941149509579247</v>
      </c>
      <c r="G626" s="106">
        <f t="shared" si="501"/>
        <v>45.483987045699898</v>
      </c>
      <c r="H626" s="106">
        <f t="shared" si="501"/>
        <v>59.060476347272527</v>
      </c>
      <c r="I626" s="162">
        <f>I624/I625</f>
        <v>0.48138914656771797</v>
      </c>
      <c r="J626" s="169">
        <f t="shared" ref="J626:P626" si="502">J625/J623</f>
        <v>1.964750957854406</v>
      </c>
      <c r="K626" s="169">
        <f t="shared" si="502"/>
        <v>1.7063694267515923</v>
      </c>
      <c r="L626" s="169">
        <f t="shared" si="502"/>
        <v>1.6140625</v>
      </c>
      <c r="M626" s="169">
        <f t="shared" si="502"/>
        <v>2.653018372703412</v>
      </c>
      <c r="N626" s="169">
        <f t="shared" si="502"/>
        <v>2.4957178841309826</v>
      </c>
      <c r="O626" s="169">
        <f t="shared" si="502"/>
        <v>1.1666666666666667</v>
      </c>
      <c r="P626" s="169">
        <f t="shared" si="502"/>
        <v>1.179835390946502</v>
      </c>
      <c r="Q626" s="154">
        <f>Q624/Q625*100</f>
        <v>48.250934149501461</v>
      </c>
    </row>
    <row r="627" spans="1:17" x14ac:dyDescent="0.35">
      <c r="A627" s="19" t="s">
        <v>153</v>
      </c>
      <c r="B627" s="88">
        <v>136</v>
      </c>
      <c r="C627" s="19">
        <v>109</v>
      </c>
      <c r="D627" s="19">
        <v>127</v>
      </c>
      <c r="E627" s="19">
        <v>74</v>
      </c>
      <c r="F627" s="19">
        <v>133</v>
      </c>
      <c r="G627" s="88">
        <v>130</v>
      </c>
      <c r="H627" s="88">
        <v>102</v>
      </c>
      <c r="I627" s="35"/>
      <c r="J627" s="88">
        <v>121</v>
      </c>
      <c r="K627" s="88">
        <v>150</v>
      </c>
      <c r="L627" s="88">
        <v>107</v>
      </c>
      <c r="M627" s="88">
        <v>121</v>
      </c>
      <c r="N627" s="88">
        <v>113</v>
      </c>
      <c r="O627" s="88">
        <v>1</v>
      </c>
      <c r="P627" s="88">
        <v>29</v>
      </c>
      <c r="Q627" s="146"/>
    </row>
    <row r="628" spans="1:17" x14ac:dyDescent="0.35">
      <c r="A628" s="43" t="s">
        <v>155</v>
      </c>
      <c r="B628" s="169">
        <f>B627/B625</f>
        <v>1.2297676100913284</v>
      </c>
      <c r="C628" s="169">
        <f>C627/C625</f>
        <v>1.138262322472849</v>
      </c>
      <c r="D628" s="169">
        <f>D627/D625</f>
        <v>1.2039055834676271</v>
      </c>
      <c r="E628" s="169">
        <v>40</v>
      </c>
      <c r="F628" s="169">
        <f>F627/F625</f>
        <v>1.2191768264735539</v>
      </c>
      <c r="G628" s="169">
        <f>G627/G625</f>
        <v>1.1694854264123786</v>
      </c>
      <c r="H628" s="169">
        <f>H627/H625</f>
        <v>1.1195258478761936</v>
      </c>
      <c r="I628" s="35"/>
      <c r="J628" s="169">
        <f t="shared" ref="J628:P628" si="503">J627/J625</f>
        <v>1.1797971918876755</v>
      </c>
      <c r="K628" s="169">
        <f t="shared" si="503"/>
        <v>1.3997760358342666</v>
      </c>
      <c r="L628" s="169">
        <f t="shared" si="503"/>
        <v>1.1509088953425837</v>
      </c>
      <c r="M628" s="169">
        <f t="shared" si="503"/>
        <v>1.1970716264345074</v>
      </c>
      <c r="N628" s="169">
        <f t="shared" si="503"/>
        <v>1.140492531287848</v>
      </c>
      <c r="O628" s="169">
        <f t="shared" si="503"/>
        <v>0.95238095238095233</v>
      </c>
      <c r="P628" s="169">
        <f t="shared" si="503"/>
        <v>1.0115102895012207</v>
      </c>
      <c r="Q628" s="146"/>
    </row>
    <row r="629" spans="1:17" x14ac:dyDescent="0.35">
      <c r="A629" s="19" t="s">
        <v>170</v>
      </c>
      <c r="B629" s="61">
        <v>243.5</v>
      </c>
      <c r="C629" s="61">
        <v>130.19999999999999</v>
      </c>
      <c r="D629" s="61">
        <v>185.4</v>
      </c>
      <c r="E629" s="61">
        <v>143.4</v>
      </c>
      <c r="F629" s="61">
        <v>261.7</v>
      </c>
      <c r="G629" s="88">
        <v>189.6</v>
      </c>
      <c r="H629" s="88">
        <v>167.1</v>
      </c>
      <c r="I629" s="35"/>
      <c r="J629" s="88">
        <v>141.69999999999999</v>
      </c>
      <c r="K629" s="88">
        <v>136.19999999999999</v>
      </c>
      <c r="L629" s="88">
        <v>290.5</v>
      </c>
      <c r="M629" s="88">
        <v>124.8</v>
      </c>
      <c r="N629" s="19">
        <v>161.30000000000001</v>
      </c>
      <c r="O629" s="88">
        <v>65.599999999999994</v>
      </c>
      <c r="P629" s="88">
        <v>158.1</v>
      </c>
      <c r="Q629" s="146">
        <f>SUM(J629:P629)</f>
        <v>1078.2</v>
      </c>
    </row>
    <row r="630" spans="1:17" x14ac:dyDescent="0.35">
      <c r="A630" s="19" t="s">
        <v>171</v>
      </c>
      <c r="B630" s="61">
        <v>207.73</v>
      </c>
      <c r="C630" s="166">
        <v>161.06</v>
      </c>
      <c r="D630" s="166">
        <v>250.34</v>
      </c>
      <c r="E630" s="166">
        <v>150.63</v>
      </c>
      <c r="F630" s="166">
        <v>137.15</v>
      </c>
      <c r="G630" s="88">
        <v>240.94</v>
      </c>
      <c r="H630" s="88">
        <v>210.66</v>
      </c>
      <c r="I630" s="35">
        <f>SUM(B630:H630)</f>
        <v>1358.51</v>
      </c>
      <c r="J630" s="88">
        <v>179.32</v>
      </c>
      <c r="K630" s="88">
        <v>135.6</v>
      </c>
      <c r="L630" s="88">
        <v>156.5</v>
      </c>
      <c r="M630" s="88">
        <v>235.06</v>
      </c>
      <c r="N630" s="19">
        <v>167.6</v>
      </c>
      <c r="O630" s="88">
        <v>180.99</v>
      </c>
      <c r="P630" s="88">
        <v>146.16</v>
      </c>
      <c r="Q630" s="146">
        <f>SUM(J630:P630)</f>
        <v>1201.2300000000002</v>
      </c>
    </row>
    <row r="631" spans="1:17" x14ac:dyDescent="0.35">
      <c r="A631" s="19" t="s">
        <v>152</v>
      </c>
      <c r="B631" s="19">
        <f t="shared" ref="B631:H631" si="504">SUM(B629:B630)</f>
        <v>451.23</v>
      </c>
      <c r="C631" s="19">
        <f t="shared" si="504"/>
        <v>291.26</v>
      </c>
      <c r="D631" s="19">
        <f t="shared" si="504"/>
        <v>435.74</v>
      </c>
      <c r="E631" s="19">
        <f t="shared" si="504"/>
        <v>294.02999999999997</v>
      </c>
      <c r="F631" s="19">
        <f t="shared" si="504"/>
        <v>398.85</v>
      </c>
      <c r="G631" s="19">
        <f t="shared" si="504"/>
        <v>430.53999999999996</v>
      </c>
      <c r="H631" s="19">
        <f t="shared" si="504"/>
        <v>377.76</v>
      </c>
      <c r="I631" s="35">
        <f>SUM(B631:H631)</f>
        <v>2679.41</v>
      </c>
      <c r="J631" s="19">
        <f>J630+J629</f>
        <v>321.02</v>
      </c>
      <c r="K631" s="19">
        <f t="shared" ref="K631:P631" si="505">K630+K629</f>
        <v>271.79999999999995</v>
      </c>
      <c r="L631" s="19">
        <f t="shared" si="505"/>
        <v>447</v>
      </c>
      <c r="M631" s="19">
        <f t="shared" si="505"/>
        <v>359.86</v>
      </c>
      <c r="N631" s="19">
        <f t="shared" si="505"/>
        <v>328.9</v>
      </c>
      <c r="O631" s="19">
        <f t="shared" si="505"/>
        <v>246.59</v>
      </c>
      <c r="P631" s="19">
        <f t="shared" si="505"/>
        <v>304.26</v>
      </c>
      <c r="Q631" s="146">
        <f>SUM(J631:P631)</f>
        <v>2279.4299999999998</v>
      </c>
    </row>
    <row r="632" spans="1:17" x14ac:dyDescent="0.35">
      <c r="A632" s="19" t="s">
        <v>154</v>
      </c>
      <c r="B632" s="152">
        <f t="shared" ref="B632:H632" si="506">B630/B631</f>
        <v>0.46036389424462021</v>
      </c>
      <c r="C632" s="152">
        <f t="shared" si="506"/>
        <v>0.55297672182929347</v>
      </c>
      <c r="D632" s="152">
        <f t="shared" si="506"/>
        <v>0.57451691375590952</v>
      </c>
      <c r="E632" s="152">
        <f t="shared" si="506"/>
        <v>0.51229466380981536</v>
      </c>
      <c r="F632" s="152">
        <f t="shared" si="506"/>
        <v>0.34386360787263381</v>
      </c>
      <c r="G632" s="152">
        <f t="shared" si="506"/>
        <v>0.55962279927532865</v>
      </c>
      <c r="H632" s="152">
        <f t="shared" si="506"/>
        <v>0.55765565438373565</v>
      </c>
      <c r="I632" s="152">
        <f>I630/I631</f>
        <v>0.50701833612623681</v>
      </c>
      <c r="J632" s="169">
        <f t="shared" ref="J632:P632" si="507">J631/J629</f>
        <v>2.2654904728299226</v>
      </c>
      <c r="K632" s="169">
        <f t="shared" si="507"/>
        <v>1.9955947136563874</v>
      </c>
      <c r="L632" s="169">
        <f t="shared" si="507"/>
        <v>1.5387263339070567</v>
      </c>
      <c r="M632" s="169">
        <f t="shared" si="507"/>
        <v>2.88349358974359</v>
      </c>
      <c r="N632" s="169">
        <f t="shared" si="507"/>
        <v>2.0390576565406073</v>
      </c>
      <c r="O632" s="169">
        <f t="shared" si="507"/>
        <v>3.7589939024390246</v>
      </c>
      <c r="P632" s="169">
        <f t="shared" si="507"/>
        <v>1.9244781783681215</v>
      </c>
      <c r="Q632" s="153">
        <f>Q630/Q631*100</f>
        <v>52.698700991037249</v>
      </c>
    </row>
    <row r="633" spans="1:17" x14ac:dyDescent="0.35">
      <c r="A633" s="19" t="s">
        <v>153</v>
      </c>
      <c r="B633" s="61">
        <v>717</v>
      </c>
      <c r="C633" s="61">
        <v>454</v>
      </c>
      <c r="D633" s="61">
        <v>674</v>
      </c>
      <c r="E633" s="61">
        <v>476</v>
      </c>
      <c r="F633" s="61">
        <v>628</v>
      </c>
      <c r="G633" s="88">
        <v>678</v>
      </c>
      <c r="H633" s="88">
        <v>596</v>
      </c>
      <c r="I633" s="35"/>
      <c r="J633" s="88">
        <v>495</v>
      </c>
      <c r="K633" s="88">
        <v>301</v>
      </c>
      <c r="L633" s="88">
        <v>726</v>
      </c>
      <c r="M633" s="88">
        <v>553</v>
      </c>
      <c r="N633" s="88">
        <v>547</v>
      </c>
      <c r="O633" s="88">
        <v>364</v>
      </c>
      <c r="P633" s="88">
        <v>400</v>
      </c>
      <c r="Q633" s="146"/>
    </row>
    <row r="634" spans="1:17" x14ac:dyDescent="0.35">
      <c r="A634" s="43" t="s">
        <v>155</v>
      </c>
      <c r="B634" s="169">
        <f t="shared" ref="B634:H634" si="508">B633/B631</f>
        <v>1.5889900937437669</v>
      </c>
      <c r="C634" s="169">
        <f t="shared" si="508"/>
        <v>1.5587447641282703</v>
      </c>
      <c r="D634" s="169">
        <f t="shared" si="508"/>
        <v>1.546793959700739</v>
      </c>
      <c r="E634" s="169">
        <f t="shared" si="508"/>
        <v>1.6188824269632351</v>
      </c>
      <c r="F634" s="169">
        <f t="shared" si="508"/>
        <v>1.5745267644477874</v>
      </c>
      <c r="G634" s="169">
        <f t="shared" si="508"/>
        <v>1.5747665722116413</v>
      </c>
      <c r="H634" s="169">
        <f t="shared" si="508"/>
        <v>1.577721304531978</v>
      </c>
      <c r="I634" s="35"/>
      <c r="J634" s="169">
        <f t="shared" ref="J634:P634" si="509">J633/J631</f>
        <v>1.5419600024920566</v>
      </c>
      <c r="K634" s="169">
        <f t="shared" si="509"/>
        <v>1.107431935246505</v>
      </c>
      <c r="L634" s="169">
        <f t="shared" si="509"/>
        <v>1.6241610738255035</v>
      </c>
      <c r="M634" s="169">
        <f t="shared" si="509"/>
        <v>1.5367087200578002</v>
      </c>
      <c r="N634" s="169">
        <f t="shared" si="509"/>
        <v>1.6631194892064458</v>
      </c>
      <c r="O634" s="169">
        <f t="shared" si="509"/>
        <v>1.4761344742284763</v>
      </c>
      <c r="P634" s="169">
        <f t="shared" si="509"/>
        <v>1.3146650890685598</v>
      </c>
      <c r="Q634" s="146"/>
    </row>
    <row r="635" spans="1:17" x14ac:dyDescent="0.35">
      <c r="A635" s="19" t="s">
        <v>173</v>
      </c>
      <c r="B635" s="171"/>
      <c r="C635" s="171">
        <v>9.58</v>
      </c>
      <c r="D635" s="171">
        <v>12.29</v>
      </c>
      <c r="E635" s="171">
        <v>15.98</v>
      </c>
      <c r="F635" s="171">
        <v>0.93</v>
      </c>
      <c r="G635" s="19">
        <v>9.32</v>
      </c>
      <c r="H635" s="36">
        <v>10.57</v>
      </c>
      <c r="I635" s="35">
        <f>SUM(B635:H635)</f>
        <v>58.669999999999995</v>
      </c>
      <c r="J635" s="36">
        <v>3.79</v>
      </c>
      <c r="K635" s="36">
        <v>3.46</v>
      </c>
      <c r="L635" s="36">
        <v>5.83</v>
      </c>
      <c r="M635" s="103">
        <v>0</v>
      </c>
      <c r="N635" s="19">
        <v>8.35</v>
      </c>
      <c r="O635" s="19">
        <v>2.4300000000000002</v>
      </c>
      <c r="P635" s="36">
        <v>9.24</v>
      </c>
      <c r="Q635" s="146">
        <f>SUM(J635:P635)</f>
        <v>33.1</v>
      </c>
    </row>
    <row r="636" spans="1:17" x14ac:dyDescent="0.35">
      <c r="A636" s="19" t="s">
        <v>172</v>
      </c>
      <c r="B636" s="61"/>
      <c r="C636" s="61">
        <v>19.36</v>
      </c>
      <c r="D636" s="61">
        <v>17.690000000000001</v>
      </c>
      <c r="E636" s="61">
        <v>9.74</v>
      </c>
      <c r="F636" s="61">
        <v>2.31</v>
      </c>
      <c r="G636" s="19">
        <v>16.27</v>
      </c>
      <c r="H636" s="36">
        <v>14.09</v>
      </c>
      <c r="I636" s="35">
        <f>SUM(B636:H636)</f>
        <v>79.460000000000008</v>
      </c>
      <c r="J636" s="36">
        <v>3.73</v>
      </c>
      <c r="K636" s="21">
        <v>5.43</v>
      </c>
      <c r="L636" s="21">
        <v>5.15</v>
      </c>
      <c r="M636" s="19">
        <v>1.92</v>
      </c>
      <c r="N636" s="19">
        <v>7.84</v>
      </c>
      <c r="O636" s="36">
        <v>4.8</v>
      </c>
      <c r="P636" s="33">
        <v>8.68</v>
      </c>
      <c r="Q636" s="146">
        <f>SUM(J636:P636)</f>
        <v>37.549999999999997</v>
      </c>
    </row>
    <row r="637" spans="1:17" x14ac:dyDescent="0.35">
      <c r="A637" s="19" t="s">
        <v>152</v>
      </c>
      <c r="B637" s="19">
        <f>B636+B635</f>
        <v>0</v>
      </c>
      <c r="C637" s="19">
        <f t="shared" ref="C637:H637" si="510">C636+C635</f>
        <v>28.939999999999998</v>
      </c>
      <c r="D637" s="19">
        <f t="shared" si="510"/>
        <v>29.98</v>
      </c>
      <c r="E637" s="19">
        <f t="shared" si="510"/>
        <v>25.72</v>
      </c>
      <c r="F637" s="19">
        <f t="shared" si="510"/>
        <v>3.24</v>
      </c>
      <c r="G637" s="19">
        <f t="shared" si="510"/>
        <v>25.59</v>
      </c>
      <c r="H637" s="19">
        <f t="shared" si="510"/>
        <v>24.66</v>
      </c>
      <c r="I637" s="35">
        <f>SUM(B637:H637)</f>
        <v>138.13</v>
      </c>
      <c r="J637" s="19">
        <f>J636+J635</f>
        <v>7.52</v>
      </c>
      <c r="K637" s="19">
        <f t="shared" ref="K637:P637" si="511">K636+K635</f>
        <v>8.89</v>
      </c>
      <c r="L637" s="19">
        <f t="shared" si="511"/>
        <v>10.98</v>
      </c>
      <c r="M637" s="19">
        <f t="shared" si="511"/>
        <v>1.92</v>
      </c>
      <c r="N637" s="19">
        <f t="shared" si="511"/>
        <v>16.189999999999998</v>
      </c>
      <c r="O637" s="19">
        <f t="shared" si="511"/>
        <v>7.23</v>
      </c>
      <c r="P637" s="19">
        <f t="shared" si="511"/>
        <v>17.920000000000002</v>
      </c>
      <c r="Q637" s="146">
        <f>SUM(J637:P637)</f>
        <v>70.650000000000006</v>
      </c>
    </row>
    <row r="638" spans="1:17" x14ac:dyDescent="0.35">
      <c r="A638" s="19" t="s">
        <v>154</v>
      </c>
      <c r="B638" s="106" t="e">
        <f t="shared" ref="B638:H638" si="512">B636/B637*100</f>
        <v>#DIV/0!</v>
      </c>
      <c r="C638" s="106">
        <f t="shared" si="512"/>
        <v>66.897028334485142</v>
      </c>
      <c r="D638" s="106">
        <f t="shared" si="512"/>
        <v>59.006004002668448</v>
      </c>
      <c r="E638" s="106">
        <f t="shared" si="512"/>
        <v>37.86936236391913</v>
      </c>
      <c r="F638" s="106">
        <f t="shared" si="512"/>
        <v>71.296296296296291</v>
      </c>
      <c r="G638" s="106">
        <f t="shared" si="512"/>
        <v>63.579523251270032</v>
      </c>
      <c r="H638" s="106">
        <f t="shared" si="512"/>
        <v>57.137064071370638</v>
      </c>
      <c r="I638" s="106">
        <f>I636/I637</f>
        <v>0.57525519438210393</v>
      </c>
      <c r="J638" s="106">
        <f>J637/K637*100</f>
        <v>84.589426321709766</v>
      </c>
      <c r="K638" s="106">
        <f>K637/L637*100</f>
        <v>80.965391621129328</v>
      </c>
      <c r="L638" s="106">
        <f>L637/M637*100</f>
        <v>571.875</v>
      </c>
      <c r="M638" s="106">
        <f>M636/N637*100</f>
        <v>11.859172328597902</v>
      </c>
      <c r="N638" s="106">
        <f>N636/O637*100</f>
        <v>108.43706777316736</v>
      </c>
      <c r="O638" s="106">
        <f>O636/P637*100</f>
        <v>26.785714285714285</v>
      </c>
      <c r="P638" s="106">
        <f>P636/Q637*100</f>
        <v>12.285916489738144</v>
      </c>
      <c r="Q638" s="153">
        <f>Q636/Q637*100</f>
        <v>53.149327671620661</v>
      </c>
    </row>
    <row r="639" spans="1:17" x14ac:dyDescent="0.35">
      <c r="A639" s="19" t="s">
        <v>153</v>
      </c>
      <c r="B639" s="61"/>
      <c r="C639" s="61">
        <v>124</v>
      </c>
      <c r="D639" s="61">
        <v>145</v>
      </c>
      <c r="E639" s="61">
        <v>175</v>
      </c>
      <c r="F639" s="61">
        <v>15</v>
      </c>
      <c r="G639" s="88">
        <v>118</v>
      </c>
      <c r="H639" s="88">
        <v>135</v>
      </c>
      <c r="I639" s="35"/>
      <c r="J639" s="88">
        <v>47</v>
      </c>
      <c r="K639" s="88">
        <v>83</v>
      </c>
      <c r="L639" s="88">
        <v>65</v>
      </c>
      <c r="M639" s="88">
        <v>0</v>
      </c>
      <c r="N639" s="88">
        <v>50</v>
      </c>
      <c r="O639" s="88">
        <v>34</v>
      </c>
      <c r="P639" s="88">
        <v>10</v>
      </c>
      <c r="Q639" s="146"/>
    </row>
    <row r="640" spans="1:17" x14ac:dyDescent="0.35">
      <c r="A640" s="43" t="s">
        <v>155</v>
      </c>
      <c r="B640" s="169" t="e">
        <f t="shared" ref="B640:H640" si="513">B639/B637</f>
        <v>#DIV/0!</v>
      </c>
      <c r="C640" s="169">
        <f t="shared" si="513"/>
        <v>4.2847270214236355</v>
      </c>
      <c r="D640" s="169">
        <f t="shared" si="513"/>
        <v>4.8365577051367579</v>
      </c>
      <c r="E640" s="169">
        <f t="shared" si="513"/>
        <v>6.8040435458786943</v>
      </c>
      <c r="F640" s="169">
        <f t="shared" si="513"/>
        <v>4.6296296296296298</v>
      </c>
      <c r="G640" s="169">
        <f t="shared" si="513"/>
        <v>4.6111762407190309</v>
      </c>
      <c r="H640" s="169">
        <f t="shared" si="513"/>
        <v>5.4744525547445253</v>
      </c>
      <c r="I640" s="35"/>
      <c r="J640" s="169">
        <f>J639/J637</f>
        <v>6.25</v>
      </c>
      <c r="K640" s="169">
        <f>K639/K637</f>
        <v>9.3363329583802024</v>
      </c>
      <c r="L640" s="169">
        <f>L639/L637</f>
        <v>5.9198542805100178</v>
      </c>
      <c r="M640" s="169">
        <v>0</v>
      </c>
      <c r="N640" s="169">
        <f>N639/N637</f>
        <v>3.088326127239037</v>
      </c>
      <c r="O640" s="169">
        <f>O639/O637</f>
        <v>4.7026279391424612</v>
      </c>
      <c r="P640" s="169">
        <f>P639/P637</f>
        <v>0.55803571428571419</v>
      </c>
      <c r="Q640" s="146"/>
    </row>
    <row r="641" spans="1:17" x14ac:dyDescent="0.35">
      <c r="A641" s="19" t="s">
        <v>176</v>
      </c>
      <c r="B641" s="19">
        <v>0</v>
      </c>
      <c r="C641" s="19">
        <v>0</v>
      </c>
      <c r="D641" s="19">
        <v>0</v>
      </c>
      <c r="E641" s="19">
        <v>0</v>
      </c>
      <c r="F641" s="19">
        <v>0</v>
      </c>
      <c r="G641" s="19">
        <v>0</v>
      </c>
      <c r="H641" s="19">
        <v>0</v>
      </c>
      <c r="I641" s="150">
        <f>SUM(B641:H641)</f>
        <v>0</v>
      </c>
      <c r="J641" s="19">
        <v>0</v>
      </c>
      <c r="K641" s="19">
        <v>0</v>
      </c>
      <c r="L641" s="19">
        <v>0</v>
      </c>
      <c r="M641" s="19">
        <v>0</v>
      </c>
      <c r="N641" s="19">
        <v>0</v>
      </c>
      <c r="O641" s="19">
        <v>0</v>
      </c>
      <c r="P641" s="19">
        <v>0</v>
      </c>
      <c r="Q641" s="151">
        <f>SUM(J641:P641)</f>
        <v>0</v>
      </c>
    </row>
    <row r="642" spans="1:17" x14ac:dyDescent="0.35">
      <c r="A642" s="19" t="s">
        <v>177</v>
      </c>
      <c r="B642" s="19">
        <v>0</v>
      </c>
      <c r="C642" s="19">
        <v>0</v>
      </c>
      <c r="D642" s="19">
        <v>0</v>
      </c>
      <c r="E642" s="19">
        <v>0</v>
      </c>
      <c r="F642" s="19">
        <v>0</v>
      </c>
      <c r="G642" s="19">
        <v>0</v>
      </c>
      <c r="H642" s="19">
        <v>0</v>
      </c>
      <c r="I642" s="150">
        <f>SUM(B642:H642)</f>
        <v>0</v>
      </c>
      <c r="J642" s="19">
        <v>0</v>
      </c>
      <c r="K642" s="19">
        <v>0</v>
      </c>
      <c r="L642" s="19">
        <v>0</v>
      </c>
      <c r="M642" s="19">
        <v>0</v>
      </c>
      <c r="N642" s="19">
        <v>0</v>
      </c>
      <c r="O642" s="19">
        <v>0</v>
      </c>
      <c r="P642" s="19">
        <v>0</v>
      </c>
      <c r="Q642" s="151">
        <f>SUM(J642:P642)</f>
        <v>0</v>
      </c>
    </row>
    <row r="643" spans="1:17" x14ac:dyDescent="0.35">
      <c r="A643" s="19" t="s">
        <v>152</v>
      </c>
      <c r="B643" s="19">
        <f>B642+B641</f>
        <v>0</v>
      </c>
      <c r="C643" s="19">
        <f t="shared" ref="C643:H643" si="514">C642+C641</f>
        <v>0</v>
      </c>
      <c r="D643" s="19">
        <f t="shared" si="514"/>
        <v>0</v>
      </c>
      <c r="E643" s="19">
        <f t="shared" si="514"/>
        <v>0</v>
      </c>
      <c r="F643" s="19">
        <f t="shared" si="514"/>
        <v>0</v>
      </c>
      <c r="G643" s="19">
        <f t="shared" si="514"/>
        <v>0</v>
      </c>
      <c r="H643" s="19">
        <f t="shared" si="514"/>
        <v>0</v>
      </c>
      <c r="I643" s="150">
        <f>SUM(B643:H643)</f>
        <v>0</v>
      </c>
      <c r="J643" s="19">
        <f>J642+J641</f>
        <v>0</v>
      </c>
      <c r="K643" s="19">
        <f t="shared" ref="K643:P643" si="515">K642+K641</f>
        <v>0</v>
      </c>
      <c r="L643" s="19">
        <f t="shared" si="515"/>
        <v>0</v>
      </c>
      <c r="M643" s="19">
        <f t="shared" si="515"/>
        <v>0</v>
      </c>
      <c r="N643" s="19">
        <f t="shared" si="515"/>
        <v>0</v>
      </c>
      <c r="O643" s="19">
        <f t="shared" si="515"/>
        <v>0</v>
      </c>
      <c r="P643" s="19">
        <f t="shared" si="515"/>
        <v>0</v>
      </c>
      <c r="Q643" s="151">
        <f>SUM(J643:P643)</f>
        <v>0</v>
      </c>
    </row>
    <row r="644" spans="1:17" x14ac:dyDescent="0.35">
      <c r="A644" s="19" t="s">
        <v>154</v>
      </c>
      <c r="B644" s="106" t="e">
        <f t="shared" ref="B644:H644" si="516">B642/B643*100</f>
        <v>#DIV/0!</v>
      </c>
      <c r="C644" s="106" t="e">
        <f t="shared" si="516"/>
        <v>#DIV/0!</v>
      </c>
      <c r="D644" s="106" t="e">
        <f t="shared" si="516"/>
        <v>#DIV/0!</v>
      </c>
      <c r="E644" s="106" t="e">
        <f t="shared" si="516"/>
        <v>#DIV/0!</v>
      </c>
      <c r="F644" s="106" t="e">
        <f t="shared" si="516"/>
        <v>#DIV/0!</v>
      </c>
      <c r="G644" s="106" t="e">
        <f t="shared" si="516"/>
        <v>#DIV/0!</v>
      </c>
      <c r="H644" s="106" t="e">
        <f t="shared" si="516"/>
        <v>#DIV/0!</v>
      </c>
      <c r="I644" s="106" t="e">
        <f>I642/I643</f>
        <v>#DIV/0!</v>
      </c>
      <c r="J644" s="106" t="e">
        <f>J642/J643*100</f>
        <v>#DIV/0!</v>
      </c>
      <c r="K644" s="106" t="e">
        <f t="shared" ref="K644:Q644" si="517">K642/K643*100</f>
        <v>#DIV/0!</v>
      </c>
      <c r="L644" s="106" t="e">
        <f t="shared" si="517"/>
        <v>#DIV/0!</v>
      </c>
      <c r="M644" s="106" t="e">
        <f t="shared" si="517"/>
        <v>#DIV/0!</v>
      </c>
      <c r="N644" s="106" t="e">
        <f t="shared" si="517"/>
        <v>#DIV/0!</v>
      </c>
      <c r="O644" s="106" t="e">
        <f t="shared" si="517"/>
        <v>#DIV/0!</v>
      </c>
      <c r="P644" s="106" t="e">
        <f t="shared" si="517"/>
        <v>#DIV/0!</v>
      </c>
      <c r="Q644" s="153" t="e">
        <f t="shared" si="517"/>
        <v>#DIV/0!</v>
      </c>
    </row>
    <row r="645" spans="1:17" x14ac:dyDescent="0.35">
      <c r="A645" s="19" t="s">
        <v>153</v>
      </c>
      <c r="B645" s="88">
        <v>0</v>
      </c>
      <c r="C645" s="88">
        <v>0</v>
      </c>
      <c r="D645" s="88">
        <v>0</v>
      </c>
      <c r="E645" s="88">
        <v>0</v>
      </c>
      <c r="F645" s="88">
        <v>0</v>
      </c>
      <c r="G645" s="88">
        <v>0</v>
      </c>
      <c r="H645" s="88">
        <v>0</v>
      </c>
      <c r="I645" s="35"/>
      <c r="J645" s="88"/>
      <c r="K645" s="88"/>
      <c r="L645" s="88">
        <v>0</v>
      </c>
      <c r="M645" s="88">
        <v>0</v>
      </c>
      <c r="N645" s="88">
        <v>0</v>
      </c>
      <c r="O645" s="88">
        <v>0</v>
      </c>
      <c r="P645" s="88">
        <v>0</v>
      </c>
      <c r="Q645" s="146"/>
    </row>
    <row r="646" spans="1:17" x14ac:dyDescent="0.35">
      <c r="A646" s="43" t="s">
        <v>155</v>
      </c>
      <c r="B646" s="169" t="e">
        <f>B645/B643</f>
        <v>#DIV/0!</v>
      </c>
      <c r="C646" s="169" t="e">
        <f>C645/C643</f>
        <v>#DIV/0!</v>
      </c>
      <c r="D646" s="169">
        <v>29.21</v>
      </c>
      <c r="E646" s="169" t="e">
        <f>E645/E643</f>
        <v>#DIV/0!</v>
      </c>
      <c r="F646" s="169">
        <v>238.82</v>
      </c>
      <c r="G646" s="169" t="e">
        <f>G645/G643</f>
        <v>#DIV/0!</v>
      </c>
      <c r="H646" s="169" t="e">
        <f>H645/H643</f>
        <v>#DIV/0!</v>
      </c>
      <c r="I646" s="35"/>
      <c r="J646" s="169" t="e">
        <f t="shared" ref="J646:P646" si="518">J645/J643</f>
        <v>#DIV/0!</v>
      </c>
      <c r="K646" s="169" t="e">
        <f t="shared" si="518"/>
        <v>#DIV/0!</v>
      </c>
      <c r="L646" s="169" t="e">
        <f t="shared" si="518"/>
        <v>#DIV/0!</v>
      </c>
      <c r="M646" s="169" t="e">
        <f t="shared" si="518"/>
        <v>#DIV/0!</v>
      </c>
      <c r="N646" s="169" t="e">
        <f t="shared" si="518"/>
        <v>#DIV/0!</v>
      </c>
      <c r="O646" s="169" t="e">
        <f t="shared" si="518"/>
        <v>#DIV/0!</v>
      </c>
      <c r="P646" s="169" t="e">
        <f t="shared" si="518"/>
        <v>#DIV/0!</v>
      </c>
      <c r="Q646" s="146"/>
    </row>
    <row r="647" spans="1:17" x14ac:dyDescent="0.35">
      <c r="A647" s="19" t="s">
        <v>174</v>
      </c>
      <c r="B647" s="19"/>
      <c r="C647" s="19">
        <v>0.48</v>
      </c>
      <c r="D647" s="19">
        <v>5</v>
      </c>
      <c r="E647" s="19">
        <v>18.66</v>
      </c>
      <c r="F647" s="19">
        <v>0.66</v>
      </c>
      <c r="G647" s="79">
        <v>2.23</v>
      </c>
      <c r="H647" s="79">
        <v>6.01</v>
      </c>
      <c r="I647" s="35"/>
      <c r="J647" s="88">
        <v>3.21</v>
      </c>
      <c r="K647" s="88">
        <v>1.7</v>
      </c>
      <c r="L647" s="88">
        <v>5.28</v>
      </c>
      <c r="M647" s="88">
        <v>5.29</v>
      </c>
      <c r="N647" s="88">
        <v>0.09</v>
      </c>
      <c r="O647" s="88">
        <v>2.15</v>
      </c>
      <c r="P647" s="88">
        <v>9.2799999999999994</v>
      </c>
      <c r="Q647" s="146">
        <f>SUM(J647:P647)</f>
        <v>27</v>
      </c>
    </row>
    <row r="648" spans="1:17" x14ac:dyDescent="0.35">
      <c r="A648" s="19" t="s">
        <v>175</v>
      </c>
      <c r="B648" s="19"/>
      <c r="C648" s="19">
        <v>0.4</v>
      </c>
      <c r="D648" s="19">
        <v>0.44</v>
      </c>
      <c r="E648" s="19">
        <v>0.37</v>
      </c>
      <c r="F648" s="19">
        <v>0.42</v>
      </c>
      <c r="G648" s="88">
        <v>0.41</v>
      </c>
      <c r="H648" s="88">
        <v>0.4</v>
      </c>
      <c r="I648" s="35">
        <f>SUM(B648:H648)</f>
        <v>2.44</v>
      </c>
      <c r="J648" s="88">
        <v>0.41</v>
      </c>
      <c r="K648" s="88">
        <v>0.4</v>
      </c>
      <c r="L648" s="88">
        <v>0.39</v>
      </c>
      <c r="M648" s="88">
        <v>0.4</v>
      </c>
      <c r="N648" s="88">
        <v>70.83</v>
      </c>
      <c r="O648" s="88">
        <v>385.48</v>
      </c>
      <c r="P648" s="88">
        <v>259.72000000000003</v>
      </c>
      <c r="Q648" s="146">
        <f>SUM(J648:P648)</f>
        <v>717.63000000000011</v>
      </c>
    </row>
    <row r="649" spans="1:17" x14ac:dyDescent="0.35">
      <c r="A649" s="19" t="s">
        <v>152</v>
      </c>
      <c r="B649" s="19">
        <f>-B648+B647</f>
        <v>0</v>
      </c>
      <c r="C649" s="19">
        <f>-C648+C647</f>
        <v>7.999999999999996E-2</v>
      </c>
      <c r="D649" s="19">
        <f>D648+D647</f>
        <v>5.44</v>
      </c>
      <c r="E649" s="19">
        <f>E648+E647</f>
        <v>19.03</v>
      </c>
      <c r="F649" s="19">
        <f>F648+F647</f>
        <v>1.08</v>
      </c>
      <c r="G649" s="19">
        <f>G648+G647</f>
        <v>2.64</v>
      </c>
      <c r="H649" s="19">
        <f>H648+H647</f>
        <v>6.41</v>
      </c>
      <c r="I649" s="35">
        <f>SUM(B649:H649)</f>
        <v>34.680000000000007</v>
      </c>
      <c r="J649" s="19">
        <f t="shared" ref="J649:P649" si="519">J648+J647</f>
        <v>3.62</v>
      </c>
      <c r="K649" s="19">
        <f t="shared" si="519"/>
        <v>2.1</v>
      </c>
      <c r="L649" s="19">
        <f t="shared" si="519"/>
        <v>5.67</v>
      </c>
      <c r="M649" s="19">
        <f t="shared" si="519"/>
        <v>5.69</v>
      </c>
      <c r="N649" s="19">
        <f t="shared" si="519"/>
        <v>70.92</v>
      </c>
      <c r="O649" s="19">
        <f t="shared" si="519"/>
        <v>387.63</v>
      </c>
      <c r="P649" s="19">
        <f t="shared" si="519"/>
        <v>269</v>
      </c>
      <c r="Q649" s="146">
        <f>SUM(J649:P649)</f>
        <v>744.63</v>
      </c>
    </row>
    <row r="650" spans="1:17" x14ac:dyDescent="0.35">
      <c r="A650" s="19" t="s">
        <v>154</v>
      </c>
      <c r="B650" s="106" t="e">
        <f t="shared" ref="B650:H650" si="520">B648/B649*100</f>
        <v>#DIV/0!</v>
      </c>
      <c r="C650" s="106">
        <f t="shared" si="520"/>
        <v>500.00000000000028</v>
      </c>
      <c r="D650" s="106">
        <f t="shared" si="520"/>
        <v>8.0882352941176467</v>
      </c>
      <c r="E650" s="106">
        <f t="shared" si="520"/>
        <v>1.9442984760903832</v>
      </c>
      <c r="F650" s="106">
        <f t="shared" si="520"/>
        <v>38.888888888888886</v>
      </c>
      <c r="G650" s="106">
        <f t="shared" si="520"/>
        <v>15.530303030303028</v>
      </c>
      <c r="H650" s="106">
        <f t="shared" si="520"/>
        <v>6.2402496099843994</v>
      </c>
      <c r="I650" s="106">
        <f>I648/I649*100</f>
        <v>7.0357554786620522</v>
      </c>
      <c r="J650" s="106">
        <f>J648/K649*100</f>
        <v>19.523809523809522</v>
      </c>
      <c r="K650" s="106">
        <f>K648/L649*100</f>
        <v>7.0546737213403894</v>
      </c>
      <c r="L650" s="106">
        <f>L648/M649*100</f>
        <v>6.8541300527240763</v>
      </c>
      <c r="M650" s="106">
        <f>M648/N649*100</f>
        <v>0.56401579244218847</v>
      </c>
      <c r="N650" s="169">
        <f>N649/N647</f>
        <v>788</v>
      </c>
      <c r="O650" s="169">
        <f>O649/O647</f>
        <v>180.29302325581395</v>
      </c>
      <c r="P650" s="169">
        <f>P649/P647</f>
        <v>28.987068965517242</v>
      </c>
      <c r="Q650" s="153">
        <f>Q648/Q649*100</f>
        <v>96.3740381128883</v>
      </c>
    </row>
    <row r="651" spans="1:17" x14ac:dyDescent="0.35">
      <c r="A651" s="19" t="s">
        <v>153</v>
      </c>
      <c r="B651" s="61"/>
      <c r="C651" s="61">
        <v>90</v>
      </c>
      <c r="D651" s="61">
        <v>107</v>
      </c>
      <c r="E651" s="61">
        <v>114</v>
      </c>
      <c r="F651" s="61">
        <v>106</v>
      </c>
      <c r="G651" s="61">
        <v>111</v>
      </c>
      <c r="H651" s="88">
        <v>120</v>
      </c>
      <c r="I651" s="35"/>
      <c r="J651" s="88">
        <v>92</v>
      </c>
      <c r="K651" s="88">
        <v>55</v>
      </c>
      <c r="L651" s="88">
        <v>122</v>
      </c>
      <c r="M651" s="88">
        <v>96</v>
      </c>
      <c r="N651" s="88">
        <v>810</v>
      </c>
      <c r="O651" s="88">
        <v>110</v>
      </c>
      <c r="P651" s="88">
        <v>110</v>
      </c>
      <c r="Q651" s="146"/>
    </row>
    <row r="652" spans="1:17" x14ac:dyDescent="0.35">
      <c r="A652" s="43" t="s">
        <v>155</v>
      </c>
      <c r="B652" s="169" t="e">
        <f t="shared" ref="B652:H652" si="521">B651/B649</f>
        <v>#DIV/0!</v>
      </c>
      <c r="C652" s="169">
        <f t="shared" si="521"/>
        <v>1125.0000000000005</v>
      </c>
      <c r="D652" s="169">
        <f t="shared" si="521"/>
        <v>19.669117647058822</v>
      </c>
      <c r="E652" s="169">
        <f t="shared" si="521"/>
        <v>5.9905412506568574</v>
      </c>
      <c r="F652" s="169">
        <f t="shared" si="521"/>
        <v>98.148148148148138</v>
      </c>
      <c r="G652" s="169">
        <f t="shared" si="521"/>
        <v>42.045454545454547</v>
      </c>
      <c r="H652" s="169">
        <f t="shared" si="521"/>
        <v>18.720748829953198</v>
      </c>
      <c r="I652" s="35"/>
      <c r="J652" s="169">
        <f t="shared" ref="J652:P652" si="522">J651/J649</f>
        <v>25.414364640883978</v>
      </c>
      <c r="K652" s="169">
        <f t="shared" si="522"/>
        <v>26.19047619047619</v>
      </c>
      <c r="L652" s="169">
        <f t="shared" si="522"/>
        <v>21.516754850088184</v>
      </c>
      <c r="M652" s="169">
        <f t="shared" si="522"/>
        <v>16.871704745166959</v>
      </c>
      <c r="N652" s="169">
        <f t="shared" si="522"/>
        <v>11.421319796954315</v>
      </c>
      <c r="O652" s="169">
        <f t="shared" si="522"/>
        <v>0.28377576554962208</v>
      </c>
      <c r="P652" s="169">
        <f t="shared" si="522"/>
        <v>0.40892193308550184</v>
      </c>
      <c r="Q652" s="146"/>
    </row>
    <row r="653" spans="1:17" x14ac:dyDescent="0.35">
      <c r="A653" s="21"/>
      <c r="B653" s="21"/>
      <c r="C653" s="21"/>
      <c r="D653" s="169">
        <f>D652/D650</f>
        <v>2.4318181818181817</v>
      </c>
      <c r="E653" s="169">
        <f>E652/E650</f>
        <v>3.0810810810810816</v>
      </c>
      <c r="F653" s="21">
        <v>21</v>
      </c>
      <c r="G653" s="21"/>
      <c r="H653" s="21"/>
      <c r="I653" s="21"/>
      <c r="J653" s="21"/>
      <c r="K653" s="21"/>
      <c r="L653" s="21"/>
      <c r="M653" s="21"/>
      <c r="N653" s="21"/>
      <c r="O653" s="21"/>
      <c r="P653" s="21"/>
    </row>
    <row r="654" spans="1:17" x14ac:dyDescent="0.35">
      <c r="A654" s="21"/>
      <c r="B654" s="21"/>
      <c r="C654" s="155"/>
      <c r="D654" s="156" t="s">
        <v>178</v>
      </c>
      <c r="E654" s="156" t="s">
        <v>179</v>
      </c>
      <c r="F654" s="156" t="s">
        <v>180</v>
      </c>
      <c r="G654" s="156" t="s">
        <v>181</v>
      </c>
      <c r="H654" s="156" t="s">
        <v>182</v>
      </c>
      <c r="I654" s="156" t="s">
        <v>183</v>
      </c>
      <c r="J654" s="156" t="s">
        <v>184</v>
      </c>
      <c r="K654" s="156" t="s">
        <v>185</v>
      </c>
      <c r="L654" s="156" t="s">
        <v>186</v>
      </c>
      <c r="M654" s="156" t="s">
        <v>187</v>
      </c>
      <c r="N654" s="156" t="s">
        <v>188</v>
      </c>
      <c r="O654" s="21"/>
      <c r="P654" s="21"/>
    </row>
    <row r="655" spans="1:17" x14ac:dyDescent="0.35">
      <c r="A655" s="21"/>
      <c r="B655" s="21"/>
      <c r="C655" s="157" t="s">
        <v>189</v>
      </c>
      <c r="D655" s="158">
        <f>I588</f>
        <v>1218.02</v>
      </c>
      <c r="E655" s="158">
        <f>I594</f>
        <v>1014.4699999999999</v>
      </c>
      <c r="F655" s="159">
        <v>0</v>
      </c>
      <c r="G655" s="159">
        <v>0</v>
      </c>
      <c r="H655" s="164">
        <f>I612</f>
        <v>819.39</v>
      </c>
      <c r="I655" s="164">
        <f>I618</f>
        <v>278.20000000000005</v>
      </c>
      <c r="J655" s="164">
        <f>I624</f>
        <v>332.12</v>
      </c>
      <c r="K655" s="158">
        <f>I630</f>
        <v>1358.51</v>
      </c>
      <c r="L655" s="164">
        <f>I636</f>
        <v>79.460000000000008</v>
      </c>
      <c r="M655" s="159">
        <f>I642</f>
        <v>0</v>
      </c>
      <c r="N655" s="164">
        <f>Q648</f>
        <v>717.63000000000011</v>
      </c>
      <c r="O655" s="21"/>
      <c r="P655" s="21"/>
    </row>
    <row r="656" spans="1:17" x14ac:dyDescent="0.35">
      <c r="A656" s="21"/>
      <c r="B656" s="21"/>
      <c r="C656" s="157" t="s">
        <v>190</v>
      </c>
      <c r="D656" s="163">
        <f>I590</f>
        <v>45.727994233411671</v>
      </c>
      <c r="E656" s="160"/>
      <c r="F656" s="160" t="s">
        <v>299</v>
      </c>
      <c r="G656" s="159">
        <v>0</v>
      </c>
      <c r="H656" s="165">
        <f>I614</f>
        <v>0.40495900444303867</v>
      </c>
      <c r="I656" s="165">
        <f>I620</f>
        <v>0.2597814922028201</v>
      </c>
      <c r="J656" s="165">
        <f>I626</f>
        <v>0.48138914656771797</v>
      </c>
      <c r="K656" s="165">
        <f>I632</f>
        <v>0.50701833612623681</v>
      </c>
      <c r="L656" s="165">
        <v>5.7000000000000002E-2</v>
      </c>
      <c r="M656" s="165" t="e">
        <f>I644</f>
        <v>#DIV/0!</v>
      </c>
      <c r="N656" s="159">
        <v>0</v>
      </c>
      <c r="O656" s="21"/>
      <c r="P656" s="21"/>
    </row>
    <row r="658" spans="1:17" x14ac:dyDescent="0.35">
      <c r="A658" s="31" t="s">
        <v>0</v>
      </c>
      <c r="B658" s="83"/>
      <c r="C658" s="83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</row>
    <row r="659" spans="1:17" x14ac:dyDescent="0.35">
      <c r="A659" s="33" t="s">
        <v>1</v>
      </c>
      <c r="B659" s="62" t="s">
        <v>745</v>
      </c>
      <c r="C659" s="62" t="s">
        <v>746</v>
      </c>
      <c r="D659" s="62" t="s">
        <v>747</v>
      </c>
      <c r="E659" s="62" t="s">
        <v>748</v>
      </c>
      <c r="F659" s="62" t="s">
        <v>749</v>
      </c>
      <c r="G659" s="62" t="s">
        <v>750</v>
      </c>
      <c r="H659" s="62" t="s">
        <v>751</v>
      </c>
      <c r="I659" s="35" t="s">
        <v>752</v>
      </c>
      <c r="J659" s="62" t="s">
        <v>753</v>
      </c>
      <c r="K659" s="62" t="s">
        <v>754</v>
      </c>
      <c r="L659" s="62" t="s">
        <v>755</v>
      </c>
      <c r="M659" s="62" t="s">
        <v>756</v>
      </c>
      <c r="N659" s="62" t="s">
        <v>757</v>
      </c>
      <c r="O659" s="62" t="s">
        <v>758</v>
      </c>
      <c r="P659" s="62" t="s">
        <v>759</v>
      </c>
      <c r="Q659" s="146" t="s">
        <v>760</v>
      </c>
    </row>
    <row r="660" spans="1:17" x14ac:dyDescent="0.35">
      <c r="A660" s="19" t="s">
        <v>162</v>
      </c>
      <c r="B660" s="61">
        <v>0</v>
      </c>
      <c r="C660" s="61">
        <v>0</v>
      </c>
      <c r="D660" s="61">
        <v>0</v>
      </c>
      <c r="E660" s="61">
        <v>0</v>
      </c>
      <c r="F660" s="61">
        <v>0</v>
      </c>
      <c r="G660" s="61">
        <v>0</v>
      </c>
      <c r="H660" s="19">
        <v>0</v>
      </c>
      <c r="I660" s="35">
        <f>SUM(B660:H660)</f>
        <v>0</v>
      </c>
      <c r="J660" s="19">
        <v>0</v>
      </c>
      <c r="K660" s="19">
        <v>0</v>
      </c>
      <c r="L660" s="19">
        <v>0</v>
      </c>
      <c r="M660" s="19">
        <v>0</v>
      </c>
      <c r="N660" s="19">
        <v>0</v>
      </c>
      <c r="O660" s="19">
        <v>0</v>
      </c>
      <c r="P660" s="19">
        <v>0</v>
      </c>
      <c r="Q660" s="146">
        <f>SUM(J660:P660)</f>
        <v>0</v>
      </c>
    </row>
    <row r="661" spans="1:17" x14ac:dyDescent="0.35">
      <c r="A661" s="19" t="s">
        <v>163</v>
      </c>
      <c r="B661" s="61">
        <v>244.26</v>
      </c>
      <c r="C661" s="61">
        <v>0</v>
      </c>
      <c r="D661" s="166">
        <v>0</v>
      </c>
      <c r="E661" s="166">
        <v>0</v>
      </c>
      <c r="F661" s="166">
        <v>170.42</v>
      </c>
      <c r="G661" s="166">
        <v>185.51</v>
      </c>
      <c r="H661" s="19">
        <v>184.01</v>
      </c>
      <c r="I661" s="35">
        <f>SUM(B661:H661)</f>
        <v>784.19999999999993</v>
      </c>
      <c r="J661" s="19">
        <v>226.67</v>
      </c>
      <c r="K661" s="19">
        <v>227.91</v>
      </c>
      <c r="L661" s="19">
        <v>117.03</v>
      </c>
      <c r="M661" s="19">
        <v>314.44</v>
      </c>
      <c r="N661" s="19">
        <v>266.45</v>
      </c>
      <c r="O661" s="19">
        <v>273.52999999999997</v>
      </c>
      <c r="P661" s="19">
        <v>177.21</v>
      </c>
      <c r="Q661" s="146">
        <f>SUM(J661:P661)</f>
        <v>1603.24</v>
      </c>
    </row>
    <row r="662" spans="1:17" x14ac:dyDescent="0.35">
      <c r="A662" s="19" t="s">
        <v>152</v>
      </c>
      <c r="B662" s="19">
        <f t="shared" ref="B662:P662" si="523">B661+B660</f>
        <v>244.26</v>
      </c>
      <c r="C662" s="19">
        <f t="shared" si="523"/>
        <v>0</v>
      </c>
      <c r="D662" s="19">
        <f t="shared" si="523"/>
        <v>0</v>
      </c>
      <c r="E662" s="19">
        <f t="shared" si="523"/>
        <v>0</v>
      </c>
      <c r="F662" s="19">
        <f t="shared" si="523"/>
        <v>170.42</v>
      </c>
      <c r="G662" s="19">
        <f t="shared" si="523"/>
        <v>185.51</v>
      </c>
      <c r="H662" s="19">
        <f t="shared" si="523"/>
        <v>184.01</v>
      </c>
      <c r="I662" s="19">
        <f t="shared" si="523"/>
        <v>784.2</v>
      </c>
      <c r="J662" s="19">
        <f t="shared" si="523"/>
        <v>226.67</v>
      </c>
      <c r="K662" s="19">
        <f t="shared" si="523"/>
        <v>227.91</v>
      </c>
      <c r="L662" s="19">
        <f t="shared" si="523"/>
        <v>117.03</v>
      </c>
      <c r="M662" s="19">
        <f t="shared" si="523"/>
        <v>314.44</v>
      </c>
      <c r="N662" s="19">
        <f t="shared" si="523"/>
        <v>266.45</v>
      </c>
      <c r="O662" s="19">
        <f t="shared" si="523"/>
        <v>273.52999999999997</v>
      </c>
      <c r="P662" s="19">
        <f t="shared" si="523"/>
        <v>177.21</v>
      </c>
      <c r="Q662" s="146">
        <f>SUM(J662:P662)</f>
        <v>1603.24</v>
      </c>
    </row>
    <row r="663" spans="1:17" x14ac:dyDescent="0.35">
      <c r="A663" s="19" t="s">
        <v>154</v>
      </c>
      <c r="B663" s="106">
        <f t="shared" ref="B663:H663" si="524">B661/B662*100</f>
        <v>100</v>
      </c>
      <c r="C663" s="106" t="e">
        <f t="shared" si="524"/>
        <v>#DIV/0!</v>
      </c>
      <c r="D663" s="106" t="e">
        <f t="shared" si="524"/>
        <v>#DIV/0!</v>
      </c>
      <c r="E663" s="106" t="e">
        <f t="shared" si="524"/>
        <v>#DIV/0!</v>
      </c>
      <c r="F663" s="106">
        <f t="shared" si="524"/>
        <v>100</v>
      </c>
      <c r="G663" s="106">
        <f t="shared" si="524"/>
        <v>100</v>
      </c>
      <c r="H663" s="106">
        <f t="shared" si="524"/>
        <v>100</v>
      </c>
      <c r="I663" s="35">
        <f>I661/I662*100</f>
        <v>99.999999999999986</v>
      </c>
      <c r="J663" s="106">
        <f t="shared" ref="J663:P663" si="525">J661/J662*100</f>
        <v>100</v>
      </c>
      <c r="K663" s="106">
        <f t="shared" si="525"/>
        <v>100</v>
      </c>
      <c r="L663" s="106">
        <f t="shared" si="525"/>
        <v>100</v>
      </c>
      <c r="M663" s="106">
        <f t="shared" si="525"/>
        <v>100</v>
      </c>
      <c r="N663" s="106">
        <f t="shared" si="525"/>
        <v>100</v>
      </c>
      <c r="O663" s="106">
        <f t="shared" si="525"/>
        <v>100</v>
      </c>
      <c r="P663" s="106">
        <f t="shared" si="525"/>
        <v>100</v>
      </c>
      <c r="Q663" s="106">
        <f>Q661/Q662*100</f>
        <v>100</v>
      </c>
    </row>
    <row r="664" spans="1:17" x14ac:dyDescent="0.35">
      <c r="A664" s="19" t="s">
        <v>153</v>
      </c>
      <c r="B664" s="19">
        <v>0</v>
      </c>
      <c r="C664" s="19">
        <v>0</v>
      </c>
      <c r="D664" s="19">
        <v>0</v>
      </c>
      <c r="E664" s="19">
        <v>0</v>
      </c>
      <c r="F664" s="19">
        <v>0</v>
      </c>
      <c r="G664" s="19">
        <v>320</v>
      </c>
      <c r="H664" s="19">
        <v>0</v>
      </c>
      <c r="I664" s="35"/>
      <c r="J664" s="19">
        <v>0</v>
      </c>
      <c r="K664" s="19">
        <v>0</v>
      </c>
      <c r="L664" s="19">
        <v>0</v>
      </c>
      <c r="M664" s="19">
        <v>0</v>
      </c>
      <c r="N664" s="19">
        <v>400</v>
      </c>
      <c r="O664" s="19">
        <v>480</v>
      </c>
      <c r="P664" s="19">
        <v>0</v>
      </c>
      <c r="Q664" s="106">
        <v>0</v>
      </c>
    </row>
    <row r="665" spans="1:17" x14ac:dyDescent="0.35">
      <c r="A665" s="167" t="s">
        <v>155</v>
      </c>
      <c r="B665" s="168">
        <f>B664/B662</f>
        <v>0</v>
      </c>
      <c r="C665" s="168" t="e">
        <f t="shared" ref="C665:H665" si="526">C664/C662</f>
        <v>#DIV/0!</v>
      </c>
      <c r="D665" s="168" t="e">
        <f t="shared" si="526"/>
        <v>#DIV/0!</v>
      </c>
      <c r="E665" s="168" t="e">
        <f t="shared" si="526"/>
        <v>#DIV/0!</v>
      </c>
      <c r="F665" s="168">
        <f t="shared" si="526"/>
        <v>0</v>
      </c>
      <c r="G665" s="168">
        <f t="shared" si="526"/>
        <v>1.7249743949113256</v>
      </c>
      <c r="H665" s="168">
        <f t="shared" si="526"/>
        <v>0</v>
      </c>
      <c r="I665" s="146">
        <f>I661/I662</f>
        <v>0.99999999999999989</v>
      </c>
      <c r="J665" s="169">
        <f>J664/J662</f>
        <v>0</v>
      </c>
      <c r="K665" s="169">
        <f t="shared" ref="K665:P665" si="527">K664/K662</f>
        <v>0</v>
      </c>
      <c r="L665" s="169">
        <f t="shared" si="527"/>
        <v>0</v>
      </c>
      <c r="M665" s="169">
        <f t="shared" si="527"/>
        <v>0</v>
      </c>
      <c r="N665" s="169">
        <f t="shared" si="527"/>
        <v>1.5012197410395947</v>
      </c>
      <c r="O665" s="169">
        <f t="shared" si="527"/>
        <v>1.7548349358388478</v>
      </c>
      <c r="P665" s="169">
        <f t="shared" si="527"/>
        <v>0</v>
      </c>
      <c r="Q665" s="146"/>
    </row>
    <row r="666" spans="1:17" x14ac:dyDescent="0.35">
      <c r="A666" s="19" t="s">
        <v>164</v>
      </c>
      <c r="B666" s="61">
        <v>0</v>
      </c>
      <c r="C666" s="61">
        <v>0</v>
      </c>
      <c r="D666" s="61">
        <v>0</v>
      </c>
      <c r="E666" s="61">
        <v>0</v>
      </c>
      <c r="F666" s="61">
        <v>0</v>
      </c>
      <c r="G666" s="61">
        <v>0</v>
      </c>
      <c r="H666" s="19">
        <v>0</v>
      </c>
      <c r="I666" s="150">
        <f>SUM(B666:H666)</f>
        <v>0</v>
      </c>
      <c r="J666" s="19">
        <v>0</v>
      </c>
      <c r="K666" s="19">
        <v>0</v>
      </c>
      <c r="L666" s="19">
        <v>0</v>
      </c>
      <c r="M666" s="19">
        <v>0</v>
      </c>
      <c r="N666" s="19">
        <v>0</v>
      </c>
      <c r="O666" s="19">
        <v>0</v>
      </c>
      <c r="P666" s="19">
        <v>0</v>
      </c>
      <c r="Q666" s="151"/>
    </row>
    <row r="667" spans="1:17" x14ac:dyDescent="0.35">
      <c r="A667" s="19" t="s">
        <v>165</v>
      </c>
      <c r="B667" s="61">
        <v>191.92</v>
      </c>
      <c r="C667" s="166">
        <v>0</v>
      </c>
      <c r="D667" s="166">
        <v>0</v>
      </c>
      <c r="E667" s="166">
        <v>0</v>
      </c>
      <c r="F667" s="166">
        <v>167.86</v>
      </c>
      <c r="G667" s="166">
        <v>164.58</v>
      </c>
      <c r="H667" s="166">
        <v>200.38</v>
      </c>
      <c r="I667" s="150">
        <f>SUM(B667:H667)</f>
        <v>724.74</v>
      </c>
      <c r="J667" s="19">
        <v>203.98</v>
      </c>
      <c r="K667" s="19">
        <v>185.05</v>
      </c>
      <c r="L667" s="19">
        <v>91.08</v>
      </c>
      <c r="M667" s="19">
        <v>257.14</v>
      </c>
      <c r="N667" s="19">
        <v>205.73</v>
      </c>
      <c r="O667" s="19">
        <v>225.54</v>
      </c>
      <c r="P667" s="19">
        <v>151.6</v>
      </c>
      <c r="Q667" s="151">
        <f>SUM(J667:P667)</f>
        <v>1320.12</v>
      </c>
    </row>
    <row r="668" spans="1:17" x14ac:dyDescent="0.35">
      <c r="A668" s="19" t="s">
        <v>152</v>
      </c>
      <c r="B668" s="19">
        <f>B666+B667</f>
        <v>191.92</v>
      </c>
      <c r="C668" s="19">
        <f t="shared" ref="C668:H668" si="528">C666+C667</f>
        <v>0</v>
      </c>
      <c r="D668" s="19">
        <f t="shared" si="528"/>
        <v>0</v>
      </c>
      <c r="E668" s="19">
        <f t="shared" si="528"/>
        <v>0</v>
      </c>
      <c r="F668" s="19">
        <f t="shared" si="528"/>
        <v>167.86</v>
      </c>
      <c r="G668" s="19">
        <f t="shared" si="528"/>
        <v>164.58</v>
      </c>
      <c r="H668" s="19">
        <f t="shared" si="528"/>
        <v>200.38</v>
      </c>
      <c r="I668" s="150">
        <f>I667+I666</f>
        <v>724.74</v>
      </c>
      <c r="J668" s="19">
        <f>J667+J666</f>
        <v>203.98</v>
      </c>
      <c r="K668" s="19">
        <f>K667+K666</f>
        <v>185.05</v>
      </c>
      <c r="L668" s="19">
        <f>L667+L666</f>
        <v>91.08</v>
      </c>
      <c r="M668" s="19">
        <f>M667+M666</f>
        <v>257.14</v>
      </c>
      <c r="N668" s="19">
        <f>N666+N667</f>
        <v>205.73</v>
      </c>
      <c r="O668" s="19">
        <f>O666+O667</f>
        <v>225.54</v>
      </c>
      <c r="P668" s="19">
        <f>P666+P667</f>
        <v>151.6</v>
      </c>
      <c r="Q668" s="151">
        <f>SUM(J668:P668)</f>
        <v>1320.12</v>
      </c>
    </row>
    <row r="669" spans="1:17" x14ac:dyDescent="0.35">
      <c r="A669" s="19" t="s">
        <v>154</v>
      </c>
      <c r="B669" s="106">
        <f>B667/B668*100</f>
        <v>100</v>
      </c>
      <c r="C669" s="106" t="e">
        <f t="shared" ref="C669:H669" si="529">C667/C668*100</f>
        <v>#DIV/0!</v>
      </c>
      <c r="D669" s="106" t="e">
        <f t="shared" si="529"/>
        <v>#DIV/0!</v>
      </c>
      <c r="E669" s="106" t="e">
        <f t="shared" si="529"/>
        <v>#DIV/0!</v>
      </c>
      <c r="F669" s="106">
        <f t="shared" si="529"/>
        <v>100</v>
      </c>
      <c r="G669" s="106">
        <f t="shared" si="529"/>
        <v>100</v>
      </c>
      <c r="H669" s="106">
        <f t="shared" si="529"/>
        <v>100</v>
      </c>
      <c r="I669" s="35">
        <f>I667/I668*100</f>
        <v>100</v>
      </c>
      <c r="J669" s="106">
        <f>J667/J668*100</f>
        <v>100</v>
      </c>
      <c r="K669" s="106">
        <f t="shared" ref="K669:P669" si="530">K667/K668*100</f>
        <v>100</v>
      </c>
      <c r="L669" s="106">
        <f t="shared" si="530"/>
        <v>100</v>
      </c>
      <c r="M669" s="106">
        <f t="shared" si="530"/>
        <v>100</v>
      </c>
      <c r="N669" s="106">
        <f t="shared" si="530"/>
        <v>100</v>
      </c>
      <c r="O669" s="106">
        <f t="shared" si="530"/>
        <v>100</v>
      </c>
      <c r="P669" s="106">
        <f t="shared" si="530"/>
        <v>100</v>
      </c>
      <c r="Q669" s="146"/>
    </row>
    <row r="670" spans="1:17" x14ac:dyDescent="0.35">
      <c r="A670" s="19" t="s">
        <v>153</v>
      </c>
      <c r="B670" s="61">
        <v>526</v>
      </c>
      <c r="C670" s="61">
        <v>0</v>
      </c>
      <c r="D670" s="61">
        <v>0</v>
      </c>
      <c r="E670" s="61">
        <v>0</v>
      </c>
      <c r="F670" s="61">
        <v>677</v>
      </c>
      <c r="G670" s="61">
        <v>515</v>
      </c>
      <c r="H670" s="19">
        <v>540</v>
      </c>
      <c r="I670" s="35"/>
      <c r="J670" s="19">
        <v>489</v>
      </c>
      <c r="K670" s="19">
        <v>525</v>
      </c>
      <c r="L670" s="19">
        <v>317</v>
      </c>
      <c r="M670" s="19">
        <v>515</v>
      </c>
      <c r="N670" s="19">
        <v>582</v>
      </c>
      <c r="O670" s="19">
        <v>625</v>
      </c>
      <c r="P670" s="19">
        <v>428</v>
      </c>
      <c r="Q670" s="146"/>
    </row>
    <row r="671" spans="1:17" x14ac:dyDescent="0.35">
      <c r="A671" s="43" t="s">
        <v>155</v>
      </c>
      <c r="B671" s="169">
        <f t="shared" ref="B671:H671" si="531">B670/B668</f>
        <v>2.7407253022092539</v>
      </c>
      <c r="C671" s="169" t="e">
        <f t="shared" si="531"/>
        <v>#DIV/0!</v>
      </c>
      <c r="D671" s="169" t="e">
        <f t="shared" si="531"/>
        <v>#DIV/0!</v>
      </c>
      <c r="E671" s="169" t="e">
        <f t="shared" si="531"/>
        <v>#DIV/0!</v>
      </c>
      <c r="F671" s="169">
        <f t="shared" si="531"/>
        <v>4.0331228404622896</v>
      </c>
      <c r="G671" s="169">
        <f t="shared" si="531"/>
        <v>3.1291772997934131</v>
      </c>
      <c r="H671" s="169">
        <f t="shared" si="531"/>
        <v>2.6948797285158199</v>
      </c>
      <c r="I671" s="35"/>
      <c r="J671" s="169">
        <f t="shared" ref="J671:P671" si="532">J670/J668</f>
        <v>2.3972938523384646</v>
      </c>
      <c r="K671" s="169">
        <f t="shared" si="532"/>
        <v>2.8370710618751689</v>
      </c>
      <c r="L671" s="169">
        <f t="shared" si="532"/>
        <v>3.4804567413263068</v>
      </c>
      <c r="M671" s="169">
        <f t="shared" si="532"/>
        <v>2.0028000311114571</v>
      </c>
      <c r="N671" s="169">
        <f t="shared" si="532"/>
        <v>2.8289505662761876</v>
      </c>
      <c r="O671" s="169">
        <f t="shared" si="532"/>
        <v>2.7711270728030506</v>
      </c>
      <c r="P671" s="169">
        <f t="shared" si="532"/>
        <v>2.8232189973614776</v>
      </c>
      <c r="Q671" s="146"/>
    </row>
    <row r="672" spans="1:17" x14ac:dyDescent="0.35">
      <c r="A672" s="19" t="s">
        <v>156</v>
      </c>
      <c r="B672" s="88">
        <v>0</v>
      </c>
      <c r="C672" s="88">
        <v>0</v>
      </c>
      <c r="D672" s="88">
        <v>0</v>
      </c>
      <c r="E672" s="88">
        <v>0</v>
      </c>
      <c r="F672" s="88">
        <v>0</v>
      </c>
      <c r="G672" s="79">
        <v>0</v>
      </c>
      <c r="H672" s="79">
        <v>0</v>
      </c>
      <c r="I672" s="35"/>
      <c r="J672" s="79">
        <v>34</v>
      </c>
      <c r="K672" s="79">
        <v>32</v>
      </c>
      <c r="L672" s="79">
        <v>32</v>
      </c>
      <c r="M672" s="79">
        <v>36</v>
      </c>
      <c r="N672" s="79">
        <v>0</v>
      </c>
      <c r="O672" s="79">
        <v>0</v>
      </c>
      <c r="P672" s="79">
        <v>0</v>
      </c>
      <c r="Q672" s="146">
        <f>SUM(J672:P672)</f>
        <v>134</v>
      </c>
    </row>
    <row r="673" spans="1:17" x14ac:dyDescent="0.35">
      <c r="A673" s="19" t="s">
        <v>157</v>
      </c>
      <c r="B673" s="88">
        <v>0</v>
      </c>
      <c r="C673" s="88">
        <v>0</v>
      </c>
      <c r="D673" s="88">
        <v>0</v>
      </c>
      <c r="E673" s="88">
        <v>0</v>
      </c>
      <c r="F673" s="88">
        <v>0</v>
      </c>
      <c r="G673" s="79">
        <v>0</v>
      </c>
      <c r="H673" s="79">
        <v>0</v>
      </c>
      <c r="I673" s="35">
        <f>SUM(B673:H673)</f>
        <v>0</v>
      </c>
      <c r="J673" s="79">
        <v>63.51</v>
      </c>
      <c r="K673" s="79">
        <v>69.11</v>
      </c>
      <c r="L673" s="79">
        <v>34.5</v>
      </c>
      <c r="M673" s="79">
        <v>83.49</v>
      </c>
      <c r="N673" s="79">
        <v>0</v>
      </c>
      <c r="O673" s="79">
        <v>0</v>
      </c>
      <c r="P673" s="79">
        <v>0</v>
      </c>
      <c r="Q673" s="146">
        <f>SUM(J673:P673)</f>
        <v>250.61</v>
      </c>
    </row>
    <row r="674" spans="1:17" x14ac:dyDescent="0.35">
      <c r="A674" s="19" t="s">
        <v>152</v>
      </c>
      <c r="B674" s="19">
        <f>B673+B672</f>
        <v>0</v>
      </c>
      <c r="C674" s="19">
        <f>C673+C672</f>
        <v>0</v>
      </c>
      <c r="D674" s="19">
        <f>D673+D672</f>
        <v>0</v>
      </c>
      <c r="E674" s="19">
        <f>E673+E672</f>
        <v>0</v>
      </c>
      <c r="F674" s="19">
        <v>0</v>
      </c>
      <c r="G674" s="19">
        <f>G673+G672</f>
        <v>0</v>
      </c>
      <c r="H674" s="19">
        <f>H673+H672</f>
        <v>0</v>
      </c>
      <c r="I674" s="35">
        <f>SUM(B674:H674)</f>
        <v>0</v>
      </c>
      <c r="J674" s="19">
        <f>J673+J672</f>
        <v>97.509999999999991</v>
      </c>
      <c r="K674" s="19">
        <f t="shared" ref="K674:P674" si="533">K673+K672</f>
        <v>101.11</v>
      </c>
      <c r="L674" s="19">
        <f t="shared" si="533"/>
        <v>66.5</v>
      </c>
      <c r="M674" s="19">
        <f t="shared" si="533"/>
        <v>119.49</v>
      </c>
      <c r="N674" s="19">
        <v>0</v>
      </c>
      <c r="O674" s="19">
        <f t="shared" si="533"/>
        <v>0</v>
      </c>
      <c r="P674" s="19">
        <f t="shared" si="533"/>
        <v>0</v>
      </c>
      <c r="Q674" s="146">
        <f>SUM(J674:P674)</f>
        <v>384.61</v>
      </c>
    </row>
    <row r="675" spans="1:17" x14ac:dyDescent="0.35">
      <c r="A675" s="19" t="s">
        <v>154</v>
      </c>
      <c r="B675" s="106" t="e">
        <f t="shared" ref="B675:I675" si="534">B673/B674*100</f>
        <v>#DIV/0!</v>
      </c>
      <c r="C675" s="106" t="e">
        <f t="shared" si="534"/>
        <v>#DIV/0!</v>
      </c>
      <c r="D675" s="106" t="e">
        <f t="shared" si="534"/>
        <v>#DIV/0!</v>
      </c>
      <c r="E675" s="106" t="e">
        <f t="shared" si="534"/>
        <v>#DIV/0!</v>
      </c>
      <c r="F675" s="106" t="e">
        <f t="shared" si="534"/>
        <v>#DIV/0!</v>
      </c>
      <c r="G675" s="106" t="e">
        <f t="shared" si="534"/>
        <v>#DIV/0!</v>
      </c>
      <c r="H675" s="106" t="e">
        <f t="shared" si="534"/>
        <v>#DIV/0!</v>
      </c>
      <c r="I675" s="106" t="e">
        <f t="shared" si="534"/>
        <v>#DIV/0!</v>
      </c>
      <c r="J675" s="106">
        <f t="shared" ref="J675:O675" si="535">J673/K674*100</f>
        <v>62.812778162397386</v>
      </c>
      <c r="K675" s="106">
        <f t="shared" si="535"/>
        <v>103.9248120300752</v>
      </c>
      <c r="L675" s="106">
        <f t="shared" si="535"/>
        <v>28.872709013306551</v>
      </c>
      <c r="M675" s="106" t="e">
        <f t="shared" si="535"/>
        <v>#DIV/0!</v>
      </c>
      <c r="N675" s="106" t="e">
        <f t="shared" si="535"/>
        <v>#DIV/0!</v>
      </c>
      <c r="O675" s="106" t="e">
        <f t="shared" si="535"/>
        <v>#DIV/0!</v>
      </c>
      <c r="P675" s="169" t="e">
        <f>P674/P672</f>
        <v>#DIV/0!</v>
      </c>
      <c r="Q675" s="106">
        <f>Q673/Q674*100</f>
        <v>65.15951223317127</v>
      </c>
    </row>
    <row r="676" spans="1:17" x14ac:dyDescent="0.35">
      <c r="A676" s="19" t="s">
        <v>153</v>
      </c>
      <c r="B676" s="19">
        <v>0</v>
      </c>
      <c r="C676" s="19">
        <v>0</v>
      </c>
      <c r="D676" s="19">
        <v>0</v>
      </c>
      <c r="E676" s="19">
        <v>0</v>
      </c>
      <c r="F676" s="19">
        <v>0</v>
      </c>
      <c r="G676" s="19">
        <v>0</v>
      </c>
      <c r="H676" s="36">
        <v>0</v>
      </c>
      <c r="I676" s="35"/>
      <c r="J676" s="19">
        <v>141</v>
      </c>
      <c r="K676" s="19">
        <v>133</v>
      </c>
      <c r="L676" s="19">
        <v>76</v>
      </c>
      <c r="M676" s="19">
        <v>150</v>
      </c>
      <c r="N676" s="19">
        <v>40</v>
      </c>
      <c r="O676" s="19">
        <v>0</v>
      </c>
      <c r="P676" s="36">
        <v>0</v>
      </c>
      <c r="Q676" s="146"/>
    </row>
    <row r="677" spans="1:17" x14ac:dyDescent="0.35">
      <c r="A677" s="43" t="s">
        <v>155</v>
      </c>
      <c r="B677" s="169" t="e">
        <f t="shared" ref="B677:H677" si="536">B676/B674</f>
        <v>#DIV/0!</v>
      </c>
      <c r="C677" s="169" t="e">
        <f t="shared" si="536"/>
        <v>#DIV/0!</v>
      </c>
      <c r="D677" s="169" t="e">
        <f t="shared" si="536"/>
        <v>#DIV/0!</v>
      </c>
      <c r="E677" s="169" t="e">
        <f t="shared" si="536"/>
        <v>#DIV/0!</v>
      </c>
      <c r="F677" s="169" t="e">
        <f t="shared" si="536"/>
        <v>#DIV/0!</v>
      </c>
      <c r="G677" s="169" t="e">
        <f t="shared" si="536"/>
        <v>#DIV/0!</v>
      </c>
      <c r="H677" s="169" t="e">
        <f t="shared" si="536"/>
        <v>#DIV/0!</v>
      </c>
      <c r="I677" s="35"/>
      <c r="J677" s="169">
        <f t="shared" ref="J677:P677" si="537">J676/J674</f>
        <v>1.4460055378935495</v>
      </c>
      <c r="K677" s="169">
        <f t="shared" si="537"/>
        <v>1.315399070319454</v>
      </c>
      <c r="L677" s="169">
        <f t="shared" si="537"/>
        <v>1.1428571428571428</v>
      </c>
      <c r="M677" s="169">
        <f t="shared" si="537"/>
        <v>1.2553351744915893</v>
      </c>
      <c r="N677" s="169" t="e">
        <f t="shared" si="537"/>
        <v>#DIV/0!</v>
      </c>
      <c r="O677" s="169" t="e">
        <f t="shared" si="537"/>
        <v>#DIV/0!</v>
      </c>
      <c r="P677" s="169" t="e">
        <f t="shared" si="537"/>
        <v>#DIV/0!</v>
      </c>
      <c r="Q677" s="146"/>
    </row>
    <row r="678" spans="1:17" x14ac:dyDescent="0.35">
      <c r="A678" s="19" t="s">
        <v>158</v>
      </c>
      <c r="B678" s="170">
        <v>240</v>
      </c>
      <c r="C678" s="61">
        <v>0</v>
      </c>
      <c r="D678" s="61">
        <v>0</v>
      </c>
      <c r="E678" s="61">
        <v>0</v>
      </c>
      <c r="F678" s="61">
        <v>274</v>
      </c>
      <c r="G678" s="61">
        <v>391</v>
      </c>
      <c r="H678" s="88">
        <v>380</v>
      </c>
      <c r="I678" s="35"/>
      <c r="J678" s="88">
        <v>453</v>
      </c>
      <c r="K678" s="88">
        <v>442</v>
      </c>
      <c r="L678" s="88">
        <v>313</v>
      </c>
      <c r="M678" s="88">
        <v>461</v>
      </c>
      <c r="N678" s="88">
        <v>484</v>
      </c>
      <c r="O678" s="88">
        <v>516</v>
      </c>
      <c r="P678" s="88">
        <v>485</v>
      </c>
      <c r="Q678" s="146">
        <f>SUM(J678:P678)</f>
        <v>3154</v>
      </c>
    </row>
    <row r="679" spans="1:17" x14ac:dyDescent="0.35">
      <c r="A679" s="19" t="s">
        <v>159</v>
      </c>
      <c r="B679" s="61">
        <v>146.87</v>
      </c>
      <c r="C679" s="166">
        <v>0</v>
      </c>
      <c r="D679" s="166">
        <v>0</v>
      </c>
      <c r="E679" s="166">
        <v>0</v>
      </c>
      <c r="F679" s="166">
        <v>0.5</v>
      </c>
      <c r="G679" s="166">
        <v>78</v>
      </c>
      <c r="H679" s="88">
        <v>0.4</v>
      </c>
      <c r="I679" s="35">
        <f>SUM(B679:H679)</f>
        <v>225.77</v>
      </c>
      <c r="J679" s="88">
        <v>0.54</v>
      </c>
      <c r="K679" s="88">
        <v>0.03</v>
      </c>
      <c r="L679" s="88">
        <v>0.94</v>
      </c>
      <c r="M679" s="88">
        <v>0.38</v>
      </c>
      <c r="N679" s="88">
        <v>0.48</v>
      </c>
      <c r="O679" s="88">
        <v>140.5</v>
      </c>
      <c r="P679" s="88">
        <v>126</v>
      </c>
      <c r="Q679" s="146">
        <f>SUM(J679:P679)</f>
        <v>268.87</v>
      </c>
    </row>
    <row r="680" spans="1:17" x14ac:dyDescent="0.35">
      <c r="A680" s="19" t="s">
        <v>152</v>
      </c>
      <c r="B680" s="19">
        <f>-B679+B678</f>
        <v>93.13</v>
      </c>
      <c r="C680" s="19">
        <f>-C679+C678</f>
        <v>0</v>
      </c>
      <c r="D680" s="19">
        <f>-D679+D678</f>
        <v>0</v>
      </c>
      <c r="E680" s="106">
        <f>E679+E678</f>
        <v>0</v>
      </c>
      <c r="F680" s="106">
        <f>F679+F678</f>
        <v>274.5</v>
      </c>
      <c r="G680" s="106">
        <f>G679+G678</f>
        <v>469</v>
      </c>
      <c r="H680" s="19">
        <f>H679+H678</f>
        <v>380.4</v>
      </c>
      <c r="I680" s="35">
        <f>SUM(B680:H680)</f>
        <v>1217.03</v>
      </c>
      <c r="J680" s="19">
        <f t="shared" ref="J680:P680" si="538">J679+J678</f>
        <v>453.54</v>
      </c>
      <c r="K680" s="19">
        <f t="shared" si="538"/>
        <v>442.03</v>
      </c>
      <c r="L680" s="19">
        <f t="shared" si="538"/>
        <v>313.94</v>
      </c>
      <c r="M680" s="19">
        <f t="shared" si="538"/>
        <v>461.38</v>
      </c>
      <c r="N680" s="19">
        <f t="shared" si="538"/>
        <v>484.48</v>
      </c>
      <c r="O680" s="19">
        <f t="shared" si="538"/>
        <v>656.5</v>
      </c>
      <c r="P680" s="19">
        <f t="shared" si="538"/>
        <v>611</v>
      </c>
      <c r="Q680" s="146">
        <f>SUM(J680:P680)</f>
        <v>3422.87</v>
      </c>
    </row>
    <row r="681" spans="1:17" x14ac:dyDescent="0.35">
      <c r="A681" s="19" t="s">
        <v>154</v>
      </c>
      <c r="B681" s="152">
        <f t="shared" ref="B681:I681" si="539">B679/B680</f>
        <v>1.5770428433372705</v>
      </c>
      <c r="C681" s="152" t="e">
        <f t="shared" si="539"/>
        <v>#DIV/0!</v>
      </c>
      <c r="D681" s="152" t="e">
        <f t="shared" si="539"/>
        <v>#DIV/0!</v>
      </c>
      <c r="E681" s="152" t="e">
        <f t="shared" si="539"/>
        <v>#DIV/0!</v>
      </c>
      <c r="F681" s="152">
        <f t="shared" si="539"/>
        <v>1.8214936247723133E-3</v>
      </c>
      <c r="G681" s="152">
        <f t="shared" si="539"/>
        <v>0.16631130063965885</v>
      </c>
      <c r="H681" s="152">
        <f t="shared" si="539"/>
        <v>1.0515247108307047E-3</v>
      </c>
      <c r="I681" s="152">
        <f t="shared" si="539"/>
        <v>0.18550898498804469</v>
      </c>
      <c r="J681" s="106">
        <f>J679/K680*100</f>
        <v>0.12216365405063007</v>
      </c>
      <c r="K681" s="106">
        <f>K679/L680*100</f>
        <v>9.5559661081735352E-3</v>
      </c>
      <c r="L681" s="106">
        <f>L679/M680*100</f>
        <v>0.2037366162382418</v>
      </c>
      <c r="M681" s="19">
        <f>M680+M679</f>
        <v>461.76</v>
      </c>
      <c r="N681" s="106">
        <f>N679/O680*100</f>
        <v>7.311500380807312E-2</v>
      </c>
      <c r="O681" s="106">
        <f>O679/P680*100</f>
        <v>22.995090016366611</v>
      </c>
      <c r="P681" s="169">
        <f>P680/P678</f>
        <v>1.2597938144329897</v>
      </c>
      <c r="Q681" s="153">
        <f>Q679/Q680*100</f>
        <v>7.8551040501099951</v>
      </c>
    </row>
    <row r="682" spans="1:17" x14ac:dyDescent="0.35">
      <c r="A682" s="19" t="s">
        <v>153</v>
      </c>
      <c r="B682" s="61">
        <v>760</v>
      </c>
      <c r="C682" s="61">
        <v>0</v>
      </c>
      <c r="D682" s="61">
        <v>0</v>
      </c>
      <c r="E682" s="61">
        <v>0</v>
      </c>
      <c r="F682" s="61">
        <v>74</v>
      </c>
      <c r="G682" s="61">
        <v>79</v>
      </c>
      <c r="H682" s="36">
        <v>760</v>
      </c>
      <c r="I682" s="35"/>
      <c r="J682" s="19">
        <v>910</v>
      </c>
      <c r="K682" s="19">
        <v>890</v>
      </c>
      <c r="L682" s="19">
        <v>630</v>
      </c>
      <c r="M682" s="19">
        <v>930</v>
      </c>
      <c r="N682" s="19">
        <v>97</v>
      </c>
      <c r="O682" s="19">
        <v>625</v>
      </c>
      <c r="P682" s="36">
        <v>126</v>
      </c>
      <c r="Q682" s="146"/>
    </row>
    <row r="683" spans="1:17" x14ac:dyDescent="0.35">
      <c r="A683" s="43" t="s">
        <v>155</v>
      </c>
      <c r="B683" s="169">
        <f t="shared" ref="B683:H683" si="540">B682/B680</f>
        <v>8.1606356705680234</v>
      </c>
      <c r="C683" s="169" t="e">
        <f t="shared" si="540"/>
        <v>#DIV/0!</v>
      </c>
      <c r="D683" s="169" t="e">
        <f t="shared" si="540"/>
        <v>#DIV/0!</v>
      </c>
      <c r="E683" s="169" t="e">
        <f t="shared" si="540"/>
        <v>#DIV/0!</v>
      </c>
      <c r="F683" s="169">
        <f t="shared" si="540"/>
        <v>0.26958105646630237</v>
      </c>
      <c r="G683" s="169">
        <f t="shared" si="540"/>
        <v>0.16844349680170576</v>
      </c>
      <c r="H683" s="169">
        <f t="shared" si="540"/>
        <v>1.9978969505783386</v>
      </c>
      <c r="I683" s="35"/>
      <c r="J683" s="169">
        <f t="shared" ref="J683:P683" si="541">J682/J680</f>
        <v>2.0064382413899544</v>
      </c>
      <c r="K683" s="169">
        <f t="shared" si="541"/>
        <v>2.0134380019455693</v>
      </c>
      <c r="L683" s="169">
        <f t="shared" si="541"/>
        <v>2.0067528827164427</v>
      </c>
      <c r="M683" s="169">
        <f t="shared" si="541"/>
        <v>2.0156920542719665</v>
      </c>
      <c r="N683" s="169">
        <f t="shared" si="541"/>
        <v>0.20021466314398942</v>
      </c>
      <c r="O683" s="169">
        <f t="shared" si="541"/>
        <v>0.95201827875095202</v>
      </c>
      <c r="P683" s="169">
        <f t="shared" si="541"/>
        <v>0.20621931260229132</v>
      </c>
      <c r="Q683" s="146"/>
    </row>
    <row r="684" spans="1:17" x14ac:dyDescent="0.35">
      <c r="A684" s="19" t="s">
        <v>160</v>
      </c>
      <c r="B684" s="61">
        <v>1</v>
      </c>
      <c r="C684" s="61">
        <v>116</v>
      </c>
      <c r="D684" s="61">
        <v>239</v>
      </c>
      <c r="E684" s="61">
        <v>245</v>
      </c>
      <c r="F684" s="61">
        <v>253</v>
      </c>
      <c r="G684" s="61">
        <v>382</v>
      </c>
      <c r="H684" s="88">
        <v>286</v>
      </c>
      <c r="I684" s="35">
        <f>SUM(B684:H684)</f>
        <v>1522</v>
      </c>
      <c r="J684" s="88">
        <v>258</v>
      </c>
      <c r="K684" s="88">
        <v>121</v>
      </c>
      <c r="L684" s="88">
        <v>133</v>
      </c>
      <c r="M684" s="88">
        <v>155</v>
      </c>
      <c r="N684" s="88">
        <v>163</v>
      </c>
      <c r="O684" s="88">
        <v>212</v>
      </c>
      <c r="P684" s="88">
        <v>179</v>
      </c>
      <c r="Q684" s="146">
        <f>SUM(J684:P684)</f>
        <v>1221</v>
      </c>
    </row>
    <row r="685" spans="1:17" x14ac:dyDescent="0.35">
      <c r="A685" s="19" t="s">
        <v>161</v>
      </c>
      <c r="B685" s="61">
        <v>107.38</v>
      </c>
      <c r="C685" s="166">
        <v>32.99</v>
      </c>
      <c r="D685" s="166">
        <v>104.08</v>
      </c>
      <c r="E685" s="166">
        <v>170.32</v>
      </c>
      <c r="F685" s="166">
        <v>102</v>
      </c>
      <c r="G685" s="166">
        <v>93.56</v>
      </c>
      <c r="H685" s="88">
        <v>124.81</v>
      </c>
      <c r="I685" s="35">
        <f>SUM(B685:H685)</f>
        <v>735.13999999999987</v>
      </c>
      <c r="J685" s="88">
        <v>100.96</v>
      </c>
      <c r="K685" s="88">
        <v>111.3</v>
      </c>
      <c r="L685" s="88">
        <v>145.94999999999999</v>
      </c>
      <c r="M685" s="88">
        <v>147.47999999999999</v>
      </c>
      <c r="N685" s="88">
        <v>132.38999999999999</v>
      </c>
      <c r="O685" s="88">
        <v>130.4</v>
      </c>
      <c r="P685" s="88">
        <v>50.1</v>
      </c>
      <c r="Q685" s="146">
        <f>SUM(J685:P685)</f>
        <v>818.57999999999993</v>
      </c>
    </row>
    <row r="686" spans="1:17" x14ac:dyDescent="0.35">
      <c r="A686" s="19" t="s">
        <v>152</v>
      </c>
      <c r="B686" s="19">
        <f>B685+B684</f>
        <v>108.38</v>
      </c>
      <c r="C686" s="19">
        <f t="shared" ref="C686:H686" si="542">C685+C684</f>
        <v>148.99</v>
      </c>
      <c r="D686" s="19">
        <f t="shared" si="542"/>
        <v>343.08</v>
      </c>
      <c r="E686" s="19">
        <f t="shared" si="542"/>
        <v>415.32</v>
      </c>
      <c r="F686" s="19">
        <f t="shared" si="542"/>
        <v>355</v>
      </c>
      <c r="G686" s="19">
        <f t="shared" si="542"/>
        <v>475.56</v>
      </c>
      <c r="H686" s="19">
        <f t="shared" si="542"/>
        <v>410.81</v>
      </c>
      <c r="I686" s="35">
        <f>SUM(B686:H686)</f>
        <v>2257.14</v>
      </c>
      <c r="J686" s="19">
        <f t="shared" ref="J686:P686" si="543">J685+J684</f>
        <v>358.96</v>
      </c>
      <c r="K686" s="19">
        <f t="shared" si="543"/>
        <v>232.3</v>
      </c>
      <c r="L686" s="19">
        <f t="shared" si="543"/>
        <v>278.95</v>
      </c>
      <c r="M686" s="19">
        <f t="shared" si="543"/>
        <v>302.48</v>
      </c>
      <c r="N686" s="19">
        <f t="shared" si="543"/>
        <v>295.39</v>
      </c>
      <c r="O686" s="19">
        <f t="shared" si="543"/>
        <v>342.4</v>
      </c>
      <c r="P686" s="19">
        <f t="shared" si="543"/>
        <v>229.1</v>
      </c>
      <c r="Q686" s="146">
        <f>SUM(J686:P686)</f>
        <v>2039.58</v>
      </c>
    </row>
    <row r="687" spans="1:17" x14ac:dyDescent="0.35">
      <c r="A687" s="19" t="s">
        <v>154</v>
      </c>
      <c r="B687" s="169">
        <f t="shared" ref="B687:H687" si="544">B686/B684</f>
        <v>108.38</v>
      </c>
      <c r="C687" s="169">
        <f t="shared" si="544"/>
        <v>1.284396551724138</v>
      </c>
      <c r="D687" s="169">
        <f t="shared" si="544"/>
        <v>1.4354811715481171</v>
      </c>
      <c r="E687" s="169">
        <f t="shared" si="544"/>
        <v>1.6951836734693877</v>
      </c>
      <c r="F687" s="169">
        <f t="shared" si="544"/>
        <v>1.4031620553359683</v>
      </c>
      <c r="G687" s="169">
        <f t="shared" si="544"/>
        <v>1.2449214659685863</v>
      </c>
      <c r="H687" s="169">
        <f t="shared" si="544"/>
        <v>1.4363986013986014</v>
      </c>
      <c r="I687" s="161">
        <f>I685/I686</f>
        <v>0.32569534898145436</v>
      </c>
      <c r="J687" s="106">
        <f t="shared" ref="J687:O687" si="545">J685/K686*100</f>
        <v>43.461041756349545</v>
      </c>
      <c r="K687" s="106">
        <f t="shared" si="545"/>
        <v>39.899623588456713</v>
      </c>
      <c r="L687" s="106">
        <f t="shared" si="545"/>
        <v>48.251124041258919</v>
      </c>
      <c r="M687" s="106">
        <f t="shared" si="545"/>
        <v>49.927214868478956</v>
      </c>
      <c r="N687" s="106">
        <f t="shared" si="545"/>
        <v>38.66530373831776</v>
      </c>
      <c r="O687" s="106">
        <f t="shared" si="545"/>
        <v>56.91837625491052</v>
      </c>
      <c r="P687" s="169">
        <f>P686/P684</f>
        <v>1.2798882681564245</v>
      </c>
      <c r="Q687" s="153">
        <f>Q685/Q686*100</f>
        <v>40.13473362162798</v>
      </c>
    </row>
    <row r="688" spans="1:17" x14ac:dyDescent="0.35">
      <c r="A688" s="19" t="s">
        <v>153</v>
      </c>
      <c r="B688" s="88">
        <v>0</v>
      </c>
      <c r="C688" s="88">
        <v>0</v>
      </c>
      <c r="D688" s="88">
        <v>0</v>
      </c>
      <c r="E688" s="88">
        <v>0</v>
      </c>
      <c r="F688" s="88">
        <v>0</v>
      </c>
      <c r="G688" s="88">
        <v>0</v>
      </c>
      <c r="H688" s="88">
        <v>0</v>
      </c>
      <c r="I688" s="35"/>
      <c r="J688" s="88">
        <v>0</v>
      </c>
      <c r="K688" s="88">
        <v>0</v>
      </c>
      <c r="L688" s="88">
        <v>0</v>
      </c>
      <c r="M688" s="88">
        <v>0</v>
      </c>
      <c r="N688" s="88">
        <v>0</v>
      </c>
      <c r="O688" s="88">
        <v>0</v>
      </c>
      <c r="P688" s="88">
        <v>0</v>
      </c>
      <c r="Q688" s="146"/>
    </row>
    <row r="689" spans="1:17" x14ac:dyDescent="0.35">
      <c r="A689" s="43" t="s">
        <v>155</v>
      </c>
      <c r="B689" s="169">
        <f t="shared" ref="B689:H689" si="546">B688/B686</f>
        <v>0</v>
      </c>
      <c r="C689" s="169">
        <f t="shared" si="546"/>
        <v>0</v>
      </c>
      <c r="D689" s="169">
        <f t="shared" si="546"/>
        <v>0</v>
      </c>
      <c r="E689" s="169">
        <f t="shared" si="546"/>
        <v>0</v>
      </c>
      <c r="F689" s="169">
        <f t="shared" si="546"/>
        <v>0</v>
      </c>
      <c r="G689" s="169">
        <f t="shared" si="546"/>
        <v>0</v>
      </c>
      <c r="H689" s="169">
        <f t="shared" si="546"/>
        <v>0</v>
      </c>
      <c r="I689" s="35"/>
      <c r="J689" s="169">
        <f t="shared" ref="J689:P689" si="547">J688/J686</f>
        <v>0</v>
      </c>
      <c r="K689" s="169">
        <f t="shared" si="547"/>
        <v>0</v>
      </c>
      <c r="L689" s="169">
        <f t="shared" si="547"/>
        <v>0</v>
      </c>
      <c r="M689" s="169">
        <f t="shared" si="547"/>
        <v>0</v>
      </c>
      <c r="N689" s="169">
        <f t="shared" si="547"/>
        <v>0</v>
      </c>
      <c r="O689" s="169">
        <f t="shared" si="547"/>
        <v>0</v>
      </c>
      <c r="P689" s="169">
        <f t="shared" si="547"/>
        <v>0</v>
      </c>
      <c r="Q689" s="146"/>
    </row>
    <row r="690" spans="1:17" x14ac:dyDescent="0.35">
      <c r="A690" s="19" t="s">
        <v>166</v>
      </c>
      <c r="B690" s="171">
        <v>132.30000000000001</v>
      </c>
      <c r="C690" s="61">
        <v>36.1</v>
      </c>
      <c r="D690" s="61">
        <v>125.5</v>
      </c>
      <c r="E690" s="61">
        <v>109</v>
      </c>
      <c r="F690" s="61">
        <v>126.2</v>
      </c>
      <c r="G690" s="19">
        <v>111.2</v>
      </c>
      <c r="H690" s="36">
        <v>110.47</v>
      </c>
      <c r="I690" s="35"/>
      <c r="J690" s="36">
        <v>281.39999999999998</v>
      </c>
      <c r="K690" s="36">
        <v>125.2</v>
      </c>
      <c r="L690" s="36">
        <v>125.5</v>
      </c>
      <c r="M690" s="103">
        <v>117.3</v>
      </c>
      <c r="N690" s="19">
        <v>127.2</v>
      </c>
      <c r="O690" s="19">
        <v>124.5</v>
      </c>
      <c r="P690" s="36">
        <v>80.2</v>
      </c>
      <c r="Q690" s="146">
        <f>SUM(J690:P690)</f>
        <v>981.3</v>
      </c>
    </row>
    <row r="691" spans="1:17" x14ac:dyDescent="0.35">
      <c r="A691" s="19" t="s">
        <v>167</v>
      </c>
      <c r="B691" s="61">
        <v>36.020000000000003</v>
      </c>
      <c r="C691" s="166">
        <v>38.64</v>
      </c>
      <c r="D691" s="166">
        <v>36.08</v>
      </c>
      <c r="E691" s="166">
        <v>48.03</v>
      </c>
      <c r="F691" s="166">
        <v>43.18</v>
      </c>
      <c r="G691" s="19">
        <v>43.64</v>
      </c>
      <c r="H691" s="36">
        <v>36.81</v>
      </c>
      <c r="I691" s="35">
        <f>SUM(B691:H691)</f>
        <v>282.39999999999998</v>
      </c>
      <c r="J691" s="36">
        <v>44.88</v>
      </c>
      <c r="K691" s="42">
        <v>32.880000000000003</v>
      </c>
      <c r="L691" s="42">
        <v>29.4</v>
      </c>
      <c r="M691" s="19">
        <v>33.46</v>
      </c>
      <c r="N691" s="19">
        <v>35.630000000000003</v>
      </c>
      <c r="O691" s="36">
        <v>23.46</v>
      </c>
      <c r="P691" s="33">
        <v>51.1</v>
      </c>
      <c r="Q691" s="146">
        <f>SUM(J691:P691)</f>
        <v>250.81</v>
      </c>
    </row>
    <row r="692" spans="1:17" x14ac:dyDescent="0.35">
      <c r="A692" s="19" t="s">
        <v>152</v>
      </c>
      <c r="B692" s="19">
        <f>B691+B690</f>
        <v>168.32000000000002</v>
      </c>
      <c r="C692" s="19">
        <f t="shared" ref="C692:H692" si="548">C691+C690</f>
        <v>74.740000000000009</v>
      </c>
      <c r="D692" s="19">
        <f t="shared" si="548"/>
        <v>161.57999999999998</v>
      </c>
      <c r="E692" s="19">
        <f t="shared" si="548"/>
        <v>157.03</v>
      </c>
      <c r="F692" s="19">
        <f t="shared" si="548"/>
        <v>169.38</v>
      </c>
      <c r="G692" s="19">
        <f t="shared" si="548"/>
        <v>154.84</v>
      </c>
      <c r="H692" s="19">
        <f t="shared" si="548"/>
        <v>147.28</v>
      </c>
      <c r="I692" s="35">
        <f>SUM(B692:H692)</f>
        <v>1033.17</v>
      </c>
      <c r="J692" s="19">
        <f>J691+J690</f>
        <v>326.27999999999997</v>
      </c>
      <c r="K692" s="19">
        <f t="shared" ref="K692:P692" si="549">K691+K690</f>
        <v>158.08000000000001</v>
      </c>
      <c r="L692" s="19">
        <f t="shared" si="549"/>
        <v>154.9</v>
      </c>
      <c r="M692" s="19">
        <f t="shared" si="549"/>
        <v>150.76</v>
      </c>
      <c r="N692" s="19">
        <f t="shared" si="549"/>
        <v>162.83000000000001</v>
      </c>
      <c r="O692" s="19">
        <f t="shared" si="549"/>
        <v>147.96</v>
      </c>
      <c r="P692" s="19">
        <f t="shared" si="549"/>
        <v>131.30000000000001</v>
      </c>
      <c r="Q692" s="146">
        <f>SUM(J692:P692)</f>
        <v>1232.1099999999999</v>
      </c>
    </row>
    <row r="693" spans="1:17" x14ac:dyDescent="0.35">
      <c r="A693" s="19" t="s">
        <v>154</v>
      </c>
      <c r="B693" s="106">
        <f t="shared" ref="B693:H693" si="550">B691/B692*100</f>
        <v>21.399714828897338</v>
      </c>
      <c r="C693" s="106">
        <f t="shared" si="550"/>
        <v>51.699223976451691</v>
      </c>
      <c r="D693" s="106">
        <f t="shared" si="550"/>
        <v>22.329496224780296</v>
      </c>
      <c r="E693" s="106">
        <f t="shared" si="550"/>
        <v>30.586512131439854</v>
      </c>
      <c r="F693" s="106">
        <f t="shared" si="550"/>
        <v>25.492974377140161</v>
      </c>
      <c r="G693" s="106">
        <f t="shared" si="550"/>
        <v>28.183931800568331</v>
      </c>
      <c r="H693" s="106">
        <f t="shared" si="550"/>
        <v>24.99321021184139</v>
      </c>
      <c r="I693" s="162">
        <f>I691/I692</f>
        <v>0.27333352691231838</v>
      </c>
      <c r="J693" s="169">
        <f t="shared" ref="J693:P693" si="551">J692/J690</f>
        <v>1.1594882729211087</v>
      </c>
      <c r="K693" s="169">
        <f t="shared" si="551"/>
        <v>1.2626198083067093</v>
      </c>
      <c r="L693" s="169">
        <f t="shared" si="551"/>
        <v>1.2342629482071714</v>
      </c>
      <c r="M693" s="169">
        <f t="shared" si="551"/>
        <v>1.2852514919011082</v>
      </c>
      <c r="N693" s="169">
        <f t="shared" si="551"/>
        <v>1.2801100628930819</v>
      </c>
      <c r="O693" s="169">
        <f t="shared" si="551"/>
        <v>1.1884337349397591</v>
      </c>
      <c r="P693" s="169">
        <f t="shared" si="551"/>
        <v>1.6371571072319202</v>
      </c>
      <c r="Q693" s="106">
        <f>Q691/Q692*100</f>
        <v>20.356137033219436</v>
      </c>
    </row>
    <row r="694" spans="1:17" x14ac:dyDescent="0.35">
      <c r="A694" s="19" t="s">
        <v>153</v>
      </c>
      <c r="B694" s="61">
        <v>219</v>
      </c>
      <c r="C694" s="61">
        <v>159</v>
      </c>
      <c r="D694" s="61">
        <v>206</v>
      </c>
      <c r="E694" s="61">
        <v>186</v>
      </c>
      <c r="F694" s="61">
        <v>195</v>
      </c>
      <c r="G694" s="88">
        <v>191</v>
      </c>
      <c r="H694" s="88">
        <v>181</v>
      </c>
      <c r="I694" s="35"/>
      <c r="J694" s="88">
        <v>388</v>
      </c>
      <c r="K694" s="88">
        <v>193</v>
      </c>
      <c r="L694" s="88">
        <v>192</v>
      </c>
      <c r="M694" s="106">
        <v>181</v>
      </c>
      <c r="N694" s="88">
        <v>188</v>
      </c>
      <c r="O694" s="88">
        <v>207</v>
      </c>
      <c r="P694" s="88">
        <v>141</v>
      </c>
      <c r="Q694" s="146"/>
    </row>
    <row r="695" spans="1:17" x14ac:dyDescent="0.35">
      <c r="A695" s="43" t="s">
        <v>155</v>
      </c>
      <c r="B695" s="169">
        <f t="shared" ref="B695:H695" si="552">B694/B692</f>
        <v>1.3010931558935359</v>
      </c>
      <c r="C695" s="169">
        <f t="shared" si="552"/>
        <v>2.1273748996521271</v>
      </c>
      <c r="D695" s="169">
        <f t="shared" si="552"/>
        <v>1.2749102611709371</v>
      </c>
      <c r="E695" s="169">
        <f t="shared" si="552"/>
        <v>1.1844870406928611</v>
      </c>
      <c r="F695" s="169">
        <f t="shared" si="552"/>
        <v>1.1512575274530641</v>
      </c>
      <c r="G695" s="169">
        <f t="shared" si="552"/>
        <v>1.2335313872384397</v>
      </c>
      <c r="H695" s="169">
        <f t="shared" si="552"/>
        <v>1.2289516567083107</v>
      </c>
      <c r="I695" s="35"/>
      <c r="J695" s="169">
        <f>J694/J692</f>
        <v>1.1891626823587105</v>
      </c>
      <c r="K695" s="169">
        <f t="shared" ref="K695:P695" si="553">K694/K692</f>
        <v>1.2209008097165992</v>
      </c>
      <c r="L695" s="169">
        <f t="shared" si="553"/>
        <v>1.2395093608779857</v>
      </c>
      <c r="M695" s="169">
        <f t="shared" si="553"/>
        <v>1.2005837092066862</v>
      </c>
      <c r="N695" s="169">
        <f t="shared" si="553"/>
        <v>1.1545783946447215</v>
      </c>
      <c r="O695" s="169">
        <f t="shared" si="553"/>
        <v>1.3990267639902676</v>
      </c>
      <c r="P695" s="169">
        <f t="shared" si="553"/>
        <v>1.0738766184310737</v>
      </c>
      <c r="Q695" s="146"/>
    </row>
    <row r="696" spans="1:17" x14ac:dyDescent="0.35">
      <c r="A696" s="19" t="s">
        <v>168</v>
      </c>
      <c r="B696" s="61">
        <v>41.8</v>
      </c>
      <c r="C696" s="61">
        <v>1.2</v>
      </c>
      <c r="D696" s="61">
        <v>67.099999999999994</v>
      </c>
      <c r="E696" s="61">
        <v>60.6</v>
      </c>
      <c r="F696" s="61">
        <v>77.099999999999994</v>
      </c>
      <c r="G696" s="19">
        <v>41.2</v>
      </c>
      <c r="H696" s="19">
        <v>30.6</v>
      </c>
      <c r="I696" s="150"/>
      <c r="J696" s="19">
        <v>14.9</v>
      </c>
      <c r="K696" s="19">
        <v>28</v>
      </c>
      <c r="L696" s="19">
        <v>38.299999999999997</v>
      </c>
      <c r="M696" s="19">
        <v>39.200000000000003</v>
      </c>
      <c r="N696" s="19">
        <v>29.7</v>
      </c>
      <c r="O696" s="19">
        <v>35.299999999999997</v>
      </c>
      <c r="P696" s="19">
        <v>60.7</v>
      </c>
      <c r="Q696" s="151">
        <f>SUM(J696:P696)</f>
        <v>246.09999999999997</v>
      </c>
    </row>
    <row r="697" spans="1:17" x14ac:dyDescent="0.35">
      <c r="A697" s="19" t="s">
        <v>169</v>
      </c>
      <c r="B697" s="61">
        <v>60.08</v>
      </c>
      <c r="C697" s="166">
        <v>1.06</v>
      </c>
      <c r="D697" s="166">
        <v>51.23</v>
      </c>
      <c r="E697" s="166">
        <v>54.08</v>
      </c>
      <c r="F697" s="166">
        <v>46.72</v>
      </c>
      <c r="G697" s="19">
        <v>33.82</v>
      </c>
      <c r="H697" s="19">
        <v>58.89</v>
      </c>
      <c r="I697" s="150">
        <f>SUM(B697:H697)</f>
        <v>305.88</v>
      </c>
      <c r="J697" s="19">
        <v>50.58</v>
      </c>
      <c r="K697" s="19">
        <v>60.33</v>
      </c>
      <c r="L697" s="19">
        <v>71.67</v>
      </c>
      <c r="M697" s="19">
        <v>68.650000000000006</v>
      </c>
      <c r="N697" s="19">
        <v>62.93</v>
      </c>
      <c r="O697" s="19">
        <v>56.79</v>
      </c>
      <c r="P697" s="19">
        <v>54.19</v>
      </c>
      <c r="Q697" s="151">
        <f>SUM(J697:P697)</f>
        <v>425.14</v>
      </c>
    </row>
    <row r="698" spans="1:17" x14ac:dyDescent="0.35">
      <c r="A698" s="19" t="s">
        <v>152</v>
      </c>
      <c r="B698" s="19">
        <f>B697+B696</f>
        <v>101.88</v>
      </c>
      <c r="C698" s="19">
        <f t="shared" ref="C698:H698" si="554">C697+C696</f>
        <v>2.2599999999999998</v>
      </c>
      <c r="D698" s="19">
        <f t="shared" si="554"/>
        <v>118.32999999999998</v>
      </c>
      <c r="E698" s="19">
        <f t="shared" si="554"/>
        <v>114.68</v>
      </c>
      <c r="F698" s="19">
        <f t="shared" si="554"/>
        <v>123.82</v>
      </c>
      <c r="G698" s="19">
        <f t="shared" si="554"/>
        <v>75.02000000000001</v>
      </c>
      <c r="H698" s="19">
        <f t="shared" si="554"/>
        <v>89.490000000000009</v>
      </c>
      <c r="I698" s="150">
        <f>SUM(B698:H698)</f>
        <v>625.48</v>
      </c>
      <c r="J698" s="19">
        <f>J697+J696</f>
        <v>65.48</v>
      </c>
      <c r="K698" s="19">
        <f t="shared" ref="K698:P698" si="555">K697+K696</f>
        <v>88.33</v>
      </c>
      <c r="L698" s="19">
        <f t="shared" si="555"/>
        <v>109.97</v>
      </c>
      <c r="M698" s="19">
        <f t="shared" si="555"/>
        <v>107.85000000000001</v>
      </c>
      <c r="N698" s="19">
        <f t="shared" si="555"/>
        <v>92.63</v>
      </c>
      <c r="O698" s="19">
        <f t="shared" si="555"/>
        <v>92.09</v>
      </c>
      <c r="P698" s="19">
        <f t="shared" si="555"/>
        <v>114.89</v>
      </c>
      <c r="Q698" s="151">
        <f>SUM(J698:P698)</f>
        <v>671.24</v>
      </c>
    </row>
    <row r="699" spans="1:17" x14ac:dyDescent="0.35">
      <c r="A699" s="19" t="s">
        <v>154</v>
      </c>
      <c r="B699" s="106">
        <f t="shared" ref="B699:H699" si="556">B697/B698*100</f>
        <v>58.971338829996078</v>
      </c>
      <c r="C699" s="106">
        <f t="shared" si="556"/>
        <v>46.902654867256643</v>
      </c>
      <c r="D699" s="106">
        <f t="shared" si="556"/>
        <v>43.294177300769036</v>
      </c>
      <c r="E699" s="106">
        <f t="shared" si="556"/>
        <v>47.157307289850017</v>
      </c>
      <c r="F699" s="106">
        <f t="shared" si="556"/>
        <v>37.732191891455344</v>
      </c>
      <c r="G699" s="106">
        <f t="shared" si="556"/>
        <v>45.081311650226603</v>
      </c>
      <c r="H699" s="106">
        <f t="shared" si="556"/>
        <v>65.806235333556813</v>
      </c>
      <c r="I699" s="162">
        <f>I697/I698</f>
        <v>0.48903242309905992</v>
      </c>
      <c r="J699" s="169">
        <f t="shared" ref="J699:P699" si="557">J698/J696</f>
        <v>4.3946308724832219</v>
      </c>
      <c r="K699" s="169">
        <f t="shared" si="557"/>
        <v>3.1546428571428571</v>
      </c>
      <c r="L699" s="169">
        <f t="shared" si="557"/>
        <v>2.8712793733681465</v>
      </c>
      <c r="M699" s="169">
        <f t="shared" si="557"/>
        <v>2.7512755102040818</v>
      </c>
      <c r="N699" s="169">
        <f t="shared" si="557"/>
        <v>3.1188552188552188</v>
      </c>
      <c r="O699" s="169">
        <f t="shared" si="557"/>
        <v>2.6087818696883858</v>
      </c>
      <c r="P699" s="169">
        <f t="shared" si="557"/>
        <v>1.8927512355848435</v>
      </c>
      <c r="Q699" s="154">
        <f>Q697/Q698*100</f>
        <v>63.336511530898029</v>
      </c>
    </row>
    <row r="700" spans="1:17" x14ac:dyDescent="0.35">
      <c r="A700" s="19" t="s">
        <v>153</v>
      </c>
      <c r="B700" s="88">
        <v>122</v>
      </c>
      <c r="C700" s="19">
        <v>0</v>
      </c>
      <c r="D700" s="19">
        <v>149</v>
      </c>
      <c r="E700" s="19">
        <v>145</v>
      </c>
      <c r="F700" s="19">
        <v>156</v>
      </c>
      <c r="G700" s="88">
        <v>92</v>
      </c>
      <c r="H700" s="88">
        <v>104</v>
      </c>
      <c r="I700" s="35"/>
      <c r="J700" s="88">
        <v>230</v>
      </c>
      <c r="K700" s="88">
        <v>97</v>
      </c>
      <c r="L700" s="88">
        <v>132</v>
      </c>
      <c r="M700" s="88">
        <v>134</v>
      </c>
      <c r="N700" s="88">
        <v>107</v>
      </c>
      <c r="O700" s="88">
        <v>103</v>
      </c>
      <c r="P700" s="88">
        <v>146</v>
      </c>
      <c r="Q700" s="146"/>
    </row>
    <row r="701" spans="1:17" x14ac:dyDescent="0.35">
      <c r="A701" s="43" t="s">
        <v>155</v>
      </c>
      <c r="B701" s="169">
        <f>B700/B698</f>
        <v>1.1974872398900669</v>
      </c>
      <c r="C701" s="169">
        <f>C700/C698</f>
        <v>0</v>
      </c>
      <c r="D701" s="169">
        <f>D700/D698</f>
        <v>1.2591903997295699</v>
      </c>
      <c r="E701" s="169">
        <v>40</v>
      </c>
      <c r="F701" s="169">
        <f>F700/F698</f>
        <v>1.2598933936359231</v>
      </c>
      <c r="G701" s="169">
        <f>G700/G698</f>
        <v>1.22633964276193</v>
      </c>
      <c r="H701" s="169">
        <f>H700/H698</f>
        <v>1.1621410213431667</v>
      </c>
      <c r="I701" s="35"/>
      <c r="J701" s="169">
        <f t="shared" ref="J701:P701" si="558">J700/J698</f>
        <v>3.5125229077580937</v>
      </c>
      <c r="K701" s="169">
        <f t="shared" si="558"/>
        <v>1.0981546473451829</v>
      </c>
      <c r="L701" s="169">
        <f t="shared" si="558"/>
        <v>1.2003273620078203</v>
      </c>
      <c r="M701" s="169">
        <f t="shared" si="558"/>
        <v>1.2424663885025498</v>
      </c>
      <c r="N701" s="169">
        <f t="shared" si="558"/>
        <v>1.1551333261362411</v>
      </c>
      <c r="O701" s="169">
        <f t="shared" si="558"/>
        <v>1.1184710609186665</v>
      </c>
      <c r="P701" s="169">
        <f t="shared" si="558"/>
        <v>1.2707807468012882</v>
      </c>
      <c r="Q701" s="146"/>
    </row>
    <row r="702" spans="1:17" x14ac:dyDescent="0.35">
      <c r="A702" s="19" t="s">
        <v>170</v>
      </c>
      <c r="B702" s="61">
        <v>183</v>
      </c>
      <c r="C702" s="61">
        <v>204.7</v>
      </c>
      <c r="D702" s="61">
        <v>45.1</v>
      </c>
      <c r="E702" s="61">
        <v>145.69999999999999</v>
      </c>
      <c r="F702" s="61">
        <v>141.4</v>
      </c>
      <c r="G702" s="88">
        <v>198.2</v>
      </c>
      <c r="H702" s="88">
        <v>182.6</v>
      </c>
      <c r="I702" s="35"/>
      <c r="J702" s="88">
        <v>346.1</v>
      </c>
      <c r="K702" s="88">
        <v>176.1</v>
      </c>
      <c r="L702" s="88">
        <v>95.5</v>
      </c>
      <c r="M702" s="88">
        <v>64.2</v>
      </c>
      <c r="N702" s="19">
        <v>46.5</v>
      </c>
      <c r="O702" s="88">
        <v>76.2</v>
      </c>
      <c r="P702" s="88">
        <v>164.5</v>
      </c>
      <c r="Q702" s="146">
        <f>SUM(J702:P702)</f>
        <v>969.10000000000014</v>
      </c>
    </row>
    <row r="703" spans="1:17" x14ac:dyDescent="0.35">
      <c r="A703" s="19" t="s">
        <v>171</v>
      </c>
      <c r="B703" s="61">
        <v>208.38</v>
      </c>
      <c r="C703" s="166">
        <v>79.62</v>
      </c>
      <c r="D703" s="166">
        <v>141.55000000000001</v>
      </c>
      <c r="E703" s="166">
        <v>192.1</v>
      </c>
      <c r="F703" s="166">
        <v>147.26</v>
      </c>
      <c r="G703" s="88">
        <v>194.84</v>
      </c>
      <c r="H703" s="88">
        <v>265</v>
      </c>
      <c r="I703" s="35">
        <f>SUM(B703:H703)</f>
        <v>1228.75</v>
      </c>
      <c r="J703" s="88">
        <v>137.37</v>
      </c>
      <c r="K703" s="88">
        <v>295.68</v>
      </c>
      <c r="L703" s="88">
        <v>235.61</v>
      </c>
      <c r="M703" s="88">
        <v>268.3</v>
      </c>
      <c r="N703" s="19">
        <v>90.74</v>
      </c>
      <c r="O703" s="88">
        <v>109.45</v>
      </c>
      <c r="P703" s="88">
        <v>193.51</v>
      </c>
      <c r="Q703" s="146">
        <f>SUM(J703:P703)</f>
        <v>1330.66</v>
      </c>
    </row>
    <row r="704" spans="1:17" x14ac:dyDescent="0.35">
      <c r="A704" s="19" t="s">
        <v>152</v>
      </c>
      <c r="B704" s="19">
        <f t="shared" ref="B704:H704" si="559">SUM(B702:B703)</f>
        <v>391.38</v>
      </c>
      <c r="C704" s="19">
        <f t="shared" si="559"/>
        <v>284.32</v>
      </c>
      <c r="D704" s="19">
        <f t="shared" si="559"/>
        <v>186.65</v>
      </c>
      <c r="E704" s="19">
        <f t="shared" si="559"/>
        <v>337.79999999999995</v>
      </c>
      <c r="F704" s="19">
        <f t="shared" si="559"/>
        <v>288.65999999999997</v>
      </c>
      <c r="G704" s="19">
        <f t="shared" si="559"/>
        <v>393.03999999999996</v>
      </c>
      <c r="H704" s="19">
        <f t="shared" si="559"/>
        <v>447.6</v>
      </c>
      <c r="I704" s="35">
        <f>SUM(B704:H704)</f>
        <v>2329.4499999999998</v>
      </c>
      <c r="J704" s="19">
        <f>J703+J702</f>
        <v>483.47</v>
      </c>
      <c r="K704" s="19">
        <f t="shared" ref="K704:P704" si="560">K703+K702</f>
        <v>471.78</v>
      </c>
      <c r="L704" s="19">
        <f t="shared" si="560"/>
        <v>331.11</v>
      </c>
      <c r="M704" s="19">
        <f t="shared" si="560"/>
        <v>332.5</v>
      </c>
      <c r="N704" s="19">
        <f t="shared" si="560"/>
        <v>137.24</v>
      </c>
      <c r="O704" s="19">
        <f t="shared" si="560"/>
        <v>185.65</v>
      </c>
      <c r="P704" s="19">
        <f t="shared" si="560"/>
        <v>358.01</v>
      </c>
      <c r="Q704" s="146">
        <f>SUM(J704:P704)</f>
        <v>2299.7600000000002</v>
      </c>
    </row>
    <row r="705" spans="1:17" x14ac:dyDescent="0.35">
      <c r="A705" s="19" t="s">
        <v>154</v>
      </c>
      <c r="B705" s="152">
        <f t="shared" ref="B705:H705" si="561">B703/B704</f>
        <v>0.532423731411927</v>
      </c>
      <c r="C705" s="152">
        <f t="shared" si="561"/>
        <v>0.2800365785030951</v>
      </c>
      <c r="D705" s="152">
        <f t="shared" si="561"/>
        <v>0.75837128315028135</v>
      </c>
      <c r="E705" s="152">
        <f t="shared" si="561"/>
        <v>0.56867969212551817</v>
      </c>
      <c r="F705" s="152">
        <f t="shared" si="561"/>
        <v>0.51015034989260721</v>
      </c>
      <c r="G705" s="152">
        <f t="shared" si="561"/>
        <v>0.49572562589049468</v>
      </c>
      <c r="H705" s="152">
        <f t="shared" si="561"/>
        <v>0.59204647006255584</v>
      </c>
      <c r="I705" s="152">
        <f>I703/I704</f>
        <v>0.52748502865483271</v>
      </c>
      <c r="J705" s="169">
        <f t="shared" ref="J705:P705" si="562">J704/J702</f>
        <v>1.3969084079745737</v>
      </c>
      <c r="K705" s="169">
        <f t="shared" si="562"/>
        <v>2.679045996592845</v>
      </c>
      <c r="L705" s="169">
        <f t="shared" si="562"/>
        <v>3.4671204188481677</v>
      </c>
      <c r="M705" s="169">
        <f t="shared" si="562"/>
        <v>5.1791277258566977</v>
      </c>
      <c r="N705" s="169">
        <f t="shared" si="562"/>
        <v>2.9513978494623658</v>
      </c>
      <c r="O705" s="169">
        <f t="shared" si="562"/>
        <v>2.4363517060367452</v>
      </c>
      <c r="P705" s="169">
        <f t="shared" si="562"/>
        <v>2.1763525835866262</v>
      </c>
      <c r="Q705" s="153">
        <f>Q703/Q704*100</f>
        <v>57.860820259505338</v>
      </c>
    </row>
    <row r="706" spans="1:17" x14ac:dyDescent="0.35">
      <c r="A706" s="19" t="s">
        <v>153</v>
      </c>
      <c r="B706" s="61">
        <v>627</v>
      </c>
      <c r="C706" s="61">
        <v>491</v>
      </c>
      <c r="D706" s="61">
        <v>278</v>
      </c>
      <c r="E706" s="61">
        <v>530</v>
      </c>
      <c r="F706" s="61">
        <v>452</v>
      </c>
      <c r="G706" s="88">
        <v>619</v>
      </c>
      <c r="H706" s="88">
        <v>706</v>
      </c>
      <c r="I706" s="35"/>
      <c r="J706" s="88">
        <v>841</v>
      </c>
      <c r="K706" s="88">
        <v>717</v>
      </c>
      <c r="L706" s="88">
        <v>498</v>
      </c>
      <c r="M706" s="88">
        <v>497</v>
      </c>
      <c r="N706" s="88">
        <v>100</v>
      </c>
      <c r="O706" s="88">
        <v>238</v>
      </c>
      <c r="P706" s="88">
        <v>567</v>
      </c>
      <c r="Q706" s="146"/>
    </row>
    <row r="707" spans="1:17" x14ac:dyDescent="0.35">
      <c r="A707" s="43" t="s">
        <v>155</v>
      </c>
      <c r="B707" s="169">
        <f t="shared" ref="B707:H707" si="563">B706/B704</f>
        <v>1.6020236087689714</v>
      </c>
      <c r="C707" s="169">
        <f t="shared" si="563"/>
        <v>1.7269274057400112</v>
      </c>
      <c r="D707" s="169">
        <f t="shared" si="563"/>
        <v>1.4894186980980444</v>
      </c>
      <c r="E707" s="169">
        <f t="shared" si="563"/>
        <v>1.5689757252812317</v>
      </c>
      <c r="F707" s="169">
        <f t="shared" si="563"/>
        <v>1.5658560243885542</v>
      </c>
      <c r="G707" s="169">
        <f t="shared" si="563"/>
        <v>1.5749033177284757</v>
      </c>
      <c r="H707" s="169">
        <f t="shared" si="563"/>
        <v>1.5773011617515638</v>
      </c>
      <c r="I707" s="35"/>
      <c r="J707" s="169">
        <f t="shared" ref="J707:P707" si="564">J706/J704</f>
        <v>1.7395081390779159</v>
      </c>
      <c r="K707" s="169">
        <f t="shared" si="564"/>
        <v>1.5197761668574337</v>
      </c>
      <c r="L707" s="169">
        <v>9.3000000000000007</v>
      </c>
      <c r="M707" s="169">
        <f t="shared" si="564"/>
        <v>1.4947368421052631</v>
      </c>
      <c r="N707" s="169">
        <f t="shared" si="564"/>
        <v>0.72865053920139899</v>
      </c>
      <c r="O707" s="169">
        <f t="shared" si="564"/>
        <v>1.2819822246162134</v>
      </c>
      <c r="P707" s="169">
        <f t="shared" si="564"/>
        <v>1.5837546437250356</v>
      </c>
      <c r="Q707" s="146"/>
    </row>
    <row r="708" spans="1:17" x14ac:dyDescent="0.35">
      <c r="A708" s="19" t="s">
        <v>173</v>
      </c>
      <c r="B708" s="171">
        <v>7</v>
      </c>
      <c r="C708" s="171">
        <v>3.56</v>
      </c>
      <c r="D708" s="171">
        <v>0.46</v>
      </c>
      <c r="E708" s="171">
        <v>11.1</v>
      </c>
      <c r="F708" s="171">
        <v>4.5999999999999996</v>
      </c>
      <c r="G708" s="19">
        <v>7.02</v>
      </c>
      <c r="H708" s="36">
        <v>8.92</v>
      </c>
      <c r="I708" s="35">
        <f>SUM(B708:H708)</f>
        <v>42.66</v>
      </c>
      <c r="J708" s="36">
        <v>9.3000000000000007</v>
      </c>
      <c r="K708" s="36">
        <v>6.58</v>
      </c>
      <c r="L708" s="36">
        <v>12.94</v>
      </c>
      <c r="M708" s="103">
        <v>6.99</v>
      </c>
      <c r="N708" s="19">
        <v>1.64</v>
      </c>
      <c r="O708" s="19">
        <v>4.67</v>
      </c>
      <c r="P708" s="36">
        <v>2.83</v>
      </c>
      <c r="Q708" s="146">
        <f>SUM(J708:P708)</f>
        <v>44.95</v>
      </c>
    </row>
    <row r="709" spans="1:17" x14ac:dyDescent="0.35">
      <c r="A709" s="19" t="s">
        <v>172</v>
      </c>
      <c r="B709" s="61">
        <v>9.25</v>
      </c>
      <c r="C709" s="61">
        <v>3.47</v>
      </c>
      <c r="D709" s="61">
        <v>0.7</v>
      </c>
      <c r="E709" s="61">
        <v>19.3</v>
      </c>
      <c r="F709" s="61">
        <v>2.13</v>
      </c>
      <c r="G709" s="19">
        <v>7.22</v>
      </c>
      <c r="H709" s="36">
        <v>14.5</v>
      </c>
      <c r="I709" s="35">
        <f>SUM(B709:H709)</f>
        <v>56.57</v>
      </c>
      <c r="J709" s="36">
        <v>9.6300000000000008</v>
      </c>
      <c r="K709" s="21">
        <v>9.19</v>
      </c>
      <c r="L709" s="21">
        <v>24.79</v>
      </c>
      <c r="M709" s="19">
        <v>7.02</v>
      </c>
      <c r="N709" s="19">
        <v>2.34</v>
      </c>
      <c r="O709" s="36">
        <v>4.84</v>
      </c>
      <c r="P709" s="33">
        <v>4.07</v>
      </c>
      <c r="Q709" s="146">
        <f>SUM(J709:P709)</f>
        <v>61.88</v>
      </c>
    </row>
    <row r="710" spans="1:17" x14ac:dyDescent="0.35">
      <c r="A710" s="19" t="s">
        <v>152</v>
      </c>
      <c r="B710" s="19">
        <f>B709+B708</f>
        <v>16.25</v>
      </c>
      <c r="C710" s="19">
        <f t="shared" ref="C710:H710" si="565">C709+C708</f>
        <v>7.03</v>
      </c>
      <c r="D710" s="19">
        <f t="shared" si="565"/>
        <v>1.1599999999999999</v>
      </c>
      <c r="E710" s="19">
        <f t="shared" si="565"/>
        <v>30.4</v>
      </c>
      <c r="F710" s="19">
        <f t="shared" si="565"/>
        <v>6.7299999999999995</v>
      </c>
      <c r="G710" s="19">
        <f t="shared" si="565"/>
        <v>14.239999999999998</v>
      </c>
      <c r="H710" s="19">
        <f t="shared" si="565"/>
        <v>23.42</v>
      </c>
      <c r="I710" s="35">
        <f>SUM(B710:H710)</f>
        <v>99.23</v>
      </c>
      <c r="J710" s="19">
        <f>J709+J708</f>
        <v>18.93</v>
      </c>
      <c r="K710" s="19">
        <f t="shared" ref="K710:P710" si="566">K709+K708</f>
        <v>15.77</v>
      </c>
      <c r="L710" s="19">
        <f t="shared" si="566"/>
        <v>37.729999999999997</v>
      </c>
      <c r="M710" s="19">
        <f t="shared" si="566"/>
        <v>14.01</v>
      </c>
      <c r="N710" s="19">
        <f t="shared" si="566"/>
        <v>3.9799999999999995</v>
      </c>
      <c r="O710" s="19">
        <f t="shared" si="566"/>
        <v>9.51</v>
      </c>
      <c r="P710" s="19">
        <f t="shared" si="566"/>
        <v>6.9</v>
      </c>
      <c r="Q710" s="146">
        <f>SUM(J710:P710)</f>
        <v>106.83000000000003</v>
      </c>
    </row>
    <row r="711" spans="1:17" x14ac:dyDescent="0.35">
      <c r="A711" s="19" t="s">
        <v>154</v>
      </c>
      <c r="B711" s="106">
        <f t="shared" ref="B711:H711" si="567">B709/B710*100</f>
        <v>56.92307692307692</v>
      </c>
      <c r="C711" s="106">
        <f t="shared" si="567"/>
        <v>49.359886201991465</v>
      </c>
      <c r="D711" s="106">
        <f t="shared" si="567"/>
        <v>60.344827586206897</v>
      </c>
      <c r="E711" s="106">
        <f t="shared" si="567"/>
        <v>63.486842105263165</v>
      </c>
      <c r="F711" s="106">
        <f t="shared" si="567"/>
        <v>31.64933135215453</v>
      </c>
      <c r="G711" s="106">
        <f t="shared" si="567"/>
        <v>50.702247191011239</v>
      </c>
      <c r="H711" s="106">
        <f t="shared" si="567"/>
        <v>61.912894961571311</v>
      </c>
      <c r="I711" s="106">
        <f>I709/I710</f>
        <v>0.57008969061775672</v>
      </c>
      <c r="J711" s="106">
        <f>J710/K710*100</f>
        <v>120.03804692454028</v>
      </c>
      <c r="K711" s="106">
        <f>K710/L710*100</f>
        <v>41.796978531672416</v>
      </c>
      <c r="L711" s="106">
        <f>L710/M710*100</f>
        <v>269.3076374018558</v>
      </c>
      <c r="M711" s="106">
        <f>M709/N710*100</f>
        <v>176.3819095477387</v>
      </c>
      <c r="N711" s="106">
        <f>N709/O710*100</f>
        <v>24.605678233438486</v>
      </c>
      <c r="O711" s="106">
        <f>O709/P710*100</f>
        <v>70.144927536231876</v>
      </c>
      <c r="P711" s="106">
        <f>P709/Q710*100</f>
        <v>3.8097912571375079</v>
      </c>
      <c r="Q711" s="153">
        <f>Q709/Q710*100</f>
        <v>57.923804174857239</v>
      </c>
    </row>
    <row r="712" spans="1:17" x14ac:dyDescent="0.35">
      <c r="A712" s="19" t="s">
        <v>153</v>
      </c>
      <c r="B712" s="61">
        <v>81</v>
      </c>
      <c r="C712" s="61">
        <v>40</v>
      </c>
      <c r="D712" s="61">
        <v>8</v>
      </c>
      <c r="E712" s="61">
        <v>140</v>
      </c>
      <c r="F712" s="61">
        <v>87</v>
      </c>
      <c r="G712" s="88">
        <v>85</v>
      </c>
      <c r="H712" s="88">
        <v>115</v>
      </c>
      <c r="I712" s="35"/>
      <c r="J712" s="88">
        <v>115</v>
      </c>
      <c r="K712" s="88">
        <v>85</v>
      </c>
      <c r="L712" s="88">
        <v>163</v>
      </c>
      <c r="M712" s="88">
        <v>84</v>
      </c>
      <c r="N712" s="88">
        <v>23</v>
      </c>
      <c r="O712" s="88">
        <v>63</v>
      </c>
      <c r="P712" s="88">
        <v>35</v>
      </c>
      <c r="Q712" s="146"/>
    </row>
    <row r="713" spans="1:17" x14ac:dyDescent="0.35">
      <c r="A713" s="43" t="s">
        <v>155</v>
      </c>
      <c r="B713" s="169">
        <f t="shared" ref="B713:H713" si="568">B712/B710</f>
        <v>4.9846153846153847</v>
      </c>
      <c r="C713" s="169">
        <f t="shared" si="568"/>
        <v>5.6899004267425317</v>
      </c>
      <c r="D713" s="169">
        <f t="shared" si="568"/>
        <v>6.8965517241379315</v>
      </c>
      <c r="E713" s="169">
        <f t="shared" si="568"/>
        <v>4.6052631578947372</v>
      </c>
      <c r="F713" s="169">
        <f t="shared" si="568"/>
        <v>12.927191679049034</v>
      </c>
      <c r="G713" s="169">
        <f t="shared" si="568"/>
        <v>5.9691011235955065</v>
      </c>
      <c r="H713" s="169">
        <f t="shared" si="568"/>
        <v>4.9103330486763443</v>
      </c>
      <c r="I713" s="35"/>
      <c r="J713" s="169">
        <f>J712/J710</f>
        <v>6.075013206550449</v>
      </c>
      <c r="K713" s="169">
        <f>K712/K710</f>
        <v>5.3899809765377302</v>
      </c>
      <c r="L713" s="169">
        <f>L712/L710</f>
        <v>4.3201696262920759</v>
      </c>
      <c r="M713" s="169">
        <v>0</v>
      </c>
      <c r="N713" s="169">
        <f>N712/N710</f>
        <v>5.7788944723618094</v>
      </c>
      <c r="O713" s="169">
        <f>O712/O710</f>
        <v>6.624605678233439</v>
      </c>
      <c r="P713" s="169">
        <f>P712/P710</f>
        <v>5.0724637681159415</v>
      </c>
      <c r="Q713" s="146"/>
    </row>
    <row r="714" spans="1:17" x14ac:dyDescent="0.35">
      <c r="A714" s="19" t="s">
        <v>176</v>
      </c>
      <c r="B714" s="19">
        <v>0</v>
      </c>
      <c r="C714" s="19">
        <v>0</v>
      </c>
      <c r="D714" s="19">
        <v>0</v>
      </c>
      <c r="E714" s="19">
        <v>0</v>
      </c>
      <c r="F714" s="19">
        <v>0</v>
      </c>
      <c r="G714" s="19">
        <v>0</v>
      </c>
      <c r="H714" s="19">
        <v>0</v>
      </c>
      <c r="I714" s="150">
        <f>SUM(B714:H714)</f>
        <v>0</v>
      </c>
      <c r="J714" s="19">
        <v>0</v>
      </c>
      <c r="K714" s="19">
        <v>0</v>
      </c>
      <c r="L714" s="19">
        <v>0</v>
      </c>
      <c r="M714" s="19">
        <v>0</v>
      </c>
      <c r="N714" s="19">
        <v>0</v>
      </c>
      <c r="O714" s="19">
        <v>0</v>
      </c>
      <c r="P714" s="19">
        <v>0</v>
      </c>
      <c r="Q714" s="151">
        <f>SUM(J714:P714)</f>
        <v>0</v>
      </c>
    </row>
    <row r="715" spans="1:17" x14ac:dyDescent="0.35">
      <c r="A715" s="19" t="s">
        <v>177</v>
      </c>
      <c r="B715" s="19">
        <v>0</v>
      </c>
      <c r="C715" s="19">
        <v>0</v>
      </c>
      <c r="D715" s="19">
        <v>0</v>
      </c>
      <c r="E715" s="19">
        <v>0</v>
      </c>
      <c r="F715" s="19">
        <v>0</v>
      </c>
      <c r="G715" s="19">
        <v>0</v>
      </c>
      <c r="H715" s="19">
        <v>0</v>
      </c>
      <c r="I715" s="150">
        <f>SUM(B715:H715)</f>
        <v>0</v>
      </c>
      <c r="J715" s="19">
        <v>0</v>
      </c>
      <c r="K715" s="19">
        <v>0</v>
      </c>
      <c r="L715" s="19">
        <v>0</v>
      </c>
      <c r="M715" s="19">
        <v>0</v>
      </c>
      <c r="N715" s="19">
        <v>0</v>
      </c>
      <c r="O715" s="19">
        <v>0</v>
      </c>
      <c r="P715" s="19">
        <v>0</v>
      </c>
      <c r="Q715" s="151">
        <f>SUM(J715:P715)</f>
        <v>0</v>
      </c>
    </row>
    <row r="716" spans="1:17" x14ac:dyDescent="0.35">
      <c r="A716" s="19" t="s">
        <v>152</v>
      </c>
      <c r="B716" s="19">
        <f>B715+B714</f>
        <v>0</v>
      </c>
      <c r="C716" s="19">
        <f t="shared" ref="C716:H716" si="569">C715+C714</f>
        <v>0</v>
      </c>
      <c r="D716" s="19">
        <f t="shared" si="569"/>
        <v>0</v>
      </c>
      <c r="E716" s="19">
        <f t="shared" si="569"/>
        <v>0</v>
      </c>
      <c r="F716" s="19">
        <f t="shared" si="569"/>
        <v>0</v>
      </c>
      <c r="G716" s="19">
        <f t="shared" si="569"/>
        <v>0</v>
      </c>
      <c r="H716" s="19">
        <f t="shared" si="569"/>
        <v>0</v>
      </c>
      <c r="I716" s="150">
        <f>SUM(B716:H716)</f>
        <v>0</v>
      </c>
      <c r="J716" s="19">
        <f>J715+J714</f>
        <v>0</v>
      </c>
      <c r="K716" s="19">
        <f t="shared" ref="K716:P716" si="570">K715+K714</f>
        <v>0</v>
      </c>
      <c r="L716" s="19">
        <f t="shared" si="570"/>
        <v>0</v>
      </c>
      <c r="M716" s="19">
        <f t="shared" si="570"/>
        <v>0</v>
      </c>
      <c r="N716" s="19">
        <f t="shared" si="570"/>
        <v>0</v>
      </c>
      <c r="O716" s="19">
        <f t="shared" si="570"/>
        <v>0</v>
      </c>
      <c r="P716" s="19">
        <f t="shared" si="570"/>
        <v>0</v>
      </c>
      <c r="Q716" s="151">
        <f>SUM(J716:P716)</f>
        <v>0</v>
      </c>
    </row>
    <row r="717" spans="1:17" x14ac:dyDescent="0.35">
      <c r="A717" s="19" t="s">
        <v>154</v>
      </c>
      <c r="B717" s="106" t="e">
        <f t="shared" ref="B717:H717" si="571">B715/B716*100</f>
        <v>#DIV/0!</v>
      </c>
      <c r="C717" s="106" t="e">
        <f t="shared" si="571"/>
        <v>#DIV/0!</v>
      </c>
      <c r="D717" s="106" t="e">
        <f t="shared" si="571"/>
        <v>#DIV/0!</v>
      </c>
      <c r="E717" s="106" t="e">
        <f t="shared" si="571"/>
        <v>#DIV/0!</v>
      </c>
      <c r="F717" s="106" t="e">
        <f t="shared" si="571"/>
        <v>#DIV/0!</v>
      </c>
      <c r="G717" s="106" t="e">
        <f t="shared" si="571"/>
        <v>#DIV/0!</v>
      </c>
      <c r="H717" s="106" t="e">
        <f t="shared" si="571"/>
        <v>#DIV/0!</v>
      </c>
      <c r="I717" s="106" t="e">
        <f>I715/I716</f>
        <v>#DIV/0!</v>
      </c>
      <c r="J717" s="106" t="e">
        <f>J715/J716*100</f>
        <v>#DIV/0!</v>
      </c>
      <c r="K717" s="106" t="e">
        <f t="shared" ref="K717:Q717" si="572">K715/K716*100</f>
        <v>#DIV/0!</v>
      </c>
      <c r="L717" s="106" t="e">
        <f t="shared" si="572"/>
        <v>#DIV/0!</v>
      </c>
      <c r="M717" s="106" t="e">
        <f t="shared" si="572"/>
        <v>#DIV/0!</v>
      </c>
      <c r="N717" s="106" t="e">
        <f t="shared" si="572"/>
        <v>#DIV/0!</v>
      </c>
      <c r="O717" s="106" t="e">
        <f t="shared" si="572"/>
        <v>#DIV/0!</v>
      </c>
      <c r="P717" s="106" t="e">
        <f t="shared" si="572"/>
        <v>#DIV/0!</v>
      </c>
      <c r="Q717" s="153" t="e">
        <f t="shared" si="572"/>
        <v>#DIV/0!</v>
      </c>
    </row>
    <row r="718" spans="1:17" x14ac:dyDescent="0.35">
      <c r="A718" s="19" t="s">
        <v>153</v>
      </c>
      <c r="B718" s="88">
        <v>0</v>
      </c>
      <c r="C718" s="88">
        <v>0</v>
      </c>
      <c r="D718" s="88">
        <v>0</v>
      </c>
      <c r="E718" s="88">
        <v>0</v>
      </c>
      <c r="F718" s="88">
        <v>0</v>
      </c>
      <c r="G718" s="88">
        <v>0</v>
      </c>
      <c r="H718" s="88">
        <v>0</v>
      </c>
      <c r="I718" s="35"/>
      <c r="J718" s="88"/>
      <c r="K718" s="88"/>
      <c r="L718" s="88">
        <v>0</v>
      </c>
      <c r="M718" s="88">
        <v>0</v>
      </c>
      <c r="N718" s="88">
        <v>0</v>
      </c>
      <c r="O718" s="88">
        <v>0</v>
      </c>
      <c r="P718" s="88">
        <v>0</v>
      </c>
      <c r="Q718" s="146"/>
    </row>
    <row r="719" spans="1:17" x14ac:dyDescent="0.35">
      <c r="A719" s="43" t="s">
        <v>155</v>
      </c>
      <c r="B719" s="169" t="e">
        <f>B718/B716</f>
        <v>#DIV/0!</v>
      </c>
      <c r="C719" s="169" t="e">
        <f>C718/C716</f>
        <v>#DIV/0!</v>
      </c>
      <c r="D719" s="169">
        <v>29.21</v>
      </c>
      <c r="E719" s="169" t="e">
        <f>E718/E716</f>
        <v>#DIV/0!</v>
      </c>
      <c r="F719" s="169">
        <v>238.82</v>
      </c>
      <c r="G719" s="169" t="e">
        <f>G718/G716</f>
        <v>#DIV/0!</v>
      </c>
      <c r="H719" s="169" t="e">
        <f>H718/H716</f>
        <v>#DIV/0!</v>
      </c>
      <c r="I719" s="35"/>
      <c r="J719" s="169" t="e">
        <f t="shared" ref="J719:P719" si="573">J718/J716</f>
        <v>#DIV/0!</v>
      </c>
      <c r="K719" s="169" t="e">
        <f t="shared" si="573"/>
        <v>#DIV/0!</v>
      </c>
      <c r="L719" s="169" t="e">
        <f t="shared" si="573"/>
        <v>#DIV/0!</v>
      </c>
      <c r="M719" s="169" t="e">
        <f t="shared" si="573"/>
        <v>#DIV/0!</v>
      </c>
      <c r="N719" s="169" t="e">
        <f t="shared" si="573"/>
        <v>#DIV/0!</v>
      </c>
      <c r="O719" s="169" t="e">
        <f t="shared" si="573"/>
        <v>#DIV/0!</v>
      </c>
      <c r="P719" s="169" t="e">
        <f t="shared" si="573"/>
        <v>#DIV/0!</v>
      </c>
      <c r="Q719" s="146"/>
    </row>
    <row r="720" spans="1:17" x14ac:dyDescent="0.35">
      <c r="A720" s="19" t="s">
        <v>174</v>
      </c>
      <c r="B720" s="19">
        <v>3.88</v>
      </c>
      <c r="C720" s="19">
        <v>2.98</v>
      </c>
      <c r="D720" s="19">
        <v>0.24</v>
      </c>
      <c r="E720" s="19">
        <v>2.5099999999999998</v>
      </c>
      <c r="F720" s="19">
        <v>1.69</v>
      </c>
      <c r="G720" s="79">
        <v>6.19</v>
      </c>
      <c r="H720" s="79">
        <v>3.05</v>
      </c>
      <c r="I720" s="35"/>
      <c r="J720" s="88">
        <v>8.2899999999999991</v>
      </c>
      <c r="K720" s="88">
        <v>3.23</v>
      </c>
      <c r="L720" s="88">
        <v>0.55000000000000004</v>
      </c>
      <c r="M720" s="88">
        <v>6.04</v>
      </c>
      <c r="N720" s="88">
        <v>6.04</v>
      </c>
      <c r="O720" s="88">
        <v>0.95</v>
      </c>
      <c r="P720" s="88">
        <v>1.22</v>
      </c>
      <c r="Q720" s="146">
        <f>SUM(J720:P720)</f>
        <v>26.319999999999997</v>
      </c>
    </row>
    <row r="721" spans="1:17" x14ac:dyDescent="0.35">
      <c r="A721" s="19" t="s">
        <v>175</v>
      </c>
      <c r="B721" s="19">
        <v>452.57</v>
      </c>
      <c r="C721" s="19">
        <v>218.17</v>
      </c>
      <c r="D721" s="19">
        <v>2.63</v>
      </c>
      <c r="E721" s="19">
        <v>3.48</v>
      </c>
      <c r="F721" s="19">
        <v>358.46</v>
      </c>
      <c r="G721" s="88">
        <v>0.53</v>
      </c>
      <c r="H721" s="88">
        <v>0.5</v>
      </c>
      <c r="I721" s="35">
        <f>SUM(B721:H721)</f>
        <v>1036.3399999999999</v>
      </c>
      <c r="J721" s="88">
        <v>0.57999999999999996</v>
      </c>
      <c r="K721" s="88">
        <v>0.54</v>
      </c>
      <c r="L721" s="88">
        <v>0.44</v>
      </c>
      <c r="M721" s="88">
        <v>0.5</v>
      </c>
      <c r="N721" s="88">
        <v>0.5</v>
      </c>
      <c r="O721" s="88">
        <v>0.49</v>
      </c>
      <c r="P721" s="88">
        <v>0.4</v>
      </c>
      <c r="Q721" s="146">
        <f>SUM(J721:P721)</f>
        <v>3.4499999999999997</v>
      </c>
    </row>
    <row r="722" spans="1:17" x14ac:dyDescent="0.35">
      <c r="A722" s="19" t="s">
        <v>152</v>
      </c>
      <c r="B722" s="19">
        <f>-B721+B720</f>
        <v>-448.69</v>
      </c>
      <c r="C722" s="19">
        <f>-C721+C720</f>
        <v>-215.19</v>
      </c>
      <c r="D722" s="19">
        <f>D721+D720</f>
        <v>2.87</v>
      </c>
      <c r="E722" s="19">
        <f>E721+E720</f>
        <v>5.99</v>
      </c>
      <c r="F722" s="19">
        <f>F721+F720</f>
        <v>360.15</v>
      </c>
      <c r="G722" s="19">
        <f>G721+G720</f>
        <v>6.7200000000000006</v>
      </c>
      <c r="H722" s="19">
        <f>H721+H720</f>
        <v>3.55</v>
      </c>
      <c r="I722" s="35">
        <f>SUM(B722:H722)</f>
        <v>-284.59999999999997</v>
      </c>
      <c r="J722" s="19">
        <f t="shared" ref="J722:P722" si="574">J721+J720</f>
        <v>8.8699999999999992</v>
      </c>
      <c r="K722" s="19">
        <f t="shared" si="574"/>
        <v>3.77</v>
      </c>
      <c r="L722" s="19">
        <f t="shared" si="574"/>
        <v>0.99</v>
      </c>
      <c r="M722" s="19">
        <f t="shared" si="574"/>
        <v>6.54</v>
      </c>
      <c r="N722" s="19">
        <f t="shared" si="574"/>
        <v>6.54</v>
      </c>
      <c r="O722" s="19">
        <f t="shared" si="574"/>
        <v>1.44</v>
      </c>
      <c r="P722" s="19">
        <f t="shared" si="574"/>
        <v>1.62</v>
      </c>
      <c r="Q722" s="146">
        <f>SUM(J722:P722)</f>
        <v>29.77</v>
      </c>
    </row>
    <row r="723" spans="1:17" x14ac:dyDescent="0.35">
      <c r="A723" s="19" t="s">
        <v>154</v>
      </c>
      <c r="B723" s="106">
        <f t="shared" ref="B723:H723" si="575">B721/B722*100</f>
        <v>-100.86473957520784</v>
      </c>
      <c r="C723" s="106">
        <f t="shared" si="575"/>
        <v>-101.38482271481016</v>
      </c>
      <c r="D723" s="106">
        <f t="shared" si="575"/>
        <v>91.637630662020896</v>
      </c>
      <c r="E723" s="106">
        <f t="shared" si="575"/>
        <v>58.096828046744577</v>
      </c>
      <c r="F723" s="106">
        <f t="shared" si="575"/>
        <v>99.530751075940586</v>
      </c>
      <c r="G723" s="106">
        <f t="shared" si="575"/>
        <v>7.8869047619047619</v>
      </c>
      <c r="H723" s="106">
        <f t="shared" si="575"/>
        <v>14.084507042253522</v>
      </c>
      <c r="I723" s="106">
        <f>I721/I722*100</f>
        <v>-364.13914265635981</v>
      </c>
      <c r="J723" s="106">
        <f>J721/K722*100</f>
        <v>15.384615384615383</v>
      </c>
      <c r="K723" s="106">
        <f>K721/L722*100</f>
        <v>54.545454545454554</v>
      </c>
      <c r="L723" s="169">
        <f>L722/L720</f>
        <v>1.7999999999999998</v>
      </c>
      <c r="M723" s="169">
        <f>M722/M720</f>
        <v>1.0827814569536425</v>
      </c>
      <c r="N723" s="169">
        <f>N722/N720</f>
        <v>1.0827814569536425</v>
      </c>
      <c r="O723" s="169">
        <f>O722/O720</f>
        <v>1.5157894736842106</v>
      </c>
      <c r="P723" s="169">
        <f>P722/P720</f>
        <v>1.3278688524590165</v>
      </c>
      <c r="Q723" s="153">
        <f>Q721/Q722*100</f>
        <v>11.588847833389318</v>
      </c>
    </row>
    <row r="724" spans="1:17" x14ac:dyDescent="0.35">
      <c r="A724" s="19" t="s">
        <v>153</v>
      </c>
      <c r="B724" s="61">
        <v>113</v>
      </c>
      <c r="C724" s="61">
        <v>90</v>
      </c>
      <c r="D724" s="61">
        <v>58</v>
      </c>
      <c r="E724" s="61">
        <v>95</v>
      </c>
      <c r="F724" s="61">
        <v>107</v>
      </c>
      <c r="G724" s="61">
        <v>112</v>
      </c>
      <c r="H724" s="88">
        <v>111</v>
      </c>
      <c r="I724" s="35"/>
      <c r="J724" s="88">
        <v>98</v>
      </c>
      <c r="K724" s="88">
        <v>132</v>
      </c>
      <c r="L724" s="88">
        <v>91</v>
      </c>
      <c r="M724" s="88">
        <v>113</v>
      </c>
      <c r="N724" s="88">
        <v>113</v>
      </c>
      <c r="O724" s="88">
        <v>56</v>
      </c>
      <c r="P724" s="88">
        <v>85</v>
      </c>
      <c r="Q724" s="146"/>
    </row>
    <row r="725" spans="1:17" x14ac:dyDescent="0.35">
      <c r="A725" s="43" t="s">
        <v>155</v>
      </c>
      <c r="B725" s="169">
        <f t="shared" ref="B725:H725" si="576">B724/B722</f>
        <v>-0.2518442577280528</v>
      </c>
      <c r="C725" s="169">
        <f t="shared" si="576"/>
        <v>-0.41823504809703055</v>
      </c>
      <c r="D725" s="169">
        <v>3.88</v>
      </c>
      <c r="E725" s="169">
        <f t="shared" si="576"/>
        <v>15.859766277128546</v>
      </c>
      <c r="F725" s="169">
        <f t="shared" si="576"/>
        <v>0.29709843120921842</v>
      </c>
      <c r="G725" s="169">
        <f t="shared" si="576"/>
        <v>16.666666666666664</v>
      </c>
      <c r="H725" s="169">
        <f t="shared" si="576"/>
        <v>31.26760563380282</v>
      </c>
      <c r="I725" s="35"/>
      <c r="J725" s="169">
        <f t="shared" ref="J725:P725" si="577">J724/J722</f>
        <v>11.048478015783541</v>
      </c>
      <c r="K725" s="169">
        <f t="shared" si="577"/>
        <v>35.013262599469499</v>
      </c>
      <c r="L725" s="169">
        <f t="shared" si="577"/>
        <v>91.919191919191917</v>
      </c>
      <c r="M725" s="169">
        <f t="shared" si="577"/>
        <v>17.278287461773701</v>
      </c>
      <c r="N725" s="169">
        <f t="shared" si="577"/>
        <v>17.278287461773701</v>
      </c>
      <c r="O725" s="169">
        <f t="shared" si="577"/>
        <v>38.888888888888893</v>
      </c>
      <c r="P725" s="169">
        <f t="shared" si="577"/>
        <v>52.469135802469133</v>
      </c>
      <c r="Q725" s="146"/>
    </row>
    <row r="726" spans="1:17" x14ac:dyDescent="0.35">
      <c r="A726" s="21"/>
      <c r="B726" s="21"/>
      <c r="C726" s="21"/>
      <c r="D726" s="169">
        <f>D725/D723</f>
        <v>4.2340684410646388E-2</v>
      </c>
      <c r="E726" s="169">
        <f>E725/E723</f>
        <v>0.27298850574712641</v>
      </c>
      <c r="F726" s="21">
        <v>21</v>
      </c>
      <c r="G726" s="21"/>
      <c r="H726" s="21"/>
      <c r="I726" s="21"/>
      <c r="J726" s="21"/>
      <c r="K726" s="21"/>
      <c r="L726" s="21"/>
      <c r="M726" s="21"/>
      <c r="N726" s="21"/>
      <c r="O726" s="21"/>
      <c r="P726" s="21"/>
    </row>
    <row r="727" spans="1:17" x14ac:dyDescent="0.35">
      <c r="A727" s="21"/>
      <c r="B727" s="21"/>
      <c r="C727" s="155"/>
      <c r="D727" s="156" t="s">
        <v>178</v>
      </c>
      <c r="E727" s="156" t="s">
        <v>179</v>
      </c>
      <c r="F727" s="156" t="s">
        <v>180</v>
      </c>
      <c r="G727" s="156" t="s">
        <v>181</v>
      </c>
      <c r="H727" s="156" t="s">
        <v>182</v>
      </c>
      <c r="I727" s="156" t="s">
        <v>183</v>
      </c>
      <c r="J727" s="156" t="s">
        <v>184</v>
      </c>
      <c r="K727" s="156" t="s">
        <v>185</v>
      </c>
      <c r="L727" s="156" t="s">
        <v>186</v>
      </c>
      <c r="M727" s="156" t="s">
        <v>187</v>
      </c>
      <c r="N727" s="156" t="s">
        <v>188</v>
      </c>
      <c r="O727" s="21"/>
      <c r="P727" s="21"/>
    </row>
    <row r="728" spans="1:17" x14ac:dyDescent="0.35">
      <c r="A728" s="21"/>
      <c r="B728" s="21"/>
      <c r="C728" s="157" t="s">
        <v>189</v>
      </c>
      <c r="D728" s="158">
        <f>I661</f>
        <v>784.19999999999993</v>
      </c>
      <c r="E728" s="158">
        <f>I667</f>
        <v>724.74</v>
      </c>
      <c r="F728" s="159">
        <v>0</v>
      </c>
      <c r="G728" s="159">
        <v>0</v>
      </c>
      <c r="H728" s="164">
        <f>I685</f>
        <v>735.13999999999987</v>
      </c>
      <c r="I728" s="164">
        <f>I691</f>
        <v>282.39999999999998</v>
      </c>
      <c r="J728" s="164">
        <f>I697</f>
        <v>305.88</v>
      </c>
      <c r="K728" s="158">
        <f>I703</f>
        <v>1228.75</v>
      </c>
      <c r="L728" s="164">
        <f>I709</f>
        <v>56.57</v>
      </c>
      <c r="M728" s="159">
        <f>I715</f>
        <v>0</v>
      </c>
      <c r="N728" s="164">
        <f>Q721</f>
        <v>3.4499999999999997</v>
      </c>
      <c r="O728" s="21"/>
      <c r="P728" s="21"/>
    </row>
    <row r="729" spans="1:17" x14ac:dyDescent="0.35">
      <c r="A729" s="21"/>
      <c r="B729" s="21"/>
      <c r="C729" s="157" t="s">
        <v>190</v>
      </c>
      <c r="D729" s="163">
        <f>I663</f>
        <v>99.999999999999986</v>
      </c>
      <c r="E729" s="160"/>
      <c r="F729" s="160" t="s">
        <v>299</v>
      </c>
      <c r="G729" s="159">
        <v>0</v>
      </c>
      <c r="H729" s="165">
        <f>I687</f>
        <v>0.32569534898145436</v>
      </c>
      <c r="I729" s="165">
        <f>I693</f>
        <v>0.27333352691231838</v>
      </c>
      <c r="J729" s="165">
        <f>I699</f>
        <v>0.48903242309905992</v>
      </c>
      <c r="K729" s="165">
        <f>I705</f>
        <v>0.52748502865483271</v>
      </c>
      <c r="L729" s="165">
        <v>5.7000000000000002E-2</v>
      </c>
      <c r="M729" s="165" t="e">
        <f>I717</f>
        <v>#DIV/0!</v>
      </c>
      <c r="N729" s="159">
        <v>0</v>
      </c>
      <c r="O729" s="21"/>
      <c r="P729" s="21"/>
    </row>
    <row r="731" spans="1:17" x14ac:dyDescent="0.35">
      <c r="A731" s="31" t="s">
        <v>0</v>
      </c>
      <c r="B731" s="83"/>
      <c r="C731" s="83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 spans="1:17" x14ac:dyDescent="0.35">
      <c r="A732" s="33" t="s">
        <v>1</v>
      </c>
      <c r="B732" s="62" t="s">
        <v>797</v>
      </c>
      <c r="C732" s="62" t="s">
        <v>798</v>
      </c>
      <c r="D732" s="62" t="s">
        <v>799</v>
      </c>
      <c r="E732" s="62" t="s">
        <v>800</v>
      </c>
      <c r="F732" s="62" t="s">
        <v>801</v>
      </c>
      <c r="G732" s="62" t="s">
        <v>802</v>
      </c>
      <c r="H732" s="62" t="s">
        <v>803</v>
      </c>
      <c r="I732" s="35" t="s">
        <v>827</v>
      </c>
      <c r="J732" s="62" t="s">
        <v>805</v>
      </c>
      <c r="K732" s="62" t="s">
        <v>806</v>
      </c>
      <c r="L732" s="62" t="s">
        <v>807</v>
      </c>
      <c r="M732" s="62" t="s">
        <v>808</v>
      </c>
      <c r="N732" s="62" t="s">
        <v>809</v>
      </c>
      <c r="O732" s="62" t="s">
        <v>810</v>
      </c>
      <c r="P732" s="62" t="s">
        <v>811</v>
      </c>
      <c r="Q732" s="146" t="s">
        <v>828</v>
      </c>
    </row>
    <row r="733" spans="1:17" x14ac:dyDescent="0.35">
      <c r="A733" s="19" t="s">
        <v>162</v>
      </c>
      <c r="B733" s="61">
        <v>0</v>
      </c>
      <c r="C733" s="61">
        <v>0</v>
      </c>
      <c r="D733" s="61">
        <v>0</v>
      </c>
      <c r="E733" s="61">
        <v>0</v>
      </c>
      <c r="F733" s="61">
        <v>0</v>
      </c>
      <c r="G733" s="61">
        <v>0</v>
      </c>
      <c r="H733" s="19">
        <v>0</v>
      </c>
      <c r="I733" s="35">
        <f>SUM(B733:H733)</f>
        <v>0</v>
      </c>
      <c r="J733" s="19">
        <v>0</v>
      </c>
      <c r="K733" s="19">
        <v>0</v>
      </c>
      <c r="L733" s="19">
        <v>0</v>
      </c>
      <c r="M733" s="19">
        <v>0</v>
      </c>
      <c r="N733" s="19">
        <v>0</v>
      </c>
      <c r="O733" s="19">
        <v>0</v>
      </c>
      <c r="P733" s="19">
        <v>0</v>
      </c>
      <c r="Q733" s="146">
        <f>SUM(J733:P733)</f>
        <v>0</v>
      </c>
    </row>
    <row r="734" spans="1:17" x14ac:dyDescent="0.35">
      <c r="A734" s="19" t="s">
        <v>163</v>
      </c>
      <c r="B734" s="61">
        <v>237.32</v>
      </c>
      <c r="C734" s="61">
        <v>195.17</v>
      </c>
      <c r="D734" s="166">
        <v>241.9</v>
      </c>
      <c r="E734" s="166">
        <v>8.11</v>
      </c>
      <c r="F734" s="166">
        <v>0.34</v>
      </c>
      <c r="G734" s="166">
        <v>0</v>
      </c>
      <c r="H734" s="19">
        <v>0</v>
      </c>
      <c r="I734" s="35">
        <f>SUM(B734:H734)</f>
        <v>682.84</v>
      </c>
      <c r="J734" s="19">
        <v>0</v>
      </c>
      <c r="K734" s="19">
        <v>0</v>
      </c>
      <c r="L734" s="19">
        <v>0</v>
      </c>
      <c r="M734" s="19">
        <v>0</v>
      </c>
      <c r="N734" s="19">
        <v>0</v>
      </c>
      <c r="O734" s="19">
        <v>0</v>
      </c>
      <c r="P734" s="19">
        <v>0</v>
      </c>
      <c r="Q734" s="146">
        <f>SUM(J734:P734)</f>
        <v>0</v>
      </c>
    </row>
    <row r="735" spans="1:17" x14ac:dyDescent="0.35">
      <c r="A735" s="19" t="s">
        <v>152</v>
      </c>
      <c r="B735" s="19">
        <f t="shared" ref="B735:O735" si="578">B734+B733</f>
        <v>237.32</v>
      </c>
      <c r="C735" s="19">
        <f t="shared" si="578"/>
        <v>195.17</v>
      </c>
      <c r="D735" s="19">
        <f t="shared" si="578"/>
        <v>241.9</v>
      </c>
      <c r="E735" s="19">
        <f t="shared" si="578"/>
        <v>8.11</v>
      </c>
      <c r="F735" s="19">
        <f t="shared" si="578"/>
        <v>0.34</v>
      </c>
      <c r="G735" s="19">
        <f t="shared" si="578"/>
        <v>0</v>
      </c>
      <c r="H735" s="19">
        <f t="shared" si="578"/>
        <v>0</v>
      </c>
      <c r="I735" s="19">
        <f t="shared" si="578"/>
        <v>682.84</v>
      </c>
      <c r="J735" s="19">
        <f t="shared" si="578"/>
        <v>0</v>
      </c>
      <c r="K735" s="19">
        <f t="shared" si="578"/>
        <v>0</v>
      </c>
      <c r="L735" s="19">
        <f t="shared" si="578"/>
        <v>0</v>
      </c>
      <c r="M735" s="19">
        <f t="shared" si="578"/>
        <v>0</v>
      </c>
      <c r="N735" s="19">
        <f t="shared" si="578"/>
        <v>0</v>
      </c>
      <c r="O735" s="19">
        <f t="shared" si="578"/>
        <v>0</v>
      </c>
      <c r="P735" s="19">
        <v>0</v>
      </c>
      <c r="Q735" s="146">
        <f>SUM(J735:P735)</f>
        <v>0</v>
      </c>
    </row>
    <row r="736" spans="1:17" x14ac:dyDescent="0.35">
      <c r="A736" s="19" t="s">
        <v>154</v>
      </c>
      <c r="B736" s="106">
        <f t="shared" ref="B736:H736" si="579">B734/B735*100</f>
        <v>100</v>
      </c>
      <c r="C736" s="106">
        <f t="shared" si="579"/>
        <v>100</v>
      </c>
      <c r="D736" s="106">
        <f t="shared" si="579"/>
        <v>100</v>
      </c>
      <c r="E736" s="106">
        <f t="shared" si="579"/>
        <v>100</v>
      </c>
      <c r="F736" s="106">
        <f t="shared" si="579"/>
        <v>100</v>
      </c>
      <c r="G736" s="106" t="e">
        <f t="shared" si="579"/>
        <v>#DIV/0!</v>
      </c>
      <c r="H736" s="106" t="e">
        <f t="shared" si="579"/>
        <v>#DIV/0!</v>
      </c>
      <c r="I736" s="35">
        <f>I734/I735*100</f>
        <v>100</v>
      </c>
      <c r="J736" s="106" t="e">
        <f t="shared" ref="J736:P736" si="580">J734/J735*100</f>
        <v>#DIV/0!</v>
      </c>
      <c r="K736" s="106" t="e">
        <f t="shared" si="580"/>
        <v>#DIV/0!</v>
      </c>
      <c r="L736" s="106" t="e">
        <f t="shared" si="580"/>
        <v>#DIV/0!</v>
      </c>
      <c r="M736" s="106" t="e">
        <f t="shared" si="580"/>
        <v>#DIV/0!</v>
      </c>
      <c r="N736" s="106" t="e">
        <f t="shared" si="580"/>
        <v>#DIV/0!</v>
      </c>
      <c r="O736" s="106" t="e">
        <f t="shared" si="580"/>
        <v>#DIV/0!</v>
      </c>
      <c r="P736" s="106" t="e">
        <f t="shared" si="580"/>
        <v>#DIV/0!</v>
      </c>
      <c r="Q736" s="106" t="e">
        <f>Q734/Q735*100</f>
        <v>#DIV/0!</v>
      </c>
    </row>
    <row r="737" spans="1:17" x14ac:dyDescent="0.35">
      <c r="A737" s="19" t="s">
        <v>153</v>
      </c>
      <c r="B737" s="19">
        <v>0</v>
      </c>
      <c r="C737" s="19">
        <v>0</v>
      </c>
      <c r="D737" s="19">
        <v>0</v>
      </c>
      <c r="E737" s="19">
        <v>0</v>
      </c>
      <c r="F737" s="19">
        <v>0</v>
      </c>
      <c r="G737" s="19">
        <v>0</v>
      </c>
      <c r="H737" s="19">
        <v>0</v>
      </c>
      <c r="I737" s="35"/>
      <c r="J737" s="19">
        <v>0</v>
      </c>
      <c r="K737" s="19">
        <v>0</v>
      </c>
      <c r="L737" s="19">
        <v>0</v>
      </c>
      <c r="M737" s="19">
        <v>0</v>
      </c>
      <c r="N737" s="19">
        <v>0</v>
      </c>
      <c r="O737" s="19">
        <v>0</v>
      </c>
      <c r="P737" s="19">
        <v>0</v>
      </c>
      <c r="Q737" s="106">
        <v>0</v>
      </c>
    </row>
    <row r="738" spans="1:17" x14ac:dyDescent="0.35">
      <c r="A738" s="167" t="s">
        <v>155</v>
      </c>
      <c r="B738" s="168">
        <f>B737/B735</f>
        <v>0</v>
      </c>
      <c r="C738" s="168">
        <f t="shared" ref="C738:H738" si="581">C737/C735</f>
        <v>0</v>
      </c>
      <c r="D738" s="168">
        <f t="shared" si="581"/>
        <v>0</v>
      </c>
      <c r="E738" s="168">
        <f t="shared" si="581"/>
        <v>0</v>
      </c>
      <c r="F738" s="168">
        <f t="shared" si="581"/>
        <v>0</v>
      </c>
      <c r="G738" s="168" t="e">
        <f t="shared" si="581"/>
        <v>#DIV/0!</v>
      </c>
      <c r="H738" s="168" t="e">
        <f t="shared" si="581"/>
        <v>#DIV/0!</v>
      </c>
      <c r="I738" s="146">
        <f>I734/I735</f>
        <v>1</v>
      </c>
      <c r="J738" s="169" t="e">
        <f>J737/J735</f>
        <v>#DIV/0!</v>
      </c>
      <c r="K738" s="169" t="e">
        <f t="shared" ref="K738:P738" si="582">K737/K735</f>
        <v>#DIV/0!</v>
      </c>
      <c r="L738" s="169" t="e">
        <f t="shared" si="582"/>
        <v>#DIV/0!</v>
      </c>
      <c r="M738" s="169" t="e">
        <f t="shared" si="582"/>
        <v>#DIV/0!</v>
      </c>
      <c r="N738" s="169" t="e">
        <f t="shared" si="582"/>
        <v>#DIV/0!</v>
      </c>
      <c r="O738" s="169" t="e">
        <f t="shared" si="582"/>
        <v>#DIV/0!</v>
      </c>
      <c r="P738" s="169" t="e">
        <f t="shared" si="582"/>
        <v>#DIV/0!</v>
      </c>
      <c r="Q738" s="146"/>
    </row>
    <row r="739" spans="1:17" x14ac:dyDescent="0.35">
      <c r="A739" s="19" t="s">
        <v>164</v>
      </c>
      <c r="B739" s="61">
        <v>0</v>
      </c>
      <c r="C739" s="61">
        <v>0</v>
      </c>
      <c r="D739" s="61">
        <v>0</v>
      </c>
      <c r="E739" s="61">
        <v>0</v>
      </c>
      <c r="F739" s="61">
        <v>0</v>
      </c>
      <c r="G739" s="61">
        <v>0</v>
      </c>
      <c r="H739" s="19">
        <v>0</v>
      </c>
      <c r="I739" s="150">
        <f>SUM(B739:H739)</f>
        <v>0</v>
      </c>
      <c r="J739" s="19">
        <v>0</v>
      </c>
      <c r="K739" s="19">
        <v>0</v>
      </c>
      <c r="L739" s="19">
        <v>0</v>
      </c>
      <c r="M739" s="19">
        <v>0</v>
      </c>
      <c r="N739" s="19">
        <v>0</v>
      </c>
      <c r="O739" s="19">
        <v>0</v>
      </c>
      <c r="P739" s="19">
        <v>0</v>
      </c>
      <c r="Q739" s="151"/>
    </row>
    <row r="740" spans="1:17" x14ac:dyDescent="0.35">
      <c r="A740" s="19" t="s">
        <v>165</v>
      </c>
      <c r="B740" s="61">
        <v>187.42</v>
      </c>
      <c r="C740" s="166">
        <v>159.25</v>
      </c>
      <c r="D740" s="166">
        <v>185.65</v>
      </c>
      <c r="E740" s="166">
        <v>194.66</v>
      </c>
      <c r="F740" s="166">
        <v>189.2</v>
      </c>
      <c r="G740" s="166">
        <v>127.98</v>
      </c>
      <c r="H740" s="166">
        <v>253.36</v>
      </c>
      <c r="I740" s="150">
        <f>SUM(B740:H740)</f>
        <v>1297.52</v>
      </c>
      <c r="J740" s="19">
        <v>242.55</v>
      </c>
      <c r="K740" s="19">
        <v>211.42</v>
      </c>
      <c r="L740" s="19">
        <v>245.84</v>
      </c>
      <c r="M740" s="19">
        <v>244.48</v>
      </c>
      <c r="N740" s="19">
        <v>240.71</v>
      </c>
      <c r="O740" s="19">
        <v>233.51</v>
      </c>
      <c r="P740" s="19">
        <v>230.04</v>
      </c>
      <c r="Q740" s="151">
        <f>SUM(J740:P740)</f>
        <v>1648.55</v>
      </c>
    </row>
    <row r="741" spans="1:17" x14ac:dyDescent="0.35">
      <c r="A741" s="19" t="s">
        <v>152</v>
      </c>
      <c r="B741" s="19">
        <f>B739+B740</f>
        <v>187.42</v>
      </c>
      <c r="C741" s="19">
        <f t="shared" ref="C741:H741" si="583">C739+C740</f>
        <v>159.25</v>
      </c>
      <c r="D741" s="19">
        <f t="shared" si="583"/>
        <v>185.65</v>
      </c>
      <c r="E741" s="19">
        <f t="shared" si="583"/>
        <v>194.66</v>
      </c>
      <c r="F741" s="19">
        <f t="shared" si="583"/>
        <v>189.2</v>
      </c>
      <c r="G741" s="19">
        <f t="shared" si="583"/>
        <v>127.98</v>
      </c>
      <c r="H741" s="19">
        <f t="shared" si="583"/>
        <v>253.36</v>
      </c>
      <c r="I741" s="150">
        <f>I740+I739</f>
        <v>1297.52</v>
      </c>
      <c r="J741" s="19">
        <f>J740+J739</f>
        <v>242.55</v>
      </c>
      <c r="K741" s="19">
        <f>K740+K739</f>
        <v>211.42</v>
      </c>
      <c r="L741" s="19">
        <f>L740+L739</f>
        <v>245.84</v>
      </c>
      <c r="M741" s="19">
        <f>M740+M739</f>
        <v>244.48</v>
      </c>
      <c r="N741" s="19">
        <f>N739+N740</f>
        <v>240.71</v>
      </c>
      <c r="O741" s="19">
        <f>O739+O740</f>
        <v>233.51</v>
      </c>
      <c r="P741" s="19">
        <f>P739+P740</f>
        <v>230.04</v>
      </c>
      <c r="Q741" s="151">
        <f>SUM(J741:P741)</f>
        <v>1648.55</v>
      </c>
    </row>
    <row r="742" spans="1:17" x14ac:dyDescent="0.35">
      <c r="A742" s="19" t="s">
        <v>154</v>
      </c>
      <c r="B742" s="106">
        <f>B740/B741*100</f>
        <v>100</v>
      </c>
      <c r="C742" s="106">
        <f t="shared" ref="C742:H742" si="584">C740/C741*100</f>
        <v>100</v>
      </c>
      <c r="D742" s="106">
        <f t="shared" si="584"/>
        <v>100</v>
      </c>
      <c r="E742" s="106">
        <f t="shared" si="584"/>
        <v>100</v>
      </c>
      <c r="F742" s="106">
        <f t="shared" si="584"/>
        <v>100</v>
      </c>
      <c r="G742" s="106">
        <f t="shared" si="584"/>
        <v>100</v>
      </c>
      <c r="H742" s="106">
        <f t="shared" si="584"/>
        <v>100</v>
      </c>
      <c r="I742" s="35">
        <f>I740/I741*100</f>
        <v>100</v>
      </c>
      <c r="J742" s="106">
        <f>J740/J741*100</f>
        <v>100</v>
      </c>
      <c r="K742" s="106">
        <f t="shared" ref="K742:P742" si="585">K740/K741*100</f>
        <v>100</v>
      </c>
      <c r="L742" s="106">
        <f t="shared" si="585"/>
        <v>100</v>
      </c>
      <c r="M742" s="106">
        <f t="shared" si="585"/>
        <v>100</v>
      </c>
      <c r="N742" s="106">
        <f t="shared" si="585"/>
        <v>100</v>
      </c>
      <c r="O742" s="106">
        <f t="shared" si="585"/>
        <v>100</v>
      </c>
      <c r="P742" s="106">
        <f t="shared" si="585"/>
        <v>100</v>
      </c>
      <c r="Q742" s="146"/>
    </row>
    <row r="743" spans="1:17" x14ac:dyDescent="0.35">
      <c r="A743" s="19" t="s">
        <v>153</v>
      </c>
      <c r="B743" s="61">
        <v>504</v>
      </c>
      <c r="C743" s="61">
        <v>507</v>
      </c>
      <c r="D743" s="61">
        <v>527</v>
      </c>
      <c r="E743" s="61">
        <v>417</v>
      </c>
      <c r="F743" s="61">
        <v>469</v>
      </c>
      <c r="G743" s="61">
        <v>237</v>
      </c>
      <c r="H743" s="19">
        <v>578</v>
      </c>
      <c r="I743" s="35"/>
      <c r="J743" s="19">
        <v>571</v>
      </c>
      <c r="K743" s="19">
        <v>578</v>
      </c>
      <c r="L743" s="19">
        <v>561</v>
      </c>
      <c r="M743" s="19">
        <v>585</v>
      </c>
      <c r="N743" s="19">
        <v>388</v>
      </c>
      <c r="O743" s="19">
        <v>575</v>
      </c>
      <c r="P743" s="19">
        <v>576</v>
      </c>
      <c r="Q743" s="146"/>
    </row>
    <row r="744" spans="1:17" x14ac:dyDescent="0.35">
      <c r="A744" s="43" t="s">
        <v>155</v>
      </c>
      <c r="B744" s="169">
        <f t="shared" ref="B744:H744" si="586">B743/B741</f>
        <v>2.6891473695443393</v>
      </c>
      <c r="C744" s="169">
        <f t="shared" si="586"/>
        <v>3.1836734693877551</v>
      </c>
      <c r="D744" s="169">
        <f t="shared" si="586"/>
        <v>2.838674925935901</v>
      </c>
      <c r="E744" s="169">
        <f t="shared" si="586"/>
        <v>2.142196650570225</v>
      </c>
      <c r="F744" s="169">
        <f t="shared" si="586"/>
        <v>2.4788583509513744</v>
      </c>
      <c r="G744" s="169">
        <f t="shared" si="586"/>
        <v>1.8518518518518519</v>
      </c>
      <c r="H744" s="169">
        <f t="shared" si="586"/>
        <v>2.2813388064414273</v>
      </c>
      <c r="I744" s="35"/>
      <c r="J744" s="169">
        <f t="shared" ref="J744:P744" si="587">J743/J741</f>
        <v>2.354153782725211</v>
      </c>
      <c r="K744" s="169">
        <f t="shared" si="587"/>
        <v>2.7338946173493524</v>
      </c>
      <c r="L744" s="169">
        <f t="shared" si="587"/>
        <v>2.2819720143182556</v>
      </c>
      <c r="M744" s="169">
        <f t="shared" si="587"/>
        <v>2.392833769633508</v>
      </c>
      <c r="N744" s="169">
        <f t="shared" si="587"/>
        <v>1.6118981346848904</v>
      </c>
      <c r="O744" s="169">
        <f t="shared" si="587"/>
        <v>2.4624213095798897</v>
      </c>
      <c r="P744" s="169">
        <f t="shared" si="587"/>
        <v>2.5039123630672928</v>
      </c>
      <c r="Q744" s="146"/>
    </row>
    <row r="745" spans="1:17" x14ac:dyDescent="0.35">
      <c r="A745" s="19" t="s">
        <v>156</v>
      </c>
      <c r="B745" s="88">
        <v>34</v>
      </c>
      <c r="C745" s="88">
        <v>51</v>
      </c>
      <c r="D745" s="88">
        <v>44</v>
      </c>
      <c r="E745" s="88">
        <v>124</v>
      </c>
      <c r="F745" s="88">
        <v>28</v>
      </c>
      <c r="G745" s="79">
        <v>25</v>
      </c>
      <c r="H745" s="79">
        <v>32</v>
      </c>
      <c r="I745" s="35"/>
      <c r="J745" s="79">
        <v>35</v>
      </c>
      <c r="K745" s="79">
        <v>45</v>
      </c>
      <c r="L745" s="79">
        <v>30</v>
      </c>
      <c r="M745" s="79">
        <v>22</v>
      </c>
      <c r="N745" s="79">
        <v>33</v>
      </c>
      <c r="O745" s="79">
        <v>33</v>
      </c>
      <c r="P745" s="79">
        <v>32</v>
      </c>
      <c r="Q745" s="146">
        <f>SUM(J745:P745)</f>
        <v>230</v>
      </c>
    </row>
    <row r="746" spans="1:17" x14ac:dyDescent="0.35">
      <c r="A746" s="19" t="s">
        <v>157</v>
      </c>
      <c r="B746" s="88">
        <v>64.569999999999993</v>
      </c>
      <c r="C746" s="88">
        <v>81.02</v>
      </c>
      <c r="D746" s="88">
        <v>73.569999999999993</v>
      </c>
      <c r="E746" s="88">
        <v>0</v>
      </c>
      <c r="F746" s="88">
        <v>49.04</v>
      </c>
      <c r="G746" s="79">
        <v>52.31</v>
      </c>
      <c r="H746" s="79">
        <v>61.93</v>
      </c>
      <c r="I746" s="35">
        <f>SUM(B746:H746)</f>
        <v>382.44</v>
      </c>
      <c r="J746" s="79">
        <v>58.5</v>
      </c>
      <c r="K746" s="79">
        <v>47.14</v>
      </c>
      <c r="L746" s="79">
        <v>59.11</v>
      </c>
      <c r="M746" s="79">
        <v>56.48</v>
      </c>
      <c r="N746" s="79">
        <v>56.9</v>
      </c>
      <c r="O746" s="79">
        <v>54.79</v>
      </c>
      <c r="P746" s="79">
        <v>54.02</v>
      </c>
      <c r="Q746" s="146">
        <f>SUM(J746:P746)</f>
        <v>386.94</v>
      </c>
    </row>
    <row r="747" spans="1:17" x14ac:dyDescent="0.35">
      <c r="A747" s="19" t="s">
        <v>152</v>
      </c>
      <c r="B747" s="19">
        <f>B746+B745</f>
        <v>98.57</v>
      </c>
      <c r="C747" s="19">
        <f>C746+C745</f>
        <v>132.01999999999998</v>
      </c>
      <c r="D747" s="19">
        <f>D746+D745</f>
        <v>117.57</v>
      </c>
      <c r="E747" s="19">
        <f>E746+E745</f>
        <v>124</v>
      </c>
      <c r="F747" s="19">
        <v>0</v>
      </c>
      <c r="G747" s="19">
        <f>G746+G745</f>
        <v>77.31</v>
      </c>
      <c r="H747" s="19">
        <f>H746+H745</f>
        <v>93.93</v>
      </c>
      <c r="I747" s="35">
        <f>SUM(B747:H747)</f>
        <v>643.40000000000009</v>
      </c>
      <c r="J747" s="19">
        <f>J746+J745</f>
        <v>93.5</v>
      </c>
      <c r="K747" s="19">
        <f>K746+K745</f>
        <v>92.14</v>
      </c>
      <c r="L747" s="19">
        <f>L746+L745</f>
        <v>89.11</v>
      </c>
      <c r="M747" s="19">
        <f>M746+M745</f>
        <v>78.47999999999999</v>
      </c>
      <c r="N747" s="19">
        <v>0</v>
      </c>
      <c r="O747" s="19">
        <f>O746+O745</f>
        <v>87.789999999999992</v>
      </c>
      <c r="P747" s="19">
        <f>P746+P745</f>
        <v>86.02000000000001</v>
      </c>
      <c r="Q747" s="146">
        <f>SUM(J747:P747)</f>
        <v>527.04</v>
      </c>
    </row>
    <row r="748" spans="1:17" x14ac:dyDescent="0.35">
      <c r="A748" s="19" t="s">
        <v>154</v>
      </c>
      <c r="B748" s="106">
        <f t="shared" ref="B748:I748" si="588">B746/B747*100</f>
        <v>65.506746474586592</v>
      </c>
      <c r="C748" s="106">
        <f t="shared" si="588"/>
        <v>61.369489471292241</v>
      </c>
      <c r="D748" s="106">
        <f t="shared" si="588"/>
        <v>62.575486943948292</v>
      </c>
      <c r="E748" s="106">
        <f t="shared" si="588"/>
        <v>0</v>
      </c>
      <c r="F748" s="106" t="e">
        <f t="shared" si="588"/>
        <v>#DIV/0!</v>
      </c>
      <c r="G748" s="106">
        <f t="shared" si="588"/>
        <v>67.662656836114337</v>
      </c>
      <c r="H748" s="106">
        <f t="shared" si="588"/>
        <v>65.932077078675604</v>
      </c>
      <c r="I748" s="106">
        <f t="shared" si="588"/>
        <v>59.44047248989741</v>
      </c>
      <c r="J748" s="106">
        <f t="shared" ref="J748:O748" si="589">J746/K747*100</f>
        <v>63.4903407857608</v>
      </c>
      <c r="K748" s="106">
        <f t="shared" si="589"/>
        <v>52.900908988890137</v>
      </c>
      <c r="L748" s="106">
        <f t="shared" si="589"/>
        <v>75.318552497451591</v>
      </c>
      <c r="M748" s="106" t="e">
        <f t="shared" si="589"/>
        <v>#DIV/0!</v>
      </c>
      <c r="N748" s="106">
        <f t="shared" si="589"/>
        <v>64.813760109351875</v>
      </c>
      <c r="O748" s="106">
        <f t="shared" si="589"/>
        <v>63.69448965356893</v>
      </c>
      <c r="P748" s="169">
        <f>P747/P745</f>
        <v>2.6881250000000003</v>
      </c>
      <c r="Q748" s="106">
        <f>Q746/Q747*100</f>
        <v>73.417577413479066</v>
      </c>
    </row>
    <row r="749" spans="1:17" x14ac:dyDescent="0.35">
      <c r="A749" s="19" t="s">
        <v>153</v>
      </c>
      <c r="B749" s="19">
        <v>117</v>
      </c>
      <c r="C749" s="19">
        <v>128</v>
      </c>
      <c r="D749" s="19">
        <v>128</v>
      </c>
      <c r="E749" s="19">
        <v>104</v>
      </c>
      <c r="F749" s="19">
        <v>102</v>
      </c>
      <c r="G749" s="19">
        <v>114</v>
      </c>
      <c r="H749" s="36">
        <v>127</v>
      </c>
      <c r="I749" s="35"/>
      <c r="J749" s="19">
        <v>127</v>
      </c>
      <c r="K749" s="19">
        <v>118</v>
      </c>
      <c r="L749" s="19">
        <v>113</v>
      </c>
      <c r="M749" s="19">
        <v>120</v>
      </c>
      <c r="N749" s="19">
        <v>116</v>
      </c>
      <c r="O749" s="19">
        <v>113</v>
      </c>
      <c r="P749" s="36">
        <v>114</v>
      </c>
      <c r="Q749" s="146"/>
    </row>
    <row r="750" spans="1:17" x14ac:dyDescent="0.35">
      <c r="A750" s="43" t="s">
        <v>155</v>
      </c>
      <c r="B750" s="169">
        <f t="shared" ref="B750:H750" si="590">B749/B747</f>
        <v>1.1869737242568734</v>
      </c>
      <c r="C750" s="169">
        <f t="shared" si="590"/>
        <v>0.96955006817148925</v>
      </c>
      <c r="D750" s="169">
        <f t="shared" si="590"/>
        <v>1.0887131070851408</v>
      </c>
      <c r="E750" s="169">
        <f t="shared" si="590"/>
        <v>0.83870967741935487</v>
      </c>
      <c r="F750" s="169" t="e">
        <f t="shared" si="590"/>
        <v>#DIV/0!</v>
      </c>
      <c r="G750" s="169">
        <f t="shared" si="590"/>
        <v>1.4745828482731858</v>
      </c>
      <c r="H750" s="169">
        <f t="shared" si="590"/>
        <v>1.3520706909400617</v>
      </c>
      <c r="I750" s="35"/>
      <c r="J750" s="169">
        <f t="shared" ref="J750:P750" si="591">J749/J747</f>
        <v>1.358288770053476</v>
      </c>
      <c r="K750" s="169">
        <f t="shared" si="591"/>
        <v>1.2806598654221837</v>
      </c>
      <c r="L750" s="169">
        <f t="shared" si="591"/>
        <v>1.2680956121647402</v>
      </c>
      <c r="M750" s="169">
        <f t="shared" si="591"/>
        <v>1.5290519877675843</v>
      </c>
      <c r="N750" s="169" t="e">
        <f t="shared" si="591"/>
        <v>#DIV/0!</v>
      </c>
      <c r="O750" s="169">
        <f t="shared" si="591"/>
        <v>1.2871625469871284</v>
      </c>
      <c r="P750" s="169">
        <f t="shared" si="591"/>
        <v>1.3252731922808647</v>
      </c>
      <c r="Q750" s="146"/>
    </row>
    <row r="751" spans="1:17" x14ac:dyDescent="0.35">
      <c r="A751" s="19" t="s">
        <v>158</v>
      </c>
      <c r="B751" s="170">
        <v>480</v>
      </c>
      <c r="C751" s="61">
        <v>467</v>
      </c>
      <c r="D751" s="61">
        <v>434</v>
      </c>
      <c r="E751" s="61">
        <v>805</v>
      </c>
      <c r="F751" s="61">
        <v>303</v>
      </c>
      <c r="G751" s="61">
        <v>183</v>
      </c>
      <c r="H751" s="88">
        <v>250</v>
      </c>
      <c r="I751" s="35"/>
      <c r="J751" s="88">
        <v>240</v>
      </c>
      <c r="K751" s="88">
        <v>244</v>
      </c>
      <c r="L751" s="88">
        <v>227</v>
      </c>
      <c r="M751" s="88">
        <v>294</v>
      </c>
      <c r="N751" s="88">
        <v>303</v>
      </c>
      <c r="O751" s="88">
        <v>320</v>
      </c>
      <c r="P751" s="88">
        <v>240</v>
      </c>
      <c r="Q751" s="146">
        <f>SUM(J751:P751)</f>
        <v>1868</v>
      </c>
    </row>
    <row r="752" spans="1:17" x14ac:dyDescent="0.35">
      <c r="A752" s="19" t="s">
        <v>159</v>
      </c>
      <c r="B752" s="61">
        <v>37</v>
      </c>
      <c r="C752" s="166">
        <v>36</v>
      </c>
      <c r="D752" s="166">
        <v>40</v>
      </c>
      <c r="E752" s="166">
        <v>0.42</v>
      </c>
      <c r="F752" s="166">
        <v>0.14000000000000001</v>
      </c>
      <c r="G752" s="166">
        <v>38</v>
      </c>
      <c r="H752" s="88">
        <v>0.14000000000000001</v>
      </c>
      <c r="I752" s="35">
        <f>SUM(B752:H752)</f>
        <v>151.69999999999999</v>
      </c>
      <c r="J752" s="88">
        <v>0.33</v>
      </c>
      <c r="K752" s="88">
        <v>0.48</v>
      </c>
      <c r="L752" s="88">
        <v>0.46</v>
      </c>
      <c r="M752" s="88">
        <v>0.33</v>
      </c>
      <c r="N752" s="88">
        <v>0.41</v>
      </c>
      <c r="O752" s="88">
        <v>0.33</v>
      </c>
      <c r="P752" s="88">
        <v>0.32</v>
      </c>
      <c r="Q752" s="146">
        <f>SUM(J752:P752)</f>
        <v>2.66</v>
      </c>
    </row>
    <row r="753" spans="1:17" x14ac:dyDescent="0.35">
      <c r="A753" s="19" t="s">
        <v>152</v>
      </c>
      <c r="B753" s="19">
        <f>-B752+B751</f>
        <v>443</v>
      </c>
      <c r="C753" s="19">
        <f>-C752+C751</f>
        <v>431</v>
      </c>
      <c r="D753" s="19">
        <f>-D752+D751</f>
        <v>394</v>
      </c>
      <c r="E753" s="106">
        <f>E752+E751</f>
        <v>805.42</v>
      </c>
      <c r="F753" s="106">
        <f>F752+F751</f>
        <v>303.14</v>
      </c>
      <c r="G753" s="106">
        <f>G752+G751</f>
        <v>221</v>
      </c>
      <c r="H753" s="19">
        <f>H752+H751</f>
        <v>250.14</v>
      </c>
      <c r="I753" s="35">
        <f>SUM(B753:H753)</f>
        <v>2847.7</v>
      </c>
      <c r="J753" s="19">
        <f t="shared" ref="J753:P753" si="592">J752+J751</f>
        <v>240.33</v>
      </c>
      <c r="K753" s="19">
        <f t="shared" si="592"/>
        <v>244.48</v>
      </c>
      <c r="L753" s="19">
        <f t="shared" si="592"/>
        <v>227.46</v>
      </c>
      <c r="M753" s="19">
        <f t="shared" si="592"/>
        <v>294.33</v>
      </c>
      <c r="N753" s="19">
        <f t="shared" si="592"/>
        <v>303.41000000000003</v>
      </c>
      <c r="O753" s="19">
        <f t="shared" si="592"/>
        <v>320.33</v>
      </c>
      <c r="P753" s="19">
        <f t="shared" si="592"/>
        <v>240.32</v>
      </c>
      <c r="Q753" s="146">
        <f>SUM(J753:P753)</f>
        <v>1870.6599999999999</v>
      </c>
    </row>
    <row r="754" spans="1:17" x14ac:dyDescent="0.35">
      <c r="A754" s="19" t="s">
        <v>154</v>
      </c>
      <c r="B754" s="152">
        <f t="shared" ref="B754:I754" si="593">B752/B753</f>
        <v>8.35214446952596E-2</v>
      </c>
      <c r="C754" s="152">
        <f t="shared" si="593"/>
        <v>8.3526682134570762E-2</v>
      </c>
      <c r="D754" s="152">
        <f t="shared" si="593"/>
        <v>0.10152284263959391</v>
      </c>
      <c r="E754" s="152">
        <f t="shared" si="593"/>
        <v>5.2146706066400145E-4</v>
      </c>
      <c r="F754" s="152">
        <f t="shared" si="593"/>
        <v>4.6183281652041966E-4</v>
      </c>
      <c r="G754" s="152">
        <f t="shared" si="593"/>
        <v>0.17194570135746606</v>
      </c>
      <c r="H754" s="152">
        <f t="shared" si="593"/>
        <v>5.596865755177102E-4</v>
      </c>
      <c r="I754" s="152">
        <f t="shared" si="593"/>
        <v>5.327106085612951E-2</v>
      </c>
      <c r="J754" s="106">
        <f>J752/K753*100</f>
        <v>0.13498036649214662</v>
      </c>
      <c r="K754" s="106">
        <f>K752/L753*100</f>
        <v>0.21102611448166708</v>
      </c>
      <c r="L754" s="106">
        <f>L752/M753*100</f>
        <v>0.15628716066999629</v>
      </c>
      <c r="M754" s="19">
        <f>M753+M752</f>
        <v>294.65999999999997</v>
      </c>
      <c r="N754" s="106">
        <f>N752/O753*100</f>
        <v>0.12799300721131332</v>
      </c>
      <c r="O754" s="106">
        <f>O752/P753*100</f>
        <v>0.1373169107856192</v>
      </c>
      <c r="P754" s="169">
        <f>P753/P751</f>
        <v>1.0013333333333334</v>
      </c>
      <c r="Q754" s="153">
        <f>Q752/Q753*100</f>
        <v>0.14219580255097133</v>
      </c>
    </row>
    <row r="755" spans="1:17" x14ac:dyDescent="0.35">
      <c r="A755" s="19" t="s">
        <v>153</v>
      </c>
      <c r="B755" s="61">
        <v>970</v>
      </c>
      <c r="C755" s="61">
        <v>1030</v>
      </c>
      <c r="D755" s="61">
        <v>880</v>
      </c>
      <c r="E755" s="61">
        <v>470</v>
      </c>
      <c r="F755" s="61">
        <v>600</v>
      </c>
      <c r="G755" s="61">
        <v>370</v>
      </c>
      <c r="H755" s="36">
        <v>490</v>
      </c>
      <c r="I755" s="35"/>
      <c r="J755" s="19">
        <v>490</v>
      </c>
      <c r="K755" s="19">
        <v>490</v>
      </c>
      <c r="L755" s="19">
        <v>450</v>
      </c>
      <c r="M755" s="19">
        <v>580</v>
      </c>
      <c r="N755" s="19">
        <v>590</v>
      </c>
      <c r="O755" s="19">
        <v>630</v>
      </c>
      <c r="P755" s="36">
        <v>480</v>
      </c>
      <c r="Q755" s="146"/>
    </row>
    <row r="756" spans="1:17" x14ac:dyDescent="0.35">
      <c r="A756" s="43" t="s">
        <v>155</v>
      </c>
      <c r="B756" s="169">
        <f t="shared" ref="B756:H756" si="594">B755/B753</f>
        <v>2.1896162528216703</v>
      </c>
      <c r="C756" s="169">
        <f t="shared" si="594"/>
        <v>2.3897911832946637</v>
      </c>
      <c r="D756" s="169">
        <f t="shared" si="594"/>
        <v>2.233502538071066</v>
      </c>
      <c r="E756" s="169">
        <f t="shared" si="594"/>
        <v>0.58354647264781112</v>
      </c>
      <c r="F756" s="169">
        <f t="shared" si="594"/>
        <v>1.9792834993732269</v>
      </c>
      <c r="G756" s="169">
        <f t="shared" si="594"/>
        <v>1.6742081447963801</v>
      </c>
      <c r="H756" s="169">
        <f t="shared" si="594"/>
        <v>1.9589030143119854</v>
      </c>
      <c r="I756" s="35"/>
      <c r="J756" s="169">
        <f t="shared" ref="J756:P756" si="595">J755/J753</f>
        <v>2.0388632297257936</v>
      </c>
      <c r="K756" s="169">
        <f t="shared" si="595"/>
        <v>2.0042539267015709</v>
      </c>
      <c r="L756" s="169">
        <f t="shared" si="595"/>
        <v>1.978369823265629</v>
      </c>
      <c r="M756" s="169">
        <f t="shared" si="595"/>
        <v>1.9705772432303879</v>
      </c>
      <c r="N756" s="169">
        <f t="shared" si="595"/>
        <v>1.9445634619821361</v>
      </c>
      <c r="O756" s="169">
        <f t="shared" si="595"/>
        <v>1.9667218181250585</v>
      </c>
      <c r="P756" s="169">
        <f t="shared" si="595"/>
        <v>1.9973368841544608</v>
      </c>
      <c r="Q756" s="146"/>
    </row>
    <row r="757" spans="1:17" x14ac:dyDescent="0.35">
      <c r="A757" s="19" t="s">
        <v>160</v>
      </c>
      <c r="B757" s="61">
        <v>156</v>
      </c>
      <c r="C757" s="61">
        <v>69</v>
      </c>
      <c r="D757" s="61">
        <v>96</v>
      </c>
      <c r="E757" s="61">
        <v>75</v>
      </c>
      <c r="F757" s="61">
        <v>82</v>
      </c>
      <c r="G757" s="61">
        <v>132</v>
      </c>
      <c r="H757" s="88">
        <v>299</v>
      </c>
      <c r="I757" s="35">
        <f>SUM(B757:H757)</f>
        <v>909</v>
      </c>
      <c r="J757" s="88">
        <v>94</v>
      </c>
      <c r="K757" s="88">
        <v>57</v>
      </c>
      <c r="L757" s="88">
        <v>167</v>
      </c>
      <c r="M757" s="88">
        <v>194</v>
      </c>
      <c r="N757" s="88">
        <v>338</v>
      </c>
      <c r="O757" s="88">
        <v>270</v>
      </c>
      <c r="P757" s="88">
        <v>308</v>
      </c>
      <c r="Q757" s="146">
        <f>SUM(J757:P757)</f>
        <v>1428</v>
      </c>
    </row>
    <row r="758" spans="1:17" x14ac:dyDescent="0.35">
      <c r="A758" s="19" t="s">
        <v>161</v>
      </c>
      <c r="B758" s="61">
        <v>82.65</v>
      </c>
      <c r="C758" s="166">
        <v>1.27</v>
      </c>
      <c r="D758" s="166">
        <v>3.54</v>
      </c>
      <c r="E758" s="166">
        <v>12.9</v>
      </c>
      <c r="F758" s="166">
        <v>102.67</v>
      </c>
      <c r="G758" s="166">
        <v>142.02000000000001</v>
      </c>
      <c r="H758" s="88">
        <v>139.52000000000001</v>
      </c>
      <c r="I758" s="35">
        <f>SUM(B758:H758)</f>
        <v>484.57000000000005</v>
      </c>
      <c r="J758" s="88">
        <v>23.35</v>
      </c>
      <c r="K758" s="88">
        <v>109.69</v>
      </c>
      <c r="L758" s="88">
        <v>101.39</v>
      </c>
      <c r="M758" s="88">
        <v>142.5</v>
      </c>
      <c r="N758" s="88">
        <v>149.91</v>
      </c>
      <c r="O758" s="88">
        <v>131.84</v>
      </c>
      <c r="P758" s="88">
        <v>144.88999999999999</v>
      </c>
      <c r="Q758" s="146">
        <f>SUM(J758:P758)</f>
        <v>803.57</v>
      </c>
    </row>
    <row r="759" spans="1:17" x14ac:dyDescent="0.35">
      <c r="A759" s="19" t="s">
        <v>152</v>
      </c>
      <c r="B759" s="19">
        <f>B758+B757</f>
        <v>238.65</v>
      </c>
      <c r="C759" s="19">
        <f t="shared" ref="C759:H759" si="596">C758+C757</f>
        <v>70.27</v>
      </c>
      <c r="D759" s="19">
        <f t="shared" si="596"/>
        <v>99.54</v>
      </c>
      <c r="E759" s="19">
        <f t="shared" si="596"/>
        <v>87.9</v>
      </c>
      <c r="F759" s="19">
        <f t="shared" si="596"/>
        <v>184.67000000000002</v>
      </c>
      <c r="G759" s="19">
        <f t="shared" si="596"/>
        <v>274.02</v>
      </c>
      <c r="H759" s="19">
        <f t="shared" si="596"/>
        <v>438.52</v>
      </c>
      <c r="I759" s="35">
        <f>SUM(B759:H759)</f>
        <v>1393.57</v>
      </c>
      <c r="J759" s="19">
        <f t="shared" ref="J759:P759" si="597">J758+J757</f>
        <v>117.35</v>
      </c>
      <c r="K759" s="19">
        <f t="shared" si="597"/>
        <v>166.69</v>
      </c>
      <c r="L759" s="19">
        <f t="shared" si="597"/>
        <v>268.39</v>
      </c>
      <c r="M759" s="19">
        <f t="shared" si="597"/>
        <v>336.5</v>
      </c>
      <c r="N759" s="19">
        <f t="shared" si="597"/>
        <v>487.90999999999997</v>
      </c>
      <c r="O759" s="19">
        <f t="shared" si="597"/>
        <v>401.84000000000003</v>
      </c>
      <c r="P759" s="19">
        <f t="shared" si="597"/>
        <v>452.89</v>
      </c>
      <c r="Q759" s="146">
        <f>SUM(J759:P759)</f>
        <v>2231.5699999999997</v>
      </c>
    </row>
    <row r="760" spans="1:17" x14ac:dyDescent="0.35">
      <c r="A760" s="19" t="s">
        <v>154</v>
      </c>
      <c r="B760" s="169">
        <f t="shared" ref="B760:H760" si="598">B759/B757</f>
        <v>1.5298076923076924</v>
      </c>
      <c r="C760" s="169">
        <f t="shared" si="598"/>
        <v>1.0184057971014493</v>
      </c>
      <c r="D760" s="169">
        <f t="shared" si="598"/>
        <v>1.036875</v>
      </c>
      <c r="E760" s="169">
        <f t="shared" si="598"/>
        <v>1.1720000000000002</v>
      </c>
      <c r="F760" s="169">
        <f t="shared" si="598"/>
        <v>2.2520731707317077</v>
      </c>
      <c r="G760" s="169">
        <f t="shared" si="598"/>
        <v>2.0759090909090907</v>
      </c>
      <c r="H760" s="169">
        <f t="shared" si="598"/>
        <v>1.4666220735785953</v>
      </c>
      <c r="I760" s="161">
        <f>I758/I759</f>
        <v>0.34771844973700644</v>
      </c>
      <c r="J760" s="106">
        <f t="shared" ref="J760:O760" si="599">J758/K759*100</f>
        <v>14.008038874557563</v>
      </c>
      <c r="K760" s="106">
        <f t="shared" si="599"/>
        <v>40.869630016021461</v>
      </c>
      <c r="L760" s="106">
        <f t="shared" si="599"/>
        <v>30.130757800891534</v>
      </c>
      <c r="M760" s="106">
        <f t="shared" si="599"/>
        <v>29.206206062593516</v>
      </c>
      <c r="N760" s="106">
        <f t="shared" si="599"/>
        <v>37.305892892693606</v>
      </c>
      <c r="O760" s="106">
        <f t="shared" si="599"/>
        <v>29.110821612312044</v>
      </c>
      <c r="P760" s="169">
        <f>P759/P757</f>
        <v>1.4704220779220778</v>
      </c>
      <c r="Q760" s="153">
        <f>Q758/Q759*100</f>
        <v>36.009177395286734</v>
      </c>
    </row>
    <row r="761" spans="1:17" x14ac:dyDescent="0.35">
      <c r="A761" s="19" t="s">
        <v>153</v>
      </c>
      <c r="B761" s="88">
        <v>0</v>
      </c>
      <c r="C761" s="88">
        <v>0</v>
      </c>
      <c r="D761" s="88">
        <v>0</v>
      </c>
      <c r="E761" s="88">
        <v>0</v>
      </c>
      <c r="F761" s="88">
        <v>0</v>
      </c>
      <c r="G761" s="88">
        <v>0</v>
      </c>
      <c r="H761" s="88">
        <v>0</v>
      </c>
      <c r="I761" s="35"/>
      <c r="J761" s="88">
        <v>0</v>
      </c>
      <c r="K761" s="88">
        <v>0</v>
      </c>
      <c r="L761" s="88">
        <v>0</v>
      </c>
      <c r="M761" s="88">
        <v>0</v>
      </c>
      <c r="N761" s="88">
        <v>0</v>
      </c>
      <c r="O761" s="88">
        <v>0</v>
      </c>
      <c r="P761" s="88">
        <v>0</v>
      </c>
      <c r="Q761" s="146"/>
    </row>
    <row r="762" spans="1:17" x14ac:dyDescent="0.35">
      <c r="A762" s="43" t="s">
        <v>155</v>
      </c>
      <c r="B762" s="169">
        <f t="shared" ref="B762:H762" si="600">B761/B759</f>
        <v>0</v>
      </c>
      <c r="C762" s="169">
        <f t="shared" si="600"/>
        <v>0</v>
      </c>
      <c r="D762" s="169">
        <f t="shared" si="600"/>
        <v>0</v>
      </c>
      <c r="E762" s="169">
        <f t="shared" si="600"/>
        <v>0</v>
      </c>
      <c r="F762" s="169">
        <f t="shared" si="600"/>
        <v>0</v>
      </c>
      <c r="G762" s="169">
        <f t="shared" si="600"/>
        <v>0</v>
      </c>
      <c r="H762" s="169">
        <f t="shared" si="600"/>
        <v>0</v>
      </c>
      <c r="I762" s="35"/>
      <c r="J762" s="169">
        <f t="shared" ref="J762:P762" si="601">J761/J759</f>
        <v>0</v>
      </c>
      <c r="K762" s="169">
        <f t="shared" si="601"/>
        <v>0</v>
      </c>
      <c r="L762" s="169">
        <f t="shared" si="601"/>
        <v>0</v>
      </c>
      <c r="M762" s="169">
        <f t="shared" si="601"/>
        <v>0</v>
      </c>
      <c r="N762" s="169">
        <f t="shared" si="601"/>
        <v>0</v>
      </c>
      <c r="O762" s="169">
        <f t="shared" si="601"/>
        <v>0</v>
      </c>
      <c r="P762" s="169">
        <f t="shared" si="601"/>
        <v>0</v>
      </c>
      <c r="Q762" s="146"/>
    </row>
    <row r="763" spans="1:17" x14ac:dyDescent="0.35">
      <c r="A763" s="19" t="s">
        <v>166</v>
      </c>
      <c r="B763" s="171">
        <v>105.2</v>
      </c>
      <c r="C763" s="61">
        <v>114.7</v>
      </c>
      <c r="D763" s="61">
        <v>129.80000000000001</v>
      </c>
      <c r="E763" s="61">
        <v>91.5</v>
      </c>
      <c r="F763" s="61">
        <v>81.8</v>
      </c>
      <c r="G763" s="19">
        <v>104.8</v>
      </c>
      <c r="H763" s="36">
        <v>102.4</v>
      </c>
      <c r="I763" s="35"/>
      <c r="J763" s="36">
        <v>109.8</v>
      </c>
      <c r="K763" s="36">
        <v>119.8</v>
      </c>
      <c r="L763" s="36">
        <v>116.5</v>
      </c>
      <c r="M763" s="103">
        <v>125</v>
      </c>
      <c r="N763" s="19">
        <v>107.7</v>
      </c>
      <c r="O763" s="19">
        <v>119.3</v>
      </c>
      <c r="P763" s="36">
        <v>107.42</v>
      </c>
      <c r="Q763" s="146">
        <f>SUM(J763:P763)</f>
        <v>805.52</v>
      </c>
    </row>
    <row r="764" spans="1:17" x14ac:dyDescent="0.35">
      <c r="A764" s="19" t="s">
        <v>167</v>
      </c>
      <c r="B764" s="61">
        <v>43.37</v>
      </c>
      <c r="C764" s="166">
        <v>44.26</v>
      </c>
      <c r="D764" s="166">
        <v>23.18</v>
      </c>
      <c r="E764" s="166">
        <v>37.26</v>
      </c>
      <c r="F764" s="166">
        <v>34.31</v>
      </c>
      <c r="G764" s="19">
        <v>49.95</v>
      </c>
      <c r="H764" s="36">
        <v>56.32</v>
      </c>
      <c r="I764" s="35">
        <f>SUM(B764:H764)</f>
        <v>288.64999999999998</v>
      </c>
      <c r="J764" s="36">
        <v>48.12</v>
      </c>
      <c r="K764" s="42">
        <v>40.08</v>
      </c>
      <c r="L764" s="42">
        <v>41.97</v>
      </c>
      <c r="M764" s="19">
        <v>30.39</v>
      </c>
      <c r="N764" s="19">
        <v>35.51</v>
      </c>
      <c r="O764" s="36">
        <v>43.07</v>
      </c>
      <c r="P764" s="33">
        <v>42.18</v>
      </c>
      <c r="Q764" s="146">
        <f>SUM(J764:P764)</f>
        <v>281.32</v>
      </c>
    </row>
    <row r="765" spans="1:17" x14ac:dyDescent="0.35">
      <c r="A765" s="19" t="s">
        <v>152</v>
      </c>
      <c r="B765" s="19">
        <f>B764+B763</f>
        <v>148.57</v>
      </c>
      <c r="C765" s="19">
        <f t="shared" ref="C765:H765" si="602">C764+C763</f>
        <v>158.96</v>
      </c>
      <c r="D765" s="19">
        <f t="shared" si="602"/>
        <v>152.98000000000002</v>
      </c>
      <c r="E765" s="19">
        <f t="shared" si="602"/>
        <v>128.76</v>
      </c>
      <c r="F765" s="19">
        <f t="shared" si="602"/>
        <v>116.11</v>
      </c>
      <c r="G765" s="19">
        <f t="shared" si="602"/>
        <v>154.75</v>
      </c>
      <c r="H765" s="19">
        <f t="shared" si="602"/>
        <v>158.72</v>
      </c>
      <c r="I765" s="35">
        <f>SUM(B765:H765)</f>
        <v>1018.85</v>
      </c>
      <c r="J765" s="19">
        <f>J764+J763</f>
        <v>157.91999999999999</v>
      </c>
      <c r="K765" s="19">
        <f t="shared" ref="K765:P765" si="603">K764+K763</f>
        <v>159.88</v>
      </c>
      <c r="L765" s="19">
        <f t="shared" si="603"/>
        <v>158.47</v>
      </c>
      <c r="M765" s="19">
        <f t="shared" si="603"/>
        <v>155.38999999999999</v>
      </c>
      <c r="N765" s="19">
        <f t="shared" si="603"/>
        <v>143.21</v>
      </c>
      <c r="O765" s="19">
        <f t="shared" si="603"/>
        <v>162.37</v>
      </c>
      <c r="P765" s="19">
        <f t="shared" si="603"/>
        <v>149.6</v>
      </c>
      <c r="Q765" s="146">
        <f>SUM(J765:P765)</f>
        <v>1086.8399999999999</v>
      </c>
    </row>
    <row r="766" spans="1:17" x14ac:dyDescent="0.35">
      <c r="A766" s="19" t="s">
        <v>154</v>
      </c>
      <c r="B766" s="106">
        <f t="shared" ref="B766:H766" si="604">B764/B765*100</f>
        <v>29.191626842565793</v>
      </c>
      <c r="C766" s="106">
        <f t="shared" si="604"/>
        <v>27.843482637141413</v>
      </c>
      <c r="D766" s="106">
        <f t="shared" si="604"/>
        <v>15.152307491175316</v>
      </c>
      <c r="E766" s="106">
        <f t="shared" si="604"/>
        <v>28.937558247903077</v>
      </c>
      <c r="F766" s="106">
        <f t="shared" si="604"/>
        <v>29.549565067608302</v>
      </c>
      <c r="G766" s="106">
        <f t="shared" si="604"/>
        <v>32.277867528271408</v>
      </c>
      <c r="H766" s="106">
        <f t="shared" si="604"/>
        <v>35.483870967741936</v>
      </c>
      <c r="I766" s="162">
        <f>I764/I765</f>
        <v>0.28330961378024239</v>
      </c>
      <c r="J766" s="169">
        <f t="shared" ref="J766:P766" si="605">J765/J763</f>
        <v>1.4382513661202185</v>
      </c>
      <c r="K766" s="169">
        <f t="shared" si="605"/>
        <v>1.3345575959933222</v>
      </c>
      <c r="L766" s="169">
        <f t="shared" si="605"/>
        <v>1.3602575107296138</v>
      </c>
      <c r="M766" s="169">
        <f t="shared" si="605"/>
        <v>1.2431199999999998</v>
      </c>
      <c r="N766" s="169">
        <f t="shared" si="605"/>
        <v>1.3297121634168989</v>
      </c>
      <c r="O766" s="169">
        <f t="shared" si="605"/>
        <v>1.3610226320201175</v>
      </c>
      <c r="P766" s="169">
        <f t="shared" si="605"/>
        <v>1.3926643083224726</v>
      </c>
      <c r="Q766" s="106">
        <f>Q764/Q765*100</f>
        <v>25.884214787825254</v>
      </c>
    </row>
    <row r="767" spans="1:17" x14ac:dyDescent="0.35">
      <c r="A767" s="19" t="s">
        <v>153</v>
      </c>
      <c r="B767" s="61">
        <v>199</v>
      </c>
      <c r="C767" s="61">
        <v>201</v>
      </c>
      <c r="D767" s="61">
        <v>191</v>
      </c>
      <c r="E767" s="61">
        <v>160</v>
      </c>
      <c r="F767" s="61">
        <v>137</v>
      </c>
      <c r="G767" s="88">
        <v>191</v>
      </c>
      <c r="H767" s="88">
        <v>196</v>
      </c>
      <c r="I767" s="35"/>
      <c r="J767" s="88">
        <v>187</v>
      </c>
      <c r="K767" s="88">
        <v>195</v>
      </c>
      <c r="L767" s="88">
        <v>196</v>
      </c>
      <c r="M767" s="106">
        <v>190</v>
      </c>
      <c r="N767" s="88">
        <v>177</v>
      </c>
      <c r="O767" s="88">
        <v>196</v>
      </c>
      <c r="P767" s="88">
        <v>182</v>
      </c>
      <c r="Q767" s="146"/>
    </row>
    <row r="768" spans="1:17" x14ac:dyDescent="0.35">
      <c r="A768" s="43" t="s">
        <v>155</v>
      </c>
      <c r="B768" s="169">
        <f t="shared" ref="B768:H768" si="606">B767/B765</f>
        <v>1.3394359561149627</v>
      </c>
      <c r="C768" s="169">
        <f t="shared" si="606"/>
        <v>1.2644690488173125</v>
      </c>
      <c r="D768" s="169">
        <f t="shared" si="606"/>
        <v>1.2485292195058175</v>
      </c>
      <c r="E768" s="169">
        <f t="shared" si="606"/>
        <v>1.2426219322771048</v>
      </c>
      <c r="F768" s="169">
        <f t="shared" si="606"/>
        <v>1.1799155972784428</v>
      </c>
      <c r="G768" s="169">
        <f t="shared" si="606"/>
        <v>1.234248788368336</v>
      </c>
      <c r="H768" s="169">
        <f t="shared" si="606"/>
        <v>1.2348790322580645</v>
      </c>
      <c r="I768" s="35"/>
      <c r="J768" s="169">
        <f>J767/J765</f>
        <v>1.1841438703140832</v>
      </c>
      <c r="K768" s="169">
        <f t="shared" ref="K768:P768" si="607">K767/K765</f>
        <v>1.2196647485614212</v>
      </c>
      <c r="L768" s="169">
        <f t="shared" si="607"/>
        <v>1.2368271597147724</v>
      </c>
      <c r="M768" s="169">
        <f t="shared" si="607"/>
        <v>1.2227299053993179</v>
      </c>
      <c r="N768" s="169">
        <f t="shared" si="607"/>
        <v>1.2359472103903357</v>
      </c>
      <c r="O768" s="169">
        <f t="shared" si="607"/>
        <v>1.207119541787276</v>
      </c>
      <c r="P768" s="169">
        <f t="shared" si="607"/>
        <v>1.2165775401069518</v>
      </c>
      <c r="Q768" s="146"/>
    </row>
    <row r="769" spans="1:17" x14ac:dyDescent="0.35">
      <c r="A769" s="19" t="s">
        <v>168</v>
      </c>
      <c r="B769" s="61">
        <v>10</v>
      </c>
      <c r="C769" s="61">
        <v>9</v>
      </c>
      <c r="D769" s="61">
        <v>12.1</v>
      </c>
      <c r="E769" s="61">
        <v>8.4</v>
      </c>
      <c r="F769" s="61">
        <v>30.6</v>
      </c>
      <c r="G769" s="19">
        <v>28.2</v>
      </c>
      <c r="H769" s="19">
        <v>27.6</v>
      </c>
      <c r="I769" s="150"/>
      <c r="J769" s="19">
        <v>28.3</v>
      </c>
      <c r="K769" s="19">
        <v>26.3</v>
      </c>
      <c r="L769" s="19">
        <v>29.3</v>
      </c>
      <c r="M769" s="19">
        <v>32.5</v>
      </c>
      <c r="N769" s="19">
        <v>28</v>
      </c>
      <c r="O769" s="19">
        <v>25.1</v>
      </c>
      <c r="P769" s="19">
        <v>30</v>
      </c>
      <c r="Q769" s="151">
        <f>SUM(J769:P769)</f>
        <v>199.5</v>
      </c>
    </row>
    <row r="770" spans="1:17" x14ac:dyDescent="0.35">
      <c r="A770" s="19" t="s">
        <v>169</v>
      </c>
      <c r="B770" s="61">
        <v>50.1</v>
      </c>
      <c r="C770" s="166">
        <v>48.82</v>
      </c>
      <c r="D770" s="166">
        <v>52.08</v>
      </c>
      <c r="E770" s="166">
        <v>64.849999999999994</v>
      </c>
      <c r="F770" s="166">
        <v>56.09</v>
      </c>
      <c r="G770" s="19">
        <v>68.790000000000006</v>
      </c>
      <c r="H770" s="19">
        <v>61.45</v>
      </c>
      <c r="I770" s="150">
        <f>SUM(B770:H770)</f>
        <v>402.18</v>
      </c>
      <c r="J770" s="19">
        <v>64.88</v>
      </c>
      <c r="K770" s="19">
        <v>50.59</v>
      </c>
      <c r="L770" s="19">
        <v>61.71</v>
      </c>
      <c r="M770" s="19">
        <v>70.180000000000007</v>
      </c>
      <c r="N770" s="19">
        <v>66.84</v>
      </c>
      <c r="O770" s="19">
        <v>62.35</v>
      </c>
      <c r="P770" s="19">
        <v>63.86</v>
      </c>
      <c r="Q770" s="151">
        <f>SUM(J770:P770)</f>
        <v>440.41000000000008</v>
      </c>
    </row>
    <row r="771" spans="1:17" x14ac:dyDescent="0.35">
      <c r="A771" s="19" t="s">
        <v>152</v>
      </c>
      <c r="B771" s="19">
        <f>B770+B769</f>
        <v>60.1</v>
      </c>
      <c r="C771" s="19">
        <f t="shared" ref="C771:H771" si="608">C770+C769</f>
        <v>57.82</v>
      </c>
      <c r="D771" s="19">
        <f t="shared" si="608"/>
        <v>64.179999999999993</v>
      </c>
      <c r="E771" s="19">
        <f t="shared" si="608"/>
        <v>73.25</v>
      </c>
      <c r="F771" s="19">
        <f t="shared" si="608"/>
        <v>86.69</v>
      </c>
      <c r="G771" s="19">
        <f t="shared" si="608"/>
        <v>96.990000000000009</v>
      </c>
      <c r="H771" s="19">
        <f t="shared" si="608"/>
        <v>89.050000000000011</v>
      </c>
      <c r="I771" s="150">
        <f>SUM(B771:H771)</f>
        <v>528.07999999999993</v>
      </c>
      <c r="J771" s="19">
        <f>J770+J769</f>
        <v>93.179999999999993</v>
      </c>
      <c r="K771" s="19">
        <f t="shared" ref="K771:P771" si="609">K770+K769</f>
        <v>76.89</v>
      </c>
      <c r="L771" s="19">
        <f t="shared" si="609"/>
        <v>91.01</v>
      </c>
      <c r="M771" s="19">
        <f t="shared" si="609"/>
        <v>102.68</v>
      </c>
      <c r="N771" s="19">
        <f t="shared" si="609"/>
        <v>94.84</v>
      </c>
      <c r="O771" s="19">
        <f t="shared" si="609"/>
        <v>87.45</v>
      </c>
      <c r="P771" s="19">
        <f t="shared" si="609"/>
        <v>93.86</v>
      </c>
      <c r="Q771" s="151">
        <f>SUM(J771:P771)</f>
        <v>639.91000000000008</v>
      </c>
    </row>
    <row r="772" spans="1:17" x14ac:dyDescent="0.35">
      <c r="A772" s="19" t="s">
        <v>154</v>
      </c>
      <c r="B772" s="106">
        <f t="shared" ref="B772:H772" si="610">B770/B771*100</f>
        <v>83.361064891846922</v>
      </c>
      <c r="C772" s="106">
        <f t="shared" si="610"/>
        <v>84.434451746800406</v>
      </c>
      <c r="D772" s="106">
        <f t="shared" si="610"/>
        <v>81.146774696167029</v>
      </c>
      <c r="E772" s="106">
        <f t="shared" si="610"/>
        <v>88.532423208191119</v>
      </c>
      <c r="F772" s="106">
        <f t="shared" si="610"/>
        <v>64.70181105087093</v>
      </c>
      <c r="G772" s="106">
        <f t="shared" si="610"/>
        <v>70.924837612124961</v>
      </c>
      <c r="H772" s="106">
        <f t="shared" si="610"/>
        <v>69.006176305446374</v>
      </c>
      <c r="I772" s="162">
        <f>I770/I771</f>
        <v>0.76158915315861242</v>
      </c>
      <c r="J772" s="169">
        <f t="shared" ref="J772:P772" si="611">J771/J769</f>
        <v>3.292579505300353</v>
      </c>
      <c r="K772" s="169">
        <f t="shared" si="611"/>
        <v>2.9235741444866918</v>
      </c>
      <c r="L772" s="169">
        <f t="shared" si="611"/>
        <v>3.1061433447098978</v>
      </c>
      <c r="M772" s="169">
        <f t="shared" si="611"/>
        <v>3.1593846153846155</v>
      </c>
      <c r="N772" s="169">
        <f t="shared" si="611"/>
        <v>3.3871428571428575</v>
      </c>
      <c r="O772" s="169">
        <f t="shared" si="611"/>
        <v>3.4840637450199203</v>
      </c>
      <c r="P772" s="169">
        <f t="shared" si="611"/>
        <v>3.1286666666666667</v>
      </c>
      <c r="Q772" s="154">
        <f>Q770/Q771*100</f>
        <v>68.823740838555423</v>
      </c>
    </row>
    <row r="773" spans="1:17" x14ac:dyDescent="0.35">
      <c r="A773" s="19" t="s">
        <v>153</v>
      </c>
      <c r="B773" s="88">
        <v>57</v>
      </c>
      <c r="C773" s="19">
        <v>47</v>
      </c>
      <c r="D773" s="19">
        <v>61</v>
      </c>
      <c r="E773" s="19">
        <v>79</v>
      </c>
      <c r="F773" s="19">
        <v>101</v>
      </c>
      <c r="G773" s="88">
        <v>112</v>
      </c>
      <c r="H773" s="88">
        <v>100</v>
      </c>
      <c r="I773" s="35"/>
      <c r="J773" s="88">
        <v>106</v>
      </c>
      <c r="K773" s="88">
        <v>79</v>
      </c>
      <c r="L773" s="88">
        <v>101</v>
      </c>
      <c r="M773" s="88">
        <v>123</v>
      </c>
      <c r="N773" s="88">
        <v>114</v>
      </c>
      <c r="O773" s="88">
        <v>95</v>
      </c>
      <c r="P773" s="88">
        <v>112</v>
      </c>
      <c r="Q773" s="146"/>
    </row>
    <row r="774" spans="1:17" x14ac:dyDescent="0.35">
      <c r="A774" s="43" t="s">
        <v>155</v>
      </c>
      <c r="B774" s="169">
        <f>B773/B771</f>
        <v>0.94841930116472539</v>
      </c>
      <c r="C774" s="169">
        <f>C773/C771</f>
        <v>0.81286751988931161</v>
      </c>
      <c r="D774" s="169">
        <f>D773/D771</f>
        <v>0.95045185416017464</v>
      </c>
      <c r="E774" s="169">
        <v>79</v>
      </c>
      <c r="F774" s="169">
        <f>F773/F771</f>
        <v>1.1650709424385743</v>
      </c>
      <c r="G774" s="169">
        <f>G773/G771</f>
        <v>1.1547582224971646</v>
      </c>
      <c r="H774" s="169">
        <f>H773/H771</f>
        <v>1.1229646266142614</v>
      </c>
      <c r="I774" s="35"/>
      <c r="J774" s="169">
        <f t="shared" ref="J774:P774" si="612">J773/J771</f>
        <v>1.1375831723545826</v>
      </c>
      <c r="K774" s="169">
        <f t="shared" si="612"/>
        <v>1.0274417999739889</v>
      </c>
      <c r="L774" s="169">
        <f t="shared" si="612"/>
        <v>1.1097681573453466</v>
      </c>
      <c r="M774" s="169">
        <f t="shared" si="612"/>
        <v>1.1978963770938837</v>
      </c>
      <c r="N774" s="169">
        <f t="shared" si="612"/>
        <v>1.2020244622522143</v>
      </c>
      <c r="O774" s="169">
        <f t="shared" si="612"/>
        <v>1.0863350485991996</v>
      </c>
      <c r="P774" s="169">
        <f t="shared" si="612"/>
        <v>1.193266567227786</v>
      </c>
      <c r="Q774" s="146"/>
    </row>
    <row r="775" spans="1:17" x14ac:dyDescent="0.35">
      <c r="A775" s="19" t="s">
        <v>170</v>
      </c>
      <c r="B775" s="61">
        <v>230.3</v>
      </c>
      <c r="C775" s="61">
        <v>249.1</v>
      </c>
      <c r="D775" s="61">
        <v>0</v>
      </c>
      <c r="E775" s="61">
        <v>0.1</v>
      </c>
      <c r="F775" s="61">
        <v>120.2</v>
      </c>
      <c r="G775" s="88">
        <v>92.4</v>
      </c>
      <c r="H775" s="88">
        <v>165.9</v>
      </c>
      <c r="I775" s="35"/>
      <c r="J775" s="88">
        <v>156</v>
      </c>
      <c r="K775" s="88">
        <v>20.2</v>
      </c>
      <c r="L775" s="88">
        <v>146</v>
      </c>
      <c r="M775" s="88">
        <v>143.5</v>
      </c>
      <c r="N775" s="19">
        <v>141.1</v>
      </c>
      <c r="O775" s="88">
        <v>191.2</v>
      </c>
      <c r="P775" s="88">
        <v>184.9</v>
      </c>
      <c r="Q775" s="146">
        <f>SUM(J775:P775)</f>
        <v>982.9</v>
      </c>
    </row>
    <row r="776" spans="1:17" x14ac:dyDescent="0.35">
      <c r="A776" s="19" t="s">
        <v>171</v>
      </c>
      <c r="B776" s="61">
        <v>229.05</v>
      </c>
      <c r="C776" s="166">
        <v>233.06</v>
      </c>
      <c r="D776" s="166">
        <v>0.47</v>
      </c>
      <c r="E776" s="166">
        <v>78.7</v>
      </c>
      <c r="F776" s="166">
        <v>245.04</v>
      </c>
      <c r="G776" s="88">
        <v>178.87</v>
      </c>
      <c r="H776" s="88">
        <v>294.93</v>
      </c>
      <c r="I776" s="35">
        <f>SUM(B776:H776)</f>
        <v>1260.1200000000001</v>
      </c>
      <c r="J776" s="88">
        <v>260.64999999999998</v>
      </c>
      <c r="K776" s="88">
        <v>204.2</v>
      </c>
      <c r="L776" s="88">
        <v>278</v>
      </c>
      <c r="M776" s="88">
        <v>268.56</v>
      </c>
      <c r="N776" s="19">
        <v>276</v>
      </c>
      <c r="O776" s="88">
        <v>269</v>
      </c>
      <c r="P776" s="88">
        <v>273.02</v>
      </c>
      <c r="Q776" s="146">
        <f>SUM(J776:P776)</f>
        <v>1829.4299999999998</v>
      </c>
    </row>
    <row r="777" spans="1:17" x14ac:dyDescent="0.35">
      <c r="A777" s="19" t="s">
        <v>152</v>
      </c>
      <c r="B777" s="19">
        <f t="shared" ref="B777:H777" si="613">SUM(B775:B776)</f>
        <v>459.35</v>
      </c>
      <c r="C777" s="19">
        <f t="shared" si="613"/>
        <v>482.15999999999997</v>
      </c>
      <c r="D777" s="19">
        <f t="shared" si="613"/>
        <v>0.47</v>
      </c>
      <c r="E777" s="19">
        <f t="shared" si="613"/>
        <v>78.8</v>
      </c>
      <c r="F777" s="19">
        <f t="shared" si="613"/>
        <v>365.24</v>
      </c>
      <c r="G777" s="19">
        <f t="shared" si="613"/>
        <v>271.27</v>
      </c>
      <c r="H777" s="19">
        <f t="shared" si="613"/>
        <v>460.83000000000004</v>
      </c>
      <c r="I777" s="35">
        <f>SUM(B777:H777)</f>
        <v>2118.12</v>
      </c>
      <c r="J777" s="19">
        <f>J776+J775</f>
        <v>416.65</v>
      </c>
      <c r="K777" s="19">
        <f t="shared" ref="K777:P777" si="614">K776+K775</f>
        <v>224.39999999999998</v>
      </c>
      <c r="L777" s="19">
        <f t="shared" si="614"/>
        <v>424</v>
      </c>
      <c r="M777" s="19">
        <f t="shared" si="614"/>
        <v>412.06</v>
      </c>
      <c r="N777" s="19">
        <f t="shared" si="614"/>
        <v>417.1</v>
      </c>
      <c r="O777" s="19">
        <f t="shared" si="614"/>
        <v>460.2</v>
      </c>
      <c r="P777" s="19">
        <f t="shared" si="614"/>
        <v>457.91999999999996</v>
      </c>
      <c r="Q777" s="146">
        <f>SUM(J777:P777)</f>
        <v>2812.33</v>
      </c>
    </row>
    <row r="778" spans="1:17" x14ac:dyDescent="0.35">
      <c r="A778" s="19" t="s">
        <v>154</v>
      </c>
      <c r="B778" s="152">
        <f t="shared" ref="B778:H778" si="615">B776/B777</f>
        <v>0.49863938173506039</v>
      </c>
      <c r="C778" s="152">
        <f t="shared" si="615"/>
        <v>0.48336651733864283</v>
      </c>
      <c r="D778" s="152">
        <f t="shared" si="615"/>
        <v>1</v>
      </c>
      <c r="E778" s="152">
        <f t="shared" si="615"/>
        <v>0.99873096446700516</v>
      </c>
      <c r="F778" s="152">
        <f t="shared" si="615"/>
        <v>0.67090132515606171</v>
      </c>
      <c r="G778" s="152">
        <f t="shared" si="615"/>
        <v>0.65937995355181189</v>
      </c>
      <c r="H778" s="152">
        <f t="shared" si="615"/>
        <v>0.63999739600286432</v>
      </c>
      <c r="I778" s="152">
        <f>I776/I777</f>
        <v>0.59492380035125503</v>
      </c>
      <c r="J778" s="169">
        <f t="shared" ref="J778:P778" si="616">J777/J775</f>
        <v>2.6708333333333334</v>
      </c>
      <c r="K778" s="169">
        <f t="shared" si="616"/>
        <v>11.108910891089108</v>
      </c>
      <c r="L778" s="169">
        <f t="shared" si="616"/>
        <v>2.904109589041096</v>
      </c>
      <c r="M778" s="169">
        <f t="shared" si="616"/>
        <v>2.8714982578397215</v>
      </c>
      <c r="N778" s="169">
        <f t="shared" si="616"/>
        <v>2.9560595322466341</v>
      </c>
      <c r="O778" s="169">
        <f t="shared" si="616"/>
        <v>2.4069037656903767</v>
      </c>
      <c r="P778" s="169">
        <f t="shared" si="616"/>
        <v>2.4765819361817196</v>
      </c>
      <c r="Q778" s="153">
        <f>Q776/Q777*100</f>
        <v>65.050331931174497</v>
      </c>
    </row>
    <row r="779" spans="1:17" x14ac:dyDescent="0.35">
      <c r="A779" s="19" t="s">
        <v>153</v>
      </c>
      <c r="B779" s="61">
        <v>641</v>
      </c>
      <c r="C779" s="61">
        <v>774</v>
      </c>
      <c r="D779" s="61">
        <v>0</v>
      </c>
      <c r="E779" s="61">
        <v>145</v>
      </c>
      <c r="F779" s="61">
        <v>543</v>
      </c>
      <c r="G779" s="88">
        <v>424</v>
      </c>
      <c r="H779" s="88">
        <v>706</v>
      </c>
      <c r="I779" s="35"/>
      <c r="J779" s="88">
        <v>645</v>
      </c>
      <c r="K779" s="88">
        <v>640</v>
      </c>
      <c r="L779" s="88">
        <v>652</v>
      </c>
      <c r="M779" s="88">
        <v>650</v>
      </c>
      <c r="N779" s="88">
        <v>644</v>
      </c>
      <c r="O779" s="88">
        <v>650</v>
      </c>
      <c r="P779" s="88">
        <v>718</v>
      </c>
      <c r="Q779" s="146"/>
    </row>
    <row r="780" spans="1:17" x14ac:dyDescent="0.35">
      <c r="A780" s="43" t="s">
        <v>155</v>
      </c>
      <c r="B780" s="169">
        <f t="shared" ref="B780:H780" si="617">B779/B777</f>
        <v>1.3954500925220419</v>
      </c>
      <c r="C780" s="169">
        <f t="shared" si="617"/>
        <v>1.6052762568442012</v>
      </c>
      <c r="D780" s="169">
        <f t="shared" si="617"/>
        <v>0</v>
      </c>
      <c r="E780" s="169">
        <f t="shared" si="617"/>
        <v>1.8401015228426396</v>
      </c>
      <c r="F780" s="169">
        <f t="shared" si="617"/>
        <v>1.4866936808673747</v>
      </c>
      <c r="G780" s="169">
        <f t="shared" si="617"/>
        <v>1.563018394957054</v>
      </c>
      <c r="H780" s="169">
        <f t="shared" si="617"/>
        <v>1.5320183147798536</v>
      </c>
      <c r="I780" s="35"/>
      <c r="J780" s="169">
        <f>J779/J777</f>
        <v>1.5480619224768992</v>
      </c>
      <c r="K780" s="169">
        <f>K779/K777</f>
        <v>2.8520499108734407</v>
      </c>
      <c r="L780" s="169">
        <v>9.3000000000000007</v>
      </c>
      <c r="M780" s="169">
        <f>M779/M777</f>
        <v>1.5774401786147649</v>
      </c>
      <c r="N780" s="169">
        <f>N779/N777</f>
        <v>1.5439942459841764</v>
      </c>
      <c r="O780" s="169">
        <f>O779/O777</f>
        <v>1.4124293785310735</v>
      </c>
      <c r="P780" s="169">
        <f>P779/P777</f>
        <v>1.5679594689028653</v>
      </c>
      <c r="Q780" s="146"/>
    </row>
    <row r="781" spans="1:17" x14ac:dyDescent="0.35">
      <c r="A781" s="19" t="s">
        <v>173</v>
      </c>
      <c r="B781" s="171">
        <v>8.07</v>
      </c>
      <c r="C781" s="171">
        <v>12.74</v>
      </c>
      <c r="D781" s="171">
        <v>0.4</v>
      </c>
      <c r="E781" s="171">
        <v>3.98</v>
      </c>
      <c r="F781" s="171">
        <v>11.02</v>
      </c>
      <c r="G781" s="19">
        <v>1</v>
      </c>
      <c r="H781" s="36">
        <v>12.38</v>
      </c>
      <c r="I781" s="35">
        <f>SUM(B781:H781)</f>
        <v>49.59</v>
      </c>
      <c r="J781" s="36">
        <v>9.3800000000000008</v>
      </c>
      <c r="K781" s="36">
        <v>18.690000000000001</v>
      </c>
      <c r="L781" s="36">
        <v>9.3699999999999992</v>
      </c>
      <c r="M781" s="103">
        <v>2.58</v>
      </c>
      <c r="N781" s="19">
        <v>6.59</v>
      </c>
      <c r="O781" s="19">
        <v>18.059999999999999</v>
      </c>
      <c r="P781" s="36">
        <v>10.95</v>
      </c>
      <c r="Q781" s="146">
        <f>SUM(J781:P781)</f>
        <v>75.62</v>
      </c>
    </row>
    <row r="782" spans="1:17" x14ac:dyDescent="0.35">
      <c r="A782" s="19" t="s">
        <v>172</v>
      </c>
      <c r="B782" s="61">
        <v>6.98</v>
      </c>
      <c r="C782" s="61">
        <v>11.85</v>
      </c>
      <c r="D782" s="61">
        <v>1.1299999999999999</v>
      </c>
      <c r="E782" s="61">
        <v>8.16</v>
      </c>
      <c r="F782" s="61">
        <v>10.07</v>
      </c>
      <c r="G782" s="19">
        <v>24.71</v>
      </c>
      <c r="H782" s="36">
        <v>14.48</v>
      </c>
      <c r="I782" s="35">
        <f>SUM(B782:H782)</f>
        <v>77.38</v>
      </c>
      <c r="J782" s="36">
        <v>16.940000000000001</v>
      </c>
      <c r="K782" s="21">
        <v>21.73</v>
      </c>
      <c r="L782" s="21">
        <v>16.11</v>
      </c>
      <c r="M782" s="19">
        <v>1.5</v>
      </c>
      <c r="N782" s="19">
        <v>13.48</v>
      </c>
      <c r="O782" s="36">
        <v>25.3</v>
      </c>
      <c r="P782" s="33">
        <v>18.829999999999998</v>
      </c>
      <c r="Q782" s="146">
        <f>SUM(J782:P782)</f>
        <v>113.89</v>
      </c>
    </row>
    <row r="783" spans="1:17" x14ac:dyDescent="0.35">
      <c r="A783" s="19" t="s">
        <v>152</v>
      </c>
      <c r="B783" s="19">
        <f>B782+B781</f>
        <v>15.05</v>
      </c>
      <c r="C783" s="19">
        <f t="shared" ref="C783:H783" si="618">C782+C781</f>
        <v>24.59</v>
      </c>
      <c r="D783" s="19">
        <f t="shared" si="618"/>
        <v>1.5299999999999998</v>
      </c>
      <c r="E783" s="19">
        <f t="shared" si="618"/>
        <v>12.14</v>
      </c>
      <c r="F783" s="19">
        <f t="shared" si="618"/>
        <v>21.09</v>
      </c>
      <c r="G783" s="19">
        <f t="shared" si="618"/>
        <v>25.71</v>
      </c>
      <c r="H783" s="19">
        <f t="shared" si="618"/>
        <v>26.86</v>
      </c>
      <c r="I783" s="35">
        <f>SUM(B783:H783)</f>
        <v>126.97000000000001</v>
      </c>
      <c r="J783" s="19">
        <f>J782+J781</f>
        <v>26.32</v>
      </c>
      <c r="K783" s="19">
        <f t="shared" ref="K783:P783" si="619">K782+K781</f>
        <v>40.42</v>
      </c>
      <c r="L783" s="19">
        <f t="shared" si="619"/>
        <v>25.479999999999997</v>
      </c>
      <c r="M783" s="19">
        <f t="shared" si="619"/>
        <v>4.08</v>
      </c>
      <c r="N783" s="19">
        <f t="shared" si="619"/>
        <v>20.07</v>
      </c>
      <c r="O783" s="19">
        <f t="shared" si="619"/>
        <v>43.36</v>
      </c>
      <c r="P783" s="19">
        <f t="shared" si="619"/>
        <v>29.779999999999998</v>
      </c>
      <c r="Q783" s="146">
        <f>SUM(J783:P783)</f>
        <v>189.51000000000002</v>
      </c>
    </row>
    <row r="784" spans="1:17" x14ac:dyDescent="0.35">
      <c r="A784" s="19" t="s">
        <v>154</v>
      </c>
      <c r="B784" s="106">
        <f t="shared" ref="B784:H784" si="620">B782/B783*100</f>
        <v>46.378737541528245</v>
      </c>
      <c r="C784" s="106">
        <f t="shared" si="620"/>
        <v>48.190321268808454</v>
      </c>
      <c r="D784" s="106">
        <f t="shared" si="620"/>
        <v>73.856209150326805</v>
      </c>
      <c r="E784" s="106">
        <f t="shared" si="620"/>
        <v>67.2158154859967</v>
      </c>
      <c r="F784" s="106">
        <v>138</v>
      </c>
      <c r="G784" s="106">
        <f t="shared" si="620"/>
        <v>96.110462854920257</v>
      </c>
      <c r="H784" s="106">
        <f t="shared" si="620"/>
        <v>53.90915860014892</v>
      </c>
      <c r="I784" s="106">
        <f>I782/I783</f>
        <v>0.60943529967708898</v>
      </c>
      <c r="J784" s="106">
        <f>J783/K783*100</f>
        <v>65.11627906976743</v>
      </c>
      <c r="K784" s="106">
        <f>K783/L783*100</f>
        <v>158.63422291993723</v>
      </c>
      <c r="L784" s="106">
        <f>L783/M783*100</f>
        <v>624.5098039215685</v>
      </c>
      <c r="M784" s="106">
        <f>M782/N783*100</f>
        <v>7.4738415545590433</v>
      </c>
      <c r="N784" s="106">
        <f>N782/O783*100</f>
        <v>31.088560885608857</v>
      </c>
      <c r="O784" s="106">
        <f>O782/P783*100</f>
        <v>84.956346541302892</v>
      </c>
      <c r="P784" s="106">
        <f>P782/Q783*100</f>
        <v>9.936151126589623</v>
      </c>
      <c r="Q784" s="153">
        <f>Q782/Q783*100</f>
        <v>60.097092501714947</v>
      </c>
    </row>
    <row r="785" spans="1:17" x14ac:dyDescent="0.35">
      <c r="A785" s="19" t="s">
        <v>153</v>
      </c>
      <c r="B785" s="61">
        <v>87</v>
      </c>
      <c r="C785" s="61">
        <v>152</v>
      </c>
      <c r="D785" s="61">
        <v>10</v>
      </c>
      <c r="E785" s="61">
        <v>57</v>
      </c>
      <c r="F785" s="61">
        <v>0</v>
      </c>
      <c r="G785" s="88">
        <v>98</v>
      </c>
      <c r="H785" s="88">
        <v>151</v>
      </c>
      <c r="I785" s="35"/>
      <c r="J785" s="88">
        <v>121</v>
      </c>
      <c r="K785" s="88">
        <v>217</v>
      </c>
      <c r="L785" s="88">
        <v>118</v>
      </c>
      <c r="M785" s="88">
        <v>29</v>
      </c>
      <c r="N785" s="88">
        <v>91</v>
      </c>
      <c r="O785" s="88">
        <v>222</v>
      </c>
      <c r="P785" s="88">
        <v>139</v>
      </c>
      <c r="Q785" s="146"/>
    </row>
    <row r="786" spans="1:17" x14ac:dyDescent="0.35">
      <c r="A786" s="43" t="s">
        <v>155</v>
      </c>
      <c r="B786" s="169">
        <f t="shared" ref="B786:H786" si="621">B785/B783</f>
        <v>5.7807308970099669</v>
      </c>
      <c r="C786" s="169">
        <f t="shared" si="621"/>
        <v>6.1813745424969504</v>
      </c>
      <c r="D786" s="169">
        <f t="shared" si="621"/>
        <v>6.5359477124183014</v>
      </c>
      <c r="E786" s="169">
        <f t="shared" si="621"/>
        <v>4.6952224052718288</v>
      </c>
      <c r="F786" s="169">
        <f t="shared" si="621"/>
        <v>0</v>
      </c>
      <c r="G786" s="169">
        <f t="shared" si="621"/>
        <v>3.8117464021781409</v>
      </c>
      <c r="H786" s="169">
        <f t="shared" si="621"/>
        <v>5.6217423678332095</v>
      </c>
      <c r="I786" s="35"/>
      <c r="J786" s="169">
        <f>J785/J783</f>
        <v>4.5972644376899696</v>
      </c>
      <c r="K786" s="169">
        <f>K785/K783</f>
        <v>5.3686293913904004</v>
      </c>
      <c r="L786" s="169">
        <f>L785/L783</f>
        <v>4.6310832025117747</v>
      </c>
      <c r="M786" s="169">
        <v>0</v>
      </c>
      <c r="N786" s="169">
        <f>N785/N783</f>
        <v>4.5341305430991525</v>
      </c>
      <c r="O786" s="169">
        <f>O785/O783</f>
        <v>5.1199261992619931</v>
      </c>
      <c r="P786" s="169">
        <f>P785/P783</f>
        <v>4.6675621222296844</v>
      </c>
      <c r="Q786" s="146"/>
    </row>
    <row r="787" spans="1:17" x14ac:dyDescent="0.35">
      <c r="A787" s="19" t="s">
        <v>176</v>
      </c>
      <c r="B787" s="19">
        <v>0</v>
      </c>
      <c r="C787" s="19">
        <v>0</v>
      </c>
      <c r="D787" s="19">
        <v>0</v>
      </c>
      <c r="E787" s="19">
        <v>0</v>
      </c>
      <c r="F787" s="19">
        <v>0</v>
      </c>
      <c r="G787" s="19">
        <v>0</v>
      </c>
      <c r="H787" s="19">
        <v>0</v>
      </c>
      <c r="I787" s="150">
        <f>SUM(B787:H787)</f>
        <v>0</v>
      </c>
      <c r="J787" s="19">
        <v>0</v>
      </c>
      <c r="K787" s="19">
        <v>0</v>
      </c>
      <c r="L787" s="19">
        <v>0</v>
      </c>
      <c r="M787" s="19">
        <v>0</v>
      </c>
      <c r="N787" s="19">
        <v>0</v>
      </c>
      <c r="O787" s="19">
        <v>0</v>
      </c>
      <c r="P787" s="19">
        <v>0</v>
      </c>
      <c r="Q787" s="151">
        <f>SUM(J787:P787)</f>
        <v>0</v>
      </c>
    </row>
    <row r="788" spans="1:17" x14ac:dyDescent="0.35">
      <c r="A788" s="19" t="s">
        <v>177</v>
      </c>
      <c r="B788" s="19">
        <v>0</v>
      </c>
      <c r="C788" s="19">
        <v>0</v>
      </c>
      <c r="D788" s="19">
        <v>0</v>
      </c>
      <c r="E788" s="19">
        <v>0</v>
      </c>
      <c r="F788" s="19">
        <v>0</v>
      </c>
      <c r="G788" s="19">
        <v>0</v>
      </c>
      <c r="H788" s="19">
        <v>0</v>
      </c>
      <c r="I788" s="150">
        <f>SUM(B788:H788)</f>
        <v>0</v>
      </c>
      <c r="J788" s="19">
        <v>0</v>
      </c>
      <c r="K788" s="19">
        <v>0</v>
      </c>
      <c r="L788" s="19">
        <v>0</v>
      </c>
      <c r="M788" s="19">
        <v>0</v>
      </c>
      <c r="N788" s="19">
        <v>0</v>
      </c>
      <c r="O788" s="19">
        <v>0</v>
      </c>
      <c r="P788" s="19">
        <v>0</v>
      </c>
      <c r="Q788" s="151">
        <f>SUM(J788:P788)</f>
        <v>0</v>
      </c>
    </row>
    <row r="789" spans="1:17" x14ac:dyDescent="0.35">
      <c r="A789" s="19" t="s">
        <v>152</v>
      </c>
      <c r="B789" s="19">
        <f>B788+B787</f>
        <v>0</v>
      </c>
      <c r="C789" s="19">
        <f t="shared" ref="C789:H789" si="622">C788+C787</f>
        <v>0</v>
      </c>
      <c r="D789" s="19">
        <f t="shared" si="622"/>
        <v>0</v>
      </c>
      <c r="E789" s="19">
        <f t="shared" si="622"/>
        <v>0</v>
      </c>
      <c r="F789" s="19">
        <f t="shared" si="622"/>
        <v>0</v>
      </c>
      <c r="G789" s="19">
        <f t="shared" si="622"/>
        <v>0</v>
      </c>
      <c r="H789" s="19">
        <f t="shared" si="622"/>
        <v>0</v>
      </c>
      <c r="I789" s="150">
        <f>SUM(B789:H789)</f>
        <v>0</v>
      </c>
      <c r="J789" s="19">
        <f>J788+J787</f>
        <v>0</v>
      </c>
      <c r="K789" s="19">
        <f t="shared" ref="K789:P789" si="623">K788+K787</f>
        <v>0</v>
      </c>
      <c r="L789" s="19">
        <f t="shared" si="623"/>
        <v>0</v>
      </c>
      <c r="M789" s="19">
        <f t="shared" si="623"/>
        <v>0</v>
      </c>
      <c r="N789" s="19">
        <f t="shared" si="623"/>
        <v>0</v>
      </c>
      <c r="O789" s="19">
        <f t="shared" si="623"/>
        <v>0</v>
      </c>
      <c r="P789" s="19">
        <f t="shared" si="623"/>
        <v>0</v>
      </c>
      <c r="Q789" s="151">
        <f>SUM(J789:P789)</f>
        <v>0</v>
      </c>
    </row>
    <row r="790" spans="1:17" x14ac:dyDescent="0.35">
      <c r="A790" s="19" t="s">
        <v>154</v>
      </c>
      <c r="B790" s="106" t="e">
        <f t="shared" ref="B790:H790" si="624">B788/B789*100</f>
        <v>#DIV/0!</v>
      </c>
      <c r="C790" s="106" t="e">
        <f t="shared" si="624"/>
        <v>#DIV/0!</v>
      </c>
      <c r="D790" s="106" t="e">
        <f t="shared" si="624"/>
        <v>#DIV/0!</v>
      </c>
      <c r="E790" s="106" t="e">
        <f t="shared" si="624"/>
        <v>#DIV/0!</v>
      </c>
      <c r="F790" s="106" t="e">
        <f t="shared" si="624"/>
        <v>#DIV/0!</v>
      </c>
      <c r="G790" s="106" t="e">
        <f t="shared" si="624"/>
        <v>#DIV/0!</v>
      </c>
      <c r="H790" s="106" t="e">
        <f t="shared" si="624"/>
        <v>#DIV/0!</v>
      </c>
      <c r="I790" s="106" t="e">
        <f>I788/I789</f>
        <v>#DIV/0!</v>
      </c>
      <c r="J790" s="106" t="e">
        <f>J788/J789*100</f>
        <v>#DIV/0!</v>
      </c>
      <c r="K790" s="106" t="e">
        <f t="shared" ref="K790:Q790" si="625">K788/K789*100</f>
        <v>#DIV/0!</v>
      </c>
      <c r="L790" s="106" t="e">
        <f t="shared" si="625"/>
        <v>#DIV/0!</v>
      </c>
      <c r="M790" s="106" t="e">
        <f t="shared" si="625"/>
        <v>#DIV/0!</v>
      </c>
      <c r="N790" s="106" t="e">
        <f t="shared" si="625"/>
        <v>#DIV/0!</v>
      </c>
      <c r="O790" s="106" t="e">
        <f t="shared" si="625"/>
        <v>#DIV/0!</v>
      </c>
      <c r="P790" s="106" t="e">
        <f t="shared" si="625"/>
        <v>#DIV/0!</v>
      </c>
      <c r="Q790" s="153" t="e">
        <f t="shared" si="625"/>
        <v>#DIV/0!</v>
      </c>
    </row>
    <row r="791" spans="1:17" x14ac:dyDescent="0.35">
      <c r="A791" s="19" t="s">
        <v>153</v>
      </c>
      <c r="B791" s="88">
        <v>0</v>
      </c>
      <c r="C791" s="88">
        <v>0</v>
      </c>
      <c r="D791" s="88">
        <v>0</v>
      </c>
      <c r="E791" s="88">
        <v>0</v>
      </c>
      <c r="F791" s="88">
        <v>0</v>
      </c>
      <c r="G791" s="88">
        <v>0</v>
      </c>
      <c r="H791" s="88">
        <v>0</v>
      </c>
      <c r="I791" s="35"/>
      <c r="J791" s="88"/>
      <c r="K791" s="88"/>
      <c r="L791" s="88">
        <v>0</v>
      </c>
      <c r="M791" s="88">
        <v>0</v>
      </c>
      <c r="N791" s="88">
        <v>0</v>
      </c>
      <c r="O791" s="88">
        <v>0</v>
      </c>
      <c r="P791" s="88">
        <v>0</v>
      </c>
      <c r="Q791" s="146"/>
    </row>
    <row r="792" spans="1:17" x14ac:dyDescent="0.35">
      <c r="A792" s="43" t="s">
        <v>155</v>
      </c>
      <c r="B792" s="169" t="e">
        <f>B791/B789</f>
        <v>#DIV/0!</v>
      </c>
      <c r="C792" s="169" t="e">
        <f>C791/C789</f>
        <v>#DIV/0!</v>
      </c>
      <c r="D792" s="169">
        <v>29.21</v>
      </c>
      <c r="E792" s="169" t="e">
        <f>E791/E789</f>
        <v>#DIV/0!</v>
      </c>
      <c r="F792" s="169">
        <v>238.82</v>
      </c>
      <c r="G792" s="169" t="e">
        <f>G791/G789</f>
        <v>#DIV/0!</v>
      </c>
      <c r="H792" s="169" t="e">
        <f>H791/H789</f>
        <v>#DIV/0!</v>
      </c>
      <c r="I792" s="35"/>
      <c r="J792" s="169" t="e">
        <f t="shared" ref="J792:P792" si="626">J791/J789</f>
        <v>#DIV/0!</v>
      </c>
      <c r="K792" s="169" t="e">
        <f t="shared" si="626"/>
        <v>#DIV/0!</v>
      </c>
      <c r="L792" s="169" t="e">
        <f t="shared" si="626"/>
        <v>#DIV/0!</v>
      </c>
      <c r="M792" s="169" t="e">
        <f t="shared" si="626"/>
        <v>#DIV/0!</v>
      </c>
      <c r="N792" s="169" t="e">
        <f t="shared" si="626"/>
        <v>#DIV/0!</v>
      </c>
      <c r="O792" s="169" t="e">
        <f t="shared" si="626"/>
        <v>#DIV/0!</v>
      </c>
      <c r="P792" s="169" t="e">
        <f t="shared" si="626"/>
        <v>#DIV/0!</v>
      </c>
      <c r="Q792" s="146"/>
    </row>
    <row r="793" spans="1:17" x14ac:dyDescent="0.35">
      <c r="A793" s="19" t="s">
        <v>174</v>
      </c>
      <c r="B793" s="19">
        <v>7.65</v>
      </c>
      <c r="C793" s="19">
        <v>11.15</v>
      </c>
      <c r="D793" s="19">
        <v>0.6</v>
      </c>
      <c r="E793" s="19">
        <v>0.6</v>
      </c>
      <c r="F793" s="19">
        <v>2</v>
      </c>
      <c r="G793" s="79">
        <v>1</v>
      </c>
      <c r="H793" s="79">
        <v>9.24</v>
      </c>
      <c r="I793" s="35"/>
      <c r="J793" s="88">
        <v>1.68</v>
      </c>
      <c r="K793" s="88">
        <v>12.7</v>
      </c>
      <c r="L793" s="88">
        <v>2.5299999999999998</v>
      </c>
      <c r="M793" s="88">
        <v>2.92</v>
      </c>
      <c r="N793" s="88">
        <v>0.35</v>
      </c>
      <c r="O793" s="88">
        <v>9.2100000000000009</v>
      </c>
      <c r="P793" s="88">
        <v>2.84</v>
      </c>
      <c r="Q793" s="146">
        <f>SUM(J793:P793)</f>
        <v>32.230000000000004</v>
      </c>
    </row>
    <row r="794" spans="1:17" x14ac:dyDescent="0.35">
      <c r="A794" s="19" t="s">
        <v>175</v>
      </c>
      <c r="B794" s="19">
        <v>0.55000000000000004</v>
      </c>
      <c r="C794" s="19">
        <v>0.41</v>
      </c>
      <c r="D794" s="19">
        <v>0.47</v>
      </c>
      <c r="E794" s="19">
        <v>0.5</v>
      </c>
      <c r="F794" s="19">
        <v>10.050000000000001</v>
      </c>
      <c r="G794" s="88">
        <v>1.07</v>
      </c>
      <c r="H794" s="88">
        <v>0.46</v>
      </c>
      <c r="I794" s="35">
        <f>SUM(B794:H794)</f>
        <v>13.510000000000002</v>
      </c>
      <c r="J794" s="88">
        <v>0.48</v>
      </c>
      <c r="K794" s="88">
        <v>0.5</v>
      </c>
      <c r="L794" s="88">
        <v>0.49</v>
      </c>
      <c r="M794" s="88">
        <v>0.49</v>
      </c>
      <c r="N794" s="88">
        <v>0.5</v>
      </c>
      <c r="O794" s="88">
        <v>0.5</v>
      </c>
      <c r="P794" s="88">
        <v>0.49</v>
      </c>
      <c r="Q794" s="146">
        <f>SUM(J794:P794)</f>
        <v>3.45</v>
      </c>
    </row>
    <row r="795" spans="1:17" x14ac:dyDescent="0.35">
      <c r="A795" s="19" t="s">
        <v>152</v>
      </c>
      <c r="B795" s="19">
        <f>-B794+B793</f>
        <v>7.1000000000000005</v>
      </c>
      <c r="C795" s="19">
        <f>-C794+C793</f>
        <v>10.74</v>
      </c>
      <c r="D795" s="19">
        <f>D794+D793</f>
        <v>1.0699999999999998</v>
      </c>
      <c r="E795" s="19">
        <f>E794+E793</f>
        <v>1.1000000000000001</v>
      </c>
      <c r="F795" s="19">
        <f>F794+F793</f>
        <v>12.05</v>
      </c>
      <c r="G795" s="19">
        <f>G794+G793</f>
        <v>2.0700000000000003</v>
      </c>
      <c r="H795" s="19">
        <f>H794+H793</f>
        <v>9.7000000000000011</v>
      </c>
      <c r="I795" s="35">
        <f>SUM(B795:H795)</f>
        <v>43.830000000000005</v>
      </c>
      <c r="J795" s="19">
        <f t="shared" ref="J795:P795" si="627">J794+J793</f>
        <v>2.16</v>
      </c>
      <c r="K795" s="19">
        <f t="shared" si="627"/>
        <v>13.2</v>
      </c>
      <c r="L795" s="19">
        <f t="shared" si="627"/>
        <v>3.0199999999999996</v>
      </c>
      <c r="M795" s="19">
        <f t="shared" si="627"/>
        <v>3.41</v>
      </c>
      <c r="N795" s="19">
        <f t="shared" si="627"/>
        <v>0.85</v>
      </c>
      <c r="O795" s="19">
        <f t="shared" si="627"/>
        <v>9.7100000000000009</v>
      </c>
      <c r="P795" s="19">
        <f t="shared" si="627"/>
        <v>3.33</v>
      </c>
      <c r="Q795" s="146">
        <f>SUM(J795:P795)</f>
        <v>35.68</v>
      </c>
    </row>
    <row r="796" spans="1:17" x14ac:dyDescent="0.35">
      <c r="A796" s="19" t="s">
        <v>154</v>
      </c>
      <c r="B796" s="106">
        <f t="shared" ref="B796:H796" si="628">B794/B795*100</f>
        <v>7.7464788732394361</v>
      </c>
      <c r="C796" s="106">
        <f t="shared" si="628"/>
        <v>3.8175046554934817</v>
      </c>
      <c r="D796" s="106">
        <f t="shared" si="628"/>
        <v>43.925233644859816</v>
      </c>
      <c r="E796" s="106">
        <f t="shared" si="628"/>
        <v>45.454545454545453</v>
      </c>
      <c r="F796" s="106">
        <f t="shared" si="628"/>
        <v>83.402489626556019</v>
      </c>
      <c r="G796" s="106">
        <f t="shared" si="628"/>
        <v>51.690821256038646</v>
      </c>
      <c r="H796" s="106">
        <f t="shared" si="628"/>
        <v>4.7422680412371134</v>
      </c>
      <c r="I796" s="106">
        <f>I794/I795*100</f>
        <v>30.823636778462237</v>
      </c>
      <c r="J796" s="106">
        <f>J794/K795*100</f>
        <v>3.6363636363636362</v>
      </c>
      <c r="K796" s="106">
        <f>K794/L795*100</f>
        <v>16.556291390728479</v>
      </c>
      <c r="L796" s="169">
        <f>L795/L793</f>
        <v>1.1936758893280632</v>
      </c>
      <c r="M796" s="169">
        <f>M795/M793</f>
        <v>1.1678082191780823</v>
      </c>
      <c r="N796" s="169">
        <f>N795/N793</f>
        <v>2.4285714285714288</v>
      </c>
      <c r="O796" s="169">
        <f>O795/O793</f>
        <v>1.0542888165038002</v>
      </c>
      <c r="P796" s="169">
        <f>P795/P793</f>
        <v>1.1725352112676057</v>
      </c>
      <c r="Q796" s="153">
        <f>Q794/Q795*100</f>
        <v>9.6692825112107617</v>
      </c>
    </row>
    <row r="797" spans="1:17" x14ac:dyDescent="0.35">
      <c r="A797" s="19" t="s">
        <v>153</v>
      </c>
      <c r="B797" s="61">
        <v>130</v>
      </c>
      <c r="C797" s="61">
        <v>125</v>
      </c>
      <c r="D797" s="61">
        <v>0</v>
      </c>
      <c r="E797" s="61">
        <v>40</v>
      </c>
      <c r="F797" s="61">
        <v>85</v>
      </c>
      <c r="G797" s="61">
        <v>80</v>
      </c>
      <c r="H797" s="88">
        <v>140</v>
      </c>
      <c r="I797" s="35"/>
      <c r="J797" s="88">
        <v>128</v>
      </c>
      <c r="K797" s="88">
        <v>131</v>
      </c>
      <c r="L797" s="88">
        <v>120</v>
      </c>
      <c r="M797" s="88">
        <v>82</v>
      </c>
      <c r="N797" s="88">
        <v>83</v>
      </c>
      <c r="O797" s="88">
        <v>97</v>
      </c>
      <c r="P797" s="88">
        <v>113</v>
      </c>
      <c r="Q797" s="146"/>
    </row>
    <row r="798" spans="1:17" x14ac:dyDescent="0.35">
      <c r="A798" s="43" t="s">
        <v>155</v>
      </c>
      <c r="B798" s="169">
        <f>B797/B795</f>
        <v>18.309859154929576</v>
      </c>
      <c r="C798" s="169">
        <f>C797/C795</f>
        <v>11.638733705772811</v>
      </c>
      <c r="D798" s="169">
        <v>3.88</v>
      </c>
      <c r="E798" s="169">
        <f>E797/E795</f>
        <v>36.36363636363636</v>
      </c>
      <c r="F798" s="169">
        <f>F797/F795</f>
        <v>7.0539419087136928</v>
      </c>
      <c r="G798" s="169">
        <f>G797/G795</f>
        <v>38.647342995169076</v>
      </c>
      <c r="H798" s="169">
        <f>H797/H795</f>
        <v>14.432989690721648</v>
      </c>
      <c r="I798" s="35"/>
      <c r="J798" s="169">
        <f t="shared" ref="J798:P798" si="629">J797/J795</f>
        <v>59.259259259259252</v>
      </c>
      <c r="K798" s="169">
        <f t="shared" si="629"/>
        <v>9.9242424242424256</v>
      </c>
      <c r="L798" s="169">
        <f t="shared" si="629"/>
        <v>39.735099337748352</v>
      </c>
      <c r="M798" s="169">
        <f t="shared" si="629"/>
        <v>24.046920821114369</v>
      </c>
      <c r="N798" s="169">
        <f t="shared" si="629"/>
        <v>97.64705882352942</v>
      </c>
      <c r="O798" s="169">
        <f t="shared" si="629"/>
        <v>9.9897013388259523</v>
      </c>
      <c r="P798" s="169">
        <f t="shared" si="629"/>
        <v>33.933933933933936</v>
      </c>
      <c r="Q798" s="146"/>
    </row>
    <row r="799" spans="1:17" x14ac:dyDescent="0.35">
      <c r="A799" s="21"/>
      <c r="B799" s="21"/>
      <c r="C799" s="21"/>
      <c r="D799" s="169">
        <f>D798/D796</f>
        <v>8.8331914893617011E-2</v>
      </c>
      <c r="E799" s="169">
        <f>E798/E796</f>
        <v>0.79999999999999993</v>
      </c>
      <c r="F799" s="21">
        <v>21</v>
      </c>
      <c r="G799" s="21"/>
      <c r="H799" s="21"/>
      <c r="I799" s="21"/>
      <c r="J799" s="21"/>
      <c r="K799" s="21"/>
      <c r="L799" s="21"/>
      <c r="M799" s="21"/>
      <c r="N799" s="21"/>
      <c r="O799" s="21"/>
      <c r="P799" s="21"/>
    </row>
    <row r="800" spans="1:17" x14ac:dyDescent="0.35">
      <c r="A800" s="21"/>
      <c r="B800" s="21"/>
      <c r="C800" s="155"/>
      <c r="D800" s="156" t="s">
        <v>178</v>
      </c>
      <c r="E800" s="156" t="s">
        <v>179</v>
      </c>
      <c r="F800" s="156" t="s">
        <v>180</v>
      </c>
      <c r="G800" s="156" t="s">
        <v>181</v>
      </c>
      <c r="H800" s="156" t="s">
        <v>182</v>
      </c>
      <c r="I800" s="156" t="s">
        <v>183</v>
      </c>
      <c r="J800" s="156" t="s">
        <v>184</v>
      </c>
      <c r="K800" s="156" t="s">
        <v>185</v>
      </c>
      <c r="L800" s="156" t="s">
        <v>186</v>
      </c>
      <c r="M800" s="156" t="s">
        <v>187</v>
      </c>
      <c r="N800" s="156" t="s">
        <v>188</v>
      </c>
      <c r="O800" s="21"/>
      <c r="P800" s="21"/>
    </row>
    <row r="801" spans="1:17" x14ac:dyDescent="0.35">
      <c r="A801" s="21"/>
      <c r="B801" s="21"/>
      <c r="C801" s="157" t="s">
        <v>189</v>
      </c>
      <c r="D801" s="158">
        <f>I734</f>
        <v>682.84</v>
      </c>
      <c r="E801" s="158">
        <f>I740</f>
        <v>1297.52</v>
      </c>
      <c r="F801" s="159">
        <v>0</v>
      </c>
      <c r="G801" s="159">
        <v>0</v>
      </c>
      <c r="H801" s="164">
        <f>I758</f>
        <v>484.57000000000005</v>
      </c>
      <c r="I801" s="164">
        <f>I764</f>
        <v>288.64999999999998</v>
      </c>
      <c r="J801" s="164">
        <f>I770</f>
        <v>402.18</v>
      </c>
      <c r="K801" s="158">
        <f>I776</f>
        <v>1260.1200000000001</v>
      </c>
      <c r="L801" s="164">
        <f>I782</f>
        <v>77.38</v>
      </c>
      <c r="M801" s="159">
        <f>I788</f>
        <v>0</v>
      </c>
      <c r="N801" s="164">
        <f>Q794</f>
        <v>3.45</v>
      </c>
      <c r="O801" s="21"/>
      <c r="P801" s="21"/>
    </row>
    <row r="802" spans="1:17" x14ac:dyDescent="0.35">
      <c r="A802" s="21"/>
      <c r="B802" s="21"/>
      <c r="C802" s="157" t="s">
        <v>190</v>
      </c>
      <c r="D802" s="163">
        <f>I736</f>
        <v>100</v>
      </c>
      <c r="E802" s="160"/>
      <c r="F802" s="160" t="s">
        <v>299</v>
      </c>
      <c r="G802" s="159">
        <v>0</v>
      </c>
      <c r="H802" s="165">
        <f>I760</f>
        <v>0.34771844973700644</v>
      </c>
      <c r="I802" s="165">
        <f>I766</f>
        <v>0.28330961378024239</v>
      </c>
      <c r="J802" s="165">
        <f>I772</f>
        <v>0.76158915315861242</v>
      </c>
      <c r="K802" s="165">
        <f>I778</f>
        <v>0.59492380035125503</v>
      </c>
      <c r="L802" s="165">
        <v>5.7000000000000002E-2</v>
      </c>
      <c r="M802" s="165" t="e">
        <f>I790</f>
        <v>#DIV/0!</v>
      </c>
      <c r="N802" s="159">
        <v>0</v>
      </c>
      <c r="O802" s="21"/>
      <c r="P802" s="21"/>
    </row>
    <row r="804" spans="1:17" x14ac:dyDescent="0.35">
      <c r="A804" s="31" t="s">
        <v>0</v>
      </c>
      <c r="B804" s="83"/>
      <c r="C804" s="83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</row>
    <row r="805" spans="1:17" ht="15.5" x14ac:dyDescent="0.35">
      <c r="A805" s="33" t="s">
        <v>1</v>
      </c>
      <c r="B805" s="64" t="s">
        <v>876</v>
      </c>
      <c r="C805" s="64" t="s">
        <v>877</v>
      </c>
      <c r="D805" s="64" t="s">
        <v>878</v>
      </c>
      <c r="E805" s="64" t="s">
        <v>879</v>
      </c>
      <c r="F805" s="64" t="s">
        <v>880</v>
      </c>
      <c r="G805" s="64" t="s">
        <v>881</v>
      </c>
      <c r="H805" s="64" t="s">
        <v>882</v>
      </c>
      <c r="I805" s="65" t="s">
        <v>890</v>
      </c>
      <c r="J805" s="64" t="s">
        <v>883</v>
      </c>
      <c r="K805" s="64" t="s">
        <v>884</v>
      </c>
      <c r="L805" s="64" t="s">
        <v>885</v>
      </c>
      <c r="M805" s="64" t="s">
        <v>886</v>
      </c>
      <c r="N805" s="64" t="s">
        <v>887</v>
      </c>
      <c r="O805" s="64" t="s">
        <v>888</v>
      </c>
      <c r="P805" s="64" t="s">
        <v>889</v>
      </c>
      <c r="Q805" s="65" t="s">
        <v>891</v>
      </c>
    </row>
    <row r="806" spans="1:17" x14ac:dyDescent="0.35">
      <c r="A806" s="19" t="s">
        <v>162</v>
      </c>
      <c r="B806" s="61">
        <v>0</v>
      </c>
      <c r="C806" s="61">
        <v>0</v>
      </c>
      <c r="D806" s="61">
        <v>0</v>
      </c>
      <c r="E806" s="61">
        <v>0</v>
      </c>
      <c r="F806" s="61">
        <v>0</v>
      </c>
      <c r="G806" s="61">
        <v>0</v>
      </c>
      <c r="H806" s="19">
        <v>0</v>
      </c>
      <c r="I806" s="35">
        <f>SUM(B806:H806)</f>
        <v>0</v>
      </c>
      <c r="J806" s="19">
        <v>0</v>
      </c>
      <c r="K806" s="19">
        <v>0</v>
      </c>
      <c r="L806" s="19">
        <v>0</v>
      </c>
      <c r="M806" s="19">
        <v>0</v>
      </c>
      <c r="N806" s="19">
        <v>0</v>
      </c>
      <c r="O806" s="19">
        <v>0</v>
      </c>
      <c r="P806" s="19">
        <v>0</v>
      </c>
      <c r="Q806" s="146">
        <f>SUM(J806:P806)</f>
        <v>0</v>
      </c>
    </row>
    <row r="807" spans="1:17" x14ac:dyDescent="0.35">
      <c r="A807" s="19" t="s">
        <v>163</v>
      </c>
      <c r="B807" s="61">
        <v>0</v>
      </c>
      <c r="C807" s="61">
        <v>0</v>
      </c>
      <c r="D807" s="166">
        <v>0</v>
      </c>
      <c r="E807" s="166">
        <v>0</v>
      </c>
      <c r="F807" s="166">
        <v>0</v>
      </c>
      <c r="G807" s="166">
        <v>0</v>
      </c>
      <c r="H807" s="19">
        <v>0</v>
      </c>
      <c r="I807" s="35">
        <f>SUM(B807:H807)</f>
        <v>0</v>
      </c>
      <c r="J807" s="19">
        <v>0</v>
      </c>
      <c r="K807" s="19">
        <v>0</v>
      </c>
      <c r="L807" s="19">
        <v>0</v>
      </c>
      <c r="M807" s="19">
        <v>0</v>
      </c>
      <c r="N807" s="19">
        <v>0</v>
      </c>
      <c r="O807" s="19">
        <v>0</v>
      </c>
      <c r="P807" s="19">
        <v>0.34</v>
      </c>
      <c r="Q807" s="146">
        <f>SUM(J807:P807)</f>
        <v>0.34</v>
      </c>
    </row>
    <row r="808" spans="1:17" x14ac:dyDescent="0.35">
      <c r="A808" s="19" t="s">
        <v>152</v>
      </c>
      <c r="B808" s="19">
        <f t="shared" ref="B808:O808" si="630">B807+B806</f>
        <v>0</v>
      </c>
      <c r="C808" s="19">
        <f t="shared" si="630"/>
        <v>0</v>
      </c>
      <c r="D808" s="19">
        <f t="shared" si="630"/>
        <v>0</v>
      </c>
      <c r="E808" s="19">
        <f t="shared" si="630"/>
        <v>0</v>
      </c>
      <c r="F808" s="19">
        <f t="shared" si="630"/>
        <v>0</v>
      </c>
      <c r="G808" s="19">
        <f t="shared" si="630"/>
        <v>0</v>
      </c>
      <c r="H808" s="19">
        <f t="shared" si="630"/>
        <v>0</v>
      </c>
      <c r="I808" s="19">
        <f t="shared" si="630"/>
        <v>0</v>
      </c>
      <c r="J808" s="19">
        <f t="shared" si="630"/>
        <v>0</v>
      </c>
      <c r="K808" s="19">
        <f t="shared" si="630"/>
        <v>0</v>
      </c>
      <c r="L808" s="19">
        <f t="shared" si="630"/>
        <v>0</v>
      </c>
      <c r="M808" s="19">
        <f t="shared" si="630"/>
        <v>0</v>
      </c>
      <c r="N808" s="19">
        <f t="shared" si="630"/>
        <v>0</v>
      </c>
      <c r="O808" s="19">
        <f t="shared" si="630"/>
        <v>0</v>
      </c>
      <c r="P808" s="19">
        <v>0</v>
      </c>
      <c r="Q808" s="146">
        <f>SUM(J808:P808)</f>
        <v>0</v>
      </c>
    </row>
    <row r="809" spans="1:17" x14ac:dyDescent="0.35">
      <c r="A809" s="19" t="s">
        <v>154</v>
      </c>
      <c r="B809" s="106" t="e">
        <f t="shared" ref="B809:H809" si="631">B807/B808*100</f>
        <v>#DIV/0!</v>
      </c>
      <c r="C809" s="106" t="e">
        <f t="shared" si="631"/>
        <v>#DIV/0!</v>
      </c>
      <c r="D809" s="106" t="e">
        <f t="shared" si="631"/>
        <v>#DIV/0!</v>
      </c>
      <c r="E809" s="106" t="e">
        <f t="shared" si="631"/>
        <v>#DIV/0!</v>
      </c>
      <c r="F809" s="106" t="e">
        <f t="shared" si="631"/>
        <v>#DIV/0!</v>
      </c>
      <c r="G809" s="106" t="e">
        <f t="shared" si="631"/>
        <v>#DIV/0!</v>
      </c>
      <c r="H809" s="106" t="e">
        <f t="shared" si="631"/>
        <v>#DIV/0!</v>
      </c>
      <c r="I809" s="35" t="e">
        <f>I807/I808*100</f>
        <v>#DIV/0!</v>
      </c>
      <c r="J809" s="106" t="e">
        <f t="shared" ref="J809:P809" si="632">J807/J808*100</f>
        <v>#DIV/0!</v>
      </c>
      <c r="K809" s="106" t="e">
        <f t="shared" si="632"/>
        <v>#DIV/0!</v>
      </c>
      <c r="L809" s="106" t="e">
        <f t="shared" si="632"/>
        <v>#DIV/0!</v>
      </c>
      <c r="M809" s="106" t="e">
        <f t="shared" si="632"/>
        <v>#DIV/0!</v>
      </c>
      <c r="N809" s="106" t="e">
        <f t="shared" si="632"/>
        <v>#DIV/0!</v>
      </c>
      <c r="O809" s="106" t="e">
        <f t="shared" si="632"/>
        <v>#DIV/0!</v>
      </c>
      <c r="P809" s="106" t="e">
        <f t="shared" si="632"/>
        <v>#DIV/0!</v>
      </c>
      <c r="Q809" s="106" t="e">
        <f>Q807/Q808*100</f>
        <v>#DIV/0!</v>
      </c>
    </row>
    <row r="810" spans="1:17" x14ac:dyDescent="0.35">
      <c r="A810" s="19" t="s">
        <v>153</v>
      </c>
      <c r="B810" s="19">
        <v>0</v>
      </c>
      <c r="C810" s="19">
        <v>0</v>
      </c>
      <c r="D810" s="19">
        <v>0</v>
      </c>
      <c r="E810" s="19">
        <v>0</v>
      </c>
      <c r="F810" s="19">
        <v>0</v>
      </c>
      <c r="G810" s="19">
        <v>0</v>
      </c>
      <c r="H810" s="19">
        <v>0</v>
      </c>
      <c r="I810" s="35"/>
      <c r="J810" s="19">
        <v>0</v>
      </c>
      <c r="K810" s="19">
        <v>0</v>
      </c>
      <c r="L810" s="19">
        <v>0</v>
      </c>
      <c r="M810" s="19">
        <v>0</v>
      </c>
      <c r="N810" s="19">
        <v>0</v>
      </c>
      <c r="O810" s="19">
        <v>0</v>
      </c>
      <c r="P810" s="19">
        <v>0</v>
      </c>
      <c r="Q810" s="106">
        <v>0</v>
      </c>
    </row>
    <row r="811" spans="1:17" x14ac:dyDescent="0.35">
      <c r="A811" s="167" t="s">
        <v>155</v>
      </c>
      <c r="B811" s="168" t="e">
        <f>B810/B808</f>
        <v>#DIV/0!</v>
      </c>
      <c r="C811" s="168" t="e">
        <f t="shared" ref="C811:H811" si="633">C810/C808</f>
        <v>#DIV/0!</v>
      </c>
      <c r="D811" s="168" t="e">
        <f t="shared" si="633"/>
        <v>#DIV/0!</v>
      </c>
      <c r="E811" s="168" t="e">
        <f t="shared" si="633"/>
        <v>#DIV/0!</v>
      </c>
      <c r="F811" s="168" t="e">
        <f t="shared" si="633"/>
        <v>#DIV/0!</v>
      </c>
      <c r="G811" s="168" t="e">
        <f t="shared" si="633"/>
        <v>#DIV/0!</v>
      </c>
      <c r="H811" s="168" t="e">
        <f t="shared" si="633"/>
        <v>#DIV/0!</v>
      </c>
      <c r="I811" s="146" t="e">
        <f>I807/I808</f>
        <v>#DIV/0!</v>
      </c>
      <c r="J811" s="169" t="e">
        <f>J810/J808</f>
        <v>#DIV/0!</v>
      </c>
      <c r="K811" s="169" t="e">
        <f t="shared" ref="K811:P811" si="634">K810/K808</f>
        <v>#DIV/0!</v>
      </c>
      <c r="L811" s="169" t="e">
        <f t="shared" si="634"/>
        <v>#DIV/0!</v>
      </c>
      <c r="M811" s="169" t="e">
        <f t="shared" si="634"/>
        <v>#DIV/0!</v>
      </c>
      <c r="N811" s="169" t="e">
        <f t="shared" si="634"/>
        <v>#DIV/0!</v>
      </c>
      <c r="O811" s="169" t="e">
        <f t="shared" si="634"/>
        <v>#DIV/0!</v>
      </c>
      <c r="P811" s="169" t="e">
        <f t="shared" si="634"/>
        <v>#DIV/0!</v>
      </c>
      <c r="Q811" s="146"/>
    </row>
    <row r="812" spans="1:17" x14ac:dyDescent="0.35">
      <c r="A812" s="19" t="s">
        <v>164</v>
      </c>
      <c r="B812" s="61">
        <v>0</v>
      </c>
      <c r="C812" s="61">
        <v>0</v>
      </c>
      <c r="D812" s="61">
        <v>0</v>
      </c>
      <c r="E812" s="61">
        <v>0</v>
      </c>
      <c r="F812" s="61">
        <v>0</v>
      </c>
      <c r="G812" s="61">
        <v>0</v>
      </c>
      <c r="H812" s="19">
        <v>0</v>
      </c>
      <c r="I812" s="150">
        <f>SUM(B812:H812)</f>
        <v>0</v>
      </c>
      <c r="J812" s="19">
        <v>0</v>
      </c>
      <c r="K812" s="19">
        <v>0</v>
      </c>
      <c r="L812" s="19">
        <v>0</v>
      </c>
      <c r="M812" s="19">
        <v>0</v>
      </c>
      <c r="N812" s="19">
        <v>0</v>
      </c>
      <c r="O812" s="19">
        <v>0</v>
      </c>
      <c r="P812" s="19">
        <v>0</v>
      </c>
      <c r="Q812" s="151"/>
    </row>
    <row r="813" spans="1:17" x14ac:dyDescent="0.35">
      <c r="A813" s="19" t="s">
        <v>165</v>
      </c>
      <c r="B813" s="61">
        <v>212.62</v>
      </c>
      <c r="C813" s="166">
        <v>216.29</v>
      </c>
      <c r="D813" s="166">
        <v>317.27</v>
      </c>
      <c r="E813" s="166">
        <v>204.1</v>
      </c>
      <c r="F813" s="166">
        <v>235.245</v>
      </c>
      <c r="G813" s="166">
        <v>246.67</v>
      </c>
      <c r="H813" s="166">
        <v>174.88</v>
      </c>
      <c r="I813" s="150">
        <f>SUM(B813:H813)</f>
        <v>1607.0750000000003</v>
      </c>
      <c r="J813" s="19">
        <v>183.17</v>
      </c>
      <c r="K813" s="19">
        <v>221.67</v>
      </c>
      <c r="L813" s="19">
        <v>167.35</v>
      </c>
      <c r="M813" s="19">
        <v>199.77</v>
      </c>
      <c r="N813" s="19">
        <v>211.46</v>
      </c>
      <c r="O813" s="19">
        <v>0</v>
      </c>
      <c r="P813" s="19">
        <v>0</v>
      </c>
      <c r="Q813" s="151">
        <f>SUM(J813:P813)</f>
        <v>983.42</v>
      </c>
    </row>
    <row r="814" spans="1:17" x14ac:dyDescent="0.35">
      <c r="A814" s="19" t="s">
        <v>152</v>
      </c>
      <c r="B814" s="19">
        <f>B812+B813</f>
        <v>212.62</v>
      </c>
      <c r="C814" s="19">
        <f t="shared" ref="C814:H814" si="635">C812+C813</f>
        <v>216.29</v>
      </c>
      <c r="D814" s="19">
        <f t="shared" si="635"/>
        <v>317.27</v>
      </c>
      <c r="E814" s="19">
        <f t="shared" si="635"/>
        <v>204.1</v>
      </c>
      <c r="F814" s="19">
        <f t="shared" si="635"/>
        <v>235.245</v>
      </c>
      <c r="G814" s="19">
        <f t="shared" si="635"/>
        <v>246.67</v>
      </c>
      <c r="H814" s="19">
        <f t="shared" si="635"/>
        <v>174.88</v>
      </c>
      <c r="I814" s="150">
        <f>I813+I812</f>
        <v>1607.075</v>
      </c>
      <c r="J814" s="19">
        <f>J813+J812</f>
        <v>183.17</v>
      </c>
      <c r="K814" s="19">
        <f>K813+K812</f>
        <v>221.67</v>
      </c>
      <c r="L814" s="19">
        <f>L813+L812</f>
        <v>167.35</v>
      </c>
      <c r="M814" s="19">
        <f>M813+M812</f>
        <v>199.77</v>
      </c>
      <c r="N814" s="19">
        <f>N812+N813</f>
        <v>211.46</v>
      </c>
      <c r="O814" s="19">
        <f>O812+O813</f>
        <v>0</v>
      </c>
      <c r="P814" s="19">
        <f>P812+P813</f>
        <v>0</v>
      </c>
      <c r="Q814" s="151">
        <f>SUM(J814:P814)</f>
        <v>983.42</v>
      </c>
    </row>
    <row r="815" spans="1:17" x14ac:dyDescent="0.35">
      <c r="A815" s="19" t="s">
        <v>154</v>
      </c>
      <c r="B815" s="106">
        <f>B813/B814*100</f>
        <v>100</v>
      </c>
      <c r="C815" s="106">
        <f t="shared" ref="C815:H815" si="636">C813/C814*100</f>
        <v>100</v>
      </c>
      <c r="D815" s="106">
        <f t="shared" si="636"/>
        <v>100</v>
      </c>
      <c r="E815" s="106">
        <f t="shared" si="636"/>
        <v>100</v>
      </c>
      <c r="F815" s="106">
        <f t="shared" si="636"/>
        <v>100</v>
      </c>
      <c r="G815" s="106">
        <f t="shared" si="636"/>
        <v>100</v>
      </c>
      <c r="H815" s="106">
        <f t="shared" si="636"/>
        <v>100</v>
      </c>
      <c r="I815" s="35">
        <f>I813/I814*100</f>
        <v>100.00000000000003</v>
      </c>
      <c r="J815" s="106">
        <f>J813/J814*100</f>
        <v>100</v>
      </c>
      <c r="K815" s="106">
        <f t="shared" ref="K815:P815" si="637">K813/K814*100</f>
        <v>100</v>
      </c>
      <c r="L815" s="106">
        <f t="shared" si="637"/>
        <v>100</v>
      </c>
      <c r="M815" s="106">
        <f t="shared" si="637"/>
        <v>100</v>
      </c>
      <c r="N815" s="106">
        <f t="shared" si="637"/>
        <v>100</v>
      </c>
      <c r="O815" s="106" t="e">
        <f t="shared" si="637"/>
        <v>#DIV/0!</v>
      </c>
      <c r="P815" s="106" t="e">
        <f t="shared" si="637"/>
        <v>#DIV/0!</v>
      </c>
      <c r="Q815" s="146"/>
    </row>
    <row r="816" spans="1:17" x14ac:dyDescent="0.35">
      <c r="A816" s="19" t="s">
        <v>153</v>
      </c>
      <c r="B816" s="61">
        <v>548</v>
      </c>
      <c r="C816" s="61">
        <v>539</v>
      </c>
      <c r="D816" s="61">
        <v>577</v>
      </c>
      <c r="E816" s="61">
        <v>64</v>
      </c>
      <c r="F816" s="61">
        <v>565</v>
      </c>
      <c r="G816" s="61">
        <v>623</v>
      </c>
      <c r="H816" s="19">
        <v>507</v>
      </c>
      <c r="I816" s="35"/>
      <c r="J816" s="19">
        <v>498</v>
      </c>
      <c r="K816" s="19">
        <v>419</v>
      </c>
      <c r="L816" s="19">
        <v>401</v>
      </c>
      <c r="M816" s="19">
        <v>600</v>
      </c>
      <c r="N816" s="19">
        <v>604</v>
      </c>
      <c r="O816" s="19">
        <v>0</v>
      </c>
      <c r="P816" s="19">
        <v>0</v>
      </c>
      <c r="Q816" s="146"/>
    </row>
    <row r="817" spans="1:17" x14ac:dyDescent="0.35">
      <c r="A817" s="43" t="s">
        <v>155</v>
      </c>
      <c r="B817" s="169">
        <f t="shared" ref="B817:H817" si="638">B816/B814</f>
        <v>2.5773680744991063</v>
      </c>
      <c r="C817" s="169">
        <f t="shared" si="638"/>
        <v>2.4920245966064081</v>
      </c>
      <c r="D817" s="169">
        <f t="shared" si="638"/>
        <v>1.8186402748447696</v>
      </c>
      <c r="E817" s="169">
        <f t="shared" si="638"/>
        <v>0.3135717785399314</v>
      </c>
      <c r="F817" s="169">
        <f t="shared" si="638"/>
        <v>2.4017513655975686</v>
      </c>
      <c r="G817" s="169">
        <f t="shared" si="638"/>
        <v>2.5256415453845218</v>
      </c>
      <c r="H817" s="169">
        <f t="shared" si="638"/>
        <v>2.899130832570906</v>
      </c>
      <c r="I817" s="35"/>
      <c r="J817" s="169">
        <f t="shared" ref="J817:P817" si="639">J816/J814</f>
        <v>2.7187858273734782</v>
      </c>
      <c r="K817" s="169">
        <f t="shared" si="639"/>
        <v>1.8901971398926334</v>
      </c>
      <c r="L817" s="169">
        <f t="shared" si="639"/>
        <v>2.3961756797131759</v>
      </c>
      <c r="M817" s="169">
        <f t="shared" si="639"/>
        <v>3.0034539720678781</v>
      </c>
      <c r="N817" s="169">
        <f t="shared" si="639"/>
        <v>2.8563321668400641</v>
      </c>
      <c r="O817" s="169" t="e">
        <f t="shared" si="639"/>
        <v>#DIV/0!</v>
      </c>
      <c r="P817" s="169" t="e">
        <f t="shared" si="639"/>
        <v>#DIV/0!</v>
      </c>
      <c r="Q817" s="146"/>
    </row>
    <row r="818" spans="1:17" x14ac:dyDescent="0.35">
      <c r="A818" s="19" t="s">
        <v>156</v>
      </c>
      <c r="B818" s="61">
        <v>36</v>
      </c>
      <c r="C818" s="88">
        <v>28</v>
      </c>
      <c r="D818" s="88">
        <v>32.67</v>
      </c>
      <c r="E818" s="88">
        <v>43</v>
      </c>
      <c r="F818" s="88">
        <v>28</v>
      </c>
      <c r="G818" s="79">
        <v>40</v>
      </c>
      <c r="H818" s="79">
        <v>33</v>
      </c>
      <c r="I818" s="35"/>
      <c r="J818" s="79">
        <v>37</v>
      </c>
      <c r="K818" s="79">
        <v>32</v>
      </c>
      <c r="L818" s="79">
        <v>34</v>
      </c>
      <c r="M818" s="79">
        <v>43</v>
      </c>
      <c r="N818" s="79">
        <v>41</v>
      </c>
      <c r="O818" s="79">
        <v>0</v>
      </c>
      <c r="P818" s="79">
        <v>28</v>
      </c>
      <c r="Q818" s="146">
        <f>SUM(J818:P818)</f>
        <v>215</v>
      </c>
    </row>
    <row r="819" spans="1:17" x14ac:dyDescent="0.35">
      <c r="A819" s="19" t="s">
        <v>157</v>
      </c>
      <c r="B819" s="61">
        <v>51.13</v>
      </c>
      <c r="C819" s="88">
        <v>52.7</v>
      </c>
      <c r="D819" s="88">
        <v>53.65</v>
      </c>
      <c r="E819" s="88">
        <v>50.78</v>
      </c>
      <c r="F819" s="88">
        <v>58.74</v>
      </c>
      <c r="G819" s="79">
        <v>55.19</v>
      </c>
      <c r="H819" s="79">
        <v>48.63</v>
      </c>
      <c r="I819" s="35">
        <f>SUM(B819:H819)</f>
        <v>370.82</v>
      </c>
      <c r="J819" s="79">
        <v>46.02</v>
      </c>
      <c r="K819" s="79">
        <v>54.62</v>
      </c>
      <c r="L819" s="79">
        <v>44.57</v>
      </c>
      <c r="M819" s="79">
        <v>47.35</v>
      </c>
      <c r="N819" s="79">
        <v>48.99</v>
      </c>
      <c r="O819" s="79">
        <v>0</v>
      </c>
      <c r="P819" s="79">
        <v>49.04</v>
      </c>
      <c r="Q819" s="146">
        <f>SUM(J819:P819)</f>
        <v>290.59000000000003</v>
      </c>
    </row>
    <row r="820" spans="1:17" x14ac:dyDescent="0.35">
      <c r="A820" s="19" t="s">
        <v>152</v>
      </c>
      <c r="B820" s="19">
        <f>B819+B818</f>
        <v>87.13</v>
      </c>
      <c r="C820" s="19">
        <f>C819+C818</f>
        <v>80.7</v>
      </c>
      <c r="D820" s="19">
        <f>D819+D818</f>
        <v>86.32</v>
      </c>
      <c r="E820" s="19">
        <f>E819+E818</f>
        <v>93.78</v>
      </c>
      <c r="F820" s="19">
        <v>0</v>
      </c>
      <c r="G820" s="19">
        <f>G819+G818</f>
        <v>95.19</v>
      </c>
      <c r="H820" s="19">
        <f>H819+H818</f>
        <v>81.63</v>
      </c>
      <c r="I820" s="35">
        <f>SUM(B820:H820)</f>
        <v>524.75</v>
      </c>
      <c r="J820" s="19">
        <f t="shared" ref="J820:P820" si="640">J819+J818</f>
        <v>83.02000000000001</v>
      </c>
      <c r="K820" s="19">
        <f t="shared" si="640"/>
        <v>86.62</v>
      </c>
      <c r="L820" s="19">
        <f t="shared" si="640"/>
        <v>78.569999999999993</v>
      </c>
      <c r="M820" s="19">
        <f t="shared" si="640"/>
        <v>90.35</v>
      </c>
      <c r="N820" s="19">
        <f t="shared" si="640"/>
        <v>89.990000000000009</v>
      </c>
      <c r="O820" s="19">
        <f t="shared" si="640"/>
        <v>0</v>
      </c>
      <c r="P820" s="19">
        <f t="shared" si="640"/>
        <v>77.039999999999992</v>
      </c>
      <c r="Q820" s="146">
        <f>SUM(J820:P820)</f>
        <v>505.59000000000003</v>
      </c>
    </row>
    <row r="821" spans="1:17" x14ac:dyDescent="0.35">
      <c r="A821" s="19" t="s">
        <v>154</v>
      </c>
      <c r="B821" s="106">
        <f>B819/B820*100</f>
        <v>58.682428555032715</v>
      </c>
      <c r="C821" s="106">
        <f t="shared" ref="C821:I821" si="641">C819/C820*100</f>
        <v>65.303593556381671</v>
      </c>
      <c r="D821" s="106">
        <f t="shared" si="641"/>
        <v>62.152455977757185</v>
      </c>
      <c r="E821" s="106">
        <f t="shared" si="641"/>
        <v>54.148005971422478</v>
      </c>
      <c r="F821" s="106" t="e">
        <f t="shared" si="641"/>
        <v>#DIV/0!</v>
      </c>
      <c r="G821" s="106">
        <f t="shared" si="641"/>
        <v>57.978779283538188</v>
      </c>
      <c r="H821" s="106">
        <f t="shared" si="641"/>
        <v>59.573686144799709</v>
      </c>
      <c r="I821" s="106">
        <f t="shared" si="641"/>
        <v>70.66603144354454</v>
      </c>
      <c r="J821" s="106">
        <f t="shared" ref="J821:O821" si="642">J819/K820*100</f>
        <v>53.128607711844843</v>
      </c>
      <c r="K821" s="106">
        <f t="shared" si="642"/>
        <v>69.517627593228966</v>
      </c>
      <c r="L821" s="106">
        <f t="shared" si="642"/>
        <v>49.330381848367459</v>
      </c>
      <c r="M821" s="106">
        <f t="shared" si="642"/>
        <v>52.61695743971552</v>
      </c>
      <c r="N821" s="106" t="e">
        <f t="shared" si="642"/>
        <v>#DIV/0!</v>
      </c>
      <c r="O821" s="106">
        <f t="shared" si="642"/>
        <v>0</v>
      </c>
      <c r="P821" s="169">
        <f>P820/P818</f>
        <v>2.7514285714285713</v>
      </c>
      <c r="Q821" s="106">
        <f>Q819/Q820*100</f>
        <v>57.475424751280677</v>
      </c>
    </row>
    <row r="822" spans="1:17" x14ac:dyDescent="0.35">
      <c r="A822" s="19" t="s">
        <v>153</v>
      </c>
      <c r="B822" s="19">
        <v>114</v>
      </c>
      <c r="C822" s="19">
        <v>107</v>
      </c>
      <c r="D822" s="19">
        <v>114</v>
      </c>
      <c r="E822" s="19">
        <v>119</v>
      </c>
      <c r="F822" s="19">
        <v>111</v>
      </c>
      <c r="G822" s="19">
        <v>121</v>
      </c>
      <c r="H822" s="36">
        <v>104</v>
      </c>
      <c r="I822" s="35"/>
      <c r="J822" s="19">
        <v>97</v>
      </c>
      <c r="K822" s="19">
        <v>88</v>
      </c>
      <c r="L822" s="19">
        <v>91</v>
      </c>
      <c r="M822" s="19">
        <v>116</v>
      </c>
      <c r="N822" s="19">
        <v>114</v>
      </c>
      <c r="O822" s="19">
        <v>0</v>
      </c>
      <c r="P822" s="36">
        <v>102</v>
      </c>
      <c r="Q822" s="146"/>
    </row>
    <row r="823" spans="1:17" x14ac:dyDescent="0.35">
      <c r="A823" s="43" t="s">
        <v>155</v>
      </c>
      <c r="B823" s="169">
        <f t="shared" ref="B823:H823" si="643">B822/B820</f>
        <v>1.3083897624239642</v>
      </c>
      <c r="C823" s="169">
        <f t="shared" si="643"/>
        <v>1.325898389095415</v>
      </c>
      <c r="D823" s="169">
        <f t="shared" si="643"/>
        <v>1.3206672845227063</v>
      </c>
      <c r="E823" s="169">
        <f t="shared" si="643"/>
        <v>1.2689272766048199</v>
      </c>
      <c r="F823" s="169" t="e">
        <f t="shared" si="643"/>
        <v>#DIV/0!</v>
      </c>
      <c r="G823" s="169">
        <f t="shared" si="643"/>
        <v>1.27114192667297</v>
      </c>
      <c r="H823" s="169">
        <f t="shared" si="643"/>
        <v>1.2740414063457064</v>
      </c>
      <c r="I823" s="35"/>
      <c r="J823" s="169">
        <f t="shared" ref="J823:P823" si="644">J822/J820</f>
        <v>1.1683931582751144</v>
      </c>
      <c r="K823" s="169">
        <f t="shared" si="644"/>
        <v>1.0159316555068114</v>
      </c>
      <c r="L823" s="169">
        <f t="shared" si="644"/>
        <v>1.1582028764159349</v>
      </c>
      <c r="M823" s="169">
        <f t="shared" si="644"/>
        <v>1.2838959601549531</v>
      </c>
      <c r="N823" s="169">
        <f t="shared" si="644"/>
        <v>1.266807423047005</v>
      </c>
      <c r="O823" s="169" t="e">
        <f t="shared" si="644"/>
        <v>#DIV/0!</v>
      </c>
      <c r="P823" s="169">
        <f t="shared" si="644"/>
        <v>1.32398753894081</v>
      </c>
      <c r="Q823" s="146"/>
    </row>
    <row r="824" spans="1:17" x14ac:dyDescent="0.35">
      <c r="A824" s="19" t="s">
        <v>158</v>
      </c>
      <c r="B824" s="170">
        <v>336</v>
      </c>
      <c r="C824" s="61">
        <v>321</v>
      </c>
      <c r="D824" s="61">
        <v>246</v>
      </c>
      <c r="E824" s="61">
        <v>333</v>
      </c>
      <c r="F824" s="61">
        <v>334</v>
      </c>
      <c r="G824" s="61">
        <v>366</v>
      </c>
      <c r="H824" s="88">
        <v>292</v>
      </c>
      <c r="I824" s="35"/>
      <c r="J824" s="88">
        <v>278</v>
      </c>
      <c r="K824" s="88">
        <v>242</v>
      </c>
      <c r="L824" s="88">
        <v>197</v>
      </c>
      <c r="M824" s="88">
        <v>298</v>
      </c>
      <c r="N824" s="88">
        <v>356</v>
      </c>
      <c r="O824" s="88">
        <v>0</v>
      </c>
      <c r="P824" s="88">
        <v>303</v>
      </c>
      <c r="Q824" s="146">
        <f>SUM(J824:P824)</f>
        <v>1674</v>
      </c>
    </row>
    <row r="825" spans="1:17" x14ac:dyDescent="0.35">
      <c r="A825" s="19" t="s">
        <v>159</v>
      </c>
      <c r="B825" s="61">
        <v>0.42</v>
      </c>
      <c r="C825" s="166">
        <v>0.32</v>
      </c>
      <c r="D825" s="166">
        <v>0.5</v>
      </c>
      <c r="E825" s="166">
        <v>0.47</v>
      </c>
      <c r="F825" s="166">
        <v>0.45</v>
      </c>
      <c r="G825" s="166">
        <v>6.54</v>
      </c>
      <c r="H825" s="88">
        <v>0.46</v>
      </c>
      <c r="I825" s="35">
        <f>SUM(B825:H825)</f>
        <v>9.16</v>
      </c>
      <c r="J825" s="88">
        <v>0.48</v>
      </c>
      <c r="K825" s="88">
        <v>0</v>
      </c>
      <c r="L825" s="88">
        <v>0</v>
      </c>
      <c r="M825" s="88">
        <v>0</v>
      </c>
      <c r="N825" s="88">
        <v>0</v>
      </c>
      <c r="O825" s="88">
        <v>0</v>
      </c>
      <c r="P825" s="88">
        <v>0.14000000000000001</v>
      </c>
      <c r="Q825" s="146">
        <f>SUM(J825:P825)</f>
        <v>0.62</v>
      </c>
    </row>
    <row r="826" spans="1:17" x14ac:dyDescent="0.35">
      <c r="A826" s="19" t="s">
        <v>152</v>
      </c>
      <c r="B826" s="19">
        <f>-B825+B824</f>
        <v>335.58</v>
      </c>
      <c r="C826" s="19">
        <f>-C825+C824</f>
        <v>320.68</v>
      </c>
      <c r="D826" s="19">
        <f>-D825+D824</f>
        <v>245.5</v>
      </c>
      <c r="E826" s="106">
        <f>E825+E824</f>
        <v>333.47</v>
      </c>
      <c r="F826" s="106">
        <f>F825+F824</f>
        <v>334.45</v>
      </c>
      <c r="G826" s="106">
        <f>G825+G824</f>
        <v>372.54</v>
      </c>
      <c r="H826" s="19">
        <f>H825+H824</f>
        <v>292.45999999999998</v>
      </c>
      <c r="I826" s="35">
        <f>SUM(B826:H826)</f>
        <v>2234.6799999999998</v>
      </c>
      <c r="J826" s="19">
        <f t="shared" ref="J826:P826" si="645">J825+J824</f>
        <v>278.48</v>
      </c>
      <c r="K826" s="19">
        <f t="shared" si="645"/>
        <v>242</v>
      </c>
      <c r="L826" s="19">
        <f t="shared" si="645"/>
        <v>197</v>
      </c>
      <c r="M826" s="19">
        <f t="shared" si="645"/>
        <v>298</v>
      </c>
      <c r="N826" s="19">
        <f t="shared" si="645"/>
        <v>356</v>
      </c>
      <c r="O826" s="19">
        <f t="shared" si="645"/>
        <v>0</v>
      </c>
      <c r="P826" s="19">
        <f t="shared" si="645"/>
        <v>303.14</v>
      </c>
      <c r="Q826" s="146">
        <f>SUM(J826:P826)</f>
        <v>1674.62</v>
      </c>
    </row>
    <row r="827" spans="1:17" x14ac:dyDescent="0.35">
      <c r="A827" s="19" t="s">
        <v>154</v>
      </c>
      <c r="B827" s="152">
        <f t="shared" ref="B827:I827" si="646">B825/B826</f>
        <v>1.2515644555694619E-3</v>
      </c>
      <c r="C827" s="152">
        <f t="shared" si="646"/>
        <v>9.9787950604964459E-4</v>
      </c>
      <c r="D827" s="152">
        <f t="shared" si="646"/>
        <v>2.0366598778004071E-3</v>
      </c>
      <c r="E827" s="152">
        <f t="shared" si="646"/>
        <v>1.4094221369238609E-3</v>
      </c>
      <c r="F827" s="152">
        <f t="shared" si="646"/>
        <v>1.3454925997907013E-3</v>
      </c>
      <c r="G827" s="152">
        <f t="shared" si="646"/>
        <v>1.7555161861813495E-2</v>
      </c>
      <c r="H827" s="152">
        <f t="shared" si="646"/>
        <v>1.5728646652533682E-3</v>
      </c>
      <c r="I827" s="152">
        <f t="shared" si="646"/>
        <v>4.0990208888968442E-3</v>
      </c>
      <c r="J827" s="106">
        <f>J825/K826*100</f>
        <v>0.19834710743801653</v>
      </c>
      <c r="K827" s="106">
        <f>K825/L826*100</f>
        <v>0</v>
      </c>
      <c r="L827" s="106">
        <f>L825/M826*100</f>
        <v>0</v>
      </c>
      <c r="M827" s="19">
        <f>M826+M825</f>
        <v>298</v>
      </c>
      <c r="N827" s="106" t="e">
        <f>N825/O826*100</f>
        <v>#DIV/0!</v>
      </c>
      <c r="O827" s="106">
        <f>O825/P826*100</f>
        <v>0</v>
      </c>
      <c r="P827" s="169">
        <f>P826/P824</f>
        <v>1.0004620462046203</v>
      </c>
      <c r="Q827" s="153">
        <f>Q825/Q826*100</f>
        <v>3.7023324694557574E-2</v>
      </c>
    </row>
    <row r="828" spans="1:17" x14ac:dyDescent="0.35">
      <c r="A828" s="19" t="s">
        <v>153</v>
      </c>
      <c r="B828" s="61">
        <v>680</v>
      </c>
      <c r="C828" s="61">
        <v>600</v>
      </c>
      <c r="D828" s="61">
        <v>530</v>
      </c>
      <c r="E828" s="61">
        <v>670</v>
      </c>
      <c r="F828" s="61">
        <v>680</v>
      </c>
      <c r="G828" s="61">
        <v>720</v>
      </c>
      <c r="H828" s="36">
        <v>580</v>
      </c>
      <c r="I828" s="35"/>
      <c r="J828" s="19">
        <v>600</v>
      </c>
      <c r="K828" s="19">
        <v>490</v>
      </c>
      <c r="L828" s="19">
        <v>400</v>
      </c>
      <c r="M828" s="19">
        <v>60</v>
      </c>
      <c r="N828" s="19">
        <v>71</v>
      </c>
      <c r="O828" s="19">
        <v>0</v>
      </c>
      <c r="P828" s="36">
        <v>600</v>
      </c>
      <c r="Q828" s="146"/>
    </row>
    <row r="829" spans="1:17" x14ac:dyDescent="0.35">
      <c r="A829" s="43" t="s">
        <v>155</v>
      </c>
      <c r="B829" s="169">
        <f t="shared" ref="B829:H829" si="647">B828/B826</f>
        <v>2.0263424518743669</v>
      </c>
      <c r="C829" s="169">
        <f t="shared" si="647"/>
        <v>1.8710240738430834</v>
      </c>
      <c r="D829" s="169">
        <f t="shared" si="647"/>
        <v>2.1588594704684319</v>
      </c>
      <c r="E829" s="169">
        <f t="shared" si="647"/>
        <v>2.0091762377425253</v>
      </c>
      <c r="F829" s="169">
        <f t="shared" si="647"/>
        <v>2.0331888174615038</v>
      </c>
      <c r="G829" s="169">
        <f t="shared" si="647"/>
        <v>1.9326783701079078</v>
      </c>
      <c r="H829" s="169">
        <f t="shared" si="647"/>
        <v>1.9831771866238119</v>
      </c>
      <c r="I829" s="35"/>
      <c r="J829" s="169">
        <f t="shared" ref="J829:P829" si="648">J828/J826</f>
        <v>2.1545532892846881</v>
      </c>
      <c r="K829" s="169">
        <f t="shared" si="648"/>
        <v>2.0247933884297522</v>
      </c>
      <c r="L829" s="169">
        <f t="shared" si="648"/>
        <v>2.030456852791878</v>
      </c>
      <c r="M829" s="169">
        <f t="shared" si="648"/>
        <v>0.20134228187919462</v>
      </c>
      <c r="N829" s="169">
        <f t="shared" si="648"/>
        <v>0.199438202247191</v>
      </c>
      <c r="O829" s="169" t="e">
        <f t="shared" si="648"/>
        <v>#DIV/0!</v>
      </c>
      <c r="P829" s="169">
        <f t="shared" si="648"/>
        <v>1.9792834993732269</v>
      </c>
      <c r="Q829" s="146"/>
    </row>
    <row r="830" spans="1:17" x14ac:dyDescent="0.35">
      <c r="A830" s="19" t="s">
        <v>160</v>
      </c>
      <c r="B830" s="61">
        <v>209.19</v>
      </c>
      <c r="C830" s="61">
        <v>82.03</v>
      </c>
      <c r="D830" s="61">
        <v>59.55</v>
      </c>
      <c r="E830" s="61">
        <v>374</v>
      </c>
      <c r="F830" s="61">
        <v>152</v>
      </c>
      <c r="G830" s="61">
        <v>117</v>
      </c>
      <c r="H830" s="88">
        <v>416</v>
      </c>
      <c r="I830" s="35">
        <f>SUM(B830:H830)</f>
        <v>1409.77</v>
      </c>
      <c r="J830" s="88">
        <v>229</v>
      </c>
      <c r="K830" s="88">
        <v>353</v>
      </c>
      <c r="L830" s="88">
        <v>409</v>
      </c>
      <c r="M830" s="88">
        <v>202</v>
      </c>
      <c r="N830" s="88">
        <v>231</v>
      </c>
      <c r="O830" s="88">
        <v>253</v>
      </c>
      <c r="P830" s="88">
        <v>226</v>
      </c>
      <c r="Q830" s="146">
        <f>SUM(J830:P830)</f>
        <v>1903</v>
      </c>
    </row>
    <row r="831" spans="1:17" x14ac:dyDescent="0.35">
      <c r="A831" s="19" t="s">
        <v>161</v>
      </c>
      <c r="B831" s="61">
        <v>131.28</v>
      </c>
      <c r="C831" s="166">
        <v>143.79</v>
      </c>
      <c r="D831" s="166">
        <v>21.88</v>
      </c>
      <c r="E831" s="166">
        <v>132.1</v>
      </c>
      <c r="F831" s="166">
        <v>138.65</v>
      </c>
      <c r="G831" s="166">
        <v>156.21</v>
      </c>
      <c r="H831" s="88">
        <v>113.48</v>
      </c>
      <c r="I831" s="35">
        <f>SUM(B831:H831)</f>
        <v>837.39</v>
      </c>
      <c r="J831" s="88">
        <v>464.74</v>
      </c>
      <c r="K831" s="88">
        <v>121.07</v>
      </c>
      <c r="L831" s="88">
        <v>88.45</v>
      </c>
      <c r="M831" s="88">
        <v>111.85</v>
      </c>
      <c r="N831" s="88">
        <v>125.51</v>
      </c>
      <c r="O831" s="88">
        <v>126.89</v>
      </c>
      <c r="P831" s="88">
        <v>150.63</v>
      </c>
      <c r="Q831" s="146">
        <f>SUM(J831:P831)</f>
        <v>1189.1399999999999</v>
      </c>
    </row>
    <row r="832" spans="1:17" x14ac:dyDescent="0.35">
      <c r="A832" s="19" t="s">
        <v>152</v>
      </c>
      <c r="B832" s="19">
        <f>B831+B830</f>
        <v>340.47</v>
      </c>
      <c r="C832" s="19">
        <f t="shared" ref="C832:H832" si="649">C831+C830</f>
        <v>225.82</v>
      </c>
      <c r="D832" s="19">
        <f t="shared" si="649"/>
        <v>81.429999999999993</v>
      </c>
      <c r="E832" s="19">
        <f t="shared" si="649"/>
        <v>506.1</v>
      </c>
      <c r="F832" s="19">
        <f t="shared" si="649"/>
        <v>290.64999999999998</v>
      </c>
      <c r="G832" s="19">
        <f t="shared" si="649"/>
        <v>273.21000000000004</v>
      </c>
      <c r="H832" s="19">
        <f t="shared" si="649"/>
        <v>529.48</v>
      </c>
      <c r="I832" s="35">
        <f>SUM(B832:H832)</f>
        <v>2247.16</v>
      </c>
      <c r="J832" s="19">
        <f t="shared" ref="J832:P832" si="650">J831+J830</f>
        <v>693.74</v>
      </c>
      <c r="K832" s="19">
        <f t="shared" si="650"/>
        <v>474.07</v>
      </c>
      <c r="L832" s="19">
        <f t="shared" si="650"/>
        <v>497.45</v>
      </c>
      <c r="M832" s="19">
        <f t="shared" si="650"/>
        <v>313.85000000000002</v>
      </c>
      <c r="N832" s="19">
        <f t="shared" si="650"/>
        <v>356.51</v>
      </c>
      <c r="O832" s="19">
        <f t="shared" si="650"/>
        <v>379.89</v>
      </c>
      <c r="P832" s="19">
        <f t="shared" si="650"/>
        <v>376.63</v>
      </c>
      <c r="Q832" s="146">
        <f>SUM(J832:P832)</f>
        <v>3092.14</v>
      </c>
    </row>
    <row r="833" spans="1:17" x14ac:dyDescent="0.35">
      <c r="A833" s="19" t="s">
        <v>154</v>
      </c>
      <c r="B833" s="169">
        <f t="shared" ref="B833:H833" si="651">B832/B830</f>
        <v>1.6275634590563604</v>
      </c>
      <c r="C833" s="169">
        <f t="shared" si="651"/>
        <v>2.752895282213824</v>
      </c>
      <c r="D833" s="169">
        <f t="shared" si="651"/>
        <v>1.3674223341729639</v>
      </c>
      <c r="E833" s="169">
        <f t="shared" si="651"/>
        <v>1.3532085561497327</v>
      </c>
      <c r="F833" s="169">
        <f t="shared" si="651"/>
        <v>1.9121710526315787</v>
      </c>
      <c r="G833" s="169">
        <f t="shared" si="651"/>
        <v>2.3351282051282056</v>
      </c>
      <c r="H833" s="169">
        <f t="shared" si="651"/>
        <v>1.2727884615384615</v>
      </c>
      <c r="I833" s="161">
        <f>I831/I832</f>
        <v>0.37264369248295626</v>
      </c>
      <c r="J833" s="106">
        <f t="shared" ref="J833:O833" si="652">J831/K832*100</f>
        <v>98.031936211951816</v>
      </c>
      <c r="K833" s="106">
        <f t="shared" si="652"/>
        <v>24.338124434616542</v>
      </c>
      <c r="L833" s="106">
        <f t="shared" si="652"/>
        <v>28.182252668472195</v>
      </c>
      <c r="M833" s="106">
        <f t="shared" si="652"/>
        <v>31.373594008583211</v>
      </c>
      <c r="N833" s="106">
        <f t="shared" si="652"/>
        <v>33.038511147963888</v>
      </c>
      <c r="O833" s="106">
        <f t="shared" si="652"/>
        <v>33.690890263653984</v>
      </c>
      <c r="P833" s="169">
        <f>P832/P830</f>
        <v>1.666504424778761</v>
      </c>
      <c r="Q833" s="153">
        <f>Q831/Q832*100</f>
        <v>38.456861591001697</v>
      </c>
    </row>
    <row r="834" spans="1:17" x14ac:dyDescent="0.35">
      <c r="A834" s="19" t="s">
        <v>153</v>
      </c>
      <c r="B834" s="88">
        <v>0</v>
      </c>
      <c r="C834" s="88">
        <v>0</v>
      </c>
      <c r="D834" s="88">
        <v>0</v>
      </c>
      <c r="E834" s="88">
        <v>0</v>
      </c>
      <c r="F834" s="88">
        <v>0</v>
      </c>
      <c r="G834" s="88">
        <v>0</v>
      </c>
      <c r="H834" s="88">
        <v>0</v>
      </c>
      <c r="I834" s="35"/>
      <c r="J834" s="88">
        <v>0</v>
      </c>
      <c r="K834" s="88">
        <v>0</v>
      </c>
      <c r="L834" s="88">
        <v>0</v>
      </c>
      <c r="M834" s="88">
        <v>0</v>
      </c>
      <c r="N834" s="88">
        <v>0</v>
      </c>
      <c r="O834" s="88">
        <v>0</v>
      </c>
      <c r="P834" s="88">
        <v>0</v>
      </c>
      <c r="Q834" s="146"/>
    </row>
    <row r="835" spans="1:17" x14ac:dyDescent="0.35">
      <c r="A835" s="43" t="s">
        <v>155</v>
      </c>
      <c r="B835" s="169">
        <f t="shared" ref="B835:H835" si="653">B834/B832</f>
        <v>0</v>
      </c>
      <c r="C835" s="169">
        <f t="shared" si="653"/>
        <v>0</v>
      </c>
      <c r="D835" s="169">
        <f t="shared" si="653"/>
        <v>0</v>
      </c>
      <c r="E835" s="169">
        <f t="shared" si="653"/>
        <v>0</v>
      </c>
      <c r="F835" s="169">
        <f t="shared" si="653"/>
        <v>0</v>
      </c>
      <c r="G835" s="169">
        <f t="shared" si="653"/>
        <v>0</v>
      </c>
      <c r="H835" s="169">
        <f t="shared" si="653"/>
        <v>0</v>
      </c>
      <c r="I835" s="35"/>
      <c r="J835" s="169">
        <f t="shared" ref="J835:P835" si="654">J834/J832</f>
        <v>0</v>
      </c>
      <c r="K835" s="169">
        <f t="shared" si="654"/>
        <v>0</v>
      </c>
      <c r="L835" s="169">
        <f t="shared" si="654"/>
        <v>0</v>
      </c>
      <c r="M835" s="169">
        <f t="shared" si="654"/>
        <v>0</v>
      </c>
      <c r="N835" s="169">
        <f t="shared" si="654"/>
        <v>0</v>
      </c>
      <c r="O835" s="169">
        <f t="shared" si="654"/>
        <v>0</v>
      </c>
      <c r="P835" s="169">
        <f t="shared" si="654"/>
        <v>0</v>
      </c>
      <c r="Q835" s="146"/>
    </row>
    <row r="836" spans="1:17" x14ac:dyDescent="0.35">
      <c r="A836" s="19" t="s">
        <v>166</v>
      </c>
      <c r="B836" s="171">
        <v>126.8</v>
      </c>
      <c r="C836" s="61">
        <v>78</v>
      </c>
      <c r="D836" s="61">
        <v>117.5</v>
      </c>
      <c r="E836" s="61">
        <v>64.400000000000006</v>
      </c>
      <c r="F836" s="61">
        <v>113.9</v>
      </c>
      <c r="G836" s="19">
        <v>94.4</v>
      </c>
      <c r="H836" s="36">
        <v>105.3</v>
      </c>
      <c r="I836" s="35"/>
      <c r="J836" s="36">
        <v>110.3</v>
      </c>
      <c r="K836" s="36">
        <v>11.7</v>
      </c>
      <c r="L836" s="36">
        <v>125.2</v>
      </c>
      <c r="M836" s="103">
        <v>99.5</v>
      </c>
      <c r="N836" s="19">
        <v>110.9</v>
      </c>
      <c r="O836" s="19">
        <v>103.9</v>
      </c>
      <c r="P836" s="36"/>
      <c r="Q836" s="146">
        <f>SUM(J836:P836)</f>
        <v>561.5</v>
      </c>
    </row>
    <row r="837" spans="1:17" x14ac:dyDescent="0.35">
      <c r="A837" s="19" t="s">
        <v>167</v>
      </c>
      <c r="B837" s="61">
        <v>26.5</v>
      </c>
      <c r="C837" s="166">
        <v>21.91</v>
      </c>
      <c r="D837" s="166">
        <v>34.11</v>
      </c>
      <c r="E837" s="166">
        <v>85.5</v>
      </c>
      <c r="F837" s="166">
        <v>35</v>
      </c>
      <c r="G837" s="19">
        <v>57.77</v>
      </c>
      <c r="H837" s="36">
        <v>52.42</v>
      </c>
      <c r="I837" s="35">
        <f>SUM(B837:H837)</f>
        <v>313.20999999999998</v>
      </c>
      <c r="J837" s="36">
        <v>37.51</v>
      </c>
      <c r="K837" s="42">
        <v>42.92</v>
      </c>
      <c r="L837" s="42">
        <v>37.380000000000003</v>
      </c>
      <c r="M837" s="19">
        <v>49.74</v>
      </c>
      <c r="N837" s="19">
        <v>51.98</v>
      </c>
      <c r="O837" s="36">
        <v>50.31</v>
      </c>
      <c r="P837" s="33"/>
      <c r="Q837" s="146">
        <f>SUM(J837:P837)</f>
        <v>269.84000000000003</v>
      </c>
    </row>
    <row r="838" spans="1:17" x14ac:dyDescent="0.35">
      <c r="A838" s="19" t="s">
        <v>152</v>
      </c>
      <c r="B838" s="19">
        <f>B837+B836</f>
        <v>153.30000000000001</v>
      </c>
      <c r="C838" s="19">
        <f t="shared" ref="C838:H838" si="655">C837+C836</f>
        <v>99.91</v>
      </c>
      <c r="D838" s="19">
        <f t="shared" si="655"/>
        <v>151.61000000000001</v>
      </c>
      <c r="E838" s="19">
        <f t="shared" si="655"/>
        <v>149.9</v>
      </c>
      <c r="F838" s="19">
        <f t="shared" si="655"/>
        <v>148.9</v>
      </c>
      <c r="G838" s="19">
        <f t="shared" si="655"/>
        <v>152.17000000000002</v>
      </c>
      <c r="H838" s="19">
        <f t="shared" si="655"/>
        <v>157.72</v>
      </c>
      <c r="I838" s="35">
        <f>SUM(B838:H838)</f>
        <v>1013.51</v>
      </c>
      <c r="J838" s="19">
        <f>J837+J836</f>
        <v>147.81</v>
      </c>
      <c r="K838" s="19">
        <f t="shared" ref="K838:P838" si="656">K837+K836</f>
        <v>54.620000000000005</v>
      </c>
      <c r="L838" s="19">
        <f t="shared" si="656"/>
        <v>162.58000000000001</v>
      </c>
      <c r="M838" s="19">
        <f t="shared" si="656"/>
        <v>149.24</v>
      </c>
      <c r="N838" s="19">
        <f t="shared" si="656"/>
        <v>162.88</v>
      </c>
      <c r="O838" s="19">
        <f t="shared" si="656"/>
        <v>154.21</v>
      </c>
      <c r="P838" s="19">
        <f t="shared" si="656"/>
        <v>0</v>
      </c>
      <c r="Q838" s="146">
        <f>SUM(J838:P838)</f>
        <v>831.34</v>
      </c>
    </row>
    <row r="839" spans="1:17" x14ac:dyDescent="0.35">
      <c r="A839" s="19" t="s">
        <v>154</v>
      </c>
      <c r="B839" s="106">
        <f t="shared" ref="B839:H839" si="657">B837/B838*100</f>
        <v>17.286366601435095</v>
      </c>
      <c r="C839" s="106">
        <f t="shared" si="657"/>
        <v>21.92973676308678</v>
      </c>
      <c r="D839" s="106">
        <f t="shared" si="657"/>
        <v>22.498515929028425</v>
      </c>
      <c r="E839" s="106">
        <f t="shared" si="657"/>
        <v>57.03802535023349</v>
      </c>
      <c r="F839" s="106">
        <f t="shared" si="657"/>
        <v>23.505708529214235</v>
      </c>
      <c r="G839" s="106">
        <f t="shared" si="657"/>
        <v>37.964119077347704</v>
      </c>
      <c r="H839" s="106">
        <f t="shared" si="657"/>
        <v>33.236114633527777</v>
      </c>
      <c r="I839" s="162">
        <f>I837/I838</f>
        <v>0.30903493798778503</v>
      </c>
      <c r="J839" s="169">
        <f t="shared" ref="J839:P839" si="658">J838/J836</f>
        <v>1.3400725294650953</v>
      </c>
      <c r="K839" s="169">
        <f t="shared" si="658"/>
        <v>4.6683760683760687</v>
      </c>
      <c r="L839" s="169">
        <f t="shared" si="658"/>
        <v>1.2985623003194888</v>
      </c>
      <c r="M839" s="169">
        <f t="shared" si="658"/>
        <v>1.4998994974874373</v>
      </c>
      <c r="N839" s="169">
        <f t="shared" si="658"/>
        <v>1.4687105500450854</v>
      </c>
      <c r="O839" s="169">
        <f t="shared" si="658"/>
        <v>1.4842155919153033</v>
      </c>
      <c r="P839" s="169" t="e">
        <f t="shared" si="658"/>
        <v>#DIV/0!</v>
      </c>
      <c r="Q839" s="106">
        <f>Q837/Q838*100</f>
        <v>32.458440589891026</v>
      </c>
    </row>
    <row r="840" spans="1:17" x14ac:dyDescent="0.35">
      <c r="A840" s="19" t="s">
        <v>153</v>
      </c>
      <c r="B840" s="61">
        <v>187</v>
      </c>
      <c r="C840" s="61">
        <v>119</v>
      </c>
      <c r="D840" s="61">
        <v>182</v>
      </c>
      <c r="E840" s="61">
        <v>180</v>
      </c>
      <c r="F840" s="61">
        <v>174</v>
      </c>
      <c r="G840" s="88">
        <v>187</v>
      </c>
      <c r="H840" s="88">
        <v>166</v>
      </c>
      <c r="I840" s="35"/>
      <c r="J840" s="88">
        <v>181</v>
      </c>
      <c r="K840" s="88">
        <v>189</v>
      </c>
      <c r="L840" s="88">
        <v>192</v>
      </c>
      <c r="M840" s="106">
        <v>182</v>
      </c>
      <c r="N840" s="88">
        <v>202</v>
      </c>
      <c r="O840" s="88">
        <v>190</v>
      </c>
      <c r="P840" s="88"/>
      <c r="Q840" s="146"/>
    </row>
    <row r="841" spans="1:17" x14ac:dyDescent="0.35">
      <c r="A841" s="43" t="s">
        <v>155</v>
      </c>
      <c r="B841" s="169">
        <f t="shared" ref="B841:H841" si="659">B840/B838</f>
        <v>1.2198303979125895</v>
      </c>
      <c r="C841" s="169">
        <f t="shared" si="659"/>
        <v>1.1910719647682915</v>
      </c>
      <c r="D841" s="169">
        <f t="shared" si="659"/>
        <v>1.2004485192269638</v>
      </c>
      <c r="E841" s="169">
        <f t="shared" si="659"/>
        <v>1.2008005336891261</v>
      </c>
      <c r="F841" s="169">
        <f t="shared" si="659"/>
        <v>1.1685695097380793</v>
      </c>
      <c r="G841" s="169">
        <f t="shared" si="659"/>
        <v>1.2288887428533875</v>
      </c>
      <c r="H841" s="169">
        <f t="shared" si="659"/>
        <v>1.0524980978950038</v>
      </c>
      <c r="I841" s="35"/>
      <c r="J841" s="169">
        <f>J840/J838</f>
        <v>1.2245450240173195</v>
      </c>
      <c r="K841" s="169">
        <f t="shared" ref="K841:P841" si="660">K840/K838</f>
        <v>3.4602709630172095</v>
      </c>
      <c r="L841" s="169">
        <f t="shared" si="660"/>
        <v>1.1809570672899494</v>
      </c>
      <c r="M841" s="169">
        <f t="shared" si="660"/>
        <v>1.2195121951219512</v>
      </c>
      <c r="N841" s="169">
        <f t="shared" si="660"/>
        <v>1.2401768172888017</v>
      </c>
      <c r="O841" s="169">
        <f t="shared" si="660"/>
        <v>1.232086116334868</v>
      </c>
      <c r="P841" s="169" t="e">
        <f t="shared" si="660"/>
        <v>#DIV/0!</v>
      </c>
      <c r="Q841" s="146"/>
    </row>
    <row r="842" spans="1:17" x14ac:dyDescent="0.35">
      <c r="A842" s="19" t="s">
        <v>168</v>
      </c>
      <c r="B842" s="61">
        <v>32.200000000000003</v>
      </c>
      <c r="C842" s="61">
        <v>28</v>
      </c>
      <c r="D842" s="61">
        <v>40.299999999999997</v>
      </c>
      <c r="E842" s="61">
        <v>34.299999999999997</v>
      </c>
      <c r="F842" s="61">
        <v>28.8</v>
      </c>
      <c r="G842" s="19">
        <v>23.3</v>
      </c>
      <c r="H842" s="19">
        <v>42.7</v>
      </c>
      <c r="I842" s="150"/>
      <c r="J842" s="19">
        <v>32.700000000000003</v>
      </c>
      <c r="K842" s="19">
        <v>30.6</v>
      </c>
      <c r="L842" s="19">
        <v>43.9</v>
      </c>
      <c r="M842" s="19">
        <v>32.9</v>
      </c>
      <c r="N842" s="19">
        <v>21.4</v>
      </c>
      <c r="O842" s="19">
        <v>32.1</v>
      </c>
      <c r="P842" s="19"/>
      <c r="Q842" s="151">
        <f>SUM(J842:P842)</f>
        <v>193.6</v>
      </c>
    </row>
    <row r="843" spans="1:17" x14ac:dyDescent="0.35">
      <c r="A843" s="19" t="s">
        <v>169</v>
      </c>
      <c r="B843" s="61">
        <v>64.38</v>
      </c>
      <c r="C843" s="166">
        <v>49.58</v>
      </c>
      <c r="D843" s="166">
        <v>64.489999999999995</v>
      </c>
      <c r="E843" s="166">
        <v>64.73</v>
      </c>
      <c r="F843" s="166">
        <v>69.06</v>
      </c>
      <c r="G843" s="19">
        <v>42.25</v>
      </c>
      <c r="H843" s="19">
        <v>48.77</v>
      </c>
      <c r="I843" s="150">
        <f>SUM(B843:H843)</f>
        <v>403.26</v>
      </c>
      <c r="J843" s="19">
        <v>45.59</v>
      </c>
      <c r="K843" s="19">
        <v>50.15</v>
      </c>
      <c r="L843" s="19">
        <v>43.95</v>
      </c>
      <c r="M843" s="19">
        <v>51.51</v>
      </c>
      <c r="N843" s="19">
        <v>52.86</v>
      </c>
      <c r="O843" s="19">
        <v>62.36</v>
      </c>
      <c r="P843" s="19"/>
      <c r="Q843" s="151">
        <f>SUM(J843:P843)</f>
        <v>306.42</v>
      </c>
    </row>
    <row r="844" spans="1:17" x14ac:dyDescent="0.35">
      <c r="A844" s="19" t="s">
        <v>152</v>
      </c>
      <c r="B844" s="19">
        <f>B843+B842</f>
        <v>96.58</v>
      </c>
      <c r="C844" s="19">
        <f t="shared" ref="C844:H844" si="661">C843+C842</f>
        <v>77.58</v>
      </c>
      <c r="D844" s="19">
        <f t="shared" si="661"/>
        <v>104.78999999999999</v>
      </c>
      <c r="E844" s="19">
        <f t="shared" si="661"/>
        <v>99.03</v>
      </c>
      <c r="F844" s="19">
        <f t="shared" si="661"/>
        <v>97.86</v>
      </c>
      <c r="G844" s="19">
        <f t="shared" si="661"/>
        <v>65.55</v>
      </c>
      <c r="H844" s="19">
        <f t="shared" si="661"/>
        <v>91.47</v>
      </c>
      <c r="I844" s="150">
        <f>SUM(B844:H844)</f>
        <v>632.86</v>
      </c>
      <c r="J844" s="19">
        <f>J843+J842</f>
        <v>78.290000000000006</v>
      </c>
      <c r="K844" s="19">
        <f t="shared" ref="K844:P844" si="662">K843+K842</f>
        <v>80.75</v>
      </c>
      <c r="L844" s="19">
        <f t="shared" si="662"/>
        <v>87.85</v>
      </c>
      <c r="M844" s="19">
        <f t="shared" si="662"/>
        <v>84.41</v>
      </c>
      <c r="N844" s="19">
        <f t="shared" si="662"/>
        <v>74.259999999999991</v>
      </c>
      <c r="O844" s="19">
        <f t="shared" si="662"/>
        <v>94.460000000000008</v>
      </c>
      <c r="P844" s="19">
        <f t="shared" si="662"/>
        <v>0</v>
      </c>
      <c r="Q844" s="151">
        <f>SUM(J844:P844)</f>
        <v>500.02</v>
      </c>
    </row>
    <row r="845" spans="1:17" x14ac:dyDescent="0.35">
      <c r="A845" s="19" t="s">
        <v>154</v>
      </c>
      <c r="B845" s="106">
        <f t="shared" ref="B845:H845" si="663">B843/B844*100</f>
        <v>66.659763926278728</v>
      </c>
      <c r="C845" s="106">
        <f t="shared" si="663"/>
        <v>63.908223769012629</v>
      </c>
      <c r="D845" s="106">
        <f t="shared" si="663"/>
        <v>61.542131882813244</v>
      </c>
      <c r="E845" s="106">
        <f t="shared" si="663"/>
        <v>65.364031101686365</v>
      </c>
      <c r="F845" s="106">
        <f t="shared" si="663"/>
        <v>70.570202329858986</v>
      </c>
      <c r="G845" s="106">
        <f t="shared" si="663"/>
        <v>64.454614797864224</v>
      </c>
      <c r="H845" s="106">
        <f t="shared" si="663"/>
        <v>53.318027768667328</v>
      </c>
      <c r="I845" s="162">
        <f>I843/I844</f>
        <v>0.63720254084631667</v>
      </c>
      <c r="J845" s="169">
        <f t="shared" ref="J845:P845" si="664">J844/J842</f>
        <v>2.3941896024464833</v>
      </c>
      <c r="K845" s="169">
        <f t="shared" si="664"/>
        <v>2.6388888888888888</v>
      </c>
      <c r="L845" s="169">
        <f t="shared" si="664"/>
        <v>2.0011389521640091</v>
      </c>
      <c r="M845" s="169">
        <f t="shared" si="664"/>
        <v>2.5656534954407295</v>
      </c>
      <c r="N845" s="169">
        <f t="shared" si="664"/>
        <v>3.4700934579439249</v>
      </c>
      <c r="O845" s="169">
        <f t="shared" si="664"/>
        <v>2.9426791277258566</v>
      </c>
      <c r="P845" s="169" t="e">
        <f t="shared" si="664"/>
        <v>#DIV/0!</v>
      </c>
      <c r="Q845" s="154">
        <f>Q843/Q844*100</f>
        <v>61.281548738050482</v>
      </c>
    </row>
    <row r="846" spans="1:17" x14ac:dyDescent="0.35">
      <c r="A846" s="19" t="s">
        <v>153</v>
      </c>
      <c r="B846" s="88">
        <v>187</v>
      </c>
      <c r="C846" s="19">
        <v>119</v>
      </c>
      <c r="D846" s="19">
        <v>182</v>
      </c>
      <c r="E846" s="19">
        <v>118</v>
      </c>
      <c r="F846" s="19">
        <v>117</v>
      </c>
      <c r="G846" s="88">
        <v>99</v>
      </c>
      <c r="H846" s="88">
        <v>113</v>
      </c>
      <c r="I846" s="35"/>
      <c r="J846" s="88">
        <v>81</v>
      </c>
      <c r="K846" s="88">
        <v>84</v>
      </c>
      <c r="L846" s="88">
        <v>95</v>
      </c>
      <c r="M846" s="88">
        <v>94</v>
      </c>
      <c r="N846" s="88">
        <v>70</v>
      </c>
      <c r="O846" s="88">
        <v>108</v>
      </c>
      <c r="P846" s="88"/>
      <c r="Q846" s="146"/>
    </row>
    <row r="847" spans="1:17" x14ac:dyDescent="0.35">
      <c r="A847" s="43" t="s">
        <v>155</v>
      </c>
      <c r="B847" s="169">
        <f>B846/B844</f>
        <v>1.9362186788154898</v>
      </c>
      <c r="C847" s="169">
        <f>C846/C844</f>
        <v>1.5339004898169633</v>
      </c>
      <c r="D847" s="169">
        <f>D846/D844</f>
        <v>1.7368069472277889</v>
      </c>
      <c r="E847" s="169">
        <v>79</v>
      </c>
      <c r="F847" s="169">
        <f>F846/F844</f>
        <v>1.1955855303494789</v>
      </c>
      <c r="G847" s="169">
        <f>G846/G844</f>
        <v>1.5102974828375286</v>
      </c>
      <c r="H847" s="169">
        <f>H846/H844</f>
        <v>1.2353777194708648</v>
      </c>
      <c r="I847" s="35"/>
      <c r="J847" s="169">
        <f t="shared" ref="J847:P847" si="665">J846/J844</f>
        <v>1.0346148933452548</v>
      </c>
      <c r="K847" s="169">
        <f t="shared" si="665"/>
        <v>1.0402476780185759</v>
      </c>
      <c r="L847" s="169">
        <f t="shared" si="665"/>
        <v>1.0813887307911212</v>
      </c>
      <c r="M847" s="169">
        <f t="shared" si="665"/>
        <v>1.1136121312640683</v>
      </c>
      <c r="N847" s="169">
        <f t="shared" si="665"/>
        <v>0.94263398868839221</v>
      </c>
      <c r="O847" s="169">
        <f t="shared" si="665"/>
        <v>1.1433410967605335</v>
      </c>
      <c r="P847" s="169" t="e">
        <f t="shared" si="665"/>
        <v>#DIV/0!</v>
      </c>
      <c r="Q847" s="146"/>
    </row>
    <row r="848" spans="1:17" x14ac:dyDescent="0.35">
      <c r="A848" s="19" t="s">
        <v>170</v>
      </c>
      <c r="B848" s="61">
        <v>57.7</v>
      </c>
      <c r="C848" s="61">
        <v>51.9</v>
      </c>
      <c r="D848" s="61">
        <v>126</v>
      </c>
      <c r="E848" s="61">
        <v>116.4</v>
      </c>
      <c r="F848" s="61">
        <v>8.6999999999999993</v>
      </c>
      <c r="G848" s="88">
        <v>213.7</v>
      </c>
      <c r="H848" s="88">
        <v>223.5</v>
      </c>
      <c r="I848" s="35"/>
      <c r="J848" s="88">
        <v>140.6</v>
      </c>
      <c r="K848" s="88">
        <v>120.6</v>
      </c>
      <c r="L848" s="88">
        <v>76.599999999999994</v>
      </c>
      <c r="M848" s="88">
        <v>44.5</v>
      </c>
      <c r="N848" s="19">
        <v>206</v>
      </c>
      <c r="O848" s="88">
        <v>179.2</v>
      </c>
      <c r="P848" s="88"/>
      <c r="Q848" s="146">
        <f>SUM(J848:P848)</f>
        <v>767.5</v>
      </c>
    </row>
    <row r="849" spans="1:17" x14ac:dyDescent="0.35">
      <c r="A849" s="19" t="s">
        <v>171</v>
      </c>
      <c r="B849" s="61">
        <v>37.69</v>
      </c>
      <c r="C849" s="166">
        <v>228.86</v>
      </c>
      <c r="D849" s="166">
        <v>211.29</v>
      </c>
      <c r="E849" s="166">
        <v>313.64</v>
      </c>
      <c r="F849" s="166">
        <v>215.41</v>
      </c>
      <c r="G849" s="88">
        <v>216.16</v>
      </c>
      <c r="H849" s="88">
        <v>203.57</v>
      </c>
      <c r="I849" s="35">
        <f>SUM(B849:H849)</f>
        <v>1426.62</v>
      </c>
      <c r="J849" s="88">
        <v>35.82</v>
      </c>
      <c r="K849" s="88">
        <v>117.24</v>
      </c>
      <c r="L849" s="88">
        <v>70.47</v>
      </c>
      <c r="M849" s="88">
        <v>244.49</v>
      </c>
      <c r="N849" s="19">
        <v>212.72</v>
      </c>
      <c r="O849" s="88">
        <v>258.55</v>
      </c>
      <c r="P849" s="88"/>
      <c r="Q849" s="146">
        <f>SUM(J849:P849)</f>
        <v>939.29</v>
      </c>
    </row>
    <row r="850" spans="1:17" x14ac:dyDescent="0.35">
      <c r="A850" s="19" t="s">
        <v>152</v>
      </c>
      <c r="B850" s="19">
        <f t="shared" ref="B850:H850" si="666">SUM(B848:B849)</f>
        <v>95.39</v>
      </c>
      <c r="C850" s="19">
        <f t="shared" si="666"/>
        <v>280.76</v>
      </c>
      <c r="D850" s="19">
        <f t="shared" si="666"/>
        <v>337.28999999999996</v>
      </c>
      <c r="E850" s="19">
        <f t="shared" si="666"/>
        <v>430.03999999999996</v>
      </c>
      <c r="F850" s="19">
        <f t="shared" si="666"/>
        <v>224.10999999999999</v>
      </c>
      <c r="G850" s="19">
        <f t="shared" si="666"/>
        <v>429.86</v>
      </c>
      <c r="H850" s="19">
        <f t="shared" si="666"/>
        <v>427.07</v>
      </c>
      <c r="I850" s="35">
        <f>SUM(B850:H850)</f>
        <v>2224.52</v>
      </c>
      <c r="J850" s="19">
        <f>J849+J848</f>
        <v>176.42</v>
      </c>
      <c r="K850" s="19">
        <f t="shared" ref="K850:P850" si="667">K849+K848</f>
        <v>237.83999999999997</v>
      </c>
      <c r="L850" s="19">
        <f t="shared" si="667"/>
        <v>147.07</v>
      </c>
      <c r="M850" s="19">
        <f t="shared" si="667"/>
        <v>288.99</v>
      </c>
      <c r="N850" s="19">
        <f t="shared" si="667"/>
        <v>418.72</v>
      </c>
      <c r="O850" s="19">
        <f t="shared" si="667"/>
        <v>437.75</v>
      </c>
      <c r="P850" s="19">
        <f t="shared" si="667"/>
        <v>0</v>
      </c>
      <c r="Q850" s="146">
        <f>SUM(J850:P850)</f>
        <v>1706.79</v>
      </c>
    </row>
    <row r="851" spans="1:17" x14ac:dyDescent="0.35">
      <c r="A851" s="19" t="s">
        <v>154</v>
      </c>
      <c r="B851" s="152">
        <f t="shared" ref="B851:H851" si="668">B849/B850</f>
        <v>0.39511479190690846</v>
      </c>
      <c r="C851" s="152">
        <f t="shared" si="668"/>
        <v>0.81514460749394513</v>
      </c>
      <c r="D851" s="152">
        <f t="shared" si="668"/>
        <v>0.62643422574046081</v>
      </c>
      <c r="E851" s="152">
        <f t="shared" si="668"/>
        <v>0.72932750441819372</v>
      </c>
      <c r="F851" s="152">
        <f t="shared" si="668"/>
        <v>0.96117977778769359</v>
      </c>
      <c r="G851" s="152">
        <f t="shared" si="668"/>
        <v>0.50286139673382024</v>
      </c>
      <c r="H851" s="152">
        <f t="shared" si="668"/>
        <v>0.47666658861544947</v>
      </c>
      <c r="I851" s="152">
        <f>I849/I850</f>
        <v>0.64131587938072032</v>
      </c>
      <c r="J851" s="169">
        <f t="shared" ref="J851:P851" si="669">J850/J848</f>
        <v>1.2547652916073968</v>
      </c>
      <c r="K851" s="169">
        <f t="shared" si="669"/>
        <v>1.9721393034825869</v>
      </c>
      <c r="L851" s="169">
        <f t="shared" si="669"/>
        <v>1.9199738903394257</v>
      </c>
      <c r="M851" s="169">
        <f t="shared" si="669"/>
        <v>6.4941573033707867</v>
      </c>
      <c r="N851" s="169">
        <f t="shared" si="669"/>
        <v>2.0326213592233011</v>
      </c>
      <c r="O851" s="169">
        <f t="shared" si="669"/>
        <v>2.4428013392857144</v>
      </c>
      <c r="P851" s="169" t="e">
        <f t="shared" si="669"/>
        <v>#DIV/0!</v>
      </c>
      <c r="Q851" s="153">
        <f>Q849/Q850*100</f>
        <v>55.032546476133561</v>
      </c>
    </row>
    <row r="852" spans="1:17" x14ac:dyDescent="0.35">
      <c r="A852" s="19" t="s">
        <v>153</v>
      </c>
      <c r="B852" s="61">
        <v>155</v>
      </c>
      <c r="C852" s="61">
        <v>418</v>
      </c>
      <c r="D852" s="61">
        <v>522</v>
      </c>
      <c r="E852" s="61">
        <v>656</v>
      </c>
      <c r="F852" s="61">
        <v>330</v>
      </c>
      <c r="G852" s="88">
        <v>656</v>
      </c>
      <c r="H852" s="88">
        <v>674</v>
      </c>
      <c r="I852" s="35"/>
      <c r="J852" s="88">
        <v>311</v>
      </c>
      <c r="K852" s="88">
        <v>394</v>
      </c>
      <c r="L852" s="88">
        <v>232</v>
      </c>
      <c r="M852" s="88">
        <v>773</v>
      </c>
      <c r="N852" s="88">
        <v>666</v>
      </c>
      <c r="O852" s="88">
        <v>683</v>
      </c>
      <c r="P852" s="88"/>
      <c r="Q852" s="146"/>
    </row>
    <row r="853" spans="1:17" x14ac:dyDescent="0.35">
      <c r="A853" s="43" t="s">
        <v>155</v>
      </c>
      <c r="B853" s="169">
        <f t="shared" ref="B853:H853" si="670">B852/B850</f>
        <v>1.6249082713072649</v>
      </c>
      <c r="C853" s="169">
        <f t="shared" si="670"/>
        <v>1.4888160706653371</v>
      </c>
      <c r="D853" s="169">
        <f t="shared" si="670"/>
        <v>1.5476296362180915</v>
      </c>
      <c r="E853" s="169">
        <f t="shared" si="670"/>
        <v>1.5254394940005582</v>
      </c>
      <c r="F853" s="169">
        <f t="shared" si="670"/>
        <v>1.4724911873633484</v>
      </c>
      <c r="G853" s="169">
        <f t="shared" si="670"/>
        <v>1.5260782580375005</v>
      </c>
      <c r="H853" s="169">
        <f t="shared" si="670"/>
        <v>1.5781956119605685</v>
      </c>
      <c r="I853" s="35"/>
      <c r="J853" s="169">
        <f>J852/J850</f>
        <v>1.7628386804217211</v>
      </c>
      <c r="K853" s="169">
        <f>K852/K850</f>
        <v>1.656575849310461</v>
      </c>
      <c r="L853" s="169">
        <v>9.3000000000000007</v>
      </c>
      <c r="M853" s="169">
        <f>M852/M850</f>
        <v>2.6748330392055086</v>
      </c>
      <c r="N853" s="169">
        <f>N852/N850</f>
        <v>1.5905617118838364</v>
      </c>
      <c r="O853" s="169">
        <f>O852/O850</f>
        <v>1.5602512849800114</v>
      </c>
      <c r="P853" s="169" t="e">
        <f>P852/P850</f>
        <v>#DIV/0!</v>
      </c>
      <c r="Q853" s="146"/>
    </row>
    <row r="854" spans="1:17" x14ac:dyDescent="0.35">
      <c r="A854" s="19" t="s">
        <v>173</v>
      </c>
      <c r="B854" s="171">
        <v>18.829999999999998</v>
      </c>
      <c r="C854" s="171">
        <v>18.39</v>
      </c>
      <c r="D854" s="171">
        <v>12.84</v>
      </c>
      <c r="E854" s="171">
        <v>0.51</v>
      </c>
      <c r="F854" s="171">
        <v>1.65</v>
      </c>
      <c r="G854" s="19">
        <v>20.399999999999999</v>
      </c>
      <c r="H854" s="36">
        <v>15.57</v>
      </c>
      <c r="I854" s="35">
        <f>SUM(B854:H854)</f>
        <v>88.19</v>
      </c>
      <c r="J854" s="36">
        <v>7.5</v>
      </c>
      <c r="K854" s="36">
        <v>7.47</v>
      </c>
      <c r="L854" s="36">
        <v>8.39</v>
      </c>
      <c r="M854" s="103">
        <v>19.440000000000001</v>
      </c>
      <c r="N854" s="19">
        <v>15.7</v>
      </c>
      <c r="O854" s="19">
        <v>25.16</v>
      </c>
      <c r="P854" s="36">
        <v>10.26</v>
      </c>
      <c r="Q854" s="146">
        <f>SUM(J854:P854)</f>
        <v>93.92</v>
      </c>
    </row>
    <row r="855" spans="1:17" x14ac:dyDescent="0.35">
      <c r="A855" s="19" t="s">
        <v>172</v>
      </c>
      <c r="B855" s="61">
        <v>10.95</v>
      </c>
      <c r="C855" s="61">
        <v>20.440000000000001</v>
      </c>
      <c r="D855" s="61">
        <v>14.22</v>
      </c>
      <c r="E855" s="61">
        <v>0.3</v>
      </c>
      <c r="F855" s="61">
        <v>1.58</v>
      </c>
      <c r="G855" s="19">
        <v>37.47</v>
      </c>
      <c r="H855" s="36">
        <v>25.33</v>
      </c>
      <c r="I855" s="35">
        <f>SUM(B855:H855)</f>
        <v>110.28999999999999</v>
      </c>
      <c r="J855" s="36">
        <v>12.99</v>
      </c>
      <c r="K855" s="21">
        <v>13.78</v>
      </c>
      <c r="L855" s="21">
        <v>11.34</v>
      </c>
      <c r="M855" s="19">
        <v>31.47</v>
      </c>
      <c r="N855" s="19">
        <v>18.82</v>
      </c>
      <c r="O855" s="36">
        <v>33.4</v>
      </c>
      <c r="P855" s="33">
        <v>19.989999999999998</v>
      </c>
      <c r="Q855" s="146">
        <f>SUM(J855:P855)</f>
        <v>141.79000000000002</v>
      </c>
    </row>
    <row r="856" spans="1:17" x14ac:dyDescent="0.35">
      <c r="A856" s="19" t="s">
        <v>152</v>
      </c>
      <c r="B856" s="19">
        <f>B855+B854</f>
        <v>29.779999999999998</v>
      </c>
      <c r="C856" s="19">
        <f t="shared" ref="C856:H856" si="671">C855+C854</f>
        <v>38.83</v>
      </c>
      <c r="D856" s="19">
        <f t="shared" si="671"/>
        <v>27.060000000000002</v>
      </c>
      <c r="E856" s="19">
        <f t="shared" si="671"/>
        <v>0.81</v>
      </c>
      <c r="F856" s="19">
        <f t="shared" si="671"/>
        <v>3.23</v>
      </c>
      <c r="G856" s="19">
        <f t="shared" si="671"/>
        <v>57.87</v>
      </c>
      <c r="H856" s="19">
        <f t="shared" si="671"/>
        <v>40.9</v>
      </c>
      <c r="I856" s="35">
        <f>SUM(B856:H856)</f>
        <v>198.48000000000002</v>
      </c>
      <c r="J856" s="19">
        <f>J855+J854</f>
        <v>20.490000000000002</v>
      </c>
      <c r="K856" s="19">
        <f t="shared" ref="K856:P856" si="672">K855+K854</f>
        <v>21.25</v>
      </c>
      <c r="L856" s="19">
        <f t="shared" si="672"/>
        <v>19.73</v>
      </c>
      <c r="M856" s="19">
        <f t="shared" si="672"/>
        <v>50.91</v>
      </c>
      <c r="N856" s="19">
        <f t="shared" si="672"/>
        <v>34.519999999999996</v>
      </c>
      <c r="O856" s="19">
        <f t="shared" si="672"/>
        <v>58.56</v>
      </c>
      <c r="P856" s="19">
        <f t="shared" si="672"/>
        <v>30.25</v>
      </c>
      <c r="Q856" s="146">
        <f>SUM(J856:P856)</f>
        <v>235.70999999999998</v>
      </c>
    </row>
    <row r="857" spans="1:17" x14ac:dyDescent="0.35">
      <c r="A857" s="19" t="s">
        <v>154</v>
      </c>
      <c r="B857" s="106">
        <f>B855/B856*100</f>
        <v>36.769644056413703</v>
      </c>
      <c r="C857" s="106">
        <f>C855/C856*100</f>
        <v>52.63971156322431</v>
      </c>
      <c r="D857" s="106">
        <f>D855/D856*100</f>
        <v>52.549889135254993</v>
      </c>
      <c r="E857" s="106">
        <f>E855/E856*100</f>
        <v>37.037037037037038</v>
      </c>
      <c r="F857" s="106">
        <v>138</v>
      </c>
      <c r="G857" s="106">
        <f>G855/G856*100</f>
        <v>64.748574390876101</v>
      </c>
      <c r="H857" s="106">
        <f>H855/H856*100</f>
        <v>61.931540342298284</v>
      </c>
      <c r="I857" s="106">
        <f>I855/I856</f>
        <v>0.55567311567916156</v>
      </c>
      <c r="J857" s="106">
        <f>J856/K856*100</f>
        <v>96.423529411764719</v>
      </c>
      <c r="K857" s="106">
        <f>K856/L856*100</f>
        <v>107.70400405473896</v>
      </c>
      <c r="L857" s="106">
        <f>L856/M856*100</f>
        <v>38.754665095266162</v>
      </c>
      <c r="M857" s="106">
        <f>M855/N856*100</f>
        <v>91.164542294322132</v>
      </c>
      <c r="N857" s="106">
        <f>N855/O856*100</f>
        <v>32.137978142076499</v>
      </c>
      <c r="O857" s="106">
        <f>O855/P856*100</f>
        <v>110.41322314049586</v>
      </c>
      <c r="P857" s="106">
        <f>P855/Q856*100</f>
        <v>8.4807602562470823</v>
      </c>
      <c r="Q857" s="153">
        <f>Q855/Q856*100</f>
        <v>60.154427050188808</v>
      </c>
    </row>
    <row r="858" spans="1:17" x14ac:dyDescent="0.35">
      <c r="A858" s="19" t="s">
        <v>153</v>
      </c>
      <c r="B858" s="61">
        <v>139</v>
      </c>
      <c r="C858" s="61">
        <v>211</v>
      </c>
      <c r="D858" s="61">
        <v>213</v>
      </c>
      <c r="E858" s="61">
        <v>6</v>
      </c>
      <c r="F858" s="61">
        <v>20</v>
      </c>
      <c r="G858" s="88">
        <v>258</v>
      </c>
      <c r="H858" s="88">
        <v>198</v>
      </c>
      <c r="I858" s="35"/>
      <c r="J858" s="88">
        <v>98</v>
      </c>
      <c r="K858" s="88">
        <v>98</v>
      </c>
      <c r="L858" s="88">
        <v>107</v>
      </c>
      <c r="M858" s="88">
        <v>239</v>
      </c>
      <c r="N858" s="88">
        <v>189</v>
      </c>
      <c r="O858" s="88">
        <v>296</v>
      </c>
      <c r="P858" s="88">
        <v>137</v>
      </c>
      <c r="Q858" s="146"/>
    </row>
    <row r="859" spans="1:17" x14ac:dyDescent="0.35">
      <c r="A859" s="43" t="s">
        <v>155</v>
      </c>
      <c r="B859" s="169">
        <f t="shared" ref="B859:H859" si="673">B858/B856</f>
        <v>4.6675621222296844</v>
      </c>
      <c r="C859" s="169">
        <f t="shared" si="673"/>
        <v>5.4339428277105331</v>
      </c>
      <c r="D859" s="169">
        <f t="shared" si="673"/>
        <v>7.8713968957871394</v>
      </c>
      <c r="E859" s="169">
        <f t="shared" si="673"/>
        <v>7.4074074074074066</v>
      </c>
      <c r="F859" s="169">
        <f t="shared" si="673"/>
        <v>6.1919504643962853</v>
      </c>
      <c r="G859" s="169">
        <f t="shared" si="673"/>
        <v>4.4582685329186109</v>
      </c>
      <c r="H859" s="169">
        <f t="shared" si="673"/>
        <v>4.8410757946210268</v>
      </c>
      <c r="I859" s="35"/>
      <c r="J859" s="169">
        <f>J858/J856</f>
        <v>4.7828208882381649</v>
      </c>
      <c r="K859" s="169">
        <f>K858/K856</f>
        <v>4.6117647058823525</v>
      </c>
      <c r="L859" s="169">
        <f>L858/L856</f>
        <v>5.4232133806386216</v>
      </c>
      <c r="M859" s="169">
        <v>0</v>
      </c>
      <c r="N859" s="169">
        <f>N858/N856</f>
        <v>5.4750869061413683</v>
      </c>
      <c r="O859" s="169">
        <f>O858/O856</f>
        <v>5.054644808743169</v>
      </c>
      <c r="P859" s="169">
        <f>P858/P856</f>
        <v>4.5289256198347108</v>
      </c>
      <c r="Q859" s="146"/>
    </row>
    <row r="860" spans="1:17" x14ac:dyDescent="0.35">
      <c r="A860" s="19" t="s">
        <v>176</v>
      </c>
      <c r="B860" s="19">
        <v>0</v>
      </c>
      <c r="C860" s="19">
        <v>0</v>
      </c>
      <c r="D860" s="19">
        <v>0</v>
      </c>
      <c r="E860" s="19">
        <v>0</v>
      </c>
      <c r="F860" s="19">
        <v>0</v>
      </c>
      <c r="G860" s="19">
        <v>0</v>
      </c>
      <c r="H860" s="19">
        <v>0</v>
      </c>
      <c r="I860" s="150">
        <f>SUM(B860:H860)</f>
        <v>0</v>
      </c>
      <c r="J860" s="19">
        <v>0</v>
      </c>
      <c r="K860" s="19">
        <v>0</v>
      </c>
      <c r="L860" s="19">
        <v>0</v>
      </c>
      <c r="M860" s="19">
        <v>0</v>
      </c>
      <c r="N860" s="19">
        <v>0</v>
      </c>
      <c r="O860" s="19">
        <v>0</v>
      </c>
      <c r="P860" s="19">
        <v>0</v>
      </c>
      <c r="Q860" s="151">
        <f>SUM(J860:P860)</f>
        <v>0</v>
      </c>
    </row>
    <row r="861" spans="1:17" x14ac:dyDescent="0.35">
      <c r="A861" s="19" t="s">
        <v>177</v>
      </c>
      <c r="B861" s="19">
        <v>0</v>
      </c>
      <c r="C861" s="19">
        <v>0</v>
      </c>
      <c r="D861" s="19">
        <v>0</v>
      </c>
      <c r="E861" s="19">
        <v>0</v>
      </c>
      <c r="F861" s="19">
        <v>0</v>
      </c>
      <c r="G861" s="19">
        <v>0</v>
      </c>
      <c r="H861" s="19">
        <v>0</v>
      </c>
      <c r="I861" s="150">
        <f>SUM(B861:H861)</f>
        <v>0</v>
      </c>
      <c r="J861" s="19">
        <v>0</v>
      </c>
      <c r="K861" s="19">
        <v>0</v>
      </c>
      <c r="L861" s="19">
        <v>0</v>
      </c>
      <c r="M861" s="19">
        <v>0</v>
      </c>
      <c r="N861" s="19">
        <v>0</v>
      </c>
      <c r="O861" s="19">
        <v>0</v>
      </c>
      <c r="P861" s="19">
        <v>0</v>
      </c>
      <c r="Q861" s="151">
        <f>SUM(J861:P861)</f>
        <v>0</v>
      </c>
    </row>
    <row r="862" spans="1:17" x14ac:dyDescent="0.35">
      <c r="A862" s="19" t="s">
        <v>152</v>
      </c>
      <c r="B862" s="19">
        <f>B861+B860</f>
        <v>0</v>
      </c>
      <c r="C862" s="19">
        <f t="shared" ref="C862:H862" si="674">C861+C860</f>
        <v>0</v>
      </c>
      <c r="D862" s="19">
        <f t="shared" si="674"/>
        <v>0</v>
      </c>
      <c r="E862" s="19">
        <f t="shared" si="674"/>
        <v>0</v>
      </c>
      <c r="F862" s="19">
        <f t="shared" si="674"/>
        <v>0</v>
      </c>
      <c r="G862" s="19">
        <f t="shared" si="674"/>
        <v>0</v>
      </c>
      <c r="H862" s="19">
        <f t="shared" si="674"/>
        <v>0</v>
      </c>
      <c r="I862" s="150">
        <f>SUM(B862:H862)</f>
        <v>0</v>
      </c>
      <c r="J862" s="19">
        <f>J861+J860</f>
        <v>0</v>
      </c>
      <c r="K862" s="19">
        <f t="shared" ref="K862:P862" si="675">K861+K860</f>
        <v>0</v>
      </c>
      <c r="L862" s="19">
        <f t="shared" si="675"/>
        <v>0</v>
      </c>
      <c r="M862" s="19">
        <f t="shared" si="675"/>
        <v>0</v>
      </c>
      <c r="N862" s="19">
        <f t="shared" si="675"/>
        <v>0</v>
      </c>
      <c r="O862" s="19">
        <f t="shared" si="675"/>
        <v>0</v>
      </c>
      <c r="P862" s="19">
        <f t="shared" si="675"/>
        <v>0</v>
      </c>
      <c r="Q862" s="151">
        <f>SUM(J862:P862)</f>
        <v>0</v>
      </c>
    </row>
    <row r="863" spans="1:17" x14ac:dyDescent="0.35">
      <c r="A863" s="19" t="s">
        <v>154</v>
      </c>
      <c r="B863" s="106" t="e">
        <f t="shared" ref="B863:H863" si="676">B861/B862*100</f>
        <v>#DIV/0!</v>
      </c>
      <c r="C863" s="106" t="e">
        <f t="shared" si="676"/>
        <v>#DIV/0!</v>
      </c>
      <c r="D863" s="106" t="e">
        <f t="shared" si="676"/>
        <v>#DIV/0!</v>
      </c>
      <c r="E863" s="106" t="e">
        <f t="shared" si="676"/>
        <v>#DIV/0!</v>
      </c>
      <c r="F863" s="106" t="e">
        <f t="shared" si="676"/>
        <v>#DIV/0!</v>
      </c>
      <c r="G863" s="106" t="e">
        <f t="shared" si="676"/>
        <v>#DIV/0!</v>
      </c>
      <c r="H863" s="106" t="e">
        <f t="shared" si="676"/>
        <v>#DIV/0!</v>
      </c>
      <c r="I863" s="106" t="e">
        <f>I861/I862</f>
        <v>#DIV/0!</v>
      </c>
      <c r="J863" s="106" t="e">
        <f>J861/J862*100</f>
        <v>#DIV/0!</v>
      </c>
      <c r="K863" s="106" t="e">
        <f t="shared" ref="K863:Q863" si="677">K861/K862*100</f>
        <v>#DIV/0!</v>
      </c>
      <c r="L863" s="106" t="e">
        <f t="shared" si="677"/>
        <v>#DIV/0!</v>
      </c>
      <c r="M863" s="106" t="e">
        <f t="shared" si="677"/>
        <v>#DIV/0!</v>
      </c>
      <c r="N863" s="106" t="e">
        <f t="shared" si="677"/>
        <v>#DIV/0!</v>
      </c>
      <c r="O863" s="106" t="e">
        <f t="shared" si="677"/>
        <v>#DIV/0!</v>
      </c>
      <c r="P863" s="106" t="e">
        <f t="shared" si="677"/>
        <v>#DIV/0!</v>
      </c>
      <c r="Q863" s="153" t="e">
        <f t="shared" si="677"/>
        <v>#DIV/0!</v>
      </c>
    </row>
    <row r="864" spans="1:17" x14ac:dyDescent="0.35">
      <c r="A864" s="19" t="s">
        <v>153</v>
      </c>
      <c r="B864" s="88">
        <v>0</v>
      </c>
      <c r="C864" s="88">
        <v>0</v>
      </c>
      <c r="D864" s="88">
        <v>0</v>
      </c>
      <c r="E864" s="88">
        <v>0</v>
      </c>
      <c r="F864" s="88">
        <v>0</v>
      </c>
      <c r="G864" s="88">
        <v>0</v>
      </c>
      <c r="H864" s="88">
        <v>0</v>
      </c>
      <c r="I864" s="35"/>
      <c r="J864" s="88">
        <v>0</v>
      </c>
      <c r="K864" s="88">
        <v>0</v>
      </c>
      <c r="L864" s="88">
        <v>0</v>
      </c>
      <c r="M864" s="88">
        <v>0</v>
      </c>
      <c r="N864" s="88">
        <v>0</v>
      </c>
      <c r="O864" s="88">
        <v>0</v>
      </c>
      <c r="P864" s="88">
        <v>0</v>
      </c>
      <c r="Q864" s="146"/>
    </row>
    <row r="865" spans="1:17" x14ac:dyDescent="0.35">
      <c r="A865" s="43" t="s">
        <v>155</v>
      </c>
      <c r="B865" s="169" t="e">
        <f>B864/B862</f>
        <v>#DIV/0!</v>
      </c>
      <c r="C865" s="169" t="e">
        <f>C864/C862</f>
        <v>#DIV/0!</v>
      </c>
      <c r="D865" s="169">
        <v>29.21</v>
      </c>
      <c r="E865" s="169" t="e">
        <f>E864/E862</f>
        <v>#DIV/0!</v>
      </c>
      <c r="F865" s="169">
        <v>238.82</v>
      </c>
      <c r="G865" s="169" t="e">
        <f>G864/G862</f>
        <v>#DIV/0!</v>
      </c>
      <c r="H865" s="169" t="e">
        <f>H864/H862</f>
        <v>#DIV/0!</v>
      </c>
      <c r="I865" s="35"/>
      <c r="J865" s="169" t="e">
        <f t="shared" ref="J865:P865" si="678">J864/J862</f>
        <v>#DIV/0!</v>
      </c>
      <c r="K865" s="169" t="e">
        <f t="shared" si="678"/>
        <v>#DIV/0!</v>
      </c>
      <c r="L865" s="169" t="e">
        <f t="shared" si="678"/>
        <v>#DIV/0!</v>
      </c>
      <c r="M865" s="169" t="e">
        <f t="shared" si="678"/>
        <v>#DIV/0!</v>
      </c>
      <c r="N865" s="169" t="e">
        <f t="shared" si="678"/>
        <v>#DIV/0!</v>
      </c>
      <c r="O865" s="169" t="e">
        <f t="shared" si="678"/>
        <v>#DIV/0!</v>
      </c>
      <c r="P865" s="169" t="e">
        <f t="shared" si="678"/>
        <v>#DIV/0!</v>
      </c>
      <c r="Q865" s="146"/>
    </row>
    <row r="866" spans="1:17" x14ac:dyDescent="0.35">
      <c r="A866" s="19" t="s">
        <v>174</v>
      </c>
      <c r="B866" s="19">
        <v>9.2100000000000009</v>
      </c>
      <c r="C866" s="19">
        <v>2.84</v>
      </c>
      <c r="D866" s="19">
        <v>3.54</v>
      </c>
      <c r="E866" s="19">
        <v>1.01</v>
      </c>
      <c r="F866" s="19">
        <v>1.86</v>
      </c>
      <c r="G866" s="79">
        <v>3.53</v>
      </c>
      <c r="H866" s="79">
        <v>4.91</v>
      </c>
      <c r="I866" s="35"/>
      <c r="J866" s="88">
        <v>2.52</v>
      </c>
      <c r="K866" s="88">
        <v>1.94</v>
      </c>
      <c r="L866" s="88">
        <v>5.25</v>
      </c>
      <c r="M866" s="88">
        <v>5.77</v>
      </c>
      <c r="N866" s="88">
        <v>9.7100000000000009</v>
      </c>
      <c r="O866" s="88">
        <v>13.23</v>
      </c>
      <c r="P866" s="88">
        <v>0.91</v>
      </c>
      <c r="Q866" s="146">
        <f>SUM(J866:P866)</f>
        <v>39.33</v>
      </c>
    </row>
    <row r="867" spans="1:17" x14ac:dyDescent="0.35">
      <c r="A867" s="19" t="s">
        <v>175</v>
      </c>
      <c r="B867" s="19">
        <v>0.5</v>
      </c>
      <c r="C867" s="19">
        <v>0.49</v>
      </c>
      <c r="D867" s="19">
        <v>0.5</v>
      </c>
      <c r="E867" s="19">
        <v>0.47</v>
      </c>
      <c r="F867" s="19">
        <v>1.65</v>
      </c>
      <c r="G867" s="88">
        <v>0.5</v>
      </c>
      <c r="H867" s="88">
        <v>0.52</v>
      </c>
      <c r="I867" s="35">
        <f>SUM(B867:H867)</f>
        <v>4.629999999999999</v>
      </c>
      <c r="J867" s="88">
        <v>0.5</v>
      </c>
      <c r="K867" s="88">
        <v>0.52</v>
      </c>
      <c r="L867" s="88">
        <v>0.49</v>
      </c>
      <c r="M867" s="88">
        <v>0.48</v>
      </c>
      <c r="N867" s="88">
        <v>0.61</v>
      </c>
      <c r="O867" s="88">
        <v>0.53</v>
      </c>
      <c r="P867" s="88">
        <v>0.51</v>
      </c>
      <c r="Q867" s="146">
        <f>SUM(J867:P867)</f>
        <v>3.6399999999999997</v>
      </c>
    </row>
    <row r="868" spans="1:17" x14ac:dyDescent="0.35">
      <c r="A868" s="19" t="s">
        <v>152</v>
      </c>
      <c r="B868" s="19">
        <f>-B867+B866</f>
        <v>8.7100000000000009</v>
      </c>
      <c r="C868" s="19">
        <f>-C867+C866</f>
        <v>2.3499999999999996</v>
      </c>
      <c r="D868" s="19">
        <f>D867+D866</f>
        <v>4.04</v>
      </c>
      <c r="E868" s="19">
        <f>E867+E866</f>
        <v>1.48</v>
      </c>
      <c r="F868" s="19">
        <f>F867+F866</f>
        <v>3.51</v>
      </c>
      <c r="G868" s="19">
        <f>G867+G866</f>
        <v>4.0299999999999994</v>
      </c>
      <c r="H868" s="19">
        <f>H867+H866</f>
        <v>5.43</v>
      </c>
      <c r="I868" s="35">
        <f>SUM(B868:H868)</f>
        <v>29.550000000000004</v>
      </c>
      <c r="J868" s="19">
        <f t="shared" ref="J868:P868" si="679">J867+J866</f>
        <v>3.02</v>
      </c>
      <c r="K868" s="19">
        <f t="shared" si="679"/>
        <v>2.46</v>
      </c>
      <c r="L868" s="19">
        <f t="shared" si="679"/>
        <v>5.74</v>
      </c>
      <c r="M868" s="19">
        <f t="shared" si="679"/>
        <v>6.25</v>
      </c>
      <c r="N868" s="19">
        <f t="shared" si="679"/>
        <v>10.32</v>
      </c>
      <c r="O868" s="19">
        <f t="shared" si="679"/>
        <v>13.76</v>
      </c>
      <c r="P868" s="19">
        <f t="shared" si="679"/>
        <v>1.42</v>
      </c>
      <c r="Q868" s="146">
        <f>SUM(J868:P868)</f>
        <v>42.97</v>
      </c>
    </row>
    <row r="869" spans="1:17" x14ac:dyDescent="0.35">
      <c r="A869" s="19" t="s">
        <v>154</v>
      </c>
      <c r="B869" s="106">
        <f t="shared" ref="B869:H869" si="680">B867/B868*100</f>
        <v>5.7405281285878296</v>
      </c>
      <c r="C869" s="106">
        <f t="shared" si="680"/>
        <v>20.851063829787236</v>
      </c>
      <c r="D869" s="106">
        <f t="shared" si="680"/>
        <v>12.376237623762377</v>
      </c>
      <c r="E869" s="106">
        <f t="shared" si="680"/>
        <v>31.756756756756754</v>
      </c>
      <c r="F869" s="106">
        <f t="shared" si="680"/>
        <v>47.008547008547005</v>
      </c>
      <c r="G869" s="106">
        <f t="shared" si="680"/>
        <v>12.406947890818861</v>
      </c>
      <c r="H869" s="106">
        <f t="shared" si="680"/>
        <v>9.5764272559852675</v>
      </c>
      <c r="I869" s="106">
        <f>I867/I868*100</f>
        <v>15.668358714043986</v>
      </c>
      <c r="J869" s="106">
        <f>J867/K868*100</f>
        <v>20.325203252032519</v>
      </c>
      <c r="K869" s="106">
        <f>K867/L868*100</f>
        <v>9.0592334494773521</v>
      </c>
      <c r="L869" s="169">
        <f>L868/L866</f>
        <v>1.0933333333333333</v>
      </c>
      <c r="M869" s="169">
        <f>M868/M866</f>
        <v>1.0831889081455808</v>
      </c>
      <c r="N869" s="169">
        <f>N868/N866</f>
        <v>1.062821833161689</v>
      </c>
      <c r="O869" s="169">
        <f>O868/O866</f>
        <v>1.0400604686318971</v>
      </c>
      <c r="P869" s="169">
        <f>P868/P866</f>
        <v>1.5604395604395602</v>
      </c>
      <c r="Q869" s="153">
        <f>Q867/Q868*100</f>
        <v>8.4710262974168025</v>
      </c>
    </row>
    <row r="870" spans="1:17" x14ac:dyDescent="0.35">
      <c r="A870" s="19" t="s">
        <v>153</v>
      </c>
      <c r="B870" s="61">
        <v>970</v>
      </c>
      <c r="C870" s="61">
        <v>1130</v>
      </c>
      <c r="D870" s="61">
        <v>980</v>
      </c>
      <c r="E870" s="61">
        <v>91</v>
      </c>
      <c r="F870" s="61">
        <v>770</v>
      </c>
      <c r="G870" s="61">
        <v>1540</v>
      </c>
      <c r="H870" s="88">
        <v>139</v>
      </c>
      <c r="I870" s="35"/>
      <c r="J870" s="88">
        <v>75</v>
      </c>
      <c r="K870" s="88">
        <v>107</v>
      </c>
      <c r="L870" s="88">
        <v>94</v>
      </c>
      <c r="M870" s="88">
        <v>128</v>
      </c>
      <c r="N870" s="88">
        <v>125</v>
      </c>
      <c r="O870" s="88">
        <v>143</v>
      </c>
      <c r="P870" s="88">
        <v>117</v>
      </c>
      <c r="Q870" s="146"/>
    </row>
    <row r="871" spans="1:17" x14ac:dyDescent="0.35">
      <c r="A871" s="43" t="s">
        <v>155</v>
      </c>
      <c r="B871" s="169">
        <f>B870/B868</f>
        <v>111.36624569460389</v>
      </c>
      <c r="C871" s="169">
        <f>C870/C868</f>
        <v>480.85106382978728</v>
      </c>
      <c r="D871" s="169">
        <v>3.88</v>
      </c>
      <c r="E871" s="169">
        <f>E870/E868</f>
        <v>61.486486486486484</v>
      </c>
      <c r="F871" s="169">
        <f>F870/F868</f>
        <v>219.3732193732194</v>
      </c>
      <c r="G871" s="169">
        <f>G870/G868</f>
        <v>382.13399503722093</v>
      </c>
      <c r="H871" s="169">
        <f>H870/H868</f>
        <v>25.598526703499079</v>
      </c>
      <c r="I871" s="35"/>
      <c r="J871" s="169">
        <f t="shared" ref="J871:P871" si="681">J870/J868</f>
        <v>24.834437086092716</v>
      </c>
      <c r="K871" s="169">
        <f t="shared" si="681"/>
        <v>43.495934959349597</v>
      </c>
      <c r="L871" s="169">
        <f t="shared" si="681"/>
        <v>16.376306620209057</v>
      </c>
      <c r="M871" s="169">
        <f t="shared" si="681"/>
        <v>20.48</v>
      </c>
      <c r="N871" s="169">
        <f t="shared" si="681"/>
        <v>12.112403100775193</v>
      </c>
      <c r="O871" s="169">
        <f t="shared" si="681"/>
        <v>10.392441860465116</v>
      </c>
      <c r="P871" s="169">
        <f t="shared" si="681"/>
        <v>82.394366197183103</v>
      </c>
      <c r="Q871" s="146"/>
    </row>
    <row r="872" spans="1:17" x14ac:dyDescent="0.35">
      <c r="A872" s="21"/>
      <c r="B872" s="21"/>
      <c r="C872" s="21"/>
      <c r="D872" s="169">
        <f>D871/D869</f>
        <v>0.313504</v>
      </c>
      <c r="E872" s="169">
        <f>E871/E869</f>
        <v>1.9361702127659575</v>
      </c>
      <c r="F872" s="21">
        <v>21</v>
      </c>
      <c r="G872" s="21"/>
      <c r="H872" s="21"/>
      <c r="I872" s="21"/>
      <c r="J872" s="21"/>
      <c r="K872" s="21"/>
      <c r="L872" s="21"/>
      <c r="M872" s="21"/>
      <c r="N872" s="21"/>
      <c r="O872" s="21"/>
      <c r="P872" s="21"/>
    </row>
    <row r="873" spans="1:17" x14ac:dyDescent="0.35">
      <c r="A873" s="21"/>
      <c r="B873" s="21"/>
      <c r="C873" s="155"/>
      <c r="D873" s="156" t="s">
        <v>178</v>
      </c>
      <c r="E873" s="156" t="s">
        <v>179</v>
      </c>
      <c r="F873" s="156" t="s">
        <v>180</v>
      </c>
      <c r="G873" s="156" t="s">
        <v>181</v>
      </c>
      <c r="H873" s="156" t="s">
        <v>182</v>
      </c>
      <c r="I873" s="156" t="s">
        <v>183</v>
      </c>
      <c r="J873" s="156" t="s">
        <v>184</v>
      </c>
      <c r="K873" s="156" t="s">
        <v>185</v>
      </c>
      <c r="L873" s="156" t="s">
        <v>186</v>
      </c>
      <c r="M873" s="156" t="s">
        <v>187</v>
      </c>
      <c r="N873" s="156" t="s">
        <v>188</v>
      </c>
      <c r="O873" s="21"/>
      <c r="P873" s="21"/>
    </row>
    <row r="874" spans="1:17" x14ac:dyDescent="0.35">
      <c r="A874" s="21"/>
      <c r="B874" s="21"/>
      <c r="C874" s="157" t="s">
        <v>189</v>
      </c>
      <c r="D874" s="158">
        <f>I807</f>
        <v>0</v>
      </c>
      <c r="E874" s="158">
        <f>I813</f>
        <v>1607.0750000000003</v>
      </c>
      <c r="F874" s="159">
        <v>0</v>
      </c>
      <c r="G874" s="159">
        <v>0</v>
      </c>
      <c r="H874" s="164">
        <f>I831</f>
        <v>837.39</v>
      </c>
      <c r="I874" s="164">
        <f>I837</f>
        <v>313.20999999999998</v>
      </c>
      <c r="J874" s="164">
        <f>I843</f>
        <v>403.26</v>
      </c>
      <c r="K874" s="158">
        <f>I849</f>
        <v>1426.62</v>
      </c>
      <c r="L874" s="164">
        <f>I855</f>
        <v>110.28999999999999</v>
      </c>
      <c r="M874" s="159">
        <f>I861</f>
        <v>0</v>
      </c>
      <c r="N874" s="164">
        <f>Q867</f>
        <v>3.6399999999999997</v>
      </c>
      <c r="O874" s="21"/>
      <c r="P874" s="21"/>
    </row>
    <row r="875" spans="1:17" x14ac:dyDescent="0.35">
      <c r="A875" s="21"/>
      <c r="B875" s="21"/>
      <c r="C875" s="157" t="s">
        <v>190</v>
      </c>
      <c r="D875" s="163" t="e">
        <f>I809</f>
        <v>#DIV/0!</v>
      </c>
      <c r="E875" s="160"/>
      <c r="F875" s="160" t="s">
        <v>299</v>
      </c>
      <c r="G875" s="159">
        <v>0</v>
      </c>
      <c r="H875" s="165">
        <f>I833</f>
        <v>0.37264369248295626</v>
      </c>
      <c r="I875" s="165">
        <f>I839</f>
        <v>0.30903493798778503</v>
      </c>
      <c r="J875" s="165">
        <f>I845</f>
        <v>0.63720254084631667</v>
      </c>
      <c r="K875" s="165">
        <f>I851</f>
        <v>0.64131587938072032</v>
      </c>
      <c r="L875" s="165">
        <v>5.7000000000000002E-2</v>
      </c>
      <c r="M875" s="165" t="e">
        <f>I863</f>
        <v>#DIV/0!</v>
      </c>
      <c r="N875" s="159">
        <v>0</v>
      </c>
      <c r="O875" s="21"/>
      <c r="P875" s="21"/>
    </row>
    <row r="877" spans="1:17" x14ac:dyDescent="0.35">
      <c r="A877" s="31" t="s">
        <v>0</v>
      </c>
      <c r="B877" s="83"/>
      <c r="C877" s="83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</row>
    <row r="878" spans="1:17" ht="15.5" x14ac:dyDescent="0.35">
      <c r="A878" s="33" t="s">
        <v>1</v>
      </c>
      <c r="B878" s="64" t="s">
        <v>914</v>
      </c>
      <c r="C878" s="64" t="s">
        <v>915</v>
      </c>
      <c r="D878" s="64" t="s">
        <v>916</v>
      </c>
      <c r="E878" s="64" t="s">
        <v>917</v>
      </c>
      <c r="F878" s="64" t="s">
        <v>918</v>
      </c>
      <c r="G878" s="64" t="s">
        <v>919</v>
      </c>
      <c r="H878" s="64" t="s">
        <v>920</v>
      </c>
      <c r="I878" s="65" t="s">
        <v>921</v>
      </c>
      <c r="J878" s="64" t="s">
        <v>922</v>
      </c>
      <c r="K878" s="64" t="s">
        <v>923</v>
      </c>
      <c r="L878" s="64" t="s">
        <v>924</v>
      </c>
      <c r="M878" s="64" t="s">
        <v>925</v>
      </c>
      <c r="N878" s="64" t="s">
        <v>926</v>
      </c>
      <c r="O878" s="64" t="s">
        <v>927</v>
      </c>
      <c r="P878" s="64" t="s">
        <v>928</v>
      </c>
      <c r="Q878" s="65" t="s">
        <v>929</v>
      </c>
    </row>
    <row r="879" spans="1:17" x14ac:dyDescent="0.35">
      <c r="A879" s="19" t="s">
        <v>162</v>
      </c>
      <c r="B879" s="61">
        <v>0</v>
      </c>
      <c r="C879" s="61">
        <v>0</v>
      </c>
      <c r="D879" s="61">
        <v>0</v>
      </c>
      <c r="E879" s="61">
        <v>0</v>
      </c>
      <c r="F879" s="61">
        <v>0</v>
      </c>
      <c r="G879" s="61">
        <v>0</v>
      </c>
      <c r="H879" s="19">
        <v>0</v>
      </c>
      <c r="I879" s="35">
        <f>SUM(B879:H879)</f>
        <v>0</v>
      </c>
      <c r="J879" s="19">
        <v>0</v>
      </c>
      <c r="K879" s="19">
        <v>0</v>
      </c>
      <c r="L879" s="19">
        <v>0</v>
      </c>
      <c r="M879" s="19">
        <v>0</v>
      </c>
      <c r="N879" s="19">
        <v>0</v>
      </c>
      <c r="O879" s="19">
        <v>0</v>
      </c>
      <c r="P879" s="19">
        <v>0</v>
      </c>
      <c r="Q879" s="146">
        <f>SUM(J879:P879)</f>
        <v>0</v>
      </c>
    </row>
    <row r="880" spans="1:17" x14ac:dyDescent="0.35">
      <c r="A880" s="19" t="s">
        <v>163</v>
      </c>
      <c r="B880" s="61">
        <v>206.18</v>
      </c>
      <c r="C880" s="61">
        <v>192.76</v>
      </c>
      <c r="D880" s="166">
        <v>187.36</v>
      </c>
      <c r="E880" s="166">
        <v>136.28</v>
      </c>
      <c r="F880" s="166">
        <v>223.71</v>
      </c>
      <c r="G880" s="166">
        <v>186.28</v>
      </c>
      <c r="H880" s="19">
        <v>176.85</v>
      </c>
      <c r="I880" s="35">
        <f>SUM(B880:H880)</f>
        <v>1309.4199999999998</v>
      </c>
      <c r="J880" s="19">
        <v>203.64</v>
      </c>
      <c r="K880" s="19">
        <v>223.8</v>
      </c>
      <c r="L880" s="19">
        <v>216.89</v>
      </c>
      <c r="M880" s="19">
        <v>212.59</v>
      </c>
      <c r="N880" s="19">
        <v>216.6</v>
      </c>
      <c r="O880" s="19">
        <v>0</v>
      </c>
      <c r="P880" s="19">
        <v>0</v>
      </c>
      <c r="Q880" s="146">
        <f>SUM(J880:P880)</f>
        <v>1073.52</v>
      </c>
    </row>
    <row r="881" spans="1:17" x14ac:dyDescent="0.35">
      <c r="A881" s="19" t="s">
        <v>152</v>
      </c>
      <c r="B881" s="19">
        <f t="shared" ref="B881:O881" si="682">B880+B879</f>
        <v>206.18</v>
      </c>
      <c r="C881" s="19">
        <f t="shared" si="682"/>
        <v>192.76</v>
      </c>
      <c r="D881" s="19">
        <f t="shared" si="682"/>
        <v>187.36</v>
      </c>
      <c r="E881" s="19">
        <f t="shared" si="682"/>
        <v>136.28</v>
      </c>
      <c r="F881" s="19">
        <f t="shared" si="682"/>
        <v>223.71</v>
      </c>
      <c r="G881" s="19">
        <f t="shared" si="682"/>
        <v>186.28</v>
      </c>
      <c r="H881" s="19">
        <f t="shared" si="682"/>
        <v>176.85</v>
      </c>
      <c r="I881" s="19">
        <f t="shared" si="682"/>
        <v>1309.42</v>
      </c>
      <c r="J881" s="19">
        <f t="shared" si="682"/>
        <v>203.64</v>
      </c>
      <c r="K881" s="19">
        <f t="shared" si="682"/>
        <v>223.8</v>
      </c>
      <c r="L881" s="19">
        <f t="shared" si="682"/>
        <v>216.89</v>
      </c>
      <c r="M881" s="19">
        <f t="shared" si="682"/>
        <v>212.59</v>
      </c>
      <c r="N881" s="19">
        <f t="shared" si="682"/>
        <v>216.6</v>
      </c>
      <c r="O881" s="19">
        <f t="shared" si="682"/>
        <v>0</v>
      </c>
      <c r="P881" s="19">
        <v>0</v>
      </c>
      <c r="Q881" s="146">
        <f>SUM(J881:P881)</f>
        <v>1073.52</v>
      </c>
    </row>
    <row r="882" spans="1:17" x14ac:dyDescent="0.35">
      <c r="A882" s="19" t="s">
        <v>154</v>
      </c>
      <c r="B882" s="106">
        <f t="shared" ref="B882:H882" si="683">B880/B881*100</f>
        <v>100</v>
      </c>
      <c r="C882" s="106">
        <f t="shared" si="683"/>
        <v>100</v>
      </c>
      <c r="D882" s="106">
        <f t="shared" si="683"/>
        <v>100</v>
      </c>
      <c r="E882" s="106">
        <f t="shared" si="683"/>
        <v>100</v>
      </c>
      <c r="F882" s="106">
        <f t="shared" si="683"/>
        <v>100</v>
      </c>
      <c r="G882" s="106">
        <f t="shared" si="683"/>
        <v>100</v>
      </c>
      <c r="H882" s="106">
        <f t="shared" si="683"/>
        <v>100</v>
      </c>
      <c r="I882" s="35">
        <f>I880/I881*100</f>
        <v>99.999999999999972</v>
      </c>
      <c r="J882" s="106">
        <f t="shared" ref="J882:P882" si="684">J880/J881*100</f>
        <v>100</v>
      </c>
      <c r="K882" s="106">
        <f t="shared" si="684"/>
        <v>100</v>
      </c>
      <c r="L882" s="106">
        <f t="shared" si="684"/>
        <v>100</v>
      </c>
      <c r="M882" s="106">
        <f t="shared" si="684"/>
        <v>100</v>
      </c>
      <c r="N882" s="106">
        <f t="shared" si="684"/>
        <v>100</v>
      </c>
      <c r="O882" s="106" t="e">
        <f t="shared" si="684"/>
        <v>#DIV/0!</v>
      </c>
      <c r="P882" s="106" t="e">
        <f t="shared" si="684"/>
        <v>#DIV/0!</v>
      </c>
      <c r="Q882" s="106">
        <f>Q880/Q881*100</f>
        <v>100</v>
      </c>
    </row>
    <row r="883" spans="1:17" x14ac:dyDescent="0.35">
      <c r="A883" s="19" t="s">
        <v>153</v>
      </c>
      <c r="B883" s="19">
        <v>0</v>
      </c>
      <c r="C883" s="19">
        <v>0</v>
      </c>
      <c r="D883" s="19">
        <v>0</v>
      </c>
      <c r="E883" s="19">
        <v>0</v>
      </c>
      <c r="F883" s="19">
        <v>0</v>
      </c>
      <c r="G883" s="19">
        <v>0</v>
      </c>
      <c r="H883" s="19">
        <v>0</v>
      </c>
      <c r="I883" s="35"/>
      <c r="J883" s="19">
        <v>0</v>
      </c>
      <c r="K883" s="19">
        <v>0</v>
      </c>
      <c r="L883" s="19">
        <v>0</v>
      </c>
      <c r="M883" s="19">
        <v>0</v>
      </c>
      <c r="N883" s="19">
        <v>0</v>
      </c>
      <c r="O883" s="19">
        <v>0</v>
      </c>
      <c r="P883" s="19">
        <v>0</v>
      </c>
      <c r="Q883" s="106">
        <v>0</v>
      </c>
    </row>
    <row r="884" spans="1:17" x14ac:dyDescent="0.35">
      <c r="A884" s="167" t="s">
        <v>155</v>
      </c>
      <c r="B884" s="168">
        <f>B883/B881</f>
        <v>0</v>
      </c>
      <c r="C884" s="168">
        <f t="shared" ref="C884:H884" si="685">C883/C881</f>
        <v>0</v>
      </c>
      <c r="D884" s="168">
        <f t="shared" si="685"/>
        <v>0</v>
      </c>
      <c r="E884" s="168">
        <f t="shared" si="685"/>
        <v>0</v>
      </c>
      <c r="F884" s="168">
        <f t="shared" si="685"/>
        <v>0</v>
      </c>
      <c r="G884" s="168">
        <f t="shared" si="685"/>
        <v>0</v>
      </c>
      <c r="H884" s="168">
        <f t="shared" si="685"/>
        <v>0</v>
      </c>
      <c r="I884" s="146">
        <f>I880/I881</f>
        <v>0.99999999999999978</v>
      </c>
      <c r="J884" s="169">
        <f>J883/J881</f>
        <v>0</v>
      </c>
      <c r="K884" s="169">
        <f t="shared" ref="K884:P884" si="686">K883/K881</f>
        <v>0</v>
      </c>
      <c r="L884" s="169">
        <f t="shared" si="686"/>
        <v>0</v>
      </c>
      <c r="M884" s="169">
        <f t="shared" si="686"/>
        <v>0</v>
      </c>
      <c r="N884" s="169">
        <f t="shared" si="686"/>
        <v>0</v>
      </c>
      <c r="O884" s="169" t="e">
        <f t="shared" si="686"/>
        <v>#DIV/0!</v>
      </c>
      <c r="P884" s="169" t="e">
        <f t="shared" si="686"/>
        <v>#DIV/0!</v>
      </c>
      <c r="Q884" s="146"/>
    </row>
    <row r="885" spans="1:17" x14ac:dyDescent="0.35">
      <c r="A885" s="19" t="s">
        <v>164</v>
      </c>
      <c r="B885" s="61">
        <v>0</v>
      </c>
      <c r="C885" s="61">
        <v>0</v>
      </c>
      <c r="D885" s="61">
        <v>0</v>
      </c>
      <c r="E885" s="61">
        <v>0</v>
      </c>
      <c r="F885" s="61">
        <v>0</v>
      </c>
      <c r="G885" s="61">
        <v>0</v>
      </c>
      <c r="H885" s="19">
        <v>0</v>
      </c>
      <c r="I885" s="150">
        <f>SUM(B885:H885)</f>
        <v>0</v>
      </c>
      <c r="J885" s="19">
        <v>0</v>
      </c>
      <c r="K885" s="19">
        <v>0</v>
      </c>
      <c r="L885" s="19">
        <v>0</v>
      </c>
      <c r="M885" s="19">
        <v>0</v>
      </c>
      <c r="N885" s="19">
        <v>0</v>
      </c>
      <c r="O885" s="19">
        <v>0</v>
      </c>
      <c r="P885" s="19">
        <v>0</v>
      </c>
      <c r="Q885" s="151"/>
    </row>
    <row r="886" spans="1:17" x14ac:dyDescent="0.35">
      <c r="A886" s="19" t="s">
        <v>165</v>
      </c>
      <c r="B886" s="61">
        <v>239.22</v>
      </c>
      <c r="C886" s="166">
        <v>212.67</v>
      </c>
      <c r="D886" s="166">
        <v>221.83</v>
      </c>
      <c r="E886" s="166">
        <v>154.41</v>
      </c>
      <c r="F886" s="166">
        <v>244.39</v>
      </c>
      <c r="G886" s="166">
        <v>211.86</v>
      </c>
      <c r="H886" s="166">
        <v>168.19</v>
      </c>
      <c r="I886" s="150">
        <f>SUM(B886:H886)</f>
        <v>1452.5700000000002</v>
      </c>
      <c r="J886" s="19">
        <v>246.57</v>
      </c>
      <c r="K886" s="19">
        <v>256.47000000000003</v>
      </c>
      <c r="L886" s="19">
        <v>229.89</v>
      </c>
      <c r="M886" s="19">
        <v>242.16</v>
      </c>
      <c r="N886" s="19">
        <v>251.09</v>
      </c>
      <c r="O886" s="19">
        <v>252.07</v>
      </c>
      <c r="P886" s="19">
        <v>195.56</v>
      </c>
      <c r="Q886" s="151">
        <f>SUM(J886:P886)</f>
        <v>1673.81</v>
      </c>
    </row>
    <row r="887" spans="1:17" x14ac:dyDescent="0.35">
      <c r="A887" s="19" t="s">
        <v>152</v>
      </c>
      <c r="B887" s="19">
        <f>B885+B886</f>
        <v>239.22</v>
      </c>
      <c r="C887" s="19">
        <f t="shared" ref="C887:H887" si="687">C885+C886</f>
        <v>212.67</v>
      </c>
      <c r="D887" s="19">
        <f t="shared" si="687"/>
        <v>221.83</v>
      </c>
      <c r="E887" s="19">
        <f t="shared" si="687"/>
        <v>154.41</v>
      </c>
      <c r="F887" s="19">
        <f t="shared" si="687"/>
        <v>244.39</v>
      </c>
      <c r="G887" s="19">
        <f t="shared" si="687"/>
        <v>211.86</v>
      </c>
      <c r="H887" s="19">
        <f t="shared" si="687"/>
        <v>168.19</v>
      </c>
      <c r="I887" s="150">
        <f>I886+I885</f>
        <v>1452.57</v>
      </c>
      <c r="J887" s="19">
        <f>J886+J885</f>
        <v>246.57</v>
      </c>
      <c r="K887" s="19">
        <f>K886+K885</f>
        <v>256.47000000000003</v>
      </c>
      <c r="L887" s="19">
        <f>L886+L885</f>
        <v>229.89</v>
      </c>
      <c r="M887" s="19">
        <f>M886+M885</f>
        <v>242.16</v>
      </c>
      <c r="N887" s="19">
        <f>N885+N886</f>
        <v>251.09</v>
      </c>
      <c r="O887" s="19">
        <f>O885+O886</f>
        <v>252.07</v>
      </c>
      <c r="P887" s="19">
        <f>P885+P886</f>
        <v>195.56</v>
      </c>
      <c r="Q887" s="151">
        <f>SUM(J887:P887)</f>
        <v>1673.81</v>
      </c>
    </row>
    <row r="888" spans="1:17" x14ac:dyDescent="0.35">
      <c r="A888" s="19" t="s">
        <v>154</v>
      </c>
      <c r="B888" s="106">
        <f>B886/B887*100</f>
        <v>100</v>
      </c>
      <c r="C888" s="106">
        <f t="shared" ref="C888:H888" si="688">C886/C887*100</f>
        <v>100</v>
      </c>
      <c r="D888" s="106">
        <f t="shared" si="688"/>
        <v>100</v>
      </c>
      <c r="E888" s="106">
        <f t="shared" si="688"/>
        <v>100</v>
      </c>
      <c r="F888" s="106">
        <f t="shared" si="688"/>
        <v>100</v>
      </c>
      <c r="G888" s="106">
        <f t="shared" si="688"/>
        <v>100</v>
      </c>
      <c r="H888" s="106">
        <f t="shared" si="688"/>
        <v>100</v>
      </c>
      <c r="I888" s="35">
        <f>I886/I887*100</f>
        <v>100.00000000000003</v>
      </c>
      <c r="J888" s="106">
        <f>J886/J887*100</f>
        <v>100</v>
      </c>
      <c r="K888" s="106">
        <f t="shared" ref="K888:P888" si="689">K886/K887*100</f>
        <v>100</v>
      </c>
      <c r="L888" s="106">
        <f t="shared" si="689"/>
        <v>100</v>
      </c>
      <c r="M888" s="106">
        <f t="shared" si="689"/>
        <v>100</v>
      </c>
      <c r="N888" s="106">
        <f t="shared" si="689"/>
        <v>100</v>
      </c>
      <c r="O888" s="106">
        <f t="shared" si="689"/>
        <v>100</v>
      </c>
      <c r="P888" s="106">
        <f t="shared" si="689"/>
        <v>100</v>
      </c>
      <c r="Q888" s="146"/>
    </row>
    <row r="889" spans="1:17" x14ac:dyDescent="0.35">
      <c r="A889" s="19" t="s">
        <v>153</v>
      </c>
      <c r="B889" s="61">
        <v>569</v>
      </c>
      <c r="C889" s="61">
        <v>564</v>
      </c>
      <c r="D889" s="61">
        <v>545</v>
      </c>
      <c r="E889" s="61">
        <v>428</v>
      </c>
      <c r="F889" s="61">
        <v>571</v>
      </c>
      <c r="G889" s="61">
        <v>611</v>
      </c>
      <c r="H889" s="19">
        <v>536</v>
      </c>
      <c r="I889" s="35"/>
      <c r="J889" s="19">
        <v>565</v>
      </c>
      <c r="K889" s="19">
        <v>543</v>
      </c>
      <c r="L889" s="19">
        <v>600</v>
      </c>
      <c r="M889" s="19">
        <v>547</v>
      </c>
      <c r="N889" s="19">
        <v>563</v>
      </c>
      <c r="O889" s="19">
        <v>564</v>
      </c>
      <c r="P889" s="19">
        <v>548</v>
      </c>
      <c r="Q889" s="146"/>
    </row>
    <row r="890" spans="1:17" x14ac:dyDescent="0.35">
      <c r="A890" s="43" t="s">
        <v>155</v>
      </c>
      <c r="B890" s="169">
        <f t="shared" ref="B890:H890" si="690">B889/B887</f>
        <v>2.3785636652453808</v>
      </c>
      <c r="C890" s="169">
        <f t="shared" si="690"/>
        <v>2.6519960502186488</v>
      </c>
      <c r="D890" s="169">
        <f t="shared" si="690"/>
        <v>2.4568363160979128</v>
      </c>
      <c r="E890" s="169">
        <f t="shared" si="690"/>
        <v>2.7718412019946896</v>
      </c>
      <c r="F890" s="169">
        <f t="shared" si="690"/>
        <v>2.3364294774745287</v>
      </c>
      <c r="G890" s="169">
        <f t="shared" si="690"/>
        <v>2.883979986783725</v>
      </c>
      <c r="H890" s="169">
        <f t="shared" si="690"/>
        <v>3.186871990011297</v>
      </c>
      <c r="I890" s="35"/>
      <c r="J890" s="169">
        <f t="shared" ref="J890:P890" si="691">J889/J887</f>
        <v>2.2914385367238514</v>
      </c>
      <c r="K890" s="169">
        <f t="shared" si="691"/>
        <v>2.1172066908410336</v>
      </c>
      <c r="L890" s="169">
        <f t="shared" si="691"/>
        <v>2.6099438862064468</v>
      </c>
      <c r="M890" s="169">
        <f t="shared" si="691"/>
        <v>2.258837132474397</v>
      </c>
      <c r="N890" s="169">
        <f t="shared" si="691"/>
        <v>2.2422239037795211</v>
      </c>
      <c r="O890" s="169">
        <f t="shared" si="691"/>
        <v>2.2374737176181219</v>
      </c>
      <c r="P890" s="169">
        <f t="shared" si="691"/>
        <v>2.8022090407036204</v>
      </c>
      <c r="Q890" s="146"/>
    </row>
    <row r="891" spans="1:17" x14ac:dyDescent="0.35">
      <c r="A891" s="19" t="s">
        <v>156</v>
      </c>
      <c r="B891" s="61">
        <v>33</v>
      </c>
      <c r="C891" s="88">
        <v>28</v>
      </c>
      <c r="D891" s="88">
        <v>39</v>
      </c>
      <c r="E891" s="88">
        <v>32</v>
      </c>
      <c r="F891" s="88">
        <v>33</v>
      </c>
      <c r="G891" s="79">
        <v>33</v>
      </c>
      <c r="H891" s="79">
        <v>38</v>
      </c>
      <c r="I891" s="35"/>
      <c r="J891" s="79">
        <v>35</v>
      </c>
      <c r="K891" s="79">
        <v>18</v>
      </c>
      <c r="L891" s="79">
        <v>35</v>
      </c>
      <c r="M891" s="79">
        <v>14</v>
      </c>
      <c r="N891" s="79">
        <v>23</v>
      </c>
      <c r="O891" s="79">
        <v>33</v>
      </c>
      <c r="P891" s="79">
        <v>30</v>
      </c>
      <c r="Q891" s="146">
        <f>SUM(J891:P891)</f>
        <v>188</v>
      </c>
    </row>
    <row r="892" spans="1:17" x14ac:dyDescent="0.35">
      <c r="A892" s="19" t="s">
        <v>157</v>
      </c>
      <c r="B892" s="61">
        <v>61.44</v>
      </c>
      <c r="C892" s="88">
        <v>55.78</v>
      </c>
      <c r="D892" s="88">
        <v>51.21</v>
      </c>
      <c r="E892" s="88">
        <v>38.06</v>
      </c>
      <c r="F892" s="88">
        <v>58.67</v>
      </c>
      <c r="G892" s="79">
        <v>48.34</v>
      </c>
      <c r="H892" s="79">
        <v>44.41</v>
      </c>
      <c r="I892" s="35">
        <f>SUM(B892:H892)</f>
        <v>357.90999999999997</v>
      </c>
      <c r="J892" s="79">
        <v>56.4</v>
      </c>
      <c r="K892" s="79">
        <v>58.11</v>
      </c>
      <c r="L892" s="79">
        <v>56.32</v>
      </c>
      <c r="M892" s="79">
        <v>55.05</v>
      </c>
      <c r="N892" s="79">
        <v>59.2</v>
      </c>
      <c r="O892" s="79">
        <v>52.31</v>
      </c>
      <c r="P892" s="79">
        <v>47.89</v>
      </c>
      <c r="Q892" s="146">
        <f>SUM(J892:P892)</f>
        <v>385.28</v>
      </c>
    </row>
    <row r="893" spans="1:17" x14ac:dyDescent="0.35">
      <c r="A893" s="19" t="s">
        <v>152</v>
      </c>
      <c r="B893" s="19">
        <f>B892+B891</f>
        <v>94.44</v>
      </c>
      <c r="C893" s="19">
        <f>C892+C891</f>
        <v>83.78</v>
      </c>
      <c r="D893" s="19">
        <f>D892+D891</f>
        <v>90.210000000000008</v>
      </c>
      <c r="E893" s="19">
        <f>E892+E891</f>
        <v>70.06</v>
      </c>
      <c r="F893" s="19">
        <v>0</v>
      </c>
      <c r="G893" s="19">
        <f>G892+G891</f>
        <v>81.34</v>
      </c>
      <c r="H893" s="19">
        <f>H892+H891</f>
        <v>82.41</v>
      </c>
      <c r="I893" s="35">
        <f>SUM(B893:H893)</f>
        <v>502.24</v>
      </c>
      <c r="J893" s="19">
        <f>J892+J891</f>
        <v>91.4</v>
      </c>
      <c r="K893" s="19">
        <f t="shared" ref="K893:P893" si="692">K892+K891</f>
        <v>76.11</v>
      </c>
      <c r="L893" s="19">
        <f t="shared" si="692"/>
        <v>91.32</v>
      </c>
      <c r="M893" s="19">
        <f t="shared" si="692"/>
        <v>69.05</v>
      </c>
      <c r="N893" s="19">
        <f t="shared" si="692"/>
        <v>82.2</v>
      </c>
      <c r="O893" s="19">
        <f t="shared" si="692"/>
        <v>85.31</v>
      </c>
      <c r="P893" s="19">
        <f t="shared" si="692"/>
        <v>77.89</v>
      </c>
      <c r="Q893" s="146">
        <f>SUM(J893:P893)</f>
        <v>573.28</v>
      </c>
    </row>
    <row r="894" spans="1:17" x14ac:dyDescent="0.35">
      <c r="A894" s="19" t="s">
        <v>154</v>
      </c>
      <c r="B894" s="106">
        <f t="shared" ref="B894:I894" si="693">B892/B893*100</f>
        <v>65.057179161372304</v>
      </c>
      <c r="C894" s="106">
        <f t="shared" si="693"/>
        <v>66.579135831940789</v>
      </c>
      <c r="D894" s="106">
        <f t="shared" si="693"/>
        <v>56.767542401064176</v>
      </c>
      <c r="E894" s="106">
        <f t="shared" si="693"/>
        <v>54.324864401941198</v>
      </c>
      <c r="F894" s="106" t="e">
        <f t="shared" si="693"/>
        <v>#DIV/0!</v>
      </c>
      <c r="G894" s="106">
        <f t="shared" si="693"/>
        <v>59.429554954511929</v>
      </c>
      <c r="H894" s="106">
        <f t="shared" si="693"/>
        <v>53.889091129717272</v>
      </c>
      <c r="I894" s="106">
        <f t="shared" si="693"/>
        <v>71.262742911755325</v>
      </c>
      <c r="J894" s="106">
        <f t="shared" ref="J894:O894" si="694">J892/K893*100</f>
        <v>74.103271580607014</v>
      </c>
      <c r="K894" s="106">
        <f t="shared" si="694"/>
        <v>63.633377135348233</v>
      </c>
      <c r="L894" s="106">
        <f t="shared" si="694"/>
        <v>81.564083997103552</v>
      </c>
      <c r="M894" s="106">
        <f t="shared" si="694"/>
        <v>66.970802919708035</v>
      </c>
      <c r="N894" s="106">
        <f t="shared" si="694"/>
        <v>69.393974915015818</v>
      </c>
      <c r="O894" s="106">
        <f t="shared" si="694"/>
        <v>67.158813711644626</v>
      </c>
      <c r="P894" s="169">
        <f>P893/P891</f>
        <v>2.5963333333333334</v>
      </c>
      <c r="Q894" s="106">
        <f>Q892/Q893*100</f>
        <v>67.206251744348307</v>
      </c>
    </row>
    <row r="895" spans="1:17" x14ac:dyDescent="0.35">
      <c r="A895" s="19" t="s">
        <v>153</v>
      </c>
      <c r="B895" s="19">
        <v>128</v>
      </c>
      <c r="C895" s="19">
        <v>107</v>
      </c>
      <c r="D895" s="19">
        <v>102</v>
      </c>
      <c r="E895" s="19">
        <v>90</v>
      </c>
      <c r="F895" s="19">
        <v>111</v>
      </c>
      <c r="G895" s="19">
        <v>104</v>
      </c>
      <c r="H895" s="36">
        <v>101</v>
      </c>
      <c r="I895" s="35"/>
      <c r="J895" s="19">
        <v>113</v>
      </c>
      <c r="K895" s="19">
        <v>96</v>
      </c>
      <c r="L895" s="19">
        <v>122</v>
      </c>
      <c r="M895" s="19">
        <v>83</v>
      </c>
      <c r="N895" s="19">
        <v>105</v>
      </c>
      <c r="O895" s="19">
        <v>105</v>
      </c>
      <c r="P895" s="36">
        <v>107</v>
      </c>
      <c r="Q895" s="146"/>
    </row>
    <row r="896" spans="1:17" x14ac:dyDescent="0.35">
      <c r="A896" s="43" t="s">
        <v>155</v>
      </c>
      <c r="B896" s="169">
        <f t="shared" ref="B896:H896" si="695">B895/B893</f>
        <v>1.3553578991952562</v>
      </c>
      <c r="C896" s="169">
        <f t="shared" si="695"/>
        <v>1.2771544521365481</v>
      </c>
      <c r="D896" s="169">
        <f t="shared" si="695"/>
        <v>1.1306950448952444</v>
      </c>
      <c r="E896" s="169">
        <f t="shared" si="695"/>
        <v>1.284613188695404</v>
      </c>
      <c r="F896" s="169" t="e">
        <f t="shared" si="695"/>
        <v>#DIV/0!</v>
      </c>
      <c r="G896" s="169">
        <f t="shared" si="695"/>
        <v>1.2785837226456847</v>
      </c>
      <c r="H896" s="169">
        <f t="shared" si="695"/>
        <v>1.2255794199733043</v>
      </c>
      <c r="I896" s="35"/>
      <c r="J896" s="169">
        <f t="shared" ref="J896:P896" si="696">J895/J893</f>
        <v>1.2363238512035011</v>
      </c>
      <c r="K896" s="169">
        <f t="shared" si="696"/>
        <v>1.2613322822230981</v>
      </c>
      <c r="L896" s="169">
        <f t="shared" si="696"/>
        <v>1.3359614542268945</v>
      </c>
      <c r="M896" s="169">
        <f t="shared" si="696"/>
        <v>1.2020275162925418</v>
      </c>
      <c r="N896" s="169">
        <f t="shared" si="696"/>
        <v>1.2773722627737225</v>
      </c>
      <c r="O896" s="169">
        <f t="shared" si="696"/>
        <v>1.2308052983237603</v>
      </c>
      <c r="P896" s="169">
        <f t="shared" si="696"/>
        <v>1.3737321864167416</v>
      </c>
      <c r="Q896" s="146"/>
    </row>
    <row r="897" spans="1:17" x14ac:dyDescent="0.35">
      <c r="A897" s="19" t="s">
        <v>158</v>
      </c>
      <c r="B897" s="170">
        <v>507</v>
      </c>
      <c r="C897" s="61">
        <v>410</v>
      </c>
      <c r="D897" s="61">
        <v>424</v>
      </c>
      <c r="E897" s="61">
        <v>321</v>
      </c>
      <c r="F897" s="61">
        <v>394</v>
      </c>
      <c r="G897" s="61">
        <v>357</v>
      </c>
      <c r="H897" s="88">
        <v>426</v>
      </c>
      <c r="I897" s="35"/>
      <c r="J897" s="88">
        <v>529</v>
      </c>
      <c r="K897" s="88">
        <v>411</v>
      </c>
      <c r="L897" s="88">
        <v>426</v>
      </c>
      <c r="M897" s="88">
        <v>417</v>
      </c>
      <c r="N897" s="88">
        <v>455</v>
      </c>
      <c r="O897" s="88">
        <v>407</v>
      </c>
      <c r="P897" s="88">
        <v>422</v>
      </c>
      <c r="Q897" s="146">
        <f>SUM(J897:P897)</f>
        <v>3067</v>
      </c>
    </row>
    <row r="898" spans="1:17" x14ac:dyDescent="0.35">
      <c r="A898" s="19" t="s">
        <v>159</v>
      </c>
      <c r="B898" s="61">
        <v>0</v>
      </c>
      <c r="C898" s="166">
        <v>0</v>
      </c>
      <c r="D898" s="166">
        <v>0</v>
      </c>
      <c r="E898" s="166">
        <v>0</v>
      </c>
      <c r="F898" s="166">
        <v>0</v>
      </c>
      <c r="G898" s="166">
        <v>7.8</v>
      </c>
      <c r="H898" s="88">
        <v>0</v>
      </c>
      <c r="I898" s="35">
        <f>SUM(B898:H898)</f>
        <v>7.8</v>
      </c>
      <c r="J898" s="88">
        <v>0</v>
      </c>
      <c r="K898" s="88">
        <v>0</v>
      </c>
      <c r="L898" s="88">
        <v>0</v>
      </c>
      <c r="M898" s="88">
        <v>0.8</v>
      </c>
      <c r="N898" s="88">
        <v>0</v>
      </c>
      <c r="O898" s="88">
        <v>0</v>
      </c>
      <c r="P898" s="88">
        <v>0</v>
      </c>
      <c r="Q898" s="146">
        <f>SUM(J898:P898)</f>
        <v>0.8</v>
      </c>
    </row>
    <row r="899" spans="1:17" x14ac:dyDescent="0.35">
      <c r="A899" s="19" t="s">
        <v>152</v>
      </c>
      <c r="B899" s="19">
        <f>-B898+B897</f>
        <v>507</v>
      </c>
      <c r="C899" s="19">
        <f>-C898+C897</f>
        <v>410</v>
      </c>
      <c r="D899" s="19">
        <f>-D898+D897</f>
        <v>424</v>
      </c>
      <c r="E899" s="106">
        <f>E898+E897</f>
        <v>321</v>
      </c>
      <c r="F899" s="106">
        <f>F898+F897</f>
        <v>394</v>
      </c>
      <c r="G899" s="106">
        <f>G898+G897</f>
        <v>364.8</v>
      </c>
      <c r="H899" s="19">
        <f>H898+H897</f>
        <v>426</v>
      </c>
      <c r="I899" s="35">
        <f>SUM(B899:H899)</f>
        <v>2846.8</v>
      </c>
      <c r="J899" s="19">
        <f t="shared" ref="J899:P899" si="697">J898+J897</f>
        <v>529</v>
      </c>
      <c r="K899" s="19">
        <f t="shared" si="697"/>
        <v>411</v>
      </c>
      <c r="L899" s="19">
        <f t="shared" si="697"/>
        <v>426</v>
      </c>
      <c r="M899" s="19">
        <f t="shared" si="697"/>
        <v>417.8</v>
      </c>
      <c r="N899" s="19">
        <f t="shared" si="697"/>
        <v>455</v>
      </c>
      <c r="O899" s="19">
        <f t="shared" si="697"/>
        <v>407</v>
      </c>
      <c r="P899" s="19">
        <f t="shared" si="697"/>
        <v>422</v>
      </c>
      <c r="Q899" s="146">
        <f>SUM(J899:P899)</f>
        <v>3067.8</v>
      </c>
    </row>
    <row r="900" spans="1:17" x14ac:dyDescent="0.35">
      <c r="A900" s="19" t="s">
        <v>154</v>
      </c>
      <c r="B900" s="152">
        <f t="shared" ref="B900:I900" si="698">B898/B899</f>
        <v>0</v>
      </c>
      <c r="C900" s="152">
        <f t="shared" si="698"/>
        <v>0</v>
      </c>
      <c r="D900" s="152">
        <f t="shared" si="698"/>
        <v>0</v>
      </c>
      <c r="E900" s="152">
        <f t="shared" si="698"/>
        <v>0</v>
      </c>
      <c r="F900" s="152">
        <f t="shared" si="698"/>
        <v>0</v>
      </c>
      <c r="G900" s="152">
        <f t="shared" si="698"/>
        <v>2.1381578947368422E-2</v>
      </c>
      <c r="H900" s="152">
        <f t="shared" si="698"/>
        <v>0</v>
      </c>
      <c r="I900" s="152">
        <f t="shared" si="698"/>
        <v>2.7399185049880566E-3</v>
      </c>
      <c r="J900" s="106">
        <f>J898/K899*100</f>
        <v>0</v>
      </c>
      <c r="K900" s="106">
        <f>K898/L899*100</f>
        <v>0</v>
      </c>
      <c r="L900" s="106">
        <f>L898/M899*100</f>
        <v>0</v>
      </c>
      <c r="M900" s="19">
        <f>M899+M898</f>
        <v>418.6</v>
      </c>
      <c r="N900" s="106">
        <f>N898/O899*100</f>
        <v>0</v>
      </c>
      <c r="O900" s="106">
        <f>O898/P899*100</f>
        <v>0</v>
      </c>
      <c r="P900" s="169">
        <f>P899/P897</f>
        <v>1</v>
      </c>
      <c r="Q900" s="153">
        <f>Q898/Q899*100</f>
        <v>2.6077319251580938E-2</v>
      </c>
    </row>
    <row r="901" spans="1:17" x14ac:dyDescent="0.35">
      <c r="A901" s="19" t="s">
        <v>153</v>
      </c>
      <c r="B901" s="61">
        <v>102</v>
      </c>
      <c r="C901" s="61">
        <v>82</v>
      </c>
      <c r="D901" s="61">
        <v>85</v>
      </c>
      <c r="E901" s="61">
        <v>65</v>
      </c>
      <c r="F901" s="61">
        <v>80</v>
      </c>
      <c r="G901" s="61">
        <v>720</v>
      </c>
      <c r="H901" s="36">
        <v>860</v>
      </c>
      <c r="I901" s="35"/>
      <c r="J901" s="19">
        <v>1070</v>
      </c>
      <c r="K901" s="19">
        <v>830</v>
      </c>
      <c r="L901" s="19">
        <v>850</v>
      </c>
      <c r="M901" s="19">
        <v>87</v>
      </c>
      <c r="N901" s="19">
        <v>900</v>
      </c>
      <c r="O901" s="19">
        <v>810</v>
      </c>
      <c r="P901" s="36">
        <v>850</v>
      </c>
      <c r="Q901" s="146"/>
    </row>
    <row r="902" spans="1:17" x14ac:dyDescent="0.35">
      <c r="A902" s="43" t="s">
        <v>155</v>
      </c>
      <c r="B902" s="169">
        <f t="shared" ref="B902:H902" si="699">B901/B899</f>
        <v>0.20118343195266272</v>
      </c>
      <c r="C902" s="169">
        <f t="shared" si="699"/>
        <v>0.2</v>
      </c>
      <c r="D902" s="169">
        <f t="shared" si="699"/>
        <v>0.20047169811320756</v>
      </c>
      <c r="E902" s="169">
        <f t="shared" si="699"/>
        <v>0.20249221183800623</v>
      </c>
      <c r="F902" s="169">
        <f t="shared" si="699"/>
        <v>0.20304568527918782</v>
      </c>
      <c r="G902" s="169">
        <f t="shared" si="699"/>
        <v>1.9736842105263157</v>
      </c>
      <c r="H902" s="169">
        <f t="shared" si="699"/>
        <v>2.0187793427230045</v>
      </c>
      <c r="I902" s="35"/>
      <c r="J902" s="169">
        <f t="shared" ref="J902:P902" si="700">J901/J899</f>
        <v>2.0226843100189038</v>
      </c>
      <c r="K902" s="169">
        <f t="shared" si="700"/>
        <v>2.0194647201946472</v>
      </c>
      <c r="L902" s="169">
        <f t="shared" si="700"/>
        <v>1.9953051643192488</v>
      </c>
      <c r="M902" s="169">
        <f t="shared" si="700"/>
        <v>0.20823360459550022</v>
      </c>
      <c r="N902" s="169">
        <f t="shared" si="700"/>
        <v>1.9780219780219781</v>
      </c>
      <c r="O902" s="169">
        <f t="shared" si="700"/>
        <v>1.9901719901719901</v>
      </c>
      <c r="P902" s="169">
        <f t="shared" si="700"/>
        <v>2.014218009478673</v>
      </c>
      <c r="Q902" s="146"/>
    </row>
    <row r="903" spans="1:17" x14ac:dyDescent="0.35">
      <c r="A903" s="19" t="s">
        <v>160</v>
      </c>
      <c r="B903" s="61">
        <v>132</v>
      </c>
      <c r="C903" s="61">
        <v>168</v>
      </c>
      <c r="D903" s="61">
        <v>280</v>
      </c>
      <c r="E903" s="61">
        <v>182</v>
      </c>
      <c r="F903" s="61">
        <v>236</v>
      </c>
      <c r="G903" s="61">
        <v>270</v>
      </c>
      <c r="H903" s="88">
        <v>237</v>
      </c>
      <c r="I903" s="35">
        <f>SUM(B903:H903)</f>
        <v>1505</v>
      </c>
      <c r="J903" s="88">
        <v>8</v>
      </c>
      <c r="K903" s="88">
        <v>0</v>
      </c>
      <c r="L903" s="88">
        <v>0</v>
      </c>
      <c r="M903" s="88">
        <v>219</v>
      </c>
      <c r="N903" s="88">
        <v>405</v>
      </c>
      <c r="O903" s="88">
        <v>254</v>
      </c>
      <c r="P903" s="88">
        <v>251</v>
      </c>
      <c r="Q903" s="146">
        <f>SUM(J903:P903)</f>
        <v>1137</v>
      </c>
    </row>
    <row r="904" spans="1:17" x14ac:dyDescent="0.35">
      <c r="A904" s="19" t="s">
        <v>161</v>
      </c>
      <c r="B904" s="61">
        <v>144.34</v>
      </c>
      <c r="C904" s="166">
        <v>144.63999999999999</v>
      </c>
      <c r="D904" s="166">
        <v>129.1</v>
      </c>
      <c r="E904" s="166">
        <v>86.96</v>
      </c>
      <c r="F904" s="166">
        <v>162.83000000000001</v>
      </c>
      <c r="G904" s="166">
        <v>107.55</v>
      </c>
      <c r="H904" s="88">
        <v>90.87</v>
      </c>
      <c r="I904" s="35">
        <f>SUM(B904:H904)</f>
        <v>866.29</v>
      </c>
      <c r="J904" s="88">
        <v>0.63</v>
      </c>
      <c r="K904" s="88">
        <v>36.880000000000003</v>
      </c>
      <c r="L904" s="88">
        <v>36.89</v>
      </c>
      <c r="M904" s="88">
        <v>156.5</v>
      </c>
      <c r="N904" s="88">
        <v>141.21</v>
      </c>
      <c r="O904" s="88">
        <v>119.45</v>
      </c>
      <c r="P904" s="88">
        <v>104.9</v>
      </c>
      <c r="Q904" s="146">
        <f>SUM(J904:P904)</f>
        <v>596.46</v>
      </c>
    </row>
    <row r="905" spans="1:17" x14ac:dyDescent="0.35">
      <c r="A905" s="19" t="s">
        <v>152</v>
      </c>
      <c r="B905" s="19">
        <f>B904+B903</f>
        <v>276.34000000000003</v>
      </c>
      <c r="C905" s="19">
        <f t="shared" ref="C905:H905" si="701">C904+C903</f>
        <v>312.64</v>
      </c>
      <c r="D905" s="19">
        <f t="shared" si="701"/>
        <v>409.1</v>
      </c>
      <c r="E905" s="19">
        <f t="shared" si="701"/>
        <v>268.95999999999998</v>
      </c>
      <c r="F905" s="19">
        <f t="shared" si="701"/>
        <v>398.83000000000004</v>
      </c>
      <c r="G905" s="19">
        <f t="shared" si="701"/>
        <v>377.55</v>
      </c>
      <c r="H905" s="19">
        <f t="shared" si="701"/>
        <v>327.87</v>
      </c>
      <c r="I905" s="35">
        <f>SUM(B905:H905)</f>
        <v>2371.29</v>
      </c>
      <c r="J905" s="19">
        <f t="shared" ref="J905:P905" si="702">J904+J903</f>
        <v>8.6300000000000008</v>
      </c>
      <c r="K905" s="19">
        <f t="shared" si="702"/>
        <v>36.880000000000003</v>
      </c>
      <c r="L905" s="19">
        <f t="shared" si="702"/>
        <v>36.89</v>
      </c>
      <c r="M905" s="19">
        <f t="shared" si="702"/>
        <v>375.5</v>
      </c>
      <c r="N905" s="19">
        <f t="shared" si="702"/>
        <v>546.21</v>
      </c>
      <c r="O905" s="19">
        <f t="shared" si="702"/>
        <v>373.45</v>
      </c>
      <c r="P905" s="19">
        <f t="shared" si="702"/>
        <v>355.9</v>
      </c>
      <c r="Q905" s="146">
        <f>SUM(J905:P905)</f>
        <v>1733.46</v>
      </c>
    </row>
    <row r="906" spans="1:17" x14ac:dyDescent="0.35">
      <c r="A906" s="19" t="s">
        <v>154</v>
      </c>
      <c r="B906" s="169">
        <f t="shared" ref="B906:H906" si="703">B905/B903</f>
        <v>2.0934848484848487</v>
      </c>
      <c r="C906" s="169">
        <f t="shared" si="703"/>
        <v>1.8609523809523809</v>
      </c>
      <c r="D906" s="169">
        <f t="shared" si="703"/>
        <v>1.4610714285714286</v>
      </c>
      <c r="E906" s="169">
        <f t="shared" si="703"/>
        <v>1.4778021978021978</v>
      </c>
      <c r="F906" s="169">
        <f t="shared" si="703"/>
        <v>1.6899576271186443</v>
      </c>
      <c r="G906" s="169">
        <f t="shared" si="703"/>
        <v>1.3983333333333334</v>
      </c>
      <c r="H906" s="169">
        <f t="shared" si="703"/>
        <v>1.3834177215189873</v>
      </c>
      <c r="I906" s="161">
        <f>I904/I905</f>
        <v>0.36532435931497204</v>
      </c>
      <c r="J906" s="106">
        <f t="shared" ref="J906:O906" si="704">J904/K905*100</f>
        <v>1.7082429501084597</v>
      </c>
      <c r="K906" s="106">
        <f t="shared" si="704"/>
        <v>99.972892382759554</v>
      </c>
      <c r="L906" s="106">
        <f t="shared" si="704"/>
        <v>9.8242343541944077</v>
      </c>
      <c r="M906" s="106">
        <f t="shared" si="704"/>
        <v>28.651983669284704</v>
      </c>
      <c r="N906" s="106">
        <f t="shared" si="704"/>
        <v>37.812290801981533</v>
      </c>
      <c r="O906" s="106">
        <f t="shared" si="704"/>
        <v>33.56279853891543</v>
      </c>
      <c r="P906" s="169">
        <f>P905/P903</f>
        <v>1.4179282868525895</v>
      </c>
      <c r="Q906" s="153">
        <f>Q904/Q905*100</f>
        <v>34.408639368661518</v>
      </c>
    </row>
    <row r="907" spans="1:17" x14ac:dyDescent="0.35">
      <c r="A907" s="19" t="s">
        <v>153</v>
      </c>
      <c r="B907" s="88">
        <v>0</v>
      </c>
      <c r="C907" s="88">
        <v>0</v>
      </c>
      <c r="D907" s="88">
        <v>0</v>
      </c>
      <c r="E907" s="88">
        <v>0</v>
      </c>
      <c r="F907" s="88">
        <v>0</v>
      </c>
      <c r="G907" s="88">
        <v>0</v>
      </c>
      <c r="H907" s="88">
        <v>0</v>
      </c>
      <c r="I907" s="35"/>
      <c r="J907" s="88">
        <v>0</v>
      </c>
      <c r="K907" s="88">
        <v>0</v>
      </c>
      <c r="L907" s="88">
        <v>0</v>
      </c>
      <c r="M907" s="88">
        <v>0</v>
      </c>
      <c r="N907" s="88">
        <v>0</v>
      </c>
      <c r="O907" s="88">
        <v>0</v>
      </c>
      <c r="P907" s="88">
        <v>0</v>
      </c>
      <c r="Q907" s="146"/>
    </row>
    <row r="908" spans="1:17" x14ac:dyDescent="0.35">
      <c r="A908" s="43" t="s">
        <v>155</v>
      </c>
      <c r="B908" s="169">
        <f t="shared" ref="B908:H908" si="705">B907/B905</f>
        <v>0</v>
      </c>
      <c r="C908" s="169">
        <f t="shared" si="705"/>
        <v>0</v>
      </c>
      <c r="D908" s="169">
        <f t="shared" si="705"/>
        <v>0</v>
      </c>
      <c r="E908" s="169">
        <f t="shared" si="705"/>
        <v>0</v>
      </c>
      <c r="F908" s="169">
        <f t="shared" si="705"/>
        <v>0</v>
      </c>
      <c r="G908" s="169">
        <f t="shared" si="705"/>
        <v>0</v>
      </c>
      <c r="H908" s="169">
        <f t="shared" si="705"/>
        <v>0</v>
      </c>
      <c r="I908" s="35"/>
      <c r="J908" s="169">
        <f t="shared" ref="J908:P908" si="706">J907/J905</f>
        <v>0</v>
      </c>
      <c r="K908" s="169">
        <f t="shared" si="706"/>
        <v>0</v>
      </c>
      <c r="L908" s="169">
        <f t="shared" si="706"/>
        <v>0</v>
      </c>
      <c r="M908" s="169">
        <f t="shared" si="706"/>
        <v>0</v>
      </c>
      <c r="N908" s="169">
        <f t="shared" si="706"/>
        <v>0</v>
      </c>
      <c r="O908" s="169">
        <f t="shared" si="706"/>
        <v>0</v>
      </c>
      <c r="P908" s="169">
        <f t="shared" si="706"/>
        <v>0</v>
      </c>
      <c r="Q908" s="146"/>
    </row>
    <row r="909" spans="1:17" x14ac:dyDescent="0.35">
      <c r="A909" s="19" t="s">
        <v>166</v>
      </c>
      <c r="B909" s="171">
        <v>80</v>
      </c>
      <c r="C909" s="61">
        <v>95</v>
      </c>
      <c r="D909" s="61">
        <v>109.2</v>
      </c>
      <c r="E909" s="61">
        <v>100.5</v>
      </c>
      <c r="F909" s="61">
        <v>98</v>
      </c>
      <c r="G909" s="19">
        <v>110.3</v>
      </c>
      <c r="H909" s="36">
        <v>107.6</v>
      </c>
      <c r="I909" s="35"/>
      <c r="J909" s="36">
        <v>115.5</v>
      </c>
      <c r="K909" s="36">
        <v>101</v>
      </c>
      <c r="L909" s="36">
        <v>101.8</v>
      </c>
      <c r="M909" s="103">
        <v>97.1</v>
      </c>
      <c r="N909" s="19">
        <v>90.4</v>
      </c>
      <c r="O909" s="19">
        <v>0</v>
      </c>
      <c r="P909" s="36">
        <v>66.099999999999994</v>
      </c>
      <c r="Q909" s="146">
        <f>SUM(J909:P909)</f>
        <v>571.9</v>
      </c>
    </row>
    <row r="910" spans="1:17" x14ac:dyDescent="0.35">
      <c r="A910" s="19" t="s">
        <v>167</v>
      </c>
      <c r="B910" s="61">
        <v>51.2</v>
      </c>
      <c r="C910" s="166">
        <v>50.05</v>
      </c>
      <c r="D910" s="166">
        <v>43.95</v>
      </c>
      <c r="E910" s="166">
        <v>44.48</v>
      </c>
      <c r="F910" s="166">
        <v>46.23</v>
      </c>
      <c r="G910" s="19">
        <v>47.36</v>
      </c>
      <c r="H910" s="36">
        <v>41.45</v>
      </c>
      <c r="I910" s="35">
        <f>SUM(B910:H910)</f>
        <v>324.71999999999997</v>
      </c>
      <c r="J910" s="36">
        <v>41.06</v>
      </c>
      <c r="K910" s="42">
        <v>55.88</v>
      </c>
      <c r="L910" s="42">
        <v>55.04</v>
      </c>
      <c r="M910" s="19">
        <v>56.31</v>
      </c>
      <c r="N910" s="19">
        <v>55.28</v>
      </c>
      <c r="O910" s="36">
        <v>79</v>
      </c>
      <c r="P910" s="33">
        <v>33.82</v>
      </c>
      <c r="Q910" s="146">
        <f>SUM(J910:P910)</f>
        <v>376.39</v>
      </c>
    </row>
    <row r="911" spans="1:17" x14ac:dyDescent="0.35">
      <c r="A911" s="19" t="s">
        <v>152</v>
      </c>
      <c r="B911" s="19">
        <f>B910+B909</f>
        <v>131.19999999999999</v>
      </c>
      <c r="C911" s="19">
        <f t="shared" ref="C911:H911" si="707">C910+C909</f>
        <v>145.05000000000001</v>
      </c>
      <c r="D911" s="19">
        <f t="shared" si="707"/>
        <v>153.15</v>
      </c>
      <c r="E911" s="19">
        <f t="shared" si="707"/>
        <v>144.97999999999999</v>
      </c>
      <c r="F911" s="19">
        <f t="shared" si="707"/>
        <v>144.22999999999999</v>
      </c>
      <c r="G911" s="19">
        <f t="shared" si="707"/>
        <v>157.66</v>
      </c>
      <c r="H911" s="19">
        <f t="shared" si="707"/>
        <v>149.05000000000001</v>
      </c>
      <c r="I911" s="35">
        <f>SUM(B911:H911)</f>
        <v>1025.32</v>
      </c>
      <c r="J911" s="19">
        <f>J910+J909</f>
        <v>156.56</v>
      </c>
      <c r="K911" s="19">
        <f t="shared" ref="K911:P911" si="708">K910+K909</f>
        <v>156.88</v>
      </c>
      <c r="L911" s="19">
        <f t="shared" si="708"/>
        <v>156.84</v>
      </c>
      <c r="M911" s="19">
        <f t="shared" si="708"/>
        <v>153.41</v>
      </c>
      <c r="N911" s="19">
        <f t="shared" si="708"/>
        <v>145.68</v>
      </c>
      <c r="O911" s="19">
        <f t="shared" si="708"/>
        <v>79</v>
      </c>
      <c r="P911" s="19">
        <f t="shared" si="708"/>
        <v>99.919999999999987</v>
      </c>
      <c r="Q911" s="146">
        <f>SUM(J911:P911)</f>
        <v>948.28999999999985</v>
      </c>
    </row>
    <row r="912" spans="1:17" x14ac:dyDescent="0.35">
      <c r="A912" s="19" t="s">
        <v>154</v>
      </c>
      <c r="B912" s="106">
        <f t="shared" ref="B912:H912" si="709">B910/B911*100</f>
        <v>39.024390243902445</v>
      </c>
      <c r="C912" s="106">
        <f t="shared" si="709"/>
        <v>34.505342985177521</v>
      </c>
      <c r="D912" s="106">
        <f t="shared" si="709"/>
        <v>28.697355533790404</v>
      </c>
      <c r="E912" s="106">
        <f t="shared" si="709"/>
        <v>30.680093806042212</v>
      </c>
      <c r="F912" s="106">
        <f t="shared" si="709"/>
        <v>32.052970949178395</v>
      </c>
      <c r="G912" s="106">
        <f t="shared" si="709"/>
        <v>30.03932513002664</v>
      </c>
      <c r="H912" s="106">
        <f t="shared" si="709"/>
        <v>27.809459912780948</v>
      </c>
      <c r="I912" s="162">
        <f>I910/I911</f>
        <v>0.31670112745289275</v>
      </c>
      <c r="J912" s="169">
        <f t="shared" ref="J912:P912" si="710">J911/J909</f>
        <v>1.3554978354978355</v>
      </c>
      <c r="K912" s="169">
        <f t="shared" si="710"/>
        <v>1.5532673267326733</v>
      </c>
      <c r="L912" s="169">
        <f t="shared" si="710"/>
        <v>1.5406679764243616</v>
      </c>
      <c r="M912" s="169">
        <f t="shared" si="710"/>
        <v>1.5799176107106077</v>
      </c>
      <c r="N912" s="169">
        <f t="shared" si="710"/>
        <v>1.6115044247787611</v>
      </c>
      <c r="O912" s="169" t="e">
        <f t="shared" si="710"/>
        <v>#DIV/0!</v>
      </c>
      <c r="P912" s="169">
        <f t="shared" si="710"/>
        <v>1.5116490166414522</v>
      </c>
      <c r="Q912" s="106">
        <f>Q910/Q911*100</f>
        <v>39.691444600280512</v>
      </c>
    </row>
    <row r="913" spans="1:17" x14ac:dyDescent="0.35">
      <c r="A913" s="19" t="s">
        <v>153</v>
      </c>
      <c r="B913" s="61">
        <v>185</v>
      </c>
      <c r="C913" s="61">
        <v>174</v>
      </c>
      <c r="D913" s="61">
        <v>185</v>
      </c>
      <c r="E913" s="61">
        <v>175</v>
      </c>
      <c r="F913" s="61">
        <v>180</v>
      </c>
      <c r="G913" s="88">
        <v>194</v>
      </c>
      <c r="H913" s="88">
        <v>179</v>
      </c>
      <c r="I913" s="35"/>
      <c r="J913" s="88">
        <v>193</v>
      </c>
      <c r="K913" s="88">
        <v>190</v>
      </c>
      <c r="L913" s="88">
        <v>193</v>
      </c>
      <c r="M913" s="106">
        <v>190</v>
      </c>
      <c r="N913" s="88">
        <v>178</v>
      </c>
      <c r="O913" s="88">
        <v>83</v>
      </c>
      <c r="P913" s="88">
        <v>130</v>
      </c>
      <c r="Q913" s="146"/>
    </row>
    <row r="914" spans="1:17" x14ac:dyDescent="0.35">
      <c r="A914" s="43" t="s">
        <v>155</v>
      </c>
      <c r="B914" s="169">
        <f t="shared" ref="B914:H914" si="711">B913/B911</f>
        <v>1.4100609756097562</v>
      </c>
      <c r="C914" s="169">
        <f t="shared" si="711"/>
        <v>1.199586349534643</v>
      </c>
      <c r="D914" s="169">
        <f t="shared" si="711"/>
        <v>1.2079660463597779</v>
      </c>
      <c r="E914" s="169">
        <f t="shared" si="711"/>
        <v>1.2070630431783695</v>
      </c>
      <c r="F914" s="169">
        <f t="shared" si="711"/>
        <v>1.248006656035499</v>
      </c>
      <c r="G914" s="169">
        <f t="shared" si="711"/>
        <v>1.2304960040593682</v>
      </c>
      <c r="H914" s="169">
        <f t="shared" si="711"/>
        <v>1.2009392821200939</v>
      </c>
      <c r="I914" s="35"/>
      <c r="J914" s="169">
        <f>J913/J911</f>
        <v>1.2327542156361777</v>
      </c>
      <c r="K914" s="169">
        <f t="shared" ref="K914:P914" si="712">K913/K911</f>
        <v>1.211116777154513</v>
      </c>
      <c r="L914" s="169">
        <f t="shared" si="712"/>
        <v>1.2305534302473859</v>
      </c>
      <c r="M914" s="169">
        <f t="shared" si="712"/>
        <v>1.2385111791930121</v>
      </c>
      <c r="N914" s="169">
        <f t="shared" si="712"/>
        <v>1.2218561230093354</v>
      </c>
      <c r="O914" s="169">
        <f t="shared" si="712"/>
        <v>1.0506329113924051</v>
      </c>
      <c r="P914" s="169">
        <f t="shared" si="712"/>
        <v>1.3010408326661331</v>
      </c>
      <c r="Q914" s="146"/>
    </row>
    <row r="915" spans="1:17" x14ac:dyDescent="0.35">
      <c r="A915" s="19" t="s">
        <v>168</v>
      </c>
      <c r="B915" s="61">
        <v>42.9</v>
      </c>
      <c r="C915" s="61">
        <v>49.9</v>
      </c>
      <c r="D915" s="61">
        <v>28.4</v>
      </c>
      <c r="E915" s="61">
        <v>30.6</v>
      </c>
      <c r="F915" s="61">
        <v>30</v>
      </c>
      <c r="G915" s="19">
        <v>33.6</v>
      </c>
      <c r="H915" s="19">
        <v>36.799999999999997</v>
      </c>
      <c r="I915" s="150"/>
      <c r="J915" s="19">
        <v>15.1</v>
      </c>
      <c r="K915" s="19">
        <v>37.5</v>
      </c>
      <c r="L915" s="19">
        <v>33</v>
      </c>
      <c r="M915" s="19">
        <v>12.6</v>
      </c>
      <c r="N915" s="19">
        <v>23.6</v>
      </c>
      <c r="O915" s="19">
        <v>24.7</v>
      </c>
      <c r="P915" s="19">
        <v>33.200000000000003</v>
      </c>
      <c r="Q915" s="151">
        <f>SUM(J915:P915)</f>
        <v>179.7</v>
      </c>
    </row>
    <row r="916" spans="1:17" x14ac:dyDescent="0.35">
      <c r="A916" s="19" t="s">
        <v>169</v>
      </c>
      <c r="B916" s="61">
        <v>60.3</v>
      </c>
      <c r="C916" s="166">
        <v>66.930000000000007</v>
      </c>
      <c r="D916" s="166">
        <v>62.7</v>
      </c>
      <c r="E916" s="166">
        <v>57.44</v>
      </c>
      <c r="F916" s="166">
        <v>50.14</v>
      </c>
      <c r="G916" s="19">
        <v>50.39</v>
      </c>
      <c r="H916" s="19">
        <v>45.51</v>
      </c>
      <c r="I916" s="150">
        <f>SUM(B916:H916)</f>
        <v>393.40999999999997</v>
      </c>
      <c r="J916" s="19">
        <v>60.88</v>
      </c>
      <c r="K916" s="19">
        <v>64.78</v>
      </c>
      <c r="L916" s="19">
        <v>67.77</v>
      </c>
      <c r="M916" s="19">
        <v>65.95</v>
      </c>
      <c r="N916" s="19">
        <v>67.69</v>
      </c>
      <c r="O916" s="19">
        <v>48.57</v>
      </c>
      <c r="P916" s="19">
        <v>54.54</v>
      </c>
      <c r="Q916" s="151">
        <f>SUM(J916:P916)</f>
        <v>430.18</v>
      </c>
    </row>
    <row r="917" spans="1:17" x14ac:dyDescent="0.35">
      <c r="A917" s="19" t="s">
        <v>152</v>
      </c>
      <c r="B917" s="19">
        <f>B916+B915</f>
        <v>103.19999999999999</v>
      </c>
      <c r="C917" s="19">
        <f t="shared" ref="C917:H917" si="713">C916+C915</f>
        <v>116.83000000000001</v>
      </c>
      <c r="D917" s="19">
        <f t="shared" si="713"/>
        <v>91.1</v>
      </c>
      <c r="E917" s="19">
        <f t="shared" si="713"/>
        <v>88.039999999999992</v>
      </c>
      <c r="F917" s="19">
        <f t="shared" si="713"/>
        <v>80.14</v>
      </c>
      <c r="G917" s="19">
        <f t="shared" si="713"/>
        <v>83.990000000000009</v>
      </c>
      <c r="H917" s="19">
        <f t="shared" si="713"/>
        <v>82.31</v>
      </c>
      <c r="I917" s="150">
        <f>SUM(B917:H917)</f>
        <v>645.6099999999999</v>
      </c>
      <c r="J917" s="19">
        <f>J916+J915</f>
        <v>75.98</v>
      </c>
      <c r="K917" s="19">
        <f t="shared" ref="K917:P917" si="714">K916+K915</f>
        <v>102.28</v>
      </c>
      <c r="L917" s="19">
        <f t="shared" si="714"/>
        <v>100.77</v>
      </c>
      <c r="M917" s="19">
        <f t="shared" si="714"/>
        <v>78.55</v>
      </c>
      <c r="N917" s="19">
        <f t="shared" si="714"/>
        <v>91.289999999999992</v>
      </c>
      <c r="O917" s="19">
        <f t="shared" si="714"/>
        <v>73.27</v>
      </c>
      <c r="P917" s="19">
        <f t="shared" si="714"/>
        <v>87.740000000000009</v>
      </c>
      <c r="Q917" s="151">
        <f>SUM(J917:P917)</f>
        <v>609.88</v>
      </c>
    </row>
    <row r="918" spans="1:17" x14ac:dyDescent="0.35">
      <c r="A918" s="19" t="s">
        <v>154</v>
      </c>
      <c r="B918" s="106">
        <f t="shared" ref="B918:H918" si="715">B916/B917*100</f>
        <v>58.430232558139537</v>
      </c>
      <c r="C918" s="106">
        <f t="shared" si="715"/>
        <v>57.288367713772146</v>
      </c>
      <c r="D918" s="106">
        <f t="shared" si="715"/>
        <v>68.825466520307373</v>
      </c>
      <c r="E918" s="106">
        <f t="shared" si="715"/>
        <v>65.243071331213088</v>
      </c>
      <c r="F918" s="106">
        <f t="shared" si="715"/>
        <v>62.565510356875464</v>
      </c>
      <c r="G918" s="106">
        <f t="shared" si="715"/>
        <v>59.995237528277165</v>
      </c>
      <c r="H918" s="106">
        <f t="shared" si="715"/>
        <v>55.290973150285502</v>
      </c>
      <c r="I918" s="162">
        <f>I916/I917</f>
        <v>0.6093616889453386</v>
      </c>
      <c r="J918" s="169">
        <f t="shared" ref="J918:P918" si="716">J917/J915</f>
        <v>5.031788079470199</v>
      </c>
      <c r="K918" s="169">
        <f t="shared" si="716"/>
        <v>2.7274666666666665</v>
      </c>
      <c r="L918" s="169">
        <f t="shared" si="716"/>
        <v>3.0536363636363637</v>
      </c>
      <c r="M918" s="169">
        <f t="shared" si="716"/>
        <v>6.2341269841269842</v>
      </c>
      <c r="N918" s="169">
        <f t="shared" si="716"/>
        <v>3.8682203389830501</v>
      </c>
      <c r="O918" s="169">
        <f t="shared" si="716"/>
        <v>2.9663967611336033</v>
      </c>
      <c r="P918" s="169">
        <f t="shared" si="716"/>
        <v>2.6427710843373493</v>
      </c>
      <c r="Q918" s="154">
        <f>Q916/Q917*100</f>
        <v>70.535187249950809</v>
      </c>
    </row>
    <row r="919" spans="1:17" x14ac:dyDescent="0.35">
      <c r="A919" s="19" t="s">
        <v>153</v>
      </c>
      <c r="B919" s="88">
        <v>121</v>
      </c>
      <c r="C919" s="19">
        <v>149</v>
      </c>
      <c r="D919" s="19">
        <v>104</v>
      </c>
      <c r="E919" s="19">
        <v>106</v>
      </c>
      <c r="F919" s="19">
        <v>112</v>
      </c>
      <c r="G919" s="88">
        <v>90</v>
      </c>
      <c r="H919" s="88">
        <v>84</v>
      </c>
      <c r="I919" s="35"/>
      <c r="J919" s="88">
        <v>83</v>
      </c>
      <c r="K919" s="88">
        <v>122</v>
      </c>
      <c r="L919" s="88">
        <v>114</v>
      </c>
      <c r="M919" s="88">
        <v>85</v>
      </c>
      <c r="N919" s="88">
        <v>109</v>
      </c>
      <c r="O919" s="88">
        <v>94</v>
      </c>
      <c r="P919" s="88">
        <v>101</v>
      </c>
      <c r="Q919" s="146"/>
    </row>
    <row r="920" spans="1:17" x14ac:dyDescent="0.35">
      <c r="A920" s="43" t="s">
        <v>155</v>
      </c>
      <c r="B920" s="169">
        <f>B919/B917</f>
        <v>1.1724806201550388</v>
      </c>
      <c r="C920" s="169">
        <f>C919/C917</f>
        <v>1.2753573568432763</v>
      </c>
      <c r="D920" s="169">
        <f>D919/D917</f>
        <v>1.141602634467618</v>
      </c>
      <c r="E920" s="169">
        <v>79</v>
      </c>
      <c r="F920" s="169">
        <f>F919/F917</f>
        <v>1.3975542800099825</v>
      </c>
      <c r="G920" s="169">
        <f>G919/G917</f>
        <v>1.0715561376354328</v>
      </c>
      <c r="H920" s="169">
        <f>H919/H917</f>
        <v>1.0205321346130483</v>
      </c>
      <c r="I920" s="35"/>
      <c r="J920" s="169">
        <f t="shared" ref="J920:P920" si="717">J919/J917</f>
        <v>1.0923927349302447</v>
      </c>
      <c r="K920" s="169">
        <f t="shared" si="717"/>
        <v>1.1928040672663278</v>
      </c>
      <c r="L920" s="169">
        <f t="shared" si="717"/>
        <v>1.1312890741292052</v>
      </c>
      <c r="M920" s="169">
        <f t="shared" si="717"/>
        <v>1.0821133036282622</v>
      </c>
      <c r="N920" s="169">
        <f t="shared" si="717"/>
        <v>1.1939971519333992</v>
      </c>
      <c r="O920" s="169">
        <f t="shared" si="717"/>
        <v>1.2829261635048452</v>
      </c>
      <c r="P920" s="169">
        <f t="shared" si="717"/>
        <v>1.1511283337132436</v>
      </c>
      <c r="Q920" s="146"/>
    </row>
    <row r="921" spans="1:17" x14ac:dyDescent="0.35">
      <c r="A921" s="19" t="s">
        <v>170</v>
      </c>
      <c r="B921" s="61">
        <v>175</v>
      </c>
      <c r="C921" s="61">
        <v>189</v>
      </c>
      <c r="D921" s="61">
        <v>184</v>
      </c>
      <c r="E921" s="61">
        <v>159.80000000000001</v>
      </c>
      <c r="F921" s="61">
        <v>182</v>
      </c>
      <c r="G921" s="88">
        <v>190</v>
      </c>
      <c r="H921" s="88">
        <v>98.2</v>
      </c>
      <c r="I921" s="35"/>
      <c r="J921" s="88">
        <v>177.6</v>
      </c>
      <c r="K921" s="88">
        <v>118.2</v>
      </c>
      <c r="L921" s="88">
        <v>209.3</v>
      </c>
      <c r="M921" s="88">
        <v>196</v>
      </c>
      <c r="N921" s="19">
        <v>165.2</v>
      </c>
      <c r="O921" s="88">
        <v>164.3</v>
      </c>
      <c r="P921" s="88">
        <v>164.5</v>
      </c>
      <c r="Q921" s="146">
        <f>SUM(J921:P921)</f>
        <v>1195.0999999999999</v>
      </c>
    </row>
    <row r="922" spans="1:17" x14ac:dyDescent="0.35">
      <c r="A922" s="19" t="s">
        <v>171</v>
      </c>
      <c r="B922" s="61">
        <v>265.8</v>
      </c>
      <c r="C922" s="166">
        <v>310.89999999999998</v>
      </c>
      <c r="D922" s="166">
        <v>293.67</v>
      </c>
      <c r="E922" s="166">
        <v>113.87</v>
      </c>
      <c r="F922" s="166">
        <v>122.23</v>
      </c>
      <c r="G922" s="88">
        <v>83.15</v>
      </c>
      <c r="H922" s="88">
        <v>69.290000000000006</v>
      </c>
      <c r="I922" s="35">
        <f>SUM(B922:H922)</f>
        <v>1258.9100000000001</v>
      </c>
      <c r="J922" s="88">
        <v>215.31</v>
      </c>
      <c r="K922" s="88">
        <v>195.49</v>
      </c>
      <c r="L922" s="88">
        <v>261.32</v>
      </c>
      <c r="M922" s="88">
        <v>312.36</v>
      </c>
      <c r="N922" s="19">
        <v>305.3</v>
      </c>
      <c r="O922" s="88">
        <v>274.77</v>
      </c>
      <c r="P922" s="88">
        <v>85.43</v>
      </c>
      <c r="Q922" s="146">
        <f>SUM(J922:P922)</f>
        <v>1649.98</v>
      </c>
    </row>
    <row r="923" spans="1:17" x14ac:dyDescent="0.35">
      <c r="A923" s="19" t="s">
        <v>152</v>
      </c>
      <c r="B923" s="19">
        <f t="shared" ref="B923:H923" si="718">SUM(B921:B922)</f>
        <v>440.8</v>
      </c>
      <c r="C923" s="19">
        <f t="shared" si="718"/>
        <v>499.9</v>
      </c>
      <c r="D923" s="19">
        <f t="shared" si="718"/>
        <v>477.67</v>
      </c>
      <c r="E923" s="19">
        <f t="shared" si="718"/>
        <v>273.67</v>
      </c>
      <c r="F923" s="19">
        <f t="shared" si="718"/>
        <v>304.23</v>
      </c>
      <c r="G923" s="19">
        <f t="shared" si="718"/>
        <v>273.14999999999998</v>
      </c>
      <c r="H923" s="19">
        <f t="shared" si="718"/>
        <v>167.49</v>
      </c>
      <c r="I923" s="35">
        <f>SUM(B923:H923)</f>
        <v>2436.91</v>
      </c>
      <c r="J923" s="19">
        <f>J922+J921</f>
        <v>392.90999999999997</v>
      </c>
      <c r="K923" s="19">
        <f t="shared" ref="K923:P923" si="719">K922+K921</f>
        <v>313.69</v>
      </c>
      <c r="L923" s="19">
        <f t="shared" si="719"/>
        <v>470.62</v>
      </c>
      <c r="M923" s="19">
        <f t="shared" si="719"/>
        <v>508.36</v>
      </c>
      <c r="N923" s="19">
        <f t="shared" si="719"/>
        <v>470.5</v>
      </c>
      <c r="O923" s="19">
        <f t="shared" si="719"/>
        <v>439.07</v>
      </c>
      <c r="P923" s="19">
        <f t="shared" si="719"/>
        <v>249.93</v>
      </c>
      <c r="Q923" s="146">
        <f>SUM(J923:P923)</f>
        <v>2845.08</v>
      </c>
    </row>
    <row r="924" spans="1:17" x14ac:dyDescent="0.35">
      <c r="A924" s="19" t="s">
        <v>154</v>
      </c>
      <c r="B924" s="152">
        <f t="shared" ref="B924:H924" si="720">B922/B923</f>
        <v>0.60299455535390201</v>
      </c>
      <c r="C924" s="152">
        <f t="shared" si="720"/>
        <v>0.62192438487697532</v>
      </c>
      <c r="D924" s="152">
        <f t="shared" si="720"/>
        <v>0.61479682626080767</v>
      </c>
      <c r="E924" s="152">
        <f t="shared" si="720"/>
        <v>0.41608506595534767</v>
      </c>
      <c r="F924" s="152">
        <f t="shared" si="720"/>
        <v>0.40176839890872035</v>
      </c>
      <c r="G924" s="152">
        <f t="shared" si="720"/>
        <v>0.30441149551528468</v>
      </c>
      <c r="H924" s="152">
        <f t="shared" si="720"/>
        <v>0.41369634008000478</v>
      </c>
      <c r="I924" s="152">
        <f>I922/I923</f>
        <v>0.5166009413560616</v>
      </c>
      <c r="J924" s="169">
        <f t="shared" ref="J924:P924" si="721">J923/J921</f>
        <v>2.2123310810810808</v>
      </c>
      <c r="K924" s="169">
        <f t="shared" si="721"/>
        <v>2.6538917089678509</v>
      </c>
      <c r="L924" s="169">
        <f t="shared" si="721"/>
        <v>2.2485427615862399</v>
      </c>
      <c r="M924" s="169">
        <f t="shared" si="721"/>
        <v>2.5936734693877552</v>
      </c>
      <c r="N924" s="169">
        <f t="shared" si="721"/>
        <v>2.8480629539951576</v>
      </c>
      <c r="O924" s="169">
        <f t="shared" si="721"/>
        <v>2.6723676202069382</v>
      </c>
      <c r="P924" s="169">
        <f t="shared" si="721"/>
        <v>1.5193313069908816</v>
      </c>
      <c r="Q924" s="153">
        <f>Q922/Q923*100</f>
        <v>57.994151306817386</v>
      </c>
    </row>
    <row r="925" spans="1:17" x14ac:dyDescent="0.35">
      <c r="A925" s="19" t="s">
        <v>153</v>
      </c>
      <c r="B925" s="61">
        <v>798</v>
      </c>
      <c r="C925" s="61">
        <v>778</v>
      </c>
      <c r="D925" s="61">
        <v>752</v>
      </c>
      <c r="E925" s="61">
        <v>447</v>
      </c>
      <c r="F925" s="61">
        <v>560</v>
      </c>
      <c r="G925" s="88">
        <v>454</v>
      </c>
      <c r="H925" s="88">
        <v>222</v>
      </c>
      <c r="I925" s="35"/>
      <c r="J925" s="88">
        <v>601</v>
      </c>
      <c r="K925" s="88">
        <v>480</v>
      </c>
      <c r="L925" s="88">
        <v>723</v>
      </c>
      <c r="M925" s="88">
        <v>785</v>
      </c>
      <c r="N925" s="88">
        <v>722</v>
      </c>
      <c r="O925" s="88">
        <v>661</v>
      </c>
      <c r="P925" s="88">
        <v>409</v>
      </c>
      <c r="Q925" s="146"/>
    </row>
    <row r="926" spans="1:17" x14ac:dyDescent="0.35">
      <c r="A926" s="43" t="s">
        <v>155</v>
      </c>
      <c r="B926" s="169">
        <f t="shared" ref="B926:H926" si="722">B925/B923</f>
        <v>1.8103448275862069</v>
      </c>
      <c r="C926" s="169">
        <f t="shared" si="722"/>
        <v>1.5563112622524506</v>
      </c>
      <c r="D926" s="169">
        <f t="shared" si="722"/>
        <v>1.5743086231080035</v>
      </c>
      <c r="E926" s="169">
        <f t="shared" si="722"/>
        <v>1.6333540395366681</v>
      </c>
      <c r="F926" s="169">
        <f t="shared" si="722"/>
        <v>1.8407126187423988</v>
      </c>
      <c r="G926" s="169">
        <f t="shared" si="722"/>
        <v>1.6620904265055831</v>
      </c>
      <c r="H926" s="169">
        <f t="shared" si="722"/>
        <v>1.3254522658069137</v>
      </c>
      <c r="I926" s="35"/>
      <c r="J926" s="169">
        <f>J925/J923</f>
        <v>1.5296123794253138</v>
      </c>
      <c r="K926" s="169">
        <f>K925/K923</f>
        <v>1.5301731008320316</v>
      </c>
      <c r="L926" s="169">
        <v>9.3000000000000007</v>
      </c>
      <c r="M926" s="169">
        <f>M925/M923</f>
        <v>1.5441812888504209</v>
      </c>
      <c r="N926" s="169">
        <f>N925/N923</f>
        <v>1.5345377258235919</v>
      </c>
      <c r="O926" s="169">
        <f>O925/O923</f>
        <v>1.5054547110939029</v>
      </c>
      <c r="P926" s="169">
        <f>P925/P923</f>
        <v>1.6364582082983234</v>
      </c>
      <c r="Q926" s="146"/>
    </row>
    <row r="927" spans="1:17" x14ac:dyDescent="0.35">
      <c r="A927" s="19" t="s">
        <v>173</v>
      </c>
      <c r="B927" s="171">
        <v>9.24</v>
      </c>
      <c r="C927" s="171">
        <v>2.2400000000000002</v>
      </c>
      <c r="D927" s="171">
        <v>8.52</v>
      </c>
      <c r="E927" s="171">
        <v>14.5</v>
      </c>
      <c r="F927" s="171">
        <v>15.63</v>
      </c>
      <c r="G927" s="19">
        <v>15.09</v>
      </c>
      <c r="H927" s="36">
        <v>19.05</v>
      </c>
      <c r="I927" s="35">
        <f>SUM(B927:H927)</f>
        <v>84.27</v>
      </c>
      <c r="J927" s="36">
        <v>27.26</v>
      </c>
      <c r="K927" s="36">
        <v>9.23</v>
      </c>
      <c r="L927" s="36">
        <v>6.29</v>
      </c>
      <c r="M927" s="103">
        <v>7.22</v>
      </c>
      <c r="N927" s="19">
        <v>15.24</v>
      </c>
      <c r="O927" s="19">
        <v>9.7799999999999994</v>
      </c>
      <c r="P927" s="36">
        <v>18.239999999999998</v>
      </c>
      <c r="Q927" s="146">
        <f>SUM(J927:P927)</f>
        <v>93.259999999999991</v>
      </c>
    </row>
    <row r="928" spans="1:17" x14ac:dyDescent="0.35">
      <c r="A928" s="19" t="s">
        <v>172</v>
      </c>
      <c r="B928" s="61">
        <v>12.65</v>
      </c>
      <c r="C928" s="61">
        <v>2.61</v>
      </c>
      <c r="D928" s="61">
        <v>12.9</v>
      </c>
      <c r="E928" s="61">
        <v>16.809999999999999</v>
      </c>
      <c r="F928" s="61">
        <v>20.350000000000001</v>
      </c>
      <c r="G928" s="19">
        <v>16.61</v>
      </c>
      <c r="H928" s="36">
        <v>21.4</v>
      </c>
      <c r="I928" s="35">
        <f>SUM(B928:H928)</f>
        <v>103.32999999999998</v>
      </c>
      <c r="J928" s="36">
        <v>38.81</v>
      </c>
      <c r="K928" s="21">
        <v>13.51</v>
      </c>
      <c r="L928" s="21">
        <v>6.52</v>
      </c>
      <c r="M928" s="19">
        <v>14.21</v>
      </c>
      <c r="N928" s="19">
        <v>25</v>
      </c>
      <c r="O928" s="36">
        <v>18.940000000000001</v>
      </c>
      <c r="P928" s="33">
        <v>16.350000000000001</v>
      </c>
      <c r="Q928" s="146">
        <f>SUM(J928:P928)</f>
        <v>133.34</v>
      </c>
    </row>
    <row r="929" spans="1:17" x14ac:dyDescent="0.35">
      <c r="A929" s="19" t="s">
        <v>152</v>
      </c>
      <c r="B929" s="19">
        <f>B928+B927</f>
        <v>21.89</v>
      </c>
      <c r="C929" s="19">
        <f t="shared" ref="C929:H929" si="723">C928+C927</f>
        <v>4.8499999999999996</v>
      </c>
      <c r="D929" s="19">
        <f t="shared" si="723"/>
        <v>21.42</v>
      </c>
      <c r="E929" s="19">
        <f t="shared" si="723"/>
        <v>31.31</v>
      </c>
      <c r="F929" s="19">
        <f t="shared" si="723"/>
        <v>35.980000000000004</v>
      </c>
      <c r="G929" s="19">
        <f t="shared" si="723"/>
        <v>31.7</v>
      </c>
      <c r="H929" s="19">
        <f t="shared" si="723"/>
        <v>40.450000000000003</v>
      </c>
      <c r="I929" s="35">
        <f>SUM(B929:H929)</f>
        <v>187.60000000000002</v>
      </c>
      <c r="J929" s="19">
        <f t="shared" ref="J929:O929" si="724">J928+J927</f>
        <v>66.070000000000007</v>
      </c>
      <c r="K929" s="19">
        <f t="shared" si="724"/>
        <v>22.740000000000002</v>
      </c>
      <c r="L929" s="19">
        <f t="shared" si="724"/>
        <v>12.809999999999999</v>
      </c>
      <c r="M929" s="19">
        <f t="shared" si="724"/>
        <v>21.43</v>
      </c>
      <c r="N929" s="19">
        <f t="shared" si="724"/>
        <v>40.24</v>
      </c>
      <c r="O929" s="19">
        <f t="shared" si="724"/>
        <v>28.72</v>
      </c>
      <c r="P929" s="169">
        <f>P928/P926</f>
        <v>9.9910892420537909</v>
      </c>
      <c r="Q929" s="146">
        <f>SUM(J929:P929)</f>
        <v>202.00108924205381</v>
      </c>
    </row>
    <row r="930" spans="1:17" x14ac:dyDescent="0.35">
      <c r="A930" s="19" t="s">
        <v>154</v>
      </c>
      <c r="B930" s="106">
        <f t="shared" ref="B930:H930" si="725">B928/B929*100</f>
        <v>57.788944723618087</v>
      </c>
      <c r="C930" s="106">
        <f t="shared" si="725"/>
        <v>53.814432989690722</v>
      </c>
      <c r="D930" s="106">
        <f t="shared" si="725"/>
        <v>60.224089635854341</v>
      </c>
      <c r="E930" s="106">
        <f t="shared" si="725"/>
        <v>53.688917278824654</v>
      </c>
      <c r="F930" s="106">
        <f t="shared" si="725"/>
        <v>56.559199555308503</v>
      </c>
      <c r="G930" s="106">
        <f t="shared" si="725"/>
        <v>52.397476340694006</v>
      </c>
      <c r="H930" s="106">
        <f t="shared" si="725"/>
        <v>52.904820766378236</v>
      </c>
      <c r="I930" s="106">
        <f>I928/I929</f>
        <v>0.55079957356076747</v>
      </c>
      <c r="J930" s="106">
        <f>J929/K929*100</f>
        <v>290.54529463500438</v>
      </c>
      <c r="K930" s="106">
        <f>K929/L929*100</f>
        <v>177.51756440281034</v>
      </c>
      <c r="L930" s="106">
        <f>L929/M929*100</f>
        <v>59.776014932337837</v>
      </c>
      <c r="M930" s="106">
        <f>M928/N929*100</f>
        <v>35.313121272365805</v>
      </c>
      <c r="N930" s="106">
        <f>N928/O929*100</f>
        <v>87.047353760445688</v>
      </c>
      <c r="O930" s="106">
        <f>O928/P929*100</f>
        <v>189.5689202762706</v>
      </c>
      <c r="P930" s="106">
        <f>P928/Q929*100</f>
        <v>8.0940157606814331</v>
      </c>
      <c r="Q930" s="153">
        <f>Q928/Q929*100</f>
        <v>66.009545047661305</v>
      </c>
    </row>
    <row r="931" spans="1:17" x14ac:dyDescent="0.35">
      <c r="A931" s="19" t="s">
        <v>153</v>
      </c>
      <c r="B931" s="61">
        <v>111</v>
      </c>
      <c r="C931" s="61">
        <v>26</v>
      </c>
      <c r="D931" s="61">
        <v>102</v>
      </c>
      <c r="E931" s="61">
        <v>173</v>
      </c>
      <c r="F931" s="61">
        <v>192</v>
      </c>
      <c r="G931" s="88">
        <v>178</v>
      </c>
      <c r="H931" s="88">
        <v>215</v>
      </c>
      <c r="I931" s="35"/>
      <c r="J931" s="88">
        <v>336</v>
      </c>
      <c r="K931" s="88">
        <v>10</v>
      </c>
      <c r="L931" s="88">
        <v>74</v>
      </c>
      <c r="M931" s="88">
        <v>97</v>
      </c>
      <c r="N931" s="88">
        <v>195</v>
      </c>
      <c r="O931" s="88">
        <v>131</v>
      </c>
      <c r="P931" s="88">
        <v>201</v>
      </c>
      <c r="Q931" s="146"/>
    </row>
    <row r="932" spans="1:17" x14ac:dyDescent="0.35">
      <c r="A932" s="43" t="s">
        <v>155</v>
      </c>
      <c r="B932" s="169">
        <f t="shared" ref="B932:H932" si="726">B931/B929</f>
        <v>5.0708085883965284</v>
      </c>
      <c r="C932" s="169">
        <f t="shared" si="726"/>
        <v>5.3608247422680417</v>
      </c>
      <c r="D932" s="169">
        <f t="shared" si="726"/>
        <v>4.7619047619047619</v>
      </c>
      <c r="E932" s="169">
        <f t="shared" si="726"/>
        <v>5.5253912488022996</v>
      </c>
      <c r="F932" s="169">
        <f t="shared" si="726"/>
        <v>5.336297943301834</v>
      </c>
      <c r="G932" s="169">
        <f t="shared" si="726"/>
        <v>5.6151419558359619</v>
      </c>
      <c r="H932" s="169">
        <f t="shared" si="726"/>
        <v>5.3152039555006176</v>
      </c>
      <c r="I932" s="35"/>
      <c r="J932" s="169">
        <f>J931/J929</f>
        <v>5.0855153624943235</v>
      </c>
      <c r="K932" s="169">
        <f>K931/K929</f>
        <v>0.43975373790677219</v>
      </c>
      <c r="L932" s="169">
        <f>L931/L929</f>
        <v>5.7767369242779081</v>
      </c>
      <c r="M932" s="169">
        <v>0</v>
      </c>
      <c r="N932" s="169">
        <f>N931/N929</f>
        <v>4.8459244532803183</v>
      </c>
      <c r="O932" s="169">
        <f>O931/O929</f>
        <v>4.5612813370473537</v>
      </c>
      <c r="P932" s="169">
        <f>P931/P929</f>
        <v>20.11792659742893</v>
      </c>
      <c r="Q932" s="146"/>
    </row>
    <row r="933" spans="1:17" x14ac:dyDescent="0.35">
      <c r="A933" s="19" t="s">
        <v>176</v>
      </c>
      <c r="B933" s="19">
        <v>0</v>
      </c>
      <c r="C933" s="19">
        <v>0</v>
      </c>
      <c r="D933" s="19">
        <v>0</v>
      </c>
      <c r="E933" s="19">
        <v>0</v>
      </c>
      <c r="F933" s="19">
        <v>0</v>
      </c>
      <c r="G933" s="19">
        <v>0</v>
      </c>
      <c r="H933" s="19">
        <v>0</v>
      </c>
      <c r="I933" s="150">
        <f>SUM(B933:H933)</f>
        <v>0</v>
      </c>
      <c r="J933" s="19">
        <v>0</v>
      </c>
      <c r="K933" s="19">
        <v>0</v>
      </c>
      <c r="L933" s="19">
        <v>0</v>
      </c>
      <c r="M933" s="19">
        <v>0</v>
      </c>
      <c r="N933" s="19">
        <v>0</v>
      </c>
      <c r="O933" s="19">
        <v>0</v>
      </c>
      <c r="P933" s="19">
        <v>0</v>
      </c>
      <c r="Q933" s="151">
        <f>SUM(J933:P933)</f>
        <v>0</v>
      </c>
    </row>
    <row r="934" spans="1:17" x14ac:dyDescent="0.35">
      <c r="A934" s="19" t="s">
        <v>177</v>
      </c>
      <c r="B934" s="19">
        <v>0</v>
      </c>
      <c r="C934" s="19">
        <v>0</v>
      </c>
      <c r="D934" s="19">
        <v>0</v>
      </c>
      <c r="E934" s="19">
        <v>0</v>
      </c>
      <c r="F934" s="19">
        <v>0</v>
      </c>
      <c r="G934" s="19">
        <v>0</v>
      </c>
      <c r="H934" s="19">
        <v>0</v>
      </c>
      <c r="I934" s="150">
        <f>SUM(B934:H934)</f>
        <v>0</v>
      </c>
      <c r="J934" s="19">
        <v>0</v>
      </c>
      <c r="K934" s="19">
        <v>0</v>
      </c>
      <c r="L934" s="19">
        <v>0</v>
      </c>
      <c r="M934" s="19">
        <v>0</v>
      </c>
      <c r="N934" s="19">
        <v>0</v>
      </c>
      <c r="O934" s="19">
        <v>0</v>
      </c>
      <c r="P934" s="19">
        <v>0</v>
      </c>
      <c r="Q934" s="151">
        <f>SUM(J934:P934)</f>
        <v>0</v>
      </c>
    </row>
    <row r="935" spans="1:17" x14ac:dyDescent="0.35">
      <c r="A935" s="19" t="s">
        <v>152</v>
      </c>
      <c r="B935" s="19">
        <f>B934+B933</f>
        <v>0</v>
      </c>
      <c r="C935" s="19">
        <f t="shared" ref="C935:H935" si="727">C934+C933</f>
        <v>0</v>
      </c>
      <c r="D935" s="19">
        <f t="shared" si="727"/>
        <v>0</v>
      </c>
      <c r="E935" s="19">
        <f t="shared" si="727"/>
        <v>0</v>
      </c>
      <c r="F935" s="19">
        <f t="shared" si="727"/>
        <v>0</v>
      </c>
      <c r="G935" s="19">
        <f t="shared" si="727"/>
        <v>0</v>
      </c>
      <c r="H935" s="19">
        <f t="shared" si="727"/>
        <v>0</v>
      </c>
      <c r="I935" s="150">
        <f>SUM(B935:H935)</f>
        <v>0</v>
      </c>
      <c r="J935" s="19">
        <f>J934+J933</f>
        <v>0</v>
      </c>
      <c r="K935" s="19">
        <f t="shared" ref="K935:P935" si="728">K934+K933</f>
        <v>0</v>
      </c>
      <c r="L935" s="19">
        <f t="shared" si="728"/>
        <v>0</v>
      </c>
      <c r="M935" s="19">
        <f t="shared" si="728"/>
        <v>0</v>
      </c>
      <c r="N935" s="19">
        <f t="shared" si="728"/>
        <v>0</v>
      </c>
      <c r="O935" s="19">
        <f t="shared" si="728"/>
        <v>0</v>
      </c>
      <c r="P935" s="19">
        <f t="shared" si="728"/>
        <v>0</v>
      </c>
      <c r="Q935" s="151">
        <f>SUM(J935:P935)</f>
        <v>0</v>
      </c>
    </row>
    <row r="936" spans="1:17" x14ac:dyDescent="0.35">
      <c r="A936" s="19" t="s">
        <v>154</v>
      </c>
      <c r="B936" s="106" t="e">
        <f t="shared" ref="B936:H936" si="729">B934/B935*100</f>
        <v>#DIV/0!</v>
      </c>
      <c r="C936" s="106" t="e">
        <f t="shared" si="729"/>
        <v>#DIV/0!</v>
      </c>
      <c r="D936" s="106" t="e">
        <f t="shared" si="729"/>
        <v>#DIV/0!</v>
      </c>
      <c r="E936" s="106" t="e">
        <f t="shared" si="729"/>
        <v>#DIV/0!</v>
      </c>
      <c r="F936" s="106" t="e">
        <f t="shared" si="729"/>
        <v>#DIV/0!</v>
      </c>
      <c r="G936" s="106" t="e">
        <f t="shared" si="729"/>
        <v>#DIV/0!</v>
      </c>
      <c r="H936" s="106" t="e">
        <f t="shared" si="729"/>
        <v>#DIV/0!</v>
      </c>
      <c r="I936" s="106" t="e">
        <f>I934/I935</f>
        <v>#DIV/0!</v>
      </c>
      <c r="J936" s="106" t="e">
        <f>J934/J935*100</f>
        <v>#DIV/0!</v>
      </c>
      <c r="K936" s="106" t="e">
        <f t="shared" ref="K936:Q936" si="730">K934/K935*100</f>
        <v>#DIV/0!</v>
      </c>
      <c r="L936" s="106" t="e">
        <f t="shared" si="730"/>
        <v>#DIV/0!</v>
      </c>
      <c r="M936" s="106" t="e">
        <f t="shared" si="730"/>
        <v>#DIV/0!</v>
      </c>
      <c r="N936" s="106" t="e">
        <f t="shared" si="730"/>
        <v>#DIV/0!</v>
      </c>
      <c r="O936" s="106" t="e">
        <f t="shared" si="730"/>
        <v>#DIV/0!</v>
      </c>
      <c r="P936" s="106" t="e">
        <f t="shared" si="730"/>
        <v>#DIV/0!</v>
      </c>
      <c r="Q936" s="153" t="e">
        <f t="shared" si="730"/>
        <v>#DIV/0!</v>
      </c>
    </row>
    <row r="937" spans="1:17" x14ac:dyDescent="0.35">
      <c r="A937" s="19" t="s">
        <v>153</v>
      </c>
      <c r="B937" s="88">
        <v>0</v>
      </c>
      <c r="C937" s="88">
        <v>0</v>
      </c>
      <c r="D937" s="88">
        <v>0</v>
      </c>
      <c r="E937" s="88">
        <v>0</v>
      </c>
      <c r="F937" s="88">
        <v>0</v>
      </c>
      <c r="G937" s="88">
        <v>0</v>
      </c>
      <c r="H937" s="88">
        <v>0</v>
      </c>
      <c r="I937" s="35"/>
      <c r="J937" s="88">
        <v>0</v>
      </c>
      <c r="K937" s="88">
        <v>0</v>
      </c>
      <c r="L937" s="88">
        <v>0</v>
      </c>
      <c r="M937" s="88">
        <v>0</v>
      </c>
      <c r="N937" s="88">
        <v>0</v>
      </c>
      <c r="O937" s="88">
        <v>0</v>
      </c>
      <c r="P937" s="88">
        <v>0</v>
      </c>
      <c r="Q937" s="146"/>
    </row>
    <row r="938" spans="1:17" x14ac:dyDescent="0.35">
      <c r="A938" s="43" t="s">
        <v>155</v>
      </c>
      <c r="B938" s="169" t="e">
        <f>B937/B935</f>
        <v>#DIV/0!</v>
      </c>
      <c r="C938" s="169" t="e">
        <f>C937/C935</f>
        <v>#DIV/0!</v>
      </c>
      <c r="D938" s="169">
        <v>29.21</v>
      </c>
      <c r="E938" s="169" t="e">
        <f>E937/E935</f>
        <v>#DIV/0!</v>
      </c>
      <c r="F938" s="169">
        <v>238.82</v>
      </c>
      <c r="G938" s="169" t="e">
        <f>G937/G935</f>
        <v>#DIV/0!</v>
      </c>
      <c r="H938" s="169" t="e">
        <f>H937/H935</f>
        <v>#DIV/0!</v>
      </c>
      <c r="I938" s="35"/>
      <c r="J938" s="169" t="e">
        <f t="shared" ref="J938:P938" si="731">J937/J935</f>
        <v>#DIV/0!</v>
      </c>
      <c r="K938" s="169" t="e">
        <f t="shared" si="731"/>
        <v>#DIV/0!</v>
      </c>
      <c r="L938" s="169" t="e">
        <f t="shared" si="731"/>
        <v>#DIV/0!</v>
      </c>
      <c r="M938" s="169" t="e">
        <f t="shared" si="731"/>
        <v>#DIV/0!</v>
      </c>
      <c r="N938" s="169" t="e">
        <f t="shared" si="731"/>
        <v>#DIV/0!</v>
      </c>
      <c r="O938" s="169" t="e">
        <f t="shared" si="731"/>
        <v>#DIV/0!</v>
      </c>
      <c r="P938" s="169" t="e">
        <f t="shared" si="731"/>
        <v>#DIV/0!</v>
      </c>
      <c r="Q938" s="146"/>
    </row>
    <row r="939" spans="1:17" x14ac:dyDescent="0.35">
      <c r="A939" s="19" t="s">
        <v>174</v>
      </c>
      <c r="B939" s="19">
        <v>4.37</v>
      </c>
      <c r="C939" s="19">
        <v>1.72</v>
      </c>
      <c r="D939" s="19">
        <v>3.97</v>
      </c>
      <c r="E939" s="19">
        <v>10.29</v>
      </c>
      <c r="F939" s="19">
        <v>8.8000000000000007</v>
      </c>
      <c r="G939" s="79">
        <v>10.51</v>
      </c>
      <c r="H939" s="79">
        <v>12.11</v>
      </c>
      <c r="I939" s="35"/>
      <c r="J939" s="88">
        <v>13.11</v>
      </c>
      <c r="K939" s="88">
        <v>4.0199999999999996</v>
      </c>
      <c r="L939" s="88">
        <v>5.79</v>
      </c>
      <c r="M939" s="88">
        <v>0.98</v>
      </c>
      <c r="N939" s="88">
        <v>4.74</v>
      </c>
      <c r="O939" s="88">
        <v>0.81</v>
      </c>
      <c r="P939" s="88">
        <v>15.12</v>
      </c>
      <c r="Q939" s="146">
        <f>SUM(J939:P939)</f>
        <v>44.57</v>
      </c>
    </row>
    <row r="940" spans="1:17" x14ac:dyDescent="0.35">
      <c r="A940" s="19" t="s">
        <v>175</v>
      </c>
      <c r="B940" s="19">
        <v>0.48</v>
      </c>
      <c r="C940" s="19">
        <v>0.51</v>
      </c>
      <c r="D940" s="19">
        <v>0.5</v>
      </c>
      <c r="E940" s="19">
        <v>0.48</v>
      </c>
      <c r="F940" s="19">
        <v>0.51</v>
      </c>
      <c r="G940" s="88">
        <v>0.52</v>
      </c>
      <c r="H940" s="88">
        <v>0.53</v>
      </c>
      <c r="I940" s="35">
        <f>SUM(B940:H940)</f>
        <v>3.5300000000000002</v>
      </c>
      <c r="J940" s="88">
        <v>0.5</v>
      </c>
      <c r="K940" s="88">
        <v>0.52</v>
      </c>
      <c r="L940" s="88">
        <v>0.48</v>
      </c>
      <c r="M940" s="88">
        <v>0.47</v>
      </c>
      <c r="N940" s="88">
        <v>0.15</v>
      </c>
      <c r="O940" s="88">
        <v>0.46</v>
      </c>
      <c r="P940" s="88">
        <v>0.5</v>
      </c>
      <c r="Q940" s="146">
        <f>SUM(J940:P940)</f>
        <v>3.08</v>
      </c>
    </row>
    <row r="941" spans="1:17" x14ac:dyDescent="0.35">
      <c r="A941" s="19" t="s">
        <v>152</v>
      </c>
      <c r="B941" s="19">
        <f>-B940+B939</f>
        <v>3.89</v>
      </c>
      <c r="C941" s="19">
        <f>-C940+C939</f>
        <v>1.21</v>
      </c>
      <c r="D941" s="19">
        <f>D940+D939</f>
        <v>4.4700000000000006</v>
      </c>
      <c r="E941" s="19">
        <f>E940+E939</f>
        <v>10.77</v>
      </c>
      <c r="F941" s="19">
        <f>F940+F939</f>
        <v>9.31</v>
      </c>
      <c r="G941" s="19">
        <f>G940+G939</f>
        <v>11.03</v>
      </c>
      <c r="H941" s="19">
        <f>H940+H939</f>
        <v>12.639999999999999</v>
      </c>
      <c r="I941" s="35">
        <f>SUM(B941:H941)</f>
        <v>53.32</v>
      </c>
      <c r="J941" s="19">
        <f t="shared" ref="J941:P941" si="732">J940+J939</f>
        <v>13.61</v>
      </c>
      <c r="K941" s="19">
        <f t="shared" si="732"/>
        <v>4.5399999999999991</v>
      </c>
      <c r="L941" s="19">
        <f t="shared" si="732"/>
        <v>6.27</v>
      </c>
      <c r="M941" s="19">
        <f t="shared" si="732"/>
        <v>1.45</v>
      </c>
      <c r="N941" s="19">
        <f t="shared" si="732"/>
        <v>4.8900000000000006</v>
      </c>
      <c r="O941" s="19">
        <f t="shared" si="732"/>
        <v>1.27</v>
      </c>
      <c r="P941" s="19">
        <f t="shared" si="732"/>
        <v>15.62</v>
      </c>
      <c r="Q941" s="146">
        <f>SUM(J941:P941)</f>
        <v>47.65</v>
      </c>
    </row>
    <row r="942" spans="1:17" x14ac:dyDescent="0.35">
      <c r="A942" s="19" t="s">
        <v>154</v>
      </c>
      <c r="B942" s="106">
        <f t="shared" ref="B942:H942" si="733">B940/B941*100</f>
        <v>12.339331619537274</v>
      </c>
      <c r="C942" s="106">
        <f t="shared" si="733"/>
        <v>42.148760330578519</v>
      </c>
      <c r="D942" s="106">
        <f t="shared" si="733"/>
        <v>11.185682326621922</v>
      </c>
      <c r="E942" s="106">
        <f t="shared" si="733"/>
        <v>4.4568245125348191</v>
      </c>
      <c r="F942" s="106">
        <f t="shared" si="733"/>
        <v>5.4779806659505912</v>
      </c>
      <c r="G942" s="106">
        <f t="shared" si="733"/>
        <v>4.7144152311876706</v>
      </c>
      <c r="H942" s="106">
        <f t="shared" si="733"/>
        <v>4.1930379746835449</v>
      </c>
      <c r="I942" s="106">
        <f>I940/I941*100</f>
        <v>6.6204051012753187</v>
      </c>
      <c r="J942" s="106">
        <f>J940/K941*100</f>
        <v>11.01321585903084</v>
      </c>
      <c r="K942" s="106">
        <f>K940/L941*100</f>
        <v>8.2934609250398736</v>
      </c>
      <c r="L942" s="169">
        <f>L941/L939</f>
        <v>1.0829015544041449</v>
      </c>
      <c r="M942" s="169">
        <f>M941/M939</f>
        <v>1.4795918367346939</v>
      </c>
      <c r="N942" s="169">
        <f>N941/N939</f>
        <v>1.0316455696202533</v>
      </c>
      <c r="O942" s="169">
        <f>O941/O939</f>
        <v>1.5679012345679011</v>
      </c>
      <c r="P942" s="169">
        <f>P941/P939</f>
        <v>1.033068783068783</v>
      </c>
      <c r="Q942" s="153">
        <f>Q940/Q941*100</f>
        <v>6.4637985309548798</v>
      </c>
    </row>
    <row r="943" spans="1:17" x14ac:dyDescent="0.35">
      <c r="A943" s="19" t="s">
        <v>153</v>
      </c>
      <c r="B943" s="61">
        <v>110</v>
      </c>
      <c r="C943" s="61">
        <v>126</v>
      </c>
      <c r="D943" s="61">
        <v>125</v>
      </c>
      <c r="E943" s="61">
        <v>97</v>
      </c>
      <c r="F943" s="61">
        <v>123</v>
      </c>
      <c r="G943" s="61">
        <v>79</v>
      </c>
      <c r="H943" s="88">
        <v>104</v>
      </c>
      <c r="I943" s="35"/>
      <c r="J943" s="88">
        <v>120</v>
      </c>
      <c r="K943" s="88">
        <v>110</v>
      </c>
      <c r="L943" s="88">
        <v>118</v>
      </c>
      <c r="M943" s="88">
        <v>113</v>
      </c>
      <c r="N943" s="88">
        <v>131</v>
      </c>
      <c r="O943" s="88">
        <v>116</v>
      </c>
      <c r="P943" s="88">
        <v>120</v>
      </c>
      <c r="Q943" s="146"/>
    </row>
    <row r="944" spans="1:17" x14ac:dyDescent="0.35">
      <c r="A944" s="43" t="s">
        <v>155</v>
      </c>
      <c r="B944" s="169">
        <f>B943/B941</f>
        <v>28.277634961439588</v>
      </c>
      <c r="C944" s="169">
        <f>C943/C941</f>
        <v>104.13223140495867</v>
      </c>
      <c r="D944" s="169">
        <v>3.88</v>
      </c>
      <c r="E944" s="169">
        <f>E943/E941</f>
        <v>9.0064995357474462</v>
      </c>
      <c r="F944" s="169">
        <f>F943/F941</f>
        <v>13.211600429645541</v>
      </c>
      <c r="G944" s="169">
        <f>G943/G941</f>
        <v>7.162284678150499</v>
      </c>
      <c r="H944" s="169">
        <f>H943/H941</f>
        <v>8.227848101265824</v>
      </c>
      <c r="I944" s="35"/>
      <c r="J944" s="169" t="e">
        <f>J943/S876</f>
        <v>#DIV/0!</v>
      </c>
      <c r="K944" s="169">
        <f t="shared" ref="K944:P944" si="734">K943/K941</f>
        <v>24.229074889867846</v>
      </c>
      <c r="L944" s="169">
        <f t="shared" si="734"/>
        <v>18.819776714513559</v>
      </c>
      <c r="M944" s="169">
        <f t="shared" si="734"/>
        <v>77.931034482758619</v>
      </c>
      <c r="N944" s="169">
        <f t="shared" si="734"/>
        <v>26.789366053169729</v>
      </c>
      <c r="O944" s="169">
        <f t="shared" si="734"/>
        <v>91.338582677165348</v>
      </c>
      <c r="P944" s="169">
        <f t="shared" si="734"/>
        <v>7.6824583866837388</v>
      </c>
      <c r="Q944" s="146"/>
    </row>
    <row r="945" spans="1:17" x14ac:dyDescent="0.35">
      <c r="A945" s="21"/>
      <c r="B945" s="21"/>
      <c r="C945" s="21"/>
      <c r="D945" s="169">
        <f>D944/D942</f>
        <v>0.34687200000000001</v>
      </c>
      <c r="E945" s="169">
        <f>E944/E942</f>
        <v>2.020833333333333</v>
      </c>
      <c r="F945" s="21">
        <v>21</v>
      </c>
      <c r="G945" s="21"/>
      <c r="H945" s="21"/>
      <c r="I945" s="21"/>
      <c r="J945" s="21"/>
      <c r="K945" s="21"/>
      <c r="L945" s="21"/>
      <c r="M945" s="21"/>
      <c r="N945" s="21"/>
      <c r="O945" s="21"/>
      <c r="P945" s="21"/>
    </row>
    <row r="946" spans="1:17" x14ac:dyDescent="0.35">
      <c r="A946" s="21"/>
      <c r="B946" s="21"/>
      <c r="C946" s="155"/>
      <c r="D946" s="156" t="s">
        <v>178</v>
      </c>
      <c r="E946" s="156" t="s">
        <v>179</v>
      </c>
      <c r="F946" s="156" t="s">
        <v>180</v>
      </c>
      <c r="G946" s="156" t="s">
        <v>181</v>
      </c>
      <c r="H946" s="156" t="s">
        <v>182</v>
      </c>
      <c r="I946" s="156" t="s">
        <v>183</v>
      </c>
      <c r="J946" s="156" t="s">
        <v>184</v>
      </c>
      <c r="K946" s="156" t="s">
        <v>185</v>
      </c>
      <c r="L946" s="156" t="s">
        <v>186</v>
      </c>
      <c r="M946" s="156" t="s">
        <v>187</v>
      </c>
      <c r="N946" s="156" t="s">
        <v>188</v>
      </c>
      <c r="O946" s="21"/>
      <c r="P946" s="21"/>
    </row>
    <row r="947" spans="1:17" x14ac:dyDescent="0.35">
      <c r="A947" s="21"/>
      <c r="B947" s="21"/>
      <c r="C947" s="157" t="s">
        <v>189</v>
      </c>
      <c r="D947" s="158">
        <f>Q880</f>
        <v>1073.52</v>
      </c>
      <c r="E947" s="158">
        <f>Q887</f>
        <v>1673.81</v>
      </c>
      <c r="F947" s="159">
        <v>0</v>
      </c>
      <c r="G947" s="159">
        <v>0</v>
      </c>
      <c r="H947" s="164">
        <f>Q904</f>
        <v>596.46</v>
      </c>
      <c r="I947" s="164">
        <f>Q910</f>
        <v>376.39</v>
      </c>
      <c r="J947" s="164">
        <f>Q916</f>
        <v>430.18</v>
      </c>
      <c r="K947" s="158">
        <f>Q922</f>
        <v>1649.98</v>
      </c>
      <c r="L947" s="164">
        <f>I928</f>
        <v>103.32999999999998</v>
      </c>
      <c r="M947" s="159">
        <f>I934</f>
        <v>0</v>
      </c>
      <c r="N947" s="164">
        <f>Q940</f>
        <v>3.08</v>
      </c>
      <c r="O947" s="21"/>
      <c r="P947" s="21"/>
    </row>
    <row r="948" spans="1:17" x14ac:dyDescent="0.35">
      <c r="A948" s="21"/>
      <c r="B948" s="21"/>
      <c r="C948" s="157" t="s">
        <v>190</v>
      </c>
      <c r="D948" s="163">
        <f>Q882</f>
        <v>100</v>
      </c>
      <c r="E948" s="160"/>
      <c r="F948" s="160" t="s">
        <v>299</v>
      </c>
      <c r="G948" s="159">
        <v>0</v>
      </c>
      <c r="H948" s="165">
        <f>I906</f>
        <v>0.36532435931497204</v>
      </c>
      <c r="I948" s="165">
        <f>I912</f>
        <v>0.31670112745289275</v>
      </c>
      <c r="J948" s="165">
        <f>I918</f>
        <v>0.6093616889453386</v>
      </c>
      <c r="K948" s="165">
        <f>I924</f>
        <v>0.5166009413560616</v>
      </c>
      <c r="L948" s="165">
        <v>5.7000000000000002E-2</v>
      </c>
      <c r="M948" s="165" t="e">
        <f>I936</f>
        <v>#DIV/0!</v>
      </c>
      <c r="N948" s="159">
        <v>0</v>
      </c>
      <c r="O948" s="21"/>
      <c r="P948" s="21"/>
    </row>
    <row r="950" spans="1:17" x14ac:dyDescent="0.35">
      <c r="A950" s="31" t="s">
        <v>0</v>
      </c>
      <c r="B950" s="83"/>
      <c r="C950" s="83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 spans="1:17" ht="15.5" x14ac:dyDescent="0.35">
      <c r="A951" s="33" t="s">
        <v>1</v>
      </c>
      <c r="B951" s="64" t="s">
        <v>979</v>
      </c>
      <c r="C951" s="64" t="s">
        <v>980</v>
      </c>
      <c r="D951" s="64" t="s">
        <v>981</v>
      </c>
      <c r="E951" s="64" t="s">
        <v>982</v>
      </c>
      <c r="F951" s="64" t="s">
        <v>983</v>
      </c>
      <c r="G951" s="64" t="s">
        <v>984</v>
      </c>
      <c r="H951" s="64" t="s">
        <v>986</v>
      </c>
      <c r="I951" s="65" t="s">
        <v>985</v>
      </c>
      <c r="J951" s="64" t="s">
        <v>987</v>
      </c>
      <c r="K951" s="64" t="s">
        <v>988</v>
      </c>
      <c r="L951" s="64" t="s">
        <v>989</v>
      </c>
      <c r="M951" s="64" t="s">
        <v>990</v>
      </c>
      <c r="N951" s="64" t="s">
        <v>991</v>
      </c>
      <c r="O951" s="64" t="s">
        <v>992</v>
      </c>
      <c r="P951" s="64" t="s">
        <v>997</v>
      </c>
      <c r="Q951" s="64" t="s">
        <v>993</v>
      </c>
    </row>
    <row r="952" spans="1:17" x14ac:dyDescent="0.35">
      <c r="A952" s="19" t="s">
        <v>162</v>
      </c>
      <c r="B952" s="61">
        <v>0</v>
      </c>
      <c r="C952" s="61">
        <v>0</v>
      </c>
      <c r="D952" s="61">
        <v>0</v>
      </c>
      <c r="E952" s="61">
        <v>0</v>
      </c>
      <c r="F952" s="61">
        <v>0</v>
      </c>
      <c r="G952" s="61">
        <v>0</v>
      </c>
      <c r="H952" s="19">
        <v>0</v>
      </c>
      <c r="I952" s="35">
        <f>SUM(B952:H952)</f>
        <v>0</v>
      </c>
      <c r="J952" s="19">
        <v>0</v>
      </c>
      <c r="K952" s="19">
        <v>0</v>
      </c>
      <c r="L952" s="19">
        <v>0</v>
      </c>
      <c r="M952" s="19">
        <v>0</v>
      </c>
      <c r="N952" s="19">
        <v>0</v>
      </c>
      <c r="O952" s="19">
        <v>0</v>
      </c>
      <c r="P952" s="19">
        <v>0</v>
      </c>
      <c r="Q952" s="146">
        <f>SUM(J952:P952)</f>
        <v>0</v>
      </c>
    </row>
    <row r="953" spans="1:17" x14ac:dyDescent="0.35">
      <c r="A953" s="19" t="s">
        <v>163</v>
      </c>
      <c r="B953" s="61">
        <v>0</v>
      </c>
      <c r="C953" s="61">
        <v>0</v>
      </c>
      <c r="D953" s="166">
        <v>213.05</v>
      </c>
      <c r="E953" s="166">
        <v>204.46</v>
      </c>
      <c r="F953" s="166">
        <v>160.09</v>
      </c>
      <c r="G953" s="166">
        <v>170.75</v>
      </c>
      <c r="H953" s="19">
        <v>184.03</v>
      </c>
      <c r="I953" s="35">
        <f>SUM(B953:H953)</f>
        <v>932.38</v>
      </c>
      <c r="J953" s="19">
        <v>140.13</v>
      </c>
      <c r="K953" s="19">
        <v>139.77000000000001</v>
      </c>
      <c r="L953" s="19">
        <v>160.19999999999999</v>
      </c>
      <c r="M953" s="19">
        <v>149.78</v>
      </c>
      <c r="N953" s="19">
        <v>162.80000000000001</v>
      </c>
      <c r="O953" s="19">
        <v>171.35</v>
      </c>
      <c r="P953" s="19">
        <v>221.14</v>
      </c>
      <c r="Q953" s="146">
        <f>SUM(J953:P953)</f>
        <v>1145.17</v>
      </c>
    </row>
    <row r="954" spans="1:17" x14ac:dyDescent="0.35">
      <c r="A954" s="19" t="s">
        <v>152</v>
      </c>
      <c r="B954" s="19">
        <f t="shared" ref="B954:O954" si="735">B953+B952</f>
        <v>0</v>
      </c>
      <c r="C954" s="19">
        <f t="shared" si="735"/>
        <v>0</v>
      </c>
      <c r="D954" s="19">
        <f t="shared" si="735"/>
        <v>213.05</v>
      </c>
      <c r="E954" s="19">
        <f t="shared" si="735"/>
        <v>204.46</v>
      </c>
      <c r="F954" s="19">
        <f t="shared" si="735"/>
        <v>160.09</v>
      </c>
      <c r="G954" s="19">
        <f t="shared" si="735"/>
        <v>170.75</v>
      </c>
      <c r="H954" s="19">
        <f t="shared" si="735"/>
        <v>184.03</v>
      </c>
      <c r="I954" s="19">
        <f t="shared" si="735"/>
        <v>932.38</v>
      </c>
      <c r="J954" s="19">
        <f t="shared" si="735"/>
        <v>140.13</v>
      </c>
      <c r="K954" s="19">
        <f t="shared" si="735"/>
        <v>139.77000000000001</v>
      </c>
      <c r="L954" s="19">
        <f t="shared" si="735"/>
        <v>160.19999999999999</v>
      </c>
      <c r="M954" s="19">
        <f t="shared" si="735"/>
        <v>149.78</v>
      </c>
      <c r="N954" s="19">
        <f t="shared" si="735"/>
        <v>162.80000000000001</v>
      </c>
      <c r="O954" s="19">
        <f t="shared" si="735"/>
        <v>171.35</v>
      </c>
      <c r="P954" s="19">
        <v>0</v>
      </c>
      <c r="Q954" s="146">
        <f>SUM(J954:P954)</f>
        <v>924.03000000000009</v>
      </c>
    </row>
    <row r="955" spans="1:17" x14ac:dyDescent="0.35">
      <c r="A955" s="19" t="s">
        <v>154</v>
      </c>
      <c r="B955" s="106" t="e">
        <f t="shared" ref="B955:H955" si="736">B953/B954*100</f>
        <v>#DIV/0!</v>
      </c>
      <c r="C955" s="106" t="e">
        <f t="shared" si="736"/>
        <v>#DIV/0!</v>
      </c>
      <c r="D955" s="106">
        <f t="shared" si="736"/>
        <v>100</v>
      </c>
      <c r="E955" s="106">
        <f t="shared" si="736"/>
        <v>100</v>
      </c>
      <c r="F955" s="106">
        <f t="shared" si="736"/>
        <v>100</v>
      </c>
      <c r="G955" s="106">
        <f t="shared" si="736"/>
        <v>100</v>
      </c>
      <c r="H955" s="106">
        <f t="shared" si="736"/>
        <v>100</v>
      </c>
      <c r="I955" s="35">
        <f>I953/I954*100</f>
        <v>100</v>
      </c>
      <c r="J955" s="106">
        <f t="shared" ref="J955:P955" si="737">J953/J954*100</f>
        <v>100</v>
      </c>
      <c r="K955" s="106">
        <f t="shared" si="737"/>
        <v>100</v>
      </c>
      <c r="L955" s="106">
        <f t="shared" si="737"/>
        <v>100</v>
      </c>
      <c r="M955" s="106">
        <f t="shared" si="737"/>
        <v>100</v>
      </c>
      <c r="N955" s="106">
        <f t="shared" si="737"/>
        <v>100</v>
      </c>
      <c r="O955" s="106">
        <f t="shared" si="737"/>
        <v>100</v>
      </c>
      <c r="P955" s="106" t="e">
        <f t="shared" si="737"/>
        <v>#DIV/0!</v>
      </c>
      <c r="Q955" s="106">
        <f>Q953/Q954*100</f>
        <v>123.9321234159064</v>
      </c>
    </row>
    <row r="956" spans="1:17" x14ac:dyDescent="0.35">
      <c r="A956" s="19" t="s">
        <v>153</v>
      </c>
      <c r="B956" s="19">
        <v>0</v>
      </c>
      <c r="C956" s="19">
        <v>0</v>
      </c>
      <c r="D956" s="19">
        <v>0</v>
      </c>
      <c r="E956" s="19">
        <v>0</v>
      </c>
      <c r="F956" s="19">
        <v>0</v>
      </c>
      <c r="G956" s="19">
        <v>0</v>
      </c>
      <c r="H956" s="19">
        <v>0</v>
      </c>
      <c r="I956" s="35"/>
      <c r="J956" s="19">
        <v>0</v>
      </c>
      <c r="K956" s="19">
        <v>0</v>
      </c>
      <c r="L956" s="19">
        <v>0</v>
      </c>
      <c r="M956" s="19">
        <v>0</v>
      </c>
      <c r="N956" s="19">
        <v>0</v>
      </c>
      <c r="O956" s="19">
        <v>0</v>
      </c>
      <c r="P956" s="19">
        <v>0</v>
      </c>
      <c r="Q956" s="106">
        <v>0</v>
      </c>
    </row>
    <row r="957" spans="1:17" x14ac:dyDescent="0.35">
      <c r="A957" s="167" t="s">
        <v>155</v>
      </c>
      <c r="B957" s="168" t="e">
        <f>B956/B954</f>
        <v>#DIV/0!</v>
      </c>
      <c r="C957" s="168" t="e">
        <f t="shared" ref="C957:H957" si="738">C956/C954</f>
        <v>#DIV/0!</v>
      </c>
      <c r="D957" s="168">
        <f t="shared" si="738"/>
        <v>0</v>
      </c>
      <c r="E957" s="168">
        <f t="shared" si="738"/>
        <v>0</v>
      </c>
      <c r="F957" s="168">
        <f t="shared" si="738"/>
        <v>0</v>
      </c>
      <c r="G957" s="168">
        <f t="shared" si="738"/>
        <v>0</v>
      </c>
      <c r="H957" s="168">
        <f t="shared" si="738"/>
        <v>0</v>
      </c>
      <c r="I957" s="146">
        <f>I953/I954</f>
        <v>1</v>
      </c>
      <c r="J957" s="169">
        <f>J956/J954</f>
        <v>0</v>
      </c>
      <c r="K957" s="169">
        <f t="shared" ref="K957:P957" si="739">K956/K954</f>
        <v>0</v>
      </c>
      <c r="L957" s="169">
        <f t="shared" si="739"/>
        <v>0</v>
      </c>
      <c r="M957" s="169">
        <f t="shared" si="739"/>
        <v>0</v>
      </c>
      <c r="N957" s="169">
        <f t="shared" si="739"/>
        <v>0</v>
      </c>
      <c r="O957" s="169">
        <f t="shared" si="739"/>
        <v>0</v>
      </c>
      <c r="P957" s="169" t="e">
        <f t="shared" si="739"/>
        <v>#DIV/0!</v>
      </c>
      <c r="Q957" s="146"/>
    </row>
    <row r="958" spans="1:17" x14ac:dyDescent="0.35">
      <c r="A958" s="19" t="s">
        <v>164</v>
      </c>
      <c r="B958" s="61">
        <v>0</v>
      </c>
      <c r="C958" s="61">
        <v>0</v>
      </c>
      <c r="D958" s="61">
        <v>0</v>
      </c>
      <c r="E958" s="61">
        <v>0</v>
      </c>
      <c r="F958" s="61">
        <v>0</v>
      </c>
      <c r="G958" s="61">
        <v>0</v>
      </c>
      <c r="H958" s="19">
        <v>0</v>
      </c>
      <c r="I958" s="150">
        <f>SUM(B958:H958)</f>
        <v>0</v>
      </c>
      <c r="J958" s="19">
        <v>0</v>
      </c>
      <c r="K958" s="19">
        <v>0</v>
      </c>
      <c r="L958" s="19">
        <v>0</v>
      </c>
      <c r="M958" s="19">
        <v>0</v>
      </c>
      <c r="N958" s="19">
        <v>0</v>
      </c>
      <c r="O958" s="19">
        <v>0</v>
      </c>
      <c r="P958" s="19">
        <v>0</v>
      </c>
      <c r="Q958" s="151"/>
    </row>
    <row r="959" spans="1:17" x14ac:dyDescent="0.35">
      <c r="A959" s="19" t="s">
        <v>165</v>
      </c>
      <c r="B959" s="61">
        <v>254.29</v>
      </c>
      <c r="C959" s="166">
        <v>189.95</v>
      </c>
      <c r="D959" s="166">
        <v>248.88</v>
      </c>
      <c r="E959" s="166">
        <v>238.59</v>
      </c>
      <c r="F959" s="166">
        <v>165.74</v>
      </c>
      <c r="G959" s="166">
        <v>195.88</v>
      </c>
      <c r="H959" s="166">
        <v>210.26</v>
      </c>
      <c r="I959" s="150">
        <f>SUM(B959:H959)</f>
        <v>1503.59</v>
      </c>
      <c r="J959" s="19">
        <v>138.47</v>
      </c>
      <c r="K959" s="19">
        <v>154.04</v>
      </c>
      <c r="L959" s="19">
        <v>176.79</v>
      </c>
      <c r="M959" s="19">
        <v>149.88999999999999</v>
      </c>
      <c r="N959" s="19">
        <v>168.8</v>
      </c>
      <c r="O959" s="19">
        <v>49.83</v>
      </c>
      <c r="P959" s="19">
        <v>246.39</v>
      </c>
      <c r="Q959" s="151">
        <f>SUM(J959:P959)</f>
        <v>1084.21</v>
      </c>
    </row>
    <row r="960" spans="1:17" x14ac:dyDescent="0.35">
      <c r="A960" s="19" t="s">
        <v>152</v>
      </c>
      <c r="B960" s="19">
        <f>B958+B959</f>
        <v>254.29</v>
      </c>
      <c r="C960" s="19">
        <f t="shared" ref="C960:H960" si="740">C958+C959</f>
        <v>189.95</v>
      </c>
      <c r="D960" s="19">
        <f t="shared" si="740"/>
        <v>248.88</v>
      </c>
      <c r="E960" s="19">
        <f t="shared" si="740"/>
        <v>238.59</v>
      </c>
      <c r="F960" s="19">
        <f t="shared" si="740"/>
        <v>165.74</v>
      </c>
      <c r="G960" s="19">
        <f t="shared" si="740"/>
        <v>195.88</v>
      </c>
      <c r="H960" s="19">
        <f t="shared" si="740"/>
        <v>210.26</v>
      </c>
      <c r="I960" s="150">
        <f>I959+I958</f>
        <v>1503.59</v>
      </c>
      <c r="J960" s="19">
        <f>J959+J958</f>
        <v>138.47</v>
      </c>
      <c r="K960" s="19">
        <f>K959+K958</f>
        <v>154.04</v>
      </c>
      <c r="L960" s="19">
        <f>L959+L958</f>
        <v>176.79</v>
      </c>
      <c r="M960" s="19">
        <f>M959+M958</f>
        <v>149.88999999999999</v>
      </c>
      <c r="N960" s="19">
        <f>N958+N959</f>
        <v>168.8</v>
      </c>
      <c r="O960" s="19">
        <f>O958+O959</f>
        <v>49.83</v>
      </c>
      <c r="P960" s="19">
        <f>P958+P959</f>
        <v>246.39</v>
      </c>
      <c r="Q960" s="151">
        <f>SUM(J960:P960)</f>
        <v>1084.21</v>
      </c>
    </row>
    <row r="961" spans="1:17" x14ac:dyDescent="0.35">
      <c r="A961" s="19" t="s">
        <v>154</v>
      </c>
      <c r="B961" s="106">
        <f>B959/B960*100</f>
        <v>100</v>
      </c>
      <c r="C961" s="106">
        <f t="shared" ref="C961:H961" si="741">C959/C960*100</f>
        <v>100</v>
      </c>
      <c r="D961" s="106">
        <f t="shared" si="741"/>
        <v>100</v>
      </c>
      <c r="E961" s="106">
        <f t="shared" si="741"/>
        <v>100</v>
      </c>
      <c r="F961" s="106">
        <f t="shared" si="741"/>
        <v>100</v>
      </c>
      <c r="G961" s="106">
        <f t="shared" si="741"/>
        <v>100</v>
      </c>
      <c r="H961" s="106">
        <f t="shared" si="741"/>
        <v>100</v>
      </c>
      <c r="I961" s="35">
        <f>I959/I960*100</f>
        <v>100</v>
      </c>
      <c r="J961" s="106">
        <f>J959/J960*100</f>
        <v>100</v>
      </c>
      <c r="K961" s="106">
        <f t="shared" ref="K961:P961" si="742">K959/K960*100</f>
        <v>100</v>
      </c>
      <c r="L961" s="106">
        <f t="shared" si="742"/>
        <v>100</v>
      </c>
      <c r="M961" s="106">
        <f t="shared" si="742"/>
        <v>100</v>
      </c>
      <c r="N961" s="106">
        <f t="shared" si="742"/>
        <v>100</v>
      </c>
      <c r="O961" s="106">
        <f t="shared" si="742"/>
        <v>100</v>
      </c>
      <c r="P961" s="106">
        <f t="shared" si="742"/>
        <v>100</v>
      </c>
      <c r="Q961" s="146"/>
    </row>
    <row r="962" spans="1:17" x14ac:dyDescent="0.35">
      <c r="A962" s="19" t="s">
        <v>153</v>
      </c>
      <c r="B962" s="61">
        <v>543</v>
      </c>
      <c r="C962" s="61">
        <v>500</v>
      </c>
      <c r="D962" s="61">
        <v>574</v>
      </c>
      <c r="E962" s="61">
        <v>552</v>
      </c>
      <c r="F962" s="61">
        <v>628</v>
      </c>
      <c r="G962" s="61">
        <v>509</v>
      </c>
      <c r="H962" s="19">
        <v>638</v>
      </c>
      <c r="I962" s="35"/>
      <c r="J962" s="19">
        <v>485</v>
      </c>
      <c r="K962" s="19">
        <v>553</v>
      </c>
      <c r="L962" s="19">
        <v>555</v>
      </c>
      <c r="M962" s="19">
        <v>581</v>
      </c>
      <c r="N962" s="19">
        <v>631</v>
      </c>
      <c r="O962" s="19">
        <v>614</v>
      </c>
      <c r="P962" s="19">
        <v>480</v>
      </c>
      <c r="Q962" s="146"/>
    </row>
    <row r="963" spans="1:17" x14ac:dyDescent="0.35">
      <c r="A963" s="43" t="s">
        <v>155</v>
      </c>
      <c r="B963" s="169">
        <f t="shared" ref="B963:H963" si="743">B962/B960</f>
        <v>2.1353572692595071</v>
      </c>
      <c r="C963" s="169">
        <f t="shared" si="743"/>
        <v>2.6322716504343249</v>
      </c>
      <c r="D963" s="169">
        <f t="shared" si="743"/>
        <v>2.306332369013179</v>
      </c>
      <c r="E963" s="169">
        <f t="shared" si="743"/>
        <v>2.313592355086131</v>
      </c>
      <c r="F963" s="169">
        <f t="shared" si="743"/>
        <v>3.7890672137082175</v>
      </c>
      <c r="G963" s="169">
        <f t="shared" si="743"/>
        <v>2.5985297120686135</v>
      </c>
      <c r="H963" s="169">
        <f t="shared" si="743"/>
        <v>3.0343384381242271</v>
      </c>
      <c r="I963" s="35"/>
      <c r="J963" s="169">
        <f t="shared" ref="J963:P963" si="744">J962/J960</f>
        <v>3.5025637322163647</v>
      </c>
      <c r="K963" s="169">
        <f t="shared" si="744"/>
        <v>3.5899766294468969</v>
      </c>
      <c r="L963" s="169">
        <f t="shared" si="744"/>
        <v>3.1393178347191584</v>
      </c>
      <c r="M963" s="169">
        <f t="shared" si="744"/>
        <v>3.8761758622990197</v>
      </c>
      <c r="N963" s="169">
        <f t="shared" si="744"/>
        <v>3.7381516587677721</v>
      </c>
      <c r="O963" s="169">
        <f t="shared" si="744"/>
        <v>12.32189444109974</v>
      </c>
      <c r="P963" s="169">
        <f t="shared" si="744"/>
        <v>1.9481310118105444</v>
      </c>
      <c r="Q963" s="146"/>
    </row>
    <row r="964" spans="1:17" x14ac:dyDescent="0.35">
      <c r="A964" s="19" t="s">
        <v>156</v>
      </c>
      <c r="B964" s="61">
        <v>16</v>
      </c>
      <c r="C964" s="88">
        <v>27</v>
      </c>
      <c r="D964" s="88">
        <v>16</v>
      </c>
      <c r="E964" s="88">
        <v>27</v>
      </c>
      <c r="F964" s="88">
        <v>27</v>
      </c>
      <c r="G964" s="79">
        <v>31</v>
      </c>
      <c r="H964" s="79">
        <v>24</v>
      </c>
      <c r="I964" s="35"/>
      <c r="J964" s="79">
        <v>26</v>
      </c>
      <c r="K964" s="79">
        <v>42</v>
      </c>
      <c r="L964" s="79">
        <v>34</v>
      </c>
      <c r="M964" s="79">
        <v>35.69</v>
      </c>
      <c r="N964" s="79">
        <v>28</v>
      </c>
      <c r="O964" s="79">
        <v>44</v>
      </c>
      <c r="P964" s="79">
        <v>0</v>
      </c>
      <c r="Q964" s="146">
        <f>SUM(J964:P964)</f>
        <v>209.69</v>
      </c>
    </row>
    <row r="965" spans="1:17" x14ac:dyDescent="0.35">
      <c r="A965" s="19" t="s">
        <v>157</v>
      </c>
      <c r="B965" s="61">
        <v>58.11</v>
      </c>
      <c r="C965" s="88">
        <v>50.18</v>
      </c>
      <c r="D965" s="88">
        <v>57.73</v>
      </c>
      <c r="E965" s="88">
        <v>59.79</v>
      </c>
      <c r="F965" s="88">
        <v>48.81</v>
      </c>
      <c r="G965" s="79">
        <v>47.79</v>
      </c>
      <c r="H965" s="79">
        <v>51.52</v>
      </c>
      <c r="I965" s="35">
        <f>SUM(B965:H965)</f>
        <v>373.93</v>
      </c>
      <c r="J965" s="79">
        <v>41.13</v>
      </c>
      <c r="K965" s="79">
        <v>36.69</v>
      </c>
      <c r="L965" s="79">
        <v>42.09</v>
      </c>
      <c r="M965" s="79">
        <v>38.75</v>
      </c>
      <c r="N965" s="79">
        <v>43.66</v>
      </c>
      <c r="O965" s="79">
        <v>41.61</v>
      </c>
      <c r="P965" s="79">
        <v>0</v>
      </c>
      <c r="Q965" s="146">
        <f>SUM(J965:P965)</f>
        <v>243.93</v>
      </c>
    </row>
    <row r="966" spans="1:17" x14ac:dyDescent="0.35">
      <c r="A966" s="19" t="s">
        <v>152</v>
      </c>
      <c r="B966" s="19">
        <f>B965+B964</f>
        <v>74.11</v>
      </c>
      <c r="C966" s="19">
        <f>C965+C964</f>
        <v>77.180000000000007</v>
      </c>
      <c r="D966" s="19">
        <f>D965+D964</f>
        <v>73.72999999999999</v>
      </c>
      <c r="E966" s="19">
        <f>E965+E964</f>
        <v>86.789999999999992</v>
      </c>
      <c r="F966" s="19">
        <v>0</v>
      </c>
      <c r="G966" s="19">
        <f>G965+G964</f>
        <v>78.789999999999992</v>
      </c>
      <c r="H966" s="19">
        <f>H965+H964</f>
        <v>75.52000000000001</v>
      </c>
      <c r="I966" s="35">
        <f>SUM(B966:H966)</f>
        <v>466.12</v>
      </c>
      <c r="J966" s="19">
        <f>J965+J964</f>
        <v>67.13</v>
      </c>
      <c r="K966" s="19">
        <f t="shared" ref="K966:P966" si="745">K965+K964</f>
        <v>78.69</v>
      </c>
      <c r="L966" s="19">
        <f t="shared" si="745"/>
        <v>76.09</v>
      </c>
      <c r="M966" s="19">
        <f t="shared" si="745"/>
        <v>74.44</v>
      </c>
      <c r="N966" s="19">
        <f t="shared" si="745"/>
        <v>71.66</v>
      </c>
      <c r="O966" s="19">
        <f t="shared" si="745"/>
        <v>85.61</v>
      </c>
      <c r="P966" s="19">
        <f t="shared" si="745"/>
        <v>0</v>
      </c>
      <c r="Q966" s="146">
        <f>SUM(J966:P966)</f>
        <v>453.62</v>
      </c>
    </row>
    <row r="967" spans="1:17" x14ac:dyDescent="0.35">
      <c r="A967" s="19" t="s">
        <v>154</v>
      </c>
      <c r="B967" s="106">
        <f t="shared" ref="B967:I967" si="746">B965/B966*100</f>
        <v>78.410470921603022</v>
      </c>
      <c r="C967" s="106">
        <f t="shared" si="746"/>
        <v>65.016843741902036</v>
      </c>
      <c r="D967" s="106">
        <f t="shared" si="746"/>
        <v>78.299199782992005</v>
      </c>
      <c r="E967" s="106">
        <f t="shared" si="746"/>
        <v>68.890425164189423</v>
      </c>
      <c r="F967" s="106" t="e">
        <f t="shared" si="746"/>
        <v>#DIV/0!</v>
      </c>
      <c r="G967" s="106">
        <f t="shared" si="746"/>
        <v>60.654905444853412</v>
      </c>
      <c r="H967" s="106">
        <f t="shared" si="746"/>
        <v>68.220338983050837</v>
      </c>
      <c r="I967" s="106">
        <f t="shared" si="746"/>
        <v>80.221831288080324</v>
      </c>
      <c r="J967" s="106">
        <f t="shared" ref="J967:O967" si="747">J965/K966*100</f>
        <v>52.268394967594368</v>
      </c>
      <c r="K967" s="106">
        <f t="shared" si="747"/>
        <v>48.219214088579307</v>
      </c>
      <c r="L967" s="106">
        <f t="shared" si="747"/>
        <v>56.54218162278346</v>
      </c>
      <c r="M967" s="106">
        <f t="shared" si="747"/>
        <v>54.074797655595873</v>
      </c>
      <c r="N967" s="106">
        <f t="shared" si="747"/>
        <v>50.998715103375773</v>
      </c>
      <c r="O967" s="106" t="e">
        <f t="shared" si="747"/>
        <v>#DIV/0!</v>
      </c>
      <c r="P967" s="169" t="e">
        <f>P966/P964</f>
        <v>#DIV/0!</v>
      </c>
      <c r="Q967" s="106">
        <f>Q965/Q966*100</f>
        <v>53.774084035095463</v>
      </c>
    </row>
    <row r="968" spans="1:17" x14ac:dyDescent="0.35">
      <c r="A968" s="19" t="s">
        <v>153</v>
      </c>
      <c r="B968" s="19">
        <v>90</v>
      </c>
      <c r="C968" s="19">
        <v>101</v>
      </c>
      <c r="D968" s="19">
        <v>880</v>
      </c>
      <c r="E968" s="19">
        <v>102</v>
      </c>
      <c r="F968" s="19">
        <v>97</v>
      </c>
      <c r="G968" s="19">
        <v>96</v>
      </c>
      <c r="H968" s="36">
        <v>93</v>
      </c>
      <c r="I968" s="35"/>
      <c r="J968" s="19">
        <v>86</v>
      </c>
      <c r="K968" s="19">
        <v>96</v>
      </c>
      <c r="L968" s="19">
        <v>90</v>
      </c>
      <c r="M968" s="19">
        <v>93</v>
      </c>
      <c r="N968" s="19">
        <v>82</v>
      </c>
      <c r="O968" s="19">
        <v>106</v>
      </c>
      <c r="P968" s="36">
        <v>91</v>
      </c>
      <c r="Q968" s="146"/>
    </row>
    <row r="969" spans="1:17" x14ac:dyDescent="0.35">
      <c r="A969" s="43" t="s">
        <v>155</v>
      </c>
      <c r="B969" s="169">
        <f t="shared" ref="B969:H969" si="748">B968/B966</f>
        <v>1.21441101065983</v>
      </c>
      <c r="C969" s="169">
        <f t="shared" si="748"/>
        <v>1.3086291785436641</v>
      </c>
      <c r="D969" s="169">
        <f t="shared" si="748"/>
        <v>11.935440119354404</v>
      </c>
      <c r="E969" s="169">
        <f t="shared" si="748"/>
        <v>1.1752506049083997</v>
      </c>
      <c r="F969" s="169" t="e">
        <f t="shared" si="748"/>
        <v>#DIV/0!</v>
      </c>
      <c r="G969" s="169">
        <f t="shared" si="748"/>
        <v>1.2184287346109914</v>
      </c>
      <c r="H969" s="169">
        <f t="shared" si="748"/>
        <v>1.2314618644067794</v>
      </c>
      <c r="I969" s="35"/>
      <c r="J969" s="169">
        <f t="shared" ref="J969:P969" si="749">J968/J966</f>
        <v>1.2810963801579027</v>
      </c>
      <c r="K969" s="169">
        <f t="shared" si="749"/>
        <v>1.2199771254288982</v>
      </c>
      <c r="L969" s="169">
        <f t="shared" si="749"/>
        <v>1.1828098304639243</v>
      </c>
      <c r="M969" s="169">
        <f t="shared" si="749"/>
        <v>1.2493283181085437</v>
      </c>
      <c r="N969" s="169">
        <f t="shared" si="749"/>
        <v>1.1442924923248674</v>
      </c>
      <c r="O969" s="169">
        <f t="shared" si="749"/>
        <v>1.2381731106179186</v>
      </c>
      <c r="P969" s="169" t="e">
        <f t="shared" si="749"/>
        <v>#DIV/0!</v>
      </c>
      <c r="Q969" s="146"/>
    </row>
    <row r="970" spans="1:17" x14ac:dyDescent="0.35">
      <c r="A970" s="19" t="s">
        <v>158</v>
      </c>
      <c r="B970" s="170">
        <v>426</v>
      </c>
      <c r="C970" s="61">
        <v>338</v>
      </c>
      <c r="D970" s="61">
        <v>465</v>
      </c>
      <c r="E970" s="61">
        <v>449</v>
      </c>
      <c r="F970" s="61">
        <v>344</v>
      </c>
      <c r="G970" s="61">
        <v>352</v>
      </c>
      <c r="H970" s="88">
        <v>328</v>
      </c>
      <c r="I970" s="35"/>
      <c r="J970" s="88">
        <v>411</v>
      </c>
      <c r="K970" s="88">
        <v>436</v>
      </c>
      <c r="L970" s="88">
        <v>439</v>
      </c>
      <c r="M970" s="88">
        <v>353</v>
      </c>
      <c r="N970" s="88">
        <v>0</v>
      </c>
      <c r="O970" s="88">
        <v>449</v>
      </c>
      <c r="P970" s="88">
        <v>0</v>
      </c>
      <c r="Q970" s="146">
        <f>SUM(J970:P970)</f>
        <v>2088</v>
      </c>
    </row>
    <row r="971" spans="1:17" x14ac:dyDescent="0.35">
      <c r="A971" s="19" t="s">
        <v>159</v>
      </c>
      <c r="B971" s="61">
        <v>0</v>
      </c>
      <c r="C971" s="166">
        <v>0</v>
      </c>
      <c r="D971" s="166">
        <v>0</v>
      </c>
      <c r="E971" s="166">
        <v>0</v>
      </c>
      <c r="F971" s="166">
        <v>0</v>
      </c>
      <c r="G971" s="166">
        <v>0</v>
      </c>
      <c r="H971" s="88">
        <v>0</v>
      </c>
      <c r="I971" s="35">
        <f>SUM(B971:H971)</f>
        <v>0</v>
      </c>
      <c r="J971" s="88">
        <v>0</v>
      </c>
      <c r="K971" s="88">
        <v>0</v>
      </c>
      <c r="L971" s="88">
        <v>0</v>
      </c>
      <c r="M971" s="88">
        <v>0</v>
      </c>
      <c r="N971" s="88">
        <v>168.8</v>
      </c>
      <c r="O971" s="88">
        <v>0</v>
      </c>
      <c r="P971" s="88">
        <v>0</v>
      </c>
      <c r="Q971" s="146">
        <f>SUM(J971:P971)</f>
        <v>168.8</v>
      </c>
    </row>
    <row r="972" spans="1:17" x14ac:dyDescent="0.35">
      <c r="A972" s="19" t="s">
        <v>152</v>
      </c>
      <c r="B972" s="19">
        <f>-B971+B970</f>
        <v>426</v>
      </c>
      <c r="C972" s="19">
        <f>-C971+C970</f>
        <v>338</v>
      </c>
      <c r="D972" s="19">
        <f>-D971+D970</f>
        <v>465</v>
      </c>
      <c r="E972" s="106">
        <f>E971+E970</f>
        <v>449</v>
      </c>
      <c r="F972" s="106">
        <f>F971+F970</f>
        <v>344</v>
      </c>
      <c r="G972" s="106">
        <f>G971+G970</f>
        <v>352</v>
      </c>
      <c r="H972" s="19">
        <f>H971+H970</f>
        <v>328</v>
      </c>
      <c r="I972" s="35">
        <f>SUM(B972:H972)</f>
        <v>2702</v>
      </c>
      <c r="J972" s="19">
        <f t="shared" ref="J972:P972" si="750">J971+J970</f>
        <v>411</v>
      </c>
      <c r="K972" s="19">
        <f t="shared" si="750"/>
        <v>436</v>
      </c>
      <c r="L972" s="19">
        <f t="shared" si="750"/>
        <v>439</v>
      </c>
      <c r="M972" s="19">
        <f t="shared" si="750"/>
        <v>353</v>
      </c>
      <c r="N972" s="19">
        <f t="shared" si="750"/>
        <v>168.8</v>
      </c>
      <c r="O972" s="19">
        <f t="shared" si="750"/>
        <v>449</v>
      </c>
      <c r="P972" s="19">
        <f t="shared" si="750"/>
        <v>0</v>
      </c>
      <c r="Q972" s="146">
        <f>SUM(J972:P972)</f>
        <v>2256.8000000000002</v>
      </c>
    </row>
    <row r="973" spans="1:17" x14ac:dyDescent="0.35">
      <c r="A973" s="19" t="s">
        <v>154</v>
      </c>
      <c r="B973" s="152">
        <f t="shared" ref="B973:I973" si="751">B971/B972</f>
        <v>0</v>
      </c>
      <c r="C973" s="152">
        <f t="shared" si="751"/>
        <v>0</v>
      </c>
      <c r="D973" s="152">
        <f t="shared" si="751"/>
        <v>0</v>
      </c>
      <c r="E973" s="152">
        <f t="shared" si="751"/>
        <v>0</v>
      </c>
      <c r="F973" s="152">
        <f t="shared" si="751"/>
        <v>0</v>
      </c>
      <c r="G973" s="152">
        <f t="shared" si="751"/>
        <v>0</v>
      </c>
      <c r="H973" s="152">
        <f t="shared" si="751"/>
        <v>0</v>
      </c>
      <c r="I973" s="152">
        <f t="shared" si="751"/>
        <v>0</v>
      </c>
      <c r="J973" s="106">
        <f>J971/K972*100</f>
        <v>0</v>
      </c>
      <c r="K973" s="106">
        <f>K971/L972*100</f>
        <v>0</v>
      </c>
      <c r="L973" s="106">
        <f>L971/M972*100</f>
        <v>0</v>
      </c>
      <c r="M973" s="19">
        <f>M972+M971</f>
        <v>353</v>
      </c>
      <c r="N973" s="106">
        <f>N971/O972*100</f>
        <v>37.594654788418715</v>
      </c>
      <c r="O973" s="106" t="e">
        <f>O971/P972*100</f>
        <v>#DIV/0!</v>
      </c>
      <c r="P973" s="169" t="e">
        <f>P972/P970</f>
        <v>#DIV/0!</v>
      </c>
      <c r="Q973" s="153">
        <f>Q971/Q972*100</f>
        <v>7.4796171570365111</v>
      </c>
    </row>
    <row r="974" spans="1:17" x14ac:dyDescent="0.35">
      <c r="A974" s="19" t="s">
        <v>153</v>
      </c>
      <c r="B974" s="61">
        <v>860</v>
      </c>
      <c r="C974" s="61">
        <v>780</v>
      </c>
      <c r="D974" s="61">
        <v>910</v>
      </c>
      <c r="E974" s="61">
        <v>900</v>
      </c>
      <c r="F974" s="61">
        <v>700</v>
      </c>
      <c r="G974" s="61">
        <v>700</v>
      </c>
      <c r="H974" s="36">
        <v>660</v>
      </c>
      <c r="I974" s="35"/>
      <c r="J974" s="19">
        <v>820</v>
      </c>
      <c r="K974" s="19">
        <v>870</v>
      </c>
      <c r="L974" s="19">
        <v>860</v>
      </c>
      <c r="M974" s="19">
        <v>710</v>
      </c>
      <c r="N974" s="19">
        <v>631</v>
      </c>
      <c r="O974" s="19">
        <v>890</v>
      </c>
      <c r="P974" s="36">
        <v>850</v>
      </c>
      <c r="Q974" s="146"/>
    </row>
    <row r="975" spans="1:17" x14ac:dyDescent="0.35">
      <c r="A975" s="43" t="s">
        <v>155</v>
      </c>
      <c r="B975" s="169">
        <f t="shared" ref="B975:H975" si="752">B974/B972</f>
        <v>2.0187793427230045</v>
      </c>
      <c r="C975" s="169">
        <f t="shared" si="752"/>
        <v>2.3076923076923075</v>
      </c>
      <c r="D975" s="169">
        <f t="shared" si="752"/>
        <v>1.956989247311828</v>
      </c>
      <c r="E975" s="169">
        <f t="shared" si="752"/>
        <v>2.0044543429844097</v>
      </c>
      <c r="F975" s="169">
        <f t="shared" si="752"/>
        <v>2.0348837209302326</v>
      </c>
      <c r="G975" s="169">
        <f t="shared" si="752"/>
        <v>1.9886363636363635</v>
      </c>
      <c r="H975" s="169">
        <f t="shared" si="752"/>
        <v>2.0121951219512195</v>
      </c>
      <c r="I975" s="35"/>
      <c r="J975" s="169">
        <f t="shared" ref="J975:P975" si="753">J974/J972</f>
        <v>1.9951338199513382</v>
      </c>
      <c r="K975" s="169">
        <f t="shared" si="753"/>
        <v>1.9954128440366972</v>
      </c>
      <c r="L975" s="169">
        <f t="shared" si="753"/>
        <v>1.958997722095672</v>
      </c>
      <c r="M975" s="169">
        <f t="shared" si="753"/>
        <v>2.011331444759207</v>
      </c>
      <c r="N975" s="169">
        <f t="shared" si="753"/>
        <v>3.7381516587677721</v>
      </c>
      <c r="O975" s="169">
        <f t="shared" si="753"/>
        <v>1.9821826280623609</v>
      </c>
      <c r="P975" s="169" t="e">
        <f t="shared" si="753"/>
        <v>#DIV/0!</v>
      </c>
      <c r="Q975" s="146"/>
    </row>
    <row r="976" spans="1:17" x14ac:dyDescent="0.35">
      <c r="A976" s="19" t="s">
        <v>160</v>
      </c>
      <c r="B976" s="61">
        <v>167</v>
      </c>
      <c r="C976" s="61">
        <v>220</v>
      </c>
      <c r="D976" s="61">
        <v>135</v>
      </c>
      <c r="E976" s="61">
        <v>102</v>
      </c>
      <c r="F976" s="61">
        <v>142</v>
      </c>
      <c r="G976" s="61">
        <v>191</v>
      </c>
      <c r="H976" s="88">
        <v>258</v>
      </c>
      <c r="I976" s="35">
        <f>SUM(B976:H976)</f>
        <v>1215</v>
      </c>
      <c r="J976" s="88">
        <v>281</v>
      </c>
      <c r="K976" s="88">
        <v>402</v>
      </c>
      <c r="L976" s="88">
        <v>99</v>
      </c>
      <c r="M976" s="88">
        <v>147</v>
      </c>
      <c r="N976" s="88">
        <v>151</v>
      </c>
      <c r="O976" s="88">
        <v>320</v>
      </c>
      <c r="P976" s="88">
        <v>47</v>
      </c>
      <c r="Q976" s="146">
        <f>SUM(J976:P976)</f>
        <v>1447</v>
      </c>
    </row>
    <row r="977" spans="1:17" x14ac:dyDescent="0.35">
      <c r="A977" s="19" t="s">
        <v>161</v>
      </c>
      <c r="B977" s="61">
        <v>132.83000000000001</v>
      </c>
      <c r="C977" s="166">
        <v>142.37</v>
      </c>
      <c r="D977" s="166">
        <v>138.34</v>
      </c>
      <c r="E977" s="166">
        <v>55.06</v>
      </c>
      <c r="F977" s="166">
        <v>107.39</v>
      </c>
      <c r="G977" s="166">
        <v>97.01</v>
      </c>
      <c r="H977" s="88">
        <v>127.94</v>
      </c>
      <c r="I977" s="35">
        <f>SUM(B977:H977)</f>
        <v>800.94</v>
      </c>
      <c r="J977" s="88">
        <v>96.47</v>
      </c>
      <c r="K977" s="88">
        <v>91.2</v>
      </c>
      <c r="L977" s="88">
        <v>5.78</v>
      </c>
      <c r="M977" s="88">
        <v>98.58</v>
      </c>
      <c r="N977" s="88">
        <v>99.85</v>
      </c>
      <c r="O977" s="88">
        <v>21.77</v>
      </c>
      <c r="P977" s="88">
        <v>32.979999999999997</v>
      </c>
      <c r="Q977" s="146">
        <f>SUM(J977:P977)</f>
        <v>446.63</v>
      </c>
    </row>
    <row r="978" spans="1:17" x14ac:dyDescent="0.35">
      <c r="A978" s="19" t="s">
        <v>152</v>
      </c>
      <c r="B978" s="19">
        <f>B977+B976</f>
        <v>299.83000000000004</v>
      </c>
      <c r="C978" s="19">
        <f t="shared" ref="C978:H978" si="754">C977+C976</f>
        <v>362.37</v>
      </c>
      <c r="D978" s="19">
        <f t="shared" si="754"/>
        <v>273.34000000000003</v>
      </c>
      <c r="E978" s="19">
        <f t="shared" si="754"/>
        <v>157.06</v>
      </c>
      <c r="F978" s="19">
        <f t="shared" si="754"/>
        <v>249.39</v>
      </c>
      <c r="G978" s="19">
        <f t="shared" si="754"/>
        <v>288.01</v>
      </c>
      <c r="H978" s="19">
        <f t="shared" si="754"/>
        <v>385.94</v>
      </c>
      <c r="I978" s="35">
        <f>SUM(B978:H978)</f>
        <v>2015.9400000000003</v>
      </c>
      <c r="J978" s="19">
        <f t="shared" ref="J978:P978" si="755">J977+J976</f>
        <v>377.47</v>
      </c>
      <c r="K978" s="19">
        <f t="shared" si="755"/>
        <v>493.2</v>
      </c>
      <c r="L978" s="19">
        <f t="shared" si="755"/>
        <v>104.78</v>
      </c>
      <c r="M978" s="19">
        <f t="shared" si="755"/>
        <v>245.57999999999998</v>
      </c>
      <c r="N978" s="19">
        <f t="shared" si="755"/>
        <v>250.85</v>
      </c>
      <c r="O978" s="19">
        <f t="shared" si="755"/>
        <v>341.77</v>
      </c>
      <c r="P978" s="19">
        <f t="shared" si="755"/>
        <v>79.97999999999999</v>
      </c>
      <c r="Q978" s="146">
        <f>SUM(J978:P978)</f>
        <v>1893.6299999999999</v>
      </c>
    </row>
    <row r="979" spans="1:17" x14ac:dyDescent="0.35">
      <c r="A979" s="19" t="s">
        <v>154</v>
      </c>
      <c r="B979" s="169">
        <f t="shared" ref="B979:H979" si="756">B978/B976</f>
        <v>1.7953892215568865</v>
      </c>
      <c r="C979" s="169">
        <f t="shared" si="756"/>
        <v>1.6471363636363636</v>
      </c>
      <c r="D979" s="169">
        <f t="shared" si="756"/>
        <v>2.0247407407407412</v>
      </c>
      <c r="E979" s="169">
        <f t="shared" si="756"/>
        <v>1.5398039215686274</v>
      </c>
      <c r="F979" s="169">
        <f t="shared" si="756"/>
        <v>1.7562676056338027</v>
      </c>
      <c r="G979" s="169">
        <f t="shared" si="756"/>
        <v>1.5079057591623035</v>
      </c>
      <c r="H979" s="169">
        <f t="shared" si="756"/>
        <v>1.4958914728682171</v>
      </c>
      <c r="I979" s="161">
        <f>I977/I978</f>
        <v>0.39730349117533259</v>
      </c>
      <c r="J979" s="106">
        <f t="shared" ref="J979:O979" si="757">J977/K978*100</f>
        <v>19.560016220600161</v>
      </c>
      <c r="K979" s="106">
        <f t="shared" si="757"/>
        <v>87.039511357129228</v>
      </c>
      <c r="L979" s="106">
        <f t="shared" si="757"/>
        <v>2.3536118576431306</v>
      </c>
      <c r="M979" s="106">
        <f t="shared" si="757"/>
        <v>39.298385489336255</v>
      </c>
      <c r="N979" s="106">
        <f t="shared" si="757"/>
        <v>29.215554320156826</v>
      </c>
      <c r="O979" s="106">
        <f t="shared" si="757"/>
        <v>27.219304826206553</v>
      </c>
      <c r="P979" s="169">
        <f>P978/P976</f>
        <v>1.7017021276595743</v>
      </c>
      <c r="Q979" s="153">
        <f>Q977/Q978*100</f>
        <v>23.585916995400368</v>
      </c>
    </row>
    <row r="980" spans="1:17" x14ac:dyDescent="0.35">
      <c r="A980" s="19" t="s">
        <v>153</v>
      </c>
      <c r="B980" s="88">
        <v>0</v>
      </c>
      <c r="C980" s="88">
        <v>0</v>
      </c>
      <c r="D980" s="88">
        <v>0</v>
      </c>
      <c r="E980" s="88">
        <v>0</v>
      </c>
      <c r="F980" s="88">
        <v>0</v>
      </c>
      <c r="G980" s="88">
        <v>0</v>
      </c>
      <c r="H980" s="88">
        <v>0</v>
      </c>
      <c r="I980" s="35"/>
      <c r="J980" s="88">
        <v>0</v>
      </c>
      <c r="K980" s="88">
        <v>0</v>
      </c>
      <c r="L980" s="88">
        <v>0</v>
      </c>
      <c r="M980" s="88">
        <v>0</v>
      </c>
      <c r="N980" s="88">
        <v>0</v>
      </c>
      <c r="O980" s="88">
        <v>0</v>
      </c>
      <c r="P980" s="88">
        <v>0</v>
      </c>
      <c r="Q980" s="146"/>
    </row>
    <row r="981" spans="1:17" x14ac:dyDescent="0.35">
      <c r="A981" s="43" t="s">
        <v>155</v>
      </c>
      <c r="B981" s="169">
        <f t="shared" ref="B981:H981" si="758">B980/B978</f>
        <v>0</v>
      </c>
      <c r="C981" s="169">
        <f t="shared" si="758"/>
        <v>0</v>
      </c>
      <c r="D981" s="169">
        <f t="shared" si="758"/>
        <v>0</v>
      </c>
      <c r="E981" s="169">
        <f t="shared" si="758"/>
        <v>0</v>
      </c>
      <c r="F981" s="169">
        <f t="shared" si="758"/>
        <v>0</v>
      </c>
      <c r="G981" s="169">
        <f t="shared" si="758"/>
        <v>0</v>
      </c>
      <c r="H981" s="169">
        <f t="shared" si="758"/>
        <v>0</v>
      </c>
      <c r="I981" s="35"/>
      <c r="J981" s="169">
        <f t="shared" ref="J981:P981" si="759">J980/J978</f>
        <v>0</v>
      </c>
      <c r="K981" s="169">
        <f t="shared" si="759"/>
        <v>0</v>
      </c>
      <c r="L981" s="169">
        <f t="shared" si="759"/>
        <v>0</v>
      </c>
      <c r="M981" s="169">
        <f t="shared" si="759"/>
        <v>0</v>
      </c>
      <c r="N981" s="169">
        <f t="shared" si="759"/>
        <v>0</v>
      </c>
      <c r="O981" s="169">
        <f t="shared" si="759"/>
        <v>0</v>
      </c>
      <c r="P981" s="169">
        <f t="shared" si="759"/>
        <v>0</v>
      </c>
      <c r="Q981" s="146"/>
    </row>
    <row r="982" spans="1:17" x14ac:dyDescent="0.35">
      <c r="A982" s="19" t="s">
        <v>166</v>
      </c>
      <c r="B982" s="171">
        <v>114.5</v>
      </c>
      <c r="C982" s="61">
        <v>111.2</v>
      </c>
      <c r="D982" s="61">
        <v>114.6</v>
      </c>
      <c r="E982" s="61">
        <v>77.8</v>
      </c>
      <c r="F982" s="61">
        <v>99.6</v>
      </c>
      <c r="G982" s="19">
        <v>95.4</v>
      </c>
      <c r="H982" s="36">
        <v>112.3</v>
      </c>
      <c r="I982" s="35"/>
      <c r="J982" s="36">
        <v>132</v>
      </c>
      <c r="K982" s="36">
        <v>98.7</v>
      </c>
      <c r="L982" s="36">
        <v>135.6</v>
      </c>
      <c r="M982" s="103">
        <v>153.1</v>
      </c>
      <c r="N982" s="19">
        <v>158.30000000000001</v>
      </c>
      <c r="O982" s="19">
        <v>166.4</v>
      </c>
      <c r="P982" s="36">
        <v>92.1</v>
      </c>
      <c r="Q982" s="146">
        <f>SUM(J982:P982)</f>
        <v>936.2</v>
      </c>
    </row>
    <row r="983" spans="1:17" x14ac:dyDescent="0.35">
      <c r="A983" s="19" t="s">
        <v>167</v>
      </c>
      <c r="B983" s="61">
        <v>56.68</v>
      </c>
      <c r="C983" s="166">
        <v>37.74</v>
      </c>
      <c r="D983" s="166">
        <v>50.54</v>
      </c>
      <c r="E983" s="166">
        <v>51.92</v>
      </c>
      <c r="F983" s="166">
        <v>54.81</v>
      </c>
      <c r="G983" s="19">
        <v>41.87</v>
      </c>
      <c r="H983" s="36">
        <v>38.380000000000003</v>
      </c>
      <c r="I983" s="35">
        <f>SUM(B983:H983)</f>
        <v>331.94</v>
      </c>
      <c r="J983" s="36">
        <v>26.62</v>
      </c>
      <c r="K983" s="42">
        <v>39.14</v>
      </c>
      <c r="L983" s="42">
        <v>26.4</v>
      </c>
      <c r="M983" s="19">
        <v>0</v>
      </c>
      <c r="N983" s="19">
        <v>0</v>
      </c>
      <c r="O983" s="36">
        <v>0</v>
      </c>
      <c r="P983" s="33">
        <v>42.58</v>
      </c>
      <c r="Q983" s="146">
        <f>SUM(J983:P983)</f>
        <v>134.74</v>
      </c>
    </row>
    <row r="984" spans="1:17" x14ac:dyDescent="0.35">
      <c r="A984" s="19" t="s">
        <v>152</v>
      </c>
      <c r="B984" s="19">
        <f>B983+B982</f>
        <v>171.18</v>
      </c>
      <c r="C984" s="19">
        <f t="shared" ref="C984:H984" si="760">C983+C982</f>
        <v>148.94</v>
      </c>
      <c r="D984" s="19">
        <f t="shared" si="760"/>
        <v>165.14</v>
      </c>
      <c r="E984" s="19">
        <f t="shared" si="760"/>
        <v>129.72</v>
      </c>
      <c r="F984" s="19">
        <f t="shared" si="760"/>
        <v>154.41</v>
      </c>
      <c r="G984" s="19">
        <f t="shared" si="760"/>
        <v>137.27000000000001</v>
      </c>
      <c r="H984" s="19">
        <f t="shared" si="760"/>
        <v>150.68</v>
      </c>
      <c r="I984" s="35">
        <f>SUM(B984:H984)</f>
        <v>1057.3399999999999</v>
      </c>
      <c r="J984" s="19">
        <f>J983+J982</f>
        <v>158.62</v>
      </c>
      <c r="K984" s="19">
        <f t="shared" ref="K984:P984" si="761">K983+K982</f>
        <v>137.84</v>
      </c>
      <c r="L984" s="19">
        <f t="shared" si="761"/>
        <v>162</v>
      </c>
      <c r="M984" s="19">
        <f t="shared" si="761"/>
        <v>153.1</v>
      </c>
      <c r="N984" s="19">
        <f t="shared" si="761"/>
        <v>158.30000000000001</v>
      </c>
      <c r="O984" s="19">
        <f t="shared" si="761"/>
        <v>166.4</v>
      </c>
      <c r="P984" s="19">
        <f t="shared" si="761"/>
        <v>134.68</v>
      </c>
      <c r="Q984" s="146">
        <f>SUM(J984:P984)</f>
        <v>1070.94</v>
      </c>
    </row>
    <row r="985" spans="1:17" x14ac:dyDescent="0.35">
      <c r="A985" s="19" t="s">
        <v>154</v>
      </c>
      <c r="B985" s="106">
        <f t="shared" ref="B985:H985" si="762">B983/B984*100</f>
        <v>33.111344783269068</v>
      </c>
      <c r="C985" s="106">
        <f t="shared" si="762"/>
        <v>25.339062709816034</v>
      </c>
      <c r="D985" s="106">
        <f t="shared" si="762"/>
        <v>30.604335715150782</v>
      </c>
      <c r="E985" s="106">
        <f t="shared" si="762"/>
        <v>40.024668516805427</v>
      </c>
      <c r="F985" s="106">
        <f t="shared" si="762"/>
        <v>35.496405673207697</v>
      </c>
      <c r="G985" s="106">
        <f t="shared" si="762"/>
        <v>30.501930501930495</v>
      </c>
      <c r="H985" s="106">
        <f t="shared" si="762"/>
        <v>25.471197239182374</v>
      </c>
      <c r="I985" s="162">
        <f>I983/I984</f>
        <v>0.3139387519624719</v>
      </c>
      <c r="J985" s="169">
        <f t="shared" ref="J985:P985" si="763">J984/J982</f>
        <v>1.2016666666666667</v>
      </c>
      <c r="K985" s="169">
        <f t="shared" si="763"/>
        <v>1.3965552178318135</v>
      </c>
      <c r="L985" s="169">
        <f t="shared" si="763"/>
        <v>1.1946902654867257</v>
      </c>
      <c r="M985" s="169">
        <f t="shared" si="763"/>
        <v>1</v>
      </c>
      <c r="N985" s="169">
        <f t="shared" si="763"/>
        <v>1</v>
      </c>
      <c r="O985" s="169">
        <f t="shared" si="763"/>
        <v>1</v>
      </c>
      <c r="P985" s="169">
        <f t="shared" si="763"/>
        <v>1.4623235613463628</v>
      </c>
      <c r="Q985" s="106">
        <f>Q983/Q984*100</f>
        <v>12.58147048387398</v>
      </c>
    </row>
    <row r="986" spans="1:17" x14ac:dyDescent="0.35">
      <c r="A986" s="19" t="s">
        <v>153</v>
      </c>
      <c r="B986" s="61">
        <v>223</v>
      </c>
      <c r="C986" s="61">
        <v>197</v>
      </c>
      <c r="D986" s="61">
        <v>206</v>
      </c>
      <c r="E986" s="61">
        <v>145</v>
      </c>
      <c r="F986" s="61">
        <v>198</v>
      </c>
      <c r="G986" s="88">
        <v>171</v>
      </c>
      <c r="H986" s="88">
        <v>186</v>
      </c>
      <c r="I986" s="35"/>
      <c r="J986" s="88">
        <v>193</v>
      </c>
      <c r="K986" s="88">
        <v>171</v>
      </c>
      <c r="L986" s="88">
        <v>195</v>
      </c>
      <c r="M986" s="106">
        <v>194</v>
      </c>
      <c r="N986" s="88">
        <v>201</v>
      </c>
      <c r="O986" s="88">
        <v>200</v>
      </c>
      <c r="P986" s="88">
        <v>162</v>
      </c>
      <c r="Q986" s="146"/>
    </row>
    <row r="987" spans="1:17" x14ac:dyDescent="0.35">
      <c r="A987" s="43" t="s">
        <v>155</v>
      </c>
      <c r="B987" s="169">
        <f t="shared" ref="B987:H987" si="764">B986/B984</f>
        <v>1.3027222806402616</v>
      </c>
      <c r="C987" s="169">
        <f t="shared" si="764"/>
        <v>1.322680273935813</v>
      </c>
      <c r="D987" s="169">
        <f t="shared" si="764"/>
        <v>1.2474264260627348</v>
      </c>
      <c r="E987" s="169">
        <f t="shared" si="764"/>
        <v>1.1177921677459144</v>
      </c>
      <c r="F987" s="169">
        <f t="shared" si="764"/>
        <v>1.282300369147076</v>
      </c>
      <c r="G987" s="169">
        <f t="shared" si="764"/>
        <v>1.2457201136446419</v>
      </c>
      <c r="H987" s="169">
        <f t="shared" si="764"/>
        <v>1.2344040350411467</v>
      </c>
      <c r="I987" s="35"/>
      <c r="J987" s="169">
        <f>J986/J984</f>
        <v>1.2167444206279157</v>
      </c>
      <c r="K987" s="169">
        <f t="shared" ref="K987:P987" si="765">K986/K984</f>
        <v>1.2405687753917585</v>
      </c>
      <c r="L987" s="169">
        <f t="shared" si="765"/>
        <v>1.2037037037037037</v>
      </c>
      <c r="M987" s="169">
        <f t="shared" si="765"/>
        <v>1.2671456564337036</v>
      </c>
      <c r="N987" s="169">
        <f t="shared" si="765"/>
        <v>1.2697409981048642</v>
      </c>
      <c r="O987" s="169">
        <f t="shared" si="765"/>
        <v>1.2019230769230769</v>
      </c>
      <c r="P987" s="169">
        <f t="shared" si="765"/>
        <v>1.2028512028512028</v>
      </c>
      <c r="Q987" s="146"/>
    </row>
    <row r="988" spans="1:17" x14ac:dyDescent="0.35">
      <c r="A988" s="19" t="s">
        <v>168</v>
      </c>
      <c r="B988" s="61">
        <v>64</v>
      </c>
      <c r="C988" s="61">
        <v>25.5</v>
      </c>
      <c r="D988" s="61">
        <v>29.8</v>
      </c>
      <c r="E988" s="61">
        <v>14.1</v>
      </c>
      <c r="F988" s="61">
        <v>23.2</v>
      </c>
      <c r="G988" s="19">
        <v>41.8</v>
      </c>
      <c r="H988" s="19">
        <v>22.6</v>
      </c>
      <c r="I988" s="150"/>
      <c r="J988" s="19">
        <v>49.8</v>
      </c>
      <c r="K988" s="19">
        <v>45.5</v>
      </c>
      <c r="L988" s="19">
        <v>41.4</v>
      </c>
      <c r="M988" s="19">
        <v>23.1</v>
      </c>
      <c r="N988" s="19">
        <v>51.6</v>
      </c>
      <c r="O988" s="19">
        <v>96.4</v>
      </c>
      <c r="P988" s="19">
        <v>33.6</v>
      </c>
      <c r="Q988" s="151">
        <f>SUM(J988:P988)</f>
        <v>341.4</v>
      </c>
    </row>
    <row r="989" spans="1:17" x14ac:dyDescent="0.35">
      <c r="A989" s="19" t="s">
        <v>169</v>
      </c>
      <c r="B989" s="61">
        <v>60.29</v>
      </c>
      <c r="C989" s="166">
        <v>58.46</v>
      </c>
      <c r="D989" s="166">
        <v>68.760000000000005</v>
      </c>
      <c r="E989" s="166">
        <v>67.27</v>
      </c>
      <c r="F989" s="166">
        <v>55.68</v>
      </c>
      <c r="G989" s="19">
        <v>52.25</v>
      </c>
      <c r="H989" s="19">
        <v>62.69</v>
      </c>
      <c r="I989" s="150">
        <f>SUM(B989:H989)</f>
        <v>425.4</v>
      </c>
      <c r="J989" s="19">
        <v>49.72</v>
      </c>
      <c r="K989" s="19">
        <v>45.99</v>
      </c>
      <c r="L989" s="19">
        <v>49.23</v>
      </c>
      <c r="M989" s="19">
        <v>45.72</v>
      </c>
      <c r="N989" s="19">
        <v>54.88</v>
      </c>
      <c r="O989" s="19">
        <v>0</v>
      </c>
      <c r="P989" s="19">
        <v>69.25</v>
      </c>
      <c r="Q989" s="151">
        <f>SUM(J989:P989)</f>
        <v>314.78999999999996</v>
      </c>
    </row>
    <row r="990" spans="1:17" x14ac:dyDescent="0.35">
      <c r="A990" s="19" t="s">
        <v>152</v>
      </c>
      <c r="B990" s="19">
        <f>B989+B988</f>
        <v>124.28999999999999</v>
      </c>
      <c r="C990" s="19">
        <f t="shared" ref="C990:H990" si="766">C989+C988</f>
        <v>83.960000000000008</v>
      </c>
      <c r="D990" s="19">
        <f t="shared" si="766"/>
        <v>98.56</v>
      </c>
      <c r="E990" s="19">
        <f t="shared" si="766"/>
        <v>81.36999999999999</v>
      </c>
      <c r="F990" s="19">
        <f t="shared" si="766"/>
        <v>78.88</v>
      </c>
      <c r="G990" s="19">
        <f t="shared" si="766"/>
        <v>94.05</v>
      </c>
      <c r="H990" s="19">
        <f t="shared" si="766"/>
        <v>85.289999999999992</v>
      </c>
      <c r="I990" s="150">
        <f>SUM(B990:H990)</f>
        <v>646.4</v>
      </c>
      <c r="J990" s="19">
        <f>J989+J988</f>
        <v>99.52</v>
      </c>
      <c r="K990" s="19">
        <f t="shared" ref="K990:P990" si="767">K989+K988</f>
        <v>91.490000000000009</v>
      </c>
      <c r="L990" s="19">
        <f t="shared" si="767"/>
        <v>90.63</v>
      </c>
      <c r="M990" s="19">
        <f t="shared" si="767"/>
        <v>68.819999999999993</v>
      </c>
      <c r="N990" s="19">
        <f t="shared" si="767"/>
        <v>106.48</v>
      </c>
      <c r="O990" s="19">
        <f t="shared" si="767"/>
        <v>96.4</v>
      </c>
      <c r="P990" s="19">
        <f t="shared" si="767"/>
        <v>102.85</v>
      </c>
      <c r="Q990" s="151">
        <f>SUM(J990:P990)</f>
        <v>656.19</v>
      </c>
    </row>
    <row r="991" spans="1:17" x14ac:dyDescent="0.35">
      <c r="A991" s="19" t="s">
        <v>154</v>
      </c>
      <c r="B991" s="106">
        <f t="shared" ref="B991:H991" si="768">B989/B990*100</f>
        <v>48.507522729101296</v>
      </c>
      <c r="C991" s="106">
        <f t="shared" si="768"/>
        <v>69.628394473558828</v>
      </c>
      <c r="D991" s="106">
        <f t="shared" si="768"/>
        <v>69.764610389610397</v>
      </c>
      <c r="E991" s="106">
        <f t="shared" si="768"/>
        <v>82.671746343861372</v>
      </c>
      <c r="F991" s="106">
        <f t="shared" si="768"/>
        <v>70.588235294117652</v>
      </c>
      <c r="G991" s="106">
        <f t="shared" si="768"/>
        <v>55.555555555555557</v>
      </c>
      <c r="H991" s="106">
        <f t="shared" si="768"/>
        <v>73.502169070230977</v>
      </c>
      <c r="I991" s="162">
        <f>I989/I990</f>
        <v>0.6581064356435643</v>
      </c>
      <c r="J991" s="169">
        <f t="shared" ref="J991:P991" si="769">J990/J988</f>
        <v>1.9983935742971888</v>
      </c>
      <c r="K991" s="169">
        <f t="shared" si="769"/>
        <v>2.0107692307692311</v>
      </c>
      <c r="L991" s="169">
        <f t="shared" si="769"/>
        <v>2.1891304347826086</v>
      </c>
      <c r="M991" s="169">
        <f t="shared" si="769"/>
        <v>2.9792207792207788</v>
      </c>
      <c r="N991" s="169">
        <f t="shared" si="769"/>
        <v>2.0635658914728681</v>
      </c>
      <c r="O991" s="169">
        <f t="shared" si="769"/>
        <v>1</v>
      </c>
      <c r="P991" s="169">
        <f t="shared" si="769"/>
        <v>3.0610119047619047</v>
      </c>
      <c r="Q991" s="154">
        <f>Q989/Q990*100</f>
        <v>47.97238604672426</v>
      </c>
    </row>
    <row r="992" spans="1:17" x14ac:dyDescent="0.35">
      <c r="A992" s="19" t="s">
        <v>153</v>
      </c>
      <c r="B992" s="88">
        <v>150</v>
      </c>
      <c r="C992" s="19">
        <v>107</v>
      </c>
      <c r="D992" s="19">
        <v>120</v>
      </c>
      <c r="E992" s="19">
        <v>91</v>
      </c>
      <c r="F992" s="19">
        <v>86</v>
      </c>
      <c r="G992" s="88">
        <v>119</v>
      </c>
      <c r="H992" s="88">
        <v>98</v>
      </c>
      <c r="I992" s="35"/>
      <c r="J992" s="88">
        <v>120</v>
      </c>
      <c r="K992" s="88">
        <v>105</v>
      </c>
      <c r="L992" s="88">
        <v>103</v>
      </c>
      <c r="M992" s="88">
        <v>74</v>
      </c>
      <c r="N992" s="88">
        <v>129</v>
      </c>
      <c r="O992" s="88">
        <v>112</v>
      </c>
      <c r="P992" s="88">
        <v>130</v>
      </c>
      <c r="Q992" s="146"/>
    </row>
    <row r="993" spans="1:17" x14ac:dyDescent="0.35">
      <c r="A993" s="43" t="s">
        <v>155</v>
      </c>
      <c r="B993" s="169">
        <f>B992/B990</f>
        <v>1.2068549360366885</v>
      </c>
      <c r="C993" s="169">
        <f>C992/C990</f>
        <v>1.2744163887565507</v>
      </c>
      <c r="D993" s="169">
        <f>D992/D990</f>
        <v>1.2175324675324675</v>
      </c>
      <c r="E993" s="169">
        <v>79</v>
      </c>
      <c r="F993" s="169">
        <f>F992/F990</f>
        <v>1.09026369168357</v>
      </c>
      <c r="G993" s="169">
        <f>G992/G990</f>
        <v>1.26528442317916</v>
      </c>
      <c r="H993" s="169">
        <f>H992/H990</f>
        <v>1.1490209872200727</v>
      </c>
      <c r="I993" s="35"/>
      <c r="J993" s="169">
        <f t="shared" ref="J993:P993" si="770">J992/J990</f>
        <v>1.2057877813504823</v>
      </c>
      <c r="K993" s="169">
        <f t="shared" si="770"/>
        <v>1.1476664116296862</v>
      </c>
      <c r="L993" s="169">
        <f t="shared" si="770"/>
        <v>1.1364890212953769</v>
      </c>
      <c r="M993" s="169">
        <f t="shared" si="770"/>
        <v>1.0752688172043012</v>
      </c>
      <c r="N993" s="169">
        <f t="shared" si="770"/>
        <v>1.2114951164537942</v>
      </c>
      <c r="O993" s="169">
        <f t="shared" si="770"/>
        <v>1.1618257261410787</v>
      </c>
      <c r="P993" s="169">
        <f t="shared" si="770"/>
        <v>1.2639766650461839</v>
      </c>
      <c r="Q993" s="146"/>
    </row>
    <row r="994" spans="1:17" x14ac:dyDescent="0.35">
      <c r="A994" s="19" t="s">
        <v>170</v>
      </c>
      <c r="B994" s="61">
        <v>203.5</v>
      </c>
      <c r="C994" s="61">
        <v>169.5</v>
      </c>
      <c r="D994" s="61">
        <v>197.6</v>
      </c>
      <c r="E994" s="61">
        <v>120.9</v>
      </c>
      <c r="F994" s="61">
        <v>204.1</v>
      </c>
      <c r="G994" s="88">
        <v>188</v>
      </c>
      <c r="H994" s="88">
        <v>189.1</v>
      </c>
      <c r="I994" s="35"/>
      <c r="J994" s="88">
        <v>196</v>
      </c>
      <c r="K994" s="88">
        <v>174.9</v>
      </c>
      <c r="L994" s="88">
        <v>199.8</v>
      </c>
      <c r="M994" s="88">
        <v>254.4</v>
      </c>
      <c r="N994" s="19">
        <v>187.8</v>
      </c>
      <c r="O994" s="88">
        <v>209.9</v>
      </c>
      <c r="P994" s="88">
        <v>117.6</v>
      </c>
      <c r="Q994" s="146">
        <f>SUM(J994:P994)</f>
        <v>1340.4</v>
      </c>
    </row>
    <row r="995" spans="1:17" x14ac:dyDescent="0.35">
      <c r="A995" s="19" t="s">
        <v>171</v>
      </c>
      <c r="B995" s="61">
        <v>264.01</v>
      </c>
      <c r="C995" s="166">
        <v>301.92</v>
      </c>
      <c r="D995" s="166">
        <v>336.43</v>
      </c>
      <c r="E995" s="166">
        <v>93.18</v>
      </c>
      <c r="F995" s="166">
        <v>261.51</v>
      </c>
      <c r="G995" s="88">
        <v>261.93</v>
      </c>
      <c r="H995" s="88">
        <v>297.7</v>
      </c>
      <c r="I995" s="35">
        <f>SUM(B995:H995)</f>
        <v>1816.6800000000003</v>
      </c>
      <c r="J995" s="88">
        <v>69.64</v>
      </c>
      <c r="K995" s="88">
        <v>130.11000000000001</v>
      </c>
      <c r="L995" s="88">
        <v>182.57</v>
      </c>
      <c r="M995" s="88">
        <v>207.36</v>
      </c>
      <c r="N995" s="19">
        <v>266.33</v>
      </c>
      <c r="O995" s="88">
        <v>178.47</v>
      </c>
      <c r="P995" s="88">
        <v>279.83</v>
      </c>
      <c r="Q995" s="146">
        <f>SUM(J995:P995)</f>
        <v>1314.31</v>
      </c>
    </row>
    <row r="996" spans="1:17" x14ac:dyDescent="0.35">
      <c r="A996" s="19" t="s">
        <v>152</v>
      </c>
      <c r="B996" s="19">
        <f t="shared" ref="B996:H996" si="771">SUM(B994:B995)</f>
        <v>467.51</v>
      </c>
      <c r="C996" s="19">
        <f t="shared" si="771"/>
        <v>471.42</v>
      </c>
      <c r="D996" s="19">
        <f t="shared" si="771"/>
        <v>534.03</v>
      </c>
      <c r="E996" s="19">
        <f t="shared" si="771"/>
        <v>214.08</v>
      </c>
      <c r="F996" s="19">
        <f t="shared" si="771"/>
        <v>465.61</v>
      </c>
      <c r="G996" s="19">
        <f t="shared" si="771"/>
        <v>449.93</v>
      </c>
      <c r="H996" s="19">
        <f t="shared" si="771"/>
        <v>486.79999999999995</v>
      </c>
      <c r="I996" s="35">
        <f>SUM(B996:H996)</f>
        <v>3089.38</v>
      </c>
      <c r="J996" s="19">
        <f>J995+J994</f>
        <v>265.64</v>
      </c>
      <c r="K996" s="19">
        <f t="shared" ref="K996:P996" si="772">K995+K994</f>
        <v>305.01</v>
      </c>
      <c r="L996" s="19">
        <f t="shared" si="772"/>
        <v>382.37</v>
      </c>
      <c r="M996" s="19">
        <f t="shared" si="772"/>
        <v>461.76</v>
      </c>
      <c r="N996" s="19">
        <f t="shared" si="772"/>
        <v>454.13</v>
      </c>
      <c r="O996" s="19">
        <f t="shared" si="772"/>
        <v>388.37</v>
      </c>
      <c r="P996" s="19">
        <f t="shared" si="772"/>
        <v>397.42999999999995</v>
      </c>
      <c r="Q996" s="146">
        <f>SUM(J996:P996)</f>
        <v>2654.7099999999996</v>
      </c>
    </row>
    <row r="997" spans="1:17" x14ac:dyDescent="0.35">
      <c r="A997" s="19" t="s">
        <v>154</v>
      </c>
      <c r="B997" s="152">
        <f t="shared" ref="B997:H997" si="773">B995/B996</f>
        <v>0.56471519325789821</v>
      </c>
      <c r="C997" s="152">
        <f t="shared" si="773"/>
        <v>0.64044800814560265</v>
      </c>
      <c r="D997" s="152">
        <f t="shared" si="773"/>
        <v>0.6299833342696104</v>
      </c>
      <c r="E997" s="152">
        <f t="shared" si="773"/>
        <v>0.43525784753363228</v>
      </c>
      <c r="F997" s="152">
        <f t="shared" si="773"/>
        <v>0.561650308197848</v>
      </c>
      <c r="G997" s="152">
        <f t="shared" si="773"/>
        <v>0.5821572244571378</v>
      </c>
      <c r="H997" s="152">
        <f t="shared" si="773"/>
        <v>0.61154478225143805</v>
      </c>
      <c r="I997" s="152">
        <f>I995/I996</f>
        <v>0.58804031876946194</v>
      </c>
      <c r="J997" s="169">
        <f t="shared" ref="J997:P997" si="774">J996/J994</f>
        <v>1.3553061224489795</v>
      </c>
      <c r="K997" s="169">
        <f t="shared" si="774"/>
        <v>1.7439108061749571</v>
      </c>
      <c r="L997" s="169">
        <f t="shared" si="774"/>
        <v>1.9137637637637637</v>
      </c>
      <c r="M997" s="169">
        <f t="shared" si="774"/>
        <v>1.8150943396226413</v>
      </c>
      <c r="N997" s="169">
        <f t="shared" si="774"/>
        <v>2.4181576144834929</v>
      </c>
      <c r="O997" s="169">
        <f t="shared" si="774"/>
        <v>1.8502620295378751</v>
      </c>
      <c r="P997" s="169">
        <f t="shared" si="774"/>
        <v>3.3795068027210884</v>
      </c>
      <c r="Q997" s="153">
        <f>Q995/Q996*100</f>
        <v>49.508609226619868</v>
      </c>
    </row>
    <row r="998" spans="1:17" x14ac:dyDescent="0.35">
      <c r="A998" s="19" t="s">
        <v>153</v>
      </c>
      <c r="B998" s="61">
        <v>722</v>
      </c>
      <c r="C998" s="61">
        <v>723</v>
      </c>
      <c r="D998" s="61">
        <v>819</v>
      </c>
      <c r="E998" s="61">
        <v>339</v>
      </c>
      <c r="F998" s="61">
        <v>684</v>
      </c>
      <c r="G998" s="88">
        <v>658</v>
      </c>
      <c r="H998" s="88">
        <v>739</v>
      </c>
      <c r="I998" s="35"/>
      <c r="J998" s="88">
        <v>435</v>
      </c>
      <c r="K998" s="88">
        <v>475</v>
      </c>
      <c r="L998" s="88">
        <v>583</v>
      </c>
      <c r="M998" s="88">
        <v>723</v>
      </c>
      <c r="N998" s="88">
        <v>694</v>
      </c>
      <c r="O998" s="88">
        <v>571</v>
      </c>
      <c r="P998" s="88">
        <v>576</v>
      </c>
      <c r="Q998" s="146"/>
    </row>
    <row r="999" spans="1:17" x14ac:dyDescent="0.35">
      <c r="A999" s="43" t="s">
        <v>155</v>
      </c>
      <c r="B999" s="169">
        <f t="shared" ref="B999:H999" si="775">B998/B996</f>
        <v>1.5443519924707494</v>
      </c>
      <c r="C999" s="169">
        <f t="shared" si="775"/>
        <v>1.5336642484408807</v>
      </c>
      <c r="D999" s="169">
        <f t="shared" si="775"/>
        <v>1.5336217066456941</v>
      </c>
      <c r="E999" s="169">
        <f t="shared" si="775"/>
        <v>1.5835201793721971</v>
      </c>
      <c r="F999" s="169">
        <f t="shared" si="775"/>
        <v>1.4690406133888876</v>
      </c>
      <c r="G999" s="169">
        <f t="shared" si="775"/>
        <v>1.4624497144000177</v>
      </c>
      <c r="H999" s="169">
        <f t="shared" si="775"/>
        <v>1.5180772391125721</v>
      </c>
      <c r="I999" s="35"/>
      <c r="J999" s="169">
        <f>J998/J996</f>
        <v>1.6375545851528386</v>
      </c>
      <c r="K999" s="169">
        <f>K998/K996</f>
        <v>1.5573259893118259</v>
      </c>
      <c r="L999" s="169">
        <v>9.3000000000000007</v>
      </c>
      <c r="M999" s="169">
        <f>M998/M996</f>
        <v>1.5657484407484408</v>
      </c>
      <c r="N999" s="169">
        <f>N998/N996</f>
        <v>1.5281967718494704</v>
      </c>
      <c r="O999" s="169">
        <f>O998/O996</f>
        <v>1.4702474444473055</v>
      </c>
      <c r="P999" s="169">
        <f>P998/P996</f>
        <v>1.4493118284981006</v>
      </c>
      <c r="Q999" s="146"/>
    </row>
    <row r="1000" spans="1:17" x14ac:dyDescent="0.35">
      <c r="A1000" s="19" t="s">
        <v>173</v>
      </c>
      <c r="B1000" s="171">
        <v>18.510000000000002</v>
      </c>
      <c r="C1000" s="171">
        <v>14.49</v>
      </c>
      <c r="D1000" s="171">
        <v>17.809999999999999</v>
      </c>
      <c r="E1000" s="171">
        <v>17.16</v>
      </c>
      <c r="F1000" s="171">
        <v>11.55</v>
      </c>
      <c r="G1000" s="19">
        <v>13.05</v>
      </c>
      <c r="H1000" s="36">
        <v>21.45</v>
      </c>
      <c r="I1000" s="35">
        <f>SUM(B1000:H1000)</f>
        <v>114.02</v>
      </c>
      <c r="J1000" s="36">
        <v>8</v>
      </c>
      <c r="K1000" s="36">
        <v>7.75</v>
      </c>
      <c r="L1000" s="36">
        <v>11.89</v>
      </c>
      <c r="M1000" s="103">
        <v>15.43</v>
      </c>
      <c r="N1000" s="19">
        <v>14.82</v>
      </c>
      <c r="O1000" s="19">
        <v>12.25</v>
      </c>
      <c r="P1000" s="36">
        <v>14.75</v>
      </c>
      <c r="Q1000" s="146">
        <f>SUM(J1000:P1000)</f>
        <v>84.89</v>
      </c>
    </row>
    <row r="1001" spans="1:17" x14ac:dyDescent="0.35">
      <c r="A1001" s="19" t="s">
        <v>172</v>
      </c>
      <c r="B1001" s="61">
        <v>23.28</v>
      </c>
      <c r="C1001" s="61">
        <v>20.12</v>
      </c>
      <c r="D1001" s="61">
        <v>26.57</v>
      </c>
      <c r="E1001" s="61">
        <v>24.42</v>
      </c>
      <c r="F1001" s="61">
        <v>20.25</v>
      </c>
      <c r="G1001" s="19">
        <v>17.78</v>
      </c>
      <c r="H1001" s="36">
        <v>24.7</v>
      </c>
      <c r="I1001" s="35">
        <f>SUM(B1001:H1001)</f>
        <v>157.12</v>
      </c>
      <c r="J1001" s="36">
        <v>3.85</v>
      </c>
      <c r="K1001" s="21">
        <v>12.1</v>
      </c>
      <c r="L1001" s="21">
        <v>10.46</v>
      </c>
      <c r="M1001" s="19">
        <v>16.14</v>
      </c>
      <c r="N1001" s="19">
        <v>14.84</v>
      </c>
      <c r="O1001" s="36">
        <v>18.93</v>
      </c>
      <c r="P1001" s="33">
        <v>10.51</v>
      </c>
      <c r="Q1001" s="146">
        <f>SUM(J1001:P1001)</f>
        <v>86.83</v>
      </c>
    </row>
    <row r="1002" spans="1:17" x14ac:dyDescent="0.35">
      <c r="A1002" s="19" t="s">
        <v>152</v>
      </c>
      <c r="B1002" s="19">
        <f>B1001+B1000</f>
        <v>41.790000000000006</v>
      </c>
      <c r="C1002" s="19">
        <f t="shared" ref="C1002:H1002" si="776">C1001+C1000</f>
        <v>34.61</v>
      </c>
      <c r="D1002" s="19">
        <f t="shared" si="776"/>
        <v>44.379999999999995</v>
      </c>
      <c r="E1002" s="19">
        <f t="shared" si="776"/>
        <v>41.58</v>
      </c>
      <c r="F1002" s="19">
        <f t="shared" si="776"/>
        <v>31.8</v>
      </c>
      <c r="G1002" s="19">
        <f t="shared" si="776"/>
        <v>30.830000000000002</v>
      </c>
      <c r="H1002" s="19">
        <f t="shared" si="776"/>
        <v>46.15</v>
      </c>
      <c r="I1002" s="35">
        <f>SUM(B1002:H1002)</f>
        <v>271.14000000000004</v>
      </c>
      <c r="J1002" s="19">
        <f>J1001+J1000</f>
        <v>11.85</v>
      </c>
      <c r="K1002" s="19">
        <f t="shared" ref="K1002:P1002" si="777">K1001+K1000</f>
        <v>19.850000000000001</v>
      </c>
      <c r="L1002" s="19">
        <f t="shared" si="777"/>
        <v>22.35</v>
      </c>
      <c r="M1002" s="19">
        <f t="shared" si="777"/>
        <v>31.57</v>
      </c>
      <c r="N1002" s="19">
        <f t="shared" si="777"/>
        <v>29.66</v>
      </c>
      <c r="O1002" s="19">
        <f t="shared" si="777"/>
        <v>31.18</v>
      </c>
      <c r="P1002" s="19">
        <f t="shared" si="777"/>
        <v>25.259999999999998</v>
      </c>
      <c r="Q1002" s="146">
        <f>SUM(J1002:P1002)</f>
        <v>171.72</v>
      </c>
    </row>
    <row r="1003" spans="1:17" x14ac:dyDescent="0.35">
      <c r="A1003" s="19" t="s">
        <v>154</v>
      </c>
      <c r="B1003" s="106">
        <f t="shared" ref="B1003:H1003" si="778">B1001/B1002*100</f>
        <v>55.707106963388362</v>
      </c>
      <c r="C1003" s="106">
        <f t="shared" si="778"/>
        <v>58.133487431378214</v>
      </c>
      <c r="D1003" s="106">
        <f t="shared" si="778"/>
        <v>59.869310500225339</v>
      </c>
      <c r="E1003" s="106">
        <f t="shared" si="778"/>
        <v>58.730158730158735</v>
      </c>
      <c r="F1003" s="106">
        <f t="shared" si="778"/>
        <v>63.679245283018872</v>
      </c>
      <c r="G1003" s="106">
        <f t="shared" si="778"/>
        <v>57.671099578332793</v>
      </c>
      <c r="H1003" s="106">
        <f t="shared" si="778"/>
        <v>53.521126760563376</v>
      </c>
      <c r="I1003" s="106">
        <f>I1001/I1002</f>
        <v>0.57947923581913396</v>
      </c>
      <c r="J1003" s="106">
        <f>J1002/K1002*100</f>
        <v>59.697732997481104</v>
      </c>
      <c r="K1003" s="106">
        <f>K1002/L1002*100</f>
        <v>88.814317673378071</v>
      </c>
      <c r="L1003" s="106">
        <f>L1002/M1002*100</f>
        <v>70.795058599936652</v>
      </c>
      <c r="M1003" s="106">
        <f>M1001/N1002*100</f>
        <v>54.416722859069452</v>
      </c>
      <c r="N1003" s="106">
        <f>N1001/O1002*100</f>
        <v>47.594611930724824</v>
      </c>
      <c r="O1003" s="106">
        <f>O1001/P1002*100</f>
        <v>74.940617577197159</v>
      </c>
      <c r="P1003" s="106">
        <f>P1001/Q1002*100</f>
        <v>6.1204286047053342</v>
      </c>
      <c r="Q1003" s="153">
        <f>Q1001/Q1002*100</f>
        <v>50.564873049149782</v>
      </c>
    </row>
    <row r="1004" spans="1:17" x14ac:dyDescent="0.35">
      <c r="A1004" s="19" t="s">
        <v>153</v>
      </c>
      <c r="B1004" s="61">
        <v>220</v>
      </c>
      <c r="C1004" s="61">
        <v>177</v>
      </c>
      <c r="D1004" s="61">
        <v>218</v>
      </c>
      <c r="E1004" s="61">
        <v>226</v>
      </c>
      <c r="F1004" s="61">
        <v>138</v>
      </c>
      <c r="G1004" s="88">
        <v>148</v>
      </c>
      <c r="H1004" s="88">
        <v>250</v>
      </c>
      <c r="I1004" s="35"/>
      <c r="J1004" s="88">
        <v>97</v>
      </c>
      <c r="K1004" s="88">
        <v>95</v>
      </c>
      <c r="L1004" s="88">
        <v>130</v>
      </c>
      <c r="M1004" s="88">
        <v>180</v>
      </c>
      <c r="N1004" s="88">
        <v>169</v>
      </c>
      <c r="O1004" s="88">
        <v>149</v>
      </c>
      <c r="P1004" s="88">
        <v>96</v>
      </c>
      <c r="Q1004" s="146"/>
    </row>
    <row r="1005" spans="1:17" x14ac:dyDescent="0.35">
      <c r="A1005" s="43" t="s">
        <v>155</v>
      </c>
      <c r="B1005" s="169">
        <f t="shared" ref="B1005:H1005" si="779">B1004/B1002</f>
        <v>5.2644173247188313</v>
      </c>
      <c r="C1005" s="169">
        <f t="shared" si="779"/>
        <v>5.1141288644900316</v>
      </c>
      <c r="D1005" s="169">
        <f t="shared" si="779"/>
        <v>4.91212257773772</v>
      </c>
      <c r="E1005" s="169">
        <f t="shared" si="779"/>
        <v>5.4353054353054358</v>
      </c>
      <c r="F1005" s="169">
        <f t="shared" si="779"/>
        <v>4.3396226415094334</v>
      </c>
      <c r="G1005" s="169">
        <f t="shared" si="779"/>
        <v>4.8005189750243265</v>
      </c>
      <c r="H1005" s="169">
        <f t="shared" si="779"/>
        <v>5.4171180931744312</v>
      </c>
      <c r="I1005" s="35"/>
      <c r="J1005" s="169">
        <f>J1004/J1002</f>
        <v>8.185654008438819</v>
      </c>
      <c r="K1005" s="169">
        <f>K1004/K1002</f>
        <v>4.7858942065491181</v>
      </c>
      <c r="L1005" s="169">
        <f>L1004/L1002</f>
        <v>5.8165548098434003</v>
      </c>
      <c r="M1005" s="169">
        <v>0</v>
      </c>
      <c r="N1005" s="169">
        <f>N1004/N1002</f>
        <v>5.6979096426163185</v>
      </c>
      <c r="O1005" s="169">
        <f>O1004/O1002</f>
        <v>4.7787042976266836</v>
      </c>
      <c r="P1005" s="169">
        <f>P1004/P1002</f>
        <v>3.800475059382423</v>
      </c>
      <c r="Q1005" s="146"/>
    </row>
    <row r="1006" spans="1:17" x14ac:dyDescent="0.35">
      <c r="A1006" s="19" t="s">
        <v>176</v>
      </c>
      <c r="B1006" s="19">
        <v>0</v>
      </c>
      <c r="C1006" s="19">
        <v>0</v>
      </c>
      <c r="D1006" s="19">
        <v>0</v>
      </c>
      <c r="E1006" s="19">
        <v>0</v>
      </c>
      <c r="F1006" s="19">
        <v>0</v>
      </c>
      <c r="G1006" s="19">
        <v>0</v>
      </c>
      <c r="H1006" s="19">
        <v>0</v>
      </c>
      <c r="I1006" s="150">
        <f>SUM(B1006:H1006)</f>
        <v>0</v>
      </c>
      <c r="J1006" s="19">
        <v>0</v>
      </c>
      <c r="K1006" s="19">
        <v>0</v>
      </c>
      <c r="L1006" s="19">
        <v>0</v>
      </c>
      <c r="M1006" s="19">
        <v>0</v>
      </c>
      <c r="N1006" s="19">
        <v>0</v>
      </c>
      <c r="O1006" s="19">
        <v>0</v>
      </c>
      <c r="P1006" s="19">
        <v>0</v>
      </c>
      <c r="Q1006" s="151">
        <f>SUM(J1006:P1006)</f>
        <v>0</v>
      </c>
    </row>
    <row r="1007" spans="1:17" x14ac:dyDescent="0.35">
      <c r="A1007" s="19" t="s">
        <v>177</v>
      </c>
      <c r="B1007" s="19">
        <v>0</v>
      </c>
      <c r="C1007" s="19">
        <v>0</v>
      </c>
      <c r="D1007" s="19">
        <v>0</v>
      </c>
      <c r="E1007" s="19">
        <v>0</v>
      </c>
      <c r="F1007" s="19">
        <v>0</v>
      </c>
      <c r="G1007" s="19">
        <v>0</v>
      </c>
      <c r="H1007" s="19">
        <v>0</v>
      </c>
      <c r="I1007" s="150">
        <f>SUM(B1007:H1007)</f>
        <v>0</v>
      </c>
      <c r="J1007" s="19">
        <v>0</v>
      </c>
      <c r="K1007" s="19">
        <v>0</v>
      </c>
      <c r="L1007" s="19">
        <v>0</v>
      </c>
      <c r="M1007" s="19">
        <v>0</v>
      </c>
      <c r="N1007" s="19">
        <v>0</v>
      </c>
      <c r="O1007" s="19">
        <v>0</v>
      </c>
      <c r="P1007" s="19">
        <v>0</v>
      </c>
      <c r="Q1007" s="151">
        <f>SUM(J1007:P1007)</f>
        <v>0</v>
      </c>
    </row>
    <row r="1008" spans="1:17" x14ac:dyDescent="0.35">
      <c r="A1008" s="19" t="s">
        <v>152</v>
      </c>
      <c r="B1008" s="19">
        <f>B1007+B1006</f>
        <v>0</v>
      </c>
      <c r="C1008" s="19">
        <f t="shared" ref="C1008:H1008" si="780">C1007+C1006</f>
        <v>0</v>
      </c>
      <c r="D1008" s="19">
        <f t="shared" si="780"/>
        <v>0</v>
      </c>
      <c r="E1008" s="19">
        <f t="shared" si="780"/>
        <v>0</v>
      </c>
      <c r="F1008" s="19">
        <f t="shared" si="780"/>
        <v>0</v>
      </c>
      <c r="G1008" s="19">
        <f t="shared" si="780"/>
        <v>0</v>
      </c>
      <c r="H1008" s="19">
        <f t="shared" si="780"/>
        <v>0</v>
      </c>
      <c r="I1008" s="150">
        <f>SUM(B1008:H1008)</f>
        <v>0</v>
      </c>
      <c r="J1008" s="19">
        <f>J1007+J1006</f>
        <v>0</v>
      </c>
      <c r="K1008" s="19">
        <f t="shared" ref="K1008:P1008" si="781">K1007+K1006</f>
        <v>0</v>
      </c>
      <c r="L1008" s="19">
        <f t="shared" si="781"/>
        <v>0</v>
      </c>
      <c r="M1008" s="19">
        <f t="shared" si="781"/>
        <v>0</v>
      </c>
      <c r="N1008" s="19">
        <f t="shared" si="781"/>
        <v>0</v>
      </c>
      <c r="O1008" s="19">
        <f t="shared" si="781"/>
        <v>0</v>
      </c>
      <c r="P1008" s="19">
        <f t="shared" si="781"/>
        <v>0</v>
      </c>
      <c r="Q1008" s="151">
        <f>SUM(J1008:P1008)</f>
        <v>0</v>
      </c>
    </row>
    <row r="1009" spans="1:17" x14ac:dyDescent="0.35">
      <c r="A1009" s="19" t="s">
        <v>154</v>
      </c>
      <c r="B1009" s="106" t="e">
        <f t="shared" ref="B1009:H1009" si="782">B1007/B1008*100</f>
        <v>#DIV/0!</v>
      </c>
      <c r="C1009" s="106" t="e">
        <f t="shared" si="782"/>
        <v>#DIV/0!</v>
      </c>
      <c r="D1009" s="106" t="e">
        <f t="shared" si="782"/>
        <v>#DIV/0!</v>
      </c>
      <c r="E1009" s="106" t="e">
        <f t="shared" si="782"/>
        <v>#DIV/0!</v>
      </c>
      <c r="F1009" s="106" t="e">
        <f t="shared" si="782"/>
        <v>#DIV/0!</v>
      </c>
      <c r="G1009" s="106" t="e">
        <f t="shared" si="782"/>
        <v>#DIV/0!</v>
      </c>
      <c r="H1009" s="106" t="e">
        <f t="shared" si="782"/>
        <v>#DIV/0!</v>
      </c>
      <c r="I1009" s="106" t="e">
        <f>I1007/I1008</f>
        <v>#DIV/0!</v>
      </c>
      <c r="J1009" s="106" t="e">
        <f>J1007/J1008*100</f>
        <v>#DIV/0!</v>
      </c>
      <c r="K1009" s="106" t="e">
        <f t="shared" ref="K1009:Q1009" si="783">K1007/K1008*100</f>
        <v>#DIV/0!</v>
      </c>
      <c r="L1009" s="106" t="e">
        <f t="shared" si="783"/>
        <v>#DIV/0!</v>
      </c>
      <c r="M1009" s="106" t="e">
        <f t="shared" si="783"/>
        <v>#DIV/0!</v>
      </c>
      <c r="N1009" s="106" t="e">
        <f t="shared" si="783"/>
        <v>#DIV/0!</v>
      </c>
      <c r="O1009" s="106" t="e">
        <f t="shared" si="783"/>
        <v>#DIV/0!</v>
      </c>
      <c r="P1009" s="106" t="e">
        <f t="shared" si="783"/>
        <v>#DIV/0!</v>
      </c>
      <c r="Q1009" s="153" t="e">
        <f t="shared" si="783"/>
        <v>#DIV/0!</v>
      </c>
    </row>
    <row r="1010" spans="1:17" x14ac:dyDescent="0.35">
      <c r="A1010" s="19" t="s">
        <v>153</v>
      </c>
      <c r="B1010" s="88">
        <v>0</v>
      </c>
      <c r="C1010" s="88">
        <v>0</v>
      </c>
      <c r="D1010" s="88">
        <v>0</v>
      </c>
      <c r="E1010" s="88">
        <v>0</v>
      </c>
      <c r="F1010" s="88">
        <v>0</v>
      </c>
      <c r="G1010" s="88">
        <v>0</v>
      </c>
      <c r="H1010" s="88">
        <v>0</v>
      </c>
      <c r="I1010" s="35"/>
      <c r="J1010" s="88">
        <v>0</v>
      </c>
      <c r="K1010" s="88">
        <v>0</v>
      </c>
      <c r="L1010" s="88">
        <v>0</v>
      </c>
      <c r="M1010" s="88">
        <v>0</v>
      </c>
      <c r="N1010" s="88">
        <v>0</v>
      </c>
      <c r="O1010" s="88">
        <v>0</v>
      </c>
      <c r="P1010" s="88">
        <v>0</v>
      </c>
      <c r="Q1010" s="146"/>
    </row>
    <row r="1011" spans="1:17" x14ac:dyDescent="0.35">
      <c r="A1011" s="43" t="s">
        <v>155</v>
      </c>
      <c r="B1011" s="169" t="e">
        <f>B1010/B1008</f>
        <v>#DIV/0!</v>
      </c>
      <c r="C1011" s="169" t="e">
        <f>C1010/C1008</f>
        <v>#DIV/0!</v>
      </c>
      <c r="D1011" s="169">
        <v>29.21</v>
      </c>
      <c r="E1011" s="169" t="e">
        <f>E1010/E1008</f>
        <v>#DIV/0!</v>
      </c>
      <c r="F1011" s="169">
        <v>238.82</v>
      </c>
      <c r="G1011" s="169" t="e">
        <f>G1010/G1008</f>
        <v>#DIV/0!</v>
      </c>
      <c r="H1011" s="169" t="e">
        <f>H1010/H1008</f>
        <v>#DIV/0!</v>
      </c>
      <c r="I1011" s="35"/>
      <c r="J1011" s="169" t="e">
        <f t="shared" ref="J1011:P1011" si="784">J1010/J1008</f>
        <v>#DIV/0!</v>
      </c>
      <c r="K1011" s="169" t="e">
        <f t="shared" si="784"/>
        <v>#DIV/0!</v>
      </c>
      <c r="L1011" s="169" t="e">
        <f t="shared" si="784"/>
        <v>#DIV/0!</v>
      </c>
      <c r="M1011" s="169" t="e">
        <f t="shared" si="784"/>
        <v>#DIV/0!</v>
      </c>
      <c r="N1011" s="169" t="e">
        <f t="shared" si="784"/>
        <v>#DIV/0!</v>
      </c>
      <c r="O1011" s="169" t="e">
        <f t="shared" si="784"/>
        <v>#DIV/0!</v>
      </c>
      <c r="P1011" s="169" t="e">
        <f t="shared" si="784"/>
        <v>#DIV/0!</v>
      </c>
      <c r="Q1011" s="146"/>
    </row>
    <row r="1012" spans="1:17" x14ac:dyDescent="0.35">
      <c r="A1012" s="19" t="s">
        <v>174</v>
      </c>
      <c r="B1012" s="19">
        <v>11.41</v>
      </c>
      <c r="C1012" s="19">
        <v>7.5</v>
      </c>
      <c r="D1012" s="19">
        <v>7.83</v>
      </c>
      <c r="E1012" s="19">
        <v>10.87</v>
      </c>
      <c r="F1012" s="19">
        <v>1.71</v>
      </c>
      <c r="G1012" s="79">
        <v>5.87</v>
      </c>
      <c r="H1012" s="79">
        <v>14.17</v>
      </c>
      <c r="I1012" s="35"/>
      <c r="J1012" s="88">
        <v>10.48</v>
      </c>
      <c r="K1012" s="88">
        <v>2.74</v>
      </c>
      <c r="L1012" s="88">
        <v>10.68</v>
      </c>
      <c r="M1012" s="88">
        <v>11.86</v>
      </c>
      <c r="N1012" s="88">
        <v>11.36</v>
      </c>
      <c r="O1012" s="88">
        <v>4.53</v>
      </c>
      <c r="P1012" s="88">
        <v>19.100000000000001</v>
      </c>
      <c r="Q1012" s="146">
        <f>SUM(J1012:P1012)</f>
        <v>70.75</v>
      </c>
    </row>
    <row r="1013" spans="1:17" x14ac:dyDescent="0.35">
      <c r="A1013" s="19" t="s">
        <v>175</v>
      </c>
      <c r="B1013" s="19">
        <v>0.53</v>
      </c>
      <c r="C1013" s="19">
        <v>0.49</v>
      </c>
      <c r="D1013" s="19">
        <v>0.49</v>
      </c>
      <c r="E1013" s="19">
        <v>0.52</v>
      </c>
      <c r="F1013" s="19">
        <v>0.44</v>
      </c>
      <c r="G1013" s="88">
        <v>0.41</v>
      </c>
      <c r="H1013" s="88">
        <v>0.49</v>
      </c>
      <c r="I1013" s="35">
        <f>SUM(B1013:H1013)</f>
        <v>3.37</v>
      </c>
      <c r="J1013" s="88">
        <v>0.44</v>
      </c>
      <c r="K1013" s="88">
        <v>0.43</v>
      </c>
      <c r="L1013" s="88">
        <v>0.46</v>
      </c>
      <c r="M1013" s="88">
        <v>0.46</v>
      </c>
      <c r="N1013" s="88">
        <v>0.47</v>
      </c>
      <c r="O1013" s="88">
        <v>0.49</v>
      </c>
      <c r="P1013" s="88">
        <v>0.45</v>
      </c>
      <c r="Q1013" s="146">
        <f>SUM(J1013:P1013)</f>
        <v>3.2</v>
      </c>
    </row>
    <row r="1014" spans="1:17" x14ac:dyDescent="0.35">
      <c r="A1014" s="19" t="s">
        <v>152</v>
      </c>
      <c r="B1014" s="19">
        <f>-B1013+B1012</f>
        <v>10.88</v>
      </c>
      <c r="C1014" s="19">
        <f>-C1013+C1012</f>
        <v>7.01</v>
      </c>
      <c r="D1014" s="19">
        <f>D1013+D1012</f>
        <v>8.32</v>
      </c>
      <c r="E1014" s="19">
        <f>E1013+E1012</f>
        <v>11.389999999999999</v>
      </c>
      <c r="F1014" s="19">
        <f>F1013+F1012</f>
        <v>2.15</v>
      </c>
      <c r="G1014" s="19">
        <f>G1013+G1012</f>
        <v>6.28</v>
      </c>
      <c r="H1014" s="19">
        <f>H1013+H1012</f>
        <v>14.66</v>
      </c>
      <c r="I1014" s="35">
        <f>SUM(B1014:H1014)</f>
        <v>60.69</v>
      </c>
      <c r="J1014" s="19">
        <f t="shared" ref="J1014:P1014" si="785">J1013+J1012</f>
        <v>10.92</v>
      </c>
      <c r="K1014" s="19">
        <f t="shared" si="785"/>
        <v>3.1700000000000004</v>
      </c>
      <c r="L1014" s="19">
        <f t="shared" si="785"/>
        <v>11.14</v>
      </c>
      <c r="M1014" s="19">
        <f t="shared" si="785"/>
        <v>12.32</v>
      </c>
      <c r="N1014" s="19">
        <f t="shared" si="785"/>
        <v>11.83</v>
      </c>
      <c r="O1014" s="19">
        <f t="shared" si="785"/>
        <v>5.0200000000000005</v>
      </c>
      <c r="P1014" s="19">
        <f t="shared" si="785"/>
        <v>19.55</v>
      </c>
      <c r="Q1014" s="146">
        <f>SUM(J1014:P1014)</f>
        <v>73.95</v>
      </c>
    </row>
    <row r="1015" spans="1:17" x14ac:dyDescent="0.35">
      <c r="A1015" s="19" t="s">
        <v>154</v>
      </c>
      <c r="B1015" s="106">
        <f t="shared" ref="B1015:H1015" si="786">B1013/B1014*100</f>
        <v>4.8713235294117645</v>
      </c>
      <c r="C1015" s="106">
        <f t="shared" si="786"/>
        <v>6.990014265335236</v>
      </c>
      <c r="D1015" s="106">
        <f t="shared" si="786"/>
        <v>5.8894230769230766</v>
      </c>
      <c r="E1015" s="106">
        <f t="shared" si="786"/>
        <v>4.5654082528533806</v>
      </c>
      <c r="F1015" s="106">
        <f t="shared" si="786"/>
        <v>20.465116279069768</v>
      </c>
      <c r="G1015" s="106">
        <f t="shared" si="786"/>
        <v>6.5286624203821653</v>
      </c>
      <c r="H1015" s="106">
        <f t="shared" si="786"/>
        <v>3.3424283765347882</v>
      </c>
      <c r="I1015" s="106">
        <f>I1013/I1014*100</f>
        <v>5.5528093590377328</v>
      </c>
      <c r="J1015" s="106">
        <f>J1013/K1014*100</f>
        <v>13.880126182965299</v>
      </c>
      <c r="K1015" s="106">
        <f>K1013/L1014*100</f>
        <v>3.859964093357271</v>
      </c>
      <c r="L1015" s="169">
        <f>L1014/L1012</f>
        <v>1.0430711610486891</v>
      </c>
      <c r="M1015" s="169">
        <f>M1014/M1012</f>
        <v>1.0387858347386172</v>
      </c>
      <c r="N1015" s="169">
        <f>N1014/N1012</f>
        <v>1.0413732394366197</v>
      </c>
      <c r="O1015" s="169">
        <f>O1014/O1012</f>
        <v>1.1081677704194262</v>
      </c>
      <c r="P1015" s="169">
        <f>P1014/P1012</f>
        <v>1.0235602094240837</v>
      </c>
      <c r="Q1015" s="153">
        <f>Q1013/Q1014*100</f>
        <v>4.3272481406355645</v>
      </c>
    </row>
    <row r="1016" spans="1:17" x14ac:dyDescent="0.35">
      <c r="A1016" s="19" t="s">
        <v>153</v>
      </c>
      <c r="B1016" s="61">
        <v>139</v>
      </c>
      <c r="C1016" s="61">
        <v>130</v>
      </c>
      <c r="D1016" s="61">
        <v>129</v>
      </c>
      <c r="E1016" s="61">
        <v>142</v>
      </c>
      <c r="F1016" s="61">
        <v>104</v>
      </c>
      <c r="G1016" s="61">
        <v>105</v>
      </c>
      <c r="H1016" s="88">
        <v>135</v>
      </c>
      <c r="I1016" s="35"/>
      <c r="J1016" s="88">
        <v>75</v>
      </c>
      <c r="K1016" s="88">
        <v>88</v>
      </c>
      <c r="L1016" s="88">
        <v>126</v>
      </c>
      <c r="M1016" s="88">
        <v>112</v>
      </c>
      <c r="N1016" s="88">
        <v>105</v>
      </c>
      <c r="O1016" s="88">
        <v>73</v>
      </c>
      <c r="P1016" s="88">
        <v>105</v>
      </c>
      <c r="Q1016" s="146"/>
    </row>
    <row r="1017" spans="1:17" x14ac:dyDescent="0.35">
      <c r="A1017" s="43" t="s">
        <v>155</v>
      </c>
      <c r="B1017" s="169">
        <f>B1016/B1014</f>
        <v>12.775735294117647</v>
      </c>
      <c r="C1017" s="169">
        <f>C1016/C1014</f>
        <v>18.544935805991443</v>
      </c>
      <c r="D1017" s="169">
        <v>3.88</v>
      </c>
      <c r="E1017" s="169">
        <f>E1016/E1014</f>
        <v>12.467076382791925</v>
      </c>
      <c r="F1017" s="169">
        <f>F1016/F1014</f>
        <v>48.372093023255815</v>
      </c>
      <c r="G1017" s="169">
        <f>G1016/G1014</f>
        <v>16.719745222929937</v>
      </c>
      <c r="H1017" s="169">
        <f>H1016/H1014</f>
        <v>9.2087312414733962</v>
      </c>
      <c r="I1017" s="35"/>
      <c r="J1017" s="169" t="e">
        <f>J1016/S949</f>
        <v>#DIV/0!</v>
      </c>
      <c r="K1017" s="169">
        <f t="shared" ref="K1017:P1017" si="787">K1016/K1014</f>
        <v>27.760252365930597</v>
      </c>
      <c r="L1017" s="169">
        <f t="shared" si="787"/>
        <v>11.310592459605026</v>
      </c>
      <c r="M1017" s="169">
        <f t="shared" si="787"/>
        <v>9.0909090909090899</v>
      </c>
      <c r="N1017" s="169">
        <f t="shared" si="787"/>
        <v>8.8757396449704142</v>
      </c>
      <c r="O1017" s="169">
        <f t="shared" si="787"/>
        <v>14.541832669322709</v>
      </c>
      <c r="P1017" s="169">
        <f t="shared" si="787"/>
        <v>5.3708439897698206</v>
      </c>
      <c r="Q1017" s="146"/>
    </row>
    <row r="1018" spans="1:17" x14ac:dyDescent="0.35">
      <c r="A1018" s="21"/>
      <c r="B1018" s="21"/>
      <c r="C1018" s="21"/>
      <c r="D1018" s="169">
        <f>D1017/D1015</f>
        <v>0.65880816326530611</v>
      </c>
      <c r="E1018" s="169">
        <f>E1017/E1015</f>
        <v>2.7307692307692308</v>
      </c>
      <c r="F1018" s="21">
        <v>21</v>
      </c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</row>
    <row r="1019" spans="1:17" x14ac:dyDescent="0.35">
      <c r="A1019" s="21"/>
      <c r="B1019" s="21"/>
      <c r="C1019" s="155"/>
      <c r="D1019" s="156" t="s">
        <v>178</v>
      </c>
      <c r="E1019" s="156" t="s">
        <v>179</v>
      </c>
      <c r="F1019" s="156" t="s">
        <v>180</v>
      </c>
      <c r="G1019" s="156" t="s">
        <v>181</v>
      </c>
      <c r="H1019" s="156" t="s">
        <v>182</v>
      </c>
      <c r="I1019" s="156" t="s">
        <v>183</v>
      </c>
      <c r="J1019" s="156" t="s">
        <v>184</v>
      </c>
      <c r="K1019" s="156" t="s">
        <v>185</v>
      </c>
      <c r="L1019" s="156" t="s">
        <v>186</v>
      </c>
      <c r="M1019" s="156" t="s">
        <v>187</v>
      </c>
      <c r="N1019" s="156" t="s">
        <v>188</v>
      </c>
      <c r="O1019" s="21"/>
      <c r="P1019" s="21"/>
    </row>
    <row r="1020" spans="1:17" x14ac:dyDescent="0.35">
      <c r="A1020" s="21"/>
      <c r="B1020" s="21"/>
      <c r="C1020" s="157" t="s">
        <v>189</v>
      </c>
      <c r="D1020" s="158">
        <f>Q953</f>
        <v>1145.17</v>
      </c>
      <c r="E1020" s="158">
        <f>Q959</f>
        <v>1084.21</v>
      </c>
      <c r="F1020" s="164">
        <f>Q965</f>
        <v>243.93</v>
      </c>
      <c r="G1020" s="159">
        <f>I971</f>
        <v>0</v>
      </c>
      <c r="H1020" s="164">
        <f>Q977</f>
        <v>446.63</v>
      </c>
      <c r="I1020" s="164">
        <f>Q983</f>
        <v>134.74</v>
      </c>
      <c r="J1020" s="164">
        <f>Q989</f>
        <v>314.78999999999996</v>
      </c>
      <c r="K1020" s="158">
        <f>Q995</f>
        <v>1314.31</v>
      </c>
      <c r="L1020" s="164">
        <f>Q1001</f>
        <v>86.83</v>
      </c>
      <c r="M1020" s="164">
        <f>Q1007</f>
        <v>0</v>
      </c>
      <c r="N1020" s="164">
        <f>Q1013</f>
        <v>3.2</v>
      </c>
      <c r="O1020" s="21"/>
      <c r="P1020" s="21"/>
    </row>
    <row r="1021" spans="1:17" x14ac:dyDescent="0.35">
      <c r="A1021" s="21"/>
      <c r="B1021" s="21"/>
      <c r="C1021" s="157" t="s">
        <v>190</v>
      </c>
      <c r="D1021" s="163">
        <f>Q955</f>
        <v>123.9321234159064</v>
      </c>
      <c r="E1021" s="160"/>
      <c r="F1021" s="160" t="s">
        <v>299</v>
      </c>
      <c r="G1021" s="159">
        <v>0</v>
      </c>
      <c r="H1021" s="165">
        <f>I979</f>
        <v>0.39730349117533259</v>
      </c>
      <c r="I1021" s="165">
        <f>I985</f>
        <v>0.3139387519624719</v>
      </c>
      <c r="J1021" s="165">
        <f>I991</f>
        <v>0.6581064356435643</v>
      </c>
      <c r="K1021" s="165">
        <f>I997</f>
        <v>0.58804031876946194</v>
      </c>
      <c r="L1021" s="165">
        <v>5.7000000000000002E-2</v>
      </c>
      <c r="M1021" s="165" t="e">
        <f>I1009</f>
        <v>#DIV/0!</v>
      </c>
      <c r="N1021" s="159">
        <v>0</v>
      </c>
      <c r="O1021" s="21"/>
      <c r="P1021" s="21"/>
    </row>
    <row r="1023" spans="1:17" x14ac:dyDescent="0.35">
      <c r="A1023" s="31" t="s">
        <v>0</v>
      </c>
      <c r="B1023" s="83"/>
      <c r="C1023" s="83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</row>
    <row r="1024" spans="1:17" ht="15.5" x14ac:dyDescent="0.35">
      <c r="A1024" s="33" t="s">
        <v>1</v>
      </c>
      <c r="B1024" s="64" t="s">
        <v>1015</v>
      </c>
      <c r="C1024" s="64" t="s">
        <v>1016</v>
      </c>
      <c r="D1024" s="64" t="s">
        <v>1017</v>
      </c>
      <c r="E1024" s="64" t="s">
        <v>1018</v>
      </c>
      <c r="F1024" s="64" t="s">
        <v>1019</v>
      </c>
      <c r="G1024" s="64" t="s">
        <v>1020</v>
      </c>
      <c r="H1024" s="64" t="s">
        <v>1021</v>
      </c>
      <c r="I1024" s="65" t="s">
        <v>1014</v>
      </c>
      <c r="J1024" s="64" t="s">
        <v>1022</v>
      </c>
      <c r="K1024" s="64" t="s">
        <v>1023</v>
      </c>
      <c r="L1024" s="64" t="s">
        <v>1024</v>
      </c>
      <c r="M1024" s="64" t="s">
        <v>1025</v>
      </c>
      <c r="N1024" s="64" t="s">
        <v>1026</v>
      </c>
      <c r="O1024" s="64" t="s">
        <v>1027</v>
      </c>
      <c r="P1024" s="64" t="s">
        <v>1028</v>
      </c>
      <c r="Q1024" s="64" t="s">
        <v>1039</v>
      </c>
    </row>
    <row r="1025" spans="1:17" x14ac:dyDescent="0.35">
      <c r="A1025" s="19" t="s">
        <v>162</v>
      </c>
      <c r="B1025" s="61">
        <v>0</v>
      </c>
      <c r="C1025" s="61">
        <v>0</v>
      </c>
      <c r="D1025" s="61">
        <v>33.049999999999997</v>
      </c>
      <c r="E1025" s="61">
        <v>0</v>
      </c>
      <c r="F1025" s="61">
        <v>0</v>
      </c>
      <c r="G1025" s="61">
        <v>0</v>
      </c>
      <c r="H1025" s="19">
        <v>0</v>
      </c>
      <c r="I1025" s="35">
        <f>SUM(B1025:H1025)</f>
        <v>33.049999999999997</v>
      </c>
      <c r="J1025" s="19">
        <v>0</v>
      </c>
      <c r="K1025" s="19">
        <v>0</v>
      </c>
      <c r="L1025" s="19">
        <v>0</v>
      </c>
      <c r="M1025" s="19">
        <v>0</v>
      </c>
      <c r="N1025" s="19">
        <v>0</v>
      </c>
      <c r="O1025" s="19">
        <v>0</v>
      </c>
      <c r="P1025" s="19">
        <v>0</v>
      </c>
      <c r="Q1025" s="146">
        <f>SUM(J1025:P1025)</f>
        <v>0</v>
      </c>
    </row>
    <row r="1026" spans="1:17" x14ac:dyDescent="0.35">
      <c r="A1026" s="19" t="s">
        <v>163</v>
      </c>
      <c r="B1026" s="61">
        <v>123.33</v>
      </c>
      <c r="C1026" s="61">
        <v>200.64</v>
      </c>
      <c r="D1026" s="166">
        <v>0</v>
      </c>
      <c r="E1026" s="166">
        <v>170.75</v>
      </c>
      <c r="F1026" s="166">
        <v>95.06</v>
      </c>
      <c r="G1026" s="166">
        <v>77.7</v>
      </c>
      <c r="H1026" s="19">
        <v>134.94999999999999</v>
      </c>
      <c r="I1026" s="35">
        <f>SUM(B1026:H1026)</f>
        <v>802.43000000000006</v>
      </c>
      <c r="J1026" s="19">
        <v>181.52</v>
      </c>
      <c r="K1026" s="19">
        <v>171.31</v>
      </c>
      <c r="L1026" s="19">
        <v>135.15</v>
      </c>
      <c r="M1026" s="19">
        <v>182.14</v>
      </c>
      <c r="N1026" s="19">
        <v>202.21</v>
      </c>
      <c r="O1026" s="19">
        <v>216.38</v>
      </c>
      <c r="P1026" s="19">
        <v>168</v>
      </c>
      <c r="Q1026" s="146">
        <f>SUM(J1026:P1026)</f>
        <v>1256.71</v>
      </c>
    </row>
    <row r="1027" spans="1:17" x14ac:dyDescent="0.35">
      <c r="A1027" s="19" t="s">
        <v>152</v>
      </c>
      <c r="B1027" s="19">
        <f t="shared" ref="B1027:O1027" si="788">B1026+B1025</f>
        <v>123.33</v>
      </c>
      <c r="C1027" s="19">
        <f t="shared" si="788"/>
        <v>200.64</v>
      </c>
      <c r="D1027" s="19">
        <f t="shared" si="788"/>
        <v>33.049999999999997</v>
      </c>
      <c r="E1027" s="19">
        <f t="shared" si="788"/>
        <v>170.75</v>
      </c>
      <c r="F1027" s="19">
        <f t="shared" si="788"/>
        <v>95.06</v>
      </c>
      <c r="G1027" s="19">
        <f t="shared" si="788"/>
        <v>77.7</v>
      </c>
      <c r="H1027" s="19">
        <f t="shared" si="788"/>
        <v>134.94999999999999</v>
      </c>
      <c r="I1027" s="19">
        <f t="shared" si="788"/>
        <v>835.4799999999999</v>
      </c>
      <c r="J1027" s="19">
        <f t="shared" si="788"/>
        <v>181.52</v>
      </c>
      <c r="K1027" s="19">
        <f t="shared" si="788"/>
        <v>171.31</v>
      </c>
      <c r="L1027" s="19">
        <f t="shared" si="788"/>
        <v>135.15</v>
      </c>
      <c r="M1027" s="19">
        <f t="shared" si="788"/>
        <v>182.14</v>
      </c>
      <c r="N1027" s="19">
        <f t="shared" si="788"/>
        <v>202.21</v>
      </c>
      <c r="O1027" s="19">
        <f t="shared" si="788"/>
        <v>216.38</v>
      </c>
      <c r="P1027" s="19">
        <v>0</v>
      </c>
      <c r="Q1027" s="146">
        <f>SUM(J1027:P1027)</f>
        <v>1088.71</v>
      </c>
    </row>
    <row r="1028" spans="1:17" x14ac:dyDescent="0.35">
      <c r="A1028" s="19" t="s">
        <v>154</v>
      </c>
      <c r="B1028" s="106">
        <f t="shared" ref="B1028:H1028" si="789">B1026/B1027*100</f>
        <v>100</v>
      </c>
      <c r="C1028" s="106">
        <f t="shared" si="789"/>
        <v>100</v>
      </c>
      <c r="D1028" s="106">
        <f t="shared" si="789"/>
        <v>0</v>
      </c>
      <c r="E1028" s="106">
        <f t="shared" si="789"/>
        <v>100</v>
      </c>
      <c r="F1028" s="106">
        <f t="shared" si="789"/>
        <v>100</v>
      </c>
      <c r="G1028" s="106">
        <f t="shared" si="789"/>
        <v>100</v>
      </c>
      <c r="H1028" s="106">
        <f t="shared" si="789"/>
        <v>100</v>
      </c>
      <c r="I1028" s="35">
        <f>I1026/I1027*100</f>
        <v>96.044190166132054</v>
      </c>
      <c r="J1028" s="106">
        <f t="shared" ref="J1028:P1028" si="790">J1026/J1027*100</f>
        <v>100</v>
      </c>
      <c r="K1028" s="106">
        <f t="shared" si="790"/>
        <v>100</v>
      </c>
      <c r="L1028" s="106">
        <f t="shared" si="790"/>
        <v>100</v>
      </c>
      <c r="M1028" s="106">
        <f t="shared" si="790"/>
        <v>100</v>
      </c>
      <c r="N1028" s="106">
        <f t="shared" si="790"/>
        <v>100</v>
      </c>
      <c r="O1028" s="106">
        <f t="shared" si="790"/>
        <v>100</v>
      </c>
      <c r="P1028" s="106" t="e">
        <f t="shared" si="790"/>
        <v>#DIV/0!</v>
      </c>
      <c r="Q1028" s="106">
        <f>Q1026/Q1027*100</f>
        <v>115.4311065389314</v>
      </c>
    </row>
    <row r="1029" spans="1:17" x14ac:dyDescent="0.35">
      <c r="A1029" s="19" t="s">
        <v>153</v>
      </c>
      <c r="B1029" s="19">
        <v>0</v>
      </c>
      <c r="C1029" s="19">
        <v>0</v>
      </c>
      <c r="D1029" s="19">
        <v>0</v>
      </c>
      <c r="E1029" s="19">
        <v>0</v>
      </c>
      <c r="F1029" s="19">
        <v>0</v>
      </c>
      <c r="G1029" s="19">
        <v>0</v>
      </c>
      <c r="H1029" s="19">
        <v>215</v>
      </c>
      <c r="I1029" s="35"/>
      <c r="J1029" s="19">
        <v>227</v>
      </c>
      <c r="K1029" s="19">
        <v>203</v>
      </c>
      <c r="L1029" s="19">
        <v>175</v>
      </c>
      <c r="M1029" s="19">
        <v>199</v>
      </c>
      <c r="N1029" s="19">
        <v>235</v>
      </c>
      <c r="O1029" s="19">
        <v>242</v>
      </c>
      <c r="P1029" s="19">
        <v>185</v>
      </c>
      <c r="Q1029" s="106">
        <v>0</v>
      </c>
    </row>
    <row r="1030" spans="1:17" x14ac:dyDescent="0.35">
      <c r="A1030" s="167" t="s">
        <v>155</v>
      </c>
      <c r="B1030" s="168">
        <f>B1029/B1027</f>
        <v>0</v>
      </c>
      <c r="C1030" s="168">
        <f t="shared" ref="C1030:H1030" si="791">C1029/C1027</f>
        <v>0</v>
      </c>
      <c r="D1030" s="168">
        <f t="shared" si="791"/>
        <v>0</v>
      </c>
      <c r="E1030" s="168">
        <f t="shared" si="791"/>
        <v>0</v>
      </c>
      <c r="F1030" s="168">
        <f t="shared" si="791"/>
        <v>0</v>
      </c>
      <c r="G1030" s="168">
        <f t="shared" si="791"/>
        <v>0</v>
      </c>
      <c r="H1030" s="168">
        <f t="shared" si="791"/>
        <v>1.5931826602445351</v>
      </c>
      <c r="I1030" s="146">
        <f>I1026/I1027</f>
        <v>0.9604419016613206</v>
      </c>
      <c r="J1030" s="169">
        <f>J1029/J1027</f>
        <v>1.2505509034817099</v>
      </c>
      <c r="K1030" s="169">
        <f t="shared" ref="K1030:P1030" si="792">K1029/K1027</f>
        <v>1.1849862821785069</v>
      </c>
      <c r="L1030" s="169">
        <f t="shared" si="792"/>
        <v>1.2948575656677765</v>
      </c>
      <c r="M1030" s="169">
        <f t="shared" si="792"/>
        <v>1.0925661579005161</v>
      </c>
      <c r="N1030" s="169">
        <f t="shared" si="792"/>
        <v>1.1621581524158053</v>
      </c>
      <c r="O1030" s="169">
        <f t="shared" si="792"/>
        <v>1.1184028098715224</v>
      </c>
      <c r="P1030" s="169" t="e">
        <f t="shared" si="792"/>
        <v>#DIV/0!</v>
      </c>
      <c r="Q1030" s="146"/>
    </row>
    <row r="1031" spans="1:17" x14ac:dyDescent="0.35">
      <c r="A1031" s="19" t="s">
        <v>164</v>
      </c>
      <c r="B1031" s="61">
        <v>0</v>
      </c>
      <c r="C1031" s="61">
        <v>0</v>
      </c>
      <c r="D1031" s="61">
        <v>0</v>
      </c>
      <c r="E1031" s="61">
        <v>0</v>
      </c>
      <c r="F1031" s="61">
        <v>0</v>
      </c>
      <c r="G1031" s="61">
        <v>0</v>
      </c>
      <c r="H1031" s="19">
        <v>0</v>
      </c>
      <c r="I1031" s="150">
        <f>SUM(B1031:H1031)</f>
        <v>0</v>
      </c>
      <c r="J1031" s="19">
        <v>0</v>
      </c>
      <c r="K1031" s="19">
        <v>0</v>
      </c>
      <c r="L1031" s="19">
        <v>0</v>
      </c>
      <c r="M1031" s="19">
        <v>0</v>
      </c>
      <c r="N1031" s="19">
        <v>0</v>
      </c>
      <c r="O1031" s="19">
        <v>0</v>
      </c>
      <c r="P1031" s="19">
        <v>0</v>
      </c>
      <c r="Q1031" s="151"/>
    </row>
    <row r="1032" spans="1:17" x14ac:dyDescent="0.35">
      <c r="A1032" s="19" t="s">
        <v>165</v>
      </c>
      <c r="B1032" s="61">
        <v>113.61</v>
      </c>
      <c r="C1032" s="166">
        <v>227.85</v>
      </c>
      <c r="D1032" s="166">
        <v>227.12</v>
      </c>
      <c r="E1032" s="166">
        <v>192</v>
      </c>
      <c r="F1032" s="166">
        <v>98.48</v>
      </c>
      <c r="G1032" s="166">
        <v>64.900000000000006</v>
      </c>
      <c r="H1032" s="166">
        <v>112.51</v>
      </c>
      <c r="I1032" s="150">
        <f>SUM(B1032:H1032)</f>
        <v>1036.47</v>
      </c>
      <c r="J1032" s="19">
        <v>190.47</v>
      </c>
      <c r="K1032" s="19">
        <v>183.04</v>
      </c>
      <c r="L1032" s="19">
        <v>178.95</v>
      </c>
      <c r="M1032" s="19">
        <v>197.4</v>
      </c>
      <c r="N1032" s="19">
        <v>263.67</v>
      </c>
      <c r="O1032" s="19">
        <v>267.33999999999997</v>
      </c>
      <c r="P1032" s="19">
        <v>207.49</v>
      </c>
      <c r="Q1032" s="151">
        <f>SUM(J1032:P1032)</f>
        <v>1488.36</v>
      </c>
    </row>
    <row r="1033" spans="1:17" x14ac:dyDescent="0.35">
      <c r="A1033" s="19" t="s">
        <v>152</v>
      </c>
      <c r="B1033" s="19">
        <f>B1031+B1032</f>
        <v>113.61</v>
      </c>
      <c r="C1033" s="19">
        <f t="shared" ref="C1033:H1033" si="793">C1031+C1032</f>
        <v>227.85</v>
      </c>
      <c r="D1033" s="19">
        <f t="shared" si="793"/>
        <v>227.12</v>
      </c>
      <c r="E1033" s="19">
        <f t="shared" si="793"/>
        <v>192</v>
      </c>
      <c r="F1033" s="19">
        <f t="shared" si="793"/>
        <v>98.48</v>
      </c>
      <c r="G1033" s="19">
        <f t="shared" si="793"/>
        <v>64.900000000000006</v>
      </c>
      <c r="H1033" s="19">
        <f t="shared" si="793"/>
        <v>112.51</v>
      </c>
      <c r="I1033" s="150">
        <f>I1032+I1031</f>
        <v>1036.47</v>
      </c>
      <c r="J1033" s="19">
        <f>J1032+J1031</f>
        <v>190.47</v>
      </c>
      <c r="K1033" s="19">
        <f>K1032+K1031</f>
        <v>183.04</v>
      </c>
      <c r="L1033" s="19">
        <f>L1032+L1031</f>
        <v>178.95</v>
      </c>
      <c r="M1033" s="19">
        <f>M1032+M1031</f>
        <v>197.4</v>
      </c>
      <c r="N1033" s="19">
        <f>N1031+N1032</f>
        <v>263.67</v>
      </c>
      <c r="O1033" s="19">
        <f>O1031+O1032</f>
        <v>267.33999999999997</v>
      </c>
      <c r="P1033" s="19">
        <f>P1031+P1032</f>
        <v>207.49</v>
      </c>
      <c r="Q1033" s="151">
        <f>SUM(J1033:P1033)</f>
        <v>1488.36</v>
      </c>
    </row>
    <row r="1034" spans="1:17" x14ac:dyDescent="0.35">
      <c r="A1034" s="19" t="s">
        <v>154</v>
      </c>
      <c r="B1034" s="106">
        <f>B1032/B1033*100</f>
        <v>100</v>
      </c>
      <c r="C1034" s="106">
        <f t="shared" ref="C1034:H1034" si="794">C1032/C1033*100</f>
        <v>100</v>
      </c>
      <c r="D1034" s="106">
        <f t="shared" si="794"/>
        <v>100</v>
      </c>
      <c r="E1034" s="106">
        <f t="shared" si="794"/>
        <v>100</v>
      </c>
      <c r="F1034" s="106">
        <f t="shared" si="794"/>
        <v>100</v>
      </c>
      <c r="G1034" s="106">
        <f t="shared" si="794"/>
        <v>100</v>
      </c>
      <c r="H1034" s="106">
        <f t="shared" si="794"/>
        <v>100</v>
      </c>
      <c r="I1034" s="35">
        <f>I1032/I1033*100</f>
        <v>100</v>
      </c>
      <c r="J1034" s="106">
        <f>J1032/J1033*100</f>
        <v>100</v>
      </c>
      <c r="K1034" s="106">
        <f t="shared" ref="K1034:P1034" si="795">K1032/K1033*100</f>
        <v>100</v>
      </c>
      <c r="L1034" s="106">
        <f t="shared" si="795"/>
        <v>100</v>
      </c>
      <c r="M1034" s="106">
        <f t="shared" si="795"/>
        <v>100</v>
      </c>
      <c r="N1034" s="106">
        <f t="shared" si="795"/>
        <v>100</v>
      </c>
      <c r="O1034" s="106">
        <f t="shared" si="795"/>
        <v>100</v>
      </c>
      <c r="P1034" s="106">
        <f t="shared" si="795"/>
        <v>100</v>
      </c>
      <c r="Q1034" s="146"/>
    </row>
    <row r="1035" spans="1:17" x14ac:dyDescent="0.35">
      <c r="A1035" s="19" t="s">
        <v>153</v>
      </c>
      <c r="B1035" s="61">
        <v>262</v>
      </c>
      <c r="C1035" s="61">
        <v>512</v>
      </c>
      <c r="D1035" s="61">
        <v>583</v>
      </c>
      <c r="E1035" s="61">
        <v>567</v>
      </c>
      <c r="F1035" s="61">
        <v>578</v>
      </c>
      <c r="G1035" s="61">
        <v>532</v>
      </c>
      <c r="H1035" s="19">
        <v>550</v>
      </c>
      <c r="I1035" s="35"/>
      <c r="J1035" s="19">
        <v>615</v>
      </c>
      <c r="K1035" s="19">
        <v>543</v>
      </c>
      <c r="L1035" s="19">
        <v>486</v>
      </c>
      <c r="M1035" s="19">
        <v>537</v>
      </c>
      <c r="N1035" s="19">
        <v>635</v>
      </c>
      <c r="O1035" s="19">
        <v>609</v>
      </c>
      <c r="P1035" s="19">
        <v>431</v>
      </c>
      <c r="Q1035" s="146"/>
    </row>
    <row r="1036" spans="1:17" x14ac:dyDescent="0.35">
      <c r="A1036" s="43" t="s">
        <v>155</v>
      </c>
      <c r="B1036" s="169">
        <f t="shared" ref="B1036:H1036" si="796">B1035/B1033</f>
        <v>2.3061350233254116</v>
      </c>
      <c r="C1036" s="169">
        <f t="shared" si="796"/>
        <v>2.2470923853412335</v>
      </c>
      <c r="D1036" s="169">
        <f t="shared" si="796"/>
        <v>2.566924973582247</v>
      </c>
      <c r="E1036" s="169">
        <f t="shared" si="796"/>
        <v>2.953125</v>
      </c>
      <c r="F1036" s="169">
        <f t="shared" si="796"/>
        <v>5.8692120227457352</v>
      </c>
      <c r="G1036" s="169">
        <f t="shared" si="796"/>
        <v>8.1972265023112474</v>
      </c>
      <c r="H1036" s="169">
        <f t="shared" si="796"/>
        <v>4.8884543596124788</v>
      </c>
      <c r="I1036" s="35"/>
      <c r="J1036" s="169">
        <f t="shared" ref="J1036:P1036" si="797">J1035/J1033</f>
        <v>3.2288549377854778</v>
      </c>
      <c r="K1036" s="169">
        <f t="shared" si="797"/>
        <v>2.9665646853146854</v>
      </c>
      <c r="L1036" s="169">
        <f t="shared" si="797"/>
        <v>2.7158424140821462</v>
      </c>
      <c r="M1036" s="169">
        <f t="shared" si="797"/>
        <v>2.7203647416413372</v>
      </c>
      <c r="N1036" s="169">
        <f t="shared" si="797"/>
        <v>2.408313422080631</v>
      </c>
      <c r="O1036" s="169">
        <f t="shared" si="797"/>
        <v>2.277998054911349</v>
      </c>
      <c r="P1036" s="169">
        <f t="shared" si="797"/>
        <v>2.0772085401706106</v>
      </c>
      <c r="Q1036" s="146"/>
    </row>
    <row r="1037" spans="1:17" x14ac:dyDescent="0.35">
      <c r="A1037" s="19" t="s">
        <v>156</v>
      </c>
      <c r="B1037" s="61">
        <v>0</v>
      </c>
      <c r="C1037" s="88">
        <v>17</v>
      </c>
      <c r="D1037" s="88">
        <v>34</v>
      </c>
      <c r="E1037" s="88">
        <v>39</v>
      </c>
      <c r="F1037" s="88">
        <v>34</v>
      </c>
      <c r="G1037" s="79">
        <v>61</v>
      </c>
      <c r="H1037" s="79">
        <v>53</v>
      </c>
      <c r="I1037" s="35"/>
      <c r="J1037" s="79">
        <v>31</v>
      </c>
      <c r="K1037" s="79">
        <v>37</v>
      </c>
      <c r="L1037" s="79">
        <v>27</v>
      </c>
      <c r="M1037" s="79">
        <v>42</v>
      </c>
      <c r="N1037" s="79">
        <v>91</v>
      </c>
      <c r="O1037" s="79">
        <v>23</v>
      </c>
      <c r="P1037" s="79">
        <v>26</v>
      </c>
      <c r="Q1037" s="146">
        <f>SUM(J1037:P1037)</f>
        <v>277</v>
      </c>
    </row>
    <row r="1038" spans="1:17" x14ac:dyDescent="0.35">
      <c r="A1038" s="19" t="s">
        <v>157</v>
      </c>
      <c r="B1038" s="61">
        <v>19.28</v>
      </c>
      <c r="C1038" s="88">
        <v>28.11</v>
      </c>
      <c r="D1038" s="88">
        <v>54.85</v>
      </c>
      <c r="E1038" s="88">
        <v>47.24</v>
      </c>
      <c r="F1038" s="88">
        <v>13.85</v>
      </c>
      <c r="G1038" s="79">
        <v>16.329999999999998</v>
      </c>
      <c r="H1038" s="79">
        <v>30.06</v>
      </c>
      <c r="I1038" s="35">
        <f>SUM(B1038:H1038)</f>
        <v>209.72000000000003</v>
      </c>
      <c r="J1038" s="79">
        <v>48.6</v>
      </c>
      <c r="K1038" s="79">
        <v>47.89</v>
      </c>
      <c r="L1038" s="79">
        <v>48.97</v>
      </c>
      <c r="M1038" s="79">
        <v>51.18</v>
      </c>
      <c r="N1038" s="79">
        <v>58.25</v>
      </c>
      <c r="O1038" s="79">
        <v>60.68</v>
      </c>
      <c r="P1038" s="79">
        <v>46.87</v>
      </c>
      <c r="Q1038" s="146">
        <f>SUM(J1038:P1038)</f>
        <v>362.44</v>
      </c>
    </row>
    <row r="1039" spans="1:17" x14ac:dyDescent="0.35">
      <c r="A1039" s="19" t="s">
        <v>152</v>
      </c>
      <c r="B1039" s="19">
        <f>B1038+B1037</f>
        <v>19.28</v>
      </c>
      <c r="C1039" s="19">
        <f>C1038+C1037</f>
        <v>45.11</v>
      </c>
      <c r="D1039" s="19">
        <f>D1038+D1037</f>
        <v>88.85</v>
      </c>
      <c r="E1039" s="19">
        <f>E1038+E1037</f>
        <v>86.240000000000009</v>
      </c>
      <c r="F1039" s="19">
        <v>0</v>
      </c>
      <c r="G1039" s="19">
        <f>G1038+G1037</f>
        <v>77.33</v>
      </c>
      <c r="H1039" s="19">
        <f>H1038+H1037</f>
        <v>83.06</v>
      </c>
      <c r="I1039" s="35">
        <f>SUM(B1039:H1039)</f>
        <v>399.87</v>
      </c>
      <c r="J1039" s="19">
        <f>J1038+J1037</f>
        <v>79.599999999999994</v>
      </c>
      <c r="K1039" s="19">
        <f t="shared" ref="K1039:P1039" si="798">K1038+K1037</f>
        <v>84.89</v>
      </c>
      <c r="L1039" s="19">
        <f t="shared" si="798"/>
        <v>75.97</v>
      </c>
      <c r="M1039" s="19">
        <f t="shared" si="798"/>
        <v>93.18</v>
      </c>
      <c r="N1039" s="19">
        <f t="shared" si="798"/>
        <v>149.25</v>
      </c>
      <c r="O1039" s="19">
        <f t="shared" si="798"/>
        <v>83.68</v>
      </c>
      <c r="P1039" s="19">
        <f t="shared" si="798"/>
        <v>72.87</v>
      </c>
      <c r="Q1039" s="146">
        <f>SUM(J1039:P1039)</f>
        <v>639.43999999999994</v>
      </c>
    </row>
    <row r="1040" spans="1:17" x14ac:dyDescent="0.35">
      <c r="A1040" s="19" t="s">
        <v>154</v>
      </c>
      <c r="B1040" s="106">
        <f t="shared" ref="B1040:I1040" si="799">B1038/B1039*100</f>
        <v>100</v>
      </c>
      <c r="C1040" s="106">
        <f t="shared" si="799"/>
        <v>62.314342717800933</v>
      </c>
      <c r="D1040" s="106">
        <f t="shared" si="799"/>
        <v>61.733258300506478</v>
      </c>
      <c r="E1040" s="106">
        <f t="shared" si="799"/>
        <v>54.777365491651196</v>
      </c>
      <c r="F1040" s="106" t="e">
        <f t="shared" si="799"/>
        <v>#DIV/0!</v>
      </c>
      <c r="G1040" s="106">
        <f t="shared" si="799"/>
        <v>21.117289538342167</v>
      </c>
      <c r="H1040" s="106">
        <f t="shared" si="799"/>
        <v>36.190705514086204</v>
      </c>
      <c r="I1040" s="106">
        <f t="shared" si="799"/>
        <v>52.447045289719163</v>
      </c>
      <c r="J1040" s="106">
        <f t="shared" ref="J1040:O1040" si="800">J1038/K1039*100</f>
        <v>57.250559547649907</v>
      </c>
      <c r="K1040" s="106">
        <f t="shared" si="800"/>
        <v>63.038041332104775</v>
      </c>
      <c r="L1040" s="106">
        <f t="shared" si="800"/>
        <v>52.554196179437639</v>
      </c>
      <c r="M1040" s="106">
        <f t="shared" si="800"/>
        <v>34.291457286432156</v>
      </c>
      <c r="N1040" s="106">
        <f t="shared" si="800"/>
        <v>69.610420650095591</v>
      </c>
      <c r="O1040" s="106">
        <f t="shared" si="800"/>
        <v>83.271579525181821</v>
      </c>
      <c r="P1040" s="169">
        <f>P1039/P1037</f>
        <v>2.802692307692308</v>
      </c>
      <c r="Q1040" s="106">
        <f>Q1038/Q1039*100</f>
        <v>56.680845740022519</v>
      </c>
    </row>
    <row r="1041" spans="1:17" x14ac:dyDescent="0.35">
      <c r="A1041" s="19" t="s">
        <v>153</v>
      </c>
      <c r="B1041" s="19">
        <v>51</v>
      </c>
      <c r="C1041" s="19">
        <v>62</v>
      </c>
      <c r="D1041" s="19">
        <v>114</v>
      </c>
      <c r="E1041" s="19">
        <v>107</v>
      </c>
      <c r="F1041" s="19">
        <v>87</v>
      </c>
      <c r="G1041" s="19">
        <v>99</v>
      </c>
      <c r="H1041" s="36">
        <v>105</v>
      </c>
      <c r="I1041" s="35"/>
      <c r="J1041" s="19">
        <v>95</v>
      </c>
      <c r="K1041" s="19">
        <v>102</v>
      </c>
      <c r="L1041" s="19">
        <v>103</v>
      </c>
      <c r="M1041" s="19">
        <v>114</v>
      </c>
      <c r="N1041" s="19">
        <v>99</v>
      </c>
      <c r="O1041" s="19">
        <v>102</v>
      </c>
      <c r="P1041" s="36">
        <v>86</v>
      </c>
      <c r="Q1041" s="146"/>
    </row>
    <row r="1042" spans="1:17" x14ac:dyDescent="0.35">
      <c r="A1042" s="43" t="s">
        <v>155</v>
      </c>
      <c r="B1042" s="169">
        <f t="shared" ref="B1042:H1042" si="801">B1041/B1039</f>
        <v>2.6452282157676348</v>
      </c>
      <c r="C1042" s="169">
        <f t="shared" si="801"/>
        <v>1.3744180891154956</v>
      </c>
      <c r="D1042" s="169">
        <f t="shared" si="801"/>
        <v>1.2830613393359596</v>
      </c>
      <c r="E1042" s="169">
        <f t="shared" si="801"/>
        <v>1.2407235621521335</v>
      </c>
      <c r="F1042" s="169" t="e">
        <f t="shared" si="801"/>
        <v>#DIV/0!</v>
      </c>
      <c r="G1042" s="169">
        <f t="shared" si="801"/>
        <v>1.2802275960170697</v>
      </c>
      <c r="H1042" s="169">
        <f t="shared" si="801"/>
        <v>1.2641464001926317</v>
      </c>
      <c r="I1042" s="35"/>
      <c r="J1042" s="169">
        <f t="shared" ref="J1042:P1042" si="802">J1041/J1039</f>
        <v>1.1934673366834172</v>
      </c>
      <c r="K1042" s="169">
        <f t="shared" si="802"/>
        <v>1.2015549534691954</v>
      </c>
      <c r="L1042" s="169">
        <f t="shared" si="802"/>
        <v>1.3557983414505725</v>
      </c>
      <c r="M1042" s="169">
        <f t="shared" si="802"/>
        <v>1.2234385061171924</v>
      </c>
      <c r="N1042" s="169">
        <f t="shared" si="802"/>
        <v>0.66331658291457285</v>
      </c>
      <c r="O1042" s="169">
        <f t="shared" si="802"/>
        <v>1.2189292543021031</v>
      </c>
      <c r="P1042" s="169">
        <f t="shared" si="802"/>
        <v>1.1801838891176066</v>
      </c>
      <c r="Q1042" s="146"/>
    </row>
    <row r="1043" spans="1:17" x14ac:dyDescent="0.35">
      <c r="A1043" s="19" t="s">
        <v>158</v>
      </c>
      <c r="B1043" s="170">
        <v>0</v>
      </c>
      <c r="C1043" s="61">
        <v>305</v>
      </c>
      <c r="D1043" s="61">
        <v>398</v>
      </c>
      <c r="E1043" s="61">
        <v>393</v>
      </c>
      <c r="F1043" s="61">
        <v>269</v>
      </c>
      <c r="G1043" s="61">
        <v>300</v>
      </c>
      <c r="H1043" s="88">
        <v>263</v>
      </c>
      <c r="I1043" s="35"/>
      <c r="J1043" s="88">
        <v>251</v>
      </c>
      <c r="K1043" s="88">
        <v>232</v>
      </c>
      <c r="L1043" s="88">
        <v>143</v>
      </c>
      <c r="M1043" s="88">
        <v>244</v>
      </c>
      <c r="N1043" s="88">
        <v>99</v>
      </c>
      <c r="O1043" s="88">
        <v>154</v>
      </c>
      <c r="P1043" s="88">
        <v>148</v>
      </c>
      <c r="Q1043" s="146">
        <f>SUM(J1043:P1043)</f>
        <v>1271</v>
      </c>
    </row>
    <row r="1044" spans="1:17" x14ac:dyDescent="0.35">
      <c r="A1044" s="19" t="s">
        <v>159</v>
      </c>
      <c r="B1044" s="61">
        <v>0</v>
      </c>
      <c r="C1044" s="166">
        <v>0</v>
      </c>
      <c r="D1044" s="166">
        <v>0</v>
      </c>
      <c r="E1044" s="166">
        <v>0</v>
      </c>
      <c r="F1044" s="166">
        <v>0</v>
      </c>
      <c r="G1044" s="166">
        <v>0</v>
      </c>
      <c r="H1044" s="88">
        <v>0</v>
      </c>
      <c r="I1044" s="35">
        <f>SUM(B1044:H1044)</f>
        <v>0</v>
      </c>
      <c r="J1044" s="88">
        <v>0</v>
      </c>
      <c r="K1044" s="88">
        <v>0</v>
      </c>
      <c r="L1044" s="88">
        <v>0</v>
      </c>
      <c r="M1044" s="88">
        <v>0</v>
      </c>
      <c r="N1044" s="88">
        <v>0</v>
      </c>
      <c r="O1044" s="88">
        <v>0</v>
      </c>
      <c r="P1044" s="88">
        <v>0</v>
      </c>
      <c r="Q1044" s="146">
        <f>SUM(J1044:P1044)</f>
        <v>0</v>
      </c>
    </row>
    <row r="1045" spans="1:17" x14ac:dyDescent="0.35">
      <c r="A1045" s="19" t="s">
        <v>152</v>
      </c>
      <c r="B1045" s="19">
        <f>-B1044+B1043</f>
        <v>0</v>
      </c>
      <c r="C1045" s="19">
        <f>-C1044+C1043</f>
        <v>305</v>
      </c>
      <c r="D1045" s="19">
        <f>-D1044+D1043</f>
        <v>398</v>
      </c>
      <c r="E1045" s="106">
        <f>E1044+E1043</f>
        <v>393</v>
      </c>
      <c r="F1045" s="106">
        <f>F1044+F1043</f>
        <v>269</v>
      </c>
      <c r="G1045" s="106">
        <f>G1044+G1043</f>
        <v>300</v>
      </c>
      <c r="H1045" s="19">
        <f>H1044+H1043</f>
        <v>263</v>
      </c>
      <c r="I1045" s="35">
        <f>SUM(B1045:H1045)</f>
        <v>1928</v>
      </c>
      <c r="J1045" s="19">
        <f t="shared" ref="J1045:P1045" si="803">J1044+J1043</f>
        <v>251</v>
      </c>
      <c r="K1045" s="19">
        <f t="shared" si="803"/>
        <v>232</v>
      </c>
      <c r="L1045" s="19">
        <f t="shared" si="803"/>
        <v>143</v>
      </c>
      <c r="M1045" s="19">
        <f t="shared" si="803"/>
        <v>244</v>
      </c>
      <c r="N1045" s="19">
        <f t="shared" si="803"/>
        <v>99</v>
      </c>
      <c r="O1045" s="19">
        <f t="shared" si="803"/>
        <v>154</v>
      </c>
      <c r="P1045" s="19">
        <f t="shared" si="803"/>
        <v>148</v>
      </c>
      <c r="Q1045" s="146">
        <f>SUM(J1045:P1045)</f>
        <v>1271</v>
      </c>
    </row>
    <row r="1046" spans="1:17" x14ac:dyDescent="0.35">
      <c r="A1046" s="19" t="s">
        <v>154</v>
      </c>
      <c r="B1046" s="152" t="e">
        <f t="shared" ref="B1046:I1046" si="804">B1044/B1045</f>
        <v>#DIV/0!</v>
      </c>
      <c r="C1046" s="152">
        <f t="shared" si="804"/>
        <v>0</v>
      </c>
      <c r="D1046" s="152">
        <f t="shared" si="804"/>
        <v>0</v>
      </c>
      <c r="E1046" s="152">
        <f t="shared" si="804"/>
        <v>0</v>
      </c>
      <c r="F1046" s="152">
        <f t="shared" si="804"/>
        <v>0</v>
      </c>
      <c r="G1046" s="152">
        <f t="shared" si="804"/>
        <v>0</v>
      </c>
      <c r="H1046" s="152">
        <f t="shared" si="804"/>
        <v>0</v>
      </c>
      <c r="I1046" s="152">
        <f t="shared" si="804"/>
        <v>0</v>
      </c>
      <c r="J1046" s="106">
        <f>J1044/K1045*100</f>
        <v>0</v>
      </c>
      <c r="K1046" s="106">
        <f>K1044/L1045*100</f>
        <v>0</v>
      </c>
      <c r="L1046" s="106">
        <f>L1044/M1045*100</f>
        <v>0</v>
      </c>
      <c r="M1046" s="19">
        <f>M1045+M1044</f>
        <v>244</v>
      </c>
      <c r="N1046" s="106">
        <f>N1044/O1045*100</f>
        <v>0</v>
      </c>
      <c r="O1046" s="106">
        <f>O1044/P1045*100</f>
        <v>0</v>
      </c>
      <c r="P1046" s="169">
        <f>P1045/P1043</f>
        <v>1</v>
      </c>
      <c r="Q1046" s="153">
        <f>Q1044/Q1045*100</f>
        <v>0</v>
      </c>
    </row>
    <row r="1047" spans="1:17" x14ac:dyDescent="0.35">
      <c r="A1047" s="19" t="s">
        <v>153</v>
      </c>
      <c r="B1047" s="61">
        <v>280</v>
      </c>
      <c r="C1047" s="61">
        <v>800</v>
      </c>
      <c r="D1047" s="61">
        <v>810</v>
      </c>
      <c r="E1047" s="61">
        <v>790</v>
      </c>
      <c r="F1047" s="61">
        <v>700</v>
      </c>
      <c r="G1047" s="61">
        <v>750</v>
      </c>
      <c r="H1047" s="36">
        <v>830</v>
      </c>
      <c r="I1047" s="35"/>
      <c r="J1047" s="19">
        <v>950</v>
      </c>
      <c r="K1047" s="19">
        <v>860</v>
      </c>
      <c r="L1047" s="19">
        <v>730</v>
      </c>
      <c r="M1047" s="19">
        <v>960</v>
      </c>
      <c r="N1047" s="19">
        <v>740</v>
      </c>
      <c r="O1047" s="19">
        <v>800</v>
      </c>
      <c r="P1047" s="36">
        <v>690</v>
      </c>
      <c r="Q1047" s="146"/>
    </row>
    <row r="1048" spans="1:17" x14ac:dyDescent="0.35">
      <c r="A1048" s="43" t="s">
        <v>155</v>
      </c>
      <c r="B1048" s="169" t="e">
        <f t="shared" ref="B1048:H1048" si="805">B1047/B1045</f>
        <v>#DIV/0!</v>
      </c>
      <c r="C1048" s="169">
        <f t="shared" si="805"/>
        <v>2.622950819672131</v>
      </c>
      <c r="D1048" s="169">
        <f t="shared" si="805"/>
        <v>2.0351758793969847</v>
      </c>
      <c r="E1048" s="169">
        <f t="shared" si="805"/>
        <v>2.0101781170483459</v>
      </c>
      <c r="F1048" s="169">
        <f t="shared" si="805"/>
        <v>2.6022304832713754</v>
      </c>
      <c r="G1048" s="169">
        <f t="shared" si="805"/>
        <v>2.5</v>
      </c>
      <c r="H1048" s="169">
        <f t="shared" si="805"/>
        <v>3.1558935361216731</v>
      </c>
      <c r="I1048" s="35"/>
      <c r="J1048" s="169">
        <f t="shared" ref="J1048:P1048" si="806">J1047/J1045</f>
        <v>3.7848605577689245</v>
      </c>
      <c r="K1048" s="169">
        <f t="shared" si="806"/>
        <v>3.7068965517241379</v>
      </c>
      <c r="L1048" s="169">
        <f t="shared" si="806"/>
        <v>5.104895104895105</v>
      </c>
      <c r="M1048" s="169">
        <f t="shared" si="806"/>
        <v>3.9344262295081966</v>
      </c>
      <c r="N1048" s="169">
        <f t="shared" si="806"/>
        <v>7.4747474747474749</v>
      </c>
      <c r="O1048" s="169">
        <f t="shared" si="806"/>
        <v>5.1948051948051948</v>
      </c>
      <c r="P1048" s="169">
        <f t="shared" si="806"/>
        <v>4.6621621621621623</v>
      </c>
      <c r="Q1048" s="146"/>
    </row>
    <row r="1049" spans="1:17" x14ac:dyDescent="0.35">
      <c r="A1049" s="19" t="s">
        <v>160</v>
      </c>
      <c r="B1049" s="61">
        <v>401</v>
      </c>
      <c r="C1049" s="61">
        <v>264</v>
      </c>
      <c r="D1049" s="61">
        <v>344</v>
      </c>
      <c r="E1049" s="61">
        <v>409</v>
      </c>
      <c r="F1049" s="61">
        <v>185</v>
      </c>
      <c r="G1049" s="61">
        <v>389</v>
      </c>
      <c r="H1049" s="88">
        <v>179</v>
      </c>
      <c r="I1049" s="35">
        <f>SUM(B1049:H1049)</f>
        <v>2171</v>
      </c>
      <c r="J1049" s="88">
        <v>285</v>
      </c>
      <c r="K1049" s="88">
        <v>295</v>
      </c>
      <c r="L1049" s="88">
        <v>179</v>
      </c>
      <c r="M1049" s="88">
        <v>385</v>
      </c>
      <c r="N1049" s="88">
        <v>52</v>
      </c>
      <c r="O1049" s="88">
        <v>0</v>
      </c>
      <c r="P1049" s="88">
        <v>293</v>
      </c>
      <c r="Q1049" s="146">
        <f>SUM(J1049:P1049)</f>
        <v>1489</v>
      </c>
    </row>
    <row r="1050" spans="1:17" x14ac:dyDescent="0.35">
      <c r="A1050" s="19" t="s">
        <v>161</v>
      </c>
      <c r="B1050" s="61">
        <v>136.5</v>
      </c>
      <c r="C1050" s="166">
        <v>129.55000000000001</v>
      </c>
      <c r="D1050" s="166">
        <v>133.79</v>
      </c>
      <c r="E1050" s="166">
        <v>141.16</v>
      </c>
      <c r="F1050" s="166">
        <v>56.85</v>
      </c>
      <c r="G1050" s="166">
        <v>37.78</v>
      </c>
      <c r="H1050" s="88">
        <v>2.77</v>
      </c>
      <c r="I1050" s="35">
        <f>SUM(B1050:H1050)</f>
        <v>638.4</v>
      </c>
      <c r="J1050" s="88">
        <v>114.1</v>
      </c>
      <c r="K1050" s="88">
        <v>106.57</v>
      </c>
      <c r="L1050" s="88">
        <v>98.91</v>
      </c>
      <c r="M1050" s="88">
        <v>98.84</v>
      </c>
      <c r="N1050" s="88">
        <v>63.5</v>
      </c>
      <c r="O1050" s="88">
        <v>0.25</v>
      </c>
      <c r="P1050" s="88">
        <v>0.28000000000000003</v>
      </c>
      <c r="Q1050" s="146">
        <f>SUM(J1050:P1050)</f>
        <v>482.44999999999993</v>
      </c>
    </row>
    <row r="1051" spans="1:17" x14ac:dyDescent="0.35">
      <c r="A1051" s="19" t="s">
        <v>152</v>
      </c>
      <c r="B1051" s="19">
        <f>B1050+B1049</f>
        <v>537.5</v>
      </c>
      <c r="C1051" s="19">
        <f t="shared" ref="C1051:H1051" si="807">C1050+C1049</f>
        <v>393.55</v>
      </c>
      <c r="D1051" s="19">
        <f t="shared" si="807"/>
        <v>477.78999999999996</v>
      </c>
      <c r="E1051" s="19">
        <f t="shared" si="807"/>
        <v>550.16</v>
      </c>
      <c r="F1051" s="19">
        <f t="shared" si="807"/>
        <v>241.85</v>
      </c>
      <c r="G1051" s="19">
        <f t="shared" si="807"/>
        <v>426.78</v>
      </c>
      <c r="H1051" s="19">
        <f t="shared" si="807"/>
        <v>181.77</v>
      </c>
      <c r="I1051" s="35">
        <f>SUM(B1051:H1051)</f>
        <v>2809.4</v>
      </c>
      <c r="J1051" s="19">
        <f t="shared" ref="J1051:P1051" si="808">J1050+J1049</f>
        <v>399.1</v>
      </c>
      <c r="K1051" s="19">
        <f t="shared" si="808"/>
        <v>401.57</v>
      </c>
      <c r="L1051" s="19">
        <f t="shared" si="808"/>
        <v>277.90999999999997</v>
      </c>
      <c r="M1051" s="19">
        <f t="shared" si="808"/>
        <v>483.84000000000003</v>
      </c>
      <c r="N1051" s="19">
        <f t="shared" si="808"/>
        <v>115.5</v>
      </c>
      <c r="O1051" s="19">
        <f t="shared" si="808"/>
        <v>0.25</v>
      </c>
      <c r="P1051" s="19">
        <f t="shared" si="808"/>
        <v>293.27999999999997</v>
      </c>
      <c r="Q1051" s="146">
        <f>SUM(J1051:P1051)</f>
        <v>1971.45</v>
      </c>
    </row>
    <row r="1052" spans="1:17" x14ac:dyDescent="0.35">
      <c r="A1052" s="19" t="s">
        <v>154</v>
      </c>
      <c r="B1052" s="169">
        <f t="shared" ref="B1052:H1052" si="809">B1051/B1049</f>
        <v>1.3403990024937655</v>
      </c>
      <c r="C1052" s="169">
        <f t="shared" si="809"/>
        <v>1.490719696969697</v>
      </c>
      <c r="D1052" s="169">
        <f t="shared" si="809"/>
        <v>1.388924418604651</v>
      </c>
      <c r="E1052" s="169">
        <f t="shared" si="809"/>
        <v>1.3451344743276283</v>
      </c>
      <c r="F1052" s="169">
        <f t="shared" si="809"/>
        <v>1.3072972972972972</v>
      </c>
      <c r="G1052" s="169">
        <f t="shared" si="809"/>
        <v>1.0971208226221079</v>
      </c>
      <c r="H1052" s="169">
        <f t="shared" si="809"/>
        <v>1.0154748603351955</v>
      </c>
      <c r="I1052" s="161">
        <f>I1050/I1051</f>
        <v>0.22723713248380437</v>
      </c>
      <c r="J1052" s="106">
        <f t="shared" ref="J1052:O1052" si="810">J1050/K1051*100</f>
        <v>28.413477102373186</v>
      </c>
      <c r="K1052" s="106">
        <f t="shared" si="810"/>
        <v>38.34694685329783</v>
      </c>
      <c r="L1052" s="106">
        <f t="shared" si="810"/>
        <v>20.442708333333332</v>
      </c>
      <c r="M1052" s="106">
        <f t="shared" si="810"/>
        <v>85.575757575757578</v>
      </c>
      <c r="N1052" s="106">
        <f t="shared" si="810"/>
        <v>25400</v>
      </c>
      <c r="O1052" s="106">
        <f t="shared" si="810"/>
        <v>8.5242771412984183E-2</v>
      </c>
      <c r="P1052" s="169">
        <f>P1051/P1049</f>
        <v>1.0009556313993173</v>
      </c>
      <c r="Q1052" s="153">
        <f>Q1050/Q1051*100</f>
        <v>24.471835451063935</v>
      </c>
    </row>
    <row r="1053" spans="1:17" x14ac:dyDescent="0.35">
      <c r="A1053" s="19" t="s">
        <v>153</v>
      </c>
      <c r="B1053" s="88">
        <v>0</v>
      </c>
      <c r="C1053" s="88">
        <v>0</v>
      </c>
      <c r="D1053" s="88">
        <v>0</v>
      </c>
      <c r="E1053" s="88">
        <v>0</v>
      </c>
      <c r="F1053" s="88">
        <v>0</v>
      </c>
      <c r="G1053" s="88">
        <v>0</v>
      </c>
      <c r="H1053" s="88">
        <v>0</v>
      </c>
      <c r="I1053" s="35"/>
      <c r="J1053" s="88">
        <v>636</v>
      </c>
      <c r="K1053" s="88">
        <v>618</v>
      </c>
      <c r="L1053" s="88">
        <v>783</v>
      </c>
      <c r="M1053" s="88">
        <v>729</v>
      </c>
      <c r="N1053" s="88">
        <v>174</v>
      </c>
      <c r="O1053" s="88">
        <v>0</v>
      </c>
      <c r="P1053" s="88">
        <v>293</v>
      </c>
      <c r="Q1053" s="146"/>
    </row>
    <row r="1054" spans="1:17" x14ac:dyDescent="0.35">
      <c r="A1054" s="43" t="s">
        <v>155</v>
      </c>
      <c r="B1054" s="169">
        <f t="shared" ref="B1054:H1054" si="811">B1053/B1051</f>
        <v>0</v>
      </c>
      <c r="C1054" s="169">
        <f t="shared" si="811"/>
        <v>0</v>
      </c>
      <c r="D1054" s="169">
        <f t="shared" si="811"/>
        <v>0</v>
      </c>
      <c r="E1054" s="169">
        <f t="shared" si="811"/>
        <v>0</v>
      </c>
      <c r="F1054" s="169">
        <f t="shared" si="811"/>
        <v>0</v>
      </c>
      <c r="G1054" s="169">
        <f t="shared" si="811"/>
        <v>0</v>
      </c>
      <c r="H1054" s="169">
        <f t="shared" si="811"/>
        <v>0</v>
      </c>
      <c r="I1054" s="35"/>
      <c r="J1054" s="169">
        <f t="shared" ref="J1054:P1054" si="812">J1053/J1051</f>
        <v>1.5935855675269355</v>
      </c>
      <c r="K1054" s="169">
        <f t="shared" si="812"/>
        <v>1.5389595836342356</v>
      </c>
      <c r="L1054" s="169">
        <f t="shared" si="812"/>
        <v>2.8174588895685657</v>
      </c>
      <c r="M1054" s="169">
        <f t="shared" si="812"/>
        <v>1.5066964285714284</v>
      </c>
      <c r="N1054" s="169">
        <f t="shared" si="812"/>
        <v>1.5064935064935066</v>
      </c>
      <c r="O1054" s="169">
        <f t="shared" si="812"/>
        <v>0</v>
      </c>
      <c r="P1054" s="169">
        <f t="shared" si="812"/>
        <v>0.99904528096017464</v>
      </c>
      <c r="Q1054" s="146"/>
    </row>
    <row r="1055" spans="1:17" x14ac:dyDescent="0.35">
      <c r="A1055" s="19" t="s">
        <v>166</v>
      </c>
      <c r="B1055" s="171">
        <v>98.4</v>
      </c>
      <c r="C1055" s="61">
        <v>101.4</v>
      </c>
      <c r="D1055" s="61">
        <v>113</v>
      </c>
      <c r="E1055" s="61">
        <v>71.3</v>
      </c>
      <c r="F1055" s="61">
        <v>106.2</v>
      </c>
      <c r="G1055" s="19">
        <v>137.19999999999999</v>
      </c>
      <c r="H1055" s="36">
        <v>123.9</v>
      </c>
      <c r="I1055" s="35"/>
      <c r="J1055" s="36">
        <v>80.7</v>
      </c>
      <c r="K1055" s="36">
        <v>117.4</v>
      </c>
      <c r="L1055" s="36">
        <v>11.2</v>
      </c>
      <c r="M1055" s="103">
        <v>49.4</v>
      </c>
      <c r="N1055" s="19">
        <v>78.8</v>
      </c>
      <c r="O1055" s="19">
        <v>98.4</v>
      </c>
      <c r="P1055" s="36">
        <v>169.1</v>
      </c>
      <c r="Q1055" s="146">
        <f>SUM(J1055:P1055)</f>
        <v>605</v>
      </c>
    </row>
    <row r="1056" spans="1:17" x14ac:dyDescent="0.35">
      <c r="A1056" s="19" t="s">
        <v>167</v>
      </c>
      <c r="B1056" s="61">
        <v>51.19</v>
      </c>
      <c r="C1056" s="166">
        <v>57.63</v>
      </c>
      <c r="D1056" s="166">
        <v>49.15</v>
      </c>
      <c r="E1056" s="166">
        <v>36.4</v>
      </c>
      <c r="F1056" s="166">
        <v>37.42</v>
      </c>
      <c r="G1056" s="19">
        <v>28.51</v>
      </c>
      <c r="H1056" s="36">
        <v>3.04</v>
      </c>
      <c r="I1056" s="35">
        <f>SUM(B1056:H1056)</f>
        <v>263.34000000000003</v>
      </c>
      <c r="J1056" s="36">
        <v>34.64</v>
      </c>
      <c r="K1056" s="42">
        <v>2.5299999999999998</v>
      </c>
      <c r="L1056" s="42">
        <v>0.01</v>
      </c>
      <c r="M1056" s="19">
        <v>26.65</v>
      </c>
      <c r="N1056" s="19">
        <v>65.64</v>
      </c>
      <c r="O1056" s="36">
        <v>53.04</v>
      </c>
      <c r="P1056" s="33">
        <v>3.71</v>
      </c>
      <c r="Q1056" s="146">
        <f>SUM(J1056:P1056)</f>
        <v>186.22</v>
      </c>
    </row>
    <row r="1057" spans="1:17" x14ac:dyDescent="0.35">
      <c r="A1057" s="19" t="s">
        <v>152</v>
      </c>
      <c r="B1057" s="19">
        <f>B1056+B1055</f>
        <v>149.59</v>
      </c>
      <c r="C1057" s="19">
        <f t="shared" ref="C1057:H1057" si="813">C1056+C1055</f>
        <v>159.03</v>
      </c>
      <c r="D1057" s="19">
        <f t="shared" si="813"/>
        <v>162.15</v>
      </c>
      <c r="E1057" s="19">
        <f t="shared" si="813"/>
        <v>107.69999999999999</v>
      </c>
      <c r="F1057" s="19">
        <f t="shared" si="813"/>
        <v>143.62</v>
      </c>
      <c r="G1057" s="19">
        <f t="shared" si="813"/>
        <v>165.70999999999998</v>
      </c>
      <c r="H1057" s="19">
        <f t="shared" si="813"/>
        <v>126.94000000000001</v>
      </c>
      <c r="I1057" s="35">
        <f>SUM(B1057:H1057)</f>
        <v>1014.74</v>
      </c>
      <c r="J1057" s="19">
        <f>J1056+J1055</f>
        <v>115.34</v>
      </c>
      <c r="K1057" s="19">
        <f t="shared" ref="K1057:P1057" si="814">K1056+K1055</f>
        <v>119.93</v>
      </c>
      <c r="L1057" s="19">
        <f t="shared" si="814"/>
        <v>11.209999999999999</v>
      </c>
      <c r="M1057" s="19">
        <f t="shared" si="814"/>
        <v>76.05</v>
      </c>
      <c r="N1057" s="19">
        <f t="shared" si="814"/>
        <v>144.44</v>
      </c>
      <c r="O1057" s="19">
        <f t="shared" si="814"/>
        <v>151.44</v>
      </c>
      <c r="P1057" s="19">
        <f t="shared" si="814"/>
        <v>172.81</v>
      </c>
      <c r="Q1057" s="146">
        <f>SUM(J1057:P1057)</f>
        <v>791.22</v>
      </c>
    </row>
    <row r="1058" spans="1:17" x14ac:dyDescent="0.35">
      <c r="A1058" s="19" t="s">
        <v>154</v>
      </c>
      <c r="B1058" s="106">
        <f t="shared" ref="B1058:H1058" si="815">B1056/B1057*100</f>
        <v>34.220201885152754</v>
      </c>
      <c r="C1058" s="106">
        <f t="shared" si="815"/>
        <v>36.238445576306361</v>
      </c>
      <c r="D1058" s="106">
        <f t="shared" si="815"/>
        <v>30.311440024668514</v>
      </c>
      <c r="E1058" s="106">
        <f t="shared" si="815"/>
        <v>33.797585886722381</v>
      </c>
      <c r="F1058" s="106">
        <f t="shared" si="815"/>
        <v>26.054867010165715</v>
      </c>
      <c r="G1058" s="106">
        <f t="shared" si="815"/>
        <v>17.204755295395575</v>
      </c>
      <c r="H1058" s="106">
        <f t="shared" si="815"/>
        <v>2.3948322041909562</v>
      </c>
      <c r="I1058" s="162">
        <f>I1056/I1057</f>
        <v>0.2595147525474506</v>
      </c>
      <c r="J1058" s="169">
        <f t="shared" ref="J1058:P1058" si="816">J1057/J1055</f>
        <v>1.4292441140024783</v>
      </c>
      <c r="K1058" s="169">
        <f t="shared" si="816"/>
        <v>1.0215502555366269</v>
      </c>
      <c r="L1058" s="169">
        <f t="shared" si="816"/>
        <v>1.000892857142857</v>
      </c>
      <c r="M1058" s="169">
        <f t="shared" si="816"/>
        <v>1.5394736842105263</v>
      </c>
      <c r="N1058" s="169">
        <f t="shared" si="816"/>
        <v>1.832994923857868</v>
      </c>
      <c r="O1058" s="169">
        <f t="shared" si="816"/>
        <v>1.5390243902439023</v>
      </c>
      <c r="P1058" s="169">
        <f t="shared" si="816"/>
        <v>1.02193968066233</v>
      </c>
      <c r="Q1058" s="106">
        <f>Q1056/Q1057*100</f>
        <v>23.535805464978136</v>
      </c>
    </row>
    <row r="1059" spans="1:17" x14ac:dyDescent="0.35">
      <c r="A1059" s="19" t="s">
        <v>153</v>
      </c>
      <c r="B1059" s="61">
        <v>176</v>
      </c>
      <c r="C1059" s="61">
        <v>192</v>
      </c>
      <c r="D1059" s="61">
        <v>195</v>
      </c>
      <c r="E1059" s="61">
        <v>179</v>
      </c>
      <c r="F1059" s="61">
        <v>167</v>
      </c>
      <c r="G1059" s="88">
        <v>211</v>
      </c>
      <c r="H1059" s="88">
        <v>161</v>
      </c>
      <c r="I1059" s="35"/>
      <c r="J1059" s="88">
        <v>148</v>
      </c>
      <c r="K1059" s="88">
        <v>143</v>
      </c>
      <c r="L1059" s="88">
        <v>15</v>
      </c>
      <c r="M1059" s="106">
        <v>99</v>
      </c>
      <c r="N1059" s="88">
        <v>189</v>
      </c>
      <c r="O1059" s="88">
        <v>182</v>
      </c>
      <c r="P1059" s="88">
        <v>199</v>
      </c>
      <c r="Q1059" s="146"/>
    </row>
    <row r="1060" spans="1:17" x14ac:dyDescent="0.35">
      <c r="A1060" s="43" t="s">
        <v>155</v>
      </c>
      <c r="B1060" s="169">
        <f t="shared" ref="B1060:H1060" si="817">B1059/B1057</f>
        <v>1.1765492345745037</v>
      </c>
      <c r="C1060" s="169">
        <f t="shared" si="817"/>
        <v>1.207319373703075</v>
      </c>
      <c r="D1060" s="169">
        <f t="shared" si="817"/>
        <v>1.2025901942645698</v>
      </c>
      <c r="E1060" s="169">
        <f t="shared" si="817"/>
        <v>1.6620241411327763</v>
      </c>
      <c r="F1060" s="169">
        <f t="shared" si="817"/>
        <v>1.1627906976744187</v>
      </c>
      <c r="G1060" s="169">
        <f t="shared" si="817"/>
        <v>1.2733087924687709</v>
      </c>
      <c r="H1060" s="169">
        <f t="shared" si="817"/>
        <v>1.2683157397195524</v>
      </c>
      <c r="I1060" s="35"/>
      <c r="J1060" s="169">
        <f>J1059/J1057</f>
        <v>1.2831628229582104</v>
      </c>
      <c r="K1060" s="169">
        <f t="shared" ref="K1060:P1060" si="818">K1059/K1057</f>
        <v>1.192362211289919</v>
      </c>
      <c r="L1060" s="169">
        <f t="shared" si="818"/>
        <v>1.3380909901873328</v>
      </c>
      <c r="M1060" s="169">
        <f t="shared" si="818"/>
        <v>1.3017751479289941</v>
      </c>
      <c r="N1060" s="169">
        <f t="shared" si="818"/>
        <v>1.3085018000553863</v>
      </c>
      <c r="O1060" s="169">
        <f t="shared" si="818"/>
        <v>1.2017960908610672</v>
      </c>
      <c r="P1060" s="169">
        <f t="shared" si="818"/>
        <v>1.151553729529541</v>
      </c>
      <c r="Q1060" s="146"/>
    </row>
    <row r="1061" spans="1:17" x14ac:dyDescent="0.35">
      <c r="A1061" s="19" t="s">
        <v>168</v>
      </c>
      <c r="B1061" s="61">
        <v>25.3</v>
      </c>
      <c r="C1061" s="61">
        <v>90.8</v>
      </c>
      <c r="D1061" s="61">
        <v>38.700000000000003</v>
      </c>
      <c r="E1061" s="61">
        <v>18.600000000000001</v>
      </c>
      <c r="F1061" s="61">
        <v>81.400000000000006</v>
      </c>
      <c r="G1061" s="19">
        <v>57</v>
      </c>
      <c r="H1061" s="19">
        <v>52.7</v>
      </c>
      <c r="I1061" s="150"/>
      <c r="J1061" s="19">
        <v>4.9000000000000004</v>
      </c>
      <c r="K1061" s="19">
        <v>69.5</v>
      </c>
      <c r="L1061" s="19">
        <v>121.5</v>
      </c>
      <c r="M1061" s="19">
        <v>101.1</v>
      </c>
      <c r="N1061" s="19">
        <v>80.2</v>
      </c>
      <c r="O1061" s="19">
        <v>9.9</v>
      </c>
      <c r="P1061" s="19">
        <v>126.6</v>
      </c>
      <c r="Q1061" s="151">
        <f>SUM(J1061:P1061)</f>
        <v>513.69999999999993</v>
      </c>
    </row>
    <row r="1062" spans="1:17" x14ac:dyDescent="0.35">
      <c r="A1062" s="19" t="s">
        <v>169</v>
      </c>
      <c r="B1062" s="61">
        <v>63.94</v>
      </c>
      <c r="C1062" s="166">
        <v>14.75</v>
      </c>
      <c r="D1062" s="166">
        <v>62.03</v>
      </c>
      <c r="E1062" s="166">
        <v>68.48</v>
      </c>
      <c r="F1062" s="166">
        <v>26.65</v>
      </c>
      <c r="G1062" s="19">
        <v>22.81</v>
      </c>
      <c r="H1062" s="19">
        <v>2.94</v>
      </c>
      <c r="I1062" s="150">
        <f>SUM(B1062:H1062)</f>
        <v>261.59999999999997</v>
      </c>
      <c r="J1062" s="19">
        <v>51.49</v>
      </c>
      <c r="K1062" s="19">
        <v>2.25</v>
      </c>
      <c r="L1062" s="19">
        <v>0.02</v>
      </c>
      <c r="M1062" s="19">
        <v>0.02</v>
      </c>
      <c r="N1062" s="19">
        <v>0.01</v>
      </c>
      <c r="O1062" s="19">
        <v>64.290000000000006</v>
      </c>
      <c r="P1062" s="19">
        <v>0.28000000000000003</v>
      </c>
      <c r="Q1062" s="151">
        <f>SUM(J1062:P1062)</f>
        <v>118.36000000000001</v>
      </c>
    </row>
    <row r="1063" spans="1:17" x14ac:dyDescent="0.35">
      <c r="A1063" s="19" t="s">
        <v>152</v>
      </c>
      <c r="B1063" s="19">
        <f>B1062+B1061</f>
        <v>89.24</v>
      </c>
      <c r="C1063" s="19">
        <f t="shared" ref="C1063:H1063" si="819">C1062+C1061</f>
        <v>105.55</v>
      </c>
      <c r="D1063" s="19">
        <f t="shared" si="819"/>
        <v>100.73</v>
      </c>
      <c r="E1063" s="19">
        <f t="shared" si="819"/>
        <v>87.080000000000013</v>
      </c>
      <c r="F1063" s="19">
        <f t="shared" si="819"/>
        <v>108.05000000000001</v>
      </c>
      <c r="G1063" s="19">
        <f t="shared" si="819"/>
        <v>79.81</v>
      </c>
      <c r="H1063" s="19">
        <f t="shared" si="819"/>
        <v>55.64</v>
      </c>
      <c r="I1063" s="150">
        <f>SUM(B1063:H1063)</f>
        <v>626.1</v>
      </c>
      <c r="J1063" s="19">
        <f>J1062+J1061</f>
        <v>56.39</v>
      </c>
      <c r="K1063" s="19">
        <f t="shared" ref="K1063:P1063" si="820">K1062+K1061</f>
        <v>71.75</v>
      </c>
      <c r="L1063" s="19">
        <f t="shared" si="820"/>
        <v>121.52</v>
      </c>
      <c r="M1063" s="19">
        <f t="shared" si="820"/>
        <v>101.11999999999999</v>
      </c>
      <c r="N1063" s="19">
        <f t="shared" si="820"/>
        <v>80.210000000000008</v>
      </c>
      <c r="O1063" s="19">
        <f t="shared" si="820"/>
        <v>74.190000000000012</v>
      </c>
      <c r="P1063" s="19">
        <f t="shared" si="820"/>
        <v>126.88</v>
      </c>
      <c r="Q1063" s="151">
        <f>SUM(J1063:P1063)</f>
        <v>632.05999999999995</v>
      </c>
    </row>
    <row r="1064" spans="1:17" x14ac:dyDescent="0.35">
      <c r="A1064" s="19" t="s">
        <v>154</v>
      </c>
      <c r="B1064" s="106">
        <f t="shared" ref="B1064:H1064" si="821">B1062/B1063*100</f>
        <v>71.649484536082468</v>
      </c>
      <c r="C1064" s="106">
        <f t="shared" si="821"/>
        <v>13.974419706300331</v>
      </c>
      <c r="D1064" s="106">
        <f t="shared" si="821"/>
        <v>61.580462622853169</v>
      </c>
      <c r="E1064" s="106">
        <f t="shared" si="821"/>
        <v>78.640330730362876</v>
      </c>
      <c r="F1064" s="106">
        <f t="shared" si="821"/>
        <v>24.664507172605273</v>
      </c>
      <c r="G1064" s="106">
        <f t="shared" si="821"/>
        <v>28.580378398696904</v>
      </c>
      <c r="H1064" s="106">
        <f t="shared" si="821"/>
        <v>5.2839683680805178</v>
      </c>
      <c r="I1064" s="162">
        <f>I1062/I1063</f>
        <v>0.41782462865356967</v>
      </c>
      <c r="J1064" s="169">
        <f t="shared" ref="J1064:P1064" si="822">J1063/J1061</f>
        <v>11.508163265306122</v>
      </c>
      <c r="K1064" s="169">
        <f t="shared" si="822"/>
        <v>1.0323741007194245</v>
      </c>
      <c r="L1064" s="169">
        <f t="shared" si="822"/>
        <v>1.0001646090534979</v>
      </c>
      <c r="M1064" s="169">
        <f t="shared" si="822"/>
        <v>1.0001978239366962</v>
      </c>
      <c r="N1064" s="169">
        <f t="shared" si="822"/>
        <v>1.0001246882793018</v>
      </c>
      <c r="O1064" s="169">
        <f t="shared" si="822"/>
        <v>7.493939393939395</v>
      </c>
      <c r="P1064" s="169">
        <f t="shared" si="822"/>
        <v>1.0022116903633491</v>
      </c>
      <c r="Q1064" s="154">
        <f>Q1062/Q1063*100</f>
        <v>18.72607030978072</v>
      </c>
    </row>
    <row r="1065" spans="1:17" x14ac:dyDescent="0.35">
      <c r="A1065" s="19" t="s">
        <v>153</v>
      </c>
      <c r="B1065" s="88">
        <v>99</v>
      </c>
      <c r="C1065" s="19">
        <v>128</v>
      </c>
      <c r="D1065" s="19">
        <v>117</v>
      </c>
      <c r="E1065" s="19">
        <v>103</v>
      </c>
      <c r="F1065" s="19">
        <v>136</v>
      </c>
      <c r="G1065" s="88">
        <v>9</v>
      </c>
      <c r="H1065" s="88">
        <v>57</v>
      </c>
      <c r="I1065" s="35"/>
      <c r="J1065" s="88">
        <v>62</v>
      </c>
      <c r="K1065" s="88">
        <v>81</v>
      </c>
      <c r="L1065" s="88">
        <v>155</v>
      </c>
      <c r="M1065" s="88">
        <v>126</v>
      </c>
      <c r="N1065" s="88">
        <v>94</v>
      </c>
      <c r="O1065" s="88">
        <v>78</v>
      </c>
      <c r="P1065" s="88">
        <v>159</v>
      </c>
      <c r="Q1065" s="146"/>
    </row>
    <row r="1066" spans="1:17" x14ac:dyDescent="0.35">
      <c r="A1066" s="43" t="s">
        <v>155</v>
      </c>
      <c r="B1066" s="169">
        <f>B1065/B1063</f>
        <v>1.1093679964141641</v>
      </c>
      <c r="C1066" s="169">
        <f>C1065/C1063</f>
        <v>1.212695405021317</v>
      </c>
      <c r="D1066" s="169">
        <f>D1065/D1063</f>
        <v>1.1615208974486251</v>
      </c>
      <c r="E1066" s="169">
        <v>79</v>
      </c>
      <c r="F1066" s="169">
        <f>F1065/F1063</f>
        <v>1.2586765386395187</v>
      </c>
      <c r="G1066" s="169">
        <f>G1065/G1063</f>
        <v>0.11276782358100489</v>
      </c>
      <c r="H1066" s="169">
        <f>H1065/H1063</f>
        <v>1.0244428468727533</v>
      </c>
      <c r="I1066" s="35"/>
      <c r="J1066" s="169">
        <f t="shared" ref="J1066:P1066" si="823">J1065/J1063</f>
        <v>1.0994857244192233</v>
      </c>
      <c r="K1066" s="169">
        <f t="shared" si="823"/>
        <v>1.1289198606271778</v>
      </c>
      <c r="L1066" s="169">
        <f t="shared" si="823"/>
        <v>1.2755102040816326</v>
      </c>
      <c r="M1066" s="169">
        <f t="shared" si="823"/>
        <v>1.2460443037974684</v>
      </c>
      <c r="N1066" s="169">
        <f t="shared" si="823"/>
        <v>1.1719237002867471</v>
      </c>
      <c r="O1066" s="169">
        <f t="shared" si="823"/>
        <v>1.0513546300040435</v>
      </c>
      <c r="P1066" s="169">
        <f t="shared" si="823"/>
        <v>1.2531525851197982</v>
      </c>
      <c r="Q1066" s="146"/>
    </row>
    <row r="1067" spans="1:17" x14ac:dyDescent="0.35">
      <c r="A1067" s="19" t="s">
        <v>170</v>
      </c>
      <c r="B1067" s="61">
        <v>134.1</v>
      </c>
      <c r="C1067" s="61">
        <v>196.3</v>
      </c>
      <c r="D1067" s="61">
        <v>200.7</v>
      </c>
      <c r="E1067" s="61">
        <v>189.6</v>
      </c>
      <c r="F1067" s="61">
        <v>312.2</v>
      </c>
      <c r="G1067" s="88">
        <v>364.5</v>
      </c>
      <c r="H1067" s="88">
        <v>176.4</v>
      </c>
      <c r="I1067" s="35"/>
      <c r="J1067" s="88">
        <v>111.3</v>
      </c>
      <c r="K1067" s="88">
        <v>190</v>
      </c>
      <c r="L1067" s="88">
        <v>140.6</v>
      </c>
      <c r="M1067" s="88">
        <v>290.2</v>
      </c>
      <c r="N1067" s="19">
        <v>125.6</v>
      </c>
      <c r="O1067" s="88">
        <v>171</v>
      </c>
      <c r="P1067" s="88">
        <v>268.5</v>
      </c>
      <c r="Q1067" s="146">
        <f>SUM(J1067:P1067)</f>
        <v>1297.1999999999998</v>
      </c>
    </row>
    <row r="1068" spans="1:17" x14ac:dyDescent="0.35">
      <c r="A1068" s="19" t="s">
        <v>171</v>
      </c>
      <c r="B1068" s="61">
        <v>318.83999999999997</v>
      </c>
      <c r="C1068" s="166">
        <v>233.33</v>
      </c>
      <c r="D1068" s="166">
        <v>276.98</v>
      </c>
      <c r="E1068" s="166">
        <v>339.17</v>
      </c>
      <c r="F1068" s="166">
        <v>120.75</v>
      </c>
      <c r="G1068" s="88">
        <v>98.26</v>
      </c>
      <c r="H1068" s="88">
        <v>134.04</v>
      </c>
      <c r="I1068" s="35">
        <f>SUM(B1068:H1068)</f>
        <v>1521.37</v>
      </c>
      <c r="J1068" s="88">
        <v>245.51</v>
      </c>
      <c r="K1068" s="88">
        <v>169.23</v>
      </c>
      <c r="L1068" s="88">
        <v>91.54</v>
      </c>
      <c r="M1068" s="88">
        <v>224.95</v>
      </c>
      <c r="N1068" s="19">
        <v>165.66</v>
      </c>
      <c r="O1068" s="88">
        <v>323.43</v>
      </c>
      <c r="P1068" s="88">
        <v>212.46</v>
      </c>
      <c r="Q1068" s="146">
        <f>SUM(J1068:P1068)</f>
        <v>1432.78</v>
      </c>
    </row>
    <row r="1069" spans="1:17" x14ac:dyDescent="0.35">
      <c r="A1069" s="19" t="s">
        <v>152</v>
      </c>
      <c r="B1069" s="19">
        <f t="shared" ref="B1069:H1069" si="824">SUM(B1067:B1068)</f>
        <v>452.93999999999994</v>
      </c>
      <c r="C1069" s="19">
        <f t="shared" si="824"/>
        <v>429.63</v>
      </c>
      <c r="D1069" s="19">
        <f t="shared" si="824"/>
        <v>477.68</v>
      </c>
      <c r="E1069" s="19">
        <f t="shared" si="824"/>
        <v>528.77</v>
      </c>
      <c r="F1069" s="19">
        <f t="shared" si="824"/>
        <v>432.95</v>
      </c>
      <c r="G1069" s="19">
        <f t="shared" si="824"/>
        <v>462.76</v>
      </c>
      <c r="H1069" s="19">
        <f t="shared" si="824"/>
        <v>310.44</v>
      </c>
      <c r="I1069" s="35">
        <f>SUM(B1069:H1069)</f>
        <v>3095.1699999999996</v>
      </c>
      <c r="J1069" s="19">
        <f>J1068+J1067</f>
        <v>356.81</v>
      </c>
      <c r="K1069" s="19">
        <f t="shared" ref="K1069:P1069" si="825">K1068+K1067</f>
        <v>359.23</v>
      </c>
      <c r="L1069" s="19">
        <f t="shared" si="825"/>
        <v>232.14</v>
      </c>
      <c r="M1069" s="19">
        <f t="shared" si="825"/>
        <v>515.15</v>
      </c>
      <c r="N1069" s="19">
        <f t="shared" si="825"/>
        <v>291.26</v>
      </c>
      <c r="O1069" s="19">
        <f t="shared" si="825"/>
        <v>494.43</v>
      </c>
      <c r="P1069" s="19">
        <f t="shared" si="825"/>
        <v>480.96000000000004</v>
      </c>
      <c r="Q1069" s="146">
        <f>SUM(J1069:P1069)</f>
        <v>2729.98</v>
      </c>
    </row>
    <row r="1070" spans="1:17" x14ac:dyDescent="0.35">
      <c r="A1070" s="19" t="s">
        <v>154</v>
      </c>
      <c r="B1070" s="152">
        <f t="shared" ref="B1070:H1070" si="826">B1068/B1069</f>
        <v>0.7039342959332362</v>
      </c>
      <c r="C1070" s="152">
        <f t="shared" si="826"/>
        <v>0.54309522146963674</v>
      </c>
      <c r="D1070" s="152">
        <f t="shared" si="826"/>
        <v>0.57984424719477479</v>
      </c>
      <c r="E1070" s="152">
        <f t="shared" si="826"/>
        <v>0.64143200257200683</v>
      </c>
      <c r="F1070" s="152">
        <f t="shared" si="826"/>
        <v>0.27890056588520618</v>
      </c>
      <c r="G1070" s="152">
        <f t="shared" si="826"/>
        <v>0.21233468752701185</v>
      </c>
      <c r="H1070" s="152">
        <f t="shared" si="826"/>
        <v>0.4317742558948589</v>
      </c>
      <c r="I1070" s="152">
        <f>I1068/I1069</f>
        <v>0.49153035212928531</v>
      </c>
      <c r="J1070" s="169">
        <f t="shared" ref="J1070:P1070" si="827">J1069/J1067</f>
        <v>3.205840071877808</v>
      </c>
      <c r="K1070" s="169">
        <f t="shared" si="827"/>
        <v>1.890684210526316</v>
      </c>
      <c r="L1070" s="169">
        <f t="shared" si="827"/>
        <v>1.6510668563300142</v>
      </c>
      <c r="M1070" s="169">
        <f t="shared" si="827"/>
        <v>1.7751550654720882</v>
      </c>
      <c r="N1070" s="169">
        <f t="shared" si="827"/>
        <v>2.3189490445859873</v>
      </c>
      <c r="O1070" s="169">
        <f t="shared" si="827"/>
        <v>2.8914035087719299</v>
      </c>
      <c r="P1070" s="169">
        <f t="shared" si="827"/>
        <v>1.7912849162011175</v>
      </c>
      <c r="Q1070" s="153">
        <f>Q1068/Q1069*100</f>
        <v>52.483168374859886</v>
      </c>
    </row>
    <row r="1071" spans="1:17" x14ac:dyDescent="0.35">
      <c r="A1071" s="19" t="s">
        <v>153</v>
      </c>
      <c r="B1071" s="61">
        <v>632</v>
      </c>
      <c r="C1071" s="61">
        <v>647</v>
      </c>
      <c r="D1071" s="61">
        <v>711</v>
      </c>
      <c r="E1071" s="61">
        <v>648</v>
      </c>
      <c r="F1071" s="61">
        <v>679</v>
      </c>
      <c r="G1071" s="88">
        <v>765</v>
      </c>
      <c r="H1071" s="88">
        <v>470</v>
      </c>
      <c r="I1071" s="35"/>
      <c r="J1071" s="88">
        <v>585</v>
      </c>
      <c r="K1071" s="88">
        <v>559</v>
      </c>
      <c r="L1071" s="88">
        <v>379</v>
      </c>
      <c r="M1071" s="88">
        <v>750</v>
      </c>
      <c r="N1071" s="88">
        <v>434</v>
      </c>
      <c r="O1071" s="88">
        <v>711</v>
      </c>
      <c r="P1071" s="88">
        <v>483</v>
      </c>
      <c r="Q1071" s="146"/>
    </row>
    <row r="1072" spans="1:17" x14ac:dyDescent="0.35">
      <c r="A1072" s="43" t="s">
        <v>155</v>
      </c>
      <c r="B1072" s="169">
        <f t="shared" ref="B1072:H1072" si="828">B1071/B1069</f>
        <v>1.395328299554025</v>
      </c>
      <c r="C1072" s="169">
        <f t="shared" si="828"/>
        <v>1.5059469776319159</v>
      </c>
      <c r="D1072" s="169">
        <f t="shared" si="828"/>
        <v>1.4884441467090939</v>
      </c>
      <c r="E1072" s="169">
        <f t="shared" si="828"/>
        <v>1.2254855608298505</v>
      </c>
      <c r="F1072" s="169">
        <f t="shared" si="828"/>
        <v>1.5683104284559419</v>
      </c>
      <c r="G1072" s="169">
        <f t="shared" si="828"/>
        <v>1.6531247298815801</v>
      </c>
      <c r="H1072" s="169">
        <f t="shared" si="828"/>
        <v>1.5139801571962377</v>
      </c>
      <c r="I1072" s="35"/>
      <c r="J1072" s="169">
        <f>J1071/J1069</f>
        <v>1.6395280401334043</v>
      </c>
      <c r="K1072" s="169">
        <f>K1071/K1069</f>
        <v>1.5561061158589204</v>
      </c>
      <c r="L1072" s="169">
        <v>9.3000000000000007</v>
      </c>
      <c r="M1072" s="169">
        <f>M1071/M1069</f>
        <v>1.4558866349606912</v>
      </c>
      <c r="N1072" s="169">
        <f>N1071/N1069</f>
        <v>1.4900775939023554</v>
      </c>
      <c r="O1072" s="169">
        <f>O1071/O1069</f>
        <v>1.4380195376494145</v>
      </c>
      <c r="P1072" s="169">
        <f>P1071/P1069</f>
        <v>1.0042415169660679</v>
      </c>
      <c r="Q1072" s="146"/>
    </row>
    <row r="1073" spans="1:17" x14ac:dyDescent="0.35">
      <c r="A1073" s="19" t="s">
        <v>173</v>
      </c>
      <c r="B1073" s="171">
        <v>0</v>
      </c>
      <c r="C1073" s="171">
        <v>9.93</v>
      </c>
      <c r="D1073" s="171">
        <v>7.57</v>
      </c>
      <c r="E1073" s="171">
        <v>7</v>
      </c>
      <c r="F1073" s="171">
        <v>8.51</v>
      </c>
      <c r="G1073" s="19">
        <v>5.95</v>
      </c>
      <c r="H1073" s="36">
        <v>26.18</v>
      </c>
      <c r="I1073" s="35">
        <f>SUM(B1073:H1073)</f>
        <v>65.14</v>
      </c>
      <c r="J1073" s="36">
        <v>9.2200000000000006</v>
      </c>
      <c r="K1073" s="36">
        <v>6.67</v>
      </c>
      <c r="L1073" s="36">
        <v>8.94</v>
      </c>
      <c r="M1073" s="103">
        <v>9.61</v>
      </c>
      <c r="N1073" s="19">
        <v>11.8</v>
      </c>
      <c r="O1073" s="19">
        <v>12.85</v>
      </c>
      <c r="P1073" s="36">
        <v>10.029999999999999</v>
      </c>
      <c r="Q1073" s="146">
        <f>SUM(J1073:P1073)</f>
        <v>69.11999999999999</v>
      </c>
    </row>
    <row r="1074" spans="1:17" x14ac:dyDescent="0.35">
      <c r="A1074" s="19" t="s">
        <v>172</v>
      </c>
      <c r="B1074" s="61">
        <v>0.2</v>
      </c>
      <c r="C1074" s="61">
        <v>16.579999999999998</v>
      </c>
      <c r="D1074" s="61">
        <v>12.97</v>
      </c>
      <c r="E1074" s="61">
        <v>11.28</v>
      </c>
      <c r="F1074" s="61">
        <v>6.16</v>
      </c>
      <c r="G1074" s="19">
        <v>1.92</v>
      </c>
      <c r="H1074" s="36">
        <v>6.9</v>
      </c>
      <c r="I1074" s="35">
        <f>SUM(B1074:H1074)</f>
        <v>56.01</v>
      </c>
      <c r="J1074" s="36">
        <v>10.02</v>
      </c>
      <c r="K1074" s="21">
        <v>9.15</v>
      </c>
      <c r="L1074" s="21">
        <v>10.3</v>
      </c>
      <c r="M1074" s="19">
        <v>13.21</v>
      </c>
      <c r="N1074" s="19">
        <v>16.89</v>
      </c>
      <c r="O1074" s="36">
        <v>18.989999999999998</v>
      </c>
      <c r="P1074" s="33">
        <v>16.260000000000002</v>
      </c>
      <c r="Q1074" s="146">
        <f>SUM(J1074:P1074)</f>
        <v>94.820000000000007</v>
      </c>
    </row>
    <row r="1075" spans="1:17" x14ac:dyDescent="0.35">
      <c r="A1075" s="19" t="s">
        <v>152</v>
      </c>
      <c r="B1075" s="19">
        <f>B1074+B1073</f>
        <v>0.2</v>
      </c>
      <c r="C1075" s="19">
        <f t="shared" ref="C1075:H1075" si="829">C1074+C1073</f>
        <v>26.509999999999998</v>
      </c>
      <c r="D1075" s="19">
        <f t="shared" si="829"/>
        <v>20.54</v>
      </c>
      <c r="E1075" s="19">
        <f t="shared" si="829"/>
        <v>18.28</v>
      </c>
      <c r="F1075" s="19">
        <f t="shared" si="829"/>
        <v>14.67</v>
      </c>
      <c r="G1075" s="19">
        <f t="shared" si="829"/>
        <v>7.87</v>
      </c>
      <c r="H1075" s="19">
        <f t="shared" si="829"/>
        <v>33.08</v>
      </c>
      <c r="I1075" s="35">
        <f>SUM(B1075:H1075)</f>
        <v>121.15</v>
      </c>
      <c r="J1075" s="19">
        <f>J1074+J1073</f>
        <v>19.240000000000002</v>
      </c>
      <c r="K1075" s="19">
        <f t="shared" ref="K1075:P1075" si="830">K1074+K1073</f>
        <v>15.82</v>
      </c>
      <c r="L1075" s="19">
        <f t="shared" si="830"/>
        <v>19.240000000000002</v>
      </c>
      <c r="M1075" s="19">
        <f t="shared" si="830"/>
        <v>22.82</v>
      </c>
      <c r="N1075" s="19">
        <f t="shared" si="830"/>
        <v>28.69</v>
      </c>
      <c r="O1075" s="19">
        <f t="shared" si="830"/>
        <v>31.839999999999996</v>
      </c>
      <c r="P1075" s="19">
        <f t="shared" si="830"/>
        <v>26.29</v>
      </c>
      <c r="Q1075" s="146">
        <f>SUM(J1075:P1075)</f>
        <v>163.94</v>
      </c>
    </row>
    <row r="1076" spans="1:17" x14ac:dyDescent="0.35">
      <c r="A1076" s="19" t="s">
        <v>154</v>
      </c>
      <c r="B1076" s="106">
        <f t="shared" ref="B1076:H1076" si="831">B1074/B1075*100</f>
        <v>100</v>
      </c>
      <c r="C1076" s="106">
        <f t="shared" si="831"/>
        <v>62.542436816295734</v>
      </c>
      <c r="D1076" s="106">
        <f t="shared" si="831"/>
        <v>63.145082765335935</v>
      </c>
      <c r="E1076" s="106">
        <f t="shared" si="831"/>
        <v>61.706783369803055</v>
      </c>
      <c r="F1076" s="106">
        <f t="shared" si="831"/>
        <v>41.990456714383093</v>
      </c>
      <c r="G1076" s="106">
        <f t="shared" si="831"/>
        <v>24.396442185514612</v>
      </c>
      <c r="H1076" s="106">
        <f t="shared" si="831"/>
        <v>20.858524788391779</v>
      </c>
      <c r="I1076" s="106">
        <f>I1074/I1075</f>
        <v>0.46231943871234005</v>
      </c>
      <c r="J1076" s="106">
        <f>J1075/K1075*100</f>
        <v>121.61820480404553</v>
      </c>
      <c r="K1076" s="106">
        <f>K1075/L1075*100</f>
        <v>82.224532224532226</v>
      </c>
      <c r="L1076" s="106">
        <f>L1075/M1075*100</f>
        <v>84.312007011393518</v>
      </c>
      <c r="M1076" s="106">
        <f>M1074/N1075*100</f>
        <v>46.043917741373299</v>
      </c>
      <c r="N1076" s="106">
        <f>N1074/O1075*100</f>
        <v>53.046482412060314</v>
      </c>
      <c r="O1076" s="106">
        <f>O1074/P1075*100</f>
        <v>72.23278813236972</v>
      </c>
      <c r="P1076" s="106">
        <f>P1074/Q1075*100</f>
        <v>9.9182627790655129</v>
      </c>
      <c r="Q1076" s="153">
        <f>Q1074/Q1075*100</f>
        <v>57.838233500061001</v>
      </c>
    </row>
    <row r="1077" spans="1:17" x14ac:dyDescent="0.35">
      <c r="A1077" s="19" t="s">
        <v>153</v>
      </c>
      <c r="B1077" s="61">
        <v>0</v>
      </c>
      <c r="C1077" s="61">
        <v>130</v>
      </c>
      <c r="D1077" s="61">
        <v>102</v>
      </c>
      <c r="E1077" s="61">
        <v>90</v>
      </c>
      <c r="F1077" s="61">
        <v>97</v>
      </c>
      <c r="G1077" s="88">
        <v>68</v>
      </c>
      <c r="H1077" s="88">
        <v>51</v>
      </c>
      <c r="I1077" s="35"/>
      <c r="J1077" s="88">
        <v>114</v>
      </c>
      <c r="K1077" s="88">
        <v>84</v>
      </c>
      <c r="L1077" s="88">
        <v>110</v>
      </c>
      <c r="M1077" s="88">
        <v>114</v>
      </c>
      <c r="N1077" s="88">
        <v>147</v>
      </c>
      <c r="O1077" s="88">
        <v>162</v>
      </c>
      <c r="P1077" s="88">
        <v>128</v>
      </c>
      <c r="Q1077" s="146"/>
    </row>
    <row r="1078" spans="1:17" x14ac:dyDescent="0.35">
      <c r="A1078" s="43" t="s">
        <v>155</v>
      </c>
      <c r="B1078" s="169">
        <f t="shared" ref="B1078:H1078" si="832">B1077/B1075</f>
        <v>0</v>
      </c>
      <c r="C1078" s="169">
        <f t="shared" si="832"/>
        <v>4.903809883062995</v>
      </c>
      <c r="D1078" s="169">
        <f t="shared" si="832"/>
        <v>4.9659201557935742</v>
      </c>
      <c r="E1078" s="169">
        <f t="shared" si="832"/>
        <v>4.9234135667396055</v>
      </c>
      <c r="F1078" s="169">
        <f t="shared" si="832"/>
        <v>6.6121336059986371</v>
      </c>
      <c r="G1078" s="169">
        <f t="shared" si="832"/>
        <v>8.6404066073697585</v>
      </c>
      <c r="H1078" s="169">
        <f t="shared" si="832"/>
        <v>1.5417170495767836</v>
      </c>
      <c r="I1078" s="35"/>
      <c r="J1078" s="169">
        <f>J1077/J1075</f>
        <v>5.9251559251559245</v>
      </c>
      <c r="K1078" s="169">
        <f>K1077/K1075</f>
        <v>5.3097345132743365</v>
      </c>
      <c r="L1078" s="169">
        <f>L1077/L1075</f>
        <v>5.7172557172557168</v>
      </c>
      <c r="M1078" s="169">
        <v>0</v>
      </c>
      <c r="N1078" s="169">
        <f>N1077/N1075</f>
        <v>5.1237364935517595</v>
      </c>
      <c r="O1078" s="169">
        <f>O1077/O1075</f>
        <v>5.0879396984924625</v>
      </c>
      <c r="P1078" s="169">
        <f>P1077/P1075</f>
        <v>4.8687713959680492</v>
      </c>
      <c r="Q1078" s="146"/>
    </row>
    <row r="1079" spans="1:17" x14ac:dyDescent="0.35">
      <c r="A1079" s="19" t="s">
        <v>176</v>
      </c>
      <c r="B1079" s="19">
        <v>0</v>
      </c>
      <c r="C1079" s="19">
        <v>0</v>
      </c>
      <c r="D1079" s="19">
        <v>0</v>
      </c>
      <c r="E1079" s="19">
        <v>0</v>
      </c>
      <c r="F1079" s="19">
        <v>0</v>
      </c>
      <c r="G1079" s="19">
        <v>0</v>
      </c>
      <c r="H1079" s="19">
        <v>0</v>
      </c>
      <c r="I1079" s="150">
        <f>SUM(B1079:H1079)</f>
        <v>0</v>
      </c>
      <c r="J1079" s="19">
        <v>0</v>
      </c>
      <c r="K1079" s="19">
        <v>0</v>
      </c>
      <c r="L1079" s="19">
        <v>0</v>
      </c>
      <c r="M1079" s="19">
        <v>0</v>
      </c>
      <c r="N1079" s="19">
        <v>0</v>
      </c>
      <c r="O1079" s="19">
        <v>0</v>
      </c>
      <c r="P1079" s="19">
        <v>0</v>
      </c>
      <c r="Q1079" s="151">
        <f>SUM(J1079:P1079)</f>
        <v>0</v>
      </c>
    </row>
    <row r="1080" spans="1:17" x14ac:dyDescent="0.35">
      <c r="A1080" s="19" t="s">
        <v>177</v>
      </c>
      <c r="B1080" s="19">
        <v>0</v>
      </c>
      <c r="C1080" s="19">
        <v>0</v>
      </c>
      <c r="D1080" s="19">
        <v>0</v>
      </c>
      <c r="E1080" s="19">
        <v>0</v>
      </c>
      <c r="F1080" s="19">
        <v>0</v>
      </c>
      <c r="G1080" s="19">
        <v>0</v>
      </c>
      <c r="H1080" s="19">
        <v>0</v>
      </c>
      <c r="I1080" s="150">
        <f>SUM(B1080:H1080)</f>
        <v>0</v>
      </c>
      <c r="J1080" s="19">
        <v>0</v>
      </c>
      <c r="K1080" s="19">
        <v>0</v>
      </c>
      <c r="L1080" s="19">
        <v>0</v>
      </c>
      <c r="M1080" s="19">
        <v>0</v>
      </c>
      <c r="N1080" s="19">
        <v>0</v>
      </c>
      <c r="O1080" s="19">
        <v>0</v>
      </c>
      <c r="P1080" s="19">
        <v>0</v>
      </c>
      <c r="Q1080" s="151">
        <f>SUM(J1080:P1080)</f>
        <v>0</v>
      </c>
    </row>
    <row r="1081" spans="1:17" x14ac:dyDescent="0.35">
      <c r="A1081" s="19" t="s">
        <v>152</v>
      </c>
      <c r="B1081" s="19">
        <f>B1080+B1079</f>
        <v>0</v>
      </c>
      <c r="C1081" s="19">
        <f t="shared" ref="C1081:H1081" si="833">C1080+C1079</f>
        <v>0</v>
      </c>
      <c r="D1081" s="19">
        <f t="shared" si="833"/>
        <v>0</v>
      </c>
      <c r="E1081" s="19">
        <f t="shared" si="833"/>
        <v>0</v>
      </c>
      <c r="F1081" s="19">
        <f t="shared" si="833"/>
        <v>0</v>
      </c>
      <c r="G1081" s="19">
        <f t="shared" si="833"/>
        <v>0</v>
      </c>
      <c r="H1081" s="19">
        <f t="shared" si="833"/>
        <v>0</v>
      </c>
      <c r="I1081" s="150">
        <f>SUM(B1081:H1081)</f>
        <v>0</v>
      </c>
      <c r="J1081" s="19">
        <f>J1080+J1079</f>
        <v>0</v>
      </c>
      <c r="K1081" s="19">
        <f t="shared" ref="K1081:P1081" si="834">K1080+K1079</f>
        <v>0</v>
      </c>
      <c r="L1081" s="19">
        <f t="shared" si="834"/>
        <v>0</v>
      </c>
      <c r="M1081" s="19">
        <f t="shared" si="834"/>
        <v>0</v>
      </c>
      <c r="N1081" s="19">
        <f t="shared" si="834"/>
        <v>0</v>
      </c>
      <c r="O1081" s="19">
        <f t="shared" si="834"/>
        <v>0</v>
      </c>
      <c r="P1081" s="19">
        <f t="shared" si="834"/>
        <v>0</v>
      </c>
      <c r="Q1081" s="151">
        <f>SUM(J1081:P1081)</f>
        <v>0</v>
      </c>
    </row>
    <row r="1082" spans="1:17" x14ac:dyDescent="0.35">
      <c r="A1082" s="19" t="s">
        <v>154</v>
      </c>
      <c r="B1082" s="106" t="e">
        <f t="shared" ref="B1082:H1082" si="835">B1080/B1081*100</f>
        <v>#DIV/0!</v>
      </c>
      <c r="C1082" s="106" t="e">
        <f t="shared" si="835"/>
        <v>#DIV/0!</v>
      </c>
      <c r="D1082" s="106" t="e">
        <f t="shared" si="835"/>
        <v>#DIV/0!</v>
      </c>
      <c r="E1082" s="106" t="e">
        <f t="shared" si="835"/>
        <v>#DIV/0!</v>
      </c>
      <c r="F1082" s="106" t="e">
        <f t="shared" si="835"/>
        <v>#DIV/0!</v>
      </c>
      <c r="G1082" s="106" t="e">
        <f t="shared" si="835"/>
        <v>#DIV/0!</v>
      </c>
      <c r="H1082" s="106" t="e">
        <f t="shared" si="835"/>
        <v>#DIV/0!</v>
      </c>
      <c r="I1082" s="106" t="e">
        <f>I1080/I1081</f>
        <v>#DIV/0!</v>
      </c>
      <c r="J1082" s="106" t="e">
        <f>J1080/J1081*100</f>
        <v>#DIV/0!</v>
      </c>
      <c r="K1082" s="106" t="e">
        <f t="shared" ref="K1082:Q1082" si="836">K1080/K1081*100</f>
        <v>#DIV/0!</v>
      </c>
      <c r="L1082" s="106" t="e">
        <f t="shared" si="836"/>
        <v>#DIV/0!</v>
      </c>
      <c r="M1082" s="106" t="e">
        <f t="shared" si="836"/>
        <v>#DIV/0!</v>
      </c>
      <c r="N1082" s="106" t="e">
        <f t="shared" si="836"/>
        <v>#DIV/0!</v>
      </c>
      <c r="O1082" s="106" t="e">
        <f t="shared" si="836"/>
        <v>#DIV/0!</v>
      </c>
      <c r="P1082" s="106" t="e">
        <f t="shared" si="836"/>
        <v>#DIV/0!</v>
      </c>
      <c r="Q1082" s="153" t="e">
        <f t="shared" si="836"/>
        <v>#DIV/0!</v>
      </c>
    </row>
    <row r="1083" spans="1:17" x14ac:dyDescent="0.35">
      <c r="A1083" s="19" t="s">
        <v>153</v>
      </c>
      <c r="B1083" s="88">
        <v>0</v>
      </c>
      <c r="C1083" s="88">
        <v>0</v>
      </c>
      <c r="D1083" s="88">
        <v>0</v>
      </c>
      <c r="E1083" s="88">
        <v>0</v>
      </c>
      <c r="F1083" s="88">
        <v>0</v>
      </c>
      <c r="G1083" s="88">
        <v>0</v>
      </c>
      <c r="H1083" s="88">
        <v>0</v>
      </c>
      <c r="I1083" s="35"/>
      <c r="J1083" s="88">
        <v>0</v>
      </c>
      <c r="K1083" s="88">
        <v>0</v>
      </c>
      <c r="L1083" s="88">
        <v>0</v>
      </c>
      <c r="M1083" s="88">
        <v>0</v>
      </c>
      <c r="N1083" s="88">
        <v>0</v>
      </c>
      <c r="O1083" s="88">
        <v>0</v>
      </c>
      <c r="P1083" s="88">
        <v>0</v>
      </c>
      <c r="Q1083" s="146"/>
    </row>
    <row r="1084" spans="1:17" x14ac:dyDescent="0.35">
      <c r="A1084" s="43" t="s">
        <v>155</v>
      </c>
      <c r="B1084" s="169" t="e">
        <f>B1083/B1081</f>
        <v>#DIV/0!</v>
      </c>
      <c r="C1084" s="169" t="e">
        <f>C1083/C1081</f>
        <v>#DIV/0!</v>
      </c>
      <c r="D1084" s="169">
        <v>29.21</v>
      </c>
      <c r="E1084" s="169" t="e">
        <f>E1083/E1081</f>
        <v>#DIV/0!</v>
      </c>
      <c r="F1084" s="169">
        <v>238.82</v>
      </c>
      <c r="G1084" s="169" t="e">
        <f>G1083/G1081</f>
        <v>#DIV/0!</v>
      </c>
      <c r="H1084" s="169" t="e">
        <f>H1083/H1081</f>
        <v>#DIV/0!</v>
      </c>
      <c r="I1084" s="35"/>
      <c r="J1084" s="169" t="e">
        <f t="shared" ref="J1084:P1084" si="837">J1083/J1081</f>
        <v>#DIV/0!</v>
      </c>
      <c r="K1084" s="169" t="e">
        <f t="shared" si="837"/>
        <v>#DIV/0!</v>
      </c>
      <c r="L1084" s="169" t="e">
        <f t="shared" si="837"/>
        <v>#DIV/0!</v>
      </c>
      <c r="M1084" s="169" t="e">
        <f t="shared" si="837"/>
        <v>#DIV/0!</v>
      </c>
      <c r="N1084" s="169" t="e">
        <f t="shared" si="837"/>
        <v>#DIV/0!</v>
      </c>
      <c r="O1084" s="169" t="e">
        <f t="shared" si="837"/>
        <v>#DIV/0!</v>
      </c>
      <c r="P1084" s="169" t="e">
        <f t="shared" si="837"/>
        <v>#DIV/0!</v>
      </c>
      <c r="Q1084" s="146"/>
    </row>
    <row r="1085" spans="1:17" x14ac:dyDescent="0.35">
      <c r="A1085" s="19" t="s">
        <v>174</v>
      </c>
      <c r="B1085" s="19">
        <v>3.44</v>
      </c>
      <c r="C1085" s="19">
        <v>3.48</v>
      </c>
      <c r="D1085" s="19">
        <v>3.11</v>
      </c>
      <c r="E1085" s="19">
        <v>2.82</v>
      </c>
      <c r="F1085" s="19">
        <v>9.23</v>
      </c>
      <c r="G1085" s="79">
        <v>8.8000000000000007</v>
      </c>
      <c r="H1085" s="79">
        <v>1.35</v>
      </c>
      <c r="I1085" s="35"/>
      <c r="J1085" s="88">
        <v>7.25</v>
      </c>
      <c r="K1085" s="88">
        <v>4.3099999999999996</v>
      </c>
      <c r="L1085" s="88">
        <v>7</v>
      </c>
      <c r="M1085" s="88">
        <v>4.33</v>
      </c>
      <c r="N1085" s="88">
        <v>6.39</v>
      </c>
      <c r="O1085" s="88">
        <v>5.98</v>
      </c>
      <c r="P1085" s="88">
        <v>3.55</v>
      </c>
      <c r="Q1085" s="146">
        <f>SUM(J1085:P1085)</f>
        <v>38.81</v>
      </c>
    </row>
    <row r="1086" spans="1:17" x14ac:dyDescent="0.35">
      <c r="A1086" s="19" t="s">
        <v>175</v>
      </c>
      <c r="B1086" s="19">
        <v>0.61</v>
      </c>
      <c r="C1086" s="19">
        <v>0.63</v>
      </c>
      <c r="D1086" s="19">
        <v>0.64</v>
      </c>
      <c r="E1086" s="19">
        <v>0.64</v>
      </c>
      <c r="F1086" s="19">
        <v>0.63</v>
      </c>
      <c r="G1086" s="88">
        <v>0.5</v>
      </c>
      <c r="H1086" s="88">
        <v>0.51</v>
      </c>
      <c r="I1086" s="35">
        <f>SUM(B1086:H1086)</f>
        <v>4.16</v>
      </c>
      <c r="J1086" s="88">
        <v>0.5</v>
      </c>
      <c r="K1086" s="88">
        <v>0.42</v>
      </c>
      <c r="L1086" s="88">
        <v>0.36</v>
      </c>
      <c r="M1086" s="88">
        <v>0.42</v>
      </c>
      <c r="N1086" s="88">
        <v>0.47</v>
      </c>
      <c r="O1086" s="88">
        <v>0.5</v>
      </c>
      <c r="P1086" s="88">
        <v>0.44</v>
      </c>
      <c r="Q1086" s="146">
        <f>SUM(J1086:P1086)</f>
        <v>3.11</v>
      </c>
    </row>
    <row r="1087" spans="1:17" x14ac:dyDescent="0.35">
      <c r="A1087" s="19" t="s">
        <v>152</v>
      </c>
      <c r="B1087" s="19">
        <f>-B1086+B1085</f>
        <v>2.83</v>
      </c>
      <c r="C1087" s="19">
        <f>-C1086+C1085</f>
        <v>2.85</v>
      </c>
      <c r="D1087" s="19">
        <f>D1086+D1085</f>
        <v>3.75</v>
      </c>
      <c r="E1087" s="19">
        <f>E1086+E1085</f>
        <v>3.46</v>
      </c>
      <c r="F1087" s="19">
        <f>F1086+F1085</f>
        <v>9.8600000000000012</v>
      </c>
      <c r="G1087" s="19">
        <f>G1086+G1085</f>
        <v>9.3000000000000007</v>
      </c>
      <c r="H1087" s="19">
        <f>H1086+H1085</f>
        <v>1.86</v>
      </c>
      <c r="I1087" s="35">
        <f>SUM(B1087:H1087)</f>
        <v>33.909999999999997</v>
      </c>
      <c r="J1087" s="19">
        <f t="shared" ref="J1087:P1087" si="838">J1086+J1085</f>
        <v>7.75</v>
      </c>
      <c r="K1087" s="19">
        <f t="shared" si="838"/>
        <v>4.7299999999999995</v>
      </c>
      <c r="L1087" s="19">
        <f t="shared" si="838"/>
        <v>7.36</v>
      </c>
      <c r="M1087" s="19">
        <f t="shared" si="838"/>
        <v>4.75</v>
      </c>
      <c r="N1087" s="19">
        <f t="shared" si="838"/>
        <v>6.8599999999999994</v>
      </c>
      <c r="O1087" s="19">
        <f t="shared" si="838"/>
        <v>6.48</v>
      </c>
      <c r="P1087" s="19">
        <f t="shared" si="838"/>
        <v>3.9899999999999998</v>
      </c>
      <c r="Q1087" s="146">
        <f>SUM(J1087:P1087)</f>
        <v>41.92</v>
      </c>
    </row>
    <row r="1088" spans="1:17" x14ac:dyDescent="0.35">
      <c r="A1088" s="19" t="s">
        <v>154</v>
      </c>
      <c r="B1088" s="106">
        <f t="shared" ref="B1088:H1088" si="839">B1086/B1087*100</f>
        <v>21.554770318021198</v>
      </c>
      <c r="C1088" s="106">
        <f t="shared" si="839"/>
        <v>22.105263157894736</v>
      </c>
      <c r="D1088" s="106">
        <f t="shared" si="839"/>
        <v>17.066666666666666</v>
      </c>
      <c r="E1088" s="106">
        <f t="shared" si="839"/>
        <v>18.497109826589597</v>
      </c>
      <c r="F1088" s="106">
        <f t="shared" si="839"/>
        <v>6.3894523326571999</v>
      </c>
      <c r="G1088" s="106">
        <f t="shared" si="839"/>
        <v>5.376344086021505</v>
      </c>
      <c r="H1088" s="106">
        <f t="shared" si="839"/>
        <v>27.419354838709676</v>
      </c>
      <c r="I1088" s="106">
        <f>I1086/I1087*100</f>
        <v>12.267767620171043</v>
      </c>
      <c r="J1088" s="106">
        <f>J1086/K1087*100</f>
        <v>10.570824524312897</v>
      </c>
      <c r="K1088" s="106">
        <f>K1086/L1087*100</f>
        <v>5.7065217391304346</v>
      </c>
      <c r="L1088" s="169">
        <f>L1087/L1085</f>
        <v>1.0514285714285714</v>
      </c>
      <c r="M1088" s="169">
        <f>M1087/M1085</f>
        <v>1.0969976905311778</v>
      </c>
      <c r="N1088" s="169">
        <f>N1087/N1085</f>
        <v>1.0735524256651017</v>
      </c>
      <c r="O1088" s="169">
        <f>O1087/O1085</f>
        <v>1.0836120401337792</v>
      </c>
      <c r="P1088" s="169">
        <f>P1087/P1085</f>
        <v>1.123943661971831</v>
      </c>
      <c r="Q1088" s="153">
        <f>Q1086/Q1087*100</f>
        <v>7.418893129770991</v>
      </c>
    </row>
    <row r="1089" spans="1:17" x14ac:dyDescent="0.35">
      <c r="A1089" s="19" t="s">
        <v>153</v>
      </c>
      <c r="B1089" s="61">
        <v>118</v>
      </c>
      <c r="C1089" s="61">
        <v>132</v>
      </c>
      <c r="D1089" s="61">
        <v>130</v>
      </c>
      <c r="E1089" s="61">
        <v>141</v>
      </c>
      <c r="F1089" s="61">
        <v>143</v>
      </c>
      <c r="G1089" s="61">
        <v>138</v>
      </c>
      <c r="H1089" s="88">
        <v>120</v>
      </c>
      <c r="I1089" s="35"/>
      <c r="J1089" s="88">
        <v>129</v>
      </c>
      <c r="K1089" s="88">
        <v>102</v>
      </c>
      <c r="L1089" s="88">
        <v>78</v>
      </c>
      <c r="M1089" s="88">
        <v>97</v>
      </c>
      <c r="N1089" s="88">
        <v>82</v>
      </c>
      <c r="O1089" s="88">
        <v>122</v>
      </c>
      <c r="P1089" s="88">
        <v>111</v>
      </c>
      <c r="Q1089" s="146"/>
    </row>
    <row r="1090" spans="1:17" x14ac:dyDescent="0.35">
      <c r="A1090" s="43" t="s">
        <v>155</v>
      </c>
      <c r="B1090" s="169">
        <f>B1089/B1087</f>
        <v>41.696113074204945</v>
      </c>
      <c r="C1090" s="169">
        <f>C1089/C1087</f>
        <v>46.315789473684212</v>
      </c>
      <c r="D1090" s="169">
        <v>3.88</v>
      </c>
      <c r="E1090" s="169">
        <f>E1089/E1087</f>
        <v>40.751445086705203</v>
      </c>
      <c r="F1090" s="169">
        <f>F1089/F1087</f>
        <v>14.503042596348882</v>
      </c>
      <c r="G1090" s="169">
        <f>G1089/G1087</f>
        <v>14.838709677419354</v>
      </c>
      <c r="H1090" s="169">
        <f>H1089/H1087</f>
        <v>64.516129032258064</v>
      </c>
      <c r="I1090" s="35"/>
      <c r="J1090" s="169" t="e">
        <f>J1089/S1022</f>
        <v>#DIV/0!</v>
      </c>
      <c r="K1090" s="169">
        <f t="shared" ref="K1090:P1090" si="840">K1089/K1087</f>
        <v>21.56448202959831</v>
      </c>
      <c r="L1090" s="169">
        <f t="shared" si="840"/>
        <v>10.597826086956522</v>
      </c>
      <c r="M1090" s="169">
        <f t="shared" si="840"/>
        <v>20.421052631578949</v>
      </c>
      <c r="N1090" s="169">
        <f t="shared" si="840"/>
        <v>11.9533527696793</v>
      </c>
      <c r="O1090" s="169">
        <f t="shared" si="840"/>
        <v>18.827160493827158</v>
      </c>
      <c r="P1090" s="169">
        <f t="shared" si="840"/>
        <v>27.819548872180452</v>
      </c>
      <c r="Q1090" s="146"/>
    </row>
    <row r="1091" spans="1:17" x14ac:dyDescent="0.35">
      <c r="A1091" s="21"/>
      <c r="B1091" s="21"/>
      <c r="C1091" s="21"/>
      <c r="D1091" s="169">
        <f>D1090/D1088</f>
        <v>0.22734374999999998</v>
      </c>
      <c r="E1091" s="169">
        <f>E1090/E1088</f>
        <v>2.203125</v>
      </c>
      <c r="F1091" s="21">
        <v>21</v>
      </c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</row>
    <row r="1092" spans="1:17" x14ac:dyDescent="0.35">
      <c r="A1092" s="21"/>
      <c r="B1092" s="21"/>
      <c r="C1092" s="155"/>
      <c r="D1092" s="156" t="s">
        <v>178</v>
      </c>
      <c r="E1092" s="156" t="s">
        <v>179</v>
      </c>
      <c r="F1092" s="156" t="s">
        <v>180</v>
      </c>
      <c r="G1092" s="156" t="s">
        <v>181</v>
      </c>
      <c r="H1092" s="156" t="s">
        <v>182</v>
      </c>
      <c r="I1092" s="156" t="s">
        <v>183</v>
      </c>
      <c r="J1092" s="156" t="s">
        <v>184</v>
      </c>
      <c r="K1092" s="156" t="s">
        <v>185</v>
      </c>
      <c r="L1092" s="156" t="s">
        <v>186</v>
      </c>
      <c r="M1092" s="156" t="s">
        <v>187</v>
      </c>
      <c r="N1092" s="156" t="s">
        <v>188</v>
      </c>
      <c r="O1092" s="21"/>
      <c r="P1092" s="21"/>
    </row>
    <row r="1093" spans="1:17" x14ac:dyDescent="0.35">
      <c r="A1093" s="21"/>
      <c r="B1093" s="21"/>
      <c r="C1093" s="157" t="s">
        <v>189</v>
      </c>
      <c r="D1093" s="158">
        <f>Q1026</f>
        <v>1256.71</v>
      </c>
      <c r="E1093" s="158">
        <f>Q1032</f>
        <v>1488.36</v>
      </c>
      <c r="F1093" s="164">
        <f>Q1038</f>
        <v>362.44</v>
      </c>
      <c r="G1093" s="164">
        <f>Q1044</f>
        <v>0</v>
      </c>
      <c r="H1093" s="164">
        <f>Q1050</f>
        <v>482.44999999999993</v>
      </c>
      <c r="I1093" s="164">
        <f>Q1056</f>
        <v>186.22</v>
      </c>
      <c r="J1093" s="164">
        <f>Q1062</f>
        <v>118.36000000000001</v>
      </c>
      <c r="K1093" s="158">
        <f>Q1068</f>
        <v>1432.78</v>
      </c>
      <c r="L1093" s="164">
        <f>Q1074</f>
        <v>94.820000000000007</v>
      </c>
      <c r="M1093" s="164">
        <f>Q1080</f>
        <v>0</v>
      </c>
      <c r="N1093" s="164">
        <f>Q1086</f>
        <v>3.11</v>
      </c>
      <c r="O1093" s="21"/>
      <c r="P1093" s="21"/>
    </row>
    <row r="1094" spans="1:17" x14ac:dyDescent="0.35">
      <c r="A1094" s="21"/>
      <c r="B1094" s="21"/>
      <c r="C1094" s="157" t="s">
        <v>190</v>
      </c>
      <c r="D1094" s="163">
        <f>Q1028</f>
        <v>115.4311065389314</v>
      </c>
      <c r="E1094" s="163">
        <f>Q1028</f>
        <v>115.4311065389314</v>
      </c>
      <c r="F1094" s="160" t="s">
        <v>299</v>
      </c>
      <c r="G1094" s="159">
        <v>0</v>
      </c>
      <c r="H1094" s="165">
        <f>I1052</f>
        <v>0.22723713248380437</v>
      </c>
      <c r="I1094" s="165">
        <f>I1058</f>
        <v>0.2595147525474506</v>
      </c>
      <c r="J1094" s="165">
        <f>I1064</f>
        <v>0.41782462865356967</v>
      </c>
      <c r="K1094" s="165">
        <f>I1070</f>
        <v>0.49153035212928531</v>
      </c>
      <c r="L1094" s="165">
        <v>5.7000000000000002E-2</v>
      </c>
      <c r="M1094" s="165" t="e">
        <f>I1082</f>
        <v>#DIV/0!</v>
      </c>
      <c r="N1094" s="159">
        <v>0</v>
      </c>
      <c r="O1094" s="21"/>
      <c r="P1094" s="21"/>
    </row>
    <row r="1096" spans="1:17" x14ac:dyDescent="0.35">
      <c r="A1096" s="31" t="s">
        <v>0</v>
      </c>
      <c r="B1096" s="83"/>
      <c r="C1096" s="83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</row>
    <row r="1097" spans="1:17" ht="15.5" x14ac:dyDescent="0.35">
      <c r="A1097" s="33" t="s">
        <v>1</v>
      </c>
      <c r="B1097" s="64" t="s">
        <v>1059</v>
      </c>
      <c r="C1097" s="64" t="s">
        <v>1060</v>
      </c>
      <c r="D1097" s="64" t="s">
        <v>1061</v>
      </c>
      <c r="E1097" s="64" t="s">
        <v>1062</v>
      </c>
      <c r="F1097" s="64" t="s">
        <v>1063</v>
      </c>
      <c r="G1097" s="64" t="s">
        <v>1064</v>
      </c>
      <c r="H1097" s="64" t="s">
        <v>1065</v>
      </c>
      <c r="I1097" s="65" t="s">
        <v>1073</v>
      </c>
      <c r="J1097" s="64" t="s">
        <v>1066</v>
      </c>
      <c r="K1097" s="64" t="s">
        <v>1067</v>
      </c>
      <c r="L1097" s="64" t="s">
        <v>1068</v>
      </c>
      <c r="M1097" s="64" t="s">
        <v>1069</v>
      </c>
      <c r="N1097" s="64" t="s">
        <v>1070</v>
      </c>
      <c r="O1097" s="64" t="s">
        <v>1071</v>
      </c>
      <c r="P1097" s="64" t="s">
        <v>1072</v>
      </c>
      <c r="Q1097" s="65" t="s">
        <v>1074</v>
      </c>
    </row>
    <row r="1098" spans="1:17" x14ac:dyDescent="0.35">
      <c r="A1098" s="19" t="s">
        <v>162</v>
      </c>
      <c r="B1098" s="61">
        <v>0</v>
      </c>
      <c r="C1098" s="61">
        <v>0</v>
      </c>
      <c r="D1098" s="61">
        <v>0</v>
      </c>
      <c r="E1098" s="61">
        <v>0</v>
      </c>
      <c r="F1098" s="61">
        <v>0</v>
      </c>
      <c r="G1098" s="61">
        <v>0</v>
      </c>
      <c r="H1098" s="19">
        <v>0</v>
      </c>
      <c r="I1098" s="35">
        <f>SUM(B1098:H1098)</f>
        <v>0</v>
      </c>
      <c r="J1098" s="19">
        <v>0</v>
      </c>
      <c r="K1098" s="19">
        <v>0</v>
      </c>
      <c r="L1098" s="19">
        <v>0</v>
      </c>
      <c r="M1098" s="19">
        <v>0</v>
      </c>
      <c r="N1098" s="19">
        <v>0</v>
      </c>
      <c r="O1098" s="19">
        <v>0</v>
      </c>
      <c r="P1098" s="19">
        <v>0</v>
      </c>
      <c r="Q1098" s="146">
        <f>SUM(J1098:P1098)</f>
        <v>0</v>
      </c>
    </row>
    <row r="1099" spans="1:17" x14ac:dyDescent="0.35">
      <c r="A1099" s="19" t="s">
        <v>163</v>
      </c>
      <c r="B1099" s="61">
        <v>28.25</v>
      </c>
      <c r="C1099" s="61">
        <v>172.13</v>
      </c>
      <c r="D1099" s="166">
        <v>165.67</v>
      </c>
      <c r="E1099" s="166">
        <v>113.6</v>
      </c>
      <c r="F1099" s="166">
        <v>104.34</v>
      </c>
      <c r="G1099" s="166">
        <v>181.87</v>
      </c>
      <c r="H1099" s="19">
        <v>218.8</v>
      </c>
      <c r="I1099" s="35">
        <f>SUM(B1099:H1099)</f>
        <v>984.66000000000008</v>
      </c>
      <c r="J1099" s="19">
        <v>205.61</v>
      </c>
      <c r="K1099" s="19">
        <v>211.77</v>
      </c>
      <c r="L1099" s="19">
        <v>219.21</v>
      </c>
      <c r="M1099" s="19">
        <v>224.16</v>
      </c>
      <c r="N1099" s="19">
        <v>165.9</v>
      </c>
      <c r="O1099" s="19">
        <v>220.59</v>
      </c>
      <c r="P1099" s="19">
        <v>177.84</v>
      </c>
      <c r="Q1099" s="146">
        <f>SUM(J1099:P1099)</f>
        <v>1425.08</v>
      </c>
    </row>
    <row r="1100" spans="1:17" x14ac:dyDescent="0.35">
      <c r="A1100" s="19" t="s">
        <v>152</v>
      </c>
      <c r="B1100" s="19">
        <f t="shared" ref="B1100:O1100" si="841">B1099+B1098</f>
        <v>28.25</v>
      </c>
      <c r="C1100" s="19">
        <f t="shared" si="841"/>
        <v>172.13</v>
      </c>
      <c r="D1100" s="19">
        <f t="shared" si="841"/>
        <v>165.67</v>
      </c>
      <c r="E1100" s="19">
        <f t="shared" si="841"/>
        <v>113.6</v>
      </c>
      <c r="F1100" s="19">
        <f t="shared" si="841"/>
        <v>104.34</v>
      </c>
      <c r="G1100" s="19">
        <f t="shared" si="841"/>
        <v>181.87</v>
      </c>
      <c r="H1100" s="19">
        <f t="shared" si="841"/>
        <v>218.8</v>
      </c>
      <c r="I1100" s="19">
        <f t="shared" si="841"/>
        <v>984.66</v>
      </c>
      <c r="J1100" s="19">
        <f t="shared" si="841"/>
        <v>205.61</v>
      </c>
      <c r="K1100" s="19">
        <f t="shared" si="841"/>
        <v>211.77</v>
      </c>
      <c r="L1100" s="19">
        <f t="shared" si="841"/>
        <v>219.21</v>
      </c>
      <c r="M1100" s="19">
        <f t="shared" si="841"/>
        <v>224.16</v>
      </c>
      <c r="N1100" s="19">
        <f t="shared" si="841"/>
        <v>165.9</v>
      </c>
      <c r="O1100" s="19">
        <f t="shared" si="841"/>
        <v>220.59</v>
      </c>
      <c r="P1100" s="19">
        <v>0</v>
      </c>
      <c r="Q1100" s="146">
        <f>SUM(J1100:P1100)</f>
        <v>1247.24</v>
      </c>
    </row>
    <row r="1101" spans="1:17" x14ac:dyDescent="0.35">
      <c r="A1101" s="19" t="s">
        <v>154</v>
      </c>
      <c r="B1101" s="106">
        <f t="shared" ref="B1101:H1101" si="842">B1099/B1100*100</f>
        <v>100</v>
      </c>
      <c r="C1101" s="106">
        <f t="shared" si="842"/>
        <v>100</v>
      </c>
      <c r="D1101" s="106">
        <f t="shared" si="842"/>
        <v>100</v>
      </c>
      <c r="E1101" s="106">
        <f t="shared" si="842"/>
        <v>100</v>
      </c>
      <c r="F1101" s="106">
        <f t="shared" si="842"/>
        <v>100</v>
      </c>
      <c r="G1101" s="106">
        <f t="shared" si="842"/>
        <v>100</v>
      </c>
      <c r="H1101" s="106">
        <f t="shared" si="842"/>
        <v>100</v>
      </c>
      <c r="I1101" s="35">
        <f>I1099/I1100*100</f>
        <v>100.00000000000003</v>
      </c>
      <c r="J1101" s="106">
        <f t="shared" ref="J1101:P1101" si="843">J1099/J1100*100</f>
        <v>100</v>
      </c>
      <c r="K1101" s="106">
        <f t="shared" si="843"/>
        <v>100</v>
      </c>
      <c r="L1101" s="106">
        <f t="shared" si="843"/>
        <v>100</v>
      </c>
      <c r="M1101" s="106">
        <f t="shared" si="843"/>
        <v>100</v>
      </c>
      <c r="N1101" s="106">
        <f t="shared" si="843"/>
        <v>100</v>
      </c>
      <c r="O1101" s="106">
        <f t="shared" si="843"/>
        <v>100</v>
      </c>
      <c r="P1101" s="106" t="e">
        <f t="shared" si="843"/>
        <v>#DIV/0!</v>
      </c>
      <c r="Q1101" s="106">
        <f>Q1099/Q1100*100</f>
        <v>114.25868317244475</v>
      </c>
    </row>
    <row r="1102" spans="1:17" x14ac:dyDescent="0.35">
      <c r="A1102" s="19" t="s">
        <v>153</v>
      </c>
      <c r="B1102" s="19">
        <v>204</v>
      </c>
      <c r="C1102" s="19">
        <v>233</v>
      </c>
      <c r="D1102" s="19">
        <v>235</v>
      </c>
      <c r="E1102" s="19">
        <v>0</v>
      </c>
      <c r="F1102" s="19">
        <v>207</v>
      </c>
      <c r="G1102" s="19">
        <v>201</v>
      </c>
      <c r="H1102" s="19">
        <v>200</v>
      </c>
      <c r="I1102" s="35"/>
      <c r="J1102" s="19">
        <v>206</v>
      </c>
      <c r="K1102" s="19">
        <v>183</v>
      </c>
      <c r="L1102" s="19">
        <v>202</v>
      </c>
      <c r="M1102" s="19">
        <v>214</v>
      </c>
      <c r="N1102" s="19">
        <v>204</v>
      </c>
      <c r="O1102" s="19">
        <v>209</v>
      </c>
      <c r="P1102" s="19">
        <v>192</v>
      </c>
      <c r="Q1102" s="106">
        <v>0</v>
      </c>
    </row>
    <row r="1103" spans="1:17" x14ac:dyDescent="0.35">
      <c r="A1103" s="167" t="s">
        <v>155</v>
      </c>
      <c r="B1103" s="168">
        <f>B1102/B1100</f>
        <v>7.221238938053097</v>
      </c>
      <c r="C1103" s="168">
        <f t="shared" ref="C1103:H1103" si="844">C1102/C1100</f>
        <v>1.353628071806193</v>
      </c>
      <c r="D1103" s="168">
        <f t="shared" si="844"/>
        <v>1.4184825255025051</v>
      </c>
      <c r="E1103" s="168">
        <f t="shared" si="844"/>
        <v>0</v>
      </c>
      <c r="F1103" s="168">
        <f t="shared" si="844"/>
        <v>1.9838987924094307</v>
      </c>
      <c r="G1103" s="168">
        <f t="shared" si="844"/>
        <v>1.1051850222686534</v>
      </c>
      <c r="H1103" s="168">
        <f t="shared" si="844"/>
        <v>0.91407678244972568</v>
      </c>
      <c r="I1103" s="146">
        <f>I1099/I1100</f>
        <v>1.0000000000000002</v>
      </c>
      <c r="J1103" s="169">
        <f>J1102/J1100</f>
        <v>1.0018967949029716</v>
      </c>
      <c r="K1103" s="169">
        <f t="shared" ref="K1103:P1103" si="845">K1102/K1100</f>
        <v>0.86414506304009064</v>
      </c>
      <c r="L1103" s="169">
        <f t="shared" si="845"/>
        <v>0.92149080790109938</v>
      </c>
      <c r="M1103" s="169">
        <f t="shared" si="845"/>
        <v>0.9546752319771592</v>
      </c>
      <c r="N1103" s="169">
        <f t="shared" si="845"/>
        <v>1.2296564195298372</v>
      </c>
      <c r="O1103" s="169">
        <f t="shared" si="845"/>
        <v>0.94745908699397074</v>
      </c>
      <c r="P1103" s="169" t="e">
        <f t="shared" si="845"/>
        <v>#DIV/0!</v>
      </c>
      <c r="Q1103" s="146"/>
    </row>
    <row r="1104" spans="1:17" x14ac:dyDescent="0.35">
      <c r="A1104" s="19" t="s">
        <v>164</v>
      </c>
      <c r="B1104" s="61">
        <v>0</v>
      </c>
      <c r="C1104" s="61">
        <v>0</v>
      </c>
      <c r="D1104" s="61">
        <v>0</v>
      </c>
      <c r="E1104" s="61">
        <v>0</v>
      </c>
      <c r="F1104" s="61">
        <v>0</v>
      </c>
      <c r="G1104" s="61">
        <v>0</v>
      </c>
      <c r="H1104" s="19">
        <v>0</v>
      </c>
      <c r="I1104" s="150">
        <f>SUM(B1104:H1104)</f>
        <v>0</v>
      </c>
      <c r="J1104" s="61">
        <v>0</v>
      </c>
      <c r="K1104" s="61">
        <v>0</v>
      </c>
      <c r="L1104" s="61">
        <v>0</v>
      </c>
      <c r="M1104" s="61">
        <v>0</v>
      </c>
      <c r="N1104" s="61">
        <v>0</v>
      </c>
      <c r="O1104" s="61">
        <v>0</v>
      </c>
      <c r="P1104" s="19">
        <v>0</v>
      </c>
      <c r="Q1104" s="151"/>
    </row>
    <row r="1105" spans="1:17" x14ac:dyDescent="0.35">
      <c r="A1105" s="19" t="s">
        <v>165</v>
      </c>
      <c r="B1105" s="61">
        <v>221.27</v>
      </c>
      <c r="C1105" s="166">
        <v>172.83</v>
      </c>
      <c r="D1105" s="166">
        <v>167.44</v>
      </c>
      <c r="E1105" s="166">
        <v>97.61</v>
      </c>
      <c r="F1105" s="166">
        <v>106.42</v>
      </c>
      <c r="G1105" s="166">
        <v>194.93</v>
      </c>
      <c r="H1105" s="166">
        <v>262.92</v>
      </c>
      <c r="I1105" s="150">
        <f>SUM(B1105:H1105)</f>
        <v>1223.42</v>
      </c>
      <c r="J1105" s="19">
        <v>227.78</v>
      </c>
      <c r="K1105" s="19">
        <v>267.17</v>
      </c>
      <c r="L1105" s="19">
        <v>269.02999999999997</v>
      </c>
      <c r="M1105" s="19">
        <v>277.87</v>
      </c>
      <c r="N1105" s="19">
        <v>194.21</v>
      </c>
      <c r="O1105" s="19">
        <v>262.69</v>
      </c>
      <c r="P1105" s="19">
        <v>217.71</v>
      </c>
      <c r="Q1105" s="151">
        <f>SUM(J1105:P1105)</f>
        <v>1716.46</v>
      </c>
    </row>
    <row r="1106" spans="1:17" x14ac:dyDescent="0.35">
      <c r="A1106" s="19" t="s">
        <v>152</v>
      </c>
      <c r="B1106" s="19">
        <f>B1104+B1105</f>
        <v>221.27</v>
      </c>
      <c r="C1106" s="19">
        <f t="shared" ref="C1106:H1106" si="846">C1104+C1105</f>
        <v>172.83</v>
      </c>
      <c r="D1106" s="19">
        <f t="shared" si="846"/>
        <v>167.44</v>
      </c>
      <c r="E1106" s="19">
        <f t="shared" si="846"/>
        <v>97.61</v>
      </c>
      <c r="F1106" s="19">
        <f t="shared" si="846"/>
        <v>106.42</v>
      </c>
      <c r="G1106" s="19">
        <f t="shared" si="846"/>
        <v>194.93</v>
      </c>
      <c r="H1106" s="19">
        <f t="shared" si="846"/>
        <v>262.92</v>
      </c>
      <c r="I1106" s="150">
        <f>I1105+I1104</f>
        <v>1223.42</v>
      </c>
      <c r="J1106" s="19">
        <f>J1105+J1104</f>
        <v>227.78</v>
      </c>
      <c r="K1106" s="19">
        <f>K1105+K1104</f>
        <v>267.17</v>
      </c>
      <c r="L1106" s="19">
        <f>L1105+L1104</f>
        <v>269.02999999999997</v>
      </c>
      <c r="M1106" s="19">
        <f>M1105+M1104</f>
        <v>277.87</v>
      </c>
      <c r="N1106" s="19">
        <f>N1104+N1105</f>
        <v>194.21</v>
      </c>
      <c r="O1106" s="19">
        <f>O1104+O1105</f>
        <v>262.69</v>
      </c>
      <c r="P1106" s="19">
        <f>P1104+P1105</f>
        <v>217.71</v>
      </c>
      <c r="Q1106" s="151">
        <f>SUM(J1106:P1106)</f>
        <v>1716.46</v>
      </c>
    </row>
    <row r="1107" spans="1:17" x14ac:dyDescent="0.35">
      <c r="A1107" s="19" t="s">
        <v>154</v>
      </c>
      <c r="B1107" s="106">
        <f>B1105/B1106*100</f>
        <v>100</v>
      </c>
      <c r="C1107" s="106">
        <f t="shared" ref="C1107:H1107" si="847">C1105/C1106*100</f>
        <v>100</v>
      </c>
      <c r="D1107" s="106">
        <f t="shared" si="847"/>
        <v>100</v>
      </c>
      <c r="E1107" s="106">
        <f t="shared" si="847"/>
        <v>100</v>
      </c>
      <c r="F1107" s="106">
        <f t="shared" si="847"/>
        <v>100</v>
      </c>
      <c r="G1107" s="106">
        <f t="shared" si="847"/>
        <v>100</v>
      </c>
      <c r="H1107" s="106">
        <f t="shared" si="847"/>
        <v>100</v>
      </c>
      <c r="I1107" s="35">
        <f>I1105/I1106*100</f>
        <v>100</v>
      </c>
      <c r="J1107" s="106">
        <f>J1105/J1106*100</f>
        <v>100</v>
      </c>
      <c r="K1107" s="106">
        <f t="shared" ref="K1107:P1107" si="848">K1105/K1106*100</f>
        <v>100</v>
      </c>
      <c r="L1107" s="106">
        <f t="shared" si="848"/>
        <v>100</v>
      </c>
      <c r="M1107" s="106">
        <f t="shared" si="848"/>
        <v>100</v>
      </c>
      <c r="N1107" s="106">
        <f t="shared" si="848"/>
        <v>100</v>
      </c>
      <c r="O1107" s="106">
        <f t="shared" si="848"/>
        <v>100</v>
      </c>
      <c r="P1107" s="106">
        <f t="shared" si="848"/>
        <v>100</v>
      </c>
      <c r="Q1107" s="146"/>
    </row>
    <row r="1108" spans="1:17" x14ac:dyDescent="0.35">
      <c r="A1108" s="19" t="s">
        <v>153</v>
      </c>
      <c r="B1108" s="61">
        <v>554</v>
      </c>
      <c r="C1108" s="61">
        <v>565</v>
      </c>
      <c r="D1108" s="61">
        <v>557</v>
      </c>
      <c r="E1108" s="61">
        <v>505</v>
      </c>
      <c r="F1108" s="61">
        <v>558</v>
      </c>
      <c r="G1108" s="61">
        <v>569</v>
      </c>
      <c r="H1108" s="19">
        <v>548</v>
      </c>
      <c r="I1108" s="35"/>
      <c r="J1108" s="19">
        <v>567</v>
      </c>
      <c r="K1108" s="19">
        <v>504</v>
      </c>
      <c r="L1108" s="19">
        <v>578</v>
      </c>
      <c r="M1108" s="19">
        <v>564</v>
      </c>
      <c r="N1108" s="19">
        <v>548</v>
      </c>
      <c r="O1108" s="19">
        <v>515</v>
      </c>
      <c r="P1108" s="19">
        <v>460</v>
      </c>
      <c r="Q1108" s="146"/>
    </row>
    <row r="1109" spans="1:17" x14ac:dyDescent="0.35">
      <c r="A1109" s="43" t="s">
        <v>155</v>
      </c>
      <c r="B1109" s="169">
        <f t="shared" ref="B1109:H1109" si="849">B1108/B1106</f>
        <v>2.5037284765218963</v>
      </c>
      <c r="C1109" s="169">
        <f t="shared" si="849"/>
        <v>3.2691083723890526</v>
      </c>
      <c r="D1109" s="169">
        <f t="shared" si="849"/>
        <v>3.3265647396082181</v>
      </c>
      <c r="E1109" s="169">
        <f t="shared" si="849"/>
        <v>5.1736502407540215</v>
      </c>
      <c r="F1109" s="169">
        <f t="shared" si="849"/>
        <v>5.2433753053937231</v>
      </c>
      <c r="G1109" s="169">
        <f t="shared" si="849"/>
        <v>2.9189965628687222</v>
      </c>
      <c r="H1109" s="169">
        <f t="shared" si="849"/>
        <v>2.084284192910391</v>
      </c>
      <c r="I1109" s="35"/>
      <c r="J1109" s="169">
        <f t="shared" ref="J1109:P1109" si="850">J1108/J1106</f>
        <v>2.4892440073755377</v>
      </c>
      <c r="K1109" s="169">
        <f t="shared" si="850"/>
        <v>1.8864393457349251</v>
      </c>
      <c r="L1109" s="169">
        <f t="shared" si="850"/>
        <v>2.1484592796342419</v>
      </c>
      <c r="M1109" s="169">
        <f t="shared" si="850"/>
        <v>2.0297261309245331</v>
      </c>
      <c r="N1109" s="169">
        <f t="shared" si="850"/>
        <v>2.8216878636527469</v>
      </c>
      <c r="O1109" s="169">
        <f t="shared" si="850"/>
        <v>1.9604857436522136</v>
      </c>
      <c r="P1109" s="169">
        <f t="shared" si="850"/>
        <v>2.1129024849570528</v>
      </c>
      <c r="Q1109" s="146"/>
    </row>
    <row r="1110" spans="1:17" x14ac:dyDescent="0.35">
      <c r="A1110" s="19" t="s">
        <v>156</v>
      </c>
      <c r="B1110" s="61">
        <v>33</v>
      </c>
      <c r="C1110" s="88">
        <v>34</v>
      </c>
      <c r="D1110" s="88">
        <v>36</v>
      </c>
      <c r="E1110" s="88">
        <v>52</v>
      </c>
      <c r="F1110" s="88">
        <v>56</v>
      </c>
      <c r="G1110" s="79">
        <v>34</v>
      </c>
      <c r="H1110" s="79">
        <v>25</v>
      </c>
      <c r="I1110" s="35"/>
      <c r="J1110" s="79">
        <v>25</v>
      </c>
      <c r="K1110" s="79">
        <v>21</v>
      </c>
      <c r="L1110" s="79">
        <v>20</v>
      </c>
      <c r="M1110" s="79">
        <v>21</v>
      </c>
      <c r="N1110" s="79">
        <v>32</v>
      </c>
      <c r="O1110" s="79">
        <v>22</v>
      </c>
      <c r="P1110" s="79">
        <v>24</v>
      </c>
      <c r="Q1110" s="146">
        <f>SUM(J1110:P1110)</f>
        <v>165</v>
      </c>
    </row>
    <row r="1111" spans="1:17" x14ac:dyDescent="0.35">
      <c r="A1111" s="19" t="s">
        <v>157</v>
      </c>
      <c r="B1111" s="61">
        <v>48.38</v>
      </c>
      <c r="C1111" s="88">
        <v>46.12</v>
      </c>
      <c r="D1111" s="88">
        <v>45.48</v>
      </c>
      <c r="E1111" s="88">
        <v>52.01</v>
      </c>
      <c r="F1111" s="88">
        <v>26.42</v>
      </c>
      <c r="G1111" s="79">
        <v>49.33</v>
      </c>
      <c r="H1111" s="79">
        <v>60.54</v>
      </c>
      <c r="I1111" s="35">
        <f>SUM(B1111:H1111)</f>
        <v>328.28</v>
      </c>
      <c r="J1111" s="79">
        <v>55.01</v>
      </c>
      <c r="K1111" s="79">
        <v>58.58</v>
      </c>
      <c r="L1111" s="79">
        <v>58.94</v>
      </c>
      <c r="M1111" s="79">
        <v>61.52</v>
      </c>
      <c r="N1111" s="79">
        <v>44.02</v>
      </c>
      <c r="O1111" s="79">
        <v>59.96</v>
      </c>
      <c r="P1111" s="79">
        <v>52.13</v>
      </c>
      <c r="Q1111" s="146">
        <f>SUM(J1111:P1111)</f>
        <v>390.15999999999997</v>
      </c>
    </row>
    <row r="1112" spans="1:17" x14ac:dyDescent="0.35">
      <c r="A1112" s="19" t="s">
        <v>152</v>
      </c>
      <c r="B1112" s="19">
        <f t="shared" ref="B1112:H1112" si="851">B1111+B1110</f>
        <v>81.38</v>
      </c>
      <c r="C1112" s="19">
        <f t="shared" si="851"/>
        <v>80.12</v>
      </c>
      <c r="D1112" s="19">
        <f t="shared" si="851"/>
        <v>81.47999999999999</v>
      </c>
      <c r="E1112" s="19">
        <f t="shared" si="851"/>
        <v>104.00999999999999</v>
      </c>
      <c r="F1112" s="19">
        <f t="shared" si="851"/>
        <v>82.42</v>
      </c>
      <c r="G1112" s="19">
        <f t="shared" si="851"/>
        <v>83.33</v>
      </c>
      <c r="H1112" s="19">
        <f t="shared" si="851"/>
        <v>85.539999999999992</v>
      </c>
      <c r="I1112" s="35">
        <f>SUM(B1112:H1112)</f>
        <v>598.28</v>
      </c>
      <c r="J1112" s="19">
        <f>J1111+J1110</f>
        <v>80.009999999999991</v>
      </c>
      <c r="K1112" s="19">
        <f t="shared" ref="K1112:P1112" si="852">K1111+K1110</f>
        <v>79.58</v>
      </c>
      <c r="L1112" s="19">
        <f t="shared" si="852"/>
        <v>78.94</v>
      </c>
      <c r="M1112" s="19">
        <f t="shared" si="852"/>
        <v>82.52000000000001</v>
      </c>
      <c r="N1112" s="19">
        <f t="shared" si="852"/>
        <v>76.02000000000001</v>
      </c>
      <c r="O1112" s="19">
        <f t="shared" si="852"/>
        <v>81.960000000000008</v>
      </c>
      <c r="P1112" s="19">
        <f t="shared" si="852"/>
        <v>76.13</v>
      </c>
      <c r="Q1112" s="146">
        <f>SUM(J1112:P1112)</f>
        <v>555.16</v>
      </c>
    </row>
    <row r="1113" spans="1:17" x14ac:dyDescent="0.35">
      <c r="A1113" s="19" t="s">
        <v>154</v>
      </c>
      <c r="B1113" s="106">
        <f t="shared" ref="B1113:I1113" si="853">B1111/B1112*100</f>
        <v>59.449496190710249</v>
      </c>
      <c r="C1113" s="106">
        <f t="shared" si="853"/>
        <v>57.563654518222663</v>
      </c>
      <c r="D1113" s="106">
        <f t="shared" si="853"/>
        <v>55.81737849779087</v>
      </c>
      <c r="E1113" s="106">
        <f t="shared" si="853"/>
        <v>50.004807230074036</v>
      </c>
      <c r="F1113" s="106">
        <f t="shared" si="853"/>
        <v>32.055326377092939</v>
      </c>
      <c r="G1113" s="106">
        <f t="shared" si="853"/>
        <v>59.198367934717389</v>
      </c>
      <c r="H1113" s="106">
        <f t="shared" si="853"/>
        <v>70.773906944119716</v>
      </c>
      <c r="I1113" s="106">
        <f t="shared" si="853"/>
        <v>54.870629136858994</v>
      </c>
      <c r="J1113" s="106">
        <f t="shared" ref="J1113:O1113" si="854">J1111/K1112*100</f>
        <v>69.12540839406887</v>
      </c>
      <c r="K1113" s="106">
        <f t="shared" si="854"/>
        <v>74.208259437547511</v>
      </c>
      <c r="L1113" s="106">
        <f t="shared" si="854"/>
        <v>71.425109064469211</v>
      </c>
      <c r="M1113" s="106">
        <f t="shared" si="854"/>
        <v>80.926072086293075</v>
      </c>
      <c r="N1113" s="106">
        <f t="shared" si="854"/>
        <v>53.709126403123477</v>
      </c>
      <c r="O1113" s="106">
        <f t="shared" si="854"/>
        <v>78.7600157625115</v>
      </c>
      <c r="P1113" s="169">
        <f>P1112/P1110</f>
        <v>3.1720833333333331</v>
      </c>
      <c r="Q1113" s="106">
        <f>Q1111/Q1112*100</f>
        <v>70.278838533035511</v>
      </c>
    </row>
    <row r="1114" spans="1:17" x14ac:dyDescent="0.35">
      <c r="A1114" s="19" t="s">
        <v>153</v>
      </c>
      <c r="B1114" s="19">
        <v>96</v>
      </c>
      <c r="C1114" s="19">
        <v>94</v>
      </c>
      <c r="D1114" s="19">
        <v>96</v>
      </c>
      <c r="E1114" s="19">
        <v>94</v>
      </c>
      <c r="F1114" s="19">
        <v>97</v>
      </c>
      <c r="G1114" s="19">
        <v>97</v>
      </c>
      <c r="H1114" s="36">
        <v>101</v>
      </c>
      <c r="I1114" s="35"/>
      <c r="J1114" s="19">
        <v>94</v>
      </c>
      <c r="K1114" s="19">
        <v>91</v>
      </c>
      <c r="L1114" s="19">
        <v>92</v>
      </c>
      <c r="M1114" s="19">
        <v>96</v>
      </c>
      <c r="N1114" s="19">
        <v>95</v>
      </c>
      <c r="O1114" s="19">
        <v>95</v>
      </c>
      <c r="P1114" s="36">
        <v>87</v>
      </c>
      <c r="Q1114" s="146"/>
    </row>
    <row r="1115" spans="1:17" x14ac:dyDescent="0.35">
      <c r="A1115" s="43" t="s">
        <v>155</v>
      </c>
      <c r="B1115" s="169">
        <f t="shared" ref="B1115:H1115" si="855">B1114/B1112</f>
        <v>1.179651019906611</v>
      </c>
      <c r="C1115" s="169">
        <f t="shared" si="855"/>
        <v>1.1732401397903145</v>
      </c>
      <c r="D1115" s="169">
        <f t="shared" si="855"/>
        <v>1.1782032400589104</v>
      </c>
      <c r="E1115" s="169">
        <f t="shared" si="855"/>
        <v>0.90375925391789258</v>
      </c>
      <c r="F1115" s="169">
        <f t="shared" si="855"/>
        <v>1.1768988109682115</v>
      </c>
      <c r="G1115" s="169">
        <f t="shared" si="855"/>
        <v>1.1640465618624745</v>
      </c>
      <c r="H1115" s="169">
        <f t="shared" si="855"/>
        <v>1.1807341594575638</v>
      </c>
      <c r="I1115" s="35"/>
      <c r="J1115" s="169">
        <f t="shared" ref="J1115:P1115" si="856">J1114/J1112</f>
        <v>1.1748531433570806</v>
      </c>
      <c r="K1115" s="169">
        <f t="shared" si="856"/>
        <v>1.1435033928122644</v>
      </c>
      <c r="L1115" s="169">
        <f t="shared" si="856"/>
        <v>1.1654421079300734</v>
      </c>
      <c r="M1115" s="169">
        <f t="shared" si="856"/>
        <v>1.16335433834222</v>
      </c>
      <c r="N1115" s="169">
        <f t="shared" si="856"/>
        <v>1.2496711391739015</v>
      </c>
      <c r="O1115" s="169">
        <f t="shared" si="856"/>
        <v>1.1591020009760857</v>
      </c>
      <c r="P1115" s="169">
        <f t="shared" si="856"/>
        <v>1.1427820832786024</v>
      </c>
      <c r="Q1115" s="146"/>
    </row>
    <row r="1116" spans="1:17" x14ac:dyDescent="0.35">
      <c r="A1116" s="19" t="s">
        <v>158</v>
      </c>
      <c r="B1116" s="170">
        <v>242</v>
      </c>
      <c r="C1116" s="61">
        <v>164</v>
      </c>
      <c r="D1116" s="61">
        <v>152</v>
      </c>
      <c r="E1116" s="61">
        <v>195</v>
      </c>
      <c r="F1116" s="61">
        <v>332</v>
      </c>
      <c r="G1116" s="61">
        <v>155</v>
      </c>
      <c r="H1116" s="88">
        <v>209</v>
      </c>
      <c r="I1116" s="35"/>
      <c r="J1116" s="88">
        <v>154</v>
      </c>
      <c r="K1116" s="88">
        <v>150</v>
      </c>
      <c r="L1116" s="88">
        <v>157</v>
      </c>
      <c r="M1116" s="88">
        <v>130</v>
      </c>
      <c r="N1116" s="88">
        <v>228</v>
      </c>
      <c r="O1116" s="88">
        <v>135</v>
      </c>
      <c r="P1116" s="88">
        <v>92</v>
      </c>
      <c r="Q1116" s="146">
        <f>SUM(J1116:P1116)</f>
        <v>1046</v>
      </c>
    </row>
    <row r="1117" spans="1:17" x14ac:dyDescent="0.35">
      <c r="A1117" s="19" t="s">
        <v>159</v>
      </c>
      <c r="B1117" s="61">
        <v>0</v>
      </c>
      <c r="C1117" s="166">
        <v>0</v>
      </c>
      <c r="D1117" s="166">
        <v>0</v>
      </c>
      <c r="E1117" s="166">
        <v>0</v>
      </c>
      <c r="F1117" s="166">
        <v>0</v>
      </c>
      <c r="G1117" s="166">
        <v>0</v>
      </c>
      <c r="H1117" s="88">
        <v>0</v>
      </c>
      <c r="I1117" s="35">
        <f>SUM(B1117:H1117)</f>
        <v>0</v>
      </c>
      <c r="J1117" s="88">
        <v>0</v>
      </c>
      <c r="K1117" s="88">
        <v>0</v>
      </c>
      <c r="L1117" s="88">
        <v>0</v>
      </c>
      <c r="M1117" s="88">
        <v>0</v>
      </c>
      <c r="N1117" s="88">
        <v>0</v>
      </c>
      <c r="O1117" s="88">
        <v>0</v>
      </c>
      <c r="P1117" s="88">
        <v>0</v>
      </c>
      <c r="Q1117" s="146">
        <f>SUM(J1117:P1117)</f>
        <v>0</v>
      </c>
    </row>
    <row r="1118" spans="1:17" x14ac:dyDescent="0.35">
      <c r="A1118" s="19" t="s">
        <v>152</v>
      </c>
      <c r="B1118" s="19">
        <f>-B1117+B1116</f>
        <v>242</v>
      </c>
      <c r="C1118" s="19">
        <f>-C1117+C1116</f>
        <v>164</v>
      </c>
      <c r="D1118" s="19">
        <f>-D1117+D1116</f>
        <v>152</v>
      </c>
      <c r="E1118" s="106">
        <f>E1117+E1116</f>
        <v>195</v>
      </c>
      <c r="F1118" s="106">
        <f>F1117+F1116</f>
        <v>332</v>
      </c>
      <c r="G1118" s="106">
        <f>G1117+G1116</f>
        <v>155</v>
      </c>
      <c r="H1118" s="106">
        <f>H1117+H1116</f>
        <v>209</v>
      </c>
      <c r="I1118" s="35">
        <f>SUM(B1118:H1118)</f>
        <v>1449</v>
      </c>
      <c r="J1118" s="19">
        <f t="shared" ref="J1118:P1118" si="857">J1117+J1116</f>
        <v>154</v>
      </c>
      <c r="K1118" s="19">
        <f t="shared" si="857"/>
        <v>150</v>
      </c>
      <c r="L1118" s="19">
        <f t="shared" si="857"/>
        <v>157</v>
      </c>
      <c r="M1118" s="19">
        <f t="shared" si="857"/>
        <v>130</v>
      </c>
      <c r="N1118" s="19">
        <f t="shared" si="857"/>
        <v>228</v>
      </c>
      <c r="O1118" s="19">
        <f t="shared" si="857"/>
        <v>135</v>
      </c>
      <c r="P1118" s="19">
        <f t="shared" si="857"/>
        <v>92</v>
      </c>
      <c r="Q1118" s="146">
        <f>SUM(J1118:P1118)</f>
        <v>1046</v>
      </c>
    </row>
    <row r="1119" spans="1:17" x14ac:dyDescent="0.35">
      <c r="A1119" s="19" t="s">
        <v>154</v>
      </c>
      <c r="B1119" s="152">
        <f t="shared" ref="B1119:I1119" si="858">B1117/B1118</f>
        <v>0</v>
      </c>
      <c r="C1119" s="152">
        <f t="shared" si="858"/>
        <v>0</v>
      </c>
      <c r="D1119" s="152">
        <f t="shared" si="858"/>
        <v>0</v>
      </c>
      <c r="E1119" s="152">
        <f t="shared" si="858"/>
        <v>0</v>
      </c>
      <c r="F1119" s="152">
        <f t="shared" si="858"/>
        <v>0</v>
      </c>
      <c r="G1119" s="152">
        <f t="shared" si="858"/>
        <v>0</v>
      </c>
      <c r="H1119" s="152">
        <f t="shared" si="858"/>
        <v>0</v>
      </c>
      <c r="I1119" s="152">
        <f t="shared" si="858"/>
        <v>0</v>
      </c>
      <c r="J1119" s="106">
        <f>J1117/K1118*100</f>
        <v>0</v>
      </c>
      <c r="K1119" s="106">
        <f>K1117/L1118*100</f>
        <v>0</v>
      </c>
      <c r="L1119" s="106">
        <f>L1117/M1118*100</f>
        <v>0</v>
      </c>
      <c r="M1119" s="19">
        <f>M1118+M1117</f>
        <v>130</v>
      </c>
      <c r="N1119" s="106">
        <f>N1117/O1118*100</f>
        <v>0</v>
      </c>
      <c r="O1119" s="106">
        <f>O1117/P1118*100</f>
        <v>0</v>
      </c>
      <c r="P1119" s="169">
        <f>P1118/P1116</f>
        <v>1</v>
      </c>
      <c r="Q1119" s="153">
        <f>Q1117/Q1118*100</f>
        <v>0</v>
      </c>
    </row>
    <row r="1120" spans="1:17" x14ac:dyDescent="0.35">
      <c r="A1120" s="19" t="s">
        <v>153</v>
      </c>
      <c r="B1120" s="61">
        <v>800</v>
      </c>
      <c r="C1120" s="61">
        <v>920</v>
      </c>
      <c r="D1120" s="61">
        <v>640</v>
      </c>
      <c r="E1120" s="61">
        <v>580</v>
      </c>
      <c r="F1120" s="61">
        <v>900</v>
      </c>
      <c r="G1120" s="61">
        <v>750</v>
      </c>
      <c r="H1120" s="36">
        <v>940</v>
      </c>
      <c r="I1120" s="35"/>
      <c r="J1120" s="19">
        <v>800</v>
      </c>
      <c r="K1120" s="19">
        <v>770</v>
      </c>
      <c r="L1120" s="19">
        <v>790</v>
      </c>
      <c r="M1120" s="19">
        <v>830</v>
      </c>
      <c r="N1120" s="19">
        <v>830</v>
      </c>
      <c r="O1120" s="19">
        <v>820</v>
      </c>
      <c r="P1120" s="36">
        <v>660</v>
      </c>
      <c r="Q1120" s="146"/>
    </row>
    <row r="1121" spans="1:17" x14ac:dyDescent="0.35">
      <c r="A1121" s="43" t="s">
        <v>155</v>
      </c>
      <c r="B1121" s="169">
        <f t="shared" ref="B1121:H1121" si="859">B1120/B1118</f>
        <v>3.3057851239669422</v>
      </c>
      <c r="C1121" s="169">
        <f t="shared" si="859"/>
        <v>5.6097560975609753</v>
      </c>
      <c r="D1121" s="169">
        <f t="shared" si="859"/>
        <v>4.2105263157894735</v>
      </c>
      <c r="E1121" s="169">
        <f t="shared" si="859"/>
        <v>2.9743589743589745</v>
      </c>
      <c r="F1121" s="169">
        <f t="shared" si="859"/>
        <v>2.7108433734939759</v>
      </c>
      <c r="G1121" s="169">
        <f t="shared" si="859"/>
        <v>4.838709677419355</v>
      </c>
      <c r="H1121" s="169">
        <f t="shared" si="859"/>
        <v>4.4976076555023923</v>
      </c>
      <c r="I1121" s="35"/>
      <c r="J1121" s="169">
        <f t="shared" ref="J1121:P1121" si="860">J1120/J1118</f>
        <v>5.1948051948051948</v>
      </c>
      <c r="K1121" s="169">
        <f t="shared" si="860"/>
        <v>5.1333333333333337</v>
      </c>
      <c r="L1121" s="169">
        <f t="shared" si="860"/>
        <v>5.031847133757962</v>
      </c>
      <c r="M1121" s="169">
        <f t="shared" si="860"/>
        <v>6.384615384615385</v>
      </c>
      <c r="N1121" s="169">
        <f t="shared" si="860"/>
        <v>3.6403508771929824</v>
      </c>
      <c r="O1121" s="169">
        <f t="shared" si="860"/>
        <v>6.0740740740740744</v>
      </c>
      <c r="P1121" s="169">
        <f t="shared" si="860"/>
        <v>7.1739130434782608</v>
      </c>
      <c r="Q1121" s="146"/>
    </row>
    <row r="1122" spans="1:17" x14ac:dyDescent="0.35">
      <c r="A1122" s="19" t="s">
        <v>160</v>
      </c>
      <c r="B1122" s="61">
        <v>248.48</v>
      </c>
      <c r="C1122" s="61">
        <v>354.2</v>
      </c>
      <c r="D1122" s="61">
        <v>185.16</v>
      </c>
      <c r="E1122" s="61">
        <v>428</v>
      </c>
      <c r="F1122" s="61">
        <v>471</v>
      </c>
      <c r="G1122" s="61">
        <v>150</v>
      </c>
      <c r="H1122" s="88">
        <v>322</v>
      </c>
      <c r="I1122" s="35">
        <f>SUM(B1122:H1122)</f>
        <v>2158.84</v>
      </c>
      <c r="J1122" s="88">
        <v>333</v>
      </c>
      <c r="K1122" s="88">
        <v>174</v>
      </c>
      <c r="L1122" s="88">
        <v>317</v>
      </c>
      <c r="M1122" s="88">
        <v>216</v>
      </c>
      <c r="N1122" s="88">
        <v>319.39999999999998</v>
      </c>
      <c r="O1122" s="88">
        <v>261</v>
      </c>
      <c r="P1122" s="88"/>
      <c r="Q1122" s="146">
        <f>SUM(J1122:P1122)</f>
        <v>1620.4</v>
      </c>
    </row>
    <row r="1123" spans="1:17" x14ac:dyDescent="0.35">
      <c r="A1123" s="19" t="s">
        <v>161</v>
      </c>
      <c r="B1123" s="61">
        <v>123.64</v>
      </c>
      <c r="C1123" s="166">
        <v>94.27</v>
      </c>
      <c r="D1123" s="166">
        <v>103.35</v>
      </c>
      <c r="E1123" s="166">
        <v>61.69</v>
      </c>
      <c r="F1123" s="166">
        <v>57.81</v>
      </c>
      <c r="G1123" s="166">
        <v>0.27</v>
      </c>
      <c r="H1123" s="88">
        <v>148.49</v>
      </c>
      <c r="I1123" s="35">
        <f>SUM(B1123:H1123)</f>
        <v>589.52</v>
      </c>
      <c r="J1123" s="88">
        <v>118.42</v>
      </c>
      <c r="K1123" s="88">
        <v>142.76</v>
      </c>
      <c r="L1123" s="88">
        <v>151.18</v>
      </c>
      <c r="M1123" s="88">
        <v>152.52000000000001</v>
      </c>
      <c r="N1123" s="88">
        <v>103.22</v>
      </c>
      <c r="O1123" s="88">
        <v>152.88</v>
      </c>
      <c r="P1123" s="88"/>
      <c r="Q1123" s="146">
        <f>SUM(J1123:P1123)</f>
        <v>820.98</v>
      </c>
    </row>
    <row r="1124" spans="1:17" x14ac:dyDescent="0.35">
      <c r="A1124" s="19" t="s">
        <v>152</v>
      </c>
      <c r="B1124" s="19">
        <f>B1123+B1122</f>
        <v>372.12</v>
      </c>
      <c r="C1124" s="19">
        <f t="shared" ref="C1124:H1124" si="861">C1123+C1122</f>
        <v>448.46999999999997</v>
      </c>
      <c r="D1124" s="19">
        <f t="shared" si="861"/>
        <v>288.51</v>
      </c>
      <c r="E1124" s="19">
        <f t="shared" si="861"/>
        <v>489.69</v>
      </c>
      <c r="F1124" s="19">
        <f t="shared" si="861"/>
        <v>528.80999999999995</v>
      </c>
      <c r="G1124" s="19">
        <f t="shared" si="861"/>
        <v>150.27000000000001</v>
      </c>
      <c r="H1124" s="19">
        <f t="shared" si="861"/>
        <v>470.49</v>
      </c>
      <c r="I1124" s="35">
        <f>SUM(B1124:H1124)</f>
        <v>2748.3599999999997</v>
      </c>
      <c r="J1124" s="19">
        <f t="shared" ref="J1124:P1124" si="862">J1123+J1122</f>
        <v>451.42</v>
      </c>
      <c r="K1124" s="19">
        <f t="shared" si="862"/>
        <v>316.76</v>
      </c>
      <c r="L1124" s="19">
        <f t="shared" si="862"/>
        <v>468.18</v>
      </c>
      <c r="M1124" s="19">
        <f t="shared" si="862"/>
        <v>368.52</v>
      </c>
      <c r="N1124" s="19">
        <f t="shared" si="862"/>
        <v>422.62</v>
      </c>
      <c r="O1124" s="19">
        <f t="shared" si="862"/>
        <v>413.88</v>
      </c>
      <c r="P1124" s="19">
        <f t="shared" si="862"/>
        <v>0</v>
      </c>
      <c r="Q1124" s="146">
        <f>SUM(J1124:P1124)</f>
        <v>2441.38</v>
      </c>
    </row>
    <row r="1125" spans="1:17" x14ac:dyDescent="0.35">
      <c r="A1125" s="19" t="s">
        <v>154</v>
      </c>
      <c r="B1125" s="169">
        <f t="shared" ref="B1125:H1125" si="863">B1124/B1122</f>
        <v>1.4975853187379267</v>
      </c>
      <c r="C1125" s="169">
        <f t="shared" si="863"/>
        <v>1.2661490683229812</v>
      </c>
      <c r="D1125" s="169">
        <f t="shared" si="863"/>
        <v>1.5581659105638366</v>
      </c>
      <c r="E1125" s="169">
        <f t="shared" si="863"/>
        <v>1.1441355140186915</v>
      </c>
      <c r="F1125" s="169">
        <f t="shared" si="863"/>
        <v>1.1227388535031846</v>
      </c>
      <c r="G1125" s="169">
        <f t="shared" si="863"/>
        <v>1.0018</v>
      </c>
      <c r="H1125" s="169">
        <f t="shared" si="863"/>
        <v>1.4611490683229813</v>
      </c>
      <c r="I1125" s="161">
        <f>I1123/I1124</f>
        <v>0.21449882839220483</v>
      </c>
      <c r="J1125" s="106">
        <f t="shared" ref="J1125:O1125" si="864">J1123/K1124*100</f>
        <v>37.384770804394499</v>
      </c>
      <c r="K1125" s="106">
        <f t="shared" si="864"/>
        <v>30.492545602118842</v>
      </c>
      <c r="L1125" s="106">
        <f t="shared" si="864"/>
        <v>41.023553674156091</v>
      </c>
      <c r="M1125" s="106">
        <f t="shared" si="864"/>
        <v>36.089158108939472</v>
      </c>
      <c r="N1125" s="106">
        <f t="shared" si="864"/>
        <v>24.939596018169517</v>
      </c>
      <c r="O1125" s="106" t="e">
        <f t="shared" si="864"/>
        <v>#DIV/0!</v>
      </c>
      <c r="P1125" s="169" t="e">
        <f>P1124/P1122</f>
        <v>#DIV/0!</v>
      </c>
      <c r="Q1125" s="153">
        <f>Q1123/Q1124*100</f>
        <v>33.627702365055825</v>
      </c>
    </row>
    <row r="1126" spans="1:17" x14ac:dyDescent="0.35">
      <c r="A1126" s="19" t="s">
        <v>153</v>
      </c>
      <c r="B1126" s="88">
        <v>397</v>
      </c>
      <c r="C1126" s="88">
        <v>398</v>
      </c>
      <c r="D1126" s="88">
        <v>530</v>
      </c>
      <c r="E1126" s="88">
        <v>740</v>
      </c>
      <c r="F1126" s="88">
        <v>796</v>
      </c>
      <c r="G1126" s="88">
        <v>225</v>
      </c>
      <c r="H1126" s="88">
        <v>697</v>
      </c>
      <c r="I1126" s="35"/>
      <c r="J1126" s="88">
        <v>844</v>
      </c>
      <c r="K1126" s="88">
        <v>332</v>
      </c>
      <c r="L1126" s="88">
        <v>703</v>
      </c>
      <c r="M1126" s="88">
        <v>560</v>
      </c>
      <c r="N1126" s="88">
        <v>680</v>
      </c>
      <c r="O1126" s="88">
        <v>578</v>
      </c>
      <c r="P1126" s="88"/>
      <c r="Q1126" s="146"/>
    </row>
    <row r="1127" spans="1:17" x14ac:dyDescent="0.35">
      <c r="A1127" s="43" t="s">
        <v>155</v>
      </c>
      <c r="B1127" s="169">
        <f t="shared" ref="B1127:H1127" si="865">B1126/B1124</f>
        <v>1.0668601526389336</v>
      </c>
      <c r="C1127" s="169">
        <f t="shared" si="865"/>
        <v>0.88746181461413254</v>
      </c>
      <c r="D1127" s="169">
        <f t="shared" si="865"/>
        <v>1.8370247131815189</v>
      </c>
      <c r="E1127" s="169">
        <f t="shared" si="865"/>
        <v>1.5111601217096531</v>
      </c>
      <c r="F1127" s="169">
        <f t="shared" si="865"/>
        <v>1.5052665418581344</v>
      </c>
      <c r="G1127" s="169">
        <f t="shared" si="865"/>
        <v>1.4973048512677181</v>
      </c>
      <c r="H1127" s="169">
        <f t="shared" si="865"/>
        <v>1.481434249399562</v>
      </c>
      <c r="I1127" s="35"/>
      <c r="J1127" s="169">
        <f t="shared" ref="J1127:P1127" si="866">J1126/J1124</f>
        <v>1.8696557529573345</v>
      </c>
      <c r="K1127" s="169">
        <f t="shared" si="866"/>
        <v>1.0481121353706275</v>
      </c>
      <c r="L1127" s="169">
        <f t="shared" si="866"/>
        <v>1.5015592293562305</v>
      </c>
      <c r="M1127" s="169">
        <f t="shared" si="866"/>
        <v>1.5195918810376643</v>
      </c>
      <c r="N1127" s="169">
        <f t="shared" si="866"/>
        <v>1.6090104585679808</v>
      </c>
      <c r="O1127" s="169">
        <f t="shared" si="866"/>
        <v>1.39654005992075</v>
      </c>
      <c r="P1127" s="169" t="e">
        <f t="shared" si="866"/>
        <v>#DIV/0!</v>
      </c>
      <c r="Q1127" s="146"/>
    </row>
    <row r="1128" spans="1:17" x14ac:dyDescent="0.35">
      <c r="A1128" s="19" t="s">
        <v>166</v>
      </c>
      <c r="B1128" s="171">
        <v>121.6</v>
      </c>
      <c r="C1128" s="61">
        <v>95.2</v>
      </c>
      <c r="D1128" s="61">
        <v>109.3</v>
      </c>
      <c r="E1128" s="61">
        <v>111.8</v>
      </c>
      <c r="F1128" s="61">
        <v>121.9</v>
      </c>
      <c r="G1128" s="19">
        <v>198.7</v>
      </c>
      <c r="H1128" s="36">
        <v>91.8</v>
      </c>
      <c r="I1128" s="35"/>
      <c r="J1128" s="36">
        <v>94</v>
      </c>
      <c r="K1128" s="36">
        <v>108.4</v>
      </c>
      <c r="L1128" s="36">
        <v>119.6</v>
      </c>
      <c r="M1128" s="103">
        <v>113.4</v>
      </c>
      <c r="N1128" s="19">
        <v>117.9</v>
      </c>
      <c r="O1128" s="19">
        <v>109</v>
      </c>
      <c r="P1128" s="36">
        <v>119.9</v>
      </c>
      <c r="Q1128" s="146">
        <f>SUM(J1128:P1128)</f>
        <v>782.19999999999993</v>
      </c>
    </row>
    <row r="1129" spans="1:17" x14ac:dyDescent="0.35">
      <c r="A1129" s="19" t="s">
        <v>167</v>
      </c>
      <c r="B1129" s="61">
        <v>28.39</v>
      </c>
      <c r="C1129" s="166">
        <v>53.48</v>
      </c>
      <c r="D1129" s="166">
        <v>44.04</v>
      </c>
      <c r="E1129" s="166">
        <v>42.11</v>
      </c>
      <c r="F1129" s="166">
        <v>32.630000000000003</v>
      </c>
      <c r="G1129" s="19">
        <v>51.09</v>
      </c>
      <c r="H1129" s="36">
        <v>48.53</v>
      </c>
      <c r="I1129" s="35">
        <f>SUM(B1129:H1129)</f>
        <v>300.27</v>
      </c>
      <c r="J1129" s="36">
        <v>60.04</v>
      </c>
      <c r="K1129" s="42">
        <v>49.44</v>
      </c>
      <c r="L1129" s="42">
        <v>44.71</v>
      </c>
      <c r="M1129" s="19">
        <v>40.119999999999997</v>
      </c>
      <c r="N1129" s="19">
        <v>34.89</v>
      </c>
      <c r="O1129" s="36">
        <v>40.67</v>
      </c>
      <c r="P1129" s="33">
        <v>37.21</v>
      </c>
      <c r="Q1129" s="146">
        <f>SUM(J1129:P1129)</f>
        <v>307.08</v>
      </c>
    </row>
    <row r="1130" spans="1:17" x14ac:dyDescent="0.35">
      <c r="A1130" s="19" t="s">
        <v>152</v>
      </c>
      <c r="B1130" s="19">
        <f>B1129+B1128</f>
        <v>149.99</v>
      </c>
      <c r="C1130" s="19">
        <f t="shared" ref="C1130:H1130" si="867">C1129+C1128</f>
        <v>148.68</v>
      </c>
      <c r="D1130" s="19">
        <f t="shared" si="867"/>
        <v>153.34</v>
      </c>
      <c r="E1130" s="19">
        <f t="shared" si="867"/>
        <v>153.91</v>
      </c>
      <c r="F1130" s="19">
        <f t="shared" si="867"/>
        <v>154.53</v>
      </c>
      <c r="G1130" s="19">
        <f t="shared" si="867"/>
        <v>249.79</v>
      </c>
      <c r="H1130" s="19">
        <f t="shared" si="867"/>
        <v>140.32999999999998</v>
      </c>
      <c r="I1130" s="35">
        <f>SUM(B1130:H1130)</f>
        <v>1150.57</v>
      </c>
      <c r="J1130" s="19">
        <f>J1129+J1128</f>
        <v>154.04</v>
      </c>
      <c r="K1130" s="19">
        <f t="shared" ref="K1130:P1130" si="868">K1129+K1128</f>
        <v>157.84</v>
      </c>
      <c r="L1130" s="19">
        <f t="shared" si="868"/>
        <v>164.31</v>
      </c>
      <c r="M1130" s="19">
        <f t="shared" si="868"/>
        <v>153.52000000000001</v>
      </c>
      <c r="N1130" s="19">
        <f t="shared" si="868"/>
        <v>152.79000000000002</v>
      </c>
      <c r="O1130" s="19">
        <f t="shared" si="868"/>
        <v>149.67000000000002</v>
      </c>
      <c r="P1130" s="19">
        <f t="shared" si="868"/>
        <v>157.11000000000001</v>
      </c>
      <c r="Q1130" s="146">
        <f>SUM(J1130:P1130)</f>
        <v>1089.2800000000002</v>
      </c>
    </row>
    <row r="1131" spans="1:17" x14ac:dyDescent="0.35">
      <c r="A1131" s="19" t="s">
        <v>154</v>
      </c>
      <c r="B1131" s="106">
        <f t="shared" ref="B1131:H1131" si="869">B1129/B1130*100</f>
        <v>18.927928528568572</v>
      </c>
      <c r="C1131" s="106">
        <f t="shared" si="869"/>
        <v>35.969868173258</v>
      </c>
      <c r="D1131" s="106">
        <f t="shared" si="869"/>
        <v>28.720490413460283</v>
      </c>
      <c r="E1131" s="106">
        <f t="shared" si="869"/>
        <v>27.360145539601067</v>
      </c>
      <c r="F1131" s="106">
        <f t="shared" si="869"/>
        <v>21.115640975862291</v>
      </c>
      <c r="G1131" s="106">
        <f t="shared" si="869"/>
        <v>20.453180671764283</v>
      </c>
      <c r="H1131" s="106">
        <f t="shared" si="869"/>
        <v>34.582769186916558</v>
      </c>
      <c r="I1131" s="162">
        <f>I1129/I1130</f>
        <v>0.26097499500247701</v>
      </c>
      <c r="J1131" s="169">
        <f t="shared" ref="J1131:P1131" si="870">J1130/J1128</f>
        <v>1.6387234042553191</v>
      </c>
      <c r="K1131" s="169">
        <f t="shared" si="870"/>
        <v>1.4560885608856089</v>
      </c>
      <c r="L1131" s="169">
        <f t="shared" si="870"/>
        <v>1.3738294314381272</v>
      </c>
      <c r="M1131" s="169">
        <f t="shared" si="870"/>
        <v>1.3537918871252206</v>
      </c>
      <c r="N1131" s="169">
        <f t="shared" si="870"/>
        <v>1.2959287531806616</v>
      </c>
      <c r="O1131" s="169">
        <f t="shared" si="870"/>
        <v>1.373119266055046</v>
      </c>
      <c r="P1131" s="169">
        <f t="shared" si="870"/>
        <v>1.3103419516263553</v>
      </c>
      <c r="Q1131" s="106">
        <f>Q1129/Q1130*100</f>
        <v>28.19109870740305</v>
      </c>
    </row>
    <row r="1132" spans="1:17" x14ac:dyDescent="0.35">
      <c r="A1132" s="19" t="s">
        <v>153</v>
      </c>
      <c r="B1132" s="61">
        <v>180</v>
      </c>
      <c r="C1132" s="61">
        <v>171</v>
      </c>
      <c r="D1132" s="61">
        <v>184</v>
      </c>
      <c r="E1132" s="61">
        <v>188</v>
      </c>
      <c r="F1132" s="61">
        <v>191</v>
      </c>
      <c r="G1132" s="88">
        <v>176</v>
      </c>
      <c r="H1132" s="88">
        <v>164</v>
      </c>
      <c r="I1132" s="35"/>
      <c r="J1132" s="88">
        <v>183</v>
      </c>
      <c r="K1132" s="88">
        <v>187</v>
      </c>
      <c r="L1132" s="88">
        <v>196</v>
      </c>
      <c r="M1132" s="106">
        <v>185</v>
      </c>
      <c r="N1132" s="88">
        <v>180</v>
      </c>
      <c r="O1132" s="88">
        <v>178</v>
      </c>
      <c r="P1132" s="88">
        <v>192</v>
      </c>
      <c r="Q1132" s="146"/>
    </row>
    <row r="1133" spans="1:17" x14ac:dyDescent="0.35">
      <c r="A1133" s="43" t="s">
        <v>155</v>
      </c>
      <c r="B1133" s="169">
        <f t="shared" ref="B1133:H1133" si="871">B1132/B1130</f>
        <v>1.2000800053336889</v>
      </c>
      <c r="C1133" s="169">
        <f t="shared" si="871"/>
        <v>1.1501210653753027</v>
      </c>
      <c r="D1133" s="169">
        <f t="shared" si="871"/>
        <v>1.1999478283552889</v>
      </c>
      <c r="E1133" s="169">
        <f t="shared" si="871"/>
        <v>1.2214930803716457</v>
      </c>
      <c r="F1133" s="169">
        <f t="shared" si="871"/>
        <v>1.2360059535365302</v>
      </c>
      <c r="G1133" s="169">
        <f t="shared" si="871"/>
        <v>0.70459185716001449</v>
      </c>
      <c r="H1133" s="169">
        <f t="shared" si="871"/>
        <v>1.1686738402337349</v>
      </c>
      <c r="I1133" s="35"/>
      <c r="J1133" s="169">
        <f>J1132/J1130</f>
        <v>1.1880031160737472</v>
      </c>
      <c r="K1133" s="169">
        <f t="shared" ref="K1133:P1133" si="872">K1132/K1130</f>
        <v>1.1847440446021287</v>
      </c>
      <c r="L1133" s="169">
        <f t="shared" si="872"/>
        <v>1.1928671413791005</v>
      </c>
      <c r="M1133" s="169">
        <f t="shared" si="872"/>
        <v>1.2050547159979155</v>
      </c>
      <c r="N1133" s="169">
        <f t="shared" si="872"/>
        <v>1.1780875711761238</v>
      </c>
      <c r="O1133" s="169">
        <f t="shared" si="872"/>
        <v>1.1892830894634863</v>
      </c>
      <c r="P1133" s="169">
        <f t="shared" si="872"/>
        <v>1.2220737063204123</v>
      </c>
      <c r="Q1133" s="146"/>
    </row>
    <row r="1134" spans="1:17" x14ac:dyDescent="0.35">
      <c r="A1134" s="19" t="s">
        <v>168</v>
      </c>
      <c r="B1134" s="61">
        <v>51.8</v>
      </c>
      <c r="C1134" s="61">
        <v>61.5</v>
      </c>
      <c r="D1134" s="61">
        <v>64.599999999999994</v>
      </c>
      <c r="E1134" s="61">
        <v>57.4</v>
      </c>
      <c r="F1134" s="61">
        <v>51.6</v>
      </c>
      <c r="G1134" s="19">
        <v>61.2</v>
      </c>
      <c r="H1134" s="19">
        <v>38.200000000000003</v>
      </c>
      <c r="I1134" s="150"/>
      <c r="J1134" s="19">
        <v>55.8</v>
      </c>
      <c r="K1134" s="19">
        <v>36.299999999999997</v>
      </c>
      <c r="L1134" s="19">
        <v>40.799999999999997</v>
      </c>
      <c r="M1134" s="19">
        <v>29.9</v>
      </c>
      <c r="N1134" s="19">
        <v>62.3</v>
      </c>
      <c r="O1134" s="19">
        <v>41.3</v>
      </c>
      <c r="P1134" s="19">
        <v>31.9</v>
      </c>
      <c r="Q1134" s="151">
        <f>SUM(J1134:P1134)</f>
        <v>298.29999999999995</v>
      </c>
    </row>
    <row r="1135" spans="1:17" x14ac:dyDescent="0.35">
      <c r="A1135" s="19" t="s">
        <v>169</v>
      </c>
      <c r="B1135" s="61">
        <v>59.82</v>
      </c>
      <c r="C1135" s="166">
        <v>50.01</v>
      </c>
      <c r="D1135" s="166">
        <v>52.41</v>
      </c>
      <c r="E1135" s="166">
        <v>32.46</v>
      </c>
      <c r="F1135" s="166">
        <v>27.92</v>
      </c>
      <c r="G1135" s="19">
        <v>50.27</v>
      </c>
      <c r="H1135" s="19">
        <v>66.34</v>
      </c>
      <c r="I1135" s="150">
        <f>SUM(B1135:H1135)</f>
        <v>339.23</v>
      </c>
      <c r="J1135" s="19">
        <v>61.81</v>
      </c>
      <c r="K1135" s="19">
        <v>71.150000000000006</v>
      </c>
      <c r="L1135" s="19">
        <v>71.2</v>
      </c>
      <c r="M1135" s="19">
        <v>74.92</v>
      </c>
      <c r="N1135" s="19">
        <v>52.74</v>
      </c>
      <c r="O1135" s="19">
        <v>73.290000000000006</v>
      </c>
      <c r="P1135" s="19">
        <v>58.61</v>
      </c>
      <c r="Q1135" s="151">
        <f>SUM(J1135:P1135)</f>
        <v>463.72000000000008</v>
      </c>
    </row>
    <row r="1136" spans="1:17" x14ac:dyDescent="0.35">
      <c r="A1136" s="19" t="s">
        <v>152</v>
      </c>
      <c r="B1136" s="19">
        <f>B1135+B1134</f>
        <v>111.62</v>
      </c>
      <c r="C1136" s="19">
        <f t="shared" ref="C1136:H1136" si="873">C1135+C1134</f>
        <v>111.50999999999999</v>
      </c>
      <c r="D1136" s="19">
        <f t="shared" si="873"/>
        <v>117.00999999999999</v>
      </c>
      <c r="E1136" s="19">
        <f t="shared" si="873"/>
        <v>89.86</v>
      </c>
      <c r="F1136" s="19">
        <f t="shared" si="873"/>
        <v>79.52000000000001</v>
      </c>
      <c r="G1136" s="19">
        <f t="shared" si="873"/>
        <v>111.47</v>
      </c>
      <c r="H1136" s="19">
        <f t="shared" si="873"/>
        <v>104.54</v>
      </c>
      <c r="I1136" s="150">
        <f>SUM(B1136:H1136)</f>
        <v>725.53</v>
      </c>
      <c r="J1136" s="19">
        <f>J1135+J1134</f>
        <v>117.61</v>
      </c>
      <c r="K1136" s="19">
        <f t="shared" ref="K1136:P1136" si="874">K1135+K1134</f>
        <v>107.45</v>
      </c>
      <c r="L1136" s="19">
        <f t="shared" si="874"/>
        <v>112</v>
      </c>
      <c r="M1136" s="19">
        <f t="shared" si="874"/>
        <v>104.82</v>
      </c>
      <c r="N1136" s="19">
        <f t="shared" si="874"/>
        <v>115.03999999999999</v>
      </c>
      <c r="O1136" s="19">
        <f t="shared" si="874"/>
        <v>114.59</v>
      </c>
      <c r="P1136" s="19">
        <f t="shared" si="874"/>
        <v>90.509999999999991</v>
      </c>
      <c r="Q1136" s="151">
        <f>SUM(J1136:P1136)</f>
        <v>762.02</v>
      </c>
    </row>
    <row r="1137" spans="1:17" x14ac:dyDescent="0.35">
      <c r="A1137" s="19" t="s">
        <v>154</v>
      </c>
      <c r="B1137" s="106">
        <f t="shared" ref="B1137:H1137" si="875">B1135/B1136*100</f>
        <v>53.592546138684824</v>
      </c>
      <c r="C1137" s="106">
        <f t="shared" si="875"/>
        <v>44.847995695453321</v>
      </c>
      <c r="D1137" s="106">
        <f t="shared" si="875"/>
        <v>44.79104350055551</v>
      </c>
      <c r="E1137" s="106">
        <f t="shared" si="875"/>
        <v>36.122857778766971</v>
      </c>
      <c r="F1137" s="106">
        <f t="shared" si="875"/>
        <v>35.110663983903414</v>
      </c>
      <c r="G1137" s="106">
        <f t="shared" si="875"/>
        <v>45.097335605992647</v>
      </c>
      <c r="H1137" s="106">
        <f t="shared" si="875"/>
        <v>63.45896307633442</v>
      </c>
      <c r="I1137" s="162">
        <f>I1135/I1136</f>
        <v>0.46756164459085087</v>
      </c>
      <c r="J1137" s="169">
        <f t="shared" ref="J1137:P1137" si="876">J1136/J1134</f>
        <v>2.107706093189964</v>
      </c>
      <c r="K1137" s="169">
        <f t="shared" si="876"/>
        <v>2.9600550964187331</v>
      </c>
      <c r="L1137" s="169">
        <f t="shared" si="876"/>
        <v>2.7450980392156863</v>
      </c>
      <c r="M1137" s="169">
        <f t="shared" si="876"/>
        <v>3.505685618729097</v>
      </c>
      <c r="N1137" s="169">
        <f t="shared" si="876"/>
        <v>1.8465489566613162</v>
      </c>
      <c r="O1137" s="169">
        <f t="shared" si="876"/>
        <v>2.774576271186441</v>
      </c>
      <c r="P1137" s="169">
        <f t="shared" si="876"/>
        <v>2.8373040752351097</v>
      </c>
      <c r="Q1137" s="154">
        <f>Q1135/Q1136*100</f>
        <v>60.854045825568889</v>
      </c>
    </row>
    <row r="1138" spans="1:17" x14ac:dyDescent="0.35">
      <c r="A1138" s="19" t="s">
        <v>153</v>
      </c>
      <c r="B1138" s="88">
        <v>142</v>
      </c>
      <c r="C1138" s="19">
        <v>138</v>
      </c>
      <c r="D1138" s="19">
        <v>149</v>
      </c>
      <c r="E1138" s="19">
        <v>104</v>
      </c>
      <c r="F1138" s="19">
        <v>89</v>
      </c>
      <c r="G1138" s="88">
        <v>141</v>
      </c>
      <c r="H1138" s="88">
        <v>134</v>
      </c>
      <c r="I1138" s="35"/>
      <c r="J1138" s="88">
        <v>149</v>
      </c>
      <c r="K1138" s="88">
        <v>143</v>
      </c>
      <c r="L1138" s="88">
        <v>138</v>
      </c>
      <c r="M1138" s="88">
        <v>128</v>
      </c>
      <c r="N1138" s="88">
        <v>145</v>
      </c>
      <c r="O1138" s="88">
        <v>141</v>
      </c>
      <c r="P1138" s="88">
        <v>101</v>
      </c>
      <c r="Q1138" s="146"/>
    </row>
    <row r="1139" spans="1:17" x14ac:dyDescent="0.35">
      <c r="A1139" s="43" t="s">
        <v>155</v>
      </c>
      <c r="B1139" s="169">
        <f>B1138/B1136</f>
        <v>1.2721734456190645</v>
      </c>
      <c r="C1139" s="169">
        <f>C1138/C1136</f>
        <v>1.2375571697605596</v>
      </c>
      <c r="D1139" s="169">
        <f>D1138/D1136</f>
        <v>1.2733954362874969</v>
      </c>
      <c r="E1139" s="169">
        <v>79</v>
      </c>
      <c r="F1139" s="169">
        <f>F1138/F1136</f>
        <v>1.1192152917505029</v>
      </c>
      <c r="G1139" s="169">
        <f>G1138/G1136</f>
        <v>1.2649143267246794</v>
      </c>
      <c r="H1139" s="169">
        <f>H1138/H1136</f>
        <v>1.2818060072699444</v>
      </c>
      <c r="I1139" s="35"/>
      <c r="J1139" s="169">
        <f t="shared" ref="J1139:P1139" si="877">J1138/J1136</f>
        <v>1.2668990732080605</v>
      </c>
      <c r="K1139" s="169">
        <f t="shared" si="877"/>
        <v>1.3308515588645882</v>
      </c>
      <c r="L1139" s="169">
        <f t="shared" si="877"/>
        <v>1.2321428571428572</v>
      </c>
      <c r="M1139" s="169">
        <f t="shared" si="877"/>
        <v>1.2211410036252623</v>
      </c>
      <c r="N1139" s="169">
        <f t="shared" si="877"/>
        <v>1.2604311543810849</v>
      </c>
      <c r="O1139" s="169">
        <f t="shared" si="877"/>
        <v>1.2304738633388603</v>
      </c>
      <c r="P1139" s="169">
        <f t="shared" si="877"/>
        <v>1.115898795713181</v>
      </c>
      <c r="Q1139" s="146"/>
    </row>
    <row r="1140" spans="1:17" x14ac:dyDescent="0.35">
      <c r="A1140" s="19" t="s">
        <v>170</v>
      </c>
      <c r="B1140" s="61">
        <v>146.5</v>
      </c>
      <c r="C1140" s="61">
        <v>232.3</v>
      </c>
      <c r="D1140" s="61">
        <v>242.2</v>
      </c>
      <c r="E1140" s="61">
        <v>338.7</v>
      </c>
      <c r="F1140" s="61">
        <v>360.91</v>
      </c>
      <c r="G1140" s="88">
        <v>240.2</v>
      </c>
      <c r="H1140" s="88">
        <v>127.5</v>
      </c>
      <c r="I1140" s="35"/>
      <c r="J1140" s="88">
        <v>219.1</v>
      </c>
      <c r="K1140" s="88">
        <v>171.8</v>
      </c>
      <c r="L1140" s="88">
        <v>127.8</v>
      </c>
      <c r="M1140" s="88">
        <v>151.6</v>
      </c>
      <c r="N1140" s="19">
        <v>229.9</v>
      </c>
      <c r="O1140" s="88">
        <v>112.1</v>
      </c>
      <c r="P1140" s="88">
        <v>142.6</v>
      </c>
      <c r="Q1140" s="146">
        <f>SUM(J1140:P1140)</f>
        <v>1154.8999999999999</v>
      </c>
    </row>
    <row r="1141" spans="1:17" x14ac:dyDescent="0.35">
      <c r="A1141" s="19" t="s">
        <v>171</v>
      </c>
      <c r="B1141" s="61">
        <v>257.79000000000002</v>
      </c>
      <c r="C1141" s="166">
        <v>232.71</v>
      </c>
      <c r="D1141" s="166">
        <v>243.09</v>
      </c>
      <c r="E1141" s="166">
        <v>144.72999999999999</v>
      </c>
      <c r="F1141" s="166">
        <v>128.29</v>
      </c>
      <c r="G1141" s="88">
        <v>235.27</v>
      </c>
      <c r="H1141" s="88">
        <v>397.58</v>
      </c>
      <c r="I1141" s="35">
        <f>SUM(B1141:H1141)</f>
        <v>1639.46</v>
      </c>
      <c r="J1141" s="88">
        <v>2899</v>
      </c>
      <c r="K1141" s="88">
        <v>334.87</v>
      </c>
      <c r="L1141" s="88">
        <v>325.75</v>
      </c>
      <c r="M1141" s="88">
        <v>360.21</v>
      </c>
      <c r="N1141" s="19">
        <v>252.88</v>
      </c>
      <c r="O1141" s="88">
        <v>304.24</v>
      </c>
      <c r="P1141" s="88">
        <v>231.87</v>
      </c>
      <c r="Q1141" s="146">
        <f>SUM(J1141:P1141)</f>
        <v>4708.82</v>
      </c>
    </row>
    <row r="1142" spans="1:17" x14ac:dyDescent="0.35">
      <c r="A1142" s="19" t="s">
        <v>152</v>
      </c>
      <c r="B1142" s="19">
        <f t="shared" ref="B1142:H1142" si="878">SUM(B1140:B1141)</f>
        <v>404.29</v>
      </c>
      <c r="C1142" s="19">
        <f t="shared" si="878"/>
        <v>465.01</v>
      </c>
      <c r="D1142" s="19">
        <f t="shared" si="878"/>
        <v>485.28999999999996</v>
      </c>
      <c r="E1142" s="19">
        <f t="shared" si="878"/>
        <v>483.42999999999995</v>
      </c>
      <c r="F1142" s="19">
        <f t="shared" si="878"/>
        <v>489.20000000000005</v>
      </c>
      <c r="G1142" s="19">
        <f t="shared" si="878"/>
        <v>475.47</v>
      </c>
      <c r="H1142" s="19">
        <f t="shared" si="878"/>
        <v>525.07999999999993</v>
      </c>
      <c r="I1142" s="35">
        <f>SUM(B1142:H1142)</f>
        <v>3327.7700000000004</v>
      </c>
      <c r="J1142" s="19">
        <f>J1141+J1140</f>
        <v>3118.1</v>
      </c>
      <c r="K1142" s="19">
        <f t="shared" ref="K1142:P1142" si="879">K1141+K1140</f>
        <v>506.67</v>
      </c>
      <c r="L1142" s="19">
        <f t="shared" si="879"/>
        <v>453.55</v>
      </c>
      <c r="M1142" s="19">
        <f t="shared" si="879"/>
        <v>511.80999999999995</v>
      </c>
      <c r="N1142" s="19">
        <f t="shared" si="879"/>
        <v>482.78</v>
      </c>
      <c r="O1142" s="19">
        <f t="shared" si="879"/>
        <v>416.34000000000003</v>
      </c>
      <c r="P1142" s="19">
        <f t="shared" si="879"/>
        <v>374.47</v>
      </c>
      <c r="Q1142" s="146">
        <f>SUM(J1142:P1142)</f>
        <v>5863.72</v>
      </c>
    </row>
    <row r="1143" spans="1:17" x14ac:dyDescent="0.35">
      <c r="A1143" s="19" t="s">
        <v>154</v>
      </c>
      <c r="B1143" s="152">
        <f t="shared" ref="B1143:H1143" si="880">B1141/B1142</f>
        <v>0.63763635014469811</v>
      </c>
      <c r="C1143" s="152">
        <f t="shared" si="880"/>
        <v>0.50044085073439282</v>
      </c>
      <c r="D1143" s="152">
        <f t="shared" si="880"/>
        <v>0.50091697747738473</v>
      </c>
      <c r="E1143" s="152">
        <f t="shared" si="880"/>
        <v>0.29938150300974287</v>
      </c>
      <c r="F1143" s="152">
        <f t="shared" si="880"/>
        <v>0.26224448078495499</v>
      </c>
      <c r="G1143" s="152">
        <f t="shared" si="880"/>
        <v>0.49481565608766065</v>
      </c>
      <c r="H1143" s="152">
        <f t="shared" si="880"/>
        <v>0.75717985830730561</v>
      </c>
      <c r="I1143" s="152">
        <f>I1141/I1142</f>
        <v>0.4926602499571785</v>
      </c>
      <c r="J1143" s="169">
        <f t="shared" ref="J1143:P1143" si="881">J1142/J1140</f>
        <v>14.231401186672752</v>
      </c>
      <c r="K1143" s="169">
        <f t="shared" si="881"/>
        <v>2.9491850989522699</v>
      </c>
      <c r="L1143" s="169">
        <f t="shared" si="881"/>
        <v>3.5489045383411582</v>
      </c>
      <c r="M1143" s="169">
        <f t="shared" si="881"/>
        <v>3.3760554089709762</v>
      </c>
      <c r="N1143" s="169">
        <f t="shared" si="881"/>
        <v>2.0999565028273159</v>
      </c>
      <c r="O1143" s="169">
        <f t="shared" si="881"/>
        <v>3.7140053523639613</v>
      </c>
      <c r="P1143" s="169">
        <f t="shared" si="881"/>
        <v>2.6260168302945304</v>
      </c>
      <c r="Q1143" s="153">
        <f>Q1141/Q1142*100</f>
        <v>80.304311938496369</v>
      </c>
    </row>
    <row r="1144" spans="1:17" x14ac:dyDescent="0.35">
      <c r="A1144" s="19" t="s">
        <v>153</v>
      </c>
      <c r="B1144" s="61">
        <v>609</v>
      </c>
      <c r="C1144" s="61">
        <v>689</v>
      </c>
      <c r="D1144" s="61">
        <v>732</v>
      </c>
      <c r="E1144" s="61">
        <v>749</v>
      </c>
      <c r="F1144" s="61">
        <v>724</v>
      </c>
      <c r="G1144" s="88">
        <v>711</v>
      </c>
      <c r="H1144" s="88">
        <v>655</v>
      </c>
      <c r="I1144" s="35"/>
      <c r="J1144" s="88">
        <v>755</v>
      </c>
      <c r="K1144" s="88">
        <v>756</v>
      </c>
      <c r="L1144" s="88">
        <v>669</v>
      </c>
      <c r="M1144" s="88">
        <v>754</v>
      </c>
      <c r="N1144" s="88">
        <v>743</v>
      </c>
      <c r="O1144" s="88">
        <v>600</v>
      </c>
      <c r="P1144" s="88">
        <v>558</v>
      </c>
      <c r="Q1144" s="146"/>
    </row>
    <row r="1145" spans="1:17" x14ac:dyDescent="0.35">
      <c r="A1145" s="43" t="s">
        <v>155</v>
      </c>
      <c r="B1145" s="169">
        <f t="shared" ref="B1145:H1145" si="882">B1144/B1142</f>
        <v>1.5063444557124834</v>
      </c>
      <c r="C1145" s="169">
        <f t="shared" si="882"/>
        <v>1.4816885658372938</v>
      </c>
      <c r="D1145" s="169">
        <f t="shared" si="882"/>
        <v>1.5083764347091431</v>
      </c>
      <c r="E1145" s="169">
        <f t="shared" si="882"/>
        <v>1.5493453033531226</v>
      </c>
      <c r="F1145" s="169">
        <f t="shared" si="882"/>
        <v>1.4799672935404742</v>
      </c>
      <c r="G1145" s="169">
        <f t="shared" si="882"/>
        <v>1.4953624834374408</v>
      </c>
      <c r="H1145" s="169">
        <f t="shared" si="882"/>
        <v>1.247428963205607</v>
      </c>
      <c r="I1145" s="35"/>
      <c r="J1145" s="169">
        <f>J1144/J1142</f>
        <v>0.24213463327026075</v>
      </c>
      <c r="K1145" s="169">
        <f>K1144/K1142</f>
        <v>1.4920954467404819</v>
      </c>
      <c r="L1145" s="169">
        <v>9.3000000000000007</v>
      </c>
      <c r="M1145" s="169">
        <f>M1144/M1142</f>
        <v>1.4732029464058929</v>
      </c>
      <c r="N1145" s="169">
        <f>N1144/N1142</f>
        <v>1.5390032727122085</v>
      </c>
      <c r="O1145" s="169">
        <f>O1144/O1142</f>
        <v>1.4411298457991064</v>
      </c>
      <c r="P1145" s="169">
        <f>P1144/P1142</f>
        <v>1.4901060165033246</v>
      </c>
      <c r="Q1145" s="146"/>
    </row>
    <row r="1146" spans="1:17" x14ac:dyDescent="0.35">
      <c r="A1146" s="19" t="s">
        <v>173</v>
      </c>
      <c r="B1146" s="171">
        <v>11.61</v>
      </c>
      <c r="C1146" s="171">
        <v>8.48</v>
      </c>
      <c r="D1146" s="171">
        <v>7.48</v>
      </c>
      <c r="E1146" s="171">
        <v>11.84</v>
      </c>
      <c r="F1146" s="171">
        <v>7.45</v>
      </c>
      <c r="G1146" s="19">
        <v>5.2</v>
      </c>
      <c r="H1146" s="36">
        <v>9.02</v>
      </c>
      <c r="I1146" s="35">
        <f>SUM(B1146:H1146)</f>
        <v>61.08</v>
      </c>
      <c r="J1146" s="36">
        <v>11.05</v>
      </c>
      <c r="K1146" s="36">
        <v>6.2</v>
      </c>
      <c r="L1146" s="36">
        <v>4.8</v>
      </c>
      <c r="M1146" s="103">
        <v>11.04</v>
      </c>
      <c r="N1146" s="19">
        <v>8.41</v>
      </c>
      <c r="O1146" s="19">
        <v>7.48</v>
      </c>
      <c r="P1146" s="36">
        <v>15.14</v>
      </c>
      <c r="Q1146" s="146">
        <f>SUM(J1146:P1146)</f>
        <v>64.12</v>
      </c>
    </row>
    <row r="1147" spans="1:17" x14ac:dyDescent="0.35">
      <c r="A1147" s="19" t="s">
        <v>172</v>
      </c>
      <c r="B1147" s="61">
        <v>12.63</v>
      </c>
      <c r="C1147" s="61">
        <v>12.95</v>
      </c>
      <c r="D1147" s="61">
        <v>7.61</v>
      </c>
      <c r="E1147" s="61">
        <v>9.7899999999999991</v>
      </c>
      <c r="F1147" s="61">
        <v>2.09</v>
      </c>
      <c r="G1147" s="19">
        <v>6.47</v>
      </c>
      <c r="H1147" s="36">
        <v>12.13</v>
      </c>
      <c r="I1147" s="35">
        <f>SUM(B1147:H1147)</f>
        <v>63.669999999999995</v>
      </c>
      <c r="J1147" s="36">
        <v>15.45</v>
      </c>
      <c r="K1147" s="21">
        <v>11.87</v>
      </c>
      <c r="L1147" s="21">
        <v>6.59</v>
      </c>
      <c r="M1147" s="19">
        <v>19.25</v>
      </c>
      <c r="N1147" s="19">
        <v>1.58</v>
      </c>
      <c r="O1147" s="36">
        <v>9.08</v>
      </c>
      <c r="P1147" s="33">
        <v>12</v>
      </c>
      <c r="Q1147" s="146">
        <f>SUM(J1147:P1147)</f>
        <v>75.819999999999993</v>
      </c>
    </row>
    <row r="1148" spans="1:17" x14ac:dyDescent="0.35">
      <c r="A1148" s="19" t="s">
        <v>152</v>
      </c>
      <c r="B1148" s="19">
        <f>B1147+B1146</f>
        <v>24.240000000000002</v>
      </c>
      <c r="C1148" s="19">
        <f t="shared" ref="C1148:H1148" si="883">C1147+C1146</f>
        <v>21.43</v>
      </c>
      <c r="D1148" s="19">
        <f t="shared" si="883"/>
        <v>15.09</v>
      </c>
      <c r="E1148" s="19">
        <f t="shared" si="883"/>
        <v>21.63</v>
      </c>
      <c r="F1148" s="19">
        <f t="shared" si="883"/>
        <v>9.5399999999999991</v>
      </c>
      <c r="G1148" s="19">
        <f t="shared" si="883"/>
        <v>11.67</v>
      </c>
      <c r="H1148" s="19">
        <f t="shared" si="883"/>
        <v>21.15</v>
      </c>
      <c r="I1148" s="35">
        <f>SUM(B1148:H1148)</f>
        <v>124.75</v>
      </c>
      <c r="J1148" s="19">
        <f>J1147+J1146</f>
        <v>26.5</v>
      </c>
      <c r="K1148" s="19">
        <f t="shared" ref="K1148:P1148" si="884">K1147+K1146</f>
        <v>18.07</v>
      </c>
      <c r="L1148" s="19">
        <f t="shared" si="884"/>
        <v>11.39</v>
      </c>
      <c r="M1148" s="19">
        <f t="shared" si="884"/>
        <v>30.29</v>
      </c>
      <c r="N1148" s="19">
        <f t="shared" si="884"/>
        <v>9.99</v>
      </c>
      <c r="O1148" s="19">
        <f t="shared" si="884"/>
        <v>16.560000000000002</v>
      </c>
      <c r="P1148" s="19">
        <f t="shared" si="884"/>
        <v>27.14</v>
      </c>
      <c r="Q1148" s="146">
        <f>SUM(J1148:P1148)</f>
        <v>139.94</v>
      </c>
    </row>
    <row r="1149" spans="1:17" x14ac:dyDescent="0.35">
      <c r="A1149" s="19" t="s">
        <v>154</v>
      </c>
      <c r="B1149" s="106">
        <f t="shared" ref="B1149:H1149" si="885">B1147/B1148*100</f>
        <v>52.103960396039604</v>
      </c>
      <c r="C1149" s="106">
        <f t="shared" si="885"/>
        <v>60.429304713019128</v>
      </c>
      <c r="D1149" s="106">
        <f t="shared" si="885"/>
        <v>50.430748840291585</v>
      </c>
      <c r="E1149" s="106">
        <f t="shared" si="885"/>
        <v>45.261211280628757</v>
      </c>
      <c r="F1149" s="106">
        <f t="shared" si="885"/>
        <v>21.907756813417194</v>
      </c>
      <c r="G1149" s="106">
        <f t="shared" si="885"/>
        <v>55.441302485004286</v>
      </c>
      <c r="H1149" s="106">
        <f t="shared" si="885"/>
        <v>57.352245862884168</v>
      </c>
      <c r="I1149" s="106">
        <f>I1147/I1148</f>
        <v>0.51038076152304601</v>
      </c>
      <c r="J1149" s="106">
        <f>J1148/K1148*100</f>
        <v>146.65190924183727</v>
      </c>
      <c r="K1149" s="106">
        <f>K1148/L1148*100</f>
        <v>158.64793678665495</v>
      </c>
      <c r="L1149" s="106">
        <f>L1148/M1148*100</f>
        <v>37.603169362826016</v>
      </c>
      <c r="M1149" s="106">
        <f>M1147/N1148*100</f>
        <v>192.6926926926927</v>
      </c>
      <c r="N1149" s="106">
        <f>N1147/O1148*100</f>
        <v>9.541062801932366</v>
      </c>
      <c r="O1149" s="106">
        <f>O1147/P1148*100</f>
        <v>33.456153279292558</v>
      </c>
      <c r="P1149" s="106">
        <f>P1147/Q1148*100</f>
        <v>8.5751036158353582</v>
      </c>
      <c r="Q1149" s="153">
        <f>Q1147/Q1148*100</f>
        <v>54.180363012719738</v>
      </c>
    </row>
    <row r="1150" spans="1:17" x14ac:dyDescent="0.35">
      <c r="A1150" s="19" t="s">
        <v>153</v>
      </c>
      <c r="B1150" s="61">
        <v>160</v>
      </c>
      <c r="C1150" s="61">
        <v>104</v>
      </c>
      <c r="D1150" s="61">
        <v>88</v>
      </c>
      <c r="E1150" s="61">
        <v>136</v>
      </c>
      <c r="F1150" s="61">
        <v>82</v>
      </c>
      <c r="G1150" s="88">
        <v>66</v>
      </c>
      <c r="H1150" s="88">
        <v>112</v>
      </c>
      <c r="I1150" s="35"/>
      <c r="J1150" s="88">
        <v>143</v>
      </c>
      <c r="K1150" s="88">
        <v>81</v>
      </c>
      <c r="L1150" s="88">
        <v>62</v>
      </c>
      <c r="M1150" s="88">
        <v>139</v>
      </c>
      <c r="N1150" s="88">
        <v>100</v>
      </c>
      <c r="O1150" s="88">
        <v>97</v>
      </c>
      <c r="P1150" s="88">
        <v>175</v>
      </c>
      <c r="Q1150" s="146"/>
    </row>
    <row r="1151" spans="1:17" x14ac:dyDescent="0.35">
      <c r="A1151" s="43" t="s">
        <v>155</v>
      </c>
      <c r="B1151" s="169">
        <f t="shared" ref="B1151:H1151" si="886">B1150/B1148</f>
        <v>6.6006600660065997</v>
      </c>
      <c r="C1151" s="169">
        <f t="shared" si="886"/>
        <v>4.8530097993467098</v>
      </c>
      <c r="D1151" s="169">
        <f t="shared" si="886"/>
        <v>5.8316766070245194</v>
      </c>
      <c r="E1151" s="169">
        <f t="shared" si="886"/>
        <v>6.2875635691169673</v>
      </c>
      <c r="F1151" s="169">
        <f t="shared" si="886"/>
        <v>8.5953878406708597</v>
      </c>
      <c r="G1151" s="169">
        <f t="shared" si="886"/>
        <v>5.6555269922879177</v>
      </c>
      <c r="H1151" s="169">
        <f t="shared" si="886"/>
        <v>5.295508274231679</v>
      </c>
      <c r="I1151" s="35"/>
      <c r="J1151" s="169">
        <f>J1150/J1148</f>
        <v>5.3962264150943398</v>
      </c>
      <c r="K1151" s="169">
        <f>K1150/K1148</f>
        <v>4.4825677919203102</v>
      </c>
      <c r="L1151" s="169">
        <f>L1150/L1148</f>
        <v>5.4433713784021069</v>
      </c>
      <c r="M1151" s="169">
        <v>0</v>
      </c>
      <c r="N1151" s="169">
        <f>N1150/N1148</f>
        <v>10.01001001001001</v>
      </c>
      <c r="O1151" s="169">
        <f>O1150/O1148</f>
        <v>5.8574879227053129</v>
      </c>
      <c r="P1151" s="169">
        <f>P1150/P1148</f>
        <v>6.4480471628592486</v>
      </c>
      <c r="Q1151" s="146"/>
    </row>
    <row r="1152" spans="1:17" x14ac:dyDescent="0.35">
      <c r="A1152" s="19" t="s">
        <v>176</v>
      </c>
      <c r="B1152" s="19">
        <v>0</v>
      </c>
      <c r="C1152" s="19">
        <v>0</v>
      </c>
      <c r="D1152" s="19">
        <v>0</v>
      </c>
      <c r="E1152" s="19">
        <v>0</v>
      </c>
      <c r="F1152" s="19">
        <v>0</v>
      </c>
      <c r="G1152" s="19">
        <v>0</v>
      </c>
      <c r="H1152" s="19">
        <v>0</v>
      </c>
      <c r="I1152" s="150">
        <f>SUM(B1152:H1152)</f>
        <v>0</v>
      </c>
      <c r="J1152" s="19">
        <v>0</v>
      </c>
      <c r="K1152" s="19">
        <v>0</v>
      </c>
      <c r="L1152" s="19">
        <v>0</v>
      </c>
      <c r="M1152" s="19">
        <v>0</v>
      </c>
      <c r="N1152" s="19">
        <v>0</v>
      </c>
      <c r="O1152" s="19">
        <v>0</v>
      </c>
      <c r="P1152" s="19">
        <v>0</v>
      </c>
      <c r="Q1152" s="151">
        <f>SUM(J1152:P1152)</f>
        <v>0</v>
      </c>
    </row>
    <row r="1153" spans="1:17" x14ac:dyDescent="0.35">
      <c r="A1153" s="19" t="s">
        <v>177</v>
      </c>
      <c r="B1153" s="19">
        <v>0</v>
      </c>
      <c r="C1153" s="19">
        <v>0</v>
      </c>
      <c r="D1153" s="19">
        <v>0</v>
      </c>
      <c r="E1153" s="19">
        <v>0</v>
      </c>
      <c r="F1153" s="19">
        <v>0</v>
      </c>
      <c r="G1153" s="19">
        <v>0</v>
      </c>
      <c r="H1153" s="19">
        <v>0</v>
      </c>
      <c r="I1153" s="150">
        <f>SUM(B1153:H1153)</f>
        <v>0</v>
      </c>
      <c r="J1153" s="19">
        <v>0</v>
      </c>
      <c r="K1153" s="19">
        <v>0</v>
      </c>
      <c r="L1153" s="19">
        <v>0</v>
      </c>
      <c r="M1153" s="19">
        <v>0</v>
      </c>
      <c r="N1153" s="19">
        <v>0</v>
      </c>
      <c r="O1153" s="19">
        <v>0</v>
      </c>
      <c r="P1153" s="19">
        <v>0</v>
      </c>
      <c r="Q1153" s="151">
        <f>SUM(J1153:P1153)</f>
        <v>0</v>
      </c>
    </row>
    <row r="1154" spans="1:17" x14ac:dyDescent="0.35">
      <c r="A1154" s="19" t="s">
        <v>152</v>
      </c>
      <c r="B1154" s="19">
        <f>B1153+B1152</f>
        <v>0</v>
      </c>
      <c r="C1154" s="19">
        <f t="shared" ref="C1154:H1154" si="887">C1153+C1152</f>
        <v>0</v>
      </c>
      <c r="D1154" s="19">
        <f t="shared" si="887"/>
        <v>0</v>
      </c>
      <c r="E1154" s="19">
        <f t="shared" si="887"/>
        <v>0</v>
      </c>
      <c r="F1154" s="19">
        <f t="shared" si="887"/>
        <v>0</v>
      </c>
      <c r="G1154" s="19">
        <f t="shared" si="887"/>
        <v>0</v>
      </c>
      <c r="H1154" s="19">
        <f t="shared" si="887"/>
        <v>0</v>
      </c>
      <c r="I1154" s="150">
        <f>SUM(B1154:H1154)</f>
        <v>0</v>
      </c>
      <c r="J1154" s="19">
        <f>J1153+J1152</f>
        <v>0</v>
      </c>
      <c r="K1154" s="19">
        <f t="shared" ref="K1154:P1154" si="888">K1153+K1152</f>
        <v>0</v>
      </c>
      <c r="L1154" s="19">
        <f t="shared" si="888"/>
        <v>0</v>
      </c>
      <c r="M1154" s="19">
        <f t="shared" si="888"/>
        <v>0</v>
      </c>
      <c r="N1154" s="19">
        <f t="shared" si="888"/>
        <v>0</v>
      </c>
      <c r="O1154" s="19">
        <f t="shared" si="888"/>
        <v>0</v>
      </c>
      <c r="P1154" s="19">
        <f t="shared" si="888"/>
        <v>0</v>
      </c>
      <c r="Q1154" s="151">
        <f>SUM(J1154:P1154)</f>
        <v>0</v>
      </c>
    </row>
    <row r="1155" spans="1:17" x14ac:dyDescent="0.35">
      <c r="A1155" s="19" t="s">
        <v>154</v>
      </c>
      <c r="B1155" s="106" t="e">
        <f t="shared" ref="B1155:H1155" si="889">B1153/B1154*100</f>
        <v>#DIV/0!</v>
      </c>
      <c r="C1155" s="106" t="e">
        <f t="shared" si="889"/>
        <v>#DIV/0!</v>
      </c>
      <c r="D1155" s="106" t="e">
        <f t="shared" si="889"/>
        <v>#DIV/0!</v>
      </c>
      <c r="E1155" s="106" t="e">
        <f t="shared" si="889"/>
        <v>#DIV/0!</v>
      </c>
      <c r="F1155" s="106" t="e">
        <f t="shared" si="889"/>
        <v>#DIV/0!</v>
      </c>
      <c r="G1155" s="106" t="e">
        <f t="shared" si="889"/>
        <v>#DIV/0!</v>
      </c>
      <c r="H1155" s="106" t="e">
        <f t="shared" si="889"/>
        <v>#DIV/0!</v>
      </c>
      <c r="I1155" s="106" t="e">
        <f>I1153/I1154</f>
        <v>#DIV/0!</v>
      </c>
      <c r="J1155" s="106" t="e">
        <f>J1153/J1154*100</f>
        <v>#DIV/0!</v>
      </c>
      <c r="K1155" s="106" t="e">
        <f t="shared" ref="K1155:Q1155" si="890">K1153/K1154*100</f>
        <v>#DIV/0!</v>
      </c>
      <c r="L1155" s="106" t="e">
        <f t="shared" si="890"/>
        <v>#DIV/0!</v>
      </c>
      <c r="M1155" s="106" t="e">
        <f t="shared" si="890"/>
        <v>#DIV/0!</v>
      </c>
      <c r="N1155" s="106" t="e">
        <f t="shared" si="890"/>
        <v>#DIV/0!</v>
      </c>
      <c r="O1155" s="106" t="e">
        <f t="shared" si="890"/>
        <v>#DIV/0!</v>
      </c>
      <c r="P1155" s="106" t="e">
        <f t="shared" si="890"/>
        <v>#DIV/0!</v>
      </c>
      <c r="Q1155" s="153" t="e">
        <f t="shared" si="890"/>
        <v>#DIV/0!</v>
      </c>
    </row>
    <row r="1156" spans="1:17" x14ac:dyDescent="0.35">
      <c r="A1156" s="19" t="s">
        <v>153</v>
      </c>
      <c r="B1156" s="88">
        <v>0</v>
      </c>
      <c r="C1156" s="88">
        <v>0</v>
      </c>
      <c r="D1156" s="88">
        <v>0</v>
      </c>
      <c r="E1156" s="88">
        <v>0</v>
      </c>
      <c r="F1156" s="88">
        <v>0</v>
      </c>
      <c r="G1156" s="88">
        <v>0</v>
      </c>
      <c r="H1156" s="88">
        <v>0</v>
      </c>
      <c r="I1156" s="35"/>
      <c r="J1156" s="88">
        <v>0</v>
      </c>
      <c r="K1156" s="88">
        <v>0</v>
      </c>
      <c r="L1156" s="88">
        <v>0</v>
      </c>
      <c r="M1156" s="88">
        <v>0</v>
      </c>
      <c r="N1156" s="88">
        <v>0</v>
      </c>
      <c r="O1156" s="88">
        <v>0</v>
      </c>
      <c r="P1156" s="88">
        <v>0</v>
      </c>
      <c r="Q1156" s="146"/>
    </row>
    <row r="1157" spans="1:17" x14ac:dyDescent="0.35">
      <c r="A1157" s="43" t="s">
        <v>155</v>
      </c>
      <c r="B1157" s="169" t="e">
        <f>B1156/B1154</f>
        <v>#DIV/0!</v>
      </c>
      <c r="C1157" s="169" t="e">
        <f>C1156/C1154</f>
        <v>#DIV/0!</v>
      </c>
      <c r="D1157" s="169">
        <v>29.21</v>
      </c>
      <c r="E1157" s="169" t="e">
        <f>E1156/E1154</f>
        <v>#DIV/0!</v>
      </c>
      <c r="F1157" s="169">
        <v>238.82</v>
      </c>
      <c r="G1157" s="169" t="e">
        <f>G1156/G1154</f>
        <v>#DIV/0!</v>
      </c>
      <c r="H1157" s="169" t="e">
        <f>H1156/H1154</f>
        <v>#DIV/0!</v>
      </c>
      <c r="I1157" s="35"/>
      <c r="J1157" s="169" t="e">
        <f t="shared" ref="J1157:P1157" si="891">J1156/J1154</f>
        <v>#DIV/0!</v>
      </c>
      <c r="K1157" s="169" t="e">
        <f t="shared" si="891"/>
        <v>#DIV/0!</v>
      </c>
      <c r="L1157" s="169" t="e">
        <f t="shared" si="891"/>
        <v>#DIV/0!</v>
      </c>
      <c r="M1157" s="169" t="e">
        <f t="shared" si="891"/>
        <v>#DIV/0!</v>
      </c>
      <c r="N1157" s="169" t="e">
        <f t="shared" si="891"/>
        <v>#DIV/0!</v>
      </c>
      <c r="O1157" s="169" t="e">
        <f t="shared" si="891"/>
        <v>#DIV/0!</v>
      </c>
      <c r="P1157" s="169" t="e">
        <f t="shared" si="891"/>
        <v>#DIV/0!</v>
      </c>
      <c r="Q1157" s="146"/>
    </row>
    <row r="1158" spans="1:17" x14ac:dyDescent="0.35">
      <c r="A1158" s="19" t="s">
        <v>174</v>
      </c>
      <c r="B1158" s="19">
        <v>14.1</v>
      </c>
      <c r="C1158" s="19">
        <v>3.76</v>
      </c>
      <c r="D1158" s="19">
        <v>6.3</v>
      </c>
      <c r="E1158" s="19">
        <v>11.8</v>
      </c>
      <c r="F1158" s="19">
        <v>11.26</v>
      </c>
      <c r="G1158" s="79">
        <v>3.72</v>
      </c>
      <c r="H1158" s="79">
        <v>5.56</v>
      </c>
      <c r="I1158" s="35"/>
      <c r="J1158" s="88">
        <v>6.53</v>
      </c>
      <c r="K1158" s="88">
        <v>0.98</v>
      </c>
      <c r="L1158" s="88">
        <v>3.07</v>
      </c>
      <c r="M1158" s="88">
        <v>2.62</v>
      </c>
      <c r="N1158" s="88">
        <v>13.29</v>
      </c>
      <c r="O1158" s="88">
        <v>5.39</v>
      </c>
      <c r="P1158" s="88">
        <v>15.34</v>
      </c>
      <c r="Q1158" s="146">
        <f>SUM(J1158:P1158)</f>
        <v>47.22</v>
      </c>
    </row>
    <row r="1159" spans="1:17" x14ac:dyDescent="0.35">
      <c r="A1159" s="19" t="s">
        <v>175</v>
      </c>
      <c r="B1159" s="19">
        <v>0.44</v>
      </c>
      <c r="C1159" s="19">
        <v>0.51</v>
      </c>
      <c r="D1159" s="19">
        <v>0.49</v>
      </c>
      <c r="E1159" s="19">
        <v>0.49</v>
      </c>
      <c r="F1159" s="19">
        <v>0.47</v>
      </c>
      <c r="G1159" s="88">
        <v>0.48</v>
      </c>
      <c r="H1159" s="88">
        <v>49</v>
      </c>
      <c r="I1159" s="35">
        <f>SUM(B1159:H1159)</f>
        <v>51.88</v>
      </c>
      <c r="J1159" s="88">
        <v>0.5</v>
      </c>
      <c r="K1159" s="88">
        <v>50</v>
      </c>
      <c r="L1159" s="88">
        <v>0.5</v>
      </c>
      <c r="M1159" s="88">
        <v>0.47</v>
      </c>
      <c r="N1159" s="88">
        <v>46</v>
      </c>
      <c r="O1159" s="88">
        <v>0.49</v>
      </c>
      <c r="P1159" s="88">
        <v>0.5</v>
      </c>
      <c r="Q1159" s="146">
        <f>SUM(J1159:P1159)</f>
        <v>98.46</v>
      </c>
    </row>
    <row r="1160" spans="1:17" x14ac:dyDescent="0.35">
      <c r="A1160" s="19" t="s">
        <v>152</v>
      </c>
      <c r="B1160" s="19">
        <f>-B1159+B1158</f>
        <v>13.66</v>
      </c>
      <c r="C1160" s="19">
        <f>-C1159+C1158</f>
        <v>3.25</v>
      </c>
      <c r="D1160" s="19">
        <f>D1159+D1158</f>
        <v>6.79</v>
      </c>
      <c r="E1160" s="19">
        <f>E1159+E1158</f>
        <v>12.290000000000001</v>
      </c>
      <c r="F1160" s="19">
        <f>F1159+F1158</f>
        <v>11.73</v>
      </c>
      <c r="G1160" s="19">
        <f>G1159+G1158</f>
        <v>4.2</v>
      </c>
      <c r="H1160" s="19">
        <f>H1159+H1158</f>
        <v>54.56</v>
      </c>
      <c r="I1160" s="35">
        <f>SUM(B1160:H1160)</f>
        <v>106.48</v>
      </c>
      <c r="J1160" s="19">
        <f t="shared" ref="J1160:P1160" si="892">J1159+J1158</f>
        <v>7.03</v>
      </c>
      <c r="K1160" s="19">
        <f t="shared" si="892"/>
        <v>50.98</v>
      </c>
      <c r="L1160" s="19">
        <f t="shared" si="892"/>
        <v>3.57</v>
      </c>
      <c r="M1160" s="19">
        <f t="shared" si="892"/>
        <v>3.09</v>
      </c>
      <c r="N1160" s="19">
        <f t="shared" si="892"/>
        <v>59.29</v>
      </c>
      <c r="O1160" s="19">
        <f t="shared" si="892"/>
        <v>5.88</v>
      </c>
      <c r="P1160" s="19">
        <f t="shared" si="892"/>
        <v>15.84</v>
      </c>
      <c r="Q1160" s="146">
        <f>SUM(J1160:P1160)</f>
        <v>145.68</v>
      </c>
    </row>
    <row r="1161" spans="1:17" x14ac:dyDescent="0.35">
      <c r="A1161" s="19" t="s">
        <v>154</v>
      </c>
      <c r="B1161" s="106">
        <f t="shared" ref="B1161:H1161" si="893">B1159/B1160*100</f>
        <v>3.2210834553440701</v>
      </c>
      <c r="C1161" s="106">
        <f t="shared" si="893"/>
        <v>15.692307692307692</v>
      </c>
      <c r="D1161" s="106">
        <f t="shared" si="893"/>
        <v>7.216494845360824</v>
      </c>
      <c r="E1161" s="106">
        <f t="shared" si="893"/>
        <v>3.9869812855980471</v>
      </c>
      <c r="F1161" s="106">
        <f t="shared" si="893"/>
        <v>4.0068201193520885</v>
      </c>
      <c r="G1161" s="106">
        <f t="shared" si="893"/>
        <v>11.428571428571429</v>
      </c>
      <c r="H1161" s="106">
        <f t="shared" si="893"/>
        <v>89.809384164222877</v>
      </c>
      <c r="I1161" s="106">
        <f>I1159/I1160*100</f>
        <v>48.72276483846732</v>
      </c>
      <c r="J1161" s="106">
        <f>J1159/K1160*100</f>
        <v>0.98077677520596318</v>
      </c>
      <c r="K1161" s="106">
        <f>K1159/L1160*100</f>
        <v>1400.5602240896358</v>
      </c>
      <c r="L1161" s="169">
        <f>L1160/L1158</f>
        <v>1.1628664495114007</v>
      </c>
      <c r="M1161" s="169">
        <f>M1160/M1158</f>
        <v>1.1793893129770991</v>
      </c>
      <c r="N1161" s="169">
        <f>N1160/N1158</f>
        <v>4.4612490594431904</v>
      </c>
      <c r="O1161" s="169">
        <f>O1160/O1158</f>
        <v>1.0909090909090911</v>
      </c>
      <c r="P1161" s="169">
        <f>P1160/P1158</f>
        <v>1.0325945241199479</v>
      </c>
      <c r="Q1161" s="153">
        <f>Q1159/Q1160*100</f>
        <v>67.586490939044481</v>
      </c>
    </row>
    <row r="1162" spans="1:17" x14ac:dyDescent="0.35">
      <c r="A1162" s="19" t="s">
        <v>153</v>
      </c>
      <c r="B1162" s="61">
        <v>870</v>
      </c>
      <c r="C1162" s="61">
        <v>1270</v>
      </c>
      <c r="D1162" s="61">
        <v>1330</v>
      </c>
      <c r="E1162" s="61">
        <v>131</v>
      </c>
      <c r="F1162" s="61">
        <v>113</v>
      </c>
      <c r="G1162" s="61">
        <v>114</v>
      </c>
      <c r="H1162" s="88">
        <v>121</v>
      </c>
      <c r="I1162" s="35"/>
      <c r="J1162" s="88">
        <v>127</v>
      </c>
      <c r="K1162" s="88">
        <v>128</v>
      </c>
      <c r="L1162" s="88">
        <v>119</v>
      </c>
      <c r="M1162" s="88">
        <v>119</v>
      </c>
      <c r="N1162" s="88">
        <v>122</v>
      </c>
      <c r="O1162" s="88">
        <v>124</v>
      </c>
      <c r="P1162" s="88">
        <v>84</v>
      </c>
      <c r="Q1162" s="146"/>
    </row>
    <row r="1163" spans="1:17" x14ac:dyDescent="0.35">
      <c r="A1163" s="43" t="s">
        <v>155</v>
      </c>
      <c r="B1163" s="169">
        <f>B1162/B1160</f>
        <v>63.689604685212295</v>
      </c>
      <c r="C1163" s="169">
        <f>C1162/C1160</f>
        <v>390.76923076923077</v>
      </c>
      <c r="D1163" s="169">
        <v>3.88</v>
      </c>
      <c r="E1163" s="169">
        <f>E1162/E1160</f>
        <v>10.65907241659886</v>
      </c>
      <c r="F1163" s="169">
        <f>F1162/F1160</f>
        <v>9.6334185848252343</v>
      </c>
      <c r="G1163" s="169">
        <f>G1162/G1160</f>
        <v>27.142857142857142</v>
      </c>
      <c r="H1163" s="169">
        <f>H1162/H1160</f>
        <v>2.217741935483871</v>
      </c>
      <c r="I1163" s="35"/>
      <c r="J1163" s="169" t="e">
        <f>J1162/S1095</f>
        <v>#DIV/0!</v>
      </c>
      <c r="K1163" s="169">
        <f t="shared" ref="K1163:P1163" si="894">K1162/K1160</f>
        <v>2.5107885445272657</v>
      </c>
      <c r="L1163" s="169">
        <f t="shared" si="894"/>
        <v>33.333333333333336</v>
      </c>
      <c r="M1163" s="169">
        <f t="shared" si="894"/>
        <v>38.511326860841429</v>
      </c>
      <c r="N1163" s="169">
        <f t="shared" si="894"/>
        <v>2.0576825771630967</v>
      </c>
      <c r="O1163" s="169">
        <f t="shared" si="894"/>
        <v>21.088435374149661</v>
      </c>
      <c r="P1163" s="169">
        <f t="shared" si="894"/>
        <v>5.3030303030303028</v>
      </c>
      <c r="Q1163" s="146"/>
    </row>
    <row r="1164" spans="1:17" x14ac:dyDescent="0.35">
      <c r="A1164" s="21"/>
      <c r="B1164" s="21"/>
      <c r="C1164" s="21"/>
      <c r="D1164" s="169">
        <f>D1163/D1161</f>
        <v>0.53765714285714294</v>
      </c>
      <c r="E1164" s="169">
        <f>E1163/E1161</f>
        <v>2.6734693877551021</v>
      </c>
      <c r="F1164" s="21">
        <v>21</v>
      </c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</row>
    <row r="1165" spans="1:17" x14ac:dyDescent="0.35">
      <c r="A1165" s="21"/>
      <c r="B1165" s="21"/>
      <c r="C1165" s="155"/>
      <c r="D1165" s="156" t="s">
        <v>178</v>
      </c>
      <c r="E1165" s="156" t="s">
        <v>179</v>
      </c>
      <c r="F1165" s="156" t="s">
        <v>180</v>
      </c>
      <c r="G1165" s="156" t="s">
        <v>181</v>
      </c>
      <c r="H1165" s="156" t="s">
        <v>182</v>
      </c>
      <c r="I1165" s="156" t="s">
        <v>183</v>
      </c>
      <c r="J1165" s="156" t="s">
        <v>184</v>
      </c>
      <c r="K1165" s="156" t="s">
        <v>185</v>
      </c>
      <c r="L1165" s="156" t="s">
        <v>186</v>
      </c>
      <c r="M1165" s="156" t="s">
        <v>187</v>
      </c>
      <c r="N1165" s="156" t="s">
        <v>188</v>
      </c>
      <c r="O1165" s="21"/>
      <c r="P1165" s="21"/>
    </row>
    <row r="1166" spans="1:17" x14ac:dyDescent="0.35">
      <c r="A1166" s="21"/>
      <c r="B1166" s="21"/>
      <c r="C1166" s="157" t="s">
        <v>189</v>
      </c>
      <c r="D1166" s="158">
        <f>Q1099</f>
        <v>1425.08</v>
      </c>
      <c r="E1166" s="158">
        <f>I1105</f>
        <v>1223.42</v>
      </c>
      <c r="F1166" s="164">
        <f>Q1111</f>
        <v>390.15999999999997</v>
      </c>
      <c r="G1166" s="164">
        <f>I1117</f>
        <v>0</v>
      </c>
      <c r="H1166" s="164">
        <f>Q1123</f>
        <v>820.98</v>
      </c>
      <c r="I1166" s="164">
        <f>Q1129</f>
        <v>307.08</v>
      </c>
      <c r="J1166" s="164">
        <f>Q1135</f>
        <v>463.72000000000008</v>
      </c>
      <c r="K1166" s="158">
        <f>Q1141</f>
        <v>4708.82</v>
      </c>
      <c r="L1166" s="164">
        <f>Q1147</f>
        <v>75.819999999999993</v>
      </c>
      <c r="M1166" s="164">
        <f>I1153</f>
        <v>0</v>
      </c>
      <c r="N1166" s="164">
        <f>Q1159</f>
        <v>98.46</v>
      </c>
      <c r="O1166" s="21"/>
      <c r="P1166" s="21"/>
    </row>
    <row r="1167" spans="1:17" x14ac:dyDescent="0.35">
      <c r="A1167" s="21"/>
      <c r="B1167" s="21"/>
      <c r="C1167" s="157" t="s">
        <v>190</v>
      </c>
      <c r="D1167" s="163">
        <f>Q1101</f>
        <v>114.25868317244475</v>
      </c>
      <c r="E1167" s="163">
        <f>I1107</f>
        <v>100</v>
      </c>
      <c r="F1167" s="164">
        <f>I1113</f>
        <v>54.870629136858994</v>
      </c>
      <c r="G1167" s="159">
        <v>0</v>
      </c>
      <c r="H1167" s="163">
        <f>Q1125</f>
        <v>33.627702365055825</v>
      </c>
      <c r="I1167" s="163">
        <f>Q1131</f>
        <v>28.19109870740305</v>
      </c>
      <c r="J1167" s="163">
        <f>Q1137</f>
        <v>60.854045825568889</v>
      </c>
      <c r="K1167" s="163">
        <f>I1143</f>
        <v>0.4926602499571785</v>
      </c>
      <c r="L1167" s="163">
        <v>5.7000000000000002E-2</v>
      </c>
      <c r="M1167" s="165" t="e">
        <f>I1155</f>
        <v>#DIV/0!</v>
      </c>
      <c r="N1167" s="164">
        <f>I1161</f>
        <v>48.72276483846732</v>
      </c>
      <c r="O1167" s="21"/>
      <c r="P1167" s="21"/>
    </row>
    <row r="1169" spans="1:17" x14ac:dyDescent="0.35">
      <c r="A1169" s="31" t="s">
        <v>0</v>
      </c>
      <c r="B1169" s="83"/>
      <c r="C1169" s="83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</row>
    <row r="1170" spans="1:17" ht="15.5" x14ac:dyDescent="0.35">
      <c r="A1170" s="33" t="s">
        <v>1</v>
      </c>
      <c r="B1170" s="64" t="s">
        <v>1092</v>
      </c>
      <c r="C1170" s="64" t="s">
        <v>1093</v>
      </c>
      <c r="D1170" s="64" t="s">
        <v>1094</v>
      </c>
      <c r="E1170" s="64" t="s">
        <v>1095</v>
      </c>
      <c r="F1170" s="64" t="s">
        <v>1096</v>
      </c>
      <c r="G1170" s="64" t="s">
        <v>1097</v>
      </c>
      <c r="H1170" s="64" t="s">
        <v>1098</v>
      </c>
      <c r="I1170" s="65" t="s">
        <v>1132</v>
      </c>
      <c r="J1170" s="64" t="s">
        <v>1099</v>
      </c>
      <c r="K1170" s="64" t="s">
        <v>1100</v>
      </c>
      <c r="L1170" s="64" t="s">
        <v>1101</v>
      </c>
      <c r="M1170" s="64" t="s">
        <v>1102</v>
      </c>
      <c r="N1170" s="64" t="s">
        <v>1103</v>
      </c>
      <c r="O1170" s="64" t="s">
        <v>1104</v>
      </c>
      <c r="P1170" s="64" t="s">
        <v>1105</v>
      </c>
      <c r="Q1170" s="65" t="s">
        <v>1133</v>
      </c>
    </row>
    <row r="1171" spans="1:17" x14ac:dyDescent="0.35">
      <c r="A1171" s="19" t="s">
        <v>162</v>
      </c>
      <c r="B1171" s="61">
        <v>0</v>
      </c>
      <c r="C1171" s="61">
        <v>0</v>
      </c>
      <c r="D1171" s="61">
        <v>0</v>
      </c>
      <c r="E1171" s="61">
        <v>0</v>
      </c>
      <c r="F1171" s="61">
        <v>0</v>
      </c>
      <c r="G1171" s="61">
        <v>0</v>
      </c>
      <c r="H1171" s="19">
        <v>0</v>
      </c>
      <c r="I1171" s="35">
        <f>SUM(B1171:H1171)</f>
        <v>0</v>
      </c>
      <c r="J1171" s="19">
        <v>0</v>
      </c>
      <c r="K1171" s="19">
        <v>0</v>
      </c>
      <c r="L1171" s="19">
        <v>0</v>
      </c>
      <c r="M1171" s="19">
        <v>0</v>
      </c>
      <c r="N1171" s="19">
        <v>194</v>
      </c>
      <c r="O1171" s="19">
        <v>140.4</v>
      </c>
      <c r="P1171" s="19">
        <v>171.3</v>
      </c>
      <c r="Q1171" s="146">
        <f>SUM(J1171:P1171)</f>
        <v>505.7</v>
      </c>
    </row>
    <row r="1172" spans="1:17" x14ac:dyDescent="0.35">
      <c r="A1172" s="19" t="s">
        <v>163</v>
      </c>
      <c r="B1172" s="61">
        <v>172.42</v>
      </c>
      <c r="C1172" s="61">
        <v>194.22</v>
      </c>
      <c r="D1172" s="166">
        <v>198.18</v>
      </c>
      <c r="E1172" s="166">
        <v>188.48</v>
      </c>
      <c r="F1172" s="166">
        <v>138.1</v>
      </c>
      <c r="G1172" s="166">
        <v>193.1</v>
      </c>
      <c r="H1172" s="19">
        <v>195.8</v>
      </c>
      <c r="I1172" s="35">
        <f>SUM(B1172:H1172)</f>
        <v>1280.3</v>
      </c>
      <c r="J1172" s="19">
        <v>195.66</v>
      </c>
      <c r="K1172" s="19">
        <v>184.91</v>
      </c>
      <c r="L1172" s="19">
        <v>178.39</v>
      </c>
      <c r="M1172" s="19">
        <v>211.55</v>
      </c>
      <c r="N1172" s="19">
        <v>122.36</v>
      </c>
      <c r="O1172" s="19">
        <v>156</v>
      </c>
      <c r="P1172" s="19">
        <v>152.56</v>
      </c>
      <c r="Q1172" s="146">
        <f>SUM(J1172:P1172)</f>
        <v>1201.4299999999998</v>
      </c>
    </row>
    <row r="1173" spans="1:17" x14ac:dyDescent="0.35">
      <c r="A1173" s="19" t="s">
        <v>152</v>
      </c>
      <c r="B1173" s="19">
        <f t="shared" ref="B1173:P1173" si="895">B1172+B1171</f>
        <v>172.42</v>
      </c>
      <c r="C1173" s="19">
        <f t="shared" si="895"/>
        <v>194.22</v>
      </c>
      <c r="D1173" s="19">
        <f t="shared" si="895"/>
        <v>198.18</v>
      </c>
      <c r="E1173" s="19">
        <f t="shared" si="895"/>
        <v>188.48</v>
      </c>
      <c r="F1173" s="19">
        <f t="shared" si="895"/>
        <v>138.1</v>
      </c>
      <c r="G1173" s="19">
        <f t="shared" si="895"/>
        <v>193.1</v>
      </c>
      <c r="H1173" s="19">
        <f t="shared" si="895"/>
        <v>195.8</v>
      </c>
      <c r="I1173" s="19">
        <f t="shared" si="895"/>
        <v>1280.3</v>
      </c>
      <c r="J1173" s="19">
        <f t="shared" si="895"/>
        <v>195.66</v>
      </c>
      <c r="K1173" s="19">
        <f t="shared" si="895"/>
        <v>184.91</v>
      </c>
      <c r="L1173" s="19">
        <f t="shared" si="895"/>
        <v>178.39</v>
      </c>
      <c r="M1173" s="19">
        <f t="shared" si="895"/>
        <v>211.55</v>
      </c>
      <c r="N1173" s="19">
        <f t="shared" si="895"/>
        <v>316.36</v>
      </c>
      <c r="O1173" s="19">
        <f t="shared" si="895"/>
        <v>296.39999999999998</v>
      </c>
      <c r="P1173" s="19">
        <f t="shared" si="895"/>
        <v>323.86</v>
      </c>
      <c r="Q1173" s="146">
        <f>SUM(J1173:P1173)</f>
        <v>1707.13</v>
      </c>
    </row>
    <row r="1174" spans="1:17" x14ac:dyDescent="0.35">
      <c r="A1174" s="19" t="s">
        <v>154</v>
      </c>
      <c r="B1174" s="106">
        <f t="shared" ref="B1174:H1174" si="896">B1172/B1173*100</f>
        <v>100</v>
      </c>
      <c r="C1174" s="106">
        <f t="shared" si="896"/>
        <v>100</v>
      </c>
      <c r="D1174" s="106">
        <f t="shared" si="896"/>
        <v>100</v>
      </c>
      <c r="E1174" s="106">
        <f t="shared" si="896"/>
        <v>100</v>
      </c>
      <c r="F1174" s="106">
        <f t="shared" si="896"/>
        <v>100</v>
      </c>
      <c r="G1174" s="106">
        <f t="shared" si="896"/>
        <v>100</v>
      </c>
      <c r="H1174" s="106">
        <f t="shared" si="896"/>
        <v>100</v>
      </c>
      <c r="I1174" s="35">
        <f>I1172/I1173*100</f>
        <v>100</v>
      </c>
      <c r="J1174" s="106">
        <f t="shared" ref="J1174:P1174" si="897">J1172/J1173*100</f>
        <v>100</v>
      </c>
      <c r="K1174" s="106">
        <f t="shared" si="897"/>
        <v>100</v>
      </c>
      <c r="L1174" s="106">
        <f t="shared" si="897"/>
        <v>100</v>
      </c>
      <c r="M1174" s="106">
        <f t="shared" si="897"/>
        <v>100</v>
      </c>
      <c r="N1174" s="106">
        <f t="shared" si="897"/>
        <v>38.677456062713361</v>
      </c>
      <c r="O1174" s="106">
        <f t="shared" si="897"/>
        <v>52.631578947368432</v>
      </c>
      <c r="P1174" s="106">
        <f t="shared" si="897"/>
        <v>47.106774532205272</v>
      </c>
      <c r="Q1174" s="106">
        <f>Q1172/Q1173*100</f>
        <v>70.37718275702494</v>
      </c>
    </row>
    <row r="1175" spans="1:17" x14ac:dyDescent="0.35">
      <c r="A1175" s="19" t="s">
        <v>153</v>
      </c>
      <c r="B1175" s="19">
        <v>209</v>
      </c>
      <c r="C1175" s="19">
        <v>182</v>
      </c>
      <c r="D1175" s="19">
        <v>203</v>
      </c>
      <c r="E1175" s="19">
        <v>205</v>
      </c>
      <c r="F1175" s="19">
        <v>130</v>
      </c>
      <c r="G1175" s="19">
        <v>211</v>
      </c>
      <c r="H1175" s="19">
        <v>197</v>
      </c>
      <c r="I1175" s="35"/>
      <c r="J1175" s="19">
        <v>195</v>
      </c>
      <c r="K1175" s="19">
        <v>204</v>
      </c>
      <c r="L1175" s="19">
        <v>205</v>
      </c>
      <c r="M1175" s="19">
        <v>199</v>
      </c>
      <c r="N1175" s="19">
        <v>189</v>
      </c>
      <c r="O1175" s="19">
        <v>187</v>
      </c>
      <c r="P1175" s="19">
        <v>198</v>
      </c>
      <c r="Q1175" s="106">
        <v>0</v>
      </c>
    </row>
    <row r="1176" spans="1:17" x14ac:dyDescent="0.35">
      <c r="A1176" s="167" t="s">
        <v>155</v>
      </c>
      <c r="B1176" s="168">
        <f>B1175/B1173</f>
        <v>1.2121563623709548</v>
      </c>
      <c r="C1176" s="168">
        <f t="shared" ref="C1176:H1176" si="898">C1175/C1173</f>
        <v>0.93708165997322623</v>
      </c>
      <c r="D1176" s="168">
        <f t="shared" si="898"/>
        <v>1.0243213240488445</v>
      </c>
      <c r="E1176" s="168">
        <f t="shared" si="898"/>
        <v>1.0876485568760612</v>
      </c>
      <c r="F1176" s="168">
        <f t="shared" si="898"/>
        <v>0.94134685010861696</v>
      </c>
      <c r="G1176" s="168">
        <f t="shared" si="898"/>
        <v>1.0926980838943552</v>
      </c>
      <c r="H1176" s="168">
        <f t="shared" si="898"/>
        <v>1.0061287027579162</v>
      </c>
      <c r="I1176" s="146">
        <f>I1172/I1173</f>
        <v>1</v>
      </c>
      <c r="J1176" s="169">
        <f>J1175/J1173</f>
        <v>0.99662680159460293</v>
      </c>
      <c r="K1176" s="169">
        <f t="shared" ref="K1176:P1176" si="899">K1175/K1173</f>
        <v>1.1032394137688606</v>
      </c>
      <c r="L1176" s="169">
        <f t="shared" si="899"/>
        <v>1.149167554235103</v>
      </c>
      <c r="M1176" s="169">
        <f t="shared" si="899"/>
        <v>0.94067596312928381</v>
      </c>
      <c r="N1176" s="169">
        <f t="shared" si="899"/>
        <v>0.59742066000758631</v>
      </c>
      <c r="O1176" s="169">
        <f t="shared" si="899"/>
        <v>0.6309041835357625</v>
      </c>
      <c r="P1176" s="169">
        <f t="shared" si="899"/>
        <v>0.61137528561724197</v>
      </c>
      <c r="Q1176" s="146"/>
    </row>
    <row r="1177" spans="1:17" x14ac:dyDescent="0.35">
      <c r="A1177" s="19" t="s">
        <v>164</v>
      </c>
      <c r="B1177" s="61">
        <v>0</v>
      </c>
      <c r="C1177" s="61">
        <v>0</v>
      </c>
      <c r="D1177" s="61">
        <v>0</v>
      </c>
      <c r="E1177" s="61">
        <v>0</v>
      </c>
      <c r="F1177" s="61">
        <v>0</v>
      </c>
      <c r="G1177" s="61">
        <v>0</v>
      </c>
      <c r="H1177" s="19">
        <v>0</v>
      </c>
      <c r="I1177" s="150">
        <f>SUM(B1177:H1177)</f>
        <v>0</v>
      </c>
      <c r="J1177" s="61">
        <v>0</v>
      </c>
      <c r="K1177" s="61">
        <v>0</v>
      </c>
      <c r="L1177" s="61">
        <v>0</v>
      </c>
      <c r="M1177" s="61">
        <v>0</v>
      </c>
      <c r="N1177" s="61">
        <v>0</v>
      </c>
      <c r="O1177" s="61">
        <v>383.8</v>
      </c>
      <c r="P1177" s="19">
        <v>0</v>
      </c>
      <c r="Q1177" s="151"/>
    </row>
    <row r="1178" spans="1:17" x14ac:dyDescent="0.35">
      <c r="A1178" s="19" t="s">
        <v>165</v>
      </c>
      <c r="B1178" s="61">
        <v>221.96</v>
      </c>
      <c r="C1178" s="166">
        <v>248.26</v>
      </c>
      <c r="D1178" s="166">
        <v>250.71</v>
      </c>
      <c r="E1178" s="166">
        <v>235.9</v>
      </c>
      <c r="F1178" s="166">
        <v>194.67</v>
      </c>
      <c r="G1178" s="166">
        <v>246.19</v>
      </c>
      <c r="H1178" s="166">
        <v>241.88</v>
      </c>
      <c r="I1178" s="150">
        <f>SUM(B1178:H1178)</f>
        <v>1639.5700000000002</v>
      </c>
      <c r="J1178" s="19">
        <v>229.3</v>
      </c>
      <c r="K1178" s="19">
        <v>231.76</v>
      </c>
      <c r="L1178" s="19">
        <v>183.68</v>
      </c>
      <c r="M1178" s="19">
        <v>260.39</v>
      </c>
      <c r="N1178" s="19">
        <v>127.47</v>
      </c>
      <c r="O1178" s="19">
        <v>174.8</v>
      </c>
      <c r="P1178" s="19">
        <v>150.34</v>
      </c>
      <c r="Q1178" s="151">
        <f>SUM(J1178:P1178)</f>
        <v>1357.7399999999998</v>
      </c>
    </row>
    <row r="1179" spans="1:17" x14ac:dyDescent="0.35">
      <c r="A1179" s="19" t="s">
        <v>152</v>
      </c>
      <c r="B1179" s="19">
        <f>B1177+B1178</f>
        <v>221.96</v>
      </c>
      <c r="C1179" s="19">
        <f t="shared" ref="C1179:H1179" si="900">C1177+C1178</f>
        <v>248.26</v>
      </c>
      <c r="D1179" s="19">
        <f t="shared" si="900"/>
        <v>250.71</v>
      </c>
      <c r="E1179" s="19">
        <f t="shared" si="900"/>
        <v>235.9</v>
      </c>
      <c r="F1179" s="19">
        <f t="shared" si="900"/>
        <v>194.67</v>
      </c>
      <c r="G1179" s="19">
        <f t="shared" si="900"/>
        <v>246.19</v>
      </c>
      <c r="H1179" s="19">
        <f t="shared" si="900"/>
        <v>241.88</v>
      </c>
      <c r="I1179" s="150">
        <f>I1178+I1177</f>
        <v>1639.57</v>
      </c>
      <c r="J1179" s="19">
        <f>J1178+J1177</f>
        <v>229.3</v>
      </c>
      <c r="K1179" s="19">
        <f>K1178+K1177</f>
        <v>231.76</v>
      </c>
      <c r="L1179" s="19">
        <f>L1178+L1177</f>
        <v>183.68</v>
      </c>
      <c r="M1179" s="19">
        <f>M1178+M1177</f>
        <v>260.39</v>
      </c>
      <c r="N1179" s="19">
        <f>N1177+N1178</f>
        <v>127.47</v>
      </c>
      <c r="O1179" s="19">
        <f>O1177+O1178</f>
        <v>558.6</v>
      </c>
      <c r="P1179" s="19">
        <f>P1177+P1178</f>
        <v>150.34</v>
      </c>
      <c r="Q1179" s="151">
        <f>SUM(J1179:P1179)</f>
        <v>1741.5399999999997</v>
      </c>
    </row>
    <row r="1180" spans="1:17" x14ac:dyDescent="0.35">
      <c r="A1180" s="19" t="s">
        <v>154</v>
      </c>
      <c r="B1180" s="106">
        <f>B1178/B1179*100</f>
        <v>100</v>
      </c>
      <c r="C1180" s="106">
        <f t="shared" ref="C1180:H1180" si="901">C1178/C1179*100</f>
        <v>100</v>
      </c>
      <c r="D1180" s="106">
        <f t="shared" si="901"/>
        <v>100</v>
      </c>
      <c r="E1180" s="106">
        <f t="shared" si="901"/>
        <v>100</v>
      </c>
      <c r="F1180" s="106">
        <f t="shared" si="901"/>
        <v>100</v>
      </c>
      <c r="G1180" s="106">
        <f t="shared" si="901"/>
        <v>100</v>
      </c>
      <c r="H1180" s="106">
        <f t="shared" si="901"/>
        <v>100</v>
      </c>
      <c r="I1180" s="35">
        <f>I1178/I1179*100</f>
        <v>100.00000000000003</v>
      </c>
      <c r="J1180" s="106">
        <f>J1178/J1179*100</f>
        <v>100</v>
      </c>
      <c r="K1180" s="106">
        <f t="shared" ref="K1180:P1180" si="902">K1178/K1179*100</f>
        <v>100</v>
      </c>
      <c r="L1180" s="106">
        <f t="shared" si="902"/>
        <v>100</v>
      </c>
      <c r="M1180" s="106">
        <f t="shared" si="902"/>
        <v>100</v>
      </c>
      <c r="N1180" s="106">
        <f t="shared" si="902"/>
        <v>100</v>
      </c>
      <c r="O1180" s="106">
        <f t="shared" si="902"/>
        <v>31.292517006802722</v>
      </c>
      <c r="P1180" s="106">
        <f t="shared" si="902"/>
        <v>100</v>
      </c>
      <c r="Q1180" s="146"/>
    </row>
    <row r="1181" spans="1:17" x14ac:dyDescent="0.35">
      <c r="A1181" s="19" t="s">
        <v>153</v>
      </c>
      <c r="B1181" s="61">
        <v>486</v>
      </c>
      <c r="C1181" s="61">
        <v>438</v>
      </c>
      <c r="D1181" s="61">
        <v>486</v>
      </c>
      <c r="E1181" s="61">
        <v>485</v>
      </c>
      <c r="F1181" s="61">
        <v>308</v>
      </c>
      <c r="G1181" s="61">
        <v>502</v>
      </c>
      <c r="H1181" s="19">
        <v>468</v>
      </c>
      <c r="I1181" s="35"/>
      <c r="J1181" s="19">
        <v>482</v>
      </c>
      <c r="K1181" s="19">
        <v>503</v>
      </c>
      <c r="L1181" s="19">
        <v>479</v>
      </c>
      <c r="M1181" s="19">
        <v>470</v>
      </c>
      <c r="N1181" s="19">
        <v>446</v>
      </c>
      <c r="O1181" s="19">
        <v>462</v>
      </c>
      <c r="P1181" s="19">
        <v>456</v>
      </c>
      <c r="Q1181" s="146"/>
    </row>
    <row r="1182" spans="1:17" x14ac:dyDescent="0.35">
      <c r="A1182" s="43" t="s">
        <v>155</v>
      </c>
      <c r="B1182" s="169">
        <f t="shared" ref="B1182:H1182" si="903">B1181/B1179</f>
        <v>2.1895837087763561</v>
      </c>
      <c r="C1182" s="169">
        <f t="shared" si="903"/>
        <v>1.764279384516233</v>
      </c>
      <c r="D1182" s="169">
        <f t="shared" si="903"/>
        <v>1.9384946751226515</v>
      </c>
      <c r="E1182" s="169">
        <f t="shared" si="903"/>
        <v>2.0559559135226793</v>
      </c>
      <c r="F1182" s="169">
        <f t="shared" si="903"/>
        <v>1.5821646889608056</v>
      </c>
      <c r="G1182" s="169">
        <f t="shared" si="903"/>
        <v>2.0390755107843535</v>
      </c>
      <c r="H1182" s="169">
        <f t="shared" si="903"/>
        <v>1.9348437241607408</v>
      </c>
      <c r="I1182" s="35"/>
      <c r="J1182" s="169">
        <f t="shared" ref="J1182:P1182" si="904">J1181/J1179</f>
        <v>2.102049716528565</v>
      </c>
      <c r="K1182" s="169">
        <f t="shared" si="904"/>
        <v>2.1703486365205387</v>
      </c>
      <c r="L1182" s="169">
        <f t="shared" si="904"/>
        <v>2.6077961672473866</v>
      </c>
      <c r="M1182" s="169">
        <f t="shared" si="904"/>
        <v>1.8049848304466378</v>
      </c>
      <c r="N1182" s="169">
        <f t="shared" si="904"/>
        <v>3.4988624774456736</v>
      </c>
      <c r="O1182" s="169">
        <f t="shared" si="904"/>
        <v>0.82706766917293228</v>
      </c>
      <c r="P1182" s="169">
        <f t="shared" si="904"/>
        <v>3.0331249168551282</v>
      </c>
      <c r="Q1182" s="146"/>
    </row>
    <row r="1183" spans="1:17" x14ac:dyDescent="0.35">
      <c r="A1183" s="19" t="s">
        <v>156</v>
      </c>
      <c r="B1183" s="61">
        <v>38</v>
      </c>
      <c r="C1183" s="88">
        <v>20</v>
      </c>
      <c r="D1183" s="88">
        <v>25</v>
      </c>
      <c r="E1183" s="88">
        <v>25</v>
      </c>
      <c r="F1183" s="88">
        <v>14</v>
      </c>
      <c r="G1183" s="79">
        <v>29</v>
      </c>
      <c r="H1183" s="79">
        <v>24</v>
      </c>
      <c r="I1183" s="35"/>
      <c r="J1183" s="79">
        <v>29</v>
      </c>
      <c r="K1183" s="79">
        <v>36</v>
      </c>
      <c r="L1183" s="79">
        <v>33</v>
      </c>
      <c r="M1183" s="79">
        <v>29</v>
      </c>
      <c r="N1183" s="79">
        <v>47</v>
      </c>
      <c r="O1183" s="79">
        <v>41</v>
      </c>
      <c r="P1183" s="79">
        <v>39</v>
      </c>
      <c r="Q1183" s="146">
        <f>SUM(J1183:P1183)</f>
        <v>254</v>
      </c>
    </row>
    <row r="1184" spans="1:17" x14ac:dyDescent="0.35">
      <c r="A1184" s="19" t="s">
        <v>157</v>
      </c>
      <c r="B1184" s="61">
        <v>48.73</v>
      </c>
      <c r="C1184" s="88">
        <v>54.08</v>
      </c>
      <c r="D1184" s="88">
        <v>55.39</v>
      </c>
      <c r="E1184" s="88">
        <v>52.96</v>
      </c>
      <c r="F1184" s="88">
        <v>42.43</v>
      </c>
      <c r="G1184" s="79">
        <v>54.03</v>
      </c>
      <c r="H1184" s="79">
        <v>53.67</v>
      </c>
      <c r="I1184" s="35">
        <f>SUM(B1184:H1184)</f>
        <v>361.29</v>
      </c>
      <c r="J1184" s="79">
        <v>52.14</v>
      </c>
      <c r="K1184" s="79">
        <v>51.56</v>
      </c>
      <c r="L1184" s="79">
        <v>49.79</v>
      </c>
      <c r="M1184" s="79">
        <v>59.22</v>
      </c>
      <c r="N1184" s="79">
        <v>33.42</v>
      </c>
      <c r="O1184" s="79">
        <v>41.57</v>
      </c>
      <c r="P1184" s="79">
        <v>39.83</v>
      </c>
      <c r="Q1184" s="146">
        <f>SUM(J1184:P1184)</f>
        <v>327.52999999999997</v>
      </c>
    </row>
    <row r="1185" spans="1:17" x14ac:dyDescent="0.35">
      <c r="A1185" s="19" t="s">
        <v>152</v>
      </c>
      <c r="B1185" s="19">
        <f t="shared" ref="B1185:H1185" si="905">B1184+B1183</f>
        <v>86.72999999999999</v>
      </c>
      <c r="C1185" s="19">
        <f t="shared" si="905"/>
        <v>74.08</v>
      </c>
      <c r="D1185" s="19">
        <f t="shared" si="905"/>
        <v>80.39</v>
      </c>
      <c r="E1185" s="19">
        <f t="shared" si="905"/>
        <v>77.960000000000008</v>
      </c>
      <c r="F1185" s="19">
        <f t="shared" si="905"/>
        <v>56.43</v>
      </c>
      <c r="G1185" s="19">
        <f t="shared" si="905"/>
        <v>83.03</v>
      </c>
      <c r="H1185" s="19">
        <f t="shared" si="905"/>
        <v>77.67</v>
      </c>
      <c r="I1185" s="35">
        <f>SUM(B1185:H1185)</f>
        <v>536.29</v>
      </c>
      <c r="J1185" s="19">
        <f>J1184+J1183</f>
        <v>81.14</v>
      </c>
      <c r="K1185" s="19">
        <f t="shared" ref="K1185:P1185" si="906">K1184+K1183</f>
        <v>87.56</v>
      </c>
      <c r="L1185" s="19">
        <f t="shared" si="906"/>
        <v>82.789999999999992</v>
      </c>
      <c r="M1185" s="19">
        <f t="shared" si="906"/>
        <v>88.22</v>
      </c>
      <c r="N1185" s="19">
        <f t="shared" si="906"/>
        <v>80.42</v>
      </c>
      <c r="O1185" s="19">
        <f t="shared" si="906"/>
        <v>82.57</v>
      </c>
      <c r="P1185" s="19">
        <f t="shared" si="906"/>
        <v>78.83</v>
      </c>
      <c r="Q1185" s="146">
        <f>SUM(J1185:P1185)</f>
        <v>581.53</v>
      </c>
    </row>
    <row r="1186" spans="1:17" x14ac:dyDescent="0.35">
      <c r="A1186" s="19" t="s">
        <v>154</v>
      </c>
      <c r="B1186" s="106">
        <f t="shared" ref="B1186:I1186" si="907">B1184/B1185*100</f>
        <v>56.185864176178946</v>
      </c>
      <c r="C1186" s="106">
        <f t="shared" si="907"/>
        <v>73.002159827213816</v>
      </c>
      <c r="D1186" s="106">
        <f t="shared" si="907"/>
        <v>68.901604677198662</v>
      </c>
      <c r="E1186" s="106">
        <f t="shared" si="907"/>
        <v>67.932272960492554</v>
      </c>
      <c r="F1186" s="106">
        <f t="shared" si="907"/>
        <v>75.190501506290985</v>
      </c>
      <c r="G1186" s="106">
        <f t="shared" si="907"/>
        <v>65.072865229435138</v>
      </c>
      <c r="H1186" s="106">
        <f t="shared" si="907"/>
        <v>69.100038624951722</v>
      </c>
      <c r="I1186" s="106">
        <f t="shared" si="907"/>
        <v>67.368401424602368</v>
      </c>
      <c r="J1186" s="106">
        <f t="shared" ref="J1186:O1186" si="908">J1184/K1185*100</f>
        <v>59.547738693467331</v>
      </c>
      <c r="K1186" s="106">
        <f t="shared" si="908"/>
        <v>62.278052904940218</v>
      </c>
      <c r="L1186" s="106">
        <f t="shared" si="908"/>
        <v>56.438449331217413</v>
      </c>
      <c r="M1186" s="106">
        <f t="shared" si="908"/>
        <v>73.638398408356124</v>
      </c>
      <c r="N1186" s="106">
        <f t="shared" si="908"/>
        <v>40.474748698074364</v>
      </c>
      <c r="O1186" s="106">
        <f t="shared" si="908"/>
        <v>52.733730813142209</v>
      </c>
      <c r="P1186" s="169">
        <f>P1185/P1183</f>
        <v>2.0212820512820513</v>
      </c>
      <c r="Q1186" s="106">
        <f>Q1184/Q1185*100</f>
        <v>56.322115797981184</v>
      </c>
    </row>
    <row r="1187" spans="1:17" x14ac:dyDescent="0.35">
      <c r="A1187" s="19" t="s">
        <v>153</v>
      </c>
      <c r="B1187" s="19">
        <v>100</v>
      </c>
      <c r="C1187" s="19">
        <v>87</v>
      </c>
      <c r="D1187" s="19">
        <v>93</v>
      </c>
      <c r="E1187" s="19">
        <v>90</v>
      </c>
      <c r="F1187" s="19">
        <v>73</v>
      </c>
      <c r="G1187" s="19">
        <v>100</v>
      </c>
      <c r="H1187" s="36">
        <v>93</v>
      </c>
      <c r="I1187" s="35"/>
      <c r="J1187" s="19">
        <v>90</v>
      </c>
      <c r="K1187" s="19">
        <v>100</v>
      </c>
      <c r="L1187" s="19">
        <v>96</v>
      </c>
      <c r="M1187" s="19">
        <v>99</v>
      </c>
      <c r="N1187" s="19">
        <v>93</v>
      </c>
      <c r="O1187" s="19">
        <v>94</v>
      </c>
      <c r="P1187" s="36">
        <v>90</v>
      </c>
      <c r="Q1187" s="146"/>
    </row>
    <row r="1188" spans="1:17" x14ac:dyDescent="0.35">
      <c r="A1188" s="43" t="s">
        <v>155</v>
      </c>
      <c r="B1188" s="169">
        <f t="shared" ref="B1188:H1188" si="909">B1187/B1185</f>
        <v>1.1530035743110805</v>
      </c>
      <c r="C1188" s="169">
        <f t="shared" si="909"/>
        <v>1.1744060475161988</v>
      </c>
      <c r="D1188" s="169">
        <f t="shared" si="909"/>
        <v>1.1568603060082099</v>
      </c>
      <c r="E1188" s="169">
        <f t="shared" si="909"/>
        <v>1.1544381734222677</v>
      </c>
      <c r="F1188" s="169">
        <f t="shared" si="909"/>
        <v>1.2936381357433988</v>
      </c>
      <c r="G1188" s="169">
        <f t="shared" si="909"/>
        <v>1.2043839576056847</v>
      </c>
      <c r="H1188" s="169">
        <f t="shared" si="909"/>
        <v>1.197373503283121</v>
      </c>
      <c r="I1188" s="35"/>
      <c r="J1188" s="169">
        <f t="shared" ref="J1188:P1188" si="910">J1187/J1185</f>
        <v>1.1091939857037219</v>
      </c>
      <c r="K1188" s="169">
        <f t="shared" si="910"/>
        <v>1.1420740063956145</v>
      </c>
      <c r="L1188" s="169">
        <f t="shared" si="910"/>
        <v>1.159560333373596</v>
      </c>
      <c r="M1188" s="169">
        <f t="shared" si="910"/>
        <v>1.1221945137157108</v>
      </c>
      <c r="N1188" s="169">
        <f t="shared" si="910"/>
        <v>1.1564287490673961</v>
      </c>
      <c r="O1188" s="169">
        <f t="shared" si="910"/>
        <v>1.1384280004844376</v>
      </c>
      <c r="P1188" s="169">
        <f t="shared" si="910"/>
        <v>1.1416973233540531</v>
      </c>
      <c r="Q1188" s="146"/>
    </row>
    <row r="1189" spans="1:17" x14ac:dyDescent="0.35">
      <c r="A1189" s="19" t="s">
        <v>158</v>
      </c>
      <c r="B1189" s="170">
        <v>114</v>
      </c>
      <c r="C1189" s="61">
        <v>167</v>
      </c>
      <c r="D1189" s="61">
        <v>99</v>
      </c>
      <c r="E1189" s="61">
        <v>71</v>
      </c>
      <c r="F1189" s="61">
        <v>49</v>
      </c>
      <c r="G1189" s="61">
        <v>196</v>
      </c>
      <c r="H1189" s="88">
        <v>137</v>
      </c>
      <c r="I1189" s="35"/>
      <c r="J1189" s="88">
        <v>95</v>
      </c>
      <c r="K1189" s="88">
        <v>103</v>
      </c>
      <c r="L1189" s="88">
        <v>175</v>
      </c>
      <c r="M1189" s="88">
        <v>157</v>
      </c>
      <c r="N1189" s="88">
        <v>171</v>
      </c>
      <c r="O1189" s="88">
        <v>200</v>
      </c>
      <c r="P1189" s="88">
        <v>240</v>
      </c>
      <c r="Q1189" s="146">
        <f>SUM(J1189:P1189)</f>
        <v>1141</v>
      </c>
    </row>
    <row r="1190" spans="1:17" x14ac:dyDescent="0.35">
      <c r="A1190" s="19" t="s">
        <v>159</v>
      </c>
      <c r="B1190" s="61">
        <v>0</v>
      </c>
      <c r="C1190" s="166">
        <v>0</v>
      </c>
      <c r="D1190" s="166">
        <v>0</v>
      </c>
      <c r="E1190" s="166">
        <v>0</v>
      </c>
      <c r="F1190" s="166">
        <v>0</v>
      </c>
      <c r="G1190" s="166">
        <v>0</v>
      </c>
      <c r="H1190" s="88">
        <v>0</v>
      </c>
      <c r="I1190" s="35">
        <f>SUM(B1190:H1190)</f>
        <v>0</v>
      </c>
      <c r="J1190" s="88">
        <v>0</v>
      </c>
      <c r="K1190" s="88">
        <v>0</v>
      </c>
      <c r="L1190" s="88">
        <v>0</v>
      </c>
      <c r="M1190" s="88">
        <v>0</v>
      </c>
      <c r="N1190" s="88">
        <v>0</v>
      </c>
      <c r="O1190" s="88">
        <v>0</v>
      </c>
      <c r="P1190" s="88">
        <v>0</v>
      </c>
      <c r="Q1190" s="146">
        <f>SUM(J1190:P1190)</f>
        <v>0</v>
      </c>
    </row>
    <row r="1191" spans="1:17" x14ac:dyDescent="0.35">
      <c r="A1191" s="19" t="s">
        <v>152</v>
      </c>
      <c r="B1191" s="19">
        <f>-B1190+B1189</f>
        <v>114</v>
      </c>
      <c r="C1191" s="19">
        <f>-C1190+C1189</f>
        <v>167</v>
      </c>
      <c r="D1191" s="19">
        <f>-D1190+D1189</f>
        <v>99</v>
      </c>
      <c r="E1191" s="106">
        <f>E1190+E1189</f>
        <v>71</v>
      </c>
      <c r="F1191" s="106">
        <f>F1190+F1189</f>
        <v>49</v>
      </c>
      <c r="G1191" s="106">
        <f>G1190+G1189</f>
        <v>196</v>
      </c>
      <c r="H1191" s="106">
        <f>H1190+H1189</f>
        <v>137</v>
      </c>
      <c r="I1191" s="35">
        <f>SUM(B1191:H1191)</f>
        <v>833</v>
      </c>
      <c r="J1191" s="19">
        <f t="shared" ref="J1191:P1191" si="911">J1190+J1189</f>
        <v>95</v>
      </c>
      <c r="K1191" s="19">
        <f t="shared" si="911"/>
        <v>103</v>
      </c>
      <c r="L1191" s="19">
        <f t="shared" si="911"/>
        <v>175</v>
      </c>
      <c r="M1191" s="19">
        <f t="shared" si="911"/>
        <v>157</v>
      </c>
      <c r="N1191" s="19">
        <f t="shared" si="911"/>
        <v>171</v>
      </c>
      <c r="O1191" s="19">
        <f t="shared" si="911"/>
        <v>200</v>
      </c>
      <c r="P1191" s="19">
        <f t="shared" si="911"/>
        <v>240</v>
      </c>
      <c r="Q1191" s="146">
        <f>SUM(J1191:P1191)</f>
        <v>1141</v>
      </c>
    </row>
    <row r="1192" spans="1:17" x14ac:dyDescent="0.35">
      <c r="A1192" s="19" t="s">
        <v>154</v>
      </c>
      <c r="B1192" s="152">
        <f t="shared" ref="B1192:I1192" si="912">B1190/B1191</f>
        <v>0</v>
      </c>
      <c r="C1192" s="152">
        <f t="shared" si="912"/>
        <v>0</v>
      </c>
      <c r="D1192" s="152">
        <f t="shared" si="912"/>
        <v>0</v>
      </c>
      <c r="E1192" s="152">
        <f t="shared" si="912"/>
        <v>0</v>
      </c>
      <c r="F1192" s="152">
        <f t="shared" si="912"/>
        <v>0</v>
      </c>
      <c r="G1192" s="152">
        <f t="shared" si="912"/>
        <v>0</v>
      </c>
      <c r="H1192" s="152">
        <f t="shared" si="912"/>
        <v>0</v>
      </c>
      <c r="I1192" s="152">
        <f t="shared" si="912"/>
        <v>0</v>
      </c>
      <c r="J1192" s="106">
        <f t="shared" ref="J1192:O1192" si="913">J1190/K1191*100</f>
        <v>0</v>
      </c>
      <c r="K1192" s="106">
        <f t="shared" si="913"/>
        <v>0</v>
      </c>
      <c r="L1192" s="106">
        <f t="shared" si="913"/>
        <v>0</v>
      </c>
      <c r="M1192" s="106">
        <f t="shared" si="913"/>
        <v>0</v>
      </c>
      <c r="N1192" s="106">
        <f t="shared" si="913"/>
        <v>0</v>
      </c>
      <c r="O1192" s="106">
        <f t="shared" si="913"/>
        <v>0</v>
      </c>
      <c r="P1192" s="169">
        <f>P1191/P1189</f>
        <v>1</v>
      </c>
      <c r="Q1192" s="153">
        <f>Q1190/Q1191*100</f>
        <v>0</v>
      </c>
    </row>
    <row r="1193" spans="1:17" x14ac:dyDescent="0.35">
      <c r="A1193" s="19" t="s">
        <v>153</v>
      </c>
      <c r="B1193" s="61">
        <v>670</v>
      </c>
      <c r="C1193" s="61">
        <v>750</v>
      </c>
      <c r="D1193" s="61">
        <v>690</v>
      </c>
      <c r="E1193" s="61">
        <v>640</v>
      </c>
      <c r="F1193" s="61">
        <v>570</v>
      </c>
      <c r="G1193" s="61">
        <v>840</v>
      </c>
      <c r="H1193" s="36">
        <v>740</v>
      </c>
      <c r="I1193" s="35"/>
      <c r="J1193" s="19">
        <v>650</v>
      </c>
      <c r="K1193" s="19">
        <v>600</v>
      </c>
      <c r="L1193" s="19">
        <v>870</v>
      </c>
      <c r="M1193" s="19">
        <v>880</v>
      </c>
      <c r="N1193" s="19">
        <v>630</v>
      </c>
      <c r="O1193" s="19">
        <v>740</v>
      </c>
      <c r="P1193" s="36">
        <v>750</v>
      </c>
      <c r="Q1193" s="146"/>
    </row>
    <row r="1194" spans="1:17" x14ac:dyDescent="0.35">
      <c r="A1194" s="43" t="s">
        <v>155</v>
      </c>
      <c r="B1194" s="169">
        <f t="shared" ref="B1194:H1194" si="914">B1193/B1191</f>
        <v>5.8771929824561404</v>
      </c>
      <c r="C1194" s="169">
        <f t="shared" si="914"/>
        <v>4.4910179640718564</v>
      </c>
      <c r="D1194" s="169">
        <f t="shared" si="914"/>
        <v>6.9696969696969697</v>
      </c>
      <c r="E1194" s="169">
        <f t="shared" si="914"/>
        <v>9.0140845070422539</v>
      </c>
      <c r="F1194" s="169">
        <f t="shared" si="914"/>
        <v>11.63265306122449</v>
      </c>
      <c r="G1194" s="169">
        <f t="shared" si="914"/>
        <v>4.2857142857142856</v>
      </c>
      <c r="H1194" s="169">
        <f t="shared" si="914"/>
        <v>5.4014598540145986</v>
      </c>
      <c r="I1194" s="35"/>
      <c r="J1194" s="169">
        <f t="shared" ref="J1194:P1194" si="915">J1193/J1191</f>
        <v>6.8421052631578947</v>
      </c>
      <c r="K1194" s="169">
        <f t="shared" si="915"/>
        <v>5.825242718446602</v>
      </c>
      <c r="L1194" s="169">
        <f t="shared" si="915"/>
        <v>4.9714285714285715</v>
      </c>
      <c r="M1194" s="169">
        <f t="shared" si="915"/>
        <v>5.6050955414012735</v>
      </c>
      <c r="N1194" s="169">
        <f t="shared" si="915"/>
        <v>3.6842105263157894</v>
      </c>
      <c r="O1194" s="169">
        <f t="shared" si="915"/>
        <v>3.7</v>
      </c>
      <c r="P1194" s="169">
        <f t="shared" si="915"/>
        <v>3.125</v>
      </c>
      <c r="Q1194" s="146"/>
    </row>
    <row r="1195" spans="1:17" x14ac:dyDescent="0.35">
      <c r="A1195" s="19" t="s">
        <v>160</v>
      </c>
      <c r="B1195" s="61">
        <v>224</v>
      </c>
      <c r="C1195" s="61">
        <v>380</v>
      </c>
      <c r="D1195" s="61">
        <v>350</v>
      </c>
      <c r="E1195" s="61">
        <v>377</v>
      </c>
      <c r="F1195" s="61">
        <v>363</v>
      </c>
      <c r="G1195" s="61">
        <v>383</v>
      </c>
      <c r="H1195" s="88">
        <v>385</v>
      </c>
      <c r="I1195" s="35">
        <f>SUM(B1195:H1195)</f>
        <v>2462</v>
      </c>
      <c r="J1195" s="88">
        <v>804</v>
      </c>
      <c r="K1195" s="88">
        <v>381</v>
      </c>
      <c r="L1195" s="88">
        <v>406</v>
      </c>
      <c r="M1195" s="88">
        <v>377</v>
      </c>
      <c r="N1195" s="88">
        <v>405</v>
      </c>
      <c r="O1195" s="88">
        <v>176</v>
      </c>
      <c r="P1195" s="88">
        <v>396</v>
      </c>
      <c r="Q1195" s="146">
        <f>SUM(J1195:P1195)</f>
        <v>2945</v>
      </c>
    </row>
    <row r="1196" spans="1:17" x14ac:dyDescent="0.35">
      <c r="A1196" s="19" t="s">
        <v>161</v>
      </c>
      <c r="B1196" s="61">
        <v>118.69</v>
      </c>
      <c r="C1196" s="166">
        <v>129.01</v>
      </c>
      <c r="D1196" s="166">
        <v>147.46</v>
      </c>
      <c r="E1196" s="166">
        <v>134.47999999999999</v>
      </c>
      <c r="F1196" s="166">
        <v>117.11</v>
      </c>
      <c r="G1196" s="166">
        <v>131.91999999999999</v>
      </c>
      <c r="H1196" s="88">
        <v>88.45</v>
      </c>
      <c r="I1196" s="35">
        <f>SUM(B1196:H1196)</f>
        <v>867.12</v>
      </c>
      <c r="J1196" s="88">
        <v>107.79</v>
      </c>
      <c r="K1196" s="88">
        <v>131.30000000000001</v>
      </c>
      <c r="L1196" s="88">
        <v>92.81</v>
      </c>
      <c r="M1196" s="88">
        <v>132.22999999999999</v>
      </c>
      <c r="N1196" s="88">
        <v>72.16</v>
      </c>
      <c r="O1196" s="88">
        <v>71.959999999999994</v>
      </c>
      <c r="P1196" s="88">
        <v>79.14</v>
      </c>
      <c r="Q1196" s="146">
        <f>SUM(J1196:P1196)</f>
        <v>687.39</v>
      </c>
    </row>
    <row r="1197" spans="1:17" x14ac:dyDescent="0.35">
      <c r="A1197" s="19" t="s">
        <v>152</v>
      </c>
      <c r="B1197" s="19">
        <f>B1196+B1195</f>
        <v>342.69</v>
      </c>
      <c r="C1197" s="19">
        <f t="shared" ref="C1197:H1197" si="916">C1196+C1195</f>
        <v>509.01</v>
      </c>
      <c r="D1197" s="19">
        <f t="shared" si="916"/>
        <v>497.46000000000004</v>
      </c>
      <c r="E1197" s="19">
        <f t="shared" si="916"/>
        <v>511.48</v>
      </c>
      <c r="F1197" s="19">
        <f t="shared" si="916"/>
        <v>480.11</v>
      </c>
      <c r="G1197" s="19">
        <f t="shared" si="916"/>
        <v>514.91999999999996</v>
      </c>
      <c r="H1197" s="19">
        <f t="shared" si="916"/>
        <v>473.45</v>
      </c>
      <c r="I1197" s="35">
        <f>SUM(B1197:H1197)</f>
        <v>3329.12</v>
      </c>
      <c r="J1197" s="19">
        <f t="shared" ref="J1197:P1197" si="917">J1196+J1195</f>
        <v>911.79</v>
      </c>
      <c r="K1197" s="19">
        <f t="shared" si="917"/>
        <v>512.29999999999995</v>
      </c>
      <c r="L1197" s="19">
        <f t="shared" si="917"/>
        <v>498.81</v>
      </c>
      <c r="M1197" s="19">
        <f t="shared" si="917"/>
        <v>509.23</v>
      </c>
      <c r="N1197" s="19">
        <f t="shared" si="917"/>
        <v>477.15999999999997</v>
      </c>
      <c r="O1197" s="19">
        <f t="shared" si="917"/>
        <v>247.95999999999998</v>
      </c>
      <c r="P1197" s="19">
        <f t="shared" si="917"/>
        <v>475.14</v>
      </c>
      <c r="Q1197" s="146">
        <f>SUM(J1197:P1197)</f>
        <v>3632.39</v>
      </c>
    </row>
    <row r="1198" spans="1:17" x14ac:dyDescent="0.35">
      <c r="A1198" s="19" t="s">
        <v>154</v>
      </c>
      <c r="B1198" s="169">
        <f t="shared" ref="B1198:H1198" si="918">B1197/B1195</f>
        <v>1.5298660714285715</v>
      </c>
      <c r="C1198" s="169">
        <f t="shared" si="918"/>
        <v>1.3394999999999999</v>
      </c>
      <c r="D1198" s="169">
        <f t="shared" si="918"/>
        <v>1.4213142857142858</v>
      </c>
      <c r="E1198" s="169">
        <f t="shared" si="918"/>
        <v>1.3567108753315651</v>
      </c>
      <c r="F1198" s="169">
        <f t="shared" si="918"/>
        <v>1.3226170798898071</v>
      </c>
      <c r="G1198" s="169">
        <f t="shared" si="918"/>
        <v>1.34443864229765</v>
      </c>
      <c r="H1198" s="169">
        <f t="shared" si="918"/>
        <v>1.2297402597402598</v>
      </c>
      <c r="I1198" s="161">
        <f>I1196/I1197</f>
        <v>0.26046522804825301</v>
      </c>
      <c r="J1198" s="106">
        <f t="shared" ref="J1198:O1198" si="919">J1196/K1197*100</f>
        <v>21.040406012102288</v>
      </c>
      <c r="K1198" s="106">
        <f t="shared" si="919"/>
        <v>26.322647902006779</v>
      </c>
      <c r="L1198" s="106">
        <f t="shared" si="919"/>
        <v>18.225556231958056</v>
      </c>
      <c r="M1198" s="106">
        <f t="shared" si="919"/>
        <v>27.711878615139575</v>
      </c>
      <c r="N1198" s="106">
        <f t="shared" si="919"/>
        <v>29.101467978706243</v>
      </c>
      <c r="O1198" s="106">
        <f t="shared" si="919"/>
        <v>15.145009891821356</v>
      </c>
      <c r="P1198" s="169">
        <f>P1197/P1195</f>
        <v>1.1998484848484847</v>
      </c>
      <c r="Q1198" s="153">
        <f>Q1196/Q1197*100</f>
        <v>18.923904096201124</v>
      </c>
    </row>
    <row r="1199" spans="1:17" x14ac:dyDescent="0.35">
      <c r="A1199" s="19" t="s">
        <v>153</v>
      </c>
      <c r="B1199" s="88">
        <v>519</v>
      </c>
      <c r="C1199" s="88">
        <v>765</v>
      </c>
      <c r="D1199" s="88">
        <v>743</v>
      </c>
      <c r="E1199" s="88">
        <v>769</v>
      </c>
      <c r="F1199" s="88">
        <v>722</v>
      </c>
      <c r="G1199" s="88">
        <v>770</v>
      </c>
      <c r="H1199" s="88">
        <v>758</v>
      </c>
      <c r="I1199" s="35"/>
      <c r="J1199" s="88">
        <v>1551</v>
      </c>
      <c r="K1199" s="88">
        <v>770</v>
      </c>
      <c r="L1199" s="88">
        <v>749</v>
      </c>
      <c r="M1199" s="88">
        <v>766</v>
      </c>
      <c r="N1199" s="88">
        <v>732</v>
      </c>
      <c r="O1199" s="88">
        <v>738</v>
      </c>
      <c r="P1199" s="88">
        <v>720</v>
      </c>
      <c r="Q1199" s="146"/>
    </row>
    <row r="1200" spans="1:17" x14ac:dyDescent="0.35">
      <c r="A1200" s="43" t="s">
        <v>155</v>
      </c>
      <c r="B1200" s="169">
        <f t="shared" ref="B1200:H1200" si="920">B1199/B1197</f>
        <v>1.5144883130526132</v>
      </c>
      <c r="C1200" s="169">
        <f t="shared" si="920"/>
        <v>1.5029174279483704</v>
      </c>
      <c r="D1200" s="169">
        <v>1</v>
      </c>
      <c r="E1200" s="169">
        <f t="shared" si="920"/>
        <v>1.5034800969734887</v>
      </c>
      <c r="F1200" s="169">
        <f t="shared" si="920"/>
        <v>1.5038220407823206</v>
      </c>
      <c r="G1200" s="169">
        <f t="shared" si="920"/>
        <v>1.495377922784122</v>
      </c>
      <c r="H1200" s="169">
        <f t="shared" si="920"/>
        <v>1.6010138346182279</v>
      </c>
      <c r="I1200" s="35"/>
      <c r="J1200" s="169">
        <f t="shared" ref="J1200:P1200" si="921">J1199/J1197</f>
        <v>1.7010495837857402</v>
      </c>
      <c r="K1200" s="169">
        <f t="shared" si="921"/>
        <v>1.5030255709545191</v>
      </c>
      <c r="L1200" s="169">
        <f t="shared" si="921"/>
        <v>1.5015737455143241</v>
      </c>
      <c r="M1200" s="169">
        <f t="shared" si="921"/>
        <v>1.5042318795043497</v>
      </c>
      <c r="N1200" s="169">
        <f t="shared" si="921"/>
        <v>1.5340766200016767</v>
      </c>
      <c r="O1200" s="169">
        <f t="shared" si="921"/>
        <v>2.9762864978222296</v>
      </c>
      <c r="P1200" s="169">
        <f t="shared" si="921"/>
        <v>1.5153428463189798</v>
      </c>
      <c r="Q1200" s="146"/>
    </row>
    <row r="1201" spans="1:17" x14ac:dyDescent="0.35">
      <c r="A1201" s="19" t="s">
        <v>166</v>
      </c>
      <c r="B1201" s="171">
        <v>111.1</v>
      </c>
      <c r="C1201" s="61">
        <v>102.5</v>
      </c>
      <c r="D1201" s="61">
        <v>104.7</v>
      </c>
      <c r="E1201" s="61">
        <v>110.5</v>
      </c>
      <c r="F1201" s="61">
        <v>118.9</v>
      </c>
      <c r="G1201" s="19">
        <v>102.6</v>
      </c>
      <c r="H1201" s="36">
        <v>111.3</v>
      </c>
      <c r="I1201" s="35"/>
      <c r="J1201" s="36">
        <v>107.2</v>
      </c>
      <c r="K1201" s="36">
        <v>103.7</v>
      </c>
      <c r="L1201" s="36">
        <v>106.8</v>
      </c>
      <c r="M1201" s="103">
        <v>114.9</v>
      </c>
      <c r="N1201" s="19">
        <v>112.2</v>
      </c>
      <c r="O1201" s="19">
        <v>94.9</v>
      </c>
      <c r="P1201" s="36">
        <v>119.8</v>
      </c>
      <c r="Q1201" s="146">
        <f>SUM(J1201:P1201)</f>
        <v>759.5</v>
      </c>
    </row>
    <row r="1202" spans="1:17" x14ac:dyDescent="0.35">
      <c r="A1202" s="19" t="s">
        <v>167</v>
      </c>
      <c r="B1202" s="61">
        <v>44.96</v>
      </c>
      <c r="C1202" s="166">
        <v>51.63</v>
      </c>
      <c r="D1202" s="166">
        <v>50.01</v>
      </c>
      <c r="E1202" s="166">
        <v>45.52</v>
      </c>
      <c r="F1202" s="166">
        <v>35.200000000000003</v>
      </c>
      <c r="G1202" s="19">
        <v>38.229999999999997</v>
      </c>
      <c r="H1202" s="36">
        <v>45.92</v>
      </c>
      <c r="I1202" s="35">
        <f>SUM(B1202:H1202)</f>
        <v>311.47000000000003</v>
      </c>
      <c r="J1202" s="36">
        <v>47.93</v>
      </c>
      <c r="K1202" s="42">
        <v>52.57</v>
      </c>
      <c r="L1202" s="42">
        <v>47.15</v>
      </c>
      <c r="M1202" s="19">
        <v>37.94</v>
      </c>
      <c r="N1202" s="19">
        <v>35.840000000000003</v>
      </c>
      <c r="O1202" s="36">
        <v>32.56</v>
      </c>
      <c r="P1202" s="33">
        <v>40.92</v>
      </c>
      <c r="Q1202" s="146">
        <f>SUM(J1202:P1202)</f>
        <v>294.91000000000003</v>
      </c>
    </row>
    <row r="1203" spans="1:17" x14ac:dyDescent="0.35">
      <c r="A1203" s="19" t="s">
        <v>152</v>
      </c>
      <c r="B1203" s="19">
        <f>B1202+B1201</f>
        <v>156.06</v>
      </c>
      <c r="C1203" s="19">
        <f t="shared" ref="C1203:H1203" si="922">C1202+C1201</f>
        <v>154.13</v>
      </c>
      <c r="D1203" s="19">
        <f t="shared" si="922"/>
        <v>154.71</v>
      </c>
      <c r="E1203" s="19">
        <f t="shared" si="922"/>
        <v>156.02000000000001</v>
      </c>
      <c r="F1203" s="19">
        <f t="shared" si="922"/>
        <v>154.10000000000002</v>
      </c>
      <c r="G1203" s="19">
        <f t="shared" si="922"/>
        <v>140.82999999999998</v>
      </c>
      <c r="H1203" s="19">
        <f t="shared" si="922"/>
        <v>157.22</v>
      </c>
      <c r="I1203" s="35">
        <f>SUM(B1203:H1203)</f>
        <v>1073.07</v>
      </c>
      <c r="J1203" s="19">
        <f>J1202+J1201</f>
        <v>155.13</v>
      </c>
      <c r="K1203" s="19">
        <f t="shared" ref="K1203:P1203" si="923">K1202+K1201</f>
        <v>156.27000000000001</v>
      </c>
      <c r="L1203" s="19">
        <f t="shared" si="923"/>
        <v>153.94999999999999</v>
      </c>
      <c r="M1203" s="19">
        <f t="shared" si="923"/>
        <v>152.84</v>
      </c>
      <c r="N1203" s="19">
        <f t="shared" si="923"/>
        <v>148.04000000000002</v>
      </c>
      <c r="O1203" s="19">
        <f t="shared" si="923"/>
        <v>127.46000000000001</v>
      </c>
      <c r="P1203" s="19">
        <f t="shared" si="923"/>
        <v>160.72</v>
      </c>
      <c r="Q1203" s="146">
        <f>SUM(J1203:P1203)</f>
        <v>1054.4100000000001</v>
      </c>
    </row>
    <row r="1204" spans="1:17" x14ac:dyDescent="0.35">
      <c r="A1204" s="19" t="s">
        <v>154</v>
      </c>
      <c r="B1204" s="106">
        <f t="shared" ref="B1204:H1204" si="924">B1202/B1203*100</f>
        <v>28.809432269639885</v>
      </c>
      <c r="C1204" s="106">
        <f t="shared" si="924"/>
        <v>33.49769674949718</v>
      </c>
      <c r="D1204" s="106">
        <f t="shared" si="924"/>
        <v>32.324995152220282</v>
      </c>
      <c r="E1204" s="106">
        <f t="shared" si="924"/>
        <v>29.175746699141136</v>
      </c>
      <c r="F1204" s="106">
        <f t="shared" si="924"/>
        <v>22.842310188189487</v>
      </c>
      <c r="G1204" s="106">
        <f t="shared" si="924"/>
        <v>27.146204643896898</v>
      </c>
      <c r="H1204" s="106">
        <f t="shared" si="924"/>
        <v>29.207479964381122</v>
      </c>
      <c r="I1204" s="162">
        <f>I1202/I1203</f>
        <v>0.29026065401138795</v>
      </c>
      <c r="J1204" s="169">
        <f t="shared" ref="J1204:P1204" si="925">J1203/J1201</f>
        <v>1.4471082089552239</v>
      </c>
      <c r="K1204" s="169">
        <f t="shared" si="925"/>
        <v>1.5069431051108968</v>
      </c>
      <c r="L1204" s="169">
        <f t="shared" si="925"/>
        <v>1.4414794007490637</v>
      </c>
      <c r="M1204" s="169">
        <f t="shared" si="925"/>
        <v>1.3302001740644038</v>
      </c>
      <c r="N1204" s="169">
        <f t="shared" si="925"/>
        <v>1.3194295900178254</v>
      </c>
      <c r="O1204" s="169">
        <f t="shared" si="925"/>
        <v>1.3430979978925184</v>
      </c>
      <c r="P1204" s="169">
        <f t="shared" si="925"/>
        <v>1.3415692821368947</v>
      </c>
      <c r="Q1204" s="106">
        <f>Q1202/Q1203*100</f>
        <v>27.969196043284871</v>
      </c>
    </row>
    <row r="1205" spans="1:17" x14ac:dyDescent="0.35">
      <c r="A1205" s="19" t="s">
        <v>153</v>
      </c>
      <c r="B1205" s="61">
        <v>189</v>
      </c>
      <c r="C1205" s="61">
        <v>182</v>
      </c>
      <c r="D1205" s="61">
        <v>186</v>
      </c>
      <c r="E1205" s="61">
        <v>188</v>
      </c>
      <c r="F1205" s="61">
        <v>185</v>
      </c>
      <c r="G1205" s="88">
        <v>158</v>
      </c>
      <c r="H1205" s="88">
        <v>188</v>
      </c>
      <c r="I1205" s="35"/>
      <c r="J1205" s="88">
        <v>184</v>
      </c>
      <c r="K1205" s="88">
        <v>183</v>
      </c>
      <c r="L1205" s="88">
        <v>182</v>
      </c>
      <c r="M1205" s="106">
        <v>180</v>
      </c>
      <c r="N1205" s="88">
        <v>170</v>
      </c>
      <c r="O1205" s="88">
        <v>149</v>
      </c>
      <c r="P1205" s="88">
        <v>194</v>
      </c>
      <c r="Q1205" s="146"/>
    </row>
    <row r="1206" spans="1:17" x14ac:dyDescent="0.35">
      <c r="A1206" s="43" t="s">
        <v>155</v>
      </c>
      <c r="B1206" s="169">
        <f t="shared" ref="B1206:H1206" si="926">B1205/B1203</f>
        <v>1.2110726643598615</v>
      </c>
      <c r="C1206" s="169">
        <f t="shared" si="926"/>
        <v>1.1808213845455136</v>
      </c>
      <c r="D1206" s="169">
        <f t="shared" si="926"/>
        <v>1.2022493697886367</v>
      </c>
      <c r="E1206" s="169">
        <f t="shared" si="926"/>
        <v>1.2049737213177798</v>
      </c>
      <c r="F1206" s="169">
        <f t="shared" si="926"/>
        <v>1.2005191434133677</v>
      </c>
      <c r="G1206" s="169">
        <f t="shared" si="926"/>
        <v>1.1219200454448628</v>
      </c>
      <c r="H1206" s="169">
        <f t="shared" si="926"/>
        <v>1.195776618750795</v>
      </c>
      <c r="I1206" s="35"/>
      <c r="J1206" s="169">
        <f>J1205/J1203</f>
        <v>1.1861019789853671</v>
      </c>
      <c r="K1206" s="169">
        <f t="shared" ref="K1206:P1206" si="927">K1205/K1203</f>
        <v>1.1710501055864848</v>
      </c>
      <c r="L1206" s="169">
        <f t="shared" si="927"/>
        <v>1.1822020136407925</v>
      </c>
      <c r="M1206" s="169">
        <f t="shared" si="927"/>
        <v>1.1777021722062286</v>
      </c>
      <c r="N1206" s="169">
        <f t="shared" si="927"/>
        <v>1.1483382869494729</v>
      </c>
      <c r="O1206" s="169">
        <f t="shared" si="927"/>
        <v>1.1689941942570217</v>
      </c>
      <c r="P1206" s="169">
        <f t="shared" si="927"/>
        <v>1.2070681931309108</v>
      </c>
      <c r="Q1206" s="146"/>
    </row>
    <row r="1207" spans="1:17" x14ac:dyDescent="0.35">
      <c r="A1207" s="19" t="s">
        <v>168</v>
      </c>
      <c r="B1207" s="61">
        <v>89.2</v>
      </c>
      <c r="C1207" s="61">
        <v>115.7</v>
      </c>
      <c r="D1207" s="61">
        <v>79.7</v>
      </c>
      <c r="E1207" s="61">
        <v>26.8</v>
      </c>
      <c r="F1207" s="61">
        <v>29.7</v>
      </c>
      <c r="G1207" s="19">
        <v>30.4</v>
      </c>
      <c r="H1207" s="19">
        <v>63.1</v>
      </c>
      <c r="I1207" s="150"/>
      <c r="J1207" s="19">
        <v>60.5</v>
      </c>
      <c r="K1207" s="19">
        <v>51.1</v>
      </c>
      <c r="L1207" s="19">
        <v>68.900000000000006</v>
      </c>
      <c r="M1207" s="19">
        <v>49.3</v>
      </c>
      <c r="N1207" s="19">
        <v>83.8</v>
      </c>
      <c r="O1207" s="19">
        <v>79.400000000000006</v>
      </c>
      <c r="P1207" s="19">
        <v>81.2</v>
      </c>
      <c r="Q1207" s="151">
        <f>SUM(J1207:P1207)</f>
        <v>474.2</v>
      </c>
    </row>
    <row r="1208" spans="1:17" x14ac:dyDescent="0.35">
      <c r="A1208" s="19" t="s">
        <v>169</v>
      </c>
      <c r="B1208" s="61">
        <v>10.7</v>
      </c>
      <c r="C1208" s="166">
        <v>0.27</v>
      </c>
      <c r="D1208" s="166">
        <v>24.81</v>
      </c>
      <c r="E1208" s="166">
        <v>65.63</v>
      </c>
      <c r="F1208" s="166">
        <v>59.56</v>
      </c>
      <c r="G1208" s="19">
        <v>17.84</v>
      </c>
      <c r="H1208" s="19">
        <v>53.88</v>
      </c>
      <c r="I1208" s="150">
        <f>SUM(B1208:H1208)</f>
        <v>232.69</v>
      </c>
      <c r="J1208" s="19">
        <v>57.22</v>
      </c>
      <c r="K1208" s="19">
        <v>66.25</v>
      </c>
      <c r="L1208" s="19">
        <v>47.31</v>
      </c>
      <c r="M1208" s="19">
        <v>67.150000000000006</v>
      </c>
      <c r="N1208" s="19">
        <v>30.91</v>
      </c>
      <c r="O1208" s="19">
        <v>37.700000000000003</v>
      </c>
      <c r="P1208" s="19">
        <v>38.29</v>
      </c>
      <c r="Q1208" s="151">
        <f>SUM(J1208:P1208)</f>
        <v>344.83000000000004</v>
      </c>
    </row>
    <row r="1209" spans="1:17" x14ac:dyDescent="0.35">
      <c r="A1209" s="19" t="s">
        <v>152</v>
      </c>
      <c r="B1209" s="19">
        <f>B1208+B1207</f>
        <v>99.9</v>
      </c>
      <c r="C1209" s="19">
        <f t="shared" ref="C1209:H1209" si="928">C1208+C1207</f>
        <v>115.97</v>
      </c>
      <c r="D1209" s="19">
        <f t="shared" si="928"/>
        <v>104.51</v>
      </c>
      <c r="E1209" s="19">
        <f t="shared" si="928"/>
        <v>92.429999999999993</v>
      </c>
      <c r="F1209" s="19">
        <f t="shared" si="928"/>
        <v>89.26</v>
      </c>
      <c r="G1209" s="19">
        <f t="shared" si="928"/>
        <v>48.239999999999995</v>
      </c>
      <c r="H1209" s="19">
        <f t="shared" si="928"/>
        <v>116.98</v>
      </c>
      <c r="I1209" s="150">
        <f>SUM(B1209:H1209)</f>
        <v>667.29</v>
      </c>
      <c r="J1209" s="19">
        <f>J1208+J1207</f>
        <v>117.72</v>
      </c>
      <c r="K1209" s="19">
        <f t="shared" ref="K1209:P1209" si="929">K1208+K1207</f>
        <v>117.35</v>
      </c>
      <c r="L1209" s="19">
        <f t="shared" si="929"/>
        <v>116.21000000000001</v>
      </c>
      <c r="M1209" s="19">
        <f t="shared" si="929"/>
        <v>116.45</v>
      </c>
      <c r="N1209" s="19">
        <f t="shared" si="929"/>
        <v>114.71</v>
      </c>
      <c r="O1209" s="19">
        <f t="shared" si="929"/>
        <v>117.10000000000001</v>
      </c>
      <c r="P1209" s="19">
        <f t="shared" si="929"/>
        <v>119.49000000000001</v>
      </c>
      <c r="Q1209" s="151">
        <f>SUM(J1209:P1209)</f>
        <v>819.03</v>
      </c>
    </row>
    <row r="1210" spans="1:17" x14ac:dyDescent="0.35">
      <c r="A1210" s="19" t="s">
        <v>154</v>
      </c>
      <c r="B1210" s="106">
        <f t="shared" ref="B1210:H1210" si="930">B1208/B1209*100</f>
        <v>10.710710710710709</v>
      </c>
      <c r="C1210" s="106">
        <f t="shared" si="930"/>
        <v>0.23281883245666984</v>
      </c>
      <c r="D1210" s="106">
        <f t="shared" si="930"/>
        <v>23.739355085637737</v>
      </c>
      <c r="E1210" s="106">
        <f t="shared" si="930"/>
        <v>71.005084929135563</v>
      </c>
      <c r="F1210" s="106">
        <f t="shared" si="930"/>
        <v>66.726417208155951</v>
      </c>
      <c r="G1210" s="106">
        <f t="shared" si="930"/>
        <v>36.981757877280266</v>
      </c>
      <c r="H1210" s="106">
        <f t="shared" si="930"/>
        <v>46.059155411181401</v>
      </c>
      <c r="I1210" s="162">
        <f>I1208/I1209</f>
        <v>0.34870895712508804</v>
      </c>
      <c r="J1210" s="169">
        <f t="shared" ref="J1210:P1210" si="931">J1209/J1207</f>
        <v>1.9457851239669421</v>
      </c>
      <c r="K1210" s="169">
        <f t="shared" si="931"/>
        <v>2.2964774951076321</v>
      </c>
      <c r="L1210" s="169">
        <f t="shared" si="931"/>
        <v>1.6866473149492016</v>
      </c>
      <c r="M1210" s="169">
        <f t="shared" si="931"/>
        <v>2.3620689655172415</v>
      </c>
      <c r="N1210" s="169">
        <f t="shared" si="931"/>
        <v>1.3688544152744631</v>
      </c>
      <c r="O1210" s="169">
        <f t="shared" si="931"/>
        <v>1.4748110831234258</v>
      </c>
      <c r="P1210" s="169">
        <f t="shared" si="931"/>
        <v>1.471551724137931</v>
      </c>
      <c r="Q1210" s="154">
        <f>Q1208/Q1209*100</f>
        <v>42.102242897085581</v>
      </c>
    </row>
    <row r="1211" spans="1:17" x14ac:dyDescent="0.35">
      <c r="A1211" s="19" t="s">
        <v>153</v>
      </c>
      <c r="B1211" s="88">
        <v>117</v>
      </c>
      <c r="C1211" s="19">
        <v>146</v>
      </c>
      <c r="D1211" s="19">
        <v>129</v>
      </c>
      <c r="E1211" s="19">
        <v>105</v>
      </c>
      <c r="F1211" s="19">
        <v>105</v>
      </c>
      <c r="G1211" s="88">
        <v>66</v>
      </c>
      <c r="H1211" s="88">
        <v>148</v>
      </c>
      <c r="I1211" s="35"/>
      <c r="J1211" s="88">
        <v>149</v>
      </c>
      <c r="K1211" s="88">
        <v>148</v>
      </c>
      <c r="L1211" s="88">
        <v>147</v>
      </c>
      <c r="M1211" s="88">
        <v>146</v>
      </c>
      <c r="N1211" s="88">
        <v>143</v>
      </c>
      <c r="O1211" s="88">
        <v>147</v>
      </c>
      <c r="P1211" s="88">
        <v>154</v>
      </c>
      <c r="Q1211" s="146"/>
    </row>
    <row r="1212" spans="1:17" x14ac:dyDescent="0.35">
      <c r="A1212" s="43" t="s">
        <v>155</v>
      </c>
      <c r="B1212" s="169">
        <f>B1211/B1209</f>
        <v>1.1711711711711712</v>
      </c>
      <c r="C1212" s="169">
        <f>C1211/C1209</f>
        <v>1.2589462792101405</v>
      </c>
      <c r="D1212" s="169">
        <f>D1211/D1209</f>
        <v>1.2343316429049851</v>
      </c>
      <c r="E1212" s="169">
        <v>79</v>
      </c>
      <c r="F1212" s="169">
        <f>F1211/F1209</f>
        <v>1.1763387855702441</v>
      </c>
      <c r="G1212" s="169">
        <f>G1211/G1209</f>
        <v>1.3681592039800996</v>
      </c>
      <c r="H1212" s="169">
        <f>H1211/H1209</f>
        <v>1.2651735339374253</v>
      </c>
      <c r="I1212" s="35"/>
      <c r="J1212" s="169">
        <f t="shared" ref="J1212:P1212" si="932">J1211/J1209</f>
        <v>1.2657152565409446</v>
      </c>
      <c r="K1212" s="169">
        <f t="shared" si="932"/>
        <v>1.2611844908393695</v>
      </c>
      <c r="L1212" s="169">
        <f t="shared" si="932"/>
        <v>1.2649513811203854</v>
      </c>
      <c r="M1212" s="169">
        <f t="shared" si="932"/>
        <v>1.253756977243452</v>
      </c>
      <c r="N1212" s="169">
        <f t="shared" si="932"/>
        <v>1.2466219161363439</v>
      </c>
      <c r="O1212" s="169">
        <f t="shared" si="932"/>
        <v>1.2553373185311698</v>
      </c>
      <c r="P1212" s="169">
        <f t="shared" si="932"/>
        <v>1.2888107791446981</v>
      </c>
      <c r="Q1212" s="146"/>
    </row>
    <row r="1213" spans="1:17" x14ac:dyDescent="0.35">
      <c r="A1213" s="19" t="s">
        <v>170</v>
      </c>
      <c r="B1213" s="61">
        <v>141.1</v>
      </c>
      <c r="C1213" s="61">
        <v>138.4</v>
      </c>
      <c r="D1213" s="61">
        <v>176.3</v>
      </c>
      <c r="E1213" s="61">
        <v>187</v>
      </c>
      <c r="F1213" s="61">
        <v>199.5</v>
      </c>
      <c r="G1213" s="88">
        <v>131.69999999999999</v>
      </c>
      <c r="H1213" s="88">
        <v>237.1</v>
      </c>
      <c r="I1213" s="35"/>
      <c r="J1213" s="88">
        <v>211.7</v>
      </c>
      <c r="K1213" s="88">
        <v>125</v>
      </c>
      <c r="L1213" s="88">
        <v>214.9</v>
      </c>
      <c r="M1213" s="88">
        <v>86.8</v>
      </c>
      <c r="N1213" s="19">
        <v>333.7</v>
      </c>
      <c r="O1213" s="88">
        <v>102.8</v>
      </c>
      <c r="P1213" s="88">
        <v>22.8</v>
      </c>
      <c r="Q1213" s="146">
        <f>SUM(J1213:P1213)</f>
        <v>1097.6999999999998</v>
      </c>
    </row>
    <row r="1214" spans="1:17" x14ac:dyDescent="0.35">
      <c r="A1214" s="19" t="s">
        <v>171</v>
      </c>
      <c r="B1214" s="61">
        <v>274.45999999999998</v>
      </c>
      <c r="C1214" s="166">
        <v>216.33</v>
      </c>
      <c r="D1214" s="166">
        <v>263.97000000000003</v>
      </c>
      <c r="E1214" s="166">
        <v>313.66000000000003</v>
      </c>
      <c r="F1214" s="166">
        <v>272.66000000000003</v>
      </c>
      <c r="G1214" s="88">
        <v>288.27999999999997</v>
      </c>
      <c r="H1214" s="88">
        <v>222.46</v>
      </c>
      <c r="I1214" s="35">
        <f>SUM(B1214:H1214)</f>
        <v>1851.8200000000002</v>
      </c>
      <c r="J1214" s="88">
        <v>260.95</v>
      </c>
      <c r="K1214" s="88">
        <v>304.94</v>
      </c>
      <c r="L1214" s="88">
        <v>165.77</v>
      </c>
      <c r="M1214" s="88">
        <v>196.58</v>
      </c>
      <c r="N1214" s="19">
        <v>237.09</v>
      </c>
      <c r="O1214" s="88">
        <v>117.29</v>
      </c>
      <c r="P1214" s="88">
        <v>123.76</v>
      </c>
      <c r="Q1214" s="146">
        <f>SUM(J1214:P1214)</f>
        <v>1406.3799999999999</v>
      </c>
    </row>
    <row r="1215" spans="1:17" x14ac:dyDescent="0.35">
      <c r="A1215" s="19" t="s">
        <v>152</v>
      </c>
      <c r="B1215" s="19">
        <f t="shared" ref="B1215:H1215" si="933">SUM(B1213:B1214)</f>
        <v>415.55999999999995</v>
      </c>
      <c r="C1215" s="19">
        <f t="shared" si="933"/>
        <v>354.73</v>
      </c>
      <c r="D1215" s="19">
        <f t="shared" si="933"/>
        <v>440.27000000000004</v>
      </c>
      <c r="E1215" s="19">
        <f t="shared" si="933"/>
        <v>500.66</v>
      </c>
      <c r="F1215" s="19">
        <f t="shared" si="933"/>
        <v>472.16</v>
      </c>
      <c r="G1215" s="19">
        <f t="shared" si="933"/>
        <v>419.97999999999996</v>
      </c>
      <c r="H1215" s="19">
        <f t="shared" si="933"/>
        <v>459.56</v>
      </c>
      <c r="I1215" s="35">
        <f>SUM(B1215:H1215)</f>
        <v>3062.92</v>
      </c>
      <c r="J1215" s="19">
        <f>J1214+J1213</f>
        <v>472.65</v>
      </c>
      <c r="K1215" s="19">
        <f t="shared" ref="K1215:P1215" si="934">K1214+K1213</f>
        <v>429.94</v>
      </c>
      <c r="L1215" s="19">
        <f t="shared" si="934"/>
        <v>380.67</v>
      </c>
      <c r="M1215" s="19">
        <f t="shared" si="934"/>
        <v>283.38</v>
      </c>
      <c r="N1215" s="19">
        <f t="shared" si="934"/>
        <v>570.79</v>
      </c>
      <c r="O1215" s="19">
        <f t="shared" si="934"/>
        <v>220.09</v>
      </c>
      <c r="P1215" s="19">
        <f t="shared" si="934"/>
        <v>146.56</v>
      </c>
      <c r="Q1215" s="146">
        <f>SUM(J1215:P1215)</f>
        <v>2504.08</v>
      </c>
    </row>
    <row r="1216" spans="1:17" x14ac:dyDescent="0.35">
      <c r="A1216" s="19" t="s">
        <v>154</v>
      </c>
      <c r="B1216" s="152">
        <f t="shared" ref="B1216:H1216" si="935">B1214/B1215</f>
        <v>0.66045817691789399</v>
      </c>
      <c r="C1216" s="152">
        <f t="shared" si="935"/>
        <v>0.60984410678544243</v>
      </c>
      <c r="D1216" s="152">
        <f t="shared" si="935"/>
        <v>0.59956390396801962</v>
      </c>
      <c r="E1216" s="152">
        <f t="shared" si="935"/>
        <v>0.62649302920145411</v>
      </c>
      <c r="F1216" s="152">
        <f t="shared" si="935"/>
        <v>0.5774737377160285</v>
      </c>
      <c r="G1216" s="152">
        <f t="shared" si="935"/>
        <v>0.68641363874470218</v>
      </c>
      <c r="H1216" s="152">
        <f t="shared" si="935"/>
        <v>0.48407172077639482</v>
      </c>
      <c r="I1216" s="152">
        <f>I1214/I1215</f>
        <v>0.60459300275554051</v>
      </c>
      <c r="J1216" s="169">
        <f t="shared" ref="J1216:P1216" si="936">J1215/J1213</f>
        <v>2.2326405290505433</v>
      </c>
      <c r="K1216" s="169">
        <f t="shared" si="936"/>
        <v>3.4395199999999999</v>
      </c>
      <c r="L1216" s="169">
        <f t="shared" si="936"/>
        <v>1.7713820381572825</v>
      </c>
      <c r="M1216" s="169">
        <f t="shared" si="936"/>
        <v>3.2647465437788017</v>
      </c>
      <c r="N1216" s="169">
        <f t="shared" si="936"/>
        <v>1.7104884626910397</v>
      </c>
      <c r="O1216" s="169">
        <f t="shared" si="936"/>
        <v>2.1409533073929961</v>
      </c>
      <c r="P1216" s="169">
        <f t="shared" si="936"/>
        <v>6.428070175438596</v>
      </c>
      <c r="Q1216" s="153">
        <f>Q1214/Q1215*100</f>
        <v>56.16354110092329</v>
      </c>
    </row>
    <row r="1217" spans="1:17" x14ac:dyDescent="0.35">
      <c r="A1217" s="19" t="s">
        <v>153</v>
      </c>
      <c r="B1217" s="61">
        <v>617</v>
      </c>
      <c r="C1217" s="61">
        <v>529</v>
      </c>
      <c r="D1217" s="61">
        <v>667</v>
      </c>
      <c r="E1217" s="61">
        <v>750</v>
      </c>
      <c r="F1217" s="61">
        <v>712</v>
      </c>
      <c r="G1217" s="88">
        <v>628</v>
      </c>
      <c r="H1217" s="88">
        <v>692</v>
      </c>
      <c r="I1217" s="35"/>
      <c r="J1217" s="88">
        <v>694</v>
      </c>
      <c r="K1217" s="88">
        <v>624</v>
      </c>
      <c r="L1217" s="88">
        <v>572</v>
      </c>
      <c r="M1217" s="88">
        <v>422</v>
      </c>
      <c r="N1217" s="88">
        <v>723</v>
      </c>
      <c r="O1217" s="88">
        <v>404</v>
      </c>
      <c r="P1217" s="88">
        <v>501</v>
      </c>
      <c r="Q1217" s="146"/>
    </row>
    <row r="1218" spans="1:17" x14ac:dyDescent="0.35">
      <c r="A1218" s="43" t="s">
        <v>155</v>
      </c>
      <c r="B1218" s="169">
        <f t="shared" ref="B1218:H1218" si="937">B1217/B1215</f>
        <v>1.4847434786793725</v>
      </c>
      <c r="C1218" s="169">
        <f t="shared" si="937"/>
        <v>1.4912750542666253</v>
      </c>
      <c r="D1218" s="169">
        <f t="shared" si="937"/>
        <v>1.5149794444318259</v>
      </c>
      <c r="E1218" s="169">
        <f t="shared" si="937"/>
        <v>1.4980226101545959</v>
      </c>
      <c r="F1218" s="169">
        <f t="shared" si="937"/>
        <v>1.5079634022365298</v>
      </c>
      <c r="G1218" s="169">
        <f t="shared" si="937"/>
        <v>1.4953093004428784</v>
      </c>
      <c r="H1218" s="169">
        <f t="shared" si="937"/>
        <v>1.5057881451823483</v>
      </c>
      <c r="I1218" s="35"/>
      <c r="J1218" s="169">
        <f>J1217/J1215</f>
        <v>1.4683169364222999</v>
      </c>
      <c r="K1218" s="169">
        <f>K1217/K1215</f>
        <v>1.4513653067869936</v>
      </c>
      <c r="L1218" s="169">
        <v>9.3000000000000007</v>
      </c>
      <c r="M1218" s="169">
        <f>M1217/M1215</f>
        <v>1.4891664902251394</v>
      </c>
      <c r="N1218" s="169">
        <f>N1217/N1215</f>
        <v>1.2666654986947916</v>
      </c>
      <c r="O1218" s="169">
        <f>O1217/O1215</f>
        <v>1.8356127038938617</v>
      </c>
      <c r="P1218" s="169">
        <f>P1217/P1215</f>
        <v>3.41839519650655</v>
      </c>
      <c r="Q1218" s="146"/>
    </row>
    <row r="1219" spans="1:17" x14ac:dyDescent="0.35">
      <c r="A1219" s="19" t="s">
        <v>173</v>
      </c>
      <c r="B1219" s="171">
        <v>6.39</v>
      </c>
      <c r="C1219" s="171">
        <v>10.87</v>
      </c>
      <c r="D1219" s="171">
        <v>11.57</v>
      </c>
      <c r="E1219" s="171">
        <v>6.25</v>
      </c>
      <c r="F1219" s="171">
        <v>2.87</v>
      </c>
      <c r="G1219" s="19">
        <v>13.57</v>
      </c>
      <c r="H1219" s="36">
        <v>6.44</v>
      </c>
      <c r="I1219" s="35">
        <f>SUM(B1219:H1219)</f>
        <v>57.959999999999994</v>
      </c>
      <c r="J1219" s="36">
        <v>5.48</v>
      </c>
      <c r="K1219" s="36">
        <v>9.0299999999999994</v>
      </c>
      <c r="L1219" s="36">
        <v>4.53</v>
      </c>
      <c r="M1219" s="103">
        <v>7.1</v>
      </c>
      <c r="N1219" s="19">
        <v>10.51</v>
      </c>
      <c r="O1219" s="19">
        <v>4.25</v>
      </c>
      <c r="P1219" s="36">
        <v>5.25</v>
      </c>
      <c r="Q1219" s="146">
        <f>SUM(J1219:P1219)</f>
        <v>46.15</v>
      </c>
    </row>
    <row r="1220" spans="1:17" x14ac:dyDescent="0.35">
      <c r="A1220" s="19" t="s">
        <v>172</v>
      </c>
      <c r="B1220" s="61">
        <v>4.05</v>
      </c>
      <c r="C1220" s="61">
        <v>11.25</v>
      </c>
      <c r="D1220" s="61">
        <v>15.27</v>
      </c>
      <c r="E1220" s="61">
        <v>4.93</v>
      </c>
      <c r="F1220" s="61">
        <v>5.97</v>
      </c>
      <c r="G1220" s="19">
        <v>22.36</v>
      </c>
      <c r="H1220" s="36">
        <v>8.75</v>
      </c>
      <c r="I1220" s="35">
        <f>SUM(B1220:H1220)</f>
        <v>72.58</v>
      </c>
      <c r="J1220" s="36">
        <v>10.39</v>
      </c>
      <c r="K1220" s="21">
        <v>14.35</v>
      </c>
      <c r="L1220" s="21">
        <v>5.75</v>
      </c>
      <c r="M1220" s="19">
        <v>7.81</v>
      </c>
      <c r="N1220" s="19">
        <v>4.3499999999999996</v>
      </c>
      <c r="O1220" s="36">
        <v>1.42</v>
      </c>
      <c r="P1220" s="33">
        <v>4.1100000000000003</v>
      </c>
      <c r="Q1220" s="146">
        <f>SUM(J1220:P1220)</f>
        <v>48.180000000000007</v>
      </c>
    </row>
    <row r="1221" spans="1:17" x14ac:dyDescent="0.35">
      <c r="A1221" s="19" t="s">
        <v>152</v>
      </c>
      <c r="B1221" s="19">
        <f>B1220+B1219</f>
        <v>10.44</v>
      </c>
      <c r="C1221" s="19">
        <f t="shared" ref="C1221:H1221" si="938">C1220+C1219</f>
        <v>22.119999999999997</v>
      </c>
      <c r="D1221" s="19">
        <f t="shared" si="938"/>
        <v>26.84</v>
      </c>
      <c r="E1221" s="19">
        <f t="shared" si="938"/>
        <v>11.18</v>
      </c>
      <c r="F1221" s="19">
        <f t="shared" si="938"/>
        <v>8.84</v>
      </c>
      <c r="G1221" s="19">
        <f t="shared" si="938"/>
        <v>35.93</v>
      </c>
      <c r="H1221" s="19">
        <f t="shared" si="938"/>
        <v>15.190000000000001</v>
      </c>
      <c r="I1221" s="35">
        <f>SUM(B1221:H1221)</f>
        <v>130.54</v>
      </c>
      <c r="J1221" s="19">
        <f>J1220+J1219</f>
        <v>15.870000000000001</v>
      </c>
      <c r="K1221" s="19">
        <f t="shared" ref="K1221:P1221" si="939">K1220+K1219</f>
        <v>23.38</v>
      </c>
      <c r="L1221" s="19">
        <f t="shared" si="939"/>
        <v>10.280000000000001</v>
      </c>
      <c r="M1221" s="19">
        <f t="shared" si="939"/>
        <v>14.91</v>
      </c>
      <c r="N1221" s="19">
        <f t="shared" si="939"/>
        <v>14.86</v>
      </c>
      <c r="O1221" s="19">
        <f t="shared" si="939"/>
        <v>5.67</v>
      </c>
      <c r="P1221" s="19">
        <f t="shared" si="939"/>
        <v>9.36</v>
      </c>
      <c r="Q1221" s="146">
        <f>SUM(J1221:P1221)</f>
        <v>94.33</v>
      </c>
    </row>
    <row r="1222" spans="1:17" x14ac:dyDescent="0.35">
      <c r="A1222" s="19" t="s">
        <v>154</v>
      </c>
      <c r="B1222" s="106">
        <f t="shared" ref="B1222:H1222" si="940">B1220/B1221*100</f>
        <v>38.793103448275865</v>
      </c>
      <c r="C1222" s="106">
        <f t="shared" si="940"/>
        <v>50.858951175406872</v>
      </c>
      <c r="D1222" s="106">
        <f t="shared" si="940"/>
        <v>56.892697466467958</v>
      </c>
      <c r="E1222" s="106">
        <f t="shared" si="940"/>
        <v>44.096601073345262</v>
      </c>
      <c r="F1222" s="106">
        <f t="shared" si="940"/>
        <v>67.533936651583701</v>
      </c>
      <c r="G1222" s="106">
        <f t="shared" si="940"/>
        <v>62.232118007236295</v>
      </c>
      <c r="H1222" s="106">
        <f t="shared" si="940"/>
        <v>57.603686635944698</v>
      </c>
      <c r="I1222" s="106">
        <f>I1220/I1221</f>
        <v>0.55599816148307035</v>
      </c>
      <c r="J1222" s="106">
        <f>J1221/K1221*100</f>
        <v>67.878528656971781</v>
      </c>
      <c r="K1222" s="106">
        <f>K1221/L1221*100</f>
        <v>227.43190661478593</v>
      </c>
      <c r="L1222" s="106">
        <f>L1221/M1221*100</f>
        <v>68.947015425888665</v>
      </c>
      <c r="M1222" s="106">
        <f>M1220/N1221*100</f>
        <v>52.557200538358003</v>
      </c>
      <c r="N1222" s="106">
        <f>N1220/O1221*100</f>
        <v>76.719576719576708</v>
      </c>
      <c r="O1222" s="106">
        <f>O1220/P1221*100</f>
        <v>15.17094017094017</v>
      </c>
      <c r="P1222" s="106">
        <f>P1220/Q1221*100</f>
        <v>4.3570444185306911</v>
      </c>
      <c r="Q1222" s="153">
        <f>Q1220/Q1221*100</f>
        <v>51.076009752994814</v>
      </c>
    </row>
    <row r="1223" spans="1:17" x14ac:dyDescent="0.35">
      <c r="A1223" s="19" t="s">
        <v>153</v>
      </c>
      <c r="B1223" s="61">
        <v>76</v>
      </c>
      <c r="C1223" s="61">
        <v>133</v>
      </c>
      <c r="D1223" s="61">
        <v>148</v>
      </c>
      <c r="E1223" s="61">
        <v>73</v>
      </c>
      <c r="F1223" s="61">
        <v>38</v>
      </c>
      <c r="G1223" s="88">
        <v>123</v>
      </c>
      <c r="H1223" s="88">
        <v>81</v>
      </c>
      <c r="I1223" s="35"/>
      <c r="J1223" s="88">
        <v>70</v>
      </c>
      <c r="K1223" s="88">
        <v>114</v>
      </c>
      <c r="L1223" s="88">
        <v>60</v>
      </c>
      <c r="M1223" s="88">
        <v>84</v>
      </c>
      <c r="N1223" s="88">
        <v>121</v>
      </c>
      <c r="O1223" s="88">
        <v>50</v>
      </c>
      <c r="P1223" s="88">
        <v>61</v>
      </c>
      <c r="Q1223" s="146"/>
    </row>
    <row r="1224" spans="1:17" x14ac:dyDescent="0.35">
      <c r="A1224" s="43" t="s">
        <v>155</v>
      </c>
      <c r="B1224" s="169">
        <f t="shared" ref="B1224:H1224" si="941">B1223/B1221</f>
        <v>7.2796934865900385</v>
      </c>
      <c r="C1224" s="169">
        <f t="shared" si="941"/>
        <v>6.0126582278481022</v>
      </c>
      <c r="D1224" s="169">
        <f t="shared" si="941"/>
        <v>5.5141579731743668</v>
      </c>
      <c r="E1224" s="169">
        <f t="shared" si="941"/>
        <v>6.5295169946332736</v>
      </c>
      <c r="F1224" s="169">
        <f t="shared" si="941"/>
        <v>4.2986425339366514</v>
      </c>
      <c r="G1224" s="169">
        <f t="shared" si="941"/>
        <v>3.4233231283050376</v>
      </c>
      <c r="H1224" s="169">
        <f t="shared" si="941"/>
        <v>5.332455562870309</v>
      </c>
      <c r="I1224" s="35"/>
      <c r="J1224" s="169">
        <f>J1223/J1221</f>
        <v>4.4108380592312537</v>
      </c>
      <c r="K1224" s="169">
        <f>K1223/K1221</f>
        <v>4.8759623609923013</v>
      </c>
      <c r="L1224" s="169">
        <f>L1223/L1221</f>
        <v>5.836575875486381</v>
      </c>
      <c r="M1224" s="169">
        <v>0</v>
      </c>
      <c r="N1224" s="169">
        <f>N1223/N1221</f>
        <v>8.1426648721399726</v>
      </c>
      <c r="O1224" s="169">
        <f>O1223/O1221</f>
        <v>8.8183421516754859</v>
      </c>
      <c r="P1224" s="169">
        <f>P1223/P1221</f>
        <v>6.5170940170940179</v>
      </c>
      <c r="Q1224" s="146"/>
    </row>
    <row r="1225" spans="1:17" x14ac:dyDescent="0.35">
      <c r="A1225" s="19" t="s">
        <v>176</v>
      </c>
      <c r="B1225" s="19">
        <v>0</v>
      </c>
      <c r="C1225" s="19">
        <v>0</v>
      </c>
      <c r="D1225" s="19">
        <v>0</v>
      </c>
      <c r="E1225" s="19">
        <v>0</v>
      </c>
      <c r="F1225" s="19">
        <v>0</v>
      </c>
      <c r="G1225" s="19">
        <v>0</v>
      </c>
      <c r="H1225" s="19">
        <v>0</v>
      </c>
      <c r="I1225" s="150">
        <f>SUM(B1225:H1225)</f>
        <v>0</v>
      </c>
      <c r="J1225" s="19">
        <v>0</v>
      </c>
      <c r="K1225" s="19">
        <v>0</v>
      </c>
      <c r="L1225" s="19">
        <v>0</v>
      </c>
      <c r="M1225" s="19">
        <v>0</v>
      </c>
      <c r="N1225" s="19">
        <v>0</v>
      </c>
      <c r="O1225" s="19">
        <v>0</v>
      </c>
      <c r="P1225" s="19">
        <v>0</v>
      </c>
      <c r="Q1225" s="151">
        <f>SUM(J1225:P1225)</f>
        <v>0</v>
      </c>
    </row>
    <row r="1226" spans="1:17" x14ac:dyDescent="0.35">
      <c r="A1226" s="19" t="s">
        <v>177</v>
      </c>
      <c r="B1226" s="19">
        <v>0</v>
      </c>
      <c r="C1226" s="19">
        <v>0</v>
      </c>
      <c r="D1226" s="19">
        <v>0</v>
      </c>
      <c r="E1226" s="19">
        <v>0</v>
      </c>
      <c r="F1226" s="19">
        <v>0</v>
      </c>
      <c r="G1226" s="19">
        <v>0</v>
      </c>
      <c r="H1226" s="19">
        <v>0</v>
      </c>
      <c r="I1226" s="150">
        <f>SUM(B1226:H1226)</f>
        <v>0</v>
      </c>
      <c r="J1226" s="19">
        <v>0</v>
      </c>
      <c r="K1226" s="19">
        <v>0</v>
      </c>
      <c r="L1226" s="19">
        <v>0</v>
      </c>
      <c r="M1226" s="19">
        <v>0</v>
      </c>
      <c r="N1226" s="19">
        <v>0</v>
      </c>
      <c r="O1226" s="19">
        <v>0</v>
      </c>
      <c r="P1226" s="19">
        <v>0</v>
      </c>
      <c r="Q1226" s="151">
        <f>SUM(J1226:P1226)</f>
        <v>0</v>
      </c>
    </row>
    <row r="1227" spans="1:17" x14ac:dyDescent="0.35">
      <c r="A1227" s="19" t="s">
        <v>152</v>
      </c>
      <c r="B1227" s="19">
        <f>B1226+B1225</f>
        <v>0</v>
      </c>
      <c r="C1227" s="19">
        <f t="shared" ref="C1227:H1227" si="942">C1226+C1225</f>
        <v>0</v>
      </c>
      <c r="D1227" s="19">
        <f t="shared" si="942"/>
        <v>0</v>
      </c>
      <c r="E1227" s="19">
        <f t="shared" si="942"/>
        <v>0</v>
      </c>
      <c r="F1227" s="19">
        <f t="shared" si="942"/>
        <v>0</v>
      </c>
      <c r="G1227" s="19">
        <f t="shared" si="942"/>
        <v>0</v>
      </c>
      <c r="H1227" s="19">
        <f t="shared" si="942"/>
        <v>0</v>
      </c>
      <c r="I1227" s="150">
        <f>SUM(B1227:H1227)</f>
        <v>0</v>
      </c>
      <c r="J1227" s="19">
        <f>J1226+J1225</f>
        <v>0</v>
      </c>
      <c r="K1227" s="19">
        <f t="shared" ref="K1227:P1227" si="943">K1226+K1225</f>
        <v>0</v>
      </c>
      <c r="L1227" s="19">
        <f t="shared" si="943"/>
        <v>0</v>
      </c>
      <c r="M1227" s="19">
        <f t="shared" si="943"/>
        <v>0</v>
      </c>
      <c r="N1227" s="19">
        <f t="shared" si="943"/>
        <v>0</v>
      </c>
      <c r="O1227" s="19">
        <f t="shared" si="943"/>
        <v>0</v>
      </c>
      <c r="P1227" s="19">
        <f t="shared" si="943"/>
        <v>0</v>
      </c>
      <c r="Q1227" s="151">
        <f>SUM(J1227:P1227)</f>
        <v>0</v>
      </c>
    </row>
    <row r="1228" spans="1:17" x14ac:dyDescent="0.35">
      <c r="A1228" s="19" t="s">
        <v>154</v>
      </c>
      <c r="B1228" s="106" t="e">
        <f t="shared" ref="B1228:H1228" si="944">B1226/B1227*100</f>
        <v>#DIV/0!</v>
      </c>
      <c r="C1228" s="106" t="e">
        <f t="shared" si="944"/>
        <v>#DIV/0!</v>
      </c>
      <c r="D1228" s="106" t="e">
        <f t="shared" si="944"/>
        <v>#DIV/0!</v>
      </c>
      <c r="E1228" s="106" t="e">
        <f t="shared" si="944"/>
        <v>#DIV/0!</v>
      </c>
      <c r="F1228" s="106" t="e">
        <f t="shared" si="944"/>
        <v>#DIV/0!</v>
      </c>
      <c r="G1228" s="106" t="e">
        <f t="shared" si="944"/>
        <v>#DIV/0!</v>
      </c>
      <c r="H1228" s="106" t="e">
        <f t="shared" si="944"/>
        <v>#DIV/0!</v>
      </c>
      <c r="I1228" s="106" t="e">
        <f>I1226/I1227</f>
        <v>#DIV/0!</v>
      </c>
      <c r="J1228" s="106" t="e">
        <f>J1226/J1227*100</f>
        <v>#DIV/0!</v>
      </c>
      <c r="K1228" s="106" t="e">
        <f t="shared" ref="K1228:Q1228" si="945">K1226/K1227*100</f>
        <v>#DIV/0!</v>
      </c>
      <c r="L1228" s="106" t="e">
        <f t="shared" si="945"/>
        <v>#DIV/0!</v>
      </c>
      <c r="M1228" s="106" t="e">
        <f t="shared" si="945"/>
        <v>#DIV/0!</v>
      </c>
      <c r="N1228" s="106" t="e">
        <f t="shared" si="945"/>
        <v>#DIV/0!</v>
      </c>
      <c r="O1228" s="106" t="e">
        <f t="shared" si="945"/>
        <v>#DIV/0!</v>
      </c>
      <c r="P1228" s="106" t="e">
        <f t="shared" si="945"/>
        <v>#DIV/0!</v>
      </c>
      <c r="Q1228" s="153" t="e">
        <f t="shared" si="945"/>
        <v>#DIV/0!</v>
      </c>
    </row>
    <row r="1229" spans="1:17" x14ac:dyDescent="0.35">
      <c r="A1229" s="19" t="s">
        <v>153</v>
      </c>
      <c r="B1229" s="88">
        <v>0</v>
      </c>
      <c r="C1229" s="88">
        <v>0</v>
      </c>
      <c r="D1229" s="88">
        <v>0</v>
      </c>
      <c r="E1229" s="88">
        <v>0</v>
      </c>
      <c r="F1229" s="88">
        <v>0</v>
      </c>
      <c r="G1229" s="88">
        <v>0</v>
      </c>
      <c r="H1229" s="88">
        <v>0</v>
      </c>
      <c r="I1229" s="35"/>
      <c r="J1229" s="88">
        <v>0</v>
      </c>
      <c r="K1229" s="88">
        <v>0</v>
      </c>
      <c r="L1229" s="88">
        <v>0</v>
      </c>
      <c r="M1229" s="88">
        <v>0</v>
      </c>
      <c r="N1229" s="88">
        <v>0</v>
      </c>
      <c r="O1229" s="88">
        <v>0</v>
      </c>
      <c r="P1229" s="88">
        <v>0</v>
      </c>
      <c r="Q1229" s="146"/>
    </row>
    <row r="1230" spans="1:17" x14ac:dyDescent="0.35">
      <c r="A1230" s="43" t="s">
        <v>155</v>
      </c>
      <c r="B1230" s="169" t="e">
        <f>B1229/B1227</f>
        <v>#DIV/0!</v>
      </c>
      <c r="C1230" s="169" t="e">
        <f>C1229/C1227</f>
        <v>#DIV/0!</v>
      </c>
      <c r="D1230" s="169">
        <v>29.21</v>
      </c>
      <c r="E1230" s="169" t="e">
        <f>E1229/E1227</f>
        <v>#DIV/0!</v>
      </c>
      <c r="F1230" s="169">
        <v>238.82</v>
      </c>
      <c r="G1230" s="169" t="e">
        <f>G1229/G1227</f>
        <v>#DIV/0!</v>
      </c>
      <c r="H1230" s="169" t="e">
        <f>H1229/H1227</f>
        <v>#DIV/0!</v>
      </c>
      <c r="I1230" s="35"/>
      <c r="J1230" s="169" t="e">
        <f t="shared" ref="J1230:P1230" si="946">J1229/J1227</f>
        <v>#DIV/0!</v>
      </c>
      <c r="K1230" s="169" t="e">
        <f t="shared" si="946"/>
        <v>#DIV/0!</v>
      </c>
      <c r="L1230" s="169" t="e">
        <f t="shared" si="946"/>
        <v>#DIV/0!</v>
      </c>
      <c r="M1230" s="169" t="e">
        <f t="shared" si="946"/>
        <v>#DIV/0!</v>
      </c>
      <c r="N1230" s="169" t="e">
        <f t="shared" si="946"/>
        <v>#DIV/0!</v>
      </c>
      <c r="O1230" s="169" t="e">
        <f t="shared" si="946"/>
        <v>#DIV/0!</v>
      </c>
      <c r="P1230" s="169" t="e">
        <f t="shared" si="946"/>
        <v>#DIV/0!</v>
      </c>
      <c r="Q1230" s="146"/>
    </row>
    <row r="1231" spans="1:17" x14ac:dyDescent="0.35">
      <c r="A1231" s="19" t="s">
        <v>174</v>
      </c>
      <c r="B1231" s="19">
        <v>8.1199999999999992</v>
      </c>
      <c r="C1231" s="19">
        <v>9.68</v>
      </c>
      <c r="D1231" s="19">
        <v>7.41</v>
      </c>
      <c r="E1231" s="19">
        <v>7.02</v>
      </c>
      <c r="F1231" s="19">
        <v>0.24</v>
      </c>
      <c r="G1231" s="79">
        <v>4.88</v>
      </c>
      <c r="H1231" s="79">
        <v>3.39</v>
      </c>
      <c r="I1231" s="35">
        <f>SUM(B1231:H1231)</f>
        <v>40.74</v>
      </c>
      <c r="J1231" s="88">
        <v>0.63</v>
      </c>
      <c r="K1231" s="88">
        <v>3.65</v>
      </c>
      <c r="L1231" s="88">
        <v>3.16</v>
      </c>
      <c r="M1231" s="88">
        <v>5.97</v>
      </c>
      <c r="N1231" s="88">
        <v>14</v>
      </c>
      <c r="O1231" s="88">
        <v>6.56</v>
      </c>
      <c r="P1231" s="88">
        <v>5.3</v>
      </c>
      <c r="Q1231" s="146">
        <f>SUM(J1231:P1231)</f>
        <v>39.269999999999996</v>
      </c>
    </row>
    <row r="1232" spans="1:17" x14ac:dyDescent="0.35">
      <c r="A1232" s="19" t="s">
        <v>175</v>
      </c>
      <c r="B1232" s="19">
        <v>0.47</v>
      </c>
      <c r="C1232" s="19">
        <v>0.62</v>
      </c>
      <c r="D1232" s="19">
        <v>0.6</v>
      </c>
      <c r="E1232" s="19">
        <v>0.59</v>
      </c>
      <c r="F1232" s="19">
        <v>0.57999999999999996</v>
      </c>
      <c r="G1232" s="88">
        <v>0.56000000000000005</v>
      </c>
      <c r="H1232" s="88">
        <v>0.6</v>
      </c>
      <c r="I1232" s="35">
        <f>SUM(B1232:H1232)</f>
        <v>4.0199999999999996</v>
      </c>
      <c r="J1232" s="88">
        <v>0.45</v>
      </c>
      <c r="K1232" s="88">
        <v>0.51</v>
      </c>
      <c r="L1232" s="88">
        <v>0.47</v>
      </c>
      <c r="M1232" s="88">
        <v>0.5</v>
      </c>
      <c r="N1232" s="88">
        <v>0.48</v>
      </c>
      <c r="O1232" s="88">
        <v>0.15</v>
      </c>
      <c r="P1232" s="88">
        <v>0.5</v>
      </c>
      <c r="Q1232" s="146">
        <f>SUM(J1232:P1232)</f>
        <v>3.06</v>
      </c>
    </row>
    <row r="1233" spans="1:17" x14ac:dyDescent="0.35">
      <c r="A1233" s="19" t="s">
        <v>152</v>
      </c>
      <c r="B1233" s="19">
        <f>-B1232+B1231</f>
        <v>7.6499999999999995</v>
      </c>
      <c r="C1233" s="19">
        <f>-C1232+C1231</f>
        <v>9.06</v>
      </c>
      <c r="D1233" s="19">
        <f>D1232+D1231</f>
        <v>8.01</v>
      </c>
      <c r="E1233" s="19">
        <f>E1232+E1231</f>
        <v>7.6099999999999994</v>
      </c>
      <c r="F1233" s="19">
        <f>F1232+F1231</f>
        <v>0.82</v>
      </c>
      <c r="G1233" s="19">
        <f>G1232+G1231</f>
        <v>5.4399999999999995</v>
      </c>
      <c r="H1233" s="19">
        <f>H1232+H1231</f>
        <v>3.99</v>
      </c>
      <c r="I1233" s="35">
        <f>SUM(B1233:H1233)</f>
        <v>42.58</v>
      </c>
      <c r="J1233" s="19">
        <f t="shared" ref="J1233:P1233" si="947">J1232+J1231</f>
        <v>1.08</v>
      </c>
      <c r="K1233" s="19">
        <f t="shared" si="947"/>
        <v>4.16</v>
      </c>
      <c r="L1233" s="19">
        <f t="shared" si="947"/>
        <v>3.63</v>
      </c>
      <c r="M1233" s="19">
        <f t="shared" si="947"/>
        <v>6.47</v>
      </c>
      <c r="N1233" s="19">
        <f t="shared" si="947"/>
        <v>14.48</v>
      </c>
      <c r="O1233" s="19">
        <f t="shared" si="947"/>
        <v>6.71</v>
      </c>
      <c r="P1233" s="19">
        <f t="shared" si="947"/>
        <v>5.8</v>
      </c>
      <c r="Q1233" s="146">
        <f>SUM(J1233:P1233)</f>
        <v>42.33</v>
      </c>
    </row>
    <row r="1234" spans="1:17" x14ac:dyDescent="0.35">
      <c r="A1234" s="19" t="s">
        <v>154</v>
      </c>
      <c r="B1234" s="106">
        <f t="shared" ref="B1234:H1234" si="948">B1232/B1233*100</f>
        <v>6.143790849673203</v>
      </c>
      <c r="C1234" s="106">
        <f t="shared" si="948"/>
        <v>6.8432671081677707</v>
      </c>
      <c r="D1234" s="106">
        <f t="shared" si="948"/>
        <v>7.4906367041198507</v>
      </c>
      <c r="E1234" s="106">
        <f t="shared" si="948"/>
        <v>7.7529566360052566</v>
      </c>
      <c r="F1234" s="106">
        <f t="shared" si="948"/>
        <v>70.731707317073173</v>
      </c>
      <c r="G1234" s="106">
        <f t="shared" si="948"/>
        <v>10.294117647058826</v>
      </c>
      <c r="H1234" s="106">
        <f t="shared" si="948"/>
        <v>15.037593984962406</v>
      </c>
      <c r="I1234" s="106">
        <f>I1232/I1233*100</f>
        <v>9.4410521371535925</v>
      </c>
      <c r="J1234" s="106">
        <f>J1232/K1233*100</f>
        <v>10.817307692307693</v>
      </c>
      <c r="K1234" s="106">
        <f>K1232/L1233*100</f>
        <v>14.049586776859504</v>
      </c>
      <c r="L1234" s="169">
        <f>L1233/L1231</f>
        <v>1.1487341772151898</v>
      </c>
      <c r="M1234" s="169">
        <f>M1233/M1231</f>
        <v>1.0837520938023451</v>
      </c>
      <c r="N1234" s="169">
        <f>N1233/N1231</f>
        <v>1.0342857142857143</v>
      </c>
      <c r="O1234" s="169">
        <f>O1233/O1231</f>
        <v>1.0228658536585367</v>
      </c>
      <c r="P1234" s="169">
        <f>P1233/P1231</f>
        <v>1.0943396226415094</v>
      </c>
      <c r="Q1234" s="153">
        <f>Q1232/Q1233*100</f>
        <v>7.2289156626506035</v>
      </c>
    </row>
    <row r="1235" spans="1:17" x14ac:dyDescent="0.35">
      <c r="A1235" s="19" t="s">
        <v>153</v>
      </c>
      <c r="B1235" s="61">
        <v>114</v>
      </c>
      <c r="C1235" s="61">
        <v>96</v>
      </c>
      <c r="D1235" s="61">
        <v>115</v>
      </c>
      <c r="E1235" s="61">
        <v>125</v>
      </c>
      <c r="F1235" s="61">
        <v>123</v>
      </c>
      <c r="G1235" s="61">
        <v>100</v>
      </c>
      <c r="H1235" s="88">
        <v>116</v>
      </c>
      <c r="I1235" s="35"/>
      <c r="J1235" s="88">
        <v>114</v>
      </c>
      <c r="K1235" s="88">
        <v>110</v>
      </c>
      <c r="L1235" s="88">
        <v>107</v>
      </c>
      <c r="M1235" s="88">
        <v>116</v>
      </c>
      <c r="N1235" s="88">
        <v>112</v>
      </c>
      <c r="O1235" s="88">
        <v>80</v>
      </c>
      <c r="P1235" s="88">
        <v>79</v>
      </c>
      <c r="Q1235" s="146"/>
    </row>
    <row r="1236" spans="1:17" x14ac:dyDescent="0.35">
      <c r="A1236" s="43" t="s">
        <v>155</v>
      </c>
      <c r="B1236" s="169">
        <f>B1235/B1233</f>
        <v>14.901960784313726</v>
      </c>
      <c r="C1236" s="169">
        <f>C1235/C1233</f>
        <v>10.596026490066224</v>
      </c>
      <c r="D1236" s="169">
        <v>3.88</v>
      </c>
      <c r="E1236" s="169">
        <f>E1235/E1233</f>
        <v>16.425755584756899</v>
      </c>
      <c r="F1236" s="169">
        <f>F1235/F1233</f>
        <v>150</v>
      </c>
      <c r="G1236" s="169">
        <f>G1235/G1233</f>
        <v>18.382352941176471</v>
      </c>
      <c r="H1236" s="169">
        <f>H1235/H1233</f>
        <v>29.072681704260649</v>
      </c>
      <c r="I1236" s="35"/>
      <c r="J1236" s="169" t="e">
        <f>J1235/S1168</f>
        <v>#DIV/0!</v>
      </c>
      <c r="K1236" s="169">
        <f t="shared" ref="K1236:P1236" si="949">K1235/K1233</f>
        <v>26.44230769230769</v>
      </c>
      <c r="L1236" s="169">
        <f t="shared" si="949"/>
        <v>29.476584022038569</v>
      </c>
      <c r="M1236" s="169">
        <f t="shared" si="949"/>
        <v>17.928902627511594</v>
      </c>
      <c r="N1236" s="169">
        <f t="shared" si="949"/>
        <v>7.7348066298342539</v>
      </c>
      <c r="O1236" s="169">
        <f t="shared" si="949"/>
        <v>11.922503725782414</v>
      </c>
      <c r="P1236" s="169">
        <f t="shared" si="949"/>
        <v>13.620689655172415</v>
      </c>
      <c r="Q1236" s="146"/>
    </row>
    <row r="1237" spans="1:17" x14ac:dyDescent="0.35">
      <c r="A1237" s="21"/>
      <c r="B1237" s="21"/>
      <c r="C1237" s="21"/>
      <c r="D1237" s="169">
        <f>D1236/D1234</f>
        <v>0.51798</v>
      </c>
      <c r="E1237" s="169">
        <f>E1236/E1234</f>
        <v>2.1186440677966103</v>
      </c>
      <c r="F1237" s="21">
        <v>21</v>
      </c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</row>
    <row r="1238" spans="1:17" x14ac:dyDescent="0.35">
      <c r="A1238" s="21"/>
      <c r="B1238" s="21"/>
      <c r="C1238" s="155"/>
      <c r="D1238" s="156" t="s">
        <v>178</v>
      </c>
      <c r="E1238" s="156" t="s">
        <v>179</v>
      </c>
      <c r="F1238" s="156" t="s">
        <v>180</v>
      </c>
      <c r="G1238" s="156" t="s">
        <v>181</v>
      </c>
      <c r="H1238" s="156" t="s">
        <v>182</v>
      </c>
      <c r="I1238" s="156" t="s">
        <v>183</v>
      </c>
      <c r="J1238" s="156" t="s">
        <v>184</v>
      </c>
      <c r="K1238" s="156" t="s">
        <v>185</v>
      </c>
      <c r="L1238" s="156" t="s">
        <v>186</v>
      </c>
      <c r="M1238" s="156" t="s">
        <v>187</v>
      </c>
      <c r="N1238" s="156" t="s">
        <v>188</v>
      </c>
      <c r="O1238" s="21"/>
      <c r="P1238" s="21"/>
    </row>
    <row r="1239" spans="1:17" x14ac:dyDescent="0.35">
      <c r="A1239" s="21"/>
      <c r="B1239" s="21"/>
      <c r="C1239" s="157" t="s">
        <v>189</v>
      </c>
      <c r="D1239" s="158">
        <f>I1172</f>
        <v>1280.3</v>
      </c>
      <c r="E1239" s="158">
        <f>I1178</f>
        <v>1639.5700000000002</v>
      </c>
      <c r="F1239" s="164">
        <f>Q1184</f>
        <v>327.52999999999997</v>
      </c>
      <c r="G1239" s="164">
        <f>I1190</f>
        <v>0</v>
      </c>
      <c r="H1239" s="164">
        <f>I1196</f>
        <v>867.12</v>
      </c>
      <c r="I1239" s="164">
        <f>I1202</f>
        <v>311.47000000000003</v>
      </c>
      <c r="J1239" s="164">
        <f>I1220</f>
        <v>72.58</v>
      </c>
      <c r="K1239" s="158">
        <f>I1214</f>
        <v>1851.8200000000002</v>
      </c>
      <c r="L1239" s="164">
        <f>I1220</f>
        <v>72.58</v>
      </c>
      <c r="M1239" s="164">
        <f>I1226</f>
        <v>0</v>
      </c>
      <c r="N1239" s="164">
        <f>I1232</f>
        <v>4.0199999999999996</v>
      </c>
      <c r="O1239" s="21"/>
      <c r="P1239" s="21"/>
    </row>
    <row r="1240" spans="1:17" x14ac:dyDescent="0.35">
      <c r="A1240" s="21"/>
      <c r="B1240" s="21"/>
      <c r="C1240" s="157" t="s">
        <v>190</v>
      </c>
      <c r="D1240" s="163">
        <f>I1174</f>
        <v>100</v>
      </c>
      <c r="E1240" s="163">
        <f>I1180</f>
        <v>100.00000000000003</v>
      </c>
      <c r="F1240" s="164">
        <f>I1186</f>
        <v>67.368401424602368</v>
      </c>
      <c r="G1240" s="159">
        <v>0</v>
      </c>
      <c r="H1240" s="163">
        <f>I1198</f>
        <v>0.26046522804825301</v>
      </c>
      <c r="I1240" s="163">
        <f>I1204</f>
        <v>0.29026065401138795</v>
      </c>
      <c r="J1240" s="163">
        <f>I1210</f>
        <v>0.34870895712508804</v>
      </c>
      <c r="K1240" s="163">
        <f>I1216</f>
        <v>0.60459300275554051</v>
      </c>
      <c r="L1240" s="163">
        <f>I1222</f>
        <v>0.55599816148307035</v>
      </c>
      <c r="M1240" s="165" t="e">
        <f>I1228</f>
        <v>#DIV/0!</v>
      </c>
      <c r="N1240" s="164">
        <f>I1234</f>
        <v>9.4410521371535925</v>
      </c>
      <c r="O1240" s="21"/>
      <c r="P1240" s="21"/>
    </row>
    <row r="1242" spans="1:17" x14ac:dyDescent="0.35">
      <c r="A1242" s="31" t="s">
        <v>0</v>
      </c>
      <c r="B1242" s="83"/>
      <c r="C1242" s="83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</row>
    <row r="1243" spans="1:17" ht="15.5" x14ac:dyDescent="0.35">
      <c r="A1243" s="33" t="s">
        <v>1</v>
      </c>
      <c r="B1243" s="64" t="s">
        <v>1164</v>
      </c>
      <c r="C1243" s="64" t="s">
        <v>1107</v>
      </c>
      <c r="D1243" s="64" t="s">
        <v>1108</v>
      </c>
      <c r="E1243" s="64" t="s">
        <v>1109</v>
      </c>
      <c r="F1243" s="64" t="s">
        <v>1110</v>
      </c>
      <c r="G1243" s="64" t="s">
        <v>1111</v>
      </c>
      <c r="H1243" s="64" t="s">
        <v>1112</v>
      </c>
      <c r="I1243" s="65" t="s">
        <v>1162</v>
      </c>
      <c r="J1243" s="64" t="s">
        <v>1113</v>
      </c>
      <c r="K1243" s="64" t="s">
        <v>1114</v>
      </c>
      <c r="L1243" s="64" t="s">
        <v>1157</v>
      </c>
      <c r="M1243" s="64" t="s">
        <v>1158</v>
      </c>
      <c r="N1243" s="64" t="s">
        <v>1159</v>
      </c>
      <c r="O1243" s="64" t="s">
        <v>1160</v>
      </c>
      <c r="P1243" s="64" t="s">
        <v>1161</v>
      </c>
      <c r="Q1243" s="65" t="s">
        <v>1163</v>
      </c>
    </row>
    <row r="1244" spans="1:17" x14ac:dyDescent="0.35">
      <c r="A1244" s="19" t="s">
        <v>162</v>
      </c>
      <c r="B1244" s="61">
        <v>151.5</v>
      </c>
      <c r="C1244" s="61">
        <v>154</v>
      </c>
      <c r="D1244" s="61">
        <v>145.80000000000001</v>
      </c>
      <c r="E1244" s="61">
        <v>159.1</v>
      </c>
      <c r="F1244" s="61">
        <v>123.6</v>
      </c>
      <c r="G1244" s="61">
        <v>92.3</v>
      </c>
      <c r="H1244" s="19">
        <v>81.400000000000006</v>
      </c>
      <c r="I1244" s="35">
        <f>SUM(B1244:H1244)</f>
        <v>907.69999999999993</v>
      </c>
      <c r="J1244" s="19">
        <v>85.7</v>
      </c>
      <c r="K1244" s="19">
        <v>72.599999999999994</v>
      </c>
      <c r="L1244" s="19">
        <v>91.1</v>
      </c>
      <c r="M1244" s="19">
        <v>104.8</v>
      </c>
      <c r="N1244" s="19">
        <v>143.80000000000001</v>
      </c>
      <c r="O1244" s="19">
        <v>103.3</v>
      </c>
      <c r="P1244" s="19">
        <v>185.6</v>
      </c>
      <c r="Q1244" s="146">
        <f>SUM(J1244:P1244)</f>
        <v>786.9</v>
      </c>
    </row>
    <row r="1245" spans="1:17" x14ac:dyDescent="0.35">
      <c r="A1245" s="19" t="s">
        <v>163</v>
      </c>
      <c r="B1245" s="61">
        <v>166.91</v>
      </c>
      <c r="C1245" s="61">
        <v>168.65</v>
      </c>
      <c r="D1245" s="166">
        <v>186.16</v>
      </c>
      <c r="E1245" s="166">
        <v>156.51</v>
      </c>
      <c r="F1245" s="166">
        <v>192.48</v>
      </c>
      <c r="G1245" s="166">
        <v>211.81</v>
      </c>
      <c r="H1245" s="19">
        <v>202.96</v>
      </c>
      <c r="I1245" s="35">
        <f>SUM(B1245:H1245)</f>
        <v>1285.48</v>
      </c>
      <c r="J1245" s="19">
        <v>179.37</v>
      </c>
      <c r="K1245" s="19">
        <v>213.73</v>
      </c>
      <c r="L1245" s="19">
        <v>189.77</v>
      </c>
      <c r="M1245" s="19">
        <v>197.28</v>
      </c>
      <c r="N1245" s="19">
        <v>167.24</v>
      </c>
      <c r="O1245" s="19">
        <v>136.94999999999999</v>
      </c>
      <c r="P1245" s="19">
        <v>211</v>
      </c>
      <c r="Q1245" s="146">
        <f>SUM(J1245:P1245)</f>
        <v>1295.3399999999999</v>
      </c>
    </row>
    <row r="1246" spans="1:17" x14ac:dyDescent="0.35">
      <c r="A1246" s="19" t="s">
        <v>152</v>
      </c>
      <c r="B1246" s="19">
        <f t="shared" ref="B1246:P1246" si="950">B1245+B1244</f>
        <v>318.40999999999997</v>
      </c>
      <c r="C1246" s="19">
        <f t="shared" si="950"/>
        <v>322.64999999999998</v>
      </c>
      <c r="D1246" s="19">
        <f t="shared" si="950"/>
        <v>331.96000000000004</v>
      </c>
      <c r="E1246" s="19">
        <f t="shared" si="950"/>
        <v>315.61</v>
      </c>
      <c r="F1246" s="19">
        <f t="shared" si="950"/>
        <v>316.08</v>
      </c>
      <c r="G1246" s="19">
        <f t="shared" si="950"/>
        <v>304.11</v>
      </c>
      <c r="H1246" s="19">
        <f t="shared" si="950"/>
        <v>284.36</v>
      </c>
      <c r="I1246" s="19">
        <f t="shared" si="950"/>
        <v>2193.1800000000003</v>
      </c>
      <c r="J1246" s="19">
        <f t="shared" si="950"/>
        <v>265.07</v>
      </c>
      <c r="K1246" s="19">
        <f t="shared" si="950"/>
        <v>286.33</v>
      </c>
      <c r="L1246" s="19">
        <f t="shared" si="950"/>
        <v>280.87</v>
      </c>
      <c r="M1246" s="19">
        <f t="shared" si="950"/>
        <v>302.08</v>
      </c>
      <c r="N1246" s="19">
        <f t="shared" si="950"/>
        <v>311.04000000000002</v>
      </c>
      <c r="O1246" s="19">
        <f t="shared" si="950"/>
        <v>240.25</v>
      </c>
      <c r="P1246" s="19">
        <f t="shared" si="950"/>
        <v>396.6</v>
      </c>
      <c r="Q1246" s="146">
        <f>SUM(J1246:P1246)</f>
        <v>2082.2399999999998</v>
      </c>
    </row>
    <row r="1247" spans="1:17" x14ac:dyDescent="0.35">
      <c r="A1247" s="19" t="s">
        <v>154</v>
      </c>
      <c r="B1247" s="106">
        <f t="shared" ref="B1247:H1247" si="951">B1245/B1246*100</f>
        <v>52.41983606042524</v>
      </c>
      <c r="C1247" s="106">
        <f t="shared" si="951"/>
        <v>52.270261893692862</v>
      </c>
      <c r="D1247" s="106">
        <f t="shared" si="951"/>
        <v>56.07904566815278</v>
      </c>
      <c r="E1247" s="106">
        <f t="shared" si="951"/>
        <v>49.589683470105506</v>
      </c>
      <c r="F1247" s="106">
        <f t="shared" si="951"/>
        <v>60.89597570235383</v>
      </c>
      <c r="G1247" s="106">
        <f t="shared" si="951"/>
        <v>69.649140113774621</v>
      </c>
      <c r="H1247" s="106">
        <f t="shared" si="951"/>
        <v>71.374314249542834</v>
      </c>
      <c r="I1247" s="35">
        <f>I1245/I1246*100</f>
        <v>58.612608176255478</v>
      </c>
      <c r="J1247" s="106">
        <f t="shared" ref="J1247:P1247" si="952">J1245/J1246*100</f>
        <v>67.668917644395819</v>
      </c>
      <c r="K1247" s="106">
        <f t="shared" si="952"/>
        <v>74.64464079907799</v>
      </c>
      <c r="L1247" s="106">
        <f t="shared" si="952"/>
        <v>67.565065688752796</v>
      </c>
      <c r="M1247" s="106">
        <f t="shared" si="952"/>
        <v>65.307203389830519</v>
      </c>
      <c r="N1247" s="106">
        <f t="shared" si="952"/>
        <v>53.76800411522634</v>
      </c>
      <c r="O1247" s="106">
        <f t="shared" si="952"/>
        <v>57.003121748178977</v>
      </c>
      <c r="P1247" s="106">
        <f t="shared" si="952"/>
        <v>53.202218860312655</v>
      </c>
      <c r="Q1247" s="106">
        <f>Q1245/Q1246*100</f>
        <v>62.208967266021212</v>
      </c>
    </row>
    <row r="1248" spans="1:17" x14ac:dyDescent="0.35">
      <c r="A1248" s="19" t="s">
        <v>153</v>
      </c>
      <c r="B1248" s="19">
        <v>202</v>
      </c>
      <c r="C1248" s="19">
        <v>203</v>
      </c>
      <c r="D1248" s="19">
        <v>211</v>
      </c>
      <c r="E1248" s="19">
        <v>196</v>
      </c>
      <c r="F1248" s="19">
        <v>205</v>
      </c>
      <c r="G1248" s="19">
        <v>205</v>
      </c>
      <c r="H1248" s="19">
        <v>193</v>
      </c>
      <c r="I1248" s="35"/>
      <c r="J1248" s="19">
        <v>176</v>
      </c>
      <c r="K1248" s="19">
        <v>198</v>
      </c>
      <c r="L1248" s="19">
        <v>201</v>
      </c>
      <c r="M1248" s="19">
        <v>201</v>
      </c>
      <c r="N1248" s="19">
        <v>202</v>
      </c>
      <c r="O1248" s="19">
        <v>195</v>
      </c>
      <c r="P1248" s="19">
        <v>233</v>
      </c>
      <c r="Q1248" s="106">
        <v>0</v>
      </c>
    </row>
    <row r="1249" spans="1:17" x14ac:dyDescent="0.35">
      <c r="A1249" s="167" t="s">
        <v>155</v>
      </c>
      <c r="B1249" s="168">
        <f>B1248/B1246</f>
        <v>0.63440218586099684</v>
      </c>
      <c r="C1249" s="168">
        <f t="shared" ref="C1249:H1249" si="953">C1248/C1246</f>
        <v>0.62916472958313963</v>
      </c>
      <c r="D1249" s="168">
        <f t="shared" si="953"/>
        <v>0.6356187492468971</v>
      </c>
      <c r="E1249" s="168">
        <f t="shared" si="953"/>
        <v>0.62101961281328222</v>
      </c>
      <c r="F1249" s="168">
        <f t="shared" si="953"/>
        <v>0.64856998228296636</v>
      </c>
      <c r="G1249" s="168">
        <f t="shared" si="953"/>
        <v>0.67409818815560152</v>
      </c>
      <c r="H1249" s="168">
        <f t="shared" si="953"/>
        <v>0.67871711914474608</v>
      </c>
      <c r="I1249" s="146">
        <f>I1245/I1246</f>
        <v>0.58612608176255476</v>
      </c>
      <c r="J1249" s="169">
        <f>J1248/J1246</f>
        <v>0.66397555362734373</v>
      </c>
      <c r="K1249" s="169">
        <f t="shared" ref="K1249:P1249" si="954">K1248/K1246</f>
        <v>0.69150979638878218</v>
      </c>
      <c r="L1249" s="169">
        <f t="shared" si="954"/>
        <v>0.71563356713070103</v>
      </c>
      <c r="M1249" s="169">
        <f t="shared" si="954"/>
        <v>0.66538665254237295</v>
      </c>
      <c r="N1249" s="169">
        <f t="shared" si="954"/>
        <v>0.6494341563786008</v>
      </c>
      <c r="O1249" s="169">
        <f t="shared" si="954"/>
        <v>0.81165452653485948</v>
      </c>
      <c r="P1249" s="169">
        <f t="shared" si="954"/>
        <v>0.58749369641956628</v>
      </c>
      <c r="Q1249" s="146"/>
    </row>
    <row r="1250" spans="1:17" x14ac:dyDescent="0.35">
      <c r="A1250" s="19" t="s">
        <v>164</v>
      </c>
      <c r="B1250" s="61">
        <v>374.2</v>
      </c>
      <c r="C1250" s="61">
        <v>377.6</v>
      </c>
      <c r="D1250" s="61">
        <v>343</v>
      </c>
      <c r="E1250" s="61">
        <v>362.2</v>
      </c>
      <c r="F1250" s="61">
        <v>308.5</v>
      </c>
      <c r="G1250" s="61">
        <v>263.60000000000002</v>
      </c>
      <c r="H1250" s="19">
        <v>219.2</v>
      </c>
      <c r="I1250" s="150">
        <f>SUM(B1250:H1250)</f>
        <v>2248.2999999999997</v>
      </c>
      <c r="J1250" s="61">
        <v>234</v>
      </c>
      <c r="K1250" s="61">
        <v>185.6</v>
      </c>
      <c r="L1250" s="61">
        <v>289.10000000000002</v>
      </c>
      <c r="M1250" s="61">
        <v>273.3</v>
      </c>
      <c r="N1250" s="61">
        <v>304</v>
      </c>
      <c r="O1250" s="61">
        <v>369.2</v>
      </c>
      <c r="P1250" s="19">
        <v>329.3</v>
      </c>
      <c r="Q1250" s="151"/>
    </row>
    <row r="1251" spans="1:17" x14ac:dyDescent="0.35">
      <c r="A1251" s="19" t="s">
        <v>165</v>
      </c>
      <c r="B1251" s="61">
        <v>181.15</v>
      </c>
      <c r="C1251" s="166">
        <v>192.9</v>
      </c>
      <c r="D1251" s="166">
        <v>231.77</v>
      </c>
      <c r="E1251" s="166">
        <v>189.1</v>
      </c>
      <c r="F1251" s="166">
        <v>231.21</v>
      </c>
      <c r="G1251" s="166">
        <v>271.76</v>
      </c>
      <c r="H1251" s="166">
        <v>262.02</v>
      </c>
      <c r="I1251" s="150">
        <f>SUM(B1251:H1251)</f>
        <v>1559.91</v>
      </c>
      <c r="J1251" s="19">
        <v>228.2</v>
      </c>
      <c r="K1251" s="19">
        <v>292.57</v>
      </c>
      <c r="L1251" s="19">
        <v>214.2</v>
      </c>
      <c r="M1251" s="19">
        <v>244.7</v>
      </c>
      <c r="N1251" s="19">
        <v>211.63</v>
      </c>
      <c r="O1251" s="19">
        <v>153.30000000000001</v>
      </c>
      <c r="P1251" s="19">
        <v>263.32</v>
      </c>
      <c r="Q1251" s="151">
        <f>SUM(J1251:P1251)</f>
        <v>1607.92</v>
      </c>
    </row>
    <row r="1252" spans="1:17" x14ac:dyDescent="0.35">
      <c r="A1252" s="19" t="s">
        <v>152</v>
      </c>
      <c r="B1252" s="19">
        <f>B1250+B1251</f>
        <v>555.35</v>
      </c>
      <c r="C1252" s="19">
        <f t="shared" ref="C1252:H1252" si="955">C1250+C1251</f>
        <v>570.5</v>
      </c>
      <c r="D1252" s="19">
        <f t="shared" si="955"/>
        <v>574.77</v>
      </c>
      <c r="E1252" s="19">
        <f t="shared" si="955"/>
        <v>551.29999999999995</v>
      </c>
      <c r="F1252" s="19">
        <f t="shared" si="955"/>
        <v>539.71</v>
      </c>
      <c r="G1252" s="19">
        <f t="shared" si="955"/>
        <v>535.36</v>
      </c>
      <c r="H1252" s="19">
        <f t="shared" si="955"/>
        <v>481.21999999999997</v>
      </c>
      <c r="I1252" s="150">
        <f>I1251+I1250</f>
        <v>3808.21</v>
      </c>
      <c r="J1252" s="19">
        <f>J1251+J1250</f>
        <v>462.2</v>
      </c>
      <c r="K1252" s="19">
        <f>K1251+K1250</f>
        <v>478.16999999999996</v>
      </c>
      <c r="L1252" s="19">
        <f>L1251+L1250</f>
        <v>503.3</v>
      </c>
      <c r="M1252" s="19">
        <f>M1251+M1250</f>
        <v>518</v>
      </c>
      <c r="N1252" s="19">
        <f>N1250+N1251</f>
        <v>515.63</v>
      </c>
      <c r="O1252" s="19">
        <f>O1250+O1251</f>
        <v>522.5</v>
      </c>
      <c r="P1252" s="19">
        <f>P1250+P1251</f>
        <v>592.62</v>
      </c>
      <c r="Q1252" s="151">
        <f>SUM(J1252:P1252)</f>
        <v>3592.4199999999996</v>
      </c>
    </row>
    <row r="1253" spans="1:17" x14ac:dyDescent="0.35">
      <c r="A1253" s="19" t="s">
        <v>154</v>
      </c>
      <c r="B1253" s="106">
        <f>B1251/B1252*100</f>
        <v>32.619069055550554</v>
      </c>
      <c r="C1253" s="106">
        <f t="shared" ref="C1253:H1253" si="956">C1251/C1252*100</f>
        <v>33.812445223488169</v>
      </c>
      <c r="D1253" s="106">
        <f t="shared" si="956"/>
        <v>40.323955669224212</v>
      </c>
      <c r="E1253" s="106">
        <f t="shared" si="956"/>
        <v>34.30074369671685</v>
      </c>
      <c r="F1253" s="106">
        <f t="shared" si="956"/>
        <v>42.83967315780697</v>
      </c>
      <c r="G1253" s="106">
        <f t="shared" si="956"/>
        <v>50.762104004781825</v>
      </c>
      <c r="H1253" s="106">
        <f t="shared" si="956"/>
        <v>54.449108515855535</v>
      </c>
      <c r="I1253" s="35">
        <f>I1251/I1252*100</f>
        <v>40.961764188424482</v>
      </c>
      <c r="J1253" s="106">
        <f>J1251/J1252*100</f>
        <v>49.372565988749457</v>
      </c>
      <c r="K1253" s="106">
        <f t="shared" ref="K1253:P1253" si="957">K1251/K1252*100</f>
        <v>61.185352489700321</v>
      </c>
      <c r="L1253" s="106">
        <f t="shared" si="957"/>
        <v>42.559109874826149</v>
      </c>
      <c r="M1253" s="106">
        <f t="shared" si="957"/>
        <v>47.239382239382238</v>
      </c>
      <c r="N1253" s="106">
        <f t="shared" si="957"/>
        <v>41.042995946705972</v>
      </c>
      <c r="O1253" s="106">
        <f t="shared" si="957"/>
        <v>29.33971291866029</v>
      </c>
      <c r="P1253" s="106">
        <f t="shared" si="957"/>
        <v>44.433194964732877</v>
      </c>
      <c r="Q1253" s="146"/>
    </row>
    <row r="1254" spans="1:17" x14ac:dyDescent="0.35">
      <c r="A1254" s="19" t="s">
        <v>153</v>
      </c>
      <c r="B1254" s="61">
        <v>467</v>
      </c>
      <c r="C1254" s="61">
        <v>479</v>
      </c>
      <c r="D1254" s="61">
        <v>494</v>
      </c>
      <c r="E1254" s="61">
        <v>462</v>
      </c>
      <c r="F1254" s="61">
        <v>482</v>
      </c>
      <c r="G1254" s="61">
        <v>478</v>
      </c>
      <c r="H1254" s="19">
        <v>437</v>
      </c>
      <c r="I1254" s="35"/>
      <c r="J1254" s="19">
        <v>410</v>
      </c>
      <c r="K1254" s="19">
        <v>449</v>
      </c>
      <c r="L1254" s="19">
        <v>472</v>
      </c>
      <c r="M1254" s="19">
        <v>472</v>
      </c>
      <c r="N1254" s="19">
        <v>451</v>
      </c>
      <c r="O1254" s="19">
        <v>432</v>
      </c>
      <c r="P1254" s="19">
        <v>518</v>
      </c>
      <c r="Q1254" s="146"/>
    </row>
    <row r="1255" spans="1:17" x14ac:dyDescent="0.35">
      <c r="A1255" s="43" t="s">
        <v>155</v>
      </c>
      <c r="B1255" s="169">
        <f t="shared" ref="B1255:H1255" si="958">B1254/B1252</f>
        <v>0.84091113712073462</v>
      </c>
      <c r="C1255" s="169">
        <f t="shared" si="958"/>
        <v>0.83961437335670464</v>
      </c>
      <c r="D1255" s="169">
        <f t="shared" si="958"/>
        <v>0.85947422447239763</v>
      </c>
      <c r="E1255" s="169">
        <f t="shared" si="958"/>
        <v>0.83801922728097233</v>
      </c>
      <c r="F1255" s="169">
        <f t="shared" si="958"/>
        <v>0.89307220544366417</v>
      </c>
      <c r="G1255" s="169">
        <f t="shared" si="958"/>
        <v>0.89285714285714279</v>
      </c>
      <c r="H1255" s="169">
        <f t="shared" si="958"/>
        <v>0.90810855741656626</v>
      </c>
      <c r="I1255" s="35"/>
      <c r="J1255" s="169">
        <f t="shared" ref="J1255:P1255" si="959">J1254/J1252</f>
        <v>0.88706187797490266</v>
      </c>
      <c r="K1255" s="169">
        <f t="shared" si="959"/>
        <v>0.93899659117050427</v>
      </c>
      <c r="L1255" s="169">
        <f t="shared" si="959"/>
        <v>0.93781045102324656</v>
      </c>
      <c r="M1255" s="169">
        <f t="shared" si="959"/>
        <v>0.91119691119691115</v>
      </c>
      <c r="N1255" s="169">
        <f t="shared" si="959"/>
        <v>0.87465818513275029</v>
      </c>
      <c r="O1255" s="169">
        <f t="shared" si="959"/>
        <v>0.82679425837320575</v>
      </c>
      <c r="P1255" s="169">
        <f t="shared" si="959"/>
        <v>0.87408457358847158</v>
      </c>
      <c r="Q1255" s="146"/>
    </row>
    <row r="1256" spans="1:17" x14ac:dyDescent="0.35">
      <c r="A1256" s="19" t="s">
        <v>156</v>
      </c>
      <c r="B1256" s="61">
        <v>37</v>
      </c>
      <c r="C1256" s="88">
        <v>32</v>
      </c>
      <c r="D1256" s="88">
        <v>32</v>
      </c>
      <c r="E1256" s="88">
        <v>36</v>
      </c>
      <c r="F1256" s="88">
        <v>32</v>
      </c>
      <c r="G1256" s="79">
        <v>21</v>
      </c>
      <c r="H1256" s="79">
        <v>17</v>
      </c>
      <c r="I1256" s="35"/>
      <c r="J1256" s="79">
        <v>23</v>
      </c>
      <c r="K1256" s="79">
        <v>23</v>
      </c>
      <c r="L1256" s="79">
        <v>27</v>
      </c>
      <c r="M1256" s="79">
        <v>25</v>
      </c>
      <c r="N1256" s="79">
        <v>36</v>
      </c>
      <c r="O1256" s="79">
        <v>44</v>
      </c>
      <c r="P1256" s="79">
        <v>23</v>
      </c>
      <c r="Q1256" s="146">
        <f>SUM(J1256:P1256)</f>
        <v>201</v>
      </c>
    </row>
    <row r="1257" spans="1:17" x14ac:dyDescent="0.35">
      <c r="A1257" s="19" t="s">
        <v>157</v>
      </c>
      <c r="B1257" s="61">
        <v>45.68</v>
      </c>
      <c r="C1257" s="88">
        <v>47.43</v>
      </c>
      <c r="D1257" s="88">
        <v>53.38</v>
      </c>
      <c r="E1257" s="88">
        <v>40.700000000000003</v>
      </c>
      <c r="F1257" s="88">
        <v>48.95</v>
      </c>
      <c r="G1257" s="79">
        <v>59.19</v>
      </c>
      <c r="H1257" s="79">
        <v>57.28</v>
      </c>
      <c r="I1257" s="35">
        <f>SUM(B1257:H1257)</f>
        <v>352.61</v>
      </c>
      <c r="J1257" s="79">
        <v>46.73</v>
      </c>
      <c r="K1257" s="79">
        <v>58.88</v>
      </c>
      <c r="L1257" s="79">
        <v>47.01</v>
      </c>
      <c r="M1257" s="79">
        <v>52.69</v>
      </c>
      <c r="N1257" s="79">
        <v>45.24</v>
      </c>
      <c r="O1257" s="79">
        <v>40.06</v>
      </c>
      <c r="P1257" s="79">
        <v>53.13</v>
      </c>
      <c r="Q1257" s="146">
        <f>SUM(J1257:P1257)</f>
        <v>343.74</v>
      </c>
    </row>
    <row r="1258" spans="1:17" x14ac:dyDescent="0.35">
      <c r="A1258" s="19" t="s">
        <v>152</v>
      </c>
      <c r="B1258" s="19">
        <f t="shared" ref="B1258:H1258" si="960">B1257+B1256</f>
        <v>82.68</v>
      </c>
      <c r="C1258" s="19">
        <f t="shared" si="960"/>
        <v>79.430000000000007</v>
      </c>
      <c r="D1258" s="19">
        <f t="shared" si="960"/>
        <v>85.38</v>
      </c>
      <c r="E1258" s="19">
        <f t="shared" si="960"/>
        <v>76.7</v>
      </c>
      <c r="F1258" s="19">
        <f t="shared" si="960"/>
        <v>80.95</v>
      </c>
      <c r="G1258" s="19">
        <f t="shared" si="960"/>
        <v>80.19</v>
      </c>
      <c r="H1258" s="19">
        <f t="shared" si="960"/>
        <v>74.28</v>
      </c>
      <c r="I1258" s="35">
        <f>SUM(B1258:H1258)</f>
        <v>559.61</v>
      </c>
      <c r="J1258" s="19">
        <f>J1257+J1256</f>
        <v>69.72999999999999</v>
      </c>
      <c r="K1258" s="19">
        <f t="shared" ref="K1258:P1258" si="961">K1257+K1256</f>
        <v>81.88</v>
      </c>
      <c r="L1258" s="19">
        <f t="shared" si="961"/>
        <v>74.009999999999991</v>
      </c>
      <c r="M1258" s="19">
        <f t="shared" si="961"/>
        <v>77.69</v>
      </c>
      <c r="N1258" s="19">
        <f t="shared" si="961"/>
        <v>81.240000000000009</v>
      </c>
      <c r="O1258" s="19">
        <f t="shared" si="961"/>
        <v>84.06</v>
      </c>
      <c r="P1258" s="19">
        <f t="shared" si="961"/>
        <v>76.13</v>
      </c>
      <c r="Q1258" s="146">
        <f>SUM(J1258:P1258)</f>
        <v>544.74</v>
      </c>
    </row>
    <row r="1259" spans="1:17" x14ac:dyDescent="0.35">
      <c r="A1259" s="19" t="s">
        <v>154</v>
      </c>
      <c r="B1259" s="106">
        <f t="shared" ref="B1259:I1259" si="962">B1257/B1258*100</f>
        <v>55.2491533623609</v>
      </c>
      <c r="C1259" s="106">
        <f t="shared" si="962"/>
        <v>59.712954802971161</v>
      </c>
      <c r="D1259" s="106">
        <f t="shared" si="962"/>
        <v>62.520496603420007</v>
      </c>
      <c r="E1259" s="106">
        <f t="shared" si="962"/>
        <v>53.063885267275104</v>
      </c>
      <c r="F1259" s="106">
        <f t="shared" si="962"/>
        <v>60.469425571340331</v>
      </c>
      <c r="G1259" s="106">
        <f t="shared" si="962"/>
        <v>73.81219603441825</v>
      </c>
      <c r="H1259" s="106">
        <f t="shared" si="962"/>
        <v>77.113624124932684</v>
      </c>
      <c r="I1259" s="106">
        <f t="shared" si="962"/>
        <v>63.009953360375981</v>
      </c>
      <c r="J1259" s="106">
        <f>J1257/K1258*100</f>
        <v>57.071323888617485</v>
      </c>
      <c r="K1259" s="106">
        <f>K1257/L1258*100</f>
        <v>79.556816646399156</v>
      </c>
      <c r="L1259" s="106">
        <f>L1257/M1258*100</f>
        <v>60.509718110438925</v>
      </c>
      <c r="M1259" s="106">
        <f>M1257/N1258*100</f>
        <v>64.857213195470194</v>
      </c>
      <c r="N1259" s="169">
        <f>N1258/N1256</f>
        <v>2.2566666666666668</v>
      </c>
      <c r="O1259" s="169">
        <f>O1258/O1256</f>
        <v>1.9104545454545454</v>
      </c>
      <c r="P1259" s="169">
        <f>P1258/P1256</f>
        <v>3.3099999999999996</v>
      </c>
      <c r="Q1259" s="106">
        <f>Q1257/Q1258*100</f>
        <v>63.101663178764177</v>
      </c>
    </row>
    <row r="1260" spans="1:17" x14ac:dyDescent="0.35">
      <c r="A1260" s="19" t="s">
        <v>153</v>
      </c>
      <c r="B1260" s="19">
        <v>94</v>
      </c>
      <c r="C1260" s="19">
        <v>90</v>
      </c>
      <c r="D1260" s="19">
        <v>93</v>
      </c>
      <c r="E1260" s="19">
        <v>87</v>
      </c>
      <c r="F1260" s="19">
        <v>91</v>
      </c>
      <c r="G1260" s="19">
        <v>89</v>
      </c>
      <c r="H1260" s="36">
        <v>84</v>
      </c>
      <c r="I1260" s="35"/>
      <c r="J1260" s="19">
        <v>78</v>
      </c>
      <c r="K1260" s="19">
        <v>93</v>
      </c>
      <c r="L1260" s="19">
        <v>93</v>
      </c>
      <c r="M1260" s="19">
        <v>87</v>
      </c>
      <c r="N1260" s="19">
        <v>92</v>
      </c>
      <c r="O1260" s="19">
        <v>92</v>
      </c>
      <c r="P1260" s="36">
        <v>84</v>
      </c>
      <c r="Q1260" s="146"/>
    </row>
    <row r="1261" spans="1:17" x14ac:dyDescent="0.35">
      <c r="A1261" s="43" t="s">
        <v>155</v>
      </c>
      <c r="B1261" s="169">
        <f t="shared" ref="B1261:H1261" si="963">B1260/B1258</f>
        <v>1.1369134010643445</v>
      </c>
      <c r="C1261" s="169">
        <f t="shared" si="963"/>
        <v>1.1330731461664358</v>
      </c>
      <c r="D1261" s="169">
        <f t="shared" si="963"/>
        <v>1.0892480674631062</v>
      </c>
      <c r="E1261" s="169">
        <f t="shared" si="963"/>
        <v>1.1342894393741851</v>
      </c>
      <c r="F1261" s="169">
        <f t="shared" si="963"/>
        <v>1.1241507103150092</v>
      </c>
      <c r="G1261" s="169">
        <f t="shared" si="963"/>
        <v>1.1098640728270359</v>
      </c>
      <c r="H1261" s="169">
        <f t="shared" si="963"/>
        <v>1.1308562197092085</v>
      </c>
      <c r="I1261" s="35"/>
      <c r="J1261" s="169">
        <f t="shared" ref="J1261:P1261" si="964">J1260/J1258</f>
        <v>1.1186003155026532</v>
      </c>
      <c r="K1261" s="169">
        <f t="shared" si="964"/>
        <v>1.1358085002442599</v>
      </c>
      <c r="L1261" s="169">
        <f t="shared" si="964"/>
        <v>1.2565869477097691</v>
      </c>
      <c r="M1261" s="169">
        <f t="shared" si="964"/>
        <v>1.1198352426309692</v>
      </c>
      <c r="N1261" s="169">
        <f t="shared" si="964"/>
        <v>1.1324470704086655</v>
      </c>
      <c r="O1261" s="169">
        <f t="shared" si="964"/>
        <v>1.0944563407090173</v>
      </c>
      <c r="P1261" s="169">
        <f t="shared" si="964"/>
        <v>1.1033758045448576</v>
      </c>
      <c r="Q1261" s="146"/>
    </row>
    <row r="1262" spans="1:17" x14ac:dyDescent="0.35">
      <c r="A1262" s="19" t="s">
        <v>158</v>
      </c>
      <c r="B1262" s="170">
        <v>213</v>
      </c>
      <c r="C1262" s="61">
        <v>139</v>
      </c>
      <c r="D1262" s="61">
        <v>112</v>
      </c>
      <c r="E1262" s="61">
        <v>218</v>
      </c>
      <c r="F1262" s="61">
        <v>175</v>
      </c>
      <c r="G1262" s="61">
        <v>171</v>
      </c>
      <c r="H1262" s="88">
        <v>132</v>
      </c>
      <c r="I1262" s="35"/>
      <c r="J1262" s="88">
        <v>145</v>
      </c>
      <c r="K1262" s="88">
        <v>126</v>
      </c>
      <c r="L1262" s="88">
        <v>205</v>
      </c>
      <c r="M1262" s="88">
        <v>219</v>
      </c>
      <c r="N1262" s="88">
        <v>136</v>
      </c>
      <c r="O1262" s="88">
        <v>287</v>
      </c>
      <c r="P1262" s="88">
        <v>184</v>
      </c>
      <c r="Q1262" s="146">
        <f>SUM(J1262:P1262)</f>
        <v>1302</v>
      </c>
    </row>
    <row r="1263" spans="1:17" x14ac:dyDescent="0.35">
      <c r="A1263" s="19" t="s">
        <v>159</v>
      </c>
      <c r="B1263" s="61">
        <v>194.98</v>
      </c>
      <c r="C1263" s="166">
        <v>186.41</v>
      </c>
      <c r="D1263" s="166">
        <v>236.89</v>
      </c>
      <c r="E1263" s="166">
        <v>165.83</v>
      </c>
      <c r="F1263" s="166">
        <v>224.33</v>
      </c>
      <c r="G1263" s="166">
        <v>264.33</v>
      </c>
      <c r="H1263" s="88">
        <v>256.54000000000002</v>
      </c>
      <c r="I1263" s="35">
        <f>SUM(B1263:H1263)</f>
        <v>1529.31</v>
      </c>
      <c r="J1263" s="88">
        <v>211.45</v>
      </c>
      <c r="K1263" s="88">
        <v>261.41000000000003</v>
      </c>
      <c r="L1263" s="88">
        <v>131.18</v>
      </c>
      <c r="M1263" s="88">
        <v>225.76</v>
      </c>
      <c r="N1263" s="88">
        <v>206.19</v>
      </c>
      <c r="O1263" s="88">
        <v>148.94</v>
      </c>
      <c r="P1263" s="88">
        <v>240.74</v>
      </c>
      <c r="Q1263" s="146">
        <f>SUM(J1263:P1263)</f>
        <v>1425.67</v>
      </c>
    </row>
    <row r="1264" spans="1:17" x14ac:dyDescent="0.35">
      <c r="A1264" s="19" t="s">
        <v>152</v>
      </c>
      <c r="B1264" s="19">
        <f>-B1263+B1262</f>
        <v>18.02000000000001</v>
      </c>
      <c r="C1264" s="19">
        <f>-C1263+C1262</f>
        <v>-47.41</v>
      </c>
      <c r="D1264" s="19">
        <f>-D1263+D1262</f>
        <v>-124.88999999999999</v>
      </c>
      <c r="E1264" s="106">
        <f>E1263+E1262</f>
        <v>383.83000000000004</v>
      </c>
      <c r="F1264" s="106">
        <f>F1263+F1262</f>
        <v>399.33000000000004</v>
      </c>
      <c r="G1264" s="106">
        <f>G1263+G1262</f>
        <v>435.33</v>
      </c>
      <c r="H1264" s="106">
        <f>H1263+H1262</f>
        <v>388.54</v>
      </c>
      <c r="I1264" s="35">
        <f>SUM(B1264:H1264)</f>
        <v>1452.75</v>
      </c>
      <c r="J1264" s="19">
        <f t="shared" ref="J1264:P1264" si="965">J1263+J1262</f>
        <v>356.45</v>
      </c>
      <c r="K1264" s="19">
        <f t="shared" si="965"/>
        <v>387.41</v>
      </c>
      <c r="L1264" s="19">
        <f t="shared" si="965"/>
        <v>336.18</v>
      </c>
      <c r="M1264" s="19">
        <f t="shared" si="965"/>
        <v>444.76</v>
      </c>
      <c r="N1264" s="19">
        <f t="shared" si="965"/>
        <v>342.19</v>
      </c>
      <c r="O1264" s="19">
        <f t="shared" si="965"/>
        <v>435.94</v>
      </c>
      <c r="P1264" s="19">
        <f t="shared" si="965"/>
        <v>424.74</v>
      </c>
      <c r="Q1264" s="146">
        <f>SUM(J1264:P1264)</f>
        <v>2727.67</v>
      </c>
    </row>
    <row r="1265" spans="1:17" x14ac:dyDescent="0.35">
      <c r="A1265" s="19" t="s">
        <v>154</v>
      </c>
      <c r="B1265" s="152">
        <f t="shared" ref="B1265:I1265" si="966">B1263/B1264</f>
        <v>10.82019977802441</v>
      </c>
      <c r="C1265" s="152">
        <f t="shared" si="966"/>
        <v>-3.9318709133094285</v>
      </c>
      <c r="D1265" s="152">
        <f t="shared" si="966"/>
        <v>-1.8967891744735368</v>
      </c>
      <c r="E1265" s="152">
        <f t="shared" si="966"/>
        <v>0.4320402261417815</v>
      </c>
      <c r="F1265" s="152">
        <f t="shared" si="966"/>
        <v>0.56176595797961582</v>
      </c>
      <c r="G1265" s="152">
        <f t="shared" si="966"/>
        <v>0.6071945420715319</v>
      </c>
      <c r="H1265" s="152">
        <f t="shared" si="966"/>
        <v>0.66026663921346584</v>
      </c>
      <c r="I1265" s="152">
        <f t="shared" si="966"/>
        <v>1.0527000516262262</v>
      </c>
      <c r="J1265" s="106">
        <f t="shared" ref="J1265:P1265" si="967">J1263/K1264*100</f>
        <v>54.580418677886463</v>
      </c>
      <c r="K1265" s="106">
        <f t="shared" si="967"/>
        <v>77.758938663811065</v>
      </c>
      <c r="L1265" s="106">
        <f t="shared" si="967"/>
        <v>29.494558863207125</v>
      </c>
      <c r="M1265" s="106">
        <f t="shared" si="967"/>
        <v>65.975043104707908</v>
      </c>
      <c r="N1265" s="106">
        <f t="shared" si="967"/>
        <v>47.2977932743038</v>
      </c>
      <c r="O1265" s="106">
        <f t="shared" si="967"/>
        <v>35.066158120261804</v>
      </c>
      <c r="P1265" s="106">
        <f t="shared" si="967"/>
        <v>8.8258477015181462</v>
      </c>
      <c r="Q1265" s="153">
        <f>Q1263/Q1264*100</f>
        <v>52.26695311382975</v>
      </c>
    </row>
    <row r="1266" spans="1:17" x14ac:dyDescent="0.35">
      <c r="A1266" s="19" t="s">
        <v>153</v>
      </c>
      <c r="B1266" s="61">
        <v>750</v>
      </c>
      <c r="C1266" s="61">
        <v>650</v>
      </c>
      <c r="D1266" s="61">
        <v>680</v>
      </c>
      <c r="E1266" s="61">
        <v>760</v>
      </c>
      <c r="F1266" s="61">
        <v>790</v>
      </c>
      <c r="G1266" s="61">
        <v>830</v>
      </c>
      <c r="H1266" s="36">
        <v>780</v>
      </c>
      <c r="I1266" s="35"/>
      <c r="J1266" s="19">
        <v>710</v>
      </c>
      <c r="K1266" s="19">
        <v>750</v>
      </c>
      <c r="L1266" s="19">
        <v>660</v>
      </c>
      <c r="M1266" s="19">
        <v>890</v>
      </c>
      <c r="N1266" s="19">
        <v>690</v>
      </c>
      <c r="O1266" s="19">
        <v>870</v>
      </c>
      <c r="P1266" s="36">
        <v>850</v>
      </c>
      <c r="Q1266" s="146"/>
    </row>
    <row r="1267" spans="1:17" x14ac:dyDescent="0.35">
      <c r="A1267" s="43" t="s">
        <v>155</v>
      </c>
      <c r="B1267" s="169">
        <f t="shared" ref="B1267:H1267" si="968">B1266/B1264</f>
        <v>41.620421753607083</v>
      </c>
      <c r="C1267" s="169">
        <f t="shared" si="968"/>
        <v>-13.710187724108838</v>
      </c>
      <c r="D1267" s="169">
        <f t="shared" si="968"/>
        <v>-5.4447914164464732</v>
      </c>
      <c r="E1267" s="169">
        <f t="shared" si="968"/>
        <v>1.980043248313055</v>
      </c>
      <c r="F1267" s="169">
        <f t="shared" si="968"/>
        <v>1.9783136754063053</v>
      </c>
      <c r="G1267" s="169">
        <f t="shared" si="968"/>
        <v>1.9065995911147866</v>
      </c>
      <c r="H1267" s="169">
        <f t="shared" si="968"/>
        <v>2.0075153137386113</v>
      </c>
      <c r="I1267" s="35"/>
      <c r="J1267" s="169">
        <f t="shared" ref="J1267:P1267" si="969">J1266/J1264</f>
        <v>1.9918642165801657</v>
      </c>
      <c r="K1267" s="169">
        <f t="shared" si="969"/>
        <v>1.9359335071371413</v>
      </c>
      <c r="L1267" s="169">
        <f t="shared" si="969"/>
        <v>1.9632339817954667</v>
      </c>
      <c r="M1267" s="169">
        <f t="shared" si="969"/>
        <v>2.0010792337440417</v>
      </c>
      <c r="N1267" s="169">
        <f t="shared" si="969"/>
        <v>2.0164236243022882</v>
      </c>
      <c r="O1267" s="169">
        <f t="shared" si="969"/>
        <v>1.9956874799284305</v>
      </c>
      <c r="P1267" s="169">
        <f t="shared" si="969"/>
        <v>2.0012242783820691</v>
      </c>
      <c r="Q1267" s="146"/>
    </row>
    <row r="1268" spans="1:17" x14ac:dyDescent="0.35">
      <c r="A1268" s="19" t="s">
        <v>160</v>
      </c>
      <c r="B1268" s="61">
        <v>411</v>
      </c>
      <c r="C1268" s="61">
        <v>401</v>
      </c>
      <c r="D1268" s="61">
        <v>403</v>
      </c>
      <c r="E1268" s="61">
        <v>400</v>
      </c>
      <c r="F1268" s="61">
        <v>135</v>
      </c>
      <c r="G1268" s="61">
        <v>273</v>
      </c>
      <c r="H1268" s="88">
        <v>378</v>
      </c>
      <c r="I1268" s="35">
        <f>SUM(B1268:H1268)</f>
        <v>2401</v>
      </c>
      <c r="J1268" s="88">
        <v>182</v>
      </c>
      <c r="K1268" s="88">
        <v>259</v>
      </c>
      <c r="L1268" s="88">
        <v>349</v>
      </c>
      <c r="M1268" s="88">
        <v>390</v>
      </c>
      <c r="N1268" s="88">
        <v>335</v>
      </c>
      <c r="O1268" s="88">
        <v>514</v>
      </c>
      <c r="P1268" s="88">
        <v>398</v>
      </c>
      <c r="Q1268" s="146">
        <f>SUM(J1268:P1268)</f>
        <v>2427</v>
      </c>
    </row>
    <row r="1269" spans="1:17" x14ac:dyDescent="0.35">
      <c r="A1269" s="19" t="s">
        <v>161</v>
      </c>
      <c r="B1269" s="61">
        <v>99.63</v>
      </c>
      <c r="C1269" s="166">
        <v>105.6</v>
      </c>
      <c r="D1269" s="166">
        <v>98.93</v>
      </c>
      <c r="E1269" s="166">
        <v>102.86</v>
      </c>
      <c r="F1269" s="166">
        <v>108.73</v>
      </c>
      <c r="G1269" s="166">
        <v>117.46</v>
      </c>
      <c r="H1269" s="88">
        <v>128.28</v>
      </c>
      <c r="I1269" s="35">
        <f>SUM(B1269:H1269)</f>
        <v>761.49</v>
      </c>
      <c r="J1269" s="88">
        <v>126.35</v>
      </c>
      <c r="K1269" s="88">
        <v>145.19</v>
      </c>
      <c r="L1269" s="88">
        <v>89.21</v>
      </c>
      <c r="M1269" s="88">
        <v>126.59</v>
      </c>
      <c r="N1269" s="88">
        <v>107.46</v>
      </c>
      <c r="O1269" s="88">
        <v>73.010000000000005</v>
      </c>
      <c r="P1269" s="88">
        <v>116.53</v>
      </c>
      <c r="Q1269" s="146">
        <f>SUM(J1269:P1269)</f>
        <v>784.33999999999992</v>
      </c>
    </row>
    <row r="1270" spans="1:17" x14ac:dyDescent="0.35">
      <c r="A1270" s="19" t="s">
        <v>152</v>
      </c>
      <c r="B1270" s="19">
        <f>B1269+B1268</f>
        <v>510.63</v>
      </c>
      <c r="C1270" s="19">
        <f t="shared" ref="C1270:H1270" si="970">C1269+C1268</f>
        <v>506.6</v>
      </c>
      <c r="D1270" s="19">
        <f t="shared" si="970"/>
        <v>501.93</v>
      </c>
      <c r="E1270" s="19">
        <f t="shared" si="970"/>
        <v>502.86</v>
      </c>
      <c r="F1270" s="19">
        <f t="shared" si="970"/>
        <v>243.73000000000002</v>
      </c>
      <c r="G1270" s="19">
        <f t="shared" si="970"/>
        <v>390.46</v>
      </c>
      <c r="H1270" s="19">
        <f t="shared" si="970"/>
        <v>506.28</v>
      </c>
      <c r="I1270" s="35">
        <f>SUM(B1270:H1270)</f>
        <v>3162.49</v>
      </c>
      <c r="J1270" s="19">
        <f t="shared" ref="J1270:P1270" si="971">J1269+J1268</f>
        <v>308.35000000000002</v>
      </c>
      <c r="K1270" s="19">
        <f t="shared" si="971"/>
        <v>404.19</v>
      </c>
      <c r="L1270" s="19">
        <f t="shared" si="971"/>
        <v>438.21</v>
      </c>
      <c r="M1270" s="19">
        <f t="shared" si="971"/>
        <v>516.59</v>
      </c>
      <c r="N1270" s="19">
        <f t="shared" si="971"/>
        <v>442.46</v>
      </c>
      <c r="O1270" s="19">
        <f t="shared" si="971"/>
        <v>587.01</v>
      </c>
      <c r="P1270" s="19">
        <f t="shared" si="971"/>
        <v>514.53</v>
      </c>
      <c r="Q1270" s="146">
        <f>SUM(J1270:P1270)</f>
        <v>3211.34</v>
      </c>
    </row>
    <row r="1271" spans="1:17" x14ac:dyDescent="0.35">
      <c r="A1271" s="19" t="s">
        <v>154</v>
      </c>
      <c r="B1271" s="169">
        <f t="shared" ref="B1271:H1271" si="972">B1270/B1268</f>
        <v>1.2424087591240875</v>
      </c>
      <c r="C1271" s="169">
        <f t="shared" si="972"/>
        <v>1.2633416458852869</v>
      </c>
      <c r="D1271" s="169">
        <f t="shared" si="972"/>
        <v>1.245483870967742</v>
      </c>
      <c r="E1271" s="169">
        <f t="shared" si="972"/>
        <v>1.25715</v>
      </c>
      <c r="F1271" s="169">
        <f t="shared" si="972"/>
        <v>1.8054074074074076</v>
      </c>
      <c r="G1271" s="169">
        <f t="shared" si="972"/>
        <v>1.4302564102564101</v>
      </c>
      <c r="H1271" s="169">
        <f t="shared" si="972"/>
        <v>1.3393650793650793</v>
      </c>
      <c r="I1271" s="161">
        <f>I1269/I1270</f>
        <v>0.24078811316399421</v>
      </c>
      <c r="J1271" s="106">
        <f t="shared" ref="J1271:O1271" si="973">J1269/K1270*100</f>
        <v>31.260050966129789</v>
      </c>
      <c r="K1271" s="106">
        <f t="shared" si="973"/>
        <v>33.132516373428267</v>
      </c>
      <c r="L1271" s="106">
        <f t="shared" si="973"/>
        <v>17.269014111771423</v>
      </c>
      <c r="M1271" s="106">
        <f t="shared" si="973"/>
        <v>28.610495864032909</v>
      </c>
      <c r="N1271" s="106">
        <f t="shared" si="973"/>
        <v>18.306332089742934</v>
      </c>
      <c r="O1271" s="106">
        <f t="shared" si="973"/>
        <v>14.189648805706181</v>
      </c>
      <c r="P1271" s="169">
        <f>P1270/P1268</f>
        <v>1.292788944723618</v>
      </c>
      <c r="Q1271" s="153">
        <f>Q1269/Q1270*100</f>
        <v>24.424072194161937</v>
      </c>
    </row>
    <row r="1272" spans="1:17" x14ac:dyDescent="0.35">
      <c r="A1272" s="19" t="s">
        <v>153</v>
      </c>
      <c r="B1272" s="88">
        <v>767</v>
      </c>
      <c r="C1272" s="88">
        <v>716</v>
      </c>
      <c r="D1272" s="88">
        <v>765</v>
      </c>
      <c r="E1272" s="88">
        <v>720</v>
      </c>
      <c r="F1272" s="88">
        <v>392</v>
      </c>
      <c r="G1272" s="88">
        <v>591</v>
      </c>
      <c r="H1272" s="88">
        <v>779</v>
      </c>
      <c r="I1272" s="35"/>
      <c r="J1272" s="88">
        <v>685</v>
      </c>
      <c r="K1272" s="88">
        <v>303</v>
      </c>
      <c r="L1272" s="88">
        <v>661</v>
      </c>
      <c r="M1272" s="88">
        <v>773</v>
      </c>
      <c r="N1272" s="88">
        <v>757</v>
      </c>
      <c r="O1272" s="88">
        <v>785</v>
      </c>
      <c r="P1272" s="88">
        <v>771</v>
      </c>
      <c r="Q1272" s="146"/>
    </row>
    <row r="1273" spans="1:17" x14ac:dyDescent="0.35">
      <c r="A1273" s="43" t="s">
        <v>155</v>
      </c>
      <c r="B1273" s="169">
        <f>B1272/B1270</f>
        <v>1.5020660752403894</v>
      </c>
      <c r="C1273" s="169">
        <f>C1272/C1270</f>
        <v>1.4133438610343465</v>
      </c>
      <c r="D1273" s="169">
        <v>1</v>
      </c>
      <c r="E1273" s="169">
        <f>E1272/E1270</f>
        <v>1.4318100465338264</v>
      </c>
      <c r="F1273" s="169">
        <f>F1272/F1270</f>
        <v>1.6083370943256881</v>
      </c>
      <c r="G1273" s="169">
        <f>G1272/G1270</f>
        <v>1.5135993443630591</v>
      </c>
      <c r="H1273" s="169">
        <f>H1272/H1270</f>
        <v>1.5386742514023861</v>
      </c>
      <c r="I1273" s="35"/>
      <c r="J1273" s="169">
        <f t="shared" ref="J1273:P1273" si="974">J1272/J1270</f>
        <v>2.2215015404572722</v>
      </c>
      <c r="K1273" s="169">
        <f t="shared" si="974"/>
        <v>0.7496474430342166</v>
      </c>
      <c r="L1273" s="169">
        <f t="shared" si="974"/>
        <v>1.5084092101960247</v>
      </c>
      <c r="M1273" s="169">
        <f t="shared" si="974"/>
        <v>1.4963510714493118</v>
      </c>
      <c r="N1273" s="169">
        <f t="shared" si="974"/>
        <v>1.7108891199204448</v>
      </c>
      <c r="O1273" s="169">
        <f t="shared" si="974"/>
        <v>1.3372855658336316</v>
      </c>
      <c r="P1273" s="169">
        <f t="shared" si="974"/>
        <v>1.498454900588887</v>
      </c>
      <c r="Q1273" s="146"/>
    </row>
    <row r="1274" spans="1:17" x14ac:dyDescent="0.35">
      <c r="A1274" s="19" t="s">
        <v>166</v>
      </c>
      <c r="B1274" s="171">
        <v>108.1</v>
      </c>
      <c r="C1274" s="61">
        <v>114.2</v>
      </c>
      <c r="D1274" s="61">
        <v>107</v>
      </c>
      <c r="E1274" s="61">
        <v>107.1</v>
      </c>
      <c r="F1274" s="61">
        <v>90.5</v>
      </c>
      <c r="G1274" s="19">
        <v>74.599999999999994</v>
      </c>
      <c r="H1274" s="36">
        <v>86</v>
      </c>
      <c r="I1274" s="35"/>
      <c r="J1274" s="36">
        <v>81.7</v>
      </c>
      <c r="K1274" s="36">
        <v>84.2</v>
      </c>
      <c r="L1274" s="36">
        <v>126.6</v>
      </c>
      <c r="M1274" s="103">
        <v>76.8</v>
      </c>
      <c r="N1274" s="19">
        <v>109.1</v>
      </c>
      <c r="O1274" s="19">
        <v>122.4</v>
      </c>
      <c r="P1274" s="36">
        <v>116.4</v>
      </c>
      <c r="Q1274" s="146">
        <f>SUM(J1274:P1274)</f>
        <v>717.19999999999993</v>
      </c>
    </row>
    <row r="1275" spans="1:17" x14ac:dyDescent="0.35">
      <c r="A1275" s="19" t="s">
        <v>167</v>
      </c>
      <c r="B1275" s="61">
        <v>43.86</v>
      </c>
      <c r="C1275" s="166">
        <v>44.55</v>
      </c>
      <c r="D1275" s="166">
        <v>46.2</v>
      </c>
      <c r="E1275" s="166">
        <v>45.31</v>
      </c>
      <c r="F1275" s="166">
        <v>46.79</v>
      </c>
      <c r="G1275" s="19">
        <v>47.76</v>
      </c>
      <c r="H1275" s="36">
        <v>61.49</v>
      </c>
      <c r="I1275" s="35">
        <f>SUM(B1275:H1275)</f>
        <v>335.96000000000004</v>
      </c>
      <c r="J1275" s="36">
        <v>43.78</v>
      </c>
      <c r="K1275" s="42">
        <v>57.72</v>
      </c>
      <c r="L1275" s="42">
        <v>34.5</v>
      </c>
      <c r="M1275" s="19">
        <v>61.73</v>
      </c>
      <c r="N1275" s="19">
        <v>42.91</v>
      </c>
      <c r="O1275" s="36">
        <v>34.15</v>
      </c>
      <c r="P1275" s="33">
        <v>44.37</v>
      </c>
      <c r="Q1275" s="146">
        <f>SUM(J1275:P1275)</f>
        <v>319.15999999999997</v>
      </c>
    </row>
    <row r="1276" spans="1:17" x14ac:dyDescent="0.35">
      <c r="A1276" s="19" t="s">
        <v>152</v>
      </c>
      <c r="B1276" s="19">
        <f>B1275+B1274</f>
        <v>151.95999999999998</v>
      </c>
      <c r="C1276" s="19">
        <f t="shared" ref="C1276:H1276" si="975">C1275+C1274</f>
        <v>158.75</v>
      </c>
      <c r="D1276" s="19">
        <f t="shared" si="975"/>
        <v>153.19999999999999</v>
      </c>
      <c r="E1276" s="19">
        <f t="shared" si="975"/>
        <v>152.41</v>
      </c>
      <c r="F1276" s="19">
        <f t="shared" si="975"/>
        <v>137.29</v>
      </c>
      <c r="G1276" s="19">
        <f t="shared" si="975"/>
        <v>122.35999999999999</v>
      </c>
      <c r="H1276" s="19">
        <f t="shared" si="975"/>
        <v>147.49</v>
      </c>
      <c r="I1276" s="35">
        <f>SUM(B1276:H1276)</f>
        <v>1023.4599999999999</v>
      </c>
      <c r="J1276" s="19">
        <f>J1275+J1274</f>
        <v>125.48</v>
      </c>
      <c r="K1276" s="19">
        <f t="shared" ref="K1276:P1276" si="976">K1275+K1274</f>
        <v>141.92000000000002</v>
      </c>
      <c r="L1276" s="19">
        <f t="shared" si="976"/>
        <v>161.1</v>
      </c>
      <c r="M1276" s="19">
        <f t="shared" si="976"/>
        <v>138.53</v>
      </c>
      <c r="N1276" s="19">
        <f t="shared" si="976"/>
        <v>152.01</v>
      </c>
      <c r="O1276" s="19">
        <f t="shared" si="976"/>
        <v>156.55000000000001</v>
      </c>
      <c r="P1276" s="19">
        <f t="shared" si="976"/>
        <v>160.77000000000001</v>
      </c>
      <c r="Q1276" s="146">
        <f>SUM(J1276:P1276)</f>
        <v>1036.3599999999999</v>
      </c>
    </row>
    <row r="1277" spans="1:17" x14ac:dyDescent="0.35">
      <c r="A1277" s="19" t="s">
        <v>154</v>
      </c>
      <c r="B1277" s="106">
        <f t="shared" ref="B1277:H1277" si="977">B1275/B1276*100</f>
        <v>28.862858647012374</v>
      </c>
      <c r="C1277" s="106">
        <f t="shared" si="977"/>
        <v>28.062992125984248</v>
      </c>
      <c r="D1277" s="106">
        <f t="shared" si="977"/>
        <v>30.156657963446481</v>
      </c>
      <c r="E1277" s="106">
        <f t="shared" si="977"/>
        <v>29.729020405485208</v>
      </c>
      <c r="F1277" s="106">
        <f t="shared" si="977"/>
        <v>34.081142107946683</v>
      </c>
      <c r="G1277" s="106">
        <f t="shared" si="977"/>
        <v>39.032363517489379</v>
      </c>
      <c r="H1277" s="106">
        <f t="shared" si="977"/>
        <v>41.690962099125365</v>
      </c>
      <c r="I1277" s="162">
        <f>I1275/I1276</f>
        <v>0.32825904285463042</v>
      </c>
      <c r="J1277" s="169">
        <f t="shared" ref="J1277:P1277" si="978">J1276/J1274</f>
        <v>1.5358629130966952</v>
      </c>
      <c r="K1277" s="169">
        <f t="shared" si="978"/>
        <v>1.6855106888361047</v>
      </c>
      <c r="L1277" s="169">
        <f t="shared" si="978"/>
        <v>1.2725118483412323</v>
      </c>
      <c r="M1277" s="169">
        <f t="shared" si="978"/>
        <v>1.8037760416666668</v>
      </c>
      <c r="N1277" s="169">
        <f t="shared" si="978"/>
        <v>1.3933088909257563</v>
      </c>
      <c r="O1277" s="169">
        <f t="shared" si="978"/>
        <v>1.2790032679738563</v>
      </c>
      <c r="P1277" s="169">
        <f t="shared" si="978"/>
        <v>1.3811855670103093</v>
      </c>
      <c r="Q1277" s="106">
        <f>Q1275/Q1276*100</f>
        <v>30.796248407889149</v>
      </c>
    </row>
    <row r="1278" spans="1:17" x14ac:dyDescent="0.35">
      <c r="A1278" s="19" t="s">
        <v>153</v>
      </c>
      <c r="B1278" s="61">
        <v>181</v>
      </c>
      <c r="C1278" s="61">
        <v>188</v>
      </c>
      <c r="D1278" s="61">
        <v>183</v>
      </c>
      <c r="E1278" s="61">
        <v>181</v>
      </c>
      <c r="F1278" s="61">
        <v>132</v>
      </c>
      <c r="G1278" s="88">
        <v>184</v>
      </c>
      <c r="H1278" s="88">
        <v>173</v>
      </c>
      <c r="I1278" s="35"/>
      <c r="J1278" s="88">
        <v>140</v>
      </c>
      <c r="K1278" s="88">
        <v>170</v>
      </c>
      <c r="L1278" s="88">
        <v>198</v>
      </c>
      <c r="M1278" s="106">
        <v>164</v>
      </c>
      <c r="N1278" s="88">
        <v>182</v>
      </c>
      <c r="O1278" s="88">
        <v>193</v>
      </c>
      <c r="P1278" s="88">
        <v>192</v>
      </c>
      <c r="Q1278" s="146"/>
    </row>
    <row r="1279" spans="1:17" x14ac:dyDescent="0.35">
      <c r="A1279" s="43" t="s">
        <v>155</v>
      </c>
      <c r="B1279" s="169">
        <f t="shared" ref="B1279:H1279" si="979">B1278/B1276</f>
        <v>1.1911029218215321</v>
      </c>
      <c r="C1279" s="169">
        <f t="shared" si="979"/>
        <v>1.184251968503937</v>
      </c>
      <c r="D1279" s="169">
        <f t="shared" si="979"/>
        <v>1.1945169712793735</v>
      </c>
      <c r="E1279" s="169">
        <f t="shared" si="979"/>
        <v>1.187586116396562</v>
      </c>
      <c r="F1279" s="169">
        <f t="shared" si="979"/>
        <v>0.96146842450287717</v>
      </c>
      <c r="G1279" s="169">
        <f t="shared" si="979"/>
        <v>1.5037593984962407</v>
      </c>
      <c r="H1279" s="169">
        <f t="shared" si="979"/>
        <v>1.172960878703641</v>
      </c>
      <c r="I1279" s="35"/>
      <c r="J1279" s="169">
        <f>J1278/J1276</f>
        <v>1.1157156518967166</v>
      </c>
      <c r="K1279" s="169">
        <f t="shared" ref="K1279:P1279" si="980">K1278/K1276</f>
        <v>1.1978579481397968</v>
      </c>
      <c r="L1279" s="169">
        <f t="shared" si="980"/>
        <v>1.229050279329609</v>
      </c>
      <c r="M1279" s="169">
        <f t="shared" si="980"/>
        <v>1.1838590918934526</v>
      </c>
      <c r="N1279" s="169">
        <f t="shared" si="980"/>
        <v>1.1972896519965792</v>
      </c>
      <c r="O1279" s="169">
        <f t="shared" si="980"/>
        <v>1.2328329607154263</v>
      </c>
      <c r="P1279" s="169">
        <f t="shared" si="980"/>
        <v>1.1942526590781861</v>
      </c>
      <c r="Q1279" s="146"/>
    </row>
    <row r="1280" spans="1:17" x14ac:dyDescent="0.35">
      <c r="A1280" s="19" t="s">
        <v>168</v>
      </c>
      <c r="B1280" s="61">
        <v>67.8</v>
      </c>
      <c r="C1280" s="61">
        <v>66.7</v>
      </c>
      <c r="D1280" s="61">
        <v>72.099999999999994</v>
      </c>
      <c r="E1280" s="61">
        <v>64.900000000000006</v>
      </c>
      <c r="F1280" s="61">
        <v>60.4</v>
      </c>
      <c r="G1280" s="19">
        <v>59.5</v>
      </c>
      <c r="H1280" s="19">
        <v>56.1</v>
      </c>
      <c r="I1280" s="150"/>
      <c r="J1280" s="19">
        <v>32.700000000000003</v>
      </c>
      <c r="K1280" s="19">
        <v>20.7</v>
      </c>
      <c r="L1280" s="19">
        <v>23.7</v>
      </c>
      <c r="M1280" s="19">
        <v>28</v>
      </c>
      <c r="N1280" s="19">
        <v>40.299999999999997</v>
      </c>
      <c r="O1280" s="19">
        <v>31.2</v>
      </c>
      <c r="P1280" s="19">
        <v>122.6</v>
      </c>
      <c r="Q1280" s="151">
        <f>SUM(J1280:P1280)</f>
        <v>299.2</v>
      </c>
    </row>
    <row r="1281" spans="1:17" x14ac:dyDescent="0.35">
      <c r="A1281" s="19" t="s">
        <v>169</v>
      </c>
      <c r="B1281" s="61">
        <v>48.91</v>
      </c>
      <c r="C1281" s="166">
        <v>47.77</v>
      </c>
      <c r="D1281" s="166">
        <v>44.71</v>
      </c>
      <c r="E1281" s="166">
        <v>51.4</v>
      </c>
      <c r="F1281" s="166">
        <v>52.59</v>
      </c>
      <c r="G1281" s="19">
        <v>63.44</v>
      </c>
      <c r="H1281" s="19">
        <v>66.510000000000005</v>
      </c>
      <c r="I1281" s="150">
        <f>SUM(B1281:H1281)</f>
        <v>375.33000000000004</v>
      </c>
      <c r="J1281" s="19">
        <v>63.93</v>
      </c>
      <c r="K1281" s="19">
        <v>70.67</v>
      </c>
      <c r="L1281" s="19">
        <v>43.03</v>
      </c>
      <c r="M1281" s="19">
        <v>64.849999999999994</v>
      </c>
      <c r="N1281" s="19">
        <v>48.68</v>
      </c>
      <c r="O1281" s="19">
        <v>38.5</v>
      </c>
      <c r="P1281" s="19">
        <v>0</v>
      </c>
      <c r="Q1281" s="151">
        <f>SUM(J1281:P1281)</f>
        <v>329.65999999999997</v>
      </c>
    </row>
    <row r="1282" spans="1:17" x14ac:dyDescent="0.35">
      <c r="A1282" s="19" t="s">
        <v>152</v>
      </c>
      <c r="B1282" s="19">
        <f>B1281+B1280</f>
        <v>116.71</v>
      </c>
      <c r="C1282" s="19">
        <f t="shared" ref="C1282:H1282" si="981">C1281+C1280</f>
        <v>114.47</v>
      </c>
      <c r="D1282" s="19">
        <f t="shared" si="981"/>
        <v>116.81</v>
      </c>
      <c r="E1282" s="19">
        <f t="shared" si="981"/>
        <v>116.30000000000001</v>
      </c>
      <c r="F1282" s="19">
        <f t="shared" si="981"/>
        <v>112.99000000000001</v>
      </c>
      <c r="G1282" s="19">
        <f t="shared" si="981"/>
        <v>122.94</v>
      </c>
      <c r="H1282" s="19">
        <f t="shared" si="981"/>
        <v>122.61000000000001</v>
      </c>
      <c r="I1282" s="150">
        <f>SUM(B1282:H1282)</f>
        <v>822.83</v>
      </c>
      <c r="J1282" s="19">
        <f>J1281+J1280</f>
        <v>96.63</v>
      </c>
      <c r="K1282" s="19">
        <f t="shared" ref="K1282:P1282" si="982">K1281+K1280</f>
        <v>91.37</v>
      </c>
      <c r="L1282" s="19">
        <f t="shared" si="982"/>
        <v>66.73</v>
      </c>
      <c r="M1282" s="19">
        <f t="shared" si="982"/>
        <v>92.85</v>
      </c>
      <c r="N1282" s="19">
        <f t="shared" si="982"/>
        <v>88.97999999999999</v>
      </c>
      <c r="O1282" s="19">
        <f t="shared" si="982"/>
        <v>69.7</v>
      </c>
      <c r="P1282" s="19">
        <f t="shared" si="982"/>
        <v>122.6</v>
      </c>
      <c r="Q1282" s="151">
        <f>SUM(J1282:P1282)</f>
        <v>628.86</v>
      </c>
    </row>
    <row r="1283" spans="1:17" x14ac:dyDescent="0.35">
      <c r="A1283" s="19" t="s">
        <v>154</v>
      </c>
      <c r="B1283" s="106">
        <f t="shared" ref="B1283:H1283" si="983">B1281/B1282*100</f>
        <v>41.907291577414099</v>
      </c>
      <c r="C1283" s="106">
        <f t="shared" si="983"/>
        <v>41.731458023936405</v>
      </c>
      <c r="D1283" s="106">
        <f t="shared" si="983"/>
        <v>38.275832548583175</v>
      </c>
      <c r="E1283" s="106">
        <f t="shared" si="983"/>
        <v>44.196044711951842</v>
      </c>
      <c r="F1283" s="106">
        <f t="shared" si="983"/>
        <v>46.543941941764757</v>
      </c>
      <c r="G1283" s="106">
        <f t="shared" si="983"/>
        <v>51.60240767854237</v>
      </c>
      <c r="H1283" s="106">
        <f t="shared" si="983"/>
        <v>54.245167604599956</v>
      </c>
      <c r="I1283" s="162">
        <f>I1281/I1282</f>
        <v>0.45614525479139073</v>
      </c>
      <c r="J1283" s="169">
        <f t="shared" ref="J1283:P1283" si="984">J1282/J1280</f>
        <v>2.9550458715596326</v>
      </c>
      <c r="K1283" s="169">
        <f t="shared" si="984"/>
        <v>4.4140096618357489</v>
      </c>
      <c r="L1283" s="169">
        <f t="shared" si="984"/>
        <v>2.8156118143459916</v>
      </c>
      <c r="M1283" s="169">
        <f t="shared" si="984"/>
        <v>3.3160714285714286</v>
      </c>
      <c r="N1283" s="169">
        <f t="shared" si="984"/>
        <v>2.2079404466501238</v>
      </c>
      <c r="O1283" s="169">
        <f t="shared" si="984"/>
        <v>2.233974358974359</v>
      </c>
      <c r="P1283" s="169">
        <f t="shared" si="984"/>
        <v>1</v>
      </c>
      <c r="Q1283" s="154">
        <f>Q1281/Q1282*100</f>
        <v>52.421842699487954</v>
      </c>
    </row>
    <row r="1284" spans="1:17" x14ac:dyDescent="0.35">
      <c r="A1284" s="19" t="s">
        <v>153</v>
      </c>
      <c r="B1284" s="88">
        <v>147</v>
      </c>
      <c r="C1284" s="19">
        <v>147</v>
      </c>
      <c r="D1284" s="19">
        <v>147</v>
      </c>
      <c r="E1284" s="19">
        <v>148</v>
      </c>
      <c r="F1284" s="19">
        <v>142</v>
      </c>
      <c r="G1284" s="88">
        <v>154</v>
      </c>
      <c r="H1284" s="88">
        <v>154</v>
      </c>
      <c r="I1284" s="35"/>
      <c r="J1284" s="88">
        <v>146</v>
      </c>
      <c r="K1284" s="88">
        <v>107</v>
      </c>
      <c r="L1284" s="88">
        <v>66</v>
      </c>
      <c r="M1284" s="88">
        <v>107</v>
      </c>
      <c r="N1284" s="88">
        <v>97</v>
      </c>
      <c r="O1284" s="88">
        <v>67</v>
      </c>
      <c r="P1284" s="88">
        <v>158</v>
      </c>
      <c r="Q1284" s="146"/>
    </row>
    <row r="1285" spans="1:17" x14ac:dyDescent="0.35">
      <c r="A1285" s="43" t="s">
        <v>155</v>
      </c>
      <c r="B1285" s="169">
        <f>B1284/B1282</f>
        <v>1.2595321737640306</v>
      </c>
      <c r="C1285" s="169">
        <f>C1284/C1282</f>
        <v>1.2841792609417315</v>
      </c>
      <c r="D1285" s="169">
        <f>D1284/D1282</f>
        <v>1.2584538994949062</v>
      </c>
      <c r="E1285" s="169">
        <v>79</v>
      </c>
      <c r="F1285" s="169">
        <f>F1284/F1282</f>
        <v>1.2567483848128151</v>
      </c>
      <c r="G1285" s="169">
        <f>G1284/G1282</f>
        <v>1.2526435659671384</v>
      </c>
      <c r="H1285" s="169">
        <f>H1284/H1282</f>
        <v>1.2560150069325502</v>
      </c>
      <c r="I1285" s="35"/>
      <c r="J1285" s="169">
        <f t="shared" ref="J1285:P1285" si="985">J1284/J1282</f>
        <v>1.5109179343889063</v>
      </c>
      <c r="K1285" s="169">
        <f t="shared" si="985"/>
        <v>1.1710627120499069</v>
      </c>
      <c r="L1285" s="169">
        <f t="shared" si="985"/>
        <v>0.98906039262700429</v>
      </c>
      <c r="M1285" s="169">
        <f t="shared" si="985"/>
        <v>1.1523963381798601</v>
      </c>
      <c r="N1285" s="169">
        <f t="shared" si="985"/>
        <v>1.0901326140705778</v>
      </c>
      <c r="O1285" s="169">
        <f t="shared" si="985"/>
        <v>0.96126255380200853</v>
      </c>
      <c r="P1285" s="169">
        <f t="shared" si="985"/>
        <v>1.2887438825448614</v>
      </c>
      <c r="Q1285" s="146"/>
    </row>
    <row r="1286" spans="1:17" x14ac:dyDescent="0.35">
      <c r="A1286" s="19" t="s">
        <v>170</v>
      </c>
      <c r="B1286" s="61">
        <v>233.4</v>
      </c>
      <c r="C1286" s="61">
        <v>127.4</v>
      </c>
      <c r="D1286" s="61">
        <v>261.89999999999998</v>
      </c>
      <c r="E1286" s="61">
        <v>216.3</v>
      </c>
      <c r="F1286" s="61">
        <v>219.5</v>
      </c>
      <c r="G1286" s="88">
        <v>196.1</v>
      </c>
      <c r="H1286" s="88">
        <v>123</v>
      </c>
      <c r="I1286" s="35"/>
      <c r="J1286" s="88">
        <v>104.1</v>
      </c>
      <c r="K1286" s="88">
        <v>73.2</v>
      </c>
      <c r="L1286" s="88">
        <v>75.5</v>
      </c>
      <c r="M1286" s="88">
        <v>166.3</v>
      </c>
      <c r="N1286" s="19">
        <v>135.80000000000001</v>
      </c>
      <c r="O1286" s="88">
        <v>267.39999999999998</v>
      </c>
      <c r="P1286" s="88">
        <v>106.3</v>
      </c>
      <c r="Q1286" s="146">
        <f>SUM(J1286:P1286)</f>
        <v>928.6</v>
      </c>
    </row>
    <row r="1287" spans="1:17" x14ac:dyDescent="0.35">
      <c r="A1287" s="19" t="s">
        <v>171</v>
      </c>
      <c r="B1287" s="61">
        <v>196.75</v>
      </c>
      <c r="C1287" s="166">
        <v>135.15</v>
      </c>
      <c r="D1287" s="166">
        <v>199.11</v>
      </c>
      <c r="E1287" s="166">
        <v>245.39</v>
      </c>
      <c r="F1287" s="166">
        <v>242.08</v>
      </c>
      <c r="G1287" s="88">
        <v>256</v>
      </c>
      <c r="H1287" s="88">
        <v>258.95999999999998</v>
      </c>
      <c r="I1287" s="35">
        <f>SUM(B1287:H1287)</f>
        <v>1533.44</v>
      </c>
      <c r="J1287" s="88">
        <v>299.63</v>
      </c>
      <c r="K1287" s="88">
        <v>262.70999999999998</v>
      </c>
      <c r="L1287" s="88">
        <v>91.04</v>
      </c>
      <c r="M1287" s="88">
        <v>303.69</v>
      </c>
      <c r="N1287" s="19">
        <v>177.26</v>
      </c>
      <c r="O1287" s="88">
        <v>165.78</v>
      </c>
      <c r="P1287" s="88">
        <v>269.29000000000002</v>
      </c>
      <c r="Q1287" s="146">
        <f>SUM(J1287:P1287)</f>
        <v>1569.3999999999999</v>
      </c>
    </row>
    <row r="1288" spans="1:17" x14ac:dyDescent="0.35">
      <c r="A1288" s="19" t="s">
        <v>152</v>
      </c>
      <c r="B1288" s="19">
        <f t="shared" ref="B1288:H1288" si="986">SUM(B1286:B1287)</f>
        <v>430.15</v>
      </c>
      <c r="C1288" s="19">
        <f t="shared" si="986"/>
        <v>262.55</v>
      </c>
      <c r="D1288" s="19">
        <f t="shared" si="986"/>
        <v>461.01</v>
      </c>
      <c r="E1288" s="19">
        <f t="shared" si="986"/>
        <v>461.69</v>
      </c>
      <c r="F1288" s="19">
        <f t="shared" si="986"/>
        <v>461.58000000000004</v>
      </c>
      <c r="G1288" s="19">
        <f t="shared" si="986"/>
        <v>452.1</v>
      </c>
      <c r="H1288" s="19">
        <f t="shared" si="986"/>
        <v>381.96</v>
      </c>
      <c r="I1288" s="35">
        <f>SUM(B1288:H1288)</f>
        <v>2911.04</v>
      </c>
      <c r="J1288" s="19">
        <f>J1287+J1286</f>
        <v>403.73</v>
      </c>
      <c r="K1288" s="19">
        <f t="shared" ref="K1288:P1288" si="987">K1287+K1286</f>
        <v>335.90999999999997</v>
      </c>
      <c r="L1288" s="19">
        <f t="shared" si="987"/>
        <v>166.54000000000002</v>
      </c>
      <c r="M1288" s="19">
        <f t="shared" si="987"/>
        <v>469.99</v>
      </c>
      <c r="N1288" s="19">
        <f t="shared" si="987"/>
        <v>313.06</v>
      </c>
      <c r="O1288" s="19">
        <f t="shared" si="987"/>
        <v>433.17999999999995</v>
      </c>
      <c r="P1288" s="19">
        <f t="shared" si="987"/>
        <v>375.59000000000003</v>
      </c>
      <c r="Q1288" s="146">
        <f>SUM(J1288:P1288)</f>
        <v>2498</v>
      </c>
    </row>
    <row r="1289" spans="1:17" x14ac:dyDescent="0.35">
      <c r="A1289" s="19" t="s">
        <v>154</v>
      </c>
      <c r="B1289" s="152">
        <f t="shared" ref="B1289:H1289" si="988">B1287/B1288</f>
        <v>0.4573985818900384</v>
      </c>
      <c r="C1289" s="152">
        <f t="shared" si="988"/>
        <v>0.51475909350599891</v>
      </c>
      <c r="D1289" s="152">
        <f t="shared" si="988"/>
        <v>0.43189952495607475</v>
      </c>
      <c r="E1289" s="152">
        <f t="shared" si="988"/>
        <v>0.53150382291147735</v>
      </c>
      <c r="F1289" s="152">
        <f t="shared" si="988"/>
        <v>0.52445946531478826</v>
      </c>
      <c r="G1289" s="152">
        <f t="shared" si="988"/>
        <v>0.56624640566246398</v>
      </c>
      <c r="H1289" s="152">
        <f t="shared" si="988"/>
        <v>0.67797675149230285</v>
      </c>
      <c r="I1289" s="152">
        <f>I1287/I1288</f>
        <v>0.52676706606573598</v>
      </c>
      <c r="J1289" s="169">
        <f t="shared" ref="J1289:P1289" si="989">J1288/J1286</f>
        <v>3.8782901056676278</v>
      </c>
      <c r="K1289" s="169">
        <f t="shared" si="989"/>
        <v>4.5889344262295078</v>
      </c>
      <c r="L1289" s="169">
        <f t="shared" si="989"/>
        <v>2.2058278145695369</v>
      </c>
      <c r="M1289" s="169">
        <f t="shared" si="989"/>
        <v>2.8261575466025253</v>
      </c>
      <c r="N1289" s="169">
        <f t="shared" si="989"/>
        <v>2.3053019145802649</v>
      </c>
      <c r="O1289" s="169">
        <f t="shared" si="989"/>
        <v>1.6199700822737471</v>
      </c>
      <c r="P1289" s="169">
        <f t="shared" si="989"/>
        <v>3.5333019755409225</v>
      </c>
      <c r="Q1289" s="153">
        <f>Q1287/Q1288*100</f>
        <v>62.826261008807037</v>
      </c>
    </row>
    <row r="1290" spans="1:17" x14ac:dyDescent="0.35">
      <c r="A1290" s="19" t="s">
        <v>153</v>
      </c>
      <c r="B1290" s="61">
        <v>646</v>
      </c>
      <c r="C1290" s="61">
        <v>390</v>
      </c>
      <c r="D1290" s="61">
        <v>698</v>
      </c>
      <c r="E1290" s="61">
        <v>691</v>
      </c>
      <c r="F1290" s="61">
        <v>689</v>
      </c>
      <c r="G1290" s="88">
        <v>680</v>
      </c>
      <c r="H1290" s="88">
        <v>560</v>
      </c>
      <c r="I1290" s="35"/>
      <c r="J1290" s="88">
        <v>585</v>
      </c>
      <c r="K1290" s="88">
        <v>487</v>
      </c>
      <c r="L1290" s="88">
        <v>258</v>
      </c>
      <c r="M1290" s="88">
        <v>699</v>
      </c>
      <c r="N1290" s="88">
        <v>467</v>
      </c>
      <c r="O1290" s="88">
        <v>680</v>
      </c>
      <c r="P1290" s="88">
        <v>489</v>
      </c>
      <c r="Q1290" s="146"/>
    </row>
    <row r="1291" spans="1:17" x14ac:dyDescent="0.35">
      <c r="A1291" s="43" t="s">
        <v>155</v>
      </c>
      <c r="B1291" s="169">
        <f t="shared" ref="B1291:H1291" si="990">B1290/B1288</f>
        <v>1.5018016970824133</v>
      </c>
      <c r="C1291" s="169">
        <f t="shared" si="990"/>
        <v>1.4854313464102076</v>
      </c>
      <c r="D1291" s="169">
        <f t="shared" si="990"/>
        <v>1.5140669399796101</v>
      </c>
      <c r="E1291" s="169">
        <f t="shared" si="990"/>
        <v>1.4966752582901948</v>
      </c>
      <c r="F1291" s="169">
        <f t="shared" si="990"/>
        <v>1.492698990424195</v>
      </c>
      <c r="G1291" s="169">
        <f t="shared" si="990"/>
        <v>1.50409201504092</v>
      </c>
      <c r="H1291" s="169">
        <f t="shared" si="990"/>
        <v>1.4661221070269139</v>
      </c>
      <c r="I1291" s="35"/>
      <c r="J1291" s="169">
        <f>J1290/J1288</f>
        <v>1.4489881851732593</v>
      </c>
      <c r="K1291" s="169">
        <f>K1290/K1288</f>
        <v>1.4497930993420858</v>
      </c>
      <c r="L1291" s="169">
        <v>9.3000000000000007</v>
      </c>
      <c r="M1291" s="169">
        <f>M1290/M1288</f>
        <v>1.4872656865039682</v>
      </c>
      <c r="N1291" s="169">
        <f>N1290/N1288</f>
        <v>1.4917268255286527</v>
      </c>
      <c r="O1291" s="169">
        <f>O1290/O1288</f>
        <v>1.5697862320513414</v>
      </c>
      <c r="P1291" s="169">
        <f>P1290/P1288</f>
        <v>1.301951596155382</v>
      </c>
      <c r="Q1291" s="146"/>
    </row>
    <row r="1292" spans="1:17" x14ac:dyDescent="0.35">
      <c r="A1292" s="19" t="s">
        <v>173</v>
      </c>
      <c r="B1292" s="171">
        <v>8.1999999999999993</v>
      </c>
      <c r="C1292" s="171">
        <v>1.96</v>
      </c>
      <c r="D1292" s="171">
        <v>5.8</v>
      </c>
      <c r="E1292" s="171">
        <v>3.59</v>
      </c>
      <c r="F1292" s="171">
        <v>15.6</v>
      </c>
      <c r="G1292" s="19">
        <v>12.86</v>
      </c>
      <c r="H1292" s="36">
        <v>65.33</v>
      </c>
      <c r="I1292" s="35">
        <f>SUM(B1292:H1292)</f>
        <v>113.34</v>
      </c>
      <c r="J1292" s="36">
        <v>61.31</v>
      </c>
      <c r="K1292" s="36">
        <v>112.84</v>
      </c>
      <c r="L1292" s="36">
        <v>11</v>
      </c>
      <c r="M1292" s="103">
        <v>25.22</v>
      </c>
      <c r="N1292" s="19">
        <v>11.6</v>
      </c>
      <c r="O1292" s="19">
        <v>2.71</v>
      </c>
      <c r="P1292" s="36">
        <v>6.67</v>
      </c>
      <c r="Q1292" s="146">
        <f>SUM(J1292:P1292)</f>
        <v>231.35</v>
      </c>
    </row>
    <row r="1293" spans="1:17" x14ac:dyDescent="0.35">
      <c r="A1293" s="19" t="s">
        <v>172</v>
      </c>
      <c r="B1293" s="61">
        <v>11.09</v>
      </c>
      <c r="C1293" s="61">
        <v>2.09</v>
      </c>
      <c r="D1293" s="61">
        <v>4.6500000000000004</v>
      </c>
      <c r="E1293" s="61">
        <v>6.54</v>
      </c>
      <c r="F1293" s="61">
        <v>17.7</v>
      </c>
      <c r="G1293" s="19">
        <v>15.16</v>
      </c>
      <c r="H1293" s="36">
        <v>21.55</v>
      </c>
      <c r="I1293" s="35">
        <f>SUM(B1293:H1293)</f>
        <v>78.779999999999987</v>
      </c>
      <c r="J1293" s="36">
        <v>34.04</v>
      </c>
      <c r="K1293" s="21">
        <v>56.61</v>
      </c>
      <c r="L1293" s="21">
        <v>16.87</v>
      </c>
      <c r="M1293" s="19">
        <v>35.32</v>
      </c>
      <c r="N1293" s="19">
        <v>16.25</v>
      </c>
      <c r="O1293" s="36">
        <v>0.74</v>
      </c>
      <c r="P1293" s="33">
        <v>9.86</v>
      </c>
      <c r="Q1293" s="146">
        <f>SUM(J1293:P1293)</f>
        <v>169.69</v>
      </c>
    </row>
    <row r="1294" spans="1:17" x14ac:dyDescent="0.35">
      <c r="A1294" s="19" t="s">
        <v>152</v>
      </c>
      <c r="B1294" s="19">
        <f>B1293+B1292</f>
        <v>19.29</v>
      </c>
      <c r="C1294" s="19">
        <f t="shared" ref="C1294:H1294" si="991">C1293+C1292</f>
        <v>4.05</v>
      </c>
      <c r="D1294" s="19">
        <f t="shared" si="991"/>
        <v>10.45</v>
      </c>
      <c r="E1294" s="19">
        <f t="shared" si="991"/>
        <v>10.129999999999999</v>
      </c>
      <c r="F1294" s="19">
        <f t="shared" si="991"/>
        <v>33.299999999999997</v>
      </c>
      <c r="G1294" s="19">
        <f t="shared" si="991"/>
        <v>28.02</v>
      </c>
      <c r="H1294" s="19">
        <f t="shared" si="991"/>
        <v>86.88</v>
      </c>
      <c r="I1294" s="35">
        <f>SUM(B1294:H1294)</f>
        <v>192.12</v>
      </c>
      <c r="J1294" s="19">
        <f>J1293+J1292</f>
        <v>95.35</v>
      </c>
      <c r="K1294" s="19">
        <f t="shared" ref="K1294:P1294" si="992">K1293+K1292</f>
        <v>169.45</v>
      </c>
      <c r="L1294" s="19">
        <f t="shared" si="992"/>
        <v>27.87</v>
      </c>
      <c r="M1294" s="19">
        <f t="shared" si="992"/>
        <v>60.54</v>
      </c>
      <c r="N1294" s="19">
        <f t="shared" si="992"/>
        <v>27.85</v>
      </c>
      <c r="O1294" s="19">
        <f t="shared" si="992"/>
        <v>3.45</v>
      </c>
      <c r="P1294" s="19">
        <f t="shared" si="992"/>
        <v>16.53</v>
      </c>
      <c r="Q1294" s="146">
        <f>SUM(J1294:P1294)</f>
        <v>401.03999999999996</v>
      </c>
    </row>
    <row r="1295" spans="1:17" x14ac:dyDescent="0.35">
      <c r="A1295" s="19" t="s">
        <v>154</v>
      </c>
      <c r="B1295" s="106">
        <f t="shared" ref="B1295:H1295" si="993">B1293/B1294*100</f>
        <v>57.490927941938828</v>
      </c>
      <c r="C1295" s="106">
        <f t="shared" si="993"/>
        <v>51.604938271604937</v>
      </c>
      <c r="D1295" s="106">
        <f t="shared" si="993"/>
        <v>44.497607655502399</v>
      </c>
      <c r="E1295" s="106">
        <f t="shared" si="993"/>
        <v>64.560710760118468</v>
      </c>
      <c r="F1295" s="106">
        <f t="shared" si="993"/>
        <v>53.153153153153156</v>
      </c>
      <c r="G1295" s="106">
        <f t="shared" si="993"/>
        <v>54.10421127765882</v>
      </c>
      <c r="H1295" s="106">
        <f t="shared" si="993"/>
        <v>24.804327808471456</v>
      </c>
      <c r="I1295" s="106">
        <f>I1293/I1294</f>
        <v>0.41005621486570887</v>
      </c>
      <c r="J1295" s="106">
        <f>J1294/K1294*100</f>
        <v>56.270286220123936</v>
      </c>
      <c r="K1295" s="106">
        <f>K1294/L1294*100</f>
        <v>608.00143523501958</v>
      </c>
      <c r="L1295" s="106">
        <f>L1294/M1294*100</f>
        <v>46.035678889990088</v>
      </c>
      <c r="M1295" s="106">
        <f>M1293/N1294*100</f>
        <v>126.82226211849192</v>
      </c>
      <c r="N1295" s="106">
        <f>N1293/O1294*100</f>
        <v>471.01449275362313</v>
      </c>
      <c r="O1295" s="106">
        <f>O1293/P1294*100</f>
        <v>4.4767090139140953</v>
      </c>
      <c r="P1295" s="106">
        <f>P1293/Q1294*100</f>
        <v>2.4586076201875127</v>
      </c>
      <c r="Q1295" s="153">
        <f>Q1293/Q1294*100</f>
        <v>42.312487532415723</v>
      </c>
    </row>
    <row r="1296" spans="1:17" x14ac:dyDescent="0.35">
      <c r="A1296" s="19" t="s">
        <v>153</v>
      </c>
      <c r="B1296" s="61">
        <v>103</v>
      </c>
      <c r="C1296" s="61">
        <v>26</v>
      </c>
      <c r="D1296" s="61">
        <v>69</v>
      </c>
      <c r="E1296" s="61">
        <v>42</v>
      </c>
      <c r="F1296" s="61">
        <v>186</v>
      </c>
      <c r="G1296" s="88">
        <v>152</v>
      </c>
      <c r="H1296" s="88">
        <v>208</v>
      </c>
      <c r="I1296" s="35"/>
      <c r="J1296" s="88">
        <v>340</v>
      </c>
      <c r="K1296" s="88">
        <v>212</v>
      </c>
      <c r="L1296" s="88">
        <v>145</v>
      </c>
      <c r="M1296" s="88">
        <v>264</v>
      </c>
      <c r="N1296" s="88">
        <v>142</v>
      </c>
      <c r="O1296" s="88">
        <v>31</v>
      </c>
      <c r="P1296" s="88">
        <v>88</v>
      </c>
      <c r="Q1296" s="146"/>
    </row>
    <row r="1297" spans="1:17" x14ac:dyDescent="0.35">
      <c r="A1297" s="43" t="s">
        <v>155</v>
      </c>
      <c r="B1297" s="169">
        <f t="shared" ref="B1297:H1297" si="994">B1296/B1294</f>
        <v>5.3395541731467082</v>
      </c>
      <c r="C1297" s="169">
        <f t="shared" si="994"/>
        <v>6.4197530864197532</v>
      </c>
      <c r="D1297" s="169">
        <f t="shared" si="994"/>
        <v>6.6028708133971294</v>
      </c>
      <c r="E1297" s="169">
        <f t="shared" si="994"/>
        <v>4.1461006910167821</v>
      </c>
      <c r="F1297" s="169">
        <f t="shared" si="994"/>
        <v>5.5855855855855863</v>
      </c>
      <c r="G1297" s="169">
        <f t="shared" si="994"/>
        <v>5.4246966452533902</v>
      </c>
      <c r="H1297" s="169">
        <f t="shared" si="994"/>
        <v>2.3941068139963169</v>
      </c>
      <c r="I1297" s="35"/>
      <c r="J1297" s="169">
        <f>J1296/J1294</f>
        <v>3.5658101730466703</v>
      </c>
      <c r="K1297" s="169">
        <f>K1296/K1294</f>
        <v>1.2511065210976691</v>
      </c>
      <c r="L1297" s="169">
        <f>L1296/L1294</f>
        <v>5.2027269465374957</v>
      </c>
      <c r="M1297" s="169">
        <v>0</v>
      </c>
      <c r="N1297" s="169">
        <f>N1296/N1294</f>
        <v>5.0987432675044877</v>
      </c>
      <c r="O1297" s="169">
        <f>O1296/O1294</f>
        <v>8.9855072463768106</v>
      </c>
      <c r="P1297" s="169">
        <f>P1296/P1294</f>
        <v>5.3236539624924379</v>
      </c>
      <c r="Q1297" s="146"/>
    </row>
    <row r="1298" spans="1:17" x14ac:dyDescent="0.35">
      <c r="A1298" s="19" t="s">
        <v>176</v>
      </c>
      <c r="B1298" s="19">
        <v>0</v>
      </c>
      <c r="C1298" s="19">
        <v>0</v>
      </c>
      <c r="D1298" s="19">
        <v>0</v>
      </c>
      <c r="E1298" s="19">
        <v>0</v>
      </c>
      <c r="F1298" s="19">
        <v>0</v>
      </c>
      <c r="G1298" s="19">
        <v>0</v>
      </c>
      <c r="H1298" s="19">
        <v>0</v>
      </c>
      <c r="I1298" s="150">
        <f>SUM(B1298:H1298)</f>
        <v>0</v>
      </c>
      <c r="J1298" s="19">
        <v>0</v>
      </c>
      <c r="K1298" s="19">
        <v>0</v>
      </c>
      <c r="L1298" s="19">
        <v>0</v>
      </c>
      <c r="M1298" s="19">
        <v>0</v>
      </c>
      <c r="N1298" s="19">
        <v>0</v>
      </c>
      <c r="O1298" s="19">
        <v>0</v>
      </c>
      <c r="P1298" s="19">
        <v>0</v>
      </c>
      <c r="Q1298" s="151">
        <f>SUM(J1298:P1298)</f>
        <v>0</v>
      </c>
    </row>
    <row r="1299" spans="1:17" x14ac:dyDescent="0.35">
      <c r="A1299" s="19" t="s">
        <v>177</v>
      </c>
      <c r="B1299" s="19">
        <v>0</v>
      </c>
      <c r="C1299" s="19">
        <v>0</v>
      </c>
      <c r="D1299" s="19">
        <v>0</v>
      </c>
      <c r="E1299" s="19">
        <v>0</v>
      </c>
      <c r="F1299" s="19">
        <v>0</v>
      </c>
      <c r="G1299" s="19">
        <v>0</v>
      </c>
      <c r="H1299" s="19">
        <v>0</v>
      </c>
      <c r="I1299" s="150">
        <f>SUM(B1299:H1299)</f>
        <v>0</v>
      </c>
      <c r="J1299" s="19">
        <v>0</v>
      </c>
      <c r="K1299" s="19">
        <v>0</v>
      </c>
      <c r="L1299" s="19">
        <v>0</v>
      </c>
      <c r="M1299" s="19">
        <v>0</v>
      </c>
      <c r="N1299" s="19">
        <v>0</v>
      </c>
      <c r="O1299" s="19">
        <v>0</v>
      </c>
      <c r="P1299" s="19">
        <v>0</v>
      </c>
      <c r="Q1299" s="151">
        <f>SUM(J1299:P1299)</f>
        <v>0</v>
      </c>
    </row>
    <row r="1300" spans="1:17" x14ac:dyDescent="0.35">
      <c r="A1300" s="19" t="s">
        <v>152</v>
      </c>
      <c r="B1300" s="19">
        <f>B1299+B1298</f>
        <v>0</v>
      </c>
      <c r="C1300" s="19">
        <f t="shared" ref="C1300:H1300" si="995">C1299+C1298</f>
        <v>0</v>
      </c>
      <c r="D1300" s="19">
        <f t="shared" si="995"/>
        <v>0</v>
      </c>
      <c r="E1300" s="19">
        <f t="shared" si="995"/>
        <v>0</v>
      </c>
      <c r="F1300" s="19">
        <f t="shared" si="995"/>
        <v>0</v>
      </c>
      <c r="G1300" s="19">
        <f t="shared" si="995"/>
        <v>0</v>
      </c>
      <c r="H1300" s="19">
        <f t="shared" si="995"/>
        <v>0</v>
      </c>
      <c r="I1300" s="150">
        <f>SUM(B1300:H1300)</f>
        <v>0</v>
      </c>
      <c r="J1300" s="19">
        <f>J1299+J1298</f>
        <v>0</v>
      </c>
      <c r="K1300" s="19">
        <f t="shared" ref="K1300:P1300" si="996">K1299+K1298</f>
        <v>0</v>
      </c>
      <c r="L1300" s="19">
        <f t="shared" si="996"/>
        <v>0</v>
      </c>
      <c r="M1300" s="19">
        <f t="shared" si="996"/>
        <v>0</v>
      </c>
      <c r="N1300" s="19">
        <f t="shared" si="996"/>
        <v>0</v>
      </c>
      <c r="O1300" s="19">
        <f t="shared" si="996"/>
        <v>0</v>
      </c>
      <c r="P1300" s="19">
        <f t="shared" si="996"/>
        <v>0</v>
      </c>
      <c r="Q1300" s="151">
        <f>SUM(J1300:P1300)</f>
        <v>0</v>
      </c>
    </row>
    <row r="1301" spans="1:17" x14ac:dyDescent="0.35">
      <c r="A1301" s="19" t="s">
        <v>154</v>
      </c>
      <c r="B1301" s="106" t="e">
        <f t="shared" ref="B1301:H1301" si="997">B1299/B1300*100</f>
        <v>#DIV/0!</v>
      </c>
      <c r="C1301" s="106" t="e">
        <f t="shared" si="997"/>
        <v>#DIV/0!</v>
      </c>
      <c r="D1301" s="106" t="e">
        <f t="shared" si="997"/>
        <v>#DIV/0!</v>
      </c>
      <c r="E1301" s="106" t="e">
        <f t="shared" si="997"/>
        <v>#DIV/0!</v>
      </c>
      <c r="F1301" s="106" t="e">
        <f t="shared" si="997"/>
        <v>#DIV/0!</v>
      </c>
      <c r="G1301" s="106" t="e">
        <f t="shared" si="997"/>
        <v>#DIV/0!</v>
      </c>
      <c r="H1301" s="106" t="e">
        <f t="shared" si="997"/>
        <v>#DIV/0!</v>
      </c>
      <c r="I1301" s="106" t="e">
        <f>I1299/I1300</f>
        <v>#DIV/0!</v>
      </c>
      <c r="J1301" s="106" t="e">
        <f>J1299/J1300*100</f>
        <v>#DIV/0!</v>
      </c>
      <c r="K1301" s="106" t="e">
        <f t="shared" ref="K1301:Q1301" si="998">K1299/K1300*100</f>
        <v>#DIV/0!</v>
      </c>
      <c r="L1301" s="106" t="e">
        <f t="shared" si="998"/>
        <v>#DIV/0!</v>
      </c>
      <c r="M1301" s="106" t="e">
        <f t="shared" si="998"/>
        <v>#DIV/0!</v>
      </c>
      <c r="N1301" s="106" t="e">
        <f t="shared" si="998"/>
        <v>#DIV/0!</v>
      </c>
      <c r="O1301" s="106" t="e">
        <f t="shared" si="998"/>
        <v>#DIV/0!</v>
      </c>
      <c r="P1301" s="106" t="e">
        <f t="shared" si="998"/>
        <v>#DIV/0!</v>
      </c>
      <c r="Q1301" s="153" t="e">
        <f t="shared" si="998"/>
        <v>#DIV/0!</v>
      </c>
    </row>
    <row r="1302" spans="1:17" x14ac:dyDescent="0.35">
      <c r="A1302" s="19" t="s">
        <v>153</v>
      </c>
      <c r="B1302" s="88">
        <v>0</v>
      </c>
      <c r="C1302" s="88">
        <v>0</v>
      </c>
      <c r="D1302" s="88">
        <v>0</v>
      </c>
      <c r="E1302" s="88">
        <v>0</v>
      </c>
      <c r="F1302" s="88">
        <v>0</v>
      </c>
      <c r="G1302" s="88">
        <v>0</v>
      </c>
      <c r="H1302" s="88">
        <v>0</v>
      </c>
      <c r="I1302" s="35"/>
      <c r="J1302" s="88">
        <v>0</v>
      </c>
      <c r="K1302" s="88">
        <v>0</v>
      </c>
      <c r="L1302" s="88">
        <v>0</v>
      </c>
      <c r="M1302" s="88">
        <v>0</v>
      </c>
      <c r="N1302" s="88">
        <v>0</v>
      </c>
      <c r="O1302" s="88">
        <v>0</v>
      </c>
      <c r="P1302" s="88">
        <v>0</v>
      </c>
      <c r="Q1302" s="146"/>
    </row>
    <row r="1303" spans="1:17" x14ac:dyDescent="0.35">
      <c r="A1303" s="43" t="s">
        <v>155</v>
      </c>
      <c r="B1303" s="169" t="e">
        <f>B1302/B1300</f>
        <v>#DIV/0!</v>
      </c>
      <c r="C1303" s="169" t="e">
        <f>C1302/C1300</f>
        <v>#DIV/0!</v>
      </c>
      <c r="D1303" s="169">
        <v>29.21</v>
      </c>
      <c r="E1303" s="169" t="e">
        <f>E1302/E1300</f>
        <v>#DIV/0!</v>
      </c>
      <c r="F1303" s="169">
        <v>238.82</v>
      </c>
      <c r="G1303" s="169" t="e">
        <f>G1302/G1300</f>
        <v>#DIV/0!</v>
      </c>
      <c r="H1303" s="169" t="e">
        <f>H1302/H1300</f>
        <v>#DIV/0!</v>
      </c>
      <c r="I1303" s="35"/>
      <c r="J1303" s="169" t="e">
        <f t="shared" ref="J1303:P1303" si="999">J1302/J1300</f>
        <v>#DIV/0!</v>
      </c>
      <c r="K1303" s="169" t="e">
        <f t="shared" si="999"/>
        <v>#DIV/0!</v>
      </c>
      <c r="L1303" s="169" t="e">
        <f t="shared" si="999"/>
        <v>#DIV/0!</v>
      </c>
      <c r="M1303" s="169" t="e">
        <f t="shared" si="999"/>
        <v>#DIV/0!</v>
      </c>
      <c r="N1303" s="169" t="e">
        <f t="shared" si="999"/>
        <v>#DIV/0!</v>
      </c>
      <c r="O1303" s="169" t="e">
        <f t="shared" si="999"/>
        <v>#DIV/0!</v>
      </c>
      <c r="P1303" s="169" t="e">
        <f t="shared" si="999"/>
        <v>#DIV/0!</v>
      </c>
      <c r="Q1303" s="146"/>
    </row>
    <row r="1304" spans="1:17" x14ac:dyDescent="0.35">
      <c r="A1304" s="19" t="s">
        <v>174</v>
      </c>
      <c r="B1304" s="19">
        <v>49</v>
      </c>
      <c r="C1304" s="19">
        <v>1.65</v>
      </c>
      <c r="D1304" s="19">
        <v>5.69</v>
      </c>
      <c r="E1304" s="19">
        <v>1.01</v>
      </c>
      <c r="F1304" s="19">
        <v>11.47</v>
      </c>
      <c r="G1304" s="79">
        <v>8.86</v>
      </c>
      <c r="H1304" s="79">
        <v>10.8</v>
      </c>
      <c r="I1304" s="35">
        <f>SUM(B1304:H1304)</f>
        <v>88.47999999999999</v>
      </c>
      <c r="J1304" s="88">
        <v>18.170000000000002</v>
      </c>
      <c r="K1304" s="88">
        <v>5.93</v>
      </c>
      <c r="L1304" s="88">
        <v>8.4499999999999993</v>
      </c>
      <c r="M1304" s="88">
        <v>5.6</v>
      </c>
      <c r="N1304" s="88">
        <v>5.78</v>
      </c>
      <c r="O1304" s="88">
        <v>5.75</v>
      </c>
      <c r="P1304" s="88">
        <v>3.37</v>
      </c>
      <c r="Q1304" s="146">
        <f>SUM(J1304:P1304)</f>
        <v>53.05</v>
      </c>
    </row>
    <row r="1305" spans="1:17" x14ac:dyDescent="0.35">
      <c r="A1305" s="19" t="s">
        <v>175</v>
      </c>
      <c r="B1305" s="19">
        <v>0.5</v>
      </c>
      <c r="C1305" s="19">
        <v>0.51</v>
      </c>
      <c r="D1305" s="19">
        <v>0.52</v>
      </c>
      <c r="E1305" s="19">
        <v>0.54</v>
      </c>
      <c r="F1305" s="19">
        <v>0.53</v>
      </c>
      <c r="G1305" s="88">
        <v>0.54</v>
      </c>
      <c r="H1305" s="88">
        <v>0.52</v>
      </c>
      <c r="I1305" s="35">
        <f>SUM(B1305:H1305)</f>
        <v>3.6600000000000006</v>
      </c>
      <c r="J1305" s="88">
        <v>0.5</v>
      </c>
      <c r="K1305" s="88">
        <v>0.56999999999999995</v>
      </c>
      <c r="L1305" s="88">
        <v>0.53</v>
      </c>
      <c r="M1305" s="88">
        <v>0.55000000000000004</v>
      </c>
      <c r="N1305" s="88">
        <v>0.56000000000000005</v>
      </c>
      <c r="O1305" s="88">
        <v>0.56999999999999995</v>
      </c>
      <c r="P1305" s="88">
        <v>0.55000000000000004</v>
      </c>
      <c r="Q1305" s="146">
        <f>SUM(J1305:P1305)</f>
        <v>3.83</v>
      </c>
    </row>
    <row r="1306" spans="1:17" x14ac:dyDescent="0.35">
      <c r="A1306" s="19" t="s">
        <v>152</v>
      </c>
      <c r="B1306" s="19">
        <f>-B1305+B1304</f>
        <v>48.5</v>
      </c>
      <c r="C1306" s="19">
        <f>-C1305+C1304</f>
        <v>1.1399999999999999</v>
      </c>
      <c r="D1306" s="19">
        <f>D1305+D1304</f>
        <v>6.2100000000000009</v>
      </c>
      <c r="E1306" s="19">
        <f>E1305+E1304</f>
        <v>1.55</v>
      </c>
      <c r="F1306" s="19">
        <f>F1305+F1304</f>
        <v>12</v>
      </c>
      <c r="G1306" s="19">
        <f>G1305+G1304</f>
        <v>9.3999999999999986</v>
      </c>
      <c r="H1306" s="19">
        <f>H1305+H1304</f>
        <v>11.32</v>
      </c>
      <c r="I1306" s="35">
        <f>SUM(B1306:H1306)</f>
        <v>90.12</v>
      </c>
      <c r="J1306" s="19">
        <f t="shared" ref="J1306:P1306" si="1000">J1305+J1304</f>
        <v>18.670000000000002</v>
      </c>
      <c r="K1306" s="19">
        <f t="shared" si="1000"/>
        <v>6.5</v>
      </c>
      <c r="L1306" s="19">
        <f t="shared" si="1000"/>
        <v>8.9799999999999986</v>
      </c>
      <c r="M1306" s="19">
        <f t="shared" si="1000"/>
        <v>6.1499999999999995</v>
      </c>
      <c r="N1306" s="19">
        <f t="shared" si="1000"/>
        <v>6.34</v>
      </c>
      <c r="O1306" s="19">
        <f t="shared" si="1000"/>
        <v>6.32</v>
      </c>
      <c r="P1306" s="19">
        <f t="shared" si="1000"/>
        <v>3.92</v>
      </c>
      <c r="Q1306" s="146">
        <f>SUM(J1306:P1306)</f>
        <v>56.88</v>
      </c>
    </row>
    <row r="1307" spans="1:17" x14ac:dyDescent="0.35">
      <c r="A1307" s="19" t="s">
        <v>154</v>
      </c>
      <c r="B1307" s="106">
        <f t="shared" ref="B1307:H1307" si="1001">B1305/B1306*100</f>
        <v>1.0309278350515463</v>
      </c>
      <c r="C1307" s="106">
        <f t="shared" si="1001"/>
        <v>44.736842105263165</v>
      </c>
      <c r="D1307" s="106">
        <f t="shared" si="1001"/>
        <v>8.3735909822866343</v>
      </c>
      <c r="E1307" s="106">
        <f t="shared" si="1001"/>
        <v>34.838709677419352</v>
      </c>
      <c r="F1307" s="106">
        <f t="shared" si="1001"/>
        <v>4.416666666666667</v>
      </c>
      <c r="G1307" s="106">
        <f t="shared" si="1001"/>
        <v>5.7446808510638308</v>
      </c>
      <c r="H1307" s="106">
        <f t="shared" si="1001"/>
        <v>4.5936395759717312</v>
      </c>
      <c r="I1307" s="106">
        <f>I1305/I1306*100</f>
        <v>4.0612516644474042</v>
      </c>
      <c r="J1307" s="106">
        <f>J1305/K1306*100</f>
        <v>7.6923076923076925</v>
      </c>
      <c r="K1307" s="169">
        <f t="shared" ref="K1307:P1307" si="1002">K1306/K1304</f>
        <v>1.0961214165261384</v>
      </c>
      <c r="L1307" s="169">
        <f t="shared" si="1002"/>
        <v>1.0627218934911242</v>
      </c>
      <c r="M1307" s="169">
        <f t="shared" si="1002"/>
        <v>1.0982142857142856</v>
      </c>
      <c r="N1307" s="169">
        <f t="shared" si="1002"/>
        <v>1.0968858131487889</v>
      </c>
      <c r="O1307" s="169">
        <f t="shared" si="1002"/>
        <v>1.0991304347826087</v>
      </c>
      <c r="P1307" s="169">
        <f t="shared" si="1002"/>
        <v>1.1632047477744807</v>
      </c>
      <c r="Q1307" s="153">
        <f>Q1305/Q1306*100</f>
        <v>6.733473980309423</v>
      </c>
    </row>
    <row r="1308" spans="1:17" x14ac:dyDescent="0.35">
      <c r="A1308" s="19" t="s">
        <v>153</v>
      </c>
      <c r="B1308" s="61">
        <v>92</v>
      </c>
      <c r="C1308" s="61">
        <v>78</v>
      </c>
      <c r="D1308" s="61">
        <v>102</v>
      </c>
      <c r="E1308" s="61">
        <v>105</v>
      </c>
      <c r="F1308" s="61">
        <v>117</v>
      </c>
      <c r="G1308" s="61">
        <v>128</v>
      </c>
      <c r="H1308" s="88">
        <v>121</v>
      </c>
      <c r="I1308" s="35"/>
      <c r="J1308" s="88">
        <v>106</v>
      </c>
      <c r="K1308" s="88">
        <v>106</v>
      </c>
      <c r="L1308" s="88">
        <v>132</v>
      </c>
      <c r="M1308" s="88">
        <v>99</v>
      </c>
      <c r="N1308" s="88">
        <v>72</v>
      </c>
      <c r="O1308" s="88">
        <v>99</v>
      </c>
      <c r="P1308" s="88">
        <v>95</v>
      </c>
      <c r="Q1308" s="146"/>
    </row>
    <row r="1309" spans="1:17" x14ac:dyDescent="0.35">
      <c r="A1309" s="43" t="s">
        <v>155</v>
      </c>
      <c r="B1309" s="169">
        <f>B1308/B1306</f>
        <v>1.8969072164948453</v>
      </c>
      <c r="C1309" s="169">
        <f>C1308/C1306</f>
        <v>68.421052631578959</v>
      </c>
      <c r="D1309" s="169">
        <v>3.88</v>
      </c>
      <c r="E1309" s="169">
        <f>E1308/E1306</f>
        <v>67.741935483870961</v>
      </c>
      <c r="F1309" s="169">
        <f>F1308/F1306</f>
        <v>9.75</v>
      </c>
      <c r="G1309" s="169">
        <f>G1308/G1306</f>
        <v>13.617021276595747</v>
      </c>
      <c r="H1309" s="169">
        <f>H1308/H1306</f>
        <v>10.689045936395759</v>
      </c>
      <c r="I1309" s="35"/>
      <c r="J1309" s="169">
        <f t="shared" ref="J1309:P1309" si="1003">J1308/J1306</f>
        <v>5.6775575790037491</v>
      </c>
      <c r="K1309" s="169">
        <f t="shared" si="1003"/>
        <v>16.307692307692307</v>
      </c>
      <c r="L1309" s="169">
        <f t="shared" si="1003"/>
        <v>14.69933184855234</v>
      </c>
      <c r="M1309" s="169">
        <f t="shared" si="1003"/>
        <v>16.097560975609756</v>
      </c>
      <c r="N1309" s="169">
        <f t="shared" si="1003"/>
        <v>11.356466876971609</v>
      </c>
      <c r="O1309" s="169">
        <f t="shared" si="1003"/>
        <v>15.664556962025316</v>
      </c>
      <c r="P1309" s="169">
        <f t="shared" si="1003"/>
        <v>24.23469387755102</v>
      </c>
      <c r="Q1309" s="146"/>
    </row>
    <row r="1310" spans="1:17" x14ac:dyDescent="0.35">
      <c r="A1310" s="21"/>
      <c r="B1310" s="21"/>
      <c r="C1310" s="21"/>
      <c r="D1310" s="169">
        <f>D1309/D1307</f>
        <v>0.46336153846153844</v>
      </c>
      <c r="E1310" s="169">
        <f>E1309/E1307</f>
        <v>1.9444444444444444</v>
      </c>
      <c r="F1310" s="21">
        <v>21</v>
      </c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</row>
    <row r="1311" spans="1:17" x14ac:dyDescent="0.35">
      <c r="A1311" s="21"/>
      <c r="B1311" s="21"/>
      <c r="C1311" s="155"/>
      <c r="D1311" s="156" t="s">
        <v>178</v>
      </c>
      <c r="E1311" s="156" t="s">
        <v>179</v>
      </c>
      <c r="F1311" s="156" t="s">
        <v>180</v>
      </c>
      <c r="G1311" s="156" t="s">
        <v>181</v>
      </c>
      <c r="H1311" s="156" t="s">
        <v>182</v>
      </c>
      <c r="I1311" s="156" t="s">
        <v>183</v>
      </c>
      <c r="J1311" s="156" t="s">
        <v>184</v>
      </c>
      <c r="K1311" s="156" t="s">
        <v>185</v>
      </c>
      <c r="L1311" s="156" t="s">
        <v>186</v>
      </c>
      <c r="M1311" s="156" t="s">
        <v>187</v>
      </c>
      <c r="N1311" s="156" t="s">
        <v>188</v>
      </c>
      <c r="O1311" s="21"/>
      <c r="P1311" s="21"/>
    </row>
    <row r="1312" spans="1:17" x14ac:dyDescent="0.35">
      <c r="A1312" s="21"/>
      <c r="B1312" s="21"/>
      <c r="C1312" s="157" t="s">
        <v>189</v>
      </c>
      <c r="D1312" s="158">
        <f>Q1245</f>
        <v>1295.3399999999999</v>
      </c>
      <c r="E1312" s="158">
        <f>Q1251</f>
        <v>1607.92</v>
      </c>
      <c r="F1312" s="164">
        <f>Q1257</f>
        <v>343.74</v>
      </c>
      <c r="G1312" s="164">
        <f>Q1263</f>
        <v>1425.67</v>
      </c>
      <c r="H1312" s="164">
        <f>Q1269</f>
        <v>784.33999999999992</v>
      </c>
      <c r="I1312" s="164">
        <f>Q1275</f>
        <v>319.15999999999997</v>
      </c>
      <c r="J1312" s="164">
        <f>Q1281</f>
        <v>329.65999999999997</v>
      </c>
      <c r="K1312" s="158">
        <f>Q1287</f>
        <v>1569.3999999999999</v>
      </c>
      <c r="L1312" s="164">
        <f>Q1293</f>
        <v>169.69</v>
      </c>
      <c r="M1312" s="164">
        <f>I1299</f>
        <v>0</v>
      </c>
      <c r="N1312" s="164">
        <f>Q1305</f>
        <v>3.83</v>
      </c>
      <c r="O1312" s="21"/>
      <c r="P1312" s="21"/>
    </row>
    <row r="1313" spans="1:17" x14ac:dyDescent="0.35">
      <c r="A1313" s="21"/>
      <c r="B1313" s="21"/>
      <c r="C1313" s="157" t="s">
        <v>190</v>
      </c>
      <c r="D1313" s="163">
        <f>I1247</f>
        <v>58.612608176255478</v>
      </c>
      <c r="E1313" s="163">
        <f>I1253</f>
        <v>40.961764188424482</v>
      </c>
      <c r="F1313" s="164">
        <f>I1259</f>
        <v>63.009953360375981</v>
      </c>
      <c r="G1313" s="164">
        <f>Q1265</f>
        <v>52.26695311382975</v>
      </c>
      <c r="H1313" s="163">
        <f>I1271</f>
        <v>0.24078811316399421</v>
      </c>
      <c r="I1313" s="163">
        <f>I1277</f>
        <v>0.32825904285463042</v>
      </c>
      <c r="J1313" s="163">
        <f>I1283</f>
        <v>0.45614525479139073</v>
      </c>
      <c r="K1313" s="163">
        <f>I1289</f>
        <v>0.52676706606573598</v>
      </c>
      <c r="L1313" s="163">
        <f>I1295</f>
        <v>0.41005621486570887</v>
      </c>
      <c r="M1313" s="165" t="e">
        <f>I1301</f>
        <v>#DIV/0!</v>
      </c>
      <c r="N1313" s="164">
        <f>I1307</f>
        <v>4.0612516644474042</v>
      </c>
      <c r="O1313" s="21"/>
      <c r="P1313" s="21"/>
    </row>
    <row r="1315" spans="1:17" x14ac:dyDescent="0.35">
      <c r="A1315" s="31" t="s">
        <v>0</v>
      </c>
      <c r="B1315" s="83"/>
      <c r="C1315" s="83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</row>
    <row r="1316" spans="1:17" ht="15.5" x14ac:dyDescent="0.35">
      <c r="A1316" s="33" t="s">
        <v>1</v>
      </c>
      <c r="B1316" s="64" t="s">
        <v>1183</v>
      </c>
      <c r="C1316" s="64" t="s">
        <v>1184</v>
      </c>
      <c r="D1316" s="64" t="s">
        <v>1185</v>
      </c>
      <c r="E1316" s="64" t="s">
        <v>1186</v>
      </c>
      <c r="F1316" s="64" t="s">
        <v>1187</v>
      </c>
      <c r="G1316" s="64" t="s">
        <v>1188</v>
      </c>
      <c r="H1316" s="64" t="s">
        <v>1189</v>
      </c>
      <c r="I1316" s="65" t="s">
        <v>1190</v>
      </c>
      <c r="J1316" s="64" t="s">
        <v>1191</v>
      </c>
      <c r="K1316" s="64" t="s">
        <v>1192</v>
      </c>
      <c r="L1316" s="64" t="s">
        <v>1193</v>
      </c>
      <c r="M1316" s="64" t="s">
        <v>1194</v>
      </c>
      <c r="N1316" s="64" t="s">
        <v>1195</v>
      </c>
      <c r="O1316" s="64" t="s">
        <v>1196</v>
      </c>
      <c r="P1316" s="64" t="s">
        <v>1197</v>
      </c>
      <c r="Q1316" s="65" t="s">
        <v>1198</v>
      </c>
    </row>
    <row r="1317" spans="1:17" x14ac:dyDescent="0.35">
      <c r="A1317" s="19" t="s">
        <v>162</v>
      </c>
      <c r="B1317" s="61">
        <v>102.2</v>
      </c>
      <c r="C1317" s="61">
        <v>121</v>
      </c>
      <c r="D1317" s="61">
        <v>100.7</v>
      </c>
      <c r="E1317" s="61">
        <v>158.5</v>
      </c>
      <c r="F1317" s="61">
        <v>189.3</v>
      </c>
      <c r="G1317" s="61">
        <v>120.2</v>
      </c>
      <c r="H1317" s="19">
        <v>150.5</v>
      </c>
      <c r="I1317" s="35">
        <f>SUM(B1317:H1317)</f>
        <v>942.40000000000009</v>
      </c>
      <c r="J1317" s="19">
        <v>118.5</v>
      </c>
      <c r="K1317" s="19">
        <v>121</v>
      </c>
      <c r="L1317" s="19">
        <v>121.1</v>
      </c>
      <c r="M1317" s="19">
        <v>127.4</v>
      </c>
      <c r="N1317" s="19">
        <v>27.4</v>
      </c>
      <c r="O1317" s="19">
        <v>81.5</v>
      </c>
      <c r="P1317" s="19">
        <v>127.6</v>
      </c>
      <c r="Q1317" s="146">
        <f>SUM(J1317:P1317)</f>
        <v>724.5</v>
      </c>
    </row>
    <row r="1318" spans="1:17" x14ac:dyDescent="0.35">
      <c r="A1318" s="19" t="s">
        <v>163</v>
      </c>
      <c r="B1318" s="61">
        <v>144.47999999999999</v>
      </c>
      <c r="C1318" s="61">
        <v>192.49</v>
      </c>
      <c r="D1318" s="166">
        <v>200.84</v>
      </c>
      <c r="E1318" s="166">
        <v>184.29</v>
      </c>
      <c r="F1318" s="166">
        <v>140.41</v>
      </c>
      <c r="G1318" s="166">
        <v>231.26</v>
      </c>
      <c r="H1318" s="19">
        <v>181.17</v>
      </c>
      <c r="I1318" s="35">
        <f>SUM(B1318:H1318)</f>
        <v>1274.94</v>
      </c>
      <c r="J1318" s="19">
        <v>187.89</v>
      </c>
      <c r="K1318" s="19">
        <v>209.04</v>
      </c>
      <c r="L1318" s="19">
        <v>192.45</v>
      </c>
      <c r="M1318" s="19">
        <v>173.81</v>
      </c>
      <c r="N1318" s="19">
        <v>10358</v>
      </c>
      <c r="O1318" s="19">
        <v>213.45</v>
      </c>
      <c r="P1318" s="19">
        <v>160.78</v>
      </c>
      <c r="Q1318" s="146">
        <f>SUM(J1318:P1318)</f>
        <v>11495.420000000002</v>
      </c>
    </row>
    <row r="1319" spans="1:17" x14ac:dyDescent="0.35">
      <c r="A1319" s="19" t="s">
        <v>152</v>
      </c>
      <c r="B1319" s="19">
        <f t="shared" ref="B1319:P1319" si="1004">B1318+B1317</f>
        <v>246.68</v>
      </c>
      <c r="C1319" s="19">
        <f t="shared" si="1004"/>
        <v>313.49</v>
      </c>
      <c r="D1319" s="19">
        <f t="shared" si="1004"/>
        <v>301.54000000000002</v>
      </c>
      <c r="E1319" s="19">
        <f t="shared" si="1004"/>
        <v>342.78999999999996</v>
      </c>
      <c r="F1319" s="19">
        <f t="shared" si="1004"/>
        <v>329.71000000000004</v>
      </c>
      <c r="G1319" s="19">
        <f t="shared" si="1004"/>
        <v>351.46</v>
      </c>
      <c r="H1319" s="19">
        <f t="shared" si="1004"/>
        <v>331.66999999999996</v>
      </c>
      <c r="I1319" s="19">
        <f t="shared" si="1004"/>
        <v>2217.34</v>
      </c>
      <c r="J1319" s="19">
        <f t="shared" si="1004"/>
        <v>306.39</v>
      </c>
      <c r="K1319" s="19">
        <f t="shared" si="1004"/>
        <v>330.03999999999996</v>
      </c>
      <c r="L1319" s="19">
        <f t="shared" si="1004"/>
        <v>313.54999999999995</v>
      </c>
      <c r="M1319" s="19">
        <f t="shared" si="1004"/>
        <v>301.21000000000004</v>
      </c>
      <c r="N1319" s="19">
        <f t="shared" si="1004"/>
        <v>10385.4</v>
      </c>
      <c r="O1319" s="19">
        <f t="shared" si="1004"/>
        <v>294.95</v>
      </c>
      <c r="P1319" s="19">
        <f t="shared" si="1004"/>
        <v>288.38</v>
      </c>
      <c r="Q1319" s="146">
        <f>SUM(J1319:P1319)</f>
        <v>12219.92</v>
      </c>
    </row>
    <row r="1320" spans="1:17" x14ac:dyDescent="0.35">
      <c r="A1320" s="19" t="s">
        <v>154</v>
      </c>
      <c r="B1320" s="106">
        <f t="shared" ref="B1320:H1320" si="1005">B1318/B1319*100</f>
        <v>58.56980703745743</v>
      </c>
      <c r="C1320" s="106">
        <f t="shared" si="1005"/>
        <v>61.402277584611952</v>
      </c>
      <c r="D1320" s="106">
        <f t="shared" si="1005"/>
        <v>66.604762220600904</v>
      </c>
      <c r="E1320" s="106">
        <f t="shared" si="1005"/>
        <v>53.761778348259867</v>
      </c>
      <c r="F1320" s="106">
        <f t="shared" si="1005"/>
        <v>42.585908828970908</v>
      </c>
      <c r="G1320" s="106">
        <f t="shared" si="1005"/>
        <v>65.799806521368012</v>
      </c>
      <c r="H1320" s="106">
        <f t="shared" si="1005"/>
        <v>54.623571622395758</v>
      </c>
      <c r="I1320" s="35">
        <f>I1318/I1319*100</f>
        <v>57.498624477978119</v>
      </c>
      <c r="J1320" s="106">
        <f t="shared" ref="J1320:P1320" si="1006">J1318/J1319*100</f>
        <v>61.323802996181328</v>
      </c>
      <c r="K1320" s="106">
        <f t="shared" si="1006"/>
        <v>63.337777239122538</v>
      </c>
      <c r="L1320" s="106">
        <f t="shared" si="1006"/>
        <v>61.377770690479991</v>
      </c>
      <c r="M1320" s="106">
        <f t="shared" si="1006"/>
        <v>57.703927492447129</v>
      </c>
      <c r="N1320" s="106">
        <f t="shared" si="1006"/>
        <v>99.736168082115285</v>
      </c>
      <c r="O1320" s="106">
        <f t="shared" si="1006"/>
        <v>72.36819799966095</v>
      </c>
      <c r="P1320" s="106">
        <f t="shared" si="1006"/>
        <v>55.752826132186698</v>
      </c>
      <c r="Q1320" s="106">
        <f>Q1318/Q1319*100</f>
        <v>94.0711559486478</v>
      </c>
    </row>
    <row r="1321" spans="1:17" x14ac:dyDescent="0.35">
      <c r="A1321" s="19" t="s">
        <v>153</v>
      </c>
      <c r="B1321" s="19">
        <v>202</v>
      </c>
      <c r="C1321" s="19">
        <v>205</v>
      </c>
      <c r="D1321" s="19">
        <v>201</v>
      </c>
      <c r="E1321" s="19">
        <v>217</v>
      </c>
      <c r="F1321" s="19">
        <v>200</v>
      </c>
      <c r="G1321" s="19">
        <v>208</v>
      </c>
      <c r="H1321" s="19">
        <v>212</v>
      </c>
      <c r="I1321" s="35"/>
      <c r="J1321" s="19">
        <v>199</v>
      </c>
      <c r="K1321" s="19">
        <v>520</v>
      </c>
      <c r="L1321" s="19">
        <v>204</v>
      </c>
      <c r="M1321" s="19">
        <v>193</v>
      </c>
      <c r="N1321" s="19">
        <v>92</v>
      </c>
      <c r="O1321" s="19">
        <v>201</v>
      </c>
      <c r="P1321" s="19">
        <v>184</v>
      </c>
      <c r="Q1321" s="106">
        <v>0</v>
      </c>
    </row>
    <row r="1322" spans="1:17" x14ac:dyDescent="0.35">
      <c r="A1322" s="167" t="s">
        <v>155</v>
      </c>
      <c r="B1322" s="168">
        <f>B1321/B1319</f>
        <v>0.81887465542403115</v>
      </c>
      <c r="C1322" s="168">
        <f t="shared" ref="C1322:H1322" si="1007">C1321/C1319</f>
        <v>0.65392835497145041</v>
      </c>
      <c r="D1322" s="168">
        <f t="shared" si="1007"/>
        <v>0.66657823174371555</v>
      </c>
      <c r="E1322" s="168">
        <f t="shared" si="1007"/>
        <v>0.63304063712477032</v>
      </c>
      <c r="F1322" s="168">
        <f t="shared" si="1007"/>
        <v>0.60659367322798818</v>
      </c>
      <c r="G1322" s="168">
        <f t="shared" si="1007"/>
        <v>0.59181699197632731</v>
      </c>
      <c r="H1322" s="168">
        <f t="shared" si="1007"/>
        <v>0.63918955588386051</v>
      </c>
      <c r="I1322" s="146">
        <f>I1318/I1319</f>
        <v>0.57498624477978122</v>
      </c>
      <c r="J1322" s="169">
        <f>J1321/J1319</f>
        <v>0.64949900453670162</v>
      </c>
      <c r="K1322" s="169">
        <f t="shared" ref="K1322:P1322" si="1008">K1321/K1319</f>
        <v>1.5755665979881228</v>
      </c>
      <c r="L1322" s="169">
        <f t="shared" si="1008"/>
        <v>0.65061393717110516</v>
      </c>
      <c r="M1322" s="169">
        <f t="shared" si="1008"/>
        <v>0.64074897911755913</v>
      </c>
      <c r="N1322" s="169">
        <f t="shared" si="1008"/>
        <v>8.8585899435746334E-3</v>
      </c>
      <c r="O1322" s="169">
        <f t="shared" si="1008"/>
        <v>0.68147143583658254</v>
      </c>
      <c r="P1322" s="169">
        <f t="shared" si="1008"/>
        <v>0.63804702129135171</v>
      </c>
      <c r="Q1322" s="146"/>
    </row>
    <row r="1323" spans="1:17" x14ac:dyDescent="0.35">
      <c r="A1323" s="19" t="s">
        <v>164</v>
      </c>
      <c r="B1323" s="61">
        <v>408.8</v>
      </c>
      <c r="C1323" s="61">
        <v>299.10000000000002</v>
      </c>
      <c r="D1323" s="61">
        <v>296.5</v>
      </c>
      <c r="E1323" s="61">
        <v>361.6</v>
      </c>
      <c r="F1323" s="61">
        <v>405.9</v>
      </c>
      <c r="G1323" s="61">
        <v>243.7</v>
      </c>
      <c r="H1323" s="19">
        <v>334.6</v>
      </c>
      <c r="I1323" s="150">
        <f>SUM(B1323:H1323)</f>
        <v>2350.2000000000003</v>
      </c>
      <c r="J1323" s="61">
        <v>304.8</v>
      </c>
      <c r="K1323" s="61">
        <v>280.89999999999998</v>
      </c>
      <c r="L1323" s="61">
        <v>287</v>
      </c>
      <c r="M1323" s="61">
        <v>330.3</v>
      </c>
      <c r="N1323" s="61">
        <v>99.6</v>
      </c>
      <c r="O1323" s="61">
        <v>240.7</v>
      </c>
      <c r="P1323" s="19">
        <v>321.60000000000002</v>
      </c>
      <c r="Q1323" s="151"/>
    </row>
    <row r="1324" spans="1:17" x14ac:dyDescent="0.35">
      <c r="A1324" s="19" t="s">
        <v>165</v>
      </c>
      <c r="B1324" s="61">
        <v>171.73</v>
      </c>
      <c r="C1324" s="166">
        <v>248.97</v>
      </c>
      <c r="D1324" s="166">
        <v>239.06</v>
      </c>
      <c r="E1324" s="166">
        <v>230.82</v>
      </c>
      <c r="F1324" s="166">
        <v>165.14</v>
      </c>
      <c r="G1324" s="166">
        <v>291.39999999999998</v>
      </c>
      <c r="H1324" s="166">
        <v>232.23</v>
      </c>
      <c r="I1324" s="150">
        <f>SUM(B1324:H1324)</f>
        <v>1579.35</v>
      </c>
      <c r="J1324" s="19">
        <v>235.24</v>
      </c>
      <c r="K1324" s="19">
        <v>256.32</v>
      </c>
      <c r="L1324" s="19">
        <v>245.82</v>
      </c>
      <c r="M1324" s="19">
        <v>202.5</v>
      </c>
      <c r="N1324" s="19">
        <v>129.47</v>
      </c>
      <c r="O1324" s="19">
        <v>281.12</v>
      </c>
      <c r="P1324" s="19">
        <v>188.28</v>
      </c>
      <c r="Q1324" s="151">
        <f>SUM(J1324:P1324)</f>
        <v>1538.7499999999998</v>
      </c>
    </row>
    <row r="1325" spans="1:17" x14ac:dyDescent="0.35">
      <c r="A1325" s="19" t="s">
        <v>152</v>
      </c>
      <c r="B1325" s="19">
        <f>B1323+B1324</f>
        <v>580.53</v>
      </c>
      <c r="C1325" s="19">
        <f t="shared" ref="C1325:H1325" si="1009">C1323+C1324</f>
        <v>548.07000000000005</v>
      </c>
      <c r="D1325" s="19">
        <f t="shared" si="1009"/>
        <v>535.55999999999995</v>
      </c>
      <c r="E1325" s="19">
        <f t="shared" si="1009"/>
        <v>592.42000000000007</v>
      </c>
      <c r="F1325" s="19">
        <f t="shared" si="1009"/>
        <v>571.04</v>
      </c>
      <c r="G1325" s="19">
        <f t="shared" si="1009"/>
        <v>535.09999999999991</v>
      </c>
      <c r="H1325" s="19">
        <f t="shared" si="1009"/>
        <v>566.83000000000004</v>
      </c>
      <c r="I1325" s="150">
        <f>I1324+I1323</f>
        <v>3929.5499999999997</v>
      </c>
      <c r="J1325" s="19">
        <f>J1324+J1323</f>
        <v>540.04</v>
      </c>
      <c r="K1325" s="19">
        <f>K1324+K1323</f>
        <v>537.22</v>
      </c>
      <c r="L1325" s="19">
        <f>L1324+L1323</f>
        <v>532.81999999999994</v>
      </c>
      <c r="M1325" s="19">
        <f>M1324+M1323</f>
        <v>532.79999999999995</v>
      </c>
      <c r="N1325" s="19">
        <f>N1323+N1324</f>
        <v>229.07</v>
      </c>
      <c r="O1325" s="19">
        <f>O1323+O1324</f>
        <v>521.81999999999994</v>
      </c>
      <c r="P1325" s="19">
        <f>P1323+P1324</f>
        <v>509.88</v>
      </c>
      <c r="Q1325" s="151">
        <f>SUM(J1325:P1325)</f>
        <v>3403.6500000000005</v>
      </c>
    </row>
    <row r="1326" spans="1:17" x14ac:dyDescent="0.35">
      <c r="A1326" s="19" t="s">
        <v>154</v>
      </c>
      <c r="B1326" s="106">
        <f>B1324/B1325*100</f>
        <v>29.581589237420975</v>
      </c>
      <c r="C1326" s="106">
        <f t="shared" ref="C1326:H1326" si="1010">C1324/C1325*100</f>
        <v>45.42667907384093</v>
      </c>
      <c r="D1326" s="106">
        <f t="shared" si="1010"/>
        <v>44.637388901336919</v>
      </c>
      <c r="E1326" s="106">
        <f t="shared" si="1010"/>
        <v>38.962222747375172</v>
      </c>
      <c r="F1326" s="106">
        <f t="shared" si="1010"/>
        <v>28.919165032221912</v>
      </c>
      <c r="G1326" s="106">
        <f t="shared" si="1010"/>
        <v>54.457110820407408</v>
      </c>
      <c r="H1326" s="106">
        <f t="shared" si="1010"/>
        <v>40.969955718645792</v>
      </c>
      <c r="I1326" s="35">
        <f>I1324/I1325*100</f>
        <v>40.191624995228466</v>
      </c>
      <c r="J1326" s="106">
        <f>J1324/J1325*100</f>
        <v>43.559736315828459</v>
      </c>
      <c r="K1326" s="106">
        <f t="shared" ref="K1326:P1326" si="1011">K1324/K1325*100</f>
        <v>47.712296638248759</v>
      </c>
      <c r="L1326" s="106">
        <f t="shared" si="1011"/>
        <v>46.135655568484665</v>
      </c>
      <c r="M1326" s="106">
        <f t="shared" si="1011"/>
        <v>38.006756756756758</v>
      </c>
      <c r="N1326" s="106">
        <f t="shared" si="1011"/>
        <v>56.519841096608026</v>
      </c>
      <c r="O1326" s="106">
        <f t="shared" si="1011"/>
        <v>53.872983020965094</v>
      </c>
      <c r="P1326" s="106">
        <f t="shared" si="1011"/>
        <v>36.926335608378444</v>
      </c>
      <c r="Q1326" s="146"/>
    </row>
    <row r="1327" spans="1:17" x14ac:dyDescent="0.35">
      <c r="A1327" s="19" t="s">
        <v>153</v>
      </c>
      <c r="B1327" s="61">
        <v>480</v>
      </c>
      <c r="C1327" s="61">
        <v>483</v>
      </c>
      <c r="D1327" s="61">
        <v>470</v>
      </c>
      <c r="E1327" s="61">
        <v>509</v>
      </c>
      <c r="F1327" s="61">
        <v>469</v>
      </c>
      <c r="G1327" s="61">
        <v>490</v>
      </c>
      <c r="H1327" s="19">
        <v>493</v>
      </c>
      <c r="I1327" s="35"/>
      <c r="J1327" s="19">
        <v>473</v>
      </c>
      <c r="K1327" s="19">
        <v>520</v>
      </c>
      <c r="L1327" s="19">
        <v>472</v>
      </c>
      <c r="M1327" s="19">
        <v>456</v>
      </c>
      <c r="N1327" s="19">
        <v>215</v>
      </c>
      <c r="O1327" s="19">
        <v>485</v>
      </c>
      <c r="P1327" s="19">
        <v>436</v>
      </c>
      <c r="Q1327" s="146"/>
    </row>
    <row r="1328" spans="1:17" x14ac:dyDescent="0.35">
      <c r="A1328" s="43" t="s">
        <v>155</v>
      </c>
      <c r="B1328" s="169">
        <f t="shared" ref="B1328:H1328" si="1012">B1327/B1325</f>
        <v>0.82683065474652473</v>
      </c>
      <c r="C1328" s="169">
        <f t="shared" si="1012"/>
        <v>0.88127428978050237</v>
      </c>
      <c r="D1328" s="169">
        <f t="shared" si="1012"/>
        <v>0.87758607812383305</v>
      </c>
      <c r="E1328" s="169">
        <f t="shared" si="1012"/>
        <v>0.85918773842881724</v>
      </c>
      <c r="F1328" s="169">
        <f t="shared" si="1012"/>
        <v>0.82130848977304571</v>
      </c>
      <c r="G1328" s="169">
        <f t="shared" si="1012"/>
        <v>0.91571668846944509</v>
      </c>
      <c r="H1328" s="169">
        <f t="shared" si="1012"/>
        <v>0.86974930755252888</v>
      </c>
      <c r="I1328" s="35"/>
      <c r="J1328" s="169">
        <f t="shared" ref="J1328:P1328" si="1013">J1327/J1325</f>
        <v>0.8758610473298275</v>
      </c>
      <c r="K1328" s="169">
        <f t="shared" si="1013"/>
        <v>0.96794609284836752</v>
      </c>
      <c r="L1328" s="169">
        <f t="shared" si="1013"/>
        <v>0.88585263315941609</v>
      </c>
      <c r="M1328" s="169">
        <f t="shared" si="1013"/>
        <v>0.85585585585585588</v>
      </c>
      <c r="N1328" s="169">
        <f t="shared" si="1013"/>
        <v>0.93857772733225653</v>
      </c>
      <c r="O1328" s="169">
        <f t="shared" si="1013"/>
        <v>0.92943927024644524</v>
      </c>
      <c r="P1328" s="169">
        <f t="shared" si="1013"/>
        <v>0.85510316152820276</v>
      </c>
      <c r="Q1328" s="146"/>
    </row>
    <row r="1329" spans="1:27" x14ac:dyDescent="0.35">
      <c r="A1329" s="19" t="s">
        <v>156</v>
      </c>
      <c r="B1329" s="61">
        <v>41</v>
      </c>
      <c r="C1329" s="88">
        <v>29</v>
      </c>
      <c r="D1329" s="88">
        <v>27</v>
      </c>
      <c r="E1329" s="88">
        <v>37</v>
      </c>
      <c r="F1329" s="88">
        <v>46</v>
      </c>
      <c r="G1329" s="79">
        <v>19</v>
      </c>
      <c r="H1329" s="79">
        <v>41</v>
      </c>
      <c r="I1329" s="35"/>
      <c r="J1329" s="79">
        <v>29</v>
      </c>
      <c r="K1329" s="79">
        <v>20</v>
      </c>
      <c r="L1329" s="79">
        <v>18</v>
      </c>
      <c r="M1329" s="79">
        <v>34</v>
      </c>
      <c r="N1329" s="79">
        <v>6</v>
      </c>
      <c r="O1329" s="79">
        <v>25</v>
      </c>
      <c r="P1329" s="79">
        <v>34</v>
      </c>
      <c r="Q1329" s="146">
        <f>SUM(J1329:P1329)</f>
        <v>166</v>
      </c>
    </row>
    <row r="1330" spans="1:27" x14ac:dyDescent="0.35">
      <c r="A1330" s="19" t="s">
        <v>157</v>
      </c>
      <c r="B1330" s="61">
        <v>39.39</v>
      </c>
      <c r="C1330" s="88">
        <v>49.51</v>
      </c>
      <c r="D1330" s="88">
        <v>49.92</v>
      </c>
      <c r="E1330" s="88">
        <v>47.08</v>
      </c>
      <c r="F1330" s="88">
        <v>36.369999999999997</v>
      </c>
      <c r="G1330" s="79">
        <v>65.06</v>
      </c>
      <c r="H1330" s="79">
        <v>47.19</v>
      </c>
      <c r="I1330" s="35">
        <f>SUM(B1330:H1330)</f>
        <v>334.52</v>
      </c>
      <c r="J1330" s="79">
        <v>50.27</v>
      </c>
      <c r="K1330" s="79">
        <v>60.6</v>
      </c>
      <c r="L1330" s="79">
        <v>50.8</v>
      </c>
      <c r="M1330" s="79">
        <v>45.69</v>
      </c>
      <c r="N1330" s="79">
        <v>129.47</v>
      </c>
      <c r="O1330" s="79">
        <v>57.31</v>
      </c>
      <c r="P1330" s="79">
        <v>41.52</v>
      </c>
      <c r="Q1330" s="146">
        <f>SUM(J1330:P1330)</f>
        <v>435.66</v>
      </c>
    </row>
    <row r="1331" spans="1:27" x14ac:dyDescent="0.35">
      <c r="A1331" s="19" t="s">
        <v>152</v>
      </c>
      <c r="B1331" s="19">
        <f t="shared" ref="B1331:H1331" si="1014">B1330+B1329</f>
        <v>80.39</v>
      </c>
      <c r="C1331" s="19">
        <f t="shared" si="1014"/>
        <v>78.509999999999991</v>
      </c>
      <c r="D1331" s="19">
        <f t="shared" si="1014"/>
        <v>76.92</v>
      </c>
      <c r="E1331" s="19">
        <f t="shared" si="1014"/>
        <v>84.08</v>
      </c>
      <c r="F1331" s="19">
        <f t="shared" si="1014"/>
        <v>82.37</v>
      </c>
      <c r="G1331" s="19">
        <f t="shared" si="1014"/>
        <v>84.06</v>
      </c>
      <c r="H1331" s="19">
        <f t="shared" si="1014"/>
        <v>88.19</v>
      </c>
      <c r="I1331" s="35">
        <f>SUM(B1331:H1331)</f>
        <v>574.52</v>
      </c>
      <c r="J1331" s="19">
        <f>J1330+J1329</f>
        <v>79.27000000000001</v>
      </c>
      <c r="K1331" s="19">
        <f t="shared" ref="K1331:P1331" si="1015">K1330+K1329</f>
        <v>80.599999999999994</v>
      </c>
      <c r="L1331" s="19">
        <f t="shared" si="1015"/>
        <v>68.8</v>
      </c>
      <c r="M1331" s="19">
        <f t="shared" si="1015"/>
        <v>79.69</v>
      </c>
      <c r="N1331" s="19">
        <f t="shared" si="1015"/>
        <v>135.47</v>
      </c>
      <c r="O1331" s="19">
        <f t="shared" si="1015"/>
        <v>82.31</v>
      </c>
      <c r="P1331" s="19">
        <f t="shared" si="1015"/>
        <v>75.52000000000001</v>
      </c>
      <c r="Q1331" s="146">
        <f>SUM(J1331:P1331)</f>
        <v>601.66000000000008</v>
      </c>
    </row>
    <row r="1332" spans="1:27" x14ac:dyDescent="0.35">
      <c r="A1332" s="19" t="s">
        <v>154</v>
      </c>
      <c r="B1332" s="106">
        <f t="shared" ref="B1332:I1332" si="1016">B1330/B1331*100</f>
        <v>48.998631670605796</v>
      </c>
      <c r="C1332" s="106">
        <f t="shared" si="1016"/>
        <v>63.062030314609608</v>
      </c>
      <c r="D1332" s="106">
        <f t="shared" si="1016"/>
        <v>64.898595943837762</v>
      </c>
      <c r="E1332" s="106">
        <f t="shared" si="1016"/>
        <v>55.994291151284493</v>
      </c>
      <c r="F1332" s="106">
        <f t="shared" si="1016"/>
        <v>44.154425154789365</v>
      </c>
      <c r="G1332" s="106">
        <f t="shared" si="1016"/>
        <v>77.397097311444213</v>
      </c>
      <c r="H1332" s="106">
        <f t="shared" si="1016"/>
        <v>53.509468193672745</v>
      </c>
      <c r="I1332" s="106">
        <f t="shared" si="1016"/>
        <v>58.225997354313165</v>
      </c>
      <c r="J1332" s="106">
        <f>J1330/K1331*100</f>
        <v>62.369727047146405</v>
      </c>
      <c r="K1332" s="106">
        <f>K1330/L1331*100</f>
        <v>88.081395348837205</v>
      </c>
      <c r="L1332" s="106">
        <f>L1330/M1331*100</f>
        <v>63.747019701342701</v>
      </c>
      <c r="M1332" s="106">
        <f>M1330/N1331*100</f>
        <v>33.727024433453899</v>
      </c>
      <c r="N1332" s="169">
        <f>N1331/N1329</f>
        <v>22.578333333333333</v>
      </c>
      <c r="O1332" s="169">
        <f>O1331/O1329</f>
        <v>3.2924000000000002</v>
      </c>
      <c r="P1332" s="169">
        <f>P1331/P1329</f>
        <v>2.2211764705882358</v>
      </c>
      <c r="Q1332" s="106">
        <f>Q1330/Q1331*100</f>
        <v>72.409666589103466</v>
      </c>
    </row>
    <row r="1333" spans="1:27" x14ac:dyDescent="0.35">
      <c r="A1333" s="19" t="s">
        <v>153</v>
      </c>
      <c r="B1333" s="19">
        <v>90</v>
      </c>
      <c r="C1333" s="19">
        <v>87</v>
      </c>
      <c r="D1333" s="19">
        <v>86</v>
      </c>
      <c r="E1333" s="19">
        <v>94</v>
      </c>
      <c r="F1333" s="19">
        <v>91</v>
      </c>
      <c r="G1333" s="19">
        <v>91</v>
      </c>
      <c r="H1333" s="36">
        <v>93</v>
      </c>
      <c r="I1333" s="35"/>
      <c r="J1333" s="19">
        <v>85</v>
      </c>
      <c r="K1333" s="19">
        <v>87</v>
      </c>
      <c r="L1333" s="19">
        <v>76</v>
      </c>
      <c r="M1333" s="19">
        <v>88</v>
      </c>
      <c r="N1333" s="19">
        <v>37</v>
      </c>
      <c r="O1333" s="19">
        <v>91</v>
      </c>
      <c r="P1333" s="36">
        <v>82</v>
      </c>
      <c r="Q1333" s="146"/>
    </row>
    <row r="1334" spans="1:27" x14ac:dyDescent="0.35">
      <c r="A1334" s="43" t="s">
        <v>155</v>
      </c>
      <c r="B1334" s="169">
        <f t="shared" ref="B1334:H1334" si="1017">B1333/B1331</f>
        <v>1.1195422316208483</v>
      </c>
      <c r="C1334" s="169">
        <f t="shared" si="1017"/>
        <v>1.1081390905617121</v>
      </c>
      <c r="D1334" s="169">
        <f t="shared" si="1017"/>
        <v>1.1180447217888716</v>
      </c>
      <c r="E1334" s="169">
        <f t="shared" si="1017"/>
        <v>1.1179828734538535</v>
      </c>
      <c r="F1334" s="169">
        <f t="shared" si="1017"/>
        <v>1.1047711545465582</v>
      </c>
      <c r="G1334" s="169">
        <f t="shared" si="1017"/>
        <v>1.0825600761360932</v>
      </c>
      <c r="H1334" s="169">
        <f t="shared" si="1017"/>
        <v>1.0545413312166914</v>
      </c>
      <c r="I1334" s="35"/>
      <c r="J1334" s="169">
        <f t="shared" ref="J1334:P1334" si="1018">J1333/J1331</f>
        <v>1.0722845969471426</v>
      </c>
      <c r="K1334" s="169">
        <f t="shared" si="1018"/>
        <v>1.0794044665012408</v>
      </c>
      <c r="L1334" s="169">
        <f t="shared" si="1018"/>
        <v>1.1046511627906976</v>
      </c>
      <c r="M1334" s="169">
        <f t="shared" si="1018"/>
        <v>1.1042790814405823</v>
      </c>
      <c r="N1334" s="169">
        <f t="shared" si="1018"/>
        <v>0.27312320070864399</v>
      </c>
      <c r="O1334" s="169">
        <f t="shared" si="1018"/>
        <v>1.1055764791641356</v>
      </c>
      <c r="P1334" s="169">
        <f t="shared" si="1018"/>
        <v>1.0858050847457625</v>
      </c>
      <c r="Q1334" s="146"/>
    </row>
    <row r="1335" spans="1:27" x14ac:dyDescent="0.35">
      <c r="A1335" s="19" t="s">
        <v>158</v>
      </c>
      <c r="B1335" s="170">
        <v>167</v>
      </c>
      <c r="C1335" s="61">
        <v>260</v>
      </c>
      <c r="D1335" s="61">
        <v>117</v>
      </c>
      <c r="E1335" s="61">
        <v>92</v>
      </c>
      <c r="F1335" s="61">
        <v>246</v>
      </c>
      <c r="G1335" s="61">
        <v>96</v>
      </c>
      <c r="H1335" s="88">
        <v>225</v>
      </c>
      <c r="I1335" s="35"/>
      <c r="J1335" s="88">
        <v>93</v>
      </c>
      <c r="K1335" s="88">
        <v>82</v>
      </c>
      <c r="L1335" s="88">
        <v>134</v>
      </c>
      <c r="M1335" s="88">
        <v>214</v>
      </c>
      <c r="N1335" s="88">
        <v>78</v>
      </c>
      <c r="O1335" s="88">
        <v>80</v>
      </c>
      <c r="P1335" s="88">
        <v>217</v>
      </c>
      <c r="Q1335" s="146">
        <f>SUM(J1335:P1335)</f>
        <v>898</v>
      </c>
    </row>
    <row r="1336" spans="1:27" x14ac:dyDescent="0.35">
      <c r="A1336" s="19" t="s">
        <v>159</v>
      </c>
      <c r="B1336" s="61">
        <v>133.27000000000001</v>
      </c>
      <c r="C1336" s="166">
        <v>162.09</v>
      </c>
      <c r="D1336" s="166">
        <v>240.02</v>
      </c>
      <c r="E1336" s="166"/>
      <c r="F1336" s="166">
        <v>244.84</v>
      </c>
      <c r="G1336" s="166">
        <v>323.58</v>
      </c>
      <c r="H1336" s="88">
        <v>227.85</v>
      </c>
      <c r="I1336" s="35">
        <f>SUM(B1336:H1336)</f>
        <v>1331.6499999999999</v>
      </c>
      <c r="J1336" s="88">
        <v>255.76</v>
      </c>
      <c r="K1336" s="88">
        <v>214.12</v>
      </c>
      <c r="L1336" s="88">
        <v>224.38</v>
      </c>
      <c r="M1336" s="88">
        <v>182.58</v>
      </c>
      <c r="N1336" s="88">
        <v>91.34</v>
      </c>
      <c r="O1336" s="88">
        <v>273.70999999999998</v>
      </c>
      <c r="P1336" s="88">
        <v>188.06</v>
      </c>
      <c r="Q1336" s="146">
        <f>SUM(J1336:P1336)</f>
        <v>1429.95</v>
      </c>
    </row>
    <row r="1337" spans="1:27" x14ac:dyDescent="0.35">
      <c r="A1337" s="19" t="s">
        <v>152</v>
      </c>
      <c r="B1337" s="19">
        <f>-B1336+B1335</f>
        <v>33.72999999999999</v>
      </c>
      <c r="C1337" s="19">
        <f>-C1336+C1335</f>
        <v>97.91</v>
      </c>
      <c r="D1337" s="19">
        <f>-D1336+D1335</f>
        <v>-123.02000000000001</v>
      </c>
      <c r="E1337" s="106">
        <f>E1336+E1335</f>
        <v>92</v>
      </c>
      <c r="F1337" s="106">
        <f>F1336+F1335</f>
        <v>490.84000000000003</v>
      </c>
      <c r="G1337" s="106">
        <f>G1336+G1335</f>
        <v>419.58</v>
      </c>
      <c r="H1337" s="106">
        <f>H1336+H1335</f>
        <v>452.85</v>
      </c>
      <c r="I1337" s="35">
        <f>SUM(B1337:H1337)</f>
        <v>1463.8899999999999</v>
      </c>
      <c r="J1337" s="19">
        <f t="shared" ref="J1337:P1337" si="1019">J1336+J1335</f>
        <v>348.76</v>
      </c>
      <c r="K1337" s="19">
        <f t="shared" si="1019"/>
        <v>296.12</v>
      </c>
      <c r="L1337" s="19">
        <f t="shared" si="1019"/>
        <v>358.38</v>
      </c>
      <c r="M1337" s="19">
        <f t="shared" si="1019"/>
        <v>396.58000000000004</v>
      </c>
      <c r="N1337" s="19">
        <f t="shared" si="1019"/>
        <v>169.34</v>
      </c>
      <c r="O1337" s="19">
        <f t="shared" si="1019"/>
        <v>353.71</v>
      </c>
      <c r="P1337" s="19">
        <f t="shared" si="1019"/>
        <v>405.06</v>
      </c>
      <c r="Q1337" s="146">
        <f>SUM(J1337:P1337)</f>
        <v>2327.9500000000003</v>
      </c>
    </row>
    <row r="1338" spans="1:27" x14ac:dyDescent="0.35">
      <c r="A1338" s="19" t="s">
        <v>154</v>
      </c>
      <c r="B1338" s="152">
        <f t="shared" ref="B1338:I1338" si="1020">B1336/B1337</f>
        <v>3.9510821227394026</v>
      </c>
      <c r="C1338" s="152">
        <f t="shared" si="1020"/>
        <v>1.6554999489326934</v>
      </c>
      <c r="D1338" s="152">
        <f t="shared" si="1020"/>
        <v>-1.9510648675012192</v>
      </c>
      <c r="E1338" s="152">
        <f t="shared" si="1020"/>
        <v>0</v>
      </c>
      <c r="F1338" s="152">
        <f t="shared" si="1020"/>
        <v>0.49881835221253357</v>
      </c>
      <c r="G1338" s="152">
        <f t="shared" si="1020"/>
        <v>0.77119977119977123</v>
      </c>
      <c r="H1338" s="152">
        <f t="shared" si="1020"/>
        <v>0.50314673733024173</v>
      </c>
      <c r="I1338" s="152">
        <f t="shared" si="1020"/>
        <v>0.90966534370751895</v>
      </c>
      <c r="J1338" s="106">
        <f t="shared" ref="J1338:P1338" si="1021">J1336/K1337*100</f>
        <v>86.370390382277449</v>
      </c>
      <c r="K1338" s="106">
        <f t="shared" si="1021"/>
        <v>59.746637647190134</v>
      </c>
      <c r="L1338" s="106">
        <f t="shared" si="1021"/>
        <v>56.578748297947442</v>
      </c>
      <c r="M1338" s="106">
        <f t="shared" si="1021"/>
        <v>107.81858981929847</v>
      </c>
      <c r="N1338" s="106">
        <f t="shared" si="1021"/>
        <v>25.823414661728538</v>
      </c>
      <c r="O1338" s="106">
        <f t="shared" si="1021"/>
        <v>67.572705278230387</v>
      </c>
      <c r="P1338" s="106">
        <f t="shared" si="1021"/>
        <v>8.0783521982860442</v>
      </c>
      <c r="Q1338" s="153">
        <f>Q1336/Q1337*100</f>
        <v>61.425288343821819</v>
      </c>
    </row>
    <row r="1339" spans="1:27" x14ac:dyDescent="0.35">
      <c r="A1339" s="19" t="s">
        <v>153</v>
      </c>
      <c r="B1339" s="61">
        <v>590</v>
      </c>
      <c r="C1339" s="61">
        <v>850</v>
      </c>
      <c r="D1339" s="61">
        <v>710</v>
      </c>
      <c r="E1339" s="61">
        <v>670</v>
      </c>
      <c r="F1339" s="61">
        <v>830</v>
      </c>
      <c r="G1339" s="61">
        <v>830</v>
      </c>
      <c r="H1339" s="36">
        <v>910</v>
      </c>
      <c r="I1339" s="35"/>
      <c r="J1339" s="19">
        <v>600</v>
      </c>
      <c r="K1339" s="19">
        <v>670</v>
      </c>
      <c r="L1339" s="19">
        <v>680</v>
      </c>
      <c r="M1339" s="19">
        <v>780</v>
      </c>
      <c r="N1339" s="19">
        <v>310</v>
      </c>
      <c r="O1339" s="19">
        <v>710</v>
      </c>
      <c r="P1339" s="36">
        <v>810</v>
      </c>
      <c r="Q1339" s="146"/>
    </row>
    <row r="1340" spans="1:27" x14ac:dyDescent="0.35">
      <c r="A1340" s="43" t="s">
        <v>155</v>
      </c>
      <c r="B1340" s="169">
        <f t="shared" ref="B1340:H1340" si="1022">B1339/B1337</f>
        <v>17.491847020456571</v>
      </c>
      <c r="C1340" s="169">
        <f t="shared" si="1022"/>
        <v>8.6814421407414972</v>
      </c>
      <c r="D1340" s="169">
        <f t="shared" si="1022"/>
        <v>-5.7714192814176553</v>
      </c>
      <c r="E1340" s="169">
        <f t="shared" si="1022"/>
        <v>7.2826086956521738</v>
      </c>
      <c r="F1340" s="169">
        <f t="shared" si="1022"/>
        <v>1.6909787303398256</v>
      </c>
      <c r="G1340" s="169">
        <f t="shared" si="1022"/>
        <v>1.9781686448353115</v>
      </c>
      <c r="H1340" s="169">
        <f t="shared" si="1022"/>
        <v>2.0094954179087998</v>
      </c>
      <c r="I1340" s="35"/>
      <c r="J1340" s="169">
        <f t="shared" ref="J1340:P1340" si="1023">J1339/J1337</f>
        <v>1.7203807776121116</v>
      </c>
      <c r="K1340" s="169">
        <f t="shared" si="1023"/>
        <v>2.2625962447656356</v>
      </c>
      <c r="L1340" s="169">
        <f t="shared" si="1023"/>
        <v>1.8974273117919527</v>
      </c>
      <c r="M1340" s="169">
        <f t="shared" si="1023"/>
        <v>1.9668162791870492</v>
      </c>
      <c r="N1340" s="169">
        <f t="shared" si="1023"/>
        <v>1.8306365891106648</v>
      </c>
      <c r="O1340" s="169">
        <f t="shared" si="1023"/>
        <v>2.007294110994883</v>
      </c>
      <c r="P1340" s="169">
        <f t="shared" si="1023"/>
        <v>1.9997037475929491</v>
      </c>
      <c r="Q1340" s="146"/>
      <c r="U1340" s="169"/>
      <c r="V1340" s="169"/>
      <c r="W1340" s="169"/>
      <c r="X1340" s="169"/>
      <c r="Y1340" s="169"/>
      <c r="Z1340" s="169"/>
      <c r="AA1340" s="169"/>
    </row>
    <row r="1341" spans="1:27" x14ac:dyDescent="0.35">
      <c r="A1341" s="19" t="s">
        <v>160</v>
      </c>
      <c r="B1341" s="61">
        <v>3</v>
      </c>
      <c r="C1341" s="61">
        <v>375</v>
      </c>
      <c r="D1341" s="61">
        <v>373</v>
      </c>
      <c r="E1341" s="61">
        <v>388</v>
      </c>
      <c r="F1341" s="61">
        <v>402</v>
      </c>
      <c r="G1341" s="61">
        <v>238</v>
      </c>
      <c r="H1341" s="88">
        <v>372</v>
      </c>
      <c r="I1341" s="35">
        <f>SUM(B1341:H1341)</f>
        <v>2151</v>
      </c>
      <c r="J1341" s="88">
        <v>389</v>
      </c>
      <c r="K1341" s="88">
        <v>331</v>
      </c>
      <c r="L1341" s="88">
        <v>357</v>
      </c>
      <c r="M1341" s="88">
        <v>303</v>
      </c>
      <c r="N1341" s="88">
        <v>381</v>
      </c>
      <c r="O1341" s="88">
        <v>479</v>
      </c>
      <c r="P1341" s="88">
        <v>417</v>
      </c>
      <c r="Q1341" s="146">
        <f>SUM(J1341:P1341)</f>
        <v>2657</v>
      </c>
    </row>
    <row r="1342" spans="1:27" x14ac:dyDescent="0.35">
      <c r="A1342" s="19" t="s">
        <v>161</v>
      </c>
      <c r="B1342" s="61">
        <v>73.11</v>
      </c>
      <c r="C1342" s="166">
        <v>83.54</v>
      </c>
      <c r="D1342" s="166">
        <v>94.35</v>
      </c>
      <c r="E1342" s="166">
        <v>125.06</v>
      </c>
      <c r="F1342" s="166">
        <v>105.88</v>
      </c>
      <c r="G1342" s="166">
        <v>152.19999999999999</v>
      </c>
      <c r="H1342" s="88">
        <v>106.7</v>
      </c>
      <c r="I1342" s="35">
        <f>SUM(B1342:H1342)</f>
        <v>740.84</v>
      </c>
      <c r="J1342" s="88">
        <v>159.87</v>
      </c>
      <c r="K1342" s="88">
        <v>159.87</v>
      </c>
      <c r="L1342" s="88">
        <v>135.78</v>
      </c>
      <c r="M1342" s="88">
        <v>109</v>
      </c>
      <c r="N1342" s="88">
        <v>125.78</v>
      </c>
      <c r="O1342" s="88">
        <v>142.01</v>
      </c>
      <c r="P1342" s="88">
        <v>98.57</v>
      </c>
      <c r="Q1342" s="146">
        <f>SUM(J1342:P1342)</f>
        <v>930.87999999999988</v>
      </c>
    </row>
    <row r="1343" spans="1:27" x14ac:dyDescent="0.35">
      <c r="A1343" s="19" t="s">
        <v>152</v>
      </c>
      <c r="B1343" s="19">
        <f>B1342+B1341</f>
        <v>76.11</v>
      </c>
      <c r="C1343" s="19">
        <f t="shared" ref="C1343:H1343" si="1024">C1342+C1341</f>
        <v>458.54</v>
      </c>
      <c r="D1343" s="19">
        <f t="shared" si="1024"/>
        <v>467.35</v>
      </c>
      <c r="E1343" s="19">
        <f t="shared" si="1024"/>
        <v>513.05999999999995</v>
      </c>
      <c r="F1343" s="19">
        <f t="shared" si="1024"/>
        <v>507.88</v>
      </c>
      <c r="G1343" s="19">
        <f t="shared" si="1024"/>
        <v>390.2</v>
      </c>
      <c r="H1343" s="19">
        <f t="shared" si="1024"/>
        <v>478.7</v>
      </c>
      <c r="I1343" s="35">
        <f>SUM(B1343:H1343)</f>
        <v>2891.8399999999997</v>
      </c>
      <c r="J1343" s="19">
        <f t="shared" ref="J1343:P1343" si="1025">J1342+J1341</f>
        <v>548.87</v>
      </c>
      <c r="K1343" s="19">
        <f t="shared" si="1025"/>
        <v>490.87</v>
      </c>
      <c r="L1343" s="19">
        <f t="shared" si="1025"/>
        <v>492.78</v>
      </c>
      <c r="M1343" s="19">
        <f t="shared" si="1025"/>
        <v>412</v>
      </c>
      <c r="N1343" s="19">
        <f t="shared" si="1025"/>
        <v>506.78</v>
      </c>
      <c r="O1343" s="19">
        <f t="shared" si="1025"/>
        <v>621.01</v>
      </c>
      <c r="P1343" s="19">
        <f t="shared" si="1025"/>
        <v>515.56999999999994</v>
      </c>
      <c r="Q1343" s="146">
        <f>SUM(J1343:P1343)</f>
        <v>3587.88</v>
      </c>
    </row>
    <row r="1344" spans="1:27" x14ac:dyDescent="0.35">
      <c r="A1344" s="19" t="s">
        <v>154</v>
      </c>
      <c r="B1344" s="169">
        <f t="shared" ref="B1344:H1344" si="1026">B1343/B1341</f>
        <v>25.37</v>
      </c>
      <c r="C1344" s="169">
        <f t="shared" si="1026"/>
        <v>1.2227733333333335</v>
      </c>
      <c r="D1344" s="169">
        <f t="shared" si="1026"/>
        <v>1.2529490616621985</v>
      </c>
      <c r="E1344" s="169">
        <f t="shared" si="1026"/>
        <v>1.3223195876288658</v>
      </c>
      <c r="F1344" s="169">
        <f t="shared" si="1026"/>
        <v>1.2633830845771143</v>
      </c>
      <c r="G1344" s="169">
        <f t="shared" si="1026"/>
        <v>1.6394957983193277</v>
      </c>
      <c r="H1344" s="169">
        <f t="shared" si="1026"/>
        <v>1.2868279569892473</v>
      </c>
      <c r="I1344" s="161">
        <f>I1342/I1343</f>
        <v>0.25618291468407661</v>
      </c>
      <c r="J1344" s="169">
        <f t="shared" ref="J1344:O1344" si="1027">J1343/J1341</f>
        <v>1.4109768637532134</v>
      </c>
      <c r="K1344" s="169">
        <f t="shared" si="1027"/>
        <v>1.4829909365558913</v>
      </c>
      <c r="L1344" s="169">
        <f t="shared" si="1027"/>
        <v>1.3803361344537814</v>
      </c>
      <c r="M1344" s="169">
        <f t="shared" si="1027"/>
        <v>1.3597359735973598</v>
      </c>
      <c r="N1344" s="169">
        <f t="shared" si="1027"/>
        <v>1.3301312335958004</v>
      </c>
      <c r="O1344" s="169">
        <f t="shared" si="1027"/>
        <v>1.2964718162839248</v>
      </c>
      <c r="P1344" s="169">
        <f>P1343/P1341</f>
        <v>1.2363788968824938</v>
      </c>
      <c r="Q1344" s="153">
        <f>Q1342/Q1343*100</f>
        <v>25.945126369889739</v>
      </c>
    </row>
    <row r="1345" spans="1:17" x14ac:dyDescent="0.35">
      <c r="A1345" s="19" t="s">
        <v>153</v>
      </c>
      <c r="B1345" s="88">
        <v>98</v>
      </c>
      <c r="C1345" s="88">
        <v>689</v>
      </c>
      <c r="D1345" s="88">
        <v>697</v>
      </c>
      <c r="E1345" s="88">
        <v>773</v>
      </c>
      <c r="F1345" s="88">
        <v>762</v>
      </c>
      <c r="G1345" s="88">
        <v>593</v>
      </c>
      <c r="H1345" s="88">
        <v>722</v>
      </c>
      <c r="I1345" s="35"/>
      <c r="J1345" s="88">
        <v>821</v>
      </c>
      <c r="K1345" s="88">
        <v>739</v>
      </c>
      <c r="L1345" s="88">
        <v>740</v>
      </c>
      <c r="M1345" s="88">
        <v>767</v>
      </c>
      <c r="N1345" s="88">
        <v>758</v>
      </c>
      <c r="O1345" s="88">
        <v>784</v>
      </c>
      <c r="P1345" s="88">
        <v>769</v>
      </c>
      <c r="Q1345" s="146"/>
    </row>
    <row r="1346" spans="1:17" x14ac:dyDescent="0.35">
      <c r="A1346" s="43" t="s">
        <v>155</v>
      </c>
      <c r="B1346" s="169">
        <f>B1345/B1343</f>
        <v>1.287610038102746</v>
      </c>
      <c r="C1346" s="169">
        <f>C1345/C1343</f>
        <v>1.5025951934400488</v>
      </c>
      <c r="D1346" s="169">
        <v>1</v>
      </c>
      <c r="E1346" s="169">
        <f>E1345/E1343</f>
        <v>1.5066463961330061</v>
      </c>
      <c r="F1346" s="169">
        <f>F1345/F1343</f>
        <v>1.5003544144286052</v>
      </c>
      <c r="G1346" s="169">
        <f>G1345/G1343</f>
        <v>1.5197334700153768</v>
      </c>
      <c r="H1346" s="169">
        <f>H1345/H1343</f>
        <v>1.5082515145184876</v>
      </c>
      <c r="I1346" s="35"/>
      <c r="J1346" s="169">
        <f t="shared" ref="J1346:P1346" si="1028">J1345/J1343</f>
        <v>1.4958004627689616</v>
      </c>
      <c r="K1346" s="169">
        <f t="shared" si="1028"/>
        <v>1.5054902520015483</v>
      </c>
      <c r="L1346" s="169">
        <f t="shared" si="1028"/>
        <v>1.5016843216039613</v>
      </c>
      <c r="M1346" s="169">
        <f t="shared" si="1028"/>
        <v>1.8616504854368932</v>
      </c>
      <c r="N1346" s="169">
        <f t="shared" si="1028"/>
        <v>1.4957180630648408</v>
      </c>
      <c r="O1346" s="169">
        <f t="shared" si="1028"/>
        <v>1.2624595417143041</v>
      </c>
      <c r="P1346" s="169">
        <f t="shared" si="1028"/>
        <v>1.4915530383847007</v>
      </c>
      <c r="Q1346" s="146"/>
    </row>
    <row r="1347" spans="1:17" x14ac:dyDescent="0.35">
      <c r="A1347" s="19" t="s">
        <v>166</v>
      </c>
      <c r="B1347" s="171">
        <v>105.5</v>
      </c>
      <c r="C1347" s="61">
        <v>102</v>
      </c>
      <c r="D1347" s="61">
        <v>108.4</v>
      </c>
      <c r="E1347" s="61">
        <v>97.6</v>
      </c>
      <c r="F1347" s="61">
        <v>114.2</v>
      </c>
      <c r="G1347" s="19">
        <v>43.4</v>
      </c>
      <c r="H1347" s="36">
        <v>120.6</v>
      </c>
      <c r="I1347" s="35"/>
      <c r="J1347" s="36">
        <v>119.3</v>
      </c>
      <c r="K1347" s="36">
        <v>100.3</v>
      </c>
      <c r="L1347" s="36">
        <v>97.9</v>
      </c>
      <c r="M1347" s="103">
        <v>68.900000000000006</v>
      </c>
      <c r="N1347" s="19">
        <v>103.6</v>
      </c>
      <c r="O1347" s="19">
        <v>120.7</v>
      </c>
      <c r="P1347" s="36">
        <v>116.4</v>
      </c>
      <c r="Q1347" s="146">
        <f>SUM(J1347:P1347)</f>
        <v>727.1</v>
      </c>
    </row>
    <row r="1348" spans="1:17" x14ac:dyDescent="0.35">
      <c r="A1348" s="19" t="s">
        <v>167</v>
      </c>
      <c r="B1348" s="61">
        <v>39.82</v>
      </c>
      <c r="C1348" s="166">
        <v>44.02</v>
      </c>
      <c r="D1348" s="166">
        <v>43.82</v>
      </c>
      <c r="E1348" s="166">
        <v>61.02</v>
      </c>
      <c r="F1348" s="166">
        <v>44.61</v>
      </c>
      <c r="G1348" s="19">
        <v>84.6</v>
      </c>
      <c r="H1348" s="36">
        <v>2.0699999999999998</v>
      </c>
      <c r="I1348" s="35">
        <f>SUM(B1348:H1348)</f>
        <v>319.95999999999998</v>
      </c>
      <c r="J1348" s="36">
        <v>34.99</v>
      </c>
      <c r="K1348" s="42">
        <v>58.23</v>
      </c>
      <c r="L1348" s="42">
        <v>44</v>
      </c>
      <c r="M1348" s="19">
        <v>44</v>
      </c>
      <c r="N1348" s="19">
        <v>36.49</v>
      </c>
      <c r="O1348" s="36">
        <v>38.49</v>
      </c>
      <c r="P1348" s="33">
        <v>35.4</v>
      </c>
      <c r="Q1348" s="146">
        <f>SUM(J1348:P1348)</f>
        <v>291.59999999999997</v>
      </c>
    </row>
    <row r="1349" spans="1:17" x14ac:dyDescent="0.35">
      <c r="A1349" s="19" t="s">
        <v>152</v>
      </c>
      <c r="B1349" s="19">
        <f>B1348+B1347</f>
        <v>145.32</v>
      </c>
      <c r="C1349" s="19">
        <f t="shared" ref="C1349:H1349" si="1029">C1348+C1347</f>
        <v>146.02000000000001</v>
      </c>
      <c r="D1349" s="19">
        <f t="shared" si="1029"/>
        <v>152.22</v>
      </c>
      <c r="E1349" s="19">
        <f t="shared" si="1029"/>
        <v>158.62</v>
      </c>
      <c r="F1349" s="19">
        <f t="shared" si="1029"/>
        <v>158.81</v>
      </c>
      <c r="G1349" s="19">
        <f t="shared" si="1029"/>
        <v>128</v>
      </c>
      <c r="H1349" s="19">
        <f t="shared" si="1029"/>
        <v>122.66999999999999</v>
      </c>
      <c r="I1349" s="35">
        <f>SUM(B1349:H1349)</f>
        <v>1011.66</v>
      </c>
      <c r="J1349" s="19">
        <f>J1348+J1347</f>
        <v>154.29</v>
      </c>
      <c r="K1349" s="19">
        <f t="shared" ref="K1349:P1349" si="1030">K1348+K1347</f>
        <v>158.53</v>
      </c>
      <c r="L1349" s="19">
        <f t="shared" si="1030"/>
        <v>141.9</v>
      </c>
      <c r="M1349" s="19">
        <f t="shared" si="1030"/>
        <v>112.9</v>
      </c>
      <c r="N1349" s="19">
        <f t="shared" si="1030"/>
        <v>140.09</v>
      </c>
      <c r="O1349" s="19">
        <f t="shared" si="1030"/>
        <v>159.19</v>
      </c>
      <c r="P1349" s="19">
        <f t="shared" si="1030"/>
        <v>151.80000000000001</v>
      </c>
      <c r="Q1349" s="146">
        <f>SUM(J1349:P1349)</f>
        <v>1018.7</v>
      </c>
    </row>
    <row r="1350" spans="1:17" x14ac:dyDescent="0.35">
      <c r="A1350" s="19" t="s">
        <v>154</v>
      </c>
      <c r="B1350" s="106">
        <f t="shared" ref="B1350:H1350" si="1031">B1348/B1349*100</f>
        <v>27.401596476740984</v>
      </c>
      <c r="C1350" s="106">
        <f t="shared" si="1031"/>
        <v>30.146555266401865</v>
      </c>
      <c r="D1350" s="106">
        <f t="shared" si="1031"/>
        <v>28.787281566154249</v>
      </c>
      <c r="E1350" s="106">
        <f t="shared" si="1031"/>
        <v>38.469297692598666</v>
      </c>
      <c r="F1350" s="106">
        <f t="shared" si="1031"/>
        <v>28.090170644165983</v>
      </c>
      <c r="G1350" s="106">
        <f t="shared" si="1031"/>
        <v>66.09375</v>
      </c>
      <c r="H1350" s="106">
        <f t="shared" si="1031"/>
        <v>1.6874541452677916</v>
      </c>
      <c r="I1350" s="162">
        <f>I1348/I1349</f>
        <v>0.31627226538560382</v>
      </c>
      <c r="J1350" s="169">
        <f t="shared" ref="J1350:P1350" si="1032">J1349/J1347</f>
        <v>1.2932942162615255</v>
      </c>
      <c r="K1350" s="169">
        <f t="shared" si="1032"/>
        <v>1.5805583250249253</v>
      </c>
      <c r="L1350" s="169">
        <f t="shared" si="1032"/>
        <v>1.449438202247191</v>
      </c>
      <c r="M1350" s="169">
        <f t="shared" si="1032"/>
        <v>1.6386066763425253</v>
      </c>
      <c r="N1350" s="169">
        <f t="shared" si="1032"/>
        <v>1.3522200772200774</v>
      </c>
      <c r="O1350" s="169">
        <f t="shared" si="1032"/>
        <v>1.3188898094449046</v>
      </c>
      <c r="P1350" s="169">
        <f t="shared" si="1032"/>
        <v>1.3041237113402062</v>
      </c>
      <c r="Q1350" s="106">
        <f>Q1348/Q1349*100</f>
        <v>28.624717777559631</v>
      </c>
    </row>
    <row r="1351" spans="1:17" x14ac:dyDescent="0.35">
      <c r="A1351" s="19" t="s">
        <v>153</v>
      </c>
      <c r="B1351" s="61">
        <v>165</v>
      </c>
      <c r="C1351" s="61">
        <v>173</v>
      </c>
      <c r="D1351" s="61">
        <v>181</v>
      </c>
      <c r="E1351" s="61">
        <v>178</v>
      </c>
      <c r="F1351" s="61">
        <v>189</v>
      </c>
      <c r="G1351" s="88">
        <v>148</v>
      </c>
      <c r="H1351" s="88">
        <v>148</v>
      </c>
      <c r="I1351" s="35"/>
      <c r="J1351" s="88">
        <v>183</v>
      </c>
      <c r="K1351" s="88">
        <v>183</v>
      </c>
      <c r="L1351" s="88">
        <v>166</v>
      </c>
      <c r="M1351" s="106">
        <v>166</v>
      </c>
      <c r="N1351" s="88">
        <v>165</v>
      </c>
      <c r="O1351" s="88">
        <v>189</v>
      </c>
      <c r="P1351" s="88">
        <v>176</v>
      </c>
      <c r="Q1351" s="146"/>
    </row>
    <row r="1352" spans="1:17" x14ac:dyDescent="0.35">
      <c r="A1352" s="43" t="s">
        <v>155</v>
      </c>
      <c r="B1352" s="169">
        <f t="shared" ref="B1352:H1352" si="1033">B1351/B1349</f>
        <v>1.1354252683732453</v>
      </c>
      <c r="C1352" s="169">
        <f t="shared" si="1033"/>
        <v>1.1847692096973017</v>
      </c>
      <c r="D1352" s="169">
        <f t="shared" si="1033"/>
        <v>1.1890684535540665</v>
      </c>
      <c r="E1352" s="169">
        <f t="shared" si="1033"/>
        <v>1.1221787920817046</v>
      </c>
      <c r="F1352" s="169">
        <f t="shared" si="1033"/>
        <v>1.1901013790063597</v>
      </c>
      <c r="G1352" s="169">
        <f t="shared" si="1033"/>
        <v>1.15625</v>
      </c>
      <c r="H1352" s="169">
        <f t="shared" si="1033"/>
        <v>1.2064889541045081</v>
      </c>
      <c r="I1352" s="35"/>
      <c r="J1352" s="169">
        <f>J1351/J1349</f>
        <v>1.1860781644954308</v>
      </c>
      <c r="K1352" s="169">
        <f t="shared" ref="K1352:P1352" si="1034">K1351/K1349</f>
        <v>1.1543556424651484</v>
      </c>
      <c r="L1352" s="169">
        <f t="shared" si="1034"/>
        <v>1.1698379140239605</v>
      </c>
      <c r="M1352" s="169">
        <f t="shared" si="1034"/>
        <v>1.4703277236492471</v>
      </c>
      <c r="N1352" s="169">
        <f t="shared" si="1034"/>
        <v>1.1778142622599757</v>
      </c>
      <c r="O1352" s="169">
        <f t="shared" si="1034"/>
        <v>1.1872605063132107</v>
      </c>
      <c r="P1352" s="169">
        <f t="shared" si="1034"/>
        <v>1.1594202898550723</v>
      </c>
      <c r="Q1352" s="146"/>
    </row>
    <row r="1353" spans="1:17" x14ac:dyDescent="0.35">
      <c r="A1353" s="19" t="s">
        <v>168</v>
      </c>
      <c r="B1353" s="61">
        <v>76.2</v>
      </c>
      <c r="C1353" s="61">
        <v>60.5</v>
      </c>
      <c r="D1353" s="61">
        <v>116.8</v>
      </c>
      <c r="E1353" s="61">
        <v>114.5</v>
      </c>
      <c r="F1353" s="61">
        <v>122.3</v>
      </c>
      <c r="G1353" s="19">
        <v>50.8</v>
      </c>
      <c r="H1353" s="19">
        <v>59.6</v>
      </c>
      <c r="I1353" s="150"/>
      <c r="J1353" s="19">
        <v>42.2</v>
      </c>
      <c r="K1353" s="19">
        <v>37</v>
      </c>
      <c r="L1353" s="19">
        <v>46.2</v>
      </c>
      <c r="M1353" s="19">
        <v>45</v>
      </c>
      <c r="N1353" s="19">
        <v>53.2</v>
      </c>
      <c r="O1353" s="19">
        <v>52.1</v>
      </c>
      <c r="P1353" s="19">
        <v>75.2</v>
      </c>
      <c r="Q1353" s="151">
        <f>SUM(J1353:P1353)</f>
        <v>350.90000000000003</v>
      </c>
    </row>
    <row r="1354" spans="1:17" x14ac:dyDescent="0.35">
      <c r="A1354" s="19" t="s">
        <v>169</v>
      </c>
      <c r="B1354" s="61">
        <v>33.880000000000003</v>
      </c>
      <c r="C1354" s="166">
        <v>57.33</v>
      </c>
      <c r="D1354" s="166">
        <v>0</v>
      </c>
      <c r="E1354" s="166">
        <v>0</v>
      </c>
      <c r="F1354" s="166">
        <v>0</v>
      </c>
      <c r="G1354" s="19">
        <v>64.459999999999994</v>
      </c>
      <c r="H1354" s="19">
        <v>57.51</v>
      </c>
      <c r="I1354" s="150">
        <f>SUM(B1354:H1354)</f>
        <v>213.18</v>
      </c>
      <c r="J1354" s="19">
        <v>75.67</v>
      </c>
      <c r="K1354" s="19">
        <v>82.28</v>
      </c>
      <c r="L1354" s="19">
        <v>69.2</v>
      </c>
      <c r="M1354" s="19">
        <v>17.59</v>
      </c>
      <c r="N1354" s="19">
        <v>50.81</v>
      </c>
      <c r="O1354" s="19">
        <v>69.91</v>
      </c>
      <c r="P1354" s="19">
        <v>49.82</v>
      </c>
      <c r="Q1354" s="151">
        <f>SUM(J1354:P1354)</f>
        <v>415.27999999999992</v>
      </c>
    </row>
    <row r="1355" spans="1:17" x14ac:dyDescent="0.35">
      <c r="A1355" s="19" t="s">
        <v>152</v>
      </c>
      <c r="B1355" s="19">
        <f>B1354+B1353</f>
        <v>110.08000000000001</v>
      </c>
      <c r="C1355" s="19">
        <f t="shared" ref="C1355:H1355" si="1035">C1354+C1353</f>
        <v>117.83</v>
      </c>
      <c r="D1355" s="19">
        <f t="shared" si="1035"/>
        <v>116.8</v>
      </c>
      <c r="E1355" s="19">
        <f t="shared" si="1035"/>
        <v>114.5</v>
      </c>
      <c r="F1355" s="19">
        <f t="shared" si="1035"/>
        <v>122.3</v>
      </c>
      <c r="G1355" s="19">
        <f t="shared" si="1035"/>
        <v>115.25999999999999</v>
      </c>
      <c r="H1355" s="19">
        <f t="shared" si="1035"/>
        <v>117.11</v>
      </c>
      <c r="I1355" s="150">
        <f>SUM(B1355:H1355)</f>
        <v>813.88</v>
      </c>
      <c r="J1355" s="19">
        <f>J1354+J1353</f>
        <v>117.87</v>
      </c>
      <c r="K1355" s="19">
        <f t="shared" ref="K1355:P1355" si="1036">K1354+K1353</f>
        <v>119.28</v>
      </c>
      <c r="L1355" s="19">
        <f t="shared" si="1036"/>
        <v>115.4</v>
      </c>
      <c r="M1355" s="19">
        <f t="shared" si="1036"/>
        <v>62.59</v>
      </c>
      <c r="N1355" s="19">
        <f t="shared" si="1036"/>
        <v>104.01</v>
      </c>
      <c r="O1355" s="19">
        <f t="shared" si="1036"/>
        <v>122.00999999999999</v>
      </c>
      <c r="P1355" s="19">
        <f t="shared" si="1036"/>
        <v>125.02000000000001</v>
      </c>
      <c r="Q1355" s="151">
        <f>SUM(J1355:P1355)</f>
        <v>766.18</v>
      </c>
    </row>
    <row r="1356" spans="1:17" x14ac:dyDescent="0.35">
      <c r="A1356" s="19" t="s">
        <v>154</v>
      </c>
      <c r="B1356" s="106">
        <f t="shared" ref="B1356:H1356" si="1037">B1354/B1355*100</f>
        <v>30.777616279069765</v>
      </c>
      <c r="C1356" s="106">
        <f t="shared" si="1037"/>
        <v>48.654841721123653</v>
      </c>
      <c r="D1356" s="106">
        <f t="shared" si="1037"/>
        <v>0</v>
      </c>
      <c r="E1356" s="106">
        <f t="shared" si="1037"/>
        <v>0</v>
      </c>
      <c r="F1356" s="106">
        <f t="shared" si="1037"/>
        <v>0</v>
      </c>
      <c r="G1356" s="106">
        <f t="shared" si="1037"/>
        <v>55.925733125108444</v>
      </c>
      <c r="H1356" s="106">
        <f t="shared" si="1037"/>
        <v>49.107676543420716</v>
      </c>
      <c r="I1356" s="162">
        <f>I1354/I1355</f>
        <v>0.26193050572565979</v>
      </c>
      <c r="J1356" s="169">
        <f t="shared" ref="J1356:P1356" si="1038">J1355/J1353</f>
        <v>2.793127962085308</v>
      </c>
      <c r="K1356" s="169">
        <f t="shared" si="1038"/>
        <v>3.2237837837837837</v>
      </c>
      <c r="L1356" s="169">
        <f t="shared" si="1038"/>
        <v>2.497835497835498</v>
      </c>
      <c r="M1356" s="169">
        <f t="shared" si="1038"/>
        <v>1.3908888888888891</v>
      </c>
      <c r="N1356" s="169">
        <f t="shared" si="1038"/>
        <v>1.9550751879699249</v>
      </c>
      <c r="O1356" s="169">
        <f t="shared" si="1038"/>
        <v>2.341842610364683</v>
      </c>
      <c r="P1356" s="169">
        <f t="shared" si="1038"/>
        <v>1.6625000000000001</v>
      </c>
      <c r="Q1356" s="154">
        <f>Q1354/Q1355*100</f>
        <v>54.201362604087798</v>
      </c>
    </row>
    <row r="1357" spans="1:17" x14ac:dyDescent="0.35">
      <c r="A1357" s="19" t="s">
        <v>153</v>
      </c>
      <c r="B1357" s="88">
        <v>133</v>
      </c>
      <c r="C1357" s="19">
        <v>148</v>
      </c>
      <c r="D1357" s="19">
        <v>146</v>
      </c>
      <c r="E1357" s="19">
        <v>143</v>
      </c>
      <c r="F1357" s="19">
        <v>153</v>
      </c>
      <c r="G1357" s="88">
        <v>144</v>
      </c>
      <c r="H1357" s="88">
        <v>147</v>
      </c>
      <c r="I1357" s="35"/>
      <c r="J1357" s="88">
        <v>148</v>
      </c>
      <c r="K1357" s="88">
        <v>149</v>
      </c>
      <c r="L1357" s="88">
        <v>145</v>
      </c>
      <c r="M1357" s="88">
        <v>80</v>
      </c>
      <c r="N1357" s="88">
        <v>128</v>
      </c>
      <c r="O1357" s="88">
        <v>153</v>
      </c>
      <c r="P1357" s="88">
        <v>157</v>
      </c>
      <c r="Q1357" s="146"/>
    </row>
    <row r="1358" spans="1:17" x14ac:dyDescent="0.35">
      <c r="A1358" s="43" t="s">
        <v>155</v>
      </c>
      <c r="B1358" s="169">
        <f>B1357/B1355</f>
        <v>1.2082122093023255</v>
      </c>
      <c r="C1358" s="169">
        <f>C1357/C1355</f>
        <v>1.2560468471526776</v>
      </c>
      <c r="D1358" s="169">
        <f>D1357/D1355</f>
        <v>1.25</v>
      </c>
      <c r="E1358" s="169">
        <v>79</v>
      </c>
      <c r="F1358" s="169">
        <f>F1357/F1355</f>
        <v>1.2510220768601799</v>
      </c>
      <c r="G1358" s="169">
        <f>G1357/G1355</f>
        <v>1.2493492972410205</v>
      </c>
      <c r="H1358" s="169">
        <f>H1357/H1355</f>
        <v>1.2552301255230125</v>
      </c>
      <c r="I1358" s="35"/>
      <c r="J1358" s="169">
        <f t="shared" ref="J1358:P1358" si="1039">J1357/J1355</f>
        <v>1.2556205989649614</v>
      </c>
      <c r="K1358" s="169">
        <f t="shared" si="1039"/>
        <v>1.2491616364855802</v>
      </c>
      <c r="L1358" s="169">
        <f t="shared" si="1039"/>
        <v>1.2564991334488733</v>
      </c>
      <c r="M1358" s="169">
        <f t="shared" si="1039"/>
        <v>1.2781594503914362</v>
      </c>
      <c r="N1358" s="169">
        <f t="shared" si="1039"/>
        <v>1.2306508989520237</v>
      </c>
      <c r="O1358" s="169">
        <f t="shared" si="1039"/>
        <v>1.2539955741332678</v>
      </c>
      <c r="P1358" s="169">
        <f t="shared" si="1039"/>
        <v>1.2557990721484562</v>
      </c>
      <c r="Q1358" s="146"/>
    </row>
    <row r="1359" spans="1:17" x14ac:dyDescent="0.35">
      <c r="A1359" s="19" t="s">
        <v>170</v>
      </c>
      <c r="B1359" s="61">
        <v>110.2</v>
      </c>
      <c r="C1359" s="61">
        <v>129.6</v>
      </c>
      <c r="D1359" s="61">
        <v>155.19999999999999</v>
      </c>
      <c r="E1359" s="61">
        <v>144.5</v>
      </c>
      <c r="F1359" s="61">
        <v>101.2</v>
      </c>
      <c r="G1359" s="88">
        <v>84</v>
      </c>
      <c r="H1359" s="88">
        <v>149.9</v>
      </c>
      <c r="I1359" s="35"/>
      <c r="J1359" s="88">
        <v>99.1</v>
      </c>
      <c r="K1359" s="88">
        <v>71.3</v>
      </c>
      <c r="L1359" s="88">
        <v>166</v>
      </c>
      <c r="M1359" s="88">
        <v>190.8</v>
      </c>
      <c r="N1359" s="19">
        <v>59.6</v>
      </c>
      <c r="O1359" s="88">
        <v>204.9</v>
      </c>
      <c r="P1359" s="88">
        <v>267</v>
      </c>
      <c r="Q1359" s="146">
        <f>SUM(J1359:P1359)</f>
        <v>1058.7</v>
      </c>
    </row>
    <row r="1360" spans="1:17" x14ac:dyDescent="0.35">
      <c r="A1360" s="19" t="s">
        <v>171</v>
      </c>
      <c r="B1360" s="61">
        <v>26.29</v>
      </c>
      <c r="C1360" s="166">
        <v>218.95</v>
      </c>
      <c r="D1360" s="166">
        <v>167.37</v>
      </c>
      <c r="E1360" s="166">
        <v>317.38</v>
      </c>
      <c r="F1360" s="166">
        <v>145.43</v>
      </c>
      <c r="G1360" s="88">
        <v>285.22000000000003</v>
      </c>
      <c r="H1360" s="88">
        <v>230.19</v>
      </c>
      <c r="I1360" s="35">
        <f>SUM(B1360:H1360)</f>
        <v>1390.8300000000002</v>
      </c>
      <c r="J1360" s="88">
        <v>361.58</v>
      </c>
      <c r="K1360" s="88">
        <v>254.03</v>
      </c>
      <c r="L1360" s="88">
        <v>258.36</v>
      </c>
      <c r="M1360" s="88">
        <v>58.24</v>
      </c>
      <c r="N1360" s="19">
        <v>218.81</v>
      </c>
      <c r="O1360" s="88">
        <v>318.13</v>
      </c>
      <c r="P1360" s="88">
        <v>168.79</v>
      </c>
      <c r="Q1360" s="146">
        <f>SUM(J1360:P1360)</f>
        <v>1637.94</v>
      </c>
    </row>
    <row r="1361" spans="1:17" x14ac:dyDescent="0.35">
      <c r="A1361" s="19" t="s">
        <v>152</v>
      </c>
      <c r="B1361" s="19">
        <f t="shared" ref="B1361:H1361" si="1040">SUM(B1359:B1360)</f>
        <v>136.49</v>
      </c>
      <c r="C1361" s="19">
        <f t="shared" si="1040"/>
        <v>348.54999999999995</v>
      </c>
      <c r="D1361" s="19">
        <f t="shared" si="1040"/>
        <v>322.57</v>
      </c>
      <c r="E1361" s="19">
        <f t="shared" si="1040"/>
        <v>461.88</v>
      </c>
      <c r="F1361" s="19">
        <f t="shared" si="1040"/>
        <v>246.63</v>
      </c>
      <c r="G1361" s="19">
        <f t="shared" si="1040"/>
        <v>369.22</v>
      </c>
      <c r="H1361" s="19">
        <f t="shared" si="1040"/>
        <v>380.09000000000003</v>
      </c>
      <c r="I1361" s="35">
        <f>SUM(B1361:H1361)</f>
        <v>2265.4299999999998</v>
      </c>
      <c r="J1361" s="19">
        <f>J1360+J1359</f>
        <v>460.67999999999995</v>
      </c>
      <c r="K1361" s="19">
        <f t="shared" ref="K1361:P1361" si="1041">K1360+K1359</f>
        <v>325.33</v>
      </c>
      <c r="L1361" s="19">
        <f t="shared" si="1041"/>
        <v>424.36</v>
      </c>
      <c r="M1361" s="19">
        <f t="shared" si="1041"/>
        <v>249.04000000000002</v>
      </c>
      <c r="N1361" s="19">
        <f t="shared" si="1041"/>
        <v>278.41000000000003</v>
      </c>
      <c r="O1361" s="19">
        <f t="shared" si="1041"/>
        <v>523.03</v>
      </c>
      <c r="P1361" s="19">
        <f t="shared" si="1041"/>
        <v>435.78999999999996</v>
      </c>
      <c r="Q1361" s="146">
        <f>SUM(J1361:P1361)</f>
        <v>2696.64</v>
      </c>
    </row>
    <row r="1362" spans="1:17" x14ac:dyDescent="0.35">
      <c r="A1362" s="19" t="s">
        <v>154</v>
      </c>
      <c r="B1362" s="152">
        <f t="shared" ref="B1362:H1362" si="1042">B1360/B1361</f>
        <v>0.1926148435782841</v>
      </c>
      <c r="C1362" s="152">
        <f t="shared" si="1042"/>
        <v>0.62817386314732471</v>
      </c>
      <c r="D1362" s="152">
        <f t="shared" si="1042"/>
        <v>0.51886412251604308</v>
      </c>
      <c r="E1362" s="152">
        <f t="shared" si="1042"/>
        <v>0.6871481770156751</v>
      </c>
      <c r="F1362" s="152">
        <f t="shared" si="1042"/>
        <v>0.58966873454162105</v>
      </c>
      <c r="G1362" s="152">
        <f t="shared" si="1042"/>
        <v>0.77249336438979477</v>
      </c>
      <c r="H1362" s="152">
        <f t="shared" si="1042"/>
        <v>0.60561972164487354</v>
      </c>
      <c r="I1362" s="152">
        <f>I1360/I1361</f>
        <v>0.61393642708006879</v>
      </c>
      <c r="J1362" s="169">
        <f t="shared" ref="J1362:P1362" si="1043">J1361/J1359</f>
        <v>4.6486377396569116</v>
      </c>
      <c r="K1362" s="169">
        <f t="shared" si="1043"/>
        <v>4.562833099579243</v>
      </c>
      <c r="L1362" s="169">
        <f t="shared" si="1043"/>
        <v>2.556385542168675</v>
      </c>
      <c r="M1362" s="169">
        <f t="shared" si="1043"/>
        <v>1.3052410901467506</v>
      </c>
      <c r="N1362" s="169">
        <f t="shared" si="1043"/>
        <v>4.6713087248322154</v>
      </c>
      <c r="O1362" s="169">
        <f t="shared" si="1043"/>
        <v>2.5526110297706195</v>
      </c>
      <c r="P1362" s="169">
        <f t="shared" si="1043"/>
        <v>1.6321722846441946</v>
      </c>
      <c r="Q1362" s="153">
        <f>Q1360/Q1361*100</f>
        <v>60.740032039871849</v>
      </c>
    </row>
    <row r="1363" spans="1:17" x14ac:dyDescent="0.35">
      <c r="A1363" s="19" t="s">
        <v>153</v>
      </c>
      <c r="B1363" s="61">
        <v>222</v>
      </c>
      <c r="C1363" s="61">
        <v>525</v>
      </c>
      <c r="D1363" s="61">
        <v>507</v>
      </c>
      <c r="E1363" s="61">
        <v>686</v>
      </c>
      <c r="F1363" s="61">
        <v>371</v>
      </c>
      <c r="G1363" s="88">
        <v>597</v>
      </c>
      <c r="H1363" s="88">
        <v>612</v>
      </c>
      <c r="I1363" s="35"/>
      <c r="J1363" s="88">
        <v>717</v>
      </c>
      <c r="K1363" s="88">
        <v>525</v>
      </c>
      <c r="L1363" s="88">
        <v>679</v>
      </c>
      <c r="M1363" s="88">
        <v>235</v>
      </c>
      <c r="N1363" s="88">
        <v>395</v>
      </c>
      <c r="O1363" s="88">
        <v>835</v>
      </c>
      <c r="P1363" s="88">
        <v>735</v>
      </c>
      <c r="Q1363" s="146"/>
    </row>
    <row r="1364" spans="1:17" x14ac:dyDescent="0.35">
      <c r="A1364" s="43" t="s">
        <v>155</v>
      </c>
      <c r="B1364" s="169">
        <f t="shared" ref="B1364:H1364" si="1044">B1363/B1361</f>
        <v>1.6264927833540919</v>
      </c>
      <c r="C1364" s="169">
        <f t="shared" si="1044"/>
        <v>1.5062401377133843</v>
      </c>
      <c r="D1364" s="169">
        <f t="shared" si="1044"/>
        <v>1.5717518678116378</v>
      </c>
      <c r="E1364" s="169">
        <f t="shared" si="1044"/>
        <v>1.4852342599809474</v>
      </c>
      <c r="F1364" s="169">
        <f t="shared" si="1044"/>
        <v>1.5042776628958359</v>
      </c>
      <c r="G1364" s="169">
        <f t="shared" si="1044"/>
        <v>1.6169221602296733</v>
      </c>
      <c r="H1364" s="169">
        <f t="shared" si="1044"/>
        <v>1.6101449656660263</v>
      </c>
      <c r="I1364" s="35"/>
      <c r="J1364" s="169">
        <f>J1363/J1361</f>
        <v>1.5563948945037771</v>
      </c>
      <c r="K1364" s="169">
        <f>K1363/K1361</f>
        <v>1.6137460424799435</v>
      </c>
      <c r="L1364" s="169">
        <v>9.3000000000000007</v>
      </c>
      <c r="M1364" s="169">
        <f>M1363/M1361</f>
        <v>0.94362351429489233</v>
      </c>
      <c r="N1364" s="169">
        <f>N1363/N1361</f>
        <v>1.4187708774828489</v>
      </c>
      <c r="O1364" s="169">
        <f>O1363/O1361</f>
        <v>1.5964667418694913</v>
      </c>
      <c r="P1364" s="169">
        <f>P1363/P1361</f>
        <v>1.6865921659514906</v>
      </c>
      <c r="Q1364" s="146"/>
    </row>
    <row r="1365" spans="1:17" x14ac:dyDescent="0.35">
      <c r="A1365" s="19" t="s">
        <v>173</v>
      </c>
      <c r="B1365" s="171">
        <v>4.03</v>
      </c>
      <c r="C1365" s="171">
        <v>4.92</v>
      </c>
      <c r="D1365" s="171">
        <v>8.5399999999999991</v>
      </c>
      <c r="E1365" s="171">
        <v>3.34</v>
      </c>
      <c r="F1365" s="171">
        <v>6.32</v>
      </c>
      <c r="G1365" s="19">
        <v>13.75</v>
      </c>
      <c r="H1365" s="36">
        <v>20</v>
      </c>
      <c r="I1365" s="35">
        <f>SUM(B1365:H1365)</f>
        <v>60.9</v>
      </c>
      <c r="J1365" s="36">
        <v>7.51</v>
      </c>
      <c r="K1365" s="36">
        <v>3.85</v>
      </c>
      <c r="L1365" s="36">
        <v>1.2</v>
      </c>
      <c r="M1365" s="103">
        <v>16.920000000000002</v>
      </c>
      <c r="N1365" s="19">
        <v>0.28999999999999998</v>
      </c>
      <c r="O1365" s="19">
        <v>7.74</v>
      </c>
      <c r="P1365" s="36">
        <v>4.33</v>
      </c>
      <c r="Q1365" s="146">
        <f>SUM(J1365:P1365)</f>
        <v>41.839999999999996</v>
      </c>
    </row>
    <row r="1366" spans="1:17" x14ac:dyDescent="0.35">
      <c r="A1366" s="19" t="s">
        <v>172</v>
      </c>
      <c r="B1366" s="61">
        <v>1.49</v>
      </c>
      <c r="C1366" s="61">
        <v>7.1</v>
      </c>
      <c r="D1366" s="61">
        <v>7.52</v>
      </c>
      <c r="E1366" s="61">
        <v>5.92</v>
      </c>
      <c r="F1366" s="61">
        <v>4.88</v>
      </c>
      <c r="G1366" s="19">
        <v>19.399999999999999</v>
      </c>
      <c r="H1366" s="36">
        <v>10</v>
      </c>
      <c r="I1366" s="35">
        <f>SUM(B1366:H1366)</f>
        <v>56.31</v>
      </c>
      <c r="J1366" s="36">
        <v>5.79</v>
      </c>
      <c r="K1366" s="21">
        <v>5.14</v>
      </c>
      <c r="L1366" s="21">
        <v>0.28000000000000003</v>
      </c>
      <c r="M1366" s="19">
        <v>24.27</v>
      </c>
      <c r="N1366" s="19">
        <v>0.57999999999999996</v>
      </c>
      <c r="O1366" s="36">
        <v>14.86</v>
      </c>
      <c r="P1366" s="33">
        <v>0.26</v>
      </c>
      <c r="Q1366" s="146">
        <f>SUM(J1366:P1366)</f>
        <v>51.179999999999993</v>
      </c>
    </row>
    <row r="1367" spans="1:17" x14ac:dyDescent="0.35">
      <c r="A1367" s="19" t="s">
        <v>152</v>
      </c>
      <c r="B1367" s="19">
        <f t="shared" ref="B1367:H1367" si="1045">B1366+B1365</f>
        <v>5.5200000000000005</v>
      </c>
      <c r="C1367" s="19">
        <f t="shared" si="1045"/>
        <v>12.02</v>
      </c>
      <c r="D1367" s="19">
        <f t="shared" si="1045"/>
        <v>16.059999999999999</v>
      </c>
      <c r="E1367" s="19">
        <f t="shared" si="1045"/>
        <v>9.26</v>
      </c>
      <c r="F1367" s="19">
        <f t="shared" si="1045"/>
        <v>11.2</v>
      </c>
      <c r="G1367" s="19">
        <f t="shared" si="1045"/>
        <v>33.15</v>
      </c>
      <c r="H1367" s="19">
        <f t="shared" si="1045"/>
        <v>30</v>
      </c>
      <c r="I1367" s="35">
        <f>SUM(B1367:H1367)</f>
        <v>117.20999999999998</v>
      </c>
      <c r="J1367" s="19">
        <f>J1366+J1365</f>
        <v>13.3</v>
      </c>
      <c r="K1367" s="19">
        <f t="shared" ref="K1367:P1367" si="1046">K1366+K1365</f>
        <v>8.99</v>
      </c>
      <c r="L1367" s="19">
        <f t="shared" si="1046"/>
        <v>1.48</v>
      </c>
      <c r="M1367" s="19">
        <f t="shared" si="1046"/>
        <v>41.19</v>
      </c>
      <c r="N1367" s="19">
        <f t="shared" si="1046"/>
        <v>0.86999999999999988</v>
      </c>
      <c r="O1367" s="19">
        <f t="shared" si="1046"/>
        <v>22.6</v>
      </c>
      <c r="P1367" s="19">
        <f t="shared" si="1046"/>
        <v>4.59</v>
      </c>
      <c r="Q1367" s="146">
        <f>SUM(J1367:P1367)</f>
        <v>93.02000000000001</v>
      </c>
    </row>
    <row r="1368" spans="1:17" x14ac:dyDescent="0.35">
      <c r="A1368" s="19" t="s">
        <v>154</v>
      </c>
      <c r="B1368" s="106">
        <f t="shared" ref="B1368:H1368" si="1047">B1366/B1367*100</f>
        <v>26.992753623188403</v>
      </c>
      <c r="C1368" s="106">
        <f t="shared" si="1047"/>
        <v>59.068219633943428</v>
      </c>
      <c r="D1368" s="106">
        <f t="shared" si="1047"/>
        <v>46.82440846824408</v>
      </c>
      <c r="E1368" s="106">
        <f t="shared" si="1047"/>
        <v>63.930885529157663</v>
      </c>
      <c r="F1368" s="106">
        <f t="shared" si="1047"/>
        <v>43.571428571428569</v>
      </c>
      <c r="G1368" s="106">
        <f t="shared" si="1047"/>
        <v>58.521870286576174</v>
      </c>
      <c r="H1368" s="106">
        <f t="shared" si="1047"/>
        <v>33.333333333333329</v>
      </c>
      <c r="I1368" s="106">
        <f>I1366/I1367</f>
        <v>0.48041975940619414</v>
      </c>
      <c r="J1368" s="106">
        <f>J1367/K1367*100</f>
        <v>147.94215795328142</v>
      </c>
      <c r="K1368" s="106">
        <f>K1367/L1367*100</f>
        <v>607.43243243243251</v>
      </c>
      <c r="L1368" s="106">
        <f>L1367/M1367*100</f>
        <v>3.5931051226025739</v>
      </c>
      <c r="M1368" s="106">
        <f>M1366/N1367*100</f>
        <v>2789.6551724137935</v>
      </c>
      <c r="N1368" s="106">
        <f>N1366/O1367*100</f>
        <v>2.5663716814159288</v>
      </c>
      <c r="O1368" s="106">
        <f>O1366/P1367*100</f>
        <v>323.74727668845316</v>
      </c>
      <c r="P1368" s="106">
        <f>P1366/Q1367*100</f>
        <v>0.27950978284239947</v>
      </c>
      <c r="Q1368" s="153">
        <f>Q1366/Q1367*100</f>
        <v>55.020425714900014</v>
      </c>
    </row>
    <row r="1369" spans="1:17" x14ac:dyDescent="0.35">
      <c r="A1369" s="19" t="s">
        <v>153</v>
      </c>
      <c r="B1369" s="61">
        <v>41</v>
      </c>
      <c r="C1369" s="61">
        <v>58</v>
      </c>
      <c r="D1369" s="61">
        <v>104</v>
      </c>
      <c r="E1369" s="61">
        <v>45</v>
      </c>
      <c r="F1369" s="61">
        <v>80</v>
      </c>
      <c r="G1369" s="88">
        <v>174</v>
      </c>
      <c r="H1369" s="88">
        <v>1</v>
      </c>
      <c r="I1369" s="35"/>
      <c r="J1369" s="88">
        <v>90</v>
      </c>
      <c r="K1369" s="88">
        <v>53</v>
      </c>
      <c r="L1369" s="88">
        <v>11</v>
      </c>
      <c r="M1369" s="88">
        <v>210</v>
      </c>
      <c r="N1369" s="88">
        <v>3</v>
      </c>
      <c r="O1369" s="88">
        <v>103</v>
      </c>
      <c r="P1369" s="88">
        <v>15</v>
      </c>
      <c r="Q1369" s="146"/>
    </row>
    <row r="1370" spans="1:17" x14ac:dyDescent="0.35">
      <c r="A1370" s="43" t="s">
        <v>155</v>
      </c>
      <c r="B1370" s="169">
        <f t="shared" ref="B1370:H1370" si="1048">B1369/B1367</f>
        <v>7.4275362318840576</v>
      </c>
      <c r="C1370" s="169">
        <f t="shared" si="1048"/>
        <v>4.8252911813643928</v>
      </c>
      <c r="D1370" s="169">
        <f t="shared" si="1048"/>
        <v>6.4757160647571608</v>
      </c>
      <c r="E1370" s="169">
        <f t="shared" si="1048"/>
        <v>4.8596112311015123</v>
      </c>
      <c r="F1370" s="169">
        <f t="shared" si="1048"/>
        <v>7.1428571428571432</v>
      </c>
      <c r="G1370" s="169">
        <f t="shared" si="1048"/>
        <v>5.248868778280543</v>
      </c>
      <c r="H1370" s="169">
        <f t="shared" si="1048"/>
        <v>3.3333333333333333E-2</v>
      </c>
      <c r="I1370" s="35"/>
      <c r="J1370" s="169">
        <f>J1369/J1367</f>
        <v>6.7669172932330826</v>
      </c>
      <c r="K1370" s="169">
        <f>K1369/K1367</f>
        <v>5.8954393770856504</v>
      </c>
      <c r="L1370" s="169">
        <f>L1369/L1367</f>
        <v>7.4324324324324325</v>
      </c>
      <c r="M1370" s="169">
        <v>0</v>
      </c>
      <c r="N1370" s="169">
        <f>N1369/N1367</f>
        <v>3.4482758620689662</v>
      </c>
      <c r="O1370" s="169">
        <f>O1369/O1367</f>
        <v>4.5575221238938051</v>
      </c>
      <c r="P1370" s="169">
        <f>P1369/P1367</f>
        <v>3.2679738562091503</v>
      </c>
      <c r="Q1370" s="146"/>
    </row>
    <row r="1371" spans="1:17" x14ac:dyDescent="0.35">
      <c r="A1371" s="19" t="s">
        <v>176</v>
      </c>
      <c r="B1371" s="19">
        <v>0</v>
      </c>
      <c r="C1371" s="19">
        <v>0</v>
      </c>
      <c r="D1371" s="19">
        <v>0</v>
      </c>
      <c r="E1371" s="19">
        <v>0</v>
      </c>
      <c r="F1371" s="19">
        <v>0</v>
      </c>
      <c r="G1371" s="19">
        <v>0</v>
      </c>
      <c r="H1371" s="19">
        <v>0</v>
      </c>
      <c r="I1371" s="150">
        <f>SUM(B1371:H1371)</f>
        <v>0</v>
      </c>
      <c r="J1371" s="19">
        <v>0</v>
      </c>
      <c r="K1371" s="19">
        <v>0</v>
      </c>
      <c r="L1371" s="19">
        <v>0</v>
      </c>
      <c r="M1371" s="19">
        <v>0</v>
      </c>
      <c r="N1371" s="19">
        <v>0</v>
      </c>
      <c r="O1371" s="19">
        <v>0</v>
      </c>
      <c r="P1371" s="19">
        <v>0</v>
      </c>
      <c r="Q1371" s="151">
        <f>SUM(J1371:P1371)</f>
        <v>0</v>
      </c>
    </row>
    <row r="1372" spans="1:17" x14ac:dyDescent="0.35">
      <c r="A1372" s="19" t="s">
        <v>177</v>
      </c>
      <c r="B1372" s="19">
        <v>0</v>
      </c>
      <c r="C1372" s="19">
        <v>0</v>
      </c>
      <c r="D1372" s="19">
        <v>0</v>
      </c>
      <c r="E1372" s="19">
        <v>0</v>
      </c>
      <c r="F1372" s="19">
        <v>0</v>
      </c>
      <c r="G1372" s="19">
        <v>0</v>
      </c>
      <c r="H1372" s="19">
        <v>0</v>
      </c>
      <c r="I1372" s="150">
        <f>SUM(B1372:H1372)</f>
        <v>0</v>
      </c>
      <c r="J1372" s="19">
        <v>0</v>
      </c>
      <c r="K1372" s="19">
        <v>0</v>
      </c>
      <c r="L1372" s="19">
        <v>0</v>
      </c>
      <c r="M1372" s="19">
        <v>0</v>
      </c>
      <c r="N1372" s="19">
        <v>0</v>
      </c>
      <c r="O1372" s="19">
        <v>0</v>
      </c>
      <c r="P1372" s="19">
        <v>0</v>
      </c>
      <c r="Q1372" s="151">
        <f>SUM(J1372:P1372)</f>
        <v>0</v>
      </c>
    </row>
    <row r="1373" spans="1:17" x14ac:dyDescent="0.35">
      <c r="A1373" s="19" t="s">
        <v>152</v>
      </c>
      <c r="B1373" s="19">
        <f>B1372+B1371</f>
        <v>0</v>
      </c>
      <c r="C1373" s="19">
        <f t="shared" ref="C1373:H1373" si="1049">C1372+C1371</f>
        <v>0</v>
      </c>
      <c r="D1373" s="19">
        <f t="shared" si="1049"/>
        <v>0</v>
      </c>
      <c r="E1373" s="19">
        <f t="shared" si="1049"/>
        <v>0</v>
      </c>
      <c r="F1373" s="19">
        <f t="shared" si="1049"/>
        <v>0</v>
      </c>
      <c r="G1373" s="19">
        <f t="shared" si="1049"/>
        <v>0</v>
      </c>
      <c r="H1373" s="19">
        <f t="shared" si="1049"/>
        <v>0</v>
      </c>
      <c r="I1373" s="150">
        <f>SUM(B1373:H1373)</f>
        <v>0</v>
      </c>
      <c r="J1373" s="19">
        <f>J1372+J1371</f>
        <v>0</v>
      </c>
      <c r="K1373" s="19">
        <f t="shared" ref="K1373:P1373" si="1050">K1372+K1371</f>
        <v>0</v>
      </c>
      <c r="L1373" s="19">
        <f t="shared" si="1050"/>
        <v>0</v>
      </c>
      <c r="M1373" s="19">
        <f t="shared" si="1050"/>
        <v>0</v>
      </c>
      <c r="N1373" s="19">
        <f t="shared" si="1050"/>
        <v>0</v>
      </c>
      <c r="O1373" s="19">
        <f t="shared" si="1050"/>
        <v>0</v>
      </c>
      <c r="P1373" s="19">
        <f t="shared" si="1050"/>
        <v>0</v>
      </c>
      <c r="Q1373" s="151">
        <f>SUM(J1373:P1373)</f>
        <v>0</v>
      </c>
    </row>
    <row r="1374" spans="1:17" x14ac:dyDescent="0.35">
      <c r="A1374" s="19" t="s">
        <v>154</v>
      </c>
      <c r="B1374" s="106" t="e">
        <f t="shared" ref="B1374:H1374" si="1051">B1372/B1373*100</f>
        <v>#DIV/0!</v>
      </c>
      <c r="C1374" s="106" t="e">
        <f t="shared" si="1051"/>
        <v>#DIV/0!</v>
      </c>
      <c r="D1374" s="106" t="e">
        <f t="shared" si="1051"/>
        <v>#DIV/0!</v>
      </c>
      <c r="E1374" s="106" t="e">
        <f t="shared" si="1051"/>
        <v>#DIV/0!</v>
      </c>
      <c r="F1374" s="106" t="e">
        <f t="shared" si="1051"/>
        <v>#DIV/0!</v>
      </c>
      <c r="G1374" s="106" t="e">
        <f t="shared" si="1051"/>
        <v>#DIV/0!</v>
      </c>
      <c r="H1374" s="106" t="e">
        <f t="shared" si="1051"/>
        <v>#DIV/0!</v>
      </c>
      <c r="I1374" s="106" t="e">
        <f>I1372/I1373</f>
        <v>#DIV/0!</v>
      </c>
      <c r="J1374" s="106" t="e">
        <f>J1372/J1373*100</f>
        <v>#DIV/0!</v>
      </c>
      <c r="K1374" s="106" t="e">
        <f t="shared" ref="K1374:Q1374" si="1052">K1372/K1373*100</f>
        <v>#DIV/0!</v>
      </c>
      <c r="L1374" s="106" t="e">
        <f t="shared" si="1052"/>
        <v>#DIV/0!</v>
      </c>
      <c r="M1374" s="106" t="e">
        <f t="shared" si="1052"/>
        <v>#DIV/0!</v>
      </c>
      <c r="N1374" s="106" t="e">
        <f t="shared" si="1052"/>
        <v>#DIV/0!</v>
      </c>
      <c r="O1374" s="106" t="e">
        <f t="shared" si="1052"/>
        <v>#DIV/0!</v>
      </c>
      <c r="P1374" s="106" t="e">
        <f t="shared" si="1052"/>
        <v>#DIV/0!</v>
      </c>
      <c r="Q1374" s="153" t="e">
        <f t="shared" si="1052"/>
        <v>#DIV/0!</v>
      </c>
    </row>
    <row r="1375" spans="1:17" x14ac:dyDescent="0.35">
      <c r="A1375" s="19" t="s">
        <v>153</v>
      </c>
      <c r="B1375" s="88">
        <v>0</v>
      </c>
      <c r="C1375" s="88">
        <v>0</v>
      </c>
      <c r="D1375" s="88">
        <v>0</v>
      </c>
      <c r="E1375" s="88">
        <v>0</v>
      </c>
      <c r="F1375" s="88">
        <v>0</v>
      </c>
      <c r="G1375" s="88">
        <v>0</v>
      </c>
      <c r="H1375" s="88">
        <v>0</v>
      </c>
      <c r="I1375" s="35"/>
      <c r="J1375" s="88">
        <v>0</v>
      </c>
      <c r="K1375" s="88">
        <v>0</v>
      </c>
      <c r="L1375" s="88">
        <v>0</v>
      </c>
      <c r="M1375" s="88">
        <v>0</v>
      </c>
      <c r="N1375" s="88">
        <v>0</v>
      </c>
      <c r="O1375" s="88">
        <v>0</v>
      </c>
      <c r="P1375" s="88">
        <v>0</v>
      </c>
      <c r="Q1375" s="146"/>
    </row>
    <row r="1376" spans="1:17" x14ac:dyDescent="0.35">
      <c r="A1376" s="43" t="s">
        <v>155</v>
      </c>
      <c r="B1376" s="169" t="e">
        <f>B1375/B1373</f>
        <v>#DIV/0!</v>
      </c>
      <c r="C1376" s="169" t="e">
        <f>C1375/C1373</f>
        <v>#DIV/0!</v>
      </c>
      <c r="D1376" s="169">
        <v>29.21</v>
      </c>
      <c r="E1376" s="169" t="e">
        <f>E1375/E1373</f>
        <v>#DIV/0!</v>
      </c>
      <c r="F1376" s="169">
        <v>238.82</v>
      </c>
      <c r="G1376" s="169" t="e">
        <f>G1375/G1373</f>
        <v>#DIV/0!</v>
      </c>
      <c r="H1376" s="169" t="e">
        <f>H1375/H1373</f>
        <v>#DIV/0!</v>
      </c>
      <c r="I1376" s="35"/>
      <c r="J1376" s="169" t="e">
        <f t="shared" ref="J1376:P1376" si="1053">J1375/J1373</f>
        <v>#DIV/0!</v>
      </c>
      <c r="K1376" s="169" t="e">
        <f t="shared" si="1053"/>
        <v>#DIV/0!</v>
      </c>
      <c r="L1376" s="169" t="e">
        <f t="shared" si="1053"/>
        <v>#DIV/0!</v>
      </c>
      <c r="M1376" s="169" t="e">
        <f t="shared" si="1053"/>
        <v>#DIV/0!</v>
      </c>
      <c r="N1376" s="169" t="e">
        <f t="shared" si="1053"/>
        <v>#DIV/0!</v>
      </c>
      <c r="O1376" s="169" t="e">
        <f t="shared" si="1053"/>
        <v>#DIV/0!</v>
      </c>
      <c r="P1376" s="169" t="e">
        <f t="shared" si="1053"/>
        <v>#DIV/0!</v>
      </c>
      <c r="Q1376" s="146"/>
    </row>
    <row r="1377" spans="1:17" x14ac:dyDescent="0.35">
      <c r="A1377" s="19" t="s">
        <v>174</v>
      </c>
      <c r="B1377" s="19">
        <v>5.95</v>
      </c>
      <c r="C1377" s="19">
        <v>2.08</v>
      </c>
      <c r="D1377" s="19">
        <v>8.14</v>
      </c>
      <c r="E1377" s="19">
        <v>0.92</v>
      </c>
      <c r="F1377" s="19">
        <v>7.2</v>
      </c>
      <c r="G1377" s="79">
        <v>8.09</v>
      </c>
      <c r="H1377" s="79">
        <v>3</v>
      </c>
      <c r="I1377" s="35">
        <f>SUM(B1377:H1377)</f>
        <v>35.380000000000003</v>
      </c>
      <c r="J1377" s="88">
        <v>13.19</v>
      </c>
      <c r="K1377" s="88">
        <v>2.79</v>
      </c>
      <c r="L1377" s="88">
        <v>1.82</v>
      </c>
      <c r="M1377" s="88">
        <v>8.82</v>
      </c>
      <c r="N1377" s="88">
        <v>1.1399999999999999</v>
      </c>
      <c r="O1377" s="88">
        <v>1.1200000000000001</v>
      </c>
      <c r="P1377" s="88">
        <v>2.62</v>
      </c>
      <c r="Q1377" s="146">
        <f>SUM(J1377:P1377)</f>
        <v>31.500000000000004</v>
      </c>
    </row>
    <row r="1378" spans="1:17" x14ac:dyDescent="0.35">
      <c r="A1378" s="19" t="s">
        <v>175</v>
      </c>
      <c r="B1378" s="19">
        <v>0.62</v>
      </c>
      <c r="C1378" s="19">
        <v>0.57999999999999996</v>
      </c>
      <c r="D1378" s="19">
        <v>0.55000000000000004</v>
      </c>
      <c r="E1378" s="19">
        <v>0.55000000000000004</v>
      </c>
      <c r="F1378" s="19">
        <v>0.54</v>
      </c>
      <c r="G1378" s="88">
        <v>0.57999999999999996</v>
      </c>
      <c r="H1378" s="88">
        <v>0.7</v>
      </c>
      <c r="I1378" s="35">
        <f>SUM(B1378:H1378)</f>
        <v>4.12</v>
      </c>
      <c r="J1378" s="88">
        <v>0.15</v>
      </c>
      <c r="K1378" s="88">
        <v>0.56999999999999995</v>
      </c>
      <c r="L1378" s="88">
        <v>0.55000000000000004</v>
      </c>
      <c r="M1378" s="88">
        <v>0.56000000000000005</v>
      </c>
      <c r="N1378" s="88">
        <v>0.6</v>
      </c>
      <c r="O1378" s="88">
        <v>0.56999999999999995</v>
      </c>
      <c r="P1378" s="88">
        <v>0.57999999999999996</v>
      </c>
      <c r="Q1378" s="146">
        <f>SUM(J1378:P1378)</f>
        <v>3.58</v>
      </c>
    </row>
    <row r="1379" spans="1:17" x14ac:dyDescent="0.35">
      <c r="A1379" s="19" t="s">
        <v>152</v>
      </c>
      <c r="B1379" s="19">
        <f>-B1378+B1377</f>
        <v>5.33</v>
      </c>
      <c r="C1379" s="19">
        <f>-C1378+C1377</f>
        <v>1.5</v>
      </c>
      <c r="D1379" s="19">
        <f>D1378+D1377</f>
        <v>8.6900000000000013</v>
      </c>
      <c r="E1379" s="19">
        <f>E1378+E1377</f>
        <v>1.4700000000000002</v>
      </c>
      <c r="F1379" s="19">
        <f>F1378+F1377</f>
        <v>7.74</v>
      </c>
      <c r="G1379" s="19">
        <f>G1378+G1377</f>
        <v>8.67</v>
      </c>
      <c r="H1379" s="19">
        <f>H1378+H1377</f>
        <v>3.7</v>
      </c>
      <c r="I1379" s="35">
        <f>SUM(B1379:H1379)</f>
        <v>37.100000000000009</v>
      </c>
      <c r="J1379" s="19">
        <f t="shared" ref="J1379:P1379" si="1054">J1378+J1377</f>
        <v>13.34</v>
      </c>
      <c r="K1379" s="19">
        <f t="shared" si="1054"/>
        <v>3.36</v>
      </c>
      <c r="L1379" s="19">
        <f t="shared" si="1054"/>
        <v>2.37</v>
      </c>
      <c r="M1379" s="19">
        <f t="shared" si="1054"/>
        <v>9.3800000000000008</v>
      </c>
      <c r="N1379" s="19">
        <f t="shared" si="1054"/>
        <v>1.7399999999999998</v>
      </c>
      <c r="O1379" s="19">
        <f t="shared" si="1054"/>
        <v>1.69</v>
      </c>
      <c r="P1379" s="19">
        <f t="shared" si="1054"/>
        <v>3.2</v>
      </c>
      <c r="Q1379" s="146">
        <f>SUM(J1379:P1379)</f>
        <v>35.080000000000005</v>
      </c>
    </row>
    <row r="1380" spans="1:17" x14ac:dyDescent="0.35">
      <c r="A1380" s="19" t="s">
        <v>154</v>
      </c>
      <c r="B1380" s="106">
        <f t="shared" ref="B1380:H1380" si="1055">B1378/B1379*100</f>
        <v>11.632270168855534</v>
      </c>
      <c r="C1380" s="106">
        <f t="shared" si="1055"/>
        <v>38.666666666666664</v>
      </c>
      <c r="D1380" s="106">
        <f t="shared" si="1055"/>
        <v>6.329113924050632</v>
      </c>
      <c r="E1380" s="106">
        <f t="shared" si="1055"/>
        <v>37.414965986394556</v>
      </c>
      <c r="F1380" s="106">
        <f t="shared" si="1055"/>
        <v>6.9767441860465116</v>
      </c>
      <c r="G1380" s="106">
        <f t="shared" si="1055"/>
        <v>6.6897347174163775</v>
      </c>
      <c r="H1380" s="106">
        <f t="shared" si="1055"/>
        <v>18.918918918918916</v>
      </c>
      <c r="I1380" s="106">
        <f>I1378/I1379*100</f>
        <v>11.105121293800536</v>
      </c>
      <c r="J1380" s="106">
        <f>J1378/K1379*100</f>
        <v>4.4642857142857144</v>
      </c>
      <c r="K1380" s="169">
        <f t="shared" ref="K1380:P1380" si="1056">K1379/K1377</f>
        <v>1.2043010752688172</v>
      </c>
      <c r="L1380" s="169">
        <f t="shared" si="1056"/>
        <v>1.3021978021978022</v>
      </c>
      <c r="M1380" s="169">
        <f t="shared" si="1056"/>
        <v>1.0634920634920635</v>
      </c>
      <c r="N1380" s="169">
        <f t="shared" si="1056"/>
        <v>1.5263157894736841</v>
      </c>
      <c r="O1380" s="169">
        <f t="shared" si="1056"/>
        <v>1.5089285714285712</v>
      </c>
      <c r="P1380" s="169">
        <f t="shared" si="1056"/>
        <v>1.2213740458015268</v>
      </c>
      <c r="Q1380" s="153">
        <f>Q1378/Q1379*100</f>
        <v>10.205245153933864</v>
      </c>
    </row>
    <row r="1381" spans="1:17" x14ac:dyDescent="0.35">
      <c r="A1381" s="19" t="s">
        <v>153</v>
      </c>
      <c r="B1381" s="61">
        <v>91</v>
      </c>
      <c r="C1381" s="61">
        <v>111</v>
      </c>
      <c r="D1381" s="61">
        <v>99</v>
      </c>
      <c r="E1381" s="61">
        <v>103</v>
      </c>
      <c r="F1381" s="61">
        <v>81</v>
      </c>
      <c r="G1381" s="61">
        <v>94</v>
      </c>
      <c r="H1381" s="88">
        <v>98</v>
      </c>
      <c r="I1381" s="35"/>
      <c r="J1381" s="88">
        <v>117</v>
      </c>
      <c r="K1381" s="88">
        <v>68</v>
      </c>
      <c r="L1381" s="88">
        <v>94</v>
      </c>
      <c r="M1381" s="88">
        <v>0</v>
      </c>
      <c r="N1381" s="88">
        <v>103</v>
      </c>
      <c r="O1381" s="88">
        <v>103</v>
      </c>
      <c r="P1381" s="88">
        <v>111</v>
      </c>
      <c r="Q1381" s="146"/>
    </row>
    <row r="1382" spans="1:17" x14ac:dyDescent="0.35">
      <c r="A1382" s="43" t="s">
        <v>155</v>
      </c>
      <c r="B1382" s="169">
        <f>B1381/B1379</f>
        <v>17.073170731707318</v>
      </c>
      <c r="C1382" s="169">
        <f>C1381/C1379</f>
        <v>74</v>
      </c>
      <c r="D1382" s="169">
        <v>3.88</v>
      </c>
      <c r="E1382" s="169">
        <f>E1381/E1379</f>
        <v>70.068027210884338</v>
      </c>
      <c r="F1382" s="169">
        <f>F1381/F1379</f>
        <v>10.465116279069766</v>
      </c>
      <c r="G1382" s="169">
        <f>G1381/G1379</f>
        <v>10.841983852364475</v>
      </c>
      <c r="H1382" s="169">
        <f>H1381/H1379</f>
        <v>26.486486486486484</v>
      </c>
      <c r="I1382" s="35"/>
      <c r="J1382" s="169">
        <f t="shared" ref="J1382:P1382" si="1057">J1381/J1379</f>
        <v>8.7706146926536732</v>
      </c>
      <c r="K1382" s="169">
        <f t="shared" si="1057"/>
        <v>20.238095238095237</v>
      </c>
      <c r="L1382" s="169">
        <f t="shared" si="1057"/>
        <v>39.662447257383967</v>
      </c>
      <c r="M1382" s="169">
        <f t="shared" si="1057"/>
        <v>0</v>
      </c>
      <c r="N1382" s="169">
        <f t="shared" si="1057"/>
        <v>59.195402298850581</v>
      </c>
      <c r="O1382" s="169">
        <f t="shared" si="1057"/>
        <v>60.946745562130182</v>
      </c>
      <c r="P1382" s="169">
        <f t="shared" si="1057"/>
        <v>34.6875</v>
      </c>
      <c r="Q1382" s="146"/>
    </row>
    <row r="1383" spans="1:17" x14ac:dyDescent="0.35">
      <c r="A1383" s="21"/>
      <c r="B1383" s="21"/>
      <c r="C1383" s="21"/>
      <c r="D1383" s="169">
        <f>D1382/D1380</f>
        <v>0.61304000000000003</v>
      </c>
      <c r="E1383" s="169">
        <f>E1382/E1380</f>
        <v>1.8727272727272724</v>
      </c>
      <c r="F1383" s="21">
        <v>21</v>
      </c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</row>
    <row r="1384" spans="1:17" x14ac:dyDescent="0.35">
      <c r="A1384" s="21"/>
      <c r="B1384" s="21"/>
      <c r="C1384" s="155"/>
      <c r="D1384" s="156" t="s">
        <v>178</v>
      </c>
      <c r="E1384" s="156" t="s">
        <v>179</v>
      </c>
      <c r="F1384" s="156" t="s">
        <v>180</v>
      </c>
      <c r="G1384" s="156" t="s">
        <v>181</v>
      </c>
      <c r="H1384" s="156" t="s">
        <v>182</v>
      </c>
      <c r="I1384" s="156" t="s">
        <v>183</v>
      </c>
      <c r="J1384" s="156" t="s">
        <v>184</v>
      </c>
      <c r="K1384" s="156" t="s">
        <v>185</v>
      </c>
      <c r="L1384" s="156" t="s">
        <v>186</v>
      </c>
      <c r="M1384" s="156" t="s">
        <v>187</v>
      </c>
      <c r="N1384" s="156" t="s">
        <v>188</v>
      </c>
      <c r="O1384" s="21"/>
      <c r="P1384" s="21"/>
    </row>
    <row r="1385" spans="1:17" x14ac:dyDescent="0.35">
      <c r="A1385" s="21"/>
      <c r="B1385" s="21"/>
      <c r="C1385" s="157" t="s">
        <v>189</v>
      </c>
      <c r="D1385" s="158">
        <f>Q1318</f>
        <v>11495.420000000002</v>
      </c>
      <c r="E1385" s="158">
        <f>Q1324</f>
        <v>1538.7499999999998</v>
      </c>
      <c r="F1385" s="164">
        <f>Q1330</f>
        <v>435.66</v>
      </c>
      <c r="G1385" s="164">
        <f>Q1336</f>
        <v>1429.95</v>
      </c>
      <c r="H1385" s="164">
        <f>Q1342</f>
        <v>930.87999999999988</v>
      </c>
      <c r="I1385" s="164">
        <f>Q1348</f>
        <v>291.59999999999997</v>
      </c>
      <c r="J1385" s="164">
        <f>Q1354</f>
        <v>415.27999999999992</v>
      </c>
      <c r="K1385" s="158">
        <f>Q1360</f>
        <v>1637.94</v>
      </c>
      <c r="L1385" s="164">
        <f>Q1366</f>
        <v>51.179999999999993</v>
      </c>
      <c r="M1385" s="164">
        <f>I1372</f>
        <v>0</v>
      </c>
      <c r="N1385" s="164">
        <f>Q1378</f>
        <v>3.58</v>
      </c>
      <c r="O1385" s="21"/>
      <c r="P1385" s="21"/>
    </row>
    <row r="1386" spans="1:17" x14ac:dyDescent="0.35">
      <c r="A1386" s="21"/>
      <c r="B1386" s="21"/>
      <c r="C1386" s="157" t="s">
        <v>190</v>
      </c>
      <c r="D1386" s="163">
        <f>I1320</f>
        <v>57.498624477978119</v>
      </c>
      <c r="E1386" s="163">
        <f>I1326</f>
        <v>40.191624995228466</v>
      </c>
      <c r="F1386" s="164">
        <f>I1332</f>
        <v>58.225997354313165</v>
      </c>
      <c r="G1386" s="164">
        <f>Q1338</f>
        <v>61.425288343821819</v>
      </c>
      <c r="H1386" s="163">
        <f>I1344</f>
        <v>0.25618291468407661</v>
      </c>
      <c r="I1386" s="163">
        <f>I1350</f>
        <v>0.31627226538560382</v>
      </c>
      <c r="J1386" s="163">
        <f>I1356</f>
        <v>0.26193050572565979</v>
      </c>
      <c r="K1386" s="163">
        <f>I1362</f>
        <v>0.61393642708006879</v>
      </c>
      <c r="L1386" s="163">
        <f>I1368</f>
        <v>0.48041975940619414</v>
      </c>
      <c r="M1386" s="165" t="e">
        <f>I1374</f>
        <v>#DIV/0!</v>
      </c>
      <c r="N1386" s="164">
        <f>I1380</f>
        <v>11.105121293800536</v>
      </c>
      <c r="O1386" s="21"/>
      <c r="P1386" s="21"/>
    </row>
    <row r="1388" spans="1:17" x14ac:dyDescent="0.35">
      <c r="A1388" s="31" t="s">
        <v>0</v>
      </c>
      <c r="B1388" s="83"/>
      <c r="C1388" s="83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</row>
    <row r="1389" spans="1:17" ht="15.5" x14ac:dyDescent="0.35">
      <c r="A1389" s="33" t="s">
        <v>1</v>
      </c>
      <c r="B1389" s="64" t="s">
        <v>1260</v>
      </c>
      <c r="C1389" s="64" t="s">
        <v>1261</v>
      </c>
      <c r="D1389" s="64" t="s">
        <v>1262</v>
      </c>
      <c r="E1389" s="64" t="s">
        <v>1263</v>
      </c>
      <c r="F1389" s="64" t="s">
        <v>1264</v>
      </c>
      <c r="G1389" s="64" t="s">
        <v>1265</v>
      </c>
      <c r="H1389" s="64" t="s">
        <v>1267</v>
      </c>
      <c r="I1389" s="65" t="s">
        <v>1266</v>
      </c>
      <c r="J1389" s="64" t="s">
        <v>1268</v>
      </c>
      <c r="K1389" s="64" t="s">
        <v>1269</v>
      </c>
      <c r="L1389" s="64" t="s">
        <v>1270</v>
      </c>
      <c r="M1389" s="64" t="s">
        <v>1271</v>
      </c>
      <c r="N1389" s="64" t="s">
        <v>1274</v>
      </c>
      <c r="O1389" s="64" t="s">
        <v>1275</v>
      </c>
      <c r="P1389" s="64" t="s">
        <v>1287</v>
      </c>
      <c r="Q1389" s="65" t="s">
        <v>1272</v>
      </c>
    </row>
    <row r="1390" spans="1:17" x14ac:dyDescent="0.35">
      <c r="A1390" s="19" t="s">
        <v>162</v>
      </c>
      <c r="B1390" s="61">
        <v>150.5</v>
      </c>
      <c r="C1390" s="61">
        <v>64.400000000000006</v>
      </c>
      <c r="D1390" s="61">
        <v>82.1</v>
      </c>
      <c r="E1390" s="61">
        <v>33</v>
      </c>
      <c r="F1390" s="61">
        <v>93.2</v>
      </c>
      <c r="G1390" s="61">
        <v>116.8</v>
      </c>
      <c r="H1390" s="19">
        <v>13.7</v>
      </c>
      <c r="I1390" s="35">
        <f>SUM(B1390:H1390)</f>
        <v>553.70000000000005</v>
      </c>
      <c r="J1390" s="19">
        <v>108.8</v>
      </c>
      <c r="K1390" s="19">
        <v>168.2</v>
      </c>
      <c r="L1390" s="19">
        <v>148</v>
      </c>
      <c r="M1390" s="19">
        <v>136.4</v>
      </c>
      <c r="N1390" s="19">
        <v>145.1</v>
      </c>
      <c r="O1390" s="19">
        <v>81.5</v>
      </c>
      <c r="P1390" s="19">
        <v>63.9</v>
      </c>
      <c r="Q1390" s="146">
        <f>SUM(J1390:P1390)</f>
        <v>851.9</v>
      </c>
    </row>
    <row r="1391" spans="1:17" x14ac:dyDescent="0.35">
      <c r="A1391" s="19" t="s">
        <v>163</v>
      </c>
      <c r="B1391" s="61">
        <v>166.81</v>
      </c>
      <c r="C1391" s="61">
        <v>159.05000000000001</v>
      </c>
      <c r="D1391" s="166">
        <v>202.75</v>
      </c>
      <c r="E1391" s="166">
        <v>150.15</v>
      </c>
      <c r="F1391" s="166">
        <v>194.96</v>
      </c>
      <c r="G1391" s="166">
        <v>197.99</v>
      </c>
      <c r="H1391" s="19">
        <v>87.65</v>
      </c>
      <c r="I1391" s="35">
        <f>SUM(B1391:H1391)</f>
        <v>1159.3600000000001</v>
      </c>
      <c r="J1391" s="19">
        <v>197.96</v>
      </c>
      <c r="K1391" s="19">
        <v>150.13</v>
      </c>
      <c r="L1391" s="19">
        <v>148.33000000000001</v>
      </c>
      <c r="M1391" s="19">
        <v>166.4</v>
      </c>
      <c r="N1391" s="19">
        <v>172</v>
      </c>
      <c r="O1391" s="19">
        <v>215.27</v>
      </c>
      <c r="P1391" s="19">
        <v>214.5</v>
      </c>
      <c r="Q1391" s="146">
        <f>SUM(J1391:P1391)</f>
        <v>1264.5900000000001</v>
      </c>
    </row>
    <row r="1392" spans="1:17" x14ac:dyDescent="0.35">
      <c r="A1392" s="19" t="s">
        <v>152</v>
      </c>
      <c r="B1392" s="19">
        <f t="shared" ref="B1392:P1392" si="1058">B1391+B1390</f>
        <v>317.31</v>
      </c>
      <c r="C1392" s="19">
        <f t="shared" si="1058"/>
        <v>223.45000000000002</v>
      </c>
      <c r="D1392" s="19">
        <f t="shared" si="1058"/>
        <v>284.85000000000002</v>
      </c>
      <c r="E1392" s="19">
        <f t="shared" si="1058"/>
        <v>183.15</v>
      </c>
      <c r="F1392" s="19">
        <f t="shared" si="1058"/>
        <v>288.16000000000003</v>
      </c>
      <c r="G1392" s="19">
        <f t="shared" si="1058"/>
        <v>314.79000000000002</v>
      </c>
      <c r="H1392" s="19">
        <f t="shared" si="1058"/>
        <v>101.35000000000001</v>
      </c>
      <c r="I1392" s="19">
        <f t="shared" si="1058"/>
        <v>1713.06</v>
      </c>
      <c r="J1392" s="19">
        <f t="shared" si="1058"/>
        <v>306.76</v>
      </c>
      <c r="K1392" s="19">
        <f t="shared" si="1058"/>
        <v>318.33</v>
      </c>
      <c r="L1392" s="19">
        <f t="shared" si="1058"/>
        <v>296.33000000000004</v>
      </c>
      <c r="M1392" s="19">
        <f t="shared" si="1058"/>
        <v>302.8</v>
      </c>
      <c r="N1392" s="19">
        <f t="shared" si="1058"/>
        <v>317.10000000000002</v>
      </c>
      <c r="O1392" s="19">
        <f t="shared" si="1058"/>
        <v>296.77</v>
      </c>
      <c r="P1392" s="19">
        <f t="shared" si="1058"/>
        <v>278.39999999999998</v>
      </c>
      <c r="Q1392" s="146">
        <f>SUM(J1392:P1392)</f>
        <v>2116.4900000000002</v>
      </c>
    </row>
    <row r="1393" spans="1:17" x14ac:dyDescent="0.35">
      <c r="A1393" s="19" t="s">
        <v>154</v>
      </c>
      <c r="B1393" s="106">
        <f t="shared" ref="B1393:H1393" si="1059">B1391/B1392*100</f>
        <v>52.570041914846676</v>
      </c>
      <c r="C1393" s="106">
        <f t="shared" si="1059"/>
        <v>71.179234728127099</v>
      </c>
      <c r="D1393" s="106">
        <f t="shared" si="1059"/>
        <v>71.177812883974013</v>
      </c>
      <c r="E1393" s="106">
        <f t="shared" si="1059"/>
        <v>81.981981981981974</v>
      </c>
      <c r="F1393" s="106">
        <f t="shared" si="1059"/>
        <v>67.656857301499159</v>
      </c>
      <c r="G1393" s="106">
        <f t="shared" si="1059"/>
        <v>62.895898853203725</v>
      </c>
      <c r="H1393" s="106">
        <f t="shared" si="1059"/>
        <v>86.482486433152445</v>
      </c>
      <c r="I1393" s="35">
        <f>I1391/I1392*100</f>
        <v>67.677722905210572</v>
      </c>
      <c r="J1393" s="106">
        <f t="shared" ref="J1393:P1393" si="1060">J1391/J1392*100</f>
        <v>64.532533576737521</v>
      </c>
      <c r="K1393" s="106">
        <f t="shared" si="1060"/>
        <v>47.161750384820785</v>
      </c>
      <c r="L1393" s="106">
        <f t="shared" si="1060"/>
        <v>50.055681166267327</v>
      </c>
      <c r="M1393" s="106">
        <f t="shared" si="1060"/>
        <v>54.953764861294587</v>
      </c>
      <c r="N1393" s="106">
        <f t="shared" si="1060"/>
        <v>54.241564175339008</v>
      </c>
      <c r="O1393" s="106">
        <f t="shared" si="1060"/>
        <v>72.537655423391854</v>
      </c>
      <c r="P1393" s="106">
        <f t="shared" si="1060"/>
        <v>77.047413793103459</v>
      </c>
      <c r="Q1393" s="106">
        <f>Q1391/Q1392*100</f>
        <v>59.749396406314226</v>
      </c>
    </row>
    <row r="1394" spans="1:17" x14ac:dyDescent="0.35">
      <c r="A1394" s="19" t="s">
        <v>153</v>
      </c>
      <c r="B1394" s="19">
        <v>201</v>
      </c>
      <c r="C1394" s="19">
        <v>153</v>
      </c>
      <c r="D1394" s="19">
        <v>195</v>
      </c>
      <c r="E1394" s="19">
        <v>145</v>
      </c>
      <c r="F1394" s="19">
        <v>193</v>
      </c>
      <c r="G1394" s="19">
        <v>480</v>
      </c>
      <c r="H1394" s="19">
        <v>72</v>
      </c>
      <c r="I1394" s="35"/>
      <c r="J1394" s="19">
        <v>204</v>
      </c>
      <c r="K1394" s="19">
        <v>198</v>
      </c>
      <c r="L1394" s="19">
        <v>185</v>
      </c>
      <c r="M1394" s="19">
        <v>193</v>
      </c>
      <c r="N1394" s="19">
        <v>202</v>
      </c>
      <c r="O1394" s="19">
        <v>200</v>
      </c>
      <c r="P1394" s="19">
        <v>191</v>
      </c>
      <c r="Q1394" s="106">
        <v>0</v>
      </c>
    </row>
    <row r="1395" spans="1:17" x14ac:dyDescent="0.35">
      <c r="A1395" s="167" t="s">
        <v>155</v>
      </c>
      <c r="B1395" s="168">
        <f>B1394/B1392</f>
        <v>0.63344993854590148</v>
      </c>
      <c r="C1395" s="168">
        <f t="shared" ref="C1395:H1395" si="1061">C1394/C1392</f>
        <v>0.68471693891250829</v>
      </c>
      <c r="D1395" s="168">
        <f t="shared" si="1061"/>
        <v>0.68457082675092151</v>
      </c>
      <c r="E1395" s="168">
        <f t="shared" si="1061"/>
        <v>0.79170079170079166</v>
      </c>
      <c r="F1395" s="168">
        <f t="shared" si="1061"/>
        <v>0.66976679622431978</v>
      </c>
      <c r="G1395" s="168">
        <f t="shared" si="1061"/>
        <v>1.5248260745258744</v>
      </c>
      <c r="H1395" s="168">
        <f t="shared" si="1061"/>
        <v>0.71040947212629491</v>
      </c>
      <c r="I1395" s="146">
        <f>I1391/I1392</f>
        <v>0.67677722905210569</v>
      </c>
      <c r="J1395" s="169">
        <f>J1394/J1392</f>
        <v>0.6650149954361716</v>
      </c>
      <c r="K1395" s="169">
        <f t="shared" ref="K1395:P1395" si="1062">K1394/K1392</f>
        <v>0.6219960418433701</v>
      </c>
      <c r="L1395" s="169">
        <f t="shared" si="1062"/>
        <v>0.62430398542165821</v>
      </c>
      <c r="M1395" s="169">
        <f t="shared" si="1062"/>
        <v>0.63738441215323649</v>
      </c>
      <c r="N1395" s="169">
        <f t="shared" si="1062"/>
        <v>0.63702302112898135</v>
      </c>
      <c r="O1395" s="169">
        <f t="shared" si="1062"/>
        <v>0.67392256629713254</v>
      </c>
      <c r="P1395" s="169">
        <f t="shared" si="1062"/>
        <v>0.68606321839080464</v>
      </c>
      <c r="Q1395" s="146"/>
    </row>
    <row r="1396" spans="1:17" x14ac:dyDescent="0.35">
      <c r="A1396" s="19" t="s">
        <v>164</v>
      </c>
      <c r="B1396" s="61">
        <v>379.7</v>
      </c>
      <c r="C1396" s="61">
        <v>197.8</v>
      </c>
      <c r="D1396" s="61">
        <v>0</v>
      </c>
      <c r="E1396" s="61">
        <v>0</v>
      </c>
      <c r="F1396" s="61">
        <v>0</v>
      </c>
      <c r="G1396" s="61">
        <v>0</v>
      </c>
      <c r="H1396" s="19">
        <v>0</v>
      </c>
      <c r="I1396" s="150">
        <f>SUM(B1396:H1396)</f>
        <v>577.5</v>
      </c>
      <c r="J1396" s="61">
        <v>0</v>
      </c>
      <c r="K1396" s="61">
        <v>0</v>
      </c>
      <c r="L1396" s="61">
        <v>0</v>
      </c>
      <c r="M1396" s="61">
        <v>0</v>
      </c>
      <c r="N1396" s="61">
        <v>0</v>
      </c>
      <c r="O1396" s="61">
        <v>0</v>
      </c>
      <c r="P1396" s="19">
        <v>0</v>
      </c>
      <c r="Q1396" s="151"/>
    </row>
    <row r="1397" spans="1:17" x14ac:dyDescent="0.35">
      <c r="A1397" s="19" t="s">
        <v>165</v>
      </c>
      <c r="B1397" s="61">
        <v>186.49</v>
      </c>
      <c r="C1397" s="166">
        <v>192.65</v>
      </c>
      <c r="D1397" s="166">
        <v>251.14</v>
      </c>
      <c r="E1397" s="166">
        <v>174.79</v>
      </c>
      <c r="F1397" s="166">
        <v>264.7</v>
      </c>
      <c r="G1397" s="166">
        <v>250.97</v>
      </c>
      <c r="H1397" s="166">
        <v>107.14</v>
      </c>
      <c r="I1397" s="150">
        <f>SUM(B1397:H1397)</f>
        <v>1427.88</v>
      </c>
      <c r="J1397" s="19">
        <v>245.53</v>
      </c>
      <c r="K1397" s="19">
        <v>163.02000000000001</v>
      </c>
      <c r="L1397" s="19">
        <v>181.22</v>
      </c>
      <c r="M1397" s="19">
        <v>177.26</v>
      </c>
      <c r="N1397" s="19">
        <v>197.01</v>
      </c>
      <c r="O1397" s="19">
        <v>253.91</v>
      </c>
      <c r="P1397" s="19">
        <v>257.66000000000003</v>
      </c>
      <c r="Q1397" s="151">
        <f>SUM(J1397:P1397)</f>
        <v>1475.6100000000001</v>
      </c>
    </row>
    <row r="1398" spans="1:17" x14ac:dyDescent="0.35">
      <c r="A1398" s="19" t="s">
        <v>152</v>
      </c>
      <c r="B1398" s="19">
        <f>B1396+B1397</f>
        <v>566.19000000000005</v>
      </c>
      <c r="C1398" s="19">
        <f t="shared" ref="C1398:H1398" si="1063">C1396+C1397</f>
        <v>390.45000000000005</v>
      </c>
      <c r="D1398" s="19">
        <f t="shared" si="1063"/>
        <v>251.14</v>
      </c>
      <c r="E1398" s="19">
        <f t="shared" si="1063"/>
        <v>174.79</v>
      </c>
      <c r="F1398" s="19">
        <f t="shared" si="1063"/>
        <v>264.7</v>
      </c>
      <c r="G1398" s="19">
        <f t="shared" si="1063"/>
        <v>250.97</v>
      </c>
      <c r="H1398" s="19">
        <f t="shared" si="1063"/>
        <v>107.14</v>
      </c>
      <c r="I1398" s="150">
        <f>I1397+I1396</f>
        <v>2005.38</v>
      </c>
      <c r="J1398" s="19">
        <f>J1397+J1396</f>
        <v>245.53</v>
      </c>
      <c r="K1398" s="19">
        <f>K1397+K1396</f>
        <v>163.02000000000001</v>
      </c>
      <c r="L1398" s="19">
        <f>L1397+L1396</f>
        <v>181.22</v>
      </c>
      <c r="M1398" s="19">
        <f>M1397+M1396</f>
        <v>177.26</v>
      </c>
      <c r="N1398" s="19">
        <f>N1396+N1397</f>
        <v>197.01</v>
      </c>
      <c r="O1398" s="19">
        <f>O1396+O1397</f>
        <v>253.91</v>
      </c>
      <c r="P1398" s="19">
        <f>P1396+P1397</f>
        <v>257.66000000000003</v>
      </c>
      <c r="Q1398" s="151">
        <f>SUM(J1398:P1398)</f>
        <v>1475.6100000000001</v>
      </c>
    </row>
    <row r="1399" spans="1:17" x14ac:dyDescent="0.35">
      <c r="A1399" s="19" t="s">
        <v>154</v>
      </c>
      <c r="B1399" s="106">
        <f>B1397/B1398*100</f>
        <v>32.937706423638708</v>
      </c>
      <c r="C1399" s="106">
        <f t="shared" ref="C1399:H1399" si="1064">C1397/C1398*100</f>
        <v>49.34050454603662</v>
      </c>
      <c r="D1399" s="106">
        <f t="shared" si="1064"/>
        <v>100</v>
      </c>
      <c r="E1399" s="106">
        <f t="shared" si="1064"/>
        <v>100</v>
      </c>
      <c r="F1399" s="106">
        <f t="shared" si="1064"/>
        <v>100</v>
      </c>
      <c r="G1399" s="106">
        <f t="shared" si="1064"/>
        <v>100</v>
      </c>
      <c r="H1399" s="106">
        <f t="shared" si="1064"/>
        <v>100</v>
      </c>
      <c r="I1399" s="35">
        <f>I1397/I1398*100</f>
        <v>71.20246536815965</v>
      </c>
      <c r="J1399" s="106">
        <f>J1397/J1398*100</f>
        <v>100</v>
      </c>
      <c r="K1399" s="106">
        <f t="shared" ref="K1399:P1399" si="1065">K1397/K1398*100</f>
        <v>100</v>
      </c>
      <c r="L1399" s="106">
        <f t="shared" si="1065"/>
        <v>100</v>
      </c>
      <c r="M1399" s="106">
        <f t="shared" si="1065"/>
        <v>100</v>
      </c>
      <c r="N1399" s="106">
        <f t="shared" si="1065"/>
        <v>100</v>
      </c>
      <c r="O1399" s="106">
        <f t="shared" si="1065"/>
        <v>100</v>
      </c>
      <c r="P1399" s="106">
        <f t="shared" si="1065"/>
        <v>100</v>
      </c>
      <c r="Q1399" s="146"/>
    </row>
    <row r="1400" spans="1:17" x14ac:dyDescent="0.35">
      <c r="A1400" s="19" t="s">
        <v>153</v>
      </c>
      <c r="B1400" s="61">
        <v>476</v>
      </c>
      <c r="C1400" s="61">
        <v>356</v>
      </c>
      <c r="D1400" s="61">
        <v>425</v>
      </c>
      <c r="E1400" s="61">
        <v>331</v>
      </c>
      <c r="F1400" s="61">
        <v>458</v>
      </c>
      <c r="G1400" s="61">
        <v>480</v>
      </c>
      <c r="H1400" s="19">
        <v>181</v>
      </c>
      <c r="I1400" s="35"/>
      <c r="J1400" s="19">
        <v>485</v>
      </c>
      <c r="K1400" s="19">
        <v>468</v>
      </c>
      <c r="L1400" s="19">
        <v>440</v>
      </c>
      <c r="M1400" s="19">
        <v>460</v>
      </c>
      <c r="N1400" s="19">
        <v>479</v>
      </c>
      <c r="O1400" s="19">
        <v>473</v>
      </c>
      <c r="P1400" s="19">
        <v>442</v>
      </c>
      <c r="Q1400" s="146"/>
    </row>
    <row r="1401" spans="1:17" x14ac:dyDescent="0.35">
      <c r="A1401" s="43" t="s">
        <v>155</v>
      </c>
      <c r="B1401" s="169">
        <f t="shared" ref="B1401:H1401" si="1066">B1400/B1398</f>
        <v>0.84070718310107906</v>
      </c>
      <c r="C1401" s="169">
        <f t="shared" si="1066"/>
        <v>0.91176847227557933</v>
      </c>
      <c r="D1401" s="169">
        <f t="shared" si="1066"/>
        <v>1.6922831886597118</v>
      </c>
      <c r="E1401" s="169">
        <f t="shared" si="1066"/>
        <v>1.8937010126437439</v>
      </c>
      <c r="F1401" s="169">
        <f t="shared" si="1066"/>
        <v>1.7302606724593881</v>
      </c>
      <c r="G1401" s="169">
        <f t="shared" si="1066"/>
        <v>1.9125791927321991</v>
      </c>
      <c r="H1401" s="169">
        <f t="shared" si="1066"/>
        <v>1.6893783834235581</v>
      </c>
      <c r="I1401" s="35"/>
      <c r="J1401" s="169">
        <f t="shared" ref="J1401:P1401" si="1067">J1400/J1398</f>
        <v>1.9753186983260702</v>
      </c>
      <c r="K1401" s="169">
        <f t="shared" si="1067"/>
        <v>2.8708133971291865</v>
      </c>
      <c r="L1401" s="169">
        <f t="shared" si="1067"/>
        <v>2.4279880807857852</v>
      </c>
      <c r="M1401" s="169">
        <f t="shared" si="1067"/>
        <v>2.5950581067358685</v>
      </c>
      <c r="N1401" s="169">
        <f t="shared" si="1067"/>
        <v>2.4313486625044414</v>
      </c>
      <c r="O1401" s="169">
        <f t="shared" si="1067"/>
        <v>1.8628647946122643</v>
      </c>
      <c r="P1401" s="169">
        <f t="shared" si="1067"/>
        <v>1.7154389505549947</v>
      </c>
      <c r="Q1401" s="146"/>
    </row>
    <row r="1402" spans="1:17" x14ac:dyDescent="0.35">
      <c r="A1402" s="19" t="s">
        <v>156</v>
      </c>
      <c r="B1402" s="61">
        <v>37</v>
      </c>
      <c r="C1402" s="88">
        <v>32</v>
      </c>
      <c r="D1402" s="88">
        <v>21</v>
      </c>
      <c r="E1402" s="88">
        <v>0</v>
      </c>
      <c r="F1402" s="88">
        <v>22</v>
      </c>
      <c r="G1402" s="79">
        <v>23</v>
      </c>
      <c r="H1402" s="79">
        <v>9</v>
      </c>
      <c r="I1402" s="35"/>
      <c r="J1402" s="79">
        <v>29</v>
      </c>
      <c r="K1402" s="79">
        <v>44</v>
      </c>
      <c r="L1402" s="79">
        <v>35</v>
      </c>
      <c r="M1402" s="79">
        <v>32</v>
      </c>
      <c r="N1402" s="79">
        <v>31</v>
      </c>
      <c r="O1402" s="79">
        <v>25</v>
      </c>
      <c r="P1402" s="79">
        <v>14</v>
      </c>
      <c r="Q1402" s="146">
        <f>SUM(J1402:P1402)</f>
        <v>210</v>
      </c>
    </row>
    <row r="1403" spans="1:17" x14ac:dyDescent="0.35">
      <c r="A1403" s="19" t="s">
        <v>157</v>
      </c>
      <c r="B1403" s="61">
        <v>41.17</v>
      </c>
      <c r="C1403" s="88">
        <v>44.26</v>
      </c>
      <c r="D1403" s="88">
        <v>54.78</v>
      </c>
      <c r="E1403" s="88">
        <v>52.54</v>
      </c>
      <c r="F1403" s="88">
        <v>51.82</v>
      </c>
      <c r="G1403" s="79">
        <v>52.07</v>
      </c>
      <c r="H1403" s="79">
        <v>23.77</v>
      </c>
      <c r="I1403" s="35">
        <f>SUM(B1403:H1403)</f>
        <v>320.40999999999997</v>
      </c>
      <c r="J1403" s="79">
        <v>52.35</v>
      </c>
      <c r="K1403" s="79">
        <v>37.380000000000003</v>
      </c>
      <c r="L1403" s="79">
        <v>38.25</v>
      </c>
      <c r="M1403" s="79">
        <v>41.75</v>
      </c>
      <c r="N1403" s="79">
        <v>43.71</v>
      </c>
      <c r="O1403" s="79">
        <v>57.52</v>
      </c>
      <c r="P1403" s="79">
        <v>54.99</v>
      </c>
      <c r="Q1403" s="146">
        <f>SUM(J1403:P1403)</f>
        <v>325.95000000000005</v>
      </c>
    </row>
    <row r="1404" spans="1:17" x14ac:dyDescent="0.35">
      <c r="A1404" s="19" t="s">
        <v>152</v>
      </c>
      <c r="B1404" s="19">
        <f t="shared" ref="B1404:H1404" si="1068">B1403+B1402</f>
        <v>78.17</v>
      </c>
      <c r="C1404" s="19">
        <f t="shared" si="1068"/>
        <v>76.259999999999991</v>
      </c>
      <c r="D1404" s="19">
        <f t="shared" si="1068"/>
        <v>75.78</v>
      </c>
      <c r="E1404" s="19">
        <f t="shared" si="1068"/>
        <v>52.54</v>
      </c>
      <c r="F1404" s="19">
        <f t="shared" si="1068"/>
        <v>73.819999999999993</v>
      </c>
      <c r="G1404" s="19">
        <f t="shared" si="1068"/>
        <v>75.069999999999993</v>
      </c>
      <c r="H1404" s="19">
        <f t="shared" si="1068"/>
        <v>32.769999999999996</v>
      </c>
      <c r="I1404" s="35">
        <f>SUM(B1404:H1404)</f>
        <v>464.40999999999997</v>
      </c>
      <c r="J1404" s="19">
        <f>J1403+J1402</f>
        <v>81.349999999999994</v>
      </c>
      <c r="K1404" s="19">
        <f t="shared" ref="K1404:P1404" si="1069">K1403+K1402</f>
        <v>81.38</v>
      </c>
      <c r="L1404" s="19">
        <f t="shared" si="1069"/>
        <v>73.25</v>
      </c>
      <c r="M1404" s="19">
        <f t="shared" si="1069"/>
        <v>73.75</v>
      </c>
      <c r="N1404" s="19">
        <f t="shared" si="1069"/>
        <v>74.710000000000008</v>
      </c>
      <c r="O1404" s="19">
        <f t="shared" si="1069"/>
        <v>82.52000000000001</v>
      </c>
      <c r="P1404" s="19">
        <f t="shared" si="1069"/>
        <v>68.990000000000009</v>
      </c>
      <c r="Q1404" s="146">
        <f>SUM(J1404:P1404)</f>
        <v>535.95000000000005</v>
      </c>
    </row>
    <row r="1405" spans="1:17" x14ac:dyDescent="0.35">
      <c r="A1405" s="19" t="s">
        <v>154</v>
      </c>
      <c r="B1405" s="106">
        <f t="shared" ref="B1405:I1405" si="1070">B1403/B1404*100</f>
        <v>52.667263656134068</v>
      </c>
      <c r="C1405" s="106">
        <f t="shared" si="1070"/>
        <v>58.038290060319966</v>
      </c>
      <c r="D1405" s="106">
        <f t="shared" si="1070"/>
        <v>72.288202692003168</v>
      </c>
      <c r="E1405" s="106">
        <f t="shared" si="1070"/>
        <v>100</v>
      </c>
      <c r="F1405" s="106">
        <f t="shared" si="1070"/>
        <v>70.197778379842873</v>
      </c>
      <c r="G1405" s="106">
        <f t="shared" si="1070"/>
        <v>69.361928866391381</v>
      </c>
      <c r="H1405" s="106">
        <f t="shared" si="1070"/>
        <v>72.535855965822407</v>
      </c>
      <c r="I1405" s="106">
        <f t="shared" si="1070"/>
        <v>68.99291574255507</v>
      </c>
      <c r="J1405" s="169">
        <f t="shared" ref="J1405:O1405" si="1071">J1404/J1402</f>
        <v>2.8051724137931031</v>
      </c>
      <c r="K1405" s="169">
        <f t="shared" si="1071"/>
        <v>1.8495454545454544</v>
      </c>
      <c r="L1405" s="169">
        <f t="shared" si="1071"/>
        <v>2.092857142857143</v>
      </c>
      <c r="M1405" s="169">
        <f t="shared" si="1071"/>
        <v>2.3046875</v>
      </c>
      <c r="N1405" s="169">
        <f t="shared" si="1071"/>
        <v>2.41</v>
      </c>
      <c r="O1405" s="169">
        <f t="shared" si="1071"/>
        <v>3.3008000000000006</v>
      </c>
      <c r="P1405" s="169">
        <f>P1404/P1402</f>
        <v>4.9278571428571434</v>
      </c>
      <c r="Q1405" s="106">
        <f>Q1403/Q1404*100</f>
        <v>60.817240414217743</v>
      </c>
    </row>
    <row r="1406" spans="1:17" x14ac:dyDescent="0.35">
      <c r="A1406" s="19" t="s">
        <v>153</v>
      </c>
      <c r="B1406" s="19">
        <v>84</v>
      </c>
      <c r="C1406" s="19">
        <v>85</v>
      </c>
      <c r="D1406" s="19">
        <v>81</v>
      </c>
      <c r="E1406" s="19">
        <v>81</v>
      </c>
      <c r="F1406" s="19">
        <v>81</v>
      </c>
      <c r="G1406" s="19">
        <v>85</v>
      </c>
      <c r="H1406" s="36">
        <v>34</v>
      </c>
      <c r="I1406" s="35"/>
      <c r="J1406" s="19">
        <v>90</v>
      </c>
      <c r="K1406" s="19">
        <v>83</v>
      </c>
      <c r="L1406" s="19">
        <v>78</v>
      </c>
      <c r="M1406" s="19">
        <v>15</v>
      </c>
      <c r="N1406" s="19">
        <v>83</v>
      </c>
      <c r="O1406" s="19">
        <v>91</v>
      </c>
      <c r="P1406" s="36">
        <v>76</v>
      </c>
      <c r="Q1406" s="146"/>
    </row>
    <row r="1407" spans="1:17" x14ac:dyDescent="0.35">
      <c r="A1407" s="43" t="s">
        <v>155</v>
      </c>
      <c r="B1407" s="169">
        <f t="shared" ref="B1407:H1407" si="1072">B1406/B1404</f>
        <v>1.0745810413201995</v>
      </c>
      <c r="C1407" s="169">
        <f t="shared" si="1072"/>
        <v>1.1146079202727512</v>
      </c>
      <c r="D1407" s="169">
        <f t="shared" si="1072"/>
        <v>1.0688836104513064</v>
      </c>
      <c r="E1407" s="169">
        <f t="shared" si="1072"/>
        <v>1.5416825275980206</v>
      </c>
      <c r="F1407" s="169">
        <f t="shared" si="1072"/>
        <v>1.0972636141966947</v>
      </c>
      <c r="G1407" s="169">
        <f t="shared" si="1072"/>
        <v>1.1322765418942322</v>
      </c>
      <c r="H1407" s="169">
        <f t="shared" si="1072"/>
        <v>1.0375343301800428</v>
      </c>
      <c r="I1407" s="35"/>
      <c r="J1407" s="169">
        <f t="shared" ref="J1407:P1407" si="1073">J1406/J1404</f>
        <v>1.1063306699446835</v>
      </c>
      <c r="K1407" s="169">
        <f t="shared" si="1073"/>
        <v>1.0199066109609241</v>
      </c>
      <c r="L1407" s="169">
        <f t="shared" si="1073"/>
        <v>1.0648464163822526</v>
      </c>
      <c r="M1407" s="169">
        <f t="shared" si="1073"/>
        <v>0.20338983050847459</v>
      </c>
      <c r="N1407" s="169">
        <f t="shared" si="1073"/>
        <v>1.1109623878998793</v>
      </c>
      <c r="O1407" s="169">
        <f t="shared" si="1073"/>
        <v>1.1027629665535625</v>
      </c>
      <c r="P1407" s="169">
        <f t="shared" si="1073"/>
        <v>1.1016089288302651</v>
      </c>
      <c r="Q1407" s="146"/>
    </row>
    <row r="1408" spans="1:17" x14ac:dyDescent="0.35">
      <c r="A1408" s="19" t="s">
        <v>158</v>
      </c>
      <c r="B1408" s="170">
        <v>216</v>
      </c>
      <c r="C1408" s="61">
        <v>140</v>
      </c>
      <c r="D1408" s="61">
        <v>107</v>
      </c>
      <c r="E1408" s="61">
        <v>119</v>
      </c>
      <c r="F1408" s="61">
        <v>152</v>
      </c>
      <c r="G1408" s="61">
        <v>146</v>
      </c>
      <c r="H1408" s="88">
        <v>51</v>
      </c>
      <c r="I1408" s="35"/>
      <c r="J1408" s="88">
        <v>171</v>
      </c>
      <c r="K1408" s="88">
        <v>222</v>
      </c>
      <c r="L1408" s="88">
        <v>188</v>
      </c>
      <c r="M1408" s="88">
        <v>199</v>
      </c>
      <c r="N1408" s="88">
        <v>153</v>
      </c>
      <c r="O1408" s="88">
        <v>155</v>
      </c>
      <c r="P1408" s="88">
        <v>192</v>
      </c>
      <c r="Q1408" s="146">
        <f>SUM(J1408:P1408)</f>
        <v>1280</v>
      </c>
    </row>
    <row r="1409" spans="1:17" x14ac:dyDescent="0.35">
      <c r="A1409" s="19" t="s">
        <v>159</v>
      </c>
      <c r="B1409" s="61">
        <v>190.5</v>
      </c>
      <c r="C1409" s="166">
        <v>210.43</v>
      </c>
      <c r="D1409" s="166">
        <v>203.44</v>
      </c>
      <c r="E1409" s="166">
        <v>190.19</v>
      </c>
      <c r="F1409" s="166">
        <v>232.49</v>
      </c>
      <c r="G1409" s="166">
        <v>220.03</v>
      </c>
      <c r="H1409" s="88">
        <v>78.430000000000007</v>
      </c>
      <c r="I1409" s="35">
        <f>SUM(B1409:H1409)</f>
        <v>1325.51</v>
      </c>
      <c r="J1409" s="88">
        <v>249.67</v>
      </c>
      <c r="K1409" s="88">
        <v>172.73</v>
      </c>
      <c r="L1409" s="88">
        <v>177.15</v>
      </c>
      <c r="M1409" s="88">
        <v>179.07</v>
      </c>
      <c r="N1409" s="88">
        <v>164.78</v>
      </c>
      <c r="O1409" s="88">
        <v>217.89</v>
      </c>
      <c r="P1409" s="88">
        <v>198.94</v>
      </c>
      <c r="Q1409" s="146">
        <f>SUM(J1409:P1409)</f>
        <v>1360.23</v>
      </c>
    </row>
    <row r="1410" spans="1:17" x14ac:dyDescent="0.35">
      <c r="A1410" s="19" t="s">
        <v>152</v>
      </c>
      <c r="B1410" s="19">
        <f>-B1409+B1408</f>
        <v>25.5</v>
      </c>
      <c r="C1410" s="19">
        <f>-C1409+C1408</f>
        <v>-70.430000000000007</v>
      </c>
      <c r="D1410" s="19">
        <f>-D1409+D1408</f>
        <v>-96.44</v>
      </c>
      <c r="E1410" s="106">
        <f>E1409+E1408</f>
        <v>309.19</v>
      </c>
      <c r="F1410" s="106">
        <f>F1409+F1408</f>
        <v>384.49</v>
      </c>
      <c r="G1410" s="106">
        <f>G1409+G1408</f>
        <v>366.03</v>
      </c>
      <c r="H1410" s="106">
        <f>H1409+H1408</f>
        <v>129.43</v>
      </c>
      <c r="I1410" s="35">
        <f>SUM(B1410:H1410)</f>
        <v>1047.77</v>
      </c>
      <c r="J1410" s="19">
        <f t="shared" ref="J1410:P1410" si="1074">J1409+J1408</f>
        <v>420.66999999999996</v>
      </c>
      <c r="K1410" s="19">
        <f t="shared" si="1074"/>
        <v>394.73</v>
      </c>
      <c r="L1410" s="19">
        <f t="shared" si="1074"/>
        <v>365.15</v>
      </c>
      <c r="M1410" s="19">
        <f t="shared" si="1074"/>
        <v>378.07</v>
      </c>
      <c r="N1410" s="19">
        <f t="shared" si="1074"/>
        <v>317.77999999999997</v>
      </c>
      <c r="O1410" s="19">
        <f t="shared" si="1074"/>
        <v>372.89</v>
      </c>
      <c r="P1410" s="19">
        <f t="shared" si="1074"/>
        <v>390.94</v>
      </c>
      <c r="Q1410" s="146">
        <f>SUM(J1410:P1410)</f>
        <v>2640.23</v>
      </c>
    </row>
    <row r="1411" spans="1:17" x14ac:dyDescent="0.35">
      <c r="A1411" s="19" t="s">
        <v>154</v>
      </c>
      <c r="B1411" s="152">
        <f t="shared" ref="B1411:I1411" si="1075">B1409/B1410</f>
        <v>7.4705882352941178</v>
      </c>
      <c r="C1411" s="152">
        <f t="shared" si="1075"/>
        <v>-2.9877892943348003</v>
      </c>
      <c r="D1411" s="152">
        <f t="shared" si="1075"/>
        <v>-2.1094981335545415</v>
      </c>
      <c r="E1411" s="152">
        <f t="shared" si="1075"/>
        <v>0.6151233869141951</v>
      </c>
      <c r="F1411" s="152">
        <f t="shared" si="1075"/>
        <v>0.6046711227860283</v>
      </c>
      <c r="G1411" s="152">
        <f t="shared" si="1075"/>
        <v>0.60112559079856842</v>
      </c>
      <c r="H1411" s="152">
        <f t="shared" si="1075"/>
        <v>0.60596461407710733</v>
      </c>
      <c r="I1411" s="152">
        <f t="shared" si="1075"/>
        <v>1.2650772593221795</v>
      </c>
      <c r="J1411" s="106">
        <f>J1409/K1410*100</f>
        <v>63.25082968104779</v>
      </c>
      <c r="K1411" s="106">
        <f>K1409/L1410*100</f>
        <v>47.303847733808027</v>
      </c>
      <c r="L1411" s="106">
        <f>L1409/M1410*100</f>
        <v>46.856402253550932</v>
      </c>
      <c r="M1411" s="169">
        <f t="shared" ref="J1411:P1413" si="1076">M1410/M1408</f>
        <v>1.8998492462311558</v>
      </c>
      <c r="N1411" s="169">
        <f t="shared" si="1076"/>
        <v>2.0769934640522876</v>
      </c>
      <c r="O1411" s="169">
        <f t="shared" si="1076"/>
        <v>2.4057419354838707</v>
      </c>
      <c r="P1411" s="169">
        <f t="shared" si="1076"/>
        <v>2.0361458333333333</v>
      </c>
      <c r="Q1411" s="153">
        <f>Q1409/Q1410*100</f>
        <v>51.519375205947973</v>
      </c>
    </row>
    <row r="1412" spans="1:17" x14ac:dyDescent="0.35">
      <c r="A1412" s="19" t="s">
        <v>153</v>
      </c>
      <c r="B1412" s="61">
        <v>760</v>
      </c>
      <c r="C1412" s="61">
        <v>630</v>
      </c>
      <c r="D1412" s="61">
        <v>590</v>
      </c>
      <c r="E1412" s="61">
        <v>600</v>
      </c>
      <c r="F1412" s="61">
        <v>760</v>
      </c>
      <c r="G1412" s="61">
        <v>720</v>
      </c>
      <c r="H1412" s="36">
        <v>260</v>
      </c>
      <c r="I1412" s="35"/>
      <c r="J1412" s="19">
        <v>840</v>
      </c>
      <c r="K1412" s="19">
        <v>740</v>
      </c>
      <c r="L1412" s="19">
        <v>710</v>
      </c>
      <c r="M1412" s="19">
        <v>730</v>
      </c>
      <c r="N1412" s="19">
        <v>630</v>
      </c>
      <c r="O1412" s="19">
        <v>740</v>
      </c>
      <c r="P1412" s="36">
        <v>790</v>
      </c>
      <c r="Q1412" s="146"/>
    </row>
    <row r="1413" spans="1:17" x14ac:dyDescent="0.35">
      <c r="A1413" s="43" t="s">
        <v>155</v>
      </c>
      <c r="B1413" s="169">
        <f t="shared" ref="B1413:H1413" si="1077">B1412/B1410</f>
        <v>29.803921568627452</v>
      </c>
      <c r="C1413" s="169">
        <f t="shared" si="1077"/>
        <v>-8.9450518245066011</v>
      </c>
      <c r="D1413" s="169">
        <f t="shared" si="1077"/>
        <v>-6.1177934467026134</v>
      </c>
      <c r="E1413" s="169">
        <f t="shared" si="1077"/>
        <v>1.9405543516931336</v>
      </c>
      <c r="F1413" s="169">
        <f t="shared" si="1077"/>
        <v>1.9766443860698588</v>
      </c>
      <c r="G1413" s="169">
        <f t="shared" si="1077"/>
        <v>1.9670518809933613</v>
      </c>
      <c r="H1413" s="169">
        <f t="shared" si="1077"/>
        <v>2.0088078498029822</v>
      </c>
      <c r="I1413" s="35"/>
      <c r="J1413" s="169">
        <f t="shared" si="1076"/>
        <v>1.9968146052725415</v>
      </c>
      <c r="K1413" s="169">
        <f t="shared" si="1076"/>
        <v>1.8746991614521318</v>
      </c>
      <c r="L1413" s="169">
        <f t="shared" si="1076"/>
        <v>1.9444064083253458</v>
      </c>
      <c r="M1413" s="169">
        <f t="shared" si="1076"/>
        <v>1.9308593646679186</v>
      </c>
      <c r="N1413" s="169">
        <f t="shared" si="1076"/>
        <v>1.9825036188558123</v>
      </c>
      <c r="O1413" s="169">
        <f t="shared" si="1076"/>
        <v>1.9844994502400173</v>
      </c>
      <c r="P1413" s="169">
        <f t="shared" si="1076"/>
        <v>2.0207704507085484</v>
      </c>
      <c r="Q1413" s="146"/>
    </row>
    <row r="1414" spans="1:17" x14ac:dyDescent="0.35">
      <c r="A1414" s="19" t="s">
        <v>160</v>
      </c>
      <c r="B1414" s="61">
        <v>431</v>
      </c>
      <c r="C1414" s="61">
        <v>383</v>
      </c>
      <c r="D1414" s="61">
        <v>363</v>
      </c>
      <c r="E1414" s="61">
        <v>389</v>
      </c>
      <c r="F1414" s="61">
        <v>374</v>
      </c>
      <c r="G1414" s="61">
        <v>377</v>
      </c>
      <c r="H1414" s="88">
        <v>395</v>
      </c>
      <c r="I1414" s="35">
        <f>SUM(B1414:H1414)</f>
        <v>2712</v>
      </c>
      <c r="J1414" s="88">
        <v>385</v>
      </c>
      <c r="K1414" s="88">
        <v>365</v>
      </c>
      <c r="L1414" s="88">
        <v>429</v>
      </c>
      <c r="M1414" s="88">
        <v>380</v>
      </c>
      <c r="N1414" s="88">
        <v>360</v>
      </c>
      <c r="O1414" s="88">
        <v>275</v>
      </c>
      <c r="P1414" s="88">
        <v>324</v>
      </c>
      <c r="Q1414" s="146">
        <f>SUM(J1414:P1414)</f>
        <v>2518</v>
      </c>
    </row>
    <row r="1415" spans="1:17" x14ac:dyDescent="0.35">
      <c r="A1415" s="19" t="s">
        <v>161</v>
      </c>
      <c r="B1415" s="61">
        <v>115.79</v>
      </c>
      <c r="C1415" s="166">
        <v>86.3</v>
      </c>
      <c r="D1415" s="166">
        <v>130.97</v>
      </c>
      <c r="E1415" s="166">
        <v>120.25</v>
      </c>
      <c r="F1415" s="166">
        <v>135</v>
      </c>
      <c r="G1415" s="166">
        <v>135.9</v>
      </c>
      <c r="H1415" s="88">
        <v>112.14</v>
      </c>
      <c r="I1415" s="35">
        <f>SUM(B1415:H1415)</f>
        <v>836.34999999999991</v>
      </c>
      <c r="J1415" s="88">
        <v>111.15</v>
      </c>
      <c r="K1415" s="88">
        <v>129.87</v>
      </c>
      <c r="L1415" s="88">
        <v>114.87</v>
      </c>
      <c r="M1415" s="88">
        <v>120</v>
      </c>
      <c r="N1415" s="88">
        <v>128.85</v>
      </c>
      <c r="O1415" s="88"/>
      <c r="P1415" s="88">
        <v>115.58</v>
      </c>
      <c r="Q1415" s="146">
        <f>SUM(J1415:P1415)</f>
        <v>720.32</v>
      </c>
    </row>
    <row r="1416" spans="1:17" x14ac:dyDescent="0.35">
      <c r="A1416" s="19" t="s">
        <v>152</v>
      </c>
      <c r="B1416" s="19">
        <f>B1415+B1414</f>
        <v>546.79</v>
      </c>
      <c r="C1416" s="19">
        <f t="shared" ref="C1416:H1416" si="1078">C1415+C1414</f>
        <v>469.3</v>
      </c>
      <c r="D1416" s="19">
        <f t="shared" si="1078"/>
        <v>493.97</v>
      </c>
      <c r="E1416" s="19">
        <f t="shared" si="1078"/>
        <v>509.25</v>
      </c>
      <c r="F1416" s="19">
        <f t="shared" si="1078"/>
        <v>509</v>
      </c>
      <c r="G1416" s="19">
        <f t="shared" si="1078"/>
        <v>512.9</v>
      </c>
      <c r="H1416" s="19">
        <f t="shared" si="1078"/>
        <v>507.14</v>
      </c>
      <c r="I1416" s="35">
        <f>SUM(B1416:H1416)</f>
        <v>3548.35</v>
      </c>
      <c r="J1416" s="19">
        <f t="shared" ref="J1416:P1416" si="1079">J1415+J1414</f>
        <v>496.15</v>
      </c>
      <c r="K1416" s="19">
        <f t="shared" si="1079"/>
        <v>494.87</v>
      </c>
      <c r="L1416" s="19">
        <f t="shared" si="1079"/>
        <v>543.87</v>
      </c>
      <c r="M1416" s="19">
        <f t="shared" si="1079"/>
        <v>500</v>
      </c>
      <c r="N1416" s="19">
        <f t="shared" si="1079"/>
        <v>488.85</v>
      </c>
      <c r="O1416" s="19">
        <f t="shared" si="1079"/>
        <v>275</v>
      </c>
      <c r="P1416" s="19">
        <f t="shared" si="1079"/>
        <v>439.58</v>
      </c>
      <c r="Q1416" s="146">
        <f>SUM(J1416:P1416)</f>
        <v>3238.3199999999997</v>
      </c>
    </row>
    <row r="1417" spans="1:17" x14ac:dyDescent="0.35">
      <c r="A1417" s="19" t="s">
        <v>154</v>
      </c>
      <c r="B1417" s="169">
        <f t="shared" ref="B1417:H1417" si="1080">B1416/B1414</f>
        <v>1.2686542923433874</v>
      </c>
      <c r="C1417" s="169">
        <f t="shared" si="1080"/>
        <v>1.2253263707571802</v>
      </c>
      <c r="D1417" s="169">
        <f t="shared" si="1080"/>
        <v>1.3607988980716255</v>
      </c>
      <c r="E1417" s="169">
        <f t="shared" si="1080"/>
        <v>1.3091259640102828</v>
      </c>
      <c r="F1417" s="169">
        <f t="shared" si="1080"/>
        <v>1.3609625668449199</v>
      </c>
      <c r="G1417" s="169">
        <f t="shared" si="1080"/>
        <v>1.3604774535809019</v>
      </c>
      <c r="H1417" s="169">
        <f t="shared" si="1080"/>
        <v>1.2838987341772152</v>
      </c>
      <c r="I1417" s="161">
        <f>I1415/I1416</f>
        <v>0.23570110051150533</v>
      </c>
      <c r="J1417" s="169">
        <f t="shared" ref="J1417:O1417" si="1081">J1416/J1414</f>
        <v>1.2887012987012987</v>
      </c>
      <c r="K1417" s="169">
        <f t="shared" si="1081"/>
        <v>1.3558082191780823</v>
      </c>
      <c r="L1417" s="169">
        <f t="shared" si="1081"/>
        <v>1.2677622377622377</v>
      </c>
      <c r="M1417" s="169">
        <f t="shared" si="1081"/>
        <v>1.3157894736842106</v>
      </c>
      <c r="N1417" s="169">
        <f t="shared" si="1081"/>
        <v>1.3579166666666667</v>
      </c>
      <c r="O1417" s="169">
        <f t="shared" si="1081"/>
        <v>1</v>
      </c>
      <c r="P1417" s="169">
        <f>P1416/P1414</f>
        <v>1.3567283950617284</v>
      </c>
      <c r="Q1417" s="153">
        <f>Q1415/Q1416*100</f>
        <v>22.243632500802889</v>
      </c>
    </row>
    <row r="1418" spans="1:17" x14ac:dyDescent="0.35">
      <c r="A1418" s="19" t="s">
        <v>153</v>
      </c>
      <c r="B1418" s="88">
        <v>819</v>
      </c>
      <c r="C1418" s="88">
        <v>705</v>
      </c>
      <c r="D1418" s="88">
        <v>740</v>
      </c>
      <c r="E1418" s="88">
        <v>762</v>
      </c>
      <c r="F1418" s="88">
        <v>762</v>
      </c>
      <c r="G1418" s="88">
        <v>768</v>
      </c>
      <c r="H1418" s="88">
        <v>754</v>
      </c>
      <c r="I1418" s="35"/>
      <c r="J1418" s="88">
        <v>710</v>
      </c>
      <c r="K1418" s="88">
        <v>756</v>
      </c>
      <c r="L1418" s="88">
        <v>719</v>
      </c>
      <c r="M1418" s="88">
        <v>900</v>
      </c>
      <c r="N1418" s="88">
        <v>624</v>
      </c>
      <c r="O1418" s="88">
        <v>416</v>
      </c>
      <c r="P1418" s="88">
        <v>656</v>
      </c>
      <c r="Q1418" s="146"/>
    </row>
    <row r="1419" spans="1:17" x14ac:dyDescent="0.35">
      <c r="A1419" s="43" t="s">
        <v>155</v>
      </c>
      <c r="B1419" s="169">
        <f>B1418/B1416</f>
        <v>1.4978328060132775</v>
      </c>
      <c r="C1419" s="169">
        <f>C1418/C1416</f>
        <v>1.502237374813552</v>
      </c>
      <c r="D1419" s="169">
        <v>1</v>
      </c>
      <c r="E1419" s="169">
        <f>E1418/E1416</f>
        <v>1.4963181148748159</v>
      </c>
      <c r="F1419" s="169">
        <f>F1418/F1416</f>
        <v>1.4970530451866404</v>
      </c>
      <c r="G1419" s="169">
        <f>G1418/G1416</f>
        <v>1.4973679079742641</v>
      </c>
      <c r="H1419" s="169">
        <f>H1418/H1416</f>
        <v>1.4867689395433215</v>
      </c>
      <c r="I1419" s="35"/>
      <c r="J1419" s="169">
        <f t="shared" ref="J1419:P1419" si="1082">J1418/J1416</f>
        <v>1.4310188451073265</v>
      </c>
      <c r="K1419" s="169">
        <f t="shared" si="1082"/>
        <v>1.5276739345686745</v>
      </c>
      <c r="L1419" s="169">
        <f t="shared" si="1082"/>
        <v>1.3220070972842775</v>
      </c>
      <c r="M1419" s="169">
        <f t="shared" si="1082"/>
        <v>1.8</v>
      </c>
      <c r="N1419" s="169">
        <f t="shared" si="1082"/>
        <v>1.2764651733660632</v>
      </c>
      <c r="O1419" s="169">
        <f t="shared" si="1082"/>
        <v>1.5127272727272727</v>
      </c>
      <c r="P1419" s="169">
        <f t="shared" si="1082"/>
        <v>1.4923335911551936</v>
      </c>
      <c r="Q1419" s="146"/>
    </row>
    <row r="1420" spans="1:17" x14ac:dyDescent="0.35">
      <c r="A1420" s="19" t="s">
        <v>166</v>
      </c>
      <c r="B1420" s="171">
        <v>115.1</v>
      </c>
      <c r="C1420" s="61">
        <v>121.5</v>
      </c>
      <c r="D1420" s="61">
        <v>110.6</v>
      </c>
      <c r="E1420" s="61">
        <v>105.3</v>
      </c>
      <c r="F1420" s="61">
        <v>72.099999999999994</v>
      </c>
      <c r="G1420" s="19">
        <v>111</v>
      </c>
      <c r="H1420" s="36">
        <v>111.3</v>
      </c>
      <c r="I1420" s="35"/>
      <c r="J1420" s="36">
        <v>84.1</v>
      </c>
      <c r="K1420" s="36">
        <v>88.5</v>
      </c>
      <c r="L1420" s="36">
        <v>126.4</v>
      </c>
      <c r="M1420" s="103">
        <v>113.1</v>
      </c>
      <c r="N1420" s="19">
        <v>120.5</v>
      </c>
      <c r="O1420" s="19">
        <v>56.2</v>
      </c>
      <c r="P1420" s="36">
        <v>115.2</v>
      </c>
      <c r="Q1420" s="146">
        <f>SUM(J1420:P1420)</f>
        <v>704.00000000000011</v>
      </c>
    </row>
    <row r="1421" spans="1:17" x14ac:dyDescent="0.35">
      <c r="A1421" s="19" t="s">
        <v>167</v>
      </c>
      <c r="B1421" s="61">
        <v>36.85</v>
      </c>
      <c r="C1421" s="166">
        <v>37.22</v>
      </c>
      <c r="D1421" s="166">
        <v>37.82</v>
      </c>
      <c r="E1421" s="166">
        <v>49.15</v>
      </c>
      <c r="F1421" s="166">
        <v>52.25</v>
      </c>
      <c r="G1421" s="19">
        <v>43.98</v>
      </c>
      <c r="H1421" s="36">
        <v>44.09</v>
      </c>
      <c r="I1421" s="35">
        <f>SUM(B1421:H1421)</f>
        <v>301.36</v>
      </c>
      <c r="J1421" s="36">
        <v>46.34</v>
      </c>
      <c r="K1421" s="42">
        <v>52.6</v>
      </c>
      <c r="L1421" s="42">
        <v>27.87</v>
      </c>
      <c r="M1421" s="19">
        <v>40.270000000000003</v>
      </c>
      <c r="N1421" s="19">
        <v>37.36</v>
      </c>
      <c r="O1421" s="36">
        <v>83.85</v>
      </c>
      <c r="P1421" s="33">
        <v>38.799999999999997</v>
      </c>
      <c r="Q1421" s="146">
        <f>SUM(J1421:P1421)</f>
        <v>327.08999999999997</v>
      </c>
    </row>
    <row r="1422" spans="1:17" x14ac:dyDescent="0.35">
      <c r="A1422" s="19" t="s">
        <v>152</v>
      </c>
      <c r="B1422" s="19">
        <f>B1421+B1420</f>
        <v>151.94999999999999</v>
      </c>
      <c r="C1422" s="19">
        <f t="shared" ref="C1422:H1422" si="1083">C1421+C1420</f>
        <v>158.72</v>
      </c>
      <c r="D1422" s="19">
        <v>37.82</v>
      </c>
      <c r="E1422" s="19">
        <f t="shared" si="1083"/>
        <v>154.44999999999999</v>
      </c>
      <c r="F1422" s="19">
        <f t="shared" si="1083"/>
        <v>124.35</v>
      </c>
      <c r="G1422" s="19">
        <f t="shared" si="1083"/>
        <v>154.97999999999999</v>
      </c>
      <c r="H1422" s="19">
        <f t="shared" si="1083"/>
        <v>155.38999999999999</v>
      </c>
      <c r="I1422" s="35">
        <f>SUM(B1422:H1422)</f>
        <v>937.66</v>
      </c>
      <c r="J1422" s="19">
        <f>J1421+J1420</f>
        <v>130.44</v>
      </c>
      <c r="K1422" s="19">
        <f t="shared" ref="K1422:P1422" si="1084">K1421+K1420</f>
        <v>141.1</v>
      </c>
      <c r="L1422" s="19">
        <f t="shared" si="1084"/>
        <v>154.27000000000001</v>
      </c>
      <c r="M1422" s="19">
        <f t="shared" si="1084"/>
        <v>153.37</v>
      </c>
      <c r="N1422" s="19">
        <f t="shared" si="1084"/>
        <v>157.86000000000001</v>
      </c>
      <c r="O1422" s="19">
        <f t="shared" si="1084"/>
        <v>140.05000000000001</v>
      </c>
      <c r="P1422" s="19">
        <f t="shared" si="1084"/>
        <v>154</v>
      </c>
      <c r="Q1422" s="146">
        <f>SUM(J1422:P1422)</f>
        <v>1031.0899999999999</v>
      </c>
    </row>
    <row r="1423" spans="1:17" x14ac:dyDescent="0.35">
      <c r="A1423" s="19" t="s">
        <v>154</v>
      </c>
      <c r="B1423" s="106">
        <f t="shared" ref="B1423:H1423" si="1085">B1421/B1422*100</f>
        <v>24.251398486344193</v>
      </c>
      <c r="C1423" s="106">
        <f t="shared" si="1085"/>
        <v>23.450100806451612</v>
      </c>
      <c r="D1423" s="106">
        <f t="shared" si="1085"/>
        <v>100</v>
      </c>
      <c r="E1423" s="106">
        <f t="shared" si="1085"/>
        <v>31.822596309485274</v>
      </c>
      <c r="F1423" s="106">
        <f t="shared" si="1085"/>
        <v>42.018496180136708</v>
      </c>
      <c r="G1423" s="106">
        <f t="shared" si="1085"/>
        <v>28.377855207123499</v>
      </c>
      <c r="H1423" s="106">
        <f t="shared" si="1085"/>
        <v>28.373769225818911</v>
      </c>
      <c r="I1423" s="162">
        <f>I1421/I1422</f>
        <v>0.32139581511422055</v>
      </c>
      <c r="J1423" s="169">
        <f t="shared" ref="J1423:P1423" si="1086">J1422/J1420</f>
        <v>1.5510107015457788</v>
      </c>
      <c r="K1423" s="169">
        <f t="shared" si="1086"/>
        <v>1.5943502824858757</v>
      </c>
      <c r="L1423" s="169">
        <f t="shared" si="1086"/>
        <v>1.220490506329114</v>
      </c>
      <c r="M1423" s="169">
        <f t="shared" si="1086"/>
        <v>1.3560565870910699</v>
      </c>
      <c r="N1423" s="169">
        <f t="shared" si="1086"/>
        <v>1.3100414937759337</v>
      </c>
      <c r="O1423" s="169">
        <f t="shared" si="1086"/>
        <v>2.4919928825622777</v>
      </c>
      <c r="P1423" s="169">
        <f t="shared" si="1086"/>
        <v>1.3368055555555556</v>
      </c>
      <c r="Q1423" s="106">
        <f>Q1421/Q1422*100</f>
        <v>31.722740012995953</v>
      </c>
    </row>
    <row r="1424" spans="1:17" x14ac:dyDescent="0.35">
      <c r="A1424" s="19" t="s">
        <v>153</v>
      </c>
      <c r="B1424" s="61">
        <v>179</v>
      </c>
      <c r="C1424" s="61">
        <v>187</v>
      </c>
      <c r="D1424" s="61">
        <v>174</v>
      </c>
      <c r="E1424" s="61">
        <v>181</v>
      </c>
      <c r="F1424" s="61">
        <v>137</v>
      </c>
      <c r="G1424" s="88">
        <v>182</v>
      </c>
      <c r="H1424" s="88">
        <v>184</v>
      </c>
      <c r="I1424" s="35"/>
      <c r="J1424" s="88">
        <v>141</v>
      </c>
      <c r="K1424" s="88">
        <v>158</v>
      </c>
      <c r="L1424" s="88">
        <v>177</v>
      </c>
      <c r="M1424" s="106">
        <v>185</v>
      </c>
      <c r="N1424" s="88">
        <v>182</v>
      </c>
      <c r="O1424" s="88">
        <v>159</v>
      </c>
      <c r="P1424" s="88">
        <v>182</v>
      </c>
      <c r="Q1424" s="146"/>
    </row>
    <row r="1425" spans="1:17" x14ac:dyDescent="0.35">
      <c r="A1425" s="43" t="s">
        <v>155</v>
      </c>
      <c r="B1425" s="169">
        <f t="shared" ref="B1425:H1425" si="1087">B1424/B1422</f>
        <v>1.1780190852254031</v>
      </c>
      <c r="C1425" s="169">
        <f t="shared" si="1087"/>
        <v>1.1781754032258065</v>
      </c>
      <c r="D1425" s="169">
        <f t="shared" si="1087"/>
        <v>4.6007403490216818</v>
      </c>
      <c r="E1425" s="169">
        <f t="shared" si="1087"/>
        <v>1.171900291356426</v>
      </c>
      <c r="F1425" s="169">
        <f t="shared" si="1087"/>
        <v>1.1017289907519099</v>
      </c>
      <c r="G1425" s="169">
        <f t="shared" si="1087"/>
        <v>1.1743450767841013</v>
      </c>
      <c r="H1425" s="169">
        <f t="shared" si="1087"/>
        <v>1.1841173820709185</v>
      </c>
      <c r="I1425" s="35"/>
      <c r="J1425" s="169">
        <f>J1424/J1422</f>
        <v>1.0809567617295308</v>
      </c>
      <c r="K1425" s="169">
        <f t="shared" ref="K1425:P1425" si="1088">K1424/K1422</f>
        <v>1.119773210489015</v>
      </c>
      <c r="L1425" s="169">
        <f t="shared" si="1088"/>
        <v>1.147339080832307</v>
      </c>
      <c r="M1425" s="169">
        <f t="shared" si="1088"/>
        <v>1.2062332920388603</v>
      </c>
      <c r="N1425" s="169">
        <f t="shared" si="1088"/>
        <v>1.1529203091346762</v>
      </c>
      <c r="O1425" s="169">
        <f t="shared" si="1088"/>
        <v>1.1353088182791859</v>
      </c>
      <c r="P1425" s="169">
        <f t="shared" si="1088"/>
        <v>1.1818181818181819</v>
      </c>
      <c r="Q1425" s="146"/>
    </row>
    <row r="1426" spans="1:17" x14ac:dyDescent="0.35">
      <c r="A1426" s="19" t="s">
        <v>168</v>
      </c>
      <c r="B1426" s="61">
        <v>65.599999999999994</v>
      </c>
      <c r="C1426" s="61">
        <v>69.2</v>
      </c>
      <c r="D1426" s="61">
        <v>48.3</v>
      </c>
      <c r="E1426" s="61">
        <v>53.7</v>
      </c>
      <c r="F1426" s="61">
        <v>54.9</v>
      </c>
      <c r="G1426" s="19">
        <v>59</v>
      </c>
      <c r="H1426" s="19">
        <v>63.9</v>
      </c>
      <c r="I1426" s="150"/>
      <c r="J1426" s="19">
        <v>19.600000000000001</v>
      </c>
      <c r="K1426" s="19">
        <v>29.3</v>
      </c>
      <c r="L1426" s="19">
        <v>67.599999999999994</v>
      </c>
      <c r="M1426" s="19">
        <v>17.5</v>
      </c>
      <c r="N1426" s="19">
        <v>62.9</v>
      </c>
      <c r="O1426" s="19">
        <v>41.1</v>
      </c>
      <c r="P1426" s="19">
        <v>28.9</v>
      </c>
      <c r="Q1426" s="151">
        <f>SUM(J1426:P1426)</f>
        <v>266.89999999999998</v>
      </c>
    </row>
    <row r="1427" spans="1:17" x14ac:dyDescent="0.35">
      <c r="A1427" s="19" t="s">
        <v>169</v>
      </c>
      <c r="B1427" s="61">
        <v>51.71</v>
      </c>
      <c r="C1427" s="166">
        <v>52.74</v>
      </c>
      <c r="D1427" s="166">
        <v>66.14</v>
      </c>
      <c r="E1427" s="166">
        <v>64.58</v>
      </c>
      <c r="F1427" s="166">
        <v>67.61</v>
      </c>
      <c r="G1427" s="19">
        <v>66.010000000000005</v>
      </c>
      <c r="H1427" s="19">
        <v>56.79</v>
      </c>
      <c r="I1427" s="150">
        <f>SUM(B1427:H1427)</f>
        <v>425.58000000000004</v>
      </c>
      <c r="J1427" s="19">
        <v>47.07</v>
      </c>
      <c r="K1427" s="19">
        <v>53.71</v>
      </c>
      <c r="L1427" s="19">
        <v>46.51</v>
      </c>
      <c r="M1427" s="19">
        <v>48.01</v>
      </c>
      <c r="N1427" s="19">
        <v>56.35</v>
      </c>
      <c r="O1427" s="19">
        <v>80.290000000000006</v>
      </c>
      <c r="P1427" s="19">
        <v>83.01</v>
      </c>
      <c r="Q1427" s="151">
        <f>SUM(J1427:P1427)</f>
        <v>414.95</v>
      </c>
    </row>
    <row r="1428" spans="1:17" x14ac:dyDescent="0.35">
      <c r="A1428" s="19" t="s">
        <v>152</v>
      </c>
      <c r="B1428" s="19">
        <f>B1427+B1426</f>
        <v>117.31</v>
      </c>
      <c r="C1428" s="19">
        <f t="shared" ref="C1428:H1428" si="1089">C1427+C1426</f>
        <v>121.94</v>
      </c>
      <c r="D1428" s="19">
        <f t="shared" si="1089"/>
        <v>114.44</v>
      </c>
      <c r="E1428" s="19">
        <f t="shared" si="1089"/>
        <v>118.28</v>
      </c>
      <c r="F1428" s="19">
        <f t="shared" si="1089"/>
        <v>122.50999999999999</v>
      </c>
      <c r="G1428" s="19">
        <f t="shared" si="1089"/>
        <v>125.01</v>
      </c>
      <c r="H1428" s="19">
        <f t="shared" si="1089"/>
        <v>120.69</v>
      </c>
      <c r="I1428" s="150">
        <f>SUM(B1428:H1428)</f>
        <v>840.18000000000006</v>
      </c>
      <c r="J1428" s="19">
        <f>J1427+J1426</f>
        <v>66.67</v>
      </c>
      <c r="K1428" s="19">
        <f t="shared" ref="K1428:P1428" si="1090">K1427+K1426</f>
        <v>83.01</v>
      </c>
      <c r="L1428" s="19">
        <f t="shared" si="1090"/>
        <v>114.10999999999999</v>
      </c>
      <c r="M1428" s="19">
        <f t="shared" si="1090"/>
        <v>65.509999999999991</v>
      </c>
      <c r="N1428" s="19">
        <f t="shared" si="1090"/>
        <v>119.25</v>
      </c>
      <c r="O1428" s="19">
        <f t="shared" si="1090"/>
        <v>121.39000000000001</v>
      </c>
      <c r="P1428" s="19">
        <f t="shared" si="1090"/>
        <v>111.91</v>
      </c>
      <c r="Q1428" s="151">
        <f>SUM(J1428:P1428)</f>
        <v>681.84999999999991</v>
      </c>
    </row>
    <row r="1429" spans="1:17" x14ac:dyDescent="0.35">
      <c r="A1429" s="19" t="s">
        <v>154</v>
      </c>
      <c r="B1429" s="106">
        <f t="shared" ref="B1429:H1429" si="1091">B1427/B1428*100</f>
        <v>44.079788594322736</v>
      </c>
      <c r="C1429" s="106">
        <f t="shared" si="1091"/>
        <v>43.250779071674593</v>
      </c>
      <c r="D1429" s="106">
        <f t="shared" si="1091"/>
        <v>57.794477455435164</v>
      </c>
      <c r="E1429" s="106">
        <f t="shared" si="1091"/>
        <v>54.599256002705445</v>
      </c>
      <c r="F1429" s="106">
        <f t="shared" si="1091"/>
        <v>55.187331646396217</v>
      </c>
      <c r="G1429" s="106">
        <f t="shared" si="1091"/>
        <v>52.803775697944168</v>
      </c>
      <c r="H1429" s="106">
        <f t="shared" si="1091"/>
        <v>47.054436987322894</v>
      </c>
      <c r="I1429" s="162">
        <f>I1427/I1428</f>
        <v>0.50653431407555527</v>
      </c>
      <c r="J1429" s="169">
        <f t="shared" ref="J1429:P1429" si="1092">J1428/J1426</f>
        <v>3.4015306122448976</v>
      </c>
      <c r="K1429" s="169">
        <f t="shared" si="1092"/>
        <v>2.8331058020477817</v>
      </c>
      <c r="L1429" s="169">
        <f t="shared" si="1092"/>
        <v>1.6880177514792898</v>
      </c>
      <c r="M1429" s="169">
        <f t="shared" si="1092"/>
        <v>3.7434285714285709</v>
      </c>
      <c r="N1429" s="169">
        <f t="shared" si="1092"/>
        <v>1.8958664546899842</v>
      </c>
      <c r="O1429" s="169">
        <f t="shared" si="1092"/>
        <v>2.9535279805352799</v>
      </c>
      <c r="P1429" s="169">
        <f t="shared" si="1092"/>
        <v>3.872318339100346</v>
      </c>
      <c r="Q1429" s="154">
        <f>Q1427/Q1428*100</f>
        <v>60.85649336364304</v>
      </c>
    </row>
    <row r="1430" spans="1:17" x14ac:dyDescent="0.35">
      <c r="A1430" s="19" t="s">
        <v>153</v>
      </c>
      <c r="B1430" s="88">
        <v>147</v>
      </c>
      <c r="C1430" s="19">
        <v>153</v>
      </c>
      <c r="D1430" s="19">
        <v>143</v>
      </c>
      <c r="E1430" s="19">
        <v>148</v>
      </c>
      <c r="F1430" s="19">
        <v>152</v>
      </c>
      <c r="G1430" s="88">
        <v>149</v>
      </c>
      <c r="H1430" s="88">
        <v>151</v>
      </c>
      <c r="I1430" s="35"/>
      <c r="J1430" s="88">
        <v>78</v>
      </c>
      <c r="K1430" s="88">
        <v>90</v>
      </c>
      <c r="L1430" s="88">
        <v>142</v>
      </c>
      <c r="M1430" s="88">
        <v>61</v>
      </c>
      <c r="N1430" s="88">
        <v>149</v>
      </c>
      <c r="O1430" s="88">
        <v>158</v>
      </c>
      <c r="P1430" s="88">
        <v>135</v>
      </c>
      <c r="Q1430" s="146"/>
    </row>
    <row r="1431" spans="1:17" x14ac:dyDescent="0.35">
      <c r="A1431" s="43" t="s">
        <v>155</v>
      </c>
      <c r="B1431" s="169">
        <f>B1430/B1428</f>
        <v>1.2530901031455119</v>
      </c>
      <c r="C1431" s="169">
        <f>C1430/C1428</f>
        <v>1.2547154338199114</v>
      </c>
      <c r="D1431" s="169">
        <f>D1430/D1428</f>
        <v>1.2495630898287313</v>
      </c>
      <c r="E1431" s="169">
        <v>79</v>
      </c>
      <c r="F1431" s="169">
        <f>F1430/F1428</f>
        <v>1.2407150436699046</v>
      </c>
      <c r="G1431" s="169">
        <f>G1430/G1428</f>
        <v>1.1919046476281896</v>
      </c>
      <c r="H1431" s="169">
        <f>H1430/H1428</f>
        <v>1.2511392824591929</v>
      </c>
      <c r="I1431" s="35"/>
      <c r="J1431" s="169">
        <f t="shared" ref="J1431:P1431" si="1093">J1430/J1428</f>
        <v>1.1699415029248537</v>
      </c>
      <c r="K1431" s="169">
        <f t="shared" si="1093"/>
        <v>1.0842067220816769</v>
      </c>
      <c r="L1431" s="169">
        <f t="shared" si="1093"/>
        <v>1.2444132854263432</v>
      </c>
      <c r="M1431" s="169">
        <f t="shared" si="1093"/>
        <v>0.93115554877118012</v>
      </c>
      <c r="N1431" s="169">
        <f t="shared" si="1093"/>
        <v>1.249475890985325</v>
      </c>
      <c r="O1431" s="169">
        <f t="shared" si="1093"/>
        <v>1.3015899167971001</v>
      </c>
      <c r="P1431" s="169">
        <f t="shared" si="1093"/>
        <v>1.2063265123760165</v>
      </c>
      <c r="Q1431" s="146"/>
    </row>
    <row r="1432" spans="1:17" x14ac:dyDescent="0.35">
      <c r="A1432" s="19" t="s">
        <v>170</v>
      </c>
      <c r="B1432" s="61">
        <v>266.7</v>
      </c>
      <c r="C1432" s="61">
        <v>262.39999999999998</v>
      </c>
      <c r="D1432" s="61">
        <v>138.1</v>
      </c>
      <c r="E1432" s="61">
        <v>112.4</v>
      </c>
      <c r="F1432" s="61">
        <v>164.1</v>
      </c>
      <c r="G1432" s="88">
        <v>279</v>
      </c>
      <c r="H1432" s="88">
        <v>249.5</v>
      </c>
      <c r="I1432" s="35"/>
      <c r="J1432" s="88">
        <v>79.099999999999994</v>
      </c>
      <c r="K1432" s="88">
        <v>229.6</v>
      </c>
      <c r="L1432" s="88">
        <v>201.9</v>
      </c>
      <c r="M1432" s="88">
        <v>286.8</v>
      </c>
      <c r="N1432" s="19">
        <v>181.9</v>
      </c>
      <c r="O1432" s="88">
        <v>119.6</v>
      </c>
      <c r="P1432" s="88">
        <v>108.8</v>
      </c>
      <c r="Q1432" s="146">
        <f>SUM(J1432:P1432)</f>
        <v>1207.7</v>
      </c>
    </row>
    <row r="1433" spans="1:17" x14ac:dyDescent="0.35">
      <c r="A1433" s="19" t="s">
        <v>171</v>
      </c>
      <c r="B1433" s="61">
        <v>245.72</v>
      </c>
      <c r="C1433" s="166">
        <v>269.95</v>
      </c>
      <c r="D1433" s="166">
        <v>288.11</v>
      </c>
      <c r="E1433" s="166">
        <v>220.58</v>
      </c>
      <c r="F1433" s="166">
        <v>311.69</v>
      </c>
      <c r="G1433" s="88">
        <v>224.41</v>
      </c>
      <c r="H1433" s="88">
        <v>232.55</v>
      </c>
      <c r="I1433" s="35">
        <f>SUM(B1433:H1433)</f>
        <v>1793.01</v>
      </c>
      <c r="J1433" s="88">
        <v>174.48</v>
      </c>
      <c r="K1433" s="88">
        <v>266.77</v>
      </c>
      <c r="L1433" s="88">
        <v>226.4</v>
      </c>
      <c r="M1433" s="88">
        <v>223.4</v>
      </c>
      <c r="N1433" s="19">
        <v>265.89999999999998</v>
      </c>
      <c r="O1433" s="88">
        <v>384.3</v>
      </c>
      <c r="P1433" s="88">
        <v>289.8</v>
      </c>
      <c r="Q1433" s="146">
        <f>SUM(J1433:P1433)</f>
        <v>1831.0499999999997</v>
      </c>
    </row>
    <row r="1434" spans="1:17" x14ac:dyDescent="0.35">
      <c r="A1434" s="19" t="s">
        <v>152</v>
      </c>
      <c r="B1434" s="19">
        <f t="shared" ref="B1434:H1434" si="1094">SUM(B1432:B1433)</f>
        <v>512.41999999999996</v>
      </c>
      <c r="C1434" s="19">
        <f t="shared" si="1094"/>
        <v>532.34999999999991</v>
      </c>
      <c r="D1434" s="19">
        <f t="shared" si="1094"/>
        <v>426.21000000000004</v>
      </c>
      <c r="E1434" s="19">
        <f t="shared" si="1094"/>
        <v>332.98</v>
      </c>
      <c r="F1434" s="19">
        <f t="shared" si="1094"/>
        <v>475.78999999999996</v>
      </c>
      <c r="G1434" s="19">
        <f t="shared" si="1094"/>
        <v>503.40999999999997</v>
      </c>
      <c r="H1434" s="19">
        <f t="shared" si="1094"/>
        <v>482.05</v>
      </c>
      <c r="I1434" s="35">
        <f>SUM(B1434:H1434)</f>
        <v>3265.21</v>
      </c>
      <c r="J1434" s="19">
        <f>J1433+J1432</f>
        <v>253.57999999999998</v>
      </c>
      <c r="K1434" s="19">
        <f t="shared" ref="K1434:P1434" si="1095">K1433+K1432</f>
        <v>496.37</v>
      </c>
      <c r="L1434" s="19">
        <f t="shared" si="1095"/>
        <v>428.3</v>
      </c>
      <c r="M1434" s="19">
        <f t="shared" si="1095"/>
        <v>510.20000000000005</v>
      </c>
      <c r="N1434" s="19">
        <f t="shared" si="1095"/>
        <v>447.79999999999995</v>
      </c>
      <c r="O1434" s="19">
        <f t="shared" si="1095"/>
        <v>503.9</v>
      </c>
      <c r="P1434" s="19">
        <f t="shared" si="1095"/>
        <v>398.6</v>
      </c>
      <c r="Q1434" s="146">
        <f>SUM(J1434:P1434)</f>
        <v>3038.75</v>
      </c>
    </row>
    <row r="1435" spans="1:17" x14ac:dyDescent="0.35">
      <c r="A1435" s="19" t="s">
        <v>154</v>
      </c>
      <c r="B1435" s="152">
        <f t="shared" ref="B1435:H1435" si="1096">B1433/B1434</f>
        <v>0.47952851176769062</v>
      </c>
      <c r="C1435" s="152">
        <f t="shared" si="1096"/>
        <v>0.5070911993988918</v>
      </c>
      <c r="D1435" s="152">
        <f t="shared" si="1096"/>
        <v>0.6759813237605875</v>
      </c>
      <c r="E1435" s="152">
        <f t="shared" si="1096"/>
        <v>0.66244218872004323</v>
      </c>
      <c r="F1435" s="152">
        <f t="shared" si="1096"/>
        <v>0.65509993904874009</v>
      </c>
      <c r="G1435" s="152">
        <f t="shared" si="1096"/>
        <v>0.44577978188752709</v>
      </c>
      <c r="H1435" s="152">
        <f t="shared" si="1096"/>
        <v>0.48241883622030912</v>
      </c>
      <c r="I1435" s="152">
        <f>I1433/I1434</f>
        <v>0.5491254773812404</v>
      </c>
      <c r="J1435" s="169">
        <f t="shared" ref="J1435:P1435" si="1097">J1434/J1432</f>
        <v>3.2058154235145384</v>
      </c>
      <c r="K1435" s="169">
        <f t="shared" si="1097"/>
        <v>2.1618902439024392</v>
      </c>
      <c r="L1435" s="169">
        <f t="shared" si="1097"/>
        <v>2.1213472015849431</v>
      </c>
      <c r="M1435" s="169">
        <f t="shared" si="1097"/>
        <v>1.7789400278940029</v>
      </c>
      <c r="N1435" s="169">
        <f t="shared" si="1097"/>
        <v>2.461792193512919</v>
      </c>
      <c r="O1435" s="169">
        <f t="shared" si="1097"/>
        <v>4.2132107023411374</v>
      </c>
      <c r="P1435" s="169">
        <f t="shared" si="1097"/>
        <v>3.663602941176471</v>
      </c>
      <c r="Q1435" s="153">
        <f>Q1433/Q1434*100</f>
        <v>60.256684491978596</v>
      </c>
    </row>
    <row r="1436" spans="1:17" x14ac:dyDescent="0.35">
      <c r="A1436" s="19" t="s">
        <v>153</v>
      </c>
      <c r="B1436" s="61">
        <v>860</v>
      </c>
      <c r="C1436" s="61">
        <v>901</v>
      </c>
      <c r="D1436" s="61">
        <v>688</v>
      </c>
      <c r="E1436" s="61">
        <v>517</v>
      </c>
      <c r="F1436" s="61">
        <v>783</v>
      </c>
      <c r="G1436" s="88">
        <v>671</v>
      </c>
      <c r="H1436" s="88">
        <v>796</v>
      </c>
      <c r="I1436" s="35"/>
      <c r="J1436" s="88">
        <v>402</v>
      </c>
      <c r="K1436" s="88">
        <v>825</v>
      </c>
      <c r="L1436" s="88">
        <v>653</v>
      </c>
      <c r="M1436" s="88">
        <v>836</v>
      </c>
      <c r="N1436" s="88">
        <v>710</v>
      </c>
      <c r="O1436" s="88">
        <v>749</v>
      </c>
      <c r="P1436" s="88">
        <v>613</v>
      </c>
      <c r="Q1436" s="146"/>
    </row>
    <row r="1437" spans="1:17" x14ac:dyDescent="0.35">
      <c r="A1437" s="43" t="s">
        <v>155</v>
      </c>
      <c r="B1437" s="169">
        <f t="shared" ref="B1437:H1437" si="1098">B1436/B1434</f>
        <v>1.6783107607041101</v>
      </c>
      <c r="C1437" s="169">
        <f t="shared" si="1098"/>
        <v>1.6924955386493852</v>
      </c>
      <c r="D1437" s="169">
        <f t="shared" si="1098"/>
        <v>1.6142277281152482</v>
      </c>
      <c r="E1437" s="169">
        <f t="shared" si="1098"/>
        <v>1.552645804552826</v>
      </c>
      <c r="F1437" s="169">
        <f t="shared" si="1098"/>
        <v>1.6456840202610397</v>
      </c>
      <c r="G1437" s="169">
        <f t="shared" si="1098"/>
        <v>1.3329095568224709</v>
      </c>
      <c r="H1437" s="169">
        <f t="shared" si="1098"/>
        <v>1.6512809874494347</v>
      </c>
      <c r="I1437" s="35"/>
      <c r="J1437" s="169">
        <f>J1436/J1434</f>
        <v>1.5852985251202778</v>
      </c>
      <c r="K1437" s="169">
        <f>K1436/K1434</f>
        <v>1.6620666035417129</v>
      </c>
      <c r="L1437" s="169">
        <v>9.3000000000000007</v>
      </c>
      <c r="M1437" s="169">
        <f>M1436/M1434</f>
        <v>1.6385731085848685</v>
      </c>
      <c r="N1437" s="169">
        <f>N1436/N1434</f>
        <v>1.5855292541313089</v>
      </c>
      <c r="O1437" s="169">
        <f>O1436/O1434</f>
        <v>1.4864060329430444</v>
      </c>
      <c r="P1437" s="169">
        <f>P1436/P1434</f>
        <v>1.5378825890617158</v>
      </c>
      <c r="Q1437" s="146"/>
    </row>
    <row r="1438" spans="1:17" x14ac:dyDescent="0.35">
      <c r="A1438" s="19" t="s">
        <v>173</v>
      </c>
      <c r="B1438" s="171">
        <v>1.04</v>
      </c>
      <c r="C1438" s="171">
        <v>6.82</v>
      </c>
      <c r="D1438" s="171">
        <v>0.08</v>
      </c>
      <c r="E1438" s="171">
        <v>9.42</v>
      </c>
      <c r="F1438" s="171">
        <v>4.97</v>
      </c>
      <c r="G1438" s="19">
        <v>1.0900000000000001</v>
      </c>
      <c r="H1438" s="36">
        <v>0.23</v>
      </c>
      <c r="I1438" s="35">
        <f>SUM(B1438:H1438)</f>
        <v>23.65</v>
      </c>
      <c r="J1438" s="36">
        <v>17.37</v>
      </c>
      <c r="K1438" s="36">
        <v>15.14</v>
      </c>
      <c r="L1438" s="36">
        <v>4.1100000000000003</v>
      </c>
      <c r="M1438" s="103">
        <v>5.16</v>
      </c>
      <c r="N1438" s="19">
        <v>9.39</v>
      </c>
      <c r="O1438" s="19">
        <v>5.05</v>
      </c>
      <c r="P1438" s="36">
        <v>4.47</v>
      </c>
      <c r="Q1438" s="146">
        <f>SUM(J1438:P1438)</f>
        <v>60.69</v>
      </c>
    </row>
    <row r="1439" spans="1:17" x14ac:dyDescent="0.35">
      <c r="A1439" s="19" t="s">
        <v>172</v>
      </c>
      <c r="B1439" s="61">
        <v>0.66</v>
      </c>
      <c r="C1439" s="61">
        <v>5.95</v>
      </c>
      <c r="D1439" s="61">
        <v>0.12</v>
      </c>
      <c r="E1439" s="61">
        <v>16.12</v>
      </c>
      <c r="F1439" s="61">
        <v>6.62</v>
      </c>
      <c r="G1439" s="19">
        <v>2.4300000000000002</v>
      </c>
      <c r="H1439" s="36">
        <v>0.52</v>
      </c>
      <c r="I1439" s="35">
        <f>SUM(B1439:H1439)</f>
        <v>32.42</v>
      </c>
      <c r="J1439" s="36">
        <v>27.24</v>
      </c>
      <c r="K1439" s="21">
        <v>14.48</v>
      </c>
      <c r="L1439" s="21">
        <v>5.34</v>
      </c>
      <c r="M1439" s="19">
        <v>2.1800000000000002</v>
      </c>
      <c r="N1439" s="19">
        <v>16.059999999999999</v>
      </c>
      <c r="O1439" s="36">
        <v>9.14</v>
      </c>
      <c r="P1439" s="33">
        <v>9.17</v>
      </c>
      <c r="Q1439" s="146">
        <f>SUM(J1439:P1439)</f>
        <v>83.61</v>
      </c>
    </row>
    <row r="1440" spans="1:17" x14ac:dyDescent="0.35">
      <c r="A1440" s="19" t="s">
        <v>152</v>
      </c>
      <c r="B1440" s="19">
        <f t="shared" ref="B1440:H1440" si="1099">B1439+B1438</f>
        <v>1.7000000000000002</v>
      </c>
      <c r="C1440" s="19">
        <f t="shared" si="1099"/>
        <v>12.77</v>
      </c>
      <c r="D1440" s="19">
        <f t="shared" si="1099"/>
        <v>0.2</v>
      </c>
      <c r="E1440" s="19">
        <f t="shared" si="1099"/>
        <v>25.54</v>
      </c>
      <c r="F1440" s="19">
        <f t="shared" si="1099"/>
        <v>11.59</v>
      </c>
      <c r="G1440" s="19">
        <f t="shared" si="1099"/>
        <v>3.5200000000000005</v>
      </c>
      <c r="H1440" s="19">
        <f t="shared" si="1099"/>
        <v>0.75</v>
      </c>
      <c r="I1440" s="35">
        <f>SUM(B1440:H1440)</f>
        <v>56.07</v>
      </c>
      <c r="J1440" s="19">
        <f>J1439+J1438</f>
        <v>44.61</v>
      </c>
      <c r="K1440" s="19">
        <f t="shared" ref="K1440:P1440" si="1100">K1439+K1438</f>
        <v>29.62</v>
      </c>
      <c r="L1440" s="19">
        <f t="shared" si="1100"/>
        <v>9.4499999999999993</v>
      </c>
      <c r="M1440" s="19">
        <f t="shared" si="1100"/>
        <v>7.34</v>
      </c>
      <c r="N1440" s="19">
        <f t="shared" si="1100"/>
        <v>25.45</v>
      </c>
      <c r="O1440" s="19">
        <f t="shared" si="1100"/>
        <v>14.190000000000001</v>
      </c>
      <c r="P1440" s="19">
        <f t="shared" si="1100"/>
        <v>13.64</v>
      </c>
      <c r="Q1440" s="146">
        <f>SUM(J1440:P1440)</f>
        <v>144.30000000000001</v>
      </c>
    </row>
    <row r="1441" spans="1:17" x14ac:dyDescent="0.35">
      <c r="A1441" s="19" t="s">
        <v>154</v>
      </c>
      <c r="B1441" s="106">
        <f t="shared" ref="B1441:H1441" si="1101">B1439/B1440*100</f>
        <v>38.823529411764703</v>
      </c>
      <c r="C1441" s="106">
        <f t="shared" si="1101"/>
        <v>46.593578700078311</v>
      </c>
      <c r="D1441" s="106">
        <f t="shared" si="1101"/>
        <v>60</v>
      </c>
      <c r="E1441" s="106">
        <f t="shared" si="1101"/>
        <v>63.116679718089273</v>
      </c>
      <c r="F1441" s="106">
        <f t="shared" si="1101"/>
        <v>57.118205349439179</v>
      </c>
      <c r="G1441" s="106">
        <f t="shared" si="1101"/>
        <v>69.034090909090907</v>
      </c>
      <c r="H1441" s="106">
        <f t="shared" si="1101"/>
        <v>69.333333333333343</v>
      </c>
      <c r="I1441" s="106">
        <f>I1439/I1440</f>
        <v>0.57820581416087036</v>
      </c>
      <c r="J1441" s="106">
        <f>J1440/K1440*100</f>
        <v>150.60769750168802</v>
      </c>
      <c r="K1441" s="106">
        <f>K1440/L1440*100</f>
        <v>313.43915343915347</v>
      </c>
      <c r="L1441" s="106">
        <f>L1439/M1440*100</f>
        <v>72.752043596730246</v>
      </c>
      <c r="M1441" s="106">
        <f>M1439/N1440*100</f>
        <v>8.5658153241650297</v>
      </c>
      <c r="N1441" s="169">
        <f>N1440/N1438</f>
        <v>2.7103301384451544</v>
      </c>
      <c r="O1441" s="169">
        <f>O1440/O1438</f>
        <v>2.8099009900990102</v>
      </c>
      <c r="P1441" s="169">
        <f>P1440/P1438</f>
        <v>3.0514541387024612</v>
      </c>
      <c r="Q1441" s="153">
        <f>Q1439/Q1440*100</f>
        <v>57.941787941787936</v>
      </c>
    </row>
    <row r="1442" spans="1:17" x14ac:dyDescent="0.35">
      <c r="A1442" s="19" t="s">
        <v>153</v>
      </c>
      <c r="B1442" s="61">
        <v>13</v>
      </c>
      <c r="C1442" s="61">
        <v>79</v>
      </c>
      <c r="D1442" s="61">
        <v>3</v>
      </c>
      <c r="E1442" s="61">
        <v>122</v>
      </c>
      <c r="F1442" s="61">
        <v>66</v>
      </c>
      <c r="G1442" s="88">
        <v>18</v>
      </c>
      <c r="H1442" s="88">
        <v>4</v>
      </c>
      <c r="I1442" s="35"/>
      <c r="J1442" s="88">
        <v>220</v>
      </c>
      <c r="K1442" s="88">
        <v>170</v>
      </c>
      <c r="L1442" s="88">
        <v>54</v>
      </c>
      <c r="M1442" s="88">
        <v>60</v>
      </c>
      <c r="N1442" s="88">
        <v>117</v>
      </c>
      <c r="O1442" s="88">
        <v>67</v>
      </c>
      <c r="P1442" s="88">
        <v>61</v>
      </c>
      <c r="Q1442" s="146"/>
    </row>
    <row r="1443" spans="1:17" x14ac:dyDescent="0.35">
      <c r="A1443" s="43" t="s">
        <v>155</v>
      </c>
      <c r="B1443" s="169">
        <f t="shared" ref="B1443:H1443" si="1102">B1442/B1440</f>
        <v>7.6470588235294112</v>
      </c>
      <c r="C1443" s="169">
        <f t="shared" si="1102"/>
        <v>6.1863743148003136</v>
      </c>
      <c r="D1443" s="169">
        <f t="shared" si="1102"/>
        <v>15</v>
      </c>
      <c r="E1443" s="169">
        <f t="shared" si="1102"/>
        <v>4.7768206734534067</v>
      </c>
      <c r="F1443" s="169">
        <f t="shared" si="1102"/>
        <v>5.6945642795513374</v>
      </c>
      <c r="G1443" s="169">
        <f t="shared" si="1102"/>
        <v>5.1136363636363633</v>
      </c>
      <c r="H1443" s="169">
        <f t="shared" si="1102"/>
        <v>5.333333333333333</v>
      </c>
      <c r="I1443" s="35"/>
      <c r="J1443" s="169">
        <f>J1442/J1440</f>
        <v>4.9316296794440708</v>
      </c>
      <c r="K1443" s="169">
        <f>K1442/K1440</f>
        <v>5.7393652937204589</v>
      </c>
      <c r="L1443" s="169">
        <f>L1442/L1440</f>
        <v>5.7142857142857144</v>
      </c>
      <c r="M1443" s="169">
        <v>0</v>
      </c>
      <c r="N1443" s="169">
        <f>N1442/N1440</f>
        <v>4.5972495088408643</v>
      </c>
      <c r="O1443" s="169">
        <f>O1442/O1440</f>
        <v>4.7216349541930933</v>
      </c>
      <c r="P1443" s="169">
        <f>P1442/P1440</f>
        <v>4.4721407624633427</v>
      </c>
      <c r="Q1443" s="146"/>
    </row>
    <row r="1444" spans="1:17" x14ac:dyDescent="0.35">
      <c r="A1444" s="19" t="s">
        <v>176</v>
      </c>
      <c r="B1444" s="19">
        <v>0</v>
      </c>
      <c r="C1444" s="19">
        <v>0</v>
      </c>
      <c r="D1444" s="19">
        <v>0</v>
      </c>
      <c r="E1444" s="19">
        <v>0</v>
      </c>
      <c r="F1444" s="19">
        <v>0</v>
      </c>
      <c r="G1444" s="19">
        <v>0</v>
      </c>
      <c r="H1444" s="19">
        <v>0</v>
      </c>
      <c r="I1444" s="150">
        <f>SUM(B1444:H1444)</f>
        <v>0</v>
      </c>
      <c r="J1444" s="19">
        <v>0</v>
      </c>
      <c r="K1444" s="19">
        <v>0</v>
      </c>
      <c r="L1444" s="19">
        <v>0</v>
      </c>
      <c r="M1444" s="19">
        <v>0</v>
      </c>
      <c r="N1444" s="19">
        <v>0</v>
      </c>
      <c r="O1444" s="19">
        <v>0</v>
      </c>
      <c r="P1444" s="19">
        <v>0</v>
      </c>
      <c r="Q1444" s="151">
        <f>SUM(J1444:P1444)</f>
        <v>0</v>
      </c>
    </row>
    <row r="1445" spans="1:17" x14ac:dyDescent="0.35">
      <c r="A1445" s="19" t="s">
        <v>177</v>
      </c>
      <c r="B1445" s="19">
        <v>0</v>
      </c>
      <c r="C1445" s="19">
        <v>0</v>
      </c>
      <c r="D1445" s="19">
        <v>0</v>
      </c>
      <c r="E1445" s="19">
        <v>0</v>
      </c>
      <c r="F1445" s="19">
        <v>0</v>
      </c>
      <c r="G1445" s="19">
        <v>0</v>
      </c>
      <c r="H1445" s="19">
        <v>0</v>
      </c>
      <c r="I1445" s="150">
        <f>SUM(B1445:H1445)</f>
        <v>0</v>
      </c>
      <c r="J1445" s="19">
        <v>0</v>
      </c>
      <c r="K1445" s="19">
        <v>0</v>
      </c>
      <c r="L1445" s="19">
        <v>0</v>
      </c>
      <c r="M1445" s="19">
        <v>0</v>
      </c>
      <c r="N1445" s="19">
        <v>0</v>
      </c>
      <c r="O1445" s="19">
        <v>0</v>
      </c>
      <c r="P1445" s="19">
        <v>0</v>
      </c>
      <c r="Q1445" s="151">
        <f>SUM(J1445:P1445)</f>
        <v>0</v>
      </c>
    </row>
    <row r="1446" spans="1:17" x14ac:dyDescent="0.35">
      <c r="A1446" s="19" t="s">
        <v>152</v>
      </c>
      <c r="B1446" s="19">
        <f>B1445+B1444</f>
        <v>0</v>
      </c>
      <c r="C1446" s="19">
        <f t="shared" ref="C1446:H1446" si="1103">C1445+C1444</f>
        <v>0</v>
      </c>
      <c r="D1446" s="19">
        <f t="shared" si="1103"/>
        <v>0</v>
      </c>
      <c r="E1446" s="19">
        <f t="shared" si="1103"/>
        <v>0</v>
      </c>
      <c r="F1446" s="19">
        <f t="shared" si="1103"/>
        <v>0</v>
      </c>
      <c r="G1446" s="19">
        <f t="shared" si="1103"/>
        <v>0</v>
      </c>
      <c r="H1446" s="19">
        <f t="shared" si="1103"/>
        <v>0</v>
      </c>
      <c r="I1446" s="150">
        <f>SUM(B1446:H1446)</f>
        <v>0</v>
      </c>
      <c r="J1446" s="19">
        <f>J1445+J1444</f>
        <v>0</v>
      </c>
      <c r="K1446" s="19">
        <f t="shared" ref="K1446:P1446" si="1104">K1445+K1444</f>
        <v>0</v>
      </c>
      <c r="L1446" s="19">
        <f t="shared" si="1104"/>
        <v>0</v>
      </c>
      <c r="M1446" s="19">
        <f t="shared" si="1104"/>
        <v>0</v>
      </c>
      <c r="N1446" s="19">
        <f t="shared" si="1104"/>
        <v>0</v>
      </c>
      <c r="O1446" s="19">
        <f t="shared" si="1104"/>
        <v>0</v>
      </c>
      <c r="P1446" s="19">
        <f t="shared" si="1104"/>
        <v>0</v>
      </c>
      <c r="Q1446" s="151">
        <f>SUM(J1446:P1446)</f>
        <v>0</v>
      </c>
    </row>
    <row r="1447" spans="1:17" x14ac:dyDescent="0.35">
      <c r="A1447" s="19" t="s">
        <v>154</v>
      </c>
      <c r="B1447" s="106" t="e">
        <f t="shared" ref="B1447:H1447" si="1105">B1445/B1446*100</f>
        <v>#DIV/0!</v>
      </c>
      <c r="C1447" s="106" t="e">
        <f t="shared" si="1105"/>
        <v>#DIV/0!</v>
      </c>
      <c r="D1447" s="106" t="e">
        <f t="shared" si="1105"/>
        <v>#DIV/0!</v>
      </c>
      <c r="E1447" s="106" t="e">
        <f t="shared" si="1105"/>
        <v>#DIV/0!</v>
      </c>
      <c r="F1447" s="106" t="e">
        <f t="shared" si="1105"/>
        <v>#DIV/0!</v>
      </c>
      <c r="G1447" s="106" t="e">
        <f t="shared" si="1105"/>
        <v>#DIV/0!</v>
      </c>
      <c r="H1447" s="106" t="e">
        <f t="shared" si="1105"/>
        <v>#DIV/0!</v>
      </c>
      <c r="I1447" s="106" t="e">
        <f>I1445/I1446</f>
        <v>#DIV/0!</v>
      </c>
      <c r="J1447" s="106" t="e">
        <f>J1445/J1446*100</f>
        <v>#DIV/0!</v>
      </c>
      <c r="K1447" s="106" t="e">
        <f t="shared" ref="K1447:Q1447" si="1106">K1445/K1446*100</f>
        <v>#DIV/0!</v>
      </c>
      <c r="L1447" s="106" t="e">
        <f t="shared" si="1106"/>
        <v>#DIV/0!</v>
      </c>
      <c r="M1447" s="106" t="e">
        <f t="shared" si="1106"/>
        <v>#DIV/0!</v>
      </c>
      <c r="N1447" s="106" t="e">
        <f t="shared" si="1106"/>
        <v>#DIV/0!</v>
      </c>
      <c r="O1447" s="106" t="e">
        <f t="shared" si="1106"/>
        <v>#DIV/0!</v>
      </c>
      <c r="P1447" s="106" t="e">
        <f t="shared" si="1106"/>
        <v>#DIV/0!</v>
      </c>
      <c r="Q1447" s="153" t="e">
        <f t="shared" si="1106"/>
        <v>#DIV/0!</v>
      </c>
    </row>
    <row r="1448" spans="1:17" x14ac:dyDescent="0.35">
      <c r="A1448" s="19" t="s">
        <v>153</v>
      </c>
      <c r="B1448" s="88">
        <v>0</v>
      </c>
      <c r="C1448" s="88">
        <v>0</v>
      </c>
      <c r="D1448" s="88">
        <v>0</v>
      </c>
      <c r="E1448" s="88">
        <v>0</v>
      </c>
      <c r="F1448" s="88">
        <v>0</v>
      </c>
      <c r="G1448" s="88">
        <v>0</v>
      </c>
      <c r="H1448" s="88">
        <v>0</v>
      </c>
      <c r="I1448" s="35"/>
      <c r="J1448" s="88">
        <v>0</v>
      </c>
      <c r="K1448" s="88">
        <v>0</v>
      </c>
      <c r="L1448" s="88">
        <v>0</v>
      </c>
      <c r="M1448" s="88">
        <v>0</v>
      </c>
      <c r="N1448" s="88">
        <v>0</v>
      </c>
      <c r="O1448" s="88">
        <v>0</v>
      </c>
      <c r="P1448" s="88">
        <v>0</v>
      </c>
      <c r="Q1448" s="146"/>
    </row>
    <row r="1449" spans="1:17" x14ac:dyDescent="0.35">
      <c r="A1449" s="43" t="s">
        <v>155</v>
      </c>
      <c r="B1449" s="169" t="e">
        <f>B1448/B1446</f>
        <v>#DIV/0!</v>
      </c>
      <c r="C1449" s="169" t="e">
        <f>C1448/C1446</f>
        <v>#DIV/0!</v>
      </c>
      <c r="D1449" s="169">
        <v>29.21</v>
      </c>
      <c r="E1449" s="169" t="e">
        <f>E1448/E1446</f>
        <v>#DIV/0!</v>
      </c>
      <c r="F1449" s="169">
        <v>238.82</v>
      </c>
      <c r="G1449" s="169" t="e">
        <f>G1448/G1446</f>
        <v>#DIV/0!</v>
      </c>
      <c r="H1449" s="169" t="e">
        <f>H1448/H1446</f>
        <v>#DIV/0!</v>
      </c>
      <c r="I1449" s="35"/>
      <c r="J1449" s="169" t="e">
        <f t="shared" ref="J1449:P1449" si="1107">J1448/J1446</f>
        <v>#DIV/0!</v>
      </c>
      <c r="K1449" s="169" t="e">
        <f t="shared" si="1107"/>
        <v>#DIV/0!</v>
      </c>
      <c r="L1449" s="169" t="e">
        <f t="shared" si="1107"/>
        <v>#DIV/0!</v>
      </c>
      <c r="M1449" s="169" t="e">
        <f t="shared" si="1107"/>
        <v>#DIV/0!</v>
      </c>
      <c r="N1449" s="169" t="e">
        <f t="shared" si="1107"/>
        <v>#DIV/0!</v>
      </c>
      <c r="O1449" s="169" t="e">
        <f t="shared" si="1107"/>
        <v>#DIV/0!</v>
      </c>
      <c r="P1449" s="169" t="e">
        <f t="shared" si="1107"/>
        <v>#DIV/0!</v>
      </c>
      <c r="Q1449" s="146"/>
    </row>
    <row r="1450" spans="1:17" x14ac:dyDescent="0.35">
      <c r="A1450" s="19" t="s">
        <v>174</v>
      </c>
      <c r="B1450" s="19">
        <v>1.25</v>
      </c>
      <c r="C1450" s="19">
        <v>6.87</v>
      </c>
      <c r="D1450" s="19">
        <v>2.13</v>
      </c>
      <c r="E1450" s="19">
        <v>3.18</v>
      </c>
      <c r="F1450" s="19">
        <v>3.47</v>
      </c>
      <c r="G1450" s="79">
        <v>0.15</v>
      </c>
      <c r="H1450" s="79">
        <v>0.04</v>
      </c>
      <c r="I1450" s="35">
        <f>SUM(B1450:H1450)</f>
        <v>17.089999999999996</v>
      </c>
      <c r="J1450" s="88">
        <v>6.96</v>
      </c>
      <c r="K1450" s="88">
        <v>13.28</v>
      </c>
      <c r="L1450" s="88">
        <v>2.5099999999999998</v>
      </c>
      <c r="M1450" s="88">
        <v>7.34</v>
      </c>
      <c r="N1450" s="88">
        <v>2.36</v>
      </c>
      <c r="O1450" s="88">
        <v>1.36</v>
      </c>
      <c r="P1450" s="88">
        <v>0.17</v>
      </c>
      <c r="Q1450" s="146">
        <f>SUM(J1450:P1450)</f>
        <v>33.980000000000004</v>
      </c>
    </row>
    <row r="1451" spans="1:17" x14ac:dyDescent="0.35">
      <c r="A1451" s="19" t="s">
        <v>175</v>
      </c>
      <c r="B1451" s="19">
        <v>0.57999999999999996</v>
      </c>
      <c r="C1451" s="19">
        <v>0.56000000000000005</v>
      </c>
      <c r="D1451" s="19">
        <v>0.56999999999999995</v>
      </c>
      <c r="E1451" s="19">
        <v>0.56000000000000005</v>
      </c>
      <c r="F1451" s="19">
        <v>0.54</v>
      </c>
      <c r="G1451" s="88">
        <v>0.54</v>
      </c>
      <c r="H1451" s="88">
        <v>0.57999999999999996</v>
      </c>
      <c r="I1451" s="35">
        <f>SUM(B1451:H1451)</f>
        <v>3.93</v>
      </c>
      <c r="J1451" s="88">
        <v>0.54</v>
      </c>
      <c r="K1451" s="88">
        <v>0.55000000000000004</v>
      </c>
      <c r="L1451" s="88">
        <v>0.52</v>
      </c>
      <c r="M1451" s="88">
        <v>0.54</v>
      </c>
      <c r="N1451" s="88">
        <v>0.53</v>
      </c>
      <c r="O1451" s="88">
        <v>0.51</v>
      </c>
      <c r="P1451" s="88">
        <v>0.51</v>
      </c>
      <c r="Q1451" s="146">
        <f>SUM(J1451:P1451)</f>
        <v>3.7</v>
      </c>
    </row>
    <row r="1452" spans="1:17" x14ac:dyDescent="0.35">
      <c r="A1452" s="19" t="s">
        <v>152</v>
      </c>
      <c r="B1452" s="19">
        <f>-B1451+B1450</f>
        <v>0.67</v>
      </c>
      <c r="C1452" s="19">
        <f>-C1451+C1450</f>
        <v>6.3100000000000005</v>
      </c>
      <c r="D1452" s="19">
        <f>D1451+D1450</f>
        <v>2.6999999999999997</v>
      </c>
      <c r="E1452" s="19">
        <f>E1451+E1450</f>
        <v>3.74</v>
      </c>
      <c r="F1452" s="19">
        <f>F1451+F1450</f>
        <v>4.01</v>
      </c>
      <c r="G1452" s="19">
        <f>G1451+G1450</f>
        <v>0.69000000000000006</v>
      </c>
      <c r="H1452" s="19">
        <f>H1451+H1450</f>
        <v>0.62</v>
      </c>
      <c r="I1452" s="35">
        <f>SUM(B1452:H1452)</f>
        <v>18.740000000000002</v>
      </c>
      <c r="J1452" s="19">
        <f t="shared" ref="J1452:P1452" si="1108">J1451+J1450</f>
        <v>7.5</v>
      </c>
      <c r="K1452" s="19">
        <f t="shared" si="1108"/>
        <v>13.83</v>
      </c>
      <c r="L1452" s="19">
        <f t="shared" si="1108"/>
        <v>3.03</v>
      </c>
      <c r="M1452" s="19">
        <f t="shared" si="1108"/>
        <v>7.88</v>
      </c>
      <c r="N1452" s="19">
        <f t="shared" si="1108"/>
        <v>2.8899999999999997</v>
      </c>
      <c r="O1452" s="19">
        <f t="shared" si="1108"/>
        <v>1.87</v>
      </c>
      <c r="P1452" s="19">
        <f t="shared" si="1108"/>
        <v>0.68</v>
      </c>
      <c r="Q1452" s="146">
        <f>SUM(J1452:P1452)</f>
        <v>37.68</v>
      </c>
    </row>
    <row r="1453" spans="1:17" x14ac:dyDescent="0.35">
      <c r="A1453" s="19" t="s">
        <v>154</v>
      </c>
      <c r="B1453" s="106">
        <f t="shared" ref="B1453:H1453" si="1109">B1451/B1452*100</f>
        <v>86.567164179104466</v>
      </c>
      <c r="C1453" s="106">
        <f t="shared" si="1109"/>
        <v>8.8748019017432647</v>
      </c>
      <c r="D1453" s="106">
        <f t="shared" si="1109"/>
        <v>21.111111111111111</v>
      </c>
      <c r="E1453" s="106">
        <f t="shared" si="1109"/>
        <v>14.973262032085563</v>
      </c>
      <c r="F1453" s="106">
        <f t="shared" si="1109"/>
        <v>13.466334164588531</v>
      </c>
      <c r="G1453" s="106">
        <f t="shared" si="1109"/>
        <v>78.260869565217391</v>
      </c>
      <c r="H1453" s="106">
        <f t="shared" si="1109"/>
        <v>93.548387096774192</v>
      </c>
      <c r="I1453" s="106">
        <f>I1451/I1452*100</f>
        <v>20.971184631803627</v>
      </c>
      <c r="J1453" s="106">
        <f>J1451/K1452*100</f>
        <v>3.9045553145336225</v>
      </c>
      <c r="K1453" s="169">
        <f t="shared" ref="K1453:P1453" si="1110">K1452/K1450</f>
        <v>1.0414156626506024</v>
      </c>
      <c r="L1453" s="169">
        <f t="shared" si="1110"/>
        <v>1.2071713147410359</v>
      </c>
      <c r="M1453" s="169">
        <f t="shared" si="1110"/>
        <v>1.0735694822888284</v>
      </c>
      <c r="N1453" s="169">
        <f t="shared" si="1110"/>
        <v>1.2245762711864405</v>
      </c>
      <c r="O1453" s="169">
        <f t="shared" si="1110"/>
        <v>1.375</v>
      </c>
      <c r="P1453" s="169">
        <f t="shared" si="1110"/>
        <v>4</v>
      </c>
      <c r="Q1453" s="153">
        <f>Q1451/Q1452*100</f>
        <v>9.8195329087048844</v>
      </c>
    </row>
    <row r="1454" spans="1:17" x14ac:dyDescent="0.35">
      <c r="A1454" s="19" t="s">
        <v>153</v>
      </c>
      <c r="B1454" s="61">
        <v>95</v>
      </c>
      <c r="C1454" s="61">
        <v>85</v>
      </c>
      <c r="D1454" s="61">
        <v>69</v>
      </c>
      <c r="E1454" s="61">
        <v>70</v>
      </c>
      <c r="F1454" s="61">
        <v>93</v>
      </c>
      <c r="G1454" s="61">
        <v>87</v>
      </c>
      <c r="H1454" s="88">
        <v>42</v>
      </c>
      <c r="I1454" s="35"/>
      <c r="J1454" s="88">
        <v>58</v>
      </c>
      <c r="K1454" s="88">
        <v>132</v>
      </c>
      <c r="L1454" s="88">
        <v>38</v>
      </c>
      <c r="M1454" s="88">
        <v>121</v>
      </c>
      <c r="N1454" s="88">
        <v>89</v>
      </c>
      <c r="O1454" s="88">
        <v>78</v>
      </c>
      <c r="P1454" s="88">
        <v>70</v>
      </c>
      <c r="Q1454" s="146"/>
    </row>
    <row r="1455" spans="1:17" x14ac:dyDescent="0.35">
      <c r="A1455" s="43" t="s">
        <v>155</v>
      </c>
      <c r="B1455" s="169">
        <f>B1454/B1452</f>
        <v>141.79104477611941</v>
      </c>
      <c r="C1455" s="169">
        <f>C1454/C1452</f>
        <v>13.470681458003169</v>
      </c>
      <c r="D1455" s="169">
        <v>3.88</v>
      </c>
      <c r="E1455" s="169">
        <f>E1454/E1452</f>
        <v>18.71657754010695</v>
      </c>
      <c r="F1455" s="169">
        <f>F1454/F1452</f>
        <v>23.192019950124688</v>
      </c>
      <c r="G1455" s="169">
        <f>G1454/G1452</f>
        <v>126.08695652173913</v>
      </c>
      <c r="H1455" s="169">
        <f>H1454/H1452</f>
        <v>67.741935483870975</v>
      </c>
      <c r="I1455" s="35"/>
      <c r="J1455" s="169">
        <f t="shared" ref="J1455:P1455" si="1111">J1454/J1452</f>
        <v>7.7333333333333334</v>
      </c>
      <c r="K1455" s="169">
        <f t="shared" si="1111"/>
        <v>9.5444685466377432</v>
      </c>
      <c r="L1455" s="169">
        <f t="shared" si="1111"/>
        <v>12.541254125412543</v>
      </c>
      <c r="M1455" s="169">
        <f t="shared" si="1111"/>
        <v>15.355329949238579</v>
      </c>
      <c r="N1455" s="169">
        <f t="shared" si="1111"/>
        <v>30.795847750865054</v>
      </c>
      <c r="O1455" s="169">
        <f t="shared" si="1111"/>
        <v>41.711229946524064</v>
      </c>
      <c r="P1455" s="169">
        <f t="shared" si="1111"/>
        <v>102.94117647058823</v>
      </c>
      <c r="Q1455" s="146"/>
    </row>
    <row r="1456" spans="1:17" x14ac:dyDescent="0.35">
      <c r="A1456" s="21"/>
      <c r="B1456" s="21"/>
      <c r="C1456" s="21"/>
      <c r="D1456" s="169">
        <f>D1455/D1453</f>
        <v>0.18378947368421053</v>
      </c>
      <c r="E1456" s="169">
        <f>E1455/E1453</f>
        <v>1.2499999999999998</v>
      </c>
      <c r="F1456" s="21">
        <v>21</v>
      </c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</row>
    <row r="1457" spans="1:17" x14ac:dyDescent="0.35">
      <c r="A1457" s="21"/>
      <c r="B1457" s="21"/>
      <c r="C1457" s="155"/>
      <c r="D1457" s="156" t="s">
        <v>178</v>
      </c>
      <c r="E1457" s="156" t="s">
        <v>179</v>
      </c>
      <c r="F1457" s="156" t="s">
        <v>180</v>
      </c>
      <c r="G1457" s="156" t="s">
        <v>181</v>
      </c>
      <c r="H1457" s="156" t="s">
        <v>182</v>
      </c>
      <c r="I1457" s="156" t="s">
        <v>183</v>
      </c>
      <c r="J1457" s="156" t="s">
        <v>184</v>
      </c>
      <c r="K1457" s="156" t="s">
        <v>185</v>
      </c>
      <c r="L1457" s="156" t="s">
        <v>186</v>
      </c>
      <c r="M1457" s="156" t="s">
        <v>187</v>
      </c>
      <c r="N1457" s="156" t="s">
        <v>188</v>
      </c>
      <c r="O1457" s="21"/>
      <c r="P1457" s="21"/>
    </row>
    <row r="1458" spans="1:17" x14ac:dyDescent="0.35">
      <c r="A1458" s="21"/>
      <c r="B1458" s="21"/>
      <c r="C1458" s="157" t="s">
        <v>189</v>
      </c>
      <c r="D1458" s="158">
        <f>Q1391</f>
        <v>1264.5900000000001</v>
      </c>
      <c r="E1458" s="158">
        <f>Q1397</f>
        <v>1475.6100000000001</v>
      </c>
      <c r="F1458" s="164">
        <f>Q1403</f>
        <v>325.95000000000005</v>
      </c>
      <c r="G1458" s="164">
        <f>Q1409</f>
        <v>1360.23</v>
      </c>
      <c r="H1458" s="164">
        <f>Q1415</f>
        <v>720.32</v>
      </c>
      <c r="I1458" s="164">
        <f>Q1421</f>
        <v>327.08999999999997</v>
      </c>
      <c r="J1458" s="164">
        <f>Q1427</f>
        <v>414.95</v>
      </c>
      <c r="K1458" s="158">
        <f>Q1433</f>
        <v>1831.0499999999997</v>
      </c>
      <c r="L1458" s="164">
        <f>Q1439</f>
        <v>83.61</v>
      </c>
      <c r="M1458" s="164">
        <f>I1445</f>
        <v>0</v>
      </c>
      <c r="N1458" s="164">
        <f>Q1451</f>
        <v>3.7</v>
      </c>
      <c r="O1458" s="21"/>
      <c r="P1458" s="21"/>
    </row>
    <row r="1459" spans="1:17" x14ac:dyDescent="0.35">
      <c r="A1459" s="21"/>
      <c r="B1459" s="21"/>
      <c r="C1459" s="157" t="s">
        <v>190</v>
      </c>
      <c r="D1459" s="163">
        <f>I1393</f>
        <v>67.677722905210572</v>
      </c>
      <c r="E1459" s="163">
        <f>I1399</f>
        <v>71.20246536815965</v>
      </c>
      <c r="F1459" s="164">
        <f>I1405</f>
        <v>68.99291574255507</v>
      </c>
      <c r="G1459" s="164">
        <v>52.11</v>
      </c>
      <c r="H1459" s="163">
        <f>I1417</f>
        <v>0.23570110051150533</v>
      </c>
      <c r="I1459" s="163">
        <f>I1423</f>
        <v>0.32139581511422055</v>
      </c>
      <c r="J1459" s="163">
        <f>I1429</f>
        <v>0.50653431407555527</v>
      </c>
      <c r="K1459" s="163">
        <f>I1435</f>
        <v>0.5491254773812404</v>
      </c>
      <c r="L1459" s="163">
        <f>I1441</f>
        <v>0.57820581416087036</v>
      </c>
      <c r="M1459" s="165" t="e">
        <f>I1447</f>
        <v>#DIV/0!</v>
      </c>
      <c r="N1459" s="164">
        <v>36</v>
      </c>
      <c r="O1459" s="21"/>
      <c r="P1459" s="21"/>
    </row>
    <row r="1461" spans="1:17" x14ac:dyDescent="0.35">
      <c r="A1461" s="31" t="s">
        <v>0</v>
      </c>
      <c r="B1461" s="83"/>
      <c r="C1461" s="83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</row>
    <row r="1462" spans="1:17" ht="15.5" x14ac:dyDescent="0.35">
      <c r="A1462" s="33" t="s">
        <v>1</v>
      </c>
      <c r="B1462" s="64" t="s">
        <v>1301</v>
      </c>
      <c r="C1462" s="64" t="s">
        <v>1302</v>
      </c>
      <c r="D1462" s="64" t="s">
        <v>1303</v>
      </c>
      <c r="E1462" s="64" t="s">
        <v>1304</v>
      </c>
      <c r="F1462" s="64" t="s">
        <v>1305</v>
      </c>
      <c r="G1462" s="64" t="s">
        <v>1306</v>
      </c>
      <c r="H1462" s="64" t="s">
        <v>1307</v>
      </c>
      <c r="I1462" s="65" t="s">
        <v>1315</v>
      </c>
      <c r="J1462" s="64" t="s">
        <v>1308</v>
      </c>
      <c r="K1462" s="64" t="s">
        <v>1309</v>
      </c>
      <c r="L1462" s="64" t="s">
        <v>1310</v>
      </c>
      <c r="M1462" s="64" t="s">
        <v>1311</v>
      </c>
      <c r="N1462" s="64" t="s">
        <v>1312</v>
      </c>
      <c r="O1462" s="64" t="s">
        <v>1313</v>
      </c>
      <c r="P1462" s="64" t="s">
        <v>1314</v>
      </c>
      <c r="Q1462" s="65" t="s">
        <v>1317</v>
      </c>
    </row>
    <row r="1463" spans="1:17" x14ac:dyDescent="0.35">
      <c r="A1463" s="19" t="s">
        <v>162</v>
      </c>
      <c r="B1463" s="61">
        <v>72.2</v>
      </c>
      <c r="C1463" s="61">
        <v>81</v>
      </c>
      <c r="D1463" s="61">
        <v>104.3</v>
      </c>
      <c r="E1463" s="61">
        <v>140.80000000000001</v>
      </c>
      <c r="F1463" s="61">
        <v>104.7</v>
      </c>
      <c r="G1463" s="61">
        <v>112.4</v>
      </c>
      <c r="H1463" s="19">
        <v>98.4</v>
      </c>
      <c r="I1463" s="35">
        <f>SUM(B1463:H1463)</f>
        <v>713.8</v>
      </c>
      <c r="J1463" s="19">
        <v>90.7</v>
      </c>
      <c r="K1463" s="19">
        <v>0</v>
      </c>
      <c r="L1463" s="19">
        <v>91.3</v>
      </c>
      <c r="M1463" s="19">
        <v>105.8</v>
      </c>
      <c r="N1463" s="19">
        <v>106.9</v>
      </c>
      <c r="O1463" s="19">
        <v>113.9</v>
      </c>
      <c r="P1463" s="19">
        <v>65.5</v>
      </c>
      <c r="Q1463" s="146">
        <f>SUM(J1463:P1463)</f>
        <v>574.1</v>
      </c>
    </row>
    <row r="1464" spans="1:17" x14ac:dyDescent="0.35">
      <c r="A1464" s="19" t="s">
        <v>163</v>
      </c>
      <c r="B1464" s="61">
        <v>213.75</v>
      </c>
      <c r="C1464" s="61">
        <v>197.73</v>
      </c>
      <c r="D1464" s="166">
        <v>194.58</v>
      </c>
      <c r="E1464" s="166">
        <v>152.58000000000001</v>
      </c>
      <c r="F1464" s="166">
        <v>201.89</v>
      </c>
      <c r="G1464" s="166">
        <v>191.32</v>
      </c>
      <c r="H1464" s="19">
        <v>201.09</v>
      </c>
      <c r="I1464" s="35">
        <f>SUM(B1464:H1464)</f>
        <v>1352.94</v>
      </c>
      <c r="J1464" s="19">
        <v>189.41</v>
      </c>
      <c r="K1464" s="19">
        <v>216.34</v>
      </c>
      <c r="L1464" s="19">
        <v>214.24</v>
      </c>
      <c r="M1464" s="19">
        <v>200.49</v>
      </c>
      <c r="N1464" s="19">
        <v>187.87</v>
      </c>
      <c r="O1464" s="19">
        <v>182.08</v>
      </c>
      <c r="P1464" s="19">
        <v>37.04</v>
      </c>
      <c r="Q1464" s="146">
        <f>SUM(J1464:P1464)</f>
        <v>1227.47</v>
      </c>
    </row>
    <row r="1465" spans="1:17" x14ac:dyDescent="0.35">
      <c r="A1465" s="19" t="s">
        <v>152</v>
      </c>
      <c r="B1465" s="19">
        <f t="shared" ref="B1465:P1465" si="1112">B1464+B1463</f>
        <v>285.95</v>
      </c>
      <c r="C1465" s="19">
        <f t="shared" si="1112"/>
        <v>278.73</v>
      </c>
      <c r="D1465" s="19">
        <f t="shared" si="1112"/>
        <v>298.88</v>
      </c>
      <c r="E1465" s="19">
        <f t="shared" si="1112"/>
        <v>293.38</v>
      </c>
      <c r="F1465" s="19">
        <f t="shared" si="1112"/>
        <v>306.58999999999997</v>
      </c>
      <c r="G1465" s="19">
        <f t="shared" si="1112"/>
        <v>303.72000000000003</v>
      </c>
      <c r="H1465" s="19">
        <f t="shared" si="1112"/>
        <v>299.49</v>
      </c>
      <c r="I1465" s="19">
        <f t="shared" si="1112"/>
        <v>2066.7399999999998</v>
      </c>
      <c r="J1465" s="19">
        <f t="shared" si="1112"/>
        <v>280.11</v>
      </c>
      <c r="K1465" s="19">
        <f t="shared" si="1112"/>
        <v>216.34</v>
      </c>
      <c r="L1465" s="19">
        <f t="shared" si="1112"/>
        <v>305.54000000000002</v>
      </c>
      <c r="M1465" s="19">
        <f t="shared" si="1112"/>
        <v>306.29000000000002</v>
      </c>
      <c r="N1465" s="19">
        <f t="shared" si="1112"/>
        <v>294.77</v>
      </c>
      <c r="O1465" s="19">
        <f t="shared" si="1112"/>
        <v>295.98</v>
      </c>
      <c r="P1465" s="19">
        <f t="shared" si="1112"/>
        <v>102.53999999999999</v>
      </c>
      <c r="Q1465" s="146">
        <f>SUM(J1465:P1465)</f>
        <v>1801.57</v>
      </c>
    </row>
    <row r="1466" spans="1:17" x14ac:dyDescent="0.35">
      <c r="A1466" s="19" t="s">
        <v>154</v>
      </c>
      <c r="B1466" s="106">
        <f t="shared" ref="B1466:H1466" si="1113">B1464/B1465*100</f>
        <v>74.750830564784053</v>
      </c>
      <c r="C1466" s="106">
        <f t="shared" si="1113"/>
        <v>70.939618986115576</v>
      </c>
      <c r="D1466" s="106">
        <f t="shared" si="1113"/>
        <v>65.103051391862962</v>
      </c>
      <c r="E1466" s="106">
        <f t="shared" si="1113"/>
        <v>52.007635148953582</v>
      </c>
      <c r="F1466" s="106">
        <f t="shared" si="1113"/>
        <v>65.850158191721846</v>
      </c>
      <c r="G1466" s="106">
        <f t="shared" si="1113"/>
        <v>62.992229685236389</v>
      </c>
      <c r="H1466" s="106">
        <f t="shared" si="1113"/>
        <v>67.144145046579183</v>
      </c>
      <c r="I1466" s="35">
        <f>I1464/I1465*100</f>
        <v>65.462515846211915</v>
      </c>
      <c r="J1466" s="106">
        <f t="shared" ref="J1466:P1466" si="1114">J1464/J1465*100</f>
        <v>67.619863625004456</v>
      </c>
      <c r="K1466" s="106">
        <f t="shared" si="1114"/>
        <v>100</v>
      </c>
      <c r="L1466" s="106">
        <f t="shared" si="1114"/>
        <v>70.118478758918627</v>
      </c>
      <c r="M1466" s="106">
        <f t="shared" si="1114"/>
        <v>65.45757288843906</v>
      </c>
      <c r="N1466" s="106">
        <f t="shared" si="1114"/>
        <v>63.734437018692546</v>
      </c>
      <c r="O1466" s="106">
        <f t="shared" si="1114"/>
        <v>61.517670112845465</v>
      </c>
      <c r="P1466" s="106">
        <f t="shared" si="1114"/>
        <v>36.122488784864444</v>
      </c>
      <c r="Q1466" s="106">
        <f>Q1464/Q1465*100</f>
        <v>68.133350355523234</v>
      </c>
    </row>
    <row r="1467" spans="1:17" x14ac:dyDescent="0.35">
      <c r="A1467" s="19" t="s">
        <v>153</v>
      </c>
      <c r="B1467" s="19">
        <v>197</v>
      </c>
      <c r="C1467" s="19">
        <v>189</v>
      </c>
      <c r="D1467" s="19">
        <v>199</v>
      </c>
      <c r="E1467" s="19">
        <v>187</v>
      </c>
      <c r="F1467" s="19">
        <v>204</v>
      </c>
      <c r="G1467" s="19">
        <v>200</v>
      </c>
      <c r="H1467" s="19">
        <v>200</v>
      </c>
      <c r="I1467" s="35"/>
      <c r="J1467" s="19">
        <v>180</v>
      </c>
      <c r="K1467" s="19">
        <v>200</v>
      </c>
      <c r="L1467" s="19">
        <v>207</v>
      </c>
      <c r="M1467" s="19">
        <v>204</v>
      </c>
      <c r="N1467" s="19">
        <v>195</v>
      </c>
      <c r="O1467" s="19">
        <v>196</v>
      </c>
      <c r="P1467" s="19">
        <v>64</v>
      </c>
      <c r="Q1467" s="106">
        <v>0</v>
      </c>
    </row>
    <row r="1468" spans="1:17" x14ac:dyDescent="0.35">
      <c r="A1468" s="167" t="s">
        <v>155</v>
      </c>
      <c r="B1468" s="168">
        <f>B1467/B1465</f>
        <v>0.68893163140409164</v>
      </c>
      <c r="C1468" s="168">
        <f t="shared" ref="C1468:H1468" si="1115">C1467/C1465</f>
        <v>0.67807555699063604</v>
      </c>
      <c r="D1468" s="168">
        <f t="shared" si="1115"/>
        <v>0.66581905781584583</v>
      </c>
      <c r="E1468" s="168">
        <f t="shared" si="1115"/>
        <v>0.63739859567796031</v>
      </c>
      <c r="F1468" s="168">
        <f t="shared" si="1115"/>
        <v>0.66538373723865751</v>
      </c>
      <c r="G1468" s="168">
        <f t="shared" si="1115"/>
        <v>0.65850125115237712</v>
      </c>
      <c r="H1468" s="168">
        <f t="shared" si="1115"/>
        <v>0.66780192994757748</v>
      </c>
      <c r="I1468" s="146">
        <f>I1464/I1465</f>
        <v>0.65462515846211922</v>
      </c>
      <c r="J1468" s="169">
        <f>J1467/J1465</f>
        <v>0.64260469101424433</v>
      </c>
      <c r="K1468" s="169">
        <f t="shared" ref="K1468:P1468" si="1116">K1467/K1465</f>
        <v>0.92447074050106315</v>
      </c>
      <c r="L1468" s="169">
        <f t="shared" si="1116"/>
        <v>0.67748903580545916</v>
      </c>
      <c r="M1468" s="169">
        <f t="shared" si="1116"/>
        <v>0.66603545659342445</v>
      </c>
      <c r="N1468" s="169">
        <f t="shared" si="1116"/>
        <v>0.66153272042609501</v>
      </c>
      <c r="O1468" s="169">
        <f t="shared" si="1116"/>
        <v>0.66220690587201836</v>
      </c>
      <c r="P1468" s="169">
        <f t="shared" si="1116"/>
        <v>0.62414667446850014</v>
      </c>
      <c r="Q1468" s="146"/>
    </row>
    <row r="1469" spans="1:17" x14ac:dyDescent="0.35">
      <c r="A1469" s="19" t="s">
        <v>164</v>
      </c>
      <c r="B1469" s="61">
        <v>0</v>
      </c>
      <c r="C1469" s="61">
        <v>0</v>
      </c>
      <c r="D1469" s="61">
        <v>0</v>
      </c>
      <c r="E1469" s="61">
        <v>0</v>
      </c>
      <c r="F1469" s="61">
        <v>0</v>
      </c>
      <c r="G1469" s="61">
        <v>0</v>
      </c>
      <c r="H1469" s="19">
        <v>0</v>
      </c>
      <c r="I1469" s="150">
        <f>SUM(B1469:H1469)</f>
        <v>0</v>
      </c>
      <c r="J1469" s="61">
        <v>0</v>
      </c>
      <c r="K1469" s="61">
        <v>0</v>
      </c>
      <c r="L1469" s="61">
        <v>0</v>
      </c>
      <c r="M1469" s="61">
        <v>0</v>
      </c>
      <c r="N1469" s="61">
        <v>0</v>
      </c>
      <c r="O1469" s="61">
        <v>0</v>
      </c>
      <c r="P1469" s="19">
        <v>0</v>
      </c>
      <c r="Q1469" s="151"/>
    </row>
    <row r="1470" spans="1:17" x14ac:dyDescent="0.35">
      <c r="A1470" s="19" t="s">
        <v>165</v>
      </c>
      <c r="B1470" s="61">
        <v>270.87</v>
      </c>
      <c r="C1470" s="166">
        <v>244.4</v>
      </c>
      <c r="D1470" s="166">
        <v>232.53</v>
      </c>
      <c r="E1470" s="166">
        <v>172.43</v>
      </c>
      <c r="F1470" s="166">
        <v>261</v>
      </c>
      <c r="G1470" s="166">
        <v>246.77</v>
      </c>
      <c r="H1470" s="166">
        <v>268.24</v>
      </c>
      <c r="I1470" s="150">
        <f>SUM(B1470:H1470)</f>
        <v>1696.24</v>
      </c>
      <c r="J1470" s="19">
        <v>246.36</v>
      </c>
      <c r="K1470" s="19">
        <v>283.16000000000003</v>
      </c>
      <c r="L1470" s="19">
        <v>281.24</v>
      </c>
      <c r="M1470" s="19">
        <v>256.02</v>
      </c>
      <c r="N1470" s="19">
        <v>208.94</v>
      </c>
      <c r="O1470" s="19">
        <v>211.16</v>
      </c>
      <c r="P1470" s="19">
        <v>35.89</v>
      </c>
      <c r="Q1470" s="151">
        <f>SUM(J1470:P1470)</f>
        <v>1522.7700000000002</v>
      </c>
    </row>
    <row r="1471" spans="1:17" x14ac:dyDescent="0.35">
      <c r="A1471" s="19" t="s">
        <v>152</v>
      </c>
      <c r="B1471" s="19">
        <f>B1469+B1470</f>
        <v>270.87</v>
      </c>
      <c r="C1471" s="19">
        <f t="shared" ref="C1471:H1471" si="1117">C1469+C1470</f>
        <v>244.4</v>
      </c>
      <c r="D1471" s="19">
        <f t="shared" si="1117"/>
        <v>232.53</v>
      </c>
      <c r="E1471" s="19">
        <f t="shared" si="1117"/>
        <v>172.43</v>
      </c>
      <c r="F1471" s="19">
        <f t="shared" si="1117"/>
        <v>261</v>
      </c>
      <c r="G1471" s="19">
        <f t="shared" si="1117"/>
        <v>246.77</v>
      </c>
      <c r="H1471" s="19">
        <f t="shared" si="1117"/>
        <v>268.24</v>
      </c>
      <c r="I1471" s="150">
        <f>I1470+I1469</f>
        <v>1696.24</v>
      </c>
      <c r="J1471" s="19">
        <f>J1470+J1469</f>
        <v>246.36</v>
      </c>
      <c r="K1471" s="19">
        <f>K1470+K1469</f>
        <v>283.16000000000003</v>
      </c>
      <c r="L1471" s="19">
        <f>L1470+L1469</f>
        <v>281.24</v>
      </c>
      <c r="M1471" s="19">
        <f>M1470+M1469</f>
        <v>256.02</v>
      </c>
      <c r="N1471" s="19">
        <f>N1469+N1470</f>
        <v>208.94</v>
      </c>
      <c r="O1471" s="19">
        <f>O1469+O1470</f>
        <v>211.16</v>
      </c>
      <c r="P1471" s="19">
        <f>P1469+P1470</f>
        <v>35.89</v>
      </c>
      <c r="Q1471" s="151">
        <f>SUM(J1471:P1471)</f>
        <v>1522.7700000000002</v>
      </c>
    </row>
    <row r="1472" spans="1:17" x14ac:dyDescent="0.35">
      <c r="A1472" s="19" t="s">
        <v>154</v>
      </c>
      <c r="B1472" s="106">
        <f>B1470/B1471*100</f>
        <v>100</v>
      </c>
      <c r="C1472" s="106">
        <f t="shared" ref="C1472:H1472" si="1118">C1470/C1471*100</f>
        <v>100</v>
      </c>
      <c r="D1472" s="106">
        <f t="shared" si="1118"/>
        <v>100</v>
      </c>
      <c r="E1472" s="106">
        <f t="shared" si="1118"/>
        <v>100</v>
      </c>
      <c r="F1472" s="106">
        <f t="shared" si="1118"/>
        <v>100</v>
      </c>
      <c r="G1472" s="106">
        <f t="shared" si="1118"/>
        <v>100</v>
      </c>
      <c r="H1472" s="106">
        <f t="shared" si="1118"/>
        <v>100</v>
      </c>
      <c r="I1472" s="35">
        <f>I1470/I1471*100</f>
        <v>100</v>
      </c>
      <c r="J1472" s="106">
        <f>J1470/J1471*100</f>
        <v>100</v>
      </c>
      <c r="K1472" s="106">
        <f t="shared" ref="K1472:P1472" si="1119">K1470/K1471*100</f>
        <v>100</v>
      </c>
      <c r="L1472" s="106">
        <f t="shared" si="1119"/>
        <v>100</v>
      </c>
      <c r="M1472" s="106">
        <f t="shared" si="1119"/>
        <v>100</v>
      </c>
      <c r="N1472" s="106">
        <f t="shared" si="1119"/>
        <v>100</v>
      </c>
      <c r="O1472" s="106">
        <f t="shared" si="1119"/>
        <v>100</v>
      </c>
      <c r="P1472" s="106">
        <f t="shared" si="1119"/>
        <v>100</v>
      </c>
      <c r="Q1472" s="146"/>
    </row>
    <row r="1473" spans="1:17" x14ac:dyDescent="0.35">
      <c r="A1473" s="19" t="s">
        <v>153</v>
      </c>
      <c r="B1473" s="61">
        <v>465</v>
      </c>
      <c r="C1473" s="61">
        <v>499</v>
      </c>
      <c r="D1473" s="61">
        <v>472</v>
      </c>
      <c r="E1473" s="61">
        <v>447</v>
      </c>
      <c r="F1473" s="61">
        <v>486</v>
      </c>
      <c r="G1473" s="61">
        <v>477</v>
      </c>
      <c r="H1473" s="19">
        <v>475</v>
      </c>
      <c r="I1473" s="35"/>
      <c r="J1473" s="19">
        <v>429</v>
      </c>
      <c r="K1473" s="19">
        <v>480</v>
      </c>
      <c r="L1473" s="19">
        <v>490</v>
      </c>
      <c r="M1473" s="19">
        <v>485</v>
      </c>
      <c r="N1473" s="19">
        <v>466</v>
      </c>
      <c r="O1473" s="19">
        <v>459</v>
      </c>
      <c r="P1473" s="19">
        <v>132</v>
      </c>
      <c r="Q1473" s="146"/>
    </row>
    <row r="1474" spans="1:17" x14ac:dyDescent="0.35">
      <c r="A1474" s="43" t="s">
        <v>155</v>
      </c>
      <c r="B1474" s="169">
        <f t="shared" ref="B1474:H1474" si="1120">B1473/B1471</f>
        <v>1.7166906634178758</v>
      </c>
      <c r="C1474" s="169">
        <f t="shared" si="1120"/>
        <v>2.0417348608837971</v>
      </c>
      <c r="D1474" s="169">
        <f t="shared" si="1120"/>
        <v>2.0298456113189696</v>
      </c>
      <c r="E1474" s="169">
        <f t="shared" si="1120"/>
        <v>2.5923563185060603</v>
      </c>
      <c r="F1474" s="169">
        <f t="shared" si="1120"/>
        <v>1.8620689655172413</v>
      </c>
      <c r="G1474" s="169">
        <f t="shared" si="1120"/>
        <v>1.9329740243951856</v>
      </c>
      <c r="H1474" s="169">
        <f t="shared" si="1120"/>
        <v>1.7708022666269012</v>
      </c>
      <c r="I1474" s="35"/>
      <c r="J1474" s="169">
        <f t="shared" ref="J1474:P1474" si="1121">J1473/J1471</f>
        <v>1.7413541159279102</v>
      </c>
      <c r="K1474" s="169">
        <f t="shared" si="1121"/>
        <v>1.6951546828648112</v>
      </c>
      <c r="L1474" s="169">
        <f t="shared" si="1121"/>
        <v>1.7422841701038259</v>
      </c>
      <c r="M1474" s="169">
        <f t="shared" si="1121"/>
        <v>1.8943832513084917</v>
      </c>
      <c r="N1474" s="169">
        <f t="shared" si="1121"/>
        <v>2.230305350818417</v>
      </c>
      <c r="O1474" s="169">
        <f t="shared" si="1121"/>
        <v>2.1737071415040727</v>
      </c>
      <c r="P1474" s="169">
        <f t="shared" si="1121"/>
        <v>3.6779047088325436</v>
      </c>
      <c r="Q1474" s="146"/>
    </row>
    <row r="1475" spans="1:17" x14ac:dyDescent="0.35">
      <c r="A1475" s="19" t="s">
        <v>156</v>
      </c>
      <c r="B1475" s="61">
        <v>17</v>
      </c>
      <c r="C1475" s="88">
        <v>19</v>
      </c>
      <c r="D1475" s="88">
        <v>25</v>
      </c>
      <c r="E1475" s="88">
        <v>30</v>
      </c>
      <c r="F1475" s="88">
        <v>27</v>
      </c>
      <c r="G1475" s="79">
        <v>24</v>
      </c>
      <c r="H1475" s="79">
        <v>24</v>
      </c>
      <c r="I1475" s="35"/>
      <c r="J1475" s="79">
        <v>25</v>
      </c>
      <c r="K1475" s="79">
        <v>21</v>
      </c>
      <c r="L1475" s="79">
        <v>24</v>
      </c>
      <c r="M1475" s="79">
        <v>23</v>
      </c>
      <c r="N1475" s="79">
        <v>25</v>
      </c>
      <c r="O1475" s="79">
        <v>26</v>
      </c>
      <c r="P1475" s="79">
        <v>11</v>
      </c>
      <c r="Q1475" s="146">
        <f>SUM(J1475:P1475)</f>
        <v>155</v>
      </c>
    </row>
    <row r="1476" spans="1:17" x14ac:dyDescent="0.35">
      <c r="A1476" s="19" t="s">
        <v>157</v>
      </c>
      <c r="B1476" s="61">
        <v>67.56</v>
      </c>
      <c r="C1476" s="88">
        <v>52.6</v>
      </c>
      <c r="D1476" s="88">
        <v>51.83</v>
      </c>
      <c r="E1476" s="88">
        <v>40.200000000000003</v>
      </c>
      <c r="F1476" s="88">
        <v>55.61</v>
      </c>
      <c r="G1476" s="79">
        <v>65.12</v>
      </c>
      <c r="H1476" s="79">
        <v>55.56</v>
      </c>
      <c r="I1476" s="35">
        <f>SUM(B1476:H1476)</f>
        <v>388.48</v>
      </c>
      <c r="J1476" s="79">
        <v>51.53</v>
      </c>
      <c r="K1476" s="79">
        <v>60.37</v>
      </c>
      <c r="L1476" s="79">
        <v>61.09</v>
      </c>
      <c r="M1476" s="79">
        <v>53.75</v>
      </c>
      <c r="N1476" s="79">
        <v>47.76</v>
      </c>
      <c r="O1476" s="79">
        <v>47.05</v>
      </c>
      <c r="P1476" s="79">
        <v>11.11</v>
      </c>
      <c r="Q1476" s="146">
        <f>SUM(J1476:P1476)</f>
        <v>332.66</v>
      </c>
    </row>
    <row r="1477" spans="1:17" x14ac:dyDescent="0.35">
      <c r="A1477" s="19" t="s">
        <v>152</v>
      </c>
      <c r="B1477" s="19">
        <f t="shared" ref="B1477:H1477" si="1122">B1476+B1475</f>
        <v>84.56</v>
      </c>
      <c r="C1477" s="19">
        <f t="shared" si="1122"/>
        <v>71.599999999999994</v>
      </c>
      <c r="D1477" s="19">
        <f t="shared" si="1122"/>
        <v>76.83</v>
      </c>
      <c r="E1477" s="19">
        <f t="shared" si="1122"/>
        <v>70.2</v>
      </c>
      <c r="F1477" s="19">
        <f t="shared" si="1122"/>
        <v>82.61</v>
      </c>
      <c r="G1477" s="19">
        <f t="shared" si="1122"/>
        <v>89.12</v>
      </c>
      <c r="H1477" s="19">
        <f t="shared" si="1122"/>
        <v>79.56</v>
      </c>
      <c r="I1477" s="35">
        <f>SUM(B1477:H1477)</f>
        <v>554.48</v>
      </c>
      <c r="J1477" s="19">
        <f>J1476+J1475</f>
        <v>76.53</v>
      </c>
      <c r="K1477" s="19">
        <f t="shared" ref="K1477:P1477" si="1123">K1476+K1475</f>
        <v>81.37</v>
      </c>
      <c r="L1477" s="19">
        <f t="shared" si="1123"/>
        <v>85.09</v>
      </c>
      <c r="M1477" s="19">
        <f t="shared" si="1123"/>
        <v>76.75</v>
      </c>
      <c r="N1477" s="19">
        <f t="shared" si="1123"/>
        <v>72.759999999999991</v>
      </c>
      <c r="O1477" s="19">
        <f t="shared" si="1123"/>
        <v>73.05</v>
      </c>
      <c r="P1477" s="19">
        <f t="shared" si="1123"/>
        <v>22.11</v>
      </c>
      <c r="Q1477" s="146">
        <f>SUM(J1477:P1477)</f>
        <v>487.66</v>
      </c>
    </row>
    <row r="1478" spans="1:17" x14ac:dyDescent="0.35">
      <c r="A1478" s="19" t="s">
        <v>154</v>
      </c>
      <c r="B1478" s="106">
        <f t="shared" ref="B1478:I1478" si="1124">B1476/B1477*100</f>
        <v>79.895931882686853</v>
      </c>
      <c r="C1478" s="106">
        <f t="shared" si="1124"/>
        <v>73.463687150837998</v>
      </c>
      <c r="D1478" s="106">
        <f t="shared" si="1124"/>
        <v>67.460627359104521</v>
      </c>
      <c r="E1478" s="106">
        <f t="shared" si="1124"/>
        <v>57.26495726495726</v>
      </c>
      <c r="F1478" s="106">
        <f t="shared" si="1124"/>
        <v>67.316305532017921</v>
      </c>
      <c r="G1478" s="106">
        <f t="shared" si="1124"/>
        <v>73.070017953321369</v>
      </c>
      <c r="H1478" s="106">
        <f t="shared" si="1124"/>
        <v>69.834087481146298</v>
      </c>
      <c r="I1478" s="106">
        <f t="shared" si="1124"/>
        <v>70.062040109652287</v>
      </c>
      <c r="J1478" s="169">
        <f t="shared" ref="J1478:O1478" si="1125">J1477/J1475</f>
        <v>3.0611999999999999</v>
      </c>
      <c r="K1478" s="169">
        <f t="shared" si="1125"/>
        <v>3.8747619047619049</v>
      </c>
      <c r="L1478" s="169">
        <f t="shared" si="1125"/>
        <v>3.5454166666666667</v>
      </c>
      <c r="M1478" s="169">
        <f t="shared" si="1125"/>
        <v>3.3369565217391304</v>
      </c>
      <c r="N1478" s="169">
        <f t="shared" si="1125"/>
        <v>2.9103999999999997</v>
      </c>
      <c r="O1478" s="169">
        <f t="shared" si="1125"/>
        <v>2.8096153846153844</v>
      </c>
      <c r="P1478" s="169">
        <f>P1477/P1475</f>
        <v>2.0099999999999998</v>
      </c>
      <c r="Q1478" s="106">
        <f>Q1476/Q1477*100</f>
        <v>68.21556002132634</v>
      </c>
    </row>
    <row r="1479" spans="1:17" x14ac:dyDescent="0.35">
      <c r="A1479" s="19" t="s">
        <v>153</v>
      </c>
      <c r="B1479" s="19">
        <v>81</v>
      </c>
      <c r="C1479" s="19">
        <v>77</v>
      </c>
      <c r="D1479" s="19">
        <v>83</v>
      </c>
      <c r="E1479" s="19">
        <v>79</v>
      </c>
      <c r="F1479" s="19">
        <v>90</v>
      </c>
      <c r="G1479" s="19">
        <v>81</v>
      </c>
      <c r="H1479" s="36">
        <v>86</v>
      </c>
      <c r="I1479" s="35"/>
      <c r="J1479" s="19">
        <v>83</v>
      </c>
      <c r="K1479" s="19">
        <v>89</v>
      </c>
      <c r="L1479" s="19">
        <v>89</v>
      </c>
      <c r="M1479" s="19">
        <v>82</v>
      </c>
      <c r="N1479" s="19">
        <v>78</v>
      </c>
      <c r="O1479" s="19">
        <v>78</v>
      </c>
      <c r="P1479" s="36">
        <v>22</v>
      </c>
      <c r="Q1479" s="146"/>
    </row>
    <row r="1480" spans="1:17" x14ac:dyDescent="0.35">
      <c r="A1480" s="43" t="s">
        <v>155</v>
      </c>
      <c r="B1480" s="169">
        <f t="shared" ref="B1480:H1480" si="1126">B1479/B1477</f>
        <v>0.95789971617786185</v>
      </c>
      <c r="C1480" s="169">
        <f t="shared" si="1126"/>
        <v>1.0754189944134078</v>
      </c>
      <c r="D1480" s="169">
        <f t="shared" si="1126"/>
        <v>1.0803071716777302</v>
      </c>
      <c r="E1480" s="169">
        <f t="shared" si="1126"/>
        <v>1.1253561253561253</v>
      </c>
      <c r="F1480" s="169">
        <f t="shared" si="1126"/>
        <v>1.0894564822660695</v>
      </c>
      <c r="G1480" s="169">
        <f>V1474</f>
        <v>0</v>
      </c>
      <c r="H1480" s="169">
        <f t="shared" si="1126"/>
        <v>1.0809451985922574</v>
      </c>
      <c r="I1480" s="35"/>
      <c r="J1480" s="169">
        <f t="shared" ref="J1480:P1480" si="1127">J1479/J1477</f>
        <v>1.0845420096694107</v>
      </c>
      <c r="K1480" s="169">
        <f t="shared" si="1127"/>
        <v>1.0937692024087502</v>
      </c>
      <c r="L1480" s="169">
        <f t="shared" si="1127"/>
        <v>1.0459513456340346</v>
      </c>
      <c r="M1480" s="169">
        <f t="shared" si="1127"/>
        <v>1.0684039087947883</v>
      </c>
      <c r="N1480" s="169">
        <f t="shared" si="1127"/>
        <v>1.0720175920835626</v>
      </c>
      <c r="O1480" s="169">
        <f t="shared" si="1127"/>
        <v>1.0677618069815196</v>
      </c>
      <c r="P1480" s="169">
        <f t="shared" si="1127"/>
        <v>0.99502487562189057</v>
      </c>
      <c r="Q1480" s="146"/>
    </row>
    <row r="1481" spans="1:17" x14ac:dyDescent="0.35">
      <c r="A1481" s="19" t="s">
        <v>158</v>
      </c>
      <c r="B1481" s="170">
        <v>103</v>
      </c>
      <c r="C1481" s="61">
        <v>96</v>
      </c>
      <c r="D1481" s="61">
        <v>214</v>
      </c>
      <c r="E1481" s="61">
        <v>180</v>
      </c>
      <c r="F1481" s="61">
        <v>181</v>
      </c>
      <c r="G1481" s="61">
        <v>203</v>
      </c>
      <c r="H1481" s="88">
        <v>216</v>
      </c>
      <c r="I1481" s="35"/>
      <c r="J1481" s="88">
        <v>140</v>
      </c>
      <c r="K1481" s="88">
        <v>146</v>
      </c>
      <c r="L1481" s="88">
        <v>191</v>
      </c>
      <c r="M1481" s="88">
        <v>118</v>
      </c>
      <c r="N1481" s="88">
        <v>132</v>
      </c>
      <c r="O1481" s="88">
        <v>72</v>
      </c>
      <c r="P1481" s="88">
        <v>57</v>
      </c>
      <c r="Q1481" s="146">
        <f>SUM(J1481:P1481)</f>
        <v>856</v>
      </c>
    </row>
    <row r="1482" spans="1:17" x14ac:dyDescent="0.35">
      <c r="A1482" s="19" t="s">
        <v>159</v>
      </c>
      <c r="B1482" s="61">
        <v>261.05</v>
      </c>
      <c r="C1482" s="166">
        <v>263.39999999999998</v>
      </c>
      <c r="D1482" s="166">
        <v>158.35</v>
      </c>
      <c r="E1482" s="166">
        <v>179.08</v>
      </c>
      <c r="F1482" s="166">
        <v>224.21</v>
      </c>
      <c r="G1482" s="166">
        <v>194.69</v>
      </c>
      <c r="H1482" s="88">
        <v>202.66</v>
      </c>
      <c r="I1482" s="35">
        <f>SUM(B1482:H1482)</f>
        <v>1483.4400000000003</v>
      </c>
      <c r="J1482" s="88">
        <v>185.59</v>
      </c>
      <c r="K1482" s="88">
        <v>259.74</v>
      </c>
      <c r="L1482" s="88">
        <v>219.12</v>
      </c>
      <c r="M1482" s="88">
        <v>219.28</v>
      </c>
      <c r="N1482" s="88">
        <v>227.42</v>
      </c>
      <c r="O1482" s="88">
        <v>160.78</v>
      </c>
      <c r="P1482" s="88">
        <v>6.78</v>
      </c>
      <c r="Q1482" s="146">
        <f>SUM(J1482:P1482)</f>
        <v>1278.71</v>
      </c>
    </row>
    <row r="1483" spans="1:17" x14ac:dyDescent="0.35">
      <c r="A1483" s="19" t="s">
        <v>152</v>
      </c>
      <c r="B1483" s="19">
        <f>-B1482+B1481</f>
        <v>-158.05000000000001</v>
      </c>
      <c r="C1483" s="19">
        <f>-C1482+C1481</f>
        <v>-167.39999999999998</v>
      </c>
      <c r="D1483" s="19">
        <f>-D1482+D1481</f>
        <v>55.650000000000006</v>
      </c>
      <c r="E1483" s="106">
        <f>E1482+E1481</f>
        <v>359.08000000000004</v>
      </c>
      <c r="F1483" s="106">
        <f>F1482+F1481</f>
        <v>405.21000000000004</v>
      </c>
      <c r="G1483" s="106">
        <f>G1482+G1481</f>
        <v>397.69</v>
      </c>
      <c r="H1483" s="106">
        <f>H1482+H1481</f>
        <v>418.65999999999997</v>
      </c>
      <c r="I1483" s="35">
        <f>SUM(B1483:H1483)</f>
        <v>1310.8400000000001</v>
      </c>
      <c r="J1483" s="19">
        <f t="shared" ref="J1483:P1483" si="1128">J1482+J1481</f>
        <v>325.59000000000003</v>
      </c>
      <c r="K1483" s="19">
        <f t="shared" si="1128"/>
        <v>405.74</v>
      </c>
      <c r="L1483" s="19">
        <f t="shared" si="1128"/>
        <v>410.12</v>
      </c>
      <c r="M1483" s="19">
        <f t="shared" si="1128"/>
        <v>337.28</v>
      </c>
      <c r="N1483" s="19">
        <f t="shared" si="1128"/>
        <v>359.41999999999996</v>
      </c>
      <c r="O1483" s="19">
        <f t="shared" si="1128"/>
        <v>232.78</v>
      </c>
      <c r="P1483" s="19">
        <f t="shared" si="1128"/>
        <v>63.78</v>
      </c>
      <c r="Q1483" s="146">
        <f>SUM(J1483:P1483)</f>
        <v>2134.7100000000005</v>
      </c>
    </row>
    <row r="1484" spans="1:17" x14ac:dyDescent="0.35">
      <c r="A1484" s="19" t="s">
        <v>154</v>
      </c>
      <c r="B1484" s="152">
        <f t="shared" ref="B1484:I1484" si="1129">B1482/B1483</f>
        <v>-1.6516925023726667</v>
      </c>
      <c r="C1484" s="152">
        <f t="shared" si="1129"/>
        <v>-1.5734767025089607</v>
      </c>
      <c r="D1484" s="152">
        <f t="shared" si="1129"/>
        <v>2.8454627133872412</v>
      </c>
      <c r="E1484" s="152">
        <f t="shared" si="1129"/>
        <v>0.49871894842374959</v>
      </c>
      <c r="F1484" s="152">
        <f t="shared" si="1129"/>
        <v>0.55331803262505863</v>
      </c>
      <c r="G1484" s="152">
        <f t="shared" si="1129"/>
        <v>0.48955216374563104</v>
      </c>
      <c r="H1484" s="152">
        <f t="shared" si="1129"/>
        <v>0.48406821764677782</v>
      </c>
      <c r="I1484" s="152">
        <f t="shared" si="1129"/>
        <v>1.1316712947423027</v>
      </c>
      <c r="J1484" s="106">
        <f>J1482/K1483*100</f>
        <v>45.741114999753535</v>
      </c>
      <c r="K1484" s="106">
        <f>K1482/L1483*100</f>
        <v>63.332683117136447</v>
      </c>
      <c r="L1484" s="106">
        <f>L1482/M1483*100</f>
        <v>64.966793168880471</v>
      </c>
      <c r="M1484" s="169">
        <f>M1483/M1481</f>
        <v>2.8583050847457625</v>
      </c>
      <c r="N1484" s="169">
        <f>N1483/N1481</f>
        <v>2.7228787878787877</v>
      </c>
      <c r="O1484" s="169">
        <f>O1483/O1481</f>
        <v>3.2330555555555556</v>
      </c>
      <c r="P1484" s="169">
        <f>P1483/P1481</f>
        <v>1.1189473684210527</v>
      </c>
      <c r="Q1484" s="153">
        <f>Q1482/Q1483*100</f>
        <v>59.900876465655742</v>
      </c>
    </row>
    <row r="1485" spans="1:17" x14ac:dyDescent="0.35">
      <c r="A1485" s="19" t="s">
        <v>153</v>
      </c>
      <c r="B1485" s="61">
        <v>730</v>
      </c>
      <c r="C1485" s="61">
        <v>700</v>
      </c>
      <c r="D1485" s="61">
        <v>730</v>
      </c>
      <c r="E1485" s="61">
        <v>710</v>
      </c>
      <c r="F1485" s="61">
        <v>790</v>
      </c>
      <c r="G1485" s="61">
        <v>780</v>
      </c>
      <c r="H1485" s="36">
        <v>860</v>
      </c>
      <c r="I1485" s="35"/>
      <c r="J1485" s="19">
        <v>530</v>
      </c>
      <c r="K1485" s="19">
        <v>810</v>
      </c>
      <c r="L1485" s="19">
        <v>840</v>
      </c>
      <c r="M1485" s="19">
        <v>720</v>
      </c>
      <c r="N1485" s="19">
        <v>590</v>
      </c>
      <c r="O1485" s="19">
        <v>590</v>
      </c>
      <c r="P1485" s="36">
        <v>130</v>
      </c>
      <c r="Q1485" s="146"/>
    </row>
    <row r="1486" spans="1:17" x14ac:dyDescent="0.35">
      <c r="A1486" s="43" t="s">
        <v>155</v>
      </c>
      <c r="B1486" s="169">
        <f t="shared" ref="B1486:H1486" si="1130">B1485/B1483</f>
        <v>-4.6187915216703574</v>
      </c>
      <c r="C1486" s="169">
        <f t="shared" si="1130"/>
        <v>-4.1816009557945044</v>
      </c>
      <c r="D1486" s="169">
        <f t="shared" si="1130"/>
        <v>13.117699910152739</v>
      </c>
      <c r="E1486" s="169">
        <f t="shared" si="1130"/>
        <v>1.9772752589952098</v>
      </c>
      <c r="F1486" s="169">
        <f t="shared" si="1130"/>
        <v>1.9496063769403518</v>
      </c>
      <c r="G1486" s="169">
        <f t="shared" si="1130"/>
        <v>1.9613266614699891</v>
      </c>
      <c r="H1486" s="169">
        <f t="shared" si="1130"/>
        <v>2.0541728371470884</v>
      </c>
      <c r="I1486" s="35"/>
      <c r="J1486" s="169">
        <f t="shared" ref="J1486:P1486" si="1131">J1485/J1483</f>
        <v>1.6278141220553455</v>
      </c>
      <c r="K1486" s="169">
        <f t="shared" si="1131"/>
        <v>1.9963523438655295</v>
      </c>
      <c r="L1486" s="169">
        <f t="shared" si="1131"/>
        <v>2.048181020189213</v>
      </c>
      <c r="M1486" s="169">
        <f t="shared" si="1131"/>
        <v>2.1347248576850095</v>
      </c>
      <c r="N1486" s="169">
        <f t="shared" si="1131"/>
        <v>1.641533581881921</v>
      </c>
      <c r="O1486" s="169">
        <f t="shared" si="1131"/>
        <v>2.5345820087636395</v>
      </c>
      <c r="P1486" s="169">
        <f t="shared" si="1131"/>
        <v>2.0382565067419254</v>
      </c>
      <c r="Q1486" s="146"/>
    </row>
    <row r="1487" spans="1:17" x14ac:dyDescent="0.35">
      <c r="A1487" s="19" t="s">
        <v>160</v>
      </c>
      <c r="B1487" s="61">
        <v>420</v>
      </c>
      <c r="C1487" s="61">
        <v>397</v>
      </c>
      <c r="D1487" s="61">
        <v>384</v>
      </c>
      <c r="E1487" s="61">
        <v>375</v>
      </c>
      <c r="F1487" s="61">
        <v>373</v>
      </c>
      <c r="G1487" s="61">
        <v>376</v>
      </c>
      <c r="H1487" s="88">
        <v>363</v>
      </c>
      <c r="I1487" s="35">
        <f>SUM(B1487:H1487)</f>
        <v>2688</v>
      </c>
      <c r="J1487" s="88">
        <v>404</v>
      </c>
      <c r="K1487" s="88">
        <v>318</v>
      </c>
      <c r="L1487" s="88">
        <v>309</v>
      </c>
      <c r="M1487" s="88">
        <v>352</v>
      </c>
      <c r="N1487" s="88">
        <v>389</v>
      </c>
      <c r="O1487" s="88">
        <v>395</v>
      </c>
      <c r="P1487" s="88">
        <v>428</v>
      </c>
      <c r="Q1487" s="146">
        <f>SUM(J1487:P1487)</f>
        <v>2595</v>
      </c>
    </row>
    <row r="1488" spans="1:17" x14ac:dyDescent="0.35">
      <c r="A1488" s="19" t="s">
        <v>161</v>
      </c>
      <c r="B1488" s="61">
        <v>88.29</v>
      </c>
      <c r="C1488" s="166">
        <v>96.67</v>
      </c>
      <c r="D1488" s="166">
        <v>98.67</v>
      </c>
      <c r="E1488" s="166">
        <v>100.61</v>
      </c>
      <c r="F1488" s="166">
        <v>161.58000000000001</v>
      </c>
      <c r="G1488" s="166">
        <v>54.74</v>
      </c>
      <c r="H1488" s="88">
        <v>124.33</v>
      </c>
      <c r="I1488" s="35">
        <f>SUM(B1488:H1488)</f>
        <v>724.8900000000001</v>
      </c>
      <c r="J1488" s="88">
        <v>124.54</v>
      </c>
      <c r="K1488" s="88">
        <v>69.099999999999994</v>
      </c>
      <c r="L1488" s="88">
        <v>109.36</v>
      </c>
      <c r="M1488" s="88">
        <v>157.97999999999999</v>
      </c>
      <c r="N1488" s="88">
        <v>118.57</v>
      </c>
      <c r="O1488" s="88">
        <v>114.45</v>
      </c>
      <c r="P1488" s="88">
        <v>109.83</v>
      </c>
      <c r="Q1488" s="146">
        <f>SUM(J1488:P1488)</f>
        <v>803.83</v>
      </c>
    </row>
    <row r="1489" spans="1:17" x14ac:dyDescent="0.35">
      <c r="A1489" s="19" t="s">
        <v>152</v>
      </c>
      <c r="B1489" s="19">
        <f>B1488+B1487</f>
        <v>508.29</v>
      </c>
      <c r="C1489" s="19">
        <f t="shared" ref="C1489:H1489" si="1132">C1488+C1487</f>
        <v>493.67</v>
      </c>
      <c r="D1489" s="19">
        <f t="shared" si="1132"/>
        <v>482.67</v>
      </c>
      <c r="E1489" s="19">
        <f t="shared" si="1132"/>
        <v>475.61</v>
      </c>
      <c r="F1489" s="19">
        <f t="shared" si="1132"/>
        <v>534.58000000000004</v>
      </c>
      <c r="G1489" s="19">
        <f t="shared" si="1132"/>
        <v>430.74</v>
      </c>
      <c r="H1489" s="19">
        <f t="shared" si="1132"/>
        <v>487.33</v>
      </c>
      <c r="I1489" s="35">
        <f>SUM(B1489:H1489)</f>
        <v>3412.8900000000003</v>
      </c>
      <c r="J1489" s="19">
        <f t="shared" ref="J1489:P1489" si="1133">J1488+J1487</f>
        <v>528.54</v>
      </c>
      <c r="K1489" s="19">
        <f t="shared" si="1133"/>
        <v>387.1</v>
      </c>
      <c r="L1489" s="19">
        <f t="shared" si="1133"/>
        <v>418.36</v>
      </c>
      <c r="M1489" s="19">
        <f t="shared" si="1133"/>
        <v>509.98</v>
      </c>
      <c r="N1489" s="19">
        <f t="shared" si="1133"/>
        <v>507.57</v>
      </c>
      <c r="O1489" s="19">
        <f t="shared" si="1133"/>
        <v>509.45</v>
      </c>
      <c r="P1489" s="19">
        <f t="shared" si="1133"/>
        <v>537.83000000000004</v>
      </c>
      <c r="Q1489" s="146">
        <f>SUM(J1489:P1489)</f>
        <v>3398.83</v>
      </c>
    </row>
    <row r="1490" spans="1:17" x14ac:dyDescent="0.35">
      <c r="A1490" s="19" t="s">
        <v>154</v>
      </c>
      <c r="B1490" s="169">
        <f t="shared" ref="B1490:H1490" si="1134">B1489/B1487</f>
        <v>1.2102142857142857</v>
      </c>
      <c r="C1490" s="169">
        <f t="shared" si="1134"/>
        <v>1.2435012594458439</v>
      </c>
      <c r="D1490" s="169">
        <f t="shared" si="1134"/>
        <v>1.2569531250000001</v>
      </c>
      <c r="E1490" s="169">
        <f t="shared" si="1134"/>
        <v>1.2682933333333333</v>
      </c>
      <c r="F1490" s="169">
        <f t="shared" si="1134"/>
        <v>1.4331903485254693</v>
      </c>
      <c r="G1490" s="169">
        <f t="shared" si="1134"/>
        <v>1.1455851063829787</v>
      </c>
      <c r="H1490" s="169">
        <f t="shared" si="1134"/>
        <v>1.3425068870523416</v>
      </c>
      <c r="I1490" s="161">
        <f>I1488/I1489</f>
        <v>0.21239770399866389</v>
      </c>
      <c r="J1490" s="169">
        <f t="shared" ref="J1490:O1490" si="1135">J1489/J1487</f>
        <v>1.3082673267326732</v>
      </c>
      <c r="K1490" s="169">
        <f t="shared" si="1135"/>
        <v>1.2172955974842767</v>
      </c>
      <c r="L1490" s="169">
        <f t="shared" si="1135"/>
        <v>1.353915857605178</v>
      </c>
      <c r="M1490" s="169">
        <f t="shared" si="1135"/>
        <v>1.4488068181818183</v>
      </c>
      <c r="N1490" s="169">
        <f t="shared" si="1135"/>
        <v>1.3048071979434448</v>
      </c>
      <c r="O1490" s="169">
        <f t="shared" si="1135"/>
        <v>1.2897468354430379</v>
      </c>
      <c r="P1490" s="169">
        <f>P1489/P1487</f>
        <v>1.2566121495327103</v>
      </c>
      <c r="Q1490" s="153">
        <f>Q1488/Q1489*100</f>
        <v>23.650197273767741</v>
      </c>
    </row>
    <row r="1491" spans="1:17" x14ac:dyDescent="0.35">
      <c r="A1491" s="19" t="s">
        <v>153</v>
      </c>
      <c r="B1491" s="88"/>
      <c r="C1491" s="88">
        <v>697</v>
      </c>
      <c r="D1491" s="88">
        <v>739</v>
      </c>
      <c r="E1491" s="88">
        <v>710</v>
      </c>
      <c r="F1491" s="88">
        <v>801</v>
      </c>
      <c r="G1491" s="88">
        <v>742</v>
      </c>
      <c r="H1491" s="88">
        <v>698</v>
      </c>
      <c r="I1491" s="35"/>
      <c r="J1491" s="88">
        <v>880</v>
      </c>
      <c r="K1491" s="88">
        <v>617</v>
      </c>
      <c r="L1491" s="88">
        <v>774</v>
      </c>
      <c r="M1491" s="88">
        <v>760</v>
      </c>
      <c r="N1491" s="88">
        <v>758</v>
      </c>
      <c r="O1491" s="88">
        <v>761</v>
      </c>
      <c r="P1491" s="88">
        <v>758</v>
      </c>
      <c r="Q1491" s="146"/>
    </row>
    <row r="1492" spans="1:17" x14ac:dyDescent="0.35">
      <c r="A1492" s="43" t="s">
        <v>155</v>
      </c>
      <c r="B1492" s="169">
        <v>781</v>
      </c>
      <c r="C1492" s="169">
        <f>C1491/C1489</f>
        <v>1.4118743290052058</v>
      </c>
      <c r="D1492" s="169">
        <v>1</v>
      </c>
      <c r="E1492" s="169">
        <f>E1491/E1489</f>
        <v>1.4928197472719245</v>
      </c>
      <c r="F1492" s="169">
        <f>F1491/F1489</f>
        <v>1.4983725541546633</v>
      </c>
      <c r="G1492" s="169">
        <f>G1491/G1489</f>
        <v>1.7226168918605191</v>
      </c>
      <c r="H1492" s="169">
        <f>H1491/H1489</f>
        <v>1.4322943385385674</v>
      </c>
      <c r="I1492" s="35"/>
      <c r="J1492" s="169">
        <f t="shared" ref="J1492:P1492" si="1136">J1491/J1489</f>
        <v>1.6649638627161616</v>
      </c>
      <c r="K1492" s="169">
        <f t="shared" si="1136"/>
        <v>1.5939033841384653</v>
      </c>
      <c r="L1492" s="169">
        <f t="shared" si="1136"/>
        <v>1.8500812697198585</v>
      </c>
      <c r="M1492" s="169">
        <f t="shared" si="1136"/>
        <v>1.4902545197850896</v>
      </c>
      <c r="N1492" s="169">
        <f t="shared" si="1136"/>
        <v>1.4933900742754693</v>
      </c>
      <c r="O1492" s="169">
        <f t="shared" si="1136"/>
        <v>1.4937677887918344</v>
      </c>
      <c r="P1492" s="169">
        <f t="shared" si="1136"/>
        <v>1.4093672721863786</v>
      </c>
      <c r="Q1492" s="146"/>
    </row>
    <row r="1493" spans="1:17" x14ac:dyDescent="0.35">
      <c r="A1493" s="19" t="s">
        <v>166</v>
      </c>
      <c r="B1493" s="171">
        <v>99.7</v>
      </c>
      <c r="C1493" s="61">
        <v>106.1</v>
      </c>
      <c r="D1493" s="61">
        <v>114.7</v>
      </c>
      <c r="E1493" s="61">
        <v>114.9</v>
      </c>
      <c r="F1493" s="61">
        <v>84</v>
      </c>
      <c r="G1493" s="19">
        <v>70.2</v>
      </c>
      <c r="H1493" s="36">
        <v>75.900000000000006</v>
      </c>
      <c r="I1493" s="35"/>
      <c r="J1493" s="36">
        <v>55.7</v>
      </c>
      <c r="K1493" s="36">
        <v>83.7</v>
      </c>
      <c r="L1493" s="36">
        <v>83.6</v>
      </c>
      <c r="M1493" s="103">
        <v>62.6</v>
      </c>
      <c r="N1493" s="19">
        <v>109.4</v>
      </c>
      <c r="O1493" s="19">
        <v>107.9</v>
      </c>
      <c r="P1493" s="36">
        <v>115.5</v>
      </c>
      <c r="Q1493" s="146">
        <f>SUM(J1493:P1493)</f>
        <v>618.4</v>
      </c>
    </row>
    <row r="1494" spans="1:17" x14ac:dyDescent="0.35">
      <c r="A1494" s="19" t="s">
        <v>167</v>
      </c>
      <c r="B1494" s="61">
        <v>48.72</v>
      </c>
      <c r="C1494" s="166">
        <v>43.58</v>
      </c>
      <c r="D1494" s="166">
        <v>39.75</v>
      </c>
      <c r="E1494" s="166">
        <v>37.19</v>
      </c>
      <c r="F1494" s="166">
        <v>46.69</v>
      </c>
      <c r="G1494" s="19">
        <v>61.47</v>
      </c>
      <c r="H1494" s="36">
        <v>47.6</v>
      </c>
      <c r="I1494" s="35">
        <f>SUM(B1494:H1494)</f>
        <v>325</v>
      </c>
      <c r="J1494" s="36">
        <v>72.680000000000007</v>
      </c>
      <c r="K1494" s="42">
        <v>76.28</v>
      </c>
      <c r="L1494" s="42">
        <v>76.58</v>
      </c>
      <c r="M1494" s="19">
        <v>48.54</v>
      </c>
      <c r="N1494" s="19">
        <v>41.75</v>
      </c>
      <c r="O1494" s="36">
        <v>640.49</v>
      </c>
      <c r="P1494" s="33">
        <v>41.89</v>
      </c>
      <c r="Q1494" s="146">
        <f>SUM(J1494:P1494)</f>
        <v>998.21</v>
      </c>
    </row>
    <row r="1495" spans="1:17" x14ac:dyDescent="0.35">
      <c r="A1495" s="19" t="s">
        <v>152</v>
      </c>
      <c r="B1495" s="19">
        <f>B1494+B1493</f>
        <v>148.42000000000002</v>
      </c>
      <c r="C1495" s="19">
        <f>C1494+C1493</f>
        <v>149.68</v>
      </c>
      <c r="D1495" s="19">
        <v>37.82</v>
      </c>
      <c r="E1495" s="19">
        <f>E1494+E1493</f>
        <v>152.09</v>
      </c>
      <c r="F1495" s="19">
        <f>F1494+F1493</f>
        <v>130.69</v>
      </c>
      <c r="G1495" s="19">
        <f>G1494+G1493</f>
        <v>131.67000000000002</v>
      </c>
      <c r="H1495" s="19">
        <f>H1494+H1493</f>
        <v>123.5</v>
      </c>
      <c r="I1495" s="35">
        <f>SUM(B1495:H1495)</f>
        <v>873.87000000000012</v>
      </c>
      <c r="J1495" s="19">
        <f>J1494+J1493</f>
        <v>128.38</v>
      </c>
      <c r="K1495" s="19">
        <f t="shared" ref="K1495:P1495" si="1137">K1494+K1493</f>
        <v>159.98000000000002</v>
      </c>
      <c r="L1495" s="19">
        <f t="shared" si="1137"/>
        <v>160.18</v>
      </c>
      <c r="M1495" s="19">
        <f t="shared" si="1137"/>
        <v>111.14</v>
      </c>
      <c r="N1495" s="19">
        <f t="shared" si="1137"/>
        <v>151.15</v>
      </c>
      <c r="O1495" s="19">
        <f t="shared" si="1137"/>
        <v>748.39</v>
      </c>
      <c r="P1495" s="19">
        <f t="shared" si="1137"/>
        <v>157.38999999999999</v>
      </c>
      <c r="Q1495" s="146">
        <f>SUM(J1495:P1495)</f>
        <v>1616.6100000000001</v>
      </c>
    </row>
    <row r="1496" spans="1:17" x14ac:dyDescent="0.35">
      <c r="A1496" s="19" t="s">
        <v>154</v>
      </c>
      <c r="B1496" s="106">
        <f t="shared" ref="B1496:H1496" si="1138">B1494/B1495*100</f>
        <v>32.825764721735609</v>
      </c>
      <c r="C1496" s="106">
        <f t="shared" si="1138"/>
        <v>29.115446285408868</v>
      </c>
      <c r="D1496" s="106">
        <f t="shared" si="1138"/>
        <v>105.10312004230566</v>
      </c>
      <c r="E1496" s="106">
        <f t="shared" si="1138"/>
        <v>24.452626734170554</v>
      </c>
      <c r="F1496" s="106">
        <f t="shared" si="1138"/>
        <v>35.725763256561329</v>
      </c>
      <c r="G1496" s="106">
        <f t="shared" si="1138"/>
        <v>46.684894053315098</v>
      </c>
      <c r="H1496" s="106">
        <f t="shared" si="1138"/>
        <v>38.542510121457489</v>
      </c>
      <c r="I1496" s="162">
        <f>I1494/I1495</f>
        <v>0.37190886516301047</v>
      </c>
      <c r="J1496" s="169">
        <f t="shared" ref="J1496:P1496" si="1139">J1495/J1493</f>
        <v>2.3048473967684018</v>
      </c>
      <c r="K1496" s="169">
        <f t="shared" si="1139"/>
        <v>1.9113500597371567</v>
      </c>
      <c r="L1496" s="169">
        <f t="shared" si="1139"/>
        <v>1.9160287081339715</v>
      </c>
      <c r="M1496" s="169">
        <f t="shared" si="1139"/>
        <v>1.7753993610223642</v>
      </c>
      <c r="N1496" s="169">
        <f t="shared" si="1139"/>
        <v>1.3816270566727604</v>
      </c>
      <c r="O1496" s="169">
        <f t="shared" si="1139"/>
        <v>6.9359592215013901</v>
      </c>
      <c r="P1496" s="169">
        <f t="shared" si="1139"/>
        <v>1.3626839826839825</v>
      </c>
      <c r="Q1496" s="106">
        <f>Q1494/Q1495*100</f>
        <v>61.747112785396595</v>
      </c>
    </row>
    <row r="1497" spans="1:17" x14ac:dyDescent="0.35">
      <c r="A1497" s="19" t="s">
        <v>153</v>
      </c>
      <c r="B1497" s="61">
        <v>176</v>
      </c>
      <c r="C1497" s="61">
        <v>173</v>
      </c>
      <c r="D1497" s="61">
        <v>173</v>
      </c>
      <c r="E1497" s="61">
        <v>176</v>
      </c>
      <c r="F1497" s="61">
        <v>144</v>
      </c>
      <c r="G1497" s="88">
        <v>147</v>
      </c>
      <c r="H1497" s="88">
        <v>133</v>
      </c>
      <c r="I1497" s="35"/>
      <c r="J1497" s="88">
        <v>126</v>
      </c>
      <c r="K1497" s="88">
        <v>180</v>
      </c>
      <c r="L1497" s="88">
        <v>183</v>
      </c>
      <c r="M1497" s="106">
        <v>123</v>
      </c>
      <c r="N1497" s="88">
        <v>179</v>
      </c>
      <c r="O1497" s="88">
        <v>171</v>
      </c>
      <c r="P1497" s="88">
        <v>174</v>
      </c>
      <c r="Q1497" s="146"/>
    </row>
    <row r="1498" spans="1:17" x14ac:dyDescent="0.35">
      <c r="A1498" s="43" t="s">
        <v>155</v>
      </c>
      <c r="B1498" s="169">
        <f t="shared" ref="B1498:H1498" si="1140">B1497/B1495</f>
        <v>1.1858240129362618</v>
      </c>
      <c r="C1498" s="169">
        <f t="shared" si="1140"/>
        <v>1.1557990379476215</v>
      </c>
      <c r="D1498" s="169">
        <f t="shared" si="1140"/>
        <v>4.5742993125330509</v>
      </c>
      <c r="E1498" s="169">
        <f t="shared" si="1140"/>
        <v>1.1572095469787627</v>
      </c>
      <c r="F1498" s="169">
        <f t="shared" si="1140"/>
        <v>1.1018440584589486</v>
      </c>
      <c r="G1498" s="169">
        <f t="shared" si="1140"/>
        <v>1.1164274322169057</v>
      </c>
      <c r="H1498" s="169">
        <f t="shared" si="1140"/>
        <v>1.0769230769230769</v>
      </c>
      <c r="I1498" s="35"/>
      <c r="J1498" s="169">
        <f>J1497/J1495</f>
        <v>0.98146128680479827</v>
      </c>
      <c r="K1498" s="169">
        <f t="shared" ref="K1498:P1498" si="1141">K1497/K1495</f>
        <v>1.1251406425803223</v>
      </c>
      <c r="L1498" s="169">
        <f t="shared" si="1141"/>
        <v>1.1424647271819204</v>
      </c>
      <c r="M1498" s="169">
        <f t="shared" si="1141"/>
        <v>1.1067122548137485</v>
      </c>
      <c r="N1498" s="169">
        <f t="shared" si="1141"/>
        <v>1.1842540522659608</v>
      </c>
      <c r="O1498" s="169">
        <f t="shared" si="1141"/>
        <v>0.22849049292481194</v>
      </c>
      <c r="P1498" s="169">
        <f t="shared" si="1141"/>
        <v>1.1055340237626279</v>
      </c>
      <c r="Q1498" s="146"/>
    </row>
    <row r="1499" spans="1:17" x14ac:dyDescent="0.35">
      <c r="A1499" s="19" t="s">
        <v>168</v>
      </c>
      <c r="B1499" s="61">
        <v>51.1</v>
      </c>
      <c r="C1499" s="61">
        <v>59.3</v>
      </c>
      <c r="D1499" s="61">
        <v>69.900000000000006</v>
      </c>
      <c r="E1499" s="61">
        <v>73.099999999999994</v>
      </c>
      <c r="F1499" s="61">
        <v>44.1</v>
      </c>
      <c r="G1499" s="19">
        <v>25.4</v>
      </c>
      <c r="H1499" s="19">
        <v>35.1</v>
      </c>
      <c r="I1499" s="150"/>
      <c r="J1499" s="19">
        <v>46.4</v>
      </c>
      <c r="K1499" s="19">
        <v>29.7</v>
      </c>
      <c r="L1499" s="19">
        <v>38.299999999999997</v>
      </c>
      <c r="M1499" s="19">
        <v>46.7</v>
      </c>
      <c r="N1499" s="19">
        <v>42.2</v>
      </c>
      <c r="O1499" s="19">
        <v>57.3</v>
      </c>
      <c r="P1499" s="19">
        <v>69.400000000000006</v>
      </c>
      <c r="Q1499" s="151">
        <f>SUM(J1499:P1499)</f>
        <v>330</v>
      </c>
    </row>
    <row r="1500" spans="1:17" x14ac:dyDescent="0.35">
      <c r="A1500" s="19" t="s">
        <v>169</v>
      </c>
      <c r="B1500" s="61">
        <v>64.91</v>
      </c>
      <c r="C1500" s="166">
        <v>55.35</v>
      </c>
      <c r="D1500" s="166">
        <v>45.96</v>
      </c>
      <c r="E1500" s="166">
        <v>42.86</v>
      </c>
      <c r="F1500" s="166">
        <v>76.31</v>
      </c>
      <c r="G1500" s="19">
        <v>64.77</v>
      </c>
      <c r="H1500" s="19">
        <v>65.12</v>
      </c>
      <c r="I1500" s="150">
        <f>SUM(B1500:H1500)</f>
        <v>415.28</v>
      </c>
      <c r="J1500" s="19">
        <v>68.83</v>
      </c>
      <c r="K1500" s="19">
        <v>80.44</v>
      </c>
      <c r="L1500" s="19">
        <v>81.61</v>
      </c>
      <c r="M1500" s="19">
        <v>70.63</v>
      </c>
      <c r="N1500" s="19">
        <v>53.34</v>
      </c>
      <c r="O1500" s="19">
        <v>41.78</v>
      </c>
      <c r="P1500" s="19">
        <v>49.1</v>
      </c>
      <c r="Q1500" s="151">
        <f>SUM(J1500:P1500)</f>
        <v>445.73</v>
      </c>
    </row>
    <row r="1501" spans="1:17" x14ac:dyDescent="0.35">
      <c r="A1501" s="19" t="s">
        <v>152</v>
      </c>
      <c r="B1501" s="19">
        <f>B1500+B1499</f>
        <v>116.00999999999999</v>
      </c>
      <c r="C1501" s="19">
        <f t="shared" ref="C1501:H1501" si="1142">C1500+C1499</f>
        <v>114.65</v>
      </c>
      <c r="D1501" s="19">
        <f t="shared" si="1142"/>
        <v>115.86000000000001</v>
      </c>
      <c r="E1501" s="19">
        <f t="shared" si="1142"/>
        <v>115.96</v>
      </c>
      <c r="F1501" s="19">
        <f t="shared" si="1142"/>
        <v>120.41</v>
      </c>
      <c r="G1501" s="19">
        <f t="shared" si="1142"/>
        <v>90.169999999999987</v>
      </c>
      <c r="H1501" s="19">
        <f t="shared" si="1142"/>
        <v>100.22</v>
      </c>
      <c r="I1501" s="150">
        <f>SUM(B1501:H1501)</f>
        <v>773.28</v>
      </c>
      <c r="J1501" s="19">
        <f>J1500+J1499</f>
        <v>115.22999999999999</v>
      </c>
      <c r="K1501" s="19">
        <f t="shared" ref="K1501:P1501" si="1143">K1500+K1499</f>
        <v>110.14</v>
      </c>
      <c r="L1501" s="19">
        <f t="shared" si="1143"/>
        <v>119.91</v>
      </c>
      <c r="M1501" s="19">
        <f t="shared" si="1143"/>
        <v>117.33</v>
      </c>
      <c r="N1501" s="19">
        <f t="shared" si="1143"/>
        <v>95.54</v>
      </c>
      <c r="O1501" s="19">
        <f t="shared" si="1143"/>
        <v>99.08</v>
      </c>
      <c r="P1501" s="19">
        <f t="shared" si="1143"/>
        <v>118.5</v>
      </c>
      <c r="Q1501" s="151">
        <f>SUM(J1501:P1501)</f>
        <v>775.73</v>
      </c>
    </row>
    <row r="1502" spans="1:17" x14ac:dyDescent="0.35">
      <c r="A1502" s="19" t="s">
        <v>154</v>
      </c>
      <c r="B1502" s="106">
        <f t="shared" ref="B1502:H1502" si="1144">B1500/B1501*100</f>
        <v>55.952073097146801</v>
      </c>
      <c r="C1502" s="106">
        <f t="shared" si="1144"/>
        <v>48.277365896205843</v>
      </c>
      <c r="D1502" s="106">
        <f t="shared" si="1144"/>
        <v>39.668565510098389</v>
      </c>
      <c r="E1502" s="106">
        <f t="shared" si="1144"/>
        <v>36.961021041738533</v>
      </c>
      <c r="F1502" s="106">
        <f t="shared" si="1144"/>
        <v>63.375134955568477</v>
      </c>
      <c r="G1502" s="106">
        <f t="shared" si="1144"/>
        <v>71.83098591549296</v>
      </c>
      <c r="H1502" s="106">
        <f t="shared" si="1144"/>
        <v>64.977050488924377</v>
      </c>
      <c r="I1502" s="162">
        <f>I1500/I1501</f>
        <v>0.53703703703703698</v>
      </c>
      <c r="J1502" s="169">
        <f t="shared" ref="J1502:P1502" si="1145">J1501/J1499</f>
        <v>2.4834051724137929</v>
      </c>
      <c r="K1502" s="169">
        <f t="shared" si="1145"/>
        <v>3.7084175084175084</v>
      </c>
      <c r="L1502" s="169">
        <f t="shared" si="1145"/>
        <v>3.130809399477807</v>
      </c>
      <c r="M1502" s="169">
        <f t="shared" si="1145"/>
        <v>2.5124197002141324</v>
      </c>
      <c r="N1502" s="169">
        <f t="shared" si="1145"/>
        <v>2.2639810426540286</v>
      </c>
      <c r="O1502" s="169">
        <f t="shared" si="1145"/>
        <v>1.7291448516579406</v>
      </c>
      <c r="P1502" s="169">
        <f t="shared" si="1145"/>
        <v>1.7074927953890489</v>
      </c>
      <c r="Q1502" s="154">
        <f>Q1500/Q1501*100</f>
        <v>57.459425315509257</v>
      </c>
    </row>
    <row r="1503" spans="1:17" x14ac:dyDescent="0.35">
      <c r="A1503" s="19" t="s">
        <v>153</v>
      </c>
      <c r="B1503" s="88">
        <v>145</v>
      </c>
      <c r="C1503" s="19">
        <v>143</v>
      </c>
      <c r="D1503" s="19">
        <v>145</v>
      </c>
      <c r="E1503" s="19">
        <v>144</v>
      </c>
      <c r="F1503" s="19">
        <v>149</v>
      </c>
      <c r="G1503" s="88">
        <v>100</v>
      </c>
      <c r="H1503" s="88">
        <v>115</v>
      </c>
      <c r="I1503" s="35"/>
      <c r="J1503" s="88">
        <v>143</v>
      </c>
      <c r="K1503" s="88">
        <v>134</v>
      </c>
      <c r="L1503" s="88">
        <v>150</v>
      </c>
      <c r="M1503" s="88">
        <v>147</v>
      </c>
      <c r="N1503" s="88">
        <v>112</v>
      </c>
      <c r="O1503" s="88">
        <v>122</v>
      </c>
      <c r="P1503" s="88">
        <v>146</v>
      </c>
      <c r="Q1503" s="146"/>
    </row>
    <row r="1504" spans="1:17" x14ac:dyDescent="0.35">
      <c r="A1504" s="43" t="s">
        <v>155</v>
      </c>
      <c r="B1504" s="169">
        <f>B1503/B1501</f>
        <v>1.2498922506680459</v>
      </c>
      <c r="C1504" s="169">
        <f>C1503/C1501</f>
        <v>1.247274313126908</v>
      </c>
      <c r="D1504" s="169">
        <f>D1503/D1501</f>
        <v>1.2515104436388744</v>
      </c>
      <c r="E1504" s="169">
        <v>79</v>
      </c>
      <c r="F1504" s="169">
        <f>F1503/F1501</f>
        <v>1.2374387509343079</v>
      </c>
      <c r="G1504" s="169">
        <f>G1503/G1501</f>
        <v>1.1090163025396476</v>
      </c>
      <c r="H1504" s="169">
        <f>H1503/H1501</f>
        <v>1.1474755537816803</v>
      </c>
      <c r="I1504" s="35"/>
      <c r="J1504" s="169">
        <f t="shared" ref="J1504:P1504" si="1146">J1503/J1501</f>
        <v>1.2409962683328994</v>
      </c>
      <c r="K1504" s="169">
        <f t="shared" si="1146"/>
        <v>1.2166333757036498</v>
      </c>
      <c r="L1504" s="169">
        <f t="shared" si="1146"/>
        <v>1.2509382036527397</v>
      </c>
      <c r="M1504" s="169">
        <f t="shared" si="1146"/>
        <v>1.2528765021733572</v>
      </c>
      <c r="N1504" s="169">
        <f t="shared" si="1146"/>
        <v>1.1722838601632823</v>
      </c>
      <c r="O1504" s="169">
        <f t="shared" si="1146"/>
        <v>1.2313282196205086</v>
      </c>
      <c r="P1504" s="169">
        <f t="shared" si="1146"/>
        <v>1.2320675105485233</v>
      </c>
      <c r="Q1504" s="146"/>
    </row>
    <row r="1505" spans="1:17" x14ac:dyDescent="0.35">
      <c r="A1505" s="19" t="s">
        <v>170</v>
      </c>
      <c r="B1505" s="61">
        <v>171.7</v>
      </c>
      <c r="C1505" s="61">
        <v>256.3</v>
      </c>
      <c r="D1505" s="61">
        <v>156.1</v>
      </c>
      <c r="E1505" s="61">
        <v>129.5</v>
      </c>
      <c r="F1505" s="61">
        <v>56.4</v>
      </c>
      <c r="G1505" s="88">
        <v>122.2</v>
      </c>
      <c r="H1505" s="88">
        <v>12.1</v>
      </c>
      <c r="I1505" s="35"/>
      <c r="J1505" s="88">
        <v>0</v>
      </c>
      <c r="K1505" s="88">
        <v>177.6</v>
      </c>
      <c r="L1505" s="88">
        <v>155.5</v>
      </c>
      <c r="M1505" s="88">
        <v>160.4</v>
      </c>
      <c r="N1505" s="19">
        <v>254.4</v>
      </c>
      <c r="O1505" s="88">
        <v>266.60000000000002</v>
      </c>
      <c r="P1505" s="88">
        <v>70.8</v>
      </c>
      <c r="Q1505" s="146">
        <f>SUM(J1505:P1505)</f>
        <v>1085.3</v>
      </c>
    </row>
    <row r="1506" spans="1:17" x14ac:dyDescent="0.35">
      <c r="A1506" s="19" t="s">
        <v>171</v>
      </c>
      <c r="B1506" s="61">
        <v>270.60000000000002</v>
      </c>
      <c r="C1506" s="166">
        <v>271.10000000000002</v>
      </c>
      <c r="D1506" s="166">
        <v>100.2</v>
      </c>
      <c r="E1506" s="166">
        <v>96</v>
      </c>
      <c r="F1506" s="166">
        <v>159.4</v>
      </c>
      <c r="G1506" s="88">
        <v>76</v>
      </c>
      <c r="H1506" s="88">
        <v>153.5</v>
      </c>
      <c r="I1506" s="35">
        <f>SUM(B1506:H1506)</f>
        <v>1126.8000000000002</v>
      </c>
      <c r="J1506" s="88">
        <v>0.4</v>
      </c>
      <c r="K1506" s="88">
        <v>389.6</v>
      </c>
      <c r="L1506" s="88">
        <v>387.5</v>
      </c>
      <c r="M1506" s="88">
        <v>343.5</v>
      </c>
      <c r="N1506" s="19">
        <v>263.10000000000002</v>
      </c>
      <c r="O1506" s="88">
        <v>231.1</v>
      </c>
      <c r="P1506" s="88">
        <v>99.9</v>
      </c>
      <c r="Q1506" s="146">
        <f>SUM(J1506:P1506)</f>
        <v>1715.1</v>
      </c>
    </row>
    <row r="1507" spans="1:17" x14ac:dyDescent="0.35">
      <c r="A1507" s="19" t="s">
        <v>152</v>
      </c>
      <c r="B1507" s="19">
        <f t="shared" ref="B1507:H1507" si="1147">SUM(B1505:B1506)</f>
        <v>442.3</v>
      </c>
      <c r="C1507" s="19">
        <f t="shared" si="1147"/>
        <v>527.40000000000009</v>
      </c>
      <c r="D1507" s="19">
        <f t="shared" si="1147"/>
        <v>256.3</v>
      </c>
      <c r="E1507" s="19">
        <f t="shared" si="1147"/>
        <v>225.5</v>
      </c>
      <c r="F1507" s="19">
        <f t="shared" si="1147"/>
        <v>215.8</v>
      </c>
      <c r="G1507" s="19">
        <f t="shared" si="1147"/>
        <v>198.2</v>
      </c>
      <c r="H1507" s="19">
        <f t="shared" si="1147"/>
        <v>165.6</v>
      </c>
      <c r="I1507" s="35">
        <f>SUM(B1507:H1507)</f>
        <v>2031.1</v>
      </c>
      <c r="J1507" s="19">
        <f>J1506+J1505</f>
        <v>0.4</v>
      </c>
      <c r="K1507" s="19">
        <f t="shared" ref="K1507:P1507" si="1148">K1506+K1505</f>
        <v>567.20000000000005</v>
      </c>
      <c r="L1507" s="19">
        <f t="shared" si="1148"/>
        <v>543</v>
      </c>
      <c r="M1507" s="19">
        <f t="shared" si="1148"/>
        <v>503.9</v>
      </c>
      <c r="N1507" s="19">
        <f t="shared" si="1148"/>
        <v>517.5</v>
      </c>
      <c r="O1507" s="19">
        <f t="shared" si="1148"/>
        <v>497.70000000000005</v>
      </c>
      <c r="P1507" s="19">
        <f t="shared" si="1148"/>
        <v>170.7</v>
      </c>
      <c r="Q1507" s="146">
        <f>SUM(J1507:P1507)</f>
        <v>2800.3999999999996</v>
      </c>
    </row>
    <row r="1508" spans="1:17" x14ac:dyDescent="0.35">
      <c r="A1508" s="19" t="s">
        <v>154</v>
      </c>
      <c r="B1508" s="152">
        <f t="shared" ref="B1508:H1508" si="1149">B1506/B1507</f>
        <v>0.61180194438164148</v>
      </c>
      <c r="C1508" s="152">
        <f t="shared" si="1149"/>
        <v>0.51403109594235874</v>
      </c>
      <c r="D1508" s="152">
        <f t="shared" si="1149"/>
        <v>0.39094810768630511</v>
      </c>
      <c r="E1508" s="152">
        <f t="shared" si="1149"/>
        <v>0.42572062084257206</v>
      </c>
      <c r="F1508" s="152">
        <f t="shared" si="1149"/>
        <v>0.73864689527340133</v>
      </c>
      <c r="G1508" s="152">
        <f t="shared" si="1149"/>
        <v>0.38345105953582242</v>
      </c>
      <c r="H1508" s="152">
        <f t="shared" si="1149"/>
        <v>0.92693236714975846</v>
      </c>
      <c r="I1508" s="152">
        <f>I1506/I1507</f>
        <v>0.55477327556496492</v>
      </c>
      <c r="J1508" s="169" t="e">
        <f t="shared" ref="J1508:P1508" si="1150">J1507/J1505</f>
        <v>#DIV/0!</v>
      </c>
      <c r="K1508" s="169">
        <f t="shared" si="1150"/>
        <v>3.1936936936936942</v>
      </c>
      <c r="L1508" s="169">
        <f t="shared" si="1150"/>
        <v>3.491961414790997</v>
      </c>
      <c r="M1508" s="169">
        <f t="shared" si="1150"/>
        <v>3.141521197007481</v>
      </c>
      <c r="N1508" s="169">
        <f t="shared" si="1150"/>
        <v>2.0341981132075473</v>
      </c>
      <c r="O1508" s="169">
        <f t="shared" si="1150"/>
        <v>1.8668417104276069</v>
      </c>
      <c r="P1508" s="169">
        <f t="shared" si="1150"/>
        <v>2.4110169491525424</v>
      </c>
      <c r="Q1508" s="153">
        <f>Q1506/Q1507*100</f>
        <v>61.244822168261678</v>
      </c>
    </row>
    <row r="1509" spans="1:17" x14ac:dyDescent="0.35">
      <c r="A1509" s="19" t="s">
        <v>153</v>
      </c>
      <c r="B1509" s="61">
        <v>694</v>
      </c>
      <c r="C1509" s="61">
        <v>846</v>
      </c>
      <c r="D1509" s="61">
        <v>438</v>
      </c>
      <c r="E1509" s="61">
        <v>375</v>
      </c>
      <c r="F1509" s="61">
        <v>348</v>
      </c>
      <c r="G1509" s="88">
        <v>335</v>
      </c>
      <c r="H1509" s="88">
        <v>256</v>
      </c>
      <c r="I1509" s="35"/>
      <c r="J1509" s="88">
        <v>0</v>
      </c>
      <c r="K1509" s="88">
        <v>906</v>
      </c>
      <c r="L1509" s="88">
        <v>836</v>
      </c>
      <c r="M1509" s="88">
        <v>808</v>
      </c>
      <c r="N1509" s="88">
        <v>839</v>
      </c>
      <c r="O1509" s="88">
        <v>820</v>
      </c>
      <c r="P1509" s="88">
        <v>264</v>
      </c>
      <c r="Q1509" s="146"/>
    </row>
    <row r="1510" spans="1:17" x14ac:dyDescent="0.35">
      <c r="A1510" s="43" t="s">
        <v>155</v>
      </c>
      <c r="B1510" s="169">
        <f t="shared" ref="B1510:H1510" si="1151">B1509/B1507</f>
        <v>1.5690707664481121</v>
      </c>
      <c r="C1510" s="169">
        <f t="shared" si="1151"/>
        <v>1.6040955631399314</v>
      </c>
      <c r="D1510" s="169">
        <f t="shared" si="1151"/>
        <v>1.7089348419820523</v>
      </c>
      <c r="E1510" s="169">
        <v>374</v>
      </c>
      <c r="F1510" s="169">
        <f t="shared" si="1151"/>
        <v>1.6126042632066728</v>
      </c>
      <c r="G1510" s="169">
        <f t="shared" si="1151"/>
        <v>1.6902119071644803</v>
      </c>
      <c r="H1510" s="169">
        <f t="shared" si="1151"/>
        <v>1.5458937198067633</v>
      </c>
      <c r="I1510" s="35"/>
      <c r="J1510" s="169">
        <f>J1509/J1507</f>
        <v>0</v>
      </c>
      <c r="K1510" s="169">
        <f>K1509/K1507</f>
        <v>1.5973201692524681</v>
      </c>
      <c r="L1510" s="169">
        <v>9.3000000000000007</v>
      </c>
      <c r="M1510" s="169">
        <f>M1509/M1507</f>
        <v>1.6034927564993056</v>
      </c>
      <c r="N1510" s="169">
        <f>N1509/N1507</f>
        <v>1.6212560386473429</v>
      </c>
      <c r="O1510" s="169">
        <f>O1509/O1507</f>
        <v>1.647578862768736</v>
      </c>
      <c r="P1510" s="169">
        <f>P1509/P1507</f>
        <v>1.5465729349736381</v>
      </c>
      <c r="Q1510" s="146"/>
    </row>
    <row r="1511" spans="1:17" x14ac:dyDescent="0.35">
      <c r="A1511" s="19" t="s">
        <v>173</v>
      </c>
      <c r="B1511" s="171">
        <v>6.35</v>
      </c>
      <c r="C1511" s="171">
        <v>1.73</v>
      </c>
      <c r="D1511" s="171">
        <v>3.7</v>
      </c>
      <c r="E1511" s="171">
        <v>4.4000000000000004</v>
      </c>
      <c r="F1511" s="171">
        <v>10.15</v>
      </c>
      <c r="G1511" s="19">
        <v>25.29</v>
      </c>
      <c r="H1511" s="36">
        <v>21.83</v>
      </c>
      <c r="I1511" s="35">
        <f>SUM(B1511:H1511)</f>
        <v>73.449999999999989</v>
      </c>
      <c r="J1511" s="36">
        <v>18.62</v>
      </c>
      <c r="K1511" s="36">
        <v>21.59</v>
      </c>
      <c r="L1511" s="36">
        <v>23.77</v>
      </c>
      <c r="M1511" s="103">
        <v>24.73</v>
      </c>
      <c r="N1511" s="19">
        <v>23.2</v>
      </c>
      <c r="O1511" s="19">
        <v>22.07</v>
      </c>
      <c r="P1511" s="36">
        <v>12.53</v>
      </c>
      <c r="Q1511" s="146">
        <f>SUM(J1511:P1511)</f>
        <v>146.51000000000002</v>
      </c>
    </row>
    <row r="1512" spans="1:17" x14ac:dyDescent="0.35">
      <c r="A1512" s="19" t="s">
        <v>172</v>
      </c>
      <c r="B1512" s="61">
        <v>4.62</v>
      </c>
      <c r="C1512" s="61">
        <v>0.78</v>
      </c>
      <c r="D1512" s="61">
        <v>0.3</v>
      </c>
      <c r="E1512" s="61">
        <v>5.05</v>
      </c>
      <c r="F1512" s="61">
        <v>17.829999999999998</v>
      </c>
      <c r="G1512" s="19">
        <v>31.69</v>
      </c>
      <c r="H1512" s="36">
        <v>27.16</v>
      </c>
      <c r="I1512" s="164">
        <f>H1512+G1512+F1512+E1512+D1512+C1512+B1512</f>
        <v>87.43</v>
      </c>
      <c r="J1512" s="36">
        <v>10.51</v>
      </c>
      <c r="K1512" s="21">
        <v>38.409999999999997</v>
      </c>
      <c r="L1512" s="21">
        <v>39.369999999999997</v>
      </c>
      <c r="M1512" s="19">
        <v>37.880000000000003</v>
      </c>
      <c r="N1512" s="19">
        <v>27.85</v>
      </c>
      <c r="O1512" s="36">
        <v>28.64</v>
      </c>
      <c r="P1512" s="33">
        <v>14.85</v>
      </c>
      <c r="Q1512" s="146">
        <f>SUM(J1512:P1512)</f>
        <v>197.50999999999996</v>
      </c>
    </row>
    <row r="1513" spans="1:17" x14ac:dyDescent="0.35">
      <c r="A1513" s="19" t="s">
        <v>152</v>
      </c>
      <c r="B1513" s="19">
        <f t="shared" ref="B1513:H1513" si="1152">B1512+B1511</f>
        <v>10.969999999999999</v>
      </c>
      <c r="C1513" s="19">
        <f t="shared" si="1152"/>
        <v>2.5099999999999998</v>
      </c>
      <c r="D1513" s="19">
        <f t="shared" si="1152"/>
        <v>4</v>
      </c>
      <c r="E1513" s="19">
        <f t="shared" si="1152"/>
        <v>9.4499999999999993</v>
      </c>
      <c r="F1513" s="19">
        <f t="shared" si="1152"/>
        <v>27.979999999999997</v>
      </c>
      <c r="G1513" s="19">
        <f t="shared" si="1152"/>
        <v>56.980000000000004</v>
      </c>
      <c r="H1513" s="19">
        <f t="shared" si="1152"/>
        <v>48.989999999999995</v>
      </c>
      <c r="I1513" s="35">
        <f>SUM(B1513:H1513)</f>
        <v>160.88</v>
      </c>
      <c r="J1513" s="19">
        <f>J1512+J1511</f>
        <v>29.130000000000003</v>
      </c>
      <c r="K1513" s="19">
        <f t="shared" ref="K1513:P1513" si="1153">K1512+K1511</f>
        <v>60</v>
      </c>
      <c r="L1513" s="19">
        <f t="shared" si="1153"/>
        <v>63.14</v>
      </c>
      <c r="M1513" s="19">
        <f t="shared" si="1153"/>
        <v>62.61</v>
      </c>
      <c r="N1513" s="19">
        <f t="shared" si="1153"/>
        <v>51.05</v>
      </c>
      <c r="O1513" s="19">
        <f t="shared" si="1153"/>
        <v>50.71</v>
      </c>
      <c r="P1513" s="19">
        <f t="shared" si="1153"/>
        <v>27.38</v>
      </c>
      <c r="Q1513" s="146">
        <f>SUM(J1513:P1513)</f>
        <v>344.02</v>
      </c>
    </row>
    <row r="1514" spans="1:17" x14ac:dyDescent="0.35">
      <c r="A1514" s="19" t="s">
        <v>154</v>
      </c>
      <c r="B1514" s="106">
        <f t="shared" ref="B1514:H1514" si="1154">B1512/B1513*100</f>
        <v>42.114858705560628</v>
      </c>
      <c r="C1514" s="106">
        <f t="shared" si="1154"/>
        <v>31.075697211155383</v>
      </c>
      <c r="D1514" s="106">
        <f t="shared" si="1154"/>
        <v>7.5</v>
      </c>
      <c r="E1514" s="106">
        <f t="shared" si="1154"/>
        <v>53.439153439153444</v>
      </c>
      <c r="F1514" s="106">
        <f t="shared" si="1154"/>
        <v>63.724088634739097</v>
      </c>
      <c r="G1514" s="106">
        <f t="shared" si="1154"/>
        <v>55.616005616005616</v>
      </c>
      <c r="H1514" s="106">
        <f t="shared" si="1154"/>
        <v>55.439885690957347</v>
      </c>
      <c r="I1514" s="106">
        <f>I1512/I1513</f>
        <v>0.54344853306812535</v>
      </c>
      <c r="J1514" s="106">
        <f>J1513/K1513*100</f>
        <v>48.550000000000004</v>
      </c>
      <c r="K1514" s="106">
        <f>K1513/L1513*100</f>
        <v>95.026924295216972</v>
      </c>
      <c r="L1514" s="106">
        <f>L1512/M1513*100</f>
        <v>62.881328861204281</v>
      </c>
      <c r="M1514" s="169">
        <f>M1513/M1511</f>
        <v>2.5317428224828142</v>
      </c>
      <c r="N1514" s="169">
        <f>N1513/N1511</f>
        <v>2.2004310344827585</v>
      </c>
      <c r="O1514" s="169">
        <f>O1513/O1511</f>
        <v>2.2976891708201177</v>
      </c>
      <c r="P1514" s="169">
        <f>P1513/P1511</f>
        <v>2.1851556264964085</v>
      </c>
      <c r="Q1514" s="153">
        <f>Q1512/Q1513*100</f>
        <v>57.412359746526356</v>
      </c>
    </row>
    <row r="1515" spans="1:17" x14ac:dyDescent="0.35">
      <c r="A1515" s="19" t="s">
        <v>153</v>
      </c>
      <c r="B1515" s="61">
        <v>71</v>
      </c>
      <c r="C1515" s="61">
        <v>21</v>
      </c>
      <c r="D1515" s="61">
        <v>46</v>
      </c>
      <c r="E1515" s="61">
        <v>57</v>
      </c>
      <c r="F1515" s="61">
        <v>132</v>
      </c>
      <c r="G1515" s="88">
        <v>329</v>
      </c>
      <c r="H1515" s="88">
        <v>275</v>
      </c>
      <c r="I1515" s="35"/>
      <c r="J1515" s="88">
        <v>190</v>
      </c>
      <c r="K1515" s="88">
        <v>189</v>
      </c>
      <c r="L1515" s="88">
        <v>213</v>
      </c>
      <c r="M1515" s="88">
        <v>212</v>
      </c>
      <c r="N1515" s="88">
        <v>197</v>
      </c>
      <c r="O1515" s="88">
        <v>182</v>
      </c>
      <c r="P1515" s="88">
        <v>95</v>
      </c>
      <c r="Q1515" s="146"/>
    </row>
    <row r="1516" spans="1:17" x14ac:dyDescent="0.35">
      <c r="A1516" s="43" t="s">
        <v>155</v>
      </c>
      <c r="B1516" s="169">
        <f t="shared" ref="B1516:H1516" si="1155">B1515/B1513</f>
        <v>6.4721969006381048</v>
      </c>
      <c r="C1516" s="169">
        <f t="shared" si="1155"/>
        <v>8.3665338645418341</v>
      </c>
      <c r="D1516" s="169">
        <f t="shared" si="1155"/>
        <v>11.5</v>
      </c>
      <c r="E1516" s="169">
        <f t="shared" si="1155"/>
        <v>6.0317460317460325</v>
      </c>
      <c r="F1516" s="169">
        <f t="shared" si="1155"/>
        <v>4.7176554681915661</v>
      </c>
      <c r="G1516" s="169">
        <f t="shared" si="1155"/>
        <v>5.7739557739557732</v>
      </c>
      <c r="H1516" s="169">
        <f t="shared" si="1155"/>
        <v>5.613390487854665</v>
      </c>
      <c r="I1516" s="35"/>
      <c r="J1516" s="169">
        <f t="shared" ref="J1516:P1516" si="1156">J1515/J1513</f>
        <v>6.5224854102300025</v>
      </c>
      <c r="K1516" s="169">
        <f t="shared" si="1156"/>
        <v>3.15</v>
      </c>
      <c r="L1516" s="169">
        <f t="shared" si="1156"/>
        <v>3.3734558124802025</v>
      </c>
      <c r="M1516" s="169">
        <f t="shared" si="1156"/>
        <v>3.3860405685992654</v>
      </c>
      <c r="N1516" s="169">
        <f t="shared" si="1156"/>
        <v>3.8589618021547505</v>
      </c>
      <c r="O1516" s="169">
        <f t="shared" si="1156"/>
        <v>3.5890356931571681</v>
      </c>
      <c r="P1516" s="169">
        <f t="shared" si="1156"/>
        <v>3.4696859021183348</v>
      </c>
      <c r="Q1516" s="146"/>
    </row>
    <row r="1517" spans="1:17" x14ac:dyDescent="0.35">
      <c r="A1517" s="19" t="s">
        <v>176</v>
      </c>
      <c r="B1517" s="19">
        <v>0</v>
      </c>
      <c r="C1517" s="19">
        <v>0</v>
      </c>
      <c r="D1517" s="19">
        <v>0</v>
      </c>
      <c r="E1517" s="19">
        <v>0</v>
      </c>
      <c r="F1517" s="19">
        <v>0</v>
      </c>
      <c r="G1517" s="19">
        <v>0</v>
      </c>
      <c r="H1517" s="19">
        <v>0</v>
      </c>
      <c r="I1517" s="150">
        <f>SUM(B1517:H1517)</f>
        <v>0</v>
      </c>
      <c r="J1517" s="19">
        <v>0</v>
      </c>
      <c r="K1517" s="19">
        <v>0</v>
      </c>
      <c r="L1517" s="19">
        <v>0</v>
      </c>
      <c r="M1517" s="19">
        <v>0</v>
      </c>
      <c r="N1517" s="19">
        <v>0</v>
      </c>
      <c r="O1517" s="19">
        <v>0</v>
      </c>
      <c r="P1517" s="19">
        <v>0</v>
      </c>
      <c r="Q1517" s="151">
        <f>SUM(J1517:P1517)</f>
        <v>0</v>
      </c>
    </row>
    <row r="1518" spans="1:17" x14ac:dyDescent="0.35">
      <c r="A1518" s="19" t="s">
        <v>177</v>
      </c>
      <c r="B1518" s="19">
        <v>0</v>
      </c>
      <c r="C1518" s="19">
        <v>0</v>
      </c>
      <c r="D1518" s="19">
        <v>0</v>
      </c>
      <c r="E1518" s="19">
        <v>0</v>
      </c>
      <c r="F1518" s="19">
        <v>0</v>
      </c>
      <c r="G1518" s="19">
        <v>0</v>
      </c>
      <c r="H1518" s="19">
        <v>0</v>
      </c>
      <c r="I1518" s="150">
        <f>SUM(B1518:H1518)</f>
        <v>0</v>
      </c>
      <c r="J1518" s="19">
        <v>0</v>
      </c>
      <c r="K1518" s="19">
        <v>0</v>
      </c>
      <c r="L1518" s="19">
        <v>0</v>
      </c>
      <c r="M1518" s="19">
        <v>0</v>
      </c>
      <c r="N1518" s="19">
        <v>0</v>
      </c>
      <c r="O1518" s="19">
        <v>0</v>
      </c>
      <c r="P1518" s="19">
        <v>0</v>
      </c>
      <c r="Q1518" s="151">
        <f>SUM(J1518:P1518)</f>
        <v>0</v>
      </c>
    </row>
    <row r="1519" spans="1:17" x14ac:dyDescent="0.35">
      <c r="A1519" s="19" t="s">
        <v>152</v>
      </c>
      <c r="B1519" s="19">
        <f>B1518+B1517</f>
        <v>0</v>
      </c>
      <c r="C1519" s="19">
        <f t="shared" ref="C1519:H1519" si="1157">C1518+C1517</f>
        <v>0</v>
      </c>
      <c r="D1519" s="19">
        <f t="shared" si="1157"/>
        <v>0</v>
      </c>
      <c r="E1519" s="19">
        <f t="shared" si="1157"/>
        <v>0</v>
      </c>
      <c r="F1519" s="19">
        <f t="shared" si="1157"/>
        <v>0</v>
      </c>
      <c r="G1519" s="19">
        <f t="shared" si="1157"/>
        <v>0</v>
      </c>
      <c r="H1519" s="19">
        <f t="shared" si="1157"/>
        <v>0</v>
      </c>
      <c r="I1519" s="150">
        <f>SUM(B1519:H1519)</f>
        <v>0</v>
      </c>
      <c r="J1519" s="19">
        <f>J1518+J1517</f>
        <v>0</v>
      </c>
      <c r="K1519" s="19">
        <f t="shared" ref="K1519:P1519" si="1158">K1518+K1517</f>
        <v>0</v>
      </c>
      <c r="L1519" s="19">
        <f t="shared" si="1158"/>
        <v>0</v>
      </c>
      <c r="M1519" s="19">
        <f t="shared" si="1158"/>
        <v>0</v>
      </c>
      <c r="N1519" s="19">
        <f t="shared" si="1158"/>
        <v>0</v>
      </c>
      <c r="O1519" s="19">
        <f t="shared" si="1158"/>
        <v>0</v>
      </c>
      <c r="P1519" s="19">
        <f t="shared" si="1158"/>
        <v>0</v>
      </c>
      <c r="Q1519" s="151">
        <f>SUM(J1519:P1519)</f>
        <v>0</v>
      </c>
    </row>
    <row r="1520" spans="1:17" x14ac:dyDescent="0.35">
      <c r="A1520" s="19" t="s">
        <v>154</v>
      </c>
      <c r="B1520" s="106" t="e">
        <f t="shared" ref="B1520:H1520" si="1159">B1518/B1519*100</f>
        <v>#DIV/0!</v>
      </c>
      <c r="C1520" s="106" t="e">
        <f t="shared" si="1159"/>
        <v>#DIV/0!</v>
      </c>
      <c r="D1520" s="106" t="e">
        <f t="shared" si="1159"/>
        <v>#DIV/0!</v>
      </c>
      <c r="E1520" s="106" t="e">
        <f t="shared" si="1159"/>
        <v>#DIV/0!</v>
      </c>
      <c r="F1520" s="106" t="e">
        <f t="shared" si="1159"/>
        <v>#DIV/0!</v>
      </c>
      <c r="G1520" s="106" t="e">
        <f t="shared" si="1159"/>
        <v>#DIV/0!</v>
      </c>
      <c r="H1520" s="106" t="e">
        <f t="shared" si="1159"/>
        <v>#DIV/0!</v>
      </c>
      <c r="I1520" s="106" t="e">
        <f>I1518/I1519</f>
        <v>#DIV/0!</v>
      </c>
      <c r="J1520" s="106" t="e">
        <f>J1518/J1519*100</f>
        <v>#DIV/0!</v>
      </c>
      <c r="K1520" s="106" t="e">
        <f t="shared" ref="K1520:Q1520" si="1160">K1518/K1519*100</f>
        <v>#DIV/0!</v>
      </c>
      <c r="L1520" s="106" t="e">
        <f t="shared" si="1160"/>
        <v>#DIV/0!</v>
      </c>
      <c r="M1520" s="106" t="e">
        <f t="shared" si="1160"/>
        <v>#DIV/0!</v>
      </c>
      <c r="N1520" s="106" t="e">
        <f t="shared" si="1160"/>
        <v>#DIV/0!</v>
      </c>
      <c r="O1520" s="106" t="e">
        <f t="shared" si="1160"/>
        <v>#DIV/0!</v>
      </c>
      <c r="P1520" s="106" t="e">
        <f t="shared" si="1160"/>
        <v>#DIV/0!</v>
      </c>
      <c r="Q1520" s="153" t="e">
        <f t="shared" si="1160"/>
        <v>#DIV/0!</v>
      </c>
    </row>
    <row r="1521" spans="1:17" x14ac:dyDescent="0.35">
      <c r="A1521" s="19" t="s">
        <v>153</v>
      </c>
      <c r="B1521" s="88">
        <v>0</v>
      </c>
      <c r="C1521" s="88">
        <v>0</v>
      </c>
      <c r="D1521" s="88">
        <v>0</v>
      </c>
      <c r="E1521" s="88">
        <v>0</v>
      </c>
      <c r="F1521" s="88">
        <v>0</v>
      </c>
      <c r="G1521" s="88">
        <v>0</v>
      </c>
      <c r="H1521" s="88">
        <v>0</v>
      </c>
      <c r="I1521" s="35"/>
      <c r="J1521" s="88">
        <v>0</v>
      </c>
      <c r="K1521" s="88">
        <v>0</v>
      </c>
      <c r="L1521" s="88">
        <v>0</v>
      </c>
      <c r="M1521" s="88">
        <v>0</v>
      </c>
      <c r="N1521" s="88">
        <v>0</v>
      </c>
      <c r="O1521" s="88">
        <v>0</v>
      </c>
      <c r="P1521" s="88">
        <v>0</v>
      </c>
      <c r="Q1521" s="146"/>
    </row>
    <row r="1522" spans="1:17" x14ac:dyDescent="0.35">
      <c r="A1522" s="43" t="s">
        <v>155</v>
      </c>
      <c r="B1522" s="169" t="e">
        <f t="shared" ref="B1522:G1522" si="1161">B1521/B1519</f>
        <v>#DIV/0!</v>
      </c>
      <c r="C1522" s="169" t="e">
        <f t="shared" si="1161"/>
        <v>#DIV/0!</v>
      </c>
      <c r="D1522" s="169" t="e">
        <f t="shared" si="1161"/>
        <v>#DIV/0!</v>
      </c>
      <c r="E1522" s="169" t="e">
        <f t="shared" si="1161"/>
        <v>#DIV/0!</v>
      </c>
      <c r="F1522" s="169" t="e">
        <f t="shared" si="1161"/>
        <v>#DIV/0!</v>
      </c>
      <c r="G1522" s="169" t="e">
        <f t="shared" si="1161"/>
        <v>#DIV/0!</v>
      </c>
      <c r="H1522" s="169" t="e">
        <f>H1521/H1519</f>
        <v>#DIV/0!</v>
      </c>
      <c r="I1522" s="35"/>
      <c r="J1522" s="169" t="e">
        <f t="shared" ref="J1522:P1522" si="1162">J1521/J1519</f>
        <v>#DIV/0!</v>
      </c>
      <c r="K1522" s="169" t="e">
        <f t="shared" si="1162"/>
        <v>#DIV/0!</v>
      </c>
      <c r="L1522" s="169" t="e">
        <f t="shared" si="1162"/>
        <v>#DIV/0!</v>
      </c>
      <c r="M1522" s="169" t="e">
        <f t="shared" si="1162"/>
        <v>#DIV/0!</v>
      </c>
      <c r="N1522" s="169" t="e">
        <f t="shared" si="1162"/>
        <v>#DIV/0!</v>
      </c>
      <c r="O1522" s="169" t="e">
        <f t="shared" si="1162"/>
        <v>#DIV/0!</v>
      </c>
      <c r="P1522" s="169" t="e">
        <f t="shared" si="1162"/>
        <v>#DIV/0!</v>
      </c>
      <c r="Q1522" s="146"/>
    </row>
    <row r="1523" spans="1:17" x14ac:dyDescent="0.35">
      <c r="A1523" s="19" t="s">
        <v>174</v>
      </c>
      <c r="B1523" s="19">
        <v>6.87</v>
      </c>
      <c r="C1523" s="19">
        <v>2.6</v>
      </c>
      <c r="D1523" s="19">
        <v>4.51</v>
      </c>
      <c r="E1523" s="19">
        <v>4</v>
      </c>
      <c r="F1523" s="19">
        <v>3.03</v>
      </c>
      <c r="G1523" s="79">
        <v>18.059999999999999</v>
      </c>
      <c r="H1523" s="79">
        <v>15.84</v>
      </c>
      <c r="I1523" s="35">
        <f>SUM(B1523:H1523)</f>
        <v>54.91</v>
      </c>
      <c r="J1523" s="88">
        <v>6.25</v>
      </c>
      <c r="K1523" s="88">
        <v>5.45</v>
      </c>
      <c r="L1523" s="88">
        <v>8.6199999999999992</v>
      </c>
      <c r="M1523" s="88">
        <v>11.45</v>
      </c>
      <c r="N1523" s="88">
        <v>15.96</v>
      </c>
      <c r="O1523" s="88">
        <v>13.65</v>
      </c>
      <c r="P1523" s="88">
        <v>10.85</v>
      </c>
      <c r="Q1523" s="146">
        <f>SUM(J1523:P1523)</f>
        <v>72.23</v>
      </c>
    </row>
    <row r="1524" spans="1:17" x14ac:dyDescent="0.35">
      <c r="A1524" s="19" t="s">
        <v>175</v>
      </c>
      <c r="B1524" s="19">
        <v>0.54</v>
      </c>
      <c r="C1524" s="19">
        <v>0.54</v>
      </c>
      <c r="D1524" s="19">
        <v>0.55000000000000004</v>
      </c>
      <c r="E1524" s="19">
        <v>0.56000000000000005</v>
      </c>
      <c r="F1524" s="19">
        <v>0.38</v>
      </c>
      <c r="G1524" s="88">
        <v>0.56999999999999995</v>
      </c>
      <c r="H1524" s="88">
        <v>0.56999999999999995</v>
      </c>
      <c r="I1524" s="35">
        <f>H1524+G1524+F1524+E1524+D1524+C1524+B1524</f>
        <v>3.71</v>
      </c>
      <c r="J1524" s="88">
        <v>0.56999999999999995</v>
      </c>
      <c r="K1524" s="88">
        <v>0.5</v>
      </c>
      <c r="L1524" s="88">
        <v>0.54</v>
      </c>
      <c r="M1524" s="88">
        <v>0.52</v>
      </c>
      <c r="N1524" s="88">
        <v>0.53</v>
      </c>
      <c r="O1524" s="88">
        <v>0.53</v>
      </c>
      <c r="P1524" s="88">
        <v>0.55000000000000004</v>
      </c>
      <c r="Q1524" s="146">
        <f>SUM(J1524:P1524)</f>
        <v>3.74</v>
      </c>
    </row>
    <row r="1525" spans="1:17" x14ac:dyDescent="0.35">
      <c r="A1525" s="19" t="s">
        <v>152</v>
      </c>
      <c r="B1525" s="19">
        <f>-B1524+B1523</f>
        <v>6.33</v>
      </c>
      <c r="C1525" s="19">
        <f>-C1524+C1523</f>
        <v>2.06</v>
      </c>
      <c r="D1525" s="19">
        <f>D1524+D1523</f>
        <v>5.0599999999999996</v>
      </c>
      <c r="E1525" s="19">
        <f>E1524+E1523</f>
        <v>4.5600000000000005</v>
      </c>
      <c r="F1525" s="19">
        <f>F1524+F1523</f>
        <v>3.4099999999999997</v>
      </c>
      <c r="G1525" s="19">
        <f>G1524+G1523</f>
        <v>18.63</v>
      </c>
      <c r="H1525" s="19">
        <f>H1524+H1523</f>
        <v>16.41</v>
      </c>
      <c r="I1525" s="35">
        <f>SUM(B1525:H1525)</f>
        <v>56.459999999999994</v>
      </c>
      <c r="J1525" s="19">
        <f t="shared" ref="J1525:P1525" si="1163">J1524+J1523</f>
        <v>6.82</v>
      </c>
      <c r="K1525" s="19">
        <f t="shared" si="1163"/>
        <v>5.95</v>
      </c>
      <c r="L1525" s="19">
        <f t="shared" si="1163"/>
        <v>9.16</v>
      </c>
      <c r="M1525" s="19">
        <f t="shared" si="1163"/>
        <v>11.969999999999999</v>
      </c>
      <c r="N1525" s="19">
        <f t="shared" si="1163"/>
        <v>16.490000000000002</v>
      </c>
      <c r="O1525" s="19">
        <f t="shared" si="1163"/>
        <v>14.18</v>
      </c>
      <c r="P1525" s="19">
        <f t="shared" si="1163"/>
        <v>11.4</v>
      </c>
      <c r="Q1525" s="146">
        <f>SUM(J1525:P1525)</f>
        <v>75.97</v>
      </c>
    </row>
    <row r="1526" spans="1:17" x14ac:dyDescent="0.35">
      <c r="A1526" s="19" t="s">
        <v>154</v>
      </c>
      <c r="B1526" s="106">
        <f t="shared" ref="B1526:H1526" si="1164">B1524/B1525*100</f>
        <v>8.5308056872037916</v>
      </c>
      <c r="C1526" s="106">
        <f t="shared" si="1164"/>
        <v>26.21359223300971</v>
      </c>
      <c r="D1526" s="106">
        <f t="shared" si="1164"/>
        <v>10.869565217391305</v>
      </c>
      <c r="E1526" s="106">
        <f t="shared" si="1164"/>
        <v>12.280701754385964</v>
      </c>
      <c r="F1526" s="106">
        <f t="shared" si="1164"/>
        <v>11.143695014662757</v>
      </c>
      <c r="G1526" s="106">
        <f t="shared" si="1164"/>
        <v>3.0595813204508859</v>
      </c>
      <c r="H1526" s="106">
        <f t="shared" si="1164"/>
        <v>3.4734917733089579</v>
      </c>
      <c r="I1526" s="106">
        <f>I1524/I1525*100</f>
        <v>6.5710237336167214</v>
      </c>
      <c r="J1526" s="106">
        <f>J1524/K1525*100</f>
        <v>9.579831932773109</v>
      </c>
      <c r="K1526" s="169">
        <f t="shared" ref="K1526:P1526" si="1165">K1525/K1523</f>
        <v>1.0917431192660549</v>
      </c>
      <c r="L1526" s="169">
        <f t="shared" si="1165"/>
        <v>1.0626450116009283</v>
      </c>
      <c r="M1526" s="169">
        <f t="shared" si="1165"/>
        <v>1.0454148471615721</v>
      </c>
      <c r="N1526" s="169">
        <f t="shared" si="1165"/>
        <v>1.0332080200501255</v>
      </c>
      <c r="O1526" s="169">
        <f t="shared" si="1165"/>
        <v>1.0388278388278387</v>
      </c>
      <c r="P1526" s="169">
        <f t="shared" si="1165"/>
        <v>1.0506912442396314</v>
      </c>
      <c r="Q1526" s="153">
        <f>Q1524/Q1525*100</f>
        <v>4.9229959194418855</v>
      </c>
    </row>
    <row r="1527" spans="1:17" x14ac:dyDescent="0.35">
      <c r="A1527" s="19" t="s">
        <v>153</v>
      </c>
      <c r="B1527" s="61">
        <v>91</v>
      </c>
      <c r="C1527" s="61">
        <v>106</v>
      </c>
      <c r="D1527" s="61">
        <v>54</v>
      </c>
      <c r="E1527" s="61">
        <v>57</v>
      </c>
      <c r="F1527" s="61">
        <v>45</v>
      </c>
      <c r="G1527" s="61">
        <v>63</v>
      </c>
      <c r="H1527" s="88">
        <v>60</v>
      </c>
      <c r="I1527" s="35"/>
      <c r="J1527" s="88">
        <v>34</v>
      </c>
      <c r="K1527" s="88">
        <v>103</v>
      </c>
      <c r="L1527" s="88">
        <v>106</v>
      </c>
      <c r="M1527" s="88">
        <v>95</v>
      </c>
      <c r="N1527" s="88">
        <v>94</v>
      </c>
      <c r="O1527" s="88">
        <v>103</v>
      </c>
      <c r="P1527" s="88">
        <v>27</v>
      </c>
      <c r="Q1527" s="146"/>
    </row>
    <row r="1528" spans="1:17" x14ac:dyDescent="0.35">
      <c r="A1528" s="43" t="s">
        <v>155</v>
      </c>
      <c r="B1528" s="169">
        <f>B1527/B1525</f>
        <v>14.375987361769353</v>
      </c>
      <c r="C1528" s="169">
        <f>C1527/C1525</f>
        <v>51.456310679611647</v>
      </c>
      <c r="D1528" s="169">
        <v>3.88</v>
      </c>
      <c r="E1528" s="169">
        <f>E1527/E1525</f>
        <v>12.499999999999998</v>
      </c>
      <c r="F1528" s="169">
        <f>F1527/F1525</f>
        <v>13.196480938416423</v>
      </c>
      <c r="G1528" s="169">
        <f>G1527/G1525</f>
        <v>3.381642512077295</v>
      </c>
      <c r="H1528" s="169">
        <f>H1527/H1525</f>
        <v>3.6563071297989032</v>
      </c>
      <c r="I1528" s="35"/>
      <c r="J1528" s="169">
        <f t="shared" ref="J1528:P1528" si="1166">J1527/J1525</f>
        <v>4.9853372434017595</v>
      </c>
      <c r="K1528" s="169">
        <f t="shared" si="1166"/>
        <v>17.310924369747898</v>
      </c>
      <c r="L1528" s="169">
        <f t="shared" si="1166"/>
        <v>11.572052401746724</v>
      </c>
      <c r="M1528" s="169">
        <f t="shared" si="1166"/>
        <v>7.9365079365079376</v>
      </c>
      <c r="N1528" s="169">
        <f t="shared" si="1166"/>
        <v>5.7004244996967852</v>
      </c>
      <c r="O1528" s="169">
        <f t="shared" si="1166"/>
        <v>7.2637517630465442</v>
      </c>
      <c r="P1528" s="169">
        <f t="shared" si="1166"/>
        <v>2.3684210526315788</v>
      </c>
      <c r="Q1528" s="146"/>
    </row>
    <row r="1529" spans="1:17" x14ac:dyDescent="0.35">
      <c r="A1529" s="21"/>
      <c r="B1529" s="21"/>
      <c r="C1529" s="21"/>
      <c r="D1529" s="169">
        <f>D1528/D1526</f>
        <v>0.35696</v>
      </c>
      <c r="E1529" s="169">
        <f>E1528/E1526</f>
        <v>1.0178571428571428</v>
      </c>
      <c r="F1529" s="21">
        <v>21</v>
      </c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</row>
    <row r="1530" spans="1:17" x14ac:dyDescent="0.35">
      <c r="A1530" s="21"/>
      <c r="B1530" s="21"/>
      <c r="C1530" s="155"/>
      <c r="D1530" s="156" t="s">
        <v>178</v>
      </c>
      <c r="E1530" s="156" t="s">
        <v>179</v>
      </c>
      <c r="F1530" s="156" t="s">
        <v>180</v>
      </c>
      <c r="G1530" s="156" t="s">
        <v>181</v>
      </c>
      <c r="H1530" s="156" t="s">
        <v>182</v>
      </c>
      <c r="I1530" s="156" t="s">
        <v>183</v>
      </c>
      <c r="J1530" s="156" t="s">
        <v>184</v>
      </c>
      <c r="K1530" s="156" t="s">
        <v>185</v>
      </c>
      <c r="L1530" s="156" t="s">
        <v>186</v>
      </c>
      <c r="M1530" s="156" t="s">
        <v>187</v>
      </c>
      <c r="N1530" s="156" t="s">
        <v>188</v>
      </c>
      <c r="O1530" s="21"/>
      <c r="P1530" s="21"/>
    </row>
    <row r="1531" spans="1:17" x14ac:dyDescent="0.35">
      <c r="A1531" s="21"/>
      <c r="B1531" s="21"/>
      <c r="C1531" s="157" t="s">
        <v>189</v>
      </c>
      <c r="D1531" s="158">
        <f>I1464</f>
        <v>1352.94</v>
      </c>
      <c r="E1531" s="158">
        <f>I1470</f>
        <v>1696.24</v>
      </c>
      <c r="F1531" s="164">
        <f>I1476</f>
        <v>388.48</v>
      </c>
      <c r="G1531" s="164">
        <f>I1482</f>
        <v>1483.4400000000003</v>
      </c>
      <c r="H1531" s="164">
        <f>I1488</f>
        <v>724.8900000000001</v>
      </c>
      <c r="I1531" s="164">
        <f>I1494</f>
        <v>325</v>
      </c>
      <c r="J1531" s="164">
        <f>I1500</f>
        <v>415.28</v>
      </c>
      <c r="K1531" s="158">
        <f>I1506</f>
        <v>1126.8000000000002</v>
      </c>
      <c r="L1531" s="164">
        <f>I1512</f>
        <v>87.43</v>
      </c>
      <c r="M1531" s="164">
        <f>W1527</f>
        <v>0</v>
      </c>
      <c r="N1531" s="164">
        <f>I1524</f>
        <v>3.71</v>
      </c>
      <c r="O1531" s="21"/>
      <c r="P1531" s="21"/>
    </row>
    <row r="1532" spans="1:17" x14ac:dyDescent="0.35">
      <c r="A1532" s="21"/>
      <c r="B1532" s="21"/>
      <c r="C1532" s="157" t="s">
        <v>190</v>
      </c>
      <c r="D1532" s="163">
        <f>I1466</f>
        <v>65.462515846211915</v>
      </c>
      <c r="E1532" s="163">
        <f>I1472</f>
        <v>100</v>
      </c>
      <c r="F1532" s="164">
        <f>I1478</f>
        <v>70.062040109652287</v>
      </c>
      <c r="G1532" s="163">
        <f>H1490</f>
        <v>1.3425068870523416</v>
      </c>
      <c r="H1532" s="163">
        <f>I1490</f>
        <v>0.21239770399866389</v>
      </c>
      <c r="I1532" s="163">
        <f>I1496</f>
        <v>0.37190886516301047</v>
      </c>
      <c r="J1532" s="163">
        <f>I1502</f>
        <v>0.53703703703703698</v>
      </c>
      <c r="K1532" s="163">
        <f>I1508</f>
        <v>0.55477327556496492</v>
      </c>
      <c r="L1532" s="163">
        <f>I1514</f>
        <v>0.54344853306812535</v>
      </c>
      <c r="M1532" s="165" t="e">
        <f>I1520</f>
        <v>#DIV/0!</v>
      </c>
      <c r="N1532" s="165">
        <v>0.23</v>
      </c>
      <c r="O1532" s="21"/>
      <c r="P1532" s="21"/>
    </row>
    <row r="1534" spans="1:17" x14ac:dyDescent="0.35">
      <c r="A1534" s="31" t="s">
        <v>0</v>
      </c>
      <c r="B1534" s="83"/>
      <c r="C1534" s="83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</row>
    <row r="1535" spans="1:17" ht="15.5" x14ac:dyDescent="0.35">
      <c r="A1535" s="33" t="s">
        <v>1</v>
      </c>
      <c r="B1535" s="64" t="s">
        <v>1380</v>
      </c>
      <c r="C1535" s="64" t="s">
        <v>1381</v>
      </c>
      <c r="D1535" s="64" t="s">
        <v>1382</v>
      </c>
      <c r="E1535" s="64" t="s">
        <v>1383</v>
      </c>
      <c r="F1535" s="64" t="s">
        <v>1384</v>
      </c>
      <c r="G1535" s="64" t="s">
        <v>1385</v>
      </c>
      <c r="H1535" s="64" t="s">
        <v>1386</v>
      </c>
      <c r="I1535" s="65" t="s">
        <v>1378</v>
      </c>
      <c r="J1535" s="64" t="s">
        <v>1387</v>
      </c>
      <c r="K1535" s="64" t="s">
        <v>1388</v>
      </c>
      <c r="L1535" s="64" t="s">
        <v>1389</v>
      </c>
      <c r="M1535" s="64" t="s">
        <v>1390</v>
      </c>
      <c r="N1535" s="64" t="s">
        <v>1391</v>
      </c>
      <c r="O1535" s="64" t="s">
        <v>1392</v>
      </c>
      <c r="P1535" s="64" t="s">
        <v>1393</v>
      </c>
      <c r="Q1535" s="65" t="s">
        <v>1394</v>
      </c>
    </row>
    <row r="1536" spans="1:17" x14ac:dyDescent="0.35">
      <c r="A1536" s="19" t="s">
        <v>162</v>
      </c>
      <c r="B1536" s="61">
        <v>150.19999999999999</v>
      </c>
      <c r="C1536" s="61">
        <v>165.1</v>
      </c>
      <c r="D1536" s="61">
        <v>180.9</v>
      </c>
      <c r="E1536" s="61">
        <v>133.6</v>
      </c>
      <c r="F1536" s="61">
        <v>112</v>
      </c>
      <c r="G1536" s="61">
        <v>77.8</v>
      </c>
      <c r="H1536" s="19">
        <v>0</v>
      </c>
      <c r="I1536" s="35">
        <f>SUM(B1536:H1536)</f>
        <v>819.59999999999991</v>
      </c>
      <c r="J1536" s="19">
        <v>0</v>
      </c>
      <c r="K1536" s="19">
        <v>0</v>
      </c>
      <c r="L1536" s="19">
        <v>0</v>
      </c>
      <c r="M1536" s="19">
        <v>0</v>
      </c>
      <c r="N1536" s="19">
        <v>0</v>
      </c>
      <c r="O1536" s="19">
        <v>0</v>
      </c>
      <c r="P1536" s="19">
        <v>0</v>
      </c>
      <c r="Q1536" s="146">
        <f>SUM(J1536:P1536)</f>
        <v>0</v>
      </c>
    </row>
    <row r="1537" spans="1:17" x14ac:dyDescent="0.35">
      <c r="A1537" s="19" t="s">
        <v>163</v>
      </c>
      <c r="B1537" s="61">
        <v>167.57</v>
      </c>
      <c r="C1537" s="61">
        <v>161.68</v>
      </c>
      <c r="D1537" s="166">
        <v>141.32</v>
      </c>
      <c r="E1537" s="166">
        <v>158.1</v>
      </c>
      <c r="F1537" s="166">
        <v>203.96</v>
      </c>
      <c r="G1537" s="166">
        <v>133.93</v>
      </c>
      <c r="H1537" s="19">
        <v>188.83</v>
      </c>
      <c r="I1537" s="35">
        <f>SUM(B1537:H1537)</f>
        <v>1155.3899999999999</v>
      </c>
      <c r="J1537" s="19">
        <v>188.34</v>
      </c>
      <c r="K1537" s="19">
        <v>188.34</v>
      </c>
      <c r="L1537" s="19">
        <v>217.38</v>
      </c>
      <c r="M1537" s="19">
        <v>204.9</v>
      </c>
      <c r="N1537" s="19">
        <v>181.45</v>
      </c>
      <c r="O1537" s="19">
        <v>176.39</v>
      </c>
      <c r="P1537" s="19">
        <v>190.49</v>
      </c>
      <c r="Q1537" s="146">
        <f>SUM(J1537:P1537)</f>
        <v>1347.2899999999997</v>
      </c>
    </row>
    <row r="1538" spans="1:17" x14ac:dyDescent="0.35">
      <c r="A1538" s="19" t="s">
        <v>152</v>
      </c>
      <c r="B1538" s="19">
        <f t="shared" ref="B1538:P1538" si="1167">B1537+B1536</f>
        <v>317.77</v>
      </c>
      <c r="C1538" s="19">
        <f t="shared" si="1167"/>
        <v>326.77999999999997</v>
      </c>
      <c r="D1538" s="19">
        <f t="shared" si="1167"/>
        <v>322.22000000000003</v>
      </c>
      <c r="E1538" s="19">
        <f t="shared" si="1167"/>
        <v>291.7</v>
      </c>
      <c r="F1538" s="19">
        <f t="shared" si="1167"/>
        <v>315.96000000000004</v>
      </c>
      <c r="G1538" s="19">
        <f t="shared" si="1167"/>
        <v>211.73000000000002</v>
      </c>
      <c r="H1538" s="19">
        <f t="shared" si="1167"/>
        <v>188.83</v>
      </c>
      <c r="I1538" s="19">
        <f t="shared" si="1167"/>
        <v>1974.9900000000002</v>
      </c>
      <c r="J1538" s="19">
        <f t="shared" si="1167"/>
        <v>188.34</v>
      </c>
      <c r="K1538" s="19">
        <f t="shared" si="1167"/>
        <v>188.34</v>
      </c>
      <c r="L1538" s="19">
        <f t="shared" si="1167"/>
        <v>217.38</v>
      </c>
      <c r="M1538" s="19">
        <f t="shared" si="1167"/>
        <v>204.9</v>
      </c>
      <c r="N1538" s="19">
        <f t="shared" si="1167"/>
        <v>181.45</v>
      </c>
      <c r="O1538" s="19">
        <f t="shared" si="1167"/>
        <v>176.39</v>
      </c>
      <c r="P1538" s="19">
        <f t="shared" si="1167"/>
        <v>190.49</v>
      </c>
      <c r="Q1538" s="146">
        <f>SUM(J1538:P1538)</f>
        <v>1347.2899999999997</v>
      </c>
    </row>
    <row r="1539" spans="1:17" x14ac:dyDescent="0.35">
      <c r="A1539" s="19" t="s">
        <v>154</v>
      </c>
      <c r="B1539" s="106">
        <f t="shared" ref="B1539:H1539" si="1168">B1537/B1538*100</f>
        <v>52.733108852314572</v>
      </c>
      <c r="C1539" s="106">
        <f t="shared" si="1168"/>
        <v>49.476712161086979</v>
      </c>
      <c r="D1539" s="106">
        <f t="shared" si="1168"/>
        <v>43.858233505058649</v>
      </c>
      <c r="E1539" s="106">
        <f t="shared" si="1168"/>
        <v>54.199520054850872</v>
      </c>
      <c r="F1539" s="106">
        <f t="shared" si="1168"/>
        <v>64.552474996835045</v>
      </c>
      <c r="G1539" s="106">
        <f t="shared" si="1168"/>
        <v>63.255089028479659</v>
      </c>
      <c r="H1539" s="106">
        <f t="shared" si="1168"/>
        <v>100</v>
      </c>
      <c r="I1539" s="35">
        <f>I1537/I1538*100</f>
        <v>58.501055701547841</v>
      </c>
      <c r="J1539" s="106">
        <f t="shared" ref="J1539:P1539" si="1169">J1537/J1538*100</f>
        <v>100</v>
      </c>
      <c r="K1539" s="106">
        <f t="shared" si="1169"/>
        <v>100</v>
      </c>
      <c r="L1539" s="106">
        <f t="shared" si="1169"/>
        <v>100</v>
      </c>
      <c r="M1539" s="106">
        <f t="shared" si="1169"/>
        <v>100</v>
      </c>
      <c r="N1539" s="106">
        <f t="shared" si="1169"/>
        <v>100</v>
      </c>
      <c r="O1539" s="106">
        <f t="shared" si="1169"/>
        <v>100</v>
      </c>
      <c r="P1539" s="106">
        <f t="shared" si="1169"/>
        <v>100</v>
      </c>
      <c r="Q1539" s="106">
        <f>Q1537/Q1538*100</f>
        <v>100</v>
      </c>
    </row>
    <row r="1540" spans="1:17" x14ac:dyDescent="0.35">
      <c r="A1540" s="19" t="s">
        <v>153</v>
      </c>
      <c r="B1540" s="19">
        <v>200</v>
      </c>
      <c r="C1540" s="19">
        <v>205</v>
      </c>
      <c r="D1540" s="19">
        <v>198</v>
      </c>
      <c r="E1540" s="19">
        <v>180</v>
      </c>
      <c r="F1540" s="19">
        <v>212</v>
      </c>
      <c r="G1540" s="19">
        <v>143</v>
      </c>
      <c r="H1540" s="19">
        <v>198</v>
      </c>
      <c r="I1540" s="35"/>
      <c r="J1540" s="19">
        <v>204</v>
      </c>
      <c r="K1540" s="19">
        <v>204</v>
      </c>
      <c r="L1540" s="19">
        <v>200</v>
      </c>
      <c r="M1540" s="19">
        <v>189</v>
      </c>
      <c r="N1540" s="19">
        <v>179</v>
      </c>
      <c r="O1540" s="19">
        <v>215</v>
      </c>
      <c r="P1540" s="19">
        <v>205</v>
      </c>
      <c r="Q1540" s="106">
        <v>0</v>
      </c>
    </row>
    <row r="1541" spans="1:17" x14ac:dyDescent="0.35">
      <c r="A1541" s="167" t="s">
        <v>155</v>
      </c>
      <c r="B1541" s="168">
        <f>B1540/B1538</f>
        <v>0.62938603392390724</v>
      </c>
      <c r="C1541" s="168">
        <f t="shared" ref="C1541:H1541" si="1170">C1540/C1538</f>
        <v>0.62733337413550405</v>
      </c>
      <c r="D1541" s="168">
        <f t="shared" si="1170"/>
        <v>0.61448699646204452</v>
      </c>
      <c r="E1541" s="168">
        <f t="shared" si="1170"/>
        <v>0.61707233459033251</v>
      </c>
      <c r="F1541" s="168">
        <f t="shared" si="1170"/>
        <v>0.6709710089884795</v>
      </c>
      <c r="G1541" s="168">
        <f t="shared" si="1170"/>
        <v>0.67538846644311146</v>
      </c>
      <c r="H1541" s="168">
        <f t="shared" si="1170"/>
        <v>1.0485621988031562</v>
      </c>
      <c r="I1541" s="146">
        <f>I1537/I1538</f>
        <v>0.58501055701547844</v>
      </c>
      <c r="J1541" s="169">
        <f>J1540/J1538</f>
        <v>1.0831474992035679</v>
      </c>
      <c r="K1541" s="169">
        <f t="shared" ref="K1541:P1541" si="1171">K1540/K1538</f>
        <v>1.0831474992035679</v>
      </c>
      <c r="L1541" s="169">
        <f t="shared" si="1171"/>
        <v>0.92004784248780935</v>
      </c>
      <c r="M1541" s="169">
        <f t="shared" si="1171"/>
        <v>0.92240117130307464</v>
      </c>
      <c r="N1541" s="169">
        <f t="shared" si="1171"/>
        <v>0.98649765775695786</v>
      </c>
      <c r="O1541" s="169">
        <f t="shared" si="1171"/>
        <v>1.2188899597482852</v>
      </c>
      <c r="P1541" s="169">
        <f t="shared" si="1171"/>
        <v>1.076171977531629</v>
      </c>
      <c r="Q1541" s="146"/>
    </row>
    <row r="1542" spans="1:17" x14ac:dyDescent="0.35">
      <c r="A1542" s="19" t="s">
        <v>164</v>
      </c>
      <c r="B1542" s="61">
        <v>0</v>
      </c>
      <c r="C1542" s="61">
        <v>0</v>
      </c>
      <c r="D1542" s="61">
        <v>0</v>
      </c>
      <c r="E1542" s="61">
        <v>0</v>
      </c>
      <c r="F1542" s="61">
        <v>0</v>
      </c>
      <c r="G1542" s="61">
        <v>0</v>
      </c>
      <c r="H1542" s="19">
        <v>0</v>
      </c>
      <c r="I1542" s="150">
        <f>SUM(B1542:H1542)</f>
        <v>0</v>
      </c>
      <c r="J1542" s="61">
        <v>0</v>
      </c>
      <c r="K1542" s="61">
        <v>0</v>
      </c>
      <c r="L1542" s="61">
        <v>0</v>
      </c>
      <c r="M1542" s="61">
        <v>0</v>
      </c>
      <c r="N1542" s="61">
        <v>0</v>
      </c>
      <c r="O1542" s="61">
        <v>0</v>
      </c>
      <c r="P1542" s="19">
        <v>0</v>
      </c>
      <c r="Q1542" s="151"/>
    </row>
    <row r="1543" spans="1:17" x14ac:dyDescent="0.35">
      <c r="A1543" s="19" t="s">
        <v>165</v>
      </c>
      <c r="B1543" s="61">
        <v>188.02</v>
      </c>
      <c r="C1543" s="166">
        <v>167.38</v>
      </c>
      <c r="D1543" s="166">
        <v>131.63</v>
      </c>
      <c r="E1543" s="166">
        <v>178.59</v>
      </c>
      <c r="F1543" s="166">
        <v>216.41</v>
      </c>
      <c r="G1543" s="166">
        <v>162.69999999999999</v>
      </c>
      <c r="H1543" s="166">
        <v>213.28</v>
      </c>
      <c r="I1543" s="150">
        <f>SUM(B1543:H1543)</f>
        <v>1258.01</v>
      </c>
      <c r="J1543" s="19">
        <v>220.23</v>
      </c>
      <c r="K1543" s="19">
        <v>205.49</v>
      </c>
      <c r="L1543" s="19">
        <v>270.5</v>
      </c>
      <c r="M1543" s="19">
        <v>222.6</v>
      </c>
      <c r="N1543" s="19">
        <v>237.33</v>
      </c>
      <c r="O1543" s="19">
        <v>227.01</v>
      </c>
      <c r="P1543" s="19">
        <v>248.28</v>
      </c>
      <c r="Q1543" s="151">
        <f>SUM(J1543:P1543)</f>
        <v>1631.44</v>
      </c>
    </row>
    <row r="1544" spans="1:17" x14ac:dyDescent="0.35">
      <c r="A1544" s="19" t="s">
        <v>152</v>
      </c>
      <c r="B1544" s="19">
        <f>B1542+B1543</f>
        <v>188.02</v>
      </c>
      <c r="C1544" s="19">
        <f t="shared" ref="C1544:H1544" si="1172">C1542+C1543</f>
        <v>167.38</v>
      </c>
      <c r="D1544" s="19">
        <f t="shared" si="1172"/>
        <v>131.63</v>
      </c>
      <c r="E1544" s="19">
        <f t="shared" si="1172"/>
        <v>178.59</v>
      </c>
      <c r="F1544" s="19">
        <f t="shared" si="1172"/>
        <v>216.41</v>
      </c>
      <c r="G1544" s="19">
        <f t="shared" si="1172"/>
        <v>162.69999999999999</v>
      </c>
      <c r="H1544" s="19">
        <f t="shared" si="1172"/>
        <v>213.28</v>
      </c>
      <c r="I1544" s="150">
        <f>I1543+I1542</f>
        <v>1258.01</v>
      </c>
      <c r="J1544" s="19">
        <f>J1543+J1542</f>
        <v>220.23</v>
      </c>
      <c r="K1544" s="19">
        <f>K1543+K1542</f>
        <v>205.49</v>
      </c>
      <c r="L1544" s="19">
        <f>L1543+L1542</f>
        <v>270.5</v>
      </c>
      <c r="M1544" s="19">
        <f>M1543+M1542</f>
        <v>222.6</v>
      </c>
      <c r="N1544" s="19">
        <f>N1542+N1543</f>
        <v>237.33</v>
      </c>
      <c r="O1544" s="19">
        <f>O1542+O1543</f>
        <v>227.01</v>
      </c>
      <c r="P1544" s="19">
        <f>P1542+P1543</f>
        <v>248.28</v>
      </c>
      <c r="Q1544" s="151">
        <f>SUM(J1544:P1544)</f>
        <v>1631.44</v>
      </c>
    </row>
    <row r="1545" spans="1:17" x14ac:dyDescent="0.35">
      <c r="A1545" s="19" t="s">
        <v>154</v>
      </c>
      <c r="B1545" s="106">
        <f>B1543/B1544*100</f>
        <v>100</v>
      </c>
      <c r="C1545" s="106">
        <f t="shared" ref="C1545:H1545" si="1173">C1543/C1544*100</f>
        <v>100</v>
      </c>
      <c r="D1545" s="106">
        <f t="shared" si="1173"/>
        <v>100</v>
      </c>
      <c r="E1545" s="106">
        <f t="shared" si="1173"/>
        <v>100</v>
      </c>
      <c r="F1545" s="106">
        <f t="shared" si="1173"/>
        <v>100</v>
      </c>
      <c r="G1545" s="106">
        <f t="shared" si="1173"/>
        <v>100</v>
      </c>
      <c r="H1545" s="106">
        <f t="shared" si="1173"/>
        <v>100</v>
      </c>
      <c r="I1545" s="35">
        <f>I1543/I1544*100</f>
        <v>100</v>
      </c>
      <c r="J1545" s="106">
        <f>J1543/J1544*100</f>
        <v>100</v>
      </c>
      <c r="K1545" s="106">
        <f t="shared" ref="K1545:P1545" si="1174">K1543/K1544*100</f>
        <v>100</v>
      </c>
      <c r="L1545" s="106">
        <f t="shared" si="1174"/>
        <v>100</v>
      </c>
      <c r="M1545" s="106">
        <f t="shared" si="1174"/>
        <v>100</v>
      </c>
      <c r="N1545" s="106">
        <f t="shared" si="1174"/>
        <v>100</v>
      </c>
      <c r="O1545" s="106">
        <f t="shared" si="1174"/>
        <v>100</v>
      </c>
      <c r="P1545" s="106">
        <f t="shared" si="1174"/>
        <v>100</v>
      </c>
      <c r="Q1545" s="146"/>
    </row>
    <row r="1546" spans="1:17" x14ac:dyDescent="0.35">
      <c r="A1546" s="19" t="s">
        <v>153</v>
      </c>
      <c r="B1546" s="61">
        <v>479</v>
      </c>
      <c r="C1546" s="61">
        <v>437</v>
      </c>
      <c r="D1546" s="61">
        <v>475</v>
      </c>
      <c r="E1546" s="61">
        <v>427</v>
      </c>
      <c r="F1546" s="61">
        <v>478</v>
      </c>
      <c r="G1546" s="61">
        <v>359</v>
      </c>
      <c r="H1546" s="19">
        <v>481</v>
      </c>
      <c r="I1546" s="35"/>
      <c r="J1546" s="19">
        <v>471</v>
      </c>
      <c r="K1546" s="19">
        <v>202</v>
      </c>
      <c r="L1546" s="19">
        <v>483</v>
      </c>
      <c r="M1546" s="19">
        <v>457</v>
      </c>
      <c r="N1546" s="19">
        <v>434</v>
      </c>
      <c r="O1546" s="19">
        <v>505</v>
      </c>
      <c r="P1546" s="19">
        <v>501</v>
      </c>
      <c r="Q1546" s="146"/>
    </row>
    <row r="1547" spans="1:17" x14ac:dyDescent="0.35">
      <c r="A1547" s="43" t="s">
        <v>155</v>
      </c>
      <c r="B1547" s="169">
        <f t="shared" ref="B1547:H1547" si="1175">B1546/B1544</f>
        <v>2.5476013190086158</v>
      </c>
      <c r="C1547" s="169">
        <f t="shared" si="1175"/>
        <v>2.6108256661488829</v>
      </c>
      <c r="D1547" s="169">
        <f t="shared" si="1175"/>
        <v>3.6085998632530578</v>
      </c>
      <c r="E1547" s="169">
        <f t="shared" si="1175"/>
        <v>2.3909513410605299</v>
      </c>
      <c r="F1547" s="169">
        <f t="shared" si="1175"/>
        <v>2.2087703895383761</v>
      </c>
      <c r="G1547" s="169">
        <f t="shared" si="1175"/>
        <v>2.2065150583896744</v>
      </c>
      <c r="H1547" s="169">
        <f t="shared" si="1175"/>
        <v>2.2552513128282072</v>
      </c>
      <c r="I1547" s="35"/>
      <c r="J1547" s="169">
        <f t="shared" ref="J1547:P1547" si="1176">J1546/J1544</f>
        <v>2.1386732052853836</v>
      </c>
      <c r="K1547" s="169">
        <f t="shared" si="1176"/>
        <v>0.9830162051681347</v>
      </c>
      <c r="L1547" s="169">
        <f t="shared" si="1176"/>
        <v>1.7855822550831792</v>
      </c>
      <c r="M1547" s="169">
        <f t="shared" si="1176"/>
        <v>2.0530098831985626</v>
      </c>
      <c r="N1547" s="169">
        <f t="shared" si="1176"/>
        <v>1.8286773690641722</v>
      </c>
      <c r="O1547" s="169">
        <f t="shared" si="1176"/>
        <v>2.2245716047751203</v>
      </c>
      <c r="P1547" s="169">
        <f t="shared" si="1176"/>
        <v>2.0178830352827455</v>
      </c>
      <c r="Q1547" s="146"/>
    </row>
    <row r="1548" spans="1:17" x14ac:dyDescent="0.35">
      <c r="A1548" s="19" t="s">
        <v>156</v>
      </c>
      <c r="B1548" s="61">
        <v>41</v>
      </c>
      <c r="C1548" s="88">
        <v>39</v>
      </c>
      <c r="D1548" s="88">
        <v>43</v>
      </c>
      <c r="E1548" s="88">
        <v>32</v>
      </c>
      <c r="F1548" s="88">
        <v>28</v>
      </c>
      <c r="G1548" s="79">
        <v>22</v>
      </c>
      <c r="H1548" s="79">
        <v>35</v>
      </c>
      <c r="I1548" s="35"/>
      <c r="J1548" s="79">
        <v>35</v>
      </c>
      <c r="K1548" s="79">
        <v>24</v>
      </c>
      <c r="L1548" s="79">
        <v>21</v>
      </c>
      <c r="M1548" s="79">
        <v>27</v>
      </c>
      <c r="N1548" s="79">
        <v>16</v>
      </c>
      <c r="O1548" s="79">
        <v>27</v>
      </c>
      <c r="P1548" s="79">
        <v>28</v>
      </c>
      <c r="Q1548" s="146">
        <f>SUM(J1548:P1548)</f>
        <v>178</v>
      </c>
    </row>
    <row r="1549" spans="1:17" x14ac:dyDescent="0.35">
      <c r="A1549" s="19" t="s">
        <v>157</v>
      </c>
      <c r="B1549" s="61">
        <v>40.32</v>
      </c>
      <c r="C1549" s="88">
        <v>39.450000000000003</v>
      </c>
      <c r="D1549" s="88">
        <v>32.9</v>
      </c>
      <c r="E1549" s="88">
        <v>37.08</v>
      </c>
      <c r="F1549" s="88">
        <v>51.49</v>
      </c>
      <c r="G1549" s="79">
        <v>36.380000000000003</v>
      </c>
      <c r="H1549" s="79">
        <v>47.34</v>
      </c>
      <c r="I1549" s="35">
        <f>SUM(B1549:H1549)</f>
        <v>284.96000000000004</v>
      </c>
      <c r="J1549" s="79">
        <v>49.51</v>
      </c>
      <c r="K1549" s="79">
        <v>52.99</v>
      </c>
      <c r="L1549" s="79">
        <v>56.99</v>
      </c>
      <c r="M1549" s="79">
        <v>50.98</v>
      </c>
      <c r="N1549" s="79">
        <v>55.64</v>
      </c>
      <c r="O1549" s="79">
        <v>48.62</v>
      </c>
      <c r="P1549" s="79">
        <v>49.79</v>
      </c>
      <c r="Q1549" s="146">
        <f>SUM(J1549:P1549)</f>
        <v>364.52000000000004</v>
      </c>
    </row>
    <row r="1550" spans="1:17" x14ac:dyDescent="0.35">
      <c r="A1550" s="19" t="s">
        <v>152</v>
      </c>
      <c r="B1550" s="19">
        <f t="shared" ref="B1550:H1550" si="1177">B1549+B1548</f>
        <v>81.319999999999993</v>
      </c>
      <c r="C1550" s="19">
        <f t="shared" si="1177"/>
        <v>78.45</v>
      </c>
      <c r="D1550" s="19">
        <f t="shared" si="1177"/>
        <v>75.900000000000006</v>
      </c>
      <c r="E1550" s="19">
        <f t="shared" si="1177"/>
        <v>69.08</v>
      </c>
      <c r="F1550" s="19">
        <f t="shared" si="1177"/>
        <v>79.490000000000009</v>
      </c>
      <c r="G1550" s="19">
        <f t="shared" si="1177"/>
        <v>58.38</v>
      </c>
      <c r="H1550" s="19">
        <f t="shared" si="1177"/>
        <v>82.34</v>
      </c>
      <c r="I1550" s="35">
        <f>SUM(B1550:H1550)</f>
        <v>524.96</v>
      </c>
      <c r="J1550" s="19">
        <f>J1549+J1548</f>
        <v>84.509999999999991</v>
      </c>
      <c r="K1550" s="19">
        <f t="shared" ref="K1550:P1550" si="1178">K1549+K1548</f>
        <v>76.990000000000009</v>
      </c>
      <c r="L1550" s="19">
        <f t="shared" si="1178"/>
        <v>77.990000000000009</v>
      </c>
      <c r="M1550" s="19">
        <f t="shared" si="1178"/>
        <v>77.97999999999999</v>
      </c>
      <c r="N1550" s="19">
        <f t="shared" si="1178"/>
        <v>71.64</v>
      </c>
      <c r="O1550" s="19">
        <f t="shared" si="1178"/>
        <v>75.62</v>
      </c>
      <c r="P1550" s="19">
        <f t="shared" si="1178"/>
        <v>77.789999999999992</v>
      </c>
      <c r="Q1550" s="146">
        <f>SUM(J1550:P1550)</f>
        <v>542.52</v>
      </c>
    </row>
    <row r="1551" spans="1:17" x14ac:dyDescent="0.35">
      <c r="A1551" s="19" t="s">
        <v>154</v>
      </c>
      <c r="B1551" s="106">
        <f t="shared" ref="B1551:I1551" si="1179">B1549/B1550*100</f>
        <v>49.581898671913436</v>
      </c>
      <c r="C1551" s="106">
        <f t="shared" si="1179"/>
        <v>50.286806883365202</v>
      </c>
      <c r="D1551" s="106">
        <f t="shared" si="1179"/>
        <v>43.34650856389986</v>
      </c>
      <c r="E1551" s="106">
        <f t="shared" si="1179"/>
        <v>53.676896352055593</v>
      </c>
      <c r="F1551" s="106">
        <f t="shared" si="1179"/>
        <v>64.775443452006527</v>
      </c>
      <c r="G1551" s="106">
        <f t="shared" si="1179"/>
        <v>62.315861596437138</v>
      </c>
      <c r="H1551" s="106">
        <f t="shared" si="1179"/>
        <v>57.493320378916692</v>
      </c>
      <c r="I1551" s="106">
        <f t="shared" si="1179"/>
        <v>54.282231027125881</v>
      </c>
      <c r="J1551" s="169">
        <f t="shared" ref="J1551:O1551" si="1180">J1550/J1548</f>
        <v>2.4145714285714281</v>
      </c>
      <c r="K1551" s="169">
        <f t="shared" si="1180"/>
        <v>3.2079166666666672</v>
      </c>
      <c r="L1551" s="169">
        <f t="shared" si="1180"/>
        <v>3.7138095238095241</v>
      </c>
      <c r="M1551" s="169">
        <f t="shared" si="1180"/>
        <v>2.8881481481481477</v>
      </c>
      <c r="N1551" s="169">
        <f t="shared" si="1180"/>
        <v>4.4775</v>
      </c>
      <c r="O1551" s="169">
        <f t="shared" si="1180"/>
        <v>2.800740740740741</v>
      </c>
      <c r="P1551" s="169">
        <f>P1550/P1548</f>
        <v>2.7782142857142853</v>
      </c>
      <c r="Q1551" s="106">
        <f>Q1549/Q1550*100</f>
        <v>67.190149671901509</v>
      </c>
    </row>
    <row r="1552" spans="1:17" x14ac:dyDescent="0.35">
      <c r="A1552" s="19" t="s">
        <v>153</v>
      </c>
      <c r="B1552" s="19">
        <v>87</v>
      </c>
      <c r="C1552" s="19">
        <v>84</v>
      </c>
      <c r="D1552" s="19">
        <v>80</v>
      </c>
      <c r="E1552" s="19">
        <v>76</v>
      </c>
      <c r="F1552" s="19">
        <v>84</v>
      </c>
      <c r="G1552" s="19">
        <v>81</v>
      </c>
      <c r="H1552" s="36">
        <v>87</v>
      </c>
      <c r="I1552" s="35"/>
      <c r="J1552" s="19">
        <v>87</v>
      </c>
      <c r="K1552" s="19">
        <v>81</v>
      </c>
      <c r="L1552" s="19">
        <v>81</v>
      </c>
      <c r="M1552" s="19">
        <v>78</v>
      </c>
      <c r="N1552" s="19">
        <v>78</v>
      </c>
      <c r="O1552" s="19">
        <v>77</v>
      </c>
      <c r="P1552" s="36">
        <v>81</v>
      </c>
      <c r="Q1552" s="146"/>
    </row>
    <row r="1553" spans="1:17" x14ac:dyDescent="0.35">
      <c r="A1553" s="43" t="s">
        <v>155</v>
      </c>
      <c r="B1553" s="169">
        <f>B1552/B1550</f>
        <v>1.0698475159862273</v>
      </c>
      <c r="C1553" s="169">
        <f>C1552/C1550</f>
        <v>1.0707456978967496</v>
      </c>
      <c r="D1553" s="169">
        <f>D1552/D1550</f>
        <v>1.054018445322793</v>
      </c>
      <c r="E1553" s="169">
        <f>E1552/E1550</f>
        <v>1.1001737116386798</v>
      </c>
      <c r="F1553" s="169">
        <f>F1552/F1550</f>
        <v>1.0567366964398037</v>
      </c>
      <c r="G1553" s="169">
        <f>V1547</f>
        <v>0</v>
      </c>
      <c r="H1553" s="169">
        <f>H1552/H1550</f>
        <v>1.0565946077240709</v>
      </c>
      <c r="I1553" s="35"/>
      <c r="J1553" s="169">
        <f t="shared" ref="J1553:P1553" si="1181">J1552/J1550</f>
        <v>1.0294639687610934</v>
      </c>
      <c r="K1553" s="169">
        <f t="shared" si="1181"/>
        <v>1.052084686322899</v>
      </c>
      <c r="L1553" s="169">
        <f t="shared" si="1181"/>
        <v>1.0385946916271316</v>
      </c>
      <c r="M1553" s="169">
        <f t="shared" si="1181"/>
        <v>1.0002564760194923</v>
      </c>
      <c r="N1553" s="169">
        <f t="shared" si="1181"/>
        <v>1.0887772194304857</v>
      </c>
      <c r="O1553" s="169">
        <f t="shared" si="1181"/>
        <v>1.0182491404390372</v>
      </c>
      <c r="P1553" s="169">
        <f t="shared" si="1181"/>
        <v>1.041264944080216</v>
      </c>
      <c r="Q1553" s="146"/>
    </row>
    <row r="1554" spans="1:17" x14ac:dyDescent="0.35">
      <c r="A1554" s="19" t="s">
        <v>158</v>
      </c>
      <c r="B1554" s="170">
        <v>237</v>
      </c>
      <c r="C1554" s="61">
        <v>212</v>
      </c>
      <c r="D1554" s="61">
        <v>295</v>
      </c>
      <c r="E1554" s="61">
        <v>152</v>
      </c>
      <c r="F1554" s="61">
        <v>86</v>
      </c>
      <c r="G1554" s="61">
        <v>145</v>
      </c>
      <c r="H1554" s="88">
        <v>165</v>
      </c>
      <c r="I1554" s="35"/>
      <c r="J1554" s="88">
        <v>125</v>
      </c>
      <c r="K1554" s="88">
        <v>80</v>
      </c>
      <c r="L1554" s="88">
        <v>48</v>
      </c>
      <c r="M1554" s="88">
        <v>61</v>
      </c>
      <c r="N1554" s="88">
        <v>90</v>
      </c>
      <c r="O1554" s="88">
        <v>189</v>
      </c>
      <c r="P1554" s="88">
        <v>185</v>
      </c>
      <c r="Q1554" s="146">
        <f>SUM(J1554:P1554)</f>
        <v>778</v>
      </c>
    </row>
    <row r="1555" spans="1:17" x14ac:dyDescent="0.35">
      <c r="A1555" s="19" t="s">
        <v>159</v>
      </c>
      <c r="B1555" s="61">
        <v>124.28</v>
      </c>
      <c r="C1555" s="166">
        <v>170.45</v>
      </c>
      <c r="D1555" s="166">
        <v>94.2</v>
      </c>
      <c r="E1555" s="166">
        <v>113.25</v>
      </c>
      <c r="F1555" s="166">
        <v>193.29</v>
      </c>
      <c r="G1555" s="166">
        <v>96.73</v>
      </c>
      <c r="H1555" s="88">
        <v>187.09</v>
      </c>
      <c r="I1555" s="35">
        <f>SUM(B1555:H1555)</f>
        <v>979.29000000000008</v>
      </c>
      <c r="J1555" s="88">
        <v>197.08</v>
      </c>
      <c r="K1555" s="88">
        <v>204.04</v>
      </c>
      <c r="L1555" s="88">
        <v>185.05</v>
      </c>
      <c r="M1555" s="88">
        <v>237.01</v>
      </c>
      <c r="N1555" s="88">
        <v>199.33</v>
      </c>
      <c r="O1555" s="88">
        <v>171.11</v>
      </c>
      <c r="P1555" s="88">
        <v>200.12</v>
      </c>
      <c r="Q1555" s="146">
        <f>SUM(J1555:P1555)</f>
        <v>1393.7400000000002</v>
      </c>
    </row>
    <row r="1556" spans="1:17" x14ac:dyDescent="0.35">
      <c r="A1556" s="19" t="s">
        <v>152</v>
      </c>
      <c r="B1556" s="19">
        <f>-B1555+B1554</f>
        <v>112.72</v>
      </c>
      <c r="C1556" s="19">
        <f>-C1555+C1554</f>
        <v>41.550000000000011</v>
      </c>
      <c r="D1556" s="19">
        <f>-D1555+D1554</f>
        <v>200.8</v>
      </c>
      <c r="E1556" s="106">
        <f>E1555+E1554</f>
        <v>265.25</v>
      </c>
      <c r="F1556" s="106">
        <f>F1555+F1554</f>
        <v>279.28999999999996</v>
      </c>
      <c r="G1556" s="106">
        <f>G1555+G1554</f>
        <v>241.73000000000002</v>
      </c>
      <c r="H1556" s="106">
        <f>H1555+H1554</f>
        <v>352.09000000000003</v>
      </c>
      <c r="I1556" s="35">
        <f>SUM(B1556:H1556)</f>
        <v>1493.4300000000003</v>
      </c>
      <c r="J1556" s="19">
        <f t="shared" ref="J1556:P1556" si="1182">J1555+J1554</f>
        <v>322.08000000000004</v>
      </c>
      <c r="K1556" s="19">
        <f t="shared" si="1182"/>
        <v>284.03999999999996</v>
      </c>
      <c r="L1556" s="19">
        <f t="shared" si="1182"/>
        <v>233.05</v>
      </c>
      <c r="M1556" s="19">
        <f t="shared" si="1182"/>
        <v>298.01</v>
      </c>
      <c r="N1556" s="19">
        <f t="shared" si="1182"/>
        <v>289.33000000000004</v>
      </c>
      <c r="O1556" s="19">
        <f t="shared" si="1182"/>
        <v>360.11</v>
      </c>
      <c r="P1556" s="19">
        <f t="shared" si="1182"/>
        <v>385.12</v>
      </c>
      <c r="Q1556" s="146">
        <f>SUM(J1556:P1556)</f>
        <v>2171.7400000000002</v>
      </c>
    </row>
    <row r="1557" spans="1:17" x14ac:dyDescent="0.35">
      <c r="A1557" s="19" t="s">
        <v>154</v>
      </c>
      <c r="B1557" s="152">
        <f t="shared" ref="B1557:I1557" si="1183">B1555/B1556</f>
        <v>1.102555003548616</v>
      </c>
      <c r="C1557" s="152">
        <f t="shared" si="1183"/>
        <v>4.1022864019253893</v>
      </c>
      <c r="D1557" s="152">
        <f t="shared" si="1183"/>
        <v>0.46912350597609559</v>
      </c>
      <c r="E1557" s="152">
        <f t="shared" si="1183"/>
        <v>0.42695570216776624</v>
      </c>
      <c r="F1557" s="152">
        <f t="shared" si="1183"/>
        <v>0.69207633642450506</v>
      </c>
      <c r="G1557" s="152">
        <f t="shared" si="1183"/>
        <v>0.40015720018202122</v>
      </c>
      <c r="H1557" s="152">
        <f t="shared" si="1183"/>
        <v>0.53136982021642187</v>
      </c>
      <c r="I1557" s="152">
        <f t="shared" si="1183"/>
        <v>0.6557321066270263</v>
      </c>
      <c r="J1557" s="106">
        <f>J1555/K1556*100</f>
        <v>69.384593719194498</v>
      </c>
      <c r="K1557" s="106">
        <f>K1555/L1556*100</f>
        <v>87.55202746191803</v>
      </c>
      <c r="L1557" s="106">
        <f>L1555/M1556*100</f>
        <v>62.095231703634113</v>
      </c>
      <c r="M1557" s="169">
        <f>M1556/M1554</f>
        <v>4.8854098360655733</v>
      </c>
      <c r="N1557" s="169">
        <f>N1556/N1554</f>
        <v>3.2147777777777784</v>
      </c>
      <c r="O1557" s="169">
        <f>O1556/O1554</f>
        <v>1.9053439153439153</v>
      </c>
      <c r="P1557" s="169">
        <f>P1556/P1554</f>
        <v>2.0817297297297297</v>
      </c>
      <c r="Q1557" s="153">
        <f>Q1555/Q1556*100</f>
        <v>64.176190520043846</v>
      </c>
    </row>
    <row r="1558" spans="1:17" x14ac:dyDescent="0.35">
      <c r="A1558" s="19" t="s">
        <v>153</v>
      </c>
      <c r="B1558" s="61">
        <v>710</v>
      </c>
      <c r="C1558" s="61">
        <v>760</v>
      </c>
      <c r="D1558" s="61">
        <v>760</v>
      </c>
      <c r="E1558" s="61">
        <v>510</v>
      </c>
      <c r="F1558" s="61">
        <v>550</v>
      </c>
      <c r="G1558" s="61">
        <v>490</v>
      </c>
      <c r="H1558" s="36">
        <v>720</v>
      </c>
      <c r="I1558" s="35"/>
      <c r="J1558" s="19">
        <v>590</v>
      </c>
      <c r="K1558" s="19">
        <v>600</v>
      </c>
      <c r="L1558" s="19">
        <v>620</v>
      </c>
      <c r="M1558" s="19">
        <v>590</v>
      </c>
      <c r="N1558" s="19">
        <v>600</v>
      </c>
      <c r="O1558" s="19">
        <v>750</v>
      </c>
      <c r="P1558" s="36">
        <v>790</v>
      </c>
      <c r="Q1558" s="146"/>
    </row>
    <row r="1559" spans="1:17" x14ac:dyDescent="0.35">
      <c r="A1559" s="43" t="s">
        <v>155</v>
      </c>
      <c r="B1559" s="169">
        <f t="shared" ref="B1559:H1559" si="1184">B1558/B1556</f>
        <v>6.298793470546487</v>
      </c>
      <c r="C1559" s="169">
        <f t="shared" si="1184"/>
        <v>18.291215403128756</v>
      </c>
      <c r="D1559" s="169">
        <f t="shared" si="1184"/>
        <v>3.784860557768924</v>
      </c>
      <c r="E1559" s="169">
        <f t="shared" si="1184"/>
        <v>1.9227144203581528</v>
      </c>
      <c r="F1559" s="169">
        <f t="shared" si="1184"/>
        <v>1.9692792437967706</v>
      </c>
      <c r="G1559" s="169">
        <f t="shared" si="1184"/>
        <v>2.0270549786952383</v>
      </c>
      <c r="H1559" s="169">
        <f t="shared" si="1184"/>
        <v>2.0449316936010677</v>
      </c>
      <c r="I1559" s="35"/>
      <c r="J1559" s="169">
        <f t="shared" ref="J1559:P1559" si="1185">J1558/J1556</f>
        <v>1.8318430203676104</v>
      </c>
      <c r="K1559" s="169">
        <f t="shared" si="1185"/>
        <v>2.1123785382340516</v>
      </c>
      <c r="L1559" s="169">
        <f t="shared" si="1185"/>
        <v>2.6603733104484015</v>
      </c>
      <c r="M1559" s="169">
        <f t="shared" si="1185"/>
        <v>1.9797993355927654</v>
      </c>
      <c r="N1559" s="169">
        <f t="shared" si="1185"/>
        <v>2.0737566100991942</v>
      </c>
      <c r="O1559" s="169">
        <f t="shared" si="1185"/>
        <v>2.0826969537085889</v>
      </c>
      <c r="P1559" s="169">
        <f t="shared" si="1185"/>
        <v>2.0513086830078935</v>
      </c>
      <c r="Q1559" s="146"/>
    </row>
    <row r="1560" spans="1:17" x14ac:dyDescent="0.35">
      <c r="A1560" s="19" t="s">
        <v>160</v>
      </c>
      <c r="B1560" s="61">
        <v>257</v>
      </c>
      <c r="C1560" s="61">
        <v>421</v>
      </c>
      <c r="D1560" s="61">
        <v>399</v>
      </c>
      <c r="E1560" s="61">
        <v>389</v>
      </c>
      <c r="F1560" s="61">
        <v>366</v>
      </c>
      <c r="G1560" s="61">
        <v>364</v>
      </c>
      <c r="H1560" s="88">
        <v>374</v>
      </c>
      <c r="I1560" s="35">
        <f>SUM(B1560:H1560)</f>
        <v>2570</v>
      </c>
      <c r="J1560" s="88">
        <v>355</v>
      </c>
      <c r="K1560" s="88">
        <v>360</v>
      </c>
      <c r="L1560" s="88">
        <v>366</v>
      </c>
      <c r="M1560" s="88">
        <v>363</v>
      </c>
      <c r="N1560" s="88">
        <v>332</v>
      </c>
      <c r="O1560" s="88">
        <v>346</v>
      </c>
      <c r="P1560" s="88">
        <v>371</v>
      </c>
      <c r="Q1560" s="146">
        <f>SUM(J1560:P1560)</f>
        <v>2493</v>
      </c>
    </row>
    <row r="1561" spans="1:17" x14ac:dyDescent="0.35">
      <c r="A1561" s="19" t="s">
        <v>161</v>
      </c>
      <c r="B1561" s="61">
        <v>126.21</v>
      </c>
      <c r="C1561" s="166">
        <v>161.58000000000001</v>
      </c>
      <c r="D1561" s="166">
        <v>124.33</v>
      </c>
      <c r="E1561" s="166">
        <v>147.36000000000001</v>
      </c>
      <c r="F1561" s="166">
        <v>141.9</v>
      </c>
      <c r="G1561" s="166">
        <v>147.56</v>
      </c>
      <c r="H1561" s="88">
        <v>131.01</v>
      </c>
      <c r="I1561" s="35">
        <f>SUM(B1561:H1561)</f>
        <v>979.95</v>
      </c>
      <c r="J1561" s="88">
        <v>138.72999999999999</v>
      </c>
      <c r="K1561" s="88">
        <v>147.63</v>
      </c>
      <c r="L1561" s="88">
        <v>144.85</v>
      </c>
      <c r="M1561" s="88">
        <v>143.91999999999999</v>
      </c>
      <c r="N1561" s="88">
        <v>176.3</v>
      </c>
      <c r="O1561" s="88">
        <v>174.3</v>
      </c>
      <c r="P1561" s="88">
        <v>147.65</v>
      </c>
      <c r="Q1561" s="146">
        <f>SUM(J1561:P1561)</f>
        <v>1073.3800000000001</v>
      </c>
    </row>
    <row r="1562" spans="1:17" x14ac:dyDescent="0.35">
      <c r="A1562" s="19" t="s">
        <v>152</v>
      </c>
      <c r="B1562" s="19">
        <f>B1561+B1560</f>
        <v>383.21</v>
      </c>
      <c r="C1562" s="19">
        <f t="shared" ref="C1562:H1562" si="1186">C1561+C1560</f>
        <v>582.58000000000004</v>
      </c>
      <c r="D1562" s="19">
        <f t="shared" si="1186"/>
        <v>523.33000000000004</v>
      </c>
      <c r="E1562" s="19">
        <f t="shared" si="1186"/>
        <v>536.36</v>
      </c>
      <c r="F1562" s="19">
        <f t="shared" si="1186"/>
        <v>507.9</v>
      </c>
      <c r="G1562" s="19">
        <f t="shared" si="1186"/>
        <v>511.56</v>
      </c>
      <c r="H1562" s="19">
        <f t="shared" si="1186"/>
        <v>505.01</v>
      </c>
      <c r="I1562" s="35">
        <f>SUM(B1562:H1562)</f>
        <v>3549.95</v>
      </c>
      <c r="J1562" s="19">
        <f t="shared" ref="J1562:P1562" si="1187">J1561+J1560</f>
        <v>493.73</v>
      </c>
      <c r="K1562" s="19">
        <f t="shared" si="1187"/>
        <v>507.63</v>
      </c>
      <c r="L1562" s="19">
        <f t="shared" si="1187"/>
        <v>510.85</v>
      </c>
      <c r="M1562" s="19">
        <f t="shared" si="1187"/>
        <v>506.91999999999996</v>
      </c>
      <c r="N1562" s="19">
        <f t="shared" si="1187"/>
        <v>508.3</v>
      </c>
      <c r="O1562" s="19">
        <f t="shared" si="1187"/>
        <v>520.29999999999995</v>
      </c>
      <c r="P1562" s="19">
        <f t="shared" si="1187"/>
        <v>518.65</v>
      </c>
      <c r="Q1562" s="146">
        <f>SUM(J1562:P1562)</f>
        <v>3566.3800000000006</v>
      </c>
    </row>
    <row r="1563" spans="1:17" x14ac:dyDescent="0.35">
      <c r="A1563" s="19" t="s">
        <v>154</v>
      </c>
      <c r="B1563" s="169">
        <f t="shared" ref="B1563:H1563" si="1188">B1562/B1560</f>
        <v>1.4910894941634241</v>
      </c>
      <c r="C1563" s="169">
        <f t="shared" si="1188"/>
        <v>1.3838004750593824</v>
      </c>
      <c r="D1563" s="169">
        <f t="shared" si="1188"/>
        <v>1.3116040100250628</v>
      </c>
      <c r="E1563" s="169">
        <f t="shared" si="1188"/>
        <v>1.3788174807197944</v>
      </c>
      <c r="F1563" s="169">
        <f t="shared" si="1188"/>
        <v>1.3877049180327867</v>
      </c>
      <c r="G1563" s="169">
        <f t="shared" si="1188"/>
        <v>1.4053846153846155</v>
      </c>
      <c r="H1563" s="169">
        <f t="shared" si="1188"/>
        <v>1.3502941176470589</v>
      </c>
      <c r="I1563" s="161">
        <f>I1561/I1562</f>
        <v>0.27604614149495066</v>
      </c>
      <c r="J1563" s="169">
        <f t="shared" ref="J1563:O1563" si="1189">J1562/J1560</f>
        <v>1.3907887323943662</v>
      </c>
      <c r="K1563" s="169">
        <f t="shared" si="1189"/>
        <v>1.4100833333333334</v>
      </c>
      <c r="L1563" s="169">
        <f t="shared" si="1189"/>
        <v>1.3957650273224045</v>
      </c>
      <c r="M1563" s="169">
        <f t="shared" si="1189"/>
        <v>1.3964738292011019</v>
      </c>
      <c r="N1563" s="169">
        <f t="shared" si="1189"/>
        <v>1.5310240963855422</v>
      </c>
      <c r="O1563" s="169">
        <f t="shared" si="1189"/>
        <v>1.5037572254335259</v>
      </c>
      <c r="P1563" s="169">
        <f>P1562/P1560</f>
        <v>1.397978436657682</v>
      </c>
      <c r="Q1563" s="153">
        <f>Q1561/Q1562*100</f>
        <v>30.097185381254942</v>
      </c>
    </row>
    <row r="1564" spans="1:17" x14ac:dyDescent="0.35">
      <c r="A1564" s="19" t="s">
        <v>153</v>
      </c>
      <c r="B1564" s="88">
        <v>383</v>
      </c>
      <c r="C1564" s="88">
        <v>774</v>
      </c>
      <c r="D1564" s="88">
        <v>734</v>
      </c>
      <c r="E1564" s="88">
        <v>754</v>
      </c>
      <c r="F1564" s="88">
        <v>759</v>
      </c>
      <c r="G1564" s="88">
        <v>769</v>
      </c>
      <c r="H1564" s="88">
        <v>754</v>
      </c>
      <c r="I1564" s="35"/>
      <c r="J1564" s="88">
        <v>732</v>
      </c>
      <c r="K1564" s="88">
        <v>758</v>
      </c>
      <c r="L1564" s="88">
        <v>759</v>
      </c>
      <c r="M1564" s="88">
        <v>759</v>
      </c>
      <c r="N1564" s="88">
        <v>757</v>
      </c>
      <c r="O1564" s="88">
        <v>739</v>
      </c>
      <c r="P1564" s="88">
        <v>772</v>
      </c>
      <c r="Q1564" s="146"/>
    </row>
    <row r="1565" spans="1:17" x14ac:dyDescent="0.35">
      <c r="A1565" s="43" t="s">
        <v>155</v>
      </c>
      <c r="B1565" s="169">
        <v>781</v>
      </c>
      <c r="C1565" s="169">
        <f>C1564/C1562</f>
        <v>1.3285728998592468</v>
      </c>
      <c r="D1565" s="169">
        <v>1</v>
      </c>
      <c r="E1565" s="169">
        <f>E1564/E1562</f>
        <v>1.4057722425236781</v>
      </c>
      <c r="F1565" s="169">
        <f>F1564/F1562</f>
        <v>1.494388659184879</v>
      </c>
      <c r="G1565" s="169">
        <f>G1564/G1562</f>
        <v>1.50324497615138</v>
      </c>
      <c r="H1565" s="169">
        <f>H1564/H1562</f>
        <v>1.4930397417872914</v>
      </c>
      <c r="I1565" s="35"/>
      <c r="J1565" s="169">
        <f t="shared" ref="J1565:P1565" si="1190">J1564/J1562</f>
        <v>1.4825916999169586</v>
      </c>
      <c r="K1565" s="169">
        <f t="shared" si="1190"/>
        <v>1.4932135610582511</v>
      </c>
      <c r="L1565" s="169">
        <f t="shared" si="1190"/>
        <v>1.4857590290691984</v>
      </c>
      <c r="M1565" s="169">
        <f t="shared" si="1190"/>
        <v>1.4972776769509983</v>
      </c>
      <c r="N1565" s="169">
        <f t="shared" si="1190"/>
        <v>1.4892779854416682</v>
      </c>
      <c r="O1565" s="169">
        <f t="shared" si="1190"/>
        <v>1.4203344224485874</v>
      </c>
      <c r="P1565" s="169">
        <f t="shared" si="1190"/>
        <v>1.4884797069314568</v>
      </c>
      <c r="Q1565" s="146"/>
    </row>
    <row r="1566" spans="1:17" x14ac:dyDescent="0.35">
      <c r="A1566" s="19" t="s">
        <v>166</v>
      </c>
      <c r="B1566" s="171">
        <v>75.2</v>
      </c>
      <c r="C1566" s="61">
        <v>106.4</v>
      </c>
      <c r="D1566" s="61">
        <v>120</v>
      </c>
      <c r="E1566" s="61">
        <v>95</v>
      </c>
      <c r="F1566" s="61">
        <v>43.2</v>
      </c>
      <c r="G1566" s="19">
        <v>115.3</v>
      </c>
      <c r="H1566" s="36">
        <v>112.7</v>
      </c>
      <c r="I1566" s="35"/>
      <c r="J1566" s="36">
        <v>75.400000000000006</v>
      </c>
      <c r="K1566" s="36">
        <v>56.3</v>
      </c>
      <c r="L1566" s="36">
        <v>42.5</v>
      </c>
      <c r="M1566" s="103">
        <v>78</v>
      </c>
      <c r="N1566" s="19">
        <v>66</v>
      </c>
      <c r="O1566" s="19">
        <v>59.6</v>
      </c>
      <c r="P1566" s="36">
        <v>103</v>
      </c>
      <c r="Q1566" s="146">
        <f>SUM(J1566:P1566)</f>
        <v>480.8</v>
      </c>
    </row>
    <row r="1567" spans="1:17" x14ac:dyDescent="0.35">
      <c r="A1567" s="19" t="s">
        <v>167</v>
      </c>
      <c r="B1567" s="61">
        <v>59.28</v>
      </c>
      <c r="C1567" s="166">
        <v>42.48</v>
      </c>
      <c r="D1567" s="166">
        <v>36.06</v>
      </c>
      <c r="E1567" s="166">
        <v>45.99</v>
      </c>
      <c r="F1567" s="166">
        <v>76.03</v>
      </c>
      <c r="G1567" s="19">
        <v>44.45</v>
      </c>
      <c r="H1567" s="36">
        <v>41.76</v>
      </c>
      <c r="I1567" s="35">
        <f>SUM(B1567:H1567)</f>
        <v>346.05</v>
      </c>
      <c r="J1567" s="36">
        <v>45.29</v>
      </c>
      <c r="K1567" s="42">
        <v>67.599999999999994</v>
      </c>
      <c r="L1567" s="42">
        <v>69.25</v>
      </c>
      <c r="M1567" s="19">
        <v>45.88</v>
      </c>
      <c r="N1567" s="19">
        <v>71.23</v>
      </c>
      <c r="O1567" s="36">
        <v>49.36</v>
      </c>
      <c r="P1567" s="33">
        <v>48.2</v>
      </c>
      <c r="Q1567" s="146">
        <f>SUM(J1567:P1567)</f>
        <v>396.81</v>
      </c>
    </row>
    <row r="1568" spans="1:17" x14ac:dyDescent="0.35">
      <c r="A1568" s="19" t="s">
        <v>152</v>
      </c>
      <c r="B1568" s="19">
        <f>B1567+B1566</f>
        <v>134.48000000000002</v>
      </c>
      <c r="C1568" s="19">
        <f>C1567+C1566</f>
        <v>148.88</v>
      </c>
      <c r="D1568" s="19">
        <v>37.82</v>
      </c>
      <c r="E1568" s="19">
        <f>E1567+E1566</f>
        <v>140.99</v>
      </c>
      <c r="F1568" s="19">
        <f>F1567+F1566</f>
        <v>119.23</v>
      </c>
      <c r="G1568" s="19">
        <f>G1567+G1566</f>
        <v>159.75</v>
      </c>
      <c r="H1568" s="19">
        <f>H1567+H1566</f>
        <v>154.46</v>
      </c>
      <c r="I1568" s="35">
        <f>SUM(B1568:H1568)</f>
        <v>895.61</v>
      </c>
      <c r="J1568" s="19">
        <f t="shared" ref="J1568:O1568" si="1191">J1567+J1566</f>
        <v>120.69</v>
      </c>
      <c r="K1568" s="19">
        <f t="shared" si="1191"/>
        <v>123.89999999999999</v>
      </c>
      <c r="L1568" s="19">
        <f t="shared" si="1191"/>
        <v>111.75</v>
      </c>
      <c r="M1568" s="19">
        <f t="shared" si="1191"/>
        <v>123.88</v>
      </c>
      <c r="N1568" s="19">
        <f t="shared" si="1191"/>
        <v>137.23000000000002</v>
      </c>
      <c r="O1568" s="19">
        <f t="shared" si="1191"/>
        <v>108.96000000000001</v>
      </c>
      <c r="P1568" s="19">
        <v>48.2</v>
      </c>
      <c r="Q1568" s="146">
        <f>SUM(J1568:P1568)</f>
        <v>774.61000000000013</v>
      </c>
    </row>
    <row r="1569" spans="1:17" x14ac:dyDescent="0.35">
      <c r="A1569" s="19" t="s">
        <v>154</v>
      </c>
      <c r="B1569" s="106">
        <f t="shared" ref="B1569:H1569" si="1192">B1567/B1568*100</f>
        <v>44.080904223676377</v>
      </c>
      <c r="C1569" s="106">
        <f t="shared" si="1192"/>
        <v>28.533046749059643</v>
      </c>
      <c r="D1569" s="106">
        <f t="shared" si="1192"/>
        <v>95.346377578001068</v>
      </c>
      <c r="E1569" s="106">
        <f t="shared" si="1192"/>
        <v>32.619334704588979</v>
      </c>
      <c r="F1569" s="106">
        <f t="shared" si="1192"/>
        <v>63.767508177472109</v>
      </c>
      <c r="G1569" s="106">
        <f t="shared" si="1192"/>
        <v>27.824726134585294</v>
      </c>
      <c r="H1569" s="106">
        <f t="shared" si="1192"/>
        <v>27.036125857827265</v>
      </c>
      <c r="I1569" s="162">
        <f>I1567/I1568</f>
        <v>0.3863846986969775</v>
      </c>
      <c r="J1569" s="169">
        <f t="shared" ref="J1569:P1569" si="1193">J1568/J1566</f>
        <v>1.6006631299734746</v>
      </c>
      <c r="K1569" s="169">
        <f t="shared" si="1193"/>
        <v>2.2007104795737122</v>
      </c>
      <c r="L1569" s="169">
        <f t="shared" si="1193"/>
        <v>2.6294117647058823</v>
      </c>
      <c r="M1569" s="169">
        <f t="shared" si="1193"/>
        <v>1.5882051282051282</v>
      </c>
      <c r="N1569" s="169">
        <f t="shared" si="1193"/>
        <v>2.0792424242424246</v>
      </c>
      <c r="O1569" s="169">
        <f t="shared" si="1193"/>
        <v>1.8281879194630872</v>
      </c>
      <c r="P1569" s="169">
        <f t="shared" si="1193"/>
        <v>0.46796116504854374</v>
      </c>
      <c r="Q1569" s="106">
        <f>Q1567/Q1568*100</f>
        <v>51.227069105743524</v>
      </c>
    </row>
    <row r="1570" spans="1:17" x14ac:dyDescent="0.35">
      <c r="A1570" s="19" t="s">
        <v>153</v>
      </c>
      <c r="B1570" s="61">
        <v>142</v>
      </c>
      <c r="C1570" s="61">
        <v>161</v>
      </c>
      <c r="D1570" s="61">
        <v>176</v>
      </c>
      <c r="E1570" s="61">
        <v>150</v>
      </c>
      <c r="F1570" s="61">
        <v>124</v>
      </c>
      <c r="G1570" s="88">
        <v>180</v>
      </c>
      <c r="H1570" s="88">
        <v>180</v>
      </c>
      <c r="I1570" s="35"/>
      <c r="J1570" s="88">
        <v>132</v>
      </c>
      <c r="K1570" s="88">
        <v>126</v>
      </c>
      <c r="L1570" s="88">
        <v>104</v>
      </c>
      <c r="M1570" s="106">
        <v>133</v>
      </c>
      <c r="N1570" s="88">
        <v>199</v>
      </c>
      <c r="O1570" s="88">
        <v>115</v>
      </c>
      <c r="P1570" s="88">
        <v>172</v>
      </c>
      <c r="Q1570" s="146"/>
    </row>
    <row r="1571" spans="1:17" x14ac:dyDescent="0.35">
      <c r="A1571" s="43" t="s">
        <v>155</v>
      </c>
      <c r="B1571" s="169">
        <f t="shared" ref="B1571:H1571" si="1194">B1570/B1568</f>
        <v>1.0559190957763234</v>
      </c>
      <c r="C1571" s="169">
        <f t="shared" si="1194"/>
        <v>1.0814078452444922</v>
      </c>
      <c r="D1571" s="169">
        <f t="shared" si="1194"/>
        <v>4.6536224219989419</v>
      </c>
      <c r="E1571" s="169">
        <f t="shared" si="1194"/>
        <v>1.0639052415064898</v>
      </c>
      <c r="F1571" s="169">
        <f t="shared" si="1194"/>
        <v>1.0400067097207077</v>
      </c>
      <c r="G1571" s="169">
        <f t="shared" si="1194"/>
        <v>1.1267605633802817</v>
      </c>
      <c r="H1571" s="169">
        <f t="shared" si="1194"/>
        <v>1.1653502524925548</v>
      </c>
      <c r="I1571" s="35"/>
      <c r="J1571" s="169">
        <f t="shared" ref="J1571:P1571" si="1195">J1570/J1568</f>
        <v>1.0937111608252548</v>
      </c>
      <c r="K1571" s="169">
        <f t="shared" si="1195"/>
        <v>1.0169491525423731</v>
      </c>
      <c r="L1571" s="169">
        <f t="shared" si="1195"/>
        <v>0.93064876957494402</v>
      </c>
      <c r="M1571" s="169">
        <f t="shared" si="1195"/>
        <v>1.0736196319018405</v>
      </c>
      <c r="N1571" s="169">
        <f t="shared" si="1195"/>
        <v>1.4501202360999779</v>
      </c>
      <c r="O1571" s="169">
        <f t="shared" si="1195"/>
        <v>1.0554331864904551</v>
      </c>
      <c r="P1571" s="169">
        <f t="shared" si="1195"/>
        <v>3.5684647302904562</v>
      </c>
      <c r="Q1571" s="146"/>
    </row>
    <row r="1572" spans="1:17" x14ac:dyDescent="0.35">
      <c r="A1572" s="19" t="s">
        <v>168</v>
      </c>
      <c r="B1572" s="61">
        <v>47.8</v>
      </c>
      <c r="C1572" s="61">
        <v>76.400000000000006</v>
      </c>
      <c r="D1572" s="61">
        <v>74.599999999999994</v>
      </c>
      <c r="E1572" s="61">
        <v>62.4</v>
      </c>
      <c r="F1572" s="61">
        <v>56.5</v>
      </c>
      <c r="G1572" s="19">
        <v>53.6</v>
      </c>
      <c r="H1572" s="19">
        <v>55.9</v>
      </c>
      <c r="I1572" s="150"/>
      <c r="J1572" s="19">
        <v>28.1</v>
      </c>
      <c r="K1572" s="19">
        <v>28</v>
      </c>
      <c r="L1572" s="19">
        <v>53.1</v>
      </c>
      <c r="M1572" s="19">
        <v>118.5</v>
      </c>
      <c r="N1572" s="19">
        <v>21.8</v>
      </c>
      <c r="O1572" s="19">
        <v>24.4</v>
      </c>
      <c r="P1572" s="19">
        <v>44.5</v>
      </c>
      <c r="Q1572" s="151">
        <f>SUM(J1572:P1572)</f>
        <v>318.39999999999998</v>
      </c>
    </row>
    <row r="1573" spans="1:17" x14ac:dyDescent="0.35">
      <c r="A1573" s="19" t="s">
        <v>169</v>
      </c>
      <c r="B1573" s="61">
        <v>67.510000000000005</v>
      </c>
      <c r="C1573" s="166">
        <v>43.55</v>
      </c>
      <c r="D1573" s="166">
        <v>42.35</v>
      </c>
      <c r="E1573" s="166">
        <v>51.97</v>
      </c>
      <c r="F1573" s="166">
        <v>66.349999999999994</v>
      </c>
      <c r="G1573" s="19">
        <v>64.91</v>
      </c>
      <c r="H1573" s="19">
        <v>62.33</v>
      </c>
      <c r="I1573" s="150">
        <f>SUM(B1573:H1573)</f>
        <v>398.96999999999997</v>
      </c>
      <c r="J1573" s="19">
        <v>64.31</v>
      </c>
      <c r="K1573" s="19">
        <v>67.05</v>
      </c>
      <c r="L1573" s="19">
        <v>63.85</v>
      </c>
      <c r="M1573" s="19">
        <v>64.02</v>
      </c>
      <c r="N1573" s="19">
        <v>81.92</v>
      </c>
      <c r="O1573" s="19">
        <v>71.010000000000005</v>
      </c>
      <c r="P1573" s="19">
        <v>70.06</v>
      </c>
      <c r="Q1573" s="151">
        <f>SUM(J1573:P1573)</f>
        <v>482.22</v>
      </c>
    </row>
    <row r="1574" spans="1:17" x14ac:dyDescent="0.35">
      <c r="A1574" s="19" t="s">
        <v>152</v>
      </c>
      <c r="B1574" s="19">
        <f>B1573+B1572</f>
        <v>115.31</v>
      </c>
      <c r="C1574" s="19">
        <f t="shared" ref="C1574:H1574" si="1196">C1573+C1572</f>
        <v>119.95</v>
      </c>
      <c r="D1574" s="19">
        <f t="shared" si="1196"/>
        <v>116.94999999999999</v>
      </c>
      <c r="E1574" s="19">
        <f t="shared" si="1196"/>
        <v>114.37</v>
      </c>
      <c r="F1574" s="19">
        <f t="shared" si="1196"/>
        <v>122.85</v>
      </c>
      <c r="G1574" s="19">
        <f t="shared" si="1196"/>
        <v>118.50999999999999</v>
      </c>
      <c r="H1574" s="19">
        <f t="shared" si="1196"/>
        <v>118.22999999999999</v>
      </c>
      <c r="I1574" s="150">
        <f>SUM(B1574:H1574)</f>
        <v>826.17</v>
      </c>
      <c r="J1574" s="19">
        <f>J1573+J1572</f>
        <v>92.41</v>
      </c>
      <c r="K1574" s="19">
        <f t="shared" ref="K1574:P1574" si="1197">K1573+K1572</f>
        <v>95.05</v>
      </c>
      <c r="L1574" s="19">
        <f t="shared" si="1197"/>
        <v>116.95</v>
      </c>
      <c r="M1574" s="19">
        <f t="shared" si="1197"/>
        <v>182.51999999999998</v>
      </c>
      <c r="N1574" s="19">
        <f t="shared" si="1197"/>
        <v>103.72</v>
      </c>
      <c r="O1574" s="19">
        <f t="shared" si="1197"/>
        <v>95.41</v>
      </c>
      <c r="P1574" s="19">
        <f t="shared" si="1197"/>
        <v>114.56</v>
      </c>
      <c r="Q1574" s="151">
        <f>SUM(J1574:P1574)</f>
        <v>800.61999999999989</v>
      </c>
    </row>
    <row r="1575" spans="1:17" x14ac:dyDescent="0.35">
      <c r="A1575" s="19" t="s">
        <v>154</v>
      </c>
      <c r="B1575" s="106">
        <f t="shared" ref="B1575:H1575" si="1198">B1573/B1574*100</f>
        <v>58.546526753967562</v>
      </c>
      <c r="C1575" s="106">
        <f t="shared" si="1198"/>
        <v>36.306794497707372</v>
      </c>
      <c r="D1575" s="106">
        <f t="shared" si="1198"/>
        <v>36.212056434373672</v>
      </c>
      <c r="E1575" s="106">
        <f t="shared" si="1198"/>
        <v>45.440237824604353</v>
      </c>
      <c r="F1575" s="106">
        <f t="shared" si="1198"/>
        <v>54.008954008953999</v>
      </c>
      <c r="G1575" s="106">
        <f t="shared" si="1198"/>
        <v>54.771749219475154</v>
      </c>
      <c r="H1575" s="106">
        <f t="shared" si="1198"/>
        <v>52.719275987482028</v>
      </c>
      <c r="I1575" s="162">
        <f>I1573/I1574</f>
        <v>0.48291513853081086</v>
      </c>
      <c r="J1575" s="169">
        <f t="shared" ref="J1575:P1575" si="1199">J1574/J1572</f>
        <v>3.2886120996441277</v>
      </c>
      <c r="K1575" s="169">
        <f t="shared" si="1199"/>
        <v>3.3946428571428569</v>
      </c>
      <c r="L1575" s="169">
        <f t="shared" si="1199"/>
        <v>2.2024482109227872</v>
      </c>
      <c r="M1575" s="169">
        <f t="shared" si="1199"/>
        <v>1.5402531645569619</v>
      </c>
      <c r="N1575" s="169">
        <f t="shared" si="1199"/>
        <v>4.7577981651376149</v>
      </c>
      <c r="O1575" s="169">
        <f t="shared" si="1199"/>
        <v>3.9102459016393443</v>
      </c>
      <c r="P1575" s="169">
        <f t="shared" si="1199"/>
        <v>2.5743820224719101</v>
      </c>
      <c r="Q1575" s="154">
        <f>Q1573/Q1574*100</f>
        <v>60.230821113636942</v>
      </c>
    </row>
    <row r="1576" spans="1:17" x14ac:dyDescent="0.35">
      <c r="A1576" s="19" t="s">
        <v>153</v>
      </c>
      <c r="B1576" s="88">
        <v>144</v>
      </c>
      <c r="C1576" s="19">
        <v>150</v>
      </c>
      <c r="D1576" s="19">
        <v>145</v>
      </c>
      <c r="E1576" s="19">
        <v>143</v>
      </c>
      <c r="F1576" s="19">
        <v>152</v>
      </c>
      <c r="G1576" s="88">
        <v>147</v>
      </c>
      <c r="H1576" s="88">
        <v>147</v>
      </c>
      <c r="I1576" s="35"/>
      <c r="J1576" s="88">
        <v>107</v>
      </c>
      <c r="K1576" s="88">
        <v>109</v>
      </c>
      <c r="L1576" s="88">
        <v>114</v>
      </c>
      <c r="M1576" s="88">
        <v>212</v>
      </c>
      <c r="N1576" s="88">
        <v>129</v>
      </c>
      <c r="O1576" s="88">
        <v>110</v>
      </c>
      <c r="P1576" s="88">
        <v>142</v>
      </c>
      <c r="Q1576" s="146"/>
    </row>
    <row r="1577" spans="1:17" x14ac:dyDescent="0.35">
      <c r="A1577" s="43" t="s">
        <v>155</v>
      </c>
      <c r="B1577" s="169">
        <f t="shared" ref="B1577:H1577" si="1200">B1576/B1574</f>
        <v>1.2488075622235713</v>
      </c>
      <c r="C1577" s="169">
        <f t="shared" si="1200"/>
        <v>1.2505210504376822</v>
      </c>
      <c r="D1577" s="169">
        <f t="shared" si="1200"/>
        <v>1.2398460880718256</v>
      </c>
      <c r="E1577" s="169">
        <f t="shared" si="1200"/>
        <v>1.2503278831861502</v>
      </c>
      <c r="F1577" s="169">
        <f t="shared" si="1200"/>
        <v>1.2372812372812374</v>
      </c>
      <c r="G1577" s="169">
        <f t="shared" si="1200"/>
        <v>1.240401653868872</v>
      </c>
      <c r="H1577" s="169">
        <f t="shared" si="1200"/>
        <v>1.2433392539964476</v>
      </c>
      <c r="I1577" s="35"/>
      <c r="J1577" s="169">
        <f t="shared" ref="J1577:P1577" si="1201">J1576/J1574</f>
        <v>1.1578833459582296</v>
      </c>
      <c r="K1577" s="169">
        <f t="shared" si="1201"/>
        <v>1.1467648605996845</v>
      </c>
      <c r="L1577" s="169">
        <f t="shared" si="1201"/>
        <v>0.97477554510474562</v>
      </c>
      <c r="M1577" s="169">
        <f t="shared" si="1201"/>
        <v>1.1615165461319308</v>
      </c>
      <c r="N1577" s="169">
        <f t="shared" si="1201"/>
        <v>1.243733127651369</v>
      </c>
      <c r="O1577" s="169">
        <f t="shared" si="1201"/>
        <v>1.1529189812388638</v>
      </c>
      <c r="P1577" s="169">
        <f t="shared" si="1201"/>
        <v>1.2395251396648044</v>
      </c>
      <c r="Q1577" s="146"/>
    </row>
    <row r="1578" spans="1:17" x14ac:dyDescent="0.35">
      <c r="A1578" s="19" t="s">
        <v>170</v>
      </c>
      <c r="B1578" s="61">
        <v>122.7</v>
      </c>
      <c r="C1578" s="61">
        <v>306.10000000000002</v>
      </c>
      <c r="D1578" s="61">
        <v>232.9</v>
      </c>
      <c r="E1578" s="61">
        <v>202</v>
      </c>
      <c r="F1578" s="61">
        <v>219.7</v>
      </c>
      <c r="G1578" s="88">
        <v>144</v>
      </c>
      <c r="H1578" s="88">
        <v>825.8</v>
      </c>
      <c r="I1578" s="35"/>
      <c r="J1578" s="88">
        <v>142.19999999999999</v>
      </c>
      <c r="K1578" s="88">
        <v>144.30000000000001</v>
      </c>
      <c r="L1578" s="88">
        <v>186.5</v>
      </c>
      <c r="M1578" s="88">
        <v>203.3</v>
      </c>
      <c r="N1578" s="19">
        <v>115.5</v>
      </c>
      <c r="O1578" s="88">
        <v>58.6</v>
      </c>
      <c r="P1578" s="88">
        <v>36.9</v>
      </c>
      <c r="Q1578" s="146">
        <f>SUM(J1578:P1578)</f>
        <v>887.3</v>
      </c>
    </row>
    <row r="1579" spans="1:17" x14ac:dyDescent="0.35">
      <c r="A1579" s="19" t="s">
        <v>171</v>
      </c>
      <c r="B1579" s="61">
        <v>44.5</v>
      </c>
      <c r="C1579" s="166">
        <v>203.4</v>
      </c>
      <c r="D1579" s="166">
        <v>173.8</v>
      </c>
      <c r="E1579" s="166">
        <v>244.5</v>
      </c>
      <c r="F1579" s="166">
        <v>323.10000000000002</v>
      </c>
      <c r="G1579" s="88">
        <v>153.19999999999999</v>
      </c>
      <c r="H1579" s="88">
        <v>307.3</v>
      </c>
      <c r="I1579" s="35">
        <f>SUM(B1579:H1579)</f>
        <v>1449.8</v>
      </c>
      <c r="J1579" s="88">
        <v>297.8</v>
      </c>
      <c r="K1579" s="88">
        <v>280</v>
      </c>
      <c r="L1579" s="88">
        <v>323.3</v>
      </c>
      <c r="M1579" s="88">
        <v>299</v>
      </c>
      <c r="N1579" s="19">
        <v>259.60000000000002</v>
      </c>
      <c r="O1579" s="88">
        <v>273.89999999999998</v>
      </c>
      <c r="P1579" s="88">
        <v>243.8</v>
      </c>
      <c r="Q1579" s="146">
        <f>SUM(J1579:P1579)</f>
        <v>1977.3999999999999</v>
      </c>
    </row>
    <row r="1580" spans="1:17" x14ac:dyDescent="0.35">
      <c r="A1580" s="19" t="s">
        <v>152</v>
      </c>
      <c r="B1580" s="19">
        <f t="shared" ref="B1580:H1580" si="1202">SUM(B1578:B1579)</f>
        <v>167.2</v>
      </c>
      <c r="C1580" s="19">
        <f t="shared" si="1202"/>
        <v>509.5</v>
      </c>
      <c r="D1580" s="19">
        <f t="shared" si="1202"/>
        <v>406.70000000000005</v>
      </c>
      <c r="E1580" s="19">
        <f t="shared" si="1202"/>
        <v>446.5</v>
      </c>
      <c r="F1580" s="19">
        <f t="shared" si="1202"/>
        <v>542.79999999999995</v>
      </c>
      <c r="G1580" s="19">
        <f t="shared" si="1202"/>
        <v>297.2</v>
      </c>
      <c r="H1580" s="19">
        <f t="shared" si="1202"/>
        <v>1133.0999999999999</v>
      </c>
      <c r="I1580" s="35">
        <f>SUM(B1580:H1580)</f>
        <v>3502.9999999999995</v>
      </c>
      <c r="J1580" s="19">
        <f>J1579+J1578</f>
        <v>440</v>
      </c>
      <c r="K1580" s="19">
        <f t="shared" ref="K1580:P1580" si="1203">K1579+K1578</f>
        <v>424.3</v>
      </c>
      <c r="L1580" s="19">
        <f t="shared" si="1203"/>
        <v>509.8</v>
      </c>
      <c r="M1580" s="19">
        <f t="shared" si="1203"/>
        <v>502.3</v>
      </c>
      <c r="N1580" s="19">
        <f t="shared" si="1203"/>
        <v>375.1</v>
      </c>
      <c r="O1580" s="19">
        <f t="shared" si="1203"/>
        <v>332.5</v>
      </c>
      <c r="P1580" s="19">
        <f t="shared" si="1203"/>
        <v>280.7</v>
      </c>
      <c r="Q1580" s="146">
        <f>SUM(J1580:P1580)</f>
        <v>2864.7</v>
      </c>
    </row>
    <row r="1581" spans="1:17" x14ac:dyDescent="0.35">
      <c r="A1581" s="19" t="s">
        <v>154</v>
      </c>
      <c r="B1581" s="152">
        <f t="shared" ref="B1581:H1581" si="1204">B1579/B1580</f>
        <v>0.26614832535885169</v>
      </c>
      <c r="C1581" s="152">
        <f t="shared" si="1204"/>
        <v>0.39921491658488717</v>
      </c>
      <c r="D1581" s="152">
        <f t="shared" si="1204"/>
        <v>0.42734202114580772</v>
      </c>
      <c r="E1581" s="152">
        <f t="shared" si="1204"/>
        <v>0.54759238521836506</v>
      </c>
      <c r="F1581" s="152">
        <f t="shared" si="1204"/>
        <v>0.59524686809137817</v>
      </c>
      <c r="G1581" s="152">
        <f t="shared" si="1204"/>
        <v>0.51547779273216687</v>
      </c>
      <c r="H1581" s="152">
        <f t="shared" si="1204"/>
        <v>0.27120289471361753</v>
      </c>
      <c r="I1581" s="152">
        <f>I1579/I1580</f>
        <v>0.41387382243791038</v>
      </c>
      <c r="J1581" s="169">
        <f t="shared" ref="J1581:P1581" si="1205">J1580/J1578</f>
        <v>3.0942334739803097</v>
      </c>
      <c r="K1581" s="169">
        <f t="shared" si="1205"/>
        <v>2.9404019404019404</v>
      </c>
      <c r="L1581" s="169">
        <f t="shared" si="1205"/>
        <v>2.7335120643431634</v>
      </c>
      <c r="M1581" s="169">
        <f t="shared" si="1205"/>
        <v>2.4707329070339399</v>
      </c>
      <c r="N1581" s="169">
        <f t="shared" si="1205"/>
        <v>3.2476190476190476</v>
      </c>
      <c r="O1581" s="169">
        <f t="shared" si="1205"/>
        <v>5.6740614334470987</v>
      </c>
      <c r="P1581" s="169">
        <f t="shared" si="1205"/>
        <v>7.6070460704607044</v>
      </c>
      <c r="Q1581" s="153">
        <f>Q1579/Q1580*100</f>
        <v>69.026425105595706</v>
      </c>
    </row>
    <row r="1582" spans="1:17" x14ac:dyDescent="0.35">
      <c r="A1582" s="19" t="s">
        <v>153</v>
      </c>
      <c r="B1582" s="61">
        <v>320</v>
      </c>
      <c r="C1582" s="61">
        <v>837</v>
      </c>
      <c r="D1582" s="61">
        <v>659</v>
      </c>
      <c r="E1582" s="61">
        <v>716</v>
      </c>
      <c r="F1582" s="61">
        <v>857</v>
      </c>
      <c r="G1582" s="88">
        <v>478</v>
      </c>
      <c r="H1582" s="88">
        <v>862</v>
      </c>
      <c r="I1582" s="35"/>
      <c r="J1582" s="88">
        <v>479</v>
      </c>
      <c r="K1582" s="88">
        <v>670</v>
      </c>
      <c r="L1582" s="88">
        <v>789</v>
      </c>
      <c r="M1582" s="88">
        <v>813</v>
      </c>
      <c r="N1582" s="88">
        <v>726</v>
      </c>
      <c r="O1582" s="88">
        <v>503</v>
      </c>
      <c r="P1582" s="88">
        <v>453</v>
      </c>
      <c r="Q1582" s="146"/>
    </row>
    <row r="1583" spans="1:17" x14ac:dyDescent="0.35">
      <c r="A1583" s="43" t="s">
        <v>155</v>
      </c>
      <c r="B1583" s="169">
        <f t="shared" ref="B1583:H1583" si="1206">B1582/B1580</f>
        <v>1.9138755980861246</v>
      </c>
      <c r="C1583" s="169">
        <f t="shared" si="1206"/>
        <v>1.6427870461236507</v>
      </c>
      <c r="D1583" s="169">
        <f t="shared" si="1206"/>
        <v>1.6203589869682811</v>
      </c>
      <c r="E1583" s="169">
        <f t="shared" si="1206"/>
        <v>1.6035834266517357</v>
      </c>
      <c r="F1583" s="169">
        <f t="shared" si="1206"/>
        <v>1.5788504053058219</v>
      </c>
      <c r="G1583" s="169">
        <f t="shared" si="1206"/>
        <v>1.6083445491251682</v>
      </c>
      <c r="H1583" s="169">
        <f t="shared" si="1206"/>
        <v>0.7607448592357251</v>
      </c>
      <c r="I1583" s="35"/>
      <c r="J1583" s="169">
        <f>J1582/J1580</f>
        <v>1.0886363636363636</v>
      </c>
      <c r="K1583" s="169">
        <f>K1582/K1580</f>
        <v>1.5790714117369784</v>
      </c>
      <c r="L1583" s="169">
        <v>9.3000000000000007</v>
      </c>
      <c r="M1583" s="169">
        <f>M1582/M1580</f>
        <v>1.6185546486163647</v>
      </c>
      <c r="N1583" s="169">
        <f>N1582/N1580</f>
        <v>1.9354838709677418</v>
      </c>
      <c r="O1583" s="169">
        <f>O1582/O1580</f>
        <v>1.5127819548872181</v>
      </c>
      <c r="P1583" s="169">
        <f>P1582/P1580</f>
        <v>1.613822586391165</v>
      </c>
      <c r="Q1583" s="146"/>
    </row>
    <row r="1584" spans="1:17" x14ac:dyDescent="0.35">
      <c r="A1584" s="19" t="s">
        <v>173</v>
      </c>
      <c r="B1584" s="171">
        <v>32.49</v>
      </c>
      <c r="C1584" s="171">
        <v>27.57</v>
      </c>
      <c r="D1584" s="171">
        <v>16.8</v>
      </c>
      <c r="E1584" s="171">
        <v>20.91</v>
      </c>
      <c r="F1584" s="171">
        <v>14.74</v>
      </c>
      <c r="G1584" s="19">
        <v>14.82</v>
      </c>
      <c r="H1584" s="36">
        <v>24.67</v>
      </c>
      <c r="I1584" s="35">
        <f>SUM(B1584:H1584)</f>
        <v>152</v>
      </c>
      <c r="J1584" s="36">
        <v>23.78</v>
      </c>
      <c r="K1584" s="36">
        <v>19.16</v>
      </c>
      <c r="L1584" s="36">
        <v>19.16</v>
      </c>
      <c r="M1584" s="103">
        <v>2631</v>
      </c>
      <c r="N1584" s="19">
        <v>25.6</v>
      </c>
      <c r="O1584" s="19">
        <v>20.49</v>
      </c>
      <c r="P1584" s="36">
        <v>24.7</v>
      </c>
      <c r="Q1584" s="146">
        <f>SUM(J1584:P1584)</f>
        <v>2763.8899999999994</v>
      </c>
    </row>
    <row r="1585" spans="1:17" x14ac:dyDescent="0.35">
      <c r="A1585" s="19" t="s">
        <v>172</v>
      </c>
      <c r="B1585" s="61">
        <v>28.29</v>
      </c>
      <c r="C1585" s="61">
        <v>34.08</v>
      </c>
      <c r="D1585" s="61">
        <v>25.28</v>
      </c>
      <c r="E1585" s="61">
        <v>25.53</v>
      </c>
      <c r="F1585" s="61">
        <v>21.44</v>
      </c>
      <c r="G1585" s="19">
        <v>27.73</v>
      </c>
      <c r="H1585" s="36">
        <v>27.33</v>
      </c>
      <c r="I1585" s="164">
        <f>H1585+G1585+F1585+E1585+D1585+C1585+B1585</f>
        <v>189.67999999999998</v>
      </c>
      <c r="J1585" s="36">
        <v>0.06</v>
      </c>
      <c r="K1585" s="21">
        <v>0.05</v>
      </c>
      <c r="L1585" s="21">
        <v>0.06</v>
      </c>
      <c r="M1585" s="19">
        <v>0.04</v>
      </c>
      <c r="N1585" s="19">
        <v>0.02</v>
      </c>
      <c r="O1585" s="36">
        <v>0.02</v>
      </c>
      <c r="P1585" s="33">
        <v>1.1299999999999999</v>
      </c>
      <c r="Q1585" s="146">
        <f>SUM(J1585:P1585)</f>
        <v>1.38</v>
      </c>
    </row>
    <row r="1586" spans="1:17" x14ac:dyDescent="0.35">
      <c r="A1586" s="19" t="s">
        <v>152</v>
      </c>
      <c r="B1586" s="19">
        <f t="shared" ref="B1586:H1586" si="1207">B1585+B1584</f>
        <v>60.78</v>
      </c>
      <c r="C1586" s="19">
        <f t="shared" si="1207"/>
        <v>61.65</v>
      </c>
      <c r="D1586" s="19">
        <f t="shared" si="1207"/>
        <v>42.08</v>
      </c>
      <c r="E1586" s="19">
        <f t="shared" si="1207"/>
        <v>46.44</v>
      </c>
      <c r="F1586" s="19">
        <f t="shared" si="1207"/>
        <v>36.18</v>
      </c>
      <c r="G1586" s="19">
        <f t="shared" si="1207"/>
        <v>42.55</v>
      </c>
      <c r="H1586" s="19">
        <f t="shared" si="1207"/>
        <v>52</v>
      </c>
      <c r="I1586" s="35">
        <f>SUM(B1586:H1586)</f>
        <v>341.68</v>
      </c>
      <c r="J1586" s="19">
        <f>J1585+J1584</f>
        <v>23.84</v>
      </c>
      <c r="K1586" s="19">
        <f t="shared" ref="K1586:P1586" si="1208">K1585+K1584</f>
        <v>19.21</v>
      </c>
      <c r="L1586" s="19">
        <f t="shared" si="1208"/>
        <v>19.22</v>
      </c>
      <c r="M1586" s="19">
        <f t="shared" si="1208"/>
        <v>2631.04</v>
      </c>
      <c r="N1586" s="19">
        <f t="shared" si="1208"/>
        <v>25.62</v>
      </c>
      <c r="O1586" s="19">
        <f t="shared" si="1208"/>
        <v>20.509999999999998</v>
      </c>
      <c r="P1586" s="19">
        <f t="shared" si="1208"/>
        <v>25.83</v>
      </c>
      <c r="Q1586" s="146">
        <f>SUM(J1586:P1586)</f>
        <v>2765.27</v>
      </c>
    </row>
    <row r="1587" spans="1:17" x14ac:dyDescent="0.35">
      <c r="A1587" s="19" t="s">
        <v>154</v>
      </c>
      <c r="B1587" s="106">
        <f t="shared" ref="B1587:H1587" si="1209">B1585/B1586*100</f>
        <v>46.544916090819342</v>
      </c>
      <c r="C1587" s="106">
        <f t="shared" si="1209"/>
        <v>55.27980535279805</v>
      </c>
      <c r="D1587" s="106">
        <f t="shared" si="1209"/>
        <v>60.076045627376431</v>
      </c>
      <c r="E1587" s="106">
        <f t="shared" si="1209"/>
        <v>54.974160206718345</v>
      </c>
      <c r="F1587" s="106">
        <f t="shared" si="1209"/>
        <v>59.259259259259267</v>
      </c>
      <c r="G1587" s="106">
        <f t="shared" si="1209"/>
        <v>65.170387779083441</v>
      </c>
      <c r="H1587" s="106">
        <f t="shared" si="1209"/>
        <v>52.557692307692307</v>
      </c>
      <c r="I1587" s="106">
        <f>I1585/I1586</f>
        <v>0.555139311636619</v>
      </c>
      <c r="J1587" s="106">
        <f>J1586/K1586*100</f>
        <v>124.10203019260801</v>
      </c>
      <c r="K1587" s="106">
        <f>K1586/L1586*100</f>
        <v>99.947970863683679</v>
      </c>
      <c r="L1587" s="169">
        <f>L1586/L1584</f>
        <v>1.0031315240083507</v>
      </c>
      <c r="M1587" s="169">
        <f>M1586/M1584</f>
        <v>1.0000152033447358</v>
      </c>
      <c r="N1587" s="169">
        <f>N1586/N1584</f>
        <v>1.00078125</v>
      </c>
      <c r="O1587" s="169">
        <f>O1586/O1584</f>
        <v>1.0009760858955588</v>
      </c>
      <c r="P1587" s="169">
        <f>P1586/P1584</f>
        <v>1.045748987854251</v>
      </c>
      <c r="Q1587" s="153">
        <f>Q1585/Q1586*100</f>
        <v>4.990471093238634E-2</v>
      </c>
    </row>
    <row r="1588" spans="1:17" x14ac:dyDescent="0.35">
      <c r="A1588" s="19" t="s">
        <v>153</v>
      </c>
      <c r="B1588" s="61">
        <v>237</v>
      </c>
      <c r="C1588" s="61">
        <v>230</v>
      </c>
      <c r="D1588" s="61">
        <v>145</v>
      </c>
      <c r="E1588" s="61">
        <v>173</v>
      </c>
      <c r="F1588" s="61">
        <v>130</v>
      </c>
      <c r="G1588" s="88">
        <v>141</v>
      </c>
      <c r="H1588" s="88">
        <v>192</v>
      </c>
      <c r="I1588" s="35"/>
      <c r="J1588" s="88">
        <v>187</v>
      </c>
      <c r="K1588" s="88">
        <v>148</v>
      </c>
      <c r="L1588" s="88">
        <v>145</v>
      </c>
      <c r="M1588" s="88">
        <v>208</v>
      </c>
      <c r="N1588" s="88">
        <v>199</v>
      </c>
      <c r="O1588" s="88">
        <v>155</v>
      </c>
      <c r="P1588" s="88">
        <v>203</v>
      </c>
      <c r="Q1588" s="146"/>
    </row>
    <row r="1589" spans="1:17" x14ac:dyDescent="0.35">
      <c r="A1589" s="43" t="s">
        <v>155</v>
      </c>
      <c r="B1589" s="169">
        <f t="shared" ref="B1589:H1589" si="1210">B1588/B1586</f>
        <v>3.8993089832181638</v>
      </c>
      <c r="C1589" s="169">
        <f t="shared" si="1210"/>
        <v>3.7307380373073804</v>
      </c>
      <c r="D1589" s="169">
        <f t="shared" si="1210"/>
        <v>3.4458174904942966</v>
      </c>
      <c r="E1589" s="169">
        <f t="shared" si="1210"/>
        <v>3.7252368647717486</v>
      </c>
      <c r="F1589" s="169">
        <f t="shared" si="1210"/>
        <v>3.5931453841901604</v>
      </c>
      <c r="G1589" s="169">
        <f t="shared" si="1210"/>
        <v>3.3137485311398356</v>
      </c>
      <c r="H1589" s="169">
        <f t="shared" si="1210"/>
        <v>3.6923076923076925</v>
      </c>
      <c r="I1589" s="35"/>
      <c r="J1589" s="169">
        <f t="shared" ref="J1589:P1589" si="1211">J1588/J1586</f>
        <v>7.8439597315436238</v>
      </c>
      <c r="K1589" s="169">
        <f t="shared" si="1211"/>
        <v>7.7043206663196244</v>
      </c>
      <c r="L1589" s="169">
        <f t="shared" si="1211"/>
        <v>7.5442247658688872</v>
      </c>
      <c r="M1589" s="169">
        <f t="shared" si="1211"/>
        <v>7.9056190707856966E-2</v>
      </c>
      <c r="N1589" s="169">
        <f t="shared" si="1211"/>
        <v>7.7673692427790781</v>
      </c>
      <c r="O1589" s="169">
        <f t="shared" si="1211"/>
        <v>7.5572891272549985</v>
      </c>
      <c r="P1589" s="169">
        <f t="shared" si="1211"/>
        <v>7.8590785907859084</v>
      </c>
      <c r="Q1589" s="146"/>
    </row>
    <row r="1590" spans="1:17" x14ac:dyDescent="0.35">
      <c r="A1590" s="19" t="s">
        <v>176</v>
      </c>
      <c r="B1590" s="19">
        <v>0</v>
      </c>
      <c r="C1590" s="19">
        <v>0</v>
      </c>
      <c r="D1590" s="19">
        <v>0</v>
      </c>
      <c r="E1590" s="19">
        <v>0</v>
      </c>
      <c r="F1590" s="19">
        <v>0</v>
      </c>
      <c r="G1590" s="19">
        <v>0</v>
      </c>
      <c r="H1590" s="19">
        <v>0</v>
      </c>
      <c r="I1590" s="150">
        <f>SUM(B1590:H1590)</f>
        <v>0</v>
      </c>
      <c r="J1590" s="19">
        <v>0</v>
      </c>
      <c r="K1590" s="19">
        <v>0</v>
      </c>
      <c r="L1590" s="19">
        <v>0</v>
      </c>
      <c r="M1590" s="19">
        <v>0</v>
      </c>
      <c r="N1590" s="19">
        <v>0</v>
      </c>
      <c r="O1590" s="19">
        <v>0</v>
      </c>
      <c r="P1590" s="19">
        <v>0</v>
      </c>
      <c r="Q1590" s="151">
        <f>SUM(J1590:P1590)</f>
        <v>0</v>
      </c>
    </row>
    <row r="1591" spans="1:17" x14ac:dyDescent="0.35">
      <c r="A1591" s="19" t="s">
        <v>177</v>
      </c>
      <c r="B1591" s="19">
        <v>0</v>
      </c>
      <c r="C1591" s="19">
        <v>0</v>
      </c>
      <c r="D1591" s="19">
        <v>0</v>
      </c>
      <c r="E1591" s="19">
        <v>0</v>
      </c>
      <c r="F1591" s="19">
        <v>0</v>
      </c>
      <c r="G1591" s="19">
        <v>0</v>
      </c>
      <c r="H1591" s="19">
        <v>0</v>
      </c>
      <c r="I1591" s="150">
        <f>SUM(B1591:H1591)</f>
        <v>0</v>
      </c>
      <c r="J1591" s="19">
        <v>0</v>
      </c>
      <c r="K1591" s="19">
        <v>0</v>
      </c>
      <c r="L1591" s="19">
        <v>0</v>
      </c>
      <c r="M1591" s="19">
        <v>0</v>
      </c>
      <c r="N1591" s="19">
        <v>0</v>
      </c>
      <c r="O1591" s="19">
        <v>0</v>
      </c>
      <c r="P1591" s="19">
        <v>0</v>
      </c>
      <c r="Q1591" s="151">
        <f>SUM(J1591:P1591)</f>
        <v>0</v>
      </c>
    </row>
    <row r="1592" spans="1:17" x14ac:dyDescent="0.35">
      <c r="A1592" s="19" t="s">
        <v>152</v>
      </c>
      <c r="B1592" s="19">
        <f>B1591+B1590</f>
        <v>0</v>
      </c>
      <c r="C1592" s="19">
        <f t="shared" ref="C1592:H1592" si="1212">C1591+C1590</f>
        <v>0</v>
      </c>
      <c r="D1592" s="19">
        <f t="shared" si="1212"/>
        <v>0</v>
      </c>
      <c r="E1592" s="19">
        <f t="shared" si="1212"/>
        <v>0</v>
      </c>
      <c r="F1592" s="19">
        <f t="shared" si="1212"/>
        <v>0</v>
      </c>
      <c r="G1592" s="19">
        <f t="shared" si="1212"/>
        <v>0</v>
      </c>
      <c r="H1592" s="19">
        <f t="shared" si="1212"/>
        <v>0</v>
      </c>
      <c r="I1592" s="150">
        <f>SUM(B1592:H1592)</f>
        <v>0</v>
      </c>
      <c r="J1592" s="19">
        <f>J1591+J1590</f>
        <v>0</v>
      </c>
      <c r="K1592" s="19">
        <f t="shared" ref="K1592:P1592" si="1213">K1591+K1590</f>
        <v>0</v>
      </c>
      <c r="L1592" s="19">
        <f t="shared" si="1213"/>
        <v>0</v>
      </c>
      <c r="M1592" s="19">
        <f t="shared" si="1213"/>
        <v>0</v>
      </c>
      <c r="N1592" s="19">
        <f t="shared" si="1213"/>
        <v>0</v>
      </c>
      <c r="O1592" s="19">
        <f t="shared" si="1213"/>
        <v>0</v>
      </c>
      <c r="P1592" s="19">
        <f t="shared" si="1213"/>
        <v>0</v>
      </c>
      <c r="Q1592" s="151">
        <f>SUM(J1592:P1592)</f>
        <v>0</v>
      </c>
    </row>
    <row r="1593" spans="1:17" x14ac:dyDescent="0.35">
      <c r="A1593" s="19" t="s">
        <v>154</v>
      </c>
      <c r="B1593" s="106" t="e">
        <f t="shared" ref="B1593:H1593" si="1214">B1591/B1592*100</f>
        <v>#DIV/0!</v>
      </c>
      <c r="C1593" s="106" t="e">
        <f t="shared" si="1214"/>
        <v>#DIV/0!</v>
      </c>
      <c r="D1593" s="106" t="e">
        <f t="shared" si="1214"/>
        <v>#DIV/0!</v>
      </c>
      <c r="E1593" s="106" t="e">
        <f t="shared" si="1214"/>
        <v>#DIV/0!</v>
      </c>
      <c r="F1593" s="106" t="e">
        <f t="shared" si="1214"/>
        <v>#DIV/0!</v>
      </c>
      <c r="G1593" s="106" t="e">
        <f t="shared" si="1214"/>
        <v>#DIV/0!</v>
      </c>
      <c r="H1593" s="106" t="e">
        <f t="shared" si="1214"/>
        <v>#DIV/0!</v>
      </c>
      <c r="I1593" s="106" t="e">
        <f>I1591/I1592</f>
        <v>#DIV/0!</v>
      </c>
      <c r="J1593" s="106" t="e">
        <f>J1591/J1592*100</f>
        <v>#DIV/0!</v>
      </c>
      <c r="K1593" s="106" t="e">
        <f t="shared" ref="K1593:Q1593" si="1215">K1591/K1592*100</f>
        <v>#DIV/0!</v>
      </c>
      <c r="L1593" s="106" t="e">
        <f t="shared" si="1215"/>
        <v>#DIV/0!</v>
      </c>
      <c r="M1593" s="106" t="e">
        <f t="shared" si="1215"/>
        <v>#DIV/0!</v>
      </c>
      <c r="N1593" s="106" t="e">
        <f t="shared" si="1215"/>
        <v>#DIV/0!</v>
      </c>
      <c r="O1593" s="106" t="e">
        <f t="shared" si="1215"/>
        <v>#DIV/0!</v>
      </c>
      <c r="P1593" s="106" t="e">
        <f t="shared" si="1215"/>
        <v>#DIV/0!</v>
      </c>
      <c r="Q1593" s="153" t="e">
        <f t="shared" si="1215"/>
        <v>#DIV/0!</v>
      </c>
    </row>
    <row r="1594" spans="1:17" x14ac:dyDescent="0.35">
      <c r="A1594" s="19" t="s">
        <v>153</v>
      </c>
      <c r="B1594" s="88">
        <v>0</v>
      </c>
      <c r="C1594" s="88">
        <v>0</v>
      </c>
      <c r="D1594" s="88">
        <v>0</v>
      </c>
      <c r="E1594" s="88">
        <v>0</v>
      </c>
      <c r="F1594" s="88">
        <v>0</v>
      </c>
      <c r="G1594" s="88">
        <v>0</v>
      </c>
      <c r="H1594" s="88">
        <v>0</v>
      </c>
      <c r="I1594" s="35"/>
      <c r="J1594" s="88">
        <v>0</v>
      </c>
      <c r="K1594" s="88">
        <v>0</v>
      </c>
      <c r="L1594" s="88">
        <v>0</v>
      </c>
      <c r="M1594" s="88">
        <v>0</v>
      </c>
      <c r="N1594" s="88">
        <v>0</v>
      </c>
      <c r="O1594" s="88">
        <v>0</v>
      </c>
      <c r="P1594" s="88">
        <v>0</v>
      </c>
      <c r="Q1594" s="146"/>
    </row>
    <row r="1595" spans="1:17" x14ac:dyDescent="0.35">
      <c r="A1595" s="43" t="s">
        <v>155</v>
      </c>
      <c r="B1595" s="169" t="e">
        <f t="shared" ref="B1595:G1595" si="1216">B1594/B1592</f>
        <v>#DIV/0!</v>
      </c>
      <c r="C1595" s="169" t="e">
        <f t="shared" si="1216"/>
        <v>#DIV/0!</v>
      </c>
      <c r="D1595" s="169" t="e">
        <f t="shared" si="1216"/>
        <v>#DIV/0!</v>
      </c>
      <c r="E1595" s="169" t="e">
        <f t="shared" si="1216"/>
        <v>#DIV/0!</v>
      </c>
      <c r="F1595" s="169" t="e">
        <f t="shared" si="1216"/>
        <v>#DIV/0!</v>
      </c>
      <c r="G1595" s="169" t="e">
        <f t="shared" si="1216"/>
        <v>#DIV/0!</v>
      </c>
      <c r="H1595" s="169" t="e">
        <f>H1594/H1592</f>
        <v>#DIV/0!</v>
      </c>
      <c r="I1595" s="35"/>
      <c r="J1595" s="169" t="e">
        <f t="shared" ref="J1595:P1595" si="1217">J1594/J1592</f>
        <v>#DIV/0!</v>
      </c>
      <c r="K1595" s="169" t="e">
        <f t="shared" si="1217"/>
        <v>#DIV/0!</v>
      </c>
      <c r="L1595" s="169" t="e">
        <f t="shared" si="1217"/>
        <v>#DIV/0!</v>
      </c>
      <c r="M1595" s="169" t="e">
        <f t="shared" si="1217"/>
        <v>#DIV/0!</v>
      </c>
      <c r="N1595" s="169" t="e">
        <f t="shared" si="1217"/>
        <v>#DIV/0!</v>
      </c>
      <c r="O1595" s="169" t="e">
        <f t="shared" si="1217"/>
        <v>#DIV/0!</v>
      </c>
      <c r="P1595" s="169" t="e">
        <f t="shared" si="1217"/>
        <v>#DIV/0!</v>
      </c>
      <c r="Q1595" s="146"/>
    </row>
    <row r="1596" spans="1:17" x14ac:dyDescent="0.35">
      <c r="A1596" s="19" t="s">
        <v>174</v>
      </c>
      <c r="B1596" s="19">
        <v>20.37</v>
      </c>
      <c r="C1596" s="19">
        <v>17.850000000000001</v>
      </c>
      <c r="D1596" s="19">
        <v>7.78</v>
      </c>
      <c r="E1596" s="19">
        <v>14.7</v>
      </c>
      <c r="F1596" s="19">
        <v>8.81</v>
      </c>
      <c r="G1596" s="79">
        <v>4.12</v>
      </c>
      <c r="H1596" s="79">
        <v>20.420000000000002</v>
      </c>
      <c r="I1596" s="35">
        <f>SUM(B1596:H1596)</f>
        <v>94.050000000000011</v>
      </c>
      <c r="J1596" s="88">
        <v>43.28</v>
      </c>
      <c r="K1596" s="88">
        <v>34.64</v>
      </c>
      <c r="L1596" s="88">
        <v>38.17</v>
      </c>
      <c r="M1596" s="88">
        <v>47.86</v>
      </c>
      <c r="N1596" s="88">
        <v>45.22</v>
      </c>
      <c r="O1596" s="88">
        <v>35.24</v>
      </c>
      <c r="P1596" s="88">
        <v>45.93</v>
      </c>
      <c r="Q1596" s="146">
        <f>SUM(J1596:P1596)</f>
        <v>290.33999999999997</v>
      </c>
    </row>
    <row r="1597" spans="1:17" x14ac:dyDescent="0.35">
      <c r="A1597" s="19" t="s">
        <v>175</v>
      </c>
      <c r="B1597" s="19">
        <v>0.56999999999999995</v>
      </c>
      <c r="C1597" s="19">
        <v>0.56000000000000005</v>
      </c>
      <c r="D1597" s="19">
        <v>0.53</v>
      </c>
      <c r="E1597" s="19">
        <v>0.57999999999999996</v>
      </c>
      <c r="F1597" s="19">
        <v>0.59</v>
      </c>
      <c r="G1597" s="88">
        <v>0.51</v>
      </c>
      <c r="H1597" s="88">
        <v>0.57999999999999996</v>
      </c>
      <c r="I1597" s="35">
        <f>H1597+G1597+F1597+E1597+D1597+C1597+B1597</f>
        <v>3.92</v>
      </c>
      <c r="J1597" s="88">
        <v>0</v>
      </c>
      <c r="K1597" s="88">
        <v>0</v>
      </c>
      <c r="L1597" s="88">
        <v>0</v>
      </c>
      <c r="M1597" s="88">
        <v>0</v>
      </c>
      <c r="N1597" s="88">
        <v>0</v>
      </c>
      <c r="O1597" s="88">
        <v>0</v>
      </c>
      <c r="P1597" s="88">
        <v>0</v>
      </c>
      <c r="Q1597" s="146">
        <f>SUM(J1597:P1597)</f>
        <v>0</v>
      </c>
    </row>
    <row r="1598" spans="1:17" x14ac:dyDescent="0.35">
      <c r="A1598" s="19" t="s">
        <v>152</v>
      </c>
      <c r="B1598" s="19">
        <f>-B1597+B1596</f>
        <v>19.8</v>
      </c>
      <c r="C1598" s="19">
        <f>-C1597+C1596</f>
        <v>17.290000000000003</v>
      </c>
      <c r="D1598" s="19">
        <f>-D1597+D1596</f>
        <v>7.25</v>
      </c>
      <c r="E1598" s="19">
        <f>E1597+E1596</f>
        <v>15.28</v>
      </c>
      <c r="F1598" s="19">
        <f>F1597+F1596</f>
        <v>9.4</v>
      </c>
      <c r="G1598" s="19">
        <f>G1597+G1596</f>
        <v>4.63</v>
      </c>
      <c r="H1598" s="19">
        <f>H1597+H1596</f>
        <v>21</v>
      </c>
      <c r="I1598" s="35">
        <f>SUM(B1598:H1598)</f>
        <v>94.65</v>
      </c>
      <c r="J1598" s="19">
        <f t="shared" ref="J1598:P1598" si="1218">J1597+J1596</f>
        <v>43.28</v>
      </c>
      <c r="K1598" s="19">
        <f t="shared" si="1218"/>
        <v>34.64</v>
      </c>
      <c r="L1598" s="19">
        <f t="shared" si="1218"/>
        <v>38.17</v>
      </c>
      <c r="M1598" s="19">
        <f t="shared" si="1218"/>
        <v>47.86</v>
      </c>
      <c r="N1598" s="19">
        <f t="shared" si="1218"/>
        <v>45.22</v>
      </c>
      <c r="O1598" s="19">
        <f t="shared" si="1218"/>
        <v>35.24</v>
      </c>
      <c r="P1598" s="19">
        <f t="shared" si="1218"/>
        <v>45.93</v>
      </c>
      <c r="Q1598" s="146">
        <f>SUM(J1598:P1598)</f>
        <v>290.33999999999997</v>
      </c>
    </row>
    <row r="1599" spans="1:17" x14ac:dyDescent="0.35">
      <c r="A1599" s="19" t="s">
        <v>154</v>
      </c>
      <c r="B1599" s="106">
        <f t="shared" ref="B1599:H1599" si="1219">B1597/B1598*100</f>
        <v>2.8787878787878785</v>
      </c>
      <c r="C1599" s="106">
        <f>C1597/C1598*100</f>
        <v>3.2388663967611335</v>
      </c>
      <c r="D1599" s="106">
        <f>D1597/D1598*100</f>
        <v>7.3103448275862073</v>
      </c>
      <c r="E1599" s="106">
        <f t="shared" si="1219"/>
        <v>3.7958115183246073</v>
      </c>
      <c r="F1599" s="106">
        <f t="shared" si="1219"/>
        <v>6.2765957446808507</v>
      </c>
      <c r="G1599" s="106">
        <f t="shared" si="1219"/>
        <v>11.015118790496761</v>
      </c>
      <c r="H1599" s="106">
        <f t="shared" si="1219"/>
        <v>2.7619047619047614</v>
      </c>
      <c r="I1599" s="106">
        <f>I1597/I1598*100</f>
        <v>4.1415742208135233</v>
      </c>
      <c r="J1599" s="169">
        <f t="shared" ref="J1599:P1599" si="1220">J1598/J1596</f>
        <v>1</v>
      </c>
      <c r="K1599" s="169">
        <f t="shared" si="1220"/>
        <v>1</v>
      </c>
      <c r="L1599" s="169">
        <f t="shared" si="1220"/>
        <v>1</v>
      </c>
      <c r="M1599" s="169">
        <f t="shared" si="1220"/>
        <v>1</v>
      </c>
      <c r="N1599" s="169">
        <f t="shared" si="1220"/>
        <v>1</v>
      </c>
      <c r="O1599" s="169">
        <f t="shared" si="1220"/>
        <v>1</v>
      </c>
      <c r="P1599" s="169">
        <f t="shared" si="1220"/>
        <v>1</v>
      </c>
      <c r="Q1599" s="153">
        <f>Q1597/Q1598*100</f>
        <v>0</v>
      </c>
    </row>
    <row r="1600" spans="1:17" x14ac:dyDescent="0.35">
      <c r="A1600" s="19" t="s">
        <v>153</v>
      </c>
      <c r="B1600" s="61">
        <v>60</v>
      </c>
      <c r="C1600" s="61">
        <v>122</v>
      </c>
      <c r="D1600" s="61">
        <v>73</v>
      </c>
      <c r="E1600" s="61">
        <v>110</v>
      </c>
      <c r="F1600" s="61">
        <v>124</v>
      </c>
      <c r="G1600" s="61">
        <v>57</v>
      </c>
      <c r="H1600" s="88">
        <v>113</v>
      </c>
      <c r="I1600" s="35"/>
      <c r="J1600" s="88">
        <v>108</v>
      </c>
      <c r="K1600" s="88">
        <v>102</v>
      </c>
      <c r="L1600" s="88">
        <v>122</v>
      </c>
      <c r="M1600" s="88">
        <v>87</v>
      </c>
      <c r="N1600" s="88">
        <v>87</v>
      </c>
      <c r="O1600" s="88">
        <v>89</v>
      </c>
      <c r="P1600" s="88">
        <v>66</v>
      </c>
      <c r="Q1600" s="146"/>
    </row>
    <row r="1601" spans="1:17" x14ac:dyDescent="0.35">
      <c r="A1601" s="43" t="s">
        <v>155</v>
      </c>
      <c r="B1601" s="169">
        <f>B1600/B1598</f>
        <v>3.0303030303030303</v>
      </c>
      <c r="C1601" s="169">
        <f>C1600/C1598</f>
        <v>7.0561017929438972</v>
      </c>
      <c r="D1601" s="169">
        <v>3.88</v>
      </c>
      <c r="E1601" s="169">
        <f>E1600/E1598</f>
        <v>7.1989528795811522</v>
      </c>
      <c r="F1601" s="169">
        <f>F1600/F1598</f>
        <v>13.191489361702127</v>
      </c>
      <c r="G1601" s="169">
        <f>G1600/G1598</f>
        <v>12.311015118790497</v>
      </c>
      <c r="H1601" s="169">
        <f>H1600/H1598</f>
        <v>5.3809523809523814</v>
      </c>
      <c r="I1601" s="35"/>
      <c r="J1601" s="169">
        <f t="shared" ref="J1601:P1601" si="1221">J1600/J1598</f>
        <v>2.4953789279112755</v>
      </c>
      <c r="K1601" s="169">
        <f t="shared" si="1221"/>
        <v>2.9445727482678983</v>
      </c>
      <c r="L1601" s="169">
        <f t="shared" si="1221"/>
        <v>3.196227403720199</v>
      </c>
      <c r="M1601" s="169">
        <f t="shared" si="1221"/>
        <v>1.8178019222732971</v>
      </c>
      <c r="N1601" s="169">
        <f t="shared" si="1221"/>
        <v>1.9239274657231313</v>
      </c>
      <c r="O1601" s="169">
        <f t="shared" si="1221"/>
        <v>2.5255391600454029</v>
      </c>
      <c r="P1601" s="169">
        <f t="shared" si="1221"/>
        <v>1.4369693011103855</v>
      </c>
      <c r="Q1601" s="146"/>
    </row>
    <row r="1602" spans="1:17" x14ac:dyDescent="0.35">
      <c r="A1602" s="21"/>
      <c r="B1602" s="21"/>
      <c r="C1602" s="21"/>
      <c r="D1602" s="169">
        <f>D1601/D1599</f>
        <v>0.53075471698113208</v>
      </c>
      <c r="E1602" s="169">
        <f>E1601/E1599</f>
        <v>1.896551724137931</v>
      </c>
      <c r="F1602" s="21">
        <v>21</v>
      </c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</row>
    <row r="1603" spans="1:17" x14ac:dyDescent="0.35">
      <c r="A1603" s="21"/>
      <c r="B1603" s="21"/>
      <c r="C1603" s="155"/>
      <c r="D1603" s="156" t="s">
        <v>178</v>
      </c>
      <c r="E1603" s="156" t="s">
        <v>179</v>
      </c>
      <c r="F1603" s="156" t="s">
        <v>180</v>
      </c>
      <c r="G1603" s="156" t="s">
        <v>181</v>
      </c>
      <c r="H1603" s="156" t="s">
        <v>182</v>
      </c>
      <c r="I1603" s="156" t="s">
        <v>183</v>
      </c>
      <c r="J1603" s="156" t="s">
        <v>184</v>
      </c>
      <c r="K1603" s="156" t="s">
        <v>185</v>
      </c>
      <c r="L1603" s="156" t="s">
        <v>186</v>
      </c>
      <c r="M1603" s="156" t="s">
        <v>187</v>
      </c>
      <c r="N1603" s="156" t="s">
        <v>188</v>
      </c>
      <c r="O1603" s="21"/>
      <c r="P1603" s="21"/>
    </row>
    <row r="1604" spans="1:17" x14ac:dyDescent="0.35">
      <c r="A1604" s="21"/>
      <c r="B1604" s="21"/>
      <c r="C1604" s="157" t="s">
        <v>189</v>
      </c>
      <c r="D1604" s="158">
        <f>I1537</f>
        <v>1155.3899999999999</v>
      </c>
      <c r="E1604" s="158">
        <f>I1543</f>
        <v>1258.01</v>
      </c>
      <c r="F1604" s="164">
        <f>I1549</f>
        <v>284.96000000000004</v>
      </c>
      <c r="G1604" s="164">
        <f>I1555</f>
        <v>979.29000000000008</v>
      </c>
      <c r="H1604" s="164">
        <f>I1561</f>
        <v>979.95</v>
      </c>
      <c r="I1604" s="164">
        <f>I1567</f>
        <v>346.05</v>
      </c>
      <c r="J1604" s="164">
        <f>I1573</f>
        <v>398.96999999999997</v>
      </c>
      <c r="K1604" s="158">
        <f>I1579</f>
        <v>1449.8</v>
      </c>
      <c r="L1604" s="164">
        <f>I1585</f>
        <v>189.67999999999998</v>
      </c>
      <c r="M1604" s="164">
        <f>W1600</f>
        <v>0</v>
      </c>
      <c r="N1604" s="164">
        <f>I1597</f>
        <v>3.92</v>
      </c>
      <c r="O1604" s="21"/>
      <c r="P1604" s="21"/>
    </row>
    <row r="1605" spans="1:17" x14ac:dyDescent="0.35">
      <c r="A1605" s="21"/>
      <c r="B1605" s="21"/>
      <c r="C1605" s="157" t="s">
        <v>190</v>
      </c>
      <c r="D1605" s="163">
        <f>I1539</f>
        <v>58.501055701547841</v>
      </c>
      <c r="E1605" s="163">
        <f>I1545</f>
        <v>100</v>
      </c>
      <c r="F1605" s="164">
        <f>I1551</f>
        <v>54.282231027125881</v>
      </c>
      <c r="G1605" s="163">
        <v>22.32</v>
      </c>
      <c r="H1605" s="163">
        <f>I1563</f>
        <v>0.27604614149495066</v>
      </c>
      <c r="I1605" s="163">
        <f>I1569</f>
        <v>0.3863846986969775</v>
      </c>
      <c r="J1605" s="163">
        <f>I1575</f>
        <v>0.48291513853081086</v>
      </c>
      <c r="K1605" s="163">
        <f>I1581</f>
        <v>0.41387382243791038</v>
      </c>
      <c r="L1605" s="163">
        <f>I1587</f>
        <v>0.555139311636619</v>
      </c>
      <c r="M1605" s="165" t="e">
        <f>I1593</f>
        <v>#DIV/0!</v>
      </c>
      <c r="N1605" s="165">
        <v>0.23</v>
      </c>
      <c r="O1605" s="21"/>
      <c r="P1605" s="21"/>
    </row>
    <row r="1607" spans="1:17" x14ac:dyDescent="0.35">
      <c r="A1607" s="31" t="s">
        <v>0</v>
      </c>
      <c r="B1607" s="83"/>
      <c r="C1607" s="83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</row>
    <row r="1608" spans="1:17" ht="15.5" x14ac:dyDescent="0.35">
      <c r="A1608" s="33" t="s">
        <v>1</v>
      </c>
      <c r="B1608" s="64" t="s">
        <v>1412</v>
      </c>
      <c r="C1608" s="64" t="s">
        <v>1413</v>
      </c>
      <c r="D1608" s="64" t="s">
        <v>1414</v>
      </c>
      <c r="E1608" s="64" t="s">
        <v>1415</v>
      </c>
      <c r="F1608" s="64" t="s">
        <v>1416</v>
      </c>
      <c r="G1608" s="64" t="s">
        <v>1417</v>
      </c>
      <c r="H1608" s="64" t="s">
        <v>1418</v>
      </c>
      <c r="I1608" s="65" t="s">
        <v>1426</v>
      </c>
      <c r="J1608" s="64" t="s">
        <v>1419</v>
      </c>
      <c r="K1608" s="64" t="s">
        <v>1420</v>
      </c>
      <c r="L1608" s="64" t="s">
        <v>1421</v>
      </c>
      <c r="M1608" s="64" t="s">
        <v>1422</v>
      </c>
      <c r="N1608" s="64" t="s">
        <v>1423</v>
      </c>
      <c r="O1608" s="64" t="s">
        <v>1424</v>
      </c>
      <c r="P1608" s="64" t="s">
        <v>1425</v>
      </c>
      <c r="Q1608" s="65" t="s">
        <v>1427</v>
      </c>
    </row>
    <row r="1609" spans="1:17" x14ac:dyDescent="0.35">
      <c r="A1609" s="19" t="s">
        <v>162</v>
      </c>
      <c r="B1609" s="61">
        <v>0</v>
      </c>
      <c r="C1609" s="61">
        <v>0</v>
      </c>
      <c r="D1609" s="61">
        <v>0</v>
      </c>
      <c r="E1609" s="61">
        <v>0</v>
      </c>
      <c r="F1609" s="61">
        <v>0</v>
      </c>
      <c r="G1609" s="61">
        <v>0</v>
      </c>
      <c r="H1609" s="19">
        <v>0</v>
      </c>
      <c r="I1609" s="35">
        <f>SUM(B1609:H1609)</f>
        <v>0</v>
      </c>
      <c r="J1609" s="19">
        <v>0</v>
      </c>
      <c r="K1609" s="19">
        <v>0</v>
      </c>
      <c r="L1609" s="19">
        <v>0</v>
      </c>
      <c r="M1609" s="19">
        <v>0</v>
      </c>
      <c r="N1609" s="19">
        <v>0</v>
      </c>
      <c r="O1609" s="19">
        <v>0</v>
      </c>
      <c r="P1609" s="19">
        <v>0</v>
      </c>
      <c r="Q1609" s="146">
        <f>SUM(J1609:P1609)</f>
        <v>0</v>
      </c>
    </row>
    <row r="1610" spans="1:17" x14ac:dyDescent="0.35">
      <c r="A1610" s="19" t="s">
        <v>163</v>
      </c>
      <c r="B1610" s="61">
        <v>198.47</v>
      </c>
      <c r="C1610" s="61">
        <v>121.4</v>
      </c>
      <c r="D1610" s="166">
        <v>178.51</v>
      </c>
      <c r="E1610" s="166">
        <v>170.22</v>
      </c>
      <c r="F1610" s="166">
        <v>160.63</v>
      </c>
      <c r="G1610" s="166">
        <v>168.88</v>
      </c>
      <c r="H1610" s="19">
        <v>170.22</v>
      </c>
      <c r="I1610" s="35">
        <f>SUM(B1610:H1610)</f>
        <v>1168.33</v>
      </c>
      <c r="J1610" s="19">
        <v>173.35</v>
      </c>
      <c r="K1610" s="19">
        <v>185.41</v>
      </c>
      <c r="L1610" s="19">
        <v>158.86000000000001</v>
      </c>
      <c r="M1610" s="19">
        <v>143.99</v>
      </c>
      <c r="N1610" s="19">
        <v>188.77</v>
      </c>
      <c r="O1610" s="19">
        <v>147.18</v>
      </c>
      <c r="P1610" s="19">
        <v>166.2</v>
      </c>
      <c r="Q1610" s="146">
        <f>SUM(J1610:P1610)</f>
        <v>1163.76</v>
      </c>
    </row>
    <row r="1611" spans="1:17" x14ac:dyDescent="0.35">
      <c r="A1611" s="19" t="s">
        <v>152</v>
      </c>
      <c r="B1611" s="19">
        <f t="shared" ref="B1611:P1611" si="1222">B1610+B1609</f>
        <v>198.47</v>
      </c>
      <c r="C1611" s="19">
        <f t="shared" si="1222"/>
        <v>121.4</v>
      </c>
      <c r="D1611" s="19">
        <f t="shared" si="1222"/>
        <v>178.51</v>
      </c>
      <c r="E1611" s="19">
        <f t="shared" si="1222"/>
        <v>170.22</v>
      </c>
      <c r="F1611" s="19">
        <f t="shared" si="1222"/>
        <v>160.63</v>
      </c>
      <c r="G1611" s="19">
        <f t="shared" si="1222"/>
        <v>168.88</v>
      </c>
      <c r="H1611" s="19">
        <f t="shared" si="1222"/>
        <v>170.22</v>
      </c>
      <c r="I1611" s="19">
        <f t="shared" si="1222"/>
        <v>1168.33</v>
      </c>
      <c r="J1611" s="19">
        <f t="shared" si="1222"/>
        <v>173.35</v>
      </c>
      <c r="K1611" s="19">
        <f t="shared" si="1222"/>
        <v>185.41</v>
      </c>
      <c r="L1611" s="19">
        <f t="shared" si="1222"/>
        <v>158.86000000000001</v>
      </c>
      <c r="M1611" s="19">
        <f t="shared" si="1222"/>
        <v>143.99</v>
      </c>
      <c r="N1611" s="19">
        <f t="shared" si="1222"/>
        <v>188.77</v>
      </c>
      <c r="O1611" s="19">
        <f t="shared" si="1222"/>
        <v>147.18</v>
      </c>
      <c r="P1611" s="19">
        <f t="shared" si="1222"/>
        <v>166.2</v>
      </c>
      <c r="Q1611" s="146">
        <f>SUM(J1611:P1611)</f>
        <v>1163.76</v>
      </c>
    </row>
    <row r="1612" spans="1:17" x14ac:dyDescent="0.35">
      <c r="A1612" s="19" t="s">
        <v>154</v>
      </c>
      <c r="B1612" s="106">
        <f t="shared" ref="B1612:H1612" si="1223">B1610/B1611*100</f>
        <v>100</v>
      </c>
      <c r="C1612" s="106">
        <f t="shared" si="1223"/>
        <v>100</v>
      </c>
      <c r="D1612" s="106">
        <f t="shared" si="1223"/>
        <v>100</v>
      </c>
      <c r="E1612" s="106">
        <f t="shared" si="1223"/>
        <v>100</v>
      </c>
      <c r="F1612" s="106">
        <f t="shared" si="1223"/>
        <v>100</v>
      </c>
      <c r="G1612" s="106">
        <f t="shared" si="1223"/>
        <v>100</v>
      </c>
      <c r="H1612" s="106">
        <f t="shared" si="1223"/>
        <v>100</v>
      </c>
      <c r="I1612" s="35">
        <f>I1610/I1611*100</f>
        <v>100</v>
      </c>
      <c r="J1612" s="106">
        <f t="shared" ref="J1612:P1612" si="1224">J1610/J1611*100</f>
        <v>100</v>
      </c>
      <c r="K1612" s="106">
        <f t="shared" si="1224"/>
        <v>100</v>
      </c>
      <c r="L1612" s="106">
        <f t="shared" si="1224"/>
        <v>100</v>
      </c>
      <c r="M1612" s="106">
        <f t="shared" si="1224"/>
        <v>100</v>
      </c>
      <c r="N1612" s="106">
        <f t="shared" si="1224"/>
        <v>100</v>
      </c>
      <c r="O1612" s="106">
        <f t="shared" si="1224"/>
        <v>100</v>
      </c>
      <c r="P1612" s="106">
        <f t="shared" si="1224"/>
        <v>100</v>
      </c>
      <c r="Q1612" s="106">
        <f>Q1610/Q1611*100</f>
        <v>100</v>
      </c>
    </row>
    <row r="1613" spans="1:17" x14ac:dyDescent="0.35">
      <c r="A1613" s="19" t="s">
        <v>153</v>
      </c>
      <c r="B1613" s="19">
        <v>194</v>
      </c>
      <c r="C1613" s="19">
        <v>173</v>
      </c>
      <c r="D1613" s="19">
        <v>178</v>
      </c>
      <c r="E1613" s="19">
        <v>228</v>
      </c>
      <c r="F1613" s="19">
        <v>217</v>
      </c>
      <c r="G1613" s="19">
        <v>224</v>
      </c>
      <c r="H1613" s="19">
        <v>205</v>
      </c>
      <c r="I1613" s="35"/>
      <c r="J1613" s="19">
        <v>216</v>
      </c>
      <c r="K1613" s="19">
        <v>203</v>
      </c>
      <c r="L1613" s="19">
        <v>206</v>
      </c>
      <c r="M1613" s="19">
        <v>229</v>
      </c>
      <c r="N1613" s="19">
        <v>229</v>
      </c>
      <c r="O1613" s="19">
        <v>196</v>
      </c>
      <c r="P1613" s="19">
        <v>248</v>
      </c>
      <c r="Q1613" s="106">
        <v>0</v>
      </c>
    </row>
    <row r="1614" spans="1:17" x14ac:dyDescent="0.35">
      <c r="A1614" s="167" t="s">
        <v>155</v>
      </c>
      <c r="B1614" s="168">
        <f>B1613/B1611</f>
        <v>0.97747770443895798</v>
      </c>
      <c r="C1614" s="168">
        <f t="shared" ref="C1614:H1614" si="1225">C1613/C1611</f>
        <v>1.4250411861614496</v>
      </c>
      <c r="D1614" s="168">
        <f t="shared" si="1225"/>
        <v>0.99714301719791609</v>
      </c>
      <c r="E1614" s="168">
        <f t="shared" si="1225"/>
        <v>1.339443073669369</v>
      </c>
      <c r="F1614" s="168">
        <f t="shared" si="1225"/>
        <v>1.3509307103280832</v>
      </c>
      <c r="G1614" s="168">
        <f t="shared" si="1225"/>
        <v>1.3263855992420654</v>
      </c>
      <c r="H1614" s="168">
        <f t="shared" si="1225"/>
        <v>1.2043238162378098</v>
      </c>
      <c r="I1614" s="146">
        <f>I1610/I1611</f>
        <v>1</v>
      </c>
      <c r="J1614" s="169">
        <f>J1613/J1611</f>
        <v>1.2460340351889241</v>
      </c>
      <c r="K1614" s="169">
        <f t="shared" ref="K1614:P1614" si="1226">K1613/K1611</f>
        <v>1.094870826816245</v>
      </c>
      <c r="L1614" s="169">
        <f t="shared" si="1226"/>
        <v>1.2967392672793654</v>
      </c>
      <c r="M1614" s="169">
        <f t="shared" si="1226"/>
        <v>1.5903882214042642</v>
      </c>
      <c r="N1614" s="169">
        <f t="shared" si="1226"/>
        <v>1.2131164909678445</v>
      </c>
      <c r="O1614" s="169">
        <f t="shared" si="1226"/>
        <v>1.3317026769941567</v>
      </c>
      <c r="P1614" s="169">
        <f t="shared" si="1226"/>
        <v>1.4921780986762938</v>
      </c>
      <c r="Q1614" s="146"/>
    </row>
    <row r="1615" spans="1:17" x14ac:dyDescent="0.35">
      <c r="A1615" s="19" t="s">
        <v>164</v>
      </c>
      <c r="B1615" s="61">
        <v>0</v>
      </c>
      <c r="C1615" s="61">
        <v>0</v>
      </c>
      <c r="D1615" s="61">
        <v>0</v>
      </c>
      <c r="E1615" s="61">
        <v>0</v>
      </c>
      <c r="F1615" s="61">
        <v>0</v>
      </c>
      <c r="G1615" s="61">
        <v>0</v>
      </c>
      <c r="H1615" s="19">
        <v>0</v>
      </c>
      <c r="I1615" s="150">
        <f>SUM(B1615:H1615)</f>
        <v>0</v>
      </c>
      <c r="J1615" s="61">
        <v>0</v>
      </c>
      <c r="K1615" s="61">
        <v>0</v>
      </c>
      <c r="L1615" s="61">
        <v>0</v>
      </c>
      <c r="M1615" s="61">
        <v>0</v>
      </c>
      <c r="N1615" s="61">
        <v>0</v>
      </c>
      <c r="O1615" s="61">
        <v>0</v>
      </c>
      <c r="P1615" s="19">
        <v>0</v>
      </c>
      <c r="Q1615" s="151"/>
    </row>
    <row r="1616" spans="1:17" x14ac:dyDescent="0.35">
      <c r="A1616" s="19" t="s">
        <v>165</v>
      </c>
      <c r="B1616" s="61">
        <v>241.47</v>
      </c>
      <c r="C1616" s="166">
        <v>175.27</v>
      </c>
      <c r="D1616" s="166">
        <v>227.09</v>
      </c>
      <c r="E1616" s="166">
        <v>177.84</v>
      </c>
      <c r="F1616" s="166">
        <v>180.48</v>
      </c>
      <c r="G1616" s="166">
        <v>101.43</v>
      </c>
      <c r="H1616" s="166">
        <v>173.52</v>
      </c>
      <c r="I1616" s="150">
        <f>SUM(B1616:H1616)</f>
        <v>1277.1000000000001</v>
      </c>
      <c r="J1616" s="19">
        <v>180.06</v>
      </c>
      <c r="K1616" s="19">
        <v>207.18</v>
      </c>
      <c r="L1616" s="19">
        <v>159.74</v>
      </c>
      <c r="M1616" s="19">
        <v>122.26</v>
      </c>
      <c r="N1616" s="19">
        <v>219.41</v>
      </c>
      <c r="O1616" s="19">
        <v>154.47</v>
      </c>
      <c r="P1616" s="19">
        <v>67.31</v>
      </c>
      <c r="Q1616" s="151">
        <f>SUM(J1616:P1616)</f>
        <v>1110.4299999999998</v>
      </c>
    </row>
    <row r="1617" spans="1:17" x14ac:dyDescent="0.35">
      <c r="A1617" s="19" t="s">
        <v>152</v>
      </c>
      <c r="B1617" s="19">
        <f>B1615+B1616</f>
        <v>241.47</v>
      </c>
      <c r="C1617" s="19">
        <f t="shared" ref="C1617:H1617" si="1227">C1615+C1616</f>
        <v>175.27</v>
      </c>
      <c r="D1617" s="19">
        <f t="shared" si="1227"/>
        <v>227.09</v>
      </c>
      <c r="E1617" s="19">
        <f t="shared" si="1227"/>
        <v>177.84</v>
      </c>
      <c r="F1617" s="19">
        <f t="shared" si="1227"/>
        <v>180.48</v>
      </c>
      <c r="G1617" s="19">
        <f t="shared" si="1227"/>
        <v>101.43</v>
      </c>
      <c r="H1617" s="19">
        <f t="shared" si="1227"/>
        <v>173.52</v>
      </c>
      <c r="I1617" s="150">
        <f>I1616+I1615</f>
        <v>1277.0999999999999</v>
      </c>
      <c r="J1617" s="19">
        <f>J1616+J1615</f>
        <v>180.06</v>
      </c>
      <c r="K1617" s="19">
        <f>K1616+K1615</f>
        <v>207.18</v>
      </c>
      <c r="L1617" s="19">
        <f>L1616+L1615</f>
        <v>159.74</v>
      </c>
      <c r="M1617" s="19">
        <f>M1616+M1615</f>
        <v>122.26</v>
      </c>
      <c r="N1617" s="19">
        <f>N1615+N1616</f>
        <v>219.41</v>
      </c>
      <c r="O1617" s="19">
        <f>O1615+O1616</f>
        <v>154.47</v>
      </c>
      <c r="P1617" s="19">
        <f>P1615+P1616</f>
        <v>67.31</v>
      </c>
      <c r="Q1617" s="151">
        <f>SUM(J1617:P1617)</f>
        <v>1110.4299999999998</v>
      </c>
    </row>
    <row r="1618" spans="1:17" x14ac:dyDescent="0.35">
      <c r="A1618" s="19" t="s">
        <v>154</v>
      </c>
      <c r="B1618" s="106">
        <f>B1616/B1617*100</f>
        <v>100</v>
      </c>
      <c r="C1618" s="106">
        <f t="shared" ref="C1618:H1618" si="1228">C1616/C1617*100</f>
        <v>100</v>
      </c>
      <c r="D1618" s="106">
        <f t="shared" si="1228"/>
        <v>100</v>
      </c>
      <c r="E1618" s="106">
        <f t="shared" si="1228"/>
        <v>100</v>
      </c>
      <c r="F1618" s="106">
        <f t="shared" si="1228"/>
        <v>100</v>
      </c>
      <c r="G1618" s="106">
        <f t="shared" si="1228"/>
        <v>100</v>
      </c>
      <c r="H1618" s="106">
        <f t="shared" si="1228"/>
        <v>100</v>
      </c>
      <c r="I1618" s="35">
        <f>I1616/I1617*100</f>
        <v>100.00000000000003</v>
      </c>
      <c r="J1618" s="106">
        <f>J1616/J1617*100</f>
        <v>100</v>
      </c>
      <c r="K1618" s="106">
        <f t="shared" ref="K1618:P1618" si="1229">K1616/K1617*100</f>
        <v>100</v>
      </c>
      <c r="L1618" s="106">
        <f t="shared" si="1229"/>
        <v>100</v>
      </c>
      <c r="M1618" s="106">
        <f t="shared" si="1229"/>
        <v>100</v>
      </c>
      <c r="N1618" s="106">
        <f t="shared" si="1229"/>
        <v>100</v>
      </c>
      <c r="O1618" s="106">
        <f t="shared" si="1229"/>
        <v>100</v>
      </c>
      <c r="P1618" s="106">
        <f t="shared" si="1229"/>
        <v>100</v>
      </c>
      <c r="Q1618" s="146"/>
    </row>
    <row r="1619" spans="1:17" x14ac:dyDescent="0.35">
      <c r="A1619" s="19" t="s">
        <v>153</v>
      </c>
      <c r="B1619" s="61">
        <v>477</v>
      </c>
      <c r="C1619" s="61">
        <v>432</v>
      </c>
      <c r="D1619" s="61">
        <v>438</v>
      </c>
      <c r="E1619" s="61">
        <v>557</v>
      </c>
      <c r="F1619" s="61">
        <v>520</v>
      </c>
      <c r="G1619" s="61">
        <v>398</v>
      </c>
      <c r="H1619" s="19">
        <v>443</v>
      </c>
      <c r="I1619" s="35"/>
      <c r="J1619" s="19">
        <v>478</v>
      </c>
      <c r="K1619" s="19">
        <v>453</v>
      </c>
      <c r="L1619" s="19">
        <v>489</v>
      </c>
      <c r="M1619" s="19">
        <v>446</v>
      </c>
      <c r="N1619" s="19">
        <v>389</v>
      </c>
      <c r="O1619" s="19">
        <v>400</v>
      </c>
      <c r="P1619" s="19">
        <v>83</v>
      </c>
      <c r="Q1619" s="146"/>
    </row>
    <row r="1620" spans="1:17" x14ac:dyDescent="0.35">
      <c r="A1620" s="43" t="s">
        <v>155</v>
      </c>
      <c r="B1620" s="169">
        <f t="shared" ref="B1620:H1620" si="1230">B1619/B1617</f>
        <v>1.9754006708907939</v>
      </c>
      <c r="C1620" s="169">
        <f t="shared" si="1230"/>
        <v>2.4647686426656015</v>
      </c>
      <c r="D1620" s="169">
        <f t="shared" si="1230"/>
        <v>1.9287507155753225</v>
      </c>
      <c r="E1620" s="169">
        <f t="shared" si="1230"/>
        <v>3.1320287899235266</v>
      </c>
      <c r="F1620" s="169">
        <f t="shared" si="1230"/>
        <v>2.8812056737588656</v>
      </c>
      <c r="G1620" s="169">
        <f t="shared" si="1230"/>
        <v>3.9238883959380852</v>
      </c>
      <c r="H1620" s="169">
        <f t="shared" si="1230"/>
        <v>2.553019824804057</v>
      </c>
      <c r="I1620" s="35"/>
      <c r="J1620" s="169">
        <f t="shared" ref="J1620:P1620" si="1231">J1619/J1617</f>
        <v>2.6546706653337777</v>
      </c>
      <c r="K1620" s="169">
        <f t="shared" si="1231"/>
        <v>2.1865044888502752</v>
      </c>
      <c r="L1620" s="169">
        <f t="shared" si="1231"/>
        <v>3.0612244897959182</v>
      </c>
      <c r="M1620" s="169">
        <f t="shared" si="1231"/>
        <v>3.6479633567806311</v>
      </c>
      <c r="N1620" s="169">
        <f t="shared" si="1231"/>
        <v>1.7729365115537123</v>
      </c>
      <c r="O1620" s="169">
        <f t="shared" si="1231"/>
        <v>2.5894995792063185</v>
      </c>
      <c r="P1620" s="169">
        <f t="shared" si="1231"/>
        <v>1.233100579408706</v>
      </c>
      <c r="Q1620" s="146"/>
    </row>
    <row r="1621" spans="1:17" x14ac:dyDescent="0.35">
      <c r="A1621" s="19" t="s">
        <v>156</v>
      </c>
      <c r="B1621" s="61">
        <v>19</v>
      </c>
      <c r="C1621" s="88">
        <v>17</v>
      </c>
      <c r="D1621" s="88">
        <v>26</v>
      </c>
      <c r="E1621" s="88">
        <v>34</v>
      </c>
      <c r="F1621" s="88">
        <v>26</v>
      </c>
      <c r="G1621" s="79">
        <v>28</v>
      </c>
      <c r="H1621" s="79">
        <v>32</v>
      </c>
      <c r="I1621" s="35"/>
      <c r="J1621" s="79">
        <v>30</v>
      </c>
      <c r="K1621" s="79">
        <v>29</v>
      </c>
      <c r="L1621" s="79">
        <v>29</v>
      </c>
      <c r="M1621" s="79">
        <v>42</v>
      </c>
      <c r="N1621" s="79">
        <v>28</v>
      </c>
      <c r="O1621" s="79">
        <v>35</v>
      </c>
      <c r="P1621" s="79">
        <v>25</v>
      </c>
      <c r="Q1621" s="146">
        <f>SUM(J1621:P1621)</f>
        <v>218</v>
      </c>
    </row>
    <row r="1622" spans="1:17" x14ac:dyDescent="0.35">
      <c r="A1622" s="19" t="s">
        <v>157</v>
      </c>
      <c r="B1622" s="61">
        <v>57.33</v>
      </c>
      <c r="C1622" s="88">
        <v>62.54</v>
      </c>
      <c r="D1622" s="88">
        <v>47.4</v>
      </c>
      <c r="E1622" s="88">
        <v>43.3</v>
      </c>
      <c r="F1622" s="88">
        <v>39.78</v>
      </c>
      <c r="G1622" s="79">
        <v>40.44</v>
      </c>
      <c r="H1622" s="79">
        <v>42.8</v>
      </c>
      <c r="I1622" s="35">
        <f>SUM(B1622:H1622)</f>
        <v>333.59</v>
      </c>
      <c r="J1622" s="79">
        <v>45.44</v>
      </c>
      <c r="K1622" s="79">
        <v>48.85</v>
      </c>
      <c r="L1622" s="79">
        <v>41.26</v>
      </c>
      <c r="M1622" s="79">
        <v>34.01</v>
      </c>
      <c r="N1622" s="79">
        <v>49.31</v>
      </c>
      <c r="O1622" s="79">
        <v>38.89</v>
      </c>
      <c r="P1622" s="79">
        <v>45.41</v>
      </c>
      <c r="Q1622" s="146">
        <f>SUM(J1622:P1622)</f>
        <v>303.16999999999996</v>
      </c>
    </row>
    <row r="1623" spans="1:17" x14ac:dyDescent="0.35">
      <c r="A1623" s="19" t="s">
        <v>152</v>
      </c>
      <c r="B1623" s="19">
        <f t="shared" ref="B1623:H1623" si="1232">B1622+B1621</f>
        <v>76.33</v>
      </c>
      <c r="C1623" s="19">
        <f t="shared" si="1232"/>
        <v>79.539999999999992</v>
      </c>
      <c r="D1623" s="19">
        <f t="shared" si="1232"/>
        <v>73.400000000000006</v>
      </c>
      <c r="E1623" s="19">
        <f t="shared" si="1232"/>
        <v>77.3</v>
      </c>
      <c r="F1623" s="19">
        <f t="shared" si="1232"/>
        <v>65.78</v>
      </c>
      <c r="G1623" s="19">
        <f t="shared" si="1232"/>
        <v>68.44</v>
      </c>
      <c r="H1623" s="19">
        <f t="shared" si="1232"/>
        <v>74.8</v>
      </c>
      <c r="I1623" s="35">
        <f>SUM(B1623:H1623)</f>
        <v>515.59</v>
      </c>
      <c r="J1623" s="19">
        <f>J1622+J1621</f>
        <v>75.44</v>
      </c>
      <c r="K1623" s="19">
        <f t="shared" ref="K1623:P1623" si="1233">K1622+K1621</f>
        <v>77.849999999999994</v>
      </c>
      <c r="L1623" s="19">
        <f t="shared" si="1233"/>
        <v>70.259999999999991</v>
      </c>
      <c r="M1623" s="19">
        <f t="shared" si="1233"/>
        <v>76.009999999999991</v>
      </c>
      <c r="N1623" s="19">
        <f t="shared" si="1233"/>
        <v>77.31</v>
      </c>
      <c r="O1623" s="19">
        <f t="shared" si="1233"/>
        <v>73.89</v>
      </c>
      <c r="P1623" s="19">
        <f t="shared" si="1233"/>
        <v>70.41</v>
      </c>
      <c r="Q1623" s="146">
        <f>SUM(J1623:P1623)</f>
        <v>521.16999999999996</v>
      </c>
    </row>
    <row r="1624" spans="1:17" x14ac:dyDescent="0.35">
      <c r="A1624" s="19" t="s">
        <v>154</v>
      </c>
      <c r="B1624" s="106">
        <f t="shared" ref="B1624:I1624" si="1234">B1622/B1623*100</f>
        <v>75.108083322415837</v>
      </c>
      <c r="C1624" s="106">
        <f t="shared" si="1234"/>
        <v>78.627105858687457</v>
      </c>
      <c r="D1624" s="106">
        <f t="shared" si="1234"/>
        <v>64.57765667574931</v>
      </c>
      <c r="E1624" s="106">
        <f t="shared" si="1234"/>
        <v>56.015523932729629</v>
      </c>
      <c r="F1624" s="106">
        <f t="shared" si="1234"/>
        <v>60.474308300395265</v>
      </c>
      <c r="G1624" s="106">
        <f t="shared" si="1234"/>
        <v>59.088252483927526</v>
      </c>
      <c r="H1624" s="106">
        <f t="shared" si="1234"/>
        <v>57.219251336898388</v>
      </c>
      <c r="I1624" s="106">
        <f t="shared" si="1234"/>
        <v>64.700634224868594</v>
      </c>
      <c r="J1624" s="169">
        <f t="shared" ref="J1624:O1624" si="1235">J1623/J1621</f>
        <v>2.5146666666666664</v>
      </c>
      <c r="K1624" s="169">
        <f t="shared" si="1235"/>
        <v>2.6844827586206894</v>
      </c>
      <c r="L1624" s="169">
        <f t="shared" si="1235"/>
        <v>2.4227586206896548</v>
      </c>
      <c r="M1624" s="169">
        <f t="shared" si="1235"/>
        <v>1.8097619047619045</v>
      </c>
      <c r="N1624" s="169">
        <f t="shared" si="1235"/>
        <v>2.7610714285714288</v>
      </c>
      <c r="O1624" s="169">
        <f t="shared" si="1235"/>
        <v>2.1111428571428572</v>
      </c>
      <c r="P1624" s="169">
        <f>P1623/P1621</f>
        <v>2.8163999999999998</v>
      </c>
      <c r="Q1624" s="106">
        <f>Q1622/Q1623*100</f>
        <v>58.171038240881089</v>
      </c>
    </row>
    <row r="1625" spans="1:17" x14ac:dyDescent="0.35">
      <c r="A1625" s="19" t="s">
        <v>153</v>
      </c>
      <c r="B1625" s="19">
        <v>87</v>
      </c>
      <c r="C1625" s="19">
        <v>99</v>
      </c>
      <c r="D1625" s="19">
        <v>80</v>
      </c>
      <c r="E1625" s="19">
        <v>82</v>
      </c>
      <c r="F1625" s="19">
        <v>68</v>
      </c>
      <c r="G1625" s="19">
        <v>74</v>
      </c>
      <c r="H1625" s="36">
        <v>78</v>
      </c>
      <c r="I1625" s="35"/>
      <c r="J1625" s="19">
        <v>80</v>
      </c>
      <c r="K1625" s="19">
        <v>85</v>
      </c>
      <c r="L1625" s="19">
        <v>72</v>
      </c>
      <c r="M1625" s="19">
        <v>78</v>
      </c>
      <c r="N1625" s="19">
        <v>82</v>
      </c>
      <c r="O1625" s="19">
        <v>76</v>
      </c>
      <c r="P1625" s="36">
        <v>91</v>
      </c>
      <c r="Q1625" s="146"/>
    </row>
    <row r="1626" spans="1:17" x14ac:dyDescent="0.35">
      <c r="A1626" s="43" t="s">
        <v>155</v>
      </c>
      <c r="B1626" s="169">
        <f>B1625/B1623</f>
        <v>1.1397877636578018</v>
      </c>
      <c r="C1626" s="169">
        <f>C1625/C1623</f>
        <v>1.2446567764646719</v>
      </c>
      <c r="D1626" s="169">
        <f>D1625/D1623</f>
        <v>1.0899182561307901</v>
      </c>
      <c r="E1626" s="169">
        <f>E1625/E1623</f>
        <v>1.0608020698576974</v>
      </c>
      <c r="F1626" s="169">
        <f>F1625/F1623</f>
        <v>1.0337488598358164</v>
      </c>
      <c r="G1626" s="169">
        <f>V1620</f>
        <v>0</v>
      </c>
      <c r="H1626" s="169">
        <f>H1625/H1623</f>
        <v>1.0427807486631016</v>
      </c>
      <c r="I1626" s="35"/>
      <c r="J1626" s="169">
        <f t="shared" ref="J1626:P1626" si="1236">J1625/J1623</f>
        <v>1.0604453870625663</v>
      </c>
      <c r="K1626" s="169">
        <f t="shared" si="1236"/>
        <v>1.0918432883750804</v>
      </c>
      <c r="L1626" s="169">
        <f t="shared" si="1236"/>
        <v>1.0247651579846286</v>
      </c>
      <c r="M1626" s="169">
        <f t="shared" si="1236"/>
        <v>1.0261807656887252</v>
      </c>
      <c r="N1626" s="169">
        <f t="shared" si="1236"/>
        <v>1.0606648557754494</v>
      </c>
      <c r="O1626" s="169">
        <f t="shared" si="1236"/>
        <v>1.0285559615644877</v>
      </c>
      <c r="P1626" s="169">
        <f t="shared" si="1236"/>
        <v>1.2924300525493539</v>
      </c>
      <c r="Q1626" s="146"/>
    </row>
    <row r="1627" spans="1:17" x14ac:dyDescent="0.35">
      <c r="A1627" s="19" t="s">
        <v>158</v>
      </c>
      <c r="B1627" s="170">
        <v>127</v>
      </c>
      <c r="C1627" s="61">
        <v>55</v>
      </c>
      <c r="D1627" s="61">
        <v>142</v>
      </c>
      <c r="E1627" s="61">
        <v>157</v>
      </c>
      <c r="F1627" s="61">
        <v>158</v>
      </c>
      <c r="G1627" s="61">
        <v>106</v>
      </c>
      <c r="H1627" s="88">
        <v>221</v>
      </c>
      <c r="I1627" s="35"/>
      <c r="J1627" s="88">
        <v>231</v>
      </c>
      <c r="K1627" s="88">
        <v>201</v>
      </c>
      <c r="L1627" s="88">
        <v>181</v>
      </c>
      <c r="M1627" s="88">
        <v>168</v>
      </c>
      <c r="N1627" s="88">
        <v>286</v>
      </c>
      <c r="O1627" s="88">
        <v>170</v>
      </c>
      <c r="P1627" s="88">
        <v>54</v>
      </c>
      <c r="Q1627" s="146">
        <f>SUM(J1627:P1627)</f>
        <v>1291</v>
      </c>
    </row>
    <row r="1628" spans="1:17" x14ac:dyDescent="0.35">
      <c r="A1628" s="19" t="s">
        <v>159</v>
      </c>
      <c r="B1628" s="61"/>
      <c r="C1628" s="166"/>
      <c r="D1628" s="166"/>
      <c r="E1628" s="166"/>
      <c r="F1628" s="166"/>
      <c r="G1628" s="166"/>
      <c r="H1628" s="88"/>
      <c r="I1628" s="35">
        <f>SUM(B1628:H1628)</f>
        <v>0</v>
      </c>
      <c r="J1628" s="88"/>
      <c r="K1628" s="88"/>
      <c r="L1628" s="88"/>
      <c r="M1628" s="88"/>
      <c r="N1628" s="88"/>
      <c r="O1628" s="88"/>
      <c r="P1628" s="88"/>
      <c r="Q1628" s="146">
        <f>SUM(J1628:P1628)</f>
        <v>0</v>
      </c>
    </row>
    <row r="1629" spans="1:17" x14ac:dyDescent="0.35">
      <c r="A1629" s="19" t="s">
        <v>152</v>
      </c>
      <c r="B1629" s="19">
        <f>-B1628+B1627</f>
        <v>127</v>
      </c>
      <c r="C1629" s="19">
        <f>-C1628+C1627</f>
        <v>55</v>
      </c>
      <c r="D1629" s="19">
        <f>-D1628+D1627</f>
        <v>142</v>
      </c>
      <c r="E1629" s="106">
        <f>E1628+E1627</f>
        <v>157</v>
      </c>
      <c r="F1629" s="106">
        <f>F1628+F1627</f>
        <v>158</v>
      </c>
      <c r="G1629" s="106">
        <f>G1628+G1627</f>
        <v>106</v>
      </c>
      <c r="H1629" s="106">
        <f>H1628+H1627</f>
        <v>221</v>
      </c>
      <c r="I1629" s="35">
        <f>SUM(B1629:H1629)</f>
        <v>966</v>
      </c>
      <c r="J1629" s="19">
        <f t="shared" ref="J1629:P1629" si="1237">J1628+J1627</f>
        <v>231</v>
      </c>
      <c r="K1629" s="19">
        <f t="shared" si="1237"/>
        <v>201</v>
      </c>
      <c r="L1629" s="19">
        <f t="shared" si="1237"/>
        <v>181</v>
      </c>
      <c r="M1629" s="19">
        <f t="shared" si="1237"/>
        <v>168</v>
      </c>
      <c r="N1629" s="19">
        <f t="shared" si="1237"/>
        <v>286</v>
      </c>
      <c r="O1629" s="19">
        <f t="shared" si="1237"/>
        <v>170</v>
      </c>
      <c r="P1629" s="19">
        <f t="shared" si="1237"/>
        <v>54</v>
      </c>
      <c r="Q1629" s="146">
        <f>SUM(J1629:P1629)</f>
        <v>1291</v>
      </c>
    </row>
    <row r="1630" spans="1:17" x14ac:dyDescent="0.35">
      <c r="A1630" s="19" t="s">
        <v>154</v>
      </c>
      <c r="B1630" s="152">
        <f t="shared" ref="B1630:I1630" si="1238">B1628/B1629</f>
        <v>0</v>
      </c>
      <c r="C1630" s="152">
        <f t="shared" si="1238"/>
        <v>0</v>
      </c>
      <c r="D1630" s="152">
        <f t="shared" si="1238"/>
        <v>0</v>
      </c>
      <c r="E1630" s="152">
        <f t="shared" si="1238"/>
        <v>0</v>
      </c>
      <c r="F1630" s="152">
        <f t="shared" si="1238"/>
        <v>0</v>
      </c>
      <c r="G1630" s="152">
        <f t="shared" si="1238"/>
        <v>0</v>
      </c>
      <c r="H1630" s="152">
        <f t="shared" si="1238"/>
        <v>0</v>
      </c>
      <c r="I1630" s="152">
        <f t="shared" si="1238"/>
        <v>0</v>
      </c>
      <c r="J1630" s="106">
        <f>J1628/K1629*100</f>
        <v>0</v>
      </c>
      <c r="K1630" s="106">
        <f>K1628/L1629*100</f>
        <v>0</v>
      </c>
      <c r="L1630" s="106">
        <f>L1628/M1629*100</f>
        <v>0</v>
      </c>
      <c r="M1630" s="169">
        <f>M1629/M1627</f>
        <v>1</v>
      </c>
      <c r="N1630" s="169">
        <f>N1629/N1627</f>
        <v>1</v>
      </c>
      <c r="O1630" s="169">
        <f>O1629/O1627</f>
        <v>1</v>
      </c>
      <c r="P1630" s="169">
        <f>P1629/P1627</f>
        <v>1</v>
      </c>
      <c r="Q1630" s="153">
        <f>Q1628/Q1629*100</f>
        <v>0</v>
      </c>
    </row>
    <row r="1631" spans="1:17" x14ac:dyDescent="0.35">
      <c r="A1631" s="19" t="s">
        <v>153</v>
      </c>
      <c r="B1631" s="61">
        <v>690</v>
      </c>
      <c r="C1631" s="61">
        <v>680</v>
      </c>
      <c r="D1631" s="61">
        <v>610</v>
      </c>
      <c r="E1631" s="61">
        <v>690</v>
      </c>
      <c r="F1631" s="61">
        <v>620</v>
      </c>
      <c r="G1631" s="61">
        <v>510</v>
      </c>
      <c r="H1631" s="36">
        <v>980</v>
      </c>
      <c r="I1631" s="35"/>
      <c r="J1631" s="19">
        <v>960</v>
      </c>
      <c r="K1631" s="19">
        <v>930</v>
      </c>
      <c r="L1631" s="19">
        <v>550</v>
      </c>
      <c r="M1631" s="19">
        <v>600</v>
      </c>
      <c r="N1631" s="19">
        <v>1000</v>
      </c>
      <c r="O1631" s="19">
        <v>720</v>
      </c>
      <c r="P1631" s="36">
        <v>410</v>
      </c>
      <c r="Q1631" s="146"/>
    </row>
    <row r="1632" spans="1:17" x14ac:dyDescent="0.35">
      <c r="A1632" s="43" t="s">
        <v>155</v>
      </c>
      <c r="B1632" s="169">
        <f t="shared" ref="B1632:H1632" si="1239">B1631/B1629</f>
        <v>5.4330708661417324</v>
      </c>
      <c r="C1632" s="169">
        <f t="shared" si="1239"/>
        <v>12.363636363636363</v>
      </c>
      <c r="D1632" s="169">
        <f t="shared" si="1239"/>
        <v>4.295774647887324</v>
      </c>
      <c r="E1632" s="169">
        <f t="shared" si="1239"/>
        <v>4.3949044585987265</v>
      </c>
      <c r="F1632" s="169">
        <f t="shared" si="1239"/>
        <v>3.9240506329113924</v>
      </c>
      <c r="G1632" s="169">
        <f t="shared" si="1239"/>
        <v>4.8113207547169807</v>
      </c>
      <c r="H1632" s="169">
        <f t="shared" si="1239"/>
        <v>4.4343891402714934</v>
      </c>
      <c r="I1632" s="35"/>
      <c r="J1632" s="169">
        <f t="shared" ref="J1632:P1632" si="1240">J1631/J1629</f>
        <v>4.1558441558441555</v>
      </c>
      <c r="K1632" s="169">
        <f t="shared" si="1240"/>
        <v>4.6268656716417906</v>
      </c>
      <c r="L1632" s="169">
        <f t="shared" si="1240"/>
        <v>3.0386740331491713</v>
      </c>
      <c r="M1632" s="169">
        <f t="shared" si="1240"/>
        <v>3.5714285714285716</v>
      </c>
      <c r="N1632" s="169">
        <f t="shared" si="1240"/>
        <v>3.4965034965034967</v>
      </c>
      <c r="O1632" s="169">
        <f t="shared" si="1240"/>
        <v>4.2352941176470589</v>
      </c>
      <c r="P1632" s="169">
        <f t="shared" si="1240"/>
        <v>7.5925925925925926</v>
      </c>
      <c r="Q1632" s="146"/>
    </row>
    <row r="1633" spans="1:17" x14ac:dyDescent="0.35">
      <c r="A1633" s="19" t="s">
        <v>160</v>
      </c>
      <c r="B1633" s="61">
        <v>333</v>
      </c>
      <c r="C1633" s="61">
        <v>333</v>
      </c>
      <c r="D1633" s="61">
        <v>404</v>
      </c>
      <c r="E1633" s="61">
        <v>385</v>
      </c>
      <c r="F1633" s="61">
        <v>403</v>
      </c>
      <c r="G1633" s="61">
        <v>396</v>
      </c>
      <c r="H1633" s="88">
        <v>419</v>
      </c>
      <c r="I1633" s="35">
        <f>SUM(B1633:H1633)</f>
        <v>2673</v>
      </c>
      <c r="J1633" s="88">
        <v>83</v>
      </c>
      <c r="K1633" s="88">
        <v>44</v>
      </c>
      <c r="L1633" s="88">
        <v>356</v>
      </c>
      <c r="M1633" s="88">
        <v>398</v>
      </c>
      <c r="N1633" s="88">
        <v>373</v>
      </c>
      <c r="O1633" s="88">
        <v>418</v>
      </c>
      <c r="P1633" s="88">
        <v>411</v>
      </c>
      <c r="Q1633" s="146">
        <f>SUM(J1633:P1633)</f>
        <v>2083</v>
      </c>
    </row>
    <row r="1634" spans="1:17" x14ac:dyDescent="0.35">
      <c r="A1634" s="19" t="s">
        <v>161</v>
      </c>
      <c r="B1634" s="61">
        <v>162.46</v>
      </c>
      <c r="C1634" s="166">
        <v>162.46</v>
      </c>
      <c r="D1634" s="166">
        <v>105.44</v>
      </c>
      <c r="E1634" s="166">
        <v>124.78</v>
      </c>
      <c r="F1634" s="166">
        <v>108.93</v>
      </c>
      <c r="G1634" s="166">
        <v>112.93</v>
      </c>
      <c r="H1634" s="88">
        <v>109.28</v>
      </c>
      <c r="I1634" s="35">
        <f>SUM(B1634:H1634)</f>
        <v>886.28</v>
      </c>
      <c r="J1634" s="88">
        <v>145.12</v>
      </c>
      <c r="K1634" s="88">
        <v>155</v>
      </c>
      <c r="L1634" s="88">
        <v>68.36</v>
      </c>
      <c r="M1634" s="88">
        <v>84.82</v>
      </c>
      <c r="N1634" s="88">
        <v>154.32</v>
      </c>
      <c r="O1634" s="88">
        <v>81.96</v>
      </c>
      <c r="P1634" s="88">
        <v>110.48</v>
      </c>
      <c r="Q1634" s="146">
        <f>SUM(J1634:P1634)</f>
        <v>800.06000000000006</v>
      </c>
    </row>
    <row r="1635" spans="1:17" x14ac:dyDescent="0.35">
      <c r="A1635" s="19" t="s">
        <v>152</v>
      </c>
      <c r="B1635" s="19">
        <f>B1634+B1633</f>
        <v>495.46000000000004</v>
      </c>
      <c r="C1635" s="19">
        <f t="shared" ref="C1635:H1635" si="1241">C1634+C1633</f>
        <v>495.46000000000004</v>
      </c>
      <c r="D1635" s="19">
        <f t="shared" si="1241"/>
        <v>509.44</v>
      </c>
      <c r="E1635" s="19">
        <f t="shared" si="1241"/>
        <v>509.78</v>
      </c>
      <c r="F1635" s="19">
        <f t="shared" si="1241"/>
        <v>511.93</v>
      </c>
      <c r="G1635" s="19">
        <f t="shared" si="1241"/>
        <v>508.93</v>
      </c>
      <c r="H1635" s="19">
        <f t="shared" si="1241"/>
        <v>528.28</v>
      </c>
      <c r="I1635" s="35">
        <f>SUM(B1635:H1635)</f>
        <v>3559.2799999999997</v>
      </c>
      <c r="J1635" s="19">
        <f t="shared" ref="J1635:P1635" si="1242">J1634+J1633</f>
        <v>228.12</v>
      </c>
      <c r="K1635" s="19">
        <f t="shared" si="1242"/>
        <v>199</v>
      </c>
      <c r="L1635" s="19">
        <f t="shared" si="1242"/>
        <v>424.36</v>
      </c>
      <c r="M1635" s="19">
        <f t="shared" si="1242"/>
        <v>482.82</v>
      </c>
      <c r="N1635" s="19">
        <f t="shared" si="1242"/>
        <v>527.31999999999994</v>
      </c>
      <c r="O1635" s="19">
        <f t="shared" si="1242"/>
        <v>499.96</v>
      </c>
      <c r="P1635" s="19">
        <f t="shared" si="1242"/>
        <v>521.48</v>
      </c>
      <c r="Q1635" s="146">
        <f>SUM(J1635:P1635)</f>
        <v>2883.06</v>
      </c>
    </row>
    <row r="1636" spans="1:17" x14ac:dyDescent="0.35">
      <c r="A1636" s="19" t="s">
        <v>154</v>
      </c>
      <c r="B1636" s="169">
        <f t="shared" ref="B1636:H1636" si="1243">B1635/B1633</f>
        <v>1.4878678678678681</v>
      </c>
      <c r="C1636" s="169">
        <f t="shared" si="1243"/>
        <v>1.4878678678678681</v>
      </c>
      <c r="D1636" s="169">
        <f t="shared" si="1243"/>
        <v>1.260990099009901</v>
      </c>
      <c r="E1636" s="169">
        <f t="shared" si="1243"/>
        <v>1.324103896103896</v>
      </c>
      <c r="F1636" s="169">
        <f t="shared" si="1243"/>
        <v>1.2702977667493798</v>
      </c>
      <c r="G1636" s="169">
        <f t="shared" si="1243"/>
        <v>1.2851767676767676</v>
      </c>
      <c r="H1636" s="169">
        <f t="shared" si="1243"/>
        <v>1.2608114558472554</v>
      </c>
      <c r="I1636" s="161">
        <f>I1634/I1635</f>
        <v>0.2490054168258749</v>
      </c>
      <c r="J1636" s="169">
        <f t="shared" ref="J1636:O1636" si="1244">J1635/J1633</f>
        <v>2.7484337349397592</v>
      </c>
      <c r="K1636" s="169">
        <f t="shared" si="1244"/>
        <v>4.5227272727272725</v>
      </c>
      <c r="L1636" s="169">
        <f t="shared" si="1244"/>
        <v>1.1920224719101125</v>
      </c>
      <c r="M1636" s="169">
        <f t="shared" si="1244"/>
        <v>1.2131155778894471</v>
      </c>
      <c r="N1636" s="169">
        <f t="shared" si="1244"/>
        <v>1.4137265415549596</v>
      </c>
      <c r="O1636" s="169">
        <f t="shared" si="1244"/>
        <v>1.1960765550239234</v>
      </c>
      <c r="P1636" s="169">
        <f>P1635/P1633</f>
        <v>1.268807785888078</v>
      </c>
      <c r="Q1636" s="153">
        <f>Q1634/Q1635*100</f>
        <v>27.750376336253847</v>
      </c>
    </row>
    <row r="1637" spans="1:17" x14ac:dyDescent="0.35">
      <c r="A1637" s="19" t="s">
        <v>153</v>
      </c>
      <c r="B1637" s="88">
        <v>739</v>
      </c>
      <c r="C1637" s="88">
        <v>756</v>
      </c>
      <c r="D1637" s="88">
        <v>759</v>
      </c>
      <c r="E1637" s="88">
        <v>748</v>
      </c>
      <c r="F1637" s="88">
        <v>769</v>
      </c>
      <c r="G1637" s="88">
        <v>757</v>
      </c>
      <c r="H1637" s="88">
        <v>753</v>
      </c>
      <c r="I1637" s="35"/>
      <c r="J1637" s="88">
        <v>324</v>
      </c>
      <c r="K1637" s="88">
        <v>298</v>
      </c>
      <c r="L1637" s="88">
        <v>636</v>
      </c>
      <c r="M1637" s="88">
        <v>1113</v>
      </c>
      <c r="N1637" s="88">
        <v>788</v>
      </c>
      <c r="O1637" s="88">
        <v>742</v>
      </c>
      <c r="P1637" s="88">
        <v>780</v>
      </c>
      <c r="Q1637" s="146"/>
    </row>
    <row r="1638" spans="1:17" x14ac:dyDescent="0.35">
      <c r="A1638" s="43" t="s">
        <v>155</v>
      </c>
      <c r="B1638" s="169">
        <f t="shared" ref="B1638:G1638" si="1245">B1637/B1635</f>
        <v>1.4915432123683041</v>
      </c>
      <c r="C1638" s="169">
        <f t="shared" si="1245"/>
        <v>1.5258547612319864</v>
      </c>
      <c r="D1638" s="169">
        <f t="shared" si="1245"/>
        <v>1.4898712311557789</v>
      </c>
      <c r="E1638" s="169">
        <f t="shared" si="1245"/>
        <v>1.4672996194436816</v>
      </c>
      <c r="F1638" s="169">
        <f t="shared" si="1245"/>
        <v>1.5021584982321801</v>
      </c>
      <c r="G1638" s="169">
        <f t="shared" si="1245"/>
        <v>1.4874344212367123</v>
      </c>
      <c r="H1638" s="169">
        <f>H1637/H1635</f>
        <v>1.4253804800484593</v>
      </c>
      <c r="I1638" s="35"/>
      <c r="J1638" s="169">
        <f t="shared" ref="J1638:P1638" si="1246">J1637/J1635</f>
        <v>1.4203051025775908</v>
      </c>
      <c r="K1638" s="169">
        <f t="shared" si="1246"/>
        <v>1.4974874371859297</v>
      </c>
      <c r="L1638" s="169">
        <f t="shared" si="1246"/>
        <v>1.4987274955226695</v>
      </c>
      <c r="M1638" s="169">
        <f t="shared" si="1246"/>
        <v>2.3052069094072327</v>
      </c>
      <c r="N1638" s="169">
        <f t="shared" si="1246"/>
        <v>1.4943487825229465</v>
      </c>
      <c r="O1638" s="169">
        <f t="shared" si="1246"/>
        <v>1.48411872949836</v>
      </c>
      <c r="P1638" s="169">
        <f t="shared" si="1246"/>
        <v>1.4957428856331978</v>
      </c>
      <c r="Q1638" s="146"/>
    </row>
    <row r="1639" spans="1:17" x14ac:dyDescent="0.35">
      <c r="A1639" s="19" t="s">
        <v>166</v>
      </c>
      <c r="B1639" s="171">
        <v>54.5</v>
      </c>
      <c r="C1639" s="61">
        <v>77.099999999999994</v>
      </c>
      <c r="D1639" s="61">
        <v>110.7</v>
      </c>
      <c r="E1639" s="61">
        <v>112.3</v>
      </c>
      <c r="F1639" s="61">
        <v>112.1</v>
      </c>
      <c r="G1639" s="19">
        <v>120.5</v>
      </c>
      <c r="H1639" s="36">
        <v>61.1</v>
      </c>
      <c r="I1639" s="35"/>
      <c r="J1639" s="36">
        <v>60.7</v>
      </c>
      <c r="K1639" s="36">
        <v>55.3</v>
      </c>
      <c r="L1639" s="36">
        <v>66.599999999999994</v>
      </c>
      <c r="M1639" s="103">
        <v>103.8</v>
      </c>
      <c r="N1639" s="19">
        <v>11.11</v>
      </c>
      <c r="O1639" s="19">
        <v>102</v>
      </c>
      <c r="P1639" s="36">
        <v>78.3</v>
      </c>
      <c r="Q1639" s="146">
        <f>SUM(J1639:P1639)</f>
        <v>477.81</v>
      </c>
    </row>
    <row r="1640" spans="1:17" x14ac:dyDescent="0.35">
      <c r="A1640" s="19" t="s">
        <v>167</v>
      </c>
      <c r="B1640" s="61">
        <v>88.5</v>
      </c>
      <c r="C1640" s="166">
        <v>75.2</v>
      </c>
      <c r="D1640" s="166">
        <v>42.39</v>
      </c>
      <c r="E1640" s="166">
        <v>46.22</v>
      </c>
      <c r="F1640" s="166">
        <v>42.97</v>
      </c>
      <c r="G1640" s="19">
        <v>39.56</v>
      </c>
      <c r="H1640" s="36">
        <v>51.28</v>
      </c>
      <c r="I1640" s="35">
        <f>SUM(B1640:H1640)</f>
        <v>386.12</v>
      </c>
      <c r="J1640" s="36">
        <v>78.75</v>
      </c>
      <c r="K1640" s="42">
        <v>87.07</v>
      </c>
      <c r="L1640" s="42">
        <v>55.29</v>
      </c>
      <c r="M1640" s="19">
        <v>43.89</v>
      </c>
      <c r="N1640" s="19">
        <v>42.71</v>
      </c>
      <c r="O1640" s="36">
        <v>41.22</v>
      </c>
      <c r="P1640" s="33">
        <v>29.37</v>
      </c>
      <c r="Q1640" s="146">
        <f>SUM(J1640:P1640)</f>
        <v>378.29999999999995</v>
      </c>
    </row>
    <row r="1641" spans="1:17" x14ac:dyDescent="0.35">
      <c r="A1641" s="19" t="s">
        <v>152</v>
      </c>
      <c r="B1641" s="19">
        <f t="shared" ref="B1641:H1641" si="1247">B1640+B1639</f>
        <v>143</v>
      </c>
      <c r="C1641" s="19">
        <f t="shared" si="1247"/>
        <v>152.30000000000001</v>
      </c>
      <c r="D1641" s="19">
        <f t="shared" si="1247"/>
        <v>153.09</v>
      </c>
      <c r="E1641" s="19">
        <f t="shared" si="1247"/>
        <v>158.51999999999998</v>
      </c>
      <c r="F1641" s="19">
        <f t="shared" si="1247"/>
        <v>155.07</v>
      </c>
      <c r="G1641" s="19">
        <f t="shared" si="1247"/>
        <v>160.06</v>
      </c>
      <c r="H1641" s="19">
        <f t="shared" si="1247"/>
        <v>112.38</v>
      </c>
      <c r="I1641" s="35">
        <f>SUM(B1641:H1641)</f>
        <v>1034.42</v>
      </c>
      <c r="J1641" s="19">
        <f>J1640+J1639</f>
        <v>139.44999999999999</v>
      </c>
      <c r="K1641" s="19">
        <f t="shared" ref="K1641:P1641" si="1248">K1640+K1639</f>
        <v>142.37</v>
      </c>
      <c r="L1641" s="19">
        <f t="shared" si="1248"/>
        <v>121.88999999999999</v>
      </c>
      <c r="M1641" s="19">
        <f t="shared" si="1248"/>
        <v>147.69</v>
      </c>
      <c r="N1641" s="19">
        <f t="shared" si="1248"/>
        <v>53.82</v>
      </c>
      <c r="O1641" s="19">
        <f t="shared" si="1248"/>
        <v>143.22</v>
      </c>
      <c r="P1641" s="19">
        <f t="shared" si="1248"/>
        <v>107.67</v>
      </c>
      <c r="Q1641" s="146">
        <f>SUM(J1641:P1641)</f>
        <v>856.11</v>
      </c>
    </row>
    <row r="1642" spans="1:17" x14ac:dyDescent="0.35">
      <c r="A1642" s="19" t="s">
        <v>154</v>
      </c>
      <c r="B1642" s="106">
        <f t="shared" ref="B1642:H1642" si="1249">B1640/B1641*100</f>
        <v>61.888111888111887</v>
      </c>
      <c r="C1642" s="106">
        <f t="shared" si="1249"/>
        <v>49.376231122783977</v>
      </c>
      <c r="D1642" s="106">
        <f t="shared" si="1249"/>
        <v>27.689594356261022</v>
      </c>
      <c r="E1642" s="106">
        <f t="shared" si="1249"/>
        <v>29.157204138279084</v>
      </c>
      <c r="F1642" s="106">
        <f t="shared" si="1249"/>
        <v>27.710066421616048</v>
      </c>
      <c r="G1642" s="106">
        <f t="shared" si="1249"/>
        <v>24.715731600649757</v>
      </c>
      <c r="H1642" s="106">
        <f t="shared" si="1249"/>
        <v>45.630895177077775</v>
      </c>
      <c r="I1642" s="162">
        <f>I1640/I1641</f>
        <v>0.37327197850002897</v>
      </c>
      <c r="J1642" s="169">
        <f t="shared" ref="J1642:P1642" si="1250">J1641/J1639</f>
        <v>2.2973640856672155</v>
      </c>
      <c r="K1642" s="169">
        <f t="shared" si="1250"/>
        <v>2.574502712477396</v>
      </c>
      <c r="L1642" s="169">
        <f t="shared" si="1250"/>
        <v>1.83018018018018</v>
      </c>
      <c r="M1642" s="169">
        <f t="shared" si="1250"/>
        <v>1.4228323699421965</v>
      </c>
      <c r="N1642" s="169">
        <f t="shared" si="1250"/>
        <v>4.8442844284428448</v>
      </c>
      <c r="O1642" s="169">
        <f t="shared" si="1250"/>
        <v>1.4041176470588235</v>
      </c>
      <c r="P1642" s="169">
        <f t="shared" si="1250"/>
        <v>1.3750957854406132</v>
      </c>
      <c r="Q1642" s="106">
        <f>Q1640/Q1641*100</f>
        <v>44.18824683743911</v>
      </c>
    </row>
    <row r="1643" spans="1:17" x14ac:dyDescent="0.35">
      <c r="A1643" s="19" t="s">
        <v>153</v>
      </c>
      <c r="B1643" s="61">
        <v>156</v>
      </c>
      <c r="C1643" s="61">
        <v>170</v>
      </c>
      <c r="D1643" s="61">
        <v>186</v>
      </c>
      <c r="E1643" s="61">
        <v>387</v>
      </c>
      <c r="F1643" s="61">
        <v>181</v>
      </c>
      <c r="G1643" s="88">
        <v>193</v>
      </c>
      <c r="H1643" s="88">
        <v>119</v>
      </c>
      <c r="I1643" s="35"/>
      <c r="J1643" s="88">
        <v>165</v>
      </c>
      <c r="K1643" s="88">
        <v>168</v>
      </c>
      <c r="L1643" s="88">
        <v>134</v>
      </c>
      <c r="M1643" s="106">
        <v>172</v>
      </c>
      <c r="N1643" s="88">
        <v>183</v>
      </c>
      <c r="O1643" s="88">
        <v>185</v>
      </c>
      <c r="P1643" s="88">
        <v>127</v>
      </c>
      <c r="Q1643" s="146"/>
    </row>
    <row r="1644" spans="1:17" x14ac:dyDescent="0.35">
      <c r="A1644" s="43" t="s">
        <v>155</v>
      </c>
      <c r="B1644" s="169">
        <f t="shared" ref="B1644:H1644" si="1251">B1643/B1641</f>
        <v>1.0909090909090908</v>
      </c>
      <c r="C1644" s="169">
        <f t="shared" si="1251"/>
        <v>1.1162179908076164</v>
      </c>
      <c r="D1644" s="169">
        <f t="shared" si="1251"/>
        <v>1.2149715853419556</v>
      </c>
      <c r="E1644" s="169">
        <f t="shared" si="1251"/>
        <v>2.4413323239969724</v>
      </c>
      <c r="F1644" s="169">
        <f t="shared" si="1251"/>
        <v>1.1672148062165475</v>
      </c>
      <c r="G1644" s="169">
        <f t="shared" si="1251"/>
        <v>1.2057978258153192</v>
      </c>
      <c r="H1644" s="169">
        <f t="shared" si="1251"/>
        <v>1.0589072788752447</v>
      </c>
      <c r="I1644" s="35"/>
      <c r="J1644" s="169">
        <f t="shared" ref="J1644:P1644" si="1252">J1643/J1641</f>
        <v>1.1832197920401579</v>
      </c>
      <c r="K1644" s="169">
        <f t="shared" si="1252"/>
        <v>1.1800238814356956</v>
      </c>
      <c r="L1644" s="169">
        <f t="shared" si="1252"/>
        <v>1.09935187464107</v>
      </c>
      <c r="M1644" s="169">
        <f t="shared" si="1252"/>
        <v>1.1646015302322432</v>
      </c>
      <c r="N1644" s="169">
        <f t="shared" si="1252"/>
        <v>3.4002229654403568</v>
      </c>
      <c r="O1644" s="169">
        <f t="shared" si="1252"/>
        <v>1.2917190336545175</v>
      </c>
      <c r="P1644" s="169">
        <f t="shared" si="1252"/>
        <v>1.1795300455094269</v>
      </c>
      <c r="Q1644" s="146"/>
    </row>
    <row r="1645" spans="1:17" x14ac:dyDescent="0.35">
      <c r="A1645" s="19" t="s">
        <v>168</v>
      </c>
      <c r="B1645" s="61">
        <v>36.6</v>
      </c>
      <c r="C1645" s="61">
        <v>33.799999999999997</v>
      </c>
      <c r="D1645" s="61">
        <v>19.04</v>
      </c>
      <c r="E1645" s="61">
        <v>29.9</v>
      </c>
      <c r="F1645" s="61">
        <v>27.3</v>
      </c>
      <c r="G1645" s="19">
        <v>27.5</v>
      </c>
      <c r="H1645" s="19">
        <v>39.4</v>
      </c>
      <c r="I1645" s="150"/>
      <c r="J1645" s="19">
        <v>27.7</v>
      </c>
      <c r="K1645" s="19">
        <v>22</v>
      </c>
      <c r="L1645" s="19">
        <v>62</v>
      </c>
      <c r="M1645" s="19">
        <v>50.2</v>
      </c>
      <c r="N1645" s="19">
        <v>26.3</v>
      </c>
      <c r="O1645" s="19">
        <v>81</v>
      </c>
      <c r="P1645" s="19">
        <v>28.6</v>
      </c>
      <c r="Q1645" s="151">
        <f>SUM(J1645:P1645)</f>
        <v>297.80000000000007</v>
      </c>
    </row>
    <row r="1646" spans="1:17" x14ac:dyDescent="0.35">
      <c r="A1646" s="19"/>
      <c r="B1646" s="61">
        <v>80.010000000000005</v>
      </c>
      <c r="C1646" s="166">
        <v>83.79</v>
      </c>
      <c r="D1646" s="166">
        <v>51.77</v>
      </c>
      <c r="E1646" s="166">
        <v>57.73</v>
      </c>
      <c r="F1646" s="166">
        <v>53.12</v>
      </c>
      <c r="G1646" s="19">
        <v>55.45</v>
      </c>
      <c r="H1646" s="19">
        <v>53.12</v>
      </c>
      <c r="I1646" s="150">
        <f>SUM(B1646:H1646)</f>
        <v>434.99</v>
      </c>
      <c r="J1646" s="19">
        <v>68.45</v>
      </c>
      <c r="K1646" s="19">
        <v>78.349999999999994</v>
      </c>
      <c r="L1646" s="19">
        <v>49.24</v>
      </c>
      <c r="M1646" s="19">
        <v>42.82</v>
      </c>
      <c r="N1646" s="19">
        <v>68.56</v>
      </c>
      <c r="O1646" s="19">
        <v>38.28</v>
      </c>
      <c r="P1646" s="19">
        <v>51.94</v>
      </c>
      <c r="Q1646" s="151">
        <f>SUM(J1646:P1646)</f>
        <v>397.64000000000004</v>
      </c>
    </row>
    <row r="1647" spans="1:17" x14ac:dyDescent="0.35">
      <c r="A1647" s="19" t="s">
        <v>152</v>
      </c>
      <c r="B1647" s="19">
        <f>B1646+B1645</f>
        <v>116.61000000000001</v>
      </c>
      <c r="C1647" s="19">
        <f t="shared" ref="C1647:H1647" si="1253">C1646+C1645</f>
        <v>117.59</v>
      </c>
      <c r="D1647" s="19">
        <f t="shared" si="1253"/>
        <v>70.81</v>
      </c>
      <c r="E1647" s="19">
        <f t="shared" si="1253"/>
        <v>87.63</v>
      </c>
      <c r="F1647" s="19">
        <f t="shared" si="1253"/>
        <v>80.42</v>
      </c>
      <c r="G1647" s="19">
        <f t="shared" si="1253"/>
        <v>82.95</v>
      </c>
      <c r="H1647" s="19">
        <f t="shared" si="1253"/>
        <v>92.52</v>
      </c>
      <c r="I1647" s="150">
        <f>SUM(B1647:H1647)</f>
        <v>648.53</v>
      </c>
      <c r="J1647" s="19">
        <f>J1646+J1645</f>
        <v>96.15</v>
      </c>
      <c r="K1647" s="19">
        <f t="shared" ref="K1647:P1647" si="1254">K1646+K1645</f>
        <v>100.35</v>
      </c>
      <c r="L1647" s="19">
        <f t="shared" si="1254"/>
        <v>111.24000000000001</v>
      </c>
      <c r="M1647" s="19">
        <f t="shared" si="1254"/>
        <v>93.02000000000001</v>
      </c>
      <c r="N1647" s="19">
        <f t="shared" si="1254"/>
        <v>94.86</v>
      </c>
      <c r="O1647" s="19">
        <f t="shared" si="1254"/>
        <v>119.28</v>
      </c>
      <c r="P1647" s="19">
        <f t="shared" si="1254"/>
        <v>80.539999999999992</v>
      </c>
      <c r="Q1647" s="151">
        <f>SUM(J1647:P1647)</f>
        <v>695.43999999999994</v>
      </c>
    </row>
    <row r="1648" spans="1:17" x14ac:dyDescent="0.35">
      <c r="A1648" s="19" t="s">
        <v>154</v>
      </c>
      <c r="B1648" s="106">
        <f t="shared" ref="B1648:H1648" si="1255">B1646/B1647*100</f>
        <v>68.613326472858233</v>
      </c>
      <c r="C1648" s="106">
        <f t="shared" si="1255"/>
        <v>71.256059188706516</v>
      </c>
      <c r="D1648" s="106">
        <f t="shared" si="1255"/>
        <v>73.111142493998031</v>
      </c>
      <c r="E1648" s="106">
        <f t="shared" si="1255"/>
        <v>65.879265091863516</v>
      </c>
      <c r="F1648" s="106">
        <f t="shared" si="1255"/>
        <v>66.053220591892554</v>
      </c>
      <c r="G1648" s="106">
        <f t="shared" si="1255"/>
        <v>66.847498493068116</v>
      </c>
      <c r="H1648" s="106">
        <f t="shared" si="1255"/>
        <v>57.414613056636398</v>
      </c>
      <c r="I1648" s="162">
        <f>I1646/I1647</f>
        <v>0.67073227144465175</v>
      </c>
      <c r="J1648" s="169">
        <f t="shared" ref="J1648:P1648" si="1256">J1647/J1645</f>
        <v>3.4711191335740077</v>
      </c>
      <c r="K1648" s="169">
        <f t="shared" si="1256"/>
        <v>4.5613636363636365</v>
      </c>
      <c r="L1648" s="169">
        <f t="shared" si="1256"/>
        <v>1.794193548387097</v>
      </c>
      <c r="M1648" s="169">
        <f t="shared" si="1256"/>
        <v>1.852988047808765</v>
      </c>
      <c r="N1648" s="169">
        <f t="shared" si="1256"/>
        <v>3.6068441064638783</v>
      </c>
      <c r="O1648" s="169">
        <f t="shared" si="1256"/>
        <v>1.4725925925925927</v>
      </c>
      <c r="P1648" s="169">
        <f t="shared" si="1256"/>
        <v>2.8160839160839157</v>
      </c>
      <c r="Q1648" s="154">
        <f>Q1646/Q1647*100</f>
        <v>57.178189347751072</v>
      </c>
    </row>
    <row r="1649" spans="1:17" x14ac:dyDescent="0.35">
      <c r="A1649" s="19" t="s">
        <v>153</v>
      </c>
      <c r="B1649" s="88">
        <v>146</v>
      </c>
      <c r="C1649" s="19">
        <v>146</v>
      </c>
      <c r="D1649" s="19">
        <v>68</v>
      </c>
      <c r="E1649" s="19">
        <v>97</v>
      </c>
      <c r="F1649" s="19">
        <v>87</v>
      </c>
      <c r="G1649" s="88">
        <v>93</v>
      </c>
      <c r="H1649" s="88">
        <v>107</v>
      </c>
      <c r="I1649" s="35"/>
      <c r="J1649" s="88">
        <v>110</v>
      </c>
      <c r="K1649" s="88">
        <v>118</v>
      </c>
      <c r="L1649" s="88">
        <v>140</v>
      </c>
      <c r="M1649" s="88">
        <v>109</v>
      </c>
      <c r="N1649" s="88">
        <v>107</v>
      </c>
      <c r="O1649" s="88">
        <v>150</v>
      </c>
      <c r="P1649" s="88">
        <v>92</v>
      </c>
      <c r="Q1649" s="146"/>
    </row>
    <row r="1650" spans="1:17" x14ac:dyDescent="0.35">
      <c r="A1650" s="43" t="s">
        <v>155</v>
      </c>
      <c r="B1650" s="169">
        <f t="shared" ref="B1650:H1650" si="1257">B1649/B1647</f>
        <v>1.2520367035417201</v>
      </c>
      <c r="C1650" s="169">
        <f t="shared" si="1257"/>
        <v>1.2416021770558721</v>
      </c>
      <c r="D1650" s="169">
        <f t="shared" si="1257"/>
        <v>0.96031633950007056</v>
      </c>
      <c r="E1650" s="169">
        <f t="shared" si="1257"/>
        <v>1.1069268515348625</v>
      </c>
      <c r="F1650" s="169">
        <f t="shared" si="1257"/>
        <v>1.0818204426759512</v>
      </c>
      <c r="G1650" s="169">
        <f t="shared" si="1257"/>
        <v>1.1211573236889691</v>
      </c>
      <c r="H1650" s="169">
        <f t="shared" si="1257"/>
        <v>1.1565067012537831</v>
      </c>
      <c r="I1650" s="35"/>
      <c r="J1650" s="169">
        <f t="shared" ref="J1650:P1650" si="1258">J1649/J1647</f>
        <v>1.1440457618304731</v>
      </c>
      <c r="K1650" s="169">
        <f t="shared" si="1258"/>
        <v>1.1758844045839563</v>
      </c>
      <c r="L1650" s="169">
        <f t="shared" si="1258"/>
        <v>1.2585400934915496</v>
      </c>
      <c r="M1650" s="169">
        <f t="shared" si="1258"/>
        <v>1.1717910126854438</v>
      </c>
      <c r="N1650" s="169">
        <f t="shared" si="1258"/>
        <v>1.1279780729496101</v>
      </c>
      <c r="O1650" s="169">
        <f t="shared" si="1258"/>
        <v>1.2575452716297786</v>
      </c>
      <c r="P1650" s="169">
        <f t="shared" si="1258"/>
        <v>1.14228954556742</v>
      </c>
      <c r="Q1650" s="146"/>
    </row>
    <row r="1651" spans="1:17" x14ac:dyDescent="0.35">
      <c r="A1651" s="19" t="s">
        <v>170</v>
      </c>
      <c r="B1651" s="61">
        <v>25.4</v>
      </c>
      <c r="C1651" s="61">
        <v>78.400000000000006</v>
      </c>
      <c r="D1651" s="61">
        <v>251.7</v>
      </c>
      <c r="E1651" s="61">
        <v>180.1</v>
      </c>
      <c r="F1651" s="61">
        <v>251.2</v>
      </c>
      <c r="G1651" s="88">
        <v>238.4</v>
      </c>
      <c r="H1651" s="88">
        <v>221.8</v>
      </c>
      <c r="I1651" s="35"/>
      <c r="J1651" s="88">
        <v>201.7</v>
      </c>
      <c r="K1651" s="88">
        <v>160.4</v>
      </c>
      <c r="L1651" s="88">
        <v>243.9</v>
      </c>
      <c r="M1651" s="88">
        <v>270</v>
      </c>
      <c r="N1651" s="19">
        <v>141.80000000000001</v>
      </c>
      <c r="O1651" s="88">
        <v>220.1</v>
      </c>
      <c r="P1651" s="88">
        <v>143.69999999999999</v>
      </c>
      <c r="Q1651" s="146">
        <f>SUM(J1651:P1651)</f>
        <v>1381.6</v>
      </c>
    </row>
    <row r="1652" spans="1:17" x14ac:dyDescent="0.35">
      <c r="A1652" s="19" t="s">
        <v>171</v>
      </c>
      <c r="B1652" s="61">
        <v>228.4</v>
      </c>
      <c r="C1652" s="166">
        <v>302.5</v>
      </c>
      <c r="D1652" s="166">
        <v>180.3</v>
      </c>
      <c r="E1652" s="166">
        <v>245.7</v>
      </c>
      <c r="F1652" s="166">
        <v>248.1</v>
      </c>
      <c r="G1652" s="88">
        <v>215.3</v>
      </c>
      <c r="H1652" s="88">
        <v>205.9</v>
      </c>
      <c r="I1652" s="35">
        <f>SUM(B1652:H1652)</f>
        <v>1626.2</v>
      </c>
      <c r="J1652" s="88">
        <v>246.2</v>
      </c>
      <c r="K1652" s="88">
        <v>379</v>
      </c>
      <c r="L1652" s="88">
        <v>150.69999999999999</v>
      </c>
      <c r="M1652" s="88">
        <v>107.1</v>
      </c>
      <c r="N1652" s="19">
        <v>294.7</v>
      </c>
      <c r="O1652" s="88">
        <v>156.19999999999999</v>
      </c>
      <c r="P1652" s="88">
        <v>159.1</v>
      </c>
      <c r="Q1652" s="146">
        <f>SUM(J1652:P1652)</f>
        <v>1493</v>
      </c>
    </row>
    <row r="1653" spans="1:17" x14ac:dyDescent="0.35">
      <c r="A1653" s="19" t="s">
        <v>152</v>
      </c>
      <c r="B1653" s="19">
        <f t="shared" ref="B1653:H1653" si="1259">SUM(B1651:B1652)</f>
        <v>253.8</v>
      </c>
      <c r="C1653" s="19">
        <f t="shared" si="1259"/>
        <v>380.9</v>
      </c>
      <c r="D1653" s="19">
        <f t="shared" si="1259"/>
        <v>432</v>
      </c>
      <c r="E1653" s="19">
        <f t="shared" si="1259"/>
        <v>425.79999999999995</v>
      </c>
      <c r="F1653" s="19">
        <f t="shared" si="1259"/>
        <v>499.29999999999995</v>
      </c>
      <c r="G1653" s="19">
        <f t="shared" si="1259"/>
        <v>453.70000000000005</v>
      </c>
      <c r="H1653" s="19">
        <f t="shared" si="1259"/>
        <v>427.70000000000005</v>
      </c>
      <c r="I1653" s="35">
        <f>SUM(B1653:H1653)</f>
        <v>2873.2</v>
      </c>
      <c r="J1653" s="19">
        <f>J1652+J1651</f>
        <v>447.9</v>
      </c>
      <c r="K1653" s="19">
        <f t="shared" ref="K1653:P1653" si="1260">K1652+K1651</f>
        <v>539.4</v>
      </c>
      <c r="L1653" s="19">
        <f t="shared" si="1260"/>
        <v>394.6</v>
      </c>
      <c r="M1653" s="19">
        <f t="shared" si="1260"/>
        <v>377.1</v>
      </c>
      <c r="N1653" s="19">
        <f t="shared" si="1260"/>
        <v>436.5</v>
      </c>
      <c r="O1653" s="19">
        <f t="shared" si="1260"/>
        <v>376.29999999999995</v>
      </c>
      <c r="P1653" s="19">
        <f t="shared" si="1260"/>
        <v>302.79999999999995</v>
      </c>
      <c r="Q1653" s="146">
        <f>SUM(J1653:P1653)</f>
        <v>2874.6000000000004</v>
      </c>
    </row>
    <row r="1654" spans="1:17" x14ac:dyDescent="0.35">
      <c r="A1654" s="19" t="s">
        <v>154</v>
      </c>
      <c r="B1654" s="152">
        <f t="shared" ref="B1654:H1654" si="1261">B1652/B1653</f>
        <v>0.89992119779353819</v>
      </c>
      <c r="C1654" s="152">
        <f t="shared" si="1261"/>
        <v>0.79417169860855874</v>
      </c>
      <c r="D1654" s="152">
        <f t="shared" si="1261"/>
        <v>0.41736111111111113</v>
      </c>
      <c r="E1654" s="152">
        <f t="shared" si="1261"/>
        <v>0.57703147017379053</v>
      </c>
      <c r="F1654" s="152">
        <f t="shared" si="1261"/>
        <v>0.49689565391548168</v>
      </c>
      <c r="G1654" s="152">
        <f t="shared" si="1261"/>
        <v>0.47454264932774959</v>
      </c>
      <c r="H1654" s="152">
        <f t="shared" si="1261"/>
        <v>0.48141220481646008</v>
      </c>
      <c r="I1654" s="152">
        <f>I1652/I1653</f>
        <v>0.56598914102742592</v>
      </c>
      <c r="J1654" s="169">
        <f t="shared" ref="J1654:P1654" si="1262">J1653/J1651</f>
        <v>2.220624690133862</v>
      </c>
      <c r="K1654" s="169">
        <f t="shared" si="1262"/>
        <v>3.3628428927680796</v>
      </c>
      <c r="L1654" s="169">
        <f t="shared" si="1262"/>
        <v>1.6178761787617877</v>
      </c>
      <c r="M1654" s="169">
        <f t="shared" si="1262"/>
        <v>1.3966666666666667</v>
      </c>
      <c r="N1654" s="169">
        <f t="shared" si="1262"/>
        <v>3.0782792665726371</v>
      </c>
      <c r="O1654" s="169">
        <f t="shared" si="1262"/>
        <v>1.7096774193548385</v>
      </c>
      <c r="P1654" s="169">
        <f t="shared" si="1262"/>
        <v>2.1071677105080027</v>
      </c>
      <c r="Q1654" s="153">
        <f>Q1652/Q1653*100</f>
        <v>51.937660891950173</v>
      </c>
    </row>
    <row r="1655" spans="1:17" x14ac:dyDescent="0.35">
      <c r="A1655" s="19" t="s">
        <v>153</v>
      </c>
      <c r="B1655" s="61">
        <v>409</v>
      </c>
      <c r="C1655" s="61">
        <v>567</v>
      </c>
      <c r="D1655" s="61">
        <v>741</v>
      </c>
      <c r="E1655" s="61">
        <v>487</v>
      </c>
      <c r="F1655" s="61">
        <v>810</v>
      </c>
      <c r="G1655" s="88">
        <v>740</v>
      </c>
      <c r="H1655" s="88">
        <v>669</v>
      </c>
      <c r="I1655" s="35"/>
      <c r="J1655" s="88">
        <v>720</v>
      </c>
      <c r="K1655" s="88">
        <v>851</v>
      </c>
      <c r="L1655" s="88">
        <v>651</v>
      </c>
      <c r="M1655" s="88">
        <v>642</v>
      </c>
      <c r="N1655" s="88">
        <v>686</v>
      </c>
      <c r="O1655" s="88">
        <v>781</v>
      </c>
      <c r="P1655" s="88">
        <v>502</v>
      </c>
      <c r="Q1655" s="146"/>
    </row>
    <row r="1656" spans="1:17" x14ac:dyDescent="0.35">
      <c r="A1656" s="43" t="s">
        <v>155</v>
      </c>
      <c r="B1656" s="169">
        <f t="shared" ref="B1656:G1656" si="1263">B1655/B1653</f>
        <v>1.61150512214342</v>
      </c>
      <c r="C1656" s="169">
        <f t="shared" si="1263"/>
        <v>1.4885796797059596</v>
      </c>
      <c r="D1656" s="169">
        <v>23.29</v>
      </c>
      <c r="E1656" s="169">
        <f t="shared" si="1263"/>
        <v>1.143729450446219</v>
      </c>
      <c r="F1656" s="169">
        <f t="shared" si="1263"/>
        <v>1.6222711796515124</v>
      </c>
      <c r="G1656" s="169">
        <f t="shared" si="1263"/>
        <v>1.6310337227242671</v>
      </c>
      <c r="H1656" s="169">
        <v>22</v>
      </c>
      <c r="I1656" s="35"/>
      <c r="J1656" s="169">
        <f>J1655/J1653</f>
        <v>1.607501674480911</v>
      </c>
      <c r="K1656" s="169">
        <f>K1655/K1653</f>
        <v>1.5776789024842419</v>
      </c>
      <c r="L1656" s="169">
        <v>9.3000000000000007</v>
      </c>
      <c r="M1656" s="169">
        <f>M1655/M1653</f>
        <v>1.7024661893396975</v>
      </c>
      <c r="N1656" s="169">
        <f>N1655/N1653</f>
        <v>1.5715922107674685</v>
      </c>
      <c r="O1656" s="169">
        <f>O1655/O1653</f>
        <v>2.075471698113208</v>
      </c>
      <c r="P1656" s="169">
        <f>P1655/P1653</f>
        <v>1.6578599735799211</v>
      </c>
      <c r="Q1656" s="146"/>
    </row>
    <row r="1657" spans="1:17" x14ac:dyDescent="0.35">
      <c r="A1657" s="19" t="s">
        <v>173</v>
      </c>
      <c r="B1657" s="171">
        <v>20.7</v>
      </c>
      <c r="C1657" s="171">
        <v>23.29</v>
      </c>
      <c r="D1657" s="171">
        <v>19.670000000000002</v>
      </c>
      <c r="E1657" s="171">
        <v>20.58</v>
      </c>
      <c r="F1657" s="171">
        <v>15.31</v>
      </c>
      <c r="G1657" s="19">
        <v>22.82</v>
      </c>
      <c r="H1657" s="36">
        <v>22</v>
      </c>
      <c r="I1657" s="35">
        <f>SUM(B1657:H1657)</f>
        <v>144.37</v>
      </c>
      <c r="J1657" s="36">
        <v>20.78</v>
      </c>
      <c r="K1657" s="36">
        <v>21.99</v>
      </c>
      <c r="L1657" s="36">
        <v>17.36</v>
      </c>
      <c r="M1657" s="103">
        <v>17.75</v>
      </c>
      <c r="N1657" s="19">
        <v>25.42</v>
      </c>
      <c r="O1657" s="19">
        <v>25.4</v>
      </c>
      <c r="P1657" s="36">
        <v>19.71</v>
      </c>
      <c r="Q1657" s="146">
        <f>SUM(J1657:P1657)</f>
        <v>148.41</v>
      </c>
    </row>
    <row r="1658" spans="1:17" x14ac:dyDescent="0.35">
      <c r="A1658" s="19" t="s">
        <v>172</v>
      </c>
      <c r="B1658" s="61">
        <v>604.67999999999995</v>
      </c>
      <c r="C1658" s="61">
        <v>39.79</v>
      </c>
      <c r="D1658" s="61">
        <v>31.59</v>
      </c>
      <c r="E1658" s="61">
        <v>31.05</v>
      </c>
      <c r="F1658" s="61">
        <v>23.37</v>
      </c>
      <c r="G1658" s="19">
        <v>29.59</v>
      </c>
      <c r="H1658" s="36">
        <v>27.91</v>
      </c>
      <c r="I1658" s="164">
        <f>H1658+G1658+F1658+E1658+D1658+C1658+B1658</f>
        <v>787.98</v>
      </c>
      <c r="J1658" s="36">
        <v>30.05</v>
      </c>
      <c r="K1658" s="21">
        <v>37.700000000000003</v>
      </c>
      <c r="L1658" s="21">
        <v>22.18</v>
      </c>
      <c r="M1658" s="19">
        <v>22.65</v>
      </c>
      <c r="N1658" s="19">
        <v>39.11</v>
      </c>
      <c r="O1658" s="36">
        <v>29.42</v>
      </c>
      <c r="P1658" s="33">
        <v>29.55</v>
      </c>
      <c r="Q1658" s="146">
        <f>SUM(J1658:P1658)</f>
        <v>210.66000000000003</v>
      </c>
    </row>
    <row r="1659" spans="1:17" x14ac:dyDescent="0.35">
      <c r="A1659" s="19" t="s">
        <v>152</v>
      </c>
      <c r="B1659" s="19">
        <f t="shared" ref="B1659:H1659" si="1264">B1658+B1657</f>
        <v>625.38</v>
      </c>
      <c r="C1659" s="19">
        <f t="shared" si="1264"/>
        <v>63.08</v>
      </c>
      <c r="D1659" s="19">
        <f t="shared" si="1264"/>
        <v>51.260000000000005</v>
      </c>
      <c r="E1659" s="19">
        <f t="shared" si="1264"/>
        <v>51.629999999999995</v>
      </c>
      <c r="F1659" s="19">
        <f t="shared" si="1264"/>
        <v>38.68</v>
      </c>
      <c r="G1659" s="19">
        <f t="shared" si="1264"/>
        <v>52.41</v>
      </c>
      <c r="H1659" s="19">
        <f t="shared" si="1264"/>
        <v>49.91</v>
      </c>
      <c r="I1659" s="35">
        <f>SUM(B1659:H1659)</f>
        <v>932.34999999999991</v>
      </c>
      <c r="J1659" s="19">
        <f>J1658+J1657</f>
        <v>50.83</v>
      </c>
      <c r="K1659" s="19">
        <f t="shared" ref="K1659:P1659" si="1265">K1658+K1657</f>
        <v>59.69</v>
      </c>
      <c r="L1659" s="19">
        <f t="shared" si="1265"/>
        <v>39.54</v>
      </c>
      <c r="M1659" s="19">
        <f t="shared" si="1265"/>
        <v>40.4</v>
      </c>
      <c r="N1659" s="19">
        <f t="shared" si="1265"/>
        <v>64.53</v>
      </c>
      <c r="O1659" s="19">
        <f t="shared" si="1265"/>
        <v>54.82</v>
      </c>
      <c r="P1659" s="19">
        <f t="shared" si="1265"/>
        <v>49.260000000000005</v>
      </c>
      <c r="Q1659" s="146">
        <f>SUM(J1659:P1659)</f>
        <v>359.07</v>
      </c>
    </row>
    <row r="1660" spans="1:17" x14ac:dyDescent="0.35">
      <c r="A1660" s="19" t="s">
        <v>154</v>
      </c>
      <c r="B1660" s="106">
        <f t="shared" ref="B1660:H1660" si="1266">B1658/B1659*100</f>
        <v>96.690012472416768</v>
      </c>
      <c r="C1660" s="106">
        <f t="shared" si="1266"/>
        <v>63.078630310716555</v>
      </c>
      <c r="D1660" s="106">
        <f t="shared" si="1266"/>
        <v>61.626999609832225</v>
      </c>
      <c r="E1660" s="106">
        <f t="shared" si="1266"/>
        <v>60.139453805926792</v>
      </c>
      <c r="F1660" s="106">
        <f t="shared" si="1266"/>
        <v>60.418821096173737</v>
      </c>
      <c r="G1660" s="106">
        <f t="shared" si="1266"/>
        <v>56.458691089486749</v>
      </c>
      <c r="H1660" s="106">
        <f t="shared" si="1266"/>
        <v>55.920657182929276</v>
      </c>
      <c r="I1660" s="106">
        <f>I1658/I1659</f>
        <v>0.84515471657639307</v>
      </c>
      <c r="J1660" s="106">
        <f>J1659/K1659*100</f>
        <v>85.156642653710833</v>
      </c>
      <c r="K1660" s="106">
        <f>K1659/L1659*100</f>
        <v>150.96105209914009</v>
      </c>
      <c r="L1660" s="169">
        <f>L1659/L1657</f>
        <v>2.2776497695852536</v>
      </c>
      <c r="M1660" s="169">
        <f>M1659/M1657</f>
        <v>2.2760563380281691</v>
      </c>
      <c r="N1660" s="169">
        <f>N1659/N1657</f>
        <v>2.5385523210070811</v>
      </c>
      <c r="O1660" s="169">
        <f>O1659/O1657</f>
        <v>2.1582677165354331</v>
      </c>
      <c r="P1660" s="169">
        <f>P1659/P1657</f>
        <v>2.4992389649923896</v>
      </c>
      <c r="Q1660" s="153">
        <f>Q1658/Q1659*100</f>
        <v>58.668226251148816</v>
      </c>
    </row>
    <row r="1661" spans="1:17" x14ac:dyDescent="0.35">
      <c r="A1661" s="19" t="s">
        <v>153</v>
      </c>
      <c r="B1661" s="61">
        <v>126</v>
      </c>
      <c r="C1661" s="61">
        <v>237</v>
      </c>
      <c r="D1661" s="61">
        <v>179</v>
      </c>
      <c r="E1661" s="61">
        <v>181</v>
      </c>
      <c r="F1661" s="61">
        <v>138</v>
      </c>
      <c r="G1661" s="88">
        <v>197</v>
      </c>
      <c r="H1661" s="88">
        <v>186</v>
      </c>
      <c r="I1661" s="35"/>
      <c r="J1661" s="88"/>
      <c r="K1661" s="88">
        <v>196</v>
      </c>
      <c r="L1661" s="88">
        <v>148</v>
      </c>
      <c r="M1661" s="88">
        <v>153</v>
      </c>
      <c r="N1661" s="88">
        <v>225</v>
      </c>
      <c r="O1661" s="88">
        <v>206</v>
      </c>
      <c r="P1661" s="88">
        <v>176</v>
      </c>
      <c r="Q1661" s="146"/>
    </row>
    <row r="1662" spans="1:17" x14ac:dyDescent="0.35">
      <c r="A1662" s="43" t="s">
        <v>155</v>
      </c>
      <c r="B1662" s="169">
        <f t="shared" ref="B1662:H1662" si="1267">B1661/B1659</f>
        <v>0.20147750167897918</v>
      </c>
      <c r="C1662" s="169">
        <f t="shared" si="1267"/>
        <v>3.7571337983513002</v>
      </c>
      <c r="D1662" s="169">
        <f t="shared" si="1267"/>
        <v>3.4920015606710884</v>
      </c>
      <c r="E1662" s="169">
        <f t="shared" si="1267"/>
        <v>3.5057137323261673</v>
      </c>
      <c r="F1662" s="169">
        <f t="shared" si="1267"/>
        <v>3.5677352637021715</v>
      </c>
      <c r="G1662" s="169">
        <f t="shared" si="1267"/>
        <v>3.7588246517840109</v>
      </c>
      <c r="H1662" s="169">
        <f t="shared" si="1267"/>
        <v>3.7267080745341619</v>
      </c>
      <c r="I1662" s="35"/>
      <c r="J1662" s="169">
        <f t="shared" ref="J1662:P1662" si="1268">J1661/J1659</f>
        <v>0</v>
      </c>
      <c r="K1662" s="169">
        <f t="shared" si="1268"/>
        <v>3.2836320991790919</v>
      </c>
      <c r="L1662" s="169">
        <f t="shared" si="1268"/>
        <v>3.7430450177035914</v>
      </c>
      <c r="M1662" s="169">
        <f t="shared" si="1268"/>
        <v>3.7871287128712874</v>
      </c>
      <c r="N1662" s="169">
        <f t="shared" si="1268"/>
        <v>3.4867503486750349</v>
      </c>
      <c r="O1662" s="169">
        <f t="shared" si="1268"/>
        <v>3.7577526450200658</v>
      </c>
      <c r="P1662" s="169">
        <f t="shared" si="1268"/>
        <v>3.572878603329273</v>
      </c>
      <c r="Q1662" s="146"/>
    </row>
    <row r="1663" spans="1:17" x14ac:dyDescent="0.35">
      <c r="A1663" s="19" t="s">
        <v>176</v>
      </c>
      <c r="B1663" s="19">
        <v>0</v>
      </c>
      <c r="C1663" s="19">
        <v>0</v>
      </c>
      <c r="D1663" s="19">
        <v>0</v>
      </c>
      <c r="E1663" s="19">
        <v>0</v>
      </c>
      <c r="F1663" s="19">
        <v>0</v>
      </c>
      <c r="G1663" s="19">
        <v>0</v>
      </c>
      <c r="H1663" s="19">
        <v>0</v>
      </c>
      <c r="I1663" s="150">
        <f>SUM(B1663:H1663)</f>
        <v>0</v>
      </c>
      <c r="J1663" s="19">
        <v>0</v>
      </c>
      <c r="K1663" s="19">
        <v>0</v>
      </c>
      <c r="L1663" s="19">
        <v>0</v>
      </c>
      <c r="M1663" s="19">
        <v>0</v>
      </c>
      <c r="N1663" s="19">
        <v>0</v>
      </c>
      <c r="O1663" s="19">
        <v>0</v>
      </c>
      <c r="P1663" s="19">
        <v>0</v>
      </c>
      <c r="Q1663" s="151">
        <f>SUM(J1663:P1663)</f>
        <v>0</v>
      </c>
    </row>
    <row r="1664" spans="1:17" x14ac:dyDescent="0.35">
      <c r="A1664" s="19" t="s">
        <v>177</v>
      </c>
      <c r="B1664" s="19">
        <v>0</v>
      </c>
      <c r="C1664" s="19">
        <v>0</v>
      </c>
      <c r="D1664" s="19">
        <v>0</v>
      </c>
      <c r="E1664" s="19">
        <v>0</v>
      </c>
      <c r="F1664" s="19">
        <v>0</v>
      </c>
      <c r="G1664" s="19">
        <v>0</v>
      </c>
      <c r="H1664" s="19">
        <v>0</v>
      </c>
      <c r="I1664" s="150">
        <f>SUM(B1664:H1664)</f>
        <v>0</v>
      </c>
      <c r="J1664" s="19">
        <v>0</v>
      </c>
      <c r="K1664" s="19">
        <v>0</v>
      </c>
      <c r="L1664" s="19">
        <v>0</v>
      </c>
      <c r="M1664" s="19">
        <v>0</v>
      </c>
      <c r="N1664" s="19">
        <v>0</v>
      </c>
      <c r="O1664" s="19">
        <v>0</v>
      </c>
      <c r="P1664" s="19">
        <v>0</v>
      </c>
      <c r="Q1664" s="151">
        <f>SUM(J1664:P1664)</f>
        <v>0</v>
      </c>
    </row>
    <row r="1665" spans="1:17" x14ac:dyDescent="0.35">
      <c r="A1665" s="19" t="s">
        <v>152</v>
      </c>
      <c r="B1665" s="19">
        <f>B1664+B1663</f>
        <v>0</v>
      </c>
      <c r="C1665" s="19">
        <f t="shared" ref="C1665:H1665" si="1269">C1664+C1663</f>
        <v>0</v>
      </c>
      <c r="D1665" s="19">
        <f t="shared" si="1269"/>
        <v>0</v>
      </c>
      <c r="E1665" s="19">
        <f t="shared" si="1269"/>
        <v>0</v>
      </c>
      <c r="F1665" s="19">
        <f t="shared" si="1269"/>
        <v>0</v>
      </c>
      <c r="G1665" s="19">
        <f t="shared" si="1269"/>
        <v>0</v>
      </c>
      <c r="H1665" s="19">
        <f t="shared" si="1269"/>
        <v>0</v>
      </c>
      <c r="I1665" s="150">
        <f>SUM(B1665:H1665)</f>
        <v>0</v>
      </c>
      <c r="J1665" s="19">
        <f>J1664+J1663</f>
        <v>0</v>
      </c>
      <c r="K1665" s="19">
        <f t="shared" ref="K1665:P1665" si="1270">K1664+K1663</f>
        <v>0</v>
      </c>
      <c r="L1665" s="19">
        <f t="shared" si="1270"/>
        <v>0</v>
      </c>
      <c r="M1665" s="19">
        <f t="shared" si="1270"/>
        <v>0</v>
      </c>
      <c r="N1665" s="19">
        <f t="shared" si="1270"/>
        <v>0</v>
      </c>
      <c r="O1665" s="19">
        <f t="shared" si="1270"/>
        <v>0</v>
      </c>
      <c r="P1665" s="19">
        <f t="shared" si="1270"/>
        <v>0</v>
      </c>
      <c r="Q1665" s="151">
        <f>SUM(J1665:P1665)</f>
        <v>0</v>
      </c>
    </row>
    <row r="1666" spans="1:17" x14ac:dyDescent="0.35">
      <c r="A1666" s="19" t="s">
        <v>154</v>
      </c>
      <c r="B1666" s="106" t="e">
        <f t="shared" ref="B1666:H1666" si="1271">B1664/B1665*100</f>
        <v>#DIV/0!</v>
      </c>
      <c r="C1666" s="106" t="e">
        <f t="shared" si="1271"/>
        <v>#DIV/0!</v>
      </c>
      <c r="D1666" s="106" t="e">
        <f t="shared" si="1271"/>
        <v>#DIV/0!</v>
      </c>
      <c r="E1666" s="106" t="e">
        <f t="shared" si="1271"/>
        <v>#DIV/0!</v>
      </c>
      <c r="F1666" s="106" t="e">
        <f t="shared" si="1271"/>
        <v>#DIV/0!</v>
      </c>
      <c r="G1666" s="106" t="e">
        <f t="shared" si="1271"/>
        <v>#DIV/0!</v>
      </c>
      <c r="H1666" s="106" t="e">
        <f t="shared" si="1271"/>
        <v>#DIV/0!</v>
      </c>
      <c r="I1666" s="106" t="e">
        <f>I1664/I1665</f>
        <v>#DIV/0!</v>
      </c>
      <c r="J1666" s="106" t="e">
        <f>J1664/J1665*100</f>
        <v>#DIV/0!</v>
      </c>
      <c r="K1666" s="106" t="e">
        <f t="shared" ref="K1666:Q1666" si="1272">K1664/K1665*100</f>
        <v>#DIV/0!</v>
      </c>
      <c r="L1666" s="106" t="e">
        <f t="shared" si="1272"/>
        <v>#DIV/0!</v>
      </c>
      <c r="M1666" s="106" t="e">
        <f t="shared" si="1272"/>
        <v>#DIV/0!</v>
      </c>
      <c r="N1666" s="106" t="e">
        <f t="shared" si="1272"/>
        <v>#DIV/0!</v>
      </c>
      <c r="O1666" s="106" t="e">
        <f t="shared" si="1272"/>
        <v>#DIV/0!</v>
      </c>
      <c r="P1666" s="106" t="e">
        <f t="shared" si="1272"/>
        <v>#DIV/0!</v>
      </c>
      <c r="Q1666" s="153" t="e">
        <f t="shared" si="1272"/>
        <v>#DIV/0!</v>
      </c>
    </row>
    <row r="1667" spans="1:17" x14ac:dyDescent="0.35">
      <c r="A1667" s="19" t="s">
        <v>153</v>
      </c>
      <c r="B1667" s="88">
        <v>0</v>
      </c>
      <c r="C1667" s="88">
        <v>0</v>
      </c>
      <c r="D1667" s="88">
        <v>0</v>
      </c>
      <c r="E1667" s="88">
        <v>0</v>
      </c>
      <c r="F1667" s="88">
        <v>0</v>
      </c>
      <c r="G1667" s="88">
        <v>0</v>
      </c>
      <c r="H1667" s="88">
        <v>0</v>
      </c>
      <c r="I1667" s="35"/>
      <c r="J1667" s="88">
        <v>0</v>
      </c>
      <c r="K1667" s="88">
        <v>0</v>
      </c>
      <c r="L1667" s="88">
        <v>0</v>
      </c>
      <c r="M1667" s="88">
        <v>0</v>
      </c>
      <c r="N1667" s="88">
        <v>0</v>
      </c>
      <c r="O1667" s="88">
        <v>0</v>
      </c>
      <c r="P1667" s="88">
        <v>0</v>
      </c>
      <c r="Q1667" s="146"/>
    </row>
    <row r="1668" spans="1:17" x14ac:dyDescent="0.35">
      <c r="A1668" s="43" t="s">
        <v>155</v>
      </c>
      <c r="B1668" s="169" t="e">
        <f t="shared" ref="B1668:G1668" si="1273">B1667/B1665</f>
        <v>#DIV/0!</v>
      </c>
      <c r="C1668" s="169" t="e">
        <f t="shared" si="1273"/>
        <v>#DIV/0!</v>
      </c>
      <c r="D1668" s="169" t="e">
        <f t="shared" si="1273"/>
        <v>#DIV/0!</v>
      </c>
      <c r="E1668" s="169" t="e">
        <f t="shared" si="1273"/>
        <v>#DIV/0!</v>
      </c>
      <c r="F1668" s="169" t="e">
        <f t="shared" si="1273"/>
        <v>#DIV/0!</v>
      </c>
      <c r="G1668" s="169" t="e">
        <f t="shared" si="1273"/>
        <v>#DIV/0!</v>
      </c>
      <c r="H1668" s="169" t="e">
        <f>H1667/H1665</f>
        <v>#DIV/0!</v>
      </c>
      <c r="I1668" s="35"/>
      <c r="J1668" s="169" t="e">
        <f t="shared" ref="J1668:P1668" si="1274">J1667/J1665</f>
        <v>#DIV/0!</v>
      </c>
      <c r="K1668" s="169" t="e">
        <f t="shared" si="1274"/>
        <v>#DIV/0!</v>
      </c>
      <c r="L1668" s="169" t="e">
        <f t="shared" si="1274"/>
        <v>#DIV/0!</v>
      </c>
      <c r="M1668" s="169" t="e">
        <f t="shared" si="1274"/>
        <v>#DIV/0!</v>
      </c>
      <c r="N1668" s="169" t="e">
        <f t="shared" si="1274"/>
        <v>#DIV/0!</v>
      </c>
      <c r="O1668" s="169" t="e">
        <f t="shared" si="1274"/>
        <v>#DIV/0!</v>
      </c>
      <c r="P1668" s="169" t="e">
        <f t="shared" si="1274"/>
        <v>#DIV/0!</v>
      </c>
      <c r="Q1668" s="146"/>
    </row>
    <row r="1669" spans="1:17" x14ac:dyDescent="0.35">
      <c r="A1669" s="19" t="s">
        <v>174</v>
      </c>
      <c r="B1669" s="19">
        <v>36.94</v>
      </c>
      <c r="C1669" s="19">
        <v>12.92</v>
      </c>
      <c r="D1669" s="19">
        <v>10.25</v>
      </c>
      <c r="E1669" s="19">
        <v>10.72</v>
      </c>
      <c r="F1669" s="19">
        <v>33.75</v>
      </c>
      <c r="G1669" s="79">
        <v>15.64</v>
      </c>
      <c r="H1669" s="79">
        <v>15.24</v>
      </c>
      <c r="I1669" s="35">
        <f>SUM(B1669:H1669)</f>
        <v>135.46</v>
      </c>
      <c r="J1669" s="88">
        <v>12.24</v>
      </c>
      <c r="K1669" s="88">
        <v>8.2799999999999994</v>
      </c>
      <c r="L1669" s="88">
        <v>11.79</v>
      </c>
      <c r="M1669" s="88">
        <v>12.56</v>
      </c>
      <c r="N1669" s="88">
        <v>16.14</v>
      </c>
      <c r="O1669" s="88">
        <v>18.16</v>
      </c>
      <c r="P1669" s="88">
        <v>10.81</v>
      </c>
      <c r="Q1669" s="146">
        <f>SUM(J1669:P1669)</f>
        <v>89.98</v>
      </c>
    </row>
    <row r="1670" spans="1:17" x14ac:dyDescent="0.35">
      <c r="A1670" s="19" t="s">
        <v>175</v>
      </c>
      <c r="B1670" s="19">
        <v>0</v>
      </c>
      <c r="C1670" s="19">
        <v>232.62</v>
      </c>
      <c r="D1670" s="19">
        <v>197.06</v>
      </c>
      <c r="E1670" s="19">
        <v>115.48</v>
      </c>
      <c r="F1670" s="19">
        <v>30.57</v>
      </c>
      <c r="G1670" s="88">
        <v>113.94</v>
      </c>
      <c r="H1670" s="88">
        <v>75.84</v>
      </c>
      <c r="I1670" s="35">
        <f>H1670+G1670+F1670+E1670+D1670+C1670+B1670</f>
        <v>765.51</v>
      </c>
      <c r="J1670" s="88">
        <v>144.33000000000001</v>
      </c>
      <c r="K1670" s="88">
        <v>211.28</v>
      </c>
      <c r="L1670" s="88">
        <v>130.18</v>
      </c>
      <c r="M1670" s="88">
        <v>78.89</v>
      </c>
      <c r="N1670" s="88">
        <v>183.24</v>
      </c>
      <c r="O1670" s="88">
        <v>64.44</v>
      </c>
      <c r="P1670" s="88">
        <v>97.35</v>
      </c>
      <c r="Q1670" s="146">
        <f>SUM(J1670:P1670)</f>
        <v>909.71000000000015</v>
      </c>
    </row>
    <row r="1671" spans="1:17" x14ac:dyDescent="0.35">
      <c r="A1671" s="19" t="s">
        <v>152</v>
      </c>
      <c r="B1671" s="19">
        <f>-B1670+B1669</f>
        <v>36.94</v>
      </c>
      <c r="C1671" s="19">
        <f>-C1670+C1669</f>
        <v>-219.70000000000002</v>
      </c>
      <c r="D1671" s="19">
        <f>-D1670+D1669</f>
        <v>-186.81</v>
      </c>
      <c r="E1671" s="19">
        <f>E1670+E1669</f>
        <v>126.2</v>
      </c>
      <c r="F1671" s="19">
        <f>F1670+F1669</f>
        <v>64.319999999999993</v>
      </c>
      <c r="G1671" s="19">
        <f>G1670+G1669</f>
        <v>129.57999999999998</v>
      </c>
      <c r="H1671" s="19">
        <f>H1670+H1669</f>
        <v>91.08</v>
      </c>
      <c r="I1671" s="35">
        <f>SUM(B1671:H1671)</f>
        <v>41.609999999999914</v>
      </c>
      <c r="J1671" s="19">
        <f t="shared" ref="J1671:P1671" si="1275">J1670+J1669</f>
        <v>156.57000000000002</v>
      </c>
      <c r="K1671" s="19">
        <f t="shared" si="1275"/>
        <v>219.56</v>
      </c>
      <c r="L1671" s="19">
        <f t="shared" si="1275"/>
        <v>141.97</v>
      </c>
      <c r="M1671" s="19">
        <f t="shared" si="1275"/>
        <v>91.45</v>
      </c>
      <c r="N1671" s="19">
        <f t="shared" si="1275"/>
        <v>199.38</v>
      </c>
      <c r="O1671" s="19">
        <f t="shared" si="1275"/>
        <v>82.6</v>
      </c>
      <c r="P1671" s="19">
        <f t="shared" si="1275"/>
        <v>108.16</v>
      </c>
      <c r="Q1671" s="146">
        <f>SUM(J1671:P1671)</f>
        <v>999.69</v>
      </c>
    </row>
    <row r="1672" spans="1:17" x14ac:dyDescent="0.35">
      <c r="A1672" s="19" t="s">
        <v>154</v>
      </c>
      <c r="B1672" s="106">
        <f t="shared" ref="B1672:H1672" si="1276">B1670/B1671*100</f>
        <v>0</v>
      </c>
      <c r="C1672" s="106">
        <f t="shared" si="1276"/>
        <v>-105.88074647246243</v>
      </c>
      <c r="D1672" s="106">
        <f t="shared" si="1276"/>
        <v>-105.4868583052299</v>
      </c>
      <c r="E1672" s="106">
        <f t="shared" si="1276"/>
        <v>91.505546751188589</v>
      </c>
      <c r="F1672" s="106">
        <f t="shared" si="1276"/>
        <v>47.527985074626869</v>
      </c>
      <c r="G1672" s="106">
        <f t="shared" si="1276"/>
        <v>87.930236147553643</v>
      </c>
      <c r="H1672" s="106">
        <f t="shared" si="1276"/>
        <v>83.267457180500656</v>
      </c>
      <c r="I1672" s="106">
        <f>I1670/I1671*100</f>
        <v>1839.726027397264</v>
      </c>
      <c r="J1672" s="169">
        <f t="shared" ref="J1672:P1672" si="1277">J1671/J1669</f>
        <v>12.791666666666668</v>
      </c>
      <c r="K1672" s="169">
        <f t="shared" si="1277"/>
        <v>26.516908212560388</v>
      </c>
      <c r="L1672" s="169">
        <f t="shared" si="1277"/>
        <v>12.04156064461408</v>
      </c>
      <c r="M1672" s="169">
        <f t="shared" si="1277"/>
        <v>7.2810509554140124</v>
      </c>
      <c r="N1672" s="169">
        <f t="shared" si="1277"/>
        <v>12.353159851301115</v>
      </c>
      <c r="O1672" s="169">
        <f t="shared" si="1277"/>
        <v>4.5484581497797354</v>
      </c>
      <c r="P1672" s="169">
        <f t="shared" si="1277"/>
        <v>10.005550416281221</v>
      </c>
      <c r="Q1672" s="153">
        <f>Q1670/Q1671*100</f>
        <v>90.999209755024069</v>
      </c>
    </row>
    <row r="1673" spans="1:17" x14ac:dyDescent="0.35">
      <c r="A1673" s="19" t="s">
        <v>153</v>
      </c>
      <c r="B1673" s="61">
        <v>65</v>
      </c>
      <c r="C1673" s="61">
        <v>81</v>
      </c>
      <c r="D1673" s="61">
        <v>99</v>
      </c>
      <c r="E1673" s="61">
        <v>101</v>
      </c>
      <c r="F1673" s="61">
        <v>87</v>
      </c>
      <c r="G1673" s="61">
        <v>91</v>
      </c>
      <c r="H1673" s="88">
        <v>97</v>
      </c>
      <c r="I1673" s="35"/>
      <c r="J1673" s="88">
        <v>96</v>
      </c>
      <c r="K1673" s="88">
        <v>100</v>
      </c>
      <c r="L1673" s="88">
        <v>99</v>
      </c>
      <c r="M1673" s="88">
        <v>97</v>
      </c>
      <c r="N1673" s="88">
        <v>96</v>
      </c>
      <c r="O1673" s="88">
        <v>97</v>
      </c>
      <c r="P1673" s="88">
        <v>66</v>
      </c>
      <c r="Q1673" s="146"/>
    </row>
    <row r="1674" spans="1:17" x14ac:dyDescent="0.35">
      <c r="A1674" s="43" t="s">
        <v>155</v>
      </c>
      <c r="B1674" s="169">
        <f>B1673/B1671</f>
        <v>1.7596101786681106</v>
      </c>
      <c r="C1674" s="169">
        <f>C1673/C1671</f>
        <v>-0.3686845698680018</v>
      </c>
      <c r="D1674" s="169">
        <v>3.88</v>
      </c>
      <c r="E1674" s="169">
        <f>E1673/E1671</f>
        <v>0.80031695721077656</v>
      </c>
      <c r="F1674" s="169">
        <f>F1673/F1671</f>
        <v>1.3526119402985075</v>
      </c>
      <c r="G1674" s="169">
        <f>G1673/G1671</f>
        <v>0.70226886865256988</v>
      </c>
      <c r="H1674" s="169">
        <f>H1673/H1671</f>
        <v>1.0649978041282389</v>
      </c>
      <c r="I1674" s="35"/>
      <c r="J1674" s="169">
        <f t="shared" ref="J1674:P1674" si="1278">J1673/J1671</f>
        <v>0.61314428051350822</v>
      </c>
      <c r="K1674" s="169">
        <f t="shared" si="1278"/>
        <v>0.4554563672800146</v>
      </c>
      <c r="L1674" s="169">
        <f t="shared" si="1278"/>
        <v>0.69733042192012396</v>
      </c>
      <c r="M1674" s="169">
        <f t="shared" si="1278"/>
        <v>1.060688901038819</v>
      </c>
      <c r="N1674" s="169">
        <f t="shared" si="1278"/>
        <v>0.48149262714414687</v>
      </c>
      <c r="O1674" s="169">
        <f t="shared" si="1278"/>
        <v>1.1743341404358354</v>
      </c>
      <c r="P1674" s="169">
        <f t="shared" si="1278"/>
        <v>0.61020710059171601</v>
      </c>
      <c r="Q1674" s="146"/>
    </row>
    <row r="1675" spans="1:17" x14ac:dyDescent="0.35">
      <c r="A1675" s="21"/>
      <c r="B1675" s="21"/>
      <c r="C1675" s="21"/>
      <c r="D1675" s="169">
        <f>D1674/D1672</f>
        <v>-3.6781832944280932E-2</v>
      </c>
      <c r="E1675" s="169">
        <f>E1674/E1672</f>
        <v>8.7461032213370284E-3</v>
      </c>
      <c r="F1675" s="21">
        <v>21</v>
      </c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</row>
    <row r="1676" spans="1:17" x14ac:dyDescent="0.35">
      <c r="A1676" s="21"/>
      <c r="B1676" s="21"/>
      <c r="C1676" s="155"/>
      <c r="D1676" s="156" t="s">
        <v>178</v>
      </c>
      <c r="E1676" s="156" t="s">
        <v>179</v>
      </c>
      <c r="F1676" s="156" t="s">
        <v>180</v>
      </c>
      <c r="G1676" s="156" t="s">
        <v>181</v>
      </c>
      <c r="H1676" s="156" t="s">
        <v>182</v>
      </c>
      <c r="I1676" s="156" t="s">
        <v>183</v>
      </c>
      <c r="J1676" s="156" t="s">
        <v>184</v>
      </c>
      <c r="K1676" s="156" t="s">
        <v>185</v>
      </c>
      <c r="L1676" s="156" t="s">
        <v>186</v>
      </c>
      <c r="M1676" s="156" t="s">
        <v>187</v>
      </c>
      <c r="N1676" s="156" t="s">
        <v>188</v>
      </c>
      <c r="O1676" s="21"/>
      <c r="P1676" s="21"/>
    </row>
    <row r="1677" spans="1:17" x14ac:dyDescent="0.35">
      <c r="A1677" s="21"/>
      <c r="B1677" s="21"/>
      <c r="C1677" s="157" t="s">
        <v>189</v>
      </c>
      <c r="D1677" s="158">
        <f>I1610</f>
        <v>1168.33</v>
      </c>
      <c r="E1677" s="158">
        <f>I1616</f>
        <v>1277.1000000000001</v>
      </c>
      <c r="F1677" s="164">
        <f>I1622</f>
        <v>333.59</v>
      </c>
      <c r="G1677" s="164">
        <f>I1628</f>
        <v>0</v>
      </c>
      <c r="H1677" s="164">
        <f>I1634</f>
        <v>886.28</v>
      </c>
      <c r="I1677" s="164">
        <f>I1640</f>
        <v>386.12</v>
      </c>
      <c r="J1677" s="164">
        <f>I1646</f>
        <v>434.99</v>
      </c>
      <c r="K1677" s="158">
        <f>I1652</f>
        <v>1626.2</v>
      </c>
      <c r="L1677" s="164">
        <f>I1658</f>
        <v>787.98</v>
      </c>
      <c r="M1677" s="164">
        <f>W1673</f>
        <v>0</v>
      </c>
      <c r="N1677" s="164">
        <f>I1670</f>
        <v>765.51</v>
      </c>
      <c r="O1677" s="21"/>
      <c r="P1677" s="21"/>
    </row>
    <row r="1678" spans="1:17" x14ac:dyDescent="0.35">
      <c r="A1678" s="21"/>
      <c r="B1678" s="21"/>
      <c r="C1678" s="157" t="s">
        <v>190</v>
      </c>
      <c r="D1678" s="163">
        <f>I1612</f>
        <v>100</v>
      </c>
      <c r="E1678" s="163">
        <f>I1618</f>
        <v>100.00000000000003</v>
      </c>
      <c r="F1678" s="164">
        <f>I1624</f>
        <v>64.700634224868594</v>
      </c>
      <c r="G1678" s="163">
        <v>22.32</v>
      </c>
      <c r="H1678" s="163">
        <f>I1636</f>
        <v>0.2490054168258749</v>
      </c>
      <c r="I1678" s="163">
        <f>I1642</f>
        <v>0.37327197850002897</v>
      </c>
      <c r="J1678" s="163">
        <f>I1648</f>
        <v>0.67073227144465175</v>
      </c>
      <c r="K1678" s="163">
        <f>I1654</f>
        <v>0.56598914102742592</v>
      </c>
      <c r="L1678" s="163">
        <f>I1660</f>
        <v>0.84515471657639307</v>
      </c>
      <c r="M1678" s="165" t="e">
        <f>I1666</f>
        <v>#DIV/0!</v>
      </c>
      <c r="N1678" s="165">
        <v>0.23</v>
      </c>
      <c r="O1678" s="21"/>
      <c r="P1678" s="21"/>
    </row>
    <row r="1680" spans="1:17" x14ac:dyDescent="0.35">
      <c r="A1680" s="31" t="s">
        <v>0</v>
      </c>
      <c r="B1680" s="83"/>
      <c r="C1680" s="83"/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1"/>
      <c r="O1680" s="21"/>
      <c r="P1680" s="21"/>
    </row>
    <row r="1681" spans="1:17" ht="15.5" x14ac:dyDescent="0.35">
      <c r="A1681" s="33" t="s">
        <v>1</v>
      </c>
      <c r="B1681" s="64" t="s">
        <v>1494</v>
      </c>
      <c r="C1681" s="64" t="s">
        <v>1495</v>
      </c>
      <c r="D1681" s="64" t="s">
        <v>1496</v>
      </c>
      <c r="E1681" s="64" t="s">
        <v>1497</v>
      </c>
      <c r="F1681" s="64" t="s">
        <v>1498</v>
      </c>
      <c r="G1681" s="64" t="s">
        <v>1499</v>
      </c>
      <c r="H1681" s="64" t="s">
        <v>1500</v>
      </c>
      <c r="I1681" s="65" t="s">
        <v>1468</v>
      </c>
      <c r="J1681" s="64" t="s">
        <v>1501</v>
      </c>
      <c r="K1681" s="64" t="s">
        <v>1502</v>
      </c>
      <c r="L1681" s="64" t="s">
        <v>1503</v>
      </c>
      <c r="M1681" s="64" t="s">
        <v>1504</v>
      </c>
      <c r="N1681" s="64" t="s">
        <v>1505</v>
      </c>
      <c r="O1681" s="64" t="s">
        <v>1506</v>
      </c>
      <c r="P1681" s="64" t="s">
        <v>1507</v>
      </c>
      <c r="Q1681" s="65" t="s">
        <v>1471</v>
      </c>
    </row>
    <row r="1682" spans="1:17" x14ac:dyDescent="0.35">
      <c r="A1682" s="19" t="s">
        <v>162</v>
      </c>
      <c r="B1682" s="61">
        <v>0</v>
      </c>
      <c r="C1682" s="61">
        <v>0</v>
      </c>
      <c r="D1682" s="61">
        <v>0</v>
      </c>
      <c r="E1682" s="61">
        <v>0</v>
      </c>
      <c r="F1682" s="61">
        <v>0</v>
      </c>
      <c r="G1682" s="61">
        <v>0</v>
      </c>
      <c r="H1682" s="19">
        <v>0</v>
      </c>
      <c r="I1682" s="35">
        <f>SUM(B1682:H1682)</f>
        <v>0</v>
      </c>
      <c r="J1682" s="19">
        <v>0</v>
      </c>
      <c r="K1682" s="19">
        <v>0</v>
      </c>
      <c r="L1682" s="19">
        <v>0</v>
      </c>
      <c r="M1682" s="19">
        <v>0</v>
      </c>
      <c r="N1682" s="19">
        <v>0</v>
      </c>
      <c r="O1682" s="19">
        <v>0</v>
      </c>
      <c r="P1682" s="19">
        <v>0</v>
      </c>
      <c r="Q1682" s="146">
        <f>SUM(J1682:P1682)</f>
        <v>0</v>
      </c>
    </row>
    <row r="1683" spans="1:17" x14ac:dyDescent="0.35">
      <c r="A1683" s="19" t="s">
        <v>163</v>
      </c>
      <c r="B1683" s="61">
        <v>166.1</v>
      </c>
      <c r="C1683" s="61"/>
      <c r="D1683" s="166">
        <v>136.88999999999999</v>
      </c>
      <c r="E1683" s="166">
        <v>202.49</v>
      </c>
      <c r="F1683" s="166">
        <v>179.11</v>
      </c>
      <c r="G1683" s="166">
        <v>175.79</v>
      </c>
      <c r="H1683" s="19">
        <v>176.47</v>
      </c>
      <c r="I1683" s="35">
        <f>SUM(B1683:H1683)</f>
        <v>1036.8499999999999</v>
      </c>
      <c r="J1683" s="19">
        <v>137.24</v>
      </c>
      <c r="K1683" s="19">
        <v>193.94</v>
      </c>
      <c r="L1683" s="19">
        <v>196.98</v>
      </c>
      <c r="M1683" s="19">
        <v>191.57</v>
      </c>
      <c r="N1683" s="19">
        <v>191.57</v>
      </c>
      <c r="O1683" s="19">
        <v>72.010000000000005</v>
      </c>
      <c r="P1683" s="19">
        <v>192.29</v>
      </c>
      <c r="Q1683" s="146">
        <f>SUM(J1683:P1683)</f>
        <v>1175.5999999999999</v>
      </c>
    </row>
    <row r="1684" spans="1:17" x14ac:dyDescent="0.35">
      <c r="A1684" s="19" t="s">
        <v>152</v>
      </c>
      <c r="B1684" s="19">
        <f t="shared" ref="B1684:P1684" si="1279">B1683+B1682</f>
        <v>166.1</v>
      </c>
      <c r="C1684" s="19">
        <f t="shared" si="1279"/>
        <v>0</v>
      </c>
      <c r="D1684" s="19">
        <f t="shared" si="1279"/>
        <v>136.88999999999999</v>
      </c>
      <c r="E1684" s="19">
        <f t="shared" si="1279"/>
        <v>202.49</v>
      </c>
      <c r="F1684" s="19">
        <f t="shared" si="1279"/>
        <v>179.11</v>
      </c>
      <c r="G1684" s="19">
        <f t="shared" si="1279"/>
        <v>175.79</v>
      </c>
      <c r="H1684" s="19">
        <f t="shared" si="1279"/>
        <v>176.47</v>
      </c>
      <c r="I1684" s="19">
        <f t="shared" si="1279"/>
        <v>1036.8499999999999</v>
      </c>
      <c r="J1684" s="19">
        <f t="shared" si="1279"/>
        <v>137.24</v>
      </c>
      <c r="K1684" s="19">
        <f t="shared" si="1279"/>
        <v>193.94</v>
      </c>
      <c r="L1684" s="19">
        <f t="shared" si="1279"/>
        <v>196.98</v>
      </c>
      <c r="M1684" s="19">
        <f t="shared" si="1279"/>
        <v>191.57</v>
      </c>
      <c r="N1684" s="19">
        <f t="shared" si="1279"/>
        <v>191.57</v>
      </c>
      <c r="O1684" s="19">
        <f t="shared" si="1279"/>
        <v>72.010000000000005</v>
      </c>
      <c r="P1684" s="19">
        <f t="shared" si="1279"/>
        <v>192.29</v>
      </c>
      <c r="Q1684" s="146">
        <f>SUM(J1684:P1684)</f>
        <v>1175.5999999999999</v>
      </c>
    </row>
    <row r="1685" spans="1:17" x14ac:dyDescent="0.35">
      <c r="A1685" s="19" t="s">
        <v>154</v>
      </c>
      <c r="B1685" s="106">
        <f t="shared" ref="B1685:H1685" si="1280">B1683/B1684*100</f>
        <v>100</v>
      </c>
      <c r="C1685" s="106" t="e">
        <f t="shared" si="1280"/>
        <v>#DIV/0!</v>
      </c>
      <c r="D1685" s="106">
        <f t="shared" si="1280"/>
        <v>100</v>
      </c>
      <c r="E1685" s="106">
        <f t="shared" si="1280"/>
        <v>100</v>
      </c>
      <c r="F1685" s="106">
        <f t="shared" si="1280"/>
        <v>100</v>
      </c>
      <c r="G1685" s="106">
        <f t="shared" si="1280"/>
        <v>100</v>
      </c>
      <c r="H1685" s="106">
        <f t="shared" si="1280"/>
        <v>100</v>
      </c>
      <c r="I1685" s="35">
        <f>I1683/I1684*100</f>
        <v>100</v>
      </c>
      <c r="J1685" s="106">
        <f t="shared" ref="J1685:P1685" si="1281">J1683/J1684*100</f>
        <v>100</v>
      </c>
      <c r="K1685" s="106">
        <f t="shared" si="1281"/>
        <v>100</v>
      </c>
      <c r="L1685" s="106">
        <f t="shared" si="1281"/>
        <v>100</v>
      </c>
      <c r="M1685" s="106">
        <f t="shared" si="1281"/>
        <v>100</v>
      </c>
      <c r="N1685" s="106">
        <f t="shared" si="1281"/>
        <v>100</v>
      </c>
      <c r="O1685" s="106">
        <f t="shared" si="1281"/>
        <v>100</v>
      </c>
      <c r="P1685" s="106">
        <f t="shared" si="1281"/>
        <v>100</v>
      </c>
      <c r="Q1685" s="106">
        <f>Q1683/Q1684*100</f>
        <v>100</v>
      </c>
    </row>
    <row r="1686" spans="1:17" x14ac:dyDescent="0.35">
      <c r="A1686" s="19" t="s">
        <v>153</v>
      </c>
      <c r="B1686" s="19">
        <v>274</v>
      </c>
      <c r="C1686" s="19"/>
      <c r="D1686" s="19">
        <v>233</v>
      </c>
      <c r="E1686" s="19">
        <v>209</v>
      </c>
      <c r="F1686" s="19">
        <v>195</v>
      </c>
      <c r="G1686" s="19">
        <v>199</v>
      </c>
      <c r="H1686" s="19">
        <v>204</v>
      </c>
      <c r="I1686" s="35"/>
      <c r="J1686" s="19">
        <v>156</v>
      </c>
      <c r="K1686" s="19">
        <v>185</v>
      </c>
      <c r="L1686" s="19">
        <v>205</v>
      </c>
      <c r="M1686" s="19">
        <v>191</v>
      </c>
      <c r="N1686" s="19">
        <v>206</v>
      </c>
      <c r="O1686" s="19">
        <v>120</v>
      </c>
      <c r="P1686" s="19">
        <v>211</v>
      </c>
      <c r="Q1686" s="106">
        <v>0</v>
      </c>
    </row>
    <row r="1687" spans="1:17" x14ac:dyDescent="0.35">
      <c r="A1687" s="167" t="s">
        <v>155</v>
      </c>
      <c r="B1687" s="168">
        <f>B1686/B1684</f>
        <v>1.6496086694762191</v>
      </c>
      <c r="C1687" s="168" t="e">
        <f t="shared" ref="C1687:H1687" si="1282">C1686/C1684</f>
        <v>#DIV/0!</v>
      </c>
      <c r="D1687" s="168">
        <f t="shared" si="1282"/>
        <v>1.7020965738914458</v>
      </c>
      <c r="E1687" s="168">
        <f t="shared" si="1282"/>
        <v>1.0321497357894216</v>
      </c>
      <c r="F1687" s="168">
        <f t="shared" si="1282"/>
        <v>1.0887164312433699</v>
      </c>
      <c r="G1687" s="168">
        <f t="shared" si="1282"/>
        <v>1.1320325388247341</v>
      </c>
      <c r="H1687" s="168">
        <f t="shared" si="1282"/>
        <v>1.1560038533461778</v>
      </c>
      <c r="I1687" s="146">
        <f>I1683/I1684</f>
        <v>1</v>
      </c>
      <c r="J1687" s="169">
        <f>J1686/J1684</f>
        <v>1.1366948411541824</v>
      </c>
      <c r="K1687" s="169">
        <f t="shared" ref="K1687:P1687" si="1283">K1686/K1684</f>
        <v>0.95390326905228418</v>
      </c>
      <c r="L1687" s="169">
        <f t="shared" si="1283"/>
        <v>1.0407147933800387</v>
      </c>
      <c r="M1687" s="169">
        <f t="shared" si="1283"/>
        <v>0.99702458631309709</v>
      </c>
      <c r="N1687" s="169">
        <f t="shared" si="1283"/>
        <v>1.0753249464947539</v>
      </c>
      <c r="O1687" s="169">
        <f t="shared" si="1283"/>
        <v>1.666435217330926</v>
      </c>
      <c r="P1687" s="169">
        <f t="shared" si="1283"/>
        <v>1.0973009516875554</v>
      </c>
      <c r="Q1687" s="146"/>
    </row>
    <row r="1688" spans="1:17" x14ac:dyDescent="0.35">
      <c r="A1688" s="19" t="s">
        <v>164</v>
      </c>
      <c r="B1688" s="61">
        <v>0</v>
      </c>
      <c r="C1688" s="61">
        <v>0</v>
      </c>
      <c r="D1688" s="61">
        <v>0</v>
      </c>
      <c r="E1688" s="61">
        <v>0</v>
      </c>
      <c r="F1688" s="61">
        <v>0</v>
      </c>
      <c r="G1688" s="61">
        <v>0</v>
      </c>
      <c r="H1688" s="19">
        <v>0</v>
      </c>
      <c r="I1688" s="150">
        <f>SUM(B1688:H1688)</f>
        <v>0</v>
      </c>
      <c r="J1688" s="61">
        <v>0</v>
      </c>
      <c r="K1688" s="61">
        <v>0</v>
      </c>
      <c r="L1688" s="61">
        <v>0</v>
      </c>
      <c r="M1688" s="61">
        <v>0</v>
      </c>
      <c r="N1688" s="61">
        <v>0</v>
      </c>
      <c r="O1688" s="61">
        <v>0</v>
      </c>
      <c r="P1688" s="19">
        <v>0</v>
      </c>
      <c r="Q1688" s="151"/>
    </row>
    <row r="1689" spans="1:17" x14ac:dyDescent="0.35">
      <c r="A1689" s="19" t="s">
        <v>165</v>
      </c>
      <c r="B1689" s="61">
        <v>0</v>
      </c>
      <c r="C1689" s="166"/>
      <c r="D1689" s="166">
        <v>132.11000000000001</v>
      </c>
      <c r="E1689" s="166">
        <v>214.06</v>
      </c>
      <c r="F1689" s="166">
        <v>192.12</v>
      </c>
      <c r="G1689" s="166">
        <v>190.28</v>
      </c>
      <c r="H1689" s="166">
        <v>175.85</v>
      </c>
      <c r="I1689" s="150">
        <f>SUM(B1689:H1689)</f>
        <v>904.42</v>
      </c>
      <c r="J1689" s="19">
        <v>160.75</v>
      </c>
      <c r="K1689" s="19">
        <v>199.52</v>
      </c>
      <c r="L1689" s="19">
        <v>218.34</v>
      </c>
      <c r="M1689" s="19">
        <v>191.27</v>
      </c>
      <c r="N1689" s="19">
        <v>241.17</v>
      </c>
      <c r="O1689" s="19">
        <v>61.99</v>
      </c>
      <c r="P1689" s="19">
        <v>159.74</v>
      </c>
      <c r="Q1689" s="151">
        <f>SUM(J1689:P1689)</f>
        <v>1232.78</v>
      </c>
    </row>
    <row r="1690" spans="1:17" x14ac:dyDescent="0.35">
      <c r="A1690" s="19" t="s">
        <v>152</v>
      </c>
      <c r="B1690" s="19">
        <f>B1688+B1689</f>
        <v>0</v>
      </c>
      <c r="C1690" s="19">
        <f t="shared" ref="C1690:H1690" si="1284">C1688+C1689</f>
        <v>0</v>
      </c>
      <c r="D1690" s="19">
        <f t="shared" si="1284"/>
        <v>132.11000000000001</v>
      </c>
      <c r="E1690" s="19">
        <f t="shared" si="1284"/>
        <v>214.06</v>
      </c>
      <c r="F1690" s="19">
        <f t="shared" si="1284"/>
        <v>192.12</v>
      </c>
      <c r="G1690" s="19">
        <f t="shared" si="1284"/>
        <v>190.28</v>
      </c>
      <c r="H1690" s="19">
        <f t="shared" si="1284"/>
        <v>175.85</v>
      </c>
      <c r="I1690" s="150">
        <f>I1689+I1688</f>
        <v>904.42</v>
      </c>
      <c r="J1690" s="19">
        <f>J1689+J1688</f>
        <v>160.75</v>
      </c>
      <c r="K1690" s="19">
        <f>K1689+K1688</f>
        <v>199.52</v>
      </c>
      <c r="L1690" s="19">
        <f>L1689+L1688</f>
        <v>218.34</v>
      </c>
      <c r="M1690" s="19">
        <f>M1689+M1688</f>
        <v>191.27</v>
      </c>
      <c r="N1690" s="19">
        <f>N1688+N1689</f>
        <v>241.17</v>
      </c>
      <c r="O1690" s="19">
        <f>O1688+O1689</f>
        <v>61.99</v>
      </c>
      <c r="P1690" s="19">
        <f>P1688+P1689</f>
        <v>159.74</v>
      </c>
      <c r="Q1690" s="151">
        <f>SUM(J1690:P1690)</f>
        <v>1232.78</v>
      </c>
    </row>
    <row r="1691" spans="1:17" x14ac:dyDescent="0.35">
      <c r="A1691" s="19" t="s">
        <v>154</v>
      </c>
      <c r="B1691" s="106" t="e">
        <f>B1689/B1690*100</f>
        <v>#DIV/0!</v>
      </c>
      <c r="C1691" s="106" t="e">
        <f t="shared" ref="C1691:H1691" si="1285">C1689/C1690*100</f>
        <v>#DIV/0!</v>
      </c>
      <c r="D1691" s="106">
        <f t="shared" si="1285"/>
        <v>100</v>
      </c>
      <c r="E1691" s="106">
        <f t="shared" si="1285"/>
        <v>100</v>
      </c>
      <c r="F1691" s="106">
        <f t="shared" si="1285"/>
        <v>100</v>
      </c>
      <c r="G1691" s="106">
        <f t="shared" si="1285"/>
        <v>100</v>
      </c>
      <c r="H1691" s="106">
        <f t="shared" si="1285"/>
        <v>100</v>
      </c>
      <c r="I1691" s="35">
        <f>I1689/I1690*100</f>
        <v>100</v>
      </c>
      <c r="J1691" s="106">
        <f>J1689/J1690*100</f>
        <v>100</v>
      </c>
      <c r="K1691" s="106">
        <f t="shared" ref="K1691:P1691" si="1286">K1689/K1690*100</f>
        <v>100</v>
      </c>
      <c r="L1691" s="106">
        <f t="shared" si="1286"/>
        <v>100</v>
      </c>
      <c r="M1691" s="106">
        <f t="shared" si="1286"/>
        <v>100</v>
      </c>
      <c r="N1691" s="106">
        <f t="shared" si="1286"/>
        <v>100</v>
      </c>
      <c r="O1691" s="106">
        <f t="shared" si="1286"/>
        <v>100</v>
      </c>
      <c r="P1691" s="106">
        <f t="shared" si="1286"/>
        <v>100</v>
      </c>
      <c r="Q1691" s="146"/>
    </row>
    <row r="1692" spans="1:17" x14ac:dyDescent="0.35">
      <c r="A1692" s="19" t="s">
        <v>153</v>
      </c>
      <c r="B1692" s="61">
        <v>0</v>
      </c>
      <c r="C1692" s="61"/>
      <c r="D1692" s="61">
        <v>547</v>
      </c>
      <c r="E1692" s="61">
        <v>522</v>
      </c>
      <c r="F1692" s="61">
        <v>487</v>
      </c>
      <c r="G1692" s="61">
        <v>496</v>
      </c>
      <c r="H1692" s="19">
        <v>515</v>
      </c>
      <c r="I1692" s="35"/>
      <c r="J1692" s="19">
        <v>384</v>
      </c>
      <c r="K1692" s="19">
        <v>456</v>
      </c>
      <c r="L1692" s="19">
        <v>576</v>
      </c>
      <c r="M1692" s="19">
        <v>477</v>
      </c>
      <c r="N1692" s="19">
        <v>512</v>
      </c>
      <c r="O1692" s="19">
        <v>304</v>
      </c>
      <c r="P1692" s="19">
        <v>489</v>
      </c>
      <c r="Q1692" s="146"/>
    </row>
    <row r="1693" spans="1:17" x14ac:dyDescent="0.35">
      <c r="A1693" s="43" t="s">
        <v>155</v>
      </c>
      <c r="B1693" s="169" t="e">
        <f t="shared" ref="B1693:H1693" si="1287">B1692/B1690</f>
        <v>#DIV/0!</v>
      </c>
      <c r="C1693" s="169" t="e">
        <f t="shared" si="1287"/>
        <v>#DIV/0!</v>
      </c>
      <c r="D1693" s="169">
        <f t="shared" si="1287"/>
        <v>4.1404889864506842</v>
      </c>
      <c r="E1693" s="169">
        <f t="shared" si="1287"/>
        <v>2.4385686256189851</v>
      </c>
      <c r="F1693" s="169">
        <f t="shared" si="1287"/>
        <v>2.5348740370601708</v>
      </c>
      <c r="G1693" s="169">
        <f t="shared" si="1287"/>
        <v>2.6066848854319948</v>
      </c>
      <c r="H1693" s="169">
        <f t="shared" si="1287"/>
        <v>2.9286323571225479</v>
      </c>
      <c r="I1693" s="35"/>
      <c r="J1693" s="169">
        <f t="shared" ref="J1693:P1693" si="1288">J1692/J1690</f>
        <v>2.3888024883359256</v>
      </c>
      <c r="K1693" s="169">
        <f t="shared" si="1288"/>
        <v>2.2854851643945469</v>
      </c>
      <c r="L1693" s="169">
        <f t="shared" si="1288"/>
        <v>2.6380873866446826</v>
      </c>
      <c r="M1693" s="169">
        <f t="shared" si="1288"/>
        <v>2.4938568515710773</v>
      </c>
      <c r="N1693" s="169">
        <f t="shared" si="1288"/>
        <v>2.1229837873699053</v>
      </c>
      <c r="O1693" s="169">
        <f t="shared" si="1288"/>
        <v>4.9040167768994998</v>
      </c>
      <c r="P1693" s="169">
        <f t="shared" si="1288"/>
        <v>3.0612244897959182</v>
      </c>
      <c r="Q1693" s="146"/>
    </row>
    <row r="1694" spans="1:17" x14ac:dyDescent="0.35">
      <c r="A1694" s="19" t="s">
        <v>156</v>
      </c>
      <c r="B1694" s="61">
        <v>35</v>
      </c>
      <c r="C1694" s="88"/>
      <c r="D1694" s="88">
        <v>43</v>
      </c>
      <c r="E1694" s="88">
        <v>28</v>
      </c>
      <c r="F1694" s="88">
        <v>28</v>
      </c>
      <c r="G1694" s="79">
        <v>78</v>
      </c>
      <c r="H1694" s="79">
        <v>34</v>
      </c>
      <c r="I1694" s="35"/>
      <c r="J1694" s="79">
        <v>25</v>
      </c>
      <c r="K1694" s="79">
        <v>16</v>
      </c>
      <c r="L1694" s="79">
        <v>25</v>
      </c>
      <c r="M1694" s="79">
        <v>26</v>
      </c>
      <c r="N1694" s="79">
        <v>26</v>
      </c>
      <c r="O1694" s="79">
        <v>24</v>
      </c>
      <c r="P1694" s="79">
        <v>28</v>
      </c>
      <c r="Q1694" s="146">
        <f>SUM(J1694:P1694)</f>
        <v>170</v>
      </c>
    </row>
    <row r="1695" spans="1:17" x14ac:dyDescent="0.35">
      <c r="A1695" s="19" t="s">
        <v>157</v>
      </c>
      <c r="B1695" s="61">
        <v>40.619999999999997</v>
      </c>
      <c r="C1695" s="88"/>
      <c r="D1695" s="88">
        <v>35.18</v>
      </c>
      <c r="E1695" s="88">
        <v>49.93</v>
      </c>
      <c r="F1695" s="88">
        <v>43.5</v>
      </c>
      <c r="G1695" s="79">
        <v>43.69</v>
      </c>
      <c r="H1695" s="79">
        <v>43.07</v>
      </c>
      <c r="I1695" s="35">
        <f>SUM(B1695:H1695)</f>
        <v>255.98999999999998</v>
      </c>
      <c r="J1695" s="79">
        <v>34.83</v>
      </c>
      <c r="K1695" s="79">
        <v>50.46</v>
      </c>
      <c r="L1695" s="79">
        <v>48.38</v>
      </c>
      <c r="M1695" s="79">
        <v>47.56</v>
      </c>
      <c r="N1695" s="79">
        <v>54.19</v>
      </c>
      <c r="O1695" s="79">
        <v>12.06</v>
      </c>
      <c r="P1695" s="79">
        <v>48.59</v>
      </c>
      <c r="Q1695" s="146">
        <f>SUM(J1695:P1695)</f>
        <v>296.07</v>
      </c>
    </row>
    <row r="1696" spans="1:17" x14ac:dyDescent="0.35">
      <c r="A1696" s="19" t="s">
        <v>152</v>
      </c>
      <c r="B1696" s="19">
        <f t="shared" ref="B1696:H1696" si="1289">B1695+B1694</f>
        <v>75.62</v>
      </c>
      <c r="C1696" s="19">
        <f t="shared" si="1289"/>
        <v>0</v>
      </c>
      <c r="D1696" s="19">
        <f t="shared" si="1289"/>
        <v>78.180000000000007</v>
      </c>
      <c r="E1696" s="19">
        <f t="shared" si="1289"/>
        <v>77.930000000000007</v>
      </c>
      <c r="F1696" s="19">
        <f t="shared" si="1289"/>
        <v>71.5</v>
      </c>
      <c r="G1696" s="19">
        <f t="shared" si="1289"/>
        <v>121.69</v>
      </c>
      <c r="H1696" s="19">
        <f t="shared" si="1289"/>
        <v>77.069999999999993</v>
      </c>
      <c r="I1696" s="35">
        <f>SUM(B1696:H1696)</f>
        <v>501.99</v>
      </c>
      <c r="J1696" s="19">
        <f>J1695+J1694</f>
        <v>59.83</v>
      </c>
      <c r="K1696" s="19">
        <f t="shared" ref="K1696:P1696" si="1290">K1695+K1694</f>
        <v>66.460000000000008</v>
      </c>
      <c r="L1696" s="19">
        <f t="shared" si="1290"/>
        <v>73.38</v>
      </c>
      <c r="M1696" s="19">
        <f t="shared" si="1290"/>
        <v>73.56</v>
      </c>
      <c r="N1696" s="19">
        <f t="shared" si="1290"/>
        <v>80.19</v>
      </c>
      <c r="O1696" s="19">
        <f t="shared" si="1290"/>
        <v>36.06</v>
      </c>
      <c r="P1696" s="19">
        <f t="shared" si="1290"/>
        <v>76.59</v>
      </c>
      <c r="Q1696" s="146">
        <f>SUM(J1696:P1696)</f>
        <v>466.07000000000005</v>
      </c>
    </row>
    <row r="1697" spans="1:17" x14ac:dyDescent="0.35">
      <c r="A1697" s="19" t="s">
        <v>154</v>
      </c>
      <c r="B1697" s="106">
        <f t="shared" ref="B1697:I1697" si="1291">B1695/B1696*100</f>
        <v>53.715948161861938</v>
      </c>
      <c r="C1697" s="106" t="e">
        <f t="shared" si="1291"/>
        <v>#DIV/0!</v>
      </c>
      <c r="D1697" s="106">
        <v>101</v>
      </c>
      <c r="E1697" s="106">
        <f t="shared" si="1291"/>
        <v>64.070319517515713</v>
      </c>
      <c r="F1697" s="106">
        <f t="shared" si="1291"/>
        <v>60.839160839160847</v>
      </c>
      <c r="G1697" s="106">
        <f t="shared" si="1291"/>
        <v>35.90270359109212</v>
      </c>
      <c r="H1697" s="106">
        <f t="shared" si="1291"/>
        <v>55.884261061372783</v>
      </c>
      <c r="I1697" s="106">
        <f t="shared" si="1291"/>
        <v>50.995039741827519</v>
      </c>
      <c r="J1697" s="169">
        <f t="shared" ref="J1697:O1697" si="1292">J1696/J1694</f>
        <v>2.3931999999999998</v>
      </c>
      <c r="K1697" s="169">
        <f t="shared" si="1292"/>
        <v>4.1537500000000005</v>
      </c>
      <c r="L1697" s="169">
        <f t="shared" si="1292"/>
        <v>2.9352</v>
      </c>
      <c r="M1697" s="169">
        <f t="shared" si="1292"/>
        <v>2.8292307692307692</v>
      </c>
      <c r="N1697" s="169">
        <f t="shared" si="1292"/>
        <v>3.0842307692307691</v>
      </c>
      <c r="O1697" s="169">
        <f t="shared" si="1292"/>
        <v>1.5025000000000002</v>
      </c>
      <c r="P1697" s="169">
        <f>P1696/P1694</f>
        <v>2.735357142857143</v>
      </c>
      <c r="Q1697" s="106">
        <f>Q1695/Q1696*100</f>
        <v>63.524792413156817</v>
      </c>
    </row>
    <row r="1698" spans="1:17" x14ac:dyDescent="0.35">
      <c r="A1698" s="19" t="s">
        <v>153</v>
      </c>
      <c r="B1698" s="19">
        <v>81</v>
      </c>
      <c r="C1698" s="19"/>
      <c r="D1698" s="19">
        <v>101</v>
      </c>
      <c r="E1698" s="19">
        <v>84</v>
      </c>
      <c r="F1698" s="19">
        <v>77</v>
      </c>
      <c r="G1698" s="19">
        <v>78</v>
      </c>
      <c r="H1698" s="36">
        <v>80</v>
      </c>
      <c r="I1698" s="35"/>
      <c r="J1698" s="19">
        <v>64</v>
      </c>
      <c r="K1698" s="19">
        <v>72</v>
      </c>
      <c r="L1698" s="19">
        <v>76</v>
      </c>
      <c r="M1698" s="19">
        <v>76</v>
      </c>
      <c r="N1698" s="19">
        <v>101</v>
      </c>
      <c r="O1698" s="19">
        <v>43</v>
      </c>
      <c r="P1698" s="36">
        <v>84</v>
      </c>
      <c r="Q1698" s="146"/>
    </row>
    <row r="1699" spans="1:17" x14ac:dyDescent="0.35">
      <c r="A1699" s="43" t="s">
        <v>155</v>
      </c>
      <c r="B1699" s="169">
        <f>B1698/B1696</f>
        <v>1.0711451996826236</v>
      </c>
      <c r="C1699" s="169" t="e">
        <f>C1698/C1696</f>
        <v>#DIV/0!</v>
      </c>
      <c r="D1699" s="169">
        <f>D1698/D1696</f>
        <v>1.2918905090816064</v>
      </c>
      <c r="E1699" s="169">
        <f>E1698/E1696</f>
        <v>1.0778904144745283</v>
      </c>
      <c r="F1699" s="169">
        <f>F1698/F1696</f>
        <v>1.0769230769230769</v>
      </c>
      <c r="G1699" s="169">
        <f>V1693</f>
        <v>0</v>
      </c>
      <c r="H1699" s="169">
        <f>H1698/H1696</f>
        <v>1.0380173867912288</v>
      </c>
      <c r="I1699" s="35"/>
      <c r="J1699" s="169">
        <f t="shared" ref="J1699:P1699" si="1293">J1698/J1696</f>
        <v>1.0696974761825171</v>
      </c>
      <c r="K1699" s="169">
        <f t="shared" si="1293"/>
        <v>1.0833584110743304</v>
      </c>
      <c r="L1699" s="169">
        <f t="shared" si="1293"/>
        <v>1.0357045516489507</v>
      </c>
      <c r="M1699" s="169">
        <f t="shared" si="1293"/>
        <v>1.0331702011963022</v>
      </c>
      <c r="N1699" s="169">
        <f t="shared" si="1293"/>
        <v>1.2595086669160744</v>
      </c>
      <c r="O1699" s="169">
        <f t="shared" si="1293"/>
        <v>1.1924570160843038</v>
      </c>
      <c r="P1699" s="169">
        <f t="shared" si="1293"/>
        <v>1.0967489228358793</v>
      </c>
      <c r="Q1699" s="146"/>
    </row>
    <row r="1700" spans="1:17" x14ac:dyDescent="0.35">
      <c r="A1700" s="19" t="s">
        <v>158</v>
      </c>
      <c r="B1700" s="170">
        <v>75</v>
      </c>
      <c r="C1700" s="61"/>
      <c r="D1700" s="61">
        <v>198</v>
      </c>
      <c r="E1700" s="61">
        <v>165</v>
      </c>
      <c r="F1700" s="61">
        <v>187</v>
      </c>
      <c r="G1700" s="61">
        <v>134</v>
      </c>
      <c r="H1700" s="88">
        <v>210</v>
      </c>
      <c r="I1700" s="35"/>
      <c r="J1700" s="88">
        <v>139</v>
      </c>
      <c r="K1700" s="88">
        <v>252</v>
      </c>
      <c r="L1700" s="88">
        <v>215</v>
      </c>
      <c r="M1700" s="88">
        <v>198</v>
      </c>
      <c r="N1700" s="88">
        <v>196</v>
      </c>
      <c r="O1700" s="88">
        <v>176</v>
      </c>
      <c r="P1700" s="88">
        <v>144</v>
      </c>
      <c r="Q1700" s="146">
        <f>SUM(J1700:P1700)</f>
        <v>1320</v>
      </c>
    </row>
    <row r="1701" spans="1:17" x14ac:dyDescent="0.35">
      <c r="A1701" s="19" t="s">
        <v>159</v>
      </c>
      <c r="B1701" s="61"/>
      <c r="C1701" s="166"/>
      <c r="D1701" s="166"/>
      <c r="E1701" s="166"/>
      <c r="F1701" s="166"/>
      <c r="G1701" s="166"/>
      <c r="H1701" s="88"/>
      <c r="I1701" s="35">
        <f>SUM(B1701:H1701)</f>
        <v>0</v>
      </c>
      <c r="J1701" s="88"/>
      <c r="K1701" s="88"/>
      <c r="L1701" s="88"/>
      <c r="M1701" s="88"/>
      <c r="N1701" s="88"/>
      <c r="O1701" s="88"/>
      <c r="P1701" s="88"/>
      <c r="Q1701" s="146">
        <f>SUM(J1701:P1701)</f>
        <v>0</v>
      </c>
    </row>
    <row r="1702" spans="1:17" x14ac:dyDescent="0.35">
      <c r="A1702" s="19" t="s">
        <v>152</v>
      </c>
      <c r="B1702" s="19">
        <f>-B1701+B1700</f>
        <v>75</v>
      </c>
      <c r="C1702" s="19">
        <f>-C1701+C1700</f>
        <v>0</v>
      </c>
      <c r="D1702" s="19">
        <f>-D1701+D1700</f>
        <v>198</v>
      </c>
      <c r="E1702" s="106">
        <f>E1701+E1700</f>
        <v>165</v>
      </c>
      <c r="F1702" s="106">
        <f>F1701+F1700</f>
        <v>187</v>
      </c>
      <c r="G1702" s="106">
        <f>G1701+G1700</f>
        <v>134</v>
      </c>
      <c r="H1702" s="106">
        <f>H1701+H1700</f>
        <v>210</v>
      </c>
      <c r="I1702" s="35">
        <f>SUM(B1702:H1702)</f>
        <v>969</v>
      </c>
      <c r="J1702" s="19">
        <f t="shared" ref="J1702:P1702" si="1294">J1701+J1700</f>
        <v>139</v>
      </c>
      <c r="K1702" s="19">
        <f t="shared" si="1294"/>
        <v>252</v>
      </c>
      <c r="L1702" s="19">
        <f t="shared" si="1294"/>
        <v>215</v>
      </c>
      <c r="M1702" s="19">
        <f t="shared" si="1294"/>
        <v>198</v>
      </c>
      <c r="N1702" s="19">
        <f t="shared" si="1294"/>
        <v>196</v>
      </c>
      <c r="O1702" s="19">
        <f t="shared" si="1294"/>
        <v>176</v>
      </c>
      <c r="P1702" s="19">
        <f t="shared" si="1294"/>
        <v>144</v>
      </c>
      <c r="Q1702" s="146">
        <f>SUM(J1702:P1702)</f>
        <v>1320</v>
      </c>
    </row>
    <row r="1703" spans="1:17" x14ac:dyDescent="0.35">
      <c r="A1703" s="19" t="s">
        <v>154</v>
      </c>
      <c r="B1703" s="152">
        <f t="shared" ref="B1703:I1703" si="1295">B1701/B1702</f>
        <v>0</v>
      </c>
      <c r="C1703" s="152" t="e">
        <f t="shared" si="1295"/>
        <v>#DIV/0!</v>
      </c>
      <c r="D1703" s="152">
        <f t="shared" si="1295"/>
        <v>0</v>
      </c>
      <c r="E1703" s="152">
        <f t="shared" si="1295"/>
        <v>0</v>
      </c>
      <c r="F1703" s="152">
        <f t="shared" si="1295"/>
        <v>0</v>
      </c>
      <c r="G1703" s="152">
        <f t="shared" si="1295"/>
        <v>0</v>
      </c>
      <c r="H1703" s="152">
        <f t="shared" si="1295"/>
        <v>0</v>
      </c>
      <c r="I1703" s="152">
        <f t="shared" si="1295"/>
        <v>0</v>
      </c>
      <c r="J1703" s="106">
        <f>J1701/K1702*100</f>
        <v>0</v>
      </c>
      <c r="K1703" s="106">
        <f>K1701/L1702*100</f>
        <v>0</v>
      </c>
      <c r="L1703" s="106">
        <f>L1701/M1702*100</f>
        <v>0</v>
      </c>
      <c r="M1703" s="169">
        <f>M1702/M1700</f>
        <v>1</v>
      </c>
      <c r="N1703" s="169">
        <f>N1702/N1700</f>
        <v>1</v>
      </c>
      <c r="O1703" s="169">
        <f>O1702/O1700</f>
        <v>1</v>
      </c>
      <c r="P1703" s="169">
        <f>P1702/P1700</f>
        <v>1</v>
      </c>
      <c r="Q1703" s="153">
        <f>Q1701/Q1702*100</f>
        <v>0</v>
      </c>
    </row>
    <row r="1704" spans="1:17" x14ac:dyDescent="0.35">
      <c r="A1704" s="19" t="s">
        <v>153</v>
      </c>
      <c r="B1704" s="61">
        <v>270</v>
      </c>
      <c r="C1704" s="61"/>
      <c r="D1704" s="61">
        <v>660</v>
      </c>
      <c r="E1704" s="61">
        <v>770</v>
      </c>
      <c r="F1704" s="61">
        <v>740</v>
      </c>
      <c r="G1704" s="61">
        <v>750</v>
      </c>
      <c r="H1704" s="36">
        <v>750</v>
      </c>
      <c r="I1704" s="35"/>
      <c r="J1704" s="19">
        <v>580</v>
      </c>
      <c r="K1704" s="19">
        <v>930</v>
      </c>
      <c r="L1704" s="19">
        <v>880</v>
      </c>
      <c r="M1704" s="19">
        <v>770</v>
      </c>
      <c r="N1704" s="19">
        <v>880</v>
      </c>
      <c r="O1704" s="19">
        <v>500</v>
      </c>
      <c r="P1704" s="36">
        <v>680</v>
      </c>
      <c r="Q1704" s="146"/>
    </row>
    <row r="1705" spans="1:17" x14ac:dyDescent="0.35">
      <c r="A1705" s="43" t="s">
        <v>155</v>
      </c>
      <c r="B1705" s="169">
        <f t="shared" ref="B1705:H1705" si="1296">B1704/B1702</f>
        <v>3.6</v>
      </c>
      <c r="C1705" s="169" t="e">
        <f t="shared" si="1296"/>
        <v>#DIV/0!</v>
      </c>
      <c r="D1705" s="169">
        <f t="shared" si="1296"/>
        <v>3.3333333333333335</v>
      </c>
      <c r="E1705" s="169">
        <f t="shared" si="1296"/>
        <v>4.666666666666667</v>
      </c>
      <c r="F1705" s="169">
        <f t="shared" si="1296"/>
        <v>3.9572192513368982</v>
      </c>
      <c r="G1705" s="169">
        <f t="shared" si="1296"/>
        <v>5.5970149253731343</v>
      </c>
      <c r="H1705" s="169">
        <f t="shared" si="1296"/>
        <v>3.5714285714285716</v>
      </c>
      <c r="I1705" s="35"/>
      <c r="J1705" s="169">
        <f t="shared" ref="J1705:P1705" si="1297">J1704/J1702</f>
        <v>4.1726618705035969</v>
      </c>
      <c r="K1705" s="169">
        <f t="shared" si="1297"/>
        <v>3.6904761904761907</v>
      </c>
      <c r="L1705" s="169">
        <f t="shared" si="1297"/>
        <v>4.0930232558139537</v>
      </c>
      <c r="M1705" s="169">
        <f t="shared" si="1297"/>
        <v>3.8888888888888888</v>
      </c>
      <c r="N1705" s="169">
        <f t="shared" si="1297"/>
        <v>4.4897959183673466</v>
      </c>
      <c r="O1705" s="169">
        <f t="shared" si="1297"/>
        <v>2.8409090909090908</v>
      </c>
      <c r="P1705" s="169">
        <f t="shared" si="1297"/>
        <v>4.7222222222222223</v>
      </c>
      <c r="Q1705" s="146"/>
    </row>
    <row r="1706" spans="1:17" x14ac:dyDescent="0.35">
      <c r="A1706" s="19" t="s">
        <v>160</v>
      </c>
      <c r="B1706" s="61">
        <v>405</v>
      </c>
      <c r="C1706" s="61">
        <v>437</v>
      </c>
      <c r="D1706" s="61">
        <v>412</v>
      </c>
      <c r="E1706" s="61">
        <v>379</v>
      </c>
      <c r="F1706" s="61">
        <v>381</v>
      </c>
      <c r="G1706" s="61">
        <v>432</v>
      </c>
      <c r="H1706" s="88">
        <v>393</v>
      </c>
      <c r="I1706" s="35">
        <f>SUM(B1706:H1706)</f>
        <v>2839</v>
      </c>
      <c r="J1706" s="88">
        <v>417</v>
      </c>
      <c r="K1706" s="88">
        <v>361</v>
      </c>
      <c r="L1706" s="88">
        <v>30</v>
      </c>
      <c r="M1706" s="88">
        <v>374</v>
      </c>
      <c r="N1706" s="88">
        <v>346</v>
      </c>
      <c r="O1706" s="88">
        <v>405</v>
      </c>
      <c r="P1706" s="88">
        <v>383</v>
      </c>
      <c r="Q1706" s="146">
        <f>SUM(J1706:P1706)</f>
        <v>2316</v>
      </c>
    </row>
    <row r="1707" spans="1:17" x14ac:dyDescent="0.35">
      <c r="A1707" s="19" t="s">
        <v>161</v>
      </c>
      <c r="B1707" s="61">
        <v>109.12</v>
      </c>
      <c r="C1707" s="166">
        <v>53.81</v>
      </c>
      <c r="D1707" s="166">
        <v>101.1</v>
      </c>
      <c r="E1707" s="166">
        <v>146.29</v>
      </c>
      <c r="F1707" s="166">
        <v>126.53</v>
      </c>
      <c r="G1707" s="166">
        <v>91.63</v>
      </c>
      <c r="H1707" s="88">
        <v>104.8</v>
      </c>
      <c r="I1707" s="35">
        <f>SUM(B1707:H1707)</f>
        <v>733.27999999999986</v>
      </c>
      <c r="J1707" s="88">
        <v>100.89</v>
      </c>
      <c r="K1707" s="88">
        <v>131.27000000000001</v>
      </c>
      <c r="L1707" s="88">
        <v>28.24</v>
      </c>
      <c r="M1707" s="88">
        <v>127.3</v>
      </c>
      <c r="N1707" s="88">
        <v>140.32</v>
      </c>
      <c r="O1707" s="88">
        <v>103.98</v>
      </c>
      <c r="P1707" s="88">
        <v>106.33</v>
      </c>
      <c r="Q1707" s="146">
        <f>SUM(J1707:P1707)</f>
        <v>738.33</v>
      </c>
    </row>
    <row r="1708" spans="1:17" x14ac:dyDescent="0.35">
      <c r="A1708" s="19" t="s">
        <v>152</v>
      </c>
      <c r="B1708" s="19">
        <f>B1707+B1706</f>
        <v>514.12</v>
      </c>
      <c r="C1708" s="19">
        <f t="shared" ref="C1708:H1708" si="1298">C1707+C1706</f>
        <v>490.81</v>
      </c>
      <c r="D1708" s="19">
        <f t="shared" si="1298"/>
        <v>513.1</v>
      </c>
      <c r="E1708" s="19">
        <f t="shared" si="1298"/>
        <v>525.29</v>
      </c>
      <c r="F1708" s="19">
        <f t="shared" si="1298"/>
        <v>507.53</v>
      </c>
      <c r="G1708" s="19">
        <f t="shared" si="1298"/>
        <v>523.63</v>
      </c>
      <c r="H1708" s="19">
        <f t="shared" si="1298"/>
        <v>497.8</v>
      </c>
      <c r="I1708" s="35">
        <f>SUM(B1708:H1708)</f>
        <v>3572.2800000000007</v>
      </c>
      <c r="J1708" s="19">
        <f t="shared" ref="J1708:P1708" si="1299">J1707+J1706</f>
        <v>517.89</v>
      </c>
      <c r="K1708" s="19">
        <f t="shared" si="1299"/>
        <v>492.27</v>
      </c>
      <c r="L1708" s="19">
        <f t="shared" si="1299"/>
        <v>58.239999999999995</v>
      </c>
      <c r="M1708" s="19">
        <f t="shared" si="1299"/>
        <v>501.3</v>
      </c>
      <c r="N1708" s="19">
        <f t="shared" si="1299"/>
        <v>486.32</v>
      </c>
      <c r="O1708" s="19">
        <f t="shared" si="1299"/>
        <v>508.98</v>
      </c>
      <c r="P1708" s="19">
        <f t="shared" si="1299"/>
        <v>489.33</v>
      </c>
      <c r="Q1708" s="146">
        <f>SUM(J1708:P1708)</f>
        <v>3054.33</v>
      </c>
    </row>
    <row r="1709" spans="1:17" x14ac:dyDescent="0.35">
      <c r="A1709" s="19" t="s">
        <v>154</v>
      </c>
      <c r="B1709" s="169">
        <f t="shared" ref="B1709:H1709" si="1300">B1708/B1706</f>
        <v>1.2694320987654322</v>
      </c>
      <c r="C1709" s="169">
        <f t="shared" si="1300"/>
        <v>1.1231350114416476</v>
      </c>
      <c r="D1709" s="169">
        <f t="shared" si="1300"/>
        <v>1.2453883495145632</v>
      </c>
      <c r="E1709" s="169">
        <f t="shared" si="1300"/>
        <v>1.3859894459102902</v>
      </c>
      <c r="F1709" s="169">
        <f t="shared" si="1300"/>
        <v>1.3320997375328083</v>
      </c>
      <c r="G1709" s="169">
        <f t="shared" si="1300"/>
        <v>1.2121064814814815</v>
      </c>
      <c r="H1709" s="169">
        <f t="shared" si="1300"/>
        <v>1.2666666666666666</v>
      </c>
      <c r="I1709" s="161">
        <f>I1707/I1708</f>
        <v>0.20526946375983957</v>
      </c>
      <c r="J1709" s="169">
        <f t="shared" ref="J1709:O1709" si="1301">J1708/J1706</f>
        <v>1.2419424460431654</v>
      </c>
      <c r="K1709" s="169">
        <f t="shared" si="1301"/>
        <v>1.3636288088642659</v>
      </c>
      <c r="L1709" s="169">
        <f t="shared" si="1301"/>
        <v>1.9413333333333331</v>
      </c>
      <c r="M1709" s="169">
        <f t="shared" si="1301"/>
        <v>1.3403743315508021</v>
      </c>
      <c r="N1709" s="169">
        <f t="shared" si="1301"/>
        <v>1.4055491329479768</v>
      </c>
      <c r="O1709" s="169">
        <f t="shared" si="1301"/>
        <v>1.2567407407407407</v>
      </c>
      <c r="P1709" s="169">
        <f>P1708/P1706</f>
        <v>1.2776240208877285</v>
      </c>
      <c r="Q1709" s="153">
        <f>Q1707/Q1708*100</f>
        <v>24.173222932689004</v>
      </c>
    </row>
    <row r="1710" spans="1:17" x14ac:dyDescent="0.35">
      <c r="A1710" s="19" t="s">
        <v>153</v>
      </c>
      <c r="B1710" s="88">
        <v>737</v>
      </c>
      <c r="C1710" s="88">
        <v>754</v>
      </c>
      <c r="D1710" s="88">
        <v>765</v>
      </c>
      <c r="E1710" s="88">
        <v>756</v>
      </c>
      <c r="F1710" s="88">
        <v>755</v>
      </c>
      <c r="G1710" s="88">
        <v>778</v>
      </c>
      <c r="H1710" s="88">
        <v>742</v>
      </c>
      <c r="I1710" s="35"/>
      <c r="J1710" s="88">
        <v>767</v>
      </c>
      <c r="K1710" s="88">
        <v>736</v>
      </c>
      <c r="L1710" s="88">
        <v>86</v>
      </c>
      <c r="M1710" s="88">
        <v>752</v>
      </c>
      <c r="N1710" s="88">
        <v>724</v>
      </c>
      <c r="O1710" s="88">
        <v>760</v>
      </c>
      <c r="P1710" s="88">
        <v>731</v>
      </c>
      <c r="Q1710" s="146"/>
    </row>
    <row r="1711" spans="1:17" x14ac:dyDescent="0.35">
      <c r="A1711" s="43" t="s">
        <v>155</v>
      </c>
      <c r="B1711" s="169">
        <f t="shared" ref="B1711:H1711" si="1302">B1710/B1708</f>
        <v>1.4335174667392827</v>
      </c>
      <c r="C1711" s="169">
        <f t="shared" si="1302"/>
        <v>1.536236018011043</v>
      </c>
      <c r="D1711" s="169">
        <f t="shared" si="1302"/>
        <v>1.4909374390956929</v>
      </c>
      <c r="E1711" s="169">
        <f t="shared" si="1302"/>
        <v>1.4392050105655925</v>
      </c>
      <c r="F1711" s="169">
        <f t="shared" si="1302"/>
        <v>1.4875967923078439</v>
      </c>
      <c r="G1711" s="169">
        <f t="shared" si="1302"/>
        <v>1.485781945266696</v>
      </c>
      <c r="H1711" s="169">
        <f t="shared" si="1302"/>
        <v>1.4905584572117316</v>
      </c>
      <c r="I1711" s="35"/>
      <c r="J1711" s="169">
        <f t="shared" ref="J1711:P1711" si="1303">J1710/J1708</f>
        <v>1.4810094807777714</v>
      </c>
      <c r="K1711" s="169">
        <f t="shared" si="1303"/>
        <v>1.4951144697015866</v>
      </c>
      <c r="L1711" s="169">
        <f t="shared" si="1303"/>
        <v>1.4766483516483517</v>
      </c>
      <c r="M1711" s="169">
        <f t="shared" si="1303"/>
        <v>1.5000997406742469</v>
      </c>
      <c r="N1711" s="169">
        <f t="shared" si="1303"/>
        <v>1.4887316992926469</v>
      </c>
      <c r="O1711" s="169">
        <f t="shared" si="1303"/>
        <v>1.4931824433180085</v>
      </c>
      <c r="P1711" s="169">
        <f t="shared" si="1303"/>
        <v>1.4938793860993604</v>
      </c>
      <c r="Q1711" s="146"/>
    </row>
    <row r="1712" spans="1:17" x14ac:dyDescent="0.35">
      <c r="A1712" s="19" t="s">
        <v>166</v>
      </c>
      <c r="B1712" s="171">
        <v>93.4</v>
      </c>
      <c r="C1712" s="61">
        <v>121.2</v>
      </c>
      <c r="D1712" s="61">
        <v>74.599999999999994</v>
      </c>
      <c r="E1712" s="61">
        <v>53.1</v>
      </c>
      <c r="F1712" s="61">
        <v>122.9</v>
      </c>
      <c r="G1712" s="19">
        <v>125.9</v>
      </c>
      <c r="H1712" s="36">
        <v>110.5</v>
      </c>
      <c r="I1712" s="35"/>
      <c r="J1712" s="36">
        <v>28.3</v>
      </c>
      <c r="K1712" s="36">
        <v>60.5</v>
      </c>
      <c r="L1712" s="36">
        <v>113.4</v>
      </c>
      <c r="M1712" s="103">
        <v>53.5</v>
      </c>
      <c r="N1712" s="19">
        <v>101.9</v>
      </c>
      <c r="O1712" s="19">
        <v>98</v>
      </c>
      <c r="P1712" s="36">
        <v>101</v>
      </c>
      <c r="Q1712" s="146">
        <f>SUM(J1712:P1712)</f>
        <v>556.6</v>
      </c>
    </row>
    <row r="1713" spans="1:17" x14ac:dyDescent="0.35">
      <c r="A1713" s="19" t="s">
        <v>167</v>
      </c>
      <c r="B1713" s="61">
        <v>32.28</v>
      </c>
      <c r="C1713" s="166">
        <v>40.93</v>
      </c>
      <c r="D1713" s="166">
        <v>45.22</v>
      </c>
      <c r="E1713" s="166">
        <v>74.06</v>
      </c>
      <c r="F1713" s="166">
        <v>41.25</v>
      </c>
      <c r="G1713" s="19">
        <v>32.56</v>
      </c>
      <c r="H1713" s="36">
        <v>43.42</v>
      </c>
      <c r="I1713" s="35">
        <f>SUM(B1713:H1713)</f>
        <v>309.72000000000003</v>
      </c>
      <c r="J1713" s="36">
        <v>47.61</v>
      </c>
      <c r="K1713" s="42">
        <v>64.59</v>
      </c>
      <c r="L1713" s="42">
        <v>43.72</v>
      </c>
      <c r="M1713" s="19">
        <v>61.68</v>
      </c>
      <c r="N1713" s="19">
        <v>41.24</v>
      </c>
      <c r="O1713" s="36">
        <v>46.5</v>
      </c>
      <c r="P1713" s="33">
        <v>40.35</v>
      </c>
      <c r="Q1713" s="146">
        <f>SUM(J1713:P1713)</f>
        <v>345.69000000000005</v>
      </c>
    </row>
    <row r="1714" spans="1:17" x14ac:dyDescent="0.35">
      <c r="A1714" s="19" t="s">
        <v>152</v>
      </c>
      <c r="B1714" s="19">
        <f>B1713+B1712</f>
        <v>125.68</v>
      </c>
      <c r="C1714" s="19">
        <f t="shared" ref="C1714:H1714" si="1304">C1713+C1712</f>
        <v>162.13</v>
      </c>
      <c r="D1714" s="19">
        <f t="shared" si="1304"/>
        <v>119.82</v>
      </c>
      <c r="E1714" s="19">
        <f t="shared" si="1304"/>
        <v>127.16</v>
      </c>
      <c r="F1714" s="19">
        <f t="shared" si="1304"/>
        <v>164.15</v>
      </c>
      <c r="G1714" s="19">
        <f t="shared" si="1304"/>
        <v>158.46</v>
      </c>
      <c r="H1714" s="19">
        <f t="shared" si="1304"/>
        <v>153.92000000000002</v>
      </c>
      <c r="I1714" s="35">
        <f>SUM(B1714:H1714)</f>
        <v>1011.3199999999999</v>
      </c>
      <c r="J1714" s="19">
        <f>J1713+J1712</f>
        <v>75.91</v>
      </c>
      <c r="K1714" s="19">
        <f t="shared" ref="K1714:P1714" si="1305">K1713+K1712</f>
        <v>125.09</v>
      </c>
      <c r="L1714" s="19">
        <f t="shared" si="1305"/>
        <v>157.12</v>
      </c>
      <c r="M1714" s="19">
        <f t="shared" si="1305"/>
        <v>115.18</v>
      </c>
      <c r="N1714" s="19">
        <f t="shared" si="1305"/>
        <v>143.14000000000001</v>
      </c>
      <c r="O1714" s="19">
        <f t="shared" si="1305"/>
        <v>144.5</v>
      </c>
      <c r="P1714" s="19">
        <f t="shared" si="1305"/>
        <v>141.35</v>
      </c>
      <c r="Q1714" s="146">
        <f>SUM(J1714:P1714)</f>
        <v>902.29000000000008</v>
      </c>
    </row>
    <row r="1715" spans="1:17" x14ac:dyDescent="0.35">
      <c r="A1715" s="19" t="s">
        <v>154</v>
      </c>
      <c r="B1715" s="106">
        <f t="shared" ref="B1715:H1715" si="1306">B1713/B1714*100</f>
        <v>25.684277530235516</v>
      </c>
      <c r="C1715" s="106">
        <f t="shared" si="1306"/>
        <v>25.245173626102513</v>
      </c>
      <c r="D1715" s="106">
        <f t="shared" si="1306"/>
        <v>37.739943248205641</v>
      </c>
      <c r="E1715" s="106">
        <f t="shared" si="1306"/>
        <v>58.241585404215165</v>
      </c>
      <c r="F1715" s="106">
        <f t="shared" si="1306"/>
        <v>25.129454766981418</v>
      </c>
      <c r="G1715" s="106">
        <f t="shared" si="1306"/>
        <v>20.547772308469014</v>
      </c>
      <c r="H1715" s="106">
        <f t="shared" si="1306"/>
        <v>28.209459459459456</v>
      </c>
      <c r="I1715" s="162">
        <f>I1713/I1714</f>
        <v>0.30625321362180125</v>
      </c>
      <c r="J1715" s="169">
        <f t="shared" ref="J1715:P1715" si="1307">J1714/J1712</f>
        <v>2.6823321554770314</v>
      </c>
      <c r="K1715" s="169">
        <f t="shared" si="1307"/>
        <v>2.067603305785124</v>
      </c>
      <c r="L1715" s="169">
        <f t="shared" si="1307"/>
        <v>1.3855379188712522</v>
      </c>
      <c r="M1715" s="169">
        <f t="shared" si="1307"/>
        <v>2.1528971962616823</v>
      </c>
      <c r="N1715" s="169">
        <f t="shared" si="1307"/>
        <v>1.4047105004906772</v>
      </c>
      <c r="O1715" s="169">
        <f t="shared" si="1307"/>
        <v>1.4744897959183674</v>
      </c>
      <c r="P1715" s="169">
        <f t="shared" si="1307"/>
        <v>1.3995049504950494</v>
      </c>
      <c r="Q1715" s="106">
        <f>Q1713/Q1714*100</f>
        <v>38.312515931684935</v>
      </c>
    </row>
    <row r="1716" spans="1:17" x14ac:dyDescent="0.35">
      <c r="A1716" s="19" t="s">
        <v>153</v>
      </c>
      <c r="B1716" s="61">
        <v>155</v>
      </c>
      <c r="C1716" s="61">
        <v>188</v>
      </c>
      <c r="D1716" s="61">
        <v>119</v>
      </c>
      <c r="E1716" s="61">
        <v>139</v>
      </c>
      <c r="F1716" s="61">
        <v>192</v>
      </c>
      <c r="G1716" s="88">
        <v>190</v>
      </c>
      <c r="H1716" s="88">
        <v>175</v>
      </c>
      <c r="I1716" s="35"/>
      <c r="J1716" s="88">
        <v>64</v>
      </c>
      <c r="K1716" s="88">
        <v>120</v>
      </c>
      <c r="L1716" s="88">
        <v>182</v>
      </c>
      <c r="M1716" s="106">
        <v>125</v>
      </c>
      <c r="N1716" s="88">
        <v>172</v>
      </c>
      <c r="O1716" s="88">
        <v>169</v>
      </c>
      <c r="P1716" s="88">
        <v>165</v>
      </c>
      <c r="Q1716" s="146"/>
    </row>
    <row r="1717" spans="1:17" x14ac:dyDescent="0.35">
      <c r="A1717" s="43" t="s">
        <v>155</v>
      </c>
      <c r="B1717" s="169">
        <f t="shared" ref="B1717:H1717" si="1308">B1716/B1714</f>
        <v>1.2332908975175048</v>
      </c>
      <c r="C1717" s="169">
        <f t="shared" si="1308"/>
        <v>1.1595633133904892</v>
      </c>
      <c r="D1717" s="169">
        <f t="shared" si="1308"/>
        <v>0.99315640126856963</v>
      </c>
      <c r="E1717" s="169">
        <v>20.7</v>
      </c>
      <c r="F1717" s="169">
        <f t="shared" si="1308"/>
        <v>1.1696618946085897</v>
      </c>
      <c r="G1717" s="169">
        <f t="shared" si="1308"/>
        <v>1.199040767386091</v>
      </c>
      <c r="H1717" s="169">
        <f t="shared" si="1308"/>
        <v>1.1369542619542619</v>
      </c>
      <c r="I1717" s="35"/>
      <c r="J1717" s="169">
        <f t="shared" ref="J1717:P1717" si="1309">J1716/J1714</f>
        <v>0.84310367540508502</v>
      </c>
      <c r="K1717" s="169">
        <f t="shared" si="1309"/>
        <v>0.95930929730593972</v>
      </c>
      <c r="L1717" s="169">
        <f t="shared" si="1309"/>
        <v>1.1583503054989817</v>
      </c>
      <c r="M1717" s="169">
        <f t="shared" si="1309"/>
        <v>1.0852578572668865</v>
      </c>
      <c r="N1717" s="169">
        <f t="shared" si="1309"/>
        <v>1.2016207908341483</v>
      </c>
      <c r="O1717" s="169">
        <f t="shared" si="1309"/>
        <v>1.1695501730103806</v>
      </c>
      <c r="P1717" s="169">
        <f t="shared" si="1309"/>
        <v>1.1673151750972763</v>
      </c>
      <c r="Q1717" s="146"/>
    </row>
    <row r="1718" spans="1:17" x14ac:dyDescent="0.35">
      <c r="A1718" s="19" t="s">
        <v>168</v>
      </c>
      <c r="B1718" s="61">
        <v>38.299999999999997</v>
      </c>
      <c r="C1718" s="61">
        <v>64.400000000000006</v>
      </c>
      <c r="D1718" s="61">
        <v>47.3</v>
      </c>
      <c r="E1718" s="61">
        <v>20.7</v>
      </c>
      <c r="F1718" s="61">
        <v>33.6</v>
      </c>
      <c r="G1718" s="19">
        <v>73.7</v>
      </c>
      <c r="H1718" s="19">
        <v>62.9</v>
      </c>
      <c r="I1718" s="150"/>
      <c r="J1718" s="19">
        <v>57.2</v>
      </c>
      <c r="K1718" s="19">
        <v>33.5</v>
      </c>
      <c r="L1718" s="19">
        <v>36.9</v>
      </c>
      <c r="M1718" s="19">
        <v>33.700000000000003</v>
      </c>
      <c r="N1718" s="19">
        <v>15.6</v>
      </c>
      <c r="O1718" s="19">
        <v>50.8</v>
      </c>
      <c r="P1718" s="19">
        <v>66.09</v>
      </c>
      <c r="Q1718" s="151">
        <f>SUM(J1718:P1718)</f>
        <v>293.78999999999996</v>
      </c>
    </row>
    <row r="1719" spans="1:17" x14ac:dyDescent="0.35">
      <c r="A1719" s="19"/>
      <c r="B1719" s="61">
        <v>40.28</v>
      </c>
      <c r="C1719" s="166">
        <v>32.44</v>
      </c>
      <c r="D1719" s="166">
        <v>46.57</v>
      </c>
      <c r="E1719" s="166">
        <v>65.69</v>
      </c>
      <c r="F1719" s="166">
        <v>57.83</v>
      </c>
      <c r="G1719" s="19">
        <v>42.15</v>
      </c>
      <c r="H1719" s="19">
        <v>49.08</v>
      </c>
      <c r="I1719" s="150">
        <f>SUM(B1719:H1719)</f>
        <v>334.03999999999996</v>
      </c>
      <c r="J1719" s="19">
        <v>43.96</v>
      </c>
      <c r="K1719" s="19">
        <v>63.11</v>
      </c>
      <c r="L1719" s="19">
        <v>48.72</v>
      </c>
      <c r="M1719" s="19">
        <v>58.21</v>
      </c>
      <c r="N1719" s="19">
        <v>73.849999999999994</v>
      </c>
      <c r="O1719" s="19">
        <v>45.09</v>
      </c>
      <c r="P1719" s="19">
        <v>56.79</v>
      </c>
      <c r="Q1719" s="151">
        <f>SUM(J1719:P1719)</f>
        <v>389.73000000000008</v>
      </c>
    </row>
    <row r="1720" spans="1:17" x14ac:dyDescent="0.35">
      <c r="A1720" s="19" t="s">
        <v>152</v>
      </c>
      <c r="B1720" s="19">
        <f>B1719+B1718</f>
        <v>78.58</v>
      </c>
      <c r="C1720" s="19">
        <f t="shared" ref="C1720:H1720" si="1310">C1719+C1718</f>
        <v>96.84</v>
      </c>
      <c r="D1720" s="19">
        <f t="shared" si="1310"/>
        <v>93.87</v>
      </c>
      <c r="E1720" s="19">
        <f t="shared" si="1310"/>
        <v>86.39</v>
      </c>
      <c r="F1720" s="19">
        <f t="shared" si="1310"/>
        <v>91.43</v>
      </c>
      <c r="G1720" s="19">
        <f t="shared" si="1310"/>
        <v>115.85</v>
      </c>
      <c r="H1720" s="19">
        <f t="shared" si="1310"/>
        <v>111.97999999999999</v>
      </c>
      <c r="I1720" s="150">
        <f>SUM(B1720:H1720)</f>
        <v>674.94</v>
      </c>
      <c r="J1720" s="19">
        <f>J1719+J1718</f>
        <v>101.16</v>
      </c>
      <c r="K1720" s="19">
        <f t="shared" ref="K1720:P1720" si="1311">K1719+K1718</f>
        <v>96.61</v>
      </c>
      <c r="L1720" s="19">
        <f t="shared" si="1311"/>
        <v>85.62</v>
      </c>
      <c r="M1720" s="19">
        <f t="shared" si="1311"/>
        <v>91.91</v>
      </c>
      <c r="N1720" s="19">
        <f t="shared" si="1311"/>
        <v>89.449999999999989</v>
      </c>
      <c r="O1720" s="19">
        <f t="shared" si="1311"/>
        <v>95.89</v>
      </c>
      <c r="P1720" s="19">
        <f t="shared" si="1311"/>
        <v>122.88</v>
      </c>
      <c r="Q1720" s="151">
        <f>SUM(J1720:P1720)</f>
        <v>683.52</v>
      </c>
    </row>
    <row r="1721" spans="1:17" x14ac:dyDescent="0.35">
      <c r="A1721" s="19" t="s">
        <v>154</v>
      </c>
      <c r="B1721" s="106">
        <f t="shared" ref="B1721:H1721" si="1312">B1719/B1720*100</f>
        <v>51.259862560447957</v>
      </c>
      <c r="C1721" s="106">
        <f t="shared" si="1312"/>
        <v>33.498554316398177</v>
      </c>
      <c r="D1721" s="106">
        <f t="shared" si="1312"/>
        <v>49.611164376265044</v>
      </c>
      <c r="E1721" s="106">
        <f t="shared" si="1312"/>
        <v>76.038893390438702</v>
      </c>
      <c r="F1721" s="106">
        <f t="shared" si="1312"/>
        <v>63.250574209777966</v>
      </c>
      <c r="G1721" s="106">
        <f t="shared" si="1312"/>
        <v>36.383254208027623</v>
      </c>
      <c r="H1721" s="106">
        <f t="shared" si="1312"/>
        <v>43.829255224147175</v>
      </c>
      <c r="I1721" s="162">
        <f>I1719/I1720</f>
        <v>0.4949180667911221</v>
      </c>
      <c r="J1721" s="169">
        <f t="shared" ref="J1721:P1721" si="1313">J1720/J1718</f>
        <v>1.7685314685314684</v>
      </c>
      <c r="K1721" s="169">
        <f t="shared" si="1313"/>
        <v>2.8838805970149255</v>
      </c>
      <c r="L1721" s="169">
        <f t="shared" si="1313"/>
        <v>2.320325203252033</v>
      </c>
      <c r="M1721" s="169">
        <f t="shared" si="1313"/>
        <v>2.7272997032640944</v>
      </c>
      <c r="N1721" s="169">
        <f t="shared" si="1313"/>
        <v>5.7339743589743586</v>
      </c>
      <c r="O1721" s="169">
        <f t="shared" si="1313"/>
        <v>1.8875984251968505</v>
      </c>
      <c r="P1721" s="169">
        <f t="shared" si="1313"/>
        <v>1.8592827961870175</v>
      </c>
      <c r="Q1721" s="154">
        <f>Q1719/Q1720*100</f>
        <v>57.018082865168552</v>
      </c>
    </row>
    <row r="1722" spans="1:17" x14ac:dyDescent="0.35">
      <c r="A1722" s="19" t="s">
        <v>153</v>
      </c>
      <c r="B1722" s="88">
        <v>89</v>
      </c>
      <c r="C1722" s="19">
        <v>112</v>
      </c>
      <c r="D1722" s="19">
        <v>110</v>
      </c>
      <c r="E1722" s="19">
        <v>101</v>
      </c>
      <c r="F1722" s="19">
        <v>102</v>
      </c>
      <c r="G1722" s="88">
        <v>145</v>
      </c>
      <c r="H1722" s="88">
        <v>140</v>
      </c>
      <c r="I1722" s="35"/>
      <c r="J1722" s="88">
        <v>124</v>
      </c>
      <c r="K1722" s="88">
        <v>120</v>
      </c>
      <c r="L1722" s="88">
        <v>97</v>
      </c>
      <c r="M1722" s="88">
        <v>105</v>
      </c>
      <c r="N1722" s="88">
        <v>104</v>
      </c>
      <c r="O1722" s="88">
        <v>114</v>
      </c>
      <c r="P1722" s="88">
        <v>130</v>
      </c>
      <c r="Q1722" s="146"/>
    </row>
    <row r="1723" spans="1:17" x14ac:dyDescent="0.35">
      <c r="A1723" s="43" t="s">
        <v>155</v>
      </c>
      <c r="B1723" s="169">
        <f t="shared" ref="B1723:H1723" si="1314">B1722/B1720</f>
        <v>1.1326037159582591</v>
      </c>
      <c r="C1723" s="169">
        <f t="shared" si="1314"/>
        <v>1.1565468814539446</v>
      </c>
      <c r="D1723" s="169">
        <f t="shared" si="1314"/>
        <v>1.1718333865984871</v>
      </c>
      <c r="E1723" s="169">
        <f t="shared" si="1314"/>
        <v>1.1691167959254543</v>
      </c>
      <c r="F1723" s="169">
        <f t="shared" si="1314"/>
        <v>1.1156075686317402</v>
      </c>
      <c r="G1723" s="169">
        <f t="shared" si="1314"/>
        <v>1.2516184721622789</v>
      </c>
      <c r="H1723" s="169">
        <f t="shared" si="1314"/>
        <v>1.2502232541525273</v>
      </c>
      <c r="I1723" s="35"/>
      <c r="J1723" s="169">
        <f t="shared" ref="J1723:P1723" si="1315">J1722/J1720</f>
        <v>1.2257809410834322</v>
      </c>
      <c r="K1723" s="169">
        <f t="shared" si="1315"/>
        <v>1.2421074422937584</v>
      </c>
      <c r="L1723" s="169">
        <f t="shared" si="1315"/>
        <v>1.1329128708245737</v>
      </c>
      <c r="M1723" s="169">
        <f t="shared" si="1315"/>
        <v>1.1424219345011424</v>
      </c>
      <c r="N1723" s="169">
        <f t="shared" si="1315"/>
        <v>1.1626607043040806</v>
      </c>
      <c r="O1723" s="169">
        <f t="shared" si="1315"/>
        <v>1.1888622379810199</v>
      </c>
      <c r="P1723" s="169">
        <f t="shared" si="1315"/>
        <v>1.0579427083333335</v>
      </c>
      <c r="Q1723" s="146"/>
    </row>
    <row r="1724" spans="1:17" x14ac:dyDescent="0.35">
      <c r="A1724" s="19" t="s">
        <v>170</v>
      </c>
      <c r="B1724" s="61">
        <v>271.8</v>
      </c>
      <c r="C1724" s="61">
        <v>259</v>
      </c>
      <c r="D1724" s="61">
        <v>167</v>
      </c>
      <c r="E1724" s="61">
        <v>155.1</v>
      </c>
      <c r="F1724" s="61">
        <v>186.1</v>
      </c>
      <c r="G1724" s="88">
        <v>98.2</v>
      </c>
      <c r="H1724" s="88">
        <v>109.2</v>
      </c>
      <c r="I1724" s="35"/>
      <c r="J1724" s="88">
        <v>163.30000000000001</v>
      </c>
      <c r="K1724" s="88">
        <v>217.8</v>
      </c>
      <c r="L1724" s="88">
        <v>258.60000000000002</v>
      </c>
      <c r="M1724" s="88">
        <v>144.5</v>
      </c>
      <c r="N1724" s="19">
        <v>122.5</v>
      </c>
      <c r="O1724" s="88">
        <v>157.1</v>
      </c>
      <c r="P1724" s="88">
        <v>162.4</v>
      </c>
      <c r="Q1724" s="146">
        <f>SUM(J1724:P1724)</f>
        <v>1226.2</v>
      </c>
    </row>
    <row r="1725" spans="1:17" x14ac:dyDescent="0.35">
      <c r="A1725" s="19" t="s">
        <v>171</v>
      </c>
      <c r="B1725" s="61">
        <v>177.9</v>
      </c>
      <c r="C1725" s="166">
        <v>120.1</v>
      </c>
      <c r="D1725" s="166">
        <v>189.9</v>
      </c>
      <c r="E1725" s="166">
        <v>330.1</v>
      </c>
      <c r="F1725" s="166">
        <v>250.1</v>
      </c>
      <c r="G1725" s="88">
        <v>94.5</v>
      </c>
      <c r="H1725" s="88">
        <v>114.3</v>
      </c>
      <c r="I1725" s="35">
        <f>SUM(B1725:H1725)</f>
        <v>1276.8999999999999</v>
      </c>
      <c r="J1725" s="88">
        <v>210.8</v>
      </c>
      <c r="K1725" s="88">
        <v>301.60000000000002</v>
      </c>
      <c r="L1725" s="88">
        <v>232.9</v>
      </c>
      <c r="M1725" s="88">
        <v>155</v>
      </c>
      <c r="N1725" s="19">
        <v>342.5</v>
      </c>
      <c r="O1725" s="88">
        <v>144.1</v>
      </c>
      <c r="P1725" s="88">
        <v>121.4</v>
      </c>
      <c r="Q1725" s="146">
        <f>SUM(J1725:P1725)</f>
        <v>1508.3000000000002</v>
      </c>
    </row>
    <row r="1726" spans="1:17" x14ac:dyDescent="0.35">
      <c r="A1726" s="19" t="s">
        <v>152</v>
      </c>
      <c r="B1726" s="19">
        <f t="shared" ref="B1726:H1726" si="1316">SUM(B1724:B1725)</f>
        <v>449.70000000000005</v>
      </c>
      <c r="C1726" s="19">
        <f t="shared" si="1316"/>
        <v>379.1</v>
      </c>
      <c r="D1726" s="19">
        <f t="shared" si="1316"/>
        <v>356.9</v>
      </c>
      <c r="E1726" s="19">
        <f t="shared" si="1316"/>
        <v>485.20000000000005</v>
      </c>
      <c r="F1726" s="19">
        <f t="shared" si="1316"/>
        <v>436.2</v>
      </c>
      <c r="G1726" s="19">
        <f t="shared" si="1316"/>
        <v>192.7</v>
      </c>
      <c r="H1726" s="19">
        <f t="shared" si="1316"/>
        <v>223.5</v>
      </c>
      <c r="I1726" s="35">
        <f>SUM(B1726:H1726)</f>
        <v>2523.2999999999997</v>
      </c>
      <c r="J1726" s="19">
        <f>J1725+J1724</f>
        <v>374.1</v>
      </c>
      <c r="K1726" s="19">
        <f t="shared" ref="K1726:P1726" si="1317">K1725+K1724</f>
        <v>519.40000000000009</v>
      </c>
      <c r="L1726" s="19">
        <f t="shared" si="1317"/>
        <v>491.5</v>
      </c>
      <c r="M1726" s="19">
        <f t="shared" si="1317"/>
        <v>299.5</v>
      </c>
      <c r="N1726" s="19">
        <f t="shared" si="1317"/>
        <v>465</v>
      </c>
      <c r="O1726" s="19">
        <f t="shared" si="1317"/>
        <v>301.2</v>
      </c>
      <c r="P1726" s="19">
        <f t="shared" si="1317"/>
        <v>283.8</v>
      </c>
      <c r="Q1726" s="146">
        <f>SUM(J1726:P1726)</f>
        <v>2734.5</v>
      </c>
    </row>
    <row r="1727" spans="1:17" x14ac:dyDescent="0.35">
      <c r="A1727" s="19" t="s">
        <v>154</v>
      </c>
      <c r="B1727" s="152">
        <f t="shared" ref="B1727:H1727" si="1318">B1725/B1726</f>
        <v>0.39559706470980649</v>
      </c>
      <c r="C1727" s="152">
        <f t="shared" si="1318"/>
        <v>0.31680295436560268</v>
      </c>
      <c r="D1727" s="152">
        <f t="shared" si="1318"/>
        <v>0.53208181563463164</v>
      </c>
      <c r="E1727" s="152">
        <f t="shared" si="1318"/>
        <v>0.68033800494641383</v>
      </c>
      <c r="F1727" s="152">
        <f t="shared" si="1318"/>
        <v>0.57336084364970197</v>
      </c>
      <c r="G1727" s="152">
        <f t="shared" si="1318"/>
        <v>0.49039958484691232</v>
      </c>
      <c r="H1727" s="152">
        <f t="shared" si="1318"/>
        <v>0.51140939597315438</v>
      </c>
      <c r="I1727" s="152">
        <f>I1725/I1726</f>
        <v>0.50604367296793884</v>
      </c>
      <c r="J1727" s="169">
        <f t="shared" ref="J1727:P1727" si="1319">J1726/J1724</f>
        <v>2.2908756889161053</v>
      </c>
      <c r="K1727" s="169">
        <f t="shared" si="1319"/>
        <v>2.3847566574839303</v>
      </c>
      <c r="L1727" s="169">
        <f t="shared" si="1319"/>
        <v>1.9006187161639596</v>
      </c>
      <c r="M1727" s="169">
        <f t="shared" si="1319"/>
        <v>2.0726643598615917</v>
      </c>
      <c r="N1727" s="169">
        <f t="shared" si="1319"/>
        <v>3.795918367346939</v>
      </c>
      <c r="O1727" s="169">
        <f t="shared" si="1319"/>
        <v>1.9172501591343094</v>
      </c>
      <c r="P1727" s="169">
        <f t="shared" si="1319"/>
        <v>1.7475369458128078</v>
      </c>
      <c r="Q1727" s="153">
        <f>Q1725/Q1726*100</f>
        <v>55.158164198208091</v>
      </c>
    </row>
    <row r="1728" spans="1:17" x14ac:dyDescent="0.35">
      <c r="A1728" s="19" t="s">
        <v>153</v>
      </c>
      <c r="B1728" s="61">
        <v>748</v>
      </c>
      <c r="C1728" s="61">
        <v>596</v>
      </c>
      <c r="D1728" s="61">
        <v>544</v>
      </c>
      <c r="E1728" s="61">
        <v>767</v>
      </c>
      <c r="F1728" s="61">
        <v>665</v>
      </c>
      <c r="G1728" s="88">
        <v>300</v>
      </c>
      <c r="H1728" s="88">
        <v>335</v>
      </c>
      <c r="I1728" s="35"/>
      <c r="J1728" s="88">
        <v>567</v>
      </c>
      <c r="K1728" s="88">
        <v>779</v>
      </c>
      <c r="L1728" s="88">
        <v>760</v>
      </c>
      <c r="M1728" s="88">
        <v>467</v>
      </c>
      <c r="N1728" s="88">
        <v>715</v>
      </c>
      <c r="O1728" s="88">
        <v>454</v>
      </c>
      <c r="P1728" s="88">
        <v>841</v>
      </c>
      <c r="Q1728" s="146"/>
    </row>
    <row r="1729" spans="1:17" x14ac:dyDescent="0.35">
      <c r="A1729" s="43" t="s">
        <v>155</v>
      </c>
      <c r="B1729" s="169">
        <f t="shared" ref="B1729:H1729" si="1320">B1728/B1726</f>
        <v>1.6633311096286412</v>
      </c>
      <c r="C1729" s="169">
        <f t="shared" si="1320"/>
        <v>1.5721445528884199</v>
      </c>
      <c r="D1729" s="169">
        <f t="shared" si="1320"/>
        <v>1.5242364808069488</v>
      </c>
      <c r="E1729" s="169">
        <f t="shared" si="1320"/>
        <v>1.5807914262159932</v>
      </c>
      <c r="F1729" s="169">
        <f t="shared" si="1320"/>
        <v>1.5245300320953692</v>
      </c>
      <c r="G1729" s="169">
        <f t="shared" si="1320"/>
        <v>1.5568240788790868</v>
      </c>
      <c r="H1729" s="169">
        <f t="shared" si="1320"/>
        <v>1.4988814317673378</v>
      </c>
      <c r="I1729" s="35"/>
      <c r="J1729" s="169">
        <f t="shared" ref="J1729:P1729" si="1321">J1728/J1726</f>
        <v>1.5156375300721732</v>
      </c>
      <c r="K1729" s="169">
        <f t="shared" si="1321"/>
        <v>1.4998074701578743</v>
      </c>
      <c r="L1729" s="169">
        <f t="shared" si="1321"/>
        <v>1.5462868769074263</v>
      </c>
      <c r="M1729" s="169">
        <f t="shared" si="1321"/>
        <v>1.5592654424040067</v>
      </c>
      <c r="N1729" s="169">
        <f t="shared" si="1321"/>
        <v>1.5376344086021505</v>
      </c>
      <c r="O1729" s="169">
        <f t="shared" si="1321"/>
        <v>1.5073041168658698</v>
      </c>
      <c r="P1729" s="169">
        <f t="shared" si="1321"/>
        <v>2.9633544749823817</v>
      </c>
      <c r="Q1729" s="146"/>
    </row>
    <row r="1730" spans="1:17" x14ac:dyDescent="0.35">
      <c r="A1730" s="19" t="s">
        <v>173</v>
      </c>
      <c r="B1730" s="171">
        <v>20.88</v>
      </c>
      <c r="C1730" s="171">
        <v>17.25</v>
      </c>
      <c r="D1730" s="171">
        <v>16.66</v>
      </c>
      <c r="E1730" s="171">
        <v>20.149999999999999</v>
      </c>
      <c r="F1730" s="171">
        <v>18.739999999999998</v>
      </c>
      <c r="G1730" s="19">
        <v>14.12</v>
      </c>
      <c r="H1730" s="36">
        <v>20.350000000000001</v>
      </c>
      <c r="I1730" s="35">
        <f>SUM(B1730:H1730)</f>
        <v>128.15</v>
      </c>
      <c r="J1730" s="36">
        <v>15.3</v>
      </c>
      <c r="K1730" s="36">
        <v>17.55</v>
      </c>
      <c r="L1730" s="36">
        <v>24.15</v>
      </c>
      <c r="M1730" s="103">
        <v>10.27</v>
      </c>
      <c r="N1730" s="19">
        <v>14.1</v>
      </c>
      <c r="O1730" s="19">
        <v>13.28</v>
      </c>
      <c r="P1730" s="36">
        <v>17.43</v>
      </c>
      <c r="Q1730" s="146">
        <f>SUM(J1730:P1730)</f>
        <v>112.07999999999998</v>
      </c>
    </row>
    <row r="1731" spans="1:17" x14ac:dyDescent="0.35">
      <c r="A1731" s="19" t="s">
        <v>172</v>
      </c>
      <c r="B1731" s="61">
        <v>19.72</v>
      </c>
      <c r="C1731" s="61">
        <v>21.25</v>
      </c>
      <c r="D1731" s="61">
        <v>24.75</v>
      </c>
      <c r="E1731" s="61">
        <v>32.76</v>
      </c>
      <c r="F1731" s="61">
        <v>21.07</v>
      </c>
      <c r="G1731" s="19">
        <v>16.84</v>
      </c>
      <c r="H1731" s="36">
        <v>29.64</v>
      </c>
      <c r="I1731" s="164">
        <f>H1731+G1731+F1731+E1731+D1731+C1731+B1731</f>
        <v>166.03</v>
      </c>
      <c r="J1731" s="36">
        <v>21.26</v>
      </c>
      <c r="K1731" s="21">
        <v>29.36</v>
      </c>
      <c r="L1731" s="21">
        <v>33.57</v>
      </c>
      <c r="M1731" s="19">
        <v>17.07</v>
      </c>
      <c r="N1731" s="19">
        <v>20.63</v>
      </c>
      <c r="O1731" s="36">
        <v>19.89</v>
      </c>
      <c r="P1731" s="33">
        <v>25.45</v>
      </c>
      <c r="Q1731" s="146">
        <f>SUM(J1731:P1731)</f>
        <v>167.22999999999996</v>
      </c>
    </row>
    <row r="1732" spans="1:17" x14ac:dyDescent="0.35">
      <c r="A1732" s="19" t="s">
        <v>152</v>
      </c>
      <c r="B1732" s="19">
        <f t="shared" ref="B1732:H1732" si="1322">B1731+B1730</f>
        <v>40.599999999999994</v>
      </c>
      <c r="C1732" s="19">
        <f t="shared" si="1322"/>
        <v>38.5</v>
      </c>
      <c r="D1732" s="19">
        <f t="shared" si="1322"/>
        <v>41.41</v>
      </c>
      <c r="E1732" s="19">
        <f t="shared" si="1322"/>
        <v>52.91</v>
      </c>
      <c r="F1732" s="19">
        <f t="shared" si="1322"/>
        <v>39.81</v>
      </c>
      <c r="G1732" s="19">
        <f t="shared" si="1322"/>
        <v>30.96</v>
      </c>
      <c r="H1732" s="19">
        <f t="shared" si="1322"/>
        <v>49.99</v>
      </c>
      <c r="I1732" s="35">
        <f>SUM(B1732:H1732)</f>
        <v>294.18</v>
      </c>
      <c r="J1732" s="19">
        <f>J1731+J1730</f>
        <v>36.56</v>
      </c>
      <c r="K1732" s="19">
        <f t="shared" ref="K1732:P1732" si="1323">K1731+K1730</f>
        <v>46.91</v>
      </c>
      <c r="L1732" s="19">
        <f t="shared" si="1323"/>
        <v>57.72</v>
      </c>
      <c r="M1732" s="19">
        <f t="shared" si="1323"/>
        <v>27.34</v>
      </c>
      <c r="N1732" s="19">
        <f t="shared" si="1323"/>
        <v>34.729999999999997</v>
      </c>
      <c r="O1732" s="19">
        <f t="shared" si="1323"/>
        <v>33.17</v>
      </c>
      <c r="P1732" s="19">
        <f t="shared" si="1323"/>
        <v>42.879999999999995</v>
      </c>
      <c r="Q1732" s="146">
        <f>SUM(J1732:P1732)</f>
        <v>279.31</v>
      </c>
    </row>
    <row r="1733" spans="1:17" x14ac:dyDescent="0.35">
      <c r="A1733" s="19" t="s">
        <v>154</v>
      </c>
      <c r="B1733" s="106">
        <f t="shared" ref="B1733:H1733" si="1324">B1731/B1732*100</f>
        <v>48.571428571428577</v>
      </c>
      <c r="C1733" s="106">
        <f t="shared" si="1324"/>
        <v>55.194805194805198</v>
      </c>
      <c r="D1733" s="106">
        <f t="shared" si="1324"/>
        <v>59.768171939145141</v>
      </c>
      <c r="E1733" s="106">
        <f t="shared" si="1324"/>
        <v>61.91646191646192</v>
      </c>
      <c r="F1733" s="106">
        <f t="shared" si="1324"/>
        <v>52.926400401909071</v>
      </c>
      <c r="G1733" s="106">
        <f t="shared" si="1324"/>
        <v>54.39276485788114</v>
      </c>
      <c r="H1733" s="106">
        <f t="shared" si="1324"/>
        <v>59.29185837167433</v>
      </c>
      <c r="I1733" s="106">
        <f>I1731/I1732</f>
        <v>0.56438235094160039</v>
      </c>
      <c r="J1733" s="106">
        <f>J1732/K1732*100</f>
        <v>77.936474099339165</v>
      </c>
      <c r="K1733" s="106">
        <f>K1732/L1732*100</f>
        <v>81.271656271656269</v>
      </c>
      <c r="L1733" s="169">
        <f>L1732/L1730</f>
        <v>2.3900621118012424</v>
      </c>
      <c r="M1733" s="169">
        <f>M1732/M1730</f>
        <v>2.662122687439143</v>
      </c>
      <c r="N1733" s="169">
        <f>N1732/N1730</f>
        <v>2.4631205673758862</v>
      </c>
      <c r="O1733" s="169">
        <f>O1732/O1730</f>
        <v>2.497740963855422</v>
      </c>
      <c r="P1733" s="169">
        <f>P1732/P1730</f>
        <v>2.4601262191623636</v>
      </c>
      <c r="Q1733" s="153">
        <f>Q1731/Q1732*100</f>
        <v>59.872543052522275</v>
      </c>
    </row>
    <row r="1734" spans="1:17" x14ac:dyDescent="0.35">
      <c r="A1734" s="19" t="s">
        <v>153</v>
      </c>
      <c r="B1734" s="61">
        <v>176</v>
      </c>
      <c r="C1734" s="61">
        <v>153</v>
      </c>
      <c r="D1734" s="61">
        <v>154</v>
      </c>
      <c r="E1734" s="61">
        <v>179</v>
      </c>
      <c r="F1734" s="61">
        <v>160</v>
      </c>
      <c r="G1734" s="88">
        <v>133</v>
      </c>
      <c r="H1734" s="88">
        <v>190</v>
      </c>
      <c r="I1734" s="35"/>
      <c r="J1734" s="88">
        <v>134</v>
      </c>
      <c r="K1734" s="88">
        <v>157</v>
      </c>
      <c r="L1734" s="88">
        <v>219</v>
      </c>
      <c r="M1734" s="88">
        <v>99</v>
      </c>
      <c r="N1734" s="88">
        <v>132</v>
      </c>
      <c r="O1734" s="88">
        <v>121</v>
      </c>
      <c r="P1734" s="88">
        <v>156</v>
      </c>
      <c r="Q1734" s="146"/>
    </row>
    <row r="1735" spans="1:17" x14ac:dyDescent="0.35">
      <c r="A1735" s="43" t="s">
        <v>155</v>
      </c>
      <c r="B1735" s="169">
        <f t="shared" ref="B1735:H1735" si="1325">B1734/B1732</f>
        <v>4.334975369458129</v>
      </c>
      <c r="C1735" s="169">
        <f t="shared" si="1325"/>
        <v>3.9740259740259742</v>
      </c>
      <c r="D1735" s="169">
        <f t="shared" si="1325"/>
        <v>3.7189084762134752</v>
      </c>
      <c r="E1735" s="169">
        <f t="shared" si="1325"/>
        <v>3.3831033831033834</v>
      </c>
      <c r="F1735" s="169">
        <f t="shared" si="1325"/>
        <v>4.0190906807334841</v>
      </c>
      <c r="G1735" s="169">
        <f t="shared" si="1325"/>
        <v>4.2958656330749356</v>
      </c>
      <c r="H1735" s="169">
        <f t="shared" si="1325"/>
        <v>3.800760152030406</v>
      </c>
      <c r="I1735" s="35"/>
      <c r="J1735" s="169">
        <f t="shared" ref="J1735:P1735" si="1326">J1734/J1732</f>
        <v>3.6652078774617065</v>
      </c>
      <c r="K1735" s="169">
        <f t="shared" si="1326"/>
        <v>3.3468343636751228</v>
      </c>
      <c r="L1735" s="169">
        <f t="shared" si="1326"/>
        <v>3.7941787941787943</v>
      </c>
      <c r="M1735" s="169">
        <f t="shared" si="1326"/>
        <v>3.6210680321872712</v>
      </c>
      <c r="N1735" s="169">
        <f t="shared" si="1326"/>
        <v>3.8007486323063637</v>
      </c>
      <c r="O1735" s="169">
        <f t="shared" si="1326"/>
        <v>3.6478745854687968</v>
      </c>
      <c r="P1735" s="169">
        <f t="shared" si="1326"/>
        <v>3.6380597014925375</v>
      </c>
      <c r="Q1735" s="146"/>
    </row>
    <row r="1736" spans="1:17" x14ac:dyDescent="0.35">
      <c r="A1736" s="19" t="s">
        <v>176</v>
      </c>
      <c r="B1736" s="19">
        <v>0</v>
      </c>
      <c r="C1736" s="19">
        <v>0</v>
      </c>
      <c r="D1736" s="19">
        <v>0</v>
      </c>
      <c r="E1736" s="19">
        <v>0</v>
      </c>
      <c r="F1736" s="19">
        <v>0</v>
      </c>
      <c r="G1736" s="19">
        <v>0</v>
      </c>
      <c r="H1736" s="19">
        <v>0</v>
      </c>
      <c r="I1736" s="150">
        <f>SUM(B1736:H1736)</f>
        <v>0</v>
      </c>
      <c r="J1736" s="19">
        <v>0</v>
      </c>
      <c r="K1736" s="19">
        <v>0</v>
      </c>
      <c r="L1736" s="19">
        <v>0</v>
      </c>
      <c r="M1736" s="19">
        <v>0</v>
      </c>
      <c r="N1736" s="19">
        <v>0</v>
      </c>
      <c r="O1736" s="19">
        <v>0</v>
      </c>
      <c r="P1736" s="19">
        <v>0</v>
      </c>
      <c r="Q1736" s="151">
        <f>SUM(J1736:P1736)</f>
        <v>0</v>
      </c>
    </row>
    <row r="1737" spans="1:17" x14ac:dyDescent="0.35">
      <c r="A1737" s="19" t="s">
        <v>177</v>
      </c>
      <c r="B1737" s="19">
        <v>0</v>
      </c>
      <c r="C1737" s="19">
        <v>0</v>
      </c>
      <c r="D1737" s="19">
        <v>0</v>
      </c>
      <c r="E1737" s="19">
        <v>0</v>
      </c>
      <c r="F1737" s="19">
        <v>0</v>
      </c>
      <c r="G1737" s="19">
        <v>0</v>
      </c>
      <c r="H1737" s="19">
        <v>0</v>
      </c>
      <c r="I1737" s="150">
        <f>SUM(B1737:H1737)</f>
        <v>0</v>
      </c>
      <c r="J1737" s="19">
        <v>0</v>
      </c>
      <c r="K1737" s="19">
        <v>0</v>
      </c>
      <c r="L1737" s="19">
        <v>0</v>
      </c>
      <c r="M1737" s="19">
        <v>0</v>
      </c>
      <c r="N1737" s="19">
        <v>0</v>
      </c>
      <c r="O1737" s="19">
        <v>0</v>
      </c>
      <c r="P1737" s="19">
        <v>0</v>
      </c>
      <c r="Q1737" s="151">
        <f>SUM(J1737:P1737)</f>
        <v>0</v>
      </c>
    </row>
    <row r="1738" spans="1:17" x14ac:dyDescent="0.35">
      <c r="A1738" s="19" t="s">
        <v>152</v>
      </c>
      <c r="B1738" s="19">
        <f>B1737+B1736</f>
        <v>0</v>
      </c>
      <c r="C1738" s="19">
        <f t="shared" ref="C1738:H1738" si="1327">C1737+C1736</f>
        <v>0</v>
      </c>
      <c r="D1738" s="19">
        <f t="shared" si="1327"/>
        <v>0</v>
      </c>
      <c r="E1738" s="19">
        <f t="shared" si="1327"/>
        <v>0</v>
      </c>
      <c r="F1738" s="19">
        <f t="shared" si="1327"/>
        <v>0</v>
      </c>
      <c r="G1738" s="19">
        <f t="shared" si="1327"/>
        <v>0</v>
      </c>
      <c r="H1738" s="19">
        <f t="shared" si="1327"/>
        <v>0</v>
      </c>
      <c r="I1738" s="150">
        <f>SUM(B1738:H1738)</f>
        <v>0</v>
      </c>
      <c r="J1738" s="19">
        <f>J1737+J1736</f>
        <v>0</v>
      </c>
      <c r="K1738" s="19">
        <f t="shared" ref="K1738:P1738" si="1328">K1737+K1736</f>
        <v>0</v>
      </c>
      <c r="L1738" s="19">
        <f t="shared" si="1328"/>
        <v>0</v>
      </c>
      <c r="M1738" s="19">
        <f t="shared" si="1328"/>
        <v>0</v>
      </c>
      <c r="N1738" s="19">
        <f t="shared" si="1328"/>
        <v>0</v>
      </c>
      <c r="O1738" s="19">
        <f t="shared" si="1328"/>
        <v>0</v>
      </c>
      <c r="P1738" s="19">
        <f t="shared" si="1328"/>
        <v>0</v>
      </c>
      <c r="Q1738" s="151">
        <f>SUM(J1738:P1738)</f>
        <v>0</v>
      </c>
    </row>
    <row r="1739" spans="1:17" x14ac:dyDescent="0.35">
      <c r="A1739" s="19" t="s">
        <v>154</v>
      </c>
      <c r="B1739" s="106" t="e">
        <f t="shared" ref="B1739:H1739" si="1329">B1737/B1738*100</f>
        <v>#DIV/0!</v>
      </c>
      <c r="C1739" s="106" t="e">
        <f t="shared" si="1329"/>
        <v>#DIV/0!</v>
      </c>
      <c r="D1739" s="106" t="e">
        <f t="shared" si="1329"/>
        <v>#DIV/0!</v>
      </c>
      <c r="E1739" s="106" t="e">
        <f t="shared" si="1329"/>
        <v>#DIV/0!</v>
      </c>
      <c r="F1739" s="106" t="e">
        <f t="shared" si="1329"/>
        <v>#DIV/0!</v>
      </c>
      <c r="G1739" s="106" t="e">
        <f t="shared" si="1329"/>
        <v>#DIV/0!</v>
      </c>
      <c r="H1739" s="106" t="e">
        <f t="shared" si="1329"/>
        <v>#DIV/0!</v>
      </c>
      <c r="I1739" s="106" t="e">
        <f>I1737/I1738</f>
        <v>#DIV/0!</v>
      </c>
      <c r="J1739" s="106" t="e">
        <f>J1737/J1738*100</f>
        <v>#DIV/0!</v>
      </c>
      <c r="K1739" s="106" t="e">
        <f t="shared" ref="K1739:Q1739" si="1330">K1737/K1738*100</f>
        <v>#DIV/0!</v>
      </c>
      <c r="L1739" s="106" t="e">
        <f t="shared" si="1330"/>
        <v>#DIV/0!</v>
      </c>
      <c r="M1739" s="106" t="e">
        <f t="shared" si="1330"/>
        <v>#DIV/0!</v>
      </c>
      <c r="N1739" s="106" t="e">
        <f t="shared" si="1330"/>
        <v>#DIV/0!</v>
      </c>
      <c r="O1739" s="106" t="e">
        <f t="shared" si="1330"/>
        <v>#DIV/0!</v>
      </c>
      <c r="P1739" s="106" t="e">
        <f t="shared" si="1330"/>
        <v>#DIV/0!</v>
      </c>
      <c r="Q1739" s="153" t="e">
        <f t="shared" si="1330"/>
        <v>#DIV/0!</v>
      </c>
    </row>
    <row r="1740" spans="1:17" x14ac:dyDescent="0.35">
      <c r="A1740" s="19" t="s">
        <v>153</v>
      </c>
      <c r="B1740" s="88">
        <v>0</v>
      </c>
      <c r="C1740" s="88">
        <v>0</v>
      </c>
      <c r="D1740" s="88">
        <v>0</v>
      </c>
      <c r="E1740" s="88">
        <v>0</v>
      </c>
      <c r="F1740" s="88">
        <v>0</v>
      </c>
      <c r="G1740" s="88">
        <v>0</v>
      </c>
      <c r="H1740" s="88">
        <v>0</v>
      </c>
      <c r="I1740" s="35"/>
      <c r="J1740" s="88">
        <v>0</v>
      </c>
      <c r="K1740" s="88">
        <v>0</v>
      </c>
      <c r="L1740" s="88">
        <v>0</v>
      </c>
      <c r="M1740" s="88">
        <v>0</v>
      </c>
      <c r="N1740" s="88">
        <v>0</v>
      </c>
      <c r="O1740" s="88">
        <v>0</v>
      </c>
      <c r="P1740" s="88">
        <v>0</v>
      </c>
      <c r="Q1740" s="146"/>
    </row>
    <row r="1741" spans="1:17" x14ac:dyDescent="0.35">
      <c r="A1741" s="43" t="s">
        <v>155</v>
      </c>
      <c r="B1741" s="169" t="e">
        <f t="shared" ref="B1741:G1741" si="1331">B1740/B1738</f>
        <v>#DIV/0!</v>
      </c>
      <c r="C1741" s="169" t="e">
        <f t="shared" si="1331"/>
        <v>#DIV/0!</v>
      </c>
      <c r="D1741" s="169" t="e">
        <f t="shared" si="1331"/>
        <v>#DIV/0!</v>
      </c>
      <c r="E1741" s="169" t="e">
        <f t="shared" si="1331"/>
        <v>#DIV/0!</v>
      </c>
      <c r="F1741" s="169" t="e">
        <f t="shared" si="1331"/>
        <v>#DIV/0!</v>
      </c>
      <c r="G1741" s="169" t="e">
        <f t="shared" si="1331"/>
        <v>#DIV/0!</v>
      </c>
      <c r="H1741" s="169" t="e">
        <f>H1740/H1738</f>
        <v>#DIV/0!</v>
      </c>
      <c r="I1741" s="35"/>
      <c r="J1741" s="169" t="e">
        <f t="shared" ref="J1741:P1741" si="1332">J1740/J1738</f>
        <v>#DIV/0!</v>
      </c>
      <c r="K1741" s="169" t="e">
        <f t="shared" si="1332"/>
        <v>#DIV/0!</v>
      </c>
      <c r="L1741" s="169" t="e">
        <f t="shared" si="1332"/>
        <v>#DIV/0!</v>
      </c>
      <c r="M1741" s="169" t="e">
        <f t="shared" si="1332"/>
        <v>#DIV/0!</v>
      </c>
      <c r="N1741" s="169" t="e">
        <f t="shared" si="1332"/>
        <v>#DIV/0!</v>
      </c>
      <c r="O1741" s="169" t="e">
        <f t="shared" si="1332"/>
        <v>#DIV/0!</v>
      </c>
      <c r="P1741" s="169" t="e">
        <f t="shared" si="1332"/>
        <v>#DIV/0!</v>
      </c>
      <c r="Q1741" s="146"/>
    </row>
    <row r="1742" spans="1:17" x14ac:dyDescent="0.35">
      <c r="A1742" s="19" t="s">
        <v>174</v>
      </c>
      <c r="B1742" s="19">
        <v>23.26</v>
      </c>
      <c r="C1742" s="19">
        <v>21.23</v>
      </c>
      <c r="D1742" s="19">
        <v>10.37</v>
      </c>
      <c r="E1742" s="19">
        <v>8.9600000000000009</v>
      </c>
      <c r="F1742" s="19">
        <v>15.25</v>
      </c>
      <c r="G1742" s="79">
        <v>12.92</v>
      </c>
      <c r="H1742" s="79">
        <v>13.77</v>
      </c>
      <c r="I1742" s="35">
        <f>SUM(B1742:H1742)</f>
        <v>105.75999999999999</v>
      </c>
      <c r="J1742" s="88">
        <v>9.91</v>
      </c>
      <c r="K1742" s="88">
        <v>7.16</v>
      </c>
      <c r="L1742" s="88">
        <v>16.55</v>
      </c>
      <c r="M1742" s="88">
        <v>5.78</v>
      </c>
      <c r="N1742" s="88">
        <v>9.77</v>
      </c>
      <c r="O1742" s="88">
        <v>7.95</v>
      </c>
      <c r="P1742" s="88">
        <v>10.1</v>
      </c>
      <c r="Q1742" s="146">
        <f>SUM(J1742:P1742)</f>
        <v>67.22</v>
      </c>
    </row>
    <row r="1743" spans="1:17" x14ac:dyDescent="0.35">
      <c r="A1743" s="19" t="s">
        <v>175</v>
      </c>
      <c r="B1743" s="19">
        <v>89.44</v>
      </c>
      <c r="C1743" s="19">
        <v>44.27</v>
      </c>
      <c r="D1743" s="19">
        <v>106.92</v>
      </c>
      <c r="E1743" s="19">
        <v>159</v>
      </c>
      <c r="F1743" s="19">
        <v>12.42</v>
      </c>
      <c r="G1743" s="88">
        <v>1.32</v>
      </c>
      <c r="H1743" s="88">
        <v>17.670000000000002</v>
      </c>
      <c r="I1743" s="35">
        <f>H1743+G1743+F1743+E1743+D1743+C1743+B1743</f>
        <v>431.04</v>
      </c>
      <c r="J1743" s="88">
        <v>34.78</v>
      </c>
      <c r="K1743" s="88">
        <v>199.04</v>
      </c>
      <c r="L1743" s="88">
        <v>157.68</v>
      </c>
      <c r="M1743" s="88">
        <v>1.41</v>
      </c>
      <c r="N1743" s="88">
        <v>5.27</v>
      </c>
      <c r="O1743" s="88">
        <v>6.66</v>
      </c>
      <c r="P1743" s="88">
        <v>4.1500000000000004</v>
      </c>
      <c r="Q1743" s="146">
        <f>SUM(J1743:P1743)</f>
        <v>408.99</v>
      </c>
    </row>
    <row r="1744" spans="1:17" x14ac:dyDescent="0.35">
      <c r="A1744" s="19" t="s">
        <v>152</v>
      </c>
      <c r="B1744" s="19">
        <f>-B1743+B1742</f>
        <v>-66.179999999999993</v>
      </c>
      <c r="C1744" s="19">
        <f>-C1743+C1742</f>
        <v>-23.040000000000003</v>
      </c>
      <c r="D1744" s="19">
        <f>-D1743+D1742</f>
        <v>-96.55</v>
      </c>
      <c r="E1744" s="19">
        <f>E1743+E1742</f>
        <v>167.96</v>
      </c>
      <c r="F1744" s="19">
        <f>F1743+F1742</f>
        <v>27.67</v>
      </c>
      <c r="G1744" s="19">
        <f>G1743+G1742</f>
        <v>14.24</v>
      </c>
      <c r="H1744" s="19">
        <f>H1743+H1742</f>
        <v>31.44</v>
      </c>
      <c r="I1744" s="35">
        <f>SUM(B1744:H1744)</f>
        <v>55.540000000000035</v>
      </c>
      <c r="J1744" s="19">
        <f t="shared" ref="J1744:P1744" si="1333">J1743+J1742</f>
        <v>44.69</v>
      </c>
      <c r="K1744" s="19">
        <f t="shared" si="1333"/>
        <v>206.2</v>
      </c>
      <c r="L1744" s="19">
        <f t="shared" si="1333"/>
        <v>174.23000000000002</v>
      </c>
      <c r="M1744" s="19">
        <f t="shared" si="1333"/>
        <v>7.19</v>
      </c>
      <c r="N1744" s="19">
        <f t="shared" si="1333"/>
        <v>15.04</v>
      </c>
      <c r="O1744" s="19">
        <f t="shared" si="1333"/>
        <v>14.61</v>
      </c>
      <c r="P1744" s="19">
        <f t="shared" si="1333"/>
        <v>14.25</v>
      </c>
      <c r="Q1744" s="146">
        <f>SUM(J1744:P1744)</f>
        <v>476.21000000000004</v>
      </c>
    </row>
    <row r="1745" spans="1:17" x14ac:dyDescent="0.35">
      <c r="A1745" s="19" t="s">
        <v>154</v>
      </c>
      <c r="B1745" s="106">
        <f t="shared" ref="B1745:H1745" si="1334">B1743/B1744*100</f>
        <v>-135.14656996071321</v>
      </c>
      <c r="C1745" s="106">
        <f t="shared" si="1334"/>
        <v>-192.1440972222222</v>
      </c>
      <c r="D1745" s="106">
        <f t="shared" si="1334"/>
        <v>-110.74054893837391</v>
      </c>
      <c r="E1745" s="106">
        <f t="shared" si="1334"/>
        <v>94.665396522981666</v>
      </c>
      <c r="F1745" s="106">
        <f t="shared" si="1334"/>
        <v>44.886158294181421</v>
      </c>
      <c r="G1745" s="106">
        <f t="shared" si="1334"/>
        <v>9.2696629213483153</v>
      </c>
      <c r="H1745" s="106">
        <f t="shared" si="1334"/>
        <v>56.202290076335885</v>
      </c>
      <c r="I1745" s="106">
        <f>I1743/I1744*100</f>
        <v>776.08930500540112</v>
      </c>
      <c r="J1745" s="169">
        <f t="shared" ref="J1745:P1745" si="1335">J1744/J1742</f>
        <v>4.5095862764883954</v>
      </c>
      <c r="K1745" s="169">
        <f t="shared" si="1335"/>
        <v>28.798882681564244</v>
      </c>
      <c r="L1745" s="169">
        <f t="shared" si="1335"/>
        <v>10.527492447129911</v>
      </c>
      <c r="M1745" s="169">
        <f t="shared" si="1335"/>
        <v>1.2439446366782008</v>
      </c>
      <c r="N1745" s="169">
        <f t="shared" si="1335"/>
        <v>1.5394063459570113</v>
      </c>
      <c r="O1745" s="169">
        <f t="shared" si="1335"/>
        <v>1.8377358490566036</v>
      </c>
      <c r="P1745" s="169">
        <f t="shared" si="1335"/>
        <v>1.410891089108911</v>
      </c>
      <c r="Q1745" s="153">
        <f>Q1743/Q1744*100</f>
        <v>85.884378740471632</v>
      </c>
    </row>
    <row r="1746" spans="1:17" x14ac:dyDescent="0.35">
      <c r="A1746" s="19" t="s">
        <v>153</v>
      </c>
      <c r="B1746" s="61">
        <v>82</v>
      </c>
      <c r="C1746" s="61">
        <v>67</v>
      </c>
      <c r="D1746" s="61">
        <v>84</v>
      </c>
      <c r="E1746" s="61">
        <v>120</v>
      </c>
      <c r="F1746" s="61">
        <v>77</v>
      </c>
      <c r="G1746" s="61">
        <v>20</v>
      </c>
      <c r="H1746" s="88">
        <v>36</v>
      </c>
      <c r="I1746" s="35"/>
      <c r="J1746" s="88">
        <v>73</v>
      </c>
      <c r="K1746" s="88">
        <v>123</v>
      </c>
      <c r="L1746" s="88">
        <v>88</v>
      </c>
      <c r="M1746" s="88">
        <v>77</v>
      </c>
      <c r="N1746" s="88">
        <v>103</v>
      </c>
      <c r="O1746" s="88">
        <v>56</v>
      </c>
      <c r="P1746" s="88">
        <v>46</v>
      </c>
      <c r="Q1746" s="146"/>
    </row>
    <row r="1747" spans="1:17" x14ac:dyDescent="0.35">
      <c r="A1747" s="43" t="s">
        <v>155</v>
      </c>
      <c r="B1747" s="169">
        <f>B1746/B1744</f>
        <v>-1.23904502870958</v>
      </c>
      <c r="C1747" s="169">
        <f>C1746/C1744</f>
        <v>-2.9079861111111107</v>
      </c>
      <c r="D1747" s="169">
        <v>3.88</v>
      </c>
      <c r="E1747" s="169">
        <f>E1746/E1744</f>
        <v>0.7144558228149559</v>
      </c>
      <c r="F1747" s="169">
        <f>F1746/F1744</f>
        <v>2.7827972533429706</v>
      </c>
      <c r="G1747" s="169">
        <f>G1746/G1744</f>
        <v>1.4044943820224718</v>
      </c>
      <c r="H1747" s="169">
        <f>H1746/H1744</f>
        <v>1.1450381679389312</v>
      </c>
      <c r="I1747" s="35"/>
      <c r="J1747" s="169">
        <f t="shared" ref="J1747:P1747" si="1336">J1746/J1744</f>
        <v>1.6334750503468338</v>
      </c>
      <c r="K1747" s="169">
        <f t="shared" si="1336"/>
        <v>0.59650824442289041</v>
      </c>
      <c r="L1747" s="169">
        <f t="shared" si="1336"/>
        <v>0.50507949262469143</v>
      </c>
      <c r="M1747" s="169">
        <f t="shared" si="1336"/>
        <v>10.709318497913769</v>
      </c>
      <c r="N1747" s="169">
        <f t="shared" si="1336"/>
        <v>6.8484042553191493</v>
      </c>
      <c r="O1747" s="169">
        <f t="shared" si="1336"/>
        <v>3.8329911019849421</v>
      </c>
      <c r="P1747" s="169">
        <f t="shared" si="1336"/>
        <v>3.2280701754385963</v>
      </c>
      <c r="Q1747" s="146"/>
    </row>
    <row r="1748" spans="1:17" x14ac:dyDescent="0.35">
      <c r="A1748" s="21"/>
      <c r="B1748" s="21"/>
      <c r="C1748" s="21"/>
      <c r="D1748" s="169">
        <f>D1747/D1745</f>
        <v>-3.5036849981294423E-2</v>
      </c>
      <c r="E1748" s="169">
        <f>E1747/E1745</f>
        <v>7.5471698113207539E-3</v>
      </c>
      <c r="F1748" s="21">
        <v>21</v>
      </c>
      <c r="G1748" s="21"/>
      <c r="H1748" s="21"/>
      <c r="I1748" s="21"/>
      <c r="J1748" s="21"/>
      <c r="K1748" s="21"/>
      <c r="L1748" s="21"/>
      <c r="M1748" s="21"/>
      <c r="N1748" s="21"/>
      <c r="O1748" s="21"/>
      <c r="P1748" s="21"/>
    </row>
    <row r="1749" spans="1:17" x14ac:dyDescent="0.35">
      <c r="A1749" s="21"/>
      <c r="B1749" s="21"/>
      <c r="C1749" s="155"/>
      <c r="D1749" s="156" t="s">
        <v>178</v>
      </c>
      <c r="E1749" s="156" t="s">
        <v>179</v>
      </c>
      <c r="F1749" s="156" t="s">
        <v>180</v>
      </c>
      <c r="G1749" s="156" t="s">
        <v>181</v>
      </c>
      <c r="H1749" s="156" t="s">
        <v>182</v>
      </c>
      <c r="I1749" s="156" t="s">
        <v>183</v>
      </c>
      <c r="J1749" s="156" t="s">
        <v>184</v>
      </c>
      <c r="K1749" s="156" t="s">
        <v>185</v>
      </c>
      <c r="L1749" s="156" t="s">
        <v>186</v>
      </c>
      <c r="M1749" s="156" t="s">
        <v>187</v>
      </c>
      <c r="N1749" s="156" t="s">
        <v>188</v>
      </c>
      <c r="O1749" s="21"/>
      <c r="P1749" s="21"/>
    </row>
    <row r="1750" spans="1:17" x14ac:dyDescent="0.35">
      <c r="A1750" s="21"/>
      <c r="B1750" s="21"/>
      <c r="C1750" s="157" t="s">
        <v>189</v>
      </c>
      <c r="D1750" s="158">
        <f>I1683</f>
        <v>1036.8499999999999</v>
      </c>
      <c r="E1750" s="158">
        <f>I1689</f>
        <v>904.42</v>
      </c>
      <c r="F1750" s="164">
        <f>I1695</f>
        <v>255.98999999999998</v>
      </c>
      <c r="G1750" s="164">
        <f>I1701</f>
        <v>0</v>
      </c>
      <c r="H1750" s="164">
        <f>I1707</f>
        <v>733.27999999999986</v>
      </c>
      <c r="I1750" s="164">
        <f>I1713</f>
        <v>309.72000000000003</v>
      </c>
      <c r="J1750" s="164">
        <f>I1719</f>
        <v>334.03999999999996</v>
      </c>
      <c r="K1750" s="158">
        <f>I1725</f>
        <v>1276.8999999999999</v>
      </c>
      <c r="L1750" s="164">
        <f>I1731</f>
        <v>166.03</v>
      </c>
      <c r="M1750" s="164">
        <f>W1746</f>
        <v>0</v>
      </c>
      <c r="N1750" s="164">
        <f>I1743</f>
        <v>431.04</v>
      </c>
      <c r="O1750" s="21"/>
      <c r="P1750" s="21"/>
    </row>
    <row r="1751" spans="1:17" x14ac:dyDescent="0.35">
      <c r="A1751" s="21"/>
      <c r="B1751" s="21"/>
      <c r="C1751" s="157" t="s">
        <v>190</v>
      </c>
      <c r="D1751" s="163">
        <f>I1685</f>
        <v>100</v>
      </c>
      <c r="E1751" s="163">
        <f>I1691</f>
        <v>100</v>
      </c>
      <c r="F1751" s="164">
        <f>I1697</f>
        <v>50.995039741827519</v>
      </c>
      <c r="G1751" s="163">
        <v>22.32</v>
      </c>
      <c r="H1751" s="163">
        <f>I1709</f>
        <v>0.20526946375983957</v>
      </c>
      <c r="I1751" s="163">
        <f>I1715</f>
        <v>0.30625321362180125</v>
      </c>
      <c r="J1751" s="163">
        <f>I1721</f>
        <v>0.4949180667911221</v>
      </c>
      <c r="K1751" s="163">
        <f>I1727</f>
        <v>0.50604367296793884</v>
      </c>
      <c r="L1751" s="163">
        <f>I1733</f>
        <v>0.56438235094160039</v>
      </c>
      <c r="M1751" s="165" t="e">
        <f>I1739</f>
        <v>#DIV/0!</v>
      </c>
      <c r="N1751" s="165">
        <v>0.23</v>
      </c>
      <c r="O1751" s="21"/>
      <c r="P1751" s="21"/>
    </row>
    <row r="1753" spans="1:17" x14ac:dyDescent="0.35">
      <c r="A1753" s="31" t="s">
        <v>0</v>
      </c>
      <c r="B1753" s="83"/>
      <c r="C1753" s="83"/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</row>
    <row r="1754" spans="1:17" ht="15.5" x14ac:dyDescent="0.35">
      <c r="A1754" s="33" t="s">
        <v>1</v>
      </c>
      <c r="B1754" s="64" t="s">
        <v>1536</v>
      </c>
      <c r="C1754" s="64" t="s">
        <v>1537</v>
      </c>
      <c r="D1754" s="64" t="s">
        <v>1476</v>
      </c>
      <c r="E1754" s="64" t="s">
        <v>1477</v>
      </c>
      <c r="F1754" s="64" t="s">
        <v>1478</v>
      </c>
      <c r="G1754" s="64" t="s">
        <v>1479</v>
      </c>
      <c r="H1754" s="64" t="s">
        <v>1480</v>
      </c>
      <c r="I1754" s="65" t="s">
        <v>1532</v>
      </c>
      <c r="J1754" s="64" t="s">
        <v>1481</v>
      </c>
      <c r="K1754" s="64" t="s">
        <v>1482</v>
      </c>
      <c r="L1754" s="64" t="s">
        <v>1483</v>
      </c>
      <c r="M1754" s="64" t="s">
        <v>1484</v>
      </c>
      <c r="N1754" s="64" t="s">
        <v>1485</v>
      </c>
      <c r="O1754" s="64" t="s">
        <v>1486</v>
      </c>
      <c r="P1754" s="64" t="s">
        <v>1487</v>
      </c>
      <c r="Q1754" s="65" t="s">
        <v>1534</v>
      </c>
    </row>
    <row r="1755" spans="1:17" x14ac:dyDescent="0.35">
      <c r="A1755" s="19" t="s">
        <v>162</v>
      </c>
      <c r="B1755" s="61">
        <v>0</v>
      </c>
      <c r="C1755" s="61">
        <v>0</v>
      </c>
      <c r="D1755" s="61">
        <v>0</v>
      </c>
      <c r="E1755" s="61">
        <v>0</v>
      </c>
      <c r="F1755" s="61">
        <v>0</v>
      </c>
      <c r="G1755" s="61">
        <v>0</v>
      </c>
      <c r="H1755" s="61">
        <v>0</v>
      </c>
      <c r="I1755" s="35">
        <f>SUM(B1755:H1755)</f>
        <v>0</v>
      </c>
      <c r="J1755" s="19">
        <v>0</v>
      </c>
      <c r="K1755" s="19">
        <v>0</v>
      </c>
      <c r="L1755" s="19">
        <v>0</v>
      </c>
      <c r="M1755" s="19">
        <v>0</v>
      </c>
      <c r="N1755" s="19">
        <v>0</v>
      </c>
      <c r="O1755" s="19">
        <v>0</v>
      </c>
      <c r="P1755" s="19">
        <v>0</v>
      </c>
      <c r="Q1755" s="146">
        <f>SUM(J1755:P1755)</f>
        <v>0</v>
      </c>
    </row>
    <row r="1756" spans="1:17" x14ac:dyDescent="0.35">
      <c r="A1756" s="19" t="s">
        <v>163</v>
      </c>
      <c r="B1756" s="61">
        <v>179.76</v>
      </c>
      <c r="C1756" s="61">
        <v>174.04</v>
      </c>
      <c r="D1756" s="166">
        <v>143.58000000000001</v>
      </c>
      <c r="E1756" s="166">
        <v>200.44</v>
      </c>
      <c r="F1756" s="166">
        <v>191.61</v>
      </c>
      <c r="G1756" s="166">
        <v>186.35</v>
      </c>
      <c r="H1756" s="19">
        <v>161.55000000000001</v>
      </c>
      <c r="I1756" s="35">
        <f>SUM(B1756:H1756)</f>
        <v>1237.33</v>
      </c>
      <c r="J1756" s="19">
        <v>192.08</v>
      </c>
      <c r="K1756" s="19">
        <v>225.13</v>
      </c>
      <c r="L1756" s="19">
        <v>193.19</v>
      </c>
      <c r="M1756" s="19">
        <v>200.75</v>
      </c>
      <c r="N1756" s="19">
        <v>194.03</v>
      </c>
      <c r="O1756" s="19">
        <v>173.16</v>
      </c>
      <c r="P1756" s="19">
        <v>164.81</v>
      </c>
      <c r="Q1756" s="146">
        <f>SUM(J1756:P1756)</f>
        <v>1343.15</v>
      </c>
    </row>
    <row r="1757" spans="1:17" x14ac:dyDescent="0.35">
      <c r="A1757" s="19" t="s">
        <v>152</v>
      </c>
      <c r="B1757" s="19">
        <f t="shared" ref="B1757:P1757" si="1337">B1756+B1755</f>
        <v>179.76</v>
      </c>
      <c r="C1757" s="19">
        <f t="shared" si="1337"/>
        <v>174.04</v>
      </c>
      <c r="D1757" s="166">
        <v>143.58000000000001</v>
      </c>
      <c r="E1757" s="106">
        <f>E1756+E1755</f>
        <v>200.44</v>
      </c>
      <c r="F1757" s="106">
        <f>F1756+F1755</f>
        <v>191.61</v>
      </c>
      <c r="G1757" s="166">
        <v>186.35</v>
      </c>
      <c r="H1757" s="19">
        <f t="shared" si="1337"/>
        <v>161.55000000000001</v>
      </c>
      <c r="I1757" s="19">
        <f t="shared" si="1337"/>
        <v>1237.33</v>
      </c>
      <c r="J1757" s="19">
        <f>J1756+J1755</f>
        <v>192.08</v>
      </c>
      <c r="K1757" s="19">
        <f>K1756+K1755</f>
        <v>225.13</v>
      </c>
      <c r="L1757" s="19">
        <f>L1756+L1755</f>
        <v>193.19</v>
      </c>
      <c r="M1757" s="19">
        <f t="shared" si="1337"/>
        <v>200.75</v>
      </c>
      <c r="N1757" s="19">
        <f t="shared" si="1337"/>
        <v>194.03</v>
      </c>
      <c r="O1757" s="19">
        <f t="shared" si="1337"/>
        <v>173.16</v>
      </c>
      <c r="P1757" s="19">
        <f t="shared" si="1337"/>
        <v>164.81</v>
      </c>
      <c r="Q1757" s="146">
        <f>SUM(J1757:P1757)</f>
        <v>1343.15</v>
      </c>
    </row>
    <row r="1758" spans="1:17" x14ac:dyDescent="0.35">
      <c r="A1758" s="19" t="s">
        <v>154</v>
      </c>
      <c r="B1758" s="106">
        <f t="shared" ref="B1758:H1758" si="1338">B1756/B1757*100</f>
        <v>100</v>
      </c>
      <c r="C1758" s="106">
        <f t="shared" si="1338"/>
        <v>100</v>
      </c>
      <c r="D1758" s="106">
        <f>D1756/D1757*100</f>
        <v>100</v>
      </c>
      <c r="E1758" s="106">
        <f>E1756/E1757*100</f>
        <v>100</v>
      </c>
      <c r="F1758" s="106">
        <f>F1756/F1757*100</f>
        <v>100</v>
      </c>
      <c r="G1758" s="106">
        <f>G1756/G1757*100</f>
        <v>100</v>
      </c>
      <c r="H1758" s="106">
        <f t="shared" si="1338"/>
        <v>100</v>
      </c>
      <c r="I1758" s="35">
        <f>I1756/I1757*100</f>
        <v>100</v>
      </c>
      <c r="J1758" s="106">
        <f t="shared" ref="J1758:P1758" si="1339">J1756/J1757*100</f>
        <v>100</v>
      </c>
      <c r="K1758" s="106">
        <f t="shared" si="1339"/>
        <v>100</v>
      </c>
      <c r="L1758" s="106">
        <f t="shared" si="1339"/>
        <v>100</v>
      </c>
      <c r="M1758" s="106">
        <f t="shared" si="1339"/>
        <v>100</v>
      </c>
      <c r="N1758" s="106">
        <f t="shared" si="1339"/>
        <v>100</v>
      </c>
      <c r="O1758" s="106">
        <f t="shared" si="1339"/>
        <v>100</v>
      </c>
      <c r="P1758" s="106">
        <f t="shared" si="1339"/>
        <v>100</v>
      </c>
      <c r="Q1758" s="106">
        <f>Q1756/Q1757*100</f>
        <v>100</v>
      </c>
    </row>
    <row r="1759" spans="1:17" x14ac:dyDescent="0.35">
      <c r="A1759" s="19" t="s">
        <v>153</v>
      </c>
      <c r="B1759" s="19">
        <v>198</v>
      </c>
      <c r="C1759" s="19">
        <v>214</v>
      </c>
      <c r="D1759" s="19">
        <v>207</v>
      </c>
      <c r="E1759" s="19">
        <v>214</v>
      </c>
      <c r="F1759" s="19">
        <v>207</v>
      </c>
      <c r="G1759" s="19">
        <f>G1756/G1757*100</f>
        <v>100</v>
      </c>
      <c r="H1759" s="19">
        <v>194</v>
      </c>
      <c r="I1759" s="35"/>
      <c r="J1759" s="19">
        <v>218</v>
      </c>
      <c r="K1759" s="19">
        <v>213</v>
      </c>
      <c r="L1759" s="19">
        <v>204</v>
      </c>
      <c r="M1759" s="19">
        <v>208</v>
      </c>
      <c r="N1759" s="19">
        <v>212</v>
      </c>
      <c r="O1759" s="19">
        <v>195</v>
      </c>
      <c r="P1759" s="19">
        <f>P1758+P1757</f>
        <v>264.81</v>
      </c>
      <c r="Q1759" s="106">
        <v>0</v>
      </c>
    </row>
    <row r="1760" spans="1:17" x14ac:dyDescent="0.35">
      <c r="A1760" s="167" t="s">
        <v>155</v>
      </c>
      <c r="B1760" s="168">
        <f>B1759/B1757</f>
        <v>1.1014686248331109</v>
      </c>
      <c r="C1760" s="168">
        <f>C1759/C1757</f>
        <v>1.2296023902551139</v>
      </c>
      <c r="D1760" s="168">
        <f>D1759/D1757</f>
        <v>1.4417049728374425</v>
      </c>
      <c r="E1760" s="168">
        <f>E1759/E1757</f>
        <v>1.0676511674316504</v>
      </c>
      <c r="F1760" s="168">
        <f>F1759/F1757</f>
        <v>1.0803193987787694</v>
      </c>
      <c r="G1760" s="106">
        <f>G1757</f>
        <v>186.35</v>
      </c>
      <c r="H1760" s="19">
        <f>H1759+H1758</f>
        <v>294</v>
      </c>
      <c r="I1760" s="146">
        <f>I1756/I1757</f>
        <v>1</v>
      </c>
      <c r="J1760" s="169">
        <f t="shared" ref="J1760:O1760" si="1340">J1759/J1757</f>
        <v>1.1349437734277383</v>
      </c>
      <c r="K1760" s="169">
        <f t="shared" si="1340"/>
        <v>0.94612001954426328</v>
      </c>
      <c r="L1760" s="169">
        <f t="shared" si="1340"/>
        <v>1.0559552771882603</v>
      </c>
      <c r="M1760" s="169">
        <f t="shared" si="1340"/>
        <v>1.0361145703611456</v>
      </c>
      <c r="N1760" s="169">
        <f t="shared" si="1340"/>
        <v>1.0926145441426582</v>
      </c>
      <c r="O1760" s="169">
        <f t="shared" si="1340"/>
        <v>1.1261261261261262</v>
      </c>
      <c r="P1760" s="169">
        <v>193</v>
      </c>
      <c r="Q1760" s="146"/>
    </row>
    <row r="1761" spans="1:17" x14ac:dyDescent="0.35">
      <c r="A1761" s="19" t="s">
        <v>164</v>
      </c>
      <c r="B1761" s="61">
        <v>0</v>
      </c>
      <c r="C1761" s="61">
        <v>0</v>
      </c>
      <c r="D1761" s="61">
        <v>0</v>
      </c>
      <c r="E1761" s="61">
        <v>0</v>
      </c>
      <c r="F1761" s="61">
        <v>0</v>
      </c>
      <c r="G1761" s="61">
        <v>0</v>
      </c>
      <c r="H1761" s="19">
        <v>0</v>
      </c>
      <c r="I1761" s="150">
        <f>SUM(B1761:H1761)</f>
        <v>0</v>
      </c>
      <c r="J1761" s="61">
        <v>0</v>
      </c>
      <c r="K1761" s="61">
        <v>0</v>
      </c>
      <c r="L1761" s="61">
        <v>0</v>
      </c>
      <c r="M1761" s="61">
        <v>0</v>
      </c>
      <c r="N1761" s="61">
        <v>0</v>
      </c>
      <c r="O1761" s="61">
        <v>0</v>
      </c>
      <c r="P1761" s="19">
        <v>0</v>
      </c>
      <c r="Q1761" s="151"/>
    </row>
    <row r="1762" spans="1:17" s="177" customFormat="1" x14ac:dyDescent="0.35">
      <c r="A1762" s="88" t="s">
        <v>165</v>
      </c>
      <c r="B1762" s="88">
        <v>197.19</v>
      </c>
      <c r="C1762" s="148">
        <v>184.02</v>
      </c>
      <c r="D1762" s="148">
        <v>135.94</v>
      </c>
      <c r="E1762" s="148">
        <v>214.97</v>
      </c>
      <c r="F1762" s="148">
        <v>215.13</v>
      </c>
      <c r="G1762" s="148">
        <v>240.42</v>
      </c>
      <c r="H1762" s="148">
        <v>191.5</v>
      </c>
      <c r="I1762" s="88">
        <f>SUM(B1762:H1762)</f>
        <v>1379.17</v>
      </c>
      <c r="J1762" s="88">
        <v>225.84</v>
      </c>
      <c r="K1762" s="88">
        <v>277.43</v>
      </c>
      <c r="L1762" s="88">
        <v>240</v>
      </c>
      <c r="M1762" s="88">
        <v>251.35</v>
      </c>
      <c r="N1762" s="88">
        <v>222.78</v>
      </c>
      <c r="O1762" s="88">
        <v>206.15</v>
      </c>
      <c r="P1762" s="88">
        <v>170.96</v>
      </c>
      <c r="Q1762" s="153">
        <f>SUM(J1762:P1762)</f>
        <v>1594.5100000000002</v>
      </c>
    </row>
    <row r="1763" spans="1:17" x14ac:dyDescent="0.35">
      <c r="A1763" s="19" t="s">
        <v>152</v>
      </c>
      <c r="B1763" s="19">
        <f>B1761+B1762</f>
        <v>197.19</v>
      </c>
      <c r="C1763" s="19">
        <f>C1761+C1762</f>
        <v>184.02</v>
      </c>
      <c r="D1763" s="106">
        <f>D1762+D1761</f>
        <v>135.94</v>
      </c>
      <c r="E1763" s="106">
        <f>E1762+E1761</f>
        <v>214.97</v>
      </c>
      <c r="F1763" s="106">
        <f>F1762+F1761</f>
        <v>215.13</v>
      </c>
      <c r="G1763" s="166">
        <v>240.42</v>
      </c>
      <c r="H1763" s="19">
        <f>H1761+H1762</f>
        <v>191.5</v>
      </c>
      <c r="I1763" s="150">
        <f>I1762+I1761</f>
        <v>1379.17</v>
      </c>
      <c r="J1763" s="19">
        <f>J1762+J1761</f>
        <v>225.84</v>
      </c>
      <c r="K1763" s="19">
        <f>K1762+K1761</f>
        <v>277.43</v>
      </c>
      <c r="L1763" s="19">
        <f>L1762+L1761</f>
        <v>240</v>
      </c>
      <c r="M1763" s="19">
        <f>M1762+M1761</f>
        <v>251.35</v>
      </c>
      <c r="N1763" s="19">
        <f>N1761+N1762</f>
        <v>222.78</v>
      </c>
      <c r="O1763" s="19">
        <f>O1761+O1762</f>
        <v>206.15</v>
      </c>
      <c r="P1763" s="19">
        <f>P1761+P1762</f>
        <v>170.96</v>
      </c>
      <c r="Q1763" s="151">
        <f>SUM(J1763:P1763)</f>
        <v>1594.5100000000002</v>
      </c>
    </row>
    <row r="1764" spans="1:17" x14ac:dyDescent="0.35">
      <c r="A1764" s="19" t="s">
        <v>154</v>
      </c>
      <c r="B1764" s="106">
        <f>B1762/B1763*100</f>
        <v>100</v>
      </c>
      <c r="C1764" s="106">
        <f>C1762/C1763*100</f>
        <v>100</v>
      </c>
      <c r="D1764" s="106">
        <f t="shared" ref="D1764:J1764" si="1341">D1762/D1763*100</f>
        <v>100</v>
      </c>
      <c r="E1764" s="106">
        <f t="shared" si="1341"/>
        <v>100</v>
      </c>
      <c r="F1764" s="106">
        <f t="shared" si="1341"/>
        <v>100</v>
      </c>
      <c r="G1764" s="106">
        <f t="shared" si="1341"/>
        <v>100</v>
      </c>
      <c r="H1764" s="106">
        <f t="shared" si="1341"/>
        <v>100</v>
      </c>
      <c r="I1764" s="35">
        <f t="shared" si="1341"/>
        <v>100</v>
      </c>
      <c r="J1764" s="106">
        <f t="shared" si="1341"/>
        <v>100</v>
      </c>
      <c r="K1764" s="106">
        <f t="shared" ref="K1764:P1764" si="1342">K1762/K1763*100</f>
        <v>100</v>
      </c>
      <c r="L1764" s="106">
        <f t="shared" si="1342"/>
        <v>100</v>
      </c>
      <c r="M1764" s="106">
        <f t="shared" si="1342"/>
        <v>100</v>
      </c>
      <c r="N1764" s="106">
        <f t="shared" si="1342"/>
        <v>100</v>
      </c>
      <c r="O1764" s="106">
        <f t="shared" si="1342"/>
        <v>100</v>
      </c>
      <c r="P1764" s="106">
        <f t="shared" si="1342"/>
        <v>100</v>
      </c>
      <c r="Q1764" s="146"/>
    </row>
    <row r="1765" spans="1:17" x14ac:dyDescent="0.35">
      <c r="A1765" s="19" t="s">
        <v>153</v>
      </c>
      <c r="B1765" s="61">
        <v>488</v>
      </c>
      <c r="C1765" s="61">
        <v>537</v>
      </c>
      <c r="D1765" s="61">
        <v>520</v>
      </c>
      <c r="E1765" s="61">
        <v>529</v>
      </c>
      <c r="F1765" s="19">
        <v>520</v>
      </c>
      <c r="G1765" s="19">
        <v>474</v>
      </c>
      <c r="H1765" s="19">
        <v>500</v>
      </c>
      <c r="I1765" s="35"/>
      <c r="J1765" s="19">
        <v>557</v>
      </c>
      <c r="K1765" s="19">
        <v>548</v>
      </c>
      <c r="L1765" s="19">
        <v>516</v>
      </c>
      <c r="M1765" s="19">
        <v>508</v>
      </c>
      <c r="N1765" s="19">
        <v>527</v>
      </c>
      <c r="O1765" s="19">
        <v>510</v>
      </c>
      <c r="P1765" s="19">
        <v>488</v>
      </c>
      <c r="Q1765" s="146"/>
    </row>
    <row r="1766" spans="1:17" x14ac:dyDescent="0.35">
      <c r="A1766" s="43" t="s">
        <v>155</v>
      </c>
      <c r="B1766" s="169">
        <f t="shared" ref="B1766:H1766" si="1343">B1765/B1763</f>
        <v>2.4747705258887369</v>
      </c>
      <c r="C1766" s="169">
        <f t="shared" si="1343"/>
        <v>2.9181610694489728</v>
      </c>
      <c r="D1766" s="169">
        <f t="shared" si="1343"/>
        <v>3.8252170075033103</v>
      </c>
      <c r="E1766" s="169">
        <f t="shared" si="1343"/>
        <v>2.4608084849048706</v>
      </c>
      <c r="F1766" s="169">
        <f>F1765/F1763</f>
        <v>2.4171431227629805</v>
      </c>
      <c r="G1766" s="169">
        <f>G1765/G1763</f>
        <v>1.9715497878712254</v>
      </c>
      <c r="H1766" s="169">
        <f t="shared" si="1343"/>
        <v>2.6109660574412534</v>
      </c>
      <c r="I1766" s="35"/>
      <c r="J1766" s="169">
        <f t="shared" ref="J1766:P1766" si="1344">J1765/J1763</f>
        <v>2.4663478568898336</v>
      </c>
      <c r="K1766" s="169">
        <f t="shared" si="1344"/>
        <v>1.9752730418483941</v>
      </c>
      <c r="L1766" s="169">
        <f t="shared" si="1344"/>
        <v>2.15</v>
      </c>
      <c r="M1766" s="169">
        <f t="shared" si="1344"/>
        <v>2.0210861348716929</v>
      </c>
      <c r="N1766" s="169">
        <f t="shared" si="1344"/>
        <v>2.3655624382799174</v>
      </c>
      <c r="O1766" s="169">
        <f t="shared" si="1344"/>
        <v>2.473926752364783</v>
      </c>
      <c r="P1766" s="169">
        <f t="shared" si="1344"/>
        <v>2.854468881609733</v>
      </c>
      <c r="Q1766" s="146"/>
    </row>
    <row r="1767" spans="1:17" x14ac:dyDescent="0.35">
      <c r="A1767" s="19" t="s">
        <v>156</v>
      </c>
      <c r="B1767" s="61">
        <v>25</v>
      </c>
      <c r="C1767" s="88">
        <v>32</v>
      </c>
      <c r="D1767" s="88">
        <v>42</v>
      </c>
      <c r="E1767" s="88">
        <v>24</v>
      </c>
      <c r="F1767" s="88">
        <v>28</v>
      </c>
      <c r="G1767" s="79">
        <v>26</v>
      </c>
      <c r="H1767" s="79">
        <v>9</v>
      </c>
      <c r="I1767" s="35"/>
      <c r="J1767" s="79">
        <v>32</v>
      </c>
      <c r="K1767" s="79">
        <v>16</v>
      </c>
      <c r="L1767" s="79">
        <v>19</v>
      </c>
      <c r="M1767" s="79">
        <v>21</v>
      </c>
      <c r="N1767" s="79">
        <v>31</v>
      </c>
      <c r="O1767" s="79">
        <v>22</v>
      </c>
      <c r="P1767" s="79">
        <v>41</v>
      </c>
      <c r="Q1767" s="146">
        <f>SUM(J1767:P1767)</f>
        <v>182</v>
      </c>
    </row>
    <row r="1768" spans="1:17" x14ac:dyDescent="0.35">
      <c r="A1768" s="19" t="s">
        <v>157</v>
      </c>
      <c r="B1768" s="61">
        <v>45.85</v>
      </c>
      <c r="C1768" s="88">
        <v>42.74</v>
      </c>
      <c r="D1768" s="88">
        <v>34.54</v>
      </c>
      <c r="E1768" s="88">
        <v>48.02</v>
      </c>
      <c r="F1768" s="88">
        <v>47.66</v>
      </c>
      <c r="G1768" s="79">
        <v>47.85</v>
      </c>
      <c r="H1768" s="79">
        <v>29.05</v>
      </c>
      <c r="I1768" s="35">
        <f>SUM(B1768:H1768)</f>
        <v>295.71000000000004</v>
      </c>
      <c r="J1768" s="79">
        <v>51.14</v>
      </c>
      <c r="K1768" s="79">
        <v>60.75</v>
      </c>
      <c r="L1768" s="79">
        <v>53.07</v>
      </c>
      <c r="M1768" s="79">
        <v>52.81</v>
      </c>
      <c r="N1768" s="79">
        <v>51.15</v>
      </c>
      <c r="O1768" s="79">
        <v>43.22</v>
      </c>
      <c r="P1768" s="79">
        <v>41.23</v>
      </c>
      <c r="Q1768" s="146">
        <f>SUM(J1768:P1768)</f>
        <v>353.37</v>
      </c>
    </row>
    <row r="1769" spans="1:17" x14ac:dyDescent="0.35">
      <c r="A1769" s="19" t="s">
        <v>152</v>
      </c>
      <c r="B1769" s="19">
        <f t="shared" ref="B1769:H1769" si="1345">B1768+B1767</f>
        <v>70.849999999999994</v>
      </c>
      <c r="C1769" s="19">
        <f t="shared" si="1345"/>
        <v>74.740000000000009</v>
      </c>
      <c r="D1769" s="19">
        <f t="shared" si="1345"/>
        <v>76.539999999999992</v>
      </c>
      <c r="E1769" s="19">
        <f t="shared" si="1345"/>
        <v>72.02000000000001</v>
      </c>
      <c r="F1769" s="19">
        <f t="shared" si="1345"/>
        <v>75.66</v>
      </c>
      <c r="G1769" s="19">
        <f t="shared" si="1345"/>
        <v>73.849999999999994</v>
      </c>
      <c r="H1769" s="19">
        <f t="shared" si="1345"/>
        <v>38.049999999999997</v>
      </c>
      <c r="I1769" s="35">
        <f>SUM(B1769:H1769)</f>
        <v>481.71</v>
      </c>
      <c r="J1769" s="19">
        <f>J1768+J1767</f>
        <v>83.14</v>
      </c>
      <c r="K1769" s="19">
        <f t="shared" ref="K1769:P1769" si="1346">K1768+K1767</f>
        <v>76.75</v>
      </c>
      <c r="L1769" s="19">
        <f t="shared" si="1346"/>
        <v>72.069999999999993</v>
      </c>
      <c r="M1769" s="19">
        <f t="shared" si="1346"/>
        <v>73.81</v>
      </c>
      <c r="N1769" s="19">
        <f t="shared" si="1346"/>
        <v>82.15</v>
      </c>
      <c r="O1769" s="19">
        <f t="shared" si="1346"/>
        <v>65.22</v>
      </c>
      <c r="P1769" s="19">
        <f t="shared" si="1346"/>
        <v>82.22999999999999</v>
      </c>
      <c r="Q1769" s="146">
        <f>SUM(J1769:P1769)</f>
        <v>535.37</v>
      </c>
    </row>
    <row r="1770" spans="1:17" x14ac:dyDescent="0.35">
      <c r="A1770" s="19" t="s">
        <v>154</v>
      </c>
      <c r="B1770" s="106">
        <f>B1768/B1769*100</f>
        <v>64.714184897671146</v>
      </c>
      <c r="C1770" s="106">
        <f>C1768/C1769*100</f>
        <v>57.184907679957178</v>
      </c>
      <c r="D1770" s="106">
        <v>101</v>
      </c>
      <c r="E1770" s="106">
        <f>E1768/E1769*100</f>
        <v>66.675923354623706</v>
      </c>
      <c r="F1770" s="106">
        <f>F1768/F1769*100</f>
        <v>62.992334126354741</v>
      </c>
      <c r="G1770" s="106">
        <f>G1768/G1769*100</f>
        <v>64.793500338524041</v>
      </c>
      <c r="H1770" s="106">
        <f>H1768/H1769*100</f>
        <v>76.34691195795007</v>
      </c>
      <c r="I1770" s="106">
        <f>I1768/I1769*100</f>
        <v>61.387556828797415</v>
      </c>
      <c r="J1770" s="169">
        <f t="shared" ref="J1770:O1770" si="1347">J1769/J1767</f>
        <v>2.598125</v>
      </c>
      <c r="K1770" s="169">
        <f t="shared" si="1347"/>
        <v>4.796875</v>
      </c>
      <c r="L1770" s="169">
        <f t="shared" si="1347"/>
        <v>3.7931578947368418</v>
      </c>
      <c r="M1770" s="169">
        <f t="shared" si="1347"/>
        <v>3.514761904761905</v>
      </c>
      <c r="N1770" s="169">
        <f t="shared" si="1347"/>
        <v>2.6500000000000004</v>
      </c>
      <c r="O1770" s="169">
        <f t="shared" si="1347"/>
        <v>2.9645454545454544</v>
      </c>
      <c r="P1770" s="169">
        <f>P1769/P1767</f>
        <v>2.0056097560975608</v>
      </c>
      <c r="Q1770" s="106">
        <f>Q1768/Q1769*100</f>
        <v>66.004819097073053</v>
      </c>
    </row>
    <row r="1771" spans="1:17" x14ac:dyDescent="0.35">
      <c r="A1771" s="19" t="s">
        <v>153</v>
      </c>
      <c r="B1771" s="19">
        <v>78</v>
      </c>
      <c r="C1771" s="19">
        <v>78</v>
      </c>
      <c r="D1771" s="19">
        <v>79</v>
      </c>
      <c r="E1771" s="19">
        <v>75</v>
      </c>
      <c r="F1771" s="19">
        <v>79</v>
      </c>
      <c r="G1771" s="19">
        <v>77</v>
      </c>
      <c r="H1771" s="19">
        <v>39</v>
      </c>
      <c r="I1771" s="35"/>
      <c r="J1771" s="19">
        <v>98</v>
      </c>
      <c r="K1771" s="19">
        <v>86</v>
      </c>
      <c r="L1771" s="19">
        <v>71</v>
      </c>
      <c r="M1771" s="19">
        <v>76</v>
      </c>
      <c r="N1771" s="19">
        <v>83</v>
      </c>
      <c r="O1771" s="19">
        <v>92</v>
      </c>
      <c r="P1771" s="19">
        <v>209</v>
      </c>
      <c r="Q1771" s="146"/>
    </row>
    <row r="1772" spans="1:17" x14ac:dyDescent="0.35">
      <c r="A1772" s="43" t="s">
        <v>155</v>
      </c>
      <c r="B1772" s="169">
        <f t="shared" ref="B1772:H1772" si="1348">B1771/B1769</f>
        <v>1.1009174311926606</v>
      </c>
      <c r="C1772" s="169">
        <f t="shared" si="1348"/>
        <v>1.0436178753010434</v>
      </c>
      <c r="D1772" s="169">
        <f t="shared" si="1348"/>
        <v>1.0321400574862818</v>
      </c>
      <c r="E1772" s="169">
        <f t="shared" si="1348"/>
        <v>1.0413773951680088</v>
      </c>
      <c r="F1772" s="169">
        <f t="shared" si="1348"/>
        <v>1.0441448585778483</v>
      </c>
      <c r="G1772" s="169">
        <f t="shared" si="1348"/>
        <v>1.0426540284360191</v>
      </c>
      <c r="H1772" s="169">
        <f t="shared" si="1348"/>
        <v>1.0249671484888305</v>
      </c>
      <c r="I1772" s="35"/>
      <c r="J1772" s="169">
        <f t="shared" ref="J1772:P1772" si="1349">J1771/J1769</f>
        <v>1.1787346644214578</v>
      </c>
      <c r="K1772" s="169">
        <f t="shared" si="1349"/>
        <v>1.1205211726384365</v>
      </c>
      <c r="L1772" s="169">
        <f t="shared" si="1349"/>
        <v>0.98515332315804094</v>
      </c>
      <c r="M1772" s="169">
        <f t="shared" si="1349"/>
        <v>1.0296707763175721</v>
      </c>
      <c r="N1772" s="169">
        <f t="shared" si="1349"/>
        <v>1.01034692635423</v>
      </c>
      <c r="O1772" s="169">
        <f t="shared" si="1349"/>
        <v>1.4106102422569764</v>
      </c>
      <c r="P1772" s="169">
        <f t="shared" si="1349"/>
        <v>2.5416514654019218</v>
      </c>
      <c r="Q1772" s="146"/>
    </row>
    <row r="1773" spans="1:17" x14ac:dyDescent="0.35">
      <c r="A1773" s="19" t="s">
        <v>158</v>
      </c>
      <c r="B1773" s="170">
        <v>218</v>
      </c>
      <c r="C1773" s="61">
        <v>185</v>
      </c>
      <c r="D1773" s="61">
        <v>153</v>
      </c>
      <c r="E1773" s="61">
        <v>171</v>
      </c>
      <c r="F1773" s="61">
        <v>149</v>
      </c>
      <c r="G1773" s="61">
        <v>150</v>
      </c>
      <c r="H1773" s="88">
        <v>111</v>
      </c>
      <c r="I1773" s="35"/>
      <c r="J1773" s="88">
        <v>741</v>
      </c>
      <c r="K1773" s="88">
        <v>134</v>
      </c>
      <c r="L1773" s="88">
        <v>114</v>
      </c>
      <c r="M1773" s="88">
        <v>85</v>
      </c>
      <c r="N1773" s="88">
        <v>127</v>
      </c>
      <c r="O1773" s="88">
        <v>235</v>
      </c>
      <c r="P1773" s="88">
        <v>85</v>
      </c>
      <c r="Q1773" s="146">
        <f>SUM(J1773:P1773)</f>
        <v>1521</v>
      </c>
    </row>
    <row r="1774" spans="1:17" x14ac:dyDescent="0.35">
      <c r="A1774" s="19" t="s">
        <v>159</v>
      </c>
      <c r="B1774" s="61"/>
      <c r="C1774" s="166"/>
      <c r="D1774" s="166"/>
      <c r="E1774" s="166"/>
      <c r="F1774" s="166"/>
      <c r="G1774" s="166"/>
      <c r="H1774" s="88"/>
      <c r="I1774" s="35">
        <f>SUM(B1774:H1774)</f>
        <v>0</v>
      </c>
      <c r="J1774" s="88"/>
      <c r="K1774" s="88"/>
      <c r="L1774" s="88"/>
      <c r="M1774" s="88"/>
      <c r="N1774" s="88"/>
      <c r="O1774" s="88"/>
      <c r="P1774" s="88"/>
      <c r="Q1774" s="146">
        <f>SUM(J1774:P1774)</f>
        <v>0</v>
      </c>
    </row>
    <row r="1775" spans="1:17" x14ac:dyDescent="0.35">
      <c r="A1775" s="19" t="s">
        <v>152</v>
      </c>
      <c r="B1775" s="19">
        <f>-B1774+B1773</f>
        <v>218</v>
      </c>
      <c r="C1775" s="19">
        <f>-C1774+C1773</f>
        <v>185</v>
      </c>
      <c r="D1775" s="106">
        <f>D1774+D1773</f>
        <v>153</v>
      </c>
      <c r="E1775" s="106">
        <f>E1774+E1773</f>
        <v>171</v>
      </c>
      <c r="F1775" s="106">
        <f>F1774+F1773</f>
        <v>149</v>
      </c>
      <c r="G1775" s="106">
        <f>G1774+G1773</f>
        <v>150</v>
      </c>
      <c r="H1775" s="106">
        <f>H1774+H1773</f>
        <v>111</v>
      </c>
      <c r="I1775" s="35">
        <f>SUM(B1775:H1775)</f>
        <v>1137</v>
      </c>
      <c r="J1775" s="19">
        <f t="shared" ref="J1775:P1775" si="1350">J1774+J1773</f>
        <v>741</v>
      </c>
      <c r="K1775" s="19">
        <f t="shared" si="1350"/>
        <v>134</v>
      </c>
      <c r="L1775" s="19">
        <f t="shared" si="1350"/>
        <v>114</v>
      </c>
      <c r="M1775" s="19">
        <f t="shared" si="1350"/>
        <v>85</v>
      </c>
      <c r="N1775" s="19">
        <f t="shared" si="1350"/>
        <v>127</v>
      </c>
      <c r="O1775" s="19">
        <f t="shared" si="1350"/>
        <v>235</v>
      </c>
      <c r="P1775" s="19">
        <f t="shared" si="1350"/>
        <v>85</v>
      </c>
      <c r="Q1775" s="146">
        <f>SUM(J1775:P1775)</f>
        <v>1521</v>
      </c>
    </row>
    <row r="1776" spans="1:17" x14ac:dyDescent="0.35">
      <c r="A1776" s="19" t="s">
        <v>154</v>
      </c>
      <c r="B1776" s="152">
        <f t="shared" ref="B1776:I1776" si="1351">B1774/B1775</f>
        <v>0</v>
      </c>
      <c r="C1776" s="152">
        <f t="shared" si="1351"/>
        <v>0</v>
      </c>
      <c r="D1776" s="152">
        <f t="shared" si="1351"/>
        <v>0</v>
      </c>
      <c r="E1776" s="152">
        <f>E1774/E1775</f>
        <v>0</v>
      </c>
      <c r="F1776" s="152">
        <f t="shared" si="1351"/>
        <v>0</v>
      </c>
      <c r="G1776" s="152">
        <f t="shared" si="1351"/>
        <v>0</v>
      </c>
      <c r="H1776" s="152">
        <f t="shared" si="1351"/>
        <v>0</v>
      </c>
      <c r="I1776" s="152">
        <f t="shared" si="1351"/>
        <v>0</v>
      </c>
      <c r="J1776" s="106">
        <f>J1774/K1775*100</f>
        <v>0</v>
      </c>
      <c r="K1776" s="106">
        <f>K1774/L1775*100</f>
        <v>0</v>
      </c>
      <c r="L1776" s="106">
        <f>L1774/L1775*100</f>
        <v>0</v>
      </c>
      <c r="M1776" s="169">
        <f>M1775/M1773</f>
        <v>1</v>
      </c>
      <c r="N1776" s="169">
        <f>N1775/N1773</f>
        <v>1</v>
      </c>
      <c r="O1776" s="169">
        <f>O1775/O1773</f>
        <v>1</v>
      </c>
      <c r="P1776" s="169">
        <f>P1775/P1773</f>
        <v>1</v>
      </c>
      <c r="Q1776" s="153">
        <f>Q1774/Q1775*100</f>
        <v>0</v>
      </c>
    </row>
    <row r="1777" spans="1:17" x14ac:dyDescent="0.35">
      <c r="A1777" s="19" t="s">
        <v>153</v>
      </c>
      <c r="B1777" s="61">
        <v>790</v>
      </c>
      <c r="C1777" s="61">
        <v>710</v>
      </c>
      <c r="D1777" s="61">
        <v>610</v>
      </c>
      <c r="E1777" s="61">
        <v>680</v>
      </c>
      <c r="F1777" s="61">
        <v>710</v>
      </c>
      <c r="G1777" s="61">
        <v>710</v>
      </c>
      <c r="H1777" s="36">
        <v>570</v>
      </c>
      <c r="I1777" s="35"/>
      <c r="J1777" s="19">
        <v>740</v>
      </c>
      <c r="K1777" s="19">
        <v>810</v>
      </c>
      <c r="L1777" s="19">
        <v>660</v>
      </c>
      <c r="M1777" s="19">
        <v>620</v>
      </c>
      <c r="N1777" s="19">
        <v>710</v>
      </c>
      <c r="O1777" s="19">
        <v>840</v>
      </c>
      <c r="P1777" s="36">
        <v>740</v>
      </c>
      <c r="Q1777" s="146"/>
    </row>
    <row r="1778" spans="1:17" x14ac:dyDescent="0.35">
      <c r="A1778" s="43" t="s">
        <v>155</v>
      </c>
      <c r="B1778" s="169">
        <f t="shared" ref="B1778:H1778" si="1352">B1777/B1775</f>
        <v>3.6238532110091741</v>
      </c>
      <c r="C1778" s="169">
        <f t="shared" si="1352"/>
        <v>3.8378378378378377</v>
      </c>
      <c r="D1778" s="169">
        <f>D1777/D1775</f>
        <v>3.9869281045751634</v>
      </c>
      <c r="E1778" s="169">
        <f>E1777/E1775</f>
        <v>3.9766081871345027</v>
      </c>
      <c r="F1778" s="169">
        <f>F1777/F1775</f>
        <v>4.7651006711409396</v>
      </c>
      <c r="G1778" s="169">
        <f>G1777/G1775</f>
        <v>4.7333333333333334</v>
      </c>
      <c r="H1778" s="169">
        <f t="shared" si="1352"/>
        <v>5.1351351351351351</v>
      </c>
      <c r="I1778" s="35"/>
      <c r="J1778" s="169">
        <f t="shared" ref="J1778:P1778" si="1353">J1777/J1775</f>
        <v>0.99865047233468285</v>
      </c>
      <c r="K1778" s="169">
        <f t="shared" si="1353"/>
        <v>6.044776119402985</v>
      </c>
      <c r="L1778" s="169">
        <f t="shared" si="1353"/>
        <v>5.7894736842105265</v>
      </c>
      <c r="M1778" s="169">
        <f t="shared" si="1353"/>
        <v>7.2941176470588234</v>
      </c>
      <c r="N1778" s="169">
        <f t="shared" si="1353"/>
        <v>5.590551181102362</v>
      </c>
      <c r="O1778" s="169">
        <f t="shared" si="1353"/>
        <v>3.5744680851063828</v>
      </c>
      <c r="P1778" s="169">
        <f t="shared" si="1353"/>
        <v>8.7058823529411757</v>
      </c>
      <c r="Q1778" s="146"/>
    </row>
    <row r="1779" spans="1:17" x14ac:dyDescent="0.35">
      <c r="A1779" s="19" t="s">
        <v>160</v>
      </c>
      <c r="B1779" s="61">
        <v>2</v>
      </c>
      <c r="C1779" s="61">
        <v>288</v>
      </c>
      <c r="D1779" s="61">
        <v>370</v>
      </c>
      <c r="E1779" s="61">
        <v>314</v>
      </c>
      <c r="F1779" s="61">
        <v>439</v>
      </c>
      <c r="G1779" s="61">
        <v>349</v>
      </c>
      <c r="H1779" s="88">
        <v>386</v>
      </c>
      <c r="I1779" s="35">
        <f>SUM(B1779:H1779)</f>
        <v>2148</v>
      </c>
      <c r="J1779" s="88">
        <v>349</v>
      </c>
      <c r="K1779" s="88">
        <v>337</v>
      </c>
      <c r="L1779" s="88">
        <v>352</v>
      </c>
      <c r="M1779" s="88">
        <v>176</v>
      </c>
      <c r="N1779" s="88">
        <v>227</v>
      </c>
      <c r="O1779" s="88">
        <v>323</v>
      </c>
      <c r="P1779" s="88">
        <v>422</v>
      </c>
      <c r="Q1779" s="146">
        <f>SUM(J1779:P1779)</f>
        <v>2186</v>
      </c>
    </row>
    <row r="1780" spans="1:17" x14ac:dyDescent="0.35">
      <c r="A1780" s="19" t="s">
        <v>161</v>
      </c>
      <c r="B1780" s="61">
        <v>5.0999999999999996</v>
      </c>
      <c r="C1780" s="166">
        <v>95.22</v>
      </c>
      <c r="D1780" s="166">
        <v>95.95</v>
      </c>
      <c r="E1780" s="166">
        <v>92.13</v>
      </c>
      <c r="F1780" s="166">
        <v>118.99</v>
      </c>
      <c r="G1780" s="166">
        <v>106.04</v>
      </c>
      <c r="H1780" s="88">
        <v>124.36</v>
      </c>
      <c r="I1780" s="35">
        <f>SUM(B1780:H1780)</f>
        <v>637.79</v>
      </c>
      <c r="J1780" s="88">
        <v>150.1</v>
      </c>
      <c r="K1780" s="88">
        <v>177.37</v>
      </c>
      <c r="L1780" s="88">
        <v>151.54</v>
      </c>
      <c r="M1780" s="88">
        <v>149.53</v>
      </c>
      <c r="N1780" s="88">
        <v>127.79</v>
      </c>
      <c r="O1780" s="88">
        <v>128.75</v>
      </c>
      <c r="P1780" s="88">
        <v>97.08</v>
      </c>
      <c r="Q1780" s="146">
        <f>SUM(J1780:P1780)</f>
        <v>982.16</v>
      </c>
    </row>
    <row r="1781" spans="1:17" x14ac:dyDescent="0.35">
      <c r="A1781" s="19" t="s">
        <v>152</v>
      </c>
      <c r="B1781" s="19">
        <f t="shared" ref="B1781:G1781" si="1354">B1780+B1779</f>
        <v>7.1</v>
      </c>
      <c r="C1781" s="19">
        <f t="shared" si="1354"/>
        <v>383.22</v>
      </c>
      <c r="D1781" s="19">
        <f t="shared" si="1354"/>
        <v>465.95</v>
      </c>
      <c r="E1781" s="106">
        <f t="shared" si="1354"/>
        <v>406.13</v>
      </c>
      <c r="F1781" s="106">
        <f t="shared" si="1354"/>
        <v>557.99</v>
      </c>
      <c r="G1781" s="106">
        <f t="shared" si="1354"/>
        <v>455.04</v>
      </c>
      <c r="H1781" s="19">
        <f>H1779+H1780</f>
        <v>510.36</v>
      </c>
      <c r="I1781" s="35">
        <f>SUM(B1781:H1781)</f>
        <v>2785.7900000000004</v>
      </c>
      <c r="J1781" s="19">
        <f t="shared" ref="J1781:P1781" si="1355">J1780+J1779</f>
        <v>499.1</v>
      </c>
      <c r="K1781" s="19">
        <f t="shared" si="1355"/>
        <v>514.37</v>
      </c>
      <c r="L1781" s="19">
        <f t="shared" si="1355"/>
        <v>503.53999999999996</v>
      </c>
      <c r="M1781" s="19">
        <f t="shared" si="1355"/>
        <v>325.52999999999997</v>
      </c>
      <c r="N1781" s="19">
        <f t="shared" si="1355"/>
        <v>354.79</v>
      </c>
      <c r="O1781" s="19">
        <f t="shared" si="1355"/>
        <v>451.75</v>
      </c>
      <c r="P1781" s="19">
        <f t="shared" si="1355"/>
        <v>519.08000000000004</v>
      </c>
      <c r="Q1781" s="146">
        <f>SUM(J1781:P1781)</f>
        <v>3168.16</v>
      </c>
    </row>
    <row r="1782" spans="1:17" x14ac:dyDescent="0.35">
      <c r="A1782" s="19" t="s">
        <v>154</v>
      </c>
      <c r="B1782" s="169">
        <f t="shared" ref="B1782:H1782" si="1356">B1781/B1779</f>
        <v>3.55</v>
      </c>
      <c r="C1782" s="169">
        <f t="shared" si="1356"/>
        <v>1.3306250000000002</v>
      </c>
      <c r="D1782" s="169">
        <f>D1781/D1779</f>
        <v>1.2593243243243244</v>
      </c>
      <c r="E1782" s="169">
        <f>E1781/E1779</f>
        <v>1.293407643312102</v>
      </c>
      <c r="F1782" s="169">
        <f>F1781/F1779</f>
        <v>1.2710478359908883</v>
      </c>
      <c r="G1782" s="169">
        <f>G1779</f>
        <v>349</v>
      </c>
      <c r="H1782" s="169">
        <f t="shared" si="1356"/>
        <v>1.3221761658031088</v>
      </c>
      <c r="I1782" s="161">
        <f>I1780/I1781</f>
        <v>0.22894403382882408</v>
      </c>
      <c r="J1782" s="169">
        <f t="shared" ref="J1782:O1782" si="1357">J1781/J1779</f>
        <v>1.4300859598853868</v>
      </c>
      <c r="K1782" s="169">
        <f t="shared" si="1357"/>
        <v>1.5263204747774481</v>
      </c>
      <c r="L1782" s="169">
        <f t="shared" si="1357"/>
        <v>1.4305113636363636</v>
      </c>
      <c r="M1782" s="169">
        <f t="shared" si="1357"/>
        <v>1.8496022727272725</v>
      </c>
      <c r="N1782" s="169">
        <f t="shared" si="1357"/>
        <v>1.5629515418502204</v>
      </c>
      <c r="O1782" s="169">
        <f t="shared" si="1357"/>
        <v>1.3986068111455108</v>
      </c>
      <c r="P1782" s="169">
        <f>P1781/P1779</f>
        <v>1.230047393364929</v>
      </c>
      <c r="Q1782" s="153">
        <f>Q1780/Q1781*100</f>
        <v>31.000959547497605</v>
      </c>
    </row>
    <row r="1783" spans="1:17" x14ac:dyDescent="0.35">
      <c r="A1783" s="19" t="s">
        <v>153</v>
      </c>
      <c r="B1783" s="88">
        <v>0</v>
      </c>
      <c r="C1783" s="88">
        <v>438</v>
      </c>
      <c r="D1783" s="88">
        <v>702</v>
      </c>
      <c r="E1783" s="88">
        <v>704</v>
      </c>
      <c r="F1783" s="88">
        <v>737</v>
      </c>
      <c r="G1783" s="88">
        <v>681</v>
      </c>
      <c r="H1783" s="88">
        <v>763</v>
      </c>
      <c r="I1783" s="35"/>
      <c r="J1783" s="88">
        <v>723</v>
      </c>
      <c r="K1783" s="88">
        <v>768</v>
      </c>
      <c r="L1783" s="88">
        <v>747</v>
      </c>
      <c r="M1783" s="88">
        <v>495</v>
      </c>
      <c r="N1783" s="88">
        <v>558</v>
      </c>
      <c r="O1783" s="88">
        <v>650</v>
      </c>
      <c r="P1783" s="88">
        <v>775</v>
      </c>
      <c r="Q1783" s="146"/>
    </row>
    <row r="1784" spans="1:17" x14ac:dyDescent="0.35">
      <c r="A1784" s="43" t="s">
        <v>155</v>
      </c>
      <c r="B1784" s="169">
        <f t="shared" ref="B1784:H1784" si="1358">B1783/B1781</f>
        <v>0</v>
      </c>
      <c r="C1784" s="169">
        <f t="shared" si="1358"/>
        <v>1.1429466103021761</v>
      </c>
      <c r="D1784" s="169">
        <f t="shared" si="1358"/>
        <v>1.5065994205386843</v>
      </c>
      <c r="E1784" s="169">
        <f t="shared" si="1358"/>
        <v>1.7334351069854481</v>
      </c>
      <c r="F1784" s="169">
        <f t="shared" si="1358"/>
        <v>1.3208122009355006</v>
      </c>
      <c r="G1784" s="169">
        <f t="shared" si="1358"/>
        <v>1.4965717299578059</v>
      </c>
      <c r="H1784" s="169">
        <f t="shared" si="1358"/>
        <v>1.4950231209342424</v>
      </c>
      <c r="I1784" s="35"/>
      <c r="J1784" s="169">
        <f t="shared" ref="J1784:P1784" si="1359">J1783/J1781</f>
        <v>1.4486074934882789</v>
      </c>
      <c r="K1784" s="169">
        <f t="shared" si="1359"/>
        <v>1.493088632696308</v>
      </c>
      <c r="L1784" s="169">
        <f t="shared" si="1359"/>
        <v>1.4834968423561188</v>
      </c>
      <c r="M1784" s="169">
        <f t="shared" si="1359"/>
        <v>1.5205971799834117</v>
      </c>
      <c r="N1784" s="169">
        <f t="shared" si="1359"/>
        <v>1.5727613517855632</v>
      </c>
      <c r="O1784" s="169">
        <f t="shared" si="1359"/>
        <v>1.4388489208633093</v>
      </c>
      <c r="P1784" s="169">
        <f t="shared" si="1359"/>
        <v>1.4930261231409416</v>
      </c>
      <c r="Q1784" s="146"/>
    </row>
    <row r="1785" spans="1:17" x14ac:dyDescent="0.35">
      <c r="A1785" s="19" t="s">
        <v>166</v>
      </c>
      <c r="B1785" s="171">
        <v>48.5</v>
      </c>
      <c r="C1785" s="61">
        <v>42.9</v>
      </c>
      <c r="D1785" s="61">
        <v>88.8</v>
      </c>
      <c r="E1785" s="61">
        <v>43.8</v>
      </c>
      <c r="F1785" s="61">
        <v>57.1</v>
      </c>
      <c r="G1785" s="19">
        <v>67.2</v>
      </c>
      <c r="H1785" s="36">
        <v>60</v>
      </c>
      <c r="I1785" s="35"/>
      <c r="J1785" s="36">
        <v>70.099999999999994</v>
      </c>
      <c r="K1785" s="36">
        <v>58.5</v>
      </c>
      <c r="L1785" s="36">
        <v>52.1</v>
      </c>
      <c r="M1785" s="103">
        <v>61.26</v>
      </c>
      <c r="N1785" s="19">
        <v>35.5</v>
      </c>
      <c r="O1785" s="19">
        <v>42.3</v>
      </c>
      <c r="P1785" s="36">
        <v>100.3</v>
      </c>
      <c r="Q1785" s="146">
        <f>SUM(J1785:P1785)</f>
        <v>420.06</v>
      </c>
    </row>
    <row r="1786" spans="1:17" x14ac:dyDescent="0.35">
      <c r="A1786" s="19" t="s">
        <v>167</v>
      </c>
      <c r="B1786" s="61">
        <v>57.64</v>
      </c>
      <c r="C1786" s="166">
        <v>67.17</v>
      </c>
      <c r="D1786" s="166">
        <v>47.94</v>
      </c>
      <c r="E1786" s="166">
        <v>46.03</v>
      </c>
      <c r="F1786" s="166">
        <v>60.12</v>
      </c>
      <c r="G1786" s="19">
        <v>56.86</v>
      </c>
      <c r="H1786" s="36">
        <v>41.33</v>
      </c>
      <c r="I1786" s="35">
        <f>SUM(B1786:H1786)</f>
        <v>377.09</v>
      </c>
      <c r="J1786" s="36">
        <v>70.56</v>
      </c>
      <c r="K1786" s="42">
        <v>87.8</v>
      </c>
      <c r="L1786" s="42">
        <v>74.63</v>
      </c>
      <c r="M1786" s="19">
        <v>63.95</v>
      </c>
      <c r="N1786" s="19">
        <v>59.8</v>
      </c>
      <c r="O1786" s="36">
        <v>57.4</v>
      </c>
      <c r="P1786" s="33">
        <v>46.09</v>
      </c>
      <c r="Q1786" s="146">
        <f>SUM(J1786:P1786)</f>
        <v>460.23</v>
      </c>
    </row>
    <row r="1787" spans="1:17" x14ac:dyDescent="0.35">
      <c r="A1787" s="19" t="s">
        <v>152</v>
      </c>
      <c r="B1787" s="19">
        <f t="shared" ref="B1787:H1787" si="1360">B1786+B1785</f>
        <v>106.14</v>
      </c>
      <c r="C1787" s="19">
        <f t="shared" si="1360"/>
        <v>110.07</v>
      </c>
      <c r="D1787" s="19">
        <f t="shared" si="1360"/>
        <v>136.74</v>
      </c>
      <c r="E1787" s="106">
        <f t="shared" si="1360"/>
        <v>89.83</v>
      </c>
      <c r="F1787" s="106">
        <f t="shared" si="1360"/>
        <v>117.22</v>
      </c>
      <c r="G1787" s="19">
        <f t="shared" si="1360"/>
        <v>124.06</v>
      </c>
      <c r="H1787" s="19">
        <f t="shared" si="1360"/>
        <v>101.33</v>
      </c>
      <c r="I1787" s="35">
        <f>SUM(B1787:H1787)</f>
        <v>785.39</v>
      </c>
      <c r="J1787" s="19">
        <f>J1786+J1785</f>
        <v>140.66</v>
      </c>
      <c r="K1787" s="19">
        <f t="shared" ref="K1787:P1787" si="1361">K1786+K1785</f>
        <v>146.30000000000001</v>
      </c>
      <c r="L1787" s="19">
        <f t="shared" si="1361"/>
        <v>126.72999999999999</v>
      </c>
      <c r="M1787" s="19">
        <f t="shared" si="1361"/>
        <v>125.21000000000001</v>
      </c>
      <c r="N1787" s="19">
        <f t="shared" si="1361"/>
        <v>95.3</v>
      </c>
      <c r="O1787" s="19">
        <f t="shared" si="1361"/>
        <v>99.699999999999989</v>
      </c>
      <c r="P1787" s="19">
        <f t="shared" si="1361"/>
        <v>146.38999999999999</v>
      </c>
      <c r="Q1787" s="146">
        <f>SUM(J1787:P1787)</f>
        <v>880.29000000000008</v>
      </c>
    </row>
    <row r="1788" spans="1:17" x14ac:dyDescent="0.35">
      <c r="A1788" s="19" t="s">
        <v>154</v>
      </c>
      <c r="B1788" s="106">
        <f t="shared" ref="B1788:H1788" si="1362">B1786/B1787*100</f>
        <v>54.305634068211795</v>
      </c>
      <c r="C1788" s="106">
        <f t="shared" si="1362"/>
        <v>61.024802398473696</v>
      </c>
      <c r="D1788" s="106">
        <f t="shared" si="1362"/>
        <v>35.059236507240016</v>
      </c>
      <c r="E1788" s="106">
        <f t="shared" si="1362"/>
        <v>51.241233440944015</v>
      </c>
      <c r="F1788" s="106">
        <f t="shared" si="1362"/>
        <v>51.288176079167378</v>
      </c>
      <c r="G1788" s="106">
        <f t="shared" si="1362"/>
        <v>45.832661615347412</v>
      </c>
      <c r="H1788" s="106">
        <f t="shared" si="1362"/>
        <v>40.787525905457414</v>
      </c>
      <c r="I1788" s="162">
        <f>I1786/I1787</f>
        <v>0.48013089038566825</v>
      </c>
      <c r="J1788" s="169">
        <f t="shared" ref="J1788:P1788" si="1363">J1787/J1785</f>
        <v>2.006562054208274</v>
      </c>
      <c r="K1788" s="169">
        <f t="shared" si="1363"/>
        <v>2.5008547008547009</v>
      </c>
      <c r="L1788" s="169">
        <f t="shared" si="1363"/>
        <v>2.432437619961612</v>
      </c>
      <c r="M1788" s="169">
        <f t="shared" si="1363"/>
        <v>2.0439111981717271</v>
      </c>
      <c r="N1788" s="169">
        <f t="shared" si="1363"/>
        <v>2.6845070422535211</v>
      </c>
      <c r="O1788" s="169">
        <f t="shared" si="1363"/>
        <v>2.3569739952718676</v>
      </c>
      <c r="P1788" s="169">
        <f t="shared" si="1363"/>
        <v>1.4595214356929211</v>
      </c>
      <c r="Q1788" s="106">
        <f>Q1786/Q1787*100</f>
        <v>52.281634461370686</v>
      </c>
    </row>
    <row r="1789" spans="1:17" x14ac:dyDescent="0.35">
      <c r="A1789" s="19" t="s">
        <v>153</v>
      </c>
      <c r="B1789" s="61">
        <v>110</v>
      </c>
      <c r="C1789" s="61">
        <v>99</v>
      </c>
      <c r="D1789" s="61">
        <v>157</v>
      </c>
      <c r="E1789" s="61">
        <v>89</v>
      </c>
      <c r="F1789" s="61">
        <v>113</v>
      </c>
      <c r="G1789" s="88">
        <v>131</v>
      </c>
      <c r="H1789" s="88">
        <v>106</v>
      </c>
      <c r="I1789" s="35"/>
      <c r="J1789" s="88">
        <v>146</v>
      </c>
      <c r="K1789" s="88">
        <v>167</v>
      </c>
      <c r="L1789" s="88">
        <v>137</v>
      </c>
      <c r="M1789" s="106">
        <v>142</v>
      </c>
      <c r="N1789" s="88">
        <v>107</v>
      </c>
      <c r="O1789" s="88">
        <v>102</v>
      </c>
      <c r="P1789" s="88">
        <v>170</v>
      </c>
      <c r="Q1789" s="146"/>
    </row>
    <row r="1790" spans="1:17" x14ac:dyDescent="0.35">
      <c r="A1790" s="43" t="s">
        <v>155</v>
      </c>
      <c r="B1790" s="169">
        <f>B1789/B1787</f>
        <v>1.0363670623704542</v>
      </c>
      <c r="C1790" s="169">
        <f>C1789/C1787</f>
        <v>0.8994276369582993</v>
      </c>
      <c r="D1790" s="169">
        <f>D1789/D1787</f>
        <v>1.1481643995904636</v>
      </c>
      <c r="E1790" s="169">
        <f>E1789/E1788</f>
        <v>1.7368824679556807</v>
      </c>
      <c r="F1790" s="169">
        <f>F1789/F1788</f>
        <v>2.2032368596141052</v>
      </c>
      <c r="G1790" s="169">
        <f>G1789/G1788</f>
        <v>2.8582237073513892</v>
      </c>
      <c r="H1790" s="169">
        <f>H1789/H1787</f>
        <v>1.0460870423369191</v>
      </c>
      <c r="I1790" s="35"/>
      <c r="J1790" s="169">
        <f t="shared" ref="J1790:P1790" si="1364">J1789/J1787</f>
        <v>1.0379638845442911</v>
      </c>
      <c r="K1790" s="169">
        <f t="shared" si="1364"/>
        <v>1.1414900888585098</v>
      </c>
      <c r="L1790" s="169">
        <f t="shared" si="1364"/>
        <v>1.0810384281543439</v>
      </c>
      <c r="M1790" s="169">
        <f t="shared" si="1364"/>
        <v>1.13409472086894</v>
      </c>
      <c r="N1790" s="169">
        <f t="shared" si="1364"/>
        <v>1.1227701993704093</v>
      </c>
      <c r="O1790" s="169">
        <f t="shared" si="1364"/>
        <v>1.0230692076228687</v>
      </c>
      <c r="P1790" s="169">
        <f t="shared" si="1364"/>
        <v>1.1612815082997474</v>
      </c>
      <c r="Q1790" s="146"/>
    </row>
    <row r="1791" spans="1:17" x14ac:dyDescent="0.35">
      <c r="A1791" s="19" t="s">
        <v>168</v>
      </c>
      <c r="B1791" s="61">
        <v>34.6</v>
      </c>
      <c r="C1791" s="61">
        <v>40.1</v>
      </c>
      <c r="D1791" s="61">
        <v>48.4</v>
      </c>
      <c r="E1791" s="61">
        <v>57</v>
      </c>
      <c r="F1791" s="61">
        <v>61.6</v>
      </c>
      <c r="G1791" s="19">
        <v>32</v>
      </c>
      <c r="H1791" s="19">
        <v>25.5</v>
      </c>
      <c r="I1791" s="150"/>
      <c r="J1791" s="19">
        <v>30.2</v>
      </c>
      <c r="K1791" s="19">
        <v>27.3</v>
      </c>
      <c r="L1791" s="19">
        <v>22.4</v>
      </c>
      <c r="M1791" s="19">
        <v>30.7</v>
      </c>
      <c r="N1791" s="19">
        <v>13.4</v>
      </c>
      <c r="O1791" s="19">
        <v>26.7</v>
      </c>
      <c r="P1791" s="19">
        <v>49.4</v>
      </c>
      <c r="Q1791" s="151">
        <f>SUM(J1791:P1791)</f>
        <v>200.10000000000002</v>
      </c>
    </row>
    <row r="1792" spans="1:17" x14ac:dyDescent="0.35">
      <c r="A1792" s="19" t="s">
        <v>1543</v>
      </c>
      <c r="B1792" s="61">
        <v>55.21</v>
      </c>
      <c r="C1792" s="166">
        <v>61.39</v>
      </c>
      <c r="D1792" s="166">
        <v>45.91</v>
      </c>
      <c r="E1792" s="166">
        <v>41.66</v>
      </c>
      <c r="F1792" s="166">
        <v>56.27</v>
      </c>
      <c r="G1792" s="19">
        <v>62.45</v>
      </c>
      <c r="H1792" s="19">
        <v>58.22</v>
      </c>
      <c r="I1792" s="150">
        <f>SUM(B1792:H1792)</f>
        <v>381.11</v>
      </c>
      <c r="J1792" s="19">
        <v>65.11</v>
      </c>
      <c r="K1792" s="19">
        <v>84.42</v>
      </c>
      <c r="L1792" s="19">
        <v>69.75</v>
      </c>
      <c r="M1792" s="19">
        <v>69.819999999999993</v>
      </c>
      <c r="N1792" s="19">
        <v>65.09</v>
      </c>
      <c r="O1792" s="19">
        <v>58.3</v>
      </c>
      <c r="P1792" s="19">
        <v>45.17</v>
      </c>
      <c r="Q1792" s="151">
        <f>SUM(J1792:P1792)</f>
        <v>457.66000000000008</v>
      </c>
    </row>
    <row r="1793" spans="1:17" x14ac:dyDescent="0.35">
      <c r="A1793" s="19" t="s">
        <v>152</v>
      </c>
      <c r="B1793" s="19">
        <f>B1792+B1791</f>
        <v>89.81</v>
      </c>
      <c r="C1793" s="19">
        <f t="shared" ref="C1793:H1793" si="1365">C1792+C1791</f>
        <v>101.49000000000001</v>
      </c>
      <c r="D1793" s="19">
        <f t="shared" si="1365"/>
        <v>94.31</v>
      </c>
      <c r="E1793" s="106">
        <f>E1792+E1791</f>
        <v>98.66</v>
      </c>
      <c r="F1793" s="106">
        <f>F1792+F1791</f>
        <v>117.87</v>
      </c>
      <c r="G1793" s="19">
        <f>G1792+G1791</f>
        <v>94.45</v>
      </c>
      <c r="H1793" s="19">
        <f t="shared" si="1365"/>
        <v>83.72</v>
      </c>
      <c r="I1793" s="150">
        <f>SUM(B1793:H1793)</f>
        <v>680.31000000000006</v>
      </c>
      <c r="J1793" s="19">
        <f>J1792+J1791</f>
        <v>95.31</v>
      </c>
      <c r="K1793" s="19">
        <f t="shared" ref="K1793:P1793" si="1366">K1792+K1791</f>
        <v>111.72</v>
      </c>
      <c r="L1793" s="19">
        <f t="shared" si="1366"/>
        <v>92.15</v>
      </c>
      <c r="M1793" s="19">
        <f t="shared" si="1366"/>
        <v>100.52</v>
      </c>
      <c r="N1793" s="19">
        <f t="shared" si="1366"/>
        <v>78.490000000000009</v>
      </c>
      <c r="O1793" s="19">
        <f t="shared" si="1366"/>
        <v>85</v>
      </c>
      <c r="P1793" s="19">
        <f t="shared" si="1366"/>
        <v>94.57</v>
      </c>
      <c r="Q1793" s="151">
        <f>SUM(J1793:P1793)</f>
        <v>657.76</v>
      </c>
    </row>
    <row r="1794" spans="1:17" x14ac:dyDescent="0.35">
      <c r="A1794" s="19" t="s">
        <v>154</v>
      </c>
      <c r="B1794" s="106">
        <f t="shared" ref="B1794:H1794" si="1367">B1792/B1793*100</f>
        <v>61.474223360427573</v>
      </c>
      <c r="C1794" s="106">
        <f t="shared" si="1367"/>
        <v>60.488718100305441</v>
      </c>
      <c r="D1794" s="106">
        <f t="shared" si="1367"/>
        <v>48.679885484041982</v>
      </c>
      <c r="E1794" s="106">
        <f>E1792/E1793*100</f>
        <v>42.22582606932901</v>
      </c>
      <c r="F1794" s="106">
        <f>F1792/F1793*100</f>
        <v>47.739034529566467</v>
      </c>
      <c r="G1794" s="106">
        <f>G1792/G1793*100</f>
        <v>66.119640021175229</v>
      </c>
      <c r="H1794" s="106">
        <f t="shared" si="1367"/>
        <v>69.541328236980419</v>
      </c>
      <c r="I1794" s="162">
        <f>I1792/I1793</f>
        <v>0.56020049683232642</v>
      </c>
      <c r="J1794" s="169">
        <f t="shared" ref="J1794:P1794" si="1368">J1793/J1791</f>
        <v>3.1559602649006626</v>
      </c>
      <c r="K1794" s="169">
        <f t="shared" si="1368"/>
        <v>4.092307692307692</v>
      </c>
      <c r="L1794" s="169">
        <f t="shared" si="1368"/>
        <v>4.1138392857142865</v>
      </c>
      <c r="M1794" s="169">
        <f t="shared" si="1368"/>
        <v>3.2742671009771986</v>
      </c>
      <c r="N1794" s="169">
        <f t="shared" si="1368"/>
        <v>5.8574626865671648</v>
      </c>
      <c r="O1794" s="169">
        <f t="shared" si="1368"/>
        <v>3.1835205992509366</v>
      </c>
      <c r="P1794" s="169">
        <f t="shared" si="1368"/>
        <v>1.9143724696356275</v>
      </c>
      <c r="Q1794" s="154">
        <f>Q1792/Q1793*100</f>
        <v>69.578569691072744</v>
      </c>
    </row>
    <row r="1795" spans="1:17" x14ac:dyDescent="0.35">
      <c r="A1795" s="19" t="s">
        <v>153</v>
      </c>
      <c r="B1795" s="88">
        <v>102</v>
      </c>
      <c r="C1795" s="19">
        <v>125</v>
      </c>
      <c r="D1795" s="19">
        <v>109</v>
      </c>
      <c r="E1795" s="19">
        <v>120</v>
      </c>
      <c r="F1795" s="19">
        <v>149</v>
      </c>
      <c r="G1795" s="88">
        <v>108</v>
      </c>
      <c r="H1795" s="88">
        <v>94</v>
      </c>
      <c r="I1795" s="35"/>
      <c r="J1795" s="88">
        <v>112</v>
      </c>
      <c r="K1795" s="88">
        <v>140</v>
      </c>
      <c r="L1795" s="88">
        <v>108</v>
      </c>
      <c r="M1795" s="88">
        <v>120</v>
      </c>
      <c r="N1795" s="88">
        <v>82</v>
      </c>
      <c r="O1795" s="88">
        <v>95</v>
      </c>
      <c r="P1795" s="88">
        <v>115</v>
      </c>
      <c r="Q1795" s="146"/>
    </row>
    <row r="1796" spans="1:17" x14ac:dyDescent="0.35">
      <c r="A1796" s="43" t="s">
        <v>155</v>
      </c>
      <c r="B1796" s="169">
        <f t="shared" ref="B1796:H1796" si="1369">B1795/B1793</f>
        <v>1.1357309876405746</v>
      </c>
      <c r="C1796" s="169">
        <f t="shared" si="1369"/>
        <v>1.2316484382697801</v>
      </c>
      <c r="D1796" s="169">
        <f t="shared" si="1369"/>
        <v>1.1557629095535997</v>
      </c>
      <c r="E1796" s="169">
        <f t="shared" si="1369"/>
        <v>1.2162983985404419</v>
      </c>
      <c r="F1796" s="169">
        <f t="shared" si="1369"/>
        <v>1.2641045219309408</v>
      </c>
      <c r="G1796" s="169">
        <f t="shared" si="1369"/>
        <v>1.1434621492853361</v>
      </c>
      <c r="H1796" s="169">
        <f t="shared" si="1369"/>
        <v>1.1227902532250358</v>
      </c>
      <c r="I1796" s="35"/>
      <c r="J1796" s="169">
        <f t="shared" ref="J1796:P1796" si="1370">J1795/J1793</f>
        <v>1.175112789843668</v>
      </c>
      <c r="K1796" s="169">
        <f t="shared" si="1370"/>
        <v>1.2531328320802004</v>
      </c>
      <c r="L1796" s="169">
        <f t="shared" si="1370"/>
        <v>1.1720021703743895</v>
      </c>
      <c r="M1796" s="169">
        <f t="shared" si="1370"/>
        <v>1.1937922801432552</v>
      </c>
      <c r="N1796" s="169">
        <f t="shared" si="1370"/>
        <v>1.0447190724933111</v>
      </c>
      <c r="O1796" s="169">
        <f t="shared" si="1370"/>
        <v>1.1176470588235294</v>
      </c>
      <c r="P1796" s="169">
        <f t="shared" si="1370"/>
        <v>1.2160304536322302</v>
      </c>
      <c r="Q1796" s="146"/>
    </row>
    <row r="1797" spans="1:17" x14ac:dyDescent="0.35">
      <c r="A1797" s="19" t="s">
        <v>170</v>
      </c>
      <c r="B1797" s="61">
        <v>188</v>
      </c>
      <c r="C1797" s="61">
        <v>216.1</v>
      </c>
      <c r="D1797" s="61">
        <v>260.2</v>
      </c>
      <c r="E1797" s="61">
        <v>281.60000000000002</v>
      </c>
      <c r="F1797" s="61">
        <v>244.9</v>
      </c>
      <c r="G1797" s="88">
        <v>144.9</v>
      </c>
      <c r="H1797" s="88">
        <v>55.4</v>
      </c>
      <c r="I1797" s="35"/>
      <c r="J1797" s="88">
        <v>96.3</v>
      </c>
      <c r="K1797" s="88">
        <v>122.2</v>
      </c>
      <c r="L1797" s="88">
        <v>170.8</v>
      </c>
      <c r="M1797" s="88">
        <v>148.80000000000001</v>
      </c>
      <c r="N1797" s="19">
        <v>74.8</v>
      </c>
      <c r="O1797" s="88">
        <v>47.1</v>
      </c>
      <c r="P1797" s="88">
        <v>254.5</v>
      </c>
      <c r="Q1797" s="146">
        <f>SUM(J1797:P1797)</f>
        <v>914.5</v>
      </c>
    </row>
    <row r="1798" spans="1:17" x14ac:dyDescent="0.35">
      <c r="A1798" s="19" t="s">
        <v>171</v>
      </c>
      <c r="B1798" s="61">
        <v>229.5</v>
      </c>
      <c r="C1798" s="166">
        <v>285.5</v>
      </c>
      <c r="D1798" s="166">
        <v>226.4</v>
      </c>
      <c r="E1798" s="166">
        <v>201.6</v>
      </c>
      <c r="F1798" s="166">
        <v>270</v>
      </c>
      <c r="G1798" s="88">
        <v>303</v>
      </c>
      <c r="H1798" s="88">
        <v>229.3</v>
      </c>
      <c r="I1798" s="35">
        <f>SUM(B1798:H1798)</f>
        <v>1745.3</v>
      </c>
      <c r="J1798" s="88">
        <v>63.5</v>
      </c>
      <c r="K1798" s="88">
        <v>404.7</v>
      </c>
      <c r="L1798" s="88">
        <v>339.8</v>
      </c>
      <c r="M1798" s="88">
        <v>172.8</v>
      </c>
      <c r="N1798" s="19">
        <v>218.9</v>
      </c>
      <c r="O1798" s="88">
        <v>311</v>
      </c>
      <c r="P1798" s="88">
        <v>218.7</v>
      </c>
      <c r="Q1798" s="146">
        <f>SUM(J1798:P1798)</f>
        <v>1729.4</v>
      </c>
    </row>
    <row r="1799" spans="1:17" x14ac:dyDescent="0.35">
      <c r="A1799" s="19" t="s">
        <v>152</v>
      </c>
      <c r="B1799" s="19">
        <f>SUM(B1797:B1798)</f>
        <v>417.5</v>
      </c>
      <c r="C1799" s="19">
        <f>SUM(C1797:C1798)</f>
        <v>501.6</v>
      </c>
      <c r="D1799" s="19">
        <f>SUM(D1797:D1798)</f>
        <v>486.6</v>
      </c>
      <c r="E1799" s="106">
        <f>E1798+E1797</f>
        <v>483.20000000000005</v>
      </c>
      <c r="F1799" s="106">
        <f>F1798+F1797</f>
        <v>514.9</v>
      </c>
      <c r="G1799" s="19">
        <f>G1798+G1797</f>
        <v>447.9</v>
      </c>
      <c r="H1799" s="19">
        <f>H1797+H1798</f>
        <v>284.7</v>
      </c>
      <c r="I1799" s="35">
        <f>SUM(B1799:H1799)</f>
        <v>3136.4</v>
      </c>
      <c r="J1799" s="19">
        <f>J1798+J1797</f>
        <v>159.80000000000001</v>
      </c>
      <c r="K1799" s="19">
        <f t="shared" ref="K1799:P1799" si="1371">K1798+K1797</f>
        <v>526.9</v>
      </c>
      <c r="L1799" s="19">
        <f t="shared" si="1371"/>
        <v>510.6</v>
      </c>
      <c r="M1799" s="19">
        <f t="shared" si="1371"/>
        <v>321.60000000000002</v>
      </c>
      <c r="N1799" s="19">
        <f t="shared" si="1371"/>
        <v>293.7</v>
      </c>
      <c r="O1799" s="19">
        <f t="shared" si="1371"/>
        <v>358.1</v>
      </c>
      <c r="P1799" s="19">
        <f t="shared" si="1371"/>
        <v>473.2</v>
      </c>
      <c r="Q1799" s="146">
        <f>SUM(J1799:P1799)</f>
        <v>2643.9</v>
      </c>
    </row>
    <row r="1800" spans="1:17" x14ac:dyDescent="0.35">
      <c r="A1800" s="19" t="s">
        <v>154</v>
      </c>
      <c r="B1800" s="152">
        <f t="shared" ref="B1800:I1800" si="1372">B1798/B1799</f>
        <v>0.54970059880239519</v>
      </c>
      <c r="C1800" s="152">
        <f t="shared" si="1372"/>
        <v>0.56917862838915467</v>
      </c>
      <c r="D1800" s="152">
        <f t="shared" si="1372"/>
        <v>0.46526921496095353</v>
      </c>
      <c r="E1800" s="152">
        <f t="shared" si="1372"/>
        <v>0.41721854304635758</v>
      </c>
      <c r="F1800" s="152">
        <f t="shared" si="1372"/>
        <v>0.52437366478927949</v>
      </c>
      <c r="G1800" s="152">
        <f t="shared" si="1372"/>
        <v>0.67649028801071676</v>
      </c>
      <c r="H1800" s="152">
        <f t="shared" si="1372"/>
        <v>0.80540920266947669</v>
      </c>
      <c r="I1800" s="152">
        <f t="shared" si="1372"/>
        <v>0.55646601198826673</v>
      </c>
      <c r="J1800" s="169">
        <f t="shared" ref="J1800:P1800" si="1373">J1799/J1797</f>
        <v>1.6593977154724819</v>
      </c>
      <c r="K1800" s="169">
        <f t="shared" si="1373"/>
        <v>4.3117839607201303</v>
      </c>
      <c r="L1800" s="169">
        <f t="shared" si="1373"/>
        <v>2.9894613583138172</v>
      </c>
      <c r="M1800" s="169">
        <f t="shared" si="1373"/>
        <v>2.161290322580645</v>
      </c>
      <c r="N1800" s="169">
        <f t="shared" si="1373"/>
        <v>3.9264705882352939</v>
      </c>
      <c r="O1800" s="169">
        <f t="shared" si="1373"/>
        <v>7.602972399150743</v>
      </c>
      <c r="P1800" s="169">
        <f t="shared" si="1373"/>
        <v>1.8593320235756385</v>
      </c>
      <c r="Q1800" s="153">
        <f>Q1798/Q1799*100</f>
        <v>65.410945951057158</v>
      </c>
    </row>
    <row r="1801" spans="1:17" x14ac:dyDescent="0.35">
      <c r="A1801" s="19" t="s">
        <v>153</v>
      </c>
      <c r="B1801" s="61">
        <v>633</v>
      </c>
      <c r="C1801" s="61">
        <v>748</v>
      </c>
      <c r="D1801" s="61">
        <v>760</v>
      </c>
      <c r="E1801" s="61">
        <v>753</v>
      </c>
      <c r="F1801" s="61">
        <v>788</v>
      </c>
      <c r="G1801" s="88">
        <v>672</v>
      </c>
      <c r="H1801" s="88">
        <v>427</v>
      </c>
      <c r="I1801" s="35"/>
      <c r="J1801" s="88">
        <v>225</v>
      </c>
      <c r="K1801" s="88">
        <v>785</v>
      </c>
      <c r="L1801" s="88">
        <v>776</v>
      </c>
      <c r="M1801" s="88">
        <v>508</v>
      </c>
      <c r="N1801" s="88">
        <v>440</v>
      </c>
      <c r="O1801" s="88">
        <v>126</v>
      </c>
      <c r="P1801" s="88">
        <v>741</v>
      </c>
      <c r="Q1801" s="146"/>
    </row>
    <row r="1802" spans="1:17" x14ac:dyDescent="0.35">
      <c r="A1802" s="43" t="s">
        <v>155</v>
      </c>
      <c r="B1802" s="169">
        <f t="shared" ref="B1802:H1802" si="1374">B1801/B1799</f>
        <v>1.5161676646706588</v>
      </c>
      <c r="C1802" s="169">
        <f t="shared" si="1374"/>
        <v>1.4912280701754386</v>
      </c>
      <c r="D1802" s="169">
        <f t="shared" si="1374"/>
        <v>1.5618577887381833</v>
      </c>
      <c r="E1802" s="169">
        <f>E1801/E1799</f>
        <v>1.5583609271523178</v>
      </c>
      <c r="F1802" s="169">
        <f>F1801/F1799</f>
        <v>1.5303942513109343</v>
      </c>
      <c r="G1802" s="169">
        <f>G1801/G1799</f>
        <v>1.5003348961821836</v>
      </c>
      <c r="H1802" s="169">
        <f t="shared" si="1374"/>
        <v>1.4998243765367054</v>
      </c>
      <c r="I1802" s="35"/>
      <c r="J1802" s="169">
        <f t="shared" ref="J1802:P1802" si="1375">J1801/J1799</f>
        <v>1.4080100125156445</v>
      </c>
      <c r="K1802" s="169">
        <f t="shared" si="1375"/>
        <v>1.4898462706395901</v>
      </c>
      <c r="L1802" s="169">
        <f t="shared" si="1375"/>
        <v>1.5197806502154327</v>
      </c>
      <c r="M1802" s="169">
        <f t="shared" si="1375"/>
        <v>1.5796019900497511</v>
      </c>
      <c r="N1802" s="169">
        <f t="shared" si="1375"/>
        <v>1.4981273408239701</v>
      </c>
      <c r="O1802" s="169">
        <f t="shared" si="1375"/>
        <v>0.35185702317788325</v>
      </c>
      <c r="P1802" s="169">
        <f t="shared" si="1375"/>
        <v>1.5659340659340659</v>
      </c>
      <c r="Q1802" s="146"/>
    </row>
    <row r="1803" spans="1:17" x14ac:dyDescent="0.35">
      <c r="A1803" s="19" t="s">
        <v>173</v>
      </c>
      <c r="B1803" s="171">
        <v>16.38</v>
      </c>
      <c r="C1803" s="171">
        <v>23.17</v>
      </c>
      <c r="D1803" s="171">
        <v>22.12</v>
      </c>
      <c r="E1803" s="171">
        <v>12.79</v>
      </c>
      <c r="F1803" s="171">
        <v>24.01</v>
      </c>
      <c r="G1803" s="19">
        <v>18.190000000000001</v>
      </c>
      <c r="H1803" s="36">
        <v>17.12</v>
      </c>
      <c r="I1803" s="35">
        <f>SUM(B1803:H1803)</f>
        <v>133.78</v>
      </c>
      <c r="J1803" s="36">
        <v>20.93</v>
      </c>
      <c r="K1803" s="36">
        <v>23.07</v>
      </c>
      <c r="L1803" s="36">
        <v>21.3</v>
      </c>
      <c r="M1803" s="103">
        <v>23.14</v>
      </c>
      <c r="N1803" s="19">
        <v>33.19</v>
      </c>
      <c r="O1803" s="19">
        <v>22.19</v>
      </c>
      <c r="P1803" s="36">
        <v>25.78</v>
      </c>
      <c r="Q1803" s="146">
        <f>SUM(J1803:P1803)</f>
        <v>169.6</v>
      </c>
    </row>
    <row r="1804" spans="1:17" x14ac:dyDescent="0.35">
      <c r="A1804" s="19" t="s">
        <v>172</v>
      </c>
      <c r="B1804" s="61">
        <v>27.51</v>
      </c>
      <c r="C1804" s="61">
        <v>32.76</v>
      </c>
      <c r="D1804" s="61">
        <v>24.17</v>
      </c>
      <c r="E1804" s="61">
        <v>17.329999999999998</v>
      </c>
      <c r="F1804" s="61">
        <v>28</v>
      </c>
      <c r="G1804" s="19">
        <v>30.21</v>
      </c>
      <c r="H1804" s="36">
        <v>26.84</v>
      </c>
      <c r="I1804" s="164">
        <f>H1804+G1804+F1804+E1804+D1804+C1804+B1804</f>
        <v>186.82</v>
      </c>
      <c r="J1804" s="36">
        <v>32.520000000000003</v>
      </c>
      <c r="K1804" s="21">
        <v>39.97</v>
      </c>
      <c r="L1804" s="21">
        <v>33.6</v>
      </c>
      <c r="M1804" s="19">
        <v>35.69</v>
      </c>
      <c r="N1804" s="19">
        <v>35.049999999999997</v>
      </c>
      <c r="O1804" s="36">
        <v>24.81</v>
      </c>
      <c r="P1804" s="33">
        <v>3.81</v>
      </c>
      <c r="Q1804" s="146">
        <f>SUM(J1804:P1804)</f>
        <v>205.45</v>
      </c>
    </row>
    <row r="1805" spans="1:17" x14ac:dyDescent="0.35">
      <c r="A1805" s="19" t="s">
        <v>152</v>
      </c>
      <c r="B1805" s="19">
        <f t="shared" ref="B1805:H1805" si="1376">B1804+B1803</f>
        <v>43.89</v>
      </c>
      <c r="C1805" s="19">
        <f t="shared" si="1376"/>
        <v>55.93</v>
      </c>
      <c r="D1805" s="19">
        <f t="shared" si="1376"/>
        <v>46.290000000000006</v>
      </c>
      <c r="E1805" s="19">
        <f t="shared" si="1376"/>
        <v>30.119999999999997</v>
      </c>
      <c r="F1805" s="19">
        <f t="shared" si="1376"/>
        <v>52.010000000000005</v>
      </c>
      <c r="G1805" s="19">
        <f t="shared" si="1376"/>
        <v>48.400000000000006</v>
      </c>
      <c r="H1805" s="19">
        <f t="shared" si="1376"/>
        <v>43.96</v>
      </c>
      <c r="I1805" s="35">
        <f>SUM(B1805:H1805)</f>
        <v>320.59999999999997</v>
      </c>
      <c r="J1805" s="19">
        <f>J1804+J1803</f>
        <v>53.45</v>
      </c>
      <c r="K1805" s="19">
        <f t="shared" ref="K1805:P1805" si="1377">K1804+K1803</f>
        <v>63.04</v>
      </c>
      <c r="L1805" s="19">
        <f t="shared" si="1377"/>
        <v>54.900000000000006</v>
      </c>
      <c r="M1805" s="19">
        <f t="shared" si="1377"/>
        <v>58.83</v>
      </c>
      <c r="N1805" s="19">
        <f t="shared" si="1377"/>
        <v>68.239999999999995</v>
      </c>
      <c r="O1805" s="19">
        <f t="shared" si="1377"/>
        <v>47</v>
      </c>
      <c r="P1805" s="19">
        <f t="shared" si="1377"/>
        <v>29.59</v>
      </c>
      <c r="Q1805" s="146">
        <f>SUM(J1805:P1805)</f>
        <v>375.05</v>
      </c>
    </row>
    <row r="1806" spans="1:17" x14ac:dyDescent="0.35">
      <c r="A1806" s="19" t="s">
        <v>154</v>
      </c>
      <c r="B1806" s="106">
        <f t="shared" ref="B1806:G1806" si="1378">B1804/B1805*100</f>
        <v>62.679425837320579</v>
      </c>
      <c r="C1806" s="106">
        <f t="shared" si="1378"/>
        <v>58.573216520650803</v>
      </c>
      <c r="D1806" s="106">
        <f t="shared" si="1378"/>
        <v>52.214301144955712</v>
      </c>
      <c r="E1806" s="106">
        <f t="shared" si="1378"/>
        <v>57.536520584329352</v>
      </c>
      <c r="F1806" s="106">
        <f t="shared" si="1378"/>
        <v>53.835800807537005</v>
      </c>
      <c r="G1806" s="106">
        <f t="shared" si="1378"/>
        <v>62.417355371900818</v>
      </c>
      <c r="H1806" s="106">
        <f>H1804/H1805</f>
        <v>0.61055505004549593</v>
      </c>
      <c r="I1806" s="106">
        <f>I1804/I1805</f>
        <v>0.58271990018714914</v>
      </c>
      <c r="J1806" s="106">
        <f>J1805/K1805*100</f>
        <v>84.787436548223354</v>
      </c>
      <c r="K1806" s="106">
        <f>K1805/L1805*100</f>
        <v>114.82695810564663</v>
      </c>
      <c r="L1806" s="169">
        <f>L1805/L1803</f>
        <v>2.5774647887323945</v>
      </c>
      <c r="M1806" s="169">
        <f>M1805/M1803</f>
        <v>2.5423509075194466</v>
      </c>
      <c r="N1806" s="169">
        <f>N1805/N1803</f>
        <v>2.0560409761976497</v>
      </c>
      <c r="O1806" s="169">
        <f>O1805/O1803</f>
        <v>2.1180712032447047</v>
      </c>
      <c r="P1806" s="169">
        <f>P1805/P1803</f>
        <v>1.1477889837083008</v>
      </c>
      <c r="Q1806" s="153">
        <f>Q1804/Q1805*100</f>
        <v>54.779362751633109</v>
      </c>
    </row>
    <row r="1807" spans="1:17" x14ac:dyDescent="0.35">
      <c r="A1807" s="19" t="s">
        <v>153</v>
      </c>
      <c r="B1807" s="61">
        <v>155</v>
      </c>
      <c r="C1807" s="61">
        <v>206</v>
      </c>
      <c r="D1807" s="61">
        <v>191</v>
      </c>
      <c r="E1807" s="61">
        <v>115</v>
      </c>
      <c r="F1807" s="19">
        <v>210</v>
      </c>
      <c r="G1807" s="19">
        <v>172</v>
      </c>
      <c r="H1807" s="19">
        <v>167</v>
      </c>
      <c r="I1807" s="35"/>
      <c r="J1807" s="19">
        <v>189</v>
      </c>
      <c r="K1807" s="19">
        <v>219</v>
      </c>
      <c r="L1807" s="19">
        <v>189</v>
      </c>
      <c r="M1807" s="19">
        <v>200</v>
      </c>
      <c r="N1807" s="19">
        <v>221</v>
      </c>
      <c r="O1807" s="19">
        <v>200</v>
      </c>
      <c r="P1807" s="19">
        <v>216</v>
      </c>
      <c r="Q1807" s="146"/>
    </row>
    <row r="1808" spans="1:17" x14ac:dyDescent="0.35">
      <c r="A1808" s="43" t="s">
        <v>155</v>
      </c>
      <c r="B1808" s="169">
        <f t="shared" ref="B1808:H1808" si="1379">B1807/B1805</f>
        <v>3.5315561631351104</v>
      </c>
      <c r="C1808" s="169">
        <f t="shared" si="1379"/>
        <v>3.6831753978187018</v>
      </c>
      <c r="D1808" s="169">
        <f t="shared" si="1379"/>
        <v>4.1261611579174762</v>
      </c>
      <c r="E1808" s="169">
        <f>E1807/E1805</f>
        <v>3.8180610889774238</v>
      </c>
      <c r="F1808" s="169">
        <f>F1807/F1805</f>
        <v>4.0376850605652752</v>
      </c>
      <c r="G1808" s="169">
        <f>G1807/G1805</f>
        <v>3.5537190082644625</v>
      </c>
      <c r="H1808" s="169">
        <f t="shared" si="1379"/>
        <v>3.7989080982711556</v>
      </c>
      <c r="I1808" s="35"/>
      <c r="J1808" s="169">
        <f t="shared" ref="J1808:P1808" si="1380">J1807/J1805</f>
        <v>3.5360149672591206</v>
      </c>
      <c r="K1808" s="169">
        <f t="shared" si="1380"/>
        <v>3.4739847715736043</v>
      </c>
      <c r="L1808" s="169">
        <f t="shared" si="1380"/>
        <v>3.442622950819672</v>
      </c>
      <c r="M1808" s="169">
        <f t="shared" si="1380"/>
        <v>3.3996260411354751</v>
      </c>
      <c r="N1808" s="169">
        <f t="shared" si="1380"/>
        <v>3.2385697538100824</v>
      </c>
      <c r="O1808" s="169">
        <f t="shared" si="1380"/>
        <v>4.2553191489361701</v>
      </c>
      <c r="P1808" s="169">
        <f t="shared" si="1380"/>
        <v>7.29976343359243</v>
      </c>
      <c r="Q1808" s="146"/>
    </row>
    <row r="1809" spans="1:17" x14ac:dyDescent="0.35">
      <c r="A1809" s="19" t="s">
        <v>176</v>
      </c>
      <c r="B1809" s="19">
        <v>0</v>
      </c>
      <c r="C1809" s="19">
        <v>0</v>
      </c>
      <c r="D1809" s="19">
        <v>0</v>
      </c>
      <c r="E1809" s="19">
        <v>0</v>
      </c>
      <c r="F1809" s="19">
        <v>0</v>
      </c>
      <c r="G1809" s="19">
        <v>0</v>
      </c>
      <c r="H1809" s="19">
        <v>0</v>
      </c>
      <c r="I1809" s="150">
        <f>SUM(B1809:H1809)</f>
        <v>0</v>
      </c>
      <c r="J1809" s="19">
        <v>0</v>
      </c>
      <c r="K1809" s="19">
        <v>0</v>
      </c>
      <c r="L1809" s="19">
        <v>0</v>
      </c>
      <c r="M1809" s="19">
        <v>0</v>
      </c>
      <c r="N1809" s="19">
        <v>0</v>
      </c>
      <c r="O1809" s="19">
        <v>0</v>
      </c>
      <c r="P1809" s="19">
        <v>0</v>
      </c>
      <c r="Q1809" s="151">
        <f>SUM(J1809:P1809)</f>
        <v>0</v>
      </c>
    </row>
    <row r="1810" spans="1:17" x14ac:dyDescent="0.35">
      <c r="A1810" s="19" t="s">
        <v>177</v>
      </c>
      <c r="B1810" s="19">
        <v>0</v>
      </c>
      <c r="C1810" s="19">
        <v>0</v>
      </c>
      <c r="D1810" s="19">
        <v>0</v>
      </c>
      <c r="E1810" s="19">
        <v>0</v>
      </c>
      <c r="F1810" s="19">
        <v>0</v>
      </c>
      <c r="G1810" s="19">
        <v>0</v>
      </c>
      <c r="H1810" s="19">
        <v>0</v>
      </c>
      <c r="I1810" s="150">
        <f>SUM(B1810:H1810)</f>
        <v>0</v>
      </c>
      <c r="J1810" s="19">
        <v>0</v>
      </c>
      <c r="K1810" s="19">
        <v>0</v>
      </c>
      <c r="L1810" s="19">
        <v>0</v>
      </c>
      <c r="M1810" s="19">
        <v>0</v>
      </c>
      <c r="N1810" s="19">
        <v>0</v>
      </c>
      <c r="O1810" s="19">
        <v>0</v>
      </c>
      <c r="P1810" s="19">
        <v>0</v>
      </c>
      <c r="Q1810" s="151">
        <f>SUM(J1810:P1810)</f>
        <v>0</v>
      </c>
    </row>
    <row r="1811" spans="1:17" x14ac:dyDescent="0.35">
      <c r="A1811" s="19" t="s">
        <v>152</v>
      </c>
      <c r="B1811" s="19">
        <f>B1810+B1809</f>
        <v>0</v>
      </c>
      <c r="C1811" s="19">
        <f t="shared" ref="C1811:H1811" si="1381">C1810+C1809</f>
        <v>0</v>
      </c>
      <c r="D1811" s="19">
        <f t="shared" si="1381"/>
        <v>0</v>
      </c>
      <c r="E1811" s="19">
        <f t="shared" si="1381"/>
        <v>0</v>
      </c>
      <c r="F1811" s="19">
        <f t="shared" si="1381"/>
        <v>0</v>
      </c>
      <c r="G1811" s="19">
        <f t="shared" si="1381"/>
        <v>0</v>
      </c>
      <c r="H1811" s="19">
        <f t="shared" si="1381"/>
        <v>0</v>
      </c>
      <c r="I1811" s="150">
        <f>SUM(B1811:H1811)</f>
        <v>0</v>
      </c>
      <c r="J1811" s="19">
        <f>J1810+J1809</f>
        <v>0</v>
      </c>
      <c r="K1811" s="19">
        <f t="shared" ref="K1811:P1811" si="1382">K1810+K1809</f>
        <v>0</v>
      </c>
      <c r="L1811" s="19">
        <f t="shared" si="1382"/>
        <v>0</v>
      </c>
      <c r="M1811" s="19">
        <f t="shared" si="1382"/>
        <v>0</v>
      </c>
      <c r="N1811" s="19">
        <f t="shared" si="1382"/>
        <v>0</v>
      </c>
      <c r="O1811" s="19">
        <f t="shared" si="1382"/>
        <v>0</v>
      </c>
      <c r="P1811" s="19">
        <f t="shared" si="1382"/>
        <v>0</v>
      </c>
      <c r="Q1811" s="151">
        <f>SUM(J1811:P1811)</f>
        <v>0</v>
      </c>
    </row>
    <row r="1812" spans="1:17" x14ac:dyDescent="0.35">
      <c r="A1812" s="19" t="s">
        <v>154</v>
      </c>
      <c r="B1812" s="106" t="e">
        <f t="shared" ref="B1812:H1812" si="1383">B1810/B1811*100</f>
        <v>#DIV/0!</v>
      </c>
      <c r="C1812" s="106" t="e">
        <f t="shared" si="1383"/>
        <v>#DIV/0!</v>
      </c>
      <c r="D1812" s="106" t="e">
        <f t="shared" si="1383"/>
        <v>#DIV/0!</v>
      </c>
      <c r="E1812" s="106" t="e">
        <f t="shared" si="1383"/>
        <v>#DIV/0!</v>
      </c>
      <c r="F1812" s="106" t="e">
        <f t="shared" si="1383"/>
        <v>#DIV/0!</v>
      </c>
      <c r="G1812" s="106" t="e">
        <f t="shared" si="1383"/>
        <v>#DIV/0!</v>
      </c>
      <c r="H1812" s="106" t="e">
        <f t="shared" si="1383"/>
        <v>#DIV/0!</v>
      </c>
      <c r="I1812" s="106" t="e">
        <f>I1810/I1811</f>
        <v>#DIV/0!</v>
      </c>
      <c r="J1812" s="106" t="e">
        <f>J1810/J1811*100</f>
        <v>#DIV/0!</v>
      </c>
      <c r="K1812" s="106" t="e">
        <f t="shared" ref="K1812:Q1812" si="1384">K1810/K1811*100</f>
        <v>#DIV/0!</v>
      </c>
      <c r="L1812" s="106" t="e">
        <f t="shared" si="1384"/>
        <v>#DIV/0!</v>
      </c>
      <c r="M1812" s="106" t="e">
        <f t="shared" si="1384"/>
        <v>#DIV/0!</v>
      </c>
      <c r="N1812" s="106" t="e">
        <f t="shared" si="1384"/>
        <v>#DIV/0!</v>
      </c>
      <c r="O1812" s="106" t="e">
        <f t="shared" si="1384"/>
        <v>#DIV/0!</v>
      </c>
      <c r="P1812" s="106" t="e">
        <f t="shared" si="1384"/>
        <v>#DIV/0!</v>
      </c>
      <c r="Q1812" s="153" t="e">
        <f t="shared" si="1384"/>
        <v>#DIV/0!</v>
      </c>
    </row>
    <row r="1813" spans="1:17" x14ac:dyDescent="0.35">
      <c r="A1813" s="19" t="s">
        <v>153</v>
      </c>
      <c r="B1813" s="88">
        <v>0</v>
      </c>
      <c r="C1813" s="88">
        <v>0</v>
      </c>
      <c r="D1813" s="88">
        <v>0</v>
      </c>
      <c r="E1813" s="88">
        <v>0</v>
      </c>
      <c r="F1813" s="88">
        <v>0</v>
      </c>
      <c r="G1813" s="88">
        <v>0</v>
      </c>
      <c r="H1813" s="88">
        <v>0</v>
      </c>
      <c r="I1813" s="35"/>
      <c r="J1813" s="88">
        <v>0</v>
      </c>
      <c r="K1813" s="88">
        <v>0</v>
      </c>
      <c r="L1813" s="88">
        <v>0</v>
      </c>
      <c r="M1813" s="88">
        <v>0</v>
      </c>
      <c r="N1813" s="88">
        <v>0</v>
      </c>
      <c r="O1813" s="88">
        <v>0</v>
      </c>
      <c r="P1813" s="88">
        <v>0</v>
      </c>
      <c r="Q1813" s="146"/>
    </row>
    <row r="1814" spans="1:17" x14ac:dyDescent="0.35">
      <c r="A1814" s="43" t="s">
        <v>155</v>
      </c>
      <c r="B1814" s="169" t="e">
        <f t="shared" ref="B1814:G1814" si="1385">B1813/B1811</f>
        <v>#DIV/0!</v>
      </c>
      <c r="C1814" s="169" t="e">
        <f t="shared" si="1385"/>
        <v>#DIV/0!</v>
      </c>
      <c r="D1814" s="169" t="e">
        <f t="shared" si="1385"/>
        <v>#DIV/0!</v>
      </c>
      <c r="E1814" s="169" t="e">
        <f t="shared" si="1385"/>
        <v>#DIV/0!</v>
      </c>
      <c r="F1814" s="169" t="e">
        <f t="shared" si="1385"/>
        <v>#DIV/0!</v>
      </c>
      <c r="G1814" s="169" t="e">
        <f t="shared" si="1385"/>
        <v>#DIV/0!</v>
      </c>
      <c r="H1814" s="169" t="e">
        <f>H1813/H1811</f>
        <v>#DIV/0!</v>
      </c>
      <c r="I1814" s="35"/>
      <c r="J1814" s="169" t="e">
        <f t="shared" ref="J1814:P1814" si="1386">J1813/J1811</f>
        <v>#DIV/0!</v>
      </c>
      <c r="K1814" s="169" t="e">
        <f t="shared" si="1386"/>
        <v>#DIV/0!</v>
      </c>
      <c r="L1814" s="169" t="e">
        <f t="shared" si="1386"/>
        <v>#DIV/0!</v>
      </c>
      <c r="M1814" s="169" t="e">
        <f t="shared" si="1386"/>
        <v>#DIV/0!</v>
      </c>
      <c r="N1814" s="169" t="e">
        <f t="shared" si="1386"/>
        <v>#DIV/0!</v>
      </c>
      <c r="O1814" s="169" t="e">
        <f t="shared" si="1386"/>
        <v>#DIV/0!</v>
      </c>
      <c r="P1814" s="169" t="e">
        <f t="shared" si="1386"/>
        <v>#DIV/0!</v>
      </c>
      <c r="Q1814" s="146"/>
    </row>
    <row r="1815" spans="1:17" x14ac:dyDescent="0.35">
      <c r="A1815" s="19" t="s">
        <v>174</v>
      </c>
      <c r="B1815" s="19">
        <v>8.09</v>
      </c>
      <c r="C1815" s="19">
        <v>14.07</v>
      </c>
      <c r="D1815" s="19">
        <v>19.27</v>
      </c>
      <c r="E1815" s="19">
        <v>8.75</v>
      </c>
      <c r="F1815" s="19">
        <v>19.61</v>
      </c>
      <c r="G1815" s="79">
        <v>9.17</v>
      </c>
      <c r="H1815" s="79">
        <v>11.66</v>
      </c>
      <c r="I1815" s="35">
        <f>SUM(B1815:H1815)</f>
        <v>90.61999999999999</v>
      </c>
      <c r="J1815" s="88">
        <v>10.44</v>
      </c>
      <c r="K1815" s="88">
        <v>10.4</v>
      </c>
      <c r="L1815" s="88">
        <v>10.48</v>
      </c>
      <c r="M1815" s="88">
        <v>9.9499999999999993</v>
      </c>
      <c r="N1815" s="88">
        <v>15.67</v>
      </c>
      <c r="O1815" s="88">
        <v>21.21</v>
      </c>
      <c r="P1815" s="88">
        <v>19.079999999999998</v>
      </c>
      <c r="Q1815" s="146">
        <f>SUM(J1815:P1815)</f>
        <v>97.23</v>
      </c>
    </row>
    <row r="1816" spans="1:17" x14ac:dyDescent="0.35">
      <c r="A1816" s="19" t="s">
        <v>175</v>
      </c>
      <c r="B1816" s="19">
        <v>0.4</v>
      </c>
      <c r="C1816" s="19">
        <v>141.51</v>
      </c>
      <c r="D1816" s="19">
        <v>128.38999999999999</v>
      </c>
      <c r="E1816" s="19">
        <v>25.85</v>
      </c>
      <c r="F1816" s="19">
        <v>18.05</v>
      </c>
      <c r="G1816" s="88">
        <v>1.52</v>
      </c>
      <c r="H1816" s="88">
        <v>0.48</v>
      </c>
      <c r="I1816" s="35">
        <f>H1816+G1816+F1816+E1816+D1816+C1816+B1816</f>
        <v>316.2</v>
      </c>
      <c r="J1816" s="88">
        <v>33.68</v>
      </c>
      <c r="K1816" s="88">
        <v>184.37</v>
      </c>
      <c r="L1816" s="88">
        <v>189.34</v>
      </c>
      <c r="M1816" s="88">
        <v>9.65</v>
      </c>
      <c r="N1816" s="88">
        <v>0.13</v>
      </c>
      <c r="O1816" s="88">
        <v>15.95</v>
      </c>
      <c r="P1816" s="88">
        <v>64.489999999999995</v>
      </c>
      <c r="Q1816" s="146">
        <f>SUM(J1816:P1816)</f>
        <v>497.60999999999996</v>
      </c>
    </row>
    <row r="1817" spans="1:17" x14ac:dyDescent="0.35">
      <c r="A1817" s="19" t="s">
        <v>152</v>
      </c>
      <c r="B1817" s="19">
        <f>-B1816+B1815</f>
        <v>7.6899999999999995</v>
      </c>
      <c r="C1817" s="19">
        <f>-C1816+C1815</f>
        <v>-127.44</v>
      </c>
      <c r="D1817" s="19">
        <f>-D1816+D1815</f>
        <v>-109.11999999999999</v>
      </c>
      <c r="E1817" s="19">
        <f>E1816+E1815</f>
        <v>34.6</v>
      </c>
      <c r="F1817" s="19">
        <f>F1816+F1815</f>
        <v>37.659999999999997</v>
      </c>
      <c r="G1817" s="19">
        <f>G1816+G1815</f>
        <v>10.69</v>
      </c>
      <c r="H1817" s="19">
        <f>H1816+H1815</f>
        <v>12.14</v>
      </c>
      <c r="I1817" s="35">
        <f>SUM(B1817:H1817)</f>
        <v>-133.78000000000003</v>
      </c>
      <c r="J1817" s="19">
        <f t="shared" ref="J1817:P1817" si="1387">J1816+J1815</f>
        <v>44.12</v>
      </c>
      <c r="K1817" s="19">
        <f t="shared" si="1387"/>
        <v>194.77</v>
      </c>
      <c r="L1817" s="19">
        <f t="shared" si="1387"/>
        <v>199.82</v>
      </c>
      <c r="M1817" s="19">
        <f t="shared" si="1387"/>
        <v>19.600000000000001</v>
      </c>
      <c r="N1817" s="19">
        <f t="shared" si="1387"/>
        <v>15.8</v>
      </c>
      <c r="O1817" s="19">
        <f t="shared" si="1387"/>
        <v>37.159999999999997</v>
      </c>
      <c r="P1817" s="19">
        <f t="shared" si="1387"/>
        <v>83.57</v>
      </c>
      <c r="Q1817" s="146">
        <f>SUM(J1817:P1817)</f>
        <v>594.84000000000015</v>
      </c>
    </row>
    <row r="1818" spans="1:17" x14ac:dyDescent="0.35">
      <c r="A1818" s="19" t="s">
        <v>154</v>
      </c>
      <c r="B1818" s="106">
        <f t="shared" ref="B1818:I1818" si="1388">B1816/B1817*100</f>
        <v>5.2015604681404426</v>
      </c>
      <c r="C1818" s="106">
        <f t="shared" si="1388"/>
        <v>-111.04048964218455</v>
      </c>
      <c r="D1818" s="106">
        <f t="shared" si="1388"/>
        <v>-117.65945747800586</v>
      </c>
      <c r="E1818" s="106">
        <f t="shared" si="1388"/>
        <v>74.710982658959537</v>
      </c>
      <c r="F1818" s="106">
        <f t="shared" si="1388"/>
        <v>47.92883696229422</v>
      </c>
      <c r="G1818" s="106">
        <f t="shared" si="1388"/>
        <v>14.218896164639853</v>
      </c>
      <c r="H1818" s="106">
        <f t="shared" si="1388"/>
        <v>3.9538714991762767</v>
      </c>
      <c r="I1818" s="106">
        <f t="shared" si="1388"/>
        <v>-236.35820002989979</v>
      </c>
      <c r="J1818" s="169">
        <f t="shared" ref="J1818:P1818" si="1389">J1817/J1815</f>
        <v>4.226053639846743</v>
      </c>
      <c r="K1818" s="169">
        <f t="shared" si="1389"/>
        <v>18.727884615384617</v>
      </c>
      <c r="L1818" s="169">
        <f t="shared" si="1389"/>
        <v>19.06679389312977</v>
      </c>
      <c r="M1818" s="169">
        <f t="shared" si="1389"/>
        <v>1.9698492462311561</v>
      </c>
      <c r="N1818" s="169">
        <f t="shared" si="1389"/>
        <v>1.0082961072112318</v>
      </c>
      <c r="O1818" s="169">
        <f t="shared" si="1389"/>
        <v>1.7520037718057517</v>
      </c>
      <c r="P1818" s="169">
        <f t="shared" si="1389"/>
        <v>4.3799790356394128</v>
      </c>
      <c r="Q1818" s="153">
        <f>Q1816/Q1817*100</f>
        <v>83.654428081500882</v>
      </c>
    </row>
    <row r="1819" spans="1:17" x14ac:dyDescent="0.35">
      <c r="A1819" s="19" t="s">
        <v>153</v>
      </c>
      <c r="B1819" s="61">
        <v>90</v>
      </c>
      <c r="C1819" s="61">
        <v>93</v>
      </c>
      <c r="D1819" s="61">
        <v>98</v>
      </c>
      <c r="E1819" s="61">
        <v>93</v>
      </c>
      <c r="F1819" s="19">
        <v>106</v>
      </c>
      <c r="G1819" s="19">
        <v>93</v>
      </c>
      <c r="H1819" s="19">
        <v>33</v>
      </c>
      <c r="I1819" s="35"/>
      <c r="J1819" s="19">
        <v>35</v>
      </c>
      <c r="K1819" s="19">
        <v>80</v>
      </c>
      <c r="L1819" s="19">
        <v>110</v>
      </c>
      <c r="M1819" s="19">
        <v>83</v>
      </c>
      <c r="N1819" s="19">
        <v>62</v>
      </c>
      <c r="O1819" s="19">
        <v>13</v>
      </c>
      <c r="P1819" s="19">
        <v>85</v>
      </c>
      <c r="Q1819" s="146"/>
    </row>
    <row r="1820" spans="1:17" x14ac:dyDescent="0.35">
      <c r="A1820" s="43" t="s">
        <v>155</v>
      </c>
      <c r="B1820" s="169">
        <f t="shared" ref="B1820:H1820" si="1390">B1819/B1817</f>
        <v>11.703511053315996</v>
      </c>
      <c r="C1820" s="169">
        <f t="shared" si="1390"/>
        <v>-0.72975517890772135</v>
      </c>
      <c r="D1820" s="169">
        <f t="shared" si="1390"/>
        <v>-0.89809384164222883</v>
      </c>
      <c r="E1820" s="169">
        <f t="shared" si="1390"/>
        <v>2.6878612716763004</v>
      </c>
      <c r="F1820" s="169">
        <f t="shared" si="1390"/>
        <v>2.8146574614976103</v>
      </c>
      <c r="G1820" s="169">
        <f t="shared" si="1390"/>
        <v>8.6997193638914876</v>
      </c>
      <c r="H1820" s="169">
        <f t="shared" si="1390"/>
        <v>2.71828665568369</v>
      </c>
      <c r="I1820" s="35"/>
      <c r="J1820" s="169">
        <f t="shared" ref="J1820:P1820" si="1391">J1819/J1817</f>
        <v>0.79329102447869448</v>
      </c>
      <c r="K1820" s="169">
        <f t="shared" si="1391"/>
        <v>0.41074087385120911</v>
      </c>
      <c r="L1820" s="169">
        <f t="shared" si="1391"/>
        <v>0.55049544590131116</v>
      </c>
      <c r="M1820" s="169">
        <f t="shared" si="1391"/>
        <v>4.2346938775510203</v>
      </c>
      <c r="N1820" s="169">
        <f t="shared" si="1391"/>
        <v>3.9240506329113924</v>
      </c>
      <c r="O1820" s="169">
        <f t="shared" si="1391"/>
        <v>0.34983853606027993</v>
      </c>
      <c r="P1820" s="169">
        <f t="shared" si="1391"/>
        <v>1.017111403613737</v>
      </c>
      <c r="Q1820" s="146"/>
    </row>
    <row r="1821" spans="1:17" x14ac:dyDescent="0.35">
      <c r="A1821" s="21"/>
      <c r="B1821" s="21"/>
      <c r="C1821" s="21"/>
      <c r="D1821" s="169">
        <f>D1820/D1818</f>
        <v>7.6329932237713229E-3</v>
      </c>
      <c r="E1821" s="169">
        <f>E1820/E1818</f>
        <v>3.5976789168278525E-2</v>
      </c>
      <c r="F1821" s="21">
        <v>21</v>
      </c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</row>
    <row r="1822" spans="1:17" x14ac:dyDescent="0.35">
      <c r="A1822" s="21"/>
      <c r="B1822" s="21"/>
      <c r="C1822" s="155"/>
      <c r="D1822" s="156" t="s">
        <v>178</v>
      </c>
      <c r="E1822" s="156" t="s">
        <v>179</v>
      </c>
      <c r="F1822" s="156" t="s">
        <v>180</v>
      </c>
      <c r="G1822" s="156" t="s">
        <v>181</v>
      </c>
      <c r="H1822" s="156" t="s">
        <v>182</v>
      </c>
      <c r="I1822" s="156" t="s">
        <v>183</v>
      </c>
      <c r="J1822" s="156" t="s">
        <v>184</v>
      </c>
      <c r="K1822" s="156" t="s">
        <v>185</v>
      </c>
      <c r="L1822" s="156" t="s">
        <v>186</v>
      </c>
      <c r="M1822" s="156" t="s">
        <v>187</v>
      </c>
      <c r="N1822" s="156" t="s">
        <v>188</v>
      </c>
      <c r="O1822" s="21"/>
      <c r="P1822" s="21"/>
    </row>
    <row r="1823" spans="1:17" x14ac:dyDescent="0.35">
      <c r="A1823" s="21"/>
      <c r="B1823" s="21"/>
      <c r="C1823" s="157" t="s">
        <v>189</v>
      </c>
      <c r="D1823" s="158">
        <f>I1756</f>
        <v>1237.33</v>
      </c>
      <c r="E1823" s="158">
        <f>I1762</f>
        <v>1379.17</v>
      </c>
      <c r="F1823" s="164">
        <f>I1768</f>
        <v>295.71000000000004</v>
      </c>
      <c r="G1823" s="164">
        <f>I1774</f>
        <v>0</v>
      </c>
      <c r="H1823" s="164">
        <f>I1780</f>
        <v>637.79</v>
      </c>
      <c r="I1823" s="164">
        <f>I1786</f>
        <v>377.09</v>
      </c>
      <c r="J1823" s="164">
        <f>I1792</f>
        <v>381.11</v>
      </c>
      <c r="K1823" s="158">
        <f>I1798</f>
        <v>1745.3</v>
      </c>
      <c r="L1823" s="164">
        <f>I1804</f>
        <v>186.82</v>
      </c>
      <c r="M1823" s="164">
        <f>W1819</f>
        <v>0</v>
      </c>
      <c r="N1823" s="164">
        <f>I1816</f>
        <v>316.2</v>
      </c>
      <c r="O1823" s="21"/>
      <c r="P1823" s="21"/>
    </row>
    <row r="1824" spans="1:17" x14ac:dyDescent="0.35">
      <c r="A1824" s="21"/>
      <c r="B1824" s="21"/>
      <c r="C1824" s="157" t="s">
        <v>190</v>
      </c>
      <c r="D1824" s="163">
        <f>I1758</f>
        <v>100</v>
      </c>
      <c r="E1824" s="163">
        <f>I1764</f>
        <v>100</v>
      </c>
      <c r="F1824" s="164">
        <f>I1770</f>
        <v>61.387556828797415</v>
      </c>
      <c r="G1824" s="163">
        <v>22.32</v>
      </c>
      <c r="H1824" s="163">
        <f>I1782</f>
        <v>0.22894403382882408</v>
      </c>
      <c r="I1824" s="163">
        <f>I1788</f>
        <v>0.48013089038566825</v>
      </c>
      <c r="J1824" s="163">
        <f>I1794</f>
        <v>0.56020049683232642</v>
      </c>
      <c r="K1824" s="163">
        <f>I1800</f>
        <v>0.55646601198826673</v>
      </c>
      <c r="L1824" s="163">
        <f>I1806</f>
        <v>0.58271990018714914</v>
      </c>
      <c r="M1824" s="165" t="e">
        <f>I1812</f>
        <v>#DIV/0!</v>
      </c>
      <c r="N1824" s="165">
        <v>0.23</v>
      </c>
      <c r="O1824" s="21"/>
      <c r="P1824" s="21"/>
    </row>
    <row r="1826" spans="1:17" x14ac:dyDescent="0.35">
      <c r="A1826" s="31" t="s">
        <v>0</v>
      </c>
      <c r="B1826" s="83"/>
      <c r="C1826" s="83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</row>
    <row r="1827" spans="1:17" ht="15.5" x14ac:dyDescent="0.35">
      <c r="A1827" s="33" t="s">
        <v>1</v>
      </c>
      <c r="B1827" s="64" t="s">
        <v>1488</v>
      </c>
      <c r="C1827" s="64" t="s">
        <v>1489</v>
      </c>
      <c r="D1827" s="64" t="s">
        <v>1490</v>
      </c>
      <c r="E1827" s="64" t="s">
        <v>1491</v>
      </c>
      <c r="F1827" s="64" t="s">
        <v>1492</v>
      </c>
      <c r="G1827" s="64" t="s">
        <v>1493</v>
      </c>
      <c r="H1827" s="64" t="s">
        <v>1508</v>
      </c>
      <c r="I1827" s="64" t="s">
        <v>65</v>
      </c>
      <c r="J1827" s="64" t="s">
        <v>1546</v>
      </c>
      <c r="K1827" s="64" t="s">
        <v>1559</v>
      </c>
      <c r="L1827" s="64" t="s">
        <v>1548</v>
      </c>
      <c r="M1827" s="64" t="s">
        <v>1549</v>
      </c>
      <c r="N1827" s="64" t="s">
        <v>1550</v>
      </c>
      <c r="O1827" s="64" t="s">
        <v>1551</v>
      </c>
      <c r="P1827" s="64" t="s">
        <v>1552</v>
      </c>
      <c r="Q1827" s="65" t="s">
        <v>1561</v>
      </c>
    </row>
    <row r="1828" spans="1:17" x14ac:dyDescent="0.35">
      <c r="A1828" s="19" t="s">
        <v>162</v>
      </c>
      <c r="B1828" s="19">
        <v>0</v>
      </c>
      <c r="C1828" s="19">
        <v>0</v>
      </c>
      <c r="D1828" s="19">
        <v>0</v>
      </c>
      <c r="E1828" s="19">
        <v>0</v>
      </c>
      <c r="F1828" s="19">
        <v>0</v>
      </c>
      <c r="G1828" s="19">
        <v>0</v>
      </c>
      <c r="H1828" s="19">
        <v>0</v>
      </c>
      <c r="I1828" s="146">
        <f>SUM(B1828:H1828)</f>
        <v>0</v>
      </c>
      <c r="J1828" s="19">
        <v>0</v>
      </c>
      <c r="K1828" s="19">
        <v>0</v>
      </c>
      <c r="L1828" s="19">
        <v>0</v>
      </c>
      <c r="M1828" s="19">
        <v>0</v>
      </c>
      <c r="N1828" s="19">
        <v>0</v>
      </c>
      <c r="O1828" s="19">
        <v>0</v>
      </c>
      <c r="P1828" s="19">
        <v>0</v>
      </c>
      <c r="Q1828" s="146">
        <f>SUM(J1828:P1828)</f>
        <v>0</v>
      </c>
    </row>
    <row r="1829" spans="1:17" x14ac:dyDescent="0.35">
      <c r="A1829" s="19" t="s">
        <v>163</v>
      </c>
      <c r="B1829" s="19">
        <v>191.98</v>
      </c>
      <c r="C1829" s="61">
        <v>190.27</v>
      </c>
      <c r="D1829" s="166">
        <v>184</v>
      </c>
      <c r="E1829" s="166">
        <v>159.28</v>
      </c>
      <c r="F1829" s="166">
        <v>176.93</v>
      </c>
      <c r="G1829" s="166">
        <v>137.37</v>
      </c>
      <c r="H1829" s="19">
        <v>138.97999999999999</v>
      </c>
      <c r="I1829" s="146">
        <f>SUM(B1829:H1829)</f>
        <v>1178.81</v>
      </c>
      <c r="J1829" s="19">
        <v>173.29</v>
      </c>
      <c r="K1829" s="19">
        <v>173.91</v>
      </c>
      <c r="L1829" s="19">
        <v>136.80000000000001</v>
      </c>
      <c r="M1829" s="19">
        <v>171.07</v>
      </c>
      <c r="N1829" s="19">
        <v>173.76</v>
      </c>
      <c r="O1829" s="19"/>
      <c r="P1829" s="19"/>
      <c r="Q1829" s="146">
        <f>SUM(J1829:P1829)</f>
        <v>828.82999999999993</v>
      </c>
    </row>
    <row r="1830" spans="1:17" x14ac:dyDescent="0.35">
      <c r="A1830" s="19" t="s">
        <v>152</v>
      </c>
      <c r="B1830" s="19">
        <f t="shared" ref="B1830:H1830" si="1392">B1829+B1828</f>
        <v>191.98</v>
      </c>
      <c r="C1830" s="19">
        <f t="shared" si="1392"/>
        <v>190.27</v>
      </c>
      <c r="D1830" s="19">
        <f t="shared" si="1392"/>
        <v>184</v>
      </c>
      <c r="E1830" s="19">
        <f t="shared" si="1392"/>
        <v>159.28</v>
      </c>
      <c r="F1830" s="19">
        <f t="shared" si="1392"/>
        <v>176.93</v>
      </c>
      <c r="G1830" s="19">
        <f t="shared" si="1392"/>
        <v>137.37</v>
      </c>
      <c r="H1830" s="19">
        <f t="shared" si="1392"/>
        <v>138.97999999999999</v>
      </c>
      <c r="I1830" s="146">
        <f>SUM(B1830:H1830)</f>
        <v>1178.81</v>
      </c>
      <c r="J1830" s="19">
        <f t="shared" ref="J1830:P1830" si="1393">J1829+J1828</f>
        <v>173.29</v>
      </c>
      <c r="K1830" s="19">
        <f t="shared" si="1393"/>
        <v>173.91</v>
      </c>
      <c r="L1830" s="19">
        <f t="shared" si="1393"/>
        <v>136.80000000000001</v>
      </c>
      <c r="M1830" s="19">
        <f t="shared" si="1393"/>
        <v>171.07</v>
      </c>
      <c r="N1830" s="19">
        <v>173.76</v>
      </c>
      <c r="O1830" s="19">
        <f t="shared" si="1393"/>
        <v>0</v>
      </c>
      <c r="P1830" s="19">
        <f t="shared" si="1393"/>
        <v>0</v>
      </c>
      <c r="Q1830" s="146">
        <f>SUM(J1830:P1830)</f>
        <v>828.82999999999993</v>
      </c>
    </row>
    <row r="1831" spans="1:17" x14ac:dyDescent="0.35">
      <c r="A1831" s="19" t="s">
        <v>154</v>
      </c>
      <c r="B1831" s="106">
        <f t="shared" ref="B1831:H1831" si="1394">B1829/B1830*100</f>
        <v>100</v>
      </c>
      <c r="C1831" s="106">
        <f t="shared" si="1394"/>
        <v>100</v>
      </c>
      <c r="D1831" s="106">
        <f t="shared" si="1394"/>
        <v>100</v>
      </c>
      <c r="E1831" s="106">
        <f t="shared" si="1394"/>
        <v>100</v>
      </c>
      <c r="F1831" s="106">
        <f t="shared" si="1394"/>
        <v>100</v>
      </c>
      <c r="G1831" s="106">
        <f t="shared" si="1394"/>
        <v>100</v>
      </c>
      <c r="H1831" s="106">
        <f t="shared" si="1394"/>
        <v>100</v>
      </c>
      <c r="I1831" s="106">
        <f>I1829/I1830*100</f>
        <v>100</v>
      </c>
      <c r="J1831" s="106">
        <f t="shared" ref="J1831:P1831" si="1395">J1829/J1830*100</f>
        <v>100</v>
      </c>
      <c r="K1831" s="106">
        <f t="shared" si="1395"/>
        <v>100</v>
      </c>
      <c r="L1831" s="106">
        <f t="shared" si="1395"/>
        <v>100</v>
      </c>
      <c r="M1831" s="106">
        <f t="shared" si="1395"/>
        <v>100</v>
      </c>
      <c r="N1831" s="106">
        <f>N1829/N1830*100</f>
        <v>100</v>
      </c>
      <c r="O1831" s="106" t="e">
        <f t="shared" si="1395"/>
        <v>#DIV/0!</v>
      </c>
      <c r="P1831" s="106" t="e">
        <f t="shared" si="1395"/>
        <v>#DIV/0!</v>
      </c>
      <c r="Q1831" s="106">
        <f>Q1829/Q1830*100</f>
        <v>100</v>
      </c>
    </row>
    <row r="1832" spans="1:17" x14ac:dyDescent="0.35">
      <c r="A1832" s="19" t="s">
        <v>153</v>
      </c>
      <c r="B1832" s="19">
        <v>201</v>
      </c>
      <c r="C1832" s="19">
        <v>198</v>
      </c>
      <c r="D1832" s="19">
        <v>198</v>
      </c>
      <c r="E1832" s="19">
        <v>203</v>
      </c>
      <c r="F1832" s="19">
        <v>196</v>
      </c>
      <c r="G1832" s="19">
        <v>196</v>
      </c>
      <c r="H1832" s="19">
        <v>192</v>
      </c>
      <c r="I1832" s="106">
        <v>0</v>
      </c>
      <c r="J1832" s="19">
        <v>205</v>
      </c>
      <c r="K1832" s="19">
        <v>195</v>
      </c>
      <c r="L1832" s="19">
        <v>195</v>
      </c>
      <c r="M1832" s="19">
        <v>203</v>
      </c>
      <c r="N1832" s="19">
        <v>195</v>
      </c>
      <c r="O1832" s="19" t="e">
        <f>O1831+O1830</f>
        <v>#DIV/0!</v>
      </c>
      <c r="P1832" s="19" t="e">
        <f>P1831+P1830</f>
        <v>#DIV/0!</v>
      </c>
      <c r="Q1832" s="106">
        <v>0</v>
      </c>
    </row>
    <row r="1833" spans="1:17" x14ac:dyDescent="0.35">
      <c r="A1833" s="167" t="s">
        <v>155</v>
      </c>
      <c r="B1833" s="169">
        <f t="shared" ref="B1833:H1833" si="1396">B1832/B1830</f>
        <v>1.0469840608396708</v>
      </c>
      <c r="C1833" s="169">
        <f t="shared" si="1396"/>
        <v>1.0406264781626109</v>
      </c>
      <c r="D1833" s="169">
        <f t="shared" si="1396"/>
        <v>1.076086956521739</v>
      </c>
      <c r="E1833" s="169">
        <f t="shared" si="1396"/>
        <v>1.2744851833249624</v>
      </c>
      <c r="F1833" s="169">
        <f t="shared" si="1396"/>
        <v>1.1077827389363024</v>
      </c>
      <c r="G1833" s="169">
        <f t="shared" si="1396"/>
        <v>1.4268035233311493</v>
      </c>
      <c r="H1833" s="169">
        <f t="shared" si="1396"/>
        <v>1.3814937401064902</v>
      </c>
      <c r="I1833" s="146"/>
      <c r="J1833" s="169">
        <f t="shared" ref="J1833:P1833" si="1397">J1832/J1830</f>
        <v>1.1829880547059843</v>
      </c>
      <c r="K1833" s="169">
        <f t="shared" si="1397"/>
        <v>1.1212696222183889</v>
      </c>
      <c r="L1833" s="169">
        <f t="shared" si="1397"/>
        <v>1.4254385964912279</v>
      </c>
      <c r="M1833" s="169">
        <f t="shared" si="1397"/>
        <v>1.186648740281756</v>
      </c>
      <c r="N1833" s="169">
        <f>N1832/N1830</f>
        <v>1.1222375690607735</v>
      </c>
      <c r="O1833" s="169" t="e">
        <f t="shared" si="1397"/>
        <v>#DIV/0!</v>
      </c>
      <c r="P1833" s="169" t="e">
        <f t="shared" si="1397"/>
        <v>#DIV/0!</v>
      </c>
      <c r="Q1833" s="146"/>
    </row>
    <row r="1834" spans="1:17" x14ac:dyDescent="0.35">
      <c r="A1834" s="19" t="s">
        <v>164</v>
      </c>
      <c r="B1834" s="19">
        <v>0</v>
      </c>
      <c r="C1834" s="19">
        <v>0</v>
      </c>
      <c r="D1834" s="19">
        <v>0</v>
      </c>
      <c r="E1834" s="19">
        <v>0</v>
      </c>
      <c r="F1834" s="19">
        <v>0</v>
      </c>
      <c r="G1834" s="19">
        <v>0</v>
      </c>
      <c r="H1834" s="19">
        <v>0</v>
      </c>
      <c r="I1834" s="151"/>
      <c r="J1834" s="19">
        <v>0</v>
      </c>
      <c r="K1834" s="61">
        <v>0</v>
      </c>
      <c r="L1834" s="61">
        <v>0</v>
      </c>
      <c r="M1834" s="61">
        <v>0</v>
      </c>
      <c r="N1834" s="61">
        <v>0</v>
      </c>
      <c r="O1834" s="61">
        <v>0</v>
      </c>
      <c r="P1834" s="61">
        <v>0</v>
      </c>
      <c r="Q1834" s="151"/>
    </row>
    <row r="1835" spans="1:17" x14ac:dyDescent="0.35">
      <c r="A1835" s="88" t="s">
        <v>165</v>
      </c>
      <c r="B1835" s="88">
        <v>209.2</v>
      </c>
      <c r="C1835" s="148">
        <v>223.62</v>
      </c>
      <c r="D1835" s="148">
        <v>213.41</v>
      </c>
      <c r="E1835" s="148">
        <v>180.18</v>
      </c>
      <c r="F1835" s="148">
        <v>208.04</v>
      </c>
      <c r="G1835" s="148">
        <v>146.65</v>
      </c>
      <c r="H1835" s="148">
        <v>144.57</v>
      </c>
      <c r="I1835" s="153">
        <f>SUM(B1835:H1835)</f>
        <v>1325.67</v>
      </c>
      <c r="J1835" s="88">
        <v>157.06</v>
      </c>
      <c r="K1835" s="148">
        <v>185.76</v>
      </c>
      <c r="L1835" s="148">
        <v>121.59</v>
      </c>
      <c r="M1835" s="148">
        <v>191.4</v>
      </c>
      <c r="N1835" s="148">
        <v>200.16</v>
      </c>
      <c r="O1835" s="148"/>
      <c r="P1835" s="148"/>
      <c r="Q1835" s="153">
        <f>SUM(J1835:P1835)</f>
        <v>855.96999999999991</v>
      </c>
    </row>
    <row r="1836" spans="1:17" x14ac:dyDescent="0.35">
      <c r="A1836" s="19" t="s">
        <v>152</v>
      </c>
      <c r="B1836" s="19">
        <f>B1834+B1835</f>
        <v>209.2</v>
      </c>
      <c r="C1836" s="19">
        <f t="shared" ref="C1836:H1836" si="1398">C1834+C1835</f>
        <v>223.62</v>
      </c>
      <c r="D1836" s="19">
        <f t="shared" si="1398"/>
        <v>213.41</v>
      </c>
      <c r="E1836" s="19">
        <f t="shared" si="1398"/>
        <v>180.18</v>
      </c>
      <c r="F1836" s="19">
        <f t="shared" si="1398"/>
        <v>208.04</v>
      </c>
      <c r="G1836" s="19">
        <f t="shared" si="1398"/>
        <v>146.65</v>
      </c>
      <c r="H1836" s="19">
        <f t="shared" si="1398"/>
        <v>144.57</v>
      </c>
      <c r="I1836" s="151">
        <f>SUM(B1836:H1836)</f>
        <v>1325.67</v>
      </c>
      <c r="J1836" s="19">
        <f>J1834+J1835</f>
        <v>157.06</v>
      </c>
      <c r="K1836" s="19">
        <f t="shared" ref="K1836:P1836" si="1399">K1834+K1835</f>
        <v>185.76</v>
      </c>
      <c r="L1836" s="19">
        <f t="shared" si="1399"/>
        <v>121.59</v>
      </c>
      <c r="M1836" s="19">
        <f t="shared" si="1399"/>
        <v>191.4</v>
      </c>
      <c r="N1836" s="148">
        <v>200.16</v>
      </c>
      <c r="O1836" s="19">
        <f t="shared" si="1399"/>
        <v>0</v>
      </c>
      <c r="P1836" s="19">
        <f t="shared" si="1399"/>
        <v>0</v>
      </c>
      <c r="Q1836" s="151">
        <f>SUM(J1836:P1836)</f>
        <v>855.96999999999991</v>
      </c>
    </row>
    <row r="1837" spans="1:17" x14ac:dyDescent="0.35">
      <c r="A1837" s="19" t="s">
        <v>154</v>
      </c>
      <c r="B1837" s="106">
        <f t="shared" ref="B1837:H1837" si="1400">B1835/B1836*100</f>
        <v>100</v>
      </c>
      <c r="C1837" s="106">
        <f t="shared" si="1400"/>
        <v>100</v>
      </c>
      <c r="D1837" s="106">
        <f t="shared" si="1400"/>
        <v>100</v>
      </c>
      <c r="E1837" s="106">
        <f t="shared" si="1400"/>
        <v>100</v>
      </c>
      <c r="F1837" s="106">
        <f t="shared" si="1400"/>
        <v>100</v>
      </c>
      <c r="G1837" s="106">
        <f t="shared" si="1400"/>
        <v>100</v>
      </c>
      <c r="H1837" s="106">
        <f t="shared" si="1400"/>
        <v>100</v>
      </c>
      <c r="I1837" s="146"/>
      <c r="J1837" s="106">
        <f t="shared" ref="J1837:P1837" si="1401">J1835/J1836*100</f>
        <v>100</v>
      </c>
      <c r="K1837" s="106">
        <f t="shared" si="1401"/>
        <v>100</v>
      </c>
      <c r="L1837" s="106">
        <f t="shared" si="1401"/>
        <v>100</v>
      </c>
      <c r="M1837" s="106">
        <f t="shared" si="1401"/>
        <v>100</v>
      </c>
      <c r="N1837" s="106">
        <f>N1835/N1836*100</f>
        <v>100</v>
      </c>
      <c r="O1837" s="106" t="e">
        <f t="shared" si="1401"/>
        <v>#DIV/0!</v>
      </c>
      <c r="P1837" s="106" t="e">
        <f t="shared" si="1401"/>
        <v>#DIV/0!</v>
      </c>
      <c r="Q1837" s="146"/>
    </row>
    <row r="1838" spans="1:17" x14ac:dyDescent="0.35">
      <c r="A1838" s="19" t="s">
        <v>153</v>
      </c>
      <c r="B1838" s="19">
        <v>501</v>
      </c>
      <c r="C1838" s="19">
        <v>500</v>
      </c>
      <c r="D1838" s="19">
        <v>493</v>
      </c>
      <c r="E1838" s="19">
        <v>492</v>
      </c>
      <c r="F1838" s="19">
        <v>520</v>
      </c>
      <c r="G1838" s="19">
        <v>500</v>
      </c>
      <c r="H1838" s="19">
        <v>494</v>
      </c>
      <c r="I1838" s="146"/>
      <c r="J1838" s="19">
        <v>521</v>
      </c>
      <c r="K1838" s="19">
        <v>491</v>
      </c>
      <c r="L1838" s="19">
        <v>492</v>
      </c>
      <c r="M1838" s="19">
        <v>512</v>
      </c>
      <c r="N1838" s="106">
        <f>N1837+N1836</f>
        <v>300.15999999999997</v>
      </c>
      <c r="O1838" s="19" t="e">
        <f>O1837+O1836</f>
        <v>#DIV/0!</v>
      </c>
      <c r="P1838" s="19" t="e">
        <f>P1837+P1836</f>
        <v>#DIV/0!</v>
      </c>
      <c r="Q1838" s="146"/>
    </row>
    <row r="1839" spans="1:17" x14ac:dyDescent="0.35">
      <c r="A1839" s="43" t="s">
        <v>155</v>
      </c>
      <c r="B1839" s="169">
        <f t="shared" ref="B1839:H1839" si="1402">B1838/B1836</f>
        <v>2.3948374760994264</v>
      </c>
      <c r="C1839" s="169">
        <f t="shared" si="1402"/>
        <v>2.2359359627940254</v>
      </c>
      <c r="D1839" s="169">
        <f t="shared" si="1402"/>
        <v>2.3101073051871985</v>
      </c>
      <c r="E1839" s="169">
        <f t="shared" si="1402"/>
        <v>2.7306027306027305</v>
      </c>
      <c r="F1839" s="169">
        <f t="shared" si="1402"/>
        <v>2.4995193232070756</v>
      </c>
      <c r="G1839" s="169">
        <f t="shared" si="1402"/>
        <v>3.4094783498124785</v>
      </c>
      <c r="H1839" s="169">
        <f t="shared" si="1402"/>
        <v>3.4170298125475549</v>
      </c>
      <c r="I1839" s="146"/>
      <c r="J1839" s="169">
        <f t="shared" ref="J1839:P1839" si="1403">J1838/J1836</f>
        <v>3.3172036164523111</v>
      </c>
      <c r="K1839" s="169">
        <f t="shared" si="1403"/>
        <v>2.643195521102498</v>
      </c>
      <c r="L1839" s="169">
        <f t="shared" si="1403"/>
        <v>4.0463853935356529</v>
      </c>
      <c r="M1839" s="169">
        <f t="shared" si="1403"/>
        <v>2.6750261233019854</v>
      </c>
      <c r="N1839" s="169">
        <f>N1838/N1836</f>
        <v>1.4996003197442045</v>
      </c>
      <c r="O1839" s="169" t="e">
        <f t="shared" si="1403"/>
        <v>#DIV/0!</v>
      </c>
      <c r="P1839" s="169" t="e">
        <f t="shared" si="1403"/>
        <v>#DIV/0!</v>
      </c>
      <c r="Q1839" s="146"/>
    </row>
    <row r="1840" spans="1:17" x14ac:dyDescent="0.35">
      <c r="A1840" s="19" t="s">
        <v>156</v>
      </c>
      <c r="B1840" s="79">
        <v>20</v>
      </c>
      <c r="C1840" s="88">
        <v>28</v>
      </c>
      <c r="D1840" s="88">
        <v>22</v>
      </c>
      <c r="E1840" s="88">
        <v>30</v>
      </c>
      <c r="F1840" s="88">
        <v>28</v>
      </c>
      <c r="G1840" s="79">
        <v>49</v>
      </c>
      <c r="H1840" s="79">
        <v>48</v>
      </c>
      <c r="I1840" s="146">
        <f>SUM(B1840:H1840)</f>
        <v>225</v>
      </c>
      <c r="J1840" s="79">
        <v>33</v>
      </c>
      <c r="K1840" s="88">
        <v>33</v>
      </c>
      <c r="L1840" s="88">
        <v>35</v>
      </c>
      <c r="M1840" s="88">
        <v>30</v>
      </c>
      <c r="N1840" s="88">
        <v>27</v>
      </c>
      <c r="O1840" s="79"/>
      <c r="P1840" s="79"/>
      <c r="Q1840" s="146">
        <f>SUM(J1840:P1840)</f>
        <v>158</v>
      </c>
    </row>
    <row r="1841" spans="1:17" x14ac:dyDescent="0.35">
      <c r="A1841" s="19" t="s">
        <v>157</v>
      </c>
      <c r="B1841" s="79">
        <v>49.88</v>
      </c>
      <c r="C1841" s="88">
        <v>49.93</v>
      </c>
      <c r="D1841" s="88">
        <v>49.3</v>
      </c>
      <c r="E1841" s="88">
        <v>40.49</v>
      </c>
      <c r="F1841" s="88">
        <v>47.21</v>
      </c>
      <c r="G1841" s="79">
        <v>35.36</v>
      </c>
      <c r="H1841" s="79">
        <v>34.85</v>
      </c>
      <c r="I1841" s="146">
        <f>SUM(B1841:H1841)</f>
        <v>307.02000000000004</v>
      </c>
      <c r="J1841" s="79">
        <v>41015</v>
      </c>
      <c r="K1841" s="88">
        <v>42.27</v>
      </c>
      <c r="L1841" s="88">
        <v>32.67</v>
      </c>
      <c r="M1841" s="88">
        <v>42.58</v>
      </c>
      <c r="N1841" s="88">
        <v>44.06</v>
      </c>
      <c r="O1841" s="79"/>
      <c r="P1841" s="79"/>
      <c r="Q1841" s="146">
        <f>SUM(J1841:P1841)</f>
        <v>41176.579999999994</v>
      </c>
    </row>
    <row r="1842" spans="1:17" x14ac:dyDescent="0.35">
      <c r="A1842" s="19" t="s">
        <v>152</v>
      </c>
      <c r="B1842" s="19">
        <f t="shared" ref="B1842:H1842" si="1404">B1841+B1840</f>
        <v>69.88</v>
      </c>
      <c r="C1842" s="19">
        <f t="shared" si="1404"/>
        <v>77.930000000000007</v>
      </c>
      <c r="D1842" s="19">
        <f t="shared" si="1404"/>
        <v>71.3</v>
      </c>
      <c r="E1842" s="19">
        <f t="shared" si="1404"/>
        <v>70.490000000000009</v>
      </c>
      <c r="F1842" s="19">
        <f t="shared" si="1404"/>
        <v>75.210000000000008</v>
      </c>
      <c r="G1842" s="19">
        <f t="shared" si="1404"/>
        <v>84.36</v>
      </c>
      <c r="H1842" s="19">
        <f t="shared" si="1404"/>
        <v>82.85</v>
      </c>
      <c r="I1842" s="146">
        <f>SUM(B1842:H1842)</f>
        <v>532.0200000000001</v>
      </c>
      <c r="J1842" s="19">
        <f t="shared" ref="J1842:P1842" si="1405">J1841+J1840</f>
        <v>41048</v>
      </c>
      <c r="K1842" s="19">
        <f t="shared" si="1405"/>
        <v>75.27000000000001</v>
      </c>
      <c r="L1842" s="19">
        <f t="shared" si="1405"/>
        <v>67.67</v>
      </c>
      <c r="M1842" s="19">
        <f t="shared" si="1405"/>
        <v>72.58</v>
      </c>
      <c r="N1842" s="19">
        <f>N1841+N1840</f>
        <v>71.06</v>
      </c>
      <c r="O1842" s="19">
        <f t="shared" si="1405"/>
        <v>0</v>
      </c>
      <c r="P1842" s="19">
        <f t="shared" si="1405"/>
        <v>0</v>
      </c>
      <c r="Q1842" s="146">
        <f>SUM(J1842:P1842)</f>
        <v>41334.579999999994</v>
      </c>
    </row>
    <row r="1843" spans="1:17" x14ac:dyDescent="0.35">
      <c r="A1843" s="19" t="s">
        <v>154</v>
      </c>
      <c r="B1843" s="169">
        <f>B1842/B1840</f>
        <v>3.4939999999999998</v>
      </c>
      <c r="C1843" s="169">
        <f t="shared" ref="C1843:H1843" si="1406">C1842/C1840</f>
        <v>2.7832142857142861</v>
      </c>
      <c r="D1843" s="169">
        <f t="shared" si="1406"/>
        <v>3.2409090909090907</v>
      </c>
      <c r="E1843" s="169">
        <f t="shared" si="1406"/>
        <v>2.3496666666666668</v>
      </c>
      <c r="F1843" s="169">
        <f t="shared" si="1406"/>
        <v>2.6860714285714287</v>
      </c>
      <c r="G1843" s="169">
        <f t="shared" si="1406"/>
        <v>1.7216326530612245</v>
      </c>
      <c r="H1843" s="169">
        <f t="shared" si="1406"/>
        <v>1.7260416666666665</v>
      </c>
      <c r="I1843" s="106">
        <f>I1841/I1842*100</f>
        <v>57.70835682869064</v>
      </c>
      <c r="J1843" s="169">
        <f>J1842/J1840</f>
        <v>1243.878787878788</v>
      </c>
      <c r="K1843" s="169">
        <f t="shared" ref="K1843:P1843" si="1407">K1842/K1840</f>
        <v>2.2809090909090912</v>
      </c>
      <c r="L1843" s="169">
        <f t="shared" si="1407"/>
        <v>1.9334285714285715</v>
      </c>
      <c r="M1843" s="169">
        <f t="shared" si="1407"/>
        <v>2.4193333333333333</v>
      </c>
      <c r="N1843" s="169">
        <f>N1842/N1840</f>
        <v>2.6318518518518519</v>
      </c>
      <c r="O1843" s="169" t="e">
        <f t="shared" si="1407"/>
        <v>#DIV/0!</v>
      </c>
      <c r="P1843" s="169" t="e">
        <f t="shared" si="1407"/>
        <v>#DIV/0!</v>
      </c>
      <c r="Q1843" s="106">
        <f>Q1841/Q1842*100</f>
        <v>99.617753464532598</v>
      </c>
    </row>
    <row r="1844" spans="1:17" x14ac:dyDescent="0.35">
      <c r="A1844" s="19" t="s">
        <v>153</v>
      </c>
      <c r="B1844" s="19">
        <v>72</v>
      </c>
      <c r="C1844" s="19">
        <v>80</v>
      </c>
      <c r="D1844" s="19">
        <v>74</v>
      </c>
      <c r="E1844" s="19">
        <v>82</v>
      </c>
      <c r="F1844" s="19">
        <v>77</v>
      </c>
      <c r="G1844" s="19">
        <v>93</v>
      </c>
      <c r="H1844" s="19">
        <v>84</v>
      </c>
      <c r="I1844" s="146"/>
      <c r="J1844" s="19">
        <v>77</v>
      </c>
      <c r="K1844" s="19">
        <v>73</v>
      </c>
      <c r="L1844" s="19">
        <v>69</v>
      </c>
      <c r="M1844" s="19">
        <v>74</v>
      </c>
      <c r="N1844" s="19">
        <v>73</v>
      </c>
      <c r="O1844" s="19" t="e">
        <f>O1843+O1842</f>
        <v>#DIV/0!</v>
      </c>
      <c r="P1844" s="19" t="e">
        <f>P1843+P1842</f>
        <v>#DIV/0!</v>
      </c>
      <c r="Q1844" s="146"/>
    </row>
    <row r="1845" spans="1:17" x14ac:dyDescent="0.35">
      <c r="A1845" s="43" t="s">
        <v>155</v>
      </c>
      <c r="B1845" s="169">
        <f t="shared" ref="B1845:H1845" si="1408">B1844/B1842</f>
        <v>1.0303377218088152</v>
      </c>
      <c r="C1845" s="169">
        <f t="shared" si="1408"/>
        <v>1.0265622994995507</v>
      </c>
      <c r="D1845" s="169">
        <f t="shared" si="1408"/>
        <v>1.0378681626928472</v>
      </c>
      <c r="E1845" s="169">
        <f t="shared" si="1408"/>
        <v>1.16328557242162</v>
      </c>
      <c r="F1845" s="169">
        <f t="shared" si="1408"/>
        <v>1.0238000265922085</v>
      </c>
      <c r="G1845" s="169">
        <f t="shared" si="1408"/>
        <v>1.1024182076813656</v>
      </c>
      <c r="H1845" s="169">
        <f t="shared" si="1408"/>
        <v>1.0138805069402534</v>
      </c>
      <c r="I1845" s="146"/>
      <c r="J1845" s="169">
        <f t="shared" ref="J1845:P1845" si="1409">J1844/J1842</f>
        <v>1.8758526603001365E-3</v>
      </c>
      <c r="K1845" s="169">
        <f t="shared" si="1409"/>
        <v>0.9698419024843894</v>
      </c>
      <c r="L1845" s="169">
        <f t="shared" si="1409"/>
        <v>1.0196542042263927</v>
      </c>
      <c r="M1845" s="169">
        <f t="shared" si="1409"/>
        <v>1.0195646183521632</v>
      </c>
      <c r="N1845" s="169">
        <f>N1844/N1842</f>
        <v>1.0273008725021109</v>
      </c>
      <c r="O1845" s="169" t="e">
        <f t="shared" si="1409"/>
        <v>#DIV/0!</v>
      </c>
      <c r="P1845" s="169" t="e">
        <f t="shared" si="1409"/>
        <v>#DIV/0!</v>
      </c>
      <c r="Q1845" s="146"/>
    </row>
    <row r="1846" spans="1:17" x14ac:dyDescent="0.35">
      <c r="A1846" s="19" t="s">
        <v>158</v>
      </c>
      <c r="B1846" s="88">
        <v>123</v>
      </c>
      <c r="C1846" s="61">
        <v>182</v>
      </c>
      <c r="D1846" s="61">
        <v>154</v>
      </c>
      <c r="E1846" s="61">
        <v>254</v>
      </c>
      <c r="F1846" s="61">
        <v>222</v>
      </c>
      <c r="G1846" s="61">
        <v>281</v>
      </c>
      <c r="H1846" s="88">
        <v>220</v>
      </c>
      <c r="I1846" s="146">
        <f>SUM(B1846:H1846)</f>
        <v>1436</v>
      </c>
      <c r="J1846" s="88">
        <v>192</v>
      </c>
      <c r="K1846" s="61">
        <v>124</v>
      </c>
      <c r="L1846" s="61">
        <v>216</v>
      </c>
      <c r="M1846" s="61">
        <v>186</v>
      </c>
      <c r="N1846" s="61">
        <v>157</v>
      </c>
      <c r="O1846" s="61"/>
      <c r="P1846" s="88"/>
      <c r="Q1846" s="146">
        <f>SUM(J1846:P1846)</f>
        <v>875</v>
      </c>
    </row>
    <row r="1847" spans="1:17" x14ac:dyDescent="0.35">
      <c r="A1847" s="19" t="s">
        <v>159</v>
      </c>
      <c r="B1847" s="88">
        <v>0</v>
      </c>
      <c r="C1847" s="166"/>
      <c r="D1847" s="166"/>
      <c r="E1847" s="166"/>
      <c r="F1847" s="166"/>
      <c r="G1847" s="166"/>
      <c r="H1847" s="88"/>
      <c r="I1847" s="146">
        <f>SUM(B1847:H1847)</f>
        <v>0</v>
      </c>
      <c r="J1847" s="88"/>
      <c r="K1847" s="166"/>
      <c r="L1847" s="166"/>
      <c r="M1847" s="166"/>
      <c r="N1847" s="166">
        <v>0</v>
      </c>
      <c r="O1847" s="166"/>
      <c r="P1847" s="88"/>
      <c r="Q1847" s="146">
        <f>SUM(J1847:P1847)</f>
        <v>0</v>
      </c>
    </row>
    <row r="1848" spans="1:17" x14ac:dyDescent="0.35">
      <c r="A1848" s="19" t="s">
        <v>152</v>
      </c>
      <c r="B1848" s="19">
        <f t="shared" ref="B1848:H1848" si="1410">B1847+B1846</f>
        <v>123</v>
      </c>
      <c r="C1848" s="19">
        <f t="shared" si="1410"/>
        <v>182</v>
      </c>
      <c r="D1848" s="19">
        <f t="shared" si="1410"/>
        <v>154</v>
      </c>
      <c r="E1848" s="19">
        <f t="shared" si="1410"/>
        <v>254</v>
      </c>
      <c r="F1848" s="19">
        <f t="shared" si="1410"/>
        <v>222</v>
      </c>
      <c r="G1848" s="19">
        <f t="shared" si="1410"/>
        <v>281</v>
      </c>
      <c r="H1848" s="19">
        <f t="shared" si="1410"/>
        <v>220</v>
      </c>
      <c r="I1848" s="146">
        <f>SUM(B1848:H1848)</f>
        <v>1436</v>
      </c>
      <c r="J1848" s="19">
        <f t="shared" ref="J1848:P1848" si="1411">J1847+J1846</f>
        <v>192</v>
      </c>
      <c r="K1848" s="19">
        <f t="shared" si="1411"/>
        <v>124</v>
      </c>
      <c r="L1848" s="19">
        <f t="shared" si="1411"/>
        <v>216</v>
      </c>
      <c r="M1848" s="19">
        <f t="shared" si="1411"/>
        <v>186</v>
      </c>
      <c r="N1848" s="19">
        <v>157</v>
      </c>
      <c r="O1848" s="19">
        <f t="shared" si="1411"/>
        <v>0</v>
      </c>
      <c r="P1848" s="19">
        <f t="shared" si="1411"/>
        <v>0</v>
      </c>
      <c r="Q1848" s="146">
        <f>SUM(J1848:P1848)</f>
        <v>875</v>
      </c>
    </row>
    <row r="1849" spans="1:17" x14ac:dyDescent="0.35">
      <c r="A1849" s="19" t="s">
        <v>154</v>
      </c>
      <c r="B1849" s="169">
        <f>B1848/B1846</f>
        <v>1</v>
      </c>
      <c r="C1849" s="169">
        <f t="shared" ref="C1849:H1849" si="1412">C1848/C1846</f>
        <v>1</v>
      </c>
      <c r="D1849" s="169">
        <f t="shared" si="1412"/>
        <v>1</v>
      </c>
      <c r="E1849" s="169">
        <f t="shared" si="1412"/>
        <v>1</v>
      </c>
      <c r="F1849" s="169">
        <f t="shared" si="1412"/>
        <v>1</v>
      </c>
      <c r="G1849" s="169">
        <f t="shared" si="1412"/>
        <v>1</v>
      </c>
      <c r="H1849" s="169">
        <f t="shared" si="1412"/>
        <v>1</v>
      </c>
      <c r="I1849" s="153">
        <f>I1847/I1848*100</f>
        <v>0</v>
      </c>
      <c r="J1849" s="169">
        <f>J1848/J1846</f>
        <v>1</v>
      </c>
      <c r="K1849" s="169">
        <f t="shared" ref="K1849:P1849" si="1413">K1848/K1846</f>
        <v>1</v>
      </c>
      <c r="L1849" s="169">
        <f t="shared" si="1413"/>
        <v>1</v>
      </c>
      <c r="M1849" s="169">
        <f t="shared" si="1413"/>
        <v>1</v>
      </c>
      <c r="N1849" s="169">
        <f>N1848/N1846</f>
        <v>1</v>
      </c>
      <c r="O1849" s="169" t="e">
        <f t="shared" si="1413"/>
        <v>#DIV/0!</v>
      </c>
      <c r="P1849" s="169" t="e">
        <f t="shared" si="1413"/>
        <v>#DIV/0!</v>
      </c>
      <c r="Q1849" s="153">
        <f>Q1847/Q1848*100</f>
        <v>0</v>
      </c>
    </row>
    <row r="1850" spans="1:17" x14ac:dyDescent="0.35">
      <c r="A1850" s="19" t="s">
        <v>153</v>
      </c>
      <c r="B1850" s="36">
        <v>620</v>
      </c>
      <c r="C1850" s="61">
        <v>700</v>
      </c>
      <c r="D1850" s="61">
        <v>680</v>
      </c>
      <c r="E1850" s="61">
        <v>900</v>
      </c>
      <c r="F1850" s="61">
        <v>890</v>
      </c>
      <c r="G1850" s="61">
        <v>870</v>
      </c>
      <c r="H1850" s="36">
        <v>770</v>
      </c>
      <c r="I1850" s="146"/>
      <c r="J1850" s="36">
        <v>760</v>
      </c>
      <c r="K1850" s="61">
        <v>620</v>
      </c>
      <c r="L1850" s="61">
        <v>630</v>
      </c>
      <c r="M1850" s="61">
        <v>790</v>
      </c>
      <c r="N1850" s="61">
        <v>700</v>
      </c>
      <c r="O1850" s="61"/>
      <c r="P1850" s="36"/>
      <c r="Q1850" s="146"/>
    </row>
    <row r="1851" spans="1:17" x14ac:dyDescent="0.35">
      <c r="A1851" s="43" t="s">
        <v>155</v>
      </c>
      <c r="B1851" s="169">
        <f t="shared" ref="B1851:H1851" si="1414">B1850/B1848</f>
        <v>5.0406504065040654</v>
      </c>
      <c r="C1851" s="169">
        <f t="shared" si="1414"/>
        <v>3.8461538461538463</v>
      </c>
      <c r="D1851" s="169">
        <f t="shared" si="1414"/>
        <v>4.4155844155844157</v>
      </c>
      <c r="E1851" s="169">
        <f t="shared" si="1414"/>
        <v>3.5433070866141732</v>
      </c>
      <c r="F1851" s="169">
        <f t="shared" si="1414"/>
        <v>4.0090090090090094</v>
      </c>
      <c r="G1851" s="169">
        <f t="shared" si="1414"/>
        <v>3.0960854092526691</v>
      </c>
      <c r="H1851" s="169">
        <f t="shared" si="1414"/>
        <v>3.5</v>
      </c>
      <c r="I1851" s="146"/>
      <c r="J1851" s="169">
        <f t="shared" ref="J1851:P1851" si="1415">J1850/J1848</f>
        <v>3.9583333333333335</v>
      </c>
      <c r="K1851" s="169">
        <f t="shared" si="1415"/>
        <v>5</v>
      </c>
      <c r="L1851" s="169">
        <f t="shared" si="1415"/>
        <v>2.9166666666666665</v>
      </c>
      <c r="M1851" s="169">
        <f t="shared" si="1415"/>
        <v>4.247311827956989</v>
      </c>
      <c r="N1851" s="169">
        <f>N1850/N1848</f>
        <v>4.4585987261146496</v>
      </c>
      <c r="O1851" s="169" t="e">
        <f t="shared" si="1415"/>
        <v>#DIV/0!</v>
      </c>
      <c r="P1851" s="169" t="e">
        <f t="shared" si="1415"/>
        <v>#DIV/0!</v>
      </c>
      <c r="Q1851" s="146"/>
    </row>
    <row r="1852" spans="1:17" x14ac:dyDescent="0.35">
      <c r="A1852" s="19" t="s">
        <v>160</v>
      </c>
      <c r="B1852" s="88">
        <v>383</v>
      </c>
      <c r="C1852" s="61">
        <v>297</v>
      </c>
      <c r="D1852" s="61">
        <v>333</v>
      </c>
      <c r="E1852" s="61">
        <v>302</v>
      </c>
      <c r="F1852" s="61">
        <v>208</v>
      </c>
      <c r="G1852" s="61">
        <v>177</v>
      </c>
      <c r="H1852" s="88">
        <v>412</v>
      </c>
      <c r="I1852" s="146">
        <f>SUM(B1852:H1852)</f>
        <v>2112</v>
      </c>
      <c r="J1852" s="88">
        <v>142</v>
      </c>
      <c r="K1852" s="61">
        <v>339</v>
      </c>
      <c r="L1852" s="61">
        <v>413</v>
      </c>
      <c r="M1852" s="61">
        <v>393</v>
      </c>
      <c r="N1852" s="61">
        <v>383</v>
      </c>
      <c r="O1852" s="61"/>
      <c r="P1852" s="88"/>
      <c r="Q1852" s="146">
        <f>SUM(J1852:P1852)</f>
        <v>1670</v>
      </c>
    </row>
    <row r="1853" spans="1:17" x14ac:dyDescent="0.35">
      <c r="A1853" s="19" t="s">
        <v>161</v>
      </c>
      <c r="B1853" s="88">
        <v>123.99</v>
      </c>
      <c r="C1853" s="166">
        <v>132.66999999999999</v>
      </c>
      <c r="D1853" s="166">
        <v>139.05000000000001</v>
      </c>
      <c r="E1853" s="166">
        <v>116.37</v>
      </c>
      <c r="F1853" s="166">
        <v>119.22</v>
      </c>
      <c r="G1853" s="166">
        <v>94.12</v>
      </c>
      <c r="H1853" s="88">
        <v>360.63</v>
      </c>
      <c r="I1853" s="146">
        <f>SUM(B1853:H1853)</f>
        <v>1086.05</v>
      </c>
      <c r="J1853" s="88">
        <v>106.4</v>
      </c>
      <c r="K1853" s="166">
        <v>102.72</v>
      </c>
      <c r="L1853" s="166">
        <v>138.06</v>
      </c>
      <c r="M1853" s="166">
        <v>113.69</v>
      </c>
      <c r="N1853" s="166">
        <v>109.87</v>
      </c>
      <c r="O1853" s="166"/>
      <c r="P1853" s="88"/>
      <c r="Q1853" s="146">
        <f>SUM(J1853:P1853)</f>
        <v>570.74</v>
      </c>
    </row>
    <row r="1854" spans="1:17" x14ac:dyDescent="0.35">
      <c r="A1854" s="19" t="s">
        <v>152</v>
      </c>
      <c r="B1854" s="19">
        <f t="shared" ref="B1854:H1854" si="1416">B1853+B1852</f>
        <v>506.99</v>
      </c>
      <c r="C1854" s="19">
        <f t="shared" si="1416"/>
        <v>429.66999999999996</v>
      </c>
      <c r="D1854" s="19">
        <f t="shared" si="1416"/>
        <v>472.05</v>
      </c>
      <c r="E1854" s="19">
        <f t="shared" si="1416"/>
        <v>418.37</v>
      </c>
      <c r="F1854" s="19">
        <f t="shared" si="1416"/>
        <v>327.22000000000003</v>
      </c>
      <c r="G1854" s="19">
        <f t="shared" si="1416"/>
        <v>271.12</v>
      </c>
      <c r="H1854" s="19">
        <f t="shared" si="1416"/>
        <v>772.63</v>
      </c>
      <c r="I1854" s="146">
        <f>SUM(B1854:H1854)</f>
        <v>3198.05</v>
      </c>
      <c r="J1854" s="19">
        <f t="shared" ref="J1854:P1854" si="1417">J1853+J1852</f>
        <v>248.4</v>
      </c>
      <c r="K1854" s="19">
        <f t="shared" si="1417"/>
        <v>441.72</v>
      </c>
      <c r="L1854" s="19">
        <f t="shared" si="1417"/>
        <v>551.05999999999995</v>
      </c>
      <c r="M1854" s="19">
        <f t="shared" si="1417"/>
        <v>506.69</v>
      </c>
      <c r="N1854" s="106">
        <f t="shared" si="1417"/>
        <v>492.87</v>
      </c>
      <c r="O1854" s="106">
        <f t="shared" si="1417"/>
        <v>0</v>
      </c>
      <c r="P1854" s="106">
        <f t="shared" si="1417"/>
        <v>0</v>
      </c>
      <c r="Q1854" s="146">
        <f>SUM(J1854:P1854)</f>
        <v>2240.7399999999998</v>
      </c>
    </row>
    <row r="1855" spans="1:17" x14ac:dyDescent="0.35">
      <c r="A1855" s="19" t="s">
        <v>154</v>
      </c>
      <c r="B1855" s="169">
        <f>B1854/B1852</f>
        <v>1.323733681462141</v>
      </c>
      <c r="C1855" s="169">
        <f t="shared" ref="C1855:H1855" si="1418">C1854/C1852</f>
        <v>1.4467003367003366</v>
      </c>
      <c r="D1855" s="169">
        <f t="shared" si="1418"/>
        <v>1.4175675675675676</v>
      </c>
      <c r="E1855" s="169">
        <f t="shared" si="1418"/>
        <v>1.3853311258278145</v>
      </c>
      <c r="F1855" s="169">
        <f t="shared" si="1418"/>
        <v>1.573173076923077</v>
      </c>
      <c r="G1855" s="169">
        <f t="shared" si="1418"/>
        <v>1.5317514124293785</v>
      </c>
      <c r="H1855" s="169">
        <f t="shared" si="1418"/>
        <v>1.8753155339805825</v>
      </c>
      <c r="I1855" s="153">
        <f>I1853/I1854*100</f>
        <v>33.959756726755366</v>
      </c>
      <c r="J1855" s="169">
        <f>J1854/J1852</f>
        <v>1.7492957746478874</v>
      </c>
      <c r="K1855" s="169">
        <f t="shared" ref="K1855:P1855" si="1419">K1854/K1852</f>
        <v>1.3030088495575223</v>
      </c>
      <c r="L1855" s="169">
        <f t="shared" si="1419"/>
        <v>1.3342857142857141</v>
      </c>
      <c r="M1855" s="169">
        <f t="shared" si="1419"/>
        <v>1.2892875318066157</v>
      </c>
      <c r="N1855" s="169">
        <f t="shared" si="1419"/>
        <v>1.2868668407310706</v>
      </c>
      <c r="O1855" s="169" t="e">
        <f t="shared" si="1419"/>
        <v>#DIV/0!</v>
      </c>
      <c r="P1855" s="169" t="e">
        <f t="shared" si="1419"/>
        <v>#DIV/0!</v>
      </c>
      <c r="Q1855" s="153">
        <f>Q1853/Q1854*100</f>
        <v>25.471049742495786</v>
      </c>
    </row>
    <row r="1856" spans="1:17" x14ac:dyDescent="0.35">
      <c r="A1856" s="19" t="s">
        <v>153</v>
      </c>
      <c r="B1856" s="88">
        <v>756</v>
      </c>
      <c r="C1856" s="88">
        <v>645</v>
      </c>
      <c r="D1856" s="88">
        <v>740</v>
      </c>
      <c r="E1856" s="88">
        <v>706</v>
      </c>
      <c r="F1856" s="88">
        <v>479</v>
      </c>
      <c r="G1856" s="88">
        <v>442</v>
      </c>
      <c r="H1856" s="88">
        <v>758</v>
      </c>
      <c r="I1856" s="146"/>
      <c r="J1856" s="88">
        <v>273</v>
      </c>
      <c r="K1856" s="88">
        <v>663</v>
      </c>
      <c r="L1856" s="88">
        <v>758</v>
      </c>
      <c r="M1856" s="88">
        <v>756</v>
      </c>
      <c r="N1856" s="88"/>
      <c r="O1856" s="88"/>
      <c r="P1856" s="88"/>
      <c r="Q1856" s="146"/>
    </row>
    <row r="1857" spans="1:17" x14ac:dyDescent="0.35">
      <c r="A1857" s="43" t="s">
        <v>155</v>
      </c>
      <c r="B1857" s="169">
        <f t="shared" ref="B1857:H1857" si="1420">B1856/B1854</f>
        <v>1.4911536716700526</v>
      </c>
      <c r="C1857" s="169">
        <f t="shared" si="1420"/>
        <v>1.5011520469197293</v>
      </c>
      <c r="D1857" s="169">
        <f t="shared" si="1420"/>
        <v>1.5676305476114818</v>
      </c>
      <c r="E1857" s="169">
        <f t="shared" si="1420"/>
        <v>1.6875014938929656</v>
      </c>
      <c r="F1857" s="169">
        <f t="shared" si="1420"/>
        <v>1.4638469531202247</v>
      </c>
      <c r="G1857" s="169">
        <f t="shared" si="1420"/>
        <v>1.6302744172322219</v>
      </c>
      <c r="H1857" s="169">
        <f t="shared" si="1420"/>
        <v>0.98106467520028995</v>
      </c>
      <c r="I1857" s="146"/>
      <c r="J1857" s="169">
        <f t="shared" ref="J1857:P1857" si="1421">J1856/J1854</f>
        <v>1.0990338164251208</v>
      </c>
      <c r="K1857" s="169">
        <f t="shared" si="1421"/>
        <v>1.5009508285791904</v>
      </c>
      <c r="L1857" s="169">
        <f t="shared" si="1421"/>
        <v>1.3755307951947158</v>
      </c>
      <c r="M1857" s="169">
        <f t="shared" si="1421"/>
        <v>1.4920365509483116</v>
      </c>
      <c r="N1857" s="169">
        <f t="shared" si="1421"/>
        <v>0</v>
      </c>
      <c r="O1857" s="169" t="e">
        <f t="shared" si="1421"/>
        <v>#DIV/0!</v>
      </c>
      <c r="P1857" s="169" t="e">
        <f t="shared" si="1421"/>
        <v>#DIV/0!</v>
      </c>
      <c r="Q1857" s="146"/>
    </row>
    <row r="1858" spans="1:17" x14ac:dyDescent="0.35">
      <c r="A1858" s="19" t="s">
        <v>166</v>
      </c>
      <c r="B1858" s="36">
        <v>64.900000000000006</v>
      </c>
      <c r="C1858" s="61">
        <v>64</v>
      </c>
      <c r="D1858" s="61">
        <v>89.9</v>
      </c>
      <c r="E1858" s="61">
        <v>68.2</v>
      </c>
      <c r="F1858" s="61">
        <v>56.1</v>
      </c>
      <c r="G1858" s="19">
        <v>62.8</v>
      </c>
      <c r="H1858" s="36">
        <v>50.3</v>
      </c>
      <c r="I1858" s="146">
        <f>SUM(B1858:H1858)</f>
        <v>456.20000000000005</v>
      </c>
      <c r="J1858" s="36">
        <v>80.2</v>
      </c>
      <c r="K1858" s="61">
        <v>116.2</v>
      </c>
      <c r="L1858" s="61">
        <v>111.1</v>
      </c>
      <c r="M1858" s="61">
        <v>77.2</v>
      </c>
      <c r="N1858" s="61"/>
      <c r="O1858" s="19"/>
      <c r="P1858" s="36"/>
      <c r="Q1858" s="146">
        <f>SUM(J1858:P1858)</f>
        <v>384.7</v>
      </c>
    </row>
    <row r="1859" spans="1:17" x14ac:dyDescent="0.35">
      <c r="A1859" s="19" t="s">
        <v>167</v>
      </c>
      <c r="B1859" s="33">
        <v>48.64</v>
      </c>
      <c r="C1859" s="166">
        <v>60.57</v>
      </c>
      <c r="D1859" s="166">
        <v>60.51</v>
      </c>
      <c r="E1859" s="166">
        <v>46.84</v>
      </c>
      <c r="F1859" s="166">
        <v>48.85</v>
      </c>
      <c r="G1859" s="19">
        <v>41.92</v>
      </c>
      <c r="H1859" s="36">
        <v>41.51</v>
      </c>
      <c r="I1859" s="146">
        <f>SUM(B1859:H1859)</f>
        <v>348.84000000000003</v>
      </c>
      <c r="J1859" s="33">
        <v>52.3</v>
      </c>
      <c r="K1859" s="166">
        <v>37.94</v>
      </c>
      <c r="L1859" s="166">
        <v>42.7</v>
      </c>
      <c r="M1859" s="166">
        <v>50.06</v>
      </c>
      <c r="N1859" s="166"/>
      <c r="O1859" s="19"/>
      <c r="P1859" s="36"/>
      <c r="Q1859" s="146">
        <f>SUM(J1859:P1859)</f>
        <v>183</v>
      </c>
    </row>
    <row r="1860" spans="1:17" x14ac:dyDescent="0.35">
      <c r="A1860" s="19" t="s">
        <v>152</v>
      </c>
      <c r="B1860" s="19">
        <f t="shared" ref="B1860:H1860" si="1422">B1859+B1858</f>
        <v>113.54</v>
      </c>
      <c r="C1860" s="19">
        <f t="shared" si="1422"/>
        <v>124.57</v>
      </c>
      <c r="D1860" s="19">
        <f t="shared" si="1422"/>
        <v>150.41</v>
      </c>
      <c r="E1860" s="19">
        <f t="shared" si="1422"/>
        <v>115.04</v>
      </c>
      <c r="F1860" s="19">
        <f t="shared" si="1422"/>
        <v>104.95</v>
      </c>
      <c r="G1860" s="19">
        <f t="shared" si="1422"/>
        <v>104.72</v>
      </c>
      <c r="H1860" s="19">
        <f t="shared" si="1422"/>
        <v>91.81</v>
      </c>
      <c r="I1860" s="146">
        <f>SUM(B1860:H1860)</f>
        <v>805.04</v>
      </c>
      <c r="J1860" s="19">
        <f t="shared" ref="J1860:P1860" si="1423">J1859+J1858</f>
        <v>132.5</v>
      </c>
      <c r="K1860" s="19">
        <f t="shared" si="1423"/>
        <v>154.13999999999999</v>
      </c>
      <c r="L1860" s="19">
        <f t="shared" si="1423"/>
        <v>153.80000000000001</v>
      </c>
      <c r="M1860" s="19">
        <f t="shared" si="1423"/>
        <v>127.26</v>
      </c>
      <c r="N1860" s="19">
        <f t="shared" si="1423"/>
        <v>0</v>
      </c>
      <c r="O1860" s="19">
        <f t="shared" si="1423"/>
        <v>0</v>
      </c>
      <c r="P1860" s="19">
        <f t="shared" si="1423"/>
        <v>0</v>
      </c>
      <c r="Q1860" s="146">
        <f>SUM(J1860:P1860)</f>
        <v>567.70000000000005</v>
      </c>
    </row>
    <row r="1861" spans="1:17" x14ac:dyDescent="0.35">
      <c r="A1861" s="19" t="s">
        <v>154</v>
      </c>
      <c r="B1861" s="169">
        <f t="shared" ref="B1861:H1861" si="1424">B1860/B1858</f>
        <v>1.7494607087827427</v>
      </c>
      <c r="C1861" s="169">
        <f t="shared" si="1424"/>
        <v>1.9464062499999999</v>
      </c>
      <c r="D1861" s="169">
        <f t="shared" si="1424"/>
        <v>1.6730812013348164</v>
      </c>
      <c r="E1861" s="169">
        <f t="shared" si="1424"/>
        <v>1.6868035190615835</v>
      </c>
      <c r="F1861" s="169">
        <f t="shared" si="1424"/>
        <v>1.8707664884135473</v>
      </c>
      <c r="G1861" s="169">
        <f t="shared" si="1424"/>
        <v>1.6675159235668791</v>
      </c>
      <c r="H1861" s="169">
        <f t="shared" si="1424"/>
        <v>1.8252485089463222</v>
      </c>
      <c r="I1861" s="106">
        <f>I1859/I1860*100</f>
        <v>43.332008347411318</v>
      </c>
      <c r="J1861" s="169">
        <f t="shared" ref="J1861:P1861" si="1425">J1860/J1858</f>
        <v>1.6521197007481296</v>
      </c>
      <c r="K1861" s="169">
        <f t="shared" si="1425"/>
        <v>1.3265060240963853</v>
      </c>
      <c r="L1861" s="169">
        <f t="shared" si="1425"/>
        <v>1.3843384338433846</v>
      </c>
      <c r="M1861" s="169">
        <f t="shared" si="1425"/>
        <v>1.6484455958549222</v>
      </c>
      <c r="N1861" s="169" t="e">
        <f t="shared" si="1425"/>
        <v>#DIV/0!</v>
      </c>
      <c r="O1861" s="169" t="e">
        <f t="shared" si="1425"/>
        <v>#DIV/0!</v>
      </c>
      <c r="P1861" s="169" t="e">
        <f t="shared" si="1425"/>
        <v>#DIV/0!</v>
      </c>
      <c r="Q1861" s="106">
        <f>Q1859/Q1860*100</f>
        <v>32.235335564558746</v>
      </c>
    </row>
    <row r="1862" spans="1:17" x14ac:dyDescent="0.35">
      <c r="A1862" s="19" t="s">
        <v>153</v>
      </c>
      <c r="B1862" s="88">
        <v>111</v>
      </c>
      <c r="C1862" s="61">
        <v>141</v>
      </c>
      <c r="D1862" s="61">
        <v>180</v>
      </c>
      <c r="E1862" s="61">
        <v>110</v>
      </c>
      <c r="F1862" s="61">
        <v>91</v>
      </c>
      <c r="G1862" s="88">
        <v>104</v>
      </c>
      <c r="H1862" s="88">
        <v>98</v>
      </c>
      <c r="I1862" s="146"/>
      <c r="J1862" s="88">
        <v>148</v>
      </c>
      <c r="K1862" s="61">
        <v>192</v>
      </c>
      <c r="L1862" s="61">
        <v>182</v>
      </c>
      <c r="M1862" s="61">
        <v>135</v>
      </c>
      <c r="N1862" s="61"/>
      <c r="O1862" s="88"/>
      <c r="P1862" s="88"/>
      <c r="Q1862" s="146"/>
    </row>
    <row r="1863" spans="1:17" x14ac:dyDescent="0.35">
      <c r="A1863" s="43" t="s">
        <v>155</v>
      </c>
      <c r="B1863" s="169">
        <f t="shared" ref="B1863:H1863" si="1426">B1862/B1860</f>
        <v>0.97762902941694552</v>
      </c>
      <c r="C1863" s="169">
        <f t="shared" si="1426"/>
        <v>1.1318937143774586</v>
      </c>
      <c r="D1863" s="169">
        <f t="shared" si="1426"/>
        <v>1.1967289408948873</v>
      </c>
      <c r="E1863" s="169">
        <f t="shared" si="1426"/>
        <v>0.95618915159944362</v>
      </c>
      <c r="F1863" s="169">
        <f t="shared" si="1426"/>
        <v>0.86707956169604572</v>
      </c>
      <c r="G1863" s="169">
        <f t="shared" si="1426"/>
        <v>0.99312452253628725</v>
      </c>
      <c r="H1863" s="169">
        <f t="shared" si="1426"/>
        <v>1.0674218494717351</v>
      </c>
      <c r="I1863" s="146"/>
      <c r="J1863" s="169">
        <f t="shared" ref="J1863:P1863" si="1427">J1862/J1860</f>
        <v>1.1169811320754717</v>
      </c>
      <c r="K1863" s="169">
        <f t="shared" si="1427"/>
        <v>1.2456208641494746</v>
      </c>
      <c r="L1863" s="169">
        <f t="shared" si="1427"/>
        <v>1.1833550065019505</v>
      </c>
      <c r="M1863" s="169">
        <f t="shared" si="1427"/>
        <v>1.0608203677510608</v>
      </c>
      <c r="N1863" s="169" t="e">
        <f t="shared" si="1427"/>
        <v>#DIV/0!</v>
      </c>
      <c r="O1863" s="169" t="e">
        <f t="shared" si="1427"/>
        <v>#DIV/0!</v>
      </c>
      <c r="P1863" s="169" t="e">
        <f t="shared" si="1427"/>
        <v>#DIV/0!</v>
      </c>
      <c r="Q1863" s="146"/>
    </row>
    <row r="1864" spans="1:17" x14ac:dyDescent="0.35">
      <c r="A1864" s="19" t="s">
        <v>168</v>
      </c>
      <c r="B1864" s="19">
        <v>20.5</v>
      </c>
      <c r="C1864" s="61">
        <v>27.3</v>
      </c>
      <c r="D1864" s="61">
        <v>41.5</v>
      </c>
      <c r="E1864" s="61">
        <v>29.9</v>
      </c>
      <c r="F1864" s="61">
        <v>21.1</v>
      </c>
      <c r="G1864" s="19">
        <v>70.900000000000006</v>
      </c>
      <c r="H1864" s="19">
        <v>24.7</v>
      </c>
      <c r="I1864" s="151">
        <f>SUM(B1864:H1864)</f>
        <v>235.89999999999998</v>
      </c>
      <c r="J1864" s="19">
        <v>60.4</v>
      </c>
      <c r="K1864" s="61">
        <v>34.799999999999997</v>
      </c>
      <c r="L1864" s="61">
        <v>41.3</v>
      </c>
      <c r="M1864" s="61">
        <v>61.1</v>
      </c>
      <c r="N1864" s="61"/>
      <c r="O1864" s="19"/>
      <c r="P1864" s="19"/>
      <c r="Q1864" s="151">
        <f>SUM(J1864:P1864)</f>
        <v>197.6</v>
      </c>
    </row>
    <row r="1865" spans="1:17" x14ac:dyDescent="0.35">
      <c r="A1865" s="19" t="s">
        <v>1543</v>
      </c>
      <c r="B1865" s="19">
        <v>59.02</v>
      </c>
      <c r="C1865" s="166">
        <v>61.69</v>
      </c>
      <c r="D1865" s="166">
        <v>61.31</v>
      </c>
      <c r="E1865" s="166">
        <v>58.18</v>
      </c>
      <c r="F1865" s="166">
        <v>54.64</v>
      </c>
      <c r="G1865" s="19">
        <v>45.12</v>
      </c>
      <c r="H1865" s="19">
        <v>42.3</v>
      </c>
      <c r="I1865" s="151">
        <f>SUM(B1865:H1865)</f>
        <v>382.26000000000005</v>
      </c>
      <c r="J1865" s="19">
        <v>50.4</v>
      </c>
      <c r="K1865" s="166">
        <v>47.99</v>
      </c>
      <c r="L1865" s="166">
        <v>32.450000000000003</v>
      </c>
      <c r="M1865" s="166">
        <v>53.71</v>
      </c>
      <c r="N1865" s="166"/>
      <c r="O1865" s="19"/>
      <c r="P1865" s="19"/>
      <c r="Q1865" s="151">
        <f>SUM(J1865:P1865)</f>
        <v>184.55</v>
      </c>
    </row>
    <row r="1866" spans="1:17" x14ac:dyDescent="0.35">
      <c r="A1866" s="19" t="s">
        <v>152</v>
      </c>
      <c r="B1866" s="19">
        <f t="shared" ref="B1866:H1866" si="1428">B1865+B1864</f>
        <v>79.52000000000001</v>
      </c>
      <c r="C1866" s="19">
        <f t="shared" si="1428"/>
        <v>88.99</v>
      </c>
      <c r="D1866" s="19">
        <f t="shared" si="1428"/>
        <v>102.81</v>
      </c>
      <c r="E1866" s="19">
        <f t="shared" si="1428"/>
        <v>88.08</v>
      </c>
      <c r="F1866" s="19">
        <f t="shared" si="1428"/>
        <v>75.740000000000009</v>
      </c>
      <c r="G1866" s="19">
        <f t="shared" si="1428"/>
        <v>116.02000000000001</v>
      </c>
      <c r="H1866" s="19">
        <f t="shared" si="1428"/>
        <v>67</v>
      </c>
      <c r="I1866" s="151">
        <f>SUM(B1866:H1866)</f>
        <v>618.16</v>
      </c>
      <c r="J1866" s="19">
        <f t="shared" ref="J1866:P1866" si="1429">J1865+J1864</f>
        <v>110.8</v>
      </c>
      <c r="K1866" s="19">
        <f t="shared" si="1429"/>
        <v>82.789999999999992</v>
      </c>
      <c r="L1866" s="19">
        <f t="shared" si="1429"/>
        <v>73.75</v>
      </c>
      <c r="M1866" s="19">
        <f t="shared" si="1429"/>
        <v>114.81</v>
      </c>
      <c r="N1866" s="19">
        <f t="shared" si="1429"/>
        <v>0</v>
      </c>
      <c r="O1866" s="19">
        <f t="shared" si="1429"/>
        <v>0</v>
      </c>
      <c r="P1866" s="19">
        <f t="shared" si="1429"/>
        <v>0</v>
      </c>
      <c r="Q1866" s="151">
        <f>SUM(J1866:P1866)</f>
        <v>382.15</v>
      </c>
    </row>
    <row r="1867" spans="1:17" x14ac:dyDescent="0.35">
      <c r="A1867" s="19" t="s">
        <v>154</v>
      </c>
      <c r="B1867" s="169">
        <f t="shared" ref="B1867:H1867" si="1430">B1866/B1864</f>
        <v>3.8790243902439028</v>
      </c>
      <c r="C1867" s="169">
        <f t="shared" si="1430"/>
        <v>3.2597069597069592</v>
      </c>
      <c r="D1867" s="169">
        <f t="shared" si="1430"/>
        <v>2.4773493975903613</v>
      </c>
      <c r="E1867" s="169">
        <f t="shared" si="1430"/>
        <v>2.9458193979933109</v>
      </c>
      <c r="F1867" s="169">
        <f t="shared" si="1430"/>
        <v>3.5895734597156399</v>
      </c>
      <c r="G1867" s="169">
        <f t="shared" si="1430"/>
        <v>1.6363892806770099</v>
      </c>
      <c r="H1867" s="169">
        <f t="shared" si="1430"/>
        <v>2.7125506072874495</v>
      </c>
      <c r="I1867" s="154">
        <f>I1865/I1866*100</f>
        <v>61.838359000905932</v>
      </c>
      <c r="J1867" s="169">
        <f t="shared" ref="J1867:P1867" si="1431">J1866/J1864</f>
        <v>1.8344370860927153</v>
      </c>
      <c r="K1867" s="169">
        <f t="shared" si="1431"/>
        <v>2.379022988505747</v>
      </c>
      <c r="L1867" s="169">
        <f t="shared" si="1431"/>
        <v>1.7857142857142858</v>
      </c>
      <c r="M1867" s="169">
        <f t="shared" si="1431"/>
        <v>1.8790507364975451</v>
      </c>
      <c r="N1867" s="169" t="e">
        <f t="shared" si="1431"/>
        <v>#DIV/0!</v>
      </c>
      <c r="O1867" s="169" t="e">
        <f t="shared" si="1431"/>
        <v>#DIV/0!</v>
      </c>
      <c r="P1867" s="169" t="e">
        <f t="shared" si="1431"/>
        <v>#DIV/0!</v>
      </c>
      <c r="Q1867" s="154">
        <f>Q1865/Q1866*100</f>
        <v>48.292555279340576</v>
      </c>
    </row>
    <row r="1868" spans="1:17" x14ac:dyDescent="0.35">
      <c r="A1868" s="19" t="s">
        <v>153</v>
      </c>
      <c r="B1868" s="88">
        <v>85</v>
      </c>
      <c r="C1868" s="19">
        <v>102</v>
      </c>
      <c r="D1868" s="19">
        <v>120</v>
      </c>
      <c r="E1868" s="19">
        <v>98</v>
      </c>
      <c r="F1868" s="19">
        <v>80</v>
      </c>
      <c r="G1868" s="88">
        <v>149</v>
      </c>
      <c r="H1868" s="88">
        <v>68</v>
      </c>
      <c r="I1868" s="146"/>
      <c r="J1868" s="88">
        <v>141</v>
      </c>
      <c r="K1868" s="19">
        <v>102</v>
      </c>
      <c r="L1868" s="19">
        <v>87</v>
      </c>
      <c r="M1868" s="19">
        <v>144</v>
      </c>
      <c r="N1868" s="19"/>
      <c r="O1868" s="88"/>
      <c r="P1868" s="88"/>
      <c r="Q1868" s="146"/>
    </row>
    <row r="1869" spans="1:17" x14ac:dyDescent="0.35">
      <c r="A1869" s="43" t="s">
        <v>155</v>
      </c>
      <c r="B1869" s="169">
        <f t="shared" ref="B1869:H1869" si="1432">B1868/B1866</f>
        <v>1.0689134808853118</v>
      </c>
      <c r="C1869" s="169">
        <f t="shared" si="1432"/>
        <v>1.1461962018204293</v>
      </c>
      <c r="D1869" s="169">
        <f t="shared" si="1432"/>
        <v>1.1672016340822877</v>
      </c>
      <c r="E1869" s="169">
        <f t="shared" si="1432"/>
        <v>1.1126248864668484</v>
      </c>
      <c r="F1869" s="169">
        <f t="shared" si="1432"/>
        <v>1.0562450488513333</v>
      </c>
      <c r="G1869" s="169">
        <f t="shared" si="1432"/>
        <v>1.2842613342527149</v>
      </c>
      <c r="H1869" s="169">
        <f t="shared" si="1432"/>
        <v>1.0149253731343284</v>
      </c>
      <c r="I1869" s="146"/>
      <c r="J1869" s="169">
        <f t="shared" ref="J1869:P1869" si="1433">J1868/J1866</f>
        <v>1.272563176895307</v>
      </c>
      <c r="K1869" s="169">
        <f t="shared" si="1433"/>
        <v>1.2320328542094456</v>
      </c>
      <c r="L1869" s="169">
        <f t="shared" si="1433"/>
        <v>1.1796610169491526</v>
      </c>
      <c r="M1869" s="169">
        <f t="shared" si="1433"/>
        <v>1.2542461458061145</v>
      </c>
      <c r="N1869" s="169" t="e">
        <f t="shared" si="1433"/>
        <v>#DIV/0!</v>
      </c>
      <c r="O1869" s="169" t="e">
        <f t="shared" si="1433"/>
        <v>#DIV/0!</v>
      </c>
      <c r="P1869" s="169" t="e">
        <f t="shared" si="1433"/>
        <v>#DIV/0!</v>
      </c>
      <c r="Q1869" s="146"/>
    </row>
    <row r="1870" spans="1:17" x14ac:dyDescent="0.35">
      <c r="A1870" s="19" t="s">
        <v>170</v>
      </c>
      <c r="B1870" s="88">
        <v>164.4</v>
      </c>
      <c r="C1870" s="61">
        <v>203.8</v>
      </c>
      <c r="D1870" s="61">
        <v>217</v>
      </c>
      <c r="E1870" s="61">
        <v>121.9</v>
      </c>
      <c r="F1870" s="61">
        <v>86</v>
      </c>
      <c r="G1870" s="88">
        <v>234.9</v>
      </c>
      <c r="H1870" s="88">
        <v>206.6</v>
      </c>
      <c r="I1870" s="146">
        <f>SUM(B1870:H1870)</f>
        <v>1234.5999999999999</v>
      </c>
      <c r="J1870" s="88">
        <v>268.7</v>
      </c>
      <c r="K1870" s="61">
        <v>200.2</v>
      </c>
      <c r="L1870" s="61">
        <v>236.1</v>
      </c>
      <c r="M1870" s="61">
        <v>164.5</v>
      </c>
      <c r="N1870" s="61"/>
      <c r="O1870" s="88"/>
      <c r="P1870" s="88"/>
      <c r="Q1870" s="146">
        <f>SUM(J1870:P1870)</f>
        <v>869.5</v>
      </c>
    </row>
    <row r="1871" spans="1:17" x14ac:dyDescent="0.35">
      <c r="A1871" s="19" t="s">
        <v>171</v>
      </c>
      <c r="B1871" s="88">
        <v>178</v>
      </c>
      <c r="C1871" s="166">
        <v>301.60000000000002</v>
      </c>
      <c r="D1871" s="166">
        <v>305</v>
      </c>
      <c r="E1871" s="166">
        <v>231.4</v>
      </c>
      <c r="F1871" s="166">
        <v>186</v>
      </c>
      <c r="G1871" s="88">
        <v>200.4</v>
      </c>
      <c r="H1871" s="88">
        <v>137.69999999999999</v>
      </c>
      <c r="I1871" s="146">
        <f>SUM(B1871:H1871)</f>
        <v>1540.1000000000001</v>
      </c>
      <c r="J1871" s="88">
        <v>233.9</v>
      </c>
      <c r="K1871" s="166">
        <v>207.7</v>
      </c>
      <c r="L1871" s="166">
        <v>95.6</v>
      </c>
      <c r="M1871" s="166">
        <v>197.1</v>
      </c>
      <c r="N1871" s="166"/>
      <c r="O1871" s="88"/>
      <c r="P1871" s="88"/>
      <c r="Q1871" s="146">
        <f>SUM(J1871:P1871)</f>
        <v>734.30000000000007</v>
      </c>
    </row>
    <row r="1872" spans="1:17" x14ac:dyDescent="0.35">
      <c r="A1872" s="19" t="s">
        <v>152</v>
      </c>
      <c r="B1872" s="19">
        <f t="shared" ref="B1872:H1872" si="1434">B1871+B1870</f>
        <v>342.4</v>
      </c>
      <c r="C1872" s="19">
        <f t="shared" si="1434"/>
        <v>505.40000000000003</v>
      </c>
      <c r="D1872" s="19">
        <f t="shared" si="1434"/>
        <v>522</v>
      </c>
      <c r="E1872" s="19">
        <f t="shared" si="1434"/>
        <v>353.3</v>
      </c>
      <c r="F1872" s="19">
        <f t="shared" si="1434"/>
        <v>272</v>
      </c>
      <c r="G1872" s="19">
        <f t="shared" si="1434"/>
        <v>435.3</v>
      </c>
      <c r="H1872" s="19">
        <f t="shared" si="1434"/>
        <v>344.29999999999995</v>
      </c>
      <c r="I1872" s="146">
        <f>SUM(B1872:H1872)</f>
        <v>2774.7</v>
      </c>
      <c r="J1872" s="19">
        <f t="shared" ref="J1872:P1872" si="1435">J1871+J1870</f>
        <v>502.6</v>
      </c>
      <c r="K1872" s="19">
        <f t="shared" si="1435"/>
        <v>407.9</v>
      </c>
      <c r="L1872" s="19">
        <f t="shared" si="1435"/>
        <v>331.7</v>
      </c>
      <c r="M1872" s="19">
        <f t="shared" si="1435"/>
        <v>361.6</v>
      </c>
      <c r="N1872" s="19">
        <f t="shared" si="1435"/>
        <v>0</v>
      </c>
      <c r="O1872" s="19">
        <f t="shared" si="1435"/>
        <v>0</v>
      </c>
      <c r="P1872" s="19">
        <f t="shared" si="1435"/>
        <v>0</v>
      </c>
      <c r="Q1872" s="146">
        <f>SUM(J1872:P1872)</f>
        <v>1603.8000000000002</v>
      </c>
    </row>
    <row r="1873" spans="1:17" x14ac:dyDescent="0.35">
      <c r="A1873" s="19" t="s">
        <v>154</v>
      </c>
      <c r="B1873" s="169">
        <f t="shared" ref="B1873:H1873" si="1436">B1872/B1870</f>
        <v>2.0827250608272503</v>
      </c>
      <c r="C1873" s="169">
        <f t="shared" si="1436"/>
        <v>2.479882237487733</v>
      </c>
      <c r="D1873" s="169">
        <f t="shared" si="1436"/>
        <v>2.4055299539170507</v>
      </c>
      <c r="E1873" s="169">
        <f t="shared" si="1436"/>
        <v>2.8982772764561116</v>
      </c>
      <c r="F1873" s="169">
        <f t="shared" si="1436"/>
        <v>3.1627906976744184</v>
      </c>
      <c r="G1873" s="169">
        <f t="shared" si="1436"/>
        <v>1.8531289910600255</v>
      </c>
      <c r="H1873" s="169">
        <f t="shared" si="1436"/>
        <v>1.6665053242981605</v>
      </c>
      <c r="I1873" s="153">
        <f>I1871/I1872*100</f>
        <v>55.505099650412667</v>
      </c>
      <c r="J1873" s="169">
        <f t="shared" ref="J1873:P1873" si="1437">J1872/J1870</f>
        <v>1.8704875325641981</v>
      </c>
      <c r="K1873" s="169">
        <f t="shared" si="1437"/>
        <v>2.0374625374625372</v>
      </c>
      <c r="L1873" s="169">
        <f t="shared" si="1437"/>
        <v>1.4049131723845827</v>
      </c>
      <c r="M1873" s="169">
        <f t="shared" si="1437"/>
        <v>2.1981762917933132</v>
      </c>
      <c r="N1873" s="169" t="e">
        <f t="shared" si="1437"/>
        <v>#DIV/0!</v>
      </c>
      <c r="O1873" s="169" t="e">
        <f t="shared" si="1437"/>
        <v>#DIV/0!</v>
      </c>
      <c r="P1873" s="169" t="e">
        <f t="shared" si="1437"/>
        <v>#DIV/0!</v>
      </c>
      <c r="Q1873" s="153">
        <f>Q1871/Q1872*100</f>
        <v>45.785010599825412</v>
      </c>
    </row>
    <row r="1874" spans="1:17" x14ac:dyDescent="0.35">
      <c r="A1874" s="19" t="s">
        <v>153</v>
      </c>
      <c r="B1874" s="88">
        <v>537</v>
      </c>
      <c r="C1874" s="61">
        <v>778</v>
      </c>
      <c r="D1874" s="61">
        <v>818</v>
      </c>
      <c r="E1874" s="61">
        <v>541</v>
      </c>
      <c r="F1874" s="61">
        <v>1418</v>
      </c>
      <c r="G1874" s="88">
        <v>702</v>
      </c>
      <c r="H1874" s="88">
        <v>568</v>
      </c>
      <c r="I1874" s="146"/>
      <c r="J1874" s="88">
        <v>830</v>
      </c>
      <c r="K1874" s="61">
        <v>689</v>
      </c>
      <c r="L1874" s="61">
        <v>592</v>
      </c>
      <c r="M1874" s="61">
        <v>590</v>
      </c>
      <c r="N1874" s="61"/>
      <c r="O1874" s="88"/>
      <c r="P1874" s="88"/>
      <c r="Q1874" s="146"/>
    </row>
    <row r="1875" spans="1:17" x14ac:dyDescent="0.35">
      <c r="A1875" s="43" t="s">
        <v>155</v>
      </c>
      <c r="B1875" s="169">
        <f t="shared" ref="B1875:H1875" si="1438">B1874/B1872</f>
        <v>1.5683411214953271</v>
      </c>
      <c r="C1875" s="169">
        <f t="shared" si="1438"/>
        <v>1.5393747526711514</v>
      </c>
      <c r="D1875" s="169">
        <f t="shared" si="1438"/>
        <v>1.5670498084291187</v>
      </c>
      <c r="E1875" s="169">
        <f t="shared" si="1438"/>
        <v>1.5312765355222191</v>
      </c>
      <c r="F1875" s="169">
        <f t="shared" si="1438"/>
        <v>5.2132352941176467</v>
      </c>
      <c r="G1875" s="169">
        <f t="shared" si="1438"/>
        <v>1.6126809097174362</v>
      </c>
      <c r="H1875" s="169">
        <f t="shared" si="1438"/>
        <v>1.649724077839094</v>
      </c>
      <c r="I1875" s="146"/>
      <c r="J1875" s="169">
        <f t="shared" ref="J1875:P1875" si="1439">J1874/J1872</f>
        <v>1.6514126541981695</v>
      </c>
      <c r="K1875" s="169">
        <f t="shared" si="1439"/>
        <v>1.6891394949742584</v>
      </c>
      <c r="L1875" s="169">
        <f t="shared" si="1439"/>
        <v>1.7847452517334941</v>
      </c>
      <c r="M1875" s="169">
        <f t="shared" si="1439"/>
        <v>1.6316371681415929</v>
      </c>
      <c r="N1875" s="169" t="e">
        <f t="shared" si="1439"/>
        <v>#DIV/0!</v>
      </c>
      <c r="O1875" s="169" t="e">
        <f t="shared" si="1439"/>
        <v>#DIV/0!</v>
      </c>
      <c r="P1875" s="169" t="e">
        <f t="shared" si="1439"/>
        <v>#DIV/0!</v>
      </c>
      <c r="Q1875" s="146"/>
    </row>
    <row r="1876" spans="1:17" x14ac:dyDescent="0.35">
      <c r="A1876" s="19" t="s">
        <v>173</v>
      </c>
      <c r="B1876" s="36">
        <v>25.7</v>
      </c>
      <c r="C1876" s="171">
        <v>24.78</v>
      </c>
      <c r="D1876" s="171">
        <v>26.66</v>
      </c>
      <c r="E1876" s="171">
        <v>26.03</v>
      </c>
      <c r="F1876" s="171">
        <v>25.78</v>
      </c>
      <c r="G1876" s="19">
        <v>25.91</v>
      </c>
      <c r="H1876" s="36">
        <v>24.07</v>
      </c>
      <c r="I1876" s="146">
        <f>SUM(B1876:H1876)</f>
        <v>178.92999999999998</v>
      </c>
      <c r="J1876" s="36">
        <v>24.48</v>
      </c>
      <c r="K1876" s="171">
        <v>26.37</v>
      </c>
      <c r="L1876" s="171">
        <v>27.1</v>
      </c>
      <c r="M1876" s="171">
        <v>24.87</v>
      </c>
      <c r="N1876" s="171"/>
      <c r="O1876" s="19"/>
      <c r="P1876" s="36"/>
      <c r="Q1876" s="146">
        <f>SUM(J1876:P1876)</f>
        <v>102.82000000000001</v>
      </c>
    </row>
    <row r="1877" spans="1:17" x14ac:dyDescent="0.35">
      <c r="A1877" s="19" t="s">
        <v>172</v>
      </c>
      <c r="B1877" s="33">
        <v>34.08</v>
      </c>
      <c r="C1877" s="61">
        <v>34.58</v>
      </c>
      <c r="D1877" s="61">
        <v>33.5</v>
      </c>
      <c r="E1877" s="61">
        <v>30.57</v>
      </c>
      <c r="F1877" s="61">
        <v>32.53</v>
      </c>
      <c r="G1877" s="19">
        <v>27.17</v>
      </c>
      <c r="H1877" s="36">
        <v>29.58</v>
      </c>
      <c r="I1877" s="146">
        <f>SUM(B1877:H1877)</f>
        <v>222.01</v>
      </c>
      <c r="J1877" s="33">
        <v>34.01</v>
      </c>
      <c r="K1877" s="61">
        <v>30.31</v>
      </c>
      <c r="L1877" s="61">
        <v>27.15</v>
      </c>
      <c r="M1877" s="61">
        <v>33.700000000000003</v>
      </c>
      <c r="N1877" s="61"/>
      <c r="O1877" s="19"/>
      <c r="P1877" s="36"/>
      <c r="Q1877" s="146">
        <f>SUM(J1877:P1877)</f>
        <v>125.17</v>
      </c>
    </row>
    <row r="1878" spans="1:17" x14ac:dyDescent="0.35">
      <c r="A1878" s="19" t="s">
        <v>152</v>
      </c>
      <c r="B1878" s="19">
        <f t="shared" ref="B1878:H1878" si="1440">B1877+B1876</f>
        <v>59.78</v>
      </c>
      <c r="C1878" s="19">
        <f t="shared" si="1440"/>
        <v>59.36</v>
      </c>
      <c r="D1878" s="19">
        <f t="shared" si="1440"/>
        <v>60.16</v>
      </c>
      <c r="E1878" s="19">
        <f t="shared" si="1440"/>
        <v>56.6</v>
      </c>
      <c r="F1878" s="19">
        <f t="shared" si="1440"/>
        <v>58.31</v>
      </c>
      <c r="G1878" s="19">
        <f t="shared" si="1440"/>
        <v>53.08</v>
      </c>
      <c r="H1878" s="19">
        <f t="shared" si="1440"/>
        <v>53.65</v>
      </c>
      <c r="I1878" s="146">
        <f>SUM(B1878:H1878)</f>
        <v>400.94</v>
      </c>
      <c r="J1878" s="19">
        <f t="shared" ref="J1878:P1878" si="1441">J1877+J1876</f>
        <v>58.489999999999995</v>
      </c>
      <c r="K1878" s="19">
        <f t="shared" si="1441"/>
        <v>56.68</v>
      </c>
      <c r="L1878" s="19">
        <f t="shared" si="1441"/>
        <v>54.25</v>
      </c>
      <c r="M1878" s="19">
        <f t="shared" si="1441"/>
        <v>58.570000000000007</v>
      </c>
      <c r="N1878" s="19">
        <f t="shared" si="1441"/>
        <v>0</v>
      </c>
      <c r="O1878" s="19">
        <f t="shared" si="1441"/>
        <v>0</v>
      </c>
      <c r="P1878" s="19">
        <f t="shared" si="1441"/>
        <v>0</v>
      </c>
      <c r="Q1878" s="146">
        <f>SUM(J1878:P1878)</f>
        <v>227.99</v>
      </c>
    </row>
    <row r="1879" spans="1:17" x14ac:dyDescent="0.35">
      <c r="A1879" s="19" t="s">
        <v>154</v>
      </c>
      <c r="B1879" s="169">
        <f>B1878/B1876</f>
        <v>2.326070038910506</v>
      </c>
      <c r="C1879" s="169">
        <f t="shared" ref="C1879:H1879" si="1442">C1878/C1876</f>
        <v>2.3954802259887003</v>
      </c>
      <c r="D1879" s="169">
        <f t="shared" si="1442"/>
        <v>2.2565641410352586</v>
      </c>
      <c r="E1879" s="169">
        <f t="shared" si="1442"/>
        <v>2.1744141375336152</v>
      </c>
      <c r="F1879" s="169">
        <f t="shared" si="1442"/>
        <v>2.2618308766485646</v>
      </c>
      <c r="G1879" s="169">
        <f t="shared" si="1442"/>
        <v>2.0486298726360479</v>
      </c>
      <c r="H1879" s="169">
        <f t="shared" si="1442"/>
        <v>2.2289156626506021</v>
      </c>
      <c r="I1879" s="153">
        <f>I1877/I1878*100</f>
        <v>55.372374918940494</v>
      </c>
      <c r="J1879" s="169">
        <f>J1878/J1876</f>
        <v>2.3892973856209148</v>
      </c>
      <c r="K1879" s="169">
        <f t="shared" ref="K1879:P1879" si="1443">K1878/K1876</f>
        <v>2.1494122108456577</v>
      </c>
      <c r="L1879" s="169">
        <f t="shared" si="1443"/>
        <v>2.0018450184501844</v>
      </c>
      <c r="M1879" s="169">
        <f t="shared" si="1443"/>
        <v>2.3550462404503421</v>
      </c>
      <c r="N1879" s="169" t="e">
        <f t="shared" si="1443"/>
        <v>#DIV/0!</v>
      </c>
      <c r="O1879" s="169" t="e">
        <f t="shared" si="1443"/>
        <v>#DIV/0!</v>
      </c>
      <c r="P1879" s="169" t="e">
        <f t="shared" si="1443"/>
        <v>#DIV/0!</v>
      </c>
      <c r="Q1879" s="153">
        <f>Q1877/Q1878*100</f>
        <v>54.901530768893366</v>
      </c>
    </row>
    <row r="1880" spans="1:17" x14ac:dyDescent="0.35">
      <c r="A1880" s="19" t="s">
        <v>153</v>
      </c>
      <c r="B1880" s="19">
        <v>224</v>
      </c>
      <c r="C1880" s="19">
        <v>207</v>
      </c>
      <c r="D1880" s="19">
        <v>222</v>
      </c>
      <c r="E1880" s="19">
        <v>219</v>
      </c>
      <c r="F1880" s="19">
        <v>222</v>
      </c>
      <c r="G1880" s="19">
        <v>216</v>
      </c>
      <c r="H1880" s="19">
        <v>204</v>
      </c>
      <c r="I1880" s="146"/>
      <c r="J1880" s="19">
        <v>214</v>
      </c>
      <c r="K1880" s="19">
        <v>221</v>
      </c>
      <c r="L1880" s="19">
        <v>229</v>
      </c>
      <c r="M1880" s="19">
        <v>221</v>
      </c>
      <c r="N1880" s="19" t="e">
        <f>N1879+N1878</f>
        <v>#DIV/0!</v>
      </c>
      <c r="O1880" s="19" t="e">
        <f>O1879+O1878</f>
        <v>#DIV/0!</v>
      </c>
      <c r="P1880" s="19" t="e">
        <f>P1879+P1878</f>
        <v>#DIV/0!</v>
      </c>
      <c r="Q1880" s="146"/>
    </row>
    <row r="1881" spans="1:17" x14ac:dyDescent="0.35">
      <c r="A1881" s="43" t="s">
        <v>155</v>
      </c>
      <c r="B1881" s="169">
        <f t="shared" ref="B1881:H1881" si="1444">B1880/B1878</f>
        <v>3.7470725995316156</v>
      </c>
      <c r="C1881" s="169">
        <f t="shared" si="1444"/>
        <v>3.4871967654986524</v>
      </c>
      <c r="D1881" s="169">
        <f t="shared" si="1444"/>
        <v>3.6901595744680855</v>
      </c>
      <c r="E1881" s="169">
        <f t="shared" si="1444"/>
        <v>3.8692579505300353</v>
      </c>
      <c r="F1881" s="169">
        <f t="shared" si="1444"/>
        <v>3.8072371805865202</v>
      </c>
      <c r="G1881" s="169">
        <f t="shared" si="1444"/>
        <v>4.069329314242653</v>
      </c>
      <c r="H1881" s="169">
        <f t="shared" si="1444"/>
        <v>3.8024231127679404</v>
      </c>
      <c r="I1881" s="146"/>
      <c r="J1881" s="169">
        <f t="shared" ref="J1881:P1881" si="1445">J1880/J1878</f>
        <v>3.6587450846298517</v>
      </c>
      <c r="K1881" s="169">
        <f t="shared" si="1445"/>
        <v>3.8990825688073394</v>
      </c>
      <c r="L1881" s="169">
        <f t="shared" si="1445"/>
        <v>4.2211981566820276</v>
      </c>
      <c r="M1881" s="169">
        <f t="shared" si="1445"/>
        <v>3.7732627625064019</v>
      </c>
      <c r="N1881" s="169" t="e">
        <f t="shared" si="1445"/>
        <v>#DIV/0!</v>
      </c>
      <c r="O1881" s="169" t="e">
        <f t="shared" si="1445"/>
        <v>#DIV/0!</v>
      </c>
      <c r="P1881" s="169" t="e">
        <f t="shared" si="1445"/>
        <v>#DIV/0!</v>
      </c>
      <c r="Q1881" s="146"/>
    </row>
    <row r="1882" spans="1:17" x14ac:dyDescent="0.35">
      <c r="A1882" s="19" t="s">
        <v>176</v>
      </c>
      <c r="B1882" s="19">
        <v>0</v>
      </c>
      <c r="C1882" s="19"/>
      <c r="D1882" s="19"/>
      <c r="E1882" s="19"/>
      <c r="F1882" s="19"/>
      <c r="G1882" s="19"/>
      <c r="H1882" s="19"/>
      <c r="I1882" s="151">
        <f>SUM(B1882:H1882)</f>
        <v>0</v>
      </c>
      <c r="J1882" s="19">
        <v>0</v>
      </c>
      <c r="K1882" s="19"/>
      <c r="L1882" s="19"/>
      <c r="M1882" s="19"/>
      <c r="N1882" s="19"/>
      <c r="O1882" s="19"/>
      <c r="P1882" s="19"/>
      <c r="Q1882" s="151">
        <f>SUM(J1882:P1882)</f>
        <v>0</v>
      </c>
    </row>
    <row r="1883" spans="1:17" x14ac:dyDescent="0.35">
      <c r="A1883" s="19" t="s">
        <v>177</v>
      </c>
      <c r="B1883" s="19">
        <v>0</v>
      </c>
      <c r="C1883" s="19"/>
      <c r="D1883" s="19"/>
      <c r="E1883" s="19"/>
      <c r="F1883" s="19"/>
      <c r="G1883" s="19"/>
      <c r="H1883" s="19"/>
      <c r="I1883" s="151">
        <f>SUM(B1883:H1883)</f>
        <v>0</v>
      </c>
      <c r="J1883" s="19">
        <v>0</v>
      </c>
      <c r="K1883" s="19"/>
      <c r="L1883" s="19"/>
      <c r="M1883" s="19"/>
      <c r="N1883" s="19"/>
      <c r="O1883" s="19"/>
      <c r="P1883" s="19"/>
      <c r="Q1883" s="151">
        <f>SUM(J1883:P1883)</f>
        <v>0</v>
      </c>
    </row>
    <row r="1884" spans="1:17" x14ac:dyDescent="0.35">
      <c r="A1884" s="19" t="s">
        <v>152</v>
      </c>
      <c r="B1884" s="19">
        <f t="shared" ref="B1884:H1884" si="1446">B1883+B1882</f>
        <v>0</v>
      </c>
      <c r="C1884" s="19">
        <f t="shared" si="1446"/>
        <v>0</v>
      </c>
      <c r="D1884" s="19">
        <f t="shared" si="1446"/>
        <v>0</v>
      </c>
      <c r="E1884" s="19">
        <f t="shared" si="1446"/>
        <v>0</v>
      </c>
      <c r="F1884" s="19">
        <f t="shared" si="1446"/>
        <v>0</v>
      </c>
      <c r="G1884" s="19">
        <f t="shared" si="1446"/>
        <v>0</v>
      </c>
      <c r="H1884" s="19">
        <f t="shared" si="1446"/>
        <v>0</v>
      </c>
      <c r="I1884" s="151">
        <f>SUM(B1884:H1884)</f>
        <v>0</v>
      </c>
      <c r="J1884" s="19">
        <f t="shared" ref="J1884:P1884" si="1447">J1883+J1882</f>
        <v>0</v>
      </c>
      <c r="K1884" s="19">
        <f t="shared" si="1447"/>
        <v>0</v>
      </c>
      <c r="L1884" s="19">
        <f t="shared" si="1447"/>
        <v>0</v>
      </c>
      <c r="M1884" s="19">
        <f t="shared" si="1447"/>
        <v>0</v>
      </c>
      <c r="N1884" s="19">
        <f t="shared" si="1447"/>
        <v>0</v>
      </c>
      <c r="O1884" s="19">
        <f t="shared" si="1447"/>
        <v>0</v>
      </c>
      <c r="P1884" s="19">
        <f t="shared" si="1447"/>
        <v>0</v>
      </c>
      <c r="Q1884" s="151">
        <f>SUM(J1884:P1884)</f>
        <v>0</v>
      </c>
    </row>
    <row r="1885" spans="1:17" x14ac:dyDescent="0.35">
      <c r="A1885" s="19" t="s">
        <v>154</v>
      </c>
      <c r="B1885" s="106" t="e">
        <f t="shared" ref="B1885:H1885" si="1448">B1883/B1884*100</f>
        <v>#DIV/0!</v>
      </c>
      <c r="C1885" s="106" t="e">
        <f t="shared" si="1448"/>
        <v>#DIV/0!</v>
      </c>
      <c r="D1885" s="106" t="e">
        <f t="shared" si="1448"/>
        <v>#DIV/0!</v>
      </c>
      <c r="E1885" s="106" t="e">
        <f t="shared" si="1448"/>
        <v>#DIV/0!</v>
      </c>
      <c r="F1885" s="106" t="e">
        <f t="shared" si="1448"/>
        <v>#DIV/0!</v>
      </c>
      <c r="G1885" s="106" t="e">
        <f t="shared" si="1448"/>
        <v>#DIV/0!</v>
      </c>
      <c r="H1885" s="106" t="e">
        <f t="shared" si="1448"/>
        <v>#DIV/0!</v>
      </c>
      <c r="I1885" s="153" t="e">
        <f t="shared" ref="I1885:P1885" si="1449">I1883/I1884*100</f>
        <v>#DIV/0!</v>
      </c>
      <c r="J1885" s="106" t="e">
        <f t="shared" si="1449"/>
        <v>#DIV/0!</v>
      </c>
      <c r="K1885" s="106" t="e">
        <f t="shared" si="1449"/>
        <v>#DIV/0!</v>
      </c>
      <c r="L1885" s="106" t="e">
        <f t="shared" si="1449"/>
        <v>#DIV/0!</v>
      </c>
      <c r="M1885" s="106" t="e">
        <f t="shared" si="1449"/>
        <v>#DIV/0!</v>
      </c>
      <c r="N1885" s="106" t="e">
        <f t="shared" si="1449"/>
        <v>#DIV/0!</v>
      </c>
      <c r="O1885" s="106" t="e">
        <f t="shared" si="1449"/>
        <v>#DIV/0!</v>
      </c>
      <c r="P1885" s="106" t="e">
        <f t="shared" si="1449"/>
        <v>#DIV/0!</v>
      </c>
      <c r="Q1885" s="153" t="e">
        <f>Q1883/Q1884*100</f>
        <v>#DIV/0!</v>
      </c>
    </row>
    <row r="1886" spans="1:17" x14ac:dyDescent="0.35">
      <c r="A1886" s="19" t="s">
        <v>153</v>
      </c>
      <c r="B1886" s="88">
        <v>0</v>
      </c>
      <c r="C1886" s="88"/>
      <c r="D1886" s="88"/>
      <c r="E1886" s="88"/>
      <c r="F1886" s="88"/>
      <c r="G1886" s="88"/>
      <c r="H1886" s="88"/>
      <c r="I1886" s="146"/>
      <c r="J1886" s="88">
        <v>0</v>
      </c>
      <c r="K1886" s="88"/>
      <c r="L1886" s="88"/>
      <c r="M1886" s="88"/>
      <c r="N1886" s="88"/>
      <c r="O1886" s="88"/>
      <c r="P1886" s="88"/>
      <c r="Q1886" s="146"/>
    </row>
    <row r="1887" spans="1:17" x14ac:dyDescent="0.35">
      <c r="A1887" s="43" t="s">
        <v>155</v>
      </c>
      <c r="B1887" s="169" t="e">
        <f t="shared" ref="B1887:H1887" si="1450">B1886/B1884</f>
        <v>#DIV/0!</v>
      </c>
      <c r="C1887" s="169" t="e">
        <f t="shared" si="1450"/>
        <v>#DIV/0!</v>
      </c>
      <c r="D1887" s="169" t="e">
        <f t="shared" si="1450"/>
        <v>#DIV/0!</v>
      </c>
      <c r="E1887" s="169" t="e">
        <f t="shared" si="1450"/>
        <v>#DIV/0!</v>
      </c>
      <c r="F1887" s="169" t="e">
        <f t="shared" si="1450"/>
        <v>#DIV/0!</v>
      </c>
      <c r="G1887" s="169" t="e">
        <f t="shared" si="1450"/>
        <v>#DIV/0!</v>
      </c>
      <c r="H1887" s="169" t="e">
        <f t="shared" si="1450"/>
        <v>#DIV/0!</v>
      </c>
      <c r="I1887" s="146"/>
      <c r="J1887" s="169" t="e">
        <f t="shared" ref="J1887:P1887" si="1451">J1886/J1884</f>
        <v>#DIV/0!</v>
      </c>
      <c r="K1887" s="169" t="e">
        <f t="shared" si="1451"/>
        <v>#DIV/0!</v>
      </c>
      <c r="L1887" s="169" t="e">
        <f t="shared" si="1451"/>
        <v>#DIV/0!</v>
      </c>
      <c r="M1887" s="169" t="e">
        <f t="shared" si="1451"/>
        <v>#DIV/0!</v>
      </c>
      <c r="N1887" s="169" t="e">
        <f t="shared" si="1451"/>
        <v>#DIV/0!</v>
      </c>
      <c r="O1887" s="169" t="e">
        <f t="shared" si="1451"/>
        <v>#DIV/0!</v>
      </c>
      <c r="P1887" s="169" t="e">
        <f t="shared" si="1451"/>
        <v>#DIV/0!</v>
      </c>
      <c r="Q1887" s="146"/>
    </row>
    <row r="1888" spans="1:17" x14ac:dyDescent="0.35">
      <c r="A1888" s="19" t="s">
        <v>174</v>
      </c>
      <c r="B1888" s="88">
        <v>17.55</v>
      </c>
      <c r="C1888" s="19">
        <v>14.03</v>
      </c>
      <c r="D1888" s="19">
        <v>18.010000000000002</v>
      </c>
      <c r="E1888" s="19">
        <v>19.989999999999998</v>
      </c>
      <c r="F1888" s="19">
        <v>18.46</v>
      </c>
      <c r="G1888" s="79">
        <v>22.12</v>
      </c>
      <c r="H1888" s="79">
        <v>17.43</v>
      </c>
      <c r="I1888" s="146">
        <f>SUM(B1888:H1888)</f>
        <v>127.59</v>
      </c>
      <c r="J1888" s="88">
        <v>15.55</v>
      </c>
      <c r="K1888" s="19">
        <v>21.41</v>
      </c>
      <c r="L1888" s="19">
        <v>25.22</v>
      </c>
      <c r="M1888" s="19">
        <v>16.72</v>
      </c>
      <c r="N1888" s="19"/>
      <c r="O1888" s="79"/>
      <c r="P1888" s="79"/>
      <c r="Q1888" s="146">
        <f>SUM(J1888:P1888)</f>
        <v>78.900000000000006</v>
      </c>
    </row>
    <row r="1889" spans="1:17" x14ac:dyDescent="0.35">
      <c r="A1889" s="19" t="s">
        <v>175</v>
      </c>
      <c r="B1889" s="88">
        <v>15.48</v>
      </c>
      <c r="C1889" s="19">
        <v>180.57</v>
      </c>
      <c r="D1889" s="19">
        <v>210.23</v>
      </c>
      <c r="E1889" s="19">
        <v>139.38999999999999</v>
      </c>
      <c r="F1889" s="19">
        <v>28.15</v>
      </c>
      <c r="G1889" s="88">
        <v>11.34</v>
      </c>
      <c r="H1889" s="88">
        <v>2.95</v>
      </c>
      <c r="I1889" s="146">
        <f>SUM(B1889:H1889)</f>
        <v>588.11</v>
      </c>
      <c r="J1889" s="88">
        <v>34.08</v>
      </c>
      <c r="K1889" s="19">
        <v>134.46</v>
      </c>
      <c r="L1889" s="19">
        <v>64.41</v>
      </c>
      <c r="M1889" s="19">
        <v>68.56</v>
      </c>
      <c r="N1889" s="19"/>
      <c r="O1889" s="88"/>
      <c r="P1889" s="88"/>
      <c r="Q1889" s="146">
        <f>SUM(J1889:P1889)</f>
        <v>301.51</v>
      </c>
    </row>
    <row r="1890" spans="1:17" x14ac:dyDescent="0.35">
      <c r="A1890" s="19" t="s">
        <v>152</v>
      </c>
      <c r="B1890" s="19">
        <f t="shared" ref="B1890:H1890" si="1452">B1889+B1888</f>
        <v>33.03</v>
      </c>
      <c r="C1890" s="19">
        <f t="shared" si="1452"/>
        <v>194.6</v>
      </c>
      <c r="D1890" s="19">
        <f t="shared" si="1452"/>
        <v>228.23999999999998</v>
      </c>
      <c r="E1890" s="19">
        <f t="shared" si="1452"/>
        <v>159.38</v>
      </c>
      <c r="F1890" s="19">
        <f t="shared" si="1452"/>
        <v>46.61</v>
      </c>
      <c r="G1890" s="19">
        <f t="shared" si="1452"/>
        <v>33.46</v>
      </c>
      <c r="H1890" s="19">
        <f t="shared" si="1452"/>
        <v>20.38</v>
      </c>
      <c r="I1890" s="146">
        <f>SUM(B1890:H1890)</f>
        <v>715.7</v>
      </c>
      <c r="J1890" s="19">
        <f t="shared" ref="J1890:P1890" si="1453">J1889+J1888</f>
        <v>49.629999999999995</v>
      </c>
      <c r="K1890" s="19">
        <f t="shared" si="1453"/>
        <v>155.87</v>
      </c>
      <c r="L1890" s="19">
        <f t="shared" si="1453"/>
        <v>89.63</v>
      </c>
      <c r="M1890" s="19">
        <f t="shared" si="1453"/>
        <v>85.28</v>
      </c>
      <c r="N1890" s="19">
        <f t="shared" si="1453"/>
        <v>0</v>
      </c>
      <c r="O1890" s="19">
        <f t="shared" si="1453"/>
        <v>0</v>
      </c>
      <c r="P1890" s="19">
        <f t="shared" si="1453"/>
        <v>0</v>
      </c>
      <c r="Q1890" s="146">
        <f>SUM(J1890:P1890)</f>
        <v>380.40999999999997</v>
      </c>
    </row>
    <row r="1891" spans="1:17" x14ac:dyDescent="0.35">
      <c r="A1891" s="19" t="s">
        <v>154</v>
      </c>
      <c r="B1891" s="169">
        <f t="shared" ref="B1891:H1891" si="1454">B1890/B1888</f>
        <v>1.882051282051282</v>
      </c>
      <c r="C1891" s="169">
        <f t="shared" si="1454"/>
        <v>13.870277975766216</v>
      </c>
      <c r="D1891" s="169">
        <f t="shared" si="1454"/>
        <v>12.672959466962796</v>
      </c>
      <c r="E1891" s="169">
        <f t="shared" si="1454"/>
        <v>7.9729864932466237</v>
      </c>
      <c r="F1891" s="169">
        <f t="shared" si="1454"/>
        <v>2.5249187432286022</v>
      </c>
      <c r="G1891" s="169">
        <f t="shared" si="1454"/>
        <v>1.5126582278481013</v>
      </c>
      <c r="H1891" s="169">
        <f t="shared" si="1454"/>
        <v>1.1692484222604704</v>
      </c>
      <c r="I1891" s="153">
        <f>I1889/I1890*100</f>
        <v>82.172698057845466</v>
      </c>
      <c r="J1891" s="169">
        <f t="shared" ref="J1891:P1891" si="1455">J1890/J1888</f>
        <v>3.1916398713826362</v>
      </c>
      <c r="K1891" s="169">
        <f t="shared" si="1455"/>
        <v>7.2802428771602052</v>
      </c>
      <c r="L1891" s="169">
        <f t="shared" si="1455"/>
        <v>3.5539254559873115</v>
      </c>
      <c r="M1891" s="169">
        <f t="shared" si="1455"/>
        <v>5.1004784688995217</v>
      </c>
      <c r="N1891" s="169" t="e">
        <f t="shared" si="1455"/>
        <v>#DIV/0!</v>
      </c>
      <c r="O1891" s="169" t="e">
        <f t="shared" si="1455"/>
        <v>#DIV/0!</v>
      </c>
      <c r="P1891" s="169" t="e">
        <f t="shared" si="1455"/>
        <v>#DIV/0!</v>
      </c>
      <c r="Q1891" s="153">
        <f>Q1889/Q1890*100</f>
        <v>79.259220314923368</v>
      </c>
    </row>
    <row r="1892" spans="1:17" x14ac:dyDescent="0.35">
      <c r="A1892" s="19" t="s">
        <v>153</v>
      </c>
      <c r="B1892" s="19">
        <v>83</v>
      </c>
      <c r="C1892" s="19">
        <v>107</v>
      </c>
      <c r="D1892" s="19">
        <v>108</v>
      </c>
      <c r="E1892" s="19">
        <v>87</v>
      </c>
      <c r="F1892" s="19">
        <v>54</v>
      </c>
      <c r="G1892" s="19">
        <v>99</v>
      </c>
      <c r="H1892" s="19">
        <v>90</v>
      </c>
      <c r="I1892" s="146"/>
      <c r="J1892" s="19">
        <v>101</v>
      </c>
      <c r="K1892" s="19">
        <v>90</v>
      </c>
      <c r="L1892" s="19">
        <v>85</v>
      </c>
      <c r="M1892" s="19">
        <v>85</v>
      </c>
      <c r="N1892" s="19" t="e">
        <f>N1891+N1890</f>
        <v>#DIV/0!</v>
      </c>
      <c r="O1892" s="19" t="e">
        <f>O1891+O1890</f>
        <v>#DIV/0!</v>
      </c>
      <c r="P1892" s="19" t="e">
        <f>P1891+P1890</f>
        <v>#DIV/0!</v>
      </c>
      <c r="Q1892" s="146"/>
    </row>
    <row r="1893" spans="1:17" x14ac:dyDescent="0.35">
      <c r="A1893" s="43" t="s">
        <v>155</v>
      </c>
      <c r="B1893" s="169">
        <f t="shared" ref="B1893:H1893" si="1456">B1892/B1890</f>
        <v>2.5128670905237662</v>
      </c>
      <c r="C1893" s="169">
        <f t="shared" si="1456"/>
        <v>0.54984583761562178</v>
      </c>
      <c r="D1893" s="169">
        <f t="shared" si="1456"/>
        <v>0.47318611987381709</v>
      </c>
      <c r="E1893" s="169">
        <f t="shared" si="1456"/>
        <v>0.54586522775756052</v>
      </c>
      <c r="F1893" s="169">
        <f t="shared" si="1456"/>
        <v>1.1585496674533362</v>
      </c>
      <c r="G1893" s="169">
        <f t="shared" si="1456"/>
        <v>2.9587567244471011</v>
      </c>
      <c r="H1893" s="169">
        <f t="shared" si="1456"/>
        <v>4.4160942100098142</v>
      </c>
      <c r="I1893" s="146"/>
      <c r="J1893" s="169">
        <f t="shared" ref="J1893:P1893" si="1457">J1892/J1890</f>
        <v>2.0350594398549267</v>
      </c>
      <c r="K1893" s="169">
        <f t="shared" si="1457"/>
        <v>0.57740424712901772</v>
      </c>
      <c r="L1893" s="169">
        <f t="shared" si="1457"/>
        <v>0.94834318866450973</v>
      </c>
      <c r="M1893" s="169">
        <f t="shared" si="1457"/>
        <v>0.99671669793621009</v>
      </c>
      <c r="N1893" s="169" t="e">
        <f t="shared" si="1457"/>
        <v>#DIV/0!</v>
      </c>
      <c r="O1893" s="169" t="e">
        <f t="shared" si="1457"/>
        <v>#DIV/0!</v>
      </c>
      <c r="P1893" s="169" t="e">
        <f t="shared" si="1457"/>
        <v>#DIV/0!</v>
      </c>
      <c r="Q1893" s="146"/>
    </row>
    <row r="1894" spans="1:17" x14ac:dyDescent="0.35">
      <c r="A1894" s="21"/>
      <c r="B1894" s="21"/>
      <c r="C1894" s="21"/>
      <c r="D1894" s="169">
        <f>D1893/D1891</f>
        <v>3.7338249294284295E-2</v>
      </c>
      <c r="E1894" s="169">
        <f>E1893/E1891</f>
        <v>6.8464336195718623E-2</v>
      </c>
      <c r="F1894" s="21">
        <v>21</v>
      </c>
      <c r="G1894" s="21"/>
      <c r="H1894" s="21"/>
      <c r="I1894" s="21"/>
      <c r="J1894" s="21"/>
      <c r="K1894" s="21"/>
      <c r="L1894" s="169">
        <f>L1893/L1891</f>
        <v>0.26684386051677939</v>
      </c>
      <c r="M1894" s="169">
        <f>M1893/M1891</f>
        <v>0.19541631319762467</v>
      </c>
      <c r="N1894" s="21">
        <v>21</v>
      </c>
      <c r="O1894" s="21"/>
      <c r="P1894" s="21"/>
    </row>
    <row r="1895" spans="1:17" x14ac:dyDescent="0.35">
      <c r="A1895" s="21"/>
      <c r="B1895" s="21"/>
      <c r="C1895" s="155"/>
      <c r="D1895" s="156" t="s">
        <v>178</v>
      </c>
      <c r="E1895" s="156" t="s">
        <v>179</v>
      </c>
      <c r="F1895" s="156" t="s">
        <v>180</v>
      </c>
      <c r="G1895" s="156" t="s">
        <v>181</v>
      </c>
      <c r="H1895" s="156" t="s">
        <v>182</v>
      </c>
      <c r="I1895" s="156" t="s">
        <v>183</v>
      </c>
      <c r="J1895" s="156" t="s">
        <v>184</v>
      </c>
      <c r="K1895" s="156" t="s">
        <v>185</v>
      </c>
      <c r="L1895" s="156" t="s">
        <v>186</v>
      </c>
      <c r="M1895" s="156" t="s">
        <v>187</v>
      </c>
      <c r="N1895" s="156" t="s">
        <v>188</v>
      </c>
      <c r="O1895" s="21"/>
      <c r="P1895" s="21"/>
    </row>
    <row r="1896" spans="1:17" x14ac:dyDescent="0.35">
      <c r="A1896" s="21"/>
      <c r="B1896" s="21"/>
      <c r="C1896" s="157" t="s">
        <v>189</v>
      </c>
      <c r="D1896" s="158">
        <f>I1829</f>
        <v>1178.81</v>
      </c>
      <c r="E1896" s="158">
        <f>I1835</f>
        <v>1325.67</v>
      </c>
      <c r="F1896" s="164">
        <f>I1841</f>
        <v>307.02000000000004</v>
      </c>
      <c r="G1896" s="164">
        <f>I1847</f>
        <v>0</v>
      </c>
      <c r="H1896" s="164">
        <f>I1853</f>
        <v>1086.05</v>
      </c>
      <c r="I1896" s="164">
        <f>I1859</f>
        <v>348.84000000000003</v>
      </c>
      <c r="J1896" s="164">
        <f>I1865</f>
        <v>382.26000000000005</v>
      </c>
      <c r="K1896" s="158">
        <f>I1871</f>
        <v>1540.1000000000001</v>
      </c>
      <c r="L1896" s="164">
        <f>I1877</f>
        <v>222.01</v>
      </c>
      <c r="M1896" s="164">
        <f>W1892</f>
        <v>0</v>
      </c>
      <c r="N1896" s="164">
        <f>I1889</f>
        <v>588.11</v>
      </c>
      <c r="O1896" s="21"/>
      <c r="P1896" s="21"/>
    </row>
    <row r="1897" spans="1:17" x14ac:dyDescent="0.35">
      <c r="A1897" s="21"/>
      <c r="B1897" s="21"/>
      <c r="C1897" s="157" t="s">
        <v>190</v>
      </c>
      <c r="D1897" s="163">
        <f>I1831</f>
        <v>100</v>
      </c>
      <c r="E1897" s="163">
        <f>I1837</f>
        <v>0</v>
      </c>
      <c r="F1897" s="164">
        <f>I1843</f>
        <v>57.70835682869064</v>
      </c>
      <c r="G1897" s="163">
        <v>22.32</v>
      </c>
      <c r="H1897" s="163">
        <f>I1855</f>
        <v>33.959756726755366</v>
      </c>
      <c r="I1897" s="163">
        <f>I1861</f>
        <v>43.332008347411318</v>
      </c>
      <c r="J1897" s="163">
        <f>I1867</f>
        <v>61.838359000905932</v>
      </c>
      <c r="K1897" s="163">
        <f>I1873</f>
        <v>55.505099650412667</v>
      </c>
      <c r="L1897" s="163">
        <f>I1879</f>
        <v>55.372374918940494</v>
      </c>
      <c r="M1897" s="165" t="e">
        <f>I1885</f>
        <v>#DIV/0!</v>
      </c>
      <c r="N1897" s="165">
        <v>0.23</v>
      </c>
      <c r="O1897" s="21"/>
      <c r="P1897" s="21"/>
    </row>
    <row r="1898" spans="1:17" x14ac:dyDescent="0.35"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145"/>
      <c r="Q1898"/>
    </row>
    <row r="1899" spans="1:17" x14ac:dyDescent="0.35">
      <c r="A1899" s="31" t="s">
        <v>0</v>
      </c>
      <c r="B1899" s="83"/>
      <c r="C1899" s="83"/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</row>
    <row r="1900" spans="1:17" ht="15.5" x14ac:dyDescent="0.35">
      <c r="A1900" s="33" t="s">
        <v>1</v>
      </c>
      <c r="B1900" s="64" t="s">
        <v>1564</v>
      </c>
      <c r="C1900" s="64" t="s">
        <v>1565</v>
      </c>
      <c r="D1900" s="64" t="s">
        <v>228</v>
      </c>
      <c r="E1900" s="64" t="s">
        <v>229</v>
      </c>
      <c r="F1900" s="64" t="s">
        <v>230</v>
      </c>
      <c r="G1900" s="64" t="s">
        <v>1613</v>
      </c>
      <c r="H1900" s="64" t="s">
        <v>1614</v>
      </c>
      <c r="I1900" s="64" t="s">
        <v>13</v>
      </c>
      <c r="J1900" s="64" t="s">
        <v>1626</v>
      </c>
      <c r="K1900" s="64" t="s">
        <v>1642</v>
      </c>
      <c r="L1900" s="64" t="s">
        <v>1643</v>
      </c>
      <c r="M1900" s="64" t="s">
        <v>1644</v>
      </c>
      <c r="N1900" s="64" t="s">
        <v>1645</v>
      </c>
      <c r="O1900" s="64" t="s">
        <v>1646</v>
      </c>
      <c r="P1900" s="64" t="s">
        <v>1647</v>
      </c>
      <c r="Q1900" s="65" t="s">
        <v>1627</v>
      </c>
    </row>
    <row r="1901" spans="1:17" x14ac:dyDescent="0.35">
      <c r="A1901" s="19" t="s">
        <v>162</v>
      </c>
      <c r="B1901" s="19">
        <v>0</v>
      </c>
      <c r="C1901" s="19">
        <v>0</v>
      </c>
      <c r="D1901" s="19">
        <v>0</v>
      </c>
      <c r="E1901" s="19">
        <v>0</v>
      </c>
      <c r="F1901" s="19">
        <v>0</v>
      </c>
      <c r="G1901" s="19">
        <v>0</v>
      </c>
      <c r="H1901" s="19">
        <v>0</v>
      </c>
      <c r="I1901" s="146">
        <f>SUM(B1901:H1901)</f>
        <v>0</v>
      </c>
      <c r="J1901" s="19">
        <v>0</v>
      </c>
      <c r="K1901" s="19">
        <v>0</v>
      </c>
      <c r="L1901" s="19">
        <v>0</v>
      </c>
      <c r="M1901" s="19">
        <v>0</v>
      </c>
      <c r="N1901" s="19">
        <v>0</v>
      </c>
      <c r="O1901" s="19">
        <v>0</v>
      </c>
      <c r="P1901" s="19">
        <v>0</v>
      </c>
      <c r="Q1901" s="146">
        <f>SUM(J1901:P1901)</f>
        <v>0</v>
      </c>
    </row>
    <row r="1902" spans="1:17" x14ac:dyDescent="0.35">
      <c r="A1902" s="19" t="s">
        <v>163</v>
      </c>
      <c r="B1902" s="19">
        <v>188.89</v>
      </c>
      <c r="C1902" s="61">
        <v>219.52</v>
      </c>
      <c r="D1902" s="166">
        <v>184.91</v>
      </c>
      <c r="E1902" s="166">
        <v>179.84</v>
      </c>
      <c r="F1902" s="166">
        <v>179.3</v>
      </c>
      <c r="G1902" s="166">
        <v>177</v>
      </c>
      <c r="H1902" s="19">
        <v>198.3</v>
      </c>
      <c r="I1902" s="146">
        <f>SUM(B1902:H1902)</f>
        <v>1327.76</v>
      </c>
      <c r="J1902" s="19">
        <v>187.4</v>
      </c>
      <c r="K1902" s="19">
        <v>157.6</v>
      </c>
      <c r="L1902" s="19">
        <v>181.1</v>
      </c>
      <c r="M1902" s="19">
        <v>125.4</v>
      </c>
      <c r="N1902" s="19">
        <v>213.3</v>
      </c>
      <c r="O1902" s="19">
        <v>187.9</v>
      </c>
      <c r="P1902" s="19">
        <v>172.04</v>
      </c>
      <c r="Q1902" s="146">
        <f>SUM(J1902:P1902)</f>
        <v>1224.74</v>
      </c>
    </row>
    <row r="1903" spans="1:17" x14ac:dyDescent="0.35">
      <c r="A1903" s="19" t="s">
        <v>152</v>
      </c>
      <c r="B1903" s="19">
        <f>B1902+B1901</f>
        <v>188.89</v>
      </c>
      <c r="C1903" s="19">
        <f t="shared" ref="C1903:H1903" si="1458">C1902+C1901</f>
        <v>219.52</v>
      </c>
      <c r="D1903" s="19">
        <f t="shared" si="1458"/>
        <v>184.91</v>
      </c>
      <c r="E1903" s="19">
        <f t="shared" si="1458"/>
        <v>179.84</v>
      </c>
      <c r="F1903" s="19">
        <f t="shared" si="1458"/>
        <v>179.3</v>
      </c>
      <c r="G1903" s="19">
        <f t="shared" si="1458"/>
        <v>177</v>
      </c>
      <c r="H1903" s="19">
        <f t="shared" si="1458"/>
        <v>198.3</v>
      </c>
      <c r="I1903" s="146">
        <f>SUM(B1903:H1903)</f>
        <v>1327.76</v>
      </c>
      <c r="J1903" s="19">
        <f>J1902+J1901</f>
        <v>187.4</v>
      </c>
      <c r="K1903" s="19">
        <f t="shared" ref="K1903:P1903" si="1459">K1902+K1901</f>
        <v>157.6</v>
      </c>
      <c r="L1903" s="19">
        <f t="shared" si="1459"/>
        <v>181.1</v>
      </c>
      <c r="M1903" s="19">
        <f t="shared" si="1459"/>
        <v>125.4</v>
      </c>
      <c r="N1903" s="19">
        <f t="shared" si="1459"/>
        <v>213.3</v>
      </c>
      <c r="O1903" s="19">
        <f t="shared" si="1459"/>
        <v>187.9</v>
      </c>
      <c r="P1903" s="19">
        <f t="shared" si="1459"/>
        <v>172.04</v>
      </c>
      <c r="Q1903" s="146">
        <f>SUM(J1903:P1903)</f>
        <v>1224.74</v>
      </c>
    </row>
    <row r="1904" spans="1:17" x14ac:dyDescent="0.35">
      <c r="A1904" s="19" t="s">
        <v>154</v>
      </c>
      <c r="B1904" s="106">
        <f t="shared" ref="B1904:H1904" si="1460">B1902/B1903*100</f>
        <v>100</v>
      </c>
      <c r="C1904" s="106">
        <f t="shared" si="1460"/>
        <v>100</v>
      </c>
      <c r="D1904" s="106">
        <f t="shared" si="1460"/>
        <v>100</v>
      </c>
      <c r="E1904" s="106">
        <f t="shared" si="1460"/>
        <v>100</v>
      </c>
      <c r="F1904" s="106">
        <f t="shared" si="1460"/>
        <v>100</v>
      </c>
      <c r="G1904" s="106">
        <f t="shared" si="1460"/>
        <v>100</v>
      </c>
      <c r="H1904" s="106">
        <f t="shared" si="1460"/>
        <v>100</v>
      </c>
      <c r="I1904" s="106">
        <f t="shared" ref="I1904:Q1904" si="1461">I1902/I1903*100</f>
        <v>100</v>
      </c>
      <c r="J1904" s="106">
        <f t="shared" si="1461"/>
        <v>100</v>
      </c>
      <c r="K1904" s="106">
        <f t="shared" si="1461"/>
        <v>100</v>
      </c>
      <c r="L1904" s="106">
        <f t="shared" si="1461"/>
        <v>100</v>
      </c>
      <c r="M1904" s="106">
        <f t="shared" si="1461"/>
        <v>100</v>
      </c>
      <c r="N1904" s="106">
        <f t="shared" si="1461"/>
        <v>100</v>
      </c>
      <c r="O1904" s="106">
        <f t="shared" si="1461"/>
        <v>100</v>
      </c>
      <c r="P1904" s="106">
        <f t="shared" si="1461"/>
        <v>100</v>
      </c>
      <c r="Q1904" s="106">
        <f t="shared" si="1461"/>
        <v>100</v>
      </c>
    </row>
    <row r="1905" spans="1:17" x14ac:dyDescent="0.35">
      <c r="A1905" s="19" t="s">
        <v>153</v>
      </c>
      <c r="B1905" s="19">
        <v>200</v>
      </c>
      <c r="C1905" s="19">
        <v>199</v>
      </c>
      <c r="D1905" s="19">
        <v>184</v>
      </c>
      <c r="E1905" s="19">
        <v>202</v>
      </c>
      <c r="F1905" s="19">
        <v>189</v>
      </c>
      <c r="G1905" s="19">
        <v>200</v>
      </c>
      <c r="H1905" s="19">
        <v>219</v>
      </c>
      <c r="I1905" s="106">
        <v>0</v>
      </c>
      <c r="J1905" s="19">
        <v>198</v>
      </c>
      <c r="K1905" s="19">
        <v>178</v>
      </c>
      <c r="L1905" s="19">
        <v>204</v>
      </c>
      <c r="M1905" s="19">
        <v>141</v>
      </c>
      <c r="N1905" s="19">
        <v>224</v>
      </c>
      <c r="O1905" s="19">
        <v>212</v>
      </c>
      <c r="P1905" s="19">
        <v>210</v>
      </c>
      <c r="Q1905" s="106">
        <v>0</v>
      </c>
    </row>
    <row r="1906" spans="1:17" x14ac:dyDescent="0.35">
      <c r="A1906" s="167" t="s">
        <v>155</v>
      </c>
      <c r="B1906" s="169">
        <f t="shared" ref="B1906:H1906" si="1462">B1905/B1903</f>
        <v>1.0588173010746997</v>
      </c>
      <c r="C1906" s="169">
        <f t="shared" si="1462"/>
        <v>0.9065233236151603</v>
      </c>
      <c r="D1906" s="169">
        <f t="shared" si="1462"/>
        <v>0.99507868692877621</v>
      </c>
      <c r="E1906" s="169">
        <f t="shared" si="1462"/>
        <v>1.123220640569395</v>
      </c>
      <c r="F1906" s="169">
        <f t="shared" si="1462"/>
        <v>1.0540992749581706</v>
      </c>
      <c r="G1906" s="169">
        <f t="shared" si="1462"/>
        <v>1.1299435028248588</v>
      </c>
      <c r="H1906" s="169">
        <f t="shared" si="1462"/>
        <v>1.1043872919818456</v>
      </c>
      <c r="I1906" s="146"/>
      <c r="J1906" s="169">
        <f t="shared" ref="J1906:P1906" si="1463">J1905/J1903</f>
        <v>1.0565635005336178</v>
      </c>
      <c r="K1906" s="169">
        <f t="shared" si="1463"/>
        <v>1.1294416243654823</v>
      </c>
      <c r="L1906" s="169">
        <f t="shared" si="1463"/>
        <v>1.1264494754279404</v>
      </c>
      <c r="M1906" s="169">
        <f t="shared" si="1463"/>
        <v>1.1244019138755981</v>
      </c>
      <c r="N1906" s="169">
        <f t="shared" si="1463"/>
        <v>1.0501640881387717</v>
      </c>
      <c r="O1906" s="169">
        <f t="shared" si="1463"/>
        <v>1.128259712613092</v>
      </c>
      <c r="P1906" s="169">
        <f t="shared" si="1463"/>
        <v>1.220646361311323</v>
      </c>
      <c r="Q1906" s="146"/>
    </row>
    <row r="1907" spans="1:17" x14ac:dyDescent="0.35">
      <c r="A1907" s="19" t="s">
        <v>164</v>
      </c>
      <c r="B1907" s="19">
        <v>0</v>
      </c>
      <c r="C1907" s="19">
        <v>0</v>
      </c>
      <c r="D1907" s="19">
        <v>0</v>
      </c>
      <c r="E1907" s="19">
        <v>0</v>
      </c>
      <c r="F1907" s="19">
        <v>0</v>
      </c>
      <c r="G1907" s="19">
        <v>0</v>
      </c>
      <c r="H1907" s="19">
        <v>0</v>
      </c>
      <c r="I1907" s="151"/>
      <c r="J1907" s="19">
        <v>0</v>
      </c>
      <c r="K1907" s="61">
        <v>0</v>
      </c>
      <c r="L1907" s="61">
        <v>0</v>
      </c>
      <c r="M1907" s="61">
        <v>0</v>
      </c>
      <c r="N1907" s="61">
        <v>0</v>
      </c>
      <c r="O1907" s="61">
        <v>0</v>
      </c>
      <c r="P1907" s="61">
        <v>0</v>
      </c>
      <c r="Q1907" s="151"/>
    </row>
    <row r="1908" spans="1:17" x14ac:dyDescent="0.35">
      <c r="A1908" s="88" t="s">
        <v>165</v>
      </c>
      <c r="B1908" s="88">
        <v>219.4</v>
      </c>
      <c r="C1908" s="148">
        <v>273.93</v>
      </c>
      <c r="D1908" s="148">
        <v>227.29</v>
      </c>
      <c r="E1908" s="148">
        <v>208.36</v>
      </c>
      <c r="F1908" s="148">
        <v>189.59</v>
      </c>
      <c r="G1908" s="148">
        <v>190.82</v>
      </c>
      <c r="H1908" s="148">
        <v>244.51</v>
      </c>
      <c r="I1908" s="153">
        <f>SUM(B1908:H1908)</f>
        <v>1553.8999999999999</v>
      </c>
      <c r="J1908" s="88">
        <v>221.15</v>
      </c>
      <c r="K1908" s="148">
        <v>167.47</v>
      </c>
      <c r="L1908" s="148">
        <v>212.31</v>
      </c>
      <c r="M1908" s="148">
        <v>15.69</v>
      </c>
      <c r="N1908" s="148">
        <v>267.19</v>
      </c>
      <c r="O1908" s="148">
        <v>225.87</v>
      </c>
      <c r="P1908" s="148">
        <v>156.06</v>
      </c>
      <c r="Q1908" s="153">
        <f>SUM(J1908:P1908)</f>
        <v>1265.7400000000002</v>
      </c>
    </row>
    <row r="1909" spans="1:17" x14ac:dyDescent="0.35">
      <c r="A1909" s="19" t="s">
        <v>152</v>
      </c>
      <c r="B1909" s="19">
        <f>B1907+B1908</f>
        <v>219.4</v>
      </c>
      <c r="C1909" s="19">
        <f t="shared" ref="C1909:H1909" si="1464">C1907+C1908</f>
        <v>273.93</v>
      </c>
      <c r="D1909" s="19">
        <f t="shared" si="1464"/>
        <v>227.29</v>
      </c>
      <c r="E1909" s="19">
        <f t="shared" si="1464"/>
        <v>208.36</v>
      </c>
      <c r="F1909" s="19">
        <f t="shared" si="1464"/>
        <v>189.59</v>
      </c>
      <c r="G1909" s="19">
        <f t="shared" si="1464"/>
        <v>190.82</v>
      </c>
      <c r="H1909" s="19">
        <f t="shared" si="1464"/>
        <v>244.51</v>
      </c>
      <c r="I1909" s="151">
        <f>SUM(B1909:H1909)</f>
        <v>1553.8999999999999</v>
      </c>
      <c r="J1909" s="19">
        <f>J1907+J1908</f>
        <v>221.15</v>
      </c>
      <c r="K1909" s="19">
        <f>K1907+K1908</f>
        <v>167.47</v>
      </c>
      <c r="L1909" s="19">
        <f>L1907+L1908</f>
        <v>212.31</v>
      </c>
      <c r="M1909" s="19">
        <f>M1907+M1908</f>
        <v>15.69</v>
      </c>
      <c r="N1909" s="148">
        <v>200.16</v>
      </c>
      <c r="O1909" s="19">
        <f>O1907+O1908</f>
        <v>225.87</v>
      </c>
      <c r="P1909" s="106">
        <f>P1908+P1907</f>
        <v>156.06</v>
      </c>
      <c r="Q1909" s="151">
        <f>SUM(J1909:P1909)</f>
        <v>1198.71</v>
      </c>
    </row>
    <row r="1910" spans="1:17" x14ac:dyDescent="0.35">
      <c r="A1910" s="19" t="s">
        <v>154</v>
      </c>
      <c r="B1910" s="106">
        <f t="shared" ref="B1910:H1910" si="1465">B1908/B1909*100</f>
        <v>100</v>
      </c>
      <c r="C1910" s="106">
        <f t="shared" si="1465"/>
        <v>100</v>
      </c>
      <c r="D1910" s="106">
        <f t="shared" si="1465"/>
        <v>100</v>
      </c>
      <c r="E1910" s="106">
        <f t="shared" si="1465"/>
        <v>100</v>
      </c>
      <c r="F1910" s="106">
        <f t="shared" si="1465"/>
        <v>100</v>
      </c>
      <c r="G1910" s="106">
        <f t="shared" si="1465"/>
        <v>100</v>
      </c>
      <c r="H1910" s="106">
        <f t="shared" si="1465"/>
        <v>100</v>
      </c>
      <c r="I1910" s="146"/>
      <c r="J1910" s="106">
        <f t="shared" ref="J1910:P1910" si="1466">J1908/J1909*100</f>
        <v>100</v>
      </c>
      <c r="K1910" s="106">
        <f t="shared" si="1466"/>
        <v>100</v>
      </c>
      <c r="L1910" s="106">
        <f t="shared" si="1466"/>
        <v>100</v>
      </c>
      <c r="M1910" s="106">
        <f t="shared" si="1466"/>
        <v>100</v>
      </c>
      <c r="N1910" s="106">
        <f t="shared" si="1466"/>
        <v>133.48820943245403</v>
      </c>
      <c r="O1910" s="106">
        <f t="shared" si="1466"/>
        <v>100</v>
      </c>
      <c r="P1910" s="106">
        <f t="shared" si="1466"/>
        <v>100</v>
      </c>
      <c r="Q1910" s="146"/>
    </row>
    <row r="1911" spans="1:17" x14ac:dyDescent="0.35">
      <c r="A1911" s="19" t="s">
        <v>153</v>
      </c>
      <c r="B1911" s="19">
        <v>507</v>
      </c>
      <c r="C1911" s="19">
        <v>505</v>
      </c>
      <c r="D1911" s="19">
        <v>467</v>
      </c>
      <c r="E1911" s="19">
        <v>514</v>
      </c>
      <c r="F1911" s="19">
        <v>479</v>
      </c>
      <c r="G1911" s="19">
        <v>513</v>
      </c>
      <c r="H1911" s="19">
        <v>570</v>
      </c>
      <c r="I1911" s="146"/>
      <c r="J1911" s="19">
        <v>508</v>
      </c>
      <c r="K1911" s="19">
        <v>407</v>
      </c>
      <c r="L1911" s="19">
        <v>516</v>
      </c>
      <c r="M1911" s="19">
        <v>363</v>
      </c>
      <c r="N1911" s="106">
        <v>476</v>
      </c>
      <c r="O1911" s="19">
        <v>540</v>
      </c>
      <c r="P1911" s="19">
        <v>462</v>
      </c>
      <c r="Q1911" s="146"/>
    </row>
    <row r="1912" spans="1:17" x14ac:dyDescent="0.35">
      <c r="A1912" s="43" t="s">
        <v>155</v>
      </c>
      <c r="B1912" s="169">
        <f t="shared" ref="B1912:H1912" si="1467">B1911/B1909</f>
        <v>2.3108477666362806</v>
      </c>
      <c r="C1912" s="169">
        <f t="shared" si="1467"/>
        <v>1.8435366699521776</v>
      </c>
      <c r="D1912" s="169">
        <f t="shared" si="1467"/>
        <v>2.0546438470676232</v>
      </c>
      <c r="E1912" s="169">
        <f t="shared" si="1467"/>
        <v>2.466884238817431</v>
      </c>
      <c r="F1912" s="169">
        <f t="shared" si="1467"/>
        <v>2.5265045624769238</v>
      </c>
      <c r="G1912" s="169">
        <f t="shared" si="1467"/>
        <v>2.6883974426160782</v>
      </c>
      <c r="H1912" s="169">
        <f t="shared" si="1467"/>
        <v>2.3311929982413808</v>
      </c>
      <c r="I1912" s="146"/>
      <c r="J1912" s="169">
        <f t="shared" ref="J1912:O1912" si="1468">J1911/J1909</f>
        <v>2.2970834275378702</v>
      </c>
      <c r="K1912" s="169">
        <f t="shared" si="1468"/>
        <v>2.430286021376963</v>
      </c>
      <c r="L1912" s="169">
        <f t="shared" si="1468"/>
        <v>2.4304083651264659</v>
      </c>
      <c r="M1912" s="169">
        <f t="shared" si="1468"/>
        <v>23.135755258126196</v>
      </c>
      <c r="N1912" s="169">
        <f t="shared" si="1468"/>
        <v>2.3780975219824141</v>
      </c>
      <c r="O1912" s="169">
        <f t="shared" si="1468"/>
        <v>2.3907557444547747</v>
      </c>
      <c r="P1912" s="169">
        <f>P1913/P1909</f>
        <v>0.22427271562219658</v>
      </c>
      <c r="Q1912" s="146"/>
    </row>
    <row r="1913" spans="1:17" x14ac:dyDescent="0.35">
      <c r="A1913" s="19" t="s">
        <v>156</v>
      </c>
      <c r="B1913" s="79">
        <v>22</v>
      </c>
      <c r="C1913" s="88">
        <v>10</v>
      </c>
      <c r="D1913" s="88">
        <v>25</v>
      </c>
      <c r="E1913" s="88">
        <v>30</v>
      </c>
      <c r="F1913" s="88">
        <v>28</v>
      </c>
      <c r="G1913" s="79">
        <v>29</v>
      </c>
      <c r="H1913" s="79">
        <v>20</v>
      </c>
      <c r="I1913" s="146">
        <f>SUM(B1913:H1913)</f>
        <v>164</v>
      </c>
      <c r="J1913" s="79">
        <v>21</v>
      </c>
      <c r="K1913" s="88">
        <v>21</v>
      </c>
      <c r="L1913" s="88">
        <v>24</v>
      </c>
      <c r="M1913" s="88">
        <v>24</v>
      </c>
      <c r="N1913" s="88">
        <v>29</v>
      </c>
      <c r="O1913" s="79">
        <v>34</v>
      </c>
      <c r="P1913" s="79">
        <v>35</v>
      </c>
      <c r="Q1913" s="146">
        <f>SUM(J1913:P1913)</f>
        <v>188</v>
      </c>
    </row>
    <row r="1914" spans="1:17" x14ac:dyDescent="0.35">
      <c r="A1914" s="19" t="s">
        <v>157</v>
      </c>
      <c r="B1914" s="79">
        <v>47.76</v>
      </c>
      <c r="C1914" s="88">
        <v>56.67</v>
      </c>
      <c r="D1914" s="88">
        <v>47.2</v>
      </c>
      <c r="E1914" s="88">
        <v>44.61</v>
      </c>
      <c r="F1914" s="88">
        <v>45.79</v>
      </c>
      <c r="G1914" s="79">
        <v>44.22</v>
      </c>
      <c r="H1914" s="79">
        <v>50.12</v>
      </c>
      <c r="I1914" s="146">
        <f>SUM(B1914:H1914)</f>
        <v>336.37</v>
      </c>
      <c r="J1914" s="79">
        <v>47.5</v>
      </c>
      <c r="K1914" s="88">
        <v>43.07</v>
      </c>
      <c r="L1914" s="88">
        <v>44.65</v>
      </c>
      <c r="M1914" s="88">
        <v>28.8</v>
      </c>
      <c r="N1914" s="88">
        <v>60.02</v>
      </c>
      <c r="O1914" s="79">
        <v>47.57</v>
      </c>
      <c r="P1914" s="79">
        <v>44.46</v>
      </c>
      <c r="Q1914" s="146">
        <f>SUM(J1914:P1914)</f>
        <v>316.07</v>
      </c>
    </row>
    <row r="1915" spans="1:17" x14ac:dyDescent="0.35">
      <c r="A1915" s="19" t="s">
        <v>152</v>
      </c>
      <c r="B1915" s="19">
        <f t="shared" ref="B1915:H1915" si="1469">B1914+B1913</f>
        <v>69.759999999999991</v>
      </c>
      <c r="C1915" s="19">
        <f t="shared" si="1469"/>
        <v>66.67</v>
      </c>
      <c r="D1915" s="19">
        <f t="shared" si="1469"/>
        <v>72.2</v>
      </c>
      <c r="E1915" s="19">
        <f t="shared" si="1469"/>
        <v>74.61</v>
      </c>
      <c r="F1915" s="19">
        <f t="shared" si="1469"/>
        <v>73.789999999999992</v>
      </c>
      <c r="G1915" s="19">
        <f t="shared" si="1469"/>
        <v>73.22</v>
      </c>
      <c r="H1915" s="19">
        <f t="shared" si="1469"/>
        <v>70.12</v>
      </c>
      <c r="I1915" s="146">
        <f>SUM(B1915:H1915)</f>
        <v>500.37</v>
      </c>
      <c r="J1915" s="19">
        <f t="shared" ref="J1915:P1915" si="1470">J1914+J1913</f>
        <v>68.5</v>
      </c>
      <c r="K1915" s="19">
        <f t="shared" si="1470"/>
        <v>64.069999999999993</v>
      </c>
      <c r="L1915" s="19">
        <f t="shared" si="1470"/>
        <v>68.650000000000006</v>
      </c>
      <c r="M1915" s="19">
        <f t="shared" si="1470"/>
        <v>52.8</v>
      </c>
      <c r="N1915" s="19">
        <f t="shared" si="1470"/>
        <v>89.02000000000001</v>
      </c>
      <c r="O1915" s="19">
        <f t="shared" si="1470"/>
        <v>81.569999999999993</v>
      </c>
      <c r="P1915" s="19">
        <f t="shared" si="1470"/>
        <v>79.460000000000008</v>
      </c>
      <c r="Q1915" s="146">
        <f>SUM(J1915:P1915)</f>
        <v>504.06999999999994</v>
      </c>
    </row>
    <row r="1916" spans="1:17" x14ac:dyDescent="0.35">
      <c r="A1916" s="19" t="s">
        <v>154</v>
      </c>
      <c r="B1916" s="169">
        <f>B1915/B1913</f>
        <v>3.1709090909090905</v>
      </c>
      <c r="C1916" s="169">
        <f t="shared" ref="C1916:H1916" si="1471">C1915/C1913</f>
        <v>6.6669999999999998</v>
      </c>
      <c r="D1916" s="169">
        <f t="shared" si="1471"/>
        <v>2.8879999999999999</v>
      </c>
      <c r="E1916" s="169">
        <f t="shared" si="1471"/>
        <v>2.4870000000000001</v>
      </c>
      <c r="F1916" s="169">
        <f t="shared" si="1471"/>
        <v>2.6353571428571425</v>
      </c>
      <c r="G1916" s="169">
        <f t="shared" si="1471"/>
        <v>2.5248275862068965</v>
      </c>
      <c r="H1916" s="169">
        <f t="shared" si="1471"/>
        <v>3.5060000000000002</v>
      </c>
      <c r="I1916" s="106">
        <f>I1914/I1915*100</f>
        <v>67.224254052001527</v>
      </c>
      <c r="J1916" s="169">
        <f t="shared" ref="J1916:P1916" si="1472">J1915/J1913</f>
        <v>3.2619047619047619</v>
      </c>
      <c r="K1916" s="169">
        <f t="shared" si="1472"/>
        <v>3.0509523809523804</v>
      </c>
      <c r="L1916" s="169">
        <f t="shared" si="1472"/>
        <v>2.8604166666666671</v>
      </c>
      <c r="M1916" s="169">
        <f t="shared" si="1472"/>
        <v>2.1999999999999997</v>
      </c>
      <c r="N1916" s="169">
        <f t="shared" si="1472"/>
        <v>3.0696551724137935</v>
      </c>
      <c r="O1916" s="169">
        <f t="shared" si="1472"/>
        <v>2.3991176470588234</v>
      </c>
      <c r="P1916" s="169">
        <f t="shared" si="1472"/>
        <v>2.2702857142857145</v>
      </c>
      <c r="Q1916" s="106">
        <f>Q1914/Q1915*100</f>
        <v>62.703592754974515</v>
      </c>
    </row>
    <row r="1917" spans="1:17" x14ac:dyDescent="0.35">
      <c r="A1917" s="19" t="s">
        <v>153</v>
      </c>
      <c r="B1917" s="19">
        <v>71</v>
      </c>
      <c r="C1917" s="19">
        <v>67</v>
      </c>
      <c r="D1917" s="19">
        <v>71</v>
      </c>
      <c r="E1917" s="19">
        <v>74</v>
      </c>
      <c r="F1917" s="19">
        <v>74</v>
      </c>
      <c r="G1917" s="19">
        <v>74</v>
      </c>
      <c r="H1917" s="19">
        <v>71</v>
      </c>
      <c r="I1917" s="146"/>
      <c r="J1917" s="19">
        <v>69</v>
      </c>
      <c r="K1917" s="19">
        <v>67</v>
      </c>
      <c r="L1917" s="19">
        <v>70</v>
      </c>
      <c r="M1917" s="19">
        <v>62</v>
      </c>
      <c r="N1917" s="19">
        <v>94</v>
      </c>
      <c r="O1917" s="19">
        <v>81</v>
      </c>
      <c r="P1917" s="19">
        <v>79</v>
      </c>
      <c r="Q1917" s="146"/>
    </row>
    <row r="1918" spans="1:17" x14ac:dyDescent="0.35">
      <c r="A1918" s="43" t="s">
        <v>155</v>
      </c>
      <c r="B1918" s="169">
        <f t="shared" ref="B1918:H1918" si="1473">B1917/B1915</f>
        <v>1.0177752293577984</v>
      </c>
      <c r="C1918" s="169">
        <f t="shared" si="1473"/>
        <v>1.0049497525123743</v>
      </c>
      <c r="D1918" s="169">
        <f t="shared" si="1473"/>
        <v>0.98337950138504149</v>
      </c>
      <c r="E1918" s="169">
        <f t="shared" si="1473"/>
        <v>0.99182415225841036</v>
      </c>
      <c r="F1918" s="169">
        <f t="shared" si="1473"/>
        <v>1.0028459140804988</v>
      </c>
      <c r="G1918" s="169">
        <f t="shared" si="1473"/>
        <v>1.0106528270964217</v>
      </c>
      <c r="H1918" s="169">
        <f t="shared" si="1473"/>
        <v>1.0125499144324015</v>
      </c>
      <c r="I1918" s="146"/>
      <c r="J1918" s="169">
        <f t="shared" ref="J1918:P1918" si="1474">J1917/J1915</f>
        <v>1.0072992700729928</v>
      </c>
      <c r="K1918" s="169">
        <f t="shared" si="1474"/>
        <v>1.0457312314655847</v>
      </c>
      <c r="L1918" s="169">
        <f t="shared" si="1474"/>
        <v>1.0196649672250546</v>
      </c>
      <c r="M1918" s="169">
        <f t="shared" si="1474"/>
        <v>1.1742424242424243</v>
      </c>
      <c r="N1918" s="169">
        <f t="shared" si="1474"/>
        <v>1.0559424848348684</v>
      </c>
      <c r="O1918" s="169">
        <f t="shared" si="1474"/>
        <v>0.99301213681500555</v>
      </c>
      <c r="P1918" s="169">
        <f t="shared" si="1474"/>
        <v>0.99421092373521258</v>
      </c>
      <c r="Q1918" s="146"/>
    </row>
    <row r="1919" spans="1:17" x14ac:dyDescent="0.35">
      <c r="A1919" s="19" t="s">
        <v>158</v>
      </c>
      <c r="B1919" s="88">
        <v>186</v>
      </c>
      <c r="C1919" s="61">
        <v>71</v>
      </c>
      <c r="D1919" s="61">
        <v>67</v>
      </c>
      <c r="E1919" s="61">
        <v>159</v>
      </c>
      <c r="F1919" s="61">
        <v>147</v>
      </c>
      <c r="G1919" s="61">
        <v>226</v>
      </c>
      <c r="H1919" s="88">
        <v>163</v>
      </c>
      <c r="I1919" s="146">
        <f>SUM(B1919:H1919)</f>
        <v>1019</v>
      </c>
      <c r="J1919" s="88">
        <v>131</v>
      </c>
      <c r="K1919" s="61">
        <v>172</v>
      </c>
      <c r="L1919" s="61">
        <v>169</v>
      </c>
      <c r="M1919" s="61">
        <v>135</v>
      </c>
      <c r="N1919" s="61">
        <v>135</v>
      </c>
      <c r="O1919" s="61">
        <v>261</v>
      </c>
      <c r="P1919" s="88">
        <v>158</v>
      </c>
      <c r="Q1919" s="146">
        <f>SUM(J1919:P1919)</f>
        <v>1161</v>
      </c>
    </row>
    <row r="1920" spans="1:17" x14ac:dyDescent="0.35">
      <c r="A1920" s="19" t="s">
        <v>159</v>
      </c>
      <c r="B1920" s="88"/>
      <c r="C1920" s="166"/>
      <c r="D1920" s="166"/>
      <c r="E1920" s="166"/>
      <c r="F1920" s="166"/>
      <c r="G1920" s="166"/>
      <c r="H1920" s="88"/>
      <c r="I1920" s="146">
        <f>SUM(B1920:H1920)</f>
        <v>0</v>
      </c>
      <c r="J1920" s="88"/>
      <c r="K1920" s="166"/>
      <c r="L1920" s="166"/>
      <c r="M1920" s="166"/>
      <c r="N1920" s="166"/>
      <c r="O1920" s="166"/>
      <c r="P1920" s="88"/>
      <c r="Q1920" s="146">
        <f>SUM(J1920:P1920)</f>
        <v>0</v>
      </c>
    </row>
    <row r="1921" spans="1:17" x14ac:dyDescent="0.35">
      <c r="A1921" s="19" t="s">
        <v>152</v>
      </c>
      <c r="B1921" s="19">
        <f t="shared" ref="B1921:H1921" si="1475">B1920+B1919</f>
        <v>186</v>
      </c>
      <c r="C1921" s="19">
        <f t="shared" si="1475"/>
        <v>71</v>
      </c>
      <c r="D1921" s="19">
        <f t="shared" si="1475"/>
        <v>67</v>
      </c>
      <c r="E1921" s="19">
        <f t="shared" si="1475"/>
        <v>159</v>
      </c>
      <c r="F1921" s="19">
        <f t="shared" si="1475"/>
        <v>147</v>
      </c>
      <c r="G1921" s="19">
        <f t="shared" si="1475"/>
        <v>226</v>
      </c>
      <c r="H1921" s="19">
        <f t="shared" si="1475"/>
        <v>163</v>
      </c>
      <c r="I1921" s="146">
        <f>SUM(B1921:H1921)</f>
        <v>1019</v>
      </c>
      <c r="J1921" s="19">
        <f t="shared" ref="J1921:P1921" si="1476">J1920+J1919</f>
        <v>131</v>
      </c>
      <c r="K1921" s="19">
        <f t="shared" si="1476"/>
        <v>172</v>
      </c>
      <c r="L1921" s="19">
        <f t="shared" si="1476"/>
        <v>169</v>
      </c>
      <c r="M1921" s="19">
        <f t="shared" si="1476"/>
        <v>135</v>
      </c>
      <c r="N1921" s="106">
        <f t="shared" si="1476"/>
        <v>135</v>
      </c>
      <c r="O1921" s="19">
        <f t="shared" si="1476"/>
        <v>261</v>
      </c>
      <c r="P1921" s="19">
        <f t="shared" si="1476"/>
        <v>158</v>
      </c>
      <c r="Q1921" s="146">
        <f>SUM(J1921:P1921)</f>
        <v>1161</v>
      </c>
    </row>
    <row r="1922" spans="1:17" x14ac:dyDescent="0.35">
      <c r="A1922" s="19" t="s">
        <v>154</v>
      </c>
      <c r="B1922" s="169">
        <f>B1921/B1919</f>
        <v>1</v>
      </c>
      <c r="C1922" s="169">
        <f t="shared" ref="C1922:H1922" si="1477">C1921/C1919</f>
        <v>1</v>
      </c>
      <c r="D1922" s="169">
        <f t="shared" si="1477"/>
        <v>1</v>
      </c>
      <c r="E1922" s="169">
        <f t="shared" si="1477"/>
        <v>1</v>
      </c>
      <c r="F1922" s="169">
        <f t="shared" si="1477"/>
        <v>1</v>
      </c>
      <c r="G1922" s="169">
        <f t="shared" si="1477"/>
        <v>1</v>
      </c>
      <c r="H1922" s="169">
        <f t="shared" si="1477"/>
        <v>1</v>
      </c>
      <c r="I1922" s="153">
        <f>I1920/I1921*100</f>
        <v>0</v>
      </c>
      <c r="J1922" s="169">
        <f t="shared" ref="J1922:P1922" si="1478">J1921/J1919</f>
        <v>1</v>
      </c>
      <c r="K1922" s="169">
        <f t="shared" si="1478"/>
        <v>1</v>
      </c>
      <c r="L1922" s="169">
        <f t="shared" si="1478"/>
        <v>1</v>
      </c>
      <c r="M1922" s="169">
        <f t="shared" si="1478"/>
        <v>1</v>
      </c>
      <c r="N1922" s="169">
        <f t="shared" si="1478"/>
        <v>1</v>
      </c>
      <c r="O1922" s="169">
        <f t="shared" si="1478"/>
        <v>1</v>
      </c>
      <c r="P1922" s="169">
        <f t="shared" si="1478"/>
        <v>1</v>
      </c>
      <c r="Q1922" s="153">
        <f>Q1920/Q1921*100</f>
        <v>0</v>
      </c>
    </row>
    <row r="1923" spans="1:17" x14ac:dyDescent="0.35">
      <c r="A1923" s="19" t="s">
        <v>153</v>
      </c>
      <c r="B1923" s="36">
        <v>780</v>
      </c>
      <c r="C1923" s="61">
        <v>640</v>
      </c>
      <c r="D1923" s="61">
        <v>670</v>
      </c>
      <c r="E1923" s="61">
        <v>650</v>
      </c>
      <c r="F1923" s="61">
        <v>650</v>
      </c>
      <c r="G1923" s="61">
        <v>750</v>
      </c>
      <c r="H1923" s="36">
        <v>740</v>
      </c>
      <c r="I1923" s="146"/>
      <c r="J1923" s="36">
        <v>640</v>
      </c>
      <c r="K1923" s="61">
        <v>610</v>
      </c>
      <c r="L1923" s="61">
        <v>730</v>
      </c>
      <c r="M1923" s="61">
        <v>620</v>
      </c>
      <c r="N1923" s="61">
        <v>800</v>
      </c>
      <c r="O1923" s="61">
        <v>930</v>
      </c>
      <c r="P1923" s="36">
        <v>770</v>
      </c>
      <c r="Q1923" s="146"/>
    </row>
    <row r="1924" spans="1:17" x14ac:dyDescent="0.35">
      <c r="A1924" s="43" t="s">
        <v>155</v>
      </c>
      <c r="B1924" s="169">
        <f t="shared" ref="B1924:H1924" si="1479">B1923/B1921</f>
        <v>4.193548387096774</v>
      </c>
      <c r="C1924" s="169">
        <f t="shared" si="1479"/>
        <v>9.0140845070422539</v>
      </c>
      <c r="D1924" s="169">
        <f t="shared" si="1479"/>
        <v>10</v>
      </c>
      <c r="E1924" s="169">
        <f t="shared" si="1479"/>
        <v>4.0880503144654092</v>
      </c>
      <c r="F1924" s="169">
        <f t="shared" si="1479"/>
        <v>4.4217687074829932</v>
      </c>
      <c r="G1924" s="169">
        <f t="shared" si="1479"/>
        <v>3.3185840707964602</v>
      </c>
      <c r="H1924" s="169">
        <f t="shared" si="1479"/>
        <v>4.5398773006134974</v>
      </c>
      <c r="I1924" s="146"/>
      <c r="J1924" s="169">
        <f t="shared" ref="J1924:P1924" si="1480">J1923/J1921</f>
        <v>4.885496183206107</v>
      </c>
      <c r="K1924" s="169">
        <f t="shared" si="1480"/>
        <v>3.5465116279069768</v>
      </c>
      <c r="L1924" s="169">
        <f t="shared" si="1480"/>
        <v>4.3195266272189352</v>
      </c>
      <c r="M1924" s="169">
        <f t="shared" si="1480"/>
        <v>4.5925925925925926</v>
      </c>
      <c r="N1924" s="169">
        <f t="shared" si="1480"/>
        <v>5.9259259259259256</v>
      </c>
      <c r="O1924" s="169">
        <f t="shared" si="1480"/>
        <v>3.5632183908045976</v>
      </c>
      <c r="P1924" s="169">
        <f t="shared" si="1480"/>
        <v>4.8734177215189876</v>
      </c>
      <c r="Q1924" s="146"/>
    </row>
    <row r="1925" spans="1:17" x14ac:dyDescent="0.35">
      <c r="A1925" s="19" t="s">
        <v>160</v>
      </c>
      <c r="B1925" s="88">
        <v>352</v>
      </c>
      <c r="C1925" s="61">
        <v>340</v>
      </c>
      <c r="D1925" s="61">
        <v>352</v>
      </c>
      <c r="E1925" s="61">
        <v>342</v>
      </c>
      <c r="F1925" s="61">
        <v>355</v>
      </c>
      <c r="G1925" s="61">
        <v>360</v>
      </c>
      <c r="H1925" s="88">
        <v>326</v>
      </c>
      <c r="I1925" s="146">
        <f>SUM(B1925:H1925)</f>
        <v>2427</v>
      </c>
      <c r="J1925" s="88">
        <v>322</v>
      </c>
      <c r="K1925" s="61">
        <v>396</v>
      </c>
      <c r="L1925" s="61">
        <v>356</v>
      </c>
      <c r="M1925" s="61">
        <v>348</v>
      </c>
      <c r="N1925" s="61">
        <v>315</v>
      </c>
      <c r="O1925" s="61">
        <v>415</v>
      </c>
      <c r="P1925" s="88">
        <v>383</v>
      </c>
      <c r="Q1925" s="146">
        <f>SUM(J1925:P1925)</f>
        <v>2535</v>
      </c>
    </row>
    <row r="1926" spans="1:17" x14ac:dyDescent="0.35">
      <c r="A1926" s="19" t="s">
        <v>161</v>
      </c>
      <c r="B1926" s="88">
        <v>153.72</v>
      </c>
      <c r="C1926" s="166">
        <v>15.74</v>
      </c>
      <c r="D1926" s="166">
        <v>164.49</v>
      </c>
      <c r="E1926" s="166">
        <v>140.16999999999999</v>
      </c>
      <c r="F1926" s="166">
        <v>109.27</v>
      </c>
      <c r="G1926" s="166">
        <v>125.8</v>
      </c>
      <c r="H1926" s="88">
        <v>119.06</v>
      </c>
      <c r="I1926" s="146">
        <f>SUM(B1926:H1926)</f>
        <v>828.25</v>
      </c>
      <c r="J1926" s="88">
        <v>155.30000000000001</v>
      </c>
      <c r="K1926" s="166">
        <v>108.02</v>
      </c>
      <c r="L1926" s="166">
        <v>120.68</v>
      </c>
      <c r="M1926" s="166">
        <v>136.08000000000001</v>
      </c>
      <c r="N1926" s="166">
        <v>115.54</v>
      </c>
      <c r="O1926" s="166">
        <v>130.52000000000001</v>
      </c>
      <c r="P1926" s="88">
        <v>128.38</v>
      </c>
      <c r="Q1926" s="146">
        <f>SUM(J1926:P1926)</f>
        <v>894.52</v>
      </c>
    </row>
    <row r="1927" spans="1:17" x14ac:dyDescent="0.35">
      <c r="A1927" s="19" t="s">
        <v>152</v>
      </c>
      <c r="B1927" s="19">
        <f t="shared" ref="B1927:H1927" si="1481">B1926+B1925</f>
        <v>505.72</v>
      </c>
      <c r="C1927" s="19">
        <f t="shared" si="1481"/>
        <v>355.74</v>
      </c>
      <c r="D1927" s="19">
        <f t="shared" si="1481"/>
        <v>516.49</v>
      </c>
      <c r="E1927" s="19">
        <f t="shared" si="1481"/>
        <v>482.16999999999996</v>
      </c>
      <c r="F1927" s="19">
        <f t="shared" si="1481"/>
        <v>464.27</v>
      </c>
      <c r="G1927" s="19">
        <f t="shared" si="1481"/>
        <v>485.8</v>
      </c>
      <c r="H1927" s="19">
        <f t="shared" si="1481"/>
        <v>445.06</v>
      </c>
      <c r="I1927" s="146">
        <f>SUM(B1927:H1927)</f>
        <v>3255.25</v>
      </c>
      <c r="J1927" s="19">
        <f t="shared" ref="J1927:P1927" si="1482">J1926+J1925</f>
        <v>477.3</v>
      </c>
      <c r="K1927" s="19">
        <f t="shared" si="1482"/>
        <v>504.02</v>
      </c>
      <c r="L1927" s="19">
        <f t="shared" si="1482"/>
        <v>476.68</v>
      </c>
      <c r="M1927" s="19">
        <f t="shared" si="1482"/>
        <v>484.08000000000004</v>
      </c>
      <c r="N1927" s="106">
        <f t="shared" si="1482"/>
        <v>430.54</v>
      </c>
      <c r="O1927" s="106">
        <f t="shared" si="1482"/>
        <v>545.52</v>
      </c>
      <c r="P1927" s="106">
        <f t="shared" si="1482"/>
        <v>511.38</v>
      </c>
      <c r="Q1927" s="146">
        <f>SUM(J1927:P1927)</f>
        <v>3429.52</v>
      </c>
    </row>
    <row r="1928" spans="1:17" x14ac:dyDescent="0.35">
      <c r="A1928" s="19" t="s">
        <v>154</v>
      </c>
      <c r="B1928" s="169">
        <f>B1927/B1925</f>
        <v>1.4367045454545455</v>
      </c>
      <c r="C1928" s="169">
        <f t="shared" ref="C1928:H1928" si="1483">C1927/C1925</f>
        <v>1.0462941176470588</v>
      </c>
      <c r="D1928" s="169">
        <f t="shared" si="1483"/>
        <v>1.4673011363636363</v>
      </c>
      <c r="E1928" s="169">
        <f t="shared" si="1483"/>
        <v>1.4098538011695905</v>
      </c>
      <c r="F1928" s="169">
        <f t="shared" si="1483"/>
        <v>1.3078028169014084</v>
      </c>
      <c r="G1928" s="169">
        <f t="shared" si="1483"/>
        <v>1.3494444444444444</v>
      </c>
      <c r="H1928" s="169">
        <f t="shared" si="1483"/>
        <v>1.3652147239263803</v>
      </c>
      <c r="I1928" s="153">
        <f>I1926/I1927*100</f>
        <v>25.443514323016664</v>
      </c>
      <c r="J1928" s="169">
        <f>J1927/J1925</f>
        <v>1.4822981366459627</v>
      </c>
      <c r="K1928" s="169">
        <f t="shared" ref="K1928:P1928" si="1484">K1927/K1925</f>
        <v>1.2727777777777778</v>
      </c>
      <c r="L1928" s="169">
        <f t="shared" si="1484"/>
        <v>1.3389887640449438</v>
      </c>
      <c r="M1928" s="169">
        <f t="shared" si="1484"/>
        <v>1.3910344827586207</v>
      </c>
      <c r="N1928" s="169">
        <f t="shared" si="1484"/>
        <v>1.3667936507936509</v>
      </c>
      <c r="O1928" s="169">
        <f t="shared" si="1484"/>
        <v>1.3145060240963855</v>
      </c>
      <c r="P1928" s="169">
        <f t="shared" si="1484"/>
        <v>1.3351958224543081</v>
      </c>
      <c r="Q1928" s="153">
        <f>Q1926/Q1927*100</f>
        <v>26.082950383727166</v>
      </c>
    </row>
    <row r="1929" spans="1:17" x14ac:dyDescent="0.35">
      <c r="A1929" s="19" t="s">
        <v>153</v>
      </c>
      <c r="B1929" s="88">
        <v>729</v>
      </c>
      <c r="C1929" s="88">
        <v>758</v>
      </c>
      <c r="D1929" s="88">
        <v>772</v>
      </c>
      <c r="E1929" s="88">
        <v>719</v>
      </c>
      <c r="F1929" s="88">
        <v>695</v>
      </c>
      <c r="G1929" s="88">
        <v>725</v>
      </c>
      <c r="H1929" s="88">
        <v>702</v>
      </c>
      <c r="I1929" s="146"/>
      <c r="J1929" s="88">
        <v>675</v>
      </c>
      <c r="K1929" s="88">
        <v>752</v>
      </c>
      <c r="L1929" s="88">
        <v>711</v>
      </c>
      <c r="M1929" s="88">
        <v>722</v>
      </c>
      <c r="N1929" s="88">
        <v>642</v>
      </c>
      <c r="O1929" s="88">
        <v>696</v>
      </c>
      <c r="P1929" s="88">
        <v>761</v>
      </c>
      <c r="Q1929" s="146"/>
    </row>
    <row r="1930" spans="1:17" x14ac:dyDescent="0.35">
      <c r="A1930" s="43" t="s">
        <v>155</v>
      </c>
      <c r="B1930" s="169">
        <f t="shared" ref="B1930:H1930" si="1485">B1929/B1927</f>
        <v>1.4415091354899945</v>
      </c>
      <c r="C1930" s="169">
        <f t="shared" si="1485"/>
        <v>2.1307696632371957</v>
      </c>
      <c r="D1930" s="169">
        <f t="shared" si="1485"/>
        <v>1.4947046409417413</v>
      </c>
      <c r="E1930" s="169">
        <f t="shared" si="1485"/>
        <v>1.4911753116120872</v>
      </c>
      <c r="F1930" s="169">
        <f t="shared" si="1485"/>
        <v>1.4969737437267108</v>
      </c>
      <c r="G1930" s="169">
        <f t="shared" si="1485"/>
        <v>1.492383696994648</v>
      </c>
      <c r="H1930" s="169">
        <f t="shared" si="1485"/>
        <v>1.577315418145868</v>
      </c>
      <c r="I1930" s="146"/>
      <c r="J1930" s="169">
        <f t="shared" ref="J1930:P1930" si="1486">J1929/J1927</f>
        <v>1.4142049025769956</v>
      </c>
      <c r="K1930" s="169">
        <f t="shared" si="1486"/>
        <v>1.4920042855442246</v>
      </c>
      <c r="L1930" s="169">
        <f t="shared" si="1486"/>
        <v>1.4915666694637912</v>
      </c>
      <c r="M1930" s="169">
        <f t="shared" si="1486"/>
        <v>1.4914890100809781</v>
      </c>
      <c r="N1930" s="169">
        <f t="shared" si="1486"/>
        <v>1.4911506480234125</v>
      </c>
      <c r="O1930" s="169">
        <f t="shared" si="1486"/>
        <v>1.2758468983721953</v>
      </c>
      <c r="P1930" s="169">
        <f t="shared" si="1486"/>
        <v>1.4881301576127342</v>
      </c>
      <c r="Q1930" s="146"/>
    </row>
    <row r="1931" spans="1:17" x14ac:dyDescent="0.35">
      <c r="A1931" s="19" t="s">
        <v>166</v>
      </c>
      <c r="B1931" s="36">
        <v>102.1</v>
      </c>
      <c r="C1931" s="61">
        <v>44.1</v>
      </c>
      <c r="D1931" s="61">
        <v>78.7</v>
      </c>
      <c r="E1931" s="61">
        <v>77</v>
      </c>
      <c r="F1931" s="61">
        <v>42.6</v>
      </c>
      <c r="G1931" s="19">
        <v>22.3</v>
      </c>
      <c r="H1931" s="36">
        <v>73.400000000000006</v>
      </c>
      <c r="I1931" s="146">
        <f>SUM(B1931:H1931)</f>
        <v>440.20000000000005</v>
      </c>
      <c r="J1931" s="36">
        <v>85.7</v>
      </c>
      <c r="K1931" s="61">
        <v>60.7</v>
      </c>
      <c r="L1931" s="61">
        <v>89</v>
      </c>
      <c r="M1931" s="61">
        <v>48.7</v>
      </c>
      <c r="N1931" s="61">
        <v>42.7</v>
      </c>
      <c r="O1931" s="19">
        <v>68.099999999999994</v>
      </c>
      <c r="P1931" s="36">
        <v>64.3</v>
      </c>
      <c r="Q1931" s="146">
        <f>SUM(J1931:P1931)</f>
        <v>459.2</v>
      </c>
    </row>
    <row r="1932" spans="1:17" x14ac:dyDescent="0.35">
      <c r="A1932" s="19" t="s">
        <v>167</v>
      </c>
      <c r="B1932" s="33">
        <v>51.77</v>
      </c>
      <c r="C1932" s="166">
        <v>79.58</v>
      </c>
      <c r="D1932" s="166">
        <v>70.2</v>
      </c>
      <c r="E1932" s="166">
        <v>49.32</v>
      </c>
      <c r="F1932" s="166">
        <v>67.63</v>
      </c>
      <c r="G1932" s="19">
        <v>53.03</v>
      </c>
      <c r="H1932" s="36">
        <v>21.18</v>
      </c>
      <c r="I1932" s="146">
        <f>SUM(B1932:H1932)</f>
        <v>392.71</v>
      </c>
      <c r="J1932" s="33">
        <v>63.08</v>
      </c>
      <c r="K1932" s="166">
        <v>52.56</v>
      </c>
      <c r="L1932" s="166">
        <v>57.04</v>
      </c>
      <c r="M1932" s="166">
        <v>68.7</v>
      </c>
      <c r="N1932" s="166">
        <v>92.43</v>
      </c>
      <c r="O1932" s="19">
        <v>78.36</v>
      </c>
      <c r="P1932" s="36">
        <v>64.650000000000006</v>
      </c>
      <c r="Q1932" s="146">
        <f>SUM(J1932:P1932)</f>
        <v>476.82000000000005</v>
      </c>
    </row>
    <row r="1933" spans="1:17" x14ac:dyDescent="0.35">
      <c r="A1933" s="19" t="s">
        <v>152</v>
      </c>
      <c r="B1933" s="19">
        <f t="shared" ref="B1933:H1933" si="1487">B1932+B1931</f>
        <v>153.87</v>
      </c>
      <c r="C1933" s="19">
        <f t="shared" si="1487"/>
        <v>123.68</v>
      </c>
      <c r="D1933" s="19">
        <f t="shared" si="1487"/>
        <v>148.9</v>
      </c>
      <c r="E1933" s="19">
        <f t="shared" si="1487"/>
        <v>126.32</v>
      </c>
      <c r="F1933" s="19">
        <f t="shared" si="1487"/>
        <v>110.22999999999999</v>
      </c>
      <c r="G1933" s="19">
        <f t="shared" si="1487"/>
        <v>75.33</v>
      </c>
      <c r="H1933" s="19">
        <f t="shared" si="1487"/>
        <v>94.580000000000013</v>
      </c>
      <c r="I1933" s="146">
        <f>SUM(B1933:H1933)</f>
        <v>832.91000000000008</v>
      </c>
      <c r="J1933" s="19">
        <f t="shared" ref="J1933:P1933" si="1488">J1932+J1931</f>
        <v>148.78</v>
      </c>
      <c r="K1933" s="19">
        <f t="shared" si="1488"/>
        <v>113.26</v>
      </c>
      <c r="L1933" s="19">
        <f t="shared" si="1488"/>
        <v>146.04</v>
      </c>
      <c r="M1933" s="19">
        <f t="shared" si="1488"/>
        <v>117.4</v>
      </c>
      <c r="N1933" s="19">
        <f t="shared" si="1488"/>
        <v>135.13</v>
      </c>
      <c r="O1933" s="19">
        <f t="shared" si="1488"/>
        <v>146.45999999999998</v>
      </c>
      <c r="P1933" s="19">
        <f t="shared" si="1488"/>
        <v>128.94999999999999</v>
      </c>
      <c r="Q1933" s="146">
        <f>SUM(J1933:P1933)</f>
        <v>936.02</v>
      </c>
    </row>
    <row r="1934" spans="1:17" x14ac:dyDescent="0.35">
      <c r="A1934" s="19" t="s">
        <v>154</v>
      </c>
      <c r="B1934" s="169">
        <f t="shared" ref="B1934:H1934" si="1489">B1933/B1931</f>
        <v>1.5070519098922626</v>
      </c>
      <c r="C1934" s="169">
        <f t="shared" si="1489"/>
        <v>2.8045351473922904</v>
      </c>
      <c r="D1934" s="169">
        <f t="shared" si="1489"/>
        <v>1.8919949174078781</v>
      </c>
      <c r="E1934" s="169">
        <f t="shared" si="1489"/>
        <v>1.6405194805194805</v>
      </c>
      <c r="F1934" s="169">
        <f t="shared" si="1489"/>
        <v>2.5875586854460089</v>
      </c>
      <c r="G1934" s="169">
        <f t="shared" si="1489"/>
        <v>3.3780269058295964</v>
      </c>
      <c r="H1934" s="169">
        <f t="shared" si="1489"/>
        <v>1.2885558583106267</v>
      </c>
      <c r="I1934" s="106">
        <f>I1932/I1933*100</f>
        <v>47.149151769098694</v>
      </c>
      <c r="J1934" s="169">
        <f t="shared" ref="J1934:P1934" si="1490">J1933/J1931</f>
        <v>1.7360560093348891</v>
      </c>
      <c r="K1934" s="169">
        <f t="shared" si="1490"/>
        <v>1.8658978583196046</v>
      </c>
      <c r="L1934" s="169">
        <f t="shared" si="1490"/>
        <v>1.6408988764044943</v>
      </c>
      <c r="M1934" s="169">
        <f t="shared" si="1490"/>
        <v>2.4106776180698151</v>
      </c>
      <c r="N1934" s="169">
        <f t="shared" si="1490"/>
        <v>3.1646370023419199</v>
      </c>
      <c r="O1934" s="169">
        <f t="shared" si="1490"/>
        <v>2.1506607929515416</v>
      </c>
      <c r="P1934" s="169">
        <f t="shared" si="1490"/>
        <v>2.0054432348367031</v>
      </c>
      <c r="Q1934" s="106">
        <f>Q1932/Q1933*100</f>
        <v>50.941219204717861</v>
      </c>
    </row>
    <row r="1935" spans="1:17" x14ac:dyDescent="0.35">
      <c r="A1935" s="19" t="s">
        <v>153</v>
      </c>
      <c r="B1935" s="88">
        <v>185</v>
      </c>
      <c r="C1935" s="61">
        <v>133</v>
      </c>
      <c r="D1935" s="61">
        <v>176</v>
      </c>
      <c r="E1935" s="61">
        <v>140</v>
      </c>
      <c r="F1935" s="61">
        <v>116</v>
      </c>
      <c r="G1935" s="88">
        <v>57</v>
      </c>
      <c r="H1935" s="88">
        <v>179</v>
      </c>
      <c r="I1935" s="146"/>
      <c r="J1935" s="88">
        <v>177</v>
      </c>
      <c r="K1935" s="61">
        <v>119</v>
      </c>
      <c r="L1935" s="61">
        <v>171</v>
      </c>
      <c r="M1935" s="61">
        <v>128</v>
      </c>
      <c r="N1935" s="61">
        <v>153</v>
      </c>
      <c r="O1935" s="88">
        <v>167</v>
      </c>
      <c r="P1935" s="88">
        <v>150</v>
      </c>
      <c r="Q1935" s="146"/>
    </row>
    <row r="1936" spans="1:17" x14ac:dyDescent="0.35">
      <c r="A1936" s="43" t="s">
        <v>155</v>
      </c>
      <c r="B1936" s="169">
        <f t="shared" ref="B1936:H1936" si="1491">B1935/B1933</f>
        <v>1.2023136413855853</v>
      </c>
      <c r="C1936" s="169">
        <f t="shared" si="1491"/>
        <v>1.0753557567917205</v>
      </c>
      <c r="D1936" s="169">
        <f t="shared" si="1491"/>
        <v>1.1820013431833445</v>
      </c>
      <c r="E1936" s="169">
        <f t="shared" si="1491"/>
        <v>1.1082963901203293</v>
      </c>
      <c r="F1936" s="169">
        <f t="shared" si="1491"/>
        <v>1.0523450966161663</v>
      </c>
      <c r="G1936" s="169">
        <f t="shared" si="1491"/>
        <v>0.75667064914376747</v>
      </c>
      <c r="H1936" s="169">
        <f t="shared" si="1491"/>
        <v>1.8925777119898497</v>
      </c>
      <c r="I1936" s="146"/>
      <c r="J1936" s="169">
        <f t="shared" ref="J1936:P1936" si="1492">J1935/J1933</f>
        <v>1.1896760317246942</v>
      </c>
      <c r="K1936" s="169">
        <f t="shared" si="1492"/>
        <v>1.0506798516687268</v>
      </c>
      <c r="L1936" s="169">
        <f t="shared" si="1492"/>
        <v>1.170912078882498</v>
      </c>
      <c r="M1936" s="169">
        <f t="shared" si="1492"/>
        <v>1.090289608177172</v>
      </c>
      <c r="N1936" s="169">
        <f t="shared" si="1492"/>
        <v>1.1322430252349589</v>
      </c>
      <c r="O1936" s="169">
        <f t="shared" si="1492"/>
        <v>1.1402430697801449</v>
      </c>
      <c r="P1936" s="169">
        <f t="shared" si="1492"/>
        <v>1.1632415664986431</v>
      </c>
      <c r="Q1936" s="146"/>
    </row>
    <row r="1937" spans="1:17" x14ac:dyDescent="0.35">
      <c r="A1937" s="19" t="s">
        <v>168</v>
      </c>
      <c r="B1937" s="19">
        <v>45.5</v>
      </c>
      <c r="C1937" s="61">
        <v>42.6</v>
      </c>
      <c r="D1937" s="61">
        <v>40.1</v>
      </c>
      <c r="E1937" s="61">
        <v>46.7</v>
      </c>
      <c r="F1937" s="61">
        <v>6.6</v>
      </c>
      <c r="G1937" s="19">
        <v>5.2</v>
      </c>
      <c r="H1937" s="19">
        <v>41.7</v>
      </c>
      <c r="I1937" s="151">
        <f>SUM(B1937:H1937)</f>
        <v>228.39999999999998</v>
      </c>
      <c r="J1937" s="19">
        <v>48.9</v>
      </c>
      <c r="K1937" s="61">
        <v>34.1</v>
      </c>
      <c r="L1937" s="61">
        <v>27.9</v>
      </c>
      <c r="M1937" s="61">
        <v>51.8</v>
      </c>
      <c r="N1937" s="61">
        <v>40.6</v>
      </c>
      <c r="O1937" s="19">
        <v>51.4</v>
      </c>
      <c r="P1937" s="19">
        <v>54.6</v>
      </c>
      <c r="Q1937" s="151">
        <f>SUM(J1937:P1937)</f>
        <v>309.3</v>
      </c>
    </row>
    <row r="1938" spans="1:17" x14ac:dyDescent="0.35">
      <c r="A1938" s="19" t="s">
        <v>1543</v>
      </c>
      <c r="B1938" s="19">
        <v>68.709999999999994</v>
      </c>
      <c r="C1938" s="166">
        <v>73.88</v>
      </c>
      <c r="D1938" s="166">
        <v>78.84</v>
      </c>
      <c r="E1938" s="166">
        <v>66.55</v>
      </c>
      <c r="F1938" s="166">
        <v>60.5</v>
      </c>
      <c r="G1938" s="19">
        <v>51.89</v>
      </c>
      <c r="H1938" s="19">
        <v>78.58</v>
      </c>
      <c r="I1938" s="151">
        <f>SUM(B1938:H1938)</f>
        <v>478.94999999999993</v>
      </c>
      <c r="J1938" s="19">
        <v>67.39</v>
      </c>
      <c r="K1938" s="166">
        <v>50.67</v>
      </c>
      <c r="L1938" s="166">
        <v>57.61</v>
      </c>
      <c r="M1938" s="166">
        <v>63.16</v>
      </c>
      <c r="N1938" s="166">
        <v>81.69</v>
      </c>
      <c r="O1938" s="19">
        <v>66.180000000000007</v>
      </c>
      <c r="P1938" s="19">
        <v>62.08</v>
      </c>
      <c r="Q1938" s="151">
        <f>SUM(J1938:P1938)</f>
        <v>448.78</v>
      </c>
    </row>
    <row r="1939" spans="1:17" x14ac:dyDescent="0.35">
      <c r="A1939" s="19" t="s">
        <v>152</v>
      </c>
      <c r="B1939" s="19">
        <f t="shared" ref="B1939:H1939" si="1493">B1938+B1937</f>
        <v>114.21</v>
      </c>
      <c r="C1939" s="19">
        <f t="shared" si="1493"/>
        <v>116.47999999999999</v>
      </c>
      <c r="D1939" s="19">
        <f t="shared" si="1493"/>
        <v>118.94</v>
      </c>
      <c r="E1939" s="19">
        <f t="shared" si="1493"/>
        <v>113.25</v>
      </c>
      <c r="F1939" s="19">
        <f t="shared" si="1493"/>
        <v>67.099999999999994</v>
      </c>
      <c r="G1939" s="19">
        <f t="shared" si="1493"/>
        <v>57.09</v>
      </c>
      <c r="H1939" s="19">
        <f t="shared" si="1493"/>
        <v>120.28</v>
      </c>
      <c r="I1939" s="151">
        <f>SUM(B1939:H1939)</f>
        <v>707.35</v>
      </c>
      <c r="J1939" s="19">
        <f t="shared" ref="J1939:P1939" si="1494">J1938+J1937</f>
        <v>116.28999999999999</v>
      </c>
      <c r="K1939" s="19">
        <f t="shared" si="1494"/>
        <v>84.77000000000001</v>
      </c>
      <c r="L1939" s="19">
        <f t="shared" si="1494"/>
        <v>85.509999999999991</v>
      </c>
      <c r="M1939" s="19">
        <f t="shared" si="1494"/>
        <v>114.96</v>
      </c>
      <c r="N1939" s="19">
        <f t="shared" si="1494"/>
        <v>122.28999999999999</v>
      </c>
      <c r="O1939" s="19">
        <f t="shared" si="1494"/>
        <v>117.58000000000001</v>
      </c>
      <c r="P1939" s="19">
        <f t="shared" si="1494"/>
        <v>116.68</v>
      </c>
      <c r="Q1939" s="151">
        <f>SUM(J1939:P1939)</f>
        <v>758.07999999999993</v>
      </c>
    </row>
    <row r="1940" spans="1:17" x14ac:dyDescent="0.35">
      <c r="A1940" s="19" t="s">
        <v>154</v>
      </c>
      <c r="B1940" s="169">
        <f t="shared" ref="B1940:H1940" si="1495">B1939/B1937</f>
        <v>2.5101098901098902</v>
      </c>
      <c r="C1940" s="169">
        <f t="shared" si="1495"/>
        <v>2.7342723004694833</v>
      </c>
      <c r="D1940" s="169">
        <f t="shared" si="1495"/>
        <v>2.9660847880299248</v>
      </c>
      <c r="E1940" s="169">
        <f t="shared" si="1495"/>
        <v>2.425053533190578</v>
      </c>
      <c r="F1940" s="169">
        <f t="shared" si="1495"/>
        <v>10.166666666666666</v>
      </c>
      <c r="G1940" s="169">
        <f t="shared" si="1495"/>
        <v>10.978846153846154</v>
      </c>
      <c r="H1940" s="169">
        <f t="shared" si="1495"/>
        <v>2.8844124700239808</v>
      </c>
      <c r="I1940" s="154">
        <f>I1938/I1939*100</f>
        <v>67.710468650597292</v>
      </c>
      <c r="J1940" s="169">
        <f t="shared" ref="J1940:P1940" si="1496">J1939/J1937</f>
        <v>2.3781186094069531</v>
      </c>
      <c r="K1940" s="169">
        <f t="shared" si="1496"/>
        <v>2.4859237536656895</v>
      </c>
      <c r="L1940" s="169">
        <f t="shared" si="1496"/>
        <v>3.0648745519713261</v>
      </c>
      <c r="M1940" s="169">
        <f t="shared" si="1496"/>
        <v>2.2193050193050192</v>
      </c>
      <c r="N1940" s="169">
        <f t="shared" si="1496"/>
        <v>3.012068965517241</v>
      </c>
      <c r="O1940" s="169">
        <f t="shared" si="1496"/>
        <v>2.287548638132296</v>
      </c>
      <c r="P1940" s="169">
        <f t="shared" si="1496"/>
        <v>2.136996336996337</v>
      </c>
      <c r="Q1940" s="154">
        <f>Q1938/Q1939*100</f>
        <v>59.199556775010556</v>
      </c>
    </row>
    <row r="1941" spans="1:17" x14ac:dyDescent="0.35">
      <c r="A1941" s="19" t="s">
        <v>153</v>
      </c>
      <c r="B1941" s="88">
        <v>145</v>
      </c>
      <c r="C1941" s="19">
        <v>148</v>
      </c>
      <c r="D1941" s="19">
        <v>150</v>
      </c>
      <c r="E1941" s="19">
        <v>143</v>
      </c>
      <c r="F1941" s="19">
        <v>63</v>
      </c>
      <c r="G1941" s="88">
        <v>50</v>
      </c>
      <c r="H1941" s="88">
        <v>152</v>
      </c>
      <c r="I1941" s="146"/>
      <c r="J1941" s="88">
        <v>146</v>
      </c>
      <c r="K1941" s="19">
        <v>91</v>
      </c>
      <c r="L1941" s="19">
        <v>94</v>
      </c>
      <c r="M1941" s="19">
        <v>146</v>
      </c>
      <c r="N1941" s="19">
        <v>154</v>
      </c>
      <c r="O1941" s="88">
        <v>149</v>
      </c>
      <c r="P1941" s="88">
        <v>147</v>
      </c>
      <c r="Q1941" s="146"/>
    </row>
    <row r="1942" spans="1:17" x14ac:dyDescent="0.35">
      <c r="A1942" s="43" t="s">
        <v>155</v>
      </c>
      <c r="B1942" s="169">
        <f t="shared" ref="B1942:H1942" si="1497">B1941/B1939</f>
        <v>1.2695911041064707</v>
      </c>
      <c r="C1942" s="169">
        <f t="shared" si="1497"/>
        <v>1.2706043956043958</v>
      </c>
      <c r="D1942" s="169">
        <f t="shared" si="1497"/>
        <v>1.261140070623844</v>
      </c>
      <c r="E1942" s="169">
        <f t="shared" si="1497"/>
        <v>1.2626931567328918</v>
      </c>
      <c r="F1942" s="169">
        <f t="shared" si="1497"/>
        <v>0.93889716840536519</v>
      </c>
      <c r="G1942" s="169">
        <f t="shared" si="1497"/>
        <v>0.87581012436503758</v>
      </c>
      <c r="H1942" s="169">
        <f t="shared" si="1497"/>
        <v>1.2637179913535084</v>
      </c>
      <c r="I1942" s="146"/>
      <c r="J1942" s="169">
        <f t="shared" ref="J1942:P1942" si="1498">J1941/J1939</f>
        <v>1.2554819846934389</v>
      </c>
      <c r="K1942" s="169">
        <f t="shared" si="1498"/>
        <v>1.0734929810074318</v>
      </c>
      <c r="L1942" s="169">
        <f t="shared" si="1498"/>
        <v>1.0992866331423226</v>
      </c>
      <c r="M1942" s="169">
        <f t="shared" si="1498"/>
        <v>1.2700069589422409</v>
      </c>
      <c r="N1942" s="169">
        <f t="shared" si="1498"/>
        <v>1.2593016599885518</v>
      </c>
      <c r="O1942" s="169">
        <f t="shared" si="1498"/>
        <v>1.2672223167205305</v>
      </c>
      <c r="P1942" s="169">
        <f t="shared" si="1498"/>
        <v>1.2598560164552621</v>
      </c>
      <c r="Q1942" s="146"/>
    </row>
    <row r="1943" spans="1:17" x14ac:dyDescent="0.35">
      <c r="A1943" s="19" t="s">
        <v>170</v>
      </c>
      <c r="B1943" s="88">
        <v>178.9</v>
      </c>
      <c r="C1943" s="61">
        <v>144.69999999999999</v>
      </c>
      <c r="D1943" s="61">
        <v>143.30000000000001</v>
      </c>
      <c r="E1943" s="61">
        <v>24.8</v>
      </c>
      <c r="F1943" s="61">
        <v>0</v>
      </c>
      <c r="G1943" s="88">
        <v>204.8</v>
      </c>
      <c r="H1943" s="88">
        <v>187.4</v>
      </c>
      <c r="I1943" s="146">
        <f>SUM(B1943:H1943)</f>
        <v>883.9</v>
      </c>
      <c r="J1943" s="88">
        <v>169.3</v>
      </c>
      <c r="K1943" s="61">
        <v>237.3</v>
      </c>
      <c r="L1943" s="61">
        <v>238.4</v>
      </c>
      <c r="M1943" s="61">
        <v>222.3</v>
      </c>
      <c r="N1943" s="61">
        <v>175.5</v>
      </c>
      <c r="O1943" s="88">
        <v>206.3</v>
      </c>
      <c r="P1943" s="88">
        <v>156</v>
      </c>
      <c r="Q1943" s="146">
        <f>SUM(J1943:P1943)</f>
        <v>1405.1</v>
      </c>
    </row>
    <row r="1944" spans="1:17" x14ac:dyDescent="0.35">
      <c r="A1944" s="19" t="s">
        <v>171</v>
      </c>
      <c r="B1944" s="88">
        <v>323.60000000000002</v>
      </c>
      <c r="C1944" s="166">
        <v>342.8</v>
      </c>
      <c r="D1944" s="166">
        <v>392.3</v>
      </c>
      <c r="E1944" s="166">
        <v>16.899999999999999</v>
      </c>
      <c r="F1944" s="166">
        <v>0.4</v>
      </c>
      <c r="G1944" s="88">
        <v>241</v>
      </c>
      <c r="H1944" s="88">
        <v>362.1</v>
      </c>
      <c r="I1944" s="146">
        <f>SUM(B1944:H1944)</f>
        <v>1679.1000000000004</v>
      </c>
      <c r="J1944" s="88">
        <v>319.3</v>
      </c>
      <c r="K1944" s="166">
        <v>225.5</v>
      </c>
      <c r="L1944" s="166">
        <v>287.8</v>
      </c>
      <c r="M1944" s="166">
        <v>305</v>
      </c>
      <c r="N1944" s="166">
        <v>395.6</v>
      </c>
      <c r="O1944" s="88">
        <v>331.9</v>
      </c>
      <c r="P1944" s="88">
        <v>275.7</v>
      </c>
      <c r="Q1944" s="146">
        <f>SUM(J1944:P1944)</f>
        <v>2140.7999999999997</v>
      </c>
    </row>
    <row r="1945" spans="1:17" x14ac:dyDescent="0.35">
      <c r="A1945" s="19" t="s">
        <v>152</v>
      </c>
      <c r="B1945" s="19">
        <f t="shared" ref="B1945:H1945" si="1499">B1944+B1943</f>
        <v>502.5</v>
      </c>
      <c r="C1945" s="19">
        <f t="shared" si="1499"/>
        <v>487.5</v>
      </c>
      <c r="D1945" s="19">
        <f t="shared" si="1499"/>
        <v>535.6</v>
      </c>
      <c r="E1945" s="19">
        <f t="shared" si="1499"/>
        <v>41.7</v>
      </c>
      <c r="F1945" s="19">
        <f t="shared" si="1499"/>
        <v>0.4</v>
      </c>
      <c r="G1945" s="19">
        <f t="shared" si="1499"/>
        <v>445.8</v>
      </c>
      <c r="H1945" s="19">
        <f t="shared" si="1499"/>
        <v>549.5</v>
      </c>
      <c r="I1945" s="146">
        <f>SUM(B1945:H1945)</f>
        <v>2563</v>
      </c>
      <c r="J1945" s="19">
        <f t="shared" ref="J1945:P1945" si="1500">J1944+J1943</f>
        <v>488.6</v>
      </c>
      <c r="K1945" s="19">
        <f t="shared" si="1500"/>
        <v>462.8</v>
      </c>
      <c r="L1945" s="19">
        <f t="shared" si="1500"/>
        <v>526.20000000000005</v>
      </c>
      <c r="M1945" s="19">
        <f t="shared" si="1500"/>
        <v>527.29999999999995</v>
      </c>
      <c r="N1945" s="19">
        <f t="shared" si="1500"/>
        <v>571.1</v>
      </c>
      <c r="O1945" s="19">
        <f t="shared" si="1500"/>
        <v>538.20000000000005</v>
      </c>
      <c r="P1945" s="19">
        <f t="shared" si="1500"/>
        <v>431.7</v>
      </c>
      <c r="Q1945" s="146">
        <f>SUM(J1945:P1945)</f>
        <v>3545.8999999999996</v>
      </c>
    </row>
    <row r="1946" spans="1:17" x14ac:dyDescent="0.35">
      <c r="A1946" s="19" t="s">
        <v>154</v>
      </c>
      <c r="B1946" s="169">
        <f t="shared" ref="B1946:H1946" si="1501">B1945/B1943</f>
        <v>2.8088317495807713</v>
      </c>
      <c r="C1946" s="169">
        <f t="shared" si="1501"/>
        <v>3.3690393918451971</v>
      </c>
      <c r="D1946" s="169">
        <f t="shared" si="1501"/>
        <v>3.737613398464759</v>
      </c>
      <c r="E1946" s="169">
        <f t="shared" si="1501"/>
        <v>1.681451612903226</v>
      </c>
      <c r="F1946" s="169" t="e">
        <f t="shared" si="1501"/>
        <v>#DIV/0!</v>
      </c>
      <c r="G1946" s="169">
        <f t="shared" si="1501"/>
        <v>2.1767578125</v>
      </c>
      <c r="H1946" s="169">
        <f t="shared" si="1501"/>
        <v>2.932230522945571</v>
      </c>
      <c r="I1946" s="153">
        <f>I1944/I1945*100</f>
        <v>65.513070620366776</v>
      </c>
      <c r="J1946" s="169">
        <f t="shared" ref="J1946:P1946" si="1502">J1945/J1943</f>
        <v>2.8860011813349082</v>
      </c>
      <c r="K1946" s="169">
        <f t="shared" si="1502"/>
        <v>1.9502739148756847</v>
      </c>
      <c r="L1946" s="169">
        <f t="shared" si="1502"/>
        <v>2.2072147651006713</v>
      </c>
      <c r="M1946" s="169">
        <f t="shared" si="1502"/>
        <v>2.3720197930724245</v>
      </c>
      <c r="N1946" s="169">
        <f t="shared" si="1502"/>
        <v>3.2541310541310544</v>
      </c>
      <c r="O1946" s="169">
        <f t="shared" si="1502"/>
        <v>2.6088221037324284</v>
      </c>
      <c r="P1946" s="169">
        <f t="shared" si="1502"/>
        <v>2.7673076923076922</v>
      </c>
      <c r="Q1946" s="153">
        <f>Q1944/Q1945*100</f>
        <v>60.373953016159511</v>
      </c>
    </row>
    <row r="1947" spans="1:17" x14ac:dyDescent="0.35">
      <c r="A1947" s="19" t="s">
        <v>153</v>
      </c>
      <c r="B1947" s="88">
        <v>794</v>
      </c>
      <c r="C1947" s="61">
        <v>785</v>
      </c>
      <c r="D1947" s="61">
        <v>855</v>
      </c>
      <c r="E1947" s="61">
        <v>63</v>
      </c>
      <c r="F1947" s="61">
        <v>0</v>
      </c>
      <c r="G1947" s="88">
        <v>736</v>
      </c>
      <c r="H1947" s="88">
        <v>914</v>
      </c>
      <c r="I1947" s="146"/>
      <c r="J1947" s="88">
        <v>795</v>
      </c>
      <c r="K1947" s="61">
        <v>783</v>
      </c>
      <c r="L1947" s="61">
        <v>869</v>
      </c>
      <c r="M1947" s="61">
        <v>861</v>
      </c>
      <c r="N1947" s="61">
        <v>915</v>
      </c>
      <c r="O1947" s="88">
        <v>880</v>
      </c>
      <c r="P1947" s="88">
        <v>708</v>
      </c>
      <c r="Q1947" s="146"/>
    </row>
    <row r="1948" spans="1:17" x14ac:dyDescent="0.35">
      <c r="A1948" s="43" t="s">
        <v>155</v>
      </c>
      <c r="B1948" s="169">
        <f t="shared" ref="B1948:G1948" si="1503">B1947/B1945</f>
        <v>1.5800995024875621</v>
      </c>
      <c r="C1948" s="169">
        <f t="shared" si="1503"/>
        <v>1.6102564102564103</v>
      </c>
      <c r="D1948" s="169">
        <f t="shared" si="1503"/>
        <v>1.5963405526512322</v>
      </c>
      <c r="E1948" s="169">
        <f t="shared" si="1503"/>
        <v>1.5107913669064748</v>
      </c>
      <c r="F1948" s="169">
        <f t="shared" si="1503"/>
        <v>0</v>
      </c>
      <c r="G1948" s="169">
        <f t="shared" si="1503"/>
        <v>1.6509645580978016</v>
      </c>
      <c r="H1948" s="169">
        <v>914</v>
      </c>
      <c r="I1948" s="146"/>
      <c r="J1948" s="169">
        <f t="shared" ref="J1948:P1948" si="1504">J1947/J1945</f>
        <v>1.6270978305362258</v>
      </c>
      <c r="K1948" s="169">
        <f t="shared" si="1504"/>
        <v>1.6918755401901469</v>
      </c>
      <c r="L1948" s="169">
        <f t="shared" si="1504"/>
        <v>1.6514633219308246</v>
      </c>
      <c r="M1948" s="169">
        <f t="shared" si="1504"/>
        <v>1.6328465769011948</v>
      </c>
      <c r="N1948" s="169">
        <f t="shared" si="1504"/>
        <v>1.602171248467869</v>
      </c>
      <c r="O1948" s="169">
        <f t="shared" si="1504"/>
        <v>1.635079895949461</v>
      </c>
      <c r="P1948" s="169">
        <f t="shared" si="1504"/>
        <v>1.6400277970813064</v>
      </c>
      <c r="Q1948" s="146"/>
    </row>
    <row r="1949" spans="1:17" x14ac:dyDescent="0.35">
      <c r="A1949" s="19" t="s">
        <v>173</v>
      </c>
      <c r="B1949" s="36">
        <v>19.57</v>
      </c>
      <c r="C1949" s="171">
        <v>21.33</v>
      </c>
      <c r="D1949" s="171">
        <v>23.38</v>
      </c>
      <c r="E1949" s="171">
        <v>21.97</v>
      </c>
      <c r="F1949" s="171">
        <v>23.65</v>
      </c>
      <c r="G1949" s="19">
        <v>29.03</v>
      </c>
      <c r="H1949" s="36">
        <v>24.04</v>
      </c>
      <c r="I1949" s="146">
        <f>SUM(B1949:H1949)</f>
        <v>162.97</v>
      </c>
      <c r="J1949" s="36">
        <v>19.27</v>
      </c>
      <c r="K1949" s="171">
        <v>26.41</v>
      </c>
      <c r="L1949" s="171">
        <v>26.06</v>
      </c>
      <c r="M1949" s="171">
        <v>21.21</v>
      </c>
      <c r="N1949" s="171">
        <v>24.76</v>
      </c>
      <c r="O1949" s="19">
        <v>24.8</v>
      </c>
      <c r="P1949" s="36">
        <v>21.37</v>
      </c>
      <c r="Q1949" s="146">
        <f>SUM(J1949:P1949)</f>
        <v>163.88</v>
      </c>
    </row>
    <row r="1950" spans="1:17" x14ac:dyDescent="0.35">
      <c r="A1950" s="19" t="s">
        <v>172</v>
      </c>
      <c r="B1950" s="33">
        <v>36.04</v>
      </c>
      <c r="C1950" s="61">
        <v>34.61</v>
      </c>
      <c r="D1950" s="61">
        <v>35.619999999999997</v>
      </c>
      <c r="E1950" s="61">
        <v>32.229999999999997</v>
      </c>
      <c r="F1950" s="61">
        <v>32.49</v>
      </c>
      <c r="G1950" s="19">
        <v>34.869999999999997</v>
      </c>
      <c r="H1950" s="36">
        <v>37.36</v>
      </c>
      <c r="I1950" s="146">
        <f>SUM(B1950:H1950)</f>
        <v>243.22000000000003</v>
      </c>
      <c r="J1950" s="33">
        <v>32.909999999999997</v>
      </c>
      <c r="K1950" s="61">
        <v>33.130000000000003</v>
      </c>
      <c r="L1950" s="61">
        <v>30.86</v>
      </c>
      <c r="M1950" s="61">
        <v>34.5</v>
      </c>
      <c r="N1950" s="61">
        <v>39.369999999999997</v>
      </c>
      <c r="O1950" s="19">
        <v>33.47</v>
      </c>
      <c r="P1950" s="36">
        <v>24.1</v>
      </c>
      <c r="Q1950" s="146">
        <f>SUM(J1950:P1950)</f>
        <v>228.33999999999997</v>
      </c>
    </row>
    <row r="1951" spans="1:17" x14ac:dyDescent="0.35">
      <c r="A1951" s="19" t="s">
        <v>152</v>
      </c>
      <c r="B1951" s="19">
        <f t="shared" ref="B1951:H1951" si="1505">B1950+B1949</f>
        <v>55.61</v>
      </c>
      <c r="C1951" s="19">
        <f t="shared" si="1505"/>
        <v>55.94</v>
      </c>
      <c r="D1951" s="19">
        <f t="shared" si="1505"/>
        <v>59</v>
      </c>
      <c r="E1951" s="19">
        <f t="shared" si="1505"/>
        <v>54.199999999999996</v>
      </c>
      <c r="F1951" s="19">
        <f t="shared" si="1505"/>
        <v>56.14</v>
      </c>
      <c r="G1951" s="19">
        <f t="shared" si="1505"/>
        <v>63.9</v>
      </c>
      <c r="H1951" s="19">
        <f t="shared" si="1505"/>
        <v>61.4</v>
      </c>
      <c r="I1951" s="146">
        <f>SUM(B1951:H1951)</f>
        <v>406.18999999999994</v>
      </c>
      <c r="J1951" s="19">
        <f t="shared" ref="J1951:P1951" si="1506">J1950+J1949</f>
        <v>52.179999999999993</v>
      </c>
      <c r="K1951" s="19">
        <f t="shared" si="1506"/>
        <v>59.540000000000006</v>
      </c>
      <c r="L1951" s="19">
        <f t="shared" si="1506"/>
        <v>56.92</v>
      </c>
      <c r="M1951" s="19">
        <f t="shared" si="1506"/>
        <v>55.71</v>
      </c>
      <c r="N1951" s="19">
        <f t="shared" si="1506"/>
        <v>64.13</v>
      </c>
      <c r="O1951" s="19">
        <f t="shared" si="1506"/>
        <v>58.269999999999996</v>
      </c>
      <c r="P1951" s="19">
        <f t="shared" si="1506"/>
        <v>45.47</v>
      </c>
      <c r="Q1951" s="146">
        <f>SUM(J1951:P1951)</f>
        <v>392.22</v>
      </c>
    </row>
    <row r="1952" spans="1:17" x14ac:dyDescent="0.35">
      <c r="A1952" s="19" t="s">
        <v>154</v>
      </c>
      <c r="B1952" s="169">
        <f>B1951/B1949</f>
        <v>2.8415942769545222</v>
      </c>
      <c r="C1952" s="169">
        <f t="shared" ref="C1952:H1952" si="1507">C1951/C1949</f>
        <v>2.6225972808251292</v>
      </c>
      <c r="D1952" s="169">
        <f t="shared" si="1507"/>
        <v>2.5235243798118052</v>
      </c>
      <c r="E1952" s="169">
        <f t="shared" si="1507"/>
        <v>2.4670004551661355</v>
      </c>
      <c r="F1952" s="169">
        <f t="shared" si="1507"/>
        <v>2.373784355179704</v>
      </c>
      <c r="G1952" s="169">
        <f t="shared" si="1507"/>
        <v>2.2011712022046157</v>
      </c>
      <c r="H1952" s="169">
        <f t="shared" si="1507"/>
        <v>2.5540765391014975</v>
      </c>
      <c r="I1952" s="153">
        <f>I1950/I1951*100</f>
        <v>59.878382037962538</v>
      </c>
      <c r="J1952" s="169">
        <f>J1951/J1949</f>
        <v>2.7078360145303577</v>
      </c>
      <c r="K1952" s="169">
        <f t="shared" ref="K1952:P1952" si="1508">K1951/K1949</f>
        <v>2.2544490723210906</v>
      </c>
      <c r="L1952" s="169">
        <f t="shared" si="1508"/>
        <v>2.1841903300076746</v>
      </c>
      <c r="M1952" s="169">
        <f t="shared" si="1508"/>
        <v>2.6265912305516266</v>
      </c>
      <c r="N1952" s="169">
        <f t="shared" si="1508"/>
        <v>2.5900646203554114</v>
      </c>
      <c r="O1952" s="169">
        <f t="shared" si="1508"/>
        <v>2.349596774193548</v>
      </c>
      <c r="P1952" s="169">
        <f t="shared" si="1508"/>
        <v>2.1277491810949929</v>
      </c>
      <c r="Q1952" s="153">
        <f>Q1950/Q1951*100</f>
        <v>58.217327010351326</v>
      </c>
    </row>
    <row r="1953" spans="1:17" x14ac:dyDescent="0.35">
      <c r="A1953" s="19" t="s">
        <v>153</v>
      </c>
      <c r="B1953" s="19">
        <v>181</v>
      </c>
      <c r="C1953" s="19">
        <v>198</v>
      </c>
      <c r="D1953" s="19">
        <v>206</v>
      </c>
      <c r="E1953" s="19">
        <v>201</v>
      </c>
      <c r="F1953" s="19">
        <v>221</v>
      </c>
      <c r="G1953" s="19">
        <v>237</v>
      </c>
      <c r="H1953" s="19">
        <v>213</v>
      </c>
      <c r="I1953" s="146"/>
      <c r="J1953" s="19">
        <v>171</v>
      </c>
      <c r="K1953" s="19">
        <v>213</v>
      </c>
      <c r="L1953" s="19">
        <v>215</v>
      </c>
      <c r="M1953" s="19">
        <v>193</v>
      </c>
      <c r="N1953" s="19">
        <v>226</v>
      </c>
      <c r="O1953" s="19">
        <v>223</v>
      </c>
      <c r="P1953" s="19">
        <v>182</v>
      </c>
      <c r="Q1953" s="146"/>
    </row>
    <row r="1954" spans="1:17" x14ac:dyDescent="0.35">
      <c r="A1954" s="43" t="s">
        <v>155</v>
      </c>
      <c r="B1954" s="169">
        <f t="shared" ref="B1954:H1954" si="1509">B1953/B1951</f>
        <v>3.2548102859197985</v>
      </c>
      <c r="C1954" s="169">
        <f t="shared" si="1509"/>
        <v>3.5395066142295319</v>
      </c>
      <c r="D1954" s="169">
        <f t="shared" si="1509"/>
        <v>3.4915254237288136</v>
      </c>
      <c r="E1954" s="169">
        <f t="shared" si="1509"/>
        <v>3.7084870848708489</v>
      </c>
      <c r="F1954" s="169">
        <f t="shared" si="1509"/>
        <v>3.9365871036693978</v>
      </c>
      <c r="G1954" s="169">
        <f t="shared" si="1509"/>
        <v>3.7089201877934275</v>
      </c>
      <c r="H1954" s="169">
        <f t="shared" si="1509"/>
        <v>3.4690553745928341</v>
      </c>
      <c r="I1954" s="146"/>
      <c r="J1954" s="169">
        <f t="shared" ref="J1954:P1954" si="1510">J1953/J1951</f>
        <v>3.2771176696052131</v>
      </c>
      <c r="K1954" s="169">
        <f t="shared" si="1510"/>
        <v>3.5774269398723542</v>
      </c>
      <c r="L1954" s="169">
        <f t="shared" si="1510"/>
        <v>3.7772312016865777</v>
      </c>
      <c r="M1954" s="169">
        <f t="shared" si="1510"/>
        <v>3.4643690540297971</v>
      </c>
      <c r="N1954" s="169">
        <f t="shared" si="1510"/>
        <v>3.524091688757212</v>
      </c>
      <c r="O1954" s="169">
        <f t="shared" si="1510"/>
        <v>3.8270121846576286</v>
      </c>
      <c r="P1954" s="169">
        <f t="shared" si="1510"/>
        <v>4.0026391027050803</v>
      </c>
      <c r="Q1954" s="146"/>
    </row>
    <row r="1955" spans="1:17" x14ac:dyDescent="0.35">
      <c r="A1955" s="19" t="s">
        <v>176</v>
      </c>
      <c r="B1955" s="19">
        <v>0</v>
      </c>
      <c r="C1955" s="19">
        <v>0</v>
      </c>
      <c r="D1955" s="19">
        <v>0</v>
      </c>
      <c r="E1955" s="19">
        <v>0</v>
      </c>
      <c r="F1955" s="19">
        <v>0</v>
      </c>
      <c r="G1955" s="19">
        <v>0</v>
      </c>
      <c r="H1955" s="19">
        <v>0</v>
      </c>
      <c r="I1955" s="151">
        <f>SUM(B1955:H1955)</f>
        <v>0</v>
      </c>
      <c r="J1955" s="19">
        <v>0</v>
      </c>
      <c r="K1955" s="19">
        <v>0</v>
      </c>
      <c r="L1955" s="19">
        <v>0</v>
      </c>
      <c r="M1955" s="19">
        <v>0</v>
      </c>
      <c r="N1955" s="19">
        <v>0</v>
      </c>
      <c r="O1955" s="19">
        <v>0</v>
      </c>
      <c r="P1955" s="19">
        <v>0</v>
      </c>
      <c r="Q1955" s="151">
        <f>SUM(J1955:P1955)</f>
        <v>0</v>
      </c>
    </row>
    <row r="1956" spans="1:17" x14ac:dyDescent="0.35">
      <c r="A1956" s="19" t="s">
        <v>177</v>
      </c>
      <c r="B1956" s="19">
        <v>0</v>
      </c>
      <c r="C1956" s="19">
        <v>0</v>
      </c>
      <c r="D1956" s="19">
        <v>0</v>
      </c>
      <c r="E1956" s="19">
        <v>0</v>
      </c>
      <c r="F1956" s="19">
        <v>0</v>
      </c>
      <c r="G1956" s="19">
        <v>0</v>
      </c>
      <c r="H1956" s="19">
        <v>0</v>
      </c>
      <c r="I1956" s="151">
        <f>SUM(B1956:H1956)</f>
        <v>0</v>
      </c>
      <c r="J1956" s="19">
        <v>0</v>
      </c>
      <c r="K1956" s="19">
        <v>0</v>
      </c>
      <c r="L1956" s="19">
        <v>0</v>
      </c>
      <c r="M1956" s="19">
        <v>0</v>
      </c>
      <c r="N1956" s="19">
        <v>0</v>
      </c>
      <c r="O1956" s="19">
        <v>0</v>
      </c>
      <c r="P1956" s="19">
        <v>0</v>
      </c>
      <c r="Q1956" s="151">
        <f>SUM(J1956:P1956)</f>
        <v>0</v>
      </c>
    </row>
    <row r="1957" spans="1:17" x14ac:dyDescent="0.35">
      <c r="A1957" s="19" t="s">
        <v>152</v>
      </c>
      <c r="B1957" s="19">
        <f t="shared" ref="B1957:H1957" si="1511">B1956+B1955</f>
        <v>0</v>
      </c>
      <c r="C1957" s="19">
        <f t="shared" si="1511"/>
        <v>0</v>
      </c>
      <c r="D1957" s="19">
        <f t="shared" si="1511"/>
        <v>0</v>
      </c>
      <c r="E1957" s="19">
        <f t="shared" si="1511"/>
        <v>0</v>
      </c>
      <c r="F1957" s="19">
        <f t="shared" si="1511"/>
        <v>0</v>
      </c>
      <c r="G1957" s="19">
        <f t="shared" si="1511"/>
        <v>0</v>
      </c>
      <c r="H1957" s="19">
        <f t="shared" si="1511"/>
        <v>0</v>
      </c>
      <c r="I1957" s="151">
        <f>SUM(B1957:H1957)</f>
        <v>0</v>
      </c>
      <c r="J1957" s="19">
        <f t="shared" ref="J1957:P1957" si="1512">J1956+J1955</f>
        <v>0</v>
      </c>
      <c r="K1957" s="19">
        <f t="shared" si="1512"/>
        <v>0</v>
      </c>
      <c r="L1957" s="19">
        <f t="shared" si="1512"/>
        <v>0</v>
      </c>
      <c r="M1957" s="19">
        <f t="shared" si="1512"/>
        <v>0</v>
      </c>
      <c r="N1957" s="19">
        <f t="shared" si="1512"/>
        <v>0</v>
      </c>
      <c r="O1957" s="19"/>
      <c r="P1957" s="19">
        <f t="shared" si="1512"/>
        <v>0</v>
      </c>
      <c r="Q1957" s="151">
        <f>SUM(J1957:P1957)</f>
        <v>0</v>
      </c>
    </row>
    <row r="1958" spans="1:17" x14ac:dyDescent="0.35">
      <c r="A1958" s="19" t="s">
        <v>154</v>
      </c>
      <c r="B1958" s="106" t="e">
        <f t="shared" ref="B1958:Q1958" si="1513">B1956/B1957*100</f>
        <v>#DIV/0!</v>
      </c>
      <c r="C1958" s="106" t="e">
        <f t="shared" si="1513"/>
        <v>#DIV/0!</v>
      </c>
      <c r="D1958" s="106" t="e">
        <f t="shared" si="1513"/>
        <v>#DIV/0!</v>
      </c>
      <c r="E1958" s="106" t="e">
        <f t="shared" si="1513"/>
        <v>#DIV/0!</v>
      </c>
      <c r="F1958" s="106" t="e">
        <f t="shared" si="1513"/>
        <v>#DIV/0!</v>
      </c>
      <c r="G1958" s="106" t="e">
        <f t="shared" si="1513"/>
        <v>#DIV/0!</v>
      </c>
      <c r="H1958" s="106" t="e">
        <f t="shared" si="1513"/>
        <v>#DIV/0!</v>
      </c>
      <c r="I1958" s="153" t="e">
        <f t="shared" si="1513"/>
        <v>#DIV/0!</v>
      </c>
      <c r="J1958" s="106" t="e">
        <f t="shared" si="1513"/>
        <v>#DIV/0!</v>
      </c>
      <c r="K1958" s="106" t="e">
        <f t="shared" si="1513"/>
        <v>#DIV/0!</v>
      </c>
      <c r="L1958" s="106" t="e">
        <f t="shared" si="1513"/>
        <v>#DIV/0!</v>
      </c>
      <c r="M1958" s="106" t="e">
        <f t="shared" si="1513"/>
        <v>#DIV/0!</v>
      </c>
      <c r="N1958" s="106" t="e">
        <f t="shared" si="1513"/>
        <v>#DIV/0!</v>
      </c>
      <c r="O1958" s="106" t="e">
        <f t="shared" si="1513"/>
        <v>#DIV/0!</v>
      </c>
      <c r="P1958" s="106" t="e">
        <f t="shared" si="1513"/>
        <v>#DIV/0!</v>
      </c>
      <c r="Q1958" s="153" t="e">
        <f t="shared" si="1513"/>
        <v>#DIV/0!</v>
      </c>
    </row>
    <row r="1959" spans="1:17" x14ac:dyDescent="0.35">
      <c r="A1959" s="19" t="s">
        <v>153</v>
      </c>
      <c r="B1959" s="88">
        <v>0</v>
      </c>
      <c r="C1959" s="88">
        <v>0</v>
      </c>
      <c r="D1959" s="88">
        <v>0</v>
      </c>
      <c r="E1959" s="88">
        <v>0</v>
      </c>
      <c r="F1959" s="88">
        <v>0</v>
      </c>
      <c r="G1959" s="88">
        <v>0</v>
      </c>
      <c r="H1959" s="88">
        <v>0</v>
      </c>
      <c r="I1959" s="146"/>
      <c r="J1959" s="88">
        <v>0</v>
      </c>
      <c r="K1959" s="88">
        <v>0</v>
      </c>
      <c r="L1959" s="88">
        <v>0</v>
      </c>
      <c r="M1959" s="88">
        <v>0</v>
      </c>
      <c r="N1959" s="88">
        <v>0</v>
      </c>
      <c r="O1959" s="88">
        <v>0</v>
      </c>
      <c r="P1959" s="88">
        <v>0</v>
      </c>
      <c r="Q1959" s="146"/>
    </row>
    <row r="1960" spans="1:17" x14ac:dyDescent="0.35">
      <c r="A1960" s="43" t="s">
        <v>155</v>
      </c>
      <c r="B1960" s="169" t="e">
        <f t="shared" ref="B1960:H1960" si="1514">B1959/B1957</f>
        <v>#DIV/0!</v>
      </c>
      <c r="C1960" s="169" t="e">
        <f t="shared" si="1514"/>
        <v>#DIV/0!</v>
      </c>
      <c r="D1960" s="169" t="e">
        <f t="shared" si="1514"/>
        <v>#DIV/0!</v>
      </c>
      <c r="E1960" s="169" t="e">
        <f t="shared" si="1514"/>
        <v>#DIV/0!</v>
      </c>
      <c r="F1960" s="169" t="e">
        <f t="shared" si="1514"/>
        <v>#DIV/0!</v>
      </c>
      <c r="G1960" s="169" t="e">
        <f t="shared" si="1514"/>
        <v>#DIV/0!</v>
      </c>
      <c r="H1960" s="169" t="e">
        <f t="shared" si="1514"/>
        <v>#DIV/0!</v>
      </c>
      <c r="I1960" s="146"/>
      <c r="J1960" s="169" t="e">
        <f t="shared" ref="J1960:P1960" si="1515">J1959/J1957</f>
        <v>#DIV/0!</v>
      </c>
      <c r="K1960" s="169" t="e">
        <f t="shared" si="1515"/>
        <v>#DIV/0!</v>
      </c>
      <c r="L1960" s="169" t="e">
        <f t="shared" si="1515"/>
        <v>#DIV/0!</v>
      </c>
      <c r="M1960" s="169" t="e">
        <f t="shared" si="1515"/>
        <v>#DIV/0!</v>
      </c>
      <c r="N1960" s="169" t="e">
        <f t="shared" si="1515"/>
        <v>#DIV/0!</v>
      </c>
      <c r="O1960" s="169" t="e">
        <f t="shared" si="1515"/>
        <v>#DIV/0!</v>
      </c>
      <c r="P1960" s="169" t="e">
        <f t="shared" si="1515"/>
        <v>#DIV/0!</v>
      </c>
      <c r="Q1960" s="146"/>
    </row>
    <row r="1961" spans="1:17" x14ac:dyDescent="0.35">
      <c r="A1961" s="19" t="s">
        <v>174</v>
      </c>
      <c r="B1961" s="88">
        <v>5.14</v>
      </c>
      <c r="C1961" s="19">
        <v>10.78</v>
      </c>
      <c r="D1961" s="19">
        <v>13.04</v>
      </c>
      <c r="E1961" s="19">
        <v>13.38</v>
      </c>
      <c r="F1961" s="19">
        <v>16.579999999999998</v>
      </c>
      <c r="G1961" s="79">
        <v>21.02</v>
      </c>
      <c r="H1961" s="79">
        <v>12.97</v>
      </c>
      <c r="I1961" s="146">
        <f>SUM(B1961:H1961)</f>
        <v>92.91</v>
      </c>
      <c r="J1961" s="88">
        <v>7.45</v>
      </c>
      <c r="K1961" s="19">
        <v>17.55</v>
      </c>
      <c r="L1961" s="19">
        <v>19.239999999999998</v>
      </c>
      <c r="M1961" s="19">
        <v>10.4</v>
      </c>
      <c r="N1961" s="19">
        <v>12.45</v>
      </c>
      <c r="O1961" s="79">
        <v>17.13</v>
      </c>
      <c r="P1961" s="79">
        <v>17.420000000000002</v>
      </c>
      <c r="Q1961" s="146">
        <f>SUM(J1961:P1961)</f>
        <v>101.63999999999999</v>
      </c>
    </row>
    <row r="1962" spans="1:17" x14ac:dyDescent="0.35">
      <c r="A1962" s="19" t="s">
        <v>175</v>
      </c>
      <c r="B1962" s="88">
        <v>198.01</v>
      </c>
      <c r="C1962" s="19">
        <v>212.79</v>
      </c>
      <c r="D1962" s="19">
        <v>258.57</v>
      </c>
      <c r="E1962" s="19">
        <v>11.29</v>
      </c>
      <c r="F1962" s="19">
        <v>4.57</v>
      </c>
      <c r="G1962" s="88">
        <v>186.52</v>
      </c>
      <c r="H1962" s="88" t="s">
        <v>1637</v>
      </c>
      <c r="I1962" s="146">
        <f>SUM(B1962:H1962)</f>
        <v>871.74999999999989</v>
      </c>
      <c r="J1962" s="88">
        <v>117.81</v>
      </c>
      <c r="K1962" s="19">
        <v>167.26</v>
      </c>
      <c r="L1962" s="19">
        <v>136.22999999999999</v>
      </c>
      <c r="M1962" s="19">
        <v>8.7799999999999994</v>
      </c>
      <c r="N1962" s="19">
        <v>10.86</v>
      </c>
      <c r="O1962" s="88">
        <v>4.7</v>
      </c>
      <c r="P1962" s="88">
        <v>2.84</v>
      </c>
      <c r="Q1962" s="146">
        <f>SUM(J1962:P1962)</f>
        <v>448.4799999999999</v>
      </c>
    </row>
    <row r="1963" spans="1:17" x14ac:dyDescent="0.35">
      <c r="A1963" s="19" t="s">
        <v>152</v>
      </c>
      <c r="B1963" s="19">
        <f t="shared" ref="B1963:H1963" si="1516">B1962+B1961</f>
        <v>203.14999999999998</v>
      </c>
      <c r="C1963" s="19">
        <f t="shared" si="1516"/>
        <v>223.57</v>
      </c>
      <c r="D1963" s="19">
        <f t="shared" si="1516"/>
        <v>271.61</v>
      </c>
      <c r="E1963" s="19">
        <f t="shared" si="1516"/>
        <v>24.67</v>
      </c>
      <c r="F1963" s="19">
        <f t="shared" si="1516"/>
        <v>21.15</v>
      </c>
      <c r="G1963" s="19">
        <f t="shared" si="1516"/>
        <v>207.54000000000002</v>
      </c>
      <c r="H1963" s="19" t="e">
        <f t="shared" si="1516"/>
        <v>#VALUE!</v>
      </c>
      <c r="I1963" s="146" t="e">
        <f>SUM(B1963:H1963)</f>
        <v>#VALUE!</v>
      </c>
      <c r="J1963" s="19">
        <f t="shared" ref="J1963:P1963" si="1517">J1962+J1961</f>
        <v>125.26</v>
      </c>
      <c r="K1963" s="19">
        <f t="shared" si="1517"/>
        <v>184.81</v>
      </c>
      <c r="L1963" s="19">
        <f t="shared" si="1517"/>
        <v>155.47</v>
      </c>
      <c r="M1963" s="19">
        <f t="shared" si="1517"/>
        <v>19.18</v>
      </c>
      <c r="N1963" s="19">
        <f t="shared" si="1517"/>
        <v>23.31</v>
      </c>
      <c r="O1963" s="19">
        <f t="shared" si="1517"/>
        <v>21.83</v>
      </c>
      <c r="P1963" s="19">
        <f t="shared" si="1517"/>
        <v>20.260000000000002</v>
      </c>
      <c r="Q1963" s="146">
        <f>SUM(J1963:P1963)</f>
        <v>550.12</v>
      </c>
    </row>
    <row r="1964" spans="1:17" x14ac:dyDescent="0.35">
      <c r="A1964" s="19" t="s">
        <v>154</v>
      </c>
      <c r="B1964" s="169">
        <f t="shared" ref="B1964:H1964" si="1518">B1963/B1961</f>
        <v>39.523346303501945</v>
      </c>
      <c r="C1964" s="169">
        <f t="shared" si="1518"/>
        <v>20.739332096474953</v>
      </c>
      <c r="D1964" s="169">
        <f t="shared" si="1518"/>
        <v>20.828987730061353</v>
      </c>
      <c r="E1964" s="169">
        <f t="shared" si="1518"/>
        <v>1.843796711509716</v>
      </c>
      <c r="F1964" s="169">
        <f t="shared" si="1518"/>
        <v>1.2756332931242462</v>
      </c>
      <c r="G1964" s="169">
        <f t="shared" si="1518"/>
        <v>9.8734538534728848</v>
      </c>
      <c r="H1964" s="169" t="e">
        <f t="shared" si="1518"/>
        <v>#VALUE!</v>
      </c>
      <c r="I1964" s="153" t="e">
        <f>I1962/I1963*100</f>
        <v>#VALUE!</v>
      </c>
      <c r="J1964" s="169">
        <f t="shared" ref="J1964:P1964" si="1519">J1963/J1961</f>
        <v>16.813422818791945</v>
      </c>
      <c r="K1964" s="169">
        <f t="shared" si="1519"/>
        <v>10.530484330484331</v>
      </c>
      <c r="L1964" s="169">
        <f t="shared" si="1519"/>
        <v>8.0805613305613306</v>
      </c>
      <c r="M1964" s="169">
        <f t="shared" si="1519"/>
        <v>1.8442307692307691</v>
      </c>
      <c r="N1964" s="169">
        <f t="shared" si="1519"/>
        <v>1.8722891566265061</v>
      </c>
      <c r="O1964" s="169">
        <f t="shared" si="1519"/>
        <v>1.2743724460011676</v>
      </c>
      <c r="P1964" s="169">
        <f t="shared" si="1519"/>
        <v>1.1630309988518943</v>
      </c>
      <c r="Q1964" s="153">
        <f>Q1962/Q1963*100</f>
        <v>81.524031120482789</v>
      </c>
    </row>
    <row r="1965" spans="1:17" x14ac:dyDescent="0.35">
      <c r="A1965" s="19" t="s">
        <v>153</v>
      </c>
      <c r="B1965" s="19">
        <v>85</v>
      </c>
      <c r="C1965" s="19">
        <v>97</v>
      </c>
      <c r="D1965" s="19">
        <v>96</v>
      </c>
      <c r="E1965" s="19">
        <v>8</v>
      </c>
      <c r="F1965" s="19">
        <v>6</v>
      </c>
      <c r="G1965" s="19">
        <v>127</v>
      </c>
      <c r="H1965" s="19">
        <v>110</v>
      </c>
      <c r="I1965" s="146"/>
      <c r="J1965" s="19">
        <v>104</v>
      </c>
      <c r="K1965" s="19">
        <v>104</v>
      </c>
      <c r="L1965" s="19">
        <v>106</v>
      </c>
      <c r="M1965" s="19">
        <v>115</v>
      </c>
      <c r="N1965" s="19">
        <v>95</v>
      </c>
      <c r="O1965" s="19">
        <v>128</v>
      </c>
      <c r="P1965" s="19">
        <v>110</v>
      </c>
      <c r="Q1965" s="146"/>
    </row>
    <row r="1966" spans="1:17" x14ac:dyDescent="0.35">
      <c r="A1966" s="43" t="s">
        <v>155</v>
      </c>
      <c r="B1966" s="169">
        <f t="shared" ref="B1966:H1966" si="1520">B1965/B1963</f>
        <v>0.41841004184100422</v>
      </c>
      <c r="C1966" s="169">
        <f t="shared" si="1520"/>
        <v>0.43386858701972536</v>
      </c>
      <c r="D1966" s="169">
        <f t="shared" si="1520"/>
        <v>0.35344795846986488</v>
      </c>
      <c r="E1966" s="169">
        <f t="shared" si="1520"/>
        <v>0.32428050263477909</v>
      </c>
      <c r="F1966" s="169">
        <f t="shared" si="1520"/>
        <v>0.28368794326241137</v>
      </c>
      <c r="G1966" s="169">
        <f t="shared" si="1520"/>
        <v>0.6119302303170473</v>
      </c>
      <c r="H1966" s="169" t="e">
        <f t="shared" si="1520"/>
        <v>#VALUE!</v>
      </c>
      <c r="I1966" s="146"/>
      <c r="J1966" s="169">
        <f t="shared" ref="J1966:P1966" si="1521">J1965/J1963</f>
        <v>0.83027303209324599</v>
      </c>
      <c r="K1966" s="169">
        <f t="shared" si="1521"/>
        <v>0.56274011146582981</v>
      </c>
      <c r="L1966" s="169">
        <f t="shared" si="1521"/>
        <v>0.68180356338843506</v>
      </c>
      <c r="M1966" s="169">
        <f t="shared" si="1521"/>
        <v>5.9958289885297189</v>
      </c>
      <c r="N1966" s="169">
        <f t="shared" si="1521"/>
        <v>4.0755040755040755</v>
      </c>
      <c r="O1966" s="169">
        <f t="shared" si="1521"/>
        <v>5.8634906092533212</v>
      </c>
      <c r="P1966" s="169">
        <f t="shared" si="1521"/>
        <v>5.4294175715695951</v>
      </c>
      <c r="Q1966" s="146"/>
    </row>
    <row r="1967" spans="1:17" x14ac:dyDescent="0.35">
      <c r="A1967" s="21"/>
      <c r="B1967" s="21"/>
      <c r="C1967" s="21"/>
      <c r="D1967" s="169">
        <f>D1966/D1964</f>
        <v>1.6969041561234997E-2</v>
      </c>
      <c r="E1967" s="169">
        <f>E1966/E1964</f>
        <v>0.17587649474071115</v>
      </c>
      <c r="F1967" s="21">
        <v>21</v>
      </c>
      <c r="G1967" s="21"/>
      <c r="H1967" s="21"/>
      <c r="I1967" s="21"/>
      <c r="J1967" s="21"/>
      <c r="K1967" s="21"/>
      <c r="L1967" s="169">
        <f>L1966/L1964</f>
        <v>8.437576741232064E-2</v>
      </c>
      <c r="M1967" s="169">
        <f>M1966/M1964</f>
        <v>3.2511272930505255</v>
      </c>
      <c r="N1967" s="21">
        <v>21</v>
      </c>
      <c r="O1967" s="21"/>
      <c r="P1967" s="21"/>
    </row>
    <row r="1968" spans="1:17" x14ac:dyDescent="0.35">
      <c r="A1968" s="21"/>
      <c r="B1968" s="21"/>
      <c r="C1968" s="155"/>
      <c r="D1968" s="156" t="s">
        <v>178</v>
      </c>
      <c r="E1968" s="156" t="s">
        <v>179</v>
      </c>
      <c r="F1968" s="156" t="s">
        <v>180</v>
      </c>
      <c r="G1968" s="156" t="s">
        <v>181</v>
      </c>
      <c r="H1968" s="156" t="s">
        <v>182</v>
      </c>
      <c r="I1968" s="156" t="s">
        <v>183</v>
      </c>
      <c r="J1968" s="156" t="s">
        <v>184</v>
      </c>
      <c r="K1968" s="156" t="s">
        <v>185</v>
      </c>
      <c r="L1968" s="156" t="s">
        <v>186</v>
      </c>
      <c r="M1968" s="156" t="s">
        <v>187</v>
      </c>
      <c r="N1968" s="156" t="s">
        <v>188</v>
      </c>
      <c r="O1968" s="21"/>
      <c r="P1968" s="21"/>
    </row>
    <row r="1969" spans="1:17" x14ac:dyDescent="0.35">
      <c r="A1969" s="21"/>
      <c r="B1969" s="21"/>
      <c r="C1969" s="157" t="s">
        <v>189</v>
      </c>
      <c r="D1969" s="158">
        <f>Q1902</f>
        <v>1224.74</v>
      </c>
      <c r="E1969" s="158">
        <f>Q1908</f>
        <v>1265.7400000000002</v>
      </c>
      <c r="F1969" s="164">
        <f>Q1914</f>
        <v>316.07</v>
      </c>
      <c r="G1969" s="164">
        <f>Q1920</f>
        <v>0</v>
      </c>
      <c r="H1969" s="164">
        <f>Q1926</f>
        <v>894.52</v>
      </c>
      <c r="I1969" s="164">
        <f>Q1932</f>
        <v>476.82000000000005</v>
      </c>
      <c r="J1969" s="164">
        <f>Q1938</f>
        <v>448.78</v>
      </c>
      <c r="K1969" s="158">
        <f>Q1944</f>
        <v>2140.7999999999997</v>
      </c>
      <c r="L1969" s="164">
        <f>Q1950</f>
        <v>228.33999999999997</v>
      </c>
      <c r="M1969" s="164">
        <f>W1965</f>
        <v>0</v>
      </c>
      <c r="N1969" s="164">
        <f>Q1962</f>
        <v>448.4799999999999</v>
      </c>
      <c r="O1969" s="21"/>
      <c r="P1969" s="21"/>
    </row>
    <row r="1970" spans="1:17" x14ac:dyDescent="0.35">
      <c r="A1970" s="21"/>
      <c r="B1970" s="21"/>
      <c r="C1970" s="157" t="s">
        <v>190</v>
      </c>
      <c r="D1970" s="163">
        <f>I1904</f>
        <v>100</v>
      </c>
      <c r="E1970" s="163">
        <f>I1910</f>
        <v>0</v>
      </c>
      <c r="F1970" s="164">
        <f>I1916</f>
        <v>67.224254052001527</v>
      </c>
      <c r="G1970" s="163">
        <v>22.32</v>
      </c>
      <c r="H1970" s="163">
        <f>I1928</f>
        <v>25.443514323016664</v>
      </c>
      <c r="I1970" s="163">
        <f>I1934</f>
        <v>47.149151769098694</v>
      </c>
      <c r="J1970" s="163">
        <f>I1940</f>
        <v>67.710468650597292</v>
      </c>
      <c r="K1970" s="163">
        <f>I1946</f>
        <v>65.513070620366776</v>
      </c>
      <c r="L1970" s="163">
        <f>I1952</f>
        <v>59.878382037962538</v>
      </c>
      <c r="M1970" s="165" t="e">
        <f>I1958</f>
        <v>#DIV/0!</v>
      </c>
      <c r="N1970" s="165">
        <v>0.23</v>
      </c>
      <c r="O1970" s="21"/>
      <c r="P1970" s="21"/>
    </row>
    <row r="1972" spans="1:17" x14ac:dyDescent="0.35">
      <c r="A1972" s="31" t="s">
        <v>0</v>
      </c>
      <c r="B1972" s="83"/>
      <c r="C1972" s="83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</row>
    <row r="1973" spans="1:17" ht="15.5" x14ac:dyDescent="0.35">
      <c r="A1973" s="33" t="s">
        <v>1</v>
      </c>
      <c r="B1973" s="64" t="s">
        <v>1656</v>
      </c>
      <c r="C1973" s="64" t="s">
        <v>1657</v>
      </c>
      <c r="D1973" s="64" t="s">
        <v>1658</v>
      </c>
      <c r="E1973" s="64" t="s">
        <v>1659</v>
      </c>
      <c r="F1973" s="64" t="s">
        <v>1660</v>
      </c>
      <c r="G1973" s="64" t="s">
        <v>1661</v>
      </c>
      <c r="H1973" s="64" t="s">
        <v>1662</v>
      </c>
      <c r="I1973" s="64" t="s">
        <v>17</v>
      </c>
      <c r="J1973" s="64" t="s">
        <v>1664</v>
      </c>
      <c r="K1973" s="64" t="s">
        <v>1665</v>
      </c>
      <c r="L1973" s="64" t="s">
        <v>1666</v>
      </c>
      <c r="M1973" s="64" t="s">
        <v>1667</v>
      </c>
      <c r="N1973" s="64" t="s">
        <v>1668</v>
      </c>
      <c r="O1973" s="64" t="s">
        <v>1669</v>
      </c>
      <c r="P1973" s="64" t="s">
        <v>1670</v>
      </c>
      <c r="Q1973" s="65" t="s">
        <v>1672</v>
      </c>
    </row>
    <row r="1974" spans="1:17" s="21" customFormat="1" x14ac:dyDescent="0.35">
      <c r="A1974" s="19" t="s">
        <v>1677</v>
      </c>
      <c r="B1974" s="19">
        <v>0</v>
      </c>
      <c r="C1974" s="19">
        <v>0</v>
      </c>
      <c r="D1974" s="19">
        <v>0</v>
      </c>
      <c r="E1974" s="19">
        <v>0</v>
      </c>
      <c r="F1974" s="19">
        <v>0</v>
      </c>
      <c r="G1974" s="19">
        <v>0</v>
      </c>
      <c r="H1974" s="19">
        <v>0</v>
      </c>
      <c r="I1974" s="146">
        <f>SUM(B1974:H1974)</f>
        <v>0</v>
      </c>
      <c r="J1974" s="19">
        <v>0</v>
      </c>
      <c r="K1974" s="19">
        <v>0</v>
      </c>
      <c r="L1974" s="19">
        <v>0</v>
      </c>
      <c r="M1974" s="19">
        <v>0</v>
      </c>
      <c r="N1974" s="19">
        <v>0</v>
      </c>
      <c r="O1974" s="19">
        <v>0</v>
      </c>
      <c r="P1974" s="19">
        <v>0</v>
      </c>
      <c r="Q1974" s="146">
        <f>SUM(J1974:P1974)</f>
        <v>0</v>
      </c>
    </row>
    <row r="1975" spans="1:17" s="21" customFormat="1" x14ac:dyDescent="0.35">
      <c r="A1975" s="19" t="s">
        <v>1678</v>
      </c>
      <c r="B1975" s="19">
        <v>0</v>
      </c>
      <c r="C1975" s="19">
        <v>0</v>
      </c>
      <c r="D1975" s="19">
        <v>0</v>
      </c>
      <c r="E1975" s="19">
        <v>193.54</v>
      </c>
      <c r="F1975" s="19">
        <v>189.95</v>
      </c>
      <c r="G1975" s="166">
        <v>184.95</v>
      </c>
      <c r="H1975" s="19">
        <v>175.53</v>
      </c>
      <c r="I1975" s="146">
        <f>SUM(B1975:H1975)</f>
        <v>743.97</v>
      </c>
      <c r="J1975" s="19">
        <v>151.80000000000001</v>
      </c>
      <c r="K1975" s="19">
        <v>157.4</v>
      </c>
      <c r="L1975" s="19">
        <v>174.4</v>
      </c>
      <c r="M1975" s="19">
        <v>165.3</v>
      </c>
      <c r="N1975" s="19">
        <v>133.19999999999999</v>
      </c>
      <c r="O1975" s="19">
        <v>163.19999999999999</v>
      </c>
      <c r="P1975" s="19">
        <v>135.4</v>
      </c>
      <c r="Q1975" s="146">
        <f>SUM(J1975:P1975)</f>
        <v>1080.7000000000003</v>
      </c>
    </row>
    <row r="1976" spans="1:17" s="21" customFormat="1" x14ac:dyDescent="0.35">
      <c r="A1976" s="19" t="s">
        <v>152</v>
      </c>
      <c r="B1976" s="19">
        <f>B1975+B1974</f>
        <v>0</v>
      </c>
      <c r="C1976" s="19">
        <f t="shared" ref="C1976:H1976" si="1522">C1975+C1974</f>
        <v>0</v>
      </c>
      <c r="D1976" s="19">
        <f t="shared" si="1522"/>
        <v>0</v>
      </c>
      <c r="E1976" s="19">
        <f t="shared" si="1522"/>
        <v>193.54</v>
      </c>
      <c r="F1976" s="19">
        <f t="shared" si="1522"/>
        <v>189.95</v>
      </c>
      <c r="G1976" s="19">
        <f t="shared" si="1522"/>
        <v>184.95</v>
      </c>
      <c r="H1976" s="19">
        <f t="shared" si="1522"/>
        <v>175.53</v>
      </c>
      <c r="I1976" s="146">
        <f>SUM(B1976:H1976)</f>
        <v>743.97</v>
      </c>
      <c r="J1976" s="19">
        <f>J1975+J1974</f>
        <v>151.80000000000001</v>
      </c>
      <c r="K1976" s="19">
        <f t="shared" ref="K1976:P1976" si="1523">K1975+K1974</f>
        <v>157.4</v>
      </c>
      <c r="L1976" s="19">
        <f t="shared" si="1523"/>
        <v>174.4</v>
      </c>
      <c r="M1976" s="19">
        <f t="shared" si="1523"/>
        <v>165.3</v>
      </c>
      <c r="N1976" s="19">
        <f t="shared" si="1523"/>
        <v>133.19999999999999</v>
      </c>
      <c r="O1976" s="19">
        <f t="shared" si="1523"/>
        <v>163.19999999999999</v>
      </c>
      <c r="P1976" s="19">
        <f t="shared" si="1523"/>
        <v>135.4</v>
      </c>
      <c r="Q1976" s="146">
        <f>SUM(J1976:P1976)</f>
        <v>1080.7000000000003</v>
      </c>
    </row>
    <row r="1977" spans="1:17" s="21" customFormat="1" x14ac:dyDescent="0.35">
      <c r="A1977" s="19" t="s">
        <v>154</v>
      </c>
      <c r="B1977" s="106" t="e">
        <f t="shared" ref="B1977:H1977" si="1524">B1975/B1976*100</f>
        <v>#DIV/0!</v>
      </c>
      <c r="C1977" s="106" t="e">
        <f t="shared" si="1524"/>
        <v>#DIV/0!</v>
      </c>
      <c r="D1977" s="106" t="e">
        <f t="shared" si="1524"/>
        <v>#DIV/0!</v>
      </c>
      <c r="E1977" s="106">
        <f t="shared" si="1524"/>
        <v>100</v>
      </c>
      <c r="F1977" s="106">
        <f t="shared" si="1524"/>
        <v>100</v>
      </c>
      <c r="G1977" s="106">
        <f t="shared" si="1524"/>
        <v>100</v>
      </c>
      <c r="H1977" s="106">
        <f t="shared" si="1524"/>
        <v>100</v>
      </c>
      <c r="I1977" s="106">
        <f>I1975/I1976*100</f>
        <v>100</v>
      </c>
      <c r="J1977" s="106">
        <f t="shared" ref="J1977:P1977" si="1525">J1975/J1976*100</f>
        <v>100</v>
      </c>
      <c r="K1977" s="106">
        <f t="shared" si="1525"/>
        <v>100</v>
      </c>
      <c r="L1977" s="106">
        <f t="shared" si="1525"/>
        <v>100</v>
      </c>
      <c r="M1977" s="106">
        <f t="shared" si="1525"/>
        <v>100</v>
      </c>
      <c r="N1977" s="106">
        <f t="shared" si="1525"/>
        <v>100</v>
      </c>
      <c r="O1977" s="106">
        <f t="shared" si="1525"/>
        <v>100</v>
      </c>
      <c r="P1977" s="106">
        <f t="shared" si="1525"/>
        <v>100</v>
      </c>
      <c r="Q1977" s="106">
        <f>Q1975/Q1976*100</f>
        <v>100</v>
      </c>
    </row>
    <row r="1978" spans="1:17" s="21" customFormat="1" x14ac:dyDescent="0.35">
      <c r="A1978" s="19" t="s">
        <v>153</v>
      </c>
      <c r="B1978" s="19"/>
      <c r="C1978" s="19"/>
      <c r="D1978" s="19"/>
      <c r="E1978" s="19">
        <v>195</v>
      </c>
      <c r="F1978" s="19">
        <v>190</v>
      </c>
      <c r="G1978" s="19">
        <v>176</v>
      </c>
      <c r="H1978" s="19">
        <v>189</v>
      </c>
      <c r="I1978" s="106">
        <v>0</v>
      </c>
      <c r="J1978" s="19">
        <v>152</v>
      </c>
      <c r="K1978" s="19">
        <v>138</v>
      </c>
      <c r="L1978" s="19">
        <v>158</v>
      </c>
      <c r="M1978" s="19">
        <v>168</v>
      </c>
      <c r="N1978" s="19">
        <v>119</v>
      </c>
      <c r="O1978" s="19">
        <v>159</v>
      </c>
      <c r="P1978" s="19">
        <v>125</v>
      </c>
      <c r="Q1978" s="106">
        <v>0</v>
      </c>
    </row>
    <row r="1979" spans="1:17" s="21" customFormat="1" x14ac:dyDescent="0.35">
      <c r="A1979" s="167" t="s">
        <v>155</v>
      </c>
      <c r="B1979" s="169" t="e">
        <f t="shared" ref="B1979:H1979" si="1526">B1978/B1976</f>
        <v>#DIV/0!</v>
      </c>
      <c r="C1979" s="169" t="e">
        <f t="shared" si="1526"/>
        <v>#DIV/0!</v>
      </c>
      <c r="D1979" s="169" t="e">
        <f t="shared" si="1526"/>
        <v>#DIV/0!</v>
      </c>
      <c r="E1979" s="169">
        <f t="shared" si="1526"/>
        <v>1.0075436602252765</v>
      </c>
      <c r="F1979" s="169">
        <f t="shared" si="1526"/>
        <v>1.0002632271650436</v>
      </c>
      <c r="G1979" s="169">
        <f t="shared" si="1526"/>
        <v>0.95160854284941887</v>
      </c>
      <c r="H1979" s="169">
        <f t="shared" si="1526"/>
        <v>1.0767390189711161</v>
      </c>
      <c r="I1979" s="146"/>
      <c r="J1979" s="169">
        <f t="shared" ref="J1979:P1979" si="1527">J1978/J1976</f>
        <v>1.0013175230566533</v>
      </c>
      <c r="K1979" s="169">
        <f t="shared" si="1527"/>
        <v>0.8767471410419313</v>
      </c>
      <c r="L1979" s="169">
        <f t="shared" si="1527"/>
        <v>0.90596330275229353</v>
      </c>
      <c r="M1979" s="169">
        <f t="shared" si="1527"/>
        <v>1.0163339382940109</v>
      </c>
      <c r="N1979" s="169">
        <f t="shared" si="1527"/>
        <v>0.89339339339339352</v>
      </c>
      <c r="O1979" s="169">
        <f t="shared" si="1527"/>
        <v>0.97426470588235303</v>
      </c>
      <c r="P1979" s="169">
        <f t="shared" si="1527"/>
        <v>0.9231905465288035</v>
      </c>
      <c r="Q1979" s="146"/>
    </row>
    <row r="1980" spans="1:17" x14ac:dyDescent="0.35">
      <c r="A1980" s="19" t="s">
        <v>162</v>
      </c>
      <c r="B1980" s="19">
        <v>0</v>
      </c>
      <c r="C1980" s="19">
        <v>0</v>
      </c>
      <c r="D1980" s="19">
        <v>0</v>
      </c>
      <c r="E1980" s="19">
        <v>0</v>
      </c>
      <c r="F1980" s="19">
        <v>0</v>
      </c>
      <c r="G1980" s="19">
        <v>0</v>
      </c>
      <c r="H1980" s="19">
        <v>0</v>
      </c>
      <c r="I1980" s="146">
        <f>SUM(B1980:H1980)</f>
        <v>0</v>
      </c>
      <c r="J1980" s="19">
        <v>0</v>
      </c>
      <c r="K1980" s="19">
        <v>0</v>
      </c>
      <c r="L1980" s="19">
        <v>0</v>
      </c>
      <c r="M1980" s="19">
        <v>0</v>
      </c>
      <c r="N1980" s="19">
        <v>0</v>
      </c>
      <c r="O1980" s="19">
        <v>0</v>
      </c>
      <c r="P1980" s="19">
        <v>0</v>
      </c>
      <c r="Q1980" s="146">
        <f>SUM(J1980:P1980)</f>
        <v>0</v>
      </c>
    </row>
    <row r="1981" spans="1:17" x14ac:dyDescent="0.35">
      <c r="A1981" s="19" t="s">
        <v>163</v>
      </c>
      <c r="B1981" s="19">
        <v>161.5</v>
      </c>
      <c r="C1981" s="61">
        <v>187.3</v>
      </c>
      <c r="D1981" s="166">
        <v>186.9</v>
      </c>
      <c r="E1981" s="166">
        <v>209.8</v>
      </c>
      <c r="F1981" s="166">
        <v>211.1</v>
      </c>
      <c r="G1981" s="166">
        <v>209</v>
      </c>
      <c r="H1981" s="19">
        <v>210.2</v>
      </c>
      <c r="I1981" s="146">
        <f>SUM(B1981:H1981)</f>
        <v>1375.8</v>
      </c>
      <c r="J1981" s="19">
        <v>176</v>
      </c>
      <c r="K1981" s="19">
        <v>184.2</v>
      </c>
      <c r="L1981" s="19">
        <v>187.6</v>
      </c>
      <c r="M1981" s="19">
        <v>213.5</v>
      </c>
      <c r="N1981" s="19">
        <v>178.4</v>
      </c>
      <c r="O1981" s="19">
        <v>183.3</v>
      </c>
      <c r="P1981" s="19">
        <v>159.69999999999999</v>
      </c>
      <c r="Q1981" s="146">
        <f>SUM(J1981:P1981)</f>
        <v>1282.7</v>
      </c>
    </row>
    <row r="1982" spans="1:17" x14ac:dyDescent="0.35">
      <c r="A1982" s="19" t="s">
        <v>152</v>
      </c>
      <c r="B1982" s="19">
        <f>B1981+B1980</f>
        <v>161.5</v>
      </c>
      <c r="C1982" s="19">
        <f t="shared" ref="C1982:H1982" si="1528">C1981+C1980</f>
        <v>187.3</v>
      </c>
      <c r="D1982" s="19">
        <f t="shared" si="1528"/>
        <v>186.9</v>
      </c>
      <c r="E1982" s="19">
        <f t="shared" si="1528"/>
        <v>209.8</v>
      </c>
      <c r="F1982" s="19">
        <f t="shared" si="1528"/>
        <v>211.1</v>
      </c>
      <c r="G1982" s="19">
        <f t="shared" si="1528"/>
        <v>209</v>
      </c>
      <c r="H1982" s="19">
        <f t="shared" si="1528"/>
        <v>210.2</v>
      </c>
      <c r="I1982" s="146">
        <f>SUM(B1982:H1982)</f>
        <v>1375.8</v>
      </c>
      <c r="J1982" s="19">
        <f>J1981+J1980</f>
        <v>176</v>
      </c>
      <c r="K1982" s="19">
        <f t="shared" ref="K1982:P1982" si="1529">K1981+K1980</f>
        <v>184.2</v>
      </c>
      <c r="L1982" s="19">
        <f t="shared" si="1529"/>
        <v>187.6</v>
      </c>
      <c r="M1982" s="19">
        <f t="shared" si="1529"/>
        <v>213.5</v>
      </c>
      <c r="N1982" s="19">
        <f t="shared" si="1529"/>
        <v>178.4</v>
      </c>
      <c r="O1982" s="19">
        <f t="shared" si="1529"/>
        <v>183.3</v>
      </c>
      <c r="P1982" s="19">
        <f t="shared" si="1529"/>
        <v>159.69999999999999</v>
      </c>
      <c r="Q1982" s="146">
        <f>SUM(J1982:P1982)</f>
        <v>1282.7</v>
      </c>
    </row>
    <row r="1983" spans="1:17" x14ac:dyDescent="0.35">
      <c r="A1983" s="19" t="s">
        <v>154</v>
      </c>
      <c r="B1983" s="106">
        <f t="shared" ref="B1983:H1983" si="1530">B1981/B1982*100</f>
        <v>100</v>
      </c>
      <c r="C1983" s="106">
        <f t="shared" si="1530"/>
        <v>100</v>
      </c>
      <c r="D1983" s="106">
        <f t="shared" si="1530"/>
        <v>100</v>
      </c>
      <c r="E1983" s="106">
        <f t="shared" si="1530"/>
        <v>100</v>
      </c>
      <c r="F1983" s="106">
        <f t="shared" si="1530"/>
        <v>100</v>
      </c>
      <c r="G1983" s="106">
        <f t="shared" si="1530"/>
        <v>100</v>
      </c>
      <c r="H1983" s="106">
        <f t="shared" si="1530"/>
        <v>100</v>
      </c>
      <c r="I1983" s="106">
        <f>I1981/I1982*100</f>
        <v>100</v>
      </c>
      <c r="J1983" s="106">
        <f t="shared" ref="J1983:P1983" si="1531">J1981/J1982*100</f>
        <v>100</v>
      </c>
      <c r="K1983" s="106">
        <f t="shared" si="1531"/>
        <v>100</v>
      </c>
      <c r="L1983" s="106">
        <f t="shared" si="1531"/>
        <v>100</v>
      </c>
      <c r="M1983" s="106">
        <f t="shared" si="1531"/>
        <v>100</v>
      </c>
      <c r="N1983" s="106">
        <f t="shared" si="1531"/>
        <v>100</v>
      </c>
      <c r="O1983" s="106">
        <f t="shared" si="1531"/>
        <v>100</v>
      </c>
      <c r="P1983" s="106">
        <f t="shared" si="1531"/>
        <v>100</v>
      </c>
      <c r="Q1983" s="106">
        <f>Q1981/Q1982*100</f>
        <v>100</v>
      </c>
    </row>
    <row r="1984" spans="1:17" x14ac:dyDescent="0.35">
      <c r="A1984" s="19" t="s">
        <v>153</v>
      </c>
      <c r="B1984" s="19">
        <v>153</v>
      </c>
      <c r="C1984" s="19">
        <v>188</v>
      </c>
      <c r="D1984" s="19">
        <v>192</v>
      </c>
      <c r="E1984" s="19">
        <v>178</v>
      </c>
      <c r="F1984" s="19">
        <v>186</v>
      </c>
      <c r="G1984" s="19">
        <v>242</v>
      </c>
      <c r="H1984" s="19">
        <v>249</v>
      </c>
      <c r="I1984" s="106">
        <v>0</v>
      </c>
      <c r="J1984" s="19">
        <v>179</v>
      </c>
      <c r="K1984" s="19">
        <v>196</v>
      </c>
      <c r="L1984" s="19">
        <v>168</v>
      </c>
      <c r="M1984" s="19">
        <v>201</v>
      </c>
      <c r="N1984" s="19">
        <v>176</v>
      </c>
      <c r="O1984" s="19">
        <v>205</v>
      </c>
      <c r="P1984" s="19">
        <v>191</v>
      </c>
      <c r="Q1984" s="106">
        <v>0</v>
      </c>
    </row>
    <row r="1985" spans="1:17" x14ac:dyDescent="0.35">
      <c r="A1985" s="167" t="s">
        <v>155</v>
      </c>
      <c r="B1985" s="169">
        <f t="shared" ref="B1985:H1985" si="1532">B1984/B1982</f>
        <v>0.94736842105263153</v>
      </c>
      <c r="C1985" s="169">
        <f t="shared" si="1532"/>
        <v>1.003737319807795</v>
      </c>
      <c r="D1985" s="169">
        <f t="shared" si="1532"/>
        <v>1.0272873194221508</v>
      </c>
      <c r="E1985" s="169">
        <f t="shared" si="1532"/>
        <v>0.84842707340324108</v>
      </c>
      <c r="F1985" s="169">
        <f t="shared" si="1532"/>
        <v>0.88109900521080065</v>
      </c>
      <c r="G1985" s="169">
        <f t="shared" si="1532"/>
        <v>1.1578947368421053</v>
      </c>
      <c r="H1985" s="169">
        <f t="shared" si="1532"/>
        <v>1.1845861084681257</v>
      </c>
      <c r="I1985" s="146"/>
      <c r="J1985" s="169">
        <f t="shared" ref="J1985:P1985" si="1533">J1984/J1982</f>
        <v>1.0170454545454546</v>
      </c>
      <c r="K1985" s="169">
        <f t="shared" si="1533"/>
        <v>1.0640608034744843</v>
      </c>
      <c r="L1985" s="169">
        <f t="shared" si="1533"/>
        <v>0.89552238805970152</v>
      </c>
      <c r="M1985" s="169">
        <f t="shared" si="1533"/>
        <v>0.94145199063231855</v>
      </c>
      <c r="N1985" s="169">
        <f t="shared" si="1533"/>
        <v>0.98654708520179368</v>
      </c>
      <c r="O1985" s="169">
        <f t="shared" si="1533"/>
        <v>1.1183851609383524</v>
      </c>
      <c r="P1985" s="169">
        <f t="shared" si="1533"/>
        <v>1.1959924859110833</v>
      </c>
      <c r="Q1985" s="146"/>
    </row>
    <row r="1986" spans="1:17" x14ac:dyDescent="0.35">
      <c r="A1986" s="19" t="s">
        <v>164</v>
      </c>
      <c r="B1986" s="19">
        <v>0</v>
      </c>
      <c r="C1986" s="19">
        <v>0</v>
      </c>
      <c r="D1986" s="19">
        <v>0</v>
      </c>
      <c r="E1986" s="19">
        <v>0</v>
      </c>
      <c r="F1986" s="19">
        <v>0</v>
      </c>
      <c r="G1986" s="19">
        <v>0</v>
      </c>
      <c r="H1986" s="19">
        <v>0</v>
      </c>
      <c r="I1986" s="151"/>
      <c r="J1986" s="19">
        <v>0</v>
      </c>
      <c r="K1986" s="61">
        <v>0</v>
      </c>
      <c r="L1986" s="61">
        <v>0</v>
      </c>
      <c r="M1986" s="61">
        <v>0</v>
      </c>
      <c r="N1986" s="61">
        <v>0</v>
      </c>
      <c r="O1986" s="61">
        <v>0</v>
      </c>
      <c r="P1986" s="61">
        <v>0</v>
      </c>
      <c r="Q1986" s="151"/>
    </row>
    <row r="1987" spans="1:17" x14ac:dyDescent="0.35">
      <c r="A1987" s="88" t="s">
        <v>165</v>
      </c>
      <c r="B1987" s="88">
        <v>143.49</v>
      </c>
      <c r="C1987" s="148">
        <v>0</v>
      </c>
      <c r="D1987" s="148">
        <v>0</v>
      </c>
      <c r="E1987" s="148">
        <v>0</v>
      </c>
      <c r="F1987" s="148">
        <v>0</v>
      </c>
      <c r="G1987" s="148">
        <v>0</v>
      </c>
      <c r="H1987" s="148">
        <v>0</v>
      </c>
      <c r="I1987" s="153">
        <f>SUM(B1987:H1987)</f>
        <v>143.49</v>
      </c>
      <c r="J1987" s="88">
        <v>0</v>
      </c>
      <c r="K1987" s="148">
        <v>0</v>
      </c>
      <c r="L1987" s="148">
        <v>0</v>
      </c>
      <c r="M1987" s="148">
        <v>0</v>
      </c>
      <c r="N1987" s="148">
        <v>0</v>
      </c>
      <c r="O1987" s="148">
        <v>0</v>
      </c>
      <c r="P1987" s="148">
        <v>0</v>
      </c>
      <c r="Q1987" s="153">
        <f>SUM(J1987:P1987)</f>
        <v>0</v>
      </c>
    </row>
    <row r="1988" spans="1:17" x14ac:dyDescent="0.35">
      <c r="A1988" s="19" t="s">
        <v>152</v>
      </c>
      <c r="B1988" s="19">
        <f>B1986+B1987</f>
        <v>143.49</v>
      </c>
      <c r="C1988" s="19">
        <f t="shared" ref="C1988:H1988" si="1534">C1986+C1987</f>
        <v>0</v>
      </c>
      <c r="D1988" s="19">
        <f t="shared" si="1534"/>
        <v>0</v>
      </c>
      <c r="E1988" s="19">
        <f t="shared" si="1534"/>
        <v>0</v>
      </c>
      <c r="F1988" s="19">
        <f t="shared" si="1534"/>
        <v>0</v>
      </c>
      <c r="G1988" s="19">
        <f t="shared" si="1534"/>
        <v>0</v>
      </c>
      <c r="H1988" s="19">
        <f t="shared" si="1534"/>
        <v>0</v>
      </c>
      <c r="I1988" s="151">
        <f>SUM(B1988:H1988)</f>
        <v>143.49</v>
      </c>
      <c r="J1988" s="19">
        <f t="shared" ref="J1988:O1988" si="1535">J1986+J1987</f>
        <v>0</v>
      </c>
      <c r="K1988" s="19">
        <f t="shared" si="1535"/>
        <v>0</v>
      </c>
      <c r="L1988" s="19">
        <f t="shared" si="1535"/>
        <v>0</v>
      </c>
      <c r="M1988" s="19">
        <f t="shared" si="1535"/>
        <v>0</v>
      </c>
      <c r="N1988" s="19">
        <f t="shared" si="1535"/>
        <v>0</v>
      </c>
      <c r="O1988" s="19">
        <f t="shared" si="1535"/>
        <v>0</v>
      </c>
      <c r="P1988" s="106">
        <f>P1987+P1986</f>
        <v>0</v>
      </c>
      <c r="Q1988" s="151">
        <f>SUM(J1988:P1988)</f>
        <v>0</v>
      </c>
    </row>
    <row r="1989" spans="1:17" x14ac:dyDescent="0.35">
      <c r="A1989" s="19" t="s">
        <v>154</v>
      </c>
      <c r="B1989" s="106">
        <f t="shared" ref="B1989:H1989" si="1536">B1987/B1988*100</f>
        <v>100</v>
      </c>
      <c r="C1989" s="106" t="e">
        <f t="shared" si="1536"/>
        <v>#DIV/0!</v>
      </c>
      <c r="D1989" s="106" t="e">
        <f t="shared" si="1536"/>
        <v>#DIV/0!</v>
      </c>
      <c r="E1989" s="106" t="e">
        <f t="shared" si="1536"/>
        <v>#DIV/0!</v>
      </c>
      <c r="F1989" s="106" t="e">
        <f t="shared" si="1536"/>
        <v>#DIV/0!</v>
      </c>
      <c r="G1989" s="106" t="e">
        <f t="shared" si="1536"/>
        <v>#DIV/0!</v>
      </c>
      <c r="H1989" s="106" t="e">
        <f t="shared" si="1536"/>
        <v>#DIV/0!</v>
      </c>
      <c r="I1989" s="146"/>
      <c r="J1989" s="106" t="e">
        <f t="shared" ref="J1989:P1989" si="1537">J1987/J1988*100</f>
        <v>#DIV/0!</v>
      </c>
      <c r="K1989" s="106" t="e">
        <f t="shared" si="1537"/>
        <v>#DIV/0!</v>
      </c>
      <c r="L1989" s="106" t="e">
        <f t="shared" si="1537"/>
        <v>#DIV/0!</v>
      </c>
      <c r="M1989" s="106" t="e">
        <f t="shared" si="1537"/>
        <v>#DIV/0!</v>
      </c>
      <c r="N1989" s="106" t="e">
        <f t="shared" si="1537"/>
        <v>#DIV/0!</v>
      </c>
      <c r="O1989" s="106" t="e">
        <f t="shared" si="1537"/>
        <v>#DIV/0!</v>
      </c>
      <c r="P1989" s="106" t="e">
        <f t="shared" si="1537"/>
        <v>#DIV/0!</v>
      </c>
      <c r="Q1989" s="146"/>
    </row>
    <row r="1990" spans="1:17" x14ac:dyDescent="0.35">
      <c r="A1990" s="19" t="s">
        <v>153</v>
      </c>
      <c r="B1990" s="19">
        <v>336</v>
      </c>
      <c r="C1990" s="19">
        <v>0</v>
      </c>
      <c r="D1990" s="19">
        <v>0</v>
      </c>
      <c r="E1990" s="19">
        <v>442</v>
      </c>
      <c r="F1990" s="19">
        <v>474</v>
      </c>
      <c r="G1990" s="19">
        <v>609</v>
      </c>
      <c r="H1990" s="19">
        <v>171</v>
      </c>
      <c r="I1990" s="146"/>
      <c r="J1990" s="19">
        <v>444</v>
      </c>
      <c r="K1990" s="19">
        <v>508</v>
      </c>
      <c r="L1990" s="19">
        <v>416</v>
      </c>
      <c r="M1990" s="19">
        <v>435</v>
      </c>
      <c r="N1990" s="106">
        <v>452</v>
      </c>
      <c r="O1990" s="19">
        <v>466</v>
      </c>
      <c r="P1990" s="19">
        <v>499</v>
      </c>
      <c r="Q1990" s="146"/>
    </row>
    <row r="1991" spans="1:17" x14ac:dyDescent="0.35">
      <c r="A1991" s="43" t="s">
        <v>155</v>
      </c>
      <c r="B1991" s="169">
        <f t="shared" ref="B1991:H1991" si="1538">B1990/B1988</f>
        <v>2.3416265941877481</v>
      </c>
      <c r="C1991" s="169" t="e">
        <f t="shared" si="1538"/>
        <v>#DIV/0!</v>
      </c>
      <c r="D1991" s="169" t="e">
        <f t="shared" si="1538"/>
        <v>#DIV/0!</v>
      </c>
      <c r="E1991" s="169" t="e">
        <f t="shared" si="1538"/>
        <v>#DIV/0!</v>
      </c>
      <c r="F1991" s="169" t="e">
        <f t="shared" si="1538"/>
        <v>#DIV/0!</v>
      </c>
      <c r="G1991" s="169" t="e">
        <f t="shared" si="1538"/>
        <v>#DIV/0!</v>
      </c>
      <c r="H1991" s="169" t="e">
        <f t="shared" si="1538"/>
        <v>#DIV/0!</v>
      </c>
      <c r="I1991" s="146"/>
      <c r="J1991" s="169" t="e">
        <f t="shared" ref="J1991:O1991" si="1539">J1990/J1988</f>
        <v>#DIV/0!</v>
      </c>
      <c r="K1991" s="169" t="e">
        <f t="shared" si="1539"/>
        <v>#DIV/0!</v>
      </c>
      <c r="L1991" s="169" t="e">
        <f t="shared" si="1539"/>
        <v>#DIV/0!</v>
      </c>
      <c r="M1991" s="169" t="e">
        <f t="shared" si="1539"/>
        <v>#DIV/0!</v>
      </c>
      <c r="N1991" s="169" t="e">
        <f t="shared" si="1539"/>
        <v>#DIV/0!</v>
      </c>
      <c r="O1991" s="169" t="e">
        <f t="shared" si="1539"/>
        <v>#DIV/0!</v>
      </c>
      <c r="P1991" s="169" t="e">
        <f>P1992/P1988</f>
        <v>#DIV/0!</v>
      </c>
      <c r="Q1991" s="146"/>
    </row>
    <row r="1992" spans="1:17" x14ac:dyDescent="0.35">
      <c r="A1992" s="19" t="s">
        <v>156</v>
      </c>
      <c r="B1992" s="79">
        <v>20</v>
      </c>
      <c r="C1992" s="88">
        <v>20</v>
      </c>
      <c r="D1992" s="88">
        <v>18</v>
      </c>
      <c r="E1992" s="88">
        <v>12</v>
      </c>
      <c r="F1992" s="88">
        <v>27</v>
      </c>
      <c r="G1992" s="79">
        <v>36</v>
      </c>
      <c r="H1992" s="79">
        <v>16</v>
      </c>
      <c r="I1992" s="146">
        <f>SUM(B1992:H1992)</f>
        <v>149</v>
      </c>
      <c r="J1992" s="79">
        <v>27</v>
      </c>
      <c r="K1992" s="88">
        <v>25</v>
      </c>
      <c r="L1992" s="88">
        <v>14</v>
      </c>
      <c r="M1992" s="88">
        <v>14</v>
      </c>
      <c r="N1992" s="88">
        <v>26</v>
      </c>
      <c r="O1992" s="79">
        <v>26</v>
      </c>
      <c r="P1992" s="79">
        <v>30</v>
      </c>
      <c r="Q1992" s="146">
        <f>SUM(J1992:P1992)</f>
        <v>162</v>
      </c>
    </row>
    <row r="1993" spans="1:17" x14ac:dyDescent="0.35">
      <c r="A1993" s="19" t="s">
        <v>157</v>
      </c>
      <c r="B1993" s="79">
        <v>40.85</v>
      </c>
      <c r="C1993" s="88">
        <v>47.85</v>
      </c>
      <c r="D1993" s="88">
        <v>46.61</v>
      </c>
      <c r="E1993" s="88">
        <v>54.11</v>
      </c>
      <c r="F1993" s="88">
        <v>57.03</v>
      </c>
      <c r="G1993" s="79">
        <v>54.99</v>
      </c>
      <c r="H1993" s="79">
        <v>57.62</v>
      </c>
      <c r="I1993" s="146">
        <f>SUM(B1993:H1993)</f>
        <v>359.06</v>
      </c>
      <c r="J1993" s="79">
        <v>44.71</v>
      </c>
      <c r="K1993" s="88">
        <v>45.8</v>
      </c>
      <c r="L1993" s="88">
        <v>48.24</v>
      </c>
      <c r="M1993" s="88">
        <v>56.73</v>
      </c>
      <c r="N1993" s="88">
        <v>45.52</v>
      </c>
      <c r="O1993" s="79">
        <v>45.79</v>
      </c>
      <c r="P1993" s="79">
        <v>41.63</v>
      </c>
      <c r="Q1993" s="146">
        <f>SUM(J1993:P1993)</f>
        <v>328.42</v>
      </c>
    </row>
    <row r="1994" spans="1:17" x14ac:dyDescent="0.35">
      <c r="A1994" s="19" t="s">
        <v>152</v>
      </c>
      <c r="B1994" s="19">
        <f t="shared" ref="B1994:H1994" si="1540">B1993+B1992</f>
        <v>60.85</v>
      </c>
      <c r="C1994" s="19">
        <f t="shared" si="1540"/>
        <v>67.849999999999994</v>
      </c>
      <c r="D1994" s="19">
        <f t="shared" si="1540"/>
        <v>64.61</v>
      </c>
      <c r="E1994" s="19">
        <f t="shared" si="1540"/>
        <v>66.11</v>
      </c>
      <c r="F1994" s="19">
        <f t="shared" si="1540"/>
        <v>84.03</v>
      </c>
      <c r="G1994" s="19">
        <f t="shared" si="1540"/>
        <v>90.990000000000009</v>
      </c>
      <c r="H1994" s="19">
        <f t="shared" si="1540"/>
        <v>73.62</v>
      </c>
      <c r="I1994" s="146">
        <f>SUM(B1994:H1994)</f>
        <v>508.06000000000006</v>
      </c>
      <c r="J1994" s="19">
        <f t="shared" ref="J1994:P1994" si="1541">J1993+J1992</f>
        <v>71.710000000000008</v>
      </c>
      <c r="K1994" s="19">
        <f t="shared" si="1541"/>
        <v>70.8</v>
      </c>
      <c r="L1994" s="19">
        <f t="shared" si="1541"/>
        <v>62.24</v>
      </c>
      <c r="M1994" s="19">
        <f t="shared" si="1541"/>
        <v>70.72999999999999</v>
      </c>
      <c r="N1994" s="19">
        <f t="shared" si="1541"/>
        <v>71.52000000000001</v>
      </c>
      <c r="O1994" s="19">
        <f t="shared" si="1541"/>
        <v>71.789999999999992</v>
      </c>
      <c r="P1994" s="19">
        <f t="shared" si="1541"/>
        <v>71.63</v>
      </c>
      <c r="Q1994" s="146">
        <f>SUM(J1994:P1994)</f>
        <v>490.41999999999996</v>
      </c>
    </row>
    <row r="1995" spans="1:17" x14ac:dyDescent="0.35">
      <c r="A1995" s="19" t="s">
        <v>154</v>
      </c>
      <c r="B1995" s="169">
        <f>B1994/B1992</f>
        <v>3.0425</v>
      </c>
      <c r="C1995" s="169">
        <f t="shared" ref="C1995:H1995" si="1542">C1994/C1992</f>
        <v>3.3924999999999996</v>
      </c>
      <c r="D1995" s="169">
        <f t="shared" si="1542"/>
        <v>3.5894444444444442</v>
      </c>
      <c r="E1995" s="169">
        <f t="shared" si="1542"/>
        <v>5.5091666666666663</v>
      </c>
      <c r="F1995" s="169">
        <f t="shared" si="1542"/>
        <v>3.1122222222222224</v>
      </c>
      <c r="G1995" s="169">
        <f t="shared" si="1542"/>
        <v>2.5275000000000003</v>
      </c>
      <c r="H1995" s="169">
        <f t="shared" si="1542"/>
        <v>4.6012500000000003</v>
      </c>
      <c r="I1995" s="106">
        <f>I1993/I1994*100</f>
        <v>70.672755186395293</v>
      </c>
      <c r="J1995" s="169">
        <f t="shared" ref="J1995:P1995" si="1543">J1994/J1992</f>
        <v>2.655925925925926</v>
      </c>
      <c r="K1995" s="169">
        <f t="shared" si="1543"/>
        <v>2.8319999999999999</v>
      </c>
      <c r="L1995" s="169">
        <f t="shared" si="1543"/>
        <v>4.4457142857142857</v>
      </c>
      <c r="M1995" s="169">
        <f t="shared" si="1543"/>
        <v>5.0521428571428562</v>
      </c>
      <c r="N1995" s="169">
        <f t="shared" si="1543"/>
        <v>2.7507692307692313</v>
      </c>
      <c r="O1995" s="169">
        <f t="shared" si="1543"/>
        <v>2.7611538461538458</v>
      </c>
      <c r="P1995" s="169">
        <f t="shared" si="1543"/>
        <v>2.3876666666666666</v>
      </c>
      <c r="Q1995" s="106">
        <f>Q1993/Q1994*100</f>
        <v>66.967089433546761</v>
      </c>
    </row>
    <row r="1996" spans="1:17" x14ac:dyDescent="0.35">
      <c r="A1996" s="19" t="s">
        <v>153</v>
      </c>
      <c r="B1996" s="19">
        <v>62</v>
      </c>
      <c r="C1996" s="19">
        <v>70</v>
      </c>
      <c r="D1996" s="19">
        <v>64</v>
      </c>
      <c r="E1996" s="19">
        <v>100</v>
      </c>
      <c r="F1996" s="19">
        <v>85</v>
      </c>
      <c r="G1996" s="19">
        <v>90</v>
      </c>
      <c r="H1996" s="19">
        <v>64</v>
      </c>
      <c r="I1996" s="146"/>
      <c r="J1996" s="19">
        <v>72</v>
      </c>
      <c r="K1996" s="19">
        <v>71</v>
      </c>
      <c r="L1996" s="19">
        <v>69</v>
      </c>
      <c r="M1996" s="19">
        <v>71</v>
      </c>
      <c r="N1996" s="19">
        <v>71</v>
      </c>
      <c r="O1996" s="19">
        <v>72</v>
      </c>
      <c r="P1996" s="19">
        <v>71</v>
      </c>
      <c r="Q1996" s="146"/>
    </row>
    <row r="1997" spans="1:17" x14ac:dyDescent="0.35">
      <c r="A1997" s="43" t="s">
        <v>155</v>
      </c>
      <c r="B1997" s="169">
        <f t="shared" ref="B1997:H1997" si="1544">B1996/B1994</f>
        <v>1.018898931799507</v>
      </c>
      <c r="C1997" s="169">
        <f t="shared" si="1544"/>
        <v>1.0316875460574799</v>
      </c>
      <c r="D1997" s="169">
        <f t="shared" si="1544"/>
        <v>0.99055873703761033</v>
      </c>
      <c r="E1997" s="169">
        <f t="shared" si="1544"/>
        <v>1.5126304643775526</v>
      </c>
      <c r="F1997" s="169">
        <f t="shared" si="1544"/>
        <v>1.011543496370344</v>
      </c>
      <c r="G1997" s="169">
        <f t="shared" si="1544"/>
        <v>0.98911968348170121</v>
      </c>
      <c r="H1997" s="169">
        <f t="shared" si="1544"/>
        <v>0.86932898668839986</v>
      </c>
      <c r="I1997" s="146"/>
      <c r="J1997" s="169">
        <f t="shared" ref="J1997:P1997" si="1545">J1996/J1994</f>
        <v>1.0040440663784687</v>
      </c>
      <c r="K1997" s="169">
        <f t="shared" si="1545"/>
        <v>1.0028248587570623</v>
      </c>
      <c r="L1997" s="169">
        <f t="shared" si="1545"/>
        <v>1.1086118251928021</v>
      </c>
      <c r="M1997" s="169">
        <f t="shared" si="1545"/>
        <v>1.0038173335218439</v>
      </c>
      <c r="N1997" s="169">
        <f t="shared" si="1545"/>
        <v>0.99272930648769564</v>
      </c>
      <c r="O1997" s="169">
        <f t="shared" si="1545"/>
        <v>1.0029251984956122</v>
      </c>
      <c r="P1997" s="169">
        <f t="shared" si="1545"/>
        <v>0.9912048024570711</v>
      </c>
      <c r="Q1997" s="146"/>
    </row>
    <row r="1998" spans="1:17" x14ac:dyDescent="0.35">
      <c r="A1998" s="19" t="s">
        <v>158</v>
      </c>
      <c r="B1998" s="88">
        <v>16</v>
      </c>
      <c r="C1998" s="61">
        <v>181</v>
      </c>
      <c r="D1998" s="61">
        <v>127</v>
      </c>
      <c r="E1998" s="61">
        <v>180</v>
      </c>
      <c r="F1998" s="61">
        <v>240</v>
      </c>
      <c r="G1998" s="61">
        <v>292</v>
      </c>
      <c r="H1998" s="88">
        <v>235</v>
      </c>
      <c r="I1998" s="146">
        <f>SUM(B1998:H1998)</f>
        <v>1271</v>
      </c>
      <c r="J1998" s="88">
        <v>241</v>
      </c>
      <c r="K1998" s="61">
        <v>151</v>
      </c>
      <c r="L1998" s="61">
        <v>165</v>
      </c>
      <c r="M1998" s="61">
        <v>151</v>
      </c>
      <c r="N1998" s="61">
        <v>208</v>
      </c>
      <c r="O1998" s="61">
        <v>179</v>
      </c>
      <c r="P1998" s="88">
        <v>197</v>
      </c>
      <c r="Q1998" s="146">
        <f>SUM(J1998:P1998)</f>
        <v>1292</v>
      </c>
    </row>
    <row r="1999" spans="1:17" x14ac:dyDescent="0.35">
      <c r="A1999" s="19" t="s">
        <v>159</v>
      </c>
      <c r="B1999" s="88"/>
      <c r="C1999" s="166"/>
      <c r="D1999" s="166"/>
      <c r="E1999" s="166"/>
      <c r="F1999" s="166"/>
      <c r="G1999" s="166"/>
      <c r="H1999" s="88"/>
      <c r="I1999" s="146">
        <f>SUM(B1999:H1999)</f>
        <v>0</v>
      </c>
      <c r="J1999" s="88"/>
      <c r="K1999" s="166"/>
      <c r="L1999" s="166"/>
      <c r="M1999" s="166"/>
      <c r="N1999" s="166"/>
      <c r="O1999" s="166"/>
      <c r="P1999" s="88"/>
      <c r="Q1999" s="146">
        <f>SUM(J1999:P1999)</f>
        <v>0</v>
      </c>
    </row>
    <row r="2000" spans="1:17" x14ac:dyDescent="0.35">
      <c r="A2000" s="19" t="s">
        <v>152</v>
      </c>
      <c r="B2000" s="19">
        <f t="shared" ref="B2000:H2000" si="1546">B1999+B1998</f>
        <v>16</v>
      </c>
      <c r="C2000" s="19">
        <f t="shared" si="1546"/>
        <v>181</v>
      </c>
      <c r="D2000" s="19">
        <f t="shared" si="1546"/>
        <v>127</v>
      </c>
      <c r="E2000" s="19">
        <f t="shared" si="1546"/>
        <v>180</v>
      </c>
      <c r="F2000" s="19">
        <f t="shared" si="1546"/>
        <v>240</v>
      </c>
      <c r="G2000" s="19">
        <f t="shared" si="1546"/>
        <v>292</v>
      </c>
      <c r="H2000" s="19">
        <f t="shared" si="1546"/>
        <v>235</v>
      </c>
      <c r="I2000" s="146">
        <f>SUM(B2000:H2000)</f>
        <v>1271</v>
      </c>
      <c r="J2000" s="19">
        <f t="shared" ref="J2000:P2000" si="1547">J1999+J1998</f>
        <v>241</v>
      </c>
      <c r="K2000" s="19">
        <f t="shared" si="1547"/>
        <v>151</v>
      </c>
      <c r="L2000" s="19">
        <f t="shared" si="1547"/>
        <v>165</v>
      </c>
      <c r="M2000" s="19">
        <f t="shared" si="1547"/>
        <v>151</v>
      </c>
      <c r="N2000" s="106">
        <f t="shared" si="1547"/>
        <v>208</v>
      </c>
      <c r="O2000" s="19">
        <f t="shared" si="1547"/>
        <v>179</v>
      </c>
      <c r="P2000" s="19">
        <f t="shared" si="1547"/>
        <v>197</v>
      </c>
      <c r="Q2000" s="146">
        <f>SUM(J2000:P2000)</f>
        <v>1292</v>
      </c>
    </row>
    <row r="2001" spans="1:17" x14ac:dyDescent="0.35">
      <c r="A2001" s="19" t="s">
        <v>154</v>
      </c>
      <c r="B2001" s="169">
        <f>B2000/B1998</f>
        <v>1</v>
      </c>
      <c r="C2001" s="169">
        <f t="shared" ref="C2001:H2001" si="1548">C2000/C1998</f>
        <v>1</v>
      </c>
      <c r="D2001" s="169">
        <f t="shared" si="1548"/>
        <v>1</v>
      </c>
      <c r="E2001" s="169">
        <f t="shared" si="1548"/>
        <v>1</v>
      </c>
      <c r="F2001" s="169">
        <f t="shared" si="1548"/>
        <v>1</v>
      </c>
      <c r="G2001" s="169">
        <f t="shared" si="1548"/>
        <v>1</v>
      </c>
      <c r="H2001" s="169">
        <f t="shared" si="1548"/>
        <v>1</v>
      </c>
      <c r="I2001" s="153">
        <f>I1999/I2000*100</f>
        <v>0</v>
      </c>
      <c r="J2001" s="169">
        <f t="shared" ref="J2001:P2001" si="1549">J2000/J1998</f>
        <v>1</v>
      </c>
      <c r="K2001" s="169">
        <f t="shared" si="1549"/>
        <v>1</v>
      </c>
      <c r="L2001" s="169">
        <f t="shared" si="1549"/>
        <v>1</v>
      </c>
      <c r="M2001" s="169">
        <f t="shared" si="1549"/>
        <v>1</v>
      </c>
      <c r="N2001" s="169">
        <f t="shared" si="1549"/>
        <v>1</v>
      </c>
      <c r="O2001" s="169">
        <f t="shared" si="1549"/>
        <v>1</v>
      </c>
      <c r="P2001" s="169">
        <f t="shared" si="1549"/>
        <v>1</v>
      </c>
      <c r="Q2001" s="153">
        <f>Q1999/Q2000*100</f>
        <v>0</v>
      </c>
    </row>
    <row r="2002" spans="1:17" x14ac:dyDescent="0.35">
      <c r="A2002" s="19" t="s">
        <v>153</v>
      </c>
      <c r="B2002" s="36">
        <v>760</v>
      </c>
      <c r="C2002" s="61">
        <v>940</v>
      </c>
      <c r="D2002" s="61">
        <v>890</v>
      </c>
      <c r="E2002" s="61">
        <v>115</v>
      </c>
      <c r="F2002" s="61">
        <v>111</v>
      </c>
      <c r="G2002" s="61">
        <v>126</v>
      </c>
      <c r="H2002" s="36">
        <v>105</v>
      </c>
      <c r="I2002" s="146"/>
      <c r="J2002" s="36">
        <v>910</v>
      </c>
      <c r="K2002" s="61">
        <v>840</v>
      </c>
      <c r="L2002" s="61">
        <v>830</v>
      </c>
      <c r="M2002" s="61">
        <v>890</v>
      </c>
      <c r="N2002" s="61">
        <v>910</v>
      </c>
      <c r="O2002" s="61">
        <v>820</v>
      </c>
      <c r="P2002" s="36">
        <v>860</v>
      </c>
      <c r="Q2002" s="146"/>
    </row>
    <row r="2003" spans="1:17" x14ac:dyDescent="0.35">
      <c r="A2003" s="43" t="s">
        <v>155</v>
      </c>
      <c r="B2003" s="169">
        <f t="shared" ref="B2003:H2003" si="1550">B2002/B2000</f>
        <v>47.5</v>
      </c>
      <c r="C2003" s="169">
        <f t="shared" si="1550"/>
        <v>5.193370165745856</v>
      </c>
      <c r="D2003" s="169">
        <f t="shared" si="1550"/>
        <v>7.0078740157480315</v>
      </c>
      <c r="E2003" s="169">
        <f t="shared" si="1550"/>
        <v>0.63888888888888884</v>
      </c>
      <c r="F2003" s="169">
        <f t="shared" si="1550"/>
        <v>0.46250000000000002</v>
      </c>
      <c r="G2003" s="169">
        <f t="shared" si="1550"/>
        <v>0.4315068493150685</v>
      </c>
      <c r="H2003" s="169">
        <f t="shared" si="1550"/>
        <v>0.44680851063829785</v>
      </c>
      <c r="I2003" s="146"/>
      <c r="J2003" s="169">
        <f t="shared" ref="J2003:P2003" si="1551">J2002/J2000</f>
        <v>3.7759336099585061</v>
      </c>
      <c r="K2003" s="169">
        <f t="shared" si="1551"/>
        <v>5.5629139072847682</v>
      </c>
      <c r="L2003" s="169">
        <f t="shared" si="1551"/>
        <v>5.0303030303030303</v>
      </c>
      <c r="M2003" s="169">
        <f t="shared" si="1551"/>
        <v>5.8940397350993381</v>
      </c>
      <c r="N2003" s="169">
        <f t="shared" si="1551"/>
        <v>4.375</v>
      </c>
      <c r="O2003" s="169">
        <f t="shared" si="1551"/>
        <v>4.5810055865921786</v>
      </c>
      <c r="P2003" s="169">
        <f t="shared" si="1551"/>
        <v>4.3654822335025383</v>
      </c>
      <c r="Q2003" s="146"/>
    </row>
    <row r="2004" spans="1:17" x14ac:dyDescent="0.35">
      <c r="A2004" s="19" t="s">
        <v>160</v>
      </c>
      <c r="B2004" s="88">
        <v>366</v>
      </c>
      <c r="C2004" s="61">
        <v>376</v>
      </c>
      <c r="D2004" s="61">
        <v>381</v>
      </c>
      <c r="E2004" s="61">
        <v>356</v>
      </c>
      <c r="F2004" s="61">
        <v>346</v>
      </c>
      <c r="G2004" s="61">
        <v>339</v>
      </c>
      <c r="H2004" s="88">
        <v>339</v>
      </c>
      <c r="I2004" s="146">
        <f>SUM(B2004:H2004)</f>
        <v>2503</v>
      </c>
      <c r="J2004" s="88">
        <v>384</v>
      </c>
      <c r="K2004" s="61">
        <v>398</v>
      </c>
      <c r="L2004" s="61">
        <v>370</v>
      </c>
      <c r="M2004" s="61">
        <v>364</v>
      </c>
      <c r="N2004" s="61">
        <v>378</v>
      </c>
      <c r="O2004" s="61">
        <v>407</v>
      </c>
      <c r="P2004" s="88">
        <v>388</v>
      </c>
      <c r="Q2004" s="146">
        <f>SUM(J2004:P2004)</f>
        <v>2689</v>
      </c>
    </row>
    <row r="2005" spans="1:17" x14ac:dyDescent="0.35">
      <c r="A2005" s="19" t="s">
        <v>161</v>
      </c>
      <c r="B2005" s="88">
        <v>131.94</v>
      </c>
      <c r="C2005" s="166">
        <v>127.2</v>
      </c>
      <c r="D2005" s="166">
        <v>133.16</v>
      </c>
      <c r="E2005" s="166">
        <v>150.87</v>
      </c>
      <c r="F2005" s="166">
        <v>160.85</v>
      </c>
      <c r="G2005" s="166">
        <v>167.58</v>
      </c>
      <c r="H2005" s="88">
        <v>169.07</v>
      </c>
      <c r="I2005" s="146">
        <f>SUM(B2005:H2005)</f>
        <v>1040.67</v>
      </c>
      <c r="J2005" s="88">
        <v>123.47</v>
      </c>
      <c r="K2005" s="166">
        <v>112.57</v>
      </c>
      <c r="L2005" s="166">
        <v>136.56</v>
      </c>
      <c r="M2005" s="166">
        <v>146.38</v>
      </c>
      <c r="N2005" s="166">
        <v>130.38</v>
      </c>
      <c r="O2005" s="166">
        <v>117.47</v>
      </c>
      <c r="P2005" s="88">
        <v>121.77</v>
      </c>
      <c r="Q2005" s="146">
        <f>SUM(J2005:P2005)</f>
        <v>888.6</v>
      </c>
    </row>
    <row r="2006" spans="1:17" x14ac:dyDescent="0.35">
      <c r="A2006" s="19" t="s">
        <v>152</v>
      </c>
      <c r="B2006" s="19">
        <f t="shared" ref="B2006:H2006" si="1552">B2005+B2004</f>
        <v>497.94</v>
      </c>
      <c r="C2006" s="19">
        <f t="shared" si="1552"/>
        <v>503.2</v>
      </c>
      <c r="D2006" s="19">
        <f t="shared" si="1552"/>
        <v>514.16</v>
      </c>
      <c r="E2006" s="19">
        <f t="shared" si="1552"/>
        <v>506.87</v>
      </c>
      <c r="F2006" s="19">
        <f t="shared" si="1552"/>
        <v>506.85</v>
      </c>
      <c r="G2006" s="19">
        <f t="shared" si="1552"/>
        <v>506.58000000000004</v>
      </c>
      <c r="H2006" s="19">
        <f t="shared" si="1552"/>
        <v>508.07</v>
      </c>
      <c r="I2006" s="146">
        <f>SUM(B2006:H2006)</f>
        <v>3543.67</v>
      </c>
      <c r="J2006" s="19">
        <f t="shared" ref="J2006:P2006" si="1553">J2005+J2004</f>
        <v>507.47</v>
      </c>
      <c r="K2006" s="19">
        <f t="shared" si="1553"/>
        <v>510.57</v>
      </c>
      <c r="L2006" s="19">
        <f t="shared" si="1553"/>
        <v>506.56</v>
      </c>
      <c r="M2006" s="19">
        <f t="shared" si="1553"/>
        <v>510.38</v>
      </c>
      <c r="N2006" s="106">
        <f t="shared" si="1553"/>
        <v>508.38</v>
      </c>
      <c r="O2006" s="106">
        <f t="shared" si="1553"/>
        <v>524.47</v>
      </c>
      <c r="P2006" s="106">
        <f t="shared" si="1553"/>
        <v>509.77</v>
      </c>
      <c r="Q2006" s="146">
        <f>SUM(J2006:P2006)</f>
        <v>3577.6</v>
      </c>
    </row>
    <row r="2007" spans="1:17" x14ac:dyDescent="0.35">
      <c r="A2007" s="19" t="s">
        <v>154</v>
      </c>
      <c r="B2007" s="169">
        <f>B2006/B2004</f>
        <v>1.3604918032786886</v>
      </c>
      <c r="C2007" s="169">
        <f t="shared" ref="C2007:H2007" si="1554">C2006/C2004</f>
        <v>1.3382978723404255</v>
      </c>
      <c r="D2007" s="169">
        <f t="shared" si="1554"/>
        <v>1.3495013123359578</v>
      </c>
      <c r="E2007" s="169">
        <f t="shared" si="1554"/>
        <v>1.4237921348314606</v>
      </c>
      <c r="F2007" s="169">
        <f t="shared" si="1554"/>
        <v>1.464884393063584</v>
      </c>
      <c r="G2007" s="169">
        <f t="shared" si="1554"/>
        <v>1.4943362831858409</v>
      </c>
      <c r="H2007" s="169">
        <f t="shared" si="1554"/>
        <v>1.4987315634218288</v>
      </c>
      <c r="I2007" s="153">
        <f>I2005/I2006*100</f>
        <v>29.367012165354001</v>
      </c>
      <c r="J2007" s="169">
        <f>J2006/J2004</f>
        <v>1.3215364583333333</v>
      </c>
      <c r="K2007" s="169">
        <f t="shared" ref="K2007:P2007" si="1555">K2006/K2004</f>
        <v>1.2828391959798995</v>
      </c>
      <c r="L2007" s="169">
        <f t="shared" si="1555"/>
        <v>1.3690810810810812</v>
      </c>
      <c r="M2007" s="169">
        <f t="shared" si="1555"/>
        <v>1.4021428571428571</v>
      </c>
      <c r="N2007" s="169">
        <f t="shared" si="1555"/>
        <v>1.3449206349206348</v>
      </c>
      <c r="O2007" s="169">
        <f t="shared" si="1555"/>
        <v>1.2886240786240788</v>
      </c>
      <c r="P2007" s="169">
        <f t="shared" si="1555"/>
        <v>1.313840206185567</v>
      </c>
      <c r="Q2007" s="153">
        <f>Q2005/Q2006*100</f>
        <v>24.837880143112702</v>
      </c>
    </row>
    <row r="2008" spans="1:17" x14ac:dyDescent="0.35">
      <c r="A2008" s="19" t="s">
        <v>153</v>
      </c>
      <c r="B2008" s="88">
        <v>743</v>
      </c>
      <c r="C2008" s="88">
        <v>750</v>
      </c>
      <c r="D2008" s="88">
        <v>760</v>
      </c>
      <c r="E2008" s="88">
        <v>758</v>
      </c>
      <c r="F2008" s="88">
        <v>754</v>
      </c>
      <c r="G2008" s="88">
        <v>754</v>
      </c>
      <c r="H2008" s="88">
        <v>746</v>
      </c>
      <c r="I2008" s="146"/>
      <c r="J2008" s="88">
        <v>765</v>
      </c>
      <c r="K2008" s="88">
        <v>759</v>
      </c>
      <c r="L2008" s="88">
        <v>754</v>
      </c>
      <c r="M2008" s="88">
        <v>809</v>
      </c>
      <c r="N2008" s="88">
        <v>706</v>
      </c>
      <c r="O2008" s="88">
        <v>777</v>
      </c>
      <c r="P2008" s="88">
        <v>758</v>
      </c>
      <c r="Q2008" s="146"/>
    </row>
    <row r="2009" spans="1:17" x14ac:dyDescent="0.35">
      <c r="A2009" s="43" t="s">
        <v>155</v>
      </c>
      <c r="B2009" s="169">
        <f t="shared" ref="B2009:H2009" si="1556">B2008/B2006</f>
        <v>1.4921476483110414</v>
      </c>
      <c r="C2009" s="169">
        <f t="shared" si="1556"/>
        <v>1.4904610492845787</v>
      </c>
      <c r="D2009" s="169">
        <f t="shared" si="1556"/>
        <v>1.4781391006690525</v>
      </c>
      <c r="E2009" s="169">
        <f t="shared" si="1556"/>
        <v>1.4954524828851579</v>
      </c>
      <c r="F2009" s="169">
        <f t="shared" si="1556"/>
        <v>1.4876196113248494</v>
      </c>
      <c r="G2009" s="169">
        <v>754</v>
      </c>
      <c r="H2009" s="169">
        <f t="shared" si="1556"/>
        <v>1.4683016119826009</v>
      </c>
      <c r="I2009" s="146"/>
      <c r="J2009" s="169">
        <f t="shared" ref="J2009:P2009" si="1557">J2008/J2006</f>
        <v>1.5074782745778075</v>
      </c>
      <c r="K2009" s="169">
        <f t="shared" si="1557"/>
        <v>1.4865738292496622</v>
      </c>
      <c r="L2009" s="169">
        <f t="shared" si="1557"/>
        <v>1.4884712571067593</v>
      </c>
      <c r="M2009" s="169">
        <f t="shared" si="1557"/>
        <v>1.5850934597750697</v>
      </c>
      <c r="N2009" s="169">
        <f t="shared" si="1557"/>
        <v>1.3887249695109958</v>
      </c>
      <c r="O2009" s="169">
        <f t="shared" si="1557"/>
        <v>1.4814956050870403</v>
      </c>
      <c r="P2009" s="169">
        <f t="shared" si="1557"/>
        <v>1.4869450928850267</v>
      </c>
      <c r="Q2009" s="146"/>
    </row>
    <row r="2010" spans="1:17" x14ac:dyDescent="0.35">
      <c r="A2010" s="19" t="s">
        <v>166</v>
      </c>
      <c r="B2010" s="36">
        <v>97.1</v>
      </c>
      <c r="C2010" s="61">
        <v>42.3</v>
      </c>
      <c r="D2010" s="61">
        <v>55.6</v>
      </c>
      <c r="E2010" s="61">
        <v>64.900000000000006</v>
      </c>
      <c r="F2010" s="61">
        <v>42</v>
      </c>
      <c r="G2010" s="19">
        <v>54.4</v>
      </c>
      <c r="H2010" s="36">
        <v>64.5</v>
      </c>
      <c r="I2010" s="146">
        <f>SUM(B2010:H2010)</f>
        <v>420.79999999999995</v>
      </c>
      <c r="J2010" s="36">
        <v>74.900000000000006</v>
      </c>
      <c r="K2010" s="61">
        <v>57.2</v>
      </c>
      <c r="L2010" s="61">
        <v>40.6</v>
      </c>
      <c r="M2010" s="61">
        <v>48.1</v>
      </c>
      <c r="N2010" s="61">
        <v>66</v>
      </c>
      <c r="O2010" s="19">
        <v>92.9</v>
      </c>
      <c r="P2010" s="36">
        <v>62.6</v>
      </c>
      <c r="Q2010" s="146">
        <f>SUM(J2010:P2010)</f>
        <v>442.30000000000007</v>
      </c>
    </row>
    <row r="2011" spans="1:17" x14ac:dyDescent="0.35">
      <c r="A2011" s="19" t="s">
        <v>167</v>
      </c>
      <c r="B2011" s="33">
        <v>42.14</v>
      </c>
      <c r="C2011" s="166">
        <v>66.239999999999995</v>
      </c>
      <c r="D2011" s="166">
        <v>36.299999999999997</v>
      </c>
      <c r="E2011" s="166">
        <v>76.19</v>
      </c>
      <c r="F2011" s="166">
        <v>87.69</v>
      </c>
      <c r="G2011" s="19">
        <v>78.400000000000006</v>
      </c>
      <c r="H2011" s="36">
        <v>81.97</v>
      </c>
      <c r="I2011" s="146">
        <f>SUM(B2011:H2011)</f>
        <v>468.93000000000006</v>
      </c>
      <c r="J2011" s="33">
        <v>47.3</v>
      </c>
      <c r="K2011" s="166">
        <v>54.22</v>
      </c>
      <c r="L2011" s="166">
        <v>28.97</v>
      </c>
      <c r="M2011" s="166">
        <v>18.829999999999998</v>
      </c>
      <c r="N2011" s="166">
        <v>65.849999999999994</v>
      </c>
      <c r="O2011" s="19">
        <v>51.26</v>
      </c>
      <c r="P2011" s="36">
        <v>58.89</v>
      </c>
      <c r="Q2011" s="146">
        <f>SUM(J2011:P2011)</f>
        <v>325.32</v>
      </c>
    </row>
    <row r="2012" spans="1:17" x14ac:dyDescent="0.35">
      <c r="A2012" s="19" t="s">
        <v>152</v>
      </c>
      <c r="B2012" s="19">
        <f t="shared" ref="B2012:H2012" si="1558">B2011+B2010</f>
        <v>139.24</v>
      </c>
      <c r="C2012" s="19">
        <f t="shared" si="1558"/>
        <v>108.53999999999999</v>
      </c>
      <c r="D2012" s="19">
        <f t="shared" si="1558"/>
        <v>91.9</v>
      </c>
      <c r="E2012" s="19">
        <f t="shared" si="1558"/>
        <v>141.09</v>
      </c>
      <c r="F2012" s="19">
        <f t="shared" si="1558"/>
        <v>129.69</v>
      </c>
      <c r="G2012" s="19">
        <f t="shared" si="1558"/>
        <v>132.80000000000001</v>
      </c>
      <c r="H2012" s="19">
        <f t="shared" si="1558"/>
        <v>146.47</v>
      </c>
      <c r="I2012" s="146">
        <f>SUM(B2012:H2012)</f>
        <v>889.73</v>
      </c>
      <c r="J2012" s="19">
        <f t="shared" ref="J2012:P2012" si="1559">J2011+J2010</f>
        <v>122.2</v>
      </c>
      <c r="K2012" s="19">
        <f t="shared" si="1559"/>
        <v>111.42</v>
      </c>
      <c r="L2012" s="19">
        <f t="shared" si="1559"/>
        <v>69.569999999999993</v>
      </c>
      <c r="M2012" s="19">
        <f t="shared" si="1559"/>
        <v>66.930000000000007</v>
      </c>
      <c r="N2012" s="19">
        <f t="shared" si="1559"/>
        <v>131.85</v>
      </c>
      <c r="O2012" s="19">
        <f t="shared" si="1559"/>
        <v>144.16</v>
      </c>
      <c r="P2012" s="19">
        <f t="shared" si="1559"/>
        <v>121.49000000000001</v>
      </c>
      <c r="Q2012" s="146">
        <f>SUM(J2012:P2012)</f>
        <v>767.62</v>
      </c>
    </row>
    <row r="2013" spans="1:17" x14ac:dyDescent="0.35">
      <c r="A2013" s="19" t="s">
        <v>154</v>
      </c>
      <c r="B2013" s="169">
        <f t="shared" ref="B2013:H2013" si="1560">B2012/B2010</f>
        <v>1.4339855818743565</v>
      </c>
      <c r="C2013" s="169">
        <f t="shared" si="1560"/>
        <v>2.5659574468085107</v>
      </c>
      <c r="D2013" s="169">
        <f t="shared" si="1560"/>
        <v>1.6528776978417268</v>
      </c>
      <c r="E2013" s="169">
        <f t="shared" si="1560"/>
        <v>2.1739599383667181</v>
      </c>
      <c r="F2013" s="169">
        <f t="shared" si="1560"/>
        <v>3.0878571428571426</v>
      </c>
      <c r="G2013" s="169">
        <f t="shared" si="1560"/>
        <v>2.4411764705882355</v>
      </c>
      <c r="H2013" s="169">
        <f t="shared" si="1560"/>
        <v>2.2708527131782947</v>
      </c>
      <c r="I2013" s="106">
        <f>I2011/I2012*100</f>
        <v>52.704753127353243</v>
      </c>
      <c r="J2013" s="169">
        <f t="shared" ref="J2013:P2013" si="1561">J2012/J2010</f>
        <v>1.6315086782376502</v>
      </c>
      <c r="K2013" s="169">
        <f t="shared" si="1561"/>
        <v>1.9479020979020978</v>
      </c>
      <c r="L2013" s="169">
        <f t="shared" si="1561"/>
        <v>1.7135467980295565</v>
      </c>
      <c r="M2013" s="169">
        <f t="shared" si="1561"/>
        <v>1.3914760914760915</v>
      </c>
      <c r="N2013" s="169">
        <f t="shared" si="1561"/>
        <v>1.9977272727272726</v>
      </c>
      <c r="O2013" s="169">
        <f t="shared" si="1561"/>
        <v>1.5517761033369213</v>
      </c>
      <c r="P2013" s="169">
        <f t="shared" si="1561"/>
        <v>1.9407348242811502</v>
      </c>
      <c r="Q2013" s="106">
        <f>Q2011/Q2012*100</f>
        <v>42.38034444126</v>
      </c>
    </row>
    <row r="2014" spans="1:17" x14ac:dyDescent="0.35">
      <c r="A2014" s="19" t="s">
        <v>153</v>
      </c>
      <c r="B2014" s="88">
        <v>167</v>
      </c>
      <c r="C2014" s="61">
        <v>110</v>
      </c>
      <c r="D2014" s="61">
        <v>129</v>
      </c>
      <c r="E2014" s="61">
        <v>161</v>
      </c>
      <c r="F2014" s="61">
        <v>151</v>
      </c>
      <c r="G2014" s="88">
        <v>158</v>
      </c>
      <c r="H2014" s="88">
        <v>174</v>
      </c>
      <c r="I2014" s="146"/>
      <c r="J2014" s="88">
        <v>115</v>
      </c>
      <c r="K2014" s="61">
        <v>119</v>
      </c>
      <c r="L2014" s="61">
        <v>134</v>
      </c>
      <c r="M2014" s="61">
        <v>141</v>
      </c>
      <c r="N2014" s="61">
        <v>146</v>
      </c>
      <c r="O2014" s="88">
        <v>158</v>
      </c>
      <c r="P2014" s="88">
        <v>114</v>
      </c>
      <c r="Q2014" s="146"/>
    </row>
    <row r="2015" spans="1:17" x14ac:dyDescent="0.35">
      <c r="A2015" s="43" t="s">
        <v>155</v>
      </c>
      <c r="B2015" s="169">
        <f t="shared" ref="B2015:H2015" si="1562">B2014/B2012</f>
        <v>1.1993679977018097</v>
      </c>
      <c r="C2015" s="169">
        <f t="shared" si="1562"/>
        <v>1.0134512622074812</v>
      </c>
      <c r="D2015" s="169">
        <f t="shared" si="1562"/>
        <v>1.4036996735582155</v>
      </c>
      <c r="E2015" s="169">
        <f t="shared" si="1562"/>
        <v>1.1411155999716494</v>
      </c>
      <c r="F2015" s="169">
        <f t="shared" si="1562"/>
        <v>1.16431490477292</v>
      </c>
      <c r="G2015" s="169">
        <f t="shared" si="1562"/>
        <v>1.1897590361445782</v>
      </c>
      <c r="H2015" s="169">
        <f t="shared" si="1562"/>
        <v>1.1879565781388681</v>
      </c>
      <c r="I2015" s="146"/>
      <c r="J2015" s="169">
        <f t="shared" ref="J2015:P2015" si="1563">J2014/J2012</f>
        <v>0.94108019639934526</v>
      </c>
      <c r="K2015" s="169">
        <f t="shared" si="1563"/>
        <v>1.0680308741698079</v>
      </c>
      <c r="L2015" s="169">
        <f t="shared" si="1563"/>
        <v>1.9261175794164154</v>
      </c>
      <c r="M2015" s="169">
        <f t="shared" si="1563"/>
        <v>2.1066786194531599</v>
      </c>
      <c r="N2015" s="169">
        <f t="shared" si="1563"/>
        <v>1.1073189230185818</v>
      </c>
      <c r="O2015" s="169">
        <f t="shared" si="1563"/>
        <v>1.0960044395116537</v>
      </c>
      <c r="P2015" s="169">
        <f t="shared" si="1563"/>
        <v>0.93834883529508595</v>
      </c>
      <c r="Q2015" s="146"/>
    </row>
    <row r="2016" spans="1:17" x14ac:dyDescent="0.35">
      <c r="A2016" s="19" t="s">
        <v>168</v>
      </c>
      <c r="B2016" s="19">
        <v>30.2</v>
      </c>
      <c r="C2016" s="61">
        <v>34.1</v>
      </c>
      <c r="D2016" s="61">
        <v>36.5</v>
      </c>
      <c r="E2016" s="61">
        <v>43</v>
      </c>
      <c r="F2016" s="61">
        <v>21.1</v>
      </c>
      <c r="G2016" s="19">
        <v>22.6</v>
      </c>
      <c r="H2016" s="19">
        <v>15.8</v>
      </c>
      <c r="I2016" s="151">
        <f>SUM(B2016:H2016)</f>
        <v>203.3</v>
      </c>
      <c r="J2016" s="19">
        <v>33.1</v>
      </c>
      <c r="K2016" s="61">
        <v>35</v>
      </c>
      <c r="L2016" s="61">
        <v>16.8</v>
      </c>
      <c r="M2016" s="61">
        <v>49.2</v>
      </c>
      <c r="N2016" s="61">
        <v>16.899999999999999</v>
      </c>
      <c r="O2016" s="19">
        <v>27.4</v>
      </c>
      <c r="P2016" s="19">
        <v>55.3</v>
      </c>
      <c r="Q2016" s="151">
        <f>SUM(J2016:P2016)</f>
        <v>233.7</v>
      </c>
    </row>
    <row r="2017" spans="1:17" x14ac:dyDescent="0.35">
      <c r="A2017" s="19" t="s">
        <v>1543</v>
      </c>
      <c r="B2017" s="19">
        <v>62.36</v>
      </c>
      <c r="C2017" s="166">
        <v>62.44</v>
      </c>
      <c r="D2017" s="166">
        <v>63.18</v>
      </c>
      <c r="E2017" s="166">
        <v>71.81</v>
      </c>
      <c r="F2017" s="166">
        <v>78.260000000000005</v>
      </c>
      <c r="G2017" s="19">
        <v>79.040000000000006</v>
      </c>
      <c r="H2017" s="19">
        <v>80.03</v>
      </c>
      <c r="I2017" s="151">
        <f>SUM(B2017:H2017)</f>
        <v>497.12</v>
      </c>
      <c r="J2017" s="19">
        <v>48.28</v>
      </c>
      <c r="K2017" s="166">
        <v>54.57</v>
      </c>
      <c r="L2017" s="166">
        <v>65.47</v>
      </c>
      <c r="M2017" s="166">
        <v>20.28</v>
      </c>
      <c r="N2017" s="166">
        <v>63.5</v>
      </c>
      <c r="O2017" s="19">
        <v>55.7</v>
      </c>
      <c r="P2017" s="19">
        <v>57.77</v>
      </c>
      <c r="Q2017" s="151">
        <f>SUM(J2017:P2017)</f>
        <v>365.57</v>
      </c>
    </row>
    <row r="2018" spans="1:17" x14ac:dyDescent="0.35">
      <c r="A2018" s="19" t="s">
        <v>152</v>
      </c>
      <c r="B2018" s="19">
        <f t="shared" ref="B2018:H2018" si="1564">B2017+B2016</f>
        <v>92.56</v>
      </c>
      <c r="C2018" s="19">
        <f t="shared" si="1564"/>
        <v>96.539999999999992</v>
      </c>
      <c r="D2018" s="19">
        <f t="shared" si="1564"/>
        <v>99.68</v>
      </c>
      <c r="E2018" s="19">
        <f t="shared" si="1564"/>
        <v>114.81</v>
      </c>
      <c r="F2018" s="19">
        <f t="shared" si="1564"/>
        <v>99.360000000000014</v>
      </c>
      <c r="G2018" s="19">
        <f t="shared" si="1564"/>
        <v>101.64000000000001</v>
      </c>
      <c r="H2018" s="19">
        <f t="shared" si="1564"/>
        <v>95.83</v>
      </c>
      <c r="I2018" s="151">
        <f>SUM(B2018:H2018)</f>
        <v>700.42000000000007</v>
      </c>
      <c r="J2018" s="19">
        <f t="shared" ref="J2018:P2018" si="1565">J2017+J2016</f>
        <v>81.38</v>
      </c>
      <c r="K2018" s="19">
        <f t="shared" si="1565"/>
        <v>89.57</v>
      </c>
      <c r="L2018" s="19">
        <f t="shared" si="1565"/>
        <v>82.27</v>
      </c>
      <c r="M2018" s="19">
        <f t="shared" si="1565"/>
        <v>69.48</v>
      </c>
      <c r="N2018" s="19">
        <f t="shared" si="1565"/>
        <v>80.400000000000006</v>
      </c>
      <c r="O2018" s="19">
        <f t="shared" si="1565"/>
        <v>83.1</v>
      </c>
      <c r="P2018" s="19">
        <f t="shared" si="1565"/>
        <v>113.07</v>
      </c>
      <c r="Q2018" s="151">
        <f>SUM(J2018:P2018)</f>
        <v>599.27</v>
      </c>
    </row>
    <row r="2019" spans="1:17" x14ac:dyDescent="0.35">
      <c r="A2019" s="19" t="s">
        <v>154</v>
      </c>
      <c r="B2019" s="169">
        <f t="shared" ref="B2019:H2019" si="1566">B2018/B2016</f>
        <v>3.0649006622516559</v>
      </c>
      <c r="C2019" s="169">
        <f t="shared" si="1566"/>
        <v>2.8310850439882693</v>
      </c>
      <c r="D2019" s="169">
        <f t="shared" si="1566"/>
        <v>2.7309589041095892</v>
      </c>
      <c r="E2019" s="169">
        <f t="shared" si="1566"/>
        <v>2.67</v>
      </c>
      <c r="F2019" s="169">
        <f t="shared" si="1566"/>
        <v>4.7090047393364936</v>
      </c>
      <c r="G2019" s="169">
        <f t="shared" si="1566"/>
        <v>4.4973451327433631</v>
      </c>
      <c r="H2019" s="169">
        <f t="shared" si="1566"/>
        <v>6.0651898734177214</v>
      </c>
      <c r="I2019" s="154">
        <f>I2017/I2018*100</f>
        <v>70.974558122269499</v>
      </c>
      <c r="J2019" s="169">
        <f t="shared" ref="J2019:P2019" si="1567">J2018/J2016</f>
        <v>2.4586102719033232</v>
      </c>
      <c r="K2019" s="169">
        <f t="shared" si="1567"/>
        <v>2.5591428571428572</v>
      </c>
      <c r="L2019" s="169">
        <f t="shared" si="1567"/>
        <v>4.8970238095238088</v>
      </c>
      <c r="M2019" s="169">
        <f t="shared" si="1567"/>
        <v>1.4121951219512194</v>
      </c>
      <c r="N2019" s="169">
        <f t="shared" si="1567"/>
        <v>4.7573964497041423</v>
      </c>
      <c r="O2019" s="169">
        <f t="shared" si="1567"/>
        <v>3.0328467153284673</v>
      </c>
      <c r="P2019" s="169">
        <f t="shared" si="1567"/>
        <v>2.0446654611211574</v>
      </c>
      <c r="Q2019" s="154">
        <f>Q2017/Q2018*100</f>
        <v>61.002553106279308</v>
      </c>
    </row>
    <row r="2020" spans="1:17" x14ac:dyDescent="0.35">
      <c r="A2020" s="19" t="s">
        <v>153</v>
      </c>
      <c r="B2020" s="88">
        <v>105</v>
      </c>
      <c r="C2020" s="19">
        <v>112</v>
      </c>
      <c r="D2020" s="19">
        <v>118</v>
      </c>
      <c r="E2020" s="19">
        <v>145</v>
      </c>
      <c r="F2020" s="19">
        <v>49</v>
      </c>
      <c r="G2020" s="88">
        <v>124</v>
      </c>
      <c r="H2020" s="88">
        <v>116</v>
      </c>
      <c r="I2020" s="146"/>
      <c r="J2020" s="88">
        <v>98</v>
      </c>
      <c r="K2020" s="19">
        <v>104</v>
      </c>
      <c r="L2020" s="19">
        <v>81</v>
      </c>
      <c r="M2020" s="19">
        <v>153</v>
      </c>
      <c r="N2020" s="19">
        <v>86</v>
      </c>
      <c r="O2020" s="88">
        <v>87</v>
      </c>
      <c r="P2020" s="88">
        <v>159</v>
      </c>
      <c r="Q2020" s="146"/>
    </row>
    <row r="2021" spans="1:17" x14ac:dyDescent="0.35">
      <c r="A2021" s="43" t="s">
        <v>155</v>
      </c>
      <c r="B2021" s="169">
        <f t="shared" ref="B2021:H2021" si="1568">B2020/B2018</f>
        <v>1.134399308556612</v>
      </c>
      <c r="C2021" s="169">
        <f t="shared" si="1568"/>
        <v>1.160140874249016</v>
      </c>
      <c r="D2021" s="169">
        <f t="shared" si="1568"/>
        <v>1.1837881219903692</v>
      </c>
      <c r="E2021" s="169">
        <f t="shared" si="1568"/>
        <v>1.2629561884853235</v>
      </c>
      <c r="F2021" s="169">
        <f t="shared" si="1568"/>
        <v>0.49315619967793872</v>
      </c>
      <c r="G2021" s="169">
        <f t="shared" si="1568"/>
        <v>1.219992129083038</v>
      </c>
      <c r="H2021" s="169">
        <f t="shared" si="1568"/>
        <v>1.2104768861525619</v>
      </c>
      <c r="I2021" s="146"/>
      <c r="J2021" s="169">
        <f t="shared" ref="J2021:P2021" si="1569">J2020/J2018</f>
        <v>1.2042270828213322</v>
      </c>
      <c r="K2021" s="169">
        <f t="shared" si="1569"/>
        <v>1.1611030478955009</v>
      </c>
      <c r="L2021" s="169">
        <f t="shared" si="1569"/>
        <v>0.98456302418864716</v>
      </c>
      <c r="M2021" s="169">
        <f t="shared" si="1569"/>
        <v>2.2020725388601035</v>
      </c>
      <c r="N2021" s="169">
        <f t="shared" si="1569"/>
        <v>1.0696517412935322</v>
      </c>
      <c r="O2021" s="169">
        <f t="shared" si="1569"/>
        <v>1.0469314079422383</v>
      </c>
      <c r="P2021" s="169">
        <f t="shared" si="1569"/>
        <v>1.406208543380207</v>
      </c>
      <c r="Q2021" s="146"/>
    </row>
    <row r="2022" spans="1:17" x14ac:dyDescent="0.35">
      <c r="A2022" s="19" t="s">
        <v>170</v>
      </c>
      <c r="B2022" s="88">
        <v>179.9</v>
      </c>
      <c r="C2022" s="61">
        <v>168.6</v>
      </c>
      <c r="D2022" s="61">
        <v>79.099999999999994</v>
      </c>
      <c r="E2022" s="61">
        <v>170.5</v>
      </c>
      <c r="F2022" s="61">
        <v>148.19999999999999</v>
      </c>
      <c r="G2022" s="88">
        <v>124.4</v>
      </c>
      <c r="H2022" s="88">
        <v>139.4</v>
      </c>
      <c r="I2022" s="146">
        <f>SUM(B2022:H2022)</f>
        <v>1010.0999999999999</v>
      </c>
      <c r="J2022" s="88">
        <v>197.7</v>
      </c>
      <c r="K2022" s="61">
        <v>131.69999999999999</v>
      </c>
      <c r="L2022" s="61">
        <v>130.30000000000001</v>
      </c>
      <c r="M2022" s="61">
        <v>43.4</v>
      </c>
      <c r="N2022" s="61">
        <v>225</v>
      </c>
      <c r="O2022" s="88">
        <v>219.9</v>
      </c>
      <c r="P2022" s="88">
        <v>194.7</v>
      </c>
      <c r="Q2022" s="146">
        <f>SUM(J2022:P2022)</f>
        <v>1142.6999999999998</v>
      </c>
    </row>
    <row r="2023" spans="1:17" x14ac:dyDescent="0.35">
      <c r="A2023" s="19" t="s">
        <v>171</v>
      </c>
      <c r="B2023" s="88">
        <v>193.4</v>
      </c>
      <c r="C2023" s="166">
        <v>105</v>
      </c>
      <c r="D2023" s="166">
        <v>36.700000000000003</v>
      </c>
      <c r="E2023" s="166">
        <v>292.89999999999998</v>
      </c>
      <c r="F2023" s="166">
        <v>362.7</v>
      </c>
      <c r="G2023" s="88">
        <v>337.7</v>
      </c>
      <c r="H2023" s="88">
        <v>47</v>
      </c>
      <c r="I2023" s="146">
        <f>SUM(B2023:H2023)</f>
        <v>1375.4</v>
      </c>
      <c r="J2023" s="88">
        <v>258.3</v>
      </c>
      <c r="K2023" s="166">
        <v>178.2</v>
      </c>
      <c r="L2023" s="166">
        <v>128.6</v>
      </c>
      <c r="M2023" s="166">
        <v>139.30000000000001</v>
      </c>
      <c r="N2023" s="166">
        <v>280.10000000000002</v>
      </c>
      <c r="O2023" s="88">
        <v>265.8</v>
      </c>
      <c r="P2023" s="88">
        <v>274.39999999999998</v>
      </c>
      <c r="Q2023" s="146">
        <f>SUM(J2023:P2023)</f>
        <v>1524.7000000000003</v>
      </c>
    </row>
    <row r="2024" spans="1:17" x14ac:dyDescent="0.35">
      <c r="A2024" s="19" t="s">
        <v>152</v>
      </c>
      <c r="B2024" s="19">
        <f t="shared" ref="B2024:H2024" si="1570">B2023+B2022</f>
        <v>373.3</v>
      </c>
      <c r="C2024" s="19">
        <f t="shared" si="1570"/>
        <v>273.60000000000002</v>
      </c>
      <c r="D2024" s="19">
        <f t="shared" si="1570"/>
        <v>115.8</v>
      </c>
      <c r="E2024" s="19">
        <f t="shared" si="1570"/>
        <v>463.4</v>
      </c>
      <c r="F2024" s="19">
        <f t="shared" si="1570"/>
        <v>510.9</v>
      </c>
      <c r="G2024" s="19">
        <f t="shared" si="1570"/>
        <v>462.1</v>
      </c>
      <c r="H2024" s="19">
        <f t="shared" si="1570"/>
        <v>186.4</v>
      </c>
      <c r="I2024" s="146">
        <f>SUM(B2024:H2024)</f>
        <v>2385.5</v>
      </c>
      <c r="J2024" s="19">
        <f t="shared" ref="J2024:P2024" si="1571">J2023+J2022</f>
        <v>456</v>
      </c>
      <c r="K2024" s="19">
        <f t="shared" si="1571"/>
        <v>309.89999999999998</v>
      </c>
      <c r="L2024" s="19">
        <f t="shared" si="1571"/>
        <v>258.89999999999998</v>
      </c>
      <c r="M2024" s="19">
        <f t="shared" si="1571"/>
        <v>182.70000000000002</v>
      </c>
      <c r="N2024" s="19">
        <f t="shared" si="1571"/>
        <v>505.1</v>
      </c>
      <c r="O2024" s="19">
        <f t="shared" si="1571"/>
        <v>485.70000000000005</v>
      </c>
      <c r="P2024" s="19">
        <f t="shared" si="1571"/>
        <v>469.09999999999997</v>
      </c>
      <c r="Q2024" s="146">
        <f>SUM(J2024:P2024)</f>
        <v>2667.4</v>
      </c>
    </row>
    <row r="2025" spans="1:17" x14ac:dyDescent="0.35">
      <c r="A2025" s="19" t="s">
        <v>154</v>
      </c>
      <c r="B2025" s="169">
        <f t="shared" ref="B2025:H2025" si="1572">B2024/B2022</f>
        <v>2.0750416898276822</v>
      </c>
      <c r="C2025" s="169">
        <f t="shared" si="1572"/>
        <v>1.6227758007117439</v>
      </c>
      <c r="D2025" s="169">
        <f t="shared" si="1572"/>
        <v>1.4639696586599242</v>
      </c>
      <c r="E2025" s="169">
        <f t="shared" si="1572"/>
        <v>2.7178885630498533</v>
      </c>
      <c r="F2025" s="169">
        <f t="shared" si="1572"/>
        <v>3.4473684210526319</v>
      </c>
      <c r="G2025" s="169">
        <f t="shared" si="1572"/>
        <v>3.714630225080386</v>
      </c>
      <c r="H2025" s="169">
        <f t="shared" si="1572"/>
        <v>1.3371592539454806</v>
      </c>
      <c r="I2025" s="153">
        <f>I2023/I2024*100</f>
        <v>57.656675749318808</v>
      </c>
      <c r="J2025" s="169">
        <f t="shared" ref="J2025:P2025" si="1573">J2024/J2022</f>
        <v>2.3065250379362672</v>
      </c>
      <c r="K2025" s="169">
        <f t="shared" si="1573"/>
        <v>2.3530751708428248</v>
      </c>
      <c r="L2025" s="169">
        <f t="shared" si="1573"/>
        <v>1.9869531849577893</v>
      </c>
      <c r="M2025" s="169">
        <f t="shared" si="1573"/>
        <v>4.209677419354839</v>
      </c>
      <c r="N2025" s="169">
        <f t="shared" si="1573"/>
        <v>2.2448888888888892</v>
      </c>
      <c r="O2025" s="169">
        <f t="shared" si="1573"/>
        <v>2.2087312414733971</v>
      </c>
      <c r="P2025" s="169">
        <f t="shared" si="1573"/>
        <v>2.4093477144324602</v>
      </c>
      <c r="Q2025" s="153">
        <f>Q2023/Q2024*100</f>
        <v>57.160530854015157</v>
      </c>
    </row>
    <row r="2026" spans="1:17" x14ac:dyDescent="0.35">
      <c r="A2026" s="19" t="s">
        <v>153</v>
      </c>
      <c r="B2026" s="88">
        <v>606</v>
      </c>
      <c r="C2026" s="61">
        <v>434</v>
      </c>
      <c r="D2026" s="61">
        <v>323</v>
      </c>
      <c r="E2026" s="61">
        <v>707</v>
      </c>
      <c r="F2026" s="61">
        <v>769</v>
      </c>
      <c r="G2026" s="88">
        <v>697</v>
      </c>
      <c r="H2026" s="88">
        <v>733</v>
      </c>
      <c r="I2026" s="146"/>
      <c r="J2026" s="88">
        <v>716</v>
      </c>
      <c r="K2026" s="61">
        <v>480</v>
      </c>
      <c r="L2026" s="61">
        <v>405</v>
      </c>
      <c r="M2026" s="61">
        <v>649</v>
      </c>
      <c r="N2026" s="61">
        <v>840</v>
      </c>
      <c r="O2026" s="88">
        <v>786</v>
      </c>
      <c r="P2026" s="88">
        <v>757</v>
      </c>
      <c r="Q2026" s="146"/>
    </row>
    <row r="2027" spans="1:17" x14ac:dyDescent="0.35">
      <c r="A2027" s="43" t="s">
        <v>155</v>
      </c>
      <c r="B2027" s="169">
        <f t="shared" ref="B2027:G2027" si="1574">B2026/B2024</f>
        <v>1.6233592285025449</v>
      </c>
      <c r="C2027" s="169">
        <f t="shared" si="1574"/>
        <v>1.5862573099415203</v>
      </c>
      <c r="D2027" s="169">
        <f t="shared" si="1574"/>
        <v>2.7892918825561313</v>
      </c>
      <c r="E2027" s="169">
        <f t="shared" si="1574"/>
        <v>1.5256797583081572</v>
      </c>
      <c r="F2027" s="169">
        <f t="shared" si="1574"/>
        <v>1.5051869250342533</v>
      </c>
      <c r="G2027" s="169">
        <f t="shared" si="1574"/>
        <v>1.5083315299718676</v>
      </c>
      <c r="H2027" s="169">
        <v>914</v>
      </c>
      <c r="I2027" s="146"/>
      <c r="J2027" s="169">
        <f t="shared" ref="J2027:P2027" si="1575">J2026/J2024</f>
        <v>1.5701754385964912</v>
      </c>
      <c r="K2027" s="169">
        <f t="shared" si="1575"/>
        <v>1.548886737657309</v>
      </c>
      <c r="L2027" s="169">
        <f t="shared" si="1575"/>
        <v>1.5643105446118193</v>
      </c>
      <c r="M2027" s="169">
        <f t="shared" si="1575"/>
        <v>3.5522714833059656</v>
      </c>
      <c r="N2027" s="169">
        <f t="shared" si="1575"/>
        <v>1.6630370223718074</v>
      </c>
      <c r="O2027" s="169">
        <f t="shared" si="1575"/>
        <v>1.6182828906732549</v>
      </c>
      <c r="P2027" s="169">
        <f t="shared" si="1575"/>
        <v>1.6137284161159668</v>
      </c>
      <c r="Q2027" s="146"/>
    </row>
    <row r="2028" spans="1:17" x14ac:dyDescent="0.35">
      <c r="A2028" s="19" t="s">
        <v>173</v>
      </c>
      <c r="B2028" s="36">
        <v>19.3</v>
      </c>
      <c r="C2028" s="171">
        <v>19.809999999999999</v>
      </c>
      <c r="D2028" s="171">
        <v>25.3</v>
      </c>
      <c r="E2028" s="171">
        <v>20.12</v>
      </c>
      <c r="F2028" s="171">
        <v>17.93</v>
      </c>
      <c r="G2028" s="19">
        <v>19.88</v>
      </c>
      <c r="H2028" s="36">
        <v>20.55</v>
      </c>
      <c r="I2028" s="146">
        <f>SUM(B2028:H2028)</f>
        <v>142.89000000000001</v>
      </c>
      <c r="J2028" s="36">
        <v>22.27</v>
      </c>
      <c r="K2028" s="171">
        <v>27.58</v>
      </c>
      <c r="L2028" s="171">
        <v>20.21</v>
      </c>
      <c r="M2028" s="171">
        <v>23.01</v>
      </c>
      <c r="N2028" s="171">
        <v>25.57</v>
      </c>
      <c r="O2028" s="19">
        <v>23.39</v>
      </c>
      <c r="P2028" s="36">
        <v>24.27</v>
      </c>
      <c r="Q2028" s="146">
        <f>SUM(J2028:P2028)</f>
        <v>166.30000000000004</v>
      </c>
    </row>
    <row r="2029" spans="1:17" x14ac:dyDescent="0.35">
      <c r="A2029" s="19" t="s">
        <v>172</v>
      </c>
      <c r="B2029" s="33">
        <v>25.58</v>
      </c>
      <c r="C2029" s="61">
        <v>32.840000000000003</v>
      </c>
      <c r="D2029" s="61">
        <v>34.39</v>
      </c>
      <c r="E2029" s="61">
        <v>36.340000000000003</v>
      </c>
      <c r="F2029" s="61">
        <v>36.93</v>
      </c>
      <c r="G2029" s="19">
        <v>37.14</v>
      </c>
      <c r="H2029" s="36">
        <v>35.21</v>
      </c>
      <c r="I2029" s="146">
        <f>SUM(B2029:H2029)</f>
        <v>238.43000000000004</v>
      </c>
      <c r="J2029" s="33">
        <v>30.5</v>
      </c>
      <c r="K2029" s="61">
        <v>31.33</v>
      </c>
      <c r="L2029" s="61">
        <v>33.17</v>
      </c>
      <c r="M2029" s="61">
        <v>37.53</v>
      </c>
      <c r="N2029" s="61">
        <v>34.409999999999997</v>
      </c>
      <c r="O2029" s="19">
        <v>38.74</v>
      </c>
      <c r="P2029" s="36">
        <v>29.01</v>
      </c>
      <c r="Q2029" s="146">
        <f>SUM(J2029:P2029)</f>
        <v>234.69</v>
      </c>
    </row>
    <row r="2030" spans="1:17" x14ac:dyDescent="0.35">
      <c r="A2030" s="19" t="s">
        <v>152</v>
      </c>
      <c r="B2030" s="19">
        <f t="shared" ref="B2030:H2030" si="1576">B2029+B2028</f>
        <v>44.879999999999995</v>
      </c>
      <c r="C2030" s="19">
        <f t="shared" si="1576"/>
        <v>52.650000000000006</v>
      </c>
      <c r="D2030" s="19">
        <f t="shared" si="1576"/>
        <v>59.69</v>
      </c>
      <c r="E2030" s="19">
        <f t="shared" si="1576"/>
        <v>56.460000000000008</v>
      </c>
      <c r="F2030" s="19">
        <f t="shared" si="1576"/>
        <v>54.86</v>
      </c>
      <c r="G2030" s="19">
        <f t="shared" si="1576"/>
        <v>57.019999999999996</v>
      </c>
      <c r="H2030" s="19">
        <f t="shared" si="1576"/>
        <v>55.760000000000005</v>
      </c>
      <c r="I2030" s="146">
        <f>SUM(B2030:H2030)</f>
        <v>381.32</v>
      </c>
      <c r="J2030" s="19">
        <f t="shared" ref="J2030:P2030" si="1577">J2029+J2028</f>
        <v>52.769999999999996</v>
      </c>
      <c r="K2030" s="19">
        <f t="shared" si="1577"/>
        <v>58.91</v>
      </c>
      <c r="L2030" s="19">
        <f t="shared" si="1577"/>
        <v>53.38</v>
      </c>
      <c r="M2030" s="19">
        <f t="shared" si="1577"/>
        <v>60.540000000000006</v>
      </c>
      <c r="N2030" s="19">
        <f t="shared" si="1577"/>
        <v>59.98</v>
      </c>
      <c r="O2030" s="19">
        <f t="shared" si="1577"/>
        <v>62.13</v>
      </c>
      <c r="P2030" s="19">
        <f t="shared" si="1577"/>
        <v>53.28</v>
      </c>
      <c r="Q2030" s="146">
        <f>SUM(J2030:P2030)</f>
        <v>400.99</v>
      </c>
    </row>
    <row r="2031" spans="1:17" x14ac:dyDescent="0.35">
      <c r="A2031" s="19" t="s">
        <v>154</v>
      </c>
      <c r="B2031" s="169">
        <f>B2030/B2028</f>
        <v>2.325388601036269</v>
      </c>
      <c r="C2031" s="169">
        <f t="shared" ref="C2031:H2031" si="1578">C2030/C2028</f>
        <v>2.6577486118122167</v>
      </c>
      <c r="D2031" s="169">
        <f t="shared" si="1578"/>
        <v>2.359288537549407</v>
      </c>
      <c r="E2031" s="169">
        <f t="shared" si="1578"/>
        <v>2.8061630218687874</v>
      </c>
      <c r="F2031" s="169">
        <f t="shared" si="1578"/>
        <v>3.0596765197992193</v>
      </c>
      <c r="G2031" s="169">
        <f t="shared" si="1578"/>
        <v>2.8682092555331993</v>
      </c>
      <c r="H2031" s="169">
        <f t="shared" si="1578"/>
        <v>2.7133819951338203</v>
      </c>
      <c r="I2031" s="153">
        <f>I2029/I2030*100</f>
        <v>62.527535927829661</v>
      </c>
      <c r="J2031" s="169">
        <f>J2030/J2028</f>
        <v>2.3695554557700942</v>
      </c>
      <c r="K2031" s="169">
        <f t="shared" ref="K2031:P2031" si="1579">K2030/K2028</f>
        <v>2.1359680928208848</v>
      </c>
      <c r="L2031" s="169">
        <f t="shared" si="1579"/>
        <v>2.6412666996536367</v>
      </c>
      <c r="M2031" s="169">
        <f t="shared" si="1579"/>
        <v>2.6310299869621905</v>
      </c>
      <c r="N2031" s="169">
        <f t="shared" si="1579"/>
        <v>2.3457176378568634</v>
      </c>
      <c r="O2031" s="169">
        <f t="shared" si="1579"/>
        <v>2.6562633604104318</v>
      </c>
      <c r="P2031" s="169">
        <f t="shared" si="1579"/>
        <v>2.1953028430160693</v>
      </c>
      <c r="Q2031" s="153">
        <f>Q2029/Q2030*100</f>
        <v>58.527644080899776</v>
      </c>
    </row>
    <row r="2032" spans="1:17" x14ac:dyDescent="0.35">
      <c r="A2032" s="19" t="s">
        <v>153</v>
      </c>
      <c r="B2032" s="19">
        <v>170</v>
      </c>
      <c r="C2032" s="19">
        <v>165</v>
      </c>
      <c r="D2032" s="19">
        <v>207</v>
      </c>
      <c r="E2032" s="19">
        <v>189</v>
      </c>
      <c r="F2032" s="19">
        <v>181</v>
      </c>
      <c r="G2032" s="19">
        <v>198</v>
      </c>
      <c r="H2032" s="19">
        <v>194</v>
      </c>
      <c r="I2032" s="146"/>
      <c r="J2032" s="19">
        <v>197</v>
      </c>
      <c r="K2032" s="19">
        <v>228</v>
      </c>
      <c r="L2032" s="19">
        <v>186</v>
      </c>
      <c r="M2032" s="19">
        <v>212</v>
      </c>
      <c r="N2032" s="19">
        <v>227</v>
      </c>
      <c r="O2032" s="19">
        <v>212</v>
      </c>
      <c r="P2032" s="19">
        <v>201</v>
      </c>
      <c r="Q2032" s="146"/>
    </row>
    <row r="2033" spans="1:17" x14ac:dyDescent="0.35">
      <c r="A2033" s="43" t="s">
        <v>155</v>
      </c>
      <c r="B2033" s="169">
        <f t="shared" ref="B2033:H2033" si="1580">B2032/B2030</f>
        <v>3.7878787878787881</v>
      </c>
      <c r="C2033" s="169">
        <f t="shared" si="1580"/>
        <v>3.1339031339031336</v>
      </c>
      <c r="D2033" s="169">
        <f t="shared" si="1580"/>
        <v>3.4679175741330206</v>
      </c>
      <c r="E2033" s="169">
        <f t="shared" si="1580"/>
        <v>3.3475026567481398</v>
      </c>
      <c r="F2033" s="169">
        <f t="shared" si="1580"/>
        <v>3.2993073277433469</v>
      </c>
      <c r="G2033" s="169">
        <f t="shared" si="1580"/>
        <v>3.4724658014731675</v>
      </c>
      <c r="H2033" s="169">
        <f t="shared" si="1580"/>
        <v>3.4791965566714489</v>
      </c>
      <c r="I2033" s="146"/>
      <c r="J2033" s="169">
        <f t="shared" ref="J2033:P2033" si="1581">J2032/J2030</f>
        <v>3.7331817320447227</v>
      </c>
      <c r="K2033" s="169">
        <f t="shared" si="1581"/>
        <v>3.8703106433542693</v>
      </c>
      <c r="L2033" s="169">
        <f t="shared" si="1581"/>
        <v>3.4844511052828775</v>
      </c>
      <c r="M2033" s="169">
        <f t="shared" si="1581"/>
        <v>3.501816980508754</v>
      </c>
      <c r="N2033" s="169">
        <f t="shared" si="1581"/>
        <v>3.7845948649549852</v>
      </c>
      <c r="O2033" s="169">
        <f t="shared" si="1581"/>
        <v>3.4122002253339772</v>
      </c>
      <c r="P2033" s="169">
        <f t="shared" si="1581"/>
        <v>3.7725225225225225</v>
      </c>
      <c r="Q2033" s="146"/>
    </row>
    <row r="2034" spans="1:17" x14ac:dyDescent="0.35">
      <c r="A2034" s="19" t="s">
        <v>176</v>
      </c>
      <c r="B2034" s="19">
        <v>0</v>
      </c>
      <c r="C2034" s="19">
        <v>0</v>
      </c>
      <c r="D2034" s="19">
        <v>0</v>
      </c>
      <c r="E2034" s="19">
        <v>0</v>
      </c>
      <c r="F2034" s="19">
        <v>0</v>
      </c>
      <c r="G2034" s="19">
        <v>0</v>
      </c>
      <c r="H2034" s="19">
        <v>0</v>
      </c>
      <c r="I2034" s="151">
        <f>SUM(B2034:H2034)</f>
        <v>0</v>
      </c>
      <c r="J2034" s="19">
        <v>0</v>
      </c>
      <c r="K2034" s="19">
        <v>0</v>
      </c>
      <c r="L2034" s="19">
        <v>0</v>
      </c>
      <c r="M2034" s="19">
        <v>0</v>
      </c>
      <c r="N2034" s="19">
        <v>0</v>
      </c>
      <c r="O2034" s="19">
        <v>0</v>
      </c>
      <c r="P2034" s="19">
        <v>0</v>
      </c>
      <c r="Q2034" s="151">
        <f>SUM(J2034:P2034)</f>
        <v>0</v>
      </c>
    </row>
    <row r="2035" spans="1:17" x14ac:dyDescent="0.35">
      <c r="A2035" s="19" t="s">
        <v>177</v>
      </c>
      <c r="B2035" s="19">
        <v>0</v>
      </c>
      <c r="C2035" s="19">
        <v>0</v>
      </c>
      <c r="D2035" s="19">
        <v>0</v>
      </c>
      <c r="E2035" s="19">
        <v>0</v>
      </c>
      <c r="F2035" s="19">
        <v>0</v>
      </c>
      <c r="G2035" s="19">
        <v>0</v>
      </c>
      <c r="H2035" s="19">
        <v>0</v>
      </c>
      <c r="I2035" s="151">
        <f>SUM(B2035:H2035)</f>
        <v>0</v>
      </c>
      <c r="J2035" s="19">
        <v>0</v>
      </c>
      <c r="K2035" s="19">
        <v>0</v>
      </c>
      <c r="L2035" s="19">
        <v>0</v>
      </c>
      <c r="M2035" s="19">
        <v>0</v>
      </c>
      <c r="N2035" s="19">
        <v>0</v>
      </c>
      <c r="O2035" s="19">
        <v>0</v>
      </c>
      <c r="P2035" s="19">
        <v>0</v>
      </c>
      <c r="Q2035" s="151">
        <f>SUM(J2035:P2035)</f>
        <v>0</v>
      </c>
    </row>
    <row r="2036" spans="1:17" x14ac:dyDescent="0.35">
      <c r="A2036" s="19" t="s">
        <v>152</v>
      </c>
      <c r="B2036" s="19">
        <f t="shared" ref="B2036:H2036" si="1582">B2035+B2034</f>
        <v>0</v>
      </c>
      <c r="C2036" s="19">
        <f t="shared" si="1582"/>
        <v>0</v>
      </c>
      <c r="D2036" s="19">
        <f t="shared" si="1582"/>
        <v>0</v>
      </c>
      <c r="E2036" s="19">
        <f t="shared" si="1582"/>
        <v>0</v>
      </c>
      <c r="F2036" s="19">
        <f t="shared" si="1582"/>
        <v>0</v>
      </c>
      <c r="G2036" s="19">
        <f t="shared" si="1582"/>
        <v>0</v>
      </c>
      <c r="H2036" s="19">
        <f t="shared" si="1582"/>
        <v>0</v>
      </c>
      <c r="I2036" s="151">
        <f>SUM(B2036:H2036)</f>
        <v>0</v>
      </c>
      <c r="J2036" s="19">
        <f>J2035+J2034</f>
        <v>0</v>
      </c>
      <c r="K2036" s="19">
        <f>K2035+K2034</f>
        <v>0</v>
      </c>
      <c r="L2036" s="19">
        <f>L2035+L2034</f>
        <v>0</v>
      </c>
      <c r="M2036" s="19">
        <f>M2035+M2034</f>
        <v>0</v>
      </c>
      <c r="N2036" s="19">
        <f>N2035+N2034</f>
        <v>0</v>
      </c>
      <c r="O2036" s="19"/>
      <c r="P2036" s="19">
        <f>P2035+P2034</f>
        <v>0</v>
      </c>
      <c r="Q2036" s="151">
        <f>SUM(J2036:P2036)</f>
        <v>0</v>
      </c>
    </row>
    <row r="2037" spans="1:17" x14ac:dyDescent="0.35">
      <c r="A2037" s="19" t="s">
        <v>154</v>
      </c>
      <c r="B2037" s="106" t="e">
        <f t="shared" ref="B2037:Q2037" si="1583">B2035/B2036*100</f>
        <v>#DIV/0!</v>
      </c>
      <c r="C2037" s="106" t="e">
        <f t="shared" si="1583"/>
        <v>#DIV/0!</v>
      </c>
      <c r="D2037" s="106" t="e">
        <f t="shared" si="1583"/>
        <v>#DIV/0!</v>
      </c>
      <c r="E2037" s="106" t="e">
        <f t="shared" si="1583"/>
        <v>#DIV/0!</v>
      </c>
      <c r="F2037" s="106" t="e">
        <f t="shared" si="1583"/>
        <v>#DIV/0!</v>
      </c>
      <c r="G2037" s="106" t="e">
        <f t="shared" si="1583"/>
        <v>#DIV/0!</v>
      </c>
      <c r="H2037" s="106" t="e">
        <f t="shared" si="1583"/>
        <v>#DIV/0!</v>
      </c>
      <c r="I2037" s="153" t="e">
        <f t="shared" si="1583"/>
        <v>#DIV/0!</v>
      </c>
      <c r="J2037" s="106" t="e">
        <f t="shared" si="1583"/>
        <v>#DIV/0!</v>
      </c>
      <c r="K2037" s="106" t="e">
        <f t="shared" si="1583"/>
        <v>#DIV/0!</v>
      </c>
      <c r="L2037" s="106" t="e">
        <f t="shared" si="1583"/>
        <v>#DIV/0!</v>
      </c>
      <c r="M2037" s="106" t="e">
        <f t="shared" si="1583"/>
        <v>#DIV/0!</v>
      </c>
      <c r="N2037" s="106" t="e">
        <f t="shared" si="1583"/>
        <v>#DIV/0!</v>
      </c>
      <c r="O2037" s="106" t="e">
        <f t="shared" si="1583"/>
        <v>#DIV/0!</v>
      </c>
      <c r="P2037" s="106" t="e">
        <f t="shared" si="1583"/>
        <v>#DIV/0!</v>
      </c>
      <c r="Q2037" s="153" t="e">
        <f t="shared" si="1583"/>
        <v>#DIV/0!</v>
      </c>
    </row>
    <row r="2038" spans="1:17" x14ac:dyDescent="0.35">
      <c r="A2038" s="19" t="s">
        <v>153</v>
      </c>
      <c r="B2038" s="88">
        <v>0</v>
      </c>
      <c r="C2038" s="88">
        <v>0</v>
      </c>
      <c r="D2038" s="88">
        <v>0</v>
      </c>
      <c r="E2038" s="88">
        <v>0</v>
      </c>
      <c r="F2038" s="88">
        <v>0</v>
      </c>
      <c r="G2038" s="88">
        <v>0</v>
      </c>
      <c r="H2038" s="88">
        <v>0</v>
      </c>
      <c r="I2038" s="146"/>
      <c r="J2038" s="88">
        <v>0</v>
      </c>
      <c r="K2038" s="88">
        <v>0</v>
      </c>
      <c r="L2038" s="88">
        <v>0</v>
      </c>
      <c r="M2038" s="88">
        <v>0</v>
      </c>
      <c r="N2038" s="88">
        <v>0</v>
      </c>
      <c r="O2038" s="88">
        <v>0</v>
      </c>
      <c r="P2038" s="88">
        <v>0</v>
      </c>
      <c r="Q2038" s="146"/>
    </row>
    <row r="2039" spans="1:17" x14ac:dyDescent="0.35">
      <c r="A2039" s="43" t="s">
        <v>155</v>
      </c>
      <c r="B2039" s="169" t="e">
        <f t="shared" ref="B2039:H2039" si="1584">B2038/B2036</f>
        <v>#DIV/0!</v>
      </c>
      <c r="C2039" s="169" t="e">
        <f t="shared" si="1584"/>
        <v>#DIV/0!</v>
      </c>
      <c r="D2039" s="169" t="e">
        <f t="shared" si="1584"/>
        <v>#DIV/0!</v>
      </c>
      <c r="E2039" s="169" t="e">
        <f t="shared" si="1584"/>
        <v>#DIV/0!</v>
      </c>
      <c r="F2039" s="169" t="e">
        <f t="shared" si="1584"/>
        <v>#DIV/0!</v>
      </c>
      <c r="G2039" s="169" t="e">
        <f t="shared" si="1584"/>
        <v>#DIV/0!</v>
      </c>
      <c r="H2039" s="169" t="e">
        <f t="shared" si="1584"/>
        <v>#DIV/0!</v>
      </c>
      <c r="I2039" s="146"/>
      <c r="J2039" s="169" t="e">
        <f t="shared" ref="J2039:P2039" si="1585">J2038/J2036</f>
        <v>#DIV/0!</v>
      </c>
      <c r="K2039" s="169" t="e">
        <f t="shared" si="1585"/>
        <v>#DIV/0!</v>
      </c>
      <c r="L2039" s="169" t="e">
        <f t="shared" si="1585"/>
        <v>#DIV/0!</v>
      </c>
      <c r="M2039" s="169" t="e">
        <f t="shared" si="1585"/>
        <v>#DIV/0!</v>
      </c>
      <c r="N2039" s="169" t="e">
        <f t="shared" si="1585"/>
        <v>#DIV/0!</v>
      </c>
      <c r="O2039" s="169" t="e">
        <f t="shared" si="1585"/>
        <v>#DIV/0!</v>
      </c>
      <c r="P2039" s="169" t="e">
        <f t="shared" si="1585"/>
        <v>#DIV/0!</v>
      </c>
      <c r="Q2039" s="146"/>
    </row>
    <row r="2040" spans="1:17" x14ac:dyDescent="0.35">
      <c r="A2040" s="19" t="s">
        <v>174</v>
      </c>
      <c r="B2040" s="88">
        <v>13.74</v>
      </c>
      <c r="C2040" s="19">
        <v>5.68</v>
      </c>
      <c r="D2040" s="19">
        <v>15.05</v>
      </c>
      <c r="E2040" s="19">
        <v>7.46</v>
      </c>
      <c r="F2040" s="19">
        <v>4.72</v>
      </c>
      <c r="G2040" s="79">
        <v>8.1300000000000008</v>
      </c>
      <c r="H2040" s="79">
        <v>9.68</v>
      </c>
      <c r="I2040" s="146">
        <f>SUM(B2040:H2040)</f>
        <v>64.460000000000008</v>
      </c>
      <c r="J2040" s="88">
        <v>15.52</v>
      </c>
      <c r="K2040" s="19">
        <v>22.26</v>
      </c>
      <c r="L2040" s="19">
        <v>10.050000000000001</v>
      </c>
      <c r="M2040" s="19">
        <v>11.78</v>
      </c>
      <c r="N2040" s="19">
        <v>17.62</v>
      </c>
      <c r="O2040" s="79">
        <v>15.26</v>
      </c>
      <c r="P2040" s="79">
        <v>18.46</v>
      </c>
      <c r="Q2040" s="146">
        <f>SUM(J2040:P2040)</f>
        <v>110.95000000000002</v>
      </c>
    </row>
    <row r="2041" spans="1:17" x14ac:dyDescent="0.35">
      <c r="A2041" s="19" t="s">
        <v>175</v>
      </c>
      <c r="B2041" s="88">
        <v>11.86</v>
      </c>
      <c r="C2041" s="19">
        <v>81.62</v>
      </c>
      <c r="D2041" s="19">
        <v>225.2</v>
      </c>
      <c r="E2041" s="19">
        <v>20.190000000000001</v>
      </c>
      <c r="F2041" s="19">
        <v>0.73</v>
      </c>
      <c r="G2041" s="88">
        <v>36.340000000000003</v>
      </c>
      <c r="H2041" s="88">
        <v>0.34</v>
      </c>
      <c r="I2041" s="146">
        <f>SUM(B2041:H2041)</f>
        <v>376.28000000000003</v>
      </c>
      <c r="J2041" s="88">
        <v>0.34</v>
      </c>
      <c r="K2041" s="19">
        <v>0.34</v>
      </c>
      <c r="L2041" s="19">
        <v>0.34</v>
      </c>
      <c r="M2041" s="19">
        <v>0.3</v>
      </c>
      <c r="N2041" s="19">
        <v>0.62</v>
      </c>
      <c r="O2041" s="88">
        <v>0.22</v>
      </c>
      <c r="P2041" s="88">
        <v>0.2</v>
      </c>
      <c r="Q2041" s="146">
        <f>SUM(J2041:P2041)</f>
        <v>2.3600000000000003</v>
      </c>
    </row>
    <row r="2042" spans="1:17" x14ac:dyDescent="0.35">
      <c r="A2042" s="19" t="s">
        <v>152</v>
      </c>
      <c r="B2042" s="19">
        <f t="shared" ref="B2042:H2042" si="1586">B2041+B2040</f>
        <v>25.6</v>
      </c>
      <c r="C2042" s="19">
        <f t="shared" si="1586"/>
        <v>87.300000000000011</v>
      </c>
      <c r="D2042" s="19">
        <f t="shared" si="1586"/>
        <v>240.25</v>
      </c>
      <c r="E2042" s="19">
        <f t="shared" si="1586"/>
        <v>27.650000000000002</v>
      </c>
      <c r="F2042" s="19">
        <f t="shared" si="1586"/>
        <v>5.4499999999999993</v>
      </c>
      <c r="G2042" s="19">
        <f t="shared" si="1586"/>
        <v>44.470000000000006</v>
      </c>
      <c r="H2042" s="19">
        <f t="shared" si="1586"/>
        <v>10.02</v>
      </c>
      <c r="I2042" s="146">
        <f>SUM(B2042:H2042)</f>
        <v>440.73999999999995</v>
      </c>
      <c r="J2042" s="19">
        <f t="shared" ref="J2042:P2042" si="1587">J2041+J2040</f>
        <v>15.86</v>
      </c>
      <c r="K2042" s="19">
        <f t="shared" si="1587"/>
        <v>22.6</v>
      </c>
      <c r="L2042" s="19">
        <f t="shared" si="1587"/>
        <v>10.39</v>
      </c>
      <c r="M2042" s="19">
        <f t="shared" si="1587"/>
        <v>12.08</v>
      </c>
      <c r="N2042" s="19">
        <f t="shared" si="1587"/>
        <v>18.240000000000002</v>
      </c>
      <c r="O2042" s="19">
        <f t="shared" si="1587"/>
        <v>15.48</v>
      </c>
      <c r="P2042" s="19">
        <f t="shared" si="1587"/>
        <v>18.66</v>
      </c>
      <c r="Q2042" s="146">
        <f>SUM(J2042:P2042)</f>
        <v>113.31</v>
      </c>
    </row>
    <row r="2043" spans="1:17" x14ac:dyDescent="0.35">
      <c r="A2043" s="19" t="s">
        <v>154</v>
      </c>
      <c r="B2043" s="169">
        <f t="shared" ref="B2043:H2043" si="1588">B2042/B2040</f>
        <v>1.8631732168850073</v>
      </c>
      <c r="C2043" s="169">
        <f t="shared" si="1588"/>
        <v>15.369718309859158</v>
      </c>
      <c r="D2043" s="169">
        <f t="shared" si="1588"/>
        <v>15.963455149501661</v>
      </c>
      <c r="E2043" s="169">
        <f t="shared" si="1588"/>
        <v>3.7064343163538878</v>
      </c>
      <c r="F2043" s="169">
        <f t="shared" si="1588"/>
        <v>1.1546610169491525</v>
      </c>
      <c r="G2043" s="169">
        <f t="shared" si="1588"/>
        <v>5.4698646986469868</v>
      </c>
      <c r="H2043" s="169">
        <f t="shared" si="1588"/>
        <v>1.0351239669421488</v>
      </c>
      <c r="I2043" s="153">
        <f>I2041/I2042*100</f>
        <v>85.37459726823073</v>
      </c>
      <c r="J2043" s="169">
        <f t="shared" ref="J2043:P2043" si="1589">J2042/J2040</f>
        <v>1.0219072164948453</v>
      </c>
      <c r="K2043" s="169">
        <f t="shared" si="1589"/>
        <v>1.0152740341419586</v>
      </c>
      <c r="L2043" s="169">
        <f t="shared" si="1589"/>
        <v>1.0338308457711443</v>
      </c>
      <c r="M2043" s="169">
        <f t="shared" si="1589"/>
        <v>1.0254668930390494</v>
      </c>
      <c r="N2043" s="169">
        <f t="shared" si="1589"/>
        <v>1.0351872871736663</v>
      </c>
      <c r="O2043" s="169">
        <f t="shared" si="1589"/>
        <v>1.0144167758846658</v>
      </c>
      <c r="P2043" s="169">
        <f t="shared" si="1589"/>
        <v>1.0108342361863489</v>
      </c>
      <c r="Q2043" s="153">
        <f>Q2041/Q2042*100</f>
        <v>2.0827817491836558</v>
      </c>
    </row>
    <row r="2044" spans="1:17" x14ac:dyDescent="0.35">
      <c r="A2044" s="19" t="s">
        <v>153</v>
      </c>
      <c r="B2044" s="19">
        <v>100</v>
      </c>
      <c r="C2044" s="19">
        <v>84</v>
      </c>
      <c r="D2044" s="19">
        <v>132</v>
      </c>
      <c r="E2044" s="19">
        <v>130</v>
      </c>
      <c r="F2044" s="19">
        <v>116</v>
      </c>
      <c r="G2044" s="19">
        <v>93</v>
      </c>
      <c r="H2044" s="19">
        <v>114</v>
      </c>
      <c r="I2044" s="146"/>
      <c r="J2044" s="19">
        <v>105</v>
      </c>
      <c r="K2044" s="19">
        <v>117</v>
      </c>
      <c r="L2044" s="19">
        <v>121</v>
      </c>
      <c r="M2044" s="19">
        <v>100</v>
      </c>
      <c r="N2044" s="19">
        <v>130</v>
      </c>
      <c r="O2044" s="19">
        <v>115</v>
      </c>
      <c r="P2044" s="19">
        <v>122</v>
      </c>
      <c r="Q2044" s="146"/>
    </row>
    <row r="2045" spans="1:17" x14ac:dyDescent="0.35">
      <c r="A2045" s="43" t="s">
        <v>155</v>
      </c>
      <c r="B2045" s="169">
        <f t="shared" ref="B2045:H2045" si="1590">B2044/B2042</f>
        <v>3.90625</v>
      </c>
      <c r="C2045" s="169">
        <f t="shared" si="1590"/>
        <v>0.96219931271477654</v>
      </c>
      <c r="D2045" s="169">
        <f t="shared" si="1590"/>
        <v>0.54942767950052029</v>
      </c>
      <c r="E2045" s="169">
        <f t="shared" si="1590"/>
        <v>4.7016274864376131</v>
      </c>
      <c r="F2045" s="169">
        <f t="shared" si="1590"/>
        <v>21.284403669724774</v>
      </c>
      <c r="G2045" s="169">
        <f t="shared" si="1590"/>
        <v>2.0912975039352371</v>
      </c>
      <c r="H2045" s="169">
        <f t="shared" si="1590"/>
        <v>11.377245508982037</v>
      </c>
      <c r="I2045" s="146"/>
      <c r="J2045" s="169">
        <f t="shared" ref="J2045:P2045" si="1591">J2044/J2042</f>
        <v>6.6204287515762932</v>
      </c>
      <c r="K2045" s="169">
        <f t="shared" si="1591"/>
        <v>5.1769911504424773</v>
      </c>
      <c r="L2045" s="169">
        <f t="shared" si="1591"/>
        <v>11.645813282001924</v>
      </c>
      <c r="M2045" s="169">
        <f t="shared" si="1591"/>
        <v>8.2781456953642376</v>
      </c>
      <c r="N2045" s="169">
        <f t="shared" si="1591"/>
        <v>7.1271929824561395</v>
      </c>
      <c r="O2045" s="169" t="s">
        <v>1692</v>
      </c>
      <c r="P2045" s="169">
        <f t="shared" si="1591"/>
        <v>6.538049303322615</v>
      </c>
      <c r="Q2045" s="146"/>
    </row>
    <row r="2046" spans="1:17" x14ac:dyDescent="0.35">
      <c r="A2046" s="21"/>
      <c r="B2046" s="21"/>
      <c r="C2046" s="21"/>
      <c r="D2046" s="169">
        <f>D2045/D2043</f>
        <v>3.4417842149772448E-2</v>
      </c>
      <c r="E2046" s="169">
        <f>E2045/E2043</f>
        <v>1.2685041970641804</v>
      </c>
      <c r="F2046" s="21">
        <v>21</v>
      </c>
      <c r="G2046" s="21"/>
      <c r="H2046" s="21"/>
      <c r="I2046" s="21"/>
      <c r="J2046" s="21"/>
      <c r="K2046" s="21"/>
      <c r="L2046" s="169">
        <f>L2045/L2043</f>
        <v>11.264718333408984</v>
      </c>
      <c r="M2046" s="169">
        <f>M2045/M2043</f>
        <v>8.0725626069032046</v>
      </c>
      <c r="N2046" s="21">
        <v>21</v>
      </c>
      <c r="O2046" s="21"/>
      <c r="P2046" s="21"/>
    </row>
    <row r="2047" spans="1:17" x14ac:dyDescent="0.35">
      <c r="A2047" s="21"/>
      <c r="B2047" s="155"/>
      <c r="C2047" s="156" t="s">
        <v>1679</v>
      </c>
      <c r="D2047" s="156" t="s">
        <v>178</v>
      </c>
      <c r="E2047" s="156" t="s">
        <v>179</v>
      </c>
      <c r="F2047" s="156" t="s">
        <v>180</v>
      </c>
      <c r="G2047" s="156" t="s">
        <v>181</v>
      </c>
      <c r="H2047" s="156" t="s">
        <v>182</v>
      </c>
      <c r="I2047" s="156" t="s">
        <v>183</v>
      </c>
      <c r="J2047" s="156" t="s">
        <v>184</v>
      </c>
      <c r="K2047" s="156" t="s">
        <v>185</v>
      </c>
      <c r="L2047" s="156" t="s">
        <v>186</v>
      </c>
      <c r="M2047" s="156" t="s">
        <v>187</v>
      </c>
      <c r="N2047" s="156" t="s">
        <v>188</v>
      </c>
      <c r="O2047" s="21"/>
      <c r="P2047" s="21"/>
    </row>
    <row r="2048" spans="1:17" x14ac:dyDescent="0.35">
      <c r="A2048" s="21"/>
      <c r="B2048" s="157" t="s">
        <v>189</v>
      </c>
      <c r="C2048" s="158">
        <f>Q1975</f>
        <v>1080.7000000000003</v>
      </c>
      <c r="D2048" s="158">
        <f>Q1981</f>
        <v>1282.7</v>
      </c>
      <c r="E2048" s="158">
        <f>Q1987</f>
        <v>0</v>
      </c>
      <c r="F2048" s="164">
        <f>Q1993</f>
        <v>328.42</v>
      </c>
      <c r="G2048" s="164">
        <f>Q1999</f>
        <v>0</v>
      </c>
      <c r="H2048" s="164">
        <f>Q2005</f>
        <v>888.6</v>
      </c>
      <c r="I2048" s="164">
        <f>Q2011</f>
        <v>325.32</v>
      </c>
      <c r="J2048" s="164">
        <f>Q2017</f>
        <v>365.57</v>
      </c>
      <c r="K2048" s="158">
        <f>Q2023</f>
        <v>1524.7000000000003</v>
      </c>
      <c r="L2048" s="164">
        <f>Q2029</f>
        <v>234.69</v>
      </c>
      <c r="M2048" s="164">
        <f>Q2035</f>
        <v>0</v>
      </c>
      <c r="N2048" s="164">
        <f>Q2041</f>
        <v>2.3600000000000003</v>
      </c>
      <c r="O2048" s="21"/>
      <c r="P2048" s="21"/>
    </row>
    <row r="2049" spans="1:17" x14ac:dyDescent="0.35">
      <c r="A2049" s="21"/>
      <c r="B2049" s="157" t="s">
        <v>190</v>
      </c>
      <c r="C2049" s="163">
        <f>I1977</f>
        <v>100</v>
      </c>
      <c r="D2049" s="163">
        <f>I1983</f>
        <v>100</v>
      </c>
      <c r="E2049" s="163">
        <f>I1989</f>
        <v>0</v>
      </c>
      <c r="F2049" s="164">
        <f>I1995</f>
        <v>70.672755186395293</v>
      </c>
      <c r="G2049" s="164">
        <f>J1995</f>
        <v>2.655925925925926</v>
      </c>
      <c r="H2049" s="163">
        <f>I2007</f>
        <v>29.367012165354001</v>
      </c>
      <c r="I2049" s="163">
        <f>I2013</f>
        <v>52.704753127353243</v>
      </c>
      <c r="J2049" s="163">
        <f>I2019</f>
        <v>70.974558122269499</v>
      </c>
      <c r="K2049" s="163">
        <f>I2025</f>
        <v>57.656675749318808</v>
      </c>
      <c r="L2049" s="163">
        <f>I2031</f>
        <v>62.527535927829661</v>
      </c>
      <c r="M2049" s="163">
        <v>0</v>
      </c>
      <c r="N2049" s="163">
        <f>I2043</f>
        <v>85.37459726823073</v>
      </c>
      <c r="O2049" s="163"/>
      <c r="P2049" s="21"/>
    </row>
    <row r="2051" spans="1:17" x14ac:dyDescent="0.35">
      <c r="A2051" s="31" t="s">
        <v>0</v>
      </c>
      <c r="B2051" s="83"/>
      <c r="C2051" s="83"/>
      <c r="D2051" s="21"/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</row>
    <row r="2052" spans="1:17" ht="15.5" x14ac:dyDescent="0.35">
      <c r="A2052" s="33" t="s">
        <v>1</v>
      </c>
      <c r="B2052" s="64" t="s">
        <v>1702</v>
      </c>
      <c r="C2052" s="64" t="s">
        <v>1703</v>
      </c>
      <c r="D2052" s="64" t="s">
        <v>1704</v>
      </c>
      <c r="E2052" s="64" t="s">
        <v>1705</v>
      </c>
      <c r="F2052" s="64" t="s">
        <v>1706</v>
      </c>
      <c r="G2052" s="64" t="s">
        <v>1707</v>
      </c>
      <c r="H2052" s="64" t="s">
        <v>1708</v>
      </c>
      <c r="I2052" s="64" t="s">
        <v>19</v>
      </c>
      <c r="J2052" s="64" t="s">
        <v>1710</v>
      </c>
      <c r="K2052" s="64" t="s">
        <v>325</v>
      </c>
      <c r="L2052" s="64" t="s">
        <v>318</v>
      </c>
      <c r="M2052" s="64" t="s">
        <v>319</v>
      </c>
      <c r="N2052" s="64" t="s">
        <v>320</v>
      </c>
      <c r="O2052" s="64" t="s">
        <v>321</v>
      </c>
      <c r="P2052" s="64" t="s">
        <v>322</v>
      </c>
      <c r="Q2052" s="65" t="s">
        <v>1716</v>
      </c>
    </row>
    <row r="2053" spans="1:17" x14ac:dyDescent="0.35">
      <c r="A2053" s="19" t="s">
        <v>1677</v>
      </c>
      <c r="B2053" s="19">
        <v>0</v>
      </c>
      <c r="C2053" s="19">
        <v>0</v>
      </c>
      <c r="D2053" s="19">
        <v>0</v>
      </c>
      <c r="E2053" s="19">
        <v>0</v>
      </c>
      <c r="F2053" s="19">
        <v>0</v>
      </c>
      <c r="G2053" s="19">
        <v>0</v>
      </c>
      <c r="H2053" s="19">
        <v>0</v>
      </c>
      <c r="I2053" s="146">
        <f>SUM(B2053:H2053)</f>
        <v>0</v>
      </c>
      <c r="J2053" s="19">
        <v>0</v>
      </c>
      <c r="K2053" s="19">
        <v>0</v>
      </c>
      <c r="L2053" s="19">
        <v>0</v>
      </c>
      <c r="M2053" s="19">
        <v>0</v>
      </c>
      <c r="N2053" s="19">
        <v>0</v>
      </c>
      <c r="O2053" s="19">
        <v>0</v>
      </c>
      <c r="P2053" s="19">
        <v>0</v>
      </c>
      <c r="Q2053" s="146">
        <f>SUM(J2053:P2053)</f>
        <v>0</v>
      </c>
    </row>
    <row r="2054" spans="1:17" x14ac:dyDescent="0.35">
      <c r="A2054" s="19" t="s">
        <v>1678</v>
      </c>
      <c r="B2054" s="19">
        <v>134.80000000000001</v>
      </c>
      <c r="C2054" s="19">
        <v>185</v>
      </c>
      <c r="D2054" s="19">
        <v>65.099999999999994</v>
      </c>
      <c r="E2054" s="19">
        <v>61</v>
      </c>
      <c r="F2054" s="19">
        <v>111</v>
      </c>
      <c r="G2054" s="166">
        <v>102.5</v>
      </c>
      <c r="H2054" s="19">
        <v>11.1</v>
      </c>
      <c r="I2054" s="146">
        <f>SUM(B2054:H2054)</f>
        <v>670.5</v>
      </c>
      <c r="J2054" s="19">
        <v>127.3</v>
      </c>
      <c r="K2054" s="19">
        <v>137.6</v>
      </c>
      <c r="L2054" s="19">
        <v>0.4</v>
      </c>
      <c r="M2054" s="19">
        <v>161.9</v>
      </c>
      <c r="N2054" s="19">
        <v>164.7</v>
      </c>
      <c r="O2054" s="19">
        <v>158.19999999999999</v>
      </c>
      <c r="P2054" s="19">
        <v>118.7</v>
      </c>
      <c r="Q2054" s="146">
        <f>SUM(J2054:P2054)</f>
        <v>868.8</v>
      </c>
    </row>
    <row r="2055" spans="1:17" x14ac:dyDescent="0.35">
      <c r="A2055" s="19" t="s">
        <v>152</v>
      </c>
      <c r="B2055" s="19">
        <f>B2054+B2053</f>
        <v>134.80000000000001</v>
      </c>
      <c r="C2055" s="19">
        <f t="shared" ref="C2055:H2055" si="1592">C2054+C2053</f>
        <v>185</v>
      </c>
      <c r="D2055" s="19">
        <f t="shared" si="1592"/>
        <v>65.099999999999994</v>
      </c>
      <c r="E2055" s="19">
        <f>E2054+E2053</f>
        <v>61</v>
      </c>
      <c r="F2055" s="19">
        <f t="shared" si="1592"/>
        <v>111</v>
      </c>
      <c r="G2055" s="19">
        <f t="shared" si="1592"/>
        <v>102.5</v>
      </c>
      <c r="H2055" s="19">
        <f t="shared" si="1592"/>
        <v>11.1</v>
      </c>
      <c r="I2055" s="146">
        <f>SUM(B2055:H2055)</f>
        <v>670.5</v>
      </c>
      <c r="J2055" s="19">
        <f>J2054+J2053</f>
        <v>127.3</v>
      </c>
      <c r="K2055" s="19">
        <f t="shared" ref="K2055:P2055" si="1593">K2054+K2053</f>
        <v>137.6</v>
      </c>
      <c r="L2055" s="19">
        <f t="shared" si="1593"/>
        <v>0.4</v>
      </c>
      <c r="M2055" s="19">
        <f t="shared" si="1593"/>
        <v>161.9</v>
      </c>
      <c r="N2055" s="19">
        <f t="shared" si="1593"/>
        <v>164.7</v>
      </c>
      <c r="O2055" s="19">
        <f t="shared" si="1593"/>
        <v>158.19999999999999</v>
      </c>
      <c r="P2055" s="19">
        <f t="shared" si="1593"/>
        <v>118.7</v>
      </c>
      <c r="Q2055" s="146">
        <f>SUM(J2055:P2055)</f>
        <v>868.8</v>
      </c>
    </row>
    <row r="2056" spans="1:17" x14ac:dyDescent="0.35">
      <c r="A2056" s="19" t="s">
        <v>154</v>
      </c>
      <c r="B2056" s="106">
        <f t="shared" ref="B2056:H2056" si="1594">B2054/B2055*100</f>
        <v>100</v>
      </c>
      <c r="C2056" s="106">
        <f t="shared" si="1594"/>
        <v>100</v>
      </c>
      <c r="D2056" s="106">
        <f t="shared" si="1594"/>
        <v>100</v>
      </c>
      <c r="E2056" s="106">
        <f>E2054/E2055</f>
        <v>1</v>
      </c>
      <c r="F2056" s="106">
        <f t="shared" si="1594"/>
        <v>100</v>
      </c>
      <c r="G2056" s="106">
        <f t="shared" si="1594"/>
        <v>100</v>
      </c>
      <c r="H2056" s="106">
        <f t="shared" si="1594"/>
        <v>100</v>
      </c>
      <c r="I2056" s="106">
        <f>I2054/I2055*100</f>
        <v>100</v>
      </c>
      <c r="J2056" s="106">
        <f t="shared" ref="J2056:P2056" si="1595">J2054/J2055*100</f>
        <v>100</v>
      </c>
      <c r="K2056" s="106">
        <f t="shared" si="1595"/>
        <v>100</v>
      </c>
      <c r="L2056" s="106">
        <f t="shared" si="1595"/>
        <v>100</v>
      </c>
      <c r="M2056" s="106">
        <f t="shared" si="1595"/>
        <v>100</v>
      </c>
      <c r="N2056" s="106">
        <f t="shared" si="1595"/>
        <v>100</v>
      </c>
      <c r="O2056" s="106">
        <f t="shared" si="1595"/>
        <v>100</v>
      </c>
      <c r="P2056" s="106">
        <f t="shared" si="1595"/>
        <v>100</v>
      </c>
      <c r="Q2056" s="106">
        <f>Q2054/Q2055*100</f>
        <v>100</v>
      </c>
    </row>
    <row r="2057" spans="1:17" x14ac:dyDescent="0.35">
      <c r="A2057" s="19" t="s">
        <v>153</v>
      </c>
      <c r="B2057" s="19">
        <v>128</v>
      </c>
      <c r="C2057" s="19">
        <v>79</v>
      </c>
      <c r="D2057" s="19">
        <v>67</v>
      </c>
      <c r="E2057" s="19">
        <v>50</v>
      </c>
      <c r="F2057" s="19">
        <v>101</v>
      </c>
      <c r="G2057" s="19">
        <v>98</v>
      </c>
      <c r="H2057" s="19">
        <v>2</v>
      </c>
      <c r="I2057" s="106">
        <v>0</v>
      </c>
      <c r="J2057" s="19">
        <v>164</v>
      </c>
      <c r="K2057" s="19">
        <v>123</v>
      </c>
      <c r="L2057" s="19">
        <v>20</v>
      </c>
      <c r="M2057" s="19">
        <v>154</v>
      </c>
      <c r="N2057" s="19">
        <v>163</v>
      </c>
      <c r="O2057" s="19">
        <v>159</v>
      </c>
      <c r="P2057" s="19">
        <v>121</v>
      </c>
      <c r="Q2057" s="106">
        <v>0</v>
      </c>
    </row>
    <row r="2058" spans="1:17" x14ac:dyDescent="0.35">
      <c r="A2058" s="167" t="s">
        <v>155</v>
      </c>
      <c r="B2058" s="169">
        <f t="shared" ref="B2058:H2058" si="1596">B2057/B2055</f>
        <v>0.94955489614243316</v>
      </c>
      <c r="C2058" s="169">
        <f t="shared" si="1596"/>
        <v>0.42702702702702705</v>
      </c>
      <c r="D2058" s="169">
        <f t="shared" si="1596"/>
        <v>1.0291858678955454</v>
      </c>
      <c r="E2058" s="169">
        <f t="shared" si="1596"/>
        <v>0.81967213114754101</v>
      </c>
      <c r="F2058" s="169">
        <f t="shared" si="1596"/>
        <v>0.90990990990990994</v>
      </c>
      <c r="G2058" s="169">
        <f t="shared" si="1596"/>
        <v>0.95609756097560972</v>
      </c>
      <c r="H2058" s="169">
        <f t="shared" si="1596"/>
        <v>0.1801801801801802</v>
      </c>
      <c r="I2058" s="146"/>
      <c r="J2058" s="169">
        <f t="shared" ref="J2058:P2058" si="1597">J2057/J2055</f>
        <v>1.2882953652788689</v>
      </c>
      <c r="K2058" s="169">
        <f t="shared" si="1597"/>
        <v>0.89389534883720934</v>
      </c>
      <c r="L2058" s="169">
        <f t="shared" si="1597"/>
        <v>50</v>
      </c>
      <c r="M2058" s="169">
        <f t="shared" si="1597"/>
        <v>0.95120444718962316</v>
      </c>
      <c r="N2058" s="169">
        <f t="shared" si="1597"/>
        <v>0.98967820279295693</v>
      </c>
      <c r="O2058" s="169">
        <f t="shared" si="1597"/>
        <v>1.0050568900126422</v>
      </c>
      <c r="P2058" s="169">
        <f t="shared" si="1597"/>
        <v>1.0193765796124683</v>
      </c>
      <c r="Q2058" s="146"/>
    </row>
    <row r="2059" spans="1:17" x14ac:dyDescent="0.35">
      <c r="A2059" s="19" t="s">
        <v>162</v>
      </c>
      <c r="B2059" s="19">
        <v>0</v>
      </c>
      <c r="C2059" s="19">
        <v>0</v>
      </c>
      <c r="D2059" s="19">
        <v>0</v>
      </c>
      <c r="E2059" s="19">
        <v>0</v>
      </c>
      <c r="F2059" s="19">
        <v>0</v>
      </c>
      <c r="G2059" s="19">
        <v>0</v>
      </c>
      <c r="H2059" s="19">
        <v>0</v>
      </c>
      <c r="I2059" s="146">
        <f>SUM(B2059:H2059)</f>
        <v>0</v>
      </c>
      <c r="J2059" s="19">
        <v>0</v>
      </c>
      <c r="K2059" s="19">
        <v>0</v>
      </c>
      <c r="L2059" s="19">
        <v>0</v>
      </c>
      <c r="M2059" s="19">
        <v>0</v>
      </c>
      <c r="N2059" s="19">
        <v>0</v>
      </c>
      <c r="O2059" s="19">
        <v>0</v>
      </c>
      <c r="P2059" s="19">
        <v>0</v>
      </c>
      <c r="Q2059" s="146">
        <f>SUM(J2059:P2059)</f>
        <v>0</v>
      </c>
    </row>
    <row r="2060" spans="1:17" x14ac:dyDescent="0.35">
      <c r="A2060" s="19" t="s">
        <v>163</v>
      </c>
      <c r="B2060" s="19">
        <v>157.9</v>
      </c>
      <c r="C2060" s="61">
        <v>140</v>
      </c>
      <c r="D2060" s="166">
        <v>114.6</v>
      </c>
      <c r="E2060" s="166">
        <v>84</v>
      </c>
      <c r="F2060" s="166">
        <v>147.9</v>
      </c>
      <c r="G2060" s="166">
        <v>156.6</v>
      </c>
      <c r="H2060" s="19">
        <v>101.8</v>
      </c>
      <c r="I2060" s="146">
        <f>SUM(B2060:H2060)</f>
        <v>902.8</v>
      </c>
      <c r="J2060" s="19">
        <v>178.9</v>
      </c>
      <c r="K2060" s="19">
        <v>170.4</v>
      </c>
      <c r="L2060" s="19">
        <v>181</v>
      </c>
      <c r="M2060" s="19">
        <v>184.2</v>
      </c>
      <c r="N2060" s="19">
        <v>200.4</v>
      </c>
      <c r="O2060" s="19">
        <v>221.6</v>
      </c>
      <c r="P2060" s="19">
        <v>116.65</v>
      </c>
      <c r="Q2060" s="146">
        <f>SUM(J2060:P2060)</f>
        <v>1253.1500000000001</v>
      </c>
    </row>
    <row r="2061" spans="1:17" x14ac:dyDescent="0.35">
      <c r="A2061" s="19" t="s">
        <v>152</v>
      </c>
      <c r="B2061" s="19">
        <f>B2060+B2059</f>
        <v>157.9</v>
      </c>
      <c r="C2061" s="19">
        <f t="shared" ref="C2061:H2061" si="1598">C2060+C2059</f>
        <v>140</v>
      </c>
      <c r="D2061" s="19">
        <f t="shared" si="1598"/>
        <v>114.6</v>
      </c>
      <c r="E2061" s="19">
        <f t="shared" si="1598"/>
        <v>84</v>
      </c>
      <c r="F2061" s="19">
        <f t="shared" si="1598"/>
        <v>147.9</v>
      </c>
      <c r="G2061" s="19">
        <f t="shared" si="1598"/>
        <v>156.6</v>
      </c>
      <c r="H2061" s="19">
        <f t="shared" si="1598"/>
        <v>101.8</v>
      </c>
      <c r="I2061" s="146">
        <f>SUM(B2061:H2061)</f>
        <v>902.8</v>
      </c>
      <c r="J2061" s="19">
        <f>J2060+J2059</f>
        <v>178.9</v>
      </c>
      <c r="K2061" s="19">
        <f t="shared" ref="K2061:P2061" si="1599">K2060+K2059</f>
        <v>170.4</v>
      </c>
      <c r="L2061" s="19">
        <f t="shared" si="1599"/>
        <v>181</v>
      </c>
      <c r="M2061" s="19">
        <f t="shared" si="1599"/>
        <v>184.2</v>
      </c>
      <c r="N2061" s="19">
        <f t="shared" si="1599"/>
        <v>200.4</v>
      </c>
      <c r="O2061" s="19">
        <f t="shared" si="1599"/>
        <v>221.6</v>
      </c>
      <c r="P2061" s="19">
        <f t="shared" si="1599"/>
        <v>116.65</v>
      </c>
      <c r="Q2061" s="146">
        <f>SUM(J2061:P2061)</f>
        <v>1253.1500000000001</v>
      </c>
    </row>
    <row r="2062" spans="1:17" x14ac:dyDescent="0.35">
      <c r="A2062" s="19" t="s">
        <v>154</v>
      </c>
      <c r="B2062" s="106">
        <f t="shared" ref="B2062:H2062" si="1600">B2060/B2061*100</f>
        <v>100</v>
      </c>
      <c r="C2062" s="106">
        <f t="shared" si="1600"/>
        <v>100</v>
      </c>
      <c r="D2062" s="106">
        <f t="shared" si="1600"/>
        <v>100</v>
      </c>
      <c r="E2062" s="106">
        <f t="shared" si="1600"/>
        <v>100</v>
      </c>
      <c r="F2062" s="106">
        <f t="shared" si="1600"/>
        <v>100</v>
      </c>
      <c r="G2062" s="106">
        <f t="shared" si="1600"/>
        <v>100</v>
      </c>
      <c r="H2062" s="106">
        <f t="shared" si="1600"/>
        <v>100</v>
      </c>
      <c r="I2062" s="106">
        <f>I2060/I2061*100</f>
        <v>100</v>
      </c>
      <c r="J2062" s="106">
        <f t="shared" ref="J2062:P2062" si="1601">J2060/J2061*100</f>
        <v>100</v>
      </c>
      <c r="K2062" s="106">
        <f t="shared" si="1601"/>
        <v>100</v>
      </c>
      <c r="L2062" s="106">
        <f t="shared" si="1601"/>
        <v>100</v>
      </c>
      <c r="M2062" s="106">
        <f t="shared" si="1601"/>
        <v>100</v>
      </c>
      <c r="N2062" s="106">
        <f t="shared" si="1601"/>
        <v>100</v>
      </c>
      <c r="O2062" s="106">
        <f t="shared" si="1601"/>
        <v>100</v>
      </c>
      <c r="P2062" s="106">
        <f t="shared" si="1601"/>
        <v>100</v>
      </c>
      <c r="Q2062" s="106">
        <f>Q2060/Q2061*100</f>
        <v>100</v>
      </c>
    </row>
    <row r="2063" spans="1:17" x14ac:dyDescent="0.35">
      <c r="A2063" s="19" t="s">
        <v>153</v>
      </c>
      <c r="B2063" s="19">
        <v>201</v>
      </c>
      <c r="C2063" s="19">
        <v>200</v>
      </c>
      <c r="D2063" s="19">
        <v>212</v>
      </c>
      <c r="E2063" s="19">
        <v>130</v>
      </c>
      <c r="F2063" s="19">
        <v>217</v>
      </c>
      <c r="G2063" s="19">
        <v>149</v>
      </c>
      <c r="H2063" s="19">
        <v>196</v>
      </c>
      <c r="I2063" s="106">
        <v>0</v>
      </c>
      <c r="J2063" s="19">
        <v>223</v>
      </c>
      <c r="K2063" s="19">
        <v>213</v>
      </c>
      <c r="L2063" s="19">
        <v>225</v>
      </c>
      <c r="M2063" s="19">
        <v>188</v>
      </c>
      <c r="N2063" s="19">
        <v>189</v>
      </c>
      <c r="O2063" s="19">
        <v>209</v>
      </c>
      <c r="P2063" s="19">
        <v>198</v>
      </c>
      <c r="Q2063" s="106">
        <v>0</v>
      </c>
    </row>
    <row r="2064" spans="1:17" x14ac:dyDescent="0.35">
      <c r="A2064" s="167" t="s">
        <v>155</v>
      </c>
      <c r="B2064" s="169">
        <f t="shared" ref="B2064:H2064" si="1602">B2063/B2061</f>
        <v>1.2729575680810639</v>
      </c>
      <c r="C2064" s="169">
        <f t="shared" si="1602"/>
        <v>1.4285714285714286</v>
      </c>
      <c r="D2064" s="169">
        <f t="shared" si="1602"/>
        <v>1.8499127399650961</v>
      </c>
      <c r="E2064" s="169">
        <f t="shared" si="1602"/>
        <v>1.5476190476190477</v>
      </c>
      <c r="F2064" s="169">
        <f t="shared" si="1602"/>
        <v>1.467207572684246</v>
      </c>
      <c r="G2064" s="169">
        <f t="shared" si="1602"/>
        <v>0.95146871008939982</v>
      </c>
      <c r="H2064" s="169">
        <f t="shared" si="1602"/>
        <v>1.925343811394892</v>
      </c>
      <c r="I2064" s="146"/>
      <c r="J2064" s="169">
        <f t="shared" ref="J2064:P2064" si="1603">J2063/J2061</f>
        <v>1.2465064281721632</v>
      </c>
      <c r="K2064" s="169">
        <f t="shared" si="1603"/>
        <v>1.25</v>
      </c>
      <c r="L2064" s="169">
        <f t="shared" si="1603"/>
        <v>1.2430939226519337</v>
      </c>
      <c r="M2064" s="169">
        <f t="shared" si="1603"/>
        <v>1.0206297502714441</v>
      </c>
      <c r="N2064" s="169">
        <f t="shared" si="1603"/>
        <v>0.94311377245508976</v>
      </c>
      <c r="O2064" s="169">
        <f t="shared" si="1603"/>
        <v>0.94314079422382668</v>
      </c>
      <c r="P2064" s="169">
        <f t="shared" si="1603"/>
        <v>1.697385340762966</v>
      </c>
      <c r="Q2064" s="146"/>
    </row>
    <row r="2065" spans="1:17" x14ac:dyDescent="0.35">
      <c r="A2065" s="19" t="s">
        <v>164</v>
      </c>
      <c r="B2065" s="19">
        <v>0</v>
      </c>
      <c r="C2065" s="19">
        <v>0</v>
      </c>
      <c r="D2065" s="19">
        <v>0</v>
      </c>
      <c r="E2065" s="19">
        <v>0</v>
      </c>
      <c r="F2065" s="19">
        <v>0</v>
      </c>
      <c r="G2065" s="19">
        <v>0</v>
      </c>
      <c r="H2065" s="19">
        <v>0</v>
      </c>
      <c r="I2065" s="151"/>
      <c r="J2065" s="19">
        <v>0</v>
      </c>
      <c r="K2065" s="61">
        <v>0</v>
      </c>
      <c r="L2065" s="61">
        <v>0</v>
      </c>
      <c r="M2065" s="61">
        <v>0</v>
      </c>
      <c r="N2065" s="61">
        <v>0</v>
      </c>
      <c r="O2065" s="61">
        <v>0</v>
      </c>
      <c r="P2065" s="61">
        <v>0</v>
      </c>
      <c r="Q2065" s="151"/>
    </row>
    <row r="2066" spans="1:17" x14ac:dyDescent="0.35">
      <c r="A2066" s="88" t="s">
        <v>165</v>
      </c>
      <c r="B2066" s="88">
        <v>0</v>
      </c>
      <c r="C2066" s="148">
        <v>0</v>
      </c>
      <c r="D2066" s="148">
        <v>0</v>
      </c>
      <c r="E2066" s="148">
        <v>0</v>
      </c>
      <c r="F2066" s="148">
        <v>0</v>
      </c>
      <c r="G2066" s="148">
        <v>0</v>
      </c>
      <c r="H2066" s="148">
        <v>0</v>
      </c>
      <c r="I2066" s="153">
        <f>SUM(B2066:H2066)</f>
        <v>0</v>
      </c>
      <c r="J2066" s="88">
        <v>0</v>
      </c>
      <c r="K2066" s="148">
        <v>0</v>
      </c>
      <c r="L2066" s="148">
        <v>0</v>
      </c>
      <c r="M2066" s="148">
        <v>0</v>
      </c>
      <c r="N2066" s="148">
        <v>0</v>
      </c>
      <c r="O2066" s="148">
        <v>0</v>
      </c>
      <c r="P2066" s="148">
        <v>0</v>
      </c>
      <c r="Q2066" s="153">
        <f>SUM(J2066:P2066)</f>
        <v>0</v>
      </c>
    </row>
    <row r="2067" spans="1:17" x14ac:dyDescent="0.35">
      <c r="A2067" s="19" t="s">
        <v>152</v>
      </c>
      <c r="B2067" s="19">
        <f>B2065+B2066</f>
        <v>0</v>
      </c>
      <c r="C2067" s="19">
        <f t="shared" ref="C2067:H2067" si="1604">C2065+C2066</f>
        <v>0</v>
      </c>
      <c r="D2067" s="19">
        <f t="shared" si="1604"/>
        <v>0</v>
      </c>
      <c r="E2067" s="19">
        <f t="shared" si="1604"/>
        <v>0</v>
      </c>
      <c r="F2067" s="19">
        <f t="shared" si="1604"/>
        <v>0</v>
      </c>
      <c r="G2067" s="19">
        <f t="shared" si="1604"/>
        <v>0</v>
      </c>
      <c r="H2067" s="19">
        <f t="shared" si="1604"/>
        <v>0</v>
      </c>
      <c r="I2067" s="151">
        <f>SUM(B2067:H2067)</f>
        <v>0</v>
      </c>
      <c r="J2067" s="19">
        <f t="shared" ref="J2067:O2067" si="1605">J2065+J2066</f>
        <v>0</v>
      </c>
      <c r="K2067" s="19">
        <f t="shared" si="1605"/>
        <v>0</v>
      </c>
      <c r="L2067" s="19">
        <f t="shared" si="1605"/>
        <v>0</v>
      </c>
      <c r="M2067" s="19">
        <f t="shared" si="1605"/>
        <v>0</v>
      </c>
      <c r="N2067" s="19">
        <f t="shared" si="1605"/>
        <v>0</v>
      </c>
      <c r="O2067" s="19">
        <f t="shared" si="1605"/>
        <v>0</v>
      </c>
      <c r="P2067" s="106">
        <f>P2066+P2065</f>
        <v>0</v>
      </c>
      <c r="Q2067" s="151">
        <f>SUM(J2067:P2067)</f>
        <v>0</v>
      </c>
    </row>
    <row r="2068" spans="1:17" x14ac:dyDescent="0.35">
      <c r="A2068" s="19" t="s">
        <v>154</v>
      </c>
      <c r="B2068" s="106" t="e">
        <f t="shared" ref="B2068:H2068" si="1606">B2066/B2067*100</f>
        <v>#DIV/0!</v>
      </c>
      <c r="C2068" s="106" t="e">
        <f t="shared" si="1606"/>
        <v>#DIV/0!</v>
      </c>
      <c r="D2068" s="106" t="e">
        <f t="shared" si="1606"/>
        <v>#DIV/0!</v>
      </c>
      <c r="E2068" s="106" t="e">
        <f t="shared" si="1606"/>
        <v>#DIV/0!</v>
      </c>
      <c r="F2068" s="106" t="e">
        <f t="shared" si="1606"/>
        <v>#DIV/0!</v>
      </c>
      <c r="G2068" s="106" t="e">
        <f t="shared" si="1606"/>
        <v>#DIV/0!</v>
      </c>
      <c r="H2068" s="106" t="e">
        <f t="shared" si="1606"/>
        <v>#DIV/0!</v>
      </c>
      <c r="I2068" s="146"/>
      <c r="J2068" s="106" t="e">
        <f t="shared" ref="J2068:P2068" si="1607">J2066/J2067*100</f>
        <v>#DIV/0!</v>
      </c>
      <c r="K2068" s="106" t="e">
        <f t="shared" si="1607"/>
        <v>#DIV/0!</v>
      </c>
      <c r="L2068" s="106" t="e">
        <f t="shared" si="1607"/>
        <v>#DIV/0!</v>
      </c>
      <c r="M2068" s="106" t="e">
        <f t="shared" si="1607"/>
        <v>#DIV/0!</v>
      </c>
      <c r="N2068" s="106" t="e">
        <f t="shared" si="1607"/>
        <v>#DIV/0!</v>
      </c>
      <c r="O2068" s="106" t="e">
        <f t="shared" si="1607"/>
        <v>#DIV/0!</v>
      </c>
      <c r="P2068" s="106" t="e">
        <f t="shared" si="1607"/>
        <v>#DIV/0!</v>
      </c>
      <c r="Q2068" s="146"/>
    </row>
    <row r="2069" spans="1:17" x14ac:dyDescent="0.35">
      <c r="A2069" s="19" t="s">
        <v>153</v>
      </c>
      <c r="B2069" s="19">
        <v>522</v>
      </c>
      <c r="C2069" s="19">
        <v>522</v>
      </c>
      <c r="D2069" s="19">
        <v>0</v>
      </c>
      <c r="E2069" s="19">
        <v>0</v>
      </c>
      <c r="F2069" s="19">
        <v>0</v>
      </c>
      <c r="G2069" s="19">
        <v>0</v>
      </c>
      <c r="H2069" s="19"/>
      <c r="I2069" s="146"/>
      <c r="J2069" s="19">
        <v>461</v>
      </c>
      <c r="K2069" s="19">
        <v>544</v>
      </c>
      <c r="L2069" s="19">
        <v>590</v>
      </c>
      <c r="M2069" s="19">
        <v>0</v>
      </c>
      <c r="N2069" s="106">
        <v>452</v>
      </c>
      <c r="O2069" s="19">
        <v>416</v>
      </c>
      <c r="P2069" s="19">
        <v>508</v>
      </c>
      <c r="Q2069" s="146"/>
    </row>
    <row r="2070" spans="1:17" x14ac:dyDescent="0.35">
      <c r="A2070" s="43" t="s">
        <v>155</v>
      </c>
      <c r="B2070" s="169" t="e">
        <f t="shared" ref="B2070:H2070" si="1608">B2069/B2067</f>
        <v>#DIV/0!</v>
      </c>
      <c r="C2070" s="169" t="e">
        <f t="shared" si="1608"/>
        <v>#DIV/0!</v>
      </c>
      <c r="D2070" s="169" t="e">
        <f t="shared" si="1608"/>
        <v>#DIV/0!</v>
      </c>
      <c r="E2070" s="169" t="e">
        <f t="shared" si="1608"/>
        <v>#DIV/0!</v>
      </c>
      <c r="F2070" s="169" t="e">
        <f t="shared" si="1608"/>
        <v>#DIV/0!</v>
      </c>
      <c r="G2070" s="169" t="e">
        <f t="shared" si="1608"/>
        <v>#DIV/0!</v>
      </c>
      <c r="H2070" s="169" t="e">
        <f t="shared" si="1608"/>
        <v>#DIV/0!</v>
      </c>
      <c r="I2070" s="146"/>
      <c r="J2070" s="169" t="e">
        <f t="shared" ref="J2070:O2070" si="1609">J2069/J2067</f>
        <v>#DIV/0!</v>
      </c>
      <c r="K2070" s="169" t="e">
        <f t="shared" si="1609"/>
        <v>#DIV/0!</v>
      </c>
      <c r="L2070" s="169" t="e">
        <f t="shared" si="1609"/>
        <v>#DIV/0!</v>
      </c>
      <c r="M2070" s="169" t="e">
        <f t="shared" si="1609"/>
        <v>#DIV/0!</v>
      </c>
      <c r="N2070" s="169" t="e">
        <f t="shared" si="1609"/>
        <v>#DIV/0!</v>
      </c>
      <c r="O2070" s="169" t="e">
        <f t="shared" si="1609"/>
        <v>#DIV/0!</v>
      </c>
      <c r="P2070" s="169" t="e">
        <f>P2071/P2067</f>
        <v>#DIV/0!</v>
      </c>
      <c r="Q2070" s="146"/>
    </row>
    <row r="2071" spans="1:17" x14ac:dyDescent="0.35">
      <c r="A2071" s="19" t="s">
        <v>156</v>
      </c>
      <c r="B2071" s="79">
        <v>30</v>
      </c>
      <c r="C2071" s="88">
        <v>36</v>
      </c>
      <c r="D2071" s="88">
        <v>34</v>
      </c>
      <c r="E2071" s="88">
        <v>0</v>
      </c>
      <c r="F2071" s="88">
        <v>42</v>
      </c>
      <c r="G2071" s="79">
        <v>27</v>
      </c>
      <c r="H2071" s="79">
        <v>48</v>
      </c>
      <c r="I2071" s="146">
        <f>SUM(B2071:H2071)</f>
        <v>217</v>
      </c>
      <c r="J2071" s="79">
        <v>60</v>
      </c>
      <c r="K2071" s="88">
        <v>28</v>
      </c>
      <c r="L2071" s="88">
        <v>28</v>
      </c>
      <c r="M2071" s="88">
        <v>25</v>
      </c>
      <c r="N2071" s="88">
        <v>23</v>
      </c>
      <c r="O2071" s="79">
        <v>19</v>
      </c>
      <c r="P2071" s="79">
        <v>25</v>
      </c>
      <c r="Q2071" s="146">
        <f>SUM(J2071:P2071)</f>
        <v>208</v>
      </c>
    </row>
    <row r="2072" spans="1:17" x14ac:dyDescent="0.35">
      <c r="A2072" s="19" t="s">
        <v>157</v>
      </c>
      <c r="B2072" s="79">
        <v>40.630000000000003</v>
      </c>
      <c r="C2072" s="88">
        <v>34.799999999999997</v>
      </c>
      <c r="D2072" s="88">
        <v>28.43</v>
      </c>
      <c r="E2072" s="88">
        <v>19.86</v>
      </c>
      <c r="F2072" s="88">
        <v>33.369999999999997</v>
      </c>
      <c r="G2072" s="79">
        <v>36.409999999999997</v>
      </c>
      <c r="H2072" s="79">
        <v>21.77</v>
      </c>
      <c r="I2072" s="146">
        <f>SUM(B2072:H2072)</f>
        <v>215.27</v>
      </c>
      <c r="J2072" s="79">
        <v>45.74</v>
      </c>
      <c r="K2072" s="88">
        <v>41.57</v>
      </c>
      <c r="L2072" s="88">
        <v>43.19</v>
      </c>
      <c r="M2072" s="88">
        <v>48.39</v>
      </c>
      <c r="N2072" s="88">
        <v>52.3</v>
      </c>
      <c r="O2072" s="79">
        <v>52.55</v>
      </c>
      <c r="P2072" s="79">
        <v>45.39</v>
      </c>
      <c r="Q2072" s="146">
        <f>SUM(J2072:P2072)</f>
        <v>329.13</v>
      </c>
    </row>
    <row r="2073" spans="1:17" x14ac:dyDescent="0.35">
      <c r="A2073" s="19" t="s">
        <v>152</v>
      </c>
      <c r="B2073" s="19">
        <f t="shared" ref="B2073:H2073" si="1610">B2072+B2071</f>
        <v>70.63</v>
      </c>
      <c r="C2073" s="19">
        <f t="shared" si="1610"/>
        <v>70.8</v>
      </c>
      <c r="D2073" s="19">
        <f t="shared" si="1610"/>
        <v>62.43</v>
      </c>
      <c r="E2073" s="19">
        <f t="shared" si="1610"/>
        <v>19.86</v>
      </c>
      <c r="F2073" s="19">
        <f t="shared" si="1610"/>
        <v>75.37</v>
      </c>
      <c r="G2073" s="19">
        <f t="shared" si="1610"/>
        <v>63.41</v>
      </c>
      <c r="H2073" s="19">
        <f t="shared" si="1610"/>
        <v>69.77</v>
      </c>
      <c r="I2073" s="146">
        <f>SUM(B2073:H2073)</f>
        <v>432.27</v>
      </c>
      <c r="J2073" s="19">
        <f t="shared" ref="J2073:P2073" si="1611">J2072+J2071</f>
        <v>105.74000000000001</v>
      </c>
      <c r="K2073" s="19">
        <f t="shared" si="1611"/>
        <v>69.569999999999993</v>
      </c>
      <c r="L2073" s="19">
        <f t="shared" si="1611"/>
        <v>71.19</v>
      </c>
      <c r="M2073" s="19">
        <f t="shared" si="1611"/>
        <v>73.39</v>
      </c>
      <c r="N2073" s="19">
        <f t="shared" si="1611"/>
        <v>75.3</v>
      </c>
      <c r="O2073" s="19">
        <f t="shared" si="1611"/>
        <v>71.55</v>
      </c>
      <c r="P2073" s="19">
        <f t="shared" si="1611"/>
        <v>70.39</v>
      </c>
      <c r="Q2073" s="146">
        <f>SUM(J2073:P2073)</f>
        <v>537.13</v>
      </c>
    </row>
    <row r="2074" spans="1:17" x14ac:dyDescent="0.35">
      <c r="A2074" s="19" t="s">
        <v>154</v>
      </c>
      <c r="B2074" s="169">
        <f>B2073/B2071</f>
        <v>2.3543333333333334</v>
      </c>
      <c r="C2074" s="169">
        <f t="shared" ref="C2074:H2074" si="1612">C2073/C2071</f>
        <v>1.9666666666666666</v>
      </c>
      <c r="D2074" s="169">
        <f t="shared" si="1612"/>
        <v>1.8361764705882353</v>
      </c>
      <c r="E2074" s="169" t="e">
        <f t="shared" si="1612"/>
        <v>#DIV/0!</v>
      </c>
      <c r="F2074" s="169">
        <f t="shared" si="1612"/>
        <v>1.7945238095238096</v>
      </c>
      <c r="G2074" s="169">
        <f t="shared" si="1612"/>
        <v>2.3485185185185182</v>
      </c>
      <c r="H2074" s="169">
        <f t="shared" si="1612"/>
        <v>1.4535416666666665</v>
      </c>
      <c r="I2074" s="106">
        <f>I2072/I2073*100</f>
        <v>49.799893585027881</v>
      </c>
      <c r="J2074" s="169">
        <f t="shared" ref="J2074:P2074" si="1613">J2073/J2071</f>
        <v>1.7623333333333335</v>
      </c>
      <c r="K2074" s="169">
        <f t="shared" si="1613"/>
        <v>2.4846428571428567</v>
      </c>
      <c r="L2074" s="169">
        <f t="shared" si="1613"/>
        <v>2.5425</v>
      </c>
      <c r="M2074" s="169">
        <f t="shared" si="1613"/>
        <v>2.9356</v>
      </c>
      <c r="N2074" s="169">
        <f t="shared" si="1613"/>
        <v>3.2739130434782608</v>
      </c>
      <c r="O2074" s="169">
        <f t="shared" si="1613"/>
        <v>3.7657894736842104</v>
      </c>
      <c r="P2074" s="169">
        <f t="shared" si="1613"/>
        <v>2.8155999999999999</v>
      </c>
      <c r="Q2074" s="106">
        <f>Q2072/Q2073*100</f>
        <v>61.275668832498653</v>
      </c>
    </row>
    <row r="2075" spans="1:17" x14ac:dyDescent="0.35">
      <c r="A2075" s="19" t="s">
        <v>153</v>
      </c>
      <c r="B2075" s="19">
        <v>71</v>
      </c>
      <c r="C2075" s="19">
        <v>70</v>
      </c>
      <c r="D2075" s="19">
        <v>64</v>
      </c>
      <c r="E2075" s="19">
        <v>55</v>
      </c>
      <c r="F2075" s="19">
        <v>77</v>
      </c>
      <c r="G2075" s="19">
        <v>80</v>
      </c>
      <c r="H2075" s="19">
        <v>73</v>
      </c>
      <c r="I2075" s="146"/>
      <c r="J2075" s="19">
        <v>71</v>
      </c>
      <c r="K2075" s="19">
        <v>71</v>
      </c>
      <c r="L2075" s="19">
        <v>71</v>
      </c>
      <c r="M2075" s="19">
        <v>74</v>
      </c>
      <c r="N2075" s="19">
        <v>76</v>
      </c>
      <c r="O2075" s="19">
        <v>72</v>
      </c>
      <c r="P2075" s="19">
        <v>70</v>
      </c>
      <c r="Q2075" s="146"/>
    </row>
    <row r="2076" spans="1:17" x14ac:dyDescent="0.35">
      <c r="A2076" s="43" t="s">
        <v>155</v>
      </c>
      <c r="B2076" s="169">
        <f t="shared" ref="B2076:H2076" si="1614">B2075/B2073</f>
        <v>1.0052385671810846</v>
      </c>
      <c r="C2076" s="169">
        <f t="shared" si="1614"/>
        <v>0.98870056497175141</v>
      </c>
      <c r="D2076" s="169">
        <f t="shared" si="1614"/>
        <v>1.0251481659458594</v>
      </c>
      <c r="E2076" s="169">
        <f t="shared" si="1614"/>
        <v>2.7693856998992952</v>
      </c>
      <c r="F2076" s="169">
        <f t="shared" si="1614"/>
        <v>1.0216266418999602</v>
      </c>
      <c r="G2076" s="169">
        <f t="shared" si="1614"/>
        <v>1.2616306576249803</v>
      </c>
      <c r="H2076" s="169">
        <f t="shared" si="1614"/>
        <v>1.0462949691844632</v>
      </c>
      <c r="I2076" s="146"/>
      <c r="J2076" s="169">
        <f t="shared" ref="J2076:P2076" si="1615">J2075/J2073</f>
        <v>0.67145829392850387</v>
      </c>
      <c r="K2076" s="169">
        <f t="shared" si="1615"/>
        <v>1.0205548368549664</v>
      </c>
      <c r="L2076" s="169">
        <f t="shared" si="1615"/>
        <v>0.99733108582666108</v>
      </c>
      <c r="M2076" s="169">
        <f t="shared" si="1615"/>
        <v>1.0083117590952446</v>
      </c>
      <c r="N2076" s="169">
        <f t="shared" si="1615"/>
        <v>1.0092961487383798</v>
      </c>
      <c r="O2076" s="169">
        <f t="shared" si="1615"/>
        <v>1.0062893081761006</v>
      </c>
      <c r="P2076" s="169">
        <f t="shared" si="1615"/>
        <v>0.99445944026140076</v>
      </c>
      <c r="Q2076" s="146"/>
    </row>
    <row r="2077" spans="1:17" x14ac:dyDescent="0.35">
      <c r="A2077" s="19" t="s">
        <v>158</v>
      </c>
      <c r="B2077" s="88">
        <v>193</v>
      </c>
      <c r="C2077" s="61">
        <v>185</v>
      </c>
      <c r="D2077" s="61">
        <v>220</v>
      </c>
      <c r="E2077" s="61">
        <v>0</v>
      </c>
      <c r="F2077" s="61">
        <v>191</v>
      </c>
      <c r="G2077" s="61">
        <v>122</v>
      </c>
      <c r="H2077" s="88">
        <v>284</v>
      </c>
      <c r="I2077" s="146">
        <f>SUM(B2077:H2077)</f>
        <v>1195</v>
      </c>
      <c r="J2077" s="88">
        <v>150</v>
      </c>
      <c r="K2077" s="61">
        <v>224</v>
      </c>
      <c r="L2077" s="61">
        <v>198</v>
      </c>
      <c r="M2077" s="61">
        <v>125</v>
      </c>
      <c r="N2077" s="61">
        <v>186</v>
      </c>
      <c r="O2077" s="61">
        <v>142</v>
      </c>
      <c r="P2077" s="88">
        <v>187</v>
      </c>
      <c r="Q2077" s="146">
        <f>SUM(J2077:P2077)</f>
        <v>1212</v>
      </c>
    </row>
    <row r="2078" spans="1:17" x14ac:dyDescent="0.35">
      <c r="A2078" s="19" t="s">
        <v>159</v>
      </c>
      <c r="B2078" s="88"/>
      <c r="C2078" s="166"/>
      <c r="D2078" s="166"/>
      <c r="E2078" s="166"/>
      <c r="F2078" s="166"/>
      <c r="G2078" s="166"/>
      <c r="H2078" s="88"/>
      <c r="I2078" s="146">
        <f>SUM(B2078:H2078)</f>
        <v>0</v>
      </c>
      <c r="J2078" s="88"/>
      <c r="K2078" s="166"/>
      <c r="L2078" s="166"/>
      <c r="M2078" s="166"/>
      <c r="N2078" s="166"/>
      <c r="O2078" s="166"/>
      <c r="P2078" s="88"/>
      <c r="Q2078" s="146">
        <f>SUM(J2078:P2078)</f>
        <v>0</v>
      </c>
    </row>
    <row r="2079" spans="1:17" x14ac:dyDescent="0.35">
      <c r="A2079" s="19" t="s">
        <v>152</v>
      </c>
      <c r="B2079" s="19">
        <f t="shared" ref="B2079:H2079" si="1616">B2078+B2077</f>
        <v>193</v>
      </c>
      <c r="C2079" s="19">
        <f t="shared" si="1616"/>
        <v>185</v>
      </c>
      <c r="D2079" s="19">
        <f t="shared" si="1616"/>
        <v>220</v>
      </c>
      <c r="E2079" s="19">
        <f t="shared" si="1616"/>
        <v>0</v>
      </c>
      <c r="F2079" s="19">
        <f t="shared" si="1616"/>
        <v>191</v>
      </c>
      <c r="G2079" s="19">
        <f t="shared" si="1616"/>
        <v>122</v>
      </c>
      <c r="H2079" s="19">
        <f t="shared" si="1616"/>
        <v>284</v>
      </c>
      <c r="I2079" s="146">
        <f>SUM(B2079:H2079)</f>
        <v>1195</v>
      </c>
      <c r="J2079" s="19">
        <f t="shared" ref="J2079:P2079" si="1617">J2078+J2077</f>
        <v>150</v>
      </c>
      <c r="K2079" s="19">
        <f t="shared" si="1617"/>
        <v>224</v>
      </c>
      <c r="L2079" s="19">
        <f t="shared" si="1617"/>
        <v>198</v>
      </c>
      <c r="M2079" s="19">
        <f t="shared" si="1617"/>
        <v>125</v>
      </c>
      <c r="N2079" s="106">
        <f t="shared" si="1617"/>
        <v>186</v>
      </c>
      <c r="O2079" s="19">
        <f t="shared" si="1617"/>
        <v>142</v>
      </c>
      <c r="P2079" s="19">
        <f t="shared" si="1617"/>
        <v>187</v>
      </c>
      <c r="Q2079" s="146">
        <f>SUM(J2079:P2079)</f>
        <v>1212</v>
      </c>
    </row>
    <row r="2080" spans="1:17" x14ac:dyDescent="0.35">
      <c r="A2080" s="19" t="s">
        <v>154</v>
      </c>
      <c r="B2080" s="169">
        <f>B2079/B2077</f>
        <v>1</v>
      </c>
      <c r="C2080" s="169">
        <f t="shared" ref="C2080:H2080" si="1618">C2079/C2077</f>
        <v>1</v>
      </c>
      <c r="D2080" s="169">
        <f t="shared" si="1618"/>
        <v>1</v>
      </c>
      <c r="E2080" s="169" t="e">
        <f t="shared" si="1618"/>
        <v>#DIV/0!</v>
      </c>
      <c r="F2080" s="169">
        <f t="shared" si="1618"/>
        <v>1</v>
      </c>
      <c r="G2080" s="169">
        <f t="shared" si="1618"/>
        <v>1</v>
      </c>
      <c r="H2080" s="169">
        <f t="shared" si="1618"/>
        <v>1</v>
      </c>
      <c r="I2080" s="153">
        <f>I2078/I2079*100</f>
        <v>0</v>
      </c>
      <c r="J2080" s="169">
        <f t="shared" ref="J2080:P2080" si="1619">J2079/J2077</f>
        <v>1</v>
      </c>
      <c r="K2080" s="169">
        <f t="shared" si="1619"/>
        <v>1</v>
      </c>
      <c r="L2080" s="169">
        <f t="shared" si="1619"/>
        <v>1</v>
      </c>
      <c r="M2080" s="169">
        <f t="shared" si="1619"/>
        <v>1</v>
      </c>
      <c r="N2080" s="169">
        <f t="shared" si="1619"/>
        <v>1</v>
      </c>
      <c r="O2080" s="169">
        <f t="shared" si="1619"/>
        <v>1</v>
      </c>
      <c r="P2080" s="169">
        <f t="shared" si="1619"/>
        <v>1</v>
      </c>
      <c r="Q2080" s="153">
        <f>Q2078/Q2079*100</f>
        <v>0</v>
      </c>
    </row>
    <row r="2081" spans="1:17" x14ac:dyDescent="0.35">
      <c r="A2081" s="19" t="s">
        <v>153</v>
      </c>
      <c r="B2081" s="36">
        <v>840</v>
      </c>
      <c r="C2081" s="61">
        <v>740</v>
      </c>
      <c r="D2081" s="61">
        <v>750</v>
      </c>
      <c r="E2081" s="61">
        <v>500</v>
      </c>
      <c r="F2081" s="61">
        <v>670</v>
      </c>
      <c r="G2081" s="61">
        <v>630</v>
      </c>
      <c r="H2081" s="36">
        <v>730</v>
      </c>
      <c r="I2081" s="146"/>
      <c r="J2081" s="36">
        <v>900</v>
      </c>
      <c r="K2081" s="61">
        <v>940</v>
      </c>
      <c r="L2081" s="61">
        <v>750</v>
      </c>
      <c r="M2081" s="61">
        <v>850</v>
      </c>
      <c r="N2081" s="61">
        <v>940</v>
      </c>
      <c r="O2081" s="61">
        <v>860</v>
      </c>
      <c r="P2081" s="36">
        <v>900</v>
      </c>
      <c r="Q2081" s="146"/>
    </row>
    <row r="2082" spans="1:17" x14ac:dyDescent="0.35">
      <c r="A2082" s="43" t="s">
        <v>155</v>
      </c>
      <c r="B2082" s="169">
        <f t="shared" ref="B2082:H2082" si="1620">B2081/B2079</f>
        <v>4.3523316062176169</v>
      </c>
      <c r="C2082" s="169">
        <f t="shared" si="1620"/>
        <v>4</v>
      </c>
      <c r="D2082" s="169">
        <f t="shared" si="1620"/>
        <v>3.4090909090909092</v>
      </c>
      <c r="E2082" s="169" t="e">
        <f t="shared" si="1620"/>
        <v>#DIV/0!</v>
      </c>
      <c r="F2082" s="169">
        <f t="shared" si="1620"/>
        <v>3.5078534031413611</v>
      </c>
      <c r="G2082" s="169">
        <f t="shared" si="1620"/>
        <v>5.1639344262295079</v>
      </c>
      <c r="H2082" s="169">
        <f t="shared" si="1620"/>
        <v>2.5704225352112675</v>
      </c>
      <c r="I2082" s="146"/>
      <c r="J2082" s="169">
        <f t="shared" ref="J2082:P2082" si="1621">J2081/J2079</f>
        <v>6</v>
      </c>
      <c r="K2082" s="169">
        <f t="shared" si="1621"/>
        <v>4.1964285714285712</v>
      </c>
      <c r="L2082" s="169">
        <f t="shared" si="1621"/>
        <v>3.7878787878787881</v>
      </c>
      <c r="M2082" s="169">
        <f t="shared" si="1621"/>
        <v>6.8</v>
      </c>
      <c r="N2082" s="169">
        <f t="shared" si="1621"/>
        <v>5.053763440860215</v>
      </c>
      <c r="O2082" s="169">
        <f t="shared" si="1621"/>
        <v>6.056338028169014</v>
      </c>
      <c r="P2082" s="169">
        <f t="shared" si="1621"/>
        <v>4.8128342245989302</v>
      </c>
      <c r="Q2082" s="146"/>
    </row>
    <row r="2083" spans="1:17" x14ac:dyDescent="0.35">
      <c r="A2083" s="19" t="s">
        <v>160</v>
      </c>
      <c r="B2083" s="88">
        <v>363</v>
      </c>
      <c r="C2083" s="61">
        <v>394</v>
      </c>
      <c r="D2083" s="61">
        <v>425</v>
      </c>
      <c r="E2083" s="61">
        <v>425</v>
      </c>
      <c r="F2083" s="61">
        <v>389</v>
      </c>
      <c r="G2083" s="61"/>
      <c r="H2083" s="88">
        <v>461</v>
      </c>
      <c r="I2083" s="146">
        <f>SUM(B2083:H2083)</f>
        <v>2457</v>
      </c>
      <c r="J2083" s="88">
        <v>381</v>
      </c>
      <c r="K2083" s="61">
        <v>377</v>
      </c>
      <c r="L2083" s="61">
        <v>424</v>
      </c>
      <c r="M2083" s="61">
        <v>374</v>
      </c>
      <c r="N2083" s="61">
        <v>303</v>
      </c>
      <c r="O2083" s="61">
        <v>310</v>
      </c>
      <c r="P2083" s="88">
        <v>384</v>
      </c>
      <c r="Q2083" s="146">
        <f>SUM(J2083:P2083)</f>
        <v>2553</v>
      </c>
    </row>
    <row r="2084" spans="1:17" x14ac:dyDescent="0.35">
      <c r="A2084" s="19" t="s">
        <v>161</v>
      </c>
      <c r="B2084" s="88">
        <v>123.35</v>
      </c>
      <c r="C2084" s="166">
        <v>106.02</v>
      </c>
      <c r="D2084" s="166">
        <v>93.51</v>
      </c>
      <c r="E2084" s="166">
        <v>68.19</v>
      </c>
      <c r="F2084" s="166">
        <v>71.430000000000007</v>
      </c>
      <c r="G2084" s="166">
        <v>443</v>
      </c>
      <c r="H2084" s="88">
        <v>51.05</v>
      </c>
      <c r="I2084" s="146">
        <f>SUM(B2084:H2084)</f>
        <v>956.55</v>
      </c>
      <c r="J2084" s="88">
        <v>121.83</v>
      </c>
      <c r="K2084" s="166">
        <v>133.05000000000001</v>
      </c>
      <c r="L2084" s="166">
        <v>90.51</v>
      </c>
      <c r="M2084" s="166">
        <v>127.96</v>
      </c>
      <c r="N2084" s="166">
        <v>140.75</v>
      </c>
      <c r="O2084" s="166">
        <v>24.14</v>
      </c>
      <c r="P2084" s="88">
        <v>123.72</v>
      </c>
      <c r="Q2084" s="146">
        <f>SUM(J2084:P2084)</f>
        <v>761.95999999999992</v>
      </c>
    </row>
    <row r="2085" spans="1:17" x14ac:dyDescent="0.35">
      <c r="A2085" s="19" t="s">
        <v>152</v>
      </c>
      <c r="B2085" s="19">
        <f t="shared" ref="B2085:H2085" si="1622">B2084+B2083</f>
        <v>486.35</v>
      </c>
      <c r="C2085" s="19">
        <f t="shared" si="1622"/>
        <v>500.02</v>
      </c>
      <c r="D2085" s="19">
        <f t="shared" si="1622"/>
        <v>518.51</v>
      </c>
      <c r="E2085" s="19">
        <f t="shared" si="1622"/>
        <v>493.19</v>
      </c>
      <c r="F2085" s="19">
        <f t="shared" si="1622"/>
        <v>460.43</v>
      </c>
      <c r="G2085" s="19">
        <v>103.84</v>
      </c>
      <c r="H2085" s="19">
        <f t="shared" si="1622"/>
        <v>512.04999999999995</v>
      </c>
      <c r="I2085" s="146">
        <f>SUM(B2085:H2085)</f>
        <v>3074.3900000000003</v>
      </c>
      <c r="J2085" s="19">
        <f t="shared" ref="J2085:P2085" si="1623">J2084+J2083</f>
        <v>502.83</v>
      </c>
      <c r="K2085" s="19">
        <f t="shared" si="1623"/>
        <v>510.05</v>
      </c>
      <c r="L2085" s="19">
        <f t="shared" si="1623"/>
        <v>514.51</v>
      </c>
      <c r="M2085" s="19">
        <f t="shared" si="1623"/>
        <v>501.96</v>
      </c>
      <c r="N2085" s="106">
        <f t="shared" si="1623"/>
        <v>443.75</v>
      </c>
      <c r="O2085" s="106">
        <f t="shared" si="1623"/>
        <v>334.14</v>
      </c>
      <c r="P2085" s="106">
        <f t="shared" si="1623"/>
        <v>507.72</v>
      </c>
      <c r="Q2085" s="146">
        <f>SUM(J2085:P2085)</f>
        <v>3314.96</v>
      </c>
    </row>
    <row r="2086" spans="1:17" x14ac:dyDescent="0.35">
      <c r="A2086" s="19" t="s">
        <v>154</v>
      </c>
      <c r="B2086" s="169">
        <f>B2085/B2083</f>
        <v>1.3398071625344352</v>
      </c>
      <c r="C2086" s="169">
        <f t="shared" ref="C2086:H2086" si="1624">C2085/C2083</f>
        <v>1.2690862944162435</v>
      </c>
      <c r="D2086" s="169">
        <f t="shared" si="1624"/>
        <v>1.2200235294117647</v>
      </c>
      <c r="E2086" s="169">
        <f t="shared" si="1624"/>
        <v>1.1604470588235294</v>
      </c>
      <c r="F2086" s="169">
        <f t="shared" si="1624"/>
        <v>1.1836246786632392</v>
      </c>
      <c r="G2086" s="169" t="e">
        <f t="shared" si="1624"/>
        <v>#DIV/0!</v>
      </c>
      <c r="H2086" s="169">
        <f t="shared" si="1624"/>
        <v>1.1107375271149673</v>
      </c>
      <c r="I2086" s="153">
        <f>I2084/I2085*100</f>
        <v>31.113489179967402</v>
      </c>
      <c r="J2086" s="169">
        <f>J2085/J2083</f>
        <v>1.319763779527559</v>
      </c>
      <c r="K2086" s="169">
        <f t="shared" ref="K2086:P2086" si="1625">K2085/K2083</f>
        <v>1.3529177718832892</v>
      </c>
      <c r="L2086" s="169">
        <f t="shared" si="1625"/>
        <v>1.2134669811320755</v>
      </c>
      <c r="M2086" s="169">
        <f t="shared" si="1625"/>
        <v>1.342139037433155</v>
      </c>
      <c r="N2086" s="169">
        <f t="shared" si="1625"/>
        <v>1.4645214521452146</v>
      </c>
      <c r="O2086" s="169">
        <f t="shared" si="1625"/>
        <v>1.0778709677419354</v>
      </c>
      <c r="P2086" s="169">
        <f t="shared" si="1625"/>
        <v>1.3221875000000001</v>
      </c>
      <c r="Q2086" s="153">
        <f>Q2084/Q2085*100</f>
        <v>22.98549605425103</v>
      </c>
    </row>
    <row r="2087" spans="1:17" x14ac:dyDescent="0.35">
      <c r="A2087" s="19" t="s">
        <v>153</v>
      </c>
      <c r="B2087" s="88">
        <v>720</v>
      </c>
      <c r="C2087" s="88">
        <v>744</v>
      </c>
      <c r="D2087" s="88">
        <v>770</v>
      </c>
      <c r="E2087" s="88">
        <v>770</v>
      </c>
      <c r="F2087" s="88">
        <v>720</v>
      </c>
      <c r="G2087" s="88">
        <v>777</v>
      </c>
      <c r="H2087" s="88">
        <v>758</v>
      </c>
      <c r="I2087" s="146"/>
      <c r="J2087" s="88">
        <v>747</v>
      </c>
      <c r="K2087" s="88">
        <v>756</v>
      </c>
      <c r="L2087" s="88">
        <v>720</v>
      </c>
      <c r="M2087" s="88">
        <v>772</v>
      </c>
      <c r="N2087" s="88">
        <v>673</v>
      </c>
      <c r="O2087" s="88">
        <v>497</v>
      </c>
      <c r="P2087" s="88">
        <v>751</v>
      </c>
      <c r="Q2087" s="146"/>
    </row>
    <row r="2088" spans="1:17" x14ac:dyDescent="0.35">
      <c r="A2088" s="43" t="s">
        <v>155</v>
      </c>
      <c r="B2088" s="169">
        <f>B2087/B2085</f>
        <v>1.4804153387478154</v>
      </c>
      <c r="C2088" s="169">
        <f>C2087/C2085</f>
        <v>1.4879404823807048</v>
      </c>
      <c r="D2088" s="169">
        <f>D2087/D2085</f>
        <v>1.4850243968293766</v>
      </c>
      <c r="E2088" s="169">
        <f>E2087/E2085</f>
        <v>1.5612644214197369</v>
      </c>
      <c r="F2088" s="169">
        <f>F2087/F2085</f>
        <v>1.5637556197467584</v>
      </c>
      <c r="G2088" s="169">
        <v>754</v>
      </c>
      <c r="H2088" s="169">
        <f>H2087/H2085</f>
        <v>1.4803241870911046</v>
      </c>
      <c r="I2088" s="146"/>
      <c r="J2088" s="169">
        <f t="shared" ref="J2088:P2088" si="1626">J2087/J2085</f>
        <v>1.4855915518167175</v>
      </c>
      <c r="K2088" s="169">
        <f t="shared" si="1626"/>
        <v>1.4822076267032644</v>
      </c>
      <c r="L2088" s="169">
        <f t="shared" si="1626"/>
        <v>1.3993897105984334</v>
      </c>
      <c r="M2088" s="169">
        <f t="shared" si="1626"/>
        <v>1.5379711530799267</v>
      </c>
      <c r="N2088" s="169">
        <f t="shared" si="1626"/>
        <v>1.5166197183098591</v>
      </c>
      <c r="O2088" s="169">
        <f t="shared" si="1626"/>
        <v>1.4874004908122345</v>
      </c>
      <c r="P2088" s="169">
        <f t="shared" si="1626"/>
        <v>1.4791617426928227</v>
      </c>
      <c r="Q2088" s="146"/>
    </row>
    <row r="2089" spans="1:17" x14ac:dyDescent="0.35">
      <c r="A2089" s="19" t="s">
        <v>166</v>
      </c>
      <c r="B2089" s="19">
        <v>43.8</v>
      </c>
      <c r="C2089" s="61">
        <v>90.1</v>
      </c>
      <c r="D2089" s="61">
        <v>109.5</v>
      </c>
      <c r="E2089" s="61">
        <v>83.9</v>
      </c>
      <c r="F2089" s="61">
        <v>131.9</v>
      </c>
      <c r="G2089" s="19">
        <v>98.5</v>
      </c>
      <c r="H2089" s="36">
        <v>118.2</v>
      </c>
      <c r="I2089" s="146">
        <f>SUM(B2089:H2089)</f>
        <v>675.9</v>
      </c>
      <c r="J2089" s="36">
        <v>60.1</v>
      </c>
      <c r="K2089" s="61">
        <v>64.8</v>
      </c>
      <c r="L2089" s="61">
        <v>132.4</v>
      </c>
      <c r="M2089" s="61">
        <v>58.7</v>
      </c>
      <c r="N2089" s="61">
        <v>110.3</v>
      </c>
      <c r="O2089" s="19">
        <v>46.9</v>
      </c>
      <c r="P2089" s="36">
        <v>18.2</v>
      </c>
      <c r="Q2089" s="146">
        <f>SUM(J2089:P2089)</f>
        <v>491.4</v>
      </c>
    </row>
    <row r="2090" spans="1:17" x14ac:dyDescent="0.35">
      <c r="A2090" s="19" t="s">
        <v>167</v>
      </c>
      <c r="B2090" s="19">
        <v>70.73</v>
      </c>
      <c r="C2090" s="166">
        <v>46.27</v>
      </c>
      <c r="D2090" s="166">
        <v>30.59</v>
      </c>
      <c r="E2090" s="166">
        <v>23.36</v>
      </c>
      <c r="F2090" s="178">
        <v>28.3</v>
      </c>
      <c r="G2090" s="19">
        <v>30.66</v>
      </c>
      <c r="H2090" s="36">
        <v>27.45</v>
      </c>
      <c r="I2090" s="146">
        <f>SUM(B2090:H2090)</f>
        <v>257.36</v>
      </c>
      <c r="J2090" s="33">
        <v>46.46</v>
      </c>
      <c r="K2090" s="166">
        <v>68.540000000000006</v>
      </c>
      <c r="L2090" s="166">
        <v>29.36</v>
      </c>
      <c r="M2090" s="166">
        <v>69.11</v>
      </c>
      <c r="N2090" s="166">
        <v>93.85</v>
      </c>
      <c r="O2090" s="19">
        <v>77.13</v>
      </c>
      <c r="P2090" s="36">
        <v>98.29</v>
      </c>
      <c r="Q2090" s="146">
        <f>SUM(J2090:P2090)</f>
        <v>482.74000000000007</v>
      </c>
    </row>
    <row r="2091" spans="1:17" x14ac:dyDescent="0.35">
      <c r="A2091" s="19" t="s">
        <v>152</v>
      </c>
      <c r="B2091" s="19">
        <f t="shared" ref="B2091:H2091" si="1627">B2090+B2089</f>
        <v>114.53</v>
      </c>
      <c r="C2091" s="19">
        <f t="shared" si="1627"/>
        <v>136.37</v>
      </c>
      <c r="D2091" s="19">
        <f t="shared" si="1627"/>
        <v>140.09</v>
      </c>
      <c r="E2091" s="19">
        <f t="shared" si="1627"/>
        <v>107.26</v>
      </c>
      <c r="F2091" s="19">
        <f t="shared" si="1627"/>
        <v>160.20000000000002</v>
      </c>
      <c r="G2091" s="19">
        <f t="shared" si="1627"/>
        <v>129.16</v>
      </c>
      <c r="H2091" s="19">
        <f t="shared" si="1627"/>
        <v>145.65</v>
      </c>
      <c r="I2091" s="146">
        <f>SUM(B2091:H2091)</f>
        <v>933.26</v>
      </c>
      <c r="J2091" s="19">
        <f t="shared" ref="J2091:P2091" si="1628">J2090+J2089</f>
        <v>106.56</v>
      </c>
      <c r="K2091" s="19">
        <f t="shared" si="1628"/>
        <v>133.34</v>
      </c>
      <c r="L2091" s="19">
        <f t="shared" si="1628"/>
        <v>161.76</v>
      </c>
      <c r="M2091" s="19">
        <f t="shared" si="1628"/>
        <v>127.81</v>
      </c>
      <c r="N2091" s="19">
        <f t="shared" si="1628"/>
        <v>204.14999999999998</v>
      </c>
      <c r="O2091" s="19">
        <f t="shared" si="1628"/>
        <v>124.03</v>
      </c>
      <c r="P2091" s="19">
        <f t="shared" si="1628"/>
        <v>116.49000000000001</v>
      </c>
      <c r="Q2091" s="146">
        <f>SUM(J2091:P2091)</f>
        <v>974.14</v>
      </c>
    </row>
    <row r="2092" spans="1:17" x14ac:dyDescent="0.35">
      <c r="A2092" s="19" t="s">
        <v>154</v>
      </c>
      <c r="B2092" s="169">
        <f t="shared" ref="B2092:H2092" si="1629">B2091/B2089</f>
        <v>2.6148401826484022</v>
      </c>
      <c r="C2092" s="169">
        <f t="shared" si="1629"/>
        <v>1.5135405105438404</v>
      </c>
      <c r="D2092" s="169">
        <f t="shared" si="1629"/>
        <v>1.2793607305936074</v>
      </c>
      <c r="E2092" s="169">
        <f t="shared" si="1629"/>
        <v>1.2784266984505364</v>
      </c>
      <c r="F2092" s="169">
        <f t="shared" si="1629"/>
        <v>1.2145564821834725</v>
      </c>
      <c r="G2092" s="169">
        <f t="shared" si="1629"/>
        <v>1.3112690355329948</v>
      </c>
      <c r="H2092" s="169">
        <f t="shared" si="1629"/>
        <v>1.2322335025380711</v>
      </c>
      <c r="I2092" s="106">
        <f>I2090/I2091*100</f>
        <v>27.576452435548511</v>
      </c>
      <c r="J2092" s="169">
        <f t="shared" ref="J2092:P2092" si="1630">J2091/J2089</f>
        <v>1.7730449251247919</v>
      </c>
      <c r="K2092" s="169">
        <f t="shared" si="1630"/>
        <v>2.0577160493827162</v>
      </c>
      <c r="L2092" s="169">
        <f t="shared" si="1630"/>
        <v>1.2217522658610271</v>
      </c>
      <c r="M2092" s="169">
        <f t="shared" si="1630"/>
        <v>2.1773424190800679</v>
      </c>
      <c r="N2092" s="169">
        <f t="shared" si="1630"/>
        <v>1.8508612873980053</v>
      </c>
      <c r="O2092" s="169">
        <f t="shared" si="1630"/>
        <v>2.6445628997867803</v>
      </c>
      <c r="P2092" s="169">
        <f t="shared" si="1630"/>
        <v>6.4005494505494509</v>
      </c>
      <c r="Q2092" s="106">
        <f>Q2090/Q2091*100</f>
        <v>49.555505368838162</v>
      </c>
    </row>
    <row r="2093" spans="1:17" x14ac:dyDescent="0.35">
      <c r="A2093" s="19" t="s">
        <v>153</v>
      </c>
      <c r="B2093" s="88">
        <v>152</v>
      </c>
      <c r="C2093" s="19">
        <v>168</v>
      </c>
      <c r="D2093" s="19">
        <v>172</v>
      </c>
      <c r="E2093" s="61">
        <v>123</v>
      </c>
      <c r="F2093" s="61">
        <v>200</v>
      </c>
      <c r="G2093" s="88">
        <v>144</v>
      </c>
      <c r="H2093" s="88">
        <v>181</v>
      </c>
      <c r="I2093" s="146"/>
      <c r="J2093" s="88">
        <v>118</v>
      </c>
      <c r="K2093" s="61">
        <v>157</v>
      </c>
      <c r="L2093" s="61">
        <v>196</v>
      </c>
      <c r="M2093" s="61">
        <v>150</v>
      </c>
      <c r="N2093" s="61">
        <v>180</v>
      </c>
      <c r="O2093" s="88">
        <v>193</v>
      </c>
      <c r="P2093" s="88">
        <v>108</v>
      </c>
      <c r="Q2093" s="146"/>
    </row>
    <row r="2094" spans="1:17" x14ac:dyDescent="0.35">
      <c r="A2094" s="43" t="s">
        <v>155</v>
      </c>
      <c r="B2094" s="169">
        <f t="shared" ref="B2094:H2094" si="1631">B2093/B2091</f>
        <v>1.3271631886841875</v>
      </c>
      <c r="C2094" s="169">
        <f t="shared" si="1631"/>
        <v>1.2319425093495637</v>
      </c>
      <c r="D2094" s="169">
        <f t="shared" si="1631"/>
        <v>1.227782140052823</v>
      </c>
      <c r="E2094" s="169">
        <f t="shared" si="1631"/>
        <v>1.1467462241282864</v>
      </c>
      <c r="F2094" s="169">
        <f t="shared" si="1631"/>
        <v>1.2484394506866416</v>
      </c>
      <c r="G2094" s="169">
        <f t="shared" si="1631"/>
        <v>1.1148962527098174</v>
      </c>
      <c r="H2094" s="169">
        <f t="shared" si="1631"/>
        <v>1.2427051150017163</v>
      </c>
      <c r="I2094" s="146"/>
      <c r="J2094" s="169">
        <f t="shared" ref="J2094:P2094" si="1632">J2093/J2091</f>
        <v>1.1073573573573574</v>
      </c>
      <c r="K2094" s="169">
        <f t="shared" si="1632"/>
        <v>1.1774411279436028</v>
      </c>
      <c r="L2094" s="169">
        <f t="shared" si="1632"/>
        <v>1.2116716122650841</v>
      </c>
      <c r="M2094" s="169">
        <f t="shared" si="1632"/>
        <v>1.1736170878647993</v>
      </c>
      <c r="N2094" s="169">
        <f t="shared" si="1632"/>
        <v>0.88170462894930213</v>
      </c>
      <c r="O2094" s="169">
        <f t="shared" si="1632"/>
        <v>1.5560751431105377</v>
      </c>
      <c r="P2094" s="169">
        <f t="shared" si="1632"/>
        <v>0.92711820757146524</v>
      </c>
      <c r="Q2094" s="146"/>
    </row>
    <row r="2095" spans="1:17" x14ac:dyDescent="0.35">
      <c r="A2095" s="19" t="s">
        <v>168</v>
      </c>
      <c r="B2095" s="19">
        <v>36.299999999999997</v>
      </c>
      <c r="C2095" s="61">
        <v>24.3</v>
      </c>
      <c r="D2095" s="61">
        <v>54.4</v>
      </c>
      <c r="E2095" s="61">
        <v>72.099999999999994</v>
      </c>
      <c r="F2095" s="61">
        <v>51.8</v>
      </c>
      <c r="G2095" s="19">
        <v>42.6</v>
      </c>
      <c r="H2095" s="19">
        <v>58.5</v>
      </c>
      <c r="I2095" s="151">
        <f>SUM(B2095:H2095)</f>
        <v>340</v>
      </c>
      <c r="J2095" s="19">
        <v>31.8</v>
      </c>
      <c r="K2095" s="61">
        <v>18.899999999999999</v>
      </c>
      <c r="L2095" s="61">
        <v>75.3</v>
      </c>
      <c r="M2095" s="61">
        <v>27.4</v>
      </c>
      <c r="N2095" s="61">
        <v>35.1</v>
      </c>
      <c r="O2095" s="19">
        <v>20.100000000000001</v>
      </c>
      <c r="P2095" s="19">
        <v>37.6</v>
      </c>
      <c r="Q2095" s="151">
        <f>SUM(J2095:P2095)</f>
        <v>246.2</v>
      </c>
    </row>
    <row r="2096" spans="1:17" x14ac:dyDescent="0.35">
      <c r="A2096" s="19" t="s">
        <v>1543</v>
      </c>
      <c r="B2096" s="19">
        <v>60.3</v>
      </c>
      <c r="C2096" s="166">
        <v>52.14</v>
      </c>
      <c r="D2096" s="166">
        <v>43.81</v>
      </c>
      <c r="E2096" s="166">
        <v>31.38</v>
      </c>
      <c r="F2096" s="166">
        <v>33.94</v>
      </c>
      <c r="G2096" s="19">
        <v>35.42</v>
      </c>
      <c r="H2096" s="19">
        <v>23.93</v>
      </c>
      <c r="I2096" s="151">
        <f>SUM(B2096:H2096)</f>
        <v>280.92</v>
      </c>
      <c r="J2096" s="19">
        <v>58.1</v>
      </c>
      <c r="K2096" s="166">
        <v>61.27</v>
      </c>
      <c r="L2096" s="166">
        <v>40.880000000000003</v>
      </c>
      <c r="M2096" s="166">
        <v>62.66</v>
      </c>
      <c r="N2096" s="166">
        <v>68.55</v>
      </c>
      <c r="O2096" s="19">
        <v>71.77</v>
      </c>
      <c r="P2096" s="19">
        <v>58.14</v>
      </c>
      <c r="Q2096" s="151">
        <f>SUM(J2096:P2096)</f>
        <v>421.36999999999995</v>
      </c>
    </row>
    <row r="2097" spans="1:17" x14ac:dyDescent="0.35">
      <c r="A2097" s="19" t="s">
        <v>152</v>
      </c>
      <c r="B2097" s="19">
        <f t="shared" ref="B2097:H2097" si="1633">B2096+B2095</f>
        <v>96.6</v>
      </c>
      <c r="C2097" s="19">
        <f t="shared" si="1633"/>
        <v>76.44</v>
      </c>
      <c r="D2097" s="19">
        <f t="shared" si="1633"/>
        <v>98.210000000000008</v>
      </c>
      <c r="E2097" s="19">
        <f t="shared" si="1633"/>
        <v>103.47999999999999</v>
      </c>
      <c r="F2097" s="19">
        <f t="shared" si="1633"/>
        <v>85.74</v>
      </c>
      <c r="G2097" s="19">
        <f t="shared" si="1633"/>
        <v>78.02000000000001</v>
      </c>
      <c r="H2097" s="19">
        <f t="shared" si="1633"/>
        <v>82.43</v>
      </c>
      <c r="I2097" s="151">
        <f>SUM(B2097:H2097)</f>
        <v>620.92000000000007</v>
      </c>
      <c r="J2097" s="19">
        <f t="shared" ref="J2097:P2097" si="1634">J2096+J2095</f>
        <v>89.9</v>
      </c>
      <c r="K2097" s="19">
        <f t="shared" si="1634"/>
        <v>80.17</v>
      </c>
      <c r="L2097" s="19">
        <f t="shared" si="1634"/>
        <v>116.18</v>
      </c>
      <c r="M2097" s="19">
        <f t="shared" si="1634"/>
        <v>90.06</v>
      </c>
      <c r="N2097" s="19">
        <f t="shared" si="1634"/>
        <v>103.65</v>
      </c>
      <c r="O2097" s="19">
        <f t="shared" si="1634"/>
        <v>91.87</v>
      </c>
      <c r="P2097" s="19">
        <f t="shared" si="1634"/>
        <v>95.740000000000009</v>
      </c>
      <c r="Q2097" s="151">
        <f>SUM(J2097:P2097)</f>
        <v>667.57</v>
      </c>
    </row>
    <row r="2098" spans="1:17" x14ac:dyDescent="0.35">
      <c r="A2098" s="19" t="s">
        <v>154</v>
      </c>
      <c r="B2098" s="169">
        <f t="shared" ref="B2098:H2098" si="1635">B2097/B2095</f>
        <v>2.6611570247933884</v>
      </c>
      <c r="C2098" s="169">
        <f t="shared" si="1635"/>
        <v>3.145679012345679</v>
      </c>
      <c r="D2098" s="169">
        <f t="shared" si="1635"/>
        <v>1.8053308823529415</v>
      </c>
      <c r="E2098" s="169">
        <f t="shared" si="1635"/>
        <v>1.4352288488210818</v>
      </c>
      <c r="F2098" s="169">
        <f t="shared" si="1635"/>
        <v>1.6552123552123552</v>
      </c>
      <c r="G2098" s="169">
        <f t="shared" si="1635"/>
        <v>1.8314553990610329</v>
      </c>
      <c r="H2098" s="169">
        <f t="shared" si="1635"/>
        <v>1.4090598290598291</v>
      </c>
      <c r="I2098" s="154">
        <f>I2096/I2097*100</f>
        <v>45.242543322811308</v>
      </c>
      <c r="J2098" s="169">
        <f t="shared" ref="J2098:P2098" si="1636">J2097/J2095</f>
        <v>2.8270440251572326</v>
      </c>
      <c r="K2098" s="169">
        <f t="shared" si="1636"/>
        <v>4.2417989417989421</v>
      </c>
      <c r="L2098" s="169">
        <f t="shared" si="1636"/>
        <v>1.5428950863213813</v>
      </c>
      <c r="M2098" s="169">
        <f t="shared" si="1636"/>
        <v>3.2868613138686134</v>
      </c>
      <c r="N2098" s="169">
        <f t="shared" si="1636"/>
        <v>2.9529914529914532</v>
      </c>
      <c r="O2098" s="169">
        <f t="shared" si="1636"/>
        <v>4.5706467661691539</v>
      </c>
      <c r="P2098" s="169">
        <f t="shared" si="1636"/>
        <v>2.5462765957446809</v>
      </c>
      <c r="Q2098" s="154">
        <f>Q2096/Q2097*100</f>
        <v>63.119972437347386</v>
      </c>
    </row>
    <row r="2099" spans="1:17" x14ac:dyDescent="0.35">
      <c r="A2099" s="19" t="s">
        <v>153</v>
      </c>
      <c r="B2099" s="88">
        <v>115</v>
      </c>
      <c r="C2099" s="19">
        <v>80</v>
      </c>
      <c r="D2099" s="19">
        <v>123</v>
      </c>
      <c r="E2099" s="19">
        <v>127</v>
      </c>
      <c r="F2099" s="19">
        <v>94</v>
      </c>
      <c r="G2099" s="88">
        <v>80</v>
      </c>
      <c r="H2099" s="88">
        <v>94</v>
      </c>
      <c r="I2099" s="146"/>
      <c r="J2099" s="88">
        <v>107</v>
      </c>
      <c r="K2099" s="19">
        <v>87</v>
      </c>
      <c r="L2099" s="19">
        <v>147</v>
      </c>
      <c r="M2099" s="19">
        <v>107</v>
      </c>
      <c r="N2099" s="19">
        <v>105</v>
      </c>
      <c r="O2099" s="88">
        <v>107</v>
      </c>
      <c r="P2099" s="88"/>
      <c r="Q2099" s="146"/>
    </row>
    <row r="2100" spans="1:17" x14ac:dyDescent="0.35">
      <c r="A2100" s="43" t="s">
        <v>155</v>
      </c>
      <c r="B2100" s="169">
        <f t="shared" ref="B2100:H2100" si="1637">B2099/B2097</f>
        <v>1.1904761904761905</v>
      </c>
      <c r="C2100" s="169">
        <f t="shared" si="1637"/>
        <v>1.0465724751439038</v>
      </c>
      <c r="D2100" s="169">
        <f t="shared" si="1637"/>
        <v>1.2524182873434475</v>
      </c>
      <c r="E2100" s="169">
        <f t="shared" si="1637"/>
        <v>1.2272902976420565</v>
      </c>
      <c r="F2100" s="169">
        <f t="shared" si="1637"/>
        <v>1.0963377653370656</v>
      </c>
      <c r="G2100" s="169">
        <f t="shared" si="1637"/>
        <v>1.0253781081773903</v>
      </c>
      <c r="H2100" s="169">
        <f t="shared" si="1637"/>
        <v>1.1403615188644909</v>
      </c>
      <c r="I2100" s="146"/>
      <c r="J2100" s="169">
        <f t="shared" ref="J2100:O2100" si="1638">J2099/J2097</f>
        <v>1.1902113459399333</v>
      </c>
      <c r="K2100" s="169">
        <f t="shared" si="1638"/>
        <v>1.0851939628289884</v>
      </c>
      <c r="L2100" s="169">
        <f t="shared" si="1638"/>
        <v>1.2652780168703734</v>
      </c>
      <c r="M2100" s="169">
        <f t="shared" si="1638"/>
        <v>1.1880968243393293</v>
      </c>
      <c r="N2100" s="169">
        <f t="shared" si="1638"/>
        <v>1.0130246020260492</v>
      </c>
      <c r="O2100" s="169">
        <f t="shared" si="1638"/>
        <v>1.1646892347882878</v>
      </c>
      <c r="P2100" s="169">
        <v>122</v>
      </c>
      <c r="Q2100" s="146"/>
    </row>
    <row r="2101" spans="1:17" x14ac:dyDescent="0.35">
      <c r="A2101" s="19" t="s">
        <v>170</v>
      </c>
      <c r="B2101" s="36">
        <v>209</v>
      </c>
      <c r="C2101" s="61">
        <v>242.9</v>
      </c>
      <c r="D2101" s="61">
        <v>252.2</v>
      </c>
      <c r="E2101" s="61">
        <v>286.5</v>
      </c>
      <c r="F2101" s="61">
        <v>100.4</v>
      </c>
      <c r="G2101" s="88">
        <v>123.7</v>
      </c>
      <c r="H2101" s="88">
        <v>153.9</v>
      </c>
      <c r="I2101" s="146">
        <f>SUM(B2101:H2101)</f>
        <v>1368.6000000000001</v>
      </c>
      <c r="J2101" s="88">
        <v>172.6</v>
      </c>
      <c r="K2101" s="61">
        <v>55.7</v>
      </c>
      <c r="L2101" s="61">
        <v>157.30000000000001</v>
      </c>
      <c r="M2101" s="61">
        <v>128.4</v>
      </c>
      <c r="N2101" s="61">
        <v>113.2</v>
      </c>
      <c r="O2101" s="88">
        <v>140.1</v>
      </c>
      <c r="P2101" s="88">
        <v>167.3</v>
      </c>
      <c r="Q2101" s="146">
        <f>SUM(J2101:P2101)</f>
        <v>934.60000000000014</v>
      </c>
    </row>
    <row r="2102" spans="1:17" x14ac:dyDescent="0.35">
      <c r="A2102" s="19" t="s">
        <v>171</v>
      </c>
      <c r="B2102" s="33">
        <v>301.2</v>
      </c>
      <c r="C2102" s="166">
        <v>166.2</v>
      </c>
      <c r="D2102" s="166">
        <v>210.3</v>
      </c>
      <c r="E2102" s="166">
        <v>113</v>
      </c>
      <c r="F2102" s="166">
        <v>272</v>
      </c>
      <c r="G2102" s="88">
        <v>77.2</v>
      </c>
      <c r="H2102" s="88">
        <v>66.8</v>
      </c>
      <c r="I2102" s="146">
        <f>SUM(B2102:H2102)</f>
        <v>1206.7</v>
      </c>
      <c r="J2102" s="88">
        <v>227.3</v>
      </c>
      <c r="K2102" s="166">
        <v>124.6</v>
      </c>
      <c r="L2102" s="166">
        <v>69</v>
      </c>
      <c r="M2102" s="166">
        <v>205.5</v>
      </c>
      <c r="N2102" s="166">
        <v>176.5</v>
      </c>
      <c r="O2102" s="88">
        <v>356.9</v>
      </c>
      <c r="P2102" s="88">
        <v>292.89999999999998</v>
      </c>
      <c r="Q2102" s="146">
        <f>SUM(J2102:P2102)</f>
        <v>1452.6999999999998</v>
      </c>
    </row>
    <row r="2103" spans="1:17" x14ac:dyDescent="0.35">
      <c r="A2103" s="19" t="s">
        <v>152</v>
      </c>
      <c r="B2103" s="19">
        <f t="shared" ref="B2103:H2103" si="1639">B2102+B2101</f>
        <v>510.2</v>
      </c>
      <c r="C2103" s="19">
        <f t="shared" si="1639"/>
        <v>409.1</v>
      </c>
      <c r="D2103" s="19">
        <f t="shared" si="1639"/>
        <v>462.5</v>
      </c>
      <c r="E2103" s="19">
        <f t="shared" si="1639"/>
        <v>399.5</v>
      </c>
      <c r="F2103" s="19">
        <f t="shared" si="1639"/>
        <v>372.4</v>
      </c>
      <c r="G2103" s="19">
        <f t="shared" si="1639"/>
        <v>200.9</v>
      </c>
      <c r="H2103" s="19">
        <f t="shared" si="1639"/>
        <v>220.7</v>
      </c>
      <c r="I2103" s="146">
        <f>SUM(B2103:H2103)</f>
        <v>2575.2999999999997</v>
      </c>
      <c r="J2103" s="19">
        <f t="shared" ref="J2103:P2103" si="1640">J2102+J2101</f>
        <v>399.9</v>
      </c>
      <c r="K2103" s="19">
        <f t="shared" si="1640"/>
        <v>180.3</v>
      </c>
      <c r="L2103" s="19">
        <f t="shared" si="1640"/>
        <v>226.3</v>
      </c>
      <c r="M2103" s="19">
        <f t="shared" si="1640"/>
        <v>333.9</v>
      </c>
      <c r="N2103" s="19">
        <f t="shared" si="1640"/>
        <v>289.7</v>
      </c>
      <c r="O2103" s="19">
        <f t="shared" si="1640"/>
        <v>497</v>
      </c>
      <c r="P2103" s="19">
        <f t="shared" si="1640"/>
        <v>460.2</v>
      </c>
      <c r="Q2103" s="146">
        <f>SUM(J2103:P2103)</f>
        <v>2387.3000000000002</v>
      </c>
    </row>
    <row r="2104" spans="1:17" x14ac:dyDescent="0.35">
      <c r="A2104" s="19" t="s">
        <v>154</v>
      </c>
      <c r="B2104" s="169">
        <f t="shared" ref="B2104:H2104" si="1641">B2103/B2101</f>
        <v>2.4411483253588515</v>
      </c>
      <c r="C2104" s="169">
        <f t="shared" si="1641"/>
        <v>1.6842321943186498</v>
      </c>
      <c r="D2104" s="169">
        <f t="shared" si="1641"/>
        <v>1.8338620142743856</v>
      </c>
      <c r="E2104" s="169">
        <f t="shared" si="1641"/>
        <v>1.3944153577661431</v>
      </c>
      <c r="F2104" s="169">
        <f t="shared" si="1641"/>
        <v>3.7091633466135452</v>
      </c>
      <c r="G2104" s="169">
        <f t="shared" si="1641"/>
        <v>1.6240905416329829</v>
      </c>
      <c r="H2104" s="169">
        <f t="shared" si="1641"/>
        <v>1.4340480831708902</v>
      </c>
      <c r="I2104" s="153">
        <f>I2102/I2103*100</f>
        <v>46.856676892012587</v>
      </c>
      <c r="J2104" s="169">
        <f t="shared" ref="J2104:P2104" si="1642">J2103/J2101</f>
        <v>2.3169177288528391</v>
      </c>
      <c r="K2104" s="169">
        <f t="shared" si="1642"/>
        <v>3.2369838420107722</v>
      </c>
      <c r="L2104" s="169">
        <f t="shared" si="1642"/>
        <v>1.4386522568340749</v>
      </c>
      <c r="M2104" s="169">
        <f t="shared" si="1642"/>
        <v>2.6004672897196257</v>
      </c>
      <c r="N2104" s="169">
        <f t="shared" si="1642"/>
        <v>2.5591872791519434</v>
      </c>
      <c r="O2104" s="169">
        <f t="shared" si="1642"/>
        <v>3.5474660956459672</v>
      </c>
      <c r="P2104" s="169">
        <f t="shared" si="1642"/>
        <v>2.7507471607890017</v>
      </c>
      <c r="Q2104" s="153">
        <f>Q2102/Q2103*100</f>
        <v>60.851170778703967</v>
      </c>
    </row>
    <row r="2105" spans="1:17" x14ac:dyDescent="0.35">
      <c r="A2105" s="19" t="s">
        <v>153</v>
      </c>
      <c r="B2105" s="88">
        <v>807</v>
      </c>
      <c r="C2105" s="61">
        <v>714</v>
      </c>
      <c r="D2105" s="61">
        <v>796</v>
      </c>
      <c r="E2105" s="61">
        <v>684</v>
      </c>
      <c r="F2105" s="61">
        <v>217</v>
      </c>
      <c r="G2105" s="88">
        <v>352</v>
      </c>
      <c r="H2105" s="88">
        <v>366</v>
      </c>
      <c r="I2105" s="146"/>
      <c r="J2105" s="88">
        <v>669</v>
      </c>
      <c r="K2105" s="61">
        <v>450</v>
      </c>
      <c r="L2105" s="61">
        <v>365</v>
      </c>
      <c r="M2105" s="61">
        <v>545</v>
      </c>
      <c r="N2105" s="61">
        <v>621</v>
      </c>
      <c r="O2105" s="88">
        <v>792</v>
      </c>
      <c r="P2105" s="88">
        <v>736</v>
      </c>
      <c r="Q2105" s="146"/>
    </row>
    <row r="2106" spans="1:17" x14ac:dyDescent="0.35">
      <c r="A2106" s="43" t="s">
        <v>155</v>
      </c>
      <c r="B2106" s="169">
        <f t="shared" ref="B2106:G2106" si="1643">B2105/B2103</f>
        <v>1.5817326538612309</v>
      </c>
      <c r="C2106" s="169">
        <f t="shared" si="1643"/>
        <v>1.745294549010022</v>
      </c>
      <c r="D2106" s="169">
        <f t="shared" si="1643"/>
        <v>1.721081081081081</v>
      </c>
      <c r="E2106" s="169">
        <f t="shared" si="1643"/>
        <v>1.7121401752190237</v>
      </c>
      <c r="F2106" s="169">
        <f t="shared" si="1643"/>
        <v>0.58270676691729328</v>
      </c>
      <c r="G2106" s="169">
        <f t="shared" si="1643"/>
        <v>1.7521154803384769</v>
      </c>
      <c r="H2106" s="169">
        <v>914</v>
      </c>
      <c r="I2106" s="146"/>
      <c r="J2106" s="169">
        <f t="shared" ref="J2106:P2106" si="1644">J2105/J2103</f>
        <v>1.6729182295573894</v>
      </c>
      <c r="K2106" s="169">
        <f t="shared" si="1644"/>
        <v>2.4958402662229617</v>
      </c>
      <c r="L2106" s="169">
        <f t="shared" si="1644"/>
        <v>1.6129032258064515</v>
      </c>
      <c r="M2106" s="169">
        <f t="shared" si="1644"/>
        <v>1.6322252171308775</v>
      </c>
      <c r="N2106" s="169">
        <f t="shared" si="1644"/>
        <v>2.1435968243010013</v>
      </c>
      <c r="O2106" s="169">
        <f t="shared" si="1644"/>
        <v>1.5935613682092555</v>
      </c>
      <c r="P2106" s="169">
        <f t="shared" si="1644"/>
        <v>1.5993046501521078</v>
      </c>
      <c r="Q2106" s="146"/>
    </row>
    <row r="2107" spans="1:17" x14ac:dyDescent="0.35">
      <c r="A2107" s="19" t="s">
        <v>173</v>
      </c>
      <c r="B2107" s="36">
        <v>26.48</v>
      </c>
      <c r="C2107" s="171">
        <v>23.22</v>
      </c>
      <c r="D2107" s="171">
        <v>24.6</v>
      </c>
      <c r="E2107" s="171">
        <v>27.88</v>
      </c>
      <c r="F2107" s="171">
        <v>19.940000000000001</v>
      </c>
      <c r="G2107" s="19">
        <v>23.08</v>
      </c>
      <c r="H2107" s="36">
        <v>18.579999999999998</v>
      </c>
      <c r="I2107" s="146">
        <f>SUM(B2107:H2107)</f>
        <v>163.77999999999997</v>
      </c>
      <c r="J2107" s="36">
        <v>18.75</v>
      </c>
      <c r="K2107" s="171">
        <v>23.82</v>
      </c>
      <c r="L2107" s="171">
        <v>14.27</v>
      </c>
      <c r="M2107" s="171">
        <v>16.559999999999999</v>
      </c>
      <c r="N2107" s="171">
        <v>17.21</v>
      </c>
      <c r="O2107" s="19">
        <v>22.93</v>
      </c>
      <c r="P2107" s="36">
        <v>15.8</v>
      </c>
      <c r="Q2107" s="146">
        <f>SUM(J2107:P2107)</f>
        <v>129.34000000000003</v>
      </c>
    </row>
    <row r="2108" spans="1:17" x14ac:dyDescent="0.35">
      <c r="A2108" s="19" t="s">
        <v>172</v>
      </c>
      <c r="B2108" s="33">
        <v>29.84</v>
      </c>
      <c r="C2108" s="61">
        <v>25.47</v>
      </c>
      <c r="D2108" s="61">
        <v>25.71</v>
      </c>
      <c r="E2108" s="61">
        <v>20.65</v>
      </c>
      <c r="F2108" s="61">
        <v>29.19</v>
      </c>
      <c r="G2108" s="19">
        <v>33.35</v>
      </c>
      <c r="H2108" s="36">
        <v>20.03</v>
      </c>
      <c r="I2108" s="146">
        <f>SUM(B2108:H2108)</f>
        <v>184.24</v>
      </c>
      <c r="J2108" s="33">
        <v>25.6</v>
      </c>
      <c r="K2108" s="61">
        <v>33.799999999999997</v>
      </c>
      <c r="L2108" s="61">
        <v>26.13</v>
      </c>
      <c r="M2108" s="61">
        <v>20.68</v>
      </c>
      <c r="N2108" s="61">
        <v>26.25</v>
      </c>
      <c r="O2108" s="19">
        <v>36.200000000000003</v>
      </c>
      <c r="P2108" s="36">
        <v>24.77</v>
      </c>
      <c r="Q2108" s="146">
        <f>SUM(J2108:P2108)</f>
        <v>193.43000000000004</v>
      </c>
    </row>
    <row r="2109" spans="1:17" x14ac:dyDescent="0.35">
      <c r="A2109" s="19" t="s">
        <v>152</v>
      </c>
      <c r="B2109" s="19">
        <f t="shared" ref="B2109:H2109" si="1645">B2108+B2107</f>
        <v>56.32</v>
      </c>
      <c r="C2109" s="19">
        <f t="shared" si="1645"/>
        <v>48.69</v>
      </c>
      <c r="D2109" s="19">
        <f t="shared" si="1645"/>
        <v>50.31</v>
      </c>
      <c r="E2109" s="19">
        <f t="shared" si="1645"/>
        <v>48.53</v>
      </c>
      <c r="F2109" s="19">
        <f t="shared" si="1645"/>
        <v>49.13</v>
      </c>
      <c r="G2109" s="19">
        <f t="shared" si="1645"/>
        <v>56.43</v>
      </c>
      <c r="H2109" s="19">
        <f t="shared" si="1645"/>
        <v>38.61</v>
      </c>
      <c r="I2109" s="146">
        <f>SUM(B2109:H2109)</f>
        <v>348.02</v>
      </c>
      <c r="J2109" s="19">
        <f t="shared" ref="J2109:P2109" si="1646">J2108+J2107</f>
        <v>44.35</v>
      </c>
      <c r="K2109" s="19">
        <f t="shared" si="1646"/>
        <v>57.62</v>
      </c>
      <c r="L2109" s="19">
        <f t="shared" si="1646"/>
        <v>40.4</v>
      </c>
      <c r="M2109" s="19">
        <f t="shared" si="1646"/>
        <v>37.239999999999995</v>
      </c>
      <c r="N2109" s="19">
        <f t="shared" si="1646"/>
        <v>43.46</v>
      </c>
      <c r="O2109" s="19">
        <f t="shared" si="1646"/>
        <v>59.13</v>
      </c>
      <c r="P2109" s="19">
        <f t="shared" si="1646"/>
        <v>40.57</v>
      </c>
      <c r="Q2109" s="146">
        <f>SUM(J2109:P2109)</f>
        <v>322.77000000000004</v>
      </c>
    </row>
    <row r="2110" spans="1:17" x14ac:dyDescent="0.35">
      <c r="A2110" s="19" t="s">
        <v>154</v>
      </c>
      <c r="B2110" s="169">
        <f>B2109/B2107</f>
        <v>2.1268882175226587</v>
      </c>
      <c r="C2110" s="169">
        <f t="shared" ref="C2110:H2110" si="1647">C2109/C2107</f>
        <v>2.0968992248062017</v>
      </c>
      <c r="D2110" s="169">
        <f t="shared" si="1647"/>
        <v>2.045121951219512</v>
      </c>
      <c r="E2110" s="169">
        <f t="shared" si="1647"/>
        <v>1.740674318507891</v>
      </c>
      <c r="F2110" s="169">
        <f t="shared" si="1647"/>
        <v>2.4638916750250752</v>
      </c>
      <c r="G2110" s="169">
        <f t="shared" si="1647"/>
        <v>2.4449740034662049</v>
      </c>
      <c r="H2110" s="169">
        <f t="shared" si="1647"/>
        <v>2.0780409041980628</v>
      </c>
      <c r="I2110" s="153">
        <f>I2108/I2109*100</f>
        <v>52.939486236423193</v>
      </c>
      <c r="J2110" s="169">
        <f>J2109/J2107</f>
        <v>2.3653333333333335</v>
      </c>
      <c r="K2110" s="169">
        <f t="shared" ref="K2110:P2110" si="1648">K2109/K2107</f>
        <v>2.4189756507136857</v>
      </c>
      <c r="L2110" s="169">
        <f t="shared" si="1648"/>
        <v>2.8311142256482129</v>
      </c>
      <c r="M2110" s="169">
        <f t="shared" si="1648"/>
        <v>2.2487922705314007</v>
      </c>
      <c r="N2110" s="169">
        <f t="shared" si="1648"/>
        <v>2.52527600232423</v>
      </c>
      <c r="O2110" s="169">
        <f t="shared" si="1648"/>
        <v>2.5787178368948975</v>
      </c>
      <c r="P2110" s="169">
        <f t="shared" si="1648"/>
        <v>2.5677215189873417</v>
      </c>
      <c r="Q2110" s="153">
        <f>Q2108/Q2109*100</f>
        <v>59.928122192273136</v>
      </c>
    </row>
    <row r="2111" spans="1:17" x14ac:dyDescent="0.35">
      <c r="A2111" s="19" t="s">
        <v>153</v>
      </c>
      <c r="B2111" s="19">
        <v>223</v>
      </c>
      <c r="C2111" s="19">
        <v>194</v>
      </c>
      <c r="D2111" s="19">
        <v>208</v>
      </c>
      <c r="E2111" s="19">
        <v>225</v>
      </c>
      <c r="F2111" s="19">
        <v>184</v>
      </c>
      <c r="G2111" s="19">
        <v>208</v>
      </c>
      <c r="H2111" s="19">
        <v>160</v>
      </c>
      <c r="I2111" s="146"/>
      <c r="J2111" s="19">
        <v>172</v>
      </c>
      <c r="K2111" s="19">
        <v>216</v>
      </c>
      <c r="L2111" s="19">
        <v>136</v>
      </c>
      <c r="M2111" s="19">
        <v>147</v>
      </c>
      <c r="N2111" s="19">
        <v>157</v>
      </c>
      <c r="O2111" s="19">
        <v>212</v>
      </c>
      <c r="P2111" s="19">
        <v>142</v>
      </c>
      <c r="Q2111" s="146"/>
    </row>
    <row r="2112" spans="1:17" x14ac:dyDescent="0.35">
      <c r="A2112" s="43" t="s">
        <v>155</v>
      </c>
      <c r="B2112" s="169">
        <f t="shared" ref="B2112:H2112" si="1649">B2111/B2109</f>
        <v>3.9595170454545454</v>
      </c>
      <c r="C2112" s="169">
        <f t="shared" si="1649"/>
        <v>3.9843910453891973</v>
      </c>
      <c r="D2112" s="169">
        <f t="shared" si="1649"/>
        <v>4.1343669250645991</v>
      </c>
      <c r="E2112" s="169">
        <f t="shared" si="1649"/>
        <v>4.6363074386977123</v>
      </c>
      <c r="F2112" s="169">
        <f t="shared" si="1649"/>
        <v>3.7451658864237736</v>
      </c>
      <c r="G2112" s="169">
        <f t="shared" si="1649"/>
        <v>3.6859826333510544</v>
      </c>
      <c r="H2112" s="169">
        <f t="shared" si="1649"/>
        <v>4.1440041440041444</v>
      </c>
      <c r="I2112" s="146"/>
      <c r="J2112" s="169">
        <f t="shared" ref="J2112:P2112" si="1650">J2111/J2109</f>
        <v>3.8782412626832015</v>
      </c>
      <c r="K2112" s="169">
        <f t="shared" si="1650"/>
        <v>3.7486983686220063</v>
      </c>
      <c r="L2112" s="169">
        <f t="shared" si="1650"/>
        <v>3.3663366336633667</v>
      </c>
      <c r="M2112" s="169">
        <f t="shared" si="1650"/>
        <v>3.9473684210526323</v>
      </c>
      <c r="N2112" s="169">
        <f t="shared" si="1650"/>
        <v>3.6125172572480442</v>
      </c>
      <c r="O2112" s="169">
        <f t="shared" si="1650"/>
        <v>3.585320480297649</v>
      </c>
      <c r="P2112" s="169">
        <f t="shared" si="1650"/>
        <v>3.5001232437761893</v>
      </c>
      <c r="Q2112" s="146"/>
    </row>
    <row r="2113" spans="1:17" x14ac:dyDescent="0.35">
      <c r="A2113" s="19" t="s">
        <v>176</v>
      </c>
      <c r="B2113" s="19">
        <v>0</v>
      </c>
      <c r="C2113" s="19">
        <v>0</v>
      </c>
      <c r="D2113" s="19">
        <v>0</v>
      </c>
      <c r="E2113" s="19">
        <v>0</v>
      </c>
      <c r="F2113" s="19">
        <v>0</v>
      </c>
      <c r="G2113" s="19">
        <v>0</v>
      </c>
      <c r="H2113" s="19">
        <v>0</v>
      </c>
      <c r="I2113" s="151">
        <f>SUM(B2113:H2113)</f>
        <v>0</v>
      </c>
      <c r="J2113" s="19">
        <v>0</v>
      </c>
      <c r="K2113" s="19">
        <v>0</v>
      </c>
      <c r="L2113" s="19">
        <v>0</v>
      </c>
      <c r="M2113" s="19">
        <v>0</v>
      </c>
      <c r="N2113" s="19">
        <v>0</v>
      </c>
      <c r="O2113" s="19">
        <v>0</v>
      </c>
      <c r="P2113" s="19">
        <v>0</v>
      </c>
      <c r="Q2113" s="151">
        <f>SUM(J2113:P2113)</f>
        <v>0</v>
      </c>
    </row>
    <row r="2114" spans="1:17" x14ac:dyDescent="0.35">
      <c r="A2114" s="19" t="s">
        <v>177</v>
      </c>
      <c r="B2114" s="19">
        <v>0</v>
      </c>
      <c r="C2114" s="19">
        <v>0</v>
      </c>
      <c r="D2114" s="19">
        <v>0</v>
      </c>
      <c r="E2114" s="19">
        <v>0</v>
      </c>
      <c r="F2114" s="19">
        <v>0</v>
      </c>
      <c r="G2114" s="19">
        <v>0</v>
      </c>
      <c r="H2114" s="19">
        <v>0</v>
      </c>
      <c r="I2114" s="151">
        <f>SUM(B2114:H2114)</f>
        <v>0</v>
      </c>
      <c r="J2114" s="19">
        <v>0</v>
      </c>
      <c r="K2114" s="19">
        <v>0</v>
      </c>
      <c r="L2114" s="19">
        <v>0</v>
      </c>
      <c r="M2114" s="19">
        <v>0</v>
      </c>
      <c r="N2114" s="19">
        <v>0</v>
      </c>
      <c r="O2114" s="19">
        <v>0</v>
      </c>
      <c r="P2114" s="19">
        <v>0</v>
      </c>
      <c r="Q2114" s="151">
        <f>SUM(J2114:P2114)</f>
        <v>0</v>
      </c>
    </row>
    <row r="2115" spans="1:17" x14ac:dyDescent="0.35">
      <c r="A2115" s="19" t="s">
        <v>152</v>
      </c>
      <c r="B2115" s="19">
        <f t="shared" ref="B2115:H2115" si="1651">B2114+B2113</f>
        <v>0</v>
      </c>
      <c r="C2115" s="19">
        <f t="shared" si="1651"/>
        <v>0</v>
      </c>
      <c r="D2115" s="19">
        <f t="shared" si="1651"/>
        <v>0</v>
      </c>
      <c r="E2115" s="19">
        <f t="shared" si="1651"/>
        <v>0</v>
      </c>
      <c r="F2115" s="19">
        <f t="shared" si="1651"/>
        <v>0</v>
      </c>
      <c r="G2115" s="19">
        <f t="shared" si="1651"/>
        <v>0</v>
      </c>
      <c r="H2115" s="19">
        <f t="shared" si="1651"/>
        <v>0</v>
      </c>
      <c r="I2115" s="151">
        <f>SUM(B2115:H2115)</f>
        <v>0</v>
      </c>
      <c r="J2115" s="19">
        <f>J2114+J2113</f>
        <v>0</v>
      </c>
      <c r="K2115" s="19">
        <f>K2114+K2113</f>
        <v>0</v>
      </c>
      <c r="L2115" s="19">
        <f>L2114+L2113</f>
        <v>0</v>
      </c>
      <c r="M2115" s="19">
        <f>M2114+M2113</f>
        <v>0</v>
      </c>
      <c r="N2115" s="19">
        <f>N2114+N2113</f>
        <v>0</v>
      </c>
      <c r="O2115" s="19"/>
      <c r="P2115" s="19">
        <f>P2114+P2113</f>
        <v>0</v>
      </c>
      <c r="Q2115" s="151">
        <f>SUM(J2115:P2115)</f>
        <v>0</v>
      </c>
    </row>
    <row r="2116" spans="1:17" x14ac:dyDescent="0.35">
      <c r="A2116" s="19" t="s">
        <v>154</v>
      </c>
      <c r="B2116" s="106" t="e">
        <f t="shared" ref="B2116:Q2116" si="1652">B2114/B2115*100</f>
        <v>#DIV/0!</v>
      </c>
      <c r="C2116" s="106" t="e">
        <f t="shared" si="1652"/>
        <v>#DIV/0!</v>
      </c>
      <c r="D2116" s="106" t="e">
        <f t="shared" si="1652"/>
        <v>#DIV/0!</v>
      </c>
      <c r="E2116" s="106" t="e">
        <f t="shared" si="1652"/>
        <v>#DIV/0!</v>
      </c>
      <c r="F2116" s="106" t="e">
        <f t="shared" si="1652"/>
        <v>#DIV/0!</v>
      </c>
      <c r="G2116" s="106" t="e">
        <f t="shared" si="1652"/>
        <v>#DIV/0!</v>
      </c>
      <c r="H2116" s="106" t="e">
        <f t="shared" si="1652"/>
        <v>#DIV/0!</v>
      </c>
      <c r="I2116" s="153" t="e">
        <f t="shared" si="1652"/>
        <v>#DIV/0!</v>
      </c>
      <c r="J2116" s="106" t="e">
        <f t="shared" si="1652"/>
        <v>#DIV/0!</v>
      </c>
      <c r="K2116" s="106" t="e">
        <f t="shared" si="1652"/>
        <v>#DIV/0!</v>
      </c>
      <c r="L2116" s="106" t="e">
        <f t="shared" si="1652"/>
        <v>#DIV/0!</v>
      </c>
      <c r="M2116" s="106" t="e">
        <f t="shared" si="1652"/>
        <v>#DIV/0!</v>
      </c>
      <c r="N2116" s="106" t="e">
        <f t="shared" si="1652"/>
        <v>#DIV/0!</v>
      </c>
      <c r="O2116" s="106" t="e">
        <f t="shared" si="1652"/>
        <v>#DIV/0!</v>
      </c>
      <c r="P2116" s="106" t="e">
        <f t="shared" si="1652"/>
        <v>#DIV/0!</v>
      </c>
      <c r="Q2116" s="153" t="e">
        <f t="shared" si="1652"/>
        <v>#DIV/0!</v>
      </c>
    </row>
    <row r="2117" spans="1:17" x14ac:dyDescent="0.35">
      <c r="A2117" s="19" t="s">
        <v>153</v>
      </c>
      <c r="B2117" s="88">
        <v>0</v>
      </c>
      <c r="C2117" s="88">
        <v>0</v>
      </c>
      <c r="D2117" s="88">
        <v>0</v>
      </c>
      <c r="E2117" s="88">
        <v>0</v>
      </c>
      <c r="F2117" s="88">
        <v>0</v>
      </c>
      <c r="G2117" s="88">
        <v>0</v>
      </c>
      <c r="H2117" s="88">
        <v>0</v>
      </c>
      <c r="I2117" s="146"/>
      <c r="J2117" s="88">
        <v>0</v>
      </c>
      <c r="K2117" s="88">
        <v>0</v>
      </c>
      <c r="L2117" s="88">
        <v>0</v>
      </c>
      <c r="M2117" s="88">
        <v>0</v>
      </c>
      <c r="N2117" s="88">
        <v>0</v>
      </c>
      <c r="O2117" s="88">
        <v>0</v>
      </c>
      <c r="P2117" s="88">
        <v>0</v>
      </c>
      <c r="Q2117" s="146"/>
    </row>
    <row r="2118" spans="1:17" x14ac:dyDescent="0.35">
      <c r="A2118" s="43" t="s">
        <v>155</v>
      </c>
      <c r="B2118" s="169" t="e">
        <f t="shared" ref="B2118:H2118" si="1653">B2117/B2115</f>
        <v>#DIV/0!</v>
      </c>
      <c r="C2118" s="169" t="e">
        <f t="shared" si="1653"/>
        <v>#DIV/0!</v>
      </c>
      <c r="D2118" s="169" t="e">
        <f t="shared" si="1653"/>
        <v>#DIV/0!</v>
      </c>
      <c r="E2118" s="169" t="e">
        <f t="shared" si="1653"/>
        <v>#DIV/0!</v>
      </c>
      <c r="F2118" s="169" t="e">
        <f t="shared" si="1653"/>
        <v>#DIV/0!</v>
      </c>
      <c r="G2118" s="169" t="e">
        <f t="shared" si="1653"/>
        <v>#DIV/0!</v>
      </c>
      <c r="H2118" s="169" t="e">
        <f t="shared" si="1653"/>
        <v>#DIV/0!</v>
      </c>
      <c r="I2118" s="146"/>
      <c r="J2118" s="169" t="e">
        <f t="shared" ref="J2118:P2118" si="1654">J2117/J2115</f>
        <v>#DIV/0!</v>
      </c>
      <c r="K2118" s="169" t="e">
        <f t="shared" si="1654"/>
        <v>#DIV/0!</v>
      </c>
      <c r="L2118" s="169" t="e">
        <f t="shared" si="1654"/>
        <v>#DIV/0!</v>
      </c>
      <c r="M2118" s="169" t="e">
        <f t="shared" si="1654"/>
        <v>#DIV/0!</v>
      </c>
      <c r="N2118" s="169" t="e">
        <f t="shared" si="1654"/>
        <v>#DIV/0!</v>
      </c>
      <c r="O2118" s="169" t="e">
        <f t="shared" si="1654"/>
        <v>#DIV/0!</v>
      </c>
      <c r="P2118" s="169" t="e">
        <f t="shared" si="1654"/>
        <v>#DIV/0!</v>
      </c>
      <c r="Q2118" s="146"/>
    </row>
    <row r="2119" spans="1:17" x14ac:dyDescent="0.35">
      <c r="A2119" s="19" t="s">
        <v>174</v>
      </c>
      <c r="B2119" s="88">
        <v>22.66</v>
      </c>
      <c r="C2119" s="19">
        <v>20.12</v>
      </c>
      <c r="D2119" s="19">
        <v>23.32</v>
      </c>
      <c r="E2119" s="19">
        <v>32.81</v>
      </c>
      <c r="F2119" s="19">
        <v>13.24</v>
      </c>
      <c r="G2119" s="79">
        <v>13.91</v>
      </c>
      <c r="H2119" s="79">
        <v>16.55</v>
      </c>
      <c r="I2119" s="146">
        <f>SUM(B2119:H2119)</f>
        <v>142.60999999999999</v>
      </c>
      <c r="J2119" s="88">
        <v>14.19</v>
      </c>
      <c r="K2119" s="19">
        <v>15.95</v>
      </c>
      <c r="L2119" s="19">
        <v>5.55</v>
      </c>
      <c r="M2119" s="19">
        <v>13.1</v>
      </c>
      <c r="N2119" s="19">
        <v>9.31</v>
      </c>
      <c r="O2119" s="79">
        <v>12.25</v>
      </c>
      <c r="P2119" s="79">
        <v>8.15</v>
      </c>
      <c r="Q2119" s="146">
        <f>SUM(J2119:P2119)</f>
        <v>78.5</v>
      </c>
    </row>
    <row r="2120" spans="1:17" x14ac:dyDescent="0.35">
      <c r="A2120" s="19" t="s">
        <v>175</v>
      </c>
      <c r="B2120" s="88">
        <v>0.21</v>
      </c>
      <c r="C2120" s="19">
        <v>0.24</v>
      </c>
      <c r="D2120" s="19">
        <v>0.2</v>
      </c>
      <c r="E2120" s="19">
        <v>0.24</v>
      </c>
      <c r="F2120" s="19">
        <v>0.27</v>
      </c>
      <c r="G2120" s="88">
        <v>0.25</v>
      </c>
      <c r="H2120" s="88">
        <v>0.26</v>
      </c>
      <c r="I2120" s="146">
        <f>SUM(B2120:H2120)</f>
        <v>1.67</v>
      </c>
      <c r="J2120" s="88">
        <v>0.42</v>
      </c>
      <c r="K2120" s="19">
        <v>40.17</v>
      </c>
      <c r="L2120" s="19">
        <v>0.23</v>
      </c>
      <c r="M2120" s="19">
        <v>0.18</v>
      </c>
      <c r="N2120" s="19">
        <v>0.17</v>
      </c>
      <c r="O2120" s="88">
        <v>0.63</v>
      </c>
      <c r="P2120" s="88">
        <v>0.14000000000000001</v>
      </c>
      <c r="Q2120" s="146">
        <f>SUM(J2120:P2120)</f>
        <v>41.940000000000005</v>
      </c>
    </row>
    <row r="2121" spans="1:17" x14ac:dyDescent="0.35">
      <c r="A2121" s="19" t="s">
        <v>152</v>
      </c>
      <c r="B2121" s="19">
        <f t="shared" ref="B2121:H2121" si="1655">B2120+B2119</f>
        <v>22.87</v>
      </c>
      <c r="C2121" s="19">
        <f t="shared" si="1655"/>
        <v>20.36</v>
      </c>
      <c r="D2121" s="19">
        <f t="shared" si="1655"/>
        <v>23.52</v>
      </c>
      <c r="E2121" s="19">
        <f t="shared" si="1655"/>
        <v>33.050000000000004</v>
      </c>
      <c r="F2121" s="19">
        <f t="shared" si="1655"/>
        <v>13.51</v>
      </c>
      <c r="G2121" s="19">
        <f t="shared" si="1655"/>
        <v>14.16</v>
      </c>
      <c r="H2121" s="19">
        <f t="shared" si="1655"/>
        <v>16.810000000000002</v>
      </c>
      <c r="I2121" s="146">
        <f>SUM(B2121:H2121)</f>
        <v>144.28000000000003</v>
      </c>
      <c r="J2121" s="19">
        <f t="shared" ref="J2121:P2121" si="1656">J2120+J2119</f>
        <v>14.61</v>
      </c>
      <c r="K2121" s="19">
        <f t="shared" si="1656"/>
        <v>56.120000000000005</v>
      </c>
      <c r="L2121" s="19">
        <f t="shared" si="1656"/>
        <v>5.78</v>
      </c>
      <c r="M2121" s="19">
        <v>90</v>
      </c>
      <c r="N2121" s="19">
        <f t="shared" si="1656"/>
        <v>9.48</v>
      </c>
      <c r="O2121" s="19">
        <f t="shared" si="1656"/>
        <v>12.88</v>
      </c>
      <c r="P2121" s="19">
        <f t="shared" si="1656"/>
        <v>8.2900000000000009</v>
      </c>
      <c r="Q2121" s="146">
        <f>SUM(J2121:P2121)</f>
        <v>197.15999999999997</v>
      </c>
    </row>
    <row r="2122" spans="1:17" x14ac:dyDescent="0.35">
      <c r="A2122" s="19" t="s">
        <v>154</v>
      </c>
      <c r="B2122" s="169">
        <f t="shared" ref="B2122:H2122" si="1657">B2121/B2119</f>
        <v>1.0092674315975287</v>
      </c>
      <c r="C2122" s="169">
        <f t="shared" si="1657"/>
        <v>1.0119284294234592</v>
      </c>
      <c r="D2122" s="169">
        <f t="shared" si="1657"/>
        <v>1.0085763293310464</v>
      </c>
      <c r="E2122" s="169">
        <f t="shared" si="1657"/>
        <v>1.00731484303566</v>
      </c>
      <c r="F2122" s="169">
        <f t="shared" si="1657"/>
        <v>1.0203927492447129</v>
      </c>
      <c r="G2122" s="169">
        <f t="shared" si="1657"/>
        <v>1.0179726815240835</v>
      </c>
      <c r="H2122" s="169">
        <f t="shared" si="1657"/>
        <v>1.0157099697885197</v>
      </c>
      <c r="I2122" s="153">
        <f>I2120/I2121*100</f>
        <v>1.1574715830329911</v>
      </c>
      <c r="J2122" s="169">
        <f t="shared" ref="J2122:P2122" si="1658">J2121/J2119</f>
        <v>1.029598308668076</v>
      </c>
      <c r="K2122" s="169">
        <f t="shared" si="1658"/>
        <v>3.518495297805643</v>
      </c>
      <c r="L2122" s="169">
        <f t="shared" si="1658"/>
        <v>1.0414414414414415</v>
      </c>
      <c r="M2122" s="169">
        <f t="shared" si="1658"/>
        <v>6.8702290076335881</v>
      </c>
      <c r="N2122" s="169">
        <f t="shared" si="1658"/>
        <v>1.0182599355531687</v>
      </c>
      <c r="O2122" s="169">
        <f t="shared" si="1658"/>
        <v>1.0514285714285716</v>
      </c>
      <c r="P2122" s="169">
        <f t="shared" si="1658"/>
        <v>1.0171779141104296</v>
      </c>
      <c r="Q2122" s="153">
        <f>Q2120/Q2121*100</f>
        <v>21.272063298843584</v>
      </c>
    </row>
    <row r="2123" spans="1:17" x14ac:dyDescent="0.35">
      <c r="A2123" s="19" t="s">
        <v>153</v>
      </c>
      <c r="B2123" s="19">
        <v>139</v>
      </c>
      <c r="C2123" s="19">
        <v>120</v>
      </c>
      <c r="D2123" s="19">
        <v>119</v>
      </c>
      <c r="E2123" s="19">
        <v>104</v>
      </c>
      <c r="F2123" s="19">
        <v>34</v>
      </c>
      <c r="G2123" s="19">
        <v>54</v>
      </c>
      <c r="H2123" s="19">
        <v>70</v>
      </c>
      <c r="I2123" s="146"/>
      <c r="J2123" s="19">
        <v>99</v>
      </c>
      <c r="K2123" s="19">
        <v>75</v>
      </c>
      <c r="L2123" s="19">
        <v>50</v>
      </c>
      <c r="M2123" s="19"/>
      <c r="N2123" s="19">
        <v>75</v>
      </c>
      <c r="O2123" s="19">
        <v>110</v>
      </c>
      <c r="P2123" s="19">
        <v>123</v>
      </c>
      <c r="Q2123" s="146"/>
    </row>
    <row r="2124" spans="1:17" x14ac:dyDescent="0.35">
      <c r="A2124" s="43" t="s">
        <v>155</v>
      </c>
      <c r="B2124" s="169">
        <f t="shared" ref="B2124:H2124" si="1659">B2123/B2121</f>
        <v>6.0778312199387843</v>
      </c>
      <c r="C2124" s="169">
        <f t="shared" si="1659"/>
        <v>5.8939096267190569</v>
      </c>
      <c r="D2124" s="169">
        <f t="shared" si="1659"/>
        <v>5.0595238095238093</v>
      </c>
      <c r="E2124" s="169">
        <f t="shared" si="1659"/>
        <v>3.1467473524962175</v>
      </c>
      <c r="F2124" s="169">
        <f t="shared" si="1659"/>
        <v>2.5166543301258328</v>
      </c>
      <c r="G2124" s="169">
        <f t="shared" si="1659"/>
        <v>3.8135593220338984</v>
      </c>
      <c r="H2124" s="169">
        <f t="shared" si="1659"/>
        <v>4.1641879833432478</v>
      </c>
      <c r="I2124" s="146"/>
      <c r="J2124" s="169">
        <f>J2123/J2121</f>
        <v>6.7761806981519506</v>
      </c>
      <c r="K2124" s="169">
        <f>K2123/K2121</f>
        <v>1.3364219529579471</v>
      </c>
      <c r="L2124" s="169">
        <f>L2123/L2121</f>
        <v>8.6505190311418687</v>
      </c>
      <c r="M2124" s="169">
        <f>M2123/M2121</f>
        <v>0</v>
      </c>
      <c r="N2124" s="169">
        <f>N2123/N2121</f>
        <v>7.9113924050632907</v>
      </c>
      <c r="O2124" s="169" t="s">
        <v>1692</v>
      </c>
      <c r="P2124" s="169">
        <f>P2123/P2121</f>
        <v>14.837153196622435</v>
      </c>
      <c r="Q2124" s="146"/>
    </row>
    <row r="2125" spans="1:17" x14ac:dyDescent="0.35">
      <c r="A2125" s="21"/>
      <c r="B2125" s="21"/>
      <c r="C2125" s="21"/>
      <c r="D2125" s="169">
        <f>D2124/D2122</f>
        <v>5.0165006478781988</v>
      </c>
      <c r="E2125" s="169">
        <f>E2124/E2122</f>
        <v>3.1238965396490435</v>
      </c>
      <c r="F2125" s="21">
        <v>21</v>
      </c>
      <c r="G2125" s="21"/>
      <c r="H2125" s="21"/>
      <c r="I2125" s="21"/>
      <c r="J2125" s="21"/>
      <c r="K2125" s="21"/>
      <c r="L2125" s="169">
        <f>L2124/L2122</f>
        <v>8.3062942254043897</v>
      </c>
      <c r="M2125" s="169">
        <f>M2124/M2122</f>
        <v>0</v>
      </c>
      <c r="N2125" s="21">
        <v>21</v>
      </c>
      <c r="O2125" s="21"/>
      <c r="P2125" s="21"/>
    </row>
    <row r="2126" spans="1:17" x14ac:dyDescent="0.35">
      <c r="A2126" s="21"/>
      <c r="B2126" s="155"/>
      <c r="C2126" s="156" t="s">
        <v>1679</v>
      </c>
      <c r="D2126" s="156" t="s">
        <v>178</v>
      </c>
      <c r="E2126" s="156" t="s">
        <v>179</v>
      </c>
      <c r="F2126" s="156" t="s">
        <v>180</v>
      </c>
      <c r="G2126" s="156" t="s">
        <v>181</v>
      </c>
      <c r="H2126" s="156" t="s">
        <v>182</v>
      </c>
      <c r="I2126" s="156" t="s">
        <v>183</v>
      </c>
      <c r="J2126" s="156" t="s">
        <v>184</v>
      </c>
      <c r="K2126" s="156" t="s">
        <v>185</v>
      </c>
      <c r="L2126" s="156" t="s">
        <v>186</v>
      </c>
      <c r="M2126" s="156" t="s">
        <v>187</v>
      </c>
      <c r="N2126" s="156" t="s">
        <v>188</v>
      </c>
      <c r="O2126" s="21"/>
      <c r="P2126" s="21"/>
    </row>
    <row r="2127" spans="1:17" x14ac:dyDescent="0.35">
      <c r="A2127" s="21"/>
      <c r="B2127" s="157" t="s">
        <v>189</v>
      </c>
      <c r="C2127" s="158">
        <f>Q2054</f>
        <v>868.8</v>
      </c>
      <c r="D2127" s="158">
        <f>Q2060</f>
        <v>1253.1500000000001</v>
      </c>
      <c r="E2127" s="158">
        <f>Q2066</f>
        <v>0</v>
      </c>
      <c r="F2127" s="164">
        <f>Q2072</f>
        <v>329.13</v>
      </c>
      <c r="G2127" s="164">
        <f>Q2102</f>
        <v>1452.6999999999998</v>
      </c>
      <c r="H2127" s="164">
        <f>Q2084</f>
        <v>761.95999999999992</v>
      </c>
      <c r="I2127" s="164">
        <f>Q2090</f>
        <v>482.74000000000007</v>
      </c>
      <c r="J2127" s="164">
        <f>Q2096</f>
        <v>421.36999999999995</v>
      </c>
      <c r="K2127" s="158">
        <f>Q2102</f>
        <v>1452.6999999999998</v>
      </c>
      <c r="L2127" s="164">
        <f>Q2108</f>
        <v>193.43000000000004</v>
      </c>
      <c r="M2127" s="164">
        <f>I2114</f>
        <v>0</v>
      </c>
      <c r="N2127" s="164">
        <f>Q2120</f>
        <v>41.940000000000005</v>
      </c>
      <c r="O2127" s="21"/>
      <c r="P2127" s="21"/>
    </row>
    <row r="2128" spans="1:17" x14ac:dyDescent="0.35">
      <c r="A2128" s="21"/>
      <c r="B2128" s="157" t="s">
        <v>190</v>
      </c>
      <c r="C2128" s="163">
        <f>I2056</f>
        <v>100</v>
      </c>
      <c r="D2128" s="163">
        <f>I2062</f>
        <v>100</v>
      </c>
      <c r="E2128" s="163">
        <f>I2068</f>
        <v>0</v>
      </c>
      <c r="F2128" s="164">
        <f>I2074</f>
        <v>49.799893585027881</v>
      </c>
      <c r="G2128" s="163">
        <f>B2122</f>
        <v>1.0092674315975287</v>
      </c>
      <c r="H2128" s="163">
        <f>I2086</f>
        <v>31.113489179967402</v>
      </c>
      <c r="I2128" s="163">
        <f>I2092</f>
        <v>27.576452435548511</v>
      </c>
      <c r="J2128" s="163">
        <f>I2098</f>
        <v>45.242543322811308</v>
      </c>
      <c r="K2128" s="163">
        <f>I2104</f>
        <v>46.856676892012587</v>
      </c>
      <c r="L2128" s="163">
        <f>I2110</f>
        <v>52.939486236423193</v>
      </c>
      <c r="M2128" s="163">
        <v>0</v>
      </c>
      <c r="N2128" s="163">
        <f>I2122</f>
        <v>1.1574715830329911</v>
      </c>
      <c r="O2128" s="163"/>
      <c r="P2128" s="21"/>
    </row>
    <row r="2130" spans="1:17" x14ac:dyDescent="0.35">
      <c r="A2130" s="31" t="s">
        <v>0</v>
      </c>
      <c r="B2130" s="83"/>
      <c r="C2130" s="83"/>
      <c r="D2130" s="21"/>
      <c r="E2130" s="21"/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</row>
    <row r="2131" spans="1:17" ht="15.5" x14ac:dyDescent="0.35">
      <c r="A2131" s="33" t="s">
        <v>1</v>
      </c>
      <c r="B2131" s="64" t="s">
        <v>323</v>
      </c>
      <c r="C2131" s="64" t="s">
        <v>324</v>
      </c>
      <c r="D2131" s="64" t="s">
        <v>435</v>
      </c>
      <c r="E2131" s="64" t="s">
        <v>436</v>
      </c>
      <c r="F2131" s="64" t="s">
        <v>437</v>
      </c>
      <c r="G2131" s="64" t="s">
        <v>438</v>
      </c>
      <c r="H2131" s="64" t="s">
        <v>439</v>
      </c>
      <c r="I2131" s="64" t="s">
        <v>21</v>
      </c>
      <c r="J2131" s="64" t="s">
        <v>440</v>
      </c>
      <c r="K2131" s="64" t="s">
        <v>441</v>
      </c>
      <c r="L2131" s="64" t="s">
        <v>397</v>
      </c>
      <c r="M2131" s="64" t="s">
        <v>398</v>
      </c>
      <c r="N2131" s="64" t="s">
        <v>399</v>
      </c>
      <c r="O2131" s="64" t="s">
        <v>400</v>
      </c>
      <c r="P2131" s="64" t="s">
        <v>401</v>
      </c>
      <c r="Q2131" s="65" t="s">
        <v>1765</v>
      </c>
    </row>
    <row r="2132" spans="1:17" x14ac:dyDescent="0.35">
      <c r="A2132" s="19" t="s">
        <v>1677</v>
      </c>
      <c r="B2132" s="19">
        <v>0</v>
      </c>
      <c r="C2132" s="19">
        <v>0</v>
      </c>
      <c r="D2132" s="19">
        <v>0</v>
      </c>
      <c r="E2132" s="19">
        <v>0</v>
      </c>
      <c r="F2132" s="19">
        <v>0</v>
      </c>
      <c r="G2132" s="19">
        <v>0</v>
      </c>
      <c r="H2132" s="19">
        <v>0</v>
      </c>
      <c r="I2132" s="146">
        <f>SUM(B2132:H2132)</f>
        <v>0</v>
      </c>
      <c r="J2132" s="19">
        <v>0</v>
      </c>
      <c r="K2132" s="19">
        <v>0</v>
      </c>
      <c r="L2132" s="19">
        <v>0</v>
      </c>
      <c r="M2132" s="19">
        <v>0</v>
      </c>
      <c r="N2132" s="19">
        <v>0</v>
      </c>
      <c r="O2132" s="19">
        <v>0</v>
      </c>
      <c r="P2132" s="19">
        <v>0</v>
      </c>
      <c r="Q2132" s="146">
        <f>SUM(J2132:P2132)</f>
        <v>0</v>
      </c>
    </row>
    <row r="2133" spans="1:17" x14ac:dyDescent="0.35">
      <c r="A2133" s="19" t="s">
        <v>1678</v>
      </c>
      <c r="B2133" s="19">
        <v>136.9</v>
      </c>
      <c r="C2133" s="19">
        <v>159</v>
      </c>
      <c r="D2133" s="19">
        <v>171.9</v>
      </c>
      <c r="E2133" s="19">
        <v>206.1</v>
      </c>
      <c r="F2133" s="19">
        <v>201.6</v>
      </c>
      <c r="G2133" s="166">
        <v>106.6</v>
      </c>
      <c r="H2133" s="19">
        <v>200.7</v>
      </c>
      <c r="I2133" s="146">
        <f>SUM(B2133:H2133)</f>
        <v>1182.8</v>
      </c>
      <c r="J2133" s="19">
        <v>208.7</v>
      </c>
      <c r="K2133" s="19">
        <v>151.80000000000001</v>
      </c>
      <c r="L2133" s="19">
        <v>155.30000000000001</v>
      </c>
      <c r="M2133" s="19">
        <v>168.4</v>
      </c>
      <c r="N2133" s="19">
        <v>212.9</v>
      </c>
      <c r="O2133" s="19">
        <v>147.5</v>
      </c>
      <c r="P2133" s="19">
        <v>162.19999999999999</v>
      </c>
      <c r="Q2133" s="146">
        <f>SUM(J2133:P2133)</f>
        <v>1206.8</v>
      </c>
    </row>
    <row r="2134" spans="1:17" x14ac:dyDescent="0.35">
      <c r="A2134" s="19" t="s">
        <v>152</v>
      </c>
      <c r="B2134" s="19">
        <f t="shared" ref="B2134:H2134" si="1660">B2133+B2132</f>
        <v>136.9</v>
      </c>
      <c r="C2134" s="19">
        <f t="shared" si="1660"/>
        <v>159</v>
      </c>
      <c r="D2134" s="19">
        <f t="shared" si="1660"/>
        <v>171.9</v>
      </c>
      <c r="E2134" s="19">
        <f t="shared" si="1660"/>
        <v>206.1</v>
      </c>
      <c r="F2134" s="19">
        <f t="shared" si="1660"/>
        <v>201.6</v>
      </c>
      <c r="G2134" s="19">
        <f t="shared" si="1660"/>
        <v>106.6</v>
      </c>
      <c r="H2134" s="19">
        <f t="shared" si="1660"/>
        <v>200.7</v>
      </c>
      <c r="I2134" s="146">
        <f>SUM(B2134:H2134)</f>
        <v>1182.8</v>
      </c>
      <c r="J2134" s="19">
        <f>J2133+J2132</f>
        <v>208.7</v>
      </c>
      <c r="K2134" s="19">
        <f t="shared" ref="K2134:P2134" si="1661">K2133+K2132</f>
        <v>151.80000000000001</v>
      </c>
      <c r="L2134" s="19">
        <f t="shared" si="1661"/>
        <v>155.30000000000001</v>
      </c>
      <c r="M2134" s="19">
        <f t="shared" si="1661"/>
        <v>168.4</v>
      </c>
      <c r="N2134" s="19">
        <f t="shared" si="1661"/>
        <v>212.9</v>
      </c>
      <c r="O2134" s="19">
        <f t="shared" si="1661"/>
        <v>147.5</v>
      </c>
      <c r="P2134" s="19">
        <f t="shared" si="1661"/>
        <v>162.19999999999999</v>
      </c>
      <c r="Q2134" s="146">
        <f>SUM(J2134:P2134)</f>
        <v>1206.8</v>
      </c>
    </row>
    <row r="2135" spans="1:17" x14ac:dyDescent="0.35">
      <c r="A2135" s="19" t="s">
        <v>154</v>
      </c>
      <c r="B2135" s="106">
        <f>B2133/B2134*100</f>
        <v>100</v>
      </c>
      <c r="C2135" s="106">
        <f>C2133/C2134*100</f>
        <v>100</v>
      </c>
      <c r="D2135" s="106">
        <f>D2133/D2134*100</f>
        <v>100</v>
      </c>
      <c r="E2135" s="106">
        <f>E2133/E2134</f>
        <v>1</v>
      </c>
      <c r="F2135" s="106">
        <f>F2133/F2134*100</f>
        <v>100</v>
      </c>
      <c r="G2135" s="106">
        <f>G2133/G2134*100</f>
        <v>100</v>
      </c>
      <c r="H2135" s="106"/>
      <c r="I2135" s="106">
        <f>I2133/I2134*100</f>
        <v>100</v>
      </c>
      <c r="J2135" s="106">
        <f t="shared" ref="J2135:P2135" si="1662">J2133/J2134*100</f>
        <v>100</v>
      </c>
      <c r="K2135" s="106">
        <f t="shared" si="1662"/>
        <v>100</v>
      </c>
      <c r="L2135" s="106">
        <f t="shared" si="1662"/>
        <v>100</v>
      </c>
      <c r="M2135" s="106">
        <f t="shared" si="1662"/>
        <v>100</v>
      </c>
      <c r="N2135" s="106">
        <f t="shared" si="1662"/>
        <v>100</v>
      </c>
      <c r="O2135" s="106">
        <f t="shared" si="1662"/>
        <v>100</v>
      </c>
      <c r="P2135" s="106">
        <f t="shared" si="1662"/>
        <v>100</v>
      </c>
      <c r="Q2135" s="106">
        <f>Q2133/Q2134*100</f>
        <v>100</v>
      </c>
    </row>
    <row r="2136" spans="1:17" x14ac:dyDescent="0.35">
      <c r="A2136" s="19" t="s">
        <v>153</v>
      </c>
      <c r="B2136" s="19">
        <v>127</v>
      </c>
      <c r="C2136" s="19">
        <v>155</v>
      </c>
      <c r="D2136" s="19">
        <v>155</v>
      </c>
      <c r="E2136" s="19">
        <v>203</v>
      </c>
      <c r="F2136" s="19">
        <v>180</v>
      </c>
      <c r="G2136" s="19">
        <v>114</v>
      </c>
      <c r="H2136" s="19">
        <v>203</v>
      </c>
      <c r="I2136" s="106">
        <v>0</v>
      </c>
      <c r="J2136" s="19">
        <v>211</v>
      </c>
      <c r="K2136" s="19">
        <v>132</v>
      </c>
      <c r="L2136" s="19">
        <v>129</v>
      </c>
      <c r="M2136" s="19">
        <v>160</v>
      </c>
      <c r="N2136" s="19">
        <v>202</v>
      </c>
      <c r="O2136" s="19">
        <v>145</v>
      </c>
      <c r="P2136" s="19">
        <v>166</v>
      </c>
      <c r="Q2136" s="106">
        <v>0</v>
      </c>
    </row>
    <row r="2137" spans="1:17" x14ac:dyDescent="0.35">
      <c r="A2137" s="167" t="s">
        <v>155</v>
      </c>
      <c r="B2137" s="169">
        <f t="shared" ref="B2137:H2137" si="1663">B2136/B2134</f>
        <v>0.92768444119795468</v>
      </c>
      <c r="C2137" s="169">
        <f t="shared" si="1663"/>
        <v>0.97484276729559749</v>
      </c>
      <c r="D2137" s="169">
        <f t="shared" si="1663"/>
        <v>0.90168702734147754</v>
      </c>
      <c r="E2137" s="169">
        <f t="shared" si="1663"/>
        <v>0.98495875788452214</v>
      </c>
      <c r="F2137" s="169">
        <f t="shared" si="1663"/>
        <v>0.8928571428571429</v>
      </c>
      <c r="G2137" s="169">
        <f t="shared" si="1663"/>
        <v>1.0694183864915572</v>
      </c>
      <c r="H2137" s="169">
        <f t="shared" si="1663"/>
        <v>1.0114598903836574</v>
      </c>
      <c r="I2137" s="146"/>
      <c r="J2137" s="169">
        <f t="shared" ref="J2137:P2137" si="1664">J2136/J2134</f>
        <v>1.0110206037374221</v>
      </c>
      <c r="K2137" s="169">
        <f t="shared" si="1664"/>
        <v>0.86956521739130432</v>
      </c>
      <c r="L2137" s="169">
        <f t="shared" si="1664"/>
        <v>0.83065035415325172</v>
      </c>
      <c r="M2137" s="169">
        <f t="shared" si="1664"/>
        <v>0.95011876484560565</v>
      </c>
      <c r="N2137" s="169">
        <f t="shared" si="1664"/>
        <v>0.94880225457961487</v>
      </c>
      <c r="O2137" s="169">
        <f t="shared" si="1664"/>
        <v>0.98305084745762716</v>
      </c>
      <c r="P2137" s="169">
        <f t="shared" si="1664"/>
        <v>1.0234278668310728</v>
      </c>
      <c r="Q2137" s="146"/>
    </row>
    <row r="2138" spans="1:17" x14ac:dyDescent="0.35">
      <c r="A2138" s="19" t="s">
        <v>162</v>
      </c>
      <c r="B2138" s="19">
        <v>0</v>
      </c>
      <c r="C2138" s="19">
        <v>0</v>
      </c>
      <c r="D2138" s="19">
        <v>0</v>
      </c>
      <c r="E2138" s="19">
        <v>0</v>
      </c>
      <c r="F2138" s="19">
        <v>0</v>
      </c>
      <c r="G2138" s="19">
        <v>0</v>
      </c>
      <c r="H2138" s="19">
        <v>0</v>
      </c>
      <c r="I2138" s="146">
        <f>SUM(B2138:H2138)</f>
        <v>0</v>
      </c>
      <c r="J2138" s="19">
        <v>0</v>
      </c>
      <c r="K2138" s="19">
        <v>0</v>
      </c>
      <c r="L2138" s="19">
        <v>0</v>
      </c>
      <c r="M2138" s="19">
        <v>0</v>
      </c>
      <c r="N2138" s="19">
        <v>0</v>
      </c>
      <c r="O2138" s="19">
        <v>0</v>
      </c>
      <c r="P2138" s="19">
        <v>0</v>
      </c>
      <c r="Q2138" s="146">
        <f>SUM(J2138:P2138)</f>
        <v>0</v>
      </c>
    </row>
    <row r="2139" spans="1:17" x14ac:dyDescent="0.35">
      <c r="A2139" s="19" t="s">
        <v>163</v>
      </c>
      <c r="B2139" s="19">
        <v>176.5</v>
      </c>
      <c r="C2139" s="61">
        <v>178.4</v>
      </c>
      <c r="D2139" s="166">
        <v>196</v>
      </c>
      <c r="E2139" s="166">
        <v>216.8</v>
      </c>
      <c r="F2139" s="166">
        <v>199.8</v>
      </c>
      <c r="G2139" s="166">
        <v>121.8</v>
      </c>
      <c r="H2139" s="19">
        <v>212.8</v>
      </c>
      <c r="I2139" s="146">
        <f>SUM(B2139:H2139)</f>
        <v>1302.0999999999999</v>
      </c>
      <c r="J2139" s="19">
        <v>212.3</v>
      </c>
      <c r="K2139" s="19">
        <v>168.3</v>
      </c>
      <c r="L2139" s="19">
        <v>166.1</v>
      </c>
      <c r="M2139" s="19">
        <v>187.4</v>
      </c>
      <c r="N2139" s="19">
        <v>216.5</v>
      </c>
      <c r="O2139" s="19">
        <v>199.1</v>
      </c>
      <c r="P2139" s="19">
        <v>198.3</v>
      </c>
      <c r="Q2139" s="146">
        <f>SUM(J2139:P2139)</f>
        <v>1348</v>
      </c>
    </row>
    <row r="2140" spans="1:17" x14ac:dyDescent="0.35">
      <c r="A2140" s="19" t="s">
        <v>152</v>
      </c>
      <c r="B2140" s="19">
        <f>B2139+B2138</f>
        <v>176.5</v>
      </c>
      <c r="C2140" s="19">
        <f t="shared" ref="C2140:H2140" si="1665">C2139+C2138</f>
        <v>178.4</v>
      </c>
      <c r="D2140" s="19">
        <f t="shared" si="1665"/>
        <v>196</v>
      </c>
      <c r="E2140" s="19">
        <f t="shared" si="1665"/>
        <v>216.8</v>
      </c>
      <c r="F2140" s="19">
        <f t="shared" si="1665"/>
        <v>199.8</v>
      </c>
      <c r="G2140" s="19">
        <f t="shared" si="1665"/>
        <v>121.8</v>
      </c>
      <c r="H2140" s="19">
        <f t="shared" si="1665"/>
        <v>212.8</v>
      </c>
      <c r="I2140" s="146">
        <f>SUM(B2140:H2140)</f>
        <v>1302.0999999999999</v>
      </c>
      <c r="J2140" s="19">
        <f>J2139+J2138</f>
        <v>212.3</v>
      </c>
      <c r="K2140" s="19">
        <f t="shared" ref="K2140:P2140" si="1666">K2139+K2138</f>
        <v>168.3</v>
      </c>
      <c r="L2140" s="19">
        <f t="shared" si="1666"/>
        <v>166.1</v>
      </c>
      <c r="M2140" s="19">
        <f t="shared" si="1666"/>
        <v>187.4</v>
      </c>
      <c r="N2140" s="19">
        <f t="shared" si="1666"/>
        <v>216.5</v>
      </c>
      <c r="O2140" s="19">
        <f t="shared" si="1666"/>
        <v>199.1</v>
      </c>
      <c r="P2140" s="19">
        <f t="shared" si="1666"/>
        <v>198.3</v>
      </c>
      <c r="Q2140" s="146">
        <f>SUM(J2140:P2140)</f>
        <v>1348</v>
      </c>
    </row>
    <row r="2141" spans="1:17" x14ac:dyDescent="0.35">
      <c r="A2141" s="19" t="s">
        <v>154</v>
      </c>
      <c r="B2141" s="106">
        <f t="shared" ref="B2141:H2141" si="1667">B2139/B2140*100</f>
        <v>100</v>
      </c>
      <c r="C2141" s="106">
        <f t="shared" si="1667"/>
        <v>100</v>
      </c>
      <c r="D2141" s="106">
        <f t="shared" si="1667"/>
        <v>100</v>
      </c>
      <c r="E2141" s="106">
        <f t="shared" si="1667"/>
        <v>100</v>
      </c>
      <c r="F2141" s="106">
        <f t="shared" si="1667"/>
        <v>100</v>
      </c>
      <c r="G2141" s="106">
        <f t="shared" si="1667"/>
        <v>100</v>
      </c>
      <c r="H2141" s="106">
        <f t="shared" si="1667"/>
        <v>100</v>
      </c>
      <c r="I2141" s="106">
        <f>I2139/I2140*100</f>
        <v>100</v>
      </c>
      <c r="J2141" s="106">
        <f t="shared" ref="J2141:P2141" si="1668">J2139/J2140*100</f>
        <v>100</v>
      </c>
      <c r="K2141" s="106">
        <f t="shared" si="1668"/>
        <v>100</v>
      </c>
      <c r="L2141" s="106">
        <f t="shared" si="1668"/>
        <v>100</v>
      </c>
      <c r="M2141" s="106">
        <f t="shared" si="1668"/>
        <v>100</v>
      </c>
      <c r="N2141" s="106">
        <f t="shared" si="1668"/>
        <v>100</v>
      </c>
      <c r="O2141" s="106">
        <f t="shared" si="1668"/>
        <v>100</v>
      </c>
      <c r="P2141" s="106">
        <f t="shared" si="1668"/>
        <v>100</v>
      </c>
      <c r="Q2141" s="106">
        <f>Q2139/Q2140*100</f>
        <v>100</v>
      </c>
    </row>
    <row r="2142" spans="1:17" x14ac:dyDescent="0.35">
      <c r="A2142" s="19" t="s">
        <v>153</v>
      </c>
      <c r="B2142" s="19">
        <v>201</v>
      </c>
      <c r="C2142" s="19">
        <v>194</v>
      </c>
      <c r="D2142" s="19">
        <v>231</v>
      </c>
      <c r="E2142" s="19">
        <v>197</v>
      </c>
      <c r="F2142" s="19">
        <v>233</v>
      </c>
      <c r="G2142" s="19">
        <v>152</v>
      </c>
      <c r="H2142" s="19">
        <v>219</v>
      </c>
      <c r="I2142" s="106">
        <v>0</v>
      </c>
      <c r="J2142" s="19">
        <v>219</v>
      </c>
      <c r="K2142" s="19">
        <v>198</v>
      </c>
      <c r="L2142" s="19">
        <v>205</v>
      </c>
      <c r="M2142" s="19">
        <v>212</v>
      </c>
      <c r="N2142" s="19">
        <v>216</v>
      </c>
      <c r="O2142" s="19">
        <v>195</v>
      </c>
      <c r="P2142" s="19">
        <v>190</v>
      </c>
      <c r="Q2142" s="106">
        <v>0</v>
      </c>
    </row>
    <row r="2143" spans="1:17" x14ac:dyDescent="0.35">
      <c r="A2143" s="167" t="s">
        <v>155</v>
      </c>
      <c r="B2143" s="169">
        <f t="shared" ref="B2143:H2143" si="1669">B2142/B2140</f>
        <v>1.1388101983002832</v>
      </c>
      <c r="C2143" s="169">
        <f t="shared" si="1669"/>
        <v>1.0874439461883407</v>
      </c>
      <c r="D2143" s="169">
        <f t="shared" si="1669"/>
        <v>1.1785714285714286</v>
      </c>
      <c r="E2143" s="169">
        <f t="shared" si="1669"/>
        <v>0.90867158671586712</v>
      </c>
      <c r="F2143" s="169">
        <f t="shared" si="1669"/>
        <v>1.1661661661661662</v>
      </c>
      <c r="G2143" s="169">
        <f t="shared" si="1669"/>
        <v>1.2479474548440066</v>
      </c>
      <c r="H2143" s="169">
        <f t="shared" si="1669"/>
        <v>1.0291353383458646</v>
      </c>
      <c r="I2143" s="146"/>
      <c r="J2143" s="169">
        <f t="shared" ref="J2143:P2143" si="1670">J2142/J2140</f>
        <v>1.0315591144606688</v>
      </c>
      <c r="K2143" s="169">
        <f t="shared" si="1670"/>
        <v>1.1764705882352939</v>
      </c>
      <c r="L2143" s="169">
        <f t="shared" si="1670"/>
        <v>1.2341962673088502</v>
      </c>
      <c r="M2143" s="169">
        <f t="shared" si="1670"/>
        <v>1.1312700106723586</v>
      </c>
      <c r="N2143" s="169">
        <f t="shared" si="1670"/>
        <v>0.99769053117782913</v>
      </c>
      <c r="O2143" s="169">
        <f t="shared" si="1670"/>
        <v>0.97940733299849325</v>
      </c>
      <c r="P2143" s="169">
        <f t="shared" si="1670"/>
        <v>0.95814422592032267</v>
      </c>
      <c r="Q2143" s="146"/>
    </row>
    <row r="2144" spans="1:17" x14ac:dyDescent="0.35">
      <c r="A2144" s="19" t="s">
        <v>164</v>
      </c>
      <c r="B2144" s="19">
        <v>0</v>
      </c>
      <c r="C2144" s="19">
        <v>0</v>
      </c>
      <c r="D2144" s="19">
        <v>0</v>
      </c>
      <c r="E2144" s="19">
        <v>0</v>
      </c>
      <c r="F2144" s="19">
        <v>0</v>
      </c>
      <c r="G2144" s="19">
        <v>0</v>
      </c>
      <c r="H2144" s="19">
        <v>0</v>
      </c>
      <c r="I2144" s="151"/>
      <c r="J2144" s="19">
        <v>0</v>
      </c>
      <c r="K2144" s="61">
        <v>0</v>
      </c>
      <c r="L2144" s="61">
        <v>0</v>
      </c>
      <c r="M2144" s="61">
        <v>0</v>
      </c>
      <c r="N2144" s="61">
        <v>0</v>
      </c>
      <c r="O2144" s="61">
        <v>0</v>
      </c>
      <c r="P2144" s="61">
        <v>0</v>
      </c>
      <c r="Q2144" s="151"/>
    </row>
    <row r="2145" spans="1:17" x14ac:dyDescent="0.35">
      <c r="A2145" s="88" t="s">
        <v>165</v>
      </c>
      <c r="B2145" s="88">
        <v>0</v>
      </c>
      <c r="C2145" s="148">
        <v>0</v>
      </c>
      <c r="D2145" s="148">
        <v>0</v>
      </c>
      <c r="E2145" s="148">
        <v>0</v>
      </c>
      <c r="F2145" s="148">
        <v>0</v>
      </c>
      <c r="G2145" s="148">
        <v>0</v>
      </c>
      <c r="H2145" s="148">
        <v>0</v>
      </c>
      <c r="I2145" s="153">
        <f>SUM(B2145:H2145)</f>
        <v>0</v>
      </c>
      <c r="J2145" s="88">
        <v>0</v>
      </c>
      <c r="K2145" s="148">
        <v>0</v>
      </c>
      <c r="L2145" s="148">
        <v>0</v>
      </c>
      <c r="M2145" s="148">
        <v>0</v>
      </c>
      <c r="N2145" s="148">
        <v>0</v>
      </c>
      <c r="O2145" s="148">
        <v>0</v>
      </c>
      <c r="P2145" s="148">
        <v>0</v>
      </c>
      <c r="Q2145" s="153">
        <f>SUM(J2145:P2145)</f>
        <v>0</v>
      </c>
    </row>
    <row r="2146" spans="1:17" x14ac:dyDescent="0.35">
      <c r="A2146" s="19" t="s">
        <v>152</v>
      </c>
      <c r="B2146" s="19">
        <f>B2144+B2145</f>
        <v>0</v>
      </c>
      <c r="C2146" s="19">
        <f t="shared" ref="C2146:H2146" si="1671">C2144+C2145</f>
        <v>0</v>
      </c>
      <c r="D2146" s="19">
        <f t="shared" si="1671"/>
        <v>0</v>
      </c>
      <c r="E2146" s="19">
        <f t="shared" si="1671"/>
        <v>0</v>
      </c>
      <c r="F2146" s="19">
        <f t="shared" si="1671"/>
        <v>0</v>
      </c>
      <c r="G2146" s="19">
        <f t="shared" si="1671"/>
        <v>0</v>
      </c>
      <c r="H2146" s="19">
        <f t="shared" si="1671"/>
        <v>0</v>
      </c>
      <c r="I2146" s="151">
        <f>SUM(B2146:H2146)</f>
        <v>0</v>
      </c>
      <c r="J2146" s="19">
        <f t="shared" ref="J2146:O2146" si="1672">J2144+J2145</f>
        <v>0</v>
      </c>
      <c r="K2146" s="19">
        <f t="shared" si="1672"/>
        <v>0</v>
      </c>
      <c r="L2146" s="19">
        <f t="shared" si="1672"/>
        <v>0</v>
      </c>
      <c r="M2146" s="19">
        <f t="shared" si="1672"/>
        <v>0</v>
      </c>
      <c r="N2146" s="19">
        <f t="shared" si="1672"/>
        <v>0</v>
      </c>
      <c r="O2146" s="19">
        <f t="shared" si="1672"/>
        <v>0</v>
      </c>
      <c r="P2146" s="106">
        <f>P2145+P2144</f>
        <v>0</v>
      </c>
      <c r="Q2146" s="151">
        <f>SUM(J2146:P2146)</f>
        <v>0</v>
      </c>
    </row>
    <row r="2147" spans="1:17" x14ac:dyDescent="0.35">
      <c r="A2147" s="19" t="s">
        <v>154</v>
      </c>
      <c r="B2147" s="106" t="e">
        <f t="shared" ref="B2147:H2147" si="1673">B2145/B2146*100</f>
        <v>#DIV/0!</v>
      </c>
      <c r="C2147" s="106" t="e">
        <f t="shared" si="1673"/>
        <v>#DIV/0!</v>
      </c>
      <c r="D2147" s="106" t="e">
        <f t="shared" si="1673"/>
        <v>#DIV/0!</v>
      </c>
      <c r="E2147" s="106" t="e">
        <f t="shared" si="1673"/>
        <v>#DIV/0!</v>
      </c>
      <c r="F2147" s="106" t="e">
        <f t="shared" si="1673"/>
        <v>#DIV/0!</v>
      </c>
      <c r="G2147" s="106" t="e">
        <f t="shared" si="1673"/>
        <v>#DIV/0!</v>
      </c>
      <c r="H2147" s="106" t="e">
        <f t="shared" si="1673"/>
        <v>#DIV/0!</v>
      </c>
      <c r="I2147" s="146"/>
      <c r="J2147" s="106" t="e">
        <f t="shared" ref="J2147:P2147" si="1674">J2145/J2146*100</f>
        <v>#DIV/0!</v>
      </c>
      <c r="K2147" s="106" t="e">
        <f t="shared" si="1674"/>
        <v>#DIV/0!</v>
      </c>
      <c r="L2147" s="106" t="e">
        <f t="shared" si="1674"/>
        <v>#DIV/0!</v>
      </c>
      <c r="M2147" s="106" t="e">
        <f t="shared" si="1674"/>
        <v>#DIV/0!</v>
      </c>
      <c r="N2147" s="106" t="e">
        <f t="shared" si="1674"/>
        <v>#DIV/0!</v>
      </c>
      <c r="O2147" s="106" t="e">
        <f t="shared" si="1674"/>
        <v>#DIV/0!</v>
      </c>
      <c r="P2147" s="106" t="e">
        <f t="shared" si="1674"/>
        <v>#DIV/0!</v>
      </c>
      <c r="Q2147" s="146"/>
    </row>
    <row r="2148" spans="1:17" x14ac:dyDescent="0.35">
      <c r="A2148" s="19" t="s">
        <v>153</v>
      </c>
      <c r="B2148" s="19">
        <v>515</v>
      </c>
      <c r="C2148" s="19">
        <v>0</v>
      </c>
      <c r="D2148" s="19">
        <v>0</v>
      </c>
      <c r="E2148" s="19">
        <v>441</v>
      </c>
      <c r="F2148" s="19">
        <v>529</v>
      </c>
      <c r="G2148" s="19">
        <v>389</v>
      </c>
      <c r="H2148" s="19">
        <v>532</v>
      </c>
      <c r="I2148" s="146"/>
      <c r="J2148" s="19">
        <v>365</v>
      </c>
      <c r="K2148" s="19">
        <v>502</v>
      </c>
      <c r="L2148" s="19">
        <v>515</v>
      </c>
      <c r="M2148" s="19">
        <v>473</v>
      </c>
      <c r="N2148" s="106">
        <v>0</v>
      </c>
      <c r="O2148" s="19">
        <v>0</v>
      </c>
      <c r="P2148" s="19">
        <v>0</v>
      </c>
      <c r="Q2148" s="146"/>
    </row>
    <row r="2149" spans="1:17" x14ac:dyDescent="0.35">
      <c r="A2149" s="43" t="s">
        <v>155</v>
      </c>
      <c r="B2149" s="169" t="e">
        <f t="shared" ref="B2149:H2149" si="1675">B2148/B2146</f>
        <v>#DIV/0!</v>
      </c>
      <c r="C2149" s="169" t="e">
        <f t="shared" si="1675"/>
        <v>#DIV/0!</v>
      </c>
      <c r="D2149" s="169" t="e">
        <f t="shared" si="1675"/>
        <v>#DIV/0!</v>
      </c>
      <c r="E2149" s="169" t="e">
        <f t="shared" si="1675"/>
        <v>#DIV/0!</v>
      </c>
      <c r="F2149" s="169" t="e">
        <f t="shared" si="1675"/>
        <v>#DIV/0!</v>
      </c>
      <c r="G2149" s="169" t="e">
        <f t="shared" si="1675"/>
        <v>#DIV/0!</v>
      </c>
      <c r="H2149" s="169" t="e">
        <f t="shared" si="1675"/>
        <v>#DIV/0!</v>
      </c>
      <c r="I2149" s="146"/>
      <c r="J2149" s="169" t="e">
        <f t="shared" ref="J2149:O2149" si="1676">J2148/J2146</f>
        <v>#DIV/0!</v>
      </c>
      <c r="K2149" s="169" t="e">
        <f t="shared" si="1676"/>
        <v>#DIV/0!</v>
      </c>
      <c r="L2149" s="169" t="e">
        <f t="shared" si="1676"/>
        <v>#DIV/0!</v>
      </c>
      <c r="M2149" s="169" t="e">
        <f t="shared" si="1676"/>
        <v>#DIV/0!</v>
      </c>
      <c r="N2149" s="169" t="e">
        <f t="shared" si="1676"/>
        <v>#DIV/0!</v>
      </c>
      <c r="O2149" s="169" t="e">
        <f t="shared" si="1676"/>
        <v>#DIV/0!</v>
      </c>
      <c r="P2149" s="169" t="e">
        <f>P2150/P2146</f>
        <v>#DIV/0!</v>
      </c>
      <c r="Q2149" s="146"/>
    </row>
    <row r="2150" spans="1:17" x14ac:dyDescent="0.35">
      <c r="A2150" s="19" t="s">
        <v>156</v>
      </c>
      <c r="B2150" s="79">
        <v>27</v>
      </c>
      <c r="C2150" s="88">
        <v>25</v>
      </c>
      <c r="D2150" s="88">
        <v>22</v>
      </c>
      <c r="E2150" s="88">
        <v>14</v>
      </c>
      <c r="F2150" s="88">
        <v>24</v>
      </c>
      <c r="G2150" s="79">
        <v>20</v>
      </c>
      <c r="H2150" s="79">
        <v>19</v>
      </c>
      <c r="I2150" s="146">
        <f>SUM(B2150:H2150)</f>
        <v>151</v>
      </c>
      <c r="J2150" s="79">
        <v>11</v>
      </c>
      <c r="K2150" s="88">
        <v>30</v>
      </c>
      <c r="L2150" s="88">
        <v>31</v>
      </c>
      <c r="M2150" s="88">
        <v>26</v>
      </c>
      <c r="N2150" s="88">
        <v>25</v>
      </c>
      <c r="O2150" s="79">
        <v>16</v>
      </c>
      <c r="P2150" s="79">
        <v>25</v>
      </c>
      <c r="Q2150" s="146">
        <f>SUM(J2150:P2150)</f>
        <v>164</v>
      </c>
    </row>
    <row r="2151" spans="1:17" x14ac:dyDescent="0.35">
      <c r="A2151" s="19" t="s">
        <v>157</v>
      </c>
      <c r="B2151" s="79">
        <v>44.17</v>
      </c>
      <c r="C2151" s="88">
        <v>44.85</v>
      </c>
      <c r="D2151" s="88">
        <v>49.4</v>
      </c>
      <c r="E2151" s="88">
        <v>56.74</v>
      </c>
      <c r="F2151" s="88">
        <v>51.36</v>
      </c>
      <c r="G2151" s="79">
        <v>36.79</v>
      </c>
      <c r="H2151" s="79">
        <v>58.05</v>
      </c>
      <c r="I2151" s="146">
        <f>SUM(B2151:H2151)</f>
        <v>341.36000000000007</v>
      </c>
      <c r="J2151" s="79">
        <v>55.91</v>
      </c>
      <c r="K2151" s="88">
        <v>40.82</v>
      </c>
      <c r="L2151" s="88">
        <v>41.09</v>
      </c>
      <c r="M2151" s="88">
        <v>48.95</v>
      </c>
      <c r="N2151" s="88">
        <v>57.92</v>
      </c>
      <c r="O2151" s="79">
        <v>50.17</v>
      </c>
      <c r="P2151" s="79">
        <v>52.37</v>
      </c>
      <c r="Q2151" s="146">
        <f>SUM(J2151:P2151)</f>
        <v>347.23</v>
      </c>
    </row>
    <row r="2152" spans="1:17" x14ac:dyDescent="0.35">
      <c r="A2152" s="19" t="s">
        <v>152</v>
      </c>
      <c r="B2152" s="19">
        <f t="shared" ref="B2152:H2152" si="1677">B2151+B2150</f>
        <v>71.17</v>
      </c>
      <c r="C2152" s="19">
        <f t="shared" si="1677"/>
        <v>69.849999999999994</v>
      </c>
      <c r="D2152" s="19">
        <f t="shared" si="1677"/>
        <v>71.400000000000006</v>
      </c>
      <c r="E2152" s="19">
        <f t="shared" si="1677"/>
        <v>70.740000000000009</v>
      </c>
      <c r="F2152" s="19">
        <f t="shared" si="1677"/>
        <v>75.36</v>
      </c>
      <c r="G2152" s="19">
        <f t="shared" si="1677"/>
        <v>56.79</v>
      </c>
      <c r="H2152" s="19">
        <f t="shared" si="1677"/>
        <v>77.05</v>
      </c>
      <c r="I2152" s="146">
        <f>SUM(B2152:H2152)</f>
        <v>492.36</v>
      </c>
      <c r="J2152" s="19">
        <f t="shared" ref="J2152:P2152" si="1678">J2151+J2150</f>
        <v>66.91</v>
      </c>
      <c r="K2152" s="19">
        <f t="shared" si="1678"/>
        <v>70.819999999999993</v>
      </c>
      <c r="L2152" s="19">
        <f t="shared" si="1678"/>
        <v>72.09</v>
      </c>
      <c r="M2152" s="19">
        <f t="shared" si="1678"/>
        <v>74.95</v>
      </c>
      <c r="N2152" s="19">
        <f t="shared" si="1678"/>
        <v>82.92</v>
      </c>
      <c r="O2152" s="19">
        <f t="shared" si="1678"/>
        <v>66.17</v>
      </c>
      <c r="P2152" s="19">
        <f t="shared" si="1678"/>
        <v>77.37</v>
      </c>
      <c r="Q2152" s="146">
        <f>SUM(J2152:P2152)</f>
        <v>511.23</v>
      </c>
    </row>
    <row r="2153" spans="1:17" x14ac:dyDescent="0.35">
      <c r="A2153" s="19" t="s">
        <v>154</v>
      </c>
      <c r="B2153" s="169">
        <f>B2152/B2150</f>
        <v>2.635925925925926</v>
      </c>
      <c r="C2153" s="169">
        <f t="shared" ref="C2153:H2153" si="1679">C2152/C2150</f>
        <v>2.7939999999999996</v>
      </c>
      <c r="D2153" s="169">
        <f t="shared" si="1679"/>
        <v>3.2454545454545456</v>
      </c>
      <c r="E2153" s="169">
        <f t="shared" si="1679"/>
        <v>5.0528571428571434</v>
      </c>
      <c r="F2153" s="169">
        <f t="shared" si="1679"/>
        <v>3.14</v>
      </c>
      <c r="G2153" s="169">
        <f t="shared" si="1679"/>
        <v>2.8395000000000001</v>
      </c>
      <c r="H2153" s="169">
        <f t="shared" si="1679"/>
        <v>4.0552631578947365</v>
      </c>
      <c r="I2153" s="106">
        <f>I2151/I2152*100</f>
        <v>69.331383540498834</v>
      </c>
      <c r="J2153" s="169">
        <f t="shared" ref="J2153:P2153" si="1680">J2152/J2150</f>
        <v>6.0827272727272721</v>
      </c>
      <c r="K2153" s="169">
        <f t="shared" si="1680"/>
        <v>2.3606666666666665</v>
      </c>
      <c r="L2153" s="169">
        <f t="shared" si="1680"/>
        <v>2.3254838709677421</v>
      </c>
      <c r="M2153" s="169">
        <f t="shared" si="1680"/>
        <v>2.8826923076923077</v>
      </c>
      <c r="N2153" s="169">
        <f t="shared" si="1680"/>
        <v>3.3168000000000002</v>
      </c>
      <c r="O2153" s="169">
        <f t="shared" si="1680"/>
        <v>4.1356250000000001</v>
      </c>
      <c r="P2153" s="169">
        <f t="shared" si="1680"/>
        <v>3.0948000000000002</v>
      </c>
      <c r="Q2153" s="106">
        <f>Q2151/Q2152*100</f>
        <v>67.92050544764588</v>
      </c>
    </row>
    <row r="2154" spans="1:17" x14ac:dyDescent="0.35">
      <c r="A2154" s="19" t="s">
        <v>153</v>
      </c>
      <c r="B2154" s="19">
        <v>70</v>
      </c>
      <c r="C2154" s="19">
        <v>67</v>
      </c>
      <c r="D2154" s="19">
        <v>64</v>
      </c>
      <c r="E2154" s="19">
        <v>69</v>
      </c>
      <c r="F2154" s="19">
        <v>75</v>
      </c>
      <c r="G2154" s="19">
        <v>68</v>
      </c>
      <c r="H2154" s="19">
        <v>97</v>
      </c>
      <c r="I2154" s="146"/>
      <c r="J2154" s="19">
        <v>74</v>
      </c>
      <c r="K2154" s="19">
        <v>73</v>
      </c>
      <c r="L2154" s="19">
        <v>72</v>
      </c>
      <c r="M2154" s="19">
        <v>74</v>
      </c>
      <c r="N2154" s="19">
        <v>82</v>
      </c>
      <c r="O2154" s="19">
        <v>66</v>
      </c>
      <c r="P2154" s="19">
        <v>74</v>
      </c>
      <c r="Q2154" s="146"/>
    </row>
    <row r="2155" spans="1:17" x14ac:dyDescent="0.35">
      <c r="A2155" s="43" t="s">
        <v>155</v>
      </c>
      <c r="B2155" s="169">
        <f t="shared" ref="B2155:H2155" si="1681">B2154/B2152</f>
        <v>0.98356048897007164</v>
      </c>
      <c r="C2155" s="169">
        <f t="shared" si="1681"/>
        <v>0.95919828203292778</v>
      </c>
      <c r="D2155" s="169">
        <f t="shared" si="1681"/>
        <v>0.89635854341736687</v>
      </c>
      <c r="E2155" s="169">
        <f t="shared" si="1681"/>
        <v>0.9754028837998302</v>
      </c>
      <c r="F2155" s="169">
        <f t="shared" si="1681"/>
        <v>0.99522292993630579</v>
      </c>
      <c r="G2155" s="169">
        <f t="shared" si="1681"/>
        <v>1.1973939073780595</v>
      </c>
      <c r="H2155" s="169">
        <f t="shared" si="1681"/>
        <v>1.2589227774172616</v>
      </c>
      <c r="I2155" s="146"/>
      <c r="J2155" s="169">
        <f t="shared" ref="J2155:P2155" si="1682">J2154/J2152</f>
        <v>1.1059632341951877</v>
      </c>
      <c r="K2155" s="169">
        <f t="shared" si="1682"/>
        <v>1.0307822648969218</v>
      </c>
      <c r="L2155" s="169">
        <f t="shared" si="1682"/>
        <v>0.99875156054931336</v>
      </c>
      <c r="M2155" s="169">
        <f t="shared" si="1682"/>
        <v>0.9873248832555036</v>
      </c>
      <c r="N2155" s="169">
        <f t="shared" si="1682"/>
        <v>0.98890496864447663</v>
      </c>
      <c r="O2155" s="169">
        <f t="shared" si="1682"/>
        <v>0.99743085990630187</v>
      </c>
      <c r="P2155" s="169">
        <f t="shared" si="1682"/>
        <v>0.95644306578777294</v>
      </c>
      <c r="Q2155" s="146"/>
    </row>
    <row r="2156" spans="1:17" x14ac:dyDescent="0.35">
      <c r="A2156" s="19" t="s">
        <v>158</v>
      </c>
      <c r="B2156" s="88">
        <v>192</v>
      </c>
      <c r="C2156" s="61">
        <v>143</v>
      </c>
      <c r="D2156" s="61">
        <v>264</v>
      </c>
      <c r="E2156" s="61">
        <v>99</v>
      </c>
      <c r="F2156" s="61">
        <v>185</v>
      </c>
      <c r="G2156" s="61">
        <v>39</v>
      </c>
      <c r="H2156" s="88">
        <v>111</v>
      </c>
      <c r="I2156" s="146">
        <f>SUM(B2156:H2156)</f>
        <v>1033</v>
      </c>
      <c r="J2156" s="88">
        <v>159</v>
      </c>
      <c r="K2156" s="61">
        <v>156</v>
      </c>
      <c r="L2156" s="61">
        <v>194</v>
      </c>
      <c r="M2156" s="61">
        <v>127</v>
      </c>
      <c r="N2156" s="61">
        <v>111</v>
      </c>
      <c r="O2156" s="61">
        <v>175</v>
      </c>
      <c r="P2156" s="88">
        <v>182</v>
      </c>
      <c r="Q2156" s="146">
        <f>SUM(J2156:P2156)</f>
        <v>1104</v>
      </c>
    </row>
    <row r="2157" spans="1:17" x14ac:dyDescent="0.35">
      <c r="A2157" s="19" t="s">
        <v>159</v>
      </c>
      <c r="B2157" s="88"/>
      <c r="C2157" s="166"/>
      <c r="D2157" s="166"/>
      <c r="E2157" s="166"/>
      <c r="F2157" s="166"/>
      <c r="G2157" s="166"/>
      <c r="H2157" s="88"/>
      <c r="I2157" s="146">
        <f>SUM(B2157:H2157)</f>
        <v>0</v>
      </c>
      <c r="J2157" s="88"/>
      <c r="K2157" s="166"/>
      <c r="L2157" s="166"/>
      <c r="M2157" s="166"/>
      <c r="N2157" s="166"/>
      <c r="O2157" s="166"/>
      <c r="P2157" s="88"/>
      <c r="Q2157" s="146">
        <f>SUM(J2157:P2157)</f>
        <v>0</v>
      </c>
    </row>
    <row r="2158" spans="1:17" x14ac:dyDescent="0.35">
      <c r="A2158" s="19" t="s">
        <v>152</v>
      </c>
      <c r="B2158" s="19">
        <f t="shared" ref="B2158:H2158" si="1683">B2157+B2156</f>
        <v>192</v>
      </c>
      <c r="C2158" s="19">
        <f t="shared" si="1683"/>
        <v>143</v>
      </c>
      <c r="D2158" s="19">
        <f t="shared" si="1683"/>
        <v>264</v>
      </c>
      <c r="E2158" s="19">
        <f t="shared" si="1683"/>
        <v>99</v>
      </c>
      <c r="F2158" s="19">
        <f t="shared" si="1683"/>
        <v>185</v>
      </c>
      <c r="G2158" s="19">
        <f t="shared" si="1683"/>
        <v>39</v>
      </c>
      <c r="H2158" s="19">
        <f t="shared" si="1683"/>
        <v>111</v>
      </c>
      <c r="I2158" s="146">
        <f>SUM(B2158:H2158)</f>
        <v>1033</v>
      </c>
      <c r="J2158" s="19">
        <f t="shared" ref="J2158:P2158" si="1684">J2157+J2156</f>
        <v>159</v>
      </c>
      <c r="K2158" s="19">
        <f t="shared" si="1684"/>
        <v>156</v>
      </c>
      <c r="L2158" s="19">
        <f t="shared" si="1684"/>
        <v>194</v>
      </c>
      <c r="M2158" s="19">
        <f t="shared" si="1684"/>
        <v>127</v>
      </c>
      <c r="N2158" s="106">
        <f t="shared" si="1684"/>
        <v>111</v>
      </c>
      <c r="O2158" s="19">
        <f t="shared" si="1684"/>
        <v>175</v>
      </c>
      <c r="P2158" s="19">
        <f t="shared" si="1684"/>
        <v>182</v>
      </c>
      <c r="Q2158" s="146">
        <f>SUM(J2158:P2158)</f>
        <v>1104</v>
      </c>
    </row>
    <row r="2159" spans="1:17" x14ac:dyDescent="0.35">
      <c r="A2159" s="19" t="s">
        <v>154</v>
      </c>
      <c r="B2159" s="169">
        <f>B2158/B2156</f>
        <v>1</v>
      </c>
      <c r="C2159" s="169">
        <f t="shared" ref="C2159:H2159" si="1685">C2158/C2156</f>
        <v>1</v>
      </c>
      <c r="D2159" s="169">
        <f t="shared" si="1685"/>
        <v>1</v>
      </c>
      <c r="E2159" s="169">
        <f t="shared" si="1685"/>
        <v>1</v>
      </c>
      <c r="F2159" s="169">
        <f t="shared" si="1685"/>
        <v>1</v>
      </c>
      <c r="G2159" s="169">
        <f t="shared" si="1685"/>
        <v>1</v>
      </c>
      <c r="H2159" s="169">
        <f t="shared" si="1685"/>
        <v>1</v>
      </c>
      <c r="I2159" s="153">
        <f>I2157/I2158*100</f>
        <v>0</v>
      </c>
      <c r="J2159" s="169">
        <f t="shared" ref="J2159:P2159" si="1686">J2158/J2156</f>
        <v>1</v>
      </c>
      <c r="K2159" s="169">
        <f t="shared" si="1686"/>
        <v>1</v>
      </c>
      <c r="L2159" s="169">
        <f t="shared" si="1686"/>
        <v>1</v>
      </c>
      <c r="M2159" s="169">
        <f t="shared" si="1686"/>
        <v>1</v>
      </c>
      <c r="N2159" s="169">
        <f t="shared" si="1686"/>
        <v>1</v>
      </c>
      <c r="O2159" s="169">
        <f t="shared" si="1686"/>
        <v>1</v>
      </c>
      <c r="P2159" s="169">
        <f t="shared" si="1686"/>
        <v>1</v>
      </c>
      <c r="Q2159" s="153">
        <f>Q2157/Q2158*100</f>
        <v>0</v>
      </c>
    </row>
    <row r="2160" spans="1:17" x14ac:dyDescent="0.35">
      <c r="A2160" s="19" t="s">
        <v>153</v>
      </c>
      <c r="B2160" s="36">
        <v>820</v>
      </c>
      <c r="C2160" s="61">
        <v>840</v>
      </c>
      <c r="D2160" s="61">
        <v>1010</v>
      </c>
      <c r="E2160" s="61">
        <v>910</v>
      </c>
      <c r="F2160" s="61">
        <v>940</v>
      </c>
      <c r="G2160" s="61">
        <v>590</v>
      </c>
      <c r="H2160" s="36">
        <v>890</v>
      </c>
      <c r="I2160" s="146"/>
      <c r="J2160" s="36">
        <v>700</v>
      </c>
      <c r="K2160" s="61">
        <v>820</v>
      </c>
      <c r="L2160" s="61">
        <v>830</v>
      </c>
      <c r="M2160" s="61">
        <v>820</v>
      </c>
      <c r="N2160" s="61">
        <v>970</v>
      </c>
      <c r="O2160" s="61">
        <v>1000</v>
      </c>
      <c r="P2160" s="36">
        <v>890</v>
      </c>
      <c r="Q2160" s="146"/>
    </row>
    <row r="2161" spans="1:17" x14ac:dyDescent="0.35">
      <c r="A2161" s="43" t="s">
        <v>155</v>
      </c>
      <c r="B2161" s="169">
        <f t="shared" ref="B2161:H2161" si="1687">B2160/B2158</f>
        <v>4.270833333333333</v>
      </c>
      <c r="C2161" s="169">
        <f t="shared" si="1687"/>
        <v>5.8741258741258742</v>
      </c>
      <c r="D2161" s="169">
        <f t="shared" si="1687"/>
        <v>3.8257575757575757</v>
      </c>
      <c r="E2161" s="169">
        <f t="shared" si="1687"/>
        <v>9.191919191919192</v>
      </c>
      <c r="F2161" s="169">
        <f t="shared" si="1687"/>
        <v>5.0810810810810807</v>
      </c>
      <c r="G2161" s="169">
        <f t="shared" si="1687"/>
        <v>15.128205128205128</v>
      </c>
      <c r="H2161" s="169">
        <f t="shared" si="1687"/>
        <v>8.0180180180180187</v>
      </c>
      <c r="I2161" s="146"/>
      <c r="J2161" s="169">
        <f t="shared" ref="J2161:P2161" si="1688">J2160/J2158</f>
        <v>4.4025157232704402</v>
      </c>
      <c r="K2161" s="169">
        <f t="shared" si="1688"/>
        <v>5.2564102564102564</v>
      </c>
      <c r="L2161" s="169">
        <f t="shared" si="1688"/>
        <v>4.2783505154639174</v>
      </c>
      <c r="M2161" s="169">
        <f t="shared" si="1688"/>
        <v>6.4566929133858268</v>
      </c>
      <c r="N2161" s="169">
        <f t="shared" si="1688"/>
        <v>8.7387387387387392</v>
      </c>
      <c r="O2161" s="169">
        <f t="shared" si="1688"/>
        <v>5.7142857142857144</v>
      </c>
      <c r="P2161" s="169">
        <f t="shared" si="1688"/>
        <v>4.8901098901098905</v>
      </c>
      <c r="Q2161" s="146"/>
    </row>
    <row r="2162" spans="1:17" x14ac:dyDescent="0.35">
      <c r="A2162" s="19" t="s">
        <v>160</v>
      </c>
      <c r="B2162" s="88">
        <v>321</v>
      </c>
      <c r="C2162" s="61">
        <v>368</v>
      </c>
      <c r="D2162" s="61">
        <v>533</v>
      </c>
      <c r="E2162" s="61">
        <v>165</v>
      </c>
      <c r="F2162" s="61">
        <v>352</v>
      </c>
      <c r="G2162" s="61">
        <v>369</v>
      </c>
      <c r="H2162" s="88">
        <v>339</v>
      </c>
      <c r="I2162" s="146">
        <f>SUM(B2162:H2162)</f>
        <v>2447</v>
      </c>
      <c r="J2162" s="88">
        <v>324</v>
      </c>
      <c r="K2162" s="61">
        <v>401</v>
      </c>
      <c r="L2162" s="61">
        <v>442</v>
      </c>
      <c r="M2162" s="61">
        <v>366</v>
      </c>
      <c r="N2162" s="61">
        <v>341</v>
      </c>
      <c r="O2162" s="61">
        <v>342</v>
      </c>
      <c r="P2162" s="88">
        <v>354</v>
      </c>
      <c r="Q2162" s="146">
        <f>SUM(J2162:P2162)</f>
        <v>2570</v>
      </c>
    </row>
    <row r="2163" spans="1:17" x14ac:dyDescent="0.35">
      <c r="A2163" s="19" t="s">
        <v>161</v>
      </c>
      <c r="B2163" s="88">
        <v>152.83000000000001</v>
      </c>
      <c r="C2163" s="166">
        <v>137.75</v>
      </c>
      <c r="D2163" s="166">
        <v>135.71</v>
      </c>
      <c r="E2163" s="166">
        <v>89.26</v>
      </c>
      <c r="F2163" s="166">
        <v>156.59</v>
      </c>
      <c r="G2163" s="166">
        <v>144.96</v>
      </c>
      <c r="H2163" s="88">
        <v>160.82</v>
      </c>
      <c r="I2163" s="146">
        <f>SUM(B2163:H2163)</f>
        <v>977.92000000000007</v>
      </c>
      <c r="J2163" s="88">
        <v>162.09</v>
      </c>
      <c r="K2163" s="166">
        <v>108.6</v>
      </c>
      <c r="L2163" s="166">
        <v>101.12</v>
      </c>
      <c r="M2163" s="166">
        <v>141.19999999999999</v>
      </c>
      <c r="N2163" s="166">
        <v>170.58</v>
      </c>
      <c r="O2163" s="166">
        <v>164.65</v>
      </c>
      <c r="P2163" s="88">
        <v>159.74</v>
      </c>
      <c r="Q2163" s="146">
        <f>SUM(J2163:P2163)</f>
        <v>1007.98</v>
      </c>
    </row>
    <row r="2164" spans="1:17" x14ac:dyDescent="0.35">
      <c r="A2164" s="19" t="s">
        <v>152</v>
      </c>
      <c r="B2164" s="19">
        <f>B2163+B2162</f>
        <v>473.83000000000004</v>
      </c>
      <c r="C2164" s="19">
        <f>C2163+C2162</f>
        <v>505.75</v>
      </c>
      <c r="D2164" s="19">
        <f>D2163+D2162</f>
        <v>668.71</v>
      </c>
      <c r="E2164" s="19">
        <f>E2163+E2162</f>
        <v>254.26</v>
      </c>
      <c r="F2164" s="19">
        <f>F2163+F2162</f>
        <v>508.59000000000003</v>
      </c>
      <c r="G2164" s="19">
        <v>103.84</v>
      </c>
      <c r="H2164" s="19">
        <f>H2163+H2162</f>
        <v>499.82</v>
      </c>
      <c r="I2164" s="146">
        <f>SUM(B2164:H2164)</f>
        <v>3014.8</v>
      </c>
      <c r="J2164" s="19">
        <f t="shared" ref="J2164:P2164" si="1689">J2163+J2162</f>
        <v>486.09000000000003</v>
      </c>
      <c r="K2164" s="19">
        <f t="shared" si="1689"/>
        <v>509.6</v>
      </c>
      <c r="L2164" s="19">
        <f t="shared" si="1689"/>
        <v>543.12</v>
      </c>
      <c r="M2164" s="19">
        <f t="shared" si="1689"/>
        <v>507.2</v>
      </c>
      <c r="N2164" s="106">
        <f t="shared" si="1689"/>
        <v>511.58000000000004</v>
      </c>
      <c r="O2164" s="106">
        <f t="shared" si="1689"/>
        <v>506.65</v>
      </c>
      <c r="P2164" s="106">
        <f t="shared" si="1689"/>
        <v>513.74</v>
      </c>
      <c r="Q2164" s="146">
        <f>SUM(J2164:P2164)</f>
        <v>3577.9800000000005</v>
      </c>
    </row>
    <row r="2165" spans="1:17" x14ac:dyDescent="0.35">
      <c r="A2165" s="19" t="s">
        <v>154</v>
      </c>
      <c r="B2165" s="169">
        <f>B2164/B2162</f>
        <v>1.4761059190031154</v>
      </c>
      <c r="C2165" s="169">
        <f t="shared" ref="C2165:H2165" si="1690">C2164/C2162</f>
        <v>1.3743206521739131</v>
      </c>
      <c r="D2165" s="169">
        <f t="shared" si="1690"/>
        <v>1.2546153846153847</v>
      </c>
      <c r="E2165" s="169">
        <f t="shared" si="1690"/>
        <v>1.5409696969696969</v>
      </c>
      <c r="F2165" s="169">
        <f t="shared" si="1690"/>
        <v>1.4448579545454547</v>
      </c>
      <c r="G2165" s="169">
        <f t="shared" si="1690"/>
        <v>0.28140921409214092</v>
      </c>
      <c r="H2165" s="169">
        <f t="shared" si="1690"/>
        <v>1.4743952802359881</v>
      </c>
      <c r="I2165" s="153">
        <f>I2163/I2164*100</f>
        <v>32.437309274247049</v>
      </c>
      <c r="J2165" s="169">
        <f>J2164/J2162</f>
        <v>1.5002777777777778</v>
      </c>
      <c r="K2165" s="169">
        <f t="shared" ref="K2165:P2165" si="1691">K2164/K2162</f>
        <v>1.2708229426433917</v>
      </c>
      <c r="L2165" s="169">
        <f t="shared" si="1691"/>
        <v>1.2287782805429865</v>
      </c>
      <c r="M2165" s="169">
        <f t="shared" si="1691"/>
        <v>1.3857923497267759</v>
      </c>
      <c r="N2165" s="169">
        <f t="shared" si="1691"/>
        <v>1.5002346041055721</v>
      </c>
      <c r="O2165" s="169">
        <f t="shared" si="1691"/>
        <v>1.4814327485380117</v>
      </c>
      <c r="P2165" s="169">
        <f t="shared" si="1691"/>
        <v>1.4512429378531073</v>
      </c>
      <c r="Q2165" s="153">
        <f>Q2163/Q2164*100</f>
        <v>28.171761720300275</v>
      </c>
    </row>
    <row r="2166" spans="1:17" x14ac:dyDescent="0.35">
      <c r="A2166" s="19" t="s">
        <v>153</v>
      </c>
      <c r="B2166" s="88">
        <v>708</v>
      </c>
      <c r="C2166" s="88">
        <v>749</v>
      </c>
      <c r="D2166" s="88">
        <v>991</v>
      </c>
      <c r="E2166" s="88">
        <v>374</v>
      </c>
      <c r="F2166" s="88">
        <v>752</v>
      </c>
      <c r="G2166" s="88">
        <v>762</v>
      </c>
      <c r="H2166" s="88">
        <v>740</v>
      </c>
      <c r="I2166" s="146"/>
      <c r="J2166" s="88">
        <v>719</v>
      </c>
      <c r="K2166" s="88">
        <v>746</v>
      </c>
      <c r="L2166" s="88">
        <v>792</v>
      </c>
      <c r="M2166" s="88">
        <v>748</v>
      </c>
      <c r="N2166" s="88">
        <v>754</v>
      </c>
      <c r="O2166" s="88">
        <v>748</v>
      </c>
      <c r="P2166" s="88">
        <v>752</v>
      </c>
      <c r="Q2166" s="146"/>
    </row>
    <row r="2167" spans="1:17" x14ac:dyDescent="0.35">
      <c r="A2167" s="43" t="s">
        <v>155</v>
      </c>
      <c r="B2167" s="169">
        <f>B2166/B2164</f>
        <v>1.4942067830234471</v>
      </c>
      <c r="C2167" s="169">
        <f>C2166/C2164</f>
        <v>1.4809688581314879</v>
      </c>
      <c r="D2167" s="169">
        <f>D2166/D2164</f>
        <v>1.4819577993450075</v>
      </c>
      <c r="E2167" s="169">
        <f>E2166/E2164</f>
        <v>1.4709352631164949</v>
      </c>
      <c r="F2167" s="169">
        <f>F2166/F2164</f>
        <v>1.4785976916573271</v>
      </c>
      <c r="G2167" s="169">
        <v>754</v>
      </c>
      <c r="H2167" s="169">
        <f>H2166/H2164</f>
        <v>1.4805329918770758</v>
      </c>
      <c r="I2167" s="146"/>
      <c r="J2167" s="169">
        <f t="shared" ref="J2167:P2167" si="1692">J2166/J2164</f>
        <v>1.4791499516550433</v>
      </c>
      <c r="K2167" s="169">
        <f t="shared" si="1692"/>
        <v>1.4638932496075352</v>
      </c>
      <c r="L2167" s="169">
        <f t="shared" si="1692"/>
        <v>1.4582412726469289</v>
      </c>
      <c r="M2167" s="169">
        <f t="shared" si="1692"/>
        <v>1.474763406940063</v>
      </c>
      <c r="N2167" s="169">
        <f t="shared" si="1692"/>
        <v>1.4738652801125922</v>
      </c>
      <c r="O2167" s="169">
        <f t="shared" si="1692"/>
        <v>1.4763643540905951</v>
      </c>
      <c r="P2167" s="169">
        <f t="shared" si="1692"/>
        <v>1.4637754506170435</v>
      </c>
      <c r="Q2167" s="146"/>
    </row>
    <row r="2168" spans="1:17" x14ac:dyDescent="0.35">
      <c r="A2168" s="19" t="s">
        <v>166</v>
      </c>
      <c r="B2168" s="19">
        <v>45.6</v>
      </c>
      <c r="C2168" s="61">
        <v>59.2</v>
      </c>
      <c r="D2168" s="61">
        <v>55.4</v>
      </c>
      <c r="E2168" s="61">
        <v>43.7</v>
      </c>
      <c r="F2168" s="61">
        <v>71.7</v>
      </c>
      <c r="G2168" s="19">
        <v>58.5</v>
      </c>
      <c r="H2168" s="36">
        <v>72.8</v>
      </c>
      <c r="I2168" s="146">
        <f>SUM(B2168:H2168)</f>
        <v>406.90000000000003</v>
      </c>
      <c r="J2168" s="36">
        <v>58.9</v>
      </c>
      <c r="K2168" s="61">
        <v>46.5</v>
      </c>
      <c r="L2168" s="61">
        <v>53.9</v>
      </c>
      <c r="M2168" s="61">
        <v>86.6</v>
      </c>
      <c r="N2168" s="61">
        <v>50.7</v>
      </c>
      <c r="O2168" s="19">
        <v>55.2</v>
      </c>
      <c r="P2168" s="36">
        <v>50.9</v>
      </c>
      <c r="Q2168" s="146">
        <f>SUM(J2168:P2168)</f>
        <v>402.7</v>
      </c>
    </row>
    <row r="2169" spans="1:17" x14ac:dyDescent="0.35">
      <c r="A2169" s="19" t="s">
        <v>167</v>
      </c>
      <c r="B2169" s="19">
        <v>57.28</v>
      </c>
      <c r="C2169" s="166">
        <v>68.13</v>
      </c>
      <c r="D2169" s="166">
        <v>63.27</v>
      </c>
      <c r="E2169" s="166">
        <v>51.01</v>
      </c>
      <c r="F2169" s="178">
        <v>80.12</v>
      </c>
      <c r="G2169" s="19">
        <v>58.79</v>
      </c>
      <c r="H2169" s="36">
        <v>83.7</v>
      </c>
      <c r="I2169" s="146">
        <f>SUM(B2169:H2169)</f>
        <v>462.3</v>
      </c>
      <c r="J2169" s="33">
        <v>62.36</v>
      </c>
      <c r="K2169" s="166">
        <v>56.86</v>
      </c>
      <c r="L2169" s="166">
        <v>39.86</v>
      </c>
      <c r="M2169" s="166">
        <v>63.12</v>
      </c>
      <c r="N2169" s="166">
        <v>94.85</v>
      </c>
      <c r="O2169" s="19">
        <v>88.23</v>
      </c>
      <c r="P2169" s="36">
        <v>88.25</v>
      </c>
      <c r="Q2169" s="146">
        <f>SUM(J2169:P2169)</f>
        <v>493.53</v>
      </c>
    </row>
    <row r="2170" spans="1:17" x14ac:dyDescent="0.35">
      <c r="A2170" s="19" t="s">
        <v>152</v>
      </c>
      <c r="B2170" s="19">
        <f t="shared" ref="B2170:H2170" si="1693">B2169+B2168</f>
        <v>102.88</v>
      </c>
      <c r="C2170" s="19">
        <f t="shared" si="1693"/>
        <v>127.33</v>
      </c>
      <c r="D2170" s="19">
        <f t="shared" si="1693"/>
        <v>118.67</v>
      </c>
      <c r="E2170" s="19">
        <f t="shared" si="1693"/>
        <v>94.710000000000008</v>
      </c>
      <c r="F2170" s="19">
        <f t="shared" si="1693"/>
        <v>151.82</v>
      </c>
      <c r="G2170" s="19">
        <f t="shared" si="1693"/>
        <v>117.28999999999999</v>
      </c>
      <c r="H2170" s="19">
        <f t="shared" si="1693"/>
        <v>156.5</v>
      </c>
      <c r="I2170" s="146">
        <f>SUM(B2170:H2170)</f>
        <v>869.2</v>
      </c>
      <c r="J2170" s="19">
        <f t="shared" ref="J2170:P2170" si="1694">J2169+J2168</f>
        <v>121.25999999999999</v>
      </c>
      <c r="K2170" s="19">
        <f t="shared" si="1694"/>
        <v>103.36</v>
      </c>
      <c r="L2170" s="19">
        <f t="shared" si="1694"/>
        <v>93.759999999999991</v>
      </c>
      <c r="M2170" s="19">
        <f t="shared" si="1694"/>
        <v>149.72</v>
      </c>
      <c r="N2170" s="19">
        <f t="shared" si="1694"/>
        <v>145.55000000000001</v>
      </c>
      <c r="O2170" s="19">
        <f t="shared" si="1694"/>
        <v>143.43</v>
      </c>
      <c r="P2170" s="19">
        <f t="shared" si="1694"/>
        <v>139.15</v>
      </c>
      <c r="Q2170" s="146">
        <f>SUM(J2170:P2170)</f>
        <v>896.23000000000013</v>
      </c>
    </row>
    <row r="2171" spans="1:17" x14ac:dyDescent="0.35">
      <c r="A2171" s="19" t="s">
        <v>154</v>
      </c>
      <c r="B2171" s="169">
        <f t="shared" ref="B2171:H2171" si="1695">B2170/B2168</f>
        <v>2.2561403508771929</v>
      </c>
      <c r="C2171" s="169">
        <f t="shared" si="1695"/>
        <v>2.1508445945945946</v>
      </c>
      <c r="D2171" s="169">
        <f t="shared" si="1695"/>
        <v>2.1420577617328522</v>
      </c>
      <c r="E2171" s="169">
        <f t="shared" si="1695"/>
        <v>2.1672768878718536</v>
      </c>
      <c r="F2171" s="169">
        <f t="shared" si="1695"/>
        <v>2.1174337517433748</v>
      </c>
      <c r="G2171" s="169">
        <f t="shared" si="1695"/>
        <v>2.0049572649572647</v>
      </c>
      <c r="H2171" s="169">
        <f t="shared" si="1695"/>
        <v>2.1497252747252746</v>
      </c>
      <c r="I2171" s="106">
        <f>I2169/I2170*100</f>
        <v>53.186838472158307</v>
      </c>
      <c r="J2171" s="169">
        <f t="shared" ref="J2171:P2171" si="1696">J2170/J2168</f>
        <v>2.0587436332767401</v>
      </c>
      <c r="K2171" s="169">
        <f t="shared" si="1696"/>
        <v>2.2227956989247311</v>
      </c>
      <c r="L2171" s="169">
        <f t="shared" si="1696"/>
        <v>1.7395176252319109</v>
      </c>
      <c r="M2171" s="169">
        <f t="shared" si="1696"/>
        <v>1.7288683602771364</v>
      </c>
      <c r="N2171" s="169">
        <f t="shared" si="1696"/>
        <v>2.8708086785009863</v>
      </c>
      <c r="O2171" s="169">
        <f t="shared" si="1696"/>
        <v>2.5983695652173915</v>
      </c>
      <c r="P2171" s="169">
        <f t="shared" si="1696"/>
        <v>2.7337917485265226</v>
      </c>
      <c r="Q2171" s="106">
        <f>Q2169/Q2170*100</f>
        <v>55.067337625386322</v>
      </c>
    </row>
    <row r="2172" spans="1:17" x14ac:dyDescent="0.35">
      <c r="A2172" s="19" t="s">
        <v>153</v>
      </c>
      <c r="B2172" s="88">
        <v>125</v>
      </c>
      <c r="C2172" s="19">
        <v>147</v>
      </c>
      <c r="D2172" s="19">
        <v>125</v>
      </c>
      <c r="E2172" s="61">
        <v>174</v>
      </c>
      <c r="F2172" s="61">
        <v>186</v>
      </c>
      <c r="G2172" s="88">
        <v>136</v>
      </c>
      <c r="H2172" s="88">
        <v>146</v>
      </c>
      <c r="I2172" s="146"/>
      <c r="J2172" s="88">
        <v>138</v>
      </c>
      <c r="K2172" s="61">
        <v>107</v>
      </c>
      <c r="L2172" s="61">
        <v>88</v>
      </c>
      <c r="M2172" s="61">
        <v>186</v>
      </c>
      <c r="N2172" s="61">
        <v>177</v>
      </c>
      <c r="O2172" s="88">
        <v>176</v>
      </c>
      <c r="P2172" s="88">
        <v>167</v>
      </c>
      <c r="Q2172" s="146"/>
    </row>
    <row r="2173" spans="1:17" x14ac:dyDescent="0.35">
      <c r="A2173" s="43" t="s">
        <v>155</v>
      </c>
      <c r="B2173" s="169">
        <f t="shared" ref="B2173:H2173" si="1697">B2172/B2170</f>
        <v>1.2150077760497668</v>
      </c>
      <c r="C2173" s="169">
        <f t="shared" si="1697"/>
        <v>1.154480483782298</v>
      </c>
      <c r="D2173" s="169">
        <f t="shared" si="1697"/>
        <v>1.0533411982809471</v>
      </c>
      <c r="E2173" s="169">
        <f t="shared" si="1697"/>
        <v>1.8371872030408614</v>
      </c>
      <c r="F2173" s="169">
        <f t="shared" si="1697"/>
        <v>1.2251350283230142</v>
      </c>
      <c r="G2173" s="169">
        <f t="shared" si="1697"/>
        <v>1.1595191405916958</v>
      </c>
      <c r="H2173" s="169">
        <f t="shared" si="1697"/>
        <v>0.93290734824281152</v>
      </c>
      <c r="I2173" s="146"/>
      <c r="J2173" s="169">
        <f t="shared" ref="J2173:P2173" si="1698">J2172/J2170</f>
        <v>1.1380504700643246</v>
      </c>
      <c r="K2173" s="169">
        <f t="shared" si="1698"/>
        <v>1.0352167182662539</v>
      </c>
      <c r="L2173" s="169">
        <f t="shared" si="1698"/>
        <v>0.93856655290102398</v>
      </c>
      <c r="M2173" s="169">
        <f t="shared" si="1698"/>
        <v>1.2423189954581886</v>
      </c>
      <c r="N2173" s="169">
        <f t="shared" si="1698"/>
        <v>1.2160769495018893</v>
      </c>
      <c r="O2173" s="169">
        <f t="shared" si="1698"/>
        <v>1.2270794115596457</v>
      </c>
      <c r="P2173" s="169">
        <f t="shared" si="1698"/>
        <v>1.2001437297879984</v>
      </c>
      <c r="Q2173" s="146"/>
    </row>
    <row r="2174" spans="1:17" x14ac:dyDescent="0.35">
      <c r="A2174" s="19" t="s">
        <v>168</v>
      </c>
      <c r="B2174" s="19">
        <v>45.8</v>
      </c>
      <c r="C2174" s="61">
        <v>51.4</v>
      </c>
      <c r="D2174" s="61">
        <v>51.9</v>
      </c>
      <c r="E2174" s="61">
        <v>45.6</v>
      </c>
      <c r="F2174" s="61">
        <v>27</v>
      </c>
      <c r="G2174" s="19">
        <v>0.2</v>
      </c>
      <c r="H2174" s="19">
        <v>41.2</v>
      </c>
      <c r="I2174" s="151">
        <f>SUM(B2174:H2174)</f>
        <v>263.09999999999997</v>
      </c>
      <c r="J2174" s="19">
        <v>17.8</v>
      </c>
      <c r="K2174" s="61">
        <v>63</v>
      </c>
      <c r="L2174" s="61">
        <v>10</v>
      </c>
      <c r="M2174" s="61">
        <v>22</v>
      </c>
      <c r="N2174" s="61">
        <v>22.2</v>
      </c>
      <c r="O2174" s="19">
        <v>32.799999999999997</v>
      </c>
      <c r="P2174" s="19">
        <v>37.5</v>
      </c>
      <c r="Q2174" s="151">
        <f>SUM(J2174:P2174)</f>
        <v>205.3</v>
      </c>
    </row>
    <row r="2175" spans="1:17" x14ac:dyDescent="0.35">
      <c r="A2175" s="19" t="s">
        <v>1543</v>
      </c>
      <c r="B2175" s="19">
        <v>71.61</v>
      </c>
      <c r="C2175" s="166">
        <v>66.45</v>
      </c>
      <c r="D2175" s="166">
        <v>65.12</v>
      </c>
      <c r="E2175" s="166">
        <v>71.010000000000005</v>
      </c>
      <c r="F2175" s="166">
        <v>72.84</v>
      </c>
      <c r="G2175" s="19">
        <v>68.62</v>
      </c>
      <c r="H2175" s="19">
        <v>72.55</v>
      </c>
      <c r="I2175" s="151">
        <f>SUM(B2175:H2175)</f>
        <v>488.2</v>
      </c>
      <c r="J2175" s="19">
        <v>75.37</v>
      </c>
      <c r="K2175" s="166">
        <v>51.31</v>
      </c>
      <c r="L2175" s="166">
        <v>48.54</v>
      </c>
      <c r="M2175" s="166">
        <v>32.35</v>
      </c>
      <c r="N2175" s="166">
        <v>82.9</v>
      </c>
      <c r="O2175" s="19">
        <v>78.75</v>
      </c>
      <c r="P2175" s="19">
        <v>77.42</v>
      </c>
      <c r="Q2175" s="151">
        <f>SUM(J2175:P2175)</f>
        <v>446.64000000000004</v>
      </c>
    </row>
    <row r="2176" spans="1:17" x14ac:dyDescent="0.35">
      <c r="A2176" s="19" t="s">
        <v>152</v>
      </c>
      <c r="B2176" s="19">
        <f t="shared" ref="B2176:H2176" si="1699">B2175+B2174</f>
        <v>117.41</v>
      </c>
      <c r="C2176" s="19">
        <f t="shared" si="1699"/>
        <v>117.85</v>
      </c>
      <c r="D2176" s="19">
        <f t="shared" si="1699"/>
        <v>117.02000000000001</v>
      </c>
      <c r="E2176" s="106">
        <f>E2175+E2174</f>
        <v>116.61000000000001</v>
      </c>
      <c r="F2176" s="19">
        <f t="shared" si="1699"/>
        <v>99.84</v>
      </c>
      <c r="G2176" s="19">
        <f t="shared" si="1699"/>
        <v>68.820000000000007</v>
      </c>
      <c r="H2176" s="19">
        <f t="shared" si="1699"/>
        <v>113.75</v>
      </c>
      <c r="I2176" s="151">
        <f>SUM(B2176:H2176)</f>
        <v>751.30000000000007</v>
      </c>
      <c r="J2176" s="19">
        <f t="shared" ref="J2176:P2176" si="1700">J2175+J2174</f>
        <v>93.17</v>
      </c>
      <c r="K2176" s="19">
        <f t="shared" si="1700"/>
        <v>114.31</v>
      </c>
      <c r="L2176" s="19">
        <f t="shared" si="1700"/>
        <v>58.54</v>
      </c>
      <c r="M2176" s="19">
        <f t="shared" si="1700"/>
        <v>54.35</v>
      </c>
      <c r="N2176" s="19">
        <f t="shared" si="1700"/>
        <v>105.10000000000001</v>
      </c>
      <c r="O2176" s="19">
        <f t="shared" si="1700"/>
        <v>111.55</v>
      </c>
      <c r="P2176" s="19">
        <f t="shared" si="1700"/>
        <v>114.92</v>
      </c>
      <c r="Q2176" s="151">
        <f>SUM(J2176:P2176)</f>
        <v>651.94000000000005</v>
      </c>
    </row>
    <row r="2177" spans="1:17" x14ac:dyDescent="0.35">
      <c r="A2177" s="19" t="s">
        <v>154</v>
      </c>
      <c r="B2177" s="169">
        <f t="shared" ref="B2177:H2177" si="1701">B2176/B2174</f>
        <v>2.5635371179039304</v>
      </c>
      <c r="C2177" s="169">
        <f t="shared" si="1701"/>
        <v>2.2928015564202333</v>
      </c>
      <c r="D2177" s="169">
        <f t="shared" si="1701"/>
        <v>2.254720616570328</v>
      </c>
      <c r="E2177" s="169">
        <f t="shared" si="1701"/>
        <v>2.5572368421052634</v>
      </c>
      <c r="F2177" s="169">
        <f t="shared" si="1701"/>
        <v>3.6977777777777781</v>
      </c>
      <c r="G2177" s="169">
        <f t="shared" si="1701"/>
        <v>344.1</v>
      </c>
      <c r="H2177" s="169">
        <f t="shared" si="1701"/>
        <v>2.7609223300970873</v>
      </c>
      <c r="I2177" s="154">
        <f>I2175/I2176*100</f>
        <v>64.98070011979236</v>
      </c>
      <c r="J2177" s="169">
        <f t="shared" ref="J2177:P2177" si="1702">J2176/J2174</f>
        <v>5.2342696629213483</v>
      </c>
      <c r="K2177" s="169">
        <f t="shared" si="1702"/>
        <v>1.8144444444444445</v>
      </c>
      <c r="L2177" s="169">
        <f t="shared" si="1702"/>
        <v>5.8540000000000001</v>
      </c>
      <c r="M2177" s="169">
        <f t="shared" si="1702"/>
        <v>2.4704545454545457</v>
      </c>
      <c r="N2177" s="169">
        <f t="shared" si="1702"/>
        <v>4.7342342342342345</v>
      </c>
      <c r="O2177" s="169">
        <f t="shared" si="1702"/>
        <v>3.4009146341463419</v>
      </c>
      <c r="P2177" s="169">
        <f t="shared" si="1702"/>
        <v>3.0645333333333333</v>
      </c>
      <c r="Q2177" s="154">
        <f>Q2175/Q2176*100</f>
        <v>68.509372028100742</v>
      </c>
    </row>
    <row r="2178" spans="1:17" x14ac:dyDescent="0.35">
      <c r="A2178" s="19" t="s">
        <v>153</v>
      </c>
      <c r="B2178" s="88">
        <v>118</v>
      </c>
      <c r="C2178" s="19">
        <v>149</v>
      </c>
      <c r="D2178" s="19">
        <v>148</v>
      </c>
      <c r="E2178" s="19">
        <v>147</v>
      </c>
      <c r="F2178" s="19">
        <v>118</v>
      </c>
      <c r="G2178" s="88">
        <v>73</v>
      </c>
      <c r="H2178" s="88">
        <v>144</v>
      </c>
      <c r="I2178" s="146"/>
      <c r="J2178" s="88">
        <v>112</v>
      </c>
      <c r="K2178" s="19">
        <v>145</v>
      </c>
      <c r="L2178" s="19">
        <v>59</v>
      </c>
      <c r="M2178" s="19">
        <v>104</v>
      </c>
      <c r="N2178" s="19">
        <v>130</v>
      </c>
      <c r="O2178" s="88">
        <v>133</v>
      </c>
      <c r="P2178" s="88">
        <v>139</v>
      </c>
      <c r="Q2178" s="146"/>
    </row>
    <row r="2179" spans="1:17" x14ac:dyDescent="0.35">
      <c r="A2179" s="43" t="s">
        <v>155</v>
      </c>
      <c r="B2179" s="169">
        <f t="shared" ref="B2179:H2179" si="1703">B2178/B2176</f>
        <v>1.0050251256281408</v>
      </c>
      <c r="C2179" s="169">
        <f t="shared" si="1703"/>
        <v>1.2643190496393721</v>
      </c>
      <c r="D2179" s="169">
        <f t="shared" si="1703"/>
        <v>1.2647410699025807</v>
      </c>
      <c r="E2179" s="169">
        <f t="shared" si="1703"/>
        <v>1.260612297401595</v>
      </c>
      <c r="F2179" s="169">
        <f t="shared" si="1703"/>
        <v>1.1818910256410255</v>
      </c>
      <c r="G2179" s="169">
        <f t="shared" si="1703"/>
        <v>1.0607381575123509</v>
      </c>
      <c r="H2179" s="169">
        <f t="shared" si="1703"/>
        <v>1.2659340659340659</v>
      </c>
      <c r="I2179" s="146"/>
      <c r="J2179" s="169">
        <f t="shared" ref="J2179:P2179" si="1704">J2178/J2176</f>
        <v>1.2021036814425243</v>
      </c>
      <c r="K2179" s="169">
        <f t="shared" si="1704"/>
        <v>1.2684804479048202</v>
      </c>
      <c r="L2179" s="169">
        <f t="shared" si="1704"/>
        <v>1.0078578749572942</v>
      </c>
      <c r="M2179" s="169">
        <f t="shared" si="1704"/>
        <v>1.9135234590616375</v>
      </c>
      <c r="N2179" s="169">
        <f t="shared" si="1704"/>
        <v>1.2369172216936251</v>
      </c>
      <c r="O2179" s="169">
        <f t="shared" si="1704"/>
        <v>1.1922904527117886</v>
      </c>
      <c r="P2179" s="169">
        <f t="shared" si="1704"/>
        <v>1.209537069265576</v>
      </c>
      <c r="Q2179" s="146"/>
    </row>
    <row r="2180" spans="1:17" x14ac:dyDescent="0.35">
      <c r="A2180" s="19" t="s">
        <v>170</v>
      </c>
      <c r="B2180" s="36">
        <v>164.4</v>
      </c>
      <c r="C2180" s="61">
        <v>159.4</v>
      </c>
      <c r="D2180" s="61">
        <v>175</v>
      </c>
      <c r="E2180" s="61">
        <v>174.4</v>
      </c>
      <c r="F2180" s="61">
        <v>168.3</v>
      </c>
      <c r="G2180" s="88">
        <v>181.8</v>
      </c>
      <c r="H2180" s="88">
        <v>179.4</v>
      </c>
      <c r="I2180" s="146">
        <f>SUM(B2180:H2180)</f>
        <v>1202.7</v>
      </c>
      <c r="J2180" s="88">
        <v>146.9</v>
      </c>
      <c r="K2180" s="61">
        <v>258.8</v>
      </c>
      <c r="L2180" s="61">
        <v>213.6</v>
      </c>
      <c r="M2180" s="61">
        <v>131.9</v>
      </c>
      <c r="N2180" s="61">
        <v>134.6</v>
      </c>
      <c r="O2180" s="88">
        <v>133.69999999999999</v>
      </c>
      <c r="P2180" s="88">
        <v>135.1</v>
      </c>
      <c r="Q2180" s="146">
        <f>SUM(J2180:P2180)</f>
        <v>1154.5999999999999</v>
      </c>
    </row>
    <row r="2181" spans="1:17" x14ac:dyDescent="0.35">
      <c r="A2181" s="19" t="s">
        <v>171</v>
      </c>
      <c r="B2181" s="33">
        <v>328.5</v>
      </c>
      <c r="C2181" s="166">
        <v>328.9</v>
      </c>
      <c r="D2181" s="166">
        <v>310.60000000000002</v>
      </c>
      <c r="E2181" s="166">
        <v>321.2</v>
      </c>
      <c r="F2181" s="166">
        <v>366</v>
      </c>
      <c r="G2181" s="88">
        <v>343.1</v>
      </c>
      <c r="H2181" s="88">
        <v>357.5</v>
      </c>
      <c r="I2181" s="146">
        <f>SUM(B2181:H2181)</f>
        <v>2355.8000000000002</v>
      </c>
      <c r="J2181" s="88">
        <v>372.8</v>
      </c>
      <c r="K2181" s="166">
        <v>256.8</v>
      </c>
      <c r="L2181" s="166">
        <v>151.5</v>
      </c>
      <c r="M2181" s="166">
        <v>318.3</v>
      </c>
      <c r="N2181" s="166">
        <v>367.1</v>
      </c>
      <c r="O2181" s="88">
        <v>397</v>
      </c>
      <c r="P2181" s="88">
        <v>383.2</v>
      </c>
      <c r="Q2181" s="146">
        <f>SUM(J2181:P2181)</f>
        <v>2246.6999999999998</v>
      </c>
    </row>
    <row r="2182" spans="1:17" x14ac:dyDescent="0.35">
      <c r="A2182" s="19" t="s">
        <v>152</v>
      </c>
      <c r="B2182" s="19">
        <f t="shared" ref="B2182:H2182" si="1705">B2181+B2180</f>
        <v>492.9</v>
      </c>
      <c r="C2182" s="19">
        <f t="shared" si="1705"/>
        <v>488.29999999999995</v>
      </c>
      <c r="D2182" s="19">
        <f t="shared" si="1705"/>
        <v>485.6</v>
      </c>
      <c r="E2182" s="19">
        <f t="shared" si="1705"/>
        <v>495.6</v>
      </c>
      <c r="F2182" s="19">
        <f t="shared" si="1705"/>
        <v>534.29999999999995</v>
      </c>
      <c r="G2182" s="19">
        <f t="shared" si="1705"/>
        <v>524.90000000000009</v>
      </c>
      <c r="H2182" s="19">
        <f t="shared" si="1705"/>
        <v>536.9</v>
      </c>
      <c r="I2182" s="146">
        <f>SUM(B2182:H2182)</f>
        <v>3558.5</v>
      </c>
      <c r="J2182" s="19">
        <f t="shared" ref="J2182:P2182" si="1706">J2181+J2180</f>
        <v>519.70000000000005</v>
      </c>
      <c r="K2182" s="19">
        <f t="shared" si="1706"/>
        <v>515.6</v>
      </c>
      <c r="L2182" s="19">
        <f t="shared" si="1706"/>
        <v>365.1</v>
      </c>
      <c r="M2182" s="19">
        <f t="shared" si="1706"/>
        <v>450.20000000000005</v>
      </c>
      <c r="N2182" s="19">
        <f t="shared" si="1706"/>
        <v>501.70000000000005</v>
      </c>
      <c r="O2182" s="19">
        <f t="shared" si="1706"/>
        <v>530.70000000000005</v>
      </c>
      <c r="P2182" s="19">
        <f t="shared" si="1706"/>
        <v>518.29999999999995</v>
      </c>
      <c r="Q2182" s="146">
        <f>SUM(J2182:P2182)</f>
        <v>3401.3</v>
      </c>
    </row>
    <row r="2183" spans="1:17" x14ac:dyDescent="0.35">
      <c r="A2183" s="19" t="s">
        <v>154</v>
      </c>
      <c r="B2183" s="169">
        <f t="shared" ref="B2183:H2183" si="1707">B2182/B2180</f>
        <v>2.9981751824817517</v>
      </c>
      <c r="C2183" s="169">
        <f t="shared" si="1707"/>
        <v>3.0633626097866999</v>
      </c>
      <c r="D2183" s="169">
        <f t="shared" si="1707"/>
        <v>2.7748571428571429</v>
      </c>
      <c r="E2183" s="169">
        <f t="shared" si="1707"/>
        <v>2.8417431192660549</v>
      </c>
      <c r="F2183" s="169">
        <f t="shared" si="1707"/>
        <v>3.1746880570409979</v>
      </c>
      <c r="G2183" s="169">
        <f t="shared" si="1707"/>
        <v>2.8872387238723878</v>
      </c>
      <c r="H2183" s="169">
        <f t="shared" si="1707"/>
        <v>2.9927536231884058</v>
      </c>
      <c r="I2183" s="153">
        <f>I2181/I2182*100</f>
        <v>66.202051426162711</v>
      </c>
      <c r="J2183" s="169">
        <f t="shared" ref="J2183:P2183" si="1708">J2182/J2180</f>
        <v>3.5377808032675291</v>
      </c>
      <c r="K2183" s="169">
        <f t="shared" si="1708"/>
        <v>1.9922720247295209</v>
      </c>
      <c r="L2183" s="169">
        <f t="shared" si="1708"/>
        <v>1.7092696629213484</v>
      </c>
      <c r="M2183" s="169">
        <f t="shared" si="1708"/>
        <v>3.4131918119787721</v>
      </c>
      <c r="N2183" s="169">
        <f t="shared" si="1708"/>
        <v>3.7273402674591387</v>
      </c>
      <c r="O2183" s="169">
        <f t="shared" si="1708"/>
        <v>3.9693343305908759</v>
      </c>
      <c r="P2183" s="169">
        <f t="shared" si="1708"/>
        <v>3.8364174685418209</v>
      </c>
      <c r="Q2183" s="153">
        <f>Q2181/Q2182*100</f>
        <v>66.054155763972588</v>
      </c>
    </row>
    <row r="2184" spans="1:17" x14ac:dyDescent="0.35">
      <c r="A2184" s="19" t="s">
        <v>153</v>
      </c>
      <c r="B2184" s="88">
        <v>805</v>
      </c>
      <c r="C2184" s="61">
        <v>742</v>
      </c>
      <c r="D2184" s="61">
        <v>721</v>
      </c>
      <c r="E2184" s="61">
        <v>785</v>
      </c>
      <c r="F2184" s="61">
        <v>839</v>
      </c>
      <c r="G2184" s="88">
        <v>835</v>
      </c>
      <c r="H2184" s="88">
        <v>849</v>
      </c>
      <c r="I2184" s="146"/>
      <c r="J2184" s="88">
        <v>792</v>
      </c>
      <c r="K2184" s="61">
        <v>852</v>
      </c>
      <c r="L2184" s="61">
        <v>248</v>
      </c>
      <c r="M2184" s="61">
        <v>730</v>
      </c>
      <c r="N2184" s="61">
        <v>802</v>
      </c>
      <c r="O2184" s="88">
        <v>838</v>
      </c>
      <c r="P2184" s="88">
        <v>822</v>
      </c>
      <c r="Q2184" s="146"/>
    </row>
    <row r="2185" spans="1:17" x14ac:dyDescent="0.35">
      <c r="A2185" s="43" t="s">
        <v>155</v>
      </c>
      <c r="B2185" s="169">
        <f t="shared" ref="B2185:G2185" si="1709">B2184/B2182</f>
        <v>1.6331913166970988</v>
      </c>
      <c r="C2185" s="169">
        <f t="shared" si="1709"/>
        <v>1.519557648986279</v>
      </c>
      <c r="D2185" s="169">
        <f t="shared" si="1709"/>
        <v>1.4847611202635913</v>
      </c>
      <c r="E2185" s="169">
        <f t="shared" si="1709"/>
        <v>1.5839386602098466</v>
      </c>
      <c r="F2185" s="169">
        <f t="shared" si="1709"/>
        <v>1.5702788695489427</v>
      </c>
      <c r="G2185" s="169">
        <f t="shared" si="1709"/>
        <v>1.5907791960373401</v>
      </c>
      <c r="H2185" s="169">
        <v>914</v>
      </c>
      <c r="I2185" s="146"/>
      <c r="J2185" s="169">
        <f t="shared" ref="J2185:P2185" si="1710">J2184/J2182</f>
        <v>1.5239561285356935</v>
      </c>
      <c r="K2185" s="169">
        <f t="shared" si="1710"/>
        <v>1.6524437548487199</v>
      </c>
      <c r="L2185" s="169">
        <f t="shared" si="1710"/>
        <v>0.67926595453300465</v>
      </c>
      <c r="M2185" s="169">
        <v>270</v>
      </c>
      <c r="N2185" s="169">
        <f t="shared" si="1710"/>
        <v>1.5985648794100058</v>
      </c>
      <c r="O2185" s="169">
        <f t="shared" si="1710"/>
        <v>1.579046542302619</v>
      </c>
      <c r="P2185" s="169">
        <f t="shared" si="1710"/>
        <v>1.5859540806482733</v>
      </c>
      <c r="Q2185" s="146"/>
    </row>
    <row r="2186" spans="1:17" x14ac:dyDescent="0.35">
      <c r="A2186" s="19" t="s">
        <v>173</v>
      </c>
      <c r="B2186" s="36">
        <v>21.13</v>
      </c>
      <c r="C2186" s="171">
        <v>21.48</v>
      </c>
      <c r="D2186" s="171">
        <v>23.98</v>
      </c>
      <c r="E2186" s="171">
        <v>23.1</v>
      </c>
      <c r="F2186" s="171">
        <v>22.82</v>
      </c>
      <c r="G2186" s="19">
        <v>23.56</v>
      </c>
      <c r="H2186" s="36">
        <v>23.27</v>
      </c>
      <c r="I2186" s="146">
        <f>SUM(B2186:H2186)</f>
        <v>159.34</v>
      </c>
      <c r="J2186" s="36">
        <v>7.6</v>
      </c>
      <c r="K2186" s="171">
        <v>24.38</v>
      </c>
      <c r="L2186" s="171">
        <v>23.66</v>
      </c>
      <c r="M2186" s="171">
        <v>20.74</v>
      </c>
      <c r="N2186" s="171">
        <v>19.86</v>
      </c>
      <c r="O2186" s="19">
        <v>23.09</v>
      </c>
      <c r="P2186" s="36">
        <v>22.43</v>
      </c>
      <c r="Q2186" s="146">
        <f>SUM(J2186:P2186)</f>
        <v>141.76</v>
      </c>
    </row>
    <row r="2187" spans="1:17" x14ac:dyDescent="0.35">
      <c r="A2187" s="19" t="s">
        <v>172</v>
      </c>
      <c r="B2187" s="33">
        <v>32.03</v>
      </c>
      <c r="C2187" s="61">
        <v>31.81</v>
      </c>
      <c r="D2187" s="61">
        <v>36.619999999999997</v>
      </c>
      <c r="E2187" s="61">
        <v>39.28</v>
      </c>
      <c r="F2187" s="61">
        <v>35.74</v>
      </c>
      <c r="G2187" s="19">
        <v>32.54</v>
      </c>
      <c r="H2187" s="36">
        <v>38.75</v>
      </c>
      <c r="I2187" s="146">
        <f>SUM(B2187:H2187)</f>
        <v>246.77</v>
      </c>
      <c r="J2187" s="33">
        <v>8.27</v>
      </c>
      <c r="K2187" s="61">
        <v>31.85</v>
      </c>
      <c r="L2187" s="61">
        <v>27.35</v>
      </c>
      <c r="M2187" s="61">
        <v>32.630000000000003</v>
      </c>
      <c r="N2187" s="61">
        <v>32.11</v>
      </c>
      <c r="O2187" s="19">
        <v>36.83</v>
      </c>
      <c r="P2187" s="36">
        <v>38.369999999999997</v>
      </c>
      <c r="Q2187" s="146">
        <f>SUM(J2187:P2187)</f>
        <v>207.40999999999997</v>
      </c>
    </row>
    <row r="2188" spans="1:17" x14ac:dyDescent="0.35">
      <c r="A2188" s="19" t="s">
        <v>152</v>
      </c>
      <c r="B2188" s="19">
        <f t="shared" ref="B2188:H2188" si="1711">B2187+B2186</f>
        <v>53.16</v>
      </c>
      <c r="C2188" s="19">
        <f t="shared" si="1711"/>
        <v>53.29</v>
      </c>
      <c r="D2188" s="19">
        <f t="shared" si="1711"/>
        <v>60.599999999999994</v>
      </c>
      <c r="E2188" s="19">
        <f t="shared" si="1711"/>
        <v>62.38</v>
      </c>
      <c r="F2188" s="19">
        <f t="shared" si="1711"/>
        <v>58.56</v>
      </c>
      <c r="G2188" s="19">
        <f t="shared" si="1711"/>
        <v>56.099999999999994</v>
      </c>
      <c r="H2188" s="19">
        <f t="shared" si="1711"/>
        <v>62.019999999999996</v>
      </c>
      <c r="I2188" s="146">
        <f>SUM(B2188:H2188)</f>
        <v>406.11</v>
      </c>
      <c r="J2188" s="19">
        <f t="shared" ref="J2188:P2188" si="1712">J2187+J2186</f>
        <v>15.87</v>
      </c>
      <c r="K2188" s="19">
        <f t="shared" si="1712"/>
        <v>56.230000000000004</v>
      </c>
      <c r="L2188" s="19">
        <f t="shared" si="1712"/>
        <v>51.010000000000005</v>
      </c>
      <c r="M2188" s="19">
        <f t="shared" si="1712"/>
        <v>53.370000000000005</v>
      </c>
      <c r="N2188" s="19">
        <f t="shared" si="1712"/>
        <v>51.97</v>
      </c>
      <c r="O2188" s="19">
        <f t="shared" si="1712"/>
        <v>59.92</v>
      </c>
      <c r="P2188" s="19">
        <f t="shared" si="1712"/>
        <v>60.8</v>
      </c>
      <c r="Q2188" s="146">
        <f>SUM(J2188:P2188)</f>
        <v>349.17</v>
      </c>
    </row>
    <row r="2189" spans="1:17" x14ac:dyDescent="0.35">
      <c r="A2189" s="19" t="s">
        <v>154</v>
      </c>
      <c r="B2189" s="169">
        <f>B2188/B2186</f>
        <v>2.5158542356838618</v>
      </c>
      <c r="C2189" s="169">
        <f t="shared" ref="C2189:H2189" si="1713">C2188/C2186</f>
        <v>2.4809124767225326</v>
      </c>
      <c r="D2189" s="169">
        <f t="shared" si="1713"/>
        <v>2.5271059216013341</v>
      </c>
      <c r="E2189" s="169">
        <f t="shared" si="1713"/>
        <v>2.7004329004329004</v>
      </c>
      <c r="F2189" s="169">
        <f t="shared" si="1713"/>
        <v>2.5661700262927258</v>
      </c>
      <c r="G2189" s="169">
        <f t="shared" si="1713"/>
        <v>2.3811544991511036</v>
      </c>
      <c r="H2189" s="169">
        <f t="shared" si="1713"/>
        <v>2.6652342071336483</v>
      </c>
      <c r="I2189" s="153">
        <f>I2187/I2188*100</f>
        <v>60.764324936593539</v>
      </c>
      <c r="J2189" s="169">
        <f>J2188/J2186</f>
        <v>2.0881578947368422</v>
      </c>
      <c r="K2189" s="169">
        <f t="shared" ref="K2189:P2189" si="1714">K2188/K2186</f>
        <v>2.3063986874487288</v>
      </c>
      <c r="L2189" s="169">
        <f t="shared" si="1714"/>
        <v>2.1559594251901948</v>
      </c>
      <c r="M2189" s="169">
        <f t="shared" si="1714"/>
        <v>2.5732883317261335</v>
      </c>
      <c r="N2189" s="169">
        <f t="shared" si="1714"/>
        <v>2.6168177240684796</v>
      </c>
      <c r="O2189" s="169">
        <f t="shared" si="1714"/>
        <v>2.5950627977479428</v>
      </c>
      <c r="P2189" s="169">
        <f t="shared" si="1714"/>
        <v>2.7106553722692821</v>
      </c>
      <c r="Q2189" s="153">
        <f>Q2187/Q2188*100</f>
        <v>59.400864908210892</v>
      </c>
    </row>
    <row r="2190" spans="1:17" x14ac:dyDescent="0.35">
      <c r="A2190" s="19" t="s">
        <v>153</v>
      </c>
      <c r="B2190" s="19">
        <v>197</v>
      </c>
      <c r="C2190" s="19">
        <v>192</v>
      </c>
      <c r="D2190" s="19">
        <v>217</v>
      </c>
      <c r="E2190" s="19">
        <v>217</v>
      </c>
      <c r="F2190" s="19">
        <v>215</v>
      </c>
      <c r="G2190" s="19">
        <v>209</v>
      </c>
      <c r="H2190" s="19">
        <v>217</v>
      </c>
      <c r="I2190" s="146"/>
      <c r="J2190" s="19">
        <v>64</v>
      </c>
      <c r="K2190" s="19">
        <v>203</v>
      </c>
      <c r="L2190" s="19">
        <v>195</v>
      </c>
      <c r="M2190" s="19">
        <v>186</v>
      </c>
      <c r="N2190" s="19">
        <v>182</v>
      </c>
      <c r="O2190" s="19">
        <v>212</v>
      </c>
      <c r="P2190" s="19">
        <v>207</v>
      </c>
      <c r="Q2190" s="146"/>
    </row>
    <row r="2191" spans="1:17" x14ac:dyDescent="0.35">
      <c r="A2191" s="43" t="s">
        <v>155</v>
      </c>
      <c r="B2191" s="169">
        <f t="shared" ref="B2191:H2191" si="1715">B2190/B2188</f>
        <v>3.705793829947329</v>
      </c>
      <c r="C2191" s="169">
        <f t="shared" si="1715"/>
        <v>3.6029273784950271</v>
      </c>
      <c r="D2191" s="169">
        <f t="shared" si="1715"/>
        <v>3.5808580858085812</v>
      </c>
      <c r="E2191" s="169">
        <f t="shared" si="1715"/>
        <v>3.4786790638025007</v>
      </c>
      <c r="F2191" s="169">
        <f t="shared" si="1715"/>
        <v>3.6714480874316937</v>
      </c>
      <c r="G2191" s="169">
        <f t="shared" si="1715"/>
        <v>3.7254901960784319</v>
      </c>
      <c r="H2191" s="169">
        <f t="shared" si="1715"/>
        <v>3.4988713318284428</v>
      </c>
      <c r="I2191" s="146"/>
      <c r="J2191" s="169">
        <f t="shared" ref="J2191:P2191" si="1716">J2190/J2188</f>
        <v>4.0327662255828614</v>
      </c>
      <c r="K2191" s="169">
        <f t="shared" si="1716"/>
        <v>3.6101725057798326</v>
      </c>
      <c r="L2191" s="169">
        <f t="shared" si="1716"/>
        <v>3.8227798470888059</v>
      </c>
      <c r="M2191" s="169">
        <f t="shared" si="1716"/>
        <v>3.485103991006183</v>
      </c>
      <c r="N2191" s="169">
        <f t="shared" si="1716"/>
        <v>3.5020203963825285</v>
      </c>
      <c r="O2191" s="169">
        <f t="shared" si="1716"/>
        <v>3.5380507343124163</v>
      </c>
      <c r="P2191" s="169">
        <f t="shared" si="1716"/>
        <v>3.4046052631578947</v>
      </c>
      <c r="Q2191" s="146"/>
    </row>
    <row r="2192" spans="1:17" x14ac:dyDescent="0.35">
      <c r="A2192" s="19" t="s">
        <v>176</v>
      </c>
      <c r="B2192" s="19">
        <v>0</v>
      </c>
      <c r="C2192" s="19">
        <v>0</v>
      </c>
      <c r="D2192" s="19">
        <v>0</v>
      </c>
      <c r="E2192" s="19">
        <v>0</v>
      </c>
      <c r="F2192" s="19">
        <v>0</v>
      </c>
      <c r="G2192" s="19">
        <v>0</v>
      </c>
      <c r="H2192" s="19">
        <v>0</v>
      </c>
      <c r="I2192" s="151">
        <f>SUM(B2192:H2192)</f>
        <v>0</v>
      </c>
      <c r="J2192" s="19">
        <v>0</v>
      </c>
      <c r="K2192" s="19">
        <v>0</v>
      </c>
      <c r="L2192" s="19">
        <v>0</v>
      </c>
      <c r="M2192" s="19">
        <v>0</v>
      </c>
      <c r="N2192" s="19">
        <v>0</v>
      </c>
      <c r="O2192" s="19">
        <v>0</v>
      </c>
      <c r="P2192" s="19">
        <v>0</v>
      </c>
      <c r="Q2192" s="151">
        <f>SUM(J2192:P2192)</f>
        <v>0</v>
      </c>
    </row>
    <row r="2193" spans="1:17" x14ac:dyDescent="0.35">
      <c r="A2193" s="19" t="s">
        <v>177</v>
      </c>
      <c r="B2193" s="19">
        <v>0</v>
      </c>
      <c r="C2193" s="19">
        <v>0</v>
      </c>
      <c r="D2193" s="19">
        <v>0</v>
      </c>
      <c r="E2193" s="19">
        <v>0</v>
      </c>
      <c r="F2193" s="19">
        <v>0</v>
      </c>
      <c r="G2193" s="19">
        <v>0</v>
      </c>
      <c r="H2193" s="19">
        <v>0</v>
      </c>
      <c r="I2193" s="151">
        <f>SUM(B2193:H2193)</f>
        <v>0</v>
      </c>
      <c r="J2193" s="19">
        <v>0</v>
      </c>
      <c r="K2193" s="19">
        <v>0</v>
      </c>
      <c r="L2193" s="19">
        <v>0</v>
      </c>
      <c r="M2193" s="19">
        <v>0</v>
      </c>
      <c r="N2193" s="19">
        <v>0</v>
      </c>
      <c r="O2193" s="19">
        <v>0</v>
      </c>
      <c r="P2193" s="19">
        <v>0</v>
      </c>
      <c r="Q2193" s="151">
        <f>SUM(J2193:P2193)</f>
        <v>0</v>
      </c>
    </row>
    <row r="2194" spans="1:17" x14ac:dyDescent="0.35">
      <c r="A2194" s="19" t="s">
        <v>152</v>
      </c>
      <c r="B2194" s="19">
        <f t="shared" ref="B2194:H2194" si="1717">B2193+B2192</f>
        <v>0</v>
      </c>
      <c r="C2194" s="19">
        <f t="shared" si="1717"/>
        <v>0</v>
      </c>
      <c r="D2194" s="19">
        <f t="shared" si="1717"/>
        <v>0</v>
      </c>
      <c r="E2194" s="19">
        <f t="shared" si="1717"/>
        <v>0</v>
      </c>
      <c r="F2194" s="19">
        <f t="shared" si="1717"/>
        <v>0</v>
      </c>
      <c r="G2194" s="19">
        <f t="shared" si="1717"/>
        <v>0</v>
      </c>
      <c r="H2194" s="19">
        <f t="shared" si="1717"/>
        <v>0</v>
      </c>
      <c r="I2194" s="151">
        <f>SUM(B2194:H2194)</f>
        <v>0</v>
      </c>
      <c r="J2194" s="19">
        <f>J2193+J2192</f>
        <v>0</v>
      </c>
      <c r="K2194" s="19">
        <f>K2193+K2192</f>
        <v>0</v>
      </c>
      <c r="L2194" s="19">
        <f>L2193+L2192</f>
        <v>0</v>
      </c>
      <c r="M2194" s="19">
        <f>M2193+M2192</f>
        <v>0</v>
      </c>
      <c r="N2194" s="19">
        <f>N2193+N2192</f>
        <v>0</v>
      </c>
      <c r="O2194" s="19"/>
      <c r="P2194" s="19">
        <f>P2193+P2192</f>
        <v>0</v>
      </c>
      <c r="Q2194" s="151">
        <f>SUM(J2194:P2194)</f>
        <v>0</v>
      </c>
    </row>
    <row r="2195" spans="1:17" x14ac:dyDescent="0.35">
      <c r="A2195" s="19" t="s">
        <v>154</v>
      </c>
      <c r="B2195" s="106" t="e">
        <f t="shared" ref="B2195:Q2195" si="1718">B2193/B2194*100</f>
        <v>#DIV/0!</v>
      </c>
      <c r="C2195" s="106" t="e">
        <f t="shared" si="1718"/>
        <v>#DIV/0!</v>
      </c>
      <c r="D2195" s="106" t="e">
        <f t="shared" si="1718"/>
        <v>#DIV/0!</v>
      </c>
      <c r="E2195" s="106" t="e">
        <f t="shared" si="1718"/>
        <v>#DIV/0!</v>
      </c>
      <c r="F2195" s="106" t="e">
        <f t="shared" si="1718"/>
        <v>#DIV/0!</v>
      </c>
      <c r="G2195" s="106" t="e">
        <f t="shared" si="1718"/>
        <v>#DIV/0!</v>
      </c>
      <c r="H2195" s="106" t="e">
        <f t="shared" si="1718"/>
        <v>#DIV/0!</v>
      </c>
      <c r="I2195" s="153" t="e">
        <f t="shared" si="1718"/>
        <v>#DIV/0!</v>
      </c>
      <c r="J2195" s="106" t="e">
        <f t="shared" si="1718"/>
        <v>#DIV/0!</v>
      </c>
      <c r="K2195" s="106" t="e">
        <f t="shared" si="1718"/>
        <v>#DIV/0!</v>
      </c>
      <c r="L2195" s="106" t="e">
        <f t="shared" si="1718"/>
        <v>#DIV/0!</v>
      </c>
      <c r="M2195" s="106" t="e">
        <f t="shared" si="1718"/>
        <v>#DIV/0!</v>
      </c>
      <c r="N2195" s="106" t="e">
        <f t="shared" si="1718"/>
        <v>#DIV/0!</v>
      </c>
      <c r="O2195" s="106" t="e">
        <f t="shared" si="1718"/>
        <v>#DIV/0!</v>
      </c>
      <c r="P2195" s="106" t="e">
        <f t="shared" si="1718"/>
        <v>#DIV/0!</v>
      </c>
      <c r="Q2195" s="153" t="e">
        <f t="shared" si="1718"/>
        <v>#DIV/0!</v>
      </c>
    </row>
    <row r="2196" spans="1:17" x14ac:dyDescent="0.35">
      <c r="A2196" s="19" t="s">
        <v>153</v>
      </c>
      <c r="B2196" s="88">
        <v>0</v>
      </c>
      <c r="C2196" s="88">
        <v>0</v>
      </c>
      <c r="D2196" s="88">
        <v>0</v>
      </c>
      <c r="E2196" s="88">
        <v>0</v>
      </c>
      <c r="F2196" s="88">
        <v>0</v>
      </c>
      <c r="G2196" s="88">
        <v>0</v>
      </c>
      <c r="H2196" s="88">
        <v>0</v>
      </c>
      <c r="I2196" s="146"/>
      <c r="J2196" s="88">
        <v>0</v>
      </c>
      <c r="K2196" s="88">
        <v>0</v>
      </c>
      <c r="L2196" s="88">
        <v>0</v>
      </c>
      <c r="M2196" s="88">
        <v>0</v>
      </c>
      <c r="N2196" s="88">
        <v>0</v>
      </c>
      <c r="O2196" s="88">
        <v>0</v>
      </c>
      <c r="P2196" s="88">
        <v>0</v>
      </c>
      <c r="Q2196" s="146"/>
    </row>
    <row r="2197" spans="1:17" x14ac:dyDescent="0.35">
      <c r="A2197" s="43" t="s">
        <v>155</v>
      </c>
      <c r="B2197" s="169" t="e">
        <f t="shared" ref="B2197:H2197" si="1719">B2196/B2194</f>
        <v>#DIV/0!</v>
      </c>
      <c r="C2197" s="169" t="e">
        <f t="shared" si="1719"/>
        <v>#DIV/0!</v>
      </c>
      <c r="D2197" s="169" t="e">
        <f t="shared" si="1719"/>
        <v>#DIV/0!</v>
      </c>
      <c r="E2197" s="169" t="e">
        <f t="shared" si="1719"/>
        <v>#DIV/0!</v>
      </c>
      <c r="F2197" s="169" t="e">
        <f t="shared" si="1719"/>
        <v>#DIV/0!</v>
      </c>
      <c r="G2197" s="169" t="e">
        <f t="shared" si="1719"/>
        <v>#DIV/0!</v>
      </c>
      <c r="H2197" s="169" t="e">
        <f t="shared" si="1719"/>
        <v>#DIV/0!</v>
      </c>
      <c r="I2197" s="146"/>
      <c r="J2197" s="169" t="e">
        <f t="shared" ref="J2197:P2197" si="1720">J2196/J2194</f>
        <v>#DIV/0!</v>
      </c>
      <c r="K2197" s="169" t="e">
        <f t="shared" si="1720"/>
        <v>#DIV/0!</v>
      </c>
      <c r="L2197" s="169" t="e">
        <f t="shared" si="1720"/>
        <v>#DIV/0!</v>
      </c>
      <c r="M2197" s="169" t="e">
        <f t="shared" si="1720"/>
        <v>#DIV/0!</v>
      </c>
      <c r="N2197" s="169" t="e">
        <f t="shared" si="1720"/>
        <v>#DIV/0!</v>
      </c>
      <c r="O2197" s="169" t="e">
        <f t="shared" si="1720"/>
        <v>#DIV/0!</v>
      </c>
      <c r="P2197" s="169" t="e">
        <f t="shared" si="1720"/>
        <v>#DIV/0!</v>
      </c>
      <c r="Q2197" s="146"/>
    </row>
    <row r="2198" spans="1:17" x14ac:dyDescent="0.35">
      <c r="A2198" s="19" t="s">
        <v>174</v>
      </c>
      <c r="B2198" s="88">
        <v>13.71</v>
      </c>
      <c r="C2198" s="19">
        <v>13.12</v>
      </c>
      <c r="D2198" s="19">
        <v>14.41</v>
      </c>
      <c r="E2198" s="19">
        <v>11.72</v>
      </c>
      <c r="F2198" s="19">
        <v>13.57</v>
      </c>
      <c r="G2198" s="79">
        <v>15.52</v>
      </c>
      <c r="H2198" s="79">
        <v>12.19</v>
      </c>
      <c r="I2198" s="146">
        <f>SUM(B2198:H2198)</f>
        <v>94.24</v>
      </c>
      <c r="J2198" s="88">
        <v>7.09</v>
      </c>
      <c r="K2198" s="19">
        <v>16.47</v>
      </c>
      <c r="L2198" s="19">
        <v>18.239999999999998</v>
      </c>
      <c r="M2198" s="19">
        <v>10.96</v>
      </c>
      <c r="N2198" s="19">
        <v>10.29</v>
      </c>
      <c r="O2198" s="79">
        <v>12.58</v>
      </c>
      <c r="P2198" s="79">
        <v>10.38</v>
      </c>
      <c r="Q2198" s="146">
        <f>SUM(J2198:P2198)</f>
        <v>86.009999999999991</v>
      </c>
    </row>
    <row r="2199" spans="1:17" x14ac:dyDescent="0.35">
      <c r="A2199" s="19" t="s">
        <v>175</v>
      </c>
      <c r="B2199" s="88">
        <v>0.72</v>
      </c>
      <c r="C2199" s="19">
        <v>0.62</v>
      </c>
      <c r="D2199" s="19">
        <v>0.69</v>
      </c>
      <c r="E2199" s="19">
        <v>0.16</v>
      </c>
      <c r="F2199" s="19">
        <v>0.13</v>
      </c>
      <c r="G2199" s="88">
        <v>0.2</v>
      </c>
      <c r="H2199" s="88">
        <v>0.19</v>
      </c>
      <c r="I2199" s="146">
        <f>SUM(B2199:H2199)</f>
        <v>2.71</v>
      </c>
      <c r="J2199" s="88">
        <v>0.56999999999999995</v>
      </c>
      <c r="K2199" s="19">
        <v>0.6</v>
      </c>
      <c r="L2199" s="19">
        <v>0.6</v>
      </c>
      <c r="M2199" s="19">
        <v>0.18</v>
      </c>
      <c r="N2199" s="19">
        <v>0.19</v>
      </c>
      <c r="O2199" s="88">
        <v>0.21</v>
      </c>
      <c r="P2199" s="88">
        <v>0.48</v>
      </c>
      <c r="Q2199" s="146">
        <f>SUM(J2199:P2199)</f>
        <v>2.83</v>
      </c>
    </row>
    <row r="2200" spans="1:17" x14ac:dyDescent="0.35">
      <c r="A2200" s="19" t="s">
        <v>152</v>
      </c>
      <c r="B2200" s="19">
        <f t="shared" ref="B2200:H2200" si="1721">B2199+B2198</f>
        <v>14.430000000000001</v>
      </c>
      <c r="C2200" s="19">
        <f t="shared" si="1721"/>
        <v>13.739999999999998</v>
      </c>
      <c r="D2200" s="19">
        <f t="shared" si="1721"/>
        <v>15.1</v>
      </c>
      <c r="E2200" s="19">
        <f t="shared" si="1721"/>
        <v>11.88</v>
      </c>
      <c r="F2200" s="19">
        <f t="shared" si="1721"/>
        <v>13.700000000000001</v>
      </c>
      <c r="G2200" s="19">
        <f t="shared" si="1721"/>
        <v>15.719999999999999</v>
      </c>
      <c r="H2200" s="19">
        <f t="shared" si="1721"/>
        <v>12.379999999999999</v>
      </c>
      <c r="I2200" s="146">
        <f>SUM(B2200:H2200)</f>
        <v>96.95</v>
      </c>
      <c r="J2200" s="19">
        <f>J2199+J2198</f>
        <v>7.66</v>
      </c>
      <c r="K2200" s="19">
        <f>K2199+K2198</f>
        <v>17.07</v>
      </c>
      <c r="L2200" s="19">
        <f>L2199+L2198</f>
        <v>18.84</v>
      </c>
      <c r="M2200" s="19">
        <v>90</v>
      </c>
      <c r="N2200" s="19">
        <f>N2199+N2198</f>
        <v>10.479999999999999</v>
      </c>
      <c r="O2200" s="19">
        <f>O2199+O2198</f>
        <v>12.790000000000001</v>
      </c>
      <c r="P2200" s="19">
        <f>P2199+P2198</f>
        <v>10.860000000000001</v>
      </c>
      <c r="Q2200" s="146">
        <f>SUM(J2200:P2200)</f>
        <v>167.7</v>
      </c>
    </row>
    <row r="2201" spans="1:17" x14ac:dyDescent="0.35">
      <c r="A2201" s="19" t="s">
        <v>154</v>
      </c>
      <c r="B2201" s="169">
        <f t="shared" ref="B2201:H2201" si="1722">B2200/B2198</f>
        <v>1.0525164113785559</v>
      </c>
      <c r="C2201" s="169">
        <f t="shared" si="1722"/>
        <v>1.0472560975609755</v>
      </c>
      <c r="D2201" s="169">
        <f t="shared" si="1722"/>
        <v>1.0478834142956279</v>
      </c>
      <c r="E2201" s="169">
        <f t="shared" si="1722"/>
        <v>1.0136518771331058</v>
      </c>
      <c r="F2201" s="169">
        <f t="shared" si="1722"/>
        <v>1.0095799557848195</v>
      </c>
      <c r="G2201" s="169">
        <f t="shared" si="1722"/>
        <v>1.0128865979381443</v>
      </c>
      <c r="H2201" s="169">
        <f t="shared" si="1722"/>
        <v>1.0155865463494667</v>
      </c>
      <c r="I2201" s="153">
        <f>I2199/I2200*100</f>
        <v>2.7952552862300153</v>
      </c>
      <c r="J2201" s="169">
        <f t="shared" ref="J2201:P2201" si="1723">J2200/J2198</f>
        <v>1.0803949224259521</v>
      </c>
      <c r="K2201" s="169">
        <f t="shared" si="1723"/>
        <v>1.0364298724954464</v>
      </c>
      <c r="L2201" s="169">
        <f t="shared" si="1723"/>
        <v>1.0328947368421053</v>
      </c>
      <c r="M2201" s="169">
        <f t="shared" si="1723"/>
        <v>8.2116788321167871</v>
      </c>
      <c r="N2201" s="169">
        <f t="shared" si="1723"/>
        <v>1.0184645286686103</v>
      </c>
      <c r="O2201" s="169">
        <f t="shared" si="1723"/>
        <v>1.0166931637519874</v>
      </c>
      <c r="P2201" s="169">
        <f t="shared" si="1723"/>
        <v>1.046242774566474</v>
      </c>
      <c r="Q2201" s="153">
        <f>Q2199/Q2200*100</f>
        <v>1.6875372689326178</v>
      </c>
    </row>
    <row r="2202" spans="1:17" x14ac:dyDescent="0.35">
      <c r="A2202" s="19" t="s">
        <v>153</v>
      </c>
      <c r="B2202" s="19">
        <v>120</v>
      </c>
      <c r="C2202" s="19">
        <v>117</v>
      </c>
      <c r="D2202" s="19">
        <v>110</v>
      </c>
      <c r="E2202" s="19">
        <v>117</v>
      </c>
      <c r="F2202" s="19">
        <v>123</v>
      </c>
      <c r="G2202" s="19">
        <v>111</v>
      </c>
      <c r="H2202" s="19">
        <v>108</v>
      </c>
      <c r="I2202" s="146"/>
      <c r="J2202" s="19">
        <v>110</v>
      </c>
      <c r="K2202" s="19">
        <v>124</v>
      </c>
      <c r="L2202" s="19">
        <v>94</v>
      </c>
      <c r="M2202" s="19">
        <v>93</v>
      </c>
      <c r="N2202" s="19">
        <v>115</v>
      </c>
      <c r="O2202" s="19">
        <v>129</v>
      </c>
      <c r="P2202" s="19">
        <v>124</v>
      </c>
      <c r="Q2202" s="146"/>
    </row>
    <row r="2203" spans="1:17" x14ac:dyDescent="0.35">
      <c r="A2203" s="43" t="s">
        <v>155</v>
      </c>
      <c r="B2203" s="169">
        <f t="shared" ref="B2203:H2203" si="1724">B2202/B2200</f>
        <v>8.3160083160083147</v>
      </c>
      <c r="C2203" s="169">
        <f t="shared" si="1724"/>
        <v>8.5152838427947604</v>
      </c>
      <c r="D2203" s="169">
        <f t="shared" si="1724"/>
        <v>7.2847682119205297</v>
      </c>
      <c r="E2203" s="169">
        <f t="shared" si="1724"/>
        <v>9.8484848484848477</v>
      </c>
      <c r="F2203" s="169">
        <f t="shared" si="1724"/>
        <v>8.9781021897810209</v>
      </c>
      <c r="G2203" s="169">
        <f t="shared" si="1724"/>
        <v>7.0610687022900764</v>
      </c>
      <c r="H2203" s="169">
        <f t="shared" si="1724"/>
        <v>8.7237479806138936</v>
      </c>
      <c r="I2203" s="146"/>
      <c r="J2203" s="169">
        <f t="shared" ref="J2203:P2203" si="1725">J2202/J2200</f>
        <v>14.360313315926893</v>
      </c>
      <c r="K2203" s="169">
        <f t="shared" si="1725"/>
        <v>7.2642062097246631</v>
      </c>
      <c r="L2203" s="169">
        <f t="shared" si="1725"/>
        <v>4.9893842887473463</v>
      </c>
      <c r="M2203" s="169">
        <f t="shared" si="1725"/>
        <v>1.0333333333333334</v>
      </c>
      <c r="N2203" s="169">
        <f t="shared" si="1725"/>
        <v>10.973282442748094</v>
      </c>
      <c r="O2203" s="169">
        <f t="shared" si="1725"/>
        <v>10.086004691164971</v>
      </c>
      <c r="P2203" s="169">
        <f t="shared" si="1725"/>
        <v>11.418047882136278</v>
      </c>
      <c r="Q2203" s="146"/>
    </row>
    <row r="2204" spans="1:17" x14ac:dyDescent="0.35">
      <c r="A2204" s="21"/>
      <c r="B2204" s="21"/>
      <c r="C2204" s="21"/>
      <c r="D2204" s="169">
        <f>D2203/D2201</f>
        <v>6.951888075084427</v>
      </c>
      <c r="E2204" s="169">
        <f>E2203/E2201</f>
        <v>9.7158453219059275</v>
      </c>
      <c r="F2204" s="21">
        <v>21</v>
      </c>
      <c r="G2204" s="21"/>
      <c r="H2204" s="21"/>
      <c r="I2204" s="21"/>
      <c r="J2204" s="21"/>
      <c r="K2204" s="21"/>
      <c r="L2204" s="169">
        <f>L2203/L2201</f>
        <v>4.8304866999337364</v>
      </c>
      <c r="M2204" s="169">
        <f>M2203/M2201</f>
        <v>0.12583703703703708</v>
      </c>
      <c r="N2204" s="21">
        <v>21</v>
      </c>
      <c r="O2204" s="21"/>
      <c r="P2204" s="21"/>
    </row>
    <row r="2205" spans="1:17" x14ac:dyDescent="0.35">
      <c r="A2205" s="21"/>
      <c r="B2205" s="155"/>
      <c r="C2205" s="156" t="s">
        <v>1679</v>
      </c>
      <c r="D2205" s="156" t="s">
        <v>178</v>
      </c>
      <c r="E2205" s="156" t="s">
        <v>179</v>
      </c>
      <c r="F2205" s="156" t="s">
        <v>180</v>
      </c>
      <c r="G2205" s="156" t="s">
        <v>181</v>
      </c>
      <c r="H2205" s="156" t="s">
        <v>182</v>
      </c>
      <c r="I2205" s="156" t="s">
        <v>183</v>
      </c>
      <c r="J2205" s="156" t="s">
        <v>184</v>
      </c>
      <c r="K2205" s="156" t="s">
        <v>185</v>
      </c>
      <c r="L2205" s="156" t="s">
        <v>186</v>
      </c>
      <c r="M2205" s="156" t="s">
        <v>187</v>
      </c>
      <c r="N2205" s="156" t="s">
        <v>188</v>
      </c>
      <c r="O2205" s="21"/>
      <c r="P2205" s="21"/>
    </row>
    <row r="2206" spans="1:17" x14ac:dyDescent="0.35">
      <c r="A2206" s="21"/>
      <c r="B2206" s="157" t="s">
        <v>189</v>
      </c>
      <c r="C2206" s="179">
        <f>Q2133</f>
        <v>1206.8</v>
      </c>
      <c r="D2206" s="158">
        <f>Q2139</f>
        <v>1348</v>
      </c>
      <c r="E2206" s="158">
        <f>I2145</f>
        <v>0</v>
      </c>
      <c r="F2206" s="164">
        <f>Q2151</f>
        <v>347.23</v>
      </c>
      <c r="G2206" s="180">
        <f>Q2157</f>
        <v>0</v>
      </c>
      <c r="H2206" s="164">
        <f>Q2163</f>
        <v>1007.98</v>
      </c>
      <c r="I2206" s="164">
        <f>Q2169</f>
        <v>493.53</v>
      </c>
      <c r="J2206" s="164">
        <f>Q2175</f>
        <v>446.64000000000004</v>
      </c>
      <c r="K2206" s="179">
        <f>Q2181</f>
        <v>2246.6999999999998</v>
      </c>
      <c r="L2206" s="164">
        <f>Q2187</f>
        <v>207.40999999999997</v>
      </c>
      <c r="M2206" s="164">
        <f>I2193</f>
        <v>0</v>
      </c>
      <c r="N2206" s="164">
        <f>Q2199</f>
        <v>2.83</v>
      </c>
      <c r="O2206" s="21"/>
      <c r="P2206" s="21"/>
    </row>
    <row r="2207" spans="1:17" x14ac:dyDescent="0.35">
      <c r="A2207" s="21"/>
      <c r="B2207" s="157" t="s">
        <v>190</v>
      </c>
      <c r="C2207" s="163">
        <f>I2135</f>
        <v>100</v>
      </c>
      <c r="D2207" s="163">
        <f>I2141</f>
        <v>100</v>
      </c>
      <c r="E2207" s="163">
        <f>I2147</f>
        <v>0</v>
      </c>
      <c r="F2207" s="164">
        <f>I2153</f>
        <v>69.331383540498834</v>
      </c>
      <c r="G2207" s="163">
        <f>B2201</f>
        <v>1.0525164113785559</v>
      </c>
      <c r="H2207" s="163">
        <f>I2165</f>
        <v>32.437309274247049</v>
      </c>
      <c r="I2207" s="163">
        <f>I2171</f>
        <v>53.186838472158307</v>
      </c>
      <c r="J2207" s="163">
        <f>I2177</f>
        <v>64.98070011979236</v>
      </c>
      <c r="K2207" s="163">
        <f>I2183</f>
        <v>66.202051426162711</v>
      </c>
      <c r="L2207" s="163">
        <f>I2189</f>
        <v>60.764324936593539</v>
      </c>
      <c r="M2207" s="163">
        <v>0</v>
      </c>
      <c r="N2207" s="163">
        <f>I2201</f>
        <v>2.7952552862300153</v>
      </c>
      <c r="O2207" s="163"/>
      <c r="P2207" s="21"/>
    </row>
    <row r="2209" spans="1:17" x14ac:dyDescent="0.35">
      <c r="A2209" s="31" t="s">
        <v>0</v>
      </c>
      <c r="B2209" s="83"/>
      <c r="C2209" s="83"/>
      <c r="D2209" s="21"/>
      <c r="E2209" s="21"/>
      <c r="F2209" s="21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</row>
    <row r="2210" spans="1:17" ht="15.5" x14ac:dyDescent="0.35">
      <c r="A2210" s="33" t="s">
        <v>1</v>
      </c>
      <c r="B2210" s="64" t="s">
        <v>402</v>
      </c>
      <c r="C2210" s="64" t="s">
        <v>403</v>
      </c>
      <c r="D2210" s="64" t="s">
        <v>481</v>
      </c>
      <c r="E2210" s="64" t="s">
        <v>482</v>
      </c>
      <c r="F2210" s="64" t="s">
        <v>483</v>
      </c>
      <c r="G2210" s="64" t="s">
        <v>484</v>
      </c>
      <c r="H2210" s="64" t="s">
        <v>485</v>
      </c>
      <c r="I2210" s="64" t="s">
        <v>23</v>
      </c>
      <c r="J2210" s="64" t="s">
        <v>486</v>
      </c>
      <c r="K2210" s="64" t="s">
        <v>463</v>
      </c>
      <c r="L2210" s="64" t="s">
        <v>464</v>
      </c>
      <c r="M2210" s="64" t="s">
        <v>465</v>
      </c>
      <c r="N2210" s="64" t="s">
        <v>466</v>
      </c>
      <c r="O2210" s="64" t="s">
        <v>467</v>
      </c>
      <c r="P2210" s="64" t="s">
        <v>468</v>
      </c>
      <c r="Q2210" s="65" t="s">
        <v>1790</v>
      </c>
    </row>
    <row r="2211" spans="1:17" x14ac:dyDescent="0.35">
      <c r="A2211" s="19" t="s">
        <v>1677</v>
      </c>
      <c r="B2211" s="19">
        <v>0</v>
      </c>
      <c r="C2211" s="19">
        <v>0</v>
      </c>
      <c r="D2211" s="19">
        <v>0</v>
      </c>
      <c r="E2211" s="19">
        <v>0</v>
      </c>
      <c r="F2211" s="19">
        <v>0</v>
      </c>
      <c r="G2211" s="19">
        <v>0</v>
      </c>
      <c r="H2211" s="19">
        <v>0</v>
      </c>
      <c r="I2211" s="146">
        <f>SUM(B2211:H2211)</f>
        <v>0</v>
      </c>
      <c r="J2211" s="19">
        <v>0</v>
      </c>
      <c r="K2211" s="19">
        <v>0</v>
      </c>
      <c r="L2211" s="19">
        <v>0</v>
      </c>
      <c r="M2211" s="19">
        <v>0</v>
      </c>
      <c r="N2211" s="19">
        <v>0</v>
      </c>
      <c r="O2211" s="19">
        <v>0</v>
      </c>
      <c r="P2211" s="19">
        <v>0</v>
      </c>
      <c r="Q2211" s="146">
        <f>SUM(J2211:P2211)</f>
        <v>0</v>
      </c>
    </row>
    <row r="2212" spans="1:17" x14ac:dyDescent="0.35">
      <c r="A2212" s="19" t="s">
        <v>1678</v>
      </c>
      <c r="B2212" s="19">
        <v>206.6</v>
      </c>
      <c r="C2212" s="19">
        <v>193.2</v>
      </c>
      <c r="D2212" s="19">
        <v>194</v>
      </c>
      <c r="E2212" s="19">
        <v>167.6</v>
      </c>
      <c r="F2212" s="19">
        <v>168</v>
      </c>
      <c r="G2212" s="166">
        <v>195.9</v>
      </c>
      <c r="H2212" s="19">
        <v>161.4</v>
      </c>
      <c r="I2212" s="146">
        <f>SUM(B2212:H2212)</f>
        <v>1286.7</v>
      </c>
      <c r="J2212" s="19">
        <v>122.6</v>
      </c>
      <c r="K2212" s="19">
        <v>69.2</v>
      </c>
      <c r="L2212" s="19">
        <v>102.3</v>
      </c>
      <c r="M2212" s="19"/>
      <c r="N2212" s="19"/>
      <c r="O2212" s="19"/>
      <c r="P2212" s="19"/>
      <c r="Q2212" s="146">
        <f>SUM(J2212:P2212)</f>
        <v>294.10000000000002</v>
      </c>
    </row>
    <row r="2213" spans="1:17" x14ac:dyDescent="0.35">
      <c r="A2213" s="19" t="s">
        <v>152</v>
      </c>
      <c r="B2213" s="19">
        <f t="shared" ref="B2213:H2213" si="1726">B2212+B2211</f>
        <v>206.6</v>
      </c>
      <c r="C2213" s="19">
        <f t="shared" si="1726"/>
        <v>193.2</v>
      </c>
      <c r="D2213" s="19">
        <f t="shared" si="1726"/>
        <v>194</v>
      </c>
      <c r="E2213" s="19">
        <f t="shared" si="1726"/>
        <v>167.6</v>
      </c>
      <c r="F2213" s="19">
        <f t="shared" si="1726"/>
        <v>168</v>
      </c>
      <c r="G2213" s="19">
        <f t="shared" si="1726"/>
        <v>195.9</v>
      </c>
      <c r="H2213" s="19">
        <f t="shared" si="1726"/>
        <v>161.4</v>
      </c>
      <c r="I2213" s="146">
        <f>SUM(B2213:H2213)</f>
        <v>1286.7</v>
      </c>
      <c r="J2213" s="19">
        <f>J2212+J2211</f>
        <v>122.6</v>
      </c>
      <c r="K2213" s="19">
        <f t="shared" ref="K2213:P2213" si="1727">K2212+K2211</f>
        <v>69.2</v>
      </c>
      <c r="L2213" s="19">
        <f t="shared" si="1727"/>
        <v>102.3</v>
      </c>
      <c r="M2213" s="19">
        <f t="shared" si="1727"/>
        <v>0</v>
      </c>
      <c r="N2213" s="19">
        <f t="shared" si="1727"/>
        <v>0</v>
      </c>
      <c r="O2213" s="19">
        <f t="shared" si="1727"/>
        <v>0</v>
      </c>
      <c r="P2213" s="19">
        <f t="shared" si="1727"/>
        <v>0</v>
      </c>
      <c r="Q2213" s="146">
        <f>SUM(J2213:P2213)</f>
        <v>294.10000000000002</v>
      </c>
    </row>
    <row r="2214" spans="1:17" x14ac:dyDescent="0.35">
      <c r="A2214" s="19" t="s">
        <v>154</v>
      </c>
      <c r="B2214" s="106">
        <f>B2212/B2213*100</f>
        <v>100</v>
      </c>
      <c r="C2214" s="106">
        <f>C2212/C2213*100</f>
        <v>100</v>
      </c>
      <c r="D2214" s="106">
        <f>D2212/D2213*100</f>
        <v>100</v>
      </c>
      <c r="E2214" s="106">
        <f>E2212/E2213</f>
        <v>1</v>
      </c>
      <c r="F2214" s="106">
        <f>F2212/F2213*100</f>
        <v>100</v>
      </c>
      <c r="G2214" s="106">
        <f>G2212/G2213*100</f>
        <v>100</v>
      </c>
      <c r="H2214" s="106">
        <f>H2212/H2213*100</f>
        <v>100</v>
      </c>
      <c r="I2214" s="106">
        <f>I2212/I2213*100</f>
        <v>100</v>
      </c>
      <c r="J2214" s="106">
        <f t="shared" ref="J2214:P2214" si="1728">J2212/J2213*100</f>
        <v>100</v>
      </c>
      <c r="K2214" s="106">
        <f t="shared" si="1728"/>
        <v>100</v>
      </c>
      <c r="L2214" s="106">
        <f t="shared" si="1728"/>
        <v>100</v>
      </c>
      <c r="M2214" s="106" t="e">
        <f t="shared" si="1728"/>
        <v>#DIV/0!</v>
      </c>
      <c r="N2214" s="106" t="e">
        <f t="shared" si="1728"/>
        <v>#DIV/0!</v>
      </c>
      <c r="O2214" s="106" t="e">
        <f t="shared" si="1728"/>
        <v>#DIV/0!</v>
      </c>
      <c r="P2214" s="106" t="e">
        <f t="shared" si="1728"/>
        <v>#DIV/0!</v>
      </c>
      <c r="Q2214" s="106">
        <f>Q2212/Q2213*100</f>
        <v>100</v>
      </c>
    </row>
    <row r="2215" spans="1:17" x14ac:dyDescent="0.35">
      <c r="A2215" s="19" t="s">
        <v>153</v>
      </c>
      <c r="B2215" s="19">
        <v>200</v>
      </c>
      <c r="C2215" s="19">
        <v>222</v>
      </c>
      <c r="D2215" s="19">
        <v>195</v>
      </c>
      <c r="E2215" s="19">
        <v>208</v>
      </c>
      <c r="F2215" s="19">
        <v>227</v>
      </c>
      <c r="G2215" s="19">
        <v>199</v>
      </c>
      <c r="H2215" s="19">
        <v>163</v>
      </c>
      <c r="I2215" s="106">
        <v>0</v>
      </c>
      <c r="J2215" s="19">
        <v>110</v>
      </c>
      <c r="K2215" s="19">
        <v>60</v>
      </c>
      <c r="L2215" s="19">
        <v>75</v>
      </c>
      <c r="M2215" s="19"/>
      <c r="N2215" s="19"/>
      <c r="O2215" s="19"/>
      <c r="P2215" s="19"/>
      <c r="Q2215" s="106">
        <v>0</v>
      </c>
    </row>
    <row r="2216" spans="1:17" x14ac:dyDescent="0.35">
      <c r="A2216" s="167" t="s">
        <v>155</v>
      </c>
      <c r="B2216" s="169">
        <f t="shared" ref="B2216:H2216" si="1729">B2215/B2213</f>
        <v>0.96805421103581801</v>
      </c>
      <c r="C2216" s="169">
        <f t="shared" si="1729"/>
        <v>1.1490683229813665</v>
      </c>
      <c r="D2216" s="169">
        <f t="shared" si="1729"/>
        <v>1.0051546391752577</v>
      </c>
      <c r="E2216" s="169">
        <f t="shared" si="1729"/>
        <v>1.2410501193317423</v>
      </c>
      <c r="F2216" s="169">
        <f t="shared" si="1729"/>
        <v>1.3511904761904763</v>
      </c>
      <c r="G2216" s="169">
        <f t="shared" si="1729"/>
        <v>1.0158244002041859</v>
      </c>
      <c r="H2216" s="169">
        <f t="shared" si="1729"/>
        <v>1.0099132589838908</v>
      </c>
      <c r="I2216" s="146"/>
      <c r="J2216" s="169">
        <f t="shared" ref="J2216:P2216" si="1730">J2215/J2213</f>
        <v>0.89722675367047311</v>
      </c>
      <c r="K2216" s="169">
        <f t="shared" si="1730"/>
        <v>0.86705202312138729</v>
      </c>
      <c r="L2216" s="169">
        <f t="shared" si="1730"/>
        <v>0.73313782991202348</v>
      </c>
      <c r="M2216" s="169" t="e">
        <f t="shared" si="1730"/>
        <v>#DIV/0!</v>
      </c>
      <c r="N2216" s="169" t="e">
        <f t="shared" si="1730"/>
        <v>#DIV/0!</v>
      </c>
      <c r="O2216" s="169" t="e">
        <f t="shared" si="1730"/>
        <v>#DIV/0!</v>
      </c>
      <c r="P2216" s="169" t="e">
        <f t="shared" si="1730"/>
        <v>#DIV/0!</v>
      </c>
      <c r="Q2216" s="146"/>
    </row>
    <row r="2217" spans="1:17" x14ac:dyDescent="0.35">
      <c r="A2217" s="19" t="s">
        <v>162</v>
      </c>
      <c r="B2217" s="19">
        <v>0</v>
      </c>
      <c r="C2217" s="19">
        <v>0</v>
      </c>
      <c r="D2217" s="19">
        <v>0</v>
      </c>
      <c r="E2217" s="19">
        <v>0</v>
      </c>
      <c r="F2217" s="19">
        <v>0</v>
      </c>
      <c r="G2217" s="19">
        <v>0</v>
      </c>
      <c r="H2217" s="19">
        <v>0</v>
      </c>
      <c r="I2217" s="146">
        <f>SUM(B2217:H2217)</f>
        <v>0</v>
      </c>
      <c r="J2217" s="19">
        <v>0</v>
      </c>
      <c r="K2217" s="19">
        <v>0</v>
      </c>
      <c r="L2217" s="19">
        <v>0</v>
      </c>
      <c r="M2217" s="19">
        <v>0</v>
      </c>
      <c r="N2217" s="19">
        <v>0</v>
      </c>
      <c r="O2217" s="19">
        <v>0</v>
      </c>
      <c r="P2217" s="19">
        <v>0</v>
      </c>
      <c r="Q2217" s="146">
        <f>SUM(J2217:P2217)</f>
        <v>0</v>
      </c>
    </row>
    <row r="2218" spans="1:17" x14ac:dyDescent="0.35">
      <c r="A2218" s="19" t="s">
        <v>163</v>
      </c>
      <c r="B2218" s="19">
        <v>210.8</v>
      </c>
      <c r="C2218" s="61">
        <v>194.9</v>
      </c>
      <c r="D2218" s="166">
        <v>208.6</v>
      </c>
      <c r="E2218" s="166">
        <v>175.8</v>
      </c>
      <c r="F2218" s="166">
        <v>188.4</v>
      </c>
      <c r="G2218" s="166">
        <v>195.9</v>
      </c>
      <c r="H2218" s="19">
        <v>199.9</v>
      </c>
      <c r="I2218" s="146">
        <f>SUM(B2218:H2218)</f>
        <v>1374.3000000000002</v>
      </c>
      <c r="J2218" s="19">
        <v>155.30000000000001</v>
      </c>
      <c r="K2218" s="19">
        <v>132.6</v>
      </c>
      <c r="L2218" s="19">
        <v>144.19999999999999</v>
      </c>
      <c r="M2218" s="19"/>
      <c r="N2218" s="19"/>
      <c r="O2218" s="19"/>
      <c r="P2218" s="19"/>
      <c r="Q2218" s="146">
        <f>SUM(J2218:P2218)</f>
        <v>432.09999999999997</v>
      </c>
    </row>
    <row r="2219" spans="1:17" x14ac:dyDescent="0.35">
      <c r="A2219" s="19" t="s">
        <v>152</v>
      </c>
      <c r="B2219" s="19">
        <f>B2218+B2217</f>
        <v>210.8</v>
      </c>
      <c r="C2219" s="19">
        <f t="shared" ref="C2219:H2219" si="1731">C2218+C2217</f>
        <v>194.9</v>
      </c>
      <c r="D2219" s="19">
        <f t="shared" si="1731"/>
        <v>208.6</v>
      </c>
      <c r="E2219" s="19">
        <f t="shared" si="1731"/>
        <v>175.8</v>
      </c>
      <c r="F2219" s="19">
        <f t="shared" si="1731"/>
        <v>188.4</v>
      </c>
      <c r="G2219" s="19">
        <f t="shared" si="1731"/>
        <v>195.9</v>
      </c>
      <c r="H2219" s="19">
        <f t="shared" si="1731"/>
        <v>199.9</v>
      </c>
      <c r="I2219" s="146">
        <f>SUM(B2219:H2219)</f>
        <v>1374.3000000000002</v>
      </c>
      <c r="J2219" s="19">
        <f>J2218+J2217</f>
        <v>155.30000000000001</v>
      </c>
      <c r="K2219" s="19">
        <f t="shared" ref="K2219:P2219" si="1732">K2218+K2217</f>
        <v>132.6</v>
      </c>
      <c r="L2219" s="19">
        <f t="shared" si="1732"/>
        <v>144.19999999999999</v>
      </c>
      <c r="M2219" s="19">
        <f t="shared" si="1732"/>
        <v>0</v>
      </c>
      <c r="N2219" s="19">
        <f t="shared" si="1732"/>
        <v>0</v>
      </c>
      <c r="O2219" s="19">
        <f t="shared" si="1732"/>
        <v>0</v>
      </c>
      <c r="P2219" s="19">
        <f t="shared" si="1732"/>
        <v>0</v>
      </c>
      <c r="Q2219" s="146">
        <f>SUM(J2219:P2219)</f>
        <v>432.09999999999997</v>
      </c>
    </row>
    <row r="2220" spans="1:17" x14ac:dyDescent="0.35">
      <c r="A2220" s="19" t="s">
        <v>154</v>
      </c>
      <c r="B2220" s="106">
        <f t="shared" ref="B2220:H2220" si="1733">B2218/B2219*100</f>
        <v>100</v>
      </c>
      <c r="C2220" s="106">
        <f t="shared" si="1733"/>
        <v>100</v>
      </c>
      <c r="D2220" s="106">
        <f t="shared" si="1733"/>
        <v>100</v>
      </c>
      <c r="E2220" s="106">
        <f t="shared" si="1733"/>
        <v>100</v>
      </c>
      <c r="F2220" s="106">
        <f t="shared" si="1733"/>
        <v>100</v>
      </c>
      <c r="G2220" s="106">
        <f t="shared" si="1733"/>
        <v>100</v>
      </c>
      <c r="H2220" s="106">
        <f t="shared" si="1733"/>
        <v>100</v>
      </c>
      <c r="I2220" s="106">
        <f>I2218/I2219*100</f>
        <v>100</v>
      </c>
      <c r="J2220" s="106">
        <f t="shared" ref="J2220:P2220" si="1734">J2218/J2219*100</f>
        <v>100</v>
      </c>
      <c r="K2220" s="106">
        <f t="shared" si="1734"/>
        <v>100</v>
      </c>
      <c r="L2220" s="106">
        <f t="shared" si="1734"/>
        <v>100</v>
      </c>
      <c r="M2220" s="106" t="e">
        <f t="shared" si="1734"/>
        <v>#DIV/0!</v>
      </c>
      <c r="N2220" s="106" t="e">
        <f t="shared" si="1734"/>
        <v>#DIV/0!</v>
      </c>
      <c r="O2220" s="106" t="e">
        <f t="shared" si="1734"/>
        <v>#DIV/0!</v>
      </c>
      <c r="P2220" s="106" t="e">
        <f t="shared" si="1734"/>
        <v>#DIV/0!</v>
      </c>
      <c r="Q2220" s="106">
        <f>Q2218/Q2219*100</f>
        <v>100</v>
      </c>
    </row>
    <row r="2221" spans="1:17" x14ac:dyDescent="0.35">
      <c r="A2221" s="19" t="s">
        <v>153</v>
      </c>
      <c r="B2221" s="19">
        <v>222</v>
      </c>
      <c r="C2221" s="19">
        <v>185</v>
      </c>
      <c r="D2221" s="19">
        <v>203</v>
      </c>
      <c r="E2221" s="19">
        <v>224</v>
      </c>
      <c r="F2221" s="19">
        <v>232</v>
      </c>
      <c r="G2221" s="19">
        <v>199</v>
      </c>
      <c r="H2221" s="19">
        <v>219</v>
      </c>
      <c r="I2221" s="106">
        <v>0</v>
      </c>
      <c r="J2221" s="19">
        <v>165</v>
      </c>
      <c r="K2221" s="19">
        <v>180</v>
      </c>
      <c r="L2221" s="19">
        <v>160</v>
      </c>
      <c r="M2221" s="19"/>
      <c r="N2221" s="19"/>
      <c r="O2221" s="19"/>
      <c r="P2221" s="19"/>
      <c r="Q2221" s="106">
        <v>0</v>
      </c>
    </row>
    <row r="2222" spans="1:17" x14ac:dyDescent="0.35">
      <c r="A2222" s="167" t="s">
        <v>155</v>
      </c>
      <c r="B2222" s="169">
        <f t="shared" ref="B2222:H2222" si="1735">B2221/B2219</f>
        <v>1.0531309297912712</v>
      </c>
      <c r="C2222" s="169">
        <f t="shared" si="1735"/>
        <v>0.94920472036942016</v>
      </c>
      <c r="D2222" s="169">
        <f t="shared" si="1735"/>
        <v>0.97315436241610742</v>
      </c>
      <c r="E2222" s="169">
        <f t="shared" si="1735"/>
        <v>1.2741751990898749</v>
      </c>
      <c r="F2222" s="169">
        <f t="shared" si="1735"/>
        <v>1.2314225053078556</v>
      </c>
      <c r="G2222" s="169">
        <f t="shared" si="1735"/>
        <v>1.0158244002041859</v>
      </c>
      <c r="H2222" s="169">
        <f t="shared" si="1735"/>
        <v>1.0955477738869435</v>
      </c>
      <c r="I2222" s="146"/>
      <c r="J2222" s="169">
        <f t="shared" ref="J2222:P2222" si="1736">J2221/J2219</f>
        <v>1.0624597553122987</v>
      </c>
      <c r="K2222" s="169">
        <f t="shared" si="1736"/>
        <v>1.3574660633484164</v>
      </c>
      <c r="L2222" s="169">
        <f t="shared" si="1736"/>
        <v>1.1095700416088767</v>
      </c>
      <c r="M2222" s="169" t="e">
        <f t="shared" si="1736"/>
        <v>#DIV/0!</v>
      </c>
      <c r="N2222" s="169" t="e">
        <f t="shared" si="1736"/>
        <v>#DIV/0!</v>
      </c>
      <c r="O2222" s="169" t="e">
        <f t="shared" si="1736"/>
        <v>#DIV/0!</v>
      </c>
      <c r="P2222" s="169" t="e">
        <f t="shared" si="1736"/>
        <v>#DIV/0!</v>
      </c>
      <c r="Q2222" s="146"/>
    </row>
    <row r="2223" spans="1:17" x14ac:dyDescent="0.35">
      <c r="A2223" s="19" t="s">
        <v>164</v>
      </c>
      <c r="B2223" s="19">
        <v>0</v>
      </c>
      <c r="C2223" s="19">
        <v>0</v>
      </c>
      <c r="D2223" s="19">
        <v>0</v>
      </c>
      <c r="E2223" s="19">
        <v>0</v>
      </c>
      <c r="F2223" s="19">
        <v>0</v>
      </c>
      <c r="G2223" s="19">
        <v>0</v>
      </c>
      <c r="H2223" s="19">
        <v>0</v>
      </c>
      <c r="I2223" s="151"/>
      <c r="J2223" s="19">
        <v>0</v>
      </c>
      <c r="K2223" s="61">
        <v>0</v>
      </c>
      <c r="L2223" s="61">
        <v>0</v>
      </c>
      <c r="M2223" s="61">
        <v>0</v>
      </c>
      <c r="N2223" s="61">
        <v>0</v>
      </c>
      <c r="O2223" s="61">
        <v>0</v>
      </c>
      <c r="P2223" s="61">
        <v>0</v>
      </c>
      <c r="Q2223" s="151"/>
    </row>
    <row r="2224" spans="1:17" x14ac:dyDescent="0.35">
      <c r="A2224" s="88" t="s">
        <v>165</v>
      </c>
      <c r="B2224" s="88">
        <v>0</v>
      </c>
      <c r="C2224" s="148">
        <v>0</v>
      </c>
      <c r="D2224" s="148">
        <v>0</v>
      </c>
      <c r="E2224" s="148">
        <v>0</v>
      </c>
      <c r="F2224" s="148">
        <v>0</v>
      </c>
      <c r="G2224" s="148">
        <v>0</v>
      </c>
      <c r="H2224" s="148">
        <v>0</v>
      </c>
      <c r="I2224" s="153">
        <f>SUM(B2224:H2224)</f>
        <v>0</v>
      </c>
      <c r="J2224" s="88">
        <v>0</v>
      </c>
      <c r="K2224" s="148">
        <v>0</v>
      </c>
      <c r="L2224" s="148">
        <v>0</v>
      </c>
      <c r="M2224" s="148">
        <v>0</v>
      </c>
      <c r="N2224" s="148">
        <v>0</v>
      </c>
      <c r="O2224" s="148">
        <v>0</v>
      </c>
      <c r="P2224" s="148">
        <v>0</v>
      </c>
      <c r="Q2224" s="153">
        <f>SUM(J2224:P2224)</f>
        <v>0</v>
      </c>
    </row>
    <row r="2225" spans="1:17" x14ac:dyDescent="0.35">
      <c r="A2225" s="19" t="s">
        <v>152</v>
      </c>
      <c r="B2225" s="19">
        <f>B2223+B2224</f>
        <v>0</v>
      </c>
      <c r="C2225" s="19">
        <f t="shared" ref="C2225:H2225" si="1737">C2223+C2224</f>
        <v>0</v>
      </c>
      <c r="D2225" s="19">
        <f t="shared" si="1737"/>
        <v>0</v>
      </c>
      <c r="E2225" s="19">
        <f t="shared" si="1737"/>
        <v>0</v>
      </c>
      <c r="F2225" s="19">
        <f t="shared" si="1737"/>
        <v>0</v>
      </c>
      <c r="G2225" s="19">
        <f t="shared" si="1737"/>
        <v>0</v>
      </c>
      <c r="H2225" s="19">
        <f t="shared" si="1737"/>
        <v>0</v>
      </c>
      <c r="I2225" s="151">
        <f>SUM(B2225:H2225)</f>
        <v>0</v>
      </c>
      <c r="J2225" s="19">
        <f t="shared" ref="J2225:O2225" si="1738">J2223+J2224</f>
        <v>0</v>
      </c>
      <c r="K2225" s="19">
        <f t="shared" si="1738"/>
        <v>0</v>
      </c>
      <c r="L2225" s="19">
        <f t="shared" si="1738"/>
        <v>0</v>
      </c>
      <c r="M2225" s="19">
        <f t="shared" si="1738"/>
        <v>0</v>
      </c>
      <c r="N2225" s="19">
        <f t="shared" si="1738"/>
        <v>0</v>
      </c>
      <c r="O2225" s="19">
        <f t="shared" si="1738"/>
        <v>0</v>
      </c>
      <c r="P2225" s="106">
        <f>P2224+P2223</f>
        <v>0</v>
      </c>
      <c r="Q2225" s="151">
        <f>SUM(J2225:P2225)</f>
        <v>0</v>
      </c>
    </row>
    <row r="2226" spans="1:17" x14ac:dyDescent="0.35">
      <c r="A2226" s="19" t="s">
        <v>154</v>
      </c>
      <c r="B2226" s="106" t="e">
        <f t="shared" ref="B2226:H2226" si="1739">B2224/B2225*100</f>
        <v>#DIV/0!</v>
      </c>
      <c r="C2226" s="106" t="e">
        <f t="shared" si="1739"/>
        <v>#DIV/0!</v>
      </c>
      <c r="D2226" s="106" t="e">
        <f t="shared" si="1739"/>
        <v>#DIV/0!</v>
      </c>
      <c r="E2226" s="106" t="e">
        <f t="shared" si="1739"/>
        <v>#DIV/0!</v>
      </c>
      <c r="F2226" s="106" t="e">
        <f t="shared" si="1739"/>
        <v>#DIV/0!</v>
      </c>
      <c r="G2226" s="106" t="e">
        <f t="shared" si="1739"/>
        <v>#DIV/0!</v>
      </c>
      <c r="H2226" s="106" t="e">
        <f t="shared" si="1739"/>
        <v>#DIV/0!</v>
      </c>
      <c r="I2226" s="146"/>
      <c r="J2226" s="106" t="e">
        <f t="shared" ref="J2226:P2226" si="1740">J2224/J2225*100</f>
        <v>#DIV/0!</v>
      </c>
      <c r="K2226" s="106" t="e">
        <f t="shared" si="1740"/>
        <v>#DIV/0!</v>
      </c>
      <c r="L2226" s="106" t="e">
        <f t="shared" si="1740"/>
        <v>#DIV/0!</v>
      </c>
      <c r="M2226" s="106" t="e">
        <f t="shared" si="1740"/>
        <v>#DIV/0!</v>
      </c>
      <c r="N2226" s="106" t="e">
        <f t="shared" si="1740"/>
        <v>#DIV/0!</v>
      </c>
      <c r="O2226" s="106" t="e">
        <f t="shared" si="1740"/>
        <v>#DIV/0!</v>
      </c>
      <c r="P2226" s="106" t="e">
        <f t="shared" si="1740"/>
        <v>#DIV/0!</v>
      </c>
      <c r="Q2226" s="146"/>
    </row>
    <row r="2227" spans="1:17" x14ac:dyDescent="0.35">
      <c r="A2227" s="19" t="s">
        <v>153</v>
      </c>
      <c r="B2227" s="19">
        <v>0</v>
      </c>
      <c r="C2227" s="19">
        <v>0</v>
      </c>
      <c r="D2227" s="19">
        <v>0</v>
      </c>
      <c r="E2227" s="19">
        <v>0</v>
      </c>
      <c r="F2227" s="19">
        <v>0</v>
      </c>
      <c r="G2227" s="19">
        <v>0</v>
      </c>
      <c r="H2227" s="19">
        <v>0</v>
      </c>
      <c r="I2227" s="146"/>
      <c r="J2227" s="19">
        <v>0</v>
      </c>
      <c r="K2227" s="19">
        <v>0</v>
      </c>
      <c r="L2227" s="19">
        <v>0</v>
      </c>
      <c r="M2227" s="19"/>
      <c r="N2227" s="106"/>
      <c r="O2227" s="19"/>
      <c r="P2227" s="19"/>
      <c r="Q2227" s="146"/>
    </row>
    <row r="2228" spans="1:17" x14ac:dyDescent="0.35">
      <c r="A2228" s="43" t="s">
        <v>155</v>
      </c>
      <c r="B2228" s="169" t="e">
        <f t="shared" ref="B2228:H2228" si="1741">B2227/B2225</f>
        <v>#DIV/0!</v>
      </c>
      <c r="C2228" s="169" t="e">
        <f t="shared" si="1741"/>
        <v>#DIV/0!</v>
      </c>
      <c r="D2228" s="169" t="e">
        <f t="shared" si="1741"/>
        <v>#DIV/0!</v>
      </c>
      <c r="E2228" s="169" t="e">
        <f t="shared" si="1741"/>
        <v>#DIV/0!</v>
      </c>
      <c r="F2228" s="169" t="e">
        <f t="shared" si="1741"/>
        <v>#DIV/0!</v>
      </c>
      <c r="G2228" s="169" t="e">
        <f t="shared" si="1741"/>
        <v>#DIV/0!</v>
      </c>
      <c r="H2228" s="169" t="e">
        <f t="shared" si="1741"/>
        <v>#DIV/0!</v>
      </c>
      <c r="I2228" s="146"/>
      <c r="J2228" s="169" t="e">
        <f t="shared" ref="J2228:O2228" si="1742">J2227/J2225</f>
        <v>#DIV/0!</v>
      </c>
      <c r="K2228" s="169" t="e">
        <f t="shared" si="1742"/>
        <v>#DIV/0!</v>
      </c>
      <c r="L2228" s="169" t="e">
        <f t="shared" si="1742"/>
        <v>#DIV/0!</v>
      </c>
      <c r="M2228" s="169" t="e">
        <f t="shared" si="1742"/>
        <v>#DIV/0!</v>
      </c>
      <c r="N2228" s="169" t="e">
        <f t="shared" si="1742"/>
        <v>#DIV/0!</v>
      </c>
      <c r="O2228" s="169" t="e">
        <f t="shared" si="1742"/>
        <v>#DIV/0!</v>
      </c>
      <c r="P2228" s="169" t="e">
        <f>P2229/P2225</f>
        <v>#DIV/0!</v>
      </c>
      <c r="Q2228" s="146"/>
    </row>
    <row r="2229" spans="1:17" x14ac:dyDescent="0.35">
      <c r="A2229" s="19" t="s">
        <v>156</v>
      </c>
      <c r="B2229" s="79">
        <v>20</v>
      </c>
      <c r="C2229" s="88">
        <v>8</v>
      </c>
      <c r="D2229" s="88">
        <v>17</v>
      </c>
      <c r="E2229" s="88">
        <v>26</v>
      </c>
      <c r="F2229" s="88">
        <v>14</v>
      </c>
      <c r="G2229" s="79">
        <v>15</v>
      </c>
      <c r="H2229" s="79">
        <v>28</v>
      </c>
      <c r="I2229" s="146">
        <f>SUM(B2229:H2229)</f>
        <v>128</v>
      </c>
      <c r="J2229" s="79">
        <v>55</v>
      </c>
      <c r="K2229" s="88">
        <v>37</v>
      </c>
      <c r="L2229" s="88">
        <v>32</v>
      </c>
      <c r="M2229" s="88"/>
      <c r="N2229" s="88"/>
      <c r="O2229" s="79"/>
      <c r="P2229" s="79"/>
      <c r="Q2229" s="146">
        <f>SUM(J2229:P2229)</f>
        <v>124</v>
      </c>
    </row>
    <row r="2230" spans="1:17" x14ac:dyDescent="0.35">
      <c r="A2230" s="19" t="s">
        <v>157</v>
      </c>
      <c r="B2230" s="79">
        <v>55.8</v>
      </c>
      <c r="C2230" s="88">
        <v>47.77</v>
      </c>
      <c r="D2230" s="88">
        <v>56.04</v>
      </c>
      <c r="E2230" s="88">
        <v>43.5</v>
      </c>
      <c r="F2230" s="88">
        <v>46.11</v>
      </c>
      <c r="G2230" s="79">
        <v>54.06</v>
      </c>
      <c r="H2230" s="79">
        <v>52.08</v>
      </c>
      <c r="I2230" s="146">
        <f>SUM(B2230:H2230)</f>
        <v>355.35999999999996</v>
      </c>
      <c r="J2230" s="79">
        <v>42.24</v>
      </c>
      <c r="K2230" s="88">
        <v>29.57</v>
      </c>
      <c r="L2230" s="88">
        <v>28.66</v>
      </c>
      <c r="M2230" s="88"/>
      <c r="N2230" s="88"/>
      <c r="O2230" s="79"/>
      <c r="P2230" s="79"/>
      <c r="Q2230" s="146">
        <f>SUM(J2230:P2230)</f>
        <v>100.47</v>
      </c>
    </row>
    <row r="2231" spans="1:17" x14ac:dyDescent="0.35">
      <c r="A2231" s="19" t="s">
        <v>152</v>
      </c>
      <c r="B2231" s="19">
        <f t="shared" ref="B2231:H2231" si="1743">B2230+B2229</f>
        <v>75.8</v>
      </c>
      <c r="C2231" s="19">
        <f t="shared" si="1743"/>
        <v>55.77</v>
      </c>
      <c r="D2231" s="19">
        <f t="shared" si="1743"/>
        <v>73.039999999999992</v>
      </c>
      <c r="E2231" s="19">
        <f t="shared" si="1743"/>
        <v>69.5</v>
      </c>
      <c r="F2231" s="19">
        <f t="shared" si="1743"/>
        <v>60.11</v>
      </c>
      <c r="G2231" s="19">
        <f t="shared" si="1743"/>
        <v>69.06</v>
      </c>
      <c r="H2231" s="19">
        <f t="shared" si="1743"/>
        <v>80.08</v>
      </c>
      <c r="I2231" s="146">
        <f>SUM(B2231:H2231)</f>
        <v>483.36</v>
      </c>
      <c r="J2231" s="19">
        <f t="shared" ref="J2231:P2231" si="1744">J2230+J2229</f>
        <v>97.240000000000009</v>
      </c>
      <c r="K2231" s="19">
        <f t="shared" si="1744"/>
        <v>66.569999999999993</v>
      </c>
      <c r="L2231" s="19">
        <f t="shared" si="1744"/>
        <v>60.66</v>
      </c>
      <c r="M2231" s="19">
        <f t="shared" si="1744"/>
        <v>0</v>
      </c>
      <c r="N2231" s="19">
        <f t="shared" si="1744"/>
        <v>0</v>
      </c>
      <c r="O2231" s="19">
        <f t="shared" si="1744"/>
        <v>0</v>
      </c>
      <c r="P2231" s="19">
        <f t="shared" si="1744"/>
        <v>0</v>
      </c>
      <c r="Q2231" s="146">
        <f>SUM(J2231:P2231)</f>
        <v>224.47</v>
      </c>
    </row>
    <row r="2232" spans="1:17" x14ac:dyDescent="0.35">
      <c r="A2232" s="19" t="s">
        <v>154</v>
      </c>
      <c r="B2232" s="169">
        <f>B2231/B2229</f>
        <v>3.79</v>
      </c>
      <c r="C2232" s="169">
        <f t="shared" ref="C2232:H2232" si="1745">C2231/C2229</f>
        <v>6.9712500000000004</v>
      </c>
      <c r="D2232" s="169">
        <f t="shared" si="1745"/>
        <v>4.2964705882352936</v>
      </c>
      <c r="E2232" s="169">
        <f t="shared" si="1745"/>
        <v>2.6730769230769229</v>
      </c>
      <c r="F2232" s="169">
        <f t="shared" si="1745"/>
        <v>4.2935714285714282</v>
      </c>
      <c r="G2232" s="169">
        <f t="shared" si="1745"/>
        <v>4.6040000000000001</v>
      </c>
      <c r="H2232" s="169">
        <f t="shared" si="1745"/>
        <v>2.86</v>
      </c>
      <c r="I2232" s="106">
        <f>I2230/I2231*100</f>
        <v>73.518702416418392</v>
      </c>
      <c r="J2232" s="169">
        <f t="shared" ref="J2232:P2232" si="1746">J2231/J2229</f>
        <v>1.7680000000000002</v>
      </c>
      <c r="K2232" s="169">
        <f t="shared" si="1746"/>
        <v>1.7991891891891889</v>
      </c>
      <c r="L2232" s="169">
        <f t="shared" si="1746"/>
        <v>1.8956249999999999</v>
      </c>
      <c r="M2232" s="169" t="e">
        <f t="shared" si="1746"/>
        <v>#DIV/0!</v>
      </c>
      <c r="N2232" s="169" t="e">
        <f t="shared" si="1746"/>
        <v>#DIV/0!</v>
      </c>
      <c r="O2232" s="169" t="e">
        <f t="shared" si="1746"/>
        <v>#DIV/0!</v>
      </c>
      <c r="P2232" s="169" t="e">
        <f t="shared" si="1746"/>
        <v>#DIV/0!</v>
      </c>
      <c r="Q2232" s="106">
        <f>Q2230/Q2231*100</f>
        <v>44.758765091103484</v>
      </c>
    </row>
    <row r="2233" spans="1:17" x14ac:dyDescent="0.35">
      <c r="A2233" s="19" t="s">
        <v>153</v>
      </c>
      <c r="B2233" s="19">
        <v>74</v>
      </c>
      <c r="C2233" s="19">
        <v>55</v>
      </c>
      <c r="D2233" s="19">
        <v>70</v>
      </c>
      <c r="E2233" s="19">
        <v>68</v>
      </c>
      <c r="F2233" s="19">
        <v>59</v>
      </c>
      <c r="G2233" s="19">
        <v>85</v>
      </c>
      <c r="H2233" s="19">
        <v>59</v>
      </c>
      <c r="I2233" s="146"/>
      <c r="J2233" s="19">
        <v>67</v>
      </c>
      <c r="K2233" s="19">
        <v>66</v>
      </c>
      <c r="L2233" s="19">
        <v>63</v>
      </c>
      <c r="M2233" s="19"/>
      <c r="N2233" s="19"/>
      <c r="O2233" s="19"/>
      <c r="P2233" s="19"/>
      <c r="Q2233" s="146"/>
    </row>
    <row r="2234" spans="1:17" x14ac:dyDescent="0.35">
      <c r="A2234" s="43" t="s">
        <v>155</v>
      </c>
      <c r="B2234" s="169">
        <f t="shared" ref="B2234:H2234" si="1747">B2233/B2231</f>
        <v>0.9762532981530343</v>
      </c>
      <c r="C2234" s="169">
        <f t="shared" si="1747"/>
        <v>0.98619329388560151</v>
      </c>
      <c r="D2234" s="169">
        <f t="shared" si="1747"/>
        <v>0.95837897042716336</v>
      </c>
      <c r="E2234" s="169">
        <f t="shared" si="1747"/>
        <v>0.97841726618705038</v>
      </c>
      <c r="F2234" s="169">
        <f t="shared" si="1747"/>
        <v>0.98153385459990017</v>
      </c>
      <c r="G2234" s="169">
        <f t="shared" si="1747"/>
        <v>1.2308137851143932</v>
      </c>
      <c r="H2234" s="169">
        <f t="shared" si="1747"/>
        <v>0.73676323676323674</v>
      </c>
      <c r="I2234" s="146"/>
      <c r="J2234" s="169">
        <f t="shared" ref="J2234:P2234" si="1748">J2233/J2231</f>
        <v>0.68901686548745367</v>
      </c>
      <c r="K2234" s="169">
        <f t="shared" si="1748"/>
        <v>0.99143758449752151</v>
      </c>
      <c r="L2234" s="169">
        <f t="shared" si="1748"/>
        <v>1.0385756676557865</v>
      </c>
      <c r="M2234" s="169" t="e">
        <f t="shared" si="1748"/>
        <v>#DIV/0!</v>
      </c>
      <c r="N2234" s="169" t="e">
        <f t="shared" si="1748"/>
        <v>#DIV/0!</v>
      </c>
      <c r="O2234" s="169" t="e">
        <f t="shared" si="1748"/>
        <v>#DIV/0!</v>
      </c>
      <c r="P2234" s="169" t="e">
        <f t="shared" si="1748"/>
        <v>#DIV/0!</v>
      </c>
      <c r="Q2234" s="146"/>
    </row>
    <row r="2235" spans="1:17" x14ac:dyDescent="0.35">
      <c r="A2235" s="19" t="s">
        <v>158</v>
      </c>
      <c r="B2235" s="88">
        <v>80</v>
      </c>
      <c r="C2235" s="61">
        <v>83</v>
      </c>
      <c r="D2235" s="61">
        <v>205</v>
      </c>
      <c r="E2235" s="61">
        <v>95</v>
      </c>
      <c r="F2235" s="61">
        <v>157</v>
      </c>
      <c r="G2235" s="61">
        <v>88</v>
      </c>
      <c r="H2235" s="88">
        <v>206</v>
      </c>
      <c r="I2235" s="146">
        <f>SUM(B2235:H2235)</f>
        <v>914</v>
      </c>
      <c r="J2235" s="88">
        <v>239</v>
      </c>
      <c r="K2235" s="61">
        <v>396</v>
      </c>
      <c r="L2235" s="61">
        <v>302</v>
      </c>
      <c r="M2235" s="61"/>
      <c r="N2235" s="61"/>
      <c r="O2235" s="61"/>
      <c r="P2235" s="88"/>
      <c r="Q2235" s="146">
        <f>SUM(J2235:P2235)</f>
        <v>937</v>
      </c>
    </row>
    <row r="2236" spans="1:17" x14ac:dyDescent="0.35">
      <c r="A2236" s="19" t="s">
        <v>159</v>
      </c>
      <c r="B2236" s="88"/>
      <c r="C2236" s="166"/>
      <c r="D2236" s="166"/>
      <c r="E2236" s="166"/>
      <c r="F2236" s="166"/>
      <c r="G2236" s="166"/>
      <c r="H2236" s="88"/>
      <c r="I2236" s="146">
        <f>SUM(B2236:H2236)</f>
        <v>0</v>
      </c>
      <c r="J2236" s="88"/>
      <c r="K2236" s="166"/>
      <c r="L2236" s="166"/>
      <c r="M2236" s="166"/>
      <c r="N2236" s="166"/>
      <c r="O2236" s="166"/>
      <c r="P2236" s="88"/>
      <c r="Q2236" s="146">
        <f>SUM(J2236:P2236)</f>
        <v>0</v>
      </c>
    </row>
    <row r="2237" spans="1:17" x14ac:dyDescent="0.35">
      <c r="A2237" s="19" t="s">
        <v>152</v>
      </c>
      <c r="B2237" s="19">
        <f t="shared" ref="B2237:H2237" si="1749">B2236+B2235</f>
        <v>80</v>
      </c>
      <c r="C2237" s="19">
        <f t="shared" si="1749"/>
        <v>83</v>
      </c>
      <c r="D2237" s="19">
        <f t="shared" si="1749"/>
        <v>205</v>
      </c>
      <c r="E2237" s="19">
        <f t="shared" si="1749"/>
        <v>95</v>
      </c>
      <c r="F2237" s="19">
        <f t="shared" si="1749"/>
        <v>157</v>
      </c>
      <c r="G2237" s="19">
        <f t="shared" si="1749"/>
        <v>88</v>
      </c>
      <c r="H2237" s="19">
        <f t="shared" si="1749"/>
        <v>206</v>
      </c>
      <c r="I2237" s="146">
        <f>SUM(B2237:H2237)</f>
        <v>914</v>
      </c>
      <c r="J2237" s="19">
        <f t="shared" ref="J2237:P2237" si="1750">J2236+J2235</f>
        <v>239</v>
      </c>
      <c r="K2237" s="19">
        <f t="shared" si="1750"/>
        <v>396</v>
      </c>
      <c r="L2237" s="19">
        <f t="shared" si="1750"/>
        <v>302</v>
      </c>
      <c r="M2237" s="19">
        <f t="shared" si="1750"/>
        <v>0</v>
      </c>
      <c r="N2237" s="106">
        <f t="shared" si="1750"/>
        <v>0</v>
      </c>
      <c r="O2237" s="19">
        <f t="shared" si="1750"/>
        <v>0</v>
      </c>
      <c r="P2237" s="19">
        <f t="shared" si="1750"/>
        <v>0</v>
      </c>
      <c r="Q2237" s="146">
        <f>SUM(J2237:P2237)</f>
        <v>937</v>
      </c>
    </row>
    <row r="2238" spans="1:17" x14ac:dyDescent="0.35">
      <c r="A2238" s="19" t="s">
        <v>154</v>
      </c>
      <c r="B2238" s="169">
        <f>B2237/B2235</f>
        <v>1</v>
      </c>
      <c r="C2238" s="169">
        <f t="shared" ref="C2238:H2238" si="1751">C2237/C2235</f>
        <v>1</v>
      </c>
      <c r="D2238" s="169">
        <f t="shared" si="1751"/>
        <v>1</v>
      </c>
      <c r="E2238" s="169">
        <f t="shared" si="1751"/>
        <v>1</v>
      </c>
      <c r="F2238" s="169">
        <f t="shared" si="1751"/>
        <v>1</v>
      </c>
      <c r="G2238" s="169">
        <f t="shared" si="1751"/>
        <v>1</v>
      </c>
      <c r="H2238" s="169">
        <f t="shared" si="1751"/>
        <v>1</v>
      </c>
      <c r="I2238" s="153">
        <f>I2236/I2237*100</f>
        <v>0</v>
      </c>
      <c r="J2238" s="169">
        <f t="shared" ref="J2238:P2238" si="1752">J2237/J2235</f>
        <v>1</v>
      </c>
      <c r="K2238" s="169">
        <f t="shared" si="1752"/>
        <v>1</v>
      </c>
      <c r="L2238" s="169">
        <f t="shared" si="1752"/>
        <v>1</v>
      </c>
      <c r="M2238" s="169" t="e">
        <f t="shared" si="1752"/>
        <v>#DIV/0!</v>
      </c>
      <c r="N2238" s="169" t="e">
        <f t="shared" si="1752"/>
        <v>#DIV/0!</v>
      </c>
      <c r="O2238" s="169" t="e">
        <f t="shared" si="1752"/>
        <v>#DIV/0!</v>
      </c>
      <c r="P2238" s="169" t="e">
        <f t="shared" si="1752"/>
        <v>#DIV/0!</v>
      </c>
      <c r="Q2238" s="153">
        <f>Q2236/Q2237*100</f>
        <v>0</v>
      </c>
    </row>
    <row r="2239" spans="1:17" x14ac:dyDescent="0.35">
      <c r="A2239" s="19" t="s">
        <v>153</v>
      </c>
      <c r="B2239" s="36">
        <v>410</v>
      </c>
      <c r="C2239" s="61">
        <v>690</v>
      </c>
      <c r="D2239" s="61">
        <v>107</v>
      </c>
      <c r="E2239" s="61">
        <v>720</v>
      </c>
      <c r="F2239" s="61">
        <v>680</v>
      </c>
      <c r="G2239" s="61">
        <v>940</v>
      </c>
      <c r="H2239" s="36">
        <v>1030</v>
      </c>
      <c r="I2239" s="146"/>
      <c r="J2239" s="36">
        <v>910</v>
      </c>
      <c r="K2239" s="61">
        <v>780</v>
      </c>
      <c r="L2239" s="61">
        <v>880</v>
      </c>
      <c r="M2239" s="61"/>
      <c r="N2239" s="61"/>
      <c r="O2239" s="61"/>
      <c r="P2239" s="36"/>
      <c r="Q2239" s="146"/>
    </row>
    <row r="2240" spans="1:17" x14ac:dyDescent="0.35">
      <c r="A2240" s="43" t="s">
        <v>155</v>
      </c>
      <c r="B2240" s="169">
        <f t="shared" ref="B2240:H2240" si="1753">B2239/B2237</f>
        <v>5.125</v>
      </c>
      <c r="C2240" s="169">
        <f t="shared" si="1753"/>
        <v>8.3132530120481931</v>
      </c>
      <c r="D2240" s="169">
        <f t="shared" si="1753"/>
        <v>0.52195121951219514</v>
      </c>
      <c r="E2240" s="169">
        <f t="shared" si="1753"/>
        <v>7.5789473684210522</v>
      </c>
      <c r="F2240" s="169">
        <f t="shared" si="1753"/>
        <v>4.3312101910828025</v>
      </c>
      <c r="G2240" s="169">
        <f t="shared" si="1753"/>
        <v>10.681818181818182</v>
      </c>
      <c r="H2240" s="169">
        <f t="shared" si="1753"/>
        <v>5</v>
      </c>
      <c r="I2240" s="146"/>
      <c r="J2240" s="169">
        <f t="shared" ref="J2240:P2240" si="1754">J2239/J2237</f>
        <v>3.8075313807531379</v>
      </c>
      <c r="K2240" s="169">
        <f t="shared" si="1754"/>
        <v>1.9696969696969697</v>
      </c>
      <c r="L2240" s="169">
        <f t="shared" si="1754"/>
        <v>2.9139072847682117</v>
      </c>
      <c r="M2240" s="169" t="e">
        <f t="shared" si="1754"/>
        <v>#DIV/0!</v>
      </c>
      <c r="N2240" s="169" t="e">
        <f t="shared" si="1754"/>
        <v>#DIV/0!</v>
      </c>
      <c r="O2240" s="169" t="e">
        <f t="shared" si="1754"/>
        <v>#DIV/0!</v>
      </c>
      <c r="P2240" s="169" t="e">
        <f t="shared" si="1754"/>
        <v>#DIV/0!</v>
      </c>
      <c r="Q2240" s="146"/>
    </row>
    <row r="2241" spans="1:17" x14ac:dyDescent="0.35">
      <c r="A2241" s="19" t="s">
        <v>160</v>
      </c>
      <c r="B2241" s="88">
        <v>310</v>
      </c>
      <c r="C2241" s="61">
        <v>302</v>
      </c>
      <c r="D2241" s="61">
        <v>369</v>
      </c>
      <c r="E2241" s="61">
        <v>371</v>
      </c>
      <c r="F2241" s="61">
        <v>356</v>
      </c>
      <c r="G2241" s="61">
        <v>376</v>
      </c>
      <c r="H2241" s="88">
        <v>314</v>
      </c>
      <c r="I2241" s="146">
        <f>SUM(B2241:H2241)</f>
        <v>2398</v>
      </c>
      <c r="J2241" s="88">
        <v>357</v>
      </c>
      <c r="K2241" s="61">
        <v>178</v>
      </c>
      <c r="L2241" s="61">
        <v>225</v>
      </c>
      <c r="M2241" s="61"/>
      <c r="N2241" s="61"/>
      <c r="O2241" s="61"/>
      <c r="P2241" s="88"/>
      <c r="Q2241" s="146">
        <f>SUM(J2241:P2241)</f>
        <v>760</v>
      </c>
    </row>
    <row r="2242" spans="1:17" x14ac:dyDescent="0.35">
      <c r="A2242" s="19" t="s">
        <v>161</v>
      </c>
      <c r="B2242" s="88">
        <v>161.79</v>
      </c>
      <c r="C2242" s="166">
        <v>137.96</v>
      </c>
      <c r="D2242" s="166">
        <v>166.29</v>
      </c>
      <c r="E2242" s="166">
        <v>137.16</v>
      </c>
      <c r="F2242" s="166">
        <v>148.69999999999999</v>
      </c>
      <c r="G2242" s="166">
        <v>174.18</v>
      </c>
      <c r="H2242" s="88">
        <v>148.66</v>
      </c>
      <c r="I2242" s="146">
        <f>SUM(B2242:H2242)</f>
        <v>1074.74</v>
      </c>
      <c r="J2242" s="88">
        <v>132.83000000000001</v>
      </c>
      <c r="K2242" s="166">
        <v>92.4</v>
      </c>
      <c r="L2242" s="166">
        <v>122.5</v>
      </c>
      <c r="M2242" s="166"/>
      <c r="N2242" s="166"/>
      <c r="O2242" s="166"/>
      <c r="P2242" s="88"/>
      <c r="Q2242" s="146">
        <f>SUM(J2242:P2242)</f>
        <v>347.73</v>
      </c>
    </row>
    <row r="2243" spans="1:17" x14ac:dyDescent="0.35">
      <c r="A2243" s="19" t="s">
        <v>152</v>
      </c>
      <c r="B2243" s="19">
        <f>B2242+B2241</f>
        <v>471.78999999999996</v>
      </c>
      <c r="C2243" s="19">
        <f>C2242+C2241</f>
        <v>439.96000000000004</v>
      </c>
      <c r="D2243" s="19">
        <f>D2242+D2241</f>
        <v>535.29</v>
      </c>
      <c r="E2243" s="19">
        <f>E2242+E2241</f>
        <v>508.15999999999997</v>
      </c>
      <c r="F2243" s="19">
        <f>F2242+F2241</f>
        <v>504.7</v>
      </c>
      <c r="G2243" s="19">
        <v>103.84</v>
      </c>
      <c r="H2243" s="19">
        <f>H2242+H2241</f>
        <v>462.65999999999997</v>
      </c>
      <c r="I2243" s="146">
        <f>SUM(B2243:H2243)</f>
        <v>3026.3999999999996</v>
      </c>
      <c r="J2243" s="19">
        <f t="shared" ref="J2243:P2243" si="1755">J2242+J2241</f>
        <v>489.83000000000004</v>
      </c>
      <c r="K2243" s="19">
        <f t="shared" si="1755"/>
        <v>270.39999999999998</v>
      </c>
      <c r="L2243" s="19">
        <f t="shared" si="1755"/>
        <v>347.5</v>
      </c>
      <c r="M2243" s="19">
        <f t="shared" si="1755"/>
        <v>0</v>
      </c>
      <c r="N2243" s="106">
        <f t="shared" si="1755"/>
        <v>0</v>
      </c>
      <c r="O2243" s="106">
        <f t="shared" si="1755"/>
        <v>0</v>
      </c>
      <c r="P2243" s="106">
        <f t="shared" si="1755"/>
        <v>0</v>
      </c>
      <c r="Q2243" s="146">
        <f>SUM(J2243:P2243)</f>
        <v>1107.73</v>
      </c>
    </row>
    <row r="2244" spans="1:17" x14ac:dyDescent="0.35">
      <c r="A2244" s="19" t="s">
        <v>154</v>
      </c>
      <c r="B2244" s="169">
        <f>B2243/B2241</f>
        <v>1.5219032258064515</v>
      </c>
      <c r="C2244" s="169">
        <f t="shared" ref="C2244:H2244" si="1756">C2243/C2241</f>
        <v>1.4568211920529803</v>
      </c>
      <c r="D2244" s="169">
        <f t="shared" si="1756"/>
        <v>1.4506504065040648</v>
      </c>
      <c r="E2244" s="169">
        <f t="shared" si="1756"/>
        <v>1.3697035040431267</v>
      </c>
      <c r="F2244" s="169">
        <f t="shared" si="1756"/>
        <v>1.4176966292134832</v>
      </c>
      <c r="G2244" s="169">
        <f t="shared" si="1756"/>
        <v>0.27617021276595743</v>
      </c>
      <c r="H2244" s="169">
        <f t="shared" si="1756"/>
        <v>1.4734394904458599</v>
      </c>
      <c r="I2244" s="153">
        <f>I2242/I2243*100</f>
        <v>35.512159661644205</v>
      </c>
      <c r="J2244" s="169">
        <f>J2243/J2241</f>
        <v>1.3720728291316528</v>
      </c>
      <c r="K2244" s="169">
        <f t="shared" ref="K2244:P2244" si="1757">K2243/K2241</f>
        <v>1.5191011235955054</v>
      </c>
      <c r="L2244" s="169">
        <f t="shared" si="1757"/>
        <v>1.5444444444444445</v>
      </c>
      <c r="M2244" s="169" t="e">
        <f t="shared" si="1757"/>
        <v>#DIV/0!</v>
      </c>
      <c r="N2244" s="169" t="e">
        <f t="shared" si="1757"/>
        <v>#DIV/0!</v>
      </c>
      <c r="O2244" s="169" t="e">
        <f t="shared" si="1757"/>
        <v>#DIV/0!</v>
      </c>
      <c r="P2244" s="169" t="e">
        <f t="shared" si="1757"/>
        <v>#DIV/0!</v>
      </c>
      <c r="Q2244" s="153">
        <f>Q2242/Q2243*100</f>
        <v>31.39122349308947</v>
      </c>
    </row>
    <row r="2245" spans="1:17" x14ac:dyDescent="0.35">
      <c r="A2245" s="19" t="s">
        <v>153</v>
      </c>
      <c r="B2245" s="88">
        <v>693</v>
      </c>
      <c r="C2245" s="88">
        <v>647</v>
      </c>
      <c r="D2245" s="88">
        <v>784</v>
      </c>
      <c r="E2245" s="88">
        <v>751</v>
      </c>
      <c r="F2245" s="88">
        <v>747</v>
      </c>
      <c r="G2245" s="88">
        <v>817</v>
      </c>
      <c r="H2245" s="88">
        <v>682</v>
      </c>
      <c r="I2245" s="146"/>
      <c r="J2245" s="88">
        <v>727</v>
      </c>
      <c r="K2245" s="88">
        <v>401</v>
      </c>
      <c r="L2245" s="88">
        <v>330</v>
      </c>
      <c r="M2245" s="88"/>
      <c r="N2245" s="88"/>
      <c r="O2245" s="88"/>
      <c r="P2245" s="88"/>
      <c r="Q2245" s="146"/>
    </row>
    <row r="2246" spans="1:17" x14ac:dyDescent="0.35">
      <c r="A2246" s="43" t="s">
        <v>155</v>
      </c>
      <c r="B2246" s="169">
        <f>B2245/B2243</f>
        <v>1.4688738633714153</v>
      </c>
      <c r="C2246" s="169">
        <f>C2245/C2243</f>
        <v>1.4705882352941175</v>
      </c>
      <c r="D2246" s="169">
        <f>D2245/D2243</f>
        <v>1.4646266509742383</v>
      </c>
      <c r="E2246" s="169">
        <f>E2245/E2243</f>
        <v>1.4778809823677583</v>
      </c>
      <c r="F2246" s="169">
        <f>F2245/F2243</f>
        <v>1.4800871805032694</v>
      </c>
      <c r="G2246" s="169">
        <v>754</v>
      </c>
      <c r="H2246" s="169">
        <f>H2245/H2243</f>
        <v>1.4740846409890633</v>
      </c>
      <c r="I2246" s="146"/>
      <c r="J2246" s="169">
        <f t="shared" ref="J2246:P2246" si="1758">J2245/J2243</f>
        <v>1.4841883918910641</v>
      </c>
      <c r="K2246" s="169">
        <f t="shared" si="1758"/>
        <v>1.4829881656804735</v>
      </c>
      <c r="L2246" s="169">
        <f t="shared" si="1758"/>
        <v>0.94964028776978415</v>
      </c>
      <c r="M2246" s="169" t="e">
        <f t="shared" si="1758"/>
        <v>#DIV/0!</v>
      </c>
      <c r="N2246" s="169" t="e">
        <f t="shared" si="1758"/>
        <v>#DIV/0!</v>
      </c>
      <c r="O2246" s="169" t="e">
        <f t="shared" si="1758"/>
        <v>#DIV/0!</v>
      </c>
      <c r="P2246" s="169" t="e">
        <f t="shared" si="1758"/>
        <v>#DIV/0!</v>
      </c>
      <c r="Q2246" s="146"/>
    </row>
    <row r="2247" spans="1:17" x14ac:dyDescent="0.35">
      <c r="A2247" s="19" t="s">
        <v>166</v>
      </c>
      <c r="B2247" s="19">
        <v>59</v>
      </c>
      <c r="C2247" s="61">
        <v>42.8</v>
      </c>
      <c r="D2247" s="61">
        <v>55.6</v>
      </c>
      <c r="E2247" s="61">
        <v>74.900000000000006</v>
      </c>
      <c r="F2247" s="61">
        <v>55.8</v>
      </c>
      <c r="G2247" s="19">
        <v>64.8</v>
      </c>
      <c r="H2247" s="36">
        <v>72.2</v>
      </c>
      <c r="I2247" s="146">
        <f>SUM(B2247:H2247)</f>
        <v>425.1</v>
      </c>
      <c r="J2247" s="36">
        <v>54.8</v>
      </c>
      <c r="K2247" s="61">
        <v>102</v>
      </c>
      <c r="L2247" s="61">
        <v>29</v>
      </c>
      <c r="M2247" s="61"/>
      <c r="N2247" s="61"/>
      <c r="O2247" s="19"/>
      <c r="P2247" s="36"/>
      <c r="Q2247" s="146">
        <f>SUM(J2247:P2247)</f>
        <v>185.8</v>
      </c>
    </row>
    <row r="2248" spans="1:17" x14ac:dyDescent="0.35">
      <c r="A2248" s="19" t="s">
        <v>167</v>
      </c>
      <c r="B2248" s="19">
        <v>90.3</v>
      </c>
      <c r="C2248" s="166">
        <v>97.52</v>
      </c>
      <c r="D2248" s="166">
        <v>68.02</v>
      </c>
      <c r="E2248" s="166">
        <v>59.17</v>
      </c>
      <c r="F2248" s="178">
        <v>76.22</v>
      </c>
      <c r="G2248" s="19">
        <v>64.59</v>
      </c>
      <c r="H2248" s="36">
        <v>78.41</v>
      </c>
      <c r="I2248" s="146">
        <f>SUM(B2248:H2248)</f>
        <v>534.23</v>
      </c>
      <c r="J2248" s="33">
        <v>68.23</v>
      </c>
      <c r="K2248" s="166">
        <v>36.979999999999997</v>
      </c>
      <c r="L2248" s="166">
        <v>67.62</v>
      </c>
      <c r="M2248" s="166"/>
      <c r="N2248" s="166"/>
      <c r="O2248" s="19"/>
      <c r="P2248" s="36"/>
      <c r="Q2248" s="146">
        <f>SUM(J2248:P2248)</f>
        <v>172.83</v>
      </c>
    </row>
    <row r="2249" spans="1:17" x14ac:dyDescent="0.35">
      <c r="A2249" s="19" t="s">
        <v>152</v>
      </c>
      <c r="B2249" s="19">
        <f t="shared" ref="B2249:H2249" si="1759">B2248+B2247</f>
        <v>149.30000000000001</v>
      </c>
      <c r="C2249" s="19">
        <f t="shared" si="1759"/>
        <v>140.32</v>
      </c>
      <c r="D2249" s="19">
        <f t="shared" si="1759"/>
        <v>123.62</v>
      </c>
      <c r="E2249" s="19">
        <f t="shared" si="1759"/>
        <v>134.07</v>
      </c>
      <c r="F2249" s="19">
        <f t="shared" si="1759"/>
        <v>132.01999999999998</v>
      </c>
      <c r="G2249" s="19">
        <f t="shared" si="1759"/>
        <v>129.38999999999999</v>
      </c>
      <c r="H2249" s="19">
        <f t="shared" si="1759"/>
        <v>150.61000000000001</v>
      </c>
      <c r="I2249" s="146">
        <f>SUM(B2249:H2249)</f>
        <v>959.32999999999993</v>
      </c>
      <c r="J2249" s="19">
        <f t="shared" ref="J2249:P2249" si="1760">J2248+J2247</f>
        <v>123.03</v>
      </c>
      <c r="K2249" s="19">
        <f t="shared" si="1760"/>
        <v>138.97999999999999</v>
      </c>
      <c r="L2249" s="19">
        <f t="shared" si="1760"/>
        <v>96.62</v>
      </c>
      <c r="M2249" s="19">
        <f t="shared" si="1760"/>
        <v>0</v>
      </c>
      <c r="N2249" s="19">
        <f t="shared" si="1760"/>
        <v>0</v>
      </c>
      <c r="O2249" s="19">
        <f t="shared" si="1760"/>
        <v>0</v>
      </c>
      <c r="P2249" s="19">
        <f t="shared" si="1760"/>
        <v>0</v>
      </c>
      <c r="Q2249" s="146">
        <f>SUM(J2249:P2249)</f>
        <v>358.63</v>
      </c>
    </row>
    <row r="2250" spans="1:17" x14ac:dyDescent="0.35">
      <c r="A2250" s="19" t="s">
        <v>154</v>
      </c>
      <c r="B2250" s="169">
        <f t="shared" ref="B2250:H2250" si="1761">B2249/B2247</f>
        <v>2.5305084745762714</v>
      </c>
      <c r="C2250" s="169">
        <f t="shared" si="1761"/>
        <v>3.2785046728971965</v>
      </c>
      <c r="D2250" s="169">
        <f t="shared" si="1761"/>
        <v>2.2233812949640286</v>
      </c>
      <c r="E2250" s="169">
        <f t="shared" si="1761"/>
        <v>1.7899866488651532</v>
      </c>
      <c r="F2250" s="169">
        <f t="shared" si="1761"/>
        <v>2.3659498207885301</v>
      </c>
      <c r="G2250" s="169">
        <f t="shared" si="1761"/>
        <v>1.9967592592592591</v>
      </c>
      <c r="H2250" s="169">
        <f t="shared" si="1761"/>
        <v>2.0860110803324101</v>
      </c>
      <c r="I2250" s="106">
        <f>I2248/I2249*100</f>
        <v>55.687823793689347</v>
      </c>
      <c r="J2250" s="169">
        <f t="shared" ref="J2250:P2250" si="1762">J2249/J2247</f>
        <v>2.24507299270073</v>
      </c>
      <c r="K2250" s="169">
        <f t="shared" si="1762"/>
        <v>1.3625490196078431</v>
      </c>
      <c r="L2250" s="169">
        <f t="shared" si="1762"/>
        <v>3.3317241379310345</v>
      </c>
      <c r="M2250" s="169" t="e">
        <f t="shared" si="1762"/>
        <v>#DIV/0!</v>
      </c>
      <c r="N2250" s="169" t="e">
        <f t="shared" si="1762"/>
        <v>#DIV/0!</v>
      </c>
      <c r="O2250" s="169" t="e">
        <f t="shared" si="1762"/>
        <v>#DIV/0!</v>
      </c>
      <c r="P2250" s="169" t="e">
        <f t="shared" si="1762"/>
        <v>#DIV/0!</v>
      </c>
      <c r="Q2250" s="106">
        <f>Q2248/Q2249*100</f>
        <v>48.191729637788256</v>
      </c>
    </row>
    <row r="2251" spans="1:17" x14ac:dyDescent="0.35">
      <c r="A2251" s="19" t="s">
        <v>153</v>
      </c>
      <c r="B2251" s="88">
        <v>184</v>
      </c>
      <c r="C2251" s="19">
        <v>147</v>
      </c>
      <c r="D2251" s="19">
        <v>137</v>
      </c>
      <c r="E2251" s="61">
        <v>153</v>
      </c>
      <c r="F2251" s="61">
        <v>151</v>
      </c>
      <c r="G2251" s="88">
        <v>155</v>
      </c>
      <c r="H2251" s="88">
        <v>192</v>
      </c>
      <c r="I2251" s="146"/>
      <c r="J2251" s="88">
        <v>148</v>
      </c>
      <c r="K2251" s="61">
        <v>167</v>
      </c>
      <c r="L2251" s="61">
        <v>130</v>
      </c>
      <c r="M2251" s="61"/>
      <c r="N2251" s="61"/>
      <c r="O2251" s="88"/>
      <c r="P2251" s="88"/>
      <c r="Q2251" s="146"/>
    </row>
    <row r="2252" spans="1:17" x14ac:dyDescent="0.35">
      <c r="A2252" s="43" t="s">
        <v>155</v>
      </c>
      <c r="B2252" s="169">
        <f t="shared" ref="B2252:H2252" si="1763">B2251/B2249</f>
        <v>1.232417950435365</v>
      </c>
      <c r="C2252" s="169">
        <f t="shared" si="1763"/>
        <v>1.0476054732041049</v>
      </c>
      <c r="D2252" s="169">
        <f t="shared" si="1763"/>
        <v>1.1082349134444265</v>
      </c>
      <c r="E2252" s="169">
        <f t="shared" si="1763"/>
        <v>1.141194898187514</v>
      </c>
      <c r="F2252" s="169">
        <f t="shared" si="1763"/>
        <v>1.1437660960460538</v>
      </c>
      <c r="G2252" s="169">
        <f t="shared" si="1763"/>
        <v>1.197928742561249</v>
      </c>
      <c r="H2252" s="169">
        <f t="shared" si="1763"/>
        <v>1.2748157492862358</v>
      </c>
      <c r="I2252" s="146"/>
      <c r="J2252" s="169">
        <f t="shared" ref="J2252:P2252" si="1764">J2251/J2249</f>
        <v>1.2029586279769162</v>
      </c>
      <c r="K2252" s="169">
        <f t="shared" si="1764"/>
        <v>1.2016117426967909</v>
      </c>
      <c r="L2252" s="169">
        <f t="shared" si="1764"/>
        <v>1.3454771268888428</v>
      </c>
      <c r="M2252" s="169" t="e">
        <f t="shared" si="1764"/>
        <v>#DIV/0!</v>
      </c>
      <c r="N2252" s="169" t="e">
        <f t="shared" si="1764"/>
        <v>#DIV/0!</v>
      </c>
      <c r="O2252" s="169" t="e">
        <f t="shared" si="1764"/>
        <v>#DIV/0!</v>
      </c>
      <c r="P2252" s="169" t="e">
        <f t="shared" si="1764"/>
        <v>#DIV/0!</v>
      </c>
      <c r="Q2252" s="146"/>
    </row>
    <row r="2253" spans="1:17" x14ac:dyDescent="0.35">
      <c r="A2253" s="19" t="s">
        <v>168</v>
      </c>
      <c r="B2253" s="19">
        <v>31.4</v>
      </c>
      <c r="C2253" s="61">
        <v>12</v>
      </c>
      <c r="D2253" s="61">
        <v>26.7</v>
      </c>
      <c r="E2253" s="61">
        <v>52.4</v>
      </c>
      <c r="F2253" s="61">
        <v>40.6</v>
      </c>
      <c r="G2253" s="19">
        <v>5.3</v>
      </c>
      <c r="H2253" s="19">
        <v>36.4</v>
      </c>
      <c r="I2253" s="151">
        <f>SUM(B2253:H2253)</f>
        <v>204.8</v>
      </c>
      <c r="J2253" s="19">
        <v>51.7</v>
      </c>
      <c r="K2253" s="61">
        <v>63.4</v>
      </c>
      <c r="L2253" s="61">
        <v>16.3</v>
      </c>
      <c r="M2253" s="61"/>
      <c r="N2253" s="61"/>
      <c r="O2253" s="19"/>
      <c r="P2253" s="19"/>
      <c r="Q2253" s="151">
        <f>SUM(J2253:P2253)</f>
        <v>131.4</v>
      </c>
    </row>
    <row r="2254" spans="1:17" x14ac:dyDescent="0.35">
      <c r="A2254" s="19" t="s">
        <v>1543</v>
      </c>
      <c r="B2254" s="19">
        <v>78.7</v>
      </c>
      <c r="C2254" s="166">
        <v>78.27</v>
      </c>
      <c r="D2254" s="166">
        <v>79.459999999999994</v>
      </c>
      <c r="E2254" s="166">
        <v>66.349999999999994</v>
      </c>
      <c r="F2254" s="166">
        <v>72.11</v>
      </c>
      <c r="G2254" s="19">
        <v>70.02</v>
      </c>
      <c r="H2254" s="19">
        <v>76.459999999999994</v>
      </c>
      <c r="I2254" s="151">
        <f>SUM(B2254:H2254)</f>
        <v>521.37</v>
      </c>
      <c r="J2254" s="19">
        <v>65.56</v>
      </c>
      <c r="K2254" s="166">
        <v>43.33</v>
      </c>
      <c r="L2254" s="166">
        <v>59.46</v>
      </c>
      <c r="M2254" s="166"/>
      <c r="N2254" s="166"/>
      <c r="O2254" s="19"/>
      <c r="P2254" s="19"/>
      <c r="Q2254" s="151">
        <f>SUM(J2254:P2254)</f>
        <v>168.35</v>
      </c>
    </row>
    <row r="2255" spans="1:17" x14ac:dyDescent="0.35">
      <c r="A2255" s="19" t="s">
        <v>152</v>
      </c>
      <c r="B2255" s="19">
        <f t="shared" ref="B2255:H2255" si="1765">B2254+B2253</f>
        <v>110.1</v>
      </c>
      <c r="C2255" s="19">
        <f t="shared" si="1765"/>
        <v>90.27</v>
      </c>
      <c r="D2255" s="19">
        <f t="shared" si="1765"/>
        <v>106.16</v>
      </c>
      <c r="E2255" s="106">
        <f t="shared" si="1765"/>
        <v>118.75</v>
      </c>
      <c r="F2255" s="19">
        <f t="shared" si="1765"/>
        <v>112.71000000000001</v>
      </c>
      <c r="G2255" s="19">
        <f t="shared" si="1765"/>
        <v>75.319999999999993</v>
      </c>
      <c r="H2255" s="19">
        <f t="shared" si="1765"/>
        <v>112.85999999999999</v>
      </c>
      <c r="I2255" s="151">
        <f>SUM(B2255:H2255)</f>
        <v>726.17</v>
      </c>
      <c r="J2255" s="19">
        <f t="shared" ref="J2255:P2255" si="1766">J2254+J2253</f>
        <v>117.26</v>
      </c>
      <c r="K2255" s="19">
        <f t="shared" si="1766"/>
        <v>106.72999999999999</v>
      </c>
      <c r="L2255" s="19">
        <f t="shared" si="1766"/>
        <v>75.760000000000005</v>
      </c>
      <c r="M2255" s="19">
        <f t="shared" si="1766"/>
        <v>0</v>
      </c>
      <c r="N2255" s="19">
        <f t="shared" si="1766"/>
        <v>0</v>
      </c>
      <c r="O2255" s="19">
        <f t="shared" si="1766"/>
        <v>0</v>
      </c>
      <c r="P2255" s="19">
        <f t="shared" si="1766"/>
        <v>0</v>
      </c>
      <c r="Q2255" s="151">
        <f>SUM(J2255:P2255)</f>
        <v>299.75</v>
      </c>
    </row>
    <row r="2256" spans="1:17" x14ac:dyDescent="0.35">
      <c r="A2256" s="19" t="s">
        <v>154</v>
      </c>
      <c r="B2256" s="169">
        <f t="shared" ref="B2256:H2256" si="1767">B2255/B2253</f>
        <v>3.5063694267515921</v>
      </c>
      <c r="C2256" s="169">
        <f t="shared" si="1767"/>
        <v>7.5225</v>
      </c>
      <c r="D2256" s="169">
        <f t="shared" si="1767"/>
        <v>3.9760299625468165</v>
      </c>
      <c r="E2256" s="169">
        <f t="shared" si="1767"/>
        <v>2.2662213740458017</v>
      </c>
      <c r="F2256" s="169">
        <f t="shared" si="1767"/>
        <v>2.7761083743842367</v>
      </c>
      <c r="G2256" s="169">
        <f t="shared" si="1767"/>
        <v>14.211320754716981</v>
      </c>
      <c r="H2256" s="169">
        <f t="shared" si="1767"/>
        <v>3.1005494505494502</v>
      </c>
      <c r="I2256" s="154">
        <f>I2254/I2255*100</f>
        <v>71.797237561452548</v>
      </c>
      <c r="J2256" s="169">
        <f t="shared" ref="J2256:P2256" si="1768">J2255/J2253</f>
        <v>2.2680851063829786</v>
      </c>
      <c r="K2256" s="169">
        <f t="shared" si="1768"/>
        <v>1.6834384858044162</v>
      </c>
      <c r="L2256" s="169">
        <f t="shared" si="1768"/>
        <v>4.6478527607361961</v>
      </c>
      <c r="M2256" s="169" t="e">
        <f t="shared" si="1768"/>
        <v>#DIV/0!</v>
      </c>
      <c r="N2256" s="169" t="e">
        <f t="shared" si="1768"/>
        <v>#DIV/0!</v>
      </c>
      <c r="O2256" s="169" t="e">
        <f t="shared" si="1768"/>
        <v>#DIV/0!</v>
      </c>
      <c r="P2256" s="169" t="e">
        <f t="shared" si="1768"/>
        <v>#DIV/0!</v>
      </c>
      <c r="Q2256" s="154">
        <f>Q2254/Q2255*100</f>
        <v>56.163469557964973</v>
      </c>
    </row>
    <row r="2257" spans="1:20" x14ac:dyDescent="0.35">
      <c r="A2257" s="19" t="s">
        <v>153</v>
      </c>
      <c r="B2257" s="88">
        <v>138</v>
      </c>
      <c r="C2257" s="19">
        <v>106</v>
      </c>
      <c r="D2257" s="19">
        <v>134</v>
      </c>
      <c r="E2257" s="19">
        <v>149</v>
      </c>
      <c r="F2257" s="19">
        <v>141</v>
      </c>
      <c r="G2257" s="88">
        <v>81</v>
      </c>
      <c r="H2257" s="88">
        <v>143</v>
      </c>
      <c r="I2257" s="146"/>
      <c r="J2257" s="88">
        <v>148</v>
      </c>
      <c r="K2257" s="19">
        <v>13491</v>
      </c>
      <c r="L2257" s="19">
        <v>91</v>
      </c>
      <c r="M2257" s="19"/>
      <c r="N2257" s="19"/>
      <c r="O2257" s="88"/>
      <c r="P2257" s="88"/>
      <c r="Q2257" s="146"/>
    </row>
    <row r="2258" spans="1:20" x14ac:dyDescent="0.35">
      <c r="A2258" s="43" t="s">
        <v>155</v>
      </c>
      <c r="B2258" s="169">
        <f t="shared" ref="B2258:H2258" si="1769">B2257/B2255</f>
        <v>1.2534059945504088</v>
      </c>
      <c r="C2258" s="169">
        <f t="shared" si="1769"/>
        <v>1.1742550127395592</v>
      </c>
      <c r="D2258" s="169">
        <f t="shared" si="1769"/>
        <v>1.2622456669178599</v>
      </c>
      <c r="E2258" s="169">
        <f t="shared" si="1769"/>
        <v>1.2547368421052632</v>
      </c>
      <c r="F2258" s="169">
        <f t="shared" si="1769"/>
        <v>1.2509981368112855</v>
      </c>
      <c r="G2258" s="169">
        <f t="shared" si="1769"/>
        <v>1.0754115772703134</v>
      </c>
      <c r="H2258" s="169">
        <f t="shared" si="1769"/>
        <v>1.2670565302144252</v>
      </c>
      <c r="I2258" s="146"/>
      <c r="J2258" s="169">
        <f t="shared" ref="J2258:P2258" si="1770">J2257/J2255</f>
        <v>1.2621524816646768</v>
      </c>
      <c r="K2258" s="169">
        <f t="shared" si="1770"/>
        <v>126.40307317530218</v>
      </c>
      <c r="L2258" s="169">
        <f t="shared" si="1770"/>
        <v>1.2011615628299894</v>
      </c>
      <c r="M2258" s="169" t="e">
        <f t="shared" si="1770"/>
        <v>#DIV/0!</v>
      </c>
      <c r="N2258" s="169" t="e">
        <f t="shared" si="1770"/>
        <v>#DIV/0!</v>
      </c>
      <c r="O2258" s="169" t="e">
        <f t="shared" si="1770"/>
        <v>#DIV/0!</v>
      </c>
      <c r="P2258" s="169" t="e">
        <f t="shared" si="1770"/>
        <v>#DIV/0!</v>
      </c>
      <c r="Q2258" s="146"/>
    </row>
    <row r="2259" spans="1:20" x14ac:dyDescent="0.35">
      <c r="A2259" s="19" t="s">
        <v>170</v>
      </c>
      <c r="B2259" s="36">
        <v>148.30000000000001</v>
      </c>
      <c r="C2259" s="61">
        <v>121.2</v>
      </c>
      <c r="D2259" s="61">
        <v>114.5</v>
      </c>
      <c r="E2259" s="61">
        <v>165.5</v>
      </c>
      <c r="F2259" s="61">
        <v>173.7</v>
      </c>
      <c r="G2259" s="88">
        <v>70.599999999999994</v>
      </c>
      <c r="H2259" s="88">
        <v>141.30000000000001</v>
      </c>
      <c r="I2259" s="146">
        <f>SUM(B2259:H2259)</f>
        <v>935.10000000000014</v>
      </c>
      <c r="J2259" s="88">
        <v>192.8</v>
      </c>
      <c r="K2259" s="61">
        <v>2.5</v>
      </c>
      <c r="L2259" s="61">
        <v>0.5</v>
      </c>
      <c r="M2259" s="61"/>
      <c r="N2259" s="61"/>
      <c r="O2259" s="88"/>
      <c r="P2259" s="88"/>
      <c r="Q2259" s="146">
        <f>SUM(J2259:P2259)</f>
        <v>195.8</v>
      </c>
    </row>
    <row r="2260" spans="1:20" x14ac:dyDescent="0.35">
      <c r="A2260" s="19" t="s">
        <v>171</v>
      </c>
      <c r="B2260" s="33">
        <v>392.6</v>
      </c>
      <c r="C2260" s="166">
        <v>341.6</v>
      </c>
      <c r="D2260" s="166">
        <v>394.8</v>
      </c>
      <c r="E2260" s="166">
        <v>335</v>
      </c>
      <c r="F2260" s="166">
        <v>355.2</v>
      </c>
      <c r="G2260" s="88">
        <v>330.9</v>
      </c>
      <c r="H2260" s="88">
        <v>389.8</v>
      </c>
      <c r="I2260" s="146">
        <f>SUM(B2260:H2260)</f>
        <v>2539.9</v>
      </c>
      <c r="J2260" s="88">
        <v>323.3</v>
      </c>
      <c r="K2260" s="166">
        <v>1.4</v>
      </c>
      <c r="L2260" s="166">
        <v>0.4</v>
      </c>
      <c r="M2260" s="166"/>
      <c r="N2260" s="166"/>
      <c r="O2260" s="88"/>
      <c r="P2260" s="88"/>
      <c r="Q2260" s="146">
        <f>SUM(J2260:P2260)</f>
        <v>325.09999999999997</v>
      </c>
      <c r="T2260">
        <v>24.82</v>
      </c>
    </row>
    <row r="2261" spans="1:20" x14ac:dyDescent="0.35">
      <c r="A2261" s="19" t="s">
        <v>152</v>
      </c>
      <c r="B2261" s="19">
        <f t="shared" ref="B2261:H2261" si="1771">B2260+B2259</f>
        <v>540.90000000000009</v>
      </c>
      <c r="C2261" s="19">
        <f t="shared" si="1771"/>
        <v>462.8</v>
      </c>
      <c r="D2261" s="19">
        <f t="shared" si="1771"/>
        <v>509.3</v>
      </c>
      <c r="E2261" s="19">
        <f t="shared" si="1771"/>
        <v>500.5</v>
      </c>
      <c r="F2261" s="19">
        <f t="shared" si="1771"/>
        <v>528.9</v>
      </c>
      <c r="G2261" s="19">
        <f t="shared" si="1771"/>
        <v>401.5</v>
      </c>
      <c r="H2261" s="19">
        <f t="shared" si="1771"/>
        <v>531.1</v>
      </c>
      <c r="I2261" s="146">
        <f>SUM(B2261:H2261)</f>
        <v>3475</v>
      </c>
      <c r="J2261" s="19">
        <f t="shared" ref="J2261:P2261" si="1772">J2260+J2259</f>
        <v>516.1</v>
      </c>
      <c r="K2261" s="19">
        <f t="shared" si="1772"/>
        <v>3.9</v>
      </c>
      <c r="L2261" s="19">
        <f t="shared" si="1772"/>
        <v>0.9</v>
      </c>
      <c r="M2261" s="19">
        <f t="shared" si="1772"/>
        <v>0</v>
      </c>
      <c r="N2261" s="19">
        <f t="shared" si="1772"/>
        <v>0</v>
      </c>
      <c r="O2261" s="19">
        <f t="shared" si="1772"/>
        <v>0</v>
      </c>
      <c r="P2261" s="19">
        <f t="shared" si="1772"/>
        <v>0</v>
      </c>
      <c r="Q2261" s="146">
        <f>SUM(J2261:P2261)</f>
        <v>520.9</v>
      </c>
    </row>
    <row r="2262" spans="1:20" x14ac:dyDescent="0.35">
      <c r="A2262" s="19" t="s">
        <v>154</v>
      </c>
      <c r="B2262" s="169">
        <f t="shared" ref="B2262:H2262" si="1773">B2261/B2259</f>
        <v>3.6473364801078896</v>
      </c>
      <c r="C2262" s="169">
        <f t="shared" si="1773"/>
        <v>3.8184818481848186</v>
      </c>
      <c r="D2262" s="169">
        <f t="shared" si="1773"/>
        <v>4.4480349344978167</v>
      </c>
      <c r="E2262" s="169">
        <f t="shared" si="1773"/>
        <v>3.02416918429003</v>
      </c>
      <c r="F2262" s="169">
        <f t="shared" si="1773"/>
        <v>3.0449050086355784</v>
      </c>
      <c r="G2262" s="169">
        <f t="shared" si="1773"/>
        <v>5.686968838526913</v>
      </c>
      <c r="H2262" s="169">
        <f t="shared" si="1773"/>
        <v>3.7586694975230004</v>
      </c>
      <c r="I2262" s="153">
        <f>I2260/I2261*100</f>
        <v>73.09064748201439</v>
      </c>
      <c r="J2262" s="169">
        <f t="shared" ref="J2262:P2262" si="1774">J2261/J2259</f>
        <v>2.6768672199170123</v>
      </c>
      <c r="K2262" s="169">
        <f t="shared" si="1774"/>
        <v>1.56</v>
      </c>
      <c r="L2262" s="169">
        <f t="shared" si="1774"/>
        <v>1.8</v>
      </c>
      <c r="M2262" s="169" t="e">
        <f t="shared" si="1774"/>
        <v>#DIV/0!</v>
      </c>
      <c r="N2262" s="169" t="e">
        <f t="shared" si="1774"/>
        <v>#DIV/0!</v>
      </c>
      <c r="O2262" s="169" t="e">
        <f t="shared" si="1774"/>
        <v>#DIV/0!</v>
      </c>
      <c r="P2262" s="169" t="e">
        <f t="shared" si="1774"/>
        <v>#DIV/0!</v>
      </c>
      <c r="Q2262" s="153">
        <f>Q2260/Q2261*100</f>
        <v>62.411211364945288</v>
      </c>
    </row>
    <row r="2263" spans="1:20" x14ac:dyDescent="0.35">
      <c r="A2263" s="19" t="s">
        <v>153</v>
      </c>
      <c r="B2263" s="88">
        <v>860</v>
      </c>
      <c r="C2263" s="61">
        <v>624</v>
      </c>
      <c r="D2263" s="61">
        <v>801</v>
      </c>
      <c r="E2263" s="61">
        <v>811</v>
      </c>
      <c r="F2263" s="61">
        <v>823</v>
      </c>
      <c r="G2263" s="88">
        <v>612</v>
      </c>
      <c r="H2263" s="88">
        <v>849</v>
      </c>
      <c r="I2263" s="146"/>
      <c r="J2263" s="88">
        <v>786</v>
      </c>
      <c r="K2263" s="61">
        <v>23</v>
      </c>
      <c r="L2263" s="61">
        <v>612</v>
      </c>
      <c r="M2263" s="61"/>
      <c r="N2263" s="61"/>
      <c r="O2263" s="88"/>
      <c r="P2263" s="88"/>
      <c r="Q2263" s="146"/>
    </row>
    <row r="2264" spans="1:20" x14ac:dyDescent="0.35">
      <c r="A2264" s="43" t="s">
        <v>155</v>
      </c>
      <c r="B2264" s="169">
        <f t="shared" ref="B2264:G2264" si="1775">B2263/B2261</f>
        <v>1.589942688112405</v>
      </c>
      <c r="C2264" s="169">
        <f t="shared" si="1775"/>
        <v>1.348314606741573</v>
      </c>
      <c r="D2264" s="169">
        <f t="shared" si="1775"/>
        <v>1.5727469075201257</v>
      </c>
      <c r="E2264" s="169">
        <f t="shared" si="1775"/>
        <v>1.6203796203796204</v>
      </c>
      <c r="F2264" s="169">
        <f t="shared" si="1775"/>
        <v>1.5560597466439781</v>
      </c>
      <c r="G2264" s="169">
        <f t="shared" si="1775"/>
        <v>1.5242839352428394</v>
      </c>
      <c r="H2264" s="169">
        <v>914</v>
      </c>
      <c r="I2264" s="146"/>
      <c r="J2264" s="169">
        <f>J2263/J2261</f>
        <v>1.5229606665374926</v>
      </c>
      <c r="K2264" s="169">
        <f>K2263/K2261</f>
        <v>5.8974358974358978</v>
      </c>
      <c r="L2264" s="169">
        <f>L2263/L2261</f>
        <v>680</v>
      </c>
      <c r="M2264" s="169">
        <v>270</v>
      </c>
      <c r="N2264" s="169" t="e">
        <f>N2263/N2261</f>
        <v>#DIV/0!</v>
      </c>
      <c r="O2264" s="169" t="e">
        <f>O2263/O2261</f>
        <v>#DIV/0!</v>
      </c>
      <c r="P2264" s="169" t="e">
        <f>P2263/P2261</f>
        <v>#DIV/0!</v>
      </c>
      <c r="Q2264" s="146"/>
    </row>
    <row r="2265" spans="1:20" x14ac:dyDescent="0.35">
      <c r="A2265" s="19" t="s">
        <v>173</v>
      </c>
      <c r="B2265" s="36">
        <v>22.68</v>
      </c>
      <c r="C2265" s="171">
        <v>22.11</v>
      </c>
      <c r="D2265" s="171">
        <v>24.9</v>
      </c>
      <c r="E2265" s="171">
        <v>22.69</v>
      </c>
      <c r="F2265" s="171">
        <v>22.81</v>
      </c>
      <c r="G2265" s="19">
        <v>21.03</v>
      </c>
      <c r="H2265" s="36">
        <v>23.79</v>
      </c>
      <c r="I2265" s="146">
        <f>SUM(B2265:H2265)</f>
        <v>160.01</v>
      </c>
      <c r="J2265" s="36">
        <v>24.82</v>
      </c>
      <c r="K2265" s="171">
        <v>26.26</v>
      </c>
      <c r="L2265" s="171">
        <v>23.05</v>
      </c>
      <c r="M2265" s="171"/>
      <c r="N2265" s="171"/>
      <c r="O2265" s="19"/>
      <c r="P2265" s="36"/>
      <c r="Q2265" s="146">
        <f>SUM(J2265:P2265)</f>
        <v>74.13</v>
      </c>
    </row>
    <row r="2266" spans="1:20" x14ac:dyDescent="0.35">
      <c r="A2266" s="19" t="s">
        <v>172</v>
      </c>
      <c r="B2266" s="33">
        <v>37.89</v>
      </c>
      <c r="C2266" s="61">
        <v>35.15</v>
      </c>
      <c r="D2266" s="61">
        <v>38.4</v>
      </c>
      <c r="E2266" s="61">
        <v>32.75</v>
      </c>
      <c r="F2266" s="61">
        <v>35.090000000000003</v>
      </c>
      <c r="G2266" s="19">
        <v>37.450000000000003</v>
      </c>
      <c r="H2266" s="36">
        <v>36.299999999999997</v>
      </c>
      <c r="I2266" s="146">
        <f>SUM(B2266:H2266)</f>
        <v>253.03000000000003</v>
      </c>
      <c r="J2266" s="33">
        <v>32.979999999999997</v>
      </c>
      <c r="K2266" s="61">
        <v>27.17</v>
      </c>
      <c r="L2266" s="61">
        <v>35.200000000000003</v>
      </c>
      <c r="M2266" s="61"/>
      <c r="N2266" s="61"/>
      <c r="O2266" s="19"/>
      <c r="P2266" s="36"/>
      <c r="Q2266" s="146">
        <f>SUM(J2266:P2266)</f>
        <v>95.35</v>
      </c>
    </row>
    <row r="2267" spans="1:20" x14ac:dyDescent="0.35">
      <c r="A2267" s="19" t="s">
        <v>152</v>
      </c>
      <c r="B2267" s="19">
        <f t="shared" ref="B2267:H2267" si="1776">B2266+B2265</f>
        <v>60.57</v>
      </c>
      <c r="C2267" s="19">
        <f t="shared" si="1776"/>
        <v>57.26</v>
      </c>
      <c r="D2267" s="19">
        <f t="shared" si="1776"/>
        <v>63.3</v>
      </c>
      <c r="E2267" s="19">
        <f t="shared" si="1776"/>
        <v>55.44</v>
      </c>
      <c r="F2267" s="19">
        <f t="shared" si="1776"/>
        <v>57.900000000000006</v>
      </c>
      <c r="G2267" s="19">
        <f t="shared" si="1776"/>
        <v>58.480000000000004</v>
      </c>
      <c r="H2267" s="19">
        <f t="shared" si="1776"/>
        <v>60.089999999999996</v>
      </c>
      <c r="I2267" s="146">
        <f>SUM(B2267:H2267)</f>
        <v>413.04</v>
      </c>
      <c r="J2267" s="19">
        <f t="shared" ref="J2267:P2267" si="1777">J2266+J2265</f>
        <v>57.8</v>
      </c>
      <c r="K2267" s="19">
        <f t="shared" si="1777"/>
        <v>53.430000000000007</v>
      </c>
      <c r="L2267" s="19">
        <f t="shared" si="1777"/>
        <v>58.25</v>
      </c>
      <c r="M2267" s="19">
        <f t="shared" si="1777"/>
        <v>0</v>
      </c>
      <c r="N2267" s="19">
        <f t="shared" si="1777"/>
        <v>0</v>
      </c>
      <c r="O2267" s="19">
        <f t="shared" si="1777"/>
        <v>0</v>
      </c>
      <c r="P2267" s="19">
        <f t="shared" si="1777"/>
        <v>0</v>
      </c>
      <c r="Q2267" s="146">
        <f>SUM(J2267:P2267)</f>
        <v>169.48000000000002</v>
      </c>
    </row>
    <row r="2268" spans="1:20" x14ac:dyDescent="0.35">
      <c r="A2268" s="19" t="s">
        <v>154</v>
      </c>
      <c r="B2268" s="169">
        <f>B2267/B2265</f>
        <v>2.6706349206349205</v>
      </c>
      <c r="C2268" s="169">
        <f t="shared" ref="C2268:H2268" si="1778">C2267/C2265</f>
        <v>2.5897783808231569</v>
      </c>
      <c r="D2268" s="169">
        <f t="shared" si="1778"/>
        <v>2.5421686746987953</v>
      </c>
      <c r="E2268" s="169">
        <f t="shared" si="1778"/>
        <v>2.4433671220802111</v>
      </c>
      <c r="F2268" s="169">
        <f t="shared" si="1778"/>
        <v>2.5383603682595357</v>
      </c>
      <c r="G2268" s="169">
        <f t="shared" si="1778"/>
        <v>2.7807893485496908</v>
      </c>
      <c r="H2268" s="169">
        <f t="shared" si="1778"/>
        <v>2.5258511979823455</v>
      </c>
      <c r="I2268" s="153">
        <f>I2266/I2267*100</f>
        <v>61.260410613984121</v>
      </c>
      <c r="J2268" s="169">
        <f>J2267/J2265</f>
        <v>2.3287671232876712</v>
      </c>
      <c r="K2268" s="169">
        <f t="shared" ref="K2268:P2268" si="1779">K2267/K2265</f>
        <v>2.0346534653465347</v>
      </c>
      <c r="L2268" s="169">
        <f t="shared" si="1779"/>
        <v>2.527114967462039</v>
      </c>
      <c r="M2268" s="169" t="e">
        <f t="shared" si="1779"/>
        <v>#DIV/0!</v>
      </c>
      <c r="N2268" s="169" t="e">
        <f t="shared" si="1779"/>
        <v>#DIV/0!</v>
      </c>
      <c r="O2268" s="169" t="e">
        <f t="shared" si="1779"/>
        <v>#DIV/0!</v>
      </c>
      <c r="P2268" s="169" t="e">
        <f t="shared" si="1779"/>
        <v>#DIV/0!</v>
      </c>
      <c r="Q2268" s="153">
        <f>Q2266/Q2267*100</f>
        <v>56.260325702147739</v>
      </c>
    </row>
    <row r="2269" spans="1:20" x14ac:dyDescent="0.35">
      <c r="A2269" s="19" t="s">
        <v>153</v>
      </c>
      <c r="B2269" s="19">
        <v>211</v>
      </c>
      <c r="C2269" s="19">
        <v>198</v>
      </c>
      <c r="D2269" s="19">
        <v>229</v>
      </c>
      <c r="E2269" s="19">
        <v>207</v>
      </c>
      <c r="F2269" s="19">
        <v>213</v>
      </c>
      <c r="G2269" s="19">
        <v>199</v>
      </c>
      <c r="H2269" s="19">
        <v>208</v>
      </c>
      <c r="I2269" s="146"/>
      <c r="J2269" s="19">
        <v>213</v>
      </c>
      <c r="K2269" s="19">
        <v>217</v>
      </c>
      <c r="L2269" s="19">
        <v>213</v>
      </c>
      <c r="M2269" s="19"/>
      <c r="N2269" s="19"/>
      <c r="O2269" s="19"/>
      <c r="P2269" s="19"/>
      <c r="Q2269" s="146"/>
    </row>
    <row r="2270" spans="1:20" x14ac:dyDescent="0.35">
      <c r="A2270" s="43" t="s">
        <v>155</v>
      </c>
      <c r="B2270" s="169">
        <f t="shared" ref="B2270:H2270" si="1780">B2269/B2267</f>
        <v>3.4835727257718343</v>
      </c>
      <c r="C2270" s="169">
        <f t="shared" si="1780"/>
        <v>3.4579112818721622</v>
      </c>
      <c r="D2270" s="169">
        <f t="shared" si="1780"/>
        <v>3.617693522906793</v>
      </c>
      <c r="E2270" s="169">
        <f t="shared" si="1780"/>
        <v>3.7337662337662341</v>
      </c>
      <c r="F2270" s="169">
        <f t="shared" si="1780"/>
        <v>3.6787564766839376</v>
      </c>
      <c r="G2270" s="169">
        <f t="shared" si="1780"/>
        <v>3.4028727770177838</v>
      </c>
      <c r="H2270" s="169">
        <f t="shared" si="1780"/>
        <v>3.4614744549841907</v>
      </c>
      <c r="I2270" s="146"/>
      <c r="J2270" s="169">
        <f t="shared" ref="J2270:P2270" si="1781">J2269/J2267</f>
        <v>3.6851211072664363</v>
      </c>
      <c r="K2270" s="169">
        <f t="shared" si="1781"/>
        <v>4.0613887329215794</v>
      </c>
      <c r="L2270" s="169">
        <f t="shared" si="1781"/>
        <v>3.6566523605150216</v>
      </c>
      <c r="M2270" s="169" t="e">
        <f t="shared" si="1781"/>
        <v>#DIV/0!</v>
      </c>
      <c r="N2270" s="169" t="e">
        <f t="shared" si="1781"/>
        <v>#DIV/0!</v>
      </c>
      <c r="O2270" s="169" t="e">
        <f t="shared" si="1781"/>
        <v>#DIV/0!</v>
      </c>
      <c r="P2270" s="169" t="e">
        <f t="shared" si="1781"/>
        <v>#DIV/0!</v>
      </c>
      <c r="Q2270" s="146"/>
    </row>
    <row r="2271" spans="1:20" x14ac:dyDescent="0.35">
      <c r="A2271" s="19" t="s">
        <v>176</v>
      </c>
      <c r="B2271" s="19">
        <v>0</v>
      </c>
      <c r="C2271" s="19">
        <v>0</v>
      </c>
      <c r="D2271" s="19">
        <v>0</v>
      </c>
      <c r="E2271" s="19">
        <v>0</v>
      </c>
      <c r="F2271" s="19">
        <v>0</v>
      </c>
      <c r="G2271" s="19">
        <v>0</v>
      </c>
      <c r="H2271" s="19">
        <v>0</v>
      </c>
      <c r="I2271" s="151">
        <f>SUM(B2271:H2271)</f>
        <v>0</v>
      </c>
      <c r="J2271" s="19">
        <v>0</v>
      </c>
      <c r="K2271" s="19">
        <v>0</v>
      </c>
      <c r="L2271" s="19">
        <v>0</v>
      </c>
      <c r="M2271" s="19">
        <v>0</v>
      </c>
      <c r="N2271" s="19">
        <v>0</v>
      </c>
      <c r="O2271" s="19">
        <v>0</v>
      </c>
      <c r="P2271" s="19">
        <v>0</v>
      </c>
      <c r="Q2271" s="151">
        <f>SUM(J2271:P2271)</f>
        <v>0</v>
      </c>
    </row>
    <row r="2272" spans="1:20" x14ac:dyDescent="0.35">
      <c r="A2272" s="19" t="s">
        <v>177</v>
      </c>
      <c r="B2272" s="19">
        <v>0</v>
      </c>
      <c r="C2272" s="19">
        <v>0</v>
      </c>
      <c r="D2272" s="19">
        <v>0</v>
      </c>
      <c r="E2272" s="19">
        <v>0</v>
      </c>
      <c r="F2272" s="19">
        <v>0</v>
      </c>
      <c r="G2272" s="19">
        <v>0</v>
      </c>
      <c r="H2272" s="19">
        <v>0</v>
      </c>
      <c r="I2272" s="151">
        <f>SUM(B2272:H2272)</f>
        <v>0</v>
      </c>
      <c r="J2272" s="19">
        <v>0</v>
      </c>
      <c r="K2272" s="19">
        <v>0</v>
      </c>
      <c r="L2272" s="19">
        <v>0</v>
      </c>
      <c r="M2272" s="19">
        <v>0</v>
      </c>
      <c r="N2272" s="19">
        <v>0</v>
      </c>
      <c r="O2272" s="19">
        <v>0</v>
      </c>
      <c r="P2272" s="19">
        <v>0</v>
      </c>
      <c r="Q2272" s="151">
        <f>SUM(J2272:P2272)</f>
        <v>0</v>
      </c>
    </row>
    <row r="2273" spans="1:17" x14ac:dyDescent="0.35">
      <c r="A2273" s="19" t="s">
        <v>152</v>
      </c>
      <c r="B2273" s="19">
        <f t="shared" ref="B2273:H2273" si="1782">B2272+B2271</f>
        <v>0</v>
      </c>
      <c r="C2273" s="19">
        <f t="shared" si="1782"/>
        <v>0</v>
      </c>
      <c r="D2273" s="19">
        <f t="shared" si="1782"/>
        <v>0</v>
      </c>
      <c r="E2273" s="19">
        <f t="shared" si="1782"/>
        <v>0</v>
      </c>
      <c r="F2273" s="19">
        <f t="shared" si="1782"/>
        <v>0</v>
      </c>
      <c r="G2273" s="19">
        <f t="shared" si="1782"/>
        <v>0</v>
      </c>
      <c r="H2273" s="19">
        <f t="shared" si="1782"/>
        <v>0</v>
      </c>
      <c r="I2273" s="151">
        <f>SUM(B2273:H2273)</f>
        <v>0</v>
      </c>
      <c r="J2273" s="19">
        <f>J2272+J2271</f>
        <v>0</v>
      </c>
      <c r="K2273" s="19">
        <f>K2272+K2271</f>
        <v>0</v>
      </c>
      <c r="L2273" s="19">
        <f>L2272+L2271</f>
        <v>0</v>
      </c>
      <c r="M2273" s="19">
        <f>M2272+M2271</f>
        <v>0</v>
      </c>
      <c r="N2273" s="19">
        <f>N2272+N2271</f>
        <v>0</v>
      </c>
      <c r="O2273" s="19"/>
      <c r="P2273" s="19">
        <f>P2272+P2271</f>
        <v>0</v>
      </c>
      <c r="Q2273" s="151">
        <f>SUM(J2273:P2273)</f>
        <v>0</v>
      </c>
    </row>
    <row r="2274" spans="1:17" x14ac:dyDescent="0.35">
      <c r="A2274" s="19" t="s">
        <v>154</v>
      </c>
      <c r="B2274" s="106" t="e">
        <f t="shared" ref="B2274:Q2274" si="1783">B2272/B2273*100</f>
        <v>#DIV/0!</v>
      </c>
      <c r="C2274" s="106" t="e">
        <f t="shared" si="1783"/>
        <v>#DIV/0!</v>
      </c>
      <c r="D2274" s="106" t="e">
        <f t="shared" si="1783"/>
        <v>#DIV/0!</v>
      </c>
      <c r="E2274" s="106" t="e">
        <f t="shared" si="1783"/>
        <v>#DIV/0!</v>
      </c>
      <c r="F2274" s="106" t="e">
        <f t="shared" si="1783"/>
        <v>#DIV/0!</v>
      </c>
      <c r="G2274" s="106" t="e">
        <f t="shared" si="1783"/>
        <v>#DIV/0!</v>
      </c>
      <c r="H2274" s="106" t="e">
        <f t="shared" si="1783"/>
        <v>#DIV/0!</v>
      </c>
      <c r="I2274" s="153" t="e">
        <f t="shared" si="1783"/>
        <v>#DIV/0!</v>
      </c>
      <c r="J2274" s="106" t="e">
        <f t="shared" si="1783"/>
        <v>#DIV/0!</v>
      </c>
      <c r="K2274" s="106" t="e">
        <f t="shared" si="1783"/>
        <v>#DIV/0!</v>
      </c>
      <c r="L2274" s="106" t="e">
        <f t="shared" si="1783"/>
        <v>#DIV/0!</v>
      </c>
      <c r="M2274" s="106" t="e">
        <f t="shared" si="1783"/>
        <v>#DIV/0!</v>
      </c>
      <c r="N2274" s="106" t="e">
        <f t="shared" si="1783"/>
        <v>#DIV/0!</v>
      </c>
      <c r="O2274" s="106" t="e">
        <f t="shared" si="1783"/>
        <v>#DIV/0!</v>
      </c>
      <c r="P2274" s="106" t="e">
        <f t="shared" si="1783"/>
        <v>#DIV/0!</v>
      </c>
      <c r="Q2274" s="153" t="e">
        <f t="shared" si="1783"/>
        <v>#DIV/0!</v>
      </c>
    </row>
    <row r="2275" spans="1:17" x14ac:dyDescent="0.35">
      <c r="A2275" s="19" t="s">
        <v>153</v>
      </c>
      <c r="B2275" s="88">
        <v>0</v>
      </c>
      <c r="C2275" s="88">
        <v>0</v>
      </c>
      <c r="D2275" s="88">
        <v>0</v>
      </c>
      <c r="E2275" s="88">
        <v>0</v>
      </c>
      <c r="F2275" s="88">
        <v>0</v>
      </c>
      <c r="G2275" s="88">
        <v>0</v>
      </c>
      <c r="H2275" s="88">
        <v>0</v>
      </c>
      <c r="I2275" s="146"/>
      <c r="J2275" s="88">
        <v>0</v>
      </c>
      <c r="K2275" s="88">
        <v>0</v>
      </c>
      <c r="L2275" s="88">
        <v>0</v>
      </c>
      <c r="M2275" s="88">
        <v>0</v>
      </c>
      <c r="N2275" s="88">
        <v>0</v>
      </c>
      <c r="O2275" s="88">
        <v>0</v>
      </c>
      <c r="P2275" s="88">
        <v>0</v>
      </c>
      <c r="Q2275" s="146"/>
    </row>
    <row r="2276" spans="1:17" x14ac:dyDescent="0.35">
      <c r="A2276" s="43" t="s">
        <v>155</v>
      </c>
      <c r="B2276" s="169" t="e">
        <f t="shared" ref="B2276:H2276" si="1784">B2275/B2273</f>
        <v>#DIV/0!</v>
      </c>
      <c r="C2276" s="169" t="e">
        <f t="shared" si="1784"/>
        <v>#DIV/0!</v>
      </c>
      <c r="D2276" s="169" t="e">
        <f t="shared" si="1784"/>
        <v>#DIV/0!</v>
      </c>
      <c r="E2276" s="169" t="e">
        <f t="shared" si="1784"/>
        <v>#DIV/0!</v>
      </c>
      <c r="F2276" s="169" t="e">
        <f t="shared" si="1784"/>
        <v>#DIV/0!</v>
      </c>
      <c r="G2276" s="169" t="e">
        <f t="shared" si="1784"/>
        <v>#DIV/0!</v>
      </c>
      <c r="H2276" s="169" t="e">
        <f t="shared" si="1784"/>
        <v>#DIV/0!</v>
      </c>
      <c r="I2276" s="146"/>
      <c r="J2276" s="169" t="e">
        <f t="shared" ref="J2276:P2276" si="1785">J2275/J2273</f>
        <v>#DIV/0!</v>
      </c>
      <c r="K2276" s="169" t="e">
        <f t="shared" si="1785"/>
        <v>#DIV/0!</v>
      </c>
      <c r="L2276" s="169" t="e">
        <f t="shared" si="1785"/>
        <v>#DIV/0!</v>
      </c>
      <c r="M2276" s="169" t="e">
        <f t="shared" si="1785"/>
        <v>#DIV/0!</v>
      </c>
      <c r="N2276" s="169" t="e">
        <f t="shared" si="1785"/>
        <v>#DIV/0!</v>
      </c>
      <c r="O2276" s="169" t="e">
        <f t="shared" si="1785"/>
        <v>#DIV/0!</v>
      </c>
      <c r="P2276" s="169" t="e">
        <f t="shared" si="1785"/>
        <v>#DIV/0!</v>
      </c>
      <c r="Q2276" s="146"/>
    </row>
    <row r="2277" spans="1:17" x14ac:dyDescent="0.35">
      <c r="A2277" s="19" t="s">
        <v>174</v>
      </c>
      <c r="B2277" s="88">
        <v>12.41</v>
      </c>
      <c r="C2277" s="19">
        <v>14.84</v>
      </c>
      <c r="D2277" s="19">
        <v>14.89</v>
      </c>
      <c r="E2277" s="19">
        <v>14.75</v>
      </c>
      <c r="F2277" s="19">
        <v>13.63</v>
      </c>
      <c r="G2277" s="79">
        <v>8.36</v>
      </c>
      <c r="H2277" s="79">
        <v>13.11</v>
      </c>
      <c r="I2277" s="146">
        <f>SUM(B2277:H2277)</f>
        <v>91.99</v>
      </c>
      <c r="J2277" s="88">
        <v>16.97</v>
      </c>
      <c r="K2277" s="19">
        <v>23.01</v>
      </c>
      <c r="L2277" s="19"/>
      <c r="M2277" s="19"/>
      <c r="N2277" s="19"/>
      <c r="O2277" s="79"/>
      <c r="P2277" s="79"/>
      <c r="Q2277" s="146">
        <f>SUM(J2277:P2277)</f>
        <v>39.980000000000004</v>
      </c>
    </row>
    <row r="2278" spans="1:17" x14ac:dyDescent="0.35">
      <c r="A2278" s="19" t="s">
        <v>175</v>
      </c>
      <c r="B2278" s="88">
        <v>0.31</v>
      </c>
      <c r="C2278" s="19">
        <v>0</v>
      </c>
      <c r="D2278" s="19">
        <v>0.84</v>
      </c>
      <c r="E2278" s="19">
        <v>0.28999999999999998</v>
      </c>
      <c r="F2278" s="19">
        <v>0.35</v>
      </c>
      <c r="G2278" s="88">
        <v>0.4</v>
      </c>
      <c r="H2278" s="88">
        <v>0.93</v>
      </c>
      <c r="I2278" s="146">
        <f>SUM(B2278:H2278)</f>
        <v>3.12</v>
      </c>
      <c r="J2278" s="88">
        <v>0.69</v>
      </c>
      <c r="K2278" s="19">
        <v>0.41</v>
      </c>
      <c r="L2278" s="19"/>
      <c r="M2278" s="19"/>
      <c r="N2278" s="19"/>
      <c r="O2278" s="88"/>
      <c r="P2278" s="88"/>
      <c r="Q2278" s="146">
        <f>SUM(J2278:P2278)</f>
        <v>1.0999999999999999</v>
      </c>
    </row>
    <row r="2279" spans="1:17" x14ac:dyDescent="0.35">
      <c r="A2279" s="19" t="s">
        <v>152</v>
      </c>
      <c r="B2279" s="19">
        <f t="shared" ref="B2279:H2279" si="1786">B2278+B2277</f>
        <v>12.72</v>
      </c>
      <c r="C2279" s="19">
        <f t="shared" si="1786"/>
        <v>14.84</v>
      </c>
      <c r="D2279" s="19">
        <f t="shared" si="1786"/>
        <v>15.73</v>
      </c>
      <c r="E2279" s="19">
        <f t="shared" si="1786"/>
        <v>15.04</v>
      </c>
      <c r="F2279" s="19">
        <f t="shared" si="1786"/>
        <v>13.98</v>
      </c>
      <c r="G2279" s="19">
        <f t="shared" si="1786"/>
        <v>8.76</v>
      </c>
      <c r="H2279" s="19">
        <f t="shared" si="1786"/>
        <v>14.04</v>
      </c>
      <c r="I2279" s="146">
        <f>SUM(B2279:H2279)</f>
        <v>95.110000000000014</v>
      </c>
      <c r="J2279" s="19">
        <f>J2278+J2277</f>
        <v>17.66</v>
      </c>
      <c r="K2279" s="19">
        <f>K2278+K2277</f>
        <v>23.42</v>
      </c>
      <c r="L2279" s="19">
        <f>L2278+L2277</f>
        <v>0</v>
      </c>
      <c r="M2279" s="19">
        <v>90</v>
      </c>
      <c r="N2279" s="19">
        <f>N2278+N2277</f>
        <v>0</v>
      </c>
      <c r="O2279" s="19">
        <f>O2278+O2277</f>
        <v>0</v>
      </c>
      <c r="P2279" s="19">
        <f>P2278+P2277</f>
        <v>0</v>
      </c>
      <c r="Q2279" s="146">
        <f>SUM(J2279:P2279)</f>
        <v>131.07999999999998</v>
      </c>
    </row>
    <row r="2280" spans="1:17" x14ac:dyDescent="0.35">
      <c r="A2280" s="19" t="s">
        <v>154</v>
      </c>
      <c r="B2280" s="169">
        <f t="shared" ref="B2280:H2280" si="1787">B2279/B2277</f>
        <v>1.024979854955681</v>
      </c>
      <c r="C2280" s="169">
        <f t="shared" si="1787"/>
        <v>1</v>
      </c>
      <c r="D2280" s="169">
        <f t="shared" si="1787"/>
        <v>1.0564137004701142</v>
      </c>
      <c r="E2280" s="169">
        <f t="shared" si="1787"/>
        <v>1.0196610169491525</v>
      </c>
      <c r="F2280" s="169">
        <f t="shared" si="1787"/>
        <v>1.0256786500366837</v>
      </c>
      <c r="G2280" s="169">
        <f t="shared" si="1787"/>
        <v>1.0478468899521531</v>
      </c>
      <c r="H2280" s="169">
        <f t="shared" si="1787"/>
        <v>1.0709382151029747</v>
      </c>
      <c r="I2280" s="153">
        <f>I2278/I2279*100</f>
        <v>3.280412154347597</v>
      </c>
      <c r="J2280" s="169">
        <f t="shared" ref="J2280:P2280" si="1788">J2279/J2277</f>
        <v>1.0406599882144962</v>
      </c>
      <c r="K2280" s="169">
        <f t="shared" si="1788"/>
        <v>1.0178183398522382</v>
      </c>
      <c r="L2280" s="169" t="e">
        <f t="shared" si="1788"/>
        <v>#DIV/0!</v>
      </c>
      <c r="M2280" s="169" t="e">
        <f t="shared" si="1788"/>
        <v>#DIV/0!</v>
      </c>
      <c r="N2280" s="169" t="e">
        <f t="shared" si="1788"/>
        <v>#DIV/0!</v>
      </c>
      <c r="O2280" s="169" t="e">
        <f t="shared" si="1788"/>
        <v>#DIV/0!</v>
      </c>
      <c r="P2280" s="169" t="e">
        <f t="shared" si="1788"/>
        <v>#DIV/0!</v>
      </c>
      <c r="Q2280" s="153">
        <f>Q2278/Q2279*100</f>
        <v>0.83918217882209334</v>
      </c>
    </row>
    <row r="2281" spans="1:17" x14ac:dyDescent="0.35">
      <c r="A2281" s="19" t="s">
        <v>153</v>
      </c>
      <c r="B2281" s="19">
        <v>129</v>
      </c>
      <c r="C2281" s="19">
        <v>102</v>
      </c>
      <c r="D2281" s="19">
        <v>134</v>
      </c>
      <c r="E2281" s="19">
        <v>104</v>
      </c>
      <c r="F2281" s="19">
        <v>114</v>
      </c>
      <c r="G2281" s="19">
        <v>112</v>
      </c>
      <c r="H2281" s="19">
        <v>121</v>
      </c>
      <c r="I2281" s="146"/>
      <c r="J2281" s="19">
        <v>108</v>
      </c>
      <c r="K2281" s="19">
        <v>77</v>
      </c>
      <c r="L2281" s="19"/>
      <c r="M2281" s="19"/>
      <c r="N2281" s="19"/>
      <c r="O2281" s="19"/>
      <c r="P2281" s="19"/>
      <c r="Q2281" s="146"/>
    </row>
    <row r="2282" spans="1:17" x14ac:dyDescent="0.35">
      <c r="A2282" s="43" t="s">
        <v>155</v>
      </c>
      <c r="B2282" s="169">
        <f t="shared" ref="B2282:H2282" si="1789">B2281/B2279</f>
        <v>10.141509433962264</v>
      </c>
      <c r="C2282" s="169">
        <f t="shared" si="1789"/>
        <v>6.8733153638814013</v>
      </c>
      <c r="D2282" s="169">
        <f t="shared" si="1789"/>
        <v>8.5187539732994271</v>
      </c>
      <c r="E2282" s="169">
        <f t="shared" si="1789"/>
        <v>6.9148936170212769</v>
      </c>
      <c r="F2282" s="169">
        <f t="shared" si="1789"/>
        <v>8.1545064377682408</v>
      </c>
      <c r="G2282" s="169">
        <f t="shared" si="1789"/>
        <v>12.785388127853881</v>
      </c>
      <c r="H2282" s="169">
        <f t="shared" si="1789"/>
        <v>8.618233618233619</v>
      </c>
      <c r="I2282" s="146"/>
      <c r="J2282" s="169">
        <f t="shared" ref="J2282:P2282" si="1790">J2281/J2279</f>
        <v>6.115515288788222</v>
      </c>
      <c r="K2282" s="169">
        <f t="shared" si="1790"/>
        <v>3.287788215200683</v>
      </c>
      <c r="L2282" s="169" t="e">
        <f t="shared" si="1790"/>
        <v>#DIV/0!</v>
      </c>
      <c r="M2282" s="169">
        <f t="shared" si="1790"/>
        <v>0</v>
      </c>
      <c r="N2282" s="169" t="e">
        <f t="shared" si="1790"/>
        <v>#DIV/0!</v>
      </c>
      <c r="O2282" s="169" t="e">
        <f t="shared" si="1790"/>
        <v>#DIV/0!</v>
      </c>
      <c r="P2282" s="169" t="e">
        <f t="shared" si="1790"/>
        <v>#DIV/0!</v>
      </c>
      <c r="Q2282" s="146"/>
    </row>
    <row r="2283" spans="1:17" x14ac:dyDescent="0.35">
      <c r="A2283" s="21"/>
      <c r="B2283" s="21"/>
      <c r="C2283" s="21"/>
      <c r="D2283" s="169">
        <f>D2282/D2280</f>
        <v>8.0638427630278748</v>
      </c>
      <c r="E2283" s="169">
        <f>E2282/E2280</f>
        <v>6.7815612267994574</v>
      </c>
      <c r="F2283" s="21">
        <v>21</v>
      </c>
      <c r="G2283" s="21"/>
      <c r="H2283" s="21"/>
      <c r="I2283" s="21"/>
      <c r="J2283" s="21"/>
      <c r="K2283" s="21"/>
      <c r="L2283" s="169" t="e">
        <f>L2282/L2280</f>
        <v>#DIV/0!</v>
      </c>
      <c r="M2283" s="169" t="e">
        <f>M2282/M2280</f>
        <v>#DIV/0!</v>
      </c>
      <c r="N2283" s="21">
        <v>21</v>
      </c>
      <c r="O2283" s="21"/>
      <c r="P2283" s="21"/>
    </row>
    <row r="2284" spans="1:17" x14ac:dyDescent="0.35">
      <c r="A2284" s="21"/>
      <c r="B2284" s="155"/>
      <c r="C2284" s="156" t="s">
        <v>1679</v>
      </c>
      <c r="D2284" s="156" t="s">
        <v>178</v>
      </c>
      <c r="E2284" s="156" t="s">
        <v>179</v>
      </c>
      <c r="F2284" s="156" t="s">
        <v>180</v>
      </c>
      <c r="G2284" s="156" t="s">
        <v>181</v>
      </c>
      <c r="H2284" s="156" t="s">
        <v>182</v>
      </c>
      <c r="I2284" s="156" t="s">
        <v>183</v>
      </c>
      <c r="J2284" s="156" t="s">
        <v>184</v>
      </c>
      <c r="K2284" s="156" t="s">
        <v>185</v>
      </c>
      <c r="L2284" s="156" t="s">
        <v>186</v>
      </c>
      <c r="M2284" s="156" t="s">
        <v>187</v>
      </c>
      <c r="N2284" s="156" t="s">
        <v>188</v>
      </c>
      <c r="O2284" s="21"/>
      <c r="P2284" s="21"/>
    </row>
    <row r="2285" spans="1:17" x14ac:dyDescent="0.35">
      <c r="A2285" s="21"/>
      <c r="B2285" s="157" t="s">
        <v>189</v>
      </c>
      <c r="C2285" s="179">
        <f>Q2212</f>
        <v>294.10000000000002</v>
      </c>
      <c r="D2285" s="158">
        <f>Q2218</f>
        <v>432.09999999999997</v>
      </c>
      <c r="E2285" s="158">
        <f>I2224</f>
        <v>0</v>
      </c>
      <c r="F2285" s="164">
        <f>Q2230</f>
        <v>100.47</v>
      </c>
      <c r="G2285" s="180">
        <f>Q2236</f>
        <v>0</v>
      </c>
      <c r="H2285" s="164">
        <f>Q2242</f>
        <v>347.73</v>
      </c>
      <c r="I2285" s="164">
        <f>Q2248</f>
        <v>172.83</v>
      </c>
      <c r="J2285" s="164">
        <f>Q2254</f>
        <v>168.35</v>
      </c>
      <c r="K2285" s="179">
        <f>Q2254</f>
        <v>168.35</v>
      </c>
      <c r="L2285" s="164">
        <f>Q2266</f>
        <v>95.35</v>
      </c>
      <c r="M2285" s="164">
        <f>I2272</f>
        <v>0</v>
      </c>
      <c r="N2285" s="164">
        <f>Q2278</f>
        <v>1.0999999999999999</v>
      </c>
      <c r="O2285" s="21"/>
      <c r="P2285" s="21"/>
    </row>
    <row r="2286" spans="1:17" x14ac:dyDescent="0.35">
      <c r="A2286" s="21"/>
      <c r="B2286" s="157" t="s">
        <v>190</v>
      </c>
      <c r="C2286" s="163">
        <f>I2214</f>
        <v>100</v>
      </c>
      <c r="D2286" s="163">
        <f>I2220</f>
        <v>100</v>
      </c>
      <c r="E2286" s="163">
        <f>I2226</f>
        <v>0</v>
      </c>
      <c r="F2286" s="164">
        <f>I2232</f>
        <v>73.518702416418392</v>
      </c>
      <c r="G2286" s="163">
        <f>B2280</f>
        <v>1.024979854955681</v>
      </c>
      <c r="H2286" s="163">
        <f>I2244</f>
        <v>35.512159661644205</v>
      </c>
      <c r="I2286" s="163">
        <f>I2250</f>
        <v>55.687823793689347</v>
      </c>
      <c r="J2286" s="163">
        <f>I2256</f>
        <v>71.797237561452548</v>
      </c>
      <c r="K2286" s="163">
        <f>I2262</f>
        <v>73.09064748201439</v>
      </c>
      <c r="L2286" s="163">
        <f>I2268</f>
        <v>61.260410613984121</v>
      </c>
      <c r="M2286" s="163">
        <v>0</v>
      </c>
      <c r="N2286" s="163">
        <f>I2280</f>
        <v>3.280412154347597</v>
      </c>
      <c r="O2286" s="163"/>
      <c r="P2286" s="21"/>
    </row>
    <row r="2288" spans="1:17" x14ac:dyDescent="0.35">
      <c r="A2288" s="31" t="s">
        <v>0</v>
      </c>
      <c r="B2288" s="83"/>
      <c r="C2288" s="83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</row>
    <row r="2289" spans="1:17" ht="15.5" x14ac:dyDescent="0.35">
      <c r="A2289" s="33" t="s">
        <v>1</v>
      </c>
      <c r="B2289" s="64" t="s">
        <v>469</v>
      </c>
      <c r="C2289" s="64" t="s">
        <v>537</v>
      </c>
      <c r="D2289" s="64" t="s">
        <v>538</v>
      </c>
      <c r="E2289" s="64" t="s">
        <v>539</v>
      </c>
      <c r="F2289" s="64" t="s">
        <v>540</v>
      </c>
      <c r="G2289" s="64" t="s">
        <v>541</v>
      </c>
      <c r="H2289" s="64" t="s">
        <v>542</v>
      </c>
      <c r="I2289" s="64" t="s">
        <v>25</v>
      </c>
      <c r="J2289" s="64" t="s">
        <v>543</v>
      </c>
      <c r="K2289" s="64" t="s">
        <v>544</v>
      </c>
      <c r="L2289" s="64" t="s">
        <v>545</v>
      </c>
      <c r="M2289" s="64" t="s">
        <v>546</v>
      </c>
      <c r="N2289" s="64" t="s">
        <v>547</v>
      </c>
      <c r="O2289" s="64" t="s">
        <v>548</v>
      </c>
      <c r="P2289" s="64" t="s">
        <v>549</v>
      </c>
      <c r="Q2289" s="65" t="s">
        <v>1813</v>
      </c>
    </row>
    <row r="2290" spans="1:17" x14ac:dyDescent="0.35">
      <c r="A2290" s="19" t="s">
        <v>1677</v>
      </c>
      <c r="B2290" s="19">
        <v>0</v>
      </c>
      <c r="C2290" s="19">
        <v>0</v>
      </c>
      <c r="D2290" s="19">
        <v>0</v>
      </c>
      <c r="E2290" s="19">
        <v>0</v>
      </c>
      <c r="F2290" s="19">
        <v>0</v>
      </c>
      <c r="G2290" s="19">
        <v>0</v>
      </c>
      <c r="H2290" s="19">
        <v>0</v>
      </c>
      <c r="I2290" s="146">
        <f>SUM(B2290:H2290)</f>
        <v>0</v>
      </c>
      <c r="J2290" s="19">
        <v>0</v>
      </c>
      <c r="K2290" s="19">
        <v>0</v>
      </c>
      <c r="L2290" s="19">
        <v>0</v>
      </c>
      <c r="M2290" s="19">
        <v>0</v>
      </c>
      <c r="N2290" s="19">
        <v>0</v>
      </c>
      <c r="O2290" s="19">
        <v>0</v>
      </c>
      <c r="P2290" s="19">
        <v>0</v>
      </c>
      <c r="Q2290" s="146">
        <f>SUM(J2290:P2290)</f>
        <v>0</v>
      </c>
    </row>
    <row r="2291" spans="1:17" x14ac:dyDescent="0.35">
      <c r="A2291" s="19" t="s">
        <v>1678</v>
      </c>
      <c r="B2291" s="19">
        <v>206.6</v>
      </c>
      <c r="C2291" s="19">
        <v>193.2</v>
      </c>
      <c r="D2291" s="19">
        <v>194</v>
      </c>
      <c r="E2291" s="19">
        <v>167.6</v>
      </c>
      <c r="F2291" s="19">
        <v>168</v>
      </c>
      <c r="G2291" s="166">
        <v>195.9</v>
      </c>
      <c r="H2291" s="19">
        <v>161.4</v>
      </c>
      <c r="I2291" s="146">
        <f>SUM(B2291:H2291)</f>
        <v>1286.7</v>
      </c>
      <c r="J2291" s="19">
        <v>188.8</v>
      </c>
      <c r="K2291" s="19">
        <v>140.30000000000001</v>
      </c>
      <c r="L2291" s="19">
        <v>139.9</v>
      </c>
      <c r="M2291" s="19">
        <v>51</v>
      </c>
      <c r="N2291" s="19">
        <v>26.1</v>
      </c>
      <c r="O2291" s="19">
        <v>22</v>
      </c>
      <c r="P2291" s="19">
        <v>2</v>
      </c>
      <c r="Q2291" s="146">
        <f>SUM(J2291:P2291)</f>
        <v>570.1</v>
      </c>
    </row>
    <row r="2292" spans="1:17" x14ac:dyDescent="0.35">
      <c r="A2292" s="19" t="s">
        <v>152</v>
      </c>
      <c r="B2292" s="19">
        <f t="shared" ref="B2292:H2292" si="1791">B2291+B2290</f>
        <v>206.6</v>
      </c>
      <c r="C2292" s="19">
        <f t="shared" si="1791"/>
        <v>193.2</v>
      </c>
      <c r="D2292" s="19">
        <f t="shared" si="1791"/>
        <v>194</v>
      </c>
      <c r="E2292" s="19">
        <f t="shared" si="1791"/>
        <v>167.6</v>
      </c>
      <c r="F2292" s="19">
        <f t="shared" si="1791"/>
        <v>168</v>
      </c>
      <c r="G2292" s="19">
        <f t="shared" si="1791"/>
        <v>195.9</v>
      </c>
      <c r="H2292" s="19">
        <f t="shared" si="1791"/>
        <v>161.4</v>
      </c>
      <c r="I2292" s="146">
        <f>SUM(B2292:H2292)</f>
        <v>1286.7</v>
      </c>
      <c r="J2292" s="19">
        <f>J2291+J2290</f>
        <v>188.8</v>
      </c>
      <c r="K2292" s="19">
        <f>K2291+K2290</f>
        <v>140.30000000000001</v>
      </c>
      <c r="L2292" s="19">
        <f>L2291+L2290</f>
        <v>139.9</v>
      </c>
      <c r="M2292" s="19">
        <v>51</v>
      </c>
      <c r="N2292" s="19">
        <f>N2291+N2290</f>
        <v>26.1</v>
      </c>
      <c r="O2292" s="19">
        <f>O2291+O2290</f>
        <v>22</v>
      </c>
      <c r="P2292" s="19">
        <f>P2291+P2290</f>
        <v>2</v>
      </c>
      <c r="Q2292" s="146">
        <f>SUM(J2292:P2292)</f>
        <v>570.1</v>
      </c>
    </row>
    <row r="2293" spans="1:17" x14ac:dyDescent="0.35">
      <c r="A2293" s="19" t="s">
        <v>154</v>
      </c>
      <c r="B2293" s="106">
        <f>B2291/B2292*100</f>
        <v>100</v>
      </c>
      <c r="C2293" s="106">
        <f>C2291/C2292*100</f>
        <v>100</v>
      </c>
      <c r="D2293" s="106">
        <f>D2291/D2292*100</f>
        <v>100</v>
      </c>
      <c r="E2293" s="106">
        <f>E2291/E2292</f>
        <v>1</v>
      </c>
      <c r="F2293" s="106">
        <f t="shared" ref="F2293:Q2293" si="1792">F2291/F2292*100</f>
        <v>100</v>
      </c>
      <c r="G2293" s="106">
        <f t="shared" si="1792"/>
        <v>100</v>
      </c>
      <c r="H2293" s="106">
        <f t="shared" si="1792"/>
        <v>100</v>
      </c>
      <c r="I2293" s="106">
        <f t="shared" si="1792"/>
        <v>100</v>
      </c>
      <c r="J2293" s="106">
        <f t="shared" si="1792"/>
        <v>100</v>
      </c>
      <c r="K2293" s="106">
        <f t="shared" si="1792"/>
        <v>100</v>
      </c>
      <c r="L2293" s="106">
        <f t="shared" si="1792"/>
        <v>100</v>
      </c>
      <c r="M2293" s="106">
        <f t="shared" si="1792"/>
        <v>100</v>
      </c>
      <c r="N2293" s="106">
        <f t="shared" si="1792"/>
        <v>100</v>
      </c>
      <c r="O2293" s="106">
        <f t="shared" si="1792"/>
        <v>100</v>
      </c>
      <c r="P2293" s="106">
        <f t="shared" si="1792"/>
        <v>100</v>
      </c>
      <c r="Q2293" s="106">
        <f t="shared" si="1792"/>
        <v>100</v>
      </c>
    </row>
    <row r="2294" spans="1:17" x14ac:dyDescent="0.35">
      <c r="A2294" s="19" t="s">
        <v>153</v>
      </c>
      <c r="B2294" s="19">
        <v>200</v>
      </c>
      <c r="C2294" s="19">
        <v>222</v>
      </c>
      <c r="D2294" s="19">
        <v>195</v>
      </c>
      <c r="E2294" s="19">
        <v>208</v>
      </c>
      <c r="F2294" s="19">
        <v>227</v>
      </c>
      <c r="G2294" s="19">
        <v>199</v>
      </c>
      <c r="H2294" s="19">
        <v>163</v>
      </c>
      <c r="I2294" s="106">
        <v>0</v>
      </c>
      <c r="J2294" s="19">
        <v>110</v>
      </c>
      <c r="K2294" s="19">
        <v>60</v>
      </c>
      <c r="L2294" s="19">
        <v>75</v>
      </c>
      <c r="M2294" s="19">
        <v>51</v>
      </c>
      <c r="N2294" s="19">
        <v>115</v>
      </c>
      <c r="O2294" s="19">
        <v>95</v>
      </c>
      <c r="P2294" s="19">
        <v>21</v>
      </c>
      <c r="Q2294" s="106">
        <v>0</v>
      </c>
    </row>
    <row r="2295" spans="1:17" x14ac:dyDescent="0.35">
      <c r="A2295" s="167" t="s">
        <v>155</v>
      </c>
      <c r="B2295" s="169">
        <f t="shared" ref="B2295:H2295" si="1793">B2294/B2292</f>
        <v>0.96805421103581801</v>
      </c>
      <c r="C2295" s="169">
        <f t="shared" si="1793"/>
        <v>1.1490683229813665</v>
      </c>
      <c r="D2295" s="169">
        <f t="shared" si="1793"/>
        <v>1.0051546391752577</v>
      </c>
      <c r="E2295" s="169">
        <f t="shared" si="1793"/>
        <v>1.2410501193317423</v>
      </c>
      <c r="F2295" s="169">
        <f t="shared" si="1793"/>
        <v>1.3511904761904763</v>
      </c>
      <c r="G2295" s="169">
        <f t="shared" si="1793"/>
        <v>1.0158244002041859</v>
      </c>
      <c r="H2295" s="169">
        <f t="shared" si="1793"/>
        <v>1.0099132589838908</v>
      </c>
      <c r="I2295" s="146"/>
      <c r="J2295" s="169">
        <f t="shared" ref="J2295:P2295" si="1794">J2294/J2292</f>
        <v>0.5826271186440678</v>
      </c>
      <c r="K2295" s="169">
        <f t="shared" si="1794"/>
        <v>0.42765502494654306</v>
      </c>
      <c r="L2295" s="169">
        <f t="shared" si="1794"/>
        <v>0.53609721229449603</v>
      </c>
      <c r="M2295" s="169">
        <f t="shared" si="1794"/>
        <v>1</v>
      </c>
      <c r="N2295" s="169">
        <f t="shared" si="1794"/>
        <v>4.4061302681992336</v>
      </c>
      <c r="O2295" s="169">
        <f t="shared" si="1794"/>
        <v>4.3181818181818183</v>
      </c>
      <c r="P2295" s="169">
        <f t="shared" si="1794"/>
        <v>10.5</v>
      </c>
      <c r="Q2295" s="146"/>
    </row>
    <row r="2296" spans="1:17" x14ac:dyDescent="0.35">
      <c r="A2296" s="19" t="s">
        <v>162</v>
      </c>
      <c r="B2296" s="19">
        <v>0</v>
      </c>
      <c r="C2296" s="19">
        <v>0</v>
      </c>
      <c r="D2296" s="19">
        <v>0</v>
      </c>
      <c r="E2296" s="19">
        <v>0</v>
      </c>
      <c r="F2296" s="19">
        <v>0</v>
      </c>
      <c r="G2296" s="19">
        <v>0</v>
      </c>
      <c r="H2296" s="19">
        <v>0</v>
      </c>
      <c r="I2296" s="146">
        <f>SUM(B2296:H2296)</f>
        <v>0</v>
      </c>
      <c r="J2296" s="19">
        <v>0</v>
      </c>
      <c r="K2296" s="19">
        <v>0</v>
      </c>
      <c r="L2296" s="19">
        <v>0</v>
      </c>
      <c r="M2296" s="19">
        <v>0</v>
      </c>
      <c r="N2296" s="19">
        <v>0</v>
      </c>
      <c r="O2296" s="19">
        <v>0</v>
      </c>
      <c r="P2296" s="19">
        <v>0</v>
      </c>
      <c r="Q2296" s="146">
        <f>SUM(J2296:P2296)</f>
        <v>0</v>
      </c>
    </row>
    <row r="2297" spans="1:17" x14ac:dyDescent="0.35">
      <c r="A2297" s="19" t="s">
        <v>163</v>
      </c>
      <c r="B2297" s="19">
        <v>210.8</v>
      </c>
      <c r="C2297" s="61">
        <v>194.9</v>
      </c>
      <c r="D2297" s="166">
        <v>208.6</v>
      </c>
      <c r="E2297" s="166">
        <v>175.8</v>
      </c>
      <c r="F2297" s="166">
        <v>188.4</v>
      </c>
      <c r="G2297" s="166">
        <v>195.9</v>
      </c>
      <c r="H2297" s="19">
        <v>199.9</v>
      </c>
      <c r="I2297" s="146">
        <f>SUM(B2297:H2297)</f>
        <v>1374.3000000000002</v>
      </c>
      <c r="J2297" s="19">
        <v>204.8</v>
      </c>
      <c r="K2297" s="19">
        <v>178.5</v>
      </c>
      <c r="L2297" s="19">
        <v>184.3</v>
      </c>
      <c r="M2297" s="19">
        <v>155.5</v>
      </c>
      <c r="N2297" s="19">
        <v>48.7</v>
      </c>
      <c r="O2297" s="19">
        <v>69.7</v>
      </c>
      <c r="P2297" s="19">
        <v>3</v>
      </c>
      <c r="Q2297" s="146">
        <f>SUM(J2297:P2297)</f>
        <v>844.50000000000011</v>
      </c>
    </row>
    <row r="2298" spans="1:17" x14ac:dyDescent="0.35">
      <c r="A2298" s="19" t="s">
        <v>152</v>
      </c>
      <c r="B2298" s="19">
        <f>B2297+B2296</f>
        <v>210.8</v>
      </c>
      <c r="C2298" s="19">
        <f t="shared" ref="C2298:H2298" si="1795">C2297+C2296</f>
        <v>194.9</v>
      </c>
      <c r="D2298" s="19">
        <f t="shared" si="1795"/>
        <v>208.6</v>
      </c>
      <c r="E2298" s="19">
        <f t="shared" si="1795"/>
        <v>175.8</v>
      </c>
      <c r="F2298" s="19">
        <f t="shared" si="1795"/>
        <v>188.4</v>
      </c>
      <c r="G2298" s="19">
        <f t="shared" si="1795"/>
        <v>195.9</v>
      </c>
      <c r="H2298" s="19">
        <f t="shared" si="1795"/>
        <v>199.9</v>
      </c>
      <c r="I2298" s="146">
        <f>SUM(B2298:H2298)</f>
        <v>1374.3000000000002</v>
      </c>
      <c r="J2298" s="19">
        <f t="shared" ref="J2298:P2298" si="1796">J2297+J2296</f>
        <v>204.8</v>
      </c>
      <c r="K2298" s="19">
        <f t="shared" si="1796"/>
        <v>178.5</v>
      </c>
      <c r="L2298" s="19">
        <f t="shared" si="1796"/>
        <v>184.3</v>
      </c>
      <c r="M2298" s="19">
        <f t="shared" si="1796"/>
        <v>155.5</v>
      </c>
      <c r="N2298" s="19">
        <f t="shared" si="1796"/>
        <v>48.7</v>
      </c>
      <c r="O2298" s="19">
        <f t="shared" si="1796"/>
        <v>69.7</v>
      </c>
      <c r="P2298" s="19">
        <f t="shared" si="1796"/>
        <v>3</v>
      </c>
      <c r="Q2298" s="146">
        <f>SUM(J2298:P2298)</f>
        <v>844.50000000000011</v>
      </c>
    </row>
    <row r="2299" spans="1:17" x14ac:dyDescent="0.35">
      <c r="A2299" s="19" t="s">
        <v>154</v>
      </c>
      <c r="B2299" s="106">
        <f t="shared" ref="B2299:H2299" si="1797">B2297/B2298*100</f>
        <v>100</v>
      </c>
      <c r="C2299" s="106">
        <f t="shared" si="1797"/>
        <v>100</v>
      </c>
      <c r="D2299" s="106">
        <f t="shared" si="1797"/>
        <v>100</v>
      </c>
      <c r="E2299" s="106">
        <f t="shared" si="1797"/>
        <v>100</v>
      </c>
      <c r="F2299" s="106">
        <f t="shared" si="1797"/>
        <v>100</v>
      </c>
      <c r="G2299" s="106">
        <f t="shared" si="1797"/>
        <v>100</v>
      </c>
      <c r="H2299" s="106">
        <f t="shared" si="1797"/>
        <v>100</v>
      </c>
      <c r="I2299" s="106">
        <f t="shared" ref="I2299:Q2299" si="1798">I2297/I2298*100</f>
        <v>100</v>
      </c>
      <c r="J2299" s="106">
        <f t="shared" si="1798"/>
        <v>100</v>
      </c>
      <c r="K2299" s="106">
        <f t="shared" si="1798"/>
        <v>100</v>
      </c>
      <c r="L2299" s="106">
        <f t="shared" si="1798"/>
        <v>100</v>
      </c>
      <c r="M2299" s="106">
        <f t="shared" si="1798"/>
        <v>100</v>
      </c>
      <c r="N2299" s="106">
        <f t="shared" si="1798"/>
        <v>100</v>
      </c>
      <c r="O2299" s="106">
        <f t="shared" si="1798"/>
        <v>100</v>
      </c>
      <c r="P2299" s="106">
        <f t="shared" si="1798"/>
        <v>100</v>
      </c>
      <c r="Q2299" s="106">
        <f t="shared" si="1798"/>
        <v>100</v>
      </c>
    </row>
    <row r="2300" spans="1:17" x14ac:dyDescent="0.35">
      <c r="A2300" s="19" t="s">
        <v>153</v>
      </c>
      <c r="B2300" s="19">
        <v>222</v>
      </c>
      <c r="C2300" s="19">
        <v>185</v>
      </c>
      <c r="D2300" s="19">
        <v>203</v>
      </c>
      <c r="E2300" s="19">
        <v>224</v>
      </c>
      <c r="F2300" s="19">
        <v>232</v>
      </c>
      <c r="G2300" s="19">
        <v>199</v>
      </c>
      <c r="H2300" s="19">
        <v>219</v>
      </c>
      <c r="I2300" s="106">
        <v>0</v>
      </c>
      <c r="J2300" s="19">
        <v>165</v>
      </c>
      <c r="K2300" s="19">
        <v>180</v>
      </c>
      <c r="L2300" s="19">
        <v>160</v>
      </c>
      <c r="M2300" s="19">
        <v>200</v>
      </c>
      <c r="N2300" s="19">
        <v>185</v>
      </c>
      <c r="O2300" s="19">
        <v>170</v>
      </c>
      <c r="P2300" s="19">
        <v>50</v>
      </c>
      <c r="Q2300" s="106">
        <v>0</v>
      </c>
    </row>
    <row r="2301" spans="1:17" x14ac:dyDescent="0.35">
      <c r="A2301" s="167" t="s">
        <v>155</v>
      </c>
      <c r="B2301" s="169">
        <f t="shared" ref="B2301:H2301" si="1799">B2300/B2298</f>
        <v>1.0531309297912712</v>
      </c>
      <c r="C2301" s="169">
        <f t="shared" si="1799"/>
        <v>0.94920472036942016</v>
      </c>
      <c r="D2301" s="169">
        <f t="shared" si="1799"/>
        <v>0.97315436241610742</v>
      </c>
      <c r="E2301" s="169">
        <f t="shared" si="1799"/>
        <v>1.2741751990898749</v>
      </c>
      <c r="F2301" s="169">
        <f t="shared" si="1799"/>
        <v>1.2314225053078556</v>
      </c>
      <c r="G2301" s="169">
        <f t="shared" si="1799"/>
        <v>1.0158244002041859</v>
      </c>
      <c r="H2301" s="169">
        <f t="shared" si="1799"/>
        <v>1.0955477738869435</v>
      </c>
      <c r="I2301" s="146"/>
      <c r="J2301" s="169">
        <f t="shared" ref="J2301:P2301" si="1800">J2300/J2298</f>
        <v>0.8056640625</v>
      </c>
      <c r="K2301" s="169">
        <f t="shared" si="1800"/>
        <v>1.0084033613445378</v>
      </c>
      <c r="L2301" s="169">
        <f t="shared" si="1800"/>
        <v>0.86814975583288112</v>
      </c>
      <c r="M2301" s="169">
        <f t="shared" si="1800"/>
        <v>1.2861736334405145</v>
      </c>
      <c r="N2301" s="169">
        <f t="shared" si="1800"/>
        <v>3.7987679671457903</v>
      </c>
      <c r="O2301" s="169">
        <f t="shared" si="1800"/>
        <v>2.4390243902439024</v>
      </c>
      <c r="P2301" s="169">
        <f t="shared" si="1800"/>
        <v>16.666666666666668</v>
      </c>
      <c r="Q2301" s="146"/>
    </row>
    <row r="2302" spans="1:17" x14ac:dyDescent="0.35">
      <c r="A2302" s="19" t="s">
        <v>164</v>
      </c>
      <c r="B2302" s="19">
        <v>0</v>
      </c>
      <c r="C2302" s="19">
        <v>0</v>
      </c>
      <c r="D2302" s="19">
        <v>0</v>
      </c>
      <c r="E2302" s="19">
        <v>0</v>
      </c>
      <c r="F2302" s="19">
        <v>0</v>
      </c>
      <c r="G2302" s="19">
        <v>0</v>
      </c>
      <c r="H2302" s="19">
        <v>0</v>
      </c>
      <c r="I2302" s="151"/>
      <c r="J2302" s="19">
        <v>0</v>
      </c>
      <c r="K2302" s="61">
        <v>0</v>
      </c>
      <c r="L2302" s="61">
        <v>0</v>
      </c>
      <c r="M2302" s="61">
        <v>0</v>
      </c>
      <c r="N2302" s="61">
        <v>0</v>
      </c>
      <c r="O2302" s="61">
        <v>0</v>
      </c>
      <c r="P2302" s="61">
        <v>0</v>
      </c>
      <c r="Q2302" s="151"/>
    </row>
    <row r="2303" spans="1:17" x14ac:dyDescent="0.35">
      <c r="A2303" s="88" t="s">
        <v>165</v>
      </c>
      <c r="B2303" s="88">
        <v>0</v>
      </c>
      <c r="C2303" s="148">
        <v>0</v>
      </c>
      <c r="D2303" s="148">
        <v>0</v>
      </c>
      <c r="E2303" s="148">
        <v>0</v>
      </c>
      <c r="F2303" s="148">
        <v>0</v>
      </c>
      <c r="G2303" s="148">
        <v>0</v>
      </c>
      <c r="H2303" s="148">
        <v>0</v>
      </c>
      <c r="I2303" s="153">
        <f>SUM(B2303:H2303)</f>
        <v>0</v>
      </c>
      <c r="J2303" s="88">
        <v>0</v>
      </c>
      <c r="K2303" s="148">
        <v>0</v>
      </c>
      <c r="L2303" s="148">
        <v>0</v>
      </c>
      <c r="M2303" s="148">
        <v>0</v>
      </c>
      <c r="N2303" s="148">
        <v>0</v>
      </c>
      <c r="O2303" s="148">
        <v>0</v>
      </c>
      <c r="P2303" s="148">
        <v>0</v>
      </c>
      <c r="Q2303" s="153">
        <f>SUM(J2303:P2303)</f>
        <v>0</v>
      </c>
    </row>
    <row r="2304" spans="1:17" x14ac:dyDescent="0.35">
      <c r="A2304" s="19" t="s">
        <v>152</v>
      </c>
      <c r="B2304" s="19">
        <f>B2302+B2303</f>
        <v>0</v>
      </c>
      <c r="C2304" s="19">
        <f t="shared" ref="C2304:H2304" si="1801">C2302+C2303</f>
        <v>0</v>
      </c>
      <c r="D2304" s="19">
        <f t="shared" si="1801"/>
        <v>0</v>
      </c>
      <c r="E2304" s="19">
        <f t="shared" si="1801"/>
        <v>0</v>
      </c>
      <c r="F2304" s="19">
        <f t="shared" si="1801"/>
        <v>0</v>
      </c>
      <c r="G2304" s="19">
        <f t="shared" si="1801"/>
        <v>0</v>
      </c>
      <c r="H2304" s="19">
        <f t="shared" si="1801"/>
        <v>0</v>
      </c>
      <c r="I2304" s="151">
        <f>SUM(B2304:H2304)</f>
        <v>0</v>
      </c>
      <c r="J2304" s="19">
        <f t="shared" ref="J2304:O2304" si="1802">J2302+J2303</f>
        <v>0</v>
      </c>
      <c r="K2304" s="19">
        <f t="shared" si="1802"/>
        <v>0</v>
      </c>
      <c r="L2304" s="19">
        <f t="shared" si="1802"/>
        <v>0</v>
      </c>
      <c r="M2304" s="19">
        <f t="shared" si="1802"/>
        <v>0</v>
      </c>
      <c r="N2304" s="19">
        <f t="shared" si="1802"/>
        <v>0</v>
      </c>
      <c r="O2304" s="19">
        <f t="shared" si="1802"/>
        <v>0</v>
      </c>
      <c r="P2304" s="106">
        <f>P2303+P2302</f>
        <v>0</v>
      </c>
      <c r="Q2304" s="151">
        <f>SUM(J2304:P2304)</f>
        <v>0</v>
      </c>
    </row>
    <row r="2305" spans="1:17" x14ac:dyDescent="0.35">
      <c r="A2305" s="19" t="s">
        <v>154</v>
      </c>
      <c r="B2305" s="106" t="e">
        <f t="shared" ref="B2305:H2305" si="1803">B2303/B2304*100</f>
        <v>#DIV/0!</v>
      </c>
      <c r="C2305" s="106" t="e">
        <f t="shared" si="1803"/>
        <v>#DIV/0!</v>
      </c>
      <c r="D2305" s="106" t="e">
        <f t="shared" si="1803"/>
        <v>#DIV/0!</v>
      </c>
      <c r="E2305" s="106" t="e">
        <f t="shared" si="1803"/>
        <v>#DIV/0!</v>
      </c>
      <c r="F2305" s="106" t="e">
        <f t="shared" si="1803"/>
        <v>#DIV/0!</v>
      </c>
      <c r="G2305" s="106" t="e">
        <f t="shared" si="1803"/>
        <v>#DIV/0!</v>
      </c>
      <c r="H2305" s="106" t="e">
        <f t="shared" si="1803"/>
        <v>#DIV/0!</v>
      </c>
      <c r="I2305" s="146"/>
      <c r="J2305" s="106" t="e">
        <f t="shared" ref="J2305:P2305" si="1804">J2303/J2304*100</f>
        <v>#DIV/0!</v>
      </c>
      <c r="K2305" s="106" t="e">
        <f t="shared" si="1804"/>
        <v>#DIV/0!</v>
      </c>
      <c r="L2305" s="106" t="e">
        <f t="shared" si="1804"/>
        <v>#DIV/0!</v>
      </c>
      <c r="M2305" s="106" t="e">
        <f t="shared" si="1804"/>
        <v>#DIV/0!</v>
      </c>
      <c r="N2305" s="106" t="e">
        <f t="shared" si="1804"/>
        <v>#DIV/0!</v>
      </c>
      <c r="O2305" s="106" t="e">
        <f t="shared" si="1804"/>
        <v>#DIV/0!</v>
      </c>
      <c r="P2305" s="106" t="e">
        <f t="shared" si="1804"/>
        <v>#DIV/0!</v>
      </c>
      <c r="Q2305" s="146"/>
    </row>
    <row r="2306" spans="1:17" x14ac:dyDescent="0.35">
      <c r="A2306" s="19" t="s">
        <v>153</v>
      </c>
      <c r="B2306" s="19">
        <v>0</v>
      </c>
      <c r="C2306" s="19">
        <v>0</v>
      </c>
      <c r="D2306" s="19">
        <v>0</v>
      </c>
      <c r="E2306" s="19">
        <v>0</v>
      </c>
      <c r="F2306" s="19">
        <v>0</v>
      </c>
      <c r="G2306" s="19">
        <v>0</v>
      </c>
      <c r="H2306" s="19">
        <v>0</v>
      </c>
      <c r="I2306" s="146"/>
      <c r="J2306" s="19">
        <v>0</v>
      </c>
      <c r="K2306" s="19">
        <v>0</v>
      </c>
      <c r="L2306" s="19">
        <v>0</v>
      </c>
      <c r="M2306" s="19">
        <v>0</v>
      </c>
      <c r="N2306" s="19">
        <v>0</v>
      </c>
      <c r="O2306" s="19">
        <v>0</v>
      </c>
      <c r="P2306" s="19">
        <v>0</v>
      </c>
      <c r="Q2306" s="146"/>
    </row>
    <row r="2307" spans="1:17" x14ac:dyDescent="0.35">
      <c r="A2307" s="43" t="s">
        <v>155</v>
      </c>
      <c r="B2307" s="169" t="e">
        <f t="shared" ref="B2307:H2307" si="1805">B2306/B2304</f>
        <v>#DIV/0!</v>
      </c>
      <c r="C2307" s="169" t="e">
        <f t="shared" si="1805"/>
        <v>#DIV/0!</v>
      </c>
      <c r="D2307" s="169" t="e">
        <f t="shared" si="1805"/>
        <v>#DIV/0!</v>
      </c>
      <c r="E2307" s="169" t="e">
        <f t="shared" si="1805"/>
        <v>#DIV/0!</v>
      </c>
      <c r="F2307" s="169" t="e">
        <f t="shared" si="1805"/>
        <v>#DIV/0!</v>
      </c>
      <c r="G2307" s="169" t="e">
        <f t="shared" si="1805"/>
        <v>#DIV/0!</v>
      </c>
      <c r="H2307" s="169" t="e">
        <f t="shared" si="1805"/>
        <v>#DIV/0!</v>
      </c>
      <c r="I2307" s="146"/>
      <c r="J2307" s="169" t="e">
        <f t="shared" ref="J2307:O2307" si="1806">J2306/J2304</f>
        <v>#DIV/0!</v>
      </c>
      <c r="K2307" s="169" t="e">
        <f t="shared" si="1806"/>
        <v>#DIV/0!</v>
      </c>
      <c r="L2307" s="169" t="e">
        <f t="shared" si="1806"/>
        <v>#DIV/0!</v>
      </c>
      <c r="M2307" s="169" t="e">
        <f t="shared" si="1806"/>
        <v>#DIV/0!</v>
      </c>
      <c r="N2307" s="169" t="e">
        <f t="shared" si="1806"/>
        <v>#DIV/0!</v>
      </c>
      <c r="O2307" s="169" t="e">
        <f t="shared" si="1806"/>
        <v>#DIV/0!</v>
      </c>
      <c r="P2307" s="169" t="e">
        <f>P2308/P2304</f>
        <v>#DIV/0!</v>
      </c>
      <c r="Q2307" s="146"/>
    </row>
    <row r="2308" spans="1:17" x14ac:dyDescent="0.35">
      <c r="A2308" s="19" t="s">
        <v>156</v>
      </c>
      <c r="B2308" s="79">
        <v>20</v>
      </c>
      <c r="C2308" s="88">
        <v>8</v>
      </c>
      <c r="D2308" s="88">
        <v>17</v>
      </c>
      <c r="E2308" s="88">
        <v>26</v>
      </c>
      <c r="F2308" s="88">
        <v>14</v>
      </c>
      <c r="G2308" s="79">
        <v>15</v>
      </c>
      <c r="H2308" s="79">
        <v>28</v>
      </c>
      <c r="I2308" s="146">
        <f>SUM(B2308:H2308)</f>
        <v>128</v>
      </c>
      <c r="J2308" s="79">
        <v>55</v>
      </c>
      <c r="K2308" s="88">
        <v>37</v>
      </c>
      <c r="L2308" s="88">
        <v>32</v>
      </c>
      <c r="M2308" s="88">
        <v>35</v>
      </c>
      <c r="N2308" s="88">
        <v>27</v>
      </c>
      <c r="O2308" s="79">
        <v>24</v>
      </c>
      <c r="P2308" s="79">
        <v>12</v>
      </c>
      <c r="Q2308" s="146">
        <f>SUM(J2308:P2308)</f>
        <v>222</v>
      </c>
    </row>
    <row r="2309" spans="1:17" x14ac:dyDescent="0.35">
      <c r="A2309" s="19" t="s">
        <v>157</v>
      </c>
      <c r="B2309" s="79">
        <v>55.8</v>
      </c>
      <c r="C2309" s="88">
        <v>47.77</v>
      </c>
      <c r="D2309" s="88">
        <v>56.04</v>
      </c>
      <c r="E2309" s="88">
        <v>43.5</v>
      </c>
      <c r="F2309" s="88">
        <v>46.11</v>
      </c>
      <c r="G2309" s="79">
        <v>54.06</v>
      </c>
      <c r="H2309" s="79">
        <v>52.08</v>
      </c>
      <c r="I2309" s="146">
        <f>SUM(B2309:H2309)</f>
        <v>355.35999999999996</v>
      </c>
      <c r="J2309" s="79">
        <v>57.38</v>
      </c>
      <c r="K2309" s="88">
        <v>44.58</v>
      </c>
      <c r="L2309" s="88">
        <v>45.55</v>
      </c>
      <c r="M2309" s="88">
        <v>33.71</v>
      </c>
      <c r="N2309" s="88">
        <v>12.14</v>
      </c>
      <c r="O2309" s="79">
        <v>17.47</v>
      </c>
      <c r="P2309" s="79">
        <v>0.15</v>
      </c>
      <c r="Q2309" s="146">
        <f>SUM(J2309:P2309)</f>
        <v>210.98000000000002</v>
      </c>
    </row>
    <row r="2310" spans="1:17" x14ac:dyDescent="0.35">
      <c r="A2310" s="19" t="s">
        <v>152</v>
      </c>
      <c r="B2310" s="19">
        <f t="shared" ref="B2310:H2310" si="1807">B2309+B2308</f>
        <v>75.8</v>
      </c>
      <c r="C2310" s="19">
        <f t="shared" si="1807"/>
        <v>55.77</v>
      </c>
      <c r="D2310" s="19">
        <f t="shared" si="1807"/>
        <v>73.039999999999992</v>
      </c>
      <c r="E2310" s="19">
        <f t="shared" si="1807"/>
        <v>69.5</v>
      </c>
      <c r="F2310" s="19">
        <f t="shared" si="1807"/>
        <v>60.11</v>
      </c>
      <c r="G2310" s="19">
        <f t="shared" si="1807"/>
        <v>69.06</v>
      </c>
      <c r="H2310" s="19">
        <f t="shared" si="1807"/>
        <v>80.08</v>
      </c>
      <c r="I2310" s="146">
        <f>SUM(B2310:H2310)</f>
        <v>483.36</v>
      </c>
      <c r="J2310" s="19">
        <f t="shared" ref="J2310:P2310" si="1808">J2309+J2308</f>
        <v>112.38</v>
      </c>
      <c r="K2310" s="19">
        <f t="shared" si="1808"/>
        <v>81.58</v>
      </c>
      <c r="L2310" s="19">
        <f t="shared" si="1808"/>
        <v>77.55</v>
      </c>
      <c r="M2310" s="19">
        <f t="shared" si="1808"/>
        <v>68.710000000000008</v>
      </c>
      <c r="N2310" s="19">
        <f t="shared" si="1808"/>
        <v>39.14</v>
      </c>
      <c r="O2310" s="19">
        <f t="shared" si="1808"/>
        <v>41.47</v>
      </c>
      <c r="P2310" s="19">
        <f t="shared" si="1808"/>
        <v>12.15</v>
      </c>
      <c r="Q2310" s="146">
        <f>SUM(J2310:P2310)</f>
        <v>432.98</v>
      </c>
    </row>
    <row r="2311" spans="1:17" x14ac:dyDescent="0.35">
      <c r="A2311" s="19" t="s">
        <v>154</v>
      </c>
      <c r="B2311" s="169">
        <f>B2310/B2308</f>
        <v>3.79</v>
      </c>
      <c r="C2311" s="169">
        <f t="shared" ref="C2311:H2311" si="1809">C2310/C2308</f>
        <v>6.9712500000000004</v>
      </c>
      <c r="D2311" s="169">
        <f t="shared" si="1809"/>
        <v>4.2964705882352936</v>
      </c>
      <c r="E2311" s="169">
        <f t="shared" si="1809"/>
        <v>2.6730769230769229</v>
      </c>
      <c r="F2311" s="169">
        <f t="shared" si="1809"/>
        <v>4.2935714285714282</v>
      </c>
      <c r="G2311" s="169">
        <f t="shared" si="1809"/>
        <v>4.6040000000000001</v>
      </c>
      <c r="H2311" s="169">
        <f t="shared" si="1809"/>
        <v>2.86</v>
      </c>
      <c r="I2311" s="106">
        <f>I2309/I2310*100</f>
        <v>73.518702416418392</v>
      </c>
      <c r="J2311" s="169">
        <f t="shared" ref="J2311:P2311" si="1810">J2310/J2308</f>
        <v>2.0432727272727274</v>
      </c>
      <c r="K2311" s="169">
        <f t="shared" si="1810"/>
        <v>2.2048648648648648</v>
      </c>
      <c r="L2311" s="169">
        <f t="shared" si="1810"/>
        <v>2.4234374999999999</v>
      </c>
      <c r="M2311" s="169">
        <f t="shared" si="1810"/>
        <v>1.9631428571428573</v>
      </c>
      <c r="N2311" s="169">
        <f t="shared" si="1810"/>
        <v>1.4496296296296296</v>
      </c>
      <c r="O2311" s="169">
        <f t="shared" si="1810"/>
        <v>1.7279166666666665</v>
      </c>
      <c r="P2311" s="169">
        <f t="shared" si="1810"/>
        <v>1.0125</v>
      </c>
      <c r="Q2311" s="106">
        <f>Q2309/Q2310*100</f>
        <v>48.727423899487277</v>
      </c>
    </row>
    <row r="2312" spans="1:17" x14ac:dyDescent="0.35">
      <c r="A2312" s="19" t="s">
        <v>153</v>
      </c>
      <c r="B2312" s="19">
        <v>74</v>
      </c>
      <c r="C2312" s="19">
        <v>55</v>
      </c>
      <c r="D2312" s="19">
        <v>70</v>
      </c>
      <c r="E2312" s="19">
        <v>68</v>
      </c>
      <c r="F2312" s="19">
        <v>59</v>
      </c>
      <c r="G2312" s="19">
        <v>85</v>
      </c>
      <c r="H2312" s="19">
        <v>59</v>
      </c>
      <c r="I2312" s="146"/>
      <c r="J2312" s="19">
        <v>67</v>
      </c>
      <c r="K2312" s="19">
        <v>66</v>
      </c>
      <c r="L2312" s="19">
        <v>63</v>
      </c>
      <c r="M2312" s="19">
        <v>75</v>
      </c>
      <c r="N2312" s="19">
        <v>90</v>
      </c>
      <c r="O2312" s="19">
        <v>65</v>
      </c>
      <c r="P2312" s="19">
        <v>55</v>
      </c>
      <c r="Q2312" s="146"/>
    </row>
    <row r="2313" spans="1:17" x14ac:dyDescent="0.35">
      <c r="A2313" s="43" t="s">
        <v>155</v>
      </c>
      <c r="B2313" s="169">
        <f t="shared" ref="B2313:H2313" si="1811">B2312/B2310</f>
        <v>0.9762532981530343</v>
      </c>
      <c r="C2313" s="169">
        <f t="shared" si="1811"/>
        <v>0.98619329388560151</v>
      </c>
      <c r="D2313" s="169">
        <f t="shared" si="1811"/>
        <v>0.95837897042716336</v>
      </c>
      <c r="E2313" s="169">
        <f t="shared" si="1811"/>
        <v>0.97841726618705038</v>
      </c>
      <c r="F2313" s="169">
        <f t="shared" si="1811"/>
        <v>0.98153385459990017</v>
      </c>
      <c r="G2313" s="169">
        <f t="shared" si="1811"/>
        <v>1.2308137851143932</v>
      </c>
      <c r="H2313" s="169">
        <f t="shared" si="1811"/>
        <v>0.73676323676323674</v>
      </c>
      <c r="I2313" s="146"/>
      <c r="J2313" s="169">
        <f t="shared" ref="J2313:P2313" si="1812">J2312/J2310</f>
        <v>0.59619149314824704</v>
      </c>
      <c r="K2313" s="169">
        <f t="shared" si="1812"/>
        <v>0.80902181907330228</v>
      </c>
      <c r="L2313" s="169">
        <f t="shared" si="1812"/>
        <v>0.81237911025145071</v>
      </c>
      <c r="M2313" s="169">
        <f t="shared" si="1812"/>
        <v>1.0915441711541258</v>
      </c>
      <c r="N2313" s="169">
        <f t="shared" si="1812"/>
        <v>2.29943791517629</v>
      </c>
      <c r="O2313" s="169">
        <f t="shared" si="1812"/>
        <v>1.567398119122257</v>
      </c>
      <c r="P2313" s="169">
        <f t="shared" si="1812"/>
        <v>4.5267489711934159</v>
      </c>
      <c r="Q2313" s="146"/>
    </row>
    <row r="2314" spans="1:17" x14ac:dyDescent="0.35">
      <c r="A2314" s="19" t="s">
        <v>158</v>
      </c>
      <c r="B2314" s="88">
        <v>80</v>
      </c>
      <c r="C2314" s="61">
        <v>83</v>
      </c>
      <c r="D2314" s="61">
        <v>205</v>
      </c>
      <c r="E2314" s="61">
        <v>95</v>
      </c>
      <c r="F2314" s="61">
        <v>157</v>
      </c>
      <c r="G2314" s="61">
        <v>88</v>
      </c>
      <c r="H2314" s="88">
        <v>206</v>
      </c>
      <c r="I2314" s="146">
        <f>SUM(B2314:H2314)</f>
        <v>914</v>
      </c>
      <c r="J2314" s="88">
        <v>239</v>
      </c>
      <c r="K2314" s="61">
        <v>396</v>
      </c>
      <c r="L2314" s="61">
        <v>302</v>
      </c>
      <c r="M2314" s="61">
        <v>325</v>
      </c>
      <c r="N2314" s="61">
        <v>302</v>
      </c>
      <c r="O2314" s="61">
        <v>295</v>
      </c>
      <c r="P2314" s="88">
        <v>215</v>
      </c>
      <c r="Q2314" s="146">
        <f>SUM(J2314:P2314)</f>
        <v>2074</v>
      </c>
    </row>
    <row r="2315" spans="1:17" x14ac:dyDescent="0.35">
      <c r="A2315" s="19" t="s">
        <v>159</v>
      </c>
      <c r="B2315" s="88"/>
      <c r="C2315" s="166"/>
      <c r="D2315" s="166"/>
      <c r="E2315" s="166"/>
      <c r="F2315" s="166"/>
      <c r="G2315" s="166"/>
      <c r="H2315" s="88"/>
      <c r="I2315" s="146">
        <f>SUM(B2315:H2315)</f>
        <v>0</v>
      </c>
      <c r="J2315" s="88"/>
      <c r="K2315" s="166"/>
      <c r="L2315" s="166"/>
      <c r="M2315" s="166"/>
      <c r="N2315" s="166"/>
      <c r="O2315" s="166"/>
      <c r="P2315" s="88"/>
      <c r="Q2315" s="146">
        <f>SUM(J2315:P2315)</f>
        <v>0</v>
      </c>
    </row>
    <row r="2316" spans="1:17" x14ac:dyDescent="0.35">
      <c r="A2316" s="19" t="s">
        <v>152</v>
      </c>
      <c r="B2316" s="19">
        <f t="shared" ref="B2316:H2316" si="1813">B2315+B2314</f>
        <v>80</v>
      </c>
      <c r="C2316" s="19">
        <f t="shared" si="1813"/>
        <v>83</v>
      </c>
      <c r="D2316" s="19">
        <f t="shared" si="1813"/>
        <v>205</v>
      </c>
      <c r="E2316" s="19">
        <f t="shared" si="1813"/>
        <v>95</v>
      </c>
      <c r="F2316" s="19">
        <f t="shared" si="1813"/>
        <v>157</v>
      </c>
      <c r="G2316" s="19">
        <f t="shared" si="1813"/>
        <v>88</v>
      </c>
      <c r="H2316" s="19">
        <f t="shared" si="1813"/>
        <v>206</v>
      </c>
      <c r="I2316" s="146">
        <f>SUM(B2316:H2316)</f>
        <v>914</v>
      </c>
      <c r="J2316" s="19">
        <f t="shared" ref="J2316:P2316" si="1814">J2315+J2314</f>
        <v>239</v>
      </c>
      <c r="K2316" s="19">
        <f t="shared" si="1814"/>
        <v>396</v>
      </c>
      <c r="L2316" s="19">
        <f t="shared" si="1814"/>
        <v>302</v>
      </c>
      <c r="M2316" s="19">
        <f t="shared" si="1814"/>
        <v>325</v>
      </c>
      <c r="N2316" s="106">
        <f t="shared" si="1814"/>
        <v>302</v>
      </c>
      <c r="O2316" s="19">
        <f t="shared" si="1814"/>
        <v>295</v>
      </c>
      <c r="P2316" s="19">
        <f t="shared" si="1814"/>
        <v>215</v>
      </c>
      <c r="Q2316" s="146">
        <f>SUM(J2316:P2316)</f>
        <v>2074</v>
      </c>
    </row>
    <row r="2317" spans="1:17" x14ac:dyDescent="0.35">
      <c r="A2317" s="19" t="s">
        <v>154</v>
      </c>
      <c r="B2317" s="169">
        <f>B2316/B2314</f>
        <v>1</v>
      </c>
      <c r="C2317" s="169">
        <f t="shared" ref="C2317:H2317" si="1815">C2316/C2314</f>
        <v>1</v>
      </c>
      <c r="D2317" s="169">
        <f t="shared" si="1815"/>
        <v>1</v>
      </c>
      <c r="E2317" s="169">
        <f t="shared" si="1815"/>
        <v>1</v>
      </c>
      <c r="F2317" s="169">
        <f t="shared" si="1815"/>
        <v>1</v>
      </c>
      <c r="G2317" s="169">
        <f t="shared" si="1815"/>
        <v>1</v>
      </c>
      <c r="H2317" s="169">
        <f t="shared" si="1815"/>
        <v>1</v>
      </c>
      <c r="I2317" s="153">
        <f>I2315/I2316*100</f>
        <v>0</v>
      </c>
      <c r="J2317" s="169">
        <f t="shared" ref="J2317:P2317" si="1816">J2316/J2314</f>
        <v>1</v>
      </c>
      <c r="K2317" s="169">
        <f t="shared" si="1816"/>
        <v>1</v>
      </c>
      <c r="L2317" s="169">
        <f t="shared" si="1816"/>
        <v>1</v>
      </c>
      <c r="M2317" s="169">
        <f t="shared" si="1816"/>
        <v>1</v>
      </c>
      <c r="N2317" s="169">
        <f t="shared" si="1816"/>
        <v>1</v>
      </c>
      <c r="O2317" s="169">
        <f t="shared" si="1816"/>
        <v>1</v>
      </c>
      <c r="P2317" s="169">
        <f t="shared" si="1816"/>
        <v>1</v>
      </c>
      <c r="Q2317" s="153">
        <f>Q2315/Q2316*100</f>
        <v>0</v>
      </c>
    </row>
    <row r="2318" spans="1:17" x14ac:dyDescent="0.35">
      <c r="A2318" s="19" t="s">
        <v>153</v>
      </c>
      <c r="B2318" s="36">
        <v>410</v>
      </c>
      <c r="C2318" s="61">
        <v>690</v>
      </c>
      <c r="D2318" s="61">
        <v>107</v>
      </c>
      <c r="E2318" s="61">
        <v>720</v>
      </c>
      <c r="F2318" s="61">
        <v>680</v>
      </c>
      <c r="G2318" s="61">
        <v>940</v>
      </c>
      <c r="H2318" s="36">
        <v>1030</v>
      </c>
      <c r="I2318" s="146"/>
      <c r="J2318" s="36">
        <v>910</v>
      </c>
      <c r="K2318" s="61">
        <v>780</v>
      </c>
      <c r="L2318" s="61">
        <v>880</v>
      </c>
      <c r="M2318" s="61">
        <v>910</v>
      </c>
      <c r="N2318" s="61">
        <v>850</v>
      </c>
      <c r="O2318" s="61">
        <v>790</v>
      </c>
      <c r="P2318" s="36">
        <v>560</v>
      </c>
      <c r="Q2318" s="146"/>
    </row>
    <row r="2319" spans="1:17" x14ac:dyDescent="0.35">
      <c r="A2319" s="43" t="s">
        <v>155</v>
      </c>
      <c r="B2319" s="169">
        <f t="shared" ref="B2319:H2319" si="1817">B2318/B2316</f>
        <v>5.125</v>
      </c>
      <c r="C2319" s="169">
        <f t="shared" si="1817"/>
        <v>8.3132530120481931</v>
      </c>
      <c r="D2319" s="169">
        <f t="shared" si="1817"/>
        <v>0.52195121951219514</v>
      </c>
      <c r="E2319" s="169">
        <f t="shared" si="1817"/>
        <v>7.5789473684210522</v>
      </c>
      <c r="F2319" s="169">
        <f t="shared" si="1817"/>
        <v>4.3312101910828025</v>
      </c>
      <c r="G2319" s="169">
        <f t="shared" si="1817"/>
        <v>10.681818181818182</v>
      </c>
      <c r="H2319" s="169">
        <f t="shared" si="1817"/>
        <v>5</v>
      </c>
      <c r="I2319" s="146"/>
      <c r="J2319" s="169">
        <f t="shared" ref="J2319:P2319" si="1818">J2318/J2316</f>
        <v>3.8075313807531379</v>
      </c>
      <c r="K2319" s="169">
        <f t="shared" si="1818"/>
        <v>1.9696969696969697</v>
      </c>
      <c r="L2319" s="169">
        <f t="shared" si="1818"/>
        <v>2.9139072847682117</v>
      </c>
      <c r="M2319" s="169">
        <f t="shared" si="1818"/>
        <v>2.8</v>
      </c>
      <c r="N2319" s="169">
        <f t="shared" si="1818"/>
        <v>2.814569536423841</v>
      </c>
      <c r="O2319" s="169">
        <f t="shared" si="1818"/>
        <v>2.6779661016949152</v>
      </c>
      <c r="P2319" s="169">
        <f t="shared" si="1818"/>
        <v>2.6046511627906979</v>
      </c>
      <c r="Q2319" s="146"/>
    </row>
    <row r="2320" spans="1:17" x14ac:dyDescent="0.35">
      <c r="A2320" s="19" t="s">
        <v>160</v>
      </c>
      <c r="B2320" s="88">
        <v>310</v>
      </c>
      <c r="C2320" s="61">
        <v>302</v>
      </c>
      <c r="D2320" s="61">
        <v>369</v>
      </c>
      <c r="E2320" s="61">
        <v>371</v>
      </c>
      <c r="F2320" s="61">
        <v>356</v>
      </c>
      <c r="G2320" s="61">
        <v>376</v>
      </c>
      <c r="H2320" s="88">
        <v>314</v>
      </c>
      <c r="I2320" s="146">
        <f>SUM(B2320:H2320)</f>
        <v>2398</v>
      </c>
      <c r="J2320" s="88">
        <v>361</v>
      </c>
      <c r="K2320" s="61">
        <v>374</v>
      </c>
      <c r="L2320" s="61">
        <v>355</v>
      </c>
      <c r="M2320" s="61">
        <v>391</v>
      </c>
      <c r="N2320" s="61">
        <v>377</v>
      </c>
      <c r="O2320" s="61">
        <v>407</v>
      </c>
      <c r="P2320" s="88">
        <v>370</v>
      </c>
      <c r="Q2320" s="146">
        <f>SUM(J2320:P2320)</f>
        <v>2635</v>
      </c>
    </row>
    <row r="2321" spans="1:17" x14ac:dyDescent="0.35">
      <c r="A2321" s="19" t="s">
        <v>161</v>
      </c>
      <c r="B2321" s="88">
        <v>161.79</v>
      </c>
      <c r="C2321" s="166">
        <v>137.96</v>
      </c>
      <c r="D2321" s="166">
        <v>166.29</v>
      </c>
      <c r="E2321" s="166">
        <v>137.16</v>
      </c>
      <c r="F2321" s="166">
        <v>148.69999999999999</v>
      </c>
      <c r="G2321" s="166">
        <v>174.18</v>
      </c>
      <c r="H2321" s="88">
        <v>148.66</v>
      </c>
      <c r="I2321" s="146">
        <f>SUM(B2321:H2321)</f>
        <v>1074.74</v>
      </c>
      <c r="J2321" s="88">
        <v>174.78</v>
      </c>
      <c r="K2321" s="166">
        <v>129.97</v>
      </c>
      <c r="L2321" s="166">
        <v>135.51</v>
      </c>
      <c r="M2321" s="166">
        <v>107.09</v>
      </c>
      <c r="N2321" s="166">
        <v>130.04</v>
      </c>
      <c r="O2321" s="166">
        <v>114.12</v>
      </c>
      <c r="P2321" s="88">
        <v>110.4</v>
      </c>
      <c r="Q2321" s="146">
        <f>SUM(J2321:P2321)</f>
        <v>901.91</v>
      </c>
    </row>
    <row r="2322" spans="1:17" x14ac:dyDescent="0.35">
      <c r="A2322" s="19" t="s">
        <v>152</v>
      </c>
      <c r="B2322" s="19">
        <f>B2321+B2320</f>
        <v>471.78999999999996</v>
      </c>
      <c r="C2322" s="19">
        <f>C2321+C2320</f>
        <v>439.96000000000004</v>
      </c>
      <c r="D2322" s="19">
        <f>D2321+D2320</f>
        <v>535.29</v>
      </c>
      <c r="E2322" s="19">
        <f>E2321+E2320</f>
        <v>508.15999999999997</v>
      </c>
      <c r="F2322" s="19">
        <f>F2321+F2320</f>
        <v>504.7</v>
      </c>
      <c r="G2322" s="19">
        <v>103.84</v>
      </c>
      <c r="H2322" s="19">
        <f>H2321+H2320</f>
        <v>462.65999999999997</v>
      </c>
      <c r="I2322" s="146">
        <f>SUM(B2322:H2322)</f>
        <v>3026.3999999999996</v>
      </c>
      <c r="J2322" s="19">
        <f t="shared" ref="J2322:P2322" si="1819">J2321+J2320</f>
        <v>535.78</v>
      </c>
      <c r="K2322" s="19">
        <f t="shared" si="1819"/>
        <v>503.97</v>
      </c>
      <c r="L2322" s="19">
        <f t="shared" si="1819"/>
        <v>490.51</v>
      </c>
      <c r="M2322" s="19">
        <f t="shared" si="1819"/>
        <v>498.09000000000003</v>
      </c>
      <c r="N2322" s="106">
        <f t="shared" si="1819"/>
        <v>507.03999999999996</v>
      </c>
      <c r="O2322" s="106">
        <f t="shared" si="1819"/>
        <v>521.12</v>
      </c>
      <c r="P2322" s="106">
        <f t="shared" si="1819"/>
        <v>480.4</v>
      </c>
      <c r="Q2322" s="146">
        <f>SUM(J2322:P2322)</f>
        <v>3536.91</v>
      </c>
    </row>
    <row r="2323" spans="1:17" x14ac:dyDescent="0.35">
      <c r="A2323" s="19" t="s">
        <v>154</v>
      </c>
      <c r="B2323" s="169">
        <f>B2322/B2320</f>
        <v>1.5219032258064515</v>
      </c>
      <c r="C2323" s="169">
        <f t="shared" ref="C2323:H2323" si="1820">C2322/C2320</f>
        <v>1.4568211920529803</v>
      </c>
      <c r="D2323" s="169">
        <f t="shared" si="1820"/>
        <v>1.4506504065040648</v>
      </c>
      <c r="E2323" s="169">
        <f t="shared" si="1820"/>
        <v>1.3697035040431267</v>
      </c>
      <c r="F2323" s="169">
        <f t="shared" si="1820"/>
        <v>1.4176966292134832</v>
      </c>
      <c r="G2323" s="169">
        <f t="shared" si="1820"/>
        <v>0.27617021276595743</v>
      </c>
      <c r="H2323" s="169">
        <f t="shared" si="1820"/>
        <v>1.4734394904458599</v>
      </c>
      <c r="I2323" s="153">
        <f>I2321/I2322*100</f>
        <v>35.512159661644205</v>
      </c>
      <c r="J2323" s="169">
        <f t="shared" ref="J2323:P2323" si="1821">J2322/J2320</f>
        <v>1.4841551246537394</v>
      </c>
      <c r="K2323" s="169">
        <f t="shared" si="1821"/>
        <v>1.3475133689839573</v>
      </c>
      <c r="L2323" s="169">
        <f t="shared" si="1821"/>
        <v>1.381718309859155</v>
      </c>
      <c r="M2323" s="169">
        <f t="shared" si="1821"/>
        <v>1.2738874680306906</v>
      </c>
      <c r="N2323" s="169">
        <f t="shared" si="1821"/>
        <v>1.3449336870026525</v>
      </c>
      <c r="O2323" s="169">
        <f t="shared" si="1821"/>
        <v>1.2803931203931205</v>
      </c>
      <c r="P2323" s="169">
        <f t="shared" si="1821"/>
        <v>1.2983783783783782</v>
      </c>
      <c r="Q2323" s="153">
        <f>Q2321/Q2322*100</f>
        <v>25.499942039803102</v>
      </c>
    </row>
    <row r="2324" spans="1:17" x14ac:dyDescent="0.35">
      <c r="A2324" s="19" t="s">
        <v>153</v>
      </c>
      <c r="B2324" s="88">
        <v>693</v>
      </c>
      <c r="C2324" s="88">
        <v>647</v>
      </c>
      <c r="D2324" s="88">
        <v>784</v>
      </c>
      <c r="E2324" s="88">
        <v>751</v>
      </c>
      <c r="F2324" s="88">
        <v>747</v>
      </c>
      <c r="G2324" s="88">
        <v>817</v>
      </c>
      <c r="H2324" s="88">
        <v>682</v>
      </c>
      <c r="I2324" s="146"/>
      <c r="J2324" s="88">
        <v>794</v>
      </c>
      <c r="K2324" s="88">
        <v>744</v>
      </c>
      <c r="L2324" s="88">
        <v>724</v>
      </c>
      <c r="M2324" s="88">
        <v>749</v>
      </c>
      <c r="N2324" s="88">
        <v>737</v>
      </c>
      <c r="O2324" s="88">
        <v>768</v>
      </c>
      <c r="P2324" s="88">
        <v>737</v>
      </c>
      <c r="Q2324" s="146"/>
    </row>
    <row r="2325" spans="1:17" x14ac:dyDescent="0.35">
      <c r="A2325" s="43" t="s">
        <v>155</v>
      </c>
      <c r="B2325" s="169">
        <f>B2324/B2322</f>
        <v>1.4688738633714153</v>
      </c>
      <c r="C2325" s="169">
        <f>C2324/C2322</f>
        <v>1.4705882352941175</v>
      </c>
      <c r="D2325" s="169">
        <f>D2324/D2322</f>
        <v>1.4646266509742383</v>
      </c>
      <c r="E2325" s="169">
        <f>E2324/E2322</f>
        <v>1.4778809823677583</v>
      </c>
      <c r="F2325" s="169">
        <f>F2324/F2322</f>
        <v>1.4800871805032694</v>
      </c>
      <c r="G2325" s="169">
        <v>754</v>
      </c>
      <c r="H2325" s="169">
        <f>H2324/H2322</f>
        <v>1.4740846409890633</v>
      </c>
      <c r="I2325" s="146"/>
      <c r="J2325" s="169">
        <f t="shared" ref="J2325:P2325" si="1822">J2324/J2322</f>
        <v>1.4819515472768674</v>
      </c>
      <c r="K2325" s="169">
        <f t="shared" si="1822"/>
        <v>1.4762783499017798</v>
      </c>
      <c r="L2325" s="169">
        <f t="shared" si="1822"/>
        <v>1.4760147601476015</v>
      </c>
      <c r="M2325" s="169">
        <f t="shared" si="1822"/>
        <v>1.5037443032383704</v>
      </c>
      <c r="N2325" s="169">
        <f t="shared" si="1822"/>
        <v>1.4535342379299465</v>
      </c>
      <c r="O2325" s="169">
        <f t="shared" si="1822"/>
        <v>1.473748848633712</v>
      </c>
      <c r="P2325" s="169">
        <f t="shared" si="1822"/>
        <v>1.5341382181515404</v>
      </c>
      <c r="Q2325" s="146"/>
    </row>
    <row r="2326" spans="1:17" x14ac:dyDescent="0.35">
      <c r="A2326" s="19" t="s">
        <v>166</v>
      </c>
      <c r="B2326" s="19">
        <v>59</v>
      </c>
      <c r="C2326" s="61">
        <v>42.8</v>
      </c>
      <c r="D2326" s="61">
        <v>55.6</v>
      </c>
      <c r="E2326" s="61">
        <v>74.900000000000006</v>
      </c>
      <c r="F2326" s="61">
        <v>55.8</v>
      </c>
      <c r="G2326" s="19">
        <v>64.8</v>
      </c>
      <c r="H2326" s="36">
        <v>72.2</v>
      </c>
      <c r="I2326" s="146">
        <f>SUM(B2326:H2326)</f>
        <v>425.1</v>
      </c>
      <c r="J2326" s="36">
        <v>54.8</v>
      </c>
      <c r="K2326" s="61">
        <v>102</v>
      </c>
      <c r="L2326" s="61">
        <v>29</v>
      </c>
      <c r="M2326" s="61">
        <v>32</v>
      </c>
      <c r="N2326" s="61">
        <v>18.28</v>
      </c>
      <c r="O2326" s="19">
        <v>4.9000000000000004</v>
      </c>
      <c r="P2326" s="36">
        <v>145.1</v>
      </c>
      <c r="Q2326" s="146">
        <f>SUM(J2326:P2326)</f>
        <v>386.08000000000004</v>
      </c>
    </row>
    <row r="2327" spans="1:17" x14ac:dyDescent="0.35">
      <c r="A2327" s="19" t="s">
        <v>167</v>
      </c>
      <c r="B2327" s="19">
        <v>90.3</v>
      </c>
      <c r="C2327" s="166">
        <v>97.52</v>
      </c>
      <c r="D2327" s="166">
        <v>68.02</v>
      </c>
      <c r="E2327" s="166">
        <v>59.17</v>
      </c>
      <c r="F2327" s="178">
        <v>76.22</v>
      </c>
      <c r="G2327" s="19">
        <v>64.59</v>
      </c>
      <c r="H2327" s="36">
        <v>78.41</v>
      </c>
      <c r="I2327" s="146">
        <f>SUM(B2327:H2327)</f>
        <v>534.23</v>
      </c>
      <c r="J2327" s="33">
        <v>68.23</v>
      </c>
      <c r="K2327" s="166">
        <v>36.979999999999997</v>
      </c>
      <c r="L2327" s="166">
        <v>67.62</v>
      </c>
      <c r="M2327" s="166">
        <v>68.05</v>
      </c>
      <c r="N2327" s="166">
        <v>2.5299999999999998</v>
      </c>
      <c r="O2327" s="19">
        <v>0.16</v>
      </c>
      <c r="P2327" s="36">
        <v>2.5</v>
      </c>
      <c r="Q2327" s="146">
        <f>SUM(J2327:P2327)</f>
        <v>246.07</v>
      </c>
    </row>
    <row r="2328" spans="1:17" x14ac:dyDescent="0.35">
      <c r="A2328" s="19" t="s">
        <v>152</v>
      </c>
      <c r="B2328" s="19">
        <f t="shared" ref="B2328:H2328" si="1823">B2327+B2326</f>
        <v>149.30000000000001</v>
      </c>
      <c r="C2328" s="19">
        <f t="shared" si="1823"/>
        <v>140.32</v>
      </c>
      <c r="D2328" s="19">
        <f t="shared" si="1823"/>
        <v>123.62</v>
      </c>
      <c r="E2328" s="19">
        <f t="shared" si="1823"/>
        <v>134.07</v>
      </c>
      <c r="F2328" s="19">
        <f t="shared" si="1823"/>
        <v>132.01999999999998</v>
      </c>
      <c r="G2328" s="19">
        <f t="shared" si="1823"/>
        <v>129.38999999999999</v>
      </c>
      <c r="H2328" s="19">
        <f t="shared" si="1823"/>
        <v>150.61000000000001</v>
      </c>
      <c r="I2328" s="146">
        <f>SUM(B2328:H2328)</f>
        <v>959.32999999999993</v>
      </c>
      <c r="J2328" s="19">
        <f t="shared" ref="J2328:P2328" si="1824">J2327+J2326</f>
        <v>123.03</v>
      </c>
      <c r="K2328" s="19">
        <f t="shared" si="1824"/>
        <v>138.97999999999999</v>
      </c>
      <c r="L2328" s="19">
        <f t="shared" si="1824"/>
        <v>96.62</v>
      </c>
      <c r="M2328" s="19">
        <f t="shared" si="1824"/>
        <v>100.05</v>
      </c>
      <c r="N2328" s="19">
        <f t="shared" si="1824"/>
        <v>20.810000000000002</v>
      </c>
      <c r="O2328" s="19">
        <f t="shared" si="1824"/>
        <v>5.0600000000000005</v>
      </c>
      <c r="P2328" s="19">
        <f t="shared" si="1824"/>
        <v>147.6</v>
      </c>
      <c r="Q2328" s="146">
        <f>SUM(J2328:P2328)</f>
        <v>632.15</v>
      </c>
    </row>
    <row r="2329" spans="1:17" x14ac:dyDescent="0.35">
      <c r="A2329" s="19" t="s">
        <v>154</v>
      </c>
      <c r="B2329" s="169">
        <f t="shared" ref="B2329:H2329" si="1825">B2328/B2326</f>
        <v>2.5305084745762714</v>
      </c>
      <c r="C2329" s="169">
        <f t="shared" si="1825"/>
        <v>3.2785046728971965</v>
      </c>
      <c r="D2329" s="169">
        <f t="shared" si="1825"/>
        <v>2.2233812949640286</v>
      </c>
      <c r="E2329" s="169">
        <f t="shared" si="1825"/>
        <v>1.7899866488651532</v>
      </c>
      <c r="F2329" s="169">
        <f t="shared" si="1825"/>
        <v>2.3659498207885301</v>
      </c>
      <c r="G2329" s="169">
        <f t="shared" si="1825"/>
        <v>1.9967592592592591</v>
      </c>
      <c r="H2329" s="169">
        <f t="shared" si="1825"/>
        <v>2.0860110803324101</v>
      </c>
      <c r="I2329" s="106">
        <f>I2327/I2328*100</f>
        <v>55.687823793689347</v>
      </c>
      <c r="J2329" s="169">
        <f t="shared" ref="J2329:P2329" si="1826">J2328/J2326</f>
        <v>2.24507299270073</v>
      </c>
      <c r="K2329" s="169">
        <f t="shared" si="1826"/>
        <v>1.3625490196078431</v>
      </c>
      <c r="L2329" s="169">
        <f t="shared" si="1826"/>
        <v>3.3317241379310345</v>
      </c>
      <c r="M2329" s="169">
        <f t="shared" si="1826"/>
        <v>3.1265624999999999</v>
      </c>
      <c r="N2329" s="169">
        <f t="shared" si="1826"/>
        <v>1.1384026258205691</v>
      </c>
      <c r="O2329" s="169">
        <f t="shared" si="1826"/>
        <v>1.0326530612244897</v>
      </c>
      <c r="P2329" s="169">
        <f t="shared" si="1826"/>
        <v>1.0172294968986906</v>
      </c>
      <c r="Q2329" s="106">
        <f>Q2327/Q2328*100</f>
        <v>38.925887843075216</v>
      </c>
    </row>
    <row r="2330" spans="1:17" x14ac:dyDescent="0.35">
      <c r="A2330" s="19" t="s">
        <v>153</v>
      </c>
      <c r="B2330" s="88">
        <v>184</v>
      </c>
      <c r="C2330" s="19">
        <v>147</v>
      </c>
      <c r="D2330" s="19">
        <v>137</v>
      </c>
      <c r="E2330" s="61">
        <v>153</v>
      </c>
      <c r="F2330" s="61">
        <v>151</v>
      </c>
      <c r="G2330" s="88">
        <v>155</v>
      </c>
      <c r="H2330" s="88">
        <v>192</v>
      </c>
      <c r="I2330" s="146"/>
      <c r="J2330" s="88">
        <v>148</v>
      </c>
      <c r="K2330" s="61">
        <v>167</v>
      </c>
      <c r="L2330" s="61">
        <v>130</v>
      </c>
      <c r="M2330" s="61">
        <v>125</v>
      </c>
      <c r="N2330" s="61">
        <v>227</v>
      </c>
      <c r="O2330" s="88">
        <v>5</v>
      </c>
      <c r="P2330" s="88">
        <v>186</v>
      </c>
      <c r="Q2330" s="146"/>
    </row>
    <row r="2331" spans="1:17" x14ac:dyDescent="0.35">
      <c r="A2331" s="43" t="s">
        <v>155</v>
      </c>
      <c r="B2331" s="169">
        <f t="shared" ref="B2331:H2331" si="1827">B2330/B2328</f>
        <v>1.232417950435365</v>
      </c>
      <c r="C2331" s="169">
        <f t="shared" si="1827"/>
        <v>1.0476054732041049</v>
      </c>
      <c r="D2331" s="169">
        <f t="shared" si="1827"/>
        <v>1.1082349134444265</v>
      </c>
      <c r="E2331" s="169">
        <f t="shared" si="1827"/>
        <v>1.141194898187514</v>
      </c>
      <c r="F2331" s="169">
        <f t="shared" si="1827"/>
        <v>1.1437660960460538</v>
      </c>
      <c r="G2331" s="169">
        <f t="shared" si="1827"/>
        <v>1.197928742561249</v>
      </c>
      <c r="H2331" s="169">
        <f t="shared" si="1827"/>
        <v>1.2748157492862358</v>
      </c>
      <c r="I2331" s="146"/>
      <c r="J2331" s="169">
        <f t="shared" ref="J2331:P2331" si="1828">J2330/J2328</f>
        <v>1.2029586279769162</v>
      </c>
      <c r="K2331" s="169">
        <f t="shared" si="1828"/>
        <v>1.2016117426967909</v>
      </c>
      <c r="L2331" s="169">
        <f t="shared" si="1828"/>
        <v>1.3454771268888428</v>
      </c>
      <c r="M2331" s="169">
        <f t="shared" si="1828"/>
        <v>1.249375312343828</v>
      </c>
      <c r="N2331" s="169">
        <f t="shared" si="1828"/>
        <v>10.908217203267659</v>
      </c>
      <c r="O2331" s="169">
        <f t="shared" si="1828"/>
        <v>0.98814229249011853</v>
      </c>
      <c r="P2331" s="169">
        <f t="shared" si="1828"/>
        <v>1.2601626016260163</v>
      </c>
      <c r="Q2331" s="146"/>
    </row>
    <row r="2332" spans="1:17" x14ac:dyDescent="0.35">
      <c r="A2332" s="19" t="s">
        <v>168</v>
      </c>
      <c r="B2332" s="19">
        <v>31.4</v>
      </c>
      <c r="C2332" s="61">
        <v>12</v>
      </c>
      <c r="D2332" s="61">
        <v>26.7</v>
      </c>
      <c r="E2332" s="61">
        <v>52.4</v>
      </c>
      <c r="F2332" s="61">
        <v>40.6</v>
      </c>
      <c r="G2332" s="19">
        <v>5.3</v>
      </c>
      <c r="H2332" s="19">
        <v>36.4</v>
      </c>
      <c r="I2332" s="151">
        <f>SUM(B2332:H2332)</f>
        <v>204.8</v>
      </c>
      <c r="J2332" s="19">
        <v>51.7</v>
      </c>
      <c r="K2332" s="61">
        <v>63.4</v>
      </c>
      <c r="L2332" s="61">
        <v>16.3</v>
      </c>
      <c r="M2332" s="61">
        <v>17</v>
      </c>
      <c r="N2332" s="61">
        <v>47.4</v>
      </c>
      <c r="O2332" s="19">
        <v>48.12</v>
      </c>
      <c r="P2332" s="19">
        <v>99.5</v>
      </c>
      <c r="Q2332" s="151">
        <f>SUM(J2332:P2332)</f>
        <v>343.42</v>
      </c>
    </row>
    <row r="2333" spans="1:17" x14ac:dyDescent="0.35">
      <c r="A2333" s="19" t="s">
        <v>1543</v>
      </c>
      <c r="B2333" s="19">
        <v>78.7</v>
      </c>
      <c r="C2333" s="166">
        <v>78.27</v>
      </c>
      <c r="D2333" s="166">
        <v>79.459999999999994</v>
      </c>
      <c r="E2333" s="166">
        <v>66.349999999999994</v>
      </c>
      <c r="F2333" s="166">
        <v>72.11</v>
      </c>
      <c r="G2333" s="19">
        <v>70.02</v>
      </c>
      <c r="H2333" s="19">
        <v>76.459999999999994</v>
      </c>
      <c r="I2333" s="151">
        <f>SUM(B2333:H2333)</f>
        <v>521.37</v>
      </c>
      <c r="J2333" s="19">
        <v>65.56</v>
      </c>
      <c r="K2333" s="166">
        <v>43.33</v>
      </c>
      <c r="L2333" s="166">
        <v>59.46</v>
      </c>
      <c r="M2333" s="166">
        <v>58.09</v>
      </c>
      <c r="N2333" s="166">
        <v>83.7</v>
      </c>
      <c r="O2333" s="19">
        <v>78.2</v>
      </c>
      <c r="P2333" s="19">
        <v>0.21</v>
      </c>
      <c r="Q2333" s="151">
        <f>SUM(J2333:P2333)</f>
        <v>388.54999999999995</v>
      </c>
    </row>
    <row r="2334" spans="1:17" x14ac:dyDescent="0.35">
      <c r="A2334" s="19" t="s">
        <v>152</v>
      </c>
      <c r="B2334" s="19">
        <f t="shared" ref="B2334:H2334" si="1829">B2333+B2332</f>
        <v>110.1</v>
      </c>
      <c r="C2334" s="19">
        <f t="shared" si="1829"/>
        <v>90.27</v>
      </c>
      <c r="D2334" s="19">
        <f t="shared" si="1829"/>
        <v>106.16</v>
      </c>
      <c r="E2334" s="106">
        <f t="shared" si="1829"/>
        <v>118.75</v>
      </c>
      <c r="F2334" s="19">
        <f t="shared" si="1829"/>
        <v>112.71000000000001</v>
      </c>
      <c r="G2334" s="19">
        <f t="shared" si="1829"/>
        <v>75.319999999999993</v>
      </c>
      <c r="H2334" s="19">
        <f t="shared" si="1829"/>
        <v>112.85999999999999</v>
      </c>
      <c r="I2334" s="151">
        <f>SUM(B2334:H2334)</f>
        <v>726.17</v>
      </c>
      <c r="J2334" s="19">
        <f t="shared" ref="J2334:P2334" si="1830">J2333+J2332</f>
        <v>117.26</v>
      </c>
      <c r="K2334" s="19">
        <f t="shared" si="1830"/>
        <v>106.72999999999999</v>
      </c>
      <c r="L2334" s="19">
        <f t="shared" si="1830"/>
        <v>75.760000000000005</v>
      </c>
      <c r="M2334" s="19">
        <f t="shared" si="1830"/>
        <v>75.09</v>
      </c>
      <c r="N2334" s="19">
        <f t="shared" si="1830"/>
        <v>131.1</v>
      </c>
      <c r="O2334" s="19">
        <f t="shared" si="1830"/>
        <v>126.32</v>
      </c>
      <c r="P2334" s="19">
        <f t="shared" si="1830"/>
        <v>99.71</v>
      </c>
      <c r="Q2334" s="151">
        <f>SUM(J2334:P2334)</f>
        <v>731.97</v>
      </c>
    </row>
    <row r="2335" spans="1:17" x14ac:dyDescent="0.35">
      <c r="A2335" s="19" t="s">
        <v>154</v>
      </c>
      <c r="B2335" s="169">
        <f t="shared" ref="B2335:H2335" si="1831">B2334/B2332</f>
        <v>3.5063694267515921</v>
      </c>
      <c r="C2335" s="169">
        <f t="shared" si="1831"/>
        <v>7.5225</v>
      </c>
      <c r="D2335" s="169">
        <f t="shared" si="1831"/>
        <v>3.9760299625468165</v>
      </c>
      <c r="E2335" s="169">
        <f t="shared" si="1831"/>
        <v>2.2662213740458017</v>
      </c>
      <c r="F2335" s="169">
        <f t="shared" si="1831"/>
        <v>2.7761083743842367</v>
      </c>
      <c r="G2335" s="169">
        <f t="shared" si="1831"/>
        <v>14.211320754716981</v>
      </c>
      <c r="H2335" s="169">
        <f t="shared" si="1831"/>
        <v>3.1005494505494502</v>
      </c>
      <c r="I2335" s="154">
        <f>I2333/I2334*100</f>
        <v>71.797237561452548</v>
      </c>
      <c r="J2335" s="169">
        <f t="shared" ref="J2335:P2335" si="1832">J2334/J2332</f>
        <v>2.2680851063829786</v>
      </c>
      <c r="K2335" s="169">
        <f t="shared" si="1832"/>
        <v>1.6834384858044162</v>
      </c>
      <c r="L2335" s="169">
        <f t="shared" si="1832"/>
        <v>4.6478527607361961</v>
      </c>
      <c r="M2335" s="169">
        <f t="shared" si="1832"/>
        <v>4.4170588235294117</v>
      </c>
      <c r="N2335" s="169">
        <f t="shared" si="1832"/>
        <v>2.7658227848101267</v>
      </c>
      <c r="O2335" s="169">
        <f t="shared" si="1832"/>
        <v>2.625103906899418</v>
      </c>
      <c r="P2335" s="169">
        <f t="shared" si="1832"/>
        <v>1.002110552763819</v>
      </c>
      <c r="Q2335" s="154">
        <f>Q2333/Q2334*100</f>
        <v>53.082776616527994</v>
      </c>
    </row>
    <row r="2336" spans="1:17" x14ac:dyDescent="0.35">
      <c r="A2336" s="19" t="s">
        <v>153</v>
      </c>
      <c r="B2336" s="88">
        <v>138</v>
      </c>
      <c r="C2336" s="19">
        <v>106</v>
      </c>
      <c r="D2336" s="19">
        <v>134</v>
      </c>
      <c r="E2336" s="19">
        <v>149</v>
      </c>
      <c r="F2336" s="19">
        <v>141</v>
      </c>
      <c r="G2336" s="88">
        <v>81</v>
      </c>
      <c r="H2336" s="88">
        <v>143</v>
      </c>
      <c r="I2336" s="146"/>
      <c r="J2336" s="88">
        <v>148</v>
      </c>
      <c r="K2336" s="19">
        <v>134</v>
      </c>
      <c r="L2336" s="19">
        <v>91</v>
      </c>
      <c r="M2336" s="19">
        <v>132</v>
      </c>
      <c r="N2336" s="19">
        <v>129</v>
      </c>
      <c r="O2336" s="88">
        <v>128</v>
      </c>
      <c r="P2336" s="88">
        <v>150</v>
      </c>
      <c r="Q2336" s="146"/>
    </row>
    <row r="2337" spans="1:17" x14ac:dyDescent="0.35">
      <c r="A2337" s="43" t="s">
        <v>155</v>
      </c>
      <c r="B2337" s="169">
        <f t="shared" ref="B2337:H2337" si="1833">B2336/B2334</f>
        <v>1.2534059945504088</v>
      </c>
      <c r="C2337" s="169">
        <f t="shared" si="1833"/>
        <v>1.1742550127395592</v>
      </c>
      <c r="D2337" s="169">
        <f t="shared" si="1833"/>
        <v>1.2622456669178599</v>
      </c>
      <c r="E2337" s="169">
        <f t="shared" si="1833"/>
        <v>1.2547368421052632</v>
      </c>
      <c r="F2337" s="169">
        <f t="shared" si="1833"/>
        <v>1.2509981368112855</v>
      </c>
      <c r="G2337" s="169">
        <f t="shared" si="1833"/>
        <v>1.0754115772703134</v>
      </c>
      <c r="H2337" s="169">
        <f t="shared" si="1833"/>
        <v>1.2670565302144252</v>
      </c>
      <c r="I2337" s="146"/>
      <c r="J2337" s="169">
        <f t="shared" ref="J2337:P2337" si="1834">J2336/J2334</f>
        <v>1.2621524816646768</v>
      </c>
      <c r="K2337" s="169">
        <f t="shared" si="1834"/>
        <v>1.2555045441768951</v>
      </c>
      <c r="L2337" s="169">
        <f t="shared" si="1834"/>
        <v>1.2011615628299894</v>
      </c>
      <c r="M2337" s="169">
        <f t="shared" si="1834"/>
        <v>1.7578905313623652</v>
      </c>
      <c r="N2337" s="169">
        <f t="shared" si="1834"/>
        <v>0.98398169336384445</v>
      </c>
      <c r="O2337" s="169">
        <f t="shared" si="1834"/>
        <v>1.013299556681444</v>
      </c>
      <c r="P2337" s="169">
        <f t="shared" si="1834"/>
        <v>1.5043626516899009</v>
      </c>
      <c r="Q2337" s="146"/>
    </row>
    <row r="2338" spans="1:17" x14ac:dyDescent="0.35">
      <c r="A2338" s="19" t="s">
        <v>170</v>
      </c>
      <c r="B2338" s="36">
        <v>148.30000000000001</v>
      </c>
      <c r="C2338" s="61">
        <v>121.2</v>
      </c>
      <c r="D2338" s="61">
        <v>114.5</v>
      </c>
      <c r="E2338" s="61">
        <v>165.5</v>
      </c>
      <c r="F2338" s="61">
        <v>173.7</v>
      </c>
      <c r="G2338" s="88">
        <v>70.599999999999994</v>
      </c>
      <c r="H2338" s="88">
        <v>141.30000000000001</v>
      </c>
      <c r="I2338" s="146">
        <f>SUM(B2338:H2338)</f>
        <v>935.10000000000014</v>
      </c>
      <c r="J2338" s="88">
        <v>192.8</v>
      </c>
      <c r="K2338" s="61">
        <v>2.5</v>
      </c>
      <c r="L2338" s="61">
        <v>0.5</v>
      </c>
      <c r="M2338" s="61">
        <v>122.3</v>
      </c>
      <c r="N2338" s="61">
        <v>121.1</v>
      </c>
      <c r="O2338" s="88">
        <v>104.78</v>
      </c>
      <c r="P2338" s="88">
        <v>205.2</v>
      </c>
      <c r="Q2338" s="146">
        <f>SUM(J2338:P2338)</f>
        <v>749.18000000000006</v>
      </c>
    </row>
    <row r="2339" spans="1:17" x14ac:dyDescent="0.35">
      <c r="A2339" s="19" t="s">
        <v>171</v>
      </c>
      <c r="B2339" s="33">
        <v>392.6</v>
      </c>
      <c r="C2339" s="166">
        <v>341.6</v>
      </c>
      <c r="D2339" s="166">
        <v>394.8</v>
      </c>
      <c r="E2339" s="166">
        <v>335</v>
      </c>
      <c r="F2339" s="166">
        <v>355.2</v>
      </c>
      <c r="G2339" s="88">
        <v>330.9</v>
      </c>
      <c r="H2339" s="88">
        <v>389.8</v>
      </c>
      <c r="I2339" s="146">
        <f>SUM(B2339:H2339)</f>
        <v>2539.9</v>
      </c>
      <c r="J2339" s="88">
        <v>323.3</v>
      </c>
      <c r="K2339" s="166">
        <v>1.4</v>
      </c>
      <c r="L2339" s="166">
        <v>0.4</v>
      </c>
      <c r="M2339" s="166">
        <v>332.01</v>
      </c>
      <c r="N2339" s="166">
        <v>340.8</v>
      </c>
      <c r="O2339" s="88">
        <v>105.7</v>
      </c>
      <c r="P2339" s="88">
        <v>0.1</v>
      </c>
      <c r="Q2339" s="146">
        <f>SUM(J2339:P2339)</f>
        <v>1103.7099999999998</v>
      </c>
    </row>
    <row r="2340" spans="1:17" x14ac:dyDescent="0.35">
      <c r="A2340" s="19" t="s">
        <v>152</v>
      </c>
      <c r="B2340" s="19">
        <f t="shared" ref="B2340:H2340" si="1835">B2339+B2338</f>
        <v>540.90000000000009</v>
      </c>
      <c r="C2340" s="19">
        <f t="shared" si="1835"/>
        <v>462.8</v>
      </c>
      <c r="D2340" s="19">
        <f t="shared" si="1835"/>
        <v>509.3</v>
      </c>
      <c r="E2340" s="19">
        <f t="shared" si="1835"/>
        <v>500.5</v>
      </c>
      <c r="F2340" s="19">
        <f t="shared" si="1835"/>
        <v>528.9</v>
      </c>
      <c r="G2340" s="19">
        <f t="shared" si="1835"/>
        <v>401.5</v>
      </c>
      <c r="H2340" s="19">
        <f t="shared" si="1835"/>
        <v>531.1</v>
      </c>
      <c r="I2340" s="146">
        <f>SUM(B2340:H2340)</f>
        <v>3475</v>
      </c>
      <c r="J2340" s="19">
        <f t="shared" ref="J2340:P2340" si="1836">J2339+J2338</f>
        <v>516.1</v>
      </c>
      <c r="K2340" s="19">
        <f t="shared" si="1836"/>
        <v>3.9</v>
      </c>
      <c r="L2340" s="19">
        <f t="shared" si="1836"/>
        <v>0.9</v>
      </c>
      <c r="M2340" s="19">
        <f t="shared" si="1836"/>
        <v>454.31</v>
      </c>
      <c r="N2340" s="19">
        <f t="shared" si="1836"/>
        <v>461.9</v>
      </c>
      <c r="O2340" s="19">
        <f t="shared" si="1836"/>
        <v>210.48000000000002</v>
      </c>
      <c r="P2340" s="19">
        <f t="shared" si="1836"/>
        <v>205.29999999999998</v>
      </c>
      <c r="Q2340" s="146">
        <f>SUM(J2340:P2340)</f>
        <v>1852.89</v>
      </c>
    </row>
    <row r="2341" spans="1:17" x14ac:dyDescent="0.35">
      <c r="A2341" s="19" t="s">
        <v>154</v>
      </c>
      <c r="B2341" s="169">
        <f t="shared" ref="B2341:H2341" si="1837">B2340/B2338</f>
        <v>3.6473364801078896</v>
      </c>
      <c r="C2341" s="169">
        <f t="shared" si="1837"/>
        <v>3.8184818481848186</v>
      </c>
      <c r="D2341" s="169">
        <f t="shared" si="1837"/>
        <v>4.4480349344978167</v>
      </c>
      <c r="E2341" s="169">
        <f t="shared" si="1837"/>
        <v>3.02416918429003</v>
      </c>
      <c r="F2341" s="169">
        <f t="shared" si="1837"/>
        <v>3.0449050086355784</v>
      </c>
      <c r="G2341" s="169">
        <f t="shared" si="1837"/>
        <v>5.686968838526913</v>
      </c>
      <c r="H2341" s="169">
        <f t="shared" si="1837"/>
        <v>3.7586694975230004</v>
      </c>
      <c r="I2341" s="153">
        <f>I2339/I2340*100</f>
        <v>73.09064748201439</v>
      </c>
      <c r="J2341" s="169">
        <f t="shared" ref="J2341:P2341" si="1838">J2340/J2338</f>
        <v>2.6768672199170123</v>
      </c>
      <c r="K2341" s="169">
        <f t="shared" si="1838"/>
        <v>1.56</v>
      </c>
      <c r="L2341" s="169">
        <f t="shared" si="1838"/>
        <v>1.8</v>
      </c>
      <c r="M2341" s="169">
        <f t="shared" si="1838"/>
        <v>3.7147179067865905</v>
      </c>
      <c r="N2341" s="169">
        <f t="shared" si="1838"/>
        <v>3.81420313790256</v>
      </c>
      <c r="O2341" s="169">
        <f t="shared" si="1838"/>
        <v>2.008780301584272</v>
      </c>
      <c r="P2341" s="169">
        <f t="shared" si="1838"/>
        <v>1.0004873294346979</v>
      </c>
      <c r="Q2341" s="153">
        <f>Q2339/Q2340*100</f>
        <v>59.566946769640928</v>
      </c>
    </row>
    <row r="2342" spans="1:17" x14ac:dyDescent="0.35">
      <c r="A2342" s="19" t="s">
        <v>153</v>
      </c>
      <c r="B2342" s="88">
        <v>860</v>
      </c>
      <c r="C2342" s="61">
        <v>624</v>
      </c>
      <c r="D2342" s="61">
        <v>801</v>
      </c>
      <c r="E2342" s="61">
        <v>811</v>
      </c>
      <c r="F2342" s="61">
        <v>823</v>
      </c>
      <c r="G2342" s="88">
        <v>612</v>
      </c>
      <c r="H2342" s="88">
        <v>849</v>
      </c>
      <c r="I2342" s="146"/>
      <c r="J2342" s="88">
        <v>786</v>
      </c>
      <c r="K2342" s="61">
        <v>23</v>
      </c>
      <c r="L2342" s="61">
        <v>612</v>
      </c>
      <c r="M2342" s="61">
        <v>745</v>
      </c>
      <c r="N2342" s="61">
        <v>650</v>
      </c>
      <c r="O2342" s="88">
        <v>130</v>
      </c>
      <c r="P2342" s="88">
        <v>413</v>
      </c>
      <c r="Q2342" s="146"/>
    </row>
    <row r="2343" spans="1:17" x14ac:dyDescent="0.35">
      <c r="A2343" s="43" t="s">
        <v>155</v>
      </c>
      <c r="B2343" s="169">
        <f t="shared" ref="B2343:G2343" si="1839">B2342/B2340</f>
        <v>1.589942688112405</v>
      </c>
      <c r="C2343" s="169">
        <f t="shared" si="1839"/>
        <v>1.348314606741573</v>
      </c>
      <c r="D2343" s="169">
        <f t="shared" si="1839"/>
        <v>1.5727469075201257</v>
      </c>
      <c r="E2343" s="169">
        <f t="shared" si="1839"/>
        <v>1.6203796203796204</v>
      </c>
      <c r="F2343" s="169">
        <f t="shared" si="1839"/>
        <v>1.5560597466439781</v>
      </c>
      <c r="G2343" s="169">
        <f t="shared" si="1839"/>
        <v>1.5242839352428394</v>
      </c>
      <c r="H2343" s="169">
        <v>914</v>
      </c>
      <c r="I2343" s="146"/>
      <c r="J2343" s="169">
        <f>J2342/J2340</f>
        <v>1.5229606665374926</v>
      </c>
      <c r="K2343" s="169">
        <f>K2342/K2340</f>
        <v>5.8974358974358978</v>
      </c>
      <c r="L2343" s="169">
        <f>L2342/L2340</f>
        <v>680</v>
      </c>
      <c r="M2343" s="169">
        <v>270</v>
      </c>
      <c r="N2343" s="169">
        <f>N2342/N2340</f>
        <v>1.4072310023814678</v>
      </c>
      <c r="O2343" s="169">
        <f>O2342/O2340</f>
        <v>0.61763587989357649</v>
      </c>
      <c r="P2343" s="169">
        <f>P2342/P2340</f>
        <v>2.0116902094495863</v>
      </c>
      <c r="Q2343" s="146"/>
    </row>
    <row r="2344" spans="1:17" x14ac:dyDescent="0.35">
      <c r="A2344" s="19" t="s">
        <v>173</v>
      </c>
      <c r="B2344" s="36">
        <v>22.68</v>
      </c>
      <c r="C2344" s="171">
        <v>22.11</v>
      </c>
      <c r="D2344" s="171">
        <v>24.9</v>
      </c>
      <c r="E2344" s="171">
        <v>22.69</v>
      </c>
      <c r="F2344" s="171">
        <v>22.81</v>
      </c>
      <c r="G2344" s="19">
        <v>21.03</v>
      </c>
      <c r="H2344" s="36">
        <v>23.79</v>
      </c>
      <c r="I2344" s="146">
        <f>SUM(B2344:H2344)</f>
        <v>160.01</v>
      </c>
      <c r="J2344" s="36">
        <v>21.3</v>
      </c>
      <c r="K2344" s="171">
        <v>19.489999999999998</v>
      </c>
      <c r="L2344" s="171">
        <v>15.39</v>
      </c>
      <c r="M2344" s="171">
        <v>17.079999999999998</v>
      </c>
      <c r="N2344" s="171">
        <v>19.2</v>
      </c>
      <c r="O2344" s="19">
        <v>17.07</v>
      </c>
      <c r="P2344" s="36">
        <v>13.26</v>
      </c>
      <c r="Q2344" s="146">
        <f>SUM(J2344:P2344)</f>
        <v>122.79</v>
      </c>
    </row>
    <row r="2345" spans="1:17" x14ac:dyDescent="0.35">
      <c r="A2345" s="19" t="s">
        <v>172</v>
      </c>
      <c r="B2345" s="33">
        <v>37.89</v>
      </c>
      <c r="C2345" s="61">
        <v>35.15</v>
      </c>
      <c r="D2345" s="61">
        <v>38.4</v>
      </c>
      <c r="E2345" s="61">
        <v>32.75</v>
      </c>
      <c r="F2345" s="61">
        <v>35.090000000000003</v>
      </c>
      <c r="G2345" s="19">
        <v>37.450000000000003</v>
      </c>
      <c r="H2345" s="36">
        <v>36.299999999999997</v>
      </c>
      <c r="I2345" s="146">
        <f>SUM(B2345:H2345)</f>
        <v>253.03000000000003</v>
      </c>
      <c r="J2345" s="33">
        <v>39.61</v>
      </c>
      <c r="K2345" s="61">
        <v>34.369999999999997</v>
      </c>
      <c r="L2345" s="61">
        <v>34.159999999999997</v>
      </c>
      <c r="M2345" s="61">
        <v>30.55</v>
      </c>
      <c r="N2345" s="61">
        <v>32.29</v>
      </c>
      <c r="O2345" s="19">
        <v>31.11</v>
      </c>
      <c r="P2345" s="36">
        <v>20.7</v>
      </c>
      <c r="Q2345" s="146">
        <f>SUM(J2345:P2345)</f>
        <v>222.78999999999996</v>
      </c>
    </row>
    <row r="2346" spans="1:17" x14ac:dyDescent="0.35">
      <c r="A2346" s="19" t="s">
        <v>152</v>
      </c>
      <c r="B2346" s="19">
        <f t="shared" ref="B2346:H2346" si="1840">B2345+B2344</f>
        <v>60.57</v>
      </c>
      <c r="C2346" s="19">
        <f t="shared" si="1840"/>
        <v>57.26</v>
      </c>
      <c r="D2346" s="19">
        <f t="shared" si="1840"/>
        <v>63.3</v>
      </c>
      <c r="E2346" s="19">
        <f t="shared" si="1840"/>
        <v>55.44</v>
      </c>
      <c r="F2346" s="19">
        <f t="shared" si="1840"/>
        <v>57.900000000000006</v>
      </c>
      <c r="G2346" s="19">
        <f t="shared" si="1840"/>
        <v>58.480000000000004</v>
      </c>
      <c r="H2346" s="19">
        <f t="shared" si="1840"/>
        <v>60.089999999999996</v>
      </c>
      <c r="I2346" s="146">
        <f>SUM(B2346:H2346)</f>
        <v>413.04</v>
      </c>
      <c r="J2346" s="19">
        <f t="shared" ref="J2346:P2346" si="1841">J2345+J2344</f>
        <v>60.91</v>
      </c>
      <c r="K2346" s="19">
        <f t="shared" si="1841"/>
        <v>53.86</v>
      </c>
      <c r="L2346" s="19">
        <f t="shared" si="1841"/>
        <v>49.55</v>
      </c>
      <c r="M2346" s="19">
        <f t="shared" si="1841"/>
        <v>47.629999999999995</v>
      </c>
      <c r="N2346" s="19">
        <f t="shared" si="1841"/>
        <v>51.489999999999995</v>
      </c>
      <c r="O2346" s="19">
        <f t="shared" si="1841"/>
        <v>48.18</v>
      </c>
      <c r="P2346" s="19">
        <f t="shared" si="1841"/>
        <v>33.96</v>
      </c>
      <c r="Q2346" s="146">
        <f>SUM(J2346:P2346)</f>
        <v>345.58</v>
      </c>
    </row>
    <row r="2347" spans="1:17" x14ac:dyDescent="0.35">
      <c r="A2347" s="19" t="s">
        <v>154</v>
      </c>
      <c r="B2347" s="169">
        <f>B2346/B2344</f>
        <v>2.6706349206349205</v>
      </c>
      <c r="C2347" s="169">
        <f t="shared" ref="C2347:H2347" si="1842">C2346/C2344</f>
        <v>2.5897783808231569</v>
      </c>
      <c r="D2347" s="169">
        <f t="shared" si="1842"/>
        <v>2.5421686746987953</v>
      </c>
      <c r="E2347" s="169">
        <f t="shared" si="1842"/>
        <v>2.4433671220802111</v>
      </c>
      <c r="F2347" s="169">
        <f t="shared" si="1842"/>
        <v>2.5383603682595357</v>
      </c>
      <c r="G2347" s="169">
        <f t="shared" si="1842"/>
        <v>2.7807893485496908</v>
      </c>
      <c r="H2347" s="169">
        <f t="shared" si="1842"/>
        <v>2.5258511979823455</v>
      </c>
      <c r="I2347" s="153">
        <f>I2345/I2346*100</f>
        <v>61.260410613984121</v>
      </c>
      <c r="J2347" s="169">
        <f t="shared" ref="J2347:P2347" si="1843">J2346/J2344</f>
        <v>2.8596244131455397</v>
      </c>
      <c r="K2347" s="169">
        <f t="shared" si="1843"/>
        <v>2.7634684453565934</v>
      </c>
      <c r="L2347" s="169">
        <f t="shared" si="1843"/>
        <v>3.2196231319038335</v>
      </c>
      <c r="M2347" s="169">
        <f t="shared" si="1843"/>
        <v>2.7886416861826699</v>
      </c>
      <c r="N2347" s="169">
        <f t="shared" si="1843"/>
        <v>2.6817708333333332</v>
      </c>
      <c r="O2347" s="169">
        <f t="shared" si="1843"/>
        <v>2.8224956063268891</v>
      </c>
      <c r="P2347" s="169">
        <f t="shared" si="1843"/>
        <v>2.561085972850679</v>
      </c>
      <c r="Q2347" s="153">
        <f>Q2345/Q2346*100</f>
        <v>64.468429885988769</v>
      </c>
    </row>
    <row r="2348" spans="1:17" x14ac:dyDescent="0.35">
      <c r="A2348" s="19" t="s">
        <v>153</v>
      </c>
      <c r="B2348" s="19">
        <v>211</v>
      </c>
      <c r="C2348" s="19">
        <v>198</v>
      </c>
      <c r="D2348" s="19">
        <v>229</v>
      </c>
      <c r="E2348" s="19">
        <v>207</v>
      </c>
      <c r="F2348" s="19">
        <v>213</v>
      </c>
      <c r="G2348" s="19">
        <v>199</v>
      </c>
      <c r="H2348" s="19">
        <v>208</v>
      </c>
      <c r="I2348" s="146"/>
      <c r="J2348" s="19">
        <v>213</v>
      </c>
      <c r="K2348" s="19">
        <v>212</v>
      </c>
      <c r="L2348" s="19">
        <v>162</v>
      </c>
      <c r="M2348" s="19">
        <v>172</v>
      </c>
      <c r="N2348" s="19">
        <v>194</v>
      </c>
      <c r="O2348" s="19">
        <v>170</v>
      </c>
      <c r="P2348" s="19">
        <v>129</v>
      </c>
      <c r="Q2348" s="146"/>
    </row>
    <row r="2349" spans="1:17" x14ac:dyDescent="0.35">
      <c r="A2349" s="43" t="s">
        <v>155</v>
      </c>
      <c r="B2349" s="169">
        <f t="shared" ref="B2349:H2349" si="1844">B2348/B2346</f>
        <v>3.4835727257718343</v>
      </c>
      <c r="C2349" s="169">
        <f t="shared" si="1844"/>
        <v>3.4579112818721622</v>
      </c>
      <c r="D2349" s="169">
        <f t="shared" si="1844"/>
        <v>3.617693522906793</v>
      </c>
      <c r="E2349" s="169">
        <f t="shared" si="1844"/>
        <v>3.7337662337662341</v>
      </c>
      <c r="F2349" s="169">
        <f t="shared" si="1844"/>
        <v>3.6787564766839376</v>
      </c>
      <c r="G2349" s="169">
        <f t="shared" si="1844"/>
        <v>3.4028727770177838</v>
      </c>
      <c r="H2349" s="169">
        <f t="shared" si="1844"/>
        <v>3.4614744549841907</v>
      </c>
      <c r="I2349" s="146"/>
      <c r="J2349" s="169">
        <f t="shared" ref="J2349:P2349" si="1845">J2348/J2346</f>
        <v>3.496962731899524</v>
      </c>
      <c r="K2349" s="169">
        <f t="shared" si="1845"/>
        <v>3.9361307092461937</v>
      </c>
      <c r="L2349" s="169">
        <f t="shared" si="1845"/>
        <v>3.2694248234106964</v>
      </c>
      <c r="M2349" s="169">
        <f t="shared" si="1845"/>
        <v>3.6111694310308633</v>
      </c>
      <c r="N2349" s="169">
        <f t="shared" si="1845"/>
        <v>3.7677218877451937</v>
      </c>
      <c r="O2349" s="169">
        <f t="shared" si="1845"/>
        <v>3.5284350352843505</v>
      </c>
      <c r="P2349" s="169">
        <f t="shared" si="1845"/>
        <v>3.7985865724381624</v>
      </c>
      <c r="Q2349" s="146"/>
    </row>
    <row r="2350" spans="1:17" x14ac:dyDescent="0.35">
      <c r="A2350" s="19" t="s">
        <v>176</v>
      </c>
      <c r="B2350" s="19">
        <v>0</v>
      </c>
      <c r="C2350" s="19">
        <v>0</v>
      </c>
      <c r="D2350" s="19">
        <v>0</v>
      </c>
      <c r="E2350" s="19">
        <v>0</v>
      </c>
      <c r="F2350" s="19">
        <v>0</v>
      </c>
      <c r="G2350" s="19">
        <v>0</v>
      </c>
      <c r="H2350" s="19">
        <v>0</v>
      </c>
      <c r="I2350" s="151">
        <f>SUM(B2350:H2350)</f>
        <v>0</v>
      </c>
      <c r="J2350" s="19">
        <v>0</v>
      </c>
      <c r="K2350" s="19">
        <v>0</v>
      </c>
      <c r="L2350" s="19">
        <v>0</v>
      </c>
      <c r="M2350" s="19">
        <v>0</v>
      </c>
      <c r="N2350" s="19">
        <v>0</v>
      </c>
      <c r="O2350" s="19">
        <v>0</v>
      </c>
      <c r="P2350" s="19">
        <v>0</v>
      </c>
      <c r="Q2350" s="151">
        <f>SUM(J2350:P2350)</f>
        <v>0</v>
      </c>
    </row>
    <row r="2351" spans="1:17" x14ac:dyDescent="0.35">
      <c r="A2351" s="19" t="s">
        <v>177</v>
      </c>
      <c r="B2351" s="19">
        <v>0</v>
      </c>
      <c r="C2351" s="19">
        <v>0</v>
      </c>
      <c r="D2351" s="19">
        <v>0</v>
      </c>
      <c r="E2351" s="19">
        <v>0</v>
      </c>
      <c r="F2351" s="19">
        <v>0</v>
      </c>
      <c r="G2351" s="19">
        <v>0</v>
      </c>
      <c r="H2351" s="19">
        <v>0</v>
      </c>
      <c r="I2351" s="151">
        <f>SUM(B2351:H2351)</f>
        <v>0</v>
      </c>
      <c r="J2351" s="19">
        <v>0</v>
      </c>
      <c r="K2351" s="19">
        <v>0</v>
      </c>
      <c r="L2351" s="19">
        <v>0</v>
      </c>
      <c r="M2351" s="19">
        <v>0</v>
      </c>
      <c r="N2351" s="19">
        <v>0</v>
      </c>
      <c r="O2351" s="19">
        <v>0</v>
      </c>
      <c r="P2351" s="19">
        <v>0</v>
      </c>
      <c r="Q2351" s="151">
        <f>SUM(J2351:P2351)</f>
        <v>0</v>
      </c>
    </row>
    <row r="2352" spans="1:17" x14ac:dyDescent="0.35">
      <c r="A2352" s="19" t="s">
        <v>152</v>
      </c>
      <c r="B2352" s="19">
        <f t="shared" ref="B2352:H2352" si="1846">B2351+B2350</f>
        <v>0</v>
      </c>
      <c r="C2352" s="19">
        <f t="shared" si="1846"/>
        <v>0</v>
      </c>
      <c r="D2352" s="19">
        <f t="shared" si="1846"/>
        <v>0</v>
      </c>
      <c r="E2352" s="19">
        <f t="shared" si="1846"/>
        <v>0</v>
      </c>
      <c r="F2352" s="19">
        <f t="shared" si="1846"/>
        <v>0</v>
      </c>
      <c r="G2352" s="19">
        <f t="shared" si="1846"/>
        <v>0</v>
      </c>
      <c r="H2352" s="19">
        <f t="shared" si="1846"/>
        <v>0</v>
      </c>
      <c r="I2352" s="151">
        <f>SUM(B2352:H2352)</f>
        <v>0</v>
      </c>
      <c r="J2352" s="19">
        <f t="shared" ref="J2352:P2352" si="1847">J2351+J2350</f>
        <v>0</v>
      </c>
      <c r="K2352" s="19">
        <f t="shared" si="1847"/>
        <v>0</v>
      </c>
      <c r="L2352" s="19">
        <f t="shared" si="1847"/>
        <v>0</v>
      </c>
      <c r="M2352" s="19">
        <f t="shared" si="1847"/>
        <v>0</v>
      </c>
      <c r="N2352" s="19">
        <f t="shared" si="1847"/>
        <v>0</v>
      </c>
      <c r="O2352" s="19">
        <f t="shared" si="1847"/>
        <v>0</v>
      </c>
      <c r="P2352" s="19">
        <f t="shared" si="1847"/>
        <v>0</v>
      </c>
      <c r="Q2352" s="151">
        <f>SUM(J2352:P2352)</f>
        <v>0</v>
      </c>
    </row>
    <row r="2353" spans="1:17" x14ac:dyDescent="0.35">
      <c r="A2353" s="19" t="s">
        <v>154</v>
      </c>
      <c r="B2353" s="106" t="e">
        <f t="shared" ref="B2353:L2353" si="1848">B2351/B2352*100</f>
        <v>#DIV/0!</v>
      </c>
      <c r="C2353" s="106" t="e">
        <f t="shared" si="1848"/>
        <v>#DIV/0!</v>
      </c>
      <c r="D2353" s="106" t="e">
        <f t="shared" si="1848"/>
        <v>#DIV/0!</v>
      </c>
      <c r="E2353" s="106" t="e">
        <f t="shared" si="1848"/>
        <v>#DIV/0!</v>
      </c>
      <c r="F2353" s="106" t="e">
        <f t="shared" si="1848"/>
        <v>#DIV/0!</v>
      </c>
      <c r="G2353" s="106" t="e">
        <f t="shared" si="1848"/>
        <v>#DIV/0!</v>
      </c>
      <c r="H2353" s="106" t="e">
        <f t="shared" si="1848"/>
        <v>#DIV/0!</v>
      </c>
      <c r="I2353" s="153" t="e">
        <f t="shared" si="1848"/>
        <v>#DIV/0!</v>
      </c>
      <c r="J2353" s="106" t="e">
        <f t="shared" si="1848"/>
        <v>#DIV/0!</v>
      </c>
      <c r="K2353" s="106" t="e">
        <f t="shared" si="1848"/>
        <v>#DIV/0!</v>
      </c>
      <c r="L2353" s="106" t="e">
        <f t="shared" si="1848"/>
        <v>#DIV/0!</v>
      </c>
      <c r="M2353" s="106" t="e">
        <f>M2351/M2352*100</f>
        <v>#DIV/0!</v>
      </c>
      <c r="N2353" s="106" t="e">
        <f>N2351/N2352*100</f>
        <v>#DIV/0!</v>
      </c>
      <c r="O2353" s="106" t="e">
        <f>O2351/O2352*100</f>
        <v>#DIV/0!</v>
      </c>
      <c r="P2353" s="106" t="e">
        <f>P2351/P2352*100</f>
        <v>#DIV/0!</v>
      </c>
      <c r="Q2353" s="153" t="e">
        <f>Q2351/Q2352*100</f>
        <v>#DIV/0!</v>
      </c>
    </row>
    <row r="2354" spans="1:17" x14ac:dyDescent="0.35">
      <c r="A2354" s="19" t="s">
        <v>153</v>
      </c>
      <c r="B2354" s="88">
        <v>0</v>
      </c>
      <c r="C2354" s="88">
        <v>0</v>
      </c>
      <c r="D2354" s="88">
        <v>0</v>
      </c>
      <c r="E2354" s="88">
        <v>0</v>
      </c>
      <c r="F2354" s="88">
        <v>0</v>
      </c>
      <c r="G2354" s="88">
        <v>0</v>
      </c>
      <c r="H2354" s="88">
        <v>0</v>
      </c>
      <c r="I2354" s="146"/>
      <c r="J2354" s="88">
        <v>0</v>
      </c>
      <c r="K2354" s="88">
        <v>0</v>
      </c>
      <c r="L2354" s="88">
        <v>0</v>
      </c>
      <c r="M2354" s="88">
        <v>0</v>
      </c>
      <c r="N2354" s="88">
        <v>0</v>
      </c>
      <c r="O2354" s="88">
        <v>0</v>
      </c>
      <c r="P2354" s="88">
        <v>0</v>
      </c>
      <c r="Q2354" s="146"/>
    </row>
    <row r="2355" spans="1:17" x14ac:dyDescent="0.35">
      <c r="A2355" s="43" t="s">
        <v>155</v>
      </c>
      <c r="B2355" s="169" t="e">
        <f t="shared" ref="B2355:H2355" si="1849">B2354/B2352</f>
        <v>#DIV/0!</v>
      </c>
      <c r="C2355" s="169" t="e">
        <f t="shared" si="1849"/>
        <v>#DIV/0!</v>
      </c>
      <c r="D2355" s="169" t="e">
        <f t="shared" si="1849"/>
        <v>#DIV/0!</v>
      </c>
      <c r="E2355" s="169" t="e">
        <f t="shared" si="1849"/>
        <v>#DIV/0!</v>
      </c>
      <c r="F2355" s="169" t="e">
        <f t="shared" si="1849"/>
        <v>#DIV/0!</v>
      </c>
      <c r="G2355" s="169" t="e">
        <f t="shared" si="1849"/>
        <v>#DIV/0!</v>
      </c>
      <c r="H2355" s="169" t="e">
        <f t="shared" si="1849"/>
        <v>#DIV/0!</v>
      </c>
      <c r="I2355" s="146"/>
      <c r="J2355" s="169" t="e">
        <f t="shared" ref="J2355:P2355" si="1850">J2354/J2352</f>
        <v>#DIV/0!</v>
      </c>
      <c r="K2355" s="169" t="e">
        <f t="shared" si="1850"/>
        <v>#DIV/0!</v>
      </c>
      <c r="L2355" s="169" t="e">
        <f t="shared" si="1850"/>
        <v>#DIV/0!</v>
      </c>
      <c r="M2355" s="169" t="e">
        <f t="shared" si="1850"/>
        <v>#DIV/0!</v>
      </c>
      <c r="N2355" s="169" t="e">
        <f t="shared" si="1850"/>
        <v>#DIV/0!</v>
      </c>
      <c r="O2355" s="169" t="e">
        <f t="shared" si="1850"/>
        <v>#DIV/0!</v>
      </c>
      <c r="P2355" s="169" t="e">
        <f t="shared" si="1850"/>
        <v>#DIV/0!</v>
      </c>
      <c r="Q2355" s="146"/>
    </row>
    <row r="2356" spans="1:17" x14ac:dyDescent="0.35">
      <c r="A2356" s="19" t="s">
        <v>174</v>
      </c>
      <c r="B2356" s="88">
        <v>12.41</v>
      </c>
      <c r="C2356" s="19">
        <v>14.84</v>
      </c>
      <c r="D2356" s="19">
        <v>14.89</v>
      </c>
      <c r="E2356" s="19">
        <v>14.75</v>
      </c>
      <c r="F2356" s="19">
        <v>13.63</v>
      </c>
      <c r="G2356" s="79">
        <v>8.36</v>
      </c>
      <c r="H2356" s="79">
        <v>13.11</v>
      </c>
      <c r="I2356" s="146">
        <f>SUM(B2356:H2356)</f>
        <v>91.99</v>
      </c>
      <c r="J2356" s="88">
        <v>10.23</v>
      </c>
      <c r="K2356" s="19">
        <v>3.37</v>
      </c>
      <c r="L2356" s="19">
        <v>3.41</v>
      </c>
      <c r="M2356" s="19">
        <v>9.0299999999999994</v>
      </c>
      <c r="N2356" s="19">
        <v>11.84</v>
      </c>
      <c r="O2356" s="79">
        <v>8.36</v>
      </c>
      <c r="P2356" s="79">
        <v>9.3800000000000008</v>
      </c>
      <c r="Q2356" s="146">
        <f>SUM(J2356:P2356)</f>
        <v>55.62</v>
      </c>
    </row>
    <row r="2357" spans="1:17" x14ac:dyDescent="0.35">
      <c r="A2357" s="19" t="s">
        <v>175</v>
      </c>
      <c r="B2357" s="88">
        <v>0.31</v>
      </c>
      <c r="C2357" s="19">
        <v>0</v>
      </c>
      <c r="D2357" s="19">
        <v>0.84</v>
      </c>
      <c r="E2357" s="19">
        <v>0.28999999999999998</v>
      </c>
      <c r="F2357" s="19">
        <v>0.35</v>
      </c>
      <c r="G2357" s="88">
        <v>0.4</v>
      </c>
      <c r="H2357" s="88">
        <v>0.93</v>
      </c>
      <c r="I2357" s="146">
        <f>SUM(B2357:H2357)</f>
        <v>3.12</v>
      </c>
      <c r="J2357" s="88">
        <v>0.16</v>
      </c>
      <c r="K2357" s="19">
        <v>0.28000000000000003</v>
      </c>
      <c r="L2357" s="19">
        <v>0.19</v>
      </c>
      <c r="M2357" s="19">
        <v>0.32</v>
      </c>
      <c r="N2357" s="19">
        <v>0.27</v>
      </c>
      <c r="O2357" s="88">
        <v>0.26</v>
      </c>
      <c r="P2357" s="88">
        <v>0.32</v>
      </c>
      <c r="Q2357" s="146">
        <f>SUM(J2357:P2357)</f>
        <v>1.8000000000000003</v>
      </c>
    </row>
    <row r="2358" spans="1:17" x14ac:dyDescent="0.35">
      <c r="A2358" s="19" t="s">
        <v>152</v>
      </c>
      <c r="B2358" s="19">
        <f t="shared" ref="B2358:H2358" si="1851">B2357+B2356</f>
        <v>12.72</v>
      </c>
      <c r="C2358" s="19">
        <f t="shared" si="1851"/>
        <v>14.84</v>
      </c>
      <c r="D2358" s="19">
        <f t="shared" si="1851"/>
        <v>15.73</v>
      </c>
      <c r="E2358" s="19">
        <f t="shared" si="1851"/>
        <v>15.04</v>
      </c>
      <c r="F2358" s="19">
        <f t="shared" si="1851"/>
        <v>13.98</v>
      </c>
      <c r="G2358" s="19">
        <f t="shared" si="1851"/>
        <v>8.76</v>
      </c>
      <c r="H2358" s="19">
        <f t="shared" si="1851"/>
        <v>14.04</v>
      </c>
      <c r="I2358" s="146">
        <f>SUM(B2358:H2358)</f>
        <v>95.110000000000014</v>
      </c>
      <c r="J2358" s="19">
        <f>J2357+J2356</f>
        <v>10.39</v>
      </c>
      <c r="K2358" s="19">
        <f>K2357+K2356</f>
        <v>3.6500000000000004</v>
      </c>
      <c r="L2358" s="19">
        <f>L2357+L2356</f>
        <v>3.6</v>
      </c>
      <c r="M2358" s="19">
        <v>90</v>
      </c>
      <c r="N2358" s="19">
        <f>N2357+N2356</f>
        <v>12.11</v>
      </c>
      <c r="O2358" s="19">
        <f>O2357+O2356</f>
        <v>8.6199999999999992</v>
      </c>
      <c r="P2358" s="19">
        <f>P2357+P2356</f>
        <v>9.7000000000000011</v>
      </c>
      <c r="Q2358" s="146">
        <f>SUM(J2358:P2358)</f>
        <v>138.07</v>
      </c>
    </row>
    <row r="2359" spans="1:17" x14ac:dyDescent="0.35">
      <c r="A2359" s="19" t="s">
        <v>154</v>
      </c>
      <c r="B2359" s="169">
        <f t="shared" ref="B2359:H2359" si="1852">B2358/B2356</f>
        <v>1.024979854955681</v>
      </c>
      <c r="C2359" s="169">
        <f t="shared" si="1852"/>
        <v>1</v>
      </c>
      <c r="D2359" s="169">
        <f t="shared" si="1852"/>
        <v>1.0564137004701142</v>
      </c>
      <c r="E2359" s="169">
        <f t="shared" si="1852"/>
        <v>1.0196610169491525</v>
      </c>
      <c r="F2359" s="169">
        <f t="shared" si="1852"/>
        <v>1.0256786500366837</v>
      </c>
      <c r="G2359" s="169">
        <f t="shared" si="1852"/>
        <v>1.0478468899521531</v>
      </c>
      <c r="H2359" s="169">
        <f t="shared" si="1852"/>
        <v>1.0709382151029747</v>
      </c>
      <c r="I2359" s="153">
        <f>I2357/I2358*100</f>
        <v>3.280412154347597</v>
      </c>
      <c r="J2359" s="169">
        <f t="shared" ref="J2359:P2359" si="1853">J2358/J2356</f>
        <v>1.0156402737047898</v>
      </c>
      <c r="K2359" s="169">
        <f t="shared" si="1853"/>
        <v>1.0830860534124629</v>
      </c>
      <c r="L2359" s="169">
        <f t="shared" si="1853"/>
        <v>1.0557184750733137</v>
      </c>
      <c r="M2359" s="169">
        <f t="shared" si="1853"/>
        <v>9.9667774086378742</v>
      </c>
      <c r="N2359" s="169">
        <f t="shared" si="1853"/>
        <v>1.0228040540540539</v>
      </c>
      <c r="O2359" s="169">
        <f t="shared" si="1853"/>
        <v>1.0311004784688995</v>
      </c>
      <c r="P2359" s="169">
        <f t="shared" si="1853"/>
        <v>1.0341151385927505</v>
      </c>
      <c r="Q2359" s="153">
        <f>Q2357/Q2358*100</f>
        <v>1.3036865358151664</v>
      </c>
    </row>
    <row r="2360" spans="1:17" x14ac:dyDescent="0.35">
      <c r="A2360" s="19" t="s">
        <v>153</v>
      </c>
      <c r="B2360" s="19">
        <v>129</v>
      </c>
      <c r="C2360" s="19">
        <v>102</v>
      </c>
      <c r="D2360" s="19">
        <v>134</v>
      </c>
      <c r="E2360" s="19">
        <v>104</v>
      </c>
      <c r="F2360" s="19">
        <v>114</v>
      </c>
      <c r="G2360" s="19">
        <v>112</v>
      </c>
      <c r="H2360" s="19">
        <v>121</v>
      </c>
      <c r="I2360" s="146"/>
      <c r="J2360" s="19">
        <v>99</v>
      </c>
      <c r="K2360" s="19">
        <v>99</v>
      </c>
      <c r="L2360" s="19">
        <v>102</v>
      </c>
      <c r="M2360" s="19">
        <v>86</v>
      </c>
      <c r="N2360" s="19">
        <v>124</v>
      </c>
      <c r="O2360" s="19">
        <v>62</v>
      </c>
      <c r="P2360" s="19">
        <v>102</v>
      </c>
      <c r="Q2360" s="146"/>
    </row>
    <row r="2361" spans="1:17" x14ac:dyDescent="0.35">
      <c r="A2361" s="43" t="s">
        <v>155</v>
      </c>
      <c r="B2361" s="169">
        <f t="shared" ref="B2361:H2361" si="1854">B2360/B2358</f>
        <v>10.141509433962264</v>
      </c>
      <c r="C2361" s="169">
        <f t="shared" si="1854"/>
        <v>6.8733153638814013</v>
      </c>
      <c r="D2361" s="169">
        <f t="shared" si="1854"/>
        <v>8.5187539732994271</v>
      </c>
      <c r="E2361" s="169">
        <f t="shared" si="1854"/>
        <v>6.9148936170212769</v>
      </c>
      <c r="F2361" s="169">
        <f t="shared" si="1854"/>
        <v>8.1545064377682408</v>
      </c>
      <c r="G2361" s="169">
        <f t="shared" si="1854"/>
        <v>12.785388127853881</v>
      </c>
      <c r="H2361" s="169">
        <f t="shared" si="1854"/>
        <v>8.618233618233619</v>
      </c>
      <c r="I2361" s="146"/>
      <c r="J2361" s="169">
        <f t="shared" ref="J2361:P2361" si="1855">J2360/J2358</f>
        <v>9.5283926852743015</v>
      </c>
      <c r="K2361" s="169">
        <f t="shared" si="1855"/>
        <v>27.123287671232873</v>
      </c>
      <c r="L2361" s="169">
        <f t="shared" si="1855"/>
        <v>28.333333333333332</v>
      </c>
      <c r="M2361" s="169">
        <f t="shared" si="1855"/>
        <v>0.9555555555555556</v>
      </c>
      <c r="N2361" s="169">
        <f t="shared" si="1855"/>
        <v>10.239471511147812</v>
      </c>
      <c r="O2361" s="169">
        <f t="shared" si="1855"/>
        <v>7.1925754060324829</v>
      </c>
      <c r="P2361" s="169">
        <f t="shared" si="1855"/>
        <v>10.515463917525771</v>
      </c>
      <c r="Q2361" s="146"/>
    </row>
    <row r="2362" spans="1:17" x14ac:dyDescent="0.35">
      <c r="A2362" s="21"/>
      <c r="B2362" s="21"/>
      <c r="C2362" s="21"/>
      <c r="D2362" s="169">
        <f>D2361/D2359</f>
        <v>8.0638427630278748</v>
      </c>
      <c r="E2362" s="169">
        <f>E2361/E2359</f>
        <v>6.7815612267994574</v>
      </c>
      <c r="F2362" s="21">
        <v>21</v>
      </c>
      <c r="G2362" s="21"/>
      <c r="H2362" s="21"/>
      <c r="I2362" s="21"/>
      <c r="J2362" s="21"/>
      <c r="K2362" s="21"/>
      <c r="L2362" s="169">
        <f>L2361/L2359</f>
        <v>26.837962962962962</v>
      </c>
      <c r="M2362" s="169">
        <f>M2361/M2359</f>
        <v>9.587407407407407E-2</v>
      </c>
      <c r="N2362" s="21">
        <v>21</v>
      </c>
      <c r="O2362" s="21"/>
      <c r="P2362" s="21"/>
    </row>
    <row r="2363" spans="1:17" x14ac:dyDescent="0.35">
      <c r="A2363" s="21"/>
      <c r="B2363" s="155"/>
      <c r="C2363" s="156" t="s">
        <v>1679</v>
      </c>
      <c r="D2363" s="156" t="s">
        <v>178</v>
      </c>
      <c r="E2363" s="156" t="s">
        <v>179</v>
      </c>
      <c r="F2363" s="156" t="s">
        <v>180</v>
      </c>
      <c r="G2363" s="156" t="s">
        <v>181</v>
      </c>
      <c r="H2363" s="156" t="s">
        <v>182</v>
      </c>
      <c r="I2363" s="156" t="s">
        <v>183</v>
      </c>
      <c r="J2363" s="156" t="s">
        <v>184</v>
      </c>
      <c r="K2363" s="156" t="s">
        <v>185</v>
      </c>
      <c r="L2363" s="156" t="s">
        <v>186</v>
      </c>
      <c r="M2363" s="156" t="s">
        <v>187</v>
      </c>
      <c r="N2363" s="156" t="s">
        <v>188</v>
      </c>
      <c r="O2363" s="21"/>
      <c r="P2363" s="21"/>
    </row>
    <row r="2364" spans="1:17" x14ac:dyDescent="0.35">
      <c r="A2364" s="21"/>
      <c r="B2364" s="157" t="s">
        <v>189</v>
      </c>
      <c r="C2364" s="179">
        <f>Q2291</f>
        <v>570.1</v>
      </c>
      <c r="D2364" s="158">
        <f>Q2297</f>
        <v>844.50000000000011</v>
      </c>
      <c r="E2364" s="158">
        <f>I2303</f>
        <v>0</v>
      </c>
      <c r="F2364" s="164">
        <f>Q2309</f>
        <v>210.98000000000002</v>
      </c>
      <c r="G2364" s="180">
        <f>Q2315</f>
        <v>0</v>
      </c>
      <c r="H2364" s="164">
        <f>Q2321</f>
        <v>901.91</v>
      </c>
      <c r="I2364" s="164">
        <f>Q2327</f>
        <v>246.07</v>
      </c>
      <c r="J2364" s="164">
        <f>Q2345</f>
        <v>222.78999999999996</v>
      </c>
      <c r="K2364" s="179">
        <f>Q2339</f>
        <v>1103.7099999999998</v>
      </c>
      <c r="L2364" s="164">
        <f>Q2345</f>
        <v>222.78999999999996</v>
      </c>
      <c r="M2364" s="164">
        <f>I2351</f>
        <v>0</v>
      </c>
      <c r="N2364" s="164">
        <f>Q2357</f>
        <v>1.8000000000000003</v>
      </c>
      <c r="O2364" s="21"/>
      <c r="P2364" s="21"/>
    </row>
    <row r="2365" spans="1:17" x14ac:dyDescent="0.35">
      <c r="A2365" s="21"/>
      <c r="B2365" s="157" t="s">
        <v>190</v>
      </c>
      <c r="C2365" s="163">
        <f>I2293</f>
        <v>100</v>
      </c>
      <c r="D2365" s="163">
        <f>I2299</f>
        <v>100</v>
      </c>
      <c r="E2365" s="163">
        <f>I2305</f>
        <v>0</v>
      </c>
      <c r="F2365" s="164">
        <f>I2311</f>
        <v>73.518702416418392</v>
      </c>
      <c r="G2365" s="163">
        <f>B2359</f>
        <v>1.024979854955681</v>
      </c>
      <c r="H2365" s="163">
        <f>I2323</f>
        <v>35.512159661644205</v>
      </c>
      <c r="I2365" s="163">
        <f>I2329</f>
        <v>55.687823793689347</v>
      </c>
      <c r="J2365" s="163">
        <f>I2335</f>
        <v>71.797237561452548</v>
      </c>
      <c r="K2365" s="163">
        <f>I2341</f>
        <v>73.09064748201439</v>
      </c>
      <c r="L2365" s="163">
        <f>I2347</f>
        <v>61.260410613984121</v>
      </c>
      <c r="M2365" s="163">
        <v>0</v>
      </c>
      <c r="N2365" s="163">
        <f>I2359</f>
        <v>3.280412154347597</v>
      </c>
      <c r="O2365" s="163"/>
      <c r="P2365" s="21"/>
    </row>
    <row r="2367" spans="1:17" x14ac:dyDescent="0.35">
      <c r="A2367" s="31" t="s">
        <v>0</v>
      </c>
      <c r="B2367" s="83"/>
      <c r="C2367" s="83"/>
      <c r="D2367" s="21"/>
      <c r="E2367" s="21"/>
      <c r="F2367" s="21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</row>
    <row r="2368" spans="1:17" ht="15.5" x14ac:dyDescent="0.35">
      <c r="A2368" s="33" t="s">
        <v>1</v>
      </c>
      <c r="B2368" s="64" t="s">
        <v>550</v>
      </c>
      <c r="C2368" s="64" t="s">
        <v>563</v>
      </c>
      <c r="D2368" s="64" t="s">
        <v>564</v>
      </c>
      <c r="E2368" s="64" t="s">
        <v>565</v>
      </c>
      <c r="F2368" s="64" t="s">
        <v>566</v>
      </c>
      <c r="G2368" s="64" t="s">
        <v>567</v>
      </c>
      <c r="H2368" s="64" t="s">
        <v>568</v>
      </c>
      <c r="I2368" s="64" t="s">
        <v>27</v>
      </c>
      <c r="J2368" s="64" t="s">
        <v>570</v>
      </c>
      <c r="K2368" s="64" t="s">
        <v>571</v>
      </c>
      <c r="L2368" s="64" t="s">
        <v>572</v>
      </c>
      <c r="M2368" s="64" t="s">
        <v>573</v>
      </c>
      <c r="N2368" s="64" t="s">
        <v>574</v>
      </c>
      <c r="O2368" s="64" t="s">
        <v>575</v>
      </c>
      <c r="P2368" s="64" t="s">
        <v>576</v>
      </c>
      <c r="Q2368" s="65" t="s">
        <v>1839</v>
      </c>
    </row>
    <row r="2369" spans="1:17" x14ac:dyDescent="0.35">
      <c r="A2369" s="19" t="s">
        <v>1677</v>
      </c>
      <c r="B2369" s="19">
        <v>0</v>
      </c>
      <c r="C2369" s="19">
        <v>0</v>
      </c>
      <c r="D2369" s="19">
        <v>0</v>
      </c>
      <c r="E2369" s="19">
        <v>0</v>
      </c>
      <c r="F2369" s="19">
        <v>0</v>
      </c>
      <c r="G2369" s="19">
        <v>0</v>
      </c>
      <c r="H2369" s="19">
        <v>0</v>
      </c>
      <c r="I2369" s="146">
        <f>SUM(B2369:H2369)</f>
        <v>0</v>
      </c>
      <c r="J2369" s="19">
        <v>0</v>
      </c>
      <c r="K2369" s="19">
        <v>0</v>
      </c>
      <c r="L2369" s="19">
        <v>0</v>
      </c>
      <c r="M2369" s="19">
        <v>0</v>
      </c>
      <c r="N2369" s="19">
        <v>0</v>
      </c>
      <c r="O2369" s="19">
        <v>0</v>
      </c>
      <c r="P2369" s="19">
        <v>0</v>
      </c>
      <c r="Q2369" s="146">
        <f>SUM(J2369:P2369)</f>
        <v>0</v>
      </c>
    </row>
    <row r="2370" spans="1:17" x14ac:dyDescent="0.35">
      <c r="A2370" s="19" t="s">
        <v>1678</v>
      </c>
      <c r="B2370" s="19"/>
      <c r="C2370" s="19">
        <v>0.2</v>
      </c>
      <c r="D2370" s="19">
        <v>133.5</v>
      </c>
      <c r="E2370" s="19">
        <v>0.3</v>
      </c>
      <c r="F2370" s="19">
        <v>11.22</v>
      </c>
      <c r="G2370" s="166">
        <v>12.9</v>
      </c>
      <c r="H2370" s="19">
        <v>97.6</v>
      </c>
      <c r="I2370" s="146">
        <f>SUM(B2370:H2370)</f>
        <v>255.72</v>
      </c>
      <c r="J2370" s="19">
        <v>111.8</v>
      </c>
      <c r="K2370" s="19">
        <v>99.8</v>
      </c>
      <c r="L2370" s="19">
        <v>59.9</v>
      </c>
      <c r="M2370" s="19">
        <v>64.900000000000006</v>
      </c>
      <c r="N2370" s="19">
        <v>145</v>
      </c>
      <c r="O2370" s="19">
        <v>142.4</v>
      </c>
      <c r="P2370" s="19">
        <v>183.1</v>
      </c>
      <c r="Q2370" s="146">
        <f>SUM(J2370:P2370)</f>
        <v>806.9</v>
      </c>
    </row>
    <row r="2371" spans="1:17" x14ac:dyDescent="0.35">
      <c r="A2371" s="19" t="s">
        <v>152</v>
      </c>
      <c r="B2371" s="19">
        <f t="shared" ref="B2371:H2371" si="1856">B2370+B2369</f>
        <v>0</v>
      </c>
      <c r="C2371" s="19">
        <f t="shared" si="1856"/>
        <v>0.2</v>
      </c>
      <c r="D2371" s="19">
        <f t="shared" si="1856"/>
        <v>133.5</v>
      </c>
      <c r="E2371" s="19">
        <f t="shared" si="1856"/>
        <v>0.3</v>
      </c>
      <c r="F2371" s="19">
        <f t="shared" si="1856"/>
        <v>11.22</v>
      </c>
      <c r="G2371" s="19">
        <f t="shared" si="1856"/>
        <v>12.9</v>
      </c>
      <c r="H2371" s="19">
        <f t="shared" si="1856"/>
        <v>97.6</v>
      </c>
      <c r="I2371" s="146">
        <f>SUM(B2371:H2371)</f>
        <v>255.72</v>
      </c>
      <c r="J2371" s="19">
        <f t="shared" ref="J2371:P2371" si="1857">J2370+J2369</f>
        <v>111.8</v>
      </c>
      <c r="K2371" s="19">
        <f t="shared" si="1857"/>
        <v>99.8</v>
      </c>
      <c r="L2371" s="19">
        <f t="shared" si="1857"/>
        <v>59.9</v>
      </c>
      <c r="M2371" s="19">
        <f t="shared" si="1857"/>
        <v>64.900000000000006</v>
      </c>
      <c r="N2371" s="19">
        <f t="shared" si="1857"/>
        <v>145</v>
      </c>
      <c r="O2371" s="19">
        <f t="shared" si="1857"/>
        <v>142.4</v>
      </c>
      <c r="P2371" s="19">
        <f t="shared" si="1857"/>
        <v>183.1</v>
      </c>
      <c r="Q2371" s="146">
        <f>SUM(J2371:P2371)</f>
        <v>806.9</v>
      </c>
    </row>
    <row r="2372" spans="1:17" x14ac:dyDescent="0.35">
      <c r="A2372" s="19" t="s">
        <v>154</v>
      </c>
      <c r="B2372" s="106" t="e">
        <f>B2370/B2371*100</f>
        <v>#DIV/0!</v>
      </c>
      <c r="C2372" s="106">
        <f>C2370/C2371*100</f>
        <v>100</v>
      </c>
      <c r="D2372" s="106">
        <f>D2370/D2371*100</f>
        <v>100</v>
      </c>
      <c r="E2372" s="106">
        <f>E2370/E2371</f>
        <v>1</v>
      </c>
      <c r="F2372" s="106">
        <f t="shared" ref="F2372:Q2372" si="1858">F2370/F2371*100</f>
        <v>100</v>
      </c>
      <c r="G2372" s="106">
        <f t="shared" si="1858"/>
        <v>100</v>
      </c>
      <c r="H2372" s="106">
        <f t="shared" si="1858"/>
        <v>100</v>
      </c>
      <c r="I2372" s="106">
        <f t="shared" si="1858"/>
        <v>100</v>
      </c>
      <c r="J2372" s="106">
        <f t="shared" si="1858"/>
        <v>100</v>
      </c>
      <c r="K2372" s="106">
        <f t="shared" si="1858"/>
        <v>100</v>
      </c>
      <c r="L2372" s="106">
        <f t="shared" si="1858"/>
        <v>100</v>
      </c>
      <c r="M2372" s="106">
        <f t="shared" si="1858"/>
        <v>100</v>
      </c>
      <c r="N2372" s="106">
        <f t="shared" si="1858"/>
        <v>100</v>
      </c>
      <c r="O2372" s="106">
        <f t="shared" si="1858"/>
        <v>100</v>
      </c>
      <c r="P2372" s="106">
        <f t="shared" si="1858"/>
        <v>100</v>
      </c>
      <c r="Q2372" s="106">
        <f t="shared" si="1858"/>
        <v>100</v>
      </c>
    </row>
    <row r="2373" spans="1:17" x14ac:dyDescent="0.35">
      <c r="A2373" s="19" t="s">
        <v>153</v>
      </c>
      <c r="B2373" s="19"/>
      <c r="C2373" s="19">
        <v>60</v>
      </c>
      <c r="D2373" s="19">
        <v>125</v>
      </c>
      <c r="E2373" s="19">
        <v>0</v>
      </c>
      <c r="F2373" s="19">
        <v>24</v>
      </c>
      <c r="G2373" s="19">
        <v>16</v>
      </c>
      <c r="H2373" s="19">
        <v>76</v>
      </c>
      <c r="I2373" s="106">
        <v>0</v>
      </c>
      <c r="J2373" s="19">
        <v>85</v>
      </c>
      <c r="K2373" s="19">
        <v>94</v>
      </c>
      <c r="L2373" s="19">
        <v>65</v>
      </c>
      <c r="M2373" s="19">
        <v>67</v>
      </c>
      <c r="N2373" s="19">
        <v>144</v>
      </c>
      <c r="O2373" s="19">
        <v>135</v>
      </c>
      <c r="P2373" s="19">
        <v>178</v>
      </c>
      <c r="Q2373" s="106">
        <v>0</v>
      </c>
    </row>
    <row r="2374" spans="1:17" x14ac:dyDescent="0.35">
      <c r="A2374" s="167" t="s">
        <v>155</v>
      </c>
      <c r="B2374" s="169" t="e">
        <f t="shared" ref="B2374:H2374" si="1859">B2373/B2371</f>
        <v>#DIV/0!</v>
      </c>
      <c r="C2374" s="169">
        <f t="shared" si="1859"/>
        <v>300</v>
      </c>
      <c r="D2374" s="169">
        <f t="shared" si="1859"/>
        <v>0.93632958801498123</v>
      </c>
      <c r="E2374" s="169">
        <f t="shared" si="1859"/>
        <v>0</v>
      </c>
      <c r="F2374" s="169">
        <f t="shared" si="1859"/>
        <v>2.1390374331550799</v>
      </c>
      <c r="G2374" s="169">
        <f t="shared" si="1859"/>
        <v>1.2403100775193798</v>
      </c>
      <c r="H2374" s="169">
        <f t="shared" si="1859"/>
        <v>0.77868852459016402</v>
      </c>
      <c r="I2374" s="146"/>
      <c r="J2374" s="169">
        <f t="shared" ref="J2374:P2374" si="1860">J2373/J2371</f>
        <v>0.76028622540250446</v>
      </c>
      <c r="K2374" s="169">
        <f t="shared" si="1860"/>
        <v>0.94188376753507019</v>
      </c>
      <c r="L2374" s="169">
        <f t="shared" si="1860"/>
        <v>1.0851419031719534</v>
      </c>
      <c r="M2374" s="169">
        <f t="shared" si="1860"/>
        <v>1.032357473035439</v>
      </c>
      <c r="N2374" s="169">
        <f t="shared" si="1860"/>
        <v>0.99310344827586206</v>
      </c>
      <c r="O2374" s="169">
        <f t="shared" si="1860"/>
        <v>0.9480337078651685</v>
      </c>
      <c r="P2374" s="169">
        <f t="shared" si="1860"/>
        <v>0.97214636810486077</v>
      </c>
      <c r="Q2374" s="146"/>
    </row>
    <row r="2375" spans="1:17" x14ac:dyDescent="0.35">
      <c r="A2375" s="19" t="s">
        <v>162</v>
      </c>
      <c r="B2375" s="19">
        <v>0</v>
      </c>
      <c r="C2375" s="19">
        <v>0</v>
      </c>
      <c r="D2375" s="19">
        <v>0</v>
      </c>
      <c r="E2375" s="19">
        <v>0</v>
      </c>
      <c r="F2375" s="19">
        <v>0</v>
      </c>
      <c r="G2375" s="19">
        <v>0</v>
      </c>
      <c r="H2375" s="19">
        <v>0</v>
      </c>
      <c r="I2375" s="146">
        <f>SUM(B2375:H2375)</f>
        <v>0</v>
      </c>
      <c r="J2375" s="19">
        <v>0</v>
      </c>
      <c r="K2375" s="19">
        <v>0</v>
      </c>
      <c r="L2375" s="19">
        <v>0</v>
      </c>
      <c r="M2375" s="19">
        <v>0</v>
      </c>
      <c r="N2375" s="19">
        <v>0</v>
      </c>
      <c r="O2375" s="19">
        <v>0</v>
      </c>
      <c r="P2375" s="19">
        <v>0</v>
      </c>
      <c r="Q2375" s="146">
        <f>SUM(J2375:P2375)</f>
        <v>0</v>
      </c>
    </row>
    <row r="2376" spans="1:17" x14ac:dyDescent="0.35">
      <c r="A2376" s="19" t="s">
        <v>163</v>
      </c>
      <c r="B2376" s="19"/>
      <c r="C2376" s="61">
        <v>0.3</v>
      </c>
      <c r="D2376" s="166">
        <v>153.69999999999999</v>
      </c>
      <c r="E2376" s="166">
        <v>26.1</v>
      </c>
      <c r="F2376" s="166">
        <v>18.63</v>
      </c>
      <c r="G2376" s="166">
        <v>16.7</v>
      </c>
      <c r="H2376" s="19">
        <v>151</v>
      </c>
      <c r="I2376" s="146">
        <f>SUM(B2376:H2376)</f>
        <v>366.42999999999995</v>
      </c>
      <c r="J2376" s="19">
        <v>141.69999999999999</v>
      </c>
      <c r="K2376" s="19">
        <v>125.7</v>
      </c>
      <c r="L2376" s="19">
        <v>134.19999999999999</v>
      </c>
      <c r="M2376" s="19">
        <v>192.3</v>
      </c>
      <c r="N2376" s="19">
        <v>204.8</v>
      </c>
      <c r="O2376" s="19">
        <v>158.4</v>
      </c>
      <c r="P2376" s="19">
        <v>194.2</v>
      </c>
      <c r="Q2376" s="146">
        <f>SUM(J2376:P2376)</f>
        <v>1151.3</v>
      </c>
    </row>
    <row r="2377" spans="1:17" x14ac:dyDescent="0.35">
      <c r="A2377" s="19" t="s">
        <v>152</v>
      </c>
      <c r="B2377" s="19">
        <f>B2376+B2375</f>
        <v>0</v>
      </c>
      <c r="C2377" s="19">
        <f t="shared" ref="C2377:H2377" si="1861">C2376+C2375</f>
        <v>0.3</v>
      </c>
      <c r="D2377" s="19">
        <f t="shared" si="1861"/>
        <v>153.69999999999999</v>
      </c>
      <c r="E2377" s="19">
        <f t="shared" si="1861"/>
        <v>26.1</v>
      </c>
      <c r="F2377" s="19">
        <f t="shared" si="1861"/>
        <v>18.63</v>
      </c>
      <c r="G2377" s="19">
        <f t="shared" si="1861"/>
        <v>16.7</v>
      </c>
      <c r="H2377" s="19">
        <f t="shared" si="1861"/>
        <v>151</v>
      </c>
      <c r="I2377" s="146">
        <f>SUM(B2377:H2377)</f>
        <v>366.42999999999995</v>
      </c>
      <c r="J2377" s="19">
        <f>J2376+J2375</f>
        <v>141.69999999999999</v>
      </c>
      <c r="K2377" s="19">
        <f t="shared" ref="K2377:P2377" si="1862">K2376+K2375</f>
        <v>125.7</v>
      </c>
      <c r="L2377" s="19">
        <f t="shared" si="1862"/>
        <v>134.19999999999999</v>
      </c>
      <c r="M2377" s="19">
        <f t="shared" si="1862"/>
        <v>192.3</v>
      </c>
      <c r="N2377" s="19">
        <f t="shared" si="1862"/>
        <v>204.8</v>
      </c>
      <c r="O2377" s="19">
        <f t="shared" si="1862"/>
        <v>158.4</v>
      </c>
      <c r="P2377" s="19">
        <f t="shared" si="1862"/>
        <v>194.2</v>
      </c>
      <c r="Q2377" s="146">
        <f>SUM(J2377:P2377)</f>
        <v>1151.3</v>
      </c>
    </row>
    <row r="2378" spans="1:17" x14ac:dyDescent="0.35">
      <c r="A2378" s="19" t="s">
        <v>154</v>
      </c>
      <c r="B2378" s="106" t="e">
        <f t="shared" ref="B2378:H2378" si="1863">B2376/B2377*100</f>
        <v>#DIV/0!</v>
      </c>
      <c r="C2378" s="106">
        <f t="shared" si="1863"/>
        <v>100</v>
      </c>
      <c r="D2378" s="106">
        <f t="shared" si="1863"/>
        <v>100</v>
      </c>
      <c r="E2378" s="106">
        <f t="shared" si="1863"/>
        <v>100</v>
      </c>
      <c r="F2378" s="106">
        <f t="shared" si="1863"/>
        <v>100</v>
      </c>
      <c r="G2378" s="106">
        <f t="shared" si="1863"/>
        <v>100</v>
      </c>
      <c r="H2378" s="106">
        <f t="shared" si="1863"/>
        <v>100</v>
      </c>
      <c r="I2378" s="106">
        <f>I2376/I2377*100</f>
        <v>100</v>
      </c>
      <c r="J2378" s="106">
        <f t="shared" ref="J2378:P2378" si="1864">J2376/J2377*100</f>
        <v>100</v>
      </c>
      <c r="K2378" s="106">
        <f t="shared" si="1864"/>
        <v>100</v>
      </c>
      <c r="L2378" s="106">
        <f t="shared" si="1864"/>
        <v>100</v>
      </c>
      <c r="M2378" s="106">
        <f t="shared" si="1864"/>
        <v>100</v>
      </c>
      <c r="N2378" s="106">
        <f t="shared" si="1864"/>
        <v>100</v>
      </c>
      <c r="O2378" s="106">
        <f t="shared" si="1864"/>
        <v>100</v>
      </c>
      <c r="P2378" s="106">
        <f t="shared" si="1864"/>
        <v>100</v>
      </c>
      <c r="Q2378" s="106">
        <f>Q2376/Q2377*100</f>
        <v>100</v>
      </c>
    </row>
    <row r="2379" spans="1:17" x14ac:dyDescent="0.35">
      <c r="A2379" s="19" t="s">
        <v>153</v>
      </c>
      <c r="B2379" s="19"/>
      <c r="C2379" s="19">
        <v>92</v>
      </c>
      <c r="D2379" s="19">
        <v>215</v>
      </c>
      <c r="E2379" s="19">
        <v>39</v>
      </c>
      <c r="F2379" s="19">
        <v>50</v>
      </c>
      <c r="G2379" s="19">
        <v>42</v>
      </c>
      <c r="H2379" s="19">
        <v>196</v>
      </c>
      <c r="I2379" s="106">
        <v>0</v>
      </c>
      <c r="J2379" s="19">
        <v>171</v>
      </c>
      <c r="K2379" s="19">
        <v>124</v>
      </c>
      <c r="L2379" s="19">
        <v>179</v>
      </c>
      <c r="M2379" s="19">
        <v>200</v>
      </c>
      <c r="N2379" s="19">
        <v>186</v>
      </c>
      <c r="O2379" s="19">
        <v>158</v>
      </c>
      <c r="P2379" s="19">
        <v>173</v>
      </c>
      <c r="Q2379" s="106">
        <v>0</v>
      </c>
    </row>
    <row r="2380" spans="1:17" x14ac:dyDescent="0.35">
      <c r="A2380" s="167" t="s">
        <v>155</v>
      </c>
      <c r="B2380" s="169" t="e">
        <f t="shared" ref="B2380:H2380" si="1865">B2379/B2377</f>
        <v>#DIV/0!</v>
      </c>
      <c r="C2380" s="169">
        <f t="shared" si="1865"/>
        <v>306.66666666666669</v>
      </c>
      <c r="D2380" s="169">
        <f t="shared" si="1865"/>
        <v>1.398828887443071</v>
      </c>
      <c r="E2380" s="169">
        <f t="shared" si="1865"/>
        <v>1.4942528735632183</v>
      </c>
      <c r="F2380" s="169">
        <f t="shared" si="1865"/>
        <v>2.6838432635534084</v>
      </c>
      <c r="G2380" s="169">
        <f t="shared" si="1865"/>
        <v>2.5149700598802398</v>
      </c>
      <c r="H2380" s="169">
        <f t="shared" si="1865"/>
        <v>1.2980132450331126</v>
      </c>
      <c r="I2380" s="146"/>
      <c r="J2380" s="169">
        <f t="shared" ref="J2380:P2380" si="1866">J2379/J2377</f>
        <v>1.2067748764996473</v>
      </c>
      <c r="K2380" s="169">
        <f t="shared" si="1866"/>
        <v>0.98647573587907711</v>
      </c>
      <c r="L2380" s="169">
        <f t="shared" si="1866"/>
        <v>1.3338301043219076</v>
      </c>
      <c r="M2380" s="169">
        <f t="shared" si="1866"/>
        <v>1.0400416016640666</v>
      </c>
      <c r="N2380" s="169">
        <f t="shared" si="1866"/>
        <v>0.908203125</v>
      </c>
      <c r="O2380" s="169">
        <f t="shared" si="1866"/>
        <v>0.9974747474747474</v>
      </c>
      <c r="P2380" s="169">
        <f t="shared" si="1866"/>
        <v>0.89083419155509791</v>
      </c>
      <c r="Q2380" s="146"/>
    </row>
    <row r="2381" spans="1:17" x14ac:dyDescent="0.35">
      <c r="A2381" s="19" t="s">
        <v>164</v>
      </c>
      <c r="B2381" s="19">
        <v>0</v>
      </c>
      <c r="C2381" s="19">
        <v>0</v>
      </c>
      <c r="D2381" s="19">
        <v>0</v>
      </c>
      <c r="E2381" s="19">
        <v>0</v>
      </c>
      <c r="F2381" s="19">
        <v>0</v>
      </c>
      <c r="G2381" s="19">
        <v>0</v>
      </c>
      <c r="H2381" s="19">
        <v>0</v>
      </c>
      <c r="I2381" s="151"/>
      <c r="J2381" s="19">
        <v>0</v>
      </c>
      <c r="K2381" s="61">
        <v>0</v>
      </c>
      <c r="L2381" s="61">
        <v>0</v>
      </c>
      <c r="M2381" s="61">
        <v>0</v>
      </c>
      <c r="N2381" s="61">
        <v>0</v>
      </c>
      <c r="O2381" s="61">
        <v>0</v>
      </c>
      <c r="P2381" s="61">
        <v>0</v>
      </c>
      <c r="Q2381" s="151"/>
    </row>
    <row r="2382" spans="1:17" x14ac:dyDescent="0.35">
      <c r="A2382" s="88" t="s">
        <v>165</v>
      </c>
      <c r="B2382" s="88">
        <v>0</v>
      </c>
      <c r="C2382" s="148">
        <v>0</v>
      </c>
      <c r="D2382" s="148">
        <v>0</v>
      </c>
      <c r="E2382" s="148">
        <v>0</v>
      </c>
      <c r="F2382" s="148">
        <v>0</v>
      </c>
      <c r="G2382" s="148">
        <v>0</v>
      </c>
      <c r="H2382" s="148">
        <v>0</v>
      </c>
      <c r="I2382" s="153">
        <f>SUM(B2382:H2382)</f>
        <v>0</v>
      </c>
      <c r="J2382" s="88">
        <v>0</v>
      </c>
      <c r="K2382" s="148">
        <v>0</v>
      </c>
      <c r="L2382" s="148">
        <v>0</v>
      </c>
      <c r="M2382" s="148">
        <v>0</v>
      </c>
      <c r="N2382" s="148">
        <v>0</v>
      </c>
      <c r="O2382" s="148">
        <v>0</v>
      </c>
      <c r="P2382" s="148">
        <v>0</v>
      </c>
      <c r="Q2382" s="153">
        <f>SUM(J2382:P2382)</f>
        <v>0</v>
      </c>
    </row>
    <row r="2383" spans="1:17" x14ac:dyDescent="0.35">
      <c r="A2383" s="19" t="s">
        <v>152</v>
      </c>
      <c r="B2383" s="19">
        <f>B2381+B2382</f>
        <v>0</v>
      </c>
      <c r="C2383" s="19">
        <f t="shared" ref="C2383:H2383" si="1867">C2381+C2382</f>
        <v>0</v>
      </c>
      <c r="D2383" s="19">
        <f t="shared" si="1867"/>
        <v>0</v>
      </c>
      <c r="E2383" s="19">
        <f t="shared" si="1867"/>
        <v>0</v>
      </c>
      <c r="F2383" s="19">
        <f t="shared" si="1867"/>
        <v>0</v>
      </c>
      <c r="G2383" s="19">
        <f t="shared" si="1867"/>
        <v>0</v>
      </c>
      <c r="H2383" s="19">
        <f t="shared" si="1867"/>
        <v>0</v>
      </c>
      <c r="I2383" s="151">
        <f>SUM(B2383:H2383)</f>
        <v>0</v>
      </c>
      <c r="J2383" s="19">
        <f>J2381+J2382</f>
        <v>0</v>
      </c>
      <c r="K2383" s="19">
        <f>K2381+K2382</f>
        <v>0</v>
      </c>
      <c r="L2383" s="19">
        <v>509</v>
      </c>
      <c r="M2383" s="19">
        <v>546</v>
      </c>
      <c r="N2383" s="19">
        <v>480</v>
      </c>
      <c r="O2383" s="19">
        <v>407</v>
      </c>
      <c r="P2383" s="106">
        <f>P2382+P2381</f>
        <v>0</v>
      </c>
      <c r="Q2383" s="151">
        <f>SUM(J2383:P2383)</f>
        <v>1942</v>
      </c>
    </row>
    <row r="2384" spans="1:17" x14ac:dyDescent="0.35">
      <c r="A2384" s="19" t="s">
        <v>154</v>
      </c>
      <c r="B2384" s="106" t="e">
        <f t="shared" ref="B2384:H2384" si="1868">B2382/B2383*100</f>
        <v>#DIV/0!</v>
      </c>
      <c r="C2384" s="106" t="e">
        <f t="shared" si="1868"/>
        <v>#DIV/0!</v>
      </c>
      <c r="D2384" s="106" t="e">
        <f t="shared" si="1868"/>
        <v>#DIV/0!</v>
      </c>
      <c r="E2384" s="106" t="e">
        <f t="shared" si="1868"/>
        <v>#DIV/0!</v>
      </c>
      <c r="F2384" s="106" t="e">
        <f t="shared" si="1868"/>
        <v>#DIV/0!</v>
      </c>
      <c r="G2384" s="106" t="e">
        <f t="shared" si="1868"/>
        <v>#DIV/0!</v>
      </c>
      <c r="H2384" s="106" t="e">
        <f t="shared" si="1868"/>
        <v>#DIV/0!</v>
      </c>
      <c r="I2384" s="146"/>
      <c r="J2384" s="106" t="e">
        <f t="shared" ref="J2384:P2384" si="1869">J2382/J2383*100</f>
        <v>#DIV/0!</v>
      </c>
      <c r="K2384" s="106" t="e">
        <f t="shared" si="1869"/>
        <v>#DIV/0!</v>
      </c>
      <c r="L2384" s="106">
        <f t="shared" si="1869"/>
        <v>0</v>
      </c>
      <c r="M2384" s="106">
        <f t="shared" si="1869"/>
        <v>0</v>
      </c>
      <c r="N2384" s="106">
        <f t="shared" si="1869"/>
        <v>0</v>
      </c>
      <c r="O2384" s="106">
        <f t="shared" si="1869"/>
        <v>0</v>
      </c>
      <c r="P2384" s="106" t="e">
        <f t="shared" si="1869"/>
        <v>#DIV/0!</v>
      </c>
      <c r="Q2384" s="146"/>
    </row>
    <row r="2385" spans="1:17" x14ac:dyDescent="0.35">
      <c r="A2385" s="19" t="s">
        <v>153</v>
      </c>
      <c r="B2385" s="19">
        <v>0</v>
      </c>
      <c r="C2385" s="19">
        <v>0</v>
      </c>
      <c r="D2385" s="19">
        <v>0</v>
      </c>
      <c r="E2385" s="19">
        <v>0</v>
      </c>
      <c r="F2385" s="19">
        <v>0</v>
      </c>
      <c r="G2385" s="19">
        <v>0</v>
      </c>
      <c r="H2385" s="19">
        <v>528</v>
      </c>
      <c r="I2385" s="146"/>
      <c r="J2385" s="19">
        <v>456</v>
      </c>
      <c r="K2385" s="19">
        <v>327</v>
      </c>
      <c r="L2385" s="19">
        <v>509</v>
      </c>
      <c r="M2385" s="19">
        <v>546</v>
      </c>
      <c r="N2385" s="19">
        <v>480</v>
      </c>
      <c r="O2385" s="19">
        <v>407</v>
      </c>
      <c r="P2385" s="19">
        <v>445</v>
      </c>
      <c r="Q2385" s="146"/>
    </row>
    <row r="2386" spans="1:17" x14ac:dyDescent="0.35">
      <c r="A2386" s="43" t="s">
        <v>155</v>
      </c>
      <c r="B2386" s="169" t="e">
        <f t="shared" ref="B2386:H2386" si="1870">B2385/B2383</f>
        <v>#DIV/0!</v>
      </c>
      <c r="C2386" s="169" t="e">
        <f t="shared" si="1870"/>
        <v>#DIV/0!</v>
      </c>
      <c r="D2386" s="169" t="e">
        <f t="shared" si="1870"/>
        <v>#DIV/0!</v>
      </c>
      <c r="E2386" s="169" t="e">
        <f t="shared" si="1870"/>
        <v>#DIV/0!</v>
      </c>
      <c r="F2386" s="169" t="e">
        <f t="shared" si="1870"/>
        <v>#DIV/0!</v>
      </c>
      <c r="G2386" s="169" t="e">
        <f t="shared" si="1870"/>
        <v>#DIV/0!</v>
      </c>
      <c r="H2386" s="169" t="e">
        <f t="shared" si="1870"/>
        <v>#DIV/0!</v>
      </c>
      <c r="I2386" s="146"/>
      <c r="J2386" s="169" t="e">
        <f t="shared" ref="J2386:O2386" si="1871">J2385/J2383</f>
        <v>#DIV/0!</v>
      </c>
      <c r="K2386" s="169" t="e">
        <f t="shared" si="1871"/>
        <v>#DIV/0!</v>
      </c>
      <c r="L2386" s="169">
        <f t="shared" si="1871"/>
        <v>1</v>
      </c>
      <c r="M2386" s="169">
        <f t="shared" si="1871"/>
        <v>1</v>
      </c>
      <c r="N2386" s="169">
        <f t="shared" si="1871"/>
        <v>1</v>
      </c>
      <c r="O2386" s="169">
        <f t="shared" si="1871"/>
        <v>1</v>
      </c>
      <c r="P2386" s="169" t="e">
        <f>P2387/P2383</f>
        <v>#DIV/0!</v>
      </c>
      <c r="Q2386" s="146"/>
    </row>
    <row r="2387" spans="1:17" x14ac:dyDescent="0.35">
      <c r="A2387" s="19" t="s">
        <v>156</v>
      </c>
      <c r="B2387" s="79"/>
      <c r="C2387" s="88">
        <v>103</v>
      </c>
      <c r="D2387" s="88">
        <v>106</v>
      </c>
      <c r="E2387" s="88">
        <v>0</v>
      </c>
      <c r="F2387" s="88">
        <v>22</v>
      </c>
      <c r="G2387" s="79">
        <v>32</v>
      </c>
      <c r="H2387" s="79">
        <v>37</v>
      </c>
      <c r="I2387" s="146">
        <f>SUM(B2387:H2387)</f>
        <v>300</v>
      </c>
      <c r="J2387" s="79">
        <v>28</v>
      </c>
      <c r="K2387" s="88">
        <v>12</v>
      </c>
      <c r="L2387" s="88">
        <v>41</v>
      </c>
      <c r="M2387" s="88">
        <v>29</v>
      </c>
      <c r="N2387" s="88">
        <v>13</v>
      </c>
      <c r="O2387" s="79">
        <v>20</v>
      </c>
      <c r="P2387" s="79">
        <v>18</v>
      </c>
      <c r="Q2387" s="146">
        <f>SUM(J2387:P2387)</f>
        <v>161</v>
      </c>
    </row>
    <row r="2388" spans="1:17" x14ac:dyDescent="0.35">
      <c r="A2388" s="19" t="s">
        <v>157</v>
      </c>
      <c r="B2388" s="79"/>
      <c r="C2388" s="88">
        <v>0</v>
      </c>
      <c r="D2388" s="88">
        <v>36.65</v>
      </c>
      <c r="E2388" s="88">
        <v>16.86</v>
      </c>
      <c r="F2388" s="88">
        <v>18.559999999999999</v>
      </c>
      <c r="G2388" s="79">
        <v>29.68</v>
      </c>
      <c r="H2388" s="79">
        <v>36.61</v>
      </c>
      <c r="I2388" s="146">
        <f>SUM(B2388:H2388)</f>
        <v>138.36000000000001</v>
      </c>
      <c r="J2388" s="79">
        <v>34.4</v>
      </c>
      <c r="K2388" s="88">
        <v>30.89</v>
      </c>
      <c r="L2388" s="88">
        <v>33.35</v>
      </c>
      <c r="M2388" s="88">
        <v>49.22</v>
      </c>
      <c r="N2388" s="88">
        <v>52.84</v>
      </c>
      <c r="O2388" s="79">
        <v>40.14</v>
      </c>
      <c r="P2388" s="79">
        <v>51.44</v>
      </c>
      <c r="Q2388" s="146">
        <f>SUM(J2388:P2388)</f>
        <v>292.27999999999997</v>
      </c>
    </row>
    <row r="2389" spans="1:17" x14ac:dyDescent="0.35">
      <c r="A2389" s="19" t="s">
        <v>152</v>
      </c>
      <c r="B2389" s="19">
        <f t="shared" ref="B2389:H2389" si="1872">B2388+B2387</f>
        <v>0</v>
      </c>
      <c r="C2389" s="19">
        <f t="shared" si="1872"/>
        <v>103</v>
      </c>
      <c r="D2389" s="19">
        <f t="shared" si="1872"/>
        <v>142.65</v>
      </c>
      <c r="E2389" s="19">
        <f t="shared" si="1872"/>
        <v>16.86</v>
      </c>
      <c r="F2389" s="19">
        <f t="shared" si="1872"/>
        <v>40.56</v>
      </c>
      <c r="G2389" s="19">
        <f t="shared" si="1872"/>
        <v>61.68</v>
      </c>
      <c r="H2389" s="19">
        <f t="shared" si="1872"/>
        <v>73.61</v>
      </c>
      <c r="I2389" s="146">
        <f>SUM(B2389:H2389)</f>
        <v>438.36</v>
      </c>
      <c r="J2389" s="19">
        <f t="shared" ref="J2389:P2389" si="1873">J2388+J2387</f>
        <v>62.4</v>
      </c>
      <c r="K2389" s="19">
        <f t="shared" si="1873"/>
        <v>42.89</v>
      </c>
      <c r="L2389" s="19">
        <f t="shared" si="1873"/>
        <v>74.349999999999994</v>
      </c>
      <c r="M2389" s="19">
        <f t="shared" si="1873"/>
        <v>78.22</v>
      </c>
      <c r="N2389" s="19">
        <f t="shared" si="1873"/>
        <v>65.84</v>
      </c>
      <c r="O2389" s="19">
        <f t="shared" si="1873"/>
        <v>60.14</v>
      </c>
      <c r="P2389" s="19">
        <f t="shared" si="1873"/>
        <v>69.44</v>
      </c>
      <c r="Q2389" s="146">
        <f>SUM(J2389:P2389)</f>
        <v>453.28000000000003</v>
      </c>
    </row>
    <row r="2390" spans="1:17" x14ac:dyDescent="0.35">
      <c r="A2390" s="19" t="s">
        <v>154</v>
      </c>
      <c r="B2390" s="169" t="e">
        <f>B2389/B2387</f>
        <v>#DIV/0!</v>
      </c>
      <c r="C2390" s="169">
        <f t="shared" ref="C2390:H2390" si="1874">C2389/C2387</f>
        <v>1</v>
      </c>
      <c r="D2390" s="169">
        <f t="shared" si="1874"/>
        <v>1.3457547169811321</v>
      </c>
      <c r="E2390" s="169" t="e">
        <f>E2389/E2387</f>
        <v>#DIV/0!</v>
      </c>
      <c r="F2390" s="169">
        <f t="shared" si="1874"/>
        <v>1.8436363636363637</v>
      </c>
      <c r="G2390" s="169">
        <f t="shared" si="1874"/>
        <v>1.9275</v>
      </c>
      <c r="H2390" s="169">
        <f t="shared" si="1874"/>
        <v>1.9894594594594595</v>
      </c>
      <c r="I2390" s="106">
        <f>I2388/I2389*100</f>
        <v>31.563098822885298</v>
      </c>
      <c r="J2390" s="169">
        <f t="shared" ref="J2390:P2390" si="1875">J2389/J2387</f>
        <v>2.2285714285714286</v>
      </c>
      <c r="K2390" s="169">
        <f t="shared" si="1875"/>
        <v>3.5741666666666667</v>
      </c>
      <c r="L2390" s="169">
        <f t="shared" si="1875"/>
        <v>1.8134146341463413</v>
      </c>
      <c r="M2390" s="169">
        <f t="shared" si="1875"/>
        <v>2.6972413793103449</v>
      </c>
      <c r="N2390" s="169">
        <f t="shared" si="1875"/>
        <v>5.0646153846153847</v>
      </c>
      <c r="O2390" s="169">
        <f t="shared" si="1875"/>
        <v>3.0070000000000001</v>
      </c>
      <c r="P2390" s="169">
        <f t="shared" si="1875"/>
        <v>3.8577777777777778</v>
      </c>
      <c r="Q2390" s="106">
        <f>Q2388/Q2389*100</f>
        <v>64.481115425344143</v>
      </c>
    </row>
    <row r="2391" spans="1:17" x14ac:dyDescent="0.35">
      <c r="A2391" s="19" t="s">
        <v>153</v>
      </c>
      <c r="B2391" s="19"/>
      <c r="C2391" s="19">
        <v>120</v>
      </c>
      <c r="D2391" s="19">
        <v>135</v>
      </c>
      <c r="E2391" s="19">
        <v>23</v>
      </c>
      <c r="F2391" s="19">
        <v>85</v>
      </c>
      <c r="G2391" s="19">
        <v>67</v>
      </c>
      <c r="H2391" s="19">
        <v>73</v>
      </c>
      <c r="I2391" s="146"/>
      <c r="J2391" s="19">
        <v>61</v>
      </c>
      <c r="K2391" s="19">
        <v>42</v>
      </c>
      <c r="L2391" s="19">
        <v>79</v>
      </c>
      <c r="M2391" s="19">
        <v>84</v>
      </c>
      <c r="N2391" s="19">
        <v>65</v>
      </c>
      <c r="O2391" s="19">
        <v>58</v>
      </c>
      <c r="P2391" s="19">
        <v>77</v>
      </c>
      <c r="Q2391" s="146"/>
    </row>
    <row r="2392" spans="1:17" x14ac:dyDescent="0.35">
      <c r="A2392" s="43" t="s">
        <v>155</v>
      </c>
      <c r="B2392" s="169" t="e">
        <f t="shared" ref="B2392:H2392" si="1876">B2391/B2389</f>
        <v>#DIV/0!</v>
      </c>
      <c r="C2392" s="169">
        <f t="shared" si="1876"/>
        <v>1.1650485436893203</v>
      </c>
      <c r="D2392" s="169">
        <f t="shared" si="1876"/>
        <v>0.94637223974763407</v>
      </c>
      <c r="E2392" s="169">
        <f t="shared" si="1876"/>
        <v>1.3641755634638197</v>
      </c>
      <c r="F2392" s="169">
        <f t="shared" si="1876"/>
        <v>2.0956607495069033</v>
      </c>
      <c r="G2392" s="169">
        <f t="shared" si="1876"/>
        <v>1.0862516212710764</v>
      </c>
      <c r="H2392" s="169">
        <f t="shared" si="1876"/>
        <v>0.99171308246162204</v>
      </c>
      <c r="I2392" s="146"/>
      <c r="J2392" s="169">
        <f t="shared" ref="J2392:P2392" si="1877">J2391/J2389</f>
        <v>0.97756410256410253</v>
      </c>
      <c r="K2392" s="169">
        <f t="shared" si="1877"/>
        <v>0.97924924224761012</v>
      </c>
      <c r="L2392" s="169">
        <f t="shared" si="1877"/>
        <v>1.0625420309347682</v>
      </c>
      <c r="M2392" s="169">
        <f t="shared" si="1877"/>
        <v>1.0738941447200205</v>
      </c>
      <c r="N2392" s="169">
        <f t="shared" si="1877"/>
        <v>0.98724179829890635</v>
      </c>
      <c r="O2392" s="169">
        <f t="shared" si="1877"/>
        <v>0.9644163618224143</v>
      </c>
      <c r="P2392" s="169">
        <f t="shared" si="1877"/>
        <v>1.1088709677419355</v>
      </c>
      <c r="Q2392" s="146"/>
    </row>
    <row r="2393" spans="1:17" x14ac:dyDescent="0.35">
      <c r="A2393" s="19" t="s">
        <v>158</v>
      </c>
      <c r="B2393" s="88">
        <v>299</v>
      </c>
      <c r="C2393" s="61">
        <v>326</v>
      </c>
      <c r="D2393" s="61">
        <v>302</v>
      </c>
      <c r="E2393" s="61">
        <v>68</v>
      </c>
      <c r="F2393" s="61">
        <v>69</v>
      </c>
      <c r="G2393" s="61">
        <v>60</v>
      </c>
      <c r="H2393" s="88">
        <v>294</v>
      </c>
      <c r="I2393" s="146">
        <f>SUM(B2393:H2393)</f>
        <v>1418</v>
      </c>
      <c r="J2393" s="88">
        <v>265</v>
      </c>
      <c r="K2393" s="61">
        <v>87</v>
      </c>
      <c r="L2393" s="61">
        <v>207</v>
      </c>
      <c r="M2393" s="61">
        <v>251</v>
      </c>
      <c r="N2393" s="61">
        <v>258</v>
      </c>
      <c r="O2393" s="61">
        <v>222</v>
      </c>
      <c r="P2393" s="88">
        <v>156</v>
      </c>
      <c r="Q2393" s="146">
        <f>SUM(J2393:P2393)</f>
        <v>1446</v>
      </c>
    </row>
    <row r="2394" spans="1:17" x14ac:dyDescent="0.35">
      <c r="A2394" s="19" t="s">
        <v>159</v>
      </c>
      <c r="B2394" s="88"/>
      <c r="C2394" s="166"/>
      <c r="D2394" s="166"/>
      <c r="E2394" s="166"/>
      <c r="F2394" s="166"/>
      <c r="G2394" s="166"/>
      <c r="H2394" s="88"/>
      <c r="I2394" s="146">
        <f>SUM(B2394:H2394)</f>
        <v>0</v>
      </c>
      <c r="J2394" s="88"/>
      <c r="K2394" s="166"/>
      <c r="L2394" s="166"/>
      <c r="M2394" s="166"/>
      <c r="N2394" s="166"/>
      <c r="O2394" s="166"/>
      <c r="P2394" s="88"/>
      <c r="Q2394" s="146">
        <f>SUM(J2394:P2394)</f>
        <v>0</v>
      </c>
    </row>
    <row r="2395" spans="1:17" x14ac:dyDescent="0.35">
      <c r="A2395" s="19" t="s">
        <v>152</v>
      </c>
      <c r="B2395" s="19">
        <f t="shared" ref="B2395:H2395" si="1878">B2394+B2393</f>
        <v>299</v>
      </c>
      <c r="C2395" s="19">
        <f t="shared" si="1878"/>
        <v>326</v>
      </c>
      <c r="D2395" s="19">
        <f t="shared" si="1878"/>
        <v>302</v>
      </c>
      <c r="E2395" s="19">
        <f t="shared" si="1878"/>
        <v>68</v>
      </c>
      <c r="F2395" s="19">
        <f t="shared" si="1878"/>
        <v>69</v>
      </c>
      <c r="G2395" s="19">
        <f t="shared" si="1878"/>
        <v>60</v>
      </c>
      <c r="H2395" s="19">
        <f t="shared" si="1878"/>
        <v>294</v>
      </c>
      <c r="I2395" s="146">
        <f>SUM(B2395:H2395)</f>
        <v>1418</v>
      </c>
      <c r="J2395" s="19">
        <f t="shared" ref="J2395:P2395" si="1879">J2394+J2393</f>
        <v>265</v>
      </c>
      <c r="K2395" s="19">
        <f t="shared" si="1879"/>
        <v>87</v>
      </c>
      <c r="L2395" s="19">
        <f t="shared" si="1879"/>
        <v>207</v>
      </c>
      <c r="M2395" s="19">
        <f t="shared" si="1879"/>
        <v>251</v>
      </c>
      <c r="N2395" s="106">
        <f t="shared" si="1879"/>
        <v>258</v>
      </c>
      <c r="O2395" s="19">
        <f t="shared" si="1879"/>
        <v>222</v>
      </c>
      <c r="P2395" s="19">
        <f t="shared" si="1879"/>
        <v>156</v>
      </c>
      <c r="Q2395" s="146">
        <f>SUM(J2395:P2395)</f>
        <v>1446</v>
      </c>
    </row>
    <row r="2396" spans="1:17" x14ac:dyDescent="0.35">
      <c r="A2396" s="19" t="s">
        <v>154</v>
      </c>
      <c r="B2396" s="169">
        <f>B2395/B2393</f>
        <v>1</v>
      </c>
      <c r="C2396" s="169">
        <f t="shared" ref="C2396:H2396" si="1880">C2395/C2393</f>
        <v>1</v>
      </c>
      <c r="D2396" s="169">
        <f t="shared" si="1880"/>
        <v>1</v>
      </c>
      <c r="E2396" s="169">
        <f t="shared" si="1880"/>
        <v>1</v>
      </c>
      <c r="F2396" s="169">
        <f t="shared" si="1880"/>
        <v>1</v>
      </c>
      <c r="G2396" s="169">
        <f t="shared" si="1880"/>
        <v>1</v>
      </c>
      <c r="H2396" s="169">
        <f t="shared" si="1880"/>
        <v>1</v>
      </c>
      <c r="I2396" s="153">
        <f>I2394/I2395*100</f>
        <v>0</v>
      </c>
      <c r="J2396" s="169">
        <f t="shared" ref="J2396:P2396" si="1881">J2395/J2393</f>
        <v>1</v>
      </c>
      <c r="K2396" s="169">
        <f t="shared" si="1881"/>
        <v>1</v>
      </c>
      <c r="L2396" s="169">
        <f t="shared" si="1881"/>
        <v>1</v>
      </c>
      <c r="M2396" s="169">
        <f t="shared" si="1881"/>
        <v>1</v>
      </c>
      <c r="N2396" s="169">
        <f t="shared" si="1881"/>
        <v>1</v>
      </c>
      <c r="O2396" s="169">
        <f t="shared" si="1881"/>
        <v>1</v>
      </c>
      <c r="P2396" s="169">
        <f t="shared" si="1881"/>
        <v>1</v>
      </c>
      <c r="Q2396" s="153">
        <f>Q2394/Q2395*100</f>
        <v>0</v>
      </c>
    </row>
    <row r="2397" spans="1:17" x14ac:dyDescent="0.35">
      <c r="A2397" s="19" t="s">
        <v>153</v>
      </c>
      <c r="B2397" s="36">
        <v>710</v>
      </c>
      <c r="C2397" s="61">
        <v>880</v>
      </c>
      <c r="D2397" s="61">
        <v>780</v>
      </c>
      <c r="E2397" s="61">
        <v>270</v>
      </c>
      <c r="F2397" s="61">
        <v>250</v>
      </c>
      <c r="G2397" s="61">
        <v>180</v>
      </c>
      <c r="H2397" s="36">
        <v>860</v>
      </c>
      <c r="I2397" s="146"/>
      <c r="J2397" s="36">
        <v>800</v>
      </c>
      <c r="K2397" s="61">
        <v>500</v>
      </c>
      <c r="L2397" s="61">
        <v>670</v>
      </c>
      <c r="M2397" s="61">
        <v>840</v>
      </c>
      <c r="N2397" s="61">
        <v>940</v>
      </c>
      <c r="O2397" s="61">
        <v>750</v>
      </c>
      <c r="P2397" s="36">
        <v>870</v>
      </c>
      <c r="Q2397" s="146"/>
    </row>
    <row r="2398" spans="1:17" x14ac:dyDescent="0.35">
      <c r="A2398" s="43" t="s">
        <v>155</v>
      </c>
      <c r="B2398" s="169">
        <f t="shared" ref="B2398:H2398" si="1882">B2397/B2395</f>
        <v>2.3745819397993313</v>
      </c>
      <c r="C2398" s="169">
        <f t="shared" si="1882"/>
        <v>2.6993865030674846</v>
      </c>
      <c r="D2398" s="169">
        <f t="shared" si="1882"/>
        <v>2.5827814569536423</v>
      </c>
      <c r="E2398" s="169">
        <f t="shared" si="1882"/>
        <v>3.9705882352941178</v>
      </c>
      <c r="F2398" s="169">
        <f t="shared" si="1882"/>
        <v>3.6231884057971016</v>
      </c>
      <c r="G2398" s="169">
        <f t="shared" si="1882"/>
        <v>3</v>
      </c>
      <c r="H2398" s="169">
        <f t="shared" si="1882"/>
        <v>2.925170068027211</v>
      </c>
      <c r="I2398" s="146"/>
      <c r="J2398" s="169">
        <f t="shared" ref="J2398:P2398" si="1883">J2397/J2395</f>
        <v>3.0188679245283021</v>
      </c>
      <c r="K2398" s="169">
        <f t="shared" si="1883"/>
        <v>5.7471264367816088</v>
      </c>
      <c r="L2398" s="169">
        <f t="shared" si="1883"/>
        <v>3.2367149758454108</v>
      </c>
      <c r="M2398" s="169">
        <f t="shared" si="1883"/>
        <v>3.3466135458167332</v>
      </c>
      <c r="N2398" s="169">
        <f t="shared" si="1883"/>
        <v>3.6434108527131781</v>
      </c>
      <c r="O2398" s="169">
        <f t="shared" si="1883"/>
        <v>3.3783783783783785</v>
      </c>
      <c r="P2398" s="169">
        <f t="shared" si="1883"/>
        <v>5.5769230769230766</v>
      </c>
      <c r="Q2398" s="146"/>
    </row>
    <row r="2399" spans="1:17" x14ac:dyDescent="0.35">
      <c r="A2399" s="19" t="s">
        <v>160</v>
      </c>
      <c r="B2399" s="88">
        <v>373</v>
      </c>
      <c r="C2399" s="61">
        <v>376</v>
      </c>
      <c r="D2399" s="61">
        <v>360</v>
      </c>
      <c r="E2399" s="61">
        <v>379</v>
      </c>
      <c r="F2399" s="61">
        <v>367</v>
      </c>
      <c r="G2399" s="61">
        <v>320</v>
      </c>
      <c r="H2399" s="88">
        <v>463</v>
      </c>
      <c r="I2399" s="146">
        <f>SUM(B2399:H2399)</f>
        <v>2638</v>
      </c>
      <c r="J2399" s="88">
        <v>354</v>
      </c>
      <c r="K2399" s="61">
        <v>0</v>
      </c>
      <c r="L2399" s="61">
        <v>361</v>
      </c>
      <c r="M2399" s="61">
        <v>374</v>
      </c>
      <c r="N2399" s="61">
        <v>360</v>
      </c>
      <c r="O2399" s="61">
        <v>380</v>
      </c>
      <c r="P2399" s="88">
        <v>316</v>
      </c>
      <c r="Q2399" s="146">
        <f>SUM(J2399:P2399)</f>
        <v>2145</v>
      </c>
    </row>
    <row r="2400" spans="1:17" x14ac:dyDescent="0.35">
      <c r="A2400" s="19" t="s">
        <v>161</v>
      </c>
      <c r="B2400" s="88">
        <v>146.19999999999999</v>
      </c>
      <c r="C2400" s="166">
        <v>130.06</v>
      </c>
      <c r="D2400" s="166">
        <v>144.75</v>
      </c>
      <c r="E2400" s="166">
        <v>130.04</v>
      </c>
      <c r="F2400" s="166">
        <v>139.01</v>
      </c>
      <c r="G2400" s="166">
        <v>126.34</v>
      </c>
      <c r="H2400" s="88">
        <v>116.68</v>
      </c>
      <c r="I2400" s="146">
        <f>SUM(B2400:H2400)</f>
        <v>933.07999999999993</v>
      </c>
      <c r="J2400" s="88">
        <v>94.65</v>
      </c>
      <c r="K2400" s="166">
        <v>0</v>
      </c>
      <c r="L2400" s="166">
        <v>80.98</v>
      </c>
      <c r="M2400" s="166">
        <v>130.68</v>
      </c>
      <c r="N2400" s="166">
        <v>122.67</v>
      </c>
      <c r="O2400" s="166">
        <v>152.43</v>
      </c>
      <c r="P2400" s="88">
        <v>134.96</v>
      </c>
      <c r="Q2400" s="146">
        <f>SUM(J2400:P2400)</f>
        <v>716.37000000000012</v>
      </c>
    </row>
    <row r="2401" spans="1:17" x14ac:dyDescent="0.35">
      <c r="A2401" s="19" t="s">
        <v>152</v>
      </c>
      <c r="B2401" s="19">
        <f>B2400+B2399</f>
        <v>519.20000000000005</v>
      </c>
      <c r="C2401" s="19">
        <f>C2400+C2399</f>
        <v>506.06</v>
      </c>
      <c r="D2401" s="19">
        <f>D2400+D2399</f>
        <v>504.75</v>
      </c>
      <c r="E2401" s="19">
        <f>E2400+E2399</f>
        <v>509.03999999999996</v>
      </c>
      <c r="F2401" s="19">
        <f>F2400+F2399</f>
        <v>506.01</v>
      </c>
      <c r="G2401" s="19">
        <v>103.84</v>
      </c>
      <c r="H2401" s="19">
        <f>H2400+H2399</f>
        <v>579.68000000000006</v>
      </c>
      <c r="I2401" s="146">
        <f>SUM(B2401:H2401)</f>
        <v>3228.58</v>
      </c>
      <c r="J2401" s="19">
        <f t="shared" ref="J2401:P2401" si="1884">J2400+J2399</f>
        <v>448.65</v>
      </c>
      <c r="K2401" s="19">
        <f t="shared" si="1884"/>
        <v>0</v>
      </c>
      <c r="L2401" s="19">
        <f t="shared" si="1884"/>
        <v>441.98</v>
      </c>
      <c r="M2401" s="19">
        <f t="shared" si="1884"/>
        <v>504.68</v>
      </c>
      <c r="N2401" s="106">
        <f t="shared" si="1884"/>
        <v>482.67</v>
      </c>
      <c r="O2401" s="106">
        <f t="shared" si="1884"/>
        <v>532.43000000000006</v>
      </c>
      <c r="P2401" s="106">
        <f t="shared" si="1884"/>
        <v>450.96000000000004</v>
      </c>
      <c r="Q2401" s="146">
        <f>SUM(J2401:P2401)</f>
        <v>2861.37</v>
      </c>
    </row>
    <row r="2402" spans="1:17" x14ac:dyDescent="0.35">
      <c r="A2402" s="19" t="s">
        <v>154</v>
      </c>
      <c r="B2402" s="169">
        <f>B2401/B2399</f>
        <v>1.3919571045576409</v>
      </c>
      <c r="C2402" s="169">
        <f t="shared" ref="C2402:H2402" si="1885">C2401/C2399</f>
        <v>1.3459042553191489</v>
      </c>
      <c r="D2402" s="169">
        <f t="shared" si="1885"/>
        <v>1.4020833333333333</v>
      </c>
      <c r="E2402" s="169">
        <f t="shared" si="1885"/>
        <v>1.3431134564643799</v>
      </c>
      <c r="F2402" s="169">
        <f t="shared" si="1885"/>
        <v>1.3787738419618529</v>
      </c>
      <c r="G2402" s="169">
        <f t="shared" si="1885"/>
        <v>0.32450000000000001</v>
      </c>
      <c r="H2402" s="169">
        <f t="shared" si="1885"/>
        <v>1.2520086393088554</v>
      </c>
      <c r="I2402" s="153">
        <f>I2400/I2401*100</f>
        <v>28.900631237262196</v>
      </c>
      <c r="J2402" s="169">
        <f>J2401/J2399</f>
        <v>1.2673728813559322</v>
      </c>
      <c r="K2402" s="169" t="e">
        <f t="shared" ref="K2402:P2402" si="1886">K2401/K2399</f>
        <v>#DIV/0!</v>
      </c>
      <c r="L2402" s="169">
        <f t="shared" si="1886"/>
        <v>1.2243213296398892</v>
      </c>
      <c r="M2402" s="169">
        <f t="shared" si="1886"/>
        <v>1.3494117647058823</v>
      </c>
      <c r="N2402" s="169">
        <f t="shared" si="1886"/>
        <v>1.3407500000000001</v>
      </c>
      <c r="O2402" s="169">
        <f t="shared" si="1886"/>
        <v>1.4011315789473686</v>
      </c>
      <c r="P2402" s="169">
        <f t="shared" si="1886"/>
        <v>1.4270886075949367</v>
      </c>
      <c r="Q2402" s="153">
        <f>Q2400/Q2401*100</f>
        <v>25.03590937208401</v>
      </c>
    </row>
    <row r="2403" spans="1:17" x14ac:dyDescent="0.35">
      <c r="A2403" s="19" t="s">
        <v>153</v>
      </c>
      <c r="B2403" s="88">
        <v>635</v>
      </c>
      <c r="C2403" s="88">
        <v>755</v>
      </c>
      <c r="D2403" s="88">
        <v>738</v>
      </c>
      <c r="E2403" s="88">
        <v>740</v>
      </c>
      <c r="F2403" s="88">
        <v>762</v>
      </c>
      <c r="G2403" s="88">
        <v>762</v>
      </c>
      <c r="H2403" s="88">
        <v>800</v>
      </c>
      <c r="I2403" s="146"/>
      <c r="J2403" s="88">
        <v>662</v>
      </c>
      <c r="K2403" s="88">
        <v>111</v>
      </c>
      <c r="L2403" s="88">
        <v>659</v>
      </c>
      <c r="M2403" s="88">
        <v>744</v>
      </c>
      <c r="N2403" s="88">
        <v>734</v>
      </c>
      <c r="O2403" s="88">
        <v>766</v>
      </c>
      <c r="P2403" s="88">
        <v>663</v>
      </c>
      <c r="Q2403" s="146"/>
    </row>
    <row r="2404" spans="1:17" x14ac:dyDescent="0.35">
      <c r="A2404" s="43" t="s">
        <v>155</v>
      </c>
      <c r="B2404" s="169">
        <f>B2403/B2401</f>
        <v>1.2230354391371339</v>
      </c>
      <c r="C2404" s="169">
        <f>C2403/C2401</f>
        <v>1.4919179543927596</v>
      </c>
      <c r="D2404" s="169">
        <f>D2403/D2401</f>
        <v>1.4621099554234769</v>
      </c>
      <c r="E2404" s="169">
        <f>E2403/E2401</f>
        <v>1.4537168002514538</v>
      </c>
      <c r="F2404" s="169">
        <f>F2403/F2401</f>
        <v>1.5058990929033023</v>
      </c>
      <c r="G2404" s="169">
        <v>754</v>
      </c>
      <c r="H2404" s="169">
        <f>H2403/H2401</f>
        <v>1.3800717637317139</v>
      </c>
      <c r="I2404" s="146"/>
      <c r="J2404" s="169">
        <f t="shared" ref="J2404:P2404" si="1887">J2403/J2401</f>
        <v>1.4755377242839631</v>
      </c>
      <c r="K2404" s="169" t="e">
        <f t="shared" si="1887"/>
        <v>#DIV/0!</v>
      </c>
      <c r="L2404" s="169">
        <f t="shared" si="1887"/>
        <v>1.4910176931082855</v>
      </c>
      <c r="M2404" s="169">
        <f t="shared" si="1887"/>
        <v>1.4742014742014742</v>
      </c>
      <c r="N2404" s="169">
        <f t="shared" si="1887"/>
        <v>1.5207077299189922</v>
      </c>
      <c r="O2404" s="169">
        <f t="shared" si="1887"/>
        <v>1.4386867757263864</v>
      </c>
      <c r="P2404" s="169">
        <f t="shared" si="1887"/>
        <v>1.4701969132517296</v>
      </c>
      <c r="Q2404" s="146"/>
    </row>
    <row r="2405" spans="1:17" x14ac:dyDescent="0.35">
      <c r="A2405" s="19" t="s">
        <v>166</v>
      </c>
      <c r="B2405" s="19">
        <v>72.400000000000006</v>
      </c>
      <c r="C2405" s="61">
        <v>39.299999999999997</v>
      </c>
      <c r="D2405" s="61">
        <v>124.6</v>
      </c>
      <c r="E2405" s="61">
        <v>190.3</v>
      </c>
      <c r="F2405" s="61">
        <v>24</v>
      </c>
      <c r="G2405" s="19">
        <v>102.6</v>
      </c>
      <c r="H2405" s="36">
        <v>87.4</v>
      </c>
      <c r="I2405" s="146">
        <f>SUM(B2405:H2405)</f>
        <v>640.6</v>
      </c>
      <c r="J2405" s="36">
        <v>151.9</v>
      </c>
      <c r="K2405" s="61">
        <v>26.5</v>
      </c>
      <c r="L2405" s="61">
        <v>57.7</v>
      </c>
      <c r="M2405" s="61">
        <v>25.6</v>
      </c>
      <c r="N2405" s="61">
        <v>21.3</v>
      </c>
      <c r="O2405" s="19">
        <v>163.9</v>
      </c>
      <c r="P2405" s="36">
        <v>125.7</v>
      </c>
      <c r="Q2405" s="146">
        <f>SUM(J2405:P2405)</f>
        <v>572.60000000000014</v>
      </c>
    </row>
    <row r="2406" spans="1:17" x14ac:dyDescent="0.35">
      <c r="A2406" s="19" t="s">
        <v>167</v>
      </c>
      <c r="B2406" s="19">
        <v>1.6</v>
      </c>
      <c r="C2406" s="166">
        <v>0.77</v>
      </c>
      <c r="D2406" s="166">
        <v>7.04</v>
      </c>
      <c r="E2406" s="166">
        <v>0</v>
      </c>
      <c r="F2406" s="178">
        <v>0</v>
      </c>
      <c r="G2406" s="19">
        <v>1.93</v>
      </c>
      <c r="H2406" s="36">
        <v>0</v>
      </c>
      <c r="I2406" s="146">
        <f>SUM(B2406:H2406)</f>
        <v>11.34</v>
      </c>
      <c r="J2406" s="33">
        <v>0</v>
      </c>
      <c r="K2406" s="166">
        <v>0</v>
      </c>
      <c r="L2406" s="166">
        <v>1.04</v>
      </c>
      <c r="M2406" s="166">
        <v>1.26</v>
      </c>
      <c r="N2406" s="166">
        <v>9.73</v>
      </c>
      <c r="O2406" s="19">
        <v>2.94</v>
      </c>
      <c r="P2406" s="36">
        <v>1.66</v>
      </c>
      <c r="Q2406" s="146">
        <f>SUM(J2406:P2406)</f>
        <v>16.63</v>
      </c>
    </row>
    <row r="2407" spans="1:17" x14ac:dyDescent="0.35">
      <c r="A2407" s="19" t="s">
        <v>152</v>
      </c>
      <c r="B2407" s="19">
        <f t="shared" ref="B2407:H2407" si="1888">B2406+B2405</f>
        <v>74</v>
      </c>
      <c r="C2407" s="19">
        <f t="shared" si="1888"/>
        <v>40.07</v>
      </c>
      <c r="D2407" s="19">
        <f t="shared" si="1888"/>
        <v>131.63999999999999</v>
      </c>
      <c r="E2407" s="19">
        <f t="shared" si="1888"/>
        <v>190.3</v>
      </c>
      <c r="F2407" s="19">
        <f t="shared" si="1888"/>
        <v>24</v>
      </c>
      <c r="G2407" s="19">
        <f t="shared" si="1888"/>
        <v>104.53</v>
      </c>
      <c r="H2407" s="19">
        <f t="shared" si="1888"/>
        <v>87.4</v>
      </c>
      <c r="I2407" s="146">
        <f>SUM(B2407:H2407)</f>
        <v>651.93999999999994</v>
      </c>
      <c r="J2407" s="19">
        <f t="shared" ref="J2407:P2407" si="1889">J2406+J2405</f>
        <v>151.9</v>
      </c>
      <c r="K2407" s="19">
        <f t="shared" si="1889"/>
        <v>26.5</v>
      </c>
      <c r="L2407" s="19">
        <f t="shared" si="1889"/>
        <v>58.74</v>
      </c>
      <c r="M2407" s="19">
        <f t="shared" si="1889"/>
        <v>26.860000000000003</v>
      </c>
      <c r="N2407" s="19">
        <f t="shared" si="1889"/>
        <v>31.03</v>
      </c>
      <c r="O2407" s="19">
        <f t="shared" si="1889"/>
        <v>166.84</v>
      </c>
      <c r="P2407" s="19">
        <f t="shared" si="1889"/>
        <v>127.36</v>
      </c>
      <c r="Q2407" s="146">
        <f>SUM(J2407:P2407)</f>
        <v>589.23</v>
      </c>
    </row>
    <row r="2408" spans="1:17" x14ac:dyDescent="0.35">
      <c r="A2408" s="19" t="s">
        <v>154</v>
      </c>
      <c r="B2408" s="169">
        <f t="shared" ref="B2408:H2408" si="1890">B2407/B2405</f>
        <v>1.0220994475138121</v>
      </c>
      <c r="C2408" s="169">
        <f t="shared" si="1890"/>
        <v>1.0195928753180663</v>
      </c>
      <c r="D2408" s="169">
        <f t="shared" si="1890"/>
        <v>1.0565008025682183</v>
      </c>
      <c r="E2408" s="169">
        <f t="shared" si="1890"/>
        <v>1</v>
      </c>
      <c r="F2408" s="169">
        <f t="shared" si="1890"/>
        <v>1</v>
      </c>
      <c r="G2408" s="169">
        <f t="shared" si="1890"/>
        <v>1.0188109161793373</v>
      </c>
      <c r="H2408" s="169">
        <f t="shared" si="1890"/>
        <v>1</v>
      </c>
      <c r="I2408" s="106">
        <f>I2406/I2407*100</f>
        <v>1.7394238733625795</v>
      </c>
      <c r="J2408" s="169">
        <f t="shared" ref="J2408:P2408" si="1891">J2407/J2405</f>
        <v>1</v>
      </c>
      <c r="K2408" s="169">
        <f t="shared" si="1891"/>
        <v>1</v>
      </c>
      <c r="L2408" s="169">
        <f t="shared" si="1891"/>
        <v>1.0180242634315424</v>
      </c>
      <c r="M2408" s="169">
        <f t="shared" si="1891"/>
        <v>1.0492187500000001</v>
      </c>
      <c r="N2408" s="169">
        <f t="shared" si="1891"/>
        <v>1.4568075117370891</v>
      </c>
      <c r="O2408" s="169">
        <f t="shared" si="1891"/>
        <v>1.0179377669310554</v>
      </c>
      <c r="P2408" s="169">
        <f t="shared" si="1891"/>
        <v>1.013206046141607</v>
      </c>
      <c r="Q2408" s="106">
        <f>Q2406/Q2407*100</f>
        <v>2.8223274442917026</v>
      </c>
    </row>
    <row r="2409" spans="1:17" x14ac:dyDescent="0.35">
      <c r="A2409" s="19" t="s">
        <v>153</v>
      </c>
      <c r="B2409" s="88">
        <v>86</v>
      </c>
      <c r="C2409" s="19">
        <v>46</v>
      </c>
      <c r="D2409" s="19">
        <v>146</v>
      </c>
      <c r="E2409" s="61">
        <v>232</v>
      </c>
      <c r="F2409" s="61">
        <v>29</v>
      </c>
      <c r="G2409" s="88">
        <v>114</v>
      </c>
      <c r="H2409" s="88">
        <v>225</v>
      </c>
      <c r="I2409" s="146"/>
      <c r="J2409" s="88">
        <v>194</v>
      </c>
      <c r="K2409" s="61">
        <v>35</v>
      </c>
      <c r="L2409" s="61">
        <v>73</v>
      </c>
      <c r="M2409" s="61">
        <v>118</v>
      </c>
      <c r="N2409" s="61">
        <v>14</v>
      </c>
      <c r="O2409" s="88">
        <v>126</v>
      </c>
      <c r="P2409" s="88">
        <v>159</v>
      </c>
      <c r="Q2409" s="146"/>
    </row>
    <row r="2410" spans="1:17" x14ac:dyDescent="0.35">
      <c r="A2410" s="43" t="s">
        <v>155</v>
      </c>
      <c r="B2410" s="169">
        <f t="shared" ref="B2410:H2410" si="1892">B2409/B2407</f>
        <v>1.1621621621621621</v>
      </c>
      <c r="C2410" s="169">
        <f t="shared" si="1892"/>
        <v>1.1479910157224857</v>
      </c>
      <c r="D2410" s="169">
        <f t="shared" si="1892"/>
        <v>1.1090853843816471</v>
      </c>
      <c r="E2410" s="169">
        <f t="shared" si="1892"/>
        <v>1.2191276931161323</v>
      </c>
      <c r="F2410" s="169">
        <f t="shared" si="1892"/>
        <v>1.2083333333333333</v>
      </c>
      <c r="G2410" s="169">
        <f t="shared" si="1892"/>
        <v>1.0905960011479958</v>
      </c>
      <c r="H2410" s="169">
        <f t="shared" si="1892"/>
        <v>2.5743707093821508</v>
      </c>
      <c r="I2410" s="146"/>
      <c r="J2410" s="169">
        <f t="shared" ref="J2410:P2410" si="1893">J2409/J2407</f>
        <v>1.2771560236998025</v>
      </c>
      <c r="K2410" s="169">
        <f t="shared" si="1893"/>
        <v>1.320754716981132</v>
      </c>
      <c r="L2410" s="169">
        <f t="shared" si="1893"/>
        <v>1.2427647259107932</v>
      </c>
      <c r="M2410" s="169">
        <f t="shared" si="1893"/>
        <v>4.3931496649292621</v>
      </c>
      <c r="N2410" s="169">
        <f t="shared" si="1893"/>
        <v>0.45117628101836932</v>
      </c>
      <c r="O2410" s="169">
        <f t="shared" si="1893"/>
        <v>0.7552145768400863</v>
      </c>
      <c r="P2410" s="169">
        <f t="shared" si="1893"/>
        <v>1.2484296482412061</v>
      </c>
      <c r="Q2410" s="146"/>
    </row>
    <row r="2411" spans="1:17" x14ac:dyDescent="0.35">
      <c r="A2411" s="19" t="s">
        <v>168</v>
      </c>
      <c r="B2411" s="19">
        <v>135</v>
      </c>
      <c r="C2411" s="61">
        <v>135.4</v>
      </c>
      <c r="D2411" s="61">
        <v>102.3</v>
      </c>
      <c r="E2411" s="61">
        <v>126.8</v>
      </c>
      <c r="F2411" s="61">
        <v>95.2</v>
      </c>
      <c r="G2411" s="19">
        <v>95.8</v>
      </c>
      <c r="H2411" s="19">
        <v>99</v>
      </c>
      <c r="I2411" s="151">
        <f>SUM(B2411:H2411)</f>
        <v>789.5</v>
      </c>
      <c r="J2411" s="19">
        <v>130.9</v>
      </c>
      <c r="K2411" s="61">
        <v>40.5</v>
      </c>
      <c r="L2411" s="61">
        <v>60.8</v>
      </c>
      <c r="M2411" s="61">
        <v>109</v>
      </c>
      <c r="N2411" s="61">
        <v>8.5</v>
      </c>
      <c r="O2411" s="19">
        <v>132.19999999999999</v>
      </c>
      <c r="P2411" s="19">
        <v>104.1</v>
      </c>
      <c r="Q2411" s="151">
        <f>SUM(J2411:P2411)</f>
        <v>586</v>
      </c>
    </row>
    <row r="2412" spans="1:17" x14ac:dyDescent="0.35">
      <c r="A2412" s="19" t="s">
        <v>1543</v>
      </c>
      <c r="B2412" s="19">
        <v>0.87</v>
      </c>
      <c r="C2412" s="166">
        <v>1.21</v>
      </c>
      <c r="D2412" s="166">
        <v>0.21</v>
      </c>
      <c r="E2412" s="166">
        <v>0</v>
      </c>
      <c r="F2412" s="166">
        <v>0</v>
      </c>
      <c r="G2412" s="19">
        <v>0.37</v>
      </c>
      <c r="H2412" s="19">
        <v>0.43</v>
      </c>
      <c r="I2412" s="151">
        <f>SUM(B2412:H2412)</f>
        <v>3.0900000000000003</v>
      </c>
      <c r="J2412" s="19">
        <v>0</v>
      </c>
      <c r="K2412" s="166">
        <v>0</v>
      </c>
      <c r="L2412" s="166">
        <v>0.05</v>
      </c>
      <c r="M2412" s="166">
        <v>0.32</v>
      </c>
      <c r="N2412" s="166">
        <v>0.13</v>
      </c>
      <c r="O2412" s="19">
        <v>0.47</v>
      </c>
      <c r="P2412" s="19">
        <v>0.26</v>
      </c>
      <c r="Q2412" s="151">
        <f>SUM(J2412:P2412)</f>
        <v>1.23</v>
      </c>
    </row>
    <row r="2413" spans="1:17" x14ac:dyDescent="0.35">
      <c r="A2413" s="19" t="s">
        <v>152</v>
      </c>
      <c r="B2413" s="19">
        <f t="shared" ref="B2413:H2413" si="1894">B2412+B2411</f>
        <v>135.87</v>
      </c>
      <c r="C2413" s="19">
        <f t="shared" si="1894"/>
        <v>136.61000000000001</v>
      </c>
      <c r="D2413" s="19">
        <f t="shared" si="1894"/>
        <v>102.50999999999999</v>
      </c>
      <c r="E2413" s="106">
        <f t="shared" si="1894"/>
        <v>126.8</v>
      </c>
      <c r="F2413" s="19">
        <f t="shared" si="1894"/>
        <v>95.2</v>
      </c>
      <c r="G2413" s="19">
        <f t="shared" si="1894"/>
        <v>96.17</v>
      </c>
      <c r="H2413" s="19">
        <f t="shared" si="1894"/>
        <v>99.43</v>
      </c>
      <c r="I2413" s="151">
        <f>SUM(B2413:H2413)</f>
        <v>792.58999999999992</v>
      </c>
      <c r="J2413" s="19">
        <f t="shared" ref="J2413:P2413" si="1895">J2412+J2411</f>
        <v>130.9</v>
      </c>
      <c r="K2413" s="19">
        <f t="shared" si="1895"/>
        <v>40.5</v>
      </c>
      <c r="L2413" s="19">
        <f t="shared" si="1895"/>
        <v>60.849999999999994</v>
      </c>
      <c r="M2413" s="19">
        <v>141</v>
      </c>
      <c r="N2413" s="19">
        <f t="shared" si="1895"/>
        <v>8.6300000000000008</v>
      </c>
      <c r="O2413" s="19">
        <f t="shared" si="1895"/>
        <v>132.66999999999999</v>
      </c>
      <c r="P2413" s="19">
        <f t="shared" si="1895"/>
        <v>104.36</v>
      </c>
      <c r="Q2413" s="151">
        <f>SUM(J2413:P2413)</f>
        <v>618.91</v>
      </c>
    </row>
    <row r="2414" spans="1:17" x14ac:dyDescent="0.35">
      <c r="A2414" s="19" t="s">
        <v>154</v>
      </c>
      <c r="B2414" s="169">
        <f t="shared" ref="B2414:H2414" si="1896">B2413/B2411</f>
        <v>1.0064444444444445</v>
      </c>
      <c r="C2414" s="169">
        <f t="shared" si="1896"/>
        <v>1.008936484490399</v>
      </c>
      <c r="D2414" s="169">
        <f t="shared" si="1896"/>
        <v>1.0020527859237536</v>
      </c>
      <c r="E2414" s="169">
        <f t="shared" si="1896"/>
        <v>1</v>
      </c>
      <c r="F2414" s="169">
        <f t="shared" si="1896"/>
        <v>1</v>
      </c>
      <c r="G2414" s="169">
        <f t="shared" si="1896"/>
        <v>1.0038622129436325</v>
      </c>
      <c r="H2414" s="169">
        <f t="shared" si="1896"/>
        <v>1.0043434343434343</v>
      </c>
      <c r="I2414" s="154">
        <f>I2412/I2413*100</f>
        <v>0.38986108833066285</v>
      </c>
      <c r="J2414" s="169">
        <f t="shared" ref="J2414:P2414" si="1897">J2413/J2411</f>
        <v>1</v>
      </c>
      <c r="K2414" s="169">
        <f t="shared" si="1897"/>
        <v>1</v>
      </c>
      <c r="L2414" s="169">
        <f t="shared" si="1897"/>
        <v>1.0008223684210527</v>
      </c>
      <c r="M2414" s="169">
        <f t="shared" si="1897"/>
        <v>1.2935779816513762</v>
      </c>
      <c r="N2414" s="169">
        <f t="shared" si="1897"/>
        <v>1.0152941176470589</v>
      </c>
      <c r="O2414" s="169">
        <f t="shared" si="1897"/>
        <v>1.0035552193645991</v>
      </c>
      <c r="P2414" s="169">
        <f t="shared" si="1897"/>
        <v>1.0024975984630164</v>
      </c>
      <c r="Q2414" s="154">
        <f>Q2412/Q2413*100</f>
        <v>0.19873648834240845</v>
      </c>
    </row>
    <row r="2415" spans="1:17" x14ac:dyDescent="0.35">
      <c r="A2415" s="19" t="s">
        <v>153</v>
      </c>
      <c r="B2415" s="88">
        <v>172</v>
      </c>
      <c r="C2415" s="19">
        <v>174</v>
      </c>
      <c r="D2415" s="19">
        <v>123</v>
      </c>
      <c r="E2415" s="19">
        <v>162</v>
      </c>
      <c r="F2415" s="19">
        <v>112</v>
      </c>
      <c r="G2415" s="88">
        <v>112</v>
      </c>
      <c r="H2415" s="88">
        <v>124</v>
      </c>
      <c r="I2415" s="146"/>
      <c r="J2415" s="88">
        <v>167</v>
      </c>
      <c r="K2415" s="19">
        <v>52</v>
      </c>
      <c r="L2415" s="19">
        <v>73</v>
      </c>
      <c r="M2415" s="19">
        <v>141</v>
      </c>
      <c r="N2415" s="19">
        <v>11</v>
      </c>
      <c r="O2415" s="88">
        <v>168</v>
      </c>
      <c r="P2415" s="88">
        <v>133</v>
      </c>
      <c r="Q2415" s="146"/>
    </row>
    <row r="2416" spans="1:17" x14ac:dyDescent="0.35">
      <c r="A2416" s="43" t="s">
        <v>155</v>
      </c>
      <c r="B2416" s="169">
        <f t="shared" ref="B2416:H2416" si="1898">B2415/B2413</f>
        <v>1.2659159490689629</v>
      </c>
      <c r="C2416" s="169">
        <f t="shared" si="1898"/>
        <v>1.2736988507429909</v>
      </c>
      <c r="D2416" s="169">
        <f t="shared" si="1898"/>
        <v>1.199882938249927</v>
      </c>
      <c r="E2416" s="169">
        <f t="shared" si="1898"/>
        <v>1.277602523659306</v>
      </c>
      <c r="F2416" s="169">
        <f t="shared" si="1898"/>
        <v>1.1764705882352942</v>
      </c>
      <c r="G2416" s="169">
        <f t="shared" si="1898"/>
        <v>1.1646043464697931</v>
      </c>
      <c r="H2416" s="169">
        <f t="shared" si="1898"/>
        <v>1.2471085185557678</v>
      </c>
      <c r="I2416" s="146"/>
      <c r="J2416" s="169">
        <f t="shared" ref="J2416:P2416" si="1899">J2415/J2413</f>
        <v>1.2757830404889228</v>
      </c>
      <c r="K2416" s="169">
        <f t="shared" si="1899"/>
        <v>1.2839506172839505</v>
      </c>
      <c r="L2416" s="169">
        <f t="shared" si="1899"/>
        <v>1.199671322925226</v>
      </c>
      <c r="M2416" s="169">
        <f t="shared" si="1899"/>
        <v>1</v>
      </c>
      <c r="N2416" s="169">
        <f t="shared" si="1899"/>
        <v>1.2746234067207416</v>
      </c>
      <c r="O2416" s="169">
        <f t="shared" si="1899"/>
        <v>1.26629984171252</v>
      </c>
      <c r="P2416" s="169">
        <f t="shared" si="1899"/>
        <v>1.274434649290916</v>
      </c>
      <c r="Q2416" s="146"/>
    </row>
    <row r="2417" spans="1:17" x14ac:dyDescent="0.35">
      <c r="A2417" s="19" t="s">
        <v>170</v>
      </c>
      <c r="B2417" s="36">
        <v>318.5</v>
      </c>
      <c r="C2417" s="61">
        <v>316.5</v>
      </c>
      <c r="D2417" s="61">
        <v>325.60000000000002</v>
      </c>
      <c r="E2417" s="61">
        <v>375.6</v>
      </c>
      <c r="F2417" s="61">
        <v>355.9</v>
      </c>
      <c r="G2417" s="88">
        <v>386.1</v>
      </c>
      <c r="H2417" s="88">
        <v>310.60000000000002</v>
      </c>
      <c r="I2417" s="146">
        <f>SUM(B2417:H2417)</f>
        <v>2388.7999999999997</v>
      </c>
      <c r="J2417" s="88">
        <v>324.2</v>
      </c>
      <c r="K2417" s="61">
        <v>185.3</v>
      </c>
      <c r="L2417" s="61">
        <v>105.7</v>
      </c>
      <c r="M2417" s="61">
        <v>277.3</v>
      </c>
      <c r="N2417" s="61">
        <v>219.4</v>
      </c>
      <c r="O2417" s="88">
        <v>344.1</v>
      </c>
      <c r="P2417" s="88">
        <v>296.8</v>
      </c>
      <c r="Q2417" s="146">
        <f>SUM(J2417:P2417)</f>
        <v>1752.8</v>
      </c>
    </row>
    <row r="2418" spans="1:17" x14ac:dyDescent="0.35">
      <c r="A2418" s="19" t="s">
        <v>171</v>
      </c>
      <c r="B2418" s="33">
        <v>4.2</v>
      </c>
      <c r="C2418" s="166">
        <v>3.2</v>
      </c>
      <c r="D2418" s="166">
        <v>3</v>
      </c>
      <c r="E2418" s="166">
        <v>1</v>
      </c>
      <c r="F2418" s="166">
        <v>0.5</v>
      </c>
      <c r="G2418" s="88">
        <v>0.8</v>
      </c>
      <c r="H2418" s="88">
        <v>0</v>
      </c>
      <c r="I2418" s="146">
        <f>SUM(B2418:H2418)</f>
        <v>12.700000000000001</v>
      </c>
      <c r="J2418" s="88">
        <v>0.9</v>
      </c>
      <c r="K2418" s="166">
        <v>1</v>
      </c>
      <c r="L2418" s="166">
        <v>1.8</v>
      </c>
      <c r="M2418" s="166">
        <v>0.5</v>
      </c>
      <c r="N2418" s="166">
        <v>0.5</v>
      </c>
      <c r="O2418" s="88">
        <v>1</v>
      </c>
      <c r="P2418" s="88">
        <v>0.2</v>
      </c>
      <c r="Q2418" s="146">
        <f>SUM(J2418:P2418)</f>
        <v>5.9</v>
      </c>
    </row>
    <row r="2419" spans="1:17" x14ac:dyDescent="0.35">
      <c r="A2419" s="19" t="s">
        <v>152</v>
      </c>
      <c r="B2419" s="19">
        <f t="shared" ref="B2419:H2419" si="1900">B2418+B2417</f>
        <v>322.7</v>
      </c>
      <c r="C2419" s="19">
        <f t="shared" si="1900"/>
        <v>319.7</v>
      </c>
      <c r="D2419" s="19">
        <f t="shared" si="1900"/>
        <v>328.6</v>
      </c>
      <c r="E2419" s="19">
        <f t="shared" si="1900"/>
        <v>376.6</v>
      </c>
      <c r="F2419" s="19">
        <f t="shared" si="1900"/>
        <v>356.4</v>
      </c>
      <c r="G2419" s="19">
        <f t="shared" si="1900"/>
        <v>386.90000000000003</v>
      </c>
      <c r="H2419" s="19">
        <f t="shared" si="1900"/>
        <v>310.60000000000002</v>
      </c>
      <c r="I2419" s="146">
        <f>SUM(B2419:H2419)</f>
        <v>2401.5</v>
      </c>
      <c r="J2419" s="19">
        <f t="shared" ref="J2419:P2419" si="1901">J2418+J2417</f>
        <v>325.09999999999997</v>
      </c>
      <c r="K2419" s="19">
        <f t="shared" si="1901"/>
        <v>186.3</v>
      </c>
      <c r="L2419" s="19">
        <f t="shared" si="1901"/>
        <v>107.5</v>
      </c>
      <c r="M2419" s="19">
        <f t="shared" si="1901"/>
        <v>277.8</v>
      </c>
      <c r="N2419" s="19">
        <f t="shared" si="1901"/>
        <v>219.9</v>
      </c>
      <c r="O2419" s="19">
        <f t="shared" si="1901"/>
        <v>345.1</v>
      </c>
      <c r="P2419" s="19">
        <f t="shared" si="1901"/>
        <v>297</v>
      </c>
      <c r="Q2419" s="146">
        <f>SUM(J2419:P2419)</f>
        <v>1758.7000000000003</v>
      </c>
    </row>
    <row r="2420" spans="1:17" x14ac:dyDescent="0.35">
      <c r="A2420" s="19" t="s">
        <v>154</v>
      </c>
      <c r="B2420" s="169">
        <f t="shared" ref="B2420:H2420" si="1902">B2419/B2417</f>
        <v>1.0131868131868131</v>
      </c>
      <c r="C2420" s="169">
        <f t="shared" si="1902"/>
        <v>1.0101105845181675</v>
      </c>
      <c r="D2420" s="169">
        <f t="shared" si="1902"/>
        <v>1.0092137592137591</v>
      </c>
      <c r="E2420" s="169">
        <f t="shared" si="1902"/>
        <v>1.0026624068157615</v>
      </c>
      <c r="F2420" s="169">
        <f t="shared" si="1902"/>
        <v>1.0014048890137679</v>
      </c>
      <c r="G2420" s="169">
        <f t="shared" si="1902"/>
        <v>1.0020720020720022</v>
      </c>
      <c r="H2420" s="169">
        <f t="shared" si="1902"/>
        <v>1</v>
      </c>
      <c r="I2420" s="153">
        <f>I2418/I2419*100</f>
        <v>0.52883614407661883</v>
      </c>
      <c r="J2420" s="169">
        <f t="shared" ref="J2420:P2420" si="1903">J2419/J2417</f>
        <v>1.0027760641579271</v>
      </c>
      <c r="K2420" s="169">
        <f t="shared" si="1903"/>
        <v>1.0053966540744739</v>
      </c>
      <c r="L2420" s="169">
        <f t="shared" si="1903"/>
        <v>1.0170293282876064</v>
      </c>
      <c r="M2420" s="169">
        <f t="shared" si="1903"/>
        <v>1.001803101334295</v>
      </c>
      <c r="N2420" s="169">
        <f t="shared" si="1903"/>
        <v>1.0022789425706473</v>
      </c>
      <c r="O2420" s="169">
        <f t="shared" si="1903"/>
        <v>1.0029061319383901</v>
      </c>
      <c r="P2420" s="169">
        <f t="shared" si="1903"/>
        <v>1.0006738544474394</v>
      </c>
      <c r="Q2420" s="153">
        <f>Q2418/Q2419*100</f>
        <v>0.33547506681071243</v>
      </c>
    </row>
    <row r="2421" spans="1:17" x14ac:dyDescent="0.35">
      <c r="A2421" s="19" t="s">
        <v>153</v>
      </c>
      <c r="B2421" s="88">
        <v>643</v>
      </c>
      <c r="C2421" s="61">
        <v>646</v>
      </c>
      <c r="D2421" s="61">
        <v>653</v>
      </c>
      <c r="E2421" s="61">
        <v>748</v>
      </c>
      <c r="F2421" s="61">
        <v>717</v>
      </c>
      <c r="G2421" s="88">
        <v>787</v>
      </c>
      <c r="H2421" s="88">
        <v>592</v>
      </c>
      <c r="I2421" s="146"/>
      <c r="J2421" s="88">
        <v>598</v>
      </c>
      <c r="K2421" s="61">
        <v>355</v>
      </c>
      <c r="L2421" s="61">
        <v>196</v>
      </c>
      <c r="M2421" s="61">
        <v>515</v>
      </c>
      <c r="N2421" s="61">
        <v>411</v>
      </c>
      <c r="O2421" s="88">
        <v>633</v>
      </c>
      <c r="P2421" s="88">
        <v>547</v>
      </c>
      <c r="Q2421" s="146"/>
    </row>
    <row r="2422" spans="1:17" x14ac:dyDescent="0.35">
      <c r="A2422" s="43" t="s">
        <v>155</v>
      </c>
      <c r="B2422" s="169">
        <f t="shared" ref="B2422:G2422" si="1904">B2421/B2419</f>
        <v>1.9925627517818407</v>
      </c>
      <c r="C2422" s="169">
        <f t="shared" si="1904"/>
        <v>2.0206443540819521</v>
      </c>
      <c r="D2422" s="169">
        <f t="shared" si="1904"/>
        <v>1.9872185027388922</v>
      </c>
      <c r="E2422" s="169">
        <f t="shared" si="1904"/>
        <v>1.9861922464152946</v>
      </c>
      <c r="F2422" s="169">
        <f t="shared" si="1904"/>
        <v>2.0117845117845121</v>
      </c>
      <c r="G2422" s="169">
        <f t="shared" si="1904"/>
        <v>2.0341173429826829</v>
      </c>
      <c r="H2422" s="169">
        <v>914</v>
      </c>
      <c r="I2422" s="146"/>
      <c r="J2422" s="169">
        <f>J2421/J2419</f>
        <v>1.8394340203014459</v>
      </c>
      <c r="K2422" s="169">
        <f>K2421/K2419</f>
        <v>1.9055287171229198</v>
      </c>
      <c r="L2422" s="169">
        <f>L2421/L2419</f>
        <v>1.8232558139534885</v>
      </c>
      <c r="M2422" s="169">
        <v>270</v>
      </c>
      <c r="N2422" s="169">
        <f>N2421/N2419</f>
        <v>1.8690313778990451</v>
      </c>
      <c r="O2422" s="169">
        <f>O2421/O2419</f>
        <v>1.8342509417560127</v>
      </c>
      <c r="P2422" s="169">
        <f>P2421/P2419</f>
        <v>1.8417508417508417</v>
      </c>
      <c r="Q2422" s="146"/>
    </row>
    <row r="2423" spans="1:17" x14ac:dyDescent="0.35">
      <c r="A2423" s="19" t="s">
        <v>173</v>
      </c>
      <c r="B2423" s="36">
        <v>22.05</v>
      </c>
      <c r="C2423" s="171">
        <v>23.43</v>
      </c>
      <c r="D2423" s="171">
        <v>22.07</v>
      </c>
      <c r="E2423" s="171">
        <v>20.399999999999999</v>
      </c>
      <c r="F2423" s="171">
        <v>18.75</v>
      </c>
      <c r="G2423" s="19">
        <v>20.57</v>
      </c>
      <c r="H2423" s="36">
        <v>22.7</v>
      </c>
      <c r="I2423" s="146">
        <f>SUM(B2423:H2423)</f>
        <v>149.97</v>
      </c>
      <c r="J2423" s="36">
        <v>21.01</v>
      </c>
      <c r="K2423" s="171">
        <v>13.52</v>
      </c>
      <c r="L2423" s="171">
        <v>23.25</v>
      </c>
      <c r="M2423" s="171">
        <v>10.8</v>
      </c>
      <c r="N2423" s="171">
        <v>15.35</v>
      </c>
      <c r="O2423" s="19">
        <v>16.940000000000001</v>
      </c>
      <c r="P2423" s="36">
        <v>12.45</v>
      </c>
      <c r="Q2423" s="146">
        <f>SUM(J2423:P2423)</f>
        <v>113.32</v>
      </c>
    </row>
    <row r="2424" spans="1:17" x14ac:dyDescent="0.35">
      <c r="A2424" s="19" t="s">
        <v>172</v>
      </c>
      <c r="B2424" s="33">
        <v>35.25</v>
      </c>
      <c r="C2424" s="61">
        <v>34.479999999999997</v>
      </c>
      <c r="D2424" s="61">
        <v>38.82</v>
      </c>
      <c r="E2424" s="61">
        <v>40.97</v>
      </c>
      <c r="F2424" s="61">
        <v>33.340000000000003</v>
      </c>
      <c r="G2424" s="19">
        <v>28.48</v>
      </c>
      <c r="H2424" s="36">
        <v>33.590000000000003</v>
      </c>
      <c r="I2424" s="146">
        <f>SUM(B2424:H2424)</f>
        <v>244.92999999999998</v>
      </c>
      <c r="J2424" s="33">
        <v>34.630000000000003</v>
      </c>
      <c r="K2424" s="61">
        <v>24.54</v>
      </c>
      <c r="L2424" s="61">
        <v>28.89</v>
      </c>
      <c r="M2424" s="61">
        <v>26.04</v>
      </c>
      <c r="N2424" s="61">
        <v>32.020000000000003</v>
      </c>
      <c r="O2424" s="19">
        <v>21.44</v>
      </c>
      <c r="P2424" s="36">
        <v>15.37</v>
      </c>
      <c r="Q2424" s="146">
        <f>SUM(J2424:P2424)</f>
        <v>182.93</v>
      </c>
    </row>
    <row r="2425" spans="1:17" x14ac:dyDescent="0.35">
      <c r="A2425" s="19" t="s">
        <v>152</v>
      </c>
      <c r="B2425" s="19">
        <f t="shared" ref="B2425:H2425" si="1905">B2424+B2423</f>
        <v>57.3</v>
      </c>
      <c r="C2425" s="19">
        <f t="shared" si="1905"/>
        <v>57.91</v>
      </c>
      <c r="D2425" s="19">
        <f t="shared" si="1905"/>
        <v>60.89</v>
      </c>
      <c r="E2425" s="19">
        <f t="shared" si="1905"/>
        <v>61.37</v>
      </c>
      <c r="F2425" s="19">
        <f t="shared" si="1905"/>
        <v>52.09</v>
      </c>
      <c r="G2425" s="19">
        <f t="shared" si="1905"/>
        <v>49.05</v>
      </c>
      <c r="H2425" s="19">
        <f t="shared" si="1905"/>
        <v>56.290000000000006</v>
      </c>
      <c r="I2425" s="146">
        <f>SUM(B2425:H2425)</f>
        <v>394.90000000000003</v>
      </c>
      <c r="J2425" s="19">
        <f t="shared" ref="J2425:P2425" si="1906">J2424+J2423</f>
        <v>55.64</v>
      </c>
      <c r="K2425" s="19">
        <f t="shared" si="1906"/>
        <v>38.06</v>
      </c>
      <c r="L2425" s="19">
        <f t="shared" si="1906"/>
        <v>52.14</v>
      </c>
      <c r="M2425" s="19">
        <f t="shared" si="1906"/>
        <v>36.840000000000003</v>
      </c>
      <c r="N2425" s="19">
        <f t="shared" si="1906"/>
        <v>47.370000000000005</v>
      </c>
      <c r="O2425" s="19">
        <f t="shared" si="1906"/>
        <v>38.380000000000003</v>
      </c>
      <c r="P2425" s="19">
        <f t="shared" si="1906"/>
        <v>27.82</v>
      </c>
      <c r="Q2425" s="146">
        <f>SUM(J2425:P2425)</f>
        <v>296.25</v>
      </c>
    </row>
    <row r="2426" spans="1:17" x14ac:dyDescent="0.35">
      <c r="A2426" s="19" t="s">
        <v>154</v>
      </c>
      <c r="B2426" s="169">
        <f>B2425/B2423</f>
        <v>2.5986394557823127</v>
      </c>
      <c r="C2426" s="169">
        <f t="shared" ref="C2426:H2426" si="1907">C2425/C2423</f>
        <v>2.4716175842936403</v>
      </c>
      <c r="D2426" s="169">
        <f t="shared" si="1907"/>
        <v>2.7589487992750339</v>
      </c>
      <c r="E2426" s="169">
        <f t="shared" si="1907"/>
        <v>3.0083333333333333</v>
      </c>
      <c r="F2426" s="169">
        <f t="shared" si="1907"/>
        <v>2.7781333333333333</v>
      </c>
      <c r="G2426" s="169">
        <f t="shared" si="1907"/>
        <v>2.3845405930967427</v>
      </c>
      <c r="H2426" s="169">
        <f t="shared" si="1907"/>
        <v>2.4797356828193835</v>
      </c>
      <c r="I2426" s="153">
        <f>I2424/I2425*100</f>
        <v>62.023297037224602</v>
      </c>
      <c r="J2426" s="169">
        <f>J2425/J2423</f>
        <v>2.6482627320323653</v>
      </c>
      <c r="K2426" s="169">
        <f t="shared" ref="K2426:P2426" si="1908">K2425/K2423</f>
        <v>2.8150887573964498</v>
      </c>
      <c r="L2426" s="169">
        <f t="shared" si="1908"/>
        <v>2.2425806451612904</v>
      </c>
      <c r="M2426" s="169">
        <f t="shared" si="1908"/>
        <v>3.411111111111111</v>
      </c>
      <c r="N2426" s="169">
        <f t="shared" si="1908"/>
        <v>3.0859934853420201</v>
      </c>
      <c r="O2426" s="169">
        <f t="shared" si="1908"/>
        <v>2.2656434474616294</v>
      </c>
      <c r="P2426" s="169">
        <f t="shared" si="1908"/>
        <v>2.2345381526104418</v>
      </c>
      <c r="Q2426" s="153">
        <f>Q2424/Q2425*100</f>
        <v>61.748523206751059</v>
      </c>
    </row>
    <row r="2427" spans="1:17" x14ac:dyDescent="0.35">
      <c r="A2427" s="19" t="s">
        <v>153</v>
      </c>
      <c r="B2427" s="19">
        <v>216</v>
      </c>
      <c r="C2427" s="19">
        <v>222</v>
      </c>
      <c r="D2427" s="19">
        <v>216</v>
      </c>
      <c r="E2427" s="19">
        <v>203</v>
      </c>
      <c r="F2427" s="19">
        <v>187</v>
      </c>
      <c r="G2427" s="19">
        <v>184</v>
      </c>
      <c r="H2427" s="19">
        <v>217</v>
      </c>
      <c r="I2427" s="146"/>
      <c r="J2427" s="19">
        <v>201</v>
      </c>
      <c r="K2427" s="19">
        <v>141</v>
      </c>
      <c r="L2427" s="19">
        <v>214</v>
      </c>
      <c r="M2427" s="19">
        <v>125</v>
      </c>
      <c r="N2427" s="19">
        <v>160</v>
      </c>
      <c r="O2427" s="19">
        <v>119</v>
      </c>
      <c r="P2427" s="19">
        <v>102</v>
      </c>
      <c r="Q2427" s="146"/>
    </row>
    <row r="2428" spans="1:17" x14ac:dyDescent="0.35">
      <c r="A2428" s="43" t="s">
        <v>155</v>
      </c>
      <c r="B2428" s="169">
        <f t="shared" ref="B2428:H2428" si="1909">B2427/B2425</f>
        <v>3.7696335078534031</v>
      </c>
      <c r="C2428" s="169">
        <f t="shared" si="1909"/>
        <v>3.8335347953721293</v>
      </c>
      <c r="D2428" s="169">
        <f t="shared" si="1909"/>
        <v>3.5473805222532437</v>
      </c>
      <c r="E2428" s="169">
        <f t="shared" si="1909"/>
        <v>3.3078051165064366</v>
      </c>
      <c r="F2428" s="169">
        <f t="shared" si="1909"/>
        <v>3.5899404876175849</v>
      </c>
      <c r="G2428" s="169">
        <f t="shared" si="1909"/>
        <v>3.7512742099898064</v>
      </c>
      <c r="H2428" s="169">
        <f t="shared" si="1909"/>
        <v>3.8550364185468107</v>
      </c>
      <c r="I2428" s="146"/>
      <c r="J2428" s="169">
        <f t="shared" ref="J2428:P2428" si="1910">J2427/J2425</f>
        <v>3.612508986340762</v>
      </c>
      <c r="K2428" s="169">
        <f t="shared" si="1910"/>
        <v>3.7046768260641092</v>
      </c>
      <c r="L2428" s="169">
        <f t="shared" si="1910"/>
        <v>4.1043344840813196</v>
      </c>
      <c r="M2428" s="169">
        <f t="shared" si="1910"/>
        <v>3.3930510314875133</v>
      </c>
      <c r="N2428" s="169">
        <f t="shared" si="1910"/>
        <v>3.3776651889381464</v>
      </c>
      <c r="O2428" s="169">
        <f t="shared" si="1910"/>
        <v>3.1005732152162584</v>
      </c>
      <c r="P2428" s="169">
        <f t="shared" si="1910"/>
        <v>3.6664270309130123</v>
      </c>
      <c r="Q2428" s="146"/>
    </row>
    <row r="2429" spans="1:17" x14ac:dyDescent="0.35">
      <c r="A2429" s="19" t="s">
        <v>176</v>
      </c>
      <c r="B2429" s="19">
        <v>0</v>
      </c>
      <c r="C2429" s="19">
        <v>0</v>
      </c>
      <c r="D2429" s="19">
        <v>0</v>
      </c>
      <c r="E2429" s="19">
        <v>0</v>
      </c>
      <c r="F2429" s="19">
        <v>0</v>
      </c>
      <c r="G2429" s="19">
        <v>0</v>
      </c>
      <c r="H2429" s="19">
        <v>0</v>
      </c>
      <c r="I2429" s="151">
        <f>SUM(B2429:H2429)</f>
        <v>0</v>
      </c>
      <c r="J2429" s="19">
        <v>0</v>
      </c>
      <c r="K2429" s="19">
        <v>0</v>
      </c>
      <c r="L2429" s="19">
        <v>0</v>
      </c>
      <c r="M2429" s="19">
        <v>0</v>
      </c>
      <c r="N2429" s="19">
        <v>0</v>
      </c>
      <c r="O2429" s="19">
        <v>0</v>
      </c>
      <c r="P2429" s="19">
        <v>0</v>
      </c>
      <c r="Q2429" s="151">
        <f>SUM(J2429:P2429)</f>
        <v>0</v>
      </c>
    </row>
    <row r="2430" spans="1:17" x14ac:dyDescent="0.35">
      <c r="A2430" s="19" t="s">
        <v>177</v>
      </c>
      <c r="B2430" s="19">
        <v>0</v>
      </c>
      <c r="C2430" s="19">
        <v>0</v>
      </c>
      <c r="D2430" s="19">
        <v>0</v>
      </c>
      <c r="E2430" s="19">
        <v>0</v>
      </c>
      <c r="F2430" s="19">
        <v>0</v>
      </c>
      <c r="G2430" s="19">
        <v>0</v>
      </c>
      <c r="H2430" s="19">
        <v>0</v>
      </c>
      <c r="I2430" s="151">
        <f>SUM(B2430:H2430)</f>
        <v>0</v>
      </c>
      <c r="J2430" s="19">
        <v>0</v>
      </c>
      <c r="K2430" s="19">
        <v>0</v>
      </c>
      <c r="L2430" s="19">
        <v>0</v>
      </c>
      <c r="M2430" s="19">
        <v>0</v>
      </c>
      <c r="N2430" s="19">
        <v>0</v>
      </c>
      <c r="O2430" s="19">
        <v>0</v>
      </c>
      <c r="P2430" s="19">
        <v>0</v>
      </c>
      <c r="Q2430" s="151">
        <f>SUM(J2430:P2430)</f>
        <v>0</v>
      </c>
    </row>
    <row r="2431" spans="1:17" x14ac:dyDescent="0.35">
      <c r="A2431" s="19" t="s">
        <v>152</v>
      </c>
      <c r="B2431" s="19">
        <f t="shared" ref="B2431:H2431" si="1911">B2430+B2429</f>
        <v>0</v>
      </c>
      <c r="C2431" s="19">
        <f t="shared" si="1911"/>
        <v>0</v>
      </c>
      <c r="D2431" s="19">
        <f t="shared" si="1911"/>
        <v>0</v>
      </c>
      <c r="E2431" s="19">
        <f t="shared" si="1911"/>
        <v>0</v>
      </c>
      <c r="F2431" s="19">
        <f t="shared" si="1911"/>
        <v>0</v>
      </c>
      <c r="G2431" s="19">
        <f t="shared" si="1911"/>
        <v>0</v>
      </c>
      <c r="H2431" s="19">
        <f t="shared" si="1911"/>
        <v>0</v>
      </c>
      <c r="I2431" s="151">
        <f>SUM(B2431:H2431)</f>
        <v>0</v>
      </c>
      <c r="J2431" s="19">
        <f t="shared" ref="J2431:P2431" si="1912">J2430+J2429</f>
        <v>0</v>
      </c>
      <c r="K2431" s="19">
        <f t="shared" si="1912"/>
        <v>0</v>
      </c>
      <c r="L2431" s="19">
        <f t="shared" si="1912"/>
        <v>0</v>
      </c>
      <c r="M2431" s="19">
        <f t="shared" si="1912"/>
        <v>0</v>
      </c>
      <c r="N2431" s="19">
        <f t="shared" si="1912"/>
        <v>0</v>
      </c>
      <c r="O2431" s="19">
        <f t="shared" si="1912"/>
        <v>0</v>
      </c>
      <c r="P2431" s="19">
        <f t="shared" si="1912"/>
        <v>0</v>
      </c>
      <c r="Q2431" s="151">
        <f>SUM(J2431:P2431)</f>
        <v>0</v>
      </c>
    </row>
    <row r="2432" spans="1:17" x14ac:dyDescent="0.35">
      <c r="A2432" s="19" t="s">
        <v>154</v>
      </c>
      <c r="B2432" s="106" t="e">
        <f t="shared" ref="B2432:Q2432" si="1913">B2430/B2431*100</f>
        <v>#DIV/0!</v>
      </c>
      <c r="C2432" s="106" t="e">
        <f t="shared" si="1913"/>
        <v>#DIV/0!</v>
      </c>
      <c r="D2432" s="106" t="e">
        <f t="shared" si="1913"/>
        <v>#DIV/0!</v>
      </c>
      <c r="E2432" s="106" t="e">
        <f t="shared" si="1913"/>
        <v>#DIV/0!</v>
      </c>
      <c r="F2432" s="106" t="e">
        <f t="shared" si="1913"/>
        <v>#DIV/0!</v>
      </c>
      <c r="G2432" s="106" t="e">
        <f t="shared" si="1913"/>
        <v>#DIV/0!</v>
      </c>
      <c r="H2432" s="106" t="e">
        <f t="shared" si="1913"/>
        <v>#DIV/0!</v>
      </c>
      <c r="I2432" s="153" t="e">
        <f t="shared" si="1913"/>
        <v>#DIV/0!</v>
      </c>
      <c r="J2432" s="106" t="e">
        <f t="shared" si="1913"/>
        <v>#DIV/0!</v>
      </c>
      <c r="K2432" s="106" t="e">
        <f t="shared" si="1913"/>
        <v>#DIV/0!</v>
      </c>
      <c r="L2432" s="106" t="e">
        <f t="shared" si="1913"/>
        <v>#DIV/0!</v>
      </c>
      <c r="M2432" s="106" t="e">
        <f t="shared" si="1913"/>
        <v>#DIV/0!</v>
      </c>
      <c r="N2432" s="106" t="e">
        <f t="shared" si="1913"/>
        <v>#DIV/0!</v>
      </c>
      <c r="O2432" s="106" t="e">
        <f t="shared" si="1913"/>
        <v>#DIV/0!</v>
      </c>
      <c r="P2432" s="106" t="e">
        <f t="shared" si="1913"/>
        <v>#DIV/0!</v>
      </c>
      <c r="Q2432" s="153" t="e">
        <f t="shared" si="1913"/>
        <v>#DIV/0!</v>
      </c>
    </row>
    <row r="2433" spans="1:17" x14ac:dyDescent="0.35">
      <c r="A2433" s="19" t="s">
        <v>153</v>
      </c>
      <c r="B2433" s="88">
        <v>0</v>
      </c>
      <c r="C2433" s="88">
        <v>0</v>
      </c>
      <c r="D2433" s="88">
        <v>0</v>
      </c>
      <c r="E2433" s="88">
        <v>0</v>
      </c>
      <c r="F2433" s="88">
        <v>0</v>
      </c>
      <c r="G2433" s="88">
        <v>0</v>
      </c>
      <c r="H2433" s="88">
        <v>0</v>
      </c>
      <c r="I2433" s="146"/>
      <c r="J2433" s="88">
        <v>0</v>
      </c>
      <c r="K2433" s="88">
        <v>0</v>
      </c>
      <c r="L2433" s="88">
        <v>0</v>
      </c>
      <c r="M2433" s="88">
        <v>0</v>
      </c>
      <c r="N2433" s="88">
        <v>0</v>
      </c>
      <c r="O2433" s="88">
        <v>0</v>
      </c>
      <c r="P2433" s="88">
        <v>0</v>
      </c>
      <c r="Q2433" s="146"/>
    </row>
    <row r="2434" spans="1:17" x14ac:dyDescent="0.35">
      <c r="A2434" s="43" t="s">
        <v>155</v>
      </c>
      <c r="B2434" s="169" t="e">
        <f t="shared" ref="B2434:H2434" si="1914">B2433/B2431</f>
        <v>#DIV/0!</v>
      </c>
      <c r="C2434" s="169" t="e">
        <f t="shared" si="1914"/>
        <v>#DIV/0!</v>
      </c>
      <c r="D2434" s="169" t="e">
        <f t="shared" si="1914"/>
        <v>#DIV/0!</v>
      </c>
      <c r="E2434" s="169" t="e">
        <f t="shared" si="1914"/>
        <v>#DIV/0!</v>
      </c>
      <c r="F2434" s="169" t="e">
        <f t="shared" si="1914"/>
        <v>#DIV/0!</v>
      </c>
      <c r="G2434" s="169" t="e">
        <f t="shared" si="1914"/>
        <v>#DIV/0!</v>
      </c>
      <c r="H2434" s="169" t="e">
        <f t="shared" si="1914"/>
        <v>#DIV/0!</v>
      </c>
      <c r="I2434" s="146"/>
      <c r="J2434" s="169" t="e">
        <f t="shared" ref="J2434:P2434" si="1915">J2433/J2431</f>
        <v>#DIV/0!</v>
      </c>
      <c r="K2434" s="169" t="e">
        <f t="shared" si="1915"/>
        <v>#DIV/0!</v>
      </c>
      <c r="L2434" s="169" t="e">
        <f t="shared" si="1915"/>
        <v>#DIV/0!</v>
      </c>
      <c r="M2434" s="169" t="e">
        <f t="shared" si="1915"/>
        <v>#DIV/0!</v>
      </c>
      <c r="N2434" s="169" t="e">
        <f t="shared" si="1915"/>
        <v>#DIV/0!</v>
      </c>
      <c r="O2434" s="169" t="e">
        <f t="shared" si="1915"/>
        <v>#DIV/0!</v>
      </c>
      <c r="P2434" s="169" t="e">
        <f t="shared" si="1915"/>
        <v>#DIV/0!</v>
      </c>
      <c r="Q2434" s="146"/>
    </row>
    <row r="2435" spans="1:17" x14ac:dyDescent="0.35">
      <c r="A2435" s="19" t="s">
        <v>174</v>
      </c>
      <c r="B2435" s="88">
        <v>15.25</v>
      </c>
      <c r="C2435" s="19">
        <v>17.32</v>
      </c>
      <c r="D2435" s="19">
        <v>11.13</v>
      </c>
      <c r="E2435" s="19">
        <v>7.85</v>
      </c>
      <c r="F2435" s="19">
        <v>9.4499999999999993</v>
      </c>
      <c r="G2435" s="79">
        <v>14.27</v>
      </c>
      <c r="H2435" s="79">
        <v>17.010000000000002</v>
      </c>
      <c r="I2435" s="146">
        <f>SUM(B2435:H2435)</f>
        <v>92.28</v>
      </c>
      <c r="J2435" s="88">
        <v>12.8</v>
      </c>
      <c r="K2435" s="19">
        <v>8.3800000000000008</v>
      </c>
      <c r="L2435" s="19">
        <v>20.54</v>
      </c>
      <c r="M2435" s="19">
        <v>3.74</v>
      </c>
      <c r="N2435" s="19">
        <v>5.43</v>
      </c>
      <c r="O2435" s="79">
        <v>5.86</v>
      </c>
      <c r="P2435" s="79">
        <v>7.92</v>
      </c>
      <c r="Q2435" s="146">
        <f>SUM(J2435:P2435)</f>
        <v>64.67</v>
      </c>
    </row>
    <row r="2436" spans="1:17" x14ac:dyDescent="0.35">
      <c r="A2436" s="19" t="s">
        <v>175</v>
      </c>
      <c r="B2436" s="88">
        <v>0.28000000000000003</v>
      </c>
      <c r="C2436" s="19">
        <v>0.3</v>
      </c>
      <c r="D2436" s="19">
        <v>0.28999999999999998</v>
      </c>
      <c r="E2436" s="19">
        <v>0.28000000000000003</v>
      </c>
      <c r="F2436" s="19">
        <v>0.27</v>
      </c>
      <c r="G2436" s="88">
        <v>0.34</v>
      </c>
      <c r="H2436" s="88">
        <v>0.3</v>
      </c>
      <c r="I2436" s="146">
        <f>SUM(B2436:H2436)</f>
        <v>2.06</v>
      </c>
      <c r="J2436" s="88">
        <v>0.32</v>
      </c>
      <c r="K2436" s="19">
        <v>0.31</v>
      </c>
      <c r="L2436" s="19">
        <v>0.28000000000000003</v>
      </c>
      <c r="M2436" s="19">
        <v>0.34</v>
      </c>
      <c r="N2436" s="19">
        <v>0.12</v>
      </c>
      <c r="O2436" s="88">
        <v>0.15</v>
      </c>
      <c r="P2436" s="88">
        <v>0.4</v>
      </c>
      <c r="Q2436" s="146">
        <f>SUM(J2436:P2436)</f>
        <v>1.92</v>
      </c>
    </row>
    <row r="2437" spans="1:17" x14ac:dyDescent="0.35">
      <c r="A2437" s="19" t="s">
        <v>152</v>
      </c>
      <c r="B2437" s="19">
        <f t="shared" ref="B2437:H2437" si="1916">B2436+B2435</f>
        <v>15.53</v>
      </c>
      <c r="C2437" s="19">
        <f t="shared" si="1916"/>
        <v>17.62</v>
      </c>
      <c r="D2437" s="19">
        <f t="shared" si="1916"/>
        <v>11.42</v>
      </c>
      <c r="E2437" s="19">
        <f t="shared" si="1916"/>
        <v>8.129999999999999</v>
      </c>
      <c r="F2437" s="19">
        <f t="shared" si="1916"/>
        <v>9.7199999999999989</v>
      </c>
      <c r="G2437" s="19">
        <f t="shared" si="1916"/>
        <v>14.61</v>
      </c>
      <c r="H2437" s="19">
        <f t="shared" si="1916"/>
        <v>17.310000000000002</v>
      </c>
      <c r="I2437" s="146">
        <f>SUM(B2437:H2437)</f>
        <v>94.34</v>
      </c>
      <c r="J2437" s="19">
        <f>J2436+J2435</f>
        <v>13.120000000000001</v>
      </c>
      <c r="K2437" s="19">
        <f>K2436+K2435</f>
        <v>8.6900000000000013</v>
      </c>
      <c r="L2437" s="19">
        <f>L2436+L2435</f>
        <v>20.82</v>
      </c>
      <c r="M2437" s="19">
        <v>90</v>
      </c>
      <c r="N2437" s="19">
        <f>N2436+N2435</f>
        <v>5.55</v>
      </c>
      <c r="O2437" s="19">
        <f>O2436+O2435</f>
        <v>6.0100000000000007</v>
      </c>
      <c r="P2437" s="19">
        <f>P2436+P2435</f>
        <v>8.32</v>
      </c>
      <c r="Q2437" s="146">
        <f>SUM(J2437:P2437)</f>
        <v>152.51</v>
      </c>
    </row>
    <row r="2438" spans="1:17" x14ac:dyDescent="0.35">
      <c r="A2438" s="19" t="s">
        <v>154</v>
      </c>
      <c r="B2438" s="169">
        <f t="shared" ref="B2438:H2438" si="1917">B2437/B2435</f>
        <v>1.018360655737705</v>
      </c>
      <c r="C2438" s="169">
        <f t="shared" si="1917"/>
        <v>1.0173210161662818</v>
      </c>
      <c r="D2438" s="169">
        <f t="shared" si="1917"/>
        <v>1.0260557053009882</v>
      </c>
      <c r="E2438" s="169">
        <f t="shared" si="1917"/>
        <v>1.0356687898089172</v>
      </c>
      <c r="F2438" s="169">
        <f t="shared" si="1917"/>
        <v>1.0285714285714285</v>
      </c>
      <c r="G2438" s="169">
        <f t="shared" si="1917"/>
        <v>1.0238262088297128</v>
      </c>
      <c r="H2438" s="169">
        <f t="shared" si="1917"/>
        <v>1.0176366843033511</v>
      </c>
      <c r="I2438" s="153">
        <f>I2436/I2437*100</f>
        <v>2.1835912656349374</v>
      </c>
      <c r="J2438" s="169">
        <f t="shared" ref="J2438:P2438" si="1918">J2437/J2435</f>
        <v>1.0249999999999999</v>
      </c>
      <c r="K2438" s="169">
        <f t="shared" si="1918"/>
        <v>1.0369928400954656</v>
      </c>
      <c r="L2438" s="169">
        <f t="shared" si="1918"/>
        <v>1.0136319376825706</v>
      </c>
      <c r="M2438" s="169">
        <f t="shared" si="1918"/>
        <v>24.064171122994651</v>
      </c>
      <c r="N2438" s="169">
        <f t="shared" si="1918"/>
        <v>1.0220994475138121</v>
      </c>
      <c r="O2438" s="169">
        <f t="shared" si="1918"/>
        <v>1.0255972696245734</v>
      </c>
      <c r="P2438" s="169">
        <f t="shared" si="1918"/>
        <v>1.0505050505050506</v>
      </c>
      <c r="Q2438" s="153">
        <f>Q2436/Q2437*100</f>
        <v>1.2589338404039081</v>
      </c>
    </row>
    <row r="2439" spans="1:17" x14ac:dyDescent="0.35">
      <c r="A2439" s="19" t="s">
        <v>153</v>
      </c>
      <c r="B2439" s="19">
        <v>100</v>
      </c>
      <c r="C2439" s="19">
        <v>106</v>
      </c>
      <c r="D2439" s="19">
        <v>121</v>
      </c>
      <c r="E2439" s="19">
        <v>126</v>
      </c>
      <c r="F2439" s="19">
        <v>114</v>
      </c>
      <c r="G2439" s="19">
        <v>57</v>
      </c>
      <c r="H2439" s="19">
        <v>113</v>
      </c>
      <c r="I2439" s="146"/>
      <c r="J2439" s="19">
        <v>106</v>
      </c>
      <c r="K2439" s="19">
        <v>64</v>
      </c>
      <c r="L2439" s="19">
        <v>127</v>
      </c>
      <c r="M2439" s="19">
        <v>80</v>
      </c>
      <c r="N2439" s="19">
        <v>89</v>
      </c>
      <c r="O2439" s="19">
        <v>77</v>
      </c>
      <c r="P2439" s="19">
        <v>52</v>
      </c>
      <c r="Q2439" s="146"/>
    </row>
    <row r="2440" spans="1:17" x14ac:dyDescent="0.35">
      <c r="A2440" s="43" t="s">
        <v>155</v>
      </c>
      <c r="B2440" s="169">
        <f t="shared" ref="B2440:H2440" si="1919">B2439/B2437</f>
        <v>6.4391500321957507</v>
      </c>
      <c r="C2440" s="169">
        <f t="shared" si="1919"/>
        <v>6.0158910329171391</v>
      </c>
      <c r="D2440" s="169">
        <f t="shared" si="1919"/>
        <v>10.595446584938705</v>
      </c>
      <c r="E2440" s="169">
        <f t="shared" si="1919"/>
        <v>15.498154981549817</v>
      </c>
      <c r="F2440" s="169">
        <f t="shared" si="1919"/>
        <v>11.728395061728396</v>
      </c>
      <c r="G2440" s="169">
        <f t="shared" si="1919"/>
        <v>3.9014373716632447</v>
      </c>
      <c r="H2440" s="169">
        <f t="shared" si="1919"/>
        <v>6.5280184864240312</v>
      </c>
      <c r="I2440" s="146"/>
      <c r="J2440" s="169">
        <f t="shared" ref="J2440:P2440" si="1920">J2439/J2437</f>
        <v>8.0792682926829258</v>
      </c>
      <c r="K2440" s="169">
        <f t="shared" si="1920"/>
        <v>7.3647871116225536</v>
      </c>
      <c r="L2440" s="169">
        <f t="shared" si="1920"/>
        <v>6.0999039385206535</v>
      </c>
      <c r="M2440" s="169">
        <f t="shared" si="1920"/>
        <v>0.88888888888888884</v>
      </c>
      <c r="N2440" s="169">
        <f t="shared" si="1920"/>
        <v>16.036036036036037</v>
      </c>
      <c r="O2440" s="169">
        <f t="shared" si="1920"/>
        <v>12.811980033277869</v>
      </c>
      <c r="P2440" s="169">
        <f t="shared" si="1920"/>
        <v>6.25</v>
      </c>
      <c r="Q2440" s="146"/>
    </row>
    <row r="2441" spans="1:17" x14ac:dyDescent="0.35">
      <c r="A2441" s="21"/>
      <c r="B2441" s="21"/>
      <c r="C2441" s="21"/>
      <c r="D2441" s="169">
        <f>D2440/D2438</f>
        <v>10.326385331906112</v>
      </c>
      <c r="E2441" s="169">
        <f>E2440/E2438</f>
        <v>14.964393186367289</v>
      </c>
      <c r="F2441" s="21">
        <v>21</v>
      </c>
      <c r="G2441" s="21"/>
      <c r="H2441" s="21"/>
      <c r="I2441" s="21"/>
      <c r="J2441" s="21"/>
      <c r="K2441" s="21"/>
      <c r="L2441" s="169">
        <f>L2440/L2438</f>
        <v>6.0178687270515958</v>
      </c>
      <c r="M2441" s="169">
        <f>M2440/M2438</f>
        <v>3.6938271604938275E-2</v>
      </c>
      <c r="N2441" s="21">
        <v>21</v>
      </c>
      <c r="O2441" s="21"/>
      <c r="P2441" s="21"/>
    </row>
    <row r="2442" spans="1:17" x14ac:dyDescent="0.35">
      <c r="A2442" s="21"/>
      <c r="B2442" s="155"/>
      <c r="C2442" s="156" t="s">
        <v>1679</v>
      </c>
      <c r="D2442" s="156" t="s">
        <v>178</v>
      </c>
      <c r="E2442" s="156" t="s">
        <v>179</v>
      </c>
      <c r="F2442" s="156" t="s">
        <v>180</v>
      </c>
      <c r="G2442" s="156" t="s">
        <v>181</v>
      </c>
      <c r="H2442" s="156" t="s">
        <v>182</v>
      </c>
      <c r="I2442" s="156" t="s">
        <v>183</v>
      </c>
      <c r="J2442" s="156" t="s">
        <v>184</v>
      </c>
      <c r="K2442" s="156" t="s">
        <v>185</v>
      </c>
      <c r="L2442" s="156" t="s">
        <v>186</v>
      </c>
      <c r="M2442" s="156" t="s">
        <v>187</v>
      </c>
      <c r="N2442" s="156" t="s">
        <v>188</v>
      </c>
      <c r="O2442" s="21"/>
      <c r="P2442" s="21"/>
    </row>
    <row r="2443" spans="1:17" x14ac:dyDescent="0.35">
      <c r="A2443" s="21"/>
      <c r="B2443" s="157" t="s">
        <v>189</v>
      </c>
      <c r="C2443" s="179">
        <f>Q2370</f>
        <v>806.9</v>
      </c>
      <c r="D2443" s="158">
        <f>Q2376</f>
        <v>1151.3</v>
      </c>
      <c r="E2443" s="158">
        <f>I2382</f>
        <v>0</v>
      </c>
      <c r="F2443" s="164">
        <f>Q2388</f>
        <v>292.27999999999997</v>
      </c>
      <c r="G2443" s="180">
        <f>Q2394</f>
        <v>0</v>
      </c>
      <c r="H2443" s="164">
        <f>Q2400</f>
        <v>716.37000000000012</v>
      </c>
      <c r="I2443" s="164">
        <f>Q2406</f>
        <v>16.63</v>
      </c>
      <c r="J2443" s="164">
        <f>Q2412</f>
        <v>1.23</v>
      </c>
      <c r="K2443" s="179">
        <f>Q2418</f>
        <v>5.9</v>
      </c>
      <c r="L2443" s="164">
        <f>Q2424</f>
        <v>182.93</v>
      </c>
      <c r="M2443" s="164">
        <f>I2430</f>
        <v>0</v>
      </c>
      <c r="N2443" s="164">
        <f>Q2436</f>
        <v>1.92</v>
      </c>
      <c r="O2443" s="21"/>
      <c r="P2443" s="21"/>
    </row>
    <row r="2444" spans="1:17" x14ac:dyDescent="0.35">
      <c r="A2444" s="21"/>
      <c r="B2444" s="157" t="s">
        <v>190</v>
      </c>
      <c r="C2444" s="163">
        <f>I2372</f>
        <v>100</v>
      </c>
      <c r="D2444" s="163">
        <f>I2378</f>
        <v>100</v>
      </c>
      <c r="E2444" s="163">
        <f>I2384</f>
        <v>0</v>
      </c>
      <c r="F2444" s="164">
        <f>I2390</f>
        <v>31.563098822885298</v>
      </c>
      <c r="G2444" s="163">
        <f>B2438</f>
        <v>1.018360655737705</v>
      </c>
      <c r="H2444" s="163">
        <f>I2402</f>
        <v>28.900631237262196</v>
      </c>
      <c r="I2444" s="163">
        <f>I2408</f>
        <v>1.7394238733625795</v>
      </c>
      <c r="J2444" s="163">
        <f>I2414</f>
        <v>0.38986108833066285</v>
      </c>
      <c r="K2444" s="163">
        <f>I2420</f>
        <v>0.52883614407661883</v>
      </c>
      <c r="L2444" s="163">
        <f>I2426</f>
        <v>62.023297037224602</v>
      </c>
      <c r="M2444" s="163">
        <v>0</v>
      </c>
      <c r="N2444" s="163">
        <f>I2438</f>
        <v>2.1835912656349374</v>
      </c>
      <c r="O2444" s="163"/>
      <c r="P2444" s="21"/>
    </row>
    <row r="2446" spans="1:17" x14ac:dyDescent="0.35">
      <c r="A2446" s="31" t="s">
        <v>0</v>
      </c>
      <c r="B2446" s="83"/>
      <c r="C2446" s="83"/>
      <c r="D2446" s="21"/>
      <c r="E2446" s="21"/>
      <c r="F2446" s="21"/>
      <c r="G2446" s="21"/>
      <c r="H2446" s="21"/>
      <c r="I2446" s="21"/>
      <c r="J2446" s="21"/>
      <c r="K2446" s="21"/>
      <c r="L2446" s="21"/>
      <c r="M2446" s="21"/>
      <c r="N2446" s="21"/>
      <c r="O2446" s="21"/>
      <c r="P2446" s="21"/>
    </row>
    <row r="2447" spans="1:17" ht="15.5" x14ac:dyDescent="0.35">
      <c r="A2447" s="33" t="s">
        <v>1</v>
      </c>
      <c r="B2447" s="64" t="s">
        <v>578</v>
      </c>
      <c r="C2447" s="64" t="s">
        <v>631</v>
      </c>
      <c r="D2447" s="64" t="s">
        <v>632</v>
      </c>
      <c r="E2447" s="64" t="s">
        <v>633</v>
      </c>
      <c r="F2447" s="64" t="s">
        <v>634</v>
      </c>
      <c r="G2447" s="64" t="s">
        <v>635</v>
      </c>
      <c r="H2447" s="64" t="s">
        <v>636</v>
      </c>
      <c r="I2447" s="64" t="s">
        <v>29</v>
      </c>
      <c r="J2447" s="64" t="s">
        <v>637</v>
      </c>
      <c r="K2447" s="64" t="s">
        <v>639</v>
      </c>
      <c r="L2447" s="64" t="s">
        <v>640</v>
      </c>
      <c r="M2447" s="64" t="s">
        <v>641</v>
      </c>
      <c r="N2447" s="64" t="s">
        <v>642</v>
      </c>
      <c r="O2447" s="64" t="s">
        <v>643</v>
      </c>
      <c r="P2447" s="64" t="s">
        <v>644</v>
      </c>
      <c r="Q2447" s="65" t="s">
        <v>1862</v>
      </c>
    </row>
    <row r="2448" spans="1:17" x14ac:dyDescent="0.35">
      <c r="A2448" s="19" t="s">
        <v>1677</v>
      </c>
      <c r="B2448" s="19">
        <v>0</v>
      </c>
      <c r="C2448" s="19">
        <v>0</v>
      </c>
      <c r="D2448" s="19">
        <v>0</v>
      </c>
      <c r="E2448" s="19">
        <v>0</v>
      </c>
      <c r="F2448" s="19">
        <v>0</v>
      </c>
      <c r="G2448" s="19">
        <v>0</v>
      </c>
      <c r="H2448" s="19">
        <v>0</v>
      </c>
      <c r="I2448" s="146">
        <f>SUM(B2448:H2448)</f>
        <v>0</v>
      </c>
      <c r="J2448" s="19">
        <v>0</v>
      </c>
      <c r="K2448" s="19">
        <v>0</v>
      </c>
      <c r="L2448" s="19">
        <v>0</v>
      </c>
      <c r="M2448" s="19">
        <v>0</v>
      </c>
      <c r="N2448" s="19">
        <v>0</v>
      </c>
      <c r="O2448" s="19">
        <v>0</v>
      </c>
      <c r="P2448" s="19">
        <v>0</v>
      </c>
      <c r="Q2448" s="146">
        <f>SUM(J2448:P2448)</f>
        <v>0</v>
      </c>
    </row>
    <row r="2449" spans="1:17" x14ac:dyDescent="0.35">
      <c r="A2449" s="19" t="s">
        <v>1678</v>
      </c>
      <c r="B2449" s="19">
        <v>116.3</v>
      </c>
      <c r="C2449" s="19">
        <v>73.3</v>
      </c>
      <c r="D2449" s="19">
        <v>106.5</v>
      </c>
      <c r="E2449" s="19">
        <v>0.1</v>
      </c>
      <c r="F2449" s="19">
        <v>0.7</v>
      </c>
      <c r="G2449" s="166">
        <v>143.19999999999999</v>
      </c>
      <c r="H2449" s="19">
        <v>3.5</v>
      </c>
      <c r="I2449" s="146">
        <f>SUM(B2449:H2449)</f>
        <v>443.6</v>
      </c>
      <c r="J2449" s="19">
        <v>174.4</v>
      </c>
      <c r="K2449" s="19">
        <v>0.3</v>
      </c>
      <c r="L2449" s="19">
        <v>156.9</v>
      </c>
      <c r="M2449" s="19">
        <v>110.9</v>
      </c>
      <c r="N2449" s="19">
        <v>151.69999999999999</v>
      </c>
      <c r="O2449" s="19">
        <v>83.1</v>
      </c>
      <c r="P2449" s="19">
        <v>85</v>
      </c>
      <c r="Q2449" s="146">
        <f>SUM(J2449:P2449)</f>
        <v>762.30000000000007</v>
      </c>
    </row>
    <row r="2450" spans="1:17" x14ac:dyDescent="0.35">
      <c r="A2450" s="19" t="s">
        <v>152</v>
      </c>
      <c r="B2450" s="19">
        <f t="shared" ref="B2450:H2450" si="1921">B2449+B2448</f>
        <v>116.3</v>
      </c>
      <c r="C2450" s="19">
        <f t="shared" si="1921"/>
        <v>73.3</v>
      </c>
      <c r="D2450" s="19">
        <f t="shared" si="1921"/>
        <v>106.5</v>
      </c>
      <c r="E2450" s="19">
        <f t="shared" si="1921"/>
        <v>0.1</v>
      </c>
      <c r="F2450" s="19">
        <f t="shared" si="1921"/>
        <v>0.7</v>
      </c>
      <c r="G2450" s="19">
        <f t="shared" si="1921"/>
        <v>143.19999999999999</v>
      </c>
      <c r="H2450" s="19">
        <f t="shared" si="1921"/>
        <v>3.5</v>
      </c>
      <c r="I2450" s="146">
        <f>SUM(B2450:H2450)</f>
        <v>443.6</v>
      </c>
      <c r="J2450" s="19">
        <f>J2449+J2448</f>
        <v>174.4</v>
      </c>
      <c r="K2450" s="19">
        <f t="shared" ref="K2450:P2450" si="1922">K2449+K2448</f>
        <v>0.3</v>
      </c>
      <c r="L2450" s="19">
        <f t="shared" si="1922"/>
        <v>156.9</v>
      </c>
      <c r="M2450" s="19">
        <f t="shared" si="1922"/>
        <v>110.9</v>
      </c>
      <c r="N2450" s="19">
        <f t="shared" si="1922"/>
        <v>151.69999999999999</v>
      </c>
      <c r="O2450" s="19">
        <f t="shared" si="1922"/>
        <v>83.1</v>
      </c>
      <c r="P2450" s="19">
        <f t="shared" si="1922"/>
        <v>85</v>
      </c>
      <c r="Q2450" s="146">
        <f>SUM(J2450:P2450)</f>
        <v>762.30000000000007</v>
      </c>
    </row>
    <row r="2451" spans="1:17" x14ac:dyDescent="0.35">
      <c r="A2451" s="19" t="s">
        <v>154</v>
      </c>
      <c r="B2451" s="106">
        <f>B2449/B2450*100</f>
        <v>100</v>
      </c>
      <c r="C2451" s="106">
        <f>C2449/C2450*100</f>
        <v>100</v>
      </c>
      <c r="D2451" s="106">
        <f>D2449/D2450*100</f>
        <v>100</v>
      </c>
      <c r="E2451" s="106">
        <f>E2449/E2450</f>
        <v>1</v>
      </c>
      <c r="F2451" s="106">
        <f t="shared" ref="F2451:Q2451" si="1923">F2449/F2450*100</f>
        <v>100</v>
      </c>
      <c r="G2451" s="106">
        <f t="shared" si="1923"/>
        <v>100</v>
      </c>
      <c r="H2451" s="106">
        <f t="shared" si="1923"/>
        <v>100</v>
      </c>
      <c r="I2451" s="106">
        <f t="shared" si="1923"/>
        <v>100</v>
      </c>
      <c r="J2451" s="106">
        <f t="shared" si="1923"/>
        <v>100</v>
      </c>
      <c r="K2451" s="106">
        <f t="shared" si="1923"/>
        <v>100</v>
      </c>
      <c r="L2451" s="106">
        <f t="shared" si="1923"/>
        <v>100</v>
      </c>
      <c r="M2451" s="106">
        <f t="shared" si="1923"/>
        <v>100</v>
      </c>
      <c r="N2451" s="106">
        <f t="shared" si="1923"/>
        <v>100</v>
      </c>
      <c r="O2451" s="106">
        <f t="shared" si="1923"/>
        <v>100</v>
      </c>
      <c r="P2451" s="106">
        <f t="shared" si="1923"/>
        <v>100</v>
      </c>
      <c r="Q2451" s="106">
        <f t="shared" si="1923"/>
        <v>100</v>
      </c>
    </row>
    <row r="2452" spans="1:17" x14ac:dyDescent="0.35">
      <c r="A2452" s="19" t="s">
        <v>153</v>
      </c>
      <c r="B2452" s="19">
        <v>111</v>
      </c>
      <c r="C2452" s="19">
        <v>700</v>
      </c>
      <c r="D2452" s="19">
        <v>104</v>
      </c>
      <c r="E2452" s="19">
        <v>0</v>
      </c>
      <c r="F2452" s="19">
        <v>0</v>
      </c>
      <c r="G2452" s="19">
        <v>160</v>
      </c>
      <c r="H2452" s="19">
        <v>1</v>
      </c>
      <c r="I2452" s="106">
        <v>0</v>
      </c>
      <c r="J2452" s="19">
        <v>181</v>
      </c>
      <c r="K2452" s="19">
        <v>0</v>
      </c>
      <c r="L2452" s="19">
        <v>169</v>
      </c>
      <c r="M2452" s="19">
        <v>124</v>
      </c>
      <c r="N2452" s="19">
        <v>162</v>
      </c>
      <c r="O2452" s="19">
        <v>102</v>
      </c>
      <c r="P2452" s="19"/>
      <c r="Q2452" s="106">
        <v>0</v>
      </c>
    </row>
    <row r="2453" spans="1:17" x14ac:dyDescent="0.35">
      <c r="A2453" s="167" t="s">
        <v>155</v>
      </c>
      <c r="B2453" s="169">
        <f t="shared" ref="B2453:H2453" si="1924">B2452/B2450</f>
        <v>0.95442820292347375</v>
      </c>
      <c r="C2453" s="169">
        <f t="shared" si="1924"/>
        <v>9.549795361527968</v>
      </c>
      <c r="D2453" s="169">
        <f t="shared" si="1924"/>
        <v>0.97652582159624413</v>
      </c>
      <c r="E2453" s="169">
        <f t="shared" si="1924"/>
        <v>0</v>
      </c>
      <c r="F2453" s="169">
        <f t="shared" si="1924"/>
        <v>0</v>
      </c>
      <c r="G2453" s="169">
        <f t="shared" si="1924"/>
        <v>1.1173184357541901</v>
      </c>
      <c r="H2453" s="169">
        <f t="shared" si="1924"/>
        <v>0.2857142857142857</v>
      </c>
      <c r="I2453" s="146"/>
      <c r="J2453" s="169">
        <f t="shared" ref="J2453:P2453" si="1925">J2452/J2450</f>
        <v>1.0378440366972477</v>
      </c>
      <c r="K2453" s="169">
        <f t="shared" si="1925"/>
        <v>0</v>
      </c>
      <c r="L2453" s="169">
        <f t="shared" si="1925"/>
        <v>1.077119184193754</v>
      </c>
      <c r="M2453" s="169">
        <f t="shared" si="1925"/>
        <v>1.1181244364292156</v>
      </c>
      <c r="N2453" s="169">
        <f t="shared" si="1925"/>
        <v>1.0678971654581411</v>
      </c>
      <c r="O2453" s="169">
        <f t="shared" si="1925"/>
        <v>1.2274368231046933</v>
      </c>
      <c r="P2453" s="169">
        <f t="shared" si="1925"/>
        <v>0</v>
      </c>
      <c r="Q2453" s="146"/>
    </row>
    <row r="2454" spans="1:17" x14ac:dyDescent="0.35">
      <c r="A2454" s="19" t="s">
        <v>162</v>
      </c>
      <c r="B2454" s="19">
        <v>0</v>
      </c>
      <c r="C2454" s="19">
        <v>0</v>
      </c>
      <c r="D2454" s="19">
        <v>0</v>
      </c>
      <c r="E2454" s="19">
        <v>0</v>
      </c>
      <c r="F2454" s="19">
        <v>0</v>
      </c>
      <c r="G2454" s="19">
        <v>0</v>
      </c>
      <c r="H2454" s="19">
        <v>0</v>
      </c>
      <c r="I2454" s="146">
        <f>SUM(B2454:H2454)</f>
        <v>0</v>
      </c>
      <c r="J2454" s="19">
        <v>0</v>
      </c>
      <c r="K2454" s="19">
        <v>0</v>
      </c>
      <c r="L2454" s="19">
        <v>0</v>
      </c>
      <c r="M2454" s="19">
        <v>0</v>
      </c>
      <c r="N2454" s="19">
        <v>0</v>
      </c>
      <c r="O2454" s="19">
        <v>0</v>
      </c>
      <c r="P2454" s="19">
        <v>93.5</v>
      </c>
      <c r="Q2454" s="146">
        <f>SUM(J2454:P2454)</f>
        <v>93.5</v>
      </c>
    </row>
    <row r="2455" spans="1:17" x14ac:dyDescent="0.35">
      <c r="A2455" s="19" t="s">
        <v>163</v>
      </c>
      <c r="B2455" s="19">
        <v>132.4</v>
      </c>
      <c r="C2455" s="61">
        <v>87</v>
      </c>
      <c r="D2455" s="166">
        <v>152.5</v>
      </c>
      <c r="E2455" s="166">
        <v>0.4</v>
      </c>
      <c r="F2455" s="166">
        <v>1.9</v>
      </c>
      <c r="G2455" s="166">
        <v>5.8</v>
      </c>
      <c r="H2455" s="19">
        <v>33.299999999999997</v>
      </c>
      <c r="I2455" s="146">
        <f>SUM(B2455:H2455)</f>
        <v>413.29999999999995</v>
      </c>
      <c r="J2455" s="19">
        <v>194.6</v>
      </c>
      <c r="K2455" s="19">
        <v>163.6</v>
      </c>
      <c r="L2455" s="19">
        <v>168</v>
      </c>
      <c r="M2455" s="19">
        <v>140.6</v>
      </c>
      <c r="N2455" s="19">
        <v>181.8</v>
      </c>
      <c r="O2455" s="19">
        <v>101.3</v>
      </c>
      <c r="P2455" s="19"/>
      <c r="Q2455" s="146">
        <f>SUM(J2455:P2455)</f>
        <v>949.90000000000009</v>
      </c>
    </row>
    <row r="2456" spans="1:17" x14ac:dyDescent="0.35">
      <c r="A2456" s="19" t="s">
        <v>152</v>
      </c>
      <c r="B2456" s="19">
        <f>B2455+B2454</f>
        <v>132.4</v>
      </c>
      <c r="C2456" s="19">
        <f t="shared" ref="C2456:H2456" si="1926">C2455+C2454</f>
        <v>87</v>
      </c>
      <c r="D2456" s="19">
        <f t="shared" si="1926"/>
        <v>152.5</v>
      </c>
      <c r="E2456" s="19">
        <f t="shared" si="1926"/>
        <v>0.4</v>
      </c>
      <c r="F2456" s="19">
        <f t="shared" si="1926"/>
        <v>1.9</v>
      </c>
      <c r="G2456" s="19">
        <f t="shared" si="1926"/>
        <v>5.8</v>
      </c>
      <c r="H2456" s="19">
        <f t="shared" si="1926"/>
        <v>33.299999999999997</v>
      </c>
      <c r="I2456" s="146">
        <f>SUM(B2456:H2456)</f>
        <v>413.29999999999995</v>
      </c>
      <c r="J2456" s="19">
        <f>J2455+J2454</f>
        <v>194.6</v>
      </c>
      <c r="K2456" s="19">
        <f t="shared" ref="K2456:P2456" si="1927">K2455+K2454</f>
        <v>163.6</v>
      </c>
      <c r="L2456" s="19">
        <f t="shared" si="1927"/>
        <v>168</v>
      </c>
      <c r="M2456" s="19">
        <f t="shared" si="1927"/>
        <v>140.6</v>
      </c>
      <c r="N2456" s="19">
        <f t="shared" si="1927"/>
        <v>181.8</v>
      </c>
      <c r="O2456" s="19">
        <f t="shared" si="1927"/>
        <v>101.3</v>
      </c>
      <c r="P2456" s="19">
        <f t="shared" si="1927"/>
        <v>93.5</v>
      </c>
      <c r="Q2456" s="146">
        <f>SUM(J2456:P2456)</f>
        <v>1043.4000000000001</v>
      </c>
    </row>
    <row r="2457" spans="1:17" x14ac:dyDescent="0.35">
      <c r="A2457" s="19" t="s">
        <v>154</v>
      </c>
      <c r="B2457" s="106">
        <f t="shared" ref="B2457:H2457" si="1928">B2455/B2456*100</f>
        <v>100</v>
      </c>
      <c r="C2457" s="106">
        <f t="shared" si="1928"/>
        <v>100</v>
      </c>
      <c r="D2457" s="106">
        <f t="shared" si="1928"/>
        <v>100</v>
      </c>
      <c r="E2457" s="106">
        <f t="shared" si="1928"/>
        <v>100</v>
      </c>
      <c r="F2457" s="106">
        <f t="shared" si="1928"/>
        <v>100</v>
      </c>
      <c r="G2457" s="106">
        <f t="shared" si="1928"/>
        <v>100</v>
      </c>
      <c r="H2457" s="106">
        <f t="shared" si="1928"/>
        <v>100</v>
      </c>
      <c r="I2457" s="106">
        <f>I2455/I2456*100</f>
        <v>100</v>
      </c>
      <c r="J2457" s="106">
        <f t="shared" ref="J2457:P2457" si="1929">J2455/J2456*100</f>
        <v>100</v>
      </c>
      <c r="K2457" s="106">
        <f t="shared" si="1929"/>
        <v>100</v>
      </c>
      <c r="L2457" s="106">
        <f t="shared" si="1929"/>
        <v>100</v>
      </c>
      <c r="M2457" s="106">
        <f t="shared" si="1929"/>
        <v>100</v>
      </c>
      <c r="N2457" s="106">
        <f t="shared" si="1929"/>
        <v>100</v>
      </c>
      <c r="O2457" s="106">
        <f t="shared" si="1929"/>
        <v>100</v>
      </c>
      <c r="P2457" s="106">
        <f t="shared" si="1929"/>
        <v>0</v>
      </c>
      <c r="Q2457" s="106">
        <f>Q2455/Q2456*100</f>
        <v>91.038911251677206</v>
      </c>
    </row>
    <row r="2458" spans="1:17" x14ac:dyDescent="0.35">
      <c r="A2458" s="19" t="s">
        <v>153</v>
      </c>
      <c r="B2458" s="19">
        <v>134</v>
      </c>
      <c r="C2458" s="19">
        <v>111</v>
      </c>
      <c r="D2458" s="19">
        <v>183</v>
      </c>
      <c r="E2458" s="19">
        <v>229</v>
      </c>
      <c r="F2458" s="19">
        <v>128</v>
      </c>
      <c r="G2458" s="19">
        <v>8</v>
      </c>
      <c r="H2458" s="19">
        <v>86</v>
      </c>
      <c r="I2458" s="106">
        <v>0</v>
      </c>
      <c r="J2458" s="19">
        <v>186</v>
      </c>
      <c r="K2458" s="19">
        <v>183</v>
      </c>
      <c r="L2458" s="19">
        <v>152</v>
      </c>
      <c r="M2458" s="19">
        <v>149</v>
      </c>
      <c r="N2458" s="19">
        <v>212</v>
      </c>
      <c r="O2458" s="19">
        <v>89</v>
      </c>
      <c r="P2458" s="19"/>
      <c r="Q2458" s="106">
        <v>0</v>
      </c>
    </row>
    <row r="2459" spans="1:17" x14ac:dyDescent="0.35">
      <c r="A2459" s="167" t="s">
        <v>155</v>
      </c>
      <c r="B2459" s="169">
        <f t="shared" ref="B2459:H2459" si="1930">B2458/B2456</f>
        <v>1.012084592145015</v>
      </c>
      <c r="C2459" s="169">
        <f t="shared" si="1930"/>
        <v>1.2758620689655173</v>
      </c>
      <c r="D2459" s="169">
        <f t="shared" si="1930"/>
        <v>1.2</v>
      </c>
      <c r="E2459" s="169">
        <f t="shared" si="1930"/>
        <v>572.5</v>
      </c>
      <c r="F2459" s="169">
        <f t="shared" si="1930"/>
        <v>67.368421052631575</v>
      </c>
      <c r="G2459" s="169">
        <f t="shared" si="1930"/>
        <v>1.3793103448275863</v>
      </c>
      <c r="H2459" s="169">
        <f t="shared" si="1930"/>
        <v>2.582582582582583</v>
      </c>
      <c r="I2459" s="146"/>
      <c r="J2459" s="169">
        <f t="shared" ref="J2459:P2459" si="1931">J2458/J2456</f>
        <v>0.95580678314491263</v>
      </c>
      <c r="K2459" s="169">
        <f t="shared" si="1931"/>
        <v>1.1185819070904646</v>
      </c>
      <c r="L2459" s="169">
        <f t="shared" si="1931"/>
        <v>0.90476190476190477</v>
      </c>
      <c r="M2459" s="169">
        <f t="shared" si="1931"/>
        <v>1.0597439544807967</v>
      </c>
      <c r="N2459" s="169">
        <f t="shared" si="1931"/>
        <v>1.1661166116611661</v>
      </c>
      <c r="O2459" s="169">
        <f t="shared" si="1931"/>
        <v>0.87857847976308001</v>
      </c>
      <c r="P2459" s="169">
        <f t="shared" si="1931"/>
        <v>0</v>
      </c>
      <c r="Q2459" s="146"/>
    </row>
    <row r="2460" spans="1:17" x14ac:dyDescent="0.35">
      <c r="A2460" s="19" t="s">
        <v>164</v>
      </c>
      <c r="B2460" s="19">
        <v>0</v>
      </c>
      <c r="C2460" s="19">
        <v>0</v>
      </c>
      <c r="D2460" s="19">
        <v>0</v>
      </c>
      <c r="E2460" s="19">
        <v>0</v>
      </c>
      <c r="F2460" s="19">
        <v>0</v>
      </c>
      <c r="G2460" s="19">
        <v>0</v>
      </c>
      <c r="H2460" s="19">
        <v>0</v>
      </c>
      <c r="I2460" s="151"/>
      <c r="J2460" s="19">
        <v>0</v>
      </c>
      <c r="K2460" s="61">
        <v>0</v>
      </c>
      <c r="L2460" s="61">
        <v>0</v>
      </c>
      <c r="M2460" s="61">
        <v>0</v>
      </c>
      <c r="N2460" s="61">
        <v>0</v>
      </c>
      <c r="O2460" s="61">
        <v>0</v>
      </c>
      <c r="P2460" s="61">
        <v>0</v>
      </c>
      <c r="Q2460" s="151"/>
    </row>
    <row r="2461" spans="1:17" x14ac:dyDescent="0.35">
      <c r="A2461" s="88" t="s">
        <v>165</v>
      </c>
      <c r="B2461" s="88">
        <v>0</v>
      </c>
      <c r="C2461" s="148">
        <v>0</v>
      </c>
      <c r="D2461" s="148">
        <v>0</v>
      </c>
      <c r="E2461" s="148">
        <v>0</v>
      </c>
      <c r="F2461" s="148">
        <v>0</v>
      </c>
      <c r="G2461" s="148">
        <v>0</v>
      </c>
      <c r="H2461" s="148">
        <v>0</v>
      </c>
      <c r="I2461" s="153">
        <f>SUM(B2461:H2461)</f>
        <v>0</v>
      </c>
      <c r="J2461" s="88">
        <v>0</v>
      </c>
      <c r="K2461" s="148">
        <v>0</v>
      </c>
      <c r="L2461" s="148">
        <v>0</v>
      </c>
      <c r="M2461" s="148">
        <v>0</v>
      </c>
      <c r="N2461" s="148">
        <v>0</v>
      </c>
      <c r="O2461" s="148">
        <v>0</v>
      </c>
      <c r="P2461" s="148">
        <v>0</v>
      </c>
      <c r="Q2461" s="153">
        <f>SUM(J2461:P2461)</f>
        <v>0</v>
      </c>
    </row>
    <row r="2462" spans="1:17" x14ac:dyDescent="0.35">
      <c r="A2462" s="19" t="s">
        <v>152</v>
      </c>
      <c r="B2462" s="19">
        <f>B2460+B2461</f>
        <v>0</v>
      </c>
      <c r="C2462" s="19">
        <f t="shared" ref="C2462:H2462" si="1932">C2460+C2461</f>
        <v>0</v>
      </c>
      <c r="D2462" s="19">
        <f t="shared" si="1932"/>
        <v>0</v>
      </c>
      <c r="E2462" s="19">
        <f t="shared" si="1932"/>
        <v>0</v>
      </c>
      <c r="F2462" s="19">
        <f t="shared" si="1932"/>
        <v>0</v>
      </c>
      <c r="G2462" s="19">
        <f t="shared" si="1932"/>
        <v>0</v>
      </c>
      <c r="H2462" s="19">
        <f t="shared" si="1932"/>
        <v>0</v>
      </c>
      <c r="I2462" s="151">
        <f>SUM(B2462:H2462)</f>
        <v>0</v>
      </c>
      <c r="J2462" s="19">
        <f t="shared" ref="J2462:O2462" si="1933">J2460+J2461</f>
        <v>0</v>
      </c>
      <c r="K2462" s="19">
        <f t="shared" si="1933"/>
        <v>0</v>
      </c>
      <c r="L2462" s="28">
        <f t="shared" si="1933"/>
        <v>0</v>
      </c>
      <c r="M2462" s="28">
        <f t="shared" si="1933"/>
        <v>0</v>
      </c>
      <c r="N2462" s="28">
        <f t="shared" si="1933"/>
        <v>0</v>
      </c>
      <c r="O2462" s="28">
        <f t="shared" si="1933"/>
        <v>0</v>
      </c>
      <c r="P2462" s="106">
        <f>P2461+P2460</f>
        <v>0</v>
      </c>
      <c r="Q2462" s="151">
        <f>SUM(J2462:P2462)</f>
        <v>0</v>
      </c>
    </row>
    <row r="2463" spans="1:17" x14ac:dyDescent="0.35">
      <c r="A2463" s="19" t="s">
        <v>154</v>
      </c>
      <c r="B2463" s="106" t="e">
        <f t="shared" ref="B2463:H2463" si="1934">B2461/B2462*100</f>
        <v>#DIV/0!</v>
      </c>
      <c r="C2463" s="106" t="e">
        <f t="shared" si="1934"/>
        <v>#DIV/0!</v>
      </c>
      <c r="D2463" s="106" t="e">
        <f t="shared" si="1934"/>
        <v>#DIV/0!</v>
      </c>
      <c r="E2463" s="106" t="e">
        <f t="shared" si="1934"/>
        <v>#DIV/0!</v>
      </c>
      <c r="F2463" s="106" t="e">
        <f t="shared" si="1934"/>
        <v>#DIV/0!</v>
      </c>
      <c r="G2463" s="106" t="e">
        <f t="shared" si="1934"/>
        <v>#DIV/0!</v>
      </c>
      <c r="H2463" s="106" t="e">
        <f t="shared" si="1934"/>
        <v>#DIV/0!</v>
      </c>
      <c r="I2463" s="146"/>
      <c r="J2463" s="106" t="e">
        <f t="shared" ref="J2463:P2463" si="1935">J2461/J2462*100</f>
        <v>#DIV/0!</v>
      </c>
      <c r="K2463" s="106" t="e">
        <f t="shared" si="1935"/>
        <v>#DIV/0!</v>
      </c>
      <c r="L2463" s="106" t="e">
        <f t="shared" si="1935"/>
        <v>#DIV/0!</v>
      </c>
      <c r="M2463" s="106" t="e">
        <f t="shared" si="1935"/>
        <v>#DIV/0!</v>
      </c>
      <c r="N2463" s="106" t="e">
        <f t="shared" si="1935"/>
        <v>#DIV/0!</v>
      </c>
      <c r="O2463" s="106" t="e">
        <f t="shared" si="1935"/>
        <v>#DIV/0!</v>
      </c>
      <c r="P2463" s="106" t="e">
        <f t="shared" si="1935"/>
        <v>#DIV/0!</v>
      </c>
      <c r="Q2463" s="146"/>
    </row>
    <row r="2464" spans="1:17" x14ac:dyDescent="0.35">
      <c r="A2464" s="19" t="s">
        <v>153</v>
      </c>
      <c r="B2464" s="19">
        <v>340</v>
      </c>
      <c r="C2464" s="19">
        <v>304</v>
      </c>
      <c r="D2464" s="19">
        <v>456</v>
      </c>
      <c r="E2464" s="19">
        <v>358</v>
      </c>
      <c r="F2464" s="19">
        <v>339</v>
      </c>
      <c r="G2464" s="19">
        <v>20</v>
      </c>
      <c r="H2464" s="19">
        <v>254</v>
      </c>
      <c r="I2464" s="146"/>
      <c r="J2464" s="19">
        <v>486</v>
      </c>
      <c r="K2464" s="19">
        <v>501</v>
      </c>
      <c r="L2464" s="19">
        <v>403</v>
      </c>
      <c r="M2464" s="19">
        <v>393</v>
      </c>
      <c r="N2464" s="19">
        <v>428</v>
      </c>
      <c r="O2464" s="19">
        <v>159</v>
      </c>
      <c r="P2464" s="19"/>
      <c r="Q2464" s="146"/>
    </row>
    <row r="2465" spans="1:17" x14ac:dyDescent="0.35">
      <c r="A2465" s="43" t="s">
        <v>155</v>
      </c>
      <c r="B2465" s="169" t="e">
        <f t="shared" ref="B2465:H2465" si="1936">B2464/B2462</f>
        <v>#DIV/0!</v>
      </c>
      <c r="C2465" s="169" t="e">
        <f t="shared" si="1936"/>
        <v>#DIV/0!</v>
      </c>
      <c r="D2465" s="169" t="e">
        <f t="shared" si="1936"/>
        <v>#DIV/0!</v>
      </c>
      <c r="E2465" s="169" t="e">
        <f t="shared" si="1936"/>
        <v>#DIV/0!</v>
      </c>
      <c r="F2465" s="169" t="e">
        <f t="shared" si="1936"/>
        <v>#DIV/0!</v>
      </c>
      <c r="G2465" s="169" t="e">
        <f t="shared" si="1936"/>
        <v>#DIV/0!</v>
      </c>
      <c r="H2465" s="169" t="e">
        <f t="shared" si="1936"/>
        <v>#DIV/0!</v>
      </c>
      <c r="I2465" s="146"/>
      <c r="J2465" s="169" t="e">
        <f t="shared" ref="J2465:O2465" si="1937">J2464/J2462</f>
        <v>#DIV/0!</v>
      </c>
      <c r="K2465" s="169" t="e">
        <f t="shared" si="1937"/>
        <v>#DIV/0!</v>
      </c>
      <c r="L2465" s="169" t="e">
        <f t="shared" si="1937"/>
        <v>#DIV/0!</v>
      </c>
      <c r="M2465" s="169" t="e">
        <f t="shared" si="1937"/>
        <v>#DIV/0!</v>
      </c>
      <c r="N2465" s="169" t="e">
        <f t="shared" si="1937"/>
        <v>#DIV/0!</v>
      </c>
      <c r="O2465" s="169" t="e">
        <f t="shared" si="1937"/>
        <v>#DIV/0!</v>
      </c>
      <c r="P2465" s="169" t="e">
        <f>P2466/P2462</f>
        <v>#DIV/0!</v>
      </c>
      <c r="Q2465" s="146"/>
    </row>
    <row r="2466" spans="1:17" x14ac:dyDescent="0.35">
      <c r="A2466" s="19" t="s">
        <v>156</v>
      </c>
      <c r="B2466" s="79">
        <v>30</v>
      </c>
      <c r="C2466" s="88">
        <v>33</v>
      </c>
      <c r="D2466" s="88">
        <v>41</v>
      </c>
      <c r="E2466" s="88">
        <v>63</v>
      </c>
      <c r="F2466" s="88">
        <v>99</v>
      </c>
      <c r="G2466" s="79">
        <v>20</v>
      </c>
      <c r="H2466" s="79">
        <v>38</v>
      </c>
      <c r="I2466" s="146">
        <f>SUM(B2466:H2466)</f>
        <v>324</v>
      </c>
      <c r="J2466" s="79">
        <v>24</v>
      </c>
      <c r="K2466" s="88">
        <v>40</v>
      </c>
      <c r="L2466" s="88">
        <v>21</v>
      </c>
      <c r="M2466" s="88">
        <v>26</v>
      </c>
      <c r="N2466" s="88">
        <v>36</v>
      </c>
      <c r="O2466" s="79">
        <v>3</v>
      </c>
      <c r="P2466" s="79"/>
      <c r="Q2466" s="146">
        <f>SUM(J2466:P2466)</f>
        <v>150</v>
      </c>
    </row>
    <row r="2467" spans="1:17" x14ac:dyDescent="0.35">
      <c r="A2467" s="19" t="s">
        <v>157</v>
      </c>
      <c r="B2467" s="79">
        <v>32.700000000000003</v>
      </c>
      <c r="C2467" s="88">
        <v>22</v>
      </c>
      <c r="D2467" s="88">
        <v>38.299999999999997</v>
      </c>
      <c r="E2467" s="88">
        <v>0.64</v>
      </c>
      <c r="F2467" s="88">
        <v>4.7</v>
      </c>
      <c r="G2467" s="79">
        <v>41.7</v>
      </c>
      <c r="H2467" s="79">
        <v>7.68</v>
      </c>
      <c r="I2467" s="146">
        <f>SUM(B2467:H2467)</f>
        <v>147.72000000000003</v>
      </c>
      <c r="J2467" s="79">
        <v>52.83</v>
      </c>
      <c r="K2467" s="88">
        <v>42.1</v>
      </c>
      <c r="L2467" s="88">
        <v>46.17</v>
      </c>
      <c r="M2467" s="88">
        <v>46.63</v>
      </c>
      <c r="N2467" s="88">
        <v>49.79</v>
      </c>
      <c r="O2467" s="79">
        <v>35.58</v>
      </c>
      <c r="P2467" s="79">
        <v>28.17</v>
      </c>
      <c r="Q2467" s="146">
        <f>SUM(J2467:P2467)</f>
        <v>301.27000000000004</v>
      </c>
    </row>
    <row r="2468" spans="1:17" x14ac:dyDescent="0.35">
      <c r="A2468" s="19" t="s">
        <v>152</v>
      </c>
      <c r="B2468" s="19">
        <f t="shared" ref="B2468:H2468" si="1938">B2467+B2466</f>
        <v>62.7</v>
      </c>
      <c r="C2468" s="19">
        <f t="shared" si="1938"/>
        <v>55</v>
      </c>
      <c r="D2468" s="19">
        <f t="shared" si="1938"/>
        <v>79.3</v>
      </c>
      <c r="E2468" s="19">
        <f t="shared" si="1938"/>
        <v>63.64</v>
      </c>
      <c r="F2468" s="19">
        <f t="shared" si="1938"/>
        <v>103.7</v>
      </c>
      <c r="G2468" s="19">
        <f t="shared" si="1938"/>
        <v>61.7</v>
      </c>
      <c r="H2468" s="19">
        <f t="shared" si="1938"/>
        <v>45.68</v>
      </c>
      <c r="I2468" s="146">
        <f>SUM(B2468:H2468)</f>
        <v>471.71999999999997</v>
      </c>
      <c r="J2468" s="19">
        <f t="shared" ref="J2468:P2468" si="1939">J2467+J2466</f>
        <v>76.83</v>
      </c>
      <c r="K2468" s="19">
        <f t="shared" si="1939"/>
        <v>82.1</v>
      </c>
      <c r="L2468" s="19">
        <f t="shared" si="1939"/>
        <v>67.17</v>
      </c>
      <c r="M2468" s="19">
        <f t="shared" si="1939"/>
        <v>72.63</v>
      </c>
      <c r="N2468" s="19">
        <f t="shared" si="1939"/>
        <v>85.789999999999992</v>
      </c>
      <c r="O2468" s="19">
        <f t="shared" si="1939"/>
        <v>38.58</v>
      </c>
      <c r="P2468" s="19">
        <f t="shared" si="1939"/>
        <v>28.17</v>
      </c>
      <c r="Q2468" s="146">
        <f>SUM(J2468:P2468)</f>
        <v>451.27</v>
      </c>
    </row>
    <row r="2469" spans="1:17" x14ac:dyDescent="0.35">
      <c r="A2469" s="19" t="s">
        <v>154</v>
      </c>
      <c r="B2469" s="169">
        <f t="shared" ref="B2469:H2469" si="1940">B2468/B2466</f>
        <v>2.0900000000000003</v>
      </c>
      <c r="C2469" s="169">
        <f t="shared" si="1940"/>
        <v>1.6666666666666667</v>
      </c>
      <c r="D2469" s="169">
        <f t="shared" si="1940"/>
        <v>1.9341463414634146</v>
      </c>
      <c r="E2469" s="169">
        <f t="shared" si="1940"/>
        <v>1.0101587301587303</v>
      </c>
      <c r="F2469" s="169">
        <f t="shared" si="1940"/>
        <v>1.0474747474747474</v>
      </c>
      <c r="G2469" s="169">
        <f t="shared" si="1940"/>
        <v>3.085</v>
      </c>
      <c r="H2469" s="169">
        <f t="shared" si="1940"/>
        <v>1.2021052631578948</v>
      </c>
      <c r="I2469" s="106">
        <f>I2467/I2468*100</f>
        <v>31.315186975324355</v>
      </c>
      <c r="J2469" s="169">
        <f t="shared" ref="J2469:P2469" si="1941">J2468/J2466</f>
        <v>3.2012499999999999</v>
      </c>
      <c r="K2469" s="169">
        <f t="shared" si="1941"/>
        <v>2.0524999999999998</v>
      </c>
      <c r="L2469" s="169">
        <f t="shared" si="1941"/>
        <v>3.1985714285714288</v>
      </c>
      <c r="M2469" s="169">
        <f t="shared" si="1941"/>
        <v>2.7934615384615382</v>
      </c>
      <c r="N2469" s="169">
        <f t="shared" si="1941"/>
        <v>2.3830555555555555</v>
      </c>
      <c r="O2469" s="169">
        <f t="shared" si="1941"/>
        <v>12.86</v>
      </c>
      <c r="P2469" s="169" t="e">
        <f t="shared" si="1941"/>
        <v>#DIV/0!</v>
      </c>
      <c r="Q2469" s="106">
        <f>Q2467/Q2468*100</f>
        <v>66.760475989983831</v>
      </c>
    </row>
    <row r="2470" spans="1:17" x14ac:dyDescent="0.35">
      <c r="A2470" s="19" t="s">
        <v>153</v>
      </c>
      <c r="B2470" s="19">
        <v>64</v>
      </c>
      <c r="C2470" s="19">
        <v>69</v>
      </c>
      <c r="D2470" s="19">
        <v>81</v>
      </c>
      <c r="E2470" s="19">
        <v>66</v>
      </c>
      <c r="F2470" s="19">
        <v>101</v>
      </c>
      <c r="G2470" s="19">
        <v>65</v>
      </c>
      <c r="H2470" s="19">
        <v>60</v>
      </c>
      <c r="I2470" s="146"/>
      <c r="J2470" s="19">
        <v>92</v>
      </c>
      <c r="K2470" s="19">
        <v>99</v>
      </c>
      <c r="L2470" s="19">
        <v>85</v>
      </c>
      <c r="M2470" s="19">
        <v>91</v>
      </c>
      <c r="N2470" s="19">
        <v>98</v>
      </c>
      <c r="O2470" s="19">
        <v>50</v>
      </c>
      <c r="P2470" s="19"/>
      <c r="Q2470" s="146"/>
    </row>
    <row r="2471" spans="1:17" x14ac:dyDescent="0.35">
      <c r="A2471" s="43" t="s">
        <v>155</v>
      </c>
      <c r="B2471" s="169">
        <f t="shared" ref="B2471:H2471" si="1942">B2470/B2468</f>
        <v>1.0207336523125996</v>
      </c>
      <c r="C2471" s="169">
        <f t="shared" si="1942"/>
        <v>1.2545454545454546</v>
      </c>
      <c r="D2471" s="169">
        <f t="shared" si="1942"/>
        <v>1.0214375788146279</v>
      </c>
      <c r="E2471" s="169">
        <f t="shared" si="1942"/>
        <v>1.0370835952231301</v>
      </c>
      <c r="F2471" s="169">
        <f t="shared" si="1942"/>
        <v>0.97396335583413696</v>
      </c>
      <c r="G2471" s="169">
        <f t="shared" si="1942"/>
        <v>1.0534846029173419</v>
      </c>
      <c r="H2471" s="169">
        <f t="shared" si="1942"/>
        <v>1.3134851138353765</v>
      </c>
      <c r="I2471" s="146"/>
      <c r="J2471" s="169">
        <f t="shared" ref="J2471:P2471" si="1943">J2470/J2468</f>
        <v>1.1974489131849537</v>
      </c>
      <c r="K2471" s="169">
        <f t="shared" si="1943"/>
        <v>1.2058465286236297</v>
      </c>
      <c r="L2471" s="169">
        <f t="shared" si="1943"/>
        <v>1.2654458835789786</v>
      </c>
      <c r="M2471" s="169">
        <f t="shared" si="1943"/>
        <v>1.2529257882417735</v>
      </c>
      <c r="N2471" s="169">
        <f t="shared" si="1943"/>
        <v>1.1423242802191398</v>
      </c>
      <c r="O2471" s="169">
        <f t="shared" si="1943"/>
        <v>1.2960082944530846</v>
      </c>
      <c r="P2471" s="169">
        <f t="shared" si="1943"/>
        <v>0</v>
      </c>
      <c r="Q2471" s="146"/>
    </row>
    <row r="2472" spans="1:17" x14ac:dyDescent="0.35">
      <c r="A2472" s="19" t="s">
        <v>158</v>
      </c>
      <c r="B2472" s="88">
        <v>175</v>
      </c>
      <c r="C2472" s="61">
        <v>181</v>
      </c>
      <c r="D2472" s="61">
        <v>297</v>
      </c>
      <c r="E2472" s="61">
        <v>384</v>
      </c>
      <c r="F2472" s="61">
        <v>258</v>
      </c>
      <c r="G2472" s="61">
        <v>104</v>
      </c>
      <c r="H2472" s="88">
        <v>188</v>
      </c>
      <c r="I2472" s="146">
        <f>SUM(B2472:H2472)</f>
        <v>1587</v>
      </c>
      <c r="J2472" s="88">
        <v>145</v>
      </c>
      <c r="K2472" s="61">
        <v>222</v>
      </c>
      <c r="L2472" s="61">
        <v>142</v>
      </c>
      <c r="M2472" s="61">
        <v>150</v>
      </c>
      <c r="N2472" s="61">
        <v>149</v>
      </c>
      <c r="O2472" s="61">
        <v>32</v>
      </c>
      <c r="P2472" s="88"/>
      <c r="Q2472" s="146">
        <f>SUM(J2472:P2472)</f>
        <v>840</v>
      </c>
    </row>
    <row r="2473" spans="1:17" x14ac:dyDescent="0.35">
      <c r="A2473" s="19" t="s">
        <v>159</v>
      </c>
      <c r="B2473" s="88"/>
      <c r="C2473" s="166"/>
      <c r="D2473" s="166"/>
      <c r="E2473" s="166"/>
      <c r="F2473" s="166"/>
      <c r="G2473" s="166"/>
      <c r="H2473" s="88"/>
      <c r="I2473" s="146">
        <f>SUM(B2473:H2473)</f>
        <v>0</v>
      </c>
      <c r="J2473" s="88"/>
      <c r="K2473" s="166"/>
      <c r="L2473" s="166"/>
      <c r="M2473" s="166"/>
      <c r="N2473" s="166"/>
      <c r="O2473" s="166"/>
      <c r="P2473" s="88"/>
      <c r="Q2473" s="146">
        <f>SUM(J2473:P2473)</f>
        <v>0</v>
      </c>
    </row>
    <row r="2474" spans="1:17" x14ac:dyDescent="0.35">
      <c r="A2474" s="19" t="s">
        <v>152</v>
      </c>
      <c r="B2474" s="19">
        <f t="shared" ref="B2474:H2474" si="1944">B2473+B2472</f>
        <v>175</v>
      </c>
      <c r="C2474" s="19">
        <f t="shared" si="1944"/>
        <v>181</v>
      </c>
      <c r="D2474" s="19">
        <f t="shared" si="1944"/>
        <v>297</v>
      </c>
      <c r="E2474" s="19">
        <f t="shared" si="1944"/>
        <v>384</v>
      </c>
      <c r="F2474" s="19">
        <f t="shared" si="1944"/>
        <v>258</v>
      </c>
      <c r="G2474" s="19">
        <f t="shared" si="1944"/>
        <v>104</v>
      </c>
      <c r="H2474" s="19">
        <f t="shared" si="1944"/>
        <v>188</v>
      </c>
      <c r="I2474" s="146">
        <f>SUM(B2474:H2474)</f>
        <v>1587</v>
      </c>
      <c r="J2474" s="19">
        <f t="shared" ref="J2474:P2474" si="1945">J2473+J2472</f>
        <v>145</v>
      </c>
      <c r="K2474" s="19">
        <f t="shared" si="1945"/>
        <v>222</v>
      </c>
      <c r="L2474" s="19">
        <f t="shared" si="1945"/>
        <v>142</v>
      </c>
      <c r="M2474" s="19">
        <f t="shared" si="1945"/>
        <v>150</v>
      </c>
      <c r="N2474" s="106">
        <f t="shared" si="1945"/>
        <v>149</v>
      </c>
      <c r="O2474" s="19">
        <f t="shared" si="1945"/>
        <v>32</v>
      </c>
      <c r="P2474" s="19">
        <f t="shared" si="1945"/>
        <v>0</v>
      </c>
      <c r="Q2474" s="146">
        <f>SUM(J2474:P2474)</f>
        <v>840</v>
      </c>
    </row>
    <row r="2475" spans="1:17" x14ac:dyDescent="0.35">
      <c r="A2475" s="19" t="s">
        <v>154</v>
      </c>
      <c r="B2475" s="169">
        <f>B2474/B2472</f>
        <v>1</v>
      </c>
      <c r="C2475" s="169">
        <f t="shared" ref="C2475:H2475" si="1946">C2474/C2472</f>
        <v>1</v>
      </c>
      <c r="D2475" s="169">
        <f t="shared" si="1946"/>
        <v>1</v>
      </c>
      <c r="E2475" s="169">
        <f t="shared" si="1946"/>
        <v>1</v>
      </c>
      <c r="F2475" s="169">
        <f t="shared" si="1946"/>
        <v>1</v>
      </c>
      <c r="G2475" s="169">
        <f t="shared" si="1946"/>
        <v>1</v>
      </c>
      <c r="H2475" s="169">
        <f t="shared" si="1946"/>
        <v>1</v>
      </c>
      <c r="I2475" s="153">
        <f>I2473/I2474*100</f>
        <v>0</v>
      </c>
      <c r="J2475" s="169">
        <f t="shared" ref="J2475:P2475" si="1947">J2474/J2472</f>
        <v>1</v>
      </c>
      <c r="K2475" s="169">
        <f t="shared" si="1947"/>
        <v>1</v>
      </c>
      <c r="L2475" s="169">
        <f t="shared" si="1947"/>
        <v>1</v>
      </c>
      <c r="M2475" s="169">
        <f t="shared" si="1947"/>
        <v>1</v>
      </c>
      <c r="N2475" s="169">
        <f t="shared" si="1947"/>
        <v>1</v>
      </c>
      <c r="O2475" s="169">
        <f t="shared" si="1947"/>
        <v>1</v>
      </c>
      <c r="P2475" s="169" t="e">
        <f t="shared" si="1947"/>
        <v>#DIV/0!</v>
      </c>
      <c r="Q2475" s="153">
        <f>Q2473/Q2474*100</f>
        <v>0</v>
      </c>
    </row>
    <row r="2476" spans="1:17" x14ac:dyDescent="0.35">
      <c r="A2476" s="19" t="s">
        <v>153</v>
      </c>
      <c r="B2476" s="36">
        <v>580</v>
      </c>
      <c r="C2476" s="61">
        <v>600</v>
      </c>
      <c r="D2476" s="61">
        <v>860</v>
      </c>
      <c r="E2476" s="61">
        <v>730</v>
      </c>
      <c r="F2476" s="61">
        <v>480</v>
      </c>
      <c r="G2476" s="61">
        <v>550</v>
      </c>
      <c r="H2476" s="36">
        <v>410</v>
      </c>
      <c r="I2476" s="146"/>
      <c r="J2476" s="36">
        <v>890</v>
      </c>
      <c r="K2476" s="61">
        <v>750</v>
      </c>
      <c r="L2476" s="61">
        <v>690</v>
      </c>
      <c r="M2476" s="61">
        <v>750</v>
      </c>
      <c r="N2476" s="61">
        <v>1040</v>
      </c>
      <c r="O2476" s="61">
        <v>330</v>
      </c>
      <c r="P2476" s="36"/>
      <c r="Q2476" s="146"/>
    </row>
    <row r="2477" spans="1:17" x14ac:dyDescent="0.35">
      <c r="A2477" s="43" t="s">
        <v>155</v>
      </c>
      <c r="B2477" s="169">
        <f t="shared" ref="B2477:H2477" si="1948">B2476/B2474</f>
        <v>3.3142857142857145</v>
      </c>
      <c r="C2477" s="169">
        <f t="shared" si="1948"/>
        <v>3.3149171270718232</v>
      </c>
      <c r="D2477" s="169">
        <f t="shared" si="1948"/>
        <v>2.8956228956228958</v>
      </c>
      <c r="E2477" s="169">
        <f t="shared" si="1948"/>
        <v>1.9010416666666667</v>
      </c>
      <c r="F2477" s="169">
        <f t="shared" si="1948"/>
        <v>1.8604651162790697</v>
      </c>
      <c r="G2477" s="169">
        <f t="shared" si="1948"/>
        <v>5.2884615384615383</v>
      </c>
      <c r="H2477" s="169">
        <f t="shared" si="1948"/>
        <v>2.1808510638297873</v>
      </c>
      <c r="I2477" s="146"/>
      <c r="J2477" s="169">
        <f t="shared" ref="J2477:P2477" si="1949">J2476/J2474</f>
        <v>6.1379310344827589</v>
      </c>
      <c r="K2477" s="169">
        <f t="shared" si="1949"/>
        <v>3.3783783783783785</v>
      </c>
      <c r="L2477" s="169">
        <f t="shared" si="1949"/>
        <v>4.859154929577465</v>
      </c>
      <c r="M2477" s="169">
        <f t="shared" si="1949"/>
        <v>5</v>
      </c>
      <c r="N2477" s="169">
        <f t="shared" si="1949"/>
        <v>6.9798657718120802</v>
      </c>
      <c r="O2477" s="169">
        <f t="shared" si="1949"/>
        <v>10.3125</v>
      </c>
      <c r="P2477" s="169" t="e">
        <f t="shared" si="1949"/>
        <v>#DIV/0!</v>
      </c>
      <c r="Q2477" s="146"/>
    </row>
    <row r="2478" spans="1:17" x14ac:dyDescent="0.35">
      <c r="A2478" s="19" t="s">
        <v>160</v>
      </c>
      <c r="B2478" s="88">
        <v>421</v>
      </c>
      <c r="C2478" s="61">
        <v>398</v>
      </c>
      <c r="D2478" s="61">
        <v>420</v>
      </c>
      <c r="E2478" s="61">
        <v>360</v>
      </c>
      <c r="F2478" s="61">
        <v>376</v>
      </c>
      <c r="G2478" s="61">
        <v>340</v>
      </c>
      <c r="H2478" s="88">
        <v>438</v>
      </c>
      <c r="I2478" s="146">
        <f>SUM(B2478:H2478)</f>
        <v>2753</v>
      </c>
      <c r="J2478" s="88">
        <v>310</v>
      </c>
      <c r="K2478" s="61">
        <v>384</v>
      </c>
      <c r="L2478" s="61">
        <v>366</v>
      </c>
      <c r="M2478" s="61">
        <v>368</v>
      </c>
      <c r="N2478" s="61">
        <v>305</v>
      </c>
      <c r="O2478" s="61">
        <v>354</v>
      </c>
      <c r="P2478" s="88">
        <v>354</v>
      </c>
      <c r="Q2478" s="146">
        <f>SUM(J2478:P2478)</f>
        <v>2441</v>
      </c>
    </row>
    <row r="2479" spans="1:17" x14ac:dyDescent="0.35">
      <c r="A2479" s="19" t="s">
        <v>161</v>
      </c>
      <c r="B2479" s="88">
        <v>98.45</v>
      </c>
      <c r="C2479" s="166">
        <v>98.98</v>
      </c>
      <c r="D2479" s="166">
        <v>87.08</v>
      </c>
      <c r="E2479" s="166">
        <v>103.68</v>
      </c>
      <c r="F2479" s="166">
        <v>159.91</v>
      </c>
      <c r="G2479" s="166">
        <v>120.23</v>
      </c>
      <c r="H2479" s="88">
        <v>129.36000000000001</v>
      </c>
      <c r="I2479" s="146">
        <f>SUM(B2479:H2479)</f>
        <v>797.69</v>
      </c>
      <c r="J2479" s="88">
        <v>138.22</v>
      </c>
      <c r="K2479" s="166">
        <v>104.66</v>
      </c>
      <c r="L2479" s="166">
        <v>145.36000000000001</v>
      </c>
      <c r="M2479" s="166">
        <v>139.68</v>
      </c>
      <c r="N2479" s="166">
        <v>65.150000000000006</v>
      </c>
      <c r="O2479" s="166">
        <v>73.569999999999993</v>
      </c>
      <c r="P2479" s="88">
        <v>73.569999999999993</v>
      </c>
      <c r="Q2479" s="146">
        <f>SUM(J2479:P2479)</f>
        <v>740.21</v>
      </c>
    </row>
    <row r="2480" spans="1:17" x14ac:dyDescent="0.35">
      <c r="A2480" s="19" t="s">
        <v>152</v>
      </c>
      <c r="B2480" s="19">
        <f>B2479+B2478</f>
        <v>519.45000000000005</v>
      </c>
      <c r="C2480" s="19">
        <f>C2479+C2478</f>
        <v>496.98</v>
      </c>
      <c r="D2480" s="19">
        <f>D2479+D2478</f>
        <v>507.08</v>
      </c>
      <c r="E2480" s="19">
        <f>E2479+E2478</f>
        <v>463.68</v>
      </c>
      <c r="F2480" s="19">
        <f>F2479+F2478</f>
        <v>535.91</v>
      </c>
      <c r="G2480" s="19">
        <v>103.84</v>
      </c>
      <c r="H2480" s="19">
        <f>H2479+H2478</f>
        <v>567.36</v>
      </c>
      <c r="I2480" s="146">
        <f>SUM(B2480:H2480)</f>
        <v>3194.3</v>
      </c>
      <c r="J2480" s="19">
        <f t="shared" ref="J2480:P2480" si="1950">J2479+J2478</f>
        <v>448.22</v>
      </c>
      <c r="K2480" s="19">
        <f t="shared" si="1950"/>
        <v>488.65999999999997</v>
      </c>
      <c r="L2480" s="19">
        <f t="shared" si="1950"/>
        <v>511.36</v>
      </c>
      <c r="M2480" s="19">
        <f t="shared" si="1950"/>
        <v>507.68</v>
      </c>
      <c r="N2480" s="106">
        <f t="shared" si="1950"/>
        <v>370.15</v>
      </c>
      <c r="O2480" s="106">
        <f t="shared" si="1950"/>
        <v>427.57</v>
      </c>
      <c r="P2480" s="106">
        <f t="shared" si="1950"/>
        <v>427.57</v>
      </c>
      <c r="Q2480" s="146">
        <f>SUM(J2480:P2480)</f>
        <v>3181.2100000000005</v>
      </c>
    </row>
    <row r="2481" spans="1:17" x14ac:dyDescent="0.35">
      <c r="A2481" s="19" t="s">
        <v>154</v>
      </c>
      <c r="B2481" s="169">
        <f>B2480/B2478</f>
        <v>1.2338479809976248</v>
      </c>
      <c r="C2481" s="169">
        <f t="shared" ref="C2481:H2481" si="1951">C2480/C2478</f>
        <v>1.2486934673366834</v>
      </c>
      <c r="D2481" s="169">
        <f t="shared" si="1951"/>
        <v>1.2073333333333334</v>
      </c>
      <c r="E2481" s="169">
        <f t="shared" si="1951"/>
        <v>1.288</v>
      </c>
      <c r="F2481" s="169">
        <f t="shared" si="1951"/>
        <v>1.4252925531914893</v>
      </c>
      <c r="G2481" s="169">
        <f t="shared" si="1951"/>
        <v>0.30541176470588238</v>
      </c>
      <c r="H2481" s="169">
        <f t="shared" si="1951"/>
        <v>1.2953424657534247</v>
      </c>
      <c r="I2481" s="153">
        <f>I2479/I2480*100</f>
        <v>24.97229439939893</v>
      </c>
      <c r="J2481" s="169">
        <f>J2480/J2478</f>
        <v>1.4458709677419355</v>
      </c>
      <c r="K2481" s="169">
        <f t="shared" ref="K2481:P2481" si="1952">K2480/K2478</f>
        <v>1.2725520833333333</v>
      </c>
      <c r="L2481" s="169">
        <f t="shared" si="1952"/>
        <v>1.3971584699453552</v>
      </c>
      <c r="M2481" s="169">
        <f t="shared" si="1952"/>
        <v>1.3795652173913044</v>
      </c>
      <c r="N2481" s="169">
        <f t="shared" si="1952"/>
        <v>1.2136065573770491</v>
      </c>
      <c r="O2481" s="169">
        <f t="shared" si="1952"/>
        <v>1.2078248587570621</v>
      </c>
      <c r="P2481" s="169">
        <f t="shared" si="1952"/>
        <v>1.2078248587570621</v>
      </c>
      <c r="Q2481" s="153">
        <f>Q2479/Q2480*100</f>
        <v>23.268190405537513</v>
      </c>
    </row>
    <row r="2482" spans="1:17" x14ac:dyDescent="0.35">
      <c r="A2482" s="19" t="s">
        <v>153</v>
      </c>
      <c r="B2482" s="88">
        <v>765</v>
      </c>
      <c r="C2482" s="88">
        <v>730</v>
      </c>
      <c r="D2482" s="88">
        <v>760</v>
      </c>
      <c r="E2482" s="88">
        <v>710</v>
      </c>
      <c r="F2482" s="88">
        <v>797</v>
      </c>
      <c r="G2482" s="88">
        <v>720</v>
      </c>
      <c r="H2482" s="88">
        <v>753</v>
      </c>
      <c r="I2482" s="146"/>
      <c r="J2482" s="88">
        <v>665</v>
      </c>
      <c r="K2482" s="88">
        <v>227</v>
      </c>
      <c r="L2482" s="88">
        <v>704</v>
      </c>
      <c r="M2482" s="88">
        <v>720</v>
      </c>
      <c r="N2482" s="88">
        <v>462</v>
      </c>
      <c r="O2482" s="88">
        <v>755</v>
      </c>
      <c r="P2482" s="88"/>
      <c r="Q2482" s="146"/>
    </row>
    <row r="2483" spans="1:17" x14ac:dyDescent="0.35">
      <c r="A2483" s="43" t="s">
        <v>155</v>
      </c>
      <c r="B2483" s="169">
        <f>B2482/B2480</f>
        <v>1.4727115218019058</v>
      </c>
      <c r="C2483" s="169">
        <f>C2482/C2480</f>
        <v>1.4688719868002735</v>
      </c>
      <c r="D2483" s="169">
        <f>D2482/D2480</f>
        <v>1.4987773132444586</v>
      </c>
      <c r="E2483" s="169">
        <f>E2482/E2480</f>
        <v>1.5312284334023465</v>
      </c>
      <c r="F2483" s="169">
        <f>F2482/F2480</f>
        <v>1.4871900132484932</v>
      </c>
      <c r="G2483" s="169">
        <v>754</v>
      </c>
      <c r="H2483" s="169">
        <f>H2482/H2480</f>
        <v>1.3271996615905246</v>
      </c>
      <c r="I2483" s="146"/>
      <c r="J2483" s="169">
        <f t="shared" ref="J2483:P2483" si="1953">J2482/J2480</f>
        <v>1.4836464236312523</v>
      </c>
      <c r="K2483" s="169">
        <f t="shared" si="1953"/>
        <v>0.46453566897229159</v>
      </c>
      <c r="L2483" s="169">
        <f t="shared" si="1953"/>
        <v>1.3767209011264079</v>
      </c>
      <c r="M2483" s="169">
        <f t="shared" si="1953"/>
        <v>1.4182161991805862</v>
      </c>
      <c r="N2483" s="169">
        <f t="shared" si="1953"/>
        <v>1.2481426448736999</v>
      </c>
      <c r="O2483" s="169">
        <f t="shared" si="1953"/>
        <v>1.7657927356924012</v>
      </c>
      <c r="P2483" s="169">
        <f t="shared" si="1953"/>
        <v>0</v>
      </c>
      <c r="Q2483" s="146"/>
    </row>
    <row r="2484" spans="1:17" x14ac:dyDescent="0.35">
      <c r="A2484" s="19" t="s">
        <v>166</v>
      </c>
      <c r="B2484" s="19">
        <v>31.6</v>
      </c>
      <c r="C2484" s="61">
        <v>31.3</v>
      </c>
      <c r="D2484" s="61">
        <v>16.899999999999999</v>
      </c>
      <c r="E2484" s="61">
        <v>81.7</v>
      </c>
      <c r="F2484" s="61">
        <v>283.5</v>
      </c>
      <c r="G2484" s="19">
        <v>168.5</v>
      </c>
      <c r="H2484" s="36">
        <v>180.7</v>
      </c>
      <c r="I2484" s="146">
        <f>SUM(B2484:H2484)</f>
        <v>794.2</v>
      </c>
      <c r="J2484" s="36">
        <v>168.3</v>
      </c>
      <c r="K2484" s="61">
        <v>144.5</v>
      </c>
      <c r="L2484" s="61">
        <v>148.6</v>
      </c>
      <c r="M2484" s="61">
        <v>173.2</v>
      </c>
      <c r="N2484" s="61">
        <v>187.7</v>
      </c>
      <c r="O2484" s="19">
        <v>154</v>
      </c>
      <c r="P2484" s="36">
        <v>173.5</v>
      </c>
      <c r="Q2484" s="146">
        <f>SUM(J2484:P2484)</f>
        <v>1149.8</v>
      </c>
    </row>
    <row r="2485" spans="1:17" x14ac:dyDescent="0.35">
      <c r="A2485" s="19" t="s">
        <v>167</v>
      </c>
      <c r="B2485" s="19">
        <v>3.93</v>
      </c>
      <c r="C2485" s="166">
        <v>1.31</v>
      </c>
      <c r="D2485" s="166">
        <v>1.29</v>
      </c>
      <c r="E2485" s="166">
        <v>0.96</v>
      </c>
      <c r="F2485" s="178">
        <v>59.97</v>
      </c>
      <c r="G2485" s="19">
        <v>4.13</v>
      </c>
      <c r="H2485" s="36">
        <v>3.74</v>
      </c>
      <c r="I2485" s="146">
        <f>SUM(B2485:H2485)</f>
        <v>75.329999999999984</v>
      </c>
      <c r="J2485" s="33">
        <v>4.7699999999999996</v>
      </c>
      <c r="K2485" s="166">
        <v>2.64</v>
      </c>
      <c r="L2485" s="166">
        <v>2.5299999999999998</v>
      </c>
      <c r="M2485" s="166">
        <v>3.22</v>
      </c>
      <c r="N2485" s="166">
        <v>2.65</v>
      </c>
      <c r="O2485" s="19">
        <v>4.0999999999999996</v>
      </c>
      <c r="P2485" s="36">
        <v>2.33</v>
      </c>
      <c r="Q2485" s="146">
        <f>SUM(J2485:P2485)</f>
        <v>22.240000000000002</v>
      </c>
    </row>
    <row r="2486" spans="1:17" x14ac:dyDescent="0.35">
      <c r="A2486" s="19" t="s">
        <v>152</v>
      </c>
      <c r="B2486" s="19">
        <f t="shared" ref="B2486:H2486" si="1954">B2485+B2484</f>
        <v>35.53</v>
      </c>
      <c r="C2486" s="19">
        <f t="shared" si="1954"/>
        <v>32.61</v>
      </c>
      <c r="D2486" s="19">
        <f t="shared" si="1954"/>
        <v>18.189999999999998</v>
      </c>
      <c r="E2486" s="19">
        <f t="shared" si="1954"/>
        <v>82.66</v>
      </c>
      <c r="F2486" s="19">
        <f t="shared" si="1954"/>
        <v>343.47</v>
      </c>
      <c r="G2486" s="19">
        <f t="shared" si="1954"/>
        <v>172.63</v>
      </c>
      <c r="H2486" s="19">
        <f t="shared" si="1954"/>
        <v>184.44</v>
      </c>
      <c r="I2486" s="146">
        <f>SUM(B2486:H2486)</f>
        <v>869.53</v>
      </c>
      <c r="J2486" s="19">
        <f t="shared" ref="J2486:P2486" si="1955">J2485+J2484</f>
        <v>173.07000000000002</v>
      </c>
      <c r="K2486" s="19">
        <f t="shared" si="1955"/>
        <v>147.13999999999999</v>
      </c>
      <c r="L2486" s="19">
        <f t="shared" si="1955"/>
        <v>151.13</v>
      </c>
      <c r="M2486" s="19">
        <f t="shared" si="1955"/>
        <v>176.42</v>
      </c>
      <c r="N2486" s="19">
        <f t="shared" si="1955"/>
        <v>190.35</v>
      </c>
      <c r="O2486" s="19">
        <f t="shared" si="1955"/>
        <v>158.1</v>
      </c>
      <c r="P2486" s="19">
        <f t="shared" si="1955"/>
        <v>175.83</v>
      </c>
      <c r="Q2486" s="146">
        <f>SUM(J2486:P2486)</f>
        <v>1172.04</v>
      </c>
    </row>
    <row r="2487" spans="1:17" x14ac:dyDescent="0.35">
      <c r="A2487" s="19" t="s">
        <v>154</v>
      </c>
      <c r="B2487" s="169">
        <f t="shared" ref="B2487:H2487" si="1956">B2486/B2484</f>
        <v>1.1243670886075949</v>
      </c>
      <c r="C2487" s="169">
        <f t="shared" si="1956"/>
        <v>1.04185303514377</v>
      </c>
      <c r="D2487" s="169">
        <f t="shared" si="1956"/>
        <v>1.0763313609467455</v>
      </c>
      <c r="E2487" s="169">
        <f t="shared" si="1956"/>
        <v>1.0117503059975519</v>
      </c>
      <c r="F2487" s="169">
        <f t="shared" si="1956"/>
        <v>1.2115343915343917</v>
      </c>
      <c r="G2487" s="169">
        <f t="shared" si="1956"/>
        <v>1.0245103857566766</v>
      </c>
      <c r="H2487" s="169">
        <f t="shared" si="1956"/>
        <v>1.0206972883231877</v>
      </c>
      <c r="I2487" s="106">
        <f>I2485/I2486*100</f>
        <v>8.6633008636849773</v>
      </c>
      <c r="J2487" s="169">
        <f t="shared" ref="J2487:P2487" si="1957">J2486/J2484</f>
        <v>1.0283422459893048</v>
      </c>
      <c r="K2487" s="169">
        <f t="shared" si="1957"/>
        <v>1.0182698961937715</v>
      </c>
      <c r="L2487" s="169">
        <f t="shared" si="1957"/>
        <v>1.0170255720053836</v>
      </c>
      <c r="M2487" s="169">
        <f t="shared" si="1957"/>
        <v>1.0185912240184758</v>
      </c>
      <c r="N2487" s="169">
        <f t="shared" si="1957"/>
        <v>1.014118273841236</v>
      </c>
      <c r="O2487" s="169">
        <f t="shared" si="1957"/>
        <v>1.0266233766233765</v>
      </c>
      <c r="P2487" s="169">
        <f t="shared" si="1957"/>
        <v>1.0134293948126802</v>
      </c>
      <c r="Q2487" s="106">
        <f>Q2485/Q2486*100</f>
        <v>1.8975461588341698</v>
      </c>
    </row>
    <row r="2488" spans="1:17" x14ac:dyDescent="0.35">
      <c r="A2488" s="19" t="s">
        <v>153</v>
      </c>
      <c r="B2488" s="88">
        <v>153</v>
      </c>
      <c r="C2488" s="19">
        <v>42</v>
      </c>
      <c r="D2488" s="19">
        <v>21</v>
      </c>
      <c r="E2488" s="61">
        <v>103</v>
      </c>
      <c r="F2488" s="61">
        <v>410</v>
      </c>
      <c r="G2488" s="88">
        <v>209</v>
      </c>
      <c r="H2488" s="88">
        <v>212</v>
      </c>
      <c r="I2488" s="146"/>
      <c r="J2488" s="88">
        <v>221</v>
      </c>
      <c r="K2488" s="61">
        <v>175</v>
      </c>
      <c r="L2488" s="61">
        <v>183</v>
      </c>
      <c r="M2488" s="61">
        <v>201</v>
      </c>
      <c r="N2488" s="61">
        <v>241</v>
      </c>
      <c r="O2488" s="88">
        <v>164</v>
      </c>
      <c r="P2488" s="88"/>
      <c r="Q2488" s="146"/>
    </row>
    <row r="2489" spans="1:17" x14ac:dyDescent="0.35">
      <c r="A2489" s="43" t="s">
        <v>155</v>
      </c>
      <c r="B2489" s="169">
        <f t="shared" ref="B2489:H2489" si="1958">B2488/B2486</f>
        <v>4.3062200956937797</v>
      </c>
      <c r="C2489" s="169">
        <f t="shared" si="1958"/>
        <v>1.2879484820607177</v>
      </c>
      <c r="D2489" s="169">
        <f t="shared" si="1958"/>
        <v>1.1544804837822982</v>
      </c>
      <c r="E2489" s="169">
        <f t="shared" si="1958"/>
        <v>1.2460682313089766</v>
      </c>
      <c r="F2489" s="169">
        <f t="shared" si="1958"/>
        <v>1.1936995953067224</v>
      </c>
      <c r="G2489" s="169">
        <f t="shared" si="1958"/>
        <v>1.2106818050165093</v>
      </c>
      <c r="H2489" s="169">
        <f t="shared" si="1958"/>
        <v>1.1494252873563218</v>
      </c>
      <c r="I2489" s="146"/>
      <c r="J2489" s="169">
        <f t="shared" ref="J2489:P2489" si="1959">J2488/J2486</f>
        <v>1.2769399664875483</v>
      </c>
      <c r="K2489" s="169">
        <f t="shared" si="1959"/>
        <v>1.1893434823977165</v>
      </c>
      <c r="L2489" s="169">
        <f t="shared" si="1959"/>
        <v>1.210878052008205</v>
      </c>
      <c r="M2489" s="169">
        <f t="shared" si="1959"/>
        <v>1.1393266069606622</v>
      </c>
      <c r="N2489" s="169">
        <f t="shared" si="1959"/>
        <v>1.2660887838192803</v>
      </c>
      <c r="O2489" s="169">
        <f t="shared" si="1959"/>
        <v>1.0373181530676787</v>
      </c>
      <c r="P2489" s="169">
        <f t="shared" si="1959"/>
        <v>0</v>
      </c>
      <c r="Q2489" s="146"/>
    </row>
    <row r="2490" spans="1:17" x14ac:dyDescent="0.35">
      <c r="A2490" s="19" t="s">
        <v>168</v>
      </c>
      <c r="B2490" s="19">
        <v>130</v>
      </c>
      <c r="C2490" s="61">
        <v>58.7</v>
      </c>
      <c r="D2490" s="61">
        <v>41.3</v>
      </c>
      <c r="E2490" s="61">
        <v>22.6</v>
      </c>
      <c r="F2490" s="61">
        <v>188.4</v>
      </c>
      <c r="G2490" s="19">
        <v>113</v>
      </c>
      <c r="H2490" s="19">
        <v>132.4</v>
      </c>
      <c r="I2490" s="151">
        <f>SUM(B2490:H2490)</f>
        <v>686.4</v>
      </c>
      <c r="J2490" s="19">
        <v>135.5</v>
      </c>
      <c r="K2490" s="61">
        <v>112.8</v>
      </c>
      <c r="L2490" s="61">
        <v>19</v>
      </c>
      <c r="M2490" s="61">
        <v>122.6</v>
      </c>
      <c r="N2490" s="61">
        <v>129.80000000000001</v>
      </c>
      <c r="O2490" s="19">
        <v>115.4</v>
      </c>
      <c r="P2490" s="19">
        <v>125</v>
      </c>
      <c r="Q2490" s="151">
        <f>SUM(J2490:P2490)</f>
        <v>760.1</v>
      </c>
    </row>
    <row r="2491" spans="1:17" x14ac:dyDescent="0.35">
      <c r="A2491" s="19" t="s">
        <v>1543</v>
      </c>
      <c r="B2491" s="19">
        <v>1.19</v>
      </c>
      <c r="C2491" s="166">
        <v>3.5000000000000003E-2</v>
      </c>
      <c r="D2491" s="166">
        <v>0.18</v>
      </c>
      <c r="E2491" s="166">
        <v>0.18</v>
      </c>
      <c r="F2491" s="166">
        <v>112.72</v>
      </c>
      <c r="G2491" s="19">
        <v>0.37</v>
      </c>
      <c r="H2491" s="19">
        <v>0.63</v>
      </c>
      <c r="I2491" s="151">
        <f>SUM(B2491:H2491)</f>
        <v>115.30499999999999</v>
      </c>
      <c r="J2491" s="19">
        <v>0.82</v>
      </c>
      <c r="K2491" s="166">
        <v>0.34</v>
      </c>
      <c r="L2491" s="166">
        <v>0.42</v>
      </c>
      <c r="M2491" s="166">
        <v>0.37</v>
      </c>
      <c r="N2491" s="166">
        <v>0.37</v>
      </c>
      <c r="O2491" s="19">
        <v>0.28999999999999998</v>
      </c>
      <c r="P2491" s="19">
        <v>0.23</v>
      </c>
      <c r="Q2491" s="151">
        <f>SUM(J2491:P2491)</f>
        <v>2.84</v>
      </c>
    </row>
    <row r="2492" spans="1:17" x14ac:dyDescent="0.35">
      <c r="A2492" s="19" t="s">
        <v>152</v>
      </c>
      <c r="B2492" s="19">
        <f t="shared" ref="B2492:H2492" si="1960">B2491+B2490</f>
        <v>131.19</v>
      </c>
      <c r="C2492" s="19">
        <f t="shared" si="1960"/>
        <v>58.734999999999999</v>
      </c>
      <c r="D2492" s="19">
        <f t="shared" si="1960"/>
        <v>41.48</v>
      </c>
      <c r="E2492" s="106">
        <f t="shared" si="1960"/>
        <v>22.78</v>
      </c>
      <c r="F2492" s="19">
        <f t="shared" si="1960"/>
        <v>301.12</v>
      </c>
      <c r="G2492" s="19">
        <f t="shared" si="1960"/>
        <v>113.37</v>
      </c>
      <c r="H2492" s="19">
        <f t="shared" si="1960"/>
        <v>133.03</v>
      </c>
      <c r="I2492" s="151">
        <f>SUM(B2492:H2492)</f>
        <v>801.70500000000004</v>
      </c>
      <c r="J2492" s="19">
        <f>J2491+J2490</f>
        <v>136.32</v>
      </c>
      <c r="K2492" s="19">
        <f>K2491+K2490</f>
        <v>113.14</v>
      </c>
      <c r="L2492" s="19">
        <f>L2491+L2490</f>
        <v>19.420000000000002</v>
      </c>
      <c r="M2492" s="19">
        <v>141</v>
      </c>
      <c r="N2492" s="19">
        <f>N2491+N2490</f>
        <v>130.17000000000002</v>
      </c>
      <c r="O2492" s="19">
        <f>O2491+O2490</f>
        <v>115.69000000000001</v>
      </c>
      <c r="P2492" s="19">
        <f>P2491+P2490</f>
        <v>125.23</v>
      </c>
      <c r="Q2492" s="151">
        <f>SUM(J2492:P2492)</f>
        <v>780.97</v>
      </c>
    </row>
    <row r="2493" spans="1:17" x14ac:dyDescent="0.35">
      <c r="A2493" s="19" t="s">
        <v>154</v>
      </c>
      <c r="B2493" s="169">
        <f t="shared" ref="B2493:H2493" si="1961">B2492/B2490</f>
        <v>1.0091538461538461</v>
      </c>
      <c r="C2493" s="169">
        <f t="shared" si="1961"/>
        <v>1.0005962521294718</v>
      </c>
      <c r="D2493" s="169">
        <f t="shared" si="1961"/>
        <v>1.004358353510896</v>
      </c>
      <c r="E2493" s="169">
        <f t="shared" si="1961"/>
        <v>1.0079646017699115</v>
      </c>
      <c r="F2493" s="169">
        <f t="shared" si="1961"/>
        <v>1.5983014861995752</v>
      </c>
      <c r="G2493" s="169">
        <f t="shared" si="1961"/>
        <v>1.003274336283186</v>
      </c>
      <c r="H2493" s="169">
        <f t="shared" si="1961"/>
        <v>1.0047583081570997</v>
      </c>
      <c r="I2493" s="154">
        <f>I2491/I2492*100</f>
        <v>14.382472355791718</v>
      </c>
      <c r="J2493" s="169">
        <f t="shared" ref="J2493:P2493" si="1962">J2492/J2490</f>
        <v>1.0060516605166052</v>
      </c>
      <c r="K2493" s="169">
        <f t="shared" si="1962"/>
        <v>1.0030141843971632</v>
      </c>
      <c r="L2493" s="169">
        <f t="shared" si="1962"/>
        <v>1.0221052631578948</v>
      </c>
      <c r="M2493" s="169">
        <f t="shared" si="1962"/>
        <v>1.1500815660685155</v>
      </c>
      <c r="N2493" s="169">
        <f t="shared" si="1962"/>
        <v>1.0028505392912173</v>
      </c>
      <c r="O2493" s="169">
        <f t="shared" si="1962"/>
        <v>1.0025129982668979</v>
      </c>
      <c r="P2493" s="169">
        <f t="shared" si="1962"/>
        <v>1.0018400000000001</v>
      </c>
      <c r="Q2493" s="154">
        <f>Q2491/Q2492*100</f>
        <v>0.36365033227908877</v>
      </c>
    </row>
    <row r="2494" spans="1:17" x14ac:dyDescent="0.35">
      <c r="A2494" s="19" t="s">
        <v>153</v>
      </c>
      <c r="B2494" s="88">
        <v>164</v>
      </c>
      <c r="C2494" s="19">
        <v>72</v>
      </c>
      <c r="D2494" s="19">
        <v>52</v>
      </c>
      <c r="E2494" s="19">
        <v>29</v>
      </c>
      <c r="F2494" s="19">
        <v>349</v>
      </c>
      <c r="G2494" s="88">
        <v>138</v>
      </c>
      <c r="H2494" s="88">
        <v>166</v>
      </c>
      <c r="I2494" s="146"/>
      <c r="J2494" s="88">
        <v>192</v>
      </c>
      <c r="K2494" s="19">
        <v>142</v>
      </c>
      <c r="L2494" s="19">
        <v>52</v>
      </c>
      <c r="M2494" s="19">
        <v>157</v>
      </c>
      <c r="N2494" s="19">
        <v>190</v>
      </c>
      <c r="O2494" s="88">
        <v>146</v>
      </c>
      <c r="P2494" s="88"/>
      <c r="Q2494" s="146"/>
    </row>
    <row r="2495" spans="1:17" x14ac:dyDescent="0.35">
      <c r="A2495" s="43" t="s">
        <v>155</v>
      </c>
      <c r="B2495" s="169">
        <f t="shared" ref="B2495:H2495" si="1963">B2494/B2492</f>
        <v>1.250095281652565</v>
      </c>
      <c r="C2495" s="169">
        <f t="shared" si="1963"/>
        <v>1.2258448965693369</v>
      </c>
      <c r="D2495" s="169">
        <f t="shared" si="1963"/>
        <v>1.2536162005785922</v>
      </c>
      <c r="E2495" s="169">
        <f t="shared" si="1963"/>
        <v>1.2730465320456541</v>
      </c>
      <c r="F2495" s="169">
        <f t="shared" si="1963"/>
        <v>1.1590063761955367</v>
      </c>
      <c r="G2495" s="169">
        <f t="shared" si="1963"/>
        <v>1.2172532415983064</v>
      </c>
      <c r="H2495" s="169">
        <f t="shared" si="1963"/>
        <v>1.2478388333458619</v>
      </c>
      <c r="I2495" s="146"/>
      <c r="J2495" s="169">
        <f t="shared" ref="J2495:P2495" si="1964">J2494/J2492</f>
        <v>1.4084507042253522</v>
      </c>
      <c r="K2495" s="169">
        <f t="shared" si="1964"/>
        <v>1.2550821990454304</v>
      </c>
      <c r="L2495" s="169">
        <f t="shared" si="1964"/>
        <v>2.6776519052523171</v>
      </c>
      <c r="M2495" s="169">
        <f t="shared" si="1964"/>
        <v>1.1134751773049645</v>
      </c>
      <c r="N2495" s="169">
        <f t="shared" si="1964"/>
        <v>1.4596297149880924</v>
      </c>
      <c r="O2495" s="169">
        <f t="shared" si="1964"/>
        <v>1.2619932578442388</v>
      </c>
      <c r="P2495" s="169">
        <f t="shared" si="1964"/>
        <v>0</v>
      </c>
      <c r="Q2495" s="146"/>
    </row>
    <row r="2496" spans="1:17" x14ac:dyDescent="0.35">
      <c r="A2496" s="19" t="s">
        <v>170</v>
      </c>
      <c r="B2496" s="36">
        <v>130</v>
      </c>
      <c r="C2496" s="61">
        <v>101</v>
      </c>
      <c r="D2496" s="61">
        <v>0.5</v>
      </c>
      <c r="E2496" s="61">
        <v>220.5</v>
      </c>
      <c r="F2496" s="61">
        <v>710.7</v>
      </c>
      <c r="G2496" s="88">
        <v>240.8</v>
      </c>
      <c r="H2496" s="88">
        <v>298.39999999999998</v>
      </c>
      <c r="I2496" s="146">
        <f>SUM(B2496:H2496)</f>
        <v>1701.9</v>
      </c>
      <c r="J2496" s="88">
        <v>355.3</v>
      </c>
      <c r="K2496" s="61">
        <v>327</v>
      </c>
      <c r="L2496" s="61">
        <v>396.7</v>
      </c>
      <c r="M2496" s="61">
        <v>361.7</v>
      </c>
      <c r="N2496" s="61">
        <v>476.9</v>
      </c>
      <c r="O2496" s="88">
        <v>243.6</v>
      </c>
      <c r="P2496" s="88">
        <v>454</v>
      </c>
      <c r="Q2496" s="146">
        <f>SUM(J2496:P2496)</f>
        <v>2615.1999999999998</v>
      </c>
    </row>
    <row r="2497" spans="1:17" x14ac:dyDescent="0.35">
      <c r="A2497" s="19" t="s">
        <v>171</v>
      </c>
      <c r="B2497" s="33">
        <v>1.5</v>
      </c>
      <c r="C2497" s="166">
        <v>0.2</v>
      </c>
      <c r="D2497" s="166">
        <v>0</v>
      </c>
      <c r="E2497" s="166">
        <v>1</v>
      </c>
      <c r="F2497" s="166">
        <v>310.8</v>
      </c>
      <c r="G2497" s="88">
        <v>0.1</v>
      </c>
      <c r="H2497" s="88">
        <v>1.2</v>
      </c>
      <c r="I2497" s="146">
        <f>SUM(B2497:H2497)</f>
        <v>314.8</v>
      </c>
      <c r="J2497" s="88">
        <v>1.9</v>
      </c>
      <c r="K2497" s="166">
        <v>0.3</v>
      </c>
      <c r="L2497" s="166">
        <v>1.9</v>
      </c>
      <c r="M2497" s="166">
        <v>0.6</v>
      </c>
      <c r="N2497" s="166">
        <v>0.7</v>
      </c>
      <c r="O2497" s="88">
        <v>0.5</v>
      </c>
      <c r="P2497" s="88">
        <v>0.1</v>
      </c>
      <c r="Q2497" s="146">
        <f>SUM(J2497:P2497)</f>
        <v>5.9999999999999991</v>
      </c>
    </row>
    <row r="2498" spans="1:17" x14ac:dyDescent="0.35">
      <c r="A2498" s="19" t="s">
        <v>152</v>
      </c>
      <c r="B2498" s="19">
        <f t="shared" ref="B2498:H2498" si="1965">B2497+B2496</f>
        <v>131.5</v>
      </c>
      <c r="C2498" s="19">
        <f t="shared" si="1965"/>
        <v>101.2</v>
      </c>
      <c r="D2498" s="19">
        <f t="shared" si="1965"/>
        <v>0.5</v>
      </c>
      <c r="E2498" s="19">
        <f t="shared" si="1965"/>
        <v>221.5</v>
      </c>
      <c r="F2498" s="19">
        <f t="shared" si="1965"/>
        <v>1021.5</v>
      </c>
      <c r="G2498" s="19">
        <f t="shared" si="1965"/>
        <v>240.9</v>
      </c>
      <c r="H2498" s="19">
        <f t="shared" si="1965"/>
        <v>299.59999999999997</v>
      </c>
      <c r="I2498" s="146">
        <f>SUM(B2498:H2498)</f>
        <v>2016.7</v>
      </c>
      <c r="J2498" s="19">
        <f t="shared" ref="J2498:P2498" si="1966">J2497+J2496</f>
        <v>357.2</v>
      </c>
      <c r="K2498" s="19">
        <f t="shared" si="1966"/>
        <v>327.3</v>
      </c>
      <c r="L2498" s="19">
        <f t="shared" si="1966"/>
        <v>398.59999999999997</v>
      </c>
      <c r="M2498" s="28">
        <f t="shared" si="1966"/>
        <v>362.3</v>
      </c>
      <c r="N2498" s="19">
        <f t="shared" si="1966"/>
        <v>477.59999999999997</v>
      </c>
      <c r="O2498" s="19">
        <f t="shared" si="1966"/>
        <v>244.1</v>
      </c>
      <c r="P2498" s="19">
        <f t="shared" si="1966"/>
        <v>454.1</v>
      </c>
      <c r="Q2498" s="146">
        <f>SUM(J2498:P2498)</f>
        <v>2621.1999999999998</v>
      </c>
    </row>
    <row r="2499" spans="1:17" x14ac:dyDescent="0.35">
      <c r="A2499" s="19" t="s">
        <v>154</v>
      </c>
      <c r="B2499" s="169">
        <f t="shared" ref="B2499:H2499" si="1967">B2498/B2496</f>
        <v>1.0115384615384615</v>
      </c>
      <c r="C2499" s="169">
        <f t="shared" si="1967"/>
        <v>1.001980198019802</v>
      </c>
      <c r="D2499" s="169">
        <f t="shared" si="1967"/>
        <v>1</v>
      </c>
      <c r="E2499" s="169">
        <f t="shared" si="1967"/>
        <v>1.0045351473922903</v>
      </c>
      <c r="F2499" s="169">
        <f t="shared" si="1967"/>
        <v>1.4373153229210636</v>
      </c>
      <c r="G2499" s="169">
        <f t="shared" si="1967"/>
        <v>1.0004152823920265</v>
      </c>
      <c r="H2499" s="169">
        <f t="shared" si="1967"/>
        <v>1.0040214477211795</v>
      </c>
      <c r="I2499" s="153">
        <f>I2497/I2498*100</f>
        <v>15.609659344473645</v>
      </c>
      <c r="J2499" s="169">
        <f t="shared" ref="J2499:P2499" si="1968">J2498/J2496</f>
        <v>1.0053475935828877</v>
      </c>
      <c r="K2499" s="169">
        <f t="shared" si="1968"/>
        <v>1.0009174311926605</v>
      </c>
      <c r="L2499" s="169">
        <f t="shared" si="1968"/>
        <v>1.0047895134862617</v>
      </c>
      <c r="M2499" s="169">
        <f t="shared" si="1968"/>
        <v>1.0016588332872547</v>
      </c>
      <c r="N2499" s="169">
        <f t="shared" si="1968"/>
        <v>1.0014678129586916</v>
      </c>
      <c r="O2499" s="169">
        <f t="shared" si="1968"/>
        <v>1.0020525451559934</v>
      </c>
      <c r="P2499" s="169">
        <f t="shared" si="1968"/>
        <v>1.0002202643171807</v>
      </c>
      <c r="Q2499" s="153">
        <f>Q2497/Q2498*100</f>
        <v>0.22890279261406987</v>
      </c>
    </row>
    <row r="2500" spans="1:17" x14ac:dyDescent="0.35">
      <c r="A2500" s="19" t="s">
        <v>153</v>
      </c>
      <c r="B2500" s="88">
        <v>241</v>
      </c>
      <c r="C2500" s="61">
        <v>208</v>
      </c>
      <c r="D2500" s="61">
        <v>0</v>
      </c>
      <c r="E2500" s="61">
        <v>496</v>
      </c>
      <c r="F2500" s="61">
        <v>1870</v>
      </c>
      <c r="G2500" s="88">
        <v>446</v>
      </c>
      <c r="H2500" s="88">
        <v>607</v>
      </c>
      <c r="I2500" s="146"/>
      <c r="J2500" s="88">
        <v>700</v>
      </c>
      <c r="K2500" s="61">
        <v>649</v>
      </c>
      <c r="L2500" s="61">
        <v>713</v>
      </c>
      <c r="M2500" s="61">
        <v>726</v>
      </c>
      <c r="N2500" s="61">
        <v>948</v>
      </c>
      <c r="O2500" s="88">
        <v>473</v>
      </c>
      <c r="P2500" s="88"/>
      <c r="Q2500" s="146"/>
    </row>
    <row r="2501" spans="1:17" x14ac:dyDescent="0.35">
      <c r="A2501" s="43" t="s">
        <v>155</v>
      </c>
      <c r="B2501" s="169">
        <f t="shared" ref="B2501:G2501" si="1969">B2500/B2498</f>
        <v>1.832699619771863</v>
      </c>
      <c r="C2501" s="169">
        <f t="shared" si="1969"/>
        <v>2.0553359683794468</v>
      </c>
      <c r="D2501" s="169">
        <f t="shared" si="1969"/>
        <v>0</v>
      </c>
      <c r="E2501" s="169">
        <f t="shared" si="1969"/>
        <v>2.2392776523702032</v>
      </c>
      <c r="F2501" s="169">
        <f t="shared" si="1969"/>
        <v>1.8306412139011259</v>
      </c>
      <c r="G2501" s="169">
        <f t="shared" si="1969"/>
        <v>1.8513906185139062</v>
      </c>
      <c r="H2501" s="169">
        <v>914</v>
      </c>
      <c r="I2501" s="146"/>
      <c r="J2501" s="169">
        <f>J2500/J2498</f>
        <v>1.9596864501679732</v>
      </c>
      <c r="K2501" s="169">
        <f>K2500/K2498</f>
        <v>1.9828903146959975</v>
      </c>
      <c r="L2501" s="169">
        <f>L2500/L2498</f>
        <v>1.7887606623181136</v>
      </c>
      <c r="M2501" s="169">
        <v>270</v>
      </c>
      <c r="N2501" s="169">
        <f>N2500/N2498</f>
        <v>1.9849246231155779</v>
      </c>
      <c r="O2501" s="169">
        <f>O2500/O2498</f>
        <v>1.9377304383449407</v>
      </c>
      <c r="P2501" s="169">
        <f>P2500/P2498</f>
        <v>0</v>
      </c>
      <c r="Q2501" s="146"/>
    </row>
    <row r="2502" spans="1:17" x14ac:dyDescent="0.35">
      <c r="A2502" s="19" t="s">
        <v>173</v>
      </c>
      <c r="B2502" s="36">
        <v>17.89</v>
      </c>
      <c r="C2502" s="171">
        <v>14.32</v>
      </c>
      <c r="D2502" s="171">
        <v>14.16</v>
      </c>
      <c r="E2502" s="171">
        <v>17.309999999999999</v>
      </c>
      <c r="F2502" s="171">
        <v>15.07</v>
      </c>
      <c r="G2502" s="19">
        <v>15.96</v>
      </c>
      <c r="H2502" s="36">
        <v>24.85</v>
      </c>
      <c r="I2502" s="146">
        <f>SUM(B2502:H2502)</f>
        <v>119.56</v>
      </c>
      <c r="J2502" s="36">
        <v>22.82</v>
      </c>
      <c r="K2502" s="171">
        <v>26.47</v>
      </c>
      <c r="L2502" s="171">
        <v>23.59</v>
      </c>
      <c r="M2502" s="171">
        <v>11.66</v>
      </c>
      <c r="N2502" s="171">
        <v>25.64</v>
      </c>
      <c r="O2502" s="19">
        <v>24.32</v>
      </c>
      <c r="P2502" s="36"/>
      <c r="Q2502" s="146">
        <f>SUM(J2502:P2502)</f>
        <v>134.5</v>
      </c>
    </row>
    <row r="2503" spans="1:17" x14ac:dyDescent="0.35">
      <c r="A2503" s="19" t="s">
        <v>172</v>
      </c>
      <c r="B2503" s="33">
        <v>28.84</v>
      </c>
      <c r="C2503" s="61">
        <v>21.54</v>
      </c>
      <c r="D2503" s="61">
        <v>23.88</v>
      </c>
      <c r="E2503" s="61">
        <v>28.89</v>
      </c>
      <c r="F2503" s="61">
        <v>20.86</v>
      </c>
      <c r="G2503" s="19">
        <v>30.64</v>
      </c>
      <c r="H2503" s="36">
        <v>28.73</v>
      </c>
      <c r="I2503" s="146">
        <f>SUM(B2503:H2503)</f>
        <v>183.37999999999997</v>
      </c>
      <c r="J2503" s="33">
        <v>33.74</v>
      </c>
      <c r="K2503" s="61">
        <v>34.21</v>
      </c>
      <c r="L2503" s="61">
        <v>37.85</v>
      </c>
      <c r="M2503" s="61">
        <v>14.02</v>
      </c>
      <c r="N2503" s="61">
        <v>35.89</v>
      </c>
      <c r="O2503" s="19">
        <v>41.43</v>
      </c>
      <c r="P2503" s="36"/>
      <c r="Q2503" s="146">
        <f>SUM(J2503:P2503)</f>
        <v>197.14000000000001</v>
      </c>
    </row>
    <row r="2504" spans="1:17" x14ac:dyDescent="0.35">
      <c r="A2504" s="19" t="s">
        <v>152</v>
      </c>
      <c r="B2504" s="19">
        <f t="shared" ref="B2504:H2504" si="1970">B2503+B2502</f>
        <v>46.730000000000004</v>
      </c>
      <c r="C2504" s="19">
        <f t="shared" si="1970"/>
        <v>35.86</v>
      </c>
      <c r="D2504" s="19">
        <f t="shared" si="1970"/>
        <v>38.04</v>
      </c>
      <c r="E2504" s="19">
        <f t="shared" si="1970"/>
        <v>46.2</v>
      </c>
      <c r="F2504" s="19">
        <f t="shared" si="1970"/>
        <v>35.93</v>
      </c>
      <c r="G2504" s="19">
        <f t="shared" si="1970"/>
        <v>46.6</v>
      </c>
      <c r="H2504" s="19">
        <f t="shared" si="1970"/>
        <v>53.58</v>
      </c>
      <c r="I2504" s="146">
        <f>SUM(B2504:H2504)</f>
        <v>302.94</v>
      </c>
      <c r="J2504" s="19">
        <f t="shared" ref="J2504:P2504" si="1971">J2503+J2502</f>
        <v>56.56</v>
      </c>
      <c r="K2504" s="19">
        <f t="shared" si="1971"/>
        <v>60.68</v>
      </c>
      <c r="L2504" s="19">
        <f t="shared" si="1971"/>
        <v>61.44</v>
      </c>
      <c r="M2504" s="19">
        <f t="shared" si="1971"/>
        <v>25.68</v>
      </c>
      <c r="N2504" s="19">
        <f t="shared" si="1971"/>
        <v>61.53</v>
      </c>
      <c r="O2504" s="19">
        <f t="shared" si="1971"/>
        <v>65.75</v>
      </c>
      <c r="P2504" s="19">
        <f t="shared" si="1971"/>
        <v>0</v>
      </c>
      <c r="Q2504" s="146">
        <f>SUM(J2504:P2504)</f>
        <v>331.64</v>
      </c>
    </row>
    <row r="2505" spans="1:17" x14ac:dyDescent="0.35">
      <c r="A2505" s="19" t="s">
        <v>154</v>
      </c>
      <c r="B2505" s="169">
        <f>B2504/B2502</f>
        <v>2.6120737842370039</v>
      </c>
      <c r="C2505" s="169">
        <f t="shared" ref="C2505:H2505" si="1972">C2504/C2502</f>
        <v>2.5041899441340782</v>
      </c>
      <c r="D2505" s="169">
        <f t="shared" si="1972"/>
        <v>2.6864406779661016</v>
      </c>
      <c r="E2505" s="169">
        <f t="shared" si="1972"/>
        <v>2.6689774696707111</v>
      </c>
      <c r="F2505" s="169">
        <f t="shared" si="1972"/>
        <v>2.3842070338420704</v>
      </c>
      <c r="G2505" s="169">
        <f t="shared" si="1972"/>
        <v>2.9197994987468672</v>
      </c>
      <c r="H2505" s="169">
        <f t="shared" si="1972"/>
        <v>2.1561368209255529</v>
      </c>
      <c r="I2505" s="153">
        <f>I2503/I2504*100</f>
        <v>60.533438964811502</v>
      </c>
      <c r="J2505" s="169">
        <f>J2504/J2502</f>
        <v>2.4785276073619631</v>
      </c>
      <c r="K2505" s="169">
        <f t="shared" ref="K2505:P2505" si="1973">K2504/K2502</f>
        <v>2.2924064979221761</v>
      </c>
      <c r="L2505" s="169">
        <f t="shared" si="1973"/>
        <v>2.6044934294192452</v>
      </c>
      <c r="M2505" s="169">
        <f t="shared" si="1973"/>
        <v>2.2024013722126927</v>
      </c>
      <c r="N2505" s="169">
        <f t="shared" si="1973"/>
        <v>2.3997659906396254</v>
      </c>
      <c r="O2505" s="169">
        <f t="shared" si="1973"/>
        <v>2.7035361842105261</v>
      </c>
      <c r="P2505" s="169" t="e">
        <f t="shared" si="1973"/>
        <v>#DIV/0!</v>
      </c>
      <c r="Q2505" s="153">
        <f>Q2503/Q2504*100</f>
        <v>59.443975395006646</v>
      </c>
    </row>
    <row r="2506" spans="1:17" x14ac:dyDescent="0.35">
      <c r="A2506" s="19" t="s">
        <v>153</v>
      </c>
      <c r="B2506" s="19">
        <v>157</v>
      </c>
      <c r="C2506" s="19">
        <v>125</v>
      </c>
      <c r="D2506" s="19">
        <v>128</v>
      </c>
      <c r="E2506" s="19">
        <v>149</v>
      </c>
      <c r="F2506" s="19">
        <v>122</v>
      </c>
      <c r="G2506" s="19">
        <v>137</v>
      </c>
      <c r="H2506" s="19">
        <v>200</v>
      </c>
      <c r="I2506" s="146"/>
      <c r="J2506" s="19">
        <v>190</v>
      </c>
      <c r="K2506" s="19">
        <v>214</v>
      </c>
      <c r="L2506" s="19">
        <v>204</v>
      </c>
      <c r="M2506" s="19">
        <v>89</v>
      </c>
      <c r="N2506" s="19">
        <v>210</v>
      </c>
      <c r="O2506" s="19">
        <v>211</v>
      </c>
      <c r="P2506" s="19"/>
      <c r="Q2506" s="146"/>
    </row>
    <row r="2507" spans="1:17" x14ac:dyDescent="0.35">
      <c r="A2507" s="43" t="s">
        <v>155</v>
      </c>
      <c r="B2507" s="169">
        <f t="shared" ref="B2507:H2507" si="1974">B2506/B2504</f>
        <v>3.3597260860261073</v>
      </c>
      <c r="C2507" s="169">
        <f t="shared" si="1974"/>
        <v>3.4857780256553261</v>
      </c>
      <c r="D2507" s="169">
        <f t="shared" si="1974"/>
        <v>3.3648790746582544</v>
      </c>
      <c r="E2507" s="169">
        <f t="shared" si="1974"/>
        <v>3.225108225108225</v>
      </c>
      <c r="F2507" s="169">
        <f t="shared" si="1974"/>
        <v>3.3954912329529643</v>
      </c>
      <c r="G2507" s="169">
        <f t="shared" si="1974"/>
        <v>2.9399141630901289</v>
      </c>
      <c r="H2507" s="169">
        <f t="shared" si="1974"/>
        <v>3.7327360955580442</v>
      </c>
      <c r="I2507" s="146"/>
      <c r="J2507" s="169">
        <f t="shared" ref="J2507:P2507" si="1975">J2506/J2504</f>
        <v>3.359264497878359</v>
      </c>
      <c r="K2507" s="169">
        <f t="shared" si="1975"/>
        <v>3.5266974291364535</v>
      </c>
      <c r="L2507" s="169">
        <f t="shared" si="1975"/>
        <v>3.3203125</v>
      </c>
      <c r="M2507" s="169">
        <f t="shared" si="1975"/>
        <v>3.4657320872274142</v>
      </c>
      <c r="N2507" s="169">
        <f t="shared" si="1975"/>
        <v>3.4129692832764507</v>
      </c>
      <c r="O2507" s="169">
        <f t="shared" si="1975"/>
        <v>3.209125475285171</v>
      </c>
      <c r="P2507" s="169" t="e">
        <f t="shared" si="1975"/>
        <v>#DIV/0!</v>
      </c>
      <c r="Q2507" s="146"/>
    </row>
    <row r="2508" spans="1:17" x14ac:dyDescent="0.35">
      <c r="A2508" s="19" t="s">
        <v>176</v>
      </c>
      <c r="B2508" s="19">
        <v>0</v>
      </c>
      <c r="C2508" s="19">
        <v>0</v>
      </c>
      <c r="D2508" s="19">
        <v>0</v>
      </c>
      <c r="E2508" s="19">
        <v>0</v>
      </c>
      <c r="F2508" s="19">
        <v>0</v>
      </c>
      <c r="G2508" s="19">
        <v>0</v>
      </c>
      <c r="H2508" s="19">
        <v>0</v>
      </c>
      <c r="I2508" s="151">
        <f>SUM(B2508:H2508)</f>
        <v>0</v>
      </c>
      <c r="J2508" s="19">
        <v>0</v>
      </c>
      <c r="K2508" s="19">
        <v>0</v>
      </c>
      <c r="L2508" s="19">
        <v>0</v>
      </c>
      <c r="M2508" s="19">
        <v>0</v>
      </c>
      <c r="N2508" s="19">
        <v>0</v>
      </c>
      <c r="O2508" s="19">
        <v>0</v>
      </c>
      <c r="P2508" s="19">
        <v>0</v>
      </c>
      <c r="Q2508" s="151">
        <f>SUM(J2508:P2508)</f>
        <v>0</v>
      </c>
    </row>
    <row r="2509" spans="1:17" x14ac:dyDescent="0.35">
      <c r="A2509" s="19" t="s">
        <v>177</v>
      </c>
      <c r="B2509" s="19">
        <v>0</v>
      </c>
      <c r="C2509" s="19">
        <v>0</v>
      </c>
      <c r="D2509" s="19">
        <v>0</v>
      </c>
      <c r="E2509" s="19">
        <v>0</v>
      </c>
      <c r="F2509" s="19">
        <v>0</v>
      </c>
      <c r="G2509" s="19">
        <v>0</v>
      </c>
      <c r="H2509" s="19">
        <v>0</v>
      </c>
      <c r="I2509" s="151">
        <f>SUM(B2509:H2509)</f>
        <v>0</v>
      </c>
      <c r="J2509" s="19">
        <v>0</v>
      </c>
      <c r="K2509" s="19">
        <v>0</v>
      </c>
      <c r="L2509" s="19">
        <v>0</v>
      </c>
      <c r="M2509" s="19">
        <v>0</v>
      </c>
      <c r="N2509" s="19">
        <v>0</v>
      </c>
      <c r="O2509" s="19">
        <v>0</v>
      </c>
      <c r="P2509" s="19">
        <v>0</v>
      </c>
      <c r="Q2509" s="151">
        <f>SUM(J2509:P2509)</f>
        <v>0</v>
      </c>
    </row>
    <row r="2510" spans="1:17" x14ac:dyDescent="0.35">
      <c r="A2510" s="19" t="s">
        <v>152</v>
      </c>
      <c r="B2510" s="19">
        <f t="shared" ref="B2510:H2510" si="1976">B2509+B2508</f>
        <v>0</v>
      </c>
      <c r="C2510" s="19">
        <f t="shared" si="1976"/>
        <v>0</v>
      </c>
      <c r="D2510" s="19">
        <f t="shared" si="1976"/>
        <v>0</v>
      </c>
      <c r="E2510" s="19">
        <f t="shared" si="1976"/>
        <v>0</v>
      </c>
      <c r="F2510" s="19">
        <f t="shared" si="1976"/>
        <v>0</v>
      </c>
      <c r="G2510" s="19">
        <f t="shared" si="1976"/>
        <v>0</v>
      </c>
      <c r="H2510" s="19">
        <f t="shared" si="1976"/>
        <v>0</v>
      </c>
      <c r="I2510" s="151">
        <f>SUM(B2510:H2510)</f>
        <v>0</v>
      </c>
      <c r="J2510" s="19">
        <f t="shared" ref="J2510:P2510" si="1977">J2509+J2508</f>
        <v>0</v>
      </c>
      <c r="K2510" s="19">
        <f t="shared" si="1977"/>
        <v>0</v>
      </c>
      <c r="L2510" s="19">
        <f t="shared" si="1977"/>
        <v>0</v>
      </c>
      <c r="M2510" s="19">
        <f t="shared" si="1977"/>
        <v>0</v>
      </c>
      <c r="N2510" s="19">
        <f t="shared" si="1977"/>
        <v>0</v>
      </c>
      <c r="O2510" s="19">
        <f t="shared" si="1977"/>
        <v>0</v>
      </c>
      <c r="P2510" s="19">
        <f t="shared" si="1977"/>
        <v>0</v>
      </c>
      <c r="Q2510" s="151">
        <f>SUM(J2510:P2510)</f>
        <v>0</v>
      </c>
    </row>
    <row r="2511" spans="1:17" x14ac:dyDescent="0.35">
      <c r="A2511" s="19" t="s">
        <v>154</v>
      </c>
      <c r="B2511" s="106" t="e">
        <f t="shared" ref="B2511:Q2511" si="1978">B2509/B2510*100</f>
        <v>#DIV/0!</v>
      </c>
      <c r="C2511" s="106" t="e">
        <f t="shared" si="1978"/>
        <v>#DIV/0!</v>
      </c>
      <c r="D2511" s="106" t="e">
        <f t="shared" si="1978"/>
        <v>#DIV/0!</v>
      </c>
      <c r="E2511" s="106" t="e">
        <f t="shared" si="1978"/>
        <v>#DIV/0!</v>
      </c>
      <c r="F2511" s="106" t="e">
        <f t="shared" si="1978"/>
        <v>#DIV/0!</v>
      </c>
      <c r="G2511" s="106" t="e">
        <f t="shared" si="1978"/>
        <v>#DIV/0!</v>
      </c>
      <c r="H2511" s="106" t="e">
        <f t="shared" si="1978"/>
        <v>#DIV/0!</v>
      </c>
      <c r="I2511" s="153" t="e">
        <f t="shared" si="1978"/>
        <v>#DIV/0!</v>
      </c>
      <c r="J2511" s="106" t="e">
        <f t="shared" si="1978"/>
        <v>#DIV/0!</v>
      </c>
      <c r="K2511" s="106" t="e">
        <f t="shared" si="1978"/>
        <v>#DIV/0!</v>
      </c>
      <c r="L2511" s="106" t="e">
        <f t="shared" si="1978"/>
        <v>#DIV/0!</v>
      </c>
      <c r="M2511" s="106" t="e">
        <f t="shared" si="1978"/>
        <v>#DIV/0!</v>
      </c>
      <c r="N2511" s="106" t="e">
        <f t="shared" si="1978"/>
        <v>#DIV/0!</v>
      </c>
      <c r="O2511" s="106" t="e">
        <f t="shared" si="1978"/>
        <v>#DIV/0!</v>
      </c>
      <c r="P2511" s="106" t="e">
        <f t="shared" si="1978"/>
        <v>#DIV/0!</v>
      </c>
      <c r="Q2511" s="153" t="e">
        <f t="shared" si="1978"/>
        <v>#DIV/0!</v>
      </c>
    </row>
    <row r="2512" spans="1:17" x14ac:dyDescent="0.35">
      <c r="A2512" s="19" t="s">
        <v>153</v>
      </c>
      <c r="B2512" s="88">
        <v>0</v>
      </c>
      <c r="C2512" s="88">
        <v>0</v>
      </c>
      <c r="D2512" s="88">
        <v>0</v>
      </c>
      <c r="E2512" s="88">
        <v>0</v>
      </c>
      <c r="F2512" s="88">
        <v>0</v>
      </c>
      <c r="G2512" s="88">
        <v>0</v>
      </c>
      <c r="H2512" s="88">
        <v>0</v>
      </c>
      <c r="I2512" s="146"/>
      <c r="J2512" s="88">
        <v>0</v>
      </c>
      <c r="K2512" s="88">
        <v>0</v>
      </c>
      <c r="L2512" s="88">
        <v>0</v>
      </c>
      <c r="M2512" s="88">
        <v>0</v>
      </c>
      <c r="N2512" s="88">
        <v>0</v>
      </c>
      <c r="O2512" s="88">
        <v>0</v>
      </c>
      <c r="P2512" s="88">
        <v>0</v>
      </c>
      <c r="Q2512" s="146"/>
    </row>
    <row r="2513" spans="1:17" x14ac:dyDescent="0.35">
      <c r="A2513" s="43" t="s">
        <v>155</v>
      </c>
      <c r="B2513" s="169" t="e">
        <f t="shared" ref="B2513:H2513" si="1979">B2512/B2510</f>
        <v>#DIV/0!</v>
      </c>
      <c r="C2513" s="169" t="e">
        <f t="shared" si="1979"/>
        <v>#DIV/0!</v>
      </c>
      <c r="D2513" s="169" t="e">
        <f t="shared" si="1979"/>
        <v>#DIV/0!</v>
      </c>
      <c r="E2513" s="169" t="e">
        <f t="shared" si="1979"/>
        <v>#DIV/0!</v>
      </c>
      <c r="F2513" s="169" t="e">
        <f t="shared" si="1979"/>
        <v>#DIV/0!</v>
      </c>
      <c r="G2513" s="169" t="e">
        <f t="shared" si="1979"/>
        <v>#DIV/0!</v>
      </c>
      <c r="H2513" s="169" t="e">
        <f t="shared" si="1979"/>
        <v>#DIV/0!</v>
      </c>
      <c r="I2513" s="146"/>
      <c r="J2513" s="169" t="e">
        <f t="shared" ref="J2513:P2513" si="1980">J2512/J2510</f>
        <v>#DIV/0!</v>
      </c>
      <c r="K2513" s="169" t="e">
        <f t="shared" si="1980"/>
        <v>#DIV/0!</v>
      </c>
      <c r="L2513" s="169" t="e">
        <f t="shared" si="1980"/>
        <v>#DIV/0!</v>
      </c>
      <c r="M2513" s="169" t="e">
        <f t="shared" si="1980"/>
        <v>#DIV/0!</v>
      </c>
      <c r="N2513" s="169" t="e">
        <f t="shared" si="1980"/>
        <v>#DIV/0!</v>
      </c>
      <c r="O2513" s="169" t="e">
        <f t="shared" si="1980"/>
        <v>#DIV/0!</v>
      </c>
      <c r="P2513" s="169" t="e">
        <f t="shared" si="1980"/>
        <v>#DIV/0!</v>
      </c>
      <c r="Q2513" s="146"/>
    </row>
    <row r="2514" spans="1:17" x14ac:dyDescent="0.35">
      <c r="A2514" s="19" t="s">
        <v>174</v>
      </c>
      <c r="B2514" s="88">
        <v>7.78</v>
      </c>
      <c r="C2514" s="19">
        <v>6.7</v>
      </c>
      <c r="D2514" s="19">
        <v>6.01</v>
      </c>
      <c r="E2514" s="19">
        <v>5.05</v>
      </c>
      <c r="F2514" s="19">
        <v>7.21</v>
      </c>
      <c r="G2514" s="79">
        <v>2.62</v>
      </c>
      <c r="H2514" s="79">
        <v>17.510000000000002</v>
      </c>
      <c r="I2514" s="146">
        <f>SUM(B2514:H2514)</f>
        <v>52.879999999999995</v>
      </c>
      <c r="J2514" s="88">
        <v>10.59</v>
      </c>
      <c r="K2514" s="19">
        <v>14.74</v>
      </c>
      <c r="L2514" s="19">
        <v>8.86</v>
      </c>
      <c r="M2514" s="19">
        <v>6.59</v>
      </c>
      <c r="N2514" s="19">
        <v>13.08</v>
      </c>
      <c r="O2514" s="79">
        <v>7.47</v>
      </c>
      <c r="P2514" s="79"/>
      <c r="Q2514" s="146">
        <f>SUM(J2514:P2514)</f>
        <v>61.33</v>
      </c>
    </row>
    <row r="2515" spans="1:17" x14ac:dyDescent="0.35">
      <c r="A2515" s="19" t="s">
        <v>175</v>
      </c>
      <c r="B2515" s="88">
        <v>0.16</v>
      </c>
      <c r="C2515" s="19">
        <v>0.18</v>
      </c>
      <c r="D2515" s="19">
        <v>0.35</v>
      </c>
      <c r="E2515" s="19">
        <v>0.17</v>
      </c>
      <c r="F2515" s="19">
        <v>0.18</v>
      </c>
      <c r="G2515" s="88">
        <v>0.16</v>
      </c>
      <c r="H2515" s="88">
        <v>17</v>
      </c>
      <c r="I2515" s="146">
        <f>SUM(B2515:H2515)</f>
        <v>18.2</v>
      </c>
      <c r="J2515" s="88">
        <v>0.15</v>
      </c>
      <c r="K2515" s="19">
        <v>0.56000000000000005</v>
      </c>
      <c r="L2515" s="19">
        <v>0.16</v>
      </c>
      <c r="M2515" s="19">
        <v>0.14000000000000001</v>
      </c>
      <c r="N2515" s="19">
        <v>0.15</v>
      </c>
      <c r="O2515" s="88">
        <v>0.12</v>
      </c>
      <c r="P2515" s="88"/>
      <c r="Q2515" s="146">
        <f>SUM(J2515:P2515)</f>
        <v>1.2800000000000002</v>
      </c>
    </row>
    <row r="2516" spans="1:17" x14ac:dyDescent="0.35">
      <c r="A2516" s="19" t="s">
        <v>152</v>
      </c>
      <c r="B2516" s="19">
        <f t="shared" ref="B2516:H2516" si="1981">B2515+B2514</f>
        <v>7.94</v>
      </c>
      <c r="C2516" s="19">
        <f t="shared" si="1981"/>
        <v>6.88</v>
      </c>
      <c r="D2516" s="19">
        <f t="shared" si="1981"/>
        <v>6.3599999999999994</v>
      </c>
      <c r="E2516" s="19">
        <f t="shared" si="1981"/>
        <v>5.22</v>
      </c>
      <c r="F2516" s="19">
        <f t="shared" si="1981"/>
        <v>7.39</v>
      </c>
      <c r="G2516" s="19">
        <f t="shared" si="1981"/>
        <v>2.7800000000000002</v>
      </c>
      <c r="H2516" s="19">
        <f t="shared" si="1981"/>
        <v>34.510000000000005</v>
      </c>
      <c r="I2516" s="146">
        <f>SUM(B2516:H2516)</f>
        <v>71.080000000000013</v>
      </c>
      <c r="J2516" s="19">
        <f>J2515+J2514</f>
        <v>10.74</v>
      </c>
      <c r="K2516" s="19">
        <f>K2515+K2514</f>
        <v>15.3</v>
      </c>
      <c r="L2516" s="19">
        <f>L2515+L2514</f>
        <v>9.02</v>
      </c>
      <c r="M2516" s="19">
        <v>90</v>
      </c>
      <c r="N2516" s="19">
        <f>N2515+N2514</f>
        <v>13.23</v>
      </c>
      <c r="O2516" s="19">
        <f>O2515+O2514</f>
        <v>7.59</v>
      </c>
      <c r="P2516" s="19">
        <f>P2515+P2514</f>
        <v>0</v>
      </c>
      <c r="Q2516" s="146">
        <f>SUM(J2516:P2516)</f>
        <v>145.88</v>
      </c>
    </row>
    <row r="2517" spans="1:17" x14ac:dyDescent="0.35">
      <c r="A2517" s="19" t="s">
        <v>154</v>
      </c>
      <c r="B2517" s="169">
        <f>B2516/B2514</f>
        <v>1.0205655526992288</v>
      </c>
      <c r="C2517" s="169">
        <f t="shared" ref="C2517:H2517" si="1982">C2516/C2514</f>
        <v>1.026865671641791</v>
      </c>
      <c r="D2517" s="169">
        <f t="shared" si="1982"/>
        <v>1.0582362728785357</v>
      </c>
      <c r="E2517" s="169">
        <f t="shared" si="1982"/>
        <v>1.0336633663366337</v>
      </c>
      <c r="F2517" s="169">
        <f t="shared" si="1982"/>
        <v>1.0249653259361997</v>
      </c>
      <c r="G2517" s="169">
        <f t="shared" si="1982"/>
        <v>1.0610687022900764</v>
      </c>
      <c r="H2517" s="169">
        <f t="shared" si="1982"/>
        <v>1.970873786407767</v>
      </c>
      <c r="I2517" s="153">
        <f>I2515/I2516*100</f>
        <v>25.604952166572868</v>
      </c>
      <c r="J2517" s="169">
        <f t="shared" ref="J2517:P2517" si="1983">J2516/J2514</f>
        <v>1.0141643059490086</v>
      </c>
      <c r="K2517" s="169">
        <f t="shared" si="1983"/>
        <v>1.0379918588873813</v>
      </c>
      <c r="L2517" s="169">
        <f t="shared" si="1983"/>
        <v>1.0180586907449209</v>
      </c>
      <c r="M2517" s="169">
        <f t="shared" si="1983"/>
        <v>13.657056145675266</v>
      </c>
      <c r="N2517" s="169">
        <f t="shared" si="1983"/>
        <v>1.011467889908257</v>
      </c>
      <c r="O2517" s="169">
        <f t="shared" si="1983"/>
        <v>1.0160642570281124</v>
      </c>
      <c r="P2517" s="169" t="e">
        <f t="shared" si="1983"/>
        <v>#DIV/0!</v>
      </c>
      <c r="Q2517" s="153">
        <f>Q2515/Q2516*100</f>
        <v>0.87743350699204836</v>
      </c>
    </row>
    <row r="2518" spans="1:17" x14ac:dyDescent="0.35">
      <c r="A2518" s="19" t="s">
        <v>153</v>
      </c>
      <c r="B2518" s="19">
        <v>91</v>
      </c>
      <c r="C2518" s="19">
        <v>56</v>
      </c>
      <c r="D2518" s="19">
        <v>3</v>
      </c>
      <c r="E2518" s="19">
        <v>33</v>
      </c>
      <c r="F2518" s="19">
        <v>87</v>
      </c>
      <c r="G2518" s="19">
        <v>27</v>
      </c>
      <c r="H2518" s="19">
        <v>34</v>
      </c>
      <c r="I2518" s="146"/>
      <c r="J2518" s="19">
        <v>79</v>
      </c>
      <c r="K2518" s="19">
        <v>350</v>
      </c>
      <c r="L2518" s="19">
        <v>105</v>
      </c>
      <c r="M2518" s="19">
        <v>86</v>
      </c>
      <c r="N2518" s="19">
        <v>91</v>
      </c>
      <c r="O2518" s="19">
        <v>93</v>
      </c>
      <c r="P2518" s="19"/>
      <c r="Q2518" s="146"/>
    </row>
    <row r="2519" spans="1:17" x14ac:dyDescent="0.35">
      <c r="A2519" s="43" t="s">
        <v>155</v>
      </c>
      <c r="B2519" s="169">
        <f t="shared" ref="B2519:H2519" si="1984">B2518/B2516</f>
        <v>11.460957178841308</v>
      </c>
      <c r="C2519" s="169">
        <f t="shared" si="1984"/>
        <v>8.1395348837209305</v>
      </c>
      <c r="D2519" s="169">
        <f t="shared" si="1984"/>
        <v>0.47169811320754723</v>
      </c>
      <c r="E2519" s="169">
        <f t="shared" si="1984"/>
        <v>6.3218390804597702</v>
      </c>
      <c r="F2519" s="169">
        <f t="shared" si="1984"/>
        <v>11.772665764546685</v>
      </c>
      <c r="G2519" s="169">
        <f t="shared" si="1984"/>
        <v>9.7122302158273381</v>
      </c>
      <c r="H2519" s="169">
        <f t="shared" si="1984"/>
        <v>0.9852216748768472</v>
      </c>
      <c r="I2519" s="146"/>
      <c r="J2519" s="169">
        <f t="shared" ref="J2519:P2519" si="1985">J2518/J2516</f>
        <v>7.355679702048417</v>
      </c>
      <c r="K2519" s="169">
        <f t="shared" si="1985"/>
        <v>22.875816993464053</v>
      </c>
      <c r="L2519" s="169">
        <f t="shared" si="1985"/>
        <v>11.64079822616408</v>
      </c>
      <c r="M2519" s="169">
        <f t="shared" si="1985"/>
        <v>0.9555555555555556</v>
      </c>
      <c r="N2519" s="169">
        <f t="shared" si="1985"/>
        <v>6.8783068783068781</v>
      </c>
      <c r="O2519" s="169">
        <f t="shared" si="1985"/>
        <v>12.252964426877471</v>
      </c>
      <c r="P2519" s="169" t="e">
        <f t="shared" si="1985"/>
        <v>#DIV/0!</v>
      </c>
      <c r="Q2519" s="146"/>
    </row>
    <row r="2520" spans="1:17" x14ac:dyDescent="0.35">
      <c r="A2520" s="21"/>
      <c r="B2520" s="21"/>
      <c r="C2520" s="21"/>
      <c r="D2520" s="169">
        <f>D2519/D2517</f>
        <v>0.44573988370713191</v>
      </c>
      <c r="E2520" s="169">
        <f>E2519/E2517</f>
        <v>6.1159554322455625</v>
      </c>
      <c r="F2520" s="21">
        <v>21</v>
      </c>
      <c r="G2520" s="21"/>
      <c r="H2520" s="21"/>
      <c r="I2520" s="21"/>
      <c r="J2520" s="21"/>
      <c r="K2520" s="21"/>
      <c r="L2520" s="169">
        <f>L2519/L2517</f>
        <v>11.43430956583301</v>
      </c>
      <c r="M2520" s="169">
        <f>M2519/M2517</f>
        <v>6.9967901234567906E-2</v>
      </c>
      <c r="N2520" s="21">
        <v>21</v>
      </c>
      <c r="O2520" s="21"/>
      <c r="P2520" s="21"/>
    </row>
    <row r="2521" spans="1:17" x14ac:dyDescent="0.35">
      <c r="A2521" s="21"/>
      <c r="B2521" s="155"/>
      <c r="C2521" s="156" t="s">
        <v>1679</v>
      </c>
      <c r="D2521" s="156" t="s">
        <v>178</v>
      </c>
      <c r="E2521" s="156" t="s">
        <v>179</v>
      </c>
      <c r="F2521" s="156" t="s">
        <v>180</v>
      </c>
      <c r="G2521" s="156" t="s">
        <v>181</v>
      </c>
      <c r="H2521" s="156" t="s">
        <v>182</v>
      </c>
      <c r="I2521" s="156" t="s">
        <v>183</v>
      </c>
      <c r="J2521" s="156" t="s">
        <v>184</v>
      </c>
      <c r="K2521" s="156" t="s">
        <v>185</v>
      </c>
      <c r="L2521" s="156" t="s">
        <v>186</v>
      </c>
      <c r="M2521" s="156" t="s">
        <v>187</v>
      </c>
      <c r="N2521" s="156" t="s">
        <v>188</v>
      </c>
      <c r="O2521" s="21"/>
      <c r="P2521" s="21"/>
    </row>
    <row r="2522" spans="1:17" x14ac:dyDescent="0.35">
      <c r="A2522" s="21"/>
      <c r="B2522" s="157" t="s">
        <v>189</v>
      </c>
      <c r="C2522" s="179">
        <f>Q2449</f>
        <v>762.30000000000007</v>
      </c>
      <c r="D2522" s="158">
        <f>Q2455</f>
        <v>949.90000000000009</v>
      </c>
      <c r="E2522" s="158">
        <f>I2461</f>
        <v>0</v>
      </c>
      <c r="F2522" s="164">
        <f>Q2467</f>
        <v>301.27000000000004</v>
      </c>
      <c r="G2522" s="180">
        <f>Q2473</f>
        <v>0</v>
      </c>
      <c r="H2522" s="164">
        <f>Q2479</f>
        <v>740.21</v>
      </c>
      <c r="I2522" s="164">
        <f>Q2485</f>
        <v>22.240000000000002</v>
      </c>
      <c r="J2522" s="164">
        <f>Q2491</f>
        <v>2.84</v>
      </c>
      <c r="K2522" s="179">
        <f>Q2497</f>
        <v>5.9999999999999991</v>
      </c>
      <c r="L2522" s="164">
        <f>Q2503</f>
        <v>197.14000000000001</v>
      </c>
      <c r="M2522" s="164">
        <f>I2509</f>
        <v>0</v>
      </c>
      <c r="N2522" s="164">
        <f>Q2515</f>
        <v>1.2800000000000002</v>
      </c>
      <c r="O2522" s="21"/>
      <c r="P2522" s="21"/>
    </row>
    <row r="2523" spans="1:17" x14ac:dyDescent="0.35">
      <c r="A2523" s="21"/>
      <c r="B2523" s="157" t="s">
        <v>190</v>
      </c>
      <c r="C2523" s="163">
        <f>I2451</f>
        <v>100</v>
      </c>
      <c r="D2523" s="163">
        <f>I2457</f>
        <v>100</v>
      </c>
      <c r="E2523" s="163">
        <f>I2463</f>
        <v>0</v>
      </c>
      <c r="F2523" s="164">
        <f>I2469</f>
        <v>31.315186975324355</v>
      </c>
      <c r="G2523" s="163">
        <v>0</v>
      </c>
      <c r="H2523" s="163">
        <f>I2481</f>
        <v>24.97229439939893</v>
      </c>
      <c r="I2523" s="163">
        <f>I2487</f>
        <v>8.6633008636849773</v>
      </c>
      <c r="J2523" s="163">
        <f>I2493</f>
        <v>14.382472355791718</v>
      </c>
      <c r="K2523" s="163">
        <f>I2499</f>
        <v>15.609659344473645</v>
      </c>
      <c r="L2523" s="163">
        <f>I2505</f>
        <v>60.533438964811502</v>
      </c>
      <c r="M2523" s="163">
        <v>0</v>
      </c>
      <c r="N2523" s="163">
        <f>I2517</f>
        <v>25.604952166572868</v>
      </c>
      <c r="O2523" s="163"/>
      <c r="P2523" s="21"/>
    </row>
    <row r="2525" spans="1:17" x14ac:dyDescent="0.35">
      <c r="A2525" s="31" t="s">
        <v>0</v>
      </c>
      <c r="B2525" s="83"/>
      <c r="C2525" s="83"/>
      <c r="D2525" s="21"/>
      <c r="E2525" s="21"/>
      <c r="F2525" s="21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</row>
    <row r="2526" spans="1:17" ht="15.5" x14ac:dyDescent="0.35">
      <c r="A2526" s="33" t="s">
        <v>1</v>
      </c>
      <c r="B2526" s="64" t="s">
        <v>645</v>
      </c>
      <c r="C2526" s="64" t="s">
        <v>664</v>
      </c>
      <c r="D2526" s="64" t="s">
        <v>665</v>
      </c>
      <c r="E2526" s="64" t="s">
        <v>666</v>
      </c>
      <c r="F2526" s="64" t="s">
        <v>667</v>
      </c>
      <c r="G2526" s="64" t="s">
        <v>668</v>
      </c>
      <c r="H2526" s="64" t="s">
        <v>669</v>
      </c>
      <c r="I2526" s="181" t="s">
        <v>31</v>
      </c>
      <c r="J2526" s="64" t="s">
        <v>670</v>
      </c>
      <c r="K2526" s="64" t="s">
        <v>671</v>
      </c>
      <c r="L2526" s="64" t="s">
        <v>672</v>
      </c>
      <c r="M2526" s="64" t="s">
        <v>673</v>
      </c>
      <c r="N2526" s="64" t="s">
        <v>674</v>
      </c>
      <c r="O2526" s="64" t="s">
        <v>675</v>
      </c>
      <c r="P2526" s="64" t="s">
        <v>676</v>
      </c>
      <c r="Q2526" s="182" t="s">
        <v>1888</v>
      </c>
    </row>
    <row r="2527" spans="1:17" x14ac:dyDescent="0.35">
      <c r="A2527" s="28" t="s">
        <v>1677</v>
      </c>
      <c r="B2527" s="28">
        <v>0</v>
      </c>
      <c r="C2527" s="28">
        <v>0</v>
      </c>
      <c r="D2527" s="28">
        <v>0</v>
      </c>
      <c r="E2527" s="28">
        <v>0</v>
      </c>
      <c r="F2527" s="28">
        <v>0</v>
      </c>
      <c r="G2527" s="28">
        <v>0</v>
      </c>
      <c r="H2527" s="28">
        <v>0</v>
      </c>
      <c r="I2527" s="146">
        <v>0</v>
      </c>
      <c r="J2527" s="28">
        <v>0</v>
      </c>
      <c r="K2527" s="28">
        <v>0</v>
      </c>
      <c r="L2527" s="28">
        <v>0</v>
      </c>
      <c r="M2527" s="28">
        <v>0</v>
      </c>
      <c r="N2527" s="28">
        <v>0</v>
      </c>
      <c r="O2527" s="28">
        <v>0</v>
      </c>
      <c r="P2527" s="28">
        <v>0</v>
      </c>
      <c r="Q2527" s="146">
        <v>0</v>
      </c>
    </row>
    <row r="2528" spans="1:17" x14ac:dyDescent="0.35">
      <c r="A2528" s="28" t="s">
        <v>1678</v>
      </c>
      <c r="B2528" s="28">
        <v>81.900000000000006</v>
      </c>
      <c r="C2528" s="28">
        <v>97.8</v>
      </c>
      <c r="D2528" s="28">
        <v>62.4</v>
      </c>
      <c r="E2528" s="28">
        <v>104.8</v>
      </c>
      <c r="F2528" s="28">
        <v>98.2</v>
      </c>
      <c r="G2528" s="166">
        <v>102.3</v>
      </c>
      <c r="H2528" s="28">
        <v>116.5</v>
      </c>
      <c r="I2528" s="146">
        <v>663.9</v>
      </c>
      <c r="J2528" s="28">
        <v>188.8</v>
      </c>
      <c r="K2528" s="28">
        <v>140.30000000000001</v>
      </c>
      <c r="L2528" s="28">
        <v>139.9</v>
      </c>
      <c r="M2528" s="28">
        <v>51</v>
      </c>
      <c r="N2528" s="28">
        <v>26.1</v>
      </c>
      <c r="O2528" s="28">
        <v>22</v>
      </c>
      <c r="P2528" s="28">
        <v>2</v>
      </c>
      <c r="Q2528" s="146">
        <v>0</v>
      </c>
    </row>
    <row r="2529" spans="1:17" x14ac:dyDescent="0.35">
      <c r="A2529" s="28" t="s">
        <v>152</v>
      </c>
      <c r="B2529" s="28">
        <v>81.900000000000006</v>
      </c>
      <c r="C2529" s="28">
        <v>97.8</v>
      </c>
      <c r="D2529" s="28">
        <v>62.4</v>
      </c>
      <c r="E2529" s="28">
        <v>104.8</v>
      </c>
      <c r="F2529" s="28">
        <v>98.2</v>
      </c>
      <c r="G2529" s="28">
        <v>102.3</v>
      </c>
      <c r="H2529" s="28">
        <v>116.5</v>
      </c>
      <c r="I2529" s="146">
        <v>663.9</v>
      </c>
      <c r="J2529" s="28">
        <v>188.8</v>
      </c>
      <c r="K2529" s="28">
        <v>140.30000000000001</v>
      </c>
      <c r="L2529" s="28">
        <v>139.9</v>
      </c>
      <c r="M2529" s="28">
        <v>51</v>
      </c>
      <c r="N2529" s="28">
        <v>26.1</v>
      </c>
      <c r="O2529" s="28">
        <v>22</v>
      </c>
      <c r="P2529" s="28">
        <v>2</v>
      </c>
      <c r="Q2529" s="146">
        <v>0</v>
      </c>
    </row>
    <row r="2530" spans="1:17" x14ac:dyDescent="0.35">
      <c r="A2530" s="28" t="s">
        <v>154</v>
      </c>
      <c r="B2530" s="162">
        <v>100</v>
      </c>
      <c r="C2530" s="162">
        <v>100</v>
      </c>
      <c r="D2530" s="162">
        <v>100</v>
      </c>
      <c r="E2530" s="162">
        <v>1</v>
      </c>
      <c r="F2530" s="162">
        <v>100</v>
      </c>
      <c r="G2530" s="162">
        <v>100</v>
      </c>
      <c r="H2530" s="162">
        <v>100</v>
      </c>
      <c r="I2530" s="106">
        <v>100</v>
      </c>
      <c r="J2530" s="106">
        <v>100</v>
      </c>
      <c r="K2530" s="106">
        <v>100</v>
      </c>
      <c r="L2530" s="106">
        <v>100</v>
      </c>
      <c r="M2530" s="106">
        <v>100</v>
      </c>
      <c r="N2530" s="106">
        <v>100</v>
      </c>
      <c r="O2530" s="106">
        <v>100</v>
      </c>
      <c r="P2530" s="106">
        <v>100</v>
      </c>
      <c r="Q2530" s="106" t="e">
        <v>#DIV/0!</v>
      </c>
    </row>
    <row r="2531" spans="1:17" x14ac:dyDescent="0.35">
      <c r="A2531" s="28" t="s">
        <v>153</v>
      </c>
      <c r="B2531" s="28">
        <v>75</v>
      </c>
      <c r="C2531" s="28">
        <v>101</v>
      </c>
      <c r="D2531" s="28">
        <v>63</v>
      </c>
      <c r="E2531" s="28">
        <v>117</v>
      </c>
      <c r="F2531" s="28">
        <v>100</v>
      </c>
      <c r="G2531" s="28">
        <v>100</v>
      </c>
      <c r="H2531" s="28">
        <v>119</v>
      </c>
      <c r="I2531" s="106">
        <v>0</v>
      </c>
      <c r="J2531" s="28">
        <v>110</v>
      </c>
      <c r="K2531" s="28">
        <v>60</v>
      </c>
      <c r="L2531" s="28">
        <v>75</v>
      </c>
      <c r="M2531" s="28">
        <v>51</v>
      </c>
      <c r="N2531" s="28">
        <v>115</v>
      </c>
      <c r="O2531" s="28">
        <v>95</v>
      </c>
      <c r="P2531" s="28">
        <v>21</v>
      </c>
      <c r="Q2531" s="106">
        <v>0</v>
      </c>
    </row>
    <row r="2532" spans="1:17" x14ac:dyDescent="0.35">
      <c r="A2532" s="167" t="s">
        <v>155</v>
      </c>
      <c r="B2532" s="169">
        <v>0.91575091575091572</v>
      </c>
      <c r="C2532" s="169">
        <v>1.0327198364008181</v>
      </c>
      <c r="D2532" s="169">
        <v>1.0096153846153846</v>
      </c>
      <c r="E2532" s="169">
        <v>1.116412213740458</v>
      </c>
      <c r="F2532" s="169">
        <v>1.0183299389002036</v>
      </c>
      <c r="G2532" s="169">
        <v>0.97751710654936463</v>
      </c>
      <c r="H2532" s="169">
        <v>1.0214592274678111</v>
      </c>
      <c r="I2532" s="146"/>
      <c r="J2532" s="169">
        <v>0.5826271186440678</v>
      </c>
      <c r="K2532" s="169">
        <v>0.42765502494654306</v>
      </c>
      <c r="L2532" s="169">
        <v>0.53609721229449603</v>
      </c>
      <c r="M2532" s="169">
        <v>1</v>
      </c>
      <c r="N2532" s="169">
        <v>4.4061302681992336</v>
      </c>
      <c r="O2532" s="169">
        <v>4.3181818181818183</v>
      </c>
      <c r="P2532" s="169">
        <v>10.5</v>
      </c>
      <c r="Q2532" s="146"/>
    </row>
    <row r="2533" spans="1:17" x14ac:dyDescent="0.35">
      <c r="A2533" s="28" t="s">
        <v>162</v>
      </c>
      <c r="B2533" s="28">
        <v>0</v>
      </c>
      <c r="C2533" s="28">
        <v>0</v>
      </c>
      <c r="D2533" s="28">
        <v>0</v>
      </c>
      <c r="E2533" s="28">
        <v>0</v>
      </c>
      <c r="F2533" s="28">
        <v>0</v>
      </c>
      <c r="G2533" s="28">
        <v>0</v>
      </c>
      <c r="H2533" s="28">
        <v>0</v>
      </c>
      <c r="I2533" s="146">
        <v>0</v>
      </c>
      <c r="J2533" s="28">
        <v>0</v>
      </c>
      <c r="K2533" s="28">
        <v>0</v>
      </c>
      <c r="L2533" s="28">
        <v>0</v>
      </c>
      <c r="M2533" s="28">
        <v>0</v>
      </c>
      <c r="N2533" s="28">
        <v>0</v>
      </c>
      <c r="O2533" s="28">
        <v>0</v>
      </c>
      <c r="P2533" s="28">
        <v>0</v>
      </c>
      <c r="Q2533" s="146">
        <v>0</v>
      </c>
    </row>
    <row r="2534" spans="1:17" x14ac:dyDescent="0.35">
      <c r="A2534" s="28" t="s">
        <v>163</v>
      </c>
      <c r="B2534" s="28">
        <v>100.8</v>
      </c>
      <c r="C2534" s="61">
        <v>145.5</v>
      </c>
      <c r="D2534" s="166">
        <v>65.400000000000006</v>
      </c>
      <c r="E2534" s="166">
        <v>157.9</v>
      </c>
      <c r="F2534" s="166">
        <v>167.4</v>
      </c>
      <c r="G2534" s="166">
        <v>157.19999999999999</v>
      </c>
      <c r="H2534" s="28">
        <v>160.5</v>
      </c>
      <c r="I2534" s="146">
        <v>954.7</v>
      </c>
      <c r="J2534" s="28">
        <v>204.8</v>
      </c>
      <c r="K2534" s="28">
        <v>178.5</v>
      </c>
      <c r="L2534" s="28">
        <v>184.3</v>
      </c>
      <c r="M2534" s="28">
        <v>155.5</v>
      </c>
      <c r="N2534" s="28">
        <v>48.7</v>
      </c>
      <c r="O2534" s="28">
        <v>69.7</v>
      </c>
      <c r="P2534" s="28">
        <v>3</v>
      </c>
      <c r="Q2534" s="146">
        <v>0</v>
      </c>
    </row>
    <row r="2535" spans="1:17" x14ac:dyDescent="0.35">
      <c r="A2535" s="28" t="s">
        <v>152</v>
      </c>
      <c r="B2535" s="28">
        <v>100.8</v>
      </c>
      <c r="C2535" s="28">
        <v>145.5</v>
      </c>
      <c r="D2535" s="28">
        <v>65.400000000000006</v>
      </c>
      <c r="E2535" s="28">
        <v>157.9</v>
      </c>
      <c r="F2535" s="28">
        <v>167.4</v>
      </c>
      <c r="G2535" s="28">
        <v>157.19999999999999</v>
      </c>
      <c r="H2535" s="28">
        <v>160.5</v>
      </c>
      <c r="I2535" s="28">
        <v>954.7</v>
      </c>
      <c r="J2535" s="28">
        <v>204.8</v>
      </c>
      <c r="K2535" s="28">
        <v>178.5</v>
      </c>
      <c r="L2535" s="28">
        <v>184.3</v>
      </c>
      <c r="M2535" s="28">
        <v>155.5</v>
      </c>
      <c r="N2535" s="28">
        <v>48.7</v>
      </c>
      <c r="O2535" s="28">
        <v>69.7</v>
      </c>
      <c r="P2535" s="28">
        <v>3</v>
      </c>
      <c r="Q2535" s="146">
        <v>0</v>
      </c>
    </row>
    <row r="2536" spans="1:17" x14ac:dyDescent="0.35">
      <c r="A2536" s="28" t="s">
        <v>154</v>
      </c>
      <c r="B2536" s="162">
        <v>100</v>
      </c>
      <c r="C2536" s="162">
        <v>100</v>
      </c>
      <c r="D2536" s="162">
        <v>100</v>
      </c>
      <c r="E2536" s="162">
        <v>100</v>
      </c>
      <c r="F2536" s="162">
        <v>100</v>
      </c>
      <c r="G2536" s="162">
        <v>100</v>
      </c>
      <c r="H2536" s="162">
        <v>100</v>
      </c>
      <c r="I2536" s="162">
        <v>100</v>
      </c>
      <c r="J2536" s="106">
        <v>100</v>
      </c>
      <c r="K2536" s="106">
        <v>100</v>
      </c>
      <c r="L2536" s="106">
        <v>100</v>
      </c>
      <c r="M2536" s="106">
        <v>100</v>
      </c>
      <c r="N2536" s="106">
        <v>100</v>
      </c>
      <c r="O2536" s="106">
        <v>100</v>
      </c>
      <c r="P2536" s="106">
        <v>100</v>
      </c>
      <c r="Q2536" s="106" t="e">
        <v>#DIV/0!</v>
      </c>
    </row>
    <row r="2537" spans="1:17" x14ac:dyDescent="0.35">
      <c r="A2537" s="28" t="s">
        <v>153</v>
      </c>
      <c r="B2537" s="28">
        <v>189</v>
      </c>
      <c r="C2537" s="28">
        <v>173</v>
      </c>
      <c r="D2537" s="28">
        <v>108</v>
      </c>
      <c r="E2537" s="28">
        <v>195</v>
      </c>
      <c r="F2537" s="28">
        <v>193</v>
      </c>
      <c r="G2537" s="28">
        <v>179</v>
      </c>
      <c r="H2537" s="28">
        <v>176</v>
      </c>
      <c r="I2537" s="106">
        <v>0</v>
      </c>
      <c r="J2537" s="28">
        <v>165</v>
      </c>
      <c r="K2537" s="28">
        <v>180</v>
      </c>
      <c r="L2537" s="28">
        <v>160</v>
      </c>
      <c r="M2537" s="28">
        <v>200</v>
      </c>
      <c r="N2537" s="28">
        <v>185</v>
      </c>
      <c r="O2537" s="28">
        <v>170</v>
      </c>
      <c r="P2537" s="28">
        <v>50</v>
      </c>
      <c r="Q2537" s="106">
        <v>0</v>
      </c>
    </row>
    <row r="2538" spans="1:17" x14ac:dyDescent="0.35">
      <c r="A2538" s="167" t="s">
        <v>155</v>
      </c>
      <c r="B2538" s="169">
        <v>1.875</v>
      </c>
      <c r="C2538" s="169">
        <v>1.1890034364261168</v>
      </c>
      <c r="D2538" s="169">
        <v>1.6513761467889907</v>
      </c>
      <c r="E2538" s="169">
        <v>1.2349588347055098</v>
      </c>
      <c r="F2538" s="169">
        <v>1.1529271206690561</v>
      </c>
      <c r="G2538" s="169">
        <v>1.138676844783715</v>
      </c>
      <c r="H2538" s="169">
        <v>1.0965732087227413</v>
      </c>
      <c r="I2538" s="146"/>
      <c r="J2538" s="169">
        <v>0.8056640625</v>
      </c>
      <c r="K2538" s="169">
        <v>1.0084033613445378</v>
      </c>
      <c r="L2538" s="169">
        <v>0.86814975583288112</v>
      </c>
      <c r="M2538" s="169">
        <v>1.2861736334405145</v>
      </c>
      <c r="N2538" s="169">
        <v>3.7987679671457903</v>
      </c>
      <c r="O2538" s="169">
        <v>2.4390243902439024</v>
      </c>
      <c r="P2538" s="169">
        <v>16.666666666666668</v>
      </c>
      <c r="Q2538" s="146"/>
    </row>
    <row r="2539" spans="1:17" x14ac:dyDescent="0.35">
      <c r="A2539" s="28" t="s">
        <v>164</v>
      </c>
      <c r="B2539" s="28">
        <v>0</v>
      </c>
      <c r="C2539" s="28">
        <v>0</v>
      </c>
      <c r="D2539" s="28">
        <v>0</v>
      </c>
      <c r="E2539" s="28">
        <v>0</v>
      </c>
      <c r="F2539" s="28">
        <v>0</v>
      </c>
      <c r="G2539" s="28">
        <v>0</v>
      </c>
      <c r="H2539" s="28">
        <v>0</v>
      </c>
      <c r="I2539" s="151"/>
      <c r="J2539" s="28">
        <v>0</v>
      </c>
      <c r="K2539" s="61">
        <v>0</v>
      </c>
      <c r="L2539" s="61">
        <v>0</v>
      </c>
      <c r="M2539" s="61">
        <v>0</v>
      </c>
      <c r="N2539" s="61">
        <v>0</v>
      </c>
      <c r="O2539" s="61">
        <v>0</v>
      </c>
      <c r="P2539" s="61">
        <v>0</v>
      </c>
      <c r="Q2539" s="151"/>
    </row>
    <row r="2540" spans="1:17" x14ac:dyDescent="0.35">
      <c r="A2540" s="88" t="s">
        <v>165</v>
      </c>
      <c r="B2540" s="88">
        <v>0</v>
      </c>
      <c r="C2540" s="148">
        <v>0</v>
      </c>
      <c r="D2540" s="148">
        <v>0</v>
      </c>
      <c r="E2540" s="148">
        <v>0</v>
      </c>
      <c r="F2540" s="148">
        <v>0</v>
      </c>
      <c r="G2540" s="148">
        <v>0</v>
      </c>
      <c r="H2540" s="148">
        <v>0</v>
      </c>
      <c r="I2540" s="153">
        <v>0</v>
      </c>
      <c r="J2540" s="88">
        <v>0</v>
      </c>
      <c r="K2540" s="148">
        <v>0</v>
      </c>
      <c r="L2540" s="148">
        <v>0</v>
      </c>
      <c r="M2540" s="148">
        <v>0</v>
      </c>
      <c r="N2540" s="148">
        <v>0</v>
      </c>
      <c r="O2540" s="148">
        <v>0</v>
      </c>
      <c r="P2540" s="148">
        <v>0</v>
      </c>
      <c r="Q2540" s="153">
        <v>0</v>
      </c>
    </row>
    <row r="2541" spans="1:17" x14ac:dyDescent="0.35">
      <c r="A2541" s="28" t="s">
        <v>152</v>
      </c>
      <c r="B2541" s="28">
        <v>0</v>
      </c>
      <c r="C2541" s="28">
        <v>0</v>
      </c>
      <c r="D2541" s="28">
        <v>0</v>
      </c>
      <c r="E2541" s="28">
        <v>0</v>
      </c>
      <c r="F2541" s="28">
        <v>0</v>
      </c>
      <c r="G2541" s="28">
        <v>0</v>
      </c>
      <c r="H2541" s="28">
        <v>0</v>
      </c>
      <c r="I2541" s="28">
        <v>0</v>
      </c>
      <c r="J2541" s="28">
        <v>0</v>
      </c>
      <c r="K2541" s="28">
        <v>0</v>
      </c>
      <c r="L2541" s="28">
        <v>0</v>
      </c>
      <c r="M2541" s="28">
        <v>0</v>
      </c>
      <c r="N2541" s="28">
        <v>0</v>
      </c>
      <c r="O2541" s="28">
        <v>0</v>
      </c>
      <c r="P2541" s="106">
        <v>0</v>
      </c>
      <c r="Q2541" s="151">
        <v>0</v>
      </c>
    </row>
    <row r="2542" spans="1:17" x14ac:dyDescent="0.35">
      <c r="A2542" s="28" t="s">
        <v>154</v>
      </c>
      <c r="B2542" s="106" t="e">
        <v>#DIV/0!</v>
      </c>
      <c r="C2542" s="106" t="e">
        <v>#DIV/0!</v>
      </c>
      <c r="D2542" s="106" t="e">
        <v>#DIV/0!</v>
      </c>
      <c r="E2542" s="106" t="e">
        <v>#DIV/0!</v>
      </c>
      <c r="F2542" s="106" t="e">
        <v>#DIV/0!</v>
      </c>
      <c r="G2542" s="106" t="e">
        <v>#DIV/0!</v>
      </c>
      <c r="H2542" s="106" t="e">
        <v>#DIV/0!</v>
      </c>
      <c r="I2542" s="146"/>
      <c r="J2542" s="106" t="e">
        <v>#DIV/0!</v>
      </c>
      <c r="K2542" s="106" t="e">
        <v>#DIV/0!</v>
      </c>
      <c r="L2542" s="106" t="e">
        <v>#DIV/0!</v>
      </c>
      <c r="M2542" s="106" t="e">
        <v>#DIV/0!</v>
      </c>
      <c r="N2542" s="106" t="e">
        <v>#DIV/0!</v>
      </c>
      <c r="O2542" s="106" t="e">
        <v>#DIV/0!</v>
      </c>
      <c r="P2542" s="106" t="e">
        <v>#DIV/0!</v>
      </c>
      <c r="Q2542" s="146"/>
    </row>
    <row r="2543" spans="1:17" x14ac:dyDescent="0.35">
      <c r="A2543" s="28" t="s">
        <v>153</v>
      </c>
      <c r="B2543" s="28">
        <v>436</v>
      </c>
      <c r="C2543" s="28">
        <v>463</v>
      </c>
      <c r="D2543" s="28">
        <v>292</v>
      </c>
      <c r="E2543" s="28">
        <v>509</v>
      </c>
      <c r="F2543" s="28">
        <v>452</v>
      </c>
      <c r="G2543" s="28">
        <v>494</v>
      </c>
      <c r="H2543" s="28">
        <v>306</v>
      </c>
      <c r="I2543" s="146"/>
      <c r="J2543" s="28">
        <v>0</v>
      </c>
      <c r="K2543" s="28">
        <v>0</v>
      </c>
      <c r="L2543" s="28">
        <v>0</v>
      </c>
      <c r="M2543" s="28">
        <v>0</v>
      </c>
      <c r="N2543" s="28">
        <v>0</v>
      </c>
      <c r="O2543" s="28">
        <v>0</v>
      </c>
      <c r="P2543" s="28">
        <v>0</v>
      </c>
      <c r="Q2543" s="146"/>
    </row>
    <row r="2544" spans="1:17" x14ac:dyDescent="0.35">
      <c r="A2544" s="43" t="s">
        <v>155</v>
      </c>
      <c r="B2544" s="169" t="e">
        <v>#DIV/0!</v>
      </c>
      <c r="C2544" s="169" t="e">
        <v>#DIV/0!</v>
      </c>
      <c r="D2544" s="169" t="e">
        <v>#DIV/0!</v>
      </c>
      <c r="E2544" s="169" t="e">
        <v>#DIV/0!</v>
      </c>
      <c r="F2544" s="169" t="e">
        <v>#DIV/0!</v>
      </c>
      <c r="G2544" s="169" t="e">
        <v>#DIV/0!</v>
      </c>
      <c r="H2544" s="169" t="e">
        <v>#DIV/0!</v>
      </c>
      <c r="I2544" s="146"/>
      <c r="J2544" s="169" t="e">
        <v>#DIV/0!</v>
      </c>
      <c r="K2544" s="169" t="e">
        <v>#DIV/0!</v>
      </c>
      <c r="L2544" s="169" t="e">
        <v>#DIV/0!</v>
      </c>
      <c r="M2544" s="169" t="e">
        <v>#DIV/0!</v>
      </c>
      <c r="N2544" s="169" t="e">
        <v>#DIV/0!</v>
      </c>
      <c r="O2544" s="169" t="e">
        <v>#DIV/0!</v>
      </c>
      <c r="P2544" s="169" t="e">
        <v>#DIV/0!</v>
      </c>
      <c r="Q2544" s="146"/>
    </row>
    <row r="2545" spans="1:17" x14ac:dyDescent="0.35">
      <c r="A2545" s="28" t="s">
        <v>156</v>
      </c>
      <c r="B2545" s="79">
        <v>36</v>
      </c>
      <c r="C2545" s="88">
        <v>41</v>
      </c>
      <c r="D2545" s="88">
        <v>33</v>
      </c>
      <c r="E2545" s="88">
        <v>39</v>
      </c>
      <c r="F2545" s="88">
        <v>22</v>
      </c>
      <c r="G2545" s="79">
        <v>32</v>
      </c>
      <c r="H2545" s="79">
        <v>23</v>
      </c>
      <c r="I2545" s="146">
        <v>226</v>
      </c>
      <c r="J2545" s="79">
        <v>55</v>
      </c>
      <c r="K2545" s="88">
        <v>37</v>
      </c>
      <c r="L2545" s="88">
        <v>32</v>
      </c>
      <c r="M2545" s="88">
        <v>35</v>
      </c>
      <c r="N2545" s="88">
        <v>27</v>
      </c>
      <c r="O2545" s="79">
        <v>24</v>
      </c>
      <c r="P2545" s="79">
        <v>12</v>
      </c>
      <c r="Q2545" s="146">
        <v>0</v>
      </c>
    </row>
    <row r="2546" spans="1:17" x14ac:dyDescent="0.35">
      <c r="A2546" s="28" t="s">
        <v>157</v>
      </c>
      <c r="B2546" s="79">
        <v>26.52</v>
      </c>
      <c r="C2546" s="88">
        <v>38.4</v>
      </c>
      <c r="D2546" s="88">
        <v>20.440000000000001</v>
      </c>
      <c r="E2546" s="88">
        <v>39.9</v>
      </c>
      <c r="F2546" s="88">
        <v>41</v>
      </c>
      <c r="G2546" s="79">
        <v>37.65</v>
      </c>
      <c r="H2546" s="79">
        <v>35.24</v>
      </c>
      <c r="I2546" s="146">
        <v>239.15</v>
      </c>
      <c r="J2546" s="79">
        <v>57.38</v>
      </c>
      <c r="K2546" s="88">
        <v>44.58</v>
      </c>
      <c r="L2546" s="88">
        <v>45.55</v>
      </c>
      <c r="M2546" s="88">
        <v>33.71</v>
      </c>
      <c r="N2546" s="88">
        <v>12.14</v>
      </c>
      <c r="O2546" s="79">
        <v>17.47</v>
      </c>
      <c r="P2546" s="79">
        <v>0.15</v>
      </c>
      <c r="Q2546" s="146">
        <v>0</v>
      </c>
    </row>
    <row r="2547" spans="1:17" x14ac:dyDescent="0.35">
      <c r="A2547" s="28" t="s">
        <v>152</v>
      </c>
      <c r="B2547" s="28">
        <v>62.519999999999996</v>
      </c>
      <c r="C2547" s="28">
        <v>79.400000000000006</v>
      </c>
      <c r="D2547" s="28">
        <v>53.44</v>
      </c>
      <c r="E2547" s="28">
        <v>78.900000000000006</v>
      </c>
      <c r="F2547" s="28">
        <v>63</v>
      </c>
      <c r="G2547" s="28">
        <v>69.650000000000006</v>
      </c>
      <c r="H2547" s="28">
        <v>58.24</v>
      </c>
      <c r="I2547" s="28">
        <v>465.15</v>
      </c>
      <c r="J2547" s="28">
        <v>112.38</v>
      </c>
      <c r="K2547" s="28">
        <v>81.58</v>
      </c>
      <c r="L2547" s="28">
        <v>77.55</v>
      </c>
      <c r="M2547" s="28">
        <v>68.710000000000008</v>
      </c>
      <c r="N2547" s="28">
        <v>39.14</v>
      </c>
      <c r="O2547" s="28">
        <v>41.47</v>
      </c>
      <c r="P2547" s="28">
        <v>12.15</v>
      </c>
      <c r="Q2547" s="146">
        <v>0</v>
      </c>
    </row>
    <row r="2548" spans="1:17" x14ac:dyDescent="0.35">
      <c r="A2548" s="28" t="s">
        <v>154</v>
      </c>
      <c r="B2548" s="161">
        <v>1.7366666666666666</v>
      </c>
      <c r="C2548" s="161">
        <v>1.9365853658536587</v>
      </c>
      <c r="D2548" s="161">
        <v>1.6193939393939394</v>
      </c>
      <c r="E2548" s="161">
        <v>2.0230769230769234</v>
      </c>
      <c r="F2548" s="161">
        <v>2.8636363636363638</v>
      </c>
      <c r="G2548" s="161">
        <v>2.1765625000000002</v>
      </c>
      <c r="H2548" s="161">
        <v>2.5321739130434784</v>
      </c>
      <c r="I2548" s="161">
        <v>51.413522519617331</v>
      </c>
      <c r="J2548" s="169">
        <v>2.0432727272727274</v>
      </c>
      <c r="K2548" s="169">
        <v>2.2048648648648648</v>
      </c>
      <c r="L2548" s="169">
        <v>2.4234374999999999</v>
      </c>
      <c r="M2548" s="169">
        <v>1.9631428571428573</v>
      </c>
      <c r="N2548" s="169">
        <v>1.4496296296296296</v>
      </c>
      <c r="O2548" s="169">
        <v>1.7279166666666665</v>
      </c>
      <c r="P2548" s="169">
        <v>1.0125</v>
      </c>
      <c r="Q2548" s="106" t="e">
        <v>#DIV/0!</v>
      </c>
    </row>
    <row r="2549" spans="1:17" x14ac:dyDescent="0.35">
      <c r="A2549" s="28" t="s">
        <v>153</v>
      </c>
      <c r="B2549" s="28">
        <v>69</v>
      </c>
      <c r="C2549" s="28">
        <v>81</v>
      </c>
      <c r="D2549" s="28">
        <v>63</v>
      </c>
      <c r="E2549" s="28">
        <v>93</v>
      </c>
      <c r="F2549" s="28">
        <v>62</v>
      </c>
      <c r="G2549" s="28">
        <v>69</v>
      </c>
      <c r="H2549" s="28">
        <v>57</v>
      </c>
      <c r="I2549" s="146"/>
      <c r="J2549" s="28">
        <v>67</v>
      </c>
      <c r="K2549" s="28">
        <v>66</v>
      </c>
      <c r="L2549" s="28">
        <v>63</v>
      </c>
      <c r="M2549" s="28">
        <v>75</v>
      </c>
      <c r="N2549" s="28">
        <v>90</v>
      </c>
      <c r="O2549" s="28">
        <v>65</v>
      </c>
      <c r="P2549" s="28">
        <v>55</v>
      </c>
      <c r="Q2549" s="146"/>
    </row>
    <row r="2550" spans="1:17" x14ac:dyDescent="0.35">
      <c r="A2550" s="43" t="s">
        <v>155</v>
      </c>
      <c r="B2550" s="169">
        <v>1.1036468330134357</v>
      </c>
      <c r="C2550" s="169">
        <v>1.0201511335012594</v>
      </c>
      <c r="D2550" s="169">
        <v>1.1788922155688624</v>
      </c>
      <c r="E2550" s="169">
        <v>1.1787072243346006</v>
      </c>
      <c r="F2550" s="169">
        <v>0.98412698412698407</v>
      </c>
      <c r="G2550" s="169">
        <v>0.99066762383345286</v>
      </c>
      <c r="H2550" s="169">
        <v>0.97870879120879117</v>
      </c>
      <c r="I2550" s="146"/>
      <c r="J2550" s="169">
        <v>0.59619149314824704</v>
      </c>
      <c r="K2550" s="169">
        <v>0.80902181907330228</v>
      </c>
      <c r="L2550" s="169">
        <v>0.81237911025145071</v>
      </c>
      <c r="M2550" s="169">
        <v>1.0915441711541258</v>
      </c>
      <c r="N2550" s="169">
        <v>2.29943791517629</v>
      </c>
      <c r="O2550" s="169">
        <v>1.567398119122257</v>
      </c>
      <c r="P2550" s="169">
        <v>4.5267489711934159</v>
      </c>
      <c r="Q2550" s="146"/>
    </row>
    <row r="2551" spans="1:17" x14ac:dyDescent="0.35">
      <c r="A2551" s="28" t="s">
        <v>158</v>
      </c>
      <c r="B2551" s="88">
        <v>195</v>
      </c>
      <c r="C2551" s="61">
        <v>264</v>
      </c>
      <c r="D2551" s="61">
        <v>141</v>
      </c>
      <c r="E2551" s="61">
        <v>236</v>
      </c>
      <c r="F2551" s="61">
        <v>324</v>
      </c>
      <c r="G2551" s="61">
        <v>289</v>
      </c>
      <c r="H2551" s="88">
        <v>224</v>
      </c>
      <c r="I2551" s="146">
        <v>1673</v>
      </c>
      <c r="J2551" s="88">
        <v>239</v>
      </c>
      <c r="K2551" s="61">
        <v>396</v>
      </c>
      <c r="L2551" s="61">
        <v>302</v>
      </c>
      <c r="M2551" s="61">
        <v>325</v>
      </c>
      <c r="N2551" s="61">
        <v>302</v>
      </c>
      <c r="O2551" s="61">
        <v>295</v>
      </c>
      <c r="P2551" s="88">
        <v>215</v>
      </c>
      <c r="Q2551" s="146">
        <v>0</v>
      </c>
    </row>
    <row r="2552" spans="1:17" x14ac:dyDescent="0.35">
      <c r="A2552" s="28" t="s">
        <v>159</v>
      </c>
      <c r="B2552" s="88"/>
      <c r="C2552" s="166"/>
      <c r="D2552" s="166"/>
      <c r="E2552" s="166"/>
      <c r="F2552" s="166"/>
      <c r="G2552" s="166"/>
      <c r="H2552" s="88"/>
      <c r="I2552" s="146">
        <v>0</v>
      </c>
      <c r="J2552" s="88"/>
      <c r="K2552" s="166"/>
      <c r="L2552" s="166"/>
      <c r="M2552" s="166"/>
      <c r="N2552" s="166"/>
      <c r="O2552" s="166"/>
      <c r="P2552" s="88"/>
      <c r="Q2552" s="146">
        <v>0</v>
      </c>
    </row>
    <row r="2553" spans="1:17" x14ac:dyDescent="0.35">
      <c r="A2553" s="28" t="s">
        <v>152</v>
      </c>
      <c r="B2553" s="28">
        <v>195</v>
      </c>
      <c r="C2553" s="28">
        <v>264</v>
      </c>
      <c r="D2553" s="28">
        <v>141</v>
      </c>
      <c r="E2553" s="28">
        <v>236</v>
      </c>
      <c r="F2553" s="28">
        <v>324</v>
      </c>
      <c r="G2553" s="28">
        <v>289</v>
      </c>
      <c r="H2553" s="28">
        <v>224</v>
      </c>
      <c r="I2553" s="146">
        <v>1673</v>
      </c>
      <c r="J2553" s="28">
        <v>239</v>
      </c>
      <c r="K2553" s="28">
        <v>396</v>
      </c>
      <c r="L2553" s="28">
        <v>302</v>
      </c>
      <c r="M2553" s="28">
        <v>325</v>
      </c>
      <c r="N2553" s="106">
        <v>302</v>
      </c>
      <c r="O2553" s="28">
        <v>295</v>
      </c>
      <c r="P2553" s="28">
        <v>215</v>
      </c>
      <c r="Q2553" s="146">
        <v>0</v>
      </c>
    </row>
    <row r="2554" spans="1:17" x14ac:dyDescent="0.35">
      <c r="A2554" s="28" t="s">
        <v>154</v>
      </c>
      <c r="B2554" s="169">
        <v>1</v>
      </c>
      <c r="C2554" s="169">
        <v>1</v>
      </c>
      <c r="D2554" s="169">
        <v>1</v>
      </c>
      <c r="E2554" s="169">
        <v>1</v>
      </c>
      <c r="F2554" s="169">
        <v>1</v>
      </c>
      <c r="G2554" s="169">
        <v>1</v>
      </c>
      <c r="H2554" s="169">
        <v>1</v>
      </c>
      <c r="I2554" s="169">
        <v>0</v>
      </c>
      <c r="J2554" s="169">
        <v>1</v>
      </c>
      <c r="K2554" s="169">
        <v>1</v>
      </c>
      <c r="L2554" s="169">
        <v>1</v>
      </c>
      <c r="M2554" s="169">
        <v>1</v>
      </c>
      <c r="N2554" s="169">
        <v>1</v>
      </c>
      <c r="O2554" s="169">
        <v>1</v>
      </c>
      <c r="P2554" s="169">
        <v>1</v>
      </c>
      <c r="Q2554" s="153" t="e">
        <v>#DIV/0!</v>
      </c>
    </row>
    <row r="2555" spans="1:17" x14ac:dyDescent="0.35">
      <c r="A2555" s="28" t="s">
        <v>153</v>
      </c>
      <c r="B2555" s="74">
        <v>590</v>
      </c>
      <c r="C2555" s="61">
        <v>880</v>
      </c>
      <c r="D2555" s="61">
        <v>410</v>
      </c>
      <c r="E2555" s="61">
        <v>860</v>
      </c>
      <c r="F2555" s="61">
        <v>810</v>
      </c>
      <c r="G2555" s="61">
        <v>830</v>
      </c>
      <c r="H2555" s="74">
        <v>650</v>
      </c>
      <c r="I2555" s="146"/>
      <c r="J2555" s="74">
        <v>910</v>
      </c>
      <c r="K2555" s="61">
        <v>780</v>
      </c>
      <c r="L2555" s="61">
        <v>880</v>
      </c>
      <c r="M2555" s="61">
        <v>910</v>
      </c>
      <c r="N2555" s="61">
        <v>850</v>
      </c>
      <c r="O2555" s="61">
        <v>790</v>
      </c>
      <c r="P2555" s="74">
        <v>560</v>
      </c>
      <c r="Q2555" s="146"/>
    </row>
    <row r="2556" spans="1:17" x14ac:dyDescent="0.35">
      <c r="A2556" s="43" t="s">
        <v>155</v>
      </c>
      <c r="B2556" s="169">
        <v>3.0256410256410255</v>
      </c>
      <c r="C2556" s="169">
        <v>3.3333333333333335</v>
      </c>
      <c r="D2556" s="169">
        <v>2.9078014184397163</v>
      </c>
      <c r="E2556" s="169">
        <v>3.6440677966101696</v>
      </c>
      <c r="F2556" s="169">
        <v>2.5</v>
      </c>
      <c r="G2556" s="169">
        <v>2.8719723183391004</v>
      </c>
      <c r="H2556" s="169">
        <v>2.9017857142857144</v>
      </c>
      <c r="I2556" s="146"/>
      <c r="J2556" s="169">
        <v>3.8075313807531379</v>
      </c>
      <c r="K2556" s="169">
        <v>1.9696969696969697</v>
      </c>
      <c r="L2556" s="169">
        <v>2.9139072847682117</v>
      </c>
      <c r="M2556" s="169">
        <v>2.8</v>
      </c>
      <c r="N2556" s="169">
        <v>2.814569536423841</v>
      </c>
      <c r="O2556" s="169">
        <v>2.6779661016949152</v>
      </c>
      <c r="P2556" s="169">
        <v>2.6046511627906979</v>
      </c>
      <c r="Q2556" s="146"/>
    </row>
    <row r="2557" spans="1:17" x14ac:dyDescent="0.35">
      <c r="A2557" s="28" t="s">
        <v>160</v>
      </c>
      <c r="B2557" s="88">
        <v>389</v>
      </c>
      <c r="C2557" s="61">
        <v>399</v>
      </c>
      <c r="D2557" s="61">
        <v>408</v>
      </c>
      <c r="E2557" s="61">
        <v>405</v>
      </c>
      <c r="F2557" s="61">
        <v>400</v>
      </c>
      <c r="G2557" s="61">
        <v>388</v>
      </c>
      <c r="H2557" s="88">
        <v>426</v>
      </c>
      <c r="I2557" s="146">
        <v>2815</v>
      </c>
      <c r="J2557" s="88">
        <v>361</v>
      </c>
      <c r="K2557" s="61">
        <v>374</v>
      </c>
      <c r="L2557" s="61">
        <v>355</v>
      </c>
      <c r="M2557" s="61">
        <v>391</v>
      </c>
      <c r="N2557" s="61">
        <v>377</v>
      </c>
      <c r="O2557" s="61">
        <v>407</v>
      </c>
      <c r="P2557" s="88">
        <v>370</v>
      </c>
      <c r="Q2557" s="146">
        <v>0</v>
      </c>
    </row>
    <row r="2558" spans="1:17" x14ac:dyDescent="0.35">
      <c r="A2558" s="28" t="s">
        <v>161</v>
      </c>
      <c r="B2558" s="88">
        <v>120.99</v>
      </c>
      <c r="C2558" s="166">
        <v>112.26</v>
      </c>
      <c r="D2558" s="166">
        <v>92.54</v>
      </c>
      <c r="E2558" s="166">
        <v>102.47</v>
      </c>
      <c r="F2558" s="166">
        <v>107.72</v>
      </c>
      <c r="G2558" s="166">
        <v>98.6</v>
      </c>
      <c r="H2558" s="88">
        <v>94.29</v>
      </c>
      <c r="I2558" s="146">
        <v>728.87</v>
      </c>
      <c r="J2558" s="88">
        <v>174.78</v>
      </c>
      <c r="K2558" s="166">
        <v>129.97</v>
      </c>
      <c r="L2558" s="166">
        <v>135.51</v>
      </c>
      <c r="M2558" s="166">
        <v>107.09</v>
      </c>
      <c r="N2558" s="166">
        <v>130.04</v>
      </c>
      <c r="O2558" s="166">
        <v>114.12</v>
      </c>
      <c r="P2558" s="88">
        <v>110.4</v>
      </c>
      <c r="Q2558" s="146">
        <v>0</v>
      </c>
    </row>
    <row r="2559" spans="1:17" x14ac:dyDescent="0.35">
      <c r="A2559" s="28" t="s">
        <v>152</v>
      </c>
      <c r="B2559" s="28">
        <v>509.99</v>
      </c>
      <c r="C2559" s="28">
        <v>511.26</v>
      </c>
      <c r="D2559" s="28">
        <v>500.54</v>
      </c>
      <c r="E2559" s="28">
        <v>507.47</v>
      </c>
      <c r="F2559" s="28">
        <v>507.72</v>
      </c>
      <c r="G2559" s="28">
        <v>103.84</v>
      </c>
      <c r="H2559" s="28">
        <v>520.29</v>
      </c>
      <c r="I2559" s="146">
        <v>3161.11</v>
      </c>
      <c r="J2559" s="28">
        <v>535.78</v>
      </c>
      <c r="K2559" s="28">
        <v>503.97</v>
      </c>
      <c r="L2559" s="28">
        <v>490.51</v>
      </c>
      <c r="M2559" s="28">
        <v>498.09000000000003</v>
      </c>
      <c r="N2559" s="106">
        <v>507.03999999999996</v>
      </c>
      <c r="O2559" s="106">
        <v>521.12</v>
      </c>
      <c r="P2559" s="106">
        <v>480.4</v>
      </c>
      <c r="Q2559" s="146">
        <v>0</v>
      </c>
    </row>
    <row r="2560" spans="1:17" x14ac:dyDescent="0.35">
      <c r="A2560" s="28" t="s">
        <v>154</v>
      </c>
      <c r="B2560" s="161">
        <v>1.3110282776349615</v>
      </c>
      <c r="C2560" s="161">
        <v>1.2813533834586466</v>
      </c>
      <c r="D2560" s="161">
        <v>1.2268137254901961</v>
      </c>
      <c r="E2560" s="161">
        <v>1.2530123456790123</v>
      </c>
      <c r="F2560" s="161">
        <v>1.2693000000000001</v>
      </c>
      <c r="G2560" s="161">
        <v>0.26762886597938146</v>
      </c>
      <c r="H2560" s="161">
        <v>1.221338028169014</v>
      </c>
      <c r="I2560" s="161">
        <v>23.0574070500552</v>
      </c>
      <c r="J2560" s="169">
        <v>1.4841551246537394</v>
      </c>
      <c r="K2560" s="169">
        <v>1.3475133689839573</v>
      </c>
      <c r="L2560" s="169">
        <v>1.381718309859155</v>
      </c>
      <c r="M2560" s="169">
        <v>1.2738874680306906</v>
      </c>
      <c r="N2560" s="169">
        <v>1.3449336870026525</v>
      </c>
      <c r="O2560" s="169">
        <v>1.2803931203931205</v>
      </c>
      <c r="P2560" s="169">
        <v>1.2983783783783782</v>
      </c>
      <c r="Q2560" s="153" t="e">
        <v>#DIV/0!</v>
      </c>
    </row>
    <row r="2561" spans="1:17" x14ac:dyDescent="0.35">
      <c r="A2561" s="28" t="s">
        <v>153</v>
      </c>
      <c r="B2561" s="88">
        <v>752</v>
      </c>
      <c r="C2561" s="88">
        <v>753</v>
      </c>
      <c r="D2561" s="88">
        <v>733</v>
      </c>
      <c r="E2561" s="88">
        <v>749</v>
      </c>
      <c r="F2561" s="88">
        <v>747</v>
      </c>
      <c r="G2561" s="88">
        <v>734</v>
      </c>
      <c r="H2561" s="88">
        <v>748</v>
      </c>
      <c r="I2561" s="146"/>
      <c r="J2561" s="88">
        <v>794</v>
      </c>
      <c r="K2561" s="88">
        <v>744</v>
      </c>
      <c r="L2561" s="88">
        <v>724</v>
      </c>
      <c r="M2561" s="88">
        <v>749</v>
      </c>
      <c r="N2561" s="88">
        <v>737</v>
      </c>
      <c r="O2561" s="88">
        <v>768</v>
      </c>
      <c r="P2561" s="88">
        <v>737</v>
      </c>
      <c r="Q2561" s="146"/>
    </row>
    <row r="2562" spans="1:17" x14ac:dyDescent="0.35">
      <c r="A2562" s="43" t="s">
        <v>155</v>
      </c>
      <c r="B2562" s="169">
        <f t="shared" ref="B2562:H2562" si="1986">B2561/B2559</f>
        <v>1.4745387164454204</v>
      </c>
      <c r="C2562" s="169">
        <f t="shared" si="1986"/>
        <v>1.4728318272503227</v>
      </c>
      <c r="D2562" s="169">
        <f t="shared" si="1986"/>
        <v>1.4644184280976544</v>
      </c>
      <c r="E2562" s="169">
        <f t="shared" si="1986"/>
        <v>1.4759493172010167</v>
      </c>
      <c r="F2562" s="169">
        <f t="shared" si="1986"/>
        <v>1.4712833845426612</v>
      </c>
      <c r="G2562" s="169">
        <f t="shared" si="1986"/>
        <v>7.0685670261941445</v>
      </c>
      <c r="H2562" s="169">
        <f t="shared" si="1986"/>
        <v>1.4376597666685889</v>
      </c>
      <c r="I2562" s="146"/>
      <c r="J2562" s="169">
        <v>1.4819515472768674</v>
      </c>
      <c r="K2562" s="169">
        <v>1.4762783499017798</v>
      </c>
      <c r="L2562" s="169">
        <v>1.4760147601476015</v>
      </c>
      <c r="M2562" s="169">
        <v>1.5037443032383704</v>
      </c>
      <c r="N2562" s="169">
        <v>1.4535342379299465</v>
      </c>
      <c r="O2562" s="169">
        <v>1.473748848633712</v>
      </c>
      <c r="P2562" s="169">
        <v>1.5341382181515404</v>
      </c>
      <c r="Q2562" s="146"/>
    </row>
    <row r="2563" spans="1:17" x14ac:dyDescent="0.35">
      <c r="A2563" s="28" t="s">
        <v>166</v>
      </c>
      <c r="B2563" s="74">
        <v>115.4</v>
      </c>
      <c r="C2563" s="74">
        <v>109</v>
      </c>
      <c r="D2563" s="74">
        <v>106.8</v>
      </c>
      <c r="E2563" s="103">
        <v>122.4</v>
      </c>
      <c r="F2563" s="28">
        <v>133.19999999999999</v>
      </c>
      <c r="G2563" s="28">
        <v>57.9</v>
      </c>
      <c r="H2563" s="74">
        <v>111.5</v>
      </c>
      <c r="I2563" s="146">
        <f>SUM(B2563:H2563)</f>
        <v>756.19999999999993</v>
      </c>
      <c r="J2563" s="74">
        <v>54.8</v>
      </c>
      <c r="K2563" s="61">
        <v>102</v>
      </c>
      <c r="L2563" s="61">
        <v>29</v>
      </c>
      <c r="M2563" s="61">
        <v>32</v>
      </c>
      <c r="N2563" s="61">
        <v>18.28</v>
      </c>
      <c r="O2563" s="28">
        <v>4.9000000000000004</v>
      </c>
      <c r="P2563" s="74">
        <v>145.1</v>
      </c>
      <c r="Q2563" s="146">
        <v>0</v>
      </c>
    </row>
    <row r="2564" spans="1:17" x14ac:dyDescent="0.35">
      <c r="A2564" s="28" t="s">
        <v>167</v>
      </c>
      <c r="B2564" s="74">
        <v>34.39</v>
      </c>
      <c r="C2564" s="42">
        <v>42.24</v>
      </c>
      <c r="D2564" s="42">
        <v>49.3</v>
      </c>
      <c r="E2564" s="28">
        <v>41.46</v>
      </c>
      <c r="F2564" s="28">
        <v>42.48</v>
      </c>
      <c r="G2564" s="74">
        <v>50.23</v>
      </c>
      <c r="H2564" s="33">
        <v>38.119999999999997</v>
      </c>
      <c r="I2564" s="146">
        <f>SUM(B2564:H2564)</f>
        <v>298.21999999999997</v>
      </c>
      <c r="J2564" s="33">
        <v>68.23</v>
      </c>
      <c r="K2564" s="166">
        <v>36.979999999999997</v>
      </c>
      <c r="L2564" s="166">
        <v>67.62</v>
      </c>
      <c r="M2564" s="166">
        <v>68.05</v>
      </c>
      <c r="N2564" s="166">
        <v>2.5299999999999998</v>
      </c>
      <c r="O2564" s="28">
        <v>0.16</v>
      </c>
      <c r="P2564" s="74">
        <v>2.5</v>
      </c>
      <c r="Q2564" s="146">
        <v>0</v>
      </c>
    </row>
    <row r="2565" spans="1:17" x14ac:dyDescent="0.35">
      <c r="A2565" s="28" t="s">
        <v>152</v>
      </c>
      <c r="B2565" s="28">
        <f>B2564+B2563</f>
        <v>149.79000000000002</v>
      </c>
      <c r="C2565" s="28">
        <f t="shared" ref="C2565:H2565" si="1987">C2564+C2563</f>
        <v>151.24</v>
      </c>
      <c r="D2565" s="28">
        <f t="shared" si="1987"/>
        <v>156.1</v>
      </c>
      <c r="E2565" s="28">
        <f t="shared" si="1987"/>
        <v>163.86</v>
      </c>
      <c r="F2565" s="28">
        <f t="shared" si="1987"/>
        <v>175.67999999999998</v>
      </c>
      <c r="G2565" s="28">
        <f t="shared" si="1987"/>
        <v>108.13</v>
      </c>
      <c r="H2565" s="28">
        <f t="shared" si="1987"/>
        <v>149.62</v>
      </c>
      <c r="I2565" s="146">
        <f>SUM(B2565:H2565)</f>
        <v>1054.42</v>
      </c>
      <c r="J2565" s="28">
        <v>123.03</v>
      </c>
      <c r="K2565" s="28">
        <v>138.97999999999999</v>
      </c>
      <c r="L2565" s="28">
        <v>96.62</v>
      </c>
      <c r="M2565" s="28">
        <v>100.05</v>
      </c>
      <c r="N2565" s="28">
        <v>20.810000000000002</v>
      </c>
      <c r="O2565" s="28">
        <v>5.0600000000000005</v>
      </c>
      <c r="P2565" s="28">
        <v>147.6</v>
      </c>
      <c r="Q2565" s="146">
        <v>0</v>
      </c>
    </row>
    <row r="2566" spans="1:17" x14ac:dyDescent="0.35">
      <c r="A2566" s="28" t="s">
        <v>154</v>
      </c>
      <c r="B2566" s="106">
        <f t="shared" ref="B2566:H2566" si="1988">B2564/C2565*100</f>
        <v>22.738693467336681</v>
      </c>
      <c r="C2566" s="106">
        <f t="shared" si="1988"/>
        <v>27.059577194106343</v>
      </c>
      <c r="D2566" s="106">
        <f t="shared" si="1988"/>
        <v>30.086659343341871</v>
      </c>
      <c r="E2566" s="106">
        <f t="shared" si="1988"/>
        <v>23.599726775956288</v>
      </c>
      <c r="F2566" s="106">
        <f t="shared" si="1988"/>
        <v>39.286044575973364</v>
      </c>
      <c r="G2566" s="106">
        <f t="shared" si="1988"/>
        <v>33.571715011362116</v>
      </c>
      <c r="H2566" s="106">
        <f t="shared" si="1988"/>
        <v>3.6152576772064258</v>
      </c>
      <c r="I2566" s="106">
        <f>I2564/I2565*100</f>
        <v>28.282847442195703</v>
      </c>
      <c r="J2566" s="169">
        <v>2.24507299270073</v>
      </c>
      <c r="K2566" s="169">
        <v>1.3625490196078431</v>
      </c>
      <c r="L2566" s="169">
        <v>3.3317241379310345</v>
      </c>
      <c r="M2566" s="169">
        <v>3.1265624999999999</v>
      </c>
      <c r="N2566" s="169">
        <v>1.1384026258205691</v>
      </c>
      <c r="O2566" s="169">
        <v>1.0326530612244897</v>
      </c>
      <c r="P2566" s="169">
        <v>1.0172294968986906</v>
      </c>
      <c r="Q2566" s="106" t="e">
        <v>#DIV/0!</v>
      </c>
    </row>
    <row r="2567" spans="1:17" x14ac:dyDescent="0.35">
      <c r="A2567" s="28" t="s">
        <v>153</v>
      </c>
      <c r="B2567" s="88">
        <v>167</v>
      </c>
      <c r="C2567" s="88">
        <v>183</v>
      </c>
      <c r="D2567" s="88">
        <v>188</v>
      </c>
      <c r="E2567" s="88">
        <v>193</v>
      </c>
      <c r="F2567" s="88">
        <v>215</v>
      </c>
      <c r="G2567" s="88">
        <v>128</v>
      </c>
      <c r="H2567" s="88">
        <v>184</v>
      </c>
      <c r="I2567" s="146"/>
      <c r="J2567" s="88">
        <v>148</v>
      </c>
      <c r="K2567" s="61">
        <v>167</v>
      </c>
      <c r="L2567" s="61">
        <v>130</v>
      </c>
      <c r="M2567" s="61">
        <v>125</v>
      </c>
      <c r="N2567" s="61">
        <v>227</v>
      </c>
      <c r="O2567" s="88">
        <v>5</v>
      </c>
      <c r="P2567" s="88">
        <v>186</v>
      </c>
      <c r="Q2567" s="146"/>
    </row>
    <row r="2568" spans="1:17" x14ac:dyDescent="0.35">
      <c r="A2568" s="43" t="s">
        <v>155</v>
      </c>
      <c r="B2568" s="169">
        <f>B2567/B2565</f>
        <v>1.1148941851926029</v>
      </c>
      <c r="C2568" s="169">
        <f t="shared" ref="C2568:H2568" si="1989">C2567/C2565</f>
        <v>1.2099973551970378</v>
      </c>
      <c r="D2568" s="169">
        <f t="shared" si="1989"/>
        <v>1.2043561819346573</v>
      </c>
      <c r="E2568" s="169">
        <f t="shared" si="1989"/>
        <v>1.1778347369705846</v>
      </c>
      <c r="F2568" s="169">
        <f t="shared" si="1989"/>
        <v>1.2238160291438982</v>
      </c>
      <c r="G2568" s="169">
        <f t="shared" si="1989"/>
        <v>1.1837602885415703</v>
      </c>
      <c r="H2568" s="169">
        <f t="shared" si="1989"/>
        <v>1.2297821146905494</v>
      </c>
      <c r="I2568" s="146"/>
      <c r="J2568" s="169">
        <v>1.2029586279769162</v>
      </c>
      <c r="K2568" s="169">
        <v>1.2016117426967909</v>
      </c>
      <c r="L2568" s="169">
        <v>1.3454771268888428</v>
      </c>
      <c r="M2568" s="169">
        <v>1.249375312343828</v>
      </c>
      <c r="N2568" s="169">
        <v>10.908217203267659</v>
      </c>
      <c r="O2568" s="169">
        <v>0.98814229249011853</v>
      </c>
      <c r="P2568" s="169">
        <v>1.2601626016260163</v>
      </c>
      <c r="Q2568" s="146"/>
    </row>
    <row r="2569" spans="1:17" x14ac:dyDescent="0.35">
      <c r="A2569" s="28" t="s">
        <v>168</v>
      </c>
      <c r="B2569" s="28">
        <v>59.2</v>
      </c>
      <c r="C2569" s="28">
        <v>74.599999999999994</v>
      </c>
      <c r="D2569" s="28">
        <v>59.7</v>
      </c>
      <c r="E2569" s="28">
        <v>56.8</v>
      </c>
      <c r="F2569" s="28">
        <v>47.6</v>
      </c>
      <c r="G2569" s="28">
        <v>20.100000000000001</v>
      </c>
      <c r="H2569" s="28">
        <v>44</v>
      </c>
      <c r="I2569" s="151">
        <f>SUM(B2569:H2569)</f>
        <v>362.00000000000006</v>
      </c>
      <c r="J2569" s="28">
        <v>51.7</v>
      </c>
      <c r="K2569" s="61">
        <v>63.4</v>
      </c>
      <c r="L2569" s="61">
        <v>16.3</v>
      </c>
      <c r="M2569" s="61">
        <v>17</v>
      </c>
      <c r="N2569" s="61">
        <v>47.4</v>
      </c>
      <c r="O2569" s="28">
        <v>48.12</v>
      </c>
      <c r="P2569" s="28">
        <v>99.5</v>
      </c>
      <c r="Q2569" s="151">
        <v>0</v>
      </c>
    </row>
    <row r="2570" spans="1:17" x14ac:dyDescent="0.35">
      <c r="A2570" s="28" t="s">
        <v>1543</v>
      </c>
      <c r="B2570" s="28">
        <v>55.53</v>
      </c>
      <c r="C2570" s="28">
        <v>41.24</v>
      </c>
      <c r="D2570" s="28">
        <v>45.92</v>
      </c>
      <c r="E2570" s="28">
        <v>50.61</v>
      </c>
      <c r="F2570" s="28">
        <v>52.36</v>
      </c>
      <c r="G2570" s="28">
        <v>57.92</v>
      </c>
      <c r="H2570" s="28">
        <v>52.32</v>
      </c>
      <c r="I2570" s="151">
        <f>SUM(B2570:H2570)</f>
        <v>355.90000000000003</v>
      </c>
      <c r="J2570" s="28">
        <v>65.56</v>
      </c>
      <c r="K2570" s="166">
        <v>43.33</v>
      </c>
      <c r="L2570" s="166">
        <v>59.46</v>
      </c>
      <c r="M2570" s="166">
        <v>58.09</v>
      </c>
      <c r="N2570" s="166">
        <v>83.7</v>
      </c>
      <c r="O2570" s="28">
        <v>78.2</v>
      </c>
      <c r="P2570" s="28">
        <v>0.21</v>
      </c>
      <c r="Q2570" s="151">
        <v>0</v>
      </c>
    </row>
    <row r="2571" spans="1:17" x14ac:dyDescent="0.35">
      <c r="A2571" s="28" t="s">
        <v>152</v>
      </c>
      <c r="B2571" s="28">
        <f>B2570+B2569</f>
        <v>114.73</v>
      </c>
      <c r="C2571" s="28">
        <f t="shared" ref="C2571:H2571" si="1990">C2570+C2569</f>
        <v>115.84</v>
      </c>
      <c r="D2571" s="28">
        <f t="shared" si="1990"/>
        <v>105.62</v>
      </c>
      <c r="E2571" s="28">
        <f t="shared" si="1990"/>
        <v>107.41</v>
      </c>
      <c r="F2571" s="28">
        <f t="shared" si="1990"/>
        <v>99.960000000000008</v>
      </c>
      <c r="G2571" s="28">
        <f t="shared" si="1990"/>
        <v>78.02000000000001</v>
      </c>
      <c r="H2571" s="28">
        <f t="shared" si="1990"/>
        <v>96.32</v>
      </c>
      <c r="I2571" s="151">
        <f>SUM(B2571:H2571)</f>
        <v>717.90000000000009</v>
      </c>
      <c r="J2571" s="28">
        <v>117.26</v>
      </c>
      <c r="K2571" s="28">
        <v>106.72999999999999</v>
      </c>
      <c r="L2571" s="28">
        <v>75.760000000000005</v>
      </c>
      <c r="M2571" s="28">
        <v>75.09</v>
      </c>
      <c r="N2571" s="28">
        <v>131.1</v>
      </c>
      <c r="O2571" s="28">
        <v>126.32</v>
      </c>
      <c r="P2571" s="28">
        <v>99.71</v>
      </c>
      <c r="Q2571" s="151">
        <v>141</v>
      </c>
    </row>
    <row r="2572" spans="1:17" x14ac:dyDescent="0.35">
      <c r="A2572" s="28" t="s">
        <v>154</v>
      </c>
      <c r="B2572" s="106">
        <f t="shared" ref="B2572:G2572" si="1991">B2570/C2571*100</f>
        <v>47.936809392265197</v>
      </c>
      <c r="C2572" s="106">
        <f t="shared" si="1991"/>
        <v>39.045635296345388</v>
      </c>
      <c r="D2572" s="106">
        <f t="shared" si="1991"/>
        <v>42.752071501722376</v>
      </c>
      <c r="E2572" s="106">
        <f t="shared" si="1991"/>
        <v>50.630252100840337</v>
      </c>
      <c r="F2572" s="106">
        <f t="shared" si="1991"/>
        <v>67.110997180210191</v>
      </c>
      <c r="G2572" s="106">
        <f t="shared" si="1991"/>
        <v>60.13289036544851</v>
      </c>
      <c r="H2572" s="106">
        <v>119</v>
      </c>
      <c r="I2572" s="154">
        <f>I2570/I2571*100</f>
        <v>49.575149742303942</v>
      </c>
      <c r="J2572" s="169">
        <v>2.2680851063829786</v>
      </c>
      <c r="K2572" s="169">
        <v>1.6834384858044162</v>
      </c>
      <c r="L2572" s="169">
        <v>4.6478527607361961</v>
      </c>
      <c r="M2572" s="169">
        <v>4.4170588235294117</v>
      </c>
      <c r="N2572" s="169">
        <v>2.7658227848101267</v>
      </c>
      <c r="O2572" s="169">
        <v>2.625103906899418</v>
      </c>
      <c r="P2572" s="169">
        <v>1.002110552763819</v>
      </c>
      <c r="Q2572" s="154">
        <v>0</v>
      </c>
    </row>
    <row r="2573" spans="1:17" x14ac:dyDescent="0.35">
      <c r="A2573" s="28" t="s">
        <v>153</v>
      </c>
      <c r="B2573" s="88">
        <v>133</v>
      </c>
      <c r="C2573" s="88">
        <v>146</v>
      </c>
      <c r="D2573" s="88">
        <v>127</v>
      </c>
      <c r="E2573" s="88">
        <v>101</v>
      </c>
      <c r="F2573" s="88">
        <v>109</v>
      </c>
      <c r="G2573" s="88">
        <v>85</v>
      </c>
      <c r="H2573" s="88">
        <v>115</v>
      </c>
      <c r="I2573" s="146"/>
      <c r="J2573" s="88">
        <v>148</v>
      </c>
      <c r="K2573" s="28">
        <v>134</v>
      </c>
      <c r="L2573" s="28">
        <v>91</v>
      </c>
      <c r="M2573" s="28">
        <v>132</v>
      </c>
      <c r="N2573" s="28">
        <v>129</v>
      </c>
      <c r="O2573" s="88">
        <v>128</v>
      </c>
      <c r="P2573" s="88">
        <v>150</v>
      </c>
      <c r="Q2573" s="146"/>
    </row>
    <row r="2574" spans="1:17" x14ac:dyDescent="0.35">
      <c r="A2574" s="43" t="s">
        <v>155</v>
      </c>
      <c r="B2574" s="169">
        <f t="shared" ref="B2574:H2574" si="1992">B2573/B2571</f>
        <v>1.1592434411226358</v>
      </c>
      <c r="C2574" s="169">
        <f t="shared" si="1992"/>
        <v>1.2603591160220995</v>
      </c>
      <c r="D2574" s="169">
        <f t="shared" si="1992"/>
        <v>1.202423783374361</v>
      </c>
      <c r="E2574" s="169">
        <f t="shared" si="1992"/>
        <v>0.94032213015547905</v>
      </c>
      <c r="F2574" s="169">
        <f t="shared" si="1992"/>
        <v>1.0904361744697879</v>
      </c>
      <c r="G2574" s="169">
        <f t="shared" si="1992"/>
        <v>1.0894642399384771</v>
      </c>
      <c r="H2574" s="169">
        <f t="shared" si="1992"/>
        <v>1.1939368770764121</v>
      </c>
      <c r="I2574" s="146"/>
      <c r="J2574" s="169">
        <v>1.2621524816646768</v>
      </c>
      <c r="K2574" s="169">
        <v>1.2555045441768951</v>
      </c>
      <c r="L2574" s="169">
        <v>1.2011615628299894</v>
      </c>
      <c r="M2574" s="169">
        <v>1.7578905313623652</v>
      </c>
      <c r="N2574" s="169">
        <v>0.98398169336384445</v>
      </c>
      <c r="O2574" s="169">
        <v>1.013299556681444</v>
      </c>
      <c r="P2574" s="169">
        <v>1.5043626516899009</v>
      </c>
      <c r="Q2574" s="146"/>
    </row>
    <row r="2575" spans="1:17" x14ac:dyDescent="0.35">
      <c r="A2575" s="28" t="s">
        <v>170</v>
      </c>
      <c r="B2575" s="88">
        <v>148.9</v>
      </c>
      <c r="C2575" s="88">
        <v>312.3</v>
      </c>
      <c r="D2575" s="88">
        <v>235.1</v>
      </c>
      <c r="E2575" s="88">
        <v>200</v>
      </c>
      <c r="F2575" s="88">
        <v>115.9</v>
      </c>
      <c r="G2575" s="88">
        <v>158</v>
      </c>
      <c r="H2575" s="88">
        <v>163.08000000000001</v>
      </c>
      <c r="I2575" s="146">
        <f>SUM(B2575:H2575)</f>
        <v>1333.28</v>
      </c>
      <c r="J2575" s="88">
        <v>192.8</v>
      </c>
      <c r="K2575" s="61">
        <v>2.5</v>
      </c>
      <c r="L2575" s="61">
        <v>0.5</v>
      </c>
      <c r="M2575" s="61">
        <v>122.3</v>
      </c>
      <c r="N2575" s="61">
        <v>121.1</v>
      </c>
      <c r="O2575" s="88">
        <v>104.78</v>
      </c>
      <c r="P2575" s="88">
        <v>205.2</v>
      </c>
      <c r="Q2575" s="146">
        <v>0</v>
      </c>
    </row>
    <row r="2576" spans="1:17" x14ac:dyDescent="0.35">
      <c r="A2576" s="28" t="s">
        <v>171</v>
      </c>
      <c r="B2576" s="88">
        <v>215.58</v>
      </c>
      <c r="C2576" s="88">
        <v>187.46</v>
      </c>
      <c r="D2576" s="88">
        <v>153.38999999999999</v>
      </c>
      <c r="E2576" s="88">
        <v>200.8</v>
      </c>
      <c r="F2576" s="88">
        <v>188.53</v>
      </c>
      <c r="G2576" s="88">
        <v>232.38</v>
      </c>
      <c r="H2576" s="88">
        <v>180.84</v>
      </c>
      <c r="I2576" s="146">
        <f>SUM(B2576:H2576)</f>
        <v>1358.9799999999998</v>
      </c>
      <c r="J2576" s="88">
        <v>323.3</v>
      </c>
      <c r="K2576" s="166">
        <v>1.4</v>
      </c>
      <c r="L2576" s="166">
        <v>0.4</v>
      </c>
      <c r="M2576" s="166">
        <v>332.01</v>
      </c>
      <c r="N2576" s="166">
        <v>340.8</v>
      </c>
      <c r="O2576" s="88">
        <v>105.7</v>
      </c>
      <c r="P2576" s="88">
        <v>0.1</v>
      </c>
      <c r="Q2576" s="146">
        <v>0</v>
      </c>
    </row>
    <row r="2577" spans="1:17" x14ac:dyDescent="0.35">
      <c r="A2577" s="28" t="s">
        <v>152</v>
      </c>
      <c r="B2577" s="28">
        <f>B2576+B2575</f>
        <v>364.48</v>
      </c>
      <c r="C2577" s="28">
        <f t="shared" ref="C2577:H2577" si="1993">C2576+C2575</f>
        <v>499.76</v>
      </c>
      <c r="D2577" s="28">
        <f t="shared" si="1993"/>
        <v>388.49</v>
      </c>
      <c r="E2577" s="28">
        <f t="shared" si="1993"/>
        <v>400.8</v>
      </c>
      <c r="F2577" s="28">
        <f t="shared" si="1993"/>
        <v>304.43</v>
      </c>
      <c r="G2577" s="28">
        <f t="shared" si="1993"/>
        <v>390.38</v>
      </c>
      <c r="H2577" s="28">
        <f t="shared" si="1993"/>
        <v>343.92</v>
      </c>
      <c r="I2577" s="146">
        <f>SUM(B2577:H2577)</f>
        <v>2692.26</v>
      </c>
      <c r="J2577" s="28">
        <v>516.1</v>
      </c>
      <c r="K2577" s="28">
        <v>3.9</v>
      </c>
      <c r="L2577" s="28">
        <v>0.9</v>
      </c>
      <c r="M2577" s="28">
        <v>454.31</v>
      </c>
      <c r="N2577" s="28">
        <v>461.9</v>
      </c>
      <c r="O2577" s="28">
        <v>210.48000000000002</v>
      </c>
      <c r="P2577" s="28">
        <v>205.29999999999998</v>
      </c>
      <c r="Q2577" s="146">
        <v>0</v>
      </c>
    </row>
    <row r="2578" spans="1:17" x14ac:dyDescent="0.35">
      <c r="A2578" s="28" t="s">
        <v>154</v>
      </c>
      <c r="B2578" s="106">
        <f t="shared" ref="B2578:H2578" si="1994">B2576/C2577*100</f>
        <v>43.136705618696979</v>
      </c>
      <c r="C2578" s="106">
        <f t="shared" si="1994"/>
        <v>48.253494298437545</v>
      </c>
      <c r="D2578" s="106">
        <f t="shared" si="1994"/>
        <v>38.270958083832326</v>
      </c>
      <c r="E2578" s="106">
        <f t="shared" si="1994"/>
        <v>65.959333837006866</v>
      </c>
      <c r="F2578" s="106">
        <f t="shared" si="1994"/>
        <v>48.293969977970185</v>
      </c>
      <c r="G2578" s="106">
        <f t="shared" si="1994"/>
        <v>67.568039078855548</v>
      </c>
      <c r="H2578" s="106">
        <f t="shared" si="1994"/>
        <v>6.7170332731608386</v>
      </c>
      <c r="I2578" s="153">
        <f>I2576/I2577*100</f>
        <v>50.477294169210985</v>
      </c>
      <c r="J2578" s="169">
        <v>2.6768672199170123</v>
      </c>
      <c r="K2578" s="169">
        <v>1.56</v>
      </c>
      <c r="L2578" s="169">
        <v>1.8</v>
      </c>
      <c r="M2578" s="169">
        <v>3.7147179067865905</v>
      </c>
      <c r="N2578" s="169">
        <v>3.81420313790256</v>
      </c>
      <c r="O2578" s="169">
        <v>2.008780301584272</v>
      </c>
      <c r="P2578" s="169">
        <v>1.0004873294346979</v>
      </c>
      <c r="Q2578" s="153" t="e">
        <v>#DIV/0!</v>
      </c>
    </row>
    <row r="2579" spans="1:17" x14ac:dyDescent="0.35">
      <c r="A2579" s="28" t="s">
        <v>153</v>
      </c>
      <c r="B2579" s="88">
        <v>570</v>
      </c>
      <c r="C2579" s="88">
        <v>802</v>
      </c>
      <c r="D2579" s="88">
        <v>606</v>
      </c>
      <c r="E2579" s="88">
        <v>627</v>
      </c>
      <c r="F2579" s="88">
        <v>565</v>
      </c>
      <c r="G2579" s="88">
        <v>618</v>
      </c>
      <c r="H2579" s="88">
        <v>535</v>
      </c>
      <c r="I2579" s="146"/>
      <c r="J2579" s="88">
        <v>786</v>
      </c>
      <c r="K2579" s="61">
        <v>23</v>
      </c>
      <c r="L2579" s="61">
        <v>612</v>
      </c>
      <c r="M2579" s="61">
        <v>745</v>
      </c>
      <c r="N2579" s="61">
        <v>650</v>
      </c>
      <c r="O2579" s="88">
        <v>130</v>
      </c>
      <c r="P2579" s="88">
        <v>413</v>
      </c>
      <c r="Q2579" s="146"/>
    </row>
    <row r="2580" spans="1:17" x14ac:dyDescent="0.35">
      <c r="A2580" s="43" t="s">
        <v>155</v>
      </c>
      <c r="B2580" s="169">
        <f t="shared" ref="B2580:H2580" si="1995">B2579/B2577</f>
        <v>1.5638718173836699</v>
      </c>
      <c r="C2580" s="169">
        <f t="shared" si="1995"/>
        <v>1.6047702897390748</v>
      </c>
      <c r="D2580" s="169">
        <f t="shared" si="1995"/>
        <v>1.5598857113439213</v>
      </c>
      <c r="E2580" s="169">
        <f t="shared" si="1995"/>
        <v>1.5643712574850299</v>
      </c>
      <c r="F2580" s="169">
        <f t="shared" si="1995"/>
        <v>1.8559274710113982</v>
      </c>
      <c r="G2580" s="169">
        <f t="shared" si="1995"/>
        <v>1.5830729033249655</v>
      </c>
      <c r="H2580" s="169">
        <f t="shared" si="1995"/>
        <v>1.5555943242614561</v>
      </c>
      <c r="I2580" s="146"/>
      <c r="J2580" s="169">
        <v>1.5229606665374926</v>
      </c>
      <c r="K2580" s="169">
        <v>5.8974358974358978</v>
      </c>
      <c r="L2580" s="169">
        <v>680</v>
      </c>
      <c r="M2580" s="169">
        <v>270</v>
      </c>
      <c r="N2580" s="169">
        <v>1.4072310023814678</v>
      </c>
      <c r="O2580" s="169">
        <v>0.61763587989357649</v>
      </c>
      <c r="P2580" s="169">
        <v>2.0116902094495863</v>
      </c>
      <c r="Q2580" s="146"/>
    </row>
    <row r="2581" spans="1:17" x14ac:dyDescent="0.35">
      <c r="A2581" s="28" t="s">
        <v>173</v>
      </c>
      <c r="B2581" s="74">
        <v>26.98</v>
      </c>
      <c r="C2581" s="171">
        <v>27.93</v>
      </c>
      <c r="D2581" s="171">
        <v>27.95</v>
      </c>
      <c r="E2581" s="171">
        <v>24.68</v>
      </c>
      <c r="F2581" s="171">
        <v>14.28</v>
      </c>
      <c r="G2581" s="28">
        <v>25.44</v>
      </c>
      <c r="H2581" s="74">
        <v>29.68</v>
      </c>
      <c r="I2581" s="146">
        <v>176.94</v>
      </c>
      <c r="J2581" s="74">
        <v>21.3</v>
      </c>
      <c r="K2581" s="171">
        <v>19.489999999999998</v>
      </c>
      <c r="L2581" s="171">
        <v>15.39</v>
      </c>
      <c r="M2581" s="171">
        <v>17.079999999999998</v>
      </c>
      <c r="N2581" s="171">
        <v>19.2</v>
      </c>
      <c r="O2581" s="28">
        <v>17.07</v>
      </c>
      <c r="P2581" s="74">
        <v>13.26</v>
      </c>
      <c r="Q2581" s="146">
        <v>0</v>
      </c>
    </row>
    <row r="2582" spans="1:17" x14ac:dyDescent="0.35">
      <c r="A2582" s="28" t="s">
        <v>172</v>
      </c>
      <c r="B2582" s="33">
        <v>33.86</v>
      </c>
      <c r="C2582" s="61">
        <v>33.47</v>
      </c>
      <c r="D2582" s="61">
        <v>25.74</v>
      </c>
      <c r="E2582" s="61">
        <v>29.57</v>
      </c>
      <c r="F2582" s="61">
        <v>19.54</v>
      </c>
      <c r="G2582" s="28">
        <v>32.74</v>
      </c>
      <c r="H2582" s="74">
        <v>35.840000000000003</v>
      </c>
      <c r="I2582" s="146">
        <v>210.76</v>
      </c>
      <c r="J2582" s="33">
        <v>39.61</v>
      </c>
      <c r="K2582" s="61">
        <v>34.369999999999997</v>
      </c>
      <c r="L2582" s="61">
        <v>34.159999999999997</v>
      </c>
      <c r="M2582" s="61">
        <v>30.55</v>
      </c>
      <c r="N2582" s="61">
        <v>32.29</v>
      </c>
      <c r="O2582" s="28">
        <v>31.11</v>
      </c>
      <c r="P2582" s="74">
        <v>20.7</v>
      </c>
      <c r="Q2582" s="146">
        <v>0</v>
      </c>
    </row>
    <row r="2583" spans="1:17" x14ac:dyDescent="0.35">
      <c r="A2583" s="28" t="s">
        <v>152</v>
      </c>
      <c r="B2583" s="28">
        <v>60.84</v>
      </c>
      <c r="C2583" s="28">
        <v>61.4</v>
      </c>
      <c r="D2583" s="28">
        <v>53.69</v>
      </c>
      <c r="E2583" s="28">
        <v>54.25</v>
      </c>
      <c r="F2583" s="28">
        <v>33.82</v>
      </c>
      <c r="G2583" s="28">
        <v>58.180000000000007</v>
      </c>
      <c r="H2583" s="28">
        <v>65.52000000000001</v>
      </c>
      <c r="I2583" s="146">
        <v>387.70000000000005</v>
      </c>
      <c r="J2583" s="28">
        <v>60.91</v>
      </c>
      <c r="K2583" s="28">
        <v>53.86</v>
      </c>
      <c r="L2583" s="28">
        <v>49.55</v>
      </c>
      <c r="M2583" s="28">
        <v>47.629999999999995</v>
      </c>
      <c r="N2583" s="28">
        <v>51.489999999999995</v>
      </c>
      <c r="O2583" s="28">
        <v>48.18</v>
      </c>
      <c r="P2583" s="28">
        <v>33.96</v>
      </c>
      <c r="Q2583" s="146">
        <v>0</v>
      </c>
    </row>
    <row r="2584" spans="1:17" x14ac:dyDescent="0.35">
      <c r="A2584" s="28" t="s">
        <v>154</v>
      </c>
      <c r="B2584" s="169">
        <v>2.2550037064492217</v>
      </c>
      <c r="C2584" s="169">
        <v>2.1983530254206944</v>
      </c>
      <c r="D2584" s="169">
        <v>1.9209302325581394</v>
      </c>
      <c r="E2584" s="169">
        <v>2.1981361426256076</v>
      </c>
      <c r="F2584" s="169">
        <v>2.3683473389355743</v>
      </c>
      <c r="G2584" s="169">
        <v>2.2869496855345912</v>
      </c>
      <c r="H2584" s="169">
        <v>2.2075471698113209</v>
      </c>
      <c r="I2584" s="153">
        <v>54.361619809130765</v>
      </c>
      <c r="J2584" s="169">
        <v>2.8596244131455397</v>
      </c>
      <c r="K2584" s="169">
        <v>2.7634684453565934</v>
      </c>
      <c r="L2584" s="169">
        <v>3.2196231319038335</v>
      </c>
      <c r="M2584" s="169">
        <v>2.7886416861826699</v>
      </c>
      <c r="N2584" s="169">
        <v>2.6817708333333332</v>
      </c>
      <c r="O2584" s="169">
        <v>2.8224956063268891</v>
      </c>
      <c r="P2584" s="169">
        <v>2.561085972850679</v>
      </c>
      <c r="Q2584" s="153" t="e">
        <v>#DIV/0!</v>
      </c>
    </row>
    <row r="2585" spans="1:17" x14ac:dyDescent="0.35">
      <c r="A2585" s="28" t="s">
        <v>153</v>
      </c>
      <c r="B2585" s="28">
        <v>225</v>
      </c>
      <c r="C2585" s="28">
        <v>225</v>
      </c>
      <c r="D2585" s="28">
        <v>214</v>
      </c>
      <c r="E2585" s="28">
        <v>200</v>
      </c>
      <c r="F2585" s="28">
        <v>119</v>
      </c>
      <c r="G2585" s="28">
        <v>249</v>
      </c>
      <c r="H2585" s="28">
        <v>285</v>
      </c>
      <c r="I2585" s="146"/>
      <c r="J2585" s="28">
        <v>213</v>
      </c>
      <c r="K2585" s="28">
        <v>212</v>
      </c>
      <c r="L2585" s="28">
        <v>162</v>
      </c>
      <c r="M2585" s="28">
        <v>172</v>
      </c>
      <c r="N2585" s="28">
        <v>194</v>
      </c>
      <c r="O2585" s="28">
        <v>170</v>
      </c>
      <c r="P2585" s="28">
        <v>129</v>
      </c>
      <c r="Q2585" s="146"/>
    </row>
    <row r="2586" spans="1:17" x14ac:dyDescent="0.35">
      <c r="A2586" s="43" t="s">
        <v>155</v>
      </c>
      <c r="B2586" s="169">
        <v>3.6982248520710059</v>
      </c>
      <c r="C2586" s="169">
        <v>3.664495114006515</v>
      </c>
      <c r="D2586" s="169">
        <v>3.9858446638107656</v>
      </c>
      <c r="E2586" s="169">
        <v>3.6866359447004609</v>
      </c>
      <c r="F2586" s="169">
        <v>3.5186280307510347</v>
      </c>
      <c r="G2586" s="169">
        <v>4.2798212444138874</v>
      </c>
      <c r="H2586" s="169">
        <v>4.3498168498168495</v>
      </c>
      <c r="I2586" s="146"/>
      <c r="J2586" s="169">
        <v>3.496962731899524</v>
      </c>
      <c r="K2586" s="169">
        <v>3.9361307092461937</v>
      </c>
      <c r="L2586" s="169">
        <v>3.2694248234106964</v>
      </c>
      <c r="M2586" s="169">
        <v>3.6111694310308633</v>
      </c>
      <c r="N2586" s="169">
        <v>3.7677218877451937</v>
      </c>
      <c r="O2586" s="169">
        <v>3.5284350352843505</v>
      </c>
      <c r="P2586" s="169">
        <v>3.7985865724381624</v>
      </c>
      <c r="Q2586" s="146"/>
    </row>
    <row r="2587" spans="1:17" x14ac:dyDescent="0.35">
      <c r="A2587" s="28" t="s">
        <v>176</v>
      </c>
      <c r="B2587" s="28">
        <v>0</v>
      </c>
      <c r="C2587" s="28">
        <v>0</v>
      </c>
      <c r="D2587" s="28">
        <v>0</v>
      </c>
      <c r="E2587" s="28">
        <v>0</v>
      </c>
      <c r="F2587" s="28">
        <v>0</v>
      </c>
      <c r="G2587" s="28">
        <v>0</v>
      </c>
      <c r="H2587" s="28">
        <v>0</v>
      </c>
      <c r="I2587" s="151">
        <v>0</v>
      </c>
      <c r="J2587" s="28">
        <v>0</v>
      </c>
      <c r="K2587" s="28">
        <v>0</v>
      </c>
      <c r="L2587" s="28">
        <v>0</v>
      </c>
      <c r="M2587" s="28">
        <v>0</v>
      </c>
      <c r="N2587" s="28">
        <v>0</v>
      </c>
      <c r="O2587" s="28">
        <v>0</v>
      </c>
      <c r="P2587" s="28">
        <v>0</v>
      </c>
      <c r="Q2587" s="151">
        <v>0</v>
      </c>
    </row>
    <row r="2588" spans="1:17" x14ac:dyDescent="0.35">
      <c r="A2588" s="28" t="s">
        <v>177</v>
      </c>
      <c r="B2588" s="28">
        <v>0</v>
      </c>
      <c r="C2588" s="28">
        <v>0</v>
      </c>
      <c r="D2588" s="28">
        <v>0</v>
      </c>
      <c r="E2588" s="28">
        <v>0</v>
      </c>
      <c r="F2588" s="28">
        <v>0</v>
      </c>
      <c r="G2588" s="28">
        <v>0</v>
      </c>
      <c r="H2588" s="28">
        <v>0</v>
      </c>
      <c r="I2588" s="151">
        <v>0</v>
      </c>
      <c r="J2588" s="28">
        <v>0</v>
      </c>
      <c r="K2588" s="28">
        <v>0</v>
      </c>
      <c r="L2588" s="28">
        <v>0</v>
      </c>
      <c r="M2588" s="28">
        <v>0</v>
      </c>
      <c r="N2588" s="28">
        <v>0</v>
      </c>
      <c r="O2588" s="28">
        <v>0</v>
      </c>
      <c r="P2588" s="28">
        <v>0</v>
      </c>
      <c r="Q2588" s="151">
        <v>0</v>
      </c>
    </row>
    <row r="2589" spans="1:17" x14ac:dyDescent="0.35">
      <c r="A2589" s="28" t="s">
        <v>152</v>
      </c>
      <c r="B2589" s="28">
        <v>0</v>
      </c>
      <c r="C2589" s="28">
        <v>0</v>
      </c>
      <c r="D2589" s="28">
        <v>0</v>
      </c>
      <c r="E2589" s="28">
        <v>0</v>
      </c>
      <c r="F2589" s="28">
        <v>0</v>
      </c>
      <c r="G2589" s="28">
        <v>0</v>
      </c>
      <c r="H2589" s="28">
        <v>0</v>
      </c>
      <c r="I2589" s="151">
        <v>0</v>
      </c>
      <c r="J2589" s="28">
        <v>0</v>
      </c>
      <c r="K2589" s="28">
        <v>0</v>
      </c>
      <c r="L2589" s="28">
        <v>0</v>
      </c>
      <c r="M2589" s="28">
        <v>0</v>
      </c>
      <c r="N2589" s="28">
        <v>0</v>
      </c>
      <c r="O2589" s="28">
        <v>0</v>
      </c>
      <c r="P2589" s="28">
        <v>0</v>
      </c>
      <c r="Q2589" s="151">
        <v>0</v>
      </c>
    </row>
    <row r="2590" spans="1:17" x14ac:dyDescent="0.35">
      <c r="A2590" s="28" t="s">
        <v>154</v>
      </c>
      <c r="B2590" s="106" t="e">
        <v>#DIV/0!</v>
      </c>
      <c r="C2590" s="106" t="e">
        <v>#DIV/0!</v>
      </c>
      <c r="D2590" s="106" t="e">
        <v>#DIV/0!</v>
      </c>
      <c r="E2590" s="106" t="e">
        <v>#DIV/0!</v>
      </c>
      <c r="F2590" s="106" t="e">
        <v>#DIV/0!</v>
      </c>
      <c r="G2590" s="106" t="e">
        <v>#DIV/0!</v>
      </c>
      <c r="H2590" s="106" t="e">
        <v>#DIV/0!</v>
      </c>
      <c r="I2590" s="153" t="e">
        <v>#DIV/0!</v>
      </c>
      <c r="J2590" s="106" t="e">
        <v>#DIV/0!</v>
      </c>
      <c r="K2590" s="106" t="e">
        <v>#DIV/0!</v>
      </c>
      <c r="L2590" s="106" t="e">
        <v>#DIV/0!</v>
      </c>
      <c r="M2590" s="106" t="e">
        <v>#DIV/0!</v>
      </c>
      <c r="N2590" s="106" t="e">
        <v>#DIV/0!</v>
      </c>
      <c r="O2590" s="106" t="e">
        <v>#DIV/0!</v>
      </c>
      <c r="P2590" s="106" t="e">
        <v>#DIV/0!</v>
      </c>
      <c r="Q2590" s="153" t="e">
        <v>#DIV/0!</v>
      </c>
    </row>
    <row r="2591" spans="1:17" x14ac:dyDescent="0.35">
      <c r="A2591" s="28" t="s">
        <v>153</v>
      </c>
      <c r="B2591" s="88">
        <v>0</v>
      </c>
      <c r="C2591" s="88">
        <v>0</v>
      </c>
      <c r="D2591" s="88">
        <v>0</v>
      </c>
      <c r="E2591" s="88">
        <v>0</v>
      </c>
      <c r="F2591" s="88">
        <v>0</v>
      </c>
      <c r="G2591" s="88">
        <v>0</v>
      </c>
      <c r="H2591" s="88">
        <v>0</v>
      </c>
      <c r="I2591" s="146"/>
      <c r="J2591" s="88">
        <v>0</v>
      </c>
      <c r="K2591" s="88">
        <v>0</v>
      </c>
      <c r="L2591" s="88">
        <v>0</v>
      </c>
      <c r="M2591" s="88">
        <v>0</v>
      </c>
      <c r="N2591" s="88">
        <v>0</v>
      </c>
      <c r="O2591" s="88">
        <v>0</v>
      </c>
      <c r="P2591" s="88">
        <v>0</v>
      </c>
      <c r="Q2591" s="146"/>
    </row>
    <row r="2592" spans="1:17" x14ac:dyDescent="0.35">
      <c r="A2592" s="43" t="s">
        <v>155</v>
      </c>
      <c r="B2592" s="169" t="e">
        <v>#DIV/0!</v>
      </c>
      <c r="C2592" s="169" t="e">
        <v>#DIV/0!</v>
      </c>
      <c r="D2592" s="169" t="e">
        <v>#DIV/0!</v>
      </c>
      <c r="E2592" s="169" t="e">
        <v>#DIV/0!</v>
      </c>
      <c r="F2592" s="169" t="e">
        <v>#DIV/0!</v>
      </c>
      <c r="G2592" s="169" t="e">
        <v>#DIV/0!</v>
      </c>
      <c r="H2592" s="169" t="e">
        <v>#DIV/0!</v>
      </c>
      <c r="I2592" s="146"/>
      <c r="J2592" s="169" t="e">
        <v>#DIV/0!</v>
      </c>
      <c r="K2592" s="169" t="e">
        <v>#DIV/0!</v>
      </c>
      <c r="L2592" s="169" t="e">
        <v>#DIV/0!</v>
      </c>
      <c r="M2592" s="169" t="e">
        <v>#DIV/0!</v>
      </c>
      <c r="N2592" s="169" t="e">
        <v>#DIV/0!</v>
      </c>
      <c r="O2592" s="169" t="e">
        <v>#DIV/0!</v>
      </c>
      <c r="P2592" s="169" t="e">
        <v>#DIV/0!</v>
      </c>
      <c r="Q2592" s="146"/>
    </row>
    <row r="2593" spans="1:17" x14ac:dyDescent="0.35">
      <c r="A2593" s="28" t="s">
        <v>174</v>
      </c>
      <c r="B2593" s="88">
        <v>17.47</v>
      </c>
      <c r="C2593" s="28">
        <v>19.16</v>
      </c>
      <c r="D2593" s="28">
        <v>23.3</v>
      </c>
      <c r="E2593" s="28">
        <v>16.399999999999999</v>
      </c>
      <c r="F2593" s="28">
        <v>8.09</v>
      </c>
      <c r="G2593" s="79">
        <v>14.9</v>
      </c>
      <c r="H2593" s="79">
        <v>19.16</v>
      </c>
      <c r="I2593" s="146">
        <v>118.47999999999999</v>
      </c>
      <c r="J2593" s="88">
        <v>10.23</v>
      </c>
      <c r="K2593" s="28">
        <v>3.37</v>
      </c>
      <c r="L2593" s="28">
        <v>3.41</v>
      </c>
      <c r="M2593" s="28">
        <v>9.0299999999999994</v>
      </c>
      <c r="N2593" s="28">
        <v>11.84</v>
      </c>
      <c r="O2593" s="79">
        <v>8.36</v>
      </c>
      <c r="P2593" s="79">
        <v>9.3800000000000008</v>
      </c>
      <c r="Q2593" s="146">
        <v>0</v>
      </c>
    </row>
    <row r="2594" spans="1:17" x14ac:dyDescent="0.35">
      <c r="A2594" s="28" t="s">
        <v>175</v>
      </c>
      <c r="B2594" s="88">
        <v>0.18</v>
      </c>
      <c r="C2594" s="28">
        <v>0.17</v>
      </c>
      <c r="D2594" s="28">
        <v>0.38</v>
      </c>
      <c r="E2594" s="28">
        <v>0.32</v>
      </c>
      <c r="F2594" s="28">
        <v>0.37</v>
      </c>
      <c r="G2594" s="88">
        <v>0.37</v>
      </c>
      <c r="H2594" s="88">
        <v>0.37</v>
      </c>
      <c r="I2594" s="146">
        <v>2.16</v>
      </c>
      <c r="J2594" s="88">
        <v>0.16</v>
      </c>
      <c r="K2594" s="28">
        <v>0.28000000000000003</v>
      </c>
      <c r="L2594" s="28">
        <v>0.19</v>
      </c>
      <c r="M2594" s="28">
        <v>0.32</v>
      </c>
      <c r="N2594" s="28">
        <v>0.27</v>
      </c>
      <c r="O2594" s="88">
        <v>0.26</v>
      </c>
      <c r="P2594" s="88">
        <v>0.32</v>
      </c>
      <c r="Q2594" s="146">
        <v>0</v>
      </c>
    </row>
    <row r="2595" spans="1:17" x14ac:dyDescent="0.35">
      <c r="A2595" s="28" t="s">
        <v>152</v>
      </c>
      <c r="B2595" s="28">
        <v>17.649999999999999</v>
      </c>
      <c r="C2595" s="28">
        <v>19.330000000000002</v>
      </c>
      <c r="D2595" s="28">
        <v>23.68</v>
      </c>
      <c r="E2595" s="28">
        <v>16.72</v>
      </c>
      <c r="F2595" s="28">
        <v>8.4599999999999991</v>
      </c>
      <c r="G2595" s="28">
        <v>15.27</v>
      </c>
      <c r="H2595" s="28">
        <v>19.53</v>
      </c>
      <c r="I2595" s="146">
        <v>120.63999999999999</v>
      </c>
      <c r="J2595" s="28">
        <v>10.39</v>
      </c>
      <c r="K2595" s="28">
        <v>3.6500000000000004</v>
      </c>
      <c r="L2595" s="28">
        <v>3.6</v>
      </c>
      <c r="M2595" s="28">
        <v>90</v>
      </c>
      <c r="N2595" s="28">
        <v>12.11</v>
      </c>
      <c r="O2595" s="28">
        <v>8.6199999999999992</v>
      </c>
      <c r="P2595" s="28">
        <v>9.7000000000000011</v>
      </c>
      <c r="Q2595" s="146">
        <v>90</v>
      </c>
    </row>
    <row r="2596" spans="1:17" x14ac:dyDescent="0.35">
      <c r="A2596" s="28" t="s">
        <v>154</v>
      </c>
      <c r="B2596" s="169">
        <v>1.0103033772180881</v>
      </c>
      <c r="C2596" s="169">
        <v>1.0088726513569939</v>
      </c>
      <c r="D2596" s="169">
        <v>1.0163090128755365</v>
      </c>
      <c r="E2596" s="169">
        <v>1.0195121951219512</v>
      </c>
      <c r="F2596" s="169">
        <v>1.0457354758961681</v>
      </c>
      <c r="G2596" s="169">
        <v>1.0248322147651006</v>
      </c>
      <c r="H2596" s="169">
        <v>1.0193110647181629</v>
      </c>
      <c r="I2596" s="153">
        <v>1.7904509283819634</v>
      </c>
      <c r="J2596" s="169">
        <v>1.0156402737047898</v>
      </c>
      <c r="K2596" s="169">
        <v>1.0830860534124629</v>
      </c>
      <c r="L2596" s="169">
        <v>1.0557184750733137</v>
      </c>
      <c r="M2596" s="169">
        <v>9.9667774086378742</v>
      </c>
      <c r="N2596" s="169">
        <v>1.0228040540540539</v>
      </c>
      <c r="O2596" s="169">
        <v>1.0311004784688995</v>
      </c>
      <c r="P2596" s="169">
        <v>1.0341151385927505</v>
      </c>
      <c r="Q2596" s="153">
        <v>0</v>
      </c>
    </row>
    <row r="2597" spans="1:17" x14ac:dyDescent="0.35">
      <c r="A2597" s="28" t="s">
        <v>153</v>
      </c>
      <c r="B2597" s="28">
        <v>97</v>
      </c>
      <c r="C2597" s="28">
        <v>100</v>
      </c>
      <c r="D2597" s="28">
        <v>81</v>
      </c>
      <c r="E2597" s="28">
        <v>86</v>
      </c>
      <c r="F2597" s="28">
        <v>90</v>
      </c>
      <c r="G2597" s="28">
        <v>96</v>
      </c>
      <c r="H2597" s="28">
        <v>98</v>
      </c>
      <c r="I2597" s="146"/>
      <c r="J2597" s="28">
        <v>99</v>
      </c>
      <c r="K2597" s="28">
        <v>99</v>
      </c>
      <c r="L2597" s="28">
        <v>102</v>
      </c>
      <c r="M2597" s="28">
        <v>86</v>
      </c>
      <c r="N2597" s="28">
        <v>124</v>
      </c>
      <c r="O2597" s="28">
        <v>62</v>
      </c>
      <c r="P2597" s="28">
        <v>102</v>
      </c>
      <c r="Q2597" s="146"/>
    </row>
    <row r="2598" spans="1:17" x14ac:dyDescent="0.35">
      <c r="A2598" s="43" t="s">
        <v>155</v>
      </c>
      <c r="B2598" s="169">
        <v>5.4957507082152981</v>
      </c>
      <c r="C2598" s="169">
        <v>5.1733057423693731</v>
      </c>
      <c r="D2598" s="169">
        <v>3.4206081081081083</v>
      </c>
      <c r="E2598" s="169">
        <v>5.1435406698564599</v>
      </c>
      <c r="F2598" s="169">
        <v>10.638297872340427</v>
      </c>
      <c r="G2598" s="169">
        <v>6.2868369351669946</v>
      </c>
      <c r="H2598" s="169">
        <v>5.0179211469534044</v>
      </c>
      <c r="I2598" s="146"/>
      <c r="J2598" s="169">
        <v>9.5283926852743015</v>
      </c>
      <c r="K2598" s="169">
        <v>27.123287671232873</v>
      </c>
      <c r="L2598" s="169">
        <v>28.333333333333332</v>
      </c>
      <c r="M2598" s="169">
        <v>0.9555555555555556</v>
      </c>
      <c r="N2598" s="169">
        <v>10.239471511147812</v>
      </c>
      <c r="O2598" s="169">
        <v>7.1925754060324829</v>
      </c>
      <c r="P2598" s="169">
        <v>10.515463917525771</v>
      </c>
      <c r="Q2598" s="146"/>
    </row>
    <row r="2599" spans="1:17" x14ac:dyDescent="0.35">
      <c r="A2599" s="21"/>
      <c r="B2599" s="21"/>
      <c r="C2599" s="21"/>
      <c r="D2599" s="169">
        <v>3.3657165928597514</v>
      </c>
      <c r="E2599" s="169">
        <v>5.045099700098441</v>
      </c>
      <c r="F2599" s="21">
        <v>21</v>
      </c>
      <c r="G2599" s="21"/>
      <c r="H2599" s="21"/>
      <c r="I2599" s="21"/>
      <c r="J2599" s="21"/>
      <c r="K2599" s="21"/>
      <c r="L2599" s="169">
        <v>26.837962962962962</v>
      </c>
      <c r="M2599" s="169">
        <v>9.587407407407407E-2</v>
      </c>
      <c r="N2599" s="21">
        <v>21</v>
      </c>
      <c r="O2599" s="21"/>
      <c r="P2599" s="21"/>
    </row>
    <row r="2600" spans="1:17" x14ac:dyDescent="0.35">
      <c r="A2600" s="21"/>
      <c r="B2600" s="155"/>
      <c r="C2600" s="156" t="s">
        <v>1679</v>
      </c>
      <c r="D2600" s="156" t="s">
        <v>178</v>
      </c>
      <c r="E2600" s="156" t="s">
        <v>179</v>
      </c>
      <c r="F2600" s="156" t="s">
        <v>180</v>
      </c>
      <c r="G2600" s="156" t="s">
        <v>181</v>
      </c>
      <c r="H2600" s="156" t="s">
        <v>182</v>
      </c>
      <c r="I2600" s="156" t="s">
        <v>183</v>
      </c>
      <c r="J2600" s="156" t="s">
        <v>184</v>
      </c>
      <c r="K2600" s="156" t="s">
        <v>185</v>
      </c>
      <c r="L2600" s="156" t="s">
        <v>186</v>
      </c>
      <c r="M2600" s="156" t="s">
        <v>187</v>
      </c>
      <c r="N2600" s="156" t="s">
        <v>188</v>
      </c>
      <c r="O2600" s="21"/>
      <c r="P2600" s="21"/>
    </row>
    <row r="2601" spans="1:17" x14ac:dyDescent="0.35">
      <c r="A2601" s="21"/>
      <c r="B2601" s="157" t="s">
        <v>189</v>
      </c>
      <c r="C2601" s="179">
        <v>663.9</v>
      </c>
      <c r="D2601" s="158">
        <v>954.7</v>
      </c>
      <c r="E2601" s="158">
        <v>0</v>
      </c>
      <c r="F2601" s="164">
        <v>239.15</v>
      </c>
      <c r="G2601" s="180">
        <v>0</v>
      </c>
      <c r="H2601" s="164">
        <v>728.87</v>
      </c>
      <c r="I2601" s="164">
        <v>246.07</v>
      </c>
      <c r="J2601" s="164">
        <v>222.78999999999996</v>
      </c>
      <c r="K2601" s="183">
        <v>1103.7099999999998</v>
      </c>
      <c r="L2601" s="164">
        <v>222.78999999999996</v>
      </c>
      <c r="M2601" s="164">
        <v>0</v>
      </c>
      <c r="N2601" s="164">
        <v>1.8000000000000003</v>
      </c>
      <c r="O2601" s="21"/>
      <c r="P2601" s="21"/>
    </row>
    <row r="2602" spans="1:17" x14ac:dyDescent="0.35">
      <c r="A2602" s="21"/>
      <c r="B2602" s="157" t="s">
        <v>190</v>
      </c>
      <c r="C2602" s="184">
        <v>100</v>
      </c>
      <c r="D2602" s="184">
        <v>100</v>
      </c>
      <c r="E2602" s="184">
        <v>0</v>
      </c>
      <c r="F2602" s="185">
        <v>51.413522519617331</v>
      </c>
      <c r="G2602" s="184">
        <v>0</v>
      </c>
      <c r="H2602" s="184">
        <v>23.0574070500552</v>
      </c>
      <c r="I2602" s="184">
        <v>55.687823793689347</v>
      </c>
      <c r="J2602" s="184">
        <v>71.797237561452548</v>
      </c>
      <c r="K2602" s="184">
        <v>73.09064748201439</v>
      </c>
      <c r="L2602" s="184">
        <v>61.260410613984121</v>
      </c>
      <c r="M2602" s="184">
        <v>0</v>
      </c>
      <c r="N2602" s="184">
        <v>3.280412154347597</v>
      </c>
      <c r="O2602" s="163"/>
      <c r="P2602" s="21"/>
    </row>
    <row r="2603" spans="1:17" x14ac:dyDescent="0.35">
      <c r="Q2603"/>
    </row>
    <row r="2604" spans="1:17" x14ac:dyDescent="0.35">
      <c r="A2604" s="31" t="s">
        <v>0</v>
      </c>
      <c r="B2604" s="83"/>
      <c r="C2604" s="83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</row>
    <row r="2605" spans="1:17" ht="15.5" x14ac:dyDescent="0.35">
      <c r="A2605" s="33" t="s">
        <v>1</v>
      </c>
      <c r="B2605" s="64" t="s">
        <v>677</v>
      </c>
      <c r="C2605" s="64" t="s">
        <v>745</v>
      </c>
      <c r="D2605" s="64" t="s">
        <v>746</v>
      </c>
      <c r="E2605" s="64" t="s">
        <v>747</v>
      </c>
      <c r="F2605" s="64" t="s">
        <v>748</v>
      </c>
      <c r="G2605" s="64" t="s">
        <v>749</v>
      </c>
      <c r="H2605" s="64" t="s">
        <v>750</v>
      </c>
      <c r="I2605" s="64" t="s">
        <v>33</v>
      </c>
      <c r="J2605" s="64" t="s">
        <v>751</v>
      </c>
      <c r="K2605" s="64" t="s">
        <v>753</v>
      </c>
      <c r="L2605" s="64" t="s">
        <v>754</v>
      </c>
      <c r="M2605" s="64" t="s">
        <v>755</v>
      </c>
      <c r="N2605" s="64" t="s">
        <v>756</v>
      </c>
      <c r="O2605" s="64" t="s">
        <v>757</v>
      </c>
      <c r="P2605" s="64" t="s">
        <v>758</v>
      </c>
      <c r="Q2605" s="65" t="s">
        <v>1918</v>
      </c>
    </row>
    <row r="2606" spans="1:17" x14ac:dyDescent="0.35">
      <c r="A2606" s="28" t="s">
        <v>1677</v>
      </c>
      <c r="B2606" s="28">
        <v>0</v>
      </c>
      <c r="C2606" s="28">
        <v>0</v>
      </c>
      <c r="D2606" s="28">
        <v>0</v>
      </c>
      <c r="E2606" s="28">
        <v>0</v>
      </c>
      <c r="F2606" s="28">
        <v>0</v>
      </c>
      <c r="G2606" s="28">
        <v>0</v>
      </c>
      <c r="H2606" s="28">
        <v>0</v>
      </c>
      <c r="I2606" s="146">
        <f>SUM(B2606:H2606)</f>
        <v>0</v>
      </c>
      <c r="J2606" s="28">
        <v>0</v>
      </c>
      <c r="K2606" s="28">
        <v>0</v>
      </c>
      <c r="L2606" s="28">
        <v>0</v>
      </c>
      <c r="M2606" s="28">
        <v>0</v>
      </c>
      <c r="N2606" s="28">
        <v>0</v>
      </c>
      <c r="O2606" s="28">
        <v>0</v>
      </c>
      <c r="P2606" s="28">
        <v>0</v>
      </c>
      <c r="Q2606" s="146">
        <f>SUM(J2606:P2606)</f>
        <v>0</v>
      </c>
    </row>
    <row r="2607" spans="1:17" x14ac:dyDescent="0.35">
      <c r="A2607" s="28" t="s">
        <v>1678</v>
      </c>
      <c r="B2607" s="28">
        <v>195.2</v>
      </c>
      <c r="C2607" s="28">
        <v>41.1</v>
      </c>
      <c r="D2607" s="28">
        <v>6.5</v>
      </c>
      <c r="E2607" s="28">
        <v>78.599999999999994</v>
      </c>
      <c r="F2607" s="28">
        <v>23.5</v>
      </c>
      <c r="G2607" s="166">
        <v>52.1</v>
      </c>
      <c r="H2607" s="28">
        <v>57.1</v>
      </c>
      <c r="I2607" s="146">
        <f>SUM(B2607:H2607)</f>
        <v>454.1</v>
      </c>
      <c r="J2607" s="28">
        <v>57.3</v>
      </c>
      <c r="K2607" s="28">
        <v>1.2</v>
      </c>
      <c r="L2607" s="28">
        <v>61.7</v>
      </c>
      <c r="M2607" s="28">
        <v>18.3</v>
      </c>
      <c r="N2607" s="28">
        <v>15.6</v>
      </c>
      <c r="O2607" s="28">
        <v>19.600000000000001</v>
      </c>
      <c r="P2607" s="28">
        <v>5</v>
      </c>
      <c r="Q2607" s="146">
        <f>SUM(J2607:P2607)</f>
        <v>178.7</v>
      </c>
    </row>
    <row r="2608" spans="1:17" x14ac:dyDescent="0.35">
      <c r="A2608" s="28" t="s">
        <v>152</v>
      </c>
      <c r="B2608" s="28">
        <f t="shared" ref="B2608:H2608" si="1996">B2607+B2606</f>
        <v>195.2</v>
      </c>
      <c r="C2608" s="28">
        <f t="shared" si="1996"/>
        <v>41.1</v>
      </c>
      <c r="D2608" s="28">
        <f t="shared" si="1996"/>
        <v>6.5</v>
      </c>
      <c r="E2608" s="28">
        <f t="shared" si="1996"/>
        <v>78.599999999999994</v>
      </c>
      <c r="F2608" s="28">
        <f t="shared" si="1996"/>
        <v>23.5</v>
      </c>
      <c r="G2608" s="28">
        <f t="shared" si="1996"/>
        <v>52.1</v>
      </c>
      <c r="H2608" s="28">
        <f t="shared" si="1996"/>
        <v>57.1</v>
      </c>
      <c r="I2608" s="146">
        <f>SUM(B2608:H2608)</f>
        <v>454.1</v>
      </c>
      <c r="J2608" s="28">
        <f>J2607+J2606</f>
        <v>57.3</v>
      </c>
      <c r="K2608" s="28">
        <f t="shared" ref="K2608:P2608" si="1997">K2607+K2606</f>
        <v>1.2</v>
      </c>
      <c r="L2608" s="28">
        <f t="shared" si="1997"/>
        <v>61.7</v>
      </c>
      <c r="M2608" s="28">
        <f t="shared" si="1997"/>
        <v>18.3</v>
      </c>
      <c r="N2608" s="28">
        <f t="shared" si="1997"/>
        <v>15.6</v>
      </c>
      <c r="O2608" s="28">
        <f t="shared" si="1997"/>
        <v>19.600000000000001</v>
      </c>
      <c r="P2608" s="28">
        <f t="shared" si="1997"/>
        <v>5</v>
      </c>
      <c r="Q2608" s="146">
        <f>SUM(J2608:P2608)</f>
        <v>178.7</v>
      </c>
    </row>
    <row r="2609" spans="1:17" x14ac:dyDescent="0.35">
      <c r="A2609" s="28" t="s">
        <v>154</v>
      </c>
      <c r="B2609" s="106">
        <f>B2607/B2608*100</f>
        <v>100</v>
      </c>
      <c r="C2609" s="106">
        <f>C2607/C2608*100</f>
        <v>100</v>
      </c>
      <c r="D2609" s="106">
        <f>D2607/D2608*100</f>
        <v>100</v>
      </c>
      <c r="E2609" s="106">
        <f>E2607/E2608</f>
        <v>1</v>
      </c>
      <c r="F2609" s="106">
        <f t="shared" ref="F2609:Q2609" si="1998">F2607/F2608*100</f>
        <v>100</v>
      </c>
      <c r="G2609" s="106">
        <f t="shared" si="1998"/>
        <v>100</v>
      </c>
      <c r="H2609" s="106">
        <f t="shared" si="1998"/>
        <v>100</v>
      </c>
      <c r="I2609" s="106">
        <f t="shared" si="1998"/>
        <v>100</v>
      </c>
      <c r="J2609" s="106">
        <f t="shared" si="1998"/>
        <v>100</v>
      </c>
      <c r="K2609" s="106">
        <f t="shared" si="1998"/>
        <v>100</v>
      </c>
      <c r="L2609" s="106">
        <f t="shared" si="1998"/>
        <v>100</v>
      </c>
      <c r="M2609" s="106">
        <f t="shared" si="1998"/>
        <v>100</v>
      </c>
      <c r="N2609" s="106">
        <f t="shared" si="1998"/>
        <v>100</v>
      </c>
      <c r="O2609" s="106">
        <f t="shared" si="1998"/>
        <v>100</v>
      </c>
      <c r="P2609" s="106">
        <f t="shared" si="1998"/>
        <v>100</v>
      </c>
      <c r="Q2609" s="106">
        <f t="shared" si="1998"/>
        <v>100</v>
      </c>
    </row>
    <row r="2610" spans="1:17" x14ac:dyDescent="0.35">
      <c r="A2610" s="28" t="s">
        <v>153</v>
      </c>
      <c r="B2610" s="28">
        <v>205</v>
      </c>
      <c r="C2610" s="28">
        <v>47</v>
      </c>
      <c r="D2610" s="28">
        <v>8</v>
      </c>
      <c r="E2610" s="28">
        <v>112</v>
      </c>
      <c r="F2610" s="28">
        <v>31</v>
      </c>
      <c r="G2610" s="28">
        <v>57</v>
      </c>
      <c r="H2610" s="28">
        <v>59</v>
      </c>
      <c r="I2610" s="106">
        <v>0</v>
      </c>
      <c r="J2610" s="28">
        <v>59</v>
      </c>
      <c r="K2610" s="28">
        <v>0</v>
      </c>
      <c r="L2610" s="28">
        <v>75</v>
      </c>
      <c r="M2610" s="28">
        <v>25</v>
      </c>
      <c r="N2610" s="28">
        <v>20</v>
      </c>
      <c r="O2610" s="28">
        <v>27</v>
      </c>
      <c r="P2610" s="28">
        <v>4</v>
      </c>
      <c r="Q2610" s="106">
        <v>0</v>
      </c>
    </row>
    <row r="2611" spans="1:17" x14ac:dyDescent="0.35">
      <c r="A2611" s="167" t="s">
        <v>155</v>
      </c>
      <c r="B2611" s="169">
        <f t="shared" ref="B2611:H2611" si="1999">B2610/B2608</f>
        <v>1.050204918032787</v>
      </c>
      <c r="C2611" s="169">
        <f t="shared" si="1999"/>
        <v>1.1435523114355231</v>
      </c>
      <c r="D2611" s="169">
        <f t="shared" si="1999"/>
        <v>1.2307692307692308</v>
      </c>
      <c r="E2611" s="169">
        <f t="shared" si="1999"/>
        <v>1.4249363867684479</v>
      </c>
      <c r="F2611" s="169">
        <f t="shared" si="1999"/>
        <v>1.3191489361702127</v>
      </c>
      <c r="G2611" s="169">
        <f t="shared" si="1999"/>
        <v>1.0940499040307101</v>
      </c>
      <c r="H2611" s="169">
        <f t="shared" si="1999"/>
        <v>1.0332749562171628</v>
      </c>
      <c r="I2611" s="146"/>
      <c r="J2611" s="169">
        <f t="shared" ref="J2611:P2611" si="2000">J2610/J2608</f>
        <v>1.0296684118673649</v>
      </c>
      <c r="K2611" s="169">
        <f t="shared" si="2000"/>
        <v>0</v>
      </c>
      <c r="L2611" s="169">
        <f t="shared" si="2000"/>
        <v>1.2155591572123177</v>
      </c>
      <c r="M2611" s="169">
        <f t="shared" si="2000"/>
        <v>1.3661202185792349</v>
      </c>
      <c r="N2611" s="169">
        <f t="shared" si="2000"/>
        <v>1.2820512820512822</v>
      </c>
      <c r="O2611" s="169">
        <f t="shared" si="2000"/>
        <v>1.3775510204081631</v>
      </c>
      <c r="P2611" s="169">
        <f t="shared" si="2000"/>
        <v>0.8</v>
      </c>
      <c r="Q2611" s="146"/>
    </row>
    <row r="2612" spans="1:17" x14ac:dyDescent="0.35">
      <c r="A2612" s="28" t="s">
        <v>162</v>
      </c>
      <c r="B2612" s="28">
        <v>0</v>
      </c>
      <c r="C2612" s="28">
        <v>0</v>
      </c>
      <c r="D2612" s="28">
        <v>0</v>
      </c>
      <c r="E2612" s="28">
        <v>0</v>
      </c>
      <c r="F2612" s="28">
        <v>0</v>
      </c>
      <c r="G2612" s="28">
        <v>0</v>
      </c>
      <c r="H2612" s="28">
        <v>0</v>
      </c>
      <c r="I2612" s="146">
        <f>SUM(B2612:H2612)</f>
        <v>0</v>
      </c>
      <c r="J2612" s="28">
        <v>0</v>
      </c>
      <c r="K2612" s="28">
        <v>0</v>
      </c>
      <c r="L2612" s="28">
        <v>0</v>
      </c>
      <c r="M2612" s="28">
        <v>0</v>
      </c>
      <c r="N2612" s="28">
        <v>0</v>
      </c>
      <c r="O2612" s="28">
        <v>0</v>
      </c>
      <c r="P2612" s="28">
        <v>0</v>
      </c>
      <c r="Q2612" s="146">
        <f>SUM(J2612:P2612)</f>
        <v>0</v>
      </c>
    </row>
    <row r="2613" spans="1:17" x14ac:dyDescent="0.35">
      <c r="A2613" s="28" t="s">
        <v>163</v>
      </c>
      <c r="B2613" s="28">
        <v>215.3</v>
      </c>
      <c r="C2613" s="61">
        <v>77.5</v>
      </c>
      <c r="D2613" s="166">
        <v>26.5</v>
      </c>
      <c r="E2613" s="166">
        <v>78.599999999999994</v>
      </c>
      <c r="F2613" s="166">
        <v>80.8</v>
      </c>
      <c r="G2613" s="166">
        <v>64.8</v>
      </c>
      <c r="H2613" s="28">
        <v>69.7</v>
      </c>
      <c r="I2613" s="146">
        <f>SUM(B2613:H2613)</f>
        <v>613.20000000000005</v>
      </c>
      <c r="J2613" s="28">
        <v>77.3</v>
      </c>
      <c r="K2613" s="28">
        <v>42</v>
      </c>
      <c r="L2613" s="28">
        <v>101.3</v>
      </c>
      <c r="M2613" s="28">
        <v>19.5</v>
      </c>
      <c r="N2613" s="28">
        <v>41.3</v>
      </c>
      <c r="O2613" s="28">
        <v>46.7</v>
      </c>
      <c r="P2613" s="28">
        <v>49</v>
      </c>
      <c r="Q2613" s="146">
        <f>SUM(J2613:P2613)</f>
        <v>377.09999999999997</v>
      </c>
    </row>
    <row r="2614" spans="1:17" x14ac:dyDescent="0.35">
      <c r="A2614" s="28" t="s">
        <v>152</v>
      </c>
      <c r="B2614" s="28">
        <f>B2613+B2612</f>
        <v>215.3</v>
      </c>
      <c r="C2614" s="28">
        <f t="shared" ref="C2614:H2614" si="2001">C2613+C2612</f>
        <v>77.5</v>
      </c>
      <c r="D2614" s="28">
        <f t="shared" si="2001"/>
        <v>26.5</v>
      </c>
      <c r="E2614" s="28">
        <f t="shared" si="2001"/>
        <v>78.599999999999994</v>
      </c>
      <c r="F2614" s="28">
        <f t="shared" si="2001"/>
        <v>80.8</v>
      </c>
      <c r="G2614" s="28">
        <f t="shared" si="2001"/>
        <v>64.8</v>
      </c>
      <c r="H2614" s="28">
        <f t="shared" si="2001"/>
        <v>69.7</v>
      </c>
      <c r="I2614" s="146">
        <f>SUM(B2614:H2614)</f>
        <v>613.20000000000005</v>
      </c>
      <c r="J2614" s="28">
        <f>J2613+J2612</f>
        <v>77.3</v>
      </c>
      <c r="K2614" s="28">
        <f t="shared" ref="K2614:P2614" si="2002">K2613+K2612</f>
        <v>42</v>
      </c>
      <c r="L2614" s="28">
        <f t="shared" si="2002"/>
        <v>101.3</v>
      </c>
      <c r="M2614" s="28">
        <f t="shared" si="2002"/>
        <v>19.5</v>
      </c>
      <c r="N2614" s="28">
        <f t="shared" si="2002"/>
        <v>41.3</v>
      </c>
      <c r="O2614" s="28">
        <f t="shared" si="2002"/>
        <v>46.7</v>
      </c>
      <c r="P2614" s="28">
        <f t="shared" si="2002"/>
        <v>49</v>
      </c>
      <c r="Q2614" s="146">
        <f>SUM(J2614:P2614)</f>
        <v>377.09999999999997</v>
      </c>
    </row>
    <row r="2615" spans="1:17" x14ac:dyDescent="0.35">
      <c r="A2615" s="28" t="s">
        <v>154</v>
      </c>
      <c r="B2615" s="106">
        <f t="shared" ref="B2615:H2615" si="2003">B2613/B2614*100</f>
        <v>100</v>
      </c>
      <c r="C2615" s="106">
        <f t="shared" si="2003"/>
        <v>100</v>
      </c>
      <c r="D2615" s="106">
        <f t="shared" si="2003"/>
        <v>100</v>
      </c>
      <c r="E2615" s="106">
        <f t="shared" si="2003"/>
        <v>100</v>
      </c>
      <c r="F2615" s="106">
        <f t="shared" si="2003"/>
        <v>100</v>
      </c>
      <c r="G2615" s="106">
        <f t="shared" si="2003"/>
        <v>100</v>
      </c>
      <c r="H2615" s="106">
        <f t="shared" si="2003"/>
        <v>100</v>
      </c>
      <c r="I2615" s="106">
        <f>I2613/I2614*100</f>
        <v>100</v>
      </c>
      <c r="J2615" s="106">
        <f t="shared" ref="J2615:P2615" si="2004">J2613/J2614*100</f>
        <v>100</v>
      </c>
      <c r="K2615" s="106">
        <f t="shared" si="2004"/>
        <v>100</v>
      </c>
      <c r="L2615" s="106">
        <f t="shared" si="2004"/>
        <v>100</v>
      </c>
      <c r="M2615" s="106">
        <f t="shared" si="2004"/>
        <v>100</v>
      </c>
      <c r="N2615" s="106">
        <f t="shared" si="2004"/>
        <v>100</v>
      </c>
      <c r="O2615" s="106">
        <f t="shared" si="2004"/>
        <v>100</v>
      </c>
      <c r="P2615" s="106">
        <f t="shared" si="2004"/>
        <v>100</v>
      </c>
      <c r="Q2615" s="106">
        <f>Q2613/Q2614*100</f>
        <v>100</v>
      </c>
    </row>
    <row r="2616" spans="1:17" x14ac:dyDescent="0.35">
      <c r="A2616" s="28" t="s">
        <v>153</v>
      </c>
      <c r="B2616" s="28">
        <v>173</v>
      </c>
      <c r="C2616" s="28">
        <v>97</v>
      </c>
      <c r="D2616" s="28">
        <v>4</v>
      </c>
      <c r="E2616" s="28">
        <v>112</v>
      </c>
      <c r="F2616" s="28">
        <v>95</v>
      </c>
      <c r="G2616" s="28">
        <v>77</v>
      </c>
      <c r="H2616" s="28">
        <v>77</v>
      </c>
      <c r="I2616" s="106">
        <v>0</v>
      </c>
      <c r="J2616" s="28">
        <v>138</v>
      </c>
      <c r="K2616" s="28">
        <v>40</v>
      </c>
      <c r="L2616" s="28">
        <v>107</v>
      </c>
      <c r="M2616" s="28">
        <v>17</v>
      </c>
      <c r="N2616" s="28">
        <v>51</v>
      </c>
      <c r="O2616" s="28">
        <v>56</v>
      </c>
      <c r="P2616" s="28">
        <v>50</v>
      </c>
      <c r="Q2616" s="106">
        <v>0</v>
      </c>
    </row>
    <row r="2617" spans="1:17" x14ac:dyDescent="0.35">
      <c r="A2617" s="167" t="s">
        <v>155</v>
      </c>
      <c r="B2617" s="169">
        <f t="shared" ref="B2617:H2617" si="2005">B2616/B2614</f>
        <v>0.80352995819786344</v>
      </c>
      <c r="C2617" s="169">
        <f t="shared" si="2005"/>
        <v>1.2516129032258065</v>
      </c>
      <c r="D2617" s="169">
        <f t="shared" si="2005"/>
        <v>0.15094339622641509</v>
      </c>
      <c r="E2617" s="169">
        <f t="shared" si="2005"/>
        <v>1.4249363867684479</v>
      </c>
      <c r="F2617" s="169">
        <f t="shared" si="2005"/>
        <v>1.1757425742574257</v>
      </c>
      <c r="G2617" s="169">
        <f t="shared" si="2005"/>
        <v>1.1882716049382716</v>
      </c>
      <c r="H2617" s="169">
        <f t="shared" si="2005"/>
        <v>1.1047345767575323</v>
      </c>
      <c r="I2617" s="146"/>
      <c r="J2617" s="169">
        <f t="shared" ref="J2617:P2617" si="2006">J2616/J2614</f>
        <v>1.7852522639068564</v>
      </c>
      <c r="K2617" s="169">
        <f t="shared" si="2006"/>
        <v>0.95238095238095233</v>
      </c>
      <c r="L2617" s="169">
        <f t="shared" si="2006"/>
        <v>1.056268509378085</v>
      </c>
      <c r="M2617" s="169">
        <f t="shared" si="2006"/>
        <v>0.87179487179487181</v>
      </c>
      <c r="N2617" s="169">
        <f t="shared" si="2006"/>
        <v>1.2348668280871671</v>
      </c>
      <c r="O2617" s="169">
        <f t="shared" si="2006"/>
        <v>1.1991434689507494</v>
      </c>
      <c r="P2617" s="169">
        <f t="shared" si="2006"/>
        <v>1.0204081632653061</v>
      </c>
      <c r="Q2617" s="146"/>
    </row>
    <row r="2618" spans="1:17" x14ac:dyDescent="0.35">
      <c r="A2618" s="28" t="s">
        <v>164</v>
      </c>
      <c r="B2618" s="28">
        <v>0</v>
      </c>
      <c r="C2618" s="28">
        <v>0</v>
      </c>
      <c r="D2618" s="28">
        <v>0</v>
      </c>
      <c r="E2618" s="28">
        <v>0</v>
      </c>
      <c r="F2618" s="28">
        <v>0</v>
      </c>
      <c r="G2618" s="28">
        <v>0</v>
      </c>
      <c r="H2618" s="28">
        <v>0</v>
      </c>
      <c r="I2618" s="151"/>
      <c r="J2618" s="28">
        <v>0</v>
      </c>
      <c r="K2618" s="61">
        <v>0</v>
      </c>
      <c r="L2618" s="61">
        <v>0</v>
      </c>
      <c r="M2618" s="61">
        <v>0</v>
      </c>
      <c r="N2618" s="61">
        <v>0</v>
      </c>
      <c r="O2618" s="61">
        <v>0</v>
      </c>
      <c r="P2618" s="61">
        <v>0</v>
      </c>
      <c r="Q2618" s="151"/>
    </row>
    <row r="2619" spans="1:17" x14ac:dyDescent="0.35">
      <c r="A2619" s="88" t="s">
        <v>165</v>
      </c>
      <c r="B2619" s="88">
        <v>0</v>
      </c>
      <c r="C2619" s="148">
        <v>0</v>
      </c>
      <c r="D2619" s="148">
        <v>0</v>
      </c>
      <c r="E2619" s="148">
        <v>0</v>
      </c>
      <c r="F2619" s="148">
        <v>0</v>
      </c>
      <c r="G2619" s="148">
        <v>0</v>
      </c>
      <c r="H2619" s="148">
        <v>0</v>
      </c>
      <c r="I2619" s="153">
        <f>SUM(B2619:H2619)</f>
        <v>0</v>
      </c>
      <c r="J2619" s="88">
        <v>0</v>
      </c>
      <c r="K2619" s="148">
        <v>0</v>
      </c>
      <c r="L2619" s="148">
        <v>0</v>
      </c>
      <c r="M2619" s="148">
        <v>0</v>
      </c>
      <c r="N2619" s="148">
        <v>0</v>
      </c>
      <c r="O2619" s="148">
        <v>0</v>
      </c>
      <c r="P2619" s="148">
        <v>0</v>
      </c>
      <c r="Q2619" s="153">
        <f>SUM(J2619:P2619)</f>
        <v>0</v>
      </c>
    </row>
    <row r="2620" spans="1:17" x14ac:dyDescent="0.35">
      <c r="A2620" s="28" t="s">
        <v>152</v>
      </c>
      <c r="B2620" s="28">
        <f>B2618+B2619</f>
        <v>0</v>
      </c>
      <c r="C2620" s="28">
        <f t="shared" ref="C2620:H2620" si="2007">C2618+C2619</f>
        <v>0</v>
      </c>
      <c r="D2620" s="28">
        <f t="shared" si="2007"/>
        <v>0</v>
      </c>
      <c r="E2620" s="28">
        <f t="shared" si="2007"/>
        <v>0</v>
      </c>
      <c r="F2620" s="28">
        <f t="shared" si="2007"/>
        <v>0</v>
      </c>
      <c r="G2620" s="28">
        <f t="shared" si="2007"/>
        <v>0</v>
      </c>
      <c r="H2620" s="28">
        <f t="shared" si="2007"/>
        <v>0</v>
      </c>
      <c r="I2620" s="151">
        <f>SUM(B2620:H2620)</f>
        <v>0</v>
      </c>
      <c r="J2620" s="28">
        <f>J2618+J2619</f>
        <v>0</v>
      </c>
      <c r="K2620" s="28">
        <f>K2618+K2619</f>
        <v>0</v>
      </c>
      <c r="L2620" s="28">
        <v>509</v>
      </c>
      <c r="M2620" s="28">
        <v>546</v>
      </c>
      <c r="N2620" s="28">
        <v>480</v>
      </c>
      <c r="O2620" s="28">
        <v>407</v>
      </c>
      <c r="P2620" s="106">
        <f>P2619+P2618</f>
        <v>0</v>
      </c>
      <c r="Q2620" s="151">
        <f>SUM(J2620:P2620)</f>
        <v>1942</v>
      </c>
    </row>
    <row r="2621" spans="1:17" x14ac:dyDescent="0.35">
      <c r="A2621" s="28" t="s">
        <v>154</v>
      </c>
      <c r="B2621" s="106" t="e">
        <f t="shared" ref="B2621:H2621" si="2008">B2619/B2620*100</f>
        <v>#DIV/0!</v>
      </c>
      <c r="C2621" s="106" t="e">
        <f t="shared" si="2008"/>
        <v>#DIV/0!</v>
      </c>
      <c r="D2621" s="106" t="e">
        <f t="shared" si="2008"/>
        <v>#DIV/0!</v>
      </c>
      <c r="E2621" s="106" t="e">
        <f t="shared" si="2008"/>
        <v>#DIV/0!</v>
      </c>
      <c r="F2621" s="106" t="e">
        <f t="shared" si="2008"/>
        <v>#DIV/0!</v>
      </c>
      <c r="G2621" s="106" t="e">
        <f t="shared" si="2008"/>
        <v>#DIV/0!</v>
      </c>
      <c r="H2621" s="106" t="e">
        <f t="shared" si="2008"/>
        <v>#DIV/0!</v>
      </c>
      <c r="I2621" s="146"/>
      <c r="J2621" s="106" t="e">
        <f t="shared" ref="J2621:P2621" si="2009">J2619/J2620*100</f>
        <v>#DIV/0!</v>
      </c>
      <c r="K2621" s="106" t="e">
        <f t="shared" si="2009"/>
        <v>#DIV/0!</v>
      </c>
      <c r="L2621" s="106">
        <f t="shared" si="2009"/>
        <v>0</v>
      </c>
      <c r="M2621" s="106">
        <f t="shared" si="2009"/>
        <v>0</v>
      </c>
      <c r="N2621" s="106">
        <f t="shared" si="2009"/>
        <v>0</v>
      </c>
      <c r="O2621" s="106">
        <f t="shared" si="2009"/>
        <v>0</v>
      </c>
      <c r="P2621" s="106" t="e">
        <f t="shared" si="2009"/>
        <v>#DIV/0!</v>
      </c>
      <c r="Q2621" s="146"/>
    </row>
    <row r="2622" spans="1:17" x14ac:dyDescent="0.35">
      <c r="A2622" s="28" t="s">
        <v>153</v>
      </c>
      <c r="B2622" s="28">
        <v>429</v>
      </c>
      <c r="C2622" s="28">
        <v>259</v>
      </c>
      <c r="D2622" s="28">
        <v>67</v>
      </c>
      <c r="E2622" s="28">
        <v>309</v>
      </c>
      <c r="F2622" s="28">
        <v>323</v>
      </c>
      <c r="G2622" s="28">
        <v>196</v>
      </c>
      <c r="H2622" s="28">
        <v>544</v>
      </c>
      <c r="I2622" s="146"/>
      <c r="J2622" s="28">
        <v>859</v>
      </c>
      <c r="K2622" s="28">
        <v>304</v>
      </c>
      <c r="L2622" s="28">
        <v>314</v>
      </c>
      <c r="M2622" s="28">
        <v>146</v>
      </c>
      <c r="N2622" s="28">
        <v>163</v>
      </c>
      <c r="O2622" s="28">
        <v>46</v>
      </c>
      <c r="P2622" s="28">
        <v>120</v>
      </c>
      <c r="Q2622" s="146"/>
    </row>
    <row r="2623" spans="1:17" x14ac:dyDescent="0.35">
      <c r="A2623" s="43" t="s">
        <v>155</v>
      </c>
      <c r="B2623" s="169" t="e">
        <f t="shared" ref="B2623:H2623" si="2010">B2622/B2620</f>
        <v>#DIV/0!</v>
      </c>
      <c r="C2623" s="169" t="e">
        <f t="shared" si="2010"/>
        <v>#DIV/0!</v>
      </c>
      <c r="D2623" s="169" t="e">
        <f t="shared" si="2010"/>
        <v>#DIV/0!</v>
      </c>
      <c r="E2623" s="169" t="e">
        <f t="shared" si="2010"/>
        <v>#DIV/0!</v>
      </c>
      <c r="F2623" s="169" t="e">
        <f t="shared" si="2010"/>
        <v>#DIV/0!</v>
      </c>
      <c r="G2623" s="169" t="e">
        <f t="shared" si="2010"/>
        <v>#DIV/0!</v>
      </c>
      <c r="H2623" s="169" t="e">
        <f t="shared" si="2010"/>
        <v>#DIV/0!</v>
      </c>
      <c r="I2623" s="146"/>
      <c r="J2623" s="169" t="e">
        <f t="shared" ref="J2623:O2623" si="2011">J2622/J2620</f>
        <v>#DIV/0!</v>
      </c>
      <c r="K2623" s="169" t="e">
        <f t="shared" si="2011"/>
        <v>#DIV/0!</v>
      </c>
      <c r="L2623" s="169">
        <f t="shared" si="2011"/>
        <v>0.61689587426326131</v>
      </c>
      <c r="M2623" s="169">
        <f t="shared" si="2011"/>
        <v>0.26739926739926739</v>
      </c>
      <c r="N2623" s="169">
        <f t="shared" si="2011"/>
        <v>0.33958333333333335</v>
      </c>
      <c r="O2623" s="169">
        <f t="shared" si="2011"/>
        <v>0.11302211302211303</v>
      </c>
      <c r="P2623" s="169" t="e">
        <f>P2624/P2620</f>
        <v>#DIV/0!</v>
      </c>
      <c r="Q2623" s="146"/>
    </row>
    <row r="2624" spans="1:17" x14ac:dyDescent="0.35">
      <c r="A2624" s="28" t="s">
        <v>156</v>
      </c>
      <c r="B2624" s="79">
        <v>11</v>
      </c>
      <c r="C2624" s="88">
        <v>18</v>
      </c>
      <c r="D2624" s="88">
        <v>2</v>
      </c>
      <c r="E2624" s="88">
        <v>12</v>
      </c>
      <c r="F2624" s="88">
        <v>29</v>
      </c>
      <c r="G2624" s="79">
        <v>20</v>
      </c>
      <c r="H2624" s="79">
        <v>9</v>
      </c>
      <c r="I2624" s="146">
        <f>SUM(B2624:H2624)</f>
        <v>101</v>
      </c>
      <c r="J2624" s="79">
        <v>142</v>
      </c>
      <c r="K2624" s="88">
        <v>30</v>
      </c>
      <c r="L2624" s="88">
        <v>34</v>
      </c>
      <c r="M2624" s="88">
        <v>52</v>
      </c>
      <c r="N2624" s="88">
        <v>32</v>
      </c>
      <c r="O2624" s="79">
        <v>8</v>
      </c>
      <c r="P2624" s="79">
        <v>22</v>
      </c>
      <c r="Q2624" s="146">
        <f>SUM(J2624:P2624)</f>
        <v>320</v>
      </c>
    </row>
    <row r="2625" spans="1:17" x14ac:dyDescent="0.35">
      <c r="A2625" s="28" t="s">
        <v>157</v>
      </c>
      <c r="B2625" s="79">
        <v>56.64</v>
      </c>
      <c r="C2625" s="88">
        <v>23.39</v>
      </c>
      <c r="D2625" s="88">
        <v>0.42</v>
      </c>
      <c r="E2625" s="88">
        <v>25.6</v>
      </c>
      <c r="F2625" s="88">
        <v>50.69</v>
      </c>
      <c r="G2625" s="79">
        <v>41.77</v>
      </c>
      <c r="H2625" s="79">
        <v>21.28</v>
      </c>
      <c r="I2625" s="146">
        <f>SUM(B2625:H2625)</f>
        <v>219.79000000000002</v>
      </c>
      <c r="J2625" s="79">
        <v>65.95</v>
      </c>
      <c r="K2625" s="88">
        <v>101.01</v>
      </c>
      <c r="L2625" s="88">
        <v>40.76</v>
      </c>
      <c r="M2625" s="88"/>
      <c r="N2625" s="88">
        <v>38.69</v>
      </c>
      <c r="O2625" s="79">
        <v>25.66</v>
      </c>
      <c r="P2625" s="79">
        <v>45.71</v>
      </c>
      <c r="Q2625" s="146">
        <f>SUM(J2625:P2625)</f>
        <v>317.77999999999997</v>
      </c>
    </row>
    <row r="2626" spans="1:17" x14ac:dyDescent="0.35">
      <c r="A2626" s="28" t="s">
        <v>152</v>
      </c>
      <c r="B2626" s="28">
        <f t="shared" ref="B2626:H2626" si="2012">B2625+B2624</f>
        <v>67.64</v>
      </c>
      <c r="C2626" s="28">
        <f t="shared" si="2012"/>
        <v>41.39</v>
      </c>
      <c r="D2626" s="28">
        <f t="shared" si="2012"/>
        <v>2.42</v>
      </c>
      <c r="E2626" s="28">
        <f t="shared" si="2012"/>
        <v>37.6</v>
      </c>
      <c r="F2626" s="28">
        <f t="shared" si="2012"/>
        <v>79.69</v>
      </c>
      <c r="G2626" s="28">
        <f t="shared" si="2012"/>
        <v>61.77</v>
      </c>
      <c r="H2626" s="28">
        <f t="shared" si="2012"/>
        <v>30.28</v>
      </c>
      <c r="I2626" s="146">
        <f>SUM(B2626:H2626)</f>
        <v>320.78999999999996</v>
      </c>
      <c r="J2626" s="28">
        <f t="shared" ref="J2626:P2626" si="2013">J2625+J2624</f>
        <v>207.95</v>
      </c>
      <c r="K2626" s="28">
        <f t="shared" si="2013"/>
        <v>131.01</v>
      </c>
      <c r="L2626" s="28">
        <f t="shared" si="2013"/>
        <v>74.759999999999991</v>
      </c>
      <c r="M2626" s="28">
        <f t="shared" si="2013"/>
        <v>52</v>
      </c>
      <c r="N2626" s="28">
        <f t="shared" si="2013"/>
        <v>70.69</v>
      </c>
      <c r="O2626" s="28">
        <f t="shared" si="2013"/>
        <v>33.659999999999997</v>
      </c>
      <c r="P2626" s="28">
        <f t="shared" si="2013"/>
        <v>67.710000000000008</v>
      </c>
      <c r="Q2626" s="146">
        <f>SUM(J2626:P2626)</f>
        <v>637.78</v>
      </c>
    </row>
    <row r="2627" spans="1:17" x14ac:dyDescent="0.35">
      <c r="A2627" s="28" t="s">
        <v>154</v>
      </c>
      <c r="B2627" s="169">
        <f t="shared" ref="B2627:H2627" si="2014">B2626/B2624</f>
        <v>6.1490909090909094</v>
      </c>
      <c r="C2627" s="169">
        <f t="shared" si="2014"/>
        <v>2.2994444444444446</v>
      </c>
      <c r="D2627" s="169">
        <f t="shared" si="2014"/>
        <v>1.21</v>
      </c>
      <c r="E2627" s="169">
        <f t="shared" si="2014"/>
        <v>3.1333333333333333</v>
      </c>
      <c r="F2627" s="169">
        <f t="shared" si="2014"/>
        <v>2.7479310344827583</v>
      </c>
      <c r="G2627" s="169">
        <f t="shared" si="2014"/>
        <v>3.0885000000000002</v>
      </c>
      <c r="H2627" s="169">
        <f t="shared" si="2014"/>
        <v>3.3644444444444446</v>
      </c>
      <c r="I2627" s="106">
        <f>I2625/I2626*100</f>
        <v>68.51522803079898</v>
      </c>
      <c r="J2627" s="169">
        <f t="shared" ref="J2627:P2627" si="2015">J2626/J2624</f>
        <v>1.4644366197183099</v>
      </c>
      <c r="K2627" s="169">
        <f t="shared" si="2015"/>
        <v>4.367</v>
      </c>
      <c r="L2627" s="169">
        <f t="shared" si="2015"/>
        <v>2.1988235294117646</v>
      </c>
      <c r="M2627" s="169">
        <f t="shared" si="2015"/>
        <v>1</v>
      </c>
      <c r="N2627" s="169">
        <f t="shared" si="2015"/>
        <v>2.2090624999999999</v>
      </c>
      <c r="O2627" s="169">
        <f t="shared" si="2015"/>
        <v>4.2074999999999996</v>
      </c>
      <c r="P2627" s="169">
        <f t="shared" si="2015"/>
        <v>3.0777272727272731</v>
      </c>
      <c r="Q2627" s="106">
        <f>Q2625/Q2626*100</f>
        <v>49.825958794568656</v>
      </c>
    </row>
    <row r="2628" spans="1:17" x14ac:dyDescent="0.35">
      <c r="A2628" s="28" t="s">
        <v>153</v>
      </c>
      <c r="B2628" s="28">
        <v>65</v>
      </c>
      <c r="C2628" s="28">
        <v>42</v>
      </c>
      <c r="D2628" s="28">
        <v>1</v>
      </c>
      <c r="E2628" s="28">
        <v>51</v>
      </c>
      <c r="F2628" s="28">
        <v>81</v>
      </c>
      <c r="G2628" s="28">
        <v>61</v>
      </c>
      <c r="H2628" s="28">
        <v>29</v>
      </c>
      <c r="I2628" s="146"/>
      <c r="J2628" s="28">
        <v>103</v>
      </c>
      <c r="K2628" s="28">
        <v>68</v>
      </c>
      <c r="L2628" s="28">
        <v>68</v>
      </c>
      <c r="M2628" s="28">
        <v>240</v>
      </c>
      <c r="N2628" s="28">
        <v>69</v>
      </c>
      <c r="O2628" s="28">
        <v>32</v>
      </c>
      <c r="P2628" s="28">
        <v>67</v>
      </c>
      <c r="Q2628" s="146"/>
    </row>
    <row r="2629" spans="1:17" x14ac:dyDescent="0.35">
      <c r="A2629" s="43" t="s">
        <v>155</v>
      </c>
      <c r="B2629" s="169">
        <f t="shared" ref="B2629:H2629" si="2016">B2628/B2626</f>
        <v>0.96096984033116495</v>
      </c>
      <c r="C2629" s="169">
        <f t="shared" si="2016"/>
        <v>1.0147378593863252</v>
      </c>
      <c r="D2629" s="169">
        <f t="shared" si="2016"/>
        <v>0.41322314049586778</v>
      </c>
      <c r="E2629" s="169">
        <f t="shared" si="2016"/>
        <v>1.3563829787234043</v>
      </c>
      <c r="F2629" s="169">
        <f t="shared" si="2016"/>
        <v>1.0164386999623543</v>
      </c>
      <c r="G2629" s="169">
        <f t="shared" si="2016"/>
        <v>0.98753440181317786</v>
      </c>
      <c r="H2629" s="169">
        <f t="shared" si="2016"/>
        <v>0.95772787318361952</v>
      </c>
      <c r="I2629" s="146"/>
      <c r="J2629" s="169">
        <f t="shared" ref="J2629:P2629" si="2017">J2628/J2626</f>
        <v>0.49531137292618421</v>
      </c>
      <c r="K2629" s="169">
        <f t="shared" si="2017"/>
        <v>0.51904434775971309</v>
      </c>
      <c r="L2629" s="169">
        <f t="shared" si="2017"/>
        <v>0.90957731407169617</v>
      </c>
      <c r="M2629" s="169">
        <f t="shared" si="2017"/>
        <v>4.615384615384615</v>
      </c>
      <c r="N2629" s="169">
        <f t="shared" si="2017"/>
        <v>0.97609279954731931</v>
      </c>
      <c r="O2629" s="169">
        <f t="shared" si="2017"/>
        <v>0.95068330362448017</v>
      </c>
      <c r="P2629" s="169">
        <f t="shared" si="2017"/>
        <v>0.98951410426820252</v>
      </c>
      <c r="Q2629" s="146"/>
    </row>
    <row r="2630" spans="1:17" x14ac:dyDescent="0.35">
      <c r="A2630" s="28" t="s">
        <v>158</v>
      </c>
      <c r="B2630" s="88">
        <v>426</v>
      </c>
      <c r="C2630" s="61">
        <v>247</v>
      </c>
      <c r="D2630" s="61">
        <v>53</v>
      </c>
      <c r="E2630" s="61">
        <v>271</v>
      </c>
      <c r="F2630" s="61">
        <v>240</v>
      </c>
      <c r="G2630" s="61">
        <v>167</v>
      </c>
      <c r="H2630" s="88">
        <v>104</v>
      </c>
      <c r="I2630" s="146">
        <f>SUM(B2630:H2630)</f>
        <v>1508</v>
      </c>
      <c r="J2630" s="88">
        <v>421</v>
      </c>
      <c r="K2630" s="61">
        <v>131</v>
      </c>
      <c r="L2630" s="61">
        <v>158</v>
      </c>
      <c r="M2630" s="61">
        <v>52</v>
      </c>
      <c r="N2630" s="61">
        <v>69</v>
      </c>
      <c r="O2630" s="61">
        <v>38</v>
      </c>
      <c r="P2630" s="88">
        <v>54</v>
      </c>
      <c r="Q2630" s="146">
        <f>SUM(J2630:P2630)</f>
        <v>923</v>
      </c>
    </row>
    <row r="2631" spans="1:17" x14ac:dyDescent="0.35">
      <c r="A2631" s="28" t="s">
        <v>159</v>
      </c>
      <c r="B2631" s="88"/>
      <c r="C2631" s="166"/>
      <c r="D2631" s="166"/>
      <c r="E2631" s="166"/>
      <c r="F2631" s="166"/>
      <c r="G2631" s="166"/>
      <c r="H2631" s="88"/>
      <c r="I2631" s="146">
        <f>SUM(B2631:H2631)</f>
        <v>0</v>
      </c>
      <c r="J2631" s="88"/>
      <c r="K2631" s="166"/>
      <c r="L2631" s="166"/>
      <c r="M2631" s="166"/>
      <c r="N2631" s="166"/>
      <c r="O2631" s="166"/>
      <c r="P2631" s="88"/>
      <c r="Q2631" s="146">
        <f>SUM(J2631:P2631)</f>
        <v>0</v>
      </c>
    </row>
    <row r="2632" spans="1:17" x14ac:dyDescent="0.35">
      <c r="A2632" s="28" t="s">
        <v>152</v>
      </c>
      <c r="B2632" s="28">
        <f t="shared" ref="B2632:H2632" si="2018">B2631+B2630</f>
        <v>426</v>
      </c>
      <c r="C2632" s="28">
        <f t="shared" si="2018"/>
        <v>247</v>
      </c>
      <c r="D2632" s="28">
        <f t="shared" si="2018"/>
        <v>53</v>
      </c>
      <c r="E2632" s="28">
        <f t="shared" si="2018"/>
        <v>271</v>
      </c>
      <c r="F2632" s="28">
        <f t="shared" si="2018"/>
        <v>240</v>
      </c>
      <c r="G2632" s="28">
        <f t="shared" si="2018"/>
        <v>167</v>
      </c>
      <c r="H2632" s="28">
        <f t="shared" si="2018"/>
        <v>104</v>
      </c>
      <c r="I2632" s="146">
        <f>SUM(B2632:H2632)</f>
        <v>1508</v>
      </c>
      <c r="J2632" s="28">
        <f t="shared" ref="J2632:P2632" si="2019">J2631+J2630</f>
        <v>421</v>
      </c>
      <c r="K2632" s="28">
        <f t="shared" si="2019"/>
        <v>131</v>
      </c>
      <c r="L2632" s="28">
        <f t="shared" si="2019"/>
        <v>158</v>
      </c>
      <c r="M2632" s="28">
        <f t="shared" si="2019"/>
        <v>52</v>
      </c>
      <c r="N2632" s="106">
        <f t="shared" si="2019"/>
        <v>69</v>
      </c>
      <c r="O2632" s="28">
        <f t="shared" si="2019"/>
        <v>38</v>
      </c>
      <c r="P2632" s="28">
        <f t="shared" si="2019"/>
        <v>54</v>
      </c>
      <c r="Q2632" s="146">
        <f>SUM(J2632:P2632)</f>
        <v>923</v>
      </c>
    </row>
    <row r="2633" spans="1:17" x14ac:dyDescent="0.35">
      <c r="A2633" s="28" t="s">
        <v>154</v>
      </c>
      <c r="B2633" s="169">
        <f>B2632/B2630</f>
        <v>1</v>
      </c>
      <c r="C2633" s="169">
        <f t="shared" ref="C2633:H2633" si="2020">C2632/C2630</f>
        <v>1</v>
      </c>
      <c r="D2633" s="169">
        <f t="shared" si="2020"/>
        <v>1</v>
      </c>
      <c r="E2633" s="169">
        <f t="shared" si="2020"/>
        <v>1</v>
      </c>
      <c r="F2633" s="169">
        <f t="shared" si="2020"/>
        <v>1</v>
      </c>
      <c r="G2633" s="169">
        <f t="shared" si="2020"/>
        <v>1</v>
      </c>
      <c r="H2633" s="169">
        <f t="shared" si="2020"/>
        <v>1</v>
      </c>
      <c r="I2633" s="153">
        <f>I2631/I2632*100</f>
        <v>0</v>
      </c>
      <c r="J2633" s="169">
        <f t="shared" ref="J2633:P2633" si="2021">J2632/J2630</f>
        <v>1</v>
      </c>
      <c r="K2633" s="169">
        <f t="shared" si="2021"/>
        <v>1</v>
      </c>
      <c r="L2633" s="169">
        <f t="shared" si="2021"/>
        <v>1</v>
      </c>
      <c r="M2633" s="169">
        <f t="shared" si="2021"/>
        <v>1</v>
      </c>
      <c r="N2633" s="169">
        <f t="shared" si="2021"/>
        <v>1</v>
      </c>
      <c r="O2633" s="169">
        <f t="shared" si="2021"/>
        <v>1</v>
      </c>
      <c r="P2633" s="169">
        <f t="shared" si="2021"/>
        <v>1</v>
      </c>
      <c r="Q2633" s="153">
        <f>Q2631/Q2632*100</f>
        <v>0</v>
      </c>
    </row>
    <row r="2634" spans="1:17" x14ac:dyDescent="0.35">
      <c r="A2634" s="28" t="s">
        <v>153</v>
      </c>
      <c r="B2634" s="74">
        <v>810</v>
      </c>
      <c r="C2634" s="61">
        <v>490</v>
      </c>
      <c r="D2634" s="61">
        <v>90</v>
      </c>
      <c r="E2634" s="61">
        <v>490</v>
      </c>
      <c r="F2634" s="61">
        <v>430</v>
      </c>
      <c r="G2634" s="61">
        <v>320</v>
      </c>
      <c r="H2634" s="74">
        <v>310</v>
      </c>
      <c r="I2634" s="146"/>
      <c r="J2634" s="74">
        <v>1020</v>
      </c>
      <c r="K2634" s="61">
        <v>390</v>
      </c>
      <c r="L2634" s="61">
        <v>500</v>
      </c>
      <c r="M2634" s="61">
        <v>240</v>
      </c>
      <c r="N2634" s="61">
        <v>160</v>
      </c>
      <c r="O2634" s="61">
        <v>90</v>
      </c>
      <c r="P2634" s="74">
        <v>180</v>
      </c>
      <c r="Q2634" s="146"/>
    </row>
    <row r="2635" spans="1:17" x14ac:dyDescent="0.35">
      <c r="A2635" s="43" t="s">
        <v>155</v>
      </c>
      <c r="B2635" s="169">
        <f t="shared" ref="B2635:H2635" si="2022">B2634/B2632</f>
        <v>1.9014084507042253</v>
      </c>
      <c r="C2635" s="169">
        <f>C2634/C2632</f>
        <v>1.9838056680161944</v>
      </c>
      <c r="D2635" s="169">
        <f t="shared" si="2022"/>
        <v>1.6981132075471699</v>
      </c>
      <c r="E2635" s="169">
        <f>E2634/E2632</f>
        <v>1.8081180811808117</v>
      </c>
      <c r="F2635" s="169">
        <f t="shared" si="2022"/>
        <v>1.7916666666666667</v>
      </c>
      <c r="G2635" s="169">
        <f t="shared" si="2022"/>
        <v>1.9161676646706587</v>
      </c>
      <c r="H2635" s="169">
        <f t="shared" si="2022"/>
        <v>2.9807692307692308</v>
      </c>
      <c r="I2635" s="146"/>
      <c r="J2635" s="169">
        <f t="shared" ref="J2635:P2635" si="2023">J2634/J2632</f>
        <v>2.4228028503562946</v>
      </c>
      <c r="K2635" s="169">
        <f t="shared" si="2023"/>
        <v>2.9770992366412212</v>
      </c>
      <c r="L2635" s="169">
        <f t="shared" si="2023"/>
        <v>3.1645569620253164</v>
      </c>
      <c r="M2635" s="169">
        <f t="shared" si="2023"/>
        <v>4.615384615384615</v>
      </c>
      <c r="N2635" s="169">
        <f t="shared" si="2023"/>
        <v>2.318840579710145</v>
      </c>
      <c r="O2635" s="169">
        <f t="shared" si="2023"/>
        <v>2.3684210526315788</v>
      </c>
      <c r="P2635" s="169">
        <f t="shared" si="2023"/>
        <v>3.3333333333333335</v>
      </c>
      <c r="Q2635" s="146"/>
    </row>
    <row r="2636" spans="1:17" x14ac:dyDescent="0.35">
      <c r="A2636" s="28" t="s">
        <v>160</v>
      </c>
      <c r="B2636" s="88">
        <v>361</v>
      </c>
      <c r="C2636" s="61">
        <v>397</v>
      </c>
      <c r="D2636" s="61">
        <v>382</v>
      </c>
      <c r="E2636" s="61">
        <v>360</v>
      </c>
      <c r="F2636" s="61">
        <v>352</v>
      </c>
      <c r="G2636" s="61">
        <v>406</v>
      </c>
      <c r="H2636" s="88">
        <v>342</v>
      </c>
      <c r="I2636" s="146">
        <f>SUM(B2636:H2636)</f>
        <v>2600</v>
      </c>
      <c r="J2636" s="88">
        <v>492</v>
      </c>
      <c r="K2636" s="61">
        <v>424</v>
      </c>
      <c r="L2636" s="61">
        <v>409</v>
      </c>
      <c r="M2636" s="61">
        <v>389</v>
      </c>
      <c r="N2636" s="61">
        <v>404</v>
      </c>
      <c r="O2636" s="61">
        <v>396</v>
      </c>
      <c r="P2636" s="88">
        <v>359</v>
      </c>
      <c r="Q2636" s="146">
        <f>SUM(J2636:P2636)</f>
        <v>2873</v>
      </c>
    </row>
    <row r="2637" spans="1:17" x14ac:dyDescent="0.35">
      <c r="A2637" s="28" t="s">
        <v>161</v>
      </c>
      <c r="B2637" s="88">
        <v>113.24</v>
      </c>
      <c r="C2637" s="166">
        <v>115.42</v>
      </c>
      <c r="D2637" s="166">
        <v>124.87</v>
      </c>
      <c r="E2637" s="166">
        <v>110.33</v>
      </c>
      <c r="F2637" s="166">
        <v>161.96</v>
      </c>
      <c r="G2637" s="166">
        <v>118.9</v>
      </c>
      <c r="H2637" s="88">
        <v>102.78</v>
      </c>
      <c r="I2637" s="146">
        <f>SUM(B2637:H2637)</f>
        <v>847.49999999999989</v>
      </c>
      <c r="J2637" s="88">
        <v>70.73</v>
      </c>
      <c r="K2637" s="166">
        <v>86.04</v>
      </c>
      <c r="L2637" s="166">
        <v>96.11</v>
      </c>
      <c r="M2637" s="166">
        <v>102.78</v>
      </c>
      <c r="N2637" s="166">
        <v>116.99</v>
      </c>
      <c r="O2637" s="166">
        <v>110.85</v>
      </c>
      <c r="P2637" s="88">
        <v>145.32</v>
      </c>
      <c r="Q2637" s="146">
        <f>SUM(J2637:P2637)</f>
        <v>728.81999999999994</v>
      </c>
    </row>
    <row r="2638" spans="1:17" x14ac:dyDescent="0.35">
      <c r="A2638" s="28" t="s">
        <v>152</v>
      </c>
      <c r="B2638" s="28">
        <f>B2637+B2636</f>
        <v>474.24</v>
      </c>
      <c r="C2638" s="28">
        <f>C2637+C2636</f>
        <v>512.41999999999996</v>
      </c>
      <c r="D2638" s="28">
        <f>D2637+D2636</f>
        <v>506.87</v>
      </c>
      <c r="E2638" s="28">
        <f>E2637+E2636</f>
        <v>470.33</v>
      </c>
      <c r="F2638" s="28">
        <f>F2637+F2636</f>
        <v>513.96</v>
      </c>
      <c r="G2638" s="28">
        <v>103.84</v>
      </c>
      <c r="H2638" s="28">
        <f>H2637+H2636</f>
        <v>444.78</v>
      </c>
      <c r="I2638" s="146">
        <f>SUM(B2638:H2638)</f>
        <v>3026.4399999999996</v>
      </c>
      <c r="J2638" s="28">
        <f t="shared" ref="J2638:P2638" si="2024">J2637+J2636</f>
        <v>562.73</v>
      </c>
      <c r="K2638" s="28">
        <f t="shared" si="2024"/>
        <v>510.04</v>
      </c>
      <c r="L2638" s="28">
        <f t="shared" si="2024"/>
        <v>505.11</v>
      </c>
      <c r="M2638" s="28">
        <f t="shared" si="2024"/>
        <v>491.78</v>
      </c>
      <c r="N2638" s="106">
        <f t="shared" si="2024"/>
        <v>520.99</v>
      </c>
      <c r="O2638" s="106">
        <f t="shared" si="2024"/>
        <v>506.85</v>
      </c>
      <c r="P2638" s="106">
        <f t="shared" si="2024"/>
        <v>504.32</v>
      </c>
      <c r="Q2638" s="146">
        <f>SUM(J2638:P2638)</f>
        <v>3601.8199999999997</v>
      </c>
    </row>
    <row r="2639" spans="1:17" x14ac:dyDescent="0.35">
      <c r="A2639" s="28" t="s">
        <v>154</v>
      </c>
      <c r="B2639" s="169">
        <f>B2638/B2636</f>
        <v>1.3136842105263158</v>
      </c>
      <c r="C2639" s="169">
        <f t="shared" ref="C2639:H2639" si="2025">C2638/C2636</f>
        <v>1.2907304785894205</v>
      </c>
      <c r="D2639" s="169">
        <f t="shared" si="2025"/>
        <v>1.3268848167539267</v>
      </c>
      <c r="E2639" s="169">
        <f t="shared" si="2025"/>
        <v>1.3064722222222223</v>
      </c>
      <c r="F2639" s="169">
        <f t="shared" si="2025"/>
        <v>1.4601136363636364</v>
      </c>
      <c r="G2639" s="169">
        <f t="shared" si="2025"/>
        <v>0.25576354679802954</v>
      </c>
      <c r="H2639" s="169">
        <f t="shared" si="2025"/>
        <v>1.3005263157894735</v>
      </c>
      <c r="I2639" s="153">
        <f>I2637/I2638*100</f>
        <v>28.003198477419012</v>
      </c>
      <c r="J2639" s="169">
        <f>J2638/J2636</f>
        <v>1.1437601626016261</v>
      </c>
      <c r="K2639" s="169">
        <f t="shared" ref="K2639:P2639" si="2026">K2638/K2636</f>
        <v>1.2029245283018868</v>
      </c>
      <c r="L2639" s="169">
        <f t="shared" si="2026"/>
        <v>1.2349877750611247</v>
      </c>
      <c r="M2639" s="169">
        <f t="shared" si="2026"/>
        <v>1.2642159383033418</v>
      </c>
      <c r="N2639" s="169">
        <f t="shared" si="2026"/>
        <v>1.2895792079207922</v>
      </c>
      <c r="O2639" s="169">
        <f t="shared" si="2026"/>
        <v>1.2799242424242425</v>
      </c>
      <c r="P2639" s="169">
        <f t="shared" si="2026"/>
        <v>1.4047910863509749</v>
      </c>
      <c r="Q2639" s="153">
        <f>Q2637/Q2638*100</f>
        <v>20.234770199510248</v>
      </c>
    </row>
    <row r="2640" spans="1:17" x14ac:dyDescent="0.35">
      <c r="A2640" s="28" t="s">
        <v>153</v>
      </c>
      <c r="B2640" s="88">
        <v>754</v>
      </c>
      <c r="C2640" s="88">
        <v>758</v>
      </c>
      <c r="D2640" s="88">
        <v>741</v>
      </c>
      <c r="E2640" s="88">
        <v>733</v>
      </c>
      <c r="F2640" s="88">
        <v>746</v>
      </c>
      <c r="G2640" s="88">
        <v>737</v>
      </c>
      <c r="H2640" s="88">
        <v>746</v>
      </c>
      <c r="I2640" s="146"/>
      <c r="J2640" s="88">
        <v>752</v>
      </c>
      <c r="K2640" s="88">
        <v>749</v>
      </c>
      <c r="L2640" s="88">
        <v>742</v>
      </c>
      <c r="M2640" s="88">
        <v>742</v>
      </c>
      <c r="N2640" s="88">
        <v>743</v>
      </c>
      <c r="O2640" s="88">
        <v>806</v>
      </c>
      <c r="P2640" s="88">
        <v>751</v>
      </c>
      <c r="Q2640" s="146"/>
    </row>
    <row r="2641" spans="1:17" x14ac:dyDescent="0.35">
      <c r="A2641" s="43" t="s">
        <v>155</v>
      </c>
      <c r="B2641" s="169">
        <f>B2640/B2638</f>
        <v>1.5899122807017543</v>
      </c>
      <c r="C2641" s="169">
        <f>C2640/C2638</f>
        <v>1.4792552983880412</v>
      </c>
      <c r="D2641" s="169">
        <f>D2640/D2638</f>
        <v>1.4619133111054117</v>
      </c>
      <c r="E2641" s="169">
        <f>E2640/E2638</f>
        <v>1.5584802160185403</v>
      </c>
      <c r="F2641" s="169">
        <f>F2640/F2638</f>
        <v>1.4514748229434196</v>
      </c>
      <c r="G2641" s="169">
        <v>754</v>
      </c>
      <c r="H2641" s="169">
        <f>H2640/H2638</f>
        <v>1.6772336885651333</v>
      </c>
      <c r="I2641" s="146"/>
      <c r="J2641" s="169">
        <f t="shared" ref="J2641:P2641" si="2027">J2640/J2638</f>
        <v>1.3363424732998062</v>
      </c>
      <c r="K2641" s="169">
        <f t="shared" si="2027"/>
        <v>1.4685122735471727</v>
      </c>
      <c r="L2641" s="169">
        <f t="shared" si="2027"/>
        <v>1.4689869533368969</v>
      </c>
      <c r="M2641" s="169">
        <f t="shared" si="2027"/>
        <v>1.5088047500915045</v>
      </c>
      <c r="N2641" s="169">
        <f t="shared" si="2027"/>
        <v>1.4261310197892474</v>
      </c>
      <c r="O2641" s="169">
        <f t="shared" si="2027"/>
        <v>1.5902140672782874</v>
      </c>
      <c r="P2641" s="169">
        <f t="shared" si="2027"/>
        <v>1.4891338832487311</v>
      </c>
      <c r="Q2641" s="146"/>
    </row>
    <row r="2642" spans="1:17" x14ac:dyDescent="0.35">
      <c r="A2642" s="28" t="s">
        <v>166</v>
      </c>
      <c r="B2642" s="28">
        <v>177.9</v>
      </c>
      <c r="C2642" s="61"/>
      <c r="D2642" s="61">
        <v>147.6</v>
      </c>
      <c r="E2642" s="61">
        <v>223.8</v>
      </c>
      <c r="F2642" s="61">
        <v>211.7</v>
      </c>
      <c r="G2642" s="28">
        <v>118.2</v>
      </c>
      <c r="H2642" s="74">
        <v>195.7</v>
      </c>
      <c r="I2642" s="146">
        <f>SUM(B2642:H2642)</f>
        <v>1074.9000000000001</v>
      </c>
      <c r="J2642" s="74">
        <v>188.9</v>
      </c>
      <c r="K2642" s="61">
        <v>12.4</v>
      </c>
      <c r="L2642" s="61">
        <v>117.3</v>
      </c>
      <c r="M2642" s="61">
        <v>102.6</v>
      </c>
      <c r="N2642" s="61">
        <v>101.3</v>
      </c>
      <c r="O2642" s="28">
        <v>207.1</v>
      </c>
      <c r="P2642" s="74">
        <v>39.299999999999997</v>
      </c>
      <c r="Q2642" s="146">
        <f>SUM(J2642:P2642)</f>
        <v>768.9</v>
      </c>
    </row>
    <row r="2643" spans="1:17" x14ac:dyDescent="0.35">
      <c r="A2643" s="28" t="s">
        <v>167</v>
      </c>
      <c r="B2643" s="28">
        <v>2.77</v>
      </c>
      <c r="C2643" s="166"/>
      <c r="D2643" s="166">
        <v>3.04</v>
      </c>
      <c r="E2643" s="166">
        <v>10.06</v>
      </c>
      <c r="F2643" s="178">
        <v>11</v>
      </c>
      <c r="G2643" s="28">
        <v>10.9</v>
      </c>
      <c r="H2643" s="74">
        <v>2.68</v>
      </c>
      <c r="I2643" s="146">
        <f>SUM(B2643:H2643)</f>
        <v>40.450000000000003</v>
      </c>
      <c r="J2643" s="33">
        <v>2.86</v>
      </c>
      <c r="K2643" s="166">
        <v>4.92</v>
      </c>
      <c r="L2643" s="166">
        <v>6.68</v>
      </c>
      <c r="M2643" s="166">
        <v>5.23</v>
      </c>
      <c r="N2643" s="166">
        <v>4.95</v>
      </c>
      <c r="O2643" s="28">
        <v>3.13</v>
      </c>
      <c r="P2643" s="74">
        <v>0.43</v>
      </c>
      <c r="Q2643" s="146">
        <f>SUM(J2643:P2643)</f>
        <v>28.199999999999996</v>
      </c>
    </row>
    <row r="2644" spans="1:17" x14ac:dyDescent="0.35">
      <c r="A2644" s="28" t="s">
        <v>152</v>
      </c>
      <c r="B2644" s="28">
        <f t="shared" ref="B2644:H2644" si="2028">B2643+B2642</f>
        <v>180.67000000000002</v>
      </c>
      <c r="C2644" s="28">
        <f t="shared" si="2028"/>
        <v>0</v>
      </c>
      <c r="D2644" s="28">
        <f t="shared" si="2028"/>
        <v>150.63999999999999</v>
      </c>
      <c r="E2644" s="28">
        <f t="shared" si="2028"/>
        <v>233.86</v>
      </c>
      <c r="F2644" s="28">
        <f t="shared" si="2028"/>
        <v>222.7</v>
      </c>
      <c r="G2644" s="28">
        <f t="shared" si="2028"/>
        <v>129.1</v>
      </c>
      <c r="H2644" s="28">
        <f t="shared" si="2028"/>
        <v>198.38</v>
      </c>
      <c r="I2644" s="146">
        <f>SUM(B2644:H2644)</f>
        <v>1115.3500000000001</v>
      </c>
      <c r="J2644" s="28">
        <f t="shared" ref="J2644:P2644" si="2029">J2643+J2642</f>
        <v>191.76000000000002</v>
      </c>
      <c r="K2644" s="28">
        <f t="shared" si="2029"/>
        <v>17.32</v>
      </c>
      <c r="L2644" s="28">
        <f t="shared" si="2029"/>
        <v>123.97999999999999</v>
      </c>
      <c r="M2644" s="28">
        <f t="shared" si="2029"/>
        <v>107.83</v>
      </c>
      <c r="N2644" s="28">
        <f t="shared" si="2029"/>
        <v>106.25</v>
      </c>
      <c r="O2644" s="28">
        <f t="shared" si="2029"/>
        <v>210.23</v>
      </c>
      <c r="P2644" s="28">
        <f t="shared" si="2029"/>
        <v>39.729999999999997</v>
      </c>
      <c r="Q2644" s="146">
        <f>SUM(J2644:P2644)</f>
        <v>797.1</v>
      </c>
    </row>
    <row r="2645" spans="1:17" x14ac:dyDescent="0.35">
      <c r="A2645" s="28" t="s">
        <v>154</v>
      </c>
      <c r="B2645" s="169">
        <f t="shared" ref="B2645:H2645" si="2030">B2644/B2642</f>
        <v>1.0155705452501407</v>
      </c>
      <c r="C2645" s="169" t="e">
        <f t="shared" si="2030"/>
        <v>#DIV/0!</v>
      </c>
      <c r="D2645" s="169">
        <f t="shared" si="2030"/>
        <v>1.0205962059620595</v>
      </c>
      <c r="E2645" s="169">
        <f t="shared" si="2030"/>
        <v>1.0449508489722967</v>
      </c>
      <c r="F2645" s="169">
        <f t="shared" si="2030"/>
        <v>1.0519603212092583</v>
      </c>
      <c r="G2645" s="169">
        <f t="shared" si="2030"/>
        <v>1.0922165820642977</v>
      </c>
      <c r="H2645" s="169">
        <f t="shared" si="2030"/>
        <v>1.0136944302503832</v>
      </c>
      <c r="I2645" s="106">
        <f>I2643/I2644*100</f>
        <v>3.6266642757878693</v>
      </c>
      <c r="J2645" s="169">
        <f t="shared" ref="J2645:P2645" si="2031">J2644/J2642</f>
        <v>1.0151402858655374</v>
      </c>
      <c r="K2645" s="169">
        <f t="shared" si="2031"/>
        <v>1.3967741935483871</v>
      </c>
      <c r="L2645" s="169">
        <f t="shared" si="2031"/>
        <v>1.0569479965899402</v>
      </c>
      <c r="M2645" s="169">
        <f t="shared" si="2031"/>
        <v>1.0509746588693958</v>
      </c>
      <c r="N2645" s="169">
        <f t="shared" si="2031"/>
        <v>1.0488647581441264</v>
      </c>
      <c r="O2645" s="169">
        <f t="shared" si="2031"/>
        <v>1.0151134717527763</v>
      </c>
      <c r="P2645" s="169">
        <f t="shared" si="2031"/>
        <v>1.0109414758269719</v>
      </c>
      <c r="Q2645" s="106">
        <f>Q2643/Q2644*100</f>
        <v>3.537824614226571</v>
      </c>
    </row>
    <row r="2646" spans="1:17" x14ac:dyDescent="0.35">
      <c r="A2646" s="28" t="s">
        <v>153</v>
      </c>
      <c r="B2646" s="88">
        <v>211</v>
      </c>
      <c r="C2646" s="28"/>
      <c r="D2646" s="28">
        <v>221</v>
      </c>
      <c r="E2646" s="61">
        <v>270</v>
      </c>
      <c r="F2646" s="61">
        <v>256</v>
      </c>
      <c r="G2646" s="88">
        <v>285</v>
      </c>
      <c r="H2646" s="88">
        <v>221</v>
      </c>
      <c r="I2646" s="146"/>
      <c r="J2646" s="88">
        <v>240</v>
      </c>
      <c r="K2646" s="61">
        <v>16</v>
      </c>
      <c r="L2646" s="61">
        <v>160</v>
      </c>
      <c r="M2646" s="61">
        <v>175</v>
      </c>
      <c r="N2646" s="61">
        <v>201</v>
      </c>
      <c r="O2646" s="88">
        <v>254</v>
      </c>
      <c r="P2646" s="88">
        <v>117</v>
      </c>
      <c r="Q2646" s="146"/>
    </row>
    <row r="2647" spans="1:17" x14ac:dyDescent="0.35">
      <c r="A2647" s="43" t="s">
        <v>155</v>
      </c>
      <c r="B2647" s="169">
        <f t="shared" ref="B2647:H2647" si="2032">B2646/B2644</f>
        <v>1.167875131455139</v>
      </c>
      <c r="C2647" s="169" t="e">
        <f t="shared" si="2032"/>
        <v>#DIV/0!</v>
      </c>
      <c r="D2647" s="169">
        <f t="shared" si="2032"/>
        <v>1.4670738183749337</v>
      </c>
      <c r="E2647" s="169">
        <f t="shared" si="2032"/>
        <v>1.1545369024202514</v>
      </c>
      <c r="F2647" s="169">
        <f t="shared" si="2032"/>
        <v>1.1495285136955546</v>
      </c>
      <c r="G2647" s="169">
        <f t="shared" si="2032"/>
        <v>2.2075910147172735</v>
      </c>
      <c r="H2647" s="169">
        <f t="shared" si="2032"/>
        <v>1.1140235910878113</v>
      </c>
      <c r="I2647" s="146"/>
      <c r="J2647" s="169">
        <f t="shared" ref="J2647:P2647" si="2033">J2646/J2644</f>
        <v>1.2515644555694616</v>
      </c>
      <c r="K2647" s="169">
        <f t="shared" si="2033"/>
        <v>0.92378752886836024</v>
      </c>
      <c r="L2647" s="169">
        <f t="shared" si="2033"/>
        <v>1.2905307307630265</v>
      </c>
      <c r="M2647" s="169">
        <f t="shared" si="2033"/>
        <v>1.6229249744968932</v>
      </c>
      <c r="N2647" s="169">
        <f t="shared" si="2033"/>
        <v>1.891764705882353</v>
      </c>
      <c r="O2647" s="169">
        <f t="shared" si="2033"/>
        <v>1.2082005422632356</v>
      </c>
      <c r="P2647" s="169">
        <f t="shared" si="2033"/>
        <v>2.9448779260005038</v>
      </c>
      <c r="Q2647" s="146"/>
    </row>
    <row r="2648" spans="1:17" x14ac:dyDescent="0.35">
      <c r="A2648" s="28" t="s">
        <v>168</v>
      </c>
      <c r="B2648" s="28">
        <v>121.4</v>
      </c>
      <c r="C2648" s="61"/>
      <c r="D2648" s="61">
        <v>133.69999999999999</v>
      </c>
      <c r="E2648" s="61">
        <v>154.19999999999999</v>
      </c>
      <c r="F2648" s="61">
        <v>152.19999999999999</v>
      </c>
      <c r="G2648" s="28">
        <v>132.1</v>
      </c>
      <c r="H2648" s="28">
        <v>108.6</v>
      </c>
      <c r="I2648" s="151">
        <f>SUM(B2648:H2648)</f>
        <v>802.2</v>
      </c>
      <c r="J2648" s="28">
        <v>138.69999999999999</v>
      </c>
      <c r="K2648" s="61">
        <v>148.4</v>
      </c>
      <c r="L2648" s="61">
        <v>108.6</v>
      </c>
      <c r="M2648" s="61">
        <v>105.3</v>
      </c>
      <c r="N2648" s="61">
        <v>103.5</v>
      </c>
      <c r="O2648" s="28">
        <v>131.80000000000001</v>
      </c>
      <c r="P2648" s="28">
        <v>128.5</v>
      </c>
      <c r="Q2648" s="151">
        <f>SUM(J2648:P2648)</f>
        <v>864.8</v>
      </c>
    </row>
    <row r="2649" spans="1:17" x14ac:dyDescent="0.35">
      <c r="A2649" s="28" t="s">
        <v>1543</v>
      </c>
      <c r="B2649" s="28">
        <v>1.23</v>
      </c>
      <c r="C2649" s="166"/>
      <c r="D2649" s="166">
        <v>0.76</v>
      </c>
      <c r="E2649" s="166">
        <v>6.31</v>
      </c>
      <c r="F2649" s="166">
        <v>5.37</v>
      </c>
      <c r="G2649" s="28">
        <v>5.62</v>
      </c>
      <c r="H2649" s="28">
        <v>0.63</v>
      </c>
      <c r="I2649" s="151">
        <f>SUM(B2649:H2649)</f>
        <v>19.919999999999998</v>
      </c>
      <c r="J2649" s="28">
        <v>0.63</v>
      </c>
      <c r="K2649" s="166">
        <v>3.79</v>
      </c>
      <c r="L2649" s="166">
        <v>0.73</v>
      </c>
      <c r="M2649" s="166">
        <v>0.22</v>
      </c>
      <c r="N2649" s="166">
        <v>0.32</v>
      </c>
      <c r="O2649" s="28">
        <v>0.91</v>
      </c>
      <c r="P2649" s="28">
        <v>0.49</v>
      </c>
      <c r="Q2649" s="151">
        <f>SUM(J2649:P2649)</f>
        <v>7.0900000000000007</v>
      </c>
    </row>
    <row r="2650" spans="1:17" x14ac:dyDescent="0.35">
      <c r="A2650" s="28" t="s">
        <v>152</v>
      </c>
      <c r="B2650" s="28">
        <f t="shared" ref="B2650:H2650" si="2034">B2649+B2648</f>
        <v>122.63000000000001</v>
      </c>
      <c r="C2650" s="28">
        <f t="shared" si="2034"/>
        <v>0</v>
      </c>
      <c r="D2650" s="28">
        <f t="shared" si="2034"/>
        <v>134.45999999999998</v>
      </c>
      <c r="E2650" s="106">
        <f t="shared" si="2034"/>
        <v>160.51</v>
      </c>
      <c r="F2650" s="28">
        <f t="shared" si="2034"/>
        <v>157.57</v>
      </c>
      <c r="G2650" s="28">
        <f t="shared" si="2034"/>
        <v>137.72</v>
      </c>
      <c r="H2650" s="28">
        <f t="shared" si="2034"/>
        <v>109.22999999999999</v>
      </c>
      <c r="I2650" s="151">
        <f>SUM(B2650:H2650)</f>
        <v>822.12</v>
      </c>
      <c r="J2650" s="28">
        <f>J2649+J2648</f>
        <v>139.32999999999998</v>
      </c>
      <c r="K2650" s="28">
        <f>K2649+K2648</f>
        <v>152.19</v>
      </c>
      <c r="L2650" s="28">
        <f>L2649+L2648</f>
        <v>109.33</v>
      </c>
      <c r="M2650" s="28">
        <v>141</v>
      </c>
      <c r="N2650" s="28">
        <f>N2649+N2648</f>
        <v>103.82</v>
      </c>
      <c r="O2650" s="28">
        <f>O2649+O2648</f>
        <v>132.71</v>
      </c>
      <c r="P2650" s="28">
        <f>P2649+P2648</f>
        <v>128.99</v>
      </c>
      <c r="Q2650" s="151">
        <f>SUM(J2650:P2650)</f>
        <v>907.36999999999989</v>
      </c>
    </row>
    <row r="2651" spans="1:17" x14ac:dyDescent="0.35">
      <c r="A2651" s="28" t="s">
        <v>154</v>
      </c>
      <c r="B2651" s="169">
        <f t="shared" ref="B2651:H2651" si="2035">B2650/B2648</f>
        <v>1.0101317957166391</v>
      </c>
      <c r="C2651" s="169" t="e">
        <f t="shared" si="2035"/>
        <v>#DIV/0!</v>
      </c>
      <c r="D2651" s="169">
        <f t="shared" si="2035"/>
        <v>1.0056843679880327</v>
      </c>
      <c r="E2651" s="169">
        <f t="shared" si="2035"/>
        <v>1.0409208819714657</v>
      </c>
      <c r="F2651" s="169">
        <f t="shared" si="2035"/>
        <v>1.0352825229960578</v>
      </c>
      <c r="G2651" s="169">
        <f t="shared" si="2035"/>
        <v>1.042543527630583</v>
      </c>
      <c r="H2651" s="169">
        <f t="shared" si="2035"/>
        <v>1.0058011049723756</v>
      </c>
      <c r="I2651" s="154">
        <f>I2649/I2650*100</f>
        <v>2.4230039410305064</v>
      </c>
      <c r="J2651" s="169">
        <f t="shared" ref="J2651:P2651" si="2036">J2650/J2648</f>
        <v>1.0045421773612113</v>
      </c>
      <c r="K2651" s="169">
        <f t="shared" si="2036"/>
        <v>1.0255390835579514</v>
      </c>
      <c r="L2651" s="169">
        <f t="shared" si="2036"/>
        <v>1.0067219152854512</v>
      </c>
      <c r="M2651" s="169">
        <f t="shared" si="2036"/>
        <v>1.3390313390313391</v>
      </c>
      <c r="N2651" s="169">
        <f t="shared" si="2036"/>
        <v>1.0030917874396135</v>
      </c>
      <c r="O2651" s="169">
        <f t="shared" si="2036"/>
        <v>1.0069044006069803</v>
      </c>
      <c r="P2651" s="169">
        <f t="shared" si="2036"/>
        <v>1.0038132295719846</v>
      </c>
      <c r="Q2651" s="154">
        <f>Q2649/Q2650*100</f>
        <v>0.78137915073233644</v>
      </c>
    </row>
    <row r="2652" spans="1:17" x14ac:dyDescent="0.35">
      <c r="A2652" s="28" t="s">
        <v>153</v>
      </c>
      <c r="B2652" s="88">
        <v>154</v>
      </c>
      <c r="C2652" s="28"/>
      <c r="D2652" s="28">
        <v>181</v>
      </c>
      <c r="E2652" s="28">
        <v>201</v>
      </c>
      <c r="F2652" s="28">
        <v>196</v>
      </c>
      <c r="G2652" s="88">
        <v>200</v>
      </c>
      <c r="H2652" s="88">
        <v>140</v>
      </c>
      <c r="I2652" s="146"/>
      <c r="J2652" s="88">
        <v>196</v>
      </c>
      <c r="K2652" s="28">
        <v>192</v>
      </c>
      <c r="L2652" s="28">
        <v>160</v>
      </c>
      <c r="M2652" s="28">
        <v>150</v>
      </c>
      <c r="N2652" s="28">
        <v>154</v>
      </c>
      <c r="O2652" s="88">
        <v>165</v>
      </c>
      <c r="P2652" s="88">
        <v>211</v>
      </c>
      <c r="Q2652" s="146"/>
    </row>
    <row r="2653" spans="1:17" x14ac:dyDescent="0.35">
      <c r="A2653" s="43" t="s">
        <v>155</v>
      </c>
      <c r="B2653" s="169">
        <f t="shared" ref="B2653:H2653" si="2037">B2652/B2650</f>
        <v>1.2558101606458452</v>
      </c>
      <c r="C2653" s="169" t="e">
        <f t="shared" si="2037"/>
        <v>#DIV/0!</v>
      </c>
      <c r="D2653" s="169">
        <f t="shared" si="2037"/>
        <v>1.3461252417075713</v>
      </c>
      <c r="E2653" s="169">
        <f t="shared" si="2037"/>
        <v>1.2522584262662764</v>
      </c>
      <c r="F2653" s="169">
        <f t="shared" si="2037"/>
        <v>1.243891603731675</v>
      </c>
      <c r="G2653" s="169">
        <f t="shared" si="2037"/>
        <v>1.4522218995062446</v>
      </c>
      <c r="H2653" s="169">
        <f t="shared" si="2037"/>
        <v>1.2816991668955415</v>
      </c>
      <c r="I2653" s="146"/>
      <c r="J2653" s="169">
        <f t="shared" ref="J2653:P2653" si="2038">J2652/J2650</f>
        <v>1.4067322184741264</v>
      </c>
      <c r="K2653" s="169">
        <f t="shared" si="2038"/>
        <v>1.2615809185886064</v>
      </c>
      <c r="L2653" s="169">
        <f t="shared" si="2038"/>
        <v>1.4634592518064575</v>
      </c>
      <c r="M2653" s="169">
        <f t="shared" si="2038"/>
        <v>1.0638297872340425</v>
      </c>
      <c r="N2653" s="169">
        <f t="shared" si="2038"/>
        <v>1.4833365440184936</v>
      </c>
      <c r="O2653" s="169">
        <f t="shared" si="2038"/>
        <v>1.243312485871449</v>
      </c>
      <c r="P2653" s="169">
        <f t="shared" si="2038"/>
        <v>1.6357857198232419</v>
      </c>
      <c r="Q2653" s="146"/>
    </row>
    <row r="2654" spans="1:17" x14ac:dyDescent="0.35">
      <c r="A2654" s="28" t="s">
        <v>170</v>
      </c>
      <c r="B2654" s="74">
        <v>387.3</v>
      </c>
      <c r="C2654" s="61"/>
      <c r="D2654" s="61">
        <v>419.8</v>
      </c>
      <c r="E2654" s="61">
        <v>382.5</v>
      </c>
      <c r="F2654" s="61">
        <v>353.2</v>
      </c>
      <c r="G2654" s="88">
        <v>349.9</v>
      </c>
      <c r="H2654" s="88">
        <v>474.1</v>
      </c>
      <c r="I2654" s="146">
        <f>SUM(B2654:H2654)</f>
        <v>2366.7999999999997</v>
      </c>
      <c r="J2654" s="88">
        <v>505.5</v>
      </c>
      <c r="K2654" s="61">
        <v>429</v>
      </c>
      <c r="L2654" s="61">
        <v>468.2</v>
      </c>
      <c r="M2654" s="61">
        <v>439.1</v>
      </c>
      <c r="N2654" s="61">
        <v>495.2</v>
      </c>
      <c r="O2654" s="88">
        <v>502.8</v>
      </c>
      <c r="P2654" s="88">
        <v>101</v>
      </c>
      <c r="Q2654" s="146">
        <f>SUM(J2654:P2654)</f>
        <v>2940.8</v>
      </c>
    </row>
    <row r="2655" spans="1:17" x14ac:dyDescent="0.35">
      <c r="A2655" s="28" t="s">
        <v>171</v>
      </c>
      <c r="B2655" s="33">
        <v>0.3</v>
      </c>
      <c r="C2655" s="166"/>
      <c r="D2655" s="166">
        <v>2.7</v>
      </c>
      <c r="E2655" s="166">
        <v>17.7</v>
      </c>
      <c r="F2655" s="166">
        <v>12.8</v>
      </c>
      <c r="G2655" s="88">
        <v>12.7</v>
      </c>
      <c r="H2655" s="88">
        <v>1.5</v>
      </c>
      <c r="I2655" s="146">
        <f>SUM(B2655:H2655)</f>
        <v>47.7</v>
      </c>
      <c r="J2655" s="88">
        <v>1.8</v>
      </c>
      <c r="K2655" s="166">
        <v>3</v>
      </c>
      <c r="L2655" s="166">
        <v>1.6</v>
      </c>
      <c r="M2655" s="166">
        <v>2.8</v>
      </c>
      <c r="N2655" s="166">
        <v>3.4</v>
      </c>
      <c r="O2655" s="88">
        <v>3.4</v>
      </c>
      <c r="P2655" s="88">
        <v>0.4</v>
      </c>
      <c r="Q2655" s="146">
        <f>SUM(J2655:P2655)</f>
        <v>16.399999999999999</v>
      </c>
    </row>
    <row r="2656" spans="1:17" x14ac:dyDescent="0.35">
      <c r="A2656" s="28" t="s">
        <v>152</v>
      </c>
      <c r="B2656" s="28">
        <f t="shared" ref="B2656:H2656" si="2039">B2655+B2654</f>
        <v>387.6</v>
      </c>
      <c r="C2656" s="28">
        <f t="shared" si="2039"/>
        <v>0</v>
      </c>
      <c r="D2656" s="28">
        <f t="shared" si="2039"/>
        <v>422.5</v>
      </c>
      <c r="E2656" s="28">
        <f t="shared" si="2039"/>
        <v>400.2</v>
      </c>
      <c r="F2656" s="28">
        <f t="shared" si="2039"/>
        <v>366</v>
      </c>
      <c r="G2656" s="28">
        <f t="shared" si="2039"/>
        <v>362.59999999999997</v>
      </c>
      <c r="H2656" s="28">
        <f t="shared" si="2039"/>
        <v>475.6</v>
      </c>
      <c r="I2656" s="146">
        <f>SUM(B2656:H2656)</f>
        <v>2414.5</v>
      </c>
      <c r="J2656" s="28">
        <f t="shared" ref="J2656:P2656" si="2040">J2655+J2654</f>
        <v>507.3</v>
      </c>
      <c r="K2656" s="28">
        <f t="shared" si="2040"/>
        <v>432</v>
      </c>
      <c r="L2656" s="28">
        <f t="shared" si="2040"/>
        <v>469.8</v>
      </c>
      <c r="M2656" s="28">
        <f t="shared" si="2040"/>
        <v>441.90000000000003</v>
      </c>
      <c r="N2656" s="28">
        <f t="shared" si="2040"/>
        <v>498.59999999999997</v>
      </c>
      <c r="O2656" s="28">
        <f t="shared" si="2040"/>
        <v>506.2</v>
      </c>
      <c r="P2656" s="28">
        <f t="shared" si="2040"/>
        <v>101.4</v>
      </c>
      <c r="Q2656" s="146">
        <f>SUM(J2656:P2656)</f>
        <v>2957.2</v>
      </c>
    </row>
    <row r="2657" spans="1:17" x14ac:dyDescent="0.35">
      <c r="A2657" s="28" t="s">
        <v>154</v>
      </c>
      <c r="B2657" s="169">
        <f t="shared" ref="B2657:H2657" si="2041">B2656/B2654</f>
        <v>1.0007745933384973</v>
      </c>
      <c r="C2657" s="169" t="e">
        <f t="shared" si="2041"/>
        <v>#DIV/0!</v>
      </c>
      <c r="D2657" s="169">
        <f t="shared" si="2041"/>
        <v>1.0064316341114816</v>
      </c>
      <c r="E2657" s="169">
        <f t="shared" si="2041"/>
        <v>1.0462745098039214</v>
      </c>
      <c r="F2657" s="169">
        <f t="shared" si="2041"/>
        <v>1.0362400906002265</v>
      </c>
      <c r="G2657" s="169">
        <f t="shared" si="2041"/>
        <v>1.0362960845955986</v>
      </c>
      <c r="H2657" s="169">
        <f t="shared" si="2041"/>
        <v>1.0031638894747943</v>
      </c>
      <c r="I2657" s="153">
        <f>I2655/I2656*100</f>
        <v>1.9755642990267135</v>
      </c>
      <c r="J2657" s="169">
        <f t="shared" ref="J2657:P2657" si="2042">J2656/J2654</f>
        <v>1.0035608308605342</v>
      </c>
      <c r="K2657" s="169">
        <f t="shared" si="2042"/>
        <v>1.0069930069930071</v>
      </c>
      <c r="L2657" s="169">
        <f t="shared" si="2042"/>
        <v>1.0034173430158053</v>
      </c>
      <c r="M2657" s="169">
        <f t="shared" si="2042"/>
        <v>1.0063766795718516</v>
      </c>
      <c r="N2657" s="169">
        <f t="shared" si="2042"/>
        <v>1.0068659127625201</v>
      </c>
      <c r="O2657" s="169">
        <f t="shared" si="2042"/>
        <v>1.0067621320604614</v>
      </c>
      <c r="P2657" s="169">
        <f t="shared" si="2042"/>
        <v>1.003960396039604</v>
      </c>
      <c r="Q2657" s="153">
        <f>Q2655/Q2656*100</f>
        <v>0.55457865548491814</v>
      </c>
    </row>
    <row r="2658" spans="1:17" x14ac:dyDescent="0.35">
      <c r="A2658" s="28" t="s">
        <v>153</v>
      </c>
      <c r="B2658" s="88">
        <v>771</v>
      </c>
      <c r="C2658" s="61"/>
      <c r="D2658" s="61">
        <v>365</v>
      </c>
      <c r="E2658" s="61">
        <v>766</v>
      </c>
      <c r="F2658" s="61">
        <v>671</v>
      </c>
      <c r="G2658" s="88">
        <v>690</v>
      </c>
      <c r="H2658" s="88">
        <v>974</v>
      </c>
      <c r="I2658" s="146"/>
      <c r="J2658" s="88">
        <v>999</v>
      </c>
      <c r="K2658" s="61">
        <v>849</v>
      </c>
      <c r="L2658" s="61">
        <v>700</v>
      </c>
      <c r="M2658" s="61">
        <v>710</v>
      </c>
      <c r="N2658" s="61">
        <v>700</v>
      </c>
      <c r="O2658" s="88">
        <v>1009</v>
      </c>
      <c r="P2658" s="88">
        <v>224</v>
      </c>
      <c r="Q2658" s="146"/>
    </row>
    <row r="2659" spans="1:17" x14ac:dyDescent="0.35">
      <c r="A2659" s="43" t="s">
        <v>155</v>
      </c>
      <c r="B2659" s="169">
        <f t="shared" ref="B2659:G2659" si="2043">B2658/B2656</f>
        <v>1.9891640866873064</v>
      </c>
      <c r="C2659" s="169" t="e">
        <f t="shared" si="2043"/>
        <v>#DIV/0!</v>
      </c>
      <c r="D2659" s="169">
        <f t="shared" si="2043"/>
        <v>0.86390532544378695</v>
      </c>
      <c r="E2659" s="169">
        <f t="shared" si="2043"/>
        <v>1.9140429785107447</v>
      </c>
      <c r="F2659" s="169">
        <f t="shared" si="2043"/>
        <v>1.8333333333333333</v>
      </c>
      <c r="G2659" s="169">
        <f t="shared" si="2043"/>
        <v>1.9029233314947602</v>
      </c>
      <c r="H2659" s="169">
        <v>914</v>
      </c>
      <c r="I2659" s="146"/>
      <c r="J2659" s="169">
        <f t="shared" ref="J2659:P2659" si="2044">J2658/J2656</f>
        <v>1.9692489651094027</v>
      </c>
      <c r="K2659" s="169">
        <f t="shared" si="2044"/>
        <v>1.9652777777777777</v>
      </c>
      <c r="L2659" s="169">
        <f t="shared" si="2044"/>
        <v>1.489995742869306</v>
      </c>
      <c r="M2659" s="169">
        <f t="shared" si="2044"/>
        <v>1.6066983480425434</v>
      </c>
      <c r="N2659" s="169">
        <f t="shared" si="2044"/>
        <v>1.4039310068190936</v>
      </c>
      <c r="O2659" s="169">
        <f t="shared" si="2044"/>
        <v>1.9932832872382458</v>
      </c>
      <c r="P2659" s="169">
        <f t="shared" si="2044"/>
        <v>2.2090729783037473</v>
      </c>
      <c r="Q2659" s="146"/>
    </row>
    <row r="2660" spans="1:17" x14ac:dyDescent="0.35">
      <c r="A2660" s="28" t="s">
        <v>173</v>
      </c>
      <c r="B2660" s="74">
        <v>24.98</v>
      </c>
      <c r="C2660" s="171">
        <v>27.65</v>
      </c>
      <c r="D2660" s="171">
        <v>27.47</v>
      </c>
      <c r="E2660" s="171">
        <v>42.21</v>
      </c>
      <c r="F2660" s="171">
        <v>23.69</v>
      </c>
      <c r="G2660" s="28">
        <v>26.59</v>
      </c>
      <c r="H2660" s="74">
        <v>25.94</v>
      </c>
      <c r="I2660" s="146">
        <f>SUM(B2660:H2660)</f>
        <v>198.53</v>
      </c>
      <c r="J2660" s="74">
        <v>28.32</v>
      </c>
      <c r="K2660" s="171">
        <v>30.88</v>
      </c>
      <c r="L2660" s="171">
        <v>30.41</v>
      </c>
      <c r="M2660" s="171">
        <v>28.02</v>
      </c>
      <c r="N2660" s="171">
        <v>18.97</v>
      </c>
      <c r="O2660" s="28">
        <v>25.01</v>
      </c>
      <c r="P2660" s="74">
        <v>31.36</v>
      </c>
      <c r="Q2660" s="146">
        <f>SUM(J2660:P2660)</f>
        <v>192.96999999999997</v>
      </c>
    </row>
    <row r="2661" spans="1:17" x14ac:dyDescent="0.35">
      <c r="A2661" s="28" t="s">
        <v>172</v>
      </c>
      <c r="B2661" s="33">
        <v>41.6</v>
      </c>
      <c r="C2661" s="61">
        <v>36.299999999999997</v>
      </c>
      <c r="D2661" s="61">
        <v>39.47</v>
      </c>
      <c r="E2661" s="61">
        <v>38.82</v>
      </c>
      <c r="F2661" s="61">
        <v>38</v>
      </c>
      <c r="G2661" s="28">
        <v>33.25</v>
      </c>
      <c r="H2661" s="74">
        <v>30.49</v>
      </c>
      <c r="I2661" s="146">
        <f>SUM(B2661:H2661)</f>
        <v>257.93</v>
      </c>
      <c r="J2661" s="33">
        <v>30.43</v>
      </c>
      <c r="K2661" s="61">
        <v>39.22</v>
      </c>
      <c r="L2661" s="61">
        <v>33.65</v>
      </c>
      <c r="M2661" s="61">
        <v>23.11</v>
      </c>
      <c r="N2661" s="61">
        <v>24.31</v>
      </c>
      <c r="O2661" s="28">
        <v>32.46</v>
      </c>
      <c r="P2661" s="74">
        <v>36.9</v>
      </c>
      <c r="Q2661" s="146">
        <f>SUM(J2661:P2661)</f>
        <v>220.08</v>
      </c>
    </row>
    <row r="2662" spans="1:17" x14ac:dyDescent="0.35">
      <c r="A2662" s="28" t="s">
        <v>152</v>
      </c>
      <c r="B2662" s="28">
        <f t="shared" ref="B2662:G2662" si="2045">B2661+B2660</f>
        <v>66.58</v>
      </c>
      <c r="C2662" s="28">
        <f t="shared" si="2045"/>
        <v>63.949999999999996</v>
      </c>
      <c r="D2662" s="28">
        <f t="shared" si="2045"/>
        <v>66.94</v>
      </c>
      <c r="E2662" s="28">
        <f t="shared" si="2045"/>
        <v>81.03</v>
      </c>
      <c r="F2662" s="28">
        <f t="shared" si="2045"/>
        <v>61.69</v>
      </c>
      <c r="G2662" s="28">
        <f t="shared" si="2045"/>
        <v>59.84</v>
      </c>
      <c r="H2662" s="28">
        <v>30.49</v>
      </c>
      <c r="I2662" s="146">
        <f>SUM(B2662:H2662)</f>
        <v>430.52</v>
      </c>
      <c r="J2662" s="28">
        <f t="shared" ref="J2662:P2662" si="2046">J2661+J2660</f>
        <v>58.75</v>
      </c>
      <c r="K2662" s="28">
        <f t="shared" si="2046"/>
        <v>70.099999999999994</v>
      </c>
      <c r="L2662" s="28">
        <f t="shared" si="2046"/>
        <v>64.06</v>
      </c>
      <c r="M2662" s="28">
        <f t="shared" si="2046"/>
        <v>51.129999999999995</v>
      </c>
      <c r="N2662" s="28">
        <f t="shared" si="2046"/>
        <v>43.28</v>
      </c>
      <c r="O2662" s="28">
        <f t="shared" si="2046"/>
        <v>57.47</v>
      </c>
      <c r="P2662" s="28">
        <f t="shared" si="2046"/>
        <v>68.259999999999991</v>
      </c>
      <c r="Q2662" s="146">
        <f>SUM(J2662:P2662)</f>
        <v>413.04999999999995</v>
      </c>
    </row>
    <row r="2663" spans="1:17" x14ac:dyDescent="0.35">
      <c r="A2663" s="28" t="s">
        <v>154</v>
      </c>
      <c r="B2663" s="169">
        <f>B2662/B2660</f>
        <v>2.6653322658126499</v>
      </c>
      <c r="C2663" s="169">
        <f t="shared" ref="C2663:H2663" si="2047">C2662/C2660</f>
        <v>2.3128390596745025</v>
      </c>
      <c r="D2663" s="169">
        <f t="shared" si="2047"/>
        <v>2.4368401892974152</v>
      </c>
      <c r="E2663" s="169">
        <f t="shared" si="2047"/>
        <v>1.9196872778962331</v>
      </c>
      <c r="F2663" s="169">
        <f t="shared" si="2047"/>
        <v>2.6040523427606583</v>
      </c>
      <c r="G2663" s="169">
        <f t="shared" si="2047"/>
        <v>2.2504701015419331</v>
      </c>
      <c r="H2663" s="169">
        <f t="shared" si="2047"/>
        <v>1.1754047802621432</v>
      </c>
      <c r="I2663" s="153">
        <f>I2661/I2662*100</f>
        <v>59.911270091981791</v>
      </c>
      <c r="J2663" s="169">
        <f>J2662/J2660</f>
        <v>2.0745056497175143</v>
      </c>
      <c r="K2663" s="169">
        <f t="shared" ref="K2663:P2663" si="2048">K2662/K2660</f>
        <v>2.270077720207254</v>
      </c>
      <c r="L2663" s="169">
        <f t="shared" si="2048"/>
        <v>2.1065439000328841</v>
      </c>
      <c r="M2663" s="169">
        <f t="shared" si="2048"/>
        <v>1.8247680228408278</v>
      </c>
      <c r="N2663" s="169">
        <f t="shared" si="2048"/>
        <v>2.2814971006852929</v>
      </c>
      <c r="O2663" s="169">
        <f t="shared" si="2048"/>
        <v>2.2978808476609354</v>
      </c>
      <c r="P2663" s="169">
        <f t="shared" si="2048"/>
        <v>2.1766581632653059</v>
      </c>
      <c r="Q2663" s="153">
        <f>Q2661/Q2662*100</f>
        <v>53.281685026025919</v>
      </c>
    </row>
    <row r="2664" spans="1:17" x14ac:dyDescent="0.35">
      <c r="A2664" s="28" t="s">
        <v>153</v>
      </c>
      <c r="B2664" s="28">
        <v>254</v>
      </c>
      <c r="C2664" s="28">
        <v>280</v>
      </c>
      <c r="D2664" s="28">
        <v>305</v>
      </c>
      <c r="E2664" s="28">
        <v>348</v>
      </c>
      <c r="F2664" s="28">
        <v>240</v>
      </c>
      <c r="G2664" s="28">
        <v>265</v>
      </c>
      <c r="H2664" s="28">
        <v>235</v>
      </c>
      <c r="I2664" s="146"/>
      <c r="J2664" s="28">
        <v>222</v>
      </c>
      <c r="K2664" s="28">
        <v>317</v>
      </c>
      <c r="L2664" s="28">
        <v>298</v>
      </c>
      <c r="M2664" s="28">
        <v>267</v>
      </c>
      <c r="N2664" s="28">
        <v>196</v>
      </c>
      <c r="O2664" s="28">
        <v>232</v>
      </c>
      <c r="P2664" s="28">
        <v>305</v>
      </c>
      <c r="Q2664" s="146"/>
    </row>
    <row r="2665" spans="1:17" x14ac:dyDescent="0.35">
      <c r="A2665" s="43" t="s">
        <v>155</v>
      </c>
      <c r="B2665" s="169">
        <f t="shared" ref="B2665:H2665" si="2049">B2664/B2662</f>
        <v>3.8149594472814661</v>
      </c>
      <c r="C2665" s="169">
        <f t="shared" si="2049"/>
        <v>4.3784206411258797</v>
      </c>
      <c r="D2665" s="169">
        <f t="shared" si="2049"/>
        <v>4.5563190917239318</v>
      </c>
      <c r="E2665" s="169">
        <f t="shared" si="2049"/>
        <v>4.2947056645686779</v>
      </c>
      <c r="F2665" s="169">
        <f t="shared" si="2049"/>
        <v>3.8904198411411901</v>
      </c>
      <c r="G2665" s="169">
        <f t="shared" si="2049"/>
        <v>4.4284759358288763</v>
      </c>
      <c r="H2665" s="169">
        <f t="shared" si="2049"/>
        <v>7.7074450639553955</v>
      </c>
      <c r="I2665" s="146"/>
      <c r="J2665" s="169">
        <f t="shared" ref="J2665:P2665" si="2050">J2664/J2662</f>
        <v>3.7787234042553193</v>
      </c>
      <c r="K2665" s="169">
        <f t="shared" si="2050"/>
        <v>4.522111269614836</v>
      </c>
      <c r="L2665" s="169">
        <f t="shared" si="2050"/>
        <v>4.6518888541991883</v>
      </c>
      <c r="M2665" s="169">
        <f t="shared" si="2050"/>
        <v>5.221983180129083</v>
      </c>
      <c r="N2665" s="169">
        <f t="shared" si="2050"/>
        <v>4.5286506469500925</v>
      </c>
      <c r="O2665" s="169">
        <f t="shared" si="2050"/>
        <v>4.0368888115538546</v>
      </c>
      <c r="P2665" s="169">
        <f t="shared" si="2050"/>
        <v>4.4682097861119257</v>
      </c>
      <c r="Q2665" s="146"/>
    </row>
    <row r="2666" spans="1:17" x14ac:dyDescent="0.35">
      <c r="A2666" s="28" t="s">
        <v>176</v>
      </c>
      <c r="B2666" s="28">
        <v>0</v>
      </c>
      <c r="C2666" s="28">
        <v>0</v>
      </c>
      <c r="D2666" s="28">
        <v>0</v>
      </c>
      <c r="E2666" s="28">
        <v>0</v>
      </c>
      <c r="F2666" s="28">
        <v>0</v>
      </c>
      <c r="G2666" s="28">
        <v>0</v>
      </c>
      <c r="H2666" s="28">
        <v>0</v>
      </c>
      <c r="I2666" s="151">
        <f>SUM(B2666:H2666)</f>
        <v>0</v>
      </c>
      <c r="J2666" s="28">
        <v>0</v>
      </c>
      <c r="K2666" s="28">
        <v>0</v>
      </c>
      <c r="L2666" s="28">
        <v>0</v>
      </c>
      <c r="M2666" s="28">
        <v>0</v>
      </c>
      <c r="N2666" s="28">
        <v>0</v>
      </c>
      <c r="O2666" s="28">
        <v>0</v>
      </c>
      <c r="P2666" s="28">
        <v>0</v>
      </c>
      <c r="Q2666" s="151">
        <f>SUM(J2666:P2666)</f>
        <v>0</v>
      </c>
    </row>
    <row r="2667" spans="1:17" x14ac:dyDescent="0.35">
      <c r="A2667" s="28" t="s">
        <v>177</v>
      </c>
      <c r="B2667" s="28">
        <v>0</v>
      </c>
      <c r="C2667" s="28">
        <v>0</v>
      </c>
      <c r="D2667" s="28">
        <v>0</v>
      </c>
      <c r="E2667" s="28">
        <v>0</v>
      </c>
      <c r="F2667" s="28">
        <v>0</v>
      </c>
      <c r="G2667" s="28">
        <v>0</v>
      </c>
      <c r="H2667" s="28">
        <v>0</v>
      </c>
      <c r="I2667" s="151">
        <f>SUM(B2667:H2667)</f>
        <v>0</v>
      </c>
      <c r="J2667" s="28">
        <v>0</v>
      </c>
      <c r="K2667" s="28">
        <v>0</v>
      </c>
      <c r="L2667" s="28">
        <v>0</v>
      </c>
      <c r="M2667" s="28">
        <v>0</v>
      </c>
      <c r="N2667" s="28">
        <v>0</v>
      </c>
      <c r="O2667" s="28">
        <v>0</v>
      </c>
      <c r="P2667" s="28">
        <v>0</v>
      </c>
      <c r="Q2667" s="151">
        <f>SUM(J2667:P2667)</f>
        <v>0</v>
      </c>
    </row>
    <row r="2668" spans="1:17" x14ac:dyDescent="0.35">
      <c r="A2668" s="28" t="s">
        <v>152</v>
      </c>
      <c r="B2668" s="28">
        <f t="shared" ref="B2668:H2668" si="2051">B2667+B2666</f>
        <v>0</v>
      </c>
      <c r="C2668" s="28">
        <f t="shared" si="2051"/>
        <v>0</v>
      </c>
      <c r="D2668" s="28">
        <f t="shared" si="2051"/>
        <v>0</v>
      </c>
      <c r="E2668" s="28">
        <f t="shared" si="2051"/>
        <v>0</v>
      </c>
      <c r="F2668" s="28">
        <f t="shared" si="2051"/>
        <v>0</v>
      </c>
      <c r="G2668" s="28">
        <f t="shared" si="2051"/>
        <v>0</v>
      </c>
      <c r="H2668" s="28">
        <f t="shared" si="2051"/>
        <v>0</v>
      </c>
      <c r="I2668" s="151">
        <f>SUM(B2668:H2668)</f>
        <v>0</v>
      </c>
      <c r="J2668" s="28">
        <f t="shared" ref="J2668:P2668" si="2052">J2667+J2666</f>
        <v>0</v>
      </c>
      <c r="K2668" s="28">
        <f t="shared" si="2052"/>
        <v>0</v>
      </c>
      <c r="L2668" s="28">
        <f t="shared" si="2052"/>
        <v>0</v>
      </c>
      <c r="M2668" s="28">
        <f t="shared" si="2052"/>
        <v>0</v>
      </c>
      <c r="N2668" s="28">
        <f t="shared" si="2052"/>
        <v>0</v>
      </c>
      <c r="O2668" s="28">
        <f t="shared" si="2052"/>
        <v>0</v>
      </c>
      <c r="P2668" s="28">
        <f t="shared" si="2052"/>
        <v>0</v>
      </c>
      <c r="Q2668" s="151">
        <f>SUM(J2668:P2668)</f>
        <v>0</v>
      </c>
    </row>
    <row r="2669" spans="1:17" x14ac:dyDescent="0.35">
      <c r="A2669" s="28" t="s">
        <v>154</v>
      </c>
      <c r="B2669" s="106" t="e">
        <f t="shared" ref="B2669:Q2669" si="2053">B2667/B2668*100</f>
        <v>#DIV/0!</v>
      </c>
      <c r="C2669" s="106" t="e">
        <f t="shared" si="2053"/>
        <v>#DIV/0!</v>
      </c>
      <c r="D2669" s="106" t="e">
        <f t="shared" si="2053"/>
        <v>#DIV/0!</v>
      </c>
      <c r="E2669" s="106" t="e">
        <f t="shared" si="2053"/>
        <v>#DIV/0!</v>
      </c>
      <c r="F2669" s="106" t="e">
        <f t="shared" si="2053"/>
        <v>#DIV/0!</v>
      </c>
      <c r="G2669" s="106" t="e">
        <f t="shared" si="2053"/>
        <v>#DIV/0!</v>
      </c>
      <c r="H2669" s="106" t="e">
        <f t="shared" si="2053"/>
        <v>#DIV/0!</v>
      </c>
      <c r="I2669" s="153" t="e">
        <f t="shared" si="2053"/>
        <v>#DIV/0!</v>
      </c>
      <c r="J2669" s="106" t="e">
        <f t="shared" si="2053"/>
        <v>#DIV/0!</v>
      </c>
      <c r="K2669" s="106" t="e">
        <f t="shared" si="2053"/>
        <v>#DIV/0!</v>
      </c>
      <c r="L2669" s="106" t="e">
        <f t="shared" si="2053"/>
        <v>#DIV/0!</v>
      </c>
      <c r="M2669" s="106" t="e">
        <f t="shared" si="2053"/>
        <v>#DIV/0!</v>
      </c>
      <c r="N2669" s="106" t="e">
        <f t="shared" si="2053"/>
        <v>#DIV/0!</v>
      </c>
      <c r="O2669" s="106" t="e">
        <f t="shared" si="2053"/>
        <v>#DIV/0!</v>
      </c>
      <c r="P2669" s="106" t="e">
        <f t="shared" si="2053"/>
        <v>#DIV/0!</v>
      </c>
      <c r="Q2669" s="153" t="e">
        <f t="shared" si="2053"/>
        <v>#DIV/0!</v>
      </c>
    </row>
    <row r="2670" spans="1:17" x14ac:dyDescent="0.35">
      <c r="A2670" s="28" t="s">
        <v>153</v>
      </c>
      <c r="B2670" s="88">
        <v>0</v>
      </c>
      <c r="C2670" s="88">
        <v>0</v>
      </c>
      <c r="D2670" s="88">
        <v>0</v>
      </c>
      <c r="E2670" s="88">
        <v>0</v>
      </c>
      <c r="F2670" s="88">
        <v>0</v>
      </c>
      <c r="G2670" s="88">
        <v>0</v>
      </c>
      <c r="H2670" s="88">
        <v>0</v>
      </c>
      <c r="I2670" s="146"/>
      <c r="J2670" s="88">
        <v>0</v>
      </c>
      <c r="K2670" s="88">
        <v>0</v>
      </c>
      <c r="L2670" s="88">
        <v>0</v>
      </c>
      <c r="M2670" s="88">
        <v>0</v>
      </c>
      <c r="N2670" s="88">
        <v>0</v>
      </c>
      <c r="O2670" s="88">
        <v>0</v>
      </c>
      <c r="P2670" s="88">
        <v>0</v>
      </c>
      <c r="Q2670" s="146"/>
    </row>
    <row r="2671" spans="1:17" x14ac:dyDescent="0.35">
      <c r="A2671" s="43" t="s">
        <v>155</v>
      </c>
      <c r="B2671" s="169" t="e">
        <f t="shared" ref="B2671:H2671" si="2054">B2670/B2668</f>
        <v>#DIV/0!</v>
      </c>
      <c r="C2671" s="169" t="e">
        <f t="shared" si="2054"/>
        <v>#DIV/0!</v>
      </c>
      <c r="D2671" s="169" t="e">
        <f t="shared" si="2054"/>
        <v>#DIV/0!</v>
      </c>
      <c r="E2671" s="169" t="e">
        <f t="shared" si="2054"/>
        <v>#DIV/0!</v>
      </c>
      <c r="F2671" s="169" t="e">
        <f t="shared" si="2054"/>
        <v>#DIV/0!</v>
      </c>
      <c r="G2671" s="169" t="e">
        <f t="shared" si="2054"/>
        <v>#DIV/0!</v>
      </c>
      <c r="H2671" s="169" t="e">
        <f t="shared" si="2054"/>
        <v>#DIV/0!</v>
      </c>
      <c r="I2671" s="146"/>
      <c r="J2671" s="169" t="e">
        <f t="shared" ref="J2671:P2671" si="2055">J2670/J2668</f>
        <v>#DIV/0!</v>
      </c>
      <c r="K2671" s="169" t="e">
        <f t="shared" si="2055"/>
        <v>#DIV/0!</v>
      </c>
      <c r="L2671" s="169" t="e">
        <f t="shared" si="2055"/>
        <v>#DIV/0!</v>
      </c>
      <c r="M2671" s="169" t="e">
        <f t="shared" si="2055"/>
        <v>#DIV/0!</v>
      </c>
      <c r="N2671" s="169" t="e">
        <f t="shared" si="2055"/>
        <v>#DIV/0!</v>
      </c>
      <c r="O2671" s="169" t="e">
        <f t="shared" si="2055"/>
        <v>#DIV/0!</v>
      </c>
      <c r="P2671" s="169" t="e">
        <f t="shared" si="2055"/>
        <v>#DIV/0!</v>
      </c>
      <c r="Q2671" s="146"/>
    </row>
    <row r="2672" spans="1:17" x14ac:dyDescent="0.35">
      <c r="A2672" s="28" t="s">
        <v>174</v>
      </c>
      <c r="B2672" s="88">
        <v>0.43</v>
      </c>
      <c r="C2672" s="28">
        <v>15.7</v>
      </c>
      <c r="D2672" s="28">
        <v>12.53</v>
      </c>
      <c r="E2672" s="28">
        <v>41.46</v>
      </c>
      <c r="F2672" s="28">
        <v>10</v>
      </c>
      <c r="G2672" s="79">
        <v>15.7</v>
      </c>
      <c r="H2672" s="79">
        <v>18.5</v>
      </c>
      <c r="I2672" s="146">
        <f>SUM(B2672:H2672)</f>
        <v>114.32000000000001</v>
      </c>
      <c r="J2672" s="88">
        <v>21.74</v>
      </c>
      <c r="K2672" s="28">
        <v>18.420000000000002</v>
      </c>
      <c r="L2672" s="28">
        <v>22.39</v>
      </c>
      <c r="M2672" s="28">
        <v>18.13</v>
      </c>
      <c r="N2672" s="28">
        <v>11.75</v>
      </c>
      <c r="O2672" s="79">
        <v>15.07</v>
      </c>
      <c r="P2672" s="79">
        <v>22.28</v>
      </c>
      <c r="Q2672" s="146">
        <f>SUM(J2672:P2672)</f>
        <v>129.78</v>
      </c>
    </row>
    <row r="2673" spans="1:17" x14ac:dyDescent="0.35">
      <c r="A2673" s="28" t="s">
        <v>175</v>
      </c>
      <c r="B2673" s="88">
        <v>0.31</v>
      </c>
      <c r="C2673" s="28">
        <v>0.3</v>
      </c>
      <c r="D2673" s="28">
        <v>0.32</v>
      </c>
      <c r="E2673" s="28">
        <v>9.4600000000000009</v>
      </c>
      <c r="F2673" s="28">
        <v>0.38</v>
      </c>
      <c r="G2673" s="88">
        <v>0.33</v>
      </c>
      <c r="H2673" s="88">
        <v>0.35</v>
      </c>
      <c r="I2673" s="146">
        <f>SUM(B2673:H2673)</f>
        <v>11.450000000000001</v>
      </c>
      <c r="J2673" s="88">
        <v>0.36</v>
      </c>
      <c r="K2673" s="28">
        <v>0.37</v>
      </c>
      <c r="L2673" s="28">
        <v>0.37</v>
      </c>
      <c r="M2673" s="28">
        <v>0.35</v>
      </c>
      <c r="N2673" s="28">
        <v>0.37</v>
      </c>
      <c r="O2673" s="88">
        <v>0.36</v>
      </c>
      <c r="P2673" s="88">
        <v>0.39</v>
      </c>
      <c r="Q2673" s="146">
        <f>SUM(J2673:P2673)</f>
        <v>2.5700000000000003</v>
      </c>
    </row>
    <row r="2674" spans="1:17" x14ac:dyDescent="0.35">
      <c r="A2674" s="28" t="s">
        <v>152</v>
      </c>
      <c r="B2674" s="28">
        <f t="shared" ref="B2674:H2674" si="2056">B2673+B2672</f>
        <v>0.74</v>
      </c>
      <c r="C2674" s="28">
        <f t="shared" si="2056"/>
        <v>16</v>
      </c>
      <c r="D2674" s="28">
        <f t="shared" si="2056"/>
        <v>12.85</v>
      </c>
      <c r="E2674" s="28">
        <f t="shared" si="2056"/>
        <v>50.92</v>
      </c>
      <c r="F2674" s="28">
        <f t="shared" si="2056"/>
        <v>10.38</v>
      </c>
      <c r="G2674" s="28">
        <f t="shared" si="2056"/>
        <v>16.029999999999998</v>
      </c>
      <c r="H2674" s="28">
        <f t="shared" si="2056"/>
        <v>18.850000000000001</v>
      </c>
      <c r="I2674" s="146">
        <f>SUM(B2674:H2674)</f>
        <v>125.76999999999998</v>
      </c>
      <c r="J2674" s="28">
        <f>J2673+J2672</f>
        <v>22.099999999999998</v>
      </c>
      <c r="K2674" s="28">
        <f>K2673+K2672</f>
        <v>18.790000000000003</v>
      </c>
      <c r="L2674" s="28">
        <f>L2673+L2672</f>
        <v>22.76</v>
      </c>
      <c r="M2674" s="28">
        <v>90</v>
      </c>
      <c r="N2674" s="28">
        <f>N2673+N2672</f>
        <v>12.12</v>
      </c>
      <c r="O2674" s="28">
        <f>O2673+O2672</f>
        <v>15.43</v>
      </c>
      <c r="P2674" s="28">
        <f>P2673+P2672</f>
        <v>22.67</v>
      </c>
      <c r="Q2674" s="146">
        <f>SUM(J2674:P2674)</f>
        <v>203.87</v>
      </c>
    </row>
    <row r="2675" spans="1:17" x14ac:dyDescent="0.35">
      <c r="A2675" s="28" t="s">
        <v>154</v>
      </c>
      <c r="B2675" s="169">
        <f t="shared" ref="B2675:H2675" si="2057">B2674/B2672</f>
        <v>1.7209302325581395</v>
      </c>
      <c r="C2675" s="169">
        <f t="shared" si="2057"/>
        <v>1.0191082802547771</v>
      </c>
      <c r="D2675" s="169">
        <f t="shared" si="2057"/>
        <v>1.0255387071029529</v>
      </c>
      <c r="E2675" s="169">
        <f t="shared" si="2057"/>
        <v>1.2281717317896768</v>
      </c>
      <c r="F2675" s="169">
        <f t="shared" si="2057"/>
        <v>1.038</v>
      </c>
      <c r="G2675" s="169">
        <f t="shared" si="2057"/>
        <v>1.0210191082802547</v>
      </c>
      <c r="H2675" s="169">
        <f t="shared" si="2057"/>
        <v>1.0189189189189189</v>
      </c>
      <c r="I2675" s="153">
        <f>I2673/I2674*100</f>
        <v>9.1039198537012034</v>
      </c>
      <c r="J2675" s="169">
        <f t="shared" ref="J2675:P2675" si="2058">J2674/J2672</f>
        <v>1.016559337626495</v>
      </c>
      <c r="K2675" s="169">
        <f t="shared" si="2058"/>
        <v>1.0200868621064061</v>
      </c>
      <c r="L2675" s="169">
        <f t="shared" si="2058"/>
        <v>1.0165252344796785</v>
      </c>
      <c r="M2675" s="169">
        <f t="shared" si="2058"/>
        <v>4.9641478212906787</v>
      </c>
      <c r="N2675" s="169">
        <f t="shared" si="2058"/>
        <v>1.0314893617021277</v>
      </c>
      <c r="O2675" s="169">
        <f t="shared" si="2058"/>
        <v>1.0238885202388852</v>
      </c>
      <c r="P2675" s="169">
        <f t="shared" si="2058"/>
        <v>1.0175044883303412</v>
      </c>
      <c r="Q2675" s="153">
        <f>Q2673/Q2674*100</f>
        <v>1.2606072497179577</v>
      </c>
    </row>
    <row r="2676" spans="1:17" x14ac:dyDescent="0.35">
      <c r="A2676" s="28" t="s">
        <v>153</v>
      </c>
      <c r="B2676" s="28">
        <v>95</v>
      </c>
      <c r="C2676" s="28">
        <v>105</v>
      </c>
      <c r="D2676" s="28">
        <v>91</v>
      </c>
      <c r="E2676" s="28">
        <v>174</v>
      </c>
      <c r="F2676" s="28">
        <v>94</v>
      </c>
      <c r="G2676" s="28">
        <v>93</v>
      </c>
      <c r="H2676" s="28">
        <v>86</v>
      </c>
      <c r="I2676" s="146"/>
      <c r="J2676" s="28">
        <v>97</v>
      </c>
      <c r="K2676" s="28">
        <v>96</v>
      </c>
      <c r="L2676" s="28">
        <v>95</v>
      </c>
      <c r="M2676" s="28">
        <v>87</v>
      </c>
      <c r="N2676" s="28">
        <v>69</v>
      </c>
      <c r="O2676" s="28">
        <v>82</v>
      </c>
      <c r="P2676" s="28">
        <v>100</v>
      </c>
      <c r="Q2676" s="146"/>
    </row>
    <row r="2677" spans="1:17" x14ac:dyDescent="0.35">
      <c r="A2677" s="43" t="s">
        <v>155</v>
      </c>
      <c r="B2677" s="169">
        <f t="shared" ref="B2677:H2677" si="2059">B2676/B2674</f>
        <v>128.37837837837839</v>
      </c>
      <c r="C2677" s="169">
        <f t="shared" si="2059"/>
        <v>6.5625</v>
      </c>
      <c r="D2677" s="169">
        <f t="shared" si="2059"/>
        <v>7.0817120622568099</v>
      </c>
      <c r="E2677" s="169">
        <f t="shared" si="2059"/>
        <v>3.4171249018067558</v>
      </c>
      <c r="F2677" s="169">
        <f t="shared" si="2059"/>
        <v>9.0558766859344892</v>
      </c>
      <c r="G2677" s="169">
        <f t="shared" si="2059"/>
        <v>5.8016219588271998</v>
      </c>
      <c r="H2677" s="169">
        <f t="shared" si="2059"/>
        <v>4.5623342175066313</v>
      </c>
      <c r="I2677" s="146"/>
      <c r="J2677" s="169">
        <f t="shared" ref="J2677:P2677" si="2060">J2676/J2674</f>
        <v>4.3891402714932131</v>
      </c>
      <c r="K2677" s="169">
        <f t="shared" si="2060"/>
        <v>5.1091005854177745</v>
      </c>
      <c r="L2677" s="169">
        <f t="shared" si="2060"/>
        <v>4.1739894551845342</v>
      </c>
      <c r="M2677" s="169">
        <f t="shared" si="2060"/>
        <v>0.96666666666666667</v>
      </c>
      <c r="N2677" s="169">
        <f t="shared" si="2060"/>
        <v>5.6930693069306937</v>
      </c>
      <c r="O2677" s="169">
        <f t="shared" si="2060"/>
        <v>5.3143227478937138</v>
      </c>
      <c r="P2677" s="169">
        <f t="shared" si="2060"/>
        <v>4.4111160123511244</v>
      </c>
      <c r="Q2677" s="146"/>
    </row>
    <row r="2678" spans="1:17" x14ac:dyDescent="0.35">
      <c r="A2678" s="21"/>
      <c r="B2678" s="21"/>
      <c r="C2678" s="21"/>
      <c r="D2678" s="169">
        <f>D2677/D2675</f>
        <v>6.9053581431967181</v>
      </c>
      <c r="E2678" s="169">
        <f>E2677/E2675</f>
        <v>2.7822859078732933</v>
      </c>
      <c r="F2678" s="21">
        <v>21</v>
      </c>
      <c r="G2678" s="21"/>
      <c r="H2678" s="21"/>
      <c r="I2678" s="21"/>
      <c r="J2678" s="21"/>
      <c r="K2678" s="21"/>
      <c r="L2678" s="169">
        <f>L2677/L2675</f>
        <v>4.1061346178199347</v>
      </c>
      <c r="M2678" s="169">
        <f>M2677/M2675</f>
        <v>0.19472962962962961</v>
      </c>
      <c r="N2678" s="21">
        <v>21</v>
      </c>
      <c r="O2678" s="21"/>
      <c r="P2678" s="21"/>
    </row>
    <row r="2679" spans="1:17" x14ac:dyDescent="0.35">
      <c r="A2679" s="21"/>
      <c r="B2679" s="155"/>
      <c r="C2679" s="156" t="s">
        <v>1679</v>
      </c>
      <c r="D2679" s="156" t="s">
        <v>178</v>
      </c>
      <c r="E2679" s="156" t="s">
        <v>179</v>
      </c>
      <c r="F2679" s="156" t="s">
        <v>180</v>
      </c>
      <c r="G2679" s="156" t="s">
        <v>181</v>
      </c>
      <c r="H2679" s="156" t="s">
        <v>182</v>
      </c>
      <c r="I2679" s="156" t="s">
        <v>183</v>
      </c>
      <c r="J2679" s="156" t="s">
        <v>184</v>
      </c>
      <c r="K2679" s="156" t="s">
        <v>185</v>
      </c>
      <c r="L2679" s="156" t="s">
        <v>186</v>
      </c>
      <c r="M2679" s="156" t="s">
        <v>187</v>
      </c>
      <c r="N2679" s="156" t="s">
        <v>188</v>
      </c>
      <c r="O2679" s="21"/>
      <c r="P2679" s="21"/>
    </row>
    <row r="2680" spans="1:17" x14ac:dyDescent="0.35">
      <c r="A2680" s="21"/>
      <c r="B2680" s="157" t="s">
        <v>189</v>
      </c>
      <c r="C2680" s="179">
        <f>Q2607</f>
        <v>178.7</v>
      </c>
      <c r="D2680" s="158">
        <f>Q2613</f>
        <v>377.09999999999997</v>
      </c>
      <c r="E2680" s="158">
        <f>I2619</f>
        <v>0</v>
      </c>
      <c r="F2680" s="164">
        <f>Q2625</f>
        <v>317.77999999999997</v>
      </c>
      <c r="G2680" s="180">
        <f>Q2631</f>
        <v>0</v>
      </c>
      <c r="H2680" s="164">
        <f>Q2637</f>
        <v>728.81999999999994</v>
      </c>
      <c r="I2680" s="164">
        <f>Q2643</f>
        <v>28.199999999999996</v>
      </c>
      <c r="J2680" s="164">
        <f>Q2649</f>
        <v>7.0900000000000007</v>
      </c>
      <c r="K2680" s="179">
        <f>Q2655</f>
        <v>16.399999999999999</v>
      </c>
      <c r="L2680" s="164">
        <f>Q2661</f>
        <v>220.08</v>
      </c>
      <c r="M2680" s="164">
        <f>I2667</f>
        <v>0</v>
      </c>
      <c r="N2680" s="164">
        <f>Q2673</f>
        <v>2.5700000000000003</v>
      </c>
      <c r="O2680" s="21"/>
      <c r="P2680" s="21"/>
    </row>
    <row r="2681" spans="1:17" x14ac:dyDescent="0.35">
      <c r="A2681" s="21"/>
      <c r="B2681" s="157" t="s">
        <v>190</v>
      </c>
      <c r="C2681" s="163">
        <f>I2609</f>
        <v>100</v>
      </c>
      <c r="D2681" s="163">
        <f>I2615</f>
        <v>100</v>
      </c>
      <c r="E2681" s="163">
        <f>I2621</f>
        <v>0</v>
      </c>
      <c r="F2681" s="164">
        <f>I2627</f>
        <v>68.51522803079898</v>
      </c>
      <c r="G2681" s="163">
        <v>0</v>
      </c>
      <c r="H2681" s="163">
        <f>I2639</f>
        <v>28.003198477419012</v>
      </c>
      <c r="I2681" s="163">
        <f>I2645</f>
        <v>3.6266642757878693</v>
      </c>
      <c r="J2681" s="163">
        <f>I2651</f>
        <v>2.4230039410305064</v>
      </c>
      <c r="K2681" s="163">
        <f>I2657</f>
        <v>1.9755642990267135</v>
      </c>
      <c r="L2681" s="163">
        <f>I2663</f>
        <v>59.911270091981791</v>
      </c>
      <c r="M2681" s="163">
        <v>0</v>
      </c>
      <c r="N2681" s="163">
        <f>I2675</f>
        <v>9.1039198537012034</v>
      </c>
      <c r="O2681" s="163"/>
      <c r="P2681" s="21"/>
    </row>
    <row r="2683" spans="1:17" x14ac:dyDescent="0.35">
      <c r="A2683" s="31" t="s">
        <v>0</v>
      </c>
      <c r="B2683" s="83"/>
      <c r="C2683" s="83"/>
      <c r="D2683" s="21"/>
      <c r="E2683" s="21"/>
      <c r="F2683" s="21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</row>
    <row r="2684" spans="1:17" ht="15.5" x14ac:dyDescent="0.35">
      <c r="A2684" s="33" t="s">
        <v>1</v>
      </c>
      <c r="B2684" s="64" t="s">
        <v>759</v>
      </c>
      <c r="C2684" s="64" t="s">
        <v>797</v>
      </c>
      <c r="D2684" s="64" t="s">
        <v>798</v>
      </c>
      <c r="E2684" s="64" t="s">
        <v>799</v>
      </c>
      <c r="F2684" s="64" t="s">
        <v>800</v>
      </c>
      <c r="G2684" s="64" t="s">
        <v>801</v>
      </c>
      <c r="H2684" s="64" t="s">
        <v>802</v>
      </c>
      <c r="I2684" s="64" t="s">
        <v>1933</v>
      </c>
      <c r="J2684" s="64" t="s">
        <v>803</v>
      </c>
      <c r="K2684" s="64" t="s">
        <v>805</v>
      </c>
      <c r="L2684" s="64" t="s">
        <v>806</v>
      </c>
      <c r="M2684" s="64" t="s">
        <v>807</v>
      </c>
      <c r="N2684" s="64" t="s">
        <v>808</v>
      </c>
      <c r="O2684" s="64" t="s">
        <v>809</v>
      </c>
      <c r="P2684" s="64" t="s">
        <v>810</v>
      </c>
      <c r="Q2684" s="65" t="s">
        <v>1934</v>
      </c>
    </row>
    <row r="2685" spans="1:17" x14ac:dyDescent="0.35">
      <c r="A2685" s="28" t="s">
        <v>1677</v>
      </c>
      <c r="B2685" s="28">
        <v>0</v>
      </c>
      <c r="C2685" s="28">
        <v>0</v>
      </c>
      <c r="D2685" s="28">
        <v>0</v>
      </c>
      <c r="E2685" s="28">
        <v>0</v>
      </c>
      <c r="F2685" s="28">
        <v>0</v>
      </c>
      <c r="G2685" s="28">
        <v>0</v>
      </c>
      <c r="H2685" s="28">
        <v>0</v>
      </c>
      <c r="I2685" s="146">
        <f>SUM(B2685:H2685)</f>
        <v>0</v>
      </c>
      <c r="J2685" s="28">
        <v>0</v>
      </c>
      <c r="K2685" s="28">
        <v>0</v>
      </c>
      <c r="L2685" s="28">
        <v>0</v>
      </c>
      <c r="M2685" s="28">
        <v>0</v>
      </c>
      <c r="N2685" s="28">
        <v>0</v>
      </c>
      <c r="O2685" s="28">
        <v>0</v>
      </c>
      <c r="P2685" s="28">
        <v>0</v>
      </c>
      <c r="Q2685" s="146">
        <f>SUM(J2685:P2685)</f>
        <v>0</v>
      </c>
    </row>
    <row r="2686" spans="1:17" x14ac:dyDescent="0.35">
      <c r="A2686" s="28" t="s">
        <v>1678</v>
      </c>
      <c r="B2686" s="28">
        <v>151.80000000000001</v>
      </c>
      <c r="C2686" s="28">
        <v>102.5</v>
      </c>
      <c r="D2686" s="28">
        <v>148.1</v>
      </c>
      <c r="E2686" s="28">
        <v>0.2</v>
      </c>
      <c r="F2686" s="28">
        <v>2</v>
      </c>
      <c r="G2686" s="166">
        <v>0.4</v>
      </c>
      <c r="H2686" s="28">
        <v>82.1</v>
      </c>
      <c r="I2686" s="146">
        <f>SUM(B2686:H2686)</f>
        <v>487.09999999999991</v>
      </c>
      <c r="J2686" s="28">
        <v>0.5</v>
      </c>
      <c r="K2686" s="28">
        <v>60.1</v>
      </c>
      <c r="L2686" s="28">
        <v>114.1</v>
      </c>
      <c r="M2686" s="28">
        <v>132.19999999999999</v>
      </c>
      <c r="N2686" s="28">
        <v>0.2</v>
      </c>
      <c r="O2686" s="28">
        <v>108.6</v>
      </c>
      <c r="P2686" s="28">
        <v>0.2</v>
      </c>
      <c r="Q2686" s="146">
        <f>SUM(J2686:P2686)</f>
        <v>415.89999999999992</v>
      </c>
    </row>
    <row r="2687" spans="1:17" x14ac:dyDescent="0.35">
      <c r="A2687" s="28" t="s">
        <v>152</v>
      </c>
      <c r="B2687" s="28">
        <f t="shared" ref="B2687:H2687" si="2061">B2686+B2685</f>
        <v>151.80000000000001</v>
      </c>
      <c r="C2687" s="28">
        <f t="shared" si="2061"/>
        <v>102.5</v>
      </c>
      <c r="D2687" s="28">
        <f t="shared" si="2061"/>
        <v>148.1</v>
      </c>
      <c r="E2687" s="28">
        <f t="shared" si="2061"/>
        <v>0.2</v>
      </c>
      <c r="F2687" s="28">
        <f t="shared" si="2061"/>
        <v>2</v>
      </c>
      <c r="G2687" s="28">
        <f t="shared" si="2061"/>
        <v>0.4</v>
      </c>
      <c r="H2687" s="28">
        <f t="shared" si="2061"/>
        <v>82.1</v>
      </c>
      <c r="I2687" s="146">
        <f>SUM(B2687:H2687)</f>
        <v>487.09999999999991</v>
      </c>
      <c r="J2687" s="28">
        <f>J2686+J2685</f>
        <v>0.5</v>
      </c>
      <c r="K2687" s="28">
        <f t="shared" ref="K2687:P2687" si="2062">K2686+K2685</f>
        <v>60.1</v>
      </c>
      <c r="L2687" s="28">
        <f t="shared" si="2062"/>
        <v>114.1</v>
      </c>
      <c r="M2687" s="28">
        <f t="shared" si="2062"/>
        <v>132.19999999999999</v>
      </c>
      <c r="N2687" s="28">
        <f t="shared" si="2062"/>
        <v>0.2</v>
      </c>
      <c r="O2687" s="28">
        <f t="shared" si="2062"/>
        <v>108.6</v>
      </c>
      <c r="P2687" s="28">
        <f t="shared" si="2062"/>
        <v>0.2</v>
      </c>
      <c r="Q2687" s="146">
        <f>SUM(J2687:P2687)</f>
        <v>415.89999999999992</v>
      </c>
    </row>
    <row r="2688" spans="1:17" x14ac:dyDescent="0.35">
      <c r="A2688" s="28" t="s">
        <v>154</v>
      </c>
      <c r="B2688" s="106">
        <f>B2686/B2687*100</f>
        <v>100</v>
      </c>
      <c r="C2688" s="106">
        <f>C2686/C2687*100</f>
        <v>100</v>
      </c>
      <c r="D2688" s="106">
        <f>D2686/D2687*100</f>
        <v>100</v>
      </c>
      <c r="E2688" s="106">
        <f>E2686/E2687</f>
        <v>1</v>
      </c>
      <c r="F2688" s="106">
        <f t="shared" ref="F2688:Q2688" si="2063">F2686/F2687*100</f>
        <v>100</v>
      </c>
      <c r="G2688" s="106">
        <f t="shared" si="2063"/>
        <v>100</v>
      </c>
      <c r="H2688" s="106">
        <f t="shared" si="2063"/>
        <v>100</v>
      </c>
      <c r="I2688" s="106">
        <f t="shared" si="2063"/>
        <v>100</v>
      </c>
      <c r="J2688" s="106">
        <f t="shared" si="2063"/>
        <v>100</v>
      </c>
      <c r="K2688" s="106">
        <f t="shared" si="2063"/>
        <v>100</v>
      </c>
      <c r="L2688" s="106">
        <f t="shared" si="2063"/>
        <v>100</v>
      </c>
      <c r="M2688" s="106">
        <f t="shared" si="2063"/>
        <v>100</v>
      </c>
      <c r="N2688" s="106">
        <f t="shared" si="2063"/>
        <v>100</v>
      </c>
      <c r="O2688" s="106">
        <f t="shared" si="2063"/>
        <v>100</v>
      </c>
      <c r="P2688" s="106">
        <f t="shared" si="2063"/>
        <v>100</v>
      </c>
      <c r="Q2688" s="106">
        <f t="shared" si="2063"/>
        <v>100</v>
      </c>
    </row>
    <row r="2689" spans="1:17" x14ac:dyDescent="0.35">
      <c r="A2689" s="28" t="s">
        <v>153</v>
      </c>
      <c r="B2689" s="28">
        <v>156</v>
      </c>
      <c r="C2689" s="28">
        <v>111</v>
      </c>
      <c r="D2689" s="28">
        <v>158</v>
      </c>
      <c r="E2689" s="28">
        <v>0</v>
      </c>
      <c r="F2689" s="28">
        <v>0</v>
      </c>
      <c r="G2689" s="28">
        <v>0</v>
      </c>
      <c r="H2689" s="28">
        <v>86</v>
      </c>
      <c r="I2689" s="106">
        <v>0</v>
      </c>
      <c r="J2689" s="28">
        <v>0</v>
      </c>
      <c r="K2689" s="28">
        <v>64</v>
      </c>
      <c r="L2689" s="28">
        <v>108</v>
      </c>
      <c r="M2689" s="28">
        <v>133</v>
      </c>
      <c r="N2689" s="28">
        <v>0</v>
      </c>
      <c r="O2689" s="28">
        <v>123</v>
      </c>
      <c r="P2689" s="28">
        <v>0</v>
      </c>
      <c r="Q2689" s="106">
        <v>0</v>
      </c>
    </row>
    <row r="2690" spans="1:17" x14ac:dyDescent="0.35">
      <c r="A2690" s="167" t="s">
        <v>155</v>
      </c>
      <c r="B2690" s="169">
        <f t="shared" ref="B2690:H2690" si="2064">B2689/B2687</f>
        <v>1.0276679841897232</v>
      </c>
      <c r="C2690" s="169">
        <f t="shared" si="2064"/>
        <v>1.0829268292682928</v>
      </c>
      <c r="D2690" s="169">
        <f t="shared" si="2064"/>
        <v>1.0668467251856855</v>
      </c>
      <c r="E2690" s="169">
        <f t="shared" si="2064"/>
        <v>0</v>
      </c>
      <c r="F2690" s="169">
        <f t="shared" si="2064"/>
        <v>0</v>
      </c>
      <c r="G2690" s="169">
        <f t="shared" si="2064"/>
        <v>0</v>
      </c>
      <c r="H2690" s="169">
        <f t="shared" si="2064"/>
        <v>1.0475030450669915</v>
      </c>
      <c r="I2690" s="146"/>
      <c r="J2690" s="169">
        <f t="shared" ref="J2690:P2690" si="2065">J2689/J2687</f>
        <v>0</v>
      </c>
      <c r="K2690" s="169">
        <f t="shared" si="2065"/>
        <v>1.0648918469217969</v>
      </c>
      <c r="L2690" s="169">
        <f t="shared" si="2065"/>
        <v>0.94653812445223495</v>
      </c>
      <c r="M2690" s="169">
        <f t="shared" si="2065"/>
        <v>1.0060514372163389</v>
      </c>
      <c r="N2690" s="169">
        <f t="shared" si="2065"/>
        <v>0</v>
      </c>
      <c r="O2690" s="169">
        <f t="shared" si="2065"/>
        <v>1.132596685082873</v>
      </c>
      <c r="P2690" s="169">
        <f t="shared" si="2065"/>
        <v>0</v>
      </c>
      <c r="Q2690" s="146"/>
    </row>
    <row r="2691" spans="1:17" x14ac:dyDescent="0.35">
      <c r="A2691" s="28" t="s">
        <v>162</v>
      </c>
      <c r="B2691" s="28">
        <v>0</v>
      </c>
      <c r="C2691" s="28">
        <v>0</v>
      </c>
      <c r="D2691" s="28">
        <v>0</v>
      </c>
      <c r="E2691" s="28">
        <v>0</v>
      </c>
      <c r="F2691" s="28">
        <v>0</v>
      </c>
      <c r="G2691" s="28">
        <v>0</v>
      </c>
      <c r="H2691" s="28">
        <v>0</v>
      </c>
      <c r="I2691" s="146">
        <f>SUM(B2691:H2691)</f>
        <v>0</v>
      </c>
      <c r="J2691" s="28">
        <v>0</v>
      </c>
      <c r="K2691" s="28">
        <v>0</v>
      </c>
      <c r="L2691" s="28">
        <v>0</v>
      </c>
      <c r="M2691" s="28">
        <v>0</v>
      </c>
      <c r="N2691" s="28">
        <v>0</v>
      </c>
      <c r="O2691" s="28">
        <v>0</v>
      </c>
      <c r="P2691" s="28">
        <v>0</v>
      </c>
      <c r="Q2691" s="146">
        <f>SUM(J2691:P2691)</f>
        <v>0</v>
      </c>
    </row>
    <row r="2692" spans="1:17" x14ac:dyDescent="0.35">
      <c r="A2692" s="28" t="s">
        <v>163</v>
      </c>
      <c r="B2692" s="28">
        <v>65.3</v>
      </c>
      <c r="C2692" s="61">
        <v>65.400000000000006</v>
      </c>
      <c r="D2692" s="166">
        <v>118</v>
      </c>
      <c r="E2692" s="166">
        <v>38.69</v>
      </c>
      <c r="F2692" s="166">
        <v>3</v>
      </c>
      <c r="G2692" s="166">
        <v>5.3</v>
      </c>
      <c r="H2692" s="28">
        <v>169</v>
      </c>
      <c r="I2692" s="146">
        <f>SUM(B2692:H2692)</f>
        <v>464.69</v>
      </c>
      <c r="J2692" s="28">
        <v>195.1</v>
      </c>
      <c r="K2692" s="28">
        <v>156.5</v>
      </c>
      <c r="L2692" s="28">
        <v>169.1</v>
      </c>
      <c r="M2692" s="28">
        <v>179.6</v>
      </c>
      <c r="N2692" s="28">
        <v>12.1</v>
      </c>
      <c r="O2692" s="28">
        <v>186.4</v>
      </c>
      <c r="P2692" s="28">
        <v>118.6</v>
      </c>
      <c r="Q2692" s="146">
        <f>SUM(J2692:P2692)</f>
        <v>1017.4000000000001</v>
      </c>
    </row>
    <row r="2693" spans="1:17" x14ac:dyDescent="0.35">
      <c r="A2693" s="28" t="s">
        <v>152</v>
      </c>
      <c r="B2693" s="28">
        <f>B2692+B2691</f>
        <v>65.3</v>
      </c>
      <c r="C2693" s="28">
        <f t="shared" ref="C2693:H2693" si="2066">C2692+C2691</f>
        <v>65.400000000000006</v>
      </c>
      <c r="D2693" s="28">
        <f t="shared" si="2066"/>
        <v>118</v>
      </c>
      <c r="E2693" s="28">
        <f t="shared" si="2066"/>
        <v>38.69</v>
      </c>
      <c r="F2693" s="28">
        <f t="shared" si="2066"/>
        <v>3</v>
      </c>
      <c r="G2693" s="28">
        <f t="shared" si="2066"/>
        <v>5.3</v>
      </c>
      <c r="H2693" s="28">
        <f t="shared" si="2066"/>
        <v>169</v>
      </c>
      <c r="I2693" s="146">
        <f>SUM(B2693:H2693)</f>
        <v>464.69</v>
      </c>
      <c r="J2693" s="28">
        <f>J2692+J2691</f>
        <v>195.1</v>
      </c>
      <c r="K2693" s="28">
        <f t="shared" ref="K2693:P2693" si="2067">K2692+K2691</f>
        <v>156.5</v>
      </c>
      <c r="L2693" s="28">
        <f t="shared" si="2067"/>
        <v>169.1</v>
      </c>
      <c r="M2693" s="28">
        <f t="shared" si="2067"/>
        <v>179.6</v>
      </c>
      <c r="N2693" s="28">
        <f t="shared" si="2067"/>
        <v>12.1</v>
      </c>
      <c r="O2693" s="28">
        <f t="shared" si="2067"/>
        <v>186.4</v>
      </c>
      <c r="P2693" s="28">
        <f t="shared" si="2067"/>
        <v>118.6</v>
      </c>
      <c r="Q2693" s="146">
        <f>SUM(J2693:P2693)</f>
        <v>1017.4000000000001</v>
      </c>
    </row>
    <row r="2694" spans="1:17" x14ac:dyDescent="0.35">
      <c r="A2694" s="28" t="s">
        <v>154</v>
      </c>
      <c r="B2694" s="106">
        <f t="shared" ref="B2694:H2694" si="2068">B2692/B2693*100</f>
        <v>100</v>
      </c>
      <c r="C2694" s="106">
        <f t="shared" si="2068"/>
        <v>100</v>
      </c>
      <c r="D2694" s="106">
        <f t="shared" si="2068"/>
        <v>100</v>
      </c>
      <c r="E2694" s="106">
        <f t="shared" si="2068"/>
        <v>100</v>
      </c>
      <c r="F2694" s="106">
        <f t="shared" si="2068"/>
        <v>100</v>
      </c>
      <c r="G2694" s="106">
        <f t="shared" si="2068"/>
        <v>100</v>
      </c>
      <c r="H2694" s="106">
        <f t="shared" si="2068"/>
        <v>100</v>
      </c>
      <c r="I2694" s="106">
        <f>I2692/I2693*100</f>
        <v>100</v>
      </c>
      <c r="J2694" s="106">
        <f t="shared" ref="J2694:P2694" si="2069">J2692/J2693*100</f>
        <v>100</v>
      </c>
      <c r="K2694" s="106">
        <f t="shared" si="2069"/>
        <v>100</v>
      </c>
      <c r="L2694" s="106">
        <f t="shared" si="2069"/>
        <v>100</v>
      </c>
      <c r="M2694" s="106">
        <f t="shared" si="2069"/>
        <v>100</v>
      </c>
      <c r="N2694" s="106">
        <f t="shared" si="2069"/>
        <v>100</v>
      </c>
      <c r="O2694" s="106">
        <f t="shared" si="2069"/>
        <v>100</v>
      </c>
      <c r="P2694" s="106">
        <f t="shared" si="2069"/>
        <v>100</v>
      </c>
      <c r="Q2694" s="106">
        <f>Q2692/Q2693*100</f>
        <v>100</v>
      </c>
    </row>
    <row r="2695" spans="1:17" x14ac:dyDescent="0.35">
      <c r="A2695" s="28" t="s">
        <v>153</v>
      </c>
      <c r="B2695" s="28">
        <v>193</v>
      </c>
      <c r="C2695" s="28">
        <v>138</v>
      </c>
      <c r="D2695" s="28">
        <v>190</v>
      </c>
      <c r="E2695" s="28">
        <v>80</v>
      </c>
      <c r="F2695" s="28">
        <v>0</v>
      </c>
      <c r="G2695" s="28">
        <v>17</v>
      </c>
      <c r="H2695" s="28">
        <v>222</v>
      </c>
      <c r="I2695" s="106">
        <v>0</v>
      </c>
      <c r="J2695" s="28">
        <v>218</v>
      </c>
      <c r="K2695" s="28">
        <v>138</v>
      </c>
      <c r="L2695" s="28">
        <v>161</v>
      </c>
      <c r="M2695" s="28">
        <v>153</v>
      </c>
      <c r="N2695" s="28">
        <v>27</v>
      </c>
      <c r="O2695" s="28">
        <v>212</v>
      </c>
      <c r="P2695" s="28">
        <v>116</v>
      </c>
      <c r="Q2695" s="106">
        <v>0</v>
      </c>
    </row>
    <row r="2696" spans="1:17" x14ac:dyDescent="0.35">
      <c r="A2696" s="167" t="s">
        <v>155</v>
      </c>
      <c r="B2696" s="169">
        <f t="shared" ref="B2696:H2696" si="2070">B2695/B2693</f>
        <v>2.9555895865237369</v>
      </c>
      <c r="C2696" s="169">
        <f t="shared" si="2070"/>
        <v>2.1100917431192658</v>
      </c>
      <c r="D2696" s="169">
        <f t="shared" si="2070"/>
        <v>1.6101694915254237</v>
      </c>
      <c r="E2696" s="169">
        <f t="shared" si="2070"/>
        <v>2.0677177565262341</v>
      </c>
      <c r="F2696" s="169">
        <f t="shared" si="2070"/>
        <v>0</v>
      </c>
      <c r="G2696" s="169">
        <f t="shared" si="2070"/>
        <v>3.2075471698113209</v>
      </c>
      <c r="H2696" s="169">
        <f t="shared" si="2070"/>
        <v>1.3136094674556213</v>
      </c>
      <c r="I2696" s="146"/>
      <c r="J2696" s="169">
        <f t="shared" ref="J2696:P2696" si="2071">J2695/J2693</f>
        <v>1.1173757047667863</v>
      </c>
      <c r="K2696" s="169">
        <f t="shared" si="2071"/>
        <v>0.88178913738019171</v>
      </c>
      <c r="L2696" s="169">
        <f t="shared" si="2071"/>
        <v>0.95209934949733888</v>
      </c>
      <c r="M2696" s="169">
        <f t="shared" si="2071"/>
        <v>0.85189309576837424</v>
      </c>
      <c r="N2696" s="169">
        <f t="shared" si="2071"/>
        <v>2.2314049586776861</v>
      </c>
      <c r="O2696" s="169">
        <f t="shared" si="2071"/>
        <v>1.1373390557939913</v>
      </c>
      <c r="P2696" s="169">
        <f t="shared" si="2071"/>
        <v>0.97807757166947729</v>
      </c>
      <c r="Q2696" s="146"/>
    </row>
    <row r="2697" spans="1:17" x14ac:dyDescent="0.35">
      <c r="A2697" s="28" t="s">
        <v>164</v>
      </c>
      <c r="B2697" s="28">
        <v>0</v>
      </c>
      <c r="C2697" s="28">
        <v>0</v>
      </c>
      <c r="D2697" s="28">
        <v>0</v>
      </c>
      <c r="E2697" s="28">
        <v>0</v>
      </c>
      <c r="F2697" s="28">
        <v>0</v>
      </c>
      <c r="G2697" s="28">
        <v>0</v>
      </c>
      <c r="H2697" s="28">
        <v>0</v>
      </c>
      <c r="I2697" s="151"/>
      <c r="J2697" s="28">
        <v>0</v>
      </c>
      <c r="K2697" s="61">
        <v>0</v>
      </c>
      <c r="L2697" s="61">
        <v>0</v>
      </c>
      <c r="M2697" s="61">
        <v>0</v>
      </c>
      <c r="N2697" s="61">
        <v>0</v>
      </c>
      <c r="O2697" s="61">
        <v>0</v>
      </c>
      <c r="P2697" s="61">
        <v>0</v>
      </c>
      <c r="Q2697" s="151"/>
    </row>
    <row r="2698" spans="1:17" x14ac:dyDescent="0.35">
      <c r="A2698" s="88" t="s">
        <v>165</v>
      </c>
      <c r="B2698" s="88">
        <v>0</v>
      </c>
      <c r="C2698" s="148">
        <v>0</v>
      </c>
      <c r="D2698" s="148">
        <v>0</v>
      </c>
      <c r="E2698" s="148">
        <v>0</v>
      </c>
      <c r="F2698" s="148">
        <v>0</v>
      </c>
      <c r="G2698" s="148">
        <v>0</v>
      </c>
      <c r="H2698" s="148">
        <v>0</v>
      </c>
      <c r="I2698" s="153">
        <f>SUM(B2698:H2698)</f>
        <v>0</v>
      </c>
      <c r="J2698" s="88">
        <v>0</v>
      </c>
      <c r="K2698" s="148">
        <v>0</v>
      </c>
      <c r="L2698" s="148">
        <v>0</v>
      </c>
      <c r="M2698" s="148">
        <v>0</v>
      </c>
      <c r="N2698" s="148">
        <v>0</v>
      </c>
      <c r="O2698" s="148">
        <v>0</v>
      </c>
      <c r="P2698" s="148">
        <v>0</v>
      </c>
      <c r="Q2698" s="153">
        <f>SUM(J2698:P2698)</f>
        <v>0</v>
      </c>
    </row>
    <row r="2699" spans="1:17" x14ac:dyDescent="0.35">
      <c r="A2699" s="28" t="s">
        <v>152</v>
      </c>
      <c r="B2699" s="28">
        <f>B2697+B2698</f>
        <v>0</v>
      </c>
      <c r="C2699" s="28">
        <f t="shared" ref="C2699:H2699" si="2072">C2697+C2698</f>
        <v>0</v>
      </c>
      <c r="D2699" s="28">
        <f t="shared" si="2072"/>
        <v>0</v>
      </c>
      <c r="E2699" s="28">
        <f t="shared" si="2072"/>
        <v>0</v>
      </c>
      <c r="F2699" s="28">
        <f t="shared" si="2072"/>
        <v>0</v>
      </c>
      <c r="G2699" s="28">
        <f t="shared" si="2072"/>
        <v>0</v>
      </c>
      <c r="H2699" s="28">
        <f t="shared" si="2072"/>
        <v>0</v>
      </c>
      <c r="I2699" s="151">
        <f>SUM(B2699:H2699)</f>
        <v>0</v>
      </c>
      <c r="J2699" s="28">
        <f>J2697+J2698</f>
        <v>0</v>
      </c>
      <c r="K2699" s="28">
        <f>K2697+K2698</f>
        <v>0</v>
      </c>
      <c r="L2699" s="28">
        <v>0</v>
      </c>
      <c r="M2699" s="28">
        <v>0</v>
      </c>
      <c r="N2699" s="28">
        <v>0</v>
      </c>
      <c r="O2699" s="28">
        <v>0</v>
      </c>
      <c r="P2699" s="28">
        <v>0</v>
      </c>
      <c r="Q2699" s="151">
        <f>SUM(J2699:P2699)</f>
        <v>0</v>
      </c>
    </row>
    <row r="2700" spans="1:17" x14ac:dyDescent="0.35">
      <c r="A2700" s="28" t="s">
        <v>154</v>
      </c>
      <c r="B2700" s="106" t="e">
        <f t="shared" ref="B2700:H2700" si="2073">B2698/B2699*100</f>
        <v>#DIV/0!</v>
      </c>
      <c r="C2700" s="106" t="e">
        <f t="shared" si="2073"/>
        <v>#DIV/0!</v>
      </c>
      <c r="D2700" s="106" t="e">
        <f t="shared" si="2073"/>
        <v>#DIV/0!</v>
      </c>
      <c r="E2700" s="106" t="e">
        <f t="shared" si="2073"/>
        <v>#DIV/0!</v>
      </c>
      <c r="F2700" s="106" t="e">
        <f t="shared" si="2073"/>
        <v>#DIV/0!</v>
      </c>
      <c r="G2700" s="106" t="e">
        <f t="shared" si="2073"/>
        <v>#DIV/0!</v>
      </c>
      <c r="H2700" s="106" t="e">
        <f t="shared" si="2073"/>
        <v>#DIV/0!</v>
      </c>
      <c r="I2700" s="146"/>
      <c r="J2700" s="106" t="e">
        <f t="shared" ref="J2700:P2700" si="2074">J2698/J2699*100</f>
        <v>#DIV/0!</v>
      </c>
      <c r="K2700" s="106" t="e">
        <f t="shared" si="2074"/>
        <v>#DIV/0!</v>
      </c>
      <c r="L2700" s="106" t="e">
        <f t="shared" si="2074"/>
        <v>#DIV/0!</v>
      </c>
      <c r="M2700" s="106" t="e">
        <f t="shared" si="2074"/>
        <v>#DIV/0!</v>
      </c>
      <c r="N2700" s="106" t="e">
        <f t="shared" si="2074"/>
        <v>#DIV/0!</v>
      </c>
      <c r="O2700" s="106" t="e">
        <f t="shared" si="2074"/>
        <v>#DIV/0!</v>
      </c>
      <c r="P2700" s="106" t="e">
        <f t="shared" si="2074"/>
        <v>#DIV/0!</v>
      </c>
      <c r="Q2700" s="146"/>
    </row>
    <row r="2701" spans="1:17" x14ac:dyDescent="0.35">
      <c r="A2701" s="28" t="s">
        <v>153</v>
      </c>
      <c r="B2701" s="28">
        <v>389</v>
      </c>
      <c r="C2701" s="28">
        <v>364</v>
      </c>
      <c r="D2701" s="28">
        <v>491</v>
      </c>
      <c r="E2701" s="28">
        <v>311</v>
      </c>
      <c r="F2701" s="28">
        <v>37</v>
      </c>
      <c r="G2701" s="28">
        <v>53</v>
      </c>
      <c r="H2701" s="28">
        <v>378</v>
      </c>
      <c r="I2701" s="146"/>
      <c r="J2701" s="28">
        <v>270</v>
      </c>
      <c r="K2701" s="28">
        <v>360</v>
      </c>
      <c r="L2701" s="28">
        <v>421</v>
      </c>
      <c r="M2701" s="28">
        <v>711</v>
      </c>
      <c r="N2701" s="28">
        <v>114</v>
      </c>
      <c r="O2701" s="28">
        <v>159</v>
      </c>
      <c r="P2701" s="28">
        <v>228</v>
      </c>
      <c r="Q2701" s="146"/>
    </row>
    <row r="2702" spans="1:17" x14ac:dyDescent="0.35">
      <c r="A2702" s="43" t="s">
        <v>155</v>
      </c>
      <c r="B2702" s="169" t="e">
        <f t="shared" ref="B2702:H2702" si="2075">B2701/B2699</f>
        <v>#DIV/0!</v>
      </c>
      <c r="C2702" s="169" t="e">
        <f t="shared" si="2075"/>
        <v>#DIV/0!</v>
      </c>
      <c r="D2702" s="169" t="e">
        <f t="shared" si="2075"/>
        <v>#DIV/0!</v>
      </c>
      <c r="E2702" s="169" t="e">
        <f t="shared" si="2075"/>
        <v>#DIV/0!</v>
      </c>
      <c r="F2702" s="169" t="e">
        <f t="shared" si="2075"/>
        <v>#DIV/0!</v>
      </c>
      <c r="G2702" s="169" t="e">
        <f t="shared" si="2075"/>
        <v>#DIV/0!</v>
      </c>
      <c r="H2702" s="169" t="e">
        <f t="shared" si="2075"/>
        <v>#DIV/0!</v>
      </c>
      <c r="I2702" s="146"/>
      <c r="J2702" s="169" t="e">
        <f t="shared" ref="J2702:O2702" si="2076">J2701/J2699</f>
        <v>#DIV/0!</v>
      </c>
      <c r="K2702" s="169" t="e">
        <f t="shared" si="2076"/>
        <v>#DIV/0!</v>
      </c>
      <c r="L2702" s="169" t="e">
        <f t="shared" si="2076"/>
        <v>#DIV/0!</v>
      </c>
      <c r="M2702" s="169" t="e">
        <f t="shared" si="2076"/>
        <v>#DIV/0!</v>
      </c>
      <c r="N2702" s="169" t="e">
        <f t="shared" si="2076"/>
        <v>#DIV/0!</v>
      </c>
      <c r="O2702" s="169" t="e">
        <f t="shared" si="2076"/>
        <v>#DIV/0!</v>
      </c>
      <c r="P2702" s="169" t="e">
        <f>P2703/P2699</f>
        <v>#DIV/0!</v>
      </c>
      <c r="Q2702" s="146"/>
    </row>
    <row r="2703" spans="1:17" x14ac:dyDescent="0.35">
      <c r="A2703" s="28" t="s">
        <v>156</v>
      </c>
      <c r="B2703" s="79">
        <v>14</v>
      </c>
      <c r="C2703" s="88">
        <v>14</v>
      </c>
      <c r="D2703" s="88">
        <v>22</v>
      </c>
      <c r="E2703" s="88">
        <v>16</v>
      </c>
      <c r="F2703" s="88">
        <v>3</v>
      </c>
      <c r="G2703" s="79">
        <v>11</v>
      </c>
      <c r="H2703" s="79">
        <v>38</v>
      </c>
      <c r="I2703" s="146">
        <f>SUM(B2703:H2703)</f>
        <v>118</v>
      </c>
      <c r="J2703" s="79">
        <v>30</v>
      </c>
      <c r="K2703" s="88">
        <v>15</v>
      </c>
      <c r="L2703" s="88">
        <v>19</v>
      </c>
      <c r="M2703" s="88">
        <v>17</v>
      </c>
      <c r="N2703" s="88">
        <v>9</v>
      </c>
      <c r="O2703" s="79">
        <v>15</v>
      </c>
      <c r="P2703" s="79">
        <v>11</v>
      </c>
      <c r="Q2703" s="146">
        <f>SUM(J2703:P2703)</f>
        <v>116</v>
      </c>
    </row>
    <row r="2704" spans="1:17" x14ac:dyDescent="0.35">
      <c r="A2704" s="28" t="s">
        <v>157</v>
      </c>
      <c r="B2704" s="79">
        <v>50.93</v>
      </c>
      <c r="C2704" s="88">
        <v>53</v>
      </c>
      <c r="D2704" s="88">
        <v>43.54</v>
      </c>
      <c r="E2704" s="88">
        <v>22.57</v>
      </c>
      <c r="F2704" s="88">
        <v>1.74</v>
      </c>
      <c r="G2704" s="79">
        <v>12.3</v>
      </c>
      <c r="H2704" s="79">
        <v>43.54</v>
      </c>
      <c r="I2704" s="146">
        <f>SUM(B2704:H2704)</f>
        <v>227.62</v>
      </c>
      <c r="J2704" s="79">
        <v>47</v>
      </c>
      <c r="K2704" s="88">
        <v>45.39</v>
      </c>
      <c r="L2704" s="88">
        <v>43.61</v>
      </c>
      <c r="M2704" s="88">
        <v>45.44</v>
      </c>
      <c r="N2704" s="88">
        <v>9.36</v>
      </c>
      <c r="O2704" s="79">
        <v>45.23</v>
      </c>
      <c r="P2704" s="79">
        <v>36.65</v>
      </c>
      <c r="Q2704" s="146">
        <f>SUM(J2704:P2704)</f>
        <v>272.68</v>
      </c>
    </row>
    <row r="2705" spans="1:17" x14ac:dyDescent="0.35">
      <c r="A2705" s="28" t="s">
        <v>152</v>
      </c>
      <c r="B2705" s="28">
        <f t="shared" ref="B2705:H2705" si="2077">B2704+B2703</f>
        <v>64.930000000000007</v>
      </c>
      <c r="C2705" s="28">
        <f t="shared" si="2077"/>
        <v>67</v>
      </c>
      <c r="D2705" s="28">
        <f t="shared" si="2077"/>
        <v>65.539999999999992</v>
      </c>
      <c r="E2705" s="28">
        <f t="shared" si="2077"/>
        <v>38.57</v>
      </c>
      <c r="F2705" s="28">
        <f t="shared" si="2077"/>
        <v>4.74</v>
      </c>
      <c r="G2705" s="28">
        <f t="shared" si="2077"/>
        <v>23.3</v>
      </c>
      <c r="H2705" s="28">
        <f t="shared" si="2077"/>
        <v>81.539999999999992</v>
      </c>
      <c r="I2705" s="146">
        <f>SUM(B2705:H2705)</f>
        <v>345.62</v>
      </c>
      <c r="J2705" s="28">
        <f t="shared" ref="J2705:P2705" si="2078">J2704+J2703</f>
        <v>77</v>
      </c>
      <c r="K2705" s="28">
        <f t="shared" si="2078"/>
        <v>60.39</v>
      </c>
      <c r="L2705" s="28">
        <f t="shared" si="2078"/>
        <v>62.61</v>
      </c>
      <c r="M2705" s="28">
        <f t="shared" si="2078"/>
        <v>62.44</v>
      </c>
      <c r="N2705" s="28">
        <f t="shared" si="2078"/>
        <v>18.36</v>
      </c>
      <c r="O2705" s="28">
        <f t="shared" si="2078"/>
        <v>60.23</v>
      </c>
      <c r="P2705" s="28">
        <f t="shared" si="2078"/>
        <v>47.65</v>
      </c>
      <c r="Q2705" s="146">
        <f>SUM(J2705:P2705)</f>
        <v>388.68</v>
      </c>
    </row>
    <row r="2706" spans="1:17" x14ac:dyDescent="0.35">
      <c r="A2706" s="28" t="s">
        <v>154</v>
      </c>
      <c r="B2706" s="169">
        <f t="shared" ref="B2706:H2706" si="2079">B2705/B2703</f>
        <v>4.6378571428571433</v>
      </c>
      <c r="C2706" s="169">
        <f t="shared" si="2079"/>
        <v>4.7857142857142856</v>
      </c>
      <c r="D2706" s="169">
        <f t="shared" si="2079"/>
        <v>2.9790909090909086</v>
      </c>
      <c r="E2706" s="169">
        <f t="shared" si="2079"/>
        <v>2.410625</v>
      </c>
      <c r="F2706" s="169">
        <f t="shared" si="2079"/>
        <v>1.58</v>
      </c>
      <c r="G2706" s="169">
        <f t="shared" si="2079"/>
        <v>2.1181818181818182</v>
      </c>
      <c r="H2706" s="169">
        <f t="shared" si="2079"/>
        <v>2.1457894736842102</v>
      </c>
      <c r="I2706" s="106">
        <f>I2704/I2705*100</f>
        <v>65.858457265204564</v>
      </c>
      <c r="J2706" s="169">
        <f t="shared" ref="J2706:P2706" si="2080">J2705/J2703</f>
        <v>2.5666666666666669</v>
      </c>
      <c r="K2706" s="169">
        <f t="shared" si="2080"/>
        <v>4.0259999999999998</v>
      </c>
      <c r="L2706" s="169">
        <f t="shared" si="2080"/>
        <v>3.2952631578947367</v>
      </c>
      <c r="M2706" s="169">
        <f t="shared" si="2080"/>
        <v>3.6729411764705882</v>
      </c>
      <c r="N2706" s="169">
        <f t="shared" si="2080"/>
        <v>2.04</v>
      </c>
      <c r="O2706" s="169">
        <f t="shared" si="2080"/>
        <v>4.0153333333333334</v>
      </c>
      <c r="P2706" s="169">
        <f t="shared" si="2080"/>
        <v>4.331818181818182</v>
      </c>
      <c r="Q2706" s="106">
        <f>Q2704/Q2705*100</f>
        <v>70.155397756509203</v>
      </c>
    </row>
    <row r="2707" spans="1:17" x14ac:dyDescent="0.35">
      <c r="A2707" s="28" t="s">
        <v>153</v>
      </c>
      <c r="B2707" s="28">
        <v>72</v>
      </c>
      <c r="C2707" s="28">
        <v>64</v>
      </c>
      <c r="D2707" s="28">
        <v>59</v>
      </c>
      <c r="E2707" s="28">
        <v>35</v>
      </c>
      <c r="F2707" s="28">
        <v>5</v>
      </c>
      <c r="G2707" s="28">
        <v>5</v>
      </c>
      <c r="H2707" s="28">
        <v>83</v>
      </c>
      <c r="I2707" s="146"/>
      <c r="J2707" s="28">
        <v>73</v>
      </c>
      <c r="K2707" s="28">
        <v>59</v>
      </c>
      <c r="L2707" s="28">
        <v>58</v>
      </c>
      <c r="M2707" s="28">
        <v>59</v>
      </c>
      <c r="N2707" s="28">
        <v>16</v>
      </c>
      <c r="O2707" s="28">
        <v>59</v>
      </c>
      <c r="P2707" s="28">
        <v>46</v>
      </c>
      <c r="Q2707" s="146"/>
    </row>
    <row r="2708" spans="1:17" x14ac:dyDescent="0.35">
      <c r="A2708" s="43" t="s">
        <v>155</v>
      </c>
      <c r="B2708" s="169">
        <f t="shared" ref="B2708:H2708" si="2081">B2707/B2705</f>
        <v>1.1088864931464653</v>
      </c>
      <c r="C2708" s="169">
        <f t="shared" si="2081"/>
        <v>0.95522388059701491</v>
      </c>
      <c r="D2708" s="169">
        <f t="shared" si="2081"/>
        <v>0.90021361000915479</v>
      </c>
      <c r="E2708" s="169">
        <f t="shared" si="2081"/>
        <v>0.90744101633393826</v>
      </c>
      <c r="F2708" s="169">
        <f t="shared" si="2081"/>
        <v>1.0548523206751055</v>
      </c>
      <c r="G2708" s="169">
        <f t="shared" si="2081"/>
        <v>0.21459227467811159</v>
      </c>
      <c r="H2708" s="169">
        <f t="shared" si="2081"/>
        <v>1.0179053225410841</v>
      </c>
      <c r="I2708" s="146"/>
      <c r="J2708" s="169">
        <f t="shared" ref="J2708:P2708" si="2082">J2707/J2705</f>
        <v>0.94805194805194803</v>
      </c>
      <c r="K2708" s="169">
        <f t="shared" si="2082"/>
        <v>0.97698294419605891</v>
      </c>
      <c r="L2708" s="169">
        <f t="shared" si="2082"/>
        <v>0.92636958952244053</v>
      </c>
      <c r="M2708" s="169">
        <f t="shared" si="2082"/>
        <v>0.94490711082639334</v>
      </c>
      <c r="N2708" s="169">
        <f t="shared" si="2082"/>
        <v>0.8714596949891068</v>
      </c>
      <c r="O2708" s="169">
        <f t="shared" si="2082"/>
        <v>0.97957828324755114</v>
      </c>
      <c r="P2708" s="169">
        <f t="shared" si="2082"/>
        <v>0.9653725078698846</v>
      </c>
      <c r="Q2708" s="146"/>
    </row>
    <row r="2709" spans="1:17" x14ac:dyDescent="0.35">
      <c r="A2709" s="28" t="s">
        <v>158</v>
      </c>
      <c r="B2709" s="88">
        <v>124</v>
      </c>
      <c r="C2709" s="61">
        <v>228</v>
      </c>
      <c r="D2709" s="61">
        <v>199</v>
      </c>
      <c r="E2709" s="61">
        <v>92</v>
      </c>
      <c r="F2709" s="61">
        <v>3</v>
      </c>
      <c r="G2709" s="61">
        <v>5</v>
      </c>
      <c r="H2709" s="88">
        <v>155</v>
      </c>
      <c r="I2709" s="146">
        <f>SUM(B2709:H2709)</f>
        <v>806</v>
      </c>
      <c r="J2709" s="88">
        <v>131</v>
      </c>
      <c r="K2709" s="61">
        <v>145</v>
      </c>
      <c r="L2709" s="61">
        <v>238</v>
      </c>
      <c r="M2709" s="61">
        <v>148</v>
      </c>
      <c r="N2709" s="61">
        <v>15</v>
      </c>
      <c r="O2709" s="61">
        <v>112</v>
      </c>
      <c r="P2709" s="88">
        <v>105</v>
      </c>
      <c r="Q2709" s="146">
        <f>SUM(J2709:P2709)</f>
        <v>894</v>
      </c>
    </row>
    <row r="2710" spans="1:17" x14ac:dyDescent="0.35">
      <c r="A2710" s="28" t="s">
        <v>159</v>
      </c>
      <c r="B2710" s="88"/>
      <c r="C2710" s="166"/>
      <c r="D2710" s="166"/>
      <c r="E2710" s="166"/>
      <c r="F2710" s="166"/>
      <c r="G2710" s="166"/>
      <c r="H2710" s="88"/>
      <c r="I2710" s="146">
        <f>SUM(B2710:H2710)</f>
        <v>0</v>
      </c>
      <c r="J2710" s="88"/>
      <c r="K2710" s="166"/>
      <c r="L2710" s="166"/>
      <c r="M2710" s="166"/>
      <c r="N2710" s="166"/>
      <c r="O2710" s="166"/>
      <c r="P2710" s="88"/>
      <c r="Q2710" s="146">
        <f>SUM(J2710:P2710)</f>
        <v>0</v>
      </c>
    </row>
    <row r="2711" spans="1:17" x14ac:dyDescent="0.35">
      <c r="A2711" s="28" t="s">
        <v>152</v>
      </c>
      <c r="B2711" s="28">
        <f t="shared" ref="B2711:H2711" si="2083">B2710+B2709</f>
        <v>124</v>
      </c>
      <c r="C2711" s="28">
        <f t="shared" si="2083"/>
        <v>228</v>
      </c>
      <c r="D2711" s="28">
        <f t="shared" si="2083"/>
        <v>199</v>
      </c>
      <c r="E2711" s="28">
        <f t="shared" si="2083"/>
        <v>92</v>
      </c>
      <c r="F2711" s="28">
        <f t="shared" si="2083"/>
        <v>3</v>
      </c>
      <c r="G2711" s="28">
        <f t="shared" si="2083"/>
        <v>5</v>
      </c>
      <c r="H2711" s="28">
        <f t="shared" si="2083"/>
        <v>155</v>
      </c>
      <c r="I2711" s="146">
        <f>SUM(B2711:H2711)</f>
        <v>806</v>
      </c>
      <c r="J2711" s="28">
        <f t="shared" ref="J2711:P2711" si="2084">J2710+J2709</f>
        <v>131</v>
      </c>
      <c r="K2711" s="28">
        <f t="shared" si="2084"/>
        <v>145</v>
      </c>
      <c r="L2711" s="28">
        <f t="shared" si="2084"/>
        <v>238</v>
      </c>
      <c r="M2711" s="28">
        <f t="shared" si="2084"/>
        <v>148</v>
      </c>
      <c r="N2711" s="106">
        <f t="shared" si="2084"/>
        <v>15</v>
      </c>
      <c r="O2711" s="28">
        <f t="shared" si="2084"/>
        <v>112</v>
      </c>
      <c r="P2711" s="28">
        <f t="shared" si="2084"/>
        <v>105</v>
      </c>
      <c r="Q2711" s="146">
        <f>SUM(J2711:P2711)</f>
        <v>894</v>
      </c>
    </row>
    <row r="2712" spans="1:17" x14ac:dyDescent="0.35">
      <c r="A2712" s="28" t="s">
        <v>154</v>
      </c>
      <c r="B2712" s="169">
        <f>B2711/B2709</f>
        <v>1</v>
      </c>
      <c r="C2712" s="169">
        <f t="shared" ref="C2712:H2712" si="2085">C2711/C2709</f>
        <v>1</v>
      </c>
      <c r="D2712" s="169">
        <f t="shared" si="2085"/>
        <v>1</v>
      </c>
      <c r="E2712" s="169">
        <f t="shared" si="2085"/>
        <v>1</v>
      </c>
      <c r="F2712" s="169">
        <f t="shared" si="2085"/>
        <v>1</v>
      </c>
      <c r="G2712" s="169">
        <f t="shared" si="2085"/>
        <v>1</v>
      </c>
      <c r="H2712" s="169">
        <f t="shared" si="2085"/>
        <v>1</v>
      </c>
      <c r="I2712" s="153">
        <f>I2710/I2711*100</f>
        <v>0</v>
      </c>
      <c r="J2712" s="169">
        <f t="shared" ref="J2712:P2712" si="2086">J2711/J2709</f>
        <v>1</v>
      </c>
      <c r="K2712" s="169">
        <f t="shared" si="2086"/>
        <v>1</v>
      </c>
      <c r="L2712" s="169">
        <f t="shared" si="2086"/>
        <v>1</v>
      </c>
      <c r="M2712" s="169">
        <f t="shared" si="2086"/>
        <v>1</v>
      </c>
      <c r="N2712" s="169">
        <f t="shared" si="2086"/>
        <v>1</v>
      </c>
      <c r="O2712" s="169">
        <f t="shared" si="2086"/>
        <v>1</v>
      </c>
      <c r="P2712" s="169">
        <f t="shared" si="2086"/>
        <v>1</v>
      </c>
      <c r="Q2712" s="153">
        <f>Q2710/Q2711*100</f>
        <v>0</v>
      </c>
    </row>
    <row r="2713" spans="1:17" x14ac:dyDescent="0.35">
      <c r="A2713" s="28" t="s">
        <v>153</v>
      </c>
      <c r="B2713" s="74">
        <v>660</v>
      </c>
      <c r="C2713" s="61">
        <v>640</v>
      </c>
      <c r="D2713" s="61">
        <v>780</v>
      </c>
      <c r="E2713" s="61">
        <v>240</v>
      </c>
      <c r="F2713" s="61">
        <v>0</v>
      </c>
      <c r="G2713" s="61">
        <v>100</v>
      </c>
      <c r="H2713" s="74">
        <v>660</v>
      </c>
      <c r="I2713" s="146"/>
      <c r="J2713" s="74">
        <v>480</v>
      </c>
      <c r="K2713" s="61">
        <v>650</v>
      </c>
      <c r="L2713" s="61">
        <v>830</v>
      </c>
      <c r="M2713" s="61">
        <v>790</v>
      </c>
      <c r="N2713" s="61">
        <v>0</v>
      </c>
      <c r="O2713" s="61">
        <v>440</v>
      </c>
      <c r="P2713" s="74">
        <v>300</v>
      </c>
      <c r="Q2713" s="146"/>
    </row>
    <row r="2714" spans="1:17" x14ac:dyDescent="0.35">
      <c r="A2714" s="43" t="s">
        <v>155</v>
      </c>
      <c r="B2714" s="169">
        <f t="shared" ref="B2714:H2714" si="2087">B2713/B2711</f>
        <v>5.32258064516129</v>
      </c>
      <c r="C2714" s="169">
        <f t="shared" si="2087"/>
        <v>2.807017543859649</v>
      </c>
      <c r="D2714" s="169">
        <f t="shared" si="2087"/>
        <v>3.9195979899497488</v>
      </c>
      <c r="E2714" s="169">
        <f t="shared" si="2087"/>
        <v>2.6086956521739131</v>
      </c>
      <c r="F2714" s="169">
        <f t="shared" si="2087"/>
        <v>0</v>
      </c>
      <c r="G2714" s="169">
        <f t="shared" si="2087"/>
        <v>20</v>
      </c>
      <c r="H2714" s="169">
        <f t="shared" si="2087"/>
        <v>4.258064516129032</v>
      </c>
      <c r="I2714" s="146"/>
      <c r="J2714" s="169">
        <f t="shared" ref="J2714:P2714" si="2088">J2713/J2711</f>
        <v>3.66412213740458</v>
      </c>
      <c r="K2714" s="169">
        <f t="shared" si="2088"/>
        <v>4.4827586206896548</v>
      </c>
      <c r="L2714" s="169">
        <f t="shared" si="2088"/>
        <v>3.4873949579831933</v>
      </c>
      <c r="M2714" s="169">
        <f t="shared" si="2088"/>
        <v>5.3378378378378377</v>
      </c>
      <c r="N2714" s="169">
        <f t="shared" si="2088"/>
        <v>0</v>
      </c>
      <c r="O2714" s="169">
        <f t="shared" si="2088"/>
        <v>3.9285714285714284</v>
      </c>
      <c r="P2714" s="169">
        <f t="shared" si="2088"/>
        <v>2.8571428571428572</v>
      </c>
      <c r="Q2714" s="146"/>
    </row>
    <row r="2715" spans="1:17" x14ac:dyDescent="0.35">
      <c r="A2715" s="28" t="s">
        <v>160</v>
      </c>
      <c r="B2715" s="88">
        <v>348</v>
      </c>
      <c r="C2715" s="61">
        <v>344</v>
      </c>
      <c r="D2715" s="61">
        <v>369</v>
      </c>
      <c r="E2715" s="61">
        <v>356</v>
      </c>
      <c r="F2715" s="61">
        <v>350</v>
      </c>
      <c r="G2715" s="61">
        <v>450</v>
      </c>
      <c r="H2715" s="88">
        <v>401</v>
      </c>
      <c r="I2715" s="146">
        <f>SUM(B2715:H2715)</f>
        <v>2618</v>
      </c>
      <c r="J2715" s="88">
        <v>401</v>
      </c>
      <c r="K2715" s="61">
        <v>359</v>
      </c>
      <c r="L2715" s="61">
        <v>383</v>
      </c>
      <c r="M2715" s="61">
        <v>368</v>
      </c>
      <c r="N2715" s="61">
        <v>382</v>
      </c>
      <c r="O2715" s="61">
        <v>352</v>
      </c>
      <c r="P2715" s="88">
        <v>407</v>
      </c>
      <c r="Q2715" s="146">
        <f>SUM(J2715:P2715)</f>
        <v>2652</v>
      </c>
    </row>
    <row r="2716" spans="1:17" x14ac:dyDescent="0.35">
      <c r="A2716" s="28" t="s">
        <v>161</v>
      </c>
      <c r="B2716" s="88">
        <v>158.46</v>
      </c>
      <c r="C2716" s="166">
        <v>0.05</v>
      </c>
      <c r="D2716" s="166">
        <v>137.72999999999999</v>
      </c>
      <c r="E2716" s="166">
        <v>152.88999999999999</v>
      </c>
      <c r="F2716" s="166">
        <v>120.67</v>
      </c>
      <c r="G2716" s="166">
        <v>97.46</v>
      </c>
      <c r="H2716" s="88">
        <v>110.06</v>
      </c>
      <c r="I2716" s="146">
        <f>SUM(B2716:H2716)</f>
        <v>777.31999999999994</v>
      </c>
      <c r="J2716" s="88">
        <v>104.83</v>
      </c>
      <c r="K2716" s="166">
        <v>133.53</v>
      </c>
      <c r="L2716" s="166">
        <v>130.16999999999999</v>
      </c>
      <c r="M2716" s="166">
        <v>140.32</v>
      </c>
      <c r="N2716" s="166">
        <v>406.59</v>
      </c>
      <c r="O2716" s="166">
        <v>106.69</v>
      </c>
      <c r="P2716" s="88">
        <v>130.80000000000001</v>
      </c>
      <c r="Q2716" s="146">
        <f>SUM(J2716:P2716)</f>
        <v>1152.9299999999998</v>
      </c>
    </row>
    <row r="2717" spans="1:17" x14ac:dyDescent="0.35">
      <c r="A2717" s="28" t="s">
        <v>152</v>
      </c>
      <c r="B2717" s="28">
        <f>B2716+B2715</f>
        <v>506.46000000000004</v>
      </c>
      <c r="C2717" s="28">
        <f>C2716+C2715</f>
        <v>344.05</v>
      </c>
      <c r="D2717" s="28">
        <f>D2716+D2715</f>
        <v>506.73</v>
      </c>
      <c r="E2717" s="28">
        <f>E2716+E2715</f>
        <v>508.89</v>
      </c>
      <c r="F2717" s="28">
        <f>F2716+F2715</f>
        <v>470.67</v>
      </c>
      <c r="G2717" s="28">
        <v>103.84</v>
      </c>
      <c r="H2717" s="28">
        <f>H2716+H2715</f>
        <v>511.06</v>
      </c>
      <c r="I2717" s="146">
        <f>SUM(B2717:H2717)</f>
        <v>2951.7000000000003</v>
      </c>
      <c r="J2717" s="28">
        <f t="shared" ref="J2717:P2717" si="2089">J2716+J2715</f>
        <v>505.83</v>
      </c>
      <c r="K2717" s="28">
        <f t="shared" si="2089"/>
        <v>492.53</v>
      </c>
      <c r="L2717" s="28">
        <f t="shared" si="2089"/>
        <v>513.16999999999996</v>
      </c>
      <c r="M2717" s="28">
        <f t="shared" si="2089"/>
        <v>508.32</v>
      </c>
      <c r="N2717" s="106">
        <f t="shared" si="2089"/>
        <v>788.58999999999992</v>
      </c>
      <c r="O2717" s="106">
        <f t="shared" si="2089"/>
        <v>458.69</v>
      </c>
      <c r="P2717" s="106">
        <f t="shared" si="2089"/>
        <v>537.79999999999995</v>
      </c>
      <c r="Q2717" s="146">
        <f>SUM(J2717:P2717)</f>
        <v>3804.9299999999994</v>
      </c>
    </row>
    <row r="2718" spans="1:17" x14ac:dyDescent="0.35">
      <c r="A2718" s="28" t="s">
        <v>154</v>
      </c>
      <c r="B2718" s="169">
        <f>B2717/B2715</f>
        <v>1.4553448275862071</v>
      </c>
      <c r="C2718" s="169">
        <f t="shared" ref="C2718:H2718" si="2090">C2717/C2715</f>
        <v>1.0001453488372094</v>
      </c>
      <c r="D2718" s="169">
        <f t="shared" si="2090"/>
        <v>1.3732520325203252</v>
      </c>
      <c r="E2718" s="169">
        <f t="shared" si="2090"/>
        <v>1.4294662921348313</v>
      </c>
      <c r="F2718" s="169">
        <f t="shared" si="2090"/>
        <v>1.3447714285714285</v>
      </c>
      <c r="G2718" s="169">
        <f t="shared" si="2090"/>
        <v>0.23075555555555557</v>
      </c>
      <c r="H2718" s="169">
        <f t="shared" si="2090"/>
        <v>1.2744638403990025</v>
      </c>
      <c r="I2718" s="153">
        <f>I2716/I2717*100</f>
        <v>26.334654605820369</v>
      </c>
      <c r="J2718" s="169">
        <f>J2717/J2715</f>
        <v>1.2614214463840399</v>
      </c>
      <c r="K2718" s="169">
        <f t="shared" ref="K2718:P2718" si="2091">K2717/K2715</f>
        <v>1.371949860724234</v>
      </c>
      <c r="L2718" s="169">
        <f t="shared" si="2091"/>
        <v>1.3398694516971279</v>
      </c>
      <c r="M2718" s="169">
        <f t="shared" si="2091"/>
        <v>1.3813043478260869</v>
      </c>
      <c r="N2718" s="169">
        <f t="shared" si="2091"/>
        <v>2.064371727748691</v>
      </c>
      <c r="O2718" s="169">
        <f t="shared" si="2091"/>
        <v>1.3030965909090908</v>
      </c>
      <c r="P2718" s="169">
        <f t="shared" si="2091"/>
        <v>1.3213759213759213</v>
      </c>
      <c r="Q2718" s="153">
        <f>Q2716/Q2717*100</f>
        <v>30.300951660083104</v>
      </c>
    </row>
    <row r="2719" spans="1:17" x14ac:dyDescent="0.35">
      <c r="A2719" s="28" t="s">
        <v>153</v>
      </c>
      <c r="B2719" s="88">
        <v>743</v>
      </c>
      <c r="C2719" s="88">
        <v>745</v>
      </c>
      <c r="D2719" s="88">
        <v>746</v>
      </c>
      <c r="E2719" s="88">
        <v>747</v>
      </c>
      <c r="F2719" s="88">
        <v>739</v>
      </c>
      <c r="G2719" s="88">
        <v>764</v>
      </c>
      <c r="H2719" s="88">
        <v>742</v>
      </c>
      <c r="I2719" s="146"/>
      <c r="J2719" s="88">
        <v>742</v>
      </c>
      <c r="K2719" s="88">
        <v>720</v>
      </c>
      <c r="L2719" s="88">
        <v>754</v>
      </c>
      <c r="M2719" s="88">
        <v>730</v>
      </c>
      <c r="N2719" s="88">
        <v>757</v>
      </c>
      <c r="O2719" s="88">
        <v>732</v>
      </c>
      <c r="P2719" s="88">
        <v>761</v>
      </c>
      <c r="Q2719" s="146"/>
    </row>
    <row r="2720" spans="1:17" x14ac:dyDescent="0.35">
      <c r="A2720" s="43" t="s">
        <v>155</v>
      </c>
      <c r="B2720" s="169">
        <f>B2719/B2717</f>
        <v>1.467045768668799</v>
      </c>
      <c r="C2720" s="169">
        <f>C2719/C2717</f>
        <v>2.1653829385263768</v>
      </c>
      <c r="D2720" s="169">
        <f>D2719/D2717</f>
        <v>1.4721843980028813</v>
      </c>
      <c r="E2720" s="169">
        <f>E2719/E2717</f>
        <v>1.4679007251075871</v>
      </c>
      <c r="F2720" s="169">
        <f>F2719/F2717</f>
        <v>1.5701021947436633</v>
      </c>
      <c r="G2720" s="169">
        <v>754</v>
      </c>
      <c r="H2720" s="169">
        <f>H2719/H2717</f>
        <v>1.4518843188666692</v>
      </c>
      <c r="I2720" s="146"/>
      <c r="J2720" s="169">
        <f t="shared" ref="J2720:P2720" si="2092">J2719/J2717</f>
        <v>1.4668959927248286</v>
      </c>
      <c r="K2720" s="169">
        <f t="shared" si="2092"/>
        <v>1.4618398879256087</v>
      </c>
      <c r="L2720" s="169">
        <f t="shared" si="2092"/>
        <v>1.4692986729543818</v>
      </c>
      <c r="M2720" s="169">
        <f t="shared" si="2092"/>
        <v>1.4361032420522506</v>
      </c>
      <c r="N2720" s="169">
        <f t="shared" si="2092"/>
        <v>0.95994116080599556</v>
      </c>
      <c r="O2720" s="169">
        <f t="shared" si="2092"/>
        <v>1.5958490483768994</v>
      </c>
      <c r="P2720" s="169">
        <f t="shared" si="2092"/>
        <v>1.4150241725548531</v>
      </c>
      <c r="Q2720" s="146"/>
    </row>
    <row r="2721" spans="1:17" x14ac:dyDescent="0.35">
      <c r="A2721" s="28" t="s">
        <v>166</v>
      </c>
      <c r="B2721" s="28">
        <v>151.80000000000001</v>
      </c>
      <c r="C2721" s="61">
        <v>173.9</v>
      </c>
      <c r="D2721" s="61">
        <v>183.1</v>
      </c>
      <c r="E2721" s="61">
        <v>172.2</v>
      </c>
      <c r="F2721" s="61">
        <v>181.3</v>
      </c>
      <c r="G2721" s="28">
        <v>148.69999999999999</v>
      </c>
      <c r="H2721" s="74">
        <v>176.2</v>
      </c>
      <c r="I2721" s="146">
        <f>SUM(B2721:H2721)</f>
        <v>1187.2</v>
      </c>
      <c r="J2721" s="74">
        <v>195.7</v>
      </c>
      <c r="K2721" s="61">
        <v>186.6</v>
      </c>
      <c r="L2721" s="61">
        <v>173.8</v>
      </c>
      <c r="M2721" s="61">
        <v>182.9</v>
      </c>
      <c r="N2721" s="61">
        <v>188.1</v>
      </c>
      <c r="O2721" s="28">
        <v>192.1</v>
      </c>
      <c r="P2721" s="74">
        <v>184.7</v>
      </c>
      <c r="Q2721" s="146">
        <f>SUM(J2721:P2721)</f>
        <v>1303.8999999999999</v>
      </c>
    </row>
    <row r="2722" spans="1:17" x14ac:dyDescent="0.35">
      <c r="A2722" s="28" t="s">
        <v>167</v>
      </c>
      <c r="B2722" s="28">
        <v>2.69</v>
      </c>
      <c r="C2722" s="166">
        <v>2.17</v>
      </c>
      <c r="D2722" s="166">
        <v>2.67</v>
      </c>
      <c r="E2722" s="166">
        <v>2.65</v>
      </c>
      <c r="F2722" s="178">
        <v>2.35</v>
      </c>
      <c r="G2722" s="28">
        <v>3.22</v>
      </c>
      <c r="H2722" s="74">
        <v>3.25</v>
      </c>
      <c r="I2722" s="146">
        <f>SUM(B2722:H2722)</f>
        <v>19</v>
      </c>
      <c r="J2722" s="33">
        <v>5.2</v>
      </c>
      <c r="K2722" s="166">
        <v>4.5999999999999996</v>
      </c>
      <c r="L2722" s="166">
        <v>3.69</v>
      </c>
      <c r="M2722" s="166">
        <v>2.62</v>
      </c>
      <c r="N2722" s="166">
        <v>4.2699999999999996</v>
      </c>
      <c r="O2722" s="28">
        <v>3.66</v>
      </c>
      <c r="P2722" s="74">
        <v>4.45</v>
      </c>
      <c r="Q2722" s="146">
        <f>SUM(J2722:P2722)</f>
        <v>28.49</v>
      </c>
    </row>
    <row r="2723" spans="1:17" x14ac:dyDescent="0.35">
      <c r="A2723" s="28" t="s">
        <v>152</v>
      </c>
      <c r="B2723" s="28">
        <f t="shared" ref="B2723:H2723" si="2093">B2722+B2721</f>
        <v>154.49</v>
      </c>
      <c r="C2723" s="28">
        <f t="shared" si="2093"/>
        <v>176.07</v>
      </c>
      <c r="D2723" s="28">
        <f t="shared" si="2093"/>
        <v>185.76999999999998</v>
      </c>
      <c r="E2723" s="28">
        <f t="shared" si="2093"/>
        <v>174.85</v>
      </c>
      <c r="F2723" s="28">
        <f t="shared" si="2093"/>
        <v>183.65</v>
      </c>
      <c r="G2723" s="28">
        <f t="shared" si="2093"/>
        <v>151.91999999999999</v>
      </c>
      <c r="H2723" s="28">
        <f t="shared" si="2093"/>
        <v>179.45</v>
      </c>
      <c r="I2723" s="146">
        <f>SUM(B2723:H2723)</f>
        <v>1206.2</v>
      </c>
      <c r="J2723" s="28">
        <f t="shared" ref="J2723:P2723" si="2094">J2722+J2721</f>
        <v>200.89999999999998</v>
      </c>
      <c r="K2723" s="28">
        <f t="shared" si="2094"/>
        <v>191.2</v>
      </c>
      <c r="L2723" s="28">
        <f t="shared" si="2094"/>
        <v>177.49</v>
      </c>
      <c r="M2723" s="28">
        <f t="shared" si="2094"/>
        <v>185.52</v>
      </c>
      <c r="N2723" s="28">
        <f t="shared" si="2094"/>
        <v>192.37</v>
      </c>
      <c r="O2723" s="28">
        <f t="shared" si="2094"/>
        <v>195.76</v>
      </c>
      <c r="P2723" s="28">
        <f t="shared" si="2094"/>
        <v>189.14999999999998</v>
      </c>
      <c r="Q2723" s="146">
        <f>SUM(J2723:P2723)</f>
        <v>1332.3899999999999</v>
      </c>
    </row>
    <row r="2724" spans="1:17" x14ac:dyDescent="0.35">
      <c r="A2724" s="28" t="s">
        <v>154</v>
      </c>
      <c r="B2724" s="169">
        <f t="shared" ref="B2724:H2724" si="2095">B2723/B2721</f>
        <v>1.0177206851119895</v>
      </c>
      <c r="C2724" s="169">
        <f t="shared" si="2095"/>
        <v>1.012478435882691</v>
      </c>
      <c r="D2724" s="169">
        <f t="shared" si="2095"/>
        <v>1.0145821955215728</v>
      </c>
      <c r="E2724" s="169">
        <f t="shared" si="2095"/>
        <v>1.0153890824622531</v>
      </c>
      <c r="F2724" s="169">
        <f t="shared" si="2095"/>
        <v>1.0129619415333702</v>
      </c>
      <c r="G2724" s="169">
        <f t="shared" si="2095"/>
        <v>1.021654337592468</v>
      </c>
      <c r="H2724" s="169">
        <f t="shared" si="2095"/>
        <v>1.0184449489216798</v>
      </c>
      <c r="I2724" s="106">
        <f>I2722/I2723*100</f>
        <v>1.5751948267285689</v>
      </c>
      <c r="J2724" s="169">
        <f t="shared" ref="J2724:P2724" si="2096">J2723/J2721</f>
        <v>1.0265712825753703</v>
      </c>
      <c r="K2724" s="169">
        <f t="shared" si="2096"/>
        <v>1.0246516613076098</v>
      </c>
      <c r="L2724" s="169">
        <f t="shared" si="2096"/>
        <v>1.0212313003452245</v>
      </c>
      <c r="M2724" s="169">
        <f t="shared" si="2096"/>
        <v>1.0143247676325862</v>
      </c>
      <c r="N2724" s="169">
        <f t="shared" si="2096"/>
        <v>1.0227006911217438</v>
      </c>
      <c r="O2724" s="169">
        <f t="shared" si="2096"/>
        <v>1.0190525767829255</v>
      </c>
      <c r="P2724" s="169">
        <f t="shared" si="2096"/>
        <v>1.0240931239848403</v>
      </c>
      <c r="Q2724" s="106">
        <f>Q2722/Q2723*100</f>
        <v>2.138262820945819</v>
      </c>
    </row>
    <row r="2725" spans="1:17" x14ac:dyDescent="0.35">
      <c r="A2725" s="28" t="s">
        <v>153</v>
      </c>
      <c r="B2725" s="88">
        <v>188</v>
      </c>
      <c r="C2725" s="28">
        <v>211</v>
      </c>
      <c r="D2725" s="28">
        <v>219</v>
      </c>
      <c r="E2725" s="61">
        <v>300</v>
      </c>
      <c r="F2725" s="61">
        <v>250</v>
      </c>
      <c r="G2725" s="88">
        <v>169</v>
      </c>
      <c r="H2725" s="88">
        <v>237</v>
      </c>
      <c r="I2725" s="146"/>
      <c r="J2725" s="88">
        <v>224</v>
      </c>
      <c r="K2725" s="61">
        <v>230</v>
      </c>
      <c r="L2725" s="61">
        <v>198</v>
      </c>
      <c r="M2725" s="61">
        <v>218</v>
      </c>
      <c r="N2725" s="61">
        <v>223</v>
      </c>
      <c r="O2725" s="88">
        <v>224</v>
      </c>
      <c r="P2725" s="88">
        <v>218</v>
      </c>
      <c r="Q2725" s="146"/>
    </row>
    <row r="2726" spans="1:17" x14ac:dyDescent="0.35">
      <c r="A2726" s="43" t="s">
        <v>155</v>
      </c>
      <c r="B2726" s="169">
        <f t="shared" ref="B2726:H2726" si="2097">B2725/B2723</f>
        <v>1.2169072431872612</v>
      </c>
      <c r="C2726" s="169">
        <f t="shared" si="2097"/>
        <v>1.1983870051683989</v>
      </c>
      <c r="D2726" s="169">
        <f t="shared" si="2097"/>
        <v>1.1788771060989396</v>
      </c>
      <c r="E2726" s="169">
        <f t="shared" si="2097"/>
        <v>1.7157563625965113</v>
      </c>
      <c r="F2726" s="169">
        <f t="shared" si="2097"/>
        <v>1.361285053090117</v>
      </c>
      <c r="G2726" s="169">
        <f t="shared" si="2097"/>
        <v>1.1124275934702477</v>
      </c>
      <c r="H2726" s="169">
        <f t="shared" si="2097"/>
        <v>1.3207021454444137</v>
      </c>
      <c r="I2726" s="146"/>
      <c r="J2726" s="169">
        <f t="shared" ref="J2726:P2726" si="2098">J2725/J2723</f>
        <v>1.1149825783972127</v>
      </c>
      <c r="K2726" s="169">
        <f t="shared" si="2098"/>
        <v>1.2029288702928871</v>
      </c>
      <c r="L2726" s="169">
        <f t="shared" si="2098"/>
        <v>1.1155558059608992</v>
      </c>
      <c r="M2726" s="169">
        <f t="shared" si="2098"/>
        <v>1.1750754635618801</v>
      </c>
      <c r="N2726" s="169">
        <f t="shared" si="2098"/>
        <v>1.1592244112907417</v>
      </c>
      <c r="O2726" s="169">
        <f t="shared" si="2098"/>
        <v>1.1442582754393136</v>
      </c>
      <c r="P2726" s="169">
        <f t="shared" si="2098"/>
        <v>1.1525244514935238</v>
      </c>
      <c r="Q2726" s="146"/>
    </row>
    <row r="2727" spans="1:17" x14ac:dyDescent="0.35">
      <c r="A2727" s="28" t="s">
        <v>168</v>
      </c>
      <c r="B2727" s="28">
        <v>0</v>
      </c>
      <c r="C2727" s="61">
        <v>0</v>
      </c>
      <c r="D2727" s="61">
        <v>0</v>
      </c>
      <c r="E2727" s="61">
        <v>0</v>
      </c>
      <c r="F2727" s="61">
        <v>0</v>
      </c>
      <c r="G2727" s="28">
        <v>116</v>
      </c>
      <c r="H2727" s="28">
        <v>125.2</v>
      </c>
      <c r="I2727" s="151">
        <f>SUM(B2727:H2727)</f>
        <v>241.2</v>
      </c>
      <c r="J2727" s="28">
        <v>36.700000000000003</v>
      </c>
      <c r="K2727" s="61">
        <v>31.2</v>
      </c>
      <c r="L2727" s="61">
        <v>121.1</v>
      </c>
      <c r="M2727" s="61">
        <v>105.8</v>
      </c>
      <c r="N2727" s="61">
        <v>129</v>
      </c>
      <c r="O2727" s="28">
        <v>112.6</v>
      </c>
      <c r="P2727" s="28">
        <v>127.9</v>
      </c>
      <c r="Q2727" s="151">
        <f>SUM(J2727:P2727)</f>
        <v>664.3</v>
      </c>
    </row>
    <row r="2728" spans="1:17" x14ac:dyDescent="0.35">
      <c r="A2728" s="28" t="s">
        <v>1543</v>
      </c>
      <c r="B2728" s="28">
        <v>0.9</v>
      </c>
      <c r="C2728" s="166">
        <v>0.6</v>
      </c>
      <c r="D2728" s="166">
        <v>0.16</v>
      </c>
      <c r="E2728" s="166">
        <v>0.17</v>
      </c>
      <c r="F2728" s="166">
        <v>1.1599999999999999</v>
      </c>
      <c r="G2728" s="28">
        <v>0.27</v>
      </c>
      <c r="H2728" s="28">
        <v>0.26</v>
      </c>
      <c r="I2728" s="151">
        <f>SUM(B2728:H2728)</f>
        <v>3.5199999999999996</v>
      </c>
      <c r="J2728" s="28">
        <v>0.62</v>
      </c>
      <c r="K2728" s="166">
        <v>0.56000000000000005</v>
      </c>
      <c r="L2728" s="166">
        <v>0.4</v>
      </c>
      <c r="M2728" s="166">
        <v>0.52</v>
      </c>
      <c r="N2728" s="166">
        <v>6.39</v>
      </c>
      <c r="O2728" s="28">
        <v>0.67</v>
      </c>
      <c r="P2728" s="28">
        <v>0.59</v>
      </c>
      <c r="Q2728" s="151">
        <f>SUM(J2728:P2728)</f>
        <v>9.75</v>
      </c>
    </row>
    <row r="2729" spans="1:17" x14ac:dyDescent="0.35">
      <c r="A2729" s="28" t="s">
        <v>152</v>
      </c>
      <c r="B2729" s="28">
        <f t="shared" ref="B2729:H2729" si="2099">B2728+B2727</f>
        <v>0.9</v>
      </c>
      <c r="C2729" s="28">
        <f t="shared" si="2099"/>
        <v>0.6</v>
      </c>
      <c r="D2729" s="28">
        <f t="shared" si="2099"/>
        <v>0.16</v>
      </c>
      <c r="E2729" s="106">
        <f t="shared" si="2099"/>
        <v>0.17</v>
      </c>
      <c r="F2729" s="28">
        <f t="shared" si="2099"/>
        <v>1.1599999999999999</v>
      </c>
      <c r="G2729" s="28">
        <f t="shared" si="2099"/>
        <v>116.27</v>
      </c>
      <c r="H2729" s="28">
        <f t="shared" si="2099"/>
        <v>125.46000000000001</v>
      </c>
      <c r="I2729" s="151">
        <f>SUM(B2729:H2729)</f>
        <v>244.72</v>
      </c>
      <c r="J2729" s="28">
        <f>J2728+J2727</f>
        <v>37.32</v>
      </c>
      <c r="K2729" s="28">
        <f>K2728+K2727</f>
        <v>31.759999999999998</v>
      </c>
      <c r="L2729" s="28">
        <f>L2728+L2727</f>
        <v>121.5</v>
      </c>
      <c r="M2729" s="28">
        <v>141</v>
      </c>
      <c r="N2729" s="28">
        <f>N2728+N2727</f>
        <v>135.38999999999999</v>
      </c>
      <c r="O2729" s="28">
        <f>O2728+O2727</f>
        <v>113.27</v>
      </c>
      <c r="P2729" s="28">
        <f>P2728+P2727</f>
        <v>128.49</v>
      </c>
      <c r="Q2729" s="151">
        <f>SUM(J2729:P2729)</f>
        <v>708.73</v>
      </c>
    </row>
    <row r="2730" spans="1:17" x14ac:dyDescent="0.35">
      <c r="A2730" s="28" t="s">
        <v>154</v>
      </c>
      <c r="B2730" s="169" t="e">
        <f>B2729/B2727</f>
        <v>#DIV/0!</v>
      </c>
      <c r="C2730" s="169" t="e">
        <f t="shared" ref="C2730:H2730" si="2100">C2729/C2727</f>
        <v>#DIV/0!</v>
      </c>
      <c r="D2730" s="169" t="e">
        <f t="shared" si="2100"/>
        <v>#DIV/0!</v>
      </c>
      <c r="E2730" s="169" t="e">
        <f t="shared" si="2100"/>
        <v>#DIV/0!</v>
      </c>
      <c r="F2730" s="169" t="e">
        <f t="shared" si="2100"/>
        <v>#DIV/0!</v>
      </c>
      <c r="G2730" s="169">
        <f t="shared" si="2100"/>
        <v>1.0023275862068965</v>
      </c>
      <c r="H2730" s="169">
        <f t="shared" si="2100"/>
        <v>1.0020766773162939</v>
      </c>
      <c r="I2730" s="154">
        <f>I2728/I2729*100</f>
        <v>1.4383785550833603</v>
      </c>
      <c r="J2730" s="169">
        <f t="shared" ref="J2730:P2730" si="2101">J2729/J2727</f>
        <v>1.0168937329700272</v>
      </c>
      <c r="K2730" s="169">
        <f t="shared" si="2101"/>
        <v>1.0179487179487179</v>
      </c>
      <c r="L2730" s="169">
        <f t="shared" si="2101"/>
        <v>1.0033030553261768</v>
      </c>
      <c r="M2730" s="169">
        <f t="shared" si="2101"/>
        <v>1.3327032136105861</v>
      </c>
      <c r="N2730" s="169">
        <f t="shared" si="2101"/>
        <v>1.0495348837209302</v>
      </c>
      <c r="O2730" s="169">
        <f t="shared" si="2101"/>
        <v>1.0059502664298401</v>
      </c>
      <c r="P2730" s="169">
        <f t="shared" si="2101"/>
        <v>1.0046129788897578</v>
      </c>
      <c r="Q2730" s="154">
        <f>Q2728/Q2729*100</f>
        <v>1.3757001961254638</v>
      </c>
    </row>
    <row r="2731" spans="1:17" x14ac:dyDescent="0.35">
      <c r="A2731" s="28" t="s">
        <v>153</v>
      </c>
      <c r="B2731" s="88">
        <v>166</v>
      </c>
      <c r="C2731" s="28">
        <v>165</v>
      </c>
      <c r="D2731" s="28">
        <v>160</v>
      </c>
      <c r="E2731" s="28">
        <v>156</v>
      </c>
      <c r="F2731" s="28">
        <v>149</v>
      </c>
      <c r="G2731" s="88">
        <v>145</v>
      </c>
      <c r="H2731" s="88">
        <v>195</v>
      </c>
      <c r="I2731" s="146"/>
      <c r="J2731" s="88">
        <v>169</v>
      </c>
      <c r="K2731" s="28">
        <v>196</v>
      </c>
      <c r="L2731" s="28">
        <v>150</v>
      </c>
      <c r="M2731" s="28">
        <v>128</v>
      </c>
      <c r="N2731" s="28">
        <v>174</v>
      </c>
      <c r="O2731" s="88">
        <v>133</v>
      </c>
      <c r="P2731" s="88">
        <v>160</v>
      </c>
      <c r="Q2731" s="146"/>
    </row>
    <row r="2732" spans="1:17" x14ac:dyDescent="0.35">
      <c r="A2732" s="43" t="s">
        <v>155</v>
      </c>
      <c r="B2732" s="169">
        <f t="shared" ref="B2732:H2732" si="2102">B2731/B2729</f>
        <v>184.44444444444443</v>
      </c>
      <c r="C2732" s="169">
        <f t="shared" si="2102"/>
        <v>275</v>
      </c>
      <c r="D2732" s="169">
        <f t="shared" si="2102"/>
        <v>1000</v>
      </c>
      <c r="E2732" s="169">
        <f t="shared" si="2102"/>
        <v>917.64705882352939</v>
      </c>
      <c r="F2732" s="169">
        <f t="shared" si="2102"/>
        <v>128.44827586206898</v>
      </c>
      <c r="G2732" s="169">
        <f t="shared" si="2102"/>
        <v>1.2470972735873398</v>
      </c>
      <c r="H2732" s="169">
        <f t="shared" si="2102"/>
        <v>1.5542802486848397</v>
      </c>
      <c r="I2732" s="146"/>
      <c r="J2732" s="169">
        <f t="shared" ref="J2732:P2732" si="2103">J2731/J2729</f>
        <v>4.528403001071811</v>
      </c>
      <c r="K2732" s="169">
        <f t="shared" si="2103"/>
        <v>6.1712846347607053</v>
      </c>
      <c r="L2732" s="169">
        <f t="shared" si="2103"/>
        <v>1.2345679012345678</v>
      </c>
      <c r="M2732" s="169">
        <f t="shared" si="2103"/>
        <v>0.90780141843971629</v>
      </c>
      <c r="N2732" s="169">
        <f t="shared" si="2103"/>
        <v>1.2851761577664527</v>
      </c>
      <c r="O2732" s="169">
        <f t="shared" si="2103"/>
        <v>1.1741855742915159</v>
      </c>
      <c r="P2732" s="169">
        <f t="shared" si="2103"/>
        <v>1.2452330920694217</v>
      </c>
      <c r="Q2732" s="146"/>
    </row>
    <row r="2733" spans="1:17" x14ac:dyDescent="0.35">
      <c r="A2733" s="28" t="s">
        <v>170</v>
      </c>
      <c r="B2733" s="74">
        <v>394.4</v>
      </c>
      <c r="C2733" s="61">
        <v>377.7</v>
      </c>
      <c r="D2733" s="61">
        <v>470.8</v>
      </c>
      <c r="E2733" s="61">
        <v>485.2</v>
      </c>
      <c r="F2733" s="61">
        <v>426.1</v>
      </c>
      <c r="G2733" s="88">
        <v>325.5</v>
      </c>
      <c r="H2733" s="88">
        <v>368.5</v>
      </c>
      <c r="I2733" s="146">
        <f>SUM(B2733:H2733)</f>
        <v>2848.2</v>
      </c>
      <c r="J2733" s="88">
        <v>300.60000000000002</v>
      </c>
      <c r="K2733" s="61">
        <v>310.89999999999998</v>
      </c>
      <c r="L2733" s="61">
        <v>327.5</v>
      </c>
      <c r="M2733" s="61">
        <v>479</v>
      </c>
      <c r="N2733" s="61">
        <v>223.5</v>
      </c>
      <c r="O2733" s="88">
        <v>358.4</v>
      </c>
      <c r="P2733" s="88">
        <v>330</v>
      </c>
      <c r="Q2733" s="146">
        <f>SUM(J2733:P2733)</f>
        <v>2329.9</v>
      </c>
    </row>
    <row r="2734" spans="1:17" x14ac:dyDescent="0.35">
      <c r="A2734" s="28" t="s">
        <v>171</v>
      </c>
      <c r="B2734" s="33">
        <v>3.4</v>
      </c>
      <c r="C2734" s="166">
        <v>0.1</v>
      </c>
      <c r="D2734" s="166">
        <v>2.7</v>
      </c>
      <c r="E2734" s="166">
        <v>2.85</v>
      </c>
      <c r="F2734" s="166">
        <v>2.95</v>
      </c>
      <c r="G2734" s="88">
        <v>0.3</v>
      </c>
      <c r="H2734" s="88">
        <v>0.2</v>
      </c>
      <c r="I2734" s="146">
        <f>SUM(B2734:H2734)</f>
        <v>12.5</v>
      </c>
      <c r="J2734" s="88">
        <v>1.5</v>
      </c>
      <c r="K2734" s="166">
        <v>1.3</v>
      </c>
      <c r="L2734" s="166">
        <v>0.9</v>
      </c>
      <c r="M2734" s="166">
        <v>1.6</v>
      </c>
      <c r="N2734" s="166">
        <v>0.7</v>
      </c>
      <c r="O2734" s="88">
        <v>2.2999999999999998</v>
      </c>
      <c r="P2734" s="88">
        <v>1.9</v>
      </c>
      <c r="Q2734" s="146">
        <f>SUM(J2734:P2734)</f>
        <v>10.200000000000001</v>
      </c>
    </row>
    <row r="2735" spans="1:17" x14ac:dyDescent="0.35">
      <c r="A2735" s="28" t="s">
        <v>152</v>
      </c>
      <c r="B2735" s="28">
        <f t="shared" ref="B2735:H2735" si="2104">B2734+B2733</f>
        <v>397.79999999999995</v>
      </c>
      <c r="C2735" s="28">
        <f t="shared" si="2104"/>
        <v>377.8</v>
      </c>
      <c r="D2735" s="28">
        <f t="shared" si="2104"/>
        <v>473.5</v>
      </c>
      <c r="E2735" s="28">
        <f t="shared" si="2104"/>
        <v>488.05</v>
      </c>
      <c r="F2735" s="28">
        <f t="shared" si="2104"/>
        <v>429.05</v>
      </c>
      <c r="G2735" s="28">
        <f t="shared" si="2104"/>
        <v>325.8</v>
      </c>
      <c r="H2735" s="28">
        <f t="shared" si="2104"/>
        <v>368.7</v>
      </c>
      <c r="I2735" s="146">
        <f>SUM(B2735:H2735)</f>
        <v>2860.7</v>
      </c>
      <c r="J2735" s="28">
        <f t="shared" ref="J2735:P2735" si="2105">J2734+J2733</f>
        <v>302.10000000000002</v>
      </c>
      <c r="K2735" s="28">
        <f t="shared" si="2105"/>
        <v>312.2</v>
      </c>
      <c r="L2735" s="28">
        <f t="shared" si="2105"/>
        <v>328.4</v>
      </c>
      <c r="M2735" s="28">
        <f t="shared" si="2105"/>
        <v>480.6</v>
      </c>
      <c r="N2735" s="28">
        <f t="shared" si="2105"/>
        <v>224.2</v>
      </c>
      <c r="O2735" s="28">
        <f t="shared" si="2105"/>
        <v>360.7</v>
      </c>
      <c r="P2735" s="28">
        <f t="shared" si="2105"/>
        <v>331.9</v>
      </c>
      <c r="Q2735" s="146">
        <f>SUM(J2735:P2735)</f>
        <v>2340.1</v>
      </c>
    </row>
    <row r="2736" spans="1:17" x14ac:dyDescent="0.35">
      <c r="A2736" s="28" t="s">
        <v>154</v>
      </c>
      <c r="B2736" s="169">
        <f t="shared" ref="B2736:H2736" si="2106">B2735/B2733</f>
        <v>1.0086206896551724</v>
      </c>
      <c r="C2736" s="169">
        <f t="shared" si="2106"/>
        <v>1.0002647603918455</v>
      </c>
      <c r="D2736" s="169">
        <f t="shared" si="2106"/>
        <v>1.0057349192863212</v>
      </c>
      <c r="E2736" s="169">
        <f t="shared" si="2106"/>
        <v>1.0058738664468261</v>
      </c>
      <c r="F2736" s="169">
        <f t="shared" si="2106"/>
        <v>1.0069232574513025</v>
      </c>
      <c r="G2736" s="169">
        <f t="shared" si="2106"/>
        <v>1.0009216589861751</v>
      </c>
      <c r="H2736" s="169">
        <f t="shared" si="2106"/>
        <v>1.0005427408412482</v>
      </c>
      <c r="I2736" s="153">
        <f>I2734/I2735*100</f>
        <v>0.43695598979270811</v>
      </c>
      <c r="J2736" s="169">
        <f t="shared" ref="J2736:P2736" si="2107">J2735/J2733</f>
        <v>1.0049900199600799</v>
      </c>
      <c r="K2736" s="169">
        <f t="shared" si="2107"/>
        <v>1.0041814088131231</v>
      </c>
      <c r="L2736" s="169">
        <f t="shared" si="2107"/>
        <v>1.0027480916030533</v>
      </c>
      <c r="M2736" s="169">
        <f t="shared" si="2107"/>
        <v>1.0033402922755741</v>
      </c>
      <c r="N2736" s="169">
        <f t="shared" si="2107"/>
        <v>1.003131991051454</v>
      </c>
      <c r="O2736" s="169">
        <f t="shared" si="2107"/>
        <v>1.0064174107142858</v>
      </c>
      <c r="P2736" s="169">
        <f t="shared" si="2107"/>
        <v>1.0057575757575756</v>
      </c>
      <c r="Q2736" s="153">
        <f>Q2734/Q2735*100</f>
        <v>0.43587880859792322</v>
      </c>
    </row>
    <row r="2737" spans="1:17" x14ac:dyDescent="0.35">
      <c r="A2737" s="28" t="s">
        <v>153</v>
      </c>
      <c r="B2737" s="88">
        <v>800</v>
      </c>
      <c r="C2737" s="61">
        <v>762</v>
      </c>
      <c r="D2737" s="61">
        <v>938</v>
      </c>
      <c r="E2737" s="61">
        <v>823</v>
      </c>
      <c r="F2737" s="61">
        <v>800</v>
      </c>
      <c r="G2737" s="88">
        <v>644</v>
      </c>
      <c r="H2737" s="88">
        <v>744</v>
      </c>
      <c r="I2737" s="146"/>
      <c r="J2737" s="88">
        <v>605</v>
      </c>
      <c r="K2737" s="61">
        <v>600</v>
      </c>
      <c r="L2737" s="61">
        <v>683</v>
      </c>
      <c r="M2737" s="61">
        <v>948</v>
      </c>
      <c r="N2737" s="61">
        <v>445</v>
      </c>
      <c r="O2737" s="88">
        <v>729</v>
      </c>
      <c r="P2737" s="88">
        <v>662</v>
      </c>
      <c r="Q2737" s="146"/>
    </row>
    <row r="2738" spans="1:17" x14ac:dyDescent="0.35">
      <c r="A2738" s="43" t="s">
        <v>155</v>
      </c>
      <c r="B2738" s="169">
        <f t="shared" ref="B2738:G2738" si="2108">B2737/B2735</f>
        <v>2.0110608345902468</v>
      </c>
      <c r="C2738" s="169">
        <f t="shared" si="2108"/>
        <v>2.0169401799894122</v>
      </c>
      <c r="D2738" s="169">
        <f t="shared" si="2108"/>
        <v>1.9809926082365363</v>
      </c>
      <c r="E2738" s="169">
        <f t="shared" si="2108"/>
        <v>1.6863026329269541</v>
      </c>
      <c r="F2738" s="169">
        <f t="shared" si="2108"/>
        <v>1.8645845472555647</v>
      </c>
      <c r="G2738" s="169">
        <f t="shared" si="2108"/>
        <v>1.976672805402087</v>
      </c>
      <c r="H2738" s="169">
        <v>914</v>
      </c>
      <c r="I2738" s="146"/>
      <c r="J2738" s="169">
        <f t="shared" ref="J2738:P2738" si="2109">J2737/J2735</f>
        <v>2.002648129758358</v>
      </c>
      <c r="K2738" s="169">
        <f t="shared" si="2109"/>
        <v>1.9218449711723256</v>
      </c>
      <c r="L2738" s="169">
        <f t="shared" si="2109"/>
        <v>2.0797807551766141</v>
      </c>
      <c r="M2738" s="169">
        <f t="shared" si="2109"/>
        <v>1.9725343320848938</v>
      </c>
      <c r="N2738" s="169">
        <f t="shared" si="2109"/>
        <v>1.984834968777877</v>
      </c>
      <c r="O2738" s="169">
        <f t="shared" si="2109"/>
        <v>2.0210701413917382</v>
      </c>
      <c r="P2738" s="169">
        <f t="shared" si="2109"/>
        <v>1.9945766797228082</v>
      </c>
      <c r="Q2738" s="146"/>
    </row>
    <row r="2739" spans="1:17" x14ac:dyDescent="0.35">
      <c r="A2739" s="28" t="s">
        <v>173</v>
      </c>
      <c r="B2739" s="74">
        <v>29.48</v>
      </c>
      <c r="C2739" s="171">
        <v>30.11</v>
      </c>
      <c r="D2739" s="171">
        <v>31.18</v>
      </c>
      <c r="E2739" s="171">
        <v>24.92</v>
      </c>
      <c r="F2739" s="171">
        <v>30.35</v>
      </c>
      <c r="G2739" s="28">
        <v>26.28</v>
      </c>
      <c r="H2739" s="74">
        <v>25.65</v>
      </c>
      <c r="I2739" s="146">
        <f>SUM(B2739:H2739)</f>
        <v>197.97000000000003</v>
      </c>
      <c r="J2739" s="74">
        <v>30.79</v>
      </c>
      <c r="K2739" s="171">
        <v>20.260000000000002</v>
      </c>
      <c r="L2739" s="171">
        <v>25.72</v>
      </c>
      <c r="M2739" s="171">
        <v>26.33</v>
      </c>
      <c r="N2739" s="171">
        <v>25.41</v>
      </c>
      <c r="O2739" s="28">
        <v>32.21</v>
      </c>
      <c r="P2739" s="74">
        <v>26.13</v>
      </c>
      <c r="Q2739" s="146">
        <f>SUM(J2739:P2739)</f>
        <v>186.85</v>
      </c>
    </row>
    <row r="2740" spans="1:17" x14ac:dyDescent="0.35">
      <c r="A2740" s="28" t="s">
        <v>172</v>
      </c>
      <c r="B2740" s="33">
        <v>42.24</v>
      </c>
      <c r="C2740" s="61">
        <v>42.85</v>
      </c>
      <c r="D2740" s="61">
        <v>36.89</v>
      </c>
      <c r="E2740" s="61">
        <v>37.25</v>
      </c>
      <c r="F2740" s="61">
        <v>29.33</v>
      </c>
      <c r="G2740" s="28">
        <v>32.86</v>
      </c>
      <c r="H2740" s="74">
        <v>28.88</v>
      </c>
      <c r="I2740" s="146">
        <f>SUM(B2740:H2740)</f>
        <v>250.3</v>
      </c>
      <c r="J2740" s="33">
        <v>36.92</v>
      </c>
      <c r="K2740" s="61">
        <v>36.47</v>
      </c>
      <c r="L2740" s="61">
        <v>39.369999999999997</v>
      </c>
      <c r="M2740" s="61">
        <v>38.590000000000003</v>
      </c>
      <c r="N2740" s="61">
        <v>38.1</v>
      </c>
      <c r="O2740" s="28">
        <v>45</v>
      </c>
      <c r="P2740" s="74">
        <v>38.380000000000003</v>
      </c>
      <c r="Q2740" s="146">
        <f>SUM(J2740:P2740)</f>
        <v>272.83</v>
      </c>
    </row>
    <row r="2741" spans="1:17" x14ac:dyDescent="0.35">
      <c r="A2741" s="28" t="s">
        <v>152</v>
      </c>
      <c r="B2741" s="28">
        <f t="shared" ref="B2741:G2741" si="2110">B2740+B2739</f>
        <v>71.72</v>
      </c>
      <c r="C2741" s="28">
        <f t="shared" si="2110"/>
        <v>72.960000000000008</v>
      </c>
      <c r="D2741" s="28">
        <f t="shared" si="2110"/>
        <v>68.069999999999993</v>
      </c>
      <c r="E2741" s="28">
        <f t="shared" si="2110"/>
        <v>62.17</v>
      </c>
      <c r="F2741" s="28">
        <f t="shared" si="2110"/>
        <v>59.68</v>
      </c>
      <c r="G2741" s="28">
        <f t="shared" si="2110"/>
        <v>59.14</v>
      </c>
      <c r="H2741" s="28">
        <v>30.49</v>
      </c>
      <c r="I2741" s="146">
        <f>SUM(B2741:H2741)</f>
        <v>424.23</v>
      </c>
      <c r="J2741" s="28">
        <f t="shared" ref="J2741:P2741" si="2111">J2740+J2739</f>
        <v>67.710000000000008</v>
      </c>
      <c r="K2741" s="28">
        <f t="shared" si="2111"/>
        <v>56.730000000000004</v>
      </c>
      <c r="L2741" s="28">
        <f t="shared" si="2111"/>
        <v>65.09</v>
      </c>
      <c r="M2741" s="28">
        <f t="shared" si="2111"/>
        <v>64.92</v>
      </c>
      <c r="N2741" s="28">
        <f t="shared" si="2111"/>
        <v>63.510000000000005</v>
      </c>
      <c r="O2741" s="28">
        <f t="shared" si="2111"/>
        <v>77.210000000000008</v>
      </c>
      <c r="P2741" s="28">
        <f t="shared" si="2111"/>
        <v>64.510000000000005</v>
      </c>
      <c r="Q2741" s="146">
        <f>SUM(J2741:P2741)</f>
        <v>459.68000000000006</v>
      </c>
    </row>
    <row r="2742" spans="1:17" x14ac:dyDescent="0.35">
      <c r="A2742" s="28" t="s">
        <v>154</v>
      </c>
      <c r="B2742" s="169">
        <f>B2741/B2739</f>
        <v>2.4328358208955225</v>
      </c>
      <c r="C2742" s="169">
        <f t="shared" ref="C2742:H2742" si="2112">C2741/C2739</f>
        <v>2.4231152441049488</v>
      </c>
      <c r="D2742" s="169">
        <f t="shared" si="2112"/>
        <v>2.18313021167415</v>
      </c>
      <c r="E2742" s="169">
        <f t="shared" si="2112"/>
        <v>2.4947833065810592</v>
      </c>
      <c r="F2742" s="169">
        <f t="shared" si="2112"/>
        <v>1.9663920922570015</v>
      </c>
      <c r="G2742" s="169">
        <f t="shared" si="2112"/>
        <v>2.250380517503805</v>
      </c>
      <c r="H2742" s="169">
        <f t="shared" si="2112"/>
        <v>1.1886939571150097</v>
      </c>
      <c r="I2742" s="153">
        <f>I2740/I2741*100</f>
        <v>59.001013601112604</v>
      </c>
      <c r="J2742" s="169">
        <f>J2741/J2739</f>
        <v>2.1990906138356614</v>
      </c>
      <c r="K2742" s="169">
        <f t="shared" ref="K2742:P2742" si="2113">K2741/K2739</f>
        <v>2.8000987166831193</v>
      </c>
      <c r="L2742" s="169">
        <f t="shared" si="2113"/>
        <v>2.5307153965785383</v>
      </c>
      <c r="M2742" s="169">
        <f t="shared" si="2113"/>
        <v>2.4656285605772883</v>
      </c>
      <c r="N2742" s="169">
        <f t="shared" si="2113"/>
        <v>2.4994096812278634</v>
      </c>
      <c r="O2742" s="169">
        <f t="shared" si="2113"/>
        <v>2.397081651660975</v>
      </c>
      <c r="P2742" s="169">
        <f t="shared" si="2113"/>
        <v>2.4688097971680065</v>
      </c>
      <c r="Q2742" s="153">
        <f>Q2740/Q2741*100</f>
        <v>59.352158022972489</v>
      </c>
    </row>
    <row r="2743" spans="1:17" x14ac:dyDescent="0.35">
      <c r="A2743" s="28" t="s">
        <v>153</v>
      </c>
      <c r="B2743" s="28">
        <v>300</v>
      </c>
      <c r="C2743" s="28">
        <v>291</v>
      </c>
      <c r="D2743" s="28">
        <v>317</v>
      </c>
      <c r="E2743" s="28">
        <v>235</v>
      </c>
      <c r="F2743" s="28">
        <v>286</v>
      </c>
      <c r="G2743" s="28">
        <v>278</v>
      </c>
      <c r="H2743" s="28">
        <v>227</v>
      </c>
      <c r="I2743" s="146"/>
      <c r="J2743" s="28">
        <v>323</v>
      </c>
      <c r="K2743" s="28">
        <v>246</v>
      </c>
      <c r="L2743" s="28">
        <v>268</v>
      </c>
      <c r="M2743" s="28">
        <v>262</v>
      </c>
      <c r="N2743" s="28">
        <v>231</v>
      </c>
      <c r="O2743" s="28">
        <v>324</v>
      </c>
      <c r="P2743" s="28">
        <v>239</v>
      </c>
      <c r="Q2743" s="146"/>
    </row>
    <row r="2744" spans="1:17" x14ac:dyDescent="0.35">
      <c r="A2744" s="43" t="s">
        <v>155</v>
      </c>
      <c r="B2744" s="169">
        <f t="shared" ref="B2744:H2744" si="2114">B2743/B2741</f>
        <v>4.1829336307863914</v>
      </c>
      <c r="C2744" s="169">
        <f t="shared" si="2114"/>
        <v>3.9884868421052628</v>
      </c>
      <c r="D2744" s="169">
        <f t="shared" si="2114"/>
        <v>4.6569707653885715</v>
      </c>
      <c r="E2744" s="169">
        <f t="shared" si="2114"/>
        <v>3.7799581791861026</v>
      </c>
      <c r="F2744" s="169">
        <f t="shared" si="2114"/>
        <v>4.7922252010723865</v>
      </c>
      <c r="G2744" s="169">
        <v>25.75</v>
      </c>
      <c r="H2744" s="169">
        <f t="shared" si="2114"/>
        <v>7.445063955395212</v>
      </c>
      <c r="I2744" s="146"/>
      <c r="J2744" s="169">
        <f t="shared" ref="J2744:P2744" si="2115">J2743/J2741</f>
        <v>4.7703441146064094</v>
      </c>
      <c r="K2744" s="169">
        <f t="shared" si="2115"/>
        <v>4.3363299841353777</v>
      </c>
      <c r="L2744" s="169">
        <f t="shared" si="2115"/>
        <v>4.1173759410047621</v>
      </c>
      <c r="M2744" s="169">
        <f t="shared" si="2115"/>
        <v>4.0357362908194698</v>
      </c>
      <c r="N2744" s="169">
        <f t="shared" si="2115"/>
        <v>3.6372224846480865</v>
      </c>
      <c r="O2744" s="169">
        <f t="shared" si="2115"/>
        <v>4.1963476233648489</v>
      </c>
      <c r="P2744" s="169">
        <f t="shared" si="2115"/>
        <v>3.7048519609362884</v>
      </c>
      <c r="Q2744" s="146"/>
    </row>
    <row r="2745" spans="1:17" x14ac:dyDescent="0.35">
      <c r="A2745" s="28" t="s">
        <v>176</v>
      </c>
      <c r="B2745" s="28">
        <v>0</v>
      </c>
      <c r="C2745" s="28">
        <v>0</v>
      </c>
      <c r="D2745" s="28">
        <v>0</v>
      </c>
      <c r="E2745" s="28">
        <v>0</v>
      </c>
      <c r="F2745" s="28">
        <v>0</v>
      </c>
      <c r="G2745" s="28">
        <v>0</v>
      </c>
      <c r="H2745" s="28">
        <v>0</v>
      </c>
      <c r="I2745" s="151">
        <f>SUM(B2745:H2745)</f>
        <v>0</v>
      </c>
      <c r="J2745" s="28">
        <v>0</v>
      </c>
      <c r="K2745" s="28">
        <v>0</v>
      </c>
      <c r="L2745" s="28">
        <v>0</v>
      </c>
      <c r="M2745" s="28">
        <v>0</v>
      </c>
      <c r="N2745" s="28">
        <v>0</v>
      </c>
      <c r="O2745" s="28">
        <v>0</v>
      </c>
      <c r="P2745" s="28">
        <v>0</v>
      </c>
      <c r="Q2745" s="151">
        <f>SUM(J2745:P2745)</f>
        <v>0</v>
      </c>
    </row>
    <row r="2746" spans="1:17" x14ac:dyDescent="0.35">
      <c r="A2746" s="28" t="s">
        <v>177</v>
      </c>
      <c r="B2746" s="28">
        <v>0</v>
      </c>
      <c r="C2746" s="28">
        <v>0</v>
      </c>
      <c r="D2746" s="28">
        <v>0</v>
      </c>
      <c r="E2746" s="28">
        <v>0</v>
      </c>
      <c r="F2746" s="28">
        <v>0</v>
      </c>
      <c r="G2746" s="28">
        <v>0</v>
      </c>
      <c r="H2746" s="28">
        <v>0</v>
      </c>
      <c r="I2746" s="151">
        <f>SUM(B2746:H2746)</f>
        <v>0</v>
      </c>
      <c r="J2746" s="28">
        <v>0</v>
      </c>
      <c r="K2746" s="28">
        <v>0</v>
      </c>
      <c r="L2746" s="28">
        <v>0</v>
      </c>
      <c r="M2746" s="28">
        <v>0</v>
      </c>
      <c r="N2746" s="28">
        <v>0</v>
      </c>
      <c r="O2746" s="28">
        <v>0</v>
      </c>
      <c r="P2746" s="28">
        <v>0</v>
      </c>
      <c r="Q2746" s="151">
        <f>SUM(J2746:P2746)</f>
        <v>0</v>
      </c>
    </row>
    <row r="2747" spans="1:17" x14ac:dyDescent="0.35">
      <c r="A2747" s="28" t="s">
        <v>152</v>
      </c>
      <c r="B2747" s="28">
        <f t="shared" ref="B2747:H2747" si="2116">B2746+B2745</f>
        <v>0</v>
      </c>
      <c r="C2747" s="28">
        <f t="shared" si="2116"/>
        <v>0</v>
      </c>
      <c r="D2747" s="28">
        <f t="shared" si="2116"/>
        <v>0</v>
      </c>
      <c r="E2747" s="28">
        <f t="shared" si="2116"/>
        <v>0</v>
      </c>
      <c r="F2747" s="28">
        <f t="shared" si="2116"/>
        <v>0</v>
      </c>
      <c r="G2747" s="28">
        <f t="shared" si="2116"/>
        <v>0</v>
      </c>
      <c r="H2747" s="28">
        <f t="shared" si="2116"/>
        <v>0</v>
      </c>
      <c r="I2747" s="151">
        <f>SUM(B2747:H2747)</f>
        <v>0</v>
      </c>
      <c r="J2747" s="28">
        <f t="shared" ref="J2747:P2747" si="2117">J2746+J2745</f>
        <v>0</v>
      </c>
      <c r="K2747" s="28">
        <f t="shared" si="2117"/>
        <v>0</v>
      </c>
      <c r="L2747" s="28">
        <f t="shared" si="2117"/>
        <v>0</v>
      </c>
      <c r="M2747" s="28">
        <f t="shared" si="2117"/>
        <v>0</v>
      </c>
      <c r="N2747" s="28">
        <f t="shared" si="2117"/>
        <v>0</v>
      </c>
      <c r="O2747" s="28">
        <f t="shared" si="2117"/>
        <v>0</v>
      </c>
      <c r="P2747" s="28">
        <f t="shared" si="2117"/>
        <v>0</v>
      </c>
      <c r="Q2747" s="151">
        <f>SUM(J2747:P2747)</f>
        <v>0</v>
      </c>
    </row>
    <row r="2748" spans="1:17" x14ac:dyDescent="0.35">
      <c r="A2748" s="28" t="s">
        <v>154</v>
      </c>
      <c r="B2748" s="106" t="e">
        <f t="shared" ref="B2748:Q2748" si="2118">B2746/B2747*100</f>
        <v>#DIV/0!</v>
      </c>
      <c r="C2748" s="106" t="e">
        <f t="shared" si="2118"/>
        <v>#DIV/0!</v>
      </c>
      <c r="D2748" s="106" t="e">
        <f t="shared" si="2118"/>
        <v>#DIV/0!</v>
      </c>
      <c r="E2748" s="106" t="e">
        <f t="shared" si="2118"/>
        <v>#DIV/0!</v>
      </c>
      <c r="F2748" s="106" t="e">
        <f t="shared" si="2118"/>
        <v>#DIV/0!</v>
      </c>
      <c r="G2748" s="106" t="e">
        <f t="shared" si="2118"/>
        <v>#DIV/0!</v>
      </c>
      <c r="H2748" s="106" t="e">
        <f t="shared" si="2118"/>
        <v>#DIV/0!</v>
      </c>
      <c r="I2748" s="153" t="e">
        <f t="shared" si="2118"/>
        <v>#DIV/0!</v>
      </c>
      <c r="J2748" s="106" t="e">
        <f t="shared" si="2118"/>
        <v>#DIV/0!</v>
      </c>
      <c r="K2748" s="106" t="e">
        <f t="shared" si="2118"/>
        <v>#DIV/0!</v>
      </c>
      <c r="L2748" s="106" t="e">
        <f t="shared" si="2118"/>
        <v>#DIV/0!</v>
      </c>
      <c r="M2748" s="106" t="e">
        <f t="shared" si="2118"/>
        <v>#DIV/0!</v>
      </c>
      <c r="N2748" s="106" t="e">
        <f t="shared" si="2118"/>
        <v>#DIV/0!</v>
      </c>
      <c r="O2748" s="106" t="e">
        <f t="shared" si="2118"/>
        <v>#DIV/0!</v>
      </c>
      <c r="P2748" s="106" t="e">
        <f t="shared" si="2118"/>
        <v>#DIV/0!</v>
      </c>
      <c r="Q2748" s="153" t="e">
        <f t="shared" si="2118"/>
        <v>#DIV/0!</v>
      </c>
    </row>
    <row r="2749" spans="1:17" x14ac:dyDescent="0.35">
      <c r="A2749" s="28" t="s">
        <v>153</v>
      </c>
      <c r="B2749" s="88">
        <v>0</v>
      </c>
      <c r="C2749" s="88">
        <v>0</v>
      </c>
      <c r="D2749" s="88">
        <v>0</v>
      </c>
      <c r="E2749" s="88">
        <v>0</v>
      </c>
      <c r="F2749" s="88">
        <v>0</v>
      </c>
      <c r="G2749" s="88">
        <v>0</v>
      </c>
      <c r="H2749" s="88">
        <v>0</v>
      </c>
      <c r="I2749" s="146"/>
      <c r="J2749" s="88">
        <v>0</v>
      </c>
      <c r="K2749" s="88">
        <v>0</v>
      </c>
      <c r="L2749" s="88">
        <v>0</v>
      </c>
      <c r="M2749" s="88">
        <v>0</v>
      </c>
      <c r="N2749" s="88">
        <v>0</v>
      </c>
      <c r="O2749" s="88">
        <v>0</v>
      </c>
      <c r="P2749" s="88">
        <v>0</v>
      </c>
      <c r="Q2749" s="146"/>
    </row>
    <row r="2750" spans="1:17" x14ac:dyDescent="0.35">
      <c r="A2750" s="43" t="s">
        <v>155</v>
      </c>
      <c r="B2750" s="169" t="e">
        <f t="shared" ref="B2750:H2750" si="2119">B2749/B2747</f>
        <v>#DIV/0!</v>
      </c>
      <c r="C2750" s="169" t="e">
        <f t="shared" si="2119"/>
        <v>#DIV/0!</v>
      </c>
      <c r="D2750" s="169" t="e">
        <f t="shared" si="2119"/>
        <v>#DIV/0!</v>
      </c>
      <c r="E2750" s="169" t="e">
        <f t="shared" si="2119"/>
        <v>#DIV/0!</v>
      </c>
      <c r="F2750" s="169" t="e">
        <f t="shared" si="2119"/>
        <v>#DIV/0!</v>
      </c>
      <c r="G2750" s="169" t="e">
        <f t="shared" si="2119"/>
        <v>#DIV/0!</v>
      </c>
      <c r="H2750" s="169" t="e">
        <f t="shared" si="2119"/>
        <v>#DIV/0!</v>
      </c>
      <c r="I2750" s="146"/>
      <c r="J2750" s="169" t="e">
        <f t="shared" ref="J2750:P2750" si="2120">J2749/J2747</f>
        <v>#DIV/0!</v>
      </c>
      <c r="K2750" s="169" t="e">
        <f t="shared" si="2120"/>
        <v>#DIV/0!</v>
      </c>
      <c r="L2750" s="169" t="e">
        <f t="shared" si="2120"/>
        <v>#DIV/0!</v>
      </c>
      <c r="M2750" s="169" t="e">
        <f t="shared" si="2120"/>
        <v>#DIV/0!</v>
      </c>
      <c r="N2750" s="169" t="e">
        <f t="shared" si="2120"/>
        <v>#DIV/0!</v>
      </c>
      <c r="O2750" s="169" t="e">
        <f t="shared" si="2120"/>
        <v>#DIV/0!</v>
      </c>
      <c r="P2750" s="169" t="e">
        <f t="shared" si="2120"/>
        <v>#DIV/0!</v>
      </c>
      <c r="Q2750" s="146"/>
    </row>
    <row r="2751" spans="1:17" x14ac:dyDescent="0.35">
      <c r="A2751" s="28" t="s">
        <v>174</v>
      </c>
      <c r="B2751" s="88">
        <v>13.96</v>
      </c>
      <c r="C2751" s="28">
        <v>15.54</v>
      </c>
      <c r="D2751" s="28">
        <v>21.79</v>
      </c>
      <c r="E2751" s="28">
        <v>11.25</v>
      </c>
      <c r="F2751" s="28">
        <v>25.75</v>
      </c>
      <c r="G2751" s="79">
        <v>16.87</v>
      </c>
      <c r="H2751" s="79">
        <v>19.829999999999998</v>
      </c>
      <c r="I2751" s="146">
        <f>SUM(B2751:H2751)</f>
        <v>124.99</v>
      </c>
      <c r="J2751" s="88">
        <v>19.12</v>
      </c>
      <c r="K2751" s="28">
        <v>14.23</v>
      </c>
      <c r="L2751" s="28">
        <v>11.09</v>
      </c>
      <c r="M2751" s="28">
        <v>12.15</v>
      </c>
      <c r="N2751" s="28">
        <v>11.28</v>
      </c>
      <c r="O2751" s="79">
        <v>18.760000000000002</v>
      </c>
      <c r="P2751" s="79">
        <v>12.19</v>
      </c>
      <c r="Q2751" s="146">
        <f>SUM(J2751:P2751)</f>
        <v>98.82</v>
      </c>
    </row>
    <row r="2752" spans="1:17" x14ac:dyDescent="0.35">
      <c r="A2752" s="28" t="s">
        <v>175</v>
      </c>
      <c r="B2752" s="88">
        <v>0.37</v>
      </c>
      <c r="C2752" s="28">
        <v>0.36</v>
      </c>
      <c r="D2752" s="28">
        <v>0.36</v>
      </c>
      <c r="E2752" s="28">
        <v>0.33</v>
      </c>
      <c r="F2752" s="28">
        <v>0.38</v>
      </c>
      <c r="G2752" s="88">
        <v>0.32</v>
      </c>
      <c r="H2752" s="88">
        <v>0.39</v>
      </c>
      <c r="I2752" s="146">
        <f>SUM(B2752:H2752)</f>
        <v>2.5099999999999998</v>
      </c>
      <c r="J2752" s="88">
        <v>0.39</v>
      </c>
      <c r="K2752" s="28">
        <v>0.34</v>
      </c>
      <c r="L2752" s="28">
        <v>0.35</v>
      </c>
      <c r="M2752" s="28">
        <v>0.36</v>
      </c>
      <c r="N2752" s="28">
        <v>0.38</v>
      </c>
      <c r="O2752" s="88">
        <v>0.42</v>
      </c>
      <c r="P2752" s="88">
        <v>0.36</v>
      </c>
      <c r="Q2752" s="146">
        <f>SUM(J2752:P2752)</f>
        <v>2.5999999999999996</v>
      </c>
    </row>
    <row r="2753" spans="1:17" x14ac:dyDescent="0.35">
      <c r="A2753" s="28" t="s">
        <v>152</v>
      </c>
      <c r="B2753" s="28">
        <f t="shared" ref="B2753:H2753" si="2121">B2752+B2751</f>
        <v>14.33</v>
      </c>
      <c r="C2753" s="28">
        <f t="shared" si="2121"/>
        <v>15.899999999999999</v>
      </c>
      <c r="D2753" s="28">
        <f t="shared" si="2121"/>
        <v>22.15</v>
      </c>
      <c r="E2753" s="28">
        <f t="shared" si="2121"/>
        <v>11.58</v>
      </c>
      <c r="F2753" s="28">
        <f t="shared" si="2121"/>
        <v>26.13</v>
      </c>
      <c r="G2753" s="28">
        <f t="shared" si="2121"/>
        <v>17.190000000000001</v>
      </c>
      <c r="H2753" s="28">
        <f t="shared" si="2121"/>
        <v>20.22</v>
      </c>
      <c r="I2753" s="146">
        <f>SUM(B2753:H2753)</f>
        <v>127.49999999999999</v>
      </c>
      <c r="J2753" s="28">
        <f>J2752+J2751</f>
        <v>19.510000000000002</v>
      </c>
      <c r="K2753" s="28">
        <f>K2752+K2751</f>
        <v>14.57</v>
      </c>
      <c r="L2753" s="28">
        <f>L2752+L2751</f>
        <v>11.44</v>
      </c>
      <c r="M2753" s="28">
        <v>90</v>
      </c>
      <c r="N2753" s="28">
        <f>N2752+N2751</f>
        <v>11.66</v>
      </c>
      <c r="O2753" s="28">
        <f>O2752+O2751</f>
        <v>19.180000000000003</v>
      </c>
      <c r="P2753" s="28">
        <f>P2752+P2751</f>
        <v>12.549999999999999</v>
      </c>
      <c r="Q2753" s="146">
        <f>SUM(J2753:P2753)</f>
        <v>178.91</v>
      </c>
    </row>
    <row r="2754" spans="1:17" x14ac:dyDescent="0.35">
      <c r="A2754" s="28" t="s">
        <v>154</v>
      </c>
      <c r="B2754" s="169">
        <f t="shared" ref="B2754:H2754" si="2122">B2753/B2751</f>
        <v>1.0265042979942693</v>
      </c>
      <c r="C2754" s="169">
        <f t="shared" si="2122"/>
        <v>1.0231660231660231</v>
      </c>
      <c r="D2754" s="169">
        <f t="shared" si="2122"/>
        <v>1.0165213400642497</v>
      </c>
      <c r="E2754" s="169">
        <f t="shared" si="2122"/>
        <v>1.0293333333333334</v>
      </c>
      <c r="F2754" s="169">
        <f t="shared" si="2122"/>
        <v>1.0147572815533981</v>
      </c>
      <c r="G2754" s="169">
        <f t="shared" si="2122"/>
        <v>1.0189685832839359</v>
      </c>
      <c r="H2754" s="169">
        <f t="shared" si="2122"/>
        <v>1.0196671709531013</v>
      </c>
      <c r="I2754" s="153">
        <f>I2752/I2753*100</f>
        <v>1.968627450980392</v>
      </c>
      <c r="J2754" s="169">
        <f t="shared" ref="J2754:P2754" si="2123">J2753/J2751</f>
        <v>1.020397489539749</v>
      </c>
      <c r="K2754" s="169">
        <f t="shared" si="2123"/>
        <v>1.0238931834153198</v>
      </c>
      <c r="L2754" s="169">
        <f t="shared" si="2123"/>
        <v>1.0315599639314699</v>
      </c>
      <c r="M2754" s="169">
        <f t="shared" si="2123"/>
        <v>7.4074074074074074</v>
      </c>
      <c r="N2754" s="169">
        <f t="shared" si="2123"/>
        <v>1.0336879432624113</v>
      </c>
      <c r="O2754" s="169">
        <f t="shared" si="2123"/>
        <v>1.0223880597014927</v>
      </c>
      <c r="P2754" s="169">
        <f t="shared" si="2123"/>
        <v>1.0295324036095159</v>
      </c>
      <c r="Q2754" s="153">
        <f>Q2752/Q2753*100</f>
        <v>1.4532446481471128</v>
      </c>
    </row>
    <row r="2755" spans="1:17" x14ac:dyDescent="0.35">
      <c r="A2755" s="28" t="s">
        <v>153</v>
      </c>
      <c r="B2755" s="28">
        <v>108</v>
      </c>
      <c r="C2755" s="28">
        <v>123</v>
      </c>
      <c r="D2755" s="28">
        <v>125</v>
      </c>
      <c r="E2755" s="28">
        <v>99</v>
      </c>
      <c r="F2755" s="28">
        <v>107</v>
      </c>
      <c r="G2755" s="28">
        <v>108</v>
      </c>
      <c r="H2755" s="28">
        <v>38</v>
      </c>
      <c r="I2755" s="146"/>
      <c r="J2755" s="28">
        <v>109</v>
      </c>
      <c r="K2755" s="28">
        <v>87</v>
      </c>
      <c r="L2755" s="28">
        <v>68</v>
      </c>
      <c r="M2755" s="28">
        <v>98</v>
      </c>
      <c r="N2755" s="28">
        <v>80</v>
      </c>
      <c r="O2755" s="28">
        <v>111</v>
      </c>
      <c r="P2755" s="28">
        <v>91</v>
      </c>
      <c r="Q2755" s="146"/>
    </row>
    <row r="2756" spans="1:17" x14ac:dyDescent="0.35">
      <c r="A2756" s="43" t="s">
        <v>155</v>
      </c>
      <c r="B2756" s="169">
        <f t="shared" ref="B2756:H2756" si="2124">B2755/B2753</f>
        <v>7.536636427076064</v>
      </c>
      <c r="C2756" s="169">
        <f t="shared" si="2124"/>
        <v>7.7358490566037741</v>
      </c>
      <c r="D2756" s="169">
        <f t="shared" si="2124"/>
        <v>5.6433408577878108</v>
      </c>
      <c r="E2756" s="169">
        <f t="shared" si="2124"/>
        <v>8.5492227979274613</v>
      </c>
      <c r="F2756" s="169">
        <f t="shared" si="2124"/>
        <v>4.0949100650593193</v>
      </c>
      <c r="G2756" s="169">
        <f t="shared" si="2124"/>
        <v>6.2827225130890048</v>
      </c>
      <c r="H2756" s="169">
        <f t="shared" si="2124"/>
        <v>1.8793273986152326</v>
      </c>
      <c r="I2756" s="146"/>
      <c r="J2756" s="169">
        <f t="shared" ref="J2756:P2756" si="2125">J2755/J2753</f>
        <v>5.5868785238339305</v>
      </c>
      <c r="K2756" s="169">
        <f t="shared" si="2125"/>
        <v>5.9711736444749484</v>
      </c>
      <c r="L2756" s="169">
        <f t="shared" si="2125"/>
        <v>5.9440559440559442</v>
      </c>
      <c r="M2756" s="169">
        <f t="shared" si="2125"/>
        <v>1.0888888888888888</v>
      </c>
      <c r="N2756" s="169">
        <f t="shared" si="2125"/>
        <v>6.8610634648370494</v>
      </c>
      <c r="O2756" s="169">
        <f t="shared" si="2125"/>
        <v>5.7872784150156402</v>
      </c>
      <c r="P2756" s="169">
        <f t="shared" si="2125"/>
        <v>7.2509960159362556</v>
      </c>
      <c r="Q2756" s="146"/>
    </row>
    <row r="2757" spans="1:17" x14ac:dyDescent="0.35">
      <c r="A2757" s="21"/>
      <c r="B2757" s="21"/>
      <c r="C2757" s="21"/>
      <c r="D2757" s="169">
        <f>D2756/D2754</f>
        <v>5.5516206452007406</v>
      </c>
      <c r="E2757" s="169">
        <f>E2756/E2754</f>
        <v>8.3055920964321182</v>
      </c>
      <c r="F2757" s="21">
        <v>21</v>
      </c>
      <c r="G2757" s="21"/>
      <c r="H2757" s="21"/>
      <c r="I2757" s="21"/>
      <c r="J2757" s="21"/>
      <c r="K2757" s="21"/>
      <c r="L2757" s="169">
        <f>L2756/L2754</f>
        <v>5.7622010856276589</v>
      </c>
      <c r="M2757" s="169">
        <f>M2756/M2754</f>
        <v>0.14699999999999999</v>
      </c>
      <c r="N2757" s="21">
        <v>21</v>
      </c>
      <c r="O2757" s="21"/>
      <c r="P2757" s="21"/>
    </row>
    <row r="2758" spans="1:17" x14ac:dyDescent="0.35">
      <c r="A2758" s="21"/>
      <c r="B2758" s="155"/>
      <c r="C2758" s="156" t="s">
        <v>1679</v>
      </c>
      <c r="D2758" s="156" t="s">
        <v>178</v>
      </c>
      <c r="E2758" s="156" t="s">
        <v>179</v>
      </c>
      <c r="F2758" s="156" t="s">
        <v>180</v>
      </c>
      <c r="G2758" s="156" t="s">
        <v>181</v>
      </c>
      <c r="H2758" s="156" t="s">
        <v>182</v>
      </c>
      <c r="I2758" s="156" t="s">
        <v>183</v>
      </c>
      <c r="J2758" s="156" t="s">
        <v>184</v>
      </c>
      <c r="K2758" s="156" t="s">
        <v>185</v>
      </c>
      <c r="L2758" s="156" t="s">
        <v>186</v>
      </c>
      <c r="M2758" s="156" t="s">
        <v>187</v>
      </c>
      <c r="N2758" s="156" t="s">
        <v>188</v>
      </c>
      <c r="O2758" s="21"/>
      <c r="P2758" s="21"/>
    </row>
    <row r="2759" spans="1:17" x14ac:dyDescent="0.35">
      <c r="A2759" s="21"/>
      <c r="B2759" s="157" t="s">
        <v>189</v>
      </c>
      <c r="C2759" s="179">
        <f>Q2686</f>
        <v>415.89999999999992</v>
      </c>
      <c r="D2759" s="158">
        <f>Q2692</f>
        <v>1017.4000000000001</v>
      </c>
      <c r="E2759" s="158">
        <f>I2698</f>
        <v>0</v>
      </c>
      <c r="F2759" s="164">
        <f>Q2704</f>
        <v>272.68</v>
      </c>
      <c r="G2759" s="180">
        <f>Q2710</f>
        <v>0</v>
      </c>
      <c r="H2759" s="164">
        <f>Q2716</f>
        <v>1152.9299999999998</v>
      </c>
      <c r="I2759" s="164">
        <f>Q2722</f>
        <v>28.49</v>
      </c>
      <c r="J2759" s="164">
        <f>Q2728</f>
        <v>9.75</v>
      </c>
      <c r="K2759" s="179">
        <f>Q2734</f>
        <v>10.200000000000001</v>
      </c>
      <c r="L2759" s="164">
        <f>Q2740</f>
        <v>272.83</v>
      </c>
      <c r="M2759" s="164">
        <f>I2746</f>
        <v>0</v>
      </c>
      <c r="N2759" s="164">
        <f>Q2752</f>
        <v>2.5999999999999996</v>
      </c>
      <c r="O2759" s="21"/>
      <c r="P2759" s="21"/>
    </row>
    <row r="2760" spans="1:17" x14ac:dyDescent="0.35">
      <c r="A2760" s="21"/>
      <c r="B2760" s="157" t="s">
        <v>190</v>
      </c>
      <c r="C2760" s="163">
        <f>I2688</f>
        <v>100</v>
      </c>
      <c r="D2760" s="163">
        <f>I2694</f>
        <v>100</v>
      </c>
      <c r="E2760" s="163">
        <f>I2700</f>
        <v>0</v>
      </c>
      <c r="F2760" s="164">
        <f>I2706</f>
        <v>65.858457265204564</v>
      </c>
      <c r="G2760" s="163">
        <v>0</v>
      </c>
      <c r="H2760" s="163">
        <f>I2718</f>
        <v>26.334654605820369</v>
      </c>
      <c r="I2760" s="163">
        <f>I2724</f>
        <v>1.5751948267285689</v>
      </c>
      <c r="J2760" s="163">
        <f>I2730</f>
        <v>1.4383785550833603</v>
      </c>
      <c r="K2760" s="163">
        <f>I2736</f>
        <v>0.43695598979270811</v>
      </c>
      <c r="L2760" s="163">
        <f>I2742</f>
        <v>59.001013601112604</v>
      </c>
      <c r="M2760" s="163">
        <v>0</v>
      </c>
      <c r="N2760" s="163">
        <f>I2754</f>
        <v>1.968627450980392</v>
      </c>
      <c r="O2760" s="163"/>
      <c r="P2760" s="21"/>
    </row>
    <row r="2762" spans="1:17" x14ac:dyDescent="0.35">
      <c r="A2762" s="31" t="s">
        <v>0</v>
      </c>
      <c r="B2762" s="83"/>
      <c r="C2762" s="83"/>
      <c r="D2762" s="21"/>
      <c r="E2762" s="21"/>
      <c r="F2762" s="21"/>
      <c r="G2762" s="21"/>
      <c r="H2762" s="21"/>
      <c r="I2762" s="21"/>
      <c r="J2762" s="21"/>
      <c r="K2762" s="21"/>
      <c r="L2762" s="21"/>
      <c r="M2762" s="21"/>
      <c r="N2762" s="21"/>
      <c r="O2762" s="21"/>
      <c r="P2762" s="21"/>
    </row>
    <row r="2763" spans="1:17" ht="15.5" x14ac:dyDescent="0.35">
      <c r="A2763" s="33" t="s">
        <v>1</v>
      </c>
      <c r="B2763" s="64" t="s">
        <v>811</v>
      </c>
      <c r="C2763" s="64" t="s">
        <v>876</v>
      </c>
      <c r="D2763" s="64" t="s">
        <v>877</v>
      </c>
      <c r="E2763" s="64" t="s">
        <v>878</v>
      </c>
      <c r="F2763" s="64" t="s">
        <v>879</v>
      </c>
      <c r="G2763" s="64" t="s">
        <v>880</v>
      </c>
      <c r="H2763" s="64" t="s">
        <v>881</v>
      </c>
      <c r="I2763" s="64" t="s">
        <v>1961</v>
      </c>
      <c r="J2763" s="64" t="s">
        <v>882</v>
      </c>
      <c r="K2763" s="64" t="s">
        <v>883</v>
      </c>
      <c r="L2763" s="64" t="s">
        <v>884</v>
      </c>
      <c r="M2763" s="64" t="s">
        <v>885</v>
      </c>
      <c r="N2763" s="64" t="s">
        <v>886</v>
      </c>
      <c r="O2763" s="64" t="s">
        <v>887</v>
      </c>
      <c r="P2763" s="64" t="s">
        <v>888</v>
      </c>
      <c r="Q2763" s="65" t="s">
        <v>1962</v>
      </c>
    </row>
    <row r="2764" spans="1:17" x14ac:dyDescent="0.35">
      <c r="A2764" s="28" t="s">
        <v>1677</v>
      </c>
      <c r="B2764" s="28">
        <v>0</v>
      </c>
      <c r="C2764" s="28">
        <v>0</v>
      </c>
      <c r="D2764" s="28">
        <v>0</v>
      </c>
      <c r="E2764" s="28">
        <v>0</v>
      </c>
      <c r="F2764" s="28">
        <v>0</v>
      </c>
      <c r="G2764" s="28">
        <v>0</v>
      </c>
      <c r="H2764" s="28">
        <v>0</v>
      </c>
      <c r="I2764" s="146">
        <f>SUM(B2764:H2764)</f>
        <v>0</v>
      </c>
      <c r="J2764" s="28">
        <v>0</v>
      </c>
      <c r="K2764" s="28">
        <v>0</v>
      </c>
      <c r="L2764" s="28">
        <v>0</v>
      </c>
      <c r="M2764" s="28">
        <v>0</v>
      </c>
      <c r="N2764" s="28">
        <v>0</v>
      </c>
      <c r="O2764" s="28">
        <v>0</v>
      </c>
      <c r="P2764" s="28">
        <v>0</v>
      </c>
      <c r="Q2764" s="146">
        <f>SUM(J2764:P2764)</f>
        <v>0</v>
      </c>
    </row>
    <row r="2765" spans="1:17" x14ac:dyDescent="0.35">
      <c r="A2765" s="28" t="s">
        <v>1678</v>
      </c>
      <c r="B2765" s="28">
        <v>0.2</v>
      </c>
      <c r="C2765" s="28">
        <v>184.5</v>
      </c>
      <c r="D2765" s="28">
        <v>184.4</v>
      </c>
      <c r="E2765" s="28">
        <v>157.6</v>
      </c>
      <c r="F2765" s="28">
        <v>0.2</v>
      </c>
      <c r="G2765" s="166">
        <v>0.2</v>
      </c>
      <c r="H2765" s="28">
        <v>115.4</v>
      </c>
      <c r="I2765" s="146">
        <f>SUM(B2765:H2765)</f>
        <v>642.50000000000011</v>
      </c>
      <c r="J2765" s="28">
        <v>9.8000000000000007</v>
      </c>
      <c r="K2765" s="28">
        <v>144.4</v>
      </c>
      <c r="L2765" s="28">
        <v>145.80000000000001</v>
      </c>
      <c r="M2765" s="28">
        <v>166.8</v>
      </c>
      <c r="N2765" s="28">
        <v>13.6</v>
      </c>
      <c r="O2765" s="28">
        <v>25.9</v>
      </c>
      <c r="P2765" s="28">
        <v>0.2</v>
      </c>
      <c r="Q2765" s="146">
        <f>SUM(J2765:P2765)</f>
        <v>506.5</v>
      </c>
    </row>
    <row r="2766" spans="1:17" x14ac:dyDescent="0.35">
      <c r="A2766" s="28" t="s">
        <v>152</v>
      </c>
      <c r="B2766" s="28">
        <f t="shared" ref="B2766:H2766" si="2126">B2765+B2764</f>
        <v>0.2</v>
      </c>
      <c r="C2766" s="28">
        <f t="shared" si="2126"/>
        <v>184.5</v>
      </c>
      <c r="D2766" s="28">
        <f t="shared" si="2126"/>
        <v>184.4</v>
      </c>
      <c r="E2766" s="28">
        <f t="shared" si="2126"/>
        <v>157.6</v>
      </c>
      <c r="F2766" s="28">
        <f t="shared" si="2126"/>
        <v>0.2</v>
      </c>
      <c r="G2766" s="28">
        <f t="shared" si="2126"/>
        <v>0.2</v>
      </c>
      <c r="H2766" s="28">
        <f t="shared" si="2126"/>
        <v>115.4</v>
      </c>
      <c r="I2766" s="146">
        <f>SUM(B2766:H2766)</f>
        <v>642.50000000000011</v>
      </c>
      <c r="J2766" s="28">
        <f>J2765+J2764</f>
        <v>9.8000000000000007</v>
      </c>
      <c r="K2766" s="28">
        <f t="shared" ref="K2766:P2766" si="2127">K2765+K2764</f>
        <v>144.4</v>
      </c>
      <c r="L2766" s="28">
        <f t="shared" si="2127"/>
        <v>145.80000000000001</v>
      </c>
      <c r="M2766" s="28">
        <f t="shared" si="2127"/>
        <v>166.8</v>
      </c>
      <c r="N2766" s="28">
        <f t="shared" si="2127"/>
        <v>13.6</v>
      </c>
      <c r="O2766" s="28">
        <f t="shared" si="2127"/>
        <v>25.9</v>
      </c>
      <c r="P2766" s="28">
        <f t="shared" si="2127"/>
        <v>0.2</v>
      </c>
      <c r="Q2766" s="146">
        <f>SUM(J2766:P2766)</f>
        <v>506.5</v>
      </c>
    </row>
    <row r="2767" spans="1:17" x14ac:dyDescent="0.35">
      <c r="A2767" s="28" t="s">
        <v>154</v>
      </c>
      <c r="B2767" s="106">
        <f>B2765/B2766*100</f>
        <v>100</v>
      </c>
      <c r="C2767" s="106">
        <f>C2765/C2766*100</f>
        <v>100</v>
      </c>
      <c r="D2767" s="106">
        <f>D2765/D2766*100</f>
        <v>100</v>
      </c>
      <c r="E2767" s="106">
        <f>E2765/E2766</f>
        <v>1</v>
      </c>
      <c r="F2767" s="106">
        <f t="shared" ref="F2767:Q2767" si="2128">F2765/F2766*100</f>
        <v>100</v>
      </c>
      <c r="G2767" s="106">
        <f t="shared" si="2128"/>
        <v>100</v>
      </c>
      <c r="H2767" s="106">
        <f t="shared" si="2128"/>
        <v>100</v>
      </c>
      <c r="I2767" s="106">
        <f t="shared" si="2128"/>
        <v>100</v>
      </c>
      <c r="J2767" s="106">
        <f t="shared" si="2128"/>
        <v>100</v>
      </c>
      <c r="K2767" s="106">
        <f t="shared" si="2128"/>
        <v>100</v>
      </c>
      <c r="L2767" s="106">
        <f t="shared" si="2128"/>
        <v>100</v>
      </c>
      <c r="M2767" s="106">
        <f t="shared" si="2128"/>
        <v>100</v>
      </c>
      <c r="N2767" s="106">
        <f t="shared" si="2128"/>
        <v>100</v>
      </c>
      <c r="O2767" s="106">
        <f t="shared" si="2128"/>
        <v>100</v>
      </c>
      <c r="P2767" s="106">
        <f t="shared" si="2128"/>
        <v>100</v>
      </c>
      <c r="Q2767" s="106">
        <f t="shared" si="2128"/>
        <v>100</v>
      </c>
    </row>
    <row r="2768" spans="1:17" x14ac:dyDescent="0.35">
      <c r="A2768" s="28" t="s">
        <v>153</v>
      </c>
      <c r="B2768" s="28">
        <v>0</v>
      </c>
      <c r="C2768" s="28">
        <v>195</v>
      </c>
      <c r="D2768" s="28">
        <v>196</v>
      </c>
      <c r="E2768" s="28">
        <v>159</v>
      </c>
      <c r="F2768" s="28">
        <v>0</v>
      </c>
      <c r="G2768" s="28">
        <v>0</v>
      </c>
      <c r="H2768" s="28">
        <v>127</v>
      </c>
      <c r="I2768" s="106">
        <v>0</v>
      </c>
      <c r="J2768" s="28">
        <v>8</v>
      </c>
      <c r="K2768" s="28">
        <v>145</v>
      </c>
      <c r="L2768" s="28">
        <v>139</v>
      </c>
      <c r="M2768" s="28">
        <v>155</v>
      </c>
      <c r="N2768" s="28">
        <v>16</v>
      </c>
      <c r="O2768" s="28">
        <v>25</v>
      </c>
      <c r="P2768" s="28">
        <v>0</v>
      </c>
      <c r="Q2768" s="106">
        <v>0</v>
      </c>
    </row>
    <row r="2769" spans="1:17" x14ac:dyDescent="0.35">
      <c r="A2769" s="167" t="s">
        <v>155</v>
      </c>
      <c r="B2769" s="169">
        <f t="shared" ref="B2769:H2769" si="2129">B2768/B2766</f>
        <v>0</v>
      </c>
      <c r="C2769" s="169">
        <f t="shared" si="2129"/>
        <v>1.056910569105691</v>
      </c>
      <c r="D2769" s="169">
        <f t="shared" si="2129"/>
        <v>1.0629067245119306</v>
      </c>
      <c r="E2769" s="169">
        <f t="shared" si="2129"/>
        <v>1.0088832487309645</v>
      </c>
      <c r="F2769" s="169">
        <f t="shared" si="2129"/>
        <v>0</v>
      </c>
      <c r="G2769" s="169">
        <f t="shared" si="2129"/>
        <v>0</v>
      </c>
      <c r="H2769" s="169">
        <f t="shared" si="2129"/>
        <v>1.1005199306759099</v>
      </c>
      <c r="I2769" s="146"/>
      <c r="J2769" s="169">
        <f t="shared" ref="J2769:P2769" si="2130">J2768/J2766</f>
        <v>0.81632653061224481</v>
      </c>
      <c r="K2769" s="169">
        <f t="shared" si="2130"/>
        <v>1.0041551246537397</v>
      </c>
      <c r="L2769" s="169">
        <f t="shared" si="2130"/>
        <v>0.95336076817558291</v>
      </c>
      <c r="M2769" s="169">
        <f t="shared" si="2130"/>
        <v>0.92925659472422051</v>
      </c>
      <c r="N2769" s="169">
        <f t="shared" si="2130"/>
        <v>1.1764705882352942</v>
      </c>
      <c r="O2769" s="169">
        <f t="shared" si="2130"/>
        <v>0.96525096525096532</v>
      </c>
      <c r="P2769" s="169">
        <f t="shared" si="2130"/>
        <v>0</v>
      </c>
      <c r="Q2769" s="146"/>
    </row>
    <row r="2770" spans="1:17" x14ac:dyDescent="0.35">
      <c r="A2770" s="28" t="s">
        <v>162</v>
      </c>
      <c r="B2770" s="28">
        <v>0</v>
      </c>
      <c r="C2770" s="28">
        <v>0</v>
      </c>
      <c r="D2770" s="28">
        <v>0</v>
      </c>
      <c r="E2770" s="28">
        <v>0</v>
      </c>
      <c r="F2770" s="28">
        <v>0</v>
      </c>
      <c r="G2770" s="28">
        <v>0</v>
      </c>
      <c r="H2770" s="28">
        <v>0</v>
      </c>
      <c r="I2770" s="146">
        <f>SUM(B2770:H2770)</f>
        <v>0</v>
      </c>
      <c r="J2770" s="28">
        <v>0</v>
      </c>
      <c r="K2770" s="28">
        <v>0</v>
      </c>
      <c r="L2770" s="28">
        <v>0</v>
      </c>
      <c r="M2770" s="28">
        <v>0</v>
      </c>
      <c r="N2770" s="28">
        <v>0</v>
      </c>
      <c r="O2770" s="28">
        <v>0</v>
      </c>
      <c r="P2770" s="28">
        <v>0</v>
      </c>
      <c r="Q2770" s="146">
        <f>SUM(J2770:P2770)</f>
        <v>0</v>
      </c>
    </row>
    <row r="2771" spans="1:17" x14ac:dyDescent="0.35">
      <c r="A2771" s="28" t="s">
        <v>163</v>
      </c>
      <c r="B2771" s="28">
        <v>186.6</v>
      </c>
      <c r="C2771" s="61">
        <v>213.2</v>
      </c>
      <c r="D2771" s="166">
        <v>206.3</v>
      </c>
      <c r="E2771" s="166">
        <v>164</v>
      </c>
      <c r="F2771" s="166">
        <v>198.8</v>
      </c>
      <c r="G2771" s="166">
        <v>155.80000000000001</v>
      </c>
      <c r="H2771" s="28">
        <v>221.3</v>
      </c>
      <c r="I2771" s="146">
        <f>SUM(B2771:H2771)</f>
        <v>1345.9999999999998</v>
      </c>
      <c r="J2771" s="28">
        <v>55.7</v>
      </c>
      <c r="K2771" s="28">
        <v>170.9</v>
      </c>
      <c r="L2771" s="28">
        <v>179.3</v>
      </c>
      <c r="M2771" s="28">
        <v>187.9</v>
      </c>
      <c r="N2771" s="28">
        <v>22.5</v>
      </c>
      <c r="O2771" s="28">
        <v>33.5</v>
      </c>
      <c r="P2771" s="28">
        <v>0.4</v>
      </c>
      <c r="Q2771" s="146">
        <f>SUM(J2771:P2771)</f>
        <v>650.20000000000005</v>
      </c>
    </row>
    <row r="2772" spans="1:17" x14ac:dyDescent="0.35">
      <c r="A2772" s="28" t="s">
        <v>152</v>
      </c>
      <c r="B2772" s="28">
        <f>B2771+B2770</f>
        <v>186.6</v>
      </c>
      <c r="C2772" s="28">
        <f t="shared" ref="C2772:H2772" si="2131">C2771+C2770</f>
        <v>213.2</v>
      </c>
      <c r="D2772" s="28">
        <f t="shared" si="2131"/>
        <v>206.3</v>
      </c>
      <c r="E2772" s="28">
        <f t="shared" si="2131"/>
        <v>164</v>
      </c>
      <c r="F2772" s="28">
        <f t="shared" si="2131"/>
        <v>198.8</v>
      </c>
      <c r="G2772" s="28">
        <f t="shared" si="2131"/>
        <v>155.80000000000001</v>
      </c>
      <c r="H2772" s="28">
        <f t="shared" si="2131"/>
        <v>221.3</v>
      </c>
      <c r="I2772" s="146">
        <f>SUM(B2772:H2772)</f>
        <v>1345.9999999999998</v>
      </c>
      <c r="J2772" s="28">
        <f>J2771+J2770</f>
        <v>55.7</v>
      </c>
      <c r="K2772" s="28">
        <f t="shared" ref="K2772:P2772" si="2132">K2771+K2770</f>
        <v>170.9</v>
      </c>
      <c r="L2772" s="28">
        <f t="shared" si="2132"/>
        <v>179.3</v>
      </c>
      <c r="M2772" s="28">
        <f t="shared" si="2132"/>
        <v>187.9</v>
      </c>
      <c r="N2772" s="28">
        <f t="shared" si="2132"/>
        <v>22.5</v>
      </c>
      <c r="O2772" s="28">
        <f t="shared" si="2132"/>
        <v>33.5</v>
      </c>
      <c r="P2772" s="28">
        <f t="shared" si="2132"/>
        <v>0.4</v>
      </c>
      <c r="Q2772" s="146">
        <f>SUM(J2772:P2772)</f>
        <v>650.20000000000005</v>
      </c>
    </row>
    <row r="2773" spans="1:17" x14ac:dyDescent="0.35">
      <c r="A2773" s="28" t="s">
        <v>154</v>
      </c>
      <c r="B2773" s="106">
        <f t="shared" ref="B2773:H2773" si="2133">B2771/B2772*100</f>
        <v>100</v>
      </c>
      <c r="C2773" s="106">
        <f t="shared" si="2133"/>
        <v>100</v>
      </c>
      <c r="D2773" s="106">
        <f t="shared" si="2133"/>
        <v>100</v>
      </c>
      <c r="E2773" s="106">
        <f t="shared" si="2133"/>
        <v>100</v>
      </c>
      <c r="F2773" s="106">
        <f t="shared" si="2133"/>
        <v>100</v>
      </c>
      <c r="G2773" s="106">
        <f t="shared" si="2133"/>
        <v>100</v>
      </c>
      <c r="H2773" s="106">
        <f t="shared" si="2133"/>
        <v>100</v>
      </c>
      <c r="I2773" s="106">
        <f>I2771/I2772*100</f>
        <v>100</v>
      </c>
      <c r="J2773" s="106">
        <f t="shared" ref="J2773:P2773" si="2134">J2771/J2772*100</f>
        <v>100</v>
      </c>
      <c r="K2773" s="106">
        <f t="shared" si="2134"/>
        <v>100</v>
      </c>
      <c r="L2773" s="106">
        <f t="shared" si="2134"/>
        <v>100</v>
      </c>
      <c r="M2773" s="106">
        <f t="shared" si="2134"/>
        <v>100</v>
      </c>
      <c r="N2773" s="106">
        <f t="shared" si="2134"/>
        <v>100</v>
      </c>
      <c r="O2773" s="106">
        <f t="shared" si="2134"/>
        <v>100</v>
      </c>
      <c r="P2773" s="106">
        <f t="shared" si="2134"/>
        <v>100</v>
      </c>
      <c r="Q2773" s="106">
        <f>Q2771/Q2772*100</f>
        <v>100</v>
      </c>
    </row>
    <row r="2774" spans="1:17" x14ac:dyDescent="0.35">
      <c r="A2774" s="28" t="s">
        <v>153</v>
      </c>
      <c r="B2774" s="28">
        <v>194</v>
      </c>
      <c r="C2774" s="28">
        <v>188</v>
      </c>
      <c r="D2774" s="28">
        <v>171</v>
      </c>
      <c r="E2774" s="28">
        <v>136</v>
      </c>
      <c r="F2774" s="28">
        <v>216</v>
      </c>
      <c r="G2774" s="28">
        <v>210</v>
      </c>
      <c r="H2774" s="28">
        <v>261</v>
      </c>
      <c r="I2774" s="106">
        <v>0</v>
      </c>
      <c r="J2774" s="28">
        <v>83</v>
      </c>
      <c r="K2774" s="28">
        <v>214</v>
      </c>
      <c r="L2774" s="28">
        <v>188</v>
      </c>
      <c r="M2774" s="28">
        <v>204</v>
      </c>
      <c r="N2774" s="28">
        <v>31</v>
      </c>
      <c r="O2774" s="28">
        <v>51</v>
      </c>
      <c r="P2774" s="28">
        <v>0</v>
      </c>
      <c r="Q2774" s="106">
        <v>0</v>
      </c>
    </row>
    <row r="2775" spans="1:17" x14ac:dyDescent="0.35">
      <c r="A2775" s="167" t="s">
        <v>155</v>
      </c>
      <c r="B2775" s="169">
        <f t="shared" ref="B2775:H2775" si="2135">B2774/B2772</f>
        <v>1.039657020364416</v>
      </c>
      <c r="C2775" s="169">
        <f t="shared" si="2135"/>
        <v>0.88180112570356473</v>
      </c>
      <c r="D2775" s="169">
        <f t="shared" si="2135"/>
        <v>0.82888996606883181</v>
      </c>
      <c r="E2775" s="169">
        <f t="shared" si="2135"/>
        <v>0.82926829268292679</v>
      </c>
      <c r="F2775" s="169">
        <f t="shared" si="2135"/>
        <v>1.0865191146881288</v>
      </c>
      <c r="G2775" s="169">
        <f t="shared" si="2135"/>
        <v>1.3478818998716302</v>
      </c>
      <c r="H2775" s="169">
        <f t="shared" si="2135"/>
        <v>1.1793944871215545</v>
      </c>
      <c r="I2775" s="146"/>
      <c r="J2775" s="169">
        <f t="shared" ref="J2775:P2775" si="2136">J2774/J2772</f>
        <v>1.4901256732495511</v>
      </c>
      <c r="K2775" s="169">
        <f t="shared" si="2136"/>
        <v>1.2521942656524283</v>
      </c>
      <c r="L2775" s="169">
        <f t="shared" si="2136"/>
        <v>1.0485220301171221</v>
      </c>
      <c r="M2775" s="169">
        <f t="shared" si="2136"/>
        <v>1.0856838744012773</v>
      </c>
      <c r="N2775" s="169">
        <f t="shared" si="2136"/>
        <v>1.3777777777777778</v>
      </c>
      <c r="O2775" s="169">
        <f t="shared" si="2136"/>
        <v>1.5223880597014925</v>
      </c>
      <c r="P2775" s="169">
        <f t="shared" si="2136"/>
        <v>0</v>
      </c>
      <c r="Q2775" s="146"/>
    </row>
    <row r="2776" spans="1:17" x14ac:dyDescent="0.35">
      <c r="A2776" s="28" t="s">
        <v>164</v>
      </c>
      <c r="B2776" s="28">
        <v>0</v>
      </c>
      <c r="C2776" s="28">
        <v>0</v>
      </c>
      <c r="D2776" s="28">
        <v>0</v>
      </c>
      <c r="E2776" s="28">
        <v>0</v>
      </c>
      <c r="F2776" s="28">
        <v>0</v>
      </c>
      <c r="G2776" s="28">
        <v>0</v>
      </c>
      <c r="H2776" s="28">
        <v>0</v>
      </c>
      <c r="I2776" s="151"/>
      <c r="J2776" s="28">
        <v>0</v>
      </c>
      <c r="K2776" s="61">
        <v>0</v>
      </c>
      <c r="L2776" s="61">
        <v>0</v>
      </c>
      <c r="M2776" s="61">
        <v>0</v>
      </c>
      <c r="N2776" s="61">
        <v>0</v>
      </c>
      <c r="O2776" s="61">
        <v>0</v>
      </c>
      <c r="P2776" s="61">
        <v>0</v>
      </c>
      <c r="Q2776" s="151"/>
    </row>
    <row r="2777" spans="1:17" x14ac:dyDescent="0.35">
      <c r="A2777" s="88" t="s">
        <v>165</v>
      </c>
      <c r="B2777" s="88">
        <v>0</v>
      </c>
      <c r="C2777" s="148">
        <v>0</v>
      </c>
      <c r="D2777" s="148">
        <v>0</v>
      </c>
      <c r="E2777" s="148">
        <v>0</v>
      </c>
      <c r="F2777" s="148">
        <v>0</v>
      </c>
      <c r="G2777" s="148">
        <v>0</v>
      </c>
      <c r="H2777" s="148">
        <v>0</v>
      </c>
      <c r="I2777" s="153">
        <f>SUM(B2777:H2777)</f>
        <v>0</v>
      </c>
      <c r="J2777" s="88">
        <v>0</v>
      </c>
      <c r="K2777" s="148">
        <v>0</v>
      </c>
      <c r="L2777" s="148">
        <v>0</v>
      </c>
      <c r="M2777" s="148">
        <v>0</v>
      </c>
      <c r="N2777" s="148">
        <v>0</v>
      </c>
      <c r="O2777" s="148">
        <v>0</v>
      </c>
      <c r="P2777" s="148">
        <v>0</v>
      </c>
      <c r="Q2777" s="153">
        <f>SUM(J2777:P2777)</f>
        <v>0</v>
      </c>
    </row>
    <row r="2778" spans="1:17" x14ac:dyDescent="0.35">
      <c r="A2778" s="28" t="s">
        <v>152</v>
      </c>
      <c r="B2778" s="28">
        <f>B2776+B2777</f>
        <v>0</v>
      </c>
      <c r="C2778" s="28">
        <f t="shared" ref="C2778:H2778" si="2137">C2776+C2777</f>
        <v>0</v>
      </c>
      <c r="D2778" s="28">
        <f t="shared" si="2137"/>
        <v>0</v>
      </c>
      <c r="E2778" s="28">
        <f t="shared" si="2137"/>
        <v>0</v>
      </c>
      <c r="F2778" s="28">
        <f t="shared" si="2137"/>
        <v>0</v>
      </c>
      <c r="G2778" s="28">
        <f t="shared" si="2137"/>
        <v>0</v>
      </c>
      <c r="H2778" s="28">
        <f t="shared" si="2137"/>
        <v>0</v>
      </c>
      <c r="I2778" s="151">
        <f>SUM(B2778:H2778)</f>
        <v>0</v>
      </c>
      <c r="J2778" s="28">
        <f>J2776+J2777</f>
        <v>0</v>
      </c>
      <c r="K2778" s="28">
        <f t="shared" ref="K2778:P2778" si="2138">K2776+K2777</f>
        <v>0</v>
      </c>
      <c r="L2778" s="28">
        <f t="shared" si="2138"/>
        <v>0</v>
      </c>
      <c r="M2778" s="28">
        <f t="shared" si="2138"/>
        <v>0</v>
      </c>
      <c r="N2778" s="28">
        <f t="shared" si="2138"/>
        <v>0</v>
      </c>
      <c r="O2778" s="28">
        <f t="shared" si="2138"/>
        <v>0</v>
      </c>
      <c r="P2778" s="28">
        <f t="shared" si="2138"/>
        <v>0</v>
      </c>
      <c r="Q2778" s="151">
        <f>SUM(J2778:P2778)</f>
        <v>0</v>
      </c>
    </row>
    <row r="2779" spans="1:17" x14ac:dyDescent="0.35">
      <c r="A2779" s="28" t="s">
        <v>154</v>
      </c>
      <c r="B2779" s="106" t="e">
        <f t="shared" ref="B2779:H2779" si="2139">B2777/B2778*100</f>
        <v>#DIV/0!</v>
      </c>
      <c r="C2779" s="106" t="e">
        <f t="shared" si="2139"/>
        <v>#DIV/0!</v>
      </c>
      <c r="D2779" s="106" t="e">
        <f t="shared" si="2139"/>
        <v>#DIV/0!</v>
      </c>
      <c r="E2779" s="106" t="e">
        <f t="shared" si="2139"/>
        <v>#DIV/0!</v>
      </c>
      <c r="F2779" s="106" t="e">
        <f t="shared" si="2139"/>
        <v>#DIV/0!</v>
      </c>
      <c r="G2779" s="106" t="e">
        <f t="shared" si="2139"/>
        <v>#DIV/0!</v>
      </c>
      <c r="H2779" s="106" t="e">
        <f t="shared" si="2139"/>
        <v>#DIV/0!</v>
      </c>
      <c r="I2779" s="146"/>
      <c r="J2779" s="106" t="e">
        <f t="shared" ref="J2779:P2779" si="2140">J2777/J2778*100</f>
        <v>#DIV/0!</v>
      </c>
      <c r="K2779" s="106" t="e">
        <f t="shared" si="2140"/>
        <v>#DIV/0!</v>
      </c>
      <c r="L2779" s="106" t="e">
        <f t="shared" si="2140"/>
        <v>#DIV/0!</v>
      </c>
      <c r="M2779" s="106" t="e">
        <f t="shared" si="2140"/>
        <v>#DIV/0!</v>
      </c>
      <c r="N2779" s="106" t="e">
        <f t="shared" si="2140"/>
        <v>#DIV/0!</v>
      </c>
      <c r="O2779" s="106" t="e">
        <f t="shared" si="2140"/>
        <v>#DIV/0!</v>
      </c>
      <c r="P2779" s="106" t="e">
        <f t="shared" si="2140"/>
        <v>#DIV/0!</v>
      </c>
      <c r="Q2779" s="146"/>
    </row>
    <row r="2780" spans="1:17" x14ac:dyDescent="0.35">
      <c r="A2780" s="28" t="s">
        <v>153</v>
      </c>
      <c r="B2780" s="28">
        <v>399</v>
      </c>
      <c r="C2780" s="28">
        <v>491</v>
      </c>
      <c r="D2780" s="28">
        <v>440</v>
      </c>
      <c r="E2780" s="28">
        <v>345</v>
      </c>
      <c r="F2780" s="28">
        <v>197</v>
      </c>
      <c r="G2780" s="28">
        <v>0</v>
      </c>
      <c r="H2780" s="28">
        <v>369</v>
      </c>
      <c r="I2780" s="146"/>
      <c r="J2780" s="28">
        <v>71</v>
      </c>
      <c r="K2780" s="28">
        <v>577</v>
      </c>
      <c r="L2780" s="28">
        <v>441</v>
      </c>
      <c r="M2780" s="28">
        <v>447</v>
      </c>
      <c r="N2780" s="28">
        <v>160</v>
      </c>
      <c r="O2780" s="28">
        <v>116</v>
      </c>
      <c r="P2780" s="28">
        <v>3</v>
      </c>
      <c r="Q2780" s="146"/>
    </row>
    <row r="2781" spans="1:17" x14ac:dyDescent="0.35">
      <c r="A2781" s="43" t="s">
        <v>155</v>
      </c>
      <c r="B2781" s="169" t="e">
        <f t="shared" ref="B2781:H2781" si="2141">B2780/B2778</f>
        <v>#DIV/0!</v>
      </c>
      <c r="C2781" s="169" t="e">
        <f t="shared" si="2141"/>
        <v>#DIV/0!</v>
      </c>
      <c r="D2781" s="169" t="e">
        <f t="shared" si="2141"/>
        <v>#DIV/0!</v>
      </c>
      <c r="E2781" s="169" t="e">
        <f t="shared" si="2141"/>
        <v>#DIV/0!</v>
      </c>
      <c r="F2781" s="169" t="e">
        <f t="shared" si="2141"/>
        <v>#DIV/0!</v>
      </c>
      <c r="G2781" s="169" t="e">
        <f t="shared" si="2141"/>
        <v>#DIV/0!</v>
      </c>
      <c r="H2781" s="169" t="e">
        <f t="shared" si="2141"/>
        <v>#DIV/0!</v>
      </c>
      <c r="I2781" s="146"/>
      <c r="J2781" s="169" t="e">
        <f t="shared" ref="J2781:O2781" si="2142">J2780/J2778</f>
        <v>#DIV/0!</v>
      </c>
      <c r="K2781" s="169" t="e">
        <f t="shared" si="2142"/>
        <v>#DIV/0!</v>
      </c>
      <c r="L2781" s="169" t="e">
        <f t="shared" si="2142"/>
        <v>#DIV/0!</v>
      </c>
      <c r="M2781" s="169" t="e">
        <f t="shared" si="2142"/>
        <v>#DIV/0!</v>
      </c>
      <c r="N2781" s="169" t="e">
        <f t="shared" si="2142"/>
        <v>#DIV/0!</v>
      </c>
      <c r="O2781" s="169" t="e">
        <f t="shared" si="2142"/>
        <v>#DIV/0!</v>
      </c>
      <c r="P2781" s="169" t="e">
        <f>P2782/P2778</f>
        <v>#DIV/0!</v>
      </c>
      <c r="Q2781" s="146"/>
    </row>
    <row r="2782" spans="1:17" x14ac:dyDescent="0.35">
      <c r="A2782" s="28" t="s">
        <v>156</v>
      </c>
      <c r="B2782" s="79">
        <v>20</v>
      </c>
      <c r="C2782" s="88">
        <v>18</v>
      </c>
      <c r="D2782" s="88">
        <v>16</v>
      </c>
      <c r="E2782" s="88">
        <v>16</v>
      </c>
      <c r="F2782" s="88">
        <v>25</v>
      </c>
      <c r="G2782" s="79">
        <v>29</v>
      </c>
      <c r="H2782" s="79">
        <v>32</v>
      </c>
      <c r="I2782" s="146">
        <f>SUM(B2782:H2782)</f>
        <v>156</v>
      </c>
      <c r="J2782" s="79">
        <v>44</v>
      </c>
      <c r="K2782" s="88">
        <v>34</v>
      </c>
      <c r="L2782" s="88">
        <v>28</v>
      </c>
      <c r="M2782" s="88">
        <v>30</v>
      </c>
      <c r="N2782" s="88">
        <v>7</v>
      </c>
      <c r="O2782" s="79">
        <v>13</v>
      </c>
      <c r="P2782" s="79">
        <v>20</v>
      </c>
      <c r="Q2782" s="146">
        <f>SUM(J2782:P2782)</f>
        <v>176</v>
      </c>
    </row>
    <row r="2783" spans="1:17" x14ac:dyDescent="0.35">
      <c r="A2783" s="28" t="s">
        <v>157</v>
      </c>
      <c r="B2783" s="79">
        <v>46.79</v>
      </c>
      <c r="C2783" s="88">
        <v>50.36</v>
      </c>
      <c r="D2783" s="88">
        <v>51.16</v>
      </c>
      <c r="E2783" s="88">
        <v>40.89</v>
      </c>
      <c r="F2783" s="88">
        <v>53.14</v>
      </c>
      <c r="G2783" s="79">
        <v>37.61</v>
      </c>
      <c r="H2783" s="79">
        <v>52.29</v>
      </c>
      <c r="I2783" s="146">
        <f>SUM(B2783:H2783)</f>
        <v>332.24</v>
      </c>
      <c r="J2783" s="79">
        <v>37.96</v>
      </c>
      <c r="K2783" s="88">
        <v>41.8</v>
      </c>
      <c r="L2783" s="88">
        <v>43.8</v>
      </c>
      <c r="M2783" s="88">
        <v>45.87</v>
      </c>
      <c r="N2783" s="88">
        <v>1.9</v>
      </c>
      <c r="O2783" s="79">
        <v>9.2799999999999994</v>
      </c>
      <c r="P2783" s="79">
        <v>44.72</v>
      </c>
      <c r="Q2783" s="146">
        <f>SUM(J2783:P2783)</f>
        <v>225.32999999999998</v>
      </c>
    </row>
    <row r="2784" spans="1:17" x14ac:dyDescent="0.35">
      <c r="A2784" s="28" t="s">
        <v>152</v>
      </c>
      <c r="B2784" s="28">
        <f t="shared" ref="B2784:H2784" si="2143">B2783+B2782</f>
        <v>66.789999999999992</v>
      </c>
      <c r="C2784" s="28">
        <f t="shared" si="2143"/>
        <v>68.36</v>
      </c>
      <c r="D2784" s="28">
        <f t="shared" si="2143"/>
        <v>67.16</v>
      </c>
      <c r="E2784" s="28">
        <f t="shared" si="2143"/>
        <v>56.89</v>
      </c>
      <c r="F2784" s="28">
        <f t="shared" si="2143"/>
        <v>78.14</v>
      </c>
      <c r="G2784" s="28">
        <f t="shared" si="2143"/>
        <v>66.61</v>
      </c>
      <c r="H2784" s="28">
        <f t="shared" si="2143"/>
        <v>84.289999999999992</v>
      </c>
      <c r="I2784" s="146">
        <f>SUM(B2784:H2784)</f>
        <v>488.24</v>
      </c>
      <c r="J2784" s="28">
        <f t="shared" ref="J2784:P2784" si="2144">J2783+J2782</f>
        <v>81.960000000000008</v>
      </c>
      <c r="K2784" s="28">
        <f t="shared" si="2144"/>
        <v>75.8</v>
      </c>
      <c r="L2784" s="28">
        <f t="shared" si="2144"/>
        <v>71.8</v>
      </c>
      <c r="M2784" s="28">
        <f t="shared" si="2144"/>
        <v>75.87</v>
      </c>
      <c r="N2784" s="28">
        <f t="shared" si="2144"/>
        <v>8.9</v>
      </c>
      <c r="O2784" s="28">
        <f t="shared" si="2144"/>
        <v>22.28</v>
      </c>
      <c r="P2784" s="28">
        <f t="shared" si="2144"/>
        <v>64.72</v>
      </c>
      <c r="Q2784" s="146">
        <f>SUM(J2784:P2784)</f>
        <v>401.33000000000004</v>
      </c>
    </row>
    <row r="2785" spans="1:17" x14ac:dyDescent="0.35">
      <c r="A2785" s="28" t="s">
        <v>154</v>
      </c>
      <c r="B2785" s="169">
        <f t="shared" ref="B2785:H2785" si="2145">B2784/B2782</f>
        <v>3.3394999999999997</v>
      </c>
      <c r="C2785" s="169">
        <f t="shared" si="2145"/>
        <v>3.7977777777777777</v>
      </c>
      <c r="D2785" s="169">
        <f t="shared" si="2145"/>
        <v>4.1974999999999998</v>
      </c>
      <c r="E2785" s="169">
        <f t="shared" si="2145"/>
        <v>3.555625</v>
      </c>
      <c r="F2785" s="169">
        <f t="shared" si="2145"/>
        <v>3.1255999999999999</v>
      </c>
      <c r="G2785" s="169">
        <f t="shared" si="2145"/>
        <v>2.2968965517241378</v>
      </c>
      <c r="H2785" s="169">
        <f t="shared" si="2145"/>
        <v>2.6340624999999998</v>
      </c>
      <c r="I2785" s="106">
        <f>I2783/I2784*100</f>
        <v>68.048500737342295</v>
      </c>
      <c r="J2785" s="169">
        <f t="shared" ref="J2785:P2785" si="2146">J2784/J2782</f>
        <v>1.862727272727273</v>
      </c>
      <c r="K2785" s="169">
        <f t="shared" si="2146"/>
        <v>2.2294117647058824</v>
      </c>
      <c r="L2785" s="169">
        <f t="shared" si="2146"/>
        <v>2.5642857142857141</v>
      </c>
      <c r="M2785" s="169">
        <f t="shared" si="2146"/>
        <v>2.5290000000000004</v>
      </c>
      <c r="N2785" s="169">
        <f t="shared" si="2146"/>
        <v>1.2714285714285716</v>
      </c>
      <c r="O2785" s="169">
        <f t="shared" si="2146"/>
        <v>1.713846153846154</v>
      </c>
      <c r="P2785" s="169">
        <f t="shared" si="2146"/>
        <v>3.2359999999999998</v>
      </c>
      <c r="Q2785" s="106">
        <f>Q2783/Q2784*100</f>
        <v>56.145815164577769</v>
      </c>
    </row>
    <row r="2786" spans="1:17" x14ac:dyDescent="0.35">
      <c r="A2786" s="28" t="s">
        <v>153</v>
      </c>
      <c r="B2786" s="28">
        <v>64</v>
      </c>
      <c r="C2786" s="28">
        <v>65</v>
      </c>
      <c r="D2786" s="28">
        <v>62</v>
      </c>
      <c r="E2786" s="28">
        <v>50</v>
      </c>
      <c r="F2786" s="28">
        <v>84</v>
      </c>
      <c r="G2786" s="28">
        <v>67</v>
      </c>
      <c r="H2786" s="28">
        <v>80</v>
      </c>
      <c r="I2786" s="146"/>
      <c r="J2786" s="28">
        <v>75</v>
      </c>
      <c r="K2786" s="28">
        <v>70</v>
      </c>
      <c r="L2786" s="28">
        <v>68</v>
      </c>
      <c r="M2786" s="28">
        <v>70</v>
      </c>
      <c r="N2786" s="28">
        <v>7</v>
      </c>
      <c r="O2786" s="28">
        <v>23</v>
      </c>
      <c r="P2786" s="28">
        <v>65</v>
      </c>
      <c r="Q2786" s="146"/>
    </row>
    <row r="2787" spans="1:17" x14ac:dyDescent="0.35">
      <c r="A2787" s="43" t="s">
        <v>155</v>
      </c>
      <c r="B2787" s="169">
        <f t="shared" ref="B2787:H2787" si="2147">B2786/B2784</f>
        <v>0.95822727953286435</v>
      </c>
      <c r="C2787" s="169">
        <f t="shared" si="2147"/>
        <v>0.95084844938560564</v>
      </c>
      <c r="D2787" s="169">
        <f t="shared" si="2147"/>
        <v>0.92316855270994647</v>
      </c>
      <c r="E2787" s="169">
        <f t="shared" si="2147"/>
        <v>0.87888908419757428</v>
      </c>
      <c r="F2787" s="169">
        <f t="shared" si="2147"/>
        <v>1.0749936012285641</v>
      </c>
      <c r="G2787" s="169">
        <f t="shared" si="2147"/>
        <v>1.0058549767302207</v>
      </c>
      <c r="H2787" s="169">
        <f t="shared" si="2147"/>
        <v>0.94910428283307635</v>
      </c>
      <c r="I2787" s="146"/>
      <c r="J2787" s="169">
        <f t="shared" ref="J2787:P2787" si="2148">J2786/J2784</f>
        <v>0.91508052708638354</v>
      </c>
      <c r="K2787" s="169">
        <f t="shared" si="2148"/>
        <v>0.92348284960422167</v>
      </c>
      <c r="L2787" s="169">
        <f t="shared" si="2148"/>
        <v>0.94707520891364905</v>
      </c>
      <c r="M2787" s="169">
        <f t="shared" si="2148"/>
        <v>0.92263081586925</v>
      </c>
      <c r="N2787" s="169">
        <f t="shared" si="2148"/>
        <v>0.78651685393258419</v>
      </c>
      <c r="O2787" s="169">
        <f t="shared" si="2148"/>
        <v>1.0323159784560143</v>
      </c>
      <c r="P2787" s="169">
        <f t="shared" si="2148"/>
        <v>1.0043263288009889</v>
      </c>
      <c r="Q2787" s="146"/>
    </row>
    <row r="2788" spans="1:17" x14ac:dyDescent="0.35">
      <c r="A2788" s="28" t="s">
        <v>158</v>
      </c>
      <c r="B2788" s="88">
        <v>142</v>
      </c>
      <c r="C2788" s="61">
        <v>196</v>
      </c>
      <c r="D2788" s="61">
        <v>190</v>
      </c>
      <c r="E2788" s="61">
        <v>108</v>
      </c>
      <c r="F2788" s="61">
        <v>161</v>
      </c>
      <c r="G2788" s="61">
        <v>158</v>
      </c>
      <c r="H2788" s="88">
        <v>256</v>
      </c>
      <c r="I2788" s="146">
        <f>SUM(B2788:H2788)</f>
        <v>1211</v>
      </c>
      <c r="J2788" s="88">
        <v>70</v>
      </c>
      <c r="K2788" s="61">
        <v>220</v>
      </c>
      <c r="L2788" s="61">
        <v>214</v>
      </c>
      <c r="M2788" s="61">
        <v>230</v>
      </c>
      <c r="N2788" s="61">
        <v>72</v>
      </c>
      <c r="O2788" s="61">
        <v>66</v>
      </c>
      <c r="P2788" s="88">
        <v>14</v>
      </c>
      <c r="Q2788" s="146">
        <f>SUM(J2788:P2788)</f>
        <v>886</v>
      </c>
    </row>
    <row r="2789" spans="1:17" x14ac:dyDescent="0.35">
      <c r="A2789" s="28" t="s">
        <v>159</v>
      </c>
      <c r="B2789" s="88"/>
      <c r="C2789" s="166"/>
      <c r="D2789" s="166"/>
      <c r="E2789" s="166"/>
      <c r="F2789" s="166"/>
      <c r="G2789" s="166"/>
      <c r="H2789" s="88"/>
      <c r="I2789" s="146">
        <f>SUM(B2789:H2789)</f>
        <v>0</v>
      </c>
      <c r="J2789" s="88"/>
      <c r="K2789" s="166"/>
      <c r="L2789" s="166"/>
      <c r="M2789" s="166"/>
      <c r="N2789" s="166"/>
      <c r="O2789" s="166"/>
      <c r="P2789" s="88"/>
      <c r="Q2789" s="146">
        <f>SUM(J2789:P2789)</f>
        <v>0</v>
      </c>
    </row>
    <row r="2790" spans="1:17" x14ac:dyDescent="0.35">
      <c r="A2790" s="28" t="s">
        <v>152</v>
      </c>
      <c r="B2790" s="28">
        <f t="shared" ref="B2790:H2790" si="2149">B2789+B2788</f>
        <v>142</v>
      </c>
      <c r="C2790" s="28">
        <f t="shared" si="2149"/>
        <v>196</v>
      </c>
      <c r="D2790" s="28">
        <f t="shared" si="2149"/>
        <v>190</v>
      </c>
      <c r="E2790" s="28">
        <f t="shared" si="2149"/>
        <v>108</v>
      </c>
      <c r="F2790" s="28">
        <f t="shared" si="2149"/>
        <v>161</v>
      </c>
      <c r="G2790" s="28">
        <f t="shared" si="2149"/>
        <v>158</v>
      </c>
      <c r="H2790" s="28">
        <f t="shared" si="2149"/>
        <v>256</v>
      </c>
      <c r="I2790" s="146">
        <f>SUM(B2790:H2790)</f>
        <v>1211</v>
      </c>
      <c r="J2790" s="28">
        <f t="shared" ref="J2790:P2790" si="2150">J2789+J2788</f>
        <v>70</v>
      </c>
      <c r="K2790" s="28">
        <f t="shared" si="2150"/>
        <v>220</v>
      </c>
      <c r="L2790" s="28">
        <f t="shared" si="2150"/>
        <v>214</v>
      </c>
      <c r="M2790" s="28">
        <f t="shared" si="2150"/>
        <v>230</v>
      </c>
      <c r="N2790" s="106">
        <f t="shared" si="2150"/>
        <v>72</v>
      </c>
      <c r="O2790" s="28">
        <f t="shared" si="2150"/>
        <v>66</v>
      </c>
      <c r="P2790" s="28">
        <f t="shared" si="2150"/>
        <v>14</v>
      </c>
      <c r="Q2790" s="146">
        <f>SUM(J2790:P2790)</f>
        <v>886</v>
      </c>
    </row>
    <row r="2791" spans="1:17" x14ac:dyDescent="0.35">
      <c r="A2791" s="28" t="s">
        <v>154</v>
      </c>
      <c r="B2791" s="169">
        <f>B2790/B2788</f>
        <v>1</v>
      </c>
      <c r="C2791" s="169">
        <f t="shared" ref="C2791:H2791" si="2151">C2790/C2788</f>
        <v>1</v>
      </c>
      <c r="D2791" s="169">
        <f t="shared" si="2151"/>
        <v>1</v>
      </c>
      <c r="E2791" s="169">
        <f t="shared" si="2151"/>
        <v>1</v>
      </c>
      <c r="F2791" s="169">
        <f t="shared" si="2151"/>
        <v>1</v>
      </c>
      <c r="G2791" s="169">
        <f t="shared" si="2151"/>
        <v>1</v>
      </c>
      <c r="H2791" s="169">
        <f t="shared" si="2151"/>
        <v>1</v>
      </c>
      <c r="I2791" s="153">
        <f>I2789/I2790*100</f>
        <v>0</v>
      </c>
      <c r="J2791" s="169">
        <f t="shared" ref="J2791:P2791" si="2152">J2790/J2788</f>
        <v>1</v>
      </c>
      <c r="K2791" s="169">
        <f t="shared" si="2152"/>
        <v>1</v>
      </c>
      <c r="L2791" s="169">
        <f t="shared" si="2152"/>
        <v>1</v>
      </c>
      <c r="M2791" s="169">
        <f t="shared" si="2152"/>
        <v>1</v>
      </c>
      <c r="N2791" s="169">
        <f t="shared" si="2152"/>
        <v>1</v>
      </c>
      <c r="O2791" s="169">
        <f t="shared" si="2152"/>
        <v>1</v>
      </c>
      <c r="P2791" s="169">
        <f t="shared" si="2152"/>
        <v>1</v>
      </c>
      <c r="Q2791" s="153">
        <f>Q2789/Q2790*100</f>
        <v>0</v>
      </c>
    </row>
    <row r="2792" spans="1:17" x14ac:dyDescent="0.35">
      <c r="A2792" s="28" t="s">
        <v>153</v>
      </c>
      <c r="B2792" s="74">
        <v>860</v>
      </c>
      <c r="C2792" s="61">
        <v>900</v>
      </c>
      <c r="D2792" s="61">
        <v>940</v>
      </c>
      <c r="E2792" s="61">
        <v>600</v>
      </c>
      <c r="F2792" s="61">
        <v>550</v>
      </c>
      <c r="G2792" s="61">
        <v>490</v>
      </c>
      <c r="H2792" s="74">
        <v>780</v>
      </c>
      <c r="I2792" s="146"/>
      <c r="J2792" s="74">
        <v>190</v>
      </c>
      <c r="K2792" s="61">
        <v>810</v>
      </c>
      <c r="L2792" s="61">
        <v>750</v>
      </c>
      <c r="M2792" s="61">
        <v>820</v>
      </c>
      <c r="N2792" s="61">
        <v>200</v>
      </c>
      <c r="O2792" s="61">
        <v>130</v>
      </c>
      <c r="P2792" s="74">
        <v>0</v>
      </c>
      <c r="Q2792" s="146"/>
    </row>
    <row r="2793" spans="1:17" x14ac:dyDescent="0.35">
      <c r="A2793" s="43" t="s">
        <v>155</v>
      </c>
      <c r="B2793" s="169">
        <f t="shared" ref="B2793:H2793" si="2153">B2792/B2790</f>
        <v>6.056338028169014</v>
      </c>
      <c r="C2793" s="169">
        <f t="shared" si="2153"/>
        <v>4.591836734693878</v>
      </c>
      <c r="D2793" s="169">
        <f t="shared" si="2153"/>
        <v>4.9473684210526319</v>
      </c>
      <c r="E2793" s="169">
        <f t="shared" si="2153"/>
        <v>5.5555555555555554</v>
      </c>
      <c r="F2793" s="169">
        <f t="shared" si="2153"/>
        <v>3.4161490683229814</v>
      </c>
      <c r="G2793" s="169">
        <f t="shared" si="2153"/>
        <v>3.1012658227848102</v>
      </c>
      <c r="H2793" s="169">
        <f t="shared" si="2153"/>
        <v>3.046875</v>
      </c>
      <c r="I2793" s="146"/>
      <c r="J2793" s="169">
        <f t="shared" ref="J2793:P2793" si="2154">J2792/J2790</f>
        <v>2.7142857142857144</v>
      </c>
      <c r="K2793" s="169">
        <f t="shared" si="2154"/>
        <v>3.6818181818181817</v>
      </c>
      <c r="L2793" s="169">
        <f t="shared" si="2154"/>
        <v>3.5046728971962615</v>
      </c>
      <c r="M2793" s="169">
        <f t="shared" si="2154"/>
        <v>3.5652173913043477</v>
      </c>
      <c r="N2793" s="169">
        <f t="shared" si="2154"/>
        <v>2.7777777777777777</v>
      </c>
      <c r="O2793" s="169">
        <f t="shared" si="2154"/>
        <v>1.9696969696969697</v>
      </c>
      <c r="P2793" s="169">
        <f t="shared" si="2154"/>
        <v>0</v>
      </c>
      <c r="Q2793" s="146"/>
    </row>
    <row r="2794" spans="1:17" x14ac:dyDescent="0.35">
      <c r="A2794" s="28" t="s">
        <v>160</v>
      </c>
      <c r="B2794" s="88">
        <v>372</v>
      </c>
      <c r="C2794" s="61">
        <v>369</v>
      </c>
      <c r="D2794" s="61">
        <v>345</v>
      </c>
      <c r="E2794" s="61">
        <v>374</v>
      </c>
      <c r="F2794" s="61">
        <v>378</v>
      </c>
      <c r="G2794" s="61">
        <v>377</v>
      </c>
      <c r="H2794" s="88">
        <v>368</v>
      </c>
      <c r="I2794" s="146">
        <f>SUM(B2794:H2794)</f>
        <v>2583</v>
      </c>
      <c r="J2794" s="88">
        <v>412</v>
      </c>
      <c r="K2794" s="61">
        <v>400</v>
      </c>
      <c r="L2794" s="61">
        <v>376</v>
      </c>
      <c r="M2794" s="61">
        <v>385</v>
      </c>
      <c r="N2794" s="61">
        <v>355</v>
      </c>
      <c r="O2794" s="61">
        <v>360</v>
      </c>
      <c r="P2794" s="88">
        <v>404</v>
      </c>
      <c r="Q2794" s="146">
        <f>SUM(J2794:P2794)</f>
        <v>2692</v>
      </c>
    </row>
    <row r="2795" spans="1:17" x14ac:dyDescent="0.35">
      <c r="A2795" s="28" t="s">
        <v>161</v>
      </c>
      <c r="B2795" s="88">
        <v>140.9</v>
      </c>
      <c r="C2795" s="166">
        <v>139.07</v>
      </c>
      <c r="D2795" s="166">
        <v>148.49</v>
      </c>
      <c r="E2795" s="166">
        <v>130</v>
      </c>
      <c r="F2795" s="166">
        <v>122.79</v>
      </c>
      <c r="G2795" s="166">
        <v>102.16</v>
      </c>
      <c r="H2795" s="88">
        <v>135.75</v>
      </c>
      <c r="I2795" s="146">
        <f>SUM(B2795:H2795)</f>
        <v>919.16</v>
      </c>
      <c r="J2795" s="88">
        <v>97.73</v>
      </c>
      <c r="K2795" s="166">
        <v>98.49</v>
      </c>
      <c r="L2795" s="166">
        <v>120.55</v>
      </c>
      <c r="M2795" s="166">
        <v>127.09</v>
      </c>
      <c r="N2795" s="166">
        <v>149.25</v>
      </c>
      <c r="O2795" s="166">
        <v>120.63</v>
      </c>
      <c r="P2795" s="88">
        <v>160.34</v>
      </c>
      <c r="Q2795" s="146">
        <f>SUM(J2795:P2795)</f>
        <v>874.08</v>
      </c>
    </row>
    <row r="2796" spans="1:17" x14ac:dyDescent="0.35">
      <c r="A2796" s="28" t="s">
        <v>152</v>
      </c>
      <c r="B2796" s="28">
        <f>B2795+B2794</f>
        <v>512.9</v>
      </c>
      <c r="C2796" s="28">
        <f>C2795+C2794</f>
        <v>508.07</v>
      </c>
      <c r="D2796" s="28">
        <f>D2795+D2794</f>
        <v>493.49</v>
      </c>
      <c r="E2796" s="28">
        <f>E2795+E2794</f>
        <v>504</v>
      </c>
      <c r="F2796" s="28">
        <f>F2795+F2794</f>
        <v>500.79</v>
      </c>
      <c r="G2796" s="28">
        <v>103.84</v>
      </c>
      <c r="H2796" s="28">
        <f>H2795+H2794</f>
        <v>503.75</v>
      </c>
      <c r="I2796" s="146">
        <f>SUM(B2796:H2796)</f>
        <v>3126.84</v>
      </c>
      <c r="J2796" s="28">
        <f t="shared" ref="J2796:P2796" si="2155">J2795+J2794</f>
        <v>509.73</v>
      </c>
      <c r="K2796" s="28">
        <f t="shared" si="2155"/>
        <v>498.49</v>
      </c>
      <c r="L2796" s="28">
        <f t="shared" si="2155"/>
        <v>496.55</v>
      </c>
      <c r="M2796" s="28">
        <f t="shared" si="2155"/>
        <v>512.09</v>
      </c>
      <c r="N2796" s="106">
        <f t="shared" si="2155"/>
        <v>504.25</v>
      </c>
      <c r="O2796" s="106">
        <f t="shared" si="2155"/>
        <v>480.63</v>
      </c>
      <c r="P2796" s="106">
        <f t="shared" si="2155"/>
        <v>564.34</v>
      </c>
      <c r="Q2796" s="146">
        <f>SUM(J2796:P2796)</f>
        <v>3566.0800000000004</v>
      </c>
    </row>
    <row r="2797" spans="1:17" x14ac:dyDescent="0.35">
      <c r="A2797" s="28" t="s">
        <v>154</v>
      </c>
      <c r="B2797" s="169">
        <f>B2796/B2794</f>
        <v>1.378763440860215</v>
      </c>
      <c r="C2797" s="169">
        <f t="shared" ref="C2797:H2797" si="2156">C2796/C2794</f>
        <v>1.3768834688346883</v>
      </c>
      <c r="D2797" s="169">
        <f t="shared" si="2156"/>
        <v>1.4304057971014492</v>
      </c>
      <c r="E2797" s="169">
        <f t="shared" si="2156"/>
        <v>1.3475935828877006</v>
      </c>
      <c r="F2797" s="169">
        <f t="shared" si="2156"/>
        <v>1.3248412698412699</v>
      </c>
      <c r="G2797" s="169">
        <f t="shared" si="2156"/>
        <v>0.2754376657824934</v>
      </c>
      <c r="H2797" s="169">
        <f t="shared" si="2156"/>
        <v>1.3688858695652173</v>
      </c>
      <c r="I2797" s="153">
        <f>I2795/I2796*100</f>
        <v>29.395811746043925</v>
      </c>
      <c r="J2797" s="169">
        <f>J2796/J2794</f>
        <v>1.2372087378640777</v>
      </c>
      <c r="K2797" s="169">
        <f t="shared" ref="K2797:P2797" si="2157">K2796/K2794</f>
        <v>1.2462249999999999</v>
      </c>
      <c r="L2797" s="169">
        <f t="shared" si="2157"/>
        <v>1.3206117021276595</v>
      </c>
      <c r="M2797" s="169">
        <f t="shared" si="2157"/>
        <v>1.3301038961038962</v>
      </c>
      <c r="N2797" s="169">
        <f t="shared" si="2157"/>
        <v>1.4204225352112676</v>
      </c>
      <c r="O2797" s="169">
        <f t="shared" si="2157"/>
        <v>1.3350833333333334</v>
      </c>
      <c r="P2797" s="169">
        <f t="shared" si="2157"/>
        <v>1.3968811881188119</v>
      </c>
      <c r="Q2797" s="153">
        <f>Q2795/Q2796*100</f>
        <v>24.510947595118449</v>
      </c>
    </row>
    <row r="2798" spans="1:17" x14ac:dyDescent="0.35">
      <c r="A2798" s="28" t="s">
        <v>153</v>
      </c>
      <c r="B2798" s="88">
        <v>724</v>
      </c>
      <c r="C2798" s="88">
        <v>744</v>
      </c>
      <c r="D2798" s="88">
        <v>722</v>
      </c>
      <c r="E2798" s="88">
        <v>738</v>
      </c>
      <c r="F2798" s="88">
        <v>742</v>
      </c>
      <c r="G2798" s="88">
        <v>695</v>
      </c>
      <c r="H2798" s="88">
        <v>740</v>
      </c>
      <c r="I2798" s="146"/>
      <c r="J2798" s="88">
        <v>747</v>
      </c>
      <c r="K2798" s="88">
        <v>726</v>
      </c>
      <c r="L2798" s="88">
        <v>727</v>
      </c>
      <c r="M2798" s="88">
        <v>750</v>
      </c>
      <c r="N2798" s="88">
        <v>739</v>
      </c>
      <c r="O2798" s="88">
        <v>747</v>
      </c>
      <c r="P2798" s="88">
        <v>729</v>
      </c>
      <c r="Q2798" s="146"/>
    </row>
    <row r="2799" spans="1:17" x14ac:dyDescent="0.35">
      <c r="A2799" s="43" t="s">
        <v>155</v>
      </c>
      <c r="B2799" s="169">
        <f>B2798/B2796</f>
        <v>1.4115812049132386</v>
      </c>
      <c r="C2799" s="169">
        <f>C2798/C2796</f>
        <v>1.4643651465349263</v>
      </c>
      <c r="D2799" s="169">
        <f>D2798/D2796</f>
        <v>1.463048896634177</v>
      </c>
      <c r="E2799" s="169">
        <f>E2798/E2796</f>
        <v>1.4642857142857142</v>
      </c>
      <c r="F2799" s="169">
        <f>F2798/F2796</f>
        <v>1.4816589788134746</v>
      </c>
      <c r="G2799" s="169">
        <v>754</v>
      </c>
      <c r="H2799" s="169">
        <f>H2798/H2796</f>
        <v>1.4689826302729529</v>
      </c>
      <c r="I2799" s="146"/>
      <c r="J2799" s="169">
        <f t="shared" ref="J2799:P2799" si="2158">J2798/J2796</f>
        <v>1.4654817256194455</v>
      </c>
      <c r="K2799" s="169">
        <f t="shared" si="2158"/>
        <v>1.4563983229352644</v>
      </c>
      <c r="L2799" s="169">
        <f t="shared" si="2158"/>
        <v>1.4641023059107843</v>
      </c>
      <c r="M2799" s="169">
        <f t="shared" si="2158"/>
        <v>1.4645863031888924</v>
      </c>
      <c r="N2799" s="169">
        <f t="shared" si="2158"/>
        <v>1.4655428854734756</v>
      </c>
      <c r="O2799" s="169">
        <f t="shared" si="2158"/>
        <v>1.5542100992447412</v>
      </c>
      <c r="P2799" s="169">
        <f t="shared" si="2158"/>
        <v>1.291774462203636</v>
      </c>
      <c r="Q2799" s="146"/>
    </row>
    <row r="2800" spans="1:17" x14ac:dyDescent="0.35">
      <c r="A2800" s="28" t="s">
        <v>166</v>
      </c>
      <c r="B2800" s="28">
        <v>192.3</v>
      </c>
      <c r="C2800" s="61">
        <v>186.8</v>
      </c>
      <c r="D2800" s="61">
        <v>177.6</v>
      </c>
      <c r="E2800" s="61">
        <v>142.30000000000001</v>
      </c>
      <c r="F2800" s="61">
        <v>184.42</v>
      </c>
      <c r="G2800" s="28">
        <v>197.8</v>
      </c>
      <c r="H2800" s="74">
        <v>154.4</v>
      </c>
      <c r="I2800" s="146">
        <f>SUM(B2800:H2800)</f>
        <v>1235.6200000000001</v>
      </c>
      <c r="J2800" s="74">
        <v>188.6</v>
      </c>
      <c r="K2800" s="61">
        <v>172.6</v>
      </c>
      <c r="L2800" s="61">
        <v>187.8</v>
      </c>
      <c r="M2800" s="61">
        <v>172.2</v>
      </c>
      <c r="N2800" s="61">
        <v>176.2</v>
      </c>
      <c r="O2800" s="28">
        <v>179</v>
      </c>
      <c r="P2800" s="74">
        <v>176.1</v>
      </c>
      <c r="Q2800" s="146">
        <f>SUM(J2800:P2800)</f>
        <v>1252.5</v>
      </c>
    </row>
    <row r="2801" spans="1:17" x14ac:dyDescent="0.35">
      <c r="A2801" s="28" t="s">
        <v>167</v>
      </c>
      <c r="B2801" s="28">
        <v>3.93</v>
      </c>
      <c r="C2801" s="166">
        <v>3.41</v>
      </c>
      <c r="D2801" s="166">
        <v>2.95</v>
      </c>
      <c r="E2801" s="166">
        <v>3.18</v>
      </c>
      <c r="F2801" s="178">
        <v>3.23</v>
      </c>
      <c r="G2801" s="28">
        <v>2.89</v>
      </c>
      <c r="H2801" s="74">
        <v>3.42</v>
      </c>
      <c r="I2801" s="146">
        <f>SUM(B2801:H2801)</f>
        <v>23.009999999999998</v>
      </c>
      <c r="J2801" s="74">
        <v>2.6</v>
      </c>
      <c r="K2801" s="166">
        <v>2.63</v>
      </c>
      <c r="L2801" s="166">
        <v>3.39</v>
      </c>
      <c r="M2801" s="166">
        <v>2.25</v>
      </c>
      <c r="N2801" s="166">
        <v>2.4700000000000002</v>
      </c>
      <c r="O2801" s="28">
        <v>2.2200000000000002</v>
      </c>
      <c r="P2801" s="74">
        <v>2.36</v>
      </c>
      <c r="Q2801" s="146">
        <f>SUM(J2801:P2801)</f>
        <v>17.920000000000002</v>
      </c>
    </row>
    <row r="2802" spans="1:17" x14ac:dyDescent="0.35">
      <c r="A2802" s="28" t="s">
        <v>152</v>
      </c>
      <c r="B2802" s="28">
        <f t="shared" ref="B2802:H2802" si="2159">B2801+B2800</f>
        <v>196.23000000000002</v>
      </c>
      <c r="C2802" s="28">
        <f t="shared" si="2159"/>
        <v>190.21</v>
      </c>
      <c r="D2802" s="28">
        <f t="shared" si="2159"/>
        <v>180.54999999999998</v>
      </c>
      <c r="E2802" s="28">
        <f t="shared" si="2159"/>
        <v>145.48000000000002</v>
      </c>
      <c r="F2802" s="28">
        <f t="shared" si="2159"/>
        <v>187.64999999999998</v>
      </c>
      <c r="G2802" s="28">
        <f t="shared" si="2159"/>
        <v>200.69</v>
      </c>
      <c r="H2802" s="28">
        <f t="shared" si="2159"/>
        <v>157.82</v>
      </c>
      <c r="I2802" s="146">
        <f>SUM(B2802:H2802)</f>
        <v>1258.6299999999999</v>
      </c>
      <c r="J2802" s="28">
        <f>J2801+J2800</f>
        <v>191.2</v>
      </c>
      <c r="K2802" s="28">
        <f t="shared" ref="K2802:P2802" si="2160">K2801+K2800</f>
        <v>175.23</v>
      </c>
      <c r="L2802" s="28">
        <f t="shared" si="2160"/>
        <v>191.19</v>
      </c>
      <c r="M2802" s="28">
        <f t="shared" si="2160"/>
        <v>174.45</v>
      </c>
      <c r="N2802" s="28">
        <f t="shared" si="2160"/>
        <v>178.67</v>
      </c>
      <c r="O2802" s="28">
        <f t="shared" si="2160"/>
        <v>181.22</v>
      </c>
      <c r="P2802" s="28">
        <f t="shared" si="2160"/>
        <v>178.46</v>
      </c>
      <c r="Q2802" s="146">
        <f>SUM(J2802:P2802)</f>
        <v>1270.4199999999998</v>
      </c>
    </row>
    <row r="2803" spans="1:17" x14ac:dyDescent="0.35">
      <c r="A2803" s="28" t="s">
        <v>154</v>
      </c>
      <c r="B2803" s="169">
        <f t="shared" ref="B2803:H2803" si="2161">B2802/B2800</f>
        <v>1.020436817472699</v>
      </c>
      <c r="C2803" s="169">
        <f t="shared" si="2161"/>
        <v>1.018254817987152</v>
      </c>
      <c r="D2803" s="169">
        <f t="shared" si="2161"/>
        <v>1.0166103603603602</v>
      </c>
      <c r="E2803" s="169">
        <f t="shared" si="2161"/>
        <v>1.0223471539002109</v>
      </c>
      <c r="F2803" s="169">
        <f t="shared" si="2161"/>
        <v>1.0175143693742543</v>
      </c>
      <c r="G2803" s="169">
        <f t="shared" si="2161"/>
        <v>1.0146107178968655</v>
      </c>
      <c r="H2803" s="169">
        <f t="shared" si="2161"/>
        <v>1.0221502590673575</v>
      </c>
      <c r="I2803" s="106">
        <f>I2801/I2802*100</f>
        <v>1.8281782573115211</v>
      </c>
      <c r="J2803" s="169">
        <f>J2802/J2800</f>
        <v>1.0137857900318132</v>
      </c>
      <c r="K2803" s="169">
        <f t="shared" ref="K2803:P2803" si="2162">K2802/K2800</f>
        <v>1.0152375434530707</v>
      </c>
      <c r="L2803" s="169">
        <f t="shared" si="2162"/>
        <v>1.0180511182108625</v>
      </c>
      <c r="M2803" s="169">
        <f t="shared" si="2162"/>
        <v>1.0130662020905923</v>
      </c>
      <c r="N2803" s="169">
        <f t="shared" si="2162"/>
        <v>1.0140181611804768</v>
      </c>
      <c r="O2803" s="169">
        <f t="shared" si="2162"/>
        <v>1.0124022346368715</v>
      </c>
      <c r="P2803" s="169">
        <f t="shared" si="2162"/>
        <v>1.0134014764338446</v>
      </c>
      <c r="Q2803" s="106">
        <f>Q2801/Q2802*100</f>
        <v>1.4105571385840907</v>
      </c>
    </row>
    <row r="2804" spans="1:17" x14ac:dyDescent="0.35">
      <c r="A2804" s="28" t="s">
        <v>153</v>
      </c>
      <c r="B2804" s="88">
        <v>222</v>
      </c>
      <c r="C2804" s="28">
        <v>216</v>
      </c>
      <c r="D2804" s="28">
        <v>212</v>
      </c>
      <c r="E2804" s="61">
        <v>204</v>
      </c>
      <c r="F2804" s="61">
        <v>235</v>
      </c>
      <c r="G2804" s="88">
        <v>258</v>
      </c>
      <c r="H2804" s="88">
        <v>213</v>
      </c>
      <c r="I2804" s="146"/>
      <c r="J2804" s="88">
        <v>215</v>
      </c>
      <c r="K2804" s="61">
        <v>198</v>
      </c>
      <c r="L2804" s="61">
        <v>215</v>
      </c>
      <c r="M2804" s="61">
        <v>196</v>
      </c>
      <c r="N2804" s="61">
        <v>246</v>
      </c>
      <c r="O2804" s="88">
        <v>228</v>
      </c>
      <c r="P2804" s="88">
        <v>217</v>
      </c>
      <c r="Q2804" s="146"/>
    </row>
    <row r="2805" spans="1:17" x14ac:dyDescent="0.35">
      <c r="A2805" s="43" t="s">
        <v>155</v>
      </c>
      <c r="B2805" s="169">
        <f t="shared" ref="B2805:H2805" si="2163">B2804/B2802</f>
        <v>1.1313254853997858</v>
      </c>
      <c r="C2805" s="169">
        <f t="shared" si="2163"/>
        <v>1.1355869828084748</v>
      </c>
      <c r="D2805" s="169">
        <f t="shared" si="2163"/>
        <v>1.1741899750761562</v>
      </c>
      <c r="E2805" s="169">
        <f t="shared" si="2163"/>
        <v>1.402254605444047</v>
      </c>
      <c r="F2805" s="169">
        <f t="shared" si="2163"/>
        <v>1.2523314681588065</v>
      </c>
      <c r="G2805" s="169">
        <f t="shared" si="2163"/>
        <v>1.2855648014350491</v>
      </c>
      <c r="H2805" s="169">
        <f t="shared" si="2163"/>
        <v>1.3496388290457484</v>
      </c>
      <c r="I2805" s="146"/>
      <c r="J2805" s="169">
        <f>J2804/J2802</f>
        <v>1.1244769874476988</v>
      </c>
      <c r="K2805" s="169">
        <f t="shared" ref="K2805:P2805" si="2164">K2804/K2802</f>
        <v>1.1299435028248588</v>
      </c>
      <c r="L2805" s="169">
        <f t="shared" si="2164"/>
        <v>1.1245358020816989</v>
      </c>
      <c r="M2805" s="169">
        <f t="shared" si="2164"/>
        <v>1.1235310977357409</v>
      </c>
      <c r="N2805" s="169">
        <f t="shared" si="2164"/>
        <v>1.3768399843286507</v>
      </c>
      <c r="O2805" s="169">
        <f t="shared" si="2164"/>
        <v>1.2581392782253615</v>
      </c>
      <c r="P2805" s="169">
        <f t="shared" si="2164"/>
        <v>1.2159587582651574</v>
      </c>
      <c r="Q2805" s="146"/>
    </row>
    <row r="2806" spans="1:17" x14ac:dyDescent="0.35">
      <c r="A2806" s="28" t="s">
        <v>168</v>
      </c>
      <c r="B2806" s="28">
        <v>117.3</v>
      </c>
      <c r="C2806" s="61">
        <v>129.69999999999999</v>
      </c>
      <c r="D2806" s="61">
        <v>112</v>
      </c>
      <c r="E2806" s="61">
        <v>10.7</v>
      </c>
      <c r="F2806" s="61">
        <v>129.1</v>
      </c>
      <c r="G2806" s="28">
        <v>122.9</v>
      </c>
      <c r="H2806" s="28">
        <v>128</v>
      </c>
      <c r="I2806" s="151">
        <f>SUM(B2806:H2806)</f>
        <v>749.69999999999993</v>
      </c>
      <c r="J2806" s="28">
        <v>131.69999999999999</v>
      </c>
      <c r="K2806" s="61">
        <v>119</v>
      </c>
      <c r="L2806" s="61">
        <v>131.30000000000001</v>
      </c>
      <c r="M2806" s="61">
        <v>119.7</v>
      </c>
      <c r="N2806" s="61">
        <v>129.1</v>
      </c>
      <c r="O2806" s="28">
        <v>130.5</v>
      </c>
      <c r="P2806" s="28">
        <v>124.3</v>
      </c>
      <c r="Q2806" s="151">
        <f>SUM(J2806:P2806)</f>
        <v>885.59999999999991</v>
      </c>
    </row>
    <row r="2807" spans="1:17" x14ac:dyDescent="0.35">
      <c r="A2807" s="28" t="s">
        <v>1543</v>
      </c>
      <c r="B2807" s="28">
        <v>0.6</v>
      </c>
      <c r="C2807" s="166">
        <v>0.91</v>
      </c>
      <c r="D2807" s="166">
        <v>0.49</v>
      </c>
      <c r="E2807" s="166">
        <v>6.25</v>
      </c>
      <c r="F2807" s="166">
        <v>0.28000000000000003</v>
      </c>
      <c r="G2807" s="28">
        <v>0.96</v>
      </c>
      <c r="H2807" s="28">
        <v>0.36</v>
      </c>
      <c r="I2807" s="151">
        <f>SUM(B2807:H2807)</f>
        <v>9.8499999999999979</v>
      </c>
      <c r="J2807" s="28">
        <v>0.46</v>
      </c>
      <c r="K2807" s="166">
        <v>0.43</v>
      </c>
      <c r="L2807" s="166">
        <v>0.54</v>
      </c>
      <c r="M2807" s="166">
        <v>0.22</v>
      </c>
      <c r="N2807" s="166">
        <v>0.37</v>
      </c>
      <c r="O2807" s="28">
        <v>0.4</v>
      </c>
      <c r="P2807" s="28">
        <v>0.28000000000000003</v>
      </c>
      <c r="Q2807" s="151">
        <f>SUM(J2807:P2807)</f>
        <v>2.7</v>
      </c>
    </row>
    <row r="2808" spans="1:17" x14ac:dyDescent="0.35">
      <c r="A2808" s="28" t="s">
        <v>152</v>
      </c>
      <c r="B2808" s="28">
        <f t="shared" ref="B2808:H2808" si="2165">B2807+B2806</f>
        <v>117.89999999999999</v>
      </c>
      <c r="C2808" s="28">
        <f t="shared" si="2165"/>
        <v>130.60999999999999</v>
      </c>
      <c r="D2808" s="28">
        <f t="shared" si="2165"/>
        <v>112.49</v>
      </c>
      <c r="E2808" s="106">
        <f t="shared" si="2165"/>
        <v>16.95</v>
      </c>
      <c r="F2808" s="28">
        <f t="shared" si="2165"/>
        <v>129.38</v>
      </c>
      <c r="G2808" s="28">
        <f t="shared" si="2165"/>
        <v>123.86</v>
      </c>
      <c r="H2808" s="28">
        <f t="shared" si="2165"/>
        <v>128.36000000000001</v>
      </c>
      <c r="I2808" s="151">
        <f>SUM(B2808:H2808)</f>
        <v>759.55</v>
      </c>
      <c r="J2808" s="28">
        <f>J2807+J2806</f>
        <v>132.16</v>
      </c>
      <c r="K2808" s="28">
        <f>K2807+K2806</f>
        <v>119.43</v>
      </c>
      <c r="L2808" s="28">
        <f>L2807+L2806</f>
        <v>131.84</v>
      </c>
      <c r="M2808" s="28">
        <v>141</v>
      </c>
      <c r="N2808" s="28">
        <f>N2807+N2806</f>
        <v>129.47</v>
      </c>
      <c r="O2808" s="28">
        <f>O2807+O2806</f>
        <v>130.9</v>
      </c>
      <c r="P2808" s="28">
        <f>P2807+P2806</f>
        <v>124.58</v>
      </c>
      <c r="Q2808" s="151">
        <f>SUM(J2808:P2808)</f>
        <v>909.38000000000011</v>
      </c>
    </row>
    <row r="2809" spans="1:17" x14ac:dyDescent="0.35">
      <c r="A2809" s="28" t="s">
        <v>154</v>
      </c>
      <c r="B2809" s="169">
        <f>B2808/B2806</f>
        <v>1.0051150895140664</v>
      </c>
      <c r="C2809" s="169">
        <f t="shared" ref="C2809:H2809" si="2166">C2808/C2806</f>
        <v>1.0070161912104858</v>
      </c>
      <c r="D2809" s="169">
        <f t="shared" si="2166"/>
        <v>1.004375</v>
      </c>
      <c r="E2809" s="169">
        <f t="shared" si="2166"/>
        <v>1.5841121495327104</v>
      </c>
      <c r="F2809" s="169">
        <f t="shared" si="2166"/>
        <v>1.0021688613477924</v>
      </c>
      <c r="G2809" s="169">
        <f t="shared" si="2166"/>
        <v>1.0078112286411716</v>
      </c>
      <c r="H2809" s="169">
        <f t="shared" si="2166"/>
        <v>1.0028125000000001</v>
      </c>
      <c r="I2809" s="154">
        <f>I2807/I2808*100</f>
        <v>1.2968204858139687</v>
      </c>
      <c r="J2809" s="169">
        <f>J2808/J2806</f>
        <v>1.0034927866362946</v>
      </c>
      <c r="K2809" s="169">
        <f t="shared" ref="K2809:P2809" si="2167">K2808/K2806</f>
        <v>1.0036134453781513</v>
      </c>
      <c r="L2809" s="169">
        <f t="shared" si="2167"/>
        <v>1.0041127189642041</v>
      </c>
      <c r="M2809" s="169">
        <f t="shared" si="2167"/>
        <v>1.1779448621553885</v>
      </c>
      <c r="N2809" s="169">
        <f t="shared" si="2167"/>
        <v>1.0028659953524399</v>
      </c>
      <c r="O2809" s="169">
        <f t="shared" si="2167"/>
        <v>1.0030651340996168</v>
      </c>
      <c r="P2809" s="169">
        <f t="shared" si="2167"/>
        <v>1.0022526146419952</v>
      </c>
      <c r="Q2809" s="154">
        <f>Q2807/Q2808*100</f>
        <v>0.2969055840242803</v>
      </c>
    </row>
    <row r="2810" spans="1:17" x14ac:dyDescent="0.35">
      <c r="A2810" s="28" t="s">
        <v>153</v>
      </c>
      <c r="B2810" s="88">
        <v>142</v>
      </c>
      <c r="C2810" s="28">
        <v>161</v>
      </c>
      <c r="D2810" s="28">
        <v>138</v>
      </c>
      <c r="E2810" s="28">
        <v>131</v>
      </c>
      <c r="F2810" s="28">
        <v>199</v>
      </c>
      <c r="G2810" s="88">
        <v>159</v>
      </c>
      <c r="H2810" s="88">
        <v>159</v>
      </c>
      <c r="I2810" s="146"/>
      <c r="J2810" s="88">
        <v>164</v>
      </c>
      <c r="K2810" s="28">
        <v>147</v>
      </c>
      <c r="L2810" s="28">
        <v>164</v>
      </c>
      <c r="M2810" s="28">
        <v>149</v>
      </c>
      <c r="N2810" s="28">
        <v>191</v>
      </c>
      <c r="O2810" s="88">
        <v>192</v>
      </c>
      <c r="P2810" s="88">
        <v>185</v>
      </c>
      <c r="Q2810" s="146"/>
    </row>
    <row r="2811" spans="1:17" x14ac:dyDescent="0.35">
      <c r="A2811" s="43" t="s">
        <v>155</v>
      </c>
      <c r="B2811" s="169">
        <f t="shared" ref="B2811:H2811" si="2168">B2810/B2808</f>
        <v>1.2044105173876167</v>
      </c>
      <c r="C2811" s="169">
        <f t="shared" si="2168"/>
        <v>1.2326774366434425</v>
      </c>
      <c r="D2811" s="169">
        <f t="shared" si="2168"/>
        <v>1.2267757133967465</v>
      </c>
      <c r="E2811" s="169">
        <f t="shared" si="2168"/>
        <v>7.7286135693215341</v>
      </c>
      <c r="F2811" s="169">
        <f t="shared" si="2168"/>
        <v>1.5381048075436698</v>
      </c>
      <c r="G2811" s="169">
        <f t="shared" si="2168"/>
        <v>1.2837074115937348</v>
      </c>
      <c r="H2811" s="169">
        <f t="shared" si="2168"/>
        <v>1.2387036459956371</v>
      </c>
      <c r="I2811" s="146"/>
      <c r="J2811" s="169">
        <f t="shared" ref="J2811:P2811" si="2169">J2810/J2808</f>
        <v>1.2409200968523002</v>
      </c>
      <c r="K2811" s="169">
        <f t="shared" si="2169"/>
        <v>1.2308465209746293</v>
      </c>
      <c r="L2811" s="169">
        <f t="shared" si="2169"/>
        <v>1.2439320388349515</v>
      </c>
      <c r="M2811" s="169">
        <f t="shared" si="2169"/>
        <v>1.0567375886524824</v>
      </c>
      <c r="N2811" s="169">
        <f t="shared" si="2169"/>
        <v>1.475245230555341</v>
      </c>
      <c r="O2811" s="169">
        <f t="shared" si="2169"/>
        <v>1.4667685255920548</v>
      </c>
      <c r="P2811" s="169">
        <f t="shared" si="2169"/>
        <v>1.4849895649381923</v>
      </c>
      <c r="Q2811" s="146"/>
    </row>
    <row r="2812" spans="1:17" x14ac:dyDescent="0.35">
      <c r="A2812" s="28" t="s">
        <v>170</v>
      </c>
      <c r="B2812" s="74">
        <v>329.6</v>
      </c>
      <c r="C2812" s="61">
        <v>438.1</v>
      </c>
      <c r="D2812" s="61">
        <v>362.4</v>
      </c>
      <c r="E2812" s="61">
        <v>298.7</v>
      </c>
      <c r="F2812" s="61">
        <v>369.5</v>
      </c>
      <c r="G2812" s="88">
        <v>455.3</v>
      </c>
      <c r="H2812" s="88">
        <v>407</v>
      </c>
      <c r="I2812" s="146">
        <f>SUM(B2812:H2812)</f>
        <v>2660.6</v>
      </c>
      <c r="J2812" s="88">
        <v>486.7</v>
      </c>
      <c r="K2812" s="61">
        <v>365.3</v>
      </c>
      <c r="L2812" s="61">
        <v>356.7</v>
      </c>
      <c r="M2812" s="61">
        <v>396.1</v>
      </c>
      <c r="N2812" s="61">
        <v>414.9</v>
      </c>
      <c r="O2812" s="88">
        <v>433.8</v>
      </c>
      <c r="P2812" s="88">
        <v>381.8</v>
      </c>
      <c r="Q2812" s="146">
        <f>SUM(J2812:P2812)</f>
        <v>2835.3000000000006</v>
      </c>
    </row>
    <row r="2813" spans="1:17" x14ac:dyDescent="0.35">
      <c r="A2813" s="28" t="s">
        <v>171</v>
      </c>
      <c r="B2813" s="33">
        <v>0.2</v>
      </c>
      <c r="C2813" s="166">
        <v>3.7</v>
      </c>
      <c r="D2813" s="166">
        <v>1.4</v>
      </c>
      <c r="E2813" s="166">
        <v>0.1</v>
      </c>
      <c r="F2813" s="166">
        <v>0.2</v>
      </c>
      <c r="G2813" s="88">
        <v>0.7</v>
      </c>
      <c r="H2813" s="88">
        <v>0.7</v>
      </c>
      <c r="I2813" s="146">
        <f>SUM(B2813:H2813)</f>
        <v>7.0000000000000009</v>
      </c>
      <c r="J2813" s="88">
        <v>1.4</v>
      </c>
      <c r="K2813" s="166">
        <v>1.5</v>
      </c>
      <c r="L2813" s="166">
        <v>2</v>
      </c>
      <c r="M2813" s="166">
        <v>0.1</v>
      </c>
      <c r="N2813" s="166">
        <v>0.9</v>
      </c>
      <c r="O2813" s="88">
        <v>0.8</v>
      </c>
      <c r="P2813" s="88">
        <v>0.4</v>
      </c>
      <c r="Q2813" s="146">
        <f>SUM(J2813:P2813)</f>
        <v>7.1000000000000005</v>
      </c>
    </row>
    <row r="2814" spans="1:17" x14ac:dyDescent="0.35">
      <c r="A2814" s="28" t="s">
        <v>152</v>
      </c>
      <c r="B2814" s="28">
        <f t="shared" ref="B2814:H2814" si="2170">B2813+B2812</f>
        <v>329.8</v>
      </c>
      <c r="C2814" s="28">
        <f t="shared" si="2170"/>
        <v>441.8</v>
      </c>
      <c r="D2814" s="28">
        <f t="shared" si="2170"/>
        <v>363.79999999999995</v>
      </c>
      <c r="E2814" s="28">
        <f t="shared" si="2170"/>
        <v>298.8</v>
      </c>
      <c r="F2814" s="28">
        <f t="shared" si="2170"/>
        <v>369.7</v>
      </c>
      <c r="G2814" s="28">
        <f t="shared" si="2170"/>
        <v>456</v>
      </c>
      <c r="H2814" s="28">
        <f t="shared" si="2170"/>
        <v>407.7</v>
      </c>
      <c r="I2814" s="146">
        <f>SUM(B2814:H2814)</f>
        <v>2667.6</v>
      </c>
      <c r="J2814" s="28">
        <f>J2813+J2812</f>
        <v>488.09999999999997</v>
      </c>
      <c r="K2814" s="28">
        <f t="shared" ref="K2814:P2814" si="2171">K2813+K2812</f>
        <v>366.8</v>
      </c>
      <c r="L2814" s="28">
        <f t="shared" si="2171"/>
        <v>358.7</v>
      </c>
      <c r="M2814" s="28">
        <f t="shared" si="2171"/>
        <v>396.20000000000005</v>
      </c>
      <c r="N2814" s="28">
        <f t="shared" si="2171"/>
        <v>415.79999999999995</v>
      </c>
      <c r="O2814" s="28">
        <f t="shared" si="2171"/>
        <v>434.6</v>
      </c>
      <c r="P2814" s="28">
        <f t="shared" si="2171"/>
        <v>382.2</v>
      </c>
      <c r="Q2814" s="146">
        <f>SUM(J2814:P2814)</f>
        <v>2842.3999999999996</v>
      </c>
    </row>
    <row r="2815" spans="1:17" x14ac:dyDescent="0.35">
      <c r="A2815" s="28" t="s">
        <v>154</v>
      </c>
      <c r="B2815" s="169">
        <f t="shared" ref="B2815:H2815" si="2172">B2814/B2812</f>
        <v>1.0006067961165048</v>
      </c>
      <c r="C2815" s="169">
        <f t="shared" si="2172"/>
        <v>1.0084455603743436</v>
      </c>
      <c r="D2815" s="169">
        <f t="shared" si="2172"/>
        <v>1.0038631346578366</v>
      </c>
      <c r="E2815" s="169">
        <f t="shared" si="2172"/>
        <v>1.0003347840642787</v>
      </c>
      <c r="F2815" s="169">
        <f t="shared" si="2172"/>
        <v>1.0005412719891744</v>
      </c>
      <c r="G2815" s="169">
        <f t="shared" si="2172"/>
        <v>1.0015374478365913</v>
      </c>
      <c r="H2815" s="169">
        <f t="shared" si="2172"/>
        <v>1.0017199017199017</v>
      </c>
      <c r="I2815" s="153">
        <f>I2813/I2814*100</f>
        <v>0.26240815714499932</v>
      </c>
      <c r="J2815" s="169">
        <f>J2814/J2812</f>
        <v>1.0028765153071706</v>
      </c>
      <c r="K2815" s="169">
        <f t="shared" ref="K2815:P2815" si="2173">K2814/K2812</f>
        <v>1.0041062140706269</v>
      </c>
      <c r="L2815" s="169">
        <f t="shared" si="2173"/>
        <v>1.0056069526212503</v>
      </c>
      <c r="M2815" s="169">
        <f t="shared" si="2173"/>
        <v>1.0002524614996213</v>
      </c>
      <c r="N2815" s="169">
        <f t="shared" si="2173"/>
        <v>1.0021691973969631</v>
      </c>
      <c r="O2815" s="169">
        <f t="shared" si="2173"/>
        <v>1.0018441678192715</v>
      </c>
      <c r="P2815" s="169">
        <f t="shared" si="2173"/>
        <v>1.0010476689366159</v>
      </c>
      <c r="Q2815" s="153">
        <f>Q2813/Q2814*100</f>
        <v>0.2497889107796229</v>
      </c>
    </row>
    <row r="2816" spans="1:17" x14ac:dyDescent="0.35">
      <c r="A2816" s="28" t="s">
        <v>153</v>
      </c>
      <c r="B2816" s="88">
        <v>664</v>
      </c>
      <c r="C2816" s="61">
        <v>894</v>
      </c>
      <c r="D2816" s="61">
        <v>742</v>
      </c>
      <c r="E2816" s="61">
        <v>593</v>
      </c>
      <c r="F2816" s="61">
        <v>745</v>
      </c>
      <c r="G2816" s="88">
        <v>901</v>
      </c>
      <c r="H2816" s="88">
        <v>823</v>
      </c>
      <c r="I2816" s="146"/>
      <c r="J2816" s="88">
        <v>978</v>
      </c>
      <c r="K2816" s="61">
        <v>730</v>
      </c>
      <c r="L2816" s="61">
        <v>707</v>
      </c>
      <c r="M2816" s="61">
        <v>794</v>
      </c>
      <c r="N2816" s="61">
        <v>835</v>
      </c>
      <c r="O2816" s="88">
        <v>872</v>
      </c>
      <c r="P2816" s="88">
        <v>763</v>
      </c>
      <c r="Q2816" s="146"/>
    </row>
    <row r="2817" spans="1:17" x14ac:dyDescent="0.35">
      <c r="A2817" s="43" t="s">
        <v>155</v>
      </c>
      <c r="B2817" s="169">
        <f t="shared" ref="B2817:G2817" si="2174">B2816/B2814</f>
        <v>2.0133414190418435</v>
      </c>
      <c r="C2817" s="169">
        <f t="shared" si="2174"/>
        <v>2.0235400633770935</v>
      </c>
      <c r="D2817" s="169">
        <f t="shared" si="2174"/>
        <v>2.0395821880153933</v>
      </c>
      <c r="E2817" s="169">
        <f t="shared" si="2174"/>
        <v>1.9846050870147256</v>
      </c>
      <c r="F2817" s="169">
        <f t="shared" si="2174"/>
        <v>2.0151474168244525</v>
      </c>
      <c r="G2817" s="169">
        <f t="shared" si="2174"/>
        <v>1.9758771929824561</v>
      </c>
      <c r="H2817" s="169">
        <v>914</v>
      </c>
      <c r="I2817" s="146"/>
      <c r="J2817" s="169">
        <f t="shared" ref="J2817:P2817" si="2175">J2816/J2814</f>
        <v>2.0036877688998156</v>
      </c>
      <c r="K2817" s="169">
        <f t="shared" si="2175"/>
        <v>1.9901853871319519</v>
      </c>
      <c r="L2817" s="169">
        <f t="shared" si="2175"/>
        <v>1.9710064120434905</v>
      </c>
      <c r="M2817" s="169">
        <f t="shared" si="2175"/>
        <v>2.0040383644623927</v>
      </c>
      <c r="N2817" s="169">
        <f t="shared" si="2175"/>
        <v>2.0081770081770083</v>
      </c>
      <c r="O2817" s="169">
        <f t="shared" si="2175"/>
        <v>2.0064427059364931</v>
      </c>
      <c r="P2817" s="169">
        <f t="shared" si="2175"/>
        <v>1.9963369963369964</v>
      </c>
      <c r="Q2817" s="146"/>
    </row>
    <row r="2818" spans="1:17" x14ac:dyDescent="0.35">
      <c r="A2818" s="28" t="s">
        <v>173</v>
      </c>
      <c r="B2818" s="74">
        <v>33.42</v>
      </c>
      <c r="C2818" s="171">
        <v>30.58</v>
      </c>
      <c r="D2818" s="171">
        <v>25.43</v>
      </c>
      <c r="E2818" s="171">
        <v>25.36</v>
      </c>
      <c r="F2818" s="171">
        <v>26.96</v>
      </c>
      <c r="G2818" s="28">
        <v>28.59</v>
      </c>
      <c r="H2818" s="74">
        <v>27.43</v>
      </c>
      <c r="I2818" s="146">
        <f>SUM(B2818:H2818)</f>
        <v>197.77</v>
      </c>
      <c r="J2818" s="74">
        <v>27.18</v>
      </c>
      <c r="K2818" s="171">
        <v>34.4</v>
      </c>
      <c r="L2818" s="171">
        <v>26.74</v>
      </c>
      <c r="M2818" s="171">
        <v>26.52</v>
      </c>
      <c r="N2818" s="171">
        <v>26.86</v>
      </c>
      <c r="O2818" s="28">
        <v>25.88</v>
      </c>
      <c r="P2818" s="74">
        <v>27.15</v>
      </c>
      <c r="Q2818" s="146">
        <f>SUM(J2818:P2818)</f>
        <v>194.73</v>
      </c>
    </row>
    <row r="2819" spans="1:17" x14ac:dyDescent="0.35">
      <c r="A2819" s="28" t="s">
        <v>172</v>
      </c>
      <c r="B2819" s="33">
        <v>37.39</v>
      </c>
      <c r="C2819" s="61">
        <v>40.67</v>
      </c>
      <c r="D2819" s="61">
        <v>42.54</v>
      </c>
      <c r="E2819" s="61">
        <v>37.74</v>
      </c>
      <c r="F2819" s="61">
        <v>38.130000000000003</v>
      </c>
      <c r="G2819" s="28">
        <v>33.97</v>
      </c>
      <c r="H2819" s="74">
        <v>40.99</v>
      </c>
      <c r="I2819" s="146">
        <f>SUM(B2819:H2819)</f>
        <v>271.43</v>
      </c>
      <c r="J2819" s="33">
        <v>31.49</v>
      </c>
      <c r="K2819" s="61">
        <v>31.26</v>
      </c>
      <c r="L2819" s="61">
        <v>35.450000000000003</v>
      </c>
      <c r="M2819" s="61">
        <v>36.520000000000003</v>
      </c>
      <c r="N2819" s="61">
        <v>40.21</v>
      </c>
      <c r="O2819" s="28">
        <v>40.58</v>
      </c>
      <c r="P2819" s="74">
        <v>39.85</v>
      </c>
      <c r="Q2819" s="146">
        <f>SUM(J2819:P2819)</f>
        <v>255.35999999999999</v>
      </c>
    </row>
    <row r="2820" spans="1:17" x14ac:dyDescent="0.35">
      <c r="A2820" s="28" t="s">
        <v>152</v>
      </c>
      <c r="B2820" s="28">
        <f t="shared" ref="B2820:G2820" si="2176">B2819+B2818</f>
        <v>70.81</v>
      </c>
      <c r="C2820" s="28">
        <f t="shared" si="2176"/>
        <v>71.25</v>
      </c>
      <c r="D2820" s="28">
        <f t="shared" si="2176"/>
        <v>67.97</v>
      </c>
      <c r="E2820" s="28">
        <f t="shared" si="2176"/>
        <v>63.1</v>
      </c>
      <c r="F2820" s="28">
        <f t="shared" si="2176"/>
        <v>65.09</v>
      </c>
      <c r="G2820" s="28">
        <f t="shared" si="2176"/>
        <v>62.56</v>
      </c>
      <c r="H2820" s="28">
        <v>30.49</v>
      </c>
      <c r="I2820" s="146">
        <f>SUM(B2820:H2820)</f>
        <v>431.27000000000004</v>
      </c>
      <c r="J2820" s="28">
        <f t="shared" ref="J2820:P2820" si="2177">J2819+J2818</f>
        <v>58.67</v>
      </c>
      <c r="K2820" s="28">
        <f t="shared" si="2177"/>
        <v>65.66</v>
      </c>
      <c r="L2820" s="28">
        <f t="shared" si="2177"/>
        <v>62.19</v>
      </c>
      <c r="M2820" s="28">
        <f t="shared" si="2177"/>
        <v>63.040000000000006</v>
      </c>
      <c r="N2820" s="28">
        <f t="shared" si="2177"/>
        <v>67.069999999999993</v>
      </c>
      <c r="O2820" s="28">
        <f t="shared" si="2177"/>
        <v>66.459999999999994</v>
      </c>
      <c r="P2820" s="28">
        <f t="shared" si="2177"/>
        <v>67</v>
      </c>
      <c r="Q2820" s="146">
        <f>SUM(J2820:P2820)</f>
        <v>450.09</v>
      </c>
    </row>
    <row r="2821" spans="1:17" x14ac:dyDescent="0.35">
      <c r="A2821" s="28" t="s">
        <v>154</v>
      </c>
      <c r="B2821" s="169">
        <f>B2820/B2818</f>
        <v>2.118791143028127</v>
      </c>
      <c r="C2821" s="169">
        <f t="shared" ref="C2821:H2821" si="2178">C2820/C2818</f>
        <v>2.3299542184434272</v>
      </c>
      <c r="D2821" s="169">
        <f t="shared" si="2178"/>
        <v>2.6728273692489184</v>
      </c>
      <c r="E2821" s="169">
        <f t="shared" si="2178"/>
        <v>2.4881703470031549</v>
      </c>
      <c r="F2821" s="169">
        <f t="shared" si="2178"/>
        <v>2.4143175074183976</v>
      </c>
      <c r="G2821" s="169">
        <f t="shared" si="2178"/>
        <v>2.1881776845050718</v>
      </c>
      <c r="H2821" s="169">
        <f t="shared" si="2178"/>
        <v>1.1115566897557418</v>
      </c>
      <c r="I2821" s="153">
        <f>I2819/I2820*100</f>
        <v>62.937371020474409</v>
      </c>
      <c r="J2821" s="169">
        <f>J2820/J2818</f>
        <v>2.1585724797645329</v>
      </c>
      <c r="K2821" s="169">
        <f t="shared" ref="K2821:P2821" si="2179">K2820/K2818</f>
        <v>1.9087209302325581</v>
      </c>
      <c r="L2821" s="169">
        <f t="shared" si="2179"/>
        <v>2.325729244577412</v>
      </c>
      <c r="M2821" s="169">
        <f t="shared" si="2179"/>
        <v>2.3770739064856716</v>
      </c>
      <c r="N2821" s="169">
        <f t="shared" si="2179"/>
        <v>2.4970215934475055</v>
      </c>
      <c r="O2821" s="169">
        <f t="shared" si="2179"/>
        <v>2.5680061823802163</v>
      </c>
      <c r="P2821" s="169">
        <f t="shared" si="2179"/>
        <v>2.4677716390423572</v>
      </c>
      <c r="Q2821" s="153">
        <f>Q2819/Q2820*100</f>
        <v>56.735319602746117</v>
      </c>
    </row>
    <row r="2822" spans="1:17" x14ac:dyDescent="0.35">
      <c r="A2822" s="28" t="s">
        <v>153</v>
      </c>
      <c r="B2822" s="28">
        <v>312</v>
      </c>
      <c r="C2822" s="28">
        <v>281</v>
      </c>
      <c r="D2822" s="28">
        <v>271</v>
      </c>
      <c r="E2822" s="28">
        <v>250</v>
      </c>
      <c r="F2822" s="28">
        <v>269</v>
      </c>
      <c r="G2822" s="28">
        <v>277</v>
      </c>
      <c r="H2822" s="28">
        <v>252</v>
      </c>
      <c r="I2822" s="146"/>
      <c r="J2822" s="28">
        <v>223</v>
      </c>
      <c r="K2822" s="28">
        <v>250</v>
      </c>
      <c r="L2822" s="28">
        <v>267</v>
      </c>
      <c r="M2822" s="28">
        <v>239</v>
      </c>
      <c r="N2822" s="28">
        <v>222</v>
      </c>
      <c r="O2822" s="28">
        <v>212</v>
      </c>
      <c r="P2822" s="28">
        <v>235</v>
      </c>
      <c r="Q2822" s="146"/>
    </row>
    <row r="2823" spans="1:17" x14ac:dyDescent="0.35">
      <c r="A2823" s="43" t="s">
        <v>155</v>
      </c>
      <c r="B2823" s="169">
        <f>B2822/B2820</f>
        <v>4.4061573224120885</v>
      </c>
      <c r="C2823" s="169">
        <f>C2822/C2820</f>
        <v>3.9438596491228068</v>
      </c>
      <c r="D2823" s="169">
        <f>D2822/D2820</f>
        <v>3.9870531116669121</v>
      </c>
      <c r="E2823" s="169">
        <f>E2822/E2820</f>
        <v>3.9619651347068143</v>
      </c>
      <c r="F2823" s="169">
        <f>F2822/F2820</f>
        <v>4.1327392840682133</v>
      </c>
      <c r="G2823" s="169">
        <v>25.75</v>
      </c>
      <c r="H2823" s="169">
        <f>H2822/H2820</f>
        <v>8.2650049196457864</v>
      </c>
      <c r="I2823" s="146"/>
      <c r="J2823" s="169">
        <f t="shared" ref="J2823:P2823" si="2180">J2822/J2820</f>
        <v>3.8009204022498722</v>
      </c>
      <c r="K2823" s="169">
        <f t="shared" si="2180"/>
        <v>3.8074931465123365</v>
      </c>
      <c r="L2823" s="169">
        <f t="shared" si="2180"/>
        <v>4.2932947419199232</v>
      </c>
      <c r="M2823" s="169">
        <f t="shared" si="2180"/>
        <v>3.7912436548223347</v>
      </c>
      <c r="N2823" s="169">
        <f t="shared" si="2180"/>
        <v>3.3099746533472496</v>
      </c>
      <c r="O2823" s="169">
        <f t="shared" si="2180"/>
        <v>3.1898886548299732</v>
      </c>
      <c r="P2823" s="169">
        <f t="shared" si="2180"/>
        <v>3.5074626865671643</v>
      </c>
      <c r="Q2823" s="146"/>
    </row>
    <row r="2824" spans="1:17" x14ac:dyDescent="0.35">
      <c r="A2824" s="28" t="s">
        <v>176</v>
      </c>
      <c r="B2824" s="28">
        <v>0</v>
      </c>
      <c r="C2824" s="28">
        <v>0</v>
      </c>
      <c r="D2824" s="28">
        <v>0</v>
      </c>
      <c r="E2824" s="28">
        <v>0</v>
      </c>
      <c r="F2824" s="28">
        <v>0</v>
      </c>
      <c r="G2824" s="28">
        <v>0</v>
      </c>
      <c r="H2824" s="28">
        <v>0</v>
      </c>
      <c r="I2824" s="151">
        <f>SUM(B2824:H2824)</f>
        <v>0</v>
      </c>
      <c r="J2824" s="28">
        <v>0</v>
      </c>
      <c r="K2824" s="28">
        <v>0</v>
      </c>
      <c r="L2824" s="28">
        <v>0</v>
      </c>
      <c r="M2824" s="28">
        <v>0</v>
      </c>
      <c r="N2824" s="28">
        <v>0</v>
      </c>
      <c r="O2824" s="28">
        <v>0</v>
      </c>
      <c r="P2824" s="28">
        <v>0</v>
      </c>
      <c r="Q2824" s="151">
        <f>SUM(J2824:P2824)</f>
        <v>0</v>
      </c>
    </row>
    <row r="2825" spans="1:17" x14ac:dyDescent="0.35">
      <c r="A2825" s="28" t="s">
        <v>177</v>
      </c>
      <c r="B2825" s="28">
        <v>0</v>
      </c>
      <c r="C2825" s="28">
        <v>0</v>
      </c>
      <c r="D2825" s="28">
        <v>0</v>
      </c>
      <c r="E2825" s="28">
        <v>0</v>
      </c>
      <c r="F2825" s="28">
        <v>0</v>
      </c>
      <c r="G2825" s="28">
        <v>0</v>
      </c>
      <c r="H2825" s="28">
        <v>0</v>
      </c>
      <c r="I2825" s="151">
        <f>SUM(B2825:H2825)</f>
        <v>0</v>
      </c>
      <c r="J2825" s="28">
        <v>0</v>
      </c>
      <c r="K2825" s="28">
        <v>0</v>
      </c>
      <c r="L2825" s="28">
        <v>0</v>
      </c>
      <c r="M2825" s="28">
        <v>0</v>
      </c>
      <c r="N2825" s="28">
        <v>0</v>
      </c>
      <c r="O2825" s="28">
        <v>0</v>
      </c>
      <c r="P2825" s="28">
        <v>0</v>
      </c>
      <c r="Q2825" s="151">
        <f>SUM(J2825:P2825)</f>
        <v>0</v>
      </c>
    </row>
    <row r="2826" spans="1:17" x14ac:dyDescent="0.35">
      <c r="A2826" s="28" t="s">
        <v>152</v>
      </c>
      <c r="B2826" s="28">
        <f t="shared" ref="B2826:H2826" si="2181">B2825+B2824</f>
        <v>0</v>
      </c>
      <c r="C2826" s="28">
        <f t="shared" si="2181"/>
        <v>0</v>
      </c>
      <c r="D2826" s="28">
        <f t="shared" si="2181"/>
        <v>0</v>
      </c>
      <c r="E2826" s="28">
        <f t="shared" si="2181"/>
        <v>0</v>
      </c>
      <c r="F2826" s="28">
        <f t="shared" si="2181"/>
        <v>0</v>
      </c>
      <c r="G2826" s="28">
        <f t="shared" si="2181"/>
        <v>0</v>
      </c>
      <c r="H2826" s="28">
        <f t="shared" si="2181"/>
        <v>0</v>
      </c>
      <c r="I2826" s="151">
        <f>SUM(B2826:H2826)</f>
        <v>0</v>
      </c>
      <c r="J2826" s="28">
        <f t="shared" ref="J2826:P2826" si="2182">J2825+J2824</f>
        <v>0</v>
      </c>
      <c r="K2826" s="28">
        <f t="shared" si="2182"/>
        <v>0</v>
      </c>
      <c r="L2826" s="28">
        <f t="shared" si="2182"/>
        <v>0</v>
      </c>
      <c r="M2826" s="28">
        <f t="shared" si="2182"/>
        <v>0</v>
      </c>
      <c r="N2826" s="28">
        <f t="shared" si="2182"/>
        <v>0</v>
      </c>
      <c r="O2826" s="28">
        <f t="shared" si="2182"/>
        <v>0</v>
      </c>
      <c r="P2826" s="28">
        <f t="shared" si="2182"/>
        <v>0</v>
      </c>
      <c r="Q2826" s="151">
        <f>SUM(J2826:P2826)</f>
        <v>0</v>
      </c>
    </row>
    <row r="2827" spans="1:17" x14ac:dyDescent="0.35">
      <c r="A2827" s="28" t="s">
        <v>154</v>
      </c>
      <c r="B2827" s="106" t="e">
        <f t="shared" ref="B2827:Q2827" si="2183">B2825/B2826*100</f>
        <v>#DIV/0!</v>
      </c>
      <c r="C2827" s="106" t="e">
        <f t="shared" si="2183"/>
        <v>#DIV/0!</v>
      </c>
      <c r="D2827" s="106" t="e">
        <f t="shared" si="2183"/>
        <v>#DIV/0!</v>
      </c>
      <c r="E2827" s="106" t="e">
        <f t="shared" si="2183"/>
        <v>#DIV/0!</v>
      </c>
      <c r="F2827" s="106" t="e">
        <f t="shared" si="2183"/>
        <v>#DIV/0!</v>
      </c>
      <c r="G2827" s="106" t="e">
        <f t="shared" si="2183"/>
        <v>#DIV/0!</v>
      </c>
      <c r="H2827" s="106" t="e">
        <f t="shared" si="2183"/>
        <v>#DIV/0!</v>
      </c>
      <c r="I2827" s="153" t="e">
        <f t="shared" si="2183"/>
        <v>#DIV/0!</v>
      </c>
      <c r="J2827" s="106" t="e">
        <f t="shared" si="2183"/>
        <v>#DIV/0!</v>
      </c>
      <c r="K2827" s="106" t="e">
        <f t="shared" si="2183"/>
        <v>#DIV/0!</v>
      </c>
      <c r="L2827" s="106" t="e">
        <f t="shared" si="2183"/>
        <v>#DIV/0!</v>
      </c>
      <c r="M2827" s="106" t="e">
        <f t="shared" si="2183"/>
        <v>#DIV/0!</v>
      </c>
      <c r="N2827" s="106" t="e">
        <f t="shared" si="2183"/>
        <v>#DIV/0!</v>
      </c>
      <c r="O2827" s="106" t="e">
        <f t="shared" si="2183"/>
        <v>#DIV/0!</v>
      </c>
      <c r="P2827" s="106" t="e">
        <f t="shared" si="2183"/>
        <v>#DIV/0!</v>
      </c>
      <c r="Q2827" s="153" t="e">
        <f t="shared" si="2183"/>
        <v>#DIV/0!</v>
      </c>
    </row>
    <row r="2828" spans="1:17" x14ac:dyDescent="0.35">
      <c r="A2828" s="28" t="s">
        <v>153</v>
      </c>
      <c r="B2828" s="88">
        <v>0</v>
      </c>
      <c r="C2828" s="88">
        <v>0</v>
      </c>
      <c r="D2828" s="88">
        <v>0</v>
      </c>
      <c r="E2828" s="88">
        <v>0</v>
      </c>
      <c r="F2828" s="88">
        <v>0</v>
      </c>
      <c r="G2828" s="88">
        <v>0</v>
      </c>
      <c r="H2828" s="88">
        <v>0</v>
      </c>
      <c r="I2828" s="146"/>
      <c r="J2828" s="88">
        <v>0</v>
      </c>
      <c r="K2828" s="88">
        <v>0</v>
      </c>
      <c r="L2828" s="88">
        <v>0</v>
      </c>
      <c r="M2828" s="88">
        <v>0</v>
      </c>
      <c r="N2828" s="88">
        <v>0</v>
      </c>
      <c r="O2828" s="88">
        <v>0</v>
      </c>
      <c r="P2828" s="88">
        <v>0</v>
      </c>
      <c r="Q2828" s="146"/>
    </row>
    <row r="2829" spans="1:17" x14ac:dyDescent="0.35">
      <c r="A2829" s="43" t="s">
        <v>155</v>
      </c>
      <c r="B2829" s="169" t="e">
        <f t="shared" ref="B2829:H2829" si="2184">B2828/B2826</f>
        <v>#DIV/0!</v>
      </c>
      <c r="C2829" s="169" t="e">
        <f t="shared" si="2184"/>
        <v>#DIV/0!</v>
      </c>
      <c r="D2829" s="169" t="e">
        <f t="shared" si="2184"/>
        <v>#DIV/0!</v>
      </c>
      <c r="E2829" s="169" t="e">
        <f t="shared" si="2184"/>
        <v>#DIV/0!</v>
      </c>
      <c r="F2829" s="169" t="e">
        <f t="shared" si="2184"/>
        <v>#DIV/0!</v>
      </c>
      <c r="G2829" s="169" t="e">
        <f t="shared" si="2184"/>
        <v>#DIV/0!</v>
      </c>
      <c r="H2829" s="169" t="e">
        <f t="shared" si="2184"/>
        <v>#DIV/0!</v>
      </c>
      <c r="I2829" s="146"/>
      <c r="J2829" s="169" t="e">
        <f t="shared" ref="J2829:P2829" si="2185">J2828/J2826</f>
        <v>#DIV/0!</v>
      </c>
      <c r="K2829" s="169" t="e">
        <f t="shared" si="2185"/>
        <v>#DIV/0!</v>
      </c>
      <c r="L2829" s="169" t="e">
        <f t="shared" si="2185"/>
        <v>#DIV/0!</v>
      </c>
      <c r="M2829" s="169" t="e">
        <f t="shared" si="2185"/>
        <v>#DIV/0!</v>
      </c>
      <c r="N2829" s="169" t="e">
        <f t="shared" si="2185"/>
        <v>#DIV/0!</v>
      </c>
      <c r="O2829" s="169" t="e">
        <f t="shared" si="2185"/>
        <v>#DIV/0!</v>
      </c>
      <c r="P2829" s="169" t="e">
        <f t="shared" si="2185"/>
        <v>#DIV/0!</v>
      </c>
      <c r="Q2829" s="146"/>
    </row>
    <row r="2830" spans="1:17" x14ac:dyDescent="0.35">
      <c r="A2830" s="28" t="s">
        <v>174</v>
      </c>
      <c r="B2830" s="88">
        <v>25.57</v>
      </c>
      <c r="C2830" s="28">
        <v>18.55</v>
      </c>
      <c r="D2830" s="28">
        <v>8.14</v>
      </c>
      <c r="E2830" s="28">
        <v>12.38</v>
      </c>
      <c r="F2830" s="28">
        <v>13.51</v>
      </c>
      <c r="G2830" s="79">
        <v>18.809999999999999</v>
      </c>
      <c r="H2830" s="79">
        <v>12.9</v>
      </c>
      <c r="I2830" s="146">
        <f>SUM(B2830:H2830)</f>
        <v>109.86000000000001</v>
      </c>
      <c r="J2830" s="88">
        <v>19.48</v>
      </c>
      <c r="K2830" s="28">
        <v>30.61</v>
      </c>
      <c r="L2830" s="28">
        <v>13.44</v>
      </c>
      <c r="M2830" s="28">
        <v>11.76</v>
      </c>
      <c r="N2830" s="28">
        <v>11.46</v>
      </c>
      <c r="O2830" s="79">
        <v>10.36</v>
      </c>
      <c r="P2830" s="79">
        <v>12.25</v>
      </c>
      <c r="Q2830" s="146">
        <f>SUM(J2830:P2830)</f>
        <v>109.36</v>
      </c>
    </row>
    <row r="2831" spans="1:17" x14ac:dyDescent="0.35">
      <c r="A2831" s="28" t="s">
        <v>175</v>
      </c>
      <c r="B2831" s="88">
        <v>0.4</v>
      </c>
      <c r="C2831" s="28">
        <v>0.4</v>
      </c>
      <c r="D2831" s="28">
        <v>0.37</v>
      </c>
      <c r="E2831" s="28">
        <v>0.33</v>
      </c>
      <c r="F2831" s="28">
        <v>0.39</v>
      </c>
      <c r="G2831" s="88">
        <v>0.38</v>
      </c>
      <c r="H2831" s="88">
        <v>0.41</v>
      </c>
      <c r="I2831" s="146">
        <f>SUM(B2831:H2831)</f>
        <v>2.68</v>
      </c>
      <c r="J2831" s="88">
        <v>0.4</v>
      </c>
      <c r="K2831" s="28">
        <v>0.41</v>
      </c>
      <c r="L2831" s="28">
        <v>0.4</v>
      </c>
      <c r="M2831" s="28">
        <v>0.34</v>
      </c>
      <c r="N2831" s="28">
        <v>0.37</v>
      </c>
      <c r="O2831" s="88">
        <v>0.37</v>
      </c>
      <c r="P2831" s="88">
        <v>0.36</v>
      </c>
      <c r="Q2831" s="146">
        <f>SUM(J2831:P2831)</f>
        <v>2.65</v>
      </c>
    </row>
    <row r="2832" spans="1:17" x14ac:dyDescent="0.35">
      <c r="A2832" s="28" t="s">
        <v>152</v>
      </c>
      <c r="B2832" s="28">
        <f t="shared" ref="B2832:H2832" si="2186">B2831+B2830</f>
        <v>25.97</v>
      </c>
      <c r="C2832" s="28">
        <f t="shared" si="2186"/>
        <v>18.95</v>
      </c>
      <c r="D2832" s="28">
        <f t="shared" si="2186"/>
        <v>8.51</v>
      </c>
      <c r="E2832" s="28">
        <f t="shared" si="2186"/>
        <v>12.71</v>
      </c>
      <c r="F2832" s="28">
        <f t="shared" si="2186"/>
        <v>13.9</v>
      </c>
      <c r="G2832" s="28">
        <f t="shared" si="2186"/>
        <v>19.189999999999998</v>
      </c>
      <c r="H2832" s="28">
        <f t="shared" si="2186"/>
        <v>13.31</v>
      </c>
      <c r="I2832" s="146">
        <f>SUM(B2832:H2832)</f>
        <v>112.54</v>
      </c>
      <c r="J2832" s="28">
        <f>J2831+J2830</f>
        <v>19.88</v>
      </c>
      <c r="K2832" s="28">
        <f>K2831+K2830</f>
        <v>31.02</v>
      </c>
      <c r="L2832" s="28">
        <f>L2831+L2830</f>
        <v>13.84</v>
      </c>
      <c r="M2832" s="28">
        <v>90</v>
      </c>
      <c r="N2832" s="28">
        <f>N2831+N2830</f>
        <v>11.83</v>
      </c>
      <c r="O2832" s="28">
        <f>O2831+O2830</f>
        <v>10.729999999999999</v>
      </c>
      <c r="P2832" s="28">
        <f>P2831+P2830</f>
        <v>12.61</v>
      </c>
      <c r="Q2832" s="146">
        <f>SUM(J2832:P2832)</f>
        <v>189.91000000000003</v>
      </c>
    </row>
    <row r="2833" spans="1:17" x14ac:dyDescent="0.35">
      <c r="A2833" s="28" t="s">
        <v>154</v>
      </c>
      <c r="B2833" s="169">
        <f t="shared" ref="B2833:H2833" si="2187">B2832/B2830</f>
        <v>1.0156433320297222</v>
      </c>
      <c r="C2833" s="169">
        <f t="shared" si="2187"/>
        <v>1.0215633423180592</v>
      </c>
      <c r="D2833" s="169">
        <f t="shared" si="2187"/>
        <v>1.0454545454545454</v>
      </c>
      <c r="E2833" s="169">
        <f t="shared" si="2187"/>
        <v>1.0266558966074313</v>
      </c>
      <c r="F2833" s="169">
        <f t="shared" si="2187"/>
        <v>1.0288675055514434</v>
      </c>
      <c r="G2833" s="169">
        <f t="shared" si="2187"/>
        <v>1.0202020202020201</v>
      </c>
      <c r="H2833" s="169">
        <f t="shared" si="2187"/>
        <v>1.031782945736434</v>
      </c>
      <c r="I2833" s="153">
        <f>I2831/I2832*100</f>
        <v>2.381375510929447</v>
      </c>
      <c r="J2833" s="169">
        <f t="shared" ref="J2833:P2833" si="2188">J2832/J2830</f>
        <v>1.0205338809034907</v>
      </c>
      <c r="K2833" s="169">
        <f t="shared" si="2188"/>
        <v>1.0133943155831429</v>
      </c>
      <c r="L2833" s="169">
        <f t="shared" si="2188"/>
        <v>1.0297619047619049</v>
      </c>
      <c r="M2833" s="169">
        <f t="shared" si="2188"/>
        <v>7.6530612244897958</v>
      </c>
      <c r="N2833" s="169">
        <f t="shared" si="2188"/>
        <v>1.0322862129144852</v>
      </c>
      <c r="O2833" s="169">
        <f t="shared" si="2188"/>
        <v>1.0357142857142856</v>
      </c>
      <c r="P2833" s="169">
        <f t="shared" si="2188"/>
        <v>1.0293877551020407</v>
      </c>
      <c r="Q2833" s="153">
        <f>Q2831/Q2832*100</f>
        <v>1.3953978200200092</v>
      </c>
    </row>
    <row r="2834" spans="1:17" x14ac:dyDescent="0.35">
      <c r="A2834" s="28" t="s">
        <v>153</v>
      </c>
      <c r="B2834" s="28">
        <v>103</v>
      </c>
      <c r="C2834" s="28">
        <v>101</v>
      </c>
      <c r="D2834" s="28">
        <v>95</v>
      </c>
      <c r="E2834" s="28">
        <v>97</v>
      </c>
      <c r="F2834" s="28">
        <v>89</v>
      </c>
      <c r="G2834" s="28">
        <v>93</v>
      </c>
      <c r="H2834" s="28">
        <v>64</v>
      </c>
      <c r="I2834" s="146"/>
      <c r="J2834" s="28">
        <v>102</v>
      </c>
      <c r="K2834" s="28">
        <v>125</v>
      </c>
      <c r="L2834" s="28">
        <v>95</v>
      </c>
      <c r="M2834" s="28">
        <v>98</v>
      </c>
      <c r="N2834" s="28">
        <v>99</v>
      </c>
      <c r="O2834" s="28">
        <v>102</v>
      </c>
      <c r="P2834" s="28">
        <v>103</v>
      </c>
      <c r="Q2834" s="146"/>
    </row>
    <row r="2835" spans="1:17" x14ac:dyDescent="0.35">
      <c r="A2835" s="43" t="s">
        <v>155</v>
      </c>
      <c r="B2835" s="169">
        <f t="shared" ref="B2835:H2835" si="2189">B2834/B2832</f>
        <v>3.9661147477859071</v>
      </c>
      <c r="C2835" s="169">
        <f t="shared" si="2189"/>
        <v>5.3298153034300793</v>
      </c>
      <c r="D2835" s="169">
        <f t="shared" si="2189"/>
        <v>11.163337250293772</v>
      </c>
      <c r="E2835" s="169">
        <f t="shared" si="2189"/>
        <v>7.6317859952793068</v>
      </c>
      <c r="F2835" s="169">
        <f t="shared" si="2189"/>
        <v>6.4028776978417268</v>
      </c>
      <c r="G2835" s="169">
        <f t="shared" si="2189"/>
        <v>4.8462741010943207</v>
      </c>
      <c r="H2835" s="169">
        <f t="shared" si="2189"/>
        <v>4.8084147257700973</v>
      </c>
      <c r="I2835" s="146"/>
      <c r="J2835" s="169">
        <f t="shared" ref="J2835:P2835" si="2190">J2834/J2832</f>
        <v>5.1307847082494975</v>
      </c>
      <c r="K2835" s="169">
        <f t="shared" si="2190"/>
        <v>4.0296582849774341</v>
      </c>
      <c r="L2835" s="169">
        <f t="shared" si="2190"/>
        <v>6.8641618497109826</v>
      </c>
      <c r="M2835" s="169">
        <f t="shared" si="2190"/>
        <v>1.0888888888888888</v>
      </c>
      <c r="N2835" s="169">
        <f t="shared" si="2190"/>
        <v>8.368554522400677</v>
      </c>
      <c r="O2835" s="169">
        <f t="shared" si="2190"/>
        <v>9.5060577819198517</v>
      </c>
      <c r="P2835" s="169">
        <f t="shared" si="2190"/>
        <v>8.1681205392545611</v>
      </c>
      <c r="Q2835" s="146"/>
    </row>
    <row r="2836" spans="1:17" x14ac:dyDescent="0.35">
      <c r="A2836" s="21"/>
      <c r="B2836" s="21"/>
      <c r="C2836" s="21"/>
      <c r="D2836" s="169">
        <f>D2835/D2833</f>
        <v>10.677974761150566</v>
      </c>
      <c r="E2836" s="169">
        <f>E2835/E2833</f>
        <v>7.4336357688086405</v>
      </c>
      <c r="F2836" s="21">
        <v>21</v>
      </c>
      <c r="G2836" s="21"/>
      <c r="H2836" s="21"/>
      <c r="I2836" s="21"/>
      <c r="J2836" s="21"/>
      <c r="K2836" s="21"/>
      <c r="L2836" s="169">
        <f>L2835/L2833</f>
        <v>6.6657756690834971</v>
      </c>
      <c r="M2836" s="169">
        <f>M2835/M2833</f>
        <v>0.14228148148148148</v>
      </c>
      <c r="N2836" s="21">
        <v>21</v>
      </c>
      <c r="O2836" s="21"/>
      <c r="P2836" s="21"/>
    </row>
    <row r="2837" spans="1:17" x14ac:dyDescent="0.35">
      <c r="A2837" s="21"/>
      <c r="B2837" s="155"/>
      <c r="C2837" s="156" t="s">
        <v>1679</v>
      </c>
      <c r="D2837" s="156" t="s">
        <v>178</v>
      </c>
      <c r="E2837" s="156" t="s">
        <v>179</v>
      </c>
      <c r="F2837" s="156" t="s">
        <v>180</v>
      </c>
      <c r="G2837" s="156" t="s">
        <v>181</v>
      </c>
      <c r="H2837" s="156" t="s">
        <v>182</v>
      </c>
      <c r="I2837" s="156" t="s">
        <v>183</v>
      </c>
      <c r="J2837" s="156" t="s">
        <v>184</v>
      </c>
      <c r="K2837" s="156" t="s">
        <v>185</v>
      </c>
      <c r="L2837" s="156" t="s">
        <v>186</v>
      </c>
      <c r="M2837" s="156" t="s">
        <v>187</v>
      </c>
      <c r="N2837" s="156" t="s">
        <v>188</v>
      </c>
      <c r="O2837" s="21"/>
      <c r="P2837" s="21"/>
    </row>
    <row r="2838" spans="1:17" x14ac:dyDescent="0.35">
      <c r="A2838" s="21"/>
      <c r="B2838" s="157" t="s">
        <v>189</v>
      </c>
      <c r="C2838" s="179">
        <f>Q2765</f>
        <v>506.5</v>
      </c>
      <c r="D2838" s="158">
        <f>Q2771</f>
        <v>650.20000000000005</v>
      </c>
      <c r="E2838" s="158">
        <f>I2777</f>
        <v>0</v>
      </c>
      <c r="F2838" s="164">
        <f>Q2783</f>
        <v>225.32999999999998</v>
      </c>
      <c r="G2838" s="180">
        <f>Q2789</f>
        <v>0</v>
      </c>
      <c r="H2838" s="164">
        <f>Q2795</f>
        <v>874.08</v>
      </c>
      <c r="I2838" s="164">
        <f>Q2801</f>
        <v>17.920000000000002</v>
      </c>
      <c r="J2838" s="164">
        <f>Q2807</f>
        <v>2.7</v>
      </c>
      <c r="K2838" s="179">
        <f>Q2813</f>
        <v>7.1000000000000005</v>
      </c>
      <c r="L2838" s="164">
        <f>Q2819</f>
        <v>255.35999999999999</v>
      </c>
      <c r="M2838" s="164">
        <f>I2825</f>
        <v>0</v>
      </c>
      <c r="N2838" s="164">
        <f>Q2831</f>
        <v>2.65</v>
      </c>
      <c r="P2838" s="21"/>
    </row>
    <row r="2839" spans="1:17" x14ac:dyDescent="0.35">
      <c r="A2839" s="21"/>
      <c r="B2839" s="157" t="s">
        <v>190</v>
      </c>
      <c r="C2839" s="163">
        <f>I2767</f>
        <v>100</v>
      </c>
      <c r="D2839" s="163">
        <f>I2773</f>
        <v>100</v>
      </c>
      <c r="E2839" s="163">
        <f>I2779</f>
        <v>0</v>
      </c>
      <c r="F2839" s="164">
        <f>I2785</f>
        <v>68.048500737342295</v>
      </c>
      <c r="G2839" s="163">
        <v>0</v>
      </c>
      <c r="H2839" s="163">
        <f>H2803</f>
        <v>1.0221502590673575</v>
      </c>
      <c r="I2839" s="163">
        <f>I2803</f>
        <v>1.8281782573115211</v>
      </c>
      <c r="J2839" s="163">
        <f>I2809</f>
        <v>1.2968204858139687</v>
      </c>
      <c r="K2839" s="163">
        <f>I2815</f>
        <v>0.26240815714499932</v>
      </c>
      <c r="L2839" s="163">
        <f>J2815</f>
        <v>1.0028765153071706</v>
      </c>
      <c r="M2839" s="163">
        <v>0</v>
      </c>
      <c r="N2839" s="163">
        <f>I2833</f>
        <v>2.381375510929447</v>
      </c>
      <c r="O2839" s="21"/>
      <c r="P2839" s="21"/>
    </row>
    <row r="2840" spans="1:17" x14ac:dyDescent="0.35">
      <c r="P2840" s="145"/>
      <c r="Q2840"/>
    </row>
    <row r="2841" spans="1:17" x14ac:dyDescent="0.35">
      <c r="A2841" s="31" t="s">
        <v>0</v>
      </c>
      <c r="B2841" s="83"/>
      <c r="C2841" s="83"/>
      <c r="D2841" s="21"/>
      <c r="E2841" s="21"/>
      <c r="F2841" s="21"/>
      <c r="G2841" s="21"/>
      <c r="H2841" s="21"/>
      <c r="I2841" s="21"/>
      <c r="J2841" s="21"/>
      <c r="K2841" s="21"/>
      <c r="L2841" s="21"/>
      <c r="M2841" s="21"/>
      <c r="N2841" s="21"/>
      <c r="O2841" s="21"/>
      <c r="P2841" s="21"/>
    </row>
    <row r="2842" spans="1:17" ht="15.5" x14ac:dyDescent="0.35">
      <c r="A2842" s="33" t="s">
        <v>1</v>
      </c>
      <c r="B2842" s="64" t="s">
        <v>889</v>
      </c>
      <c r="C2842" s="64" t="s">
        <v>914</v>
      </c>
      <c r="D2842" s="64" t="s">
        <v>915</v>
      </c>
      <c r="E2842" s="64" t="s">
        <v>916</v>
      </c>
      <c r="F2842" s="64" t="s">
        <v>917</v>
      </c>
      <c r="G2842" s="64" t="s">
        <v>918</v>
      </c>
      <c r="H2842" s="64" t="s">
        <v>919</v>
      </c>
      <c r="I2842" s="65" t="s">
        <v>1962</v>
      </c>
      <c r="J2842" s="64" t="s">
        <v>920</v>
      </c>
      <c r="K2842" s="64" t="s">
        <v>922</v>
      </c>
      <c r="L2842" s="64" t="s">
        <v>923</v>
      </c>
      <c r="M2842" s="64" t="s">
        <v>924</v>
      </c>
      <c r="N2842" s="64" t="s">
        <v>925</v>
      </c>
      <c r="O2842" s="64" t="s">
        <v>926</v>
      </c>
      <c r="P2842" s="64" t="s">
        <v>927</v>
      </c>
      <c r="Q2842" s="65" t="s">
        <v>1962</v>
      </c>
    </row>
    <row r="2843" spans="1:17" x14ac:dyDescent="0.35">
      <c r="A2843" s="28" t="s">
        <v>1677</v>
      </c>
      <c r="B2843" s="28">
        <v>0</v>
      </c>
      <c r="C2843" s="28">
        <v>0</v>
      </c>
      <c r="D2843" s="28">
        <v>0</v>
      </c>
      <c r="E2843" s="28">
        <v>0</v>
      </c>
      <c r="F2843" s="28">
        <v>0</v>
      </c>
      <c r="G2843" s="28">
        <v>0</v>
      </c>
      <c r="H2843" s="28">
        <v>0</v>
      </c>
      <c r="I2843" s="146">
        <f>SUM(B2843:H2843)</f>
        <v>0</v>
      </c>
      <c r="J2843" s="28">
        <v>0</v>
      </c>
      <c r="K2843" s="28">
        <v>0</v>
      </c>
      <c r="L2843" s="28">
        <v>0</v>
      </c>
      <c r="M2843" s="28">
        <v>0</v>
      </c>
      <c r="N2843" s="28">
        <v>0</v>
      </c>
      <c r="O2843" s="28">
        <v>0</v>
      </c>
      <c r="P2843" s="28">
        <v>0</v>
      </c>
      <c r="Q2843" s="146">
        <f>SUM(J2843:P2843)</f>
        <v>0</v>
      </c>
    </row>
    <row r="2844" spans="1:17" x14ac:dyDescent="0.35">
      <c r="A2844" s="28" t="s">
        <v>1678</v>
      </c>
      <c r="B2844" s="28">
        <v>46.2</v>
      </c>
      <c r="C2844" s="28">
        <v>94.3</v>
      </c>
      <c r="D2844" s="28">
        <v>87.7</v>
      </c>
      <c r="E2844" s="28">
        <v>0.2</v>
      </c>
      <c r="F2844" s="28">
        <v>0.2</v>
      </c>
      <c r="G2844" s="166">
        <v>1.1000000000000001</v>
      </c>
      <c r="H2844" s="28">
        <v>0.3</v>
      </c>
      <c r="I2844" s="146">
        <f>SUM(B2844:H2844)</f>
        <v>229.99999999999997</v>
      </c>
      <c r="J2844" s="28">
        <v>0.2</v>
      </c>
      <c r="K2844" s="28">
        <v>0.2</v>
      </c>
      <c r="L2844" s="28">
        <v>133.1</v>
      </c>
      <c r="M2844" s="28">
        <v>66.5</v>
      </c>
      <c r="N2844" s="28">
        <v>69.3</v>
      </c>
      <c r="O2844" s="28">
        <v>68.2</v>
      </c>
      <c r="P2844" s="28">
        <v>58.3</v>
      </c>
      <c r="Q2844" s="146">
        <f>SUM(J2844:P2844)</f>
        <v>395.8</v>
      </c>
    </row>
    <row r="2845" spans="1:17" x14ac:dyDescent="0.35">
      <c r="A2845" s="28" t="s">
        <v>152</v>
      </c>
      <c r="B2845" s="28">
        <f t="shared" ref="B2845:H2845" si="2191">B2844+B2843</f>
        <v>46.2</v>
      </c>
      <c r="C2845" s="28">
        <f t="shared" si="2191"/>
        <v>94.3</v>
      </c>
      <c r="D2845" s="28">
        <f t="shared" si="2191"/>
        <v>87.7</v>
      </c>
      <c r="E2845" s="28">
        <f t="shared" si="2191"/>
        <v>0.2</v>
      </c>
      <c r="F2845" s="28">
        <f t="shared" si="2191"/>
        <v>0.2</v>
      </c>
      <c r="G2845" s="28">
        <f t="shared" si="2191"/>
        <v>1.1000000000000001</v>
      </c>
      <c r="H2845" s="28">
        <f t="shared" si="2191"/>
        <v>0.3</v>
      </c>
      <c r="I2845" s="146">
        <f>SUM(B2845:H2845)</f>
        <v>229.99999999999997</v>
      </c>
      <c r="J2845" s="28">
        <f>J2844+J2843</f>
        <v>0.2</v>
      </c>
      <c r="K2845" s="28">
        <f t="shared" ref="K2845:P2845" si="2192">K2844+K2843</f>
        <v>0.2</v>
      </c>
      <c r="L2845" s="28">
        <f t="shared" si="2192"/>
        <v>133.1</v>
      </c>
      <c r="M2845" s="28">
        <f t="shared" si="2192"/>
        <v>66.5</v>
      </c>
      <c r="N2845" s="28">
        <f t="shared" si="2192"/>
        <v>69.3</v>
      </c>
      <c r="O2845" s="28">
        <f t="shared" si="2192"/>
        <v>68.2</v>
      </c>
      <c r="P2845" s="28">
        <f t="shared" si="2192"/>
        <v>58.3</v>
      </c>
      <c r="Q2845" s="146">
        <f>SUM(J2845:P2845)</f>
        <v>395.8</v>
      </c>
    </row>
    <row r="2846" spans="1:17" x14ac:dyDescent="0.35">
      <c r="A2846" s="28" t="s">
        <v>154</v>
      </c>
      <c r="B2846" s="106">
        <f>B2844/B2845*100</f>
        <v>100</v>
      </c>
      <c r="C2846" s="106">
        <f>C2844/C2845*100</f>
        <v>100</v>
      </c>
      <c r="D2846" s="106">
        <f>D2844/D2845*100</f>
        <v>100</v>
      </c>
      <c r="E2846" s="106">
        <f>E2844/E2845</f>
        <v>1</v>
      </c>
      <c r="F2846" s="106">
        <f t="shared" ref="F2846:Q2846" si="2193">F2844/F2845*100</f>
        <v>100</v>
      </c>
      <c r="G2846" s="106">
        <f t="shared" si="2193"/>
        <v>100</v>
      </c>
      <c r="H2846" s="106">
        <f t="shared" si="2193"/>
        <v>100</v>
      </c>
      <c r="I2846" s="106">
        <f t="shared" si="2193"/>
        <v>100</v>
      </c>
      <c r="J2846" s="106">
        <f t="shared" si="2193"/>
        <v>100</v>
      </c>
      <c r="K2846" s="106">
        <f t="shared" si="2193"/>
        <v>100</v>
      </c>
      <c r="L2846" s="106">
        <f t="shared" si="2193"/>
        <v>100</v>
      </c>
      <c r="M2846" s="106">
        <f t="shared" si="2193"/>
        <v>100</v>
      </c>
      <c r="N2846" s="106">
        <f t="shared" si="2193"/>
        <v>100</v>
      </c>
      <c r="O2846" s="106">
        <f t="shared" si="2193"/>
        <v>100</v>
      </c>
      <c r="P2846" s="106">
        <f t="shared" si="2193"/>
        <v>100</v>
      </c>
      <c r="Q2846" s="106">
        <f t="shared" si="2193"/>
        <v>100</v>
      </c>
    </row>
    <row r="2847" spans="1:17" x14ac:dyDescent="0.35">
      <c r="A2847" s="28" t="s">
        <v>153</v>
      </c>
      <c r="B2847" s="28">
        <v>58</v>
      </c>
      <c r="C2847" s="28">
        <v>103</v>
      </c>
      <c r="D2847" s="28">
        <v>93</v>
      </c>
      <c r="E2847" s="28">
        <v>0</v>
      </c>
      <c r="F2847" s="28">
        <v>0</v>
      </c>
      <c r="G2847" s="28">
        <v>1</v>
      </c>
      <c r="H2847" s="28">
        <v>0</v>
      </c>
      <c r="I2847" s="106">
        <v>0</v>
      </c>
      <c r="J2847" s="28">
        <v>0</v>
      </c>
      <c r="K2847" s="28">
        <v>0</v>
      </c>
      <c r="L2847" s="28">
        <v>156</v>
      </c>
      <c r="M2847" s="28">
        <v>75</v>
      </c>
      <c r="N2847" s="28">
        <v>83</v>
      </c>
      <c r="O2847" s="28">
        <v>59</v>
      </c>
      <c r="P2847" s="28">
        <v>61</v>
      </c>
      <c r="Q2847" s="106">
        <v>0</v>
      </c>
    </row>
    <row r="2848" spans="1:17" x14ac:dyDescent="0.35">
      <c r="A2848" s="167" t="s">
        <v>155</v>
      </c>
      <c r="B2848" s="169">
        <f t="shared" ref="B2848:H2848" si="2194">B2847/B2845</f>
        <v>1.2554112554112553</v>
      </c>
      <c r="C2848" s="169">
        <f t="shared" si="2194"/>
        <v>1.0922587486744433</v>
      </c>
      <c r="D2848" s="169">
        <f t="shared" si="2194"/>
        <v>1.0604332953249715</v>
      </c>
      <c r="E2848" s="169">
        <f t="shared" si="2194"/>
        <v>0</v>
      </c>
      <c r="F2848" s="169">
        <f t="shared" si="2194"/>
        <v>0</v>
      </c>
      <c r="G2848" s="169">
        <f t="shared" si="2194"/>
        <v>0.90909090909090906</v>
      </c>
      <c r="H2848" s="169">
        <f t="shared" si="2194"/>
        <v>0</v>
      </c>
      <c r="I2848" s="146"/>
      <c r="J2848" s="169">
        <f t="shared" ref="J2848:P2848" si="2195">J2847/J2845</f>
        <v>0</v>
      </c>
      <c r="K2848" s="169">
        <f t="shared" si="2195"/>
        <v>0</v>
      </c>
      <c r="L2848" s="169">
        <f t="shared" si="2195"/>
        <v>1.1720510894064613</v>
      </c>
      <c r="M2848" s="169">
        <f t="shared" si="2195"/>
        <v>1.1278195488721805</v>
      </c>
      <c r="N2848" s="169">
        <f t="shared" si="2195"/>
        <v>1.1976911976911977</v>
      </c>
      <c r="O2848" s="169">
        <f t="shared" si="2195"/>
        <v>0.86510263929618769</v>
      </c>
      <c r="P2848" s="169">
        <f t="shared" si="2195"/>
        <v>1.0463121783876501</v>
      </c>
      <c r="Q2848" s="146"/>
    </row>
    <row r="2849" spans="1:17" x14ac:dyDescent="0.35">
      <c r="A2849" s="28" t="s">
        <v>162</v>
      </c>
      <c r="B2849" s="28">
        <v>0</v>
      </c>
      <c r="C2849" s="28">
        <v>0</v>
      </c>
      <c r="D2849" s="28">
        <v>0</v>
      </c>
      <c r="E2849" s="28">
        <v>0</v>
      </c>
      <c r="F2849" s="28">
        <v>0</v>
      </c>
      <c r="G2849" s="28">
        <v>0</v>
      </c>
      <c r="H2849" s="28">
        <v>0</v>
      </c>
      <c r="I2849" s="146">
        <f>SUM(B2849:H2849)</f>
        <v>0</v>
      </c>
      <c r="J2849" s="28">
        <v>0</v>
      </c>
      <c r="K2849" s="28">
        <v>0</v>
      </c>
      <c r="L2849" s="28">
        <v>0</v>
      </c>
      <c r="M2849" s="28">
        <v>0</v>
      </c>
      <c r="N2849" s="28">
        <v>0</v>
      </c>
      <c r="O2849" s="28">
        <v>0</v>
      </c>
      <c r="P2849" s="28">
        <v>0</v>
      </c>
      <c r="Q2849" s="146">
        <f>SUM(J2849:P2849)</f>
        <v>0</v>
      </c>
    </row>
    <row r="2850" spans="1:17" x14ac:dyDescent="0.35">
      <c r="A2850" s="28" t="s">
        <v>163</v>
      </c>
      <c r="B2850" s="28">
        <v>50</v>
      </c>
      <c r="C2850" s="61">
        <v>94.7</v>
      </c>
      <c r="D2850" s="166">
        <v>95.4</v>
      </c>
      <c r="E2850" s="166">
        <v>18.2</v>
      </c>
      <c r="F2850" s="166">
        <v>13.7</v>
      </c>
      <c r="G2850" s="166">
        <v>0.3</v>
      </c>
      <c r="H2850" s="28">
        <v>31.9</v>
      </c>
      <c r="I2850" s="146">
        <f>SUM(B2850:H2850)</f>
        <v>304.2</v>
      </c>
      <c r="J2850" s="28">
        <v>4.8</v>
      </c>
      <c r="K2850" s="28">
        <v>0.4</v>
      </c>
      <c r="L2850" s="28">
        <v>167.9</v>
      </c>
      <c r="M2850" s="28">
        <v>71.2</v>
      </c>
      <c r="N2850" s="28">
        <v>74</v>
      </c>
      <c r="O2850" s="28">
        <v>70.7</v>
      </c>
      <c r="P2850" s="28">
        <v>84.2</v>
      </c>
      <c r="Q2850" s="146">
        <f>SUM(J2850:P2850)</f>
        <v>473.2</v>
      </c>
    </row>
    <row r="2851" spans="1:17" x14ac:dyDescent="0.35">
      <c r="A2851" s="28" t="s">
        <v>152</v>
      </c>
      <c r="B2851" s="28">
        <f>B2850+B2849</f>
        <v>50</v>
      </c>
      <c r="C2851" s="28">
        <f t="shared" ref="C2851:H2851" si="2196">C2850+C2849</f>
        <v>94.7</v>
      </c>
      <c r="D2851" s="28">
        <f t="shared" si="2196"/>
        <v>95.4</v>
      </c>
      <c r="E2851" s="28">
        <f t="shared" si="2196"/>
        <v>18.2</v>
      </c>
      <c r="F2851" s="28">
        <f t="shared" si="2196"/>
        <v>13.7</v>
      </c>
      <c r="G2851" s="28">
        <f t="shared" si="2196"/>
        <v>0.3</v>
      </c>
      <c r="H2851" s="28">
        <f t="shared" si="2196"/>
        <v>31.9</v>
      </c>
      <c r="I2851" s="146">
        <f>SUM(B2851:H2851)</f>
        <v>304.2</v>
      </c>
      <c r="J2851" s="28">
        <f>J2850+J2849</f>
        <v>4.8</v>
      </c>
      <c r="K2851" s="28">
        <f t="shared" ref="K2851:P2851" si="2197">K2850+K2849</f>
        <v>0.4</v>
      </c>
      <c r="L2851" s="28">
        <f t="shared" si="2197"/>
        <v>167.9</v>
      </c>
      <c r="M2851" s="28">
        <f t="shared" si="2197"/>
        <v>71.2</v>
      </c>
      <c r="N2851" s="28">
        <f t="shared" si="2197"/>
        <v>74</v>
      </c>
      <c r="O2851" s="28">
        <f t="shared" si="2197"/>
        <v>70.7</v>
      </c>
      <c r="P2851" s="28">
        <f t="shared" si="2197"/>
        <v>84.2</v>
      </c>
      <c r="Q2851" s="146">
        <f>SUM(J2851:P2851)</f>
        <v>473.2</v>
      </c>
    </row>
    <row r="2852" spans="1:17" x14ac:dyDescent="0.35">
      <c r="A2852" s="28" t="s">
        <v>154</v>
      </c>
      <c r="B2852" s="106">
        <f t="shared" ref="B2852:H2852" si="2198">B2850/B2851*100</f>
        <v>100</v>
      </c>
      <c r="C2852" s="106">
        <f t="shared" si="2198"/>
        <v>100</v>
      </c>
      <c r="D2852" s="106">
        <f t="shared" si="2198"/>
        <v>100</v>
      </c>
      <c r="E2852" s="106">
        <f t="shared" si="2198"/>
        <v>100</v>
      </c>
      <c r="F2852" s="106">
        <f t="shared" si="2198"/>
        <v>100</v>
      </c>
      <c r="G2852" s="106">
        <f t="shared" si="2198"/>
        <v>100</v>
      </c>
      <c r="H2852" s="106">
        <f t="shared" si="2198"/>
        <v>100</v>
      </c>
      <c r="I2852" s="106">
        <f>I2850/I2851*100</f>
        <v>100</v>
      </c>
      <c r="J2852" s="106">
        <f t="shared" ref="J2852:P2852" si="2199">J2850/J2851*100</f>
        <v>100</v>
      </c>
      <c r="K2852" s="106">
        <f t="shared" si="2199"/>
        <v>100</v>
      </c>
      <c r="L2852" s="106">
        <f t="shared" si="2199"/>
        <v>100</v>
      </c>
      <c r="M2852" s="106">
        <f t="shared" si="2199"/>
        <v>100</v>
      </c>
      <c r="N2852" s="106">
        <f t="shared" si="2199"/>
        <v>100</v>
      </c>
      <c r="O2852" s="106">
        <f t="shared" si="2199"/>
        <v>100</v>
      </c>
      <c r="P2852" s="106">
        <f t="shared" si="2199"/>
        <v>100</v>
      </c>
      <c r="Q2852" s="106">
        <f>Q2850/Q2851*100</f>
        <v>100</v>
      </c>
    </row>
    <row r="2853" spans="1:17" x14ac:dyDescent="0.35">
      <c r="A2853" s="28" t="s">
        <v>153</v>
      </c>
      <c r="B2853" s="28">
        <v>54</v>
      </c>
      <c r="C2853" s="28">
        <v>82</v>
      </c>
      <c r="D2853" s="28">
        <v>102</v>
      </c>
      <c r="E2853" s="28">
        <v>40</v>
      </c>
      <c r="F2853" s="28">
        <v>47</v>
      </c>
      <c r="G2853" s="28">
        <v>1</v>
      </c>
      <c r="H2853" s="28">
        <v>79</v>
      </c>
      <c r="I2853" s="106">
        <v>0</v>
      </c>
      <c r="J2853" s="28">
        <v>13</v>
      </c>
      <c r="K2853" s="28">
        <v>0</v>
      </c>
      <c r="L2853" s="28">
        <v>215</v>
      </c>
      <c r="M2853" s="28">
        <v>94</v>
      </c>
      <c r="N2853" s="28">
        <v>84</v>
      </c>
      <c r="O2853" s="28">
        <v>105</v>
      </c>
      <c r="P2853" s="28">
        <v>121</v>
      </c>
      <c r="Q2853" s="106">
        <v>0</v>
      </c>
    </row>
    <row r="2854" spans="1:17" x14ac:dyDescent="0.35">
      <c r="A2854" s="167" t="s">
        <v>155</v>
      </c>
      <c r="B2854" s="169">
        <f t="shared" ref="B2854:H2854" si="2200">B2853/B2851</f>
        <v>1.08</v>
      </c>
      <c r="C2854" s="169">
        <f t="shared" si="2200"/>
        <v>0.86589229144667368</v>
      </c>
      <c r="D2854" s="169">
        <f t="shared" si="2200"/>
        <v>1.0691823899371069</v>
      </c>
      <c r="E2854" s="169">
        <f t="shared" si="2200"/>
        <v>2.197802197802198</v>
      </c>
      <c r="F2854" s="169">
        <f t="shared" si="2200"/>
        <v>3.4306569343065694</v>
      </c>
      <c r="G2854" s="169">
        <f t="shared" si="2200"/>
        <v>3.3333333333333335</v>
      </c>
      <c r="H2854" s="169">
        <f t="shared" si="2200"/>
        <v>2.4764890282131664</v>
      </c>
      <c r="I2854" s="146"/>
      <c r="J2854" s="169">
        <f t="shared" ref="J2854:P2854" si="2201">J2853/J2851</f>
        <v>2.7083333333333335</v>
      </c>
      <c r="K2854" s="169">
        <f t="shared" si="2201"/>
        <v>0</v>
      </c>
      <c r="L2854" s="169">
        <f t="shared" si="2201"/>
        <v>1.2805241215008933</v>
      </c>
      <c r="M2854" s="169">
        <f t="shared" si="2201"/>
        <v>1.3202247191011236</v>
      </c>
      <c r="N2854" s="169">
        <f t="shared" si="2201"/>
        <v>1.1351351351351351</v>
      </c>
      <c r="O2854" s="169">
        <f t="shared" si="2201"/>
        <v>1.4851485148514851</v>
      </c>
      <c r="P2854" s="169">
        <f t="shared" si="2201"/>
        <v>1.4370546318289785</v>
      </c>
      <c r="Q2854" s="146"/>
    </row>
    <row r="2855" spans="1:17" x14ac:dyDescent="0.35">
      <c r="A2855" s="28" t="s">
        <v>164</v>
      </c>
      <c r="B2855" s="28">
        <v>0</v>
      </c>
      <c r="C2855" s="28">
        <v>0</v>
      </c>
      <c r="D2855" s="28">
        <v>0</v>
      </c>
      <c r="E2855" s="28">
        <v>0</v>
      </c>
      <c r="F2855" s="28">
        <v>0</v>
      </c>
      <c r="G2855" s="28">
        <v>0</v>
      </c>
      <c r="H2855" s="28">
        <v>0</v>
      </c>
      <c r="I2855" s="151"/>
      <c r="J2855" s="28">
        <v>0</v>
      </c>
      <c r="K2855" s="61">
        <v>0</v>
      </c>
      <c r="L2855" s="61">
        <v>0</v>
      </c>
      <c r="M2855" s="61">
        <v>0</v>
      </c>
      <c r="N2855" s="61">
        <v>0</v>
      </c>
      <c r="O2855" s="61">
        <v>0</v>
      </c>
      <c r="P2855" s="61">
        <v>0</v>
      </c>
      <c r="Q2855" s="151"/>
    </row>
    <row r="2856" spans="1:17" x14ac:dyDescent="0.35">
      <c r="A2856" s="88" t="s">
        <v>165</v>
      </c>
      <c r="B2856" s="88">
        <v>0</v>
      </c>
      <c r="C2856" s="148">
        <v>0</v>
      </c>
      <c r="D2856" s="148">
        <v>0</v>
      </c>
      <c r="E2856" s="148">
        <v>0</v>
      </c>
      <c r="F2856" s="148">
        <v>0</v>
      </c>
      <c r="G2856" s="148">
        <v>0</v>
      </c>
      <c r="H2856" s="148">
        <v>0</v>
      </c>
      <c r="I2856" s="153">
        <f>SUM(B2856:H2856)</f>
        <v>0</v>
      </c>
      <c r="J2856" s="88">
        <v>0</v>
      </c>
      <c r="K2856" s="148">
        <v>0</v>
      </c>
      <c r="L2856" s="148">
        <v>0</v>
      </c>
      <c r="M2856" s="148">
        <v>0</v>
      </c>
      <c r="N2856" s="148">
        <v>0</v>
      </c>
      <c r="O2856" s="148">
        <v>0</v>
      </c>
      <c r="P2856" s="148">
        <v>0</v>
      </c>
      <c r="Q2856" s="153">
        <f>SUM(J2856:P2856)</f>
        <v>0</v>
      </c>
    </row>
    <row r="2857" spans="1:17" x14ac:dyDescent="0.35">
      <c r="A2857" s="28" t="s">
        <v>152</v>
      </c>
      <c r="B2857" s="28">
        <f>B2855+B2856</f>
        <v>0</v>
      </c>
      <c r="C2857" s="28">
        <f t="shared" ref="C2857:H2857" si="2202">C2855+C2856</f>
        <v>0</v>
      </c>
      <c r="D2857" s="28">
        <f t="shared" si="2202"/>
        <v>0</v>
      </c>
      <c r="E2857" s="28">
        <f t="shared" si="2202"/>
        <v>0</v>
      </c>
      <c r="F2857" s="28">
        <f t="shared" si="2202"/>
        <v>0</v>
      </c>
      <c r="G2857" s="28">
        <f t="shared" si="2202"/>
        <v>0</v>
      </c>
      <c r="H2857" s="28">
        <f t="shared" si="2202"/>
        <v>0</v>
      </c>
      <c r="I2857" s="151">
        <f>SUM(B2857:H2857)</f>
        <v>0</v>
      </c>
      <c r="J2857" s="28">
        <f>J2855+J2856</f>
        <v>0</v>
      </c>
      <c r="K2857" s="28">
        <f t="shared" ref="K2857:P2857" si="2203">K2855+K2856</f>
        <v>0</v>
      </c>
      <c r="L2857" s="28">
        <f t="shared" si="2203"/>
        <v>0</v>
      </c>
      <c r="M2857" s="28">
        <f t="shared" si="2203"/>
        <v>0</v>
      </c>
      <c r="N2857" s="28">
        <f t="shared" si="2203"/>
        <v>0</v>
      </c>
      <c r="O2857" s="28">
        <f t="shared" si="2203"/>
        <v>0</v>
      </c>
      <c r="P2857" s="28">
        <f t="shared" si="2203"/>
        <v>0</v>
      </c>
      <c r="Q2857" s="151">
        <f>SUM(J2857:P2857)</f>
        <v>0</v>
      </c>
    </row>
    <row r="2858" spans="1:17" x14ac:dyDescent="0.35">
      <c r="A2858" s="28" t="s">
        <v>154</v>
      </c>
      <c r="B2858" s="106" t="e">
        <f t="shared" ref="B2858:H2858" si="2204">B2856/B2857*100</f>
        <v>#DIV/0!</v>
      </c>
      <c r="C2858" s="106" t="e">
        <f t="shared" si="2204"/>
        <v>#DIV/0!</v>
      </c>
      <c r="D2858" s="106" t="e">
        <f t="shared" si="2204"/>
        <v>#DIV/0!</v>
      </c>
      <c r="E2858" s="106" t="e">
        <f t="shared" si="2204"/>
        <v>#DIV/0!</v>
      </c>
      <c r="F2858" s="106" t="e">
        <f t="shared" si="2204"/>
        <v>#DIV/0!</v>
      </c>
      <c r="G2858" s="106" t="e">
        <f t="shared" si="2204"/>
        <v>#DIV/0!</v>
      </c>
      <c r="H2858" s="106" t="e">
        <f t="shared" si="2204"/>
        <v>#DIV/0!</v>
      </c>
      <c r="I2858" s="146"/>
      <c r="J2858" s="106" t="e">
        <f t="shared" ref="J2858:P2858" si="2205">J2856/J2857*100</f>
        <v>#DIV/0!</v>
      </c>
      <c r="K2858" s="106" t="e">
        <f t="shared" si="2205"/>
        <v>#DIV/0!</v>
      </c>
      <c r="L2858" s="106" t="e">
        <f t="shared" si="2205"/>
        <v>#DIV/0!</v>
      </c>
      <c r="M2858" s="106" t="e">
        <f t="shared" si="2205"/>
        <v>#DIV/0!</v>
      </c>
      <c r="N2858" s="106" t="e">
        <f t="shared" si="2205"/>
        <v>#DIV/0!</v>
      </c>
      <c r="O2858" s="106" t="e">
        <f t="shared" si="2205"/>
        <v>#DIV/0!</v>
      </c>
      <c r="P2858" s="106" t="e">
        <f t="shared" si="2205"/>
        <v>#DIV/0!</v>
      </c>
      <c r="Q2858" s="146"/>
    </row>
    <row r="2859" spans="1:17" x14ac:dyDescent="0.35">
      <c r="A2859" s="28" t="s">
        <v>153</v>
      </c>
      <c r="B2859" s="28">
        <v>61</v>
      </c>
      <c r="C2859" s="28">
        <v>224</v>
      </c>
      <c r="D2859" s="28">
        <v>278</v>
      </c>
      <c r="E2859" s="28">
        <v>100</v>
      </c>
      <c r="F2859" s="28">
        <v>114</v>
      </c>
      <c r="G2859" s="28">
        <v>1</v>
      </c>
      <c r="H2859" s="28">
        <v>18</v>
      </c>
      <c r="I2859" s="146"/>
      <c r="J2859" s="28">
        <v>17</v>
      </c>
      <c r="K2859" s="28">
        <v>0</v>
      </c>
      <c r="L2859" s="28">
        <v>386</v>
      </c>
      <c r="M2859" s="28">
        <v>149</v>
      </c>
      <c r="N2859" s="28">
        <v>134</v>
      </c>
      <c r="O2859" s="28">
        <v>250</v>
      </c>
      <c r="P2859" s="28">
        <v>188</v>
      </c>
      <c r="Q2859" s="146"/>
    </row>
    <row r="2860" spans="1:17" x14ac:dyDescent="0.35">
      <c r="A2860" s="43" t="s">
        <v>155</v>
      </c>
      <c r="B2860" s="169" t="e">
        <f t="shared" ref="B2860:H2860" si="2206">B2859/B2857</f>
        <v>#DIV/0!</v>
      </c>
      <c r="C2860" s="169" t="e">
        <f t="shared" si="2206"/>
        <v>#DIV/0!</v>
      </c>
      <c r="D2860" s="169" t="e">
        <f t="shared" si="2206"/>
        <v>#DIV/0!</v>
      </c>
      <c r="E2860" s="169" t="e">
        <f t="shared" si="2206"/>
        <v>#DIV/0!</v>
      </c>
      <c r="F2860" s="169" t="e">
        <f t="shared" si="2206"/>
        <v>#DIV/0!</v>
      </c>
      <c r="G2860" s="169" t="e">
        <f t="shared" si="2206"/>
        <v>#DIV/0!</v>
      </c>
      <c r="H2860" s="169" t="e">
        <f t="shared" si="2206"/>
        <v>#DIV/0!</v>
      </c>
      <c r="I2860" s="146"/>
      <c r="J2860" s="169" t="e">
        <f t="shared" ref="J2860:O2860" si="2207">J2859/J2857</f>
        <v>#DIV/0!</v>
      </c>
      <c r="K2860" s="169" t="e">
        <f t="shared" si="2207"/>
        <v>#DIV/0!</v>
      </c>
      <c r="L2860" s="169" t="e">
        <f t="shared" si="2207"/>
        <v>#DIV/0!</v>
      </c>
      <c r="M2860" s="169" t="e">
        <f t="shared" si="2207"/>
        <v>#DIV/0!</v>
      </c>
      <c r="N2860" s="169" t="e">
        <f t="shared" si="2207"/>
        <v>#DIV/0!</v>
      </c>
      <c r="O2860" s="169" t="e">
        <f t="shared" si="2207"/>
        <v>#DIV/0!</v>
      </c>
      <c r="P2860" s="169" t="e">
        <f>P2861/P2857</f>
        <v>#DIV/0!</v>
      </c>
      <c r="Q2860" s="146"/>
    </row>
    <row r="2861" spans="1:17" x14ac:dyDescent="0.35">
      <c r="A2861" s="28" t="s">
        <v>156</v>
      </c>
      <c r="B2861" s="79">
        <v>17</v>
      </c>
      <c r="C2861" s="88">
        <v>15</v>
      </c>
      <c r="D2861" s="88">
        <v>19</v>
      </c>
      <c r="E2861" s="88">
        <v>14</v>
      </c>
      <c r="F2861" s="88">
        <v>17</v>
      </c>
      <c r="G2861" s="79">
        <v>21</v>
      </c>
      <c r="H2861" s="79">
        <v>14</v>
      </c>
      <c r="I2861" s="146">
        <f>SUM(B2861:H2861)</f>
        <v>117</v>
      </c>
      <c r="J2861" s="79">
        <v>12</v>
      </c>
      <c r="K2861" s="88">
        <v>0</v>
      </c>
      <c r="L2861" s="88">
        <v>36</v>
      </c>
      <c r="M2861" s="88">
        <v>29</v>
      </c>
      <c r="N2861" s="88">
        <v>8</v>
      </c>
      <c r="O2861" s="79">
        <v>21</v>
      </c>
      <c r="P2861" s="79">
        <v>27</v>
      </c>
      <c r="Q2861" s="146">
        <f>SUM(J2861:P2861)</f>
        <v>133</v>
      </c>
    </row>
    <row r="2862" spans="1:17" x14ac:dyDescent="0.35">
      <c r="A2862" s="28" t="s">
        <v>157</v>
      </c>
      <c r="B2862" s="79">
        <v>47.8</v>
      </c>
      <c r="C2862" s="88">
        <v>49.85</v>
      </c>
      <c r="D2862" s="88">
        <v>23.36</v>
      </c>
      <c r="E2862" s="88">
        <v>16.88</v>
      </c>
      <c r="F2862" s="88">
        <v>9.14</v>
      </c>
      <c r="G2862" s="79">
        <v>34.4</v>
      </c>
      <c r="H2862" s="79">
        <v>5.55</v>
      </c>
      <c r="I2862" s="146">
        <f>SUM(B2862:H2862)</f>
        <v>186.98000000000005</v>
      </c>
      <c r="J2862" s="79">
        <v>8.7899999999999991</v>
      </c>
      <c r="K2862" s="88">
        <v>0.15</v>
      </c>
      <c r="L2862" s="88">
        <v>43.77</v>
      </c>
      <c r="M2862" s="88">
        <v>45.82</v>
      </c>
      <c r="N2862" s="88">
        <v>7.04</v>
      </c>
      <c r="O2862" s="79">
        <v>48.84</v>
      </c>
      <c r="P2862" s="79">
        <v>47.15</v>
      </c>
      <c r="Q2862" s="146">
        <f>SUM(J2862:P2862)</f>
        <v>201.56000000000003</v>
      </c>
    </row>
    <row r="2863" spans="1:17" x14ac:dyDescent="0.35">
      <c r="A2863" s="28" t="s">
        <v>152</v>
      </c>
      <c r="B2863" s="28">
        <f t="shared" ref="B2863:H2863" si="2208">B2862+B2861</f>
        <v>64.8</v>
      </c>
      <c r="C2863" s="28">
        <f t="shared" si="2208"/>
        <v>64.849999999999994</v>
      </c>
      <c r="D2863" s="28">
        <f t="shared" si="2208"/>
        <v>42.36</v>
      </c>
      <c r="E2863" s="28">
        <f t="shared" si="2208"/>
        <v>30.88</v>
      </c>
      <c r="F2863" s="28">
        <f t="shared" si="2208"/>
        <v>26.14</v>
      </c>
      <c r="G2863" s="28">
        <f t="shared" si="2208"/>
        <v>55.4</v>
      </c>
      <c r="H2863" s="28">
        <f t="shared" si="2208"/>
        <v>19.55</v>
      </c>
      <c r="I2863" s="146">
        <f>SUM(B2863:H2863)</f>
        <v>303.97999999999996</v>
      </c>
      <c r="J2863" s="28">
        <f t="shared" ref="J2863:P2863" si="2209">J2862+J2861</f>
        <v>20.79</v>
      </c>
      <c r="K2863" s="28">
        <f t="shared" si="2209"/>
        <v>0.15</v>
      </c>
      <c r="L2863" s="28">
        <f t="shared" si="2209"/>
        <v>79.77000000000001</v>
      </c>
      <c r="M2863" s="28">
        <f t="shared" si="2209"/>
        <v>74.819999999999993</v>
      </c>
      <c r="N2863" s="28">
        <f t="shared" si="2209"/>
        <v>15.04</v>
      </c>
      <c r="O2863" s="28">
        <f t="shared" si="2209"/>
        <v>69.84</v>
      </c>
      <c r="P2863" s="28">
        <f t="shared" si="2209"/>
        <v>74.150000000000006</v>
      </c>
      <c r="Q2863" s="146">
        <f>SUM(J2863:P2863)</f>
        <v>334.55999999999995</v>
      </c>
    </row>
    <row r="2864" spans="1:17" x14ac:dyDescent="0.35">
      <c r="A2864" s="28" t="s">
        <v>154</v>
      </c>
      <c r="B2864" s="169">
        <f t="shared" ref="B2864:H2864" si="2210">B2863/B2861</f>
        <v>3.8117647058823527</v>
      </c>
      <c r="C2864" s="169">
        <f t="shared" si="2210"/>
        <v>4.3233333333333333</v>
      </c>
      <c r="D2864" s="169">
        <f t="shared" si="2210"/>
        <v>2.2294736842105265</v>
      </c>
      <c r="E2864" s="169">
        <f t="shared" si="2210"/>
        <v>2.2057142857142855</v>
      </c>
      <c r="F2864" s="169">
        <f t="shared" si="2210"/>
        <v>1.5376470588235294</v>
      </c>
      <c r="G2864" s="169">
        <f t="shared" si="2210"/>
        <v>2.638095238095238</v>
      </c>
      <c r="H2864" s="169">
        <f t="shared" si="2210"/>
        <v>1.3964285714285716</v>
      </c>
      <c r="I2864" s="106">
        <f>I2862/I2863*100</f>
        <v>61.510625699059176</v>
      </c>
      <c r="J2864" s="169">
        <f t="shared" ref="J2864:P2864" si="2211">J2863/J2861</f>
        <v>1.7324999999999999</v>
      </c>
      <c r="K2864" s="169" t="e">
        <f t="shared" si="2211"/>
        <v>#DIV/0!</v>
      </c>
      <c r="L2864" s="169">
        <f t="shared" si="2211"/>
        <v>2.2158333333333338</v>
      </c>
      <c r="M2864" s="169">
        <f t="shared" si="2211"/>
        <v>2.5799999999999996</v>
      </c>
      <c r="N2864" s="169">
        <f t="shared" si="2211"/>
        <v>1.88</v>
      </c>
      <c r="O2864" s="169">
        <f t="shared" si="2211"/>
        <v>3.3257142857142861</v>
      </c>
      <c r="P2864" s="169">
        <f t="shared" si="2211"/>
        <v>2.7462962962962965</v>
      </c>
      <c r="Q2864" s="106">
        <f>Q2862/Q2863*100</f>
        <v>60.246293639407</v>
      </c>
    </row>
    <row r="2865" spans="1:17" x14ac:dyDescent="0.35">
      <c r="A2865" s="28" t="s">
        <v>153</v>
      </c>
      <c r="B2865" s="28">
        <v>63</v>
      </c>
      <c r="C2865" s="28">
        <v>61</v>
      </c>
      <c r="D2865" s="28">
        <v>47</v>
      </c>
      <c r="E2865" s="28">
        <v>28</v>
      </c>
      <c r="F2865" s="28">
        <v>24</v>
      </c>
      <c r="G2865" s="28">
        <v>56</v>
      </c>
      <c r="H2865" s="28">
        <v>18</v>
      </c>
      <c r="I2865" s="146"/>
      <c r="J2865" s="28">
        <v>20</v>
      </c>
      <c r="K2865" s="28">
        <v>1</v>
      </c>
      <c r="L2865" s="28">
        <v>80</v>
      </c>
      <c r="M2865" s="28">
        <v>72</v>
      </c>
      <c r="N2865" s="28">
        <v>14</v>
      </c>
      <c r="O2865" s="28">
        <v>68</v>
      </c>
      <c r="P2865" s="28">
        <v>70</v>
      </c>
      <c r="Q2865" s="146"/>
    </row>
    <row r="2866" spans="1:17" x14ac:dyDescent="0.35">
      <c r="A2866" s="43" t="s">
        <v>155</v>
      </c>
      <c r="B2866" s="169">
        <f t="shared" ref="B2866:H2866" si="2212">B2865/B2863</f>
        <v>0.97222222222222221</v>
      </c>
      <c r="C2866" s="169">
        <f t="shared" si="2212"/>
        <v>0.94063222821896697</v>
      </c>
      <c r="D2866" s="169">
        <f t="shared" si="2212"/>
        <v>1.1095372993389991</v>
      </c>
      <c r="E2866" s="169">
        <f t="shared" si="2212"/>
        <v>0.90673575129533679</v>
      </c>
      <c r="F2866" s="169">
        <f t="shared" si="2212"/>
        <v>0.91813312930374902</v>
      </c>
      <c r="G2866" s="169">
        <f t="shared" si="2212"/>
        <v>1.0108303249097472</v>
      </c>
      <c r="H2866" s="169">
        <f t="shared" si="2212"/>
        <v>0.92071611253196928</v>
      </c>
      <c r="I2866" s="146"/>
      <c r="J2866" s="169">
        <f t="shared" ref="J2866:P2866" si="2213">J2865/J2863</f>
        <v>0.96200096200096208</v>
      </c>
      <c r="K2866" s="169">
        <f t="shared" si="2213"/>
        <v>6.666666666666667</v>
      </c>
      <c r="L2866" s="169">
        <f t="shared" si="2213"/>
        <v>1.0028832894571893</v>
      </c>
      <c r="M2866" s="169">
        <f t="shared" si="2213"/>
        <v>0.96230954290296722</v>
      </c>
      <c r="N2866" s="169">
        <f t="shared" si="2213"/>
        <v>0.93085106382978733</v>
      </c>
      <c r="O2866" s="169">
        <f t="shared" si="2213"/>
        <v>0.97365406643757157</v>
      </c>
      <c r="P2866" s="169">
        <f t="shared" si="2213"/>
        <v>0.94403236682400538</v>
      </c>
      <c r="Q2866" s="146"/>
    </row>
    <row r="2867" spans="1:17" x14ac:dyDescent="0.35">
      <c r="A2867" s="28" t="s">
        <v>158</v>
      </c>
      <c r="B2867" s="88">
        <v>70</v>
      </c>
      <c r="C2867" s="61">
        <v>160</v>
      </c>
      <c r="D2867" s="61">
        <v>133</v>
      </c>
      <c r="E2867" s="61">
        <v>48</v>
      </c>
      <c r="F2867" s="61">
        <v>91</v>
      </c>
      <c r="G2867" s="61">
        <v>2</v>
      </c>
      <c r="H2867" s="88">
        <v>22</v>
      </c>
      <c r="I2867" s="146">
        <f>SUM(B2867:H2867)</f>
        <v>526</v>
      </c>
      <c r="J2867" s="88">
        <v>53</v>
      </c>
      <c r="K2867" s="61">
        <v>4</v>
      </c>
      <c r="L2867" s="61">
        <v>231</v>
      </c>
      <c r="M2867" s="61">
        <v>89</v>
      </c>
      <c r="N2867" s="61">
        <v>51</v>
      </c>
      <c r="O2867" s="61">
        <v>103</v>
      </c>
      <c r="P2867" s="88">
        <v>105</v>
      </c>
      <c r="Q2867" s="146">
        <f>SUM(J2867:P2867)</f>
        <v>636</v>
      </c>
    </row>
    <row r="2868" spans="1:17" x14ac:dyDescent="0.35">
      <c r="A2868" s="28" t="s">
        <v>159</v>
      </c>
      <c r="B2868" s="88"/>
      <c r="C2868" s="166"/>
      <c r="D2868" s="166"/>
      <c r="E2868" s="166"/>
      <c r="F2868" s="166"/>
      <c r="G2868" s="166"/>
      <c r="H2868" s="88"/>
      <c r="I2868" s="146">
        <f>SUM(B2868:H2868)</f>
        <v>0</v>
      </c>
      <c r="J2868" s="88">
        <v>0</v>
      </c>
      <c r="K2868" s="88">
        <v>0</v>
      </c>
      <c r="L2868" s="88">
        <v>0</v>
      </c>
      <c r="M2868" s="88">
        <v>0</v>
      </c>
      <c r="N2868" s="88">
        <v>0</v>
      </c>
      <c r="O2868" s="88">
        <v>0</v>
      </c>
      <c r="P2868" s="88">
        <v>0</v>
      </c>
      <c r="Q2868" s="146">
        <f>SUM(J2868:P2868)</f>
        <v>0</v>
      </c>
    </row>
    <row r="2869" spans="1:17" x14ac:dyDescent="0.35">
      <c r="A2869" s="28" t="s">
        <v>152</v>
      </c>
      <c r="B2869" s="28">
        <f t="shared" ref="B2869:H2869" si="2214">B2868+B2867</f>
        <v>70</v>
      </c>
      <c r="C2869" s="28">
        <f t="shared" si="2214"/>
        <v>160</v>
      </c>
      <c r="D2869" s="28">
        <f t="shared" si="2214"/>
        <v>133</v>
      </c>
      <c r="E2869" s="28">
        <f t="shared" si="2214"/>
        <v>48</v>
      </c>
      <c r="F2869" s="28">
        <f t="shared" si="2214"/>
        <v>91</v>
      </c>
      <c r="G2869" s="28">
        <f t="shared" si="2214"/>
        <v>2</v>
      </c>
      <c r="H2869" s="28">
        <f t="shared" si="2214"/>
        <v>22</v>
      </c>
      <c r="I2869" s="146">
        <f>SUM(B2869:H2869)</f>
        <v>526</v>
      </c>
      <c r="J2869" s="28">
        <f t="shared" ref="J2869:P2869" si="2215">J2868+J2867</f>
        <v>53</v>
      </c>
      <c r="K2869" s="28">
        <f t="shared" si="2215"/>
        <v>4</v>
      </c>
      <c r="L2869" s="28">
        <f t="shared" si="2215"/>
        <v>231</v>
      </c>
      <c r="M2869" s="28">
        <f t="shared" si="2215"/>
        <v>89</v>
      </c>
      <c r="N2869" s="106">
        <f t="shared" si="2215"/>
        <v>51</v>
      </c>
      <c r="O2869" s="28">
        <f t="shared" si="2215"/>
        <v>103</v>
      </c>
      <c r="P2869" s="28">
        <f t="shared" si="2215"/>
        <v>105</v>
      </c>
      <c r="Q2869" s="146">
        <f>SUM(J2869:P2869)</f>
        <v>636</v>
      </c>
    </row>
    <row r="2870" spans="1:17" x14ac:dyDescent="0.35">
      <c r="A2870" s="28" t="s">
        <v>154</v>
      </c>
      <c r="B2870" s="169">
        <f>B2869/B2867</f>
        <v>1</v>
      </c>
      <c r="C2870" s="169">
        <f t="shared" ref="C2870:H2870" si="2216">C2869/C2867</f>
        <v>1</v>
      </c>
      <c r="D2870" s="169">
        <f t="shared" si="2216"/>
        <v>1</v>
      </c>
      <c r="E2870" s="169">
        <f t="shared" si="2216"/>
        <v>1</v>
      </c>
      <c r="F2870" s="169">
        <f t="shared" si="2216"/>
        <v>1</v>
      </c>
      <c r="G2870" s="169">
        <f t="shared" si="2216"/>
        <v>1</v>
      </c>
      <c r="H2870" s="169">
        <f t="shared" si="2216"/>
        <v>1</v>
      </c>
      <c r="I2870" s="153">
        <f>I2868/I2869*100</f>
        <v>0</v>
      </c>
      <c r="J2870" s="169">
        <f t="shared" ref="J2870:P2870" si="2217">J2869/J2867</f>
        <v>1</v>
      </c>
      <c r="K2870" s="169">
        <f t="shared" si="2217"/>
        <v>1</v>
      </c>
      <c r="L2870" s="169">
        <f t="shared" si="2217"/>
        <v>1</v>
      </c>
      <c r="M2870" s="169">
        <f t="shared" si="2217"/>
        <v>1</v>
      </c>
      <c r="N2870" s="169">
        <f t="shared" si="2217"/>
        <v>1</v>
      </c>
      <c r="O2870" s="169">
        <f t="shared" si="2217"/>
        <v>1</v>
      </c>
      <c r="P2870" s="169">
        <f t="shared" si="2217"/>
        <v>1</v>
      </c>
      <c r="Q2870" s="153">
        <f>Q2868/Q2869*100</f>
        <v>0</v>
      </c>
    </row>
    <row r="2871" spans="1:17" x14ac:dyDescent="0.35">
      <c r="A2871" s="28" t="s">
        <v>153</v>
      </c>
      <c r="B2871" s="74">
        <v>310</v>
      </c>
      <c r="C2871" s="61">
        <v>580</v>
      </c>
      <c r="D2871" s="61">
        <v>510</v>
      </c>
      <c r="E2871" s="61">
        <v>100</v>
      </c>
      <c r="F2871" s="61">
        <v>200</v>
      </c>
      <c r="G2871" s="61">
        <v>0</v>
      </c>
      <c r="H2871" s="74">
        <v>40</v>
      </c>
      <c r="I2871" s="146"/>
      <c r="J2871" s="74">
        <v>690</v>
      </c>
      <c r="K2871" s="61">
        <v>200</v>
      </c>
      <c r="L2871" s="61">
        <v>830</v>
      </c>
      <c r="M2871" s="61">
        <v>370</v>
      </c>
      <c r="N2871" s="61">
        <v>510</v>
      </c>
      <c r="O2871" s="61">
        <v>380</v>
      </c>
      <c r="P2871" s="74">
        <v>581</v>
      </c>
      <c r="Q2871" s="146"/>
    </row>
    <row r="2872" spans="1:17" x14ac:dyDescent="0.35">
      <c r="A2872" s="43" t="s">
        <v>155</v>
      </c>
      <c r="B2872" s="169">
        <f t="shared" ref="B2872:H2872" si="2218">B2871/B2869</f>
        <v>4.4285714285714288</v>
      </c>
      <c r="C2872" s="169">
        <f t="shared" si="2218"/>
        <v>3.625</v>
      </c>
      <c r="D2872" s="169">
        <f t="shared" si="2218"/>
        <v>3.8345864661654137</v>
      </c>
      <c r="E2872" s="169">
        <f t="shared" si="2218"/>
        <v>2.0833333333333335</v>
      </c>
      <c r="F2872" s="169">
        <f t="shared" si="2218"/>
        <v>2.197802197802198</v>
      </c>
      <c r="G2872" s="169">
        <f t="shared" si="2218"/>
        <v>0</v>
      </c>
      <c r="H2872" s="169">
        <f t="shared" si="2218"/>
        <v>1.8181818181818181</v>
      </c>
      <c r="I2872" s="146"/>
      <c r="J2872" s="169">
        <f t="shared" ref="J2872:P2872" si="2219">J2871/J2869</f>
        <v>13.018867924528301</v>
      </c>
      <c r="K2872" s="169">
        <f t="shared" si="2219"/>
        <v>50</v>
      </c>
      <c r="L2872" s="169">
        <f t="shared" si="2219"/>
        <v>3.5930735930735929</v>
      </c>
      <c r="M2872" s="169">
        <f t="shared" si="2219"/>
        <v>4.1573033707865168</v>
      </c>
      <c r="N2872" s="169">
        <f t="shared" si="2219"/>
        <v>10</v>
      </c>
      <c r="O2872" s="169">
        <f t="shared" si="2219"/>
        <v>3.6893203883495147</v>
      </c>
      <c r="P2872" s="169">
        <f t="shared" si="2219"/>
        <v>5.5333333333333332</v>
      </c>
      <c r="Q2872" s="146"/>
    </row>
    <row r="2873" spans="1:17" x14ac:dyDescent="0.35">
      <c r="A2873" s="28" t="s">
        <v>160</v>
      </c>
      <c r="B2873" s="88">
        <v>334</v>
      </c>
      <c r="C2873" s="61">
        <v>385</v>
      </c>
      <c r="D2873" s="61">
        <v>380</v>
      </c>
      <c r="E2873" s="61">
        <v>403</v>
      </c>
      <c r="F2873" s="61">
        <v>425</v>
      </c>
      <c r="G2873" s="61">
        <v>398</v>
      </c>
      <c r="H2873" s="88">
        <v>420</v>
      </c>
      <c r="I2873" s="146">
        <f>SUM(B2873:H2873)</f>
        <v>2745</v>
      </c>
      <c r="J2873" s="88">
        <v>345</v>
      </c>
      <c r="K2873" s="61">
        <v>375</v>
      </c>
      <c r="L2873" s="61">
        <v>455</v>
      </c>
      <c r="M2873" s="61">
        <v>413</v>
      </c>
      <c r="N2873" s="61">
        <v>398</v>
      </c>
      <c r="O2873" s="61">
        <v>305</v>
      </c>
      <c r="P2873" s="88">
        <v>352</v>
      </c>
      <c r="Q2873" s="146">
        <f>SUM(J2873:P2873)</f>
        <v>2643</v>
      </c>
    </row>
    <row r="2874" spans="1:17" x14ac:dyDescent="0.35">
      <c r="A2874" s="28" t="s">
        <v>161</v>
      </c>
      <c r="B2874" s="88">
        <v>137.19</v>
      </c>
      <c r="C2874" s="166">
        <v>131.46</v>
      </c>
      <c r="D2874" s="166">
        <v>113.38</v>
      </c>
      <c r="E2874" s="166">
        <v>105.57</v>
      </c>
      <c r="F2874" s="166">
        <v>82.2</v>
      </c>
      <c r="G2874" s="166">
        <v>102.17</v>
      </c>
      <c r="H2874" s="88">
        <v>137</v>
      </c>
      <c r="I2874" s="146">
        <f>SUM(B2874:H2874)</f>
        <v>808.96999999999991</v>
      </c>
      <c r="J2874" s="88">
        <v>93.55</v>
      </c>
      <c r="K2874" s="166">
        <v>118.45</v>
      </c>
      <c r="L2874" s="166">
        <v>96.26</v>
      </c>
      <c r="M2874" s="166">
        <v>128.51</v>
      </c>
      <c r="N2874" s="166">
        <v>102.69</v>
      </c>
      <c r="O2874" s="166">
        <v>161.08000000000001</v>
      </c>
      <c r="P2874" s="88">
        <v>109.86</v>
      </c>
      <c r="Q2874" s="146">
        <f>SUM(J2874:P2874)</f>
        <v>810.40000000000009</v>
      </c>
    </row>
    <row r="2875" spans="1:17" x14ac:dyDescent="0.35">
      <c r="A2875" s="28" t="s">
        <v>152</v>
      </c>
      <c r="B2875" s="28">
        <f>B2874+B2873</f>
        <v>471.19</v>
      </c>
      <c r="C2875" s="28">
        <f>C2874+C2873</f>
        <v>516.46</v>
      </c>
      <c r="D2875" s="28">
        <f>D2874+D2873</f>
        <v>493.38</v>
      </c>
      <c r="E2875" s="28">
        <f>E2874+E2873</f>
        <v>508.57</v>
      </c>
      <c r="F2875" s="28">
        <f>F2874+F2873</f>
        <v>507.2</v>
      </c>
      <c r="G2875" s="28">
        <v>103.84</v>
      </c>
      <c r="H2875" s="28">
        <f>H2874+H2873</f>
        <v>557</v>
      </c>
      <c r="I2875" s="146">
        <f>SUM(B2875:H2875)</f>
        <v>3157.6400000000003</v>
      </c>
      <c r="J2875" s="28">
        <f t="shared" ref="J2875:P2875" si="2220">J2874+J2873</f>
        <v>438.55</v>
      </c>
      <c r="K2875" s="28">
        <f t="shared" si="2220"/>
        <v>493.45</v>
      </c>
      <c r="L2875" s="28">
        <f t="shared" si="2220"/>
        <v>551.26</v>
      </c>
      <c r="M2875" s="28">
        <f t="shared" si="2220"/>
        <v>541.51</v>
      </c>
      <c r="N2875" s="106">
        <f t="shared" si="2220"/>
        <v>500.69</v>
      </c>
      <c r="O2875" s="106">
        <f t="shared" si="2220"/>
        <v>466.08000000000004</v>
      </c>
      <c r="P2875" s="106">
        <f t="shared" si="2220"/>
        <v>461.86</v>
      </c>
      <c r="Q2875" s="146">
        <f>SUM(J2875:P2875)</f>
        <v>3453.4</v>
      </c>
    </row>
    <row r="2876" spans="1:17" x14ac:dyDescent="0.35">
      <c r="A2876" s="28" t="s">
        <v>154</v>
      </c>
      <c r="B2876" s="169">
        <f>B2875/B2873</f>
        <v>1.4107485029940119</v>
      </c>
      <c r="C2876" s="169">
        <f t="shared" ref="C2876:H2876" si="2221">C2875/C2873</f>
        <v>1.3414545454545455</v>
      </c>
      <c r="D2876" s="169">
        <f t="shared" si="2221"/>
        <v>1.2983684210526316</v>
      </c>
      <c r="E2876" s="169">
        <f t="shared" si="2221"/>
        <v>1.2619602977667495</v>
      </c>
      <c r="F2876" s="169">
        <f t="shared" si="2221"/>
        <v>1.1934117647058824</v>
      </c>
      <c r="G2876" s="169">
        <f t="shared" si="2221"/>
        <v>0.26090452261306535</v>
      </c>
      <c r="H2876" s="169">
        <f t="shared" si="2221"/>
        <v>1.3261904761904761</v>
      </c>
      <c r="I2876" s="153">
        <f>I2874/I2875*100</f>
        <v>25.619449968964158</v>
      </c>
      <c r="J2876" s="169">
        <f>J2875/J2873</f>
        <v>1.2711594202898551</v>
      </c>
      <c r="K2876" s="169">
        <f t="shared" ref="K2876:P2876" si="2222">K2875/K2873</f>
        <v>1.3158666666666667</v>
      </c>
      <c r="L2876" s="169">
        <f t="shared" si="2222"/>
        <v>1.2115604395604396</v>
      </c>
      <c r="M2876" s="169">
        <f t="shared" si="2222"/>
        <v>1.3111622276029056</v>
      </c>
      <c r="N2876" s="169">
        <f t="shared" si="2222"/>
        <v>1.2580150753768844</v>
      </c>
      <c r="O2876" s="169">
        <f t="shared" si="2222"/>
        <v>1.5281311475409838</v>
      </c>
      <c r="P2876" s="169">
        <f t="shared" si="2222"/>
        <v>1.3121022727272729</v>
      </c>
      <c r="Q2876" s="153">
        <f>Q2874/Q2875*100</f>
        <v>23.466728441535881</v>
      </c>
    </row>
    <row r="2877" spans="1:17" x14ac:dyDescent="0.35">
      <c r="A2877" s="28" t="s">
        <v>153</v>
      </c>
      <c r="B2877" s="88">
        <v>746</v>
      </c>
      <c r="C2877" s="88">
        <v>757</v>
      </c>
      <c r="D2877" s="88">
        <v>721</v>
      </c>
      <c r="E2877" s="88">
        <v>744</v>
      </c>
      <c r="F2877" s="88">
        <v>744</v>
      </c>
      <c r="G2877" s="88">
        <v>723</v>
      </c>
      <c r="H2877" s="88">
        <v>767</v>
      </c>
      <c r="I2877" s="146"/>
      <c r="J2877" s="88">
        <v>636</v>
      </c>
      <c r="K2877" s="88">
        <v>724</v>
      </c>
      <c r="L2877" s="88">
        <v>743</v>
      </c>
      <c r="M2877" s="88">
        <v>747</v>
      </c>
      <c r="N2877" s="88">
        <v>739</v>
      </c>
      <c r="O2877" s="88">
        <v>749</v>
      </c>
      <c r="P2877" s="88">
        <v>715</v>
      </c>
      <c r="Q2877" s="146"/>
    </row>
    <row r="2878" spans="1:17" x14ac:dyDescent="0.35">
      <c r="A2878" s="43" t="s">
        <v>155</v>
      </c>
      <c r="B2878" s="169">
        <f>B2877/B2875</f>
        <v>1.5832254504552303</v>
      </c>
      <c r="C2878" s="169">
        <f>C2877/C2875</f>
        <v>1.4657475893583238</v>
      </c>
      <c r="D2878" s="169">
        <f>D2877/D2875</f>
        <v>1.4613482508411366</v>
      </c>
      <c r="E2878" s="169">
        <f>E2877/E2875</f>
        <v>1.46292545765578</v>
      </c>
      <c r="F2878" s="169">
        <f>F2877/F2875</f>
        <v>1.4668769716088328</v>
      </c>
      <c r="G2878" s="169">
        <v>754</v>
      </c>
      <c r="H2878" s="169">
        <f>H2877/H2875</f>
        <v>1.377019748653501</v>
      </c>
      <c r="I2878" s="146"/>
      <c r="J2878" s="169">
        <f t="shared" ref="J2878:P2878" si="2223">J2877/J2875</f>
        <v>1.450233724774826</v>
      </c>
      <c r="K2878" s="169">
        <f t="shared" si="2223"/>
        <v>1.4672205897254027</v>
      </c>
      <c r="L2878" s="169">
        <f t="shared" si="2223"/>
        <v>1.3478213547146538</v>
      </c>
      <c r="M2878" s="169">
        <f t="shared" si="2223"/>
        <v>1.3794759099554947</v>
      </c>
      <c r="N2878" s="169">
        <f t="shared" si="2223"/>
        <v>1.4759631708242624</v>
      </c>
      <c r="O2878" s="169">
        <f t="shared" si="2223"/>
        <v>1.6070202540336422</v>
      </c>
      <c r="P2878" s="169">
        <f t="shared" si="2223"/>
        <v>1.5480881652448792</v>
      </c>
      <c r="Q2878" s="146"/>
    </row>
    <row r="2879" spans="1:17" x14ac:dyDescent="0.35">
      <c r="A2879" s="28" t="s">
        <v>166</v>
      </c>
      <c r="B2879" s="28">
        <v>168.8</v>
      </c>
      <c r="C2879" s="61">
        <v>190.2</v>
      </c>
      <c r="D2879" s="61">
        <v>187.9</v>
      </c>
      <c r="E2879" s="61">
        <v>187.8</v>
      </c>
      <c r="F2879" s="61">
        <v>109.5</v>
      </c>
      <c r="G2879" s="28">
        <v>191.4</v>
      </c>
      <c r="H2879" s="74">
        <v>184.7</v>
      </c>
      <c r="I2879" s="146">
        <f>SUM(B2879:H2879)</f>
        <v>1220.3000000000002</v>
      </c>
      <c r="J2879" s="74">
        <v>192.9</v>
      </c>
      <c r="K2879" s="61">
        <v>180.4</v>
      </c>
      <c r="L2879" s="61">
        <v>196.3</v>
      </c>
      <c r="M2879" s="61">
        <v>190.5</v>
      </c>
      <c r="N2879" s="61">
        <v>187.6</v>
      </c>
      <c r="O2879" s="28">
        <v>172.5</v>
      </c>
      <c r="P2879" s="74">
        <v>177.63</v>
      </c>
      <c r="Q2879" s="146">
        <f>SUM(J2879:P2879)</f>
        <v>1297.83</v>
      </c>
    </row>
    <row r="2880" spans="1:17" x14ac:dyDescent="0.35">
      <c r="A2880" s="28" t="s">
        <v>167</v>
      </c>
      <c r="B2880" s="28">
        <v>3.53</v>
      </c>
      <c r="C2880" s="166">
        <v>4.66</v>
      </c>
      <c r="D2880" s="166">
        <v>3.67</v>
      </c>
      <c r="E2880" s="166">
        <v>3.24</v>
      </c>
      <c r="F2880" s="178">
        <v>2.87</v>
      </c>
      <c r="G2880" s="28">
        <v>3.52</v>
      </c>
      <c r="H2880" s="74">
        <v>4.03</v>
      </c>
      <c r="I2880" s="146">
        <f>SUM(B2880:H2880)</f>
        <v>25.52</v>
      </c>
      <c r="J2880" s="74">
        <v>4.4400000000000004</v>
      </c>
      <c r="K2880" s="166">
        <v>1.84</v>
      </c>
      <c r="L2880" s="166">
        <v>3.17</v>
      </c>
      <c r="M2880" s="166">
        <v>30.7</v>
      </c>
      <c r="N2880" s="166">
        <v>3.12</v>
      </c>
      <c r="O2880" s="28">
        <v>5.6</v>
      </c>
      <c r="P2880" s="74">
        <v>2.67</v>
      </c>
      <c r="Q2880" s="146">
        <f>SUM(J2880:P2880)</f>
        <v>51.54</v>
      </c>
    </row>
    <row r="2881" spans="1:17" x14ac:dyDescent="0.35">
      <c r="A2881" s="28" t="s">
        <v>152</v>
      </c>
      <c r="B2881" s="28">
        <f t="shared" ref="B2881:H2881" si="2224">B2880+B2879</f>
        <v>172.33</v>
      </c>
      <c r="C2881" s="28">
        <f t="shared" si="2224"/>
        <v>194.85999999999999</v>
      </c>
      <c r="D2881" s="28">
        <f t="shared" si="2224"/>
        <v>191.57</v>
      </c>
      <c r="E2881" s="28">
        <f t="shared" si="2224"/>
        <v>191.04000000000002</v>
      </c>
      <c r="F2881" s="28">
        <f t="shared" si="2224"/>
        <v>112.37</v>
      </c>
      <c r="G2881" s="28">
        <f t="shared" si="2224"/>
        <v>194.92000000000002</v>
      </c>
      <c r="H2881" s="28">
        <f t="shared" si="2224"/>
        <v>188.73</v>
      </c>
      <c r="I2881" s="146">
        <f>SUM(B2881:H2881)</f>
        <v>1245.82</v>
      </c>
      <c r="J2881" s="28">
        <f t="shared" ref="J2881:P2881" si="2225">J2880+J2879</f>
        <v>197.34</v>
      </c>
      <c r="K2881" s="28">
        <f t="shared" si="2225"/>
        <v>182.24</v>
      </c>
      <c r="L2881" s="28">
        <f t="shared" si="2225"/>
        <v>199.47</v>
      </c>
      <c r="M2881" s="28">
        <f t="shared" si="2225"/>
        <v>221.2</v>
      </c>
      <c r="N2881" s="28">
        <f t="shared" si="2225"/>
        <v>190.72</v>
      </c>
      <c r="O2881" s="28">
        <f t="shared" si="2225"/>
        <v>178.1</v>
      </c>
      <c r="P2881" s="28">
        <f t="shared" si="2225"/>
        <v>180.29999999999998</v>
      </c>
      <c r="Q2881" s="146">
        <f>SUM(J2881:P2881)</f>
        <v>1349.37</v>
      </c>
    </row>
    <row r="2882" spans="1:17" x14ac:dyDescent="0.35">
      <c r="A2882" s="28" t="s">
        <v>154</v>
      </c>
      <c r="B2882" s="169">
        <f t="shared" ref="B2882:H2882" si="2226">B2881/B2879</f>
        <v>1.0209123222748815</v>
      </c>
      <c r="C2882" s="169">
        <f t="shared" si="2226"/>
        <v>1.0245005257623554</v>
      </c>
      <c r="D2882" s="169">
        <f t="shared" si="2226"/>
        <v>1.01953166577967</v>
      </c>
      <c r="E2882" s="169">
        <f t="shared" si="2226"/>
        <v>1.0172523961661342</v>
      </c>
      <c r="F2882" s="169">
        <f t="shared" si="2226"/>
        <v>1.0262100456621004</v>
      </c>
      <c r="G2882" s="169">
        <f t="shared" si="2226"/>
        <v>1.0183908045977013</v>
      </c>
      <c r="H2882" s="169">
        <f t="shared" si="2226"/>
        <v>1.0218191662154845</v>
      </c>
      <c r="I2882" s="106">
        <f>I2880/I2881*100</f>
        <v>2.0484500168563677</v>
      </c>
      <c r="J2882" s="169">
        <f t="shared" ref="J2882:P2882" si="2227">J2881/J2879</f>
        <v>1.0230171073094867</v>
      </c>
      <c r="K2882" s="169">
        <f t="shared" si="2227"/>
        <v>1.01019955654102</v>
      </c>
      <c r="L2882" s="169">
        <f t="shared" si="2227"/>
        <v>1.0161487519103412</v>
      </c>
      <c r="M2882" s="169">
        <f t="shared" si="2227"/>
        <v>1.1611548556430447</v>
      </c>
      <c r="N2882" s="169">
        <f t="shared" si="2227"/>
        <v>1.0166311300639659</v>
      </c>
      <c r="O2882" s="169">
        <f t="shared" si="2227"/>
        <v>1.0324637681159421</v>
      </c>
      <c r="P2882" s="169">
        <f t="shared" si="2227"/>
        <v>1.0150312447221752</v>
      </c>
      <c r="Q2882" s="106">
        <f>Q2880/Q2881*100</f>
        <v>3.8195602392227488</v>
      </c>
    </row>
    <row r="2883" spans="1:17" x14ac:dyDescent="0.35">
      <c r="A2883" s="28" t="s">
        <v>153</v>
      </c>
      <c r="B2883" s="88">
        <v>182</v>
      </c>
      <c r="C2883" s="28">
        <v>219</v>
      </c>
      <c r="D2883" s="28">
        <v>215</v>
      </c>
      <c r="E2883" s="61">
        <v>211</v>
      </c>
      <c r="F2883" s="61">
        <v>189</v>
      </c>
      <c r="G2883" s="88">
        <v>233</v>
      </c>
      <c r="H2883" s="88">
        <v>235</v>
      </c>
      <c r="I2883" s="146"/>
      <c r="J2883" s="88">
        <v>218</v>
      </c>
      <c r="K2883" s="61">
        <v>203</v>
      </c>
      <c r="L2883" s="61">
        <v>222</v>
      </c>
      <c r="M2883" s="61">
        <v>211</v>
      </c>
      <c r="N2883" s="61">
        <v>209</v>
      </c>
      <c r="O2883" s="88">
        <v>195</v>
      </c>
      <c r="P2883" s="88">
        <v>202</v>
      </c>
      <c r="Q2883" s="146"/>
    </row>
    <row r="2884" spans="1:17" x14ac:dyDescent="0.35">
      <c r="A2884" s="43" t="s">
        <v>155</v>
      </c>
      <c r="B2884" s="169">
        <f t="shared" ref="B2884:H2884" si="2228">B2883/B2881</f>
        <v>1.0561132710497301</v>
      </c>
      <c r="C2884" s="169">
        <f t="shared" si="2228"/>
        <v>1.1238838140203224</v>
      </c>
      <c r="D2884" s="169">
        <f t="shared" si="2228"/>
        <v>1.1223051626037479</v>
      </c>
      <c r="E2884" s="169">
        <f t="shared" si="2228"/>
        <v>1.1044807370184253</v>
      </c>
      <c r="F2884" s="169">
        <f t="shared" si="2228"/>
        <v>1.68194357924713</v>
      </c>
      <c r="G2884" s="169">
        <f t="shared" si="2228"/>
        <v>1.1953621998768724</v>
      </c>
      <c r="H2884" s="169">
        <f t="shared" si="2228"/>
        <v>1.2451650506013883</v>
      </c>
      <c r="I2884" s="146"/>
      <c r="J2884" s="169">
        <f t="shared" ref="J2884:P2884" si="2229">J2883/J2881</f>
        <v>1.104692409040235</v>
      </c>
      <c r="K2884" s="169">
        <f t="shared" si="2229"/>
        <v>1.1139157155399473</v>
      </c>
      <c r="L2884" s="169">
        <f t="shared" si="2229"/>
        <v>1.1129493156865695</v>
      </c>
      <c r="M2884" s="169">
        <f t="shared" si="2229"/>
        <v>0.95388788426763116</v>
      </c>
      <c r="N2884" s="169">
        <f t="shared" si="2229"/>
        <v>1.0958473154362416</v>
      </c>
      <c r="O2884" s="169">
        <f t="shared" si="2229"/>
        <v>1.0948905109489051</v>
      </c>
      <c r="P2884" s="169">
        <f t="shared" si="2229"/>
        <v>1.120354963948974</v>
      </c>
      <c r="Q2884" s="146"/>
    </row>
    <row r="2885" spans="1:17" x14ac:dyDescent="0.35">
      <c r="A2885" s="28" t="s">
        <v>168</v>
      </c>
      <c r="B2885" s="28">
        <v>106</v>
      </c>
      <c r="C2885" s="61">
        <v>132.69999999999999</v>
      </c>
      <c r="D2885" s="61">
        <v>133.5</v>
      </c>
      <c r="E2885" s="61">
        <v>130.80000000000001</v>
      </c>
      <c r="F2885" s="61">
        <v>134.96</v>
      </c>
      <c r="G2885" s="28">
        <v>133.5</v>
      </c>
      <c r="H2885" s="28">
        <v>128.9</v>
      </c>
      <c r="I2885" s="151">
        <f>SUM(B2885:H2885)</f>
        <v>900.36</v>
      </c>
      <c r="J2885" s="28">
        <v>109.5</v>
      </c>
      <c r="K2885" s="61">
        <v>126.4</v>
      </c>
      <c r="L2885" s="61">
        <v>114</v>
      </c>
      <c r="M2885" s="61">
        <v>134</v>
      </c>
      <c r="N2885" s="61">
        <v>122</v>
      </c>
      <c r="O2885" s="28">
        <v>100.9</v>
      </c>
      <c r="P2885" s="28">
        <v>1247</v>
      </c>
      <c r="Q2885" s="151">
        <f>SUM(J2885:P2885)</f>
        <v>1953.8</v>
      </c>
    </row>
    <row r="2886" spans="1:17" x14ac:dyDescent="0.35">
      <c r="A2886" s="28" t="s">
        <v>1543</v>
      </c>
      <c r="B2886" s="28">
        <v>3.3</v>
      </c>
      <c r="C2886" s="166">
        <v>0.67</v>
      </c>
      <c r="D2886" s="166">
        <v>0.87</v>
      </c>
      <c r="E2886" s="166">
        <v>0.4</v>
      </c>
      <c r="F2886" s="166">
        <v>0.24</v>
      </c>
      <c r="G2886" s="28">
        <v>0.37</v>
      </c>
      <c r="H2886" s="28">
        <v>0.38</v>
      </c>
      <c r="I2886" s="151">
        <f>SUM(B2886:H2886)</f>
        <v>6.23</v>
      </c>
      <c r="J2886" s="28">
        <v>0.24</v>
      </c>
      <c r="K2886" s="166">
        <v>0.27</v>
      </c>
      <c r="L2886" s="166">
        <v>0.7</v>
      </c>
      <c r="M2886" s="166">
        <v>0.28999999999999998</v>
      </c>
      <c r="N2886" s="166">
        <v>0.56000000000000005</v>
      </c>
      <c r="O2886" s="28">
        <v>21</v>
      </c>
      <c r="P2886" s="28">
        <v>0.52</v>
      </c>
      <c r="Q2886" s="151">
        <f>SUM(J2886:P2886)</f>
        <v>23.58</v>
      </c>
    </row>
    <row r="2887" spans="1:17" x14ac:dyDescent="0.35">
      <c r="A2887" s="28" t="s">
        <v>152</v>
      </c>
      <c r="B2887" s="28">
        <f t="shared" ref="B2887:H2887" si="2230">B2886+B2885</f>
        <v>109.3</v>
      </c>
      <c r="C2887" s="28">
        <f t="shared" si="2230"/>
        <v>133.36999999999998</v>
      </c>
      <c r="D2887" s="28">
        <f t="shared" si="2230"/>
        <v>134.37</v>
      </c>
      <c r="E2887" s="106">
        <f t="shared" si="2230"/>
        <v>131.20000000000002</v>
      </c>
      <c r="F2887" s="28">
        <f t="shared" si="2230"/>
        <v>135.20000000000002</v>
      </c>
      <c r="G2887" s="28">
        <f t="shared" si="2230"/>
        <v>133.87</v>
      </c>
      <c r="H2887" s="28">
        <f t="shared" si="2230"/>
        <v>129.28</v>
      </c>
      <c r="I2887" s="151">
        <f>SUM(B2887:H2887)</f>
        <v>906.59</v>
      </c>
      <c r="J2887" s="28">
        <f>J2886+J2885</f>
        <v>109.74</v>
      </c>
      <c r="K2887" s="28">
        <f>K2886+K2885</f>
        <v>126.67</v>
      </c>
      <c r="L2887" s="28">
        <f>L2886+L2885</f>
        <v>114.7</v>
      </c>
      <c r="M2887" s="28">
        <v>141</v>
      </c>
      <c r="N2887" s="28">
        <f>N2886+N2885</f>
        <v>122.56</v>
      </c>
      <c r="O2887" s="28">
        <f>O2886+O2885</f>
        <v>121.9</v>
      </c>
      <c r="P2887" s="28">
        <f>P2886+P2885</f>
        <v>1247.52</v>
      </c>
      <c r="Q2887" s="151">
        <f>SUM(J2887:P2887)</f>
        <v>1984.0900000000001</v>
      </c>
    </row>
    <row r="2888" spans="1:17" x14ac:dyDescent="0.35">
      <c r="A2888" s="28" t="s">
        <v>154</v>
      </c>
      <c r="B2888" s="169">
        <f>B2887/B2885</f>
        <v>1.0311320754716982</v>
      </c>
      <c r="C2888" s="169">
        <f t="shared" ref="C2888:H2888" si="2231">C2887/C2885</f>
        <v>1.0050489826676714</v>
      </c>
      <c r="D2888" s="169">
        <f t="shared" si="2231"/>
        <v>1.0065168539325844</v>
      </c>
      <c r="E2888" s="169">
        <f t="shared" si="2231"/>
        <v>1.0030581039755353</v>
      </c>
      <c r="F2888" s="169">
        <f t="shared" si="2231"/>
        <v>1.001778304682869</v>
      </c>
      <c r="G2888" s="169">
        <f t="shared" si="2231"/>
        <v>1.0027715355805245</v>
      </c>
      <c r="H2888" s="169">
        <f t="shared" si="2231"/>
        <v>1.0029480217222653</v>
      </c>
      <c r="I2888" s="154">
        <f>I2886/I2887*100</f>
        <v>0.68719046095809577</v>
      </c>
      <c r="J2888" s="169">
        <f t="shared" ref="J2888:P2888" si="2232">J2887/J2885</f>
        <v>1.0021917808219178</v>
      </c>
      <c r="K2888" s="169">
        <f t="shared" si="2232"/>
        <v>1.0021360759493672</v>
      </c>
      <c r="L2888" s="169">
        <f t="shared" si="2232"/>
        <v>1.0061403508771931</v>
      </c>
      <c r="M2888" s="169">
        <f t="shared" si="2232"/>
        <v>1.0522388059701493</v>
      </c>
      <c r="N2888" s="169">
        <f t="shared" si="2232"/>
        <v>1.0045901639344264</v>
      </c>
      <c r="O2888" s="169">
        <f t="shared" si="2232"/>
        <v>1.2081268582755202</v>
      </c>
      <c r="P2888" s="169">
        <f t="shared" si="2232"/>
        <v>1.0004170008019246</v>
      </c>
      <c r="Q2888" s="154">
        <f>Q2886/Q2887*100</f>
        <v>1.1884541527854076</v>
      </c>
    </row>
    <row r="2889" spans="1:17" x14ac:dyDescent="0.35">
      <c r="A2889" s="28" t="s">
        <v>153</v>
      </c>
      <c r="B2889" s="88">
        <v>127</v>
      </c>
      <c r="C2889" s="28">
        <v>165</v>
      </c>
      <c r="D2889" s="28">
        <v>166</v>
      </c>
      <c r="E2889" s="28">
        <v>163</v>
      </c>
      <c r="F2889" s="28">
        <v>156</v>
      </c>
      <c r="G2889" s="88">
        <v>206</v>
      </c>
      <c r="H2889" s="88">
        <v>172</v>
      </c>
      <c r="I2889" s="146"/>
      <c r="J2889" s="88">
        <v>128</v>
      </c>
      <c r="K2889" s="28">
        <v>158</v>
      </c>
      <c r="L2889" s="28">
        <v>136</v>
      </c>
      <c r="M2889" s="28">
        <v>166</v>
      </c>
      <c r="N2889" s="28">
        <v>142</v>
      </c>
      <c r="O2889" s="88">
        <v>120</v>
      </c>
      <c r="P2889" s="88">
        <v>158</v>
      </c>
      <c r="Q2889" s="146"/>
    </row>
    <row r="2890" spans="1:17" x14ac:dyDescent="0.35">
      <c r="A2890" s="43" t="s">
        <v>155</v>
      </c>
      <c r="B2890" s="169">
        <f t="shared" ref="B2890:H2890" si="2233">B2889/B2887</f>
        <v>1.1619396157365052</v>
      </c>
      <c r="C2890" s="169">
        <f t="shared" si="2233"/>
        <v>1.2371597810602086</v>
      </c>
      <c r="D2890" s="169">
        <f t="shared" si="2233"/>
        <v>1.2353948053881074</v>
      </c>
      <c r="E2890" s="169">
        <f t="shared" si="2233"/>
        <v>1.2423780487804876</v>
      </c>
      <c r="F2890" s="169">
        <f t="shared" si="2233"/>
        <v>1.1538461538461537</v>
      </c>
      <c r="G2890" s="169">
        <f t="shared" si="2233"/>
        <v>1.5388063046238889</v>
      </c>
      <c r="H2890" s="169">
        <f t="shared" si="2233"/>
        <v>1.3304455445544554</v>
      </c>
      <c r="I2890" s="146"/>
      <c r="J2890" s="169">
        <f t="shared" ref="J2890:P2890" si="2234">J2889/J2887</f>
        <v>1.1663932932385639</v>
      </c>
      <c r="K2890" s="169">
        <f t="shared" si="2234"/>
        <v>1.2473355964316728</v>
      </c>
      <c r="L2890" s="169">
        <f t="shared" si="2234"/>
        <v>1.1857018308631211</v>
      </c>
      <c r="M2890" s="169">
        <f t="shared" si="2234"/>
        <v>1.177304964539007</v>
      </c>
      <c r="N2890" s="169">
        <f t="shared" si="2234"/>
        <v>1.158616187989556</v>
      </c>
      <c r="O2890" s="169">
        <f t="shared" si="2234"/>
        <v>0.98441345365053323</v>
      </c>
      <c r="P2890" s="169">
        <f t="shared" si="2234"/>
        <v>0.1266512761318456</v>
      </c>
      <c r="Q2890" s="146"/>
    </row>
    <row r="2891" spans="1:17" x14ac:dyDescent="0.35">
      <c r="A2891" s="28" t="s">
        <v>170</v>
      </c>
      <c r="B2891" s="74">
        <v>301.60000000000002</v>
      </c>
      <c r="C2891" s="61">
        <v>299.89999999999998</v>
      </c>
      <c r="D2891" s="61">
        <v>410.2</v>
      </c>
      <c r="E2891" s="61">
        <v>415.2</v>
      </c>
      <c r="F2891" s="61">
        <v>382.9</v>
      </c>
      <c r="G2891" s="88">
        <v>423.2</v>
      </c>
      <c r="H2891" s="88">
        <v>333</v>
      </c>
      <c r="I2891" s="146">
        <f>SUM(B2891:H2891)</f>
        <v>2566</v>
      </c>
      <c r="J2891" s="88">
        <v>170.3</v>
      </c>
      <c r="K2891" s="61">
        <v>469.4</v>
      </c>
      <c r="L2891" s="61">
        <v>424.2</v>
      </c>
      <c r="M2891" s="61">
        <v>310.5</v>
      </c>
      <c r="N2891" s="61">
        <v>413.5</v>
      </c>
      <c r="O2891" s="88">
        <v>373.8</v>
      </c>
      <c r="P2891" s="88">
        <v>385.2</v>
      </c>
      <c r="Q2891" s="146">
        <f>SUM(J2891:P2891)</f>
        <v>2546.9</v>
      </c>
    </row>
    <row r="2892" spans="1:17" x14ac:dyDescent="0.35">
      <c r="A2892" s="28" t="s">
        <v>171</v>
      </c>
      <c r="B2892" s="33">
        <v>0.3</v>
      </c>
      <c r="C2892" s="166">
        <v>2.5</v>
      </c>
      <c r="D2892" s="166">
        <v>2.9</v>
      </c>
      <c r="E2892" s="166">
        <v>1.3</v>
      </c>
      <c r="F2892" s="166">
        <v>0.2</v>
      </c>
      <c r="G2892" s="88">
        <v>0.6</v>
      </c>
      <c r="H2892" s="88">
        <v>0.6</v>
      </c>
      <c r="I2892" s="146">
        <f>SUM(B2892:H2892)</f>
        <v>8.3999999999999986</v>
      </c>
      <c r="J2892" s="88">
        <v>0.3</v>
      </c>
      <c r="K2892" s="166">
        <v>0.5</v>
      </c>
      <c r="L2892" s="166">
        <v>3</v>
      </c>
      <c r="M2892" s="166">
        <v>0.5</v>
      </c>
      <c r="N2892" s="166">
        <v>1.7</v>
      </c>
      <c r="O2892" s="88">
        <v>25</v>
      </c>
      <c r="P2892" s="88">
        <v>1.9</v>
      </c>
      <c r="Q2892" s="146">
        <f>SUM(J2892:P2892)</f>
        <v>32.9</v>
      </c>
    </row>
    <row r="2893" spans="1:17" x14ac:dyDescent="0.35">
      <c r="A2893" s="28" t="s">
        <v>152</v>
      </c>
      <c r="B2893" s="28">
        <f t="shared" ref="B2893:H2893" si="2235">B2892+B2891</f>
        <v>301.90000000000003</v>
      </c>
      <c r="C2893" s="28">
        <f t="shared" si="2235"/>
        <v>302.39999999999998</v>
      </c>
      <c r="D2893" s="28">
        <f t="shared" si="2235"/>
        <v>413.09999999999997</v>
      </c>
      <c r="E2893" s="28">
        <f t="shared" si="2235"/>
        <v>416.5</v>
      </c>
      <c r="F2893" s="28">
        <f t="shared" si="2235"/>
        <v>383.09999999999997</v>
      </c>
      <c r="G2893" s="28">
        <f t="shared" si="2235"/>
        <v>423.8</v>
      </c>
      <c r="H2893" s="28">
        <f t="shared" si="2235"/>
        <v>333.6</v>
      </c>
      <c r="I2893" s="146">
        <f>SUM(B2893:H2893)</f>
        <v>2574.3999999999996</v>
      </c>
      <c r="J2893" s="28">
        <f t="shared" ref="J2893:P2893" si="2236">J2892+J2891</f>
        <v>170.60000000000002</v>
      </c>
      <c r="K2893" s="28">
        <f t="shared" si="2236"/>
        <v>469.9</v>
      </c>
      <c r="L2893" s="28">
        <f t="shared" si="2236"/>
        <v>427.2</v>
      </c>
      <c r="M2893" s="28">
        <f t="shared" si="2236"/>
        <v>311</v>
      </c>
      <c r="N2893" s="28">
        <f t="shared" si="2236"/>
        <v>415.2</v>
      </c>
      <c r="O2893" s="28">
        <f t="shared" si="2236"/>
        <v>398.8</v>
      </c>
      <c r="P2893" s="28">
        <f t="shared" si="2236"/>
        <v>387.09999999999997</v>
      </c>
      <c r="Q2893" s="146">
        <f>SUM(J2893:P2893)</f>
        <v>2579.8000000000002</v>
      </c>
    </row>
    <row r="2894" spans="1:17" x14ac:dyDescent="0.35">
      <c r="A2894" s="28" t="s">
        <v>154</v>
      </c>
      <c r="B2894" s="169">
        <f t="shared" ref="B2894:H2894" si="2237">B2893/B2891</f>
        <v>1.0009946949602122</v>
      </c>
      <c r="C2894" s="169">
        <f t="shared" si="2237"/>
        <v>1.0083361120373457</v>
      </c>
      <c r="D2894" s="169">
        <f t="shared" si="2237"/>
        <v>1.0070697220867868</v>
      </c>
      <c r="E2894" s="169">
        <f t="shared" si="2237"/>
        <v>1.003131021194605</v>
      </c>
      <c r="F2894" s="169">
        <f t="shared" si="2237"/>
        <v>1.0005223295899712</v>
      </c>
      <c r="G2894" s="169">
        <f t="shared" si="2237"/>
        <v>1.0014177693761814</v>
      </c>
      <c r="H2894" s="169">
        <f t="shared" si="2237"/>
        <v>1.0018018018018018</v>
      </c>
      <c r="I2894" s="153">
        <f>I2892/I2893*100</f>
        <v>0.32628962088253571</v>
      </c>
      <c r="J2894" s="169">
        <f t="shared" ref="J2894:P2894" si="2238">J2893/J2891</f>
        <v>1.0017615971814446</v>
      </c>
      <c r="K2894" s="169">
        <f t="shared" si="2238"/>
        <v>1.0010651896037495</v>
      </c>
      <c r="L2894" s="169">
        <f t="shared" si="2238"/>
        <v>1.007072135785007</v>
      </c>
      <c r="M2894" s="169">
        <f t="shared" si="2238"/>
        <v>1.0016103059581321</v>
      </c>
      <c r="N2894" s="169">
        <f t="shared" si="2238"/>
        <v>1.0041112454655381</v>
      </c>
      <c r="O2894" s="169">
        <f t="shared" si="2238"/>
        <v>1.0668806848582129</v>
      </c>
      <c r="P2894" s="169">
        <f t="shared" si="2238"/>
        <v>1.004932502596054</v>
      </c>
      <c r="Q2894" s="153">
        <f>Q2892/Q2893*100</f>
        <v>1.2752926583456079</v>
      </c>
    </row>
    <row r="2895" spans="1:17" x14ac:dyDescent="0.35">
      <c r="A2895" s="28" t="s">
        <v>153</v>
      </c>
      <c r="B2895" s="88">
        <v>508</v>
      </c>
      <c r="C2895" s="61">
        <v>621</v>
      </c>
      <c r="D2895" s="61">
        <v>836</v>
      </c>
      <c r="E2895" s="61">
        <v>841</v>
      </c>
      <c r="F2895" s="61">
        <v>765</v>
      </c>
      <c r="G2895" s="88">
        <v>852</v>
      </c>
      <c r="H2895" s="88">
        <v>676</v>
      </c>
      <c r="I2895" s="146"/>
      <c r="J2895" s="88">
        <v>321</v>
      </c>
      <c r="K2895" s="61">
        <v>964</v>
      </c>
      <c r="L2895" s="61">
        <v>862</v>
      </c>
      <c r="M2895" s="61">
        <v>624</v>
      </c>
      <c r="N2895" s="61">
        <v>844</v>
      </c>
      <c r="O2895" s="88">
        <v>786</v>
      </c>
      <c r="P2895" s="88">
        <v>779</v>
      </c>
      <c r="Q2895" s="146"/>
    </row>
    <row r="2896" spans="1:17" x14ac:dyDescent="0.35">
      <c r="A2896" s="43" t="s">
        <v>155</v>
      </c>
      <c r="B2896" s="169">
        <f t="shared" ref="B2896:G2896" si="2239">B2895/B2893</f>
        <v>1.6826763829082476</v>
      </c>
      <c r="C2896" s="169">
        <f t="shared" si="2239"/>
        <v>2.0535714285714288</v>
      </c>
      <c r="D2896" s="169">
        <f t="shared" si="2239"/>
        <v>2.0237230694747037</v>
      </c>
      <c r="E2896" s="169">
        <f t="shared" si="2239"/>
        <v>2.0192076830732293</v>
      </c>
      <c r="F2896" s="169">
        <f t="shared" si="2239"/>
        <v>1.9968676585747849</v>
      </c>
      <c r="G2896" s="169">
        <f t="shared" si="2239"/>
        <v>2.0103822557810287</v>
      </c>
      <c r="H2896" s="169">
        <v>914</v>
      </c>
      <c r="I2896" s="146"/>
      <c r="J2896" s="169">
        <f t="shared" ref="J2896:P2896" si="2240">J2895/J2893</f>
        <v>1.8815943728018756</v>
      </c>
      <c r="K2896" s="169">
        <f t="shared" si="2240"/>
        <v>2.0515003192168546</v>
      </c>
      <c r="L2896" s="169">
        <f t="shared" si="2240"/>
        <v>2.0177902621722845</v>
      </c>
      <c r="M2896" s="169">
        <f t="shared" si="2240"/>
        <v>2.0064308681672025</v>
      </c>
      <c r="N2896" s="169">
        <f t="shared" si="2240"/>
        <v>2.0327552986512525</v>
      </c>
      <c r="O2896" s="169">
        <f t="shared" si="2240"/>
        <v>1.9709127382146439</v>
      </c>
      <c r="P2896" s="169">
        <f t="shared" si="2240"/>
        <v>2.0123998966675281</v>
      </c>
      <c r="Q2896" s="146"/>
    </row>
    <row r="2897" spans="1:17" x14ac:dyDescent="0.35">
      <c r="A2897" s="28" t="s">
        <v>173</v>
      </c>
      <c r="B2897" s="74">
        <v>23.44</v>
      </c>
      <c r="C2897" s="171">
        <v>25.21</v>
      </c>
      <c r="D2897" s="171">
        <v>21.42</v>
      </c>
      <c r="E2897" s="171">
        <v>25.69</v>
      </c>
      <c r="F2897" s="171">
        <v>27.42</v>
      </c>
      <c r="G2897" s="28">
        <v>27.69</v>
      </c>
      <c r="H2897" s="74">
        <v>28.39</v>
      </c>
      <c r="I2897" s="146">
        <f>SUM(B2897:H2897)</f>
        <v>179.26</v>
      </c>
      <c r="J2897" s="74">
        <v>29.26</v>
      </c>
      <c r="K2897" s="171">
        <v>27.81</v>
      </c>
      <c r="L2897" s="171">
        <v>27.57</v>
      </c>
      <c r="M2897" s="171">
        <v>24.16</v>
      </c>
      <c r="N2897" s="171">
        <v>25</v>
      </c>
      <c r="O2897" s="28">
        <v>30.22</v>
      </c>
      <c r="P2897" s="74">
        <v>25.66</v>
      </c>
      <c r="Q2897" s="146">
        <f>SUM(J2897:P2897)</f>
        <v>189.68</v>
      </c>
    </row>
    <row r="2898" spans="1:17" x14ac:dyDescent="0.35">
      <c r="A2898" s="28" t="s">
        <v>172</v>
      </c>
      <c r="B2898" s="33">
        <v>25.27</v>
      </c>
      <c r="C2898" s="61">
        <v>37.130000000000003</v>
      </c>
      <c r="D2898" s="61">
        <v>27.87</v>
      </c>
      <c r="E2898" s="61">
        <v>33.79</v>
      </c>
      <c r="F2898" s="61">
        <v>32.54</v>
      </c>
      <c r="G2898" s="28">
        <v>28.43</v>
      </c>
      <c r="H2898" s="74">
        <v>33.32</v>
      </c>
      <c r="I2898" s="146">
        <f>SUM(B2898:H2898)</f>
        <v>218.35</v>
      </c>
      <c r="J2898" s="33">
        <v>27.52</v>
      </c>
      <c r="K2898" s="61">
        <v>31.96</v>
      </c>
      <c r="L2898" s="61">
        <v>33.5</v>
      </c>
      <c r="M2898" s="61">
        <v>34.26</v>
      </c>
      <c r="N2898" s="61">
        <v>37.159999999999997</v>
      </c>
      <c r="O2898" s="28">
        <v>39.1</v>
      </c>
      <c r="P2898" s="74">
        <v>35.630000000000003</v>
      </c>
      <c r="Q2898" s="146">
        <f>SUM(J2898:P2898)</f>
        <v>239.13</v>
      </c>
    </row>
    <row r="2899" spans="1:17" x14ac:dyDescent="0.35">
      <c r="A2899" s="28" t="s">
        <v>152</v>
      </c>
      <c r="B2899" s="28">
        <f t="shared" ref="B2899:G2899" si="2241">B2898+B2897</f>
        <v>48.71</v>
      </c>
      <c r="C2899" s="28">
        <f t="shared" si="2241"/>
        <v>62.34</v>
      </c>
      <c r="D2899" s="28">
        <f>D2898+D2897</f>
        <v>49.290000000000006</v>
      </c>
      <c r="E2899" s="28">
        <f t="shared" si="2241"/>
        <v>59.480000000000004</v>
      </c>
      <c r="F2899" s="28">
        <f t="shared" si="2241"/>
        <v>59.96</v>
      </c>
      <c r="G2899" s="28">
        <f t="shared" si="2241"/>
        <v>56.120000000000005</v>
      </c>
      <c r="H2899" s="28">
        <v>30.49</v>
      </c>
      <c r="I2899" s="146">
        <f>SUM(B2899:H2899)</f>
        <v>366.39000000000004</v>
      </c>
      <c r="J2899" s="28">
        <f t="shared" ref="J2899:P2899" si="2242">J2898+J2897</f>
        <v>56.78</v>
      </c>
      <c r="K2899" s="28">
        <f t="shared" si="2242"/>
        <v>59.769999999999996</v>
      </c>
      <c r="L2899" s="28">
        <f t="shared" si="2242"/>
        <v>61.07</v>
      </c>
      <c r="M2899" s="28">
        <f t="shared" si="2242"/>
        <v>58.42</v>
      </c>
      <c r="N2899" s="28">
        <f t="shared" si="2242"/>
        <v>62.16</v>
      </c>
      <c r="O2899" s="28">
        <f t="shared" si="2242"/>
        <v>69.319999999999993</v>
      </c>
      <c r="P2899" s="28">
        <f t="shared" si="2242"/>
        <v>61.290000000000006</v>
      </c>
      <c r="Q2899" s="146">
        <f>SUM(J2899:P2899)</f>
        <v>428.81000000000006</v>
      </c>
    </row>
    <row r="2900" spans="1:17" x14ac:dyDescent="0.35">
      <c r="A2900" s="28" t="s">
        <v>154</v>
      </c>
      <c r="B2900" s="169">
        <f>B2899/B2897</f>
        <v>2.0780716723549486</v>
      </c>
      <c r="C2900" s="169">
        <f t="shared" ref="C2900:H2900" si="2243">C2899/C2897</f>
        <v>2.472828242760809</v>
      </c>
      <c r="D2900" s="169">
        <f t="shared" si="2243"/>
        <v>2.301120448179272</v>
      </c>
      <c r="E2900" s="169">
        <f t="shared" si="2243"/>
        <v>2.3152977812378359</v>
      </c>
      <c r="F2900" s="169">
        <f t="shared" si="2243"/>
        <v>2.1867250182348648</v>
      </c>
      <c r="G2900" s="169">
        <f t="shared" si="2243"/>
        <v>2.0267244492596608</v>
      </c>
      <c r="H2900" s="169">
        <f t="shared" si="2243"/>
        <v>1.0739697076435364</v>
      </c>
      <c r="I2900" s="153">
        <f>I2898/I2899*100</f>
        <v>59.594967111547788</v>
      </c>
      <c r="J2900" s="169">
        <f>J2899/J2897</f>
        <v>1.9405331510594668</v>
      </c>
      <c r="K2900" s="169">
        <f t="shared" ref="K2900:P2900" si="2244">K2899/K2897</f>
        <v>2.1492268967997123</v>
      </c>
      <c r="L2900" s="169">
        <f t="shared" si="2244"/>
        <v>2.215088864708016</v>
      </c>
      <c r="M2900" s="169">
        <f t="shared" si="2244"/>
        <v>2.4180463576158941</v>
      </c>
      <c r="N2900" s="169">
        <f t="shared" si="2244"/>
        <v>2.4863999999999997</v>
      </c>
      <c r="O2900" s="169">
        <f t="shared" si="2244"/>
        <v>2.2938451356717406</v>
      </c>
      <c r="P2900" s="169">
        <f t="shared" si="2244"/>
        <v>2.3885424785658613</v>
      </c>
      <c r="Q2900" s="153">
        <f>Q2898/Q2899*100</f>
        <v>55.765956950630802</v>
      </c>
    </row>
    <row r="2901" spans="1:17" x14ac:dyDescent="0.35">
      <c r="A2901" s="28" t="s">
        <v>153</v>
      </c>
      <c r="B2901" s="28">
        <v>175</v>
      </c>
      <c r="C2901" s="28">
        <v>207</v>
      </c>
      <c r="D2901" s="28">
        <v>215</v>
      </c>
      <c r="E2901" s="28">
        <v>232</v>
      </c>
      <c r="F2901" s="28">
        <v>242</v>
      </c>
      <c r="G2901" s="28">
        <v>208</v>
      </c>
      <c r="H2901" s="28">
        <v>226</v>
      </c>
      <c r="I2901" s="146"/>
      <c r="J2901" s="28">
        <v>220</v>
      </c>
      <c r="K2901" s="28">
        <v>219</v>
      </c>
      <c r="L2901" s="28">
        <v>216</v>
      </c>
      <c r="M2901" s="28">
        <v>199</v>
      </c>
      <c r="N2901" s="28">
        <v>206</v>
      </c>
      <c r="O2901" s="28">
        <v>246</v>
      </c>
      <c r="P2901" s="28">
        <v>214</v>
      </c>
      <c r="Q2901" s="146"/>
    </row>
    <row r="2902" spans="1:17" x14ac:dyDescent="0.35">
      <c r="A2902" s="43" t="s">
        <v>155</v>
      </c>
      <c r="B2902" s="169">
        <f t="shared" ref="B2902:G2902" si="2245">B2901/B2899</f>
        <v>3.5926914391295419</v>
      </c>
      <c r="C2902" s="169">
        <f t="shared" si="2245"/>
        <v>3.3205004812319534</v>
      </c>
      <c r="D2902" s="169">
        <f t="shared" si="2245"/>
        <v>4.3619395414891455</v>
      </c>
      <c r="E2902" s="169">
        <f t="shared" si="2245"/>
        <v>3.9004707464694013</v>
      </c>
      <c r="F2902" s="169">
        <f t="shared" si="2245"/>
        <v>4.036024016010674</v>
      </c>
      <c r="G2902" s="169">
        <f t="shared" si="2245"/>
        <v>3.7063435495367067</v>
      </c>
      <c r="H2902" s="169">
        <f>H2901/H2899</f>
        <v>7.412266316825189</v>
      </c>
      <c r="I2902" s="146"/>
      <c r="J2902" s="169">
        <f t="shared" ref="J2902:P2902" si="2246">J2901/J2899</f>
        <v>3.8746037337090522</v>
      </c>
      <c r="K2902" s="169">
        <f t="shared" si="2246"/>
        <v>3.6640455077798229</v>
      </c>
      <c r="L2902" s="169">
        <f t="shared" si="2246"/>
        <v>3.5369248403471425</v>
      </c>
      <c r="M2902" s="169">
        <f t="shared" si="2246"/>
        <v>3.4063676823005817</v>
      </c>
      <c r="N2902" s="169">
        <f t="shared" si="2246"/>
        <v>3.314028314028314</v>
      </c>
      <c r="O2902" s="169">
        <f t="shared" si="2246"/>
        <v>3.5487593768032317</v>
      </c>
      <c r="P2902" s="169">
        <f t="shared" si="2246"/>
        <v>3.4915973241964426</v>
      </c>
      <c r="Q2902" s="146"/>
    </row>
    <row r="2903" spans="1:17" x14ac:dyDescent="0.35">
      <c r="A2903" s="28" t="s">
        <v>176</v>
      </c>
      <c r="B2903" s="28">
        <v>0</v>
      </c>
      <c r="C2903" s="28">
        <v>0</v>
      </c>
      <c r="D2903" s="28">
        <v>0</v>
      </c>
      <c r="E2903" s="28">
        <v>0</v>
      </c>
      <c r="F2903" s="28">
        <v>0</v>
      </c>
      <c r="G2903" s="28">
        <v>0</v>
      </c>
      <c r="H2903" s="28">
        <v>0</v>
      </c>
      <c r="I2903" s="151">
        <f>SUM(B2903:H2903)</f>
        <v>0</v>
      </c>
      <c r="J2903" s="28">
        <v>0</v>
      </c>
      <c r="K2903" s="28">
        <v>0</v>
      </c>
      <c r="L2903" s="28">
        <v>0</v>
      </c>
      <c r="M2903" s="28">
        <v>0</v>
      </c>
      <c r="N2903" s="28">
        <v>0</v>
      </c>
      <c r="O2903" s="28">
        <v>0</v>
      </c>
      <c r="P2903" s="28">
        <v>0</v>
      </c>
      <c r="Q2903" s="151">
        <f>SUM(J2903:P2903)</f>
        <v>0</v>
      </c>
    </row>
    <row r="2904" spans="1:17" x14ac:dyDescent="0.35">
      <c r="A2904" s="28" t="s">
        <v>177</v>
      </c>
      <c r="B2904" s="28">
        <v>0</v>
      </c>
      <c r="C2904" s="28">
        <v>0</v>
      </c>
      <c r="D2904" s="28">
        <v>0</v>
      </c>
      <c r="E2904" s="28">
        <v>0</v>
      </c>
      <c r="F2904" s="28">
        <v>0</v>
      </c>
      <c r="G2904" s="28">
        <v>0</v>
      </c>
      <c r="H2904" s="28">
        <v>0</v>
      </c>
      <c r="I2904" s="151">
        <f>SUM(B2904:H2904)</f>
        <v>0</v>
      </c>
      <c r="J2904" s="28">
        <v>0</v>
      </c>
      <c r="K2904" s="28">
        <v>0</v>
      </c>
      <c r="L2904" s="28">
        <v>0</v>
      </c>
      <c r="M2904" s="28">
        <v>0</v>
      </c>
      <c r="N2904" s="28">
        <v>0</v>
      </c>
      <c r="O2904" s="28">
        <v>0</v>
      </c>
      <c r="P2904" s="28">
        <v>0</v>
      </c>
      <c r="Q2904" s="151">
        <f>SUM(J2904:P2904)</f>
        <v>0</v>
      </c>
    </row>
    <row r="2905" spans="1:17" x14ac:dyDescent="0.35">
      <c r="A2905" s="28" t="s">
        <v>152</v>
      </c>
      <c r="B2905" s="28">
        <f t="shared" ref="B2905:H2905" si="2247">B2904+B2903</f>
        <v>0</v>
      </c>
      <c r="C2905" s="28">
        <f t="shared" si="2247"/>
        <v>0</v>
      </c>
      <c r="D2905" s="28">
        <f t="shared" si="2247"/>
        <v>0</v>
      </c>
      <c r="E2905" s="28">
        <f t="shared" si="2247"/>
        <v>0</v>
      </c>
      <c r="F2905" s="28">
        <f t="shared" si="2247"/>
        <v>0</v>
      </c>
      <c r="G2905" s="28">
        <f t="shared" si="2247"/>
        <v>0</v>
      </c>
      <c r="H2905" s="28">
        <f t="shared" si="2247"/>
        <v>0</v>
      </c>
      <c r="I2905" s="151">
        <f>SUM(B2905:H2905)</f>
        <v>0</v>
      </c>
      <c r="J2905" s="28">
        <f t="shared" ref="J2905:P2905" si="2248">J2904+J2903</f>
        <v>0</v>
      </c>
      <c r="K2905" s="28">
        <f t="shared" si="2248"/>
        <v>0</v>
      </c>
      <c r="L2905" s="28">
        <f t="shared" si="2248"/>
        <v>0</v>
      </c>
      <c r="M2905" s="28">
        <f t="shared" si="2248"/>
        <v>0</v>
      </c>
      <c r="N2905" s="28">
        <f t="shared" si="2248"/>
        <v>0</v>
      </c>
      <c r="O2905" s="28">
        <f t="shared" si="2248"/>
        <v>0</v>
      </c>
      <c r="P2905" s="28">
        <f t="shared" si="2248"/>
        <v>0</v>
      </c>
      <c r="Q2905" s="151">
        <f>SUM(J2905:P2905)</f>
        <v>0</v>
      </c>
    </row>
    <row r="2906" spans="1:17" x14ac:dyDescent="0.35">
      <c r="A2906" s="28" t="s">
        <v>154</v>
      </c>
      <c r="B2906" s="106" t="e">
        <f t="shared" ref="B2906:Q2906" si="2249">B2904/B2905*100</f>
        <v>#DIV/0!</v>
      </c>
      <c r="C2906" s="106" t="e">
        <f t="shared" si="2249"/>
        <v>#DIV/0!</v>
      </c>
      <c r="D2906" s="106" t="e">
        <f t="shared" si="2249"/>
        <v>#DIV/0!</v>
      </c>
      <c r="E2906" s="106" t="e">
        <f t="shared" si="2249"/>
        <v>#DIV/0!</v>
      </c>
      <c r="F2906" s="106" t="e">
        <f t="shared" si="2249"/>
        <v>#DIV/0!</v>
      </c>
      <c r="G2906" s="106" t="e">
        <f t="shared" si="2249"/>
        <v>#DIV/0!</v>
      </c>
      <c r="H2906" s="106" t="e">
        <f t="shared" si="2249"/>
        <v>#DIV/0!</v>
      </c>
      <c r="I2906" s="153" t="e">
        <f t="shared" si="2249"/>
        <v>#DIV/0!</v>
      </c>
      <c r="J2906" s="106" t="e">
        <f t="shared" si="2249"/>
        <v>#DIV/0!</v>
      </c>
      <c r="K2906" s="106" t="e">
        <f t="shared" si="2249"/>
        <v>#DIV/0!</v>
      </c>
      <c r="L2906" s="106" t="e">
        <f t="shared" si="2249"/>
        <v>#DIV/0!</v>
      </c>
      <c r="M2906" s="106" t="e">
        <f t="shared" si="2249"/>
        <v>#DIV/0!</v>
      </c>
      <c r="N2906" s="106" t="e">
        <f t="shared" si="2249"/>
        <v>#DIV/0!</v>
      </c>
      <c r="O2906" s="106" t="e">
        <f t="shared" si="2249"/>
        <v>#DIV/0!</v>
      </c>
      <c r="P2906" s="106" t="e">
        <f t="shared" si="2249"/>
        <v>#DIV/0!</v>
      </c>
      <c r="Q2906" s="153" t="e">
        <f t="shared" si="2249"/>
        <v>#DIV/0!</v>
      </c>
    </row>
    <row r="2907" spans="1:17" x14ac:dyDescent="0.35">
      <c r="A2907" s="28" t="s">
        <v>153</v>
      </c>
      <c r="B2907" s="88">
        <v>0</v>
      </c>
      <c r="C2907" s="88">
        <v>0</v>
      </c>
      <c r="D2907" s="88">
        <v>0</v>
      </c>
      <c r="E2907" s="88">
        <v>0</v>
      </c>
      <c r="F2907" s="88">
        <v>0</v>
      </c>
      <c r="G2907" s="88">
        <v>0</v>
      </c>
      <c r="H2907" s="88">
        <v>0</v>
      </c>
      <c r="I2907" s="146"/>
      <c r="J2907" s="88">
        <v>0</v>
      </c>
      <c r="K2907" s="88">
        <v>0</v>
      </c>
      <c r="L2907" s="88">
        <v>0</v>
      </c>
      <c r="M2907" s="88">
        <v>0</v>
      </c>
      <c r="N2907" s="88">
        <v>0</v>
      </c>
      <c r="O2907" s="88">
        <v>0</v>
      </c>
      <c r="P2907" s="88">
        <v>0</v>
      </c>
      <c r="Q2907" s="146"/>
    </row>
    <row r="2908" spans="1:17" x14ac:dyDescent="0.35">
      <c r="A2908" s="43" t="s">
        <v>155</v>
      </c>
      <c r="B2908" s="169" t="e">
        <f t="shared" ref="B2908:H2908" si="2250">B2907/B2905</f>
        <v>#DIV/0!</v>
      </c>
      <c r="C2908" s="169" t="e">
        <f t="shared" si="2250"/>
        <v>#DIV/0!</v>
      </c>
      <c r="D2908" s="169" t="e">
        <f t="shared" si="2250"/>
        <v>#DIV/0!</v>
      </c>
      <c r="E2908" s="169" t="e">
        <f t="shared" si="2250"/>
        <v>#DIV/0!</v>
      </c>
      <c r="F2908" s="169" t="e">
        <f t="shared" si="2250"/>
        <v>#DIV/0!</v>
      </c>
      <c r="G2908" s="169" t="e">
        <f t="shared" si="2250"/>
        <v>#DIV/0!</v>
      </c>
      <c r="H2908" s="169" t="e">
        <f t="shared" si="2250"/>
        <v>#DIV/0!</v>
      </c>
      <c r="I2908" s="146"/>
      <c r="J2908" s="169" t="e">
        <f t="shared" ref="J2908:P2908" si="2251">J2907/J2905</f>
        <v>#DIV/0!</v>
      </c>
      <c r="K2908" s="169" t="e">
        <f t="shared" si="2251"/>
        <v>#DIV/0!</v>
      </c>
      <c r="L2908" s="169" t="e">
        <f t="shared" si="2251"/>
        <v>#DIV/0!</v>
      </c>
      <c r="M2908" s="169" t="e">
        <f t="shared" si="2251"/>
        <v>#DIV/0!</v>
      </c>
      <c r="N2908" s="169" t="e">
        <f t="shared" si="2251"/>
        <v>#DIV/0!</v>
      </c>
      <c r="O2908" s="169" t="e">
        <f t="shared" si="2251"/>
        <v>#DIV/0!</v>
      </c>
      <c r="P2908" s="169" t="e">
        <f t="shared" si="2251"/>
        <v>#DIV/0!</v>
      </c>
      <c r="Q2908" s="146"/>
    </row>
    <row r="2909" spans="1:17" x14ac:dyDescent="0.35">
      <c r="A2909" s="28" t="s">
        <v>174</v>
      </c>
      <c r="B2909" s="88">
        <v>15.72</v>
      </c>
      <c r="C2909" s="28">
        <v>11.47</v>
      </c>
      <c r="D2909" s="28">
        <v>10.89</v>
      </c>
      <c r="E2909" s="28">
        <v>13.96</v>
      </c>
      <c r="F2909" s="28">
        <v>17.100000000000001</v>
      </c>
      <c r="G2909" s="79">
        <v>21.15</v>
      </c>
      <c r="H2909" s="79">
        <v>18.97</v>
      </c>
      <c r="I2909" s="146">
        <f>SUM(B2909:H2909)</f>
        <v>109.25999999999999</v>
      </c>
      <c r="J2909" s="88">
        <v>24.06</v>
      </c>
      <c r="K2909" s="28">
        <v>20.56</v>
      </c>
      <c r="L2909" s="28">
        <v>17.89</v>
      </c>
      <c r="M2909" s="28">
        <v>12.25</v>
      </c>
      <c r="N2909" s="28">
        <v>12.02</v>
      </c>
      <c r="O2909" s="79">
        <v>17.059999999999999</v>
      </c>
      <c r="P2909" s="79">
        <v>10.83</v>
      </c>
      <c r="Q2909" s="146">
        <f>SUM(J2909:P2909)</f>
        <v>114.66999999999999</v>
      </c>
    </row>
    <row r="2910" spans="1:17" x14ac:dyDescent="0.35">
      <c r="A2910" s="28" t="s">
        <v>175</v>
      </c>
      <c r="B2910" s="88">
        <v>0.41</v>
      </c>
      <c r="C2910" s="28">
        <v>0.34</v>
      </c>
      <c r="D2910" s="28">
        <v>0.33</v>
      </c>
      <c r="E2910" s="28">
        <v>0.34</v>
      </c>
      <c r="F2910" s="28">
        <v>0.37</v>
      </c>
      <c r="G2910" s="88">
        <v>0.37</v>
      </c>
      <c r="H2910" s="88">
        <v>0.38</v>
      </c>
      <c r="I2910" s="146">
        <f>SUM(B2910:H2910)</f>
        <v>2.54</v>
      </c>
      <c r="J2910" s="88">
        <v>0.39</v>
      </c>
      <c r="K2910" s="28">
        <v>0.41</v>
      </c>
      <c r="L2910" s="28">
        <v>0.39</v>
      </c>
      <c r="M2910" s="28">
        <v>0.36</v>
      </c>
      <c r="N2910" s="28">
        <v>0.4</v>
      </c>
      <c r="O2910" s="88">
        <v>0.41</v>
      </c>
      <c r="P2910" s="88">
        <v>0.4</v>
      </c>
      <c r="Q2910" s="146">
        <f>SUM(J2910:P2910)</f>
        <v>2.76</v>
      </c>
    </row>
    <row r="2911" spans="1:17" x14ac:dyDescent="0.35">
      <c r="A2911" s="28" t="s">
        <v>152</v>
      </c>
      <c r="B2911" s="28">
        <f t="shared" ref="B2911:H2911" si="2252">B2910+B2909</f>
        <v>16.13</v>
      </c>
      <c r="C2911" s="28">
        <f t="shared" si="2252"/>
        <v>11.81</v>
      </c>
      <c r="D2911" s="28">
        <f t="shared" si="2252"/>
        <v>11.22</v>
      </c>
      <c r="E2911" s="28">
        <f t="shared" si="2252"/>
        <v>14.3</v>
      </c>
      <c r="F2911" s="28">
        <f t="shared" si="2252"/>
        <v>17.470000000000002</v>
      </c>
      <c r="G2911" s="28">
        <f t="shared" si="2252"/>
        <v>21.52</v>
      </c>
      <c r="H2911" s="28">
        <f t="shared" si="2252"/>
        <v>19.349999999999998</v>
      </c>
      <c r="I2911" s="146">
        <f>SUM(B2911:H2911)</f>
        <v>111.79999999999998</v>
      </c>
      <c r="J2911" s="28">
        <f>J2910+J2909</f>
        <v>24.45</v>
      </c>
      <c r="K2911" s="28">
        <f>K2910+K2909</f>
        <v>20.97</v>
      </c>
      <c r="L2911" s="28">
        <f>L2910+L2909</f>
        <v>18.28</v>
      </c>
      <c r="M2911" s="28">
        <v>90</v>
      </c>
      <c r="N2911" s="28">
        <f>N2910+N2909</f>
        <v>12.42</v>
      </c>
      <c r="O2911" s="28">
        <f>O2910+O2909</f>
        <v>17.47</v>
      </c>
      <c r="P2911" s="28">
        <f>P2910+P2909</f>
        <v>11.23</v>
      </c>
      <c r="Q2911" s="146">
        <f>SUM(J2911:P2911)</f>
        <v>194.81999999999996</v>
      </c>
    </row>
    <row r="2912" spans="1:17" x14ac:dyDescent="0.35">
      <c r="A2912" s="28" t="s">
        <v>154</v>
      </c>
      <c r="B2912" s="169">
        <f t="shared" ref="B2912:H2912" si="2253">B2911/B2909</f>
        <v>1.0260814249363868</v>
      </c>
      <c r="C2912" s="169">
        <f t="shared" si="2253"/>
        <v>1.0296425457715781</v>
      </c>
      <c r="D2912" s="169">
        <f t="shared" si="2253"/>
        <v>1.0303030303030303</v>
      </c>
      <c r="E2912" s="169">
        <f t="shared" si="2253"/>
        <v>1.0243553008595989</v>
      </c>
      <c r="F2912" s="169">
        <f t="shared" si="2253"/>
        <v>1.0216374269005848</v>
      </c>
      <c r="G2912" s="169">
        <f t="shared" si="2253"/>
        <v>1.0174940898345155</v>
      </c>
      <c r="H2912" s="169">
        <f t="shared" si="2253"/>
        <v>1.0200316288877174</v>
      </c>
      <c r="I2912" s="153">
        <f>I2910/I2911*100</f>
        <v>2.2719141323792491</v>
      </c>
      <c r="J2912" s="169">
        <f t="shared" ref="J2912:P2912" si="2254">J2911/J2909</f>
        <v>1.0162094763092269</v>
      </c>
      <c r="K2912" s="169">
        <f t="shared" si="2254"/>
        <v>1.0199416342412451</v>
      </c>
      <c r="L2912" s="169">
        <f t="shared" si="2254"/>
        <v>1.0217998882057016</v>
      </c>
      <c r="M2912" s="169">
        <f t="shared" si="2254"/>
        <v>7.3469387755102042</v>
      </c>
      <c r="N2912" s="169">
        <f t="shared" si="2254"/>
        <v>1.0332778702163061</v>
      </c>
      <c r="O2912" s="169">
        <f t="shared" si="2254"/>
        <v>1.0240328253223916</v>
      </c>
      <c r="P2912" s="169">
        <f t="shared" si="2254"/>
        <v>1.0369344413665744</v>
      </c>
      <c r="Q2912" s="153">
        <f>Q2910/Q2911*100</f>
        <v>1.416692331382815</v>
      </c>
    </row>
    <row r="2913" spans="1:17" x14ac:dyDescent="0.35">
      <c r="A2913" s="28" t="s">
        <v>153</v>
      </c>
      <c r="B2913" s="28">
        <v>71</v>
      </c>
      <c r="C2913" s="28">
        <v>120</v>
      </c>
      <c r="D2913" s="28">
        <v>106</v>
      </c>
      <c r="E2913" s="28">
        <v>90</v>
      </c>
      <c r="F2913" s="28">
        <v>100</v>
      </c>
      <c r="G2913" s="28">
        <v>103</v>
      </c>
      <c r="H2913" s="28">
        <v>113</v>
      </c>
      <c r="I2913" s="146"/>
      <c r="J2913" s="28">
        <v>115</v>
      </c>
      <c r="K2913" s="28">
        <v>72</v>
      </c>
      <c r="L2913" s="28">
        <v>126</v>
      </c>
      <c r="M2913" s="28">
        <v>94</v>
      </c>
      <c r="N2913" s="28">
        <v>109</v>
      </c>
      <c r="O2913" s="28">
        <v>120</v>
      </c>
      <c r="P2913" s="28">
        <v>86</v>
      </c>
      <c r="Q2913" s="146"/>
    </row>
    <row r="2914" spans="1:17" x14ac:dyDescent="0.35">
      <c r="A2914" s="43" t="s">
        <v>155</v>
      </c>
      <c r="B2914" s="169">
        <f t="shared" ref="B2914:H2914" si="2255">B2913/B2911</f>
        <v>4.4017358958462491</v>
      </c>
      <c r="C2914" s="169">
        <f t="shared" si="2255"/>
        <v>10.160880609652835</v>
      </c>
      <c r="D2914" s="169">
        <f t="shared" si="2255"/>
        <v>9.4474153297682708</v>
      </c>
      <c r="E2914" s="169">
        <f t="shared" si="2255"/>
        <v>6.2937062937062933</v>
      </c>
      <c r="F2914" s="169">
        <f t="shared" si="2255"/>
        <v>5.7240984544934168</v>
      </c>
      <c r="G2914" s="169">
        <f t="shared" si="2255"/>
        <v>4.7862453531598517</v>
      </c>
      <c r="H2914" s="169">
        <f t="shared" si="2255"/>
        <v>5.8397932816537477</v>
      </c>
      <c r="I2914" s="146"/>
      <c r="J2914" s="169">
        <f t="shared" ref="J2914:P2914" si="2256">J2913/J2911</f>
        <v>4.703476482617587</v>
      </c>
      <c r="K2914" s="169">
        <f t="shared" si="2256"/>
        <v>3.4334763948497855</v>
      </c>
      <c r="L2914" s="169">
        <f t="shared" si="2256"/>
        <v>6.8927789934354484</v>
      </c>
      <c r="M2914" s="169">
        <f t="shared" si="2256"/>
        <v>1.0444444444444445</v>
      </c>
      <c r="N2914" s="169">
        <f t="shared" si="2256"/>
        <v>8.7761674718196456</v>
      </c>
      <c r="O2914" s="169">
        <f t="shared" si="2256"/>
        <v>6.8689181453921009</v>
      </c>
      <c r="P2914" s="169">
        <f t="shared" si="2256"/>
        <v>7.6580587711487089</v>
      </c>
      <c r="Q2914" s="146"/>
    </row>
    <row r="2915" spans="1:17" x14ac:dyDescent="0.35">
      <c r="A2915" s="21"/>
      <c r="B2915" s="21"/>
      <c r="C2915" s="21"/>
      <c r="D2915" s="169">
        <f>D2914/D2912</f>
        <v>9.1695501730103803</v>
      </c>
      <c r="E2915" s="169">
        <f>E2914/E2912</f>
        <v>6.1440657244853041</v>
      </c>
      <c r="F2915" s="21">
        <v>21</v>
      </c>
      <c r="G2915" s="21"/>
      <c r="H2915" s="21"/>
      <c r="I2915" s="21"/>
      <c r="J2915" s="21"/>
      <c r="K2915" s="21"/>
      <c r="L2915" s="169">
        <f>L2914/L2912</f>
        <v>6.7457229864639041</v>
      </c>
      <c r="M2915" s="169">
        <f>M2914/M2912</f>
        <v>0.14216049382716051</v>
      </c>
      <c r="N2915" s="21">
        <v>21</v>
      </c>
      <c r="O2915" s="21"/>
      <c r="P2915" s="21"/>
    </row>
    <row r="2916" spans="1:17" x14ac:dyDescent="0.35">
      <c r="A2916" s="21"/>
      <c r="B2916" s="155"/>
      <c r="C2916" s="156" t="s">
        <v>1679</v>
      </c>
      <c r="D2916" s="156" t="s">
        <v>178</v>
      </c>
      <c r="E2916" s="156" t="s">
        <v>179</v>
      </c>
      <c r="F2916" s="156" t="s">
        <v>180</v>
      </c>
      <c r="G2916" s="156" t="s">
        <v>181</v>
      </c>
      <c r="H2916" s="156" t="s">
        <v>182</v>
      </c>
      <c r="I2916" s="156" t="s">
        <v>183</v>
      </c>
      <c r="J2916" s="156" t="s">
        <v>184</v>
      </c>
      <c r="K2916" s="156" t="s">
        <v>185</v>
      </c>
      <c r="L2916" s="156" t="s">
        <v>186</v>
      </c>
      <c r="M2916" s="156" t="s">
        <v>187</v>
      </c>
      <c r="N2916" s="156" t="s">
        <v>188</v>
      </c>
      <c r="O2916" s="21"/>
      <c r="P2916" s="21"/>
    </row>
    <row r="2917" spans="1:17" x14ac:dyDescent="0.35">
      <c r="A2917" s="21"/>
      <c r="B2917" s="157" t="s">
        <v>189</v>
      </c>
      <c r="C2917" s="179">
        <f>Q2844</f>
        <v>395.8</v>
      </c>
      <c r="D2917" s="158">
        <f>Q2850</f>
        <v>473.2</v>
      </c>
      <c r="E2917" s="158">
        <f>I2856</f>
        <v>0</v>
      </c>
      <c r="F2917" s="164">
        <f>Q2862</f>
        <v>201.56000000000003</v>
      </c>
      <c r="G2917" s="180">
        <f>I2868</f>
        <v>0</v>
      </c>
      <c r="H2917" s="164">
        <f>Q2874</f>
        <v>810.40000000000009</v>
      </c>
      <c r="I2917" s="164">
        <f>Q2880</f>
        <v>51.54</v>
      </c>
      <c r="J2917" s="164">
        <f>Q2886</f>
        <v>23.58</v>
      </c>
      <c r="K2917" s="179">
        <f>Q2892</f>
        <v>32.9</v>
      </c>
      <c r="L2917" s="164">
        <f>Q2898</f>
        <v>239.13</v>
      </c>
      <c r="M2917" s="164">
        <f>I2904</f>
        <v>0</v>
      </c>
      <c r="N2917" s="164">
        <f>Q2910</f>
        <v>2.76</v>
      </c>
      <c r="O2917" s="21"/>
      <c r="P2917" s="21"/>
    </row>
    <row r="2918" spans="1:17" x14ac:dyDescent="0.35">
      <c r="A2918" s="21"/>
      <c r="B2918" s="157" t="s">
        <v>190</v>
      </c>
      <c r="C2918" s="163">
        <f>I2846</f>
        <v>100</v>
      </c>
      <c r="D2918" s="163">
        <f>I2852</f>
        <v>100</v>
      </c>
      <c r="E2918" s="163">
        <f>I2858</f>
        <v>0</v>
      </c>
      <c r="F2918" s="164">
        <f>I2864</f>
        <v>61.510625699059176</v>
      </c>
      <c r="G2918" s="163">
        <v>0</v>
      </c>
      <c r="H2918" s="163">
        <f>H2882</f>
        <v>1.0218191662154845</v>
      </c>
      <c r="I2918" s="163">
        <f>I2882</f>
        <v>2.0484500168563677</v>
      </c>
      <c r="J2918" s="163">
        <f>I2888</f>
        <v>0.68719046095809577</v>
      </c>
      <c r="K2918" s="163">
        <f>I2894</f>
        <v>0.32628962088253571</v>
      </c>
      <c r="L2918" s="163">
        <f>J2894</f>
        <v>1.0017615971814446</v>
      </c>
      <c r="M2918" s="163">
        <v>0</v>
      </c>
      <c r="N2918" s="163">
        <f>I2912</f>
        <v>2.2719141323792491</v>
      </c>
      <c r="O2918" s="21"/>
      <c r="P2918" s="21"/>
    </row>
    <row r="2919" spans="1:17" x14ac:dyDescent="0.35">
      <c r="P2919" s="145"/>
      <c r="Q2919"/>
    </row>
    <row r="2920" spans="1:17" x14ac:dyDescent="0.35">
      <c r="A2920" s="31" t="s">
        <v>0</v>
      </c>
      <c r="B2920" s="83"/>
      <c r="C2920" s="83"/>
      <c r="D2920" s="21"/>
      <c r="E2920" s="21"/>
      <c r="F2920" s="21"/>
      <c r="G2920" s="21"/>
      <c r="H2920" s="21"/>
      <c r="I2920" s="21"/>
      <c r="J2920" s="21"/>
      <c r="K2920" s="21"/>
      <c r="L2920" s="21"/>
      <c r="M2920" s="21"/>
      <c r="N2920" s="21"/>
      <c r="O2920" s="21"/>
      <c r="P2920" s="21"/>
    </row>
    <row r="2921" spans="1:17" ht="15.5" x14ac:dyDescent="0.35">
      <c r="A2921" s="33" t="s">
        <v>1</v>
      </c>
      <c r="B2921" s="64" t="s">
        <v>928</v>
      </c>
      <c r="C2921" s="64" t="s">
        <v>979</v>
      </c>
      <c r="D2921" s="64" t="s">
        <v>980</v>
      </c>
      <c r="E2921" s="64" t="s">
        <v>981</v>
      </c>
      <c r="F2921" s="64" t="s">
        <v>982</v>
      </c>
      <c r="G2921" s="64" t="s">
        <v>983</v>
      </c>
      <c r="H2921" s="64" t="s">
        <v>984</v>
      </c>
      <c r="I2921" s="65" t="s">
        <v>2012</v>
      </c>
      <c r="J2921" s="64" t="s">
        <v>986</v>
      </c>
      <c r="K2921" s="64" t="s">
        <v>987</v>
      </c>
      <c r="L2921" s="64" t="s">
        <v>988</v>
      </c>
      <c r="M2921" s="64" t="s">
        <v>989</v>
      </c>
      <c r="N2921" s="64" t="s">
        <v>990</v>
      </c>
      <c r="O2921" s="64" t="s">
        <v>991</v>
      </c>
      <c r="P2921" s="64" t="s">
        <v>992</v>
      </c>
      <c r="Q2921" s="65" t="s">
        <v>2013</v>
      </c>
    </row>
    <row r="2922" spans="1:17" x14ac:dyDescent="0.35">
      <c r="A2922" s="28" t="s">
        <v>1677</v>
      </c>
      <c r="B2922" s="28">
        <v>0</v>
      </c>
      <c r="C2922" s="28">
        <v>0</v>
      </c>
      <c r="D2922" s="28">
        <v>0</v>
      </c>
      <c r="E2922" s="28">
        <v>0</v>
      </c>
      <c r="F2922" s="28">
        <v>0</v>
      </c>
      <c r="G2922" s="28">
        <v>0</v>
      </c>
      <c r="H2922" s="28">
        <v>0</v>
      </c>
      <c r="I2922" s="146">
        <f>SUM(B2922:H2922)</f>
        <v>0</v>
      </c>
      <c r="J2922" s="28">
        <v>0</v>
      </c>
      <c r="K2922" s="28">
        <v>0</v>
      </c>
      <c r="L2922" s="28">
        <v>0</v>
      </c>
      <c r="M2922" s="28">
        <v>0</v>
      </c>
      <c r="N2922" s="28">
        <v>0</v>
      </c>
      <c r="O2922" s="28">
        <v>0</v>
      </c>
      <c r="P2922" s="28">
        <v>0</v>
      </c>
      <c r="Q2922" s="146">
        <f>SUM(J2922:P2922)</f>
        <v>0</v>
      </c>
    </row>
    <row r="2923" spans="1:17" x14ac:dyDescent="0.35">
      <c r="A2923" s="28" t="s">
        <v>1678</v>
      </c>
      <c r="B2923" s="28">
        <v>0.2</v>
      </c>
      <c r="C2923" s="28">
        <v>83.9</v>
      </c>
      <c r="D2923" s="28">
        <v>115.7</v>
      </c>
      <c r="E2923" s="28">
        <v>0.2</v>
      </c>
      <c r="F2923" s="28">
        <v>0.2</v>
      </c>
      <c r="G2923" s="166">
        <v>0.4</v>
      </c>
      <c r="H2923" s="28">
        <v>23.5</v>
      </c>
      <c r="I2923" s="146">
        <f>SUM(B2923:H2923)</f>
        <v>224.1</v>
      </c>
      <c r="J2923" s="28">
        <v>60.3</v>
      </c>
      <c r="K2923" s="28">
        <v>106.9</v>
      </c>
      <c r="L2923" s="28">
        <v>45.2</v>
      </c>
      <c r="M2923" s="28">
        <v>0.3</v>
      </c>
      <c r="N2923" s="28">
        <v>0.3</v>
      </c>
      <c r="O2923" s="28">
        <v>0.3</v>
      </c>
      <c r="P2923" s="28">
        <v>46.8</v>
      </c>
      <c r="Q2923" s="146">
        <f>SUM(J2923:P2923)</f>
        <v>260.10000000000002</v>
      </c>
    </row>
    <row r="2924" spans="1:17" x14ac:dyDescent="0.35">
      <c r="A2924" s="28" t="s">
        <v>152</v>
      </c>
      <c r="B2924" s="28">
        <f t="shared" ref="B2924:H2924" si="2257">B2923+B2922</f>
        <v>0.2</v>
      </c>
      <c r="C2924" s="28">
        <f t="shared" si="2257"/>
        <v>83.9</v>
      </c>
      <c r="D2924" s="28">
        <f t="shared" si="2257"/>
        <v>115.7</v>
      </c>
      <c r="E2924" s="28">
        <f t="shared" si="2257"/>
        <v>0.2</v>
      </c>
      <c r="F2924" s="28">
        <f t="shared" si="2257"/>
        <v>0.2</v>
      </c>
      <c r="G2924" s="28">
        <f t="shared" si="2257"/>
        <v>0.4</v>
      </c>
      <c r="H2924" s="28">
        <f t="shared" si="2257"/>
        <v>23.5</v>
      </c>
      <c r="I2924" s="146">
        <f>SUM(B2924:H2924)</f>
        <v>224.1</v>
      </c>
      <c r="J2924" s="28">
        <f>J2923+J2922</f>
        <v>60.3</v>
      </c>
      <c r="K2924" s="28">
        <f t="shared" ref="K2924:P2924" si="2258">K2923+K2922</f>
        <v>106.9</v>
      </c>
      <c r="L2924" s="28">
        <f t="shared" si="2258"/>
        <v>45.2</v>
      </c>
      <c r="M2924" s="28">
        <f t="shared" si="2258"/>
        <v>0.3</v>
      </c>
      <c r="N2924" s="28">
        <f t="shared" si="2258"/>
        <v>0.3</v>
      </c>
      <c r="O2924" s="28">
        <f t="shared" si="2258"/>
        <v>0.3</v>
      </c>
      <c r="P2924" s="28">
        <f t="shared" si="2258"/>
        <v>46.8</v>
      </c>
      <c r="Q2924" s="146">
        <f>SUM(J2924:P2924)</f>
        <v>260.10000000000002</v>
      </c>
    </row>
    <row r="2925" spans="1:17" x14ac:dyDescent="0.35">
      <c r="A2925" s="28" t="s">
        <v>154</v>
      </c>
      <c r="B2925" s="106">
        <f>B2923/B2924*100</f>
        <v>100</v>
      </c>
      <c r="C2925" s="106">
        <f>C2923/C2924*100</f>
        <v>100</v>
      </c>
      <c r="D2925" s="106">
        <f>D2923/D2924</f>
        <v>1</v>
      </c>
      <c r="E2925" s="106">
        <f>E2923/E2924</f>
        <v>1</v>
      </c>
      <c r="F2925" s="106">
        <f t="shared" ref="F2925:Q2925" si="2259">F2923/F2924*100</f>
        <v>100</v>
      </c>
      <c r="G2925" s="106">
        <f t="shared" si="2259"/>
        <v>100</v>
      </c>
      <c r="H2925" s="106">
        <f t="shared" si="2259"/>
        <v>100</v>
      </c>
      <c r="I2925" s="106">
        <f t="shared" si="2259"/>
        <v>100</v>
      </c>
      <c r="J2925" s="106">
        <f t="shared" si="2259"/>
        <v>100</v>
      </c>
      <c r="K2925" s="106">
        <f t="shared" si="2259"/>
        <v>100</v>
      </c>
      <c r="L2925" s="106">
        <f t="shared" si="2259"/>
        <v>100</v>
      </c>
      <c r="M2925" s="106">
        <f t="shared" si="2259"/>
        <v>100</v>
      </c>
      <c r="N2925" s="106">
        <f t="shared" si="2259"/>
        <v>100</v>
      </c>
      <c r="O2925" s="106">
        <f t="shared" si="2259"/>
        <v>100</v>
      </c>
      <c r="P2925" s="106">
        <f t="shared" si="2259"/>
        <v>100</v>
      </c>
      <c r="Q2925" s="106">
        <f t="shared" si="2259"/>
        <v>100</v>
      </c>
    </row>
    <row r="2926" spans="1:17" x14ac:dyDescent="0.35">
      <c r="A2926" s="28" t="s">
        <v>153</v>
      </c>
      <c r="B2926" s="28">
        <v>0</v>
      </c>
      <c r="C2926" s="28">
        <v>86</v>
      </c>
      <c r="D2926" s="28">
        <v>124</v>
      </c>
      <c r="E2926" s="28">
        <v>0</v>
      </c>
      <c r="F2926" s="28">
        <v>0</v>
      </c>
      <c r="G2926" s="28">
        <v>0</v>
      </c>
      <c r="H2926" s="28">
        <v>29</v>
      </c>
      <c r="I2926" s="106">
        <v>0</v>
      </c>
      <c r="J2926" s="28">
        <v>74</v>
      </c>
      <c r="K2926" s="28">
        <v>108</v>
      </c>
      <c r="L2926" s="28">
        <v>45</v>
      </c>
      <c r="M2926" s="28">
        <v>0</v>
      </c>
      <c r="N2926" s="28">
        <v>0</v>
      </c>
      <c r="O2926" s="28">
        <v>0</v>
      </c>
      <c r="P2926" s="28">
        <v>47</v>
      </c>
      <c r="Q2926" s="106">
        <v>0</v>
      </c>
    </row>
    <row r="2927" spans="1:17" x14ac:dyDescent="0.35">
      <c r="A2927" s="167" t="s">
        <v>155</v>
      </c>
      <c r="B2927" s="169">
        <f t="shared" ref="B2927:H2927" si="2260">B2926/B2924</f>
        <v>0</v>
      </c>
      <c r="C2927" s="169">
        <f t="shared" si="2260"/>
        <v>1.0250297973778306</v>
      </c>
      <c r="D2927" s="169">
        <f t="shared" si="2260"/>
        <v>1.0717372515125323</v>
      </c>
      <c r="E2927" s="169">
        <f t="shared" si="2260"/>
        <v>0</v>
      </c>
      <c r="F2927" s="169">
        <f t="shared" si="2260"/>
        <v>0</v>
      </c>
      <c r="G2927" s="169">
        <f t="shared" si="2260"/>
        <v>0</v>
      </c>
      <c r="H2927" s="169">
        <f t="shared" si="2260"/>
        <v>1.2340425531914894</v>
      </c>
      <c r="I2927" s="146"/>
      <c r="J2927" s="169">
        <f t="shared" ref="J2927:P2927" si="2261">J2926/J2924</f>
        <v>1.2271973466003316</v>
      </c>
      <c r="K2927" s="169">
        <f t="shared" si="2261"/>
        <v>1.010289990645463</v>
      </c>
      <c r="L2927" s="169">
        <f t="shared" si="2261"/>
        <v>0.99557522123893794</v>
      </c>
      <c r="M2927" s="169">
        <f t="shared" si="2261"/>
        <v>0</v>
      </c>
      <c r="N2927" s="169">
        <f t="shared" si="2261"/>
        <v>0</v>
      </c>
      <c r="O2927" s="169">
        <f t="shared" si="2261"/>
        <v>0</v>
      </c>
      <c r="P2927" s="169">
        <f t="shared" si="2261"/>
        <v>1.0042735042735043</v>
      </c>
      <c r="Q2927" s="146"/>
    </row>
    <row r="2928" spans="1:17" x14ac:dyDescent="0.35">
      <c r="A2928" s="28" t="s">
        <v>162</v>
      </c>
      <c r="B2928" s="28">
        <v>0</v>
      </c>
      <c r="C2928" s="28">
        <v>0</v>
      </c>
      <c r="D2928" s="28">
        <v>0</v>
      </c>
      <c r="E2928" s="28">
        <v>0</v>
      </c>
      <c r="F2928" s="28">
        <v>0</v>
      </c>
      <c r="G2928" s="28">
        <v>0</v>
      </c>
      <c r="H2928" s="28">
        <v>0</v>
      </c>
      <c r="I2928" s="146">
        <f>SUM(B2928:H2928)</f>
        <v>0</v>
      </c>
      <c r="J2928" s="28">
        <v>0</v>
      </c>
      <c r="K2928" s="28">
        <v>0</v>
      </c>
      <c r="L2928" s="28">
        <v>0</v>
      </c>
      <c r="M2928" s="28">
        <v>0</v>
      </c>
      <c r="N2928" s="28">
        <v>0</v>
      </c>
      <c r="O2928" s="28">
        <v>0</v>
      </c>
      <c r="P2928" s="28">
        <v>0</v>
      </c>
      <c r="Q2928" s="146">
        <f>SUM(J2928:P2928)</f>
        <v>0</v>
      </c>
    </row>
    <row r="2929" spans="1:17" x14ac:dyDescent="0.35">
      <c r="A2929" s="28" t="s">
        <v>163</v>
      </c>
      <c r="B2929" s="61">
        <v>0.3</v>
      </c>
      <c r="C2929" s="166">
        <v>84.1</v>
      </c>
      <c r="D2929" s="166">
        <v>121.4</v>
      </c>
      <c r="E2929" s="166">
        <v>0.5</v>
      </c>
      <c r="F2929" s="166">
        <v>0.3</v>
      </c>
      <c r="G2929" s="166">
        <v>0.2</v>
      </c>
      <c r="H2929" s="28">
        <v>24.7</v>
      </c>
      <c r="I2929" s="146">
        <f>SUM(B2929:H2929)</f>
        <v>231.5</v>
      </c>
      <c r="J2929" s="28">
        <v>6.2</v>
      </c>
      <c r="K2929" s="28">
        <v>113.3</v>
      </c>
      <c r="L2929" s="28">
        <v>64</v>
      </c>
      <c r="M2929" s="28">
        <v>0.4</v>
      </c>
      <c r="N2929" s="28">
        <v>0.3</v>
      </c>
      <c r="O2929" s="28">
        <v>0.3</v>
      </c>
      <c r="P2929" s="28">
        <v>61.2</v>
      </c>
      <c r="Q2929" s="146">
        <f>SUM(J2929:P2929)</f>
        <v>245.70000000000005</v>
      </c>
    </row>
    <row r="2930" spans="1:17" x14ac:dyDescent="0.35">
      <c r="A2930" s="28" t="s">
        <v>152</v>
      </c>
      <c r="B2930" s="28">
        <f t="shared" ref="B2930:H2930" si="2262">B2929+B2928</f>
        <v>0.3</v>
      </c>
      <c r="C2930" s="28">
        <f t="shared" si="2262"/>
        <v>84.1</v>
      </c>
      <c r="D2930" s="28">
        <f t="shared" si="2262"/>
        <v>121.4</v>
      </c>
      <c r="E2930" s="28">
        <f t="shared" si="2262"/>
        <v>0.5</v>
      </c>
      <c r="F2930" s="28">
        <f t="shared" si="2262"/>
        <v>0.3</v>
      </c>
      <c r="G2930" s="28">
        <f t="shared" si="2262"/>
        <v>0.2</v>
      </c>
      <c r="H2930" s="28">
        <f t="shared" si="2262"/>
        <v>24.7</v>
      </c>
      <c r="I2930" s="146">
        <f>SUM(B2930:H2930)</f>
        <v>231.5</v>
      </c>
      <c r="J2930" s="28">
        <f>J2929+J2928</f>
        <v>6.2</v>
      </c>
      <c r="K2930" s="28">
        <f t="shared" ref="K2930:P2930" si="2263">K2929+K2928</f>
        <v>113.3</v>
      </c>
      <c r="L2930" s="28">
        <f t="shared" si="2263"/>
        <v>64</v>
      </c>
      <c r="M2930" s="28">
        <f t="shared" si="2263"/>
        <v>0.4</v>
      </c>
      <c r="N2930" s="28">
        <f t="shared" si="2263"/>
        <v>0.3</v>
      </c>
      <c r="O2930" s="28">
        <f t="shared" si="2263"/>
        <v>0.3</v>
      </c>
      <c r="P2930" s="28">
        <f t="shared" si="2263"/>
        <v>61.2</v>
      </c>
      <c r="Q2930" s="146">
        <f>SUM(J2930:P2930)</f>
        <v>245.70000000000005</v>
      </c>
    </row>
    <row r="2931" spans="1:17" x14ac:dyDescent="0.35">
      <c r="A2931" s="28" t="s">
        <v>154</v>
      </c>
      <c r="B2931" s="106">
        <f t="shared" ref="B2931:I2931" si="2264">B2929/B2930*100</f>
        <v>100</v>
      </c>
      <c r="C2931" s="106">
        <f t="shared" si="2264"/>
        <v>100</v>
      </c>
      <c r="D2931" s="106">
        <f t="shared" si="2264"/>
        <v>100</v>
      </c>
      <c r="E2931" s="106">
        <f t="shared" si="2264"/>
        <v>100</v>
      </c>
      <c r="F2931" s="106">
        <f t="shared" si="2264"/>
        <v>100</v>
      </c>
      <c r="G2931" s="106">
        <f t="shared" si="2264"/>
        <v>100</v>
      </c>
      <c r="H2931" s="106">
        <f t="shared" si="2264"/>
        <v>100</v>
      </c>
      <c r="I2931" s="106">
        <f t="shared" si="2264"/>
        <v>100</v>
      </c>
      <c r="J2931" s="106">
        <f t="shared" ref="J2931:P2931" si="2265">J2929/J2930*100</f>
        <v>100</v>
      </c>
      <c r="K2931" s="106">
        <f t="shared" si="2265"/>
        <v>100</v>
      </c>
      <c r="L2931" s="106">
        <f t="shared" si="2265"/>
        <v>100</v>
      </c>
      <c r="M2931" s="106">
        <f t="shared" si="2265"/>
        <v>100</v>
      </c>
      <c r="N2931" s="106">
        <f t="shared" si="2265"/>
        <v>100</v>
      </c>
      <c r="O2931" s="106">
        <f t="shared" si="2265"/>
        <v>100</v>
      </c>
      <c r="P2931" s="106">
        <f t="shared" si="2265"/>
        <v>100</v>
      </c>
      <c r="Q2931" s="106">
        <f>Q2929/Q2930*100</f>
        <v>100</v>
      </c>
    </row>
    <row r="2932" spans="1:17" x14ac:dyDescent="0.35">
      <c r="A2932" s="28" t="s">
        <v>153</v>
      </c>
      <c r="B2932" s="28">
        <v>0</v>
      </c>
      <c r="C2932" s="28">
        <v>109</v>
      </c>
      <c r="D2932" s="28">
        <v>155</v>
      </c>
      <c r="E2932" s="28">
        <v>1</v>
      </c>
      <c r="F2932" s="28">
        <v>0</v>
      </c>
      <c r="G2932" s="28">
        <v>0</v>
      </c>
      <c r="H2932" s="28">
        <v>21</v>
      </c>
      <c r="I2932" s="106">
        <v>0</v>
      </c>
      <c r="J2932" s="28">
        <v>13</v>
      </c>
      <c r="K2932" s="28">
        <v>127</v>
      </c>
      <c r="L2932" s="28">
        <v>77</v>
      </c>
      <c r="M2932" s="28">
        <v>0</v>
      </c>
      <c r="N2932" s="28">
        <v>0</v>
      </c>
      <c r="O2932" s="28">
        <v>1</v>
      </c>
      <c r="P2932" s="28">
        <v>115</v>
      </c>
      <c r="Q2932" s="106">
        <v>0</v>
      </c>
    </row>
    <row r="2933" spans="1:17" x14ac:dyDescent="0.35">
      <c r="A2933" s="167" t="s">
        <v>155</v>
      </c>
      <c r="B2933" s="169">
        <f t="shared" ref="B2933:H2933" si="2266">B2932/B2930</f>
        <v>0</v>
      </c>
      <c r="C2933" s="169">
        <f t="shared" si="2266"/>
        <v>1.2960760998810941</v>
      </c>
      <c r="D2933" s="169">
        <f t="shared" si="2266"/>
        <v>1.2767710049423393</v>
      </c>
      <c r="E2933" s="169">
        <f t="shared" si="2266"/>
        <v>2</v>
      </c>
      <c r="F2933" s="169">
        <f t="shared" si="2266"/>
        <v>0</v>
      </c>
      <c r="G2933" s="169">
        <f t="shared" si="2266"/>
        <v>0</v>
      </c>
      <c r="H2933" s="169">
        <f t="shared" si="2266"/>
        <v>0.8502024291497976</v>
      </c>
      <c r="I2933" s="146"/>
      <c r="J2933" s="169">
        <f t="shared" ref="J2933:P2933" si="2267">J2932/J2930</f>
        <v>2.096774193548387</v>
      </c>
      <c r="K2933" s="169">
        <f t="shared" si="2267"/>
        <v>1.1209179170344219</v>
      </c>
      <c r="L2933" s="169">
        <f t="shared" si="2267"/>
        <v>1.203125</v>
      </c>
      <c r="M2933" s="169">
        <f t="shared" si="2267"/>
        <v>0</v>
      </c>
      <c r="N2933" s="169">
        <f t="shared" si="2267"/>
        <v>0</v>
      </c>
      <c r="O2933" s="169">
        <f t="shared" si="2267"/>
        <v>3.3333333333333335</v>
      </c>
      <c r="P2933" s="169">
        <f t="shared" si="2267"/>
        <v>1.8790849673202614</v>
      </c>
      <c r="Q2933" s="146"/>
    </row>
    <row r="2934" spans="1:17" x14ac:dyDescent="0.35">
      <c r="A2934" s="28" t="s">
        <v>164</v>
      </c>
      <c r="B2934" s="28">
        <v>0</v>
      </c>
      <c r="C2934" s="28">
        <v>0</v>
      </c>
      <c r="D2934" s="28">
        <v>0</v>
      </c>
      <c r="E2934" s="28">
        <v>0</v>
      </c>
      <c r="F2934" s="28">
        <v>0</v>
      </c>
      <c r="G2934" s="28">
        <v>0</v>
      </c>
      <c r="H2934" s="28">
        <v>0</v>
      </c>
      <c r="I2934" s="151"/>
      <c r="J2934" s="28">
        <v>0</v>
      </c>
      <c r="K2934" s="61">
        <v>0</v>
      </c>
      <c r="L2934" s="61">
        <v>0</v>
      </c>
      <c r="M2934" s="61">
        <v>0</v>
      </c>
      <c r="N2934" s="61">
        <v>0</v>
      </c>
      <c r="O2934" s="61">
        <v>0</v>
      </c>
      <c r="P2934" s="61">
        <v>0</v>
      </c>
      <c r="Q2934" s="151"/>
    </row>
    <row r="2935" spans="1:17" x14ac:dyDescent="0.35">
      <c r="A2935" s="88" t="s">
        <v>165</v>
      </c>
      <c r="B2935" s="148">
        <v>0</v>
      </c>
      <c r="C2935" s="148">
        <v>0</v>
      </c>
      <c r="D2935" s="148">
        <v>0</v>
      </c>
      <c r="E2935" s="148">
        <v>0</v>
      </c>
      <c r="F2935" s="148">
        <v>0</v>
      </c>
      <c r="G2935" s="148">
        <v>0</v>
      </c>
      <c r="H2935" s="148">
        <v>0</v>
      </c>
      <c r="I2935" s="153">
        <f>SUM(B2935:H2935)</f>
        <v>0</v>
      </c>
      <c r="J2935" s="88">
        <v>0</v>
      </c>
      <c r="K2935" s="148">
        <v>0</v>
      </c>
      <c r="L2935" s="148">
        <v>0</v>
      </c>
      <c r="M2935" s="148">
        <v>0</v>
      </c>
      <c r="N2935" s="148">
        <v>0</v>
      </c>
      <c r="O2935" s="148">
        <v>0</v>
      </c>
      <c r="P2935" s="148">
        <v>0</v>
      </c>
      <c r="Q2935" s="153">
        <f>SUM(J2935:P2935)</f>
        <v>0</v>
      </c>
    </row>
    <row r="2936" spans="1:17" x14ac:dyDescent="0.35">
      <c r="A2936" s="28" t="s">
        <v>152</v>
      </c>
      <c r="B2936" s="28">
        <f t="shared" ref="B2936:H2936" si="2268">B2934+B2935</f>
        <v>0</v>
      </c>
      <c r="C2936" s="28">
        <f t="shared" si="2268"/>
        <v>0</v>
      </c>
      <c r="D2936" s="28">
        <f t="shared" si="2268"/>
        <v>0</v>
      </c>
      <c r="E2936" s="28">
        <f t="shared" si="2268"/>
        <v>0</v>
      </c>
      <c r="F2936" s="28">
        <f t="shared" si="2268"/>
        <v>0</v>
      </c>
      <c r="G2936" s="28">
        <f t="shared" si="2268"/>
        <v>0</v>
      </c>
      <c r="H2936" s="28">
        <f t="shared" si="2268"/>
        <v>0</v>
      </c>
      <c r="I2936" s="151">
        <f>SUM(B2936:H2936)</f>
        <v>0</v>
      </c>
      <c r="J2936" s="28">
        <f>J2934+J2935</f>
        <v>0</v>
      </c>
      <c r="K2936" s="28">
        <f t="shared" ref="K2936:P2936" si="2269">K2934+K2935</f>
        <v>0</v>
      </c>
      <c r="L2936" s="28">
        <f t="shared" si="2269"/>
        <v>0</v>
      </c>
      <c r="M2936" s="28">
        <f t="shared" si="2269"/>
        <v>0</v>
      </c>
      <c r="N2936" s="28">
        <f t="shared" si="2269"/>
        <v>0</v>
      </c>
      <c r="O2936" s="28">
        <f t="shared" si="2269"/>
        <v>0</v>
      </c>
      <c r="P2936" s="28">
        <f t="shared" si="2269"/>
        <v>0</v>
      </c>
      <c r="Q2936" s="151">
        <f>SUM(J2936:P2936)</f>
        <v>0</v>
      </c>
    </row>
    <row r="2937" spans="1:17" x14ac:dyDescent="0.35">
      <c r="A2937" s="28" t="s">
        <v>154</v>
      </c>
      <c r="B2937" s="106" t="e">
        <f t="shared" ref="B2937:H2937" si="2270">B2935/B2936*100</f>
        <v>#DIV/0!</v>
      </c>
      <c r="C2937" s="106" t="e">
        <f t="shared" si="2270"/>
        <v>#DIV/0!</v>
      </c>
      <c r="D2937" s="106" t="e">
        <f t="shared" si="2270"/>
        <v>#DIV/0!</v>
      </c>
      <c r="E2937" s="106" t="e">
        <f t="shared" si="2270"/>
        <v>#DIV/0!</v>
      </c>
      <c r="F2937" s="106" t="e">
        <f t="shared" si="2270"/>
        <v>#DIV/0!</v>
      </c>
      <c r="G2937" s="106" t="e">
        <f t="shared" si="2270"/>
        <v>#DIV/0!</v>
      </c>
      <c r="H2937" s="106" t="e">
        <f t="shared" si="2270"/>
        <v>#DIV/0!</v>
      </c>
      <c r="I2937" s="146"/>
      <c r="J2937" s="106" t="e">
        <f t="shared" ref="J2937:P2937" si="2271">J2935/J2936*100</f>
        <v>#DIV/0!</v>
      </c>
      <c r="K2937" s="106" t="e">
        <f t="shared" si="2271"/>
        <v>#DIV/0!</v>
      </c>
      <c r="L2937" s="106" t="e">
        <f t="shared" si="2271"/>
        <v>#DIV/0!</v>
      </c>
      <c r="M2937" s="106" t="e">
        <f t="shared" si="2271"/>
        <v>#DIV/0!</v>
      </c>
      <c r="N2937" s="106" t="e">
        <f t="shared" si="2271"/>
        <v>#DIV/0!</v>
      </c>
      <c r="O2937" s="106" t="e">
        <f t="shared" si="2271"/>
        <v>#DIV/0!</v>
      </c>
      <c r="P2937" s="106" t="e">
        <f t="shared" si="2271"/>
        <v>#DIV/0!</v>
      </c>
      <c r="Q2937" s="146"/>
    </row>
    <row r="2938" spans="1:17" x14ac:dyDescent="0.35">
      <c r="A2938" s="28" t="s">
        <v>153</v>
      </c>
      <c r="B2938" s="28">
        <v>112</v>
      </c>
      <c r="C2938" s="28">
        <v>108</v>
      </c>
      <c r="D2938" s="28">
        <v>249</v>
      </c>
      <c r="E2938" s="28">
        <v>4</v>
      </c>
      <c r="F2938" s="28">
        <v>4</v>
      </c>
      <c r="G2938" s="28">
        <v>0</v>
      </c>
      <c r="H2938" s="28">
        <v>62</v>
      </c>
      <c r="I2938" s="146"/>
      <c r="J2938" s="28">
        <v>147</v>
      </c>
      <c r="K2938" s="28">
        <v>346</v>
      </c>
      <c r="L2938" s="28">
        <v>213</v>
      </c>
      <c r="M2938" s="28">
        <v>1</v>
      </c>
      <c r="N2938" s="28">
        <v>16</v>
      </c>
      <c r="O2938" s="28">
        <v>3</v>
      </c>
      <c r="P2938" s="28">
        <v>305</v>
      </c>
      <c r="Q2938" s="146"/>
    </row>
    <row r="2939" spans="1:17" x14ac:dyDescent="0.35">
      <c r="A2939" s="43" t="s">
        <v>155</v>
      </c>
      <c r="B2939" s="169" t="e">
        <f t="shared" ref="B2939:H2939" si="2272">B2938/B2936</f>
        <v>#DIV/0!</v>
      </c>
      <c r="C2939" s="169" t="e">
        <f t="shared" si="2272"/>
        <v>#DIV/0!</v>
      </c>
      <c r="D2939" s="169" t="e">
        <f t="shared" si="2272"/>
        <v>#DIV/0!</v>
      </c>
      <c r="E2939" s="169" t="e">
        <f t="shared" si="2272"/>
        <v>#DIV/0!</v>
      </c>
      <c r="F2939" s="169" t="e">
        <f t="shared" si="2272"/>
        <v>#DIV/0!</v>
      </c>
      <c r="G2939" s="169" t="e">
        <f t="shared" si="2272"/>
        <v>#DIV/0!</v>
      </c>
      <c r="H2939" s="169" t="e">
        <f t="shared" si="2272"/>
        <v>#DIV/0!</v>
      </c>
      <c r="I2939" s="146"/>
      <c r="J2939" s="169" t="e">
        <f t="shared" ref="J2939:O2939" si="2273">J2938/J2936</f>
        <v>#DIV/0!</v>
      </c>
      <c r="K2939" s="169" t="e">
        <f t="shared" si="2273"/>
        <v>#DIV/0!</v>
      </c>
      <c r="L2939" s="169" t="e">
        <f t="shared" si="2273"/>
        <v>#DIV/0!</v>
      </c>
      <c r="M2939" s="169" t="e">
        <f t="shared" si="2273"/>
        <v>#DIV/0!</v>
      </c>
      <c r="N2939" s="169" t="e">
        <f t="shared" si="2273"/>
        <v>#DIV/0!</v>
      </c>
      <c r="O2939" s="169" t="e">
        <f t="shared" si="2273"/>
        <v>#DIV/0!</v>
      </c>
      <c r="P2939" s="169" t="e">
        <f>P2940/P2936</f>
        <v>#DIV/0!</v>
      </c>
      <c r="Q2939" s="146"/>
    </row>
    <row r="2940" spans="1:17" x14ac:dyDescent="0.35">
      <c r="A2940" s="28" t="s">
        <v>156</v>
      </c>
      <c r="B2940" s="88">
        <v>27</v>
      </c>
      <c r="C2940" s="88">
        <v>37</v>
      </c>
      <c r="D2940" s="88">
        <v>27</v>
      </c>
      <c r="E2940" s="88">
        <v>17</v>
      </c>
      <c r="F2940" s="88">
        <v>13</v>
      </c>
      <c r="G2940" s="79">
        <v>0</v>
      </c>
      <c r="H2940" s="79">
        <v>21</v>
      </c>
      <c r="I2940" s="146">
        <f>SUM(B2940:H2940)</f>
        <v>142</v>
      </c>
      <c r="J2940" s="79">
        <v>21</v>
      </c>
      <c r="K2940" s="88">
        <v>33.03</v>
      </c>
      <c r="L2940" s="88">
        <v>24</v>
      </c>
      <c r="M2940" s="88">
        <v>17</v>
      </c>
      <c r="N2940" s="88">
        <v>0</v>
      </c>
      <c r="O2940" s="79">
        <v>0</v>
      </c>
      <c r="P2940" s="79">
        <v>45</v>
      </c>
      <c r="Q2940" s="146">
        <f>SUM(J2940:P2940)</f>
        <v>140.03</v>
      </c>
    </row>
    <row r="2941" spans="1:17" x14ac:dyDescent="0.35">
      <c r="A2941" s="28" t="s">
        <v>157</v>
      </c>
      <c r="B2941" s="88">
        <v>41.77</v>
      </c>
      <c r="C2941" s="88">
        <v>41.33</v>
      </c>
      <c r="D2941" s="88">
        <v>37.19</v>
      </c>
      <c r="E2941" s="88">
        <v>20.7</v>
      </c>
      <c r="F2941" s="88">
        <v>5.41</v>
      </c>
      <c r="G2941" s="79">
        <v>0.12</v>
      </c>
      <c r="H2941" s="79">
        <v>42.69</v>
      </c>
      <c r="I2941" s="146">
        <f>SUM(B2941:H2941)</f>
        <v>189.20999999999998</v>
      </c>
      <c r="J2941" s="79">
        <v>26.84</v>
      </c>
      <c r="K2941" s="88">
        <v>33.17</v>
      </c>
      <c r="L2941" s="88">
        <v>38.79</v>
      </c>
      <c r="M2941" s="88">
        <v>14.11</v>
      </c>
      <c r="N2941" s="88">
        <v>0.12</v>
      </c>
      <c r="O2941" s="79">
        <v>0.11</v>
      </c>
      <c r="P2941" s="79">
        <v>26.26</v>
      </c>
      <c r="Q2941" s="146">
        <f>SUM(J2941:P2941)</f>
        <v>139.4</v>
      </c>
    </row>
    <row r="2942" spans="1:17" x14ac:dyDescent="0.35">
      <c r="A2942" s="28" t="s">
        <v>152</v>
      </c>
      <c r="B2942" s="28">
        <f t="shared" ref="B2942:H2942" si="2274">B2941+B2940</f>
        <v>68.77000000000001</v>
      </c>
      <c r="C2942" s="28">
        <f t="shared" si="2274"/>
        <v>78.33</v>
      </c>
      <c r="D2942" s="28">
        <f t="shared" si="2274"/>
        <v>64.19</v>
      </c>
      <c r="E2942" s="28">
        <f t="shared" si="2274"/>
        <v>37.700000000000003</v>
      </c>
      <c r="F2942" s="28">
        <f t="shared" si="2274"/>
        <v>18.41</v>
      </c>
      <c r="G2942" s="28">
        <f t="shared" si="2274"/>
        <v>0.12</v>
      </c>
      <c r="H2942" s="28">
        <f t="shared" si="2274"/>
        <v>63.69</v>
      </c>
      <c r="I2942" s="146">
        <f>SUM(B2942:H2942)</f>
        <v>331.21000000000004</v>
      </c>
      <c r="J2942" s="28">
        <f t="shared" ref="J2942:P2942" si="2275">J2941+J2940</f>
        <v>47.84</v>
      </c>
      <c r="K2942" s="28">
        <f t="shared" si="2275"/>
        <v>66.2</v>
      </c>
      <c r="L2942" s="28">
        <f t="shared" si="2275"/>
        <v>62.79</v>
      </c>
      <c r="M2942" s="28">
        <f t="shared" si="2275"/>
        <v>31.11</v>
      </c>
      <c r="N2942" s="28">
        <f t="shared" si="2275"/>
        <v>0.12</v>
      </c>
      <c r="O2942" s="28">
        <f t="shared" si="2275"/>
        <v>0.11</v>
      </c>
      <c r="P2942" s="28">
        <f t="shared" si="2275"/>
        <v>71.260000000000005</v>
      </c>
      <c r="Q2942" s="146">
        <f>SUM(J2942:P2942)</f>
        <v>279.43</v>
      </c>
    </row>
    <row r="2943" spans="1:17" x14ac:dyDescent="0.35">
      <c r="A2943" s="28" t="s">
        <v>154</v>
      </c>
      <c r="B2943" s="169">
        <f t="shared" ref="B2943:H2943" si="2276">B2942/B2940</f>
        <v>2.5470370370370374</v>
      </c>
      <c r="C2943" s="169">
        <f t="shared" si="2276"/>
        <v>2.1170270270270271</v>
      </c>
      <c r="D2943" s="169">
        <f t="shared" si="2276"/>
        <v>2.3774074074074072</v>
      </c>
      <c r="E2943" s="169">
        <f t="shared" si="2276"/>
        <v>2.2176470588235295</v>
      </c>
      <c r="F2943" s="169">
        <f t="shared" si="2276"/>
        <v>1.4161538461538461</v>
      </c>
      <c r="G2943" s="169" t="e">
        <f t="shared" si="2276"/>
        <v>#DIV/0!</v>
      </c>
      <c r="H2943" s="169">
        <f t="shared" si="2276"/>
        <v>3.0328571428571429</v>
      </c>
      <c r="I2943" s="106">
        <f>I2941/I2942*100</f>
        <v>57.126898342441336</v>
      </c>
      <c r="J2943" s="169">
        <f t="shared" ref="J2943:P2943" si="2277">J2942/J2940</f>
        <v>2.2780952380952382</v>
      </c>
      <c r="K2943" s="169">
        <f t="shared" si="2277"/>
        <v>2.0042385709960642</v>
      </c>
      <c r="L2943" s="169">
        <f t="shared" si="2277"/>
        <v>2.61625</v>
      </c>
      <c r="M2943" s="169">
        <f t="shared" si="2277"/>
        <v>1.83</v>
      </c>
      <c r="N2943" s="169" t="e">
        <f t="shared" si="2277"/>
        <v>#DIV/0!</v>
      </c>
      <c r="O2943" s="169" t="e">
        <f t="shared" si="2277"/>
        <v>#DIV/0!</v>
      </c>
      <c r="P2943" s="169">
        <f t="shared" si="2277"/>
        <v>1.5835555555555556</v>
      </c>
      <c r="Q2943" s="106">
        <f>Q2941/Q2942*100</f>
        <v>49.887270514976919</v>
      </c>
    </row>
    <row r="2944" spans="1:17" x14ac:dyDescent="0.35">
      <c r="A2944" s="28" t="s">
        <v>153</v>
      </c>
      <c r="B2944" s="28">
        <v>65</v>
      </c>
      <c r="C2944" s="28">
        <v>71</v>
      </c>
      <c r="D2944" s="28">
        <v>58</v>
      </c>
      <c r="E2944" s="28">
        <v>34</v>
      </c>
      <c r="F2944" s="28">
        <v>17</v>
      </c>
      <c r="G2944" s="28">
        <v>0</v>
      </c>
      <c r="H2944" s="28">
        <v>67</v>
      </c>
      <c r="I2944" s="146"/>
      <c r="J2944" s="28">
        <v>60</v>
      </c>
      <c r="K2944" s="28">
        <v>68</v>
      </c>
      <c r="L2944" s="28">
        <v>60</v>
      </c>
      <c r="M2944" s="28">
        <v>29</v>
      </c>
      <c r="N2944" s="28">
        <v>0</v>
      </c>
      <c r="O2944" s="28">
        <v>0</v>
      </c>
      <c r="P2944" s="28">
        <v>74</v>
      </c>
      <c r="Q2944" s="146"/>
    </row>
    <row r="2945" spans="1:17" x14ac:dyDescent="0.35">
      <c r="A2945" s="43" t="s">
        <v>155</v>
      </c>
      <c r="B2945" s="169">
        <f t="shared" ref="B2945:H2945" si="2278">B2944/B2942</f>
        <v>0.9451795841209828</v>
      </c>
      <c r="C2945" s="169">
        <f t="shared" si="2278"/>
        <v>0.90642154985318524</v>
      </c>
      <c r="D2945" s="169">
        <f t="shared" si="2278"/>
        <v>0.90356753388378253</v>
      </c>
      <c r="E2945" s="169">
        <f t="shared" si="2278"/>
        <v>0.90185676392572933</v>
      </c>
      <c r="F2945" s="169">
        <f t="shared" si="2278"/>
        <v>0.92341118957088542</v>
      </c>
      <c r="G2945" s="169">
        <f t="shared" si="2278"/>
        <v>0</v>
      </c>
      <c r="H2945" s="169">
        <f t="shared" si="2278"/>
        <v>1.0519704820222955</v>
      </c>
      <c r="I2945" s="146"/>
      <c r="J2945" s="169">
        <f t="shared" ref="J2945:P2945" si="2279">J2944/J2942</f>
        <v>1.2541806020066888</v>
      </c>
      <c r="K2945" s="169">
        <f t="shared" si="2279"/>
        <v>1.0271903323262839</v>
      </c>
      <c r="L2945" s="169">
        <f t="shared" si="2279"/>
        <v>0.95556617295747737</v>
      </c>
      <c r="M2945" s="169">
        <f t="shared" si="2279"/>
        <v>0.93217614914818392</v>
      </c>
      <c r="N2945" s="169">
        <f t="shared" si="2279"/>
        <v>0</v>
      </c>
      <c r="O2945" s="169">
        <f t="shared" si="2279"/>
        <v>0</v>
      </c>
      <c r="P2945" s="169">
        <f t="shared" si="2279"/>
        <v>1.0384507437552624</v>
      </c>
      <c r="Q2945" s="146"/>
    </row>
    <row r="2946" spans="1:17" x14ac:dyDescent="0.35">
      <c r="A2946" s="28" t="s">
        <v>158</v>
      </c>
      <c r="B2946" s="61">
        <v>23</v>
      </c>
      <c r="C2946" s="61">
        <v>61</v>
      </c>
      <c r="D2946" s="61">
        <v>162</v>
      </c>
      <c r="E2946" s="61">
        <v>16</v>
      </c>
      <c r="F2946" s="61">
        <v>90</v>
      </c>
      <c r="G2946" s="61">
        <v>16</v>
      </c>
      <c r="H2946" s="88"/>
      <c r="I2946" s="146">
        <f>SUM(B2946:H2946)</f>
        <v>368</v>
      </c>
      <c r="J2946" s="88">
        <v>18</v>
      </c>
      <c r="K2946" s="61">
        <v>187</v>
      </c>
      <c r="L2946" s="61">
        <v>162</v>
      </c>
      <c r="M2946" s="61">
        <v>14</v>
      </c>
      <c r="N2946" s="61">
        <v>10</v>
      </c>
      <c r="O2946" s="61">
        <v>0</v>
      </c>
      <c r="P2946" s="88">
        <v>161</v>
      </c>
      <c r="Q2946" s="146">
        <f>SUM(J2946:P2946)</f>
        <v>552</v>
      </c>
    </row>
    <row r="2947" spans="1:17" x14ac:dyDescent="0.35">
      <c r="A2947" s="28" t="s">
        <v>159</v>
      </c>
      <c r="B2947" s="166"/>
      <c r="C2947" s="166"/>
      <c r="D2947" s="166"/>
      <c r="E2947" s="166"/>
      <c r="F2947" s="166"/>
      <c r="G2947" s="166"/>
      <c r="H2947" s="88"/>
      <c r="I2947" s="146">
        <f>SUM(B2947:H2947)</f>
        <v>0</v>
      </c>
      <c r="J2947" s="88">
        <v>0</v>
      </c>
      <c r="K2947" s="88">
        <v>0</v>
      </c>
      <c r="L2947" s="88">
        <v>0</v>
      </c>
      <c r="M2947" s="88">
        <v>0</v>
      </c>
      <c r="N2947" s="88">
        <v>0</v>
      </c>
      <c r="O2947" s="88">
        <v>0</v>
      </c>
      <c r="P2947" s="88">
        <v>0</v>
      </c>
      <c r="Q2947" s="146">
        <f>SUM(J2947:P2947)</f>
        <v>0</v>
      </c>
    </row>
    <row r="2948" spans="1:17" x14ac:dyDescent="0.35">
      <c r="A2948" s="28" t="s">
        <v>152</v>
      </c>
      <c r="B2948" s="28">
        <f t="shared" ref="B2948:H2948" si="2280">B2947+B2946</f>
        <v>23</v>
      </c>
      <c r="C2948" s="28">
        <f t="shared" si="2280"/>
        <v>61</v>
      </c>
      <c r="D2948" s="28">
        <f t="shared" si="2280"/>
        <v>162</v>
      </c>
      <c r="E2948" s="28">
        <f t="shared" si="2280"/>
        <v>16</v>
      </c>
      <c r="F2948" s="28">
        <f t="shared" si="2280"/>
        <v>90</v>
      </c>
      <c r="G2948" s="28">
        <f t="shared" si="2280"/>
        <v>16</v>
      </c>
      <c r="H2948" s="28">
        <f t="shared" si="2280"/>
        <v>0</v>
      </c>
      <c r="I2948" s="146">
        <f>SUM(B2948:H2948)</f>
        <v>368</v>
      </c>
      <c r="J2948" s="28">
        <f t="shared" ref="J2948:P2948" si="2281">J2947+J2946</f>
        <v>18</v>
      </c>
      <c r="K2948" s="28">
        <f t="shared" si="2281"/>
        <v>187</v>
      </c>
      <c r="L2948" s="28">
        <f t="shared" si="2281"/>
        <v>162</v>
      </c>
      <c r="M2948" s="28">
        <f t="shared" si="2281"/>
        <v>14</v>
      </c>
      <c r="N2948" s="106">
        <f t="shared" si="2281"/>
        <v>10</v>
      </c>
      <c r="O2948" s="28">
        <f t="shared" si="2281"/>
        <v>0</v>
      </c>
      <c r="P2948" s="28">
        <f t="shared" si="2281"/>
        <v>161</v>
      </c>
      <c r="Q2948" s="146">
        <f>SUM(J2948:P2948)</f>
        <v>552</v>
      </c>
    </row>
    <row r="2949" spans="1:17" x14ac:dyDescent="0.35">
      <c r="A2949" s="28" t="s">
        <v>154</v>
      </c>
      <c r="B2949" s="169">
        <f t="shared" ref="B2949:H2949" si="2282">B2948/B2946</f>
        <v>1</v>
      </c>
      <c r="C2949" s="169">
        <f t="shared" si="2282"/>
        <v>1</v>
      </c>
      <c r="D2949" s="169">
        <f t="shared" si="2282"/>
        <v>1</v>
      </c>
      <c r="E2949" s="169">
        <f t="shared" si="2282"/>
        <v>1</v>
      </c>
      <c r="F2949" s="169">
        <f t="shared" si="2282"/>
        <v>1</v>
      </c>
      <c r="G2949" s="169">
        <f t="shared" si="2282"/>
        <v>1</v>
      </c>
      <c r="H2949" s="169" t="e">
        <f t="shared" si="2282"/>
        <v>#DIV/0!</v>
      </c>
      <c r="I2949" s="153">
        <f>I2947/I2948*100</f>
        <v>0</v>
      </c>
      <c r="J2949" s="169">
        <f t="shared" ref="J2949:P2949" si="2283">J2948/J2946</f>
        <v>1</v>
      </c>
      <c r="K2949" s="169">
        <f t="shared" si="2283"/>
        <v>1</v>
      </c>
      <c r="L2949" s="169">
        <f t="shared" si="2283"/>
        <v>1</v>
      </c>
      <c r="M2949" s="169">
        <f t="shared" si="2283"/>
        <v>1</v>
      </c>
      <c r="N2949" s="169">
        <f t="shared" si="2283"/>
        <v>1</v>
      </c>
      <c r="O2949" s="169" t="e">
        <f t="shared" si="2283"/>
        <v>#DIV/0!</v>
      </c>
      <c r="P2949" s="169">
        <f t="shared" si="2283"/>
        <v>1</v>
      </c>
      <c r="Q2949" s="153">
        <f>Q2947/Q2948*100</f>
        <v>0</v>
      </c>
    </row>
    <row r="2950" spans="1:17" x14ac:dyDescent="0.35">
      <c r="A2950" s="28" t="s">
        <v>153</v>
      </c>
      <c r="B2950" s="61">
        <v>0</v>
      </c>
      <c r="C2950" s="61">
        <v>380</v>
      </c>
      <c r="D2950" s="61">
        <v>610</v>
      </c>
      <c r="E2950" s="61">
        <v>30</v>
      </c>
      <c r="F2950" s="61">
        <v>200</v>
      </c>
      <c r="G2950" s="61">
        <v>30</v>
      </c>
      <c r="H2950" s="74">
        <v>48</v>
      </c>
      <c r="I2950" s="146"/>
      <c r="J2950" s="74">
        <v>17</v>
      </c>
      <c r="K2950" s="61">
        <v>66</v>
      </c>
      <c r="L2950" s="61">
        <v>460</v>
      </c>
      <c r="M2950" s="61">
        <v>20</v>
      </c>
      <c r="N2950" s="61">
        <v>110</v>
      </c>
      <c r="O2950" s="61">
        <v>0</v>
      </c>
      <c r="P2950" s="74">
        <v>430</v>
      </c>
      <c r="Q2950" s="146"/>
    </row>
    <row r="2951" spans="1:17" x14ac:dyDescent="0.35">
      <c r="A2951" s="43" t="s">
        <v>155</v>
      </c>
      <c r="B2951" s="169">
        <f t="shared" ref="B2951:H2951" si="2284">B2950/B2948</f>
        <v>0</v>
      </c>
      <c r="C2951" s="169">
        <f t="shared" si="2284"/>
        <v>6.2295081967213113</v>
      </c>
      <c r="D2951" s="169">
        <f t="shared" si="2284"/>
        <v>3.7654320987654319</v>
      </c>
      <c r="E2951" s="169">
        <f t="shared" si="2284"/>
        <v>1.875</v>
      </c>
      <c r="F2951" s="169">
        <f t="shared" si="2284"/>
        <v>2.2222222222222223</v>
      </c>
      <c r="G2951" s="169">
        <f t="shared" si="2284"/>
        <v>1.875</v>
      </c>
      <c r="H2951" s="169" t="e">
        <f t="shared" si="2284"/>
        <v>#DIV/0!</v>
      </c>
      <c r="I2951" s="146"/>
      <c r="J2951" s="169">
        <f t="shared" ref="J2951:P2951" si="2285">J2950/J2948</f>
        <v>0.94444444444444442</v>
      </c>
      <c r="K2951" s="169">
        <f t="shared" si="2285"/>
        <v>0.35294117647058826</v>
      </c>
      <c r="L2951" s="169">
        <f t="shared" si="2285"/>
        <v>2.8395061728395063</v>
      </c>
      <c r="M2951" s="169">
        <f t="shared" si="2285"/>
        <v>1.4285714285714286</v>
      </c>
      <c r="N2951" s="169">
        <f t="shared" si="2285"/>
        <v>11</v>
      </c>
      <c r="O2951" s="169" t="e">
        <f t="shared" si="2285"/>
        <v>#DIV/0!</v>
      </c>
      <c r="P2951" s="169">
        <f t="shared" si="2285"/>
        <v>2.670807453416149</v>
      </c>
      <c r="Q2951" s="146"/>
    </row>
    <row r="2952" spans="1:17" x14ac:dyDescent="0.35">
      <c r="A2952" s="28" t="s">
        <v>160</v>
      </c>
      <c r="B2952" s="61">
        <v>384</v>
      </c>
      <c r="C2952" s="61">
        <v>394</v>
      </c>
      <c r="D2952" s="61">
        <v>424</v>
      </c>
      <c r="E2952" s="61">
        <v>417</v>
      </c>
      <c r="F2952" s="61">
        <v>393</v>
      </c>
      <c r="G2952" s="61">
        <v>0</v>
      </c>
      <c r="H2952" s="88"/>
      <c r="I2952" s="146">
        <f>SUM(B2952:H2952)</f>
        <v>2012</v>
      </c>
      <c r="J2952" s="88">
        <v>376</v>
      </c>
      <c r="K2952" s="61">
        <v>436</v>
      </c>
      <c r="L2952" s="61">
        <v>379</v>
      </c>
      <c r="M2952" s="61">
        <v>401</v>
      </c>
      <c r="N2952" s="61">
        <v>398</v>
      </c>
      <c r="O2952" s="61">
        <v>463</v>
      </c>
      <c r="P2952" s="88">
        <v>396</v>
      </c>
      <c r="Q2952" s="146">
        <f>SUM(J2952:P2952)</f>
        <v>2849</v>
      </c>
    </row>
    <row r="2953" spans="1:17" x14ac:dyDescent="0.35">
      <c r="A2953" s="28" t="s">
        <v>161</v>
      </c>
      <c r="B2953" s="166">
        <v>113.91</v>
      </c>
      <c r="C2953" s="166">
        <v>109.13</v>
      </c>
      <c r="D2953" s="166">
        <v>93.53</v>
      </c>
      <c r="E2953" s="166">
        <v>7761</v>
      </c>
      <c r="F2953" s="166">
        <v>116.33</v>
      </c>
      <c r="G2953" s="166">
        <v>135.31</v>
      </c>
      <c r="H2953" s="88"/>
      <c r="I2953" s="146">
        <f>SUM(B2953:H2953)</f>
        <v>8329.2099999999991</v>
      </c>
      <c r="J2953" s="88">
        <v>132.54</v>
      </c>
      <c r="K2953" s="166">
        <v>88.4</v>
      </c>
      <c r="L2953" s="166">
        <v>94.11</v>
      </c>
      <c r="M2953" s="166">
        <v>98.1</v>
      </c>
      <c r="N2953" s="166">
        <v>108.91</v>
      </c>
      <c r="O2953" s="166">
        <v>50.3</v>
      </c>
      <c r="P2953" s="88">
        <v>65.19</v>
      </c>
      <c r="Q2953" s="146">
        <f>SUM(J2953:P2953)</f>
        <v>637.54999999999995</v>
      </c>
    </row>
    <row r="2954" spans="1:17" x14ac:dyDescent="0.35">
      <c r="A2954" s="28" t="s">
        <v>152</v>
      </c>
      <c r="B2954" s="28">
        <f>B2953+B2952</f>
        <v>497.90999999999997</v>
      </c>
      <c r="C2954" s="28">
        <f>C2953+C2952</f>
        <v>503.13</v>
      </c>
      <c r="D2954" s="28">
        <f>D2953+D2952</f>
        <v>517.53</v>
      </c>
      <c r="E2954" s="28">
        <f>E2953+E2952</f>
        <v>8178</v>
      </c>
      <c r="F2954" s="28">
        <f>F2953+F2952</f>
        <v>509.33</v>
      </c>
      <c r="G2954" s="28">
        <v>103.84</v>
      </c>
      <c r="H2954" s="28">
        <f>H2953+H2952</f>
        <v>0</v>
      </c>
      <c r="I2954" s="146">
        <f>SUM(B2954:H2954)</f>
        <v>10309.74</v>
      </c>
      <c r="J2954" s="28">
        <f t="shared" ref="J2954:P2954" si="2286">J2953+J2952</f>
        <v>508.53999999999996</v>
      </c>
      <c r="K2954" s="28">
        <f t="shared" si="2286"/>
        <v>524.4</v>
      </c>
      <c r="L2954" s="28">
        <f t="shared" si="2286"/>
        <v>473.11</v>
      </c>
      <c r="M2954" s="28">
        <f t="shared" si="2286"/>
        <v>499.1</v>
      </c>
      <c r="N2954" s="106">
        <f t="shared" si="2286"/>
        <v>506.90999999999997</v>
      </c>
      <c r="O2954" s="106">
        <f t="shared" si="2286"/>
        <v>513.29999999999995</v>
      </c>
      <c r="P2954" s="106">
        <f t="shared" si="2286"/>
        <v>461.19</v>
      </c>
      <c r="Q2954" s="146">
        <f>SUM(J2954:P2954)</f>
        <v>3486.5499999999997</v>
      </c>
    </row>
    <row r="2955" spans="1:17" x14ac:dyDescent="0.35">
      <c r="A2955" s="28" t="s">
        <v>154</v>
      </c>
      <c r="B2955" s="169">
        <f t="shared" ref="B2955:H2955" si="2287">B2954/B2952</f>
        <v>1.296640625</v>
      </c>
      <c r="C2955" s="169">
        <f t="shared" si="2287"/>
        <v>1.2769796954314721</v>
      </c>
      <c r="D2955" s="169">
        <f t="shared" si="2287"/>
        <v>1.2205896226415094</v>
      </c>
      <c r="E2955" s="169">
        <f t="shared" si="2287"/>
        <v>19.611510791366907</v>
      </c>
      <c r="F2955" s="169">
        <f t="shared" si="2287"/>
        <v>1.2960050890585242</v>
      </c>
      <c r="G2955" s="169" t="e">
        <f t="shared" si="2287"/>
        <v>#DIV/0!</v>
      </c>
      <c r="H2955" s="169" t="e">
        <f t="shared" si="2287"/>
        <v>#DIV/0!</v>
      </c>
      <c r="I2955" s="153">
        <f>I2953/I2954*100</f>
        <v>80.789719236372591</v>
      </c>
      <c r="J2955" s="169">
        <f>J2954/J2952</f>
        <v>1.3524999999999998</v>
      </c>
      <c r="K2955" s="169">
        <f t="shared" ref="K2955:P2955" si="2288">K2954/K2952</f>
        <v>1.2027522935779815</v>
      </c>
      <c r="L2955" s="169">
        <f t="shared" si="2288"/>
        <v>1.2483113456464381</v>
      </c>
      <c r="M2955" s="169">
        <f t="shared" si="2288"/>
        <v>1.2446384039900249</v>
      </c>
      <c r="N2955" s="169">
        <f t="shared" si="2288"/>
        <v>1.2736432160804019</v>
      </c>
      <c r="O2955" s="169">
        <f t="shared" si="2288"/>
        <v>1.1086393088552915</v>
      </c>
      <c r="P2955" s="169">
        <f t="shared" si="2288"/>
        <v>1.1646212121212121</v>
      </c>
      <c r="Q2955" s="153">
        <f>Q2953/Q2954*100</f>
        <v>18.285984712681589</v>
      </c>
    </row>
    <row r="2956" spans="1:17" x14ac:dyDescent="0.35">
      <c r="A2956" s="28" t="s">
        <v>153</v>
      </c>
      <c r="B2956" s="88">
        <v>765</v>
      </c>
      <c r="C2956" s="88">
        <v>736</v>
      </c>
      <c r="D2956" s="88">
        <v>740</v>
      </c>
      <c r="E2956" s="88">
        <v>742</v>
      </c>
      <c r="F2956" s="88">
        <v>743</v>
      </c>
      <c r="G2956" s="88">
        <v>727</v>
      </c>
      <c r="H2956" s="88">
        <v>741</v>
      </c>
      <c r="I2956" s="146"/>
      <c r="J2956" s="88">
        <v>743</v>
      </c>
      <c r="K2956" s="88">
        <v>765</v>
      </c>
      <c r="L2956" s="88">
        <v>733</v>
      </c>
      <c r="M2956" s="88">
        <v>730</v>
      </c>
      <c r="N2956" s="88">
        <v>742</v>
      </c>
      <c r="O2956" s="88">
        <v>750</v>
      </c>
      <c r="P2956" s="88">
        <v>672</v>
      </c>
      <c r="Q2956" s="146"/>
    </row>
    <row r="2957" spans="1:17" x14ac:dyDescent="0.35">
      <c r="A2957" s="43" t="s">
        <v>155</v>
      </c>
      <c r="B2957" s="169">
        <f>B2956/B2954</f>
        <v>1.5364222449840335</v>
      </c>
      <c r="C2957" s="169">
        <f>C2956/C2954</f>
        <v>1.4628426052908792</v>
      </c>
      <c r="D2957" s="169">
        <f>D2956/D2954</f>
        <v>1.4298687998763357</v>
      </c>
      <c r="E2957" s="169">
        <f>E2956/E2954</f>
        <v>9.0731230129616036E-2</v>
      </c>
      <c r="F2957" s="169">
        <f>F2956/F2954</f>
        <v>1.4587791804920189</v>
      </c>
      <c r="G2957" s="169">
        <v>754</v>
      </c>
      <c r="H2957" s="169" t="e">
        <f>H2956/H2954</f>
        <v>#DIV/0!</v>
      </c>
      <c r="I2957" s="146"/>
      <c r="J2957" s="169">
        <f t="shared" ref="J2957:P2957" si="2289">J2956/J2954</f>
        <v>1.4610453454988792</v>
      </c>
      <c r="K2957" s="169">
        <f t="shared" si="2289"/>
        <v>1.4588100686498857</v>
      </c>
      <c r="L2957" s="169">
        <f t="shared" si="2289"/>
        <v>1.549322567690389</v>
      </c>
      <c r="M2957" s="169">
        <f t="shared" si="2289"/>
        <v>1.4626327389300742</v>
      </c>
      <c r="N2957" s="169">
        <f t="shared" si="2289"/>
        <v>1.4637706890769566</v>
      </c>
      <c r="O2957" s="169">
        <f t="shared" si="2289"/>
        <v>1.4611338398597313</v>
      </c>
      <c r="P2957" s="169">
        <f t="shared" si="2289"/>
        <v>1.4571001105834906</v>
      </c>
      <c r="Q2957" s="146"/>
    </row>
    <row r="2958" spans="1:17" x14ac:dyDescent="0.35">
      <c r="A2958" s="28" t="s">
        <v>166</v>
      </c>
      <c r="B2958" s="61">
        <v>186.5</v>
      </c>
      <c r="C2958" s="61">
        <v>190.8</v>
      </c>
      <c r="D2958" s="61">
        <v>190.4</v>
      </c>
      <c r="E2958" s="61">
        <v>178.26</v>
      </c>
      <c r="F2958" s="61">
        <v>183.7</v>
      </c>
      <c r="G2958" s="28">
        <v>171.8</v>
      </c>
      <c r="H2958" s="74">
        <v>177.06</v>
      </c>
      <c r="I2958" s="146">
        <f>SUM(B2958:H2958)</f>
        <v>1278.52</v>
      </c>
      <c r="J2958" s="74">
        <v>194.03</v>
      </c>
      <c r="K2958" s="61">
        <v>191.19</v>
      </c>
      <c r="L2958" s="61">
        <v>188.5</v>
      </c>
      <c r="M2958" s="61">
        <v>178.2</v>
      </c>
      <c r="N2958" s="61">
        <v>153.69999999999999</v>
      </c>
      <c r="O2958" s="28">
        <v>178.7</v>
      </c>
      <c r="P2958" s="74">
        <v>185.8</v>
      </c>
      <c r="Q2958" s="146">
        <f>SUM(J2958:P2958)</f>
        <v>1270.1200000000001</v>
      </c>
    </row>
    <row r="2959" spans="1:17" x14ac:dyDescent="0.35">
      <c r="A2959" s="28" t="s">
        <v>167</v>
      </c>
      <c r="B2959" s="166">
        <v>3.15</v>
      </c>
      <c r="C2959" s="166">
        <v>3.59</v>
      </c>
      <c r="D2959" s="166">
        <v>3.08</v>
      </c>
      <c r="E2959" s="166">
        <v>2.42</v>
      </c>
      <c r="F2959" s="178">
        <v>3.24</v>
      </c>
      <c r="G2959" s="28">
        <v>2.66</v>
      </c>
      <c r="H2959" s="74">
        <v>3</v>
      </c>
      <c r="I2959" s="146">
        <f>SUM(B2959:H2959)</f>
        <v>21.14</v>
      </c>
      <c r="J2959" s="74">
        <v>4.8600000000000003</v>
      </c>
      <c r="K2959" s="166">
        <v>4.24</v>
      </c>
      <c r="L2959" s="166">
        <v>3.86</v>
      </c>
      <c r="M2959" s="166">
        <v>3.75</v>
      </c>
      <c r="N2959" s="166">
        <v>3.56</v>
      </c>
      <c r="O2959" s="28">
        <v>3.84</v>
      </c>
      <c r="P2959" s="74">
        <v>3.49</v>
      </c>
      <c r="Q2959" s="146">
        <f>SUM(J2959:P2959)</f>
        <v>27.6</v>
      </c>
    </row>
    <row r="2960" spans="1:17" x14ac:dyDescent="0.35">
      <c r="A2960" s="28" t="s">
        <v>152</v>
      </c>
      <c r="B2960" s="28">
        <f t="shared" ref="B2960:H2960" si="2290">B2959+B2958</f>
        <v>189.65</v>
      </c>
      <c r="C2960" s="28">
        <f t="shared" si="2290"/>
        <v>194.39000000000001</v>
      </c>
      <c r="D2960" s="28">
        <f t="shared" si="2290"/>
        <v>193.48000000000002</v>
      </c>
      <c r="E2960" s="28">
        <f t="shared" si="2290"/>
        <v>180.67999999999998</v>
      </c>
      <c r="F2960" s="28">
        <f t="shared" si="2290"/>
        <v>186.94</v>
      </c>
      <c r="G2960" s="28">
        <f t="shared" si="2290"/>
        <v>174.46</v>
      </c>
      <c r="H2960" s="28">
        <f t="shared" si="2290"/>
        <v>180.06</v>
      </c>
      <c r="I2960" s="146">
        <f>SUM(B2960:H2960)</f>
        <v>1299.6599999999999</v>
      </c>
      <c r="J2960" s="28">
        <f t="shared" ref="J2960:P2960" si="2291">J2959+J2958</f>
        <v>198.89000000000001</v>
      </c>
      <c r="K2960" s="28">
        <f t="shared" si="2291"/>
        <v>195.43</v>
      </c>
      <c r="L2960" s="28">
        <f t="shared" si="2291"/>
        <v>192.36</v>
      </c>
      <c r="M2960" s="28">
        <f t="shared" si="2291"/>
        <v>181.95</v>
      </c>
      <c r="N2960" s="28">
        <f t="shared" si="2291"/>
        <v>157.26</v>
      </c>
      <c r="O2960" s="28">
        <f t="shared" si="2291"/>
        <v>182.54</v>
      </c>
      <c r="P2960" s="28">
        <f t="shared" si="2291"/>
        <v>189.29000000000002</v>
      </c>
      <c r="Q2960" s="146">
        <f>SUM(J2960:P2960)</f>
        <v>1297.72</v>
      </c>
    </row>
    <row r="2961" spans="1:17" x14ac:dyDescent="0.35">
      <c r="A2961" s="28" t="s">
        <v>154</v>
      </c>
      <c r="B2961" s="169">
        <f t="shared" ref="B2961:H2961" si="2292">B2960/B2958</f>
        <v>1.0168900804289545</v>
      </c>
      <c r="C2961" s="169">
        <f t="shared" si="2292"/>
        <v>1.0188155136268344</v>
      </c>
      <c r="D2961" s="169">
        <f t="shared" si="2292"/>
        <v>1.0161764705882355</v>
      </c>
      <c r="E2961" s="169">
        <f t="shared" si="2292"/>
        <v>1.0135756759789072</v>
      </c>
      <c r="F2961" s="169">
        <f t="shared" si="2292"/>
        <v>1.0176374523679914</v>
      </c>
      <c r="G2961" s="169">
        <f t="shared" si="2292"/>
        <v>1.0154831199068683</v>
      </c>
      <c r="H2961" s="169">
        <f t="shared" si="2292"/>
        <v>1.0169434090138936</v>
      </c>
      <c r="I2961" s="106">
        <f>I2959/I2960*100</f>
        <v>1.6265792591908654</v>
      </c>
      <c r="J2961" s="169">
        <f t="shared" ref="J2961:P2961" si="2293">J2960/J2958</f>
        <v>1.0250476730402516</v>
      </c>
      <c r="K2961" s="169">
        <f t="shared" si="2293"/>
        <v>1.022176892096867</v>
      </c>
      <c r="L2961" s="169">
        <f t="shared" si="2293"/>
        <v>1.020477453580902</v>
      </c>
      <c r="M2961" s="169">
        <f t="shared" si="2293"/>
        <v>1.021043771043771</v>
      </c>
      <c r="N2961" s="169">
        <f t="shared" si="2293"/>
        <v>1.0231620039037086</v>
      </c>
      <c r="O2961" s="169">
        <f t="shared" si="2293"/>
        <v>1.0214885282596531</v>
      </c>
      <c r="P2961" s="169">
        <f t="shared" si="2293"/>
        <v>1.0187836383207751</v>
      </c>
      <c r="Q2961" s="106">
        <f>Q2959/Q2960*100</f>
        <v>2.1268070153808218</v>
      </c>
    </row>
    <row r="2962" spans="1:17" x14ac:dyDescent="0.35">
      <c r="A2962" s="28" t="s">
        <v>153</v>
      </c>
      <c r="B2962" s="28">
        <v>206</v>
      </c>
      <c r="C2962" s="28">
        <v>211</v>
      </c>
      <c r="D2962" s="61">
        <v>212</v>
      </c>
      <c r="E2962" s="61">
        <v>198</v>
      </c>
      <c r="F2962" s="61">
        <v>208</v>
      </c>
      <c r="G2962" s="88">
        <v>192</v>
      </c>
      <c r="H2962" s="88">
        <v>196</v>
      </c>
      <c r="I2962" s="146"/>
      <c r="J2962" s="88">
        <v>220</v>
      </c>
      <c r="K2962" s="61">
        <v>213</v>
      </c>
      <c r="L2962" s="61">
        <v>211</v>
      </c>
      <c r="M2962" s="61">
        <v>230</v>
      </c>
      <c r="N2962" s="61">
        <v>155</v>
      </c>
      <c r="O2962" s="88">
        <v>199</v>
      </c>
      <c r="P2962" s="88">
        <v>207</v>
      </c>
      <c r="Q2962" s="146"/>
    </row>
    <row r="2963" spans="1:17" x14ac:dyDescent="0.35">
      <c r="A2963" s="43" t="s">
        <v>155</v>
      </c>
      <c r="B2963" s="169">
        <f t="shared" ref="B2963:H2963" si="2294">B2962/B2960</f>
        <v>1.0862114421302398</v>
      </c>
      <c r="C2963" s="169">
        <f t="shared" si="2294"/>
        <v>1.0854467822418847</v>
      </c>
      <c r="D2963" s="169">
        <f t="shared" si="2294"/>
        <v>1.0957204879057265</v>
      </c>
      <c r="E2963" s="169">
        <f t="shared" si="2294"/>
        <v>1.0958600841266328</v>
      </c>
      <c r="F2963" s="169">
        <f t="shared" si="2294"/>
        <v>1.1126564673157162</v>
      </c>
      <c r="G2963" s="169">
        <f t="shared" si="2294"/>
        <v>1.1005388054568381</v>
      </c>
      <c r="H2963" s="169">
        <f t="shared" si="2294"/>
        <v>1.0885260468732645</v>
      </c>
      <c r="I2963" s="146"/>
      <c r="J2963" s="169">
        <f t="shared" ref="J2963:P2963" si="2295">J2962/J2960</f>
        <v>1.1061390718487605</v>
      </c>
      <c r="K2963" s="169">
        <f t="shared" si="2295"/>
        <v>1.0899043135649593</v>
      </c>
      <c r="L2963" s="169">
        <f t="shared" si="2295"/>
        <v>1.096901642753171</v>
      </c>
      <c r="M2963" s="169">
        <f t="shared" si="2295"/>
        <v>1.2640835394339105</v>
      </c>
      <c r="N2963" s="169">
        <f t="shared" si="2295"/>
        <v>0.98562889482385863</v>
      </c>
      <c r="O2963" s="169">
        <f t="shared" si="2295"/>
        <v>1.0901720170921443</v>
      </c>
      <c r="P2963" s="169">
        <f t="shared" si="2295"/>
        <v>1.0935601458080193</v>
      </c>
      <c r="Q2963" s="146"/>
    </row>
    <row r="2964" spans="1:17" x14ac:dyDescent="0.35">
      <c r="A2964" s="28" t="s">
        <v>168</v>
      </c>
      <c r="B2964" s="61">
        <v>131.19999999999999</v>
      </c>
      <c r="C2964" s="61">
        <v>134.69999999999999</v>
      </c>
      <c r="D2964" s="61">
        <v>117.6</v>
      </c>
      <c r="E2964" s="61">
        <v>175.74</v>
      </c>
      <c r="F2964" s="61">
        <v>30.7</v>
      </c>
      <c r="G2964" s="28">
        <v>123.1</v>
      </c>
      <c r="H2964" s="28">
        <v>109.06</v>
      </c>
      <c r="I2964" s="151">
        <f>SUM(B2964:H2964)</f>
        <v>822.10000000000014</v>
      </c>
      <c r="J2964" s="28">
        <v>130.55000000000001</v>
      </c>
      <c r="K2964" s="61">
        <v>128.87</v>
      </c>
      <c r="L2964" s="61">
        <v>130.5</v>
      </c>
      <c r="M2964" s="61">
        <v>135.30000000000001</v>
      </c>
      <c r="N2964" s="61">
        <v>123.7</v>
      </c>
      <c r="O2964" s="28">
        <v>117.7</v>
      </c>
      <c r="P2964" s="28">
        <v>126.5</v>
      </c>
      <c r="Q2964" s="151">
        <f>SUM(J2964:P2964)</f>
        <v>893.12000000000012</v>
      </c>
    </row>
    <row r="2965" spans="1:17" x14ac:dyDescent="0.35">
      <c r="A2965" s="28" t="s">
        <v>1543</v>
      </c>
      <c r="B2965" s="166">
        <v>0.37</v>
      </c>
      <c r="C2965" s="166">
        <v>0.95</v>
      </c>
      <c r="D2965" s="166">
        <v>0.84</v>
      </c>
      <c r="E2965" s="166">
        <v>0.48</v>
      </c>
      <c r="F2965" s="166">
        <v>0.54</v>
      </c>
      <c r="G2965" s="28">
        <v>0.27</v>
      </c>
      <c r="H2965" s="28">
        <v>0.36</v>
      </c>
      <c r="I2965" s="151">
        <f>SUM(B2965:H2965)</f>
        <v>3.8099999999999996</v>
      </c>
      <c r="J2965" s="28">
        <v>0.56999999999999995</v>
      </c>
      <c r="K2965" s="166">
        <v>0.79</v>
      </c>
      <c r="L2965" s="166">
        <v>0.46</v>
      </c>
      <c r="M2965" s="166">
        <v>0.47</v>
      </c>
      <c r="N2965" s="166">
        <v>0.4</v>
      </c>
      <c r="O2965" s="28">
        <v>0.52</v>
      </c>
      <c r="P2965" s="28">
        <v>0.3</v>
      </c>
      <c r="Q2965" s="151">
        <f>SUM(J2965:P2965)</f>
        <v>3.51</v>
      </c>
    </row>
    <row r="2966" spans="1:17" x14ac:dyDescent="0.35">
      <c r="A2966" s="28" t="s">
        <v>152</v>
      </c>
      <c r="B2966" s="28">
        <f t="shared" ref="B2966:H2966" si="2296">B2965+B2964</f>
        <v>131.57</v>
      </c>
      <c r="C2966" s="28">
        <f t="shared" si="2296"/>
        <v>135.64999999999998</v>
      </c>
      <c r="D2966" s="106">
        <f t="shared" si="2296"/>
        <v>118.44</v>
      </c>
      <c r="E2966" s="28">
        <f t="shared" si="2296"/>
        <v>176.22</v>
      </c>
      <c r="F2966" s="28">
        <f t="shared" si="2296"/>
        <v>31.24</v>
      </c>
      <c r="G2966" s="28">
        <f t="shared" si="2296"/>
        <v>123.36999999999999</v>
      </c>
      <c r="H2966" s="28">
        <f t="shared" si="2296"/>
        <v>109.42</v>
      </c>
      <c r="I2966" s="151">
        <f>SUM(B2966:H2966)</f>
        <v>825.91</v>
      </c>
      <c r="J2966" s="28">
        <f>J2965+J2964</f>
        <v>131.12</v>
      </c>
      <c r="K2966" s="28">
        <f>K2965+K2964</f>
        <v>129.66</v>
      </c>
      <c r="L2966" s="28">
        <f>L2965+L2964</f>
        <v>130.96</v>
      </c>
      <c r="M2966" s="28">
        <v>141</v>
      </c>
      <c r="N2966" s="28">
        <f>N2965+N2964</f>
        <v>124.10000000000001</v>
      </c>
      <c r="O2966" s="28">
        <f>O2965+O2964</f>
        <v>118.22</v>
      </c>
      <c r="P2966" s="28">
        <f>P2965+P2964</f>
        <v>126.8</v>
      </c>
      <c r="Q2966" s="151">
        <f>SUM(J2966:P2966)</f>
        <v>901.86</v>
      </c>
    </row>
    <row r="2967" spans="1:17" x14ac:dyDescent="0.35">
      <c r="A2967" s="28" t="s">
        <v>154</v>
      </c>
      <c r="B2967" s="169">
        <f t="shared" ref="B2967:H2967" si="2297">B2966/B2964</f>
        <v>1.0028201219512196</v>
      </c>
      <c r="C2967" s="169">
        <f t="shared" si="2297"/>
        <v>1.0070527097253155</v>
      </c>
      <c r="D2967" s="169">
        <f t="shared" si="2297"/>
        <v>1.0071428571428571</v>
      </c>
      <c r="E2967" s="169">
        <f t="shared" si="2297"/>
        <v>1.0027313076135198</v>
      </c>
      <c r="F2967" s="169">
        <f t="shared" si="2297"/>
        <v>1.0175895765472311</v>
      </c>
      <c r="G2967" s="169">
        <f t="shared" si="2297"/>
        <v>1.0021933387489845</v>
      </c>
      <c r="H2967" s="169">
        <f t="shared" si="2297"/>
        <v>1.0033009352649918</v>
      </c>
      <c r="I2967" s="154">
        <f>I2965/I2966*100</f>
        <v>0.46130934363308346</v>
      </c>
      <c r="J2967" s="169">
        <f t="shared" ref="J2967:P2967" si="2298">J2966/J2964</f>
        <v>1.0043661432401378</v>
      </c>
      <c r="K2967" s="169">
        <f t="shared" si="2298"/>
        <v>1.0061302087374873</v>
      </c>
      <c r="L2967" s="169">
        <f t="shared" si="2298"/>
        <v>1.0035249042145595</v>
      </c>
      <c r="M2967" s="169">
        <f t="shared" si="2298"/>
        <v>1.0421286031042127</v>
      </c>
      <c r="N2967" s="169">
        <f t="shared" si="2298"/>
        <v>1.0032336297493938</v>
      </c>
      <c r="O2967" s="169">
        <f t="shared" si="2298"/>
        <v>1.0044180118946473</v>
      </c>
      <c r="P2967" s="169">
        <f t="shared" si="2298"/>
        <v>1.0023715415019763</v>
      </c>
      <c r="Q2967" s="154">
        <f>Q2965/Q2966*100</f>
        <v>0.38919566229791758</v>
      </c>
    </row>
    <row r="2968" spans="1:17" x14ac:dyDescent="0.35">
      <c r="A2968" s="28" t="s">
        <v>153</v>
      </c>
      <c r="B2968" s="28">
        <v>165</v>
      </c>
      <c r="C2968" s="28">
        <v>168</v>
      </c>
      <c r="D2968" s="28">
        <v>141</v>
      </c>
      <c r="E2968" s="28">
        <v>155</v>
      </c>
      <c r="F2968" s="28">
        <v>170</v>
      </c>
      <c r="G2968" s="88">
        <v>154</v>
      </c>
      <c r="H2968" s="88">
        <v>132</v>
      </c>
      <c r="I2968" s="146"/>
      <c r="J2968" s="88">
        <v>152</v>
      </c>
      <c r="K2968" s="28">
        <v>149</v>
      </c>
      <c r="L2968" s="28">
        <v>152</v>
      </c>
      <c r="M2968" s="28">
        <v>160</v>
      </c>
      <c r="N2968" s="28">
        <v>145</v>
      </c>
      <c r="O2968" s="88">
        <v>135</v>
      </c>
      <c r="P2968" s="88">
        <v>146</v>
      </c>
      <c r="Q2968" s="146"/>
    </row>
    <row r="2969" spans="1:17" x14ac:dyDescent="0.35">
      <c r="A2969" s="43" t="s">
        <v>155</v>
      </c>
      <c r="B2969" s="169">
        <f t="shared" ref="B2969:H2969" si="2299">B2968/B2966</f>
        <v>1.2540852777988905</v>
      </c>
      <c r="C2969" s="169">
        <f t="shared" si="2299"/>
        <v>1.2384813859196464</v>
      </c>
      <c r="D2969" s="169">
        <f t="shared" si="2299"/>
        <v>1.1904761904761905</v>
      </c>
      <c r="E2969" s="169">
        <f t="shared" si="2299"/>
        <v>0.87958234025649762</v>
      </c>
      <c r="F2969" s="169">
        <f t="shared" si="2299"/>
        <v>5.4417413572343154</v>
      </c>
      <c r="G2969" s="169">
        <f t="shared" si="2299"/>
        <v>1.2482775391099945</v>
      </c>
      <c r="H2969" s="169">
        <f t="shared" si="2299"/>
        <v>1.2063608115518187</v>
      </c>
      <c r="I2969" s="146"/>
      <c r="J2969" s="169">
        <f t="shared" ref="J2969:P2969" si="2300">J2968/J2966</f>
        <v>1.1592434411226358</v>
      </c>
      <c r="K2969" s="169">
        <f t="shared" si="2300"/>
        <v>1.1491593398118156</v>
      </c>
      <c r="L2969" s="169">
        <f t="shared" si="2300"/>
        <v>1.1606597434331092</v>
      </c>
      <c r="M2969" s="169">
        <f t="shared" si="2300"/>
        <v>1.1347517730496455</v>
      </c>
      <c r="N2969" s="169">
        <f t="shared" si="2300"/>
        <v>1.1684125705076551</v>
      </c>
      <c r="O2969" s="169">
        <f t="shared" si="2300"/>
        <v>1.1419387582473355</v>
      </c>
      <c r="P2969" s="169">
        <f t="shared" si="2300"/>
        <v>1.1514195583596214</v>
      </c>
      <c r="Q2969" s="146"/>
    </row>
    <row r="2970" spans="1:17" x14ac:dyDescent="0.35">
      <c r="A2970" s="28" t="s">
        <v>170</v>
      </c>
      <c r="B2970" s="61">
        <v>399.9</v>
      </c>
      <c r="C2970" s="61">
        <v>440.2</v>
      </c>
      <c r="D2970" s="61">
        <v>491.9</v>
      </c>
      <c r="E2970" s="61">
        <v>389.5</v>
      </c>
      <c r="F2970" s="61">
        <v>351</v>
      </c>
      <c r="G2970" s="88">
        <v>413</v>
      </c>
      <c r="H2970" s="88">
        <v>394.5</v>
      </c>
      <c r="I2970" s="146">
        <f>SUM(B2970:H2970)</f>
        <v>2880</v>
      </c>
      <c r="J2970" s="88">
        <v>329.6</v>
      </c>
      <c r="K2970" s="61">
        <v>350.6</v>
      </c>
      <c r="L2970" s="61">
        <v>358.5</v>
      </c>
      <c r="M2970" s="61">
        <v>350.4</v>
      </c>
      <c r="N2970" s="61">
        <v>418.4</v>
      </c>
      <c r="O2970" s="88">
        <v>334</v>
      </c>
      <c r="P2970" s="88">
        <v>375.9</v>
      </c>
      <c r="Q2970" s="146">
        <f>SUM(J2970:P2970)</f>
        <v>2517.4</v>
      </c>
    </row>
    <row r="2971" spans="1:17" x14ac:dyDescent="0.35">
      <c r="A2971" s="28" t="s">
        <v>171</v>
      </c>
      <c r="B2971" s="166">
        <v>3.15</v>
      </c>
      <c r="C2971" s="166">
        <v>2.9</v>
      </c>
      <c r="D2971" s="166">
        <v>2</v>
      </c>
      <c r="E2971" s="166">
        <v>0.7</v>
      </c>
      <c r="F2971" s="166">
        <v>0.5</v>
      </c>
      <c r="G2971" s="88">
        <v>0.3</v>
      </c>
      <c r="H2971" s="88">
        <v>0.6</v>
      </c>
      <c r="I2971" s="146">
        <f>SUM(B2971:H2971)</f>
        <v>10.15</v>
      </c>
      <c r="J2971" s="88">
        <v>1.7</v>
      </c>
      <c r="K2971" s="166">
        <v>2.5</v>
      </c>
      <c r="L2971" s="166">
        <v>0.9</v>
      </c>
      <c r="M2971" s="166">
        <v>0.95</v>
      </c>
      <c r="N2971" s="166">
        <v>0.7</v>
      </c>
      <c r="O2971" s="88">
        <v>1.2</v>
      </c>
      <c r="P2971" s="88">
        <v>0.4</v>
      </c>
      <c r="Q2971" s="146">
        <f>SUM(J2971:P2971)</f>
        <v>8.3500000000000014</v>
      </c>
    </row>
    <row r="2972" spans="1:17" x14ac:dyDescent="0.35">
      <c r="A2972" s="28" t="s">
        <v>152</v>
      </c>
      <c r="B2972" s="28">
        <f t="shared" ref="B2972:H2972" si="2301">B2971+B2970</f>
        <v>403.04999999999995</v>
      </c>
      <c r="C2972" s="28">
        <f t="shared" si="2301"/>
        <v>443.09999999999997</v>
      </c>
      <c r="D2972" s="28">
        <f t="shared" si="2301"/>
        <v>493.9</v>
      </c>
      <c r="E2972" s="28">
        <f t="shared" si="2301"/>
        <v>390.2</v>
      </c>
      <c r="F2972" s="28">
        <f t="shared" si="2301"/>
        <v>351.5</v>
      </c>
      <c r="G2972" s="28">
        <f t="shared" si="2301"/>
        <v>413.3</v>
      </c>
      <c r="H2972" s="28">
        <f t="shared" si="2301"/>
        <v>395.1</v>
      </c>
      <c r="I2972" s="146">
        <f>SUM(B2972:H2972)</f>
        <v>2890.15</v>
      </c>
      <c r="J2972" s="28">
        <f t="shared" ref="J2972:P2972" si="2302">J2971+J2970</f>
        <v>331.3</v>
      </c>
      <c r="K2972" s="28">
        <f t="shared" si="2302"/>
        <v>353.1</v>
      </c>
      <c r="L2972" s="28">
        <f t="shared" si="2302"/>
        <v>359.4</v>
      </c>
      <c r="M2972" s="28">
        <f t="shared" si="2302"/>
        <v>351.34999999999997</v>
      </c>
      <c r="N2972" s="28">
        <f t="shared" si="2302"/>
        <v>419.09999999999997</v>
      </c>
      <c r="O2972" s="28">
        <f t="shared" si="2302"/>
        <v>335.2</v>
      </c>
      <c r="P2972" s="28">
        <f t="shared" si="2302"/>
        <v>376.29999999999995</v>
      </c>
      <c r="Q2972" s="146">
        <f>SUM(J2972:P2972)</f>
        <v>2525.75</v>
      </c>
    </row>
    <row r="2973" spans="1:17" x14ac:dyDescent="0.35">
      <c r="A2973" s="28" t="s">
        <v>154</v>
      </c>
      <c r="B2973" s="169">
        <f t="shared" ref="B2973:H2973" si="2303">B2972/B2970</f>
        <v>1.0078769692423106</v>
      </c>
      <c r="C2973" s="169">
        <f t="shared" si="2303"/>
        <v>1.0065879145842798</v>
      </c>
      <c r="D2973" s="169">
        <f t="shared" si="2303"/>
        <v>1.0040658670461475</v>
      </c>
      <c r="E2973" s="169">
        <f t="shared" si="2303"/>
        <v>1.0017971758664954</v>
      </c>
      <c r="F2973" s="169">
        <f t="shared" si="2303"/>
        <v>1.0014245014245013</v>
      </c>
      <c r="G2973" s="169">
        <f t="shared" si="2303"/>
        <v>1.0007263922518159</v>
      </c>
      <c r="H2973" s="169">
        <f t="shared" si="2303"/>
        <v>1.0015209125475286</v>
      </c>
      <c r="I2973" s="153">
        <f>I2971/I2972*100</f>
        <v>0.35119284466204176</v>
      </c>
      <c r="J2973" s="169">
        <f t="shared" ref="J2973:P2973" si="2304">J2972/J2970</f>
        <v>1.0051577669902911</v>
      </c>
      <c r="K2973" s="169">
        <f t="shared" si="2304"/>
        <v>1.0071306332002281</v>
      </c>
      <c r="L2973" s="169">
        <f t="shared" si="2304"/>
        <v>1.002510460251046</v>
      </c>
      <c r="M2973" s="169">
        <f t="shared" si="2304"/>
        <v>1.0027111872146119</v>
      </c>
      <c r="N2973" s="169">
        <f t="shared" si="2304"/>
        <v>1.0016730401529637</v>
      </c>
      <c r="O2973" s="169">
        <f t="shared" si="2304"/>
        <v>1.0035928143712574</v>
      </c>
      <c r="P2973" s="169">
        <f t="shared" si="2304"/>
        <v>1.0010641127959563</v>
      </c>
      <c r="Q2973" s="153">
        <f>Q2971/Q2972*100</f>
        <v>0.33059487281005645</v>
      </c>
    </row>
    <row r="2974" spans="1:17" x14ac:dyDescent="0.35">
      <c r="A2974" s="28" t="s">
        <v>153</v>
      </c>
      <c r="B2974" s="61">
        <v>803</v>
      </c>
      <c r="C2974" s="61">
        <v>900</v>
      </c>
      <c r="D2974" s="61">
        <v>995</v>
      </c>
      <c r="E2974" s="61">
        <v>788</v>
      </c>
      <c r="F2974" s="61">
        <v>717</v>
      </c>
      <c r="G2974" s="88">
        <v>817</v>
      </c>
      <c r="H2974" s="88">
        <v>796</v>
      </c>
      <c r="I2974" s="146"/>
      <c r="J2974" s="88">
        <v>657</v>
      </c>
      <c r="K2974" s="61">
        <v>700</v>
      </c>
      <c r="L2974" s="61">
        <v>718</v>
      </c>
      <c r="M2974" s="61">
        <v>740</v>
      </c>
      <c r="N2974" s="61">
        <v>731</v>
      </c>
      <c r="O2974" s="88">
        <v>635</v>
      </c>
      <c r="P2974" s="88">
        <v>753</v>
      </c>
      <c r="Q2974" s="146"/>
    </row>
    <row r="2975" spans="1:17" x14ac:dyDescent="0.35">
      <c r="A2975" s="43" t="s">
        <v>155</v>
      </c>
      <c r="B2975" s="169">
        <f t="shared" ref="B2975:G2975" si="2305">B2974/B2972</f>
        <v>1.9923086465699047</v>
      </c>
      <c r="C2975" s="169">
        <f t="shared" si="2305"/>
        <v>2.0311442112389981</v>
      </c>
      <c r="D2975" s="169">
        <f t="shared" si="2305"/>
        <v>2.0145778497671594</v>
      </c>
      <c r="E2975" s="169">
        <f t="shared" si="2305"/>
        <v>2.0194771911840084</v>
      </c>
      <c r="F2975" s="169">
        <f t="shared" si="2305"/>
        <v>2.0398293029871977</v>
      </c>
      <c r="G2975" s="169">
        <f t="shared" si="2305"/>
        <v>1.9767723203484151</v>
      </c>
      <c r="H2975" s="169">
        <v>914</v>
      </c>
      <c r="I2975" s="146"/>
      <c r="J2975" s="169">
        <f t="shared" ref="J2975:P2975" si="2306">J2974/J2972</f>
        <v>1.9830968910353153</v>
      </c>
      <c r="K2975" s="169">
        <f t="shared" si="2306"/>
        <v>1.9824412347776832</v>
      </c>
      <c r="L2975" s="169">
        <f t="shared" si="2306"/>
        <v>1.9977740678909295</v>
      </c>
      <c r="M2975" s="169">
        <f t="shared" si="2306"/>
        <v>2.1061619467767185</v>
      </c>
      <c r="N2975" s="169">
        <f t="shared" si="2306"/>
        <v>1.7442137914578861</v>
      </c>
      <c r="O2975" s="169">
        <f t="shared" si="2306"/>
        <v>1.8943914081145585</v>
      </c>
      <c r="P2975" s="169">
        <f t="shared" si="2306"/>
        <v>2.0010629816635666</v>
      </c>
      <c r="Q2975" s="146"/>
    </row>
    <row r="2976" spans="1:17" x14ac:dyDescent="0.35">
      <c r="A2976" s="28" t="s">
        <v>173</v>
      </c>
      <c r="B2976" s="74">
        <v>27.81</v>
      </c>
      <c r="C2976" s="171">
        <v>26.78</v>
      </c>
      <c r="D2976" s="171">
        <v>23.63</v>
      </c>
      <c r="E2976" s="171">
        <v>25.21</v>
      </c>
      <c r="F2976" s="171">
        <v>21.17</v>
      </c>
      <c r="G2976" s="28">
        <v>24.55</v>
      </c>
      <c r="H2976" s="74">
        <v>26.1</v>
      </c>
      <c r="I2976" s="146">
        <f>SUM(B2976:H2976)</f>
        <v>175.25</v>
      </c>
      <c r="J2976" s="74">
        <v>23.34</v>
      </c>
      <c r="K2976" s="171">
        <v>22.35</v>
      </c>
      <c r="L2976" s="171">
        <v>24.8</v>
      </c>
      <c r="M2976" s="171">
        <v>21.02</v>
      </c>
      <c r="N2976" s="171">
        <v>22.06</v>
      </c>
      <c r="O2976" s="28">
        <v>19.23</v>
      </c>
      <c r="P2976" s="74">
        <v>21.73</v>
      </c>
      <c r="Q2976" s="146">
        <f>SUM(J2976:P2976)</f>
        <v>154.52999999999997</v>
      </c>
    </row>
    <row r="2977" spans="1:17" x14ac:dyDescent="0.35">
      <c r="A2977" s="28" t="s">
        <v>172</v>
      </c>
      <c r="B2977" s="33">
        <v>22.6</v>
      </c>
      <c r="C2977" s="61">
        <v>33.950000000000003</v>
      </c>
      <c r="D2977" s="61">
        <v>33.83</v>
      </c>
      <c r="E2977" s="61">
        <v>32.53</v>
      </c>
      <c r="F2977" s="61">
        <v>35.92</v>
      </c>
      <c r="G2977" s="28">
        <v>36.65</v>
      </c>
      <c r="H2977" s="74">
        <v>35.020000000000003</v>
      </c>
      <c r="I2977" s="146">
        <f>SUM(B2977:H2977)</f>
        <v>230.5</v>
      </c>
      <c r="J2977" s="33">
        <v>33.65</v>
      </c>
      <c r="K2977" s="61">
        <v>32.450000000000003</v>
      </c>
      <c r="L2977" s="61">
        <v>33.82</v>
      </c>
      <c r="M2977" s="61">
        <v>29.53</v>
      </c>
      <c r="N2977" s="61">
        <v>33.520000000000003</v>
      </c>
      <c r="O2977" s="28">
        <v>21.25</v>
      </c>
      <c r="P2977" s="74">
        <v>15.02</v>
      </c>
      <c r="Q2977" s="146">
        <f>SUM(J2977:P2977)</f>
        <v>199.24</v>
      </c>
    </row>
    <row r="2978" spans="1:17" x14ac:dyDescent="0.35">
      <c r="A2978" s="28" t="s">
        <v>152</v>
      </c>
      <c r="B2978" s="28">
        <f t="shared" ref="B2978:G2978" si="2307">B2977+B2976</f>
        <v>50.41</v>
      </c>
      <c r="C2978" s="28">
        <f t="shared" si="2307"/>
        <v>60.730000000000004</v>
      </c>
      <c r="D2978" s="28">
        <f t="shared" si="2307"/>
        <v>57.459999999999994</v>
      </c>
      <c r="E2978" s="28">
        <f t="shared" si="2307"/>
        <v>57.74</v>
      </c>
      <c r="F2978" s="28">
        <f t="shared" si="2307"/>
        <v>57.09</v>
      </c>
      <c r="G2978" s="28">
        <f t="shared" si="2307"/>
        <v>61.2</v>
      </c>
      <c r="H2978" s="28">
        <v>30.49</v>
      </c>
      <c r="I2978" s="146">
        <f>SUM(B2978:H2978)</f>
        <v>375.12</v>
      </c>
      <c r="J2978" s="28">
        <f t="shared" ref="J2978:P2978" si="2308">J2977+J2976</f>
        <v>56.989999999999995</v>
      </c>
      <c r="K2978" s="28">
        <f t="shared" si="2308"/>
        <v>54.800000000000004</v>
      </c>
      <c r="L2978" s="28">
        <f t="shared" si="2308"/>
        <v>58.620000000000005</v>
      </c>
      <c r="M2978" s="28">
        <f t="shared" si="2308"/>
        <v>50.55</v>
      </c>
      <c r="N2978" s="28">
        <f t="shared" si="2308"/>
        <v>55.58</v>
      </c>
      <c r="O2978" s="28">
        <f t="shared" si="2308"/>
        <v>40.480000000000004</v>
      </c>
      <c r="P2978" s="28">
        <f t="shared" si="2308"/>
        <v>36.75</v>
      </c>
      <c r="Q2978" s="146">
        <f>SUM(J2978:P2978)</f>
        <v>353.77</v>
      </c>
    </row>
    <row r="2979" spans="1:17" x14ac:dyDescent="0.35">
      <c r="A2979" s="28" t="s">
        <v>154</v>
      </c>
      <c r="B2979" s="169">
        <f>B2978/B2976</f>
        <v>1.8126573175116865</v>
      </c>
      <c r="C2979" s="169">
        <f t="shared" ref="C2979:H2979" si="2309">C2978/C2976</f>
        <v>2.2677371172516803</v>
      </c>
      <c r="D2979" s="169">
        <f t="shared" si="2309"/>
        <v>2.4316546762589928</v>
      </c>
      <c r="E2979" s="169">
        <f t="shared" si="2309"/>
        <v>2.2903609678698928</v>
      </c>
      <c r="F2979" s="169">
        <f t="shared" si="2309"/>
        <v>2.6967406707605099</v>
      </c>
      <c r="G2979" s="169">
        <f t="shared" si="2309"/>
        <v>2.4928716904276986</v>
      </c>
      <c r="H2979" s="169">
        <f t="shared" si="2309"/>
        <v>1.168199233716475</v>
      </c>
      <c r="I2979" s="153">
        <f>I2977/I2978*100</f>
        <v>61.447003625506504</v>
      </c>
      <c r="J2979" s="169">
        <f>J2978/J2976</f>
        <v>2.4417309340188518</v>
      </c>
      <c r="K2979" s="169">
        <f t="shared" ref="K2979:P2979" si="2310">K2978/K2976</f>
        <v>2.4519015659955259</v>
      </c>
      <c r="L2979" s="169">
        <f t="shared" si="2310"/>
        <v>2.3637096774193549</v>
      </c>
      <c r="M2979" s="169">
        <f t="shared" si="2310"/>
        <v>2.4048525214081824</v>
      </c>
      <c r="N2979" s="169">
        <f t="shared" si="2310"/>
        <v>2.5194922937443338</v>
      </c>
      <c r="O2979" s="169">
        <f t="shared" si="2310"/>
        <v>2.1050442017680711</v>
      </c>
      <c r="P2979" s="169">
        <f t="shared" si="2310"/>
        <v>1.6912103083294983</v>
      </c>
      <c r="Q2979" s="153">
        <f>Q2977/Q2978*100</f>
        <v>56.319077366650646</v>
      </c>
    </row>
    <row r="2980" spans="1:17" x14ac:dyDescent="0.35">
      <c r="A2980" s="28" t="s">
        <v>153</v>
      </c>
      <c r="B2980" s="28">
        <v>219</v>
      </c>
      <c r="C2980" s="28">
        <v>210</v>
      </c>
      <c r="D2980" s="28">
        <v>189</v>
      </c>
      <c r="E2980" s="28">
        <v>202</v>
      </c>
      <c r="F2980" s="28">
        <v>182</v>
      </c>
      <c r="G2980" s="28">
        <v>202</v>
      </c>
      <c r="H2980" s="28">
        <v>202</v>
      </c>
      <c r="I2980" s="146"/>
      <c r="J2980" s="28">
        <v>189</v>
      </c>
      <c r="K2980" s="28">
        <v>186</v>
      </c>
      <c r="L2980" s="28">
        <v>212</v>
      </c>
      <c r="M2980" s="28">
        <v>171</v>
      </c>
      <c r="N2980" s="28">
        <v>236</v>
      </c>
      <c r="O2980" s="28">
        <v>195</v>
      </c>
      <c r="P2980" s="28">
        <v>189</v>
      </c>
      <c r="Q2980" s="146"/>
    </row>
    <row r="2981" spans="1:17" x14ac:dyDescent="0.35">
      <c r="A2981" s="43" t="s">
        <v>155</v>
      </c>
      <c r="B2981" s="169">
        <f t="shared" ref="B2981:H2981" si="2311">B2980/B2978</f>
        <v>4.3443761158500305</v>
      </c>
      <c r="C2981" s="169">
        <f t="shared" si="2311"/>
        <v>3.4579285361435863</v>
      </c>
      <c r="D2981" s="169">
        <f t="shared" si="2311"/>
        <v>3.2892446919596243</v>
      </c>
      <c r="E2981" s="169">
        <f t="shared" si="2311"/>
        <v>3.4984412885348113</v>
      </c>
      <c r="F2981" s="169">
        <f t="shared" si="2311"/>
        <v>3.187948852688737</v>
      </c>
      <c r="G2981" s="169">
        <f t="shared" si="2311"/>
        <v>3.3006535947712417</v>
      </c>
      <c r="H2981" s="169">
        <f t="shared" si="2311"/>
        <v>6.6251229911446377</v>
      </c>
      <c r="I2981" s="146"/>
      <c r="J2981" s="169">
        <f t="shared" ref="J2981:P2981" si="2312">J2980/J2978</f>
        <v>3.3163712932093352</v>
      </c>
      <c r="K2981" s="169">
        <f t="shared" si="2312"/>
        <v>3.3941605839416056</v>
      </c>
      <c r="L2981" s="169">
        <f t="shared" si="2312"/>
        <v>3.6165131354486522</v>
      </c>
      <c r="M2981" s="169">
        <f t="shared" si="2312"/>
        <v>3.3827893175074184</v>
      </c>
      <c r="N2981" s="169">
        <f t="shared" si="2312"/>
        <v>4.2461317020510974</v>
      </c>
      <c r="O2981" s="169">
        <f t="shared" si="2312"/>
        <v>4.8171936758893272</v>
      </c>
      <c r="P2981" s="169">
        <f t="shared" si="2312"/>
        <v>5.1428571428571432</v>
      </c>
      <c r="Q2981" s="146"/>
    </row>
    <row r="2982" spans="1:17" x14ac:dyDescent="0.35">
      <c r="A2982" s="28" t="s">
        <v>176</v>
      </c>
      <c r="B2982" s="28">
        <v>0</v>
      </c>
      <c r="C2982" s="28">
        <v>0</v>
      </c>
      <c r="D2982" s="28">
        <v>0</v>
      </c>
      <c r="E2982" s="28">
        <v>0</v>
      </c>
      <c r="F2982" s="28">
        <v>0</v>
      </c>
      <c r="G2982" s="28">
        <v>0</v>
      </c>
      <c r="H2982" s="28">
        <v>0</v>
      </c>
      <c r="I2982" s="151">
        <f>SUM(B2982:H2982)</f>
        <v>0</v>
      </c>
      <c r="J2982" s="28">
        <v>0</v>
      </c>
      <c r="K2982" s="28">
        <v>0</v>
      </c>
      <c r="L2982" s="28">
        <v>0</v>
      </c>
      <c r="M2982" s="28">
        <v>0</v>
      </c>
      <c r="N2982" s="28">
        <v>0</v>
      </c>
      <c r="O2982" s="28">
        <v>0</v>
      </c>
      <c r="P2982" s="28">
        <v>0</v>
      </c>
      <c r="Q2982" s="151">
        <f>SUM(J2982:P2982)</f>
        <v>0</v>
      </c>
    </row>
    <row r="2983" spans="1:17" x14ac:dyDescent="0.35">
      <c r="A2983" s="28" t="s">
        <v>177</v>
      </c>
      <c r="B2983" s="28">
        <v>0</v>
      </c>
      <c r="C2983" s="28">
        <v>0</v>
      </c>
      <c r="D2983" s="28">
        <v>0</v>
      </c>
      <c r="E2983" s="28">
        <v>0</v>
      </c>
      <c r="F2983" s="28">
        <v>0</v>
      </c>
      <c r="G2983" s="28">
        <v>0</v>
      </c>
      <c r="H2983" s="28">
        <v>0</v>
      </c>
      <c r="I2983" s="151">
        <f>SUM(B2983:H2983)</f>
        <v>0</v>
      </c>
      <c r="J2983" s="28">
        <v>0</v>
      </c>
      <c r="K2983" s="28">
        <v>0</v>
      </c>
      <c r="L2983" s="28">
        <v>0</v>
      </c>
      <c r="M2983" s="28">
        <v>0</v>
      </c>
      <c r="N2983" s="28">
        <v>0</v>
      </c>
      <c r="O2983" s="28">
        <v>0</v>
      </c>
      <c r="P2983" s="28">
        <v>0</v>
      </c>
      <c r="Q2983" s="151">
        <f>SUM(J2983:P2983)</f>
        <v>0</v>
      </c>
    </row>
    <row r="2984" spans="1:17" x14ac:dyDescent="0.35">
      <c r="A2984" s="28" t="s">
        <v>152</v>
      </c>
      <c r="B2984" s="28">
        <f t="shared" ref="B2984:H2984" si="2313">B2983+B2982</f>
        <v>0</v>
      </c>
      <c r="C2984" s="28">
        <f t="shared" si="2313"/>
        <v>0</v>
      </c>
      <c r="D2984" s="28">
        <f t="shared" si="2313"/>
        <v>0</v>
      </c>
      <c r="E2984" s="28">
        <f t="shared" si="2313"/>
        <v>0</v>
      </c>
      <c r="F2984" s="28">
        <f t="shared" si="2313"/>
        <v>0</v>
      </c>
      <c r="G2984" s="28">
        <f t="shared" si="2313"/>
        <v>0</v>
      </c>
      <c r="H2984" s="28">
        <f t="shared" si="2313"/>
        <v>0</v>
      </c>
      <c r="I2984" s="151">
        <f>SUM(B2984:H2984)</f>
        <v>0</v>
      </c>
      <c r="J2984" s="28">
        <f t="shared" ref="J2984:P2984" si="2314">J2983+J2982</f>
        <v>0</v>
      </c>
      <c r="K2984" s="28">
        <f t="shared" si="2314"/>
        <v>0</v>
      </c>
      <c r="L2984" s="28">
        <f t="shared" si="2314"/>
        <v>0</v>
      </c>
      <c r="M2984" s="28">
        <f t="shared" si="2314"/>
        <v>0</v>
      </c>
      <c r="N2984" s="28">
        <f t="shared" si="2314"/>
        <v>0</v>
      </c>
      <c r="O2984" s="28">
        <f t="shared" si="2314"/>
        <v>0</v>
      </c>
      <c r="P2984" s="28">
        <f t="shared" si="2314"/>
        <v>0</v>
      </c>
      <c r="Q2984" s="151">
        <f>SUM(J2984:P2984)</f>
        <v>0</v>
      </c>
    </row>
    <row r="2985" spans="1:17" x14ac:dyDescent="0.35">
      <c r="A2985" s="28" t="s">
        <v>154</v>
      </c>
      <c r="B2985" s="106" t="e">
        <f t="shared" ref="B2985:Q2985" si="2315">B2983/B2984*100</f>
        <v>#DIV/0!</v>
      </c>
      <c r="C2985" s="106" t="e">
        <f t="shared" si="2315"/>
        <v>#DIV/0!</v>
      </c>
      <c r="D2985" s="106" t="e">
        <f t="shared" si="2315"/>
        <v>#DIV/0!</v>
      </c>
      <c r="E2985" s="106" t="e">
        <f t="shared" si="2315"/>
        <v>#DIV/0!</v>
      </c>
      <c r="F2985" s="106" t="e">
        <f t="shared" si="2315"/>
        <v>#DIV/0!</v>
      </c>
      <c r="G2985" s="106" t="e">
        <f t="shared" si="2315"/>
        <v>#DIV/0!</v>
      </c>
      <c r="H2985" s="106" t="e">
        <f t="shared" si="2315"/>
        <v>#DIV/0!</v>
      </c>
      <c r="I2985" s="153" t="e">
        <f t="shared" si="2315"/>
        <v>#DIV/0!</v>
      </c>
      <c r="J2985" s="106" t="e">
        <f t="shared" si="2315"/>
        <v>#DIV/0!</v>
      </c>
      <c r="K2985" s="106" t="e">
        <f t="shared" si="2315"/>
        <v>#DIV/0!</v>
      </c>
      <c r="L2985" s="106" t="e">
        <f t="shared" si="2315"/>
        <v>#DIV/0!</v>
      </c>
      <c r="M2985" s="106" t="e">
        <f t="shared" si="2315"/>
        <v>#DIV/0!</v>
      </c>
      <c r="N2985" s="106" t="e">
        <f t="shared" si="2315"/>
        <v>#DIV/0!</v>
      </c>
      <c r="O2985" s="106" t="e">
        <f t="shared" si="2315"/>
        <v>#DIV/0!</v>
      </c>
      <c r="P2985" s="106" t="e">
        <f t="shared" si="2315"/>
        <v>#DIV/0!</v>
      </c>
      <c r="Q2985" s="153" t="e">
        <f t="shared" si="2315"/>
        <v>#DIV/0!</v>
      </c>
    </row>
    <row r="2986" spans="1:17" x14ac:dyDescent="0.35">
      <c r="A2986" s="28" t="s">
        <v>153</v>
      </c>
      <c r="B2986" s="88">
        <v>0</v>
      </c>
      <c r="C2986" s="88">
        <v>0</v>
      </c>
      <c r="D2986" s="88">
        <v>0</v>
      </c>
      <c r="E2986" s="88">
        <v>0</v>
      </c>
      <c r="F2986" s="88">
        <v>0</v>
      </c>
      <c r="G2986" s="88">
        <v>0</v>
      </c>
      <c r="H2986" s="88">
        <v>0</v>
      </c>
      <c r="I2986" s="146"/>
      <c r="J2986" s="88">
        <v>0</v>
      </c>
      <c r="K2986" s="88">
        <v>0</v>
      </c>
      <c r="L2986" s="88">
        <v>0</v>
      </c>
      <c r="M2986" s="88">
        <v>0</v>
      </c>
      <c r="N2986" s="88">
        <v>0</v>
      </c>
      <c r="O2986" s="88">
        <v>0</v>
      </c>
      <c r="P2986" s="88">
        <v>0</v>
      </c>
      <c r="Q2986" s="146"/>
    </row>
    <row r="2987" spans="1:17" x14ac:dyDescent="0.35">
      <c r="A2987" s="43" t="s">
        <v>155</v>
      </c>
      <c r="B2987" s="169" t="e">
        <f t="shared" ref="B2987:H2987" si="2316">B2986/B2984</f>
        <v>#DIV/0!</v>
      </c>
      <c r="C2987" s="169" t="e">
        <f t="shared" si="2316"/>
        <v>#DIV/0!</v>
      </c>
      <c r="D2987" s="169" t="e">
        <f t="shared" si="2316"/>
        <v>#DIV/0!</v>
      </c>
      <c r="E2987" s="169" t="e">
        <f t="shared" si="2316"/>
        <v>#DIV/0!</v>
      </c>
      <c r="F2987" s="169" t="e">
        <f t="shared" si="2316"/>
        <v>#DIV/0!</v>
      </c>
      <c r="G2987" s="169" t="e">
        <f t="shared" si="2316"/>
        <v>#DIV/0!</v>
      </c>
      <c r="H2987" s="169" t="e">
        <f t="shared" si="2316"/>
        <v>#DIV/0!</v>
      </c>
      <c r="I2987" s="146"/>
      <c r="J2987" s="169" t="e">
        <f t="shared" ref="J2987:P2987" si="2317">J2986/J2984</f>
        <v>#DIV/0!</v>
      </c>
      <c r="K2987" s="169" t="e">
        <f t="shared" si="2317"/>
        <v>#DIV/0!</v>
      </c>
      <c r="L2987" s="169" t="e">
        <f t="shared" si="2317"/>
        <v>#DIV/0!</v>
      </c>
      <c r="M2987" s="169" t="e">
        <f t="shared" si="2317"/>
        <v>#DIV/0!</v>
      </c>
      <c r="N2987" s="169" t="e">
        <f t="shared" si="2317"/>
        <v>#DIV/0!</v>
      </c>
      <c r="O2987" s="169" t="e">
        <f t="shared" si="2317"/>
        <v>#DIV/0!</v>
      </c>
      <c r="P2987" s="169" t="e">
        <f t="shared" si="2317"/>
        <v>#DIV/0!</v>
      </c>
      <c r="Q2987" s="146"/>
    </row>
    <row r="2988" spans="1:17" x14ac:dyDescent="0.35">
      <c r="A2988" s="28" t="s">
        <v>174</v>
      </c>
      <c r="B2988" s="88">
        <v>18.84</v>
      </c>
      <c r="C2988" s="28">
        <v>95.94</v>
      </c>
      <c r="D2988" s="28">
        <v>12.14</v>
      </c>
      <c r="E2988" s="28">
        <v>13.45</v>
      </c>
      <c r="F2988" s="28">
        <v>5.86</v>
      </c>
      <c r="G2988" s="79">
        <v>9.93</v>
      </c>
      <c r="H2988" s="79">
        <v>15.07</v>
      </c>
      <c r="I2988" s="146">
        <f>SUM(B2988:H2988)</f>
        <v>171.23000000000002</v>
      </c>
      <c r="J2988" s="88">
        <v>10.86</v>
      </c>
      <c r="K2988" s="28">
        <v>21.66</v>
      </c>
      <c r="L2988" s="28">
        <v>13.49</v>
      </c>
      <c r="M2988" s="28">
        <v>10.45</v>
      </c>
      <c r="N2988" s="28">
        <v>29.16</v>
      </c>
      <c r="O2988" s="79">
        <v>24.18</v>
      </c>
      <c r="P2988" s="79">
        <v>21.97</v>
      </c>
      <c r="Q2988" s="146">
        <f>SUM(J2988:P2988)</f>
        <v>131.76999999999998</v>
      </c>
    </row>
    <row r="2989" spans="1:17" x14ac:dyDescent="0.35">
      <c r="A2989" s="28" t="s">
        <v>175</v>
      </c>
      <c r="B2989" s="88">
        <v>0.36</v>
      </c>
      <c r="C2989" s="28">
        <v>0.39</v>
      </c>
      <c r="D2989" s="28">
        <v>0.36</v>
      </c>
      <c r="E2989" s="28">
        <v>0.36</v>
      </c>
      <c r="F2989" s="28">
        <v>0.31</v>
      </c>
      <c r="G2989" s="88">
        <v>0.39</v>
      </c>
      <c r="H2989" s="88">
        <v>0.43</v>
      </c>
      <c r="I2989" s="146">
        <f>SUM(B2989:H2989)</f>
        <v>2.6</v>
      </c>
      <c r="J2989" s="88">
        <v>0.37</v>
      </c>
      <c r="K2989" s="28">
        <v>20.45</v>
      </c>
      <c r="L2989" s="28">
        <v>0.38</v>
      </c>
      <c r="M2989" s="28">
        <v>0.4</v>
      </c>
      <c r="N2989" s="28">
        <v>0.41</v>
      </c>
      <c r="O2989" s="88">
        <v>0.43</v>
      </c>
      <c r="P2989" s="88">
        <v>0.43</v>
      </c>
      <c r="Q2989" s="146">
        <f>SUM(J2989:P2989)</f>
        <v>22.869999999999997</v>
      </c>
    </row>
    <row r="2990" spans="1:17" x14ac:dyDescent="0.35">
      <c r="A2990" s="28" t="s">
        <v>152</v>
      </c>
      <c r="B2990" s="28">
        <f t="shared" ref="B2990:H2990" si="2318">B2989+B2988</f>
        <v>19.2</v>
      </c>
      <c r="C2990" s="28">
        <f t="shared" si="2318"/>
        <v>96.33</v>
      </c>
      <c r="D2990" s="28">
        <f t="shared" si="2318"/>
        <v>12.5</v>
      </c>
      <c r="E2990" s="28">
        <f t="shared" si="2318"/>
        <v>13.809999999999999</v>
      </c>
      <c r="F2990" s="28">
        <f t="shared" si="2318"/>
        <v>6.17</v>
      </c>
      <c r="G2990" s="28">
        <f t="shared" si="2318"/>
        <v>10.32</v>
      </c>
      <c r="H2990" s="28">
        <f t="shared" si="2318"/>
        <v>15.5</v>
      </c>
      <c r="I2990" s="146">
        <f>SUM(B2990:H2990)</f>
        <v>173.82999999999998</v>
      </c>
      <c r="J2990" s="28">
        <f>J2989+J2988</f>
        <v>11.229999999999999</v>
      </c>
      <c r="K2990" s="28">
        <f>K2989+K2988</f>
        <v>42.11</v>
      </c>
      <c r="L2990" s="28">
        <f>L2989+L2988</f>
        <v>13.870000000000001</v>
      </c>
      <c r="M2990" s="28">
        <v>90</v>
      </c>
      <c r="N2990" s="28">
        <f>N2989+N2988</f>
        <v>29.57</v>
      </c>
      <c r="O2990" s="28">
        <f>O2989+O2988</f>
        <v>24.61</v>
      </c>
      <c r="P2990" s="28">
        <f>P2989+P2988</f>
        <v>22.4</v>
      </c>
      <c r="Q2990" s="146">
        <f>SUM(J2990:P2990)</f>
        <v>233.79</v>
      </c>
    </row>
    <row r="2991" spans="1:17" x14ac:dyDescent="0.35">
      <c r="A2991" s="28" t="s">
        <v>154</v>
      </c>
      <c r="B2991" s="169">
        <f t="shared" ref="B2991:H2991" si="2319">B2990/B2988</f>
        <v>1.0191082802547771</v>
      </c>
      <c r="C2991" s="169">
        <f t="shared" si="2319"/>
        <v>1.0040650406504066</v>
      </c>
      <c r="D2991" s="169">
        <f t="shared" si="2319"/>
        <v>1.029654036243822</v>
      </c>
      <c r="E2991" s="169">
        <f t="shared" si="2319"/>
        <v>1.0267657992565056</v>
      </c>
      <c r="F2991" s="169">
        <f t="shared" si="2319"/>
        <v>1.052901023890785</v>
      </c>
      <c r="G2991" s="169">
        <f t="shared" si="2319"/>
        <v>1.0392749244712991</v>
      </c>
      <c r="H2991" s="169">
        <f t="shared" si="2319"/>
        <v>1.028533510285335</v>
      </c>
      <c r="I2991" s="153">
        <f>I2989/I2990*100</f>
        <v>1.4957142035321869</v>
      </c>
      <c r="J2991" s="169">
        <f t="shared" ref="J2991:P2991" si="2320">J2990/J2988</f>
        <v>1.0340699815837937</v>
      </c>
      <c r="K2991" s="169">
        <f t="shared" si="2320"/>
        <v>1.9441366574330563</v>
      </c>
      <c r="L2991" s="169">
        <f t="shared" si="2320"/>
        <v>1.028169014084507</v>
      </c>
      <c r="M2991" s="169">
        <f t="shared" si="2320"/>
        <v>8.6124401913875612</v>
      </c>
      <c r="N2991" s="169">
        <f t="shared" si="2320"/>
        <v>1.0140603566529494</v>
      </c>
      <c r="O2991" s="169">
        <f t="shared" si="2320"/>
        <v>1.0177832919768404</v>
      </c>
      <c r="P2991" s="169">
        <f t="shared" si="2320"/>
        <v>1.0195721438324989</v>
      </c>
      <c r="Q2991" s="153">
        <f>Q2989/Q2990*100</f>
        <v>9.7822832456478039</v>
      </c>
    </row>
    <row r="2992" spans="1:17" x14ac:dyDescent="0.35">
      <c r="A2992" s="28" t="s">
        <v>153</v>
      </c>
      <c r="B2992" s="28">
        <v>115</v>
      </c>
      <c r="C2992" s="28">
        <v>78</v>
      </c>
      <c r="D2992" s="28">
        <v>86</v>
      </c>
      <c r="E2992" s="28">
        <v>111</v>
      </c>
      <c r="F2992" s="28">
        <v>84</v>
      </c>
      <c r="G2992" s="28">
        <v>87</v>
      </c>
      <c r="H2992" s="28">
        <v>79</v>
      </c>
      <c r="I2992" s="146"/>
      <c r="J2992" s="28">
        <v>110</v>
      </c>
      <c r="K2992" s="28">
        <v>132</v>
      </c>
      <c r="L2992" s="28">
        <v>102</v>
      </c>
      <c r="M2992" s="28">
        <v>114</v>
      </c>
      <c r="N2992" s="28">
        <v>135</v>
      </c>
      <c r="O2992" s="28">
        <v>114</v>
      </c>
      <c r="P2992" s="28">
        <v>119</v>
      </c>
      <c r="Q2992" s="146"/>
    </row>
    <row r="2993" spans="1:17" x14ac:dyDescent="0.35">
      <c r="A2993" s="43" t="s">
        <v>155</v>
      </c>
      <c r="B2993" s="169">
        <f t="shared" ref="B2993:H2993" si="2321">B2992/B2990</f>
        <v>5.9895833333333339</v>
      </c>
      <c r="C2993" s="169">
        <f t="shared" si="2321"/>
        <v>0.80971659919028338</v>
      </c>
      <c r="D2993" s="169">
        <f t="shared" si="2321"/>
        <v>6.88</v>
      </c>
      <c r="E2993" s="169">
        <f t="shared" si="2321"/>
        <v>8.0376538740043451</v>
      </c>
      <c r="F2993" s="169">
        <f t="shared" si="2321"/>
        <v>13.614262560777957</v>
      </c>
      <c r="G2993" s="169">
        <f t="shared" si="2321"/>
        <v>8.4302325581395348</v>
      </c>
      <c r="H2993" s="169">
        <f t="shared" si="2321"/>
        <v>5.096774193548387</v>
      </c>
      <c r="I2993" s="146"/>
      <c r="J2993" s="169">
        <f t="shared" ref="J2993:P2993" si="2322">J2992/J2990</f>
        <v>9.7951914514692806</v>
      </c>
      <c r="K2993" s="169">
        <f t="shared" si="2322"/>
        <v>3.1346473521728804</v>
      </c>
      <c r="L2993" s="169">
        <f t="shared" si="2322"/>
        <v>7.3540014419610662</v>
      </c>
      <c r="M2993" s="169">
        <f t="shared" si="2322"/>
        <v>1.2666666666666666</v>
      </c>
      <c r="N2993" s="169">
        <f t="shared" si="2322"/>
        <v>4.5654379438620225</v>
      </c>
      <c r="O2993" s="169">
        <f t="shared" si="2322"/>
        <v>4.6322633075985369</v>
      </c>
      <c r="P2993" s="169">
        <f t="shared" si="2322"/>
        <v>5.3125</v>
      </c>
      <c r="Q2993" s="146"/>
    </row>
    <row r="2994" spans="1:17" x14ac:dyDescent="0.35">
      <c r="A2994" s="21"/>
      <c r="B2994" s="21"/>
      <c r="C2994" s="21"/>
      <c r="D2994" s="169">
        <f>D2993/D2991</f>
        <v>6.6818560000000007</v>
      </c>
      <c r="E2994" s="169" t="s">
        <v>369</v>
      </c>
      <c r="F2994" s="21">
        <v>21</v>
      </c>
      <c r="G2994" s="21"/>
      <c r="H2994" s="21"/>
      <c r="I2994" s="21"/>
      <c r="J2994" s="21"/>
      <c r="K2994" s="21"/>
      <c r="L2994" s="169">
        <f>L2993/L2991</f>
        <v>7.1525219504004891</v>
      </c>
      <c r="M2994" s="169">
        <f>M2993/M2991</f>
        <v>0.14707407407407405</v>
      </c>
      <c r="N2994" s="21">
        <v>21</v>
      </c>
      <c r="O2994" s="21"/>
      <c r="P2994" s="21"/>
    </row>
    <row r="2995" spans="1:17" x14ac:dyDescent="0.35">
      <c r="A2995" s="21"/>
      <c r="B2995" s="155"/>
      <c r="C2995" s="156" t="s">
        <v>1679</v>
      </c>
      <c r="D2995" s="156" t="s">
        <v>178</v>
      </c>
      <c r="E2995" s="156" t="s">
        <v>179</v>
      </c>
      <c r="F2995" s="156" t="s">
        <v>180</v>
      </c>
      <c r="G2995" s="156" t="s">
        <v>181</v>
      </c>
      <c r="H2995" s="156" t="s">
        <v>182</v>
      </c>
      <c r="I2995" s="156" t="s">
        <v>183</v>
      </c>
      <c r="J2995" s="156" t="s">
        <v>184</v>
      </c>
      <c r="K2995" s="156" t="s">
        <v>185</v>
      </c>
      <c r="L2995" s="156" t="s">
        <v>186</v>
      </c>
      <c r="M2995" s="156" t="s">
        <v>187</v>
      </c>
      <c r="N2995" s="156" t="s">
        <v>188</v>
      </c>
      <c r="O2995" s="21"/>
      <c r="P2995" s="21"/>
    </row>
    <row r="2996" spans="1:17" x14ac:dyDescent="0.35">
      <c r="A2996" s="21"/>
      <c r="B2996" s="157" t="s">
        <v>189</v>
      </c>
      <c r="C2996" s="179">
        <f>Q2923</f>
        <v>260.10000000000002</v>
      </c>
      <c r="D2996" s="158">
        <f>Q2929</f>
        <v>245.70000000000005</v>
      </c>
      <c r="E2996" s="158">
        <f>I2935</f>
        <v>0</v>
      </c>
      <c r="F2996" s="164">
        <f>Q2941</f>
        <v>139.4</v>
      </c>
      <c r="G2996" s="180">
        <f>I2947</f>
        <v>0</v>
      </c>
      <c r="H2996" s="164">
        <f>Q2953</f>
        <v>637.54999999999995</v>
      </c>
      <c r="I2996" s="164">
        <f>Q2959</f>
        <v>27.6</v>
      </c>
      <c r="J2996" s="164">
        <f>Q2965</f>
        <v>3.51</v>
      </c>
      <c r="K2996" s="179">
        <f>Q2971</f>
        <v>8.3500000000000014</v>
      </c>
      <c r="L2996" s="164">
        <f>Q2977</f>
        <v>199.24</v>
      </c>
      <c r="M2996" s="164">
        <f>I2983</f>
        <v>0</v>
      </c>
      <c r="N2996" s="164">
        <f>Q2989</f>
        <v>22.869999999999997</v>
      </c>
      <c r="O2996" s="21"/>
      <c r="P2996" s="21"/>
    </row>
    <row r="2997" spans="1:17" x14ac:dyDescent="0.35">
      <c r="A2997" s="21"/>
      <c r="B2997" s="157" t="s">
        <v>190</v>
      </c>
      <c r="C2997" s="163">
        <f>I2925</f>
        <v>100</v>
      </c>
      <c r="D2997" s="163">
        <f>I2931</f>
        <v>100</v>
      </c>
      <c r="E2997" s="163">
        <f>I2937</f>
        <v>0</v>
      </c>
      <c r="F2997" s="164">
        <f>I2943</f>
        <v>57.126898342441336</v>
      </c>
      <c r="G2997" s="163">
        <v>0</v>
      </c>
      <c r="H2997" s="163">
        <f>H2961</f>
        <v>1.0169434090138936</v>
      </c>
      <c r="I2997" s="163">
        <f>I2961</f>
        <v>1.6265792591908654</v>
      </c>
      <c r="J2997" s="163">
        <f>I2967</f>
        <v>0.46130934363308346</v>
      </c>
      <c r="K2997" s="163">
        <f>I2973</f>
        <v>0.35119284466204176</v>
      </c>
      <c r="L2997" s="163">
        <f>J2973</f>
        <v>1.0051577669902911</v>
      </c>
      <c r="M2997" s="163">
        <v>0</v>
      </c>
      <c r="N2997" s="163">
        <f>I2991</f>
        <v>1.4957142035321869</v>
      </c>
      <c r="O2997" s="21"/>
      <c r="P2997" s="21"/>
    </row>
    <row r="2999" spans="1:17" x14ac:dyDescent="0.35">
      <c r="A2999" s="31" t="s">
        <v>0</v>
      </c>
      <c r="B2999" s="83"/>
      <c r="C2999" s="83"/>
      <c r="D2999" s="21"/>
      <c r="E2999" s="21"/>
      <c r="F2999" s="21"/>
      <c r="G2999" s="21"/>
      <c r="H2999" s="21"/>
      <c r="I2999" s="21"/>
      <c r="J2999" s="21"/>
      <c r="K2999" s="21"/>
      <c r="L2999" s="21"/>
      <c r="M2999" s="21"/>
      <c r="N2999" s="21"/>
      <c r="O2999" s="21"/>
      <c r="P2999" s="21"/>
    </row>
    <row r="3000" spans="1:17" ht="15.5" x14ac:dyDescent="0.35">
      <c r="A3000" s="33" t="s">
        <v>1</v>
      </c>
      <c r="B3000" s="64" t="s">
        <v>997</v>
      </c>
      <c r="C3000" s="64" t="s">
        <v>1015</v>
      </c>
      <c r="D3000" s="64" t="s">
        <v>1016</v>
      </c>
      <c r="E3000" s="64" t="s">
        <v>1017</v>
      </c>
      <c r="F3000" s="64" t="s">
        <v>1018</v>
      </c>
      <c r="G3000" s="64" t="s">
        <v>1019</v>
      </c>
      <c r="H3000" s="64" t="s">
        <v>1020</v>
      </c>
      <c r="I3000" s="65" t="s">
        <v>1014</v>
      </c>
      <c r="J3000" s="64" t="s">
        <v>1021</v>
      </c>
      <c r="K3000" s="64" t="s">
        <v>1022</v>
      </c>
      <c r="L3000" s="64" t="s">
        <v>1023</v>
      </c>
      <c r="M3000" s="64" t="s">
        <v>1024</v>
      </c>
      <c r="N3000" s="64" t="s">
        <v>1025</v>
      </c>
      <c r="O3000" s="64" t="s">
        <v>1026</v>
      </c>
      <c r="P3000" s="64" t="s">
        <v>1027</v>
      </c>
      <c r="Q3000" s="65" t="s">
        <v>2033</v>
      </c>
    </row>
    <row r="3001" spans="1:17" x14ac:dyDescent="0.35">
      <c r="A3001" s="28" t="s">
        <v>1677</v>
      </c>
      <c r="B3001" s="28">
        <v>0</v>
      </c>
      <c r="C3001" s="28">
        <v>0</v>
      </c>
      <c r="D3001" s="28">
        <v>0</v>
      </c>
      <c r="E3001" s="28">
        <v>0</v>
      </c>
      <c r="F3001" s="28">
        <v>0</v>
      </c>
      <c r="G3001" s="28">
        <v>0</v>
      </c>
      <c r="H3001" s="28">
        <v>0</v>
      </c>
      <c r="I3001" s="146">
        <f>SUM(B3001:H3001)</f>
        <v>0</v>
      </c>
      <c r="J3001" s="28">
        <v>0</v>
      </c>
      <c r="K3001" s="28">
        <v>0</v>
      </c>
      <c r="L3001" s="28">
        <v>0</v>
      </c>
      <c r="M3001" s="28">
        <v>0</v>
      </c>
      <c r="N3001" s="28">
        <v>0</v>
      </c>
      <c r="O3001" s="28">
        <v>0</v>
      </c>
      <c r="P3001" s="28">
        <v>0</v>
      </c>
      <c r="Q3001" s="146">
        <f>SUM(J3001:P3001)</f>
        <v>0</v>
      </c>
    </row>
    <row r="3002" spans="1:17" x14ac:dyDescent="0.35">
      <c r="A3002" s="28" t="s">
        <v>1678</v>
      </c>
      <c r="B3002" s="28">
        <v>64.900000000000006</v>
      </c>
      <c r="C3002" s="28">
        <v>106.7</v>
      </c>
      <c r="D3002" s="28">
        <v>118.6</v>
      </c>
      <c r="E3002" s="28">
        <v>39.4</v>
      </c>
      <c r="F3002" s="28">
        <v>134.1</v>
      </c>
      <c r="G3002" s="166">
        <v>114.8</v>
      </c>
      <c r="H3002" s="28">
        <v>0.3</v>
      </c>
      <c r="I3002" s="146">
        <f>SUM(B3002:H3002)</f>
        <v>578.79999999999995</v>
      </c>
      <c r="J3002" s="28">
        <v>121.4</v>
      </c>
      <c r="K3002" s="28">
        <v>136.19999999999999</v>
      </c>
      <c r="L3002" s="28">
        <v>195.2</v>
      </c>
      <c r="M3002" s="28">
        <v>120.5</v>
      </c>
      <c r="N3002" s="28">
        <v>84</v>
      </c>
      <c r="O3002" s="28">
        <v>174.6</v>
      </c>
      <c r="P3002" s="28">
        <v>152.80000000000001</v>
      </c>
      <c r="Q3002" s="146">
        <f>SUM(J3002:P3002)</f>
        <v>984.7</v>
      </c>
    </row>
    <row r="3003" spans="1:17" x14ac:dyDescent="0.35">
      <c r="A3003" s="28" t="s">
        <v>152</v>
      </c>
      <c r="B3003" s="28">
        <f t="shared" ref="B3003:H3003" si="2323">B3002+B3001</f>
        <v>64.900000000000006</v>
      </c>
      <c r="C3003" s="28">
        <f t="shared" si="2323"/>
        <v>106.7</v>
      </c>
      <c r="D3003" s="28">
        <f t="shared" si="2323"/>
        <v>118.6</v>
      </c>
      <c r="E3003" s="28">
        <f t="shared" si="2323"/>
        <v>39.4</v>
      </c>
      <c r="F3003" s="28">
        <f t="shared" si="2323"/>
        <v>134.1</v>
      </c>
      <c r="G3003" s="28">
        <f t="shared" si="2323"/>
        <v>114.8</v>
      </c>
      <c r="H3003" s="28">
        <f t="shared" si="2323"/>
        <v>0.3</v>
      </c>
      <c r="I3003" s="146">
        <f>SUM(B3003:H3003)</f>
        <v>578.79999999999995</v>
      </c>
      <c r="J3003" s="28">
        <f>J3002+J3001</f>
        <v>121.4</v>
      </c>
      <c r="K3003" s="28">
        <f t="shared" ref="K3003:P3003" si="2324">K3002+K3001</f>
        <v>136.19999999999999</v>
      </c>
      <c r="L3003" s="28">
        <f t="shared" si="2324"/>
        <v>195.2</v>
      </c>
      <c r="M3003" s="28">
        <f t="shared" si="2324"/>
        <v>120.5</v>
      </c>
      <c r="N3003" s="28">
        <f t="shared" si="2324"/>
        <v>84</v>
      </c>
      <c r="O3003" s="28">
        <f t="shared" si="2324"/>
        <v>174.6</v>
      </c>
      <c r="P3003" s="28">
        <f t="shared" si="2324"/>
        <v>152.80000000000001</v>
      </c>
      <c r="Q3003" s="146">
        <f>SUM(J3003:P3003)</f>
        <v>984.7</v>
      </c>
    </row>
    <row r="3004" spans="1:17" x14ac:dyDescent="0.35">
      <c r="A3004" s="28" t="s">
        <v>154</v>
      </c>
      <c r="B3004" s="106">
        <f>B3002/B3003*100</f>
        <v>100</v>
      </c>
      <c r="C3004" s="106">
        <f>C3002/C3003*100</f>
        <v>100</v>
      </c>
      <c r="D3004" s="106">
        <f>D3002/D3003</f>
        <v>1</v>
      </c>
      <c r="E3004" s="106">
        <f>E3002/E3003</f>
        <v>1</v>
      </c>
      <c r="F3004" s="106">
        <f t="shared" ref="F3004:Q3004" si="2325">F3002/F3003*100</f>
        <v>100</v>
      </c>
      <c r="G3004" s="106">
        <f t="shared" si="2325"/>
        <v>100</v>
      </c>
      <c r="H3004" s="106">
        <f t="shared" si="2325"/>
        <v>100</v>
      </c>
      <c r="I3004" s="106">
        <f t="shared" si="2325"/>
        <v>100</v>
      </c>
      <c r="J3004" s="106">
        <f t="shared" si="2325"/>
        <v>100</v>
      </c>
      <c r="K3004" s="106">
        <f t="shared" si="2325"/>
        <v>100</v>
      </c>
      <c r="L3004" s="106">
        <f t="shared" si="2325"/>
        <v>100</v>
      </c>
      <c r="M3004" s="106">
        <f t="shared" si="2325"/>
        <v>100</v>
      </c>
      <c r="N3004" s="106">
        <f t="shared" si="2325"/>
        <v>100</v>
      </c>
      <c r="O3004" s="106">
        <f t="shared" si="2325"/>
        <v>100</v>
      </c>
      <c r="P3004" s="106">
        <f t="shared" si="2325"/>
        <v>100</v>
      </c>
      <c r="Q3004" s="106">
        <f t="shared" si="2325"/>
        <v>100</v>
      </c>
    </row>
    <row r="3005" spans="1:17" x14ac:dyDescent="0.35">
      <c r="A3005" s="28" t="s">
        <v>153</v>
      </c>
      <c r="B3005" s="28">
        <v>63</v>
      </c>
      <c r="C3005" s="28">
        <v>115</v>
      </c>
      <c r="D3005" s="28">
        <v>105</v>
      </c>
      <c r="E3005" s="28">
        <v>42</v>
      </c>
      <c r="F3005" s="28">
        <v>132</v>
      </c>
      <c r="G3005" s="28">
        <v>115</v>
      </c>
      <c r="H3005" s="28">
        <v>0</v>
      </c>
      <c r="I3005" s="106">
        <v>0</v>
      </c>
      <c r="J3005" s="28">
        <v>122</v>
      </c>
      <c r="K3005" s="28">
        <v>140</v>
      </c>
      <c r="L3005" s="28">
        <v>192</v>
      </c>
      <c r="M3005" s="28">
        <v>117</v>
      </c>
      <c r="N3005" s="28">
        <v>81</v>
      </c>
      <c r="O3005" s="28">
        <v>176</v>
      </c>
      <c r="P3005" s="28">
        <v>153</v>
      </c>
      <c r="Q3005" s="106">
        <v>0</v>
      </c>
    </row>
    <row r="3006" spans="1:17" x14ac:dyDescent="0.35">
      <c r="A3006" s="167" t="s">
        <v>155</v>
      </c>
      <c r="B3006" s="169">
        <f t="shared" ref="B3006:H3006" si="2326">B3005/B3003</f>
        <v>0.97072419106317398</v>
      </c>
      <c r="C3006" s="169">
        <f t="shared" si="2326"/>
        <v>1.0777881911902529</v>
      </c>
      <c r="D3006" s="169">
        <f t="shared" si="2326"/>
        <v>0.88532883642495785</v>
      </c>
      <c r="E3006" s="169">
        <f t="shared" si="2326"/>
        <v>1.0659898477157361</v>
      </c>
      <c r="F3006" s="169">
        <f t="shared" si="2326"/>
        <v>0.9843400447427294</v>
      </c>
      <c r="G3006" s="169">
        <f t="shared" si="2326"/>
        <v>1.0017421602787457</v>
      </c>
      <c r="H3006" s="169">
        <f t="shared" si="2326"/>
        <v>0</v>
      </c>
      <c r="I3006" s="146"/>
      <c r="J3006" s="169">
        <f t="shared" ref="J3006:P3006" si="2327">J3005/J3003</f>
        <v>1.0049423393739703</v>
      </c>
      <c r="K3006" s="169">
        <f t="shared" si="2327"/>
        <v>1.0279001468428781</v>
      </c>
      <c r="L3006" s="169">
        <f t="shared" si="2327"/>
        <v>0.98360655737704927</v>
      </c>
      <c r="M3006" s="169">
        <f t="shared" si="2327"/>
        <v>0.97095435684647302</v>
      </c>
      <c r="N3006" s="169">
        <f t="shared" si="2327"/>
        <v>0.9642857142857143</v>
      </c>
      <c r="O3006" s="169">
        <f t="shared" si="2327"/>
        <v>1.0080183276059564</v>
      </c>
      <c r="P3006" s="169">
        <f t="shared" si="2327"/>
        <v>1.00130890052356</v>
      </c>
      <c r="Q3006" s="146"/>
    </row>
    <row r="3007" spans="1:17" x14ac:dyDescent="0.35">
      <c r="A3007" s="28" t="s">
        <v>162</v>
      </c>
      <c r="B3007" s="28">
        <v>0</v>
      </c>
      <c r="C3007" s="28">
        <v>0</v>
      </c>
      <c r="D3007" s="28">
        <v>0</v>
      </c>
      <c r="E3007" s="28">
        <v>0</v>
      </c>
      <c r="F3007" s="28">
        <v>0</v>
      </c>
      <c r="G3007" s="28">
        <v>0</v>
      </c>
      <c r="H3007" s="28">
        <v>0</v>
      </c>
      <c r="I3007" s="146">
        <f>SUM(B3007:H3007)</f>
        <v>0</v>
      </c>
      <c r="J3007" s="28">
        <v>0</v>
      </c>
      <c r="K3007" s="28">
        <v>0</v>
      </c>
      <c r="L3007" s="28">
        <v>0</v>
      </c>
      <c r="M3007" s="28">
        <v>0</v>
      </c>
      <c r="N3007" s="28">
        <v>0</v>
      </c>
      <c r="O3007" s="28">
        <v>0</v>
      </c>
      <c r="P3007" s="28">
        <v>0</v>
      </c>
      <c r="Q3007" s="146">
        <f>SUM(J3007:P3007)</f>
        <v>0</v>
      </c>
    </row>
    <row r="3008" spans="1:17" x14ac:dyDescent="0.35">
      <c r="A3008" s="28" t="s">
        <v>163</v>
      </c>
      <c r="B3008" s="61">
        <v>66.900000000000006</v>
      </c>
      <c r="C3008" s="166">
        <v>107.5</v>
      </c>
      <c r="D3008" s="166">
        <v>128.80000000000001</v>
      </c>
      <c r="E3008" s="166">
        <v>48.1</v>
      </c>
      <c r="F3008" s="166">
        <v>141.9</v>
      </c>
      <c r="G3008" s="166">
        <v>163.6</v>
      </c>
      <c r="H3008" s="28">
        <v>122.7</v>
      </c>
      <c r="I3008" s="146">
        <f>SUM(B3008:H3008)</f>
        <v>779.50000000000011</v>
      </c>
      <c r="J3008" s="28">
        <v>165.2</v>
      </c>
      <c r="K3008" s="28">
        <v>176.3</v>
      </c>
      <c r="L3008" s="28">
        <v>214.6</v>
      </c>
      <c r="M3008" s="28">
        <v>165.2</v>
      </c>
      <c r="N3008" s="28">
        <v>172.4</v>
      </c>
      <c r="O3008" s="28">
        <v>205</v>
      </c>
      <c r="P3008" s="28">
        <v>161.5</v>
      </c>
      <c r="Q3008" s="146">
        <f>SUM(J3008:P3008)</f>
        <v>1260.1999999999998</v>
      </c>
    </row>
    <row r="3009" spans="1:17" x14ac:dyDescent="0.35">
      <c r="A3009" s="28" t="s">
        <v>152</v>
      </c>
      <c r="B3009" s="28">
        <f t="shared" ref="B3009:H3009" si="2328">B3008+B3007</f>
        <v>66.900000000000006</v>
      </c>
      <c r="C3009" s="28">
        <f t="shared" si="2328"/>
        <v>107.5</v>
      </c>
      <c r="D3009" s="28">
        <f t="shared" si="2328"/>
        <v>128.80000000000001</v>
      </c>
      <c r="E3009" s="28">
        <f t="shared" si="2328"/>
        <v>48.1</v>
      </c>
      <c r="F3009" s="28">
        <f t="shared" si="2328"/>
        <v>141.9</v>
      </c>
      <c r="G3009" s="28">
        <f t="shared" si="2328"/>
        <v>163.6</v>
      </c>
      <c r="H3009" s="28">
        <f t="shared" si="2328"/>
        <v>122.7</v>
      </c>
      <c r="I3009" s="146">
        <f>SUM(B3009:H3009)</f>
        <v>779.50000000000011</v>
      </c>
      <c r="J3009" s="28">
        <f>J3008+J3007</f>
        <v>165.2</v>
      </c>
      <c r="K3009" s="28">
        <f t="shared" ref="K3009:P3009" si="2329">K3008+K3007</f>
        <v>176.3</v>
      </c>
      <c r="L3009" s="28">
        <f t="shared" si="2329"/>
        <v>214.6</v>
      </c>
      <c r="M3009" s="28">
        <f t="shared" si="2329"/>
        <v>165.2</v>
      </c>
      <c r="N3009" s="28">
        <f t="shared" si="2329"/>
        <v>172.4</v>
      </c>
      <c r="O3009" s="28">
        <f t="shared" si="2329"/>
        <v>205</v>
      </c>
      <c r="P3009" s="28">
        <f t="shared" si="2329"/>
        <v>161.5</v>
      </c>
      <c r="Q3009" s="146">
        <f>SUM(J3009:P3009)</f>
        <v>1260.1999999999998</v>
      </c>
    </row>
    <row r="3010" spans="1:17" x14ac:dyDescent="0.35">
      <c r="A3010" s="28" t="s">
        <v>154</v>
      </c>
      <c r="B3010" s="106">
        <f t="shared" ref="B3010:H3010" si="2330">B3008/B3009*100</f>
        <v>100</v>
      </c>
      <c r="C3010" s="106">
        <f t="shared" si="2330"/>
        <v>100</v>
      </c>
      <c r="D3010" s="106">
        <f t="shared" si="2330"/>
        <v>100</v>
      </c>
      <c r="E3010" s="106">
        <f t="shared" si="2330"/>
        <v>100</v>
      </c>
      <c r="F3010" s="106">
        <f t="shared" si="2330"/>
        <v>100</v>
      </c>
      <c r="G3010" s="106">
        <f t="shared" si="2330"/>
        <v>100</v>
      </c>
      <c r="H3010" s="106">
        <f t="shared" si="2330"/>
        <v>100</v>
      </c>
      <c r="I3010" s="106">
        <f>I3008/I3009*100</f>
        <v>100</v>
      </c>
      <c r="J3010" s="106">
        <f t="shared" ref="J3010:P3010" si="2331">J3008/J3009*100</f>
        <v>100</v>
      </c>
      <c r="K3010" s="106">
        <f t="shared" si="2331"/>
        <v>100</v>
      </c>
      <c r="L3010" s="106">
        <f t="shared" si="2331"/>
        <v>100</v>
      </c>
      <c r="M3010" s="106">
        <f t="shared" si="2331"/>
        <v>100</v>
      </c>
      <c r="N3010" s="106">
        <f t="shared" si="2331"/>
        <v>100</v>
      </c>
      <c r="O3010" s="106">
        <f t="shared" si="2331"/>
        <v>100</v>
      </c>
      <c r="P3010" s="106">
        <f t="shared" si="2331"/>
        <v>100</v>
      </c>
      <c r="Q3010" s="106">
        <f>Q3008/Q3009*100</f>
        <v>100</v>
      </c>
    </row>
    <row r="3011" spans="1:17" x14ac:dyDescent="0.35">
      <c r="A3011" s="28" t="s">
        <v>153</v>
      </c>
      <c r="B3011" s="28">
        <v>69</v>
      </c>
      <c r="C3011" s="28">
        <v>92</v>
      </c>
      <c r="D3011" s="28">
        <v>147</v>
      </c>
      <c r="E3011" s="28">
        <v>104</v>
      </c>
      <c r="F3011" s="28">
        <v>147</v>
      </c>
      <c r="G3011" s="28">
        <v>178</v>
      </c>
      <c r="H3011" s="28">
        <v>182</v>
      </c>
      <c r="I3011" s="106">
        <v>0</v>
      </c>
      <c r="J3011" s="28">
        <v>159</v>
      </c>
      <c r="K3011" s="28">
        <v>168</v>
      </c>
      <c r="L3011" s="28">
        <v>200</v>
      </c>
      <c r="M3011" s="28">
        <v>187</v>
      </c>
      <c r="N3011" s="28">
        <v>177</v>
      </c>
      <c r="O3011" s="28">
        <v>187</v>
      </c>
      <c r="P3011" s="28">
        <v>153</v>
      </c>
      <c r="Q3011" s="106">
        <v>0</v>
      </c>
    </row>
    <row r="3012" spans="1:17" x14ac:dyDescent="0.35">
      <c r="A3012" s="167" t="s">
        <v>155</v>
      </c>
      <c r="B3012" s="169">
        <f t="shared" ref="B3012:H3012" si="2332">B3011/B3009</f>
        <v>1.0313901345291479</v>
      </c>
      <c r="C3012" s="169">
        <f t="shared" si="2332"/>
        <v>0.85581395348837208</v>
      </c>
      <c r="D3012" s="169">
        <f t="shared" si="2332"/>
        <v>1.1413043478260869</v>
      </c>
      <c r="E3012" s="169">
        <f t="shared" si="2332"/>
        <v>2.1621621621621623</v>
      </c>
      <c r="F3012" s="169">
        <f t="shared" si="2332"/>
        <v>1.0359408033826638</v>
      </c>
      <c r="G3012" s="169">
        <f t="shared" si="2332"/>
        <v>1.0880195599022005</v>
      </c>
      <c r="H3012" s="169">
        <f t="shared" si="2332"/>
        <v>1.4832925835370823</v>
      </c>
      <c r="I3012" s="146"/>
      <c r="J3012" s="169">
        <f t="shared" ref="J3012:P3012" si="2333">J3011/J3009</f>
        <v>0.96246973365617439</v>
      </c>
      <c r="K3012" s="169">
        <f t="shared" si="2333"/>
        <v>0.95292115711854786</v>
      </c>
      <c r="L3012" s="169">
        <f t="shared" si="2333"/>
        <v>0.93196644920782856</v>
      </c>
      <c r="M3012" s="169">
        <f t="shared" si="2333"/>
        <v>1.1319612590799033</v>
      </c>
      <c r="N3012" s="169">
        <f t="shared" si="2333"/>
        <v>1.0266821345707657</v>
      </c>
      <c r="O3012" s="169">
        <f t="shared" si="2333"/>
        <v>0.91219512195121955</v>
      </c>
      <c r="P3012" s="169">
        <f t="shared" si="2333"/>
        <v>0.94736842105263153</v>
      </c>
      <c r="Q3012" s="146"/>
    </row>
    <row r="3013" spans="1:17" x14ac:dyDescent="0.35">
      <c r="A3013" s="28" t="s">
        <v>164</v>
      </c>
      <c r="B3013" s="28">
        <v>0</v>
      </c>
      <c r="C3013" s="28">
        <v>0</v>
      </c>
      <c r="D3013" s="28">
        <v>0</v>
      </c>
      <c r="E3013" s="28">
        <v>0</v>
      </c>
      <c r="F3013" s="28">
        <v>0</v>
      </c>
      <c r="G3013" s="28">
        <v>0</v>
      </c>
      <c r="H3013" s="28">
        <v>0</v>
      </c>
      <c r="I3013" s="151"/>
      <c r="J3013" s="28">
        <v>0</v>
      </c>
      <c r="K3013" s="61">
        <v>0</v>
      </c>
      <c r="L3013" s="61">
        <v>0</v>
      </c>
      <c r="M3013" s="61">
        <v>0</v>
      </c>
      <c r="N3013" s="61">
        <v>0</v>
      </c>
      <c r="O3013" s="61">
        <v>0</v>
      </c>
      <c r="P3013" s="61">
        <v>0</v>
      </c>
      <c r="Q3013" s="151"/>
    </row>
    <row r="3014" spans="1:17" x14ac:dyDescent="0.35">
      <c r="A3014" s="88" t="s">
        <v>165</v>
      </c>
      <c r="B3014" s="148">
        <v>0</v>
      </c>
      <c r="C3014" s="148">
        <v>0</v>
      </c>
      <c r="D3014" s="148">
        <v>0</v>
      </c>
      <c r="E3014" s="148">
        <v>0</v>
      </c>
      <c r="F3014" s="148">
        <v>0</v>
      </c>
      <c r="G3014" s="148">
        <v>0</v>
      </c>
      <c r="H3014" s="148">
        <v>0</v>
      </c>
      <c r="I3014" s="153">
        <f>SUM(B3014:H3014)</f>
        <v>0</v>
      </c>
      <c r="J3014" s="88">
        <v>0</v>
      </c>
      <c r="K3014" s="148">
        <v>0</v>
      </c>
      <c r="L3014" s="148">
        <v>0</v>
      </c>
      <c r="M3014" s="148">
        <v>0</v>
      </c>
      <c r="N3014" s="148">
        <v>0</v>
      </c>
      <c r="O3014" s="148">
        <v>0</v>
      </c>
      <c r="P3014" s="148">
        <v>0</v>
      </c>
      <c r="Q3014" s="153">
        <f>SUM(J3014:P3014)</f>
        <v>0</v>
      </c>
    </row>
    <row r="3015" spans="1:17" x14ac:dyDescent="0.35">
      <c r="A3015" s="28" t="s">
        <v>152</v>
      </c>
      <c r="B3015" s="28">
        <f t="shared" ref="B3015:H3015" si="2334">B3013+B3014</f>
        <v>0</v>
      </c>
      <c r="C3015" s="28">
        <f t="shared" si="2334"/>
        <v>0</v>
      </c>
      <c r="D3015" s="28">
        <f t="shared" si="2334"/>
        <v>0</v>
      </c>
      <c r="E3015" s="28">
        <f t="shared" si="2334"/>
        <v>0</v>
      </c>
      <c r="F3015" s="28">
        <f t="shared" si="2334"/>
        <v>0</v>
      </c>
      <c r="G3015" s="28">
        <f t="shared" si="2334"/>
        <v>0</v>
      </c>
      <c r="H3015" s="28">
        <f t="shared" si="2334"/>
        <v>0</v>
      </c>
      <c r="I3015" s="151">
        <f>SUM(B3015:H3015)</f>
        <v>0</v>
      </c>
      <c r="J3015" s="28">
        <f>J3013+J3014</f>
        <v>0</v>
      </c>
      <c r="K3015" s="28">
        <f t="shared" ref="K3015:P3015" si="2335">K3013+K3014</f>
        <v>0</v>
      </c>
      <c r="L3015" s="28">
        <f t="shared" si="2335"/>
        <v>0</v>
      </c>
      <c r="M3015" s="28">
        <f t="shared" si="2335"/>
        <v>0</v>
      </c>
      <c r="N3015" s="28">
        <f t="shared" si="2335"/>
        <v>0</v>
      </c>
      <c r="O3015" s="28">
        <f t="shared" si="2335"/>
        <v>0</v>
      </c>
      <c r="P3015" s="28">
        <f t="shared" si="2335"/>
        <v>0</v>
      </c>
      <c r="Q3015" s="151">
        <f>SUM(J3015:P3015)</f>
        <v>0</v>
      </c>
    </row>
    <row r="3016" spans="1:17" x14ac:dyDescent="0.35">
      <c r="A3016" s="28" t="s">
        <v>154</v>
      </c>
      <c r="B3016" s="106" t="e">
        <f t="shared" ref="B3016:H3016" si="2336">B3014/B3015*100</f>
        <v>#DIV/0!</v>
      </c>
      <c r="C3016" s="106" t="e">
        <f t="shared" si="2336"/>
        <v>#DIV/0!</v>
      </c>
      <c r="D3016" s="106" t="e">
        <f t="shared" si="2336"/>
        <v>#DIV/0!</v>
      </c>
      <c r="E3016" s="106" t="e">
        <f t="shared" si="2336"/>
        <v>#DIV/0!</v>
      </c>
      <c r="F3016" s="106" t="e">
        <f t="shared" si="2336"/>
        <v>#DIV/0!</v>
      </c>
      <c r="G3016" s="106" t="e">
        <f t="shared" si="2336"/>
        <v>#DIV/0!</v>
      </c>
      <c r="H3016" s="106" t="e">
        <f t="shared" si="2336"/>
        <v>#DIV/0!</v>
      </c>
      <c r="I3016" s="146"/>
      <c r="J3016" s="106" t="e">
        <f t="shared" ref="J3016:P3016" si="2337">J3014/J3015*100</f>
        <v>#DIV/0!</v>
      </c>
      <c r="K3016" s="106" t="e">
        <f t="shared" si="2337"/>
        <v>#DIV/0!</v>
      </c>
      <c r="L3016" s="106" t="e">
        <f t="shared" si="2337"/>
        <v>#DIV/0!</v>
      </c>
      <c r="M3016" s="106" t="e">
        <f t="shared" si="2337"/>
        <v>#DIV/0!</v>
      </c>
      <c r="N3016" s="106" t="e">
        <f t="shared" si="2337"/>
        <v>#DIV/0!</v>
      </c>
      <c r="O3016" s="106" t="e">
        <f t="shared" si="2337"/>
        <v>#DIV/0!</v>
      </c>
      <c r="P3016" s="106" t="e">
        <f t="shared" si="2337"/>
        <v>#DIV/0!</v>
      </c>
      <c r="Q3016" s="146"/>
    </row>
    <row r="3017" spans="1:17" x14ac:dyDescent="0.35">
      <c r="A3017" s="28" t="s">
        <v>153</v>
      </c>
      <c r="B3017" s="28">
        <v>82</v>
      </c>
      <c r="C3017" s="28">
        <v>250</v>
      </c>
      <c r="D3017" s="28">
        <v>406</v>
      </c>
      <c r="E3017" s="28">
        <v>107</v>
      </c>
      <c r="F3017" s="28">
        <v>432</v>
      </c>
      <c r="G3017" s="28">
        <v>482</v>
      </c>
      <c r="H3017" s="28">
        <v>484</v>
      </c>
      <c r="I3017" s="146"/>
      <c r="J3017" s="28">
        <v>428</v>
      </c>
      <c r="K3017" s="28">
        <v>440</v>
      </c>
      <c r="L3017" s="28">
        <v>196</v>
      </c>
      <c r="M3017" s="28">
        <v>415</v>
      </c>
      <c r="N3017" s="28">
        <v>483</v>
      </c>
      <c r="O3017" s="28">
        <v>476</v>
      </c>
      <c r="P3017" s="28">
        <v>385</v>
      </c>
      <c r="Q3017" s="146"/>
    </row>
    <row r="3018" spans="1:17" x14ac:dyDescent="0.35">
      <c r="A3018" s="43" t="s">
        <v>155</v>
      </c>
      <c r="B3018" s="169" t="e">
        <f t="shared" ref="B3018:H3018" si="2338">B3017/B3015</f>
        <v>#DIV/0!</v>
      </c>
      <c r="C3018" s="169" t="e">
        <f t="shared" si="2338"/>
        <v>#DIV/0!</v>
      </c>
      <c r="D3018" s="169" t="e">
        <f t="shared" si="2338"/>
        <v>#DIV/0!</v>
      </c>
      <c r="E3018" s="169" t="e">
        <f t="shared" si="2338"/>
        <v>#DIV/0!</v>
      </c>
      <c r="F3018" s="169" t="e">
        <f t="shared" si="2338"/>
        <v>#DIV/0!</v>
      </c>
      <c r="G3018" s="169" t="e">
        <f t="shared" si="2338"/>
        <v>#DIV/0!</v>
      </c>
      <c r="H3018" s="169" t="e">
        <f t="shared" si="2338"/>
        <v>#DIV/0!</v>
      </c>
      <c r="I3018" s="146"/>
      <c r="J3018" s="169" t="e">
        <f t="shared" ref="J3018:O3018" si="2339">J3017/J3015</f>
        <v>#DIV/0!</v>
      </c>
      <c r="K3018" s="169" t="e">
        <f t="shared" si="2339"/>
        <v>#DIV/0!</v>
      </c>
      <c r="L3018" s="169" t="e">
        <f t="shared" si="2339"/>
        <v>#DIV/0!</v>
      </c>
      <c r="M3018" s="169" t="e">
        <f t="shared" si="2339"/>
        <v>#DIV/0!</v>
      </c>
      <c r="N3018" s="169" t="e">
        <f t="shared" si="2339"/>
        <v>#DIV/0!</v>
      </c>
      <c r="O3018" s="169" t="e">
        <f t="shared" si="2339"/>
        <v>#DIV/0!</v>
      </c>
      <c r="P3018" s="169" t="e">
        <f>P3019/P3015</f>
        <v>#DIV/0!</v>
      </c>
      <c r="Q3018" s="146"/>
    </row>
    <row r="3019" spans="1:17" x14ac:dyDescent="0.35">
      <c r="A3019" s="28" t="s">
        <v>156</v>
      </c>
      <c r="B3019" s="88">
        <v>38.18</v>
      </c>
      <c r="C3019" s="88">
        <v>20</v>
      </c>
      <c r="D3019" s="88">
        <v>26</v>
      </c>
      <c r="E3019" s="88">
        <v>12</v>
      </c>
      <c r="F3019" s="88">
        <v>28</v>
      </c>
      <c r="G3019" s="79">
        <v>29</v>
      </c>
      <c r="H3019" s="79">
        <v>38</v>
      </c>
      <c r="I3019" s="146">
        <f>SUM(B3019:H3019)</f>
        <v>191.18</v>
      </c>
      <c r="J3019" s="79">
        <v>25.09</v>
      </c>
      <c r="K3019" s="88">
        <v>19</v>
      </c>
      <c r="L3019" s="88">
        <v>23</v>
      </c>
      <c r="M3019" s="88">
        <v>26</v>
      </c>
      <c r="N3019" s="88">
        <v>31</v>
      </c>
      <c r="O3019" s="79">
        <v>21</v>
      </c>
      <c r="P3019" s="79">
        <v>17</v>
      </c>
      <c r="Q3019" s="146">
        <f>SUM(J3019:P3019)</f>
        <v>162.09</v>
      </c>
    </row>
    <row r="3020" spans="1:17" x14ac:dyDescent="0.35">
      <c r="A3020" s="28" t="s">
        <v>157</v>
      </c>
      <c r="B3020" s="88">
        <v>30.65</v>
      </c>
      <c r="C3020" s="88">
        <v>36.630000000000003</v>
      </c>
      <c r="D3020" s="88">
        <v>32.659999999999997</v>
      </c>
      <c r="E3020" s="88">
        <v>29.79</v>
      </c>
      <c r="F3020" s="88">
        <v>40.54</v>
      </c>
      <c r="G3020" s="79">
        <v>44.57</v>
      </c>
      <c r="H3020" s="79">
        <v>28.18</v>
      </c>
      <c r="I3020" s="146">
        <f>SUM(B3020:H3020)</f>
        <v>243.01999999999998</v>
      </c>
      <c r="J3020" s="79">
        <v>40.33</v>
      </c>
      <c r="K3020" s="88">
        <v>42.73</v>
      </c>
      <c r="L3020" s="88">
        <v>47.45</v>
      </c>
      <c r="M3020" s="88">
        <v>38.799999999999997</v>
      </c>
      <c r="N3020" s="88">
        <v>39.74</v>
      </c>
      <c r="O3020" s="79">
        <v>49.97</v>
      </c>
      <c r="P3020" s="79">
        <v>39.61</v>
      </c>
      <c r="Q3020" s="146">
        <f>SUM(J3020:P3020)</f>
        <v>298.63</v>
      </c>
    </row>
    <row r="3021" spans="1:17" x14ac:dyDescent="0.35">
      <c r="A3021" s="28" t="s">
        <v>152</v>
      </c>
      <c r="B3021" s="28">
        <f t="shared" ref="B3021:H3021" si="2340">B3020+B3019</f>
        <v>68.83</v>
      </c>
      <c r="C3021" s="28">
        <f t="shared" si="2340"/>
        <v>56.63</v>
      </c>
      <c r="D3021" s="28">
        <f t="shared" si="2340"/>
        <v>58.66</v>
      </c>
      <c r="E3021" s="28">
        <f t="shared" si="2340"/>
        <v>41.79</v>
      </c>
      <c r="F3021" s="28">
        <f t="shared" si="2340"/>
        <v>68.539999999999992</v>
      </c>
      <c r="G3021" s="28">
        <f t="shared" si="2340"/>
        <v>73.569999999999993</v>
      </c>
      <c r="H3021" s="28">
        <f t="shared" si="2340"/>
        <v>66.180000000000007</v>
      </c>
      <c r="I3021" s="146">
        <f>SUM(B3021:H3021)</f>
        <v>434.2</v>
      </c>
      <c r="J3021" s="28">
        <f t="shared" ref="J3021:P3021" si="2341">J3020+J3019</f>
        <v>65.42</v>
      </c>
      <c r="K3021" s="28">
        <f t="shared" si="2341"/>
        <v>61.73</v>
      </c>
      <c r="L3021" s="28">
        <f t="shared" si="2341"/>
        <v>70.45</v>
      </c>
      <c r="M3021" s="28">
        <f t="shared" si="2341"/>
        <v>64.8</v>
      </c>
      <c r="N3021" s="28">
        <f t="shared" si="2341"/>
        <v>70.740000000000009</v>
      </c>
      <c r="O3021" s="28">
        <f t="shared" si="2341"/>
        <v>70.97</v>
      </c>
      <c r="P3021" s="28">
        <f t="shared" si="2341"/>
        <v>56.61</v>
      </c>
      <c r="Q3021" s="146">
        <f>SUM(J3021:P3021)</f>
        <v>460.72</v>
      </c>
    </row>
    <row r="3022" spans="1:17" x14ac:dyDescent="0.35">
      <c r="A3022" s="28" t="s">
        <v>154</v>
      </c>
      <c r="B3022" s="169">
        <f t="shared" ref="B3022:H3022" si="2342">B3021/B3019</f>
        <v>1.8027763226820324</v>
      </c>
      <c r="C3022" s="169">
        <f t="shared" si="2342"/>
        <v>2.8315000000000001</v>
      </c>
      <c r="D3022" s="169">
        <f t="shared" si="2342"/>
        <v>2.256153846153846</v>
      </c>
      <c r="E3022" s="169">
        <f t="shared" si="2342"/>
        <v>3.4824999999999999</v>
      </c>
      <c r="F3022" s="169">
        <f t="shared" si="2342"/>
        <v>2.4478571428571425</v>
      </c>
      <c r="G3022" s="169">
        <f t="shared" si="2342"/>
        <v>2.5368965517241375</v>
      </c>
      <c r="H3022" s="169">
        <f t="shared" si="2342"/>
        <v>1.7415789473684213</v>
      </c>
      <c r="I3022" s="106">
        <f>I3020/I3021*100</f>
        <v>55.969599263012441</v>
      </c>
      <c r="J3022" s="169">
        <f t="shared" ref="J3022:P3022" si="2343">J3021/J3019</f>
        <v>2.6074133120765244</v>
      </c>
      <c r="K3022" s="169">
        <f t="shared" si="2343"/>
        <v>3.2489473684210526</v>
      </c>
      <c r="L3022" s="169">
        <f t="shared" si="2343"/>
        <v>3.0630434782608695</v>
      </c>
      <c r="M3022" s="169">
        <f t="shared" si="2343"/>
        <v>2.4923076923076923</v>
      </c>
      <c r="N3022" s="169">
        <f t="shared" si="2343"/>
        <v>2.281935483870968</v>
      </c>
      <c r="O3022" s="169">
        <f t="shared" si="2343"/>
        <v>3.3795238095238096</v>
      </c>
      <c r="P3022" s="169">
        <f t="shared" si="2343"/>
        <v>3.33</v>
      </c>
      <c r="Q3022" s="106">
        <f>Q3020/Q3021*100</f>
        <v>64.818110783122066</v>
      </c>
    </row>
    <row r="3023" spans="1:17" x14ac:dyDescent="0.35">
      <c r="A3023" s="28" t="s">
        <v>153</v>
      </c>
      <c r="B3023" s="28">
        <v>69</v>
      </c>
      <c r="C3023" s="28">
        <v>55</v>
      </c>
      <c r="D3023" s="28">
        <v>58</v>
      </c>
      <c r="E3023" s="28">
        <v>40</v>
      </c>
      <c r="F3023" s="28">
        <v>64</v>
      </c>
      <c r="G3023" s="28">
        <v>56</v>
      </c>
      <c r="H3023" s="28">
        <v>62</v>
      </c>
      <c r="I3023" s="146"/>
      <c r="J3023" s="28">
        <v>62</v>
      </c>
      <c r="K3023" s="28">
        <v>59</v>
      </c>
      <c r="L3023" s="28">
        <v>67</v>
      </c>
      <c r="M3023" s="28">
        <v>60</v>
      </c>
      <c r="N3023" s="28">
        <v>66</v>
      </c>
      <c r="O3023" s="28">
        <v>64</v>
      </c>
      <c r="P3023" s="28">
        <v>55</v>
      </c>
      <c r="Q3023" s="146"/>
    </row>
    <row r="3024" spans="1:17" x14ac:dyDescent="0.35">
      <c r="A3024" s="43" t="s">
        <v>155</v>
      </c>
      <c r="B3024" s="169">
        <f t="shared" ref="B3024:H3024" si="2344">B3023/B3021</f>
        <v>1.0024698532616592</v>
      </c>
      <c r="C3024" s="169">
        <f t="shared" si="2344"/>
        <v>0.9712166696097474</v>
      </c>
      <c r="D3024" s="169">
        <f t="shared" si="2344"/>
        <v>0.98874872144561887</v>
      </c>
      <c r="E3024" s="169">
        <f t="shared" si="2344"/>
        <v>0.95716678631251495</v>
      </c>
      <c r="F3024" s="169">
        <f t="shared" si="2344"/>
        <v>0.93376130726583029</v>
      </c>
      <c r="G3024" s="169">
        <f t="shared" si="2344"/>
        <v>0.7611798287345386</v>
      </c>
      <c r="H3024" s="169">
        <f t="shared" si="2344"/>
        <v>0.93683892414626768</v>
      </c>
      <c r="I3024" s="146"/>
      <c r="J3024" s="169">
        <f t="shared" ref="J3024:P3024" si="2345">J3023/J3021</f>
        <v>0.94772240904922045</v>
      </c>
      <c r="K3024" s="169">
        <f t="shared" si="2345"/>
        <v>0.95577514984610401</v>
      </c>
      <c r="L3024" s="169">
        <f t="shared" si="2345"/>
        <v>0.95102909865152585</v>
      </c>
      <c r="M3024" s="169">
        <f t="shared" si="2345"/>
        <v>0.92592592592592593</v>
      </c>
      <c r="N3024" s="169">
        <f t="shared" si="2345"/>
        <v>0.93299406276505503</v>
      </c>
      <c r="O3024" s="169">
        <f t="shared" si="2345"/>
        <v>0.9017894885162745</v>
      </c>
      <c r="P3024" s="169">
        <f t="shared" si="2345"/>
        <v>0.97155979508920687</v>
      </c>
      <c r="Q3024" s="146"/>
    </row>
    <row r="3025" spans="1:17" x14ac:dyDescent="0.35">
      <c r="A3025" s="28" t="s">
        <v>158</v>
      </c>
      <c r="B3025" s="61">
        <v>119</v>
      </c>
      <c r="C3025" s="61">
        <v>136</v>
      </c>
      <c r="D3025" s="61">
        <v>200</v>
      </c>
      <c r="E3025" s="61">
        <v>120</v>
      </c>
      <c r="F3025" s="61">
        <v>202</v>
      </c>
      <c r="G3025" s="61">
        <v>282</v>
      </c>
      <c r="H3025" s="88">
        <v>179</v>
      </c>
      <c r="I3025" s="146">
        <f>SUM(B3025:H3025)</f>
        <v>1238</v>
      </c>
      <c r="J3025" s="88">
        <v>83</v>
      </c>
      <c r="K3025" s="61">
        <v>160</v>
      </c>
      <c r="L3025" s="61">
        <v>217</v>
      </c>
      <c r="M3025" s="61">
        <v>0</v>
      </c>
      <c r="N3025" s="61">
        <v>1103</v>
      </c>
      <c r="O3025" s="61">
        <v>218</v>
      </c>
      <c r="P3025" s="88">
        <v>150</v>
      </c>
      <c r="Q3025" s="146">
        <f>SUM(J3025:P3025)</f>
        <v>1931</v>
      </c>
    </row>
    <row r="3026" spans="1:17" x14ac:dyDescent="0.35">
      <c r="A3026" s="28" t="s">
        <v>159</v>
      </c>
      <c r="B3026" s="166"/>
      <c r="C3026" s="166"/>
      <c r="D3026" s="166"/>
      <c r="E3026" s="166"/>
      <c r="F3026" s="166"/>
      <c r="G3026" s="166"/>
      <c r="H3026" s="88"/>
      <c r="I3026" s="146">
        <f>SUM(B3026:H3026)</f>
        <v>0</v>
      </c>
      <c r="J3026" s="88">
        <v>0</v>
      </c>
      <c r="K3026" s="88">
        <v>0</v>
      </c>
      <c r="L3026" s="88">
        <v>0</v>
      </c>
      <c r="M3026" s="88">
        <v>0</v>
      </c>
      <c r="N3026" s="88">
        <v>0</v>
      </c>
      <c r="O3026" s="88">
        <v>0</v>
      </c>
      <c r="P3026" s="88">
        <v>0</v>
      </c>
      <c r="Q3026" s="146">
        <f>SUM(J3026:P3026)</f>
        <v>0</v>
      </c>
    </row>
    <row r="3027" spans="1:17" x14ac:dyDescent="0.35">
      <c r="A3027" s="28" t="s">
        <v>152</v>
      </c>
      <c r="B3027" s="28">
        <f t="shared" ref="B3027:H3027" si="2346">B3026+B3025</f>
        <v>119</v>
      </c>
      <c r="C3027" s="28">
        <f t="shared" si="2346"/>
        <v>136</v>
      </c>
      <c r="D3027" s="28">
        <f t="shared" si="2346"/>
        <v>200</v>
      </c>
      <c r="E3027" s="28">
        <f t="shared" si="2346"/>
        <v>120</v>
      </c>
      <c r="F3027" s="28">
        <f t="shared" si="2346"/>
        <v>202</v>
      </c>
      <c r="G3027" s="28">
        <f t="shared" si="2346"/>
        <v>282</v>
      </c>
      <c r="H3027" s="28">
        <f t="shared" si="2346"/>
        <v>179</v>
      </c>
      <c r="I3027" s="146">
        <f>SUM(B3027:H3027)</f>
        <v>1238</v>
      </c>
      <c r="J3027" s="28">
        <f t="shared" ref="J3027:P3027" si="2347">J3026+J3025</f>
        <v>83</v>
      </c>
      <c r="K3027" s="28">
        <f t="shared" si="2347"/>
        <v>160</v>
      </c>
      <c r="L3027" s="28">
        <f t="shared" si="2347"/>
        <v>217</v>
      </c>
      <c r="M3027" s="28">
        <f t="shared" si="2347"/>
        <v>0</v>
      </c>
      <c r="N3027" s="106">
        <f t="shared" si="2347"/>
        <v>1103</v>
      </c>
      <c r="O3027" s="28">
        <f t="shared" si="2347"/>
        <v>218</v>
      </c>
      <c r="P3027" s="28">
        <f t="shared" si="2347"/>
        <v>150</v>
      </c>
      <c r="Q3027" s="146">
        <f>SUM(J3027:P3027)</f>
        <v>1931</v>
      </c>
    </row>
    <row r="3028" spans="1:17" x14ac:dyDescent="0.35">
      <c r="A3028" s="28" t="s">
        <v>154</v>
      </c>
      <c r="B3028" s="169">
        <f t="shared" ref="B3028:H3028" si="2348">B3027/B3025</f>
        <v>1</v>
      </c>
      <c r="C3028" s="169">
        <f t="shared" si="2348"/>
        <v>1</v>
      </c>
      <c r="D3028" s="169">
        <f t="shared" si="2348"/>
        <v>1</v>
      </c>
      <c r="E3028" s="169">
        <f t="shared" si="2348"/>
        <v>1</v>
      </c>
      <c r="F3028" s="169">
        <f t="shared" si="2348"/>
        <v>1</v>
      </c>
      <c r="G3028" s="169">
        <f t="shared" si="2348"/>
        <v>1</v>
      </c>
      <c r="H3028" s="169">
        <f t="shared" si="2348"/>
        <v>1</v>
      </c>
      <c r="I3028" s="153">
        <f>I3026/I3027*100</f>
        <v>0</v>
      </c>
      <c r="J3028" s="169">
        <f t="shared" ref="J3028:P3028" si="2349">J3027/J3025</f>
        <v>1</v>
      </c>
      <c r="K3028" s="169">
        <f t="shared" si="2349"/>
        <v>1</v>
      </c>
      <c r="L3028" s="169">
        <f t="shared" si="2349"/>
        <v>1</v>
      </c>
      <c r="M3028" s="169" t="e">
        <f t="shared" si="2349"/>
        <v>#DIV/0!</v>
      </c>
      <c r="N3028" s="169">
        <f t="shared" si="2349"/>
        <v>1</v>
      </c>
      <c r="O3028" s="169">
        <f t="shared" si="2349"/>
        <v>1</v>
      </c>
      <c r="P3028" s="169">
        <f t="shared" si="2349"/>
        <v>1</v>
      </c>
      <c r="Q3028" s="153">
        <f>Q3026/Q3027*100</f>
        <v>0</v>
      </c>
    </row>
    <row r="3029" spans="1:17" x14ac:dyDescent="0.35">
      <c r="A3029" s="28" t="s">
        <v>153</v>
      </c>
      <c r="B3029" s="61">
        <v>410</v>
      </c>
      <c r="C3029" s="61">
        <v>560</v>
      </c>
      <c r="D3029" s="61">
        <v>680</v>
      </c>
      <c r="E3029" s="61">
        <v>340</v>
      </c>
      <c r="F3029" s="61">
        <v>820</v>
      </c>
      <c r="G3029" s="61">
        <v>890</v>
      </c>
      <c r="H3029" s="74">
        <v>570</v>
      </c>
      <c r="I3029" s="146"/>
      <c r="J3029" s="74">
        <v>752</v>
      </c>
      <c r="K3029" s="61">
        <v>760</v>
      </c>
      <c r="L3029" s="61">
        <v>960</v>
      </c>
      <c r="M3029" s="61">
        <v>200</v>
      </c>
      <c r="N3029" s="61">
        <v>810</v>
      </c>
      <c r="O3029" s="61">
        <v>940</v>
      </c>
      <c r="P3029" s="74">
        <v>760</v>
      </c>
      <c r="Q3029" s="146"/>
    </row>
    <row r="3030" spans="1:17" x14ac:dyDescent="0.35">
      <c r="A3030" s="43" t="s">
        <v>155</v>
      </c>
      <c r="B3030" s="169">
        <f t="shared" ref="B3030:H3030" si="2350">B3029/B3027</f>
        <v>3.4453781512605044</v>
      </c>
      <c r="C3030" s="169">
        <f t="shared" si="2350"/>
        <v>4.117647058823529</v>
      </c>
      <c r="D3030" s="169">
        <f t="shared" si="2350"/>
        <v>3.4</v>
      </c>
      <c r="E3030" s="169">
        <f t="shared" si="2350"/>
        <v>2.8333333333333335</v>
      </c>
      <c r="F3030" s="169">
        <f t="shared" si="2350"/>
        <v>4.0594059405940595</v>
      </c>
      <c r="G3030" s="169">
        <f t="shared" si="2350"/>
        <v>3.1560283687943262</v>
      </c>
      <c r="H3030" s="169">
        <f t="shared" si="2350"/>
        <v>3.1843575418994412</v>
      </c>
      <c r="I3030" s="146"/>
      <c r="J3030" s="169">
        <f t="shared" ref="J3030:P3030" si="2351">J3029/J3027</f>
        <v>9.0602409638554224</v>
      </c>
      <c r="K3030" s="169">
        <f t="shared" si="2351"/>
        <v>4.75</v>
      </c>
      <c r="L3030" s="169">
        <f t="shared" si="2351"/>
        <v>4.4239631336405534</v>
      </c>
      <c r="M3030" s="169" t="e">
        <f t="shared" si="2351"/>
        <v>#DIV/0!</v>
      </c>
      <c r="N3030" s="169">
        <f t="shared" si="2351"/>
        <v>0.73436083408884856</v>
      </c>
      <c r="O3030" s="169">
        <f t="shared" si="2351"/>
        <v>4.3119266055045875</v>
      </c>
      <c r="P3030" s="169">
        <f t="shared" si="2351"/>
        <v>5.0666666666666664</v>
      </c>
      <c r="Q3030" s="146"/>
    </row>
    <row r="3031" spans="1:17" x14ac:dyDescent="0.35">
      <c r="A3031" s="28" t="s">
        <v>160</v>
      </c>
      <c r="B3031" s="61">
        <v>210</v>
      </c>
      <c r="C3031" s="61">
        <v>408</v>
      </c>
      <c r="D3031" s="61">
        <v>400</v>
      </c>
      <c r="E3031" s="61">
        <v>432</v>
      </c>
      <c r="F3031" s="61">
        <v>363</v>
      </c>
      <c r="G3031" s="61">
        <v>401</v>
      </c>
      <c r="H3031" s="88">
        <v>411</v>
      </c>
      <c r="I3031" s="146">
        <f>SUM(B3031:H3031)</f>
        <v>2625</v>
      </c>
      <c r="J3031" s="88">
        <v>385</v>
      </c>
      <c r="K3031" s="61">
        <v>387</v>
      </c>
      <c r="L3031" s="61">
        <v>389</v>
      </c>
      <c r="M3031" s="61">
        <v>305</v>
      </c>
      <c r="N3031" s="61">
        <v>383</v>
      </c>
      <c r="O3031" s="61">
        <v>374</v>
      </c>
      <c r="P3031" s="88">
        <v>381</v>
      </c>
      <c r="Q3031" s="146">
        <f>SUM(J3031:P3031)</f>
        <v>2604</v>
      </c>
    </row>
    <row r="3032" spans="1:17" x14ac:dyDescent="0.35">
      <c r="A3032" s="28" t="s">
        <v>161</v>
      </c>
      <c r="B3032" s="166">
        <v>10.119999999999999</v>
      </c>
      <c r="C3032" s="166">
        <v>94.44</v>
      </c>
      <c r="D3032" s="166">
        <v>99.93</v>
      </c>
      <c r="E3032" s="166">
        <v>83.11</v>
      </c>
      <c r="F3032" s="166">
        <v>118.49</v>
      </c>
      <c r="G3032" s="166">
        <v>125.24</v>
      </c>
      <c r="H3032" s="88">
        <v>102.03</v>
      </c>
      <c r="I3032" s="146">
        <f>SUM(B3032:H3032)</f>
        <v>633.36</v>
      </c>
      <c r="J3032" s="88">
        <v>113.45</v>
      </c>
      <c r="K3032" s="166">
        <v>124.98</v>
      </c>
      <c r="L3032" s="166">
        <v>102.62</v>
      </c>
      <c r="M3032" s="166">
        <v>101.4</v>
      </c>
      <c r="N3032" s="166">
        <v>121.5</v>
      </c>
      <c r="O3032" s="166">
        <v>120.98</v>
      </c>
      <c r="P3032" s="88">
        <v>126.13</v>
      </c>
      <c r="Q3032" s="146">
        <f>SUM(J3032:P3032)</f>
        <v>811.06000000000006</v>
      </c>
    </row>
    <row r="3033" spans="1:17" x14ac:dyDescent="0.35">
      <c r="A3033" s="28" t="s">
        <v>152</v>
      </c>
      <c r="B3033" s="28">
        <f>B3032+B3031</f>
        <v>220.12</v>
      </c>
      <c r="C3033" s="28">
        <f>C3032+C3031</f>
        <v>502.44</v>
      </c>
      <c r="D3033" s="28">
        <f>D3032+D3031</f>
        <v>499.93</v>
      </c>
      <c r="E3033" s="28">
        <f>E3032+E3031</f>
        <v>515.11</v>
      </c>
      <c r="F3033" s="28">
        <f>F3032+F3031</f>
        <v>481.49</v>
      </c>
      <c r="G3033" s="28">
        <v>103.84</v>
      </c>
      <c r="H3033" s="28">
        <f>H3032+H3031</f>
        <v>513.03</v>
      </c>
      <c r="I3033" s="146">
        <f>SUM(B3033:H3033)</f>
        <v>2835.96</v>
      </c>
      <c r="J3033" s="28">
        <f t="shared" ref="J3033:P3033" si="2352">J3032+J3031</f>
        <v>498.45</v>
      </c>
      <c r="K3033" s="28">
        <f t="shared" si="2352"/>
        <v>511.98</v>
      </c>
      <c r="L3033" s="28">
        <f t="shared" si="2352"/>
        <v>491.62</v>
      </c>
      <c r="M3033" s="28">
        <f t="shared" si="2352"/>
        <v>406.4</v>
      </c>
      <c r="N3033" s="106">
        <f t="shared" si="2352"/>
        <v>504.5</v>
      </c>
      <c r="O3033" s="106">
        <f t="shared" si="2352"/>
        <v>494.98</v>
      </c>
      <c r="P3033" s="106">
        <f t="shared" si="2352"/>
        <v>507.13</v>
      </c>
      <c r="Q3033" s="146">
        <f>SUM(J3033:P3033)</f>
        <v>3415.0600000000004</v>
      </c>
    </row>
    <row r="3034" spans="1:17" x14ac:dyDescent="0.35">
      <c r="A3034" s="28" t="s">
        <v>154</v>
      </c>
      <c r="B3034" s="169">
        <f t="shared" ref="B3034:H3034" si="2353">B3033/B3031</f>
        <v>1.0481904761904761</v>
      </c>
      <c r="C3034" s="169">
        <f t="shared" si="2353"/>
        <v>1.2314705882352941</v>
      </c>
      <c r="D3034" s="169">
        <f t="shared" si="2353"/>
        <v>1.249825</v>
      </c>
      <c r="E3034" s="169">
        <f t="shared" si="2353"/>
        <v>1.1923842592592593</v>
      </c>
      <c r="F3034" s="169">
        <f t="shared" si="2353"/>
        <v>1.3264187327823691</v>
      </c>
      <c r="G3034" s="169">
        <f t="shared" si="2353"/>
        <v>0.25895261845386536</v>
      </c>
      <c r="H3034" s="169">
        <f t="shared" si="2353"/>
        <v>1.2482481751824817</v>
      </c>
      <c r="I3034" s="153">
        <f>I3032/I3033*100</f>
        <v>22.333178183049128</v>
      </c>
      <c r="J3034" s="169">
        <f>J3033/J3031</f>
        <v>1.2946753246753246</v>
      </c>
      <c r="K3034" s="169">
        <f t="shared" ref="K3034:P3034" si="2354">K3033/K3031</f>
        <v>1.3229457364341086</v>
      </c>
      <c r="L3034" s="169">
        <f t="shared" si="2354"/>
        <v>1.2638046272493573</v>
      </c>
      <c r="M3034" s="169">
        <f t="shared" si="2354"/>
        <v>1.3324590163934424</v>
      </c>
      <c r="N3034" s="169">
        <f t="shared" si="2354"/>
        <v>1.3172323759791122</v>
      </c>
      <c r="O3034" s="169">
        <f t="shared" si="2354"/>
        <v>1.323475935828877</v>
      </c>
      <c r="P3034" s="169">
        <f t="shared" si="2354"/>
        <v>1.3310498687664043</v>
      </c>
      <c r="Q3034" s="153">
        <f>Q3032/Q3033*100</f>
        <v>23.749509525454897</v>
      </c>
    </row>
    <row r="3035" spans="1:17" x14ac:dyDescent="0.35">
      <c r="A3035" s="28" t="s">
        <v>153</v>
      </c>
      <c r="B3035" s="88">
        <v>323</v>
      </c>
      <c r="C3035" s="88">
        <v>735</v>
      </c>
      <c r="D3035" s="88">
        <v>731</v>
      </c>
      <c r="E3035" s="88">
        <v>754</v>
      </c>
      <c r="F3035" s="88">
        <v>704</v>
      </c>
      <c r="G3035" s="88">
        <v>770</v>
      </c>
      <c r="H3035" s="88">
        <v>749</v>
      </c>
      <c r="I3035" s="146"/>
      <c r="J3035" s="88">
        <v>729</v>
      </c>
      <c r="K3035" s="88">
        <v>709</v>
      </c>
      <c r="L3035" s="88">
        <v>704</v>
      </c>
      <c r="M3035" s="88">
        <v>644</v>
      </c>
      <c r="N3035" s="88">
        <v>837</v>
      </c>
      <c r="O3035" s="88">
        <v>625</v>
      </c>
      <c r="P3035" s="88">
        <v>742</v>
      </c>
      <c r="Q3035" s="146"/>
    </row>
    <row r="3036" spans="1:17" x14ac:dyDescent="0.35">
      <c r="A3036" s="43" t="s">
        <v>155</v>
      </c>
      <c r="B3036" s="169">
        <f>B3035/B3033</f>
        <v>1.4673814283118298</v>
      </c>
      <c r="C3036" s="169">
        <f>C3035/C3033</f>
        <v>1.4628612371626464</v>
      </c>
      <c r="D3036" s="169">
        <f>D3035/D3033</f>
        <v>1.4622047086592123</v>
      </c>
      <c r="E3036" s="169">
        <f>E3035/E3033</f>
        <v>1.4637650210634621</v>
      </c>
      <c r="F3036" s="169">
        <f>F3035/F3033</f>
        <v>1.4621279777357785</v>
      </c>
      <c r="G3036" s="169">
        <v>754</v>
      </c>
      <c r="H3036" s="169">
        <f>H3035/H3033</f>
        <v>1.4599536089507437</v>
      </c>
      <c r="I3036" s="146"/>
      <c r="J3036" s="169">
        <f t="shared" ref="J3036:P3036" si="2355">J3035/J3033</f>
        <v>1.4625338549503462</v>
      </c>
      <c r="K3036" s="169">
        <f t="shared" si="2355"/>
        <v>1.3848197195202938</v>
      </c>
      <c r="L3036" s="169">
        <f t="shared" si="2355"/>
        <v>1.4320003254546194</v>
      </c>
      <c r="M3036" s="169">
        <f t="shared" si="2355"/>
        <v>1.5846456692913387</v>
      </c>
      <c r="N3036" s="169">
        <f t="shared" si="2355"/>
        <v>1.6590683845391476</v>
      </c>
      <c r="O3036" s="169">
        <f t="shared" si="2355"/>
        <v>1.2626772798900965</v>
      </c>
      <c r="P3036" s="169">
        <f t="shared" si="2355"/>
        <v>1.4631356851300457</v>
      </c>
      <c r="Q3036" s="146"/>
    </row>
    <row r="3037" spans="1:17" x14ac:dyDescent="0.35">
      <c r="A3037" s="28" t="s">
        <v>166</v>
      </c>
      <c r="B3037" s="61">
        <v>183.52</v>
      </c>
      <c r="C3037" s="61">
        <v>188.7</v>
      </c>
      <c r="D3037" s="61">
        <v>0</v>
      </c>
      <c r="E3037" s="61">
        <v>0</v>
      </c>
      <c r="F3037" s="61">
        <v>187.1</v>
      </c>
      <c r="G3037" s="28">
        <v>196.1</v>
      </c>
      <c r="H3037" s="74">
        <v>107.5</v>
      </c>
      <c r="I3037" s="146">
        <f>SUM(B3037:H3037)</f>
        <v>862.92000000000007</v>
      </c>
      <c r="J3037" s="74">
        <v>128.33000000000001</v>
      </c>
      <c r="K3037" s="61">
        <v>197.47</v>
      </c>
      <c r="L3037" s="61">
        <v>130</v>
      </c>
      <c r="M3037" s="61">
        <v>185.7</v>
      </c>
      <c r="N3037" s="61">
        <v>176.9</v>
      </c>
      <c r="O3037" s="28">
        <v>196.1</v>
      </c>
      <c r="P3037" s="74">
        <v>297.2</v>
      </c>
      <c r="Q3037" s="146">
        <f>SUM(J3037:P3037)</f>
        <v>1311.7</v>
      </c>
    </row>
    <row r="3038" spans="1:17" x14ac:dyDescent="0.35">
      <c r="A3038" s="28" t="s">
        <v>167</v>
      </c>
      <c r="B3038" s="166">
        <v>4.41</v>
      </c>
      <c r="C3038" s="166">
        <v>2.79</v>
      </c>
      <c r="D3038" s="166">
        <v>3.35</v>
      </c>
      <c r="E3038" s="166">
        <v>4.54</v>
      </c>
      <c r="F3038" s="178">
        <v>5.54</v>
      </c>
      <c r="G3038" s="28">
        <v>11.36</v>
      </c>
      <c r="H3038" s="74">
        <v>6.52</v>
      </c>
      <c r="I3038" s="146">
        <f>SUM(B3038:H3038)</f>
        <v>38.51</v>
      </c>
      <c r="J3038" s="74">
        <v>5.28</v>
      </c>
      <c r="K3038" s="166">
        <v>4.3600000000000003</v>
      </c>
      <c r="L3038" s="166">
        <v>7.5</v>
      </c>
      <c r="M3038" s="166">
        <v>4.2699999999999996</v>
      </c>
      <c r="N3038" s="166">
        <v>5.07</v>
      </c>
      <c r="O3038" s="28">
        <v>3.79</v>
      </c>
      <c r="P3038" s="74">
        <v>31.79</v>
      </c>
      <c r="Q3038" s="146">
        <f>SUM(J3038:P3038)</f>
        <v>62.06</v>
      </c>
    </row>
    <row r="3039" spans="1:17" x14ac:dyDescent="0.35">
      <c r="A3039" s="28" t="s">
        <v>152</v>
      </c>
      <c r="B3039" s="28">
        <f t="shared" ref="B3039:H3039" si="2356">B3038+B3037</f>
        <v>187.93</v>
      </c>
      <c r="C3039" s="28">
        <f t="shared" si="2356"/>
        <v>191.48999999999998</v>
      </c>
      <c r="D3039" s="28">
        <f t="shared" si="2356"/>
        <v>3.35</v>
      </c>
      <c r="E3039" s="28">
        <f t="shared" si="2356"/>
        <v>4.54</v>
      </c>
      <c r="F3039" s="28">
        <f t="shared" si="2356"/>
        <v>192.64</v>
      </c>
      <c r="G3039" s="28">
        <f t="shared" si="2356"/>
        <v>207.45999999999998</v>
      </c>
      <c r="H3039" s="28">
        <f t="shared" si="2356"/>
        <v>114.02</v>
      </c>
      <c r="I3039" s="146">
        <f>SUM(B3039:H3039)</f>
        <v>901.43000000000006</v>
      </c>
      <c r="J3039" s="28">
        <f t="shared" ref="J3039:P3039" si="2357">J3038+J3037</f>
        <v>133.61000000000001</v>
      </c>
      <c r="K3039" s="28">
        <f t="shared" si="2357"/>
        <v>201.83</v>
      </c>
      <c r="L3039" s="28">
        <f t="shared" si="2357"/>
        <v>137.5</v>
      </c>
      <c r="M3039" s="28">
        <f t="shared" si="2357"/>
        <v>189.97</v>
      </c>
      <c r="N3039" s="28">
        <f t="shared" si="2357"/>
        <v>181.97</v>
      </c>
      <c r="O3039" s="28">
        <f t="shared" si="2357"/>
        <v>199.89</v>
      </c>
      <c r="P3039" s="28">
        <f t="shared" si="2357"/>
        <v>328.99</v>
      </c>
      <c r="Q3039" s="146">
        <f>SUM(J3039:P3039)</f>
        <v>1373.76</v>
      </c>
    </row>
    <row r="3040" spans="1:17" x14ac:dyDescent="0.35">
      <c r="A3040" s="28" t="s">
        <v>154</v>
      </c>
      <c r="B3040" s="169">
        <f t="shared" ref="B3040:H3040" si="2358">B3039/B3037</f>
        <v>1.0240300784655623</v>
      </c>
      <c r="C3040" s="169">
        <f t="shared" si="2358"/>
        <v>1.014785373608903</v>
      </c>
      <c r="D3040" s="169" t="e">
        <f t="shared" si="2358"/>
        <v>#DIV/0!</v>
      </c>
      <c r="E3040" s="169" t="e">
        <f t="shared" si="2358"/>
        <v>#DIV/0!</v>
      </c>
      <c r="F3040" s="169">
        <f t="shared" si="2358"/>
        <v>1.0296098343132014</v>
      </c>
      <c r="G3040" s="169">
        <f t="shared" si="2358"/>
        <v>1.0579296277409485</v>
      </c>
      <c r="H3040" s="169">
        <f t="shared" si="2358"/>
        <v>1.0606511627906976</v>
      </c>
      <c r="I3040" s="106">
        <f>I3038/I3039*100</f>
        <v>4.2721009950855855</v>
      </c>
      <c r="J3040" s="169">
        <f t="shared" ref="J3040:P3040" si="2359">J3039/J3037</f>
        <v>1.0411439258162549</v>
      </c>
      <c r="K3040" s="169">
        <f t="shared" si="2359"/>
        <v>1.0220793031852939</v>
      </c>
      <c r="L3040" s="169">
        <f t="shared" si="2359"/>
        <v>1.0576923076923077</v>
      </c>
      <c r="M3040" s="169">
        <f t="shared" si="2359"/>
        <v>1.0229940764674206</v>
      </c>
      <c r="N3040" s="169">
        <f t="shared" si="2359"/>
        <v>1.0286602600339174</v>
      </c>
      <c r="O3040" s="169">
        <f t="shared" si="2359"/>
        <v>1.0193268740438552</v>
      </c>
      <c r="P3040" s="169">
        <f t="shared" si="2359"/>
        <v>1.1069650067294752</v>
      </c>
      <c r="Q3040" s="106">
        <f>Q3038/Q3039*100</f>
        <v>4.517528534824133</v>
      </c>
    </row>
    <row r="3041" spans="1:17" x14ac:dyDescent="0.35">
      <c r="A3041" s="28" t="s">
        <v>153</v>
      </c>
      <c r="B3041" s="28">
        <v>207</v>
      </c>
      <c r="C3041" s="28">
        <v>215</v>
      </c>
      <c r="D3041" s="61">
        <v>214</v>
      </c>
      <c r="E3041" s="61">
        <v>212</v>
      </c>
      <c r="F3041" s="61">
        <v>209</v>
      </c>
      <c r="G3041" s="88">
        <v>192</v>
      </c>
      <c r="H3041" s="88">
        <v>119</v>
      </c>
      <c r="I3041" s="146"/>
      <c r="J3041" s="88">
        <v>144</v>
      </c>
      <c r="K3041" s="61">
        <v>227</v>
      </c>
      <c r="L3041" s="61">
        <v>147</v>
      </c>
      <c r="M3041" s="61">
        <v>219</v>
      </c>
      <c r="N3041" s="61">
        <v>202</v>
      </c>
      <c r="O3041" s="88">
        <v>226</v>
      </c>
      <c r="P3041" s="88">
        <v>367</v>
      </c>
      <c r="Q3041" s="146"/>
    </row>
    <row r="3042" spans="1:17" x14ac:dyDescent="0.35">
      <c r="A3042" s="43" t="s">
        <v>155</v>
      </c>
      <c r="B3042" s="169">
        <f t="shared" ref="B3042:H3042" si="2360">B3041/B3039</f>
        <v>1.1014739530676316</v>
      </c>
      <c r="C3042" s="169">
        <f t="shared" si="2360"/>
        <v>1.1227740351976605</v>
      </c>
      <c r="D3042" s="169">
        <f t="shared" si="2360"/>
        <v>63.880597014925371</v>
      </c>
      <c r="E3042" s="169">
        <f t="shared" si="2360"/>
        <v>46.696035242290748</v>
      </c>
      <c r="F3042" s="169">
        <f t="shared" si="2360"/>
        <v>1.0849252491694352</v>
      </c>
      <c r="G3042" s="169">
        <f t="shared" si="2360"/>
        <v>0.92547961052733063</v>
      </c>
      <c r="H3042" s="169">
        <f t="shared" si="2360"/>
        <v>1.0436765479740397</v>
      </c>
      <c r="I3042" s="146"/>
      <c r="J3042" s="169">
        <f t="shared" ref="J3042:P3042" si="2361">J3041/J3039</f>
        <v>1.0777636404460742</v>
      </c>
      <c r="K3042" s="169">
        <f t="shared" si="2361"/>
        <v>1.1247089134420056</v>
      </c>
      <c r="L3042" s="169">
        <f t="shared" si="2361"/>
        <v>1.0690909090909091</v>
      </c>
      <c r="M3042" s="169">
        <f t="shared" si="2361"/>
        <v>1.1528136021477076</v>
      </c>
      <c r="N3042" s="169">
        <f t="shared" si="2361"/>
        <v>1.1100730889707096</v>
      </c>
      <c r="O3042" s="169">
        <f t="shared" si="2361"/>
        <v>1.1306218420131073</v>
      </c>
      <c r="P3042" s="169">
        <f t="shared" si="2361"/>
        <v>1.1155354266087114</v>
      </c>
      <c r="Q3042" s="146"/>
    </row>
    <row r="3043" spans="1:17" x14ac:dyDescent="0.35">
      <c r="A3043" s="28" t="s">
        <v>168</v>
      </c>
      <c r="B3043" s="61">
        <v>115.35</v>
      </c>
      <c r="C3043" s="61">
        <v>131.4</v>
      </c>
      <c r="D3043" s="61">
        <v>132.4</v>
      </c>
      <c r="E3043" s="61">
        <v>125</v>
      </c>
      <c r="F3043" s="61">
        <v>100.8</v>
      </c>
      <c r="G3043" s="28">
        <v>110.2</v>
      </c>
      <c r="H3043" s="28">
        <v>122.3</v>
      </c>
      <c r="I3043" s="151">
        <f>SUM(B3043:H3043)</f>
        <v>837.44999999999993</v>
      </c>
      <c r="J3043" s="28">
        <v>118.33</v>
      </c>
      <c r="K3043" s="61">
        <v>132.02000000000001</v>
      </c>
      <c r="L3043" s="61">
        <v>126.9</v>
      </c>
      <c r="M3043" s="61">
        <v>119</v>
      </c>
      <c r="N3043" s="61">
        <v>112.3</v>
      </c>
      <c r="O3043" s="28">
        <v>131.80000000000001</v>
      </c>
      <c r="P3043" s="28">
        <v>172.1</v>
      </c>
      <c r="Q3043" s="151">
        <f>SUM(J3043:P3043)</f>
        <v>912.44999999999993</v>
      </c>
    </row>
    <row r="3044" spans="1:17" x14ac:dyDescent="0.35">
      <c r="A3044" s="28" t="s">
        <v>1543</v>
      </c>
      <c r="B3044" s="166">
        <v>0.41</v>
      </c>
      <c r="C3044" s="166">
        <v>0.31</v>
      </c>
      <c r="D3044" s="166">
        <v>0.53</v>
      </c>
      <c r="E3044" s="166">
        <v>0.47</v>
      </c>
      <c r="F3044" s="166">
        <v>0.52</v>
      </c>
      <c r="G3044" s="28">
        <v>1.07</v>
      </c>
      <c r="H3044" s="28">
        <v>0.38</v>
      </c>
      <c r="I3044" s="151">
        <f>SUM(B3044:H3044)</f>
        <v>3.6900000000000004</v>
      </c>
      <c r="J3044" s="28">
        <v>0.38</v>
      </c>
      <c r="K3044" s="166">
        <v>0.76</v>
      </c>
      <c r="L3044" s="166">
        <v>1.22</v>
      </c>
      <c r="M3044" s="166">
        <v>0.51</v>
      </c>
      <c r="N3044" s="166">
        <v>0.46</v>
      </c>
      <c r="O3044" s="28">
        <v>1.04</v>
      </c>
      <c r="P3044" s="28">
        <v>59.83</v>
      </c>
      <c r="Q3044" s="151">
        <f>SUM(J3044:P3044)</f>
        <v>64.2</v>
      </c>
    </row>
    <row r="3045" spans="1:17" x14ac:dyDescent="0.35">
      <c r="A3045" s="28" t="s">
        <v>152</v>
      </c>
      <c r="B3045" s="28">
        <f t="shared" ref="B3045:H3045" si="2362">B3044+B3043</f>
        <v>115.75999999999999</v>
      </c>
      <c r="C3045" s="28">
        <f t="shared" si="2362"/>
        <v>131.71</v>
      </c>
      <c r="D3045" s="106">
        <f t="shared" si="2362"/>
        <v>132.93</v>
      </c>
      <c r="E3045" s="28">
        <f t="shared" si="2362"/>
        <v>125.47</v>
      </c>
      <c r="F3045" s="28">
        <f t="shared" si="2362"/>
        <v>101.32</v>
      </c>
      <c r="G3045" s="28">
        <f t="shared" si="2362"/>
        <v>111.27</v>
      </c>
      <c r="H3045" s="28">
        <f t="shared" si="2362"/>
        <v>122.67999999999999</v>
      </c>
      <c r="I3045" s="151">
        <f>SUM(B3045:H3045)</f>
        <v>841.14</v>
      </c>
      <c r="J3045" s="28">
        <f>J3044+J3043</f>
        <v>118.71</v>
      </c>
      <c r="K3045" s="28">
        <f>K3044+K3043</f>
        <v>132.78</v>
      </c>
      <c r="L3045" s="28">
        <f>L3044+L3043</f>
        <v>128.12</v>
      </c>
      <c r="M3045" s="28">
        <v>141</v>
      </c>
      <c r="N3045" s="28">
        <f>N3044+N3043</f>
        <v>112.75999999999999</v>
      </c>
      <c r="O3045" s="28">
        <f>O3044+O3043</f>
        <v>132.84</v>
      </c>
      <c r="P3045" s="28">
        <f>P3044+P3043</f>
        <v>231.93</v>
      </c>
      <c r="Q3045" s="151">
        <f>SUM(J3045:P3045)</f>
        <v>998.1400000000001</v>
      </c>
    </row>
    <row r="3046" spans="1:17" x14ac:dyDescent="0.35">
      <c r="A3046" s="28" t="s">
        <v>154</v>
      </c>
      <c r="B3046" s="169">
        <f t="shared" ref="B3046:H3046" si="2363">B3045/B3043</f>
        <v>1.0035543996532292</v>
      </c>
      <c r="C3046" s="169">
        <f t="shared" si="2363"/>
        <v>1.0023592085235922</v>
      </c>
      <c r="D3046" s="169">
        <f t="shared" si="2363"/>
        <v>1.0040030211480362</v>
      </c>
      <c r="E3046" s="169">
        <f t="shared" si="2363"/>
        <v>1.00376</v>
      </c>
      <c r="F3046" s="169">
        <f t="shared" si="2363"/>
        <v>1.0051587301587301</v>
      </c>
      <c r="G3046" s="169">
        <f t="shared" si="2363"/>
        <v>1.0097096188747732</v>
      </c>
      <c r="H3046" s="169">
        <f t="shared" si="2363"/>
        <v>1.0031071136549468</v>
      </c>
      <c r="I3046" s="154">
        <f>I3044/I3045*100</f>
        <v>0.43869034881232616</v>
      </c>
      <c r="J3046" s="169">
        <f t="shared" ref="J3046:P3046" si="2364">J3045/J3043</f>
        <v>1.0032113580664244</v>
      </c>
      <c r="K3046" s="169">
        <f t="shared" si="2364"/>
        <v>1.0057567035297681</v>
      </c>
      <c r="L3046" s="169">
        <f t="shared" si="2364"/>
        <v>1.0096138691883372</v>
      </c>
      <c r="M3046" s="169">
        <f t="shared" si="2364"/>
        <v>1.1848739495798319</v>
      </c>
      <c r="N3046" s="169">
        <f t="shared" si="2364"/>
        <v>1.0040961709706144</v>
      </c>
      <c r="O3046" s="169">
        <f t="shared" si="2364"/>
        <v>1.0078907435508346</v>
      </c>
      <c r="P3046" s="169">
        <f t="shared" si="2364"/>
        <v>1.3476467170249855</v>
      </c>
      <c r="Q3046" s="154">
        <f>Q3044/Q3045*100</f>
        <v>6.4319634520207583</v>
      </c>
    </row>
    <row r="3047" spans="1:17" x14ac:dyDescent="0.35">
      <c r="A3047" s="28" t="s">
        <v>153</v>
      </c>
      <c r="B3047" s="28">
        <v>132</v>
      </c>
      <c r="C3047" s="28">
        <v>153</v>
      </c>
      <c r="D3047" s="28">
        <v>153</v>
      </c>
      <c r="E3047" s="28">
        <v>104</v>
      </c>
      <c r="F3047" s="28">
        <v>110</v>
      </c>
      <c r="G3047" s="88">
        <v>127</v>
      </c>
      <c r="H3047" s="88">
        <v>142</v>
      </c>
      <c r="I3047" s="146"/>
      <c r="J3047" s="88">
        <v>138</v>
      </c>
      <c r="K3047" s="28">
        <v>155</v>
      </c>
      <c r="L3047" s="28">
        <v>148</v>
      </c>
      <c r="M3047" s="28">
        <v>137</v>
      </c>
      <c r="N3047" s="28">
        <v>127</v>
      </c>
      <c r="O3047" s="88">
        <v>153</v>
      </c>
      <c r="P3047" s="88">
        <v>265</v>
      </c>
      <c r="Q3047" s="146"/>
    </row>
    <row r="3048" spans="1:17" x14ac:dyDescent="0.35">
      <c r="A3048" s="43" t="s">
        <v>155</v>
      </c>
      <c r="B3048" s="169">
        <f t="shared" ref="B3048:H3048" si="2365">B3047/B3045</f>
        <v>1.1402902557014514</v>
      </c>
      <c r="C3048" s="169">
        <f t="shared" si="2365"/>
        <v>1.1616430035684457</v>
      </c>
      <c r="D3048" s="169">
        <f t="shared" si="2365"/>
        <v>1.1509817197020988</v>
      </c>
      <c r="E3048" s="169">
        <f t="shared" si="2365"/>
        <v>0.82888339842193359</v>
      </c>
      <c r="F3048" s="169">
        <f t="shared" si="2365"/>
        <v>1.0856691669956573</v>
      </c>
      <c r="G3048" s="169">
        <f t="shared" si="2365"/>
        <v>1.1413678439831041</v>
      </c>
      <c r="H3048" s="169">
        <f t="shared" si="2365"/>
        <v>1.1574828822954026</v>
      </c>
      <c r="I3048" s="146"/>
      <c r="J3048" s="169">
        <f t="shared" ref="J3048:P3048" si="2366">J3047/J3045</f>
        <v>1.1624968410411929</v>
      </c>
      <c r="K3048" s="169">
        <f t="shared" si="2366"/>
        <v>1.1673444795902996</v>
      </c>
      <c r="L3048" s="169">
        <f t="shared" si="2366"/>
        <v>1.1551670309085231</v>
      </c>
      <c r="M3048" s="169">
        <f t="shared" si="2366"/>
        <v>0.97163120567375882</v>
      </c>
      <c r="N3048" s="169">
        <f t="shared" si="2366"/>
        <v>1.1262859169918411</v>
      </c>
      <c r="O3048" s="169">
        <f t="shared" si="2366"/>
        <v>1.1517615176151761</v>
      </c>
      <c r="P3048" s="169">
        <f t="shared" si="2366"/>
        <v>1.1425861251239597</v>
      </c>
      <c r="Q3048" s="146"/>
    </row>
    <row r="3049" spans="1:17" x14ac:dyDescent="0.35">
      <c r="A3049" s="28" t="s">
        <v>170</v>
      </c>
      <c r="B3049" s="61">
        <v>317.2</v>
      </c>
      <c r="C3049" s="61">
        <v>429.6</v>
      </c>
      <c r="D3049" s="61">
        <v>436.5</v>
      </c>
      <c r="E3049" s="61">
        <v>279.3</v>
      </c>
      <c r="F3049" s="61">
        <v>213.2</v>
      </c>
      <c r="G3049" s="88">
        <v>59.8</v>
      </c>
      <c r="H3049" s="88">
        <v>284.10000000000002</v>
      </c>
      <c r="I3049" s="146">
        <f>SUM(B3049:H3049)</f>
        <v>2019.6999999999998</v>
      </c>
      <c r="J3049" s="88">
        <v>277.3</v>
      </c>
      <c r="K3049" s="61">
        <v>394.9</v>
      </c>
      <c r="L3049" s="61">
        <v>327.5</v>
      </c>
      <c r="M3049" s="61">
        <v>328.7</v>
      </c>
      <c r="N3049" s="61">
        <v>296.89999999999998</v>
      </c>
      <c r="O3049" s="88">
        <v>414.1</v>
      </c>
      <c r="P3049" s="88">
        <v>455.9</v>
      </c>
      <c r="Q3049" s="146">
        <f>SUM(J3049:P3049)</f>
        <v>2495.3000000000002</v>
      </c>
    </row>
    <row r="3050" spans="1:17" x14ac:dyDescent="0.35">
      <c r="A3050" s="28" t="s">
        <v>171</v>
      </c>
      <c r="B3050" s="166">
        <v>0.8</v>
      </c>
      <c r="C3050" s="166">
        <v>0.3</v>
      </c>
      <c r="D3050" s="166">
        <v>1.4</v>
      </c>
      <c r="E3050" s="166">
        <v>1.5</v>
      </c>
      <c r="F3050" s="166">
        <v>0.6</v>
      </c>
      <c r="G3050" s="88">
        <v>0.1</v>
      </c>
      <c r="H3050" s="88">
        <v>0.5</v>
      </c>
      <c r="I3050" s="146">
        <f>SUM(B3050:H3050)</f>
        <v>5.1999999999999993</v>
      </c>
      <c r="J3050" s="88">
        <v>0.6</v>
      </c>
      <c r="K3050" s="166">
        <v>2.4</v>
      </c>
      <c r="L3050" s="166">
        <v>4.7</v>
      </c>
      <c r="M3050" s="166">
        <v>2.2999999999999998</v>
      </c>
      <c r="N3050" s="166">
        <v>1.5</v>
      </c>
      <c r="O3050" s="88">
        <v>2.7</v>
      </c>
      <c r="P3050" s="88">
        <v>302.3</v>
      </c>
      <c r="Q3050" s="146">
        <f>SUM(J3050:P3050)</f>
        <v>316.5</v>
      </c>
    </row>
    <row r="3051" spans="1:17" x14ac:dyDescent="0.35">
      <c r="A3051" s="28" t="s">
        <v>152</v>
      </c>
      <c r="B3051" s="28">
        <f t="shared" ref="B3051:H3051" si="2367">B3050+B3049</f>
        <v>318</v>
      </c>
      <c r="C3051" s="28">
        <f t="shared" si="2367"/>
        <v>429.90000000000003</v>
      </c>
      <c r="D3051" s="28">
        <f t="shared" si="2367"/>
        <v>437.9</v>
      </c>
      <c r="E3051" s="28">
        <f t="shared" si="2367"/>
        <v>280.8</v>
      </c>
      <c r="F3051" s="28">
        <f t="shared" si="2367"/>
        <v>213.79999999999998</v>
      </c>
      <c r="G3051" s="28">
        <f t="shared" si="2367"/>
        <v>59.9</v>
      </c>
      <c r="H3051" s="28">
        <f t="shared" si="2367"/>
        <v>284.60000000000002</v>
      </c>
      <c r="I3051" s="146">
        <f>SUM(B3051:H3051)</f>
        <v>2024.9</v>
      </c>
      <c r="J3051" s="28">
        <f t="shared" ref="J3051:P3051" si="2368">J3050+J3049</f>
        <v>277.90000000000003</v>
      </c>
      <c r="K3051" s="28">
        <f t="shared" si="2368"/>
        <v>397.29999999999995</v>
      </c>
      <c r="L3051" s="28">
        <f t="shared" si="2368"/>
        <v>332.2</v>
      </c>
      <c r="M3051" s="28">
        <f t="shared" si="2368"/>
        <v>331</v>
      </c>
      <c r="N3051" s="28">
        <f t="shared" si="2368"/>
        <v>298.39999999999998</v>
      </c>
      <c r="O3051" s="28">
        <f t="shared" si="2368"/>
        <v>416.8</v>
      </c>
      <c r="P3051" s="28">
        <f t="shared" si="2368"/>
        <v>758.2</v>
      </c>
      <c r="Q3051" s="146">
        <f>SUM(J3051:P3051)</f>
        <v>2811.8</v>
      </c>
    </row>
    <row r="3052" spans="1:17" x14ac:dyDescent="0.35">
      <c r="A3052" s="28" t="s">
        <v>154</v>
      </c>
      <c r="B3052" s="169">
        <f t="shared" ref="B3052:H3052" si="2369">B3051/B3049</f>
        <v>1.0025220680958387</v>
      </c>
      <c r="C3052" s="169">
        <f t="shared" si="2369"/>
        <v>1.0006983240223464</v>
      </c>
      <c r="D3052" s="169">
        <f t="shared" si="2369"/>
        <v>1.0032073310423826</v>
      </c>
      <c r="E3052" s="169">
        <f t="shared" si="2369"/>
        <v>1.0053705692803436</v>
      </c>
      <c r="F3052" s="169">
        <f t="shared" si="2369"/>
        <v>1.0028142589118199</v>
      </c>
      <c r="G3052" s="169">
        <f t="shared" si="2369"/>
        <v>1.0016722408026757</v>
      </c>
      <c r="H3052" s="169">
        <f t="shared" si="2369"/>
        <v>1.0017599436818021</v>
      </c>
      <c r="I3052" s="153">
        <f>I3050/I3051*100</f>
        <v>0.25680280507679387</v>
      </c>
      <c r="J3052" s="169">
        <f t="shared" ref="J3052:P3052" si="2370">J3051/J3049</f>
        <v>1.0021637216011541</v>
      </c>
      <c r="K3052" s="169">
        <f t="shared" si="2370"/>
        <v>1.0060774879716383</v>
      </c>
      <c r="L3052" s="169">
        <f t="shared" si="2370"/>
        <v>1.0143511450381679</v>
      </c>
      <c r="M3052" s="169">
        <f t="shared" si="2370"/>
        <v>1.0069972619409797</v>
      </c>
      <c r="N3052" s="169">
        <f t="shared" si="2370"/>
        <v>1.00505220613001</v>
      </c>
      <c r="O3052" s="169">
        <f t="shared" si="2370"/>
        <v>1.0065201642115431</v>
      </c>
      <c r="P3052" s="169">
        <f t="shared" si="2370"/>
        <v>1.6630840096512396</v>
      </c>
      <c r="Q3052" s="153">
        <f>Q3050/Q3051*100</f>
        <v>11.25613486023188</v>
      </c>
    </row>
    <row r="3053" spans="1:17" x14ac:dyDescent="0.35">
      <c r="A3053" s="28" t="s">
        <v>153</v>
      </c>
      <c r="B3053" s="61">
        <v>636</v>
      </c>
      <c r="C3053" s="61">
        <v>869</v>
      </c>
      <c r="D3053" s="61">
        <v>874</v>
      </c>
      <c r="E3053" s="61">
        <v>580</v>
      </c>
      <c r="F3053" s="61">
        <v>437</v>
      </c>
      <c r="G3053" s="88">
        <v>106</v>
      </c>
      <c r="H3053" s="88">
        <v>526</v>
      </c>
      <c r="I3053" s="146"/>
      <c r="J3053" s="88">
        <v>506</v>
      </c>
      <c r="K3053" s="61">
        <v>724</v>
      </c>
      <c r="L3053" s="61">
        <v>605</v>
      </c>
      <c r="M3053" s="61">
        <v>618</v>
      </c>
      <c r="N3053" s="61">
        <v>553</v>
      </c>
      <c r="O3053" s="88">
        <v>767</v>
      </c>
      <c r="P3053" s="88">
        <v>1236</v>
      </c>
      <c r="Q3053" s="146"/>
    </row>
    <row r="3054" spans="1:17" x14ac:dyDescent="0.35">
      <c r="A3054" s="43" t="s">
        <v>155</v>
      </c>
      <c r="B3054" s="169">
        <f t="shared" ref="B3054:G3054" si="2371">B3053/B3051</f>
        <v>2</v>
      </c>
      <c r="C3054" s="169">
        <f t="shared" si="2371"/>
        <v>2.0214003256571296</v>
      </c>
      <c r="D3054" s="169">
        <f t="shared" si="2371"/>
        <v>1.995889472482302</v>
      </c>
      <c r="E3054" s="169">
        <f t="shared" si="2371"/>
        <v>2.0655270655270654</v>
      </c>
      <c r="F3054" s="169">
        <f t="shared" si="2371"/>
        <v>2.0439663236669787</v>
      </c>
      <c r="G3054" s="169">
        <f t="shared" si="2371"/>
        <v>1.7696160267111853</v>
      </c>
      <c r="H3054" s="169">
        <v>914</v>
      </c>
      <c r="I3054" s="146"/>
      <c r="J3054" s="169">
        <f t="shared" ref="J3054:P3054" si="2372">J3053/J3051</f>
        <v>1.8207988485066569</v>
      </c>
      <c r="K3054" s="169">
        <f t="shared" si="2372"/>
        <v>1.8223005285678331</v>
      </c>
      <c r="L3054" s="169">
        <f t="shared" si="2372"/>
        <v>1.8211920529801324</v>
      </c>
      <c r="M3054" s="169">
        <f t="shared" si="2372"/>
        <v>1.8670694864048338</v>
      </c>
      <c r="N3054" s="169">
        <f t="shared" si="2372"/>
        <v>1.8532171581769439</v>
      </c>
      <c r="O3054" s="169">
        <f t="shared" si="2372"/>
        <v>1.8402111324376198</v>
      </c>
      <c r="P3054" s="169">
        <f t="shared" si="2372"/>
        <v>1.6301767343708784</v>
      </c>
      <c r="Q3054" s="146"/>
    </row>
    <row r="3055" spans="1:17" x14ac:dyDescent="0.35">
      <c r="A3055" s="28" t="s">
        <v>173</v>
      </c>
      <c r="B3055" s="74">
        <v>26.55</v>
      </c>
      <c r="C3055" s="171">
        <v>24.34</v>
      </c>
      <c r="D3055" s="171">
        <v>26.55</v>
      </c>
      <c r="E3055" s="171">
        <v>22.5</v>
      </c>
      <c r="F3055" s="171">
        <v>7.62</v>
      </c>
      <c r="G3055" s="28">
        <v>20.010000000000002</v>
      </c>
      <c r="H3055" s="74">
        <v>23.78</v>
      </c>
      <c r="I3055" s="146">
        <f>SUM(B3055:H3055)</f>
        <v>151.35000000000002</v>
      </c>
      <c r="J3055" s="74">
        <v>8.1</v>
      </c>
      <c r="K3055" s="171">
        <v>25.94</v>
      </c>
      <c r="L3055" s="171">
        <v>27.35</v>
      </c>
      <c r="M3055" s="171">
        <v>12.81</v>
      </c>
      <c r="N3055" s="171">
        <v>25.19</v>
      </c>
      <c r="O3055" s="28">
        <v>22.73</v>
      </c>
      <c r="P3055" s="74">
        <v>23.28</v>
      </c>
      <c r="Q3055" s="146">
        <f>SUM(J3055:P3055)</f>
        <v>145.4</v>
      </c>
    </row>
    <row r="3056" spans="1:17" x14ac:dyDescent="0.35">
      <c r="A3056" s="28" t="s">
        <v>172</v>
      </c>
      <c r="B3056" s="33">
        <v>26.26</v>
      </c>
      <c r="C3056" s="61">
        <v>28.34</v>
      </c>
      <c r="D3056" s="61">
        <v>30.09</v>
      </c>
      <c r="E3056" s="61">
        <v>29.19</v>
      </c>
      <c r="F3056" s="61">
        <v>5.34</v>
      </c>
      <c r="G3056" s="28">
        <v>25.7</v>
      </c>
      <c r="H3056" s="74">
        <v>25.86</v>
      </c>
      <c r="I3056" s="146">
        <f>SUM(B3056:H3056)</f>
        <v>170.77999999999997</v>
      </c>
      <c r="J3056" s="33">
        <v>6.39</v>
      </c>
      <c r="K3056" s="61">
        <v>0.66</v>
      </c>
      <c r="L3056" s="61">
        <v>40.64</v>
      </c>
      <c r="M3056" s="61">
        <v>10.84</v>
      </c>
      <c r="N3056" s="61">
        <v>33.78</v>
      </c>
      <c r="O3056" s="28">
        <v>32.75</v>
      </c>
      <c r="P3056" s="74">
        <v>33.22</v>
      </c>
      <c r="Q3056" s="146">
        <f>SUM(J3056:P3056)</f>
        <v>158.28</v>
      </c>
    </row>
    <row r="3057" spans="1:17" x14ac:dyDescent="0.35">
      <c r="A3057" s="28" t="s">
        <v>152</v>
      </c>
      <c r="B3057" s="28">
        <f t="shared" ref="B3057:G3057" si="2373">B3056+B3055</f>
        <v>52.81</v>
      </c>
      <c r="C3057" s="28">
        <f t="shared" si="2373"/>
        <v>52.68</v>
      </c>
      <c r="D3057" s="28">
        <f t="shared" si="2373"/>
        <v>56.64</v>
      </c>
      <c r="E3057" s="28">
        <f t="shared" si="2373"/>
        <v>51.69</v>
      </c>
      <c r="F3057" s="28">
        <f t="shared" si="2373"/>
        <v>12.96</v>
      </c>
      <c r="G3057" s="28">
        <f t="shared" si="2373"/>
        <v>45.71</v>
      </c>
      <c r="H3057" s="28">
        <v>30.49</v>
      </c>
      <c r="I3057" s="146">
        <f>SUM(B3057:H3057)</f>
        <v>302.98</v>
      </c>
      <c r="J3057" s="28">
        <f t="shared" ref="J3057:P3057" si="2374">J3056+J3055</f>
        <v>14.489999999999998</v>
      </c>
      <c r="K3057" s="28">
        <f t="shared" si="2374"/>
        <v>26.6</v>
      </c>
      <c r="L3057" s="28">
        <f t="shared" si="2374"/>
        <v>67.990000000000009</v>
      </c>
      <c r="M3057" s="28">
        <f t="shared" si="2374"/>
        <v>23.65</v>
      </c>
      <c r="N3057" s="28">
        <f t="shared" si="2374"/>
        <v>58.97</v>
      </c>
      <c r="O3057" s="28">
        <f t="shared" si="2374"/>
        <v>55.480000000000004</v>
      </c>
      <c r="P3057" s="28">
        <f t="shared" si="2374"/>
        <v>56.5</v>
      </c>
      <c r="Q3057" s="146">
        <f>SUM(J3057:P3057)</f>
        <v>303.68</v>
      </c>
    </row>
    <row r="3058" spans="1:17" x14ac:dyDescent="0.35">
      <c r="A3058" s="28" t="s">
        <v>154</v>
      </c>
      <c r="B3058" s="169">
        <f>B3057/B3055</f>
        <v>1.9890772128060263</v>
      </c>
      <c r="C3058" s="169">
        <f t="shared" ref="C3058:H3058" si="2375">C3057/C3055</f>
        <v>2.1643385373870174</v>
      </c>
      <c r="D3058" s="169">
        <f t="shared" si="2375"/>
        <v>2.1333333333333333</v>
      </c>
      <c r="E3058" s="169">
        <f t="shared" si="2375"/>
        <v>2.2973333333333334</v>
      </c>
      <c r="F3058" s="169">
        <f t="shared" si="2375"/>
        <v>1.7007874015748032</v>
      </c>
      <c r="G3058" s="169">
        <f t="shared" si="2375"/>
        <v>2.2843578210894551</v>
      </c>
      <c r="H3058" s="169">
        <f t="shared" si="2375"/>
        <v>1.2821698906644237</v>
      </c>
      <c r="I3058" s="153">
        <f>I3056/I3057*100</f>
        <v>56.366756881642345</v>
      </c>
      <c r="J3058" s="169">
        <f>J3057/J3055</f>
        <v>1.7888888888888888</v>
      </c>
      <c r="K3058" s="169">
        <f t="shared" ref="K3058:P3058" si="2376">K3057/K3055</f>
        <v>1.0254433307633</v>
      </c>
      <c r="L3058" s="169">
        <f t="shared" si="2376"/>
        <v>2.4859232175502743</v>
      </c>
      <c r="M3058" s="169">
        <f t="shared" si="2376"/>
        <v>1.8462138953942231</v>
      </c>
      <c r="N3058" s="169">
        <f t="shared" si="2376"/>
        <v>2.3410083366415244</v>
      </c>
      <c r="O3058" s="169">
        <f t="shared" si="2376"/>
        <v>2.4408271007479105</v>
      </c>
      <c r="P3058" s="169">
        <f t="shared" si="2376"/>
        <v>2.4269759450171819</v>
      </c>
      <c r="Q3058" s="153">
        <f>Q3056/Q3057*100</f>
        <v>52.120653319283463</v>
      </c>
    </row>
    <row r="3059" spans="1:17" x14ac:dyDescent="0.35">
      <c r="A3059" s="28" t="s">
        <v>153</v>
      </c>
      <c r="B3059" s="28">
        <v>200</v>
      </c>
      <c r="C3059" s="28">
        <v>179</v>
      </c>
      <c r="D3059" s="28">
        <v>197</v>
      </c>
      <c r="E3059" s="28">
        <v>158</v>
      </c>
      <c r="F3059" s="28">
        <v>62</v>
      </c>
      <c r="G3059" s="28">
        <v>180</v>
      </c>
      <c r="H3059" s="28">
        <v>180</v>
      </c>
      <c r="I3059" s="146"/>
      <c r="J3059" s="28">
        <v>56</v>
      </c>
      <c r="K3059" s="28">
        <v>240</v>
      </c>
      <c r="L3059" s="28">
        <v>251</v>
      </c>
      <c r="M3059" s="28">
        <v>117</v>
      </c>
      <c r="N3059" s="28">
        <v>207</v>
      </c>
      <c r="O3059" s="28">
        <v>184</v>
      </c>
      <c r="P3059" s="28">
        <v>190</v>
      </c>
      <c r="Q3059" s="146"/>
    </row>
    <row r="3060" spans="1:17" x14ac:dyDescent="0.35">
      <c r="A3060" s="43" t="s">
        <v>155</v>
      </c>
      <c r="B3060" s="169">
        <f t="shared" ref="B3060:H3060" si="2377">B3059/B3057</f>
        <v>3.7871615224389319</v>
      </c>
      <c r="C3060" s="169">
        <f t="shared" si="2377"/>
        <v>3.3978739559605162</v>
      </c>
      <c r="D3060" s="169">
        <f t="shared" si="2377"/>
        <v>3.4781073446327682</v>
      </c>
      <c r="E3060" s="169">
        <f t="shared" si="2377"/>
        <v>3.0566840781582512</v>
      </c>
      <c r="F3060" s="169">
        <f t="shared" si="2377"/>
        <v>4.7839506172839501</v>
      </c>
      <c r="G3060" s="169">
        <f t="shared" si="2377"/>
        <v>3.9378691752351784</v>
      </c>
      <c r="H3060" s="169">
        <f t="shared" si="2377"/>
        <v>5.9035749426041324</v>
      </c>
      <c r="I3060" s="146"/>
      <c r="J3060" s="169">
        <f t="shared" ref="J3060:P3060" si="2378">J3059/J3057</f>
        <v>3.8647342995169085</v>
      </c>
      <c r="K3060" s="169">
        <f t="shared" si="2378"/>
        <v>9.022556390977444</v>
      </c>
      <c r="L3060" s="169">
        <f t="shared" si="2378"/>
        <v>3.6917193704956608</v>
      </c>
      <c r="M3060" s="169">
        <f t="shared" si="2378"/>
        <v>4.9471458773784356</v>
      </c>
      <c r="N3060" s="169">
        <f t="shared" si="2378"/>
        <v>3.5102594539596406</v>
      </c>
      <c r="O3060" s="169">
        <f t="shared" si="2378"/>
        <v>3.3165104542177359</v>
      </c>
      <c r="P3060" s="169">
        <f t="shared" si="2378"/>
        <v>3.3628318584070795</v>
      </c>
      <c r="Q3060" s="146"/>
    </row>
    <row r="3061" spans="1:17" x14ac:dyDescent="0.35">
      <c r="A3061" s="28" t="s">
        <v>176</v>
      </c>
      <c r="B3061" s="28">
        <v>0</v>
      </c>
      <c r="C3061" s="28">
        <v>0</v>
      </c>
      <c r="D3061" s="28">
        <v>0</v>
      </c>
      <c r="E3061" s="28">
        <v>0</v>
      </c>
      <c r="F3061" s="28">
        <v>0</v>
      </c>
      <c r="G3061" s="28">
        <v>0</v>
      </c>
      <c r="H3061" s="28">
        <v>0</v>
      </c>
      <c r="I3061" s="151">
        <f>SUM(B3061:H3061)</f>
        <v>0</v>
      </c>
      <c r="J3061" s="28">
        <v>0</v>
      </c>
      <c r="K3061" s="28">
        <v>0</v>
      </c>
      <c r="L3061" s="28">
        <v>0</v>
      </c>
      <c r="M3061" s="28">
        <v>0</v>
      </c>
      <c r="N3061" s="28">
        <v>0</v>
      </c>
      <c r="O3061" s="28">
        <v>0</v>
      </c>
      <c r="P3061" s="28">
        <v>0</v>
      </c>
      <c r="Q3061" s="151">
        <f>SUM(J3061:P3061)</f>
        <v>0</v>
      </c>
    </row>
    <row r="3062" spans="1:17" x14ac:dyDescent="0.35">
      <c r="A3062" s="28" t="s">
        <v>177</v>
      </c>
      <c r="B3062" s="28">
        <v>0</v>
      </c>
      <c r="C3062" s="28">
        <v>0</v>
      </c>
      <c r="D3062" s="28">
        <v>0</v>
      </c>
      <c r="E3062" s="28">
        <v>0</v>
      </c>
      <c r="F3062" s="28">
        <v>0</v>
      </c>
      <c r="G3062" s="28">
        <v>0</v>
      </c>
      <c r="H3062" s="28">
        <v>0</v>
      </c>
      <c r="I3062" s="151">
        <f>SUM(B3062:H3062)</f>
        <v>0</v>
      </c>
      <c r="J3062" s="28">
        <v>0</v>
      </c>
      <c r="K3062" s="28">
        <v>0</v>
      </c>
      <c r="L3062" s="28">
        <v>0</v>
      </c>
      <c r="M3062" s="28">
        <v>0</v>
      </c>
      <c r="N3062" s="28">
        <v>0</v>
      </c>
      <c r="O3062" s="28">
        <v>0</v>
      </c>
      <c r="P3062" s="28">
        <v>0</v>
      </c>
      <c r="Q3062" s="151">
        <f>SUM(J3062:P3062)</f>
        <v>0</v>
      </c>
    </row>
    <row r="3063" spans="1:17" x14ac:dyDescent="0.35">
      <c r="A3063" s="28" t="s">
        <v>152</v>
      </c>
      <c r="B3063" s="28">
        <f t="shared" ref="B3063:H3063" si="2379">B3062+B3061</f>
        <v>0</v>
      </c>
      <c r="C3063" s="28">
        <f t="shared" si="2379"/>
        <v>0</v>
      </c>
      <c r="D3063" s="28">
        <f t="shared" si="2379"/>
        <v>0</v>
      </c>
      <c r="E3063" s="28">
        <f t="shared" si="2379"/>
        <v>0</v>
      </c>
      <c r="F3063" s="28">
        <f t="shared" si="2379"/>
        <v>0</v>
      </c>
      <c r="G3063" s="28">
        <f t="shared" si="2379"/>
        <v>0</v>
      </c>
      <c r="H3063" s="28">
        <f t="shared" si="2379"/>
        <v>0</v>
      </c>
      <c r="I3063" s="151">
        <f>SUM(B3063:H3063)</f>
        <v>0</v>
      </c>
      <c r="J3063" s="28">
        <f t="shared" ref="J3063:P3063" si="2380">J3062+J3061</f>
        <v>0</v>
      </c>
      <c r="K3063" s="28">
        <f t="shared" si="2380"/>
        <v>0</v>
      </c>
      <c r="L3063" s="28">
        <f t="shared" si="2380"/>
        <v>0</v>
      </c>
      <c r="M3063" s="28">
        <f t="shared" si="2380"/>
        <v>0</v>
      </c>
      <c r="N3063" s="28">
        <f t="shared" si="2380"/>
        <v>0</v>
      </c>
      <c r="O3063" s="28">
        <f t="shared" si="2380"/>
        <v>0</v>
      </c>
      <c r="P3063" s="28">
        <f t="shared" si="2380"/>
        <v>0</v>
      </c>
      <c r="Q3063" s="151">
        <f>SUM(J3063:P3063)</f>
        <v>0</v>
      </c>
    </row>
    <row r="3064" spans="1:17" x14ac:dyDescent="0.35">
      <c r="A3064" s="28" t="s">
        <v>154</v>
      </c>
      <c r="B3064" s="106" t="e">
        <f t="shared" ref="B3064:Q3064" si="2381">B3062/B3063*100</f>
        <v>#DIV/0!</v>
      </c>
      <c r="C3064" s="106" t="e">
        <f t="shared" si="2381"/>
        <v>#DIV/0!</v>
      </c>
      <c r="D3064" s="106" t="e">
        <f t="shared" si="2381"/>
        <v>#DIV/0!</v>
      </c>
      <c r="E3064" s="106" t="e">
        <f t="shared" si="2381"/>
        <v>#DIV/0!</v>
      </c>
      <c r="F3064" s="106" t="e">
        <f t="shared" si="2381"/>
        <v>#DIV/0!</v>
      </c>
      <c r="G3064" s="106" t="e">
        <f t="shared" si="2381"/>
        <v>#DIV/0!</v>
      </c>
      <c r="H3064" s="106" t="e">
        <f t="shared" si="2381"/>
        <v>#DIV/0!</v>
      </c>
      <c r="I3064" s="153" t="e">
        <f t="shared" si="2381"/>
        <v>#DIV/0!</v>
      </c>
      <c r="J3064" s="106" t="e">
        <f t="shared" si="2381"/>
        <v>#DIV/0!</v>
      </c>
      <c r="K3064" s="106" t="e">
        <f t="shared" si="2381"/>
        <v>#DIV/0!</v>
      </c>
      <c r="L3064" s="106" t="e">
        <f t="shared" si="2381"/>
        <v>#DIV/0!</v>
      </c>
      <c r="M3064" s="106" t="e">
        <f t="shared" si="2381"/>
        <v>#DIV/0!</v>
      </c>
      <c r="N3064" s="106" t="e">
        <f t="shared" si="2381"/>
        <v>#DIV/0!</v>
      </c>
      <c r="O3064" s="106" t="e">
        <f t="shared" si="2381"/>
        <v>#DIV/0!</v>
      </c>
      <c r="P3064" s="106" t="e">
        <f t="shared" si="2381"/>
        <v>#DIV/0!</v>
      </c>
      <c r="Q3064" s="153" t="e">
        <f t="shared" si="2381"/>
        <v>#DIV/0!</v>
      </c>
    </row>
    <row r="3065" spans="1:17" x14ac:dyDescent="0.35">
      <c r="A3065" s="28" t="s">
        <v>153</v>
      </c>
      <c r="B3065" s="88">
        <v>0</v>
      </c>
      <c r="C3065" s="88">
        <v>0</v>
      </c>
      <c r="D3065" s="88">
        <v>0</v>
      </c>
      <c r="E3065" s="88">
        <v>0</v>
      </c>
      <c r="F3065" s="88">
        <v>0</v>
      </c>
      <c r="G3065" s="88">
        <v>0</v>
      </c>
      <c r="H3065" s="88">
        <v>0</v>
      </c>
      <c r="I3065" s="146"/>
      <c r="J3065" s="88">
        <v>0</v>
      </c>
      <c r="K3065" s="88">
        <v>0</v>
      </c>
      <c r="L3065" s="88">
        <v>0</v>
      </c>
      <c r="M3065" s="88">
        <v>0</v>
      </c>
      <c r="N3065" s="88">
        <v>0</v>
      </c>
      <c r="O3065" s="88">
        <v>0</v>
      </c>
      <c r="P3065" s="88">
        <v>0</v>
      </c>
      <c r="Q3065" s="146"/>
    </row>
    <row r="3066" spans="1:17" x14ac:dyDescent="0.35">
      <c r="A3066" s="43" t="s">
        <v>155</v>
      </c>
      <c r="B3066" s="169" t="e">
        <f t="shared" ref="B3066:H3066" si="2382">B3065/B3063</f>
        <v>#DIV/0!</v>
      </c>
      <c r="C3066" s="169" t="e">
        <f t="shared" si="2382"/>
        <v>#DIV/0!</v>
      </c>
      <c r="D3066" s="169" t="e">
        <f t="shared" si="2382"/>
        <v>#DIV/0!</v>
      </c>
      <c r="E3066" s="169" t="e">
        <f t="shared" si="2382"/>
        <v>#DIV/0!</v>
      </c>
      <c r="F3066" s="169" t="e">
        <f t="shared" si="2382"/>
        <v>#DIV/0!</v>
      </c>
      <c r="G3066" s="169" t="e">
        <f t="shared" si="2382"/>
        <v>#DIV/0!</v>
      </c>
      <c r="H3066" s="169" t="e">
        <f t="shared" si="2382"/>
        <v>#DIV/0!</v>
      </c>
      <c r="I3066" s="146"/>
      <c r="J3066" s="169" t="e">
        <f t="shared" ref="J3066:P3066" si="2383">J3065/J3063</f>
        <v>#DIV/0!</v>
      </c>
      <c r="K3066" s="169" t="e">
        <f t="shared" si="2383"/>
        <v>#DIV/0!</v>
      </c>
      <c r="L3066" s="169" t="e">
        <f t="shared" si="2383"/>
        <v>#DIV/0!</v>
      </c>
      <c r="M3066" s="169" t="e">
        <f t="shared" si="2383"/>
        <v>#DIV/0!</v>
      </c>
      <c r="N3066" s="169" t="e">
        <f t="shared" si="2383"/>
        <v>#DIV/0!</v>
      </c>
      <c r="O3066" s="169" t="e">
        <f t="shared" si="2383"/>
        <v>#DIV/0!</v>
      </c>
      <c r="P3066" s="169" t="e">
        <f t="shared" si="2383"/>
        <v>#DIV/0!</v>
      </c>
      <c r="Q3066" s="146"/>
    </row>
    <row r="3067" spans="1:17" x14ac:dyDescent="0.35">
      <c r="A3067" s="28" t="s">
        <v>174</v>
      </c>
      <c r="B3067" s="88">
        <v>21.91</v>
      </c>
      <c r="C3067" s="28">
        <v>17.89</v>
      </c>
      <c r="D3067" s="28">
        <v>16.18</v>
      </c>
      <c r="E3067" s="28">
        <v>11.73</v>
      </c>
      <c r="F3067" s="28">
        <v>8.36</v>
      </c>
      <c r="G3067" s="79">
        <v>11.37</v>
      </c>
      <c r="H3067" s="79">
        <v>17.32</v>
      </c>
      <c r="I3067" s="146">
        <f>SUM(B3067:H3067)</f>
        <v>104.75999999999999</v>
      </c>
      <c r="J3067" s="88">
        <v>8.32</v>
      </c>
      <c r="K3067" s="28">
        <v>43.95</v>
      </c>
      <c r="L3067" s="28">
        <v>12.41</v>
      </c>
      <c r="M3067" s="28">
        <v>11.27</v>
      </c>
      <c r="N3067" s="28">
        <v>14.13</v>
      </c>
      <c r="O3067" s="79">
        <v>12.23</v>
      </c>
      <c r="P3067" s="79">
        <v>12.1</v>
      </c>
      <c r="Q3067" s="146">
        <f>SUM(J3067:P3067)</f>
        <v>114.41</v>
      </c>
    </row>
    <row r="3068" spans="1:17" x14ac:dyDescent="0.35">
      <c r="A3068" s="28" t="s">
        <v>175</v>
      </c>
      <c r="B3068" s="88">
        <v>0.43</v>
      </c>
      <c r="C3068" s="28">
        <v>0.39</v>
      </c>
      <c r="D3068" s="28">
        <v>0.22</v>
      </c>
      <c r="E3068" s="28">
        <v>0.22</v>
      </c>
      <c r="F3068" s="28">
        <v>0.26</v>
      </c>
      <c r="G3068" s="88">
        <v>0.25</v>
      </c>
      <c r="H3068" s="88">
        <v>0.27</v>
      </c>
      <c r="I3068" s="146">
        <f>SUM(B3068:H3068)</f>
        <v>2.04</v>
      </c>
      <c r="J3068" s="88">
        <v>0.25</v>
      </c>
      <c r="K3068" s="28">
        <v>0.27</v>
      </c>
      <c r="L3068" s="28">
        <v>0.23</v>
      </c>
      <c r="M3068" s="28">
        <v>0.24</v>
      </c>
      <c r="N3068" s="28">
        <v>0.27</v>
      </c>
      <c r="O3068" s="88">
        <v>0.28999999999999998</v>
      </c>
      <c r="P3068" s="88">
        <v>0.26</v>
      </c>
      <c r="Q3068" s="146">
        <f>SUM(J3068:P3068)</f>
        <v>1.81</v>
      </c>
    </row>
    <row r="3069" spans="1:17" x14ac:dyDescent="0.35">
      <c r="A3069" s="28" t="s">
        <v>152</v>
      </c>
      <c r="B3069" s="28">
        <f t="shared" ref="B3069:H3069" si="2384">B3068+B3067</f>
        <v>22.34</v>
      </c>
      <c r="C3069" s="28">
        <f t="shared" si="2384"/>
        <v>18.28</v>
      </c>
      <c r="D3069" s="28">
        <f t="shared" si="2384"/>
        <v>16.399999999999999</v>
      </c>
      <c r="E3069" s="28">
        <f t="shared" si="2384"/>
        <v>11.950000000000001</v>
      </c>
      <c r="F3069" s="28">
        <f t="shared" si="2384"/>
        <v>8.6199999999999992</v>
      </c>
      <c r="G3069" s="28">
        <f t="shared" si="2384"/>
        <v>11.62</v>
      </c>
      <c r="H3069" s="28">
        <f t="shared" si="2384"/>
        <v>17.59</v>
      </c>
      <c r="I3069" s="146">
        <f>SUM(B3069:H3069)</f>
        <v>106.80000000000001</v>
      </c>
      <c r="J3069" s="28">
        <f>J3068+J3067</f>
        <v>8.57</v>
      </c>
      <c r="K3069" s="28">
        <f>K3068+K3067</f>
        <v>44.220000000000006</v>
      </c>
      <c r="L3069" s="28">
        <f>L3068+L3067</f>
        <v>12.64</v>
      </c>
      <c r="M3069" s="28">
        <v>90</v>
      </c>
      <c r="N3069" s="28">
        <f>N3068+N3067</f>
        <v>14.4</v>
      </c>
      <c r="O3069" s="28">
        <f>O3068+O3067</f>
        <v>12.52</v>
      </c>
      <c r="P3069" s="28">
        <f>P3068+P3067</f>
        <v>12.36</v>
      </c>
      <c r="Q3069" s="146">
        <f>SUM(J3069:P3069)</f>
        <v>194.71000000000004</v>
      </c>
    </row>
    <row r="3070" spans="1:17" x14ac:dyDescent="0.35">
      <c r="A3070" s="28" t="s">
        <v>154</v>
      </c>
      <c r="B3070" s="169">
        <f t="shared" ref="B3070:H3070" si="2385">B3069/B3067</f>
        <v>1.0196257416704702</v>
      </c>
      <c r="C3070" s="169">
        <f t="shared" si="2385"/>
        <v>1.0217998882057016</v>
      </c>
      <c r="D3070" s="169">
        <f t="shared" si="2385"/>
        <v>1.0135970333745363</v>
      </c>
      <c r="E3070" s="169">
        <f t="shared" si="2385"/>
        <v>1.0187553282182438</v>
      </c>
      <c r="F3070" s="169">
        <f t="shared" si="2385"/>
        <v>1.0311004784688995</v>
      </c>
      <c r="G3070" s="169">
        <f t="shared" si="2385"/>
        <v>1.0219876868953386</v>
      </c>
      <c r="H3070" s="169">
        <f t="shared" si="2385"/>
        <v>1.0155889145496535</v>
      </c>
      <c r="I3070" s="153">
        <f>I3068/I3069*100</f>
        <v>1.9101123595505616</v>
      </c>
      <c r="J3070" s="169">
        <f t="shared" ref="J3070:P3070" si="2386">J3069/J3067</f>
        <v>1.0300480769230769</v>
      </c>
      <c r="K3070" s="169">
        <f t="shared" si="2386"/>
        <v>1.0061433447098977</v>
      </c>
      <c r="L3070" s="169">
        <f t="shared" si="2386"/>
        <v>1.0185334407735698</v>
      </c>
      <c r="M3070" s="169">
        <f t="shared" si="2386"/>
        <v>7.9858030168589176</v>
      </c>
      <c r="N3070" s="169">
        <f t="shared" si="2386"/>
        <v>1.0191082802547771</v>
      </c>
      <c r="O3070" s="169">
        <f t="shared" si="2386"/>
        <v>1.0237121831561733</v>
      </c>
      <c r="P3070" s="169">
        <f t="shared" si="2386"/>
        <v>1.0214876033057851</v>
      </c>
      <c r="Q3070" s="153">
        <f>Q3068/Q3069*100</f>
        <v>0.92958759180319439</v>
      </c>
    </row>
    <row r="3071" spans="1:17" x14ac:dyDescent="0.35">
      <c r="A3071" s="28" t="s">
        <v>153</v>
      </c>
      <c r="B3071" s="28">
        <v>112</v>
      </c>
      <c r="C3071" s="28">
        <v>75</v>
      </c>
      <c r="D3071" s="28">
        <v>100</v>
      </c>
      <c r="E3071" s="28">
        <v>108</v>
      </c>
      <c r="F3071" s="28">
        <v>55</v>
      </c>
      <c r="G3071" s="28">
        <v>56</v>
      </c>
      <c r="H3071" s="28">
        <v>72</v>
      </c>
      <c r="I3071" s="146"/>
      <c r="J3071" s="28">
        <v>97</v>
      </c>
      <c r="K3071" s="28">
        <v>105</v>
      </c>
      <c r="L3071" s="28">
        <v>104</v>
      </c>
      <c r="M3071" s="28">
        <v>84</v>
      </c>
      <c r="N3071" s="28">
        <v>65</v>
      </c>
      <c r="O3071" s="28">
        <v>47</v>
      </c>
      <c r="P3071" s="28">
        <v>86</v>
      </c>
      <c r="Q3071" s="146"/>
    </row>
    <row r="3072" spans="1:17" x14ac:dyDescent="0.35">
      <c r="A3072" s="43" t="s">
        <v>155</v>
      </c>
      <c r="B3072" s="169">
        <f t="shared" ref="B3072:H3072" si="2387">B3071/B3069</f>
        <v>5.0134288272157566</v>
      </c>
      <c r="C3072" s="169">
        <f t="shared" si="2387"/>
        <v>4.1028446389496711</v>
      </c>
      <c r="D3072" s="169">
        <f t="shared" si="2387"/>
        <v>6.0975609756097562</v>
      </c>
      <c r="E3072" s="169">
        <f t="shared" si="2387"/>
        <v>9.03765690376569</v>
      </c>
      <c r="F3072" s="169">
        <f t="shared" si="2387"/>
        <v>6.3805104408352671</v>
      </c>
      <c r="G3072" s="169">
        <f t="shared" si="2387"/>
        <v>4.8192771084337354</v>
      </c>
      <c r="H3072" s="169">
        <f t="shared" si="2387"/>
        <v>4.0932347924957364</v>
      </c>
      <c r="I3072" s="146"/>
      <c r="J3072" s="169">
        <f t="shared" ref="J3072:P3072" si="2388">J3071/J3069</f>
        <v>11.318553092182031</v>
      </c>
      <c r="K3072" s="169">
        <f t="shared" si="2388"/>
        <v>2.3744911804613293</v>
      </c>
      <c r="L3072" s="169">
        <f t="shared" si="2388"/>
        <v>8.2278481012658222</v>
      </c>
      <c r="M3072" s="169">
        <f t="shared" si="2388"/>
        <v>0.93333333333333335</v>
      </c>
      <c r="N3072" s="169">
        <f t="shared" si="2388"/>
        <v>4.5138888888888884</v>
      </c>
      <c r="O3072" s="169">
        <f t="shared" si="2388"/>
        <v>3.7539936102236422</v>
      </c>
      <c r="P3072" s="169">
        <f t="shared" si="2388"/>
        <v>6.9579288025889969</v>
      </c>
      <c r="Q3072" s="146"/>
    </row>
    <row r="3073" spans="1:17" x14ac:dyDescent="0.35">
      <c r="A3073" s="21"/>
      <c r="B3073" s="21"/>
      <c r="C3073" s="21"/>
      <c r="D3073" s="169">
        <f>D3072/D3070</f>
        <v>6.0157644259369434</v>
      </c>
      <c r="E3073" s="169" t="s">
        <v>369</v>
      </c>
      <c r="F3073" s="21">
        <v>21</v>
      </c>
      <c r="G3073" s="21"/>
      <c r="H3073" s="21"/>
      <c r="I3073" s="21"/>
      <c r="J3073" s="21"/>
      <c r="K3073" s="21"/>
      <c r="L3073" s="169">
        <f>L3072/L3070</f>
        <v>8.078132510815573</v>
      </c>
      <c r="M3073" s="169">
        <f>M3072/M3070</f>
        <v>0.11687407407407407</v>
      </c>
      <c r="N3073" s="21">
        <v>21</v>
      </c>
      <c r="O3073" s="21"/>
      <c r="P3073" s="21"/>
    </row>
    <row r="3074" spans="1:17" x14ac:dyDescent="0.35">
      <c r="A3074" s="21"/>
      <c r="B3074" s="155"/>
      <c r="C3074" s="156" t="s">
        <v>1679</v>
      </c>
      <c r="D3074" s="156" t="s">
        <v>178</v>
      </c>
      <c r="E3074" s="156" t="s">
        <v>179</v>
      </c>
      <c r="F3074" s="156" t="s">
        <v>180</v>
      </c>
      <c r="G3074" s="156" t="s">
        <v>181</v>
      </c>
      <c r="H3074" s="156" t="s">
        <v>182</v>
      </c>
      <c r="I3074" s="156" t="s">
        <v>183</v>
      </c>
      <c r="J3074" s="156" t="s">
        <v>184</v>
      </c>
      <c r="K3074" s="156" t="s">
        <v>185</v>
      </c>
      <c r="L3074" s="156" t="s">
        <v>186</v>
      </c>
      <c r="M3074" s="156" t="s">
        <v>187</v>
      </c>
      <c r="N3074" s="156" t="s">
        <v>188</v>
      </c>
      <c r="O3074" s="21"/>
      <c r="P3074" s="21"/>
    </row>
    <row r="3075" spans="1:17" x14ac:dyDescent="0.35">
      <c r="A3075" s="21"/>
      <c r="B3075" s="157" t="s">
        <v>189</v>
      </c>
      <c r="C3075" s="179">
        <f>Q3002</f>
        <v>984.7</v>
      </c>
      <c r="D3075" s="158">
        <f>Q3008</f>
        <v>1260.1999999999998</v>
      </c>
      <c r="E3075" s="158">
        <f>I3014</f>
        <v>0</v>
      </c>
      <c r="F3075" s="164">
        <f>Q3020</f>
        <v>298.63</v>
      </c>
      <c r="G3075" s="180">
        <f>I3026</f>
        <v>0</v>
      </c>
      <c r="H3075" s="164">
        <f>Q3032</f>
        <v>811.06000000000006</v>
      </c>
      <c r="I3075" s="164">
        <f>Q3050</f>
        <v>316.5</v>
      </c>
      <c r="J3075" s="164">
        <f>Q3044</f>
        <v>64.2</v>
      </c>
      <c r="K3075" s="179">
        <f>I3050</f>
        <v>5.1999999999999993</v>
      </c>
      <c r="L3075" s="164">
        <f>Q3056</f>
        <v>158.28</v>
      </c>
      <c r="M3075" s="164">
        <f>I3062</f>
        <v>0</v>
      </c>
      <c r="N3075" s="164">
        <f>Q3068</f>
        <v>1.81</v>
      </c>
      <c r="O3075" s="21"/>
      <c r="P3075" s="21"/>
    </row>
    <row r="3076" spans="1:17" x14ac:dyDescent="0.35">
      <c r="A3076" s="21"/>
      <c r="B3076" s="157" t="s">
        <v>190</v>
      </c>
      <c r="C3076" s="163">
        <f>I3004</f>
        <v>100</v>
      </c>
      <c r="D3076" s="163">
        <f>I3010</f>
        <v>100</v>
      </c>
      <c r="E3076" s="163">
        <f>I3016</f>
        <v>0</v>
      </c>
      <c r="F3076" s="164">
        <f>I3022</f>
        <v>55.969599263012441</v>
      </c>
      <c r="G3076" s="163">
        <v>0</v>
      </c>
      <c r="H3076" s="163">
        <f>H3040</f>
        <v>1.0606511627906976</v>
      </c>
      <c r="I3076" s="163">
        <f>I3040</f>
        <v>4.2721009950855855</v>
      </c>
      <c r="J3076" s="163">
        <f>I3046</f>
        <v>0.43869034881232616</v>
      </c>
      <c r="K3076" s="163">
        <f>I3052</f>
        <v>0.25680280507679387</v>
      </c>
      <c r="L3076" s="163">
        <f>J3052</f>
        <v>1.0021637216011541</v>
      </c>
      <c r="M3076" s="163">
        <v>0</v>
      </c>
      <c r="N3076" s="163">
        <f>I3070</f>
        <v>1.9101123595505616</v>
      </c>
      <c r="O3076" s="21"/>
      <c r="P3076" s="21"/>
    </row>
    <row r="3078" spans="1:17" x14ac:dyDescent="0.35">
      <c r="A3078" s="31" t="s">
        <v>0</v>
      </c>
      <c r="B3078" s="83"/>
      <c r="C3078" s="83"/>
      <c r="D3078" s="21"/>
      <c r="E3078" s="21"/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</row>
    <row r="3079" spans="1:17" ht="15.5" x14ac:dyDescent="0.35">
      <c r="A3079" s="33" t="s">
        <v>1</v>
      </c>
      <c r="B3079" s="64" t="s">
        <v>1028</v>
      </c>
      <c r="C3079" s="64" t="s">
        <v>1059</v>
      </c>
      <c r="D3079" s="64" t="s">
        <v>1060</v>
      </c>
      <c r="E3079" s="64" t="s">
        <v>1061</v>
      </c>
      <c r="F3079" s="64" t="s">
        <v>1062</v>
      </c>
      <c r="G3079" s="64" t="s">
        <v>1063</v>
      </c>
      <c r="H3079" s="64" t="s">
        <v>1064</v>
      </c>
      <c r="I3079" s="65" t="s">
        <v>1073</v>
      </c>
      <c r="J3079" s="64" t="s">
        <v>1065</v>
      </c>
      <c r="K3079" s="64" t="s">
        <v>1066</v>
      </c>
      <c r="L3079" s="64" t="s">
        <v>1067</v>
      </c>
      <c r="M3079" s="64" t="s">
        <v>1068</v>
      </c>
      <c r="N3079" s="64" t="s">
        <v>1069</v>
      </c>
      <c r="O3079" s="64" t="s">
        <v>1070</v>
      </c>
      <c r="P3079" s="64" t="s">
        <v>1071</v>
      </c>
      <c r="Q3079" s="65" t="s">
        <v>2050</v>
      </c>
    </row>
    <row r="3080" spans="1:17" x14ac:dyDescent="0.35">
      <c r="A3080" s="28" t="s">
        <v>1677</v>
      </c>
      <c r="B3080" s="28">
        <v>0</v>
      </c>
      <c r="C3080" s="28">
        <v>0</v>
      </c>
      <c r="D3080" s="28">
        <v>0</v>
      </c>
      <c r="E3080" s="28">
        <v>0</v>
      </c>
      <c r="F3080" s="28">
        <v>0</v>
      </c>
      <c r="G3080" s="28">
        <v>0</v>
      </c>
      <c r="H3080" s="28">
        <v>0</v>
      </c>
      <c r="I3080" s="146">
        <f>SUM(B3080:H3080)</f>
        <v>0</v>
      </c>
      <c r="J3080" s="28">
        <v>0</v>
      </c>
      <c r="K3080" s="28">
        <v>0</v>
      </c>
      <c r="L3080" s="28">
        <v>0</v>
      </c>
      <c r="M3080" s="28">
        <v>0</v>
      </c>
      <c r="N3080" s="28">
        <v>0</v>
      </c>
      <c r="O3080" s="28">
        <v>0</v>
      </c>
      <c r="P3080" s="28">
        <v>0</v>
      </c>
      <c r="Q3080" s="146">
        <f>SUM(J3080:P3080)</f>
        <v>0</v>
      </c>
    </row>
    <row r="3081" spans="1:17" x14ac:dyDescent="0.35">
      <c r="A3081" s="28" t="s">
        <v>1678</v>
      </c>
      <c r="B3081" s="28">
        <v>159.6</v>
      </c>
      <c r="C3081" s="28">
        <v>191.5</v>
      </c>
      <c r="D3081" s="28">
        <v>101.1</v>
      </c>
      <c r="E3081" s="28">
        <v>120.7</v>
      </c>
      <c r="F3081" s="28">
        <v>158.4</v>
      </c>
      <c r="G3081" s="166">
        <v>0.2</v>
      </c>
      <c r="H3081" s="28">
        <v>187.1</v>
      </c>
      <c r="I3081" s="146">
        <f>SUM(B3081:H3081)</f>
        <v>918.60000000000014</v>
      </c>
      <c r="J3081" s="28">
        <v>55.3</v>
      </c>
      <c r="K3081" s="28">
        <v>152.1</v>
      </c>
      <c r="L3081" s="28">
        <v>161.4</v>
      </c>
      <c r="M3081" s="28">
        <v>90.4</v>
      </c>
      <c r="N3081" s="28">
        <v>54.8</v>
      </c>
      <c r="O3081" s="28">
        <v>120.2</v>
      </c>
      <c r="P3081" s="28">
        <v>88</v>
      </c>
      <c r="Q3081" s="146">
        <f>SUM(J3081:P3081)</f>
        <v>722.19999999999993</v>
      </c>
    </row>
    <row r="3082" spans="1:17" x14ac:dyDescent="0.35">
      <c r="A3082" s="28" t="s">
        <v>152</v>
      </c>
      <c r="B3082" s="28">
        <f t="shared" ref="B3082:H3082" si="2389">B3081+B3080</f>
        <v>159.6</v>
      </c>
      <c r="C3082" s="28">
        <f t="shared" si="2389"/>
        <v>191.5</v>
      </c>
      <c r="D3082" s="28">
        <f t="shared" si="2389"/>
        <v>101.1</v>
      </c>
      <c r="E3082" s="28">
        <f t="shared" si="2389"/>
        <v>120.7</v>
      </c>
      <c r="F3082" s="28">
        <f t="shared" si="2389"/>
        <v>158.4</v>
      </c>
      <c r="G3082" s="28">
        <f t="shared" si="2389"/>
        <v>0.2</v>
      </c>
      <c r="H3082" s="28">
        <f t="shared" si="2389"/>
        <v>187.1</v>
      </c>
      <c r="I3082" s="146">
        <f>SUM(B3082:H3082)</f>
        <v>918.60000000000014</v>
      </c>
      <c r="J3082" s="28">
        <f>J3081+J3080</f>
        <v>55.3</v>
      </c>
      <c r="K3082" s="28">
        <f t="shared" ref="K3082:P3082" si="2390">K3081+K3080</f>
        <v>152.1</v>
      </c>
      <c r="L3082" s="28">
        <f t="shared" si="2390"/>
        <v>161.4</v>
      </c>
      <c r="M3082" s="28">
        <f t="shared" si="2390"/>
        <v>90.4</v>
      </c>
      <c r="N3082" s="28">
        <f t="shared" si="2390"/>
        <v>54.8</v>
      </c>
      <c r="O3082" s="28">
        <f t="shared" si="2390"/>
        <v>120.2</v>
      </c>
      <c r="P3082" s="28">
        <f t="shared" si="2390"/>
        <v>88</v>
      </c>
      <c r="Q3082" s="146">
        <f>SUM(J3082:P3082)</f>
        <v>722.19999999999993</v>
      </c>
    </row>
    <row r="3083" spans="1:17" x14ac:dyDescent="0.35">
      <c r="A3083" s="28" t="s">
        <v>154</v>
      </c>
      <c r="B3083" s="106">
        <f>B3081/B3082*100</f>
        <v>100</v>
      </c>
      <c r="C3083" s="106">
        <f>C3081/C3082*100</f>
        <v>100</v>
      </c>
      <c r="D3083" s="106">
        <f>D3081/D3082</f>
        <v>1</v>
      </c>
      <c r="E3083" s="106">
        <f>E3081/E3082</f>
        <v>1</v>
      </c>
      <c r="F3083" s="106">
        <f t="shared" ref="F3083:Q3083" si="2391">F3081/F3082*100</f>
        <v>100</v>
      </c>
      <c r="G3083" s="106">
        <f t="shared" si="2391"/>
        <v>100</v>
      </c>
      <c r="H3083" s="106">
        <f t="shared" si="2391"/>
        <v>100</v>
      </c>
      <c r="I3083" s="106">
        <f t="shared" si="2391"/>
        <v>100</v>
      </c>
      <c r="J3083" s="106">
        <f t="shared" si="2391"/>
        <v>100</v>
      </c>
      <c r="K3083" s="106">
        <f t="shared" si="2391"/>
        <v>100</v>
      </c>
      <c r="L3083" s="106">
        <f t="shared" si="2391"/>
        <v>100</v>
      </c>
      <c r="M3083" s="106">
        <f t="shared" si="2391"/>
        <v>100</v>
      </c>
      <c r="N3083" s="106">
        <f t="shared" si="2391"/>
        <v>100</v>
      </c>
      <c r="O3083" s="106">
        <f t="shared" si="2391"/>
        <v>100</v>
      </c>
      <c r="P3083" s="106">
        <f t="shared" si="2391"/>
        <v>100</v>
      </c>
      <c r="Q3083" s="106">
        <f t="shared" si="2391"/>
        <v>100</v>
      </c>
    </row>
    <row r="3084" spans="1:17" x14ac:dyDescent="0.35">
      <c r="A3084" s="28" t="s">
        <v>153</v>
      </c>
      <c r="B3084" s="28">
        <v>163</v>
      </c>
      <c r="C3084" s="28">
        <v>183</v>
      </c>
      <c r="D3084" s="28">
        <v>117</v>
      </c>
      <c r="E3084" s="28">
        <v>131</v>
      </c>
      <c r="F3084" s="28">
        <v>165</v>
      </c>
      <c r="G3084" s="28">
        <v>0</v>
      </c>
      <c r="H3084" s="28">
        <v>197</v>
      </c>
      <c r="I3084" s="106">
        <v>0</v>
      </c>
      <c r="J3084" s="28">
        <v>53</v>
      </c>
      <c r="K3084" s="28">
        <v>154</v>
      </c>
      <c r="L3084" s="28">
        <v>167</v>
      </c>
      <c r="M3084" s="28">
        <v>95</v>
      </c>
      <c r="N3084" s="28">
        <v>59</v>
      </c>
      <c r="O3084" s="28">
        <v>125</v>
      </c>
      <c r="P3084" s="28">
        <v>85</v>
      </c>
      <c r="Q3084" s="106">
        <v>0</v>
      </c>
    </row>
    <row r="3085" spans="1:17" x14ac:dyDescent="0.35">
      <c r="A3085" s="167" t="s">
        <v>155</v>
      </c>
      <c r="B3085" s="169">
        <f t="shared" ref="B3085:H3085" si="2392">B3084/B3082</f>
        <v>1.0213032581453634</v>
      </c>
      <c r="C3085" s="169">
        <f t="shared" si="2392"/>
        <v>0.95561357702349869</v>
      </c>
      <c r="D3085" s="169">
        <f t="shared" si="2392"/>
        <v>1.1572700296735905</v>
      </c>
      <c r="E3085" s="169">
        <f t="shared" si="2392"/>
        <v>1.0853355426677713</v>
      </c>
      <c r="F3085" s="169">
        <f t="shared" si="2392"/>
        <v>1.0416666666666665</v>
      </c>
      <c r="G3085" s="169">
        <f t="shared" si="2392"/>
        <v>0</v>
      </c>
      <c r="H3085" s="169">
        <f t="shared" si="2392"/>
        <v>1.0529128808123998</v>
      </c>
      <c r="I3085" s="146"/>
      <c r="J3085" s="169">
        <f t="shared" ref="J3085:P3085" si="2393">J3084/J3082</f>
        <v>0.95840867992766732</v>
      </c>
      <c r="K3085" s="169">
        <f t="shared" si="2393"/>
        <v>1.0124917817225509</v>
      </c>
      <c r="L3085" s="169">
        <f t="shared" si="2393"/>
        <v>1.0346964064436184</v>
      </c>
      <c r="M3085" s="169">
        <f t="shared" si="2393"/>
        <v>1.0508849557522124</v>
      </c>
      <c r="N3085" s="169">
        <f t="shared" si="2393"/>
        <v>1.0766423357664234</v>
      </c>
      <c r="O3085" s="169">
        <f t="shared" si="2393"/>
        <v>1.0399334442595674</v>
      </c>
      <c r="P3085" s="169">
        <f t="shared" si="2393"/>
        <v>0.96590909090909094</v>
      </c>
      <c r="Q3085" s="146"/>
    </row>
    <row r="3086" spans="1:17" x14ac:dyDescent="0.35">
      <c r="A3086" s="28" t="s">
        <v>162</v>
      </c>
      <c r="B3086" s="28">
        <v>0</v>
      </c>
      <c r="C3086" s="28">
        <v>0</v>
      </c>
      <c r="D3086" s="28">
        <v>0</v>
      </c>
      <c r="E3086" s="28">
        <v>0</v>
      </c>
      <c r="F3086" s="28">
        <v>0</v>
      </c>
      <c r="G3086" s="28">
        <v>0</v>
      </c>
      <c r="H3086" s="28">
        <v>0</v>
      </c>
      <c r="I3086" s="146">
        <f>SUM(B3086:H3086)</f>
        <v>0</v>
      </c>
      <c r="J3086" s="28">
        <v>0</v>
      </c>
      <c r="K3086" s="28">
        <v>0</v>
      </c>
      <c r="L3086" s="28">
        <v>0</v>
      </c>
      <c r="M3086" s="28">
        <v>0</v>
      </c>
      <c r="N3086" s="28">
        <v>0</v>
      </c>
      <c r="O3086" s="28">
        <v>0</v>
      </c>
      <c r="P3086" s="28">
        <v>0</v>
      </c>
      <c r="Q3086" s="146">
        <f>SUM(J3086:P3086)</f>
        <v>0</v>
      </c>
    </row>
    <row r="3087" spans="1:17" x14ac:dyDescent="0.35">
      <c r="A3087" s="28" t="s">
        <v>163</v>
      </c>
      <c r="B3087" s="61">
        <v>168.4</v>
      </c>
      <c r="C3087" s="166">
        <v>214.7</v>
      </c>
      <c r="D3087" s="166">
        <v>108.5</v>
      </c>
      <c r="E3087" s="166">
        <v>129.4</v>
      </c>
      <c r="F3087" s="166">
        <v>197.4</v>
      </c>
      <c r="G3087" s="166">
        <v>126.8</v>
      </c>
      <c r="H3087" s="28">
        <v>212.5</v>
      </c>
      <c r="I3087" s="146">
        <f>SUM(B3087:H3087)</f>
        <v>1157.6999999999998</v>
      </c>
      <c r="J3087" s="28">
        <v>61.7</v>
      </c>
      <c r="K3087" s="28">
        <v>191.5</v>
      </c>
      <c r="L3087" s="28">
        <v>180.2</v>
      </c>
      <c r="M3087" s="28">
        <v>155.4</v>
      </c>
      <c r="N3087" s="28">
        <v>99.4</v>
      </c>
      <c r="O3087" s="28">
        <v>152</v>
      </c>
      <c r="P3087" s="28">
        <v>145.19999999999999</v>
      </c>
      <c r="Q3087" s="146">
        <f>SUM(J3087:P3087)</f>
        <v>985.39999999999986</v>
      </c>
    </row>
    <row r="3088" spans="1:17" x14ac:dyDescent="0.35">
      <c r="A3088" s="28" t="s">
        <v>152</v>
      </c>
      <c r="B3088" s="28">
        <f t="shared" ref="B3088:H3088" si="2394">B3087+B3086</f>
        <v>168.4</v>
      </c>
      <c r="C3088" s="28">
        <f t="shared" si="2394"/>
        <v>214.7</v>
      </c>
      <c r="D3088" s="28">
        <f t="shared" si="2394"/>
        <v>108.5</v>
      </c>
      <c r="E3088" s="28">
        <f t="shared" si="2394"/>
        <v>129.4</v>
      </c>
      <c r="F3088" s="28">
        <f t="shared" si="2394"/>
        <v>197.4</v>
      </c>
      <c r="G3088" s="28">
        <f t="shared" si="2394"/>
        <v>126.8</v>
      </c>
      <c r="H3088" s="28">
        <f t="shared" si="2394"/>
        <v>212.5</v>
      </c>
      <c r="I3088" s="146">
        <f>SUM(B3088:H3088)</f>
        <v>1157.6999999999998</v>
      </c>
      <c r="J3088" s="28">
        <f>J3087+J3086</f>
        <v>61.7</v>
      </c>
      <c r="K3088" s="28">
        <f t="shared" ref="K3088:P3088" si="2395">K3087+K3086</f>
        <v>191.5</v>
      </c>
      <c r="L3088" s="28">
        <f t="shared" si="2395"/>
        <v>180.2</v>
      </c>
      <c r="M3088" s="28">
        <f t="shared" si="2395"/>
        <v>155.4</v>
      </c>
      <c r="N3088" s="28">
        <f t="shared" si="2395"/>
        <v>99.4</v>
      </c>
      <c r="O3088" s="28">
        <f t="shared" si="2395"/>
        <v>152</v>
      </c>
      <c r="P3088" s="28">
        <f t="shared" si="2395"/>
        <v>145.19999999999999</v>
      </c>
      <c r="Q3088" s="146">
        <f>SUM(J3088:P3088)</f>
        <v>985.39999999999986</v>
      </c>
    </row>
    <row r="3089" spans="1:17" x14ac:dyDescent="0.35">
      <c r="A3089" s="28" t="s">
        <v>154</v>
      </c>
      <c r="B3089" s="106">
        <f t="shared" ref="B3089:H3089" si="2396">B3087/B3088*100</f>
        <v>100</v>
      </c>
      <c r="C3089" s="106">
        <f t="shared" si="2396"/>
        <v>100</v>
      </c>
      <c r="D3089" s="106">
        <f t="shared" si="2396"/>
        <v>100</v>
      </c>
      <c r="E3089" s="106">
        <f t="shared" si="2396"/>
        <v>100</v>
      </c>
      <c r="F3089" s="106">
        <f t="shared" si="2396"/>
        <v>100</v>
      </c>
      <c r="G3089" s="106">
        <f t="shared" si="2396"/>
        <v>100</v>
      </c>
      <c r="H3089" s="106">
        <f t="shared" si="2396"/>
        <v>100</v>
      </c>
      <c r="I3089" s="106">
        <f>I3087/I3088*100</f>
        <v>100</v>
      </c>
      <c r="J3089" s="106">
        <f t="shared" ref="J3089:P3089" si="2397">J3087/J3088*100</f>
        <v>100</v>
      </c>
      <c r="K3089" s="106">
        <f t="shared" si="2397"/>
        <v>100</v>
      </c>
      <c r="L3089" s="106">
        <f t="shared" si="2397"/>
        <v>100</v>
      </c>
      <c r="M3089" s="106">
        <f t="shared" si="2397"/>
        <v>100</v>
      </c>
      <c r="N3089" s="106">
        <f t="shared" si="2397"/>
        <v>100</v>
      </c>
      <c r="O3089" s="106">
        <f t="shared" si="2397"/>
        <v>100</v>
      </c>
      <c r="P3089" s="106">
        <f t="shared" si="2397"/>
        <v>100</v>
      </c>
      <c r="Q3089" s="106">
        <f>Q3087/Q3088*100</f>
        <v>100</v>
      </c>
    </row>
    <row r="3090" spans="1:17" x14ac:dyDescent="0.35">
      <c r="A3090" s="28" t="s">
        <v>153</v>
      </c>
      <c r="B3090" s="28">
        <v>172</v>
      </c>
      <c r="C3090" s="28">
        <v>201</v>
      </c>
      <c r="D3090" s="28">
        <v>96</v>
      </c>
      <c r="E3090" s="28">
        <v>109</v>
      </c>
      <c r="F3090" s="28">
        <v>196</v>
      </c>
      <c r="G3090" s="28">
        <v>194</v>
      </c>
      <c r="H3090" s="28">
        <v>238</v>
      </c>
      <c r="I3090" s="106">
        <v>0</v>
      </c>
      <c r="J3090" s="28">
        <v>82</v>
      </c>
      <c r="K3090" s="28">
        <v>191</v>
      </c>
      <c r="L3090" s="28">
        <v>168</v>
      </c>
      <c r="M3090" s="28">
        <v>206</v>
      </c>
      <c r="N3090" s="28">
        <v>104</v>
      </c>
      <c r="O3090" s="28">
        <v>247</v>
      </c>
      <c r="P3090" s="28">
        <v>235</v>
      </c>
      <c r="Q3090" s="106">
        <v>0</v>
      </c>
    </row>
    <row r="3091" spans="1:17" x14ac:dyDescent="0.35">
      <c r="A3091" s="167" t="s">
        <v>155</v>
      </c>
      <c r="B3091" s="169">
        <f t="shared" ref="B3091:H3091" si="2398">B3090/B3088</f>
        <v>1.0213776722090262</v>
      </c>
      <c r="C3091" s="169">
        <f t="shared" si="2398"/>
        <v>0.93619003260363298</v>
      </c>
      <c r="D3091" s="169">
        <f t="shared" si="2398"/>
        <v>0.88479262672811065</v>
      </c>
      <c r="E3091" s="169">
        <f t="shared" si="2398"/>
        <v>0.84234930448222567</v>
      </c>
      <c r="F3091" s="169">
        <f t="shared" si="2398"/>
        <v>0.99290780141843971</v>
      </c>
      <c r="G3091" s="169">
        <f t="shared" si="2398"/>
        <v>1.5299684542586751</v>
      </c>
      <c r="H3091" s="169">
        <f t="shared" si="2398"/>
        <v>1.1200000000000001</v>
      </c>
      <c r="I3091" s="146"/>
      <c r="J3091" s="169">
        <f t="shared" ref="J3091:P3091" si="2399">J3090/J3088</f>
        <v>1.3290113452188006</v>
      </c>
      <c r="K3091" s="169">
        <f t="shared" si="2399"/>
        <v>0.99738903394255873</v>
      </c>
      <c r="L3091" s="169">
        <f t="shared" si="2399"/>
        <v>0.93229744728079922</v>
      </c>
      <c r="M3091" s="169">
        <f t="shared" si="2399"/>
        <v>1.3256113256113256</v>
      </c>
      <c r="N3091" s="169">
        <f t="shared" si="2399"/>
        <v>1.0462776659959758</v>
      </c>
      <c r="O3091" s="169">
        <f t="shared" si="2399"/>
        <v>1.625</v>
      </c>
      <c r="P3091" s="169">
        <f t="shared" si="2399"/>
        <v>1.6184573002754823</v>
      </c>
      <c r="Q3091" s="146"/>
    </row>
    <row r="3092" spans="1:17" x14ac:dyDescent="0.35">
      <c r="A3092" s="28" t="s">
        <v>164</v>
      </c>
      <c r="B3092" s="28">
        <v>0</v>
      </c>
      <c r="C3092" s="28">
        <v>0</v>
      </c>
      <c r="D3092" s="28">
        <v>0</v>
      </c>
      <c r="E3092" s="28">
        <v>0</v>
      </c>
      <c r="F3092" s="28">
        <v>0</v>
      </c>
      <c r="G3092" s="28">
        <v>0</v>
      </c>
      <c r="H3092" s="28">
        <v>0</v>
      </c>
      <c r="I3092" s="151"/>
      <c r="J3092" s="28">
        <v>0</v>
      </c>
      <c r="K3092" s="61">
        <v>0</v>
      </c>
      <c r="L3092" s="61">
        <v>0</v>
      </c>
      <c r="M3092" s="61">
        <v>0</v>
      </c>
      <c r="N3092" s="61">
        <v>0</v>
      </c>
      <c r="O3092" s="61">
        <v>0</v>
      </c>
      <c r="P3092" s="61">
        <v>0</v>
      </c>
      <c r="Q3092" s="151"/>
    </row>
    <row r="3093" spans="1:17" x14ac:dyDescent="0.35">
      <c r="A3093" s="88" t="s">
        <v>165</v>
      </c>
      <c r="B3093" s="148">
        <v>0</v>
      </c>
      <c r="C3093" s="148">
        <v>0</v>
      </c>
      <c r="D3093" s="148">
        <v>0</v>
      </c>
      <c r="E3093" s="148">
        <v>0</v>
      </c>
      <c r="F3093" s="148">
        <v>0</v>
      </c>
      <c r="G3093" s="148">
        <v>0</v>
      </c>
      <c r="H3093" s="148">
        <v>0</v>
      </c>
      <c r="I3093" s="153">
        <f>SUM(B3093:H3093)</f>
        <v>0</v>
      </c>
      <c r="J3093" s="88">
        <v>0</v>
      </c>
      <c r="K3093" s="148">
        <v>0</v>
      </c>
      <c r="L3093" s="148">
        <v>0</v>
      </c>
      <c r="M3093" s="148">
        <v>0</v>
      </c>
      <c r="N3093" s="148">
        <v>0</v>
      </c>
      <c r="O3093" s="148">
        <v>0</v>
      </c>
      <c r="P3093" s="148">
        <v>0</v>
      </c>
      <c r="Q3093" s="153">
        <f>SUM(J3093:P3093)</f>
        <v>0</v>
      </c>
    </row>
    <row r="3094" spans="1:17" x14ac:dyDescent="0.35">
      <c r="A3094" s="28" t="s">
        <v>152</v>
      </c>
      <c r="B3094" s="28">
        <f t="shared" ref="B3094:H3094" si="2400">B3092+B3093</f>
        <v>0</v>
      </c>
      <c r="C3094" s="28">
        <f t="shared" si="2400"/>
        <v>0</v>
      </c>
      <c r="D3094" s="28">
        <f t="shared" si="2400"/>
        <v>0</v>
      </c>
      <c r="E3094" s="28">
        <f t="shared" si="2400"/>
        <v>0</v>
      </c>
      <c r="F3094" s="28">
        <f t="shared" si="2400"/>
        <v>0</v>
      </c>
      <c r="G3094" s="28">
        <f t="shared" si="2400"/>
        <v>0</v>
      </c>
      <c r="H3094" s="28">
        <f t="shared" si="2400"/>
        <v>0</v>
      </c>
      <c r="I3094" s="151">
        <f>SUM(B3094:H3094)</f>
        <v>0</v>
      </c>
      <c r="J3094" s="28">
        <f>J3092+J3093</f>
        <v>0</v>
      </c>
      <c r="K3094" s="28">
        <f t="shared" ref="K3094:P3094" si="2401">K3092+K3093</f>
        <v>0</v>
      </c>
      <c r="L3094" s="28">
        <f t="shared" si="2401"/>
        <v>0</v>
      </c>
      <c r="M3094" s="28">
        <f t="shared" si="2401"/>
        <v>0</v>
      </c>
      <c r="N3094" s="28">
        <f t="shared" si="2401"/>
        <v>0</v>
      </c>
      <c r="O3094" s="28">
        <f t="shared" si="2401"/>
        <v>0</v>
      </c>
      <c r="P3094" s="28">
        <f t="shared" si="2401"/>
        <v>0</v>
      </c>
      <c r="Q3094" s="151">
        <f>SUM(J3094:P3094)</f>
        <v>0</v>
      </c>
    </row>
    <row r="3095" spans="1:17" x14ac:dyDescent="0.35">
      <c r="A3095" s="28" t="s">
        <v>154</v>
      </c>
      <c r="B3095" s="106" t="e">
        <f t="shared" ref="B3095:H3095" si="2402">B3093/B3094*100</f>
        <v>#DIV/0!</v>
      </c>
      <c r="C3095" s="106" t="e">
        <f t="shared" si="2402"/>
        <v>#DIV/0!</v>
      </c>
      <c r="D3095" s="106" t="e">
        <f t="shared" si="2402"/>
        <v>#DIV/0!</v>
      </c>
      <c r="E3095" s="106" t="e">
        <f t="shared" si="2402"/>
        <v>#DIV/0!</v>
      </c>
      <c r="F3095" s="106" t="e">
        <f t="shared" si="2402"/>
        <v>#DIV/0!</v>
      </c>
      <c r="G3095" s="106" t="e">
        <f t="shared" si="2402"/>
        <v>#DIV/0!</v>
      </c>
      <c r="H3095" s="106" t="e">
        <f t="shared" si="2402"/>
        <v>#DIV/0!</v>
      </c>
      <c r="I3095" s="146"/>
      <c r="J3095" s="106" t="e">
        <f t="shared" ref="J3095:P3095" si="2403">J3093/J3094*100</f>
        <v>#DIV/0!</v>
      </c>
      <c r="K3095" s="106" t="e">
        <f t="shared" si="2403"/>
        <v>#DIV/0!</v>
      </c>
      <c r="L3095" s="106" t="e">
        <f t="shared" si="2403"/>
        <v>#DIV/0!</v>
      </c>
      <c r="M3095" s="106" t="e">
        <f t="shared" si="2403"/>
        <v>#DIV/0!</v>
      </c>
      <c r="N3095" s="106" t="e">
        <f t="shared" si="2403"/>
        <v>#DIV/0!</v>
      </c>
      <c r="O3095" s="106" t="e">
        <f t="shared" si="2403"/>
        <v>#DIV/0!</v>
      </c>
      <c r="P3095" s="106" t="e">
        <f t="shared" si="2403"/>
        <v>#DIV/0!</v>
      </c>
      <c r="Q3095" s="146"/>
    </row>
    <row r="3096" spans="1:17" x14ac:dyDescent="0.35">
      <c r="A3096" s="28" t="s">
        <v>153</v>
      </c>
      <c r="B3096" s="28"/>
      <c r="C3096" s="28">
        <v>498</v>
      </c>
      <c r="D3096" s="28">
        <v>163</v>
      </c>
      <c r="E3096" s="28">
        <v>259</v>
      </c>
      <c r="F3096" s="28">
        <v>394</v>
      </c>
      <c r="G3096" s="28">
        <v>446</v>
      </c>
      <c r="H3096" s="28">
        <v>554</v>
      </c>
      <c r="I3096" s="146"/>
      <c r="J3096" s="28">
        <v>158</v>
      </c>
      <c r="K3096" s="28">
        <v>503</v>
      </c>
      <c r="L3096" s="28">
        <v>451</v>
      </c>
      <c r="M3096" s="28">
        <v>319</v>
      </c>
      <c r="N3096" s="28">
        <v>293</v>
      </c>
      <c r="O3096" s="28">
        <v>204</v>
      </c>
      <c r="P3096" s="28">
        <v>302</v>
      </c>
      <c r="Q3096" s="146"/>
    </row>
    <row r="3097" spans="1:17" x14ac:dyDescent="0.35">
      <c r="A3097" s="43" t="s">
        <v>155</v>
      </c>
      <c r="B3097" s="169" t="e">
        <f t="shared" ref="B3097:H3097" si="2404">B3096/B3094</f>
        <v>#DIV/0!</v>
      </c>
      <c r="C3097" s="169" t="e">
        <f t="shared" si="2404"/>
        <v>#DIV/0!</v>
      </c>
      <c r="D3097" s="169" t="e">
        <f t="shared" si="2404"/>
        <v>#DIV/0!</v>
      </c>
      <c r="E3097" s="169" t="e">
        <f t="shared" si="2404"/>
        <v>#DIV/0!</v>
      </c>
      <c r="F3097" s="169" t="e">
        <f t="shared" si="2404"/>
        <v>#DIV/0!</v>
      </c>
      <c r="G3097" s="169" t="e">
        <f t="shared" si="2404"/>
        <v>#DIV/0!</v>
      </c>
      <c r="H3097" s="169" t="e">
        <f t="shared" si="2404"/>
        <v>#DIV/0!</v>
      </c>
      <c r="I3097" s="146"/>
      <c r="J3097" s="169" t="e">
        <f t="shared" ref="J3097:O3097" si="2405">J3096/J3094</f>
        <v>#DIV/0!</v>
      </c>
      <c r="K3097" s="169" t="e">
        <f t="shared" si="2405"/>
        <v>#DIV/0!</v>
      </c>
      <c r="L3097" s="169" t="e">
        <f t="shared" si="2405"/>
        <v>#DIV/0!</v>
      </c>
      <c r="M3097" s="169" t="e">
        <f t="shared" si="2405"/>
        <v>#DIV/0!</v>
      </c>
      <c r="N3097" s="169" t="e">
        <f t="shared" si="2405"/>
        <v>#DIV/0!</v>
      </c>
      <c r="O3097" s="169" t="e">
        <f t="shared" si="2405"/>
        <v>#DIV/0!</v>
      </c>
      <c r="P3097" s="169" t="e">
        <f>P3098/P3094</f>
        <v>#DIV/0!</v>
      </c>
      <c r="Q3097" s="146"/>
    </row>
    <row r="3098" spans="1:17" x14ac:dyDescent="0.35">
      <c r="A3098" s="28" t="s">
        <v>156</v>
      </c>
      <c r="B3098" s="88">
        <v>18.36</v>
      </c>
      <c r="C3098" s="88">
        <v>22.17</v>
      </c>
      <c r="D3098" s="88">
        <v>5</v>
      </c>
      <c r="E3098" s="88">
        <v>8</v>
      </c>
      <c r="F3098" s="88">
        <v>18</v>
      </c>
      <c r="G3098" s="79">
        <v>40</v>
      </c>
      <c r="H3098" s="79">
        <v>36</v>
      </c>
      <c r="I3098" s="146">
        <f>SUM(B3098:H3098)</f>
        <v>147.53</v>
      </c>
      <c r="J3098" s="79">
        <v>8.7899999999999991</v>
      </c>
      <c r="K3098" s="88">
        <v>22</v>
      </c>
      <c r="L3098" s="88">
        <v>20</v>
      </c>
      <c r="M3098" s="88">
        <v>26</v>
      </c>
      <c r="N3098" s="88">
        <v>26</v>
      </c>
      <c r="O3098" s="79">
        <v>44</v>
      </c>
      <c r="P3098" s="79">
        <v>44</v>
      </c>
      <c r="Q3098" s="146">
        <f>SUM(J3098:P3098)</f>
        <v>190.79</v>
      </c>
    </row>
    <row r="3099" spans="1:17" x14ac:dyDescent="0.35">
      <c r="A3099" s="28" t="s">
        <v>157</v>
      </c>
      <c r="B3099" s="88">
        <v>42.62</v>
      </c>
      <c r="C3099" s="88">
        <v>50.58</v>
      </c>
      <c r="D3099" s="88">
        <v>41.5</v>
      </c>
      <c r="E3099" s="88">
        <v>42.23</v>
      </c>
      <c r="F3099" s="88">
        <v>47.49</v>
      </c>
      <c r="G3099" s="79">
        <v>26.79</v>
      </c>
      <c r="H3099" s="79">
        <v>51.82</v>
      </c>
      <c r="I3099" s="146">
        <f>SUM(B3099:H3099)</f>
        <v>303.02999999999997</v>
      </c>
      <c r="J3099" s="79">
        <v>15.63</v>
      </c>
      <c r="K3099" s="88">
        <v>47.33</v>
      </c>
      <c r="L3099" s="88">
        <v>46.65</v>
      </c>
      <c r="M3099" s="88">
        <v>38.47</v>
      </c>
      <c r="N3099" s="88">
        <v>37.51</v>
      </c>
      <c r="O3099" s="79">
        <v>37.590000000000003</v>
      </c>
      <c r="P3099" s="79">
        <v>34.64</v>
      </c>
      <c r="Q3099" s="146">
        <f>SUM(J3099:P3099)</f>
        <v>257.82</v>
      </c>
    </row>
    <row r="3100" spans="1:17" x14ac:dyDescent="0.35">
      <c r="A3100" s="28" t="s">
        <v>152</v>
      </c>
      <c r="B3100" s="28">
        <f t="shared" ref="B3100:H3100" si="2406">B3099+B3098</f>
        <v>60.98</v>
      </c>
      <c r="C3100" s="28">
        <f t="shared" si="2406"/>
        <v>72.75</v>
      </c>
      <c r="D3100" s="28">
        <f t="shared" si="2406"/>
        <v>46.5</v>
      </c>
      <c r="E3100" s="28">
        <f t="shared" si="2406"/>
        <v>50.23</v>
      </c>
      <c r="F3100" s="28">
        <f t="shared" si="2406"/>
        <v>65.490000000000009</v>
      </c>
      <c r="G3100" s="28">
        <f t="shared" si="2406"/>
        <v>66.789999999999992</v>
      </c>
      <c r="H3100" s="28">
        <f t="shared" si="2406"/>
        <v>87.82</v>
      </c>
      <c r="I3100" s="146">
        <f>SUM(B3100:H3100)</f>
        <v>450.56</v>
      </c>
      <c r="J3100" s="28">
        <f t="shared" ref="J3100:P3100" si="2407">J3099+J3098</f>
        <v>24.42</v>
      </c>
      <c r="K3100" s="28">
        <f t="shared" si="2407"/>
        <v>69.33</v>
      </c>
      <c r="L3100" s="28">
        <f t="shared" si="2407"/>
        <v>66.650000000000006</v>
      </c>
      <c r="M3100" s="28">
        <f t="shared" si="2407"/>
        <v>64.47</v>
      </c>
      <c r="N3100" s="28">
        <f t="shared" si="2407"/>
        <v>63.51</v>
      </c>
      <c r="O3100" s="28">
        <f t="shared" si="2407"/>
        <v>81.59</v>
      </c>
      <c r="P3100" s="28">
        <f t="shared" si="2407"/>
        <v>78.64</v>
      </c>
      <c r="Q3100" s="146">
        <f>SUM(J3100:P3100)</f>
        <v>448.61</v>
      </c>
    </row>
    <row r="3101" spans="1:17" x14ac:dyDescent="0.35">
      <c r="A3101" s="28" t="s">
        <v>154</v>
      </c>
      <c r="B3101" s="169">
        <f t="shared" ref="B3101:H3101" si="2408">B3100/B3098</f>
        <v>3.3213507625272332</v>
      </c>
      <c r="C3101" s="169">
        <f t="shared" si="2408"/>
        <v>3.2814614343707711</v>
      </c>
      <c r="D3101" s="169">
        <f t="shared" si="2408"/>
        <v>9.3000000000000007</v>
      </c>
      <c r="E3101" s="169">
        <f t="shared" si="2408"/>
        <v>6.2787499999999996</v>
      </c>
      <c r="F3101" s="169">
        <f t="shared" si="2408"/>
        <v>3.6383333333333336</v>
      </c>
      <c r="G3101" s="169">
        <f t="shared" si="2408"/>
        <v>1.6697499999999998</v>
      </c>
      <c r="H3101" s="169">
        <f t="shared" si="2408"/>
        <v>2.4394444444444443</v>
      </c>
      <c r="I3101" s="106">
        <f>I3099/I3100*100</f>
        <v>67.256303267045453</v>
      </c>
      <c r="J3101" s="169">
        <f t="shared" ref="J3101:P3101" si="2409">J3100/J3098</f>
        <v>2.7781569965870312</v>
      </c>
      <c r="K3101" s="169">
        <f t="shared" si="2409"/>
        <v>3.1513636363636364</v>
      </c>
      <c r="L3101" s="169">
        <f t="shared" si="2409"/>
        <v>3.3325000000000005</v>
      </c>
      <c r="M3101" s="169">
        <f t="shared" si="2409"/>
        <v>2.4796153846153848</v>
      </c>
      <c r="N3101" s="169">
        <f t="shared" si="2409"/>
        <v>2.4426923076923077</v>
      </c>
      <c r="O3101" s="169">
        <f t="shared" si="2409"/>
        <v>1.854318181818182</v>
      </c>
      <c r="P3101" s="169">
        <f t="shared" si="2409"/>
        <v>1.7872727272727273</v>
      </c>
      <c r="Q3101" s="106">
        <f>Q3099/Q3100*100</f>
        <v>57.470854416976877</v>
      </c>
    </row>
    <row r="3102" spans="1:17" x14ac:dyDescent="0.35">
      <c r="A3102" s="28" t="s">
        <v>153</v>
      </c>
      <c r="B3102" s="28">
        <v>55</v>
      </c>
      <c r="C3102" s="28">
        <v>47</v>
      </c>
      <c r="D3102" s="28">
        <v>43</v>
      </c>
      <c r="E3102" s="28">
        <v>61</v>
      </c>
      <c r="F3102" s="28">
        <v>64</v>
      </c>
      <c r="G3102" s="28">
        <v>62</v>
      </c>
      <c r="H3102" s="28">
        <v>80</v>
      </c>
      <c r="I3102" s="146"/>
      <c r="J3102" s="28">
        <v>20</v>
      </c>
      <c r="K3102" s="28">
        <v>66</v>
      </c>
      <c r="L3102" s="28">
        <v>60</v>
      </c>
      <c r="M3102" s="28">
        <v>60</v>
      </c>
      <c r="N3102" s="28">
        <v>59</v>
      </c>
      <c r="O3102" s="28">
        <v>73</v>
      </c>
      <c r="P3102" s="28">
        <v>70</v>
      </c>
      <c r="Q3102" s="146"/>
    </row>
    <row r="3103" spans="1:17" x14ac:dyDescent="0.35">
      <c r="A3103" s="43" t="s">
        <v>155</v>
      </c>
      <c r="B3103" s="169">
        <f t="shared" ref="B3103:H3103" si="2410">B3102/B3100</f>
        <v>0.90193506067563145</v>
      </c>
      <c r="C3103" s="169">
        <f t="shared" si="2410"/>
        <v>0.64604810996563578</v>
      </c>
      <c r="D3103" s="169">
        <f t="shared" si="2410"/>
        <v>0.92473118279569888</v>
      </c>
      <c r="E3103" s="169">
        <f t="shared" si="2410"/>
        <v>1.2144136969938284</v>
      </c>
      <c r="F3103" s="169">
        <v>201</v>
      </c>
      <c r="G3103" s="169">
        <f t="shared" si="2410"/>
        <v>0.92828267704746226</v>
      </c>
      <c r="H3103" s="169">
        <f t="shared" si="2410"/>
        <v>0.91095422455021646</v>
      </c>
      <c r="I3103" s="146"/>
      <c r="J3103" s="169">
        <f t="shared" ref="J3103:P3103" si="2411">J3102/J3100</f>
        <v>0.81900081900081889</v>
      </c>
      <c r="K3103" s="169">
        <f t="shared" si="2411"/>
        <v>0.95196884465599307</v>
      </c>
      <c r="L3103" s="169">
        <f t="shared" si="2411"/>
        <v>0.9002250562640659</v>
      </c>
      <c r="M3103" s="169">
        <f t="shared" si="2411"/>
        <v>0.93066542577943234</v>
      </c>
      <c r="N3103" s="169">
        <f t="shared" si="2411"/>
        <v>0.92898756101401359</v>
      </c>
      <c r="O3103" s="169">
        <f t="shared" si="2411"/>
        <v>0.89471748988846667</v>
      </c>
      <c r="P3103" s="169">
        <f t="shared" si="2411"/>
        <v>0.89013224821973547</v>
      </c>
      <c r="Q3103" s="146"/>
    </row>
    <row r="3104" spans="1:17" x14ac:dyDescent="0.35">
      <c r="A3104" s="28" t="s">
        <v>158</v>
      </c>
      <c r="B3104" s="61">
        <v>182</v>
      </c>
      <c r="C3104" s="61">
        <v>679</v>
      </c>
      <c r="D3104" s="61">
        <v>58</v>
      </c>
      <c r="E3104" s="61">
        <v>92</v>
      </c>
      <c r="F3104" s="61"/>
      <c r="G3104" s="61">
        <v>278</v>
      </c>
      <c r="H3104" s="88">
        <v>111</v>
      </c>
      <c r="I3104" s="146">
        <f>SUM(B3104:H3104)</f>
        <v>1400</v>
      </c>
      <c r="J3104" s="88">
        <v>46</v>
      </c>
      <c r="K3104" s="61">
        <v>95</v>
      </c>
      <c r="L3104" s="61">
        <v>172</v>
      </c>
      <c r="M3104" s="61">
        <v>168</v>
      </c>
      <c r="N3104" s="61">
        <v>124</v>
      </c>
      <c r="O3104" s="61">
        <v>164</v>
      </c>
      <c r="P3104" s="88">
        <v>181</v>
      </c>
      <c r="Q3104" s="146">
        <f>SUM(J3104:P3104)</f>
        <v>950</v>
      </c>
    </row>
    <row r="3105" spans="1:17" x14ac:dyDescent="0.35">
      <c r="A3105" s="28" t="s">
        <v>159</v>
      </c>
      <c r="B3105" s="166"/>
      <c r="C3105" s="166"/>
      <c r="D3105" s="166"/>
      <c r="E3105" s="166"/>
      <c r="F3105" s="166"/>
      <c r="G3105" s="166"/>
      <c r="H3105" s="88"/>
      <c r="I3105" s="146">
        <f>SUM(B3105:H3105)</f>
        <v>0</v>
      </c>
      <c r="J3105" s="88">
        <v>0</v>
      </c>
      <c r="K3105" s="88">
        <v>0</v>
      </c>
      <c r="L3105" s="88">
        <v>0</v>
      </c>
      <c r="M3105" s="88">
        <v>0</v>
      </c>
      <c r="N3105" s="88">
        <v>0</v>
      </c>
      <c r="O3105" s="88">
        <v>0</v>
      </c>
      <c r="P3105" s="88">
        <v>0</v>
      </c>
      <c r="Q3105" s="146">
        <f>SUM(J3105:P3105)</f>
        <v>0</v>
      </c>
    </row>
    <row r="3106" spans="1:17" x14ac:dyDescent="0.35">
      <c r="A3106" s="28" t="s">
        <v>152</v>
      </c>
      <c r="B3106" s="28">
        <f t="shared" ref="B3106:H3106" si="2412">B3105+B3104</f>
        <v>182</v>
      </c>
      <c r="C3106" s="28">
        <f t="shared" si="2412"/>
        <v>679</v>
      </c>
      <c r="D3106" s="28">
        <f t="shared" si="2412"/>
        <v>58</v>
      </c>
      <c r="E3106" s="28">
        <f t="shared" si="2412"/>
        <v>92</v>
      </c>
      <c r="F3106" s="28">
        <f t="shared" si="2412"/>
        <v>0</v>
      </c>
      <c r="G3106" s="28">
        <f t="shared" si="2412"/>
        <v>278</v>
      </c>
      <c r="H3106" s="28">
        <f t="shared" si="2412"/>
        <v>111</v>
      </c>
      <c r="I3106" s="146">
        <f>SUM(B3106:H3106)</f>
        <v>1400</v>
      </c>
      <c r="J3106" s="28">
        <f t="shared" ref="J3106:P3106" si="2413">J3105+J3104</f>
        <v>46</v>
      </c>
      <c r="K3106" s="28">
        <f t="shared" si="2413"/>
        <v>95</v>
      </c>
      <c r="L3106" s="28">
        <f t="shared" si="2413"/>
        <v>172</v>
      </c>
      <c r="M3106" s="28">
        <f t="shared" si="2413"/>
        <v>168</v>
      </c>
      <c r="N3106" s="106">
        <f t="shared" si="2413"/>
        <v>124</v>
      </c>
      <c r="O3106" s="28">
        <f t="shared" si="2413"/>
        <v>164</v>
      </c>
      <c r="P3106" s="28">
        <f t="shared" si="2413"/>
        <v>181</v>
      </c>
      <c r="Q3106" s="146">
        <f>SUM(J3106:P3106)</f>
        <v>950</v>
      </c>
    </row>
    <row r="3107" spans="1:17" x14ac:dyDescent="0.35">
      <c r="A3107" s="28" t="s">
        <v>154</v>
      </c>
      <c r="B3107" s="169">
        <f t="shared" ref="B3107:H3107" si="2414">B3106/B3104</f>
        <v>1</v>
      </c>
      <c r="C3107" s="169">
        <f t="shared" si="2414"/>
        <v>1</v>
      </c>
      <c r="D3107" s="169">
        <f t="shared" si="2414"/>
        <v>1</v>
      </c>
      <c r="E3107" s="169">
        <f t="shared" si="2414"/>
        <v>1</v>
      </c>
      <c r="F3107" s="169" t="e">
        <f t="shared" si="2414"/>
        <v>#DIV/0!</v>
      </c>
      <c r="G3107" s="169">
        <f t="shared" si="2414"/>
        <v>1</v>
      </c>
      <c r="H3107" s="169">
        <f t="shared" si="2414"/>
        <v>1</v>
      </c>
      <c r="I3107" s="153">
        <f>I3105/I3106*100</f>
        <v>0</v>
      </c>
      <c r="J3107" s="169">
        <f t="shared" ref="J3107:P3107" si="2415">J3106/J3104</f>
        <v>1</v>
      </c>
      <c r="K3107" s="169">
        <f t="shared" si="2415"/>
        <v>1</v>
      </c>
      <c r="L3107" s="169">
        <f t="shared" si="2415"/>
        <v>1</v>
      </c>
      <c r="M3107" s="169">
        <f t="shared" si="2415"/>
        <v>1</v>
      </c>
      <c r="N3107" s="169">
        <f t="shared" si="2415"/>
        <v>1</v>
      </c>
      <c r="O3107" s="169">
        <f t="shared" si="2415"/>
        <v>1</v>
      </c>
      <c r="P3107" s="169">
        <f t="shared" si="2415"/>
        <v>1</v>
      </c>
      <c r="Q3107" s="153">
        <f>Q3105/Q3106*100</f>
        <v>0</v>
      </c>
    </row>
    <row r="3108" spans="1:17" x14ac:dyDescent="0.35">
      <c r="A3108" s="28" t="s">
        <v>153</v>
      </c>
      <c r="B3108" s="61">
        <v>182</v>
      </c>
      <c r="C3108" s="61">
        <v>138</v>
      </c>
      <c r="D3108" s="61">
        <v>360</v>
      </c>
      <c r="E3108" s="61">
        <v>550</v>
      </c>
      <c r="F3108" s="61">
        <v>860</v>
      </c>
      <c r="G3108" s="61">
        <v>710</v>
      </c>
      <c r="H3108" s="74">
        <v>287</v>
      </c>
      <c r="I3108" s="146"/>
      <c r="J3108" s="74">
        <v>588</v>
      </c>
      <c r="K3108" s="61">
        <v>740</v>
      </c>
      <c r="L3108" s="61">
        <v>780</v>
      </c>
      <c r="M3108" s="61">
        <v>640</v>
      </c>
      <c r="N3108" s="61">
        <v>500</v>
      </c>
      <c r="O3108" s="61">
        <v>650</v>
      </c>
      <c r="P3108" s="74">
        <v>650</v>
      </c>
      <c r="Q3108" s="146"/>
    </row>
    <row r="3109" spans="1:17" x14ac:dyDescent="0.35">
      <c r="A3109" s="43" t="s">
        <v>155</v>
      </c>
      <c r="B3109" s="169">
        <f t="shared" ref="B3109:H3109" si="2416">B3108/B3106</f>
        <v>1</v>
      </c>
      <c r="C3109" s="169">
        <f t="shared" si="2416"/>
        <v>0.203240058910162</v>
      </c>
      <c r="D3109" s="169">
        <f t="shared" si="2416"/>
        <v>6.2068965517241379</v>
      </c>
      <c r="E3109" s="169">
        <f t="shared" si="2416"/>
        <v>5.9782608695652177</v>
      </c>
      <c r="F3109" s="169" t="e">
        <f t="shared" si="2416"/>
        <v>#DIV/0!</v>
      </c>
      <c r="G3109" s="169">
        <f t="shared" si="2416"/>
        <v>2.5539568345323742</v>
      </c>
      <c r="H3109" s="169">
        <f t="shared" si="2416"/>
        <v>2.5855855855855854</v>
      </c>
      <c r="I3109" s="146"/>
      <c r="J3109" s="169">
        <f t="shared" ref="J3109:P3109" si="2417">J3108/J3106</f>
        <v>12.782608695652174</v>
      </c>
      <c r="K3109" s="169">
        <f t="shared" si="2417"/>
        <v>7.7894736842105265</v>
      </c>
      <c r="L3109" s="169">
        <f t="shared" si="2417"/>
        <v>4.5348837209302326</v>
      </c>
      <c r="M3109" s="169">
        <f t="shared" si="2417"/>
        <v>3.8095238095238093</v>
      </c>
      <c r="N3109" s="169">
        <f t="shared" si="2417"/>
        <v>4.032258064516129</v>
      </c>
      <c r="O3109" s="169">
        <f t="shared" si="2417"/>
        <v>3.9634146341463414</v>
      </c>
      <c r="P3109" s="169">
        <f t="shared" si="2417"/>
        <v>3.5911602209944751</v>
      </c>
      <c r="Q3109" s="146"/>
    </row>
    <row r="3110" spans="1:17" x14ac:dyDescent="0.35">
      <c r="A3110" s="28" t="s">
        <v>160</v>
      </c>
      <c r="B3110" s="61">
        <v>376</v>
      </c>
      <c r="C3110" s="61">
        <v>356</v>
      </c>
      <c r="D3110" s="61">
        <v>322</v>
      </c>
      <c r="E3110" s="61">
        <v>401</v>
      </c>
      <c r="F3110" s="61">
        <v>373</v>
      </c>
      <c r="G3110" s="61">
        <v>396</v>
      </c>
      <c r="H3110" s="88">
        <v>374</v>
      </c>
      <c r="I3110" s="146">
        <f>SUM(B3110:H3110)</f>
        <v>2598</v>
      </c>
      <c r="J3110" s="88">
        <v>376</v>
      </c>
      <c r="K3110" s="61">
        <v>370</v>
      </c>
      <c r="L3110" s="61">
        <v>370</v>
      </c>
      <c r="M3110" s="61">
        <v>400</v>
      </c>
      <c r="N3110" s="61">
        <v>395</v>
      </c>
      <c r="O3110" s="61">
        <v>393</v>
      </c>
      <c r="P3110" s="88">
        <v>400</v>
      </c>
      <c r="Q3110" s="146">
        <f>SUM(J3110:P3110)</f>
        <v>2704</v>
      </c>
    </row>
    <row r="3111" spans="1:17" x14ac:dyDescent="0.35">
      <c r="A3111" s="28" t="s">
        <v>161</v>
      </c>
      <c r="B3111" s="166">
        <v>127.92100000000001</v>
      </c>
      <c r="C3111" s="166">
        <v>142.80000000000001</v>
      </c>
      <c r="D3111" s="166">
        <v>160.80000000000001</v>
      </c>
      <c r="E3111" s="166">
        <v>139.69999999999999</v>
      </c>
      <c r="F3111" s="166">
        <v>134.78</v>
      </c>
      <c r="G3111" s="166">
        <v>76.72</v>
      </c>
      <c r="H3111" s="88">
        <v>154.74</v>
      </c>
      <c r="I3111" s="146">
        <f>SUM(B3111:H3111)</f>
        <v>937.46100000000001</v>
      </c>
      <c r="J3111" s="88">
        <v>139.62</v>
      </c>
      <c r="K3111" s="166">
        <v>132.69999999999999</v>
      </c>
      <c r="L3111" s="166">
        <v>133.29</v>
      </c>
      <c r="M3111" s="166">
        <v>113.93</v>
      </c>
      <c r="N3111" s="166">
        <v>111.71</v>
      </c>
      <c r="O3111" s="166">
        <v>99.36</v>
      </c>
      <c r="P3111" s="88">
        <v>109.77</v>
      </c>
      <c r="Q3111" s="146">
        <f>SUM(J3111:P3111)</f>
        <v>840.38</v>
      </c>
    </row>
    <row r="3112" spans="1:17" x14ac:dyDescent="0.35">
      <c r="A3112" s="28" t="s">
        <v>152</v>
      </c>
      <c r="B3112" s="28">
        <f t="shared" ref="B3112:G3112" si="2418">B3111+B3110</f>
        <v>503.92099999999999</v>
      </c>
      <c r="C3112" s="28">
        <f t="shared" si="2418"/>
        <v>498.8</v>
      </c>
      <c r="D3112" s="28">
        <f t="shared" si="2418"/>
        <v>482.8</v>
      </c>
      <c r="E3112" s="28">
        <f t="shared" si="2418"/>
        <v>540.70000000000005</v>
      </c>
      <c r="F3112" s="28">
        <f t="shared" si="2418"/>
        <v>507.78</v>
      </c>
      <c r="G3112" s="28">
        <f t="shared" si="2418"/>
        <v>472.72</v>
      </c>
      <c r="H3112" s="28">
        <f>H3111+H3110</f>
        <v>528.74</v>
      </c>
      <c r="I3112" s="146">
        <f>SUM(B3112:H3112)</f>
        <v>3535.4610000000002</v>
      </c>
      <c r="J3112" s="28">
        <f t="shared" ref="J3112:P3112" si="2419">J3111+J3110</f>
        <v>515.62</v>
      </c>
      <c r="K3112" s="28">
        <f t="shared" si="2419"/>
        <v>502.7</v>
      </c>
      <c r="L3112" s="28">
        <f t="shared" si="2419"/>
        <v>503.28999999999996</v>
      </c>
      <c r="M3112" s="28">
        <f t="shared" si="2419"/>
        <v>513.93000000000006</v>
      </c>
      <c r="N3112" s="106">
        <f t="shared" si="2419"/>
        <v>506.71</v>
      </c>
      <c r="O3112" s="106">
        <f t="shared" si="2419"/>
        <v>492.36</v>
      </c>
      <c r="P3112" s="106">
        <f t="shared" si="2419"/>
        <v>509.77</v>
      </c>
      <c r="Q3112" s="146">
        <f>SUM(J3112:P3112)</f>
        <v>3544.38</v>
      </c>
    </row>
    <row r="3113" spans="1:17" x14ac:dyDescent="0.35">
      <c r="A3113" s="28" t="s">
        <v>154</v>
      </c>
      <c r="B3113" s="169">
        <f t="shared" ref="B3113:H3113" si="2420">B3112/B3110</f>
        <v>1.340215425531915</v>
      </c>
      <c r="C3113" s="169">
        <f t="shared" si="2420"/>
        <v>1.401123595505618</v>
      </c>
      <c r="D3113" s="169">
        <f t="shared" si="2420"/>
        <v>1.4993788819875777</v>
      </c>
      <c r="E3113" s="169">
        <f t="shared" si="2420"/>
        <v>1.3483790523690775</v>
      </c>
      <c r="F3113" s="169">
        <f t="shared" si="2420"/>
        <v>1.3613404825737265</v>
      </c>
      <c r="G3113" s="169">
        <f t="shared" si="2420"/>
        <v>1.1937373737373738</v>
      </c>
      <c r="H3113" s="169">
        <f t="shared" si="2420"/>
        <v>1.4137433155080215</v>
      </c>
      <c r="I3113" s="153">
        <f>I3111/I3112*100</f>
        <v>26.515947990940923</v>
      </c>
      <c r="J3113" s="169">
        <f>J3112/J3110</f>
        <v>1.3713297872340426</v>
      </c>
      <c r="K3113" s="169">
        <f t="shared" ref="K3113:P3113" si="2421">K3112/K3110</f>
        <v>1.3586486486486486</v>
      </c>
      <c r="L3113" s="169">
        <f t="shared" si="2421"/>
        <v>1.3602432432432432</v>
      </c>
      <c r="M3113" s="169">
        <f t="shared" si="2421"/>
        <v>1.2848250000000001</v>
      </c>
      <c r="N3113" s="169">
        <f t="shared" si="2421"/>
        <v>1.2828101265822784</v>
      </c>
      <c r="O3113" s="169">
        <f t="shared" si="2421"/>
        <v>1.2528244274809162</v>
      </c>
      <c r="P3113" s="169">
        <f t="shared" si="2421"/>
        <v>1.2744249999999999</v>
      </c>
      <c r="Q3113" s="153">
        <f>Q3111/Q3112*100</f>
        <v>23.710211659020757</v>
      </c>
    </row>
    <row r="3114" spans="1:17" x14ac:dyDescent="0.35">
      <c r="A3114" s="28" t="s">
        <v>153</v>
      </c>
      <c r="B3114" s="88">
        <v>737</v>
      </c>
      <c r="C3114" s="88">
        <v>437</v>
      </c>
      <c r="D3114" s="88">
        <v>742</v>
      </c>
      <c r="E3114" s="88">
        <v>854</v>
      </c>
      <c r="F3114" s="88">
        <v>834</v>
      </c>
      <c r="G3114" s="88">
        <v>789</v>
      </c>
      <c r="H3114" s="88">
        <v>774</v>
      </c>
      <c r="I3114" s="146"/>
      <c r="J3114" s="88">
        <v>774</v>
      </c>
      <c r="K3114" s="88">
        <v>734</v>
      </c>
      <c r="L3114" s="88">
        <v>734</v>
      </c>
      <c r="M3114" s="88">
        <v>750</v>
      </c>
      <c r="N3114" s="88">
        <v>738</v>
      </c>
      <c r="O3114" s="88">
        <v>719</v>
      </c>
      <c r="P3114" s="88">
        <v>739</v>
      </c>
      <c r="Q3114" s="146"/>
    </row>
    <row r="3115" spans="1:17" x14ac:dyDescent="0.35">
      <c r="A3115" s="43" t="s">
        <v>155</v>
      </c>
      <c r="B3115" s="169">
        <f>B3114/B3112</f>
        <v>1.4625308332059985</v>
      </c>
      <c r="C3115" s="169">
        <f>C3114/C3112</f>
        <v>0.87610264635124291</v>
      </c>
      <c r="D3115" s="169">
        <f>D3114/D3112</f>
        <v>1.5368682684341342</v>
      </c>
      <c r="E3115" s="169">
        <f>E3114/E3112</f>
        <v>1.5794340669502496</v>
      </c>
      <c r="F3115" s="169">
        <f>F3114/F3112</f>
        <v>1.6424435779274489</v>
      </c>
      <c r="G3115" s="169">
        <v>754</v>
      </c>
      <c r="H3115" s="169">
        <f>H3114/H3112</f>
        <v>1.463857472481749</v>
      </c>
      <c r="I3115" s="146"/>
      <c r="J3115" s="169">
        <f t="shared" ref="J3115:P3115" si="2422">J3114/J3112</f>
        <v>1.5011054652651177</v>
      </c>
      <c r="K3115" s="169">
        <f t="shared" si="2422"/>
        <v>1.4601153769643924</v>
      </c>
      <c r="L3115" s="169">
        <f t="shared" si="2422"/>
        <v>1.4584037036301138</v>
      </c>
      <c r="M3115" s="169">
        <f t="shared" si="2422"/>
        <v>1.4593427120424958</v>
      </c>
      <c r="N3115" s="169">
        <f t="shared" si="2422"/>
        <v>1.456454382190997</v>
      </c>
      <c r="O3115" s="169">
        <f t="shared" si="2422"/>
        <v>1.4603135916808838</v>
      </c>
      <c r="P3115" s="169">
        <f t="shared" si="2422"/>
        <v>1.4496733821135022</v>
      </c>
      <c r="Q3115" s="146"/>
    </row>
    <row r="3116" spans="1:17" x14ac:dyDescent="0.35">
      <c r="A3116" s="28" t="s">
        <v>166</v>
      </c>
      <c r="B3116" s="61">
        <v>196.46</v>
      </c>
      <c r="C3116" s="61">
        <v>185.18</v>
      </c>
      <c r="D3116" s="61">
        <v>190.1</v>
      </c>
      <c r="E3116" s="61">
        <v>192.4</v>
      </c>
      <c r="F3116" s="61">
        <v>194.9</v>
      </c>
      <c r="G3116" s="28">
        <v>199.5</v>
      </c>
      <c r="H3116" s="74">
        <v>179.1</v>
      </c>
      <c r="I3116" s="146">
        <f>SUM(B3116:H3116)</f>
        <v>1337.6399999999999</v>
      </c>
      <c r="J3116" s="74">
        <v>193.81</v>
      </c>
      <c r="K3116" s="61">
        <v>194.65</v>
      </c>
      <c r="L3116" s="61">
        <v>191</v>
      </c>
      <c r="M3116" s="61">
        <v>188</v>
      </c>
      <c r="N3116" s="61">
        <v>189.4</v>
      </c>
      <c r="O3116" s="28">
        <v>162.6</v>
      </c>
      <c r="P3116" s="74">
        <v>193.1</v>
      </c>
      <c r="Q3116" s="146">
        <f>SUM(J3116:P3116)</f>
        <v>1312.56</v>
      </c>
    </row>
    <row r="3117" spans="1:17" x14ac:dyDescent="0.35">
      <c r="A3117" s="28" t="s">
        <v>167</v>
      </c>
      <c r="B3117" s="166">
        <v>5.46</v>
      </c>
      <c r="C3117" s="166">
        <v>2.4700000000000002</v>
      </c>
      <c r="D3117" s="166">
        <v>3.68</v>
      </c>
      <c r="E3117" s="166">
        <v>3.16</v>
      </c>
      <c r="F3117" s="178">
        <v>5.18</v>
      </c>
      <c r="G3117" s="28">
        <v>6.83</v>
      </c>
      <c r="H3117" s="74">
        <v>2.15</v>
      </c>
      <c r="I3117" s="146">
        <f>SUM(B3117:H3117)</f>
        <v>28.93</v>
      </c>
      <c r="J3117" s="74">
        <v>5.33</v>
      </c>
      <c r="K3117" s="166">
        <v>4.82</v>
      </c>
      <c r="L3117" s="166">
        <v>4.2</v>
      </c>
      <c r="M3117" s="166">
        <v>4.91</v>
      </c>
      <c r="N3117" s="166">
        <v>2.25</v>
      </c>
      <c r="O3117" s="28">
        <v>2.0699999999999998</v>
      </c>
      <c r="P3117" s="74">
        <v>2.61</v>
      </c>
      <c r="Q3117" s="146">
        <f>SUM(J3117:P3117)</f>
        <v>26.19</v>
      </c>
    </row>
    <row r="3118" spans="1:17" x14ac:dyDescent="0.35">
      <c r="A3118" s="28" t="s">
        <v>152</v>
      </c>
      <c r="B3118" s="28">
        <f t="shared" ref="B3118:H3118" si="2423">B3117+B3116</f>
        <v>201.92000000000002</v>
      </c>
      <c r="C3118" s="28">
        <f t="shared" si="2423"/>
        <v>187.65</v>
      </c>
      <c r="D3118" s="28">
        <f t="shared" si="2423"/>
        <v>193.78</v>
      </c>
      <c r="E3118" s="28">
        <f t="shared" si="2423"/>
        <v>195.56</v>
      </c>
      <c r="F3118" s="28">
        <f t="shared" si="2423"/>
        <v>200.08</v>
      </c>
      <c r="G3118" s="28">
        <f t="shared" si="2423"/>
        <v>206.33</v>
      </c>
      <c r="H3118" s="28">
        <f t="shared" si="2423"/>
        <v>181.25</v>
      </c>
      <c r="I3118" s="146">
        <f>SUM(B3118:H3118)</f>
        <v>1366.5700000000002</v>
      </c>
      <c r="J3118" s="28">
        <f t="shared" ref="J3118:P3118" si="2424">J3117+J3116</f>
        <v>199.14000000000001</v>
      </c>
      <c r="K3118" s="28">
        <f t="shared" si="2424"/>
        <v>199.47</v>
      </c>
      <c r="L3118" s="28">
        <f t="shared" si="2424"/>
        <v>195.2</v>
      </c>
      <c r="M3118" s="28">
        <f t="shared" si="2424"/>
        <v>192.91</v>
      </c>
      <c r="N3118" s="28">
        <f t="shared" si="2424"/>
        <v>191.65</v>
      </c>
      <c r="O3118" s="28">
        <f t="shared" si="2424"/>
        <v>164.67</v>
      </c>
      <c r="P3118" s="28">
        <f t="shared" si="2424"/>
        <v>195.71</v>
      </c>
      <c r="Q3118" s="146">
        <f>SUM(J3118:P3118)</f>
        <v>1338.75</v>
      </c>
    </row>
    <row r="3119" spans="1:17" x14ac:dyDescent="0.35">
      <c r="A3119" s="28" t="s">
        <v>154</v>
      </c>
      <c r="B3119" s="169">
        <f t="shared" ref="B3119:H3119" si="2425">B3118/B3116</f>
        <v>1.027791916929655</v>
      </c>
      <c r="C3119" s="169">
        <f t="shared" si="2425"/>
        <v>1.0133383734744572</v>
      </c>
      <c r="D3119" s="169">
        <f t="shared" si="2425"/>
        <v>1.0193582325092057</v>
      </c>
      <c r="E3119" s="169">
        <f t="shared" si="2425"/>
        <v>1.0164241164241163</v>
      </c>
      <c r="F3119" s="169">
        <f t="shared" si="2425"/>
        <v>1.0265777321703438</v>
      </c>
      <c r="G3119" s="169">
        <f t="shared" si="2425"/>
        <v>1.0342355889724311</v>
      </c>
      <c r="H3119" s="169">
        <f t="shared" si="2425"/>
        <v>1.0120044667783361</v>
      </c>
      <c r="I3119" s="106">
        <f>I3117/I3118*100</f>
        <v>2.1169790058321194</v>
      </c>
      <c r="J3119" s="169">
        <f t="shared" ref="J3119:P3119" si="2426">J3118/J3116</f>
        <v>1.0275011609308087</v>
      </c>
      <c r="K3119" s="169">
        <f t="shared" si="2426"/>
        <v>1.0247623940405857</v>
      </c>
      <c r="L3119" s="169">
        <f t="shared" si="2426"/>
        <v>1.0219895287958114</v>
      </c>
      <c r="M3119" s="169">
        <f t="shared" si="2426"/>
        <v>1.0261170212765958</v>
      </c>
      <c r="N3119" s="169">
        <f t="shared" si="2426"/>
        <v>1.0118796198521647</v>
      </c>
      <c r="O3119" s="169">
        <f t="shared" si="2426"/>
        <v>1.0127306273062731</v>
      </c>
      <c r="P3119" s="169">
        <f t="shared" si="2426"/>
        <v>1.0135163127912998</v>
      </c>
      <c r="Q3119" s="106">
        <f>Q3117/Q3118*100</f>
        <v>1.9563025210084035</v>
      </c>
    </row>
    <row r="3120" spans="1:17" x14ac:dyDescent="0.35">
      <c r="A3120" s="28" t="s">
        <v>153</v>
      </c>
      <c r="B3120" s="28">
        <v>218</v>
      </c>
      <c r="C3120" s="28">
        <v>208</v>
      </c>
      <c r="D3120" s="61">
        <v>214</v>
      </c>
      <c r="E3120" s="61">
        <v>218</v>
      </c>
      <c r="F3120" s="61">
        <v>218</v>
      </c>
      <c r="G3120" s="88">
        <v>221</v>
      </c>
      <c r="H3120" s="88">
        <v>200</v>
      </c>
      <c r="I3120" s="146"/>
      <c r="J3120" s="88">
        <v>215</v>
      </c>
      <c r="K3120" s="61">
        <v>218</v>
      </c>
      <c r="L3120" s="61">
        <v>208</v>
      </c>
      <c r="M3120" s="61">
        <v>809</v>
      </c>
      <c r="N3120" s="61">
        <v>209</v>
      </c>
      <c r="O3120" s="88">
        <v>182</v>
      </c>
      <c r="P3120" s="88">
        <v>216</v>
      </c>
      <c r="Q3120" s="146"/>
    </row>
    <row r="3121" spans="1:17" x14ac:dyDescent="0.35">
      <c r="A3121" s="43" t="s">
        <v>155</v>
      </c>
      <c r="B3121" s="169">
        <f t="shared" ref="B3121:H3121" si="2427">B3120/B3118</f>
        <v>1.0796354992076069</v>
      </c>
      <c r="C3121" s="169">
        <f t="shared" si="2427"/>
        <v>1.1084465760724753</v>
      </c>
      <c r="D3121" s="169">
        <f t="shared" si="2427"/>
        <v>1.104345133656724</v>
      </c>
      <c r="E3121" s="169">
        <f t="shared" si="2427"/>
        <v>1.1147473921047248</v>
      </c>
      <c r="F3121" s="169">
        <f t="shared" si="2427"/>
        <v>1.0895641743302678</v>
      </c>
      <c r="G3121" s="169">
        <f t="shared" si="2427"/>
        <v>1.071099694663888</v>
      </c>
      <c r="H3121" s="169">
        <f t="shared" si="2427"/>
        <v>1.103448275862069</v>
      </c>
      <c r="I3121" s="146"/>
      <c r="J3121" s="169">
        <f t="shared" ref="J3121:P3121" si="2428">J3120/J3118</f>
        <v>1.0796424625891332</v>
      </c>
      <c r="K3121" s="169">
        <f t="shared" si="2428"/>
        <v>1.0928961748633881</v>
      </c>
      <c r="L3121" s="169">
        <f t="shared" si="2428"/>
        <v>1.0655737704918034</v>
      </c>
      <c r="M3121" s="169">
        <f t="shared" si="2428"/>
        <v>4.1936654398424134</v>
      </c>
      <c r="N3121" s="169">
        <f t="shared" si="2428"/>
        <v>1.0905296112705452</v>
      </c>
      <c r="O3121" s="169">
        <f t="shared" si="2428"/>
        <v>1.105240784599502</v>
      </c>
      <c r="P3121" s="169">
        <f t="shared" si="2428"/>
        <v>1.1036738030759796</v>
      </c>
      <c r="Q3121" s="146"/>
    </row>
    <row r="3122" spans="1:17" x14ac:dyDescent="0.35">
      <c r="A3122" s="28" t="s">
        <v>168</v>
      </c>
      <c r="B3122" s="61">
        <v>130.59</v>
      </c>
      <c r="C3122" s="61">
        <v>124.99</v>
      </c>
      <c r="D3122" s="61">
        <v>129.6</v>
      </c>
      <c r="E3122" s="61">
        <v>130.9</v>
      </c>
      <c r="F3122" s="61">
        <v>125.3</v>
      </c>
      <c r="G3122" s="28">
        <v>134.5</v>
      </c>
      <c r="H3122" s="28">
        <v>121.6</v>
      </c>
      <c r="I3122" s="151">
        <f>SUM(B3122:H3122)</f>
        <v>897.4799999999999</v>
      </c>
      <c r="J3122" s="28">
        <v>129.13</v>
      </c>
      <c r="K3122" s="61">
        <v>128.47</v>
      </c>
      <c r="L3122" s="61">
        <v>128.1</v>
      </c>
      <c r="M3122" s="61">
        <v>109.1</v>
      </c>
      <c r="N3122" s="61">
        <v>131.80000000000001</v>
      </c>
      <c r="O3122" s="28">
        <v>115.7</v>
      </c>
      <c r="P3122" s="28">
        <v>111</v>
      </c>
      <c r="Q3122" s="151">
        <f>SUM(J3122:P3122)</f>
        <v>853.30000000000018</v>
      </c>
    </row>
    <row r="3123" spans="1:17" x14ac:dyDescent="0.35">
      <c r="A3123" s="28" t="s">
        <v>1543</v>
      </c>
      <c r="B3123" s="166">
        <v>0.76</v>
      </c>
      <c r="C3123" s="166">
        <v>0.57999999999999996</v>
      </c>
      <c r="D3123" s="166">
        <v>1.33</v>
      </c>
      <c r="E3123" s="166">
        <v>1.26</v>
      </c>
      <c r="F3123" s="166">
        <v>0.42</v>
      </c>
      <c r="G3123" s="28">
        <v>1.67</v>
      </c>
      <c r="H3123" s="28">
        <v>0.27</v>
      </c>
      <c r="I3123" s="151">
        <f>SUM(B3123:H3123)</f>
        <v>6.2899999999999991</v>
      </c>
      <c r="J3123" s="28">
        <v>0.87</v>
      </c>
      <c r="K3123" s="166">
        <v>0.84</v>
      </c>
      <c r="L3123" s="166">
        <v>0.62</v>
      </c>
      <c r="M3123" s="166">
        <v>0.5</v>
      </c>
      <c r="N3123" s="166">
        <v>0.39</v>
      </c>
      <c r="O3123" s="28">
        <v>0.32</v>
      </c>
      <c r="P3123" s="28">
        <v>0.28999999999999998</v>
      </c>
      <c r="Q3123" s="151">
        <f>SUM(J3123:P3123)</f>
        <v>3.83</v>
      </c>
    </row>
    <row r="3124" spans="1:17" x14ac:dyDescent="0.35">
      <c r="A3124" s="28" t="s">
        <v>152</v>
      </c>
      <c r="B3124" s="28">
        <f t="shared" ref="B3124:H3124" si="2429">B3123+B3122</f>
        <v>131.35</v>
      </c>
      <c r="C3124" s="28">
        <f t="shared" si="2429"/>
        <v>125.57</v>
      </c>
      <c r="D3124" s="28">
        <f t="shared" si="2429"/>
        <v>130.93</v>
      </c>
      <c r="E3124" s="28">
        <f t="shared" si="2429"/>
        <v>132.16</v>
      </c>
      <c r="F3124" s="28">
        <f t="shared" si="2429"/>
        <v>125.72</v>
      </c>
      <c r="G3124" s="28">
        <f t="shared" si="2429"/>
        <v>136.16999999999999</v>
      </c>
      <c r="H3124" s="28">
        <f t="shared" si="2429"/>
        <v>121.86999999999999</v>
      </c>
      <c r="I3124" s="151">
        <f>SUM(B3124:H3124)</f>
        <v>903.77</v>
      </c>
      <c r="J3124" s="28">
        <f t="shared" ref="J3124:P3124" si="2430">J3123+J3122</f>
        <v>130</v>
      </c>
      <c r="K3124" s="28">
        <f t="shared" si="2430"/>
        <v>129.31</v>
      </c>
      <c r="L3124" s="28">
        <f t="shared" si="2430"/>
        <v>128.72</v>
      </c>
      <c r="M3124" s="28">
        <f t="shared" si="2430"/>
        <v>109.6</v>
      </c>
      <c r="N3124" s="28">
        <f t="shared" si="2430"/>
        <v>132.19</v>
      </c>
      <c r="O3124" s="28">
        <f t="shared" si="2430"/>
        <v>116.02</v>
      </c>
      <c r="P3124" s="28">
        <f t="shared" si="2430"/>
        <v>111.29</v>
      </c>
      <c r="Q3124" s="151">
        <f>SUM(J3124:P3124)</f>
        <v>857.12999999999988</v>
      </c>
    </row>
    <row r="3125" spans="1:17" x14ac:dyDescent="0.35">
      <c r="A3125" s="28" t="s">
        <v>154</v>
      </c>
      <c r="B3125" s="169">
        <f t="shared" ref="B3125:H3125" si="2431">B3124/B3122</f>
        <v>1.0058197411746688</v>
      </c>
      <c r="C3125" s="169">
        <f t="shared" si="2431"/>
        <v>1.0046403712296983</v>
      </c>
      <c r="D3125" s="169">
        <f t="shared" si="2431"/>
        <v>1.0102623456790125</v>
      </c>
      <c r="E3125" s="169">
        <f t="shared" si="2431"/>
        <v>1.0096256684491978</v>
      </c>
      <c r="F3125" s="169">
        <f t="shared" si="2431"/>
        <v>1.0033519553072625</v>
      </c>
      <c r="G3125" s="169">
        <f t="shared" si="2431"/>
        <v>1.0124163568773232</v>
      </c>
      <c r="H3125" s="169">
        <f t="shared" si="2431"/>
        <v>1.002220394736842</v>
      </c>
      <c r="I3125" s="154">
        <f>I3123/I3124*100</f>
        <v>0.69597353308917076</v>
      </c>
      <c r="J3125" s="169">
        <f t="shared" ref="J3125:P3125" si="2432">J3124/J3122</f>
        <v>1.0067373964222102</v>
      </c>
      <c r="K3125" s="169">
        <f t="shared" si="2432"/>
        <v>1.0065384914766093</v>
      </c>
      <c r="L3125" s="169">
        <f t="shared" si="2432"/>
        <v>1.004839968774395</v>
      </c>
      <c r="M3125" s="169">
        <f t="shared" si="2432"/>
        <v>1.004582951420715</v>
      </c>
      <c r="N3125" s="169">
        <f t="shared" si="2432"/>
        <v>1.0029590288315628</v>
      </c>
      <c r="O3125" s="169">
        <f t="shared" si="2432"/>
        <v>1.0027657735522904</v>
      </c>
      <c r="P3125" s="169">
        <f t="shared" si="2432"/>
        <v>1.0026126126126127</v>
      </c>
      <c r="Q3125" s="154">
        <f>Q3123/Q3124*100</f>
        <v>0.44684003593387239</v>
      </c>
    </row>
    <row r="3126" spans="1:17" x14ac:dyDescent="0.35">
      <c r="A3126" s="28" t="s">
        <v>153</v>
      </c>
      <c r="B3126" s="28">
        <v>151</v>
      </c>
      <c r="C3126" s="28">
        <v>145</v>
      </c>
      <c r="D3126" s="28">
        <v>150</v>
      </c>
      <c r="E3126" s="28">
        <v>154</v>
      </c>
      <c r="F3126" s="28">
        <v>154</v>
      </c>
      <c r="G3126" s="88">
        <v>155</v>
      </c>
      <c r="H3126" s="88">
        <v>139</v>
      </c>
      <c r="I3126" s="146"/>
      <c r="J3126" s="88">
        <v>150</v>
      </c>
      <c r="K3126" s="28">
        <v>148</v>
      </c>
      <c r="L3126" s="28">
        <v>147</v>
      </c>
      <c r="M3126" s="28">
        <v>127</v>
      </c>
      <c r="N3126" s="28">
        <v>164</v>
      </c>
      <c r="O3126" s="88">
        <v>145</v>
      </c>
      <c r="P3126" s="88">
        <v>129</v>
      </c>
      <c r="Q3126" s="146"/>
    </row>
    <row r="3127" spans="1:17" x14ac:dyDescent="0.35">
      <c r="A3127" s="43" t="s">
        <v>155</v>
      </c>
      <c r="B3127" s="169">
        <f t="shared" ref="B3127:H3127" si="2433">B3126/B3124</f>
        <v>1.1496003045298822</v>
      </c>
      <c r="C3127" s="169">
        <f t="shared" si="2433"/>
        <v>1.1547344110854505</v>
      </c>
      <c r="D3127" s="169">
        <f t="shared" si="2433"/>
        <v>1.1456503475139388</v>
      </c>
      <c r="E3127" s="169">
        <f t="shared" si="2433"/>
        <v>1.1652542372881356</v>
      </c>
      <c r="F3127" s="169">
        <f t="shared" si="2433"/>
        <v>1.2249443207126949</v>
      </c>
      <c r="G3127" s="169">
        <f t="shared" si="2433"/>
        <v>1.1382830285672323</v>
      </c>
      <c r="H3127" s="169">
        <f t="shared" si="2433"/>
        <v>1.1405596127020596</v>
      </c>
      <c r="I3127" s="146"/>
      <c r="J3127" s="169">
        <f t="shared" ref="J3127:P3127" si="2434">J3126/J3124</f>
        <v>1.1538461538461537</v>
      </c>
      <c r="K3127" s="169">
        <f t="shared" si="2434"/>
        <v>1.1445363854303612</v>
      </c>
      <c r="L3127" s="169">
        <f t="shared" si="2434"/>
        <v>1.142013673088875</v>
      </c>
      <c r="M3127" s="169">
        <f t="shared" si="2434"/>
        <v>1.1587591240875914</v>
      </c>
      <c r="N3127" s="169">
        <f t="shared" si="2434"/>
        <v>1.2406384749224602</v>
      </c>
      <c r="O3127" s="169">
        <f t="shared" si="2434"/>
        <v>1.2497845199103603</v>
      </c>
      <c r="P3127" s="169">
        <f t="shared" si="2434"/>
        <v>1.159133794590709</v>
      </c>
      <c r="Q3127" s="146"/>
    </row>
    <row r="3128" spans="1:17" x14ac:dyDescent="0.35">
      <c r="A3128" s="28" t="s">
        <v>170</v>
      </c>
      <c r="B3128" s="61">
        <v>222.8</v>
      </c>
      <c r="C3128" s="61">
        <v>487.6</v>
      </c>
      <c r="D3128" s="61">
        <v>492.3</v>
      </c>
      <c r="E3128" s="61">
        <v>499.2</v>
      </c>
      <c r="F3128" s="61">
        <v>281</v>
      </c>
      <c r="G3128" s="88">
        <v>52.6</v>
      </c>
      <c r="H3128" s="88">
        <v>474</v>
      </c>
      <c r="I3128" s="146">
        <f>SUM(B3128:H3128)</f>
        <v>2509.5</v>
      </c>
      <c r="J3128" s="88">
        <v>323.8</v>
      </c>
      <c r="K3128" s="61">
        <v>332.2</v>
      </c>
      <c r="L3128" s="61">
        <v>262</v>
      </c>
      <c r="M3128" s="61">
        <v>206.3</v>
      </c>
      <c r="N3128" s="61">
        <v>492.1</v>
      </c>
      <c r="O3128" s="88">
        <v>445.5</v>
      </c>
      <c r="P3128" s="88">
        <v>479.7</v>
      </c>
      <c r="Q3128" s="146">
        <f>SUM(J3128:P3128)</f>
        <v>2541.6</v>
      </c>
    </row>
    <row r="3129" spans="1:17" x14ac:dyDescent="0.35">
      <c r="A3129" s="28" t="s">
        <v>171</v>
      </c>
      <c r="B3129" s="166">
        <v>2.7</v>
      </c>
      <c r="C3129" s="166">
        <v>4.0999999999999996</v>
      </c>
      <c r="D3129" s="166">
        <v>5.3</v>
      </c>
      <c r="E3129" s="166">
        <v>2.9</v>
      </c>
      <c r="F3129" s="166">
        <v>2.1</v>
      </c>
      <c r="G3129" s="88">
        <v>4.2</v>
      </c>
      <c r="H3129" s="88">
        <v>0.6</v>
      </c>
      <c r="I3129" s="146">
        <f>SUM(B3129:H3129)</f>
        <v>21.900000000000002</v>
      </c>
      <c r="J3129" s="88">
        <v>4</v>
      </c>
      <c r="K3129" s="166">
        <v>3.1</v>
      </c>
      <c r="L3129" s="166">
        <v>0.1</v>
      </c>
      <c r="M3129" s="166">
        <v>1.3</v>
      </c>
      <c r="N3129" s="166">
        <v>0.8</v>
      </c>
      <c r="O3129" s="88">
        <v>0.8</v>
      </c>
      <c r="P3129" s="88">
        <v>0.2</v>
      </c>
      <c r="Q3129" s="146">
        <f>SUM(J3129:P3129)</f>
        <v>10.3</v>
      </c>
    </row>
    <row r="3130" spans="1:17" x14ac:dyDescent="0.35">
      <c r="A3130" s="28" t="s">
        <v>152</v>
      </c>
      <c r="B3130" s="28">
        <f t="shared" ref="B3130:H3130" si="2435">B3129+B3128</f>
        <v>225.5</v>
      </c>
      <c r="C3130" s="28">
        <f t="shared" si="2435"/>
        <v>491.70000000000005</v>
      </c>
      <c r="D3130" s="28">
        <f t="shared" si="2435"/>
        <v>497.6</v>
      </c>
      <c r="E3130" s="28">
        <f t="shared" si="2435"/>
        <v>502.09999999999997</v>
      </c>
      <c r="F3130" s="28">
        <f t="shared" si="2435"/>
        <v>283.10000000000002</v>
      </c>
      <c r="G3130" s="28">
        <f t="shared" si="2435"/>
        <v>56.800000000000004</v>
      </c>
      <c r="H3130" s="28">
        <f t="shared" si="2435"/>
        <v>474.6</v>
      </c>
      <c r="I3130" s="146">
        <f>SUM(B3130:H3130)</f>
        <v>2531.4</v>
      </c>
      <c r="J3130" s="28">
        <f t="shared" ref="J3130:P3130" si="2436">J3129+J3128</f>
        <v>327.8</v>
      </c>
      <c r="K3130" s="28">
        <f t="shared" si="2436"/>
        <v>335.3</v>
      </c>
      <c r="L3130" s="28">
        <f t="shared" si="2436"/>
        <v>262.10000000000002</v>
      </c>
      <c r="M3130" s="28">
        <f t="shared" si="2436"/>
        <v>207.60000000000002</v>
      </c>
      <c r="N3130" s="28">
        <f t="shared" si="2436"/>
        <v>492.90000000000003</v>
      </c>
      <c r="O3130" s="28">
        <f t="shared" si="2436"/>
        <v>446.3</v>
      </c>
      <c r="P3130" s="28">
        <f t="shared" si="2436"/>
        <v>479.9</v>
      </c>
      <c r="Q3130" s="146">
        <f>SUM(J3130:P3130)</f>
        <v>2551.9000000000005</v>
      </c>
    </row>
    <row r="3131" spans="1:17" x14ac:dyDescent="0.35">
      <c r="A3131" s="28" t="s">
        <v>154</v>
      </c>
      <c r="B3131" s="169">
        <f t="shared" ref="B3131:H3131" si="2437">B3130/B3128</f>
        <v>1.0121184919210053</v>
      </c>
      <c r="C3131" s="169">
        <f t="shared" si="2437"/>
        <v>1.0084085315832649</v>
      </c>
      <c r="D3131" s="169">
        <f t="shared" si="2437"/>
        <v>1.010765793215519</v>
      </c>
      <c r="E3131" s="169">
        <f t="shared" si="2437"/>
        <v>1.0058092948717949</v>
      </c>
      <c r="F3131" s="169">
        <f t="shared" si="2437"/>
        <v>1.0074733096085411</v>
      </c>
      <c r="G3131" s="169">
        <f t="shared" si="2437"/>
        <v>1.0798479087452473</v>
      </c>
      <c r="H3131" s="169">
        <f t="shared" si="2437"/>
        <v>1.0012658227848101</v>
      </c>
      <c r="I3131" s="153">
        <f>I3129/I3130*100</f>
        <v>0.86513391799004513</v>
      </c>
      <c r="J3131" s="169">
        <f t="shared" ref="J3131:P3131" si="2438">J3130/J3128</f>
        <v>1.0123533045089561</v>
      </c>
      <c r="K3131" s="169">
        <f t="shared" si="2438"/>
        <v>1.0093317278747742</v>
      </c>
      <c r="L3131" s="169">
        <f t="shared" si="2438"/>
        <v>1.000381679389313</v>
      </c>
      <c r="M3131" s="169">
        <f t="shared" si="2438"/>
        <v>1.0063015026660205</v>
      </c>
      <c r="N3131" s="169">
        <f t="shared" si="2438"/>
        <v>1.0016256858362123</v>
      </c>
      <c r="O3131" s="169">
        <f t="shared" si="2438"/>
        <v>1.0017957351290685</v>
      </c>
      <c r="P3131" s="169">
        <f t="shared" si="2438"/>
        <v>1.0004169272461956</v>
      </c>
      <c r="Q3131" s="153">
        <f>Q3129/Q3130*100</f>
        <v>0.4036208315372859</v>
      </c>
    </row>
    <row r="3132" spans="1:17" x14ac:dyDescent="0.35">
      <c r="A3132" s="28" t="s">
        <v>153</v>
      </c>
      <c r="B3132" s="61">
        <v>413</v>
      </c>
      <c r="C3132" s="61">
        <v>903</v>
      </c>
      <c r="D3132" s="61">
        <v>907</v>
      </c>
      <c r="E3132" s="61">
        <v>1011</v>
      </c>
      <c r="F3132" s="61">
        <v>516</v>
      </c>
      <c r="G3132" s="88">
        <v>110</v>
      </c>
      <c r="H3132" s="88">
        <v>957</v>
      </c>
      <c r="I3132" s="146"/>
      <c r="J3132" s="88">
        <v>683</v>
      </c>
      <c r="K3132" s="61">
        <v>649</v>
      </c>
      <c r="L3132" s="61">
        <v>520</v>
      </c>
      <c r="M3132" s="61">
        <v>420</v>
      </c>
      <c r="N3132" s="61">
        <v>989</v>
      </c>
      <c r="O3132" s="88">
        <v>891</v>
      </c>
      <c r="P3132" s="88">
        <v>933</v>
      </c>
      <c r="Q3132" s="146"/>
    </row>
    <row r="3133" spans="1:17" x14ac:dyDescent="0.35">
      <c r="A3133" s="43" t="s">
        <v>155</v>
      </c>
      <c r="B3133" s="169">
        <f t="shared" ref="B3133:G3133" si="2439">B3132/B3130</f>
        <v>1.8314855875831486</v>
      </c>
      <c r="C3133" s="169">
        <f t="shared" si="2439"/>
        <v>1.8364856619890175</v>
      </c>
      <c r="D3133" s="169">
        <f t="shared" si="2439"/>
        <v>1.822749196141479</v>
      </c>
      <c r="E3133" s="169">
        <f t="shared" si="2439"/>
        <v>2.0135431189006177</v>
      </c>
      <c r="F3133" s="169">
        <f t="shared" si="2439"/>
        <v>1.8226774991169197</v>
      </c>
      <c r="G3133" s="169">
        <f t="shared" si="2439"/>
        <v>1.936619718309859</v>
      </c>
      <c r="H3133" s="169">
        <v>914</v>
      </c>
      <c r="I3133" s="146"/>
      <c r="J3133" s="169">
        <f>J3132/J3130</f>
        <v>2.0835875533862112</v>
      </c>
      <c r="K3133" s="169">
        <f>K3132/K3130</f>
        <v>1.9355800775424992</v>
      </c>
      <c r="L3133" s="169">
        <f>L3132/L3130</f>
        <v>1.9839755818389926</v>
      </c>
      <c r="M3133" s="169">
        <v>420</v>
      </c>
      <c r="N3133" s="169">
        <f>N3132/N3130</f>
        <v>2.0064921890850069</v>
      </c>
      <c r="O3133" s="169">
        <f>O3132/O3130</f>
        <v>1.9964149675106431</v>
      </c>
      <c r="P3133" s="169">
        <f>P3132/P3130</f>
        <v>1.9441550322983956</v>
      </c>
      <c r="Q3133" s="146"/>
    </row>
    <row r="3134" spans="1:17" x14ac:dyDescent="0.35">
      <c r="A3134" s="28" t="s">
        <v>173</v>
      </c>
      <c r="B3134" s="74">
        <v>22.69</v>
      </c>
      <c r="C3134" s="171">
        <v>24.23</v>
      </c>
      <c r="D3134" s="171">
        <v>25.76</v>
      </c>
      <c r="E3134" s="171">
        <v>22.75</v>
      </c>
      <c r="F3134" s="171">
        <v>26.18</v>
      </c>
      <c r="G3134" s="28">
        <v>26.08</v>
      </c>
      <c r="H3134" s="74">
        <v>25.07</v>
      </c>
      <c r="I3134" s="146">
        <f>SUM(B3134:H3134)</f>
        <v>172.76</v>
      </c>
      <c r="J3134" s="74">
        <v>25.65</v>
      </c>
      <c r="K3134" s="171">
        <v>31.41</v>
      </c>
      <c r="L3134" s="171">
        <v>32.35</v>
      </c>
      <c r="M3134" s="171">
        <v>26.65</v>
      </c>
      <c r="N3134" s="171">
        <v>26.68</v>
      </c>
      <c r="O3134" s="28">
        <v>26.87</v>
      </c>
      <c r="P3134" s="74">
        <v>30.94</v>
      </c>
      <c r="Q3134" s="146">
        <f>SUM(J3134:P3134)</f>
        <v>200.55</v>
      </c>
    </row>
    <row r="3135" spans="1:17" x14ac:dyDescent="0.35">
      <c r="A3135" s="28" t="s">
        <v>172</v>
      </c>
      <c r="B3135" s="33">
        <v>35.43</v>
      </c>
      <c r="C3135" s="61">
        <v>36.94</v>
      </c>
      <c r="D3135" s="61">
        <v>38.590000000000003</v>
      </c>
      <c r="E3135" s="61">
        <v>37.26</v>
      </c>
      <c r="F3135" s="61">
        <v>35.85</v>
      </c>
      <c r="G3135" s="28">
        <v>35.83</v>
      </c>
      <c r="H3135" s="74">
        <v>35.01</v>
      </c>
      <c r="I3135" s="146">
        <f>SUM(B3135:H3135)</f>
        <v>254.90999999999997</v>
      </c>
      <c r="J3135" s="33">
        <v>15.69</v>
      </c>
      <c r="K3135" s="61">
        <v>0.01</v>
      </c>
      <c r="L3135" s="61">
        <v>0.01</v>
      </c>
      <c r="M3135" s="61">
        <v>0</v>
      </c>
      <c r="N3135" s="61">
        <v>0</v>
      </c>
      <c r="O3135" s="28">
        <v>0</v>
      </c>
      <c r="P3135" s="74">
        <v>0</v>
      </c>
      <c r="Q3135" s="146">
        <f>SUM(J3135:P3135)</f>
        <v>15.709999999999999</v>
      </c>
    </row>
    <row r="3136" spans="1:17" x14ac:dyDescent="0.35">
      <c r="A3136" s="28" t="s">
        <v>152</v>
      </c>
      <c r="B3136" s="28">
        <f t="shared" ref="B3136:G3136" si="2440">B3135+B3134</f>
        <v>58.120000000000005</v>
      </c>
      <c r="C3136" s="28">
        <f t="shared" si="2440"/>
        <v>61.17</v>
      </c>
      <c r="D3136" s="28">
        <f t="shared" si="2440"/>
        <v>64.350000000000009</v>
      </c>
      <c r="E3136" s="28">
        <f t="shared" si="2440"/>
        <v>60.01</v>
      </c>
      <c r="F3136" s="28">
        <f t="shared" si="2440"/>
        <v>62.03</v>
      </c>
      <c r="G3136" s="28">
        <f t="shared" si="2440"/>
        <v>61.91</v>
      </c>
      <c r="H3136" s="28">
        <v>30.49</v>
      </c>
      <c r="I3136" s="146">
        <f>SUM(B3136:H3136)</f>
        <v>398.08000000000004</v>
      </c>
      <c r="J3136" s="28">
        <f t="shared" ref="J3136:P3136" si="2441">J3135+J3134</f>
        <v>41.339999999999996</v>
      </c>
      <c r="K3136" s="28">
        <f t="shared" si="2441"/>
        <v>31.42</v>
      </c>
      <c r="L3136" s="28">
        <f t="shared" si="2441"/>
        <v>32.36</v>
      </c>
      <c r="M3136" s="28">
        <f t="shared" si="2441"/>
        <v>26.65</v>
      </c>
      <c r="N3136" s="28">
        <f t="shared" si="2441"/>
        <v>26.68</v>
      </c>
      <c r="O3136" s="28">
        <f t="shared" si="2441"/>
        <v>26.87</v>
      </c>
      <c r="P3136" s="28">
        <f t="shared" si="2441"/>
        <v>30.94</v>
      </c>
      <c r="Q3136" s="146">
        <f>SUM(J3136:P3136)</f>
        <v>216.26</v>
      </c>
    </row>
    <row r="3137" spans="1:17" x14ac:dyDescent="0.35">
      <c r="A3137" s="28" t="s">
        <v>154</v>
      </c>
      <c r="B3137" s="169">
        <f>B3136/B3134</f>
        <v>2.5614808285588366</v>
      </c>
      <c r="C3137" s="169">
        <f t="shared" ref="C3137:H3137" si="2442">C3136/C3134</f>
        <v>2.5245563351217499</v>
      </c>
      <c r="D3137" s="169">
        <f t="shared" si="2442"/>
        <v>2.4980590062111805</v>
      </c>
      <c r="E3137" s="169">
        <f t="shared" si="2442"/>
        <v>2.6378021978021979</v>
      </c>
      <c r="F3137" s="169">
        <f t="shared" si="2442"/>
        <v>2.3693659281894575</v>
      </c>
      <c r="G3137" s="169">
        <f t="shared" si="2442"/>
        <v>2.3738496932515338</v>
      </c>
      <c r="H3137" s="169">
        <f t="shared" si="2442"/>
        <v>1.2161946549660949</v>
      </c>
      <c r="I3137" s="153">
        <f>I3135/I3136*100</f>
        <v>64.034867363344034</v>
      </c>
      <c r="J3137" s="169">
        <f>J3136/J3134</f>
        <v>1.6116959064327485</v>
      </c>
      <c r="K3137" s="169">
        <f t="shared" ref="K3137:P3137" si="2443">K3136/K3134</f>
        <v>1.0003183699458771</v>
      </c>
      <c r="L3137" s="169">
        <f t="shared" si="2443"/>
        <v>1.0003091190108191</v>
      </c>
      <c r="M3137" s="169">
        <f t="shared" si="2443"/>
        <v>1</v>
      </c>
      <c r="N3137" s="169">
        <f t="shared" si="2443"/>
        <v>1</v>
      </c>
      <c r="O3137" s="169">
        <f t="shared" si="2443"/>
        <v>1</v>
      </c>
      <c r="P3137" s="169">
        <f t="shared" si="2443"/>
        <v>1</v>
      </c>
      <c r="Q3137" s="153">
        <f>Q3135/Q3136*100</f>
        <v>7.2644039581984652</v>
      </c>
    </row>
    <row r="3138" spans="1:17" x14ac:dyDescent="0.35">
      <c r="A3138" s="28" t="s">
        <v>153</v>
      </c>
      <c r="B3138" s="28">
        <v>174</v>
      </c>
      <c r="C3138" s="28">
        <v>201</v>
      </c>
      <c r="D3138" s="28">
        <v>218</v>
      </c>
      <c r="E3138" s="28">
        <v>185</v>
      </c>
      <c r="F3138" s="28">
        <v>196</v>
      </c>
      <c r="G3138" s="28">
        <v>189</v>
      </c>
      <c r="H3138" s="28">
        <v>179</v>
      </c>
      <c r="I3138" s="146"/>
      <c r="J3138" s="28">
        <v>175</v>
      </c>
      <c r="K3138" s="28">
        <v>207</v>
      </c>
      <c r="L3138" s="28">
        <v>223</v>
      </c>
      <c r="M3138" s="28">
        <v>179</v>
      </c>
      <c r="N3138" s="28">
        <v>153</v>
      </c>
      <c r="O3138" s="28">
        <v>171</v>
      </c>
      <c r="P3138" s="28">
        <v>202</v>
      </c>
      <c r="Q3138" s="146"/>
    </row>
    <row r="3139" spans="1:17" x14ac:dyDescent="0.35">
      <c r="A3139" s="43" t="s">
        <v>155</v>
      </c>
      <c r="B3139" s="169">
        <f t="shared" ref="B3139:H3139" si="2444">B3138/B3136</f>
        <v>2.9938059187887127</v>
      </c>
      <c r="C3139" s="169">
        <f t="shared" si="2444"/>
        <v>3.2859244727807746</v>
      </c>
      <c r="D3139" s="169">
        <f t="shared" si="2444"/>
        <v>3.3877233877233874</v>
      </c>
      <c r="E3139" s="169">
        <f t="shared" si="2444"/>
        <v>3.0828195300783205</v>
      </c>
      <c r="F3139" s="169">
        <f t="shared" si="2444"/>
        <v>3.159761405771401</v>
      </c>
      <c r="G3139" s="169">
        <f t="shared" si="2444"/>
        <v>3.0528186076562753</v>
      </c>
      <c r="H3139" s="169">
        <f t="shared" si="2444"/>
        <v>5.8707773040341102</v>
      </c>
      <c r="I3139" s="146"/>
      <c r="J3139" s="169">
        <f t="shared" ref="J3139:P3139" si="2445">J3138/J3136</f>
        <v>4.2331881954523469</v>
      </c>
      <c r="K3139" s="169">
        <f t="shared" si="2445"/>
        <v>6.5881604073838318</v>
      </c>
      <c r="L3139" s="169">
        <f t="shared" si="2445"/>
        <v>6.8912237330037085</v>
      </c>
      <c r="M3139" s="169">
        <f t="shared" si="2445"/>
        <v>6.7166979362101316</v>
      </c>
      <c r="N3139" s="169">
        <f t="shared" si="2445"/>
        <v>5.7346326836581714</v>
      </c>
      <c r="O3139" s="169">
        <f t="shared" si="2445"/>
        <v>6.3639746929661332</v>
      </c>
      <c r="P3139" s="169">
        <f t="shared" si="2445"/>
        <v>6.528765352294764</v>
      </c>
      <c r="Q3139" s="146"/>
    </row>
    <row r="3140" spans="1:17" x14ac:dyDescent="0.35">
      <c r="A3140" s="28" t="s">
        <v>176</v>
      </c>
      <c r="B3140" s="28">
        <v>0</v>
      </c>
      <c r="C3140" s="28">
        <v>0</v>
      </c>
      <c r="D3140" s="28">
        <v>0</v>
      </c>
      <c r="E3140" s="28">
        <v>0</v>
      </c>
      <c r="F3140" s="28">
        <v>0</v>
      </c>
      <c r="G3140" s="28">
        <v>0</v>
      </c>
      <c r="H3140" s="28">
        <v>0</v>
      </c>
      <c r="I3140" s="151">
        <f>SUM(B3140:H3140)</f>
        <v>0</v>
      </c>
      <c r="J3140" s="28">
        <v>0</v>
      </c>
      <c r="K3140" s="28">
        <v>0</v>
      </c>
      <c r="L3140" s="28">
        <v>0</v>
      </c>
      <c r="M3140" s="28">
        <v>0</v>
      </c>
      <c r="N3140" s="28">
        <v>0</v>
      </c>
      <c r="O3140" s="28">
        <v>0</v>
      </c>
      <c r="P3140" s="28">
        <v>0</v>
      </c>
      <c r="Q3140" s="151">
        <f>SUM(J3140:P3140)</f>
        <v>0</v>
      </c>
    </row>
    <row r="3141" spans="1:17" x14ac:dyDescent="0.35">
      <c r="A3141" s="28" t="s">
        <v>177</v>
      </c>
      <c r="B3141" s="28">
        <v>0</v>
      </c>
      <c r="C3141" s="28">
        <v>0</v>
      </c>
      <c r="D3141" s="28">
        <v>0</v>
      </c>
      <c r="E3141" s="28">
        <v>0</v>
      </c>
      <c r="F3141" s="28">
        <v>0</v>
      </c>
      <c r="G3141" s="28">
        <v>0</v>
      </c>
      <c r="H3141" s="28">
        <v>0</v>
      </c>
      <c r="I3141" s="151">
        <f>SUM(B3141:H3141)</f>
        <v>0</v>
      </c>
      <c r="J3141" s="28">
        <v>0</v>
      </c>
      <c r="K3141" s="28">
        <v>0</v>
      </c>
      <c r="L3141" s="28">
        <v>0</v>
      </c>
      <c r="M3141" s="28">
        <v>0</v>
      </c>
      <c r="N3141" s="28">
        <v>0</v>
      </c>
      <c r="O3141" s="28">
        <v>0</v>
      </c>
      <c r="P3141" s="28">
        <v>0</v>
      </c>
      <c r="Q3141" s="151">
        <f>SUM(J3141:P3141)</f>
        <v>0</v>
      </c>
    </row>
    <row r="3142" spans="1:17" x14ac:dyDescent="0.35">
      <c r="A3142" s="28" t="s">
        <v>152</v>
      </c>
      <c r="B3142" s="28">
        <f t="shared" ref="B3142:H3142" si="2446">B3141+B3140</f>
        <v>0</v>
      </c>
      <c r="C3142" s="28">
        <f t="shared" si="2446"/>
        <v>0</v>
      </c>
      <c r="D3142" s="28">
        <f t="shared" si="2446"/>
        <v>0</v>
      </c>
      <c r="E3142" s="28">
        <f t="shared" si="2446"/>
        <v>0</v>
      </c>
      <c r="F3142" s="28">
        <f t="shared" si="2446"/>
        <v>0</v>
      </c>
      <c r="G3142" s="28">
        <f t="shared" si="2446"/>
        <v>0</v>
      </c>
      <c r="H3142" s="28">
        <f t="shared" si="2446"/>
        <v>0</v>
      </c>
      <c r="I3142" s="151">
        <f>SUM(B3142:H3142)</f>
        <v>0</v>
      </c>
      <c r="J3142" s="28">
        <f t="shared" ref="J3142:P3142" si="2447">J3141+J3140</f>
        <v>0</v>
      </c>
      <c r="K3142" s="28">
        <f t="shared" si="2447"/>
        <v>0</v>
      </c>
      <c r="L3142" s="28">
        <f t="shared" si="2447"/>
        <v>0</v>
      </c>
      <c r="M3142" s="28">
        <f t="shared" si="2447"/>
        <v>0</v>
      </c>
      <c r="N3142" s="28">
        <f t="shared" si="2447"/>
        <v>0</v>
      </c>
      <c r="O3142" s="28">
        <f t="shared" si="2447"/>
        <v>0</v>
      </c>
      <c r="P3142" s="28">
        <f t="shared" si="2447"/>
        <v>0</v>
      </c>
      <c r="Q3142" s="151">
        <f>SUM(J3142:P3142)</f>
        <v>0</v>
      </c>
    </row>
    <row r="3143" spans="1:17" x14ac:dyDescent="0.35">
      <c r="A3143" s="28" t="s">
        <v>154</v>
      </c>
      <c r="B3143" s="106" t="e">
        <f t="shared" ref="B3143:Q3143" si="2448">B3141/B3142*100</f>
        <v>#DIV/0!</v>
      </c>
      <c r="C3143" s="106" t="e">
        <f t="shared" si="2448"/>
        <v>#DIV/0!</v>
      </c>
      <c r="D3143" s="106" t="e">
        <f t="shared" si="2448"/>
        <v>#DIV/0!</v>
      </c>
      <c r="E3143" s="106" t="e">
        <f t="shared" si="2448"/>
        <v>#DIV/0!</v>
      </c>
      <c r="F3143" s="106" t="e">
        <f t="shared" si="2448"/>
        <v>#DIV/0!</v>
      </c>
      <c r="G3143" s="106" t="e">
        <f t="shared" si="2448"/>
        <v>#DIV/0!</v>
      </c>
      <c r="H3143" s="106" t="e">
        <f t="shared" si="2448"/>
        <v>#DIV/0!</v>
      </c>
      <c r="I3143" s="153" t="e">
        <f t="shared" si="2448"/>
        <v>#DIV/0!</v>
      </c>
      <c r="J3143" s="106" t="e">
        <f t="shared" si="2448"/>
        <v>#DIV/0!</v>
      </c>
      <c r="K3143" s="106" t="e">
        <f t="shared" si="2448"/>
        <v>#DIV/0!</v>
      </c>
      <c r="L3143" s="106" t="e">
        <f t="shared" si="2448"/>
        <v>#DIV/0!</v>
      </c>
      <c r="M3143" s="106" t="e">
        <f t="shared" si="2448"/>
        <v>#DIV/0!</v>
      </c>
      <c r="N3143" s="106" t="e">
        <f t="shared" si="2448"/>
        <v>#DIV/0!</v>
      </c>
      <c r="O3143" s="106" t="e">
        <f t="shared" si="2448"/>
        <v>#DIV/0!</v>
      </c>
      <c r="P3143" s="106" t="e">
        <f t="shared" si="2448"/>
        <v>#DIV/0!</v>
      </c>
      <c r="Q3143" s="153" t="e">
        <f t="shared" si="2448"/>
        <v>#DIV/0!</v>
      </c>
    </row>
    <row r="3144" spans="1:17" x14ac:dyDescent="0.35">
      <c r="A3144" s="28" t="s">
        <v>153</v>
      </c>
      <c r="B3144" s="88">
        <v>0</v>
      </c>
      <c r="C3144" s="88">
        <v>0</v>
      </c>
      <c r="D3144" s="88">
        <v>0</v>
      </c>
      <c r="E3144" s="88">
        <v>0</v>
      </c>
      <c r="F3144" s="88">
        <v>0</v>
      </c>
      <c r="G3144" s="88">
        <v>0</v>
      </c>
      <c r="H3144" s="88">
        <v>0</v>
      </c>
      <c r="I3144" s="146"/>
      <c r="J3144" s="88">
        <v>0</v>
      </c>
      <c r="K3144" s="88">
        <v>0</v>
      </c>
      <c r="L3144" s="88">
        <v>0</v>
      </c>
      <c r="M3144" s="88">
        <v>0</v>
      </c>
      <c r="N3144" s="88">
        <v>0</v>
      </c>
      <c r="O3144" s="88">
        <v>0</v>
      </c>
      <c r="P3144" s="88">
        <v>0</v>
      </c>
      <c r="Q3144" s="146"/>
    </row>
    <row r="3145" spans="1:17" x14ac:dyDescent="0.35">
      <c r="A3145" s="43" t="s">
        <v>155</v>
      </c>
      <c r="B3145" s="169" t="e">
        <f t="shared" ref="B3145:H3145" si="2449">B3144/B3142</f>
        <v>#DIV/0!</v>
      </c>
      <c r="C3145" s="169" t="e">
        <f t="shared" si="2449"/>
        <v>#DIV/0!</v>
      </c>
      <c r="D3145" s="169" t="e">
        <f t="shared" si="2449"/>
        <v>#DIV/0!</v>
      </c>
      <c r="E3145" s="169" t="e">
        <f t="shared" si="2449"/>
        <v>#DIV/0!</v>
      </c>
      <c r="F3145" s="169" t="e">
        <f t="shared" si="2449"/>
        <v>#DIV/0!</v>
      </c>
      <c r="G3145" s="169" t="e">
        <f t="shared" si="2449"/>
        <v>#DIV/0!</v>
      </c>
      <c r="H3145" s="169" t="e">
        <f t="shared" si="2449"/>
        <v>#DIV/0!</v>
      </c>
      <c r="I3145" s="146"/>
      <c r="J3145" s="169" t="e">
        <f t="shared" ref="J3145:P3145" si="2450">J3144/J3142</f>
        <v>#DIV/0!</v>
      </c>
      <c r="K3145" s="169" t="e">
        <f t="shared" si="2450"/>
        <v>#DIV/0!</v>
      </c>
      <c r="L3145" s="169" t="e">
        <f t="shared" si="2450"/>
        <v>#DIV/0!</v>
      </c>
      <c r="M3145" s="169" t="e">
        <f t="shared" si="2450"/>
        <v>#DIV/0!</v>
      </c>
      <c r="N3145" s="169" t="e">
        <f t="shared" si="2450"/>
        <v>#DIV/0!</v>
      </c>
      <c r="O3145" s="169" t="e">
        <f t="shared" si="2450"/>
        <v>#DIV/0!</v>
      </c>
      <c r="P3145" s="169" t="e">
        <f t="shared" si="2450"/>
        <v>#DIV/0!</v>
      </c>
      <c r="Q3145" s="146"/>
    </row>
    <row r="3146" spans="1:17" x14ac:dyDescent="0.35">
      <c r="A3146" s="28" t="s">
        <v>174</v>
      </c>
      <c r="B3146" s="88">
        <v>8.52</v>
      </c>
      <c r="C3146" s="28">
        <v>10.24</v>
      </c>
      <c r="D3146" s="28">
        <v>12.8</v>
      </c>
      <c r="E3146" s="28">
        <v>7.32</v>
      </c>
      <c r="F3146" s="28">
        <v>13.51</v>
      </c>
      <c r="G3146" s="79">
        <v>13.02</v>
      </c>
      <c r="H3146" s="79">
        <v>14.02</v>
      </c>
      <c r="I3146" s="146">
        <f>SUM(B3146:H3146)</f>
        <v>79.429999999999993</v>
      </c>
      <c r="J3146" s="88">
        <v>29.11</v>
      </c>
      <c r="K3146" s="28">
        <v>51.29</v>
      </c>
      <c r="L3146" s="28">
        <v>53.56</v>
      </c>
      <c r="M3146" s="28">
        <v>43.12</v>
      </c>
      <c r="N3146" s="28">
        <v>40.1</v>
      </c>
      <c r="O3146" s="79">
        <v>42.83</v>
      </c>
      <c r="P3146" s="79">
        <v>49.93</v>
      </c>
      <c r="Q3146" s="146">
        <f>SUM(J3146:P3146)</f>
        <v>309.94</v>
      </c>
    </row>
    <row r="3147" spans="1:17" x14ac:dyDescent="0.35">
      <c r="A3147" s="28" t="s">
        <v>175</v>
      </c>
      <c r="B3147" s="88">
        <v>0.23</v>
      </c>
      <c r="C3147" s="28">
        <v>0.25</v>
      </c>
      <c r="D3147" s="28">
        <v>0.26</v>
      </c>
      <c r="E3147" s="28">
        <v>0.26</v>
      </c>
      <c r="F3147" s="28">
        <v>0.28999999999999998</v>
      </c>
      <c r="G3147" s="88">
        <v>0.25</v>
      </c>
      <c r="H3147" s="88">
        <v>0.35</v>
      </c>
      <c r="I3147" s="146">
        <f>SUM(B3147:H3147)</f>
        <v>1.8900000000000001</v>
      </c>
      <c r="J3147" s="88">
        <v>0.43</v>
      </c>
      <c r="K3147" s="28">
        <v>0.46</v>
      </c>
      <c r="L3147" s="28">
        <v>0.43</v>
      </c>
      <c r="M3147" s="28">
        <v>0.38</v>
      </c>
      <c r="N3147" s="28">
        <v>0.45</v>
      </c>
      <c r="O3147" s="88">
        <v>0.38</v>
      </c>
      <c r="P3147" s="88">
        <v>0.42</v>
      </c>
      <c r="Q3147" s="146">
        <f>SUM(J3147:P3147)</f>
        <v>2.95</v>
      </c>
    </row>
    <row r="3148" spans="1:17" x14ac:dyDescent="0.35">
      <c r="A3148" s="28" t="s">
        <v>152</v>
      </c>
      <c r="B3148" s="28">
        <f t="shared" ref="B3148:H3148" si="2451">B3147+B3146</f>
        <v>8.75</v>
      </c>
      <c r="C3148" s="28">
        <f t="shared" si="2451"/>
        <v>10.49</v>
      </c>
      <c r="D3148" s="28">
        <f t="shared" si="2451"/>
        <v>13.06</v>
      </c>
      <c r="E3148" s="28">
        <f t="shared" si="2451"/>
        <v>7.58</v>
      </c>
      <c r="F3148" s="28">
        <f t="shared" si="2451"/>
        <v>13.799999999999999</v>
      </c>
      <c r="G3148" s="28">
        <f t="shared" si="2451"/>
        <v>13.27</v>
      </c>
      <c r="H3148" s="28">
        <f t="shared" si="2451"/>
        <v>14.37</v>
      </c>
      <c r="I3148" s="146">
        <f>SUM(B3148:H3148)</f>
        <v>81.320000000000007</v>
      </c>
      <c r="J3148" s="28">
        <f t="shared" ref="J3148:P3148" si="2452">J3147+J3146</f>
        <v>29.54</v>
      </c>
      <c r="K3148" s="28">
        <f t="shared" si="2452"/>
        <v>51.75</v>
      </c>
      <c r="L3148" s="28">
        <v>53.99</v>
      </c>
      <c r="M3148" s="28">
        <f t="shared" si="2452"/>
        <v>43.5</v>
      </c>
      <c r="N3148" s="28">
        <f t="shared" si="2452"/>
        <v>40.550000000000004</v>
      </c>
      <c r="O3148" s="28">
        <f t="shared" si="2452"/>
        <v>43.21</v>
      </c>
      <c r="P3148" s="28">
        <f t="shared" si="2452"/>
        <v>50.35</v>
      </c>
      <c r="Q3148" s="146">
        <f>SUM(J3148:P3148)</f>
        <v>312.89000000000004</v>
      </c>
    </row>
    <row r="3149" spans="1:17" x14ac:dyDescent="0.35">
      <c r="A3149" s="28" t="s">
        <v>154</v>
      </c>
      <c r="B3149" s="169">
        <f t="shared" ref="B3149:H3149" si="2453">B3148/B3146</f>
        <v>1.0269953051643192</v>
      </c>
      <c r="C3149" s="169">
        <f t="shared" si="2453"/>
        <v>1.0244140625</v>
      </c>
      <c r="D3149" s="169">
        <f t="shared" si="2453"/>
        <v>1.0203125</v>
      </c>
      <c r="E3149" s="169">
        <f t="shared" si="2453"/>
        <v>1.03551912568306</v>
      </c>
      <c r="F3149" s="169">
        <f t="shared" si="2453"/>
        <v>1.0214655810510733</v>
      </c>
      <c r="G3149" s="169">
        <f t="shared" si="2453"/>
        <v>1.0192012288786483</v>
      </c>
      <c r="H3149" s="169">
        <f t="shared" si="2453"/>
        <v>1.0249643366619114</v>
      </c>
      <c r="I3149" s="153">
        <f>I3147/I3148*100</f>
        <v>2.3241515002459421</v>
      </c>
      <c r="J3149" s="169">
        <f t="shared" ref="J3149:P3149" si="2454">J3148/J3146</f>
        <v>1.0147715561662658</v>
      </c>
      <c r="K3149" s="169">
        <f t="shared" si="2454"/>
        <v>1.0089686098654709</v>
      </c>
      <c r="L3149" s="169">
        <f t="shared" si="2454"/>
        <v>1.0080283793876026</v>
      </c>
      <c r="M3149" s="169">
        <f t="shared" si="2454"/>
        <v>1.0088126159554731</v>
      </c>
      <c r="N3149" s="169">
        <f t="shared" si="2454"/>
        <v>1.0112219451371571</v>
      </c>
      <c r="O3149" s="169">
        <f t="shared" si="2454"/>
        <v>1.0088722857809946</v>
      </c>
      <c r="P3149" s="169">
        <f t="shared" si="2454"/>
        <v>1.0084117764870819</v>
      </c>
      <c r="Q3149" s="153">
        <f>Q3147/Q3148*100</f>
        <v>0.9428233564511489</v>
      </c>
    </row>
    <row r="3150" spans="1:17" x14ac:dyDescent="0.35">
      <c r="A3150" s="28" t="s">
        <v>153</v>
      </c>
      <c r="B3150" s="28">
        <v>83</v>
      </c>
      <c r="C3150" s="28">
        <v>102</v>
      </c>
      <c r="D3150" s="28">
        <v>101</v>
      </c>
      <c r="E3150" s="28">
        <v>81</v>
      </c>
      <c r="F3150" s="28">
        <v>78</v>
      </c>
      <c r="G3150" s="28">
        <v>80</v>
      </c>
      <c r="H3150" s="28">
        <v>82</v>
      </c>
      <c r="I3150" s="146"/>
      <c r="J3150" s="28">
        <v>80</v>
      </c>
      <c r="K3150" s="28">
        <v>87</v>
      </c>
      <c r="L3150" s="28">
        <v>82</v>
      </c>
      <c r="M3150" s="28">
        <v>91</v>
      </c>
      <c r="N3150" s="28">
        <v>103</v>
      </c>
      <c r="O3150" s="28">
        <v>95</v>
      </c>
      <c r="P3150" s="28">
        <v>105</v>
      </c>
      <c r="Q3150" s="146"/>
    </row>
    <row r="3151" spans="1:17" x14ac:dyDescent="0.35">
      <c r="A3151" s="43" t="s">
        <v>155</v>
      </c>
      <c r="B3151" s="169">
        <f t="shared" ref="B3151:H3151" si="2455">B3150/B3148</f>
        <v>9.4857142857142858</v>
      </c>
      <c r="C3151" s="169">
        <f t="shared" si="2455"/>
        <v>9.7235462345090564</v>
      </c>
      <c r="D3151" s="169">
        <f t="shared" si="2455"/>
        <v>7.7335375191424189</v>
      </c>
      <c r="E3151" s="169">
        <f t="shared" si="2455"/>
        <v>10.686015831134565</v>
      </c>
      <c r="F3151" s="169">
        <f t="shared" si="2455"/>
        <v>5.6521739130434785</v>
      </c>
      <c r="G3151" s="169">
        <f t="shared" si="2455"/>
        <v>6.0286360211002261</v>
      </c>
      <c r="H3151" s="169">
        <f t="shared" si="2455"/>
        <v>5.7063326374391092</v>
      </c>
      <c r="I3151" s="146"/>
      <c r="J3151" s="169">
        <f t="shared" ref="J3151:P3151" si="2456">J3150/J3148</f>
        <v>2.7081922816519972</v>
      </c>
      <c r="K3151" s="169">
        <f t="shared" si="2456"/>
        <v>1.681159420289855</v>
      </c>
      <c r="L3151" s="169">
        <f t="shared" si="2456"/>
        <v>1.5187997777366178</v>
      </c>
      <c r="M3151" s="169">
        <f t="shared" si="2456"/>
        <v>2.0919540229885056</v>
      </c>
      <c r="N3151" s="169">
        <f t="shared" si="2456"/>
        <v>2.5400739827373608</v>
      </c>
      <c r="O3151" s="169">
        <f t="shared" si="2456"/>
        <v>2.1985651469567231</v>
      </c>
      <c r="P3151" s="169">
        <f t="shared" si="2456"/>
        <v>2.0854021847070507</v>
      </c>
      <c r="Q3151" s="146"/>
    </row>
    <row r="3152" spans="1:17" x14ac:dyDescent="0.35">
      <c r="A3152" s="21"/>
      <c r="B3152" s="21"/>
      <c r="C3152" s="21"/>
      <c r="D3152" s="169">
        <f>D3151/D3149</f>
        <v>7.5795773541365214</v>
      </c>
      <c r="E3152" s="169" t="s">
        <v>369</v>
      </c>
      <c r="F3152" s="21">
        <v>21</v>
      </c>
      <c r="G3152" s="21"/>
      <c r="H3152" s="21"/>
      <c r="I3152" s="21"/>
      <c r="J3152" s="21"/>
      <c r="K3152" s="21"/>
      <c r="L3152" s="169"/>
      <c r="M3152" s="169"/>
      <c r="N3152" s="21">
        <v>21</v>
      </c>
      <c r="O3152" s="21"/>
      <c r="P3152" s="21"/>
    </row>
    <row r="3153" spans="1:17" x14ac:dyDescent="0.35">
      <c r="A3153" s="21"/>
      <c r="B3153" s="155"/>
      <c r="C3153" s="156" t="s">
        <v>1679</v>
      </c>
      <c r="D3153" s="156" t="s">
        <v>178</v>
      </c>
      <c r="E3153" s="156" t="s">
        <v>179</v>
      </c>
      <c r="F3153" s="156" t="s">
        <v>180</v>
      </c>
      <c r="G3153" s="156" t="s">
        <v>181</v>
      </c>
      <c r="H3153" s="156" t="s">
        <v>182</v>
      </c>
      <c r="I3153" s="156" t="s">
        <v>183</v>
      </c>
      <c r="J3153" s="156" t="s">
        <v>184</v>
      </c>
      <c r="K3153" s="156" t="s">
        <v>185</v>
      </c>
      <c r="L3153" s="156" t="s">
        <v>186</v>
      </c>
      <c r="M3153" s="156" t="s">
        <v>187</v>
      </c>
      <c r="N3153" s="156" t="s">
        <v>188</v>
      </c>
      <c r="O3153" s="21"/>
      <c r="P3153" s="21"/>
    </row>
    <row r="3154" spans="1:17" x14ac:dyDescent="0.35">
      <c r="A3154" s="21"/>
      <c r="B3154" s="157" t="s">
        <v>189</v>
      </c>
      <c r="C3154" s="179">
        <f>Q3081</f>
        <v>722.19999999999993</v>
      </c>
      <c r="D3154" s="158">
        <f>Q3087</f>
        <v>985.39999999999986</v>
      </c>
      <c r="E3154" s="158">
        <f>I3093</f>
        <v>0</v>
      </c>
      <c r="F3154" s="164">
        <f>Q3099</f>
        <v>257.82</v>
      </c>
      <c r="G3154" s="180">
        <f>I3105</f>
        <v>0</v>
      </c>
      <c r="H3154" s="164">
        <f>Q3111</f>
        <v>840.38</v>
      </c>
      <c r="I3154" s="164">
        <f>Q3117</f>
        <v>26.19</v>
      </c>
      <c r="J3154" s="164">
        <f>Q3123</f>
        <v>3.83</v>
      </c>
      <c r="K3154" s="179">
        <f>Q3129</f>
        <v>10.3</v>
      </c>
      <c r="L3154" s="164">
        <f>Q3135</f>
        <v>15.709999999999999</v>
      </c>
      <c r="M3154" s="164">
        <f>I3141</f>
        <v>0</v>
      </c>
      <c r="N3154" s="164">
        <f>Q3147</f>
        <v>2.95</v>
      </c>
      <c r="O3154" s="21"/>
      <c r="P3154" s="21"/>
    </row>
    <row r="3155" spans="1:17" x14ac:dyDescent="0.35">
      <c r="A3155" s="21"/>
      <c r="B3155" s="157" t="s">
        <v>190</v>
      </c>
      <c r="C3155" s="163">
        <f>I3083</f>
        <v>100</v>
      </c>
      <c r="D3155" s="163">
        <f>I3089</f>
        <v>100</v>
      </c>
      <c r="E3155" s="163">
        <f>I3095</f>
        <v>0</v>
      </c>
      <c r="F3155" s="164">
        <f>I3101</f>
        <v>67.256303267045453</v>
      </c>
      <c r="G3155" s="163">
        <v>0</v>
      </c>
      <c r="H3155" s="163">
        <f>H3119</f>
        <v>1.0120044667783361</v>
      </c>
      <c r="I3155" s="163">
        <f>I3119</f>
        <v>2.1169790058321194</v>
      </c>
      <c r="J3155" s="163">
        <f>I3125</f>
        <v>0.69597353308917076</v>
      </c>
      <c r="K3155" s="163">
        <f>I3131</f>
        <v>0.86513391799004513</v>
      </c>
      <c r="L3155" s="163">
        <f>J3131</f>
        <v>1.0123533045089561</v>
      </c>
      <c r="M3155" s="163">
        <v>0</v>
      </c>
      <c r="N3155" s="163">
        <f>I3149</f>
        <v>2.3241515002459421</v>
      </c>
      <c r="O3155" s="21"/>
      <c r="P3155" s="21"/>
    </row>
    <row r="3157" spans="1:17" x14ac:dyDescent="0.35">
      <c r="A3157" s="31" t="s">
        <v>0</v>
      </c>
      <c r="B3157" s="83"/>
      <c r="C3157" s="83"/>
      <c r="D3157" s="21"/>
      <c r="E3157" s="21"/>
      <c r="F3157" s="21"/>
      <c r="G3157" s="21"/>
      <c r="H3157" s="21"/>
      <c r="I3157" s="21"/>
      <c r="J3157" s="21"/>
      <c r="K3157" s="21"/>
      <c r="L3157" s="21"/>
      <c r="M3157" s="21"/>
      <c r="N3157" s="21"/>
      <c r="O3157" s="21"/>
      <c r="P3157" s="21"/>
    </row>
    <row r="3158" spans="1:17" ht="15.5" x14ac:dyDescent="0.35">
      <c r="A3158" s="33" t="s">
        <v>1</v>
      </c>
      <c r="B3158" s="64" t="s">
        <v>1072</v>
      </c>
      <c r="C3158" s="64" t="s">
        <v>1092</v>
      </c>
      <c r="D3158" s="64" t="s">
        <v>1093</v>
      </c>
      <c r="E3158" s="64" t="s">
        <v>1094</v>
      </c>
      <c r="F3158" s="64" t="s">
        <v>1095</v>
      </c>
      <c r="G3158" s="64" t="s">
        <v>1096</v>
      </c>
      <c r="H3158" s="64" t="s">
        <v>1097</v>
      </c>
      <c r="I3158" s="65" t="s">
        <v>1132</v>
      </c>
      <c r="J3158" s="64" t="s">
        <v>1098</v>
      </c>
      <c r="K3158" s="64" t="s">
        <v>1099</v>
      </c>
      <c r="L3158" s="64" t="s">
        <v>1100</v>
      </c>
      <c r="M3158" s="64" t="s">
        <v>1101</v>
      </c>
      <c r="N3158" s="64" t="s">
        <v>1102</v>
      </c>
      <c r="O3158" s="64" t="s">
        <v>1103</v>
      </c>
      <c r="P3158" s="64" t="s">
        <v>1104</v>
      </c>
      <c r="Q3158" s="65" t="s">
        <v>2069</v>
      </c>
    </row>
    <row r="3159" spans="1:17" x14ac:dyDescent="0.35">
      <c r="A3159" s="28" t="s">
        <v>1677</v>
      </c>
      <c r="B3159" s="28">
        <v>0</v>
      </c>
      <c r="C3159" s="28">
        <v>0</v>
      </c>
      <c r="D3159" s="28">
        <v>0</v>
      </c>
      <c r="E3159" s="28">
        <v>0</v>
      </c>
      <c r="F3159" s="28">
        <v>0</v>
      </c>
      <c r="G3159" s="28">
        <v>0</v>
      </c>
      <c r="H3159" s="28">
        <v>0</v>
      </c>
      <c r="I3159" s="146">
        <f>SUM(B3159:H3159)</f>
        <v>0</v>
      </c>
      <c r="J3159" s="28">
        <v>0</v>
      </c>
      <c r="K3159" s="28">
        <v>0</v>
      </c>
      <c r="L3159" s="28">
        <v>0</v>
      </c>
      <c r="M3159" s="28">
        <v>0</v>
      </c>
      <c r="N3159" s="28">
        <v>0</v>
      </c>
      <c r="O3159" s="28">
        <v>0</v>
      </c>
      <c r="P3159" s="28">
        <v>0</v>
      </c>
      <c r="Q3159" s="146">
        <f>SUM(J3159:P3159)</f>
        <v>0</v>
      </c>
    </row>
    <row r="3160" spans="1:17" x14ac:dyDescent="0.35">
      <c r="A3160" s="28" t="s">
        <v>1678</v>
      </c>
      <c r="B3160" s="28">
        <v>48.5</v>
      </c>
      <c r="C3160" s="28">
        <v>107.2</v>
      </c>
      <c r="D3160" s="28">
        <v>130.5</v>
      </c>
      <c r="E3160" s="28">
        <v>137.30000000000001</v>
      </c>
      <c r="F3160" s="28">
        <v>56.1</v>
      </c>
      <c r="G3160" s="166">
        <v>154.4</v>
      </c>
      <c r="H3160" s="28">
        <v>59.2</v>
      </c>
      <c r="I3160" s="146">
        <f>SUM(B3160:H3160)</f>
        <v>693.2</v>
      </c>
      <c r="J3160" s="28">
        <v>117.6</v>
      </c>
      <c r="K3160" s="28">
        <v>65.900000000000006</v>
      </c>
      <c r="L3160" s="28">
        <v>66.599999999999994</v>
      </c>
      <c r="M3160" s="28">
        <v>0.2</v>
      </c>
      <c r="N3160" s="28">
        <v>11.5</v>
      </c>
      <c r="O3160" s="28">
        <v>92.4</v>
      </c>
      <c r="P3160" s="28">
        <v>96.8</v>
      </c>
      <c r="Q3160" s="146">
        <f>SUM(J3160:P3160)</f>
        <v>450.99999999999994</v>
      </c>
    </row>
    <row r="3161" spans="1:17" x14ac:dyDescent="0.35">
      <c r="A3161" s="28" t="s">
        <v>152</v>
      </c>
      <c r="B3161" s="28">
        <f t="shared" ref="B3161:H3161" si="2457">B3160+B3159</f>
        <v>48.5</v>
      </c>
      <c r="C3161" s="28">
        <f t="shared" si="2457"/>
        <v>107.2</v>
      </c>
      <c r="D3161" s="28">
        <f t="shared" si="2457"/>
        <v>130.5</v>
      </c>
      <c r="E3161" s="28">
        <f t="shared" si="2457"/>
        <v>137.30000000000001</v>
      </c>
      <c r="F3161" s="28">
        <f t="shared" si="2457"/>
        <v>56.1</v>
      </c>
      <c r="G3161" s="28">
        <f t="shared" si="2457"/>
        <v>154.4</v>
      </c>
      <c r="H3161" s="28">
        <f t="shared" si="2457"/>
        <v>59.2</v>
      </c>
      <c r="I3161" s="146">
        <f>SUM(B3161:H3161)</f>
        <v>693.2</v>
      </c>
      <c r="J3161" s="28">
        <f>J3160+J3159</f>
        <v>117.6</v>
      </c>
      <c r="K3161" s="28">
        <f t="shared" ref="K3161:P3161" si="2458">K3160+K3159</f>
        <v>65.900000000000006</v>
      </c>
      <c r="L3161" s="28">
        <f t="shared" si="2458"/>
        <v>66.599999999999994</v>
      </c>
      <c r="M3161" s="28">
        <f t="shared" si="2458"/>
        <v>0.2</v>
      </c>
      <c r="N3161" s="28">
        <f t="shared" si="2458"/>
        <v>11.5</v>
      </c>
      <c r="O3161" s="28">
        <f t="shared" si="2458"/>
        <v>92.4</v>
      </c>
      <c r="P3161" s="28">
        <f t="shared" si="2458"/>
        <v>96.8</v>
      </c>
      <c r="Q3161" s="146">
        <f>SUM(J3161:P3161)</f>
        <v>450.99999999999994</v>
      </c>
    </row>
    <row r="3162" spans="1:17" x14ac:dyDescent="0.35">
      <c r="A3162" s="28" t="s">
        <v>154</v>
      </c>
      <c r="B3162" s="106">
        <f>B3160/B3161*100</f>
        <v>100</v>
      </c>
      <c r="C3162" s="106">
        <f>C3160/C3161*100</f>
        <v>100</v>
      </c>
      <c r="D3162" s="106">
        <f>D3160/D3161</f>
        <v>1</v>
      </c>
      <c r="E3162" s="106">
        <f>E3160/E3161</f>
        <v>1</v>
      </c>
      <c r="F3162" s="106">
        <f t="shared" ref="F3162:Q3162" si="2459">F3160/F3161*100</f>
        <v>100</v>
      </c>
      <c r="G3162" s="106">
        <f t="shared" si="2459"/>
        <v>100</v>
      </c>
      <c r="H3162" s="106">
        <f t="shared" si="2459"/>
        <v>100</v>
      </c>
      <c r="I3162" s="106">
        <f t="shared" si="2459"/>
        <v>100</v>
      </c>
      <c r="J3162" s="106">
        <f t="shared" si="2459"/>
        <v>100</v>
      </c>
      <c r="K3162" s="106">
        <f t="shared" si="2459"/>
        <v>100</v>
      </c>
      <c r="L3162" s="106">
        <f t="shared" si="2459"/>
        <v>100</v>
      </c>
      <c r="M3162" s="106">
        <f t="shared" si="2459"/>
        <v>100</v>
      </c>
      <c r="N3162" s="106">
        <f t="shared" si="2459"/>
        <v>100</v>
      </c>
      <c r="O3162" s="106">
        <f t="shared" si="2459"/>
        <v>100</v>
      </c>
      <c r="P3162" s="106">
        <f t="shared" si="2459"/>
        <v>100</v>
      </c>
      <c r="Q3162" s="106">
        <f t="shared" si="2459"/>
        <v>100</v>
      </c>
    </row>
    <row r="3163" spans="1:17" x14ac:dyDescent="0.35">
      <c r="A3163" s="28" t="s">
        <v>153</v>
      </c>
      <c r="B3163" s="28">
        <v>51</v>
      </c>
      <c r="C3163" s="28">
        <v>106</v>
      </c>
      <c r="D3163" s="28">
        <v>125</v>
      </c>
      <c r="E3163" s="28">
        <v>151</v>
      </c>
      <c r="F3163" s="28">
        <v>59</v>
      </c>
      <c r="G3163" s="28">
        <v>140</v>
      </c>
      <c r="H3163" s="28">
        <v>70</v>
      </c>
      <c r="I3163" s="106">
        <v>0</v>
      </c>
      <c r="J3163" s="28">
        <v>134</v>
      </c>
      <c r="K3163" s="28">
        <v>66</v>
      </c>
      <c r="L3163" s="28">
        <v>56</v>
      </c>
      <c r="M3163" s="28">
        <v>0</v>
      </c>
      <c r="N3163" s="28">
        <v>4</v>
      </c>
      <c r="O3163" s="28">
        <v>86</v>
      </c>
      <c r="P3163" s="28">
        <v>93</v>
      </c>
      <c r="Q3163" s="106">
        <v>0</v>
      </c>
    </row>
    <row r="3164" spans="1:17" x14ac:dyDescent="0.35">
      <c r="A3164" s="167" t="s">
        <v>155</v>
      </c>
      <c r="B3164" s="169">
        <f t="shared" ref="B3164:H3164" si="2460">B3163/B3161</f>
        <v>1.0515463917525774</v>
      </c>
      <c r="C3164" s="169">
        <f t="shared" si="2460"/>
        <v>0.98880597014925375</v>
      </c>
      <c r="D3164" s="169">
        <f t="shared" si="2460"/>
        <v>0.95785440613026818</v>
      </c>
      <c r="E3164" s="169">
        <f t="shared" si="2460"/>
        <v>1.099781500364166</v>
      </c>
      <c r="F3164" s="169">
        <f t="shared" si="2460"/>
        <v>1.0516934046345812</v>
      </c>
      <c r="G3164" s="169">
        <f t="shared" si="2460"/>
        <v>0.90673575129533679</v>
      </c>
      <c r="H3164" s="169">
        <f t="shared" si="2460"/>
        <v>1.1824324324324325</v>
      </c>
      <c r="I3164" s="146"/>
      <c r="J3164" s="169">
        <f t="shared" ref="J3164:P3164" si="2461">J3163/J3161</f>
        <v>1.1394557823129252</v>
      </c>
      <c r="K3164" s="169">
        <f t="shared" si="2461"/>
        <v>1.0015174506828528</v>
      </c>
      <c r="L3164" s="169">
        <f t="shared" si="2461"/>
        <v>0.84084084084084088</v>
      </c>
      <c r="M3164" s="169">
        <f t="shared" si="2461"/>
        <v>0</v>
      </c>
      <c r="N3164" s="169">
        <f t="shared" si="2461"/>
        <v>0.34782608695652173</v>
      </c>
      <c r="O3164" s="169">
        <f t="shared" si="2461"/>
        <v>0.93073593073593064</v>
      </c>
      <c r="P3164" s="169">
        <f t="shared" si="2461"/>
        <v>0.96074380165289264</v>
      </c>
      <c r="Q3164" s="146"/>
    </row>
    <row r="3165" spans="1:17" x14ac:dyDescent="0.35">
      <c r="A3165" s="28" t="s">
        <v>162</v>
      </c>
      <c r="B3165" s="28">
        <v>0</v>
      </c>
      <c r="C3165" s="28">
        <v>0</v>
      </c>
      <c r="D3165" s="28">
        <v>0</v>
      </c>
      <c r="E3165" s="28">
        <v>0</v>
      </c>
      <c r="F3165" s="28">
        <v>0</v>
      </c>
      <c r="G3165" s="28">
        <v>0</v>
      </c>
      <c r="H3165" s="28">
        <v>0</v>
      </c>
      <c r="I3165" s="146">
        <f>SUM(B3165:H3165)</f>
        <v>0</v>
      </c>
      <c r="J3165" s="28">
        <v>0</v>
      </c>
      <c r="K3165" s="28">
        <v>0</v>
      </c>
      <c r="L3165" s="28">
        <v>0</v>
      </c>
      <c r="M3165" s="28">
        <v>0</v>
      </c>
      <c r="N3165" s="28">
        <v>0</v>
      </c>
      <c r="O3165" s="28">
        <v>0</v>
      </c>
      <c r="P3165" s="28">
        <v>0</v>
      </c>
      <c r="Q3165" s="146">
        <f>SUM(J3165:P3165)</f>
        <v>0</v>
      </c>
    </row>
    <row r="3166" spans="1:17" x14ac:dyDescent="0.35">
      <c r="A3166" s="28" t="s">
        <v>163</v>
      </c>
      <c r="B3166" s="61">
        <v>81.099999999999994</v>
      </c>
      <c r="C3166" s="166">
        <v>137.80000000000001</v>
      </c>
      <c r="D3166" s="166">
        <v>152.6</v>
      </c>
      <c r="E3166" s="166">
        <v>164.8</v>
      </c>
      <c r="F3166" s="166">
        <v>64.099999999999994</v>
      </c>
      <c r="G3166" s="166">
        <v>167</v>
      </c>
      <c r="H3166" s="28">
        <v>84</v>
      </c>
      <c r="I3166" s="146">
        <f>SUM(B3166:H3166)</f>
        <v>851.4</v>
      </c>
      <c r="J3166" s="28">
        <v>118.9</v>
      </c>
      <c r="K3166" s="28">
        <v>74.900000000000006</v>
      </c>
      <c r="L3166" s="28">
        <v>72.5</v>
      </c>
      <c r="M3166" s="28">
        <v>36</v>
      </c>
      <c r="N3166" s="28">
        <v>69.599999999999994</v>
      </c>
      <c r="O3166" s="28">
        <v>144.80000000000001</v>
      </c>
      <c r="P3166" s="28">
        <v>150.6</v>
      </c>
      <c r="Q3166" s="146">
        <f>SUM(J3166:P3166)</f>
        <v>667.30000000000007</v>
      </c>
    </row>
    <row r="3167" spans="1:17" x14ac:dyDescent="0.35">
      <c r="A3167" s="28" t="s">
        <v>152</v>
      </c>
      <c r="B3167" s="28">
        <f t="shared" ref="B3167:H3167" si="2462">B3166+B3165</f>
        <v>81.099999999999994</v>
      </c>
      <c r="C3167" s="28">
        <f t="shared" si="2462"/>
        <v>137.80000000000001</v>
      </c>
      <c r="D3167" s="28">
        <f t="shared" si="2462"/>
        <v>152.6</v>
      </c>
      <c r="E3167" s="28">
        <f t="shared" si="2462"/>
        <v>164.8</v>
      </c>
      <c r="F3167" s="28">
        <f t="shared" si="2462"/>
        <v>64.099999999999994</v>
      </c>
      <c r="G3167" s="28">
        <f t="shared" si="2462"/>
        <v>167</v>
      </c>
      <c r="H3167" s="28">
        <f t="shared" si="2462"/>
        <v>84</v>
      </c>
      <c r="I3167" s="146">
        <f>SUM(B3167:H3167)</f>
        <v>851.4</v>
      </c>
      <c r="J3167" s="28">
        <f>J3166+J3165</f>
        <v>118.9</v>
      </c>
      <c r="K3167" s="28">
        <f t="shared" ref="K3167:P3167" si="2463">K3166+K3165</f>
        <v>74.900000000000006</v>
      </c>
      <c r="L3167" s="28">
        <f t="shared" si="2463"/>
        <v>72.5</v>
      </c>
      <c r="M3167" s="28">
        <f t="shared" si="2463"/>
        <v>36</v>
      </c>
      <c r="N3167" s="28">
        <f t="shared" si="2463"/>
        <v>69.599999999999994</v>
      </c>
      <c r="O3167" s="28">
        <f t="shared" si="2463"/>
        <v>144.80000000000001</v>
      </c>
      <c r="P3167" s="28">
        <f t="shared" si="2463"/>
        <v>150.6</v>
      </c>
      <c r="Q3167" s="146">
        <f>SUM(J3167:P3167)</f>
        <v>667.30000000000007</v>
      </c>
    </row>
    <row r="3168" spans="1:17" x14ac:dyDescent="0.35">
      <c r="A3168" s="28" t="s">
        <v>154</v>
      </c>
      <c r="B3168" s="106">
        <f t="shared" ref="B3168:H3168" si="2464">B3166/B3167*100</f>
        <v>100</v>
      </c>
      <c r="C3168" s="106">
        <f t="shared" si="2464"/>
        <v>100</v>
      </c>
      <c r="D3168" s="106">
        <f t="shared" si="2464"/>
        <v>100</v>
      </c>
      <c r="E3168" s="106">
        <f t="shared" si="2464"/>
        <v>100</v>
      </c>
      <c r="F3168" s="106">
        <f t="shared" si="2464"/>
        <v>100</v>
      </c>
      <c r="G3168" s="106">
        <f t="shared" si="2464"/>
        <v>100</v>
      </c>
      <c r="H3168" s="106">
        <f t="shared" si="2464"/>
        <v>100</v>
      </c>
      <c r="I3168" s="106">
        <f>I3166/I3167*100</f>
        <v>100</v>
      </c>
      <c r="J3168" s="106">
        <f t="shared" ref="J3168:P3168" si="2465">J3166/J3167*100</f>
        <v>100</v>
      </c>
      <c r="K3168" s="106">
        <f t="shared" si="2465"/>
        <v>100</v>
      </c>
      <c r="L3168" s="106">
        <f t="shared" si="2465"/>
        <v>100</v>
      </c>
      <c r="M3168" s="106">
        <f t="shared" si="2465"/>
        <v>100</v>
      </c>
      <c r="N3168" s="106">
        <f t="shared" si="2465"/>
        <v>100</v>
      </c>
      <c r="O3168" s="106">
        <f t="shared" si="2465"/>
        <v>100</v>
      </c>
      <c r="P3168" s="106">
        <f t="shared" si="2465"/>
        <v>100</v>
      </c>
      <c r="Q3168" s="106">
        <f>Q3166/Q3167*100</f>
        <v>100</v>
      </c>
    </row>
    <row r="3169" spans="1:17" x14ac:dyDescent="0.35">
      <c r="A3169" s="28" t="s">
        <v>153</v>
      </c>
      <c r="B3169" s="28">
        <v>113</v>
      </c>
      <c r="C3169" s="28">
        <v>220</v>
      </c>
      <c r="D3169" s="28">
        <v>195</v>
      </c>
      <c r="E3169" s="28">
        <v>212</v>
      </c>
      <c r="F3169" s="28">
        <v>77</v>
      </c>
      <c r="G3169" s="28">
        <v>209</v>
      </c>
      <c r="H3169" s="28">
        <v>104</v>
      </c>
      <c r="I3169" s="106">
        <v>0</v>
      </c>
      <c r="J3169" s="28">
        <v>94</v>
      </c>
      <c r="K3169" s="28">
        <v>134</v>
      </c>
      <c r="L3169" s="28">
        <v>132</v>
      </c>
      <c r="M3169" s="28">
        <v>70</v>
      </c>
      <c r="N3169" s="28">
        <v>182</v>
      </c>
      <c r="O3169" s="28">
        <v>171</v>
      </c>
      <c r="P3169" s="28">
        <v>183</v>
      </c>
      <c r="Q3169" s="106">
        <v>0</v>
      </c>
    </row>
    <row r="3170" spans="1:17" x14ac:dyDescent="0.35">
      <c r="A3170" s="167" t="s">
        <v>155</v>
      </c>
      <c r="B3170" s="169">
        <f t="shared" ref="B3170:H3170" si="2466">B3169/B3167</f>
        <v>1.3933415536374847</v>
      </c>
      <c r="C3170" s="169">
        <f t="shared" si="2466"/>
        <v>1.5965166908563133</v>
      </c>
      <c r="D3170" s="169">
        <f t="shared" si="2466"/>
        <v>1.2778505897771952</v>
      </c>
      <c r="E3170" s="169">
        <f t="shared" si="2466"/>
        <v>1.2864077669902911</v>
      </c>
      <c r="F3170" s="169">
        <f t="shared" si="2466"/>
        <v>1.2012480499219971</v>
      </c>
      <c r="G3170" s="169">
        <f t="shared" si="2466"/>
        <v>1.2514970059880239</v>
      </c>
      <c r="H3170" s="169">
        <f t="shared" si="2466"/>
        <v>1.2380952380952381</v>
      </c>
      <c r="I3170" s="146"/>
      <c r="J3170" s="169">
        <f t="shared" ref="J3170:P3170" si="2467">J3169/J3167</f>
        <v>0.79058031959629937</v>
      </c>
      <c r="K3170" s="169">
        <f t="shared" si="2467"/>
        <v>1.7890520694259011</v>
      </c>
      <c r="L3170" s="169">
        <f t="shared" si="2467"/>
        <v>1.8206896551724139</v>
      </c>
      <c r="M3170" s="169">
        <f t="shared" si="2467"/>
        <v>1.9444444444444444</v>
      </c>
      <c r="N3170" s="169">
        <f t="shared" si="2467"/>
        <v>2.6149425287356323</v>
      </c>
      <c r="O3170" s="169">
        <f t="shared" si="2467"/>
        <v>1.180939226519337</v>
      </c>
      <c r="P3170" s="169">
        <f t="shared" si="2467"/>
        <v>1.2151394422310757</v>
      </c>
      <c r="Q3170" s="146"/>
    </row>
    <row r="3171" spans="1:17" x14ac:dyDescent="0.35">
      <c r="A3171" s="28" t="s">
        <v>164</v>
      </c>
      <c r="B3171" s="28">
        <v>0</v>
      </c>
      <c r="C3171" s="28">
        <v>0</v>
      </c>
      <c r="D3171" s="28">
        <v>0</v>
      </c>
      <c r="E3171" s="28">
        <v>0</v>
      </c>
      <c r="F3171" s="28">
        <v>0</v>
      </c>
      <c r="G3171" s="28">
        <v>0</v>
      </c>
      <c r="H3171" s="28">
        <v>0</v>
      </c>
      <c r="I3171" s="151"/>
      <c r="J3171" s="28">
        <v>0</v>
      </c>
      <c r="K3171" s="61">
        <v>0</v>
      </c>
      <c r="L3171" s="61">
        <v>0</v>
      </c>
      <c r="M3171" s="61">
        <v>0</v>
      </c>
      <c r="N3171" s="61">
        <v>0</v>
      </c>
      <c r="O3171" s="61">
        <v>0</v>
      </c>
      <c r="P3171" s="61">
        <v>0</v>
      </c>
      <c r="Q3171" s="151"/>
    </row>
    <row r="3172" spans="1:17" x14ac:dyDescent="0.35">
      <c r="A3172" s="88" t="s">
        <v>165</v>
      </c>
      <c r="B3172" s="148">
        <v>0</v>
      </c>
      <c r="C3172" s="148">
        <v>0</v>
      </c>
      <c r="D3172" s="148">
        <v>0</v>
      </c>
      <c r="E3172" s="148">
        <v>0</v>
      </c>
      <c r="F3172" s="148">
        <v>0</v>
      </c>
      <c r="G3172" s="148">
        <v>0</v>
      </c>
      <c r="H3172" s="148">
        <v>0</v>
      </c>
      <c r="I3172" s="153">
        <f>SUM(B3172:H3172)</f>
        <v>0</v>
      </c>
      <c r="J3172" s="88">
        <v>0</v>
      </c>
      <c r="K3172" s="148">
        <v>0</v>
      </c>
      <c r="L3172" s="148">
        <v>0</v>
      </c>
      <c r="M3172" s="148">
        <v>0</v>
      </c>
      <c r="N3172" s="148">
        <v>0</v>
      </c>
      <c r="O3172" s="148">
        <v>0</v>
      </c>
      <c r="P3172" s="148">
        <v>0</v>
      </c>
      <c r="Q3172" s="153">
        <f>SUM(J3172:P3172)</f>
        <v>0</v>
      </c>
    </row>
    <row r="3173" spans="1:17" x14ac:dyDescent="0.35">
      <c r="A3173" s="28" t="s">
        <v>152</v>
      </c>
      <c r="B3173" s="28">
        <f t="shared" ref="B3173:H3173" si="2468">B3171+B3172</f>
        <v>0</v>
      </c>
      <c r="C3173" s="28">
        <f t="shared" si="2468"/>
        <v>0</v>
      </c>
      <c r="D3173" s="28">
        <f t="shared" si="2468"/>
        <v>0</v>
      </c>
      <c r="E3173" s="28">
        <f t="shared" si="2468"/>
        <v>0</v>
      </c>
      <c r="F3173" s="28">
        <f t="shared" si="2468"/>
        <v>0</v>
      </c>
      <c r="G3173" s="28">
        <f t="shared" si="2468"/>
        <v>0</v>
      </c>
      <c r="H3173" s="28">
        <f t="shared" si="2468"/>
        <v>0</v>
      </c>
      <c r="I3173" s="151">
        <f>SUM(B3173:H3173)</f>
        <v>0</v>
      </c>
      <c r="J3173" s="28">
        <f>J3171+J3172</f>
        <v>0</v>
      </c>
      <c r="K3173" s="28">
        <f t="shared" ref="K3173:P3173" si="2469">K3171+K3172</f>
        <v>0</v>
      </c>
      <c r="L3173" s="28">
        <f t="shared" si="2469"/>
        <v>0</v>
      </c>
      <c r="M3173" s="28">
        <f t="shared" si="2469"/>
        <v>0</v>
      </c>
      <c r="N3173" s="28">
        <f t="shared" si="2469"/>
        <v>0</v>
      </c>
      <c r="O3173" s="28">
        <f t="shared" si="2469"/>
        <v>0</v>
      </c>
      <c r="P3173" s="28">
        <f t="shared" si="2469"/>
        <v>0</v>
      </c>
      <c r="Q3173" s="151">
        <f>SUM(J3173:P3173)</f>
        <v>0</v>
      </c>
    </row>
    <row r="3174" spans="1:17" x14ac:dyDescent="0.35">
      <c r="A3174" s="28" t="s">
        <v>154</v>
      </c>
      <c r="B3174" s="106" t="e">
        <f t="shared" ref="B3174:H3174" si="2470">B3172/B3173*100</f>
        <v>#DIV/0!</v>
      </c>
      <c r="C3174" s="106" t="e">
        <f t="shared" si="2470"/>
        <v>#DIV/0!</v>
      </c>
      <c r="D3174" s="106" t="e">
        <f t="shared" si="2470"/>
        <v>#DIV/0!</v>
      </c>
      <c r="E3174" s="106" t="e">
        <f t="shared" si="2470"/>
        <v>#DIV/0!</v>
      </c>
      <c r="F3174" s="106" t="e">
        <f t="shared" si="2470"/>
        <v>#DIV/0!</v>
      </c>
      <c r="G3174" s="106" t="e">
        <f t="shared" si="2470"/>
        <v>#DIV/0!</v>
      </c>
      <c r="H3174" s="106" t="e">
        <f t="shared" si="2470"/>
        <v>#DIV/0!</v>
      </c>
      <c r="I3174" s="146"/>
      <c r="J3174" s="106" t="e">
        <f t="shared" ref="J3174:P3174" si="2471">J3172/J3173*100</f>
        <v>#DIV/0!</v>
      </c>
      <c r="K3174" s="106" t="e">
        <f t="shared" si="2471"/>
        <v>#DIV/0!</v>
      </c>
      <c r="L3174" s="106" t="e">
        <f t="shared" si="2471"/>
        <v>#DIV/0!</v>
      </c>
      <c r="M3174" s="106" t="e">
        <f t="shared" si="2471"/>
        <v>#DIV/0!</v>
      </c>
      <c r="N3174" s="106" t="e">
        <f t="shared" si="2471"/>
        <v>#DIV/0!</v>
      </c>
      <c r="O3174" s="106" t="e">
        <f t="shared" si="2471"/>
        <v>#DIV/0!</v>
      </c>
      <c r="P3174" s="106" t="e">
        <f t="shared" si="2471"/>
        <v>#DIV/0!</v>
      </c>
      <c r="Q3174" s="146"/>
    </row>
    <row r="3175" spans="1:17" x14ac:dyDescent="0.35">
      <c r="A3175" s="28" t="s">
        <v>153</v>
      </c>
      <c r="B3175" s="28">
        <v>89</v>
      </c>
      <c r="C3175" s="28">
        <v>327</v>
      </c>
      <c r="D3175" s="28">
        <v>387</v>
      </c>
      <c r="E3175" s="28">
        <v>217</v>
      </c>
      <c r="F3175" s="28">
        <v>162</v>
      </c>
      <c r="G3175" s="28">
        <v>320</v>
      </c>
      <c r="H3175" s="28">
        <v>114</v>
      </c>
      <c r="I3175" s="146"/>
      <c r="J3175" s="28">
        <v>214</v>
      </c>
      <c r="K3175" s="28">
        <v>322</v>
      </c>
      <c r="L3175" s="28">
        <v>325</v>
      </c>
      <c r="M3175" s="28">
        <v>197</v>
      </c>
      <c r="N3175" s="28">
        <v>518</v>
      </c>
      <c r="O3175" s="28">
        <v>492</v>
      </c>
      <c r="P3175" s="28">
        <v>515</v>
      </c>
      <c r="Q3175" s="146"/>
    </row>
    <row r="3176" spans="1:17" x14ac:dyDescent="0.35">
      <c r="A3176" s="43" t="s">
        <v>155</v>
      </c>
      <c r="B3176" s="169" t="e">
        <f t="shared" ref="B3176:H3176" si="2472">B3175/B3173</f>
        <v>#DIV/0!</v>
      </c>
      <c r="C3176" s="169" t="e">
        <f t="shared" si="2472"/>
        <v>#DIV/0!</v>
      </c>
      <c r="D3176" s="169" t="e">
        <f t="shared" si="2472"/>
        <v>#DIV/0!</v>
      </c>
      <c r="E3176" s="169" t="e">
        <f t="shared" si="2472"/>
        <v>#DIV/0!</v>
      </c>
      <c r="F3176" s="169" t="e">
        <f t="shared" si="2472"/>
        <v>#DIV/0!</v>
      </c>
      <c r="G3176" s="169" t="e">
        <f t="shared" si="2472"/>
        <v>#DIV/0!</v>
      </c>
      <c r="H3176" s="169" t="e">
        <f t="shared" si="2472"/>
        <v>#DIV/0!</v>
      </c>
      <c r="I3176" s="146"/>
      <c r="J3176" s="169" t="e">
        <f t="shared" ref="J3176:O3176" si="2473">J3175/J3173</f>
        <v>#DIV/0!</v>
      </c>
      <c r="K3176" s="169" t="e">
        <f t="shared" si="2473"/>
        <v>#DIV/0!</v>
      </c>
      <c r="L3176" s="169" t="e">
        <f t="shared" si="2473"/>
        <v>#DIV/0!</v>
      </c>
      <c r="M3176" s="169" t="e">
        <f t="shared" si="2473"/>
        <v>#DIV/0!</v>
      </c>
      <c r="N3176" s="169" t="e">
        <f t="shared" si="2473"/>
        <v>#DIV/0!</v>
      </c>
      <c r="O3176" s="169" t="e">
        <f t="shared" si="2473"/>
        <v>#DIV/0!</v>
      </c>
      <c r="P3176" s="169" t="e">
        <f>P3177/P3173</f>
        <v>#DIV/0!</v>
      </c>
      <c r="Q3176" s="146"/>
    </row>
    <row r="3177" spans="1:17" x14ac:dyDescent="0.35">
      <c r="A3177" s="28" t="s">
        <v>156</v>
      </c>
      <c r="B3177" s="88">
        <v>20.55</v>
      </c>
      <c r="C3177" s="88">
        <v>42.47</v>
      </c>
      <c r="D3177" s="88">
        <v>35</v>
      </c>
      <c r="E3177" s="88">
        <v>17</v>
      </c>
      <c r="F3177" s="88">
        <v>0</v>
      </c>
      <c r="G3177" s="79">
        <v>0</v>
      </c>
      <c r="H3177" s="79">
        <v>0</v>
      </c>
      <c r="I3177" s="146">
        <f>SUM(B3177:H3177)</f>
        <v>115.02</v>
      </c>
      <c r="J3177" s="79">
        <v>0</v>
      </c>
      <c r="K3177" s="88">
        <v>0</v>
      </c>
      <c r="L3177" s="88">
        <v>0</v>
      </c>
      <c r="M3177" s="88">
        <v>0</v>
      </c>
      <c r="N3177" s="88">
        <v>0</v>
      </c>
      <c r="O3177" s="79">
        <v>0</v>
      </c>
      <c r="P3177" s="79">
        <v>0</v>
      </c>
      <c r="Q3177" s="146">
        <f>SUM(J3177:P3177)</f>
        <v>0</v>
      </c>
    </row>
    <row r="3178" spans="1:17" x14ac:dyDescent="0.35">
      <c r="A3178" s="28" t="s">
        <v>157</v>
      </c>
      <c r="B3178" s="88">
        <v>23.94</v>
      </c>
      <c r="C3178" s="88">
        <v>34.01</v>
      </c>
      <c r="D3178" s="88">
        <v>37.44</v>
      </c>
      <c r="E3178" s="88">
        <v>46.27</v>
      </c>
      <c r="F3178" s="88">
        <v>24.33</v>
      </c>
      <c r="G3178" s="79">
        <v>51.31</v>
      </c>
      <c r="H3178" s="79">
        <v>0.13</v>
      </c>
      <c r="I3178" s="146">
        <f>SUM(B3178:H3178)</f>
        <v>217.43</v>
      </c>
      <c r="J3178" s="79">
        <v>0</v>
      </c>
      <c r="K3178" s="88">
        <v>0.17</v>
      </c>
      <c r="L3178" s="88">
        <v>0.15</v>
      </c>
      <c r="M3178" s="88">
        <v>0.13</v>
      </c>
      <c r="N3178" s="88">
        <v>0</v>
      </c>
      <c r="O3178" s="79">
        <v>21.61</v>
      </c>
      <c r="P3178" s="79">
        <v>37.700000000000003</v>
      </c>
      <c r="Q3178" s="146">
        <f>SUM(J3178:P3178)</f>
        <v>59.760000000000005</v>
      </c>
    </row>
    <row r="3179" spans="1:17" x14ac:dyDescent="0.35">
      <c r="A3179" s="28" t="s">
        <v>152</v>
      </c>
      <c r="B3179" s="28">
        <f t="shared" ref="B3179:H3179" si="2474">B3178+B3177</f>
        <v>44.49</v>
      </c>
      <c r="C3179" s="28">
        <f t="shared" si="2474"/>
        <v>76.47999999999999</v>
      </c>
      <c r="D3179" s="28">
        <f t="shared" si="2474"/>
        <v>72.44</v>
      </c>
      <c r="E3179" s="28">
        <f t="shared" si="2474"/>
        <v>63.27</v>
      </c>
      <c r="F3179" s="28">
        <f t="shared" si="2474"/>
        <v>24.33</v>
      </c>
      <c r="G3179" s="28">
        <f t="shared" si="2474"/>
        <v>51.31</v>
      </c>
      <c r="H3179" s="28">
        <f t="shared" si="2474"/>
        <v>0.13</v>
      </c>
      <c r="I3179" s="146">
        <f>SUM(B3179:H3179)</f>
        <v>332.45</v>
      </c>
      <c r="J3179" s="28">
        <f t="shared" ref="J3179:P3179" si="2475">J3178+J3177</f>
        <v>0</v>
      </c>
      <c r="K3179" s="28">
        <f t="shared" si="2475"/>
        <v>0.17</v>
      </c>
      <c r="L3179" s="28">
        <f t="shared" si="2475"/>
        <v>0.15</v>
      </c>
      <c r="M3179" s="28">
        <f t="shared" si="2475"/>
        <v>0.13</v>
      </c>
      <c r="N3179" s="28">
        <f t="shared" si="2475"/>
        <v>0</v>
      </c>
      <c r="O3179" s="28">
        <f t="shared" si="2475"/>
        <v>21.61</v>
      </c>
      <c r="P3179" s="28">
        <f t="shared" si="2475"/>
        <v>37.700000000000003</v>
      </c>
      <c r="Q3179" s="146">
        <f>SUM(J3179:P3179)</f>
        <v>59.760000000000005</v>
      </c>
    </row>
    <row r="3180" spans="1:17" x14ac:dyDescent="0.35">
      <c r="A3180" s="28" t="s">
        <v>154</v>
      </c>
      <c r="B3180" s="169">
        <f t="shared" ref="B3180:H3180" si="2476">B3179/B3177</f>
        <v>2.1649635036496351</v>
      </c>
      <c r="C3180" s="169">
        <f t="shared" si="2476"/>
        <v>1.8008005651047796</v>
      </c>
      <c r="D3180" s="169">
        <f t="shared" si="2476"/>
        <v>2.0697142857142858</v>
      </c>
      <c r="E3180" s="169">
        <f t="shared" si="2476"/>
        <v>3.7217647058823533</v>
      </c>
      <c r="F3180" s="169" t="e">
        <f t="shared" si="2476"/>
        <v>#DIV/0!</v>
      </c>
      <c r="G3180" s="169" t="e">
        <f t="shared" si="2476"/>
        <v>#DIV/0!</v>
      </c>
      <c r="H3180" s="169" t="e">
        <f t="shared" si="2476"/>
        <v>#DIV/0!</v>
      </c>
      <c r="I3180" s="106">
        <f>I3178/I3179*100</f>
        <v>65.402316137765084</v>
      </c>
      <c r="J3180" s="169" t="e">
        <f t="shared" ref="J3180:P3180" si="2477">J3179/J3177</f>
        <v>#DIV/0!</v>
      </c>
      <c r="K3180" s="169" t="e">
        <f t="shared" si="2477"/>
        <v>#DIV/0!</v>
      </c>
      <c r="L3180" s="169" t="e">
        <f t="shared" si="2477"/>
        <v>#DIV/0!</v>
      </c>
      <c r="M3180" s="169" t="e">
        <f t="shared" si="2477"/>
        <v>#DIV/0!</v>
      </c>
      <c r="N3180" s="169" t="e">
        <f t="shared" si="2477"/>
        <v>#DIV/0!</v>
      </c>
      <c r="O3180" s="169" t="e">
        <f t="shared" si="2477"/>
        <v>#DIV/0!</v>
      </c>
      <c r="P3180" s="169" t="e">
        <f t="shared" si="2477"/>
        <v>#DIV/0!</v>
      </c>
      <c r="Q3180" s="106">
        <f>Q3178/Q3179*100</f>
        <v>100</v>
      </c>
    </row>
    <row r="3181" spans="1:17" x14ac:dyDescent="0.35">
      <c r="A3181" s="28" t="s">
        <v>153</v>
      </c>
      <c r="B3181" s="28">
        <v>47</v>
      </c>
      <c r="C3181" s="28">
        <v>71</v>
      </c>
      <c r="D3181" s="28">
        <v>65</v>
      </c>
      <c r="E3181" s="28">
        <v>54</v>
      </c>
      <c r="F3181" s="28">
        <v>39</v>
      </c>
      <c r="G3181" s="28">
        <v>68</v>
      </c>
      <c r="H3181" s="28">
        <v>0</v>
      </c>
      <c r="I3181" s="146"/>
      <c r="J3181" s="28">
        <v>0</v>
      </c>
      <c r="K3181" s="28">
        <v>0</v>
      </c>
      <c r="L3181" s="28">
        <v>0</v>
      </c>
      <c r="M3181" s="28">
        <v>0</v>
      </c>
      <c r="N3181" s="28">
        <v>0</v>
      </c>
      <c r="O3181" s="28">
        <v>38</v>
      </c>
      <c r="P3181" s="28">
        <v>61</v>
      </c>
      <c r="Q3181" s="146"/>
    </row>
    <row r="3182" spans="1:17" x14ac:dyDescent="0.35">
      <c r="A3182" s="43" t="s">
        <v>155</v>
      </c>
      <c r="B3182" s="169">
        <f>B3181/B3179</f>
        <v>1.0564171723982918</v>
      </c>
      <c r="C3182" s="169">
        <f>C3181/C3179</f>
        <v>0.92834728033472813</v>
      </c>
      <c r="D3182" s="169">
        <f>D3181/D3179</f>
        <v>0.89729431253451131</v>
      </c>
      <c r="E3182" s="169">
        <f>E3181/E3179</f>
        <v>0.8534850640113798</v>
      </c>
      <c r="F3182" s="169">
        <v>201</v>
      </c>
      <c r="G3182" s="169">
        <f>G3181/G3179</f>
        <v>1.3252777236406159</v>
      </c>
      <c r="H3182" s="169">
        <f>H3181/H3179</f>
        <v>0</v>
      </c>
      <c r="I3182" s="146"/>
      <c r="J3182" s="169" t="e">
        <f t="shared" ref="J3182:P3182" si="2478">J3181/J3179</f>
        <v>#DIV/0!</v>
      </c>
      <c r="K3182" s="169">
        <f t="shared" si="2478"/>
        <v>0</v>
      </c>
      <c r="L3182" s="169">
        <f t="shared" si="2478"/>
        <v>0</v>
      </c>
      <c r="M3182" s="169">
        <f t="shared" si="2478"/>
        <v>0</v>
      </c>
      <c r="N3182" s="169" t="e">
        <f t="shared" si="2478"/>
        <v>#DIV/0!</v>
      </c>
      <c r="O3182" s="169">
        <f t="shared" si="2478"/>
        <v>1.7584451642757983</v>
      </c>
      <c r="P3182" s="169">
        <f t="shared" si="2478"/>
        <v>1.6180371352785146</v>
      </c>
      <c r="Q3182" s="146"/>
    </row>
    <row r="3183" spans="1:17" x14ac:dyDescent="0.35">
      <c r="A3183" s="28" t="s">
        <v>158</v>
      </c>
      <c r="B3183" s="61">
        <v>78</v>
      </c>
      <c r="C3183" s="61">
        <v>239</v>
      </c>
      <c r="D3183" s="61">
        <v>193</v>
      </c>
      <c r="E3183" s="61">
        <v>173</v>
      </c>
      <c r="F3183" s="61">
        <v>104</v>
      </c>
      <c r="G3183" s="61">
        <v>94</v>
      </c>
      <c r="H3183" s="88">
        <v>43</v>
      </c>
      <c r="I3183" s="146">
        <f>SUM(B3183:H3183)</f>
        <v>924</v>
      </c>
      <c r="J3183" s="88">
        <v>86</v>
      </c>
      <c r="K3183" s="61">
        <v>229</v>
      </c>
      <c r="L3183" s="61">
        <v>239</v>
      </c>
      <c r="M3183" s="61">
        <v>99</v>
      </c>
      <c r="N3183" s="61">
        <v>241</v>
      </c>
      <c r="O3183" s="61">
        <v>237</v>
      </c>
      <c r="P3183" s="88">
        <v>202</v>
      </c>
      <c r="Q3183" s="146">
        <f>SUM(J3183:P3183)</f>
        <v>1333</v>
      </c>
    </row>
    <row r="3184" spans="1:17" x14ac:dyDescent="0.35">
      <c r="A3184" s="28" t="s">
        <v>159</v>
      </c>
      <c r="B3184" s="166"/>
      <c r="C3184" s="166"/>
      <c r="D3184" s="166"/>
      <c r="E3184" s="166"/>
      <c r="F3184" s="166"/>
      <c r="G3184" s="166"/>
      <c r="H3184" s="88"/>
      <c r="I3184" s="146">
        <f>SUM(B3184:H3184)</f>
        <v>0</v>
      </c>
      <c r="J3184" s="88">
        <v>0</v>
      </c>
      <c r="K3184" s="88">
        <v>0</v>
      </c>
      <c r="L3184" s="88">
        <v>0</v>
      </c>
      <c r="M3184" s="88">
        <v>0</v>
      </c>
      <c r="N3184" s="88">
        <v>0</v>
      </c>
      <c r="O3184" s="88">
        <v>0</v>
      </c>
      <c r="P3184" s="88">
        <v>0</v>
      </c>
      <c r="Q3184" s="146">
        <f>SUM(J3184:P3184)</f>
        <v>0</v>
      </c>
    </row>
    <row r="3185" spans="1:17" x14ac:dyDescent="0.35">
      <c r="A3185" s="28" t="s">
        <v>152</v>
      </c>
      <c r="B3185" s="28">
        <f t="shared" ref="B3185:H3185" si="2479">B3184+B3183</f>
        <v>78</v>
      </c>
      <c r="C3185" s="28">
        <f t="shared" si="2479"/>
        <v>239</v>
      </c>
      <c r="D3185" s="28">
        <f t="shared" si="2479"/>
        <v>193</v>
      </c>
      <c r="E3185" s="28">
        <f t="shared" si="2479"/>
        <v>173</v>
      </c>
      <c r="F3185" s="28">
        <f t="shared" si="2479"/>
        <v>104</v>
      </c>
      <c r="G3185" s="28">
        <f t="shared" si="2479"/>
        <v>94</v>
      </c>
      <c r="H3185" s="28">
        <f t="shared" si="2479"/>
        <v>43</v>
      </c>
      <c r="I3185" s="146">
        <f>SUM(B3185:H3185)</f>
        <v>924</v>
      </c>
      <c r="J3185" s="28">
        <f t="shared" ref="J3185:P3185" si="2480">J3184+J3183</f>
        <v>86</v>
      </c>
      <c r="K3185" s="28">
        <f t="shared" si="2480"/>
        <v>229</v>
      </c>
      <c r="L3185" s="28">
        <f t="shared" si="2480"/>
        <v>239</v>
      </c>
      <c r="M3185" s="28">
        <f t="shared" si="2480"/>
        <v>99</v>
      </c>
      <c r="N3185" s="106">
        <f t="shared" si="2480"/>
        <v>241</v>
      </c>
      <c r="O3185" s="28">
        <f t="shared" si="2480"/>
        <v>237</v>
      </c>
      <c r="P3185" s="28">
        <f t="shared" si="2480"/>
        <v>202</v>
      </c>
      <c r="Q3185" s="146">
        <f>SUM(J3185:P3185)</f>
        <v>1333</v>
      </c>
    </row>
    <row r="3186" spans="1:17" x14ac:dyDescent="0.35">
      <c r="A3186" s="28" t="s">
        <v>154</v>
      </c>
      <c r="B3186" s="169">
        <f t="shared" ref="B3186:H3186" si="2481">B3185/B3183</f>
        <v>1</v>
      </c>
      <c r="C3186" s="169">
        <f t="shared" si="2481"/>
        <v>1</v>
      </c>
      <c r="D3186" s="169">
        <f t="shared" si="2481"/>
        <v>1</v>
      </c>
      <c r="E3186" s="169">
        <f t="shared" si="2481"/>
        <v>1</v>
      </c>
      <c r="F3186" s="169">
        <f t="shared" si="2481"/>
        <v>1</v>
      </c>
      <c r="G3186" s="169">
        <f t="shared" si="2481"/>
        <v>1</v>
      </c>
      <c r="H3186" s="169">
        <f t="shared" si="2481"/>
        <v>1</v>
      </c>
      <c r="I3186" s="153">
        <f>I3184/I3185*100</f>
        <v>0</v>
      </c>
      <c r="J3186" s="169">
        <f t="shared" ref="J3186:P3186" si="2482">J3185/J3183</f>
        <v>1</v>
      </c>
      <c r="K3186" s="169">
        <f t="shared" si="2482"/>
        <v>1</v>
      </c>
      <c r="L3186" s="169">
        <f t="shared" si="2482"/>
        <v>1</v>
      </c>
      <c r="M3186" s="169">
        <f t="shared" si="2482"/>
        <v>1</v>
      </c>
      <c r="N3186" s="169">
        <f t="shared" si="2482"/>
        <v>1</v>
      </c>
      <c r="O3186" s="169">
        <f t="shared" si="2482"/>
        <v>1</v>
      </c>
      <c r="P3186" s="169">
        <f t="shared" si="2482"/>
        <v>1</v>
      </c>
      <c r="Q3186" s="153">
        <f>Q3184/Q3185*100</f>
        <v>0</v>
      </c>
    </row>
    <row r="3187" spans="1:17" x14ac:dyDescent="0.35">
      <c r="A3187" s="28" t="s">
        <v>153</v>
      </c>
      <c r="B3187" s="61">
        <v>32</v>
      </c>
      <c r="C3187" s="61">
        <v>78</v>
      </c>
      <c r="D3187" s="61">
        <v>740</v>
      </c>
      <c r="E3187" s="61">
        <v>68</v>
      </c>
      <c r="F3187" s="61">
        <v>320</v>
      </c>
      <c r="G3187" s="61">
        <v>700</v>
      </c>
      <c r="H3187" s="74">
        <v>240</v>
      </c>
      <c r="I3187" s="146"/>
      <c r="J3187" s="74">
        <v>49</v>
      </c>
      <c r="K3187" s="61">
        <v>620</v>
      </c>
      <c r="L3187" s="61">
        <v>590</v>
      </c>
      <c r="M3187" s="61">
        <v>270</v>
      </c>
      <c r="N3187" s="61">
        <v>580</v>
      </c>
      <c r="O3187" s="61">
        <v>730</v>
      </c>
      <c r="P3187" s="74">
        <v>710</v>
      </c>
      <c r="Q3187" s="146"/>
    </row>
    <row r="3188" spans="1:17" x14ac:dyDescent="0.35">
      <c r="A3188" s="43" t="s">
        <v>155</v>
      </c>
      <c r="B3188" s="169">
        <f t="shared" ref="B3188:H3188" si="2483">B3187/B3185</f>
        <v>0.41025641025641024</v>
      </c>
      <c r="C3188" s="169">
        <f t="shared" si="2483"/>
        <v>0.32635983263598328</v>
      </c>
      <c r="D3188" s="169">
        <f t="shared" si="2483"/>
        <v>3.8341968911917097</v>
      </c>
      <c r="E3188" s="169">
        <f t="shared" si="2483"/>
        <v>0.39306358381502893</v>
      </c>
      <c r="F3188" s="169">
        <f t="shared" si="2483"/>
        <v>3.0769230769230771</v>
      </c>
      <c r="G3188" s="169">
        <f t="shared" si="2483"/>
        <v>7.4468085106382977</v>
      </c>
      <c r="H3188" s="169">
        <f t="shared" si="2483"/>
        <v>5.5813953488372094</v>
      </c>
      <c r="I3188" s="146"/>
      <c r="J3188" s="169">
        <f t="shared" ref="J3188:P3188" si="2484">J3187/J3185</f>
        <v>0.56976744186046513</v>
      </c>
      <c r="K3188" s="169">
        <f t="shared" si="2484"/>
        <v>2.7074235807860263</v>
      </c>
      <c r="L3188" s="169">
        <f t="shared" si="2484"/>
        <v>2.4686192468619246</v>
      </c>
      <c r="M3188" s="169">
        <f t="shared" si="2484"/>
        <v>2.7272727272727271</v>
      </c>
      <c r="N3188" s="169">
        <f t="shared" si="2484"/>
        <v>2.4066390041493775</v>
      </c>
      <c r="O3188" s="169">
        <f t="shared" si="2484"/>
        <v>3.0801687763713081</v>
      </c>
      <c r="P3188" s="169">
        <f t="shared" si="2484"/>
        <v>3.5148514851485149</v>
      </c>
      <c r="Q3188" s="146"/>
    </row>
    <row r="3189" spans="1:17" x14ac:dyDescent="0.35">
      <c r="A3189" s="28" t="s">
        <v>160</v>
      </c>
      <c r="B3189" s="61">
        <v>405</v>
      </c>
      <c r="C3189" s="61">
        <v>419</v>
      </c>
      <c r="D3189" s="61">
        <v>378</v>
      </c>
      <c r="E3189" s="61">
        <v>383</v>
      </c>
      <c r="F3189" s="61">
        <v>382</v>
      </c>
      <c r="G3189" s="61">
        <v>365</v>
      </c>
      <c r="H3189" s="88">
        <v>376</v>
      </c>
      <c r="I3189" s="146">
        <f>SUM(B3189:H3189)</f>
        <v>2708</v>
      </c>
      <c r="J3189" s="88">
        <v>350</v>
      </c>
      <c r="K3189" s="61">
        <v>400</v>
      </c>
      <c r="L3189" s="61">
        <v>395</v>
      </c>
      <c r="M3189" s="61">
        <v>428</v>
      </c>
      <c r="N3189" s="61">
        <v>491</v>
      </c>
      <c r="O3189" s="61">
        <v>433</v>
      </c>
      <c r="P3189" s="88">
        <v>417</v>
      </c>
      <c r="Q3189" s="146">
        <f>SUM(J3189:P3189)</f>
        <v>2914</v>
      </c>
    </row>
    <row r="3190" spans="1:17" x14ac:dyDescent="0.35">
      <c r="A3190" s="28" t="s">
        <v>161</v>
      </c>
      <c r="B3190" s="166">
        <v>93.02</v>
      </c>
      <c r="C3190" s="166">
        <v>95.92</v>
      </c>
      <c r="D3190" s="166">
        <v>130.63</v>
      </c>
      <c r="E3190" s="166">
        <v>122.61</v>
      </c>
      <c r="F3190" s="166">
        <v>123.35</v>
      </c>
      <c r="G3190" s="166">
        <v>46.66</v>
      </c>
      <c r="H3190" s="88">
        <v>151.9</v>
      </c>
      <c r="I3190" s="146">
        <f>SUM(B3190:H3190)</f>
        <v>764.08999999999992</v>
      </c>
      <c r="J3190" s="88">
        <v>224.07</v>
      </c>
      <c r="K3190" s="166">
        <v>107.66</v>
      </c>
      <c r="L3190" s="166">
        <v>103.73</v>
      </c>
      <c r="M3190" s="166">
        <v>52.09</v>
      </c>
      <c r="N3190" s="166">
        <v>57.36</v>
      </c>
      <c r="O3190" s="166">
        <v>112.61</v>
      </c>
      <c r="P3190" s="88">
        <v>88.46</v>
      </c>
      <c r="Q3190" s="146">
        <f>SUM(J3190:P3190)</f>
        <v>745.98000000000013</v>
      </c>
    </row>
    <row r="3191" spans="1:17" x14ac:dyDescent="0.35">
      <c r="A3191" s="28" t="s">
        <v>152</v>
      </c>
      <c r="B3191" s="28">
        <f t="shared" ref="B3191:H3191" si="2485">B3190+B3189</f>
        <v>498.02</v>
      </c>
      <c r="C3191" s="28">
        <f t="shared" si="2485"/>
        <v>514.91999999999996</v>
      </c>
      <c r="D3191" s="28">
        <f t="shared" si="2485"/>
        <v>508.63</v>
      </c>
      <c r="E3191" s="28">
        <f t="shared" si="2485"/>
        <v>505.61</v>
      </c>
      <c r="F3191" s="28">
        <f t="shared" si="2485"/>
        <v>505.35</v>
      </c>
      <c r="G3191" s="28">
        <f t="shared" si="2485"/>
        <v>411.65999999999997</v>
      </c>
      <c r="H3191" s="28">
        <f t="shared" si="2485"/>
        <v>527.9</v>
      </c>
      <c r="I3191" s="146">
        <f>SUM(B3191:H3191)</f>
        <v>3472.0899999999997</v>
      </c>
      <c r="J3191" s="28">
        <f t="shared" ref="J3191:P3191" si="2486">J3190+J3189</f>
        <v>574.06999999999994</v>
      </c>
      <c r="K3191" s="28">
        <f t="shared" si="2486"/>
        <v>507.65999999999997</v>
      </c>
      <c r="L3191" s="28">
        <f t="shared" si="2486"/>
        <v>498.73</v>
      </c>
      <c r="M3191" s="28">
        <f t="shared" si="2486"/>
        <v>480.09000000000003</v>
      </c>
      <c r="N3191" s="106">
        <f t="shared" si="2486"/>
        <v>548.36</v>
      </c>
      <c r="O3191" s="106">
        <f t="shared" si="2486"/>
        <v>545.61</v>
      </c>
      <c r="P3191" s="106">
        <f t="shared" si="2486"/>
        <v>505.46</v>
      </c>
      <c r="Q3191" s="146">
        <f>SUM(J3191:P3191)</f>
        <v>3659.9800000000005</v>
      </c>
    </row>
    <row r="3192" spans="1:17" x14ac:dyDescent="0.35">
      <c r="A3192" s="28" t="s">
        <v>154</v>
      </c>
      <c r="B3192" s="169">
        <f t="shared" ref="B3192:H3192" si="2487">B3191/B3189</f>
        <v>1.2296790123456789</v>
      </c>
      <c r="C3192" s="169">
        <f t="shared" si="2487"/>
        <v>1.2289260143198091</v>
      </c>
      <c r="D3192" s="169">
        <f t="shared" si="2487"/>
        <v>1.3455820105820107</v>
      </c>
      <c r="E3192" s="169">
        <f t="shared" si="2487"/>
        <v>1.320130548302872</v>
      </c>
      <c r="F3192" s="169">
        <f t="shared" si="2487"/>
        <v>1.3229057591623037</v>
      </c>
      <c r="G3192" s="169">
        <f t="shared" si="2487"/>
        <v>1.1278356164383561</v>
      </c>
      <c r="H3192" s="169">
        <f t="shared" si="2487"/>
        <v>1.4039893617021275</v>
      </c>
      <c r="I3192" s="153">
        <f>I3190/I3191*100</f>
        <v>22.006630012470872</v>
      </c>
      <c r="J3192" s="169">
        <f>J3191/J3189</f>
        <v>1.6401999999999999</v>
      </c>
      <c r="K3192" s="169">
        <f t="shared" ref="K3192:P3192" si="2488">K3191/K3189</f>
        <v>1.26915</v>
      </c>
      <c r="L3192" s="169">
        <f t="shared" si="2488"/>
        <v>1.2626075949367088</v>
      </c>
      <c r="M3192" s="169">
        <f t="shared" si="2488"/>
        <v>1.1217056074766356</v>
      </c>
      <c r="N3192" s="169">
        <f t="shared" si="2488"/>
        <v>1.1168228105906315</v>
      </c>
      <c r="O3192" s="169">
        <f t="shared" si="2488"/>
        <v>1.2600692840646652</v>
      </c>
      <c r="P3192" s="169">
        <f t="shared" si="2488"/>
        <v>1.2121342925659473</v>
      </c>
      <c r="Q3192" s="153">
        <f>Q3190/Q3191*100</f>
        <v>20.382078590593391</v>
      </c>
    </row>
    <row r="3193" spans="1:17" x14ac:dyDescent="0.35">
      <c r="A3193" s="28" t="s">
        <v>153</v>
      </c>
      <c r="B3193" s="88">
        <v>683</v>
      </c>
      <c r="C3193" s="88">
        <v>800</v>
      </c>
      <c r="D3193" s="88">
        <v>732</v>
      </c>
      <c r="E3193" s="88">
        <v>740</v>
      </c>
      <c r="F3193" s="88">
        <v>736</v>
      </c>
      <c r="G3193" s="88">
        <v>705</v>
      </c>
      <c r="H3193" s="88">
        <v>745</v>
      </c>
      <c r="I3193" s="146"/>
      <c r="J3193" s="88">
        <v>744</v>
      </c>
      <c r="K3193" s="88">
        <v>738</v>
      </c>
      <c r="L3193" s="88">
        <v>729</v>
      </c>
      <c r="M3193" s="88">
        <v>699</v>
      </c>
      <c r="N3193" s="88">
        <v>739</v>
      </c>
      <c r="O3193" s="88">
        <v>738</v>
      </c>
      <c r="P3193" s="88">
        <v>739</v>
      </c>
      <c r="Q3193" s="146"/>
    </row>
    <row r="3194" spans="1:17" x14ac:dyDescent="0.35">
      <c r="A3194" s="43" t="s">
        <v>155</v>
      </c>
      <c r="B3194" s="169">
        <f>B3193/B3191</f>
        <v>1.3714308662302719</v>
      </c>
      <c r="C3194" s="169">
        <f>C3193/C3191</f>
        <v>1.5536394002951917</v>
      </c>
      <c r="D3194" s="169">
        <f>D3193/D3191</f>
        <v>1.4391600967304328</v>
      </c>
      <c r="E3194" s="169">
        <f>E3193/E3191</f>
        <v>1.4635786475742172</v>
      </c>
      <c r="F3194" s="169">
        <f>F3193/F3191</f>
        <v>1.4564163451073513</v>
      </c>
      <c r="G3194" s="169">
        <v>754</v>
      </c>
      <c r="H3194" s="169">
        <f>H3193/H3191</f>
        <v>1.4112521310854329</v>
      </c>
      <c r="I3194" s="146"/>
      <c r="J3194" s="169">
        <f t="shared" ref="J3194:P3194" si="2489">J3193/J3191</f>
        <v>1.2960091974846275</v>
      </c>
      <c r="K3194" s="169">
        <f t="shared" si="2489"/>
        <v>1.4537288736555964</v>
      </c>
      <c r="L3194" s="169">
        <f t="shared" si="2489"/>
        <v>1.4617127503859804</v>
      </c>
      <c r="M3194" s="169">
        <f t="shared" si="2489"/>
        <v>1.4559770043116915</v>
      </c>
      <c r="N3194" s="169">
        <f t="shared" si="2489"/>
        <v>1.34765482529725</v>
      </c>
      <c r="O3194" s="169">
        <f t="shared" si="2489"/>
        <v>1.3526145048661131</v>
      </c>
      <c r="P3194" s="169">
        <f t="shared" si="2489"/>
        <v>1.462034582360622</v>
      </c>
      <c r="Q3194" s="146"/>
    </row>
    <row r="3195" spans="1:17" x14ac:dyDescent="0.35">
      <c r="A3195" s="28" t="s">
        <v>166</v>
      </c>
      <c r="B3195" s="61">
        <v>192.98</v>
      </c>
      <c r="C3195" s="61">
        <v>192.32</v>
      </c>
      <c r="D3195" s="61">
        <v>195.6</v>
      </c>
      <c r="E3195" s="61">
        <v>185.64</v>
      </c>
      <c r="F3195" s="61">
        <v>172.9</v>
      </c>
      <c r="G3195" s="28">
        <v>192.6</v>
      </c>
      <c r="H3195" s="74">
        <v>195.4</v>
      </c>
      <c r="I3195" s="146">
        <f>SUM(B3195:H3195)</f>
        <v>1327.44</v>
      </c>
      <c r="J3195" s="74">
        <v>154.09</v>
      </c>
      <c r="K3195" s="61">
        <v>186.3</v>
      </c>
      <c r="L3195" s="61">
        <v>197.6</v>
      </c>
      <c r="M3195" s="61">
        <v>195.7</v>
      </c>
      <c r="N3195" s="61">
        <v>193</v>
      </c>
      <c r="O3195" s="28">
        <v>189</v>
      </c>
      <c r="P3195" s="74">
        <v>193.8</v>
      </c>
      <c r="Q3195" s="146">
        <f>SUM(J3195:P3195)</f>
        <v>1309.49</v>
      </c>
    </row>
    <row r="3196" spans="1:17" x14ac:dyDescent="0.35">
      <c r="A3196" s="28" t="s">
        <v>167</v>
      </c>
      <c r="B3196" s="166">
        <v>2.99</v>
      </c>
      <c r="C3196" s="166">
        <v>4.71</v>
      </c>
      <c r="D3196" s="166">
        <v>3.83</v>
      </c>
      <c r="E3196" s="166">
        <v>5.43</v>
      </c>
      <c r="F3196" s="178">
        <v>4.0999999999999996</v>
      </c>
      <c r="G3196" s="28">
        <v>5.03</v>
      </c>
      <c r="H3196" s="74">
        <v>3.54</v>
      </c>
      <c r="I3196" s="146">
        <f>SUM(B3196:H3196)</f>
        <v>29.630000000000003</v>
      </c>
      <c r="J3196" s="74">
        <v>4.62</v>
      </c>
      <c r="K3196" s="166">
        <v>3.5</v>
      </c>
      <c r="L3196" s="166">
        <v>5.01</v>
      </c>
      <c r="M3196" s="166">
        <v>6.38</v>
      </c>
      <c r="N3196" s="166">
        <v>3.63</v>
      </c>
      <c r="O3196" s="28">
        <v>2.66</v>
      </c>
      <c r="P3196" s="74">
        <v>3.04</v>
      </c>
      <c r="Q3196" s="146">
        <f>SUM(J3196:P3196)</f>
        <v>28.84</v>
      </c>
    </row>
    <row r="3197" spans="1:17" x14ac:dyDescent="0.35">
      <c r="A3197" s="28" t="s">
        <v>152</v>
      </c>
      <c r="B3197" s="28">
        <f t="shared" ref="B3197:H3197" si="2490">B3196+B3195</f>
        <v>195.97</v>
      </c>
      <c r="C3197" s="28">
        <f t="shared" si="2490"/>
        <v>197.03</v>
      </c>
      <c r="D3197" s="28">
        <f t="shared" si="2490"/>
        <v>199.43</v>
      </c>
      <c r="E3197" s="28">
        <f t="shared" si="2490"/>
        <v>191.07</v>
      </c>
      <c r="F3197" s="28">
        <f t="shared" si="2490"/>
        <v>177</v>
      </c>
      <c r="G3197" s="28">
        <f t="shared" si="2490"/>
        <v>197.63</v>
      </c>
      <c r="H3197" s="28">
        <f t="shared" si="2490"/>
        <v>198.94</v>
      </c>
      <c r="I3197" s="146">
        <f>SUM(B3197:H3197)</f>
        <v>1357.0700000000002</v>
      </c>
      <c r="J3197" s="28">
        <f t="shared" ref="J3197:P3197" si="2491">J3196+J3195</f>
        <v>158.71</v>
      </c>
      <c r="K3197" s="28">
        <f t="shared" si="2491"/>
        <v>189.8</v>
      </c>
      <c r="L3197" s="28">
        <f t="shared" si="2491"/>
        <v>202.60999999999999</v>
      </c>
      <c r="M3197" s="28">
        <f t="shared" si="2491"/>
        <v>202.07999999999998</v>
      </c>
      <c r="N3197" s="28">
        <f t="shared" si="2491"/>
        <v>196.63</v>
      </c>
      <c r="O3197" s="28">
        <f t="shared" si="2491"/>
        <v>191.66</v>
      </c>
      <c r="P3197" s="28">
        <f t="shared" si="2491"/>
        <v>196.84</v>
      </c>
      <c r="Q3197" s="146">
        <f>SUM(J3197:P3197)</f>
        <v>1338.33</v>
      </c>
    </row>
    <row r="3198" spans="1:17" x14ac:dyDescent="0.35">
      <c r="A3198" s="28" t="s">
        <v>154</v>
      </c>
      <c r="B3198" s="169">
        <f t="shared" ref="B3198:H3198" si="2492">B3197/B3195</f>
        <v>1.0154938335578816</v>
      </c>
      <c r="C3198" s="169">
        <f t="shared" si="2492"/>
        <v>1.0244904326123128</v>
      </c>
      <c r="D3198" s="169">
        <f t="shared" si="2492"/>
        <v>1.0195807770961145</v>
      </c>
      <c r="E3198" s="169">
        <f t="shared" si="2492"/>
        <v>1.0292501616031029</v>
      </c>
      <c r="F3198" s="169">
        <f t="shared" si="2492"/>
        <v>1.0237131289762869</v>
      </c>
      <c r="G3198" s="169">
        <f t="shared" si="2492"/>
        <v>1.026116303219107</v>
      </c>
      <c r="H3198" s="169">
        <f t="shared" si="2492"/>
        <v>1.0181166837256908</v>
      </c>
      <c r="I3198" s="106">
        <f>I3196/I3197*100</f>
        <v>2.1833803709462298</v>
      </c>
      <c r="J3198" s="169">
        <f t="shared" ref="J3198:P3198" si="2493">J3197/J3195</f>
        <v>1.0299824777727302</v>
      </c>
      <c r="K3198" s="169">
        <f t="shared" si="2493"/>
        <v>1.0187869028448739</v>
      </c>
      <c r="L3198" s="169">
        <f t="shared" si="2493"/>
        <v>1.0253542510121456</v>
      </c>
      <c r="M3198" s="169">
        <f t="shared" si="2493"/>
        <v>1.032600919775166</v>
      </c>
      <c r="N3198" s="169">
        <f t="shared" si="2493"/>
        <v>1.0188082901554405</v>
      </c>
      <c r="O3198" s="169">
        <f t="shared" si="2493"/>
        <v>1.0140740740740741</v>
      </c>
      <c r="P3198" s="169">
        <f t="shared" si="2493"/>
        <v>1.0156862745098039</v>
      </c>
      <c r="Q3198" s="106">
        <f>Q3196/Q3197*100</f>
        <v>2.1549244207333023</v>
      </c>
    </row>
    <row r="3199" spans="1:17" x14ac:dyDescent="0.35">
      <c r="A3199" s="28" t="s">
        <v>153</v>
      </c>
      <c r="B3199" s="28">
        <v>214</v>
      </c>
      <c r="C3199" s="28">
        <v>208</v>
      </c>
      <c r="D3199" s="61">
        <v>210</v>
      </c>
      <c r="E3199" s="61">
        <v>201</v>
      </c>
      <c r="F3199" s="61">
        <v>186</v>
      </c>
      <c r="G3199" s="88">
        <v>211</v>
      </c>
      <c r="H3199" s="88">
        <v>212</v>
      </c>
      <c r="I3199" s="146"/>
      <c r="J3199" s="88">
        <v>163</v>
      </c>
      <c r="K3199" s="61">
        <v>203</v>
      </c>
      <c r="L3199" s="61">
        <v>211</v>
      </c>
      <c r="M3199" s="61">
        <v>213</v>
      </c>
      <c r="N3199" s="61">
        <v>209</v>
      </c>
      <c r="O3199" s="88">
        <v>206</v>
      </c>
      <c r="P3199" s="88">
        <v>209</v>
      </c>
      <c r="Q3199" s="146"/>
    </row>
    <row r="3200" spans="1:17" x14ac:dyDescent="0.35">
      <c r="A3200" s="43" t="s">
        <v>155</v>
      </c>
      <c r="B3200" s="169">
        <f t="shared" ref="B3200:H3200" si="2494">B3199/B3197</f>
        <v>1.092003878144614</v>
      </c>
      <c r="C3200" s="169">
        <f t="shared" si="2494"/>
        <v>1.0556768004872354</v>
      </c>
      <c r="D3200" s="169">
        <f t="shared" si="2494"/>
        <v>1.053001053001053</v>
      </c>
      <c r="E3200" s="169">
        <f t="shared" si="2494"/>
        <v>1.0519704820222955</v>
      </c>
      <c r="F3200" s="169">
        <f t="shared" si="2494"/>
        <v>1.0508474576271187</v>
      </c>
      <c r="G3200" s="169">
        <f t="shared" si="2494"/>
        <v>1.067651672316956</v>
      </c>
      <c r="H3200" s="169">
        <f t="shared" si="2494"/>
        <v>1.0656479340504674</v>
      </c>
      <c r="I3200" s="146"/>
      <c r="J3200" s="169">
        <f t="shared" ref="J3200:P3200" si="2495">J3199/J3197</f>
        <v>1.0270304328649738</v>
      </c>
      <c r="K3200" s="169">
        <f t="shared" si="2495"/>
        <v>1.0695468914646997</v>
      </c>
      <c r="L3200" s="169">
        <f t="shared" si="2495"/>
        <v>1.0414096046591976</v>
      </c>
      <c r="M3200" s="169">
        <f t="shared" si="2495"/>
        <v>1.0540380047505939</v>
      </c>
      <c r="N3200" s="169">
        <f t="shared" si="2495"/>
        <v>1.0629100340741495</v>
      </c>
      <c r="O3200" s="169">
        <f t="shared" si="2495"/>
        <v>1.0748199937389127</v>
      </c>
      <c r="P3200" s="169">
        <f t="shared" si="2495"/>
        <v>1.0617760617760617</v>
      </c>
      <c r="Q3200" s="146"/>
    </row>
    <row r="3201" spans="1:17" x14ac:dyDescent="0.35">
      <c r="A3201" s="28" t="s">
        <v>168</v>
      </c>
      <c r="B3201" s="61">
        <v>111.43</v>
      </c>
      <c r="C3201" s="61">
        <v>133.19999999999999</v>
      </c>
      <c r="D3201" s="61">
        <v>137.69999999999999</v>
      </c>
      <c r="E3201" s="61">
        <v>116.69</v>
      </c>
      <c r="F3201" s="61">
        <v>135.30000000000001</v>
      </c>
      <c r="G3201" s="28">
        <v>135.4</v>
      </c>
      <c r="H3201" s="28">
        <v>136</v>
      </c>
      <c r="I3201" s="151">
        <f>SUM(B3201:H3201)</f>
        <v>905.71999999999991</v>
      </c>
      <c r="J3201" s="28">
        <v>124.63</v>
      </c>
      <c r="K3201" s="61">
        <v>131.5</v>
      </c>
      <c r="L3201" s="61">
        <v>137.9</v>
      </c>
      <c r="M3201" s="61">
        <v>125.3</v>
      </c>
      <c r="N3201" s="61">
        <v>135</v>
      </c>
      <c r="O3201" s="28">
        <v>134</v>
      </c>
      <c r="P3201" s="28">
        <v>138.80000000000001</v>
      </c>
      <c r="Q3201" s="151">
        <f>SUM(J3201:P3201)</f>
        <v>927.12999999999988</v>
      </c>
    </row>
    <row r="3202" spans="1:17" x14ac:dyDescent="0.35">
      <c r="A3202" s="28" t="s">
        <v>1543</v>
      </c>
      <c r="B3202" s="166">
        <v>0.37</v>
      </c>
      <c r="C3202" s="166">
        <v>0.7</v>
      </c>
      <c r="D3202" s="166">
        <v>0.36</v>
      </c>
      <c r="E3202" s="166">
        <v>0.7</v>
      </c>
      <c r="F3202" s="166">
        <v>0.73</v>
      </c>
      <c r="G3202" s="28">
        <v>1.38</v>
      </c>
      <c r="H3202" s="28">
        <v>0.45</v>
      </c>
      <c r="I3202" s="151">
        <f>SUM(B3202:H3202)</f>
        <v>4.6900000000000004</v>
      </c>
      <c r="J3202" s="28">
        <v>0.41</v>
      </c>
      <c r="K3202" s="166">
        <v>0.36</v>
      </c>
      <c r="L3202" s="166">
        <v>0.74</v>
      </c>
      <c r="M3202" s="166">
        <v>1.37</v>
      </c>
      <c r="N3202" s="166">
        <v>0.67</v>
      </c>
      <c r="O3202" s="28">
        <v>0.78</v>
      </c>
      <c r="P3202" s="28">
        <v>0.85</v>
      </c>
      <c r="Q3202" s="151">
        <f>SUM(J3202:P3202)</f>
        <v>5.18</v>
      </c>
    </row>
    <row r="3203" spans="1:17" x14ac:dyDescent="0.35">
      <c r="A3203" s="28" t="s">
        <v>152</v>
      </c>
      <c r="B3203" s="28">
        <f t="shared" ref="B3203:H3203" si="2496">B3202+B3201</f>
        <v>111.80000000000001</v>
      </c>
      <c r="C3203" s="28">
        <f t="shared" si="2496"/>
        <v>133.89999999999998</v>
      </c>
      <c r="D3203" s="28">
        <f t="shared" si="2496"/>
        <v>138.06</v>
      </c>
      <c r="E3203" s="28">
        <f t="shared" si="2496"/>
        <v>117.39</v>
      </c>
      <c r="F3203" s="28">
        <f t="shared" si="2496"/>
        <v>136.03</v>
      </c>
      <c r="G3203" s="28">
        <f t="shared" si="2496"/>
        <v>136.78</v>
      </c>
      <c r="H3203" s="28">
        <f t="shared" si="2496"/>
        <v>136.44999999999999</v>
      </c>
      <c r="I3203" s="151">
        <f>SUM(B3203:H3203)</f>
        <v>910.40999999999985</v>
      </c>
      <c r="J3203" s="28">
        <f t="shared" ref="J3203:P3203" si="2497">J3202+J3201</f>
        <v>125.03999999999999</v>
      </c>
      <c r="K3203" s="28">
        <f t="shared" si="2497"/>
        <v>131.86000000000001</v>
      </c>
      <c r="L3203" s="28">
        <f t="shared" si="2497"/>
        <v>138.64000000000001</v>
      </c>
      <c r="M3203" s="28">
        <f t="shared" si="2497"/>
        <v>126.67</v>
      </c>
      <c r="N3203" s="28">
        <f t="shared" si="2497"/>
        <v>135.66999999999999</v>
      </c>
      <c r="O3203" s="28">
        <f t="shared" si="2497"/>
        <v>134.78</v>
      </c>
      <c r="P3203" s="28">
        <f t="shared" si="2497"/>
        <v>139.65</v>
      </c>
      <c r="Q3203" s="151">
        <f>SUM(J3203:P3203)</f>
        <v>932.30999999999983</v>
      </c>
    </row>
    <row r="3204" spans="1:17" x14ac:dyDescent="0.35">
      <c r="A3204" s="28" t="s">
        <v>154</v>
      </c>
      <c r="B3204" s="169">
        <f t="shared" ref="B3204:H3204" si="2498">B3203/B3201</f>
        <v>1.0033204702503815</v>
      </c>
      <c r="C3204" s="169">
        <f t="shared" si="2498"/>
        <v>1.0052552552552552</v>
      </c>
      <c r="D3204" s="169">
        <f t="shared" si="2498"/>
        <v>1.0026143790849673</v>
      </c>
      <c r="E3204" s="169">
        <f t="shared" si="2498"/>
        <v>1.005998800239952</v>
      </c>
      <c r="F3204" s="169">
        <f t="shared" si="2498"/>
        <v>1.0053954175905395</v>
      </c>
      <c r="G3204" s="169">
        <f t="shared" si="2498"/>
        <v>1.0101920236336779</v>
      </c>
      <c r="H3204" s="169">
        <f t="shared" si="2498"/>
        <v>1.0033088235294116</v>
      </c>
      <c r="I3204" s="154">
        <f>I3202/I3203*100</f>
        <v>0.51515251370261761</v>
      </c>
      <c r="J3204" s="169">
        <f t="shared" ref="J3204:P3204" si="2499">J3203/J3201</f>
        <v>1.0032897376233652</v>
      </c>
      <c r="K3204" s="169">
        <f t="shared" si="2499"/>
        <v>1.0027376425855514</v>
      </c>
      <c r="L3204" s="169">
        <f t="shared" si="2499"/>
        <v>1.0053662073966643</v>
      </c>
      <c r="M3204" s="169">
        <f t="shared" si="2499"/>
        <v>1.0109337589784517</v>
      </c>
      <c r="N3204" s="169">
        <f t="shared" si="2499"/>
        <v>1.0049629629629628</v>
      </c>
      <c r="O3204" s="169">
        <f t="shared" si="2499"/>
        <v>1.005820895522388</v>
      </c>
      <c r="P3204" s="169">
        <f t="shared" si="2499"/>
        <v>1.0061239193083573</v>
      </c>
      <c r="Q3204" s="154">
        <f>Q3202/Q3203*100</f>
        <v>0.55560918578584384</v>
      </c>
    </row>
    <row r="3205" spans="1:17" x14ac:dyDescent="0.35">
      <c r="A3205" s="28" t="s">
        <v>153</v>
      </c>
      <c r="B3205" s="28">
        <v>133</v>
      </c>
      <c r="C3205" s="28">
        <v>166</v>
      </c>
      <c r="D3205" s="28">
        <v>169</v>
      </c>
      <c r="E3205" s="28">
        <v>142</v>
      </c>
      <c r="F3205" s="28">
        <v>168</v>
      </c>
      <c r="G3205" s="88">
        <v>169</v>
      </c>
      <c r="H3205" s="88">
        <v>169</v>
      </c>
      <c r="I3205" s="146"/>
      <c r="J3205" s="88">
        <v>158</v>
      </c>
      <c r="K3205" s="28">
        <v>165</v>
      </c>
      <c r="L3205" s="28">
        <v>171</v>
      </c>
      <c r="M3205" s="28">
        <v>154</v>
      </c>
      <c r="N3205" s="28">
        <v>168</v>
      </c>
      <c r="O3205" s="88">
        <v>166</v>
      </c>
      <c r="P3205" s="88">
        <v>173</v>
      </c>
      <c r="Q3205" s="146"/>
    </row>
    <row r="3206" spans="1:17" x14ac:dyDescent="0.35">
      <c r="A3206" s="43" t="s">
        <v>155</v>
      </c>
      <c r="B3206" s="169">
        <f t="shared" ref="B3206:H3206" si="2500">B3205/B3203</f>
        <v>1.1896243291592128</v>
      </c>
      <c r="C3206" s="169">
        <f t="shared" si="2500"/>
        <v>1.2397311426437643</v>
      </c>
      <c r="D3206" s="169">
        <f t="shared" si="2500"/>
        <v>1.2241054613935969</v>
      </c>
      <c r="E3206" s="169">
        <f t="shared" si="2500"/>
        <v>1.2096430701081864</v>
      </c>
      <c r="F3206" s="169">
        <f t="shared" si="2500"/>
        <v>1.2350216863927075</v>
      </c>
      <c r="G3206" s="169">
        <f t="shared" si="2500"/>
        <v>1.2355607544962715</v>
      </c>
      <c r="H3206" s="169">
        <f t="shared" si="2500"/>
        <v>1.2385489190179555</v>
      </c>
      <c r="I3206" s="146"/>
      <c r="J3206" s="169">
        <f t="shared" ref="J3206:P3206" si="2501">J3205/J3203</f>
        <v>1.2635956493921945</v>
      </c>
      <c r="K3206" s="169">
        <f t="shared" si="2501"/>
        <v>1.2513271651751856</v>
      </c>
      <c r="L3206" s="169">
        <f t="shared" si="2501"/>
        <v>1.2334102712060011</v>
      </c>
      <c r="M3206" s="169">
        <f t="shared" si="2501"/>
        <v>1.215757480066314</v>
      </c>
      <c r="N3206" s="169">
        <f t="shared" si="2501"/>
        <v>1.2382988132969708</v>
      </c>
      <c r="O3206" s="169">
        <f t="shared" si="2501"/>
        <v>1.2316367413562843</v>
      </c>
      <c r="P3206" s="169">
        <f t="shared" si="2501"/>
        <v>1.2388113139992838</v>
      </c>
      <c r="Q3206" s="146"/>
    </row>
    <row r="3207" spans="1:17" x14ac:dyDescent="0.35">
      <c r="A3207" s="28" t="s">
        <v>170</v>
      </c>
      <c r="B3207" s="61">
        <v>420.2</v>
      </c>
      <c r="C3207" s="61">
        <v>338.4</v>
      </c>
      <c r="D3207" s="61">
        <v>303.2</v>
      </c>
      <c r="E3207" s="61">
        <v>277</v>
      </c>
      <c r="F3207" s="61">
        <v>350.3</v>
      </c>
      <c r="G3207" s="88">
        <v>331.9</v>
      </c>
      <c r="H3207" s="88">
        <v>329</v>
      </c>
      <c r="I3207" s="146">
        <f>SUM(B3207:H3207)</f>
        <v>2350</v>
      </c>
      <c r="J3207" s="88">
        <v>297.10000000000002</v>
      </c>
      <c r="K3207" s="61">
        <v>331.8</v>
      </c>
      <c r="L3207" s="61">
        <v>299.89999999999998</v>
      </c>
      <c r="M3207" s="61">
        <v>239</v>
      </c>
      <c r="N3207" s="61">
        <v>341</v>
      </c>
      <c r="O3207" s="88">
        <v>438.3</v>
      </c>
      <c r="P3207" s="88">
        <v>421.4</v>
      </c>
      <c r="Q3207" s="146">
        <f>SUM(J3207:P3207)</f>
        <v>2368.5</v>
      </c>
    </row>
    <row r="3208" spans="1:17" x14ac:dyDescent="0.35">
      <c r="A3208" s="28" t="s">
        <v>171</v>
      </c>
      <c r="B3208" s="166">
        <v>0.6</v>
      </c>
      <c r="C3208" s="166">
        <v>2.2999999999999998</v>
      </c>
      <c r="D3208" s="166">
        <v>0.5</v>
      </c>
      <c r="E3208" s="166">
        <v>1.4</v>
      </c>
      <c r="F3208" s="166">
        <v>2.2999999999999998</v>
      </c>
      <c r="G3208" s="88">
        <v>3.7</v>
      </c>
      <c r="H3208" s="88">
        <v>0.8</v>
      </c>
      <c r="I3208" s="146">
        <f>SUM(B3208:H3208)</f>
        <v>11.600000000000001</v>
      </c>
      <c r="J3208" s="88">
        <v>0.8</v>
      </c>
      <c r="K3208" s="166">
        <v>0.9</v>
      </c>
      <c r="L3208" s="166">
        <v>3.5</v>
      </c>
      <c r="M3208" s="166">
        <v>0.6</v>
      </c>
      <c r="N3208" s="166">
        <v>2.9</v>
      </c>
      <c r="O3208" s="88">
        <v>3.1</v>
      </c>
      <c r="P3208" s="88">
        <v>2.2999999999999998</v>
      </c>
      <c r="Q3208" s="146">
        <f>SUM(J3208:P3208)</f>
        <v>14.099999999999998</v>
      </c>
    </row>
    <row r="3209" spans="1:17" x14ac:dyDescent="0.35">
      <c r="A3209" s="28" t="s">
        <v>152</v>
      </c>
      <c r="B3209" s="28">
        <f t="shared" ref="B3209:H3209" si="2502">B3208+B3207</f>
        <v>420.8</v>
      </c>
      <c r="C3209" s="28">
        <f t="shared" si="2502"/>
        <v>340.7</v>
      </c>
      <c r="D3209" s="28">
        <f t="shared" si="2502"/>
        <v>303.7</v>
      </c>
      <c r="E3209" s="28">
        <f t="shared" si="2502"/>
        <v>278.39999999999998</v>
      </c>
      <c r="F3209" s="28">
        <f t="shared" si="2502"/>
        <v>352.6</v>
      </c>
      <c r="G3209" s="28">
        <f t="shared" si="2502"/>
        <v>335.59999999999997</v>
      </c>
      <c r="H3209" s="28">
        <f t="shared" si="2502"/>
        <v>329.8</v>
      </c>
      <c r="I3209" s="146">
        <f>SUM(B3209:H3209)</f>
        <v>2361.6</v>
      </c>
      <c r="J3209" s="28">
        <f t="shared" ref="J3209:P3209" si="2503">J3208+J3207</f>
        <v>297.90000000000003</v>
      </c>
      <c r="K3209" s="28">
        <f t="shared" si="2503"/>
        <v>332.7</v>
      </c>
      <c r="L3209" s="28">
        <f t="shared" si="2503"/>
        <v>303.39999999999998</v>
      </c>
      <c r="M3209" s="28">
        <f t="shared" si="2503"/>
        <v>239.6</v>
      </c>
      <c r="N3209" s="28">
        <f t="shared" si="2503"/>
        <v>343.9</v>
      </c>
      <c r="O3209" s="28">
        <f t="shared" si="2503"/>
        <v>441.40000000000003</v>
      </c>
      <c r="P3209" s="28">
        <f t="shared" si="2503"/>
        <v>423.7</v>
      </c>
      <c r="Q3209" s="146">
        <f>SUM(J3209:P3209)</f>
        <v>2382.6</v>
      </c>
    </row>
    <row r="3210" spans="1:17" x14ac:dyDescent="0.35">
      <c r="A3210" s="28" t="s">
        <v>154</v>
      </c>
      <c r="B3210" s="169">
        <f t="shared" ref="B3210:H3210" si="2504">B3209/B3207</f>
        <v>1.0014278914802475</v>
      </c>
      <c r="C3210" s="169">
        <f t="shared" si="2504"/>
        <v>1.0067966903073287</v>
      </c>
      <c r="D3210" s="169">
        <f t="shared" si="2504"/>
        <v>1.0016490765171504</v>
      </c>
      <c r="E3210" s="169">
        <f t="shared" si="2504"/>
        <v>1.0050541516245486</v>
      </c>
      <c r="F3210" s="169">
        <f t="shared" si="2504"/>
        <v>1.0065658007422209</v>
      </c>
      <c r="G3210" s="169">
        <f t="shared" si="2504"/>
        <v>1.0111479361253388</v>
      </c>
      <c r="H3210" s="169">
        <f t="shared" si="2504"/>
        <v>1.0024316109422493</v>
      </c>
      <c r="I3210" s="153">
        <f>I3208/I3209*100</f>
        <v>0.49119241192411933</v>
      </c>
      <c r="J3210" s="169">
        <f t="shared" ref="J3210:P3210" si="2505">J3209/J3207</f>
        <v>1.002692696061932</v>
      </c>
      <c r="K3210" s="169">
        <f t="shared" si="2505"/>
        <v>1.0027124773960217</v>
      </c>
      <c r="L3210" s="169">
        <f t="shared" si="2505"/>
        <v>1.0116705568522841</v>
      </c>
      <c r="M3210" s="169">
        <f t="shared" si="2505"/>
        <v>1.002510460251046</v>
      </c>
      <c r="N3210" s="169">
        <f t="shared" si="2505"/>
        <v>1.0085043988269795</v>
      </c>
      <c r="O3210" s="169">
        <f t="shared" si="2505"/>
        <v>1.0070727812000912</v>
      </c>
      <c r="P3210" s="169">
        <f t="shared" si="2505"/>
        <v>1.0054579971523494</v>
      </c>
      <c r="Q3210" s="153">
        <f>Q3208/Q3209*100</f>
        <v>0.59179048098715681</v>
      </c>
    </row>
    <row r="3211" spans="1:17" x14ac:dyDescent="0.35">
      <c r="A3211" s="28" t="s">
        <v>153</v>
      </c>
      <c r="B3211" s="61">
        <v>842</v>
      </c>
      <c r="C3211" s="61">
        <v>675</v>
      </c>
      <c r="D3211" s="61">
        <v>601</v>
      </c>
      <c r="E3211" s="61">
        <v>553</v>
      </c>
      <c r="F3211" s="61">
        <v>704</v>
      </c>
      <c r="G3211" s="88">
        <v>659</v>
      </c>
      <c r="H3211" s="88">
        <v>520</v>
      </c>
      <c r="I3211" s="146"/>
      <c r="J3211" s="88">
        <v>5.7</v>
      </c>
      <c r="K3211" s="61">
        <v>551</v>
      </c>
      <c r="L3211" s="61">
        <v>501</v>
      </c>
      <c r="M3211" s="61">
        <v>404</v>
      </c>
      <c r="N3211" s="61">
        <v>543</v>
      </c>
      <c r="O3211" s="88">
        <v>694</v>
      </c>
      <c r="P3211" s="88">
        <v>671</v>
      </c>
      <c r="Q3211" s="146"/>
    </row>
    <row r="3212" spans="1:17" x14ac:dyDescent="0.35">
      <c r="A3212" s="43" t="s">
        <v>155</v>
      </c>
      <c r="B3212" s="169">
        <f t="shared" ref="B3212:G3212" si="2506">B3211/B3209</f>
        <v>2.0009505703422055</v>
      </c>
      <c r="C3212" s="169">
        <f t="shared" si="2506"/>
        <v>1.9812151452891107</v>
      </c>
      <c r="D3212" s="169">
        <f t="shared" si="2506"/>
        <v>1.9789265722752718</v>
      </c>
      <c r="E3212" s="169">
        <f t="shared" si="2506"/>
        <v>1.9863505747126438</v>
      </c>
      <c r="F3212" s="169">
        <f t="shared" si="2506"/>
        <v>1.9965967101531479</v>
      </c>
      <c r="G3212" s="169">
        <f t="shared" si="2506"/>
        <v>1.9636471990464841</v>
      </c>
      <c r="H3212" s="169">
        <v>914</v>
      </c>
      <c r="I3212" s="146"/>
      <c r="J3212" s="169">
        <f>J3211/J3209</f>
        <v>1.9133937562940583E-2</v>
      </c>
      <c r="K3212" s="169">
        <f>K3211/K3209</f>
        <v>1.65614667868951</v>
      </c>
      <c r="L3212" s="169">
        <f>L3211/L3209</f>
        <v>1.6512854317732368</v>
      </c>
      <c r="M3212" s="169">
        <v>420</v>
      </c>
      <c r="N3212" s="169">
        <f>N3211/N3209</f>
        <v>1.5789473684210527</v>
      </c>
      <c r="O3212" s="169">
        <f>O3211/O3209</f>
        <v>1.5722700498414135</v>
      </c>
      <c r="P3212" s="169">
        <f>P3211/P3209</f>
        <v>1.5836676894028794</v>
      </c>
      <c r="Q3212" s="146"/>
    </row>
    <row r="3213" spans="1:17" x14ac:dyDescent="0.35">
      <c r="A3213" s="28" t="s">
        <v>173</v>
      </c>
      <c r="B3213" s="74">
        <v>29.39</v>
      </c>
      <c r="C3213" s="171">
        <v>31.15</v>
      </c>
      <c r="D3213" s="171">
        <v>32.19</v>
      </c>
      <c r="E3213" s="171">
        <v>24.55</v>
      </c>
      <c r="F3213" s="171">
        <v>40.590000000000003</v>
      </c>
      <c r="G3213" s="28">
        <v>22.31</v>
      </c>
      <c r="H3213" s="74">
        <v>17.8</v>
      </c>
      <c r="I3213" s="146">
        <f>SUM(B3213:H3213)</f>
        <v>197.98000000000002</v>
      </c>
      <c r="J3213" s="74">
        <v>30.66</v>
      </c>
      <c r="K3213" s="171">
        <v>39.01</v>
      </c>
      <c r="L3213" s="171">
        <v>24.94</v>
      </c>
      <c r="M3213" s="171">
        <v>15.02</v>
      </c>
      <c r="N3213" s="171">
        <v>17.02</v>
      </c>
      <c r="O3213" s="28">
        <v>20.440000000000001</v>
      </c>
      <c r="P3213" s="74">
        <v>11.22</v>
      </c>
      <c r="Q3213" s="146">
        <f>SUM(J3213:P3213)</f>
        <v>158.31</v>
      </c>
    </row>
    <row r="3214" spans="1:17" x14ac:dyDescent="0.35">
      <c r="A3214" s="28" t="s">
        <v>172</v>
      </c>
      <c r="B3214" s="33">
        <v>0</v>
      </c>
      <c r="C3214" s="61">
        <v>0</v>
      </c>
      <c r="D3214" s="61">
        <v>0</v>
      </c>
      <c r="E3214" s="61">
        <v>0</v>
      </c>
      <c r="F3214" s="61">
        <v>0</v>
      </c>
      <c r="G3214" s="28">
        <v>0</v>
      </c>
      <c r="H3214" s="74">
        <v>0</v>
      </c>
      <c r="I3214" s="146">
        <f>SUM(B3214:H3214)</f>
        <v>0</v>
      </c>
      <c r="J3214" s="33">
        <v>0</v>
      </c>
      <c r="K3214" s="61">
        <v>0</v>
      </c>
      <c r="L3214" s="61">
        <v>0</v>
      </c>
      <c r="M3214" s="61">
        <v>0.04</v>
      </c>
      <c r="N3214" s="61">
        <v>0.04</v>
      </c>
      <c r="O3214" s="28">
        <v>0.04</v>
      </c>
      <c r="P3214" s="74">
        <v>0.34</v>
      </c>
      <c r="Q3214" s="146">
        <f>SUM(J3214:P3214)</f>
        <v>0.46</v>
      </c>
    </row>
    <row r="3215" spans="1:17" x14ac:dyDescent="0.35">
      <c r="A3215" s="28" t="s">
        <v>152</v>
      </c>
      <c r="B3215" s="28">
        <f t="shared" ref="B3215:G3215" si="2507">B3214+B3213</f>
        <v>29.39</v>
      </c>
      <c r="C3215" s="28">
        <f t="shared" si="2507"/>
        <v>31.15</v>
      </c>
      <c r="D3215" s="28">
        <f t="shared" si="2507"/>
        <v>32.19</v>
      </c>
      <c r="E3215" s="28">
        <f t="shared" si="2507"/>
        <v>24.55</v>
      </c>
      <c r="F3215" s="28">
        <f t="shared" si="2507"/>
        <v>40.590000000000003</v>
      </c>
      <c r="G3215" s="28">
        <f t="shared" si="2507"/>
        <v>22.31</v>
      </c>
      <c r="H3215" s="28">
        <v>30.49</v>
      </c>
      <c r="I3215" s="146">
        <f>SUM(B3215:H3215)</f>
        <v>210.67000000000002</v>
      </c>
      <c r="J3215" s="28">
        <f t="shared" ref="J3215:P3215" si="2508">J3214+J3213</f>
        <v>30.66</v>
      </c>
      <c r="K3215" s="28">
        <f t="shared" si="2508"/>
        <v>39.01</v>
      </c>
      <c r="L3215" s="28">
        <f t="shared" si="2508"/>
        <v>24.94</v>
      </c>
      <c r="M3215" s="28">
        <f t="shared" si="2508"/>
        <v>15.059999999999999</v>
      </c>
      <c r="N3215" s="28">
        <f t="shared" si="2508"/>
        <v>17.059999999999999</v>
      </c>
      <c r="O3215" s="28">
        <f t="shared" si="2508"/>
        <v>20.48</v>
      </c>
      <c r="P3215" s="28">
        <f t="shared" si="2508"/>
        <v>11.56</v>
      </c>
      <c r="Q3215" s="146">
        <f>SUM(J3215:P3215)</f>
        <v>158.77000000000001</v>
      </c>
    </row>
    <row r="3216" spans="1:17" x14ac:dyDescent="0.35">
      <c r="A3216" s="28" t="s">
        <v>154</v>
      </c>
      <c r="B3216" s="169">
        <f>B3215/B3213</f>
        <v>1</v>
      </c>
      <c r="C3216" s="169">
        <f t="shared" ref="C3216:H3216" si="2509">C3215/C3213</f>
        <v>1</v>
      </c>
      <c r="D3216" s="169">
        <f t="shared" si="2509"/>
        <v>1</v>
      </c>
      <c r="E3216" s="169">
        <f t="shared" si="2509"/>
        <v>1</v>
      </c>
      <c r="F3216" s="169">
        <f t="shared" si="2509"/>
        <v>1</v>
      </c>
      <c r="G3216" s="169">
        <f t="shared" si="2509"/>
        <v>1</v>
      </c>
      <c r="H3216" s="169">
        <f t="shared" si="2509"/>
        <v>1.7129213483146066</v>
      </c>
      <c r="I3216" s="153">
        <f>I3214/I3215*100</f>
        <v>0</v>
      </c>
      <c r="J3216" s="169">
        <f>J3215/J3213</f>
        <v>1</v>
      </c>
      <c r="K3216" s="169">
        <f t="shared" ref="K3216:P3216" si="2510">K3215/K3213</f>
        <v>1</v>
      </c>
      <c r="L3216" s="169">
        <f t="shared" si="2510"/>
        <v>1</v>
      </c>
      <c r="M3216" s="169">
        <f t="shared" si="2510"/>
        <v>1.0026631158455392</v>
      </c>
      <c r="N3216" s="169">
        <f t="shared" si="2510"/>
        <v>1.0023501762632196</v>
      </c>
      <c r="O3216" s="169">
        <f t="shared" si="2510"/>
        <v>1.0019569471624266</v>
      </c>
      <c r="P3216" s="169">
        <f t="shared" si="2510"/>
        <v>1.0303030303030303</v>
      </c>
      <c r="Q3216" s="153">
        <f>Q3214/Q3215*100</f>
        <v>0.28972727845310825</v>
      </c>
    </row>
    <row r="3217" spans="1:17" x14ac:dyDescent="0.35">
      <c r="A3217" s="28" t="s">
        <v>153</v>
      </c>
      <c r="B3217" s="28">
        <v>192</v>
      </c>
      <c r="C3217" s="28">
        <v>236</v>
      </c>
      <c r="D3217" s="28">
        <v>205</v>
      </c>
      <c r="E3217" s="28">
        <v>180</v>
      </c>
      <c r="F3217" s="28">
        <v>318</v>
      </c>
      <c r="G3217" s="28">
        <v>157</v>
      </c>
      <c r="H3217" s="28">
        <v>129</v>
      </c>
      <c r="I3217" s="146"/>
      <c r="J3217" s="28">
        <v>213</v>
      </c>
      <c r="K3217" s="28">
        <v>274</v>
      </c>
      <c r="L3217" s="28">
        <v>174</v>
      </c>
      <c r="M3217" s="28">
        <v>95</v>
      </c>
      <c r="N3217" s="28">
        <v>120</v>
      </c>
      <c r="O3217" s="28">
        <v>152</v>
      </c>
      <c r="P3217" s="28">
        <v>79</v>
      </c>
      <c r="Q3217" s="146"/>
    </row>
    <row r="3218" spans="1:17" x14ac:dyDescent="0.35">
      <c r="A3218" s="43" t="s">
        <v>155</v>
      </c>
      <c r="B3218" s="169">
        <f t="shared" ref="B3218:H3218" si="2511">B3217/B3215</f>
        <v>6.5328342973800613</v>
      </c>
      <c r="C3218" s="169">
        <f t="shared" si="2511"/>
        <v>7.5762439807383632</v>
      </c>
      <c r="D3218" s="169">
        <f t="shared" si="2511"/>
        <v>6.3684374029201622</v>
      </c>
      <c r="E3218" s="169">
        <f t="shared" si="2511"/>
        <v>7.3319755600814664</v>
      </c>
      <c r="F3218" s="169">
        <f t="shared" si="2511"/>
        <v>7.8344419807834438</v>
      </c>
      <c r="G3218" s="169">
        <f t="shared" si="2511"/>
        <v>7.0372030479605563</v>
      </c>
      <c r="H3218" s="169">
        <f t="shared" si="2511"/>
        <v>4.2308953755329615</v>
      </c>
      <c r="I3218" s="146"/>
      <c r="J3218" s="169">
        <f t="shared" ref="J3218:P3218" si="2512">J3217/J3215</f>
        <v>6.9471624266144811</v>
      </c>
      <c r="K3218" s="169">
        <f t="shared" si="2512"/>
        <v>7.0238400410151245</v>
      </c>
      <c r="L3218" s="169">
        <f t="shared" si="2512"/>
        <v>6.9767441860465116</v>
      </c>
      <c r="M3218" s="169">
        <f t="shared" si="2512"/>
        <v>6.3081009296148745</v>
      </c>
      <c r="N3218" s="169">
        <f t="shared" si="2512"/>
        <v>7.0339976553341153</v>
      </c>
      <c r="O3218" s="169">
        <f t="shared" si="2512"/>
        <v>7.421875</v>
      </c>
      <c r="P3218" s="169">
        <f t="shared" si="2512"/>
        <v>6.8339100346020762</v>
      </c>
      <c r="Q3218" s="146"/>
    </row>
    <row r="3219" spans="1:17" x14ac:dyDescent="0.35">
      <c r="A3219" s="28" t="s">
        <v>176</v>
      </c>
      <c r="B3219" s="28">
        <v>0</v>
      </c>
      <c r="C3219" s="28">
        <v>0</v>
      </c>
      <c r="D3219" s="28">
        <v>0</v>
      </c>
      <c r="E3219" s="28">
        <v>0</v>
      </c>
      <c r="F3219" s="28">
        <v>0</v>
      </c>
      <c r="G3219" s="28">
        <v>0</v>
      </c>
      <c r="H3219" s="28">
        <v>0</v>
      </c>
      <c r="I3219" s="151">
        <f>SUM(B3219:H3219)</f>
        <v>0</v>
      </c>
      <c r="J3219" s="28">
        <v>0</v>
      </c>
      <c r="K3219" s="28">
        <v>0</v>
      </c>
      <c r="L3219" s="28">
        <v>0</v>
      </c>
      <c r="M3219" s="28">
        <v>0</v>
      </c>
      <c r="N3219" s="28">
        <v>0</v>
      </c>
      <c r="O3219" s="28">
        <v>0</v>
      </c>
      <c r="P3219" s="28">
        <v>0</v>
      </c>
      <c r="Q3219" s="151">
        <f>SUM(J3219:P3219)</f>
        <v>0</v>
      </c>
    </row>
    <row r="3220" spans="1:17" x14ac:dyDescent="0.35">
      <c r="A3220" s="28" t="s">
        <v>177</v>
      </c>
      <c r="B3220" s="28">
        <v>0</v>
      </c>
      <c r="C3220" s="28">
        <v>0</v>
      </c>
      <c r="D3220" s="28">
        <v>0</v>
      </c>
      <c r="E3220" s="28">
        <v>0</v>
      </c>
      <c r="F3220" s="28">
        <v>0</v>
      </c>
      <c r="G3220" s="28">
        <v>0</v>
      </c>
      <c r="H3220" s="28">
        <v>0</v>
      </c>
      <c r="I3220" s="151">
        <f>SUM(B3220:H3220)</f>
        <v>0</v>
      </c>
      <c r="J3220" s="28">
        <v>0</v>
      </c>
      <c r="K3220" s="28">
        <v>0</v>
      </c>
      <c r="L3220" s="28">
        <v>0</v>
      </c>
      <c r="M3220" s="28">
        <v>0</v>
      </c>
      <c r="N3220" s="28">
        <v>0</v>
      </c>
      <c r="O3220" s="28">
        <v>0</v>
      </c>
      <c r="P3220" s="28">
        <v>0</v>
      </c>
      <c r="Q3220" s="151">
        <f>SUM(J3220:P3220)</f>
        <v>0</v>
      </c>
    </row>
    <row r="3221" spans="1:17" x14ac:dyDescent="0.35">
      <c r="A3221" s="28" t="s">
        <v>152</v>
      </c>
      <c r="B3221" s="28">
        <f t="shared" ref="B3221:H3221" si="2513">B3220+B3219</f>
        <v>0</v>
      </c>
      <c r="C3221" s="28">
        <f t="shared" si="2513"/>
        <v>0</v>
      </c>
      <c r="D3221" s="28">
        <f t="shared" si="2513"/>
        <v>0</v>
      </c>
      <c r="E3221" s="28">
        <f t="shared" si="2513"/>
        <v>0</v>
      </c>
      <c r="F3221" s="28">
        <f t="shared" si="2513"/>
        <v>0</v>
      </c>
      <c r="G3221" s="28">
        <f t="shared" si="2513"/>
        <v>0</v>
      </c>
      <c r="H3221" s="28">
        <f t="shared" si="2513"/>
        <v>0</v>
      </c>
      <c r="I3221" s="151">
        <f>SUM(B3221:H3221)</f>
        <v>0</v>
      </c>
      <c r="J3221" s="28">
        <f t="shared" ref="J3221:P3221" si="2514">J3220+J3219</f>
        <v>0</v>
      </c>
      <c r="K3221" s="28">
        <f t="shared" si="2514"/>
        <v>0</v>
      </c>
      <c r="L3221" s="28">
        <f t="shared" si="2514"/>
        <v>0</v>
      </c>
      <c r="M3221" s="28">
        <f t="shared" si="2514"/>
        <v>0</v>
      </c>
      <c r="N3221" s="28">
        <f t="shared" si="2514"/>
        <v>0</v>
      </c>
      <c r="O3221" s="28">
        <f t="shared" si="2514"/>
        <v>0</v>
      </c>
      <c r="P3221" s="28">
        <f t="shared" si="2514"/>
        <v>0</v>
      </c>
      <c r="Q3221" s="151">
        <f>SUM(J3221:P3221)</f>
        <v>0</v>
      </c>
    </row>
    <row r="3222" spans="1:17" x14ac:dyDescent="0.35">
      <c r="A3222" s="28" t="s">
        <v>154</v>
      </c>
      <c r="B3222" s="106" t="e">
        <f t="shared" ref="B3222:Q3222" si="2515">B3220/B3221*100</f>
        <v>#DIV/0!</v>
      </c>
      <c r="C3222" s="106" t="e">
        <f t="shared" si="2515"/>
        <v>#DIV/0!</v>
      </c>
      <c r="D3222" s="106" t="e">
        <f t="shared" si="2515"/>
        <v>#DIV/0!</v>
      </c>
      <c r="E3222" s="106" t="e">
        <f t="shared" si="2515"/>
        <v>#DIV/0!</v>
      </c>
      <c r="F3222" s="106" t="e">
        <f t="shared" si="2515"/>
        <v>#DIV/0!</v>
      </c>
      <c r="G3222" s="106" t="e">
        <f t="shared" si="2515"/>
        <v>#DIV/0!</v>
      </c>
      <c r="H3222" s="106" t="e">
        <f t="shared" si="2515"/>
        <v>#DIV/0!</v>
      </c>
      <c r="I3222" s="153" t="e">
        <f t="shared" si="2515"/>
        <v>#DIV/0!</v>
      </c>
      <c r="J3222" s="106" t="e">
        <f t="shared" si="2515"/>
        <v>#DIV/0!</v>
      </c>
      <c r="K3222" s="106" t="e">
        <f t="shared" si="2515"/>
        <v>#DIV/0!</v>
      </c>
      <c r="L3222" s="106" t="e">
        <f t="shared" si="2515"/>
        <v>#DIV/0!</v>
      </c>
      <c r="M3222" s="106" t="e">
        <f t="shared" si="2515"/>
        <v>#DIV/0!</v>
      </c>
      <c r="N3222" s="106" t="e">
        <f t="shared" si="2515"/>
        <v>#DIV/0!</v>
      </c>
      <c r="O3222" s="106" t="e">
        <f t="shared" si="2515"/>
        <v>#DIV/0!</v>
      </c>
      <c r="P3222" s="106" t="e">
        <f t="shared" si="2515"/>
        <v>#DIV/0!</v>
      </c>
      <c r="Q3222" s="153" t="e">
        <f t="shared" si="2515"/>
        <v>#DIV/0!</v>
      </c>
    </row>
    <row r="3223" spans="1:17" x14ac:dyDescent="0.35">
      <c r="A3223" s="28" t="s">
        <v>153</v>
      </c>
      <c r="B3223" s="88">
        <v>0</v>
      </c>
      <c r="C3223" s="88">
        <v>0</v>
      </c>
      <c r="D3223" s="88">
        <v>0</v>
      </c>
      <c r="E3223" s="88">
        <v>0</v>
      </c>
      <c r="F3223" s="88">
        <v>0</v>
      </c>
      <c r="G3223" s="88">
        <v>0</v>
      </c>
      <c r="H3223" s="88">
        <v>0</v>
      </c>
      <c r="I3223" s="146"/>
      <c r="J3223" s="88">
        <v>0</v>
      </c>
      <c r="K3223" s="88">
        <v>0</v>
      </c>
      <c r="L3223" s="88">
        <v>0</v>
      </c>
      <c r="M3223" s="88">
        <v>0</v>
      </c>
      <c r="N3223" s="88">
        <v>0</v>
      </c>
      <c r="O3223" s="88">
        <v>0</v>
      </c>
      <c r="P3223" s="88">
        <v>0</v>
      </c>
      <c r="Q3223" s="146"/>
    </row>
    <row r="3224" spans="1:17" x14ac:dyDescent="0.35">
      <c r="A3224" s="43" t="s">
        <v>155</v>
      </c>
      <c r="B3224" s="169" t="e">
        <f t="shared" ref="B3224:H3224" si="2516">B3223/B3221</f>
        <v>#DIV/0!</v>
      </c>
      <c r="C3224" s="169" t="e">
        <f t="shared" si="2516"/>
        <v>#DIV/0!</v>
      </c>
      <c r="D3224" s="169" t="e">
        <f t="shared" si="2516"/>
        <v>#DIV/0!</v>
      </c>
      <c r="E3224" s="169" t="e">
        <f t="shared" si="2516"/>
        <v>#DIV/0!</v>
      </c>
      <c r="F3224" s="169" t="e">
        <f t="shared" si="2516"/>
        <v>#DIV/0!</v>
      </c>
      <c r="G3224" s="169" t="e">
        <f t="shared" si="2516"/>
        <v>#DIV/0!</v>
      </c>
      <c r="H3224" s="169" t="e">
        <f t="shared" si="2516"/>
        <v>#DIV/0!</v>
      </c>
      <c r="I3224" s="146"/>
      <c r="J3224" s="169" t="e">
        <f t="shared" ref="J3224:P3224" si="2517">J3223/J3221</f>
        <v>#DIV/0!</v>
      </c>
      <c r="K3224" s="169" t="e">
        <f t="shared" si="2517"/>
        <v>#DIV/0!</v>
      </c>
      <c r="L3224" s="169" t="e">
        <f t="shared" si="2517"/>
        <v>#DIV/0!</v>
      </c>
      <c r="M3224" s="169" t="e">
        <f t="shared" si="2517"/>
        <v>#DIV/0!</v>
      </c>
      <c r="N3224" s="169" t="e">
        <f t="shared" si="2517"/>
        <v>#DIV/0!</v>
      </c>
      <c r="O3224" s="169" t="e">
        <f t="shared" si="2517"/>
        <v>#DIV/0!</v>
      </c>
      <c r="P3224" s="169" t="e">
        <f t="shared" si="2517"/>
        <v>#DIV/0!</v>
      </c>
      <c r="Q3224" s="146"/>
    </row>
    <row r="3225" spans="1:17" x14ac:dyDescent="0.35">
      <c r="A3225" s="28" t="s">
        <v>174</v>
      </c>
      <c r="B3225" s="88">
        <v>48.1</v>
      </c>
      <c r="C3225" s="28">
        <v>50.98</v>
      </c>
      <c r="D3225" s="28">
        <v>45.94</v>
      </c>
      <c r="E3225" s="28">
        <v>39.92</v>
      </c>
      <c r="F3225" s="28">
        <v>65.290000000000006</v>
      </c>
      <c r="G3225" s="79">
        <v>34.74</v>
      </c>
      <c r="H3225" s="79">
        <v>29.95</v>
      </c>
      <c r="I3225" s="146">
        <f>SUM(B3225:H3225)</f>
        <v>314.92</v>
      </c>
      <c r="J3225" s="88">
        <v>50.61</v>
      </c>
      <c r="K3225" s="28">
        <v>64.03</v>
      </c>
      <c r="L3225" s="28">
        <v>40.97</v>
      </c>
      <c r="M3225" s="28">
        <v>26.01</v>
      </c>
      <c r="N3225" s="28">
        <v>29.34</v>
      </c>
      <c r="O3225" s="79">
        <v>33.97</v>
      </c>
      <c r="P3225" s="79">
        <v>20.149999999999999</v>
      </c>
      <c r="Q3225" s="146">
        <f>SUM(J3225:P3225)</f>
        <v>265.08</v>
      </c>
    </row>
    <row r="3226" spans="1:17" x14ac:dyDescent="0.35">
      <c r="A3226" s="28" t="s">
        <v>175</v>
      </c>
      <c r="B3226" s="88">
        <v>0.46</v>
      </c>
      <c r="C3226" s="28">
        <v>0.45</v>
      </c>
      <c r="D3226" s="28">
        <v>0.36</v>
      </c>
      <c r="E3226" s="28">
        <v>0.42</v>
      </c>
      <c r="F3226" s="28">
        <v>0.41</v>
      </c>
      <c r="G3226" s="88">
        <v>0.4</v>
      </c>
      <c r="H3226" s="88">
        <v>0.43</v>
      </c>
      <c r="I3226" s="146">
        <f>SUM(B3226:H3226)</f>
        <v>2.93</v>
      </c>
      <c r="J3226" s="88">
        <v>0.43</v>
      </c>
      <c r="K3226" s="28">
        <v>0.42</v>
      </c>
      <c r="L3226" s="28">
        <v>0.38</v>
      </c>
      <c r="M3226" s="28">
        <v>0.43</v>
      </c>
      <c r="N3226" s="28">
        <v>0.48</v>
      </c>
      <c r="O3226" s="88">
        <v>0.41</v>
      </c>
      <c r="P3226" s="88">
        <v>0.46</v>
      </c>
      <c r="Q3226" s="146">
        <v>0</v>
      </c>
    </row>
    <row r="3227" spans="1:17" x14ac:dyDescent="0.35">
      <c r="A3227" s="28" t="s">
        <v>152</v>
      </c>
      <c r="B3227" s="28">
        <f t="shared" ref="B3227:H3227" si="2518">B3226+B3225</f>
        <v>48.56</v>
      </c>
      <c r="C3227" s="28">
        <f t="shared" si="2518"/>
        <v>51.43</v>
      </c>
      <c r="D3227" s="28">
        <f t="shared" si="2518"/>
        <v>46.3</v>
      </c>
      <c r="E3227" s="28">
        <f t="shared" si="2518"/>
        <v>40.340000000000003</v>
      </c>
      <c r="F3227" s="28">
        <f t="shared" si="2518"/>
        <v>65.7</v>
      </c>
      <c r="G3227" s="28">
        <f t="shared" si="2518"/>
        <v>35.14</v>
      </c>
      <c r="H3227" s="28">
        <f t="shared" si="2518"/>
        <v>30.38</v>
      </c>
      <c r="I3227" s="146">
        <f>SUM(B3227:H3227)</f>
        <v>317.85000000000002</v>
      </c>
      <c r="J3227" s="28">
        <f t="shared" ref="J3227:P3227" si="2519">J3226+J3225</f>
        <v>51.04</v>
      </c>
      <c r="K3227" s="28">
        <f t="shared" si="2519"/>
        <v>64.45</v>
      </c>
      <c r="L3227" s="28">
        <f t="shared" si="2519"/>
        <v>41.35</v>
      </c>
      <c r="M3227" s="28">
        <f t="shared" si="2519"/>
        <v>26.44</v>
      </c>
      <c r="N3227" s="28">
        <f t="shared" si="2519"/>
        <v>29.82</v>
      </c>
      <c r="O3227" s="28">
        <f t="shared" si="2519"/>
        <v>34.379999999999995</v>
      </c>
      <c r="P3227" s="28">
        <f t="shared" si="2519"/>
        <v>20.61</v>
      </c>
      <c r="Q3227" s="146">
        <f>SUM(J3227:P3227)</f>
        <v>268.08999999999997</v>
      </c>
    </row>
    <row r="3228" spans="1:17" x14ac:dyDescent="0.35">
      <c r="A3228" s="28" t="s">
        <v>154</v>
      </c>
      <c r="B3228" s="169">
        <f t="shared" ref="B3228:H3228" si="2520">B3227/B3225</f>
        <v>1.0095634095634096</v>
      </c>
      <c r="C3228" s="169">
        <f t="shared" si="2520"/>
        <v>1.0088269909768537</v>
      </c>
      <c r="D3228" s="169">
        <f t="shared" si="2520"/>
        <v>1.0078363082281236</v>
      </c>
      <c r="E3228" s="169">
        <f t="shared" si="2520"/>
        <v>1.0105210420841684</v>
      </c>
      <c r="F3228" s="169">
        <f t="shared" si="2520"/>
        <v>1.0062796752948384</v>
      </c>
      <c r="G3228" s="169">
        <f t="shared" si="2520"/>
        <v>1.0115141047783534</v>
      </c>
      <c r="H3228" s="169">
        <f t="shared" si="2520"/>
        <v>1.0143572621035057</v>
      </c>
      <c r="I3228" s="153">
        <f>I3226/I3227*100</f>
        <v>0.92181846783073784</v>
      </c>
      <c r="J3228" s="169">
        <f t="shared" ref="J3228:P3228" si="2521">J3227/J3225</f>
        <v>1.0084963445959296</v>
      </c>
      <c r="K3228" s="169">
        <f t="shared" si="2521"/>
        <v>1.006559425269405</v>
      </c>
      <c r="L3228" s="169">
        <f t="shared" si="2521"/>
        <v>1.0092750793263363</v>
      </c>
      <c r="M3228" s="169">
        <f t="shared" si="2521"/>
        <v>1.0165321030372934</v>
      </c>
      <c r="N3228" s="169">
        <f t="shared" si="2521"/>
        <v>1.0163599182004091</v>
      </c>
      <c r="O3228" s="169">
        <f t="shared" si="2521"/>
        <v>1.0120694730644686</v>
      </c>
      <c r="P3228" s="169">
        <f t="shared" si="2521"/>
        <v>1.0228287841191068</v>
      </c>
      <c r="Q3228" s="153">
        <f>Q3226/Q3227*100</f>
        <v>0</v>
      </c>
    </row>
    <row r="3229" spans="1:17" x14ac:dyDescent="0.35">
      <c r="A3229" s="28" t="s">
        <v>153</v>
      </c>
      <c r="B3229" s="28">
        <v>82</v>
      </c>
      <c r="C3229" s="28">
        <v>119</v>
      </c>
      <c r="D3229" s="28">
        <v>126</v>
      </c>
      <c r="E3229" s="28">
        <v>128</v>
      </c>
      <c r="F3229" s="28">
        <v>146</v>
      </c>
      <c r="G3229" s="28">
        <v>108</v>
      </c>
      <c r="H3229" s="28">
        <v>88</v>
      </c>
      <c r="I3229" s="146"/>
      <c r="J3229" s="28">
        <v>89</v>
      </c>
      <c r="K3229" s="28">
        <v>107</v>
      </c>
      <c r="L3229" s="28">
        <v>81</v>
      </c>
      <c r="M3229" s="28">
        <v>50</v>
      </c>
      <c r="N3229" s="28">
        <v>74</v>
      </c>
      <c r="O3229" s="28">
        <v>89</v>
      </c>
      <c r="P3229" s="28">
        <v>68</v>
      </c>
      <c r="Q3229" s="146"/>
    </row>
    <row r="3230" spans="1:17" x14ac:dyDescent="0.35">
      <c r="A3230" s="43" t="s">
        <v>155</v>
      </c>
      <c r="B3230" s="169">
        <f t="shared" ref="B3230:H3230" si="2522">B3229/B3227</f>
        <v>1.6886326194398682</v>
      </c>
      <c r="C3230" s="169">
        <f t="shared" si="2522"/>
        <v>2.3138246159828895</v>
      </c>
      <c r="D3230" s="169">
        <f t="shared" si="2522"/>
        <v>2.7213822894168467</v>
      </c>
      <c r="E3230" s="169">
        <f t="shared" si="2522"/>
        <v>3.1730292513634106</v>
      </c>
      <c r="F3230" s="169">
        <f t="shared" si="2522"/>
        <v>2.2222222222222223</v>
      </c>
      <c r="G3230" s="169">
        <f t="shared" si="2522"/>
        <v>3.0734206033010811</v>
      </c>
      <c r="H3230" s="169">
        <f t="shared" si="2522"/>
        <v>2.8966425279789334</v>
      </c>
      <c r="I3230" s="146"/>
      <c r="J3230" s="169">
        <f t="shared" ref="J3230:P3230" si="2523">J3229/J3227</f>
        <v>1.7437304075235109</v>
      </c>
      <c r="K3230" s="169">
        <f t="shared" si="2523"/>
        <v>1.6602017067494181</v>
      </c>
      <c r="L3230" s="169">
        <f t="shared" si="2523"/>
        <v>1.9588875453446191</v>
      </c>
      <c r="M3230" s="169">
        <f t="shared" si="2523"/>
        <v>1.8910741301059</v>
      </c>
      <c r="N3230" s="169">
        <f t="shared" si="2523"/>
        <v>2.4815560026827632</v>
      </c>
      <c r="O3230" s="169">
        <f t="shared" si="2523"/>
        <v>2.588714368819081</v>
      </c>
      <c r="P3230" s="169">
        <f t="shared" si="2523"/>
        <v>3.2993692382338673</v>
      </c>
      <c r="Q3230" s="146"/>
    </row>
    <row r="3231" spans="1:17" x14ac:dyDescent="0.35">
      <c r="A3231" s="21"/>
      <c r="B3231" s="21"/>
      <c r="C3231" s="21"/>
      <c r="D3231" s="169">
        <f>D3230/D3228</f>
        <v>2.7002225135164135</v>
      </c>
      <c r="E3231" s="169" t="s">
        <v>369</v>
      </c>
      <c r="F3231" s="21">
        <v>21</v>
      </c>
      <c r="G3231" s="21"/>
      <c r="H3231" s="21"/>
      <c r="I3231" s="21"/>
      <c r="J3231" s="21"/>
      <c r="K3231" s="21"/>
      <c r="L3231" s="169"/>
      <c r="M3231" s="169"/>
      <c r="N3231" s="21">
        <v>21</v>
      </c>
      <c r="O3231" s="21"/>
      <c r="P3231" s="21"/>
    </row>
    <row r="3232" spans="1:17" x14ac:dyDescent="0.35">
      <c r="A3232" s="21"/>
      <c r="B3232" s="155"/>
      <c r="C3232" s="156" t="s">
        <v>1679</v>
      </c>
      <c r="D3232" s="156" t="s">
        <v>178</v>
      </c>
      <c r="E3232" s="156" t="s">
        <v>179</v>
      </c>
      <c r="F3232" s="156" t="s">
        <v>180</v>
      </c>
      <c r="G3232" s="156" t="s">
        <v>181</v>
      </c>
      <c r="H3232" s="156" t="s">
        <v>182</v>
      </c>
      <c r="I3232" s="156" t="s">
        <v>183</v>
      </c>
      <c r="J3232" s="156" t="s">
        <v>184</v>
      </c>
      <c r="K3232" s="156" t="s">
        <v>185</v>
      </c>
      <c r="L3232" s="156" t="s">
        <v>186</v>
      </c>
      <c r="M3232" s="156" t="s">
        <v>187</v>
      </c>
      <c r="N3232" s="156" t="s">
        <v>188</v>
      </c>
      <c r="O3232" s="21"/>
      <c r="P3232" s="21"/>
    </row>
    <row r="3233" spans="1:17" x14ac:dyDescent="0.35">
      <c r="A3233" s="21"/>
      <c r="B3233" s="157" t="s">
        <v>189</v>
      </c>
      <c r="C3233" s="179">
        <f>Q3160</f>
        <v>450.99999999999994</v>
      </c>
      <c r="D3233" s="158">
        <f>Q3166</f>
        <v>667.30000000000007</v>
      </c>
      <c r="E3233" s="158">
        <f>I3172</f>
        <v>0</v>
      </c>
      <c r="F3233" s="164">
        <f>Q3178</f>
        <v>59.760000000000005</v>
      </c>
      <c r="G3233" s="180">
        <f>I3184</f>
        <v>0</v>
      </c>
      <c r="H3233" s="164">
        <f>Q3190</f>
        <v>745.98000000000013</v>
      </c>
      <c r="I3233" s="164">
        <f>Q3196</f>
        <v>28.84</v>
      </c>
      <c r="J3233" s="164">
        <f>Q3202</f>
        <v>5.18</v>
      </c>
      <c r="K3233" s="179">
        <f>Q3208</f>
        <v>14.099999999999998</v>
      </c>
      <c r="L3233" s="164">
        <f>Q3214</f>
        <v>0.46</v>
      </c>
      <c r="M3233" s="164">
        <f>I3220</f>
        <v>0</v>
      </c>
      <c r="N3233" s="164">
        <f>Q3227</f>
        <v>268.08999999999997</v>
      </c>
      <c r="O3233" s="21"/>
      <c r="P3233" s="21"/>
    </row>
    <row r="3234" spans="1:17" x14ac:dyDescent="0.35">
      <c r="A3234" s="21"/>
      <c r="B3234" s="157" t="s">
        <v>190</v>
      </c>
      <c r="C3234" s="163">
        <f>Q3162</f>
        <v>100</v>
      </c>
      <c r="D3234" s="163">
        <f>Q3168</f>
        <v>100</v>
      </c>
      <c r="E3234" s="163">
        <f>Q3176</f>
        <v>0</v>
      </c>
      <c r="F3234" s="163">
        <f>Q3180</f>
        <v>100</v>
      </c>
      <c r="G3234" s="163">
        <f>Q3186</f>
        <v>0</v>
      </c>
      <c r="H3234" s="163">
        <f>Q3192</f>
        <v>20.382078590593391</v>
      </c>
      <c r="I3234" s="163">
        <f>Q3198</f>
        <v>2.1549244207333023</v>
      </c>
      <c r="J3234" s="163">
        <f>Q3216</f>
        <v>0.28972727845310825</v>
      </c>
      <c r="K3234" s="163">
        <f>Q3210</f>
        <v>0.59179048098715681</v>
      </c>
      <c r="L3234" s="163">
        <f>J3210</f>
        <v>1.002692696061932</v>
      </c>
      <c r="M3234" s="163">
        <f>K3210</f>
        <v>1.0027124773960217</v>
      </c>
      <c r="N3234" s="163">
        <f>L3210</f>
        <v>1.0116705568522841</v>
      </c>
      <c r="O3234" s="21"/>
      <c r="P3234" s="21"/>
    </row>
    <row r="3236" spans="1:17" x14ac:dyDescent="0.35">
      <c r="A3236" s="31" t="s">
        <v>0</v>
      </c>
      <c r="B3236" s="83"/>
      <c r="C3236" s="83"/>
      <c r="D3236" s="21"/>
      <c r="E3236" s="21"/>
      <c r="F3236" s="21"/>
      <c r="G3236" s="21"/>
      <c r="H3236" s="21"/>
      <c r="I3236" s="21"/>
      <c r="J3236" s="21"/>
      <c r="K3236" s="21"/>
      <c r="L3236" s="21"/>
      <c r="M3236" s="21"/>
      <c r="N3236" s="21"/>
      <c r="O3236" s="21"/>
      <c r="P3236" s="21"/>
    </row>
    <row r="3237" spans="1:17" ht="15.5" x14ac:dyDescent="0.35">
      <c r="A3237" s="33" t="s">
        <v>1</v>
      </c>
      <c r="B3237" s="64" t="s">
        <v>1105</v>
      </c>
      <c r="C3237" s="64" t="s">
        <v>1106</v>
      </c>
      <c r="D3237" s="64" t="s">
        <v>1107</v>
      </c>
      <c r="E3237" s="64" t="s">
        <v>1108</v>
      </c>
      <c r="F3237" s="64" t="s">
        <v>1109</v>
      </c>
      <c r="G3237" s="64" t="s">
        <v>1110</v>
      </c>
      <c r="H3237" s="64" t="s">
        <v>1111</v>
      </c>
      <c r="I3237" s="65" t="s">
        <v>1162</v>
      </c>
      <c r="J3237" s="64" t="s">
        <v>1112</v>
      </c>
      <c r="K3237" s="64" t="s">
        <v>1113</v>
      </c>
      <c r="L3237" s="64" t="s">
        <v>1114</v>
      </c>
      <c r="M3237" s="64" t="s">
        <v>1115</v>
      </c>
      <c r="N3237" s="64" t="s">
        <v>1116</v>
      </c>
      <c r="O3237" s="64" t="s">
        <v>1117</v>
      </c>
      <c r="P3237" s="64" t="s">
        <v>1118</v>
      </c>
      <c r="Q3237" s="65" t="s">
        <v>2087</v>
      </c>
    </row>
    <row r="3238" spans="1:17" x14ac:dyDescent="0.35">
      <c r="A3238" s="28" t="s">
        <v>1677</v>
      </c>
      <c r="B3238" s="28">
        <v>0</v>
      </c>
      <c r="C3238" s="28">
        <v>0</v>
      </c>
      <c r="D3238" s="28">
        <v>0</v>
      </c>
      <c r="E3238" s="28">
        <v>0</v>
      </c>
      <c r="F3238" s="28">
        <v>0</v>
      </c>
      <c r="G3238" s="28">
        <v>0</v>
      </c>
      <c r="H3238" s="28">
        <v>0</v>
      </c>
      <c r="I3238" s="146">
        <f>SUM(B3238:H3238)</f>
        <v>0</v>
      </c>
      <c r="J3238" s="28">
        <v>0</v>
      </c>
      <c r="K3238" s="28">
        <v>0</v>
      </c>
      <c r="L3238" s="28">
        <v>0</v>
      </c>
      <c r="M3238" s="28">
        <v>0</v>
      </c>
      <c r="N3238" s="28">
        <v>0</v>
      </c>
      <c r="O3238" s="28">
        <v>0</v>
      </c>
      <c r="P3238" s="28">
        <v>0</v>
      </c>
      <c r="Q3238" s="146">
        <f>SUM(J3238:P3238)</f>
        <v>0</v>
      </c>
    </row>
    <row r="3239" spans="1:17" x14ac:dyDescent="0.35">
      <c r="A3239" s="28" t="s">
        <v>1678</v>
      </c>
      <c r="B3239" s="28">
        <v>130.30000000000001</v>
      </c>
      <c r="C3239" s="28">
        <v>127.9</v>
      </c>
      <c r="D3239" s="28">
        <v>187.8</v>
      </c>
      <c r="E3239" s="28">
        <v>53</v>
      </c>
      <c r="F3239" s="28">
        <v>50.1</v>
      </c>
      <c r="G3239" s="166">
        <v>48</v>
      </c>
      <c r="H3239" s="28">
        <v>155.80000000000001</v>
      </c>
      <c r="I3239" s="146">
        <f>SUM(B3239:H3239)</f>
        <v>752.90000000000009</v>
      </c>
      <c r="J3239" s="28">
        <v>174.1</v>
      </c>
      <c r="K3239" s="28">
        <v>188.2</v>
      </c>
      <c r="L3239" s="28">
        <v>176.8</v>
      </c>
      <c r="M3239" s="28">
        <v>111.8</v>
      </c>
      <c r="N3239" s="28">
        <v>175.2</v>
      </c>
      <c r="O3239" s="28">
        <v>60.5</v>
      </c>
      <c r="P3239" s="28">
        <v>0.2</v>
      </c>
      <c r="Q3239" s="146">
        <f>SUM(J3239:P3239)</f>
        <v>886.8</v>
      </c>
    </row>
    <row r="3240" spans="1:17" x14ac:dyDescent="0.35">
      <c r="A3240" s="28" t="s">
        <v>152</v>
      </c>
      <c r="B3240" s="28">
        <f t="shared" ref="B3240:H3240" si="2524">B3239+B3238</f>
        <v>130.30000000000001</v>
      </c>
      <c r="C3240" s="28">
        <f t="shared" si="2524"/>
        <v>127.9</v>
      </c>
      <c r="D3240" s="28">
        <f t="shared" si="2524"/>
        <v>187.8</v>
      </c>
      <c r="E3240" s="28">
        <f t="shared" si="2524"/>
        <v>53</v>
      </c>
      <c r="F3240" s="28">
        <f t="shared" si="2524"/>
        <v>50.1</v>
      </c>
      <c r="G3240" s="28">
        <f t="shared" si="2524"/>
        <v>48</v>
      </c>
      <c r="H3240" s="28">
        <f t="shared" si="2524"/>
        <v>155.80000000000001</v>
      </c>
      <c r="I3240" s="146">
        <f>SUM(B3240:H3240)</f>
        <v>752.90000000000009</v>
      </c>
      <c r="J3240" s="28">
        <f>J3239+J3238</f>
        <v>174.1</v>
      </c>
      <c r="K3240" s="28">
        <f t="shared" ref="K3240:P3240" si="2525">K3239+K3238</f>
        <v>188.2</v>
      </c>
      <c r="L3240" s="28">
        <f t="shared" si="2525"/>
        <v>176.8</v>
      </c>
      <c r="M3240" s="28">
        <f t="shared" si="2525"/>
        <v>111.8</v>
      </c>
      <c r="N3240" s="28">
        <f t="shared" si="2525"/>
        <v>175.2</v>
      </c>
      <c r="O3240" s="28">
        <f t="shared" si="2525"/>
        <v>60.5</v>
      </c>
      <c r="P3240" s="28">
        <f t="shared" si="2525"/>
        <v>0.2</v>
      </c>
      <c r="Q3240" s="146">
        <f>SUM(J3240:P3240)</f>
        <v>886.8</v>
      </c>
    </row>
    <row r="3241" spans="1:17" x14ac:dyDescent="0.35">
      <c r="A3241" s="28" t="s">
        <v>154</v>
      </c>
      <c r="B3241" s="106">
        <f>B3239/B3240*100</f>
        <v>100</v>
      </c>
      <c r="C3241" s="106">
        <f>C3239/C3240*100</f>
        <v>100</v>
      </c>
      <c r="D3241" s="106">
        <f>D3239/D3240</f>
        <v>1</v>
      </c>
      <c r="E3241" s="106">
        <f>E3239/E3240</f>
        <v>1</v>
      </c>
      <c r="F3241" s="106">
        <f t="shared" ref="F3241:Q3241" si="2526">F3239/F3240*100</f>
        <v>100</v>
      </c>
      <c r="G3241" s="106">
        <f t="shared" si="2526"/>
        <v>100</v>
      </c>
      <c r="H3241" s="106">
        <f t="shared" si="2526"/>
        <v>100</v>
      </c>
      <c r="I3241" s="106">
        <f t="shared" si="2526"/>
        <v>100</v>
      </c>
      <c r="J3241" s="106">
        <f t="shared" si="2526"/>
        <v>100</v>
      </c>
      <c r="K3241" s="106">
        <f t="shared" si="2526"/>
        <v>100</v>
      </c>
      <c r="L3241" s="106">
        <f t="shared" si="2526"/>
        <v>100</v>
      </c>
      <c r="M3241" s="106">
        <f t="shared" si="2526"/>
        <v>100</v>
      </c>
      <c r="N3241" s="106">
        <f t="shared" si="2526"/>
        <v>100</v>
      </c>
      <c r="O3241" s="106">
        <f t="shared" si="2526"/>
        <v>100</v>
      </c>
      <c r="P3241" s="106">
        <f t="shared" si="2526"/>
        <v>100</v>
      </c>
      <c r="Q3241" s="106">
        <f t="shared" si="2526"/>
        <v>100</v>
      </c>
    </row>
    <row r="3242" spans="1:17" x14ac:dyDescent="0.35">
      <c r="A3242" s="28" t="s">
        <v>153</v>
      </c>
      <c r="B3242" s="28">
        <v>133</v>
      </c>
      <c r="C3242" s="28">
        <v>104</v>
      </c>
      <c r="D3242" s="28">
        <v>189</v>
      </c>
      <c r="E3242" s="28">
        <v>57</v>
      </c>
      <c r="F3242" s="28">
        <v>58</v>
      </c>
      <c r="G3242" s="28">
        <v>57</v>
      </c>
      <c r="H3242" s="28">
        <v>166</v>
      </c>
      <c r="I3242" s="106">
        <v>0</v>
      </c>
      <c r="J3242" s="28">
        <v>189</v>
      </c>
      <c r="K3242" s="28">
        <v>177</v>
      </c>
      <c r="L3242" s="28">
        <v>173</v>
      </c>
      <c r="M3242" s="28">
        <v>119</v>
      </c>
      <c r="N3242" s="28">
        <v>177</v>
      </c>
      <c r="O3242" s="28">
        <v>73</v>
      </c>
      <c r="P3242" s="28">
        <v>0</v>
      </c>
      <c r="Q3242" s="106">
        <v>0</v>
      </c>
    </row>
    <row r="3243" spans="1:17" x14ac:dyDescent="0.35">
      <c r="A3243" s="167" t="s">
        <v>155</v>
      </c>
      <c r="B3243" s="169">
        <f t="shared" ref="B3243:H3243" si="2527">B3242/B3240</f>
        <v>1.0207214121258632</v>
      </c>
      <c r="C3243" s="169">
        <f t="shared" si="2527"/>
        <v>0.81313526192337759</v>
      </c>
      <c r="D3243" s="169">
        <f t="shared" si="2527"/>
        <v>1.0063897763578273</v>
      </c>
      <c r="E3243" s="169">
        <f t="shared" si="2527"/>
        <v>1.0754716981132075</v>
      </c>
      <c r="F3243" s="169">
        <f t="shared" si="2527"/>
        <v>1.1576846307385229</v>
      </c>
      <c r="G3243" s="169">
        <f t="shared" si="2527"/>
        <v>1.1875</v>
      </c>
      <c r="H3243" s="169">
        <f t="shared" si="2527"/>
        <v>1.0654685494223362</v>
      </c>
      <c r="I3243" s="146"/>
      <c r="J3243" s="169">
        <f t="shared" ref="J3243:P3243" si="2528">J3242/J3240</f>
        <v>1.0855829982768523</v>
      </c>
      <c r="K3243" s="169">
        <f t="shared" si="2528"/>
        <v>0.94048884165781088</v>
      </c>
      <c r="L3243" s="169">
        <f t="shared" si="2528"/>
        <v>0.97850678733031671</v>
      </c>
      <c r="M3243" s="169">
        <f t="shared" si="2528"/>
        <v>1.0644007155635062</v>
      </c>
      <c r="N3243" s="169">
        <f t="shared" si="2528"/>
        <v>1.0102739726027399</v>
      </c>
      <c r="O3243" s="169">
        <f t="shared" si="2528"/>
        <v>1.2066115702479339</v>
      </c>
      <c r="P3243" s="169">
        <f t="shared" si="2528"/>
        <v>0</v>
      </c>
      <c r="Q3243" s="146"/>
    </row>
    <row r="3244" spans="1:17" x14ac:dyDescent="0.35">
      <c r="A3244" s="28" t="s">
        <v>162</v>
      </c>
      <c r="B3244" s="28">
        <v>0</v>
      </c>
      <c r="C3244" s="28">
        <v>0</v>
      </c>
      <c r="D3244" s="28">
        <v>0</v>
      </c>
      <c r="E3244" s="28">
        <v>0</v>
      </c>
      <c r="F3244" s="28">
        <v>0</v>
      </c>
      <c r="G3244" s="28">
        <v>0</v>
      </c>
      <c r="H3244" s="28">
        <v>0</v>
      </c>
      <c r="I3244" s="146">
        <f>SUM(B3244:H3244)</f>
        <v>0</v>
      </c>
      <c r="J3244" s="28">
        <v>0</v>
      </c>
      <c r="K3244" s="28">
        <v>0</v>
      </c>
      <c r="L3244" s="28">
        <v>0</v>
      </c>
      <c r="M3244" s="28">
        <v>0</v>
      </c>
      <c r="N3244" s="28">
        <v>0</v>
      </c>
      <c r="O3244" s="28">
        <v>0</v>
      </c>
      <c r="P3244" s="28">
        <v>0</v>
      </c>
      <c r="Q3244" s="146">
        <f>SUM(J3244:P3244)</f>
        <v>0</v>
      </c>
    </row>
    <row r="3245" spans="1:17" x14ac:dyDescent="0.35">
      <c r="A3245" s="28" t="s">
        <v>163</v>
      </c>
      <c r="B3245" s="61">
        <v>136</v>
      </c>
      <c r="C3245" s="166">
        <v>167.9</v>
      </c>
      <c r="D3245" s="166">
        <v>205.3</v>
      </c>
      <c r="E3245" s="166">
        <v>55.8</v>
      </c>
      <c r="F3245" s="166">
        <v>80.599999999999994</v>
      </c>
      <c r="G3245" s="166">
        <v>82.2</v>
      </c>
      <c r="H3245" s="28">
        <v>178.6</v>
      </c>
      <c r="I3245" s="146">
        <f>SUM(B3245:H3245)</f>
        <v>906.40000000000009</v>
      </c>
      <c r="J3245" s="28">
        <v>177.2</v>
      </c>
      <c r="K3245" s="28">
        <v>191.5</v>
      </c>
      <c r="L3245" s="28">
        <v>47.3</v>
      </c>
      <c r="M3245" s="28">
        <v>115.8</v>
      </c>
      <c r="N3245" s="28">
        <v>178.5</v>
      </c>
      <c r="O3245" s="28">
        <v>144.1</v>
      </c>
      <c r="P3245" s="28">
        <v>36</v>
      </c>
      <c r="Q3245" s="146">
        <f>SUM(J3245:P3245)</f>
        <v>890.4</v>
      </c>
    </row>
    <row r="3246" spans="1:17" x14ac:dyDescent="0.35">
      <c r="A3246" s="28" t="s">
        <v>152</v>
      </c>
      <c r="B3246" s="28">
        <f t="shared" ref="B3246:H3246" si="2529">B3245+B3244</f>
        <v>136</v>
      </c>
      <c r="C3246" s="28">
        <f t="shared" si="2529"/>
        <v>167.9</v>
      </c>
      <c r="D3246" s="28">
        <f t="shared" si="2529"/>
        <v>205.3</v>
      </c>
      <c r="E3246" s="28">
        <f t="shared" si="2529"/>
        <v>55.8</v>
      </c>
      <c r="F3246" s="28">
        <f t="shared" si="2529"/>
        <v>80.599999999999994</v>
      </c>
      <c r="G3246" s="28">
        <f t="shared" si="2529"/>
        <v>82.2</v>
      </c>
      <c r="H3246" s="28">
        <f t="shared" si="2529"/>
        <v>178.6</v>
      </c>
      <c r="I3246" s="146">
        <f>SUM(B3246:H3246)</f>
        <v>906.40000000000009</v>
      </c>
      <c r="J3246" s="28">
        <f>J3245+J3244</f>
        <v>177.2</v>
      </c>
      <c r="K3246" s="28">
        <f t="shared" ref="K3246:P3246" si="2530">K3245+K3244</f>
        <v>191.5</v>
      </c>
      <c r="L3246" s="28">
        <f t="shared" si="2530"/>
        <v>47.3</v>
      </c>
      <c r="M3246" s="28">
        <f t="shared" si="2530"/>
        <v>115.8</v>
      </c>
      <c r="N3246" s="28">
        <f t="shared" si="2530"/>
        <v>178.5</v>
      </c>
      <c r="O3246" s="28">
        <f t="shared" si="2530"/>
        <v>144.1</v>
      </c>
      <c r="P3246" s="28">
        <f t="shared" si="2530"/>
        <v>36</v>
      </c>
      <c r="Q3246" s="146">
        <f>SUM(J3246:P3246)</f>
        <v>890.4</v>
      </c>
    </row>
    <row r="3247" spans="1:17" x14ac:dyDescent="0.35">
      <c r="A3247" s="28" t="s">
        <v>154</v>
      </c>
      <c r="B3247" s="106">
        <f t="shared" ref="B3247:H3247" si="2531">B3245/B3246*100</f>
        <v>100</v>
      </c>
      <c r="C3247" s="106">
        <f t="shared" si="2531"/>
        <v>100</v>
      </c>
      <c r="D3247" s="106">
        <f t="shared" si="2531"/>
        <v>100</v>
      </c>
      <c r="E3247" s="106">
        <f t="shared" si="2531"/>
        <v>100</v>
      </c>
      <c r="F3247" s="106">
        <f t="shared" si="2531"/>
        <v>100</v>
      </c>
      <c r="G3247" s="106">
        <f t="shared" si="2531"/>
        <v>100</v>
      </c>
      <c r="H3247" s="106">
        <f t="shared" si="2531"/>
        <v>100</v>
      </c>
      <c r="I3247" s="106">
        <f>I3245/I3246*100</f>
        <v>100</v>
      </c>
      <c r="J3247" s="106">
        <f t="shared" ref="J3247:P3247" si="2532">J3245/J3246*100</f>
        <v>100</v>
      </c>
      <c r="K3247" s="106">
        <f t="shared" si="2532"/>
        <v>100</v>
      </c>
      <c r="L3247" s="106">
        <f t="shared" si="2532"/>
        <v>100</v>
      </c>
      <c r="M3247" s="106">
        <f t="shared" si="2532"/>
        <v>100</v>
      </c>
      <c r="N3247" s="106">
        <f t="shared" si="2532"/>
        <v>100</v>
      </c>
      <c r="O3247" s="106">
        <f t="shared" si="2532"/>
        <v>100</v>
      </c>
      <c r="P3247" s="106">
        <f t="shared" si="2532"/>
        <v>100</v>
      </c>
      <c r="Q3247" s="106">
        <f>Q3245/Q3246*100</f>
        <v>100</v>
      </c>
    </row>
    <row r="3248" spans="1:17" x14ac:dyDescent="0.35">
      <c r="A3248" s="28" t="s">
        <v>153</v>
      </c>
      <c r="B3248" s="28">
        <v>123</v>
      </c>
      <c r="C3248" s="28">
        <v>196</v>
      </c>
      <c r="D3248" s="28">
        <v>172</v>
      </c>
      <c r="E3248" s="28">
        <v>58</v>
      </c>
      <c r="F3248" s="28">
        <v>84</v>
      </c>
      <c r="G3248" s="28">
        <v>113</v>
      </c>
      <c r="H3248" s="28">
        <v>174</v>
      </c>
      <c r="I3248" s="106">
        <v>0</v>
      </c>
      <c r="J3248" s="28">
        <v>134</v>
      </c>
      <c r="K3248" s="28">
        <v>173</v>
      </c>
      <c r="L3248" s="28">
        <v>58</v>
      </c>
      <c r="M3248" s="28">
        <v>114</v>
      </c>
      <c r="N3248" s="28">
        <v>170</v>
      </c>
      <c r="O3248" s="28">
        <v>157</v>
      </c>
      <c r="P3248" s="28">
        <v>53</v>
      </c>
      <c r="Q3248" s="106">
        <v>0</v>
      </c>
    </row>
    <row r="3249" spans="1:17" x14ac:dyDescent="0.35">
      <c r="A3249" s="167" t="s">
        <v>155</v>
      </c>
      <c r="B3249" s="169">
        <f t="shared" ref="B3249:H3249" si="2533">B3248/B3246</f>
        <v>0.90441176470588236</v>
      </c>
      <c r="C3249" s="169">
        <f t="shared" si="2533"/>
        <v>1.1673615247170934</v>
      </c>
      <c r="D3249" s="169">
        <f t="shared" si="2533"/>
        <v>0.83779834388699459</v>
      </c>
      <c r="E3249" s="169">
        <f t="shared" si="2533"/>
        <v>1.0394265232974911</v>
      </c>
      <c r="F3249" s="169">
        <f t="shared" si="2533"/>
        <v>1.0421836228287842</v>
      </c>
      <c r="G3249" s="169">
        <f t="shared" si="2533"/>
        <v>1.3746958637469586</v>
      </c>
      <c r="H3249" s="169">
        <f t="shared" si="2533"/>
        <v>0.97424412094064949</v>
      </c>
      <c r="I3249" s="146"/>
      <c r="J3249" s="169">
        <f t="shared" ref="J3249:P3249" si="2534">J3248/J3246</f>
        <v>0.75620767494356667</v>
      </c>
      <c r="K3249" s="169">
        <f t="shared" si="2534"/>
        <v>0.90339425587467359</v>
      </c>
      <c r="L3249" s="169">
        <f t="shared" si="2534"/>
        <v>1.2262156448202961</v>
      </c>
      <c r="M3249" s="169">
        <f t="shared" si="2534"/>
        <v>0.98445595854922285</v>
      </c>
      <c r="N3249" s="169">
        <f t="shared" si="2534"/>
        <v>0.95238095238095233</v>
      </c>
      <c r="O3249" s="169">
        <f t="shared" si="2534"/>
        <v>1.0895211658570438</v>
      </c>
      <c r="P3249" s="169">
        <f t="shared" si="2534"/>
        <v>1.4722222222222223</v>
      </c>
      <c r="Q3249" s="146"/>
    </row>
    <row r="3250" spans="1:17" x14ac:dyDescent="0.35">
      <c r="A3250" s="28" t="s">
        <v>164</v>
      </c>
      <c r="B3250" s="28">
        <v>0</v>
      </c>
      <c r="C3250" s="28">
        <v>0</v>
      </c>
      <c r="D3250" s="28">
        <v>0</v>
      </c>
      <c r="E3250" s="28">
        <v>0</v>
      </c>
      <c r="F3250" s="28">
        <v>0</v>
      </c>
      <c r="G3250" s="28">
        <v>0</v>
      </c>
      <c r="H3250" s="28">
        <v>0</v>
      </c>
      <c r="I3250" s="151"/>
      <c r="J3250" s="28">
        <v>0</v>
      </c>
      <c r="K3250" s="61">
        <v>0</v>
      </c>
      <c r="L3250" s="61">
        <v>0</v>
      </c>
      <c r="M3250" s="61">
        <v>0</v>
      </c>
      <c r="N3250" s="61">
        <v>0</v>
      </c>
      <c r="O3250" s="61">
        <v>0</v>
      </c>
      <c r="P3250" s="61">
        <v>0</v>
      </c>
      <c r="Q3250" s="151"/>
    </row>
    <row r="3251" spans="1:17" x14ac:dyDescent="0.35">
      <c r="A3251" s="88" t="s">
        <v>165</v>
      </c>
      <c r="B3251" s="148">
        <v>0</v>
      </c>
      <c r="C3251" s="148">
        <v>0</v>
      </c>
      <c r="D3251" s="148">
        <v>0</v>
      </c>
      <c r="E3251" s="148">
        <v>0</v>
      </c>
      <c r="F3251" s="148">
        <v>0</v>
      </c>
      <c r="G3251" s="148">
        <v>0</v>
      </c>
      <c r="H3251" s="148">
        <v>0</v>
      </c>
      <c r="I3251" s="153">
        <f>SUM(B3251:H3251)</f>
        <v>0</v>
      </c>
      <c r="J3251" s="88">
        <v>0</v>
      </c>
      <c r="K3251" s="148">
        <v>0</v>
      </c>
      <c r="L3251" s="148">
        <v>0</v>
      </c>
      <c r="M3251" s="148">
        <v>0</v>
      </c>
      <c r="N3251" s="148">
        <v>0</v>
      </c>
      <c r="O3251" s="148">
        <v>0</v>
      </c>
      <c r="P3251" s="148">
        <v>0</v>
      </c>
      <c r="Q3251" s="153">
        <f>SUM(J3251:P3251)</f>
        <v>0</v>
      </c>
    </row>
    <row r="3252" spans="1:17" x14ac:dyDescent="0.35">
      <c r="A3252" s="28" t="s">
        <v>152</v>
      </c>
      <c r="B3252" s="28">
        <f t="shared" ref="B3252:H3252" si="2535">B3250+B3251</f>
        <v>0</v>
      </c>
      <c r="C3252" s="28">
        <f t="shared" si="2535"/>
        <v>0</v>
      </c>
      <c r="D3252" s="28">
        <f t="shared" si="2535"/>
        <v>0</v>
      </c>
      <c r="E3252" s="28">
        <f t="shared" si="2535"/>
        <v>0</v>
      </c>
      <c r="F3252" s="28">
        <f t="shared" si="2535"/>
        <v>0</v>
      </c>
      <c r="G3252" s="28">
        <f t="shared" si="2535"/>
        <v>0</v>
      </c>
      <c r="H3252" s="28">
        <f t="shared" si="2535"/>
        <v>0</v>
      </c>
      <c r="I3252" s="151">
        <f>SUM(B3252:H3252)</f>
        <v>0</v>
      </c>
      <c r="J3252" s="28">
        <f>J3250+J3251</f>
        <v>0</v>
      </c>
      <c r="K3252" s="28">
        <f t="shared" ref="K3252:P3252" si="2536">K3250+K3251</f>
        <v>0</v>
      </c>
      <c r="L3252" s="28">
        <f t="shared" si="2536"/>
        <v>0</v>
      </c>
      <c r="M3252" s="28">
        <f t="shared" si="2536"/>
        <v>0</v>
      </c>
      <c r="N3252" s="28">
        <f t="shared" si="2536"/>
        <v>0</v>
      </c>
      <c r="O3252" s="28">
        <f t="shared" si="2536"/>
        <v>0</v>
      </c>
      <c r="P3252" s="28">
        <f t="shared" si="2536"/>
        <v>0</v>
      </c>
      <c r="Q3252" s="151">
        <f>SUM(J3252:P3252)</f>
        <v>0</v>
      </c>
    </row>
    <row r="3253" spans="1:17" x14ac:dyDescent="0.35">
      <c r="A3253" s="28" t="s">
        <v>154</v>
      </c>
      <c r="B3253" s="106" t="e">
        <f t="shared" ref="B3253:H3253" si="2537">B3251/B3252*100</f>
        <v>#DIV/0!</v>
      </c>
      <c r="C3253" s="106" t="e">
        <f t="shared" si="2537"/>
        <v>#DIV/0!</v>
      </c>
      <c r="D3253" s="106" t="e">
        <f t="shared" si="2537"/>
        <v>#DIV/0!</v>
      </c>
      <c r="E3253" s="106" t="e">
        <f t="shared" si="2537"/>
        <v>#DIV/0!</v>
      </c>
      <c r="F3253" s="106" t="e">
        <f t="shared" si="2537"/>
        <v>#DIV/0!</v>
      </c>
      <c r="G3253" s="106" t="e">
        <f t="shared" si="2537"/>
        <v>#DIV/0!</v>
      </c>
      <c r="H3253" s="106" t="e">
        <f t="shared" si="2537"/>
        <v>#DIV/0!</v>
      </c>
      <c r="I3253" s="146"/>
      <c r="J3253" s="106" t="e">
        <f t="shared" ref="J3253:P3253" si="2538">J3251/J3252*100</f>
        <v>#DIV/0!</v>
      </c>
      <c r="K3253" s="106" t="e">
        <f t="shared" si="2538"/>
        <v>#DIV/0!</v>
      </c>
      <c r="L3253" s="106" t="e">
        <f t="shared" si="2538"/>
        <v>#DIV/0!</v>
      </c>
      <c r="M3253" s="106" t="e">
        <f t="shared" si="2538"/>
        <v>#DIV/0!</v>
      </c>
      <c r="N3253" s="106" t="e">
        <f t="shared" si="2538"/>
        <v>#DIV/0!</v>
      </c>
      <c r="O3253" s="106" t="e">
        <f t="shared" si="2538"/>
        <v>#DIV/0!</v>
      </c>
      <c r="P3253" s="106" t="e">
        <f t="shared" si="2538"/>
        <v>#DIV/0!</v>
      </c>
      <c r="Q3253" s="146"/>
    </row>
    <row r="3254" spans="1:17" x14ac:dyDescent="0.35">
      <c r="A3254" s="28" t="s">
        <v>153</v>
      </c>
      <c r="B3254" s="28">
        <v>265</v>
      </c>
      <c r="C3254" s="28">
        <v>527</v>
      </c>
      <c r="D3254" s="28">
        <v>469</v>
      </c>
      <c r="E3254" s="28">
        <v>101</v>
      </c>
      <c r="F3254" s="28">
        <v>132</v>
      </c>
      <c r="G3254" s="28">
        <v>197</v>
      </c>
      <c r="H3254" s="28">
        <v>351</v>
      </c>
      <c r="I3254" s="146"/>
      <c r="J3254" s="28">
        <v>354</v>
      </c>
      <c r="K3254" s="28">
        <v>482</v>
      </c>
      <c r="L3254" s="28">
        <v>421</v>
      </c>
      <c r="M3254" s="28">
        <v>210</v>
      </c>
      <c r="N3254" s="28">
        <v>375</v>
      </c>
      <c r="O3254" s="28">
        <v>142</v>
      </c>
      <c r="P3254" s="28">
        <v>27</v>
      </c>
      <c r="Q3254" s="146"/>
    </row>
    <row r="3255" spans="1:17" x14ac:dyDescent="0.35">
      <c r="A3255" s="43" t="s">
        <v>155</v>
      </c>
      <c r="B3255" s="169" t="e">
        <f t="shared" ref="B3255:H3255" si="2539">B3254/B3252</f>
        <v>#DIV/0!</v>
      </c>
      <c r="C3255" s="169" t="e">
        <f t="shared" si="2539"/>
        <v>#DIV/0!</v>
      </c>
      <c r="D3255" s="169" t="e">
        <f t="shared" si="2539"/>
        <v>#DIV/0!</v>
      </c>
      <c r="E3255" s="169" t="e">
        <f t="shared" si="2539"/>
        <v>#DIV/0!</v>
      </c>
      <c r="F3255" s="169" t="e">
        <f t="shared" si="2539"/>
        <v>#DIV/0!</v>
      </c>
      <c r="G3255" s="169" t="e">
        <f t="shared" si="2539"/>
        <v>#DIV/0!</v>
      </c>
      <c r="H3255" s="169" t="e">
        <f t="shared" si="2539"/>
        <v>#DIV/0!</v>
      </c>
      <c r="I3255" s="146"/>
      <c r="J3255" s="169" t="e">
        <f t="shared" ref="J3255:O3255" si="2540">J3254/J3252</f>
        <v>#DIV/0!</v>
      </c>
      <c r="K3255" s="169" t="e">
        <f t="shared" si="2540"/>
        <v>#DIV/0!</v>
      </c>
      <c r="L3255" s="169" t="e">
        <f t="shared" si="2540"/>
        <v>#DIV/0!</v>
      </c>
      <c r="M3255" s="169" t="e">
        <f t="shared" si="2540"/>
        <v>#DIV/0!</v>
      </c>
      <c r="N3255" s="169" t="e">
        <f t="shared" si="2540"/>
        <v>#DIV/0!</v>
      </c>
      <c r="O3255" s="169" t="e">
        <f t="shared" si="2540"/>
        <v>#DIV/0!</v>
      </c>
      <c r="P3255" s="169" t="e">
        <f>P3256/P3252</f>
        <v>#DIV/0!</v>
      </c>
      <c r="Q3255" s="146"/>
    </row>
    <row r="3256" spans="1:17" x14ac:dyDescent="0.35">
      <c r="A3256" s="28" t="s">
        <v>156</v>
      </c>
      <c r="B3256" s="88">
        <v>0</v>
      </c>
      <c r="C3256" s="88">
        <v>0</v>
      </c>
      <c r="D3256" s="88">
        <v>0</v>
      </c>
      <c r="E3256" s="88">
        <v>0</v>
      </c>
      <c r="F3256" s="88">
        <v>0</v>
      </c>
      <c r="G3256" s="79">
        <v>0</v>
      </c>
      <c r="H3256" s="79">
        <v>0</v>
      </c>
      <c r="I3256" s="146">
        <f>SUM(B3256:H3256)</f>
        <v>0</v>
      </c>
      <c r="J3256" s="79">
        <v>0</v>
      </c>
      <c r="K3256" s="88">
        <v>0</v>
      </c>
      <c r="L3256" s="88">
        <v>0</v>
      </c>
      <c r="M3256" s="88">
        <v>0</v>
      </c>
      <c r="N3256" s="88">
        <v>0</v>
      </c>
      <c r="O3256" s="79">
        <v>0</v>
      </c>
      <c r="P3256" s="79">
        <v>0</v>
      </c>
      <c r="Q3256" s="146">
        <f>SUM(J3256:P3256)</f>
        <v>0</v>
      </c>
    </row>
    <row r="3257" spans="1:17" x14ac:dyDescent="0.35">
      <c r="A3257" s="28" t="s">
        <v>157</v>
      </c>
      <c r="B3257" s="88">
        <v>44.74</v>
      </c>
      <c r="C3257" s="88">
        <v>36.659999999999997</v>
      </c>
      <c r="D3257" s="88">
        <v>61.46</v>
      </c>
      <c r="E3257" s="88">
        <v>16.68</v>
      </c>
      <c r="F3257" s="88">
        <v>27.38</v>
      </c>
      <c r="G3257" s="79">
        <v>3.59</v>
      </c>
      <c r="H3257" s="79">
        <v>56.61</v>
      </c>
      <c r="I3257" s="146">
        <f>SUM(B3257:H3257)</f>
        <v>247.12</v>
      </c>
      <c r="J3257" s="79">
        <v>68.180000000000007</v>
      </c>
      <c r="K3257" s="88">
        <v>0.15</v>
      </c>
      <c r="L3257" s="88">
        <v>37.25</v>
      </c>
      <c r="M3257" s="88">
        <v>34.4</v>
      </c>
      <c r="N3257" s="88">
        <v>54.38</v>
      </c>
      <c r="O3257" s="79">
        <v>43.41</v>
      </c>
      <c r="P3257" s="79">
        <v>29.27</v>
      </c>
      <c r="Q3257" s="146">
        <f>SUM(J3257:P3257)</f>
        <v>267.04000000000002</v>
      </c>
    </row>
    <row r="3258" spans="1:17" x14ac:dyDescent="0.35">
      <c r="A3258" s="28" t="s">
        <v>152</v>
      </c>
      <c r="B3258" s="28">
        <f t="shared" ref="B3258:H3258" si="2541">B3257+B3256</f>
        <v>44.74</v>
      </c>
      <c r="C3258" s="28">
        <f t="shared" si="2541"/>
        <v>36.659999999999997</v>
      </c>
      <c r="D3258" s="28">
        <f t="shared" si="2541"/>
        <v>61.46</v>
      </c>
      <c r="E3258" s="28">
        <f t="shared" si="2541"/>
        <v>16.68</v>
      </c>
      <c r="F3258" s="28">
        <f t="shared" si="2541"/>
        <v>27.38</v>
      </c>
      <c r="G3258" s="28">
        <f t="shared" si="2541"/>
        <v>3.59</v>
      </c>
      <c r="H3258" s="28">
        <f t="shared" si="2541"/>
        <v>56.61</v>
      </c>
      <c r="I3258" s="146">
        <f>SUM(B3258:H3258)</f>
        <v>247.12</v>
      </c>
      <c r="J3258" s="28">
        <f t="shared" ref="J3258:P3258" si="2542">J3257+J3256</f>
        <v>68.180000000000007</v>
      </c>
      <c r="K3258" s="28">
        <f t="shared" si="2542"/>
        <v>0.15</v>
      </c>
      <c r="L3258" s="28">
        <f t="shared" si="2542"/>
        <v>37.25</v>
      </c>
      <c r="M3258" s="28">
        <f t="shared" si="2542"/>
        <v>34.4</v>
      </c>
      <c r="N3258" s="28">
        <f t="shared" si="2542"/>
        <v>54.38</v>
      </c>
      <c r="O3258" s="28">
        <f t="shared" si="2542"/>
        <v>43.41</v>
      </c>
      <c r="P3258" s="28">
        <f t="shared" si="2542"/>
        <v>29.27</v>
      </c>
      <c r="Q3258" s="146">
        <f>SUM(J3258:P3258)</f>
        <v>267.04000000000002</v>
      </c>
    </row>
    <row r="3259" spans="1:17" x14ac:dyDescent="0.35">
      <c r="A3259" s="28" t="s">
        <v>154</v>
      </c>
      <c r="B3259" s="169" t="e">
        <f t="shared" ref="B3259:H3259" si="2543">B3258/B3256</f>
        <v>#DIV/0!</v>
      </c>
      <c r="C3259" s="169" t="e">
        <f t="shared" si="2543"/>
        <v>#DIV/0!</v>
      </c>
      <c r="D3259" s="169" t="e">
        <f t="shared" si="2543"/>
        <v>#DIV/0!</v>
      </c>
      <c r="E3259" s="169" t="e">
        <f t="shared" si="2543"/>
        <v>#DIV/0!</v>
      </c>
      <c r="F3259" s="169" t="e">
        <f t="shared" si="2543"/>
        <v>#DIV/0!</v>
      </c>
      <c r="G3259" s="169" t="e">
        <f t="shared" si="2543"/>
        <v>#DIV/0!</v>
      </c>
      <c r="H3259" s="169" t="e">
        <f t="shared" si="2543"/>
        <v>#DIV/0!</v>
      </c>
      <c r="I3259" s="106">
        <f>I3257/I3258*100</f>
        <v>100</v>
      </c>
      <c r="J3259" s="169" t="e">
        <f t="shared" ref="J3259:P3259" si="2544">J3258/J3256</f>
        <v>#DIV/0!</v>
      </c>
      <c r="K3259" s="169" t="e">
        <f t="shared" si="2544"/>
        <v>#DIV/0!</v>
      </c>
      <c r="L3259" s="169" t="e">
        <f t="shared" si="2544"/>
        <v>#DIV/0!</v>
      </c>
      <c r="M3259" s="169" t="e">
        <f t="shared" si="2544"/>
        <v>#DIV/0!</v>
      </c>
      <c r="N3259" s="169" t="e">
        <f t="shared" si="2544"/>
        <v>#DIV/0!</v>
      </c>
      <c r="O3259" s="169" t="e">
        <f t="shared" si="2544"/>
        <v>#DIV/0!</v>
      </c>
      <c r="P3259" s="169" t="e">
        <f t="shared" si="2544"/>
        <v>#DIV/0!</v>
      </c>
      <c r="Q3259" s="106">
        <f>Q3257/Q3258*100</f>
        <v>100</v>
      </c>
    </row>
    <row r="3260" spans="1:17" x14ac:dyDescent="0.35">
      <c r="A3260" s="28" t="s">
        <v>153</v>
      </c>
      <c r="B3260" s="28">
        <v>67</v>
      </c>
      <c r="C3260" s="28">
        <v>59</v>
      </c>
      <c r="D3260" s="28">
        <v>90</v>
      </c>
      <c r="E3260" s="28">
        <v>0</v>
      </c>
      <c r="F3260" s="28">
        <v>47</v>
      </c>
      <c r="G3260" s="28">
        <v>7</v>
      </c>
      <c r="H3260" s="28">
        <v>88</v>
      </c>
      <c r="I3260" s="146"/>
      <c r="J3260" s="28">
        <v>99</v>
      </c>
      <c r="K3260" s="28">
        <v>0</v>
      </c>
      <c r="L3260" s="28">
        <v>61</v>
      </c>
      <c r="M3260" s="28">
        <v>54</v>
      </c>
      <c r="N3260" s="28">
        <v>79</v>
      </c>
      <c r="O3260" s="28">
        <v>67</v>
      </c>
      <c r="P3260" s="28">
        <v>46</v>
      </c>
      <c r="Q3260" s="146"/>
    </row>
    <row r="3261" spans="1:17" x14ac:dyDescent="0.35">
      <c r="A3261" s="43" t="s">
        <v>155</v>
      </c>
      <c r="B3261" s="169">
        <f>B3260/B3258</f>
        <v>1.4975413500223513</v>
      </c>
      <c r="C3261" s="169">
        <f>C3260/C3258</f>
        <v>1.6093835242771415</v>
      </c>
      <c r="D3261" s="169">
        <f>D3260/D3258</f>
        <v>1.4643670680117149</v>
      </c>
      <c r="E3261" s="169">
        <f>E3260/E3258</f>
        <v>0</v>
      </c>
      <c r="F3261" s="169">
        <v>201</v>
      </c>
      <c r="G3261" s="169">
        <f>G3260/G3258</f>
        <v>1.9498607242339834</v>
      </c>
      <c r="H3261" s="169">
        <f>H3260/H3258</f>
        <v>1.554495672142731</v>
      </c>
      <c r="I3261" s="146"/>
      <c r="J3261" s="169">
        <f t="shared" ref="J3261:P3261" si="2545">J3260/J3258</f>
        <v>1.4520387210325607</v>
      </c>
      <c r="K3261" s="169">
        <f t="shared" si="2545"/>
        <v>0</v>
      </c>
      <c r="L3261" s="169">
        <f t="shared" si="2545"/>
        <v>1.6375838926174497</v>
      </c>
      <c r="M3261" s="169">
        <f t="shared" si="2545"/>
        <v>1.5697674418604652</v>
      </c>
      <c r="N3261" s="169">
        <f t="shared" si="2545"/>
        <v>1.4527399779330636</v>
      </c>
      <c r="O3261" s="169">
        <f t="shared" si="2545"/>
        <v>1.5434231743837827</v>
      </c>
      <c r="P3261" s="169">
        <f t="shared" si="2545"/>
        <v>1.5715749914588315</v>
      </c>
      <c r="Q3261" s="146"/>
    </row>
    <row r="3262" spans="1:17" x14ac:dyDescent="0.35">
      <c r="A3262" s="28" t="s">
        <v>158</v>
      </c>
      <c r="B3262" s="61">
        <v>95</v>
      </c>
      <c r="C3262" s="61">
        <v>258</v>
      </c>
      <c r="D3262" s="61">
        <v>160</v>
      </c>
      <c r="E3262" s="61">
        <v>85</v>
      </c>
      <c r="F3262" s="61">
        <v>91</v>
      </c>
      <c r="G3262" s="61">
        <v>85</v>
      </c>
      <c r="H3262" s="88">
        <v>159</v>
      </c>
      <c r="I3262" s="146">
        <f>SUM(B3262:H3262)</f>
        <v>933</v>
      </c>
      <c r="J3262" s="88">
        <v>46</v>
      </c>
      <c r="K3262" s="61">
        <v>163</v>
      </c>
      <c r="L3262" s="61">
        <v>102</v>
      </c>
      <c r="M3262" s="61">
        <v>92</v>
      </c>
      <c r="N3262" s="61">
        <v>164</v>
      </c>
      <c r="O3262" s="61">
        <v>111</v>
      </c>
      <c r="P3262" s="88">
        <v>25</v>
      </c>
      <c r="Q3262" s="146">
        <f>SUM(J3262:P3262)</f>
        <v>703</v>
      </c>
    </row>
    <row r="3263" spans="1:17" x14ac:dyDescent="0.35">
      <c r="A3263" s="28" t="s">
        <v>159</v>
      </c>
      <c r="B3263" s="166"/>
      <c r="C3263" s="166"/>
      <c r="D3263" s="166"/>
      <c r="E3263" s="166"/>
      <c r="F3263" s="166"/>
      <c r="G3263" s="166"/>
      <c r="H3263" s="88"/>
      <c r="I3263" s="146">
        <f>SUM(B3263:H3263)</f>
        <v>0</v>
      </c>
      <c r="J3263" s="88">
        <v>0</v>
      </c>
      <c r="K3263" s="88">
        <v>0</v>
      </c>
      <c r="L3263" s="88">
        <v>0</v>
      </c>
      <c r="M3263" s="88">
        <v>0</v>
      </c>
      <c r="N3263" s="88">
        <v>0</v>
      </c>
      <c r="O3263" s="88">
        <v>0</v>
      </c>
      <c r="P3263" s="88">
        <v>0</v>
      </c>
      <c r="Q3263" s="146">
        <f>SUM(J3263:P3263)</f>
        <v>0</v>
      </c>
    </row>
    <row r="3264" spans="1:17" x14ac:dyDescent="0.35">
      <c r="A3264" s="28" t="s">
        <v>152</v>
      </c>
      <c r="B3264" s="28">
        <f t="shared" ref="B3264:H3264" si="2546">B3263+B3262</f>
        <v>95</v>
      </c>
      <c r="C3264" s="28">
        <f t="shared" si="2546"/>
        <v>258</v>
      </c>
      <c r="D3264" s="28">
        <f t="shared" si="2546"/>
        <v>160</v>
      </c>
      <c r="E3264" s="28">
        <f t="shared" si="2546"/>
        <v>85</v>
      </c>
      <c r="F3264" s="28">
        <f t="shared" si="2546"/>
        <v>91</v>
      </c>
      <c r="G3264" s="28">
        <f t="shared" si="2546"/>
        <v>85</v>
      </c>
      <c r="H3264" s="28">
        <f t="shared" si="2546"/>
        <v>159</v>
      </c>
      <c r="I3264" s="146">
        <f>SUM(B3264:H3264)</f>
        <v>933</v>
      </c>
      <c r="J3264" s="28">
        <f t="shared" ref="J3264:P3264" si="2547">J3263+J3262</f>
        <v>46</v>
      </c>
      <c r="K3264" s="28">
        <f t="shared" si="2547"/>
        <v>163</v>
      </c>
      <c r="L3264" s="28">
        <f t="shared" si="2547"/>
        <v>102</v>
      </c>
      <c r="M3264" s="28">
        <f t="shared" si="2547"/>
        <v>92</v>
      </c>
      <c r="N3264" s="106">
        <f t="shared" si="2547"/>
        <v>164</v>
      </c>
      <c r="O3264" s="28">
        <f t="shared" si="2547"/>
        <v>111</v>
      </c>
      <c r="P3264" s="28">
        <f t="shared" si="2547"/>
        <v>25</v>
      </c>
      <c r="Q3264" s="146">
        <f>SUM(J3264:P3264)</f>
        <v>703</v>
      </c>
    </row>
    <row r="3265" spans="1:17" x14ac:dyDescent="0.35">
      <c r="A3265" s="28" t="s">
        <v>154</v>
      </c>
      <c r="B3265" s="169">
        <f t="shared" ref="B3265:H3265" si="2548">B3264/B3262</f>
        <v>1</v>
      </c>
      <c r="C3265" s="169">
        <f t="shared" si="2548"/>
        <v>1</v>
      </c>
      <c r="D3265" s="169">
        <f t="shared" si="2548"/>
        <v>1</v>
      </c>
      <c r="E3265" s="169">
        <f t="shared" si="2548"/>
        <v>1</v>
      </c>
      <c r="F3265" s="169">
        <f t="shared" si="2548"/>
        <v>1</v>
      </c>
      <c r="G3265" s="169">
        <f t="shared" si="2548"/>
        <v>1</v>
      </c>
      <c r="H3265" s="169">
        <f t="shared" si="2548"/>
        <v>1</v>
      </c>
      <c r="I3265" s="153">
        <f>I3263/I3264*100</f>
        <v>0</v>
      </c>
      <c r="J3265" s="169">
        <f t="shared" ref="J3265:P3265" si="2549">J3264/J3262</f>
        <v>1</v>
      </c>
      <c r="K3265" s="169">
        <f t="shared" si="2549"/>
        <v>1</v>
      </c>
      <c r="L3265" s="169">
        <f t="shared" si="2549"/>
        <v>1</v>
      </c>
      <c r="M3265" s="169">
        <f t="shared" si="2549"/>
        <v>1</v>
      </c>
      <c r="N3265" s="169">
        <f t="shared" si="2549"/>
        <v>1</v>
      </c>
      <c r="O3265" s="169">
        <f t="shared" si="2549"/>
        <v>1</v>
      </c>
      <c r="P3265" s="169">
        <f t="shared" si="2549"/>
        <v>1</v>
      </c>
      <c r="Q3265" s="153">
        <f>Q3263/Q3264*100</f>
        <v>0</v>
      </c>
    </row>
    <row r="3266" spans="1:17" x14ac:dyDescent="0.35">
      <c r="A3266" s="28" t="s">
        <v>153</v>
      </c>
      <c r="B3266" s="61">
        <v>56</v>
      </c>
      <c r="C3266" s="61">
        <v>88</v>
      </c>
      <c r="D3266" s="61">
        <v>890</v>
      </c>
      <c r="E3266" s="61">
        <v>29</v>
      </c>
      <c r="F3266" s="61">
        <v>31</v>
      </c>
      <c r="G3266" s="61">
        <v>340</v>
      </c>
      <c r="H3266" s="74">
        <v>780</v>
      </c>
      <c r="I3266" s="146"/>
      <c r="J3266" s="74">
        <v>67</v>
      </c>
      <c r="K3266" s="61">
        <v>81</v>
      </c>
      <c r="L3266" s="61">
        <v>690</v>
      </c>
      <c r="M3266" s="61">
        <v>510</v>
      </c>
      <c r="N3266" s="61">
        <v>830</v>
      </c>
      <c r="O3266" s="61">
        <v>430</v>
      </c>
      <c r="P3266" s="74">
        <v>80</v>
      </c>
      <c r="Q3266" s="146"/>
    </row>
    <row r="3267" spans="1:17" x14ac:dyDescent="0.35">
      <c r="A3267" s="43" t="s">
        <v>155</v>
      </c>
      <c r="B3267" s="169">
        <f t="shared" ref="B3267:H3267" si="2550">B3266/B3264</f>
        <v>0.58947368421052626</v>
      </c>
      <c r="C3267" s="169">
        <f t="shared" si="2550"/>
        <v>0.34108527131782945</v>
      </c>
      <c r="D3267" s="169">
        <f t="shared" si="2550"/>
        <v>5.5625</v>
      </c>
      <c r="E3267" s="169">
        <f t="shared" si="2550"/>
        <v>0.3411764705882353</v>
      </c>
      <c r="F3267" s="169">
        <f t="shared" si="2550"/>
        <v>0.34065934065934067</v>
      </c>
      <c r="G3267" s="169">
        <f t="shared" si="2550"/>
        <v>4</v>
      </c>
      <c r="H3267" s="169">
        <f t="shared" si="2550"/>
        <v>4.9056603773584904</v>
      </c>
      <c r="I3267" s="146"/>
      <c r="J3267" s="169">
        <f t="shared" ref="J3267:P3267" si="2551">J3266/J3264</f>
        <v>1.4565217391304348</v>
      </c>
      <c r="K3267" s="169">
        <f t="shared" si="2551"/>
        <v>0.49693251533742333</v>
      </c>
      <c r="L3267" s="169">
        <f t="shared" si="2551"/>
        <v>6.7647058823529411</v>
      </c>
      <c r="M3267" s="169">
        <f t="shared" si="2551"/>
        <v>5.5434782608695654</v>
      </c>
      <c r="N3267" s="169">
        <f t="shared" si="2551"/>
        <v>5.0609756097560972</v>
      </c>
      <c r="O3267" s="169">
        <f t="shared" si="2551"/>
        <v>3.8738738738738738</v>
      </c>
      <c r="P3267" s="169">
        <f t="shared" si="2551"/>
        <v>3.2</v>
      </c>
      <c r="Q3267" s="146"/>
    </row>
    <row r="3268" spans="1:17" x14ac:dyDescent="0.35">
      <c r="A3268" s="28" t="s">
        <v>160</v>
      </c>
      <c r="B3268" s="61">
        <v>599</v>
      </c>
      <c r="C3268" s="61">
        <v>1398</v>
      </c>
      <c r="D3268" s="61">
        <v>353</v>
      </c>
      <c r="E3268" s="61">
        <v>327</v>
      </c>
      <c r="F3268" s="61">
        <v>345</v>
      </c>
      <c r="G3268" s="61">
        <v>381</v>
      </c>
      <c r="H3268" s="88">
        <v>368</v>
      </c>
      <c r="I3268" s="146">
        <f>SUM(B3268:H3268)</f>
        <v>3771</v>
      </c>
      <c r="J3268" s="88">
        <v>339</v>
      </c>
      <c r="K3268" s="61">
        <v>376</v>
      </c>
      <c r="L3268" s="61">
        <v>353</v>
      </c>
      <c r="M3268" s="61">
        <v>379</v>
      </c>
      <c r="N3268" s="61">
        <v>366</v>
      </c>
      <c r="O3268" s="61">
        <v>377</v>
      </c>
      <c r="P3268" s="88">
        <v>382</v>
      </c>
      <c r="Q3268" s="146">
        <f>SUM(J3268:P3268)</f>
        <v>2572</v>
      </c>
    </row>
    <row r="3269" spans="1:17" x14ac:dyDescent="0.35">
      <c r="A3269" s="28" t="s">
        <v>161</v>
      </c>
      <c r="B3269" s="166">
        <v>11.09</v>
      </c>
      <c r="C3269" s="166">
        <v>101.3</v>
      </c>
      <c r="D3269" s="166">
        <v>153.75</v>
      </c>
      <c r="E3269" s="166">
        <v>164.74</v>
      </c>
      <c r="F3269" s="166">
        <v>160.22</v>
      </c>
      <c r="G3269" s="166">
        <v>132.91</v>
      </c>
      <c r="H3269" s="88">
        <v>137.96</v>
      </c>
      <c r="I3269" s="146">
        <f>SUM(B3269:H3269)</f>
        <v>861.97</v>
      </c>
      <c r="J3269" s="88">
        <v>164.5</v>
      </c>
      <c r="K3269" s="166">
        <v>141.66</v>
      </c>
      <c r="L3269" s="166">
        <v>140.07</v>
      </c>
      <c r="M3269" s="166">
        <v>133.78</v>
      </c>
      <c r="N3269" s="166">
        <v>141.46</v>
      </c>
      <c r="O3269" s="166">
        <v>118.57</v>
      </c>
      <c r="P3269" s="88">
        <v>128.52000000000001</v>
      </c>
      <c r="Q3269" s="146">
        <f>SUM(J3269:P3269)</f>
        <v>968.56</v>
      </c>
    </row>
    <row r="3270" spans="1:17" x14ac:dyDescent="0.35">
      <c r="A3270" s="28" t="s">
        <v>152</v>
      </c>
      <c r="B3270" s="28">
        <f t="shared" ref="B3270:H3270" si="2552">B3269+B3268</f>
        <v>610.09</v>
      </c>
      <c r="C3270" s="28">
        <f t="shared" si="2552"/>
        <v>1499.3</v>
      </c>
      <c r="D3270" s="28">
        <f t="shared" si="2552"/>
        <v>506.75</v>
      </c>
      <c r="E3270" s="28">
        <f t="shared" si="2552"/>
        <v>491.74</v>
      </c>
      <c r="F3270" s="28">
        <f t="shared" si="2552"/>
        <v>505.22</v>
      </c>
      <c r="G3270" s="28">
        <f t="shared" si="2552"/>
        <v>513.91</v>
      </c>
      <c r="H3270" s="28">
        <f t="shared" si="2552"/>
        <v>505.96000000000004</v>
      </c>
      <c r="I3270" s="146">
        <f>SUM(B3270:H3270)</f>
        <v>4632.97</v>
      </c>
      <c r="J3270" s="28">
        <f>J3269+J3268</f>
        <v>503.5</v>
      </c>
      <c r="K3270" s="28">
        <f>K3269+K3268</f>
        <v>517.66</v>
      </c>
      <c r="L3270" s="28">
        <f>L3269+L3268</f>
        <v>493.07</v>
      </c>
      <c r="M3270" s="28">
        <f>M3269+M3268</f>
        <v>512.78</v>
      </c>
      <c r="N3270" s="106">
        <v>141.46</v>
      </c>
      <c r="O3270" s="106">
        <f>O3269+O3268</f>
        <v>495.57</v>
      </c>
      <c r="P3270" s="106">
        <f>P3269+P3268</f>
        <v>510.52</v>
      </c>
      <c r="Q3270" s="146">
        <f>SUM(J3270:P3270)</f>
        <v>3174.56</v>
      </c>
    </row>
    <row r="3271" spans="1:17" x14ac:dyDescent="0.35">
      <c r="A3271" s="28" t="s">
        <v>154</v>
      </c>
      <c r="B3271" s="169">
        <f t="shared" ref="B3271:H3271" si="2553">B3270/B3268</f>
        <v>1.0185141903171955</v>
      </c>
      <c r="C3271" s="169">
        <f t="shared" si="2553"/>
        <v>1.0724606580829756</v>
      </c>
      <c r="D3271" s="169">
        <f t="shared" si="2553"/>
        <v>1.4355524079320112</v>
      </c>
      <c r="E3271" s="169">
        <f t="shared" si="2553"/>
        <v>1.5037920489296637</v>
      </c>
      <c r="F3271" s="169">
        <f t="shared" si="2553"/>
        <v>1.4644057971014492</v>
      </c>
      <c r="G3271" s="169">
        <f t="shared" si="2553"/>
        <v>1.3488451443569554</v>
      </c>
      <c r="H3271" s="169">
        <f t="shared" si="2553"/>
        <v>1.3748913043478261</v>
      </c>
      <c r="I3271" s="153">
        <f>I3269/I3270*100</f>
        <v>18.60512802802522</v>
      </c>
      <c r="J3271" s="169">
        <f>J3270/J3268</f>
        <v>1.4852507374631267</v>
      </c>
      <c r="K3271" s="169">
        <f t="shared" ref="K3271:P3271" si="2554">K3270/K3268</f>
        <v>1.3767553191489361</v>
      </c>
      <c r="L3271" s="169">
        <f t="shared" si="2554"/>
        <v>1.396798866855524</v>
      </c>
      <c r="M3271" s="169">
        <f t="shared" si="2554"/>
        <v>1.3529815303430079</v>
      </c>
      <c r="N3271" s="169">
        <f t="shared" si="2554"/>
        <v>0.38650273224043719</v>
      </c>
      <c r="O3271" s="169">
        <f t="shared" si="2554"/>
        <v>1.3145092838196286</v>
      </c>
      <c r="P3271" s="169">
        <f t="shared" si="2554"/>
        <v>1.3364397905759162</v>
      </c>
      <c r="Q3271" s="153">
        <f>Q3269/Q3270*100</f>
        <v>30.510054936747139</v>
      </c>
    </row>
    <row r="3272" spans="1:17" x14ac:dyDescent="0.35">
      <c r="A3272" s="28" t="s">
        <v>153</v>
      </c>
      <c r="B3272" s="88">
        <v>648</v>
      </c>
      <c r="C3272" s="88">
        <v>829</v>
      </c>
      <c r="D3272" s="88">
        <v>735</v>
      </c>
      <c r="E3272" s="88">
        <v>726</v>
      </c>
      <c r="F3272" s="88">
        <v>744</v>
      </c>
      <c r="G3272" s="88">
        <v>747</v>
      </c>
      <c r="H3272" s="88">
        <v>737</v>
      </c>
      <c r="I3272" s="146"/>
      <c r="J3272" s="88">
        <v>734</v>
      </c>
      <c r="K3272" s="88">
        <v>756</v>
      </c>
      <c r="L3272" s="88">
        <v>719</v>
      </c>
      <c r="M3272" s="88">
        <v>743</v>
      </c>
      <c r="N3272" s="88">
        <v>737</v>
      </c>
      <c r="O3272" s="88">
        <v>723</v>
      </c>
      <c r="P3272" s="88">
        <v>743</v>
      </c>
      <c r="Q3272" s="146"/>
    </row>
    <row r="3273" spans="1:17" x14ac:dyDescent="0.35">
      <c r="A3273" s="43" t="s">
        <v>155</v>
      </c>
      <c r="B3273" s="169">
        <f>B3272/B3270</f>
        <v>1.0621383730269305</v>
      </c>
      <c r="C3273" s="169">
        <f>C3272/C3270</f>
        <v>0.55292469819248979</v>
      </c>
      <c r="D3273" s="169">
        <f>D3272/D3270</f>
        <v>1.450419338924519</v>
      </c>
      <c r="E3273" s="169">
        <f>E3272/E3270</f>
        <v>1.4763899621751331</v>
      </c>
      <c r="F3273" s="169">
        <f>F3272/F3270</f>
        <v>1.4726257867859545</v>
      </c>
      <c r="G3273" s="169">
        <v>754</v>
      </c>
      <c r="H3273" s="169">
        <f>H3272/H3270</f>
        <v>1.4566368882915643</v>
      </c>
      <c r="I3273" s="146"/>
      <c r="J3273" s="169">
        <f t="shared" ref="J3273:P3273" si="2555">J3272/J3270</f>
        <v>1.4577954319761668</v>
      </c>
      <c r="K3273" s="169">
        <f t="shared" si="2555"/>
        <v>1.4604180350036704</v>
      </c>
      <c r="L3273" s="169">
        <f t="shared" si="2555"/>
        <v>1.4582108017117246</v>
      </c>
      <c r="M3273" s="169">
        <f t="shared" si="2555"/>
        <v>1.4489644681929874</v>
      </c>
      <c r="N3273" s="169">
        <f t="shared" si="2555"/>
        <v>5.2099533437013994</v>
      </c>
      <c r="O3273" s="169">
        <f t="shared" si="2555"/>
        <v>1.458926085114111</v>
      </c>
      <c r="P3273" s="169">
        <f t="shared" si="2555"/>
        <v>1.4553788294288177</v>
      </c>
      <c r="Q3273" s="146"/>
    </row>
    <row r="3274" spans="1:17" x14ac:dyDescent="0.35">
      <c r="A3274" s="28" t="s">
        <v>166</v>
      </c>
      <c r="B3274" s="61">
        <v>187.57</v>
      </c>
      <c r="C3274" s="61">
        <v>174.5</v>
      </c>
      <c r="D3274" s="61">
        <v>193.5</v>
      </c>
      <c r="E3274" s="61">
        <v>183.38</v>
      </c>
      <c r="F3274" s="61">
        <v>189.7</v>
      </c>
      <c r="G3274" s="28">
        <v>194.4</v>
      </c>
      <c r="H3274" s="74">
        <v>185.1</v>
      </c>
      <c r="I3274" s="146">
        <f>SUM(B3274:H3274)</f>
        <v>1308.1499999999999</v>
      </c>
      <c r="J3274" s="74">
        <v>179.4</v>
      </c>
      <c r="K3274" s="61">
        <v>168.7</v>
      </c>
      <c r="L3274" s="61">
        <v>178.4</v>
      </c>
      <c r="M3274" s="61">
        <v>186</v>
      </c>
      <c r="N3274" s="61">
        <v>150.5</v>
      </c>
      <c r="O3274" s="28">
        <v>58.6</v>
      </c>
      <c r="P3274" s="74">
        <v>182.1</v>
      </c>
      <c r="Q3274" s="146">
        <f>SUM(J3274:P3274)</f>
        <v>1103.7</v>
      </c>
    </row>
    <row r="3275" spans="1:17" x14ac:dyDescent="0.35">
      <c r="A3275" s="28" t="s">
        <v>167</v>
      </c>
      <c r="B3275" s="166">
        <v>3.3</v>
      </c>
      <c r="C3275" s="166">
        <v>3</v>
      </c>
      <c r="D3275" s="166">
        <v>3.85</v>
      </c>
      <c r="E3275" s="166">
        <v>3.56</v>
      </c>
      <c r="F3275" s="178">
        <v>4.0199999999999996</v>
      </c>
      <c r="G3275" s="28">
        <v>5.08</v>
      </c>
      <c r="H3275" s="74">
        <v>2.93</v>
      </c>
      <c r="I3275" s="146">
        <f>SUM(B3275:H3275)</f>
        <v>25.740000000000002</v>
      </c>
      <c r="J3275" s="74">
        <v>2.72</v>
      </c>
      <c r="K3275" s="166">
        <v>2.93</v>
      </c>
      <c r="L3275" s="166">
        <v>2.41</v>
      </c>
      <c r="M3275" s="166">
        <v>3.37</v>
      </c>
      <c r="N3275" s="166">
        <v>5.69</v>
      </c>
      <c r="O3275" s="28">
        <v>7.67</v>
      </c>
      <c r="P3275" s="74">
        <v>7.29</v>
      </c>
      <c r="Q3275" s="146">
        <f>SUM(J3275:P3275)</f>
        <v>32.08</v>
      </c>
    </row>
    <row r="3276" spans="1:17" x14ac:dyDescent="0.35">
      <c r="A3276" s="28" t="s">
        <v>152</v>
      </c>
      <c r="B3276" s="28">
        <f t="shared" ref="B3276:H3276" si="2556">B3275+B3274</f>
        <v>190.87</v>
      </c>
      <c r="C3276" s="28">
        <f t="shared" si="2556"/>
        <v>177.5</v>
      </c>
      <c r="D3276" s="28">
        <f t="shared" si="2556"/>
        <v>197.35</v>
      </c>
      <c r="E3276" s="28">
        <f t="shared" si="2556"/>
        <v>186.94</v>
      </c>
      <c r="F3276" s="28">
        <f t="shared" si="2556"/>
        <v>193.72</v>
      </c>
      <c r="G3276" s="28">
        <f t="shared" si="2556"/>
        <v>199.48000000000002</v>
      </c>
      <c r="H3276" s="28">
        <f t="shared" si="2556"/>
        <v>188.03</v>
      </c>
      <c r="I3276" s="146">
        <f>SUM(B3276:H3276)</f>
        <v>1333.89</v>
      </c>
      <c r="J3276" s="28">
        <f t="shared" ref="J3276:P3276" si="2557">J3275+J3274</f>
        <v>182.12</v>
      </c>
      <c r="K3276" s="28">
        <f t="shared" si="2557"/>
        <v>171.63</v>
      </c>
      <c r="L3276" s="28">
        <f t="shared" si="2557"/>
        <v>180.81</v>
      </c>
      <c r="M3276" s="28">
        <f t="shared" si="2557"/>
        <v>189.37</v>
      </c>
      <c r="N3276" s="28">
        <f t="shared" si="2557"/>
        <v>156.19</v>
      </c>
      <c r="O3276" s="28">
        <f t="shared" si="2557"/>
        <v>66.27</v>
      </c>
      <c r="P3276" s="28">
        <f t="shared" si="2557"/>
        <v>189.39</v>
      </c>
      <c r="Q3276" s="146">
        <f>SUM(J3276:P3276)</f>
        <v>1135.7799999999997</v>
      </c>
    </row>
    <row r="3277" spans="1:17" x14ac:dyDescent="0.35">
      <c r="A3277" s="28" t="s">
        <v>154</v>
      </c>
      <c r="B3277" s="169">
        <f t="shared" ref="B3277:H3277" si="2558">B3276/B3274</f>
        <v>1.0175934317854669</v>
      </c>
      <c r="C3277" s="169">
        <f t="shared" si="2558"/>
        <v>1.0171919770773639</v>
      </c>
      <c r="D3277" s="169">
        <f t="shared" si="2558"/>
        <v>1.0198966408268733</v>
      </c>
      <c r="E3277" s="169">
        <f t="shared" si="2558"/>
        <v>1.019413240266114</v>
      </c>
      <c r="F3277" s="169">
        <f t="shared" si="2558"/>
        <v>1.0211913547706906</v>
      </c>
      <c r="G3277" s="169">
        <f t="shared" si="2558"/>
        <v>1.0261316872427984</v>
      </c>
      <c r="H3277" s="169">
        <f t="shared" si="2558"/>
        <v>1.015829281469476</v>
      </c>
      <c r="I3277" s="106">
        <f>I3275/I3276*100</f>
        <v>1.9296943526077863</v>
      </c>
      <c r="J3277" s="169">
        <f t="shared" ref="J3277:P3277" si="2559">J3276/J3274</f>
        <v>1.0151616499442586</v>
      </c>
      <c r="K3277" s="169">
        <f t="shared" si="2559"/>
        <v>1.0173681090693538</v>
      </c>
      <c r="L3277" s="169">
        <f t="shared" si="2559"/>
        <v>1.0135089686098655</v>
      </c>
      <c r="M3277" s="169">
        <f t="shared" si="2559"/>
        <v>1.0181182795698924</v>
      </c>
      <c r="N3277" s="169">
        <f t="shared" si="2559"/>
        <v>1.0378073089700997</v>
      </c>
      <c r="O3277" s="169">
        <f t="shared" si="2559"/>
        <v>1.1308873720136519</v>
      </c>
      <c r="P3277" s="169">
        <f t="shared" si="2559"/>
        <v>1.0400329489291598</v>
      </c>
      <c r="Q3277" s="106">
        <f>Q3275/Q3276*100</f>
        <v>2.8244906584021559</v>
      </c>
    </row>
    <row r="3278" spans="1:17" x14ac:dyDescent="0.35">
      <c r="A3278" s="28" t="s">
        <v>153</v>
      </c>
      <c r="B3278" s="28">
        <v>207</v>
      </c>
      <c r="C3278" s="28">
        <v>194</v>
      </c>
      <c r="D3278" s="61">
        <v>216</v>
      </c>
      <c r="E3278" s="61">
        <v>203</v>
      </c>
      <c r="F3278" s="61">
        <v>208</v>
      </c>
      <c r="G3278" s="88">
        <v>213</v>
      </c>
      <c r="H3278" s="88">
        <v>202</v>
      </c>
      <c r="I3278" s="146"/>
      <c r="J3278" s="88">
        <v>194</v>
      </c>
      <c r="K3278" s="61">
        <v>182</v>
      </c>
      <c r="L3278" s="61">
        <v>192</v>
      </c>
      <c r="M3278" s="61">
        <v>206</v>
      </c>
      <c r="N3278" s="61">
        <v>161</v>
      </c>
      <c r="O3278" s="88">
        <v>58</v>
      </c>
      <c r="P3278" s="88">
        <v>208</v>
      </c>
      <c r="Q3278" s="146"/>
    </row>
    <row r="3279" spans="1:17" x14ac:dyDescent="0.35">
      <c r="A3279" s="43" t="s">
        <v>155</v>
      </c>
      <c r="B3279" s="169">
        <f t="shared" ref="B3279:H3279" si="2560">B3278/B3276</f>
        <v>1.0845077801645098</v>
      </c>
      <c r="C3279" s="169">
        <f t="shared" si="2560"/>
        <v>1.0929577464788733</v>
      </c>
      <c r="D3279" s="169">
        <f t="shared" si="2560"/>
        <v>1.09450215353433</v>
      </c>
      <c r="E3279" s="169">
        <f t="shared" si="2560"/>
        <v>1.0859099176206271</v>
      </c>
      <c r="F3279" s="169">
        <f t="shared" si="2560"/>
        <v>1.073714639686145</v>
      </c>
      <c r="G3279" s="169">
        <f t="shared" si="2560"/>
        <v>1.0677762181672348</v>
      </c>
      <c r="H3279" s="169">
        <f t="shared" si="2560"/>
        <v>1.0742966547891293</v>
      </c>
      <c r="I3279" s="146"/>
      <c r="J3279" s="169">
        <f t="shared" ref="J3279:P3279" si="2561">J3278/J3276</f>
        <v>1.0652317153525148</v>
      </c>
      <c r="K3279" s="169">
        <f t="shared" si="2561"/>
        <v>1.0604206723766241</v>
      </c>
      <c r="L3279" s="169">
        <f t="shared" si="2561"/>
        <v>1.0618881699021072</v>
      </c>
      <c r="M3279" s="169">
        <f t="shared" si="2561"/>
        <v>1.0878175001320167</v>
      </c>
      <c r="N3279" s="169">
        <f t="shared" si="2561"/>
        <v>1.0307958255970293</v>
      </c>
      <c r="O3279" s="169">
        <f t="shared" si="2561"/>
        <v>0.87520748453297126</v>
      </c>
      <c r="P3279" s="169">
        <f t="shared" si="2561"/>
        <v>1.0982628438671524</v>
      </c>
      <c r="Q3279" s="146"/>
    </row>
    <row r="3280" spans="1:17" x14ac:dyDescent="0.35">
      <c r="A3280" s="28" t="s">
        <v>168</v>
      </c>
      <c r="B3280" s="61">
        <v>97.05</v>
      </c>
      <c r="C3280" s="61">
        <v>120.7</v>
      </c>
      <c r="D3280" s="61">
        <v>115.6</v>
      </c>
      <c r="E3280" s="61">
        <v>126.21</v>
      </c>
      <c r="F3280" s="61">
        <v>130.69999999999999</v>
      </c>
      <c r="G3280" s="28">
        <v>135.30000000000001</v>
      </c>
      <c r="H3280" s="28">
        <v>132.1</v>
      </c>
      <c r="I3280" s="151">
        <f>SUM(B3280:H3280)</f>
        <v>857.66</v>
      </c>
      <c r="J3280" s="28">
        <v>125.5</v>
      </c>
      <c r="K3280" s="61">
        <v>118.3</v>
      </c>
      <c r="L3280" s="61">
        <v>122</v>
      </c>
      <c r="M3280" s="61">
        <v>118.9</v>
      </c>
      <c r="N3280" s="61">
        <v>133.30000000000001</v>
      </c>
      <c r="O3280" s="28">
        <v>144.6</v>
      </c>
      <c r="P3280" s="28">
        <v>130.5</v>
      </c>
      <c r="Q3280" s="151">
        <f>SUM(J3280:P3280)</f>
        <v>893.1</v>
      </c>
    </row>
    <row r="3281" spans="1:17" x14ac:dyDescent="0.35">
      <c r="A3281" s="28" t="s">
        <v>1543</v>
      </c>
      <c r="B3281" s="166">
        <v>0.42</v>
      </c>
      <c r="C3281" s="166">
        <v>0.25</v>
      </c>
      <c r="D3281" s="166">
        <v>1.46</v>
      </c>
      <c r="E3281" s="166"/>
      <c r="F3281" s="166">
        <v>1.69</v>
      </c>
      <c r="G3281" s="28">
        <v>1.08</v>
      </c>
      <c r="H3281" s="28">
        <v>1.1100000000000001</v>
      </c>
      <c r="I3281" s="151">
        <f>SUM(B3281:H3281)</f>
        <v>6.0100000000000007</v>
      </c>
      <c r="J3281" s="28">
        <v>0.44</v>
      </c>
      <c r="K3281" s="166">
        <v>0.27</v>
      </c>
      <c r="L3281" s="166">
        <v>0.28000000000000003</v>
      </c>
      <c r="M3281" s="166">
        <v>0.35</v>
      </c>
      <c r="N3281" s="166">
        <v>0.43</v>
      </c>
      <c r="O3281" s="28">
        <v>4.1900000000000004</v>
      </c>
      <c r="P3281" s="28">
        <v>0.44</v>
      </c>
      <c r="Q3281" s="151">
        <f>SUM(J3281:P3281)</f>
        <v>6.4</v>
      </c>
    </row>
    <row r="3282" spans="1:17" x14ac:dyDescent="0.35">
      <c r="A3282" s="28" t="s">
        <v>152</v>
      </c>
      <c r="B3282" s="28">
        <f t="shared" ref="B3282:H3282" si="2562">B3281+B3280</f>
        <v>97.47</v>
      </c>
      <c r="C3282" s="28">
        <f t="shared" si="2562"/>
        <v>120.95</v>
      </c>
      <c r="D3282" s="28">
        <f t="shared" si="2562"/>
        <v>117.05999999999999</v>
      </c>
      <c r="E3282" s="28">
        <f t="shared" si="2562"/>
        <v>126.21</v>
      </c>
      <c r="F3282" s="28">
        <f t="shared" si="2562"/>
        <v>132.38999999999999</v>
      </c>
      <c r="G3282" s="28">
        <f t="shared" si="2562"/>
        <v>136.38000000000002</v>
      </c>
      <c r="H3282" s="28">
        <f t="shared" si="2562"/>
        <v>133.21</v>
      </c>
      <c r="I3282" s="151">
        <f>SUM(B3282:H3282)</f>
        <v>863.67</v>
      </c>
      <c r="J3282" s="28">
        <f t="shared" ref="J3282:P3282" si="2563">J3281+J3280</f>
        <v>125.94</v>
      </c>
      <c r="K3282" s="28">
        <f t="shared" si="2563"/>
        <v>118.57</v>
      </c>
      <c r="L3282" s="28">
        <f t="shared" si="2563"/>
        <v>122.28</v>
      </c>
      <c r="M3282" s="28">
        <f t="shared" si="2563"/>
        <v>119.25</v>
      </c>
      <c r="N3282" s="28">
        <f t="shared" si="2563"/>
        <v>133.73000000000002</v>
      </c>
      <c r="O3282" s="28">
        <f t="shared" si="2563"/>
        <v>148.79</v>
      </c>
      <c r="P3282" s="28">
        <f t="shared" si="2563"/>
        <v>130.94</v>
      </c>
      <c r="Q3282" s="151">
        <f>SUM(J3282:P3282)</f>
        <v>899.5</v>
      </c>
    </row>
    <row r="3283" spans="1:17" x14ac:dyDescent="0.35">
      <c r="A3283" s="28" t="s">
        <v>154</v>
      </c>
      <c r="B3283" s="169">
        <f t="shared" ref="B3283:H3283" si="2564">B3282/B3280</f>
        <v>1.0043276661514684</v>
      </c>
      <c r="C3283" s="169">
        <f t="shared" si="2564"/>
        <v>1.0020712510356256</v>
      </c>
      <c r="D3283" s="169">
        <f t="shared" si="2564"/>
        <v>1.012629757785467</v>
      </c>
      <c r="E3283" s="169">
        <f t="shared" si="2564"/>
        <v>1</v>
      </c>
      <c r="F3283" s="169">
        <f t="shared" si="2564"/>
        <v>1.0129303749043612</v>
      </c>
      <c r="G3283" s="169">
        <f t="shared" si="2564"/>
        <v>1.0079822616407983</v>
      </c>
      <c r="H3283" s="169">
        <f t="shared" si="2564"/>
        <v>1.0084027252081758</v>
      </c>
      <c r="I3283" s="154">
        <f>I3281/I3282*100</f>
        <v>0.69586763462896717</v>
      </c>
      <c r="J3283" s="169">
        <f t="shared" ref="J3283:P3283" si="2565">J3282/J3280</f>
        <v>1.0035059760956175</v>
      </c>
      <c r="K3283" s="169">
        <f t="shared" si="2565"/>
        <v>1.0022823330515638</v>
      </c>
      <c r="L3283" s="169">
        <f t="shared" si="2565"/>
        <v>1.0022950819672132</v>
      </c>
      <c r="M3283" s="169">
        <f t="shared" si="2565"/>
        <v>1.0029436501261564</v>
      </c>
      <c r="N3283" s="169">
        <f t="shared" si="2565"/>
        <v>1.0032258064516129</v>
      </c>
      <c r="O3283" s="169">
        <f t="shared" si="2565"/>
        <v>1.0289764868603042</v>
      </c>
      <c r="P3283" s="169">
        <f t="shared" si="2565"/>
        <v>1.0033716475095786</v>
      </c>
      <c r="Q3283" s="154">
        <f>Q3281/Q3282*100</f>
        <v>0.71150639244024461</v>
      </c>
    </row>
    <row r="3284" spans="1:17" x14ac:dyDescent="0.35">
      <c r="A3284" s="28" t="s">
        <v>153</v>
      </c>
      <c r="B3284" s="28">
        <v>118</v>
      </c>
      <c r="C3284" s="28">
        <v>151</v>
      </c>
      <c r="D3284" s="28">
        <v>139</v>
      </c>
      <c r="E3284" s="28">
        <v>159</v>
      </c>
      <c r="F3284" s="28">
        <v>163</v>
      </c>
      <c r="G3284" s="88">
        <v>167</v>
      </c>
      <c r="H3284" s="88">
        <v>164</v>
      </c>
      <c r="I3284" s="146"/>
      <c r="J3284" s="88">
        <v>163</v>
      </c>
      <c r="K3284" s="28">
        <v>150</v>
      </c>
      <c r="L3284" s="28">
        <v>132</v>
      </c>
      <c r="M3284" s="28">
        <v>143</v>
      </c>
      <c r="N3284" s="28">
        <v>164</v>
      </c>
      <c r="O3284" s="88">
        <v>184</v>
      </c>
      <c r="P3284" s="88">
        <v>160</v>
      </c>
      <c r="Q3284" s="146"/>
    </row>
    <row r="3285" spans="1:17" x14ac:dyDescent="0.35">
      <c r="A3285" s="43" t="s">
        <v>155</v>
      </c>
      <c r="B3285" s="169">
        <f t="shared" ref="B3285:H3285" si="2566">B3284/B3282</f>
        <v>1.2106289114599365</v>
      </c>
      <c r="C3285" s="169">
        <f t="shared" si="2566"/>
        <v>1.2484497726333195</v>
      </c>
      <c r="D3285" s="169">
        <f t="shared" si="2566"/>
        <v>1.1874252520075177</v>
      </c>
      <c r="E3285" s="169">
        <f t="shared" si="2566"/>
        <v>1.2598050867601618</v>
      </c>
      <c r="F3285" s="169">
        <f t="shared" si="2566"/>
        <v>1.2312108165269282</v>
      </c>
      <c r="G3285" s="169">
        <f t="shared" si="2566"/>
        <v>1.2245197242997505</v>
      </c>
      <c r="H3285" s="169">
        <f t="shared" si="2566"/>
        <v>1.2311388033931385</v>
      </c>
      <c r="I3285" s="146"/>
      <c r="J3285" s="169">
        <f t="shared" ref="J3285:P3285" si="2567">J3284/J3282</f>
        <v>1.2942671113228521</v>
      </c>
      <c r="K3285" s="169">
        <f t="shared" si="2567"/>
        <v>1.2650754828371427</v>
      </c>
      <c r="L3285" s="169">
        <f t="shared" si="2567"/>
        <v>1.0794896957801767</v>
      </c>
      <c r="M3285" s="169">
        <f t="shared" si="2567"/>
        <v>1.1991614255765199</v>
      </c>
      <c r="N3285" s="169">
        <f t="shared" si="2567"/>
        <v>1.2263516039781648</v>
      </c>
      <c r="O3285" s="169">
        <f t="shared" si="2567"/>
        <v>1.2366422474628671</v>
      </c>
      <c r="P3285" s="169">
        <f t="shared" si="2567"/>
        <v>1.2219337100962273</v>
      </c>
      <c r="Q3285" s="146"/>
    </row>
    <row r="3286" spans="1:17" x14ac:dyDescent="0.35">
      <c r="A3286" s="28" t="s">
        <v>170</v>
      </c>
      <c r="B3286" s="61">
        <v>412</v>
      </c>
      <c r="C3286" s="61">
        <v>369.1</v>
      </c>
      <c r="D3286" s="61">
        <v>458.8</v>
      </c>
      <c r="E3286" s="61">
        <v>457.1</v>
      </c>
      <c r="F3286" s="61">
        <v>411.3</v>
      </c>
      <c r="G3286" s="88">
        <v>247.5</v>
      </c>
      <c r="H3286" s="88">
        <v>454.9</v>
      </c>
      <c r="I3286" s="146">
        <f>SUM(B3286:H3286)</f>
        <v>2810.7000000000003</v>
      </c>
      <c r="J3286" s="88">
        <v>370.9</v>
      </c>
      <c r="K3286" s="61">
        <v>337.9</v>
      </c>
      <c r="L3286" s="61">
        <v>403.2</v>
      </c>
      <c r="M3286" s="61">
        <v>309.89999999999998</v>
      </c>
      <c r="N3286" s="61">
        <v>310.2</v>
      </c>
      <c r="O3286" s="88">
        <v>272.5</v>
      </c>
      <c r="P3286" s="88">
        <v>0.5</v>
      </c>
      <c r="Q3286" s="146">
        <f>SUM(J3286:P3286)</f>
        <v>2005.1000000000001</v>
      </c>
    </row>
    <row r="3287" spans="1:17" x14ac:dyDescent="0.35">
      <c r="A3287" s="28" t="s">
        <v>171</v>
      </c>
      <c r="B3287" s="166">
        <v>0.8</v>
      </c>
      <c r="C3287" s="166">
        <v>0.2</v>
      </c>
      <c r="D3287" s="166">
        <v>5.2</v>
      </c>
      <c r="E3287" s="166">
        <v>4.9000000000000004</v>
      </c>
      <c r="F3287" s="166">
        <v>4.0199999999999996</v>
      </c>
      <c r="G3287" s="88">
        <v>1.5</v>
      </c>
      <c r="H3287" s="88">
        <v>2.5</v>
      </c>
      <c r="I3287" s="146">
        <f>SUM(B3287:H3287)</f>
        <v>19.12</v>
      </c>
      <c r="J3287" s="88">
        <v>1.2</v>
      </c>
      <c r="K3287" s="166">
        <v>0.2</v>
      </c>
      <c r="L3287" s="166">
        <v>0.1</v>
      </c>
      <c r="M3287" s="166">
        <v>0.3</v>
      </c>
      <c r="N3287" s="166">
        <v>0.8</v>
      </c>
      <c r="O3287" s="88">
        <v>0.4</v>
      </c>
      <c r="P3287" s="88">
        <v>0.1</v>
      </c>
      <c r="Q3287" s="146">
        <f>SUM(J3287:P3287)</f>
        <v>3.1</v>
      </c>
    </row>
    <row r="3288" spans="1:17" x14ac:dyDescent="0.35">
      <c r="A3288" s="28" t="s">
        <v>152</v>
      </c>
      <c r="B3288" s="28">
        <f t="shared" ref="B3288:H3288" si="2568">B3287+B3286</f>
        <v>412.8</v>
      </c>
      <c r="C3288" s="28">
        <f t="shared" si="2568"/>
        <v>369.3</v>
      </c>
      <c r="D3288" s="28">
        <f t="shared" si="2568"/>
        <v>464</v>
      </c>
      <c r="E3288" s="28">
        <f t="shared" si="2568"/>
        <v>462</v>
      </c>
      <c r="F3288" s="28">
        <f t="shared" si="2568"/>
        <v>415.32</v>
      </c>
      <c r="G3288" s="28">
        <f t="shared" si="2568"/>
        <v>249</v>
      </c>
      <c r="H3288" s="28">
        <f t="shared" si="2568"/>
        <v>457.4</v>
      </c>
      <c r="I3288" s="146">
        <f>SUM(B3288:H3288)</f>
        <v>2829.82</v>
      </c>
      <c r="J3288" s="28">
        <f t="shared" ref="J3288:P3288" si="2569">J3287+J3286</f>
        <v>372.09999999999997</v>
      </c>
      <c r="K3288" s="28">
        <f t="shared" si="2569"/>
        <v>338.09999999999997</v>
      </c>
      <c r="L3288" s="28">
        <f t="shared" si="2569"/>
        <v>403.3</v>
      </c>
      <c r="M3288" s="28">
        <f t="shared" si="2569"/>
        <v>310.2</v>
      </c>
      <c r="N3288" s="28">
        <f t="shared" si="2569"/>
        <v>311</v>
      </c>
      <c r="O3288" s="28">
        <f t="shared" si="2569"/>
        <v>272.89999999999998</v>
      </c>
      <c r="P3288" s="28">
        <f t="shared" si="2569"/>
        <v>0.6</v>
      </c>
      <c r="Q3288" s="146">
        <f>SUM(J3288:P3288)</f>
        <v>2008.1999999999998</v>
      </c>
    </row>
    <row r="3289" spans="1:17" x14ac:dyDescent="0.35">
      <c r="A3289" s="28" t="s">
        <v>154</v>
      </c>
      <c r="B3289" s="169">
        <f t="shared" ref="B3289:H3289" si="2570">B3288/B3286</f>
        <v>1.0019417475728156</v>
      </c>
      <c r="C3289" s="169">
        <f t="shared" si="2570"/>
        <v>1.000541858574912</v>
      </c>
      <c r="D3289" s="169">
        <f t="shared" si="2570"/>
        <v>1.0113339145597209</v>
      </c>
      <c r="E3289" s="169">
        <f t="shared" si="2570"/>
        <v>1.010719754977029</v>
      </c>
      <c r="F3289" s="169">
        <f t="shared" si="2570"/>
        <v>1.0097738876732312</v>
      </c>
      <c r="G3289" s="169">
        <f t="shared" si="2570"/>
        <v>1.0060606060606061</v>
      </c>
      <c r="H3289" s="169">
        <f t="shared" si="2570"/>
        <v>1.005495713343592</v>
      </c>
      <c r="I3289" s="153">
        <f>I3287/I3288*100</f>
        <v>0.67566134948512624</v>
      </c>
      <c r="J3289" s="169">
        <f t="shared" ref="J3289:P3289" si="2571">J3288/J3286</f>
        <v>1.0032353734160151</v>
      </c>
      <c r="K3289" s="169">
        <f t="shared" si="2571"/>
        <v>1.0005918910920391</v>
      </c>
      <c r="L3289" s="169">
        <f t="shared" si="2571"/>
        <v>1.000248015873016</v>
      </c>
      <c r="M3289" s="169">
        <f t="shared" si="2571"/>
        <v>1.000968054211036</v>
      </c>
      <c r="N3289" s="169">
        <f t="shared" si="2571"/>
        <v>1.0025789813023855</v>
      </c>
      <c r="O3289" s="169">
        <f t="shared" si="2571"/>
        <v>1.0014678899082567</v>
      </c>
      <c r="P3289" s="169">
        <f t="shared" si="2571"/>
        <v>1.2</v>
      </c>
      <c r="Q3289" s="153">
        <f>Q3287/Q3288*100</f>
        <v>0.15436709491086548</v>
      </c>
    </row>
    <row r="3290" spans="1:17" x14ac:dyDescent="0.35">
      <c r="A3290" s="28" t="s">
        <v>153</v>
      </c>
      <c r="B3290" s="61">
        <v>650</v>
      </c>
      <c r="C3290" s="61">
        <v>583</v>
      </c>
      <c r="D3290" s="61">
        <v>737</v>
      </c>
      <c r="E3290" s="61">
        <v>707</v>
      </c>
      <c r="F3290" s="61">
        <v>208</v>
      </c>
      <c r="G3290" s="88">
        <v>213</v>
      </c>
      <c r="H3290" s="88">
        <v>835</v>
      </c>
      <c r="I3290" s="146"/>
      <c r="J3290" s="88">
        <v>638</v>
      </c>
      <c r="K3290" s="61">
        <v>600</v>
      </c>
      <c r="L3290" s="61">
        <v>740</v>
      </c>
      <c r="M3290" s="61">
        <v>538</v>
      </c>
      <c r="N3290" s="61">
        <v>533</v>
      </c>
      <c r="O3290" s="88">
        <v>467</v>
      </c>
      <c r="P3290" s="88">
        <v>0</v>
      </c>
      <c r="Q3290" s="146"/>
    </row>
    <row r="3291" spans="1:17" x14ac:dyDescent="0.35">
      <c r="A3291" s="43" t="s">
        <v>155</v>
      </c>
      <c r="B3291" s="169">
        <f t="shared" ref="B3291:G3291" si="2572">B3290/B3288</f>
        <v>1.5746124031007751</v>
      </c>
      <c r="C3291" s="169">
        <f t="shared" si="2572"/>
        <v>1.5786623341456809</v>
      </c>
      <c r="D3291" s="169">
        <f t="shared" si="2572"/>
        <v>1.5883620689655173</v>
      </c>
      <c r="E3291" s="169">
        <f t="shared" si="2572"/>
        <v>1.5303030303030303</v>
      </c>
      <c r="F3291" s="169">
        <f t="shared" si="2572"/>
        <v>0.50081864586343061</v>
      </c>
      <c r="G3291" s="169">
        <f t="shared" si="2572"/>
        <v>0.85542168674698793</v>
      </c>
      <c r="H3291" s="169">
        <v>914</v>
      </c>
      <c r="I3291" s="146"/>
      <c r="J3291" s="169">
        <f>J3290/J3288</f>
        <v>1.7145928513840367</v>
      </c>
      <c r="K3291" s="169">
        <f>K3290/K3288</f>
        <v>1.7746228926353151</v>
      </c>
      <c r="L3291" s="169">
        <f>L3290/L3288</f>
        <v>1.8348623853211008</v>
      </c>
      <c r="M3291" s="169">
        <v>420</v>
      </c>
      <c r="N3291" s="169">
        <f>N3290/N3288</f>
        <v>1.7138263665594855</v>
      </c>
      <c r="O3291" s="169">
        <f>O3290/O3288</f>
        <v>1.7112495419567608</v>
      </c>
      <c r="P3291" s="169">
        <f>P3290/P3288</f>
        <v>0</v>
      </c>
      <c r="Q3291" s="146"/>
    </row>
    <row r="3292" spans="1:17" x14ac:dyDescent="0.35">
      <c r="A3292" s="28" t="s">
        <v>173</v>
      </c>
      <c r="B3292" s="74">
        <v>28.37</v>
      </c>
      <c r="C3292" s="171">
        <v>33.83</v>
      </c>
      <c r="D3292" s="171">
        <v>28.6</v>
      </c>
      <c r="E3292" s="171">
        <v>24.61</v>
      </c>
      <c r="F3292" s="171">
        <v>30.36</v>
      </c>
      <c r="G3292" s="28">
        <v>29.5</v>
      </c>
      <c r="H3292" s="74">
        <v>25.38</v>
      </c>
      <c r="I3292" s="146">
        <f>SUM(B3292:H3292)</f>
        <v>200.65</v>
      </c>
      <c r="J3292" s="74">
        <v>32.9</v>
      </c>
      <c r="K3292" s="171">
        <v>34.76</v>
      </c>
      <c r="L3292" s="171">
        <v>36.130000000000003</v>
      </c>
      <c r="M3292" s="171">
        <v>27.78</v>
      </c>
      <c r="N3292" s="171">
        <v>34.94</v>
      </c>
      <c r="O3292" s="28">
        <v>33.21</v>
      </c>
      <c r="P3292" s="74">
        <v>29.69</v>
      </c>
      <c r="Q3292" s="146">
        <f>SUM(J3292:P3292)</f>
        <v>229.41</v>
      </c>
    </row>
    <row r="3293" spans="1:17" x14ac:dyDescent="0.35">
      <c r="A3293" s="28" t="s">
        <v>172</v>
      </c>
      <c r="B3293" s="33">
        <v>0.02</v>
      </c>
      <c r="C3293" s="61">
        <v>0</v>
      </c>
      <c r="D3293" s="61">
        <v>0</v>
      </c>
      <c r="E3293" s="61">
        <v>0</v>
      </c>
      <c r="F3293" s="61">
        <v>0.02</v>
      </c>
      <c r="G3293" s="28">
        <v>0.03</v>
      </c>
      <c r="H3293" s="74">
        <v>0.02</v>
      </c>
      <c r="I3293" s="146">
        <f>SUM(B3293:H3293)</f>
        <v>9.0000000000000011E-2</v>
      </c>
      <c r="J3293" s="33">
        <v>0.03</v>
      </c>
      <c r="K3293" s="61">
        <v>0.03</v>
      </c>
      <c r="L3293" s="61">
        <v>0.02</v>
      </c>
      <c r="M3293" s="61">
        <v>0</v>
      </c>
      <c r="N3293" s="61">
        <v>0</v>
      </c>
      <c r="O3293" s="28">
        <v>0.01</v>
      </c>
      <c r="P3293" s="74">
        <v>0</v>
      </c>
      <c r="Q3293" s="146">
        <f>SUM(J3293:P3293)</f>
        <v>0.09</v>
      </c>
    </row>
    <row r="3294" spans="1:17" x14ac:dyDescent="0.35">
      <c r="A3294" s="28" t="s">
        <v>152</v>
      </c>
      <c r="B3294" s="28">
        <f t="shared" ref="B3294:G3294" si="2573">B3293+B3292</f>
        <v>28.39</v>
      </c>
      <c r="C3294" s="28">
        <f t="shared" si="2573"/>
        <v>33.83</v>
      </c>
      <c r="D3294" s="28">
        <f t="shared" si="2573"/>
        <v>28.6</v>
      </c>
      <c r="E3294" s="28">
        <f t="shared" si="2573"/>
        <v>24.61</v>
      </c>
      <c r="F3294" s="28">
        <f t="shared" si="2573"/>
        <v>30.38</v>
      </c>
      <c r="G3294" s="28">
        <f t="shared" si="2573"/>
        <v>29.53</v>
      </c>
      <c r="H3294" s="28">
        <v>30.49</v>
      </c>
      <c r="I3294" s="146">
        <f>SUM(B3294:H3294)</f>
        <v>205.83</v>
      </c>
      <c r="J3294" s="28">
        <f t="shared" ref="J3294:P3294" si="2574">J3293+J3292</f>
        <v>32.93</v>
      </c>
      <c r="K3294" s="28">
        <f t="shared" si="2574"/>
        <v>34.79</v>
      </c>
      <c r="L3294" s="28">
        <f t="shared" si="2574"/>
        <v>36.150000000000006</v>
      </c>
      <c r="M3294" s="28">
        <f t="shared" si="2574"/>
        <v>27.78</v>
      </c>
      <c r="N3294" s="28">
        <f t="shared" si="2574"/>
        <v>34.94</v>
      </c>
      <c r="O3294" s="28">
        <f t="shared" si="2574"/>
        <v>33.22</v>
      </c>
      <c r="P3294" s="28">
        <f t="shared" si="2574"/>
        <v>29.69</v>
      </c>
      <c r="Q3294" s="146">
        <f>SUM(J3294:P3294)</f>
        <v>229.5</v>
      </c>
    </row>
    <row r="3295" spans="1:17" x14ac:dyDescent="0.35">
      <c r="A3295" s="28" t="s">
        <v>154</v>
      </c>
      <c r="B3295" s="169">
        <f>B3294/B3292</f>
        <v>1.0007049700387733</v>
      </c>
      <c r="C3295" s="169">
        <f t="shared" ref="C3295:H3295" si="2575">C3294/C3292</f>
        <v>1</v>
      </c>
      <c r="D3295" s="169">
        <f t="shared" si="2575"/>
        <v>1</v>
      </c>
      <c r="E3295" s="169">
        <f t="shared" si="2575"/>
        <v>1</v>
      </c>
      <c r="F3295" s="169">
        <f t="shared" si="2575"/>
        <v>1.0006587615283267</v>
      </c>
      <c r="G3295" s="169">
        <f t="shared" si="2575"/>
        <v>1.0010169491525425</v>
      </c>
      <c r="H3295" s="169">
        <f t="shared" si="2575"/>
        <v>1.2013396375098502</v>
      </c>
      <c r="I3295" s="153">
        <f>I3293/I3294*100</f>
        <v>4.3725404459991256E-2</v>
      </c>
      <c r="J3295" s="169">
        <f>J3294/J3292</f>
        <v>1.0009118541033435</v>
      </c>
      <c r="K3295" s="169">
        <f t="shared" ref="K3295:P3295" si="2576">K3294/K3292</f>
        <v>1.0008630609896434</v>
      </c>
      <c r="L3295" s="169">
        <f t="shared" si="2576"/>
        <v>1.0005535566011625</v>
      </c>
      <c r="M3295" s="169">
        <f t="shared" si="2576"/>
        <v>1</v>
      </c>
      <c r="N3295" s="169">
        <f t="shared" si="2576"/>
        <v>1</v>
      </c>
      <c r="O3295" s="169">
        <f t="shared" si="2576"/>
        <v>1.0003011141222522</v>
      </c>
      <c r="P3295" s="169">
        <f t="shared" si="2576"/>
        <v>1</v>
      </c>
      <c r="Q3295" s="153">
        <f>Q3293/Q3294*100</f>
        <v>3.9215686274509803E-2</v>
      </c>
    </row>
    <row r="3296" spans="1:17" x14ac:dyDescent="0.35">
      <c r="A3296" s="28" t="s">
        <v>153</v>
      </c>
      <c r="B3296" s="28">
        <v>232</v>
      </c>
      <c r="C3296" s="28">
        <v>270</v>
      </c>
      <c r="D3296" s="28">
        <v>254</v>
      </c>
      <c r="E3296" s="28">
        <v>179</v>
      </c>
      <c r="F3296" s="28">
        <v>241</v>
      </c>
      <c r="G3296" s="28">
        <v>208</v>
      </c>
      <c r="H3296" s="28">
        <v>191</v>
      </c>
      <c r="I3296" s="146"/>
      <c r="J3296" s="28">
        <v>237</v>
      </c>
      <c r="K3296" s="28">
        <v>257</v>
      </c>
      <c r="L3296" s="28">
        <v>112</v>
      </c>
      <c r="M3296" s="28">
        <v>210</v>
      </c>
      <c r="N3296" s="28">
        <v>271</v>
      </c>
      <c r="O3296" s="28">
        <v>272</v>
      </c>
      <c r="P3296" s="28">
        <v>213</v>
      </c>
      <c r="Q3296" s="146"/>
    </row>
    <row r="3297" spans="1:17" x14ac:dyDescent="0.35">
      <c r="A3297" s="43" t="s">
        <v>155</v>
      </c>
      <c r="B3297" s="169">
        <f t="shared" ref="B3297:H3297" si="2577">B3296/B3294</f>
        <v>8.1718915110954562</v>
      </c>
      <c r="C3297" s="169">
        <f t="shared" si="2577"/>
        <v>7.9810818799881762</v>
      </c>
      <c r="D3297" s="169">
        <f t="shared" si="2577"/>
        <v>8.8811188811188799</v>
      </c>
      <c r="E3297" s="169">
        <f t="shared" si="2577"/>
        <v>7.2734660707029661</v>
      </c>
      <c r="F3297" s="169">
        <f t="shared" si="2577"/>
        <v>7.9328505595786707</v>
      </c>
      <c r="G3297" s="169">
        <f t="shared" si="2577"/>
        <v>7.043684388757196</v>
      </c>
      <c r="H3297" s="169">
        <f t="shared" si="2577"/>
        <v>6.264348966874385</v>
      </c>
      <c r="I3297" s="146"/>
      <c r="J3297" s="169">
        <f t="shared" ref="J3297:P3297" si="2578">J3296/J3294</f>
        <v>7.1970847251746131</v>
      </c>
      <c r="K3297" s="169">
        <f t="shared" si="2578"/>
        <v>7.387180224202357</v>
      </c>
      <c r="L3297" s="169">
        <f t="shared" si="2578"/>
        <v>3.0982019363762099</v>
      </c>
      <c r="M3297" s="169">
        <f t="shared" si="2578"/>
        <v>7.5593952483801292</v>
      </c>
      <c r="N3297" s="169">
        <f t="shared" si="2578"/>
        <v>7.7561534058385808</v>
      </c>
      <c r="O3297" s="169">
        <f t="shared" si="2578"/>
        <v>8.1878386514148112</v>
      </c>
      <c r="P3297" s="169">
        <f t="shared" si="2578"/>
        <v>7.1741327046143484</v>
      </c>
      <c r="Q3297" s="146"/>
    </row>
    <row r="3298" spans="1:17" x14ac:dyDescent="0.35">
      <c r="A3298" s="28" t="s">
        <v>176</v>
      </c>
      <c r="B3298" s="28">
        <v>0</v>
      </c>
      <c r="C3298" s="28">
        <v>0</v>
      </c>
      <c r="D3298" s="28">
        <v>0</v>
      </c>
      <c r="E3298" s="28">
        <v>0</v>
      </c>
      <c r="F3298" s="28">
        <v>0</v>
      </c>
      <c r="G3298" s="28">
        <v>0</v>
      </c>
      <c r="H3298" s="28">
        <v>0</v>
      </c>
      <c r="I3298" s="151">
        <f>SUM(B3298:H3298)</f>
        <v>0</v>
      </c>
      <c r="J3298" s="28">
        <v>0</v>
      </c>
      <c r="K3298" s="28">
        <v>0</v>
      </c>
      <c r="L3298" s="28">
        <v>0</v>
      </c>
      <c r="M3298" s="28">
        <v>0</v>
      </c>
      <c r="N3298" s="28">
        <v>0</v>
      </c>
      <c r="O3298" s="28">
        <v>0</v>
      </c>
      <c r="P3298" s="28">
        <v>0</v>
      </c>
      <c r="Q3298" s="151">
        <f>SUM(J3298:P3298)</f>
        <v>0</v>
      </c>
    </row>
    <row r="3299" spans="1:17" x14ac:dyDescent="0.35">
      <c r="A3299" s="28" t="s">
        <v>177</v>
      </c>
      <c r="B3299" s="28">
        <v>0</v>
      </c>
      <c r="C3299" s="28">
        <v>0</v>
      </c>
      <c r="D3299" s="28">
        <v>0</v>
      </c>
      <c r="E3299" s="28">
        <v>0</v>
      </c>
      <c r="F3299" s="28">
        <v>0</v>
      </c>
      <c r="G3299" s="28">
        <v>0</v>
      </c>
      <c r="H3299" s="28">
        <v>0</v>
      </c>
      <c r="I3299" s="151">
        <f>SUM(B3299:H3299)</f>
        <v>0</v>
      </c>
      <c r="J3299" s="28">
        <v>0</v>
      </c>
      <c r="K3299" s="28">
        <v>0</v>
      </c>
      <c r="L3299" s="28">
        <v>0</v>
      </c>
      <c r="M3299" s="28">
        <v>0</v>
      </c>
      <c r="N3299" s="28">
        <v>0</v>
      </c>
      <c r="O3299" s="28">
        <v>0</v>
      </c>
      <c r="P3299" s="28">
        <v>0</v>
      </c>
      <c r="Q3299" s="151">
        <f>SUM(J3299:P3299)</f>
        <v>0</v>
      </c>
    </row>
    <row r="3300" spans="1:17" x14ac:dyDescent="0.35">
      <c r="A3300" s="28" t="s">
        <v>152</v>
      </c>
      <c r="B3300" s="28">
        <f t="shared" ref="B3300:H3300" si="2579">B3299+B3298</f>
        <v>0</v>
      </c>
      <c r="C3300" s="28">
        <f t="shared" si="2579"/>
        <v>0</v>
      </c>
      <c r="D3300" s="28">
        <f t="shared" si="2579"/>
        <v>0</v>
      </c>
      <c r="E3300" s="28">
        <f t="shared" si="2579"/>
        <v>0</v>
      </c>
      <c r="F3300" s="28">
        <f t="shared" si="2579"/>
        <v>0</v>
      </c>
      <c r="G3300" s="28">
        <f t="shared" si="2579"/>
        <v>0</v>
      </c>
      <c r="H3300" s="28">
        <f t="shared" si="2579"/>
        <v>0</v>
      </c>
      <c r="I3300" s="151">
        <f>SUM(B3300:H3300)</f>
        <v>0</v>
      </c>
      <c r="J3300" s="28">
        <f t="shared" ref="J3300:P3300" si="2580">J3299+J3298</f>
        <v>0</v>
      </c>
      <c r="K3300" s="28">
        <f t="shared" si="2580"/>
        <v>0</v>
      </c>
      <c r="L3300" s="28">
        <f t="shared" si="2580"/>
        <v>0</v>
      </c>
      <c r="M3300" s="28">
        <f t="shared" si="2580"/>
        <v>0</v>
      </c>
      <c r="N3300" s="28">
        <f t="shared" si="2580"/>
        <v>0</v>
      </c>
      <c r="O3300" s="28">
        <f t="shared" si="2580"/>
        <v>0</v>
      </c>
      <c r="P3300" s="28">
        <f t="shared" si="2580"/>
        <v>0</v>
      </c>
      <c r="Q3300" s="151">
        <f>SUM(J3300:P3300)</f>
        <v>0</v>
      </c>
    </row>
    <row r="3301" spans="1:17" x14ac:dyDescent="0.35">
      <c r="A3301" s="28" t="s">
        <v>154</v>
      </c>
      <c r="B3301" s="106" t="e">
        <f t="shared" ref="B3301:Q3301" si="2581">B3299/B3300*100</f>
        <v>#DIV/0!</v>
      </c>
      <c r="C3301" s="106" t="e">
        <f t="shared" si="2581"/>
        <v>#DIV/0!</v>
      </c>
      <c r="D3301" s="106" t="e">
        <f t="shared" si="2581"/>
        <v>#DIV/0!</v>
      </c>
      <c r="E3301" s="106" t="e">
        <f t="shared" si="2581"/>
        <v>#DIV/0!</v>
      </c>
      <c r="F3301" s="106" t="e">
        <f t="shared" si="2581"/>
        <v>#DIV/0!</v>
      </c>
      <c r="G3301" s="106" t="e">
        <f t="shared" si="2581"/>
        <v>#DIV/0!</v>
      </c>
      <c r="H3301" s="106" t="e">
        <f t="shared" si="2581"/>
        <v>#DIV/0!</v>
      </c>
      <c r="I3301" s="153" t="e">
        <f t="shared" si="2581"/>
        <v>#DIV/0!</v>
      </c>
      <c r="J3301" s="106" t="e">
        <f t="shared" si="2581"/>
        <v>#DIV/0!</v>
      </c>
      <c r="K3301" s="106" t="e">
        <f t="shared" si="2581"/>
        <v>#DIV/0!</v>
      </c>
      <c r="L3301" s="106" t="e">
        <f t="shared" si="2581"/>
        <v>#DIV/0!</v>
      </c>
      <c r="M3301" s="106" t="e">
        <f t="shared" si="2581"/>
        <v>#DIV/0!</v>
      </c>
      <c r="N3301" s="106" t="e">
        <f t="shared" si="2581"/>
        <v>#DIV/0!</v>
      </c>
      <c r="O3301" s="106" t="e">
        <f t="shared" si="2581"/>
        <v>#DIV/0!</v>
      </c>
      <c r="P3301" s="106" t="e">
        <f t="shared" si="2581"/>
        <v>#DIV/0!</v>
      </c>
      <c r="Q3301" s="153" t="e">
        <f t="shared" si="2581"/>
        <v>#DIV/0!</v>
      </c>
    </row>
    <row r="3302" spans="1:17" x14ac:dyDescent="0.35">
      <c r="A3302" s="28" t="s">
        <v>153</v>
      </c>
      <c r="B3302" s="88">
        <v>0</v>
      </c>
      <c r="C3302" s="88">
        <v>0</v>
      </c>
      <c r="D3302" s="88">
        <v>0</v>
      </c>
      <c r="E3302" s="88">
        <v>0</v>
      </c>
      <c r="F3302" s="88">
        <v>0</v>
      </c>
      <c r="G3302" s="88">
        <v>0</v>
      </c>
      <c r="H3302" s="88">
        <v>0</v>
      </c>
      <c r="I3302" s="146"/>
      <c r="J3302" s="88">
        <v>0</v>
      </c>
      <c r="K3302" s="88">
        <v>0</v>
      </c>
      <c r="L3302" s="88">
        <v>0</v>
      </c>
      <c r="M3302" s="88">
        <v>0</v>
      </c>
      <c r="N3302" s="88">
        <v>0</v>
      </c>
      <c r="O3302" s="88">
        <v>0</v>
      </c>
      <c r="P3302" s="88">
        <v>0</v>
      </c>
      <c r="Q3302" s="146"/>
    </row>
    <row r="3303" spans="1:17" x14ac:dyDescent="0.35">
      <c r="A3303" s="43" t="s">
        <v>155</v>
      </c>
      <c r="B3303" s="169" t="e">
        <f t="shared" ref="B3303:H3303" si="2582">B3302/B3300</f>
        <v>#DIV/0!</v>
      </c>
      <c r="C3303" s="169" t="e">
        <f t="shared" si="2582"/>
        <v>#DIV/0!</v>
      </c>
      <c r="D3303" s="169" t="e">
        <f t="shared" si="2582"/>
        <v>#DIV/0!</v>
      </c>
      <c r="E3303" s="169" t="e">
        <f t="shared" si="2582"/>
        <v>#DIV/0!</v>
      </c>
      <c r="F3303" s="169" t="e">
        <f t="shared" si="2582"/>
        <v>#DIV/0!</v>
      </c>
      <c r="G3303" s="169" t="e">
        <f t="shared" si="2582"/>
        <v>#DIV/0!</v>
      </c>
      <c r="H3303" s="169" t="e">
        <f t="shared" si="2582"/>
        <v>#DIV/0!</v>
      </c>
      <c r="I3303" s="146"/>
      <c r="J3303" s="169" t="e">
        <f t="shared" ref="J3303:P3303" si="2583">J3302/J3300</f>
        <v>#DIV/0!</v>
      </c>
      <c r="K3303" s="169" t="e">
        <f t="shared" si="2583"/>
        <v>#DIV/0!</v>
      </c>
      <c r="L3303" s="169" t="e">
        <f t="shared" si="2583"/>
        <v>#DIV/0!</v>
      </c>
      <c r="M3303" s="169" t="e">
        <f t="shared" si="2583"/>
        <v>#DIV/0!</v>
      </c>
      <c r="N3303" s="169" t="e">
        <f t="shared" si="2583"/>
        <v>#DIV/0!</v>
      </c>
      <c r="O3303" s="169" t="e">
        <f t="shared" si="2583"/>
        <v>#DIV/0!</v>
      </c>
      <c r="P3303" s="169" t="e">
        <f t="shared" si="2583"/>
        <v>#DIV/0!</v>
      </c>
      <c r="Q3303" s="146"/>
    </row>
    <row r="3304" spans="1:17" x14ac:dyDescent="0.35">
      <c r="A3304" s="28" t="s">
        <v>174</v>
      </c>
      <c r="B3304" s="88">
        <v>47.23</v>
      </c>
      <c r="C3304" s="28">
        <v>57.11</v>
      </c>
      <c r="D3304" s="28">
        <v>47.42</v>
      </c>
      <c r="E3304" s="28">
        <v>40.35</v>
      </c>
      <c r="F3304" s="28">
        <v>49.29</v>
      </c>
      <c r="G3304" s="79">
        <v>48.49</v>
      </c>
      <c r="H3304" s="79">
        <v>40.950000000000003</v>
      </c>
      <c r="I3304" s="146">
        <f>SUM(B3304:H3304)</f>
        <v>330.84</v>
      </c>
      <c r="J3304" s="88">
        <v>52.98</v>
      </c>
      <c r="K3304" s="28">
        <v>57.19</v>
      </c>
      <c r="L3304" s="28">
        <v>26.38</v>
      </c>
      <c r="M3304" s="28">
        <v>45.08</v>
      </c>
      <c r="N3304" s="28">
        <v>57.04</v>
      </c>
      <c r="O3304" s="79">
        <v>42.96</v>
      </c>
      <c r="P3304" s="79">
        <v>49.97</v>
      </c>
      <c r="Q3304" s="146">
        <f>SUM(J3304:P3304)</f>
        <v>331.6</v>
      </c>
    </row>
    <row r="3305" spans="1:17" x14ac:dyDescent="0.35">
      <c r="A3305" s="28" t="s">
        <v>175</v>
      </c>
      <c r="B3305" s="88">
        <v>0.44</v>
      </c>
      <c r="C3305" s="28">
        <v>0.46</v>
      </c>
      <c r="D3305" s="28">
        <v>0.4</v>
      </c>
      <c r="E3305" s="28">
        <v>0.43</v>
      </c>
      <c r="F3305" s="28">
        <v>0.42</v>
      </c>
      <c r="G3305" s="88">
        <v>0.43</v>
      </c>
      <c r="H3305" s="88">
        <v>0.44</v>
      </c>
      <c r="I3305" s="146">
        <f>SUM(B3305:H3305)</f>
        <v>3.02</v>
      </c>
      <c r="J3305" s="88">
        <v>0.45</v>
      </c>
      <c r="K3305" s="28">
        <v>0.3</v>
      </c>
      <c r="L3305" s="28">
        <v>0.4</v>
      </c>
      <c r="M3305" s="28">
        <v>0.34</v>
      </c>
      <c r="N3305" s="28">
        <v>0.39</v>
      </c>
      <c r="O3305" s="88">
        <v>0.36</v>
      </c>
      <c r="P3305" s="88">
        <v>0.33</v>
      </c>
      <c r="Q3305" s="146">
        <f>P3305+O3305+N3305+M3305+L3305+K3305+J3305</f>
        <v>2.5700000000000003</v>
      </c>
    </row>
    <row r="3306" spans="1:17" x14ac:dyDescent="0.35">
      <c r="A3306" s="28" t="s">
        <v>152</v>
      </c>
      <c r="B3306" s="28">
        <f t="shared" ref="B3306:H3306" si="2584">B3305+B3304</f>
        <v>47.669999999999995</v>
      </c>
      <c r="C3306" s="28">
        <f t="shared" si="2584"/>
        <v>57.57</v>
      </c>
      <c r="D3306" s="28">
        <f t="shared" si="2584"/>
        <v>47.82</v>
      </c>
      <c r="E3306" s="28">
        <f t="shared" si="2584"/>
        <v>40.78</v>
      </c>
      <c r="F3306" s="28">
        <f t="shared" si="2584"/>
        <v>49.71</v>
      </c>
      <c r="G3306" s="28">
        <f t="shared" si="2584"/>
        <v>48.92</v>
      </c>
      <c r="H3306" s="28">
        <f t="shared" si="2584"/>
        <v>41.39</v>
      </c>
      <c r="I3306" s="146">
        <f>SUM(B3306:H3306)</f>
        <v>333.86</v>
      </c>
      <c r="J3306" s="28">
        <f t="shared" ref="J3306:P3306" si="2585">J3305+J3304</f>
        <v>53.43</v>
      </c>
      <c r="K3306" s="28">
        <f t="shared" si="2585"/>
        <v>57.489999999999995</v>
      </c>
      <c r="L3306" s="28">
        <f t="shared" si="2585"/>
        <v>26.779999999999998</v>
      </c>
      <c r="M3306" s="28">
        <f t="shared" si="2585"/>
        <v>45.42</v>
      </c>
      <c r="N3306" s="28">
        <f t="shared" si="2585"/>
        <v>57.43</v>
      </c>
      <c r="O3306" s="28">
        <f t="shared" si="2585"/>
        <v>43.32</v>
      </c>
      <c r="P3306" s="28">
        <f t="shared" si="2585"/>
        <v>50.3</v>
      </c>
      <c r="Q3306" s="146">
        <f>SUM(J3306:P3306)</f>
        <v>334.17</v>
      </c>
    </row>
    <row r="3307" spans="1:17" x14ac:dyDescent="0.35">
      <c r="A3307" s="28" t="s">
        <v>154</v>
      </c>
      <c r="B3307" s="169">
        <f t="shared" ref="B3307:H3307" si="2586">B3306/B3304</f>
        <v>1.009316112640271</v>
      </c>
      <c r="C3307" s="169">
        <f t="shared" si="2586"/>
        <v>1.0080546314130625</v>
      </c>
      <c r="D3307" s="169">
        <f t="shared" si="2586"/>
        <v>1.0084352593842261</v>
      </c>
      <c r="E3307" s="169">
        <f t="shared" si="2586"/>
        <v>1.0106567534076827</v>
      </c>
      <c r="F3307" s="169">
        <f t="shared" si="2586"/>
        <v>1.0085209981740719</v>
      </c>
      <c r="G3307" s="169">
        <f t="shared" si="2586"/>
        <v>1.0088678077954216</v>
      </c>
      <c r="H3307" s="169">
        <f t="shared" si="2586"/>
        <v>1.0107448107448107</v>
      </c>
      <c r="I3307" s="153">
        <f>I3305/I3306*100</f>
        <v>0.90457077817049059</v>
      </c>
      <c r="J3307" s="169">
        <f t="shared" ref="J3307:P3307" si="2587">J3306/J3304</f>
        <v>1.0084937712344282</v>
      </c>
      <c r="K3307" s="169">
        <f t="shared" si="2587"/>
        <v>1.0052456723203356</v>
      </c>
      <c r="L3307" s="169">
        <f t="shared" si="2587"/>
        <v>1.0151630022744502</v>
      </c>
      <c r="M3307" s="169">
        <f t="shared" si="2587"/>
        <v>1.0075421472937001</v>
      </c>
      <c r="N3307" s="169">
        <f t="shared" si="2587"/>
        <v>1.0068373071528751</v>
      </c>
      <c r="O3307" s="169">
        <f t="shared" si="2587"/>
        <v>1.0083798882681565</v>
      </c>
      <c r="P3307" s="169">
        <f t="shared" si="2587"/>
        <v>1.0066039623774263</v>
      </c>
      <c r="Q3307" s="153">
        <f>Q3305/Q3306*100</f>
        <v>0.76906963521560889</v>
      </c>
    </row>
    <row r="3308" spans="1:17" x14ac:dyDescent="0.35">
      <c r="A3308" s="28" t="s">
        <v>153</v>
      </c>
      <c r="B3308" s="28">
        <v>73</v>
      </c>
      <c r="C3308" s="28">
        <v>79</v>
      </c>
      <c r="D3308" s="28">
        <v>69</v>
      </c>
      <c r="E3308" s="28">
        <v>96</v>
      </c>
      <c r="F3308" s="28">
        <v>92</v>
      </c>
      <c r="G3308" s="28">
        <v>69</v>
      </c>
      <c r="H3308" s="28">
        <v>82</v>
      </c>
      <c r="I3308" s="146"/>
      <c r="J3308" s="28">
        <v>111</v>
      </c>
      <c r="K3308" s="28">
        <v>90</v>
      </c>
      <c r="L3308" s="28">
        <v>40</v>
      </c>
      <c r="M3308" s="28">
        <v>97</v>
      </c>
      <c r="N3308" s="28">
        <v>83</v>
      </c>
      <c r="O3308" s="28">
        <v>96</v>
      </c>
      <c r="P3308" s="28">
        <v>1</v>
      </c>
      <c r="Q3308" s="146"/>
    </row>
    <row r="3309" spans="1:17" x14ac:dyDescent="0.35">
      <c r="A3309" s="43" t="s">
        <v>155</v>
      </c>
      <c r="B3309" s="169">
        <f t="shared" ref="B3309:H3309" si="2588">B3308/B3306</f>
        <v>1.5313614432557165</v>
      </c>
      <c r="C3309" s="169">
        <f t="shared" si="2588"/>
        <v>1.3722424874066355</v>
      </c>
      <c r="D3309" s="169">
        <f t="shared" si="2588"/>
        <v>1.4429109159347553</v>
      </c>
      <c r="E3309" s="169">
        <f t="shared" si="2588"/>
        <v>2.3540951446787641</v>
      </c>
      <c r="F3309" s="169">
        <f t="shared" si="2588"/>
        <v>1.8507342587004627</v>
      </c>
      <c r="G3309" s="169">
        <f t="shared" si="2588"/>
        <v>1.4104660670482421</v>
      </c>
      <c r="H3309" s="169">
        <f t="shared" si="2588"/>
        <v>1.9811548683256825</v>
      </c>
      <c r="I3309" s="146"/>
      <c r="J3309" s="169">
        <f t="shared" ref="J3309:P3309" si="2589">J3308/J3306</f>
        <v>2.077484559236384</v>
      </c>
      <c r="K3309" s="169">
        <f t="shared" si="2589"/>
        <v>1.5654896503739781</v>
      </c>
      <c r="L3309" s="169">
        <f t="shared" si="2589"/>
        <v>1.4936519790888725</v>
      </c>
      <c r="M3309" s="169">
        <f t="shared" si="2589"/>
        <v>2.135623073535887</v>
      </c>
      <c r="N3309" s="169">
        <f t="shared" si="2589"/>
        <v>1.44523768065471</v>
      </c>
      <c r="O3309" s="169">
        <f t="shared" si="2589"/>
        <v>2.21606648199446</v>
      </c>
      <c r="P3309" s="169">
        <f t="shared" si="2589"/>
        <v>1.9880715705765408E-2</v>
      </c>
      <c r="Q3309" s="146"/>
    </row>
    <row r="3310" spans="1:17" x14ac:dyDescent="0.35">
      <c r="A3310" s="21"/>
      <c r="B3310" s="21"/>
      <c r="C3310" s="21"/>
      <c r="D3310" s="169">
        <f>D3309/D3307</f>
        <v>1.4308413976082412</v>
      </c>
      <c r="E3310" s="169" t="s">
        <v>369</v>
      </c>
      <c r="F3310" s="21">
        <v>21</v>
      </c>
      <c r="G3310" s="21"/>
      <c r="H3310" s="21"/>
      <c r="I3310" s="21"/>
      <c r="J3310" s="21"/>
      <c r="K3310" s="21"/>
      <c r="L3310" s="169"/>
      <c r="M3310" s="169"/>
      <c r="N3310" s="21">
        <v>21</v>
      </c>
      <c r="O3310" s="21"/>
      <c r="P3310" s="21"/>
    </row>
    <row r="3311" spans="1:17" x14ac:dyDescent="0.35">
      <c r="A3311" s="21"/>
      <c r="B3311" s="155"/>
      <c r="C3311" s="156" t="s">
        <v>1679</v>
      </c>
      <c r="D3311" s="156" t="s">
        <v>178</v>
      </c>
      <c r="E3311" s="156" t="s">
        <v>179</v>
      </c>
      <c r="F3311" s="156" t="s">
        <v>180</v>
      </c>
      <c r="G3311" s="156" t="s">
        <v>181</v>
      </c>
      <c r="H3311" s="156" t="s">
        <v>182</v>
      </c>
      <c r="I3311" s="156" t="s">
        <v>183</v>
      </c>
      <c r="J3311" s="156" t="s">
        <v>184</v>
      </c>
      <c r="K3311" s="156" t="s">
        <v>185</v>
      </c>
      <c r="L3311" s="156" t="s">
        <v>186</v>
      </c>
      <c r="M3311" s="156" t="s">
        <v>187</v>
      </c>
      <c r="N3311" s="156" t="s">
        <v>188</v>
      </c>
      <c r="O3311" s="21"/>
      <c r="P3311" s="21"/>
    </row>
    <row r="3312" spans="1:17" x14ac:dyDescent="0.35">
      <c r="A3312" s="21"/>
      <c r="B3312" s="157" t="s">
        <v>189</v>
      </c>
      <c r="C3312" s="179">
        <f>Q3239</f>
        <v>886.8</v>
      </c>
      <c r="D3312" s="158">
        <f>Q3245</f>
        <v>890.4</v>
      </c>
      <c r="E3312" s="158">
        <f>I3251</f>
        <v>0</v>
      </c>
      <c r="F3312" s="164">
        <f>Q3257</f>
        <v>267.04000000000002</v>
      </c>
      <c r="G3312" s="180">
        <f>I3263</f>
        <v>0</v>
      </c>
      <c r="H3312" s="164">
        <f>Q3269</f>
        <v>968.56</v>
      </c>
      <c r="I3312" s="164">
        <f>Q3275</f>
        <v>32.08</v>
      </c>
      <c r="J3312" s="164">
        <f>Q3281</f>
        <v>6.4</v>
      </c>
      <c r="K3312" s="179">
        <f>Q3287</f>
        <v>3.1</v>
      </c>
      <c r="L3312" s="164">
        <f>Q3293</f>
        <v>0.09</v>
      </c>
      <c r="M3312" s="164">
        <f>I3299</f>
        <v>0</v>
      </c>
      <c r="N3312" s="164">
        <f>Q3305</f>
        <v>2.5700000000000003</v>
      </c>
      <c r="O3312" s="21"/>
      <c r="P3312" s="21"/>
    </row>
    <row r="3313" spans="1:17" x14ac:dyDescent="0.35">
      <c r="A3313" s="21"/>
      <c r="B3313" s="157" t="s">
        <v>190</v>
      </c>
      <c r="C3313" s="163">
        <f>Q3241</f>
        <v>100</v>
      </c>
      <c r="D3313" s="163">
        <f>I3247</f>
        <v>100</v>
      </c>
      <c r="E3313" s="163">
        <f>J3247</f>
        <v>100</v>
      </c>
      <c r="F3313" s="163">
        <f>I3259</f>
        <v>100</v>
      </c>
      <c r="G3313" s="163">
        <f>Q3265</f>
        <v>0</v>
      </c>
      <c r="H3313" s="163">
        <f>Q3271</f>
        <v>30.510054936747139</v>
      </c>
      <c r="I3313" s="163">
        <f>Q3277</f>
        <v>2.8244906584021559</v>
      </c>
      <c r="J3313" s="163">
        <f>Q3283</f>
        <v>0.71150639244024461</v>
      </c>
      <c r="K3313" s="163">
        <f>Q3289</f>
        <v>0.15436709491086548</v>
      </c>
      <c r="L3313" s="163">
        <f>Q3295</f>
        <v>3.9215686274509803E-2</v>
      </c>
      <c r="M3313" s="163">
        <f>K3289</f>
        <v>1.0005918910920391</v>
      </c>
      <c r="N3313" s="163">
        <f>Q3307</f>
        <v>0.76906963521560889</v>
      </c>
      <c r="O3313" s="21"/>
      <c r="P3313" s="21"/>
    </row>
    <row r="3315" spans="1:17" x14ac:dyDescent="0.35">
      <c r="A3315" s="31" t="s">
        <v>0</v>
      </c>
      <c r="B3315" s="83"/>
      <c r="C3315" s="83"/>
      <c r="D3315" s="21"/>
      <c r="E3315" s="21"/>
      <c r="F3315" s="21"/>
      <c r="G3315" s="21"/>
      <c r="H3315" s="21"/>
      <c r="I3315" s="21"/>
      <c r="J3315" s="21"/>
      <c r="K3315" s="21"/>
      <c r="L3315" s="21"/>
      <c r="M3315" s="21"/>
      <c r="N3315" s="21"/>
      <c r="O3315" s="21"/>
      <c r="P3315" s="21"/>
    </row>
    <row r="3316" spans="1:17" ht="15.5" x14ac:dyDescent="0.35">
      <c r="A3316" s="33" t="s">
        <v>1</v>
      </c>
      <c r="B3316" s="64" t="s">
        <v>1119</v>
      </c>
      <c r="C3316" s="64" t="s">
        <v>1208</v>
      </c>
      <c r="D3316" s="64" t="s">
        <v>1209</v>
      </c>
      <c r="E3316" s="64" t="s">
        <v>1210</v>
      </c>
      <c r="F3316" s="64" t="s">
        <v>1211</v>
      </c>
      <c r="G3316" s="64" t="s">
        <v>1212</v>
      </c>
      <c r="H3316" s="64" t="s">
        <v>1213</v>
      </c>
      <c r="I3316" s="65" t="s">
        <v>1190</v>
      </c>
      <c r="J3316" s="64" t="s">
        <v>1214</v>
      </c>
      <c r="K3316" s="64" t="s">
        <v>1215</v>
      </c>
      <c r="L3316" s="64" t="s">
        <v>1216</v>
      </c>
      <c r="M3316" s="64" t="s">
        <v>1217</v>
      </c>
      <c r="N3316" s="64" t="s">
        <v>1218</v>
      </c>
      <c r="O3316" s="64" t="s">
        <v>1219</v>
      </c>
      <c r="P3316" s="64" t="s">
        <v>1220</v>
      </c>
      <c r="Q3316" s="65" t="s">
        <v>2106</v>
      </c>
    </row>
    <row r="3317" spans="1:17" x14ac:dyDescent="0.35">
      <c r="A3317" s="28" t="s">
        <v>1677</v>
      </c>
      <c r="B3317" s="28">
        <v>0</v>
      </c>
      <c r="C3317" s="28">
        <v>0</v>
      </c>
      <c r="D3317" s="28">
        <v>0</v>
      </c>
      <c r="E3317" s="28">
        <v>0</v>
      </c>
      <c r="F3317" s="28">
        <v>0</v>
      </c>
      <c r="G3317" s="28">
        <v>0</v>
      </c>
      <c r="H3317" s="28">
        <v>0</v>
      </c>
      <c r="I3317" s="146">
        <f>SUM(B3317:H3317)</f>
        <v>0</v>
      </c>
      <c r="J3317" s="28">
        <v>0</v>
      </c>
      <c r="K3317" s="28">
        <v>0</v>
      </c>
      <c r="L3317" s="28">
        <v>0</v>
      </c>
      <c r="M3317" s="28">
        <v>0</v>
      </c>
      <c r="N3317" s="28">
        <v>0</v>
      </c>
      <c r="O3317" s="28">
        <v>0</v>
      </c>
      <c r="P3317" s="28">
        <v>0</v>
      </c>
      <c r="Q3317" s="146">
        <f>SUM(J3317:P3317)</f>
        <v>0</v>
      </c>
    </row>
    <row r="3318" spans="1:17" x14ac:dyDescent="0.35">
      <c r="A3318" s="28" t="s">
        <v>1678</v>
      </c>
      <c r="B3318" s="28">
        <v>102.7</v>
      </c>
      <c r="C3318" s="28">
        <v>3.5</v>
      </c>
      <c r="D3318" s="28">
        <v>130.19999999999999</v>
      </c>
      <c r="E3318" s="28">
        <v>14.4</v>
      </c>
      <c r="F3318" s="28">
        <v>45.4</v>
      </c>
      <c r="G3318" s="166">
        <v>82.8</v>
      </c>
      <c r="H3318" s="28">
        <v>85.6</v>
      </c>
      <c r="I3318" s="146">
        <f>SUM(B3318:H3318)</f>
        <v>464.6</v>
      </c>
      <c r="J3318" s="28">
        <v>26.8</v>
      </c>
      <c r="K3318" s="28">
        <v>23.4</v>
      </c>
      <c r="L3318" s="28">
        <v>162.6</v>
      </c>
      <c r="M3318" s="28">
        <v>131.1</v>
      </c>
      <c r="N3318" s="28">
        <v>75.5</v>
      </c>
      <c r="O3318" s="28">
        <v>86.2</v>
      </c>
      <c r="P3318" s="28">
        <v>100.9</v>
      </c>
      <c r="Q3318" s="146">
        <f>SUM(J3318:P3318)</f>
        <v>606.5</v>
      </c>
    </row>
    <row r="3319" spans="1:17" x14ac:dyDescent="0.35">
      <c r="A3319" s="28" t="s">
        <v>152</v>
      </c>
      <c r="B3319" s="28">
        <f t="shared" ref="B3319:H3319" si="2590">B3318+B3317</f>
        <v>102.7</v>
      </c>
      <c r="C3319" s="28">
        <f t="shared" si="2590"/>
        <v>3.5</v>
      </c>
      <c r="D3319" s="28">
        <f t="shared" si="2590"/>
        <v>130.19999999999999</v>
      </c>
      <c r="E3319" s="28">
        <f t="shared" si="2590"/>
        <v>14.4</v>
      </c>
      <c r="F3319" s="28">
        <f t="shared" si="2590"/>
        <v>45.4</v>
      </c>
      <c r="G3319" s="28">
        <f t="shared" si="2590"/>
        <v>82.8</v>
      </c>
      <c r="H3319" s="28">
        <f t="shared" si="2590"/>
        <v>85.6</v>
      </c>
      <c r="I3319" s="146">
        <f>SUM(B3319:H3319)</f>
        <v>464.6</v>
      </c>
      <c r="J3319" s="28">
        <f>J3318+J3317</f>
        <v>26.8</v>
      </c>
      <c r="K3319" s="28">
        <f t="shared" ref="K3319:P3319" si="2591">K3318+K3317</f>
        <v>23.4</v>
      </c>
      <c r="L3319" s="28">
        <f t="shared" si="2591"/>
        <v>162.6</v>
      </c>
      <c r="M3319" s="28">
        <f t="shared" si="2591"/>
        <v>131.1</v>
      </c>
      <c r="N3319" s="28">
        <f t="shared" si="2591"/>
        <v>75.5</v>
      </c>
      <c r="O3319" s="28">
        <f t="shared" si="2591"/>
        <v>86.2</v>
      </c>
      <c r="P3319" s="28">
        <f t="shared" si="2591"/>
        <v>100.9</v>
      </c>
      <c r="Q3319" s="146">
        <f>SUM(J3319:P3319)</f>
        <v>606.5</v>
      </c>
    </row>
    <row r="3320" spans="1:17" x14ac:dyDescent="0.35">
      <c r="A3320" s="28" t="s">
        <v>154</v>
      </c>
      <c r="B3320" s="106">
        <f>B3318/B3319*100</f>
        <v>100</v>
      </c>
      <c r="C3320" s="106">
        <f>C3318/C3319*100</f>
        <v>100</v>
      </c>
      <c r="D3320" s="106">
        <f>D3318/D3319</f>
        <v>1</v>
      </c>
      <c r="E3320" s="106">
        <f>E3318/E3319</f>
        <v>1</v>
      </c>
      <c r="F3320" s="106">
        <f t="shared" ref="F3320:Q3320" si="2592">F3318/F3319*100</f>
        <v>100</v>
      </c>
      <c r="G3320" s="106">
        <f t="shared" si="2592"/>
        <v>100</v>
      </c>
      <c r="H3320" s="106">
        <f t="shared" si="2592"/>
        <v>100</v>
      </c>
      <c r="I3320" s="106">
        <f t="shared" si="2592"/>
        <v>100</v>
      </c>
      <c r="J3320" s="106">
        <f t="shared" si="2592"/>
        <v>100</v>
      </c>
      <c r="K3320" s="106">
        <f t="shared" si="2592"/>
        <v>100</v>
      </c>
      <c r="L3320" s="106">
        <f t="shared" si="2592"/>
        <v>100</v>
      </c>
      <c r="M3320" s="106">
        <f t="shared" si="2592"/>
        <v>100</v>
      </c>
      <c r="N3320" s="106">
        <f t="shared" si="2592"/>
        <v>100</v>
      </c>
      <c r="O3320" s="106">
        <f t="shared" si="2592"/>
        <v>100</v>
      </c>
      <c r="P3320" s="106">
        <f t="shared" si="2592"/>
        <v>100</v>
      </c>
      <c r="Q3320" s="106">
        <f t="shared" si="2592"/>
        <v>100</v>
      </c>
    </row>
    <row r="3321" spans="1:17" x14ac:dyDescent="0.35">
      <c r="A3321" s="28" t="s">
        <v>153</v>
      </c>
      <c r="B3321" s="28">
        <v>104</v>
      </c>
      <c r="C3321" s="28">
        <v>0</v>
      </c>
      <c r="D3321" s="28">
        <v>129</v>
      </c>
      <c r="E3321" s="28">
        <v>6</v>
      </c>
      <c r="F3321" s="28">
        <v>49</v>
      </c>
      <c r="G3321" s="28">
        <v>91</v>
      </c>
      <c r="H3321" s="28">
        <v>97</v>
      </c>
      <c r="I3321" s="106">
        <v>0</v>
      </c>
      <c r="J3321" s="28">
        <v>35</v>
      </c>
      <c r="K3321" s="28">
        <v>25</v>
      </c>
      <c r="L3321" s="28">
        <v>159</v>
      </c>
      <c r="M3321" s="28">
        <v>138</v>
      </c>
      <c r="N3321" s="28">
        <v>85</v>
      </c>
      <c r="O3321" s="28">
        <v>102</v>
      </c>
      <c r="P3321" s="28">
        <v>131</v>
      </c>
      <c r="Q3321" s="106">
        <v>0</v>
      </c>
    </row>
    <row r="3322" spans="1:17" x14ac:dyDescent="0.35">
      <c r="A3322" s="167" t="s">
        <v>155</v>
      </c>
      <c r="B3322" s="169">
        <f t="shared" ref="B3322:H3322" si="2593">B3321/B3319</f>
        <v>1.0126582278481013</v>
      </c>
      <c r="C3322" s="169">
        <f t="shared" si="2593"/>
        <v>0</v>
      </c>
      <c r="D3322" s="169">
        <f t="shared" si="2593"/>
        <v>0.99078341013824889</v>
      </c>
      <c r="E3322" s="169">
        <f t="shared" si="2593"/>
        <v>0.41666666666666663</v>
      </c>
      <c r="F3322" s="169">
        <f t="shared" si="2593"/>
        <v>1.079295154185022</v>
      </c>
      <c r="G3322" s="169">
        <f t="shared" si="2593"/>
        <v>1.0990338164251208</v>
      </c>
      <c r="H3322" s="169">
        <f t="shared" si="2593"/>
        <v>1.1331775700934581</v>
      </c>
      <c r="I3322" s="146"/>
      <c r="J3322" s="169">
        <f t="shared" ref="J3322:P3322" si="2594">J3321/J3319</f>
        <v>1.3059701492537312</v>
      </c>
      <c r="K3322" s="169">
        <f t="shared" si="2594"/>
        <v>1.0683760683760684</v>
      </c>
      <c r="L3322" s="169">
        <f t="shared" si="2594"/>
        <v>0.97785977859778606</v>
      </c>
      <c r="M3322" s="169">
        <f t="shared" si="2594"/>
        <v>1.0526315789473684</v>
      </c>
      <c r="N3322" s="169">
        <f t="shared" si="2594"/>
        <v>1.1258278145695364</v>
      </c>
      <c r="O3322" s="169">
        <f t="shared" si="2594"/>
        <v>1.1832946635730859</v>
      </c>
      <c r="P3322" s="169">
        <f t="shared" si="2594"/>
        <v>1.2983151635282457</v>
      </c>
      <c r="Q3322" s="146"/>
    </row>
    <row r="3323" spans="1:17" x14ac:dyDescent="0.35">
      <c r="A3323" s="28" t="s">
        <v>162</v>
      </c>
      <c r="B3323" s="28">
        <v>0</v>
      </c>
      <c r="C3323" s="28">
        <v>0</v>
      </c>
      <c r="D3323" s="28">
        <v>0</v>
      </c>
      <c r="E3323" s="28">
        <v>0</v>
      </c>
      <c r="F3323" s="28">
        <v>0</v>
      </c>
      <c r="G3323" s="28">
        <v>0</v>
      </c>
      <c r="H3323" s="28">
        <v>0</v>
      </c>
      <c r="I3323" s="146">
        <f>SUM(B3323:H3323)</f>
        <v>0</v>
      </c>
      <c r="J3323" s="28">
        <v>0</v>
      </c>
      <c r="K3323" s="28">
        <v>0</v>
      </c>
      <c r="L3323" s="28">
        <v>0</v>
      </c>
      <c r="M3323" s="28">
        <v>0</v>
      </c>
      <c r="N3323" s="28">
        <v>0</v>
      </c>
      <c r="O3323" s="28">
        <v>0</v>
      </c>
      <c r="P3323" s="28">
        <v>0</v>
      </c>
      <c r="Q3323" s="146">
        <f>SUM(J3323:P3323)</f>
        <v>0</v>
      </c>
    </row>
    <row r="3324" spans="1:17" x14ac:dyDescent="0.35">
      <c r="A3324" s="28" t="s">
        <v>163</v>
      </c>
      <c r="B3324" s="61">
        <v>177.1</v>
      </c>
      <c r="C3324" s="166">
        <v>5.6</v>
      </c>
      <c r="D3324" s="166">
        <v>156.30000000000001</v>
      </c>
      <c r="E3324" s="166">
        <v>18.2</v>
      </c>
      <c r="F3324" s="166">
        <v>51</v>
      </c>
      <c r="G3324" s="166">
        <v>88.1</v>
      </c>
      <c r="H3324" s="28">
        <v>92.7</v>
      </c>
      <c r="I3324" s="146">
        <f>SUM(B3324:H3324)</f>
        <v>589</v>
      </c>
      <c r="J3324" s="28">
        <v>42.4</v>
      </c>
      <c r="K3324" s="28">
        <v>60.5</v>
      </c>
      <c r="L3324" s="28">
        <v>182.8</v>
      </c>
      <c r="M3324" s="28">
        <v>101</v>
      </c>
      <c r="N3324" s="28">
        <v>89.1</v>
      </c>
      <c r="O3324" s="28">
        <v>90.9</v>
      </c>
      <c r="P3324" s="28">
        <v>147.1</v>
      </c>
      <c r="Q3324" s="146">
        <f>SUM(J3324:P3324)</f>
        <v>713.80000000000007</v>
      </c>
    </row>
    <row r="3325" spans="1:17" x14ac:dyDescent="0.35">
      <c r="A3325" s="28" t="s">
        <v>152</v>
      </c>
      <c r="B3325" s="28">
        <f t="shared" ref="B3325:H3325" si="2595">B3324+B3323</f>
        <v>177.1</v>
      </c>
      <c r="C3325" s="28">
        <f t="shared" si="2595"/>
        <v>5.6</v>
      </c>
      <c r="D3325" s="28">
        <f t="shared" si="2595"/>
        <v>156.30000000000001</v>
      </c>
      <c r="E3325" s="28">
        <f t="shared" si="2595"/>
        <v>18.2</v>
      </c>
      <c r="F3325" s="28">
        <f t="shared" si="2595"/>
        <v>51</v>
      </c>
      <c r="G3325" s="28">
        <f t="shared" si="2595"/>
        <v>88.1</v>
      </c>
      <c r="H3325" s="28">
        <f t="shared" si="2595"/>
        <v>92.7</v>
      </c>
      <c r="I3325" s="146">
        <f>SUM(B3325:H3325)</f>
        <v>589</v>
      </c>
      <c r="J3325" s="28">
        <f>J3324+J3323</f>
        <v>42.4</v>
      </c>
      <c r="K3325" s="28">
        <f t="shared" ref="K3325:P3325" si="2596">K3324+K3323</f>
        <v>60.5</v>
      </c>
      <c r="L3325" s="28">
        <f t="shared" si="2596"/>
        <v>182.8</v>
      </c>
      <c r="M3325" s="28">
        <f t="shared" si="2596"/>
        <v>101</v>
      </c>
      <c r="N3325" s="28">
        <f t="shared" si="2596"/>
        <v>89.1</v>
      </c>
      <c r="O3325" s="28">
        <f t="shared" si="2596"/>
        <v>90.9</v>
      </c>
      <c r="P3325" s="28">
        <f t="shared" si="2596"/>
        <v>147.1</v>
      </c>
      <c r="Q3325" s="146">
        <f>SUM(J3325:P3325)</f>
        <v>713.80000000000007</v>
      </c>
    </row>
    <row r="3326" spans="1:17" x14ac:dyDescent="0.35">
      <c r="A3326" s="28" t="s">
        <v>154</v>
      </c>
      <c r="B3326" s="106">
        <f t="shared" ref="B3326:H3326" si="2597">B3324/B3325*100</f>
        <v>100</v>
      </c>
      <c r="C3326" s="106">
        <f t="shared" si="2597"/>
        <v>100</v>
      </c>
      <c r="D3326" s="106">
        <f t="shared" si="2597"/>
        <v>100</v>
      </c>
      <c r="E3326" s="106">
        <f t="shared" si="2597"/>
        <v>100</v>
      </c>
      <c r="F3326" s="106">
        <f t="shared" si="2597"/>
        <v>100</v>
      </c>
      <c r="G3326" s="106">
        <f t="shared" si="2597"/>
        <v>100</v>
      </c>
      <c r="H3326" s="106">
        <f t="shared" si="2597"/>
        <v>100</v>
      </c>
      <c r="I3326" s="106">
        <f>I3324/I3325*100</f>
        <v>100</v>
      </c>
      <c r="J3326" s="106">
        <f t="shared" ref="J3326:P3326" si="2598">J3324/J3325*100</f>
        <v>100</v>
      </c>
      <c r="K3326" s="106">
        <f t="shared" si="2598"/>
        <v>100</v>
      </c>
      <c r="L3326" s="106">
        <f t="shared" si="2598"/>
        <v>100</v>
      </c>
      <c r="M3326" s="106">
        <f t="shared" si="2598"/>
        <v>100</v>
      </c>
      <c r="N3326" s="106">
        <f t="shared" si="2598"/>
        <v>100</v>
      </c>
      <c r="O3326" s="106">
        <f t="shared" si="2598"/>
        <v>100</v>
      </c>
      <c r="P3326" s="106">
        <f t="shared" si="2598"/>
        <v>100</v>
      </c>
      <c r="Q3326" s="106">
        <f>Q3324/Q3325*100</f>
        <v>100</v>
      </c>
    </row>
    <row r="3327" spans="1:17" x14ac:dyDescent="0.35">
      <c r="A3327" s="28" t="s">
        <v>153</v>
      </c>
      <c r="B3327" s="28">
        <v>203</v>
      </c>
      <c r="C3327" s="28">
        <v>17</v>
      </c>
      <c r="D3327" s="28">
        <v>151</v>
      </c>
      <c r="E3327" s="28">
        <v>47</v>
      </c>
      <c r="F3327" s="28">
        <v>61</v>
      </c>
      <c r="G3327" s="28">
        <v>99</v>
      </c>
      <c r="H3327" s="28">
        <v>84</v>
      </c>
      <c r="I3327" s="106">
        <v>0</v>
      </c>
      <c r="J3327" s="28">
        <v>49</v>
      </c>
      <c r="K3327" s="28">
        <v>110</v>
      </c>
      <c r="L3327" s="28">
        <v>179</v>
      </c>
      <c r="M3327" s="28">
        <v>185</v>
      </c>
      <c r="N3327" s="28">
        <v>137</v>
      </c>
      <c r="O3327" s="28">
        <v>118</v>
      </c>
      <c r="P3327" s="28">
        <v>147</v>
      </c>
      <c r="Q3327" s="106">
        <v>0</v>
      </c>
    </row>
    <row r="3328" spans="1:17" x14ac:dyDescent="0.35">
      <c r="A3328" s="167" t="s">
        <v>155</v>
      </c>
      <c r="B3328" s="169">
        <f t="shared" ref="B3328:H3328" si="2599">B3327/B3325</f>
        <v>1.1462450592885376</v>
      </c>
      <c r="C3328" s="169">
        <f t="shared" si="2599"/>
        <v>3.035714285714286</v>
      </c>
      <c r="D3328" s="169">
        <f t="shared" si="2599"/>
        <v>0.96609085092770308</v>
      </c>
      <c r="E3328" s="169">
        <f t="shared" si="2599"/>
        <v>2.5824175824175826</v>
      </c>
      <c r="F3328" s="169">
        <f t="shared" si="2599"/>
        <v>1.196078431372549</v>
      </c>
      <c r="G3328" s="169">
        <f t="shared" si="2599"/>
        <v>1.12372304199773</v>
      </c>
      <c r="H3328" s="169">
        <f t="shared" si="2599"/>
        <v>0.90614886731391586</v>
      </c>
      <c r="I3328" s="146"/>
      <c r="J3328" s="169">
        <f t="shared" ref="J3328:P3328" si="2600">J3327/J3325</f>
        <v>1.1556603773584906</v>
      </c>
      <c r="K3328" s="169">
        <f t="shared" si="2600"/>
        <v>1.8181818181818181</v>
      </c>
      <c r="L3328" s="169">
        <f t="shared" si="2600"/>
        <v>0.97921225382932164</v>
      </c>
      <c r="M3328" s="169">
        <f t="shared" si="2600"/>
        <v>1.8316831683168318</v>
      </c>
      <c r="N3328" s="169">
        <f t="shared" si="2600"/>
        <v>1.537598204264871</v>
      </c>
      <c r="O3328" s="169">
        <f t="shared" si="2600"/>
        <v>1.2981298129812981</v>
      </c>
      <c r="P3328" s="169">
        <f t="shared" si="2600"/>
        <v>0.99932019034670294</v>
      </c>
      <c r="Q3328" s="146"/>
    </row>
    <row r="3329" spans="1:17" x14ac:dyDescent="0.35">
      <c r="A3329" s="28" t="s">
        <v>164</v>
      </c>
      <c r="B3329" s="28">
        <v>0</v>
      </c>
      <c r="C3329" s="28">
        <v>0</v>
      </c>
      <c r="D3329" s="28">
        <v>0</v>
      </c>
      <c r="E3329" s="28">
        <v>0</v>
      </c>
      <c r="F3329" s="28">
        <v>0</v>
      </c>
      <c r="G3329" s="28">
        <v>0</v>
      </c>
      <c r="H3329" s="28">
        <v>0</v>
      </c>
      <c r="I3329" s="151"/>
      <c r="J3329" s="28">
        <v>0</v>
      </c>
      <c r="K3329" s="61">
        <v>0</v>
      </c>
      <c r="L3329" s="61">
        <v>0</v>
      </c>
      <c r="M3329" s="61">
        <v>0</v>
      </c>
      <c r="N3329" s="61">
        <v>0</v>
      </c>
      <c r="O3329" s="61">
        <v>0</v>
      </c>
      <c r="P3329" s="61">
        <v>0</v>
      </c>
      <c r="Q3329" s="151"/>
    </row>
    <row r="3330" spans="1:17" x14ac:dyDescent="0.35">
      <c r="A3330" s="88" t="s">
        <v>165</v>
      </c>
      <c r="B3330" s="148">
        <v>0</v>
      </c>
      <c r="C3330" s="148">
        <v>0</v>
      </c>
      <c r="D3330" s="148">
        <v>0</v>
      </c>
      <c r="E3330" s="148">
        <v>0</v>
      </c>
      <c r="F3330" s="148">
        <v>0</v>
      </c>
      <c r="G3330" s="148">
        <v>0</v>
      </c>
      <c r="H3330" s="148">
        <v>0</v>
      </c>
      <c r="I3330" s="153">
        <f>SUM(B3330:H3330)</f>
        <v>0</v>
      </c>
      <c r="J3330" s="88">
        <v>0</v>
      </c>
      <c r="K3330" s="148">
        <v>0</v>
      </c>
      <c r="L3330" s="148">
        <v>0</v>
      </c>
      <c r="M3330" s="148">
        <v>0</v>
      </c>
      <c r="N3330" s="148">
        <v>0</v>
      </c>
      <c r="O3330" s="148">
        <v>0</v>
      </c>
      <c r="P3330" s="148">
        <v>0</v>
      </c>
      <c r="Q3330" s="153">
        <f>SUM(J3330:P3330)</f>
        <v>0</v>
      </c>
    </row>
    <row r="3331" spans="1:17" x14ac:dyDescent="0.35">
      <c r="A3331" s="28" t="s">
        <v>152</v>
      </c>
      <c r="B3331" s="28">
        <f t="shared" ref="B3331:H3331" si="2601">B3329+B3330</f>
        <v>0</v>
      </c>
      <c r="C3331" s="28">
        <f t="shared" si="2601"/>
        <v>0</v>
      </c>
      <c r="D3331" s="28">
        <f t="shared" si="2601"/>
        <v>0</v>
      </c>
      <c r="E3331" s="28">
        <f t="shared" si="2601"/>
        <v>0</v>
      </c>
      <c r="F3331" s="28">
        <f t="shared" si="2601"/>
        <v>0</v>
      </c>
      <c r="G3331" s="28">
        <f t="shared" si="2601"/>
        <v>0</v>
      </c>
      <c r="H3331" s="28">
        <f t="shared" si="2601"/>
        <v>0</v>
      </c>
      <c r="I3331" s="151">
        <f>SUM(B3331:H3331)</f>
        <v>0</v>
      </c>
      <c r="J3331" s="28">
        <f>J3329+J3330</f>
        <v>0</v>
      </c>
      <c r="K3331" s="28">
        <f t="shared" ref="K3331:P3331" si="2602">K3329+K3330</f>
        <v>0</v>
      </c>
      <c r="L3331" s="28">
        <f t="shared" si="2602"/>
        <v>0</v>
      </c>
      <c r="M3331" s="28">
        <f t="shared" si="2602"/>
        <v>0</v>
      </c>
      <c r="N3331" s="28">
        <f t="shared" si="2602"/>
        <v>0</v>
      </c>
      <c r="O3331" s="28">
        <f t="shared" si="2602"/>
        <v>0</v>
      </c>
      <c r="P3331" s="28">
        <f t="shared" si="2602"/>
        <v>0</v>
      </c>
      <c r="Q3331" s="151">
        <f>SUM(J3331:P3331)</f>
        <v>0</v>
      </c>
    </row>
    <row r="3332" spans="1:17" x14ac:dyDescent="0.35">
      <c r="A3332" s="28" t="s">
        <v>154</v>
      </c>
      <c r="B3332" s="106" t="e">
        <f t="shared" ref="B3332:H3332" si="2603">B3330/B3331*100</f>
        <v>#DIV/0!</v>
      </c>
      <c r="C3332" s="106" t="e">
        <f t="shared" si="2603"/>
        <v>#DIV/0!</v>
      </c>
      <c r="D3332" s="106" t="e">
        <f t="shared" si="2603"/>
        <v>#DIV/0!</v>
      </c>
      <c r="E3332" s="106" t="e">
        <f t="shared" si="2603"/>
        <v>#DIV/0!</v>
      </c>
      <c r="F3332" s="106" t="e">
        <f t="shared" si="2603"/>
        <v>#DIV/0!</v>
      </c>
      <c r="G3332" s="106" t="e">
        <f t="shared" si="2603"/>
        <v>#DIV/0!</v>
      </c>
      <c r="H3332" s="106" t="e">
        <f t="shared" si="2603"/>
        <v>#DIV/0!</v>
      </c>
      <c r="I3332" s="146"/>
      <c r="J3332" s="106" t="e">
        <f t="shared" ref="J3332:P3332" si="2604">J3330/J3331*100</f>
        <v>#DIV/0!</v>
      </c>
      <c r="K3332" s="106" t="e">
        <f t="shared" si="2604"/>
        <v>#DIV/0!</v>
      </c>
      <c r="L3332" s="106" t="e">
        <f t="shared" si="2604"/>
        <v>#DIV/0!</v>
      </c>
      <c r="M3332" s="106" t="e">
        <f t="shared" si="2604"/>
        <v>#DIV/0!</v>
      </c>
      <c r="N3332" s="106" t="e">
        <f t="shared" si="2604"/>
        <v>#DIV/0!</v>
      </c>
      <c r="O3332" s="106" t="e">
        <f t="shared" si="2604"/>
        <v>#DIV/0!</v>
      </c>
      <c r="P3332" s="106" t="e">
        <f t="shared" si="2604"/>
        <v>#DIV/0!</v>
      </c>
      <c r="Q3332" s="146"/>
    </row>
    <row r="3333" spans="1:17" x14ac:dyDescent="0.35">
      <c r="A3333" s="28" t="s">
        <v>153</v>
      </c>
      <c r="B3333" s="28">
        <v>569</v>
      </c>
      <c r="C3333" s="28">
        <v>26</v>
      </c>
      <c r="D3333" s="28">
        <v>424</v>
      </c>
      <c r="E3333" s="28">
        <v>37</v>
      </c>
      <c r="F3333" s="28">
        <v>123</v>
      </c>
      <c r="G3333" s="28">
        <v>113</v>
      </c>
      <c r="H3333" s="28">
        <v>207</v>
      </c>
      <c r="I3333" s="146"/>
      <c r="J3333" s="28">
        <v>70</v>
      </c>
      <c r="K3333" s="28">
        <v>21</v>
      </c>
      <c r="L3333" s="28">
        <v>1208</v>
      </c>
      <c r="M3333" s="28">
        <v>267</v>
      </c>
      <c r="N3333" s="28">
        <v>159</v>
      </c>
      <c r="O3333" s="28">
        <v>2</v>
      </c>
      <c r="P3333" s="28">
        <v>0</v>
      </c>
      <c r="Q3333" s="146"/>
    </row>
    <row r="3334" spans="1:17" x14ac:dyDescent="0.35">
      <c r="A3334" s="43" t="s">
        <v>155</v>
      </c>
      <c r="B3334" s="169" t="e">
        <f t="shared" ref="B3334:H3334" si="2605">B3333/B3331</f>
        <v>#DIV/0!</v>
      </c>
      <c r="C3334" s="169" t="e">
        <f t="shared" si="2605"/>
        <v>#DIV/0!</v>
      </c>
      <c r="D3334" s="169" t="e">
        <f t="shared" si="2605"/>
        <v>#DIV/0!</v>
      </c>
      <c r="E3334" s="169" t="e">
        <f t="shared" si="2605"/>
        <v>#DIV/0!</v>
      </c>
      <c r="F3334" s="169" t="e">
        <f t="shared" si="2605"/>
        <v>#DIV/0!</v>
      </c>
      <c r="G3334" s="169" t="e">
        <f t="shared" si="2605"/>
        <v>#DIV/0!</v>
      </c>
      <c r="H3334" s="169" t="e">
        <f t="shared" si="2605"/>
        <v>#DIV/0!</v>
      </c>
      <c r="I3334" s="146"/>
      <c r="J3334" s="169" t="e">
        <f t="shared" ref="J3334:O3334" si="2606">J3333/J3331</f>
        <v>#DIV/0!</v>
      </c>
      <c r="K3334" s="169" t="e">
        <f t="shared" si="2606"/>
        <v>#DIV/0!</v>
      </c>
      <c r="L3334" s="169" t="e">
        <f t="shared" si="2606"/>
        <v>#DIV/0!</v>
      </c>
      <c r="M3334" s="169" t="e">
        <f t="shared" si="2606"/>
        <v>#DIV/0!</v>
      </c>
      <c r="N3334" s="169" t="e">
        <f t="shared" si="2606"/>
        <v>#DIV/0!</v>
      </c>
      <c r="O3334" s="169" t="e">
        <f t="shared" si="2606"/>
        <v>#DIV/0!</v>
      </c>
      <c r="P3334" s="169" t="e">
        <f>P3335/P3331</f>
        <v>#DIV/0!</v>
      </c>
      <c r="Q3334" s="146"/>
    </row>
    <row r="3335" spans="1:17" x14ac:dyDescent="0.35">
      <c r="A3335" s="28" t="s">
        <v>156</v>
      </c>
      <c r="B3335" s="88">
        <v>0</v>
      </c>
      <c r="C3335" s="88">
        <v>0</v>
      </c>
      <c r="D3335" s="88">
        <v>0</v>
      </c>
      <c r="E3335" s="88">
        <v>0</v>
      </c>
      <c r="F3335" s="88">
        <v>0</v>
      </c>
      <c r="G3335" s="79">
        <v>0</v>
      </c>
      <c r="H3335" s="79">
        <v>0</v>
      </c>
      <c r="I3335" s="146">
        <f>SUM(B3335:H3335)</f>
        <v>0</v>
      </c>
      <c r="J3335" s="79">
        <v>0</v>
      </c>
      <c r="K3335" s="88">
        <v>0</v>
      </c>
      <c r="L3335" s="88">
        <v>0</v>
      </c>
      <c r="M3335" s="88">
        <v>0</v>
      </c>
      <c r="N3335" s="88">
        <v>0</v>
      </c>
      <c r="O3335" s="79">
        <v>0</v>
      </c>
      <c r="P3335" s="79">
        <v>0</v>
      </c>
      <c r="Q3335" s="146">
        <f>SUM(J3335:P3335)</f>
        <v>0</v>
      </c>
    </row>
    <row r="3336" spans="1:17" x14ac:dyDescent="0.35">
      <c r="A3336" s="28" t="s">
        <v>157</v>
      </c>
      <c r="B3336" s="88">
        <v>42.89</v>
      </c>
      <c r="C3336" s="88">
        <v>0</v>
      </c>
      <c r="D3336" s="88">
        <v>40.65</v>
      </c>
      <c r="E3336" s="88">
        <v>48.09</v>
      </c>
      <c r="F3336" s="88">
        <v>28.72</v>
      </c>
      <c r="G3336" s="79">
        <v>0.53</v>
      </c>
      <c r="H3336" s="79">
        <v>50.56</v>
      </c>
      <c r="I3336" s="146">
        <f>SUM(B3336:H3336)</f>
        <v>211.44</v>
      </c>
      <c r="J3336" s="79">
        <v>14.95</v>
      </c>
      <c r="K3336" s="88">
        <v>32.799999999999997</v>
      </c>
      <c r="L3336" s="88">
        <v>55.26</v>
      </c>
      <c r="M3336" s="88">
        <v>58.51</v>
      </c>
      <c r="N3336" s="88">
        <v>0.1</v>
      </c>
      <c r="O3336" s="79">
        <v>28.41</v>
      </c>
      <c r="P3336" s="79">
        <v>51.1</v>
      </c>
      <c r="Q3336" s="146">
        <f>SUM(J3336:P3336)</f>
        <v>241.12999999999997</v>
      </c>
    </row>
    <row r="3337" spans="1:17" x14ac:dyDescent="0.35">
      <c r="A3337" s="28" t="s">
        <v>152</v>
      </c>
      <c r="B3337" s="28">
        <f t="shared" ref="B3337:H3337" si="2607">B3336+B3335</f>
        <v>42.89</v>
      </c>
      <c r="C3337" s="28">
        <f t="shared" si="2607"/>
        <v>0</v>
      </c>
      <c r="D3337" s="28">
        <f t="shared" si="2607"/>
        <v>40.65</v>
      </c>
      <c r="E3337" s="28">
        <f t="shared" si="2607"/>
        <v>48.09</v>
      </c>
      <c r="F3337" s="28">
        <f t="shared" si="2607"/>
        <v>28.72</v>
      </c>
      <c r="G3337" s="28">
        <f t="shared" si="2607"/>
        <v>0.53</v>
      </c>
      <c r="H3337" s="28">
        <f t="shared" si="2607"/>
        <v>50.56</v>
      </c>
      <c r="I3337" s="146">
        <f>SUM(B3337:H3337)</f>
        <v>211.44</v>
      </c>
      <c r="J3337" s="28">
        <f t="shared" ref="J3337:P3337" si="2608">J3336+J3335</f>
        <v>14.95</v>
      </c>
      <c r="K3337" s="28">
        <f t="shared" si="2608"/>
        <v>32.799999999999997</v>
      </c>
      <c r="L3337" s="28">
        <f t="shared" si="2608"/>
        <v>55.26</v>
      </c>
      <c r="M3337" s="28">
        <f t="shared" si="2608"/>
        <v>58.51</v>
      </c>
      <c r="N3337" s="28">
        <f t="shared" si="2608"/>
        <v>0.1</v>
      </c>
      <c r="O3337" s="28">
        <f t="shared" si="2608"/>
        <v>28.41</v>
      </c>
      <c r="P3337" s="28">
        <f t="shared" si="2608"/>
        <v>51.1</v>
      </c>
      <c r="Q3337" s="146">
        <f>SUM(J3337:P3337)</f>
        <v>241.12999999999997</v>
      </c>
    </row>
    <row r="3338" spans="1:17" x14ac:dyDescent="0.35">
      <c r="A3338" s="28" t="s">
        <v>154</v>
      </c>
      <c r="B3338" s="169" t="e">
        <f t="shared" ref="B3338:H3338" si="2609">B3337/B3335</f>
        <v>#DIV/0!</v>
      </c>
      <c r="C3338" s="169" t="e">
        <f t="shared" si="2609"/>
        <v>#DIV/0!</v>
      </c>
      <c r="D3338" s="169" t="e">
        <f t="shared" si="2609"/>
        <v>#DIV/0!</v>
      </c>
      <c r="E3338" s="169" t="e">
        <f t="shared" si="2609"/>
        <v>#DIV/0!</v>
      </c>
      <c r="F3338" s="169" t="e">
        <f t="shared" si="2609"/>
        <v>#DIV/0!</v>
      </c>
      <c r="G3338" s="169" t="e">
        <f t="shared" si="2609"/>
        <v>#DIV/0!</v>
      </c>
      <c r="H3338" s="169" t="e">
        <f t="shared" si="2609"/>
        <v>#DIV/0!</v>
      </c>
      <c r="I3338" s="106">
        <f>I3336/I3337*100</f>
        <v>100</v>
      </c>
      <c r="J3338" s="169" t="e">
        <f t="shared" ref="J3338:P3338" si="2610">J3337/J3335</f>
        <v>#DIV/0!</v>
      </c>
      <c r="K3338" s="169" t="e">
        <f t="shared" si="2610"/>
        <v>#DIV/0!</v>
      </c>
      <c r="L3338" s="169" t="e">
        <f t="shared" si="2610"/>
        <v>#DIV/0!</v>
      </c>
      <c r="M3338" s="169" t="e">
        <f t="shared" si="2610"/>
        <v>#DIV/0!</v>
      </c>
      <c r="N3338" s="169" t="e">
        <f t="shared" si="2610"/>
        <v>#DIV/0!</v>
      </c>
      <c r="O3338" s="169" t="e">
        <f t="shared" si="2610"/>
        <v>#DIV/0!</v>
      </c>
      <c r="P3338" s="169" t="e">
        <f t="shared" si="2610"/>
        <v>#DIV/0!</v>
      </c>
      <c r="Q3338" s="106">
        <f>Q3336/Q3337*100</f>
        <v>100</v>
      </c>
    </row>
    <row r="3339" spans="1:17" x14ac:dyDescent="0.35">
      <c r="A3339" s="28" t="s">
        <v>153</v>
      </c>
      <c r="B3339" s="28">
        <v>203</v>
      </c>
      <c r="C3339" s="28">
        <v>0</v>
      </c>
      <c r="D3339" s="28">
        <v>62</v>
      </c>
      <c r="E3339" s="28">
        <v>77</v>
      </c>
      <c r="F3339" s="28">
        <v>47</v>
      </c>
      <c r="G3339" s="28">
        <v>0</v>
      </c>
      <c r="H3339" s="28">
        <v>80</v>
      </c>
      <c r="I3339" s="146"/>
      <c r="J3339" s="28">
        <v>25</v>
      </c>
      <c r="K3339" s="28">
        <v>56</v>
      </c>
      <c r="L3339" s="28">
        <v>83</v>
      </c>
      <c r="M3339" s="28">
        <v>93</v>
      </c>
      <c r="N3339" s="28">
        <v>9</v>
      </c>
      <c r="O3339" s="28">
        <v>42</v>
      </c>
      <c r="P3339" s="28">
        <v>76</v>
      </c>
      <c r="Q3339" s="146"/>
    </row>
    <row r="3340" spans="1:17" x14ac:dyDescent="0.35">
      <c r="A3340" s="43" t="s">
        <v>155</v>
      </c>
      <c r="B3340" s="169">
        <f>B3339/B3337</f>
        <v>4.7330380041967821</v>
      </c>
      <c r="C3340" s="169" t="e">
        <f>C3339/C3337</f>
        <v>#DIV/0!</v>
      </c>
      <c r="D3340" s="169">
        <f>D3339/D3337</f>
        <v>1.5252152521525215</v>
      </c>
      <c r="E3340" s="169">
        <f>E3339/E3337</f>
        <v>1.6011644832605529</v>
      </c>
      <c r="F3340" s="169">
        <v>201</v>
      </c>
      <c r="G3340" s="169">
        <f>G3339/G3337</f>
        <v>0</v>
      </c>
      <c r="H3340" s="169">
        <f>H3339/H3337</f>
        <v>1.5822784810126582</v>
      </c>
      <c r="I3340" s="146"/>
      <c r="J3340" s="169">
        <f t="shared" ref="J3340:P3340" si="2611">J3339/J3337</f>
        <v>1.6722408026755853</v>
      </c>
      <c r="K3340" s="169">
        <f t="shared" si="2611"/>
        <v>1.7073170731707319</v>
      </c>
      <c r="L3340" s="169">
        <f t="shared" si="2611"/>
        <v>1.5019905899384727</v>
      </c>
      <c r="M3340" s="169">
        <f t="shared" si="2611"/>
        <v>1.589471885147838</v>
      </c>
      <c r="N3340" s="169">
        <f t="shared" si="2611"/>
        <v>90</v>
      </c>
      <c r="O3340" s="169">
        <f t="shared" si="2611"/>
        <v>1.4783526927138331</v>
      </c>
      <c r="P3340" s="169">
        <f t="shared" si="2611"/>
        <v>1.4872798434442269</v>
      </c>
      <c r="Q3340" s="146"/>
    </row>
    <row r="3341" spans="1:17" x14ac:dyDescent="0.35">
      <c r="A3341" s="28" t="s">
        <v>158</v>
      </c>
      <c r="B3341" s="61">
        <v>239</v>
      </c>
      <c r="C3341" s="61">
        <v>4</v>
      </c>
      <c r="D3341" s="61">
        <v>186</v>
      </c>
      <c r="E3341" s="61">
        <v>85</v>
      </c>
      <c r="F3341" s="61">
        <v>56</v>
      </c>
      <c r="G3341" s="61">
        <v>79</v>
      </c>
      <c r="H3341" s="88">
        <v>69</v>
      </c>
      <c r="I3341" s="146">
        <f>SUM(B3341:H3341)</f>
        <v>718</v>
      </c>
      <c r="J3341" s="88">
        <v>56</v>
      </c>
      <c r="K3341" s="61">
        <v>23</v>
      </c>
      <c r="L3341" s="61">
        <v>229</v>
      </c>
      <c r="M3341" s="61">
        <v>102</v>
      </c>
      <c r="N3341" s="61">
        <v>46</v>
      </c>
      <c r="O3341" s="61">
        <v>48</v>
      </c>
      <c r="P3341" s="88">
        <v>60</v>
      </c>
      <c r="Q3341" s="146">
        <f>SUM(J3341:P3341)</f>
        <v>564</v>
      </c>
    </row>
    <row r="3342" spans="1:17" x14ac:dyDescent="0.35">
      <c r="A3342" s="28" t="s">
        <v>159</v>
      </c>
      <c r="B3342" s="166"/>
      <c r="C3342" s="166"/>
      <c r="D3342" s="166"/>
      <c r="E3342" s="166"/>
      <c r="F3342" s="166"/>
      <c r="G3342" s="166"/>
      <c r="H3342" s="88"/>
      <c r="I3342" s="146">
        <f>SUM(B3342:H3342)</f>
        <v>0</v>
      </c>
      <c r="J3342" s="88">
        <v>0</v>
      </c>
      <c r="K3342" s="88">
        <v>0</v>
      </c>
      <c r="L3342" s="88">
        <v>0</v>
      </c>
      <c r="M3342" s="88">
        <v>0</v>
      </c>
      <c r="N3342" s="88">
        <v>0</v>
      </c>
      <c r="O3342" s="88">
        <v>0</v>
      </c>
      <c r="P3342" s="88">
        <v>0</v>
      </c>
      <c r="Q3342" s="146">
        <f>SUM(J3342:P3342)</f>
        <v>0</v>
      </c>
    </row>
    <row r="3343" spans="1:17" x14ac:dyDescent="0.35">
      <c r="A3343" s="28" t="s">
        <v>152</v>
      </c>
      <c r="B3343" s="28">
        <f t="shared" ref="B3343:H3343" si="2612">B3342+B3341</f>
        <v>239</v>
      </c>
      <c r="C3343" s="28">
        <f t="shared" si="2612"/>
        <v>4</v>
      </c>
      <c r="D3343" s="28">
        <f t="shared" si="2612"/>
        <v>186</v>
      </c>
      <c r="E3343" s="28">
        <f t="shared" si="2612"/>
        <v>85</v>
      </c>
      <c r="F3343" s="28">
        <f t="shared" si="2612"/>
        <v>56</v>
      </c>
      <c r="G3343" s="28">
        <f t="shared" si="2612"/>
        <v>79</v>
      </c>
      <c r="H3343" s="28">
        <f t="shared" si="2612"/>
        <v>69</v>
      </c>
      <c r="I3343" s="146">
        <f>SUM(B3343:H3343)</f>
        <v>718</v>
      </c>
      <c r="J3343" s="28">
        <f t="shared" ref="J3343:P3343" si="2613">J3342+J3341</f>
        <v>56</v>
      </c>
      <c r="K3343" s="28">
        <f t="shared" si="2613"/>
        <v>23</v>
      </c>
      <c r="L3343" s="28">
        <f t="shared" si="2613"/>
        <v>229</v>
      </c>
      <c r="M3343" s="28">
        <f t="shared" si="2613"/>
        <v>102</v>
      </c>
      <c r="N3343" s="106">
        <f t="shared" si="2613"/>
        <v>46</v>
      </c>
      <c r="O3343" s="28">
        <f t="shared" si="2613"/>
        <v>48</v>
      </c>
      <c r="P3343" s="28">
        <f t="shared" si="2613"/>
        <v>60</v>
      </c>
      <c r="Q3343" s="146">
        <f>SUM(J3343:P3343)</f>
        <v>564</v>
      </c>
    </row>
    <row r="3344" spans="1:17" x14ac:dyDescent="0.35">
      <c r="A3344" s="28" t="s">
        <v>154</v>
      </c>
      <c r="B3344" s="169">
        <f t="shared" ref="B3344:H3344" si="2614">B3343/B3341</f>
        <v>1</v>
      </c>
      <c r="C3344" s="169">
        <f t="shared" si="2614"/>
        <v>1</v>
      </c>
      <c r="D3344" s="169">
        <f t="shared" si="2614"/>
        <v>1</v>
      </c>
      <c r="E3344" s="169">
        <f t="shared" si="2614"/>
        <v>1</v>
      </c>
      <c r="F3344" s="169">
        <f t="shared" si="2614"/>
        <v>1</v>
      </c>
      <c r="G3344" s="169">
        <f t="shared" si="2614"/>
        <v>1</v>
      </c>
      <c r="H3344" s="169">
        <f t="shared" si="2614"/>
        <v>1</v>
      </c>
      <c r="I3344" s="153">
        <f>I3342/I3343*100</f>
        <v>0</v>
      </c>
      <c r="J3344" s="169">
        <f t="shared" ref="J3344:P3344" si="2615">J3343/J3341</f>
        <v>1</v>
      </c>
      <c r="K3344" s="169">
        <f t="shared" si="2615"/>
        <v>1</v>
      </c>
      <c r="L3344" s="169">
        <f t="shared" si="2615"/>
        <v>1</v>
      </c>
      <c r="M3344" s="169">
        <f t="shared" si="2615"/>
        <v>1</v>
      </c>
      <c r="N3344" s="169">
        <f t="shared" si="2615"/>
        <v>1</v>
      </c>
      <c r="O3344" s="169">
        <f t="shared" si="2615"/>
        <v>1</v>
      </c>
      <c r="P3344" s="169">
        <f t="shared" si="2615"/>
        <v>1</v>
      </c>
      <c r="Q3344" s="153">
        <f>Q3342/Q3343*100</f>
        <v>0</v>
      </c>
    </row>
    <row r="3345" spans="1:17" x14ac:dyDescent="0.35">
      <c r="A3345" s="28" t="s">
        <v>153</v>
      </c>
      <c r="B3345" s="61">
        <v>880</v>
      </c>
      <c r="C3345" s="61">
        <v>0</v>
      </c>
      <c r="D3345" s="61">
        <v>760</v>
      </c>
      <c r="E3345" s="61">
        <v>200</v>
      </c>
      <c r="F3345" s="61">
        <v>200</v>
      </c>
      <c r="G3345" s="61">
        <v>370</v>
      </c>
      <c r="H3345" s="74">
        <v>45</v>
      </c>
      <c r="I3345" s="146"/>
      <c r="J3345" s="74">
        <v>26</v>
      </c>
      <c r="K3345" s="61">
        <v>15</v>
      </c>
      <c r="L3345" s="61">
        <v>860</v>
      </c>
      <c r="M3345" s="61">
        <v>660</v>
      </c>
      <c r="N3345" s="61">
        <v>410</v>
      </c>
      <c r="O3345" s="61">
        <v>290</v>
      </c>
      <c r="P3345" s="74">
        <v>37</v>
      </c>
      <c r="Q3345" s="146"/>
    </row>
    <row r="3346" spans="1:17" x14ac:dyDescent="0.35">
      <c r="A3346" s="43" t="s">
        <v>155</v>
      </c>
      <c r="B3346" s="169">
        <f t="shared" ref="B3346:H3346" si="2616">B3345/B3343</f>
        <v>3.6820083682008367</v>
      </c>
      <c r="C3346" s="169">
        <f t="shared" si="2616"/>
        <v>0</v>
      </c>
      <c r="D3346" s="169">
        <f t="shared" si="2616"/>
        <v>4.086021505376344</v>
      </c>
      <c r="E3346" s="169">
        <f t="shared" si="2616"/>
        <v>2.3529411764705883</v>
      </c>
      <c r="F3346" s="169">
        <f t="shared" si="2616"/>
        <v>3.5714285714285716</v>
      </c>
      <c r="G3346" s="169">
        <f t="shared" si="2616"/>
        <v>4.6835443037974684</v>
      </c>
      <c r="H3346" s="169">
        <f t="shared" si="2616"/>
        <v>0.65217391304347827</v>
      </c>
      <c r="I3346" s="146"/>
      <c r="J3346" s="169">
        <f t="shared" ref="J3346:P3346" si="2617">J3345/J3343</f>
        <v>0.4642857142857143</v>
      </c>
      <c r="K3346" s="169">
        <f t="shared" si="2617"/>
        <v>0.65217391304347827</v>
      </c>
      <c r="L3346" s="169">
        <f t="shared" si="2617"/>
        <v>3.7554585152838427</v>
      </c>
      <c r="M3346" s="169">
        <f t="shared" si="2617"/>
        <v>6.4705882352941178</v>
      </c>
      <c r="N3346" s="169">
        <f t="shared" si="2617"/>
        <v>8.9130434782608692</v>
      </c>
      <c r="O3346" s="169">
        <f t="shared" si="2617"/>
        <v>6.041666666666667</v>
      </c>
      <c r="P3346" s="169">
        <f t="shared" si="2617"/>
        <v>0.6166666666666667</v>
      </c>
      <c r="Q3346" s="146"/>
    </row>
    <row r="3347" spans="1:17" x14ac:dyDescent="0.35">
      <c r="A3347" s="28" t="s">
        <v>160</v>
      </c>
      <c r="B3347" s="61">
        <v>384</v>
      </c>
      <c r="C3347" s="61">
        <v>403</v>
      </c>
      <c r="D3347" s="61">
        <v>380</v>
      </c>
      <c r="E3347" s="61">
        <v>261</v>
      </c>
      <c r="F3347" s="61">
        <v>252</v>
      </c>
      <c r="G3347" s="61">
        <v>385</v>
      </c>
      <c r="H3347" s="88">
        <v>375</v>
      </c>
      <c r="I3347" s="146">
        <f>SUM(B3347:H3347)</f>
        <v>2440</v>
      </c>
      <c r="J3347" s="88">
        <v>214</v>
      </c>
      <c r="K3347" s="61">
        <v>391</v>
      </c>
      <c r="L3347" s="61">
        <v>374</v>
      </c>
      <c r="M3347" s="61">
        <v>375</v>
      </c>
      <c r="N3347" s="61">
        <v>409</v>
      </c>
      <c r="O3347" s="61">
        <v>380</v>
      </c>
      <c r="P3347" s="88">
        <v>366</v>
      </c>
      <c r="Q3347" s="146">
        <f>SUM(J3347:P3347)</f>
        <v>2509</v>
      </c>
    </row>
    <row r="3348" spans="1:17" x14ac:dyDescent="0.35">
      <c r="A3348" s="28" t="s">
        <v>161</v>
      </c>
      <c r="B3348" s="166">
        <v>120.92</v>
      </c>
      <c r="C3348" s="166">
        <v>102.72</v>
      </c>
      <c r="D3348" s="166">
        <v>130.13</v>
      </c>
      <c r="E3348" s="166">
        <v>111.51</v>
      </c>
      <c r="F3348" s="166">
        <v>127.62</v>
      </c>
      <c r="G3348" s="166">
        <v>129.83000000000001</v>
      </c>
      <c r="H3348" s="88">
        <v>129.72999999999999</v>
      </c>
      <c r="I3348" s="146">
        <f>SUM(B3348:H3348)</f>
        <v>852.46</v>
      </c>
      <c r="J3348" s="88">
        <v>164</v>
      </c>
      <c r="K3348" s="166">
        <v>107.58</v>
      </c>
      <c r="L3348" s="166">
        <v>134.13</v>
      </c>
      <c r="M3348" s="166">
        <v>134.1</v>
      </c>
      <c r="N3348" s="166">
        <v>98.68</v>
      </c>
      <c r="O3348" s="166">
        <v>131.88</v>
      </c>
      <c r="P3348" s="88">
        <v>144.88999999999999</v>
      </c>
      <c r="Q3348" s="146">
        <f>SUM(J3348:P3348)</f>
        <v>915.26</v>
      </c>
    </row>
    <row r="3349" spans="1:17" x14ac:dyDescent="0.35">
      <c r="A3349" s="28" t="s">
        <v>152</v>
      </c>
      <c r="B3349" s="28">
        <f t="shared" ref="B3349:H3349" si="2618">B3348+B3347</f>
        <v>504.92</v>
      </c>
      <c r="C3349" s="28">
        <f t="shared" si="2618"/>
        <v>505.72</v>
      </c>
      <c r="D3349" s="28">
        <f t="shared" si="2618"/>
        <v>510.13</v>
      </c>
      <c r="E3349" s="28">
        <f t="shared" si="2618"/>
        <v>372.51</v>
      </c>
      <c r="F3349" s="28">
        <f t="shared" si="2618"/>
        <v>379.62</v>
      </c>
      <c r="G3349" s="28">
        <f t="shared" si="2618"/>
        <v>514.83000000000004</v>
      </c>
      <c r="H3349" s="28">
        <f t="shared" si="2618"/>
        <v>504.73</v>
      </c>
      <c r="I3349" s="146">
        <f>SUM(B3349:H3349)</f>
        <v>3292.46</v>
      </c>
      <c r="J3349" s="28">
        <f>J3348+J3347</f>
        <v>378</v>
      </c>
      <c r="K3349" s="28">
        <f>K3348+K3347</f>
        <v>498.58</v>
      </c>
      <c r="L3349" s="28">
        <f>L3348+L3347</f>
        <v>508.13</v>
      </c>
      <c r="M3349" s="28">
        <f>M3348+M3347</f>
        <v>509.1</v>
      </c>
      <c r="N3349" s="106">
        <v>141.46</v>
      </c>
      <c r="O3349" s="106">
        <f>O3348+O3347</f>
        <v>511.88</v>
      </c>
      <c r="P3349" s="106">
        <f>P3348+P3347</f>
        <v>510.89</v>
      </c>
      <c r="Q3349" s="146">
        <f>SUM(J3349:P3349)</f>
        <v>3058.04</v>
      </c>
    </row>
    <row r="3350" spans="1:17" x14ac:dyDescent="0.35">
      <c r="A3350" s="28" t="s">
        <v>154</v>
      </c>
      <c r="B3350" s="169">
        <f t="shared" ref="B3350:H3350" si="2619">B3349/B3347</f>
        <v>1.3148958333333334</v>
      </c>
      <c r="C3350" s="169">
        <f t="shared" si="2619"/>
        <v>1.2548883374689828</v>
      </c>
      <c r="D3350" s="169">
        <f t="shared" si="2619"/>
        <v>1.3424473684210527</v>
      </c>
      <c r="E3350" s="169">
        <f t="shared" si="2619"/>
        <v>1.4272413793103449</v>
      </c>
      <c r="F3350" s="169">
        <f t="shared" si="2619"/>
        <v>1.5064285714285715</v>
      </c>
      <c r="G3350" s="169">
        <f t="shared" si="2619"/>
        <v>1.3372207792207793</v>
      </c>
      <c r="H3350" s="169">
        <f t="shared" si="2619"/>
        <v>1.3459466666666666</v>
      </c>
      <c r="I3350" s="153">
        <f>I3348/I3349*100</f>
        <v>25.891278861398469</v>
      </c>
      <c r="J3350" s="169">
        <f>J3349/J3347</f>
        <v>1.766355140186916</v>
      </c>
      <c r="K3350" s="169">
        <f t="shared" ref="K3350:P3350" si="2620">K3349/K3347</f>
        <v>1.2751406649616368</v>
      </c>
      <c r="L3350" s="169">
        <f t="shared" si="2620"/>
        <v>1.3586363636363636</v>
      </c>
      <c r="M3350" s="169">
        <f t="shared" si="2620"/>
        <v>1.3576000000000001</v>
      </c>
      <c r="N3350" s="169">
        <f t="shared" si="2620"/>
        <v>0.34586797066014674</v>
      </c>
      <c r="O3350" s="169">
        <f t="shared" si="2620"/>
        <v>1.3470526315789473</v>
      </c>
      <c r="P3350" s="169">
        <f t="shared" si="2620"/>
        <v>1.3958743169398906</v>
      </c>
      <c r="Q3350" s="153">
        <f>Q3348/Q3349*100</f>
        <v>29.929628127820436</v>
      </c>
    </row>
    <row r="3351" spans="1:17" x14ac:dyDescent="0.35">
      <c r="A3351" s="28" t="s">
        <v>153</v>
      </c>
      <c r="B3351" s="88">
        <v>734</v>
      </c>
      <c r="C3351" s="88">
        <v>736</v>
      </c>
      <c r="D3351" s="88">
        <v>741</v>
      </c>
      <c r="E3351" s="88">
        <v>541</v>
      </c>
      <c r="F3351" s="88">
        <v>557</v>
      </c>
      <c r="G3351" s="88">
        <v>754</v>
      </c>
      <c r="H3351" s="88">
        <v>732</v>
      </c>
      <c r="I3351" s="146"/>
      <c r="J3351" s="88">
        <v>551</v>
      </c>
      <c r="K3351" s="88">
        <v>730</v>
      </c>
      <c r="L3351" s="88">
        <v>740</v>
      </c>
      <c r="M3351" s="88">
        <v>742</v>
      </c>
      <c r="N3351" s="88">
        <v>738</v>
      </c>
      <c r="O3351" s="88">
        <v>742</v>
      </c>
      <c r="P3351" s="88">
        <v>748</v>
      </c>
      <c r="Q3351" s="146"/>
    </row>
    <row r="3352" spans="1:17" x14ac:dyDescent="0.35">
      <c r="A3352" s="43" t="s">
        <v>155</v>
      </c>
      <c r="B3352" s="169">
        <f>B3351/B3349</f>
        <v>1.4536956349520715</v>
      </c>
      <c r="C3352" s="169">
        <f>C3351/C3349</f>
        <v>1.455350786996757</v>
      </c>
      <c r="D3352" s="169">
        <f>D3351/D3349</f>
        <v>1.4525709132966107</v>
      </c>
      <c r="E3352" s="169">
        <f>E3351/E3349</f>
        <v>1.4523100051005342</v>
      </c>
      <c r="F3352" s="169">
        <f>F3351/F3349</f>
        <v>1.4672567304146251</v>
      </c>
      <c r="G3352" s="169">
        <v>754</v>
      </c>
      <c r="H3352" s="169">
        <f>H3351/H3349</f>
        <v>1.4502803479087829</v>
      </c>
      <c r="I3352" s="146"/>
      <c r="J3352" s="169">
        <f t="shared" ref="J3352:P3352" si="2621">J3351/J3349</f>
        <v>1.4576719576719577</v>
      </c>
      <c r="K3352" s="169">
        <f t="shared" si="2621"/>
        <v>1.4641582093144532</v>
      </c>
      <c r="L3352" s="169">
        <f t="shared" si="2621"/>
        <v>1.4563202330112373</v>
      </c>
      <c r="M3352" s="169">
        <f t="shared" si="2621"/>
        <v>1.4574739736790414</v>
      </c>
      <c r="N3352" s="169">
        <f t="shared" si="2621"/>
        <v>5.2170224798529619</v>
      </c>
      <c r="O3352" s="169">
        <f t="shared" si="2621"/>
        <v>1.4495584902711574</v>
      </c>
      <c r="P3352" s="169">
        <f t="shared" si="2621"/>
        <v>1.4641116483000254</v>
      </c>
      <c r="Q3352" s="146"/>
    </row>
    <row r="3353" spans="1:17" x14ac:dyDescent="0.35">
      <c r="A3353" s="28" t="s">
        <v>166</v>
      </c>
      <c r="B3353" s="61">
        <v>193.4</v>
      </c>
      <c r="C3353" s="61">
        <v>183.6</v>
      </c>
      <c r="D3353" s="61">
        <v>163.80000000000001</v>
      </c>
      <c r="E3353" s="61">
        <v>187</v>
      </c>
      <c r="F3353" s="61">
        <v>185.7</v>
      </c>
      <c r="G3353" s="28">
        <v>176.2</v>
      </c>
      <c r="H3353" s="74">
        <v>184.2</v>
      </c>
      <c r="I3353" s="146">
        <f>SUM(B3353:H3353)</f>
        <v>1273.9000000000001</v>
      </c>
      <c r="J3353" s="74">
        <v>173.92</v>
      </c>
      <c r="K3353" s="61">
        <v>178.55</v>
      </c>
      <c r="L3353" s="61">
        <v>179.5</v>
      </c>
      <c r="M3353" s="61">
        <v>181.3</v>
      </c>
      <c r="N3353" s="61">
        <v>175.1</v>
      </c>
      <c r="O3353" s="28">
        <v>173.4</v>
      </c>
      <c r="P3353" s="74">
        <v>166.9</v>
      </c>
      <c r="Q3353" s="146">
        <f>SUM(J3353:P3353)</f>
        <v>1228.67</v>
      </c>
    </row>
    <row r="3354" spans="1:17" x14ac:dyDescent="0.35">
      <c r="A3354" s="28" t="s">
        <v>167</v>
      </c>
      <c r="B3354" s="166">
        <v>3.03</v>
      </c>
      <c r="C3354" s="166">
        <v>2.29</v>
      </c>
      <c r="D3354" s="166">
        <v>152.37</v>
      </c>
      <c r="E3354" s="166">
        <v>3.45</v>
      </c>
      <c r="F3354" s="178">
        <v>3.36</v>
      </c>
      <c r="G3354" s="28">
        <v>3.7</v>
      </c>
      <c r="H3354" s="74">
        <v>5.77</v>
      </c>
      <c r="I3354" s="146">
        <f>SUM(B3354:H3354)</f>
        <v>173.97</v>
      </c>
      <c r="J3354" s="74">
        <v>3.04</v>
      </c>
      <c r="K3354" s="166">
        <v>3.13</v>
      </c>
      <c r="L3354" s="166">
        <v>3.13</v>
      </c>
      <c r="M3354" s="166">
        <v>3.82</v>
      </c>
      <c r="N3354" s="166">
        <v>3.3</v>
      </c>
      <c r="O3354" s="28">
        <v>4.1100000000000003</v>
      </c>
      <c r="P3354" s="74">
        <v>2.85</v>
      </c>
      <c r="Q3354" s="146">
        <f>SUM(J3354:P3354)</f>
        <v>23.380000000000003</v>
      </c>
    </row>
    <row r="3355" spans="1:17" x14ac:dyDescent="0.35">
      <c r="A3355" s="28" t="s">
        <v>152</v>
      </c>
      <c r="B3355" s="28">
        <f t="shared" ref="B3355:H3355" si="2622">B3354+B3353</f>
        <v>196.43</v>
      </c>
      <c r="C3355" s="28">
        <f t="shared" si="2622"/>
        <v>185.89</v>
      </c>
      <c r="D3355" s="28">
        <f t="shared" si="2622"/>
        <v>316.17</v>
      </c>
      <c r="E3355" s="28">
        <f t="shared" si="2622"/>
        <v>190.45</v>
      </c>
      <c r="F3355" s="28">
        <f t="shared" si="2622"/>
        <v>189.06</v>
      </c>
      <c r="G3355" s="28">
        <f t="shared" si="2622"/>
        <v>179.89999999999998</v>
      </c>
      <c r="H3355" s="28">
        <f t="shared" si="2622"/>
        <v>189.97</v>
      </c>
      <c r="I3355" s="146">
        <f>SUM(B3355:H3355)</f>
        <v>1447.8700000000001</v>
      </c>
      <c r="J3355" s="28">
        <f t="shared" ref="J3355:P3355" si="2623">J3354+J3353</f>
        <v>176.95999999999998</v>
      </c>
      <c r="K3355" s="28">
        <f t="shared" si="2623"/>
        <v>181.68</v>
      </c>
      <c r="L3355" s="28">
        <f t="shared" si="2623"/>
        <v>182.63</v>
      </c>
      <c r="M3355" s="28">
        <f t="shared" si="2623"/>
        <v>185.12</v>
      </c>
      <c r="N3355" s="28">
        <f t="shared" si="2623"/>
        <v>178.4</v>
      </c>
      <c r="O3355" s="28">
        <f t="shared" si="2623"/>
        <v>177.51000000000002</v>
      </c>
      <c r="P3355" s="28">
        <f t="shared" si="2623"/>
        <v>169.75</v>
      </c>
      <c r="Q3355" s="146">
        <f>SUM(J3355:P3355)</f>
        <v>1252.05</v>
      </c>
    </row>
    <row r="3356" spans="1:17" x14ac:dyDescent="0.35">
      <c r="A3356" s="28" t="s">
        <v>154</v>
      </c>
      <c r="B3356" s="169">
        <f t="shared" ref="B3356:H3356" si="2624">B3355/B3353</f>
        <v>1.0156670113753878</v>
      </c>
      <c r="C3356" s="169">
        <f t="shared" si="2624"/>
        <v>1.0124727668845315</v>
      </c>
      <c r="D3356" s="169">
        <f t="shared" si="2624"/>
        <v>1.9302197802197802</v>
      </c>
      <c r="E3356" s="169">
        <f t="shared" si="2624"/>
        <v>1.0184491978609624</v>
      </c>
      <c r="F3356" s="169">
        <f t="shared" si="2624"/>
        <v>1.0180936995153473</v>
      </c>
      <c r="G3356" s="169">
        <f t="shared" si="2624"/>
        <v>1.0209988649262201</v>
      </c>
      <c r="H3356" s="169">
        <f t="shared" si="2624"/>
        <v>1.0313246471226927</v>
      </c>
      <c r="I3356" s="106">
        <f>I3354/I3355*100</f>
        <v>12.015581509389655</v>
      </c>
      <c r="J3356" s="169">
        <f t="shared" ref="J3356:P3356" si="2625">J3355/J3353</f>
        <v>1.0174793008279668</v>
      </c>
      <c r="K3356" s="169">
        <f t="shared" si="2625"/>
        <v>1.0175301036124336</v>
      </c>
      <c r="L3356" s="169">
        <f t="shared" si="2625"/>
        <v>1.0174373259052925</v>
      </c>
      <c r="M3356" s="169">
        <f t="shared" si="2625"/>
        <v>1.0210700496414782</v>
      </c>
      <c r="N3356" s="169">
        <f t="shared" si="2625"/>
        <v>1.0188463735008568</v>
      </c>
      <c r="O3356" s="169">
        <f t="shared" si="2625"/>
        <v>1.0237024221453288</v>
      </c>
      <c r="P3356" s="169">
        <f t="shared" si="2625"/>
        <v>1.0170760934691432</v>
      </c>
      <c r="Q3356" s="106">
        <f>Q3354/Q3355*100</f>
        <v>1.8673375663911189</v>
      </c>
    </row>
    <row r="3357" spans="1:17" x14ac:dyDescent="0.35">
      <c r="A3357" s="28" t="s">
        <v>153</v>
      </c>
      <c r="B3357" s="28">
        <v>217</v>
      </c>
      <c r="C3357" s="28">
        <v>207</v>
      </c>
      <c r="D3357" s="61">
        <v>180</v>
      </c>
      <c r="E3357" s="61">
        <v>209</v>
      </c>
      <c r="F3357" s="61">
        <v>208</v>
      </c>
      <c r="G3357" s="88">
        <v>195</v>
      </c>
      <c r="H3357" s="88">
        <v>211</v>
      </c>
      <c r="I3357" s="146"/>
      <c r="J3357" s="88">
        <v>196</v>
      </c>
      <c r="K3357" s="61">
        <v>199</v>
      </c>
      <c r="L3357" s="61">
        <v>199</v>
      </c>
      <c r="M3357" s="61">
        <v>201</v>
      </c>
      <c r="N3357" s="61">
        <v>193</v>
      </c>
      <c r="O3357" s="88">
        <v>193</v>
      </c>
      <c r="P3357" s="88">
        <v>193</v>
      </c>
      <c r="Q3357" s="146"/>
    </row>
    <row r="3358" spans="1:17" x14ac:dyDescent="0.35">
      <c r="A3358" s="43" t="s">
        <v>155</v>
      </c>
      <c r="B3358" s="169">
        <f t="shared" ref="B3358:H3358" si="2626">B3357/B3355</f>
        <v>1.1047192384055389</v>
      </c>
      <c r="C3358" s="169">
        <f t="shared" si="2626"/>
        <v>1.1135617838506644</v>
      </c>
      <c r="D3358" s="169">
        <f t="shared" si="2626"/>
        <v>0.56931397665812689</v>
      </c>
      <c r="E3358" s="169">
        <f t="shared" si="2626"/>
        <v>1.0974008926227357</v>
      </c>
      <c r="F3358" s="169">
        <f t="shared" si="2626"/>
        <v>1.1001798370887548</v>
      </c>
      <c r="G3358" s="169">
        <f t="shared" si="2626"/>
        <v>1.0839355197331852</v>
      </c>
      <c r="H3358" s="169">
        <f t="shared" si="2626"/>
        <v>1.1107016897404853</v>
      </c>
      <c r="I3358" s="146"/>
      <c r="J3358" s="169">
        <f t="shared" ref="J3358:P3358" si="2627">J3357/J3355</f>
        <v>1.1075949367088609</v>
      </c>
      <c r="K3358" s="169">
        <f t="shared" si="2627"/>
        <v>1.0953324526640247</v>
      </c>
      <c r="L3358" s="169">
        <f t="shared" si="2627"/>
        <v>1.089634780704156</v>
      </c>
      <c r="M3358" s="169">
        <f t="shared" si="2627"/>
        <v>1.0857821953327571</v>
      </c>
      <c r="N3358" s="169">
        <f t="shared" si="2627"/>
        <v>1.0818385650224216</v>
      </c>
      <c r="O3358" s="169">
        <f t="shared" si="2627"/>
        <v>1.0872626894259476</v>
      </c>
      <c r="P3358" s="169">
        <f t="shared" si="2627"/>
        <v>1.1369661266568483</v>
      </c>
      <c r="Q3358" s="146"/>
    </row>
    <row r="3359" spans="1:17" x14ac:dyDescent="0.35">
      <c r="A3359" s="28" t="s">
        <v>168</v>
      </c>
      <c r="B3359" s="61">
        <v>138.9</v>
      </c>
      <c r="C3359" s="61">
        <v>131.69999999999999</v>
      </c>
      <c r="D3359" s="61">
        <v>120.6</v>
      </c>
      <c r="E3359" s="61">
        <v>135.5</v>
      </c>
      <c r="F3359" s="61">
        <v>134.30000000000001</v>
      </c>
      <c r="G3359" s="28">
        <v>128</v>
      </c>
      <c r="H3359" s="28">
        <v>0</v>
      </c>
      <c r="I3359" s="151">
        <f>SUM(B3359:H3359)</f>
        <v>789</v>
      </c>
      <c r="J3359" s="28">
        <v>119.46</v>
      </c>
      <c r="K3359" s="61">
        <v>127.61</v>
      </c>
      <c r="L3359" s="61">
        <v>129.5</v>
      </c>
      <c r="M3359" s="61">
        <v>132.6</v>
      </c>
      <c r="N3359" s="61">
        <v>127.5</v>
      </c>
      <c r="O3359" s="28">
        <v>124.6</v>
      </c>
      <c r="P3359" s="28">
        <v>115.1</v>
      </c>
      <c r="Q3359" s="151">
        <f>SUM(J3359:P3359)</f>
        <v>876.37</v>
      </c>
    </row>
    <row r="3360" spans="1:17" x14ac:dyDescent="0.35">
      <c r="A3360" s="28" t="s">
        <v>1543</v>
      </c>
      <c r="B3360" s="166">
        <v>0.89</v>
      </c>
      <c r="C3360" s="166">
        <v>0.36</v>
      </c>
      <c r="D3360" s="166">
        <v>0.36</v>
      </c>
      <c r="E3360" s="166">
        <v>0.85</v>
      </c>
      <c r="F3360" s="166">
        <v>1.22</v>
      </c>
      <c r="G3360" s="28">
        <v>0.33</v>
      </c>
      <c r="H3360" s="28">
        <v>0.02</v>
      </c>
      <c r="I3360" s="151">
        <f>SUM(B3360:H3360)</f>
        <v>4.0299999999999994</v>
      </c>
      <c r="J3360" s="28">
        <v>0.26</v>
      </c>
      <c r="K3360" s="166">
        <v>0.36</v>
      </c>
      <c r="L3360" s="166">
        <v>0.36</v>
      </c>
      <c r="M3360" s="166">
        <v>1.17</v>
      </c>
      <c r="N3360" s="166">
        <v>0.33</v>
      </c>
      <c r="O3360" s="28">
        <v>0.31</v>
      </c>
      <c r="P3360" s="28">
        <v>0.26</v>
      </c>
      <c r="Q3360" s="151">
        <f>SUM(J3360:P3360)</f>
        <v>3.05</v>
      </c>
    </row>
    <row r="3361" spans="1:17" x14ac:dyDescent="0.35">
      <c r="A3361" s="28" t="s">
        <v>152</v>
      </c>
      <c r="B3361" s="28">
        <f t="shared" ref="B3361:H3361" si="2628">B3360+B3359</f>
        <v>139.79</v>
      </c>
      <c r="C3361" s="28">
        <f t="shared" si="2628"/>
        <v>132.06</v>
      </c>
      <c r="D3361" s="28">
        <f t="shared" si="2628"/>
        <v>120.96</v>
      </c>
      <c r="E3361" s="28">
        <f t="shared" si="2628"/>
        <v>136.35</v>
      </c>
      <c r="F3361" s="28">
        <f t="shared" si="2628"/>
        <v>135.52000000000001</v>
      </c>
      <c r="G3361" s="28">
        <f t="shared" si="2628"/>
        <v>128.33000000000001</v>
      </c>
      <c r="H3361" s="28">
        <f t="shared" si="2628"/>
        <v>0.02</v>
      </c>
      <c r="I3361" s="151">
        <f>SUM(B3361:H3361)</f>
        <v>793.03</v>
      </c>
      <c r="J3361" s="28">
        <f t="shared" ref="J3361:P3361" si="2629">J3360+J3359</f>
        <v>119.72</v>
      </c>
      <c r="K3361" s="28">
        <f t="shared" si="2629"/>
        <v>127.97</v>
      </c>
      <c r="L3361" s="28">
        <f t="shared" si="2629"/>
        <v>129.86000000000001</v>
      </c>
      <c r="M3361" s="28">
        <f t="shared" si="2629"/>
        <v>133.76999999999998</v>
      </c>
      <c r="N3361" s="28">
        <f t="shared" si="2629"/>
        <v>127.83</v>
      </c>
      <c r="O3361" s="28">
        <f t="shared" si="2629"/>
        <v>124.91</v>
      </c>
      <c r="P3361" s="28">
        <f t="shared" si="2629"/>
        <v>115.36</v>
      </c>
      <c r="Q3361" s="151">
        <f>SUM(J3361:P3361)</f>
        <v>879.42</v>
      </c>
    </row>
    <row r="3362" spans="1:17" x14ac:dyDescent="0.35">
      <c r="A3362" s="28" t="s">
        <v>154</v>
      </c>
      <c r="B3362" s="169">
        <f t="shared" ref="B3362:H3362" si="2630">B3361/B3359</f>
        <v>1.0064074874010078</v>
      </c>
      <c r="C3362" s="169">
        <f t="shared" si="2630"/>
        <v>1.002733485193622</v>
      </c>
      <c r="D3362" s="169">
        <f t="shared" si="2630"/>
        <v>1.0029850746268656</v>
      </c>
      <c r="E3362" s="169">
        <f t="shared" si="2630"/>
        <v>1.0062730627306273</v>
      </c>
      <c r="F3362" s="169">
        <f t="shared" si="2630"/>
        <v>1.009084139985108</v>
      </c>
      <c r="G3362" s="169">
        <f t="shared" si="2630"/>
        <v>1.0025781250000001</v>
      </c>
      <c r="H3362" s="169" t="e">
        <f t="shared" si="2630"/>
        <v>#DIV/0!</v>
      </c>
      <c r="I3362" s="154">
        <f>I3360/I3361*100</f>
        <v>0.50817749643771348</v>
      </c>
      <c r="J3362" s="169">
        <f t="shared" ref="J3362:P3362" si="2631">J3361/J3359</f>
        <v>1.0021764607399968</v>
      </c>
      <c r="K3362" s="169">
        <f t="shared" si="2631"/>
        <v>1.0028210955254291</v>
      </c>
      <c r="L3362" s="169">
        <f t="shared" si="2631"/>
        <v>1.0027799227799228</v>
      </c>
      <c r="M3362" s="169">
        <f t="shared" si="2631"/>
        <v>1.0088235294117647</v>
      </c>
      <c r="N3362" s="169">
        <f t="shared" si="2631"/>
        <v>1.0025882352941176</v>
      </c>
      <c r="O3362" s="169">
        <f t="shared" si="2631"/>
        <v>1.0024879614767255</v>
      </c>
      <c r="P3362" s="169">
        <f t="shared" si="2631"/>
        <v>1.0022589052997395</v>
      </c>
      <c r="Q3362" s="154">
        <f>Q3360/Q3361*100</f>
        <v>0.34681949466693957</v>
      </c>
    </row>
    <row r="3363" spans="1:17" x14ac:dyDescent="0.35">
      <c r="A3363" s="28" t="s">
        <v>153</v>
      </c>
      <c r="B3363" s="28">
        <v>172</v>
      </c>
      <c r="C3363" s="28">
        <v>163</v>
      </c>
      <c r="D3363" s="28">
        <v>144</v>
      </c>
      <c r="E3363" s="28">
        <v>168</v>
      </c>
      <c r="F3363" s="28">
        <v>168</v>
      </c>
      <c r="G3363" s="88">
        <v>157</v>
      </c>
      <c r="H3363" s="88">
        <v>0</v>
      </c>
      <c r="I3363" s="146"/>
      <c r="J3363" s="88">
        <v>150</v>
      </c>
      <c r="K3363" s="28">
        <v>160</v>
      </c>
      <c r="L3363" s="28">
        <v>160</v>
      </c>
      <c r="M3363" s="28">
        <v>165</v>
      </c>
      <c r="N3363" s="28">
        <v>157</v>
      </c>
      <c r="O3363" s="88">
        <v>153</v>
      </c>
      <c r="P3363" s="88">
        <v>146</v>
      </c>
      <c r="Q3363" s="146"/>
    </row>
    <row r="3364" spans="1:17" x14ac:dyDescent="0.35">
      <c r="A3364" s="43" t="s">
        <v>155</v>
      </c>
      <c r="B3364" s="169">
        <f t="shared" ref="B3364:H3364" si="2632">B3363/B3361</f>
        <v>1.2304170541526576</v>
      </c>
      <c r="C3364" s="169">
        <f t="shared" si="2632"/>
        <v>1.2342874451007118</v>
      </c>
      <c r="D3364" s="169">
        <f t="shared" si="2632"/>
        <v>1.1904761904761905</v>
      </c>
      <c r="E3364" s="169">
        <f t="shared" si="2632"/>
        <v>1.2321232123212322</v>
      </c>
      <c r="F3364" s="169">
        <f t="shared" si="2632"/>
        <v>1.2396694214876032</v>
      </c>
      <c r="G3364" s="169">
        <f t="shared" si="2632"/>
        <v>1.2234084002181873</v>
      </c>
      <c r="H3364" s="169">
        <f t="shared" si="2632"/>
        <v>0</v>
      </c>
      <c r="I3364" s="146"/>
      <c r="J3364" s="169">
        <f t="shared" ref="J3364:P3364" si="2633">J3363/J3361</f>
        <v>1.252923488138991</v>
      </c>
      <c r="K3364" s="169">
        <f t="shared" si="2633"/>
        <v>1.2502930374306478</v>
      </c>
      <c r="L3364" s="169">
        <f t="shared" si="2633"/>
        <v>1.2320961034960725</v>
      </c>
      <c r="M3364" s="169">
        <f t="shared" si="2633"/>
        <v>1.2334604171338868</v>
      </c>
      <c r="N3364" s="169">
        <f t="shared" si="2633"/>
        <v>1.2281936947508409</v>
      </c>
      <c r="O3364" s="169">
        <f t="shared" si="2633"/>
        <v>1.2248819149787848</v>
      </c>
      <c r="P3364" s="169">
        <f t="shared" si="2633"/>
        <v>1.2656033287101249</v>
      </c>
      <c r="Q3364" s="146"/>
    </row>
    <row r="3365" spans="1:17" x14ac:dyDescent="0.35">
      <c r="A3365" s="28" t="s">
        <v>170</v>
      </c>
      <c r="B3365" s="61">
        <v>451.3</v>
      </c>
      <c r="C3365" s="61">
        <v>427.2</v>
      </c>
      <c r="D3365" s="61">
        <v>279.8</v>
      </c>
      <c r="E3365" s="61">
        <v>375.7</v>
      </c>
      <c r="F3365" s="61">
        <v>487.6</v>
      </c>
      <c r="G3365" s="88">
        <v>324</v>
      </c>
      <c r="H3365" s="88">
        <v>258.5</v>
      </c>
      <c r="I3365" s="146">
        <f>SUM(B3365:H3365)</f>
        <v>2604.1</v>
      </c>
      <c r="J3365" s="88">
        <v>346.4</v>
      </c>
      <c r="K3365" s="61">
        <v>316.39999999999998</v>
      </c>
      <c r="L3365" s="61">
        <v>316.39999999999998</v>
      </c>
      <c r="M3365" s="61">
        <v>338.5</v>
      </c>
      <c r="N3365" s="61">
        <v>260.89999999999998</v>
      </c>
      <c r="O3365" s="88">
        <v>181</v>
      </c>
      <c r="P3365" s="88">
        <v>354.5</v>
      </c>
      <c r="Q3365" s="146">
        <f>SUM(J3365:P3365)</f>
        <v>2114.1</v>
      </c>
    </row>
    <row r="3366" spans="1:17" x14ac:dyDescent="0.35">
      <c r="A3366" s="28" t="s">
        <v>171</v>
      </c>
      <c r="B3366" s="166">
        <v>3</v>
      </c>
      <c r="C3366" s="166">
        <v>1.4</v>
      </c>
      <c r="D3366" s="166">
        <v>0.1</v>
      </c>
      <c r="E3366" s="166">
        <v>1.5</v>
      </c>
      <c r="F3366" s="166">
        <v>6</v>
      </c>
      <c r="G3366" s="88">
        <v>0.4</v>
      </c>
      <c r="H3366" s="88">
        <v>0.3</v>
      </c>
      <c r="I3366" s="146">
        <f>SUM(B3366:H3366)</f>
        <v>12.700000000000001</v>
      </c>
      <c r="J3366" s="88">
        <v>0.1</v>
      </c>
      <c r="K3366" s="166">
        <v>0.1</v>
      </c>
      <c r="L3366" s="166">
        <v>0.1</v>
      </c>
      <c r="M3366" s="166">
        <v>2.5</v>
      </c>
      <c r="N3366" s="166">
        <v>1.1000000000000001</v>
      </c>
      <c r="O3366" s="88">
        <v>0.1</v>
      </c>
      <c r="P3366" s="88">
        <v>0.1</v>
      </c>
      <c r="Q3366" s="146">
        <f>SUM(J3366:P3366)</f>
        <v>4.0999999999999996</v>
      </c>
    </row>
    <row r="3367" spans="1:17" x14ac:dyDescent="0.35">
      <c r="A3367" s="28" t="s">
        <v>152</v>
      </c>
      <c r="B3367" s="28">
        <f t="shared" ref="B3367:H3367" si="2634">B3366+B3365</f>
        <v>454.3</v>
      </c>
      <c r="C3367" s="28">
        <f t="shared" si="2634"/>
        <v>428.59999999999997</v>
      </c>
      <c r="D3367" s="28">
        <f t="shared" si="2634"/>
        <v>279.90000000000003</v>
      </c>
      <c r="E3367" s="28">
        <f t="shared" si="2634"/>
        <v>377.2</v>
      </c>
      <c r="F3367" s="28">
        <f t="shared" si="2634"/>
        <v>493.6</v>
      </c>
      <c r="G3367" s="28">
        <f t="shared" si="2634"/>
        <v>324.39999999999998</v>
      </c>
      <c r="H3367" s="28">
        <f t="shared" si="2634"/>
        <v>258.8</v>
      </c>
      <c r="I3367" s="146">
        <f>SUM(B3367:H3367)</f>
        <v>2616.8000000000002</v>
      </c>
      <c r="J3367" s="28">
        <f t="shared" ref="J3367:P3367" si="2635">J3366+J3365</f>
        <v>346.5</v>
      </c>
      <c r="K3367" s="28">
        <f t="shared" si="2635"/>
        <v>316.5</v>
      </c>
      <c r="L3367" s="28">
        <f t="shared" si="2635"/>
        <v>316.5</v>
      </c>
      <c r="M3367" s="28">
        <f t="shared" si="2635"/>
        <v>341</v>
      </c>
      <c r="N3367" s="28">
        <f t="shared" si="2635"/>
        <v>262</v>
      </c>
      <c r="O3367" s="28">
        <f t="shared" si="2635"/>
        <v>181.1</v>
      </c>
      <c r="P3367" s="28">
        <f t="shared" si="2635"/>
        <v>354.6</v>
      </c>
      <c r="Q3367" s="146">
        <f>SUM(J3367:P3367)</f>
        <v>2118.1999999999998</v>
      </c>
    </row>
    <row r="3368" spans="1:17" x14ac:dyDescent="0.35">
      <c r="A3368" s="28" t="s">
        <v>154</v>
      </c>
      <c r="B3368" s="169">
        <f t="shared" ref="B3368:H3368" si="2636">B3367/B3365</f>
        <v>1.0066474628849988</v>
      </c>
      <c r="C3368" s="169">
        <f t="shared" si="2636"/>
        <v>1.0032771535580525</v>
      </c>
      <c r="D3368" s="169">
        <f t="shared" si="2636"/>
        <v>1.0003573981415297</v>
      </c>
      <c r="E3368" s="169">
        <f t="shared" si="2636"/>
        <v>1.0039925472451423</v>
      </c>
      <c r="F3368" s="169">
        <f t="shared" si="2636"/>
        <v>1.0123051681706317</v>
      </c>
      <c r="G3368" s="169">
        <f t="shared" si="2636"/>
        <v>1.0012345679012344</v>
      </c>
      <c r="H3368" s="169">
        <f t="shared" si="2636"/>
        <v>1.0011605415860736</v>
      </c>
      <c r="I3368" s="153">
        <f>I3366/I3367*100</f>
        <v>0.48532558850504437</v>
      </c>
      <c r="J3368" s="169">
        <f t="shared" ref="J3368:P3368" si="2637">J3367/J3365</f>
        <v>1.0002886836027713</v>
      </c>
      <c r="K3368" s="169">
        <f t="shared" si="2637"/>
        <v>1.0003160556257902</v>
      </c>
      <c r="L3368" s="169">
        <f t="shared" si="2637"/>
        <v>1.0003160556257902</v>
      </c>
      <c r="M3368" s="169">
        <f t="shared" si="2637"/>
        <v>1.0073855243722305</v>
      </c>
      <c r="N3368" s="169">
        <f t="shared" si="2637"/>
        <v>1.0042161747796092</v>
      </c>
      <c r="O3368" s="169">
        <f t="shared" si="2637"/>
        <v>1.0005524861878452</v>
      </c>
      <c r="P3368" s="169">
        <f t="shared" si="2637"/>
        <v>1.0002820874471086</v>
      </c>
      <c r="Q3368" s="153">
        <f>Q3366/Q3367*100</f>
        <v>0.19356057029553395</v>
      </c>
    </row>
    <row r="3369" spans="1:17" x14ac:dyDescent="0.35">
      <c r="A3369" s="28" t="s">
        <v>153</v>
      </c>
      <c r="B3369" s="61">
        <v>757</v>
      </c>
      <c r="C3369" s="61">
        <v>747</v>
      </c>
      <c r="D3369" s="61"/>
      <c r="E3369" s="61">
        <v>665</v>
      </c>
      <c r="F3369" s="61">
        <v>925</v>
      </c>
      <c r="G3369" s="88">
        <v>605</v>
      </c>
      <c r="H3369" s="88">
        <v>508</v>
      </c>
      <c r="I3369" s="146"/>
      <c r="J3369" s="88">
        <v>656</v>
      </c>
      <c r="K3369" s="61">
        <v>598</v>
      </c>
      <c r="L3369" s="61">
        <v>598</v>
      </c>
      <c r="M3369" s="61">
        <v>599</v>
      </c>
      <c r="N3369" s="61">
        <v>453</v>
      </c>
      <c r="O3369" s="88">
        <v>345</v>
      </c>
      <c r="P3369" s="88">
        <v>622</v>
      </c>
      <c r="Q3369" s="146"/>
    </row>
    <row r="3370" spans="1:17" x14ac:dyDescent="0.35">
      <c r="A3370" s="43" t="s">
        <v>155</v>
      </c>
      <c r="B3370" s="169">
        <f t="shared" ref="B3370:G3370" si="2638">B3369/B3367</f>
        <v>1.6662998018930222</v>
      </c>
      <c r="C3370" s="169">
        <f t="shared" si="2638"/>
        <v>1.7428838077461504</v>
      </c>
      <c r="D3370" s="169">
        <f t="shared" si="2638"/>
        <v>0</v>
      </c>
      <c r="E3370" s="169">
        <f t="shared" si="2638"/>
        <v>1.7629904559915164</v>
      </c>
      <c r="F3370" s="169">
        <f t="shared" si="2638"/>
        <v>1.8739870340356564</v>
      </c>
      <c r="G3370" s="169">
        <f t="shared" si="2638"/>
        <v>1.8649815043156599</v>
      </c>
      <c r="H3370" s="169">
        <v>914</v>
      </c>
      <c r="I3370" s="146"/>
      <c r="J3370" s="169">
        <f>J3369/J3367</f>
        <v>1.8932178932178931</v>
      </c>
      <c r="K3370" s="169">
        <f>K3369/K3367</f>
        <v>1.8894154818325435</v>
      </c>
      <c r="L3370" s="169">
        <f>L3369/L3367</f>
        <v>1.8894154818325435</v>
      </c>
      <c r="M3370" s="169">
        <v>420</v>
      </c>
      <c r="N3370" s="169">
        <f>N3369/N3367</f>
        <v>1.7290076335877862</v>
      </c>
      <c r="O3370" s="169">
        <f>O3369/O3367</f>
        <v>1.9050248481501932</v>
      </c>
      <c r="P3370" s="169">
        <f>P3369/P3367</f>
        <v>1.7540891144952058</v>
      </c>
      <c r="Q3370" s="146"/>
    </row>
    <row r="3371" spans="1:17" x14ac:dyDescent="0.35">
      <c r="A3371" s="28" t="s">
        <v>173</v>
      </c>
      <c r="B3371" s="74">
        <v>26.1</v>
      </c>
      <c r="C3371" s="171">
        <v>29.3</v>
      </c>
      <c r="D3371" s="171">
        <v>58.95</v>
      </c>
      <c r="E3371" s="171">
        <v>32.18</v>
      </c>
      <c r="F3371" s="171">
        <v>37.24</v>
      </c>
      <c r="G3371" s="28">
        <v>33.549999999999997</v>
      </c>
      <c r="H3371" s="74">
        <v>27.95</v>
      </c>
      <c r="I3371" s="146">
        <f>SUM(B3371:H3371)</f>
        <v>245.26999999999998</v>
      </c>
      <c r="J3371" s="74">
        <v>26.87</v>
      </c>
      <c r="K3371" s="171">
        <v>32.18</v>
      </c>
      <c r="L3371" s="171">
        <v>30.39</v>
      </c>
      <c r="M3371" s="171">
        <v>29.71</v>
      </c>
      <c r="N3371" s="171">
        <v>31.07</v>
      </c>
      <c r="O3371" s="28">
        <v>33.94</v>
      </c>
      <c r="P3371" s="74">
        <v>30.34</v>
      </c>
      <c r="Q3371" s="146">
        <f>SUM(J3371:P3371)</f>
        <v>214.5</v>
      </c>
    </row>
    <row r="3372" spans="1:17" x14ac:dyDescent="0.35">
      <c r="A3372" s="28" t="s">
        <v>172</v>
      </c>
      <c r="B3372" s="33">
        <v>0</v>
      </c>
      <c r="C3372" s="61">
        <v>0.03</v>
      </c>
      <c r="D3372" s="61">
        <v>0.04</v>
      </c>
      <c r="E3372" s="61">
        <v>0.05</v>
      </c>
      <c r="F3372" s="61">
        <v>0.02</v>
      </c>
      <c r="G3372" s="28">
        <v>0.05</v>
      </c>
      <c r="H3372" s="74">
        <v>0.01</v>
      </c>
      <c r="I3372" s="146">
        <f>SUM(B3372:H3372)</f>
        <v>0.2</v>
      </c>
      <c r="J3372" s="33">
        <v>0</v>
      </c>
      <c r="K3372" s="61">
        <v>0</v>
      </c>
      <c r="L3372" s="61">
        <v>0.02</v>
      </c>
      <c r="M3372" s="61">
        <v>0.03</v>
      </c>
      <c r="N3372" s="61">
        <v>0.02</v>
      </c>
      <c r="O3372" s="28">
        <v>0.02</v>
      </c>
      <c r="P3372" s="74">
        <v>0.03</v>
      </c>
      <c r="Q3372" s="146">
        <f>SUM(J3372:P3372)</f>
        <v>0.12000000000000001</v>
      </c>
    </row>
    <row r="3373" spans="1:17" x14ac:dyDescent="0.35">
      <c r="A3373" s="28" t="s">
        <v>152</v>
      </c>
      <c r="B3373" s="28">
        <f t="shared" ref="B3373:G3373" si="2639">B3372+B3371</f>
        <v>26.1</v>
      </c>
      <c r="C3373" s="28">
        <f t="shared" si="2639"/>
        <v>29.330000000000002</v>
      </c>
      <c r="D3373" s="28">
        <f t="shared" si="2639"/>
        <v>58.99</v>
      </c>
      <c r="E3373" s="28">
        <f t="shared" si="2639"/>
        <v>32.229999999999997</v>
      </c>
      <c r="F3373" s="28">
        <f t="shared" si="2639"/>
        <v>37.260000000000005</v>
      </c>
      <c r="G3373" s="28">
        <f t="shared" si="2639"/>
        <v>33.599999999999994</v>
      </c>
      <c r="H3373" s="28">
        <v>30.49</v>
      </c>
      <c r="I3373" s="146">
        <f>SUM(B3373:H3373)</f>
        <v>248.00000000000003</v>
      </c>
      <c r="J3373" s="28">
        <f t="shared" ref="J3373:P3373" si="2640">J3372+J3371</f>
        <v>26.87</v>
      </c>
      <c r="K3373" s="28">
        <f t="shared" si="2640"/>
        <v>32.18</v>
      </c>
      <c r="L3373" s="28">
        <f t="shared" si="2640"/>
        <v>30.41</v>
      </c>
      <c r="M3373" s="28">
        <f t="shared" si="2640"/>
        <v>29.740000000000002</v>
      </c>
      <c r="N3373" s="28">
        <f t="shared" si="2640"/>
        <v>31.09</v>
      </c>
      <c r="O3373" s="28">
        <f t="shared" si="2640"/>
        <v>33.96</v>
      </c>
      <c r="P3373" s="28">
        <f t="shared" si="2640"/>
        <v>30.37</v>
      </c>
      <c r="Q3373" s="146">
        <f>SUM(J3373:P3373)</f>
        <v>214.62</v>
      </c>
    </row>
    <row r="3374" spans="1:17" x14ac:dyDescent="0.35">
      <c r="A3374" s="28" t="s">
        <v>154</v>
      </c>
      <c r="B3374" s="169">
        <f>B3373/B3371</f>
        <v>1</v>
      </c>
      <c r="C3374" s="169">
        <f t="shared" ref="C3374:H3374" si="2641">C3373/C3371</f>
        <v>1.0010238907849829</v>
      </c>
      <c r="D3374" s="169">
        <f t="shared" si="2641"/>
        <v>1.0006785411365564</v>
      </c>
      <c r="E3374" s="169">
        <f t="shared" si="2641"/>
        <v>1.0015537600994406</v>
      </c>
      <c r="F3374" s="169">
        <f t="shared" si="2641"/>
        <v>1.0005370569280345</v>
      </c>
      <c r="G3374" s="169">
        <f t="shared" si="2641"/>
        <v>1.0014903129657227</v>
      </c>
      <c r="H3374" s="169">
        <f t="shared" si="2641"/>
        <v>1.09087656529517</v>
      </c>
      <c r="I3374" s="153">
        <f>I3372/I3373*100</f>
        <v>8.0645161290322578E-2</v>
      </c>
      <c r="J3374" s="169">
        <f>J3373/J3371</f>
        <v>1</v>
      </c>
      <c r="K3374" s="169">
        <f t="shared" ref="K3374:P3374" si="2642">K3373/K3371</f>
        <v>1</v>
      </c>
      <c r="L3374" s="169">
        <f t="shared" si="2642"/>
        <v>1.0006581112207964</v>
      </c>
      <c r="M3374" s="169">
        <f t="shared" si="2642"/>
        <v>1.0010097610232245</v>
      </c>
      <c r="N3374" s="169">
        <f t="shared" si="2642"/>
        <v>1.0006437077566785</v>
      </c>
      <c r="O3374" s="169">
        <f t="shared" si="2642"/>
        <v>1.0005892751915146</v>
      </c>
      <c r="P3374" s="169">
        <f t="shared" si="2642"/>
        <v>1.0009887936717206</v>
      </c>
      <c r="Q3374" s="153">
        <f>Q3372/Q3373*100</f>
        <v>5.5912776069331843E-2</v>
      </c>
    </row>
    <row r="3375" spans="1:17" x14ac:dyDescent="0.35">
      <c r="A3375" s="28" t="s">
        <v>153</v>
      </c>
      <c r="B3375" s="28">
        <v>192</v>
      </c>
      <c r="C3375" s="28">
        <v>209</v>
      </c>
      <c r="D3375" s="28">
        <v>232</v>
      </c>
      <c r="E3375" s="28">
        <v>240</v>
      </c>
      <c r="F3375" s="28">
        <v>305</v>
      </c>
      <c r="G3375" s="28">
        <v>265</v>
      </c>
      <c r="H3375" s="28">
        <v>172</v>
      </c>
      <c r="I3375" s="146"/>
      <c r="J3375" s="28">
        <v>177</v>
      </c>
      <c r="K3375" s="28">
        <v>230</v>
      </c>
      <c r="L3375" s="28">
        <v>210</v>
      </c>
      <c r="M3375" s="28">
        <v>208</v>
      </c>
      <c r="N3375" s="28">
        <v>210</v>
      </c>
      <c r="O3375" s="28">
        <v>237</v>
      </c>
      <c r="P3375" s="28">
        <v>210</v>
      </c>
      <c r="Q3375" s="146"/>
    </row>
    <row r="3376" spans="1:17" x14ac:dyDescent="0.35">
      <c r="A3376" s="43" t="s">
        <v>155</v>
      </c>
      <c r="B3376" s="169">
        <f t="shared" ref="B3376:H3376" si="2643">B3375/B3373</f>
        <v>7.3563218390804597</v>
      </c>
      <c r="C3376" s="169">
        <f t="shared" si="2643"/>
        <v>7.12580975110808</v>
      </c>
      <c r="D3376" s="169">
        <f t="shared" si="2643"/>
        <v>3.9328699779623664</v>
      </c>
      <c r="E3376" s="169">
        <f t="shared" si="2643"/>
        <v>7.4464784362395289</v>
      </c>
      <c r="F3376" s="169">
        <f t="shared" si="2643"/>
        <v>8.1857219538378949</v>
      </c>
      <c r="G3376" s="169">
        <f t="shared" si="2643"/>
        <v>7.8869047619047636</v>
      </c>
      <c r="H3376" s="169">
        <f t="shared" si="2643"/>
        <v>5.6411938340439489</v>
      </c>
      <c r="I3376" s="146"/>
      <c r="J3376" s="169">
        <f t="shared" ref="J3376:P3376" si="2644">J3375/J3373</f>
        <v>6.5872720506140672</v>
      </c>
      <c r="K3376" s="169">
        <f t="shared" si="2644"/>
        <v>7.1472964574269735</v>
      </c>
      <c r="L3376" s="169">
        <f t="shared" si="2644"/>
        <v>6.9056231502795136</v>
      </c>
      <c r="M3376" s="169">
        <f t="shared" si="2644"/>
        <v>6.993947545393409</v>
      </c>
      <c r="N3376" s="169">
        <f t="shared" si="2644"/>
        <v>6.7545834673528464</v>
      </c>
      <c r="O3376" s="169">
        <f t="shared" si="2644"/>
        <v>6.978798586572438</v>
      </c>
      <c r="P3376" s="169">
        <f t="shared" si="2644"/>
        <v>6.9147184721764896</v>
      </c>
      <c r="Q3376" s="146"/>
    </row>
    <row r="3377" spans="1:17" x14ac:dyDescent="0.35">
      <c r="A3377" s="28" t="s">
        <v>176</v>
      </c>
      <c r="B3377" s="28">
        <v>0</v>
      </c>
      <c r="C3377" s="28">
        <v>0</v>
      </c>
      <c r="D3377" s="28">
        <v>0</v>
      </c>
      <c r="E3377" s="28">
        <v>0</v>
      </c>
      <c r="F3377" s="28">
        <v>0</v>
      </c>
      <c r="G3377" s="28">
        <v>0</v>
      </c>
      <c r="H3377" s="28">
        <v>0</v>
      </c>
      <c r="I3377" s="151">
        <f>SUM(B3377:H3377)</f>
        <v>0</v>
      </c>
      <c r="J3377" s="28">
        <v>0</v>
      </c>
      <c r="K3377" s="28">
        <v>0</v>
      </c>
      <c r="L3377" s="28">
        <v>0</v>
      </c>
      <c r="M3377" s="28">
        <v>0</v>
      </c>
      <c r="N3377" s="28">
        <v>0</v>
      </c>
      <c r="O3377" s="28">
        <v>0</v>
      </c>
      <c r="P3377" s="28">
        <v>0</v>
      </c>
      <c r="Q3377" s="151">
        <f>SUM(J3377:P3377)</f>
        <v>0</v>
      </c>
    </row>
    <row r="3378" spans="1:17" x14ac:dyDescent="0.35">
      <c r="A3378" s="28" t="s">
        <v>177</v>
      </c>
      <c r="B3378" s="28">
        <v>0</v>
      </c>
      <c r="C3378" s="28">
        <v>0</v>
      </c>
      <c r="D3378" s="28">
        <v>0</v>
      </c>
      <c r="E3378" s="28">
        <v>0</v>
      </c>
      <c r="F3378" s="28">
        <v>0</v>
      </c>
      <c r="G3378" s="28">
        <v>0</v>
      </c>
      <c r="H3378" s="28">
        <v>0</v>
      </c>
      <c r="I3378" s="151">
        <f>SUM(B3378:H3378)</f>
        <v>0</v>
      </c>
      <c r="J3378" s="28">
        <v>0</v>
      </c>
      <c r="K3378" s="28">
        <v>0</v>
      </c>
      <c r="L3378" s="28">
        <v>0</v>
      </c>
      <c r="M3378" s="28">
        <v>0</v>
      </c>
      <c r="N3378" s="28">
        <v>0</v>
      </c>
      <c r="O3378" s="28">
        <v>0</v>
      </c>
      <c r="P3378" s="28">
        <v>0</v>
      </c>
      <c r="Q3378" s="151">
        <f>SUM(J3378:P3378)</f>
        <v>0</v>
      </c>
    </row>
    <row r="3379" spans="1:17" x14ac:dyDescent="0.35">
      <c r="A3379" s="28" t="s">
        <v>152</v>
      </c>
      <c r="B3379" s="28">
        <f t="shared" ref="B3379:H3379" si="2645">B3378+B3377</f>
        <v>0</v>
      </c>
      <c r="C3379" s="28">
        <f t="shared" si="2645"/>
        <v>0</v>
      </c>
      <c r="D3379" s="28">
        <f t="shared" si="2645"/>
        <v>0</v>
      </c>
      <c r="E3379" s="28">
        <f t="shared" si="2645"/>
        <v>0</v>
      </c>
      <c r="F3379" s="28">
        <f t="shared" si="2645"/>
        <v>0</v>
      </c>
      <c r="G3379" s="28">
        <f t="shared" si="2645"/>
        <v>0</v>
      </c>
      <c r="H3379" s="28">
        <f t="shared" si="2645"/>
        <v>0</v>
      </c>
      <c r="I3379" s="151">
        <f>SUM(B3379:H3379)</f>
        <v>0</v>
      </c>
      <c r="J3379" s="28">
        <f t="shared" ref="J3379:P3379" si="2646">J3378+J3377</f>
        <v>0</v>
      </c>
      <c r="K3379" s="28">
        <f t="shared" si="2646"/>
        <v>0</v>
      </c>
      <c r="L3379" s="28">
        <f t="shared" si="2646"/>
        <v>0</v>
      </c>
      <c r="M3379" s="28">
        <f t="shared" si="2646"/>
        <v>0</v>
      </c>
      <c r="N3379" s="28">
        <f t="shared" si="2646"/>
        <v>0</v>
      </c>
      <c r="O3379" s="28">
        <f t="shared" si="2646"/>
        <v>0</v>
      </c>
      <c r="P3379" s="28">
        <f t="shared" si="2646"/>
        <v>0</v>
      </c>
      <c r="Q3379" s="151">
        <f>SUM(J3379:P3379)</f>
        <v>0</v>
      </c>
    </row>
    <row r="3380" spans="1:17" x14ac:dyDescent="0.35">
      <c r="A3380" s="28" t="s">
        <v>154</v>
      </c>
      <c r="B3380" s="106" t="e">
        <f t="shared" ref="B3380:Q3380" si="2647">B3378/B3379*100</f>
        <v>#DIV/0!</v>
      </c>
      <c r="C3380" s="106" t="e">
        <f t="shared" si="2647"/>
        <v>#DIV/0!</v>
      </c>
      <c r="D3380" s="106" t="e">
        <f t="shared" si="2647"/>
        <v>#DIV/0!</v>
      </c>
      <c r="E3380" s="106" t="e">
        <f t="shared" si="2647"/>
        <v>#DIV/0!</v>
      </c>
      <c r="F3380" s="106" t="e">
        <f t="shared" si="2647"/>
        <v>#DIV/0!</v>
      </c>
      <c r="G3380" s="106" t="e">
        <f t="shared" si="2647"/>
        <v>#DIV/0!</v>
      </c>
      <c r="H3380" s="106" t="e">
        <f t="shared" si="2647"/>
        <v>#DIV/0!</v>
      </c>
      <c r="I3380" s="153" t="e">
        <f t="shared" si="2647"/>
        <v>#DIV/0!</v>
      </c>
      <c r="J3380" s="106" t="e">
        <f t="shared" si="2647"/>
        <v>#DIV/0!</v>
      </c>
      <c r="K3380" s="106" t="e">
        <f t="shared" si="2647"/>
        <v>#DIV/0!</v>
      </c>
      <c r="L3380" s="106" t="e">
        <f t="shared" si="2647"/>
        <v>#DIV/0!</v>
      </c>
      <c r="M3380" s="106" t="e">
        <f t="shared" si="2647"/>
        <v>#DIV/0!</v>
      </c>
      <c r="N3380" s="106" t="e">
        <f t="shared" si="2647"/>
        <v>#DIV/0!</v>
      </c>
      <c r="O3380" s="106" t="e">
        <f t="shared" si="2647"/>
        <v>#DIV/0!</v>
      </c>
      <c r="P3380" s="106" t="e">
        <f t="shared" si="2647"/>
        <v>#DIV/0!</v>
      </c>
      <c r="Q3380" s="153" t="e">
        <f t="shared" si="2647"/>
        <v>#DIV/0!</v>
      </c>
    </row>
    <row r="3381" spans="1:17" x14ac:dyDescent="0.35">
      <c r="A3381" s="28" t="s">
        <v>153</v>
      </c>
      <c r="B3381" s="88">
        <v>0</v>
      </c>
      <c r="C3381" s="88">
        <v>0</v>
      </c>
      <c r="D3381" s="88">
        <v>0</v>
      </c>
      <c r="E3381" s="88">
        <v>0</v>
      </c>
      <c r="F3381" s="88">
        <v>0</v>
      </c>
      <c r="G3381" s="88">
        <v>0</v>
      </c>
      <c r="H3381" s="88">
        <v>0</v>
      </c>
      <c r="I3381" s="146"/>
      <c r="J3381" s="88">
        <v>0</v>
      </c>
      <c r="K3381" s="88">
        <v>0</v>
      </c>
      <c r="L3381" s="88">
        <v>0</v>
      </c>
      <c r="M3381" s="88">
        <v>0</v>
      </c>
      <c r="N3381" s="88">
        <v>0</v>
      </c>
      <c r="O3381" s="88">
        <v>0</v>
      </c>
      <c r="P3381" s="88">
        <v>0</v>
      </c>
      <c r="Q3381" s="146"/>
    </row>
    <row r="3382" spans="1:17" x14ac:dyDescent="0.35">
      <c r="A3382" s="43" t="s">
        <v>155</v>
      </c>
      <c r="B3382" s="169" t="e">
        <f t="shared" ref="B3382:H3382" si="2648">B3381/B3379</f>
        <v>#DIV/0!</v>
      </c>
      <c r="C3382" s="169" t="e">
        <f t="shared" si="2648"/>
        <v>#DIV/0!</v>
      </c>
      <c r="D3382" s="169" t="e">
        <f t="shared" si="2648"/>
        <v>#DIV/0!</v>
      </c>
      <c r="E3382" s="169" t="e">
        <f t="shared" si="2648"/>
        <v>#DIV/0!</v>
      </c>
      <c r="F3382" s="169" t="e">
        <f t="shared" si="2648"/>
        <v>#DIV/0!</v>
      </c>
      <c r="G3382" s="169" t="e">
        <f t="shared" si="2648"/>
        <v>#DIV/0!</v>
      </c>
      <c r="H3382" s="169" t="e">
        <f t="shared" si="2648"/>
        <v>#DIV/0!</v>
      </c>
      <c r="I3382" s="146"/>
      <c r="J3382" s="169" t="e">
        <f t="shared" ref="J3382:P3382" si="2649">J3381/J3379</f>
        <v>#DIV/0!</v>
      </c>
      <c r="K3382" s="169" t="e">
        <f t="shared" si="2649"/>
        <v>#DIV/0!</v>
      </c>
      <c r="L3382" s="169" t="e">
        <f t="shared" si="2649"/>
        <v>#DIV/0!</v>
      </c>
      <c r="M3382" s="169" t="e">
        <f t="shared" si="2649"/>
        <v>#DIV/0!</v>
      </c>
      <c r="N3382" s="169" t="e">
        <f t="shared" si="2649"/>
        <v>#DIV/0!</v>
      </c>
      <c r="O3382" s="169" t="e">
        <f t="shared" si="2649"/>
        <v>#DIV/0!</v>
      </c>
      <c r="P3382" s="169" t="e">
        <f t="shared" si="2649"/>
        <v>#DIV/0!</v>
      </c>
      <c r="Q3382" s="146"/>
    </row>
    <row r="3383" spans="1:17" x14ac:dyDescent="0.35">
      <c r="A3383" s="28" t="s">
        <v>174</v>
      </c>
      <c r="B3383" s="88">
        <v>43.13</v>
      </c>
      <c r="C3383" s="28">
        <v>47.82</v>
      </c>
      <c r="D3383" s="28">
        <v>47.81</v>
      </c>
      <c r="E3383" s="28">
        <v>51.75</v>
      </c>
      <c r="F3383" s="28">
        <v>59.8</v>
      </c>
      <c r="G3383" s="79">
        <v>54.11</v>
      </c>
      <c r="H3383" s="79">
        <v>44.77</v>
      </c>
      <c r="I3383" s="146">
        <f>SUM(B3383:H3383)</f>
        <v>349.19</v>
      </c>
      <c r="J3383" s="88">
        <v>43.17</v>
      </c>
      <c r="K3383" s="28">
        <v>51.66</v>
      </c>
      <c r="L3383" s="28">
        <v>50.71</v>
      </c>
      <c r="M3383" s="28">
        <v>26.33</v>
      </c>
      <c r="N3383" s="28">
        <v>51.53</v>
      </c>
      <c r="O3383" s="79">
        <v>55.54</v>
      </c>
      <c r="P3383" s="79">
        <v>50.09</v>
      </c>
      <c r="Q3383" s="146">
        <f>SUM(J3383:P3383)</f>
        <v>329.03</v>
      </c>
    </row>
    <row r="3384" spans="1:17" x14ac:dyDescent="0.35">
      <c r="A3384" s="28" t="s">
        <v>175</v>
      </c>
      <c r="B3384" s="88">
        <v>0.37</v>
      </c>
      <c r="C3384" s="28">
        <v>0.36</v>
      </c>
      <c r="D3384" s="28">
        <v>0.36</v>
      </c>
      <c r="E3384" s="28">
        <v>0.39</v>
      </c>
      <c r="F3384" s="28">
        <v>0.39</v>
      </c>
      <c r="G3384" s="88">
        <v>0.39</v>
      </c>
      <c r="H3384" s="88">
        <v>0.35</v>
      </c>
      <c r="I3384" s="146">
        <f>SUM(B3384:H3384)</f>
        <v>2.6100000000000003</v>
      </c>
      <c r="J3384" s="88">
        <v>0.3</v>
      </c>
      <c r="K3384" s="28">
        <v>0.36</v>
      </c>
      <c r="L3384" s="28">
        <v>0.39</v>
      </c>
      <c r="M3384" s="28">
        <v>0.46</v>
      </c>
      <c r="N3384" s="28">
        <v>0.17</v>
      </c>
      <c r="O3384" s="88">
        <v>0.11</v>
      </c>
      <c r="P3384" s="88">
        <v>0.35</v>
      </c>
      <c r="Q3384" s="146">
        <f>P3384+O3384+N3384+M3384+L3384+K3384+J3384</f>
        <v>2.14</v>
      </c>
    </row>
    <row r="3385" spans="1:17" x14ac:dyDescent="0.35">
      <c r="A3385" s="28" t="s">
        <v>152</v>
      </c>
      <c r="B3385" s="28">
        <f t="shared" ref="B3385:H3385" si="2650">B3384+B3383</f>
        <v>43.5</v>
      </c>
      <c r="C3385" s="28">
        <f t="shared" si="2650"/>
        <v>48.18</v>
      </c>
      <c r="D3385" s="28">
        <f t="shared" si="2650"/>
        <v>48.17</v>
      </c>
      <c r="E3385" s="28">
        <f t="shared" si="2650"/>
        <v>52.14</v>
      </c>
      <c r="F3385" s="28">
        <f t="shared" si="2650"/>
        <v>60.19</v>
      </c>
      <c r="G3385" s="28">
        <f t="shared" si="2650"/>
        <v>54.5</v>
      </c>
      <c r="H3385" s="28">
        <f t="shared" si="2650"/>
        <v>45.120000000000005</v>
      </c>
      <c r="I3385" s="146">
        <f>SUM(B3385:H3385)</f>
        <v>351.8</v>
      </c>
      <c r="J3385" s="28">
        <f t="shared" ref="J3385:P3385" si="2651">J3384+J3383</f>
        <v>43.47</v>
      </c>
      <c r="K3385" s="28">
        <f t="shared" si="2651"/>
        <v>52.019999999999996</v>
      </c>
      <c r="L3385" s="28">
        <f t="shared" si="2651"/>
        <v>51.1</v>
      </c>
      <c r="M3385" s="28">
        <f t="shared" si="2651"/>
        <v>26.79</v>
      </c>
      <c r="N3385" s="28">
        <f t="shared" si="2651"/>
        <v>51.7</v>
      </c>
      <c r="O3385" s="28">
        <f t="shared" si="2651"/>
        <v>55.65</v>
      </c>
      <c r="P3385" s="28">
        <f t="shared" si="2651"/>
        <v>50.440000000000005</v>
      </c>
      <c r="Q3385" s="146">
        <f>SUM(J3385:P3385)</f>
        <v>331.16999999999996</v>
      </c>
    </row>
    <row r="3386" spans="1:17" x14ac:dyDescent="0.35">
      <c r="A3386" s="28" t="s">
        <v>154</v>
      </c>
      <c r="B3386" s="169">
        <f t="shared" ref="B3386:H3386" si="2652">B3385/B3383</f>
        <v>1.0085787155112451</v>
      </c>
      <c r="C3386" s="169">
        <f t="shared" si="2652"/>
        <v>1.0075282308657465</v>
      </c>
      <c r="D3386" s="169">
        <f t="shared" si="2652"/>
        <v>1.007529805480025</v>
      </c>
      <c r="E3386" s="169">
        <f t="shared" si="2652"/>
        <v>1.0075362318840579</v>
      </c>
      <c r="F3386" s="169">
        <f t="shared" si="2652"/>
        <v>1.0065217391304349</v>
      </c>
      <c r="G3386" s="169">
        <f t="shared" si="2652"/>
        <v>1.0072075401958973</v>
      </c>
      <c r="H3386" s="169">
        <f t="shared" si="2652"/>
        <v>1.0078177350904625</v>
      </c>
      <c r="I3386" s="153">
        <f>I3384/I3385*100</f>
        <v>0.74189880613985226</v>
      </c>
      <c r="J3386" s="169">
        <f t="shared" ref="J3386:P3386" si="2653">J3385/J3383</f>
        <v>1.0069492703266156</v>
      </c>
      <c r="K3386" s="169">
        <f t="shared" si="2653"/>
        <v>1.0069686411149825</v>
      </c>
      <c r="L3386" s="169">
        <f t="shared" si="2653"/>
        <v>1.0076907907710511</v>
      </c>
      <c r="M3386" s="169">
        <f t="shared" si="2653"/>
        <v>1.017470565894417</v>
      </c>
      <c r="N3386" s="169">
        <f t="shared" si="2653"/>
        <v>1.003299049097613</v>
      </c>
      <c r="O3386" s="169">
        <f t="shared" si="2653"/>
        <v>1.0019805545552756</v>
      </c>
      <c r="P3386" s="169">
        <f t="shared" si="2653"/>
        <v>1.0069874226392495</v>
      </c>
      <c r="Q3386" s="153">
        <f>Q3384/Q3385*100</f>
        <v>0.64619379774738062</v>
      </c>
    </row>
    <row r="3387" spans="1:17" x14ac:dyDescent="0.35">
      <c r="A3387" s="28" t="s">
        <v>153</v>
      </c>
      <c r="B3387" s="28">
        <v>59</v>
      </c>
      <c r="C3387" s="28">
        <v>96</v>
      </c>
      <c r="D3387" s="28">
        <v>83</v>
      </c>
      <c r="E3387" s="28">
        <v>103</v>
      </c>
      <c r="F3387" s="28">
        <v>107</v>
      </c>
      <c r="G3387" s="28">
        <v>117</v>
      </c>
      <c r="H3387" s="28">
        <v>95</v>
      </c>
      <c r="I3387" s="146"/>
      <c r="J3387" s="28">
        <v>111</v>
      </c>
      <c r="K3387" s="28">
        <v>129</v>
      </c>
      <c r="L3387" s="28">
        <v>77</v>
      </c>
      <c r="M3387" s="28">
        <v>80</v>
      </c>
      <c r="N3387" s="28">
        <v>85</v>
      </c>
      <c r="O3387" s="28">
        <v>102</v>
      </c>
      <c r="P3387" s="28">
        <v>82</v>
      </c>
      <c r="Q3387" s="146"/>
    </row>
    <row r="3388" spans="1:17" x14ac:dyDescent="0.35">
      <c r="A3388" s="43" t="s">
        <v>155</v>
      </c>
      <c r="B3388" s="169">
        <f t="shared" ref="B3388:H3388" si="2654">B3387/B3385</f>
        <v>1.3563218390804597</v>
      </c>
      <c r="C3388" s="169">
        <f t="shared" si="2654"/>
        <v>1.9925280199252802</v>
      </c>
      <c r="D3388" s="169">
        <f t="shared" si="2654"/>
        <v>1.7230641478098401</v>
      </c>
      <c r="E3388" s="169">
        <f t="shared" si="2654"/>
        <v>1.9754507096279248</v>
      </c>
      <c r="F3388" s="169">
        <f t="shared" si="2654"/>
        <v>1.7777039375311514</v>
      </c>
      <c r="G3388" s="169">
        <f t="shared" si="2654"/>
        <v>2.1467889908256881</v>
      </c>
      <c r="H3388" s="169">
        <f t="shared" si="2654"/>
        <v>2.1054964539007091</v>
      </c>
      <c r="I3388" s="146"/>
      <c r="J3388" s="169">
        <f t="shared" ref="J3388:P3388" si="2655">J3387/J3385</f>
        <v>2.5534851621808143</v>
      </c>
      <c r="K3388" s="169">
        <f t="shared" si="2655"/>
        <v>2.4798154555940024</v>
      </c>
      <c r="L3388" s="169">
        <f t="shared" si="2655"/>
        <v>1.5068493150684932</v>
      </c>
      <c r="M3388" s="169">
        <f t="shared" si="2655"/>
        <v>2.9861888764464353</v>
      </c>
      <c r="N3388" s="169">
        <f t="shared" si="2655"/>
        <v>1.6441005802707929</v>
      </c>
      <c r="O3388" s="169">
        <f t="shared" si="2655"/>
        <v>1.8328840970350404</v>
      </c>
      <c r="P3388" s="169">
        <f t="shared" si="2655"/>
        <v>1.6256938937351306</v>
      </c>
      <c r="Q3388" s="146"/>
    </row>
    <row r="3389" spans="1:17" x14ac:dyDescent="0.35">
      <c r="A3389" s="21"/>
      <c r="B3389" s="21"/>
      <c r="C3389" s="21"/>
      <c r="D3389" s="169">
        <f>D3388/D3386</f>
        <v>1.710186774066607</v>
      </c>
      <c r="E3389" s="169" t="s">
        <v>369</v>
      </c>
      <c r="F3389" s="21">
        <v>21</v>
      </c>
      <c r="G3389" s="21"/>
      <c r="H3389" s="21"/>
      <c r="I3389" s="21"/>
      <c r="J3389" s="21"/>
      <c r="K3389" s="21"/>
      <c r="L3389" s="169"/>
      <c r="M3389" s="169"/>
      <c r="N3389" s="21">
        <v>21</v>
      </c>
      <c r="O3389" s="21"/>
      <c r="P3389" s="21"/>
    </row>
    <row r="3390" spans="1:17" x14ac:dyDescent="0.35">
      <c r="A3390" s="21"/>
      <c r="B3390" s="155"/>
      <c r="C3390" s="156" t="s">
        <v>1679</v>
      </c>
      <c r="D3390" s="156" t="s">
        <v>178</v>
      </c>
      <c r="E3390" s="156" t="s">
        <v>179</v>
      </c>
      <c r="F3390" s="156" t="s">
        <v>180</v>
      </c>
      <c r="G3390" s="156" t="s">
        <v>181</v>
      </c>
      <c r="H3390" s="156" t="s">
        <v>182</v>
      </c>
      <c r="I3390" s="156" t="s">
        <v>183</v>
      </c>
      <c r="J3390" s="156" t="s">
        <v>184</v>
      </c>
      <c r="K3390" s="156" t="s">
        <v>185</v>
      </c>
      <c r="L3390" s="156" t="s">
        <v>186</v>
      </c>
      <c r="M3390" s="156" t="s">
        <v>187</v>
      </c>
      <c r="N3390" s="156" t="s">
        <v>188</v>
      </c>
      <c r="O3390" s="21"/>
      <c r="P3390" s="21"/>
    </row>
    <row r="3391" spans="1:17" x14ac:dyDescent="0.35">
      <c r="A3391" s="21"/>
      <c r="B3391" s="157" t="s">
        <v>189</v>
      </c>
      <c r="C3391" s="179">
        <f>Q3318</f>
        <v>606.5</v>
      </c>
      <c r="D3391" s="158">
        <f>Q3324</f>
        <v>713.80000000000007</v>
      </c>
      <c r="E3391" s="158">
        <f>I3330</f>
        <v>0</v>
      </c>
      <c r="F3391" s="164">
        <f>Q3336</f>
        <v>241.12999999999997</v>
      </c>
      <c r="G3391" s="180">
        <f>I3342</f>
        <v>0</v>
      </c>
      <c r="H3391" s="164">
        <f>Q3348</f>
        <v>915.26</v>
      </c>
      <c r="I3391" s="164">
        <f>Q3354</f>
        <v>23.380000000000003</v>
      </c>
      <c r="J3391" s="164">
        <f>Q3360</f>
        <v>3.05</v>
      </c>
      <c r="K3391" s="179">
        <f>Q3366</f>
        <v>4.0999999999999996</v>
      </c>
      <c r="L3391" s="164">
        <f>Q3372</f>
        <v>0.12000000000000001</v>
      </c>
      <c r="M3391" s="164">
        <f>I3378</f>
        <v>0</v>
      </c>
      <c r="N3391" s="164">
        <f>Q3384</f>
        <v>2.14</v>
      </c>
      <c r="O3391" s="21"/>
      <c r="P3391" s="21"/>
    </row>
    <row r="3392" spans="1:17" x14ac:dyDescent="0.35">
      <c r="A3392" s="21"/>
      <c r="B3392" s="157" t="s">
        <v>190</v>
      </c>
      <c r="C3392" s="163">
        <f>I3320</f>
        <v>100</v>
      </c>
      <c r="D3392" s="163">
        <f>I3326</f>
        <v>100</v>
      </c>
      <c r="E3392" s="163">
        <f>J3326</f>
        <v>100</v>
      </c>
      <c r="F3392" s="163">
        <f>I3338</f>
        <v>100</v>
      </c>
      <c r="G3392" s="163">
        <f>Q3344</f>
        <v>0</v>
      </c>
      <c r="H3392" s="163">
        <f>Q3350</f>
        <v>29.929628127820436</v>
      </c>
      <c r="I3392" s="163">
        <f>Q3356</f>
        <v>1.8673375663911189</v>
      </c>
      <c r="J3392" s="163">
        <f>Q3368</f>
        <v>0.19356057029553395</v>
      </c>
      <c r="K3392" s="163">
        <f>Q3368</f>
        <v>0.19356057029553395</v>
      </c>
      <c r="L3392" s="163">
        <f>Q3374</f>
        <v>5.5912776069331843E-2</v>
      </c>
      <c r="M3392" s="163">
        <f>K3368</f>
        <v>1.0003160556257902</v>
      </c>
      <c r="N3392" s="163">
        <f>Q3386</f>
        <v>0.64619379774738062</v>
      </c>
      <c r="O3392" s="21"/>
      <c r="P3392" s="21"/>
    </row>
    <row r="3394" spans="1:17" x14ac:dyDescent="0.35">
      <c r="A3394" s="31" t="s">
        <v>0</v>
      </c>
      <c r="B3394" s="83"/>
      <c r="C3394" s="83"/>
      <c r="D3394" s="21"/>
      <c r="E3394" s="21"/>
      <c r="F3394" s="21"/>
      <c r="G3394" s="21"/>
      <c r="H3394" s="21"/>
      <c r="I3394" s="21"/>
      <c r="J3394" s="21"/>
      <c r="K3394" s="21"/>
      <c r="L3394" s="21"/>
      <c r="M3394" s="21"/>
      <c r="N3394" s="21"/>
      <c r="O3394" s="21"/>
      <c r="P3394" s="21"/>
    </row>
    <row r="3395" spans="1:17" ht="15.5" x14ac:dyDescent="0.35">
      <c r="A3395" s="33" t="s">
        <v>1</v>
      </c>
      <c r="B3395" s="64" t="s">
        <v>1221</v>
      </c>
      <c r="C3395" s="64" t="s">
        <v>1222</v>
      </c>
      <c r="D3395" s="64" t="s">
        <v>1223</v>
      </c>
      <c r="E3395" s="64" t="s">
        <v>1224</v>
      </c>
      <c r="F3395" s="64" t="s">
        <v>1225</v>
      </c>
      <c r="G3395" s="64" t="s">
        <v>1226</v>
      </c>
      <c r="H3395" s="64" t="s">
        <v>1227</v>
      </c>
      <c r="I3395" s="65" t="s">
        <v>1266</v>
      </c>
      <c r="J3395" s="64" t="s">
        <v>1228</v>
      </c>
      <c r="K3395" s="64" t="s">
        <v>1229</v>
      </c>
      <c r="L3395" s="64" t="s">
        <v>1230</v>
      </c>
      <c r="M3395" s="64" t="s">
        <v>1231</v>
      </c>
      <c r="N3395" s="64" t="s">
        <v>1232</v>
      </c>
      <c r="O3395" s="64" t="s">
        <v>2126</v>
      </c>
      <c r="P3395" s="64" t="s">
        <v>2127</v>
      </c>
      <c r="Q3395" s="65" t="s">
        <v>2128</v>
      </c>
    </row>
    <row r="3396" spans="1:17" x14ac:dyDescent="0.35">
      <c r="A3396" s="28" t="s">
        <v>1677</v>
      </c>
      <c r="B3396" s="28">
        <v>0</v>
      </c>
      <c r="C3396" s="28">
        <v>0</v>
      </c>
      <c r="D3396" s="28">
        <v>0</v>
      </c>
      <c r="E3396" s="28">
        <v>0</v>
      </c>
      <c r="F3396" s="28">
        <v>0</v>
      </c>
      <c r="G3396" s="28">
        <v>0</v>
      </c>
      <c r="H3396" s="28">
        <v>0</v>
      </c>
      <c r="I3396" s="146">
        <f>SUM(B3396:H3396)</f>
        <v>0</v>
      </c>
      <c r="J3396" s="28">
        <v>0</v>
      </c>
      <c r="K3396" s="28">
        <v>0</v>
      </c>
      <c r="L3396" s="28">
        <v>0</v>
      </c>
      <c r="M3396" s="28">
        <v>0</v>
      </c>
      <c r="N3396" s="28">
        <v>0</v>
      </c>
      <c r="O3396" s="28">
        <v>0</v>
      </c>
      <c r="P3396" s="28">
        <v>0</v>
      </c>
      <c r="Q3396" s="146">
        <f>SUM(J3396:P3396)</f>
        <v>0</v>
      </c>
    </row>
    <row r="3397" spans="1:17" x14ac:dyDescent="0.35">
      <c r="A3397" s="28" t="s">
        <v>1678</v>
      </c>
      <c r="B3397" s="28">
        <v>168.9</v>
      </c>
      <c r="C3397" s="28">
        <v>183.6</v>
      </c>
      <c r="D3397" s="28">
        <v>21.2</v>
      </c>
      <c r="E3397" s="28">
        <v>47.8</v>
      </c>
      <c r="F3397" s="28">
        <v>0.2</v>
      </c>
      <c r="G3397" s="166">
        <v>60.3</v>
      </c>
      <c r="H3397" s="28">
        <v>0.2</v>
      </c>
      <c r="I3397" s="146">
        <f>SUM(B3397:H3397)</f>
        <v>482.2</v>
      </c>
      <c r="J3397" s="28">
        <v>0.3</v>
      </c>
      <c r="K3397" s="28">
        <v>82.4</v>
      </c>
      <c r="L3397" s="28">
        <v>109.9</v>
      </c>
      <c r="M3397" s="28">
        <v>27.3</v>
      </c>
      <c r="N3397" s="28">
        <v>9.6999999999999993</v>
      </c>
      <c r="O3397" s="28">
        <v>119.4</v>
      </c>
      <c r="P3397" s="28">
        <v>25.9</v>
      </c>
      <c r="Q3397" s="146">
        <f>SUM(J3397:P3397)</f>
        <v>374.9</v>
      </c>
    </row>
    <row r="3398" spans="1:17" x14ac:dyDescent="0.35">
      <c r="A3398" s="28" t="s">
        <v>152</v>
      </c>
      <c r="B3398" s="28">
        <f t="shared" ref="B3398:H3398" si="2656">B3397+B3396</f>
        <v>168.9</v>
      </c>
      <c r="C3398" s="28">
        <f t="shared" si="2656"/>
        <v>183.6</v>
      </c>
      <c r="D3398" s="28">
        <f t="shared" si="2656"/>
        <v>21.2</v>
      </c>
      <c r="E3398" s="28">
        <f t="shared" si="2656"/>
        <v>47.8</v>
      </c>
      <c r="F3398" s="28">
        <f t="shared" si="2656"/>
        <v>0.2</v>
      </c>
      <c r="G3398" s="28">
        <f t="shared" si="2656"/>
        <v>60.3</v>
      </c>
      <c r="H3398" s="28">
        <f t="shared" si="2656"/>
        <v>0.2</v>
      </c>
      <c r="I3398" s="146">
        <f>SUM(B3398:H3398)</f>
        <v>482.2</v>
      </c>
      <c r="J3398" s="28">
        <f>J3397+J3396</f>
        <v>0.3</v>
      </c>
      <c r="K3398" s="28">
        <f t="shared" ref="K3398:P3398" si="2657">K3397+K3396</f>
        <v>82.4</v>
      </c>
      <c r="L3398" s="28">
        <f t="shared" si="2657"/>
        <v>109.9</v>
      </c>
      <c r="M3398" s="28">
        <f t="shared" si="2657"/>
        <v>27.3</v>
      </c>
      <c r="N3398" s="28">
        <f t="shared" si="2657"/>
        <v>9.6999999999999993</v>
      </c>
      <c r="O3398" s="28">
        <f t="shared" si="2657"/>
        <v>119.4</v>
      </c>
      <c r="P3398" s="28">
        <f t="shared" si="2657"/>
        <v>25.9</v>
      </c>
      <c r="Q3398" s="146">
        <f>SUM(J3398:P3398)</f>
        <v>374.9</v>
      </c>
    </row>
    <row r="3399" spans="1:17" x14ac:dyDescent="0.35">
      <c r="A3399" s="28" t="s">
        <v>154</v>
      </c>
      <c r="B3399" s="106">
        <f>B3397/B3398*100</f>
        <v>100</v>
      </c>
      <c r="C3399" s="106">
        <f>C3397/C3398*100</f>
        <v>100</v>
      </c>
      <c r="D3399" s="106">
        <f>D3397/D3398</f>
        <v>1</v>
      </c>
      <c r="E3399" s="106">
        <f>E3397/E3398</f>
        <v>1</v>
      </c>
      <c r="F3399" s="106">
        <f t="shared" ref="F3399:Q3399" si="2658">F3397/F3398*100</f>
        <v>100</v>
      </c>
      <c r="G3399" s="106">
        <f t="shared" si="2658"/>
        <v>100</v>
      </c>
      <c r="H3399" s="106">
        <f t="shared" si="2658"/>
        <v>100</v>
      </c>
      <c r="I3399" s="106">
        <f t="shared" si="2658"/>
        <v>100</v>
      </c>
      <c r="J3399" s="106">
        <f t="shared" si="2658"/>
        <v>100</v>
      </c>
      <c r="K3399" s="106">
        <f t="shared" si="2658"/>
        <v>100</v>
      </c>
      <c r="L3399" s="106">
        <f t="shared" si="2658"/>
        <v>100</v>
      </c>
      <c r="M3399" s="106">
        <f t="shared" si="2658"/>
        <v>100</v>
      </c>
      <c r="N3399" s="106">
        <f t="shared" si="2658"/>
        <v>100</v>
      </c>
      <c r="O3399" s="106">
        <f t="shared" si="2658"/>
        <v>100</v>
      </c>
      <c r="P3399" s="106">
        <f t="shared" si="2658"/>
        <v>100</v>
      </c>
      <c r="Q3399" s="106">
        <f t="shared" si="2658"/>
        <v>100</v>
      </c>
    </row>
    <row r="3400" spans="1:17" x14ac:dyDescent="0.35">
      <c r="A3400" s="28" t="s">
        <v>153</v>
      </c>
      <c r="B3400" s="28">
        <v>183</v>
      </c>
      <c r="C3400" s="28">
        <v>195</v>
      </c>
      <c r="D3400" s="28">
        <v>22</v>
      </c>
      <c r="E3400" s="28">
        <v>49</v>
      </c>
      <c r="F3400" s="28">
        <v>0</v>
      </c>
      <c r="G3400" s="28">
        <v>67</v>
      </c>
      <c r="H3400" s="28">
        <v>0</v>
      </c>
      <c r="I3400" s="106">
        <v>0</v>
      </c>
      <c r="J3400" s="28">
        <v>0</v>
      </c>
      <c r="K3400" s="28">
        <v>71</v>
      </c>
      <c r="L3400" s="28">
        <v>115</v>
      </c>
      <c r="M3400" s="28">
        <v>29</v>
      </c>
      <c r="N3400" s="28">
        <v>8</v>
      </c>
      <c r="O3400" s="28">
        <v>135</v>
      </c>
      <c r="P3400" s="28">
        <v>31</v>
      </c>
      <c r="Q3400" s="106">
        <v>0</v>
      </c>
    </row>
    <row r="3401" spans="1:17" x14ac:dyDescent="0.35">
      <c r="A3401" s="167" t="s">
        <v>155</v>
      </c>
      <c r="B3401" s="169">
        <f t="shared" ref="B3401:H3401" si="2659">B3400/B3398</f>
        <v>1.0834813499111899</v>
      </c>
      <c r="C3401" s="169">
        <f t="shared" si="2659"/>
        <v>1.0620915032679739</v>
      </c>
      <c r="D3401" s="169">
        <f t="shared" si="2659"/>
        <v>1.0377358490566038</v>
      </c>
      <c r="E3401" s="169">
        <f t="shared" si="2659"/>
        <v>1.0251046025104602</v>
      </c>
      <c r="F3401" s="169">
        <f t="shared" si="2659"/>
        <v>0</v>
      </c>
      <c r="G3401" s="169">
        <f t="shared" si="2659"/>
        <v>1.1111111111111112</v>
      </c>
      <c r="H3401" s="169">
        <f t="shared" si="2659"/>
        <v>0</v>
      </c>
      <c r="I3401" s="146"/>
      <c r="J3401" s="169">
        <f t="shared" ref="J3401:P3401" si="2660">J3400/J3398</f>
        <v>0</v>
      </c>
      <c r="K3401" s="169">
        <f t="shared" si="2660"/>
        <v>0.86165048543689315</v>
      </c>
      <c r="L3401" s="169">
        <f t="shared" si="2660"/>
        <v>1.0464058234758871</v>
      </c>
      <c r="M3401" s="169">
        <f t="shared" si="2660"/>
        <v>1.0622710622710623</v>
      </c>
      <c r="N3401" s="169">
        <f t="shared" si="2660"/>
        <v>0.82474226804123718</v>
      </c>
      <c r="O3401" s="169">
        <f t="shared" si="2660"/>
        <v>1.1306532663316582</v>
      </c>
      <c r="P3401" s="169">
        <f t="shared" si="2660"/>
        <v>1.196911196911197</v>
      </c>
      <c r="Q3401" s="146"/>
    </row>
    <row r="3402" spans="1:17" x14ac:dyDescent="0.35">
      <c r="A3402" s="28" t="s">
        <v>162</v>
      </c>
      <c r="B3402" s="28">
        <v>0</v>
      </c>
      <c r="C3402" s="28">
        <v>0</v>
      </c>
      <c r="D3402" s="28">
        <v>0</v>
      </c>
      <c r="E3402" s="28">
        <v>0</v>
      </c>
      <c r="F3402" s="28">
        <v>0</v>
      </c>
      <c r="G3402" s="28">
        <v>0</v>
      </c>
      <c r="H3402" s="28">
        <v>0</v>
      </c>
      <c r="I3402" s="146">
        <f>SUM(B3402:H3402)</f>
        <v>0</v>
      </c>
      <c r="J3402" s="28">
        <v>0</v>
      </c>
      <c r="K3402" s="28">
        <v>0</v>
      </c>
      <c r="L3402" s="28">
        <v>0</v>
      </c>
      <c r="M3402" s="28">
        <v>0</v>
      </c>
      <c r="N3402" s="28">
        <v>0</v>
      </c>
      <c r="O3402" s="28">
        <v>0</v>
      </c>
      <c r="P3402" s="28">
        <v>0</v>
      </c>
      <c r="Q3402" s="146">
        <f>SUM(J3402:P3402)</f>
        <v>0</v>
      </c>
    </row>
    <row r="3403" spans="1:17" x14ac:dyDescent="0.35">
      <c r="A3403" s="28" t="s">
        <v>163</v>
      </c>
      <c r="B3403" s="61">
        <v>180.7</v>
      </c>
      <c r="C3403" s="166">
        <v>191.5</v>
      </c>
      <c r="D3403" s="166">
        <v>23.2</v>
      </c>
      <c r="E3403" s="166">
        <v>21.5</v>
      </c>
      <c r="F3403" s="166">
        <v>0.4</v>
      </c>
      <c r="G3403" s="166">
        <v>106.1</v>
      </c>
      <c r="H3403" s="28">
        <v>0.3</v>
      </c>
      <c r="I3403" s="146">
        <f>SUM(B3403:H3403)</f>
        <v>523.69999999999993</v>
      </c>
      <c r="J3403" s="28">
        <v>0.4</v>
      </c>
      <c r="K3403" s="28">
        <v>155.9</v>
      </c>
      <c r="L3403" s="28">
        <v>125.1</v>
      </c>
      <c r="M3403" s="28">
        <v>51</v>
      </c>
      <c r="N3403" s="28">
        <v>13.9</v>
      </c>
      <c r="O3403" s="28">
        <v>186.9</v>
      </c>
      <c r="P3403" s="28">
        <v>46.5</v>
      </c>
      <c r="Q3403" s="146">
        <f>SUM(J3403:P3403)</f>
        <v>579.69999999999993</v>
      </c>
    </row>
    <row r="3404" spans="1:17" x14ac:dyDescent="0.35">
      <c r="A3404" s="28" t="s">
        <v>152</v>
      </c>
      <c r="B3404" s="28">
        <f t="shared" ref="B3404:H3404" si="2661">B3403+B3402</f>
        <v>180.7</v>
      </c>
      <c r="C3404" s="28">
        <f t="shared" si="2661"/>
        <v>191.5</v>
      </c>
      <c r="D3404" s="28">
        <f t="shared" si="2661"/>
        <v>23.2</v>
      </c>
      <c r="E3404" s="28">
        <f t="shared" si="2661"/>
        <v>21.5</v>
      </c>
      <c r="F3404" s="28">
        <f t="shared" si="2661"/>
        <v>0.4</v>
      </c>
      <c r="G3404" s="28">
        <f t="shared" si="2661"/>
        <v>106.1</v>
      </c>
      <c r="H3404" s="28">
        <f t="shared" si="2661"/>
        <v>0.3</v>
      </c>
      <c r="I3404" s="146">
        <f>SUM(B3404:H3404)</f>
        <v>523.69999999999993</v>
      </c>
      <c r="J3404" s="28">
        <f>J3403+J3402</f>
        <v>0.4</v>
      </c>
      <c r="K3404" s="28">
        <f t="shared" ref="K3404:P3404" si="2662">K3403+K3402</f>
        <v>155.9</v>
      </c>
      <c r="L3404" s="28">
        <f t="shared" si="2662"/>
        <v>125.1</v>
      </c>
      <c r="M3404" s="28">
        <f t="shared" si="2662"/>
        <v>51</v>
      </c>
      <c r="N3404" s="28">
        <f t="shared" si="2662"/>
        <v>13.9</v>
      </c>
      <c r="O3404" s="28">
        <f t="shared" si="2662"/>
        <v>186.9</v>
      </c>
      <c r="P3404" s="28">
        <f t="shared" si="2662"/>
        <v>46.5</v>
      </c>
      <c r="Q3404" s="146">
        <f>SUM(J3404:P3404)</f>
        <v>579.69999999999993</v>
      </c>
    </row>
    <row r="3405" spans="1:17" x14ac:dyDescent="0.35">
      <c r="A3405" s="28" t="s">
        <v>154</v>
      </c>
      <c r="B3405" s="106">
        <f t="shared" ref="B3405:H3405" si="2663">B3403/B3404*100</f>
        <v>100</v>
      </c>
      <c r="C3405" s="106">
        <f t="shared" si="2663"/>
        <v>100</v>
      </c>
      <c r="D3405" s="106">
        <f t="shared" si="2663"/>
        <v>100</v>
      </c>
      <c r="E3405" s="106">
        <f t="shared" si="2663"/>
        <v>100</v>
      </c>
      <c r="F3405" s="106">
        <f t="shared" si="2663"/>
        <v>100</v>
      </c>
      <c r="G3405" s="106">
        <f t="shared" si="2663"/>
        <v>100</v>
      </c>
      <c r="H3405" s="106">
        <f t="shared" si="2663"/>
        <v>100</v>
      </c>
      <c r="I3405" s="106">
        <f>I3403/I3404*100</f>
        <v>100</v>
      </c>
      <c r="J3405" s="106">
        <f t="shared" ref="J3405:P3405" si="2664">J3403/J3404*100</f>
        <v>100</v>
      </c>
      <c r="K3405" s="106">
        <f t="shared" si="2664"/>
        <v>100</v>
      </c>
      <c r="L3405" s="106">
        <f t="shared" si="2664"/>
        <v>100</v>
      </c>
      <c r="M3405" s="106">
        <f t="shared" si="2664"/>
        <v>100</v>
      </c>
      <c r="N3405" s="106">
        <f t="shared" si="2664"/>
        <v>100</v>
      </c>
      <c r="O3405" s="106">
        <f t="shared" si="2664"/>
        <v>100</v>
      </c>
      <c r="P3405" s="106">
        <f t="shared" si="2664"/>
        <v>100</v>
      </c>
      <c r="Q3405" s="106">
        <f>Q3403/Q3404*100</f>
        <v>100</v>
      </c>
    </row>
    <row r="3406" spans="1:17" x14ac:dyDescent="0.35">
      <c r="A3406" s="28" t="s">
        <v>153</v>
      </c>
      <c r="B3406" s="28">
        <v>153</v>
      </c>
      <c r="C3406" s="28">
        <v>186</v>
      </c>
      <c r="D3406" s="28">
        <v>24</v>
      </c>
      <c r="E3406" s="28">
        <v>37</v>
      </c>
      <c r="F3406" s="28">
        <v>2</v>
      </c>
      <c r="G3406" s="28">
        <v>101</v>
      </c>
      <c r="H3406" s="28">
        <v>1</v>
      </c>
      <c r="I3406" s="106">
        <v>0</v>
      </c>
      <c r="J3406" s="28">
        <v>0</v>
      </c>
      <c r="K3406" s="28">
        <v>178</v>
      </c>
      <c r="L3406" s="28">
        <v>138</v>
      </c>
      <c r="M3406" s="28">
        <v>80</v>
      </c>
      <c r="N3406" s="28">
        <v>51</v>
      </c>
      <c r="O3406" s="28">
        <v>169</v>
      </c>
      <c r="P3406" s="28">
        <v>82</v>
      </c>
      <c r="Q3406" s="106">
        <v>0</v>
      </c>
    </row>
    <row r="3407" spans="1:17" x14ac:dyDescent="0.35">
      <c r="A3407" s="167" t="s">
        <v>155</v>
      </c>
      <c r="B3407" s="169">
        <f t="shared" ref="B3407:H3407" si="2665">B3406/B3404</f>
        <v>0.84670724958494747</v>
      </c>
      <c r="C3407" s="169">
        <f t="shared" si="2665"/>
        <v>0.97127937336814618</v>
      </c>
      <c r="D3407" s="169">
        <f t="shared" si="2665"/>
        <v>1.0344827586206897</v>
      </c>
      <c r="E3407" s="169">
        <f t="shared" si="2665"/>
        <v>1.7209302325581395</v>
      </c>
      <c r="F3407" s="169">
        <f t="shared" si="2665"/>
        <v>5</v>
      </c>
      <c r="G3407" s="169">
        <f t="shared" si="2665"/>
        <v>0.95193213949104627</v>
      </c>
      <c r="H3407" s="169">
        <f t="shared" si="2665"/>
        <v>3.3333333333333335</v>
      </c>
      <c r="I3407" s="146"/>
      <c r="J3407" s="169">
        <f t="shared" ref="J3407:P3407" si="2666">J3406/J3404</f>
        <v>0</v>
      </c>
      <c r="K3407" s="169">
        <f t="shared" si="2666"/>
        <v>1.1417575368826169</v>
      </c>
      <c r="L3407" s="169">
        <f t="shared" si="2666"/>
        <v>1.1031175059952039</v>
      </c>
      <c r="M3407" s="169">
        <f t="shared" si="2666"/>
        <v>1.5686274509803921</v>
      </c>
      <c r="N3407" s="169">
        <f t="shared" si="2666"/>
        <v>3.6690647482014387</v>
      </c>
      <c r="O3407" s="169">
        <f t="shared" si="2666"/>
        <v>0.90422685928303903</v>
      </c>
      <c r="P3407" s="169">
        <f t="shared" si="2666"/>
        <v>1.7634408602150538</v>
      </c>
      <c r="Q3407" s="146"/>
    </row>
    <row r="3408" spans="1:17" x14ac:dyDescent="0.35">
      <c r="A3408" s="28" t="s">
        <v>164</v>
      </c>
      <c r="B3408" s="28">
        <v>0</v>
      </c>
      <c r="C3408" s="28">
        <v>0</v>
      </c>
      <c r="D3408" s="28">
        <v>0</v>
      </c>
      <c r="E3408" s="28">
        <v>0</v>
      </c>
      <c r="F3408" s="28">
        <v>0</v>
      </c>
      <c r="G3408" s="28">
        <v>0</v>
      </c>
      <c r="H3408" s="28">
        <v>0</v>
      </c>
      <c r="I3408" s="151"/>
      <c r="J3408" s="28">
        <v>0</v>
      </c>
      <c r="K3408" s="61">
        <v>0</v>
      </c>
      <c r="L3408" s="61">
        <v>0</v>
      </c>
      <c r="M3408" s="61">
        <v>0</v>
      </c>
      <c r="N3408" s="61">
        <v>0</v>
      </c>
      <c r="O3408" s="61">
        <v>0</v>
      </c>
      <c r="P3408" s="61">
        <v>0</v>
      </c>
      <c r="Q3408" s="151"/>
    </row>
    <row r="3409" spans="1:17" x14ac:dyDescent="0.35">
      <c r="A3409" s="88" t="s">
        <v>165</v>
      </c>
      <c r="B3409" s="148">
        <v>0</v>
      </c>
      <c r="C3409" s="148">
        <v>0</v>
      </c>
      <c r="D3409" s="148">
        <v>0</v>
      </c>
      <c r="E3409" s="148">
        <v>0</v>
      </c>
      <c r="F3409" s="148">
        <v>0</v>
      </c>
      <c r="G3409" s="148">
        <v>0</v>
      </c>
      <c r="H3409" s="148">
        <v>0</v>
      </c>
      <c r="I3409" s="153">
        <f>SUM(B3409:H3409)</f>
        <v>0</v>
      </c>
      <c r="J3409" s="88">
        <v>0</v>
      </c>
      <c r="K3409" s="148">
        <v>0</v>
      </c>
      <c r="L3409" s="148">
        <v>0</v>
      </c>
      <c r="M3409" s="148">
        <v>0</v>
      </c>
      <c r="N3409" s="148">
        <v>0</v>
      </c>
      <c r="O3409" s="148">
        <v>0</v>
      </c>
      <c r="P3409" s="148">
        <v>0</v>
      </c>
      <c r="Q3409" s="153">
        <f>SUM(J3409:P3409)</f>
        <v>0</v>
      </c>
    </row>
    <row r="3410" spans="1:17" x14ac:dyDescent="0.35">
      <c r="A3410" s="28" t="s">
        <v>152</v>
      </c>
      <c r="B3410" s="28">
        <f t="shared" ref="B3410:H3410" si="2667">B3408+B3409</f>
        <v>0</v>
      </c>
      <c r="C3410" s="28">
        <f t="shared" si="2667"/>
        <v>0</v>
      </c>
      <c r="D3410" s="28">
        <f t="shared" si="2667"/>
        <v>0</v>
      </c>
      <c r="E3410" s="28">
        <f t="shared" si="2667"/>
        <v>0</v>
      </c>
      <c r="F3410" s="28">
        <f t="shared" si="2667"/>
        <v>0</v>
      </c>
      <c r="G3410" s="28">
        <f t="shared" si="2667"/>
        <v>0</v>
      </c>
      <c r="H3410" s="28">
        <f t="shared" si="2667"/>
        <v>0</v>
      </c>
      <c r="I3410" s="151">
        <f>SUM(B3410:H3410)</f>
        <v>0</v>
      </c>
      <c r="J3410" s="28">
        <f>J3408+J3409</f>
        <v>0</v>
      </c>
      <c r="K3410" s="28">
        <f t="shared" ref="K3410:P3410" si="2668">K3408+K3409</f>
        <v>0</v>
      </c>
      <c r="L3410" s="28">
        <f t="shared" si="2668"/>
        <v>0</v>
      </c>
      <c r="M3410" s="28">
        <f t="shared" si="2668"/>
        <v>0</v>
      </c>
      <c r="N3410" s="28">
        <f t="shared" si="2668"/>
        <v>0</v>
      </c>
      <c r="O3410" s="28">
        <f t="shared" si="2668"/>
        <v>0</v>
      </c>
      <c r="P3410" s="28">
        <f t="shared" si="2668"/>
        <v>0</v>
      </c>
      <c r="Q3410" s="151">
        <f>SUM(J3410:P3410)</f>
        <v>0</v>
      </c>
    </row>
    <row r="3411" spans="1:17" x14ac:dyDescent="0.35">
      <c r="A3411" s="28" t="s">
        <v>154</v>
      </c>
      <c r="B3411" s="106" t="e">
        <f t="shared" ref="B3411:H3411" si="2669">B3409/B3410*100</f>
        <v>#DIV/0!</v>
      </c>
      <c r="C3411" s="106" t="e">
        <f t="shared" si="2669"/>
        <v>#DIV/0!</v>
      </c>
      <c r="D3411" s="106" t="e">
        <f t="shared" si="2669"/>
        <v>#DIV/0!</v>
      </c>
      <c r="E3411" s="106" t="e">
        <f t="shared" si="2669"/>
        <v>#DIV/0!</v>
      </c>
      <c r="F3411" s="106" t="e">
        <f t="shared" si="2669"/>
        <v>#DIV/0!</v>
      </c>
      <c r="G3411" s="106" t="e">
        <f t="shared" si="2669"/>
        <v>#DIV/0!</v>
      </c>
      <c r="H3411" s="106" t="e">
        <f t="shared" si="2669"/>
        <v>#DIV/0!</v>
      </c>
      <c r="I3411" s="146"/>
      <c r="J3411" s="106" t="e">
        <f t="shared" ref="J3411:P3411" si="2670">J3409/J3410*100</f>
        <v>#DIV/0!</v>
      </c>
      <c r="K3411" s="106" t="e">
        <f t="shared" si="2670"/>
        <v>#DIV/0!</v>
      </c>
      <c r="L3411" s="106" t="e">
        <f t="shared" si="2670"/>
        <v>#DIV/0!</v>
      </c>
      <c r="M3411" s="106" t="e">
        <f t="shared" si="2670"/>
        <v>#DIV/0!</v>
      </c>
      <c r="N3411" s="106" t="e">
        <f t="shared" si="2670"/>
        <v>#DIV/0!</v>
      </c>
      <c r="O3411" s="106" t="e">
        <f t="shared" si="2670"/>
        <v>#DIV/0!</v>
      </c>
      <c r="P3411" s="106" t="e">
        <f t="shared" si="2670"/>
        <v>#DIV/0!</v>
      </c>
      <c r="Q3411" s="146"/>
    </row>
    <row r="3412" spans="1:17" x14ac:dyDescent="0.35">
      <c r="A3412" s="28" t="s">
        <v>153</v>
      </c>
      <c r="B3412" s="28">
        <v>401</v>
      </c>
      <c r="C3412" s="28">
        <v>1132</v>
      </c>
      <c r="D3412" s="28">
        <v>63</v>
      </c>
      <c r="E3412" s="28">
        <v>83</v>
      </c>
      <c r="F3412" s="28">
        <v>1</v>
      </c>
      <c r="G3412" s="28">
        <v>191</v>
      </c>
      <c r="H3412" s="28">
        <v>15</v>
      </c>
      <c r="I3412" s="146"/>
      <c r="J3412" s="28">
        <v>4</v>
      </c>
      <c r="K3412" s="28">
        <v>388</v>
      </c>
      <c r="L3412" s="28">
        <v>371</v>
      </c>
      <c r="M3412" s="28">
        <v>80</v>
      </c>
      <c r="N3412" s="28">
        <v>142</v>
      </c>
      <c r="O3412" s="28">
        <v>245</v>
      </c>
      <c r="P3412" s="28">
        <v>227</v>
      </c>
      <c r="Q3412" s="146"/>
    </row>
    <row r="3413" spans="1:17" x14ac:dyDescent="0.35">
      <c r="A3413" s="43" t="s">
        <v>155</v>
      </c>
      <c r="B3413" s="169" t="e">
        <f t="shared" ref="B3413:H3413" si="2671">B3412/B3410</f>
        <v>#DIV/0!</v>
      </c>
      <c r="C3413" s="169" t="e">
        <f t="shared" si="2671"/>
        <v>#DIV/0!</v>
      </c>
      <c r="D3413" s="169" t="e">
        <f t="shared" si="2671"/>
        <v>#DIV/0!</v>
      </c>
      <c r="E3413" s="169" t="e">
        <f t="shared" si="2671"/>
        <v>#DIV/0!</v>
      </c>
      <c r="F3413" s="169" t="e">
        <f t="shared" si="2671"/>
        <v>#DIV/0!</v>
      </c>
      <c r="G3413" s="169" t="e">
        <f t="shared" si="2671"/>
        <v>#DIV/0!</v>
      </c>
      <c r="H3413" s="169" t="e">
        <f t="shared" si="2671"/>
        <v>#DIV/0!</v>
      </c>
      <c r="I3413" s="146"/>
      <c r="J3413" s="169" t="e">
        <f t="shared" ref="J3413:O3413" si="2672">J3412/J3410</f>
        <v>#DIV/0!</v>
      </c>
      <c r="K3413" s="169" t="e">
        <f t="shared" si="2672"/>
        <v>#DIV/0!</v>
      </c>
      <c r="L3413" s="169" t="e">
        <f t="shared" si="2672"/>
        <v>#DIV/0!</v>
      </c>
      <c r="M3413" s="169" t="e">
        <f t="shared" si="2672"/>
        <v>#DIV/0!</v>
      </c>
      <c r="N3413" s="169" t="e">
        <f t="shared" si="2672"/>
        <v>#DIV/0!</v>
      </c>
      <c r="O3413" s="169" t="e">
        <f t="shared" si="2672"/>
        <v>#DIV/0!</v>
      </c>
      <c r="P3413" s="169" t="e">
        <f>P3414/P3410</f>
        <v>#DIV/0!</v>
      </c>
      <c r="Q3413" s="146"/>
    </row>
    <row r="3414" spans="1:17" x14ac:dyDescent="0.35">
      <c r="A3414" s="28" t="s">
        <v>156</v>
      </c>
      <c r="B3414" s="88">
        <v>0</v>
      </c>
      <c r="C3414" s="88">
        <v>0</v>
      </c>
      <c r="D3414" s="88">
        <v>0</v>
      </c>
      <c r="E3414" s="88">
        <v>0</v>
      </c>
      <c r="F3414" s="88">
        <v>5</v>
      </c>
      <c r="G3414" s="79">
        <v>11</v>
      </c>
      <c r="H3414" s="79">
        <v>8</v>
      </c>
      <c r="I3414" s="146">
        <f>SUM(B3414:H3414)</f>
        <v>24</v>
      </c>
      <c r="J3414" s="79">
        <v>9.76</v>
      </c>
      <c r="K3414" s="88">
        <v>0</v>
      </c>
      <c r="L3414" s="88">
        <v>24</v>
      </c>
      <c r="M3414" s="88">
        <v>28</v>
      </c>
      <c r="N3414" s="88">
        <v>32</v>
      </c>
      <c r="O3414" s="79">
        <v>7</v>
      </c>
      <c r="P3414" s="79">
        <v>38</v>
      </c>
      <c r="Q3414" s="146">
        <f>SUM(J3414:P3414)</f>
        <v>138.76</v>
      </c>
    </row>
    <row r="3415" spans="1:17" x14ac:dyDescent="0.35">
      <c r="A3415" s="28" t="s">
        <v>157</v>
      </c>
      <c r="B3415" s="88">
        <v>62.56</v>
      </c>
      <c r="C3415" s="88">
        <v>65.3</v>
      </c>
      <c r="D3415" s="88">
        <v>18.18</v>
      </c>
      <c r="E3415" s="88">
        <v>0.12</v>
      </c>
      <c r="F3415" s="88">
        <v>1.76</v>
      </c>
      <c r="G3415" s="79">
        <v>30.98</v>
      </c>
      <c r="H3415" s="79">
        <v>13.12</v>
      </c>
      <c r="I3415" s="146">
        <f>SUM(B3415:H3415)</f>
        <v>192.01999999999998</v>
      </c>
      <c r="J3415" s="79">
        <v>9.5299999999999994</v>
      </c>
      <c r="K3415" s="88">
        <v>42.38</v>
      </c>
      <c r="L3415" s="88">
        <v>44.94</v>
      </c>
      <c r="M3415" s="88">
        <v>44.34</v>
      </c>
      <c r="N3415" s="88">
        <v>38.39</v>
      </c>
      <c r="O3415" s="79">
        <v>51.66</v>
      </c>
      <c r="P3415" s="79">
        <v>41.22</v>
      </c>
      <c r="Q3415" s="146">
        <f>SUM(J3415:P3415)</f>
        <v>272.45999999999998</v>
      </c>
    </row>
    <row r="3416" spans="1:17" x14ac:dyDescent="0.35">
      <c r="A3416" s="28" t="s">
        <v>152</v>
      </c>
      <c r="B3416" s="28">
        <f t="shared" ref="B3416:H3416" si="2673">B3415+B3414</f>
        <v>62.56</v>
      </c>
      <c r="C3416" s="28">
        <f t="shared" si="2673"/>
        <v>65.3</v>
      </c>
      <c r="D3416" s="28">
        <f t="shared" si="2673"/>
        <v>18.18</v>
      </c>
      <c r="E3416" s="28">
        <f t="shared" si="2673"/>
        <v>0.12</v>
      </c>
      <c r="F3416" s="28">
        <f t="shared" si="2673"/>
        <v>6.76</v>
      </c>
      <c r="G3416" s="28">
        <f t="shared" si="2673"/>
        <v>41.980000000000004</v>
      </c>
      <c r="H3416" s="28">
        <f t="shared" si="2673"/>
        <v>21.119999999999997</v>
      </c>
      <c r="I3416" s="146">
        <f>SUM(B3416:H3416)</f>
        <v>216.01999999999998</v>
      </c>
      <c r="J3416" s="28">
        <f t="shared" ref="J3416:P3416" si="2674">J3415+J3414</f>
        <v>19.29</v>
      </c>
      <c r="K3416" s="28">
        <f t="shared" si="2674"/>
        <v>42.38</v>
      </c>
      <c r="L3416" s="28">
        <f t="shared" si="2674"/>
        <v>68.94</v>
      </c>
      <c r="M3416" s="28">
        <f t="shared" si="2674"/>
        <v>72.34</v>
      </c>
      <c r="N3416" s="28">
        <f t="shared" si="2674"/>
        <v>70.39</v>
      </c>
      <c r="O3416" s="28">
        <f t="shared" si="2674"/>
        <v>58.66</v>
      </c>
      <c r="P3416" s="28">
        <f t="shared" si="2674"/>
        <v>79.22</v>
      </c>
      <c r="Q3416" s="146">
        <f>SUM(J3416:P3416)</f>
        <v>411.22</v>
      </c>
    </row>
    <row r="3417" spans="1:17" x14ac:dyDescent="0.35">
      <c r="A3417" s="28" t="s">
        <v>154</v>
      </c>
      <c r="B3417" s="169" t="e">
        <f t="shared" ref="B3417:H3417" si="2675">B3416/B3414</f>
        <v>#DIV/0!</v>
      </c>
      <c r="C3417" s="169" t="e">
        <f t="shared" si="2675"/>
        <v>#DIV/0!</v>
      </c>
      <c r="D3417" s="169" t="e">
        <f t="shared" si="2675"/>
        <v>#DIV/0!</v>
      </c>
      <c r="E3417" s="169" t="e">
        <f t="shared" si="2675"/>
        <v>#DIV/0!</v>
      </c>
      <c r="F3417" s="169">
        <f t="shared" si="2675"/>
        <v>1.3519999999999999</v>
      </c>
      <c r="G3417" s="169">
        <f t="shared" si="2675"/>
        <v>3.8163636363636368</v>
      </c>
      <c r="H3417" s="169">
        <f t="shared" si="2675"/>
        <v>2.6399999999999997</v>
      </c>
      <c r="I3417" s="106">
        <f>I3415/I3416*100</f>
        <v>88.889917600222205</v>
      </c>
      <c r="J3417" s="169">
        <f t="shared" ref="J3417:P3417" si="2676">J3416/J3414</f>
        <v>1.9764344262295082</v>
      </c>
      <c r="K3417" s="169" t="e">
        <f t="shared" si="2676"/>
        <v>#DIV/0!</v>
      </c>
      <c r="L3417" s="169">
        <f t="shared" si="2676"/>
        <v>2.8725000000000001</v>
      </c>
      <c r="M3417" s="169">
        <f t="shared" si="2676"/>
        <v>2.5835714285714286</v>
      </c>
      <c r="N3417" s="169">
        <f t="shared" si="2676"/>
        <v>2.1996875</v>
      </c>
      <c r="O3417" s="169">
        <f t="shared" si="2676"/>
        <v>8.379999999999999</v>
      </c>
      <c r="P3417" s="169">
        <f t="shared" si="2676"/>
        <v>2.0847368421052632</v>
      </c>
      <c r="Q3417" s="106">
        <f>Q3415/Q3416*100</f>
        <v>66.256505033801844</v>
      </c>
    </row>
    <row r="3418" spans="1:17" x14ac:dyDescent="0.35">
      <c r="A3418" s="28" t="s">
        <v>153</v>
      </c>
      <c r="B3418" s="28">
        <v>92</v>
      </c>
      <c r="C3418" s="28">
        <v>95</v>
      </c>
      <c r="D3418" s="28">
        <v>30</v>
      </c>
      <c r="E3418" s="28">
        <v>0</v>
      </c>
      <c r="F3418" s="28">
        <v>8</v>
      </c>
      <c r="G3418" s="28">
        <v>50</v>
      </c>
      <c r="H3418" s="28">
        <v>24</v>
      </c>
      <c r="I3418" s="146"/>
      <c r="J3418" s="28">
        <v>23</v>
      </c>
      <c r="K3418" s="28">
        <v>85</v>
      </c>
      <c r="L3418" s="28">
        <v>75</v>
      </c>
      <c r="M3418" s="28">
        <v>74</v>
      </c>
      <c r="N3418" s="28">
        <v>74</v>
      </c>
      <c r="O3418" s="28">
        <v>61</v>
      </c>
      <c r="P3418" s="28">
        <v>85</v>
      </c>
      <c r="Q3418" s="146"/>
    </row>
    <row r="3419" spans="1:17" x14ac:dyDescent="0.35">
      <c r="A3419" s="43" t="s">
        <v>155</v>
      </c>
      <c r="B3419" s="169">
        <f>B3418/B3416</f>
        <v>1.4705882352941175</v>
      </c>
      <c r="C3419" s="169">
        <f>C3418/C3416</f>
        <v>1.4548238897396633</v>
      </c>
      <c r="D3419" s="169">
        <f>D3418/D3416</f>
        <v>1.6501650165016502</v>
      </c>
      <c r="E3419" s="169">
        <f>E3418/E3416</f>
        <v>0</v>
      </c>
      <c r="F3419" s="169">
        <v>201</v>
      </c>
      <c r="G3419" s="169">
        <f>G3418/G3416</f>
        <v>1.1910433539780847</v>
      </c>
      <c r="H3419" s="169">
        <f>H3418/H3416</f>
        <v>1.1363636363636365</v>
      </c>
      <c r="I3419" s="146"/>
      <c r="J3419" s="169">
        <f t="shared" ref="J3419:P3419" si="2677">J3418/J3416</f>
        <v>1.1923276308968378</v>
      </c>
      <c r="K3419" s="169">
        <f t="shared" si="2677"/>
        <v>2.005663048607834</v>
      </c>
      <c r="L3419" s="169">
        <f t="shared" si="2677"/>
        <v>1.0879025239338556</v>
      </c>
      <c r="M3419" s="169">
        <f t="shared" si="2677"/>
        <v>1.0229471938070223</v>
      </c>
      <c r="N3419" s="169">
        <f t="shared" si="2677"/>
        <v>1.0512856939906237</v>
      </c>
      <c r="O3419" s="169">
        <f t="shared" si="2677"/>
        <v>1.039890896692806</v>
      </c>
      <c r="P3419" s="169">
        <f t="shared" si="2677"/>
        <v>1.0729613733905579</v>
      </c>
      <c r="Q3419" s="146"/>
    </row>
    <row r="3420" spans="1:17" x14ac:dyDescent="0.35">
      <c r="A3420" s="28" t="s">
        <v>158</v>
      </c>
      <c r="B3420" s="61">
        <v>131</v>
      </c>
      <c r="C3420" s="61">
        <v>69</v>
      </c>
      <c r="D3420" s="61">
        <v>31</v>
      </c>
      <c r="E3420" s="61">
        <v>54</v>
      </c>
      <c r="F3420" s="61">
        <v>2</v>
      </c>
      <c r="G3420" s="61">
        <v>54</v>
      </c>
      <c r="H3420" s="88">
        <v>8</v>
      </c>
      <c r="I3420" s="146">
        <f>SUM(B3420:H3420)</f>
        <v>349</v>
      </c>
      <c r="J3420" s="88">
        <v>10</v>
      </c>
      <c r="K3420" s="61">
        <v>91</v>
      </c>
      <c r="L3420" s="61">
        <v>135</v>
      </c>
      <c r="M3420" s="61">
        <v>68</v>
      </c>
      <c r="N3420" s="61">
        <v>115</v>
      </c>
      <c r="O3420" s="61">
        <v>95</v>
      </c>
      <c r="P3420" s="88">
        <v>144</v>
      </c>
      <c r="Q3420" s="146">
        <f>SUM(J3420:P3420)</f>
        <v>658</v>
      </c>
    </row>
    <row r="3421" spans="1:17" x14ac:dyDescent="0.35">
      <c r="A3421" s="28" t="s">
        <v>159</v>
      </c>
      <c r="B3421" s="166">
        <v>0</v>
      </c>
      <c r="C3421" s="166"/>
      <c r="D3421" s="166"/>
      <c r="E3421" s="166"/>
      <c r="F3421" s="166"/>
      <c r="G3421" s="166"/>
      <c r="H3421" s="88"/>
      <c r="I3421" s="146">
        <f>SUM(B3421:H3421)</f>
        <v>0</v>
      </c>
      <c r="J3421" s="88">
        <v>0</v>
      </c>
      <c r="K3421" s="88">
        <v>0</v>
      </c>
      <c r="L3421" s="88">
        <v>0</v>
      </c>
      <c r="M3421" s="88">
        <v>0</v>
      </c>
      <c r="N3421" s="88">
        <v>0</v>
      </c>
      <c r="O3421" s="88">
        <v>0</v>
      </c>
      <c r="P3421" s="88">
        <v>0</v>
      </c>
      <c r="Q3421" s="146">
        <f>SUM(J3421:P3421)</f>
        <v>0</v>
      </c>
    </row>
    <row r="3422" spans="1:17" x14ac:dyDescent="0.35">
      <c r="A3422" s="28" t="s">
        <v>152</v>
      </c>
      <c r="B3422" s="28">
        <f t="shared" ref="B3422:H3422" si="2678">B3421+B3420</f>
        <v>131</v>
      </c>
      <c r="C3422" s="28">
        <f t="shared" si="2678"/>
        <v>69</v>
      </c>
      <c r="D3422" s="28">
        <f t="shared" si="2678"/>
        <v>31</v>
      </c>
      <c r="E3422" s="28">
        <f t="shared" si="2678"/>
        <v>54</v>
      </c>
      <c r="F3422" s="28">
        <f t="shared" si="2678"/>
        <v>2</v>
      </c>
      <c r="G3422" s="28">
        <f t="shared" si="2678"/>
        <v>54</v>
      </c>
      <c r="H3422" s="28">
        <f t="shared" si="2678"/>
        <v>8</v>
      </c>
      <c r="I3422" s="146">
        <f>SUM(B3422:H3422)</f>
        <v>349</v>
      </c>
      <c r="J3422" s="28">
        <f t="shared" ref="J3422:P3422" si="2679">J3421+J3420</f>
        <v>10</v>
      </c>
      <c r="K3422" s="28">
        <f t="shared" si="2679"/>
        <v>91</v>
      </c>
      <c r="L3422" s="28">
        <f t="shared" si="2679"/>
        <v>135</v>
      </c>
      <c r="M3422" s="28">
        <f t="shared" si="2679"/>
        <v>68</v>
      </c>
      <c r="N3422" s="106">
        <f t="shared" si="2679"/>
        <v>115</v>
      </c>
      <c r="O3422" s="28">
        <f t="shared" si="2679"/>
        <v>95</v>
      </c>
      <c r="P3422" s="28">
        <f t="shared" si="2679"/>
        <v>144</v>
      </c>
      <c r="Q3422" s="146">
        <f>SUM(J3422:P3422)</f>
        <v>658</v>
      </c>
    </row>
    <row r="3423" spans="1:17" x14ac:dyDescent="0.35">
      <c r="A3423" s="28" t="s">
        <v>154</v>
      </c>
      <c r="B3423" s="169">
        <f t="shared" ref="B3423:H3423" si="2680">B3422/B3420</f>
        <v>1</v>
      </c>
      <c r="C3423" s="169">
        <f t="shared" si="2680"/>
        <v>1</v>
      </c>
      <c r="D3423" s="169">
        <f t="shared" si="2680"/>
        <v>1</v>
      </c>
      <c r="E3423" s="169">
        <f t="shared" si="2680"/>
        <v>1</v>
      </c>
      <c r="F3423" s="169">
        <f t="shared" si="2680"/>
        <v>1</v>
      </c>
      <c r="G3423" s="169">
        <f t="shared" si="2680"/>
        <v>1</v>
      </c>
      <c r="H3423" s="169">
        <f t="shared" si="2680"/>
        <v>1</v>
      </c>
      <c r="I3423" s="153">
        <f>I3421/I3422*100</f>
        <v>0</v>
      </c>
      <c r="J3423" s="169">
        <f t="shared" ref="J3423:P3423" si="2681">J3422/J3420</f>
        <v>1</v>
      </c>
      <c r="K3423" s="169">
        <f t="shared" si="2681"/>
        <v>1</v>
      </c>
      <c r="L3423" s="169">
        <f t="shared" si="2681"/>
        <v>1</v>
      </c>
      <c r="M3423" s="169">
        <f t="shared" si="2681"/>
        <v>1</v>
      </c>
      <c r="N3423" s="169">
        <f t="shared" si="2681"/>
        <v>1</v>
      </c>
      <c r="O3423" s="169">
        <f t="shared" si="2681"/>
        <v>1</v>
      </c>
      <c r="P3423" s="169">
        <f t="shared" si="2681"/>
        <v>1</v>
      </c>
      <c r="Q3423" s="153">
        <f>Q3421/Q3422*100</f>
        <v>0</v>
      </c>
    </row>
    <row r="3424" spans="1:17" x14ac:dyDescent="0.35">
      <c r="A3424" s="28" t="s">
        <v>153</v>
      </c>
      <c r="B3424" s="61">
        <v>84</v>
      </c>
      <c r="C3424" s="61">
        <v>546</v>
      </c>
      <c r="D3424" s="61">
        <v>180</v>
      </c>
      <c r="E3424" s="61">
        <v>170</v>
      </c>
      <c r="F3424" s="61">
        <v>0</v>
      </c>
      <c r="G3424" s="61">
        <v>330</v>
      </c>
      <c r="H3424" s="74">
        <v>1</v>
      </c>
      <c r="I3424" s="146"/>
      <c r="J3424" s="74">
        <v>1</v>
      </c>
      <c r="K3424" s="61">
        <v>265</v>
      </c>
      <c r="L3424" s="61">
        <v>680</v>
      </c>
      <c r="M3424" s="61">
        <v>230</v>
      </c>
      <c r="N3424" s="61">
        <v>270</v>
      </c>
      <c r="O3424" s="61">
        <v>580</v>
      </c>
      <c r="P3424" s="74">
        <v>430</v>
      </c>
      <c r="Q3424" s="146"/>
    </row>
    <row r="3425" spans="1:17" x14ac:dyDescent="0.35">
      <c r="A3425" s="43" t="s">
        <v>155</v>
      </c>
      <c r="B3425" s="169">
        <f t="shared" ref="B3425:H3425" si="2682">B3424/B3422</f>
        <v>0.64122137404580148</v>
      </c>
      <c r="C3425" s="169">
        <f t="shared" si="2682"/>
        <v>7.9130434782608692</v>
      </c>
      <c r="D3425" s="169">
        <f t="shared" si="2682"/>
        <v>5.806451612903226</v>
      </c>
      <c r="E3425" s="169">
        <f t="shared" si="2682"/>
        <v>3.1481481481481484</v>
      </c>
      <c r="F3425" s="169">
        <f t="shared" si="2682"/>
        <v>0</v>
      </c>
      <c r="G3425" s="169">
        <f t="shared" si="2682"/>
        <v>6.1111111111111107</v>
      </c>
      <c r="H3425" s="169">
        <f t="shared" si="2682"/>
        <v>0.125</v>
      </c>
      <c r="I3425" s="146"/>
      <c r="J3425" s="169">
        <f t="shared" ref="J3425:P3425" si="2683">J3424/J3422</f>
        <v>0.1</v>
      </c>
      <c r="K3425" s="169">
        <f t="shared" si="2683"/>
        <v>2.912087912087912</v>
      </c>
      <c r="L3425" s="169">
        <f t="shared" si="2683"/>
        <v>5.0370370370370372</v>
      </c>
      <c r="M3425" s="169">
        <f t="shared" si="2683"/>
        <v>3.3823529411764706</v>
      </c>
      <c r="N3425" s="169">
        <f t="shared" si="2683"/>
        <v>2.347826086956522</v>
      </c>
      <c r="O3425" s="169">
        <f t="shared" si="2683"/>
        <v>6.1052631578947372</v>
      </c>
      <c r="P3425" s="169">
        <f t="shared" si="2683"/>
        <v>2.9861111111111112</v>
      </c>
      <c r="Q3425" s="146"/>
    </row>
    <row r="3426" spans="1:17" x14ac:dyDescent="0.35">
      <c r="A3426" s="28" t="s">
        <v>160</v>
      </c>
      <c r="B3426" s="61">
        <v>251</v>
      </c>
      <c r="C3426" s="61">
        <v>340</v>
      </c>
      <c r="D3426" s="61">
        <v>370</v>
      </c>
      <c r="E3426" s="61">
        <v>393</v>
      </c>
      <c r="F3426" s="61">
        <v>378</v>
      </c>
      <c r="G3426" s="61">
        <v>396</v>
      </c>
      <c r="H3426" s="88">
        <v>381</v>
      </c>
      <c r="I3426" s="146">
        <f>SUM(B3426:H3426)</f>
        <v>2509</v>
      </c>
      <c r="J3426" s="88">
        <v>368</v>
      </c>
      <c r="K3426" s="61">
        <v>389</v>
      </c>
      <c r="L3426" s="61">
        <v>407</v>
      </c>
      <c r="M3426" s="61">
        <v>383</v>
      </c>
      <c r="N3426" s="61">
        <v>374</v>
      </c>
      <c r="O3426" s="61">
        <v>342</v>
      </c>
      <c r="P3426" s="88">
        <v>378</v>
      </c>
      <c r="Q3426" s="146">
        <f>SUM(J3426:P3426)</f>
        <v>2641</v>
      </c>
    </row>
    <row r="3427" spans="1:17" x14ac:dyDescent="0.35">
      <c r="A3427" s="28" t="s">
        <v>161</v>
      </c>
      <c r="B3427" s="166">
        <v>142.03</v>
      </c>
      <c r="C3427" s="166">
        <v>166.92</v>
      </c>
      <c r="D3427" s="166">
        <v>146.54</v>
      </c>
      <c r="E3427" s="166">
        <v>114.34</v>
      </c>
      <c r="F3427" s="166">
        <v>115.12</v>
      </c>
      <c r="G3427" s="166">
        <v>114.65</v>
      </c>
      <c r="H3427" s="88">
        <v>124.49</v>
      </c>
      <c r="I3427" s="146">
        <f>SUM(B3427:H3427)</f>
        <v>924.09</v>
      </c>
      <c r="J3427" s="88">
        <v>113.65</v>
      </c>
      <c r="K3427" s="166">
        <v>107.04</v>
      </c>
      <c r="L3427" s="166">
        <v>107.04</v>
      </c>
      <c r="M3427" s="166">
        <v>123.32</v>
      </c>
      <c r="N3427" s="166">
        <v>60.05</v>
      </c>
      <c r="O3427" s="166">
        <v>117.13</v>
      </c>
      <c r="P3427" s="88">
        <v>121.57</v>
      </c>
      <c r="Q3427" s="146">
        <f>SUM(J3427:P3427)</f>
        <v>749.8</v>
      </c>
    </row>
    <row r="3428" spans="1:17" x14ac:dyDescent="0.35">
      <c r="A3428" s="28" t="s">
        <v>152</v>
      </c>
      <c r="B3428" s="28">
        <f t="shared" ref="B3428:H3428" si="2684">B3427+B3426</f>
        <v>393.03</v>
      </c>
      <c r="C3428" s="28">
        <f t="shared" si="2684"/>
        <v>506.91999999999996</v>
      </c>
      <c r="D3428" s="28">
        <f t="shared" si="2684"/>
        <v>516.54</v>
      </c>
      <c r="E3428" s="28">
        <f t="shared" si="2684"/>
        <v>507.34000000000003</v>
      </c>
      <c r="F3428" s="28">
        <f t="shared" si="2684"/>
        <v>493.12</v>
      </c>
      <c r="G3428" s="28">
        <f t="shared" si="2684"/>
        <v>510.65</v>
      </c>
      <c r="H3428" s="28">
        <f t="shared" si="2684"/>
        <v>505.49</v>
      </c>
      <c r="I3428" s="146">
        <f>SUM(B3428:H3428)</f>
        <v>3433.09</v>
      </c>
      <c r="J3428" s="28">
        <f>J3427+J3426</f>
        <v>481.65</v>
      </c>
      <c r="K3428" s="28">
        <f>K3427+K3426</f>
        <v>496.04</v>
      </c>
      <c r="L3428" s="28">
        <f>L3427+L3426</f>
        <v>514.04</v>
      </c>
      <c r="M3428" s="28">
        <f>M3427+M3426</f>
        <v>506.32</v>
      </c>
      <c r="N3428" s="106">
        <v>141.46</v>
      </c>
      <c r="O3428" s="106">
        <f>O3427+O3426</f>
        <v>459.13</v>
      </c>
      <c r="P3428" s="106">
        <f>P3427+P3426</f>
        <v>499.57</v>
      </c>
      <c r="Q3428" s="146">
        <f>SUM(J3428:P3428)</f>
        <v>3098.21</v>
      </c>
    </row>
    <row r="3429" spans="1:17" x14ac:dyDescent="0.35">
      <c r="A3429" s="28" t="s">
        <v>154</v>
      </c>
      <c r="B3429" s="169">
        <f t="shared" ref="B3429:H3429" si="2685">B3428/B3426</f>
        <v>1.5658565737051793</v>
      </c>
      <c r="C3429" s="169">
        <f t="shared" si="2685"/>
        <v>1.4909411764705882</v>
      </c>
      <c r="D3429" s="169">
        <f t="shared" si="2685"/>
        <v>1.396054054054054</v>
      </c>
      <c r="E3429" s="169">
        <f t="shared" si="2685"/>
        <v>1.2909414758269722</v>
      </c>
      <c r="F3429" s="169">
        <f t="shared" si="2685"/>
        <v>1.3045502645502645</v>
      </c>
      <c r="G3429" s="169">
        <f t="shared" si="2685"/>
        <v>1.2895202020202019</v>
      </c>
      <c r="H3429" s="169">
        <f t="shared" si="2685"/>
        <v>1.3267454068241471</v>
      </c>
      <c r="I3429" s="153">
        <f>I3427/I3428*100</f>
        <v>26.917150438817512</v>
      </c>
      <c r="J3429" s="169">
        <f>J3428/J3426</f>
        <v>1.3088315217391304</v>
      </c>
      <c r="K3429" s="169">
        <f t="shared" ref="K3429:P3429" si="2686">K3428/K3426</f>
        <v>1.2751670951156813</v>
      </c>
      <c r="L3429" s="169">
        <f t="shared" si="2686"/>
        <v>1.2629975429975429</v>
      </c>
      <c r="M3429" s="169">
        <f t="shared" si="2686"/>
        <v>1.3219843342036552</v>
      </c>
      <c r="N3429" s="169">
        <f t="shared" si="2686"/>
        <v>0.37823529411764706</v>
      </c>
      <c r="O3429" s="169">
        <f t="shared" si="2686"/>
        <v>1.3424853801169589</v>
      </c>
      <c r="P3429" s="169">
        <f t="shared" si="2686"/>
        <v>1.3216137566137567</v>
      </c>
      <c r="Q3429" s="153">
        <f>Q3427/Q3428*100</f>
        <v>24.201070940962683</v>
      </c>
    </row>
    <row r="3430" spans="1:17" x14ac:dyDescent="0.35">
      <c r="A3430" s="28" t="s">
        <v>153</v>
      </c>
      <c r="B3430" s="88">
        <v>773</v>
      </c>
      <c r="C3430" s="88">
        <v>537</v>
      </c>
      <c r="D3430" s="88">
        <v>784</v>
      </c>
      <c r="E3430" s="88">
        <v>736</v>
      </c>
      <c r="F3430" s="88">
        <v>719</v>
      </c>
      <c r="G3430" s="88">
        <v>741</v>
      </c>
      <c r="H3430" s="88">
        <v>736</v>
      </c>
      <c r="I3430" s="146"/>
      <c r="J3430" s="88">
        <v>737</v>
      </c>
      <c r="K3430" s="88">
        <v>729</v>
      </c>
      <c r="L3430" s="88">
        <v>751</v>
      </c>
      <c r="M3430" s="88">
        <v>735</v>
      </c>
      <c r="N3430" s="88">
        <v>636</v>
      </c>
      <c r="O3430" s="88">
        <v>739</v>
      </c>
      <c r="P3430" s="88">
        <v>739</v>
      </c>
      <c r="Q3430" s="146"/>
    </row>
    <row r="3431" spans="1:17" x14ac:dyDescent="0.35">
      <c r="A3431" s="43" t="s">
        <v>155</v>
      </c>
      <c r="B3431" s="169">
        <f>B3430/B3428</f>
        <v>1.9667709844032264</v>
      </c>
      <c r="C3431" s="169">
        <f>C3430/C3428</f>
        <v>1.0593387516767934</v>
      </c>
      <c r="D3431" s="169">
        <f>D3430/D3428</f>
        <v>1.5177914585511287</v>
      </c>
      <c r="E3431" s="169">
        <f>E3430/E3428</f>
        <v>1.4507036701226002</v>
      </c>
      <c r="F3431" s="169">
        <f>F3430/F3428</f>
        <v>1.4580629461388708</v>
      </c>
      <c r="G3431" s="169">
        <v>754</v>
      </c>
      <c r="H3431" s="169">
        <f>H3430/H3428</f>
        <v>1.4560129775069734</v>
      </c>
      <c r="I3431" s="146"/>
      <c r="J3431" s="169">
        <f t="shared" ref="J3431:P3431" si="2687">J3430/J3428</f>
        <v>1.5301567528288176</v>
      </c>
      <c r="K3431" s="169">
        <f t="shared" si="2687"/>
        <v>1.4696395451979678</v>
      </c>
      <c r="L3431" s="169">
        <f t="shared" si="2687"/>
        <v>1.4609757995486734</v>
      </c>
      <c r="M3431" s="169">
        <f t="shared" si="2687"/>
        <v>1.4516511297203349</v>
      </c>
      <c r="N3431" s="169">
        <f t="shared" si="2687"/>
        <v>4.4959705923936095</v>
      </c>
      <c r="O3431" s="169">
        <f t="shared" si="2687"/>
        <v>1.6095659181495436</v>
      </c>
      <c r="P3431" s="169">
        <f t="shared" si="2687"/>
        <v>1.4792721740696999</v>
      </c>
      <c r="Q3431" s="146"/>
    </row>
    <row r="3432" spans="1:17" x14ac:dyDescent="0.35">
      <c r="A3432" s="28" t="s">
        <v>166</v>
      </c>
      <c r="B3432" s="61">
        <v>3.05</v>
      </c>
      <c r="C3432" s="61">
        <v>166.62</v>
      </c>
      <c r="D3432" s="61">
        <v>129.5</v>
      </c>
      <c r="E3432" s="61">
        <v>177.4</v>
      </c>
      <c r="F3432" s="61">
        <v>173</v>
      </c>
      <c r="G3432" s="28">
        <v>173.1</v>
      </c>
      <c r="H3432" s="74">
        <v>179.5</v>
      </c>
      <c r="I3432" s="146">
        <f>SUM(B3432:H3432)</f>
        <v>1002.1700000000001</v>
      </c>
      <c r="J3432" s="74">
        <v>179.81</v>
      </c>
      <c r="K3432" s="61">
        <v>177.57</v>
      </c>
      <c r="L3432" s="61">
        <v>156.1</v>
      </c>
      <c r="M3432" s="61">
        <v>181.3</v>
      </c>
      <c r="N3432" s="61">
        <v>175.9</v>
      </c>
      <c r="O3432" s="28">
        <v>175.7</v>
      </c>
      <c r="P3432" s="74">
        <v>162.69999999999999</v>
      </c>
      <c r="Q3432" s="146">
        <f>SUM(J3432:P3432)</f>
        <v>1209.08</v>
      </c>
    </row>
    <row r="3433" spans="1:17" x14ac:dyDescent="0.35">
      <c r="A3433" s="28" t="s">
        <v>167</v>
      </c>
      <c r="B3433" s="166">
        <v>172.76</v>
      </c>
      <c r="C3433" s="166">
        <v>1.86</v>
      </c>
      <c r="D3433" s="166">
        <v>3.6</v>
      </c>
      <c r="E3433" s="166">
        <v>2.17</v>
      </c>
      <c r="F3433" s="178">
        <v>2.38</v>
      </c>
      <c r="G3433" s="28">
        <v>3.17</v>
      </c>
      <c r="H3433" s="74">
        <v>3.22</v>
      </c>
      <c r="I3433" s="146">
        <f>SUM(B3433:H3433)</f>
        <v>189.15999999999997</v>
      </c>
      <c r="J3433" s="74">
        <v>6.13</v>
      </c>
      <c r="K3433" s="166">
        <v>2.5499999999999998</v>
      </c>
      <c r="L3433" s="166">
        <v>1.95</v>
      </c>
      <c r="M3433" s="166">
        <v>3.03</v>
      </c>
      <c r="N3433" s="166">
        <v>3.2</v>
      </c>
      <c r="O3433" s="28">
        <v>1.88</v>
      </c>
      <c r="P3433" s="74">
        <v>3.25</v>
      </c>
      <c r="Q3433" s="146">
        <f>SUM(J3433:P3433)</f>
        <v>21.99</v>
      </c>
    </row>
    <row r="3434" spans="1:17" x14ac:dyDescent="0.35">
      <c r="A3434" s="28" t="s">
        <v>152</v>
      </c>
      <c r="B3434" s="28">
        <f t="shared" ref="B3434:H3434" si="2688">B3433+B3432</f>
        <v>175.81</v>
      </c>
      <c r="C3434" s="28">
        <f t="shared" si="2688"/>
        <v>168.48000000000002</v>
      </c>
      <c r="D3434" s="28">
        <f t="shared" si="2688"/>
        <v>133.1</v>
      </c>
      <c r="E3434" s="28">
        <f t="shared" si="2688"/>
        <v>179.57</v>
      </c>
      <c r="F3434" s="28">
        <f t="shared" si="2688"/>
        <v>175.38</v>
      </c>
      <c r="G3434" s="28">
        <f t="shared" si="2688"/>
        <v>176.26999999999998</v>
      </c>
      <c r="H3434" s="28">
        <f t="shared" si="2688"/>
        <v>182.72</v>
      </c>
      <c r="I3434" s="146">
        <f>SUM(B3434:H3434)</f>
        <v>1191.33</v>
      </c>
      <c r="J3434" s="28">
        <f t="shared" ref="J3434:P3434" si="2689">J3433+J3432</f>
        <v>185.94</v>
      </c>
      <c r="K3434" s="28">
        <f t="shared" si="2689"/>
        <v>180.12</v>
      </c>
      <c r="L3434" s="28">
        <f t="shared" si="2689"/>
        <v>158.04999999999998</v>
      </c>
      <c r="M3434" s="28">
        <f t="shared" si="2689"/>
        <v>184.33</v>
      </c>
      <c r="N3434" s="28">
        <f t="shared" si="2689"/>
        <v>179.1</v>
      </c>
      <c r="O3434" s="28">
        <f t="shared" si="2689"/>
        <v>177.57999999999998</v>
      </c>
      <c r="P3434" s="28">
        <f t="shared" si="2689"/>
        <v>165.95</v>
      </c>
      <c r="Q3434" s="146">
        <f>SUM(J3434:P3434)</f>
        <v>1231.0700000000002</v>
      </c>
    </row>
    <row r="3435" spans="1:17" x14ac:dyDescent="0.35">
      <c r="A3435" s="28" t="s">
        <v>154</v>
      </c>
      <c r="B3435" s="169">
        <f t="shared" ref="B3435:H3435" si="2690">B3434/B3432</f>
        <v>57.642622950819678</v>
      </c>
      <c r="C3435" s="169">
        <f t="shared" si="2690"/>
        <v>1.0111631256751892</v>
      </c>
      <c r="D3435" s="169">
        <f t="shared" si="2690"/>
        <v>1.0277992277992278</v>
      </c>
      <c r="E3435" s="169">
        <f t="shared" si="2690"/>
        <v>1.0122322435174747</v>
      </c>
      <c r="F3435" s="169">
        <f t="shared" si="2690"/>
        <v>1.0137572254335261</v>
      </c>
      <c r="G3435" s="169">
        <f t="shared" si="2690"/>
        <v>1.0183131138070478</v>
      </c>
      <c r="H3435" s="169">
        <f t="shared" si="2690"/>
        <v>1.0179387186629527</v>
      </c>
      <c r="I3435" s="106">
        <f>I3433/I3434*100</f>
        <v>15.878052260918468</v>
      </c>
      <c r="J3435" s="169">
        <f t="shared" ref="J3435:P3435" si="2691">J3434/J3432</f>
        <v>1.0340915410711307</v>
      </c>
      <c r="K3435" s="169">
        <f t="shared" si="2691"/>
        <v>1.0143605338739652</v>
      </c>
      <c r="L3435" s="169">
        <f t="shared" si="2691"/>
        <v>1.0124919923126201</v>
      </c>
      <c r="M3435" s="169">
        <f t="shared" si="2691"/>
        <v>1.0167126309983452</v>
      </c>
      <c r="N3435" s="169">
        <f t="shared" si="2691"/>
        <v>1.0181921546333144</v>
      </c>
      <c r="O3435" s="169">
        <f t="shared" si="2691"/>
        <v>1.0107000569151963</v>
      </c>
      <c r="P3435" s="169">
        <f t="shared" si="2691"/>
        <v>1.0199754148740012</v>
      </c>
      <c r="Q3435" s="106">
        <f>Q3433/Q3434*100</f>
        <v>1.786250984915561</v>
      </c>
    </row>
    <row r="3436" spans="1:17" x14ac:dyDescent="0.35">
      <c r="A3436" s="28" t="s">
        <v>153</v>
      </c>
      <c r="B3436" s="28">
        <v>191</v>
      </c>
      <c r="C3436" s="28">
        <v>185</v>
      </c>
      <c r="D3436" s="61">
        <v>142</v>
      </c>
      <c r="E3436" s="61">
        <v>198</v>
      </c>
      <c r="F3436" s="61">
        <v>193</v>
      </c>
      <c r="G3436" s="88">
        <v>191</v>
      </c>
      <c r="H3436" s="88">
        <v>197</v>
      </c>
      <c r="I3436" s="146"/>
      <c r="J3436" s="88">
        <v>193</v>
      </c>
      <c r="K3436" s="61">
        <v>177</v>
      </c>
      <c r="L3436" s="61">
        <v>178</v>
      </c>
      <c r="M3436" s="61">
        <v>199</v>
      </c>
      <c r="N3436" s="61">
        <v>194</v>
      </c>
      <c r="O3436" s="88">
        <v>196</v>
      </c>
      <c r="P3436" s="88">
        <v>186</v>
      </c>
      <c r="Q3436" s="146"/>
    </row>
    <row r="3437" spans="1:17" x14ac:dyDescent="0.35">
      <c r="A3437" s="43" t="s">
        <v>155</v>
      </c>
      <c r="B3437" s="169">
        <f t="shared" ref="B3437:H3437" si="2692">B3436/B3434</f>
        <v>1.0864000910073375</v>
      </c>
      <c r="C3437" s="169">
        <f t="shared" si="2692"/>
        <v>1.0980531813865146</v>
      </c>
      <c r="D3437" s="169">
        <f t="shared" si="2692"/>
        <v>1.0668670172802404</v>
      </c>
      <c r="E3437" s="169">
        <f t="shared" si="2692"/>
        <v>1.1026340702789998</v>
      </c>
      <c r="F3437" s="169">
        <f t="shared" si="2692"/>
        <v>1.1004675561637587</v>
      </c>
      <c r="G3437" s="169">
        <f t="shared" si="2692"/>
        <v>1.0835649855335565</v>
      </c>
      <c r="H3437" s="169">
        <f t="shared" si="2692"/>
        <v>1.0781523642732049</v>
      </c>
      <c r="I3437" s="146"/>
      <c r="J3437" s="169">
        <f t="shared" ref="J3437:P3437" si="2693">J3436/J3434</f>
        <v>1.0379692373884049</v>
      </c>
      <c r="K3437" s="169">
        <f t="shared" si="2693"/>
        <v>0.98267821452365089</v>
      </c>
      <c r="L3437" s="169">
        <f t="shared" si="2693"/>
        <v>1.1262258778867449</v>
      </c>
      <c r="M3437" s="169">
        <f t="shared" si="2693"/>
        <v>1.079585525958878</v>
      </c>
      <c r="N3437" s="169">
        <f t="shared" si="2693"/>
        <v>1.0831937465103294</v>
      </c>
      <c r="O3437" s="169">
        <f t="shared" si="2693"/>
        <v>1.1037278972857305</v>
      </c>
      <c r="P3437" s="169">
        <f t="shared" si="2693"/>
        <v>1.1208195239529979</v>
      </c>
      <c r="Q3437" s="146"/>
    </row>
    <row r="3438" spans="1:17" x14ac:dyDescent="0.35">
      <c r="A3438" s="28" t="s">
        <v>168</v>
      </c>
      <c r="B3438" s="61">
        <v>123.21</v>
      </c>
      <c r="C3438" s="61">
        <v>119.18</v>
      </c>
      <c r="D3438" s="61">
        <v>116.4</v>
      </c>
      <c r="E3438" s="61">
        <v>128.9</v>
      </c>
      <c r="F3438" s="61">
        <v>126.4</v>
      </c>
      <c r="G3438" s="28">
        <v>126.1</v>
      </c>
      <c r="H3438" s="28">
        <v>133.80000000000001</v>
      </c>
      <c r="I3438" s="151">
        <f>SUM(B3438:H3438)</f>
        <v>873.99</v>
      </c>
      <c r="J3438" s="28">
        <v>133.22999999999999</v>
      </c>
      <c r="K3438" s="61">
        <v>129.03</v>
      </c>
      <c r="L3438" s="61">
        <v>114</v>
      </c>
      <c r="M3438" s="61">
        <v>131.30000000000001</v>
      </c>
      <c r="N3438" s="61">
        <v>97.9</v>
      </c>
      <c r="O3438" s="28">
        <v>129.5</v>
      </c>
      <c r="P3438" s="28">
        <v>125.8</v>
      </c>
      <c r="Q3438" s="151">
        <f>SUM(J3438:P3438)</f>
        <v>860.76</v>
      </c>
    </row>
    <row r="3439" spans="1:17" x14ac:dyDescent="0.35">
      <c r="A3439" s="28" t="s">
        <v>1543</v>
      </c>
      <c r="B3439" s="166">
        <v>0.32</v>
      </c>
      <c r="C3439" s="166">
        <v>0.21</v>
      </c>
      <c r="D3439" s="166">
        <v>0.25</v>
      </c>
      <c r="E3439" s="166">
        <v>0.4</v>
      </c>
      <c r="F3439" s="166">
        <v>0.46</v>
      </c>
      <c r="G3439" s="28">
        <v>0.44</v>
      </c>
      <c r="H3439" s="28">
        <v>0.31</v>
      </c>
      <c r="I3439" s="151">
        <f>SUM(B3439:H3439)</f>
        <v>2.39</v>
      </c>
      <c r="J3439" s="28">
        <v>0.5</v>
      </c>
      <c r="K3439" s="166">
        <v>0.64</v>
      </c>
      <c r="L3439" s="166">
        <v>0.21</v>
      </c>
      <c r="M3439" s="166">
        <v>0.44</v>
      </c>
      <c r="N3439" s="166">
        <v>0.33</v>
      </c>
      <c r="O3439" s="28">
        <v>0.38</v>
      </c>
      <c r="P3439" s="28">
        <v>0.3</v>
      </c>
      <c r="Q3439" s="151">
        <f>SUM(J3439:P3439)</f>
        <v>2.8</v>
      </c>
    </row>
    <row r="3440" spans="1:17" x14ac:dyDescent="0.35">
      <c r="A3440" s="28" t="s">
        <v>152</v>
      </c>
      <c r="B3440" s="28">
        <f t="shared" ref="B3440:H3440" si="2694">B3439+B3438</f>
        <v>123.52999999999999</v>
      </c>
      <c r="C3440" s="28">
        <f t="shared" si="2694"/>
        <v>119.39</v>
      </c>
      <c r="D3440" s="28">
        <f t="shared" si="2694"/>
        <v>116.65</v>
      </c>
      <c r="E3440" s="28">
        <f t="shared" si="2694"/>
        <v>129.30000000000001</v>
      </c>
      <c r="F3440" s="28">
        <f t="shared" si="2694"/>
        <v>126.86</v>
      </c>
      <c r="G3440" s="28">
        <f t="shared" si="2694"/>
        <v>126.53999999999999</v>
      </c>
      <c r="H3440" s="28">
        <f t="shared" si="2694"/>
        <v>134.11000000000001</v>
      </c>
      <c r="I3440" s="151">
        <f>SUM(B3440:H3440)</f>
        <v>876.38</v>
      </c>
      <c r="J3440" s="28">
        <f t="shared" ref="J3440:P3440" si="2695">J3439+J3438</f>
        <v>133.72999999999999</v>
      </c>
      <c r="K3440" s="28">
        <f t="shared" si="2695"/>
        <v>129.66999999999999</v>
      </c>
      <c r="L3440" s="28">
        <f t="shared" si="2695"/>
        <v>114.21</v>
      </c>
      <c r="M3440" s="28">
        <f t="shared" si="2695"/>
        <v>131.74</v>
      </c>
      <c r="N3440" s="28">
        <f t="shared" si="2695"/>
        <v>98.23</v>
      </c>
      <c r="O3440" s="28">
        <f t="shared" si="2695"/>
        <v>129.88</v>
      </c>
      <c r="P3440" s="28">
        <f t="shared" si="2695"/>
        <v>126.1</v>
      </c>
      <c r="Q3440" s="151">
        <f>SUM(J3440:P3440)</f>
        <v>863.56</v>
      </c>
    </row>
    <row r="3441" spans="1:17" x14ac:dyDescent="0.35">
      <c r="A3441" s="28" t="s">
        <v>154</v>
      </c>
      <c r="B3441" s="169">
        <f t="shared" ref="B3441:H3441" si="2696">B3440/B3438</f>
        <v>1.002597191786381</v>
      </c>
      <c r="C3441" s="169">
        <f t="shared" si="2696"/>
        <v>1.0017620406108407</v>
      </c>
      <c r="D3441" s="169">
        <f t="shared" si="2696"/>
        <v>1.002147766323024</v>
      </c>
      <c r="E3441" s="169">
        <f t="shared" si="2696"/>
        <v>1.0031031807602793</v>
      </c>
      <c r="F3441" s="169">
        <f t="shared" si="2696"/>
        <v>1.003639240506329</v>
      </c>
      <c r="G3441" s="169">
        <f t="shared" si="2696"/>
        <v>1.0034892942109437</v>
      </c>
      <c r="H3441" s="169">
        <f t="shared" si="2696"/>
        <v>1.0023168908819133</v>
      </c>
      <c r="I3441" s="154">
        <f>I3439/I3440*100</f>
        <v>0.27271275017686392</v>
      </c>
      <c r="J3441" s="169">
        <f t="shared" ref="J3441:P3441" si="2697">J3440/J3438</f>
        <v>1.0037529085040906</v>
      </c>
      <c r="K3441" s="169">
        <f t="shared" si="2697"/>
        <v>1.0049600868015189</v>
      </c>
      <c r="L3441" s="169">
        <f t="shared" si="2697"/>
        <v>1.0018421052631579</v>
      </c>
      <c r="M3441" s="169">
        <f t="shared" si="2697"/>
        <v>1.0033511043412033</v>
      </c>
      <c r="N3441" s="169">
        <f t="shared" si="2697"/>
        <v>1.003370786516854</v>
      </c>
      <c r="O3441" s="169">
        <f t="shared" si="2697"/>
        <v>1.002934362934363</v>
      </c>
      <c r="P3441" s="169">
        <f t="shared" si="2697"/>
        <v>1.0023847376788553</v>
      </c>
      <c r="Q3441" s="154">
        <f>Q3439/Q3440*100</f>
        <v>0.32423919588679417</v>
      </c>
    </row>
    <row r="3442" spans="1:17" x14ac:dyDescent="0.35">
      <c r="A3442" s="28" t="s">
        <v>153</v>
      </c>
      <c r="B3442" s="28">
        <v>154</v>
      </c>
      <c r="C3442" s="28">
        <v>149</v>
      </c>
      <c r="D3442" s="28">
        <v>143</v>
      </c>
      <c r="E3442" s="28">
        <v>158</v>
      </c>
      <c r="F3442" s="28">
        <v>156</v>
      </c>
      <c r="G3442" s="88">
        <v>156</v>
      </c>
      <c r="H3442" s="88">
        <v>165</v>
      </c>
      <c r="I3442" s="146"/>
      <c r="J3442" s="88">
        <v>158</v>
      </c>
      <c r="K3442" s="28">
        <v>160</v>
      </c>
      <c r="L3442" s="28">
        <v>141</v>
      </c>
      <c r="M3442" s="28">
        <v>162</v>
      </c>
      <c r="N3442" s="28">
        <v>121</v>
      </c>
      <c r="O3442" s="88">
        <v>160</v>
      </c>
      <c r="P3442" s="88">
        <v>151</v>
      </c>
      <c r="Q3442" s="146"/>
    </row>
    <row r="3443" spans="1:17" x14ac:dyDescent="0.35">
      <c r="A3443" s="43" t="s">
        <v>155</v>
      </c>
      <c r="B3443" s="169">
        <f t="shared" ref="B3443:H3443" si="2698">B3442/B3440</f>
        <v>1.2466607301869992</v>
      </c>
      <c r="C3443" s="169">
        <f t="shared" si="2698"/>
        <v>1.2480107211659268</v>
      </c>
      <c r="D3443" s="169">
        <f t="shared" si="2698"/>
        <v>1.2258894127732534</v>
      </c>
      <c r="E3443" s="169">
        <f t="shared" si="2698"/>
        <v>1.2219644238205722</v>
      </c>
      <c r="F3443" s="169">
        <f t="shared" si="2698"/>
        <v>1.2297020337379789</v>
      </c>
      <c r="G3443" s="169">
        <f t="shared" si="2698"/>
        <v>1.2328117591275487</v>
      </c>
      <c r="H3443" s="169">
        <f t="shared" si="2698"/>
        <v>1.230333308478115</v>
      </c>
      <c r="I3443" s="146"/>
      <c r="J3443" s="169">
        <f t="shared" ref="J3443:P3443" si="2699">J3442/J3440</f>
        <v>1.1814850818814029</v>
      </c>
      <c r="K3443" s="169">
        <f t="shared" si="2699"/>
        <v>1.2339014421223107</v>
      </c>
      <c r="L3443" s="169">
        <f t="shared" si="2699"/>
        <v>1.2345679012345681</v>
      </c>
      <c r="M3443" s="169">
        <f t="shared" si="2699"/>
        <v>1.2296948534993168</v>
      </c>
      <c r="N3443" s="169">
        <f t="shared" si="2699"/>
        <v>1.2318029115341544</v>
      </c>
      <c r="O3443" s="169">
        <f t="shared" si="2699"/>
        <v>1.2319063751154913</v>
      </c>
      <c r="P3443" s="169">
        <f t="shared" si="2699"/>
        <v>1.19746233148295</v>
      </c>
      <c r="Q3443" s="146"/>
    </row>
    <row r="3444" spans="1:17" x14ac:dyDescent="0.35">
      <c r="A3444" s="28" t="s">
        <v>170</v>
      </c>
      <c r="B3444" s="61">
        <v>299.60000000000002</v>
      </c>
      <c r="C3444" s="61">
        <v>425</v>
      </c>
      <c r="D3444" s="61">
        <v>322.2</v>
      </c>
      <c r="E3444" s="61">
        <v>453.5</v>
      </c>
      <c r="F3444" s="61">
        <v>426.9</v>
      </c>
      <c r="G3444" s="88">
        <v>373.9</v>
      </c>
      <c r="H3444" s="88">
        <v>356</v>
      </c>
      <c r="I3444" s="146">
        <f>SUM(B3444:H3444)</f>
        <v>2657.1</v>
      </c>
      <c r="J3444" s="88">
        <v>146.69999999999999</v>
      </c>
      <c r="K3444" s="61">
        <v>445</v>
      </c>
      <c r="L3444" s="61">
        <v>413.8</v>
      </c>
      <c r="M3444" s="61">
        <v>371.8</v>
      </c>
      <c r="N3444" s="61">
        <v>347.8</v>
      </c>
      <c r="O3444" s="88">
        <v>439.1</v>
      </c>
      <c r="P3444" s="88">
        <v>360</v>
      </c>
      <c r="Q3444" s="146">
        <f>SUM(J3444:P3444)</f>
        <v>2524.1999999999998</v>
      </c>
    </row>
    <row r="3445" spans="1:17" x14ac:dyDescent="0.35">
      <c r="A3445" s="28" t="s">
        <v>171</v>
      </c>
      <c r="B3445" s="166">
        <v>0.6</v>
      </c>
      <c r="C3445" s="166">
        <v>0.4</v>
      </c>
      <c r="D3445" s="166">
        <v>0.1</v>
      </c>
      <c r="E3445" s="166">
        <v>1.2</v>
      </c>
      <c r="F3445" s="166">
        <v>1.7</v>
      </c>
      <c r="G3445" s="88">
        <v>12</v>
      </c>
      <c r="H3445" s="88">
        <v>0.1</v>
      </c>
      <c r="I3445" s="146">
        <f>SUM(B3445:H3445)</f>
        <v>16.100000000000001</v>
      </c>
      <c r="J3445" s="88">
        <v>0.9</v>
      </c>
      <c r="K3445" s="166">
        <v>1.6</v>
      </c>
      <c r="L3445" s="166">
        <v>0.1</v>
      </c>
      <c r="M3445" s="166">
        <v>1.4</v>
      </c>
      <c r="N3445" s="166">
        <v>1.1000000000000001</v>
      </c>
      <c r="O3445" s="88">
        <v>0.4</v>
      </c>
      <c r="P3445" s="88">
        <v>0.1</v>
      </c>
      <c r="Q3445" s="146">
        <f>SUM(J3445:P3445)</f>
        <v>5.6</v>
      </c>
    </row>
    <row r="3446" spans="1:17" x14ac:dyDescent="0.35">
      <c r="A3446" s="28" t="s">
        <v>152</v>
      </c>
      <c r="B3446" s="28">
        <f t="shared" ref="B3446:H3446" si="2700">B3445+B3444</f>
        <v>300.20000000000005</v>
      </c>
      <c r="C3446" s="28">
        <f t="shared" si="2700"/>
        <v>425.4</v>
      </c>
      <c r="D3446" s="28">
        <f t="shared" si="2700"/>
        <v>322.3</v>
      </c>
      <c r="E3446" s="28">
        <f t="shared" si="2700"/>
        <v>454.7</v>
      </c>
      <c r="F3446" s="28">
        <f t="shared" si="2700"/>
        <v>428.59999999999997</v>
      </c>
      <c r="G3446" s="28">
        <f t="shared" si="2700"/>
        <v>385.9</v>
      </c>
      <c r="H3446" s="28">
        <f t="shared" si="2700"/>
        <v>356.1</v>
      </c>
      <c r="I3446" s="146">
        <f>SUM(B3446:H3446)</f>
        <v>2673.2</v>
      </c>
      <c r="J3446" s="28">
        <f t="shared" ref="J3446:P3446" si="2701">J3445+J3444</f>
        <v>147.6</v>
      </c>
      <c r="K3446" s="28">
        <f t="shared" si="2701"/>
        <v>446.6</v>
      </c>
      <c r="L3446" s="28">
        <f t="shared" si="2701"/>
        <v>413.90000000000003</v>
      </c>
      <c r="M3446" s="28">
        <f t="shared" si="2701"/>
        <v>373.2</v>
      </c>
      <c r="N3446" s="28">
        <f t="shared" si="2701"/>
        <v>348.90000000000003</v>
      </c>
      <c r="O3446" s="28">
        <f t="shared" si="2701"/>
        <v>439.5</v>
      </c>
      <c r="P3446" s="28">
        <f t="shared" si="2701"/>
        <v>360.1</v>
      </c>
      <c r="Q3446" s="146">
        <f>SUM(J3446:P3446)</f>
        <v>2529.8000000000002</v>
      </c>
    </row>
    <row r="3447" spans="1:17" x14ac:dyDescent="0.35">
      <c r="A3447" s="28" t="s">
        <v>154</v>
      </c>
      <c r="B3447" s="169">
        <f t="shared" ref="B3447:H3447" si="2702">B3446/B3444</f>
        <v>1.0020026702269693</v>
      </c>
      <c r="C3447" s="169">
        <f t="shared" si="2702"/>
        <v>1.0009411764705882</v>
      </c>
      <c r="D3447" s="169">
        <f t="shared" si="2702"/>
        <v>1.000310366232154</v>
      </c>
      <c r="E3447" s="169">
        <f t="shared" si="2702"/>
        <v>1.0026460859977948</v>
      </c>
      <c r="F3447" s="169">
        <f t="shared" si="2702"/>
        <v>1.0039821972358867</v>
      </c>
      <c r="G3447" s="169">
        <f t="shared" si="2702"/>
        <v>1.0320941428189356</v>
      </c>
      <c r="H3447" s="169">
        <f t="shared" si="2702"/>
        <v>1.0002808988764045</v>
      </c>
      <c r="I3447" s="153">
        <f>I3445/I3446*100</f>
        <v>0.60227442765225214</v>
      </c>
      <c r="J3447" s="169">
        <f t="shared" ref="J3447:P3447" si="2703">J3446/J3444</f>
        <v>1.0061349693251533</v>
      </c>
      <c r="K3447" s="169">
        <f t="shared" si="2703"/>
        <v>1.0035955056179775</v>
      </c>
      <c r="L3447" s="169">
        <f t="shared" si="2703"/>
        <v>1.0002416626389561</v>
      </c>
      <c r="M3447" s="169">
        <f t="shared" si="2703"/>
        <v>1.0037654653039267</v>
      </c>
      <c r="N3447" s="169">
        <f t="shared" si="2703"/>
        <v>1.0031627372052905</v>
      </c>
      <c r="O3447" s="169">
        <f t="shared" si="2703"/>
        <v>1.0009109542245502</v>
      </c>
      <c r="P3447" s="169">
        <f t="shared" si="2703"/>
        <v>1.0002777777777778</v>
      </c>
      <c r="Q3447" s="153">
        <f>Q3445/Q3446*100</f>
        <v>0.22136137244050913</v>
      </c>
    </row>
    <row r="3448" spans="1:17" x14ac:dyDescent="0.35">
      <c r="A3448" s="28" t="s">
        <v>153</v>
      </c>
      <c r="B3448" s="61">
        <v>528</v>
      </c>
      <c r="C3448" s="61">
        <v>741</v>
      </c>
      <c r="D3448" s="61">
        <v>564</v>
      </c>
      <c r="E3448" s="61">
        <v>810</v>
      </c>
      <c r="F3448" s="61">
        <v>749</v>
      </c>
      <c r="G3448" s="88">
        <v>659</v>
      </c>
      <c r="H3448" s="88">
        <v>630</v>
      </c>
      <c r="I3448" s="146"/>
      <c r="J3448" s="88">
        <v>260</v>
      </c>
      <c r="K3448" s="61">
        <v>790</v>
      </c>
      <c r="L3448" s="61">
        <v>797</v>
      </c>
      <c r="M3448" s="61">
        <v>653</v>
      </c>
      <c r="N3448" s="61">
        <v>612</v>
      </c>
      <c r="O3448" s="88">
        <v>772</v>
      </c>
      <c r="P3448" s="88">
        <v>631</v>
      </c>
      <c r="Q3448" s="146"/>
    </row>
    <row r="3449" spans="1:17" x14ac:dyDescent="0.35">
      <c r="A3449" s="43" t="s">
        <v>155</v>
      </c>
      <c r="B3449" s="169">
        <f t="shared" ref="B3449:G3449" si="2704">B3448/B3446</f>
        <v>1.7588274483677546</v>
      </c>
      <c r="C3449" s="169">
        <f t="shared" si="2704"/>
        <v>1.7418899858956278</v>
      </c>
      <c r="D3449" s="169">
        <f t="shared" si="2704"/>
        <v>1.7499224325162892</v>
      </c>
      <c r="E3449" s="169">
        <f t="shared" si="2704"/>
        <v>1.7813943259291842</v>
      </c>
      <c r="F3449" s="169">
        <f t="shared" si="2704"/>
        <v>1.7475501633224453</v>
      </c>
      <c r="G3449" s="169">
        <f t="shared" si="2704"/>
        <v>1.7076962943767817</v>
      </c>
      <c r="H3449" s="169">
        <v>914</v>
      </c>
      <c r="I3449" s="146"/>
      <c r="J3449" s="169">
        <f>J3448/J3446</f>
        <v>1.7615176151761518</v>
      </c>
      <c r="K3449" s="169">
        <f>K3448/K3446</f>
        <v>1.7689207344379758</v>
      </c>
      <c r="L3449" s="169">
        <f>L3448/L3446</f>
        <v>1.9255858903116694</v>
      </c>
      <c r="M3449" s="169">
        <v>420</v>
      </c>
      <c r="N3449" s="169">
        <f>N3448/N3446</f>
        <v>1.75408426483233</v>
      </c>
      <c r="O3449" s="169">
        <f>O3448/O3446</f>
        <v>1.7565415244596132</v>
      </c>
      <c r="P3449" s="169">
        <f>P3448/P3446</f>
        <v>1.7522910302693695</v>
      </c>
      <c r="Q3449" s="146"/>
    </row>
    <row r="3450" spans="1:17" x14ac:dyDescent="0.35">
      <c r="A3450" s="28" t="s">
        <v>173</v>
      </c>
      <c r="B3450" s="74">
        <v>28.93</v>
      </c>
      <c r="C3450" s="171">
        <v>29.02</v>
      </c>
      <c r="D3450" s="171">
        <v>30.01</v>
      </c>
      <c r="E3450" s="171">
        <v>30.24</v>
      </c>
      <c r="F3450" s="171">
        <v>31.08</v>
      </c>
      <c r="G3450" s="28">
        <v>22.72</v>
      </c>
      <c r="H3450" s="74">
        <v>28.81</v>
      </c>
      <c r="I3450" s="146">
        <f>SUM(B3450:H3450)</f>
        <v>200.81</v>
      </c>
      <c r="J3450" s="74">
        <v>27.38</v>
      </c>
      <c r="K3450" s="171">
        <v>26.67</v>
      </c>
      <c r="L3450" s="171">
        <v>29.1</v>
      </c>
      <c r="M3450" s="171">
        <v>28.76</v>
      </c>
      <c r="N3450" s="171">
        <v>30.04</v>
      </c>
      <c r="O3450" s="28">
        <v>31.93</v>
      </c>
      <c r="P3450" s="74">
        <v>20.72</v>
      </c>
      <c r="Q3450" s="146">
        <f>SUM(J3450:P3450)</f>
        <v>194.60000000000002</v>
      </c>
    </row>
    <row r="3451" spans="1:17" x14ac:dyDescent="0.35">
      <c r="A3451" s="28" t="s">
        <v>172</v>
      </c>
      <c r="B3451" s="33">
        <v>0.03</v>
      </c>
      <c r="C3451" s="61">
        <v>0</v>
      </c>
      <c r="D3451" s="61">
        <v>0</v>
      </c>
      <c r="E3451" s="61">
        <v>0</v>
      </c>
      <c r="F3451" s="61">
        <v>0</v>
      </c>
      <c r="G3451" s="28">
        <v>0</v>
      </c>
      <c r="H3451" s="74">
        <v>0.03</v>
      </c>
      <c r="I3451" s="146">
        <f>SUM(B3451:H3451)</f>
        <v>0.06</v>
      </c>
      <c r="J3451" s="33">
        <v>0.03</v>
      </c>
      <c r="K3451" s="61">
        <v>0.03</v>
      </c>
      <c r="L3451" s="61">
        <v>0.02</v>
      </c>
      <c r="M3451" s="61">
        <v>0.03</v>
      </c>
      <c r="N3451" s="61">
        <v>0.02</v>
      </c>
      <c r="O3451" s="28">
        <v>0.03</v>
      </c>
      <c r="P3451" s="74">
        <v>0.03</v>
      </c>
      <c r="Q3451" s="146">
        <f>SUM(J3451:P3451)</f>
        <v>0.19</v>
      </c>
    </row>
    <row r="3452" spans="1:17" x14ac:dyDescent="0.35">
      <c r="A3452" s="28" t="s">
        <v>152</v>
      </c>
      <c r="B3452" s="28">
        <f t="shared" ref="B3452:G3452" si="2705">B3451+B3450</f>
        <v>28.96</v>
      </c>
      <c r="C3452" s="28">
        <f t="shared" si="2705"/>
        <v>29.02</v>
      </c>
      <c r="D3452" s="28">
        <f t="shared" si="2705"/>
        <v>30.01</v>
      </c>
      <c r="E3452" s="28">
        <f t="shared" si="2705"/>
        <v>30.24</v>
      </c>
      <c r="F3452" s="28">
        <f t="shared" si="2705"/>
        <v>31.08</v>
      </c>
      <c r="G3452" s="28">
        <f t="shared" si="2705"/>
        <v>22.72</v>
      </c>
      <c r="H3452" s="28">
        <v>30.49</v>
      </c>
      <c r="I3452" s="146">
        <f>SUM(B3452:H3452)</f>
        <v>202.52</v>
      </c>
      <c r="J3452" s="28">
        <f t="shared" ref="J3452:P3452" si="2706">J3451+J3450</f>
        <v>27.41</v>
      </c>
      <c r="K3452" s="28">
        <f t="shared" si="2706"/>
        <v>26.700000000000003</v>
      </c>
      <c r="L3452" s="28">
        <f t="shared" si="2706"/>
        <v>29.12</v>
      </c>
      <c r="M3452" s="28">
        <f t="shared" si="2706"/>
        <v>28.790000000000003</v>
      </c>
      <c r="N3452" s="28">
        <f t="shared" si="2706"/>
        <v>30.06</v>
      </c>
      <c r="O3452" s="28">
        <f t="shared" si="2706"/>
        <v>31.96</v>
      </c>
      <c r="P3452" s="28">
        <f t="shared" si="2706"/>
        <v>20.75</v>
      </c>
      <c r="Q3452" s="146">
        <f>SUM(J3452:P3452)</f>
        <v>194.79000000000002</v>
      </c>
    </row>
    <row r="3453" spans="1:17" x14ac:dyDescent="0.35">
      <c r="A3453" s="28" t="s">
        <v>154</v>
      </c>
      <c r="B3453" s="169">
        <f>B3452/B3450</f>
        <v>1.0010369858278605</v>
      </c>
      <c r="C3453" s="169">
        <f t="shared" ref="C3453:H3453" si="2707">C3452/C3450</f>
        <v>1</v>
      </c>
      <c r="D3453" s="169">
        <f t="shared" si="2707"/>
        <v>1</v>
      </c>
      <c r="E3453" s="169">
        <f t="shared" si="2707"/>
        <v>1</v>
      </c>
      <c r="F3453" s="169">
        <f t="shared" si="2707"/>
        <v>1</v>
      </c>
      <c r="G3453" s="169">
        <f t="shared" si="2707"/>
        <v>1</v>
      </c>
      <c r="H3453" s="169">
        <f t="shared" si="2707"/>
        <v>1.0583130857341201</v>
      </c>
      <c r="I3453" s="153">
        <f>I3451/I3452*100</f>
        <v>2.9626703535453283E-2</v>
      </c>
      <c r="J3453" s="169">
        <f>J3452/J3450</f>
        <v>1.0010956902848795</v>
      </c>
      <c r="K3453" s="169">
        <f t="shared" ref="K3453:P3453" si="2708">K3452/K3450</f>
        <v>1.0011248593925759</v>
      </c>
      <c r="L3453" s="169">
        <f t="shared" si="2708"/>
        <v>1.0006872852233677</v>
      </c>
      <c r="M3453" s="169">
        <f t="shared" si="2708"/>
        <v>1.0010431154381085</v>
      </c>
      <c r="N3453" s="169">
        <f t="shared" si="2708"/>
        <v>1.0006657789613849</v>
      </c>
      <c r="O3453" s="169">
        <f t="shared" si="2708"/>
        <v>1.0009395552771689</v>
      </c>
      <c r="P3453" s="169">
        <f t="shared" si="2708"/>
        <v>1.0014478764478765</v>
      </c>
      <c r="Q3453" s="153">
        <f>Q3451/Q3452*100</f>
        <v>9.7540941526772423E-2</v>
      </c>
    </row>
    <row r="3454" spans="1:17" x14ac:dyDescent="0.35">
      <c r="A3454" s="28" t="s">
        <v>153</v>
      </c>
      <c r="B3454" s="28">
        <v>199</v>
      </c>
      <c r="C3454" s="28">
        <v>197</v>
      </c>
      <c r="D3454" s="28">
        <v>199</v>
      </c>
      <c r="E3454" s="28">
        <v>204</v>
      </c>
      <c r="F3454" s="28">
        <v>217</v>
      </c>
      <c r="G3454" s="28">
        <v>154</v>
      </c>
      <c r="H3454" s="28">
        <v>197</v>
      </c>
      <c r="I3454" s="146"/>
      <c r="J3454" s="28">
        <v>190</v>
      </c>
      <c r="K3454" s="28">
        <v>202</v>
      </c>
      <c r="L3454" s="28">
        <v>320</v>
      </c>
      <c r="M3454" s="28">
        <v>227</v>
      </c>
      <c r="N3454" s="28">
        <v>212</v>
      </c>
      <c r="O3454" s="28">
        <v>240</v>
      </c>
      <c r="P3454" s="28">
        <v>145</v>
      </c>
      <c r="Q3454" s="146"/>
    </row>
    <row r="3455" spans="1:17" x14ac:dyDescent="0.35">
      <c r="A3455" s="43" t="s">
        <v>155</v>
      </c>
      <c r="B3455" s="169">
        <f t="shared" ref="B3455:H3455" si="2709">B3454/B3452</f>
        <v>6.8715469613259668</v>
      </c>
      <c r="C3455" s="169">
        <f t="shared" si="2709"/>
        <v>6.7884217780840803</v>
      </c>
      <c r="D3455" s="169">
        <f t="shared" si="2709"/>
        <v>6.6311229590136618</v>
      </c>
      <c r="E3455" s="169">
        <f t="shared" si="2709"/>
        <v>6.746031746031746</v>
      </c>
      <c r="F3455" s="169">
        <f t="shared" si="2709"/>
        <v>6.9819819819819822</v>
      </c>
      <c r="G3455" s="169">
        <f t="shared" si="2709"/>
        <v>6.778169014084507</v>
      </c>
      <c r="H3455" s="169">
        <f t="shared" si="2709"/>
        <v>6.4611347982945233</v>
      </c>
      <c r="I3455" s="146"/>
      <c r="J3455" s="169">
        <f t="shared" ref="J3455:P3455" si="2710">J3454/J3452</f>
        <v>6.9317767238234218</v>
      </c>
      <c r="K3455" s="169">
        <f t="shared" si="2710"/>
        <v>7.5655430711610476</v>
      </c>
      <c r="L3455" s="169">
        <f t="shared" si="2710"/>
        <v>10.989010989010989</v>
      </c>
      <c r="M3455" s="169">
        <f t="shared" si="2710"/>
        <v>7.8846821813129555</v>
      </c>
      <c r="N3455" s="169">
        <f t="shared" si="2710"/>
        <v>7.0525615435795084</v>
      </c>
      <c r="O3455" s="169">
        <f t="shared" si="2710"/>
        <v>7.509386733416771</v>
      </c>
      <c r="P3455" s="169">
        <f t="shared" si="2710"/>
        <v>6.9879518072289155</v>
      </c>
      <c r="Q3455" s="146"/>
    </row>
    <row r="3456" spans="1:17" x14ac:dyDescent="0.35">
      <c r="A3456" s="28" t="s">
        <v>176</v>
      </c>
      <c r="B3456" s="28">
        <v>0</v>
      </c>
      <c r="C3456" s="28">
        <v>0</v>
      </c>
      <c r="D3456" s="28">
        <v>0</v>
      </c>
      <c r="E3456" s="28">
        <v>0</v>
      </c>
      <c r="F3456" s="28">
        <v>0</v>
      </c>
      <c r="G3456" s="28">
        <v>0</v>
      </c>
      <c r="H3456" s="28">
        <v>0</v>
      </c>
      <c r="I3456" s="151">
        <f>SUM(B3456:H3456)</f>
        <v>0</v>
      </c>
      <c r="J3456" s="28">
        <v>0</v>
      </c>
      <c r="K3456" s="28">
        <v>0</v>
      </c>
      <c r="L3456" s="28">
        <v>0</v>
      </c>
      <c r="M3456" s="28">
        <v>0</v>
      </c>
      <c r="N3456" s="28">
        <v>0</v>
      </c>
      <c r="O3456" s="28">
        <v>0</v>
      </c>
      <c r="P3456" s="28">
        <v>0</v>
      </c>
      <c r="Q3456" s="151">
        <f>SUM(J3456:P3456)</f>
        <v>0</v>
      </c>
    </row>
    <row r="3457" spans="1:17" x14ac:dyDescent="0.35">
      <c r="A3457" s="28" t="s">
        <v>177</v>
      </c>
      <c r="B3457" s="28">
        <v>0</v>
      </c>
      <c r="C3457" s="28">
        <v>0</v>
      </c>
      <c r="D3457" s="28">
        <v>0</v>
      </c>
      <c r="E3457" s="28">
        <v>0</v>
      </c>
      <c r="F3457" s="28">
        <v>0</v>
      </c>
      <c r="G3457" s="28">
        <v>0</v>
      </c>
      <c r="H3457" s="28">
        <v>0</v>
      </c>
      <c r="I3457" s="151">
        <f>SUM(B3457:H3457)</f>
        <v>0</v>
      </c>
      <c r="J3457" s="28">
        <v>0</v>
      </c>
      <c r="K3457" s="28">
        <v>0</v>
      </c>
      <c r="L3457" s="28">
        <v>0</v>
      </c>
      <c r="M3457" s="28">
        <v>0</v>
      </c>
      <c r="N3457" s="28">
        <v>0</v>
      </c>
      <c r="O3457" s="28">
        <v>0</v>
      </c>
      <c r="P3457" s="28">
        <v>0</v>
      </c>
      <c r="Q3457" s="151">
        <f>SUM(J3457:P3457)</f>
        <v>0</v>
      </c>
    </row>
    <row r="3458" spans="1:17" x14ac:dyDescent="0.35">
      <c r="A3458" s="28" t="s">
        <v>152</v>
      </c>
      <c r="B3458" s="28">
        <f t="shared" ref="B3458:H3458" si="2711">B3457+B3456</f>
        <v>0</v>
      </c>
      <c r="C3458" s="28">
        <f t="shared" si="2711"/>
        <v>0</v>
      </c>
      <c r="D3458" s="28">
        <f t="shared" si="2711"/>
        <v>0</v>
      </c>
      <c r="E3458" s="28">
        <f t="shared" si="2711"/>
        <v>0</v>
      </c>
      <c r="F3458" s="28">
        <f t="shared" si="2711"/>
        <v>0</v>
      </c>
      <c r="G3458" s="28">
        <f t="shared" si="2711"/>
        <v>0</v>
      </c>
      <c r="H3458" s="28">
        <f t="shared" si="2711"/>
        <v>0</v>
      </c>
      <c r="I3458" s="151">
        <f>SUM(B3458:H3458)</f>
        <v>0</v>
      </c>
      <c r="J3458" s="28">
        <f t="shared" ref="J3458:P3458" si="2712">J3457+J3456</f>
        <v>0</v>
      </c>
      <c r="K3458" s="28">
        <f t="shared" si="2712"/>
        <v>0</v>
      </c>
      <c r="L3458" s="28">
        <f t="shared" si="2712"/>
        <v>0</v>
      </c>
      <c r="M3458" s="28">
        <f t="shared" si="2712"/>
        <v>0</v>
      </c>
      <c r="N3458" s="28">
        <f t="shared" si="2712"/>
        <v>0</v>
      </c>
      <c r="O3458" s="28">
        <f t="shared" si="2712"/>
        <v>0</v>
      </c>
      <c r="P3458" s="28">
        <f t="shared" si="2712"/>
        <v>0</v>
      </c>
      <c r="Q3458" s="151">
        <f>SUM(J3458:P3458)</f>
        <v>0</v>
      </c>
    </row>
    <row r="3459" spans="1:17" x14ac:dyDescent="0.35">
      <c r="A3459" s="28" t="s">
        <v>154</v>
      </c>
      <c r="B3459" s="106" t="e">
        <f t="shared" ref="B3459:Q3459" si="2713">B3457/B3458*100</f>
        <v>#DIV/0!</v>
      </c>
      <c r="C3459" s="106" t="e">
        <f t="shared" si="2713"/>
        <v>#DIV/0!</v>
      </c>
      <c r="D3459" s="106" t="e">
        <f t="shared" si="2713"/>
        <v>#DIV/0!</v>
      </c>
      <c r="E3459" s="106" t="e">
        <f t="shared" si="2713"/>
        <v>#DIV/0!</v>
      </c>
      <c r="F3459" s="106" t="e">
        <f t="shared" si="2713"/>
        <v>#DIV/0!</v>
      </c>
      <c r="G3459" s="106" t="e">
        <f t="shared" si="2713"/>
        <v>#DIV/0!</v>
      </c>
      <c r="H3459" s="106" t="e">
        <f t="shared" si="2713"/>
        <v>#DIV/0!</v>
      </c>
      <c r="I3459" s="153" t="e">
        <f t="shared" si="2713"/>
        <v>#DIV/0!</v>
      </c>
      <c r="J3459" s="106" t="e">
        <f t="shared" si="2713"/>
        <v>#DIV/0!</v>
      </c>
      <c r="K3459" s="106" t="e">
        <f t="shared" si="2713"/>
        <v>#DIV/0!</v>
      </c>
      <c r="L3459" s="106" t="e">
        <f t="shared" si="2713"/>
        <v>#DIV/0!</v>
      </c>
      <c r="M3459" s="106" t="e">
        <f t="shared" si="2713"/>
        <v>#DIV/0!</v>
      </c>
      <c r="N3459" s="106" t="e">
        <f t="shared" si="2713"/>
        <v>#DIV/0!</v>
      </c>
      <c r="O3459" s="106" t="e">
        <f t="shared" si="2713"/>
        <v>#DIV/0!</v>
      </c>
      <c r="P3459" s="106" t="e">
        <f t="shared" si="2713"/>
        <v>#DIV/0!</v>
      </c>
      <c r="Q3459" s="153" t="e">
        <f t="shared" si="2713"/>
        <v>#DIV/0!</v>
      </c>
    </row>
    <row r="3460" spans="1:17" x14ac:dyDescent="0.35">
      <c r="A3460" s="28" t="s">
        <v>153</v>
      </c>
      <c r="B3460" s="88">
        <v>0</v>
      </c>
      <c r="C3460" s="88">
        <v>0</v>
      </c>
      <c r="D3460" s="88">
        <v>0</v>
      </c>
      <c r="E3460" s="88">
        <v>0</v>
      </c>
      <c r="F3460" s="88">
        <v>0</v>
      </c>
      <c r="G3460" s="88">
        <v>0</v>
      </c>
      <c r="H3460" s="88">
        <v>0</v>
      </c>
      <c r="I3460" s="146"/>
      <c r="J3460" s="88">
        <v>0</v>
      </c>
      <c r="K3460" s="88">
        <v>0</v>
      </c>
      <c r="L3460" s="88">
        <v>0</v>
      </c>
      <c r="M3460" s="88">
        <v>0</v>
      </c>
      <c r="N3460" s="88">
        <v>0</v>
      </c>
      <c r="O3460" s="88">
        <v>0</v>
      </c>
      <c r="P3460" s="88">
        <v>0</v>
      </c>
      <c r="Q3460" s="146"/>
    </row>
    <row r="3461" spans="1:17" x14ac:dyDescent="0.35">
      <c r="A3461" s="43" t="s">
        <v>155</v>
      </c>
      <c r="B3461" s="169" t="e">
        <f t="shared" ref="B3461:H3461" si="2714">B3460/B3458</f>
        <v>#DIV/0!</v>
      </c>
      <c r="C3461" s="169" t="e">
        <f t="shared" si="2714"/>
        <v>#DIV/0!</v>
      </c>
      <c r="D3461" s="169" t="e">
        <f t="shared" si="2714"/>
        <v>#DIV/0!</v>
      </c>
      <c r="E3461" s="169" t="e">
        <f t="shared" si="2714"/>
        <v>#DIV/0!</v>
      </c>
      <c r="F3461" s="169" t="e">
        <f t="shared" si="2714"/>
        <v>#DIV/0!</v>
      </c>
      <c r="G3461" s="169" t="e">
        <f t="shared" si="2714"/>
        <v>#DIV/0!</v>
      </c>
      <c r="H3461" s="169" t="e">
        <f t="shared" si="2714"/>
        <v>#DIV/0!</v>
      </c>
      <c r="I3461" s="146"/>
      <c r="J3461" s="169" t="e">
        <f t="shared" ref="J3461:P3461" si="2715">J3460/J3458</f>
        <v>#DIV/0!</v>
      </c>
      <c r="K3461" s="169" t="e">
        <f t="shared" si="2715"/>
        <v>#DIV/0!</v>
      </c>
      <c r="L3461" s="169" t="e">
        <f t="shared" si="2715"/>
        <v>#DIV/0!</v>
      </c>
      <c r="M3461" s="169" t="e">
        <f t="shared" si="2715"/>
        <v>#DIV/0!</v>
      </c>
      <c r="N3461" s="169" t="e">
        <f t="shared" si="2715"/>
        <v>#DIV/0!</v>
      </c>
      <c r="O3461" s="169" t="e">
        <f t="shared" si="2715"/>
        <v>#DIV/0!</v>
      </c>
      <c r="P3461" s="169" t="e">
        <f t="shared" si="2715"/>
        <v>#DIV/0!</v>
      </c>
      <c r="Q3461" s="146"/>
    </row>
    <row r="3462" spans="1:17" x14ac:dyDescent="0.35">
      <c r="A3462" s="28" t="s">
        <v>174</v>
      </c>
      <c r="B3462" s="88">
        <v>48.23</v>
      </c>
      <c r="C3462" s="28">
        <v>48.01</v>
      </c>
      <c r="D3462" s="28">
        <v>49.49</v>
      </c>
      <c r="E3462" s="28">
        <v>49.36</v>
      </c>
      <c r="F3462" s="28">
        <v>50.22</v>
      </c>
      <c r="G3462" s="79">
        <v>37.799999999999997</v>
      </c>
      <c r="H3462" s="79">
        <v>47.35</v>
      </c>
      <c r="I3462" s="146">
        <f>SUM(B3462:H3462)</f>
        <v>330.46</v>
      </c>
      <c r="J3462" s="88">
        <v>44.16</v>
      </c>
      <c r="K3462" s="28">
        <v>45.11</v>
      </c>
      <c r="L3462" s="28">
        <v>48.69</v>
      </c>
      <c r="M3462" s="28">
        <v>47.6</v>
      </c>
      <c r="N3462" s="28">
        <v>50.2</v>
      </c>
      <c r="O3462" s="79">
        <v>53.6</v>
      </c>
      <c r="P3462" s="79">
        <v>34.29</v>
      </c>
      <c r="Q3462" s="146">
        <f>SUM(J3462:P3462)</f>
        <v>323.65000000000003</v>
      </c>
    </row>
    <row r="3463" spans="1:17" x14ac:dyDescent="0.35">
      <c r="A3463" s="28" t="s">
        <v>175</v>
      </c>
      <c r="B3463" s="88">
        <v>0.31</v>
      </c>
      <c r="C3463" s="28">
        <v>0.41</v>
      </c>
      <c r="D3463" s="28">
        <v>0.33</v>
      </c>
      <c r="E3463" s="28">
        <v>0.37</v>
      </c>
      <c r="F3463" s="28">
        <v>0.32</v>
      </c>
      <c r="G3463" s="88">
        <v>0.15</v>
      </c>
      <c r="H3463" s="88">
        <v>0.14000000000000001</v>
      </c>
      <c r="I3463" s="146">
        <f>SUM(B3463:H3463)</f>
        <v>2.0299999999999998</v>
      </c>
      <c r="J3463" s="88">
        <v>0.37</v>
      </c>
      <c r="K3463" s="28">
        <v>0.17</v>
      </c>
      <c r="L3463" s="28">
        <v>0.31</v>
      </c>
      <c r="M3463" s="28">
        <v>0.33</v>
      </c>
      <c r="N3463" s="28">
        <v>0.24</v>
      </c>
      <c r="O3463" s="88">
        <v>0.12</v>
      </c>
      <c r="P3463" s="88">
        <v>0.35</v>
      </c>
      <c r="Q3463" s="146">
        <f>P3463+O3463+N3463+M3463+L3463+K3463+J3463</f>
        <v>1.8900000000000001</v>
      </c>
    </row>
    <row r="3464" spans="1:17" x14ac:dyDescent="0.35">
      <c r="A3464" s="28" t="s">
        <v>152</v>
      </c>
      <c r="B3464" s="28">
        <f t="shared" ref="B3464:H3464" si="2716">B3463+B3462</f>
        <v>48.54</v>
      </c>
      <c r="C3464" s="28">
        <f t="shared" si="2716"/>
        <v>48.419999999999995</v>
      </c>
      <c r="D3464" s="28">
        <f t="shared" si="2716"/>
        <v>49.82</v>
      </c>
      <c r="E3464" s="28">
        <f t="shared" si="2716"/>
        <v>49.73</v>
      </c>
      <c r="F3464" s="28">
        <f t="shared" si="2716"/>
        <v>50.54</v>
      </c>
      <c r="G3464" s="28">
        <f t="shared" si="2716"/>
        <v>37.949999999999996</v>
      </c>
      <c r="H3464" s="28">
        <f t="shared" si="2716"/>
        <v>47.49</v>
      </c>
      <c r="I3464" s="146">
        <f>SUM(B3464:H3464)</f>
        <v>332.49</v>
      </c>
      <c r="J3464" s="28">
        <f t="shared" ref="J3464:P3464" si="2717">J3463+J3462</f>
        <v>44.529999999999994</v>
      </c>
      <c r="K3464" s="28">
        <f t="shared" si="2717"/>
        <v>45.28</v>
      </c>
      <c r="L3464" s="28">
        <f t="shared" si="2717"/>
        <v>49</v>
      </c>
      <c r="M3464" s="28">
        <f t="shared" si="2717"/>
        <v>47.93</v>
      </c>
      <c r="N3464" s="28">
        <f t="shared" si="2717"/>
        <v>50.440000000000005</v>
      </c>
      <c r="O3464" s="28">
        <f t="shared" si="2717"/>
        <v>53.72</v>
      </c>
      <c r="P3464" s="28">
        <f t="shared" si="2717"/>
        <v>34.64</v>
      </c>
      <c r="Q3464" s="146">
        <f>SUM(J3464:P3464)</f>
        <v>325.53999999999996</v>
      </c>
    </row>
    <row r="3465" spans="1:17" x14ac:dyDescent="0.35">
      <c r="A3465" s="28" t="s">
        <v>154</v>
      </c>
      <c r="B3465" s="169">
        <f t="shared" ref="B3465:H3465" si="2718">B3464/B3462</f>
        <v>1.0064275347294216</v>
      </c>
      <c r="C3465" s="169">
        <f t="shared" si="2718"/>
        <v>1.0085398875234326</v>
      </c>
      <c r="D3465" s="169">
        <f t="shared" si="2718"/>
        <v>1.0066680137401496</v>
      </c>
      <c r="E3465" s="169">
        <f t="shared" si="2718"/>
        <v>1.0074959481361425</v>
      </c>
      <c r="F3465" s="169">
        <f t="shared" si="2718"/>
        <v>1.0063719633612107</v>
      </c>
      <c r="G3465" s="169">
        <f t="shared" si="2718"/>
        <v>1.003968253968254</v>
      </c>
      <c r="H3465" s="169">
        <f t="shared" si="2718"/>
        <v>1.0029567053854276</v>
      </c>
      <c r="I3465" s="153">
        <f>I3463/I3464*100</f>
        <v>0.61054467803542956</v>
      </c>
      <c r="J3465" s="169">
        <f t="shared" ref="J3465:P3465" si="2719">J3464/J3462</f>
        <v>1.0083786231884058</v>
      </c>
      <c r="K3465" s="169">
        <f t="shared" si="2719"/>
        <v>1.00376856572822</v>
      </c>
      <c r="L3465" s="169">
        <f t="shared" si="2719"/>
        <v>1.0063668104333539</v>
      </c>
      <c r="M3465" s="169">
        <f t="shared" si="2719"/>
        <v>1.0069327731092437</v>
      </c>
      <c r="N3465" s="169">
        <f t="shared" si="2719"/>
        <v>1.004780876494024</v>
      </c>
      <c r="O3465" s="169">
        <f t="shared" si="2719"/>
        <v>1.0022388059701492</v>
      </c>
      <c r="P3465" s="169">
        <f t="shared" si="2719"/>
        <v>1.0102070574511519</v>
      </c>
      <c r="Q3465" s="153">
        <f>Q3463/Q3464*100</f>
        <v>0.58057381581372502</v>
      </c>
    </row>
    <row r="3466" spans="1:17" x14ac:dyDescent="0.35">
      <c r="A3466" s="28" t="s">
        <v>153</v>
      </c>
      <c r="B3466" s="28">
        <v>77</v>
      </c>
      <c r="C3466" s="28">
        <v>93</v>
      </c>
      <c r="D3466" s="28">
        <v>93</v>
      </c>
      <c r="E3466" s="28">
        <v>95</v>
      </c>
      <c r="F3466" s="28">
        <v>86</v>
      </c>
      <c r="G3466" s="28">
        <v>60</v>
      </c>
      <c r="H3466" s="28">
        <v>79</v>
      </c>
      <c r="I3466" s="146"/>
      <c r="J3466" s="28">
        <v>76</v>
      </c>
      <c r="K3466" s="28">
        <v>27</v>
      </c>
      <c r="L3466" s="28">
        <v>87</v>
      </c>
      <c r="M3466" s="28">
        <v>101</v>
      </c>
      <c r="N3466" s="28">
        <v>83</v>
      </c>
      <c r="O3466" s="28">
        <v>90</v>
      </c>
      <c r="P3466" s="28">
        <v>81</v>
      </c>
      <c r="Q3466" s="146"/>
    </row>
    <row r="3467" spans="1:17" x14ac:dyDescent="0.35">
      <c r="A3467" s="43" t="s">
        <v>155</v>
      </c>
      <c r="B3467" s="169">
        <f t="shared" ref="B3467:H3467" si="2720">B3466/B3464</f>
        <v>1.5863205603625876</v>
      </c>
      <c r="C3467" s="169">
        <f t="shared" si="2720"/>
        <v>1.9206939281288726</v>
      </c>
      <c r="D3467" s="169">
        <f t="shared" si="2720"/>
        <v>1.8667201926936974</v>
      </c>
      <c r="E3467" s="169">
        <f t="shared" si="2720"/>
        <v>1.9103157048059523</v>
      </c>
      <c r="F3467" s="169">
        <f t="shared" si="2720"/>
        <v>1.701622477245746</v>
      </c>
      <c r="G3467" s="169">
        <f t="shared" si="2720"/>
        <v>1.5810276679841899</v>
      </c>
      <c r="H3467" s="169">
        <f t="shared" si="2720"/>
        <v>1.6635081069698883</v>
      </c>
      <c r="I3467" s="146"/>
      <c r="J3467" s="169">
        <f t="shared" ref="J3467:P3467" si="2721">J3466/J3464</f>
        <v>1.7067145744441952</v>
      </c>
      <c r="K3467" s="169">
        <f t="shared" si="2721"/>
        <v>0.5962897526501767</v>
      </c>
      <c r="L3467" s="169">
        <f t="shared" si="2721"/>
        <v>1.7755102040816326</v>
      </c>
      <c r="M3467" s="169">
        <f t="shared" si="2721"/>
        <v>2.1072397245983727</v>
      </c>
      <c r="N3467" s="169">
        <f t="shared" si="2721"/>
        <v>1.6455194290245836</v>
      </c>
      <c r="O3467" s="169">
        <f t="shared" si="2721"/>
        <v>1.6753536857781088</v>
      </c>
      <c r="P3467" s="169">
        <f t="shared" si="2721"/>
        <v>2.3383371824480368</v>
      </c>
      <c r="Q3467" s="146"/>
    </row>
    <row r="3468" spans="1:17" x14ac:dyDescent="0.35">
      <c r="A3468" s="21"/>
      <c r="B3468" s="21"/>
      <c r="C3468" s="21"/>
      <c r="D3468" s="169">
        <f>D3467/D3465</f>
        <v>1.8543553259014669</v>
      </c>
      <c r="E3468" s="169" t="s">
        <v>369</v>
      </c>
      <c r="F3468" s="21">
        <v>21</v>
      </c>
      <c r="G3468" s="21"/>
      <c r="H3468" s="21"/>
      <c r="I3468" s="21"/>
      <c r="J3468" s="21"/>
      <c r="K3468" s="21"/>
      <c r="L3468" s="169"/>
      <c r="M3468" s="169"/>
      <c r="N3468" s="21">
        <v>21</v>
      </c>
      <c r="O3468" s="21"/>
      <c r="P3468" s="21"/>
    </row>
    <row r="3469" spans="1:17" x14ac:dyDescent="0.35">
      <c r="A3469" s="21"/>
      <c r="B3469" s="155"/>
      <c r="C3469" s="156" t="s">
        <v>1679</v>
      </c>
      <c r="D3469" s="156" t="s">
        <v>178</v>
      </c>
      <c r="E3469" s="156" t="s">
        <v>179</v>
      </c>
      <c r="F3469" s="156" t="s">
        <v>180</v>
      </c>
      <c r="G3469" s="156" t="s">
        <v>181</v>
      </c>
      <c r="H3469" s="156" t="s">
        <v>182</v>
      </c>
      <c r="I3469" s="156" t="s">
        <v>183</v>
      </c>
      <c r="J3469" s="156" t="s">
        <v>184</v>
      </c>
      <c r="K3469" s="156" t="s">
        <v>185</v>
      </c>
      <c r="L3469" s="156" t="s">
        <v>186</v>
      </c>
      <c r="M3469" s="156" t="s">
        <v>187</v>
      </c>
      <c r="N3469" s="156" t="s">
        <v>188</v>
      </c>
      <c r="O3469" s="21"/>
      <c r="P3469" s="21"/>
    </row>
    <row r="3470" spans="1:17" x14ac:dyDescent="0.35">
      <c r="A3470" s="21"/>
      <c r="B3470" s="157" t="s">
        <v>189</v>
      </c>
      <c r="C3470" s="179">
        <f>Q3397</f>
        <v>374.9</v>
      </c>
      <c r="D3470" s="158">
        <f>Q3403</f>
        <v>579.69999999999993</v>
      </c>
      <c r="E3470" s="158">
        <f>I3409</f>
        <v>0</v>
      </c>
      <c r="F3470" s="164">
        <f>Q3415</f>
        <v>272.45999999999998</v>
      </c>
      <c r="G3470" s="180">
        <f>I3421</f>
        <v>0</v>
      </c>
      <c r="H3470" s="164">
        <f>Q3427</f>
        <v>749.8</v>
      </c>
      <c r="I3470" s="164">
        <f>Q3433</f>
        <v>21.99</v>
      </c>
      <c r="J3470" s="164">
        <f>Q3439</f>
        <v>2.8</v>
      </c>
      <c r="K3470" s="179">
        <f>Q3445</f>
        <v>5.6</v>
      </c>
      <c r="L3470" s="164">
        <f>Q3451</f>
        <v>0.19</v>
      </c>
      <c r="M3470" s="164">
        <f>I3457</f>
        <v>0</v>
      </c>
      <c r="N3470" s="164">
        <f>Q3463</f>
        <v>1.8900000000000001</v>
      </c>
      <c r="O3470" s="21"/>
      <c r="P3470" s="21"/>
    </row>
    <row r="3471" spans="1:17" x14ac:dyDescent="0.35">
      <c r="A3471" s="21"/>
      <c r="B3471" s="157" t="s">
        <v>190</v>
      </c>
      <c r="C3471" s="163">
        <f>Q3399</f>
        <v>100</v>
      </c>
      <c r="D3471" s="163">
        <f>Q3405</f>
        <v>100</v>
      </c>
      <c r="E3471" s="163">
        <f>J3405</f>
        <v>100</v>
      </c>
      <c r="F3471" s="163">
        <f>Q3417</f>
        <v>66.256505033801844</v>
      </c>
      <c r="G3471" s="163">
        <f>Q3423</f>
        <v>0</v>
      </c>
      <c r="H3471" s="163">
        <f>Q3429</f>
        <v>24.201070940962683</v>
      </c>
      <c r="I3471" s="163">
        <f>Q3435</f>
        <v>1.786250984915561</v>
      </c>
      <c r="J3471" s="163">
        <f>Q3441</f>
        <v>0.32423919588679417</v>
      </c>
      <c r="K3471" s="163">
        <f>Q3447</f>
        <v>0.22136137244050913</v>
      </c>
      <c r="L3471" s="163">
        <f>Q3453</f>
        <v>9.7540941526772423E-2</v>
      </c>
      <c r="M3471" s="163">
        <f>K3447</f>
        <v>1.0035955056179775</v>
      </c>
      <c r="N3471" s="163">
        <f>Q3465</f>
        <v>0.58057381581372502</v>
      </c>
      <c r="O3471" s="21"/>
      <c r="P3471" s="21"/>
    </row>
    <row r="3473" spans="1:17" x14ac:dyDescent="0.35">
      <c r="A3473" s="31" t="s">
        <v>0</v>
      </c>
      <c r="B3473" s="83"/>
      <c r="C3473" s="83"/>
      <c r="D3473" s="21"/>
      <c r="E3473" s="21"/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</row>
    <row r="3474" spans="1:17" ht="15.5" x14ac:dyDescent="0.35">
      <c r="A3474" s="33" t="s">
        <v>1</v>
      </c>
      <c r="B3474" s="64" t="s">
        <v>2140</v>
      </c>
      <c r="C3474" s="64" t="s">
        <v>2141</v>
      </c>
      <c r="D3474" s="64" t="s">
        <v>2142</v>
      </c>
      <c r="E3474" s="64" t="s">
        <v>2143</v>
      </c>
      <c r="F3474" s="64" t="s">
        <v>2144</v>
      </c>
      <c r="G3474" s="64" t="s">
        <v>2145</v>
      </c>
      <c r="H3474" s="64" t="s">
        <v>2146</v>
      </c>
      <c r="I3474" s="65" t="s">
        <v>1315</v>
      </c>
      <c r="J3474" s="64" t="s">
        <v>2147</v>
      </c>
      <c r="K3474" s="64" t="s">
        <v>2148</v>
      </c>
      <c r="L3474" s="64" t="s">
        <v>2149</v>
      </c>
      <c r="M3474" s="64" t="s">
        <v>2150</v>
      </c>
      <c r="N3474" s="64" t="s">
        <v>2151</v>
      </c>
      <c r="O3474" s="64" t="s">
        <v>2152</v>
      </c>
      <c r="P3474" s="64" t="s">
        <v>2153</v>
      </c>
      <c r="Q3474" s="65" t="s">
        <v>2172</v>
      </c>
    </row>
    <row r="3475" spans="1:17" x14ac:dyDescent="0.35">
      <c r="A3475" s="28" t="s">
        <v>1677</v>
      </c>
      <c r="B3475" s="28">
        <v>0</v>
      </c>
      <c r="C3475" s="28">
        <v>0</v>
      </c>
      <c r="D3475" s="28">
        <v>0</v>
      </c>
      <c r="E3475" s="28">
        <v>0</v>
      </c>
      <c r="F3475" s="28">
        <v>0</v>
      </c>
      <c r="G3475" s="28">
        <v>0</v>
      </c>
      <c r="H3475" s="28">
        <v>0</v>
      </c>
      <c r="I3475" s="146">
        <f>SUM(B3475:H3475)</f>
        <v>0</v>
      </c>
      <c r="J3475" s="28">
        <v>0</v>
      </c>
      <c r="K3475" s="28">
        <v>0</v>
      </c>
      <c r="L3475" s="28">
        <v>0</v>
      </c>
      <c r="M3475" s="28">
        <v>0</v>
      </c>
      <c r="N3475" s="28">
        <v>0</v>
      </c>
      <c r="O3475" s="28">
        <v>0</v>
      </c>
      <c r="P3475" s="28">
        <v>0</v>
      </c>
      <c r="Q3475" s="146">
        <f>SUM(J3475:P3475)</f>
        <v>0</v>
      </c>
    </row>
    <row r="3476" spans="1:17" x14ac:dyDescent="0.35">
      <c r="A3476" s="28" t="s">
        <v>1678</v>
      </c>
      <c r="B3476" s="28">
        <v>72.900000000000006</v>
      </c>
      <c r="C3476" s="28">
        <v>123.6</v>
      </c>
      <c r="D3476" s="28">
        <v>95.5</v>
      </c>
      <c r="E3476" s="28">
        <v>112.7</v>
      </c>
      <c r="F3476" s="28">
        <v>92.4</v>
      </c>
      <c r="G3476" s="166">
        <v>24.4</v>
      </c>
      <c r="H3476" s="28">
        <v>6.9</v>
      </c>
      <c r="I3476" s="146">
        <f>SUM(B3476:H3476)</f>
        <v>528.4</v>
      </c>
      <c r="J3476" s="28">
        <v>126.5</v>
      </c>
      <c r="K3476" s="28">
        <v>76</v>
      </c>
      <c r="L3476" s="28">
        <v>157.69999999999999</v>
      </c>
      <c r="M3476" s="28">
        <v>58.5</v>
      </c>
      <c r="N3476" s="28">
        <v>60.2</v>
      </c>
      <c r="O3476" s="28">
        <v>0.1</v>
      </c>
      <c r="P3476" s="28">
        <v>0.2</v>
      </c>
      <c r="Q3476" s="146">
        <f>SUM(J3476:P3476)</f>
        <v>479.2</v>
      </c>
    </row>
    <row r="3477" spans="1:17" x14ac:dyDescent="0.35">
      <c r="A3477" s="28" t="s">
        <v>152</v>
      </c>
      <c r="B3477" s="28">
        <f t="shared" ref="B3477:H3477" si="2722">B3476+B3475</f>
        <v>72.900000000000006</v>
      </c>
      <c r="C3477" s="28">
        <f t="shared" si="2722"/>
        <v>123.6</v>
      </c>
      <c r="D3477" s="28">
        <f t="shared" si="2722"/>
        <v>95.5</v>
      </c>
      <c r="E3477" s="28">
        <f t="shared" si="2722"/>
        <v>112.7</v>
      </c>
      <c r="F3477" s="28">
        <f t="shared" si="2722"/>
        <v>92.4</v>
      </c>
      <c r="G3477" s="28">
        <f t="shared" si="2722"/>
        <v>24.4</v>
      </c>
      <c r="H3477" s="28">
        <f t="shared" si="2722"/>
        <v>6.9</v>
      </c>
      <c r="I3477" s="146">
        <f>SUM(B3477:H3477)</f>
        <v>528.4</v>
      </c>
      <c r="J3477" s="28">
        <f>J3476+J3475</f>
        <v>126.5</v>
      </c>
      <c r="K3477" s="28">
        <f t="shared" ref="K3477:P3477" si="2723">K3476+K3475</f>
        <v>76</v>
      </c>
      <c r="L3477" s="28">
        <v>10.77</v>
      </c>
      <c r="M3477" s="28">
        <f t="shared" si="2723"/>
        <v>58.5</v>
      </c>
      <c r="N3477" s="28">
        <f t="shared" si="2723"/>
        <v>60.2</v>
      </c>
      <c r="O3477" s="28">
        <f t="shared" si="2723"/>
        <v>0.1</v>
      </c>
      <c r="P3477" s="28">
        <f t="shared" si="2723"/>
        <v>0.2</v>
      </c>
      <c r="Q3477" s="146">
        <f>SUM(J3477:P3477)</f>
        <v>332.27</v>
      </c>
    </row>
    <row r="3478" spans="1:17" x14ac:dyDescent="0.35">
      <c r="A3478" s="28" t="s">
        <v>154</v>
      </c>
      <c r="B3478" s="106">
        <f>B3476/B3477*100</f>
        <v>100</v>
      </c>
      <c r="C3478" s="106">
        <f>C3476/C3477*100</f>
        <v>100</v>
      </c>
      <c r="D3478" s="106">
        <f>D3476/D3477</f>
        <v>1</v>
      </c>
      <c r="E3478" s="106">
        <f>E3476/E3477</f>
        <v>1</v>
      </c>
      <c r="F3478" s="106">
        <f t="shared" ref="F3478:Q3478" si="2724">F3476/F3477*100</f>
        <v>100</v>
      </c>
      <c r="G3478" s="106">
        <f t="shared" si="2724"/>
        <v>100</v>
      </c>
      <c r="H3478" s="106">
        <f t="shared" si="2724"/>
        <v>100</v>
      </c>
      <c r="I3478" s="106">
        <f t="shared" si="2724"/>
        <v>100</v>
      </c>
      <c r="J3478" s="106">
        <f t="shared" si="2724"/>
        <v>100</v>
      </c>
      <c r="K3478" s="106">
        <f t="shared" si="2724"/>
        <v>100</v>
      </c>
      <c r="L3478" s="106">
        <f t="shared" si="2724"/>
        <v>1464.2525533890437</v>
      </c>
      <c r="M3478" s="106">
        <f t="shared" si="2724"/>
        <v>100</v>
      </c>
      <c r="N3478" s="106">
        <f t="shared" si="2724"/>
        <v>100</v>
      </c>
      <c r="O3478" s="106">
        <f t="shared" si="2724"/>
        <v>100</v>
      </c>
      <c r="P3478" s="106">
        <f t="shared" si="2724"/>
        <v>100</v>
      </c>
      <c r="Q3478" s="106">
        <f t="shared" si="2724"/>
        <v>144.22006199777292</v>
      </c>
    </row>
    <row r="3479" spans="1:17" x14ac:dyDescent="0.35">
      <c r="A3479" s="28" t="s">
        <v>153</v>
      </c>
      <c r="B3479" s="28">
        <v>81</v>
      </c>
      <c r="C3479" s="28">
        <v>129</v>
      </c>
      <c r="D3479" s="28">
        <v>95</v>
      </c>
      <c r="E3479" s="28">
        <v>116</v>
      </c>
      <c r="F3479" s="28">
        <v>96</v>
      </c>
      <c r="G3479" s="28">
        <v>26</v>
      </c>
      <c r="H3479" s="28">
        <v>10</v>
      </c>
      <c r="I3479" s="106">
        <v>0</v>
      </c>
      <c r="J3479" s="28">
        <v>137</v>
      </c>
      <c r="K3479" s="28">
        <v>71</v>
      </c>
      <c r="L3479" s="28">
        <v>164</v>
      </c>
      <c r="M3479" s="28">
        <v>67</v>
      </c>
      <c r="N3479" s="28">
        <v>70</v>
      </c>
      <c r="O3479" s="28">
        <v>0</v>
      </c>
      <c r="P3479" s="28">
        <v>0</v>
      </c>
      <c r="Q3479" s="106">
        <v>0</v>
      </c>
    </row>
    <row r="3480" spans="1:17" x14ac:dyDescent="0.35">
      <c r="A3480" s="167" t="s">
        <v>155</v>
      </c>
      <c r="B3480" s="169">
        <f t="shared" ref="B3480:H3480" si="2725">B3479/B3477</f>
        <v>1.1111111111111109</v>
      </c>
      <c r="C3480" s="169">
        <f t="shared" si="2725"/>
        <v>1.0436893203883495</v>
      </c>
      <c r="D3480" s="169">
        <f t="shared" si="2725"/>
        <v>0.99476439790575921</v>
      </c>
      <c r="E3480" s="169">
        <f t="shared" si="2725"/>
        <v>1.0292812777284828</v>
      </c>
      <c r="F3480" s="169">
        <f t="shared" si="2725"/>
        <v>1.0389610389610389</v>
      </c>
      <c r="G3480" s="169">
        <f t="shared" si="2725"/>
        <v>1.0655737704918034</v>
      </c>
      <c r="H3480" s="169">
        <f t="shared" si="2725"/>
        <v>1.4492753623188406</v>
      </c>
      <c r="I3480" s="146"/>
      <c r="J3480" s="169">
        <f t="shared" ref="J3480:P3480" si="2726">J3479/J3477</f>
        <v>1.0830039525691699</v>
      </c>
      <c r="K3480" s="169">
        <f t="shared" si="2726"/>
        <v>0.93421052631578949</v>
      </c>
      <c r="L3480" s="169">
        <f t="shared" si="2726"/>
        <v>15.227483751160632</v>
      </c>
      <c r="M3480" s="169">
        <f t="shared" si="2726"/>
        <v>1.1452991452991452</v>
      </c>
      <c r="N3480" s="169">
        <f t="shared" si="2726"/>
        <v>1.1627906976744184</v>
      </c>
      <c r="O3480" s="169">
        <f t="shared" si="2726"/>
        <v>0</v>
      </c>
      <c r="P3480" s="169">
        <f t="shared" si="2726"/>
        <v>0</v>
      </c>
      <c r="Q3480" s="146"/>
    </row>
    <row r="3481" spans="1:17" x14ac:dyDescent="0.35">
      <c r="A3481" s="28" t="s">
        <v>162</v>
      </c>
      <c r="B3481" s="28">
        <v>0</v>
      </c>
      <c r="C3481" s="28">
        <v>0</v>
      </c>
      <c r="D3481" s="28">
        <v>0</v>
      </c>
      <c r="E3481" s="28">
        <v>0</v>
      </c>
      <c r="F3481" s="28">
        <v>0</v>
      </c>
      <c r="G3481" s="28">
        <v>0</v>
      </c>
      <c r="H3481" s="28">
        <v>0</v>
      </c>
      <c r="I3481" s="146">
        <f>SUM(B3481:H3481)</f>
        <v>0</v>
      </c>
      <c r="J3481" s="28">
        <v>0</v>
      </c>
      <c r="K3481" s="28">
        <v>0</v>
      </c>
      <c r="L3481" s="28">
        <v>0</v>
      </c>
      <c r="M3481" s="28">
        <v>0</v>
      </c>
      <c r="N3481" s="28">
        <v>0</v>
      </c>
      <c r="O3481" s="28">
        <v>0</v>
      </c>
      <c r="P3481" s="28">
        <v>0</v>
      </c>
      <c r="Q3481" s="146">
        <f>SUM(J3481:P3481)</f>
        <v>0</v>
      </c>
    </row>
    <row r="3482" spans="1:17" x14ac:dyDescent="0.35">
      <c r="A3482" s="28" t="s">
        <v>163</v>
      </c>
      <c r="B3482" s="61">
        <v>88.8</v>
      </c>
      <c r="C3482" s="166">
        <v>136.1</v>
      </c>
      <c r="D3482" s="166">
        <v>140.9</v>
      </c>
      <c r="E3482" s="166">
        <v>117</v>
      </c>
      <c r="F3482" s="166">
        <v>97</v>
      </c>
      <c r="G3482" s="166">
        <v>25.3</v>
      </c>
      <c r="H3482" s="28">
        <v>7</v>
      </c>
      <c r="I3482" s="146">
        <f>SUM(B3482:H3482)</f>
        <v>612.09999999999991</v>
      </c>
      <c r="J3482" s="28">
        <v>140.1</v>
      </c>
      <c r="K3482" s="28">
        <v>78.400000000000006</v>
      </c>
      <c r="L3482" s="28">
        <v>171.9</v>
      </c>
      <c r="M3482" s="28">
        <v>59.3</v>
      </c>
      <c r="N3482" s="28">
        <v>58.6</v>
      </c>
      <c r="O3482" s="28">
        <v>5.7</v>
      </c>
      <c r="P3482" s="28">
        <v>36.6</v>
      </c>
      <c r="Q3482" s="146">
        <f>SUM(J3482:P3482)</f>
        <v>550.6</v>
      </c>
    </row>
    <row r="3483" spans="1:17" x14ac:dyDescent="0.35">
      <c r="A3483" s="28" t="s">
        <v>152</v>
      </c>
      <c r="B3483" s="28">
        <f t="shared" ref="B3483:H3483" si="2727">B3482+B3481</f>
        <v>88.8</v>
      </c>
      <c r="C3483" s="28">
        <f t="shared" si="2727"/>
        <v>136.1</v>
      </c>
      <c r="D3483" s="28">
        <f t="shared" si="2727"/>
        <v>140.9</v>
      </c>
      <c r="E3483" s="28">
        <f t="shared" si="2727"/>
        <v>117</v>
      </c>
      <c r="F3483" s="28">
        <f t="shared" si="2727"/>
        <v>97</v>
      </c>
      <c r="G3483" s="28">
        <f t="shared" si="2727"/>
        <v>25.3</v>
      </c>
      <c r="H3483" s="28">
        <f t="shared" si="2727"/>
        <v>7</v>
      </c>
      <c r="I3483" s="146">
        <f>SUM(B3483:H3483)</f>
        <v>612.09999999999991</v>
      </c>
      <c r="J3483" s="28">
        <f>J3482+J3481</f>
        <v>140.1</v>
      </c>
      <c r="K3483" s="28">
        <f t="shared" ref="K3483:P3483" si="2728">K3482+K3481</f>
        <v>78.400000000000006</v>
      </c>
      <c r="L3483" s="28">
        <f t="shared" si="2728"/>
        <v>171.9</v>
      </c>
      <c r="M3483" s="28">
        <f t="shared" si="2728"/>
        <v>59.3</v>
      </c>
      <c r="N3483" s="28">
        <f t="shared" si="2728"/>
        <v>58.6</v>
      </c>
      <c r="O3483" s="28">
        <f t="shared" si="2728"/>
        <v>5.7</v>
      </c>
      <c r="P3483" s="28">
        <f t="shared" si="2728"/>
        <v>36.6</v>
      </c>
      <c r="Q3483" s="146">
        <f>SUM(J3483:P3483)</f>
        <v>550.6</v>
      </c>
    </row>
    <row r="3484" spans="1:17" x14ac:dyDescent="0.35">
      <c r="A3484" s="28" t="s">
        <v>154</v>
      </c>
      <c r="B3484" s="106">
        <f t="shared" ref="B3484:H3484" si="2729">B3482/B3483*100</f>
        <v>100</v>
      </c>
      <c r="C3484" s="106">
        <f t="shared" si="2729"/>
        <v>100</v>
      </c>
      <c r="D3484" s="106">
        <f t="shared" si="2729"/>
        <v>100</v>
      </c>
      <c r="E3484" s="106">
        <f t="shared" si="2729"/>
        <v>100</v>
      </c>
      <c r="F3484" s="106">
        <f t="shared" si="2729"/>
        <v>100</v>
      </c>
      <c r="G3484" s="106">
        <f t="shared" si="2729"/>
        <v>100</v>
      </c>
      <c r="H3484" s="106">
        <f t="shared" si="2729"/>
        <v>100</v>
      </c>
      <c r="I3484" s="106">
        <f>I3482/I3483*100</f>
        <v>100</v>
      </c>
      <c r="J3484" s="106">
        <f t="shared" ref="J3484:P3484" si="2730">J3482/J3483*100</f>
        <v>100</v>
      </c>
      <c r="K3484" s="106">
        <f t="shared" si="2730"/>
        <v>100</v>
      </c>
      <c r="L3484" s="106">
        <f t="shared" si="2730"/>
        <v>100</v>
      </c>
      <c r="M3484" s="106">
        <f t="shared" si="2730"/>
        <v>100</v>
      </c>
      <c r="N3484" s="106">
        <f t="shared" si="2730"/>
        <v>100</v>
      </c>
      <c r="O3484" s="106">
        <f t="shared" si="2730"/>
        <v>100</v>
      </c>
      <c r="P3484" s="106">
        <f t="shared" si="2730"/>
        <v>100</v>
      </c>
      <c r="Q3484" s="106">
        <f>Q3482/Q3483*100</f>
        <v>100</v>
      </c>
    </row>
    <row r="3485" spans="1:17" x14ac:dyDescent="0.35">
      <c r="A3485" s="28" t="s">
        <v>153</v>
      </c>
      <c r="B3485" s="28">
        <v>131</v>
      </c>
      <c r="C3485" s="28">
        <v>169</v>
      </c>
      <c r="D3485" s="28">
        <v>165</v>
      </c>
      <c r="E3485" s="28">
        <v>113</v>
      </c>
      <c r="F3485" s="28">
        <v>99</v>
      </c>
      <c r="G3485" s="28">
        <v>27</v>
      </c>
      <c r="H3485" s="28">
        <v>7</v>
      </c>
      <c r="I3485" s="106">
        <v>0</v>
      </c>
      <c r="J3485" s="28">
        <v>123</v>
      </c>
      <c r="K3485" s="28">
        <v>134</v>
      </c>
      <c r="L3485" s="28">
        <v>175</v>
      </c>
      <c r="M3485" s="28">
        <v>48</v>
      </c>
      <c r="N3485" s="28">
        <v>60</v>
      </c>
      <c r="O3485" s="28">
        <v>259</v>
      </c>
      <c r="P3485" s="28">
        <v>58</v>
      </c>
      <c r="Q3485" s="106">
        <v>0</v>
      </c>
    </row>
    <row r="3486" spans="1:17" x14ac:dyDescent="0.35">
      <c r="A3486" s="167" t="s">
        <v>155</v>
      </c>
      <c r="B3486" s="169">
        <f t="shared" ref="B3486:H3486" si="2731">B3485/B3483</f>
        <v>1.4752252252252254</v>
      </c>
      <c r="C3486" s="169">
        <f t="shared" si="2731"/>
        <v>1.2417340191036004</v>
      </c>
      <c r="D3486" s="169">
        <f t="shared" si="2731"/>
        <v>1.1710432931156849</v>
      </c>
      <c r="E3486" s="169">
        <f t="shared" si="2731"/>
        <v>0.96581196581196582</v>
      </c>
      <c r="F3486" s="169">
        <f t="shared" si="2731"/>
        <v>1.0206185567010309</v>
      </c>
      <c r="G3486" s="169">
        <f t="shared" si="2731"/>
        <v>1.0671936758893281</v>
      </c>
      <c r="H3486" s="169">
        <f t="shared" si="2731"/>
        <v>1</v>
      </c>
      <c r="I3486" s="146"/>
      <c r="J3486" s="169">
        <f t="shared" ref="J3486:P3486" si="2732">J3485/J3483</f>
        <v>0.87794432548179879</v>
      </c>
      <c r="K3486" s="169">
        <f t="shared" si="2732"/>
        <v>1.7091836734693877</v>
      </c>
      <c r="L3486" s="169">
        <f t="shared" si="2732"/>
        <v>1.0180337405468296</v>
      </c>
      <c r="M3486" s="169">
        <f t="shared" si="2732"/>
        <v>0.8094435075885329</v>
      </c>
      <c r="N3486" s="169">
        <f t="shared" si="2732"/>
        <v>1.0238907849829351</v>
      </c>
      <c r="O3486" s="169">
        <f t="shared" si="2732"/>
        <v>45.438596491228068</v>
      </c>
      <c r="P3486" s="169">
        <f t="shared" si="2732"/>
        <v>1.5846994535519126</v>
      </c>
      <c r="Q3486" s="146"/>
    </row>
    <row r="3487" spans="1:17" x14ac:dyDescent="0.35">
      <c r="A3487" s="28" t="s">
        <v>164</v>
      </c>
      <c r="B3487" s="28">
        <v>0</v>
      </c>
      <c r="C3487" s="28">
        <v>0</v>
      </c>
      <c r="D3487" s="28">
        <v>0</v>
      </c>
      <c r="E3487" s="28">
        <v>0</v>
      </c>
      <c r="F3487" s="28">
        <v>0</v>
      </c>
      <c r="G3487" s="28">
        <v>0</v>
      </c>
      <c r="H3487" s="28">
        <v>0</v>
      </c>
      <c r="I3487" s="151"/>
      <c r="J3487" s="28">
        <v>0</v>
      </c>
      <c r="K3487" s="61">
        <v>0</v>
      </c>
      <c r="L3487" s="61">
        <v>0</v>
      </c>
      <c r="M3487" s="61">
        <v>0</v>
      </c>
      <c r="N3487" s="61">
        <v>0</v>
      </c>
      <c r="O3487" s="61">
        <v>0</v>
      </c>
      <c r="P3487" s="61">
        <v>0</v>
      </c>
      <c r="Q3487" s="151"/>
    </row>
    <row r="3488" spans="1:17" x14ac:dyDescent="0.35">
      <c r="A3488" s="88" t="s">
        <v>165</v>
      </c>
      <c r="B3488" s="148">
        <v>0</v>
      </c>
      <c r="C3488" s="148">
        <v>0</v>
      </c>
      <c r="D3488" s="148">
        <v>0</v>
      </c>
      <c r="E3488" s="148">
        <v>0</v>
      </c>
      <c r="F3488" s="148">
        <v>0</v>
      </c>
      <c r="G3488" s="148">
        <v>0</v>
      </c>
      <c r="H3488" s="148">
        <v>0</v>
      </c>
      <c r="I3488" s="153">
        <f>SUM(B3488:H3488)</f>
        <v>0</v>
      </c>
      <c r="J3488" s="88">
        <v>0</v>
      </c>
      <c r="K3488" s="148">
        <v>0</v>
      </c>
      <c r="L3488" s="148">
        <v>0</v>
      </c>
      <c r="M3488" s="148">
        <v>0</v>
      </c>
      <c r="N3488" s="148">
        <v>0</v>
      </c>
      <c r="O3488" s="148">
        <v>0</v>
      </c>
      <c r="P3488" s="148">
        <v>0</v>
      </c>
      <c r="Q3488" s="153">
        <f>SUM(J3488:P3488)</f>
        <v>0</v>
      </c>
    </row>
    <row r="3489" spans="1:17" x14ac:dyDescent="0.35">
      <c r="A3489" s="28" t="s">
        <v>152</v>
      </c>
      <c r="B3489" s="28">
        <f t="shared" ref="B3489:H3489" si="2733">B3487+B3488</f>
        <v>0</v>
      </c>
      <c r="C3489" s="28">
        <f t="shared" si="2733"/>
        <v>0</v>
      </c>
      <c r="D3489" s="28">
        <f t="shared" si="2733"/>
        <v>0</v>
      </c>
      <c r="E3489" s="28">
        <f t="shared" si="2733"/>
        <v>0</v>
      </c>
      <c r="F3489" s="28">
        <f t="shared" si="2733"/>
        <v>0</v>
      </c>
      <c r="G3489" s="28">
        <f t="shared" si="2733"/>
        <v>0</v>
      </c>
      <c r="H3489" s="28">
        <f t="shared" si="2733"/>
        <v>0</v>
      </c>
      <c r="I3489" s="151">
        <f>SUM(B3489:H3489)</f>
        <v>0</v>
      </c>
      <c r="J3489" s="28">
        <f>J3487+J3488</f>
        <v>0</v>
      </c>
      <c r="K3489" s="28">
        <f t="shared" ref="K3489:P3489" si="2734">K3487+K3488</f>
        <v>0</v>
      </c>
      <c r="L3489" s="28">
        <f t="shared" si="2734"/>
        <v>0</v>
      </c>
      <c r="M3489" s="28">
        <f t="shared" si="2734"/>
        <v>0</v>
      </c>
      <c r="N3489" s="28">
        <f t="shared" si="2734"/>
        <v>0</v>
      </c>
      <c r="O3489" s="28">
        <f t="shared" si="2734"/>
        <v>0</v>
      </c>
      <c r="P3489" s="28">
        <f t="shared" si="2734"/>
        <v>0</v>
      </c>
      <c r="Q3489" s="151">
        <f>SUM(J3489:P3489)</f>
        <v>0</v>
      </c>
    </row>
    <row r="3490" spans="1:17" x14ac:dyDescent="0.35">
      <c r="A3490" s="28" t="s">
        <v>154</v>
      </c>
      <c r="B3490" s="106" t="e">
        <f t="shared" ref="B3490:H3490" si="2735">B3488/B3489*100</f>
        <v>#DIV/0!</v>
      </c>
      <c r="C3490" s="106" t="e">
        <f t="shared" si="2735"/>
        <v>#DIV/0!</v>
      </c>
      <c r="D3490" s="106" t="e">
        <f t="shared" si="2735"/>
        <v>#DIV/0!</v>
      </c>
      <c r="E3490" s="106" t="e">
        <f t="shared" si="2735"/>
        <v>#DIV/0!</v>
      </c>
      <c r="F3490" s="106" t="e">
        <f t="shared" si="2735"/>
        <v>#DIV/0!</v>
      </c>
      <c r="G3490" s="106" t="e">
        <f t="shared" si="2735"/>
        <v>#DIV/0!</v>
      </c>
      <c r="H3490" s="106" t="e">
        <f t="shared" si="2735"/>
        <v>#DIV/0!</v>
      </c>
      <c r="I3490" s="146"/>
      <c r="J3490" s="106" t="e">
        <f t="shared" ref="J3490:P3490" si="2736">J3488/J3489*100</f>
        <v>#DIV/0!</v>
      </c>
      <c r="K3490" s="106" t="e">
        <f t="shared" si="2736"/>
        <v>#DIV/0!</v>
      </c>
      <c r="L3490" s="106" t="e">
        <f t="shared" si="2736"/>
        <v>#DIV/0!</v>
      </c>
      <c r="M3490" s="106" t="e">
        <f t="shared" si="2736"/>
        <v>#DIV/0!</v>
      </c>
      <c r="N3490" s="106" t="e">
        <f t="shared" si="2736"/>
        <v>#DIV/0!</v>
      </c>
      <c r="O3490" s="106" t="e">
        <f t="shared" si="2736"/>
        <v>#DIV/0!</v>
      </c>
      <c r="P3490" s="106" t="e">
        <f t="shared" si="2736"/>
        <v>#DIV/0!</v>
      </c>
      <c r="Q3490" s="146"/>
    </row>
    <row r="3491" spans="1:17" x14ac:dyDescent="0.35">
      <c r="A3491" s="28" t="s">
        <v>153</v>
      </c>
      <c r="B3491" s="28">
        <v>196</v>
      </c>
      <c r="C3491" s="28">
        <v>399</v>
      </c>
      <c r="D3491" s="28">
        <v>354</v>
      </c>
      <c r="E3491" s="28">
        <v>300</v>
      </c>
      <c r="F3491" s="28">
        <v>287</v>
      </c>
      <c r="G3491" s="28">
        <v>76</v>
      </c>
      <c r="H3491" s="28">
        <v>26</v>
      </c>
      <c r="I3491" s="146"/>
      <c r="J3491" s="28">
        <v>320</v>
      </c>
      <c r="K3491" s="28">
        <v>311</v>
      </c>
      <c r="L3491" s="28">
        <v>420</v>
      </c>
      <c r="M3491" s="28">
        <v>127</v>
      </c>
      <c r="N3491" s="28">
        <v>215</v>
      </c>
      <c r="O3491" s="28">
        <v>647</v>
      </c>
      <c r="P3491" s="28">
        <v>34</v>
      </c>
      <c r="Q3491" s="146"/>
    </row>
    <row r="3492" spans="1:17" x14ac:dyDescent="0.35">
      <c r="A3492" s="43" t="s">
        <v>155</v>
      </c>
      <c r="B3492" s="169" t="e">
        <f t="shared" ref="B3492:H3492" si="2737">B3491/B3489</f>
        <v>#DIV/0!</v>
      </c>
      <c r="C3492" s="169" t="e">
        <f t="shared" si="2737"/>
        <v>#DIV/0!</v>
      </c>
      <c r="D3492" s="169" t="e">
        <f t="shared" si="2737"/>
        <v>#DIV/0!</v>
      </c>
      <c r="E3492" s="169" t="e">
        <f t="shared" si="2737"/>
        <v>#DIV/0!</v>
      </c>
      <c r="F3492" s="169" t="e">
        <f t="shared" si="2737"/>
        <v>#DIV/0!</v>
      </c>
      <c r="G3492" s="169" t="e">
        <f t="shared" si="2737"/>
        <v>#DIV/0!</v>
      </c>
      <c r="H3492" s="169" t="e">
        <f t="shared" si="2737"/>
        <v>#DIV/0!</v>
      </c>
      <c r="I3492" s="146"/>
      <c r="J3492" s="169" t="e">
        <f t="shared" ref="J3492:O3492" si="2738">J3491/J3489</f>
        <v>#DIV/0!</v>
      </c>
      <c r="K3492" s="169" t="e">
        <f t="shared" si="2738"/>
        <v>#DIV/0!</v>
      </c>
      <c r="L3492" s="169" t="e">
        <f t="shared" si="2738"/>
        <v>#DIV/0!</v>
      </c>
      <c r="M3492" s="169" t="e">
        <f t="shared" si="2738"/>
        <v>#DIV/0!</v>
      </c>
      <c r="N3492" s="169" t="e">
        <f t="shared" si="2738"/>
        <v>#DIV/0!</v>
      </c>
      <c r="O3492" s="169" t="e">
        <f t="shared" si="2738"/>
        <v>#DIV/0!</v>
      </c>
      <c r="P3492" s="169" t="e">
        <f>P3493/P3489</f>
        <v>#DIV/0!</v>
      </c>
      <c r="Q3492" s="146"/>
    </row>
    <row r="3493" spans="1:17" x14ac:dyDescent="0.35">
      <c r="A3493" s="28" t="s">
        <v>156</v>
      </c>
      <c r="B3493" s="88">
        <v>33.99</v>
      </c>
      <c r="C3493" s="88">
        <v>24.85</v>
      </c>
      <c r="D3493" s="88">
        <v>41</v>
      </c>
      <c r="E3493" s="88">
        <v>19</v>
      </c>
      <c r="F3493" s="88">
        <v>0</v>
      </c>
      <c r="G3493" s="79">
        <v>0</v>
      </c>
      <c r="H3493" s="79">
        <v>5.07</v>
      </c>
      <c r="I3493" s="146">
        <f>SUM(B3493:H3493)</f>
        <v>123.91</v>
      </c>
      <c r="J3493" s="79">
        <v>20.86</v>
      </c>
      <c r="K3493" s="88">
        <v>2.63</v>
      </c>
      <c r="L3493" s="88">
        <v>25</v>
      </c>
      <c r="M3493" s="88">
        <v>25</v>
      </c>
      <c r="N3493" s="88">
        <v>22</v>
      </c>
      <c r="O3493" s="79">
        <v>90</v>
      </c>
      <c r="P3493" s="79">
        <v>22.73</v>
      </c>
      <c r="Q3493" s="146">
        <f>SUM(J3493:P3493)</f>
        <v>208.22</v>
      </c>
    </row>
    <row r="3494" spans="1:17" x14ac:dyDescent="0.35">
      <c r="A3494" s="28" t="s">
        <v>157</v>
      </c>
      <c r="B3494" s="88">
        <v>27.65</v>
      </c>
      <c r="C3494" s="88">
        <v>37.85</v>
      </c>
      <c r="D3494" s="88">
        <v>35.630000000000003</v>
      </c>
      <c r="E3494" s="88">
        <v>34.03</v>
      </c>
      <c r="F3494" s="88">
        <v>0.12</v>
      </c>
      <c r="G3494" s="79">
        <v>6.32</v>
      </c>
      <c r="H3494" s="79">
        <v>2.35</v>
      </c>
      <c r="I3494" s="146">
        <f>SUM(B3494:H3494)</f>
        <v>143.94999999999999</v>
      </c>
      <c r="J3494" s="79">
        <v>47.07</v>
      </c>
      <c r="K3494" s="88">
        <v>5.85</v>
      </c>
      <c r="L3494" s="88">
        <v>49.73</v>
      </c>
      <c r="M3494" s="88">
        <v>44.1</v>
      </c>
      <c r="N3494" s="88">
        <v>42.3</v>
      </c>
      <c r="O3494" s="79">
        <v>1.1399999999999999</v>
      </c>
      <c r="P3494" s="79">
        <v>48.11</v>
      </c>
      <c r="Q3494" s="146">
        <f>SUM(J3494:P3494)</f>
        <v>238.3</v>
      </c>
    </row>
    <row r="3495" spans="1:17" x14ac:dyDescent="0.35">
      <c r="A3495" s="28" t="s">
        <v>152</v>
      </c>
      <c r="B3495" s="28">
        <f t="shared" ref="B3495:H3495" si="2739">B3494+B3493</f>
        <v>61.64</v>
      </c>
      <c r="C3495" s="28">
        <f t="shared" si="2739"/>
        <v>62.7</v>
      </c>
      <c r="D3495" s="28">
        <f t="shared" si="2739"/>
        <v>76.63</v>
      </c>
      <c r="E3495" s="28">
        <f t="shared" si="2739"/>
        <v>53.03</v>
      </c>
      <c r="F3495" s="28">
        <f t="shared" si="2739"/>
        <v>0.12</v>
      </c>
      <c r="G3495" s="28">
        <f t="shared" si="2739"/>
        <v>6.32</v>
      </c>
      <c r="H3495" s="28">
        <f t="shared" si="2739"/>
        <v>7.42</v>
      </c>
      <c r="I3495" s="146">
        <f>SUM(B3495:H3495)</f>
        <v>267.86</v>
      </c>
      <c r="J3495" s="28">
        <f t="shared" ref="J3495:P3495" si="2740">J3494+J3493</f>
        <v>67.930000000000007</v>
      </c>
      <c r="K3495" s="28">
        <f t="shared" si="2740"/>
        <v>8.48</v>
      </c>
      <c r="L3495" s="28">
        <f t="shared" si="2740"/>
        <v>74.72999999999999</v>
      </c>
      <c r="M3495" s="28">
        <f t="shared" si="2740"/>
        <v>69.099999999999994</v>
      </c>
      <c r="N3495" s="28">
        <f t="shared" si="2740"/>
        <v>64.3</v>
      </c>
      <c r="O3495" s="28">
        <f t="shared" si="2740"/>
        <v>91.14</v>
      </c>
      <c r="P3495" s="28">
        <f t="shared" si="2740"/>
        <v>70.84</v>
      </c>
      <c r="Q3495" s="146">
        <f>SUM(J3495:P3495)</f>
        <v>446.52</v>
      </c>
    </row>
    <row r="3496" spans="1:17" x14ac:dyDescent="0.35">
      <c r="A3496" s="28" t="s">
        <v>154</v>
      </c>
      <c r="B3496" s="169">
        <f t="shared" ref="B3496:H3496" si="2741">B3495/B3493</f>
        <v>1.813474551338629</v>
      </c>
      <c r="C3496" s="169">
        <f t="shared" si="2741"/>
        <v>2.5231388329979878</v>
      </c>
      <c r="D3496" s="169">
        <f t="shared" si="2741"/>
        <v>1.8690243902439023</v>
      </c>
      <c r="E3496" s="169">
        <f t="shared" si="2741"/>
        <v>2.7910526315789475</v>
      </c>
      <c r="F3496" s="169" t="e">
        <f t="shared" si="2741"/>
        <v>#DIV/0!</v>
      </c>
      <c r="G3496" s="169" t="e">
        <f t="shared" si="2741"/>
        <v>#DIV/0!</v>
      </c>
      <c r="H3496" s="169">
        <f t="shared" si="2741"/>
        <v>1.4635108481262327</v>
      </c>
      <c r="I3496" s="106">
        <f>I3494/I3495*100</f>
        <v>53.740760098558937</v>
      </c>
      <c r="J3496" s="169">
        <f t="shared" ref="J3496:P3496" si="2742">J3495/J3493</f>
        <v>3.2564717162032601</v>
      </c>
      <c r="K3496" s="169">
        <f t="shared" si="2742"/>
        <v>3.2243346007604567</v>
      </c>
      <c r="L3496" s="169">
        <f t="shared" si="2742"/>
        <v>2.9891999999999994</v>
      </c>
      <c r="M3496" s="169">
        <f t="shared" si="2742"/>
        <v>2.7639999999999998</v>
      </c>
      <c r="N3496" s="169">
        <f t="shared" si="2742"/>
        <v>2.9227272727272724</v>
      </c>
      <c r="O3496" s="169">
        <f t="shared" si="2742"/>
        <v>1.0126666666666666</v>
      </c>
      <c r="P3496" s="169">
        <f t="shared" si="2742"/>
        <v>3.1165860096788385</v>
      </c>
      <c r="Q3496" s="106">
        <f>Q3494/Q3495*100</f>
        <v>53.368270178267494</v>
      </c>
    </row>
    <row r="3497" spans="1:17" x14ac:dyDescent="0.35">
      <c r="A3497" s="28" t="s">
        <v>153</v>
      </c>
      <c r="B3497" s="28">
        <v>69</v>
      </c>
      <c r="C3497" s="28">
        <v>66</v>
      </c>
      <c r="D3497" s="28">
        <v>77</v>
      </c>
      <c r="E3497" s="28">
        <v>52</v>
      </c>
      <c r="F3497" s="28">
        <v>0</v>
      </c>
      <c r="G3497" s="28">
        <v>18</v>
      </c>
      <c r="H3497" s="28">
        <v>8</v>
      </c>
      <c r="I3497" s="146"/>
      <c r="J3497" s="28">
        <v>76</v>
      </c>
      <c r="K3497" s="28">
        <v>9</v>
      </c>
      <c r="L3497" s="28">
        <v>79</v>
      </c>
      <c r="M3497" s="28">
        <v>66</v>
      </c>
      <c r="N3497" s="28">
        <v>80</v>
      </c>
      <c r="O3497" s="28">
        <v>20</v>
      </c>
      <c r="P3497" s="28">
        <v>73</v>
      </c>
      <c r="Q3497" s="146"/>
    </row>
    <row r="3498" spans="1:17" x14ac:dyDescent="0.35">
      <c r="A3498" s="43" t="s">
        <v>155</v>
      </c>
      <c r="B3498" s="169">
        <f>B3497/B3495</f>
        <v>1.1194029850746268</v>
      </c>
      <c r="C3498" s="169">
        <f>C3497/C3495</f>
        <v>1.0526315789473684</v>
      </c>
      <c r="D3498" s="169">
        <f>D3497/D3495</f>
        <v>1.0048283961894819</v>
      </c>
      <c r="E3498" s="169">
        <f>E3497/E3495</f>
        <v>0.98057703186875356</v>
      </c>
      <c r="F3498" s="169">
        <v>201</v>
      </c>
      <c r="G3498" s="169">
        <f>G3497/G3495</f>
        <v>2.8481012658227849</v>
      </c>
      <c r="H3498" s="169">
        <f>H3497/H3495</f>
        <v>1.0781671159029649</v>
      </c>
      <c r="I3498" s="146"/>
      <c r="J3498" s="169">
        <f t="shared" ref="J3498:P3498" si="2743">J3497/J3495</f>
        <v>1.1187987634329455</v>
      </c>
      <c r="K3498" s="169">
        <f t="shared" si="2743"/>
        <v>1.0613207547169812</v>
      </c>
      <c r="L3498" s="169">
        <f t="shared" si="2743"/>
        <v>1.0571390338552122</v>
      </c>
      <c r="M3498" s="169">
        <f t="shared" si="2743"/>
        <v>0.95513748191027503</v>
      </c>
      <c r="N3498" s="169">
        <f t="shared" si="2743"/>
        <v>1.2441679626749611</v>
      </c>
      <c r="O3498" s="169">
        <f t="shared" si="2743"/>
        <v>0.21944261575597981</v>
      </c>
      <c r="P3498" s="169">
        <f t="shared" si="2743"/>
        <v>1.0304912478825521</v>
      </c>
      <c r="Q3498" s="146"/>
    </row>
    <row r="3499" spans="1:17" x14ac:dyDescent="0.35">
      <c r="A3499" s="28" t="s">
        <v>158</v>
      </c>
      <c r="B3499" s="61">
        <v>105</v>
      </c>
      <c r="C3499" s="61">
        <v>198</v>
      </c>
      <c r="D3499" s="61">
        <v>216</v>
      </c>
      <c r="E3499" s="61">
        <v>101</v>
      </c>
      <c r="F3499" s="61">
        <v>141</v>
      </c>
      <c r="G3499" s="61">
        <v>84</v>
      </c>
      <c r="H3499" s="88">
        <v>5</v>
      </c>
      <c r="I3499" s="146">
        <f>SUM(B3499:H3499)</f>
        <v>850</v>
      </c>
      <c r="J3499" s="88">
        <v>106</v>
      </c>
      <c r="K3499" s="61">
        <v>112</v>
      </c>
      <c r="L3499" s="61">
        <v>174</v>
      </c>
      <c r="M3499" s="61">
        <v>120</v>
      </c>
      <c r="N3499" s="61">
        <v>122</v>
      </c>
      <c r="O3499" s="61">
        <v>523</v>
      </c>
      <c r="P3499" s="88">
        <v>25</v>
      </c>
      <c r="Q3499" s="146">
        <f>SUM(J3499:P3499)</f>
        <v>1182</v>
      </c>
    </row>
    <row r="3500" spans="1:17" x14ac:dyDescent="0.35">
      <c r="A3500" s="28" t="s">
        <v>159</v>
      </c>
      <c r="B3500" s="88">
        <v>0</v>
      </c>
      <c r="C3500" s="88">
        <v>0</v>
      </c>
      <c r="D3500" s="88">
        <v>0</v>
      </c>
      <c r="E3500" s="88">
        <v>0</v>
      </c>
      <c r="F3500" s="88">
        <v>0</v>
      </c>
      <c r="G3500" s="88">
        <v>0</v>
      </c>
      <c r="H3500" s="88">
        <v>0</v>
      </c>
      <c r="I3500" s="146">
        <f>SUM(B3500:H3500)</f>
        <v>0</v>
      </c>
      <c r="J3500" s="88">
        <v>0</v>
      </c>
      <c r="K3500" s="88">
        <v>0</v>
      </c>
      <c r="L3500" s="88">
        <v>0</v>
      </c>
      <c r="M3500" s="88">
        <v>0</v>
      </c>
      <c r="N3500" s="88">
        <v>0</v>
      </c>
      <c r="O3500" s="88">
        <v>0</v>
      </c>
      <c r="P3500" s="88">
        <v>0</v>
      </c>
      <c r="Q3500" s="146">
        <f>SUM(J3500:P3500)</f>
        <v>0</v>
      </c>
    </row>
    <row r="3501" spans="1:17" x14ac:dyDescent="0.35">
      <c r="A3501" s="28" t="s">
        <v>152</v>
      </c>
      <c r="B3501" s="28">
        <f t="shared" ref="B3501:H3501" si="2744">B3500+B3499</f>
        <v>105</v>
      </c>
      <c r="C3501" s="28">
        <f t="shared" si="2744"/>
        <v>198</v>
      </c>
      <c r="D3501" s="28">
        <f t="shared" si="2744"/>
        <v>216</v>
      </c>
      <c r="E3501" s="28">
        <f t="shared" si="2744"/>
        <v>101</v>
      </c>
      <c r="F3501" s="28">
        <f t="shared" si="2744"/>
        <v>141</v>
      </c>
      <c r="G3501" s="28">
        <f t="shared" si="2744"/>
        <v>84</v>
      </c>
      <c r="H3501" s="28">
        <f t="shared" si="2744"/>
        <v>5</v>
      </c>
      <c r="I3501" s="146">
        <f>SUM(B3501:H3501)</f>
        <v>850</v>
      </c>
      <c r="J3501" s="28">
        <f t="shared" ref="J3501:P3501" si="2745">J3500+J3499</f>
        <v>106</v>
      </c>
      <c r="K3501" s="28">
        <f t="shared" si="2745"/>
        <v>112</v>
      </c>
      <c r="L3501" s="28">
        <f t="shared" si="2745"/>
        <v>174</v>
      </c>
      <c r="M3501" s="28">
        <f t="shared" si="2745"/>
        <v>120</v>
      </c>
      <c r="N3501" s="106">
        <f t="shared" si="2745"/>
        <v>122</v>
      </c>
      <c r="O3501" s="28">
        <f t="shared" si="2745"/>
        <v>523</v>
      </c>
      <c r="P3501" s="28">
        <f t="shared" si="2745"/>
        <v>25</v>
      </c>
      <c r="Q3501" s="146">
        <f>SUM(J3501:P3501)</f>
        <v>1182</v>
      </c>
    </row>
    <row r="3502" spans="1:17" x14ac:dyDescent="0.35">
      <c r="A3502" s="28" t="s">
        <v>154</v>
      </c>
      <c r="B3502" s="169">
        <f t="shared" ref="B3502:H3502" si="2746">B3501/B3499</f>
        <v>1</v>
      </c>
      <c r="C3502" s="169">
        <f t="shared" si="2746"/>
        <v>1</v>
      </c>
      <c r="D3502" s="169">
        <f t="shared" si="2746"/>
        <v>1</v>
      </c>
      <c r="E3502" s="169">
        <f t="shared" si="2746"/>
        <v>1</v>
      </c>
      <c r="F3502" s="169">
        <f t="shared" si="2746"/>
        <v>1</v>
      </c>
      <c r="G3502" s="169">
        <f t="shared" si="2746"/>
        <v>1</v>
      </c>
      <c r="H3502" s="169">
        <f t="shared" si="2746"/>
        <v>1</v>
      </c>
      <c r="I3502" s="153">
        <f>I3500/I3501*100</f>
        <v>0</v>
      </c>
      <c r="J3502" s="169">
        <f t="shared" ref="J3502:P3502" si="2747">J3501/J3499</f>
        <v>1</v>
      </c>
      <c r="K3502" s="169">
        <f t="shared" si="2747"/>
        <v>1</v>
      </c>
      <c r="L3502" s="169">
        <f t="shared" si="2747"/>
        <v>1</v>
      </c>
      <c r="M3502" s="169">
        <f t="shared" si="2747"/>
        <v>1</v>
      </c>
      <c r="N3502" s="169">
        <f t="shared" si="2747"/>
        <v>1</v>
      </c>
      <c r="O3502" s="169">
        <f t="shared" si="2747"/>
        <v>1</v>
      </c>
      <c r="P3502" s="169">
        <f t="shared" si="2747"/>
        <v>1</v>
      </c>
      <c r="Q3502" s="153">
        <f>Q3500/Q3501*100</f>
        <v>0</v>
      </c>
    </row>
    <row r="3503" spans="1:17" x14ac:dyDescent="0.35">
      <c r="A3503" s="28" t="s">
        <v>153</v>
      </c>
      <c r="B3503" s="61">
        <v>53</v>
      </c>
      <c r="C3503" s="61">
        <v>73</v>
      </c>
      <c r="D3503" s="61">
        <v>620</v>
      </c>
      <c r="E3503" s="61">
        <v>560</v>
      </c>
      <c r="F3503" s="61">
        <v>560</v>
      </c>
      <c r="G3503" s="61">
        <v>10</v>
      </c>
      <c r="H3503" s="74">
        <v>5</v>
      </c>
      <c r="I3503" s="146"/>
      <c r="J3503" s="74">
        <v>59</v>
      </c>
      <c r="K3503" s="61">
        <v>37</v>
      </c>
      <c r="L3503" s="61">
        <v>800</v>
      </c>
      <c r="M3503" s="61">
        <v>120</v>
      </c>
      <c r="N3503" s="61">
        <v>220</v>
      </c>
      <c r="O3503" s="61">
        <v>1000</v>
      </c>
      <c r="P3503" s="74">
        <v>8</v>
      </c>
      <c r="Q3503" s="146"/>
    </row>
    <row r="3504" spans="1:17" x14ac:dyDescent="0.35">
      <c r="A3504" s="43" t="s">
        <v>155</v>
      </c>
      <c r="B3504" s="169">
        <f t="shared" ref="B3504:H3504" si="2748">B3503/B3501</f>
        <v>0.50476190476190474</v>
      </c>
      <c r="C3504" s="169">
        <f t="shared" si="2748"/>
        <v>0.36868686868686867</v>
      </c>
      <c r="D3504" s="169">
        <f t="shared" si="2748"/>
        <v>2.8703703703703702</v>
      </c>
      <c r="E3504" s="169">
        <f t="shared" si="2748"/>
        <v>5.5445544554455441</v>
      </c>
      <c r="F3504" s="169">
        <f t="shared" si="2748"/>
        <v>3.9716312056737588</v>
      </c>
      <c r="G3504" s="169">
        <f t="shared" si="2748"/>
        <v>0.11904761904761904</v>
      </c>
      <c r="H3504" s="169">
        <f t="shared" si="2748"/>
        <v>1</v>
      </c>
      <c r="I3504" s="146"/>
      <c r="J3504" s="169">
        <f t="shared" ref="J3504:P3504" si="2749">J3503/J3501</f>
        <v>0.55660377358490565</v>
      </c>
      <c r="K3504" s="169">
        <f t="shared" si="2749"/>
        <v>0.33035714285714285</v>
      </c>
      <c r="L3504" s="169">
        <f t="shared" si="2749"/>
        <v>4.5977011494252871</v>
      </c>
      <c r="M3504" s="169">
        <f t="shared" si="2749"/>
        <v>1</v>
      </c>
      <c r="N3504" s="169">
        <f t="shared" si="2749"/>
        <v>1.8032786885245902</v>
      </c>
      <c r="O3504" s="169">
        <f t="shared" si="2749"/>
        <v>1.9120458891013383</v>
      </c>
      <c r="P3504" s="169">
        <f t="shared" si="2749"/>
        <v>0.32</v>
      </c>
      <c r="Q3504" s="146"/>
    </row>
    <row r="3505" spans="1:17" x14ac:dyDescent="0.35">
      <c r="A3505" s="28" t="s">
        <v>160</v>
      </c>
      <c r="B3505" s="61">
        <v>414</v>
      </c>
      <c r="C3505" s="61">
        <v>420</v>
      </c>
      <c r="D3505" s="61">
        <v>408</v>
      </c>
      <c r="E3505" s="61">
        <v>455</v>
      </c>
      <c r="F3505" s="61">
        <v>368</v>
      </c>
      <c r="G3505" s="61">
        <v>374</v>
      </c>
      <c r="H3505" s="88">
        <v>331</v>
      </c>
      <c r="I3505" s="146">
        <f>SUM(B3505:H3505)</f>
        <v>2770</v>
      </c>
      <c r="J3505" s="88">
        <v>389</v>
      </c>
      <c r="K3505" s="61">
        <v>354</v>
      </c>
      <c r="L3505" s="61">
        <v>384</v>
      </c>
      <c r="M3505" s="61">
        <v>374</v>
      </c>
      <c r="N3505" s="61">
        <v>368</v>
      </c>
      <c r="O3505" s="61">
        <v>371</v>
      </c>
      <c r="P3505" s="88">
        <v>372</v>
      </c>
      <c r="Q3505" s="146">
        <f>SUM(J3505:P3505)</f>
        <v>2612</v>
      </c>
    </row>
    <row r="3506" spans="1:17" x14ac:dyDescent="0.35">
      <c r="A3506" s="28" t="s">
        <v>161</v>
      </c>
      <c r="B3506" s="166">
        <v>100.16</v>
      </c>
      <c r="C3506" s="166">
        <v>88.29</v>
      </c>
      <c r="D3506" s="166">
        <v>89.01</v>
      </c>
      <c r="E3506" s="166">
        <v>110.62</v>
      </c>
      <c r="F3506" s="166">
        <v>138.53</v>
      </c>
      <c r="G3506" s="166">
        <v>129.16</v>
      </c>
      <c r="H3506" s="88">
        <v>14.26</v>
      </c>
      <c r="I3506" s="146">
        <f>SUM(B3506:H3506)</f>
        <v>670.03</v>
      </c>
      <c r="J3506" s="88">
        <v>142.87</v>
      </c>
      <c r="K3506" s="166">
        <v>154.35</v>
      </c>
      <c r="L3506" s="166">
        <v>133.30000000000001</v>
      </c>
      <c r="M3506" s="166">
        <v>131.56</v>
      </c>
      <c r="N3506" s="166">
        <v>121.68</v>
      </c>
      <c r="O3506" s="166">
        <v>150.08000000000001</v>
      </c>
      <c r="P3506" s="88">
        <v>113.77</v>
      </c>
      <c r="Q3506" s="146">
        <f>SUM(J3506:P3506)</f>
        <v>947.61</v>
      </c>
    </row>
    <row r="3507" spans="1:17" x14ac:dyDescent="0.35">
      <c r="A3507" s="28" t="s">
        <v>152</v>
      </c>
      <c r="B3507" s="28">
        <f t="shared" ref="B3507:H3507" si="2750">B3506+B3505</f>
        <v>514.16</v>
      </c>
      <c r="C3507" s="28">
        <f t="shared" si="2750"/>
        <v>508.29</v>
      </c>
      <c r="D3507" s="28">
        <f t="shared" si="2750"/>
        <v>497.01</v>
      </c>
      <c r="E3507" s="28">
        <f t="shared" si="2750"/>
        <v>565.62</v>
      </c>
      <c r="F3507" s="28">
        <f t="shared" si="2750"/>
        <v>506.53</v>
      </c>
      <c r="G3507" s="106">
        <f>G3506+G3505</f>
        <v>503.15999999999997</v>
      </c>
      <c r="H3507" s="28">
        <f t="shared" si="2750"/>
        <v>345.26</v>
      </c>
      <c r="I3507" s="146">
        <f>SUM(B3507:H3507)</f>
        <v>3440.0299999999997</v>
      </c>
      <c r="J3507" s="28">
        <f>J3506+J3505</f>
        <v>531.87</v>
      </c>
      <c r="K3507" s="28">
        <f>K3506+K3505</f>
        <v>508.35</v>
      </c>
      <c r="L3507" s="28">
        <f>L3506+L3505</f>
        <v>517.29999999999995</v>
      </c>
      <c r="M3507" s="28">
        <f>M3506+M3505</f>
        <v>505.56</v>
      </c>
      <c r="N3507" s="106">
        <v>141.46</v>
      </c>
      <c r="O3507" s="106">
        <f>O3506+O3505</f>
        <v>521.08000000000004</v>
      </c>
      <c r="P3507" s="106">
        <f>P3506+P3505</f>
        <v>485.77</v>
      </c>
      <c r="Q3507" s="146">
        <f>SUM(J3507:P3507)</f>
        <v>3211.39</v>
      </c>
    </row>
    <row r="3508" spans="1:17" x14ac:dyDescent="0.35">
      <c r="A3508" s="28" t="s">
        <v>154</v>
      </c>
      <c r="B3508" s="169">
        <f t="shared" ref="B3508:H3508" si="2751">B3507/B3505</f>
        <v>1.2419323671497584</v>
      </c>
      <c r="C3508" s="169">
        <f t="shared" si="2751"/>
        <v>1.2102142857142857</v>
      </c>
      <c r="D3508" s="169">
        <f t="shared" si="2751"/>
        <v>1.2181617647058822</v>
      </c>
      <c r="E3508" s="169">
        <f t="shared" si="2751"/>
        <v>1.2431208791208792</v>
      </c>
      <c r="F3508" s="169">
        <f t="shared" si="2751"/>
        <v>1.3764402173913042</v>
      </c>
      <c r="G3508" s="169">
        <f t="shared" si="2751"/>
        <v>1.3453475935828876</v>
      </c>
      <c r="H3508" s="169">
        <f t="shared" si="2751"/>
        <v>1.0430815709969787</v>
      </c>
      <c r="I3508" s="153">
        <f>I3506/I3507*100</f>
        <v>19.477446417618452</v>
      </c>
      <c r="J3508" s="169">
        <f>J3507/J3505</f>
        <v>1.3672750642673521</v>
      </c>
      <c r="K3508" s="169">
        <f t="shared" ref="K3508:P3508" si="2752">K3507/K3505</f>
        <v>1.4360169491525425</v>
      </c>
      <c r="L3508" s="169">
        <f t="shared" si="2752"/>
        <v>1.3471354166666665</v>
      </c>
      <c r="M3508" s="169">
        <f t="shared" si="2752"/>
        <v>1.351764705882353</v>
      </c>
      <c r="N3508" s="169">
        <f t="shared" si="2752"/>
        <v>0.38440217391304349</v>
      </c>
      <c r="O3508" s="169">
        <f t="shared" si="2752"/>
        <v>1.4045283018867927</v>
      </c>
      <c r="P3508" s="169">
        <f t="shared" si="2752"/>
        <v>1.3058333333333332</v>
      </c>
      <c r="Q3508" s="153">
        <f>Q3506/Q3507*100</f>
        <v>29.507783234051299</v>
      </c>
    </row>
    <row r="3509" spans="1:17" x14ac:dyDescent="0.35">
      <c r="A3509" s="28" t="s">
        <v>153</v>
      </c>
      <c r="B3509" s="88">
        <v>738</v>
      </c>
      <c r="C3509" s="88">
        <v>741</v>
      </c>
      <c r="D3509" s="88">
        <v>720</v>
      </c>
      <c r="E3509" s="88">
        <v>755</v>
      </c>
      <c r="F3509" s="88">
        <v>721</v>
      </c>
      <c r="G3509" s="88">
        <v>773</v>
      </c>
      <c r="H3509" s="88">
        <v>719</v>
      </c>
      <c r="I3509" s="146"/>
      <c r="J3509" s="88">
        <v>745</v>
      </c>
      <c r="K3509" s="88">
        <v>744</v>
      </c>
      <c r="L3509" s="88">
        <v>745</v>
      </c>
      <c r="M3509" s="88">
        <v>735</v>
      </c>
      <c r="N3509" s="88">
        <v>723</v>
      </c>
      <c r="O3509" s="88">
        <v>745</v>
      </c>
      <c r="P3509" s="88">
        <v>721</v>
      </c>
      <c r="Q3509" s="146"/>
    </row>
    <row r="3510" spans="1:17" x14ac:dyDescent="0.35">
      <c r="A3510" s="43" t="s">
        <v>155</v>
      </c>
      <c r="B3510" s="169">
        <f>B3509/B3507</f>
        <v>1.4353508635444221</v>
      </c>
      <c r="C3510" s="169">
        <f>C3509/C3507</f>
        <v>1.4578291919966948</v>
      </c>
      <c r="D3510" s="169">
        <f>D3509/D3507</f>
        <v>1.4486630047685158</v>
      </c>
      <c r="E3510" s="169">
        <f>E3509/E3507</f>
        <v>1.334818429334182</v>
      </c>
      <c r="F3510" s="169">
        <f>F3509/F3507</f>
        <v>1.42341026197856</v>
      </c>
      <c r="G3510" s="169">
        <v>754</v>
      </c>
      <c r="H3510" s="169">
        <f>H3509/H3507</f>
        <v>2.0824885593465794</v>
      </c>
      <c r="I3510" s="146"/>
      <c r="J3510" s="169">
        <f t="shared" ref="J3510:P3510" si="2753">J3509/J3507</f>
        <v>1.4007182206178201</v>
      </c>
      <c r="K3510" s="169">
        <f t="shared" si="2753"/>
        <v>1.4635585718501032</v>
      </c>
      <c r="L3510" s="169">
        <f t="shared" si="2753"/>
        <v>1.4401701140537406</v>
      </c>
      <c r="M3510" s="169">
        <f t="shared" si="2753"/>
        <v>1.4538333728934252</v>
      </c>
      <c r="N3510" s="169">
        <f t="shared" si="2753"/>
        <v>5.1109854375795276</v>
      </c>
      <c r="O3510" s="169">
        <f t="shared" si="2753"/>
        <v>1.4297228832424962</v>
      </c>
      <c r="P3510" s="169">
        <f t="shared" si="2753"/>
        <v>1.4842415134734546</v>
      </c>
      <c r="Q3510" s="146"/>
    </row>
    <row r="3511" spans="1:17" x14ac:dyDescent="0.35">
      <c r="A3511" s="28" t="s">
        <v>166</v>
      </c>
      <c r="B3511" s="61">
        <v>172.28</v>
      </c>
      <c r="C3511" s="61">
        <v>172.56</v>
      </c>
      <c r="D3511" s="61">
        <v>162.6</v>
      </c>
      <c r="E3511" s="61">
        <v>179.4</v>
      </c>
      <c r="F3511" s="61">
        <v>184.1</v>
      </c>
      <c r="G3511" s="28">
        <v>164.84</v>
      </c>
      <c r="H3511" s="74">
        <v>169.12</v>
      </c>
      <c r="I3511" s="146">
        <f>SUM(B3511:H3511)</f>
        <v>1204.9000000000001</v>
      </c>
      <c r="J3511" s="74">
        <v>179.45</v>
      </c>
      <c r="K3511" s="61">
        <v>175.13</v>
      </c>
      <c r="L3511" s="61">
        <v>173.12</v>
      </c>
      <c r="M3511" s="61">
        <v>179.15</v>
      </c>
      <c r="N3511" s="61">
        <v>177.6</v>
      </c>
      <c r="O3511" s="28">
        <v>171.1</v>
      </c>
      <c r="P3511" s="74">
        <v>148.06</v>
      </c>
      <c r="Q3511" s="146">
        <f>SUM(J3511:P3511)</f>
        <v>1203.6099999999999</v>
      </c>
    </row>
    <row r="3512" spans="1:17" x14ac:dyDescent="0.35">
      <c r="A3512" s="28" t="s">
        <v>167</v>
      </c>
      <c r="B3512" s="166">
        <v>3.27</v>
      </c>
      <c r="C3512" s="166">
        <v>3.59</v>
      </c>
      <c r="D3512" s="166">
        <v>4.38</v>
      </c>
      <c r="E3512" s="166">
        <v>3.94</v>
      </c>
      <c r="F3512" s="178">
        <v>3.52</v>
      </c>
      <c r="G3512" s="28">
        <v>4.21</v>
      </c>
      <c r="H3512" s="74">
        <v>2.81</v>
      </c>
      <c r="I3512" s="146">
        <f>SUM(B3512:H3512)</f>
        <v>25.72</v>
      </c>
      <c r="J3512" s="74">
        <v>3.06</v>
      </c>
      <c r="K3512" s="166">
        <v>2.52</v>
      </c>
      <c r="L3512" s="166">
        <v>2.0299999999999998</v>
      </c>
      <c r="M3512" s="166">
        <v>2.4</v>
      </c>
      <c r="N3512" s="166">
        <v>2.0699999999999998</v>
      </c>
      <c r="O3512" s="28">
        <v>3.22</v>
      </c>
      <c r="P3512" s="74">
        <v>2.5</v>
      </c>
      <c r="Q3512" s="146">
        <f>SUM(J3512:P3512)</f>
        <v>17.8</v>
      </c>
    </row>
    <row r="3513" spans="1:17" x14ac:dyDescent="0.35">
      <c r="A3513" s="28" t="s">
        <v>152</v>
      </c>
      <c r="B3513" s="28">
        <f t="shared" ref="B3513:H3513" si="2754">B3512+B3511</f>
        <v>175.55</v>
      </c>
      <c r="C3513" s="28">
        <f t="shared" si="2754"/>
        <v>176.15</v>
      </c>
      <c r="D3513" s="28">
        <f t="shared" si="2754"/>
        <v>166.98</v>
      </c>
      <c r="E3513" s="28">
        <f t="shared" si="2754"/>
        <v>183.34</v>
      </c>
      <c r="F3513" s="28">
        <f t="shared" si="2754"/>
        <v>187.62</v>
      </c>
      <c r="G3513" s="28">
        <f t="shared" si="2754"/>
        <v>169.05</v>
      </c>
      <c r="H3513" s="28">
        <f t="shared" si="2754"/>
        <v>171.93</v>
      </c>
      <c r="I3513" s="146">
        <f>SUM(B3513:H3513)</f>
        <v>1230.6200000000001</v>
      </c>
      <c r="J3513" s="28">
        <f t="shared" ref="J3513:P3513" si="2755">J3512+J3511</f>
        <v>182.51</v>
      </c>
      <c r="K3513" s="28">
        <f t="shared" si="2755"/>
        <v>177.65</v>
      </c>
      <c r="L3513" s="28">
        <f t="shared" si="2755"/>
        <v>175.15</v>
      </c>
      <c r="M3513" s="28">
        <f t="shared" si="2755"/>
        <v>181.55</v>
      </c>
      <c r="N3513" s="28">
        <f t="shared" si="2755"/>
        <v>179.67</v>
      </c>
      <c r="O3513" s="28">
        <f t="shared" si="2755"/>
        <v>174.32</v>
      </c>
      <c r="P3513" s="28">
        <f t="shared" si="2755"/>
        <v>150.56</v>
      </c>
      <c r="Q3513" s="146">
        <f>SUM(J3513:P3513)</f>
        <v>1221.4099999999999</v>
      </c>
    </row>
    <row r="3514" spans="1:17" x14ac:dyDescent="0.35">
      <c r="A3514" s="28" t="s">
        <v>154</v>
      </c>
      <c r="B3514" s="169">
        <f t="shared" ref="B3514:H3514" si="2756">B3513/B3511</f>
        <v>1.0189807290457396</v>
      </c>
      <c r="C3514" s="169">
        <f t="shared" si="2756"/>
        <v>1.020804357904497</v>
      </c>
      <c r="D3514" s="169">
        <f t="shared" si="2756"/>
        <v>1.0269372693726937</v>
      </c>
      <c r="E3514" s="169">
        <f t="shared" si="2756"/>
        <v>1.0219620958751394</v>
      </c>
      <c r="F3514" s="169">
        <f t="shared" si="2756"/>
        <v>1.0191200434546444</v>
      </c>
      <c r="G3514" s="169">
        <f t="shared" si="2756"/>
        <v>1.0255399174957536</v>
      </c>
      <c r="H3514" s="169">
        <f t="shared" si="2756"/>
        <v>1.0166154210028382</v>
      </c>
      <c r="I3514" s="106">
        <f>I3512/I3513*100</f>
        <v>2.0900034129138154</v>
      </c>
      <c r="J3514" s="169">
        <f t="shared" ref="J3514:P3514" si="2757">J3513/J3511</f>
        <v>1.0170521036500417</v>
      </c>
      <c r="K3514" s="169">
        <f t="shared" si="2757"/>
        <v>1.0143893107976931</v>
      </c>
      <c r="L3514" s="169">
        <f t="shared" si="2757"/>
        <v>1.0117259704251387</v>
      </c>
      <c r="M3514" s="169">
        <f t="shared" si="2757"/>
        <v>1.013396595032096</v>
      </c>
      <c r="N3514" s="169">
        <f t="shared" si="2757"/>
        <v>1.0116554054054054</v>
      </c>
      <c r="O3514" s="169">
        <f t="shared" si="2757"/>
        <v>1.0188194038573932</v>
      </c>
      <c r="P3514" s="169">
        <f t="shared" si="2757"/>
        <v>1.0168850466027286</v>
      </c>
      <c r="Q3514" s="106">
        <f>Q3512/Q3513*100</f>
        <v>1.4573320997863128</v>
      </c>
    </row>
    <row r="3515" spans="1:17" x14ac:dyDescent="0.35">
      <c r="A3515" s="28" t="s">
        <v>153</v>
      </c>
      <c r="B3515" s="28">
        <v>189</v>
      </c>
      <c r="C3515" s="28">
        <v>190</v>
      </c>
      <c r="D3515" s="61">
        <v>178</v>
      </c>
      <c r="E3515" s="61">
        <v>197</v>
      </c>
      <c r="F3515" s="61">
        <v>199</v>
      </c>
      <c r="G3515" s="88">
        <v>178</v>
      </c>
      <c r="H3515" s="88">
        <v>187</v>
      </c>
      <c r="I3515" s="146"/>
      <c r="J3515" s="88">
        <v>199</v>
      </c>
      <c r="K3515" s="61">
        <v>195</v>
      </c>
      <c r="L3515" s="61">
        <v>200</v>
      </c>
      <c r="M3515" s="61">
        <v>203</v>
      </c>
      <c r="N3515" s="61">
        <v>199</v>
      </c>
      <c r="O3515" s="88">
        <v>188</v>
      </c>
      <c r="P3515" s="88">
        <v>167</v>
      </c>
      <c r="Q3515" s="146"/>
    </row>
    <row r="3516" spans="1:17" x14ac:dyDescent="0.35">
      <c r="A3516" s="43" t="s">
        <v>155</v>
      </c>
      <c r="B3516" s="169">
        <f t="shared" ref="B3516:H3516" si="2758">B3515/B3513</f>
        <v>1.0766163486186271</v>
      </c>
      <c r="C3516" s="169">
        <f t="shared" si="2758"/>
        <v>1.0786261708770934</v>
      </c>
      <c r="D3516" s="169">
        <f t="shared" si="2758"/>
        <v>1.0659959276560067</v>
      </c>
      <c r="E3516" s="169">
        <f t="shared" si="2758"/>
        <v>1.0745063815861242</v>
      </c>
      <c r="F3516" s="169">
        <f t="shared" si="2758"/>
        <v>1.0606545144440891</v>
      </c>
      <c r="G3516" s="169">
        <f t="shared" si="2758"/>
        <v>1.0529429162969535</v>
      </c>
      <c r="H3516" s="169">
        <f t="shared" si="2758"/>
        <v>1.0876519513755598</v>
      </c>
      <c r="I3516" s="146"/>
      <c r="J3516" s="169">
        <f t="shared" ref="J3516:P3516" si="2759">J3515/J3513</f>
        <v>1.0903512136321298</v>
      </c>
      <c r="K3516" s="169">
        <f t="shared" si="2759"/>
        <v>1.0976639459611595</v>
      </c>
      <c r="L3516" s="169">
        <f t="shared" si="2759"/>
        <v>1.1418783899514702</v>
      </c>
      <c r="M3516" s="169">
        <f t="shared" si="2759"/>
        <v>1.1181492701735058</v>
      </c>
      <c r="N3516" s="169">
        <f t="shared" si="2759"/>
        <v>1.1075861301274559</v>
      </c>
      <c r="O3516" s="169">
        <f t="shared" si="2759"/>
        <v>1.0784763653051859</v>
      </c>
      <c r="P3516" s="169">
        <f t="shared" si="2759"/>
        <v>1.1091923485653561</v>
      </c>
      <c r="Q3516" s="146"/>
    </row>
    <row r="3517" spans="1:17" x14ac:dyDescent="0.35">
      <c r="A3517" s="28" t="s">
        <v>168</v>
      </c>
      <c r="B3517" s="61">
        <v>123.63</v>
      </c>
      <c r="C3517" s="61">
        <v>123.4</v>
      </c>
      <c r="D3517" s="61">
        <v>116.2</v>
      </c>
      <c r="E3517" s="61">
        <v>129.19999999999999</v>
      </c>
      <c r="F3517" s="61">
        <v>133.5</v>
      </c>
      <c r="G3517" s="28">
        <v>117.49</v>
      </c>
      <c r="H3517" s="28">
        <v>124.75</v>
      </c>
      <c r="I3517" s="151">
        <f>SUM(B3517:H3517)</f>
        <v>868.17000000000007</v>
      </c>
      <c r="J3517" s="28">
        <v>129.88999999999999</v>
      </c>
      <c r="K3517" s="61">
        <v>127.39</v>
      </c>
      <c r="L3517" s="61">
        <v>126.35</v>
      </c>
      <c r="M3517" s="61">
        <v>127.49</v>
      </c>
      <c r="N3517" s="61">
        <v>128.69999999999999</v>
      </c>
      <c r="O3517" s="28">
        <v>120.6</v>
      </c>
      <c r="P3517" s="28">
        <v>125.56</v>
      </c>
      <c r="Q3517" s="151">
        <f>SUM(J3517:P3517)</f>
        <v>885.98</v>
      </c>
    </row>
    <row r="3518" spans="1:17" x14ac:dyDescent="0.35">
      <c r="A3518" s="28" t="s">
        <v>1543</v>
      </c>
      <c r="B3518" s="166">
        <v>0.28000000000000003</v>
      </c>
      <c r="C3518" s="166">
        <v>0.28000000000000003</v>
      </c>
      <c r="D3518" s="166">
        <v>0.35</v>
      </c>
      <c r="E3518" s="166">
        <v>0.45</v>
      </c>
      <c r="F3518" s="166">
        <v>0.46</v>
      </c>
      <c r="G3518" s="28">
        <v>0.31</v>
      </c>
      <c r="H3518" s="28">
        <v>0.31</v>
      </c>
      <c r="I3518" s="151">
        <f>SUM(B3518:H3518)</f>
        <v>2.44</v>
      </c>
      <c r="J3518" s="28">
        <v>0.95</v>
      </c>
      <c r="K3518" s="166">
        <v>0.5</v>
      </c>
      <c r="L3518" s="166">
        <v>0.55000000000000004</v>
      </c>
      <c r="M3518" s="166">
        <v>0.52</v>
      </c>
      <c r="N3518" s="166">
        <v>0.48</v>
      </c>
      <c r="O3518" s="28">
        <v>0.3</v>
      </c>
      <c r="P3518" s="28">
        <v>0.37</v>
      </c>
      <c r="Q3518" s="151">
        <f>SUM(J3518:P3518)</f>
        <v>3.67</v>
      </c>
    </row>
    <row r="3519" spans="1:17" x14ac:dyDescent="0.35">
      <c r="A3519" s="28" t="s">
        <v>152</v>
      </c>
      <c r="B3519" s="28">
        <f t="shared" ref="B3519:H3519" si="2760">B3518+B3517</f>
        <v>123.91</v>
      </c>
      <c r="C3519" s="28">
        <f t="shared" si="2760"/>
        <v>123.68</v>
      </c>
      <c r="D3519" s="28">
        <f t="shared" si="2760"/>
        <v>116.55</v>
      </c>
      <c r="E3519" s="28">
        <f t="shared" si="2760"/>
        <v>129.64999999999998</v>
      </c>
      <c r="F3519" s="28">
        <f t="shared" si="2760"/>
        <v>133.96</v>
      </c>
      <c r="G3519" s="28">
        <f t="shared" si="2760"/>
        <v>117.8</v>
      </c>
      <c r="H3519" s="28">
        <f t="shared" si="2760"/>
        <v>125.06</v>
      </c>
      <c r="I3519" s="151">
        <f>SUM(B3519:H3519)</f>
        <v>870.6099999999999</v>
      </c>
      <c r="J3519" s="28">
        <f t="shared" ref="J3519:P3519" si="2761">J3518+J3517</f>
        <v>130.83999999999997</v>
      </c>
      <c r="K3519" s="28">
        <f t="shared" si="2761"/>
        <v>127.89</v>
      </c>
      <c r="L3519" s="28">
        <f t="shared" si="2761"/>
        <v>126.89999999999999</v>
      </c>
      <c r="M3519" s="28">
        <f t="shared" si="2761"/>
        <v>128.01</v>
      </c>
      <c r="N3519" s="28">
        <f t="shared" si="2761"/>
        <v>129.17999999999998</v>
      </c>
      <c r="O3519" s="28">
        <f t="shared" si="2761"/>
        <v>120.89999999999999</v>
      </c>
      <c r="P3519" s="28">
        <f t="shared" si="2761"/>
        <v>125.93</v>
      </c>
      <c r="Q3519" s="151">
        <f>SUM(J3519:P3519)</f>
        <v>889.64999999999986</v>
      </c>
    </row>
    <row r="3520" spans="1:17" x14ac:dyDescent="0.35">
      <c r="A3520" s="28" t="s">
        <v>154</v>
      </c>
      <c r="B3520" s="169">
        <f t="shared" ref="B3520:H3520" si="2762">B3519/B3517</f>
        <v>1.0022648224540969</v>
      </c>
      <c r="C3520" s="169">
        <f t="shared" si="2762"/>
        <v>1.0022690437601296</v>
      </c>
      <c r="D3520" s="169">
        <f t="shared" si="2762"/>
        <v>1.0030120481927711</v>
      </c>
      <c r="E3520" s="169">
        <f t="shared" si="2762"/>
        <v>1.0034829721362228</v>
      </c>
      <c r="F3520" s="169">
        <f t="shared" si="2762"/>
        <v>1.0034456928838953</v>
      </c>
      <c r="G3520" s="169">
        <f t="shared" si="2762"/>
        <v>1.0026385224274406</v>
      </c>
      <c r="H3520" s="169">
        <f t="shared" si="2762"/>
        <v>1.0024849699398797</v>
      </c>
      <c r="I3520" s="154">
        <f>I3518/I3519*100</f>
        <v>0.2802632636886781</v>
      </c>
      <c r="J3520" s="169">
        <f t="shared" ref="J3520:P3520" si="2763">J3519/J3517</f>
        <v>1.0073138809762106</v>
      </c>
      <c r="K3520" s="169">
        <f t="shared" si="2763"/>
        <v>1.0039249548630191</v>
      </c>
      <c r="L3520" s="169">
        <f t="shared" si="2763"/>
        <v>1.004352987732489</v>
      </c>
      <c r="M3520" s="169">
        <f t="shared" si="2763"/>
        <v>1.0040787512746097</v>
      </c>
      <c r="N3520" s="169">
        <f t="shared" si="2763"/>
        <v>1.0037296037296037</v>
      </c>
      <c r="O3520" s="169">
        <f t="shared" si="2763"/>
        <v>1.0024875621890548</v>
      </c>
      <c r="P3520" s="169">
        <f t="shared" si="2763"/>
        <v>1.0029467983434215</v>
      </c>
      <c r="Q3520" s="154">
        <f>Q3518/Q3519*100</f>
        <v>0.41252177822739283</v>
      </c>
    </row>
    <row r="3521" spans="1:17" x14ac:dyDescent="0.35">
      <c r="A3521" s="28" t="s">
        <v>153</v>
      </c>
      <c r="B3521" s="28">
        <v>154</v>
      </c>
      <c r="C3521" s="28">
        <v>155</v>
      </c>
      <c r="D3521" s="28">
        <v>143</v>
      </c>
      <c r="E3521" s="28">
        <v>159</v>
      </c>
      <c r="F3521" s="28">
        <v>164</v>
      </c>
      <c r="G3521" s="88">
        <v>145</v>
      </c>
      <c r="H3521" s="88">
        <v>156</v>
      </c>
      <c r="I3521" s="146"/>
      <c r="J3521" s="88">
        <v>163</v>
      </c>
      <c r="K3521" s="28">
        <v>159</v>
      </c>
      <c r="L3521" s="28">
        <v>170</v>
      </c>
      <c r="M3521" s="28">
        <v>160</v>
      </c>
      <c r="N3521" s="28">
        <v>159</v>
      </c>
      <c r="O3521" s="88">
        <v>152</v>
      </c>
      <c r="P3521" s="88">
        <v>157</v>
      </c>
      <c r="Q3521" s="146"/>
    </row>
    <row r="3522" spans="1:17" x14ac:dyDescent="0.35">
      <c r="A3522" s="43" t="s">
        <v>155</v>
      </c>
      <c r="B3522" s="169">
        <f t="shared" ref="B3522:H3522" si="2764">B3521/B3519</f>
        <v>1.2428375433782584</v>
      </c>
      <c r="C3522" s="169">
        <f t="shared" si="2764"/>
        <v>1.253234152652005</v>
      </c>
      <c r="D3522" s="169">
        <f t="shared" si="2764"/>
        <v>1.226941226941227</v>
      </c>
      <c r="E3522" s="169">
        <f t="shared" si="2764"/>
        <v>1.2263787119166991</v>
      </c>
      <c r="F3522" s="169">
        <f t="shared" si="2764"/>
        <v>1.224246043595103</v>
      </c>
      <c r="G3522" s="169">
        <f t="shared" si="2764"/>
        <v>1.230899830220713</v>
      </c>
      <c r="H3522" s="169">
        <f t="shared" si="2764"/>
        <v>1.2474012474012475</v>
      </c>
      <c r="I3522" s="146"/>
      <c r="J3522" s="169">
        <f t="shared" ref="J3522:P3522" si="2765">J3521/J3519</f>
        <v>1.2457963925405078</v>
      </c>
      <c r="K3522" s="169">
        <f t="shared" si="2765"/>
        <v>1.2432559230588787</v>
      </c>
      <c r="L3522" s="169">
        <f t="shared" si="2765"/>
        <v>1.339637509850276</v>
      </c>
      <c r="M3522" s="169">
        <f t="shared" si="2765"/>
        <v>1.2499023513787986</v>
      </c>
      <c r="N3522" s="169">
        <f t="shared" si="2765"/>
        <v>1.2308406874129125</v>
      </c>
      <c r="O3522" s="169">
        <f t="shared" si="2765"/>
        <v>1.2572373862696444</v>
      </c>
      <c r="P3522" s="169">
        <f t="shared" si="2765"/>
        <v>1.2467243706821249</v>
      </c>
      <c r="Q3522" s="146"/>
    </row>
    <row r="3523" spans="1:17" x14ac:dyDescent="0.35">
      <c r="A3523" s="28" t="s">
        <v>170</v>
      </c>
      <c r="B3523" s="61">
        <v>3726</v>
      </c>
      <c r="C3523" s="61">
        <v>350.8</v>
      </c>
      <c r="D3523" s="61">
        <v>226.9</v>
      </c>
      <c r="E3523" s="61">
        <v>325.39999999999998</v>
      </c>
      <c r="F3523" s="61">
        <v>360.9</v>
      </c>
      <c r="G3523" s="88">
        <v>227.6</v>
      </c>
      <c r="H3523" s="88">
        <v>370</v>
      </c>
      <c r="I3523" s="146">
        <f>SUM(B3523:H3523)</f>
        <v>5587.5999999999995</v>
      </c>
      <c r="J3523" s="88">
        <v>460.1</v>
      </c>
      <c r="K3523" s="61">
        <v>437.9</v>
      </c>
      <c r="L3523" s="61">
        <v>447.2</v>
      </c>
      <c r="M3523" s="61">
        <v>453.8</v>
      </c>
      <c r="N3523" s="61">
        <v>431.1</v>
      </c>
      <c r="O3523" s="88">
        <v>336.5</v>
      </c>
      <c r="P3523" s="88">
        <v>448</v>
      </c>
      <c r="Q3523" s="146">
        <f>SUM(J3523:P3523)</f>
        <v>3014.6</v>
      </c>
    </row>
    <row r="3524" spans="1:17" x14ac:dyDescent="0.35">
      <c r="A3524" s="28" t="s">
        <v>171</v>
      </c>
      <c r="B3524" s="166">
        <v>0.2</v>
      </c>
      <c r="C3524" s="166">
        <v>0.2</v>
      </c>
      <c r="D3524" s="166">
        <v>0.1</v>
      </c>
      <c r="E3524" s="166">
        <v>0.1</v>
      </c>
      <c r="F3524" s="166">
        <v>1.4</v>
      </c>
      <c r="G3524" s="88">
        <v>0.1</v>
      </c>
      <c r="H3524" s="88">
        <v>0.3</v>
      </c>
      <c r="I3524" s="146">
        <f>SUM(B3524:H3524)</f>
        <v>2.4</v>
      </c>
      <c r="J3524" s="88">
        <v>3.9</v>
      </c>
      <c r="K3524" s="166">
        <v>1.6</v>
      </c>
      <c r="L3524" s="166">
        <v>1.66</v>
      </c>
      <c r="M3524" s="166">
        <v>2</v>
      </c>
      <c r="N3524" s="166">
        <v>0.1</v>
      </c>
      <c r="O3524" s="88">
        <v>0</v>
      </c>
      <c r="P3524" s="88">
        <v>1</v>
      </c>
      <c r="Q3524" s="146">
        <f>SUM(J3524:P3524)</f>
        <v>10.26</v>
      </c>
    </row>
    <row r="3525" spans="1:17" x14ac:dyDescent="0.35">
      <c r="A3525" s="28" t="s">
        <v>152</v>
      </c>
      <c r="B3525" s="28">
        <f t="shared" ref="B3525:H3525" si="2766">B3524+B3523</f>
        <v>3726.2</v>
      </c>
      <c r="C3525" s="28">
        <f t="shared" si="2766"/>
        <v>351</v>
      </c>
      <c r="D3525" s="28">
        <f t="shared" si="2766"/>
        <v>227</v>
      </c>
      <c r="E3525" s="28">
        <f t="shared" si="2766"/>
        <v>325.5</v>
      </c>
      <c r="F3525" s="28">
        <f t="shared" si="2766"/>
        <v>362.29999999999995</v>
      </c>
      <c r="G3525" s="28">
        <f t="shared" si="2766"/>
        <v>227.7</v>
      </c>
      <c r="H3525" s="28">
        <f t="shared" si="2766"/>
        <v>370.3</v>
      </c>
      <c r="I3525" s="146">
        <f>SUM(B3525:H3525)</f>
        <v>5590</v>
      </c>
      <c r="J3525" s="28">
        <f t="shared" ref="J3525:P3525" si="2767">J3524+J3523</f>
        <v>464</v>
      </c>
      <c r="K3525" s="28">
        <f t="shared" si="2767"/>
        <v>439.5</v>
      </c>
      <c r="L3525" s="28">
        <f t="shared" si="2767"/>
        <v>448.86</v>
      </c>
      <c r="M3525" s="28">
        <f t="shared" si="2767"/>
        <v>455.8</v>
      </c>
      <c r="N3525" s="28">
        <f t="shared" si="2767"/>
        <v>431.20000000000005</v>
      </c>
      <c r="O3525" s="28">
        <f t="shared" si="2767"/>
        <v>336.5</v>
      </c>
      <c r="P3525" s="28">
        <f t="shared" si="2767"/>
        <v>449</v>
      </c>
      <c r="Q3525" s="146">
        <f>SUM(J3525:P3525)</f>
        <v>3024.86</v>
      </c>
    </row>
    <row r="3526" spans="1:17" x14ac:dyDescent="0.35">
      <c r="A3526" s="28" t="s">
        <v>154</v>
      </c>
      <c r="B3526" s="169">
        <f t="shared" ref="B3526:H3526" si="2768">B3525/B3523</f>
        <v>1.000053676865271</v>
      </c>
      <c r="C3526" s="169">
        <f t="shared" si="2768"/>
        <v>1.000570125427594</v>
      </c>
      <c r="D3526" s="169">
        <f t="shared" si="2768"/>
        <v>1.000440722785368</v>
      </c>
      <c r="E3526" s="169">
        <f t="shared" si="2768"/>
        <v>1.0003073140749847</v>
      </c>
      <c r="F3526" s="169">
        <f t="shared" si="2768"/>
        <v>1.0038791909116098</v>
      </c>
      <c r="G3526" s="169">
        <f t="shared" si="2768"/>
        <v>1.0004393673110721</v>
      </c>
      <c r="H3526" s="169">
        <f t="shared" si="2768"/>
        <v>1.0008108108108109</v>
      </c>
      <c r="I3526" s="153">
        <f>I3524/I3525*100</f>
        <v>4.2933810375670838E-2</v>
      </c>
      <c r="J3526" s="169">
        <f t="shared" ref="J3526:P3526" si="2769">J3525/J3523</f>
        <v>1.008476418169963</v>
      </c>
      <c r="K3526" s="169">
        <f t="shared" si="2769"/>
        <v>1.003653802237954</v>
      </c>
      <c r="L3526" s="169">
        <f t="shared" si="2769"/>
        <v>1.00371198568873</v>
      </c>
      <c r="M3526" s="169">
        <f t="shared" si="2769"/>
        <v>1.00440722785368</v>
      </c>
      <c r="N3526" s="169">
        <f t="shared" si="2769"/>
        <v>1.0002319647413593</v>
      </c>
      <c r="O3526" s="169">
        <f t="shared" si="2769"/>
        <v>1</v>
      </c>
      <c r="P3526" s="169">
        <f t="shared" si="2769"/>
        <v>1.0022321428571428</v>
      </c>
      <c r="Q3526" s="153">
        <f>Q3524/Q3525*100</f>
        <v>0.33918925173396453</v>
      </c>
    </row>
    <row r="3527" spans="1:17" x14ac:dyDescent="0.35">
      <c r="A3527" s="28" t="s">
        <v>153</v>
      </c>
      <c r="B3527" s="61">
        <v>655</v>
      </c>
      <c r="C3527" s="61">
        <v>623</v>
      </c>
      <c r="D3527" s="61">
        <v>401</v>
      </c>
      <c r="E3527" s="61">
        <v>576</v>
      </c>
      <c r="F3527" s="61">
        <v>634</v>
      </c>
      <c r="G3527" s="88">
        <v>401</v>
      </c>
      <c r="H3527" s="88">
        <v>702</v>
      </c>
      <c r="I3527" s="146"/>
      <c r="J3527" s="88">
        <v>813</v>
      </c>
      <c r="K3527" s="61">
        <v>796</v>
      </c>
      <c r="L3527" s="61">
        <v>800</v>
      </c>
      <c r="M3527" s="61">
        <v>801</v>
      </c>
      <c r="N3527" s="61">
        <v>764</v>
      </c>
      <c r="O3527" s="88">
        <v>599</v>
      </c>
      <c r="P3527" s="88">
        <v>800</v>
      </c>
      <c r="Q3527" s="146"/>
    </row>
    <row r="3528" spans="1:17" x14ac:dyDescent="0.35">
      <c r="A3528" s="43" t="s">
        <v>155</v>
      </c>
      <c r="B3528" s="169">
        <f t="shared" ref="B3528:G3528" si="2770">B3527/B3525</f>
        <v>0.1757822983200043</v>
      </c>
      <c r="C3528" s="169">
        <f t="shared" si="2770"/>
        <v>1.774928774928775</v>
      </c>
      <c r="D3528" s="169">
        <f t="shared" si="2770"/>
        <v>1.7665198237885462</v>
      </c>
      <c r="E3528" s="169">
        <f t="shared" si="2770"/>
        <v>1.7695852534562213</v>
      </c>
      <c r="F3528" s="169">
        <f t="shared" si="2770"/>
        <v>1.7499309964118137</v>
      </c>
      <c r="G3528" s="169">
        <f t="shared" si="2770"/>
        <v>1.7610891523935004</v>
      </c>
      <c r="H3528" s="169">
        <v>914</v>
      </c>
      <c r="I3528" s="146"/>
      <c r="J3528" s="169">
        <f>J3527/J3525</f>
        <v>1.7521551724137931</v>
      </c>
      <c r="K3528" s="169">
        <f>K3527/K3525</f>
        <v>1.8111490329920363</v>
      </c>
      <c r="L3528" s="169">
        <f>L3527/L3525</f>
        <v>1.7822929198413759</v>
      </c>
      <c r="M3528" s="169">
        <v>420</v>
      </c>
      <c r="N3528" s="169">
        <f>N3527/N3525</f>
        <v>1.771799628942486</v>
      </c>
      <c r="O3528" s="169">
        <f>O3527/O3525</f>
        <v>1.7800891530460623</v>
      </c>
      <c r="P3528" s="169">
        <f>P3527/P3525</f>
        <v>1.7817371937639199</v>
      </c>
      <c r="Q3528" s="146"/>
    </row>
    <row r="3529" spans="1:17" x14ac:dyDescent="0.35">
      <c r="A3529" s="28" t="s">
        <v>173</v>
      </c>
      <c r="B3529" s="74">
        <v>20.93</v>
      </c>
      <c r="C3529" s="171">
        <v>25.17</v>
      </c>
      <c r="D3529" s="171">
        <v>22.33</v>
      </c>
      <c r="E3529" s="171">
        <v>18.329999999999998</v>
      </c>
      <c r="F3529" s="171">
        <v>18.739999999999998</v>
      </c>
      <c r="G3529" s="28">
        <v>22.85</v>
      </c>
      <c r="H3529" s="74">
        <v>30.39</v>
      </c>
      <c r="I3529" s="146">
        <f>SUM(B3529:H3529)</f>
        <v>158.74</v>
      </c>
      <c r="J3529" s="74">
        <v>30.32</v>
      </c>
      <c r="K3529" s="171">
        <v>31.9</v>
      </c>
      <c r="L3529" s="171">
        <v>24.52</v>
      </c>
      <c r="M3529" s="171">
        <v>27.87</v>
      </c>
      <c r="N3529" s="171">
        <v>17.05</v>
      </c>
      <c r="O3529" s="28">
        <v>21.45</v>
      </c>
      <c r="P3529" s="74">
        <v>28.99</v>
      </c>
      <c r="Q3529" s="146">
        <f>SUM(J3529:P3529)</f>
        <v>182.1</v>
      </c>
    </row>
    <row r="3530" spans="1:17" x14ac:dyDescent="0.35">
      <c r="A3530" s="28" t="s">
        <v>172</v>
      </c>
      <c r="B3530" s="33">
        <v>0.03</v>
      </c>
      <c r="C3530" s="61">
        <v>0</v>
      </c>
      <c r="D3530" s="61">
        <v>0.01</v>
      </c>
      <c r="E3530" s="61">
        <v>0.05</v>
      </c>
      <c r="F3530" s="61">
        <v>0.05</v>
      </c>
      <c r="G3530" s="28">
        <v>0.05</v>
      </c>
      <c r="H3530" s="74">
        <v>0.05</v>
      </c>
      <c r="I3530" s="146">
        <f>SUM(B3530:H3530)</f>
        <v>0.24</v>
      </c>
      <c r="J3530" s="33">
        <v>0.05</v>
      </c>
      <c r="K3530" s="61">
        <v>0.05</v>
      </c>
      <c r="L3530" s="61">
        <v>0.05</v>
      </c>
      <c r="M3530" s="61">
        <v>0.06</v>
      </c>
      <c r="N3530" s="61">
        <v>7.0000000000000007E-2</v>
      </c>
      <c r="O3530" s="28">
        <v>0.05</v>
      </c>
      <c r="P3530" s="74">
        <v>0.05</v>
      </c>
      <c r="Q3530" s="146">
        <f>SUM(J3530:P3530)</f>
        <v>0.38</v>
      </c>
    </row>
    <row r="3531" spans="1:17" x14ac:dyDescent="0.35">
      <c r="A3531" s="28" t="s">
        <v>152</v>
      </c>
      <c r="B3531" s="28">
        <f t="shared" ref="B3531:G3531" si="2771">B3530+B3529</f>
        <v>20.96</v>
      </c>
      <c r="C3531" s="28">
        <f t="shared" si="2771"/>
        <v>25.17</v>
      </c>
      <c r="D3531" s="28">
        <f t="shared" si="2771"/>
        <v>22.34</v>
      </c>
      <c r="E3531" s="28">
        <f t="shared" si="2771"/>
        <v>18.38</v>
      </c>
      <c r="F3531" s="28">
        <f t="shared" si="2771"/>
        <v>18.79</v>
      </c>
      <c r="G3531" s="28">
        <f t="shared" si="2771"/>
        <v>22.900000000000002</v>
      </c>
      <c r="H3531" s="28">
        <v>30.49</v>
      </c>
      <c r="I3531" s="146">
        <f>SUM(B3531:H3531)</f>
        <v>159.03</v>
      </c>
      <c r="J3531" s="28">
        <f t="shared" ref="J3531:P3531" si="2772">J3530+J3529</f>
        <v>30.37</v>
      </c>
      <c r="K3531" s="28">
        <f t="shared" si="2772"/>
        <v>31.95</v>
      </c>
      <c r="L3531" s="28">
        <f t="shared" si="2772"/>
        <v>24.57</v>
      </c>
      <c r="M3531" s="28">
        <f t="shared" si="2772"/>
        <v>27.93</v>
      </c>
      <c r="N3531" s="28">
        <f t="shared" si="2772"/>
        <v>17.12</v>
      </c>
      <c r="O3531" s="28">
        <f t="shared" si="2772"/>
        <v>21.5</v>
      </c>
      <c r="P3531" s="28">
        <f t="shared" si="2772"/>
        <v>29.04</v>
      </c>
      <c r="Q3531" s="146">
        <f>SUM(J3531:P3531)</f>
        <v>182.48</v>
      </c>
    </row>
    <row r="3532" spans="1:17" x14ac:dyDescent="0.35">
      <c r="A3532" s="28" t="s">
        <v>154</v>
      </c>
      <c r="B3532" s="169">
        <f>B3531/B3529</f>
        <v>1.0014333492594363</v>
      </c>
      <c r="C3532" s="169">
        <f t="shared" ref="C3532:I3532" si="2773">C3531/C3529</f>
        <v>1</v>
      </c>
      <c r="D3532" s="169">
        <f t="shared" si="2773"/>
        <v>1.000447828034035</v>
      </c>
      <c r="E3532" s="169">
        <f t="shared" si="2773"/>
        <v>1.0027277686852156</v>
      </c>
      <c r="F3532" s="169">
        <f t="shared" si="2773"/>
        <v>1.0026680896478122</v>
      </c>
      <c r="G3532" s="169">
        <f t="shared" si="2773"/>
        <v>1.0021881838074398</v>
      </c>
      <c r="H3532" s="169">
        <f t="shared" si="2773"/>
        <v>1.0032905561039815</v>
      </c>
      <c r="I3532" s="169">
        <f t="shared" si="2773"/>
        <v>1.0018268867330224</v>
      </c>
      <c r="J3532" s="169">
        <f>J3531/J3529</f>
        <v>1.0016490765171504</v>
      </c>
      <c r="K3532" s="169">
        <f t="shared" ref="K3532:P3532" si="2774">K3531/K3529</f>
        <v>1.0015673981191222</v>
      </c>
      <c r="L3532" s="169">
        <f t="shared" si="2774"/>
        <v>1.0020391517128875</v>
      </c>
      <c r="M3532" s="169">
        <f t="shared" si="2774"/>
        <v>1.0021528525296017</v>
      </c>
      <c r="N3532" s="169">
        <f t="shared" si="2774"/>
        <v>1.0041055718475074</v>
      </c>
      <c r="O3532" s="169">
        <f t="shared" si="2774"/>
        <v>1.0023310023310024</v>
      </c>
      <c r="P3532" s="169">
        <f t="shared" si="2774"/>
        <v>1.0017247326664367</v>
      </c>
      <c r="Q3532" s="153">
        <f>Q3530/Q3531*100</f>
        <v>0.20824199912319158</v>
      </c>
    </row>
    <row r="3533" spans="1:17" x14ac:dyDescent="0.35">
      <c r="A3533" s="28" t="s">
        <v>153</v>
      </c>
      <c r="B3533" s="28">
        <v>145</v>
      </c>
      <c r="C3533" s="28">
        <v>175</v>
      </c>
      <c r="D3533" s="28">
        <v>159</v>
      </c>
      <c r="E3533" s="28">
        <v>133</v>
      </c>
      <c r="F3533" s="28">
        <v>142</v>
      </c>
      <c r="G3533" s="28">
        <v>157</v>
      </c>
      <c r="H3533" s="28">
        <v>212</v>
      </c>
      <c r="I3533" s="146"/>
      <c r="J3533" s="28">
        <v>207</v>
      </c>
      <c r="K3533" s="28">
        <v>230</v>
      </c>
      <c r="L3533" s="28">
        <v>192</v>
      </c>
      <c r="M3533" s="28">
        <v>208</v>
      </c>
      <c r="N3533" s="28">
        <v>272</v>
      </c>
      <c r="O3533" s="28">
        <v>140</v>
      </c>
      <c r="P3533" s="28">
        <v>183</v>
      </c>
      <c r="Q3533" s="146"/>
    </row>
    <row r="3534" spans="1:17" x14ac:dyDescent="0.35">
      <c r="A3534" s="43" t="s">
        <v>155</v>
      </c>
      <c r="B3534" s="169">
        <f t="shared" ref="B3534:H3534" si="2775">B3533/B3531</f>
        <v>6.9179389312977095</v>
      </c>
      <c r="C3534" s="169">
        <f t="shared" si="2775"/>
        <v>6.9527214938418744</v>
      </c>
      <c r="D3534" s="169">
        <f t="shared" si="2775"/>
        <v>7.1172784243509399</v>
      </c>
      <c r="E3534" s="169">
        <f t="shared" si="2775"/>
        <v>7.2361262241566928</v>
      </c>
      <c r="F3534" s="169">
        <f t="shared" si="2775"/>
        <v>7.5572112825971267</v>
      </c>
      <c r="G3534" s="169">
        <f t="shared" si="2775"/>
        <v>6.85589519650655</v>
      </c>
      <c r="H3534" s="169">
        <f t="shared" si="2775"/>
        <v>6.9530993768448672</v>
      </c>
      <c r="I3534" s="146"/>
      <c r="J3534" s="169">
        <f t="shared" ref="J3534:P3534" si="2776">J3533/J3531</f>
        <v>6.815936779716826</v>
      </c>
      <c r="K3534" s="169">
        <f t="shared" si="2776"/>
        <v>7.1987480438184663</v>
      </c>
      <c r="L3534" s="169">
        <f t="shared" si="2776"/>
        <v>7.8144078144078142</v>
      </c>
      <c r="M3534" s="169">
        <f t="shared" si="2776"/>
        <v>7.4471894020766198</v>
      </c>
      <c r="N3534" s="169">
        <f t="shared" si="2776"/>
        <v>15.887850467289718</v>
      </c>
      <c r="O3534" s="169">
        <f t="shared" si="2776"/>
        <v>6.5116279069767442</v>
      </c>
      <c r="P3534" s="169">
        <f t="shared" si="2776"/>
        <v>6.3016528925619832</v>
      </c>
      <c r="Q3534" s="146"/>
    </row>
    <row r="3535" spans="1:17" x14ac:dyDescent="0.35">
      <c r="A3535" s="28" t="s">
        <v>176</v>
      </c>
      <c r="B3535" s="28">
        <v>0</v>
      </c>
      <c r="C3535" s="28">
        <v>0</v>
      </c>
      <c r="D3535" s="28">
        <v>0</v>
      </c>
      <c r="E3535" s="28">
        <v>0</v>
      </c>
      <c r="F3535" s="28">
        <v>0</v>
      </c>
      <c r="G3535" s="28">
        <v>0</v>
      </c>
      <c r="H3535" s="28">
        <v>0</v>
      </c>
      <c r="I3535" s="151">
        <f>SUM(B3535:H3535)</f>
        <v>0</v>
      </c>
      <c r="J3535" s="28">
        <v>0</v>
      </c>
      <c r="K3535" s="28">
        <v>0</v>
      </c>
      <c r="L3535" s="28">
        <v>0</v>
      </c>
      <c r="M3535" s="28">
        <v>0</v>
      </c>
      <c r="N3535" s="28">
        <v>0</v>
      </c>
      <c r="O3535" s="28">
        <v>0</v>
      </c>
      <c r="P3535" s="28">
        <v>0</v>
      </c>
      <c r="Q3535" s="151">
        <f>SUM(J3535:P3535)</f>
        <v>0</v>
      </c>
    </row>
    <row r="3536" spans="1:17" x14ac:dyDescent="0.35">
      <c r="A3536" s="28" t="s">
        <v>177</v>
      </c>
      <c r="B3536" s="28">
        <v>0</v>
      </c>
      <c r="C3536" s="28">
        <v>0</v>
      </c>
      <c r="D3536" s="28">
        <v>0</v>
      </c>
      <c r="E3536" s="28">
        <v>0</v>
      </c>
      <c r="F3536" s="28">
        <v>0</v>
      </c>
      <c r="G3536" s="28">
        <v>0</v>
      </c>
      <c r="H3536" s="28">
        <v>0</v>
      </c>
      <c r="I3536" s="151">
        <f>SUM(B3536:H3536)</f>
        <v>0</v>
      </c>
      <c r="J3536" s="28">
        <v>0</v>
      </c>
      <c r="K3536" s="28">
        <v>0</v>
      </c>
      <c r="L3536" s="28">
        <v>0</v>
      </c>
      <c r="M3536" s="28">
        <v>0</v>
      </c>
      <c r="N3536" s="28">
        <v>0</v>
      </c>
      <c r="O3536" s="28">
        <v>0</v>
      </c>
      <c r="P3536" s="28">
        <v>0</v>
      </c>
      <c r="Q3536" s="151">
        <f>SUM(J3536:P3536)</f>
        <v>0</v>
      </c>
    </row>
    <row r="3537" spans="1:17" x14ac:dyDescent="0.35">
      <c r="A3537" s="28" t="s">
        <v>152</v>
      </c>
      <c r="B3537" s="28">
        <f t="shared" ref="B3537:H3537" si="2777">B3536+B3535</f>
        <v>0</v>
      </c>
      <c r="C3537" s="28">
        <f t="shared" si="2777"/>
        <v>0</v>
      </c>
      <c r="D3537" s="28">
        <f t="shared" si="2777"/>
        <v>0</v>
      </c>
      <c r="E3537" s="28">
        <f t="shared" si="2777"/>
        <v>0</v>
      </c>
      <c r="F3537" s="28">
        <f t="shared" si="2777"/>
        <v>0</v>
      </c>
      <c r="G3537" s="28">
        <f t="shared" si="2777"/>
        <v>0</v>
      </c>
      <c r="H3537" s="28">
        <f t="shared" si="2777"/>
        <v>0</v>
      </c>
      <c r="I3537" s="151">
        <f>SUM(B3537:H3537)</f>
        <v>0</v>
      </c>
      <c r="J3537" s="28">
        <f t="shared" ref="J3537:P3537" si="2778">J3536+J3535</f>
        <v>0</v>
      </c>
      <c r="K3537" s="28">
        <f t="shared" si="2778"/>
        <v>0</v>
      </c>
      <c r="L3537" s="28">
        <f t="shared" si="2778"/>
        <v>0</v>
      </c>
      <c r="M3537" s="28">
        <f t="shared" si="2778"/>
        <v>0</v>
      </c>
      <c r="N3537" s="28">
        <f t="shared" si="2778"/>
        <v>0</v>
      </c>
      <c r="O3537" s="28">
        <f t="shared" si="2778"/>
        <v>0</v>
      </c>
      <c r="P3537" s="28">
        <f t="shared" si="2778"/>
        <v>0</v>
      </c>
      <c r="Q3537" s="151">
        <f>SUM(J3537:P3537)</f>
        <v>0</v>
      </c>
    </row>
    <row r="3538" spans="1:17" x14ac:dyDescent="0.35">
      <c r="A3538" s="28" t="s">
        <v>154</v>
      </c>
      <c r="B3538" s="106" t="e">
        <f t="shared" ref="B3538:Q3538" si="2779">B3536/B3537*100</f>
        <v>#DIV/0!</v>
      </c>
      <c r="C3538" s="106" t="e">
        <f t="shared" si="2779"/>
        <v>#DIV/0!</v>
      </c>
      <c r="D3538" s="106" t="e">
        <f t="shared" si="2779"/>
        <v>#DIV/0!</v>
      </c>
      <c r="E3538" s="106" t="e">
        <f t="shared" si="2779"/>
        <v>#DIV/0!</v>
      </c>
      <c r="F3538" s="106" t="e">
        <f t="shared" si="2779"/>
        <v>#DIV/0!</v>
      </c>
      <c r="G3538" s="106" t="e">
        <f t="shared" si="2779"/>
        <v>#DIV/0!</v>
      </c>
      <c r="H3538" s="106" t="e">
        <f t="shared" si="2779"/>
        <v>#DIV/0!</v>
      </c>
      <c r="I3538" s="153" t="e">
        <f t="shared" si="2779"/>
        <v>#DIV/0!</v>
      </c>
      <c r="J3538" s="106" t="e">
        <f t="shared" si="2779"/>
        <v>#DIV/0!</v>
      </c>
      <c r="K3538" s="106" t="e">
        <f t="shared" si="2779"/>
        <v>#DIV/0!</v>
      </c>
      <c r="L3538" s="106" t="e">
        <f t="shared" si="2779"/>
        <v>#DIV/0!</v>
      </c>
      <c r="M3538" s="106" t="e">
        <f t="shared" si="2779"/>
        <v>#DIV/0!</v>
      </c>
      <c r="N3538" s="106" t="e">
        <f t="shared" si="2779"/>
        <v>#DIV/0!</v>
      </c>
      <c r="O3538" s="106" t="e">
        <f t="shared" si="2779"/>
        <v>#DIV/0!</v>
      </c>
      <c r="P3538" s="106" t="e">
        <f t="shared" si="2779"/>
        <v>#DIV/0!</v>
      </c>
      <c r="Q3538" s="153" t="e">
        <f t="shared" si="2779"/>
        <v>#DIV/0!</v>
      </c>
    </row>
    <row r="3539" spans="1:17" x14ac:dyDescent="0.35">
      <c r="A3539" s="28" t="s">
        <v>153</v>
      </c>
      <c r="B3539" s="88">
        <v>0</v>
      </c>
      <c r="C3539" s="88">
        <v>0</v>
      </c>
      <c r="D3539" s="88">
        <v>0</v>
      </c>
      <c r="E3539" s="88">
        <v>0</v>
      </c>
      <c r="F3539" s="88">
        <v>0</v>
      </c>
      <c r="G3539" s="88">
        <v>0</v>
      </c>
      <c r="H3539" s="88">
        <v>0</v>
      </c>
      <c r="I3539" s="146"/>
      <c r="J3539" s="88">
        <v>0</v>
      </c>
      <c r="K3539" s="88">
        <v>0</v>
      </c>
      <c r="L3539" s="88">
        <v>0</v>
      </c>
      <c r="M3539" s="88">
        <v>0</v>
      </c>
      <c r="N3539" s="88">
        <v>0</v>
      </c>
      <c r="O3539" s="88">
        <v>0</v>
      </c>
      <c r="P3539" s="88">
        <v>0</v>
      </c>
      <c r="Q3539" s="146"/>
    </row>
    <row r="3540" spans="1:17" x14ac:dyDescent="0.35">
      <c r="A3540" s="43" t="s">
        <v>155</v>
      </c>
      <c r="B3540" s="169" t="e">
        <f t="shared" ref="B3540:H3540" si="2780">B3539/B3537</f>
        <v>#DIV/0!</v>
      </c>
      <c r="C3540" s="169" t="e">
        <f t="shared" si="2780"/>
        <v>#DIV/0!</v>
      </c>
      <c r="D3540" s="169" t="e">
        <f t="shared" si="2780"/>
        <v>#DIV/0!</v>
      </c>
      <c r="E3540" s="169" t="e">
        <f t="shared" si="2780"/>
        <v>#DIV/0!</v>
      </c>
      <c r="F3540" s="169" t="e">
        <f t="shared" si="2780"/>
        <v>#DIV/0!</v>
      </c>
      <c r="G3540" s="169" t="e">
        <f t="shared" si="2780"/>
        <v>#DIV/0!</v>
      </c>
      <c r="H3540" s="169" t="e">
        <f t="shared" si="2780"/>
        <v>#DIV/0!</v>
      </c>
      <c r="I3540" s="146"/>
      <c r="J3540" s="169" t="e">
        <f t="shared" ref="J3540:P3540" si="2781">J3539/J3537</f>
        <v>#DIV/0!</v>
      </c>
      <c r="K3540" s="169" t="e">
        <f t="shared" si="2781"/>
        <v>#DIV/0!</v>
      </c>
      <c r="L3540" s="169" t="e">
        <f t="shared" si="2781"/>
        <v>#DIV/0!</v>
      </c>
      <c r="M3540" s="169" t="e">
        <f t="shared" si="2781"/>
        <v>#DIV/0!</v>
      </c>
      <c r="N3540" s="169" t="e">
        <f t="shared" si="2781"/>
        <v>#DIV/0!</v>
      </c>
      <c r="O3540" s="169" t="e">
        <f t="shared" si="2781"/>
        <v>#DIV/0!</v>
      </c>
      <c r="P3540" s="169" t="e">
        <f t="shared" si="2781"/>
        <v>#DIV/0!</v>
      </c>
      <c r="Q3540" s="146"/>
    </row>
    <row r="3541" spans="1:17" x14ac:dyDescent="0.35">
      <c r="A3541" s="28" t="s">
        <v>174</v>
      </c>
      <c r="B3541" s="88">
        <v>34.770000000000003</v>
      </c>
      <c r="C3541" s="28">
        <v>42.31</v>
      </c>
      <c r="D3541" s="28">
        <v>36.43</v>
      </c>
      <c r="E3541" s="28">
        <v>31.93</v>
      </c>
      <c r="F3541" s="28">
        <v>31.27</v>
      </c>
      <c r="G3541" s="79">
        <v>37.369999999999997</v>
      </c>
      <c r="H3541" s="79">
        <v>50.89</v>
      </c>
      <c r="I3541" s="146">
        <f>SUM(B3541:H3541)</f>
        <v>264.97000000000003</v>
      </c>
      <c r="J3541" s="88">
        <v>49.82</v>
      </c>
      <c r="K3541" s="28">
        <v>52.88</v>
      </c>
      <c r="L3541" s="28">
        <v>41.36</v>
      </c>
      <c r="M3541" s="28">
        <v>46.48</v>
      </c>
      <c r="N3541" s="28">
        <v>55.5</v>
      </c>
      <c r="O3541" s="79">
        <v>34.700000000000003</v>
      </c>
      <c r="P3541" s="79">
        <v>48.08</v>
      </c>
      <c r="Q3541" s="146">
        <f>SUM(J3541:P3541)</f>
        <v>328.82</v>
      </c>
    </row>
    <row r="3542" spans="1:17" x14ac:dyDescent="0.35">
      <c r="A3542" s="28" t="s">
        <v>175</v>
      </c>
      <c r="B3542" s="88">
        <v>0.16</v>
      </c>
      <c r="C3542" s="28">
        <v>0.28999999999999998</v>
      </c>
      <c r="D3542" s="28">
        <v>0.16</v>
      </c>
      <c r="E3542" s="28">
        <v>0.25</v>
      </c>
      <c r="F3542" s="28">
        <v>0.13</v>
      </c>
      <c r="G3542" s="88">
        <v>0.21</v>
      </c>
      <c r="H3542" s="88">
        <v>0.18</v>
      </c>
      <c r="I3542" s="146">
        <f>SUM(B3542:H3542)</f>
        <v>1.38</v>
      </c>
      <c r="J3542" s="88">
        <v>0.34</v>
      </c>
      <c r="K3542" s="28">
        <v>0.16</v>
      </c>
      <c r="L3542" s="28">
        <v>0.45</v>
      </c>
      <c r="M3542" s="28">
        <v>0.28999999999999998</v>
      </c>
      <c r="N3542" s="28">
        <v>0.05</v>
      </c>
      <c r="O3542" s="88">
        <v>0.38</v>
      </c>
      <c r="P3542" s="88">
        <v>0.17</v>
      </c>
      <c r="Q3542" s="146">
        <f>P3542+O3542+N3542+M3542+L3542+K3542+J3542</f>
        <v>1.84</v>
      </c>
    </row>
    <row r="3543" spans="1:17" x14ac:dyDescent="0.35">
      <c r="A3543" s="28" t="s">
        <v>152</v>
      </c>
      <c r="B3543" s="28">
        <f t="shared" ref="B3543:H3543" si="2782">B3542+B3541</f>
        <v>34.93</v>
      </c>
      <c r="C3543" s="28">
        <f t="shared" si="2782"/>
        <v>42.6</v>
      </c>
      <c r="D3543" s="28">
        <f t="shared" si="2782"/>
        <v>36.589999999999996</v>
      </c>
      <c r="E3543" s="28">
        <f t="shared" si="2782"/>
        <v>32.18</v>
      </c>
      <c r="F3543" s="28">
        <f t="shared" si="2782"/>
        <v>31.4</v>
      </c>
      <c r="G3543" s="28">
        <f t="shared" si="2782"/>
        <v>37.58</v>
      </c>
      <c r="H3543" s="28">
        <f t="shared" si="2782"/>
        <v>51.07</v>
      </c>
      <c r="I3543" s="146">
        <f>SUM(B3543:H3543)</f>
        <v>266.35000000000002</v>
      </c>
      <c r="J3543" s="28">
        <f t="shared" ref="J3543:P3543" si="2783">J3542+J3541</f>
        <v>50.160000000000004</v>
      </c>
      <c r="K3543" s="28">
        <f t="shared" si="2783"/>
        <v>53.04</v>
      </c>
      <c r="L3543" s="28">
        <f t="shared" si="2783"/>
        <v>41.81</v>
      </c>
      <c r="M3543" s="28">
        <f t="shared" si="2783"/>
        <v>46.769999999999996</v>
      </c>
      <c r="N3543" s="28">
        <f t="shared" si="2783"/>
        <v>55.55</v>
      </c>
      <c r="O3543" s="28">
        <f t="shared" si="2783"/>
        <v>35.080000000000005</v>
      </c>
      <c r="P3543" s="28">
        <f t="shared" si="2783"/>
        <v>48.25</v>
      </c>
      <c r="Q3543" s="146">
        <f>SUM(J3543:P3543)</f>
        <v>330.65999999999997</v>
      </c>
    </row>
    <row r="3544" spans="1:17" x14ac:dyDescent="0.35">
      <c r="A3544" s="28" t="s">
        <v>154</v>
      </c>
      <c r="B3544" s="169">
        <f t="shared" ref="B3544:H3544" si="2784">B3543/B3541</f>
        <v>1.0046016681046879</v>
      </c>
      <c r="C3544" s="169">
        <f t="shared" si="2784"/>
        <v>1.0068541715906405</v>
      </c>
      <c r="D3544" s="169">
        <f t="shared" si="2784"/>
        <v>1.0043919846280538</v>
      </c>
      <c r="E3544" s="169">
        <f t="shared" si="2784"/>
        <v>1.00782962730974</v>
      </c>
      <c r="F3544" s="169">
        <f t="shared" si="2784"/>
        <v>1.0041573393028462</v>
      </c>
      <c r="G3544" s="169">
        <f t="shared" si="2784"/>
        <v>1.0056194808670056</v>
      </c>
      <c r="H3544" s="169">
        <f t="shared" si="2784"/>
        <v>1.0035370406759678</v>
      </c>
      <c r="I3544" s="153">
        <f>I3542/I3543*100</f>
        <v>0.51811526187347468</v>
      </c>
      <c r="J3544" s="169">
        <f t="shared" ref="J3544:P3544" si="2785">J3543/J3541</f>
        <v>1.0068245684464072</v>
      </c>
      <c r="K3544" s="169">
        <f t="shared" si="2785"/>
        <v>1.0030257186081695</v>
      </c>
      <c r="L3544" s="169">
        <f t="shared" si="2785"/>
        <v>1.0108800773694391</v>
      </c>
      <c r="M3544" s="169">
        <f t="shared" si="2785"/>
        <v>1.0062392426850257</v>
      </c>
      <c r="N3544" s="169">
        <f t="shared" si="2785"/>
        <v>1.0009009009009009</v>
      </c>
      <c r="O3544" s="169">
        <f t="shared" si="2785"/>
        <v>1.0109510086455331</v>
      </c>
      <c r="P3544" s="169">
        <f t="shared" si="2785"/>
        <v>1.0035357737104826</v>
      </c>
      <c r="Q3544" s="153">
        <f>Q3542/Q3543*100</f>
        <v>0.5564628319119338</v>
      </c>
    </row>
    <row r="3545" spans="1:17" x14ac:dyDescent="0.35">
      <c r="A3545" s="28" t="s">
        <v>153</v>
      </c>
      <c r="B3545" s="28">
        <v>88</v>
      </c>
      <c r="C3545" s="28">
        <v>94</v>
      </c>
      <c r="D3545" s="28">
        <v>58</v>
      </c>
      <c r="E3545" s="28">
        <v>53</v>
      </c>
      <c r="F3545" s="28">
        <v>85</v>
      </c>
      <c r="G3545" s="28">
        <v>79</v>
      </c>
      <c r="H3545" s="28">
        <v>85</v>
      </c>
      <c r="I3545" s="146"/>
      <c r="J3545" s="28">
        <v>87</v>
      </c>
      <c r="K3545" s="28">
        <v>95</v>
      </c>
      <c r="L3545" s="28">
        <v>78</v>
      </c>
      <c r="M3545" s="28">
        <v>69</v>
      </c>
      <c r="N3545" s="28">
        <v>89</v>
      </c>
      <c r="O3545" s="28">
        <v>41</v>
      </c>
      <c r="P3545" s="28">
        <v>85</v>
      </c>
      <c r="Q3545" s="146"/>
    </row>
    <row r="3546" spans="1:17" x14ac:dyDescent="0.35">
      <c r="A3546" s="43" t="s">
        <v>155</v>
      </c>
      <c r="B3546" s="169">
        <f t="shared" ref="B3546:H3546" si="2786">B3545/B3543</f>
        <v>2.5193243630117377</v>
      </c>
      <c r="C3546" s="169"/>
      <c r="D3546" s="169">
        <f t="shared" si="2786"/>
        <v>1.5851325498770157</v>
      </c>
      <c r="E3546" s="169">
        <f t="shared" si="2786"/>
        <v>1.6469857054070851</v>
      </c>
      <c r="F3546" s="169">
        <f t="shared" si="2786"/>
        <v>2.7070063694267517</v>
      </c>
      <c r="G3546" s="169">
        <f t="shared" si="2786"/>
        <v>2.1021820117083556</v>
      </c>
      <c r="H3546" s="169">
        <f t="shared" si="2786"/>
        <v>1.6643822204816918</v>
      </c>
      <c r="I3546" s="146"/>
      <c r="J3546" s="169">
        <f t="shared" ref="J3546:P3546" si="2787">J3545/J3543</f>
        <v>1.73444976076555</v>
      </c>
      <c r="K3546" s="169">
        <f t="shared" si="2787"/>
        <v>1.7911010558069382</v>
      </c>
      <c r="L3546" s="169">
        <f t="shared" si="2787"/>
        <v>1.8655823965558478</v>
      </c>
      <c r="M3546" s="169">
        <f t="shared" si="2787"/>
        <v>1.475304682488775</v>
      </c>
      <c r="N3546" s="169">
        <f t="shared" si="2787"/>
        <v>1.6021602160216022</v>
      </c>
      <c r="O3546" s="169">
        <f t="shared" si="2787"/>
        <v>1.1687571265678447</v>
      </c>
      <c r="P3546" s="169">
        <f t="shared" si="2787"/>
        <v>1.7616580310880829</v>
      </c>
      <c r="Q3546" s="146"/>
    </row>
    <row r="3547" spans="1:17" x14ac:dyDescent="0.35">
      <c r="A3547" s="21"/>
      <c r="B3547" s="21"/>
      <c r="C3547" s="21"/>
      <c r="D3547" s="169">
        <f>D3546/D3544</f>
        <v>1.5782011148406581</v>
      </c>
      <c r="E3547" s="169" t="s">
        <v>369</v>
      </c>
      <c r="F3547" s="21">
        <v>21</v>
      </c>
      <c r="G3547" s="21"/>
      <c r="H3547" s="21"/>
      <c r="I3547" s="21"/>
      <c r="J3547" s="21"/>
      <c r="K3547" s="21"/>
      <c r="L3547" s="169"/>
      <c r="M3547" s="169"/>
      <c r="N3547" s="21">
        <v>21</v>
      </c>
      <c r="O3547" s="21"/>
      <c r="P3547" s="21"/>
    </row>
    <row r="3548" spans="1:17" x14ac:dyDescent="0.35">
      <c r="A3548" s="21"/>
      <c r="B3548" s="155"/>
      <c r="C3548" s="156" t="s">
        <v>1679</v>
      </c>
      <c r="D3548" s="156" t="s">
        <v>178</v>
      </c>
      <c r="E3548" s="156" t="s">
        <v>179</v>
      </c>
      <c r="F3548" s="156" t="s">
        <v>180</v>
      </c>
      <c r="G3548" s="156" t="s">
        <v>181</v>
      </c>
      <c r="H3548" s="156" t="s">
        <v>182</v>
      </c>
      <c r="I3548" s="156" t="s">
        <v>183</v>
      </c>
      <c r="J3548" s="156" t="s">
        <v>184</v>
      </c>
      <c r="K3548" s="156" t="s">
        <v>185</v>
      </c>
      <c r="L3548" s="156" t="s">
        <v>186</v>
      </c>
      <c r="M3548" s="156" t="s">
        <v>187</v>
      </c>
      <c r="N3548" s="156" t="s">
        <v>188</v>
      </c>
      <c r="O3548" s="21"/>
      <c r="P3548" s="21"/>
    </row>
    <row r="3549" spans="1:17" x14ac:dyDescent="0.35">
      <c r="A3549" s="21"/>
      <c r="B3549" s="157" t="s">
        <v>189</v>
      </c>
      <c r="C3549" s="179">
        <f>Q3477</f>
        <v>332.27</v>
      </c>
      <c r="D3549" s="158">
        <f>Q3482</f>
        <v>550.6</v>
      </c>
      <c r="E3549" s="158">
        <f>I3488</f>
        <v>0</v>
      </c>
      <c r="F3549" s="164">
        <f>Q3494</f>
        <v>238.3</v>
      </c>
      <c r="G3549" s="180">
        <f>I3500</f>
        <v>0</v>
      </c>
      <c r="H3549" s="164">
        <f>Q3506</f>
        <v>947.61</v>
      </c>
      <c r="I3549" s="164">
        <f>Q3512</f>
        <v>17.8</v>
      </c>
      <c r="J3549" s="164">
        <f>Q3518</f>
        <v>3.67</v>
      </c>
      <c r="K3549" s="179">
        <f>Q3524</f>
        <v>10.26</v>
      </c>
      <c r="L3549" s="164">
        <f>Q3530</f>
        <v>0.38</v>
      </c>
      <c r="M3549" s="164">
        <f>I3536</f>
        <v>0</v>
      </c>
      <c r="N3549" s="164">
        <f>Q3542</f>
        <v>1.84</v>
      </c>
      <c r="O3549" s="21"/>
      <c r="P3549" s="21"/>
    </row>
    <row r="3550" spans="1:17" x14ac:dyDescent="0.35">
      <c r="A3550" s="21"/>
      <c r="B3550" s="157" t="s">
        <v>190</v>
      </c>
      <c r="C3550" s="163">
        <f>Q3478</f>
        <v>144.22006199777292</v>
      </c>
      <c r="D3550" s="163">
        <f>Q3484</f>
        <v>100</v>
      </c>
      <c r="E3550" s="163">
        <f>J3484</f>
        <v>100</v>
      </c>
      <c r="F3550" s="163">
        <f>Q3496</f>
        <v>53.368270178267494</v>
      </c>
      <c r="G3550" s="163">
        <f>Q3502</f>
        <v>0</v>
      </c>
      <c r="H3550" s="163">
        <f>Q3508</f>
        <v>29.507783234051299</v>
      </c>
      <c r="I3550" s="163">
        <f>Q3514</f>
        <v>1.4573320997863128</v>
      </c>
      <c r="J3550" s="163">
        <f>Q3520</f>
        <v>0.41252177822739283</v>
      </c>
      <c r="K3550" s="163">
        <f>Q3526</f>
        <v>0.33918925173396453</v>
      </c>
      <c r="L3550" s="163">
        <f>Q3532</f>
        <v>0.20824199912319158</v>
      </c>
      <c r="M3550" s="163">
        <f>K3526</f>
        <v>1.003653802237954</v>
      </c>
      <c r="N3550" s="163">
        <f>Q3544</f>
        <v>0.5564628319119338</v>
      </c>
      <c r="O3550" s="21"/>
      <c r="P3550" s="21"/>
    </row>
    <row r="3552" spans="1:17" x14ac:dyDescent="0.35">
      <c r="A3552" s="31" t="s">
        <v>0</v>
      </c>
      <c r="B3552" s="83"/>
      <c r="C3552" s="83"/>
      <c r="D3552" s="21"/>
      <c r="E3552" s="21"/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</row>
    <row r="3553" spans="1:17" ht="15.5" x14ac:dyDescent="0.35">
      <c r="A3553" s="33" t="s">
        <v>1</v>
      </c>
      <c r="B3553" s="64" t="s">
        <v>2154</v>
      </c>
      <c r="C3553" s="64" t="s">
        <v>2155</v>
      </c>
      <c r="D3553" s="64" t="s">
        <v>2156</v>
      </c>
      <c r="E3553" s="64" t="s">
        <v>2157</v>
      </c>
      <c r="F3553" s="64" t="s">
        <v>2158</v>
      </c>
      <c r="G3553" s="64" t="s">
        <v>2159</v>
      </c>
      <c r="H3553" s="64" t="s">
        <v>2160</v>
      </c>
      <c r="I3553" s="65" t="s">
        <v>1378</v>
      </c>
      <c r="J3553" s="64" t="s">
        <v>2161</v>
      </c>
      <c r="K3553" s="64" t="s">
        <v>2162</v>
      </c>
      <c r="L3553" s="64" t="s">
        <v>2163</v>
      </c>
      <c r="M3553" s="64" t="s">
        <v>2164</v>
      </c>
      <c r="N3553" s="64" t="s">
        <v>2165</v>
      </c>
      <c r="O3553" s="64" t="s">
        <v>2166</v>
      </c>
      <c r="P3553" s="64" t="s">
        <v>2175</v>
      </c>
      <c r="Q3553" s="65" t="s">
        <v>2176</v>
      </c>
    </row>
    <row r="3554" spans="1:17" x14ac:dyDescent="0.35">
      <c r="A3554" s="28" t="s">
        <v>1677</v>
      </c>
      <c r="B3554" s="28">
        <v>0</v>
      </c>
      <c r="C3554" s="28">
        <v>0</v>
      </c>
      <c r="D3554" s="28">
        <v>0</v>
      </c>
      <c r="E3554" s="28">
        <v>0</v>
      </c>
      <c r="F3554" s="28">
        <v>0</v>
      </c>
      <c r="G3554" s="28">
        <v>0</v>
      </c>
      <c r="H3554" s="28">
        <v>0</v>
      </c>
      <c r="I3554" s="146">
        <f>SUM(B3554:H3554)</f>
        <v>0</v>
      </c>
      <c r="J3554" s="28">
        <v>0</v>
      </c>
      <c r="K3554" s="28">
        <v>0</v>
      </c>
      <c r="L3554" s="28">
        <v>0</v>
      </c>
      <c r="M3554" s="28">
        <v>0</v>
      </c>
      <c r="N3554" s="28">
        <v>0</v>
      </c>
      <c r="O3554" s="28">
        <v>0</v>
      </c>
      <c r="P3554" s="28">
        <v>0</v>
      </c>
      <c r="Q3554" s="146">
        <f>SUM(J3554:P3554)</f>
        <v>0</v>
      </c>
    </row>
    <row r="3555" spans="1:17" x14ac:dyDescent="0.35">
      <c r="A3555" s="28" t="s">
        <v>1678</v>
      </c>
      <c r="B3555" s="28">
        <v>91.4</v>
      </c>
      <c r="C3555" s="28">
        <v>131.1</v>
      </c>
      <c r="D3555" s="28">
        <v>184.9</v>
      </c>
      <c r="E3555" s="28">
        <v>183.9</v>
      </c>
      <c r="F3555" s="28">
        <v>0</v>
      </c>
      <c r="G3555" s="166">
        <v>11.5</v>
      </c>
      <c r="H3555" s="28">
        <v>0.2</v>
      </c>
      <c r="I3555" s="146">
        <f>SUM(B3555:H3555)</f>
        <v>603</v>
      </c>
      <c r="J3555" s="28">
        <v>14.9</v>
      </c>
      <c r="K3555" s="28">
        <v>75.3</v>
      </c>
      <c r="L3555" s="28">
        <v>108</v>
      </c>
      <c r="M3555" s="28">
        <v>85.8</v>
      </c>
      <c r="N3555" s="28">
        <v>42.5</v>
      </c>
      <c r="O3555" s="28">
        <v>27.5</v>
      </c>
      <c r="P3555" s="28">
        <v>38.6</v>
      </c>
      <c r="Q3555" s="146">
        <f>SUM(J3555:P3555)</f>
        <v>392.6</v>
      </c>
    </row>
    <row r="3556" spans="1:17" x14ac:dyDescent="0.35">
      <c r="A3556" s="28" t="s">
        <v>152</v>
      </c>
      <c r="B3556" s="28">
        <f t="shared" ref="B3556:H3556" si="2788">B3555+B3554</f>
        <v>91.4</v>
      </c>
      <c r="C3556" s="28">
        <f t="shared" si="2788"/>
        <v>131.1</v>
      </c>
      <c r="D3556" s="28">
        <f t="shared" si="2788"/>
        <v>184.9</v>
      </c>
      <c r="E3556" s="28">
        <f t="shared" si="2788"/>
        <v>183.9</v>
      </c>
      <c r="F3556" s="28">
        <f t="shared" si="2788"/>
        <v>0</v>
      </c>
      <c r="G3556" s="28">
        <f t="shared" si="2788"/>
        <v>11.5</v>
      </c>
      <c r="H3556" s="28">
        <f t="shared" si="2788"/>
        <v>0.2</v>
      </c>
      <c r="I3556" s="146">
        <f>SUM(B3556:H3556)</f>
        <v>603</v>
      </c>
      <c r="J3556" s="28">
        <f>J3555+J3554</f>
        <v>14.9</v>
      </c>
      <c r="K3556" s="28">
        <f>K3555+K3554</f>
        <v>75.3</v>
      </c>
      <c r="L3556" s="28">
        <v>10.77</v>
      </c>
      <c r="M3556" s="28">
        <f>M3555+M3554</f>
        <v>85.8</v>
      </c>
      <c r="N3556" s="28">
        <f>N3555+N3554</f>
        <v>42.5</v>
      </c>
      <c r="O3556" s="28">
        <f>O3555+O3554</f>
        <v>27.5</v>
      </c>
      <c r="P3556" s="28">
        <f>P3555+P3554</f>
        <v>38.6</v>
      </c>
      <c r="Q3556" s="146">
        <f>SUM(J3556:P3556)</f>
        <v>295.37</v>
      </c>
    </row>
    <row r="3557" spans="1:17" x14ac:dyDescent="0.35">
      <c r="A3557" s="28" t="s">
        <v>154</v>
      </c>
      <c r="B3557" s="106">
        <f>B3555/B3556*100</f>
        <v>100</v>
      </c>
      <c r="C3557" s="106">
        <f>C3555/C3556*100</f>
        <v>100</v>
      </c>
      <c r="D3557" s="106">
        <f>D3555/D3556</f>
        <v>1</v>
      </c>
      <c r="E3557" s="106">
        <f>E3555/E3556</f>
        <v>1</v>
      </c>
      <c r="F3557" s="106" t="e">
        <f t="shared" ref="F3557:Q3557" si="2789">F3555/F3556*100</f>
        <v>#DIV/0!</v>
      </c>
      <c r="G3557" s="106">
        <f t="shared" si="2789"/>
        <v>100</v>
      </c>
      <c r="H3557" s="106">
        <f t="shared" si="2789"/>
        <v>100</v>
      </c>
      <c r="I3557" s="106">
        <f t="shared" si="2789"/>
        <v>100</v>
      </c>
      <c r="J3557" s="106">
        <f t="shared" si="2789"/>
        <v>100</v>
      </c>
      <c r="K3557" s="106">
        <f t="shared" si="2789"/>
        <v>100</v>
      </c>
      <c r="L3557" s="106">
        <f t="shared" si="2789"/>
        <v>1002.7855153203342</v>
      </c>
      <c r="M3557" s="106">
        <f t="shared" si="2789"/>
        <v>100</v>
      </c>
      <c r="N3557" s="106">
        <f t="shared" si="2789"/>
        <v>100</v>
      </c>
      <c r="O3557" s="106">
        <f t="shared" si="2789"/>
        <v>100</v>
      </c>
      <c r="P3557" s="106">
        <f t="shared" si="2789"/>
        <v>100</v>
      </c>
      <c r="Q3557" s="106">
        <f t="shared" si="2789"/>
        <v>132.91803500694047</v>
      </c>
    </row>
    <row r="3558" spans="1:17" x14ac:dyDescent="0.35">
      <c r="A3558" s="28" t="s">
        <v>153</v>
      </c>
      <c r="B3558" s="28">
        <v>88</v>
      </c>
      <c r="C3558" s="28">
        <v>132</v>
      </c>
      <c r="D3558" s="28">
        <v>199</v>
      </c>
      <c r="E3558" s="28">
        <v>192</v>
      </c>
      <c r="F3558" s="28">
        <v>0</v>
      </c>
      <c r="G3558" s="28">
        <v>11</v>
      </c>
      <c r="H3558" s="28">
        <v>0</v>
      </c>
      <c r="I3558" s="106">
        <v>0</v>
      </c>
      <c r="J3558" s="28">
        <v>8</v>
      </c>
      <c r="K3558" s="28">
        <v>75</v>
      </c>
      <c r="L3558" s="28">
        <v>115</v>
      </c>
      <c r="M3558" s="28">
        <v>73</v>
      </c>
      <c r="N3558" s="28">
        <v>39</v>
      </c>
      <c r="O3558" s="28">
        <v>35</v>
      </c>
      <c r="P3558" s="28">
        <v>40</v>
      </c>
      <c r="Q3558" s="106">
        <v>0</v>
      </c>
    </row>
    <row r="3559" spans="1:17" x14ac:dyDescent="0.35">
      <c r="A3559" s="167" t="s">
        <v>155</v>
      </c>
      <c r="B3559" s="169">
        <f t="shared" ref="B3559:H3559" si="2790">B3558/B3556</f>
        <v>0.96280087527352287</v>
      </c>
      <c r="C3559" s="169">
        <f t="shared" si="2790"/>
        <v>1.0068649885583525</v>
      </c>
      <c r="D3559" s="169">
        <f t="shared" si="2790"/>
        <v>1.0762574364521362</v>
      </c>
      <c r="E3559" s="169">
        <f t="shared" si="2790"/>
        <v>1.0440456769983686</v>
      </c>
      <c r="F3559" s="169" t="e">
        <f t="shared" si="2790"/>
        <v>#DIV/0!</v>
      </c>
      <c r="G3559" s="169">
        <f t="shared" si="2790"/>
        <v>0.95652173913043481</v>
      </c>
      <c r="H3559" s="169">
        <f t="shared" si="2790"/>
        <v>0</v>
      </c>
      <c r="I3559" s="146"/>
      <c r="J3559" s="169">
        <f t="shared" ref="J3559:P3559" si="2791">J3558/J3556</f>
        <v>0.53691275167785235</v>
      </c>
      <c r="K3559" s="169">
        <f t="shared" si="2791"/>
        <v>0.99601593625498008</v>
      </c>
      <c r="L3559" s="169">
        <f t="shared" si="2791"/>
        <v>10.677808727948005</v>
      </c>
      <c r="M3559" s="169">
        <f t="shared" si="2791"/>
        <v>0.85081585081585087</v>
      </c>
      <c r="N3559" s="169">
        <f t="shared" si="2791"/>
        <v>0.91764705882352937</v>
      </c>
      <c r="O3559" s="169">
        <f t="shared" si="2791"/>
        <v>1.2727272727272727</v>
      </c>
      <c r="P3559" s="169">
        <f t="shared" si="2791"/>
        <v>1.0362694300518134</v>
      </c>
      <c r="Q3559" s="146"/>
    </row>
    <row r="3560" spans="1:17" x14ac:dyDescent="0.35">
      <c r="A3560" s="28" t="s">
        <v>162</v>
      </c>
      <c r="B3560" s="28">
        <v>0</v>
      </c>
      <c r="C3560" s="28">
        <v>0</v>
      </c>
      <c r="D3560" s="28">
        <v>0</v>
      </c>
      <c r="E3560" s="28">
        <v>0</v>
      </c>
      <c r="F3560" s="28">
        <v>0</v>
      </c>
      <c r="G3560" s="28">
        <v>0</v>
      </c>
      <c r="H3560" s="28">
        <v>0</v>
      </c>
      <c r="I3560" s="146">
        <f>SUM(B3560:H3560)</f>
        <v>0</v>
      </c>
      <c r="J3560" s="28">
        <v>0</v>
      </c>
      <c r="K3560" s="28">
        <v>0</v>
      </c>
      <c r="L3560" s="28">
        <v>0</v>
      </c>
      <c r="M3560" s="28">
        <v>0</v>
      </c>
      <c r="N3560" s="28">
        <v>0</v>
      </c>
      <c r="O3560" s="28">
        <v>0</v>
      </c>
      <c r="P3560" s="28">
        <v>0</v>
      </c>
      <c r="Q3560" s="146">
        <f>SUM(J3560:P3560)</f>
        <v>0</v>
      </c>
    </row>
    <row r="3561" spans="1:17" x14ac:dyDescent="0.35">
      <c r="A3561" s="28" t="s">
        <v>163</v>
      </c>
      <c r="B3561" s="61">
        <v>103.4</v>
      </c>
      <c r="C3561" s="166">
        <v>146.5</v>
      </c>
      <c r="D3561" s="166">
        <v>190.7</v>
      </c>
      <c r="E3561" s="166">
        <v>175.1</v>
      </c>
      <c r="F3561" s="166">
        <v>156.5</v>
      </c>
      <c r="G3561" s="166">
        <v>209</v>
      </c>
      <c r="H3561" s="28">
        <v>8.5</v>
      </c>
      <c r="I3561" s="146">
        <f>SUM(B3561:H3561)</f>
        <v>989.7</v>
      </c>
      <c r="J3561" s="28">
        <v>50</v>
      </c>
      <c r="K3561" s="28">
        <v>78.2</v>
      </c>
      <c r="L3561" s="28">
        <v>135.6</v>
      </c>
      <c r="M3561" s="28">
        <v>60.3</v>
      </c>
      <c r="N3561" s="28">
        <v>47.5</v>
      </c>
      <c r="O3561" s="28">
        <v>32.799999999999997</v>
      </c>
      <c r="P3561" s="28">
        <v>66.3</v>
      </c>
      <c r="Q3561" s="146">
        <f>SUM(J3561:P3561)</f>
        <v>470.7</v>
      </c>
    </row>
    <row r="3562" spans="1:17" x14ac:dyDescent="0.35">
      <c r="A3562" s="28" t="s">
        <v>152</v>
      </c>
      <c r="B3562" s="28">
        <f t="shared" ref="B3562:H3562" si="2792">B3561+B3560</f>
        <v>103.4</v>
      </c>
      <c r="C3562" s="28">
        <f t="shared" si="2792"/>
        <v>146.5</v>
      </c>
      <c r="D3562" s="28">
        <f t="shared" si="2792"/>
        <v>190.7</v>
      </c>
      <c r="E3562" s="28">
        <f t="shared" si="2792"/>
        <v>175.1</v>
      </c>
      <c r="F3562" s="28">
        <f t="shared" si="2792"/>
        <v>156.5</v>
      </c>
      <c r="G3562" s="28">
        <f t="shared" si="2792"/>
        <v>209</v>
      </c>
      <c r="H3562" s="28">
        <f t="shared" si="2792"/>
        <v>8.5</v>
      </c>
      <c r="I3562" s="146">
        <f>SUM(B3562:H3562)</f>
        <v>989.7</v>
      </c>
      <c r="J3562" s="28">
        <f>J3561+J3560</f>
        <v>50</v>
      </c>
      <c r="K3562" s="28">
        <f t="shared" ref="K3562:P3562" si="2793">K3561+K3560</f>
        <v>78.2</v>
      </c>
      <c r="L3562" s="28">
        <f t="shared" si="2793"/>
        <v>135.6</v>
      </c>
      <c r="M3562" s="28">
        <f t="shared" si="2793"/>
        <v>60.3</v>
      </c>
      <c r="N3562" s="28">
        <f t="shared" si="2793"/>
        <v>47.5</v>
      </c>
      <c r="O3562" s="28">
        <f t="shared" si="2793"/>
        <v>32.799999999999997</v>
      </c>
      <c r="P3562" s="28">
        <f t="shared" si="2793"/>
        <v>66.3</v>
      </c>
      <c r="Q3562" s="146">
        <f>SUM(J3562:P3562)</f>
        <v>470.7</v>
      </c>
    </row>
    <row r="3563" spans="1:17" x14ac:dyDescent="0.35">
      <c r="A3563" s="28" t="s">
        <v>154</v>
      </c>
      <c r="B3563" s="106">
        <f t="shared" ref="B3563:H3563" si="2794">B3561/B3562*100</f>
        <v>100</v>
      </c>
      <c r="C3563" s="106">
        <f t="shared" si="2794"/>
        <v>100</v>
      </c>
      <c r="D3563" s="106">
        <f t="shared" si="2794"/>
        <v>100</v>
      </c>
      <c r="E3563" s="106">
        <f t="shared" si="2794"/>
        <v>100</v>
      </c>
      <c r="F3563" s="106">
        <f t="shared" si="2794"/>
        <v>100</v>
      </c>
      <c r="G3563" s="106">
        <f t="shared" si="2794"/>
        <v>100</v>
      </c>
      <c r="H3563" s="106">
        <f t="shared" si="2794"/>
        <v>100</v>
      </c>
      <c r="I3563" s="106">
        <f>I3561/I3562*100</f>
        <v>100</v>
      </c>
      <c r="J3563" s="106">
        <f t="shared" ref="J3563:P3563" si="2795">J3561/J3562*100</f>
        <v>100</v>
      </c>
      <c r="K3563" s="106">
        <f t="shared" si="2795"/>
        <v>100</v>
      </c>
      <c r="L3563" s="106">
        <f t="shared" si="2795"/>
        <v>100</v>
      </c>
      <c r="M3563" s="106">
        <f t="shared" si="2795"/>
        <v>100</v>
      </c>
      <c r="N3563" s="106">
        <f t="shared" si="2795"/>
        <v>100</v>
      </c>
      <c r="O3563" s="106">
        <f t="shared" si="2795"/>
        <v>100</v>
      </c>
      <c r="P3563" s="106">
        <f t="shared" si="2795"/>
        <v>100</v>
      </c>
      <c r="Q3563" s="106">
        <f>Q3561/Q3562*100</f>
        <v>100</v>
      </c>
    </row>
    <row r="3564" spans="1:17" x14ac:dyDescent="0.35">
      <c r="A3564" s="28" t="s">
        <v>153</v>
      </c>
      <c r="B3564" s="28">
        <v>112</v>
      </c>
      <c r="C3564" s="28">
        <v>131</v>
      </c>
      <c r="D3564" s="28">
        <v>150</v>
      </c>
      <c r="E3564" s="28">
        <v>143</v>
      </c>
      <c r="F3564" s="28">
        <v>225</v>
      </c>
      <c r="G3564" s="28">
        <v>95</v>
      </c>
      <c r="H3564" s="28">
        <v>50</v>
      </c>
      <c r="I3564" s="106">
        <v>0</v>
      </c>
      <c r="J3564" s="28">
        <v>108</v>
      </c>
      <c r="K3564" s="28">
        <v>76</v>
      </c>
      <c r="L3564" s="28">
        <v>127</v>
      </c>
      <c r="M3564" s="28">
        <v>70</v>
      </c>
      <c r="N3564" s="28">
        <v>57</v>
      </c>
      <c r="O3564" s="28">
        <v>51</v>
      </c>
      <c r="P3564" s="28">
        <v>113</v>
      </c>
      <c r="Q3564" s="106">
        <v>0</v>
      </c>
    </row>
    <row r="3565" spans="1:17" x14ac:dyDescent="0.35">
      <c r="A3565" s="167" t="s">
        <v>155</v>
      </c>
      <c r="B3565" s="169">
        <f t="shared" ref="B3565:H3565" si="2796">B3564/B3562</f>
        <v>1.0831721470019342</v>
      </c>
      <c r="C3565" s="169">
        <f t="shared" si="2796"/>
        <v>0.89419795221843001</v>
      </c>
      <c r="D3565" s="169">
        <f t="shared" si="2796"/>
        <v>0.78657577346617724</v>
      </c>
      <c r="E3565" s="169">
        <f t="shared" si="2796"/>
        <v>0.81667618503712169</v>
      </c>
      <c r="F3565" s="169">
        <f t="shared" si="2796"/>
        <v>1.4376996805111821</v>
      </c>
      <c r="G3565" s="169">
        <f t="shared" si="2796"/>
        <v>0.45454545454545453</v>
      </c>
      <c r="H3565" s="169">
        <f t="shared" si="2796"/>
        <v>5.882352941176471</v>
      </c>
      <c r="I3565" s="146"/>
      <c r="J3565" s="169">
        <f t="shared" ref="J3565:P3565" si="2797">J3564/J3562</f>
        <v>2.16</v>
      </c>
      <c r="K3565" s="169">
        <f t="shared" si="2797"/>
        <v>0.97186700767263423</v>
      </c>
      <c r="L3565" s="169">
        <f t="shared" si="2797"/>
        <v>0.93657817109144548</v>
      </c>
      <c r="M3565" s="169">
        <f t="shared" si="2797"/>
        <v>1.1608623548922057</v>
      </c>
      <c r="N3565" s="169">
        <f t="shared" si="2797"/>
        <v>1.2</v>
      </c>
      <c r="O3565" s="169">
        <f t="shared" si="2797"/>
        <v>1.5548780487804879</v>
      </c>
      <c r="P3565" s="169">
        <f t="shared" si="2797"/>
        <v>1.7043740573152339</v>
      </c>
      <c r="Q3565" s="146"/>
    </row>
    <row r="3566" spans="1:17" x14ac:dyDescent="0.35">
      <c r="A3566" s="28" t="s">
        <v>164</v>
      </c>
      <c r="B3566" s="28">
        <v>0</v>
      </c>
      <c r="C3566" s="28">
        <v>0</v>
      </c>
      <c r="D3566" s="28">
        <v>0</v>
      </c>
      <c r="E3566" s="28">
        <v>0</v>
      </c>
      <c r="F3566" s="28">
        <v>0</v>
      </c>
      <c r="G3566" s="28">
        <v>0</v>
      </c>
      <c r="H3566" s="28">
        <v>0</v>
      </c>
      <c r="I3566" s="151"/>
      <c r="J3566" s="28">
        <v>0</v>
      </c>
      <c r="K3566" s="61">
        <v>0</v>
      </c>
      <c r="L3566" s="61">
        <v>0</v>
      </c>
      <c r="M3566" s="61">
        <v>0</v>
      </c>
      <c r="N3566" s="61">
        <v>0</v>
      </c>
      <c r="O3566" s="61">
        <v>0</v>
      </c>
      <c r="P3566" s="61">
        <v>0</v>
      </c>
      <c r="Q3566" s="151"/>
    </row>
    <row r="3567" spans="1:17" x14ac:dyDescent="0.35">
      <c r="A3567" s="88" t="s">
        <v>165</v>
      </c>
      <c r="B3567" s="148">
        <v>0</v>
      </c>
      <c r="C3567" s="148">
        <v>0</v>
      </c>
      <c r="D3567" s="148">
        <v>0</v>
      </c>
      <c r="E3567" s="148">
        <v>0</v>
      </c>
      <c r="F3567" s="148">
        <v>0</v>
      </c>
      <c r="G3567" s="148">
        <v>0</v>
      </c>
      <c r="H3567" s="148">
        <v>0</v>
      </c>
      <c r="I3567" s="153">
        <f>SUM(B3567:H3567)</f>
        <v>0</v>
      </c>
      <c r="J3567" s="88">
        <v>0</v>
      </c>
      <c r="K3567" s="148">
        <v>0</v>
      </c>
      <c r="L3567" s="148">
        <v>0</v>
      </c>
      <c r="M3567" s="148">
        <v>0</v>
      </c>
      <c r="N3567" s="148">
        <v>0</v>
      </c>
      <c r="O3567" s="148">
        <v>0</v>
      </c>
      <c r="P3567" s="148">
        <v>0</v>
      </c>
      <c r="Q3567" s="153">
        <f>SUM(J3567:P3567)</f>
        <v>0</v>
      </c>
    </row>
    <row r="3568" spans="1:17" x14ac:dyDescent="0.35">
      <c r="A3568" s="28" t="s">
        <v>152</v>
      </c>
      <c r="B3568" s="28">
        <f t="shared" ref="B3568:H3568" si="2798">B3566+B3567</f>
        <v>0</v>
      </c>
      <c r="C3568" s="28">
        <f t="shared" si="2798"/>
        <v>0</v>
      </c>
      <c r="D3568" s="28">
        <f t="shared" si="2798"/>
        <v>0</v>
      </c>
      <c r="E3568" s="28">
        <f t="shared" si="2798"/>
        <v>0</v>
      </c>
      <c r="F3568" s="28">
        <f t="shared" si="2798"/>
        <v>0</v>
      </c>
      <c r="G3568" s="28">
        <f t="shared" si="2798"/>
        <v>0</v>
      </c>
      <c r="H3568" s="28">
        <f t="shared" si="2798"/>
        <v>0</v>
      </c>
      <c r="I3568" s="151">
        <f>SUM(B3568:H3568)</f>
        <v>0</v>
      </c>
      <c r="J3568" s="28">
        <f>J3566+J3567</f>
        <v>0</v>
      </c>
      <c r="K3568" s="28">
        <f t="shared" ref="K3568:P3568" si="2799">K3566+K3567</f>
        <v>0</v>
      </c>
      <c r="L3568" s="28">
        <f t="shared" si="2799"/>
        <v>0</v>
      </c>
      <c r="M3568" s="28">
        <f t="shared" si="2799"/>
        <v>0</v>
      </c>
      <c r="N3568" s="28">
        <f t="shared" si="2799"/>
        <v>0</v>
      </c>
      <c r="O3568" s="28">
        <f t="shared" si="2799"/>
        <v>0</v>
      </c>
      <c r="P3568" s="28">
        <f t="shared" si="2799"/>
        <v>0</v>
      </c>
      <c r="Q3568" s="151">
        <f>SUM(J3568:P3568)</f>
        <v>0</v>
      </c>
    </row>
    <row r="3569" spans="1:17" x14ac:dyDescent="0.35">
      <c r="A3569" s="28" t="s">
        <v>154</v>
      </c>
      <c r="B3569" s="106" t="e">
        <f t="shared" ref="B3569:H3569" si="2800">B3567/B3568*100</f>
        <v>#DIV/0!</v>
      </c>
      <c r="C3569" s="106" t="e">
        <f t="shared" si="2800"/>
        <v>#DIV/0!</v>
      </c>
      <c r="D3569" s="106" t="e">
        <f t="shared" si="2800"/>
        <v>#DIV/0!</v>
      </c>
      <c r="E3569" s="106" t="e">
        <f t="shared" si="2800"/>
        <v>#DIV/0!</v>
      </c>
      <c r="F3569" s="106" t="e">
        <f t="shared" si="2800"/>
        <v>#DIV/0!</v>
      </c>
      <c r="G3569" s="106" t="e">
        <f t="shared" si="2800"/>
        <v>#DIV/0!</v>
      </c>
      <c r="H3569" s="106" t="e">
        <f t="shared" si="2800"/>
        <v>#DIV/0!</v>
      </c>
      <c r="I3569" s="146"/>
      <c r="J3569" s="106" t="e">
        <f t="shared" ref="J3569:P3569" si="2801">J3567/J3568*100</f>
        <v>#DIV/0!</v>
      </c>
      <c r="K3569" s="106" t="e">
        <f t="shared" si="2801"/>
        <v>#DIV/0!</v>
      </c>
      <c r="L3569" s="106" t="e">
        <f t="shared" si="2801"/>
        <v>#DIV/0!</v>
      </c>
      <c r="M3569" s="106" t="e">
        <f t="shared" si="2801"/>
        <v>#DIV/0!</v>
      </c>
      <c r="N3569" s="106" t="e">
        <f t="shared" si="2801"/>
        <v>#DIV/0!</v>
      </c>
      <c r="O3569" s="106" t="e">
        <f t="shared" si="2801"/>
        <v>#DIV/0!</v>
      </c>
      <c r="P3569" s="106" t="e">
        <f t="shared" si="2801"/>
        <v>#DIV/0!</v>
      </c>
      <c r="Q3569" s="146"/>
    </row>
    <row r="3570" spans="1:17" x14ac:dyDescent="0.35">
      <c r="A3570" s="28" t="s">
        <v>153</v>
      </c>
      <c r="B3570" s="28">
        <v>320</v>
      </c>
      <c r="C3570" s="28">
        <v>364</v>
      </c>
      <c r="D3570" s="28">
        <v>386</v>
      </c>
      <c r="E3570" s="28">
        <v>427</v>
      </c>
      <c r="F3570" s="28">
        <v>3</v>
      </c>
      <c r="G3570" s="28">
        <v>52</v>
      </c>
      <c r="H3570" s="28">
        <v>16</v>
      </c>
      <c r="I3570" s="146"/>
      <c r="J3570" s="28">
        <v>260</v>
      </c>
      <c r="K3570" s="28">
        <v>215</v>
      </c>
      <c r="L3570" s="28">
        <v>359</v>
      </c>
      <c r="M3570" s="28">
        <v>207</v>
      </c>
      <c r="N3570" s="28">
        <v>161</v>
      </c>
      <c r="O3570" s="28">
        <v>46</v>
      </c>
      <c r="P3570" s="28">
        <v>306</v>
      </c>
      <c r="Q3570" s="146"/>
    </row>
    <row r="3571" spans="1:17" x14ac:dyDescent="0.35">
      <c r="A3571" s="43" t="s">
        <v>155</v>
      </c>
      <c r="B3571" s="169" t="e">
        <f t="shared" ref="B3571:H3571" si="2802">B3570/B3568</f>
        <v>#DIV/0!</v>
      </c>
      <c r="C3571" s="169" t="e">
        <f t="shared" si="2802"/>
        <v>#DIV/0!</v>
      </c>
      <c r="D3571" s="169" t="e">
        <f t="shared" si="2802"/>
        <v>#DIV/0!</v>
      </c>
      <c r="E3571" s="169" t="e">
        <f t="shared" si="2802"/>
        <v>#DIV/0!</v>
      </c>
      <c r="F3571" s="169" t="e">
        <f t="shared" si="2802"/>
        <v>#DIV/0!</v>
      </c>
      <c r="G3571" s="169" t="e">
        <f t="shared" si="2802"/>
        <v>#DIV/0!</v>
      </c>
      <c r="H3571" s="169" t="e">
        <f t="shared" si="2802"/>
        <v>#DIV/0!</v>
      </c>
      <c r="I3571" s="146"/>
      <c r="J3571" s="169" t="e">
        <f t="shared" ref="J3571:O3571" si="2803">J3570/J3568</f>
        <v>#DIV/0!</v>
      </c>
      <c r="K3571" s="169" t="e">
        <f t="shared" si="2803"/>
        <v>#DIV/0!</v>
      </c>
      <c r="L3571" s="169" t="e">
        <f t="shared" si="2803"/>
        <v>#DIV/0!</v>
      </c>
      <c r="M3571" s="169" t="e">
        <f t="shared" si="2803"/>
        <v>#DIV/0!</v>
      </c>
      <c r="N3571" s="169" t="e">
        <f t="shared" si="2803"/>
        <v>#DIV/0!</v>
      </c>
      <c r="O3571" s="169" t="e">
        <f t="shared" si="2803"/>
        <v>#DIV/0!</v>
      </c>
      <c r="P3571" s="169" t="e">
        <f>P3572/P3568</f>
        <v>#DIV/0!</v>
      </c>
      <c r="Q3571" s="146"/>
    </row>
    <row r="3572" spans="1:17" x14ac:dyDescent="0.35">
      <c r="A3572" s="28" t="s">
        <v>156</v>
      </c>
      <c r="B3572" s="88">
        <v>24.2</v>
      </c>
      <c r="C3572" s="88">
        <v>25.83</v>
      </c>
      <c r="D3572" s="88">
        <v>4.7300000000000004</v>
      </c>
      <c r="E3572" s="88">
        <v>13</v>
      </c>
      <c r="F3572" s="88">
        <v>12</v>
      </c>
      <c r="G3572" s="79">
        <v>41</v>
      </c>
      <c r="H3572" s="79">
        <v>35</v>
      </c>
      <c r="I3572" s="146">
        <f>SUM(B3572:H3572)</f>
        <v>155.76</v>
      </c>
      <c r="J3572" s="79">
        <v>34.71</v>
      </c>
      <c r="K3572" s="88">
        <v>22.77</v>
      </c>
      <c r="L3572" s="88">
        <v>19</v>
      </c>
      <c r="M3572" s="88">
        <v>10</v>
      </c>
      <c r="N3572" s="88">
        <v>2</v>
      </c>
      <c r="O3572" s="79">
        <v>7</v>
      </c>
      <c r="P3572" s="79">
        <v>2</v>
      </c>
      <c r="Q3572" s="146">
        <f>SUM(J3572:P3572)</f>
        <v>97.48</v>
      </c>
    </row>
    <row r="3573" spans="1:17" x14ac:dyDescent="0.35">
      <c r="A3573" s="28" t="s">
        <v>157</v>
      </c>
      <c r="B3573" s="88">
        <v>34.96</v>
      </c>
      <c r="C3573" s="88">
        <v>44.28</v>
      </c>
      <c r="D3573" s="88">
        <v>56.59</v>
      </c>
      <c r="E3573" s="88">
        <v>64.23</v>
      </c>
      <c r="F3573" s="88">
        <v>37.81</v>
      </c>
      <c r="G3573" s="79">
        <v>26.4</v>
      </c>
      <c r="H3573" s="79">
        <v>34.42</v>
      </c>
      <c r="I3573" s="146">
        <f>SUM(B3573:H3573)</f>
        <v>298.69</v>
      </c>
      <c r="J3573" s="79">
        <v>28.17</v>
      </c>
      <c r="K3573" s="88">
        <v>32.630000000000003</v>
      </c>
      <c r="L3573" s="88">
        <v>38.32</v>
      </c>
      <c r="M3573" s="88">
        <v>5.24</v>
      </c>
      <c r="N3573" s="88">
        <v>1.59</v>
      </c>
      <c r="O3573" s="79">
        <v>0.93</v>
      </c>
      <c r="P3573" s="79">
        <v>1.99</v>
      </c>
      <c r="Q3573" s="146">
        <f>SUM(J3573:P3573)</f>
        <v>108.87</v>
      </c>
    </row>
    <row r="3574" spans="1:17" x14ac:dyDescent="0.35">
      <c r="A3574" s="28" t="s">
        <v>152</v>
      </c>
      <c r="B3574" s="28">
        <f t="shared" ref="B3574:H3574" si="2804">B3573+B3572</f>
        <v>59.16</v>
      </c>
      <c r="C3574" s="28">
        <f t="shared" si="2804"/>
        <v>70.11</v>
      </c>
      <c r="D3574" s="28">
        <f t="shared" si="2804"/>
        <v>61.320000000000007</v>
      </c>
      <c r="E3574" s="28">
        <f t="shared" si="2804"/>
        <v>77.23</v>
      </c>
      <c r="F3574" s="28">
        <f t="shared" si="2804"/>
        <v>49.81</v>
      </c>
      <c r="G3574" s="28">
        <f t="shared" si="2804"/>
        <v>67.400000000000006</v>
      </c>
      <c r="H3574" s="28">
        <f t="shared" si="2804"/>
        <v>69.42</v>
      </c>
      <c r="I3574" s="146">
        <f>SUM(B3574:H3574)</f>
        <v>454.45</v>
      </c>
      <c r="J3574" s="28">
        <f t="shared" ref="J3574:P3574" si="2805">J3573+J3572</f>
        <v>62.88</v>
      </c>
      <c r="K3574" s="28">
        <f t="shared" si="2805"/>
        <v>55.400000000000006</v>
      </c>
      <c r="L3574" s="28">
        <f t="shared" si="2805"/>
        <v>57.32</v>
      </c>
      <c r="M3574" s="28">
        <f t="shared" si="2805"/>
        <v>15.24</v>
      </c>
      <c r="N3574" s="28">
        <f t="shared" si="2805"/>
        <v>3.59</v>
      </c>
      <c r="O3574" s="28">
        <f t="shared" si="2805"/>
        <v>7.93</v>
      </c>
      <c r="P3574" s="28">
        <f t="shared" si="2805"/>
        <v>3.99</v>
      </c>
      <c r="Q3574" s="146">
        <f>SUM(J3574:P3574)</f>
        <v>206.35000000000002</v>
      </c>
    </row>
    <row r="3575" spans="1:17" x14ac:dyDescent="0.35">
      <c r="A3575" s="28" t="s">
        <v>154</v>
      </c>
      <c r="B3575" s="169">
        <f t="shared" ref="B3575:H3575" si="2806">B3574/B3572</f>
        <v>2.4446280991735536</v>
      </c>
      <c r="C3575" s="169">
        <f t="shared" si="2806"/>
        <v>2.7142857142857144</v>
      </c>
      <c r="D3575" s="169">
        <f t="shared" si="2806"/>
        <v>12.964059196617336</v>
      </c>
      <c r="E3575" s="169">
        <f t="shared" si="2806"/>
        <v>5.9407692307692308</v>
      </c>
      <c r="F3575" s="169">
        <f t="shared" si="2806"/>
        <v>4.1508333333333338</v>
      </c>
      <c r="G3575" s="169">
        <f t="shared" si="2806"/>
        <v>1.6439024390243904</v>
      </c>
      <c r="H3575" s="169">
        <f t="shared" si="2806"/>
        <v>1.9834285714285715</v>
      </c>
      <c r="I3575" s="106">
        <f>I3573/I3574*100</f>
        <v>65.725602376499069</v>
      </c>
      <c r="J3575" s="169">
        <f>J3574/J3572</f>
        <v>1.8115816767502162</v>
      </c>
      <c r="K3575" s="169">
        <f t="shared" ref="K3575:P3575" si="2807">K3574/K3572</f>
        <v>2.4330259112867814</v>
      </c>
      <c r="L3575" s="169">
        <f t="shared" si="2807"/>
        <v>3.0168421052631578</v>
      </c>
      <c r="M3575" s="169">
        <f t="shared" si="2807"/>
        <v>1.524</v>
      </c>
      <c r="N3575" s="169">
        <f t="shared" si="2807"/>
        <v>1.7949999999999999</v>
      </c>
      <c r="O3575" s="169">
        <f t="shared" si="2807"/>
        <v>1.1328571428571428</v>
      </c>
      <c r="P3575" s="169">
        <f t="shared" si="2807"/>
        <v>1.9950000000000001</v>
      </c>
      <c r="Q3575" s="106">
        <f>Q3573/Q3574*100</f>
        <v>52.759874000484608</v>
      </c>
    </row>
    <row r="3576" spans="1:17" x14ac:dyDescent="0.35">
      <c r="A3576" s="28" t="s">
        <v>153</v>
      </c>
      <c r="B3576" s="28">
        <v>64</v>
      </c>
      <c r="C3576" s="28">
        <v>72</v>
      </c>
      <c r="D3576" s="28">
        <v>63</v>
      </c>
      <c r="E3576" s="28">
        <v>68</v>
      </c>
      <c r="F3576" s="28">
        <v>51</v>
      </c>
      <c r="G3576" s="28">
        <v>68</v>
      </c>
      <c r="H3576" s="28">
        <v>70</v>
      </c>
      <c r="I3576" s="146"/>
      <c r="J3576" s="28">
        <v>64</v>
      </c>
      <c r="K3576" s="28">
        <v>556</v>
      </c>
      <c r="L3576" s="28">
        <v>59</v>
      </c>
      <c r="M3576" s="28">
        <v>20</v>
      </c>
      <c r="N3576" s="28">
        <v>7</v>
      </c>
      <c r="O3576" s="28">
        <v>8</v>
      </c>
      <c r="P3576" s="28">
        <v>0</v>
      </c>
      <c r="Q3576" s="146"/>
    </row>
    <row r="3577" spans="1:17" x14ac:dyDescent="0.35">
      <c r="A3577" s="43" t="s">
        <v>155</v>
      </c>
      <c r="B3577" s="169">
        <f>B3576/B3574</f>
        <v>1.0818120351588911</v>
      </c>
      <c r="C3577" s="169">
        <f>C3576/C3574</f>
        <v>1.0269576379974326</v>
      </c>
      <c r="D3577" s="169">
        <f>D3576/D3574</f>
        <v>1.0273972602739725</v>
      </c>
      <c r="E3577" s="169">
        <f>E3576/E3574</f>
        <v>0.88048685743881905</v>
      </c>
      <c r="F3577" s="169">
        <v>201</v>
      </c>
      <c r="G3577" s="169">
        <f>G3576/G3574</f>
        <v>1.0089020771513353</v>
      </c>
      <c r="H3577" s="169">
        <f>H3576/H3574</f>
        <v>1.0083549409392105</v>
      </c>
      <c r="I3577" s="146"/>
      <c r="J3577" s="169">
        <f t="shared" ref="J3577:P3577" si="2808">J3576/J3574</f>
        <v>1.0178117048346056</v>
      </c>
      <c r="K3577" s="169">
        <f t="shared" si="2808"/>
        <v>10.03610108303249</v>
      </c>
      <c r="L3577" s="169">
        <f t="shared" si="2808"/>
        <v>1.0293091416608513</v>
      </c>
      <c r="M3577" s="169">
        <f t="shared" si="2808"/>
        <v>1.3123359580052494</v>
      </c>
      <c r="N3577" s="169">
        <f t="shared" si="2808"/>
        <v>1.9498607242339834</v>
      </c>
      <c r="O3577" s="169">
        <f t="shared" si="2808"/>
        <v>1.0088272383354351</v>
      </c>
      <c r="P3577" s="169">
        <f t="shared" si="2808"/>
        <v>0</v>
      </c>
      <c r="Q3577" s="146"/>
    </row>
    <row r="3578" spans="1:17" x14ac:dyDescent="0.35">
      <c r="A3578" s="28" t="s">
        <v>158</v>
      </c>
      <c r="B3578" s="61">
        <v>135</v>
      </c>
      <c r="C3578" s="61">
        <v>138</v>
      </c>
      <c r="D3578" s="61">
        <v>64</v>
      </c>
      <c r="E3578" s="61">
        <v>71</v>
      </c>
      <c r="F3578" s="61">
        <v>7</v>
      </c>
      <c r="G3578" s="61">
        <v>64</v>
      </c>
      <c r="H3578" s="88">
        <v>29</v>
      </c>
      <c r="I3578" s="146">
        <f>SUM(B3578:H3578)</f>
        <v>508</v>
      </c>
      <c r="J3578" s="88">
        <v>47</v>
      </c>
      <c r="K3578" s="61">
        <v>122</v>
      </c>
      <c r="L3578" s="61">
        <v>158</v>
      </c>
      <c r="M3578" s="61">
        <v>73</v>
      </c>
      <c r="N3578" s="61">
        <v>64</v>
      </c>
      <c r="O3578" s="61">
        <v>46</v>
      </c>
      <c r="P3578" s="88">
        <v>215</v>
      </c>
      <c r="Q3578" s="146">
        <f>SUM(J3578:P3578)</f>
        <v>725</v>
      </c>
    </row>
    <row r="3579" spans="1:17" x14ac:dyDescent="0.35">
      <c r="A3579" s="28" t="s">
        <v>159</v>
      </c>
      <c r="B3579" s="88">
        <v>0</v>
      </c>
      <c r="C3579" s="88">
        <v>0</v>
      </c>
      <c r="D3579" s="88">
        <v>0</v>
      </c>
      <c r="E3579" s="88">
        <v>0</v>
      </c>
      <c r="F3579" s="88">
        <v>0</v>
      </c>
      <c r="G3579" s="88">
        <v>0</v>
      </c>
      <c r="H3579" s="88">
        <v>0</v>
      </c>
      <c r="I3579" s="146">
        <f>SUM(B3579:H3579)</f>
        <v>0</v>
      </c>
      <c r="J3579" s="88">
        <v>0</v>
      </c>
      <c r="K3579" s="88">
        <v>0</v>
      </c>
      <c r="L3579" s="88">
        <v>0</v>
      </c>
      <c r="M3579" s="88">
        <v>0</v>
      </c>
      <c r="N3579" s="88">
        <v>0</v>
      </c>
      <c r="O3579" s="88">
        <v>0</v>
      </c>
      <c r="P3579" s="88">
        <v>0</v>
      </c>
      <c r="Q3579" s="146">
        <f>SUM(J3579:P3579)</f>
        <v>0</v>
      </c>
    </row>
    <row r="3580" spans="1:17" x14ac:dyDescent="0.35">
      <c r="A3580" s="28" t="s">
        <v>152</v>
      </c>
      <c r="B3580" s="28">
        <f t="shared" ref="B3580:H3580" si="2809">B3579+B3578</f>
        <v>135</v>
      </c>
      <c r="C3580" s="28">
        <f t="shared" si="2809"/>
        <v>138</v>
      </c>
      <c r="D3580" s="28">
        <f t="shared" si="2809"/>
        <v>64</v>
      </c>
      <c r="E3580" s="28">
        <f t="shared" si="2809"/>
        <v>71</v>
      </c>
      <c r="F3580" s="28">
        <f t="shared" si="2809"/>
        <v>7</v>
      </c>
      <c r="G3580" s="28">
        <f t="shared" si="2809"/>
        <v>64</v>
      </c>
      <c r="H3580" s="28">
        <f t="shared" si="2809"/>
        <v>29</v>
      </c>
      <c r="I3580" s="146">
        <f>SUM(B3580:H3580)</f>
        <v>508</v>
      </c>
      <c r="J3580" s="28">
        <f t="shared" ref="J3580:P3580" si="2810">J3579+J3578</f>
        <v>47</v>
      </c>
      <c r="K3580" s="28">
        <f t="shared" si="2810"/>
        <v>122</v>
      </c>
      <c r="L3580" s="28">
        <f t="shared" si="2810"/>
        <v>158</v>
      </c>
      <c r="M3580" s="28">
        <f t="shared" si="2810"/>
        <v>73</v>
      </c>
      <c r="N3580" s="106">
        <f t="shared" si="2810"/>
        <v>64</v>
      </c>
      <c r="O3580" s="28">
        <f t="shared" si="2810"/>
        <v>46</v>
      </c>
      <c r="P3580" s="28">
        <f t="shared" si="2810"/>
        <v>215</v>
      </c>
      <c r="Q3580" s="146">
        <f>SUM(J3580:P3580)</f>
        <v>725</v>
      </c>
    </row>
    <row r="3581" spans="1:17" x14ac:dyDescent="0.35">
      <c r="A3581" s="28" t="s">
        <v>154</v>
      </c>
      <c r="B3581" s="169">
        <f t="shared" ref="B3581:H3581" si="2811">B3580/B3578</f>
        <v>1</v>
      </c>
      <c r="C3581" s="169">
        <f t="shared" si="2811"/>
        <v>1</v>
      </c>
      <c r="D3581" s="169">
        <f t="shared" si="2811"/>
        <v>1</v>
      </c>
      <c r="E3581" s="169">
        <f t="shared" si="2811"/>
        <v>1</v>
      </c>
      <c r="F3581" s="169">
        <f t="shared" si="2811"/>
        <v>1</v>
      </c>
      <c r="G3581" s="169">
        <f t="shared" si="2811"/>
        <v>1</v>
      </c>
      <c r="H3581" s="169">
        <f t="shared" si="2811"/>
        <v>1</v>
      </c>
      <c r="I3581" s="153">
        <f>I3579/I3580*100</f>
        <v>0</v>
      </c>
      <c r="J3581" s="169">
        <f t="shared" ref="J3581:P3581" si="2812">J3580/J3578</f>
        <v>1</v>
      </c>
      <c r="K3581" s="169">
        <f t="shared" si="2812"/>
        <v>1</v>
      </c>
      <c r="L3581" s="169">
        <f t="shared" si="2812"/>
        <v>1</v>
      </c>
      <c r="M3581" s="169">
        <f t="shared" si="2812"/>
        <v>1</v>
      </c>
      <c r="N3581" s="169">
        <f t="shared" si="2812"/>
        <v>1</v>
      </c>
      <c r="O3581" s="169">
        <f t="shared" si="2812"/>
        <v>1</v>
      </c>
      <c r="P3581" s="169">
        <f t="shared" si="2812"/>
        <v>1</v>
      </c>
      <c r="Q3581" s="153">
        <f>Q3579/Q3580*100</f>
        <v>0</v>
      </c>
    </row>
    <row r="3582" spans="1:17" x14ac:dyDescent="0.35">
      <c r="A3582" s="28" t="s">
        <v>153</v>
      </c>
      <c r="B3582" s="61">
        <v>57</v>
      </c>
      <c r="C3582" s="61">
        <v>64</v>
      </c>
      <c r="D3582" s="61">
        <v>890</v>
      </c>
      <c r="E3582" s="61">
        <v>760</v>
      </c>
      <c r="F3582" s="61">
        <v>500</v>
      </c>
      <c r="G3582" s="61">
        <v>160</v>
      </c>
      <c r="H3582" s="74">
        <v>60</v>
      </c>
      <c r="I3582" s="146"/>
      <c r="J3582" s="74">
        <v>175</v>
      </c>
      <c r="K3582" s="61">
        <v>49</v>
      </c>
      <c r="L3582" s="61">
        <v>720</v>
      </c>
      <c r="M3582" s="61">
        <v>280</v>
      </c>
      <c r="N3582" s="61">
        <v>210</v>
      </c>
      <c r="O3582" s="61">
        <v>140</v>
      </c>
      <c r="P3582" s="74">
        <v>550</v>
      </c>
      <c r="Q3582" s="146"/>
    </row>
    <row r="3583" spans="1:17" x14ac:dyDescent="0.35">
      <c r="A3583" s="43" t="s">
        <v>155</v>
      </c>
      <c r="B3583" s="169">
        <f t="shared" ref="B3583:H3583" si="2813">B3582/B3580</f>
        <v>0.42222222222222222</v>
      </c>
      <c r="C3583" s="169">
        <f t="shared" si="2813"/>
        <v>0.46376811594202899</v>
      </c>
      <c r="D3583" s="169">
        <f t="shared" si="2813"/>
        <v>13.90625</v>
      </c>
      <c r="E3583" s="169">
        <f t="shared" si="2813"/>
        <v>10.704225352112676</v>
      </c>
      <c r="F3583" s="169">
        <f t="shared" si="2813"/>
        <v>71.428571428571431</v>
      </c>
      <c r="G3583" s="169">
        <f t="shared" si="2813"/>
        <v>2.5</v>
      </c>
      <c r="H3583" s="169">
        <f t="shared" si="2813"/>
        <v>2.0689655172413794</v>
      </c>
      <c r="I3583" s="146"/>
      <c r="J3583" s="169">
        <f t="shared" ref="J3583:P3583" si="2814">J3582/J3580</f>
        <v>3.7234042553191489</v>
      </c>
      <c r="K3583" s="169">
        <f t="shared" si="2814"/>
        <v>0.40163934426229508</v>
      </c>
      <c r="L3583" s="169">
        <f t="shared" si="2814"/>
        <v>4.556962025316456</v>
      </c>
      <c r="M3583" s="169">
        <f t="shared" si="2814"/>
        <v>3.8356164383561642</v>
      </c>
      <c r="N3583" s="169">
        <f t="shared" si="2814"/>
        <v>3.28125</v>
      </c>
      <c r="O3583" s="169">
        <f t="shared" si="2814"/>
        <v>3.0434782608695654</v>
      </c>
      <c r="P3583" s="169">
        <f t="shared" si="2814"/>
        <v>2.558139534883721</v>
      </c>
      <c r="Q3583" s="146"/>
    </row>
    <row r="3584" spans="1:17" x14ac:dyDescent="0.35">
      <c r="A3584" s="28" t="s">
        <v>160</v>
      </c>
      <c r="B3584" s="61">
        <v>385</v>
      </c>
      <c r="C3584" s="61">
        <v>395</v>
      </c>
      <c r="D3584" s="61">
        <v>355</v>
      </c>
      <c r="E3584" s="61">
        <v>376</v>
      </c>
      <c r="F3584" s="61">
        <v>397</v>
      </c>
      <c r="G3584" s="61">
        <v>435</v>
      </c>
      <c r="H3584" s="88">
        <v>429</v>
      </c>
      <c r="I3584" s="146">
        <f>SUM(B3584:H3584)</f>
        <v>2772</v>
      </c>
      <c r="J3584" s="88">
        <v>505</v>
      </c>
      <c r="K3584" s="61">
        <v>341</v>
      </c>
      <c r="L3584" s="61">
        <v>386</v>
      </c>
      <c r="M3584" s="61">
        <v>398</v>
      </c>
      <c r="N3584" s="61">
        <v>403</v>
      </c>
      <c r="O3584" s="61">
        <v>409</v>
      </c>
      <c r="P3584" s="88">
        <v>386</v>
      </c>
      <c r="Q3584" s="146">
        <f>SUM(J3584:P3584)</f>
        <v>2828</v>
      </c>
    </row>
    <row r="3585" spans="1:17" x14ac:dyDescent="0.35">
      <c r="A3585" s="28" t="s">
        <v>161</v>
      </c>
      <c r="B3585" s="166">
        <v>100.62</v>
      </c>
      <c r="C3585" s="166">
        <v>107.31</v>
      </c>
      <c r="D3585" s="166">
        <v>149.66</v>
      </c>
      <c r="E3585" s="166">
        <v>137.46</v>
      </c>
      <c r="F3585" s="166">
        <v>115.46</v>
      </c>
      <c r="G3585" s="166">
        <v>70.569999999999993</v>
      </c>
      <c r="H3585" s="88">
        <v>82.89</v>
      </c>
      <c r="I3585" s="146">
        <f>SUM(B3585:H3585)</f>
        <v>763.97000000000014</v>
      </c>
      <c r="J3585" s="88">
        <v>92.52</v>
      </c>
      <c r="K3585" s="166">
        <v>77.430000000000007</v>
      </c>
      <c r="L3585" s="166">
        <v>114.65</v>
      </c>
      <c r="M3585" s="166">
        <v>116.67</v>
      </c>
      <c r="N3585" s="166">
        <v>98.41</v>
      </c>
      <c r="O3585" s="166">
        <v>38.39</v>
      </c>
      <c r="P3585" s="88">
        <v>115.64</v>
      </c>
      <c r="Q3585" s="146">
        <f>SUM(J3585:P3585)</f>
        <v>653.71</v>
      </c>
    </row>
    <row r="3586" spans="1:17" x14ac:dyDescent="0.35">
      <c r="A3586" s="28" t="s">
        <v>152</v>
      </c>
      <c r="B3586" s="28">
        <f t="shared" ref="B3586:H3586" si="2815">B3585+B3584</f>
        <v>485.62</v>
      </c>
      <c r="C3586" s="28">
        <f t="shared" si="2815"/>
        <v>502.31</v>
      </c>
      <c r="D3586" s="28">
        <f t="shared" si="2815"/>
        <v>504.65999999999997</v>
      </c>
      <c r="E3586" s="28">
        <f t="shared" si="2815"/>
        <v>513.46</v>
      </c>
      <c r="F3586" s="28">
        <f t="shared" si="2815"/>
        <v>512.46</v>
      </c>
      <c r="G3586" s="106">
        <f t="shared" si="2815"/>
        <v>505.57</v>
      </c>
      <c r="H3586" s="28">
        <f t="shared" si="2815"/>
        <v>511.89</v>
      </c>
      <c r="I3586" s="146">
        <f>SUM(B3586:H3586)</f>
        <v>3535.9700000000003</v>
      </c>
      <c r="J3586" s="28">
        <f>J3585+J3584</f>
        <v>597.52</v>
      </c>
      <c r="K3586" s="28">
        <f>K3585+K3584</f>
        <v>418.43</v>
      </c>
      <c r="L3586" s="28">
        <f>L3585+L3584</f>
        <v>500.65</v>
      </c>
      <c r="M3586" s="28">
        <f>M3585+M3584</f>
        <v>514.66999999999996</v>
      </c>
      <c r="N3586" s="106">
        <v>141.46</v>
      </c>
      <c r="O3586" s="106">
        <f>O3585+O3584</f>
        <v>447.39</v>
      </c>
      <c r="P3586" s="106">
        <f>P3585+P3584</f>
        <v>501.64</v>
      </c>
      <c r="Q3586" s="146">
        <f>SUM(J3586:P3586)</f>
        <v>3121.7599999999998</v>
      </c>
    </row>
    <row r="3587" spans="1:17" x14ac:dyDescent="0.35">
      <c r="A3587" s="28" t="s">
        <v>154</v>
      </c>
      <c r="B3587" s="169">
        <f t="shared" ref="B3587:H3587" si="2816">B3586/B3584</f>
        <v>1.2613506493506494</v>
      </c>
      <c r="C3587" s="169">
        <f t="shared" si="2816"/>
        <v>1.2716708860759494</v>
      </c>
      <c r="D3587" s="169">
        <f t="shared" si="2816"/>
        <v>1.4215774647887323</v>
      </c>
      <c r="E3587" s="169">
        <f t="shared" si="2816"/>
        <v>1.3655851063829789</v>
      </c>
      <c r="F3587" s="169">
        <f t="shared" si="2816"/>
        <v>1.290831234256927</v>
      </c>
      <c r="G3587" s="169">
        <f t="shared" si="2816"/>
        <v>1.1622298850574713</v>
      </c>
      <c r="H3587" s="169">
        <f t="shared" si="2816"/>
        <v>1.1932167832167833</v>
      </c>
      <c r="I3587" s="153">
        <f>I3585/I3586*100</f>
        <v>21.605669731360848</v>
      </c>
      <c r="J3587" s="169">
        <f>J3586/J3584</f>
        <v>1.1832079207920791</v>
      </c>
      <c r="K3587" s="169">
        <f t="shared" ref="K3587:P3587" si="2817">K3586/K3584</f>
        <v>1.2270674486803519</v>
      </c>
      <c r="L3587" s="169">
        <f t="shared" si="2817"/>
        <v>1.297020725388601</v>
      </c>
      <c r="M3587" s="169">
        <f t="shared" si="2817"/>
        <v>1.2931407035175879</v>
      </c>
      <c r="N3587" s="169">
        <f t="shared" si="2817"/>
        <v>0.35101736972704717</v>
      </c>
      <c r="O3587" s="169">
        <f t="shared" si="2817"/>
        <v>1.0938630806845966</v>
      </c>
      <c r="P3587" s="169">
        <f t="shared" si="2817"/>
        <v>1.2995854922279793</v>
      </c>
      <c r="Q3587" s="153">
        <f>Q3585/Q3586*100</f>
        <v>20.940431038901135</v>
      </c>
    </row>
    <row r="3588" spans="1:17" x14ac:dyDescent="0.35">
      <c r="A3588" s="28" t="s">
        <v>153</v>
      </c>
      <c r="B3588" s="88">
        <v>746</v>
      </c>
      <c r="C3588" s="88">
        <v>739</v>
      </c>
      <c r="D3588" s="88">
        <v>730</v>
      </c>
      <c r="E3588" s="88">
        <v>752</v>
      </c>
      <c r="F3588" s="88">
        <v>744</v>
      </c>
      <c r="G3588" s="88">
        <v>736</v>
      </c>
      <c r="H3588" s="88">
        <v>741</v>
      </c>
      <c r="I3588" s="146"/>
      <c r="J3588" s="88">
        <v>721</v>
      </c>
      <c r="K3588" s="88">
        <v>756</v>
      </c>
      <c r="L3588" s="88">
        <v>689</v>
      </c>
      <c r="M3588" s="88">
        <v>729</v>
      </c>
      <c r="N3588" s="88">
        <v>783</v>
      </c>
      <c r="O3588" s="88">
        <v>691</v>
      </c>
      <c r="P3588" s="88">
        <v>687</v>
      </c>
      <c r="Q3588" s="146"/>
    </row>
    <row r="3589" spans="1:17" x14ac:dyDescent="0.35">
      <c r="A3589" s="43" t="s">
        <v>155</v>
      </c>
      <c r="B3589" s="169">
        <f>B3588/B3586</f>
        <v>1.5361805526955232</v>
      </c>
      <c r="C3589" s="169">
        <f>C3588/C3586</f>
        <v>1.4712030419462085</v>
      </c>
      <c r="D3589" s="169">
        <f>D3588/D3586</f>
        <v>1.4465184480640432</v>
      </c>
      <c r="E3589" s="169">
        <f>E3588/E3586</f>
        <v>1.4645736766252482</v>
      </c>
      <c r="F3589" s="169">
        <f>F3588/F3586</f>
        <v>1.4518206299028216</v>
      </c>
      <c r="G3589" s="169">
        <v>754</v>
      </c>
      <c r="H3589" s="169">
        <f>H3588/H3586</f>
        <v>1.4475766277911271</v>
      </c>
      <c r="I3589" s="146"/>
      <c r="J3589" s="169">
        <f t="shared" ref="J3589:P3589" si="2818">J3588/J3586</f>
        <v>1.2066541705716964</v>
      </c>
      <c r="K3589" s="169">
        <f t="shared" si="2818"/>
        <v>1.8067538178428888</v>
      </c>
      <c r="L3589" s="169">
        <f t="shared" si="2818"/>
        <v>1.3762109257964648</v>
      </c>
      <c r="M3589" s="169">
        <f t="shared" si="2818"/>
        <v>1.4164416033574914</v>
      </c>
      <c r="N3589" s="169">
        <f t="shared" si="2818"/>
        <v>5.5351336066732646</v>
      </c>
      <c r="O3589" s="169">
        <f t="shared" si="2818"/>
        <v>1.5445137352198306</v>
      </c>
      <c r="P3589" s="169">
        <f t="shared" si="2818"/>
        <v>1.3695080137150148</v>
      </c>
      <c r="Q3589" s="146"/>
    </row>
    <row r="3590" spans="1:17" x14ac:dyDescent="0.35">
      <c r="A3590" s="28" t="s">
        <v>166</v>
      </c>
      <c r="B3590" s="61">
        <v>171.45</v>
      </c>
      <c r="C3590" s="61">
        <v>185.83</v>
      </c>
      <c r="D3590" s="61">
        <v>182.5</v>
      </c>
      <c r="E3590" s="61">
        <v>178.2</v>
      </c>
      <c r="F3590" s="61">
        <v>182.2</v>
      </c>
      <c r="G3590" s="28">
        <v>171.1</v>
      </c>
      <c r="H3590" s="74">
        <v>178.1</v>
      </c>
      <c r="I3590" s="146">
        <f>SUM(B3590:H3590)</f>
        <v>1249.3799999999999</v>
      </c>
      <c r="J3590" s="74">
        <v>180.43</v>
      </c>
      <c r="K3590" s="61">
        <v>198.6</v>
      </c>
      <c r="L3590" s="61">
        <v>187.3</v>
      </c>
      <c r="M3590" s="61">
        <v>177.6</v>
      </c>
      <c r="N3590" s="61">
        <v>181.3</v>
      </c>
      <c r="O3590" s="28">
        <v>169.8</v>
      </c>
      <c r="P3590" s="74">
        <v>181.9</v>
      </c>
      <c r="Q3590" s="146">
        <f>SUM(J3590:P3590)</f>
        <v>1276.93</v>
      </c>
    </row>
    <row r="3591" spans="1:17" x14ac:dyDescent="0.35">
      <c r="A3591" s="28" t="s">
        <v>167</v>
      </c>
      <c r="B3591" s="166">
        <v>3.27</v>
      </c>
      <c r="C3591" s="166">
        <v>3.11</v>
      </c>
      <c r="D3591" s="166">
        <v>3.51</v>
      </c>
      <c r="E3591" s="166">
        <v>3.41</v>
      </c>
      <c r="F3591" s="178">
        <v>3.59</v>
      </c>
      <c r="G3591" s="28">
        <v>3.89</v>
      </c>
      <c r="H3591" s="74">
        <v>3.61</v>
      </c>
      <c r="I3591" s="146">
        <f>SUM(B3591:H3591)</f>
        <v>24.39</v>
      </c>
      <c r="J3591" s="74">
        <v>3.39</v>
      </c>
      <c r="K3591" s="166">
        <v>4.2</v>
      </c>
      <c r="L3591" s="166">
        <v>4.76</v>
      </c>
      <c r="M3591" s="166">
        <v>2.46</v>
      </c>
      <c r="N3591" s="166">
        <v>5.32</v>
      </c>
      <c r="O3591" s="28">
        <v>4.7</v>
      </c>
      <c r="P3591" s="74">
        <v>3.94</v>
      </c>
      <c r="Q3591" s="146">
        <f>SUM(J3591:P3591)</f>
        <v>28.77</v>
      </c>
    </row>
    <row r="3592" spans="1:17" x14ac:dyDescent="0.35">
      <c r="A3592" s="28" t="s">
        <v>152</v>
      </c>
      <c r="B3592" s="28">
        <f t="shared" ref="B3592:H3592" si="2819">B3591+B3590</f>
        <v>174.72</v>
      </c>
      <c r="C3592" s="28">
        <f t="shared" si="2819"/>
        <v>188.94000000000003</v>
      </c>
      <c r="D3592" s="28">
        <f t="shared" si="2819"/>
        <v>186.01</v>
      </c>
      <c r="E3592" s="28">
        <f t="shared" si="2819"/>
        <v>181.60999999999999</v>
      </c>
      <c r="F3592" s="28">
        <f t="shared" si="2819"/>
        <v>185.79</v>
      </c>
      <c r="G3592" s="28">
        <f t="shared" si="2819"/>
        <v>174.98999999999998</v>
      </c>
      <c r="H3592" s="28">
        <f t="shared" si="2819"/>
        <v>181.71</v>
      </c>
      <c r="I3592" s="146">
        <f>SUM(B3592:H3592)</f>
        <v>1273.77</v>
      </c>
      <c r="J3592" s="28">
        <f t="shared" ref="J3592:P3592" si="2820">J3591+J3590</f>
        <v>183.82</v>
      </c>
      <c r="K3592" s="28">
        <f t="shared" si="2820"/>
        <v>202.79999999999998</v>
      </c>
      <c r="L3592" s="28">
        <f t="shared" si="2820"/>
        <v>192.06</v>
      </c>
      <c r="M3592" s="28">
        <f t="shared" si="2820"/>
        <v>180.06</v>
      </c>
      <c r="N3592" s="28">
        <f t="shared" si="2820"/>
        <v>186.62</v>
      </c>
      <c r="O3592" s="28">
        <f t="shared" si="2820"/>
        <v>174.5</v>
      </c>
      <c r="P3592" s="28">
        <f t="shared" si="2820"/>
        <v>185.84</v>
      </c>
      <c r="Q3592" s="146">
        <f>SUM(J3592:P3592)</f>
        <v>1305.7</v>
      </c>
    </row>
    <row r="3593" spans="1:17" x14ac:dyDescent="0.35">
      <c r="A3593" s="28" t="s">
        <v>154</v>
      </c>
      <c r="B3593" s="169">
        <f t="shared" ref="B3593:H3593" si="2821">B3592/B3590</f>
        <v>1.0190726159230097</v>
      </c>
      <c r="C3593" s="169">
        <f t="shared" si="2821"/>
        <v>1.016735726201367</v>
      </c>
      <c r="D3593" s="169">
        <f t="shared" si="2821"/>
        <v>1.0192328767123287</v>
      </c>
      <c r="E3593" s="169">
        <f t="shared" si="2821"/>
        <v>1.0191358024691357</v>
      </c>
      <c r="F3593" s="169">
        <f t="shared" si="2821"/>
        <v>1.0197036223929747</v>
      </c>
      <c r="G3593" s="169">
        <f t="shared" si="2821"/>
        <v>1.0227352425482172</v>
      </c>
      <c r="H3593" s="169">
        <f t="shared" si="2821"/>
        <v>1.0202695115103875</v>
      </c>
      <c r="I3593" s="106">
        <f>I3591/I3592*100</f>
        <v>1.9147883840881792</v>
      </c>
      <c r="J3593" s="169">
        <f t="shared" ref="J3593:P3593" si="2822">J3592/J3590</f>
        <v>1.0187884498143323</v>
      </c>
      <c r="K3593" s="169">
        <f t="shared" si="2822"/>
        <v>1.0211480362537764</v>
      </c>
      <c r="L3593" s="169">
        <f t="shared" si="2822"/>
        <v>1.0254137746930059</v>
      </c>
      <c r="M3593" s="169">
        <f t="shared" si="2822"/>
        <v>1.0138513513513514</v>
      </c>
      <c r="N3593" s="169">
        <f t="shared" si="2822"/>
        <v>1.0293436293436293</v>
      </c>
      <c r="O3593" s="169">
        <f t="shared" si="2822"/>
        <v>1.0276796230859835</v>
      </c>
      <c r="P3593" s="169">
        <f t="shared" si="2822"/>
        <v>1.0216602528862011</v>
      </c>
      <c r="Q3593" s="106">
        <f>Q3591/Q3592*100</f>
        <v>2.2034157922953206</v>
      </c>
    </row>
    <row r="3594" spans="1:17" x14ac:dyDescent="0.35">
      <c r="A3594" s="28" t="s">
        <v>153</v>
      </c>
      <c r="B3594" s="28">
        <v>190</v>
      </c>
      <c r="C3594" s="28">
        <v>204</v>
      </c>
      <c r="D3594" s="61">
        <v>203</v>
      </c>
      <c r="E3594" s="61">
        <v>197</v>
      </c>
      <c r="F3594" s="61">
        <v>200</v>
      </c>
      <c r="G3594" s="88">
        <v>188</v>
      </c>
      <c r="H3594" s="88">
        <v>196</v>
      </c>
      <c r="I3594" s="146"/>
      <c r="J3594" s="88">
        <v>200</v>
      </c>
      <c r="K3594" s="61">
        <v>203</v>
      </c>
      <c r="L3594" s="61">
        <v>206</v>
      </c>
      <c r="M3594" s="61">
        <v>196</v>
      </c>
      <c r="N3594" s="61">
        <v>197</v>
      </c>
      <c r="O3594" s="88">
        <v>206</v>
      </c>
      <c r="P3594" s="88">
        <v>199</v>
      </c>
      <c r="Q3594" s="146"/>
    </row>
    <row r="3595" spans="1:17" x14ac:dyDescent="0.35">
      <c r="A3595" s="43" t="s">
        <v>155</v>
      </c>
      <c r="B3595" s="169">
        <f t="shared" ref="B3595:H3595" si="2823">B3594/B3592</f>
        <v>1.0874542124542124</v>
      </c>
      <c r="C3595" s="169">
        <f t="shared" si="2823"/>
        <v>1.0797078437599237</v>
      </c>
      <c r="D3595" s="169">
        <f t="shared" si="2823"/>
        <v>1.0913391753131552</v>
      </c>
      <c r="E3595" s="169">
        <f t="shared" si="2823"/>
        <v>1.0847420296239194</v>
      </c>
      <c r="F3595" s="169">
        <f t="shared" si="2823"/>
        <v>1.0764842025943269</v>
      </c>
      <c r="G3595" s="169">
        <f t="shared" si="2823"/>
        <v>1.0743471055488887</v>
      </c>
      <c r="H3595" s="169">
        <f t="shared" si="2823"/>
        <v>1.0786417918661604</v>
      </c>
      <c r="I3595" s="146"/>
      <c r="J3595" s="169">
        <f t="shared" ref="J3595:P3595" si="2824">J3594/J3592</f>
        <v>1.0880208900010881</v>
      </c>
      <c r="K3595" s="169">
        <f t="shared" si="2824"/>
        <v>1.0009861932938857</v>
      </c>
      <c r="L3595" s="169">
        <f t="shared" si="2824"/>
        <v>1.072581484952619</v>
      </c>
      <c r="M3595" s="169">
        <f t="shared" si="2824"/>
        <v>1.0885260468732645</v>
      </c>
      <c r="N3595" s="169">
        <f t="shared" si="2824"/>
        <v>1.0556210481191726</v>
      </c>
      <c r="O3595" s="169">
        <f t="shared" si="2824"/>
        <v>1.180515759312321</v>
      </c>
      <c r="P3595" s="169">
        <f t="shared" si="2824"/>
        <v>1.0708136030994404</v>
      </c>
      <c r="Q3595" s="146"/>
    </row>
    <row r="3596" spans="1:17" x14ac:dyDescent="0.35">
      <c r="A3596" s="28" t="s">
        <v>168</v>
      </c>
      <c r="B3596" s="61">
        <v>123.48</v>
      </c>
      <c r="C3596" s="61">
        <v>131.85</v>
      </c>
      <c r="D3596" s="61">
        <v>129.78</v>
      </c>
      <c r="E3596" s="61">
        <v>127.9</v>
      </c>
      <c r="F3596" s="61">
        <v>131.6</v>
      </c>
      <c r="G3596" s="28">
        <v>123.8</v>
      </c>
      <c r="H3596" s="28">
        <v>128.80000000000001</v>
      </c>
      <c r="I3596" s="151">
        <f>SUM(B3596:H3596)</f>
        <v>897.21</v>
      </c>
      <c r="J3596" s="28">
        <v>129.28</v>
      </c>
      <c r="K3596" s="61">
        <v>131.63</v>
      </c>
      <c r="L3596" s="61">
        <v>135.5</v>
      </c>
      <c r="M3596" s="61">
        <v>129.1</v>
      </c>
      <c r="N3596" s="61">
        <v>130.6</v>
      </c>
      <c r="O3596" s="28">
        <v>122.6</v>
      </c>
      <c r="P3596" s="28">
        <v>130.19999999999999</v>
      </c>
      <c r="Q3596" s="151">
        <f>SUM(J3596:P3596)</f>
        <v>908.91000000000008</v>
      </c>
    </row>
    <row r="3597" spans="1:17" x14ac:dyDescent="0.35">
      <c r="A3597" s="28" t="s">
        <v>1543</v>
      </c>
      <c r="B3597" s="166">
        <v>0.31</v>
      </c>
      <c r="C3597" s="166">
        <v>0.62</v>
      </c>
      <c r="D3597" s="166">
        <v>0.8</v>
      </c>
      <c r="E3597" s="166">
        <v>0.45</v>
      </c>
      <c r="F3597" s="166">
        <v>0.53</v>
      </c>
      <c r="G3597" s="28">
        <v>0.34</v>
      </c>
      <c r="H3597" s="28">
        <v>0.65</v>
      </c>
      <c r="I3597" s="151">
        <f>SUM(B3597:H3597)</f>
        <v>3.6999999999999997</v>
      </c>
      <c r="J3597" s="28">
        <v>0.7</v>
      </c>
      <c r="K3597" s="166">
        <v>0.56000000000000005</v>
      </c>
      <c r="L3597" s="166">
        <v>1.1499999999999999</v>
      </c>
      <c r="M3597" s="166">
        <v>0.38</v>
      </c>
      <c r="N3597" s="166">
        <v>0.68</v>
      </c>
      <c r="O3597" s="28">
        <v>0.38</v>
      </c>
      <c r="P3597" s="28">
        <v>0.62</v>
      </c>
      <c r="Q3597" s="151">
        <f>SUM(J3597:P3597)</f>
        <v>4.47</v>
      </c>
    </row>
    <row r="3598" spans="1:17" x14ac:dyDescent="0.35">
      <c r="A3598" s="28" t="s">
        <v>152</v>
      </c>
      <c r="B3598" s="28">
        <f t="shared" ref="B3598:H3598" si="2825">B3597+B3596</f>
        <v>123.79</v>
      </c>
      <c r="C3598" s="28">
        <f t="shared" si="2825"/>
        <v>132.47</v>
      </c>
      <c r="D3598" s="28">
        <f t="shared" si="2825"/>
        <v>130.58000000000001</v>
      </c>
      <c r="E3598" s="28">
        <f t="shared" si="2825"/>
        <v>128.35</v>
      </c>
      <c r="F3598" s="28">
        <f t="shared" si="2825"/>
        <v>132.13</v>
      </c>
      <c r="G3598" s="28">
        <f t="shared" si="2825"/>
        <v>124.14</v>
      </c>
      <c r="H3598" s="28">
        <f t="shared" si="2825"/>
        <v>129.45000000000002</v>
      </c>
      <c r="I3598" s="151">
        <f>SUM(B3598:H3598)</f>
        <v>900.91000000000008</v>
      </c>
      <c r="J3598" s="28">
        <f t="shared" ref="J3598:P3598" si="2826">J3597+J3596</f>
        <v>129.97999999999999</v>
      </c>
      <c r="K3598" s="28">
        <f t="shared" si="2826"/>
        <v>132.19</v>
      </c>
      <c r="L3598" s="28">
        <f t="shared" si="2826"/>
        <v>136.65</v>
      </c>
      <c r="M3598" s="28">
        <f t="shared" si="2826"/>
        <v>129.47999999999999</v>
      </c>
      <c r="N3598" s="28">
        <f t="shared" si="2826"/>
        <v>131.28</v>
      </c>
      <c r="O3598" s="28">
        <f t="shared" si="2826"/>
        <v>122.97999999999999</v>
      </c>
      <c r="P3598" s="28">
        <f t="shared" si="2826"/>
        <v>130.82</v>
      </c>
      <c r="Q3598" s="151">
        <f>SUM(J3598:P3598)</f>
        <v>913.37999999999988</v>
      </c>
    </row>
    <row r="3599" spans="1:17" x14ac:dyDescent="0.35">
      <c r="A3599" s="28" t="s">
        <v>154</v>
      </c>
      <c r="B3599" s="169">
        <f t="shared" ref="B3599:H3599" si="2827">B3598/B3596</f>
        <v>1.002510528020732</v>
      </c>
      <c r="C3599" s="169">
        <f t="shared" si="2827"/>
        <v>1.0047023132347366</v>
      </c>
      <c r="D3599" s="169">
        <f t="shared" si="2827"/>
        <v>1.0061642780089384</v>
      </c>
      <c r="E3599" s="169">
        <f t="shared" si="2827"/>
        <v>1.0035183737294762</v>
      </c>
      <c r="F3599" s="169">
        <f t="shared" si="2827"/>
        <v>1.0040273556231003</v>
      </c>
      <c r="G3599" s="169">
        <f t="shared" si="2827"/>
        <v>1.0027463651050081</v>
      </c>
      <c r="H3599" s="169">
        <f t="shared" si="2827"/>
        <v>1.0050465838509317</v>
      </c>
      <c r="I3599" s="154">
        <f>I3597/I3598*100</f>
        <v>0.41069585197189501</v>
      </c>
      <c r="J3599" s="169">
        <f t="shared" ref="J3599:P3599" si="2828">J3598/J3596</f>
        <v>1.0054146039603959</v>
      </c>
      <c r="K3599" s="169">
        <f t="shared" si="2828"/>
        <v>1.0042543493124667</v>
      </c>
      <c r="L3599" s="169">
        <f t="shared" si="2828"/>
        <v>1.0084870848708487</v>
      </c>
      <c r="M3599" s="169">
        <f t="shared" si="2828"/>
        <v>1.0029434546862896</v>
      </c>
      <c r="N3599" s="169">
        <f t="shared" si="2828"/>
        <v>1.0052067381316998</v>
      </c>
      <c r="O3599" s="169">
        <f t="shared" si="2828"/>
        <v>1.0030995106035889</v>
      </c>
      <c r="P3599" s="169">
        <f t="shared" si="2828"/>
        <v>1.0047619047619047</v>
      </c>
      <c r="Q3599" s="154">
        <f>Q3597/Q3598*100</f>
        <v>0.48939105301188995</v>
      </c>
    </row>
    <row r="3600" spans="1:17" x14ac:dyDescent="0.35">
      <c r="A3600" s="28" t="s">
        <v>153</v>
      </c>
      <c r="B3600" s="28">
        <v>155</v>
      </c>
      <c r="C3600" s="28">
        <v>165</v>
      </c>
      <c r="D3600" s="28">
        <v>162</v>
      </c>
      <c r="E3600" s="28">
        <v>158</v>
      </c>
      <c r="F3600" s="28">
        <v>162</v>
      </c>
      <c r="G3600" s="88">
        <v>152</v>
      </c>
      <c r="H3600" s="88">
        <v>159</v>
      </c>
      <c r="I3600" s="146"/>
      <c r="J3600" s="88">
        <v>162</v>
      </c>
      <c r="K3600" s="28">
        <v>164</v>
      </c>
      <c r="L3600" s="28">
        <v>167</v>
      </c>
      <c r="M3600" s="28">
        <v>158</v>
      </c>
      <c r="N3600" s="28">
        <v>160</v>
      </c>
      <c r="O3600" s="88">
        <v>151</v>
      </c>
      <c r="P3600" s="88">
        <v>160</v>
      </c>
      <c r="Q3600" s="146"/>
    </row>
    <row r="3601" spans="1:17" x14ac:dyDescent="0.35">
      <c r="A3601" s="43" t="s">
        <v>155</v>
      </c>
      <c r="B3601" s="169">
        <f t="shared" ref="B3601:H3601" si="2829">B3600/B3598</f>
        <v>1.2521205266984408</v>
      </c>
      <c r="C3601" s="169">
        <f t="shared" si="2829"/>
        <v>1.2455650335925115</v>
      </c>
      <c r="D3601" s="169">
        <f t="shared" si="2829"/>
        <v>1.2406187777607596</v>
      </c>
      <c r="E3601" s="169">
        <f t="shared" si="2829"/>
        <v>1.2310089598753409</v>
      </c>
      <c r="F3601" s="169">
        <f t="shared" si="2829"/>
        <v>1.2260652387799895</v>
      </c>
      <c r="G3601" s="169">
        <f t="shared" si="2829"/>
        <v>1.2244240373771549</v>
      </c>
      <c r="H3601" s="169">
        <f t="shared" si="2829"/>
        <v>1.228273464658169</v>
      </c>
      <c r="I3601" s="146"/>
      <c r="J3601" s="169">
        <f t="shared" ref="J3601:P3601" si="2830">J3600/J3598</f>
        <v>1.2463455916294817</v>
      </c>
      <c r="K3601" s="169">
        <f t="shared" si="2830"/>
        <v>1.2406384749224602</v>
      </c>
      <c r="L3601" s="169">
        <f t="shared" si="2830"/>
        <v>1.2221002561287961</v>
      </c>
      <c r="M3601" s="169">
        <f t="shared" si="2830"/>
        <v>1.2202656780970036</v>
      </c>
      <c r="N3601" s="169">
        <f t="shared" si="2830"/>
        <v>1.218769043266301</v>
      </c>
      <c r="O3601" s="169">
        <f t="shared" si="2830"/>
        <v>1.2278419255163442</v>
      </c>
      <c r="P3601" s="169">
        <f t="shared" si="2830"/>
        <v>1.2230545788105796</v>
      </c>
      <c r="Q3601" s="146"/>
    </row>
    <row r="3602" spans="1:17" x14ac:dyDescent="0.35">
      <c r="A3602" s="28" t="s">
        <v>170</v>
      </c>
      <c r="B3602" s="61">
        <v>317.10000000000002</v>
      </c>
      <c r="C3602" s="61">
        <v>345.7</v>
      </c>
      <c r="D3602" s="61">
        <v>394.5</v>
      </c>
      <c r="E3602" s="61">
        <v>359.8</v>
      </c>
      <c r="F3602" s="61">
        <v>386.3</v>
      </c>
      <c r="G3602" s="88">
        <v>304.39999999999998</v>
      </c>
      <c r="H3602" s="88">
        <v>364.7</v>
      </c>
      <c r="I3602" s="146">
        <f>SUM(B3602:H3602)</f>
        <v>2472.4999999999995</v>
      </c>
      <c r="J3602" s="88">
        <v>383.8</v>
      </c>
      <c r="K3602" s="61">
        <v>316.2</v>
      </c>
      <c r="L3602" s="61">
        <v>288.60000000000002</v>
      </c>
      <c r="M3602" s="61">
        <v>462.7</v>
      </c>
      <c r="N3602" s="61">
        <v>268.89999999999998</v>
      </c>
      <c r="O3602" s="88">
        <v>225.2</v>
      </c>
      <c r="P3602" s="88">
        <v>376.1</v>
      </c>
      <c r="Q3602" s="146">
        <f>SUM(J3602:P3602)</f>
        <v>2321.5</v>
      </c>
    </row>
    <row r="3603" spans="1:17" x14ac:dyDescent="0.35">
      <c r="A3603" s="28" t="s">
        <v>171</v>
      </c>
      <c r="B3603" s="166">
        <v>0.5</v>
      </c>
      <c r="C3603" s="166">
        <v>1.7</v>
      </c>
      <c r="D3603" s="166">
        <v>0.33</v>
      </c>
      <c r="E3603" s="166">
        <v>1.2</v>
      </c>
      <c r="F3603" s="166">
        <v>1.5</v>
      </c>
      <c r="G3603" s="88">
        <v>0.1</v>
      </c>
      <c r="H3603" s="88">
        <v>2.5</v>
      </c>
      <c r="I3603" s="146">
        <f>SUM(B3603:H3603)</f>
        <v>7.83</v>
      </c>
      <c r="J3603" s="88">
        <v>2.5</v>
      </c>
      <c r="K3603" s="166">
        <v>1.3</v>
      </c>
      <c r="L3603" s="166">
        <v>4.3</v>
      </c>
      <c r="M3603" s="166">
        <v>1</v>
      </c>
      <c r="N3603" s="166">
        <v>1.9</v>
      </c>
      <c r="O3603" s="88">
        <v>0.1</v>
      </c>
      <c r="P3603" s="88">
        <v>2.1</v>
      </c>
      <c r="Q3603" s="146">
        <f>SUM(J3603:P3603)</f>
        <v>13.2</v>
      </c>
    </row>
    <row r="3604" spans="1:17" x14ac:dyDescent="0.35">
      <c r="A3604" s="28" t="s">
        <v>152</v>
      </c>
      <c r="B3604" s="28">
        <f t="shared" ref="B3604:H3604" si="2831">B3603+B3602</f>
        <v>317.60000000000002</v>
      </c>
      <c r="C3604" s="28">
        <f t="shared" si="2831"/>
        <v>347.4</v>
      </c>
      <c r="D3604" s="28">
        <f t="shared" si="2831"/>
        <v>394.83</v>
      </c>
      <c r="E3604" s="28">
        <f t="shared" si="2831"/>
        <v>361</v>
      </c>
      <c r="F3604" s="28">
        <f t="shared" si="2831"/>
        <v>387.8</v>
      </c>
      <c r="G3604" s="28">
        <f t="shared" si="2831"/>
        <v>304.5</v>
      </c>
      <c r="H3604" s="28">
        <f t="shared" si="2831"/>
        <v>367.2</v>
      </c>
      <c r="I3604" s="146">
        <f>SUM(B3604:H3604)</f>
        <v>2480.33</v>
      </c>
      <c r="J3604" s="28">
        <f t="shared" ref="J3604:P3604" si="2832">J3603+J3602</f>
        <v>386.3</v>
      </c>
      <c r="K3604" s="28">
        <f t="shared" si="2832"/>
        <v>317.5</v>
      </c>
      <c r="L3604" s="28">
        <f t="shared" si="2832"/>
        <v>292.90000000000003</v>
      </c>
      <c r="M3604" s="28">
        <f t="shared" si="2832"/>
        <v>463.7</v>
      </c>
      <c r="N3604" s="28">
        <f t="shared" si="2832"/>
        <v>270.79999999999995</v>
      </c>
      <c r="O3604" s="28">
        <f t="shared" si="2832"/>
        <v>225.29999999999998</v>
      </c>
      <c r="P3604" s="28">
        <f t="shared" si="2832"/>
        <v>378.20000000000005</v>
      </c>
      <c r="Q3604" s="146">
        <f>SUM(J3604:P3604)</f>
        <v>2334.6999999999998</v>
      </c>
    </row>
    <row r="3605" spans="1:17" x14ac:dyDescent="0.35">
      <c r="A3605" s="28" t="s">
        <v>154</v>
      </c>
      <c r="B3605" s="169">
        <f t="shared" ref="B3605:H3605" si="2833">B3604/B3602</f>
        <v>1.00157678965626</v>
      </c>
      <c r="C3605" s="169">
        <f t="shared" si="2833"/>
        <v>1.0049175585768007</v>
      </c>
      <c r="D3605" s="169">
        <f t="shared" si="2833"/>
        <v>1.0008365019011407</v>
      </c>
      <c r="E3605" s="169">
        <f t="shared" si="2833"/>
        <v>1.0033351862145636</v>
      </c>
      <c r="F3605" s="169">
        <f t="shared" si="2833"/>
        <v>1.0038829924928812</v>
      </c>
      <c r="G3605" s="169">
        <f t="shared" si="2833"/>
        <v>1.0003285151116952</v>
      </c>
      <c r="H3605" s="169">
        <f t="shared" si="2833"/>
        <v>1.0068549492733754</v>
      </c>
      <c r="I3605" s="153">
        <f>I3603/I3604*100</f>
        <v>0.31568380013949754</v>
      </c>
      <c r="J3605" s="169">
        <f t="shared" ref="J3605:P3605" si="2834">J3604/J3602</f>
        <v>1.0065138092756645</v>
      </c>
      <c r="K3605" s="169">
        <f t="shared" si="2834"/>
        <v>1.0041113219481341</v>
      </c>
      <c r="L3605" s="169">
        <f t="shared" si="2834"/>
        <v>1.014899514899515</v>
      </c>
      <c r="M3605" s="169">
        <f t="shared" si="2834"/>
        <v>1.0021612275772638</v>
      </c>
      <c r="N3605" s="169">
        <f t="shared" si="2834"/>
        <v>1.0070658237262922</v>
      </c>
      <c r="O3605" s="169">
        <f t="shared" si="2834"/>
        <v>1.00044404973357</v>
      </c>
      <c r="P3605" s="169">
        <f t="shared" si="2834"/>
        <v>1.0055836213772933</v>
      </c>
      <c r="Q3605" s="153">
        <f>Q3603/Q3604*100</f>
        <v>0.56538313273654006</v>
      </c>
    </row>
    <row r="3606" spans="1:17" x14ac:dyDescent="0.35">
      <c r="A3606" s="28" t="s">
        <v>153</v>
      </c>
      <c r="B3606" s="61">
        <v>531</v>
      </c>
      <c r="C3606" s="61">
        <v>606</v>
      </c>
      <c r="D3606" s="61">
        <v>711</v>
      </c>
      <c r="E3606" s="61">
        <v>642</v>
      </c>
      <c r="F3606" s="61">
        <v>682</v>
      </c>
      <c r="G3606" s="88">
        <v>590</v>
      </c>
      <c r="H3606" s="88">
        <v>655</v>
      </c>
      <c r="I3606" s="146"/>
      <c r="J3606" s="88">
        <v>686</v>
      </c>
      <c r="K3606" s="61">
        <v>564</v>
      </c>
      <c r="L3606" s="61">
        <v>516</v>
      </c>
      <c r="M3606" s="61">
        <v>879</v>
      </c>
      <c r="N3606" s="61">
        <v>513</v>
      </c>
      <c r="O3606" s="88">
        <v>433</v>
      </c>
      <c r="P3606" s="88">
        <v>717</v>
      </c>
      <c r="Q3606" s="146"/>
    </row>
    <row r="3607" spans="1:17" x14ac:dyDescent="0.35">
      <c r="A3607" s="43" t="s">
        <v>155</v>
      </c>
      <c r="B3607" s="169">
        <f t="shared" ref="B3607:G3607" si="2835">B3606/B3604</f>
        <v>1.6719143576826194</v>
      </c>
      <c r="C3607" s="169">
        <f t="shared" si="2835"/>
        <v>1.7443868739205528</v>
      </c>
      <c r="D3607" s="169">
        <f t="shared" si="2835"/>
        <v>1.8007750170959653</v>
      </c>
      <c r="E3607" s="169">
        <f t="shared" si="2835"/>
        <v>1.7783933518005539</v>
      </c>
      <c r="F3607" s="169">
        <f t="shared" si="2835"/>
        <v>1.7586384734399174</v>
      </c>
      <c r="G3607" s="169">
        <f t="shared" si="2835"/>
        <v>1.9376026272577997</v>
      </c>
      <c r="H3607" s="169">
        <v>914</v>
      </c>
      <c r="I3607" s="146"/>
      <c r="J3607" s="169">
        <f>J3606/J3604</f>
        <v>1.7758219000776598</v>
      </c>
      <c r="K3607" s="169">
        <f>K3606/K3604</f>
        <v>1.7763779527559056</v>
      </c>
      <c r="L3607" s="169">
        <f>L3606/L3604</f>
        <v>1.7616934107203821</v>
      </c>
      <c r="M3607" s="169">
        <v>420</v>
      </c>
      <c r="N3607" s="169">
        <f>N3606/N3604</f>
        <v>1.8943870014771051</v>
      </c>
      <c r="O3607" s="169">
        <f>O3606/O3604</f>
        <v>1.9218819351975145</v>
      </c>
      <c r="P3607" s="169">
        <f>P3606/P3604</f>
        <v>1.8958223162347962</v>
      </c>
      <c r="Q3607" s="146"/>
    </row>
    <row r="3608" spans="1:17" x14ac:dyDescent="0.35">
      <c r="A3608" s="28" t="s">
        <v>173</v>
      </c>
      <c r="B3608" s="74">
        <v>33.19</v>
      </c>
      <c r="C3608" s="171">
        <v>29.99</v>
      </c>
      <c r="D3608" s="171">
        <v>29.06</v>
      </c>
      <c r="E3608" s="171">
        <v>29.41</v>
      </c>
      <c r="F3608" s="171">
        <v>25.13</v>
      </c>
      <c r="G3608" s="28">
        <v>31.13</v>
      </c>
      <c r="H3608" s="74">
        <v>23.31</v>
      </c>
      <c r="I3608" s="146">
        <f>SUM(B3608:H3608)</f>
        <v>201.22</v>
      </c>
      <c r="J3608" s="74">
        <v>29.94</v>
      </c>
      <c r="K3608" s="171">
        <v>31.58</v>
      </c>
      <c r="L3608" s="171">
        <v>29.47</v>
      </c>
      <c r="M3608" s="171">
        <v>6.28</v>
      </c>
      <c r="N3608" s="171">
        <v>11.18</v>
      </c>
      <c r="O3608" s="28">
        <v>13.78</v>
      </c>
      <c r="P3608" s="74">
        <v>29.81</v>
      </c>
      <c r="Q3608" s="146">
        <f>SUM(J3608:P3608)</f>
        <v>152.04</v>
      </c>
    </row>
    <row r="3609" spans="1:17" x14ac:dyDescent="0.35">
      <c r="A3609" s="28" t="s">
        <v>172</v>
      </c>
      <c r="B3609" s="33">
        <v>0.06</v>
      </c>
      <c r="C3609" s="61">
        <v>0.06</v>
      </c>
      <c r="D3609" s="61">
        <v>0.06</v>
      </c>
      <c r="E3609" s="61">
        <v>0.06</v>
      </c>
      <c r="F3609" s="61">
        <v>0.05</v>
      </c>
      <c r="G3609" s="28">
        <v>0.05</v>
      </c>
      <c r="H3609" s="74">
        <v>0.06</v>
      </c>
      <c r="I3609" s="146">
        <f>SUM(B3609:H3609)</f>
        <v>0.39999999999999997</v>
      </c>
      <c r="J3609" s="33">
        <v>0.06</v>
      </c>
      <c r="K3609" s="61">
        <v>0.06</v>
      </c>
      <c r="L3609" s="61">
        <v>0.06</v>
      </c>
      <c r="M3609" s="61">
        <v>0.04</v>
      </c>
      <c r="N3609" s="61">
        <v>0.03</v>
      </c>
      <c r="O3609" s="28">
        <v>0.03</v>
      </c>
      <c r="P3609" s="74">
        <v>0.04</v>
      </c>
      <c r="Q3609" s="146">
        <f>SUM(J3609:P3609)</f>
        <v>0.32</v>
      </c>
    </row>
    <row r="3610" spans="1:17" x14ac:dyDescent="0.35">
      <c r="A3610" s="28" t="s">
        <v>152</v>
      </c>
      <c r="B3610" s="28">
        <f t="shared" ref="B3610:G3610" si="2836">B3609+B3608</f>
        <v>33.25</v>
      </c>
      <c r="C3610" s="28">
        <f t="shared" si="2836"/>
        <v>30.049999999999997</v>
      </c>
      <c r="D3610" s="28">
        <f t="shared" si="2836"/>
        <v>29.119999999999997</v>
      </c>
      <c r="E3610" s="28">
        <f t="shared" si="2836"/>
        <v>29.47</v>
      </c>
      <c r="F3610" s="28">
        <f t="shared" si="2836"/>
        <v>25.18</v>
      </c>
      <c r="G3610" s="28">
        <f t="shared" si="2836"/>
        <v>31.18</v>
      </c>
      <c r="H3610" s="28">
        <v>30.49</v>
      </c>
      <c r="I3610" s="146">
        <f>SUM(B3610:H3610)</f>
        <v>208.74</v>
      </c>
      <c r="J3610" s="28">
        <f t="shared" ref="J3610:P3610" si="2837">J3609+J3608</f>
        <v>30</v>
      </c>
      <c r="K3610" s="28">
        <f t="shared" si="2837"/>
        <v>31.639999999999997</v>
      </c>
      <c r="L3610" s="28">
        <f t="shared" si="2837"/>
        <v>29.529999999999998</v>
      </c>
      <c r="M3610" s="28">
        <f t="shared" si="2837"/>
        <v>6.32</v>
      </c>
      <c r="N3610" s="28">
        <f t="shared" si="2837"/>
        <v>11.209999999999999</v>
      </c>
      <c r="O3610" s="28">
        <f t="shared" si="2837"/>
        <v>13.809999999999999</v>
      </c>
      <c r="P3610" s="28">
        <f t="shared" si="2837"/>
        <v>29.849999999999998</v>
      </c>
      <c r="Q3610" s="146">
        <f>SUM(J3610:P3610)</f>
        <v>152.36000000000001</v>
      </c>
    </row>
    <row r="3611" spans="1:17" x14ac:dyDescent="0.35">
      <c r="A3611" s="28" t="s">
        <v>154</v>
      </c>
      <c r="B3611" s="169">
        <f>B3610/B3608</f>
        <v>1.0018077734257307</v>
      </c>
      <c r="C3611" s="169">
        <f t="shared" ref="C3611:I3611" si="2838">C3610/C3608</f>
        <v>1.0020006668889629</v>
      </c>
      <c r="D3611" s="169">
        <f t="shared" si="2838"/>
        <v>1.0020646937370956</v>
      </c>
      <c r="E3611" s="169">
        <f t="shared" si="2838"/>
        <v>1.0020401224073443</v>
      </c>
      <c r="F3611" s="169">
        <f t="shared" si="2838"/>
        <v>1.0019896538002389</v>
      </c>
      <c r="G3611" s="169">
        <f t="shared" si="2838"/>
        <v>1.0016061676839063</v>
      </c>
      <c r="H3611" s="169">
        <f t="shared" si="2838"/>
        <v>1.3080223080223081</v>
      </c>
      <c r="I3611" s="169">
        <f t="shared" si="2838"/>
        <v>1.0373720306132592</v>
      </c>
      <c r="J3611" s="169">
        <f>J3610/J3608</f>
        <v>1.002004008016032</v>
      </c>
      <c r="K3611" s="169">
        <f t="shared" ref="K3611:P3611" si="2839">K3610/K3608</f>
        <v>1.0018999366687777</v>
      </c>
      <c r="L3611" s="169">
        <f t="shared" si="2839"/>
        <v>1.0020359687818119</v>
      </c>
      <c r="M3611" s="169">
        <f t="shared" si="2839"/>
        <v>1.0063694267515924</v>
      </c>
      <c r="N3611" s="169">
        <f t="shared" si="2839"/>
        <v>1.0026833631484793</v>
      </c>
      <c r="O3611" s="169">
        <f t="shared" si="2839"/>
        <v>1.0021770682148041</v>
      </c>
      <c r="P3611" s="169">
        <f t="shared" si="2839"/>
        <v>1.0013418316001341</v>
      </c>
      <c r="Q3611" s="153">
        <f>Q3609/Q3610*100</f>
        <v>0.21002887897085845</v>
      </c>
    </row>
    <row r="3612" spans="1:17" x14ac:dyDescent="0.35">
      <c r="A3612" s="28" t="s">
        <v>153</v>
      </c>
      <c r="B3612" s="28">
        <v>214</v>
      </c>
      <c r="C3612" s="28">
        <v>195</v>
      </c>
      <c r="D3612" s="28">
        <v>197</v>
      </c>
      <c r="E3612" s="28">
        <v>199</v>
      </c>
      <c r="F3612" s="28">
        <v>171</v>
      </c>
      <c r="G3612" s="28">
        <v>210</v>
      </c>
      <c r="H3612" s="28">
        <v>164</v>
      </c>
      <c r="I3612" s="146"/>
      <c r="J3612" s="28">
        <v>217</v>
      </c>
      <c r="K3612" s="28">
        <v>221</v>
      </c>
      <c r="L3612" s="28">
        <v>214</v>
      </c>
      <c r="M3612" s="28">
        <v>50</v>
      </c>
      <c r="N3612" s="28">
        <v>80</v>
      </c>
      <c r="O3612" s="28">
        <v>98</v>
      </c>
      <c r="P3612" s="28">
        <v>214</v>
      </c>
      <c r="Q3612" s="146"/>
    </row>
    <row r="3613" spans="1:17" x14ac:dyDescent="0.35">
      <c r="A3613" s="43" t="s">
        <v>155</v>
      </c>
      <c r="B3613" s="169">
        <f t="shared" ref="B3613:H3613" si="2840">B3612/B3610</f>
        <v>6.4360902255639099</v>
      </c>
      <c r="C3613" s="169">
        <f t="shared" si="2840"/>
        <v>6.489184692179701</v>
      </c>
      <c r="D3613" s="169">
        <f t="shared" si="2840"/>
        <v>6.7651098901098905</v>
      </c>
      <c r="E3613" s="169">
        <f t="shared" si="2840"/>
        <v>6.7526297930098407</v>
      </c>
      <c r="F3613" s="169">
        <f t="shared" si="2840"/>
        <v>6.7911040508339955</v>
      </c>
      <c r="G3613" s="169">
        <f t="shared" si="2840"/>
        <v>6.735086593970494</v>
      </c>
      <c r="H3613" s="169">
        <f t="shared" si="2840"/>
        <v>5.3788127254837654</v>
      </c>
      <c r="I3613" s="146"/>
      <c r="J3613" s="169">
        <f t="shared" ref="J3613:P3613" si="2841">J3612/J3610</f>
        <v>7.2333333333333334</v>
      </c>
      <c r="K3613" s="169">
        <f t="shared" si="2841"/>
        <v>6.9848293299620741</v>
      </c>
      <c r="L3613" s="169">
        <f t="shared" si="2841"/>
        <v>7.2468675922790391</v>
      </c>
      <c r="M3613" s="169">
        <f t="shared" si="2841"/>
        <v>7.9113924050632907</v>
      </c>
      <c r="N3613" s="169">
        <f t="shared" si="2841"/>
        <v>7.1364852809991088</v>
      </c>
      <c r="O3613" s="169">
        <f t="shared" si="2841"/>
        <v>7.0963070238957284</v>
      </c>
      <c r="P3613" s="169">
        <f t="shared" si="2841"/>
        <v>7.1691792294807373</v>
      </c>
      <c r="Q3613" s="146"/>
    </row>
    <row r="3614" spans="1:17" x14ac:dyDescent="0.35">
      <c r="A3614" s="28" t="s">
        <v>176</v>
      </c>
      <c r="B3614" s="28">
        <v>0</v>
      </c>
      <c r="C3614" s="28">
        <v>0</v>
      </c>
      <c r="D3614" s="28">
        <v>0</v>
      </c>
      <c r="E3614" s="28">
        <v>0</v>
      </c>
      <c r="F3614" s="28">
        <v>0</v>
      </c>
      <c r="G3614" s="28">
        <v>0</v>
      </c>
      <c r="H3614" s="28">
        <v>0</v>
      </c>
      <c r="I3614" s="151">
        <f>SUM(B3614:H3614)</f>
        <v>0</v>
      </c>
      <c r="J3614" s="28">
        <v>0</v>
      </c>
      <c r="K3614" s="28">
        <v>0</v>
      </c>
      <c r="L3614" s="28">
        <v>0</v>
      </c>
      <c r="M3614" s="28">
        <v>0</v>
      </c>
      <c r="N3614" s="28">
        <v>0</v>
      </c>
      <c r="O3614" s="28">
        <v>0</v>
      </c>
      <c r="P3614" s="28">
        <v>0</v>
      </c>
      <c r="Q3614" s="151">
        <f>SUM(J3614:P3614)</f>
        <v>0</v>
      </c>
    </row>
    <row r="3615" spans="1:17" x14ac:dyDescent="0.35">
      <c r="A3615" s="28" t="s">
        <v>177</v>
      </c>
      <c r="B3615" s="28">
        <v>0</v>
      </c>
      <c r="C3615" s="28">
        <v>0</v>
      </c>
      <c r="D3615" s="28">
        <v>0</v>
      </c>
      <c r="E3615" s="28">
        <v>0</v>
      </c>
      <c r="F3615" s="28">
        <v>0</v>
      </c>
      <c r="G3615" s="28">
        <v>0</v>
      </c>
      <c r="H3615" s="28">
        <v>0</v>
      </c>
      <c r="I3615" s="151">
        <f>SUM(B3615:H3615)</f>
        <v>0</v>
      </c>
      <c r="J3615" s="28">
        <v>0</v>
      </c>
      <c r="K3615" s="28">
        <v>0</v>
      </c>
      <c r="L3615" s="28">
        <v>0</v>
      </c>
      <c r="M3615" s="28">
        <v>0</v>
      </c>
      <c r="N3615" s="28">
        <v>0</v>
      </c>
      <c r="O3615" s="28">
        <v>0</v>
      </c>
      <c r="P3615" s="28">
        <v>0</v>
      </c>
      <c r="Q3615" s="151">
        <f>SUM(J3615:P3615)</f>
        <v>0</v>
      </c>
    </row>
    <row r="3616" spans="1:17" x14ac:dyDescent="0.35">
      <c r="A3616" s="28" t="s">
        <v>152</v>
      </c>
      <c r="B3616" s="28">
        <f t="shared" ref="B3616:H3616" si="2842">B3615+B3614</f>
        <v>0</v>
      </c>
      <c r="C3616" s="28">
        <f t="shared" si="2842"/>
        <v>0</v>
      </c>
      <c r="D3616" s="28">
        <f t="shared" si="2842"/>
        <v>0</v>
      </c>
      <c r="E3616" s="28">
        <f t="shared" si="2842"/>
        <v>0</v>
      </c>
      <c r="F3616" s="28">
        <f t="shared" si="2842"/>
        <v>0</v>
      </c>
      <c r="G3616" s="28">
        <f t="shared" si="2842"/>
        <v>0</v>
      </c>
      <c r="H3616" s="28">
        <f t="shared" si="2842"/>
        <v>0</v>
      </c>
      <c r="I3616" s="151">
        <f>SUM(B3616:H3616)</f>
        <v>0</v>
      </c>
      <c r="J3616" s="28">
        <f t="shared" ref="J3616:P3616" si="2843">J3615+J3614</f>
        <v>0</v>
      </c>
      <c r="K3616" s="28">
        <f t="shared" si="2843"/>
        <v>0</v>
      </c>
      <c r="L3616" s="28">
        <f t="shared" si="2843"/>
        <v>0</v>
      </c>
      <c r="M3616" s="28">
        <f t="shared" si="2843"/>
        <v>0</v>
      </c>
      <c r="N3616" s="28">
        <f t="shared" si="2843"/>
        <v>0</v>
      </c>
      <c r="O3616" s="28">
        <f t="shared" si="2843"/>
        <v>0</v>
      </c>
      <c r="P3616" s="28">
        <f t="shared" si="2843"/>
        <v>0</v>
      </c>
      <c r="Q3616" s="151">
        <f>SUM(J3616:P3616)</f>
        <v>0</v>
      </c>
    </row>
    <row r="3617" spans="1:17" x14ac:dyDescent="0.35">
      <c r="A3617" s="28" t="s">
        <v>154</v>
      </c>
      <c r="B3617" s="106" t="e">
        <f t="shared" ref="B3617:Q3617" si="2844">B3615/B3616*100</f>
        <v>#DIV/0!</v>
      </c>
      <c r="C3617" s="106" t="e">
        <f t="shared" si="2844"/>
        <v>#DIV/0!</v>
      </c>
      <c r="D3617" s="106" t="e">
        <f t="shared" si="2844"/>
        <v>#DIV/0!</v>
      </c>
      <c r="E3617" s="106" t="e">
        <f t="shared" si="2844"/>
        <v>#DIV/0!</v>
      </c>
      <c r="F3617" s="106" t="e">
        <f t="shared" si="2844"/>
        <v>#DIV/0!</v>
      </c>
      <c r="G3617" s="106" t="e">
        <f t="shared" si="2844"/>
        <v>#DIV/0!</v>
      </c>
      <c r="H3617" s="106" t="e">
        <f t="shared" si="2844"/>
        <v>#DIV/0!</v>
      </c>
      <c r="I3617" s="153" t="e">
        <f t="shared" si="2844"/>
        <v>#DIV/0!</v>
      </c>
      <c r="J3617" s="106" t="e">
        <f t="shared" si="2844"/>
        <v>#DIV/0!</v>
      </c>
      <c r="K3617" s="106" t="e">
        <f t="shared" si="2844"/>
        <v>#DIV/0!</v>
      </c>
      <c r="L3617" s="106" t="e">
        <f t="shared" si="2844"/>
        <v>#DIV/0!</v>
      </c>
      <c r="M3617" s="106" t="e">
        <f t="shared" si="2844"/>
        <v>#DIV/0!</v>
      </c>
      <c r="N3617" s="106" t="e">
        <f t="shared" si="2844"/>
        <v>#DIV/0!</v>
      </c>
      <c r="O3617" s="106" t="e">
        <f t="shared" si="2844"/>
        <v>#DIV/0!</v>
      </c>
      <c r="P3617" s="106" t="e">
        <f t="shared" si="2844"/>
        <v>#DIV/0!</v>
      </c>
      <c r="Q3617" s="153" t="e">
        <f t="shared" si="2844"/>
        <v>#DIV/0!</v>
      </c>
    </row>
    <row r="3618" spans="1:17" x14ac:dyDescent="0.35">
      <c r="A3618" s="28" t="s">
        <v>153</v>
      </c>
      <c r="B3618" s="88">
        <v>0</v>
      </c>
      <c r="C3618" s="88">
        <v>0</v>
      </c>
      <c r="D3618" s="88">
        <v>0</v>
      </c>
      <c r="E3618" s="88">
        <v>0</v>
      </c>
      <c r="F3618" s="88">
        <v>0</v>
      </c>
      <c r="G3618" s="88">
        <v>0</v>
      </c>
      <c r="H3618" s="88">
        <v>0</v>
      </c>
      <c r="I3618" s="146"/>
      <c r="J3618" s="88">
        <v>0</v>
      </c>
      <c r="K3618" s="88">
        <v>0</v>
      </c>
      <c r="L3618" s="88">
        <v>0</v>
      </c>
      <c r="M3618" s="88">
        <v>0</v>
      </c>
      <c r="N3618" s="88">
        <v>0</v>
      </c>
      <c r="O3618" s="88">
        <v>0</v>
      </c>
      <c r="P3618" s="88">
        <v>0</v>
      </c>
      <c r="Q3618" s="146"/>
    </row>
    <row r="3619" spans="1:17" x14ac:dyDescent="0.35">
      <c r="A3619" s="43" t="s">
        <v>155</v>
      </c>
      <c r="B3619" s="169" t="e">
        <f t="shared" ref="B3619:H3619" si="2845">B3618/B3616</f>
        <v>#DIV/0!</v>
      </c>
      <c r="C3619" s="169" t="e">
        <f t="shared" si="2845"/>
        <v>#DIV/0!</v>
      </c>
      <c r="D3619" s="169" t="e">
        <f t="shared" si="2845"/>
        <v>#DIV/0!</v>
      </c>
      <c r="E3619" s="169" t="e">
        <f t="shared" si="2845"/>
        <v>#DIV/0!</v>
      </c>
      <c r="F3619" s="169" t="e">
        <f t="shared" si="2845"/>
        <v>#DIV/0!</v>
      </c>
      <c r="G3619" s="169" t="e">
        <f t="shared" si="2845"/>
        <v>#DIV/0!</v>
      </c>
      <c r="H3619" s="169" t="e">
        <f t="shared" si="2845"/>
        <v>#DIV/0!</v>
      </c>
      <c r="I3619" s="146"/>
      <c r="J3619" s="169" t="e">
        <f t="shared" ref="J3619:P3619" si="2846">J3618/J3616</f>
        <v>#DIV/0!</v>
      </c>
      <c r="K3619" s="169" t="e">
        <f t="shared" si="2846"/>
        <v>#DIV/0!</v>
      </c>
      <c r="L3619" s="169" t="e">
        <f t="shared" si="2846"/>
        <v>#DIV/0!</v>
      </c>
      <c r="M3619" s="169" t="e">
        <f t="shared" si="2846"/>
        <v>#DIV/0!</v>
      </c>
      <c r="N3619" s="169" t="e">
        <f t="shared" si="2846"/>
        <v>#DIV/0!</v>
      </c>
      <c r="O3619" s="169" t="e">
        <f t="shared" si="2846"/>
        <v>#DIV/0!</v>
      </c>
      <c r="P3619" s="169" t="e">
        <f t="shared" si="2846"/>
        <v>#DIV/0!</v>
      </c>
      <c r="Q3619" s="146"/>
    </row>
    <row r="3620" spans="1:17" x14ac:dyDescent="0.35">
      <c r="A3620" s="28" t="s">
        <v>174</v>
      </c>
      <c r="B3620" s="88">
        <v>55.3</v>
      </c>
      <c r="C3620" s="28">
        <v>22.97</v>
      </c>
      <c r="D3620" s="28">
        <v>50.2</v>
      </c>
      <c r="E3620" s="28">
        <v>50.22</v>
      </c>
      <c r="F3620" s="28">
        <v>41.86</v>
      </c>
      <c r="G3620" s="79">
        <v>51.44</v>
      </c>
      <c r="H3620" s="79">
        <v>39.36</v>
      </c>
      <c r="I3620" s="146">
        <f>SUM(B3620:H3620)</f>
        <v>311.35000000000002</v>
      </c>
      <c r="J3620" s="88">
        <v>50.69</v>
      </c>
      <c r="K3620" s="28">
        <v>52.66</v>
      </c>
      <c r="L3620" s="28">
        <v>50.1</v>
      </c>
      <c r="M3620" s="28">
        <v>10.8</v>
      </c>
      <c r="N3620" s="28">
        <v>19.239999999999998</v>
      </c>
      <c r="O3620" s="79">
        <v>22.2</v>
      </c>
      <c r="P3620" s="79">
        <v>50.43</v>
      </c>
      <c r="Q3620" s="146">
        <f>SUM(J3620:P3620)</f>
        <v>256.12</v>
      </c>
    </row>
    <row r="3621" spans="1:17" x14ac:dyDescent="0.35">
      <c r="A3621" s="28" t="s">
        <v>175</v>
      </c>
      <c r="B3621" s="88">
        <v>7.0000000000000007E-2</v>
      </c>
      <c r="C3621" s="28">
        <v>0.09</v>
      </c>
      <c r="D3621" s="28">
        <v>0.22</v>
      </c>
      <c r="E3621" s="28">
        <v>0.11</v>
      </c>
      <c r="F3621" s="28">
        <v>0.34</v>
      </c>
      <c r="G3621" s="88">
        <v>0.17</v>
      </c>
      <c r="H3621" s="88">
        <v>0.37</v>
      </c>
      <c r="I3621" s="146">
        <f>SUM(B3621:H3621)</f>
        <v>1.37</v>
      </c>
      <c r="J3621" s="88">
        <v>0.34</v>
      </c>
      <c r="K3621" s="28">
        <v>0.26</v>
      </c>
      <c r="L3621" s="28">
        <v>0.1</v>
      </c>
      <c r="M3621" s="28">
        <v>0.28000000000000003</v>
      </c>
      <c r="N3621" s="28">
        <v>0.32</v>
      </c>
      <c r="O3621" s="88">
        <v>0.14000000000000001</v>
      </c>
      <c r="P3621" s="88">
        <v>0.25</v>
      </c>
      <c r="Q3621" s="146">
        <f>P3621+O3621+N3621+M3621+L3621+K3621+J3621</f>
        <v>1.6900000000000002</v>
      </c>
    </row>
    <row r="3622" spans="1:17" x14ac:dyDescent="0.35">
      <c r="A3622" s="28" t="s">
        <v>152</v>
      </c>
      <c r="B3622" s="28">
        <f t="shared" ref="B3622:H3622" si="2847">B3621+B3620</f>
        <v>55.37</v>
      </c>
      <c r="C3622" s="28">
        <f t="shared" si="2847"/>
        <v>23.06</v>
      </c>
      <c r="D3622" s="28">
        <f t="shared" si="2847"/>
        <v>50.42</v>
      </c>
      <c r="E3622" s="28">
        <f t="shared" si="2847"/>
        <v>50.33</v>
      </c>
      <c r="F3622" s="28">
        <f t="shared" si="2847"/>
        <v>42.2</v>
      </c>
      <c r="G3622" s="28">
        <f t="shared" si="2847"/>
        <v>51.61</v>
      </c>
      <c r="H3622" s="28">
        <f t="shared" si="2847"/>
        <v>39.729999999999997</v>
      </c>
      <c r="I3622" s="146">
        <f>SUM(B3622:H3622)</f>
        <v>312.72000000000003</v>
      </c>
      <c r="J3622" s="28">
        <f t="shared" ref="J3622:P3622" si="2848">J3621+J3620</f>
        <v>51.03</v>
      </c>
      <c r="K3622" s="28">
        <f t="shared" si="2848"/>
        <v>52.919999999999995</v>
      </c>
      <c r="L3622" s="28">
        <f t="shared" si="2848"/>
        <v>50.2</v>
      </c>
      <c r="M3622" s="28">
        <f t="shared" si="2848"/>
        <v>11.08</v>
      </c>
      <c r="N3622" s="28">
        <f t="shared" si="2848"/>
        <v>19.559999999999999</v>
      </c>
      <c r="O3622" s="28">
        <f t="shared" si="2848"/>
        <v>22.34</v>
      </c>
      <c r="P3622" s="28">
        <f t="shared" si="2848"/>
        <v>50.68</v>
      </c>
      <c r="Q3622" s="146">
        <f>SUM(J3622:P3622)</f>
        <v>257.81</v>
      </c>
    </row>
    <row r="3623" spans="1:17" x14ac:dyDescent="0.35">
      <c r="A3623" s="28" t="s">
        <v>154</v>
      </c>
      <c r="B3623" s="169">
        <f t="shared" ref="B3623:H3623" si="2849">B3622/B3620</f>
        <v>1.0012658227848101</v>
      </c>
      <c r="C3623" s="169">
        <f t="shared" si="2849"/>
        <v>1.0039181541140618</v>
      </c>
      <c r="D3623" s="169">
        <f t="shared" si="2849"/>
        <v>1.0043824701195219</v>
      </c>
      <c r="E3623" s="169">
        <f t="shared" si="2849"/>
        <v>1.0021903624054163</v>
      </c>
      <c r="F3623" s="169">
        <f t="shared" si="2849"/>
        <v>1.0081223124701386</v>
      </c>
      <c r="G3623" s="169">
        <f t="shared" si="2849"/>
        <v>1.0033048211508555</v>
      </c>
      <c r="H3623" s="169">
        <f t="shared" si="2849"/>
        <v>1.0094004065040649</v>
      </c>
      <c r="I3623" s="153">
        <f>I3621/I3622*100</f>
        <v>0.43809158352519822</v>
      </c>
      <c r="J3623" s="169">
        <f t="shared" ref="J3623:P3623" si="2850">J3622/J3620</f>
        <v>1.0067074373643718</v>
      </c>
      <c r="K3623" s="169">
        <f t="shared" si="2850"/>
        <v>1.0049373338397265</v>
      </c>
      <c r="L3623" s="169">
        <f t="shared" si="2850"/>
        <v>1.001996007984032</v>
      </c>
      <c r="M3623" s="169">
        <f t="shared" si="2850"/>
        <v>1.0259259259259259</v>
      </c>
      <c r="N3623" s="169">
        <f t="shared" si="2850"/>
        <v>1.0166320166320166</v>
      </c>
      <c r="O3623" s="169">
        <f t="shared" si="2850"/>
        <v>1.0063063063063062</v>
      </c>
      <c r="P3623" s="169">
        <f t="shared" si="2850"/>
        <v>1.0049573666468372</v>
      </c>
      <c r="Q3623" s="153">
        <f>Q3621/Q3622*100</f>
        <v>0.65552150808735121</v>
      </c>
    </row>
    <row r="3624" spans="1:17" x14ac:dyDescent="0.35">
      <c r="A3624" s="28" t="s">
        <v>153</v>
      </c>
      <c r="B3624" s="28">
        <v>113</v>
      </c>
      <c r="C3624" s="28">
        <v>84</v>
      </c>
      <c r="D3624" s="28">
        <v>93</v>
      </c>
      <c r="E3624" s="28">
        <v>78</v>
      </c>
      <c r="F3624" s="28">
        <v>78</v>
      </c>
      <c r="G3624" s="28">
        <v>86</v>
      </c>
      <c r="H3624" s="28">
        <v>82</v>
      </c>
      <c r="I3624" s="146"/>
      <c r="J3624" s="28">
        <v>88</v>
      </c>
      <c r="K3624" s="28">
        <v>103</v>
      </c>
      <c r="L3624" s="28">
        <v>106</v>
      </c>
      <c r="M3624" s="28">
        <v>79</v>
      </c>
      <c r="N3624" s="28">
        <v>90</v>
      </c>
      <c r="O3624" s="28">
        <v>93</v>
      </c>
      <c r="P3624" s="28">
        <v>100</v>
      </c>
      <c r="Q3624" s="146"/>
    </row>
    <row r="3625" spans="1:17" x14ac:dyDescent="0.35">
      <c r="A3625" s="43" t="s">
        <v>155</v>
      </c>
      <c r="B3625" s="169">
        <f>B3624/B3622</f>
        <v>2.0408163265306123</v>
      </c>
      <c r="C3625" s="169"/>
      <c r="D3625" s="169">
        <f>D3624/D3622</f>
        <v>1.8445061483538279</v>
      </c>
      <c r="E3625" s="169">
        <f>E3624/E3622</f>
        <v>1.5497715080468906</v>
      </c>
      <c r="F3625" s="169">
        <f>F3624/F3622</f>
        <v>1.8483412322274879</v>
      </c>
      <c r="G3625" s="169">
        <f>G3624/G3622</f>
        <v>1.6663437318349157</v>
      </c>
      <c r="H3625" s="169">
        <f>H3624/H3622</f>
        <v>2.0639315378806948</v>
      </c>
      <c r="I3625" s="146"/>
      <c r="J3625" s="169">
        <f t="shared" ref="J3625:P3625" si="2851">J3624/J3622</f>
        <v>1.7244757985498727</v>
      </c>
      <c r="K3625" s="169">
        <f t="shared" si="2851"/>
        <v>1.9463340891912322</v>
      </c>
      <c r="L3625" s="169">
        <f t="shared" si="2851"/>
        <v>2.1115537848605577</v>
      </c>
      <c r="M3625" s="169">
        <f t="shared" si="2851"/>
        <v>7.1299638989169676</v>
      </c>
      <c r="N3625" s="169">
        <f t="shared" si="2851"/>
        <v>4.6012269938650308</v>
      </c>
      <c r="O3625" s="169">
        <f t="shared" si="2851"/>
        <v>4.1629364368845119</v>
      </c>
      <c r="P3625" s="169">
        <f t="shared" si="2851"/>
        <v>1.9731649565903711</v>
      </c>
      <c r="Q3625" s="146"/>
    </row>
    <row r="3626" spans="1:17" x14ac:dyDescent="0.35">
      <c r="A3626" s="21"/>
      <c r="B3626" s="21"/>
      <c r="C3626" s="21"/>
      <c r="D3626" s="169">
        <f>D3625/D3623</f>
        <v>1.8364579263657708</v>
      </c>
      <c r="E3626" s="169" t="s">
        <v>369</v>
      </c>
      <c r="F3626" s="21">
        <v>21</v>
      </c>
      <c r="G3626" s="21"/>
      <c r="H3626" s="21"/>
      <c r="I3626" s="21"/>
      <c r="J3626" s="21"/>
      <c r="K3626" s="21"/>
      <c r="L3626" s="169"/>
      <c r="M3626" s="169"/>
      <c r="N3626" s="21">
        <v>21</v>
      </c>
      <c r="O3626" s="21"/>
      <c r="P3626" s="21"/>
    </row>
    <row r="3627" spans="1:17" x14ac:dyDescent="0.35">
      <c r="A3627" s="21"/>
      <c r="B3627" s="155"/>
      <c r="C3627" s="156" t="s">
        <v>1679</v>
      </c>
      <c r="D3627" s="156" t="s">
        <v>178</v>
      </c>
      <c r="E3627" s="156" t="s">
        <v>179</v>
      </c>
      <c r="F3627" s="156" t="s">
        <v>180</v>
      </c>
      <c r="G3627" s="156" t="s">
        <v>181</v>
      </c>
      <c r="H3627" s="156" t="s">
        <v>182</v>
      </c>
      <c r="I3627" s="156" t="s">
        <v>183</v>
      </c>
      <c r="J3627" s="156" t="s">
        <v>184</v>
      </c>
      <c r="K3627" s="156" t="s">
        <v>185</v>
      </c>
      <c r="L3627" s="156" t="s">
        <v>186</v>
      </c>
      <c r="M3627" s="156" t="s">
        <v>187</v>
      </c>
      <c r="N3627" s="156" t="s">
        <v>188</v>
      </c>
      <c r="O3627" s="21"/>
      <c r="P3627" s="21"/>
    </row>
    <row r="3628" spans="1:17" x14ac:dyDescent="0.35">
      <c r="A3628" s="21"/>
      <c r="B3628" s="157" t="s">
        <v>189</v>
      </c>
      <c r="C3628" s="179">
        <f>Q3555</f>
        <v>392.6</v>
      </c>
      <c r="D3628" s="158">
        <f>Q3561</f>
        <v>470.7</v>
      </c>
      <c r="E3628" s="158">
        <f>I3567</f>
        <v>0</v>
      </c>
      <c r="F3628" s="164">
        <f>Q3573</f>
        <v>108.87</v>
      </c>
      <c r="G3628" s="180">
        <f>I3579</f>
        <v>0</v>
      </c>
      <c r="H3628" s="164">
        <f>Q3585</f>
        <v>653.71</v>
      </c>
      <c r="I3628" s="164">
        <f>Q3591</f>
        <v>28.77</v>
      </c>
      <c r="J3628" s="164">
        <f>Q3597</f>
        <v>4.47</v>
      </c>
      <c r="K3628" s="179">
        <f>Q3603</f>
        <v>13.2</v>
      </c>
      <c r="L3628" s="164">
        <f>Q3609</f>
        <v>0.32</v>
      </c>
      <c r="M3628" s="164">
        <f>I3615</f>
        <v>0</v>
      </c>
      <c r="N3628" s="164">
        <f>Q3621</f>
        <v>1.6900000000000002</v>
      </c>
      <c r="O3628" s="21"/>
      <c r="P3628" s="21"/>
    </row>
    <row r="3629" spans="1:17" x14ac:dyDescent="0.35">
      <c r="A3629" s="21"/>
      <c r="B3629" s="157" t="s">
        <v>190</v>
      </c>
      <c r="C3629" s="163">
        <f>Q3557</f>
        <v>132.91803500694047</v>
      </c>
      <c r="D3629" s="163">
        <f>Q3563</f>
        <v>100</v>
      </c>
      <c r="E3629" s="163">
        <f>J3563</f>
        <v>100</v>
      </c>
      <c r="F3629" s="163">
        <f>Q3575</f>
        <v>52.759874000484608</v>
      </c>
      <c r="G3629" s="163">
        <f>Q3581</f>
        <v>0</v>
      </c>
      <c r="H3629" s="163">
        <f>Q3587</f>
        <v>20.940431038901135</v>
      </c>
      <c r="I3629" s="163">
        <f>Q3593</f>
        <v>2.2034157922953206</v>
      </c>
      <c r="J3629" s="163">
        <f>Q3599</f>
        <v>0.48939105301188995</v>
      </c>
      <c r="K3629" s="163">
        <f>Q3605</f>
        <v>0.56538313273654006</v>
      </c>
      <c r="L3629" s="163">
        <f>Q3611</f>
        <v>0.21002887897085845</v>
      </c>
      <c r="M3629" s="163">
        <f>K3605</f>
        <v>1.0041113219481341</v>
      </c>
      <c r="N3629" s="163">
        <f>Q3623</f>
        <v>0.65552150808735121</v>
      </c>
      <c r="O3629" s="21"/>
      <c r="P3629" s="21"/>
    </row>
    <row r="3631" spans="1:17" x14ac:dyDescent="0.35">
      <c r="A3631" s="31" t="s">
        <v>0</v>
      </c>
      <c r="B3631" s="83"/>
      <c r="C3631" s="83"/>
      <c r="D3631" s="21"/>
      <c r="E3631" s="21"/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</row>
    <row r="3632" spans="1:17" ht="15.5" x14ac:dyDescent="0.35">
      <c r="A3632" s="33" t="s">
        <v>1</v>
      </c>
      <c r="B3632" s="64" t="s">
        <v>2179</v>
      </c>
      <c r="C3632" s="64" t="s">
        <v>1353</v>
      </c>
      <c r="D3632" s="64" t="s">
        <v>1354</v>
      </c>
      <c r="E3632" s="64" t="s">
        <v>1355</v>
      </c>
      <c r="F3632" s="64" t="s">
        <v>1356</v>
      </c>
      <c r="G3632" s="64" t="s">
        <v>1357</v>
      </c>
      <c r="H3632" s="64" t="s">
        <v>1358</v>
      </c>
      <c r="I3632" s="65" t="s">
        <v>1426</v>
      </c>
      <c r="J3632" s="64" t="s">
        <v>1359</v>
      </c>
      <c r="K3632" s="64" t="s">
        <v>1360</v>
      </c>
      <c r="L3632" s="64" t="s">
        <v>1361</v>
      </c>
      <c r="M3632" s="64" t="s">
        <v>1362</v>
      </c>
      <c r="N3632" s="64" t="s">
        <v>1363</v>
      </c>
      <c r="O3632" s="64" t="s">
        <v>1364</v>
      </c>
      <c r="P3632" s="64" t="s">
        <v>1365</v>
      </c>
      <c r="Q3632" s="65" t="s">
        <v>2185</v>
      </c>
    </row>
    <row r="3633" spans="1:17" x14ac:dyDescent="0.35">
      <c r="A3633" s="28" t="s">
        <v>1677</v>
      </c>
      <c r="B3633" s="28">
        <v>0</v>
      </c>
      <c r="C3633" s="28">
        <v>0</v>
      </c>
      <c r="D3633" s="28">
        <v>0</v>
      </c>
      <c r="E3633" s="28">
        <v>0</v>
      </c>
      <c r="F3633" s="28">
        <v>0</v>
      </c>
      <c r="G3633" s="28">
        <v>0</v>
      </c>
      <c r="H3633" s="28">
        <v>0</v>
      </c>
      <c r="I3633" s="146">
        <f>SUM(B3633:H3633)</f>
        <v>0</v>
      </c>
      <c r="J3633" s="28">
        <v>0</v>
      </c>
      <c r="K3633" s="28">
        <v>0</v>
      </c>
      <c r="L3633" s="28">
        <v>0</v>
      </c>
      <c r="M3633" s="28">
        <v>0</v>
      </c>
      <c r="N3633" s="28">
        <v>0</v>
      </c>
      <c r="O3633" s="28">
        <v>0</v>
      </c>
      <c r="P3633" s="28">
        <v>0</v>
      </c>
      <c r="Q3633" s="146">
        <f>SUM(J3633:P3633)</f>
        <v>0</v>
      </c>
    </row>
    <row r="3634" spans="1:17" x14ac:dyDescent="0.35">
      <c r="A3634" s="28" t="s">
        <v>1678</v>
      </c>
      <c r="B3634" s="28">
        <v>49.2</v>
      </c>
      <c r="C3634" s="28">
        <v>73.7</v>
      </c>
      <c r="D3634" s="28">
        <v>124.9</v>
      </c>
      <c r="E3634" s="28">
        <v>149.6</v>
      </c>
      <c r="F3634" s="28">
        <v>61.8</v>
      </c>
      <c r="G3634" s="166">
        <v>189.11</v>
      </c>
      <c r="H3634" s="28">
        <v>117.1</v>
      </c>
      <c r="I3634" s="146">
        <f>SUM(B3634:H3634)</f>
        <v>765.41</v>
      </c>
      <c r="J3634" s="28">
        <v>132.9</v>
      </c>
      <c r="K3634" s="28">
        <v>53.2</v>
      </c>
      <c r="L3634" s="28">
        <v>41.7</v>
      </c>
      <c r="M3634" s="28">
        <v>110.7</v>
      </c>
      <c r="N3634" s="28">
        <v>56.8</v>
      </c>
      <c r="O3634" s="28">
        <v>141</v>
      </c>
      <c r="P3634" s="28">
        <v>84</v>
      </c>
      <c r="Q3634" s="146">
        <f>SUM(J3634:P3634)</f>
        <v>620.29999999999995</v>
      </c>
    </row>
    <row r="3635" spans="1:17" x14ac:dyDescent="0.35">
      <c r="A3635" s="28" t="s">
        <v>152</v>
      </c>
      <c r="B3635" s="28">
        <f t="shared" ref="B3635:H3635" si="2852">B3634+B3633</f>
        <v>49.2</v>
      </c>
      <c r="C3635" s="28">
        <f t="shared" si="2852"/>
        <v>73.7</v>
      </c>
      <c r="D3635" s="28">
        <f t="shared" si="2852"/>
        <v>124.9</v>
      </c>
      <c r="E3635" s="28">
        <f t="shared" si="2852"/>
        <v>149.6</v>
      </c>
      <c r="F3635" s="28">
        <f t="shared" si="2852"/>
        <v>61.8</v>
      </c>
      <c r="G3635" s="28">
        <f t="shared" si="2852"/>
        <v>189.11</v>
      </c>
      <c r="H3635" s="28">
        <f t="shared" si="2852"/>
        <v>117.1</v>
      </c>
      <c r="I3635" s="146">
        <f>SUM(B3635:H3635)</f>
        <v>765.41</v>
      </c>
      <c r="J3635" s="28">
        <f>J3634+J3633</f>
        <v>132.9</v>
      </c>
      <c r="K3635" s="28">
        <f>K3634+K3633</f>
        <v>53.2</v>
      </c>
      <c r="L3635" s="28">
        <v>10.77</v>
      </c>
      <c r="M3635" s="28">
        <f>M3634+M3633</f>
        <v>110.7</v>
      </c>
      <c r="N3635" s="28">
        <f>N3634+N3633</f>
        <v>56.8</v>
      </c>
      <c r="O3635" s="28">
        <f>O3634+O3633</f>
        <v>141</v>
      </c>
      <c r="P3635" s="28">
        <f>P3634+P3633</f>
        <v>84</v>
      </c>
      <c r="Q3635" s="146">
        <f>SUM(J3635:P3635)</f>
        <v>589.37000000000012</v>
      </c>
    </row>
    <row r="3636" spans="1:17" x14ac:dyDescent="0.35">
      <c r="A3636" s="28" t="s">
        <v>154</v>
      </c>
      <c r="B3636" s="106">
        <f>B3634/B3635*100</f>
        <v>100</v>
      </c>
      <c r="C3636" s="106">
        <f>C3634/C3635*100</f>
        <v>100</v>
      </c>
      <c r="D3636" s="106">
        <f>D3634/D3635</f>
        <v>1</v>
      </c>
      <c r="E3636" s="106">
        <f>E3634/E3635</f>
        <v>1</v>
      </c>
      <c r="F3636" s="106">
        <f t="shared" ref="F3636:Q3636" si="2853">F3634/F3635*100</f>
        <v>100</v>
      </c>
      <c r="G3636" s="106">
        <f t="shared" si="2853"/>
        <v>100</v>
      </c>
      <c r="H3636" s="106">
        <f t="shared" si="2853"/>
        <v>100</v>
      </c>
      <c r="I3636" s="106">
        <f t="shared" si="2853"/>
        <v>100</v>
      </c>
      <c r="J3636" s="106">
        <f t="shared" si="2853"/>
        <v>100</v>
      </c>
      <c r="K3636" s="106">
        <f t="shared" si="2853"/>
        <v>100</v>
      </c>
      <c r="L3636" s="106">
        <f t="shared" si="2853"/>
        <v>387.18662952646247</v>
      </c>
      <c r="M3636" s="106">
        <f t="shared" si="2853"/>
        <v>100</v>
      </c>
      <c r="N3636" s="106">
        <f t="shared" si="2853"/>
        <v>100</v>
      </c>
      <c r="O3636" s="106">
        <f t="shared" si="2853"/>
        <v>100</v>
      </c>
      <c r="P3636" s="106">
        <f t="shared" si="2853"/>
        <v>100</v>
      </c>
      <c r="Q3636" s="106">
        <f t="shared" si="2853"/>
        <v>105.24797665303626</v>
      </c>
    </row>
    <row r="3637" spans="1:17" x14ac:dyDescent="0.35">
      <c r="A3637" s="28" t="s">
        <v>153</v>
      </c>
      <c r="B3637" s="28">
        <v>56</v>
      </c>
      <c r="C3637" s="28">
        <v>71</v>
      </c>
      <c r="D3637" s="28">
        <v>137</v>
      </c>
      <c r="E3637" s="28">
        <v>157</v>
      </c>
      <c r="F3637" s="28">
        <v>71</v>
      </c>
      <c r="G3637" s="28">
        <v>210</v>
      </c>
      <c r="H3637" s="28">
        <v>33</v>
      </c>
      <c r="I3637" s="106">
        <v>0</v>
      </c>
      <c r="J3637" s="28">
        <v>132</v>
      </c>
      <c r="K3637" s="28">
        <v>61</v>
      </c>
      <c r="L3637" s="28">
        <v>38</v>
      </c>
      <c r="M3637" s="28">
        <v>126</v>
      </c>
      <c r="N3637" s="28">
        <v>67</v>
      </c>
      <c r="O3637" s="28">
        <v>148</v>
      </c>
      <c r="P3637" s="28">
        <v>98</v>
      </c>
      <c r="Q3637" s="106">
        <v>0</v>
      </c>
    </row>
    <row r="3638" spans="1:17" x14ac:dyDescent="0.35">
      <c r="A3638" s="167" t="s">
        <v>155</v>
      </c>
      <c r="B3638" s="169">
        <f t="shared" ref="B3638:H3638" si="2854">B3637/B3635</f>
        <v>1.1382113821138211</v>
      </c>
      <c r="C3638" s="169">
        <f t="shared" si="2854"/>
        <v>0.96336499321573943</v>
      </c>
      <c r="D3638" s="169">
        <f t="shared" si="2854"/>
        <v>1.0968775020016013</v>
      </c>
      <c r="E3638" s="169">
        <f t="shared" si="2854"/>
        <v>1.0494652406417113</v>
      </c>
      <c r="F3638" s="169">
        <f t="shared" si="2854"/>
        <v>1.1488673139158576</v>
      </c>
      <c r="G3638" s="169">
        <f t="shared" si="2854"/>
        <v>1.1104648088414151</v>
      </c>
      <c r="H3638" s="169">
        <f t="shared" si="2854"/>
        <v>0.28181041844577287</v>
      </c>
      <c r="I3638" s="146"/>
      <c r="J3638" s="169">
        <f t="shared" ref="J3638:P3638" si="2855">J3637/J3635</f>
        <v>0.99322799097065462</v>
      </c>
      <c r="K3638" s="169">
        <f t="shared" si="2855"/>
        <v>1.1466165413533833</v>
      </c>
      <c r="L3638" s="169">
        <f t="shared" si="2855"/>
        <v>3.528319405756732</v>
      </c>
      <c r="M3638" s="169">
        <f t="shared" si="2855"/>
        <v>1.1382113821138211</v>
      </c>
      <c r="N3638" s="169">
        <f t="shared" si="2855"/>
        <v>1.1795774647887325</v>
      </c>
      <c r="O3638" s="169">
        <f t="shared" si="2855"/>
        <v>1.0496453900709219</v>
      </c>
      <c r="P3638" s="169">
        <f t="shared" si="2855"/>
        <v>1.1666666666666667</v>
      </c>
      <c r="Q3638" s="146"/>
    </row>
    <row r="3639" spans="1:17" x14ac:dyDescent="0.35">
      <c r="A3639" s="28" t="s">
        <v>162</v>
      </c>
      <c r="B3639" s="28">
        <v>0</v>
      </c>
      <c r="C3639" s="28">
        <v>0</v>
      </c>
      <c r="D3639" s="28">
        <v>0</v>
      </c>
      <c r="E3639" s="28">
        <v>0</v>
      </c>
      <c r="F3639" s="28">
        <v>0</v>
      </c>
      <c r="G3639" s="28">
        <v>0</v>
      </c>
      <c r="H3639" s="28">
        <v>0</v>
      </c>
      <c r="I3639" s="146">
        <f>SUM(B3639:H3639)</f>
        <v>0</v>
      </c>
      <c r="J3639" s="28">
        <v>0</v>
      </c>
      <c r="K3639" s="28">
        <v>0</v>
      </c>
      <c r="L3639" s="28">
        <v>0</v>
      </c>
      <c r="M3639" s="28">
        <v>0</v>
      </c>
      <c r="N3639" s="28">
        <v>0</v>
      </c>
      <c r="O3639" s="28">
        <v>0</v>
      </c>
      <c r="P3639" s="28">
        <v>0</v>
      </c>
      <c r="Q3639" s="146">
        <f>SUM(J3639:P3639)</f>
        <v>0</v>
      </c>
    </row>
    <row r="3640" spans="1:17" x14ac:dyDescent="0.35">
      <c r="A3640" s="28" t="s">
        <v>163</v>
      </c>
      <c r="B3640" s="61">
        <v>52.3</v>
      </c>
      <c r="C3640" s="166">
        <v>89.4</v>
      </c>
      <c r="D3640" s="166">
        <v>146</v>
      </c>
      <c r="E3640" s="166">
        <v>180</v>
      </c>
      <c r="F3640" s="166">
        <v>88.7</v>
      </c>
      <c r="G3640" s="166">
        <v>183.7</v>
      </c>
      <c r="H3640" s="28">
        <v>130</v>
      </c>
      <c r="I3640" s="146">
        <f>SUM(B3640:H3640)</f>
        <v>870.09999999999991</v>
      </c>
      <c r="J3640" s="28">
        <v>135</v>
      </c>
      <c r="K3640" s="28">
        <v>135.69999999999999</v>
      </c>
      <c r="L3640" s="28">
        <v>97.9</v>
      </c>
      <c r="M3640" s="28">
        <v>151.4</v>
      </c>
      <c r="N3640" s="28">
        <v>78.099999999999994</v>
      </c>
      <c r="O3640" s="28">
        <v>141.5</v>
      </c>
      <c r="P3640" s="28">
        <v>82.7</v>
      </c>
      <c r="Q3640" s="146">
        <f>SUM(J3640:P3640)</f>
        <v>822.30000000000007</v>
      </c>
    </row>
    <row r="3641" spans="1:17" x14ac:dyDescent="0.35">
      <c r="A3641" s="28" t="s">
        <v>152</v>
      </c>
      <c r="B3641" s="28">
        <f t="shared" ref="B3641:H3641" si="2856">B3640+B3639</f>
        <v>52.3</v>
      </c>
      <c r="C3641" s="28">
        <f t="shared" si="2856"/>
        <v>89.4</v>
      </c>
      <c r="D3641" s="28">
        <f t="shared" si="2856"/>
        <v>146</v>
      </c>
      <c r="E3641" s="28">
        <f t="shared" si="2856"/>
        <v>180</v>
      </c>
      <c r="F3641" s="28">
        <f t="shared" si="2856"/>
        <v>88.7</v>
      </c>
      <c r="G3641" s="28">
        <f t="shared" si="2856"/>
        <v>183.7</v>
      </c>
      <c r="H3641" s="28">
        <f t="shared" si="2856"/>
        <v>130</v>
      </c>
      <c r="I3641" s="146">
        <f>SUM(B3641:H3641)</f>
        <v>870.09999999999991</v>
      </c>
      <c r="J3641" s="28">
        <f>J3640+J3639</f>
        <v>135</v>
      </c>
      <c r="K3641" s="28">
        <f t="shared" ref="K3641:P3641" si="2857">K3640+K3639</f>
        <v>135.69999999999999</v>
      </c>
      <c r="L3641" s="28">
        <f t="shared" si="2857"/>
        <v>97.9</v>
      </c>
      <c r="M3641" s="28">
        <f t="shared" si="2857"/>
        <v>151.4</v>
      </c>
      <c r="N3641" s="28">
        <f t="shared" si="2857"/>
        <v>78.099999999999994</v>
      </c>
      <c r="O3641" s="28">
        <f t="shared" si="2857"/>
        <v>141.5</v>
      </c>
      <c r="P3641" s="28">
        <f t="shared" si="2857"/>
        <v>82.7</v>
      </c>
      <c r="Q3641" s="146">
        <f>SUM(J3641:P3641)</f>
        <v>822.30000000000007</v>
      </c>
    </row>
    <row r="3642" spans="1:17" x14ac:dyDescent="0.35">
      <c r="A3642" s="28" t="s">
        <v>154</v>
      </c>
      <c r="B3642" s="106">
        <f t="shared" ref="B3642:H3642" si="2858">B3640/B3641*100</f>
        <v>100</v>
      </c>
      <c r="C3642" s="106">
        <f t="shared" si="2858"/>
        <v>100</v>
      </c>
      <c r="D3642" s="106">
        <f t="shared" si="2858"/>
        <v>100</v>
      </c>
      <c r="E3642" s="106">
        <f t="shared" si="2858"/>
        <v>100</v>
      </c>
      <c r="F3642" s="106">
        <f t="shared" si="2858"/>
        <v>100</v>
      </c>
      <c r="G3642" s="106">
        <f t="shared" si="2858"/>
        <v>100</v>
      </c>
      <c r="H3642" s="106">
        <f t="shared" si="2858"/>
        <v>100</v>
      </c>
      <c r="I3642" s="106">
        <f>I3640/I3641*100</f>
        <v>100</v>
      </c>
      <c r="J3642" s="106">
        <f t="shared" ref="J3642:P3642" si="2859">J3640/J3641*100</f>
        <v>100</v>
      </c>
      <c r="K3642" s="106">
        <f t="shared" si="2859"/>
        <v>100</v>
      </c>
      <c r="L3642" s="106">
        <f t="shared" si="2859"/>
        <v>100</v>
      </c>
      <c r="M3642" s="106">
        <f t="shared" si="2859"/>
        <v>100</v>
      </c>
      <c r="N3642" s="106">
        <f t="shared" si="2859"/>
        <v>100</v>
      </c>
      <c r="O3642" s="106">
        <f t="shared" si="2859"/>
        <v>100</v>
      </c>
      <c r="P3642" s="106">
        <f t="shared" si="2859"/>
        <v>100</v>
      </c>
      <c r="Q3642" s="106">
        <f>Q3640/Q3641*100</f>
        <v>100</v>
      </c>
    </row>
    <row r="3643" spans="1:17" x14ac:dyDescent="0.35">
      <c r="A3643" s="28" t="s">
        <v>153</v>
      </c>
      <c r="B3643" s="28">
        <v>184</v>
      </c>
      <c r="C3643" s="28">
        <v>109</v>
      </c>
      <c r="D3643" s="28">
        <v>146</v>
      </c>
      <c r="E3643" s="28">
        <v>172</v>
      </c>
      <c r="F3643" s="28">
        <v>85</v>
      </c>
      <c r="G3643" s="28">
        <v>147</v>
      </c>
      <c r="H3643" s="28">
        <v>263</v>
      </c>
      <c r="I3643" s="106">
        <v>0</v>
      </c>
      <c r="J3643" s="28">
        <v>111</v>
      </c>
      <c r="K3643" s="28">
        <v>101</v>
      </c>
      <c r="L3643" s="28">
        <v>113</v>
      </c>
      <c r="M3643" s="28">
        <v>153</v>
      </c>
      <c r="N3643" s="28">
        <v>82</v>
      </c>
      <c r="O3643" s="28">
        <v>113</v>
      </c>
      <c r="P3643" s="28">
        <v>80</v>
      </c>
      <c r="Q3643" s="106">
        <v>0</v>
      </c>
    </row>
    <row r="3644" spans="1:17" x14ac:dyDescent="0.35">
      <c r="A3644" s="167" t="s">
        <v>155</v>
      </c>
      <c r="B3644" s="169">
        <f t="shared" ref="B3644:H3644" si="2860">B3643/B3641</f>
        <v>3.518164435946463</v>
      </c>
      <c r="C3644" s="169">
        <f t="shared" si="2860"/>
        <v>1.2192393736017897</v>
      </c>
      <c r="D3644" s="169">
        <f t="shared" si="2860"/>
        <v>1</v>
      </c>
      <c r="E3644" s="169">
        <f t="shared" si="2860"/>
        <v>0.9555555555555556</v>
      </c>
      <c r="F3644" s="169">
        <f t="shared" si="2860"/>
        <v>0.95828635851183763</v>
      </c>
      <c r="G3644" s="169">
        <f t="shared" si="2860"/>
        <v>0.80021774632553078</v>
      </c>
      <c r="H3644" s="169">
        <f t="shared" si="2860"/>
        <v>2.023076923076923</v>
      </c>
      <c r="I3644" s="146"/>
      <c r="J3644" s="169">
        <f t="shared" ref="J3644:P3644" si="2861">J3643/J3641</f>
        <v>0.82222222222222219</v>
      </c>
      <c r="K3644" s="169">
        <f t="shared" si="2861"/>
        <v>0.7442888725128961</v>
      </c>
      <c r="L3644" s="169">
        <f t="shared" si="2861"/>
        <v>1.1542390194075587</v>
      </c>
      <c r="M3644" s="169">
        <f t="shared" si="2861"/>
        <v>1.010568031704095</v>
      </c>
      <c r="N3644" s="169">
        <f t="shared" si="2861"/>
        <v>1.0499359795134444</v>
      </c>
      <c r="O3644" s="169">
        <f t="shared" si="2861"/>
        <v>0.79858657243816256</v>
      </c>
      <c r="P3644" s="169">
        <f t="shared" si="2861"/>
        <v>0.96735187424425628</v>
      </c>
      <c r="Q3644" s="146"/>
    </row>
    <row r="3645" spans="1:17" x14ac:dyDescent="0.35">
      <c r="A3645" s="28" t="s">
        <v>164</v>
      </c>
      <c r="B3645" s="28">
        <v>0</v>
      </c>
      <c r="C3645" s="28">
        <v>0</v>
      </c>
      <c r="D3645" s="28">
        <v>0</v>
      </c>
      <c r="E3645" s="28">
        <v>0</v>
      </c>
      <c r="F3645" s="28">
        <v>0</v>
      </c>
      <c r="G3645" s="28">
        <v>0</v>
      </c>
      <c r="H3645" s="28">
        <v>0</v>
      </c>
      <c r="I3645" s="151"/>
      <c r="J3645" s="28">
        <v>0</v>
      </c>
      <c r="K3645" s="61">
        <v>0</v>
      </c>
      <c r="L3645" s="61">
        <v>0</v>
      </c>
      <c r="M3645" s="61">
        <v>0</v>
      </c>
      <c r="N3645" s="61">
        <v>0</v>
      </c>
      <c r="O3645" s="61">
        <v>0</v>
      </c>
      <c r="P3645" s="61">
        <v>0</v>
      </c>
      <c r="Q3645" s="151"/>
    </row>
    <row r="3646" spans="1:17" x14ac:dyDescent="0.35">
      <c r="A3646" s="88" t="s">
        <v>165</v>
      </c>
      <c r="B3646" s="148">
        <v>0</v>
      </c>
      <c r="C3646" s="148">
        <v>0</v>
      </c>
      <c r="D3646" s="148">
        <v>0</v>
      </c>
      <c r="E3646" s="148">
        <v>0</v>
      </c>
      <c r="F3646" s="148">
        <v>0</v>
      </c>
      <c r="G3646" s="148">
        <v>0</v>
      </c>
      <c r="H3646" s="148">
        <v>0</v>
      </c>
      <c r="I3646" s="153">
        <f>SUM(B3646:H3646)</f>
        <v>0</v>
      </c>
      <c r="J3646" s="88">
        <v>0</v>
      </c>
      <c r="K3646" s="148">
        <v>0</v>
      </c>
      <c r="L3646" s="148">
        <v>0</v>
      </c>
      <c r="M3646" s="148">
        <v>0</v>
      </c>
      <c r="N3646" s="148">
        <v>0</v>
      </c>
      <c r="O3646" s="148">
        <v>0</v>
      </c>
      <c r="P3646" s="148">
        <v>0</v>
      </c>
      <c r="Q3646" s="153">
        <f>SUM(J3646:P3646)</f>
        <v>0</v>
      </c>
    </row>
    <row r="3647" spans="1:17" x14ac:dyDescent="0.35">
      <c r="A3647" s="28" t="s">
        <v>152</v>
      </c>
      <c r="B3647" s="28">
        <f t="shared" ref="B3647:H3647" si="2862">B3645+B3646</f>
        <v>0</v>
      </c>
      <c r="C3647" s="28">
        <f t="shared" si="2862"/>
        <v>0</v>
      </c>
      <c r="D3647" s="28">
        <f t="shared" si="2862"/>
        <v>0</v>
      </c>
      <c r="E3647" s="28">
        <f t="shared" si="2862"/>
        <v>0</v>
      </c>
      <c r="F3647" s="28">
        <f t="shared" si="2862"/>
        <v>0</v>
      </c>
      <c r="G3647" s="28">
        <f t="shared" si="2862"/>
        <v>0</v>
      </c>
      <c r="H3647" s="28">
        <f t="shared" si="2862"/>
        <v>0</v>
      </c>
      <c r="I3647" s="151">
        <f>SUM(B3647:H3647)</f>
        <v>0</v>
      </c>
      <c r="J3647" s="28">
        <f>J3645+J3646</f>
        <v>0</v>
      </c>
      <c r="K3647" s="28">
        <f t="shared" ref="K3647:P3647" si="2863">K3645+K3646</f>
        <v>0</v>
      </c>
      <c r="L3647" s="28">
        <f t="shared" si="2863"/>
        <v>0</v>
      </c>
      <c r="M3647" s="28">
        <f t="shared" si="2863"/>
        <v>0</v>
      </c>
      <c r="N3647" s="28">
        <f t="shared" si="2863"/>
        <v>0</v>
      </c>
      <c r="O3647" s="28">
        <f t="shared" si="2863"/>
        <v>0</v>
      </c>
      <c r="P3647" s="28">
        <f t="shared" si="2863"/>
        <v>0</v>
      </c>
      <c r="Q3647" s="151">
        <f>SUM(J3647:P3647)</f>
        <v>0</v>
      </c>
    </row>
    <row r="3648" spans="1:17" x14ac:dyDescent="0.35">
      <c r="A3648" s="28" t="s">
        <v>154</v>
      </c>
      <c r="B3648" s="106" t="e">
        <f t="shared" ref="B3648:H3648" si="2864">B3646/B3647*100</f>
        <v>#DIV/0!</v>
      </c>
      <c r="C3648" s="106" t="e">
        <f t="shared" si="2864"/>
        <v>#DIV/0!</v>
      </c>
      <c r="D3648" s="106" t="e">
        <f t="shared" si="2864"/>
        <v>#DIV/0!</v>
      </c>
      <c r="E3648" s="106" t="e">
        <f t="shared" si="2864"/>
        <v>#DIV/0!</v>
      </c>
      <c r="F3648" s="106" t="e">
        <f t="shared" si="2864"/>
        <v>#DIV/0!</v>
      </c>
      <c r="G3648" s="106" t="e">
        <f t="shared" si="2864"/>
        <v>#DIV/0!</v>
      </c>
      <c r="H3648" s="106" t="e">
        <f t="shared" si="2864"/>
        <v>#DIV/0!</v>
      </c>
      <c r="I3648" s="146"/>
      <c r="J3648" s="106" t="e">
        <f t="shared" ref="J3648:P3648" si="2865">J3646/J3647*100</f>
        <v>#DIV/0!</v>
      </c>
      <c r="K3648" s="106" t="e">
        <f t="shared" si="2865"/>
        <v>#DIV/0!</v>
      </c>
      <c r="L3648" s="106" t="e">
        <f t="shared" si="2865"/>
        <v>#DIV/0!</v>
      </c>
      <c r="M3648" s="106" t="e">
        <f t="shared" si="2865"/>
        <v>#DIV/0!</v>
      </c>
      <c r="N3648" s="106" t="e">
        <f t="shared" si="2865"/>
        <v>#DIV/0!</v>
      </c>
      <c r="O3648" s="106" t="e">
        <f t="shared" si="2865"/>
        <v>#DIV/0!</v>
      </c>
      <c r="P3648" s="106" t="e">
        <f t="shared" si="2865"/>
        <v>#DIV/0!</v>
      </c>
      <c r="Q3648" s="146"/>
    </row>
    <row r="3649" spans="1:17" x14ac:dyDescent="0.35">
      <c r="A3649" s="28" t="s">
        <v>153</v>
      </c>
      <c r="B3649" s="28">
        <v>324</v>
      </c>
      <c r="C3649" s="28">
        <v>319</v>
      </c>
      <c r="D3649" s="28">
        <v>387</v>
      </c>
      <c r="E3649" s="28">
        <v>403</v>
      </c>
      <c r="F3649" s="28">
        <v>138</v>
      </c>
      <c r="G3649" s="28">
        <v>346</v>
      </c>
      <c r="H3649" s="28">
        <v>856</v>
      </c>
      <c r="I3649" s="146"/>
      <c r="J3649" s="28">
        <v>298</v>
      </c>
      <c r="K3649" s="28">
        <v>117</v>
      </c>
      <c r="L3649" s="28">
        <v>256</v>
      </c>
      <c r="M3649" s="28">
        <v>333</v>
      </c>
      <c r="N3649" s="28">
        <v>186</v>
      </c>
      <c r="O3649" s="28">
        <v>309</v>
      </c>
      <c r="P3649" s="28">
        <v>161</v>
      </c>
      <c r="Q3649" s="146"/>
    </row>
    <row r="3650" spans="1:17" x14ac:dyDescent="0.35">
      <c r="A3650" s="43" t="s">
        <v>155</v>
      </c>
      <c r="B3650" s="169" t="e">
        <f t="shared" ref="B3650:H3650" si="2866">B3649/B3647</f>
        <v>#DIV/0!</v>
      </c>
      <c r="C3650" s="169" t="e">
        <f t="shared" si="2866"/>
        <v>#DIV/0!</v>
      </c>
      <c r="D3650" s="169" t="e">
        <f t="shared" si="2866"/>
        <v>#DIV/0!</v>
      </c>
      <c r="E3650" s="169" t="e">
        <f t="shared" si="2866"/>
        <v>#DIV/0!</v>
      </c>
      <c r="F3650" s="169" t="e">
        <f t="shared" si="2866"/>
        <v>#DIV/0!</v>
      </c>
      <c r="G3650" s="169" t="e">
        <f t="shared" si="2866"/>
        <v>#DIV/0!</v>
      </c>
      <c r="H3650" s="169" t="e">
        <f t="shared" si="2866"/>
        <v>#DIV/0!</v>
      </c>
      <c r="I3650" s="146"/>
      <c r="J3650" s="169" t="e">
        <f t="shared" ref="J3650:O3650" si="2867">J3649/J3647</f>
        <v>#DIV/0!</v>
      </c>
      <c r="K3650" s="169" t="e">
        <f t="shared" si="2867"/>
        <v>#DIV/0!</v>
      </c>
      <c r="L3650" s="169" t="e">
        <f t="shared" si="2867"/>
        <v>#DIV/0!</v>
      </c>
      <c r="M3650" s="169" t="e">
        <f t="shared" si="2867"/>
        <v>#DIV/0!</v>
      </c>
      <c r="N3650" s="169" t="e">
        <f t="shared" si="2867"/>
        <v>#DIV/0!</v>
      </c>
      <c r="O3650" s="169" t="e">
        <f t="shared" si="2867"/>
        <v>#DIV/0!</v>
      </c>
      <c r="P3650" s="169" t="e">
        <f>P3651/P3647</f>
        <v>#DIV/0!</v>
      </c>
      <c r="Q3650" s="146"/>
    </row>
    <row r="3651" spans="1:17" x14ac:dyDescent="0.35">
      <c r="A3651" s="28" t="s">
        <v>156</v>
      </c>
      <c r="B3651" s="88">
        <v>9.66</v>
      </c>
      <c r="C3651" s="88">
        <v>27.2</v>
      </c>
      <c r="D3651" s="88">
        <v>27</v>
      </c>
      <c r="E3651" s="88">
        <v>17</v>
      </c>
      <c r="F3651" s="88">
        <v>12</v>
      </c>
      <c r="G3651" s="79">
        <v>7</v>
      </c>
      <c r="H3651" s="79">
        <v>116.62</v>
      </c>
      <c r="I3651" s="146">
        <f>SUM(B3651:H3651)</f>
        <v>216.48000000000002</v>
      </c>
      <c r="J3651" s="79">
        <v>7.61</v>
      </c>
      <c r="K3651" s="88">
        <v>4.2699999999999996</v>
      </c>
      <c r="L3651" s="88">
        <v>24</v>
      </c>
      <c r="M3651" s="88">
        <v>21</v>
      </c>
      <c r="N3651" s="88">
        <v>13</v>
      </c>
      <c r="O3651" s="79">
        <v>10</v>
      </c>
      <c r="P3651" s="79">
        <v>28</v>
      </c>
      <c r="Q3651" s="146">
        <f>SUM(J3651:P3651)</f>
        <v>107.88</v>
      </c>
    </row>
    <row r="3652" spans="1:17" x14ac:dyDescent="0.35">
      <c r="A3652" s="28" t="s">
        <v>157</v>
      </c>
      <c r="B3652" s="88">
        <v>5.24</v>
      </c>
      <c r="C3652" s="88">
        <v>18.04</v>
      </c>
      <c r="D3652" s="88">
        <v>34.450000000000003</v>
      </c>
      <c r="E3652" s="88">
        <v>50.36</v>
      </c>
      <c r="F3652" s="88">
        <v>41.36</v>
      </c>
      <c r="G3652" s="79">
        <v>53.62</v>
      </c>
      <c r="H3652" s="79">
        <v>37.729999999999997</v>
      </c>
      <c r="I3652" s="146">
        <f>SUM(B3652:H3652)</f>
        <v>240.79999999999998</v>
      </c>
      <c r="J3652" s="79">
        <v>33.31</v>
      </c>
      <c r="K3652" s="88">
        <v>336.34</v>
      </c>
      <c r="L3652" s="88">
        <v>35.380000000000003</v>
      </c>
      <c r="M3652" s="88">
        <v>46.98</v>
      </c>
      <c r="N3652" s="88">
        <v>52.3</v>
      </c>
      <c r="O3652" s="79">
        <v>47.65</v>
      </c>
      <c r="P3652" s="79">
        <v>27.66</v>
      </c>
      <c r="Q3652" s="146">
        <f>SUM(J3652:P3652)</f>
        <v>579.62</v>
      </c>
    </row>
    <row r="3653" spans="1:17" x14ac:dyDescent="0.35">
      <c r="A3653" s="28" t="s">
        <v>152</v>
      </c>
      <c r="B3653" s="28">
        <f t="shared" ref="B3653:H3653" si="2868">B3652+B3651</f>
        <v>14.9</v>
      </c>
      <c r="C3653" s="28">
        <f t="shared" si="2868"/>
        <v>45.239999999999995</v>
      </c>
      <c r="D3653" s="28">
        <f t="shared" si="2868"/>
        <v>61.45</v>
      </c>
      <c r="E3653" s="28">
        <f t="shared" si="2868"/>
        <v>67.36</v>
      </c>
      <c r="F3653" s="28">
        <f t="shared" si="2868"/>
        <v>53.36</v>
      </c>
      <c r="G3653" s="28">
        <f t="shared" si="2868"/>
        <v>60.62</v>
      </c>
      <c r="H3653" s="28">
        <f t="shared" si="2868"/>
        <v>154.35</v>
      </c>
      <c r="I3653" s="146">
        <f>SUM(B3653:H3653)</f>
        <v>457.28</v>
      </c>
      <c r="J3653" s="28">
        <f t="shared" ref="J3653:P3653" si="2869">J3652+J3651</f>
        <v>40.92</v>
      </c>
      <c r="K3653" s="28">
        <f t="shared" si="2869"/>
        <v>340.60999999999996</v>
      </c>
      <c r="L3653" s="28">
        <f t="shared" si="2869"/>
        <v>59.38</v>
      </c>
      <c r="M3653" s="28">
        <f t="shared" si="2869"/>
        <v>67.97999999999999</v>
      </c>
      <c r="N3653" s="28">
        <f t="shared" si="2869"/>
        <v>65.3</v>
      </c>
      <c r="O3653" s="28">
        <f t="shared" si="2869"/>
        <v>57.65</v>
      </c>
      <c r="P3653" s="28">
        <f t="shared" si="2869"/>
        <v>55.66</v>
      </c>
      <c r="Q3653" s="146">
        <f>SUM(J3653:P3653)</f>
        <v>687.49999999999989</v>
      </c>
    </row>
    <row r="3654" spans="1:17" x14ac:dyDescent="0.35">
      <c r="A3654" s="28" t="s">
        <v>154</v>
      </c>
      <c r="B3654" s="169">
        <f t="shared" ref="B3654:H3654" si="2870">B3653/B3651</f>
        <v>1.5424430641821947</v>
      </c>
      <c r="C3654" s="169">
        <f t="shared" si="2870"/>
        <v>1.6632352941176469</v>
      </c>
      <c r="D3654" s="169">
        <f t="shared" si="2870"/>
        <v>2.2759259259259261</v>
      </c>
      <c r="E3654" s="169">
        <f t="shared" si="2870"/>
        <v>3.9623529411764706</v>
      </c>
      <c r="F3654" s="169">
        <f t="shared" si="2870"/>
        <v>4.4466666666666663</v>
      </c>
      <c r="G3654" s="169">
        <f t="shared" si="2870"/>
        <v>8.66</v>
      </c>
      <c r="H3654" s="169">
        <f t="shared" si="2870"/>
        <v>1.3235294117647058</v>
      </c>
      <c r="I3654" s="106">
        <f>I3652/I3653*100</f>
        <v>52.659202239328195</v>
      </c>
      <c r="J3654" s="169">
        <f>J3653/J3651</f>
        <v>5.3771353482260187</v>
      </c>
      <c r="K3654" s="169">
        <f t="shared" ref="K3654:P3654" si="2871">K3653/K3651</f>
        <v>79.768149882903984</v>
      </c>
      <c r="L3654" s="169">
        <f t="shared" si="2871"/>
        <v>2.4741666666666666</v>
      </c>
      <c r="M3654" s="169">
        <f t="shared" si="2871"/>
        <v>3.2371428571428567</v>
      </c>
      <c r="N3654" s="169">
        <f t="shared" si="2871"/>
        <v>5.023076923076923</v>
      </c>
      <c r="O3654" s="169">
        <f t="shared" si="2871"/>
        <v>5.7649999999999997</v>
      </c>
      <c r="P3654" s="169">
        <f t="shared" si="2871"/>
        <v>1.9878571428571428</v>
      </c>
      <c r="Q3654" s="106">
        <f>Q3652/Q3653*100</f>
        <v>84.308363636363651</v>
      </c>
    </row>
    <row r="3655" spans="1:17" x14ac:dyDescent="0.35">
      <c r="A3655" s="28" t="s">
        <v>153</v>
      </c>
      <c r="B3655" s="28">
        <v>10</v>
      </c>
      <c r="C3655" s="28">
        <v>12</v>
      </c>
      <c r="D3655" s="28">
        <v>74</v>
      </c>
      <c r="E3655" s="28">
        <v>71</v>
      </c>
      <c r="F3655" s="28">
        <v>55</v>
      </c>
      <c r="G3655" s="28">
        <v>63</v>
      </c>
      <c r="H3655" s="28">
        <v>169</v>
      </c>
      <c r="I3655" s="146"/>
      <c r="J3655" s="28">
        <v>42</v>
      </c>
      <c r="K3655" s="28">
        <v>41</v>
      </c>
      <c r="L3655" s="28">
        <v>60</v>
      </c>
      <c r="M3655" s="28">
        <v>67</v>
      </c>
      <c r="N3655" s="28">
        <v>65</v>
      </c>
      <c r="O3655" s="28">
        <v>57</v>
      </c>
      <c r="P3655" s="28">
        <v>60</v>
      </c>
      <c r="Q3655" s="146"/>
    </row>
    <row r="3656" spans="1:17" x14ac:dyDescent="0.35">
      <c r="A3656" s="43" t="s">
        <v>155</v>
      </c>
      <c r="B3656" s="169">
        <f>B3655/B3653</f>
        <v>0.67114093959731547</v>
      </c>
      <c r="C3656" s="169">
        <f>C3655/C3653</f>
        <v>0.26525198938992045</v>
      </c>
      <c r="D3656" s="169">
        <f>D3655/D3653</f>
        <v>1.2042310821806346</v>
      </c>
      <c r="E3656" s="169">
        <f>E3655/E3653</f>
        <v>1.0540380047505937</v>
      </c>
      <c r="F3656" s="169">
        <v>201</v>
      </c>
      <c r="G3656" s="169">
        <f>G3655/G3653</f>
        <v>1.0392609699769053</v>
      </c>
      <c r="H3656" s="169">
        <f>H3655/H3653</f>
        <v>1.094914156138646</v>
      </c>
      <c r="I3656" s="146"/>
      <c r="J3656" s="169">
        <f t="shared" ref="J3656:P3656" si="2872">J3655/J3653</f>
        <v>1.0263929618768328</v>
      </c>
      <c r="K3656" s="169">
        <f t="shared" si="2872"/>
        <v>0.12037227327441943</v>
      </c>
      <c r="L3656" s="169">
        <f t="shared" si="2872"/>
        <v>1.0104412260020208</v>
      </c>
      <c r="M3656" s="169">
        <f t="shared" si="2872"/>
        <v>0.98558399529273333</v>
      </c>
      <c r="N3656" s="169">
        <f t="shared" si="2872"/>
        <v>0.99540581929555905</v>
      </c>
      <c r="O3656" s="169">
        <f t="shared" si="2872"/>
        <v>0.98872506504770163</v>
      </c>
      <c r="P3656" s="169">
        <f t="shared" si="2872"/>
        <v>1.0779734099892204</v>
      </c>
      <c r="Q3656" s="146"/>
    </row>
    <row r="3657" spans="1:17" x14ac:dyDescent="0.35">
      <c r="A3657" s="28" t="s">
        <v>158</v>
      </c>
      <c r="B3657" s="61">
        <v>43</v>
      </c>
      <c r="C3657" s="61">
        <v>179</v>
      </c>
      <c r="D3657" s="61">
        <v>213</v>
      </c>
      <c r="E3657" s="61">
        <v>136</v>
      </c>
      <c r="F3657" s="61">
        <v>41</v>
      </c>
      <c r="G3657" s="61">
        <v>67</v>
      </c>
      <c r="H3657" s="88">
        <v>539</v>
      </c>
      <c r="I3657" s="146">
        <f>SUM(B3657:H3657)</f>
        <v>1218</v>
      </c>
      <c r="J3657" s="88">
        <v>60</v>
      </c>
      <c r="K3657" s="61">
        <v>101</v>
      </c>
      <c r="L3657" s="61">
        <v>152</v>
      </c>
      <c r="M3657" s="61">
        <v>125</v>
      </c>
      <c r="N3657" s="61">
        <v>126</v>
      </c>
      <c r="O3657" s="61">
        <v>116</v>
      </c>
      <c r="P3657" s="88">
        <v>136</v>
      </c>
      <c r="Q3657" s="146">
        <f>SUM(J3657:P3657)</f>
        <v>816</v>
      </c>
    </row>
    <row r="3658" spans="1:17" x14ac:dyDescent="0.35">
      <c r="A3658" s="28" t="s">
        <v>159</v>
      </c>
      <c r="B3658" s="88">
        <v>0</v>
      </c>
      <c r="C3658" s="88">
        <v>0</v>
      </c>
      <c r="D3658" s="88">
        <v>0</v>
      </c>
      <c r="E3658" s="88">
        <v>0</v>
      </c>
      <c r="F3658" s="88">
        <v>0</v>
      </c>
      <c r="G3658" s="88">
        <v>0</v>
      </c>
      <c r="H3658" s="88">
        <v>0</v>
      </c>
      <c r="I3658" s="146">
        <f>SUM(B3658:H3658)</f>
        <v>0</v>
      </c>
      <c r="J3658" s="88">
        <v>0</v>
      </c>
      <c r="K3658" s="88">
        <v>0</v>
      </c>
      <c r="L3658" s="88">
        <v>0</v>
      </c>
      <c r="M3658" s="88">
        <v>0</v>
      </c>
      <c r="N3658" s="88">
        <v>0</v>
      </c>
      <c r="O3658" s="88">
        <v>0</v>
      </c>
      <c r="P3658" s="88">
        <v>0</v>
      </c>
      <c r="Q3658" s="146">
        <f>SUM(J3658:P3658)</f>
        <v>0</v>
      </c>
    </row>
    <row r="3659" spans="1:17" x14ac:dyDescent="0.35">
      <c r="A3659" s="28" t="s">
        <v>152</v>
      </c>
      <c r="B3659" s="28">
        <f t="shared" ref="B3659:H3659" si="2873">B3658+B3657</f>
        <v>43</v>
      </c>
      <c r="C3659" s="28">
        <f t="shared" si="2873"/>
        <v>179</v>
      </c>
      <c r="D3659" s="28">
        <f t="shared" si="2873"/>
        <v>213</v>
      </c>
      <c r="E3659" s="28">
        <f t="shared" si="2873"/>
        <v>136</v>
      </c>
      <c r="F3659" s="28">
        <f t="shared" si="2873"/>
        <v>41</v>
      </c>
      <c r="G3659" s="28">
        <f t="shared" si="2873"/>
        <v>67</v>
      </c>
      <c r="H3659" s="28">
        <f t="shared" si="2873"/>
        <v>539</v>
      </c>
      <c r="I3659" s="146">
        <f>SUM(B3659:H3659)</f>
        <v>1218</v>
      </c>
      <c r="J3659" s="28">
        <f t="shared" ref="J3659:P3659" si="2874">J3658+J3657</f>
        <v>60</v>
      </c>
      <c r="K3659" s="28">
        <f t="shared" si="2874"/>
        <v>101</v>
      </c>
      <c r="L3659" s="28">
        <f t="shared" si="2874"/>
        <v>152</v>
      </c>
      <c r="M3659" s="28">
        <f t="shared" si="2874"/>
        <v>125</v>
      </c>
      <c r="N3659" s="106">
        <f t="shared" si="2874"/>
        <v>126</v>
      </c>
      <c r="O3659" s="28">
        <f t="shared" si="2874"/>
        <v>116</v>
      </c>
      <c r="P3659" s="28">
        <f t="shared" si="2874"/>
        <v>136</v>
      </c>
      <c r="Q3659" s="146">
        <f>SUM(J3659:P3659)</f>
        <v>816</v>
      </c>
    </row>
    <row r="3660" spans="1:17" x14ac:dyDescent="0.35">
      <c r="A3660" s="28" t="s">
        <v>154</v>
      </c>
      <c r="B3660" s="169">
        <f t="shared" ref="B3660:H3660" si="2875">B3659/B3657</f>
        <v>1</v>
      </c>
      <c r="C3660" s="169">
        <f t="shared" si="2875"/>
        <v>1</v>
      </c>
      <c r="D3660" s="169">
        <f t="shared" si="2875"/>
        <v>1</v>
      </c>
      <c r="E3660" s="169">
        <f t="shared" si="2875"/>
        <v>1</v>
      </c>
      <c r="F3660" s="169">
        <f t="shared" si="2875"/>
        <v>1</v>
      </c>
      <c r="G3660" s="169">
        <f t="shared" si="2875"/>
        <v>1</v>
      </c>
      <c r="H3660" s="169">
        <f t="shared" si="2875"/>
        <v>1</v>
      </c>
      <c r="I3660" s="153">
        <f>I3658/I3659*100</f>
        <v>0</v>
      </c>
      <c r="J3660" s="169">
        <f t="shared" ref="J3660:P3660" si="2876">J3659/J3657</f>
        <v>1</v>
      </c>
      <c r="K3660" s="169">
        <f t="shared" si="2876"/>
        <v>1</v>
      </c>
      <c r="L3660" s="169">
        <f t="shared" si="2876"/>
        <v>1</v>
      </c>
      <c r="M3660" s="169">
        <f t="shared" si="2876"/>
        <v>1</v>
      </c>
      <c r="N3660" s="169">
        <f t="shared" si="2876"/>
        <v>1</v>
      </c>
      <c r="O3660" s="169">
        <f t="shared" si="2876"/>
        <v>1</v>
      </c>
      <c r="P3660" s="169">
        <f t="shared" si="2876"/>
        <v>1</v>
      </c>
      <c r="Q3660" s="153">
        <f>Q3658/Q3659*100</f>
        <v>0</v>
      </c>
    </row>
    <row r="3661" spans="1:17" x14ac:dyDescent="0.35">
      <c r="A3661" s="28" t="s">
        <v>153</v>
      </c>
      <c r="B3661" s="61">
        <v>157</v>
      </c>
      <c r="C3661" s="61">
        <v>54</v>
      </c>
      <c r="D3661" s="61">
        <v>840</v>
      </c>
      <c r="E3661" s="61">
        <v>800</v>
      </c>
      <c r="F3661" s="61">
        <v>320</v>
      </c>
      <c r="G3661" s="61">
        <v>690</v>
      </c>
      <c r="H3661" s="74">
        <v>151</v>
      </c>
      <c r="I3661" s="146"/>
      <c r="J3661" s="74">
        <v>50</v>
      </c>
      <c r="K3661" s="61">
        <v>24</v>
      </c>
      <c r="L3661" s="61">
        <v>470</v>
      </c>
      <c r="M3661" s="61">
        <v>660</v>
      </c>
      <c r="N3661" s="61">
        <v>490</v>
      </c>
      <c r="O3661" s="61">
        <v>570</v>
      </c>
      <c r="P3661" s="74">
        <v>370</v>
      </c>
      <c r="Q3661" s="146"/>
    </row>
    <row r="3662" spans="1:17" x14ac:dyDescent="0.35">
      <c r="A3662" s="43" t="s">
        <v>155</v>
      </c>
      <c r="B3662" s="169">
        <f t="shared" ref="B3662:H3662" si="2877">B3661/B3659</f>
        <v>3.6511627906976742</v>
      </c>
      <c r="C3662" s="169">
        <f t="shared" si="2877"/>
        <v>0.3016759776536313</v>
      </c>
      <c r="D3662" s="169">
        <f t="shared" si="2877"/>
        <v>3.943661971830986</v>
      </c>
      <c r="E3662" s="169">
        <f t="shared" si="2877"/>
        <v>5.882352941176471</v>
      </c>
      <c r="F3662" s="169">
        <f t="shared" si="2877"/>
        <v>7.8048780487804876</v>
      </c>
      <c r="G3662" s="169">
        <f t="shared" si="2877"/>
        <v>10.298507462686567</v>
      </c>
      <c r="H3662" s="169">
        <f t="shared" si="2877"/>
        <v>0.28014842300556586</v>
      </c>
      <c r="I3662" s="146"/>
      <c r="J3662" s="169">
        <f t="shared" ref="J3662:P3662" si="2878">J3661/J3659</f>
        <v>0.83333333333333337</v>
      </c>
      <c r="K3662" s="169">
        <f t="shared" si="2878"/>
        <v>0.23762376237623761</v>
      </c>
      <c r="L3662" s="169">
        <f t="shared" si="2878"/>
        <v>3.0921052631578947</v>
      </c>
      <c r="M3662" s="169">
        <f t="shared" si="2878"/>
        <v>5.28</v>
      </c>
      <c r="N3662" s="169">
        <f t="shared" si="2878"/>
        <v>3.8888888888888888</v>
      </c>
      <c r="O3662" s="169">
        <f t="shared" si="2878"/>
        <v>4.9137931034482758</v>
      </c>
      <c r="P3662" s="169">
        <f t="shared" si="2878"/>
        <v>2.7205882352941178</v>
      </c>
      <c r="Q3662" s="146"/>
    </row>
    <row r="3663" spans="1:17" x14ac:dyDescent="0.35">
      <c r="A3663" s="28" t="s">
        <v>160</v>
      </c>
      <c r="B3663" s="61">
        <v>405</v>
      </c>
      <c r="C3663" s="61">
        <v>443</v>
      </c>
      <c r="D3663" s="61">
        <v>392</v>
      </c>
      <c r="E3663" s="61">
        <v>366</v>
      </c>
      <c r="F3663" s="61">
        <v>356</v>
      </c>
      <c r="G3663" s="61">
        <v>373</v>
      </c>
      <c r="H3663" s="88">
        <v>389</v>
      </c>
      <c r="I3663" s="146">
        <f>SUM(B3663:H3663)</f>
        <v>2724</v>
      </c>
      <c r="J3663" s="88">
        <v>355</v>
      </c>
      <c r="K3663" s="61">
        <v>367</v>
      </c>
      <c r="L3663" s="61">
        <v>437</v>
      </c>
      <c r="M3663" s="61">
        <v>356</v>
      </c>
      <c r="N3663" s="61">
        <v>345</v>
      </c>
      <c r="O3663" s="61">
        <v>330</v>
      </c>
      <c r="P3663" s="88">
        <v>367</v>
      </c>
      <c r="Q3663" s="146">
        <f>SUM(J3663:P3663)</f>
        <v>2557</v>
      </c>
    </row>
    <row r="3664" spans="1:17" x14ac:dyDescent="0.35">
      <c r="A3664" s="28" t="s">
        <v>161</v>
      </c>
      <c r="B3664" s="166">
        <v>103.75</v>
      </c>
      <c r="C3664" s="166">
        <v>61.26</v>
      </c>
      <c r="D3664" s="166">
        <v>114.12</v>
      </c>
      <c r="E3664" s="166">
        <v>141.97</v>
      </c>
      <c r="F3664" s="166">
        <v>121.86</v>
      </c>
      <c r="G3664" s="166">
        <v>156.56</v>
      </c>
      <c r="H3664" s="88">
        <v>128.69</v>
      </c>
      <c r="I3664" s="146">
        <f>SUM(B3664:H3664)</f>
        <v>828.21</v>
      </c>
      <c r="J3664" s="88">
        <v>154.55000000000001</v>
      </c>
      <c r="K3664" s="166">
        <v>122.98</v>
      </c>
      <c r="L3664" s="166">
        <v>80.83</v>
      </c>
      <c r="M3664" s="166">
        <v>140.87</v>
      </c>
      <c r="N3664" s="166">
        <v>169.19</v>
      </c>
      <c r="O3664" s="166">
        <v>124.09</v>
      </c>
      <c r="P3664" s="88">
        <v>116.78</v>
      </c>
      <c r="Q3664" s="146">
        <f>SUM(J3664:P3664)</f>
        <v>909.29000000000008</v>
      </c>
    </row>
    <row r="3665" spans="1:17" x14ac:dyDescent="0.35">
      <c r="A3665" s="28" t="s">
        <v>152</v>
      </c>
      <c r="B3665" s="28">
        <f t="shared" ref="B3665:H3665" si="2879">B3664+B3663</f>
        <v>508.75</v>
      </c>
      <c r="C3665" s="28">
        <f t="shared" si="2879"/>
        <v>504.26</v>
      </c>
      <c r="D3665" s="28">
        <f t="shared" si="2879"/>
        <v>506.12</v>
      </c>
      <c r="E3665" s="28">
        <f t="shared" si="2879"/>
        <v>507.97</v>
      </c>
      <c r="F3665" s="28">
        <f t="shared" si="2879"/>
        <v>477.86</v>
      </c>
      <c r="G3665" s="106">
        <f t="shared" si="2879"/>
        <v>529.55999999999995</v>
      </c>
      <c r="H3665" s="28">
        <f t="shared" si="2879"/>
        <v>517.69000000000005</v>
      </c>
      <c r="I3665" s="146">
        <f>SUM(B3665:H3665)</f>
        <v>3552.21</v>
      </c>
      <c r="J3665" s="28">
        <f>J3664+J3663</f>
        <v>509.55</v>
      </c>
      <c r="K3665" s="28">
        <f>K3664+K3663</f>
        <v>489.98</v>
      </c>
      <c r="L3665" s="28">
        <f>L3664+L3663</f>
        <v>517.83000000000004</v>
      </c>
      <c r="M3665" s="28">
        <f>M3664+M3663</f>
        <v>496.87</v>
      </c>
      <c r="N3665" s="106">
        <v>141.46</v>
      </c>
      <c r="O3665" s="106">
        <f>O3664+O3663</f>
        <v>454.09000000000003</v>
      </c>
      <c r="P3665" s="106">
        <f>P3664+P3663</f>
        <v>483.78</v>
      </c>
      <c r="Q3665" s="146">
        <f>SUM(J3665:P3665)</f>
        <v>3093.5600000000004</v>
      </c>
    </row>
    <row r="3666" spans="1:17" x14ac:dyDescent="0.35">
      <c r="A3666" s="28" t="s">
        <v>154</v>
      </c>
      <c r="B3666" s="169">
        <f t="shared" ref="B3666:H3666" si="2880">B3665/B3663</f>
        <v>1.2561728395061729</v>
      </c>
      <c r="C3666" s="169">
        <f t="shared" si="2880"/>
        <v>1.1382844243792325</v>
      </c>
      <c r="D3666" s="169">
        <f t="shared" si="2880"/>
        <v>1.2911224489795918</v>
      </c>
      <c r="E3666" s="169">
        <f t="shared" si="2880"/>
        <v>1.387896174863388</v>
      </c>
      <c r="F3666" s="169">
        <f t="shared" si="2880"/>
        <v>1.3423033707865168</v>
      </c>
      <c r="G3666" s="169">
        <f t="shared" si="2880"/>
        <v>1.4197319034852545</v>
      </c>
      <c r="H3666" s="169">
        <f t="shared" si="2880"/>
        <v>1.3308226221079693</v>
      </c>
      <c r="I3666" s="153">
        <f>I3664/I3665*100</f>
        <v>23.315344531995574</v>
      </c>
      <c r="J3666" s="169">
        <f>J3665/J3663</f>
        <v>1.4353521126760564</v>
      </c>
      <c r="K3666" s="169">
        <f t="shared" ref="K3666:P3666" si="2881">K3665/K3663</f>
        <v>1.3350953678474116</v>
      </c>
      <c r="L3666" s="169">
        <f t="shared" si="2881"/>
        <v>1.1849656750572084</v>
      </c>
      <c r="M3666" s="169">
        <f t="shared" si="2881"/>
        <v>1.3957022471910112</v>
      </c>
      <c r="N3666" s="169">
        <f t="shared" si="2881"/>
        <v>0.41002898550724642</v>
      </c>
      <c r="O3666" s="169">
        <f t="shared" si="2881"/>
        <v>1.3760303030303032</v>
      </c>
      <c r="P3666" s="169">
        <f t="shared" si="2881"/>
        <v>1.3182016348773842</v>
      </c>
      <c r="Q3666" s="153">
        <f>Q3664/Q3665*100</f>
        <v>29.392997064870247</v>
      </c>
    </row>
    <row r="3667" spans="1:17" x14ac:dyDescent="0.35">
      <c r="A3667" s="28" t="s">
        <v>153</v>
      </c>
      <c r="B3667" s="88">
        <v>735</v>
      </c>
      <c r="C3667" s="88">
        <v>1432</v>
      </c>
      <c r="D3667" s="88">
        <v>682</v>
      </c>
      <c r="E3667" s="88">
        <v>739</v>
      </c>
      <c r="F3667" s="88">
        <v>728</v>
      </c>
      <c r="G3667" s="88">
        <v>743</v>
      </c>
      <c r="H3667" s="88">
        <v>756</v>
      </c>
      <c r="I3667" s="146"/>
      <c r="J3667" s="88">
        <v>724</v>
      </c>
      <c r="K3667" s="88">
        <v>732</v>
      </c>
      <c r="L3667" s="88">
        <v>733</v>
      </c>
      <c r="M3667" s="88">
        <v>732</v>
      </c>
      <c r="N3667" s="88">
        <v>739</v>
      </c>
      <c r="O3667" s="88">
        <v>642</v>
      </c>
      <c r="P3667" s="88">
        <v>738</v>
      </c>
      <c r="Q3667" s="146"/>
    </row>
    <row r="3668" spans="1:17" x14ac:dyDescent="0.35">
      <c r="A3668" s="43" t="s">
        <v>155</v>
      </c>
      <c r="B3668" s="169">
        <f>B3667/B3665</f>
        <v>1.4447174447174447</v>
      </c>
      <c r="C3668" s="169">
        <f>C3667/C3665</f>
        <v>2.839804862570896</v>
      </c>
      <c r="D3668" s="169">
        <f>D3667/D3665</f>
        <v>1.3475065201928396</v>
      </c>
      <c r="E3668" s="169">
        <f>E3667/E3665</f>
        <v>1.4548103234442977</v>
      </c>
      <c r="F3668" s="169">
        <f>F3667/F3665</f>
        <v>1.5234587536098438</v>
      </c>
      <c r="G3668" s="169">
        <v>754</v>
      </c>
      <c r="H3668" s="169">
        <f>H3667/H3665</f>
        <v>1.4603334041607912</v>
      </c>
      <c r="I3668" s="146"/>
      <c r="J3668" s="169">
        <f t="shared" ref="J3668:P3668" si="2882">J3667/J3665</f>
        <v>1.420861544500049</v>
      </c>
      <c r="K3668" s="169">
        <f t="shared" si="2882"/>
        <v>1.4939385281031878</v>
      </c>
      <c r="L3668" s="169">
        <f t="shared" si="2882"/>
        <v>1.4155224687638799</v>
      </c>
      <c r="M3668" s="169">
        <f t="shared" si="2882"/>
        <v>1.473222372049027</v>
      </c>
      <c r="N3668" s="169">
        <f t="shared" si="2882"/>
        <v>5.2240916160045243</v>
      </c>
      <c r="O3668" s="169">
        <f t="shared" si="2882"/>
        <v>1.4138166442775659</v>
      </c>
      <c r="P3668" s="169">
        <f t="shared" si="2882"/>
        <v>1.5254867915168053</v>
      </c>
      <c r="Q3668" s="146"/>
    </row>
    <row r="3669" spans="1:17" x14ac:dyDescent="0.35">
      <c r="A3669" s="28" t="s">
        <v>166</v>
      </c>
      <c r="B3669" s="61">
        <v>181.66</v>
      </c>
      <c r="C3669" s="61">
        <v>177.06</v>
      </c>
      <c r="D3669" s="61">
        <v>179.4</v>
      </c>
      <c r="E3669" s="61">
        <v>169.8</v>
      </c>
      <c r="F3669" s="61">
        <v>172.6</v>
      </c>
      <c r="G3669" s="28">
        <v>174.8</v>
      </c>
      <c r="H3669" s="74">
        <v>173.67</v>
      </c>
      <c r="I3669" s="146">
        <f>SUM(B3669:H3669)</f>
        <v>1228.9900000000002</v>
      </c>
      <c r="J3669" s="74">
        <v>176.72</v>
      </c>
      <c r="K3669" s="74">
        <v>166.93</v>
      </c>
      <c r="L3669" s="74">
        <v>162.6</v>
      </c>
      <c r="M3669" s="74">
        <v>155.69999999999999</v>
      </c>
      <c r="N3669" s="74">
        <v>164.7</v>
      </c>
      <c r="O3669" s="74">
        <v>171</v>
      </c>
      <c r="P3669" s="74">
        <v>171</v>
      </c>
      <c r="Q3669" s="146">
        <f>SUM(J3669:P3669)</f>
        <v>1168.6500000000001</v>
      </c>
    </row>
    <row r="3670" spans="1:17" x14ac:dyDescent="0.35">
      <c r="A3670" s="28" t="s">
        <v>167</v>
      </c>
      <c r="B3670" s="166">
        <v>4.57</v>
      </c>
      <c r="C3670" s="166">
        <v>3.42</v>
      </c>
      <c r="D3670" s="166">
        <v>5.75</v>
      </c>
      <c r="E3670" s="166">
        <v>3.66</v>
      </c>
      <c r="F3670" s="178">
        <v>2.5499999999999998</v>
      </c>
      <c r="G3670" s="28">
        <v>3.73</v>
      </c>
      <c r="H3670" s="74">
        <v>3.6</v>
      </c>
      <c r="I3670" s="146">
        <f>SUM(B3670:H3670)</f>
        <v>27.28</v>
      </c>
      <c r="J3670" s="74">
        <v>3.46</v>
      </c>
      <c r="K3670" s="74">
        <v>4.53</v>
      </c>
      <c r="L3670" s="74">
        <v>3.27</v>
      </c>
      <c r="M3670" s="74">
        <v>2.66</v>
      </c>
      <c r="N3670" s="74">
        <v>2.59</v>
      </c>
      <c r="O3670" s="74">
        <v>0</v>
      </c>
      <c r="P3670" s="74">
        <v>3.13</v>
      </c>
      <c r="Q3670" s="146">
        <f>SUM(J3670:P3670)</f>
        <v>19.639999999999997</v>
      </c>
    </row>
    <row r="3671" spans="1:17" x14ac:dyDescent="0.35">
      <c r="A3671" s="28" t="s">
        <v>152</v>
      </c>
      <c r="B3671" s="28">
        <f t="shared" ref="B3671:H3671" si="2883">B3670+B3669</f>
        <v>186.23</v>
      </c>
      <c r="C3671" s="28">
        <f t="shared" si="2883"/>
        <v>180.48</v>
      </c>
      <c r="D3671" s="28">
        <f t="shared" si="2883"/>
        <v>185.15</v>
      </c>
      <c r="E3671" s="28">
        <f t="shared" si="2883"/>
        <v>173.46</v>
      </c>
      <c r="F3671" s="28">
        <f t="shared" si="2883"/>
        <v>175.15</v>
      </c>
      <c r="G3671" s="28">
        <f t="shared" si="2883"/>
        <v>178.53</v>
      </c>
      <c r="H3671" s="28">
        <f t="shared" si="2883"/>
        <v>177.26999999999998</v>
      </c>
      <c r="I3671" s="146">
        <f>SUM(B3671:H3671)</f>
        <v>1256.27</v>
      </c>
      <c r="J3671" s="28">
        <f t="shared" ref="J3671:P3671" si="2884">J3670+J3669</f>
        <v>180.18</v>
      </c>
      <c r="K3671" s="28">
        <f t="shared" si="2884"/>
        <v>171.46</v>
      </c>
      <c r="L3671" s="28">
        <f t="shared" si="2884"/>
        <v>165.87</v>
      </c>
      <c r="M3671" s="28">
        <f t="shared" si="2884"/>
        <v>158.35999999999999</v>
      </c>
      <c r="N3671" s="28">
        <f t="shared" si="2884"/>
        <v>167.29</v>
      </c>
      <c r="O3671" s="28">
        <f t="shared" si="2884"/>
        <v>171</v>
      </c>
      <c r="P3671" s="28">
        <f t="shared" si="2884"/>
        <v>174.13</v>
      </c>
      <c r="Q3671" s="146">
        <f>SUM(J3671:P3671)</f>
        <v>1188.29</v>
      </c>
    </row>
    <row r="3672" spans="1:17" x14ac:dyDescent="0.35">
      <c r="A3672" s="28" t="s">
        <v>154</v>
      </c>
      <c r="B3672" s="169">
        <f t="shared" ref="B3672:H3672" si="2885">B3671/B3669</f>
        <v>1.0251568864912473</v>
      </c>
      <c r="C3672" s="169">
        <f t="shared" si="2885"/>
        <v>1.0193154862758387</v>
      </c>
      <c r="D3672" s="169">
        <f t="shared" si="2885"/>
        <v>1.0320512820512822</v>
      </c>
      <c r="E3672" s="169">
        <f t="shared" si="2885"/>
        <v>1.0215547703180212</v>
      </c>
      <c r="F3672" s="169">
        <f t="shared" si="2885"/>
        <v>1.0147740440324451</v>
      </c>
      <c r="G3672" s="169">
        <f t="shared" si="2885"/>
        <v>1.0213386727688787</v>
      </c>
      <c r="H3672" s="169">
        <f t="shared" si="2885"/>
        <v>1.0207289687338055</v>
      </c>
      <c r="I3672" s="106">
        <f>I3670/I3671*100</f>
        <v>2.1715077172900732</v>
      </c>
      <c r="J3672" s="169">
        <f t="shared" ref="J3672:P3672" si="2886">J3671/J3669</f>
        <v>1.0195789950203713</v>
      </c>
      <c r="K3672" s="169">
        <f t="shared" si="2886"/>
        <v>1.0271371233451148</v>
      </c>
      <c r="L3672" s="169">
        <f t="shared" si="2886"/>
        <v>1.0201107011070112</v>
      </c>
      <c r="M3672" s="169">
        <f t="shared" si="2886"/>
        <v>1.0170841361592806</v>
      </c>
      <c r="N3672" s="169">
        <f t="shared" si="2886"/>
        <v>1.015725561627201</v>
      </c>
      <c r="O3672" s="169">
        <f t="shared" si="2886"/>
        <v>1</v>
      </c>
      <c r="P3672" s="169">
        <f t="shared" si="2886"/>
        <v>1.0183040935672514</v>
      </c>
      <c r="Q3672" s="106">
        <f>Q3670/Q3671*100</f>
        <v>1.652795193092595</v>
      </c>
    </row>
    <row r="3673" spans="1:17" x14ac:dyDescent="0.35">
      <c r="A3673" s="28" t="s">
        <v>153</v>
      </c>
      <c r="B3673" s="28">
        <v>202</v>
      </c>
      <c r="C3673" s="28">
        <v>199</v>
      </c>
      <c r="D3673" s="61">
        <v>196</v>
      </c>
      <c r="E3673" s="61">
        <v>188</v>
      </c>
      <c r="F3673" s="61">
        <v>193</v>
      </c>
      <c r="G3673" s="88">
        <v>191</v>
      </c>
      <c r="H3673" s="88">
        <v>193</v>
      </c>
      <c r="I3673" s="146"/>
      <c r="J3673" s="88">
        <v>200</v>
      </c>
      <c r="K3673" s="61">
        <v>213</v>
      </c>
      <c r="L3673" s="61">
        <v>203</v>
      </c>
      <c r="M3673" s="61">
        <v>300</v>
      </c>
      <c r="N3673" s="61">
        <v>188</v>
      </c>
      <c r="O3673" s="88">
        <v>563</v>
      </c>
      <c r="P3673" s="88">
        <v>199</v>
      </c>
      <c r="Q3673" s="146"/>
    </row>
    <row r="3674" spans="1:17" x14ac:dyDescent="0.35">
      <c r="A3674" s="43" t="s">
        <v>155</v>
      </c>
      <c r="B3674" s="169">
        <f t="shared" ref="B3674:H3674" si="2887">B3673/B3671</f>
        <v>1.0846802341191002</v>
      </c>
      <c r="C3674" s="169">
        <f t="shared" si="2887"/>
        <v>1.1026152482269505</v>
      </c>
      <c r="D3674" s="169">
        <f t="shared" si="2887"/>
        <v>1.0586011342155008</v>
      </c>
      <c r="E3674" s="169">
        <f t="shared" si="2887"/>
        <v>1.0838233598524154</v>
      </c>
      <c r="F3674" s="169">
        <f t="shared" si="2887"/>
        <v>1.1019126463031688</v>
      </c>
      <c r="G3674" s="169">
        <f t="shared" si="2887"/>
        <v>1.0698482047835098</v>
      </c>
      <c r="H3674" s="169">
        <f t="shared" si="2887"/>
        <v>1.0887346984825408</v>
      </c>
      <c r="I3674" s="146"/>
      <c r="J3674" s="169">
        <f t="shared" ref="J3674:P3674" si="2888">J3673/J3671</f>
        <v>1.11000111000111</v>
      </c>
      <c r="K3674" s="169">
        <f t="shared" si="2888"/>
        <v>1.2422722500874839</v>
      </c>
      <c r="L3674" s="169">
        <f t="shared" si="2888"/>
        <v>1.2238500030144088</v>
      </c>
      <c r="M3674" s="169">
        <f t="shared" si="2888"/>
        <v>1.8944177822682498</v>
      </c>
      <c r="N3674" s="169">
        <f t="shared" si="2888"/>
        <v>1.1237969992229064</v>
      </c>
      <c r="O3674" s="169">
        <f t="shared" si="2888"/>
        <v>3.2923976608187133</v>
      </c>
      <c r="P3674" s="169">
        <f t="shared" si="2888"/>
        <v>1.1428243266525011</v>
      </c>
      <c r="Q3674" s="146"/>
    </row>
    <row r="3675" spans="1:17" x14ac:dyDescent="0.35">
      <c r="A3675" s="28" t="s">
        <v>168</v>
      </c>
      <c r="B3675" s="61">
        <v>128.37</v>
      </c>
      <c r="C3675" s="61">
        <v>127.66</v>
      </c>
      <c r="D3675" s="61">
        <v>128.5</v>
      </c>
      <c r="E3675" s="61">
        <v>122</v>
      </c>
      <c r="F3675" s="61">
        <v>125.9</v>
      </c>
      <c r="G3675" s="28">
        <v>125.8</v>
      </c>
      <c r="H3675" s="28">
        <v>124.64</v>
      </c>
      <c r="I3675" s="151">
        <f>SUM(B3675:H3675)</f>
        <v>882.86999999999989</v>
      </c>
      <c r="J3675" s="28">
        <v>122.81</v>
      </c>
      <c r="K3675" s="61">
        <v>124.39</v>
      </c>
      <c r="L3675" s="61">
        <v>111.8</v>
      </c>
      <c r="M3675" s="61">
        <v>110.7</v>
      </c>
      <c r="N3675" s="61">
        <v>117.4</v>
      </c>
      <c r="O3675" s="28">
        <v>117</v>
      </c>
      <c r="P3675" s="28">
        <v>69</v>
      </c>
      <c r="Q3675" s="151">
        <f>SUM(J3675:P3675)</f>
        <v>773.1</v>
      </c>
    </row>
    <row r="3676" spans="1:17" x14ac:dyDescent="0.35">
      <c r="A3676" s="28" t="s">
        <v>1543</v>
      </c>
      <c r="B3676" s="166">
        <v>1.02</v>
      </c>
      <c r="C3676" s="166">
        <v>0.36</v>
      </c>
      <c r="D3676" s="166">
        <v>0.67</v>
      </c>
      <c r="E3676" s="166">
        <v>0.32</v>
      </c>
      <c r="F3676" s="166">
        <v>0.6</v>
      </c>
      <c r="G3676" s="28">
        <v>0.39</v>
      </c>
      <c r="H3676" s="28">
        <v>0.66</v>
      </c>
      <c r="I3676" s="151">
        <f>SUM(B3676:H3676)</f>
        <v>4.0199999999999996</v>
      </c>
      <c r="J3676" s="28">
        <v>0.52</v>
      </c>
      <c r="K3676" s="166">
        <v>0.37</v>
      </c>
      <c r="L3676" s="166">
        <v>0.28000000000000003</v>
      </c>
      <c r="M3676" s="166">
        <v>0.25</v>
      </c>
      <c r="N3676" s="166">
        <v>0.28999999999999998</v>
      </c>
      <c r="O3676" s="28">
        <v>0.38</v>
      </c>
      <c r="P3676" s="28">
        <v>0.16</v>
      </c>
      <c r="Q3676" s="151">
        <f>SUM(J3676:P3676)</f>
        <v>2.25</v>
      </c>
    </row>
    <row r="3677" spans="1:17" x14ac:dyDescent="0.35">
      <c r="A3677" s="28" t="s">
        <v>152</v>
      </c>
      <c r="B3677" s="28">
        <f t="shared" ref="B3677:H3677" si="2889">B3676+B3675</f>
        <v>129.39000000000001</v>
      </c>
      <c r="C3677" s="28">
        <f t="shared" si="2889"/>
        <v>128.02000000000001</v>
      </c>
      <c r="D3677" s="28">
        <f t="shared" si="2889"/>
        <v>129.16999999999999</v>
      </c>
      <c r="E3677" s="28">
        <f t="shared" si="2889"/>
        <v>122.32</v>
      </c>
      <c r="F3677" s="28">
        <f t="shared" si="2889"/>
        <v>126.5</v>
      </c>
      <c r="G3677" s="28">
        <f t="shared" si="2889"/>
        <v>126.19</v>
      </c>
      <c r="H3677" s="28">
        <f t="shared" si="2889"/>
        <v>125.3</v>
      </c>
      <c r="I3677" s="151">
        <f>SUM(B3677:H3677)</f>
        <v>886.8900000000001</v>
      </c>
      <c r="J3677" s="28">
        <f t="shared" ref="J3677:P3677" si="2890">J3676+J3675</f>
        <v>123.33</v>
      </c>
      <c r="K3677" s="28">
        <f t="shared" si="2890"/>
        <v>124.76</v>
      </c>
      <c r="L3677" s="28">
        <f t="shared" si="2890"/>
        <v>112.08</v>
      </c>
      <c r="M3677" s="28">
        <f t="shared" si="2890"/>
        <v>110.95</v>
      </c>
      <c r="N3677" s="28">
        <f t="shared" si="2890"/>
        <v>117.69000000000001</v>
      </c>
      <c r="O3677" s="28">
        <f t="shared" si="2890"/>
        <v>117.38</v>
      </c>
      <c r="P3677" s="28">
        <f t="shared" si="2890"/>
        <v>69.16</v>
      </c>
      <c r="Q3677" s="151">
        <f>SUM(J3677:P3677)</f>
        <v>775.35</v>
      </c>
    </row>
    <row r="3678" spans="1:17" x14ac:dyDescent="0.35">
      <c r="A3678" s="28" t="s">
        <v>154</v>
      </c>
      <c r="B3678" s="169">
        <f t="shared" ref="B3678:H3678" si="2891">B3677/B3675</f>
        <v>1.0079457817247022</v>
      </c>
      <c r="C3678" s="169">
        <f t="shared" si="2891"/>
        <v>1.0028199906000315</v>
      </c>
      <c r="D3678" s="169">
        <f t="shared" si="2891"/>
        <v>1.005214007782101</v>
      </c>
      <c r="E3678" s="169">
        <f t="shared" si="2891"/>
        <v>1.002622950819672</v>
      </c>
      <c r="F3678" s="169">
        <f t="shared" si="2891"/>
        <v>1.0047656870532169</v>
      </c>
      <c r="G3678" s="169">
        <f t="shared" si="2891"/>
        <v>1.0031001589825119</v>
      </c>
      <c r="H3678" s="169">
        <f t="shared" si="2891"/>
        <v>1.0052952503209243</v>
      </c>
      <c r="I3678" s="154">
        <f>I3676/I3677*100</f>
        <v>0.45326928931434557</v>
      </c>
      <c r="J3678" s="169">
        <f t="shared" ref="J3678:P3678" si="2892">J3677/J3675</f>
        <v>1.0042341828841299</v>
      </c>
      <c r="K3678" s="169">
        <f t="shared" si="2892"/>
        <v>1.0029745156363052</v>
      </c>
      <c r="L3678" s="169">
        <f t="shared" si="2892"/>
        <v>1.0025044722719141</v>
      </c>
      <c r="M3678" s="169">
        <f t="shared" si="2892"/>
        <v>1.0022583559168925</v>
      </c>
      <c r="N3678" s="169">
        <f t="shared" si="2892"/>
        <v>1.0024701873935264</v>
      </c>
      <c r="O3678" s="169">
        <f t="shared" si="2892"/>
        <v>1.0032478632478632</v>
      </c>
      <c r="P3678" s="169">
        <f t="shared" si="2892"/>
        <v>1.0023188405797101</v>
      </c>
      <c r="Q3678" s="154">
        <f>Q3676/Q3677*100</f>
        <v>0.2901915264074289</v>
      </c>
    </row>
    <row r="3679" spans="1:17" x14ac:dyDescent="0.35">
      <c r="A3679" s="28" t="s">
        <v>153</v>
      </c>
      <c r="B3679" s="28">
        <v>161</v>
      </c>
      <c r="C3679" s="28">
        <v>159</v>
      </c>
      <c r="D3679" s="28">
        <v>157</v>
      </c>
      <c r="E3679" s="28">
        <v>150</v>
      </c>
      <c r="F3679" s="28">
        <v>155</v>
      </c>
      <c r="G3679" s="88">
        <v>154</v>
      </c>
      <c r="H3679" s="88">
        <v>155</v>
      </c>
      <c r="I3679" s="146"/>
      <c r="J3679" s="88">
        <v>153</v>
      </c>
      <c r="K3679" s="28">
        <v>178</v>
      </c>
      <c r="L3679" s="28">
        <v>163</v>
      </c>
      <c r="M3679" s="28">
        <v>165</v>
      </c>
      <c r="N3679" s="28">
        <v>161</v>
      </c>
      <c r="O3679" s="88">
        <v>150</v>
      </c>
      <c r="P3679" s="88">
        <v>91</v>
      </c>
      <c r="Q3679" s="146"/>
    </row>
    <row r="3680" spans="1:17" x14ac:dyDescent="0.35">
      <c r="A3680" s="43" t="s">
        <v>155</v>
      </c>
      <c r="B3680" s="169">
        <f t="shared" ref="B3680:H3680" si="2893">B3679/B3677</f>
        <v>1.2443001777571681</v>
      </c>
      <c r="C3680" s="169">
        <f t="shared" si="2893"/>
        <v>1.2419934385252303</v>
      </c>
      <c r="D3680" s="169">
        <f t="shared" si="2893"/>
        <v>1.2154525044514981</v>
      </c>
      <c r="E3680" s="169">
        <f t="shared" si="2893"/>
        <v>1.2262916939175932</v>
      </c>
      <c r="F3680" s="169">
        <f t="shared" si="2893"/>
        <v>1.2252964426877471</v>
      </c>
      <c r="G3680" s="169">
        <f t="shared" si="2893"/>
        <v>1.2203819637055235</v>
      </c>
      <c r="H3680" s="169">
        <f t="shared" si="2893"/>
        <v>1.2370311252992818</v>
      </c>
      <c r="I3680" s="146"/>
      <c r="J3680" s="169">
        <f t="shared" ref="J3680:P3680" si="2894">J3679/J3677</f>
        <v>1.2405740695694478</v>
      </c>
      <c r="K3680" s="169">
        <f t="shared" si="2894"/>
        <v>1.4267393395319012</v>
      </c>
      <c r="L3680" s="169">
        <f t="shared" si="2894"/>
        <v>1.4543183440399714</v>
      </c>
      <c r="M3680" s="169">
        <f t="shared" si="2894"/>
        <v>1.4871563767462821</v>
      </c>
      <c r="N3680" s="169">
        <f t="shared" si="2894"/>
        <v>1.3680006797518904</v>
      </c>
      <c r="O3680" s="169">
        <f t="shared" si="2894"/>
        <v>1.2779008348952121</v>
      </c>
      <c r="P3680" s="169">
        <f t="shared" si="2894"/>
        <v>1.3157894736842106</v>
      </c>
      <c r="Q3680" s="146"/>
    </row>
    <row r="3681" spans="1:17" x14ac:dyDescent="0.35">
      <c r="A3681" s="28" t="s">
        <v>170</v>
      </c>
      <c r="B3681" s="61">
        <v>386.4</v>
      </c>
      <c r="C3681" s="61">
        <v>336.7</v>
      </c>
      <c r="D3681" s="61">
        <v>171.5</v>
      </c>
      <c r="E3681" s="61">
        <v>339.6</v>
      </c>
      <c r="F3681" s="61">
        <v>434.3</v>
      </c>
      <c r="G3681" s="88">
        <v>331.5</v>
      </c>
      <c r="H3681" s="88">
        <v>359.2</v>
      </c>
      <c r="I3681" s="146">
        <f>SUM(B3681:H3681)</f>
        <v>2359.1999999999998</v>
      </c>
      <c r="J3681" s="88">
        <v>361.7</v>
      </c>
      <c r="K3681" s="61">
        <v>244.3</v>
      </c>
      <c r="L3681" s="61">
        <v>252</v>
      </c>
      <c r="M3681" s="61">
        <v>247.8</v>
      </c>
      <c r="N3681" s="61">
        <v>307.3</v>
      </c>
      <c r="O3681" s="88">
        <v>311.2</v>
      </c>
      <c r="P3681" s="88">
        <v>341</v>
      </c>
      <c r="Q3681" s="146">
        <f>SUM(J3681:P3681)</f>
        <v>2065.3000000000002</v>
      </c>
    </row>
    <row r="3682" spans="1:17" x14ac:dyDescent="0.35">
      <c r="A3682" s="28" t="s">
        <v>171</v>
      </c>
      <c r="B3682" s="166">
        <v>4.8</v>
      </c>
      <c r="C3682" s="166">
        <v>0.4</v>
      </c>
      <c r="D3682" s="166">
        <v>1.8</v>
      </c>
      <c r="E3682" s="166">
        <v>0.3</v>
      </c>
      <c r="F3682" s="166">
        <v>2.2999999999999998</v>
      </c>
      <c r="G3682" s="88">
        <v>0.5</v>
      </c>
      <c r="H3682" s="88">
        <v>2.2000000000000002</v>
      </c>
      <c r="I3682" s="146">
        <f>SUM(B3682:H3682)</f>
        <v>12.3</v>
      </c>
      <c r="J3682" s="88">
        <v>2.1</v>
      </c>
      <c r="K3682" s="166">
        <v>10.1</v>
      </c>
      <c r="L3682" s="166">
        <v>0.1</v>
      </c>
      <c r="M3682" s="166">
        <v>0</v>
      </c>
      <c r="N3682" s="166">
        <v>0</v>
      </c>
      <c r="O3682" s="88">
        <v>0</v>
      </c>
      <c r="P3682" s="88">
        <v>0</v>
      </c>
      <c r="Q3682" s="146">
        <f>SUM(J3682:P3682)</f>
        <v>12.299999999999999</v>
      </c>
    </row>
    <row r="3683" spans="1:17" x14ac:dyDescent="0.35">
      <c r="A3683" s="28" t="s">
        <v>152</v>
      </c>
      <c r="B3683" s="28">
        <f t="shared" ref="B3683:H3683" si="2895">B3682+B3681</f>
        <v>391.2</v>
      </c>
      <c r="C3683" s="28">
        <f t="shared" si="2895"/>
        <v>337.09999999999997</v>
      </c>
      <c r="D3683" s="28">
        <f t="shared" si="2895"/>
        <v>173.3</v>
      </c>
      <c r="E3683" s="28">
        <f t="shared" si="2895"/>
        <v>339.90000000000003</v>
      </c>
      <c r="F3683" s="28">
        <f t="shared" si="2895"/>
        <v>436.6</v>
      </c>
      <c r="G3683" s="28">
        <f t="shared" si="2895"/>
        <v>332</v>
      </c>
      <c r="H3683" s="28">
        <f t="shared" si="2895"/>
        <v>361.4</v>
      </c>
      <c r="I3683" s="146">
        <f>SUM(B3683:H3683)</f>
        <v>2371.5</v>
      </c>
      <c r="J3683" s="28">
        <f t="shared" ref="J3683:P3683" si="2896">J3682+J3681</f>
        <v>363.8</v>
      </c>
      <c r="K3683" s="28">
        <f t="shared" si="2896"/>
        <v>254.4</v>
      </c>
      <c r="L3683" s="28">
        <f t="shared" si="2896"/>
        <v>252.1</v>
      </c>
      <c r="M3683" s="28">
        <f t="shared" si="2896"/>
        <v>247.8</v>
      </c>
      <c r="N3683" s="28">
        <f t="shared" si="2896"/>
        <v>307.3</v>
      </c>
      <c r="O3683" s="28">
        <f t="shared" si="2896"/>
        <v>311.2</v>
      </c>
      <c r="P3683" s="28">
        <f t="shared" si="2896"/>
        <v>341</v>
      </c>
      <c r="Q3683" s="146">
        <f>SUM(J3683:P3683)</f>
        <v>2077.6000000000004</v>
      </c>
    </row>
    <row r="3684" spans="1:17" x14ac:dyDescent="0.35">
      <c r="A3684" s="28" t="s">
        <v>154</v>
      </c>
      <c r="B3684" s="169">
        <f t="shared" ref="B3684:H3684" si="2897">B3683/B3681</f>
        <v>1.0124223602484472</v>
      </c>
      <c r="C3684" s="169">
        <f t="shared" si="2897"/>
        <v>1.0011880011880012</v>
      </c>
      <c r="D3684" s="169">
        <f t="shared" si="2897"/>
        <v>1.0104956268221574</v>
      </c>
      <c r="E3684" s="169">
        <f t="shared" si="2897"/>
        <v>1.0008833922261484</v>
      </c>
      <c r="F3684" s="169">
        <f t="shared" si="2897"/>
        <v>1.0052958784250519</v>
      </c>
      <c r="G3684" s="169">
        <f t="shared" si="2897"/>
        <v>1.0015082956259427</v>
      </c>
      <c r="H3684" s="169">
        <f t="shared" si="2897"/>
        <v>1.0061247216035634</v>
      </c>
      <c r="I3684" s="153">
        <f>I3682/I3683*100</f>
        <v>0.51865907653383936</v>
      </c>
      <c r="J3684" s="169">
        <f t="shared" ref="J3684:P3684" si="2898">J3683/J3681</f>
        <v>1.0058059165053912</v>
      </c>
      <c r="K3684" s="169">
        <f t="shared" si="2898"/>
        <v>1.0413426115431845</v>
      </c>
      <c r="L3684" s="169">
        <f t="shared" si="2898"/>
        <v>1.0003968253968254</v>
      </c>
      <c r="M3684" s="169">
        <f t="shared" si="2898"/>
        <v>1</v>
      </c>
      <c r="N3684" s="169">
        <f t="shared" si="2898"/>
        <v>1</v>
      </c>
      <c r="O3684" s="169">
        <f t="shared" si="2898"/>
        <v>1</v>
      </c>
      <c r="P3684" s="169">
        <f t="shared" si="2898"/>
        <v>1</v>
      </c>
      <c r="Q3684" s="153">
        <f>Q3682/Q3683*100</f>
        <v>0.59202926453600291</v>
      </c>
    </row>
    <row r="3685" spans="1:17" x14ac:dyDescent="0.35">
      <c r="A3685" s="28" t="s">
        <v>153</v>
      </c>
      <c r="B3685" s="61">
        <v>743</v>
      </c>
      <c r="C3685" s="61">
        <v>595</v>
      </c>
      <c r="D3685" s="61">
        <v>306</v>
      </c>
      <c r="E3685" s="61">
        <v>604</v>
      </c>
      <c r="F3685" s="61">
        <v>778</v>
      </c>
      <c r="G3685" s="88">
        <v>592</v>
      </c>
      <c r="H3685" s="88">
        <v>638</v>
      </c>
      <c r="I3685" s="146"/>
      <c r="J3685" s="88">
        <v>641</v>
      </c>
      <c r="K3685" s="61">
        <v>436</v>
      </c>
      <c r="L3685" s="61">
        <v>466</v>
      </c>
      <c r="M3685" s="61">
        <v>444</v>
      </c>
      <c r="N3685" s="61">
        <v>548</v>
      </c>
      <c r="O3685" s="88">
        <v>563</v>
      </c>
      <c r="P3685" s="88">
        <v>693</v>
      </c>
      <c r="Q3685" s="146"/>
    </row>
    <row r="3686" spans="1:17" x14ac:dyDescent="0.35">
      <c r="A3686" s="43" t="s">
        <v>155</v>
      </c>
      <c r="B3686" s="169">
        <f t="shared" ref="B3686:G3686" si="2899">B3685/B3683</f>
        <v>1.8992842535787322</v>
      </c>
      <c r="C3686" s="169">
        <f t="shared" si="2899"/>
        <v>1.7650548798576091</v>
      </c>
      <c r="D3686" s="169">
        <f t="shared" si="2899"/>
        <v>1.7657241777264858</v>
      </c>
      <c r="E3686" s="169">
        <f t="shared" si="2899"/>
        <v>1.7769932333039127</v>
      </c>
      <c r="F3686" s="169">
        <f t="shared" si="2899"/>
        <v>1.781951442968392</v>
      </c>
      <c r="G3686" s="169">
        <f t="shared" si="2899"/>
        <v>1.7831325301204819</v>
      </c>
      <c r="H3686" s="169">
        <v>914</v>
      </c>
      <c r="I3686" s="146"/>
      <c r="J3686" s="169">
        <f>J3685/J3683</f>
        <v>1.7619571192963166</v>
      </c>
      <c r="K3686" s="169">
        <f>K3685/K3683</f>
        <v>1.7138364779874213</v>
      </c>
      <c r="L3686" s="169">
        <f>L3685/L3683</f>
        <v>1.8484728282427609</v>
      </c>
      <c r="M3686" s="169">
        <v>420</v>
      </c>
      <c r="N3686" s="169">
        <f>N3685/N3683</f>
        <v>1.7832736739342661</v>
      </c>
      <c r="O3686" s="169">
        <f>O3685/O3683</f>
        <v>1.8091259640102828</v>
      </c>
      <c r="P3686" s="169">
        <f>P3685/P3683</f>
        <v>2.032258064516129</v>
      </c>
      <c r="Q3686" s="146"/>
    </row>
    <row r="3687" spans="1:17" x14ac:dyDescent="0.35">
      <c r="A3687" s="28" t="s">
        <v>173</v>
      </c>
      <c r="B3687" s="74">
        <v>18.059999999999999</v>
      </c>
      <c r="C3687" s="171">
        <v>34.49</v>
      </c>
      <c r="D3687" s="171">
        <v>31.91</v>
      </c>
      <c r="E3687" s="171">
        <v>31.32</v>
      </c>
      <c r="F3687" s="171">
        <v>35.380000000000003</v>
      </c>
      <c r="G3687" s="28">
        <v>29.92</v>
      </c>
      <c r="H3687" s="74">
        <v>21.82</v>
      </c>
      <c r="I3687" s="146">
        <f>SUM(B3687:H3687)</f>
        <v>202.89999999999998</v>
      </c>
      <c r="J3687" s="74">
        <v>26.33</v>
      </c>
      <c r="K3687" s="171">
        <v>35.71</v>
      </c>
      <c r="L3687" s="171">
        <v>26.25</v>
      </c>
      <c r="M3687" s="171">
        <v>14.54</v>
      </c>
      <c r="N3687" s="171">
        <v>28.9</v>
      </c>
      <c r="O3687" s="28">
        <v>19.96</v>
      </c>
      <c r="P3687" s="74">
        <v>22.27</v>
      </c>
      <c r="Q3687" s="146">
        <f>SUM(J3687:P3687)</f>
        <v>173.96</v>
      </c>
    </row>
    <row r="3688" spans="1:17" x14ac:dyDescent="0.35">
      <c r="A3688" s="28" t="s">
        <v>172</v>
      </c>
      <c r="B3688" s="33">
        <v>0.03</v>
      </c>
      <c r="C3688" s="61">
        <v>0.04</v>
      </c>
      <c r="D3688" s="61">
        <v>0.03</v>
      </c>
      <c r="E3688" s="61">
        <v>0.06</v>
      </c>
      <c r="F3688" s="61">
        <v>0.05</v>
      </c>
      <c r="G3688" s="28">
        <v>0.06</v>
      </c>
      <c r="H3688" s="74">
        <v>0.04</v>
      </c>
      <c r="I3688" s="146">
        <f>SUM(B3688:H3688)</f>
        <v>0.31</v>
      </c>
      <c r="J3688" s="33">
        <v>0</v>
      </c>
      <c r="K3688" s="61">
        <v>0</v>
      </c>
      <c r="L3688" s="61">
        <v>0.02</v>
      </c>
      <c r="M3688" s="61">
        <v>0.03</v>
      </c>
      <c r="N3688" s="61">
        <v>0.02</v>
      </c>
      <c r="O3688" s="28">
        <v>0.02</v>
      </c>
      <c r="P3688" s="74">
        <v>0.01</v>
      </c>
      <c r="Q3688" s="146">
        <f>SUM(J3688:P3688)</f>
        <v>0.1</v>
      </c>
    </row>
    <row r="3689" spans="1:17" x14ac:dyDescent="0.35">
      <c r="A3689" s="28" t="s">
        <v>152</v>
      </c>
      <c r="B3689" s="28">
        <f t="shared" ref="B3689:G3689" si="2900">B3688+B3687</f>
        <v>18.09</v>
      </c>
      <c r="C3689" s="28">
        <f t="shared" si="2900"/>
        <v>34.53</v>
      </c>
      <c r="D3689" s="28">
        <f t="shared" si="2900"/>
        <v>31.94</v>
      </c>
      <c r="E3689" s="28">
        <f t="shared" si="2900"/>
        <v>31.38</v>
      </c>
      <c r="F3689" s="28">
        <f t="shared" si="2900"/>
        <v>35.43</v>
      </c>
      <c r="G3689" s="28">
        <f t="shared" si="2900"/>
        <v>29.98</v>
      </c>
      <c r="H3689" s="28">
        <v>30.49</v>
      </c>
      <c r="I3689" s="146">
        <f>SUM(B3689:H3689)</f>
        <v>211.84</v>
      </c>
      <c r="J3689" s="28">
        <f t="shared" ref="J3689:P3689" si="2901">J3688+J3687</f>
        <v>26.33</v>
      </c>
      <c r="K3689" s="28">
        <f t="shared" si="2901"/>
        <v>35.71</v>
      </c>
      <c r="L3689" s="28">
        <f t="shared" si="2901"/>
        <v>26.27</v>
      </c>
      <c r="M3689" s="28">
        <f t="shared" si="2901"/>
        <v>14.569999999999999</v>
      </c>
      <c r="N3689" s="28">
        <f t="shared" si="2901"/>
        <v>28.919999999999998</v>
      </c>
      <c r="O3689" s="28">
        <f t="shared" si="2901"/>
        <v>19.98</v>
      </c>
      <c r="P3689" s="28">
        <f t="shared" si="2901"/>
        <v>22.28</v>
      </c>
      <c r="Q3689" s="146">
        <f>SUM(J3689:P3689)</f>
        <v>174.05999999999997</v>
      </c>
    </row>
    <row r="3690" spans="1:17" x14ac:dyDescent="0.35">
      <c r="A3690" s="28" t="s">
        <v>154</v>
      </c>
      <c r="B3690" s="169">
        <f>B3689/B3687</f>
        <v>1.0016611295681064</v>
      </c>
      <c r="C3690" s="169">
        <f t="shared" ref="C3690:I3690" si="2902">C3689/C3687</f>
        <v>1.0011597564511452</v>
      </c>
      <c r="D3690" s="169">
        <f t="shared" si="2902"/>
        <v>1.0009401441554373</v>
      </c>
      <c r="E3690" s="169">
        <f t="shared" si="2902"/>
        <v>1.0019157088122606</v>
      </c>
      <c r="F3690" s="169">
        <f t="shared" si="2902"/>
        <v>1.0014132278123233</v>
      </c>
      <c r="G3690" s="169">
        <f t="shared" si="2902"/>
        <v>1.0020053475935828</v>
      </c>
      <c r="H3690" s="169">
        <f t="shared" si="2902"/>
        <v>1.3973418881759851</v>
      </c>
      <c r="I3690" s="169">
        <f t="shared" si="2902"/>
        <v>1.0440611138491869</v>
      </c>
      <c r="J3690" s="169">
        <f>J3689/J3687</f>
        <v>1</v>
      </c>
      <c r="K3690" s="169">
        <f t="shared" ref="K3690:P3690" si="2903">K3689/K3687</f>
        <v>1</v>
      </c>
      <c r="L3690" s="169">
        <f t="shared" si="2903"/>
        <v>1.0007619047619047</v>
      </c>
      <c r="M3690" s="169">
        <f t="shared" si="2903"/>
        <v>1.0020632737276478</v>
      </c>
      <c r="N3690" s="169">
        <f t="shared" si="2903"/>
        <v>1.0006920415224914</v>
      </c>
      <c r="O3690" s="169">
        <f t="shared" si="2903"/>
        <v>1.0010020040080161</v>
      </c>
      <c r="P3690" s="169">
        <f t="shared" si="2903"/>
        <v>1.0004490345756625</v>
      </c>
      <c r="Q3690" s="153">
        <f>Q3688/Q3689*100</f>
        <v>5.7451453521774117E-2</v>
      </c>
    </row>
    <row r="3691" spans="1:17" x14ac:dyDescent="0.35">
      <c r="A3691" s="28" t="s">
        <v>153</v>
      </c>
      <c r="B3691" s="28">
        <v>128</v>
      </c>
      <c r="C3691" s="28">
        <v>267</v>
      </c>
      <c r="D3691" s="28">
        <v>223</v>
      </c>
      <c r="E3691" s="28">
        <v>246</v>
      </c>
      <c r="F3691" s="28">
        <v>312</v>
      </c>
      <c r="G3691" s="28">
        <v>237</v>
      </c>
      <c r="H3691" s="28">
        <v>190</v>
      </c>
      <c r="I3691" s="146"/>
      <c r="J3691" s="28">
        <v>187</v>
      </c>
      <c r="K3691" s="28">
        <v>297</v>
      </c>
      <c r="L3691" s="28">
        <v>226</v>
      </c>
      <c r="M3691" s="28">
        <v>111</v>
      </c>
      <c r="N3691" s="28">
        <v>208</v>
      </c>
      <c r="O3691" s="28">
        <v>177</v>
      </c>
      <c r="P3691" s="28">
        <v>165</v>
      </c>
      <c r="Q3691" s="146"/>
    </row>
    <row r="3692" spans="1:17" x14ac:dyDescent="0.35">
      <c r="A3692" s="43" t="s">
        <v>155</v>
      </c>
      <c r="B3692" s="169">
        <f t="shared" ref="B3692:H3692" si="2904">B3691/B3689</f>
        <v>7.075732448866777</v>
      </c>
      <c r="C3692" s="169">
        <f t="shared" si="2904"/>
        <v>7.7324066029539527</v>
      </c>
      <c r="D3692" s="169">
        <f t="shared" si="2904"/>
        <v>6.9818409517845961</v>
      </c>
      <c r="E3692" s="169">
        <f t="shared" si="2904"/>
        <v>7.8393881453154881</v>
      </c>
      <c r="F3692" s="169">
        <f t="shared" si="2904"/>
        <v>8.8060965283657922</v>
      </c>
      <c r="G3692" s="169">
        <f t="shared" si="2904"/>
        <v>7.9052701801200795</v>
      </c>
      <c r="H3692" s="169">
        <f t="shared" si="2904"/>
        <v>6.231551328304362</v>
      </c>
      <c r="I3692" s="146"/>
      <c r="J3692" s="169">
        <f t="shared" ref="J3692:P3692" si="2905">J3691/J3689</f>
        <v>7.1021648309912653</v>
      </c>
      <c r="K3692" s="169">
        <f t="shared" si="2905"/>
        <v>8.3169980397647709</v>
      </c>
      <c r="L3692" s="169">
        <f t="shared" si="2905"/>
        <v>8.6029691663494479</v>
      </c>
      <c r="M3692" s="169">
        <f t="shared" si="2905"/>
        <v>7.6183939601921766</v>
      </c>
      <c r="N3692" s="169">
        <f t="shared" si="2905"/>
        <v>7.1922544951590597</v>
      </c>
      <c r="O3692" s="169">
        <f t="shared" si="2905"/>
        <v>8.8588588588588593</v>
      </c>
      <c r="P3692" s="169">
        <f t="shared" si="2905"/>
        <v>7.4057450628366244</v>
      </c>
      <c r="Q3692" s="146"/>
    </row>
    <row r="3693" spans="1:17" x14ac:dyDescent="0.35">
      <c r="A3693" s="28" t="s">
        <v>176</v>
      </c>
      <c r="B3693" s="28">
        <v>0</v>
      </c>
      <c r="C3693" s="28">
        <v>0</v>
      </c>
      <c r="D3693" s="28">
        <v>0</v>
      </c>
      <c r="E3693" s="28">
        <v>0</v>
      </c>
      <c r="F3693" s="28">
        <v>0</v>
      </c>
      <c r="G3693" s="28">
        <v>0</v>
      </c>
      <c r="H3693" s="28">
        <v>0</v>
      </c>
      <c r="I3693" s="151">
        <f>SUM(B3693:H3693)</f>
        <v>0</v>
      </c>
      <c r="J3693" s="28">
        <v>0</v>
      </c>
      <c r="K3693" s="28">
        <v>0</v>
      </c>
      <c r="L3693" s="28">
        <v>0</v>
      </c>
      <c r="M3693" s="28">
        <v>0</v>
      </c>
      <c r="N3693" s="28">
        <v>0</v>
      </c>
      <c r="O3693" s="28">
        <v>0</v>
      </c>
      <c r="P3693" s="28">
        <v>0</v>
      </c>
      <c r="Q3693" s="151">
        <f>SUM(J3693:P3693)</f>
        <v>0</v>
      </c>
    </row>
    <row r="3694" spans="1:17" x14ac:dyDescent="0.35">
      <c r="A3694" s="28" t="s">
        <v>177</v>
      </c>
      <c r="B3694" s="28">
        <v>0</v>
      </c>
      <c r="C3694" s="28">
        <v>0</v>
      </c>
      <c r="D3694" s="28">
        <v>0</v>
      </c>
      <c r="E3694" s="28">
        <v>0</v>
      </c>
      <c r="F3694" s="28">
        <v>0</v>
      </c>
      <c r="G3694" s="28">
        <v>0</v>
      </c>
      <c r="H3694" s="28">
        <v>0</v>
      </c>
      <c r="I3694" s="151">
        <f>SUM(B3694:H3694)</f>
        <v>0</v>
      </c>
      <c r="J3694" s="28">
        <v>0</v>
      </c>
      <c r="K3694" s="28">
        <v>0</v>
      </c>
      <c r="L3694" s="28">
        <v>0</v>
      </c>
      <c r="M3694" s="28">
        <v>0</v>
      </c>
      <c r="N3694" s="28">
        <v>0</v>
      </c>
      <c r="O3694" s="28">
        <v>0</v>
      </c>
      <c r="P3694" s="28">
        <v>0</v>
      </c>
      <c r="Q3694" s="151">
        <f>SUM(J3694:P3694)</f>
        <v>0</v>
      </c>
    </row>
    <row r="3695" spans="1:17" x14ac:dyDescent="0.35">
      <c r="A3695" s="28" t="s">
        <v>152</v>
      </c>
      <c r="B3695" s="28">
        <f t="shared" ref="B3695:H3695" si="2906">B3694+B3693</f>
        <v>0</v>
      </c>
      <c r="C3695" s="28">
        <f t="shared" si="2906"/>
        <v>0</v>
      </c>
      <c r="D3695" s="28">
        <f t="shared" si="2906"/>
        <v>0</v>
      </c>
      <c r="E3695" s="28">
        <f t="shared" si="2906"/>
        <v>0</v>
      </c>
      <c r="F3695" s="28">
        <f t="shared" si="2906"/>
        <v>0</v>
      </c>
      <c r="G3695" s="28">
        <f t="shared" si="2906"/>
        <v>0</v>
      </c>
      <c r="H3695" s="28">
        <f t="shared" si="2906"/>
        <v>0</v>
      </c>
      <c r="I3695" s="151">
        <f>SUM(B3695:H3695)</f>
        <v>0</v>
      </c>
      <c r="J3695" s="28">
        <f t="shared" ref="J3695:P3695" si="2907">J3694+J3693</f>
        <v>0</v>
      </c>
      <c r="K3695" s="28">
        <f t="shared" si="2907"/>
        <v>0</v>
      </c>
      <c r="L3695" s="28">
        <f t="shared" si="2907"/>
        <v>0</v>
      </c>
      <c r="M3695" s="28">
        <f t="shared" si="2907"/>
        <v>0</v>
      </c>
      <c r="N3695" s="28">
        <f t="shared" si="2907"/>
        <v>0</v>
      </c>
      <c r="O3695" s="28">
        <f t="shared" si="2907"/>
        <v>0</v>
      </c>
      <c r="P3695" s="28">
        <f t="shared" si="2907"/>
        <v>0</v>
      </c>
      <c r="Q3695" s="151">
        <f>SUM(J3695:P3695)</f>
        <v>0</v>
      </c>
    </row>
    <row r="3696" spans="1:17" x14ac:dyDescent="0.35">
      <c r="A3696" s="28" t="s">
        <v>154</v>
      </c>
      <c r="B3696" s="106" t="e">
        <f t="shared" ref="B3696:Q3696" si="2908">B3694/B3695*100</f>
        <v>#DIV/0!</v>
      </c>
      <c r="C3696" s="106" t="e">
        <f t="shared" si="2908"/>
        <v>#DIV/0!</v>
      </c>
      <c r="D3696" s="106" t="e">
        <f t="shared" si="2908"/>
        <v>#DIV/0!</v>
      </c>
      <c r="E3696" s="106" t="e">
        <f t="shared" si="2908"/>
        <v>#DIV/0!</v>
      </c>
      <c r="F3696" s="106" t="e">
        <f t="shared" si="2908"/>
        <v>#DIV/0!</v>
      </c>
      <c r="G3696" s="106" t="e">
        <f t="shared" si="2908"/>
        <v>#DIV/0!</v>
      </c>
      <c r="H3696" s="106" t="e">
        <f t="shared" si="2908"/>
        <v>#DIV/0!</v>
      </c>
      <c r="I3696" s="153" t="e">
        <f t="shared" si="2908"/>
        <v>#DIV/0!</v>
      </c>
      <c r="J3696" s="106" t="e">
        <f t="shared" si="2908"/>
        <v>#DIV/0!</v>
      </c>
      <c r="K3696" s="106" t="e">
        <f t="shared" si="2908"/>
        <v>#DIV/0!</v>
      </c>
      <c r="L3696" s="106" t="e">
        <f t="shared" si="2908"/>
        <v>#DIV/0!</v>
      </c>
      <c r="M3696" s="106" t="e">
        <f t="shared" si="2908"/>
        <v>#DIV/0!</v>
      </c>
      <c r="N3696" s="106" t="e">
        <f t="shared" si="2908"/>
        <v>#DIV/0!</v>
      </c>
      <c r="O3696" s="106" t="e">
        <f t="shared" si="2908"/>
        <v>#DIV/0!</v>
      </c>
      <c r="P3696" s="106" t="e">
        <f t="shared" si="2908"/>
        <v>#DIV/0!</v>
      </c>
      <c r="Q3696" s="153" t="e">
        <f t="shared" si="2908"/>
        <v>#DIV/0!</v>
      </c>
    </row>
    <row r="3697" spans="1:17" x14ac:dyDescent="0.35">
      <c r="A3697" s="28" t="s">
        <v>153</v>
      </c>
      <c r="B3697" s="88">
        <v>0</v>
      </c>
      <c r="C3697" s="88">
        <v>0</v>
      </c>
      <c r="D3697" s="88">
        <v>0</v>
      </c>
      <c r="E3697" s="88">
        <v>0</v>
      </c>
      <c r="F3697" s="88">
        <v>0</v>
      </c>
      <c r="G3697" s="88">
        <v>0</v>
      </c>
      <c r="H3697" s="88">
        <v>0</v>
      </c>
      <c r="I3697" s="146"/>
      <c r="J3697" s="88">
        <v>0</v>
      </c>
      <c r="K3697" s="88">
        <v>0</v>
      </c>
      <c r="L3697" s="88">
        <v>0</v>
      </c>
      <c r="M3697" s="88">
        <v>0</v>
      </c>
      <c r="N3697" s="88">
        <v>0</v>
      </c>
      <c r="O3697" s="88">
        <v>0</v>
      </c>
      <c r="P3697" s="88">
        <v>0</v>
      </c>
      <c r="Q3697" s="146"/>
    </row>
    <row r="3698" spans="1:17" x14ac:dyDescent="0.35">
      <c r="A3698" s="43" t="s">
        <v>155</v>
      </c>
      <c r="B3698" s="169" t="e">
        <f t="shared" ref="B3698:H3698" si="2909">B3697/B3695</f>
        <v>#DIV/0!</v>
      </c>
      <c r="C3698" s="169" t="e">
        <f t="shared" si="2909"/>
        <v>#DIV/0!</v>
      </c>
      <c r="D3698" s="169" t="e">
        <f t="shared" si="2909"/>
        <v>#DIV/0!</v>
      </c>
      <c r="E3698" s="169" t="e">
        <f t="shared" si="2909"/>
        <v>#DIV/0!</v>
      </c>
      <c r="F3698" s="169" t="e">
        <f t="shared" si="2909"/>
        <v>#DIV/0!</v>
      </c>
      <c r="G3698" s="169" t="e">
        <f t="shared" si="2909"/>
        <v>#DIV/0!</v>
      </c>
      <c r="H3698" s="169" t="e">
        <f t="shared" si="2909"/>
        <v>#DIV/0!</v>
      </c>
      <c r="I3698" s="146"/>
      <c r="J3698" s="169" t="e">
        <f t="shared" ref="J3698:P3698" si="2910">J3697/J3695</f>
        <v>#DIV/0!</v>
      </c>
      <c r="K3698" s="169" t="e">
        <f t="shared" si="2910"/>
        <v>#DIV/0!</v>
      </c>
      <c r="L3698" s="169" t="e">
        <f t="shared" si="2910"/>
        <v>#DIV/0!</v>
      </c>
      <c r="M3698" s="169" t="e">
        <f t="shared" si="2910"/>
        <v>#DIV/0!</v>
      </c>
      <c r="N3698" s="169" t="e">
        <f t="shared" si="2910"/>
        <v>#DIV/0!</v>
      </c>
      <c r="O3698" s="169" t="e">
        <f t="shared" si="2910"/>
        <v>#DIV/0!</v>
      </c>
      <c r="P3698" s="169" t="e">
        <f t="shared" si="2910"/>
        <v>#DIV/0!</v>
      </c>
      <c r="Q3698" s="146"/>
    </row>
    <row r="3699" spans="1:17" x14ac:dyDescent="0.35">
      <c r="A3699" s="28" t="s">
        <v>174</v>
      </c>
      <c r="B3699" s="88">
        <v>30.12</v>
      </c>
      <c r="C3699" s="28">
        <v>57.89</v>
      </c>
      <c r="D3699" s="28">
        <v>54.05</v>
      </c>
      <c r="E3699" s="28">
        <v>52.89</v>
      </c>
      <c r="F3699" s="28">
        <v>60.08</v>
      </c>
      <c r="G3699" s="79">
        <v>50.29</v>
      </c>
      <c r="H3699" s="79">
        <v>37.15</v>
      </c>
      <c r="I3699" s="146">
        <f>SUM(B3699:H3699)</f>
        <v>342.46999999999997</v>
      </c>
      <c r="J3699" s="88">
        <v>44.73</v>
      </c>
      <c r="K3699" s="28">
        <v>60.15</v>
      </c>
      <c r="L3699" s="28">
        <v>43.95</v>
      </c>
      <c r="M3699" s="28">
        <v>24.18</v>
      </c>
      <c r="N3699" s="28">
        <v>47.93</v>
      </c>
      <c r="O3699" s="79">
        <v>33.49</v>
      </c>
      <c r="P3699" s="79">
        <v>36.92</v>
      </c>
      <c r="Q3699" s="146">
        <f>SUM(J3699:P3699)</f>
        <v>291.35000000000002</v>
      </c>
    </row>
    <row r="3700" spans="1:17" x14ac:dyDescent="0.35">
      <c r="A3700" s="28" t="s">
        <v>175</v>
      </c>
      <c r="B3700" s="88">
        <v>0.34</v>
      </c>
      <c r="C3700" s="28">
        <v>0.13</v>
      </c>
      <c r="D3700" s="28">
        <v>0.13</v>
      </c>
      <c r="E3700" s="28">
        <v>0.2</v>
      </c>
      <c r="F3700" s="28">
        <v>0.02</v>
      </c>
      <c r="G3700" s="88">
        <v>0.75</v>
      </c>
      <c r="H3700" s="88">
        <v>0.13</v>
      </c>
      <c r="I3700" s="146">
        <f>SUM(B3700:H3700)</f>
        <v>1.7000000000000002</v>
      </c>
      <c r="J3700" s="88">
        <v>0.15</v>
      </c>
      <c r="K3700" s="28">
        <v>0.16</v>
      </c>
      <c r="L3700" s="28">
        <v>0.14000000000000001</v>
      </c>
      <c r="M3700" s="28">
        <v>0.1</v>
      </c>
      <c r="N3700" s="28">
        <v>0.06</v>
      </c>
      <c r="O3700" s="88">
        <v>0.11</v>
      </c>
      <c r="P3700" s="88">
        <v>7.0000000000000007E-2</v>
      </c>
      <c r="Q3700" s="146">
        <f>P3700+O3700+N3700+M3700+L3700+K3700+J3700</f>
        <v>0.79</v>
      </c>
    </row>
    <row r="3701" spans="1:17" x14ac:dyDescent="0.35">
      <c r="A3701" s="28" t="s">
        <v>152</v>
      </c>
      <c r="B3701" s="28">
        <f t="shared" ref="B3701:H3701" si="2911">B3700+B3699</f>
        <v>30.46</v>
      </c>
      <c r="C3701" s="28">
        <f t="shared" si="2911"/>
        <v>58.02</v>
      </c>
      <c r="D3701" s="28">
        <f t="shared" si="2911"/>
        <v>54.18</v>
      </c>
      <c r="E3701" s="28">
        <f t="shared" si="2911"/>
        <v>53.09</v>
      </c>
      <c r="F3701" s="28">
        <f t="shared" si="2911"/>
        <v>60.1</v>
      </c>
      <c r="G3701" s="28">
        <f t="shared" si="2911"/>
        <v>51.04</v>
      </c>
      <c r="H3701" s="28">
        <f t="shared" si="2911"/>
        <v>37.28</v>
      </c>
      <c r="I3701" s="146">
        <f>SUM(B3701:H3701)</f>
        <v>344.16999999999996</v>
      </c>
      <c r="J3701" s="28">
        <f t="shared" ref="J3701:P3701" si="2912">J3700+J3699</f>
        <v>44.879999999999995</v>
      </c>
      <c r="K3701" s="28">
        <f t="shared" si="2912"/>
        <v>60.309999999999995</v>
      </c>
      <c r="L3701" s="28">
        <f t="shared" si="2912"/>
        <v>44.09</v>
      </c>
      <c r="M3701" s="28">
        <f t="shared" si="2912"/>
        <v>24.28</v>
      </c>
      <c r="N3701" s="28">
        <f t="shared" si="2912"/>
        <v>47.99</v>
      </c>
      <c r="O3701" s="28">
        <f t="shared" si="2912"/>
        <v>33.6</v>
      </c>
      <c r="P3701" s="28">
        <f t="shared" si="2912"/>
        <v>36.99</v>
      </c>
      <c r="Q3701" s="146">
        <f>SUM(J3701:P3701)</f>
        <v>292.14</v>
      </c>
    </row>
    <row r="3702" spans="1:17" x14ac:dyDescent="0.35">
      <c r="A3702" s="28" t="s">
        <v>154</v>
      </c>
      <c r="B3702" s="169">
        <f t="shared" ref="B3702:H3702" si="2913">B3701/B3699</f>
        <v>1.0112881806108898</v>
      </c>
      <c r="C3702" s="169">
        <f t="shared" si="2913"/>
        <v>1.0022456382794955</v>
      </c>
      <c r="D3702" s="169">
        <f t="shared" si="2913"/>
        <v>1.0024051803885292</v>
      </c>
      <c r="E3702" s="169">
        <f t="shared" si="2913"/>
        <v>1.0037814331631689</v>
      </c>
      <c r="F3702" s="169">
        <f t="shared" si="2913"/>
        <v>1.0003328894806924</v>
      </c>
      <c r="G3702" s="169">
        <f t="shared" si="2913"/>
        <v>1.0149135016901969</v>
      </c>
      <c r="H3702" s="169">
        <f t="shared" si="2913"/>
        <v>1.0034993270524899</v>
      </c>
      <c r="I3702" s="153">
        <f>I3700/I3701*100</f>
        <v>0.49394194729348878</v>
      </c>
      <c r="J3702" s="169">
        <f t="shared" ref="J3702:P3702" si="2914">J3701/J3699</f>
        <v>1.0033534540576794</v>
      </c>
      <c r="K3702" s="169">
        <f t="shared" si="2914"/>
        <v>1.0026600166251038</v>
      </c>
      <c r="L3702" s="169">
        <f t="shared" si="2914"/>
        <v>1.0031854379977247</v>
      </c>
      <c r="M3702" s="169">
        <f t="shared" si="2914"/>
        <v>1.0041356492969398</v>
      </c>
      <c r="N3702" s="169">
        <f t="shared" si="2914"/>
        <v>1.0012518255789693</v>
      </c>
      <c r="O3702" s="169">
        <f t="shared" si="2914"/>
        <v>1.0032845625559867</v>
      </c>
      <c r="P3702" s="169">
        <f t="shared" si="2914"/>
        <v>1.0018959913326111</v>
      </c>
      <c r="Q3702" s="153">
        <f>Q3700/Q3701*100</f>
        <v>0.27041829259943867</v>
      </c>
    </row>
    <row r="3703" spans="1:17" x14ac:dyDescent="0.35">
      <c r="A3703" s="28" t="s">
        <v>153</v>
      </c>
      <c r="B3703" s="28">
        <v>88</v>
      </c>
      <c r="C3703" s="28">
        <v>115</v>
      </c>
      <c r="D3703" s="28">
        <v>30</v>
      </c>
      <c r="E3703" s="28">
        <v>52</v>
      </c>
      <c r="F3703" s="28">
        <v>80</v>
      </c>
      <c r="G3703" s="28">
        <v>82</v>
      </c>
      <c r="H3703" s="28">
        <v>92</v>
      </c>
      <c r="I3703" s="146"/>
      <c r="J3703" s="28">
        <v>91</v>
      </c>
      <c r="K3703" s="28">
        <v>105</v>
      </c>
      <c r="L3703" s="28">
        <v>75</v>
      </c>
      <c r="M3703" s="28">
        <v>100</v>
      </c>
      <c r="N3703" s="28"/>
      <c r="O3703" s="28">
        <v>135</v>
      </c>
      <c r="P3703" s="28">
        <v>52</v>
      </c>
      <c r="Q3703" s="146"/>
    </row>
    <row r="3704" spans="1:17" x14ac:dyDescent="0.35">
      <c r="A3704" s="43" t="s">
        <v>155</v>
      </c>
      <c r="B3704" s="169">
        <f>B3703/B3701</f>
        <v>2.8890347997373604</v>
      </c>
      <c r="C3704" s="169"/>
      <c r="D3704" s="169">
        <f>D3703/D3701</f>
        <v>0.55370985603543743</v>
      </c>
      <c r="E3704" s="169">
        <f>E3703/E3701</f>
        <v>0.97946882652100198</v>
      </c>
      <c r="F3704" s="169">
        <f>F3703/F3701</f>
        <v>1.3311148086522462</v>
      </c>
      <c r="G3704" s="169">
        <f>G3703/G3701</f>
        <v>1.6065830721003136</v>
      </c>
      <c r="H3704" s="169">
        <f>H3703/H3701</f>
        <v>2.4678111587982832</v>
      </c>
      <c r="I3704" s="146"/>
      <c r="J3704" s="169">
        <f t="shared" ref="J3704:P3704" si="2915">J3703/J3701</f>
        <v>2.0276292335115866</v>
      </c>
      <c r="K3704" s="169">
        <f t="shared" si="2915"/>
        <v>1.7410048084894711</v>
      </c>
      <c r="L3704" s="169">
        <f t="shared" si="2915"/>
        <v>1.7010660013608527</v>
      </c>
      <c r="M3704" s="169">
        <f t="shared" si="2915"/>
        <v>4.1186161449752881</v>
      </c>
      <c r="N3704" s="169">
        <f t="shared" si="2915"/>
        <v>0</v>
      </c>
      <c r="O3704" s="169">
        <f t="shared" si="2915"/>
        <v>4.0178571428571423</v>
      </c>
      <c r="P3704" s="169">
        <f t="shared" si="2915"/>
        <v>1.4057853473911868</v>
      </c>
      <c r="Q3704" s="146"/>
    </row>
    <row r="3705" spans="1:17" x14ac:dyDescent="0.35">
      <c r="A3705" s="21"/>
      <c r="B3705" s="21"/>
      <c r="C3705" s="21"/>
      <c r="D3705" s="169">
        <f>D3704/D3702</f>
        <v>0.55238127941519732</v>
      </c>
      <c r="E3705" s="169" t="s">
        <v>369</v>
      </c>
      <c r="F3705" s="21">
        <v>21</v>
      </c>
      <c r="G3705" s="21"/>
      <c r="H3705" s="21"/>
      <c r="I3705" s="21"/>
      <c r="J3705" s="21"/>
      <c r="K3705" s="21"/>
      <c r="L3705" s="169"/>
      <c r="M3705" s="169"/>
      <c r="N3705" s="21">
        <v>21</v>
      </c>
      <c r="O3705" s="21"/>
      <c r="P3705" s="21"/>
    </row>
    <row r="3706" spans="1:17" x14ac:dyDescent="0.35">
      <c r="A3706" s="21"/>
      <c r="B3706" s="155"/>
      <c r="C3706" s="156" t="s">
        <v>1679</v>
      </c>
      <c r="D3706" s="156" t="s">
        <v>178</v>
      </c>
      <c r="E3706" s="156" t="s">
        <v>179</v>
      </c>
      <c r="F3706" s="156" t="s">
        <v>180</v>
      </c>
      <c r="G3706" s="156" t="s">
        <v>181</v>
      </c>
      <c r="H3706" s="156" t="s">
        <v>182</v>
      </c>
      <c r="I3706" s="156" t="s">
        <v>183</v>
      </c>
      <c r="J3706" s="156" t="s">
        <v>184</v>
      </c>
      <c r="K3706" s="156" t="s">
        <v>185</v>
      </c>
      <c r="L3706" s="156" t="s">
        <v>186</v>
      </c>
      <c r="M3706" s="156" t="s">
        <v>187</v>
      </c>
      <c r="N3706" s="156" t="s">
        <v>188</v>
      </c>
      <c r="O3706" s="21"/>
      <c r="P3706" s="21"/>
    </row>
    <row r="3707" spans="1:17" x14ac:dyDescent="0.35">
      <c r="A3707" s="21"/>
      <c r="B3707" s="157" t="s">
        <v>189</v>
      </c>
      <c r="C3707" s="179">
        <f>Q3634</f>
        <v>620.29999999999995</v>
      </c>
      <c r="D3707" s="158">
        <f>Q3640</f>
        <v>822.30000000000007</v>
      </c>
      <c r="E3707" s="158">
        <f>I3646</f>
        <v>0</v>
      </c>
      <c r="F3707" s="164">
        <f>Q3652</f>
        <v>579.62</v>
      </c>
      <c r="G3707" s="180">
        <f>I3658</f>
        <v>0</v>
      </c>
      <c r="H3707" s="164">
        <f>Q3664</f>
        <v>909.29000000000008</v>
      </c>
      <c r="I3707" s="164">
        <f>Q3670</f>
        <v>19.639999999999997</v>
      </c>
      <c r="J3707" s="164">
        <f>Q3676</f>
        <v>2.25</v>
      </c>
      <c r="K3707" s="179">
        <f>I3682</f>
        <v>12.3</v>
      </c>
      <c r="L3707" s="164">
        <f>Q3688</f>
        <v>0.1</v>
      </c>
      <c r="M3707" s="164">
        <f>I3694</f>
        <v>0</v>
      </c>
      <c r="N3707" s="164">
        <f>Q3700</f>
        <v>0.79</v>
      </c>
      <c r="O3707" s="21"/>
      <c r="P3707" s="21"/>
    </row>
    <row r="3708" spans="1:17" x14ac:dyDescent="0.35">
      <c r="A3708" s="21"/>
      <c r="B3708" s="157" t="s">
        <v>190</v>
      </c>
      <c r="C3708" s="163">
        <f>Q3636</f>
        <v>105.24797665303626</v>
      </c>
      <c r="D3708" s="163">
        <f>Q3642</f>
        <v>100</v>
      </c>
      <c r="E3708" s="163">
        <f>J3642</f>
        <v>100</v>
      </c>
      <c r="F3708" s="163">
        <f>Q3654</f>
        <v>84.308363636363651</v>
      </c>
      <c r="G3708" s="163">
        <f>Q3660</f>
        <v>0</v>
      </c>
      <c r="H3708" s="163">
        <f>Q3666</f>
        <v>29.392997064870247</v>
      </c>
      <c r="I3708" s="163">
        <f>Q3672</f>
        <v>1.652795193092595</v>
      </c>
      <c r="J3708" s="163">
        <f>Q3678</f>
        <v>0.2901915264074289</v>
      </c>
      <c r="K3708" s="163">
        <f>Q3684</f>
        <v>0.59202926453600291</v>
      </c>
      <c r="L3708" s="163">
        <f>Q3690</f>
        <v>5.7451453521774117E-2</v>
      </c>
      <c r="M3708" s="163">
        <f>K3684</f>
        <v>1.0413426115431845</v>
      </c>
      <c r="N3708" s="163">
        <f>Q3702</f>
        <v>0.27041829259943867</v>
      </c>
      <c r="O3708" s="21"/>
      <c r="P3708" s="21"/>
    </row>
    <row r="3710" spans="1:17" x14ac:dyDescent="0.35">
      <c r="A3710" s="31" t="s">
        <v>0</v>
      </c>
      <c r="B3710" s="83"/>
      <c r="C3710" s="83"/>
      <c r="D3710" s="21"/>
      <c r="E3710" s="21"/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21"/>
    </row>
    <row r="3711" spans="1:17" ht="15.5" x14ac:dyDescent="0.35">
      <c r="A3711" s="33" t="s">
        <v>1</v>
      </c>
      <c r="B3711" s="64" t="s">
        <v>1366</v>
      </c>
      <c r="C3711" s="64" t="s">
        <v>1455</v>
      </c>
      <c r="D3711" s="64" t="s">
        <v>1456</v>
      </c>
      <c r="E3711" s="64" t="s">
        <v>1457</v>
      </c>
      <c r="F3711" s="64" t="s">
        <v>1458</v>
      </c>
      <c r="G3711" s="64" t="s">
        <v>1459</v>
      </c>
      <c r="H3711" s="64" t="s">
        <v>1460</v>
      </c>
      <c r="I3711" s="65" t="s">
        <v>1468</v>
      </c>
      <c r="J3711" s="64" t="s">
        <v>1461</v>
      </c>
      <c r="K3711" s="64" t="s">
        <v>1462</v>
      </c>
      <c r="L3711" s="64" t="s">
        <v>1463</v>
      </c>
      <c r="M3711" s="64" t="s">
        <v>1464</v>
      </c>
      <c r="N3711" s="64" t="s">
        <v>1465</v>
      </c>
      <c r="O3711" s="64" t="s">
        <v>1466</v>
      </c>
      <c r="P3711" s="64" t="s">
        <v>1467</v>
      </c>
      <c r="Q3711" s="65" t="s">
        <v>2189</v>
      </c>
    </row>
    <row r="3712" spans="1:17" x14ac:dyDescent="0.35">
      <c r="A3712" s="28" t="s">
        <v>1677</v>
      </c>
      <c r="B3712" s="28">
        <v>0</v>
      </c>
      <c r="C3712" s="28">
        <v>0</v>
      </c>
      <c r="D3712" s="28">
        <v>0</v>
      </c>
      <c r="E3712" s="28">
        <v>0</v>
      </c>
      <c r="F3712" s="28">
        <v>0</v>
      </c>
      <c r="G3712" s="28">
        <v>0</v>
      </c>
      <c r="H3712" s="28">
        <v>0</v>
      </c>
      <c r="I3712" s="146">
        <f>SUM(B3712:H3712)</f>
        <v>0</v>
      </c>
      <c r="J3712" s="28">
        <v>0</v>
      </c>
      <c r="K3712" s="28">
        <v>0</v>
      </c>
      <c r="L3712" s="28">
        <v>0</v>
      </c>
      <c r="M3712" s="28">
        <v>0</v>
      </c>
      <c r="N3712" s="28">
        <v>0</v>
      </c>
      <c r="O3712" s="28">
        <v>0</v>
      </c>
      <c r="P3712" s="28">
        <v>0</v>
      </c>
      <c r="Q3712" s="146">
        <f>SUM(J3712:P3712)</f>
        <v>0</v>
      </c>
    </row>
    <row r="3713" spans="1:17" x14ac:dyDescent="0.35">
      <c r="A3713" s="28" t="s">
        <v>1678</v>
      </c>
      <c r="B3713" s="28">
        <v>136.9</v>
      </c>
      <c r="C3713" s="28">
        <v>159</v>
      </c>
      <c r="D3713" s="28">
        <v>171.9</v>
      </c>
      <c r="E3713" s="28">
        <v>206.1</v>
      </c>
      <c r="F3713" s="28">
        <v>201.6</v>
      </c>
      <c r="G3713" s="166">
        <v>106.6</v>
      </c>
      <c r="H3713" s="28">
        <v>200.7</v>
      </c>
      <c r="I3713" s="146">
        <f>SUM(B3713:H3713)</f>
        <v>1182.8</v>
      </c>
      <c r="J3713" s="28">
        <v>208.7</v>
      </c>
      <c r="K3713" s="28">
        <v>151.80000000000001</v>
      </c>
      <c r="L3713" s="28">
        <v>155.30000000000001</v>
      </c>
      <c r="M3713" s="28">
        <v>168.4</v>
      </c>
      <c r="N3713" s="28">
        <v>212.9</v>
      </c>
      <c r="O3713" s="28">
        <v>147.5</v>
      </c>
      <c r="P3713" s="28">
        <v>162.19999999999999</v>
      </c>
      <c r="Q3713" s="146">
        <f>SUM(J3713:P3713)</f>
        <v>1206.8</v>
      </c>
    </row>
    <row r="3714" spans="1:17" x14ac:dyDescent="0.35">
      <c r="A3714" s="28" t="s">
        <v>152</v>
      </c>
      <c r="B3714" s="28">
        <f t="shared" ref="B3714:H3714" si="2916">B3713+B3712</f>
        <v>136.9</v>
      </c>
      <c r="C3714" s="28">
        <f t="shared" si="2916"/>
        <v>159</v>
      </c>
      <c r="D3714" s="28">
        <f t="shared" si="2916"/>
        <v>171.9</v>
      </c>
      <c r="E3714" s="28">
        <f t="shared" si="2916"/>
        <v>206.1</v>
      </c>
      <c r="F3714" s="28">
        <f t="shared" si="2916"/>
        <v>201.6</v>
      </c>
      <c r="G3714" s="28">
        <f t="shared" si="2916"/>
        <v>106.6</v>
      </c>
      <c r="H3714" s="28">
        <f t="shared" si="2916"/>
        <v>200.7</v>
      </c>
      <c r="I3714" s="146">
        <f>SUM(B3714:H3714)</f>
        <v>1182.8</v>
      </c>
      <c r="J3714" s="28">
        <f>J3713+J3712</f>
        <v>208.7</v>
      </c>
      <c r="K3714" s="28">
        <f t="shared" ref="K3714:P3714" si="2917">K3713+K3712</f>
        <v>151.80000000000001</v>
      </c>
      <c r="L3714" s="28">
        <f t="shared" si="2917"/>
        <v>155.30000000000001</v>
      </c>
      <c r="M3714" s="28">
        <f t="shared" si="2917"/>
        <v>168.4</v>
      </c>
      <c r="N3714" s="28">
        <f t="shared" si="2917"/>
        <v>212.9</v>
      </c>
      <c r="O3714" s="28">
        <f t="shared" si="2917"/>
        <v>147.5</v>
      </c>
      <c r="P3714" s="28">
        <f t="shared" si="2917"/>
        <v>162.19999999999999</v>
      </c>
      <c r="Q3714" s="146">
        <f>SUM(J3714:P3714)</f>
        <v>1206.8</v>
      </c>
    </row>
    <row r="3715" spans="1:17" x14ac:dyDescent="0.35">
      <c r="A3715" s="28" t="s">
        <v>154</v>
      </c>
      <c r="B3715" s="106">
        <f>B3713/B3714*100</f>
        <v>100</v>
      </c>
      <c r="C3715" s="106">
        <f>C3713/C3714*100</f>
        <v>100</v>
      </c>
      <c r="D3715" s="106">
        <f>D3713/D3714*100</f>
        <v>100</v>
      </c>
      <c r="E3715" s="106">
        <f>E3713/E3714</f>
        <v>1</v>
      </c>
      <c r="F3715" s="106">
        <f>F3713/F3714*100</f>
        <v>100</v>
      </c>
      <c r="G3715" s="106">
        <f>G3713/G3714*100</f>
        <v>100</v>
      </c>
      <c r="H3715" s="106"/>
      <c r="I3715" s="106">
        <f>I3713/I3714*100</f>
        <v>100</v>
      </c>
      <c r="J3715" s="106">
        <f t="shared" ref="J3715:P3715" si="2918">J3713/J3714*100</f>
        <v>100</v>
      </c>
      <c r="K3715" s="106">
        <f t="shared" si="2918"/>
        <v>100</v>
      </c>
      <c r="L3715" s="106">
        <f t="shared" si="2918"/>
        <v>100</v>
      </c>
      <c r="M3715" s="106">
        <f t="shared" si="2918"/>
        <v>100</v>
      </c>
      <c r="N3715" s="106">
        <f t="shared" si="2918"/>
        <v>100</v>
      </c>
      <c r="O3715" s="106">
        <f t="shared" si="2918"/>
        <v>100</v>
      </c>
      <c r="P3715" s="106">
        <f t="shared" si="2918"/>
        <v>100</v>
      </c>
      <c r="Q3715" s="106">
        <f>Q3713/Q3714*100</f>
        <v>100</v>
      </c>
    </row>
    <row r="3716" spans="1:17" x14ac:dyDescent="0.35">
      <c r="A3716" s="28" t="s">
        <v>153</v>
      </c>
      <c r="B3716" s="28">
        <v>127</v>
      </c>
      <c r="C3716" s="28">
        <v>155</v>
      </c>
      <c r="D3716" s="28">
        <v>155</v>
      </c>
      <c r="E3716" s="28">
        <v>203</v>
      </c>
      <c r="F3716" s="28">
        <v>180</v>
      </c>
      <c r="G3716" s="28">
        <v>114</v>
      </c>
      <c r="H3716" s="28">
        <v>203</v>
      </c>
      <c r="I3716" s="106">
        <v>0</v>
      </c>
      <c r="J3716" s="28">
        <v>211</v>
      </c>
      <c r="K3716" s="28">
        <v>132</v>
      </c>
      <c r="L3716" s="28">
        <v>129</v>
      </c>
      <c r="M3716" s="28">
        <v>160</v>
      </c>
      <c r="N3716" s="28">
        <v>202</v>
      </c>
      <c r="O3716" s="28">
        <v>145</v>
      </c>
      <c r="P3716" s="28">
        <v>166</v>
      </c>
      <c r="Q3716" s="106">
        <v>0</v>
      </c>
    </row>
    <row r="3717" spans="1:17" x14ac:dyDescent="0.35">
      <c r="A3717" s="167" t="s">
        <v>155</v>
      </c>
      <c r="B3717" s="169">
        <f t="shared" ref="B3717:H3717" si="2919">B3716/B3714</f>
        <v>0.92768444119795468</v>
      </c>
      <c r="C3717" s="169">
        <f t="shared" si="2919"/>
        <v>0.97484276729559749</v>
      </c>
      <c r="D3717" s="169">
        <f t="shared" si="2919"/>
        <v>0.90168702734147754</v>
      </c>
      <c r="E3717" s="169">
        <f t="shared" si="2919"/>
        <v>0.98495875788452214</v>
      </c>
      <c r="F3717" s="169">
        <f t="shared" si="2919"/>
        <v>0.8928571428571429</v>
      </c>
      <c r="G3717" s="169">
        <f t="shared" si="2919"/>
        <v>1.0694183864915572</v>
      </c>
      <c r="H3717" s="169">
        <f t="shared" si="2919"/>
        <v>1.0114598903836574</v>
      </c>
      <c r="I3717" s="146"/>
      <c r="J3717" s="169">
        <f t="shared" ref="J3717:P3717" si="2920">J3716/J3714</f>
        <v>1.0110206037374221</v>
      </c>
      <c r="K3717" s="169">
        <f t="shared" si="2920"/>
        <v>0.86956521739130432</v>
      </c>
      <c r="L3717" s="169">
        <f t="shared" si="2920"/>
        <v>0.83065035415325172</v>
      </c>
      <c r="M3717" s="169">
        <f t="shared" si="2920"/>
        <v>0.95011876484560565</v>
      </c>
      <c r="N3717" s="169">
        <f t="shared" si="2920"/>
        <v>0.94880225457961487</v>
      </c>
      <c r="O3717" s="169">
        <f t="shared" si="2920"/>
        <v>0.98305084745762716</v>
      </c>
      <c r="P3717" s="169">
        <f t="shared" si="2920"/>
        <v>1.0234278668310728</v>
      </c>
      <c r="Q3717" s="146"/>
    </row>
    <row r="3718" spans="1:17" x14ac:dyDescent="0.35">
      <c r="A3718" s="28" t="s">
        <v>162</v>
      </c>
      <c r="B3718" s="28">
        <v>0</v>
      </c>
      <c r="C3718" s="28">
        <v>0</v>
      </c>
      <c r="D3718" s="28">
        <v>0</v>
      </c>
      <c r="E3718" s="28">
        <v>0</v>
      </c>
      <c r="F3718" s="28">
        <v>0</v>
      </c>
      <c r="G3718" s="28">
        <v>0</v>
      </c>
      <c r="H3718" s="28">
        <v>0</v>
      </c>
      <c r="I3718" s="146">
        <f>SUM(B3718:H3718)</f>
        <v>0</v>
      </c>
      <c r="J3718" s="28">
        <v>0</v>
      </c>
      <c r="K3718" s="28">
        <v>0</v>
      </c>
      <c r="L3718" s="28">
        <v>0</v>
      </c>
      <c r="M3718" s="28">
        <v>0</v>
      </c>
      <c r="N3718" s="28">
        <v>0</v>
      </c>
      <c r="O3718" s="28">
        <v>0</v>
      </c>
      <c r="P3718" s="28">
        <v>0</v>
      </c>
      <c r="Q3718" s="146">
        <f>SUM(J3718:P3718)</f>
        <v>0</v>
      </c>
    </row>
    <row r="3719" spans="1:17" x14ac:dyDescent="0.35">
      <c r="A3719" s="28" t="s">
        <v>163</v>
      </c>
      <c r="B3719" s="28">
        <v>176.5</v>
      </c>
      <c r="C3719" s="61">
        <v>178.4</v>
      </c>
      <c r="D3719" s="166">
        <v>196</v>
      </c>
      <c r="E3719" s="166">
        <v>216.8</v>
      </c>
      <c r="F3719" s="166">
        <v>199.8</v>
      </c>
      <c r="G3719" s="166">
        <v>121.8</v>
      </c>
      <c r="H3719" s="28">
        <v>212.8</v>
      </c>
      <c r="I3719" s="146">
        <f>SUM(B3719:H3719)</f>
        <v>1302.0999999999999</v>
      </c>
      <c r="J3719" s="28">
        <v>212.3</v>
      </c>
      <c r="K3719" s="28">
        <v>168.3</v>
      </c>
      <c r="L3719" s="28">
        <v>166.1</v>
      </c>
      <c r="M3719" s="28">
        <v>187.4</v>
      </c>
      <c r="N3719" s="28">
        <v>216.5</v>
      </c>
      <c r="O3719" s="28">
        <v>199.1</v>
      </c>
      <c r="P3719" s="28">
        <v>198.3</v>
      </c>
      <c r="Q3719" s="146">
        <f>SUM(J3719:P3719)</f>
        <v>1348</v>
      </c>
    </row>
    <row r="3720" spans="1:17" x14ac:dyDescent="0.35">
      <c r="A3720" s="28" t="s">
        <v>152</v>
      </c>
      <c r="B3720" s="28">
        <f>B3719+B3718</f>
        <v>176.5</v>
      </c>
      <c r="C3720" s="28">
        <f t="shared" ref="C3720:H3720" si="2921">C3719+C3718</f>
        <v>178.4</v>
      </c>
      <c r="D3720" s="28">
        <f t="shared" si="2921"/>
        <v>196</v>
      </c>
      <c r="E3720" s="28">
        <f t="shared" si="2921"/>
        <v>216.8</v>
      </c>
      <c r="F3720" s="28">
        <f t="shared" si="2921"/>
        <v>199.8</v>
      </c>
      <c r="G3720" s="28">
        <f t="shared" si="2921"/>
        <v>121.8</v>
      </c>
      <c r="H3720" s="28">
        <f t="shared" si="2921"/>
        <v>212.8</v>
      </c>
      <c r="I3720" s="146">
        <f>SUM(B3720:H3720)</f>
        <v>1302.0999999999999</v>
      </c>
      <c r="J3720" s="28">
        <f>J3719+J3718</f>
        <v>212.3</v>
      </c>
      <c r="K3720" s="28">
        <f t="shared" ref="K3720:P3720" si="2922">K3719+K3718</f>
        <v>168.3</v>
      </c>
      <c r="L3720" s="28">
        <f t="shared" si="2922"/>
        <v>166.1</v>
      </c>
      <c r="M3720" s="28">
        <f t="shared" si="2922"/>
        <v>187.4</v>
      </c>
      <c r="N3720" s="28">
        <f t="shared" si="2922"/>
        <v>216.5</v>
      </c>
      <c r="O3720" s="28">
        <f t="shared" si="2922"/>
        <v>199.1</v>
      </c>
      <c r="P3720" s="28">
        <f t="shared" si="2922"/>
        <v>198.3</v>
      </c>
      <c r="Q3720" s="146">
        <f>SUM(J3720:P3720)</f>
        <v>1348</v>
      </c>
    </row>
    <row r="3721" spans="1:17" x14ac:dyDescent="0.35">
      <c r="A3721" s="28" t="s">
        <v>154</v>
      </c>
      <c r="B3721" s="106">
        <f t="shared" ref="B3721:H3721" si="2923">B3719/B3720*100</f>
        <v>100</v>
      </c>
      <c r="C3721" s="106">
        <f t="shared" si="2923"/>
        <v>100</v>
      </c>
      <c r="D3721" s="106">
        <f t="shared" si="2923"/>
        <v>100</v>
      </c>
      <c r="E3721" s="106">
        <f t="shared" si="2923"/>
        <v>100</v>
      </c>
      <c r="F3721" s="106">
        <f t="shared" si="2923"/>
        <v>100</v>
      </c>
      <c r="G3721" s="106">
        <f t="shared" si="2923"/>
        <v>100</v>
      </c>
      <c r="H3721" s="106">
        <f t="shared" si="2923"/>
        <v>100</v>
      </c>
      <c r="I3721" s="106">
        <f>I3719/I3720*100</f>
        <v>100</v>
      </c>
      <c r="J3721" s="106">
        <f t="shared" ref="J3721:P3721" si="2924">J3719/J3720*100</f>
        <v>100</v>
      </c>
      <c r="K3721" s="106">
        <f t="shared" si="2924"/>
        <v>100</v>
      </c>
      <c r="L3721" s="106">
        <f t="shared" si="2924"/>
        <v>100</v>
      </c>
      <c r="M3721" s="106">
        <f t="shared" si="2924"/>
        <v>100</v>
      </c>
      <c r="N3721" s="106">
        <f t="shared" si="2924"/>
        <v>100</v>
      </c>
      <c r="O3721" s="106">
        <f t="shared" si="2924"/>
        <v>100</v>
      </c>
      <c r="P3721" s="106">
        <f t="shared" si="2924"/>
        <v>100</v>
      </c>
      <c r="Q3721" s="106">
        <f>Q3719/Q3720*100</f>
        <v>100</v>
      </c>
    </row>
    <row r="3722" spans="1:17" x14ac:dyDescent="0.35">
      <c r="A3722" s="28" t="s">
        <v>153</v>
      </c>
      <c r="B3722" s="28">
        <v>201</v>
      </c>
      <c r="C3722" s="28">
        <v>194</v>
      </c>
      <c r="D3722" s="28">
        <v>231</v>
      </c>
      <c r="E3722" s="28">
        <v>197</v>
      </c>
      <c r="F3722" s="28">
        <v>233</v>
      </c>
      <c r="G3722" s="28">
        <v>152</v>
      </c>
      <c r="H3722" s="28">
        <v>219</v>
      </c>
      <c r="I3722" s="106">
        <v>0</v>
      </c>
      <c r="J3722" s="28">
        <v>219</v>
      </c>
      <c r="K3722" s="28">
        <v>198</v>
      </c>
      <c r="L3722" s="28">
        <v>205</v>
      </c>
      <c r="M3722" s="28">
        <v>212</v>
      </c>
      <c r="N3722" s="28">
        <v>216</v>
      </c>
      <c r="O3722" s="28">
        <v>195</v>
      </c>
      <c r="P3722" s="28">
        <v>190</v>
      </c>
      <c r="Q3722" s="106">
        <v>0</v>
      </c>
    </row>
    <row r="3723" spans="1:17" x14ac:dyDescent="0.35">
      <c r="A3723" s="167" t="s">
        <v>155</v>
      </c>
      <c r="B3723" s="169">
        <f t="shared" ref="B3723:H3723" si="2925">B3722/B3720</f>
        <v>1.1388101983002832</v>
      </c>
      <c r="C3723" s="169">
        <f t="shared" si="2925"/>
        <v>1.0874439461883407</v>
      </c>
      <c r="D3723" s="169">
        <f t="shared" si="2925"/>
        <v>1.1785714285714286</v>
      </c>
      <c r="E3723" s="169">
        <f t="shared" si="2925"/>
        <v>0.90867158671586712</v>
      </c>
      <c r="F3723" s="169">
        <f t="shared" si="2925"/>
        <v>1.1661661661661662</v>
      </c>
      <c r="G3723" s="169">
        <f t="shared" si="2925"/>
        <v>1.2479474548440066</v>
      </c>
      <c r="H3723" s="169">
        <f t="shared" si="2925"/>
        <v>1.0291353383458646</v>
      </c>
      <c r="I3723" s="146"/>
      <c r="J3723" s="169">
        <f t="shared" ref="J3723:P3723" si="2926">J3722/J3720</f>
        <v>1.0315591144606688</v>
      </c>
      <c r="K3723" s="169">
        <f t="shared" si="2926"/>
        <v>1.1764705882352939</v>
      </c>
      <c r="L3723" s="169">
        <f t="shared" si="2926"/>
        <v>1.2341962673088502</v>
      </c>
      <c r="M3723" s="169">
        <f t="shared" si="2926"/>
        <v>1.1312700106723586</v>
      </c>
      <c r="N3723" s="169">
        <f t="shared" si="2926"/>
        <v>0.99769053117782913</v>
      </c>
      <c r="O3723" s="169">
        <f t="shared" si="2926"/>
        <v>0.97940733299849325</v>
      </c>
      <c r="P3723" s="169">
        <f t="shared" si="2926"/>
        <v>0.95814422592032267</v>
      </c>
      <c r="Q3723" s="146"/>
    </row>
    <row r="3724" spans="1:17" x14ac:dyDescent="0.35">
      <c r="A3724" s="28" t="s">
        <v>164</v>
      </c>
      <c r="B3724" s="28">
        <v>0</v>
      </c>
      <c r="C3724" s="28">
        <v>0</v>
      </c>
      <c r="D3724" s="28">
        <v>0</v>
      </c>
      <c r="E3724" s="28">
        <v>0</v>
      </c>
      <c r="F3724" s="28">
        <v>0</v>
      </c>
      <c r="G3724" s="28">
        <v>0</v>
      </c>
      <c r="H3724" s="28">
        <v>0</v>
      </c>
      <c r="I3724" s="151"/>
      <c r="J3724" s="28">
        <v>0</v>
      </c>
      <c r="K3724" s="61">
        <v>0</v>
      </c>
      <c r="L3724" s="61">
        <v>0</v>
      </c>
      <c r="M3724" s="61">
        <v>0</v>
      </c>
      <c r="N3724" s="61">
        <v>0</v>
      </c>
      <c r="O3724" s="61">
        <v>0</v>
      </c>
      <c r="P3724" s="61">
        <v>0</v>
      </c>
      <c r="Q3724" s="151"/>
    </row>
    <row r="3725" spans="1:17" x14ac:dyDescent="0.35">
      <c r="A3725" s="88" t="s">
        <v>165</v>
      </c>
      <c r="B3725" s="88">
        <v>0</v>
      </c>
      <c r="C3725" s="148">
        <v>0</v>
      </c>
      <c r="D3725" s="148">
        <v>0</v>
      </c>
      <c r="E3725" s="148">
        <v>0</v>
      </c>
      <c r="F3725" s="148">
        <v>0</v>
      </c>
      <c r="G3725" s="148">
        <v>0</v>
      </c>
      <c r="H3725" s="148">
        <v>0</v>
      </c>
      <c r="I3725" s="153">
        <f>SUM(B3725:H3725)</f>
        <v>0</v>
      </c>
      <c r="J3725" s="88">
        <v>0</v>
      </c>
      <c r="K3725" s="148">
        <v>0</v>
      </c>
      <c r="L3725" s="148">
        <v>0</v>
      </c>
      <c r="M3725" s="148">
        <v>0</v>
      </c>
      <c r="N3725" s="148">
        <v>0</v>
      </c>
      <c r="O3725" s="148">
        <v>0</v>
      </c>
      <c r="P3725" s="148">
        <v>0</v>
      </c>
      <c r="Q3725" s="153">
        <f>SUM(J3725:P3725)</f>
        <v>0</v>
      </c>
    </row>
    <row r="3726" spans="1:17" x14ac:dyDescent="0.35">
      <c r="A3726" s="28" t="s">
        <v>152</v>
      </c>
      <c r="B3726" s="28">
        <f>B3724+B3725</f>
        <v>0</v>
      </c>
      <c r="C3726" s="28">
        <f t="shared" ref="C3726:H3726" si="2927">C3724+C3725</f>
        <v>0</v>
      </c>
      <c r="D3726" s="28">
        <f t="shared" si="2927"/>
        <v>0</v>
      </c>
      <c r="E3726" s="28">
        <f t="shared" si="2927"/>
        <v>0</v>
      </c>
      <c r="F3726" s="28">
        <f t="shared" si="2927"/>
        <v>0</v>
      </c>
      <c r="G3726" s="28">
        <f t="shared" si="2927"/>
        <v>0</v>
      </c>
      <c r="H3726" s="28">
        <f t="shared" si="2927"/>
        <v>0</v>
      </c>
      <c r="I3726" s="151">
        <f>SUM(B3726:H3726)</f>
        <v>0</v>
      </c>
      <c r="J3726" s="28">
        <f t="shared" ref="J3726:O3726" si="2928">J3724+J3725</f>
        <v>0</v>
      </c>
      <c r="K3726" s="28">
        <f t="shared" si="2928"/>
        <v>0</v>
      </c>
      <c r="L3726" s="28">
        <f t="shared" si="2928"/>
        <v>0</v>
      </c>
      <c r="M3726" s="28">
        <f t="shared" si="2928"/>
        <v>0</v>
      </c>
      <c r="N3726" s="28">
        <f t="shared" si="2928"/>
        <v>0</v>
      </c>
      <c r="O3726" s="28">
        <f t="shared" si="2928"/>
        <v>0</v>
      </c>
      <c r="P3726" s="106">
        <f>P3725+P3724</f>
        <v>0</v>
      </c>
      <c r="Q3726" s="151">
        <f>SUM(J3726:P3726)</f>
        <v>0</v>
      </c>
    </row>
    <row r="3727" spans="1:17" x14ac:dyDescent="0.35">
      <c r="A3727" s="28" t="s">
        <v>154</v>
      </c>
      <c r="B3727" s="106" t="e">
        <f t="shared" ref="B3727:H3727" si="2929">B3725/B3726*100</f>
        <v>#DIV/0!</v>
      </c>
      <c r="C3727" s="106" t="e">
        <f t="shared" si="2929"/>
        <v>#DIV/0!</v>
      </c>
      <c r="D3727" s="106" t="e">
        <f t="shared" si="2929"/>
        <v>#DIV/0!</v>
      </c>
      <c r="E3727" s="106" t="e">
        <f t="shared" si="2929"/>
        <v>#DIV/0!</v>
      </c>
      <c r="F3727" s="106" t="e">
        <f t="shared" si="2929"/>
        <v>#DIV/0!</v>
      </c>
      <c r="G3727" s="106" t="e">
        <f t="shared" si="2929"/>
        <v>#DIV/0!</v>
      </c>
      <c r="H3727" s="106" t="e">
        <f t="shared" si="2929"/>
        <v>#DIV/0!</v>
      </c>
      <c r="I3727" s="146"/>
      <c r="J3727" s="106" t="e">
        <f t="shared" ref="J3727:Q3727" si="2930">J3725/J3726*100</f>
        <v>#DIV/0!</v>
      </c>
      <c r="K3727" s="106" t="e">
        <f t="shared" si="2930"/>
        <v>#DIV/0!</v>
      </c>
      <c r="L3727" s="106" t="e">
        <f t="shared" si="2930"/>
        <v>#DIV/0!</v>
      </c>
      <c r="M3727" s="106" t="e">
        <f t="shared" si="2930"/>
        <v>#DIV/0!</v>
      </c>
      <c r="N3727" s="106" t="e">
        <f t="shared" si="2930"/>
        <v>#DIV/0!</v>
      </c>
      <c r="O3727" s="106" t="e">
        <f t="shared" si="2930"/>
        <v>#DIV/0!</v>
      </c>
      <c r="P3727" s="106" t="e">
        <f t="shared" si="2930"/>
        <v>#DIV/0!</v>
      </c>
      <c r="Q3727" s="106" t="e">
        <f t="shared" si="2930"/>
        <v>#DIV/0!</v>
      </c>
    </row>
    <row r="3728" spans="1:17" x14ac:dyDescent="0.35">
      <c r="A3728" s="28" t="s">
        <v>153</v>
      </c>
      <c r="B3728" s="28">
        <v>515</v>
      </c>
      <c r="C3728" s="28">
        <v>0</v>
      </c>
      <c r="D3728" s="28">
        <v>0</v>
      </c>
      <c r="E3728" s="28">
        <v>441</v>
      </c>
      <c r="F3728" s="28">
        <v>529</v>
      </c>
      <c r="G3728" s="28">
        <v>389</v>
      </c>
      <c r="H3728" s="28">
        <v>532</v>
      </c>
      <c r="I3728" s="146"/>
      <c r="J3728" s="28">
        <v>365</v>
      </c>
      <c r="K3728" s="28">
        <v>502</v>
      </c>
      <c r="L3728" s="28">
        <v>515</v>
      </c>
      <c r="M3728" s="28">
        <v>473</v>
      </c>
      <c r="N3728" s="106">
        <v>0</v>
      </c>
      <c r="O3728" s="28">
        <v>0</v>
      </c>
      <c r="P3728" s="28">
        <v>0</v>
      </c>
      <c r="Q3728" s="146"/>
    </row>
    <row r="3729" spans="1:17" x14ac:dyDescent="0.35">
      <c r="A3729" s="43" t="s">
        <v>155</v>
      </c>
      <c r="B3729" s="169" t="e">
        <f t="shared" ref="B3729:H3729" si="2931">B3728/B3726</f>
        <v>#DIV/0!</v>
      </c>
      <c r="C3729" s="169" t="e">
        <f t="shared" si="2931"/>
        <v>#DIV/0!</v>
      </c>
      <c r="D3729" s="169" t="e">
        <f t="shared" si="2931"/>
        <v>#DIV/0!</v>
      </c>
      <c r="E3729" s="169" t="e">
        <f t="shared" si="2931"/>
        <v>#DIV/0!</v>
      </c>
      <c r="F3729" s="169" t="e">
        <f t="shared" si="2931"/>
        <v>#DIV/0!</v>
      </c>
      <c r="G3729" s="169" t="e">
        <f t="shared" si="2931"/>
        <v>#DIV/0!</v>
      </c>
      <c r="H3729" s="169" t="e">
        <f t="shared" si="2931"/>
        <v>#DIV/0!</v>
      </c>
      <c r="I3729" s="146"/>
      <c r="J3729" s="169" t="e">
        <f t="shared" ref="J3729:O3729" si="2932">J3728/J3726</f>
        <v>#DIV/0!</v>
      </c>
      <c r="K3729" s="169" t="e">
        <f t="shared" si="2932"/>
        <v>#DIV/0!</v>
      </c>
      <c r="L3729" s="169" t="e">
        <f t="shared" si="2932"/>
        <v>#DIV/0!</v>
      </c>
      <c r="M3729" s="169" t="e">
        <f t="shared" si="2932"/>
        <v>#DIV/0!</v>
      </c>
      <c r="N3729" s="169" t="e">
        <f t="shared" si="2932"/>
        <v>#DIV/0!</v>
      </c>
      <c r="O3729" s="169" t="e">
        <f t="shared" si="2932"/>
        <v>#DIV/0!</v>
      </c>
      <c r="P3729" s="169" t="e">
        <f>P3730/P3726</f>
        <v>#DIV/0!</v>
      </c>
      <c r="Q3729" s="146"/>
    </row>
    <row r="3730" spans="1:17" x14ac:dyDescent="0.35">
      <c r="A3730" s="28" t="s">
        <v>156</v>
      </c>
      <c r="B3730" s="79">
        <v>27</v>
      </c>
      <c r="C3730" s="88">
        <v>25</v>
      </c>
      <c r="D3730" s="88">
        <v>22</v>
      </c>
      <c r="E3730" s="88">
        <v>14</v>
      </c>
      <c r="F3730" s="88">
        <v>24</v>
      </c>
      <c r="G3730" s="79">
        <v>20</v>
      </c>
      <c r="H3730" s="79">
        <v>19</v>
      </c>
      <c r="I3730" s="146">
        <f>SUM(B3730:H3730)</f>
        <v>151</v>
      </c>
      <c r="J3730" s="79">
        <v>11</v>
      </c>
      <c r="K3730" s="88">
        <v>30</v>
      </c>
      <c r="L3730" s="88">
        <v>31</v>
      </c>
      <c r="M3730" s="88">
        <v>26</v>
      </c>
      <c r="N3730" s="88">
        <v>25</v>
      </c>
      <c r="O3730" s="79">
        <v>16</v>
      </c>
      <c r="P3730" s="79">
        <v>25</v>
      </c>
      <c r="Q3730" s="146">
        <f>SUM(J3730:P3730)</f>
        <v>164</v>
      </c>
    </row>
    <row r="3731" spans="1:17" x14ac:dyDescent="0.35">
      <c r="A3731" s="28" t="s">
        <v>157</v>
      </c>
      <c r="B3731" s="79">
        <v>44.17</v>
      </c>
      <c r="C3731" s="88">
        <v>44.85</v>
      </c>
      <c r="D3731" s="88">
        <v>49.4</v>
      </c>
      <c r="E3731" s="88">
        <v>56.74</v>
      </c>
      <c r="F3731" s="88">
        <v>51.36</v>
      </c>
      <c r="G3731" s="79">
        <v>36.79</v>
      </c>
      <c r="H3731" s="79">
        <v>58.05</v>
      </c>
      <c r="I3731" s="146">
        <f>SUM(B3731:H3731)</f>
        <v>341.36000000000007</v>
      </c>
      <c r="J3731" s="79">
        <v>55.91</v>
      </c>
      <c r="K3731" s="88">
        <v>40.82</v>
      </c>
      <c r="L3731" s="88">
        <v>41.09</v>
      </c>
      <c r="M3731" s="88">
        <v>48.95</v>
      </c>
      <c r="N3731" s="88">
        <v>57.92</v>
      </c>
      <c r="O3731" s="79">
        <v>50.17</v>
      </c>
      <c r="P3731" s="79">
        <v>52.37</v>
      </c>
      <c r="Q3731" s="146">
        <f>SUM(J3731:P3731)</f>
        <v>347.23</v>
      </c>
    </row>
    <row r="3732" spans="1:17" x14ac:dyDescent="0.35">
      <c r="A3732" s="28" t="s">
        <v>152</v>
      </c>
      <c r="B3732" s="28">
        <f t="shared" ref="B3732:H3732" si="2933">B3731+B3730</f>
        <v>71.17</v>
      </c>
      <c r="C3732" s="28">
        <f t="shared" si="2933"/>
        <v>69.849999999999994</v>
      </c>
      <c r="D3732" s="28">
        <f t="shared" si="2933"/>
        <v>71.400000000000006</v>
      </c>
      <c r="E3732" s="28">
        <f t="shared" si="2933"/>
        <v>70.740000000000009</v>
      </c>
      <c r="F3732" s="28">
        <f t="shared" si="2933"/>
        <v>75.36</v>
      </c>
      <c r="G3732" s="28">
        <f t="shared" si="2933"/>
        <v>56.79</v>
      </c>
      <c r="H3732" s="28">
        <f t="shared" si="2933"/>
        <v>77.05</v>
      </c>
      <c r="I3732" s="146">
        <f>SUM(B3732:H3732)</f>
        <v>492.36</v>
      </c>
      <c r="J3732" s="28">
        <f t="shared" ref="J3732:P3732" si="2934">J3731+J3730</f>
        <v>66.91</v>
      </c>
      <c r="K3732" s="28">
        <f t="shared" si="2934"/>
        <v>70.819999999999993</v>
      </c>
      <c r="L3732" s="28">
        <f t="shared" si="2934"/>
        <v>72.09</v>
      </c>
      <c r="M3732" s="28">
        <f t="shared" si="2934"/>
        <v>74.95</v>
      </c>
      <c r="N3732" s="28">
        <f t="shared" si="2934"/>
        <v>82.92</v>
      </c>
      <c r="O3732" s="28">
        <f t="shared" si="2934"/>
        <v>66.17</v>
      </c>
      <c r="P3732" s="28">
        <f t="shared" si="2934"/>
        <v>77.37</v>
      </c>
      <c r="Q3732" s="146">
        <f>SUM(J3732:P3732)</f>
        <v>511.23</v>
      </c>
    </row>
    <row r="3733" spans="1:17" x14ac:dyDescent="0.35">
      <c r="A3733" s="28" t="s">
        <v>154</v>
      </c>
      <c r="B3733" s="169">
        <f>B3732/B3730</f>
        <v>2.635925925925926</v>
      </c>
      <c r="C3733" s="169">
        <f t="shared" ref="C3733:H3733" si="2935">C3732/C3730</f>
        <v>2.7939999999999996</v>
      </c>
      <c r="D3733" s="169">
        <f t="shared" si="2935"/>
        <v>3.2454545454545456</v>
      </c>
      <c r="E3733" s="169">
        <f t="shared" si="2935"/>
        <v>5.0528571428571434</v>
      </c>
      <c r="F3733" s="169">
        <f t="shared" si="2935"/>
        <v>3.14</v>
      </c>
      <c r="G3733" s="169">
        <f t="shared" si="2935"/>
        <v>2.8395000000000001</v>
      </c>
      <c r="H3733" s="169">
        <f t="shared" si="2935"/>
        <v>4.0552631578947365</v>
      </c>
      <c r="I3733" s="106">
        <f>I3731/I3732*100</f>
        <v>69.331383540498834</v>
      </c>
      <c r="J3733" s="169">
        <f t="shared" ref="J3733:P3733" si="2936">J3732/J3730</f>
        <v>6.0827272727272721</v>
      </c>
      <c r="K3733" s="169">
        <f t="shared" si="2936"/>
        <v>2.3606666666666665</v>
      </c>
      <c r="L3733" s="169">
        <f t="shared" si="2936"/>
        <v>2.3254838709677421</v>
      </c>
      <c r="M3733" s="169">
        <f t="shared" si="2936"/>
        <v>2.8826923076923077</v>
      </c>
      <c r="N3733" s="169">
        <f t="shared" si="2936"/>
        <v>3.3168000000000002</v>
      </c>
      <c r="O3733" s="169">
        <f t="shared" si="2936"/>
        <v>4.1356250000000001</v>
      </c>
      <c r="P3733" s="169">
        <f t="shared" si="2936"/>
        <v>3.0948000000000002</v>
      </c>
      <c r="Q3733" s="106">
        <f>Q3731/Q3732*100</f>
        <v>67.92050544764588</v>
      </c>
    </row>
    <row r="3734" spans="1:17" x14ac:dyDescent="0.35">
      <c r="A3734" s="28" t="s">
        <v>153</v>
      </c>
      <c r="B3734" s="28">
        <v>70</v>
      </c>
      <c r="C3734" s="28">
        <v>67</v>
      </c>
      <c r="D3734" s="28">
        <v>64</v>
      </c>
      <c r="E3734" s="28">
        <v>69</v>
      </c>
      <c r="F3734" s="28">
        <v>75</v>
      </c>
      <c r="G3734" s="28">
        <v>68</v>
      </c>
      <c r="H3734" s="28">
        <v>97</v>
      </c>
      <c r="I3734" s="146"/>
      <c r="J3734" s="28">
        <v>74</v>
      </c>
      <c r="K3734" s="28">
        <v>73</v>
      </c>
      <c r="L3734" s="28">
        <v>72</v>
      </c>
      <c r="M3734" s="28">
        <v>74</v>
      </c>
      <c r="N3734" s="28">
        <v>82</v>
      </c>
      <c r="O3734" s="28">
        <v>66</v>
      </c>
      <c r="P3734" s="28">
        <v>74</v>
      </c>
      <c r="Q3734" s="146"/>
    </row>
    <row r="3735" spans="1:17" x14ac:dyDescent="0.35">
      <c r="A3735" s="43" t="s">
        <v>155</v>
      </c>
      <c r="B3735" s="169">
        <f t="shared" ref="B3735:H3735" si="2937">B3734/B3732</f>
        <v>0.98356048897007164</v>
      </c>
      <c r="C3735" s="169">
        <f t="shared" si="2937"/>
        <v>0.95919828203292778</v>
      </c>
      <c r="D3735" s="169">
        <f t="shared" si="2937"/>
        <v>0.89635854341736687</v>
      </c>
      <c r="E3735" s="169">
        <f t="shared" si="2937"/>
        <v>0.9754028837998302</v>
      </c>
      <c r="F3735" s="169">
        <f t="shared" si="2937"/>
        <v>0.99522292993630579</v>
      </c>
      <c r="G3735" s="169">
        <f t="shared" si="2937"/>
        <v>1.1973939073780595</v>
      </c>
      <c r="H3735" s="169">
        <f t="shared" si="2937"/>
        <v>1.2589227774172616</v>
      </c>
      <c r="I3735" s="146"/>
      <c r="J3735" s="169">
        <f t="shared" ref="J3735:P3735" si="2938">J3734/J3732</f>
        <v>1.1059632341951877</v>
      </c>
      <c r="K3735" s="169">
        <f t="shared" si="2938"/>
        <v>1.0307822648969218</v>
      </c>
      <c r="L3735" s="169">
        <f t="shared" si="2938"/>
        <v>0.99875156054931336</v>
      </c>
      <c r="M3735" s="169">
        <f t="shared" si="2938"/>
        <v>0.9873248832555036</v>
      </c>
      <c r="N3735" s="169">
        <f t="shared" si="2938"/>
        <v>0.98890496864447663</v>
      </c>
      <c r="O3735" s="169">
        <f t="shared" si="2938"/>
        <v>0.99743085990630187</v>
      </c>
      <c r="P3735" s="169">
        <f t="shared" si="2938"/>
        <v>0.95644306578777294</v>
      </c>
      <c r="Q3735" s="146"/>
    </row>
    <row r="3736" spans="1:17" x14ac:dyDescent="0.35">
      <c r="A3736" s="28" t="s">
        <v>158</v>
      </c>
      <c r="B3736" s="88">
        <v>192</v>
      </c>
      <c r="C3736" s="61">
        <v>143</v>
      </c>
      <c r="D3736" s="61">
        <v>264</v>
      </c>
      <c r="E3736" s="61">
        <v>99</v>
      </c>
      <c r="F3736" s="61">
        <v>185</v>
      </c>
      <c r="G3736" s="61">
        <v>39</v>
      </c>
      <c r="H3736" s="88">
        <v>111</v>
      </c>
      <c r="I3736" s="146">
        <f>SUM(B3736:H3736)</f>
        <v>1033</v>
      </c>
      <c r="J3736" s="88">
        <v>159</v>
      </c>
      <c r="K3736" s="61">
        <v>156</v>
      </c>
      <c r="L3736" s="61">
        <v>194</v>
      </c>
      <c r="M3736" s="61">
        <v>127</v>
      </c>
      <c r="N3736" s="61">
        <v>111</v>
      </c>
      <c r="O3736" s="61">
        <v>175</v>
      </c>
      <c r="P3736" s="88">
        <v>182</v>
      </c>
      <c r="Q3736" s="146">
        <f>SUM(J3736:P3736)</f>
        <v>1104</v>
      </c>
    </row>
    <row r="3737" spans="1:17" x14ac:dyDescent="0.35">
      <c r="A3737" s="28" t="s">
        <v>159</v>
      </c>
      <c r="B3737" s="88"/>
      <c r="C3737" s="166"/>
      <c r="D3737" s="166"/>
      <c r="E3737" s="166"/>
      <c r="F3737" s="166"/>
      <c r="G3737" s="166"/>
      <c r="H3737" s="88"/>
      <c r="I3737" s="146">
        <f>SUM(B3737:H3737)</f>
        <v>0</v>
      </c>
      <c r="J3737" s="88"/>
      <c r="K3737" s="166"/>
      <c r="L3737" s="166"/>
      <c r="M3737" s="166"/>
      <c r="N3737" s="166"/>
      <c r="O3737" s="166"/>
      <c r="P3737" s="88"/>
      <c r="Q3737" s="146">
        <f>SUM(J3737:P3737)</f>
        <v>0</v>
      </c>
    </row>
    <row r="3738" spans="1:17" x14ac:dyDescent="0.35">
      <c r="A3738" s="28" t="s">
        <v>152</v>
      </c>
      <c r="B3738" s="28">
        <f t="shared" ref="B3738:H3738" si="2939">B3737+B3736</f>
        <v>192</v>
      </c>
      <c r="C3738" s="28">
        <f t="shared" si="2939"/>
        <v>143</v>
      </c>
      <c r="D3738" s="28">
        <f t="shared" si="2939"/>
        <v>264</v>
      </c>
      <c r="E3738" s="28">
        <f t="shared" si="2939"/>
        <v>99</v>
      </c>
      <c r="F3738" s="28">
        <f t="shared" si="2939"/>
        <v>185</v>
      </c>
      <c r="G3738" s="28">
        <f t="shared" si="2939"/>
        <v>39</v>
      </c>
      <c r="H3738" s="28">
        <f t="shared" si="2939"/>
        <v>111</v>
      </c>
      <c r="I3738" s="146">
        <f>SUM(B3738:H3738)</f>
        <v>1033</v>
      </c>
      <c r="J3738" s="28">
        <f t="shared" ref="J3738:P3738" si="2940">J3737+J3736</f>
        <v>159</v>
      </c>
      <c r="K3738" s="28">
        <f t="shared" si="2940"/>
        <v>156</v>
      </c>
      <c r="L3738" s="28">
        <f t="shared" si="2940"/>
        <v>194</v>
      </c>
      <c r="M3738" s="28">
        <f t="shared" si="2940"/>
        <v>127</v>
      </c>
      <c r="N3738" s="106">
        <f t="shared" si="2940"/>
        <v>111</v>
      </c>
      <c r="O3738" s="28">
        <f t="shared" si="2940"/>
        <v>175</v>
      </c>
      <c r="P3738" s="28">
        <f t="shared" si="2940"/>
        <v>182</v>
      </c>
      <c r="Q3738" s="146">
        <f>SUM(J3738:P3738)</f>
        <v>1104</v>
      </c>
    </row>
    <row r="3739" spans="1:17" x14ac:dyDescent="0.35">
      <c r="A3739" s="28" t="s">
        <v>154</v>
      </c>
      <c r="B3739" s="169">
        <f>B3738/B3736</f>
        <v>1</v>
      </c>
      <c r="C3739" s="169">
        <f t="shared" ref="C3739:H3739" si="2941">C3738/C3736</f>
        <v>1</v>
      </c>
      <c r="D3739" s="169">
        <f t="shared" si="2941"/>
        <v>1</v>
      </c>
      <c r="E3739" s="169">
        <f t="shared" si="2941"/>
        <v>1</v>
      </c>
      <c r="F3739" s="169">
        <f t="shared" si="2941"/>
        <v>1</v>
      </c>
      <c r="G3739" s="169">
        <f t="shared" si="2941"/>
        <v>1</v>
      </c>
      <c r="H3739" s="169">
        <f t="shared" si="2941"/>
        <v>1</v>
      </c>
      <c r="I3739" s="153">
        <f>I3737/I3738*100</f>
        <v>0</v>
      </c>
      <c r="J3739" s="169">
        <f t="shared" ref="J3739:P3739" si="2942">J3738/J3736</f>
        <v>1</v>
      </c>
      <c r="K3739" s="169">
        <f t="shared" si="2942"/>
        <v>1</v>
      </c>
      <c r="L3739" s="169">
        <f t="shared" si="2942"/>
        <v>1</v>
      </c>
      <c r="M3739" s="169">
        <f t="shared" si="2942"/>
        <v>1</v>
      </c>
      <c r="N3739" s="169">
        <f t="shared" si="2942"/>
        <v>1</v>
      </c>
      <c r="O3739" s="169">
        <f t="shared" si="2942"/>
        <v>1</v>
      </c>
      <c r="P3739" s="169">
        <f t="shared" si="2942"/>
        <v>1</v>
      </c>
      <c r="Q3739" s="153">
        <f>Q3737/Q3738*100</f>
        <v>0</v>
      </c>
    </row>
    <row r="3740" spans="1:17" x14ac:dyDescent="0.35">
      <c r="A3740" s="28" t="s">
        <v>153</v>
      </c>
      <c r="B3740" s="74">
        <v>820</v>
      </c>
      <c r="C3740" s="61">
        <v>840</v>
      </c>
      <c r="D3740" s="61">
        <v>1010</v>
      </c>
      <c r="E3740" s="61">
        <v>910</v>
      </c>
      <c r="F3740" s="61">
        <v>940</v>
      </c>
      <c r="G3740" s="61">
        <v>590</v>
      </c>
      <c r="H3740" s="74">
        <v>890</v>
      </c>
      <c r="I3740" s="146"/>
      <c r="J3740" s="74">
        <v>700</v>
      </c>
      <c r="K3740" s="61">
        <v>820</v>
      </c>
      <c r="L3740" s="61">
        <v>830</v>
      </c>
      <c r="M3740" s="61">
        <v>820</v>
      </c>
      <c r="N3740" s="61">
        <v>970</v>
      </c>
      <c r="O3740" s="61">
        <v>1000</v>
      </c>
      <c r="P3740" s="74">
        <v>890</v>
      </c>
      <c r="Q3740" s="146"/>
    </row>
    <row r="3741" spans="1:17" x14ac:dyDescent="0.35">
      <c r="A3741" s="43" t="s">
        <v>155</v>
      </c>
      <c r="B3741" s="169">
        <f t="shared" ref="B3741:H3741" si="2943">B3740/B3738</f>
        <v>4.270833333333333</v>
      </c>
      <c r="C3741" s="169">
        <f t="shared" si="2943"/>
        <v>5.8741258741258742</v>
      </c>
      <c r="D3741" s="169">
        <f t="shared" si="2943"/>
        <v>3.8257575757575757</v>
      </c>
      <c r="E3741" s="169">
        <f t="shared" si="2943"/>
        <v>9.191919191919192</v>
      </c>
      <c r="F3741" s="169">
        <f t="shared" si="2943"/>
        <v>5.0810810810810807</v>
      </c>
      <c r="G3741" s="169">
        <f t="shared" si="2943"/>
        <v>15.128205128205128</v>
      </c>
      <c r="H3741" s="169">
        <f t="shared" si="2943"/>
        <v>8.0180180180180187</v>
      </c>
      <c r="I3741" s="146"/>
      <c r="J3741" s="169">
        <f t="shared" ref="J3741:P3741" si="2944">J3740/J3738</f>
        <v>4.4025157232704402</v>
      </c>
      <c r="K3741" s="169">
        <f t="shared" si="2944"/>
        <v>5.2564102564102564</v>
      </c>
      <c r="L3741" s="169">
        <f t="shared" si="2944"/>
        <v>4.2783505154639174</v>
      </c>
      <c r="M3741" s="169">
        <f t="shared" si="2944"/>
        <v>6.4566929133858268</v>
      </c>
      <c r="N3741" s="169">
        <f t="shared" si="2944"/>
        <v>8.7387387387387392</v>
      </c>
      <c r="O3741" s="169">
        <f t="shared" si="2944"/>
        <v>5.7142857142857144</v>
      </c>
      <c r="P3741" s="169">
        <f t="shared" si="2944"/>
        <v>4.8901098901098905</v>
      </c>
      <c r="Q3741" s="146"/>
    </row>
    <row r="3742" spans="1:17" x14ac:dyDescent="0.35">
      <c r="A3742" s="28" t="s">
        <v>160</v>
      </c>
      <c r="B3742" s="88">
        <v>321</v>
      </c>
      <c r="C3742" s="61">
        <v>368</v>
      </c>
      <c r="D3742" s="61">
        <v>533</v>
      </c>
      <c r="E3742" s="61">
        <v>165</v>
      </c>
      <c r="F3742" s="61">
        <v>352</v>
      </c>
      <c r="G3742" s="61">
        <v>369</v>
      </c>
      <c r="H3742" s="88">
        <v>339</v>
      </c>
      <c r="I3742" s="146">
        <f>SUM(B3742:H3742)</f>
        <v>2447</v>
      </c>
      <c r="J3742" s="88">
        <v>324</v>
      </c>
      <c r="K3742" s="61">
        <v>401</v>
      </c>
      <c r="L3742" s="61">
        <v>442</v>
      </c>
      <c r="M3742" s="61">
        <v>366</v>
      </c>
      <c r="N3742" s="61">
        <v>341</v>
      </c>
      <c r="O3742" s="61">
        <v>342</v>
      </c>
      <c r="P3742" s="88">
        <v>354</v>
      </c>
      <c r="Q3742" s="146">
        <f>SUM(J3742:P3742)</f>
        <v>2570</v>
      </c>
    </row>
    <row r="3743" spans="1:17" x14ac:dyDescent="0.35">
      <c r="A3743" s="28" t="s">
        <v>161</v>
      </c>
      <c r="B3743" s="88">
        <v>152.83000000000001</v>
      </c>
      <c r="C3743" s="166">
        <v>137.75</v>
      </c>
      <c r="D3743" s="166">
        <v>135.71</v>
      </c>
      <c r="E3743" s="166">
        <v>89.26</v>
      </c>
      <c r="F3743" s="166">
        <v>156.59</v>
      </c>
      <c r="G3743" s="166">
        <v>144.96</v>
      </c>
      <c r="H3743" s="88">
        <v>160.82</v>
      </c>
      <c r="I3743" s="146">
        <f>SUM(B3743:H3743)</f>
        <v>977.92000000000007</v>
      </c>
      <c r="J3743" s="88">
        <v>162.09</v>
      </c>
      <c r="K3743" s="166">
        <v>108.6</v>
      </c>
      <c r="L3743" s="166">
        <v>101.12</v>
      </c>
      <c r="M3743" s="166">
        <v>141.19999999999999</v>
      </c>
      <c r="N3743" s="166">
        <v>170.58</v>
      </c>
      <c r="O3743" s="166">
        <v>164.65</v>
      </c>
      <c r="P3743" s="88">
        <v>159.74</v>
      </c>
      <c r="Q3743" s="146">
        <f>SUM(J3743:P3743)</f>
        <v>1007.98</v>
      </c>
    </row>
    <row r="3744" spans="1:17" x14ac:dyDescent="0.35">
      <c r="A3744" s="28" t="s">
        <v>152</v>
      </c>
      <c r="B3744" s="28">
        <f>B3743+B3742</f>
        <v>473.83000000000004</v>
      </c>
      <c r="C3744" s="28">
        <f>C3743+C3742</f>
        <v>505.75</v>
      </c>
      <c r="D3744" s="28">
        <f>D3743+D3742</f>
        <v>668.71</v>
      </c>
      <c r="E3744" s="28">
        <f>E3743+E3742</f>
        <v>254.26</v>
      </c>
      <c r="F3744" s="28">
        <f>F3743+F3742</f>
        <v>508.59000000000003</v>
      </c>
      <c r="G3744" s="28">
        <v>103.84</v>
      </c>
      <c r="H3744" s="28">
        <f>H3743+H3742</f>
        <v>499.82</v>
      </c>
      <c r="I3744" s="146">
        <f>SUM(B3744:H3744)</f>
        <v>3014.8</v>
      </c>
      <c r="J3744" s="28">
        <f t="shared" ref="J3744:P3744" si="2945">J3743+J3742</f>
        <v>486.09000000000003</v>
      </c>
      <c r="K3744" s="28">
        <f t="shared" si="2945"/>
        <v>509.6</v>
      </c>
      <c r="L3744" s="28">
        <f t="shared" si="2945"/>
        <v>543.12</v>
      </c>
      <c r="M3744" s="28">
        <f t="shared" si="2945"/>
        <v>507.2</v>
      </c>
      <c r="N3744" s="106">
        <f t="shared" si="2945"/>
        <v>511.58000000000004</v>
      </c>
      <c r="O3744" s="106">
        <f t="shared" si="2945"/>
        <v>506.65</v>
      </c>
      <c r="P3744" s="106">
        <f t="shared" si="2945"/>
        <v>513.74</v>
      </c>
      <c r="Q3744" s="146">
        <f>SUM(J3744:P3744)</f>
        <v>3577.9800000000005</v>
      </c>
    </row>
    <row r="3745" spans="1:17" x14ac:dyDescent="0.35">
      <c r="A3745" s="28" t="s">
        <v>154</v>
      </c>
      <c r="B3745" s="169">
        <f>B3744/B3742</f>
        <v>1.4761059190031154</v>
      </c>
      <c r="C3745" s="169">
        <f t="shared" ref="C3745:H3745" si="2946">C3744/C3742</f>
        <v>1.3743206521739131</v>
      </c>
      <c r="D3745" s="169">
        <f t="shared" si="2946"/>
        <v>1.2546153846153847</v>
      </c>
      <c r="E3745" s="169">
        <f t="shared" si="2946"/>
        <v>1.5409696969696969</v>
      </c>
      <c r="F3745" s="169">
        <f t="shared" si="2946"/>
        <v>1.4448579545454547</v>
      </c>
      <c r="G3745" s="169">
        <f t="shared" si="2946"/>
        <v>0.28140921409214092</v>
      </c>
      <c r="H3745" s="169">
        <f t="shared" si="2946"/>
        <v>1.4743952802359881</v>
      </c>
      <c r="I3745" s="153">
        <f>I3743/I3744*100</f>
        <v>32.437309274247049</v>
      </c>
      <c r="J3745" s="169">
        <f>J3744/J3742</f>
        <v>1.5002777777777778</v>
      </c>
      <c r="K3745" s="169">
        <f t="shared" ref="K3745:P3745" si="2947">K3744/K3742</f>
        <v>1.2708229426433917</v>
      </c>
      <c r="L3745" s="169">
        <f t="shared" si="2947"/>
        <v>1.2287782805429865</v>
      </c>
      <c r="M3745" s="169">
        <f t="shared" si="2947"/>
        <v>1.3857923497267759</v>
      </c>
      <c r="N3745" s="169">
        <f t="shared" si="2947"/>
        <v>1.5002346041055721</v>
      </c>
      <c r="O3745" s="169">
        <f t="shared" si="2947"/>
        <v>1.4814327485380117</v>
      </c>
      <c r="P3745" s="169">
        <f t="shared" si="2947"/>
        <v>1.4512429378531073</v>
      </c>
      <c r="Q3745" s="153">
        <f>Q3743/Q3744*100</f>
        <v>28.171761720300275</v>
      </c>
    </row>
    <row r="3746" spans="1:17" x14ac:dyDescent="0.35">
      <c r="A3746" s="28" t="s">
        <v>153</v>
      </c>
      <c r="B3746" s="88">
        <v>708</v>
      </c>
      <c r="C3746" s="88">
        <v>749</v>
      </c>
      <c r="D3746" s="88">
        <v>991</v>
      </c>
      <c r="E3746" s="88">
        <v>374</v>
      </c>
      <c r="F3746" s="88">
        <v>752</v>
      </c>
      <c r="G3746" s="88">
        <v>762</v>
      </c>
      <c r="H3746" s="88">
        <v>740</v>
      </c>
      <c r="I3746" s="146"/>
      <c r="J3746" s="88">
        <v>719</v>
      </c>
      <c r="K3746" s="88">
        <v>746</v>
      </c>
      <c r="L3746" s="88">
        <v>792</v>
      </c>
      <c r="M3746" s="88">
        <v>748</v>
      </c>
      <c r="N3746" s="88">
        <v>754</v>
      </c>
      <c r="O3746" s="88">
        <v>748</v>
      </c>
      <c r="P3746" s="88">
        <v>752</v>
      </c>
      <c r="Q3746" s="146"/>
    </row>
    <row r="3747" spans="1:17" x14ac:dyDescent="0.35">
      <c r="A3747" s="43" t="s">
        <v>155</v>
      </c>
      <c r="B3747" s="169">
        <f>B3746/B3744</f>
        <v>1.4942067830234471</v>
      </c>
      <c r="C3747" s="169">
        <f>C3746/C3744</f>
        <v>1.4809688581314879</v>
      </c>
      <c r="D3747" s="169">
        <f>D3746/D3744</f>
        <v>1.4819577993450075</v>
      </c>
      <c r="E3747" s="169">
        <f>E3746/E3744</f>
        <v>1.4709352631164949</v>
      </c>
      <c r="F3747" s="169">
        <f>F3746/F3744</f>
        <v>1.4785976916573271</v>
      </c>
      <c r="G3747" s="169">
        <v>754</v>
      </c>
      <c r="H3747" s="169">
        <f>H3746/H3744</f>
        <v>1.4805329918770758</v>
      </c>
      <c r="I3747" s="146"/>
      <c r="J3747" s="169">
        <f t="shared" ref="J3747:P3747" si="2948">J3746/J3744</f>
        <v>1.4791499516550433</v>
      </c>
      <c r="K3747" s="169">
        <f t="shared" si="2948"/>
        <v>1.4638932496075352</v>
      </c>
      <c r="L3747" s="169">
        <f t="shared" si="2948"/>
        <v>1.4582412726469289</v>
      </c>
      <c r="M3747" s="169">
        <f t="shared" si="2948"/>
        <v>1.474763406940063</v>
      </c>
      <c r="N3747" s="169">
        <f t="shared" si="2948"/>
        <v>1.4738652801125922</v>
      </c>
      <c r="O3747" s="169">
        <f t="shared" si="2948"/>
        <v>1.4763643540905951</v>
      </c>
      <c r="P3747" s="169">
        <f t="shared" si="2948"/>
        <v>1.4637754506170435</v>
      </c>
      <c r="Q3747" s="146"/>
    </row>
    <row r="3748" spans="1:17" x14ac:dyDescent="0.35">
      <c r="A3748" s="28" t="s">
        <v>166</v>
      </c>
      <c r="B3748" s="28">
        <v>45.6</v>
      </c>
      <c r="C3748" s="61">
        <v>59.2</v>
      </c>
      <c r="D3748" s="61">
        <v>55.4</v>
      </c>
      <c r="E3748" s="61">
        <v>43.7</v>
      </c>
      <c r="F3748" s="61">
        <v>71.7</v>
      </c>
      <c r="G3748" s="28">
        <v>58.5</v>
      </c>
      <c r="H3748" s="74">
        <v>72.8</v>
      </c>
      <c r="I3748" s="146">
        <f>SUM(B3748:H3748)</f>
        <v>406.90000000000003</v>
      </c>
      <c r="J3748" s="74">
        <v>58.9</v>
      </c>
      <c r="K3748" s="61">
        <v>46.5</v>
      </c>
      <c r="L3748" s="61">
        <v>53.9</v>
      </c>
      <c r="M3748" s="61">
        <v>86.6</v>
      </c>
      <c r="N3748" s="61">
        <v>50.7</v>
      </c>
      <c r="O3748" s="28">
        <v>55.2</v>
      </c>
      <c r="P3748" s="74">
        <v>50.9</v>
      </c>
      <c r="Q3748" s="146">
        <f>SUM(J3748:P3748)</f>
        <v>402.7</v>
      </c>
    </row>
    <row r="3749" spans="1:17" x14ac:dyDescent="0.35">
      <c r="A3749" s="28" t="s">
        <v>167</v>
      </c>
      <c r="B3749" s="28">
        <v>57.28</v>
      </c>
      <c r="C3749" s="166">
        <v>68.13</v>
      </c>
      <c r="D3749" s="166">
        <v>63.27</v>
      </c>
      <c r="E3749" s="166">
        <v>51.01</v>
      </c>
      <c r="F3749" s="178">
        <v>80.12</v>
      </c>
      <c r="G3749" s="28">
        <v>58.79</v>
      </c>
      <c r="H3749" s="74">
        <v>83.7</v>
      </c>
      <c r="I3749" s="146">
        <f>SUM(B3749:H3749)</f>
        <v>462.3</v>
      </c>
      <c r="J3749" s="33">
        <v>62.36</v>
      </c>
      <c r="K3749" s="166">
        <v>56.86</v>
      </c>
      <c r="L3749" s="166">
        <v>39.86</v>
      </c>
      <c r="M3749" s="166">
        <v>63.12</v>
      </c>
      <c r="N3749" s="166">
        <v>94.85</v>
      </c>
      <c r="O3749" s="28">
        <v>88.23</v>
      </c>
      <c r="P3749" s="74">
        <v>88.25</v>
      </c>
      <c r="Q3749" s="146">
        <f>SUM(J3749:P3749)</f>
        <v>493.53</v>
      </c>
    </row>
    <row r="3750" spans="1:17" x14ac:dyDescent="0.35">
      <c r="A3750" s="28" t="s">
        <v>152</v>
      </c>
      <c r="B3750" s="28">
        <f t="shared" ref="B3750:H3750" si="2949">B3749+B3748</f>
        <v>102.88</v>
      </c>
      <c r="C3750" s="28">
        <f t="shared" si="2949"/>
        <v>127.33</v>
      </c>
      <c r="D3750" s="28">
        <f t="shared" si="2949"/>
        <v>118.67</v>
      </c>
      <c r="E3750" s="28">
        <f t="shared" si="2949"/>
        <v>94.710000000000008</v>
      </c>
      <c r="F3750" s="28">
        <f t="shared" si="2949"/>
        <v>151.82</v>
      </c>
      <c r="G3750" s="28">
        <f t="shared" si="2949"/>
        <v>117.28999999999999</v>
      </c>
      <c r="H3750" s="28">
        <f t="shared" si="2949"/>
        <v>156.5</v>
      </c>
      <c r="I3750" s="146">
        <f>SUM(B3750:H3750)</f>
        <v>869.2</v>
      </c>
      <c r="J3750" s="28">
        <f t="shared" ref="J3750:P3750" si="2950">J3749+J3748</f>
        <v>121.25999999999999</v>
      </c>
      <c r="K3750" s="28">
        <f t="shared" si="2950"/>
        <v>103.36</v>
      </c>
      <c r="L3750" s="28">
        <f t="shared" si="2950"/>
        <v>93.759999999999991</v>
      </c>
      <c r="M3750" s="28">
        <f t="shared" si="2950"/>
        <v>149.72</v>
      </c>
      <c r="N3750" s="28">
        <f t="shared" si="2950"/>
        <v>145.55000000000001</v>
      </c>
      <c r="O3750" s="28">
        <f t="shared" si="2950"/>
        <v>143.43</v>
      </c>
      <c r="P3750" s="28">
        <f t="shared" si="2950"/>
        <v>139.15</v>
      </c>
      <c r="Q3750" s="146">
        <f>SUM(J3750:P3750)</f>
        <v>896.23000000000013</v>
      </c>
    </row>
    <row r="3751" spans="1:17" x14ac:dyDescent="0.35">
      <c r="A3751" s="28" t="s">
        <v>154</v>
      </c>
      <c r="B3751" s="169">
        <f t="shared" ref="B3751:H3751" si="2951">B3750/B3748</f>
        <v>2.2561403508771929</v>
      </c>
      <c r="C3751" s="169">
        <f t="shared" si="2951"/>
        <v>2.1508445945945946</v>
      </c>
      <c r="D3751" s="169">
        <f t="shared" si="2951"/>
        <v>2.1420577617328522</v>
      </c>
      <c r="E3751" s="169">
        <f t="shared" si="2951"/>
        <v>2.1672768878718536</v>
      </c>
      <c r="F3751" s="169">
        <f t="shared" si="2951"/>
        <v>2.1174337517433748</v>
      </c>
      <c r="G3751" s="169">
        <f t="shared" si="2951"/>
        <v>2.0049572649572647</v>
      </c>
      <c r="H3751" s="169">
        <f t="shared" si="2951"/>
        <v>2.1497252747252746</v>
      </c>
      <c r="I3751" s="106">
        <f>I3749/I3750*100</f>
        <v>53.186838472158307</v>
      </c>
      <c r="J3751" s="169">
        <f t="shared" ref="J3751:P3751" si="2952">J3750/J3748</f>
        <v>2.0587436332767401</v>
      </c>
      <c r="K3751" s="169">
        <f t="shared" si="2952"/>
        <v>2.2227956989247311</v>
      </c>
      <c r="L3751" s="169">
        <f t="shared" si="2952"/>
        <v>1.7395176252319109</v>
      </c>
      <c r="M3751" s="169">
        <f t="shared" si="2952"/>
        <v>1.7288683602771364</v>
      </c>
      <c r="N3751" s="169">
        <f t="shared" si="2952"/>
        <v>2.8708086785009863</v>
      </c>
      <c r="O3751" s="169">
        <f t="shared" si="2952"/>
        <v>2.5983695652173915</v>
      </c>
      <c r="P3751" s="169">
        <f t="shared" si="2952"/>
        <v>2.7337917485265226</v>
      </c>
      <c r="Q3751" s="106">
        <f>Q3749/Q3750*100</f>
        <v>55.067337625386322</v>
      </c>
    </row>
    <row r="3752" spans="1:17" x14ac:dyDescent="0.35">
      <c r="A3752" s="28" t="s">
        <v>153</v>
      </c>
      <c r="B3752" s="88">
        <v>125</v>
      </c>
      <c r="C3752" s="28">
        <v>147</v>
      </c>
      <c r="D3752" s="28">
        <v>125</v>
      </c>
      <c r="E3752" s="61">
        <v>174</v>
      </c>
      <c r="F3752" s="61">
        <v>186</v>
      </c>
      <c r="G3752" s="88">
        <v>136</v>
      </c>
      <c r="H3752" s="88">
        <v>146</v>
      </c>
      <c r="I3752" s="146"/>
      <c r="J3752" s="88">
        <v>138</v>
      </c>
      <c r="K3752" s="61">
        <v>107</v>
      </c>
      <c r="L3752" s="61">
        <v>88</v>
      </c>
      <c r="M3752" s="61">
        <v>186</v>
      </c>
      <c r="N3752" s="61">
        <v>177</v>
      </c>
      <c r="O3752" s="88">
        <v>176</v>
      </c>
      <c r="P3752" s="88">
        <v>167</v>
      </c>
      <c r="Q3752" s="146"/>
    </row>
    <row r="3753" spans="1:17" x14ac:dyDescent="0.35">
      <c r="A3753" s="43" t="s">
        <v>155</v>
      </c>
      <c r="B3753" s="169">
        <f t="shared" ref="B3753:H3753" si="2953">B3752/B3750</f>
        <v>1.2150077760497668</v>
      </c>
      <c r="C3753" s="169">
        <f t="shared" si="2953"/>
        <v>1.154480483782298</v>
      </c>
      <c r="D3753" s="169">
        <f t="shared" si="2953"/>
        <v>1.0533411982809471</v>
      </c>
      <c r="E3753" s="169">
        <f t="shared" si="2953"/>
        <v>1.8371872030408614</v>
      </c>
      <c r="F3753" s="169">
        <f t="shared" si="2953"/>
        <v>1.2251350283230142</v>
      </c>
      <c r="G3753" s="169">
        <f t="shared" si="2953"/>
        <v>1.1595191405916958</v>
      </c>
      <c r="H3753" s="169">
        <f t="shared" si="2953"/>
        <v>0.93290734824281152</v>
      </c>
      <c r="I3753" s="146"/>
      <c r="J3753" s="169">
        <f t="shared" ref="J3753:P3753" si="2954">J3752/J3750</f>
        <v>1.1380504700643246</v>
      </c>
      <c r="K3753" s="169">
        <f t="shared" si="2954"/>
        <v>1.0352167182662539</v>
      </c>
      <c r="L3753" s="169">
        <f t="shared" si="2954"/>
        <v>0.93856655290102398</v>
      </c>
      <c r="M3753" s="169">
        <f t="shared" si="2954"/>
        <v>1.2423189954581886</v>
      </c>
      <c r="N3753" s="169">
        <f t="shared" si="2954"/>
        <v>1.2160769495018893</v>
      </c>
      <c r="O3753" s="169">
        <f t="shared" si="2954"/>
        <v>1.2270794115596457</v>
      </c>
      <c r="P3753" s="169">
        <f t="shared" si="2954"/>
        <v>1.2001437297879984</v>
      </c>
      <c r="Q3753" s="146"/>
    </row>
    <row r="3754" spans="1:17" x14ac:dyDescent="0.35">
      <c r="A3754" s="28" t="s">
        <v>168</v>
      </c>
      <c r="B3754" s="28">
        <v>45.8</v>
      </c>
      <c r="C3754" s="61">
        <v>51.4</v>
      </c>
      <c r="D3754" s="61">
        <v>51.9</v>
      </c>
      <c r="E3754" s="61">
        <v>45.6</v>
      </c>
      <c r="F3754" s="61">
        <v>27</v>
      </c>
      <c r="G3754" s="28">
        <v>0.2</v>
      </c>
      <c r="H3754" s="28">
        <v>41.2</v>
      </c>
      <c r="I3754" s="151">
        <f>SUM(B3754:H3754)</f>
        <v>263.09999999999997</v>
      </c>
      <c r="J3754" s="28">
        <v>17.8</v>
      </c>
      <c r="K3754" s="61">
        <v>63</v>
      </c>
      <c r="L3754" s="61">
        <v>10</v>
      </c>
      <c r="M3754" s="61">
        <v>22</v>
      </c>
      <c r="N3754" s="61">
        <v>22.2</v>
      </c>
      <c r="O3754" s="28">
        <v>32.799999999999997</v>
      </c>
      <c r="P3754" s="28">
        <v>37.5</v>
      </c>
      <c r="Q3754" s="151">
        <f>SUM(J3754:P3754)</f>
        <v>205.3</v>
      </c>
    </row>
    <row r="3755" spans="1:17" x14ac:dyDescent="0.35">
      <c r="A3755" s="28" t="s">
        <v>1543</v>
      </c>
      <c r="B3755" s="28">
        <v>71.61</v>
      </c>
      <c r="C3755" s="166">
        <v>66.45</v>
      </c>
      <c r="D3755" s="166">
        <v>65.12</v>
      </c>
      <c r="E3755" s="166">
        <v>71.010000000000005</v>
      </c>
      <c r="F3755" s="166">
        <v>72.84</v>
      </c>
      <c r="G3755" s="28">
        <v>68.62</v>
      </c>
      <c r="H3755" s="28">
        <v>72.55</v>
      </c>
      <c r="I3755" s="151">
        <f>SUM(B3755:H3755)</f>
        <v>488.2</v>
      </c>
      <c r="J3755" s="28">
        <v>75.37</v>
      </c>
      <c r="K3755" s="166">
        <v>51.31</v>
      </c>
      <c r="L3755" s="166">
        <v>48.54</v>
      </c>
      <c r="M3755" s="166">
        <v>32.35</v>
      </c>
      <c r="N3755" s="166">
        <v>82.9</v>
      </c>
      <c r="O3755" s="28">
        <v>78.75</v>
      </c>
      <c r="P3755" s="28">
        <v>77.42</v>
      </c>
      <c r="Q3755" s="151">
        <f>SUM(J3755:P3755)</f>
        <v>446.64000000000004</v>
      </c>
    </row>
    <row r="3756" spans="1:17" x14ac:dyDescent="0.35">
      <c r="A3756" s="28" t="s">
        <v>152</v>
      </c>
      <c r="B3756" s="28">
        <f t="shared" ref="B3756:H3756" si="2955">B3755+B3754</f>
        <v>117.41</v>
      </c>
      <c r="C3756" s="28">
        <f t="shared" si="2955"/>
        <v>117.85</v>
      </c>
      <c r="D3756" s="28">
        <f t="shared" si="2955"/>
        <v>117.02000000000001</v>
      </c>
      <c r="E3756" s="106">
        <f t="shared" si="2955"/>
        <v>116.61000000000001</v>
      </c>
      <c r="F3756" s="28">
        <f t="shared" si="2955"/>
        <v>99.84</v>
      </c>
      <c r="G3756" s="28">
        <f t="shared" si="2955"/>
        <v>68.820000000000007</v>
      </c>
      <c r="H3756" s="28">
        <f t="shared" si="2955"/>
        <v>113.75</v>
      </c>
      <c r="I3756" s="151">
        <f>SUM(B3756:H3756)</f>
        <v>751.30000000000007</v>
      </c>
      <c r="J3756" s="28">
        <f t="shared" ref="J3756:P3756" si="2956">J3755+J3754</f>
        <v>93.17</v>
      </c>
      <c r="K3756" s="28">
        <f t="shared" si="2956"/>
        <v>114.31</v>
      </c>
      <c r="L3756" s="28">
        <f t="shared" si="2956"/>
        <v>58.54</v>
      </c>
      <c r="M3756" s="28">
        <f t="shared" si="2956"/>
        <v>54.35</v>
      </c>
      <c r="N3756" s="28">
        <f t="shared" si="2956"/>
        <v>105.10000000000001</v>
      </c>
      <c r="O3756" s="28">
        <f t="shared" si="2956"/>
        <v>111.55</v>
      </c>
      <c r="P3756" s="28">
        <f t="shared" si="2956"/>
        <v>114.92</v>
      </c>
      <c r="Q3756" s="151">
        <f>SUM(J3756:P3756)</f>
        <v>651.94000000000005</v>
      </c>
    </row>
    <row r="3757" spans="1:17" x14ac:dyDescent="0.35">
      <c r="A3757" s="28" t="s">
        <v>154</v>
      </c>
      <c r="B3757" s="169">
        <f t="shared" ref="B3757:H3757" si="2957">B3756/B3754</f>
        <v>2.5635371179039304</v>
      </c>
      <c r="C3757" s="169">
        <f t="shared" si="2957"/>
        <v>2.2928015564202333</v>
      </c>
      <c r="D3757" s="169">
        <f t="shared" si="2957"/>
        <v>2.254720616570328</v>
      </c>
      <c r="E3757" s="169">
        <f t="shared" si="2957"/>
        <v>2.5572368421052634</v>
      </c>
      <c r="F3757" s="169">
        <f t="shared" si="2957"/>
        <v>3.6977777777777781</v>
      </c>
      <c r="G3757" s="169">
        <f t="shared" si="2957"/>
        <v>344.1</v>
      </c>
      <c r="H3757" s="169">
        <f t="shared" si="2957"/>
        <v>2.7609223300970873</v>
      </c>
      <c r="I3757" s="154">
        <f>I3755/I3756*100</f>
        <v>64.98070011979236</v>
      </c>
      <c r="J3757" s="169">
        <f t="shared" ref="J3757:P3757" si="2958">J3756/J3754</f>
        <v>5.2342696629213483</v>
      </c>
      <c r="K3757" s="169">
        <f t="shared" si="2958"/>
        <v>1.8144444444444445</v>
      </c>
      <c r="L3757" s="169">
        <f t="shared" si="2958"/>
        <v>5.8540000000000001</v>
      </c>
      <c r="M3757" s="169">
        <f t="shared" si="2958"/>
        <v>2.4704545454545457</v>
      </c>
      <c r="N3757" s="169">
        <f t="shared" si="2958"/>
        <v>4.7342342342342345</v>
      </c>
      <c r="O3757" s="169">
        <f t="shared" si="2958"/>
        <v>3.4009146341463419</v>
      </c>
      <c r="P3757" s="169">
        <f t="shared" si="2958"/>
        <v>3.0645333333333333</v>
      </c>
      <c r="Q3757" s="154">
        <f>Q3755/Q3756*100</f>
        <v>68.509372028100742</v>
      </c>
    </row>
    <row r="3758" spans="1:17" x14ac:dyDescent="0.35">
      <c r="A3758" s="28" t="s">
        <v>153</v>
      </c>
      <c r="B3758" s="88">
        <v>118</v>
      </c>
      <c r="C3758" s="28">
        <v>149</v>
      </c>
      <c r="D3758" s="28">
        <v>148</v>
      </c>
      <c r="E3758" s="28">
        <v>147</v>
      </c>
      <c r="F3758" s="28">
        <v>118</v>
      </c>
      <c r="G3758" s="88">
        <v>73</v>
      </c>
      <c r="H3758" s="88">
        <v>144</v>
      </c>
      <c r="I3758" s="146"/>
      <c r="J3758" s="88">
        <v>112</v>
      </c>
      <c r="K3758" s="28">
        <v>145</v>
      </c>
      <c r="L3758" s="28">
        <v>59</v>
      </c>
      <c r="M3758" s="28">
        <v>104</v>
      </c>
      <c r="N3758" s="28">
        <v>130</v>
      </c>
      <c r="O3758" s="88">
        <v>133</v>
      </c>
      <c r="P3758" s="88">
        <v>139</v>
      </c>
      <c r="Q3758" s="146"/>
    </row>
    <row r="3759" spans="1:17" x14ac:dyDescent="0.35">
      <c r="A3759" s="43" t="s">
        <v>155</v>
      </c>
      <c r="B3759" s="169">
        <f t="shared" ref="B3759:H3759" si="2959">B3758/B3756</f>
        <v>1.0050251256281408</v>
      </c>
      <c r="C3759" s="169">
        <f t="shared" si="2959"/>
        <v>1.2643190496393721</v>
      </c>
      <c r="D3759" s="169">
        <f t="shared" si="2959"/>
        <v>1.2647410699025807</v>
      </c>
      <c r="E3759" s="169">
        <f t="shared" si="2959"/>
        <v>1.260612297401595</v>
      </c>
      <c r="F3759" s="169">
        <f t="shared" si="2959"/>
        <v>1.1818910256410255</v>
      </c>
      <c r="G3759" s="169">
        <f t="shared" si="2959"/>
        <v>1.0607381575123509</v>
      </c>
      <c r="H3759" s="169">
        <f t="shared" si="2959"/>
        <v>1.2659340659340659</v>
      </c>
      <c r="I3759" s="146"/>
      <c r="J3759" s="169">
        <f t="shared" ref="J3759:P3759" si="2960">J3758/J3756</f>
        <v>1.2021036814425243</v>
      </c>
      <c r="K3759" s="169">
        <f t="shared" si="2960"/>
        <v>1.2684804479048202</v>
      </c>
      <c r="L3759" s="169">
        <f t="shared" si="2960"/>
        <v>1.0078578749572942</v>
      </c>
      <c r="M3759" s="169">
        <f t="shared" si="2960"/>
        <v>1.9135234590616375</v>
      </c>
      <c r="N3759" s="169">
        <f t="shared" si="2960"/>
        <v>1.2369172216936251</v>
      </c>
      <c r="O3759" s="169">
        <f t="shared" si="2960"/>
        <v>1.1922904527117886</v>
      </c>
      <c r="P3759" s="169">
        <f t="shared" si="2960"/>
        <v>1.209537069265576</v>
      </c>
      <c r="Q3759" s="146"/>
    </row>
    <row r="3760" spans="1:17" x14ac:dyDescent="0.35">
      <c r="A3760" s="28" t="s">
        <v>170</v>
      </c>
      <c r="B3760" s="74">
        <v>164.4</v>
      </c>
      <c r="C3760" s="61">
        <v>159.4</v>
      </c>
      <c r="D3760" s="61">
        <v>175</v>
      </c>
      <c r="E3760" s="61">
        <v>174.4</v>
      </c>
      <c r="F3760" s="61">
        <v>168.3</v>
      </c>
      <c r="G3760" s="88">
        <v>181.8</v>
      </c>
      <c r="H3760" s="88">
        <v>179.4</v>
      </c>
      <c r="I3760" s="146">
        <f>SUM(B3760:H3760)</f>
        <v>1202.7</v>
      </c>
      <c r="J3760" s="88">
        <v>146.9</v>
      </c>
      <c r="K3760" s="61">
        <v>258.8</v>
      </c>
      <c r="L3760" s="61">
        <v>213.6</v>
      </c>
      <c r="M3760" s="61">
        <v>131.9</v>
      </c>
      <c r="N3760" s="61">
        <v>134.6</v>
      </c>
      <c r="O3760" s="88">
        <v>133.69999999999999</v>
      </c>
      <c r="P3760" s="88">
        <v>135.1</v>
      </c>
      <c r="Q3760" s="146">
        <f>SUM(J3760:P3760)</f>
        <v>1154.5999999999999</v>
      </c>
    </row>
    <row r="3761" spans="1:17" x14ac:dyDescent="0.35">
      <c r="A3761" s="28" t="s">
        <v>171</v>
      </c>
      <c r="B3761" s="33">
        <v>328.5</v>
      </c>
      <c r="C3761" s="166">
        <v>328.9</v>
      </c>
      <c r="D3761" s="166">
        <v>310.60000000000002</v>
      </c>
      <c r="E3761" s="166">
        <v>321.2</v>
      </c>
      <c r="F3761" s="166">
        <v>366</v>
      </c>
      <c r="G3761" s="88">
        <v>343.1</v>
      </c>
      <c r="H3761" s="88">
        <v>357.5</v>
      </c>
      <c r="I3761" s="146">
        <f>SUM(B3761:H3761)</f>
        <v>2355.8000000000002</v>
      </c>
      <c r="J3761" s="88">
        <v>372.8</v>
      </c>
      <c r="K3761" s="166">
        <v>256.8</v>
      </c>
      <c r="L3761" s="166">
        <v>151.5</v>
      </c>
      <c r="M3761" s="166">
        <v>318.3</v>
      </c>
      <c r="N3761" s="166">
        <v>367.1</v>
      </c>
      <c r="O3761" s="88">
        <v>397</v>
      </c>
      <c r="P3761" s="88">
        <v>383.2</v>
      </c>
      <c r="Q3761" s="146">
        <f>SUM(J3761:P3761)</f>
        <v>2246.6999999999998</v>
      </c>
    </row>
    <row r="3762" spans="1:17" x14ac:dyDescent="0.35">
      <c r="A3762" s="28" t="s">
        <v>152</v>
      </c>
      <c r="B3762" s="28">
        <f t="shared" ref="B3762:H3762" si="2961">B3761+B3760</f>
        <v>492.9</v>
      </c>
      <c r="C3762" s="28">
        <f t="shared" si="2961"/>
        <v>488.29999999999995</v>
      </c>
      <c r="D3762" s="28">
        <f t="shared" si="2961"/>
        <v>485.6</v>
      </c>
      <c r="E3762" s="28">
        <f t="shared" si="2961"/>
        <v>495.6</v>
      </c>
      <c r="F3762" s="28">
        <f t="shared" si="2961"/>
        <v>534.29999999999995</v>
      </c>
      <c r="G3762" s="28">
        <f t="shared" si="2961"/>
        <v>524.90000000000009</v>
      </c>
      <c r="H3762" s="28">
        <f t="shared" si="2961"/>
        <v>536.9</v>
      </c>
      <c r="I3762" s="146">
        <f>SUM(B3762:H3762)</f>
        <v>3558.5</v>
      </c>
      <c r="J3762" s="28">
        <f t="shared" ref="J3762:P3762" si="2962">J3761+J3760</f>
        <v>519.70000000000005</v>
      </c>
      <c r="K3762" s="28">
        <f t="shared" si="2962"/>
        <v>515.6</v>
      </c>
      <c r="L3762" s="28">
        <f t="shared" si="2962"/>
        <v>365.1</v>
      </c>
      <c r="M3762" s="28">
        <f t="shared" si="2962"/>
        <v>450.20000000000005</v>
      </c>
      <c r="N3762" s="28">
        <f t="shared" si="2962"/>
        <v>501.70000000000005</v>
      </c>
      <c r="O3762" s="28">
        <f t="shared" si="2962"/>
        <v>530.70000000000005</v>
      </c>
      <c r="P3762" s="28">
        <f t="shared" si="2962"/>
        <v>518.29999999999995</v>
      </c>
      <c r="Q3762" s="146">
        <f>SUM(J3762:P3762)</f>
        <v>3401.3</v>
      </c>
    </row>
    <row r="3763" spans="1:17" x14ac:dyDescent="0.35">
      <c r="A3763" s="28" t="s">
        <v>154</v>
      </c>
      <c r="B3763" s="169">
        <f t="shared" ref="B3763:H3763" si="2963">B3762/B3760</f>
        <v>2.9981751824817517</v>
      </c>
      <c r="C3763" s="169">
        <f t="shared" si="2963"/>
        <v>3.0633626097866999</v>
      </c>
      <c r="D3763" s="169">
        <f t="shared" si="2963"/>
        <v>2.7748571428571429</v>
      </c>
      <c r="E3763" s="169">
        <f t="shared" si="2963"/>
        <v>2.8417431192660549</v>
      </c>
      <c r="F3763" s="169">
        <f t="shared" si="2963"/>
        <v>3.1746880570409979</v>
      </c>
      <c r="G3763" s="169">
        <f t="shared" si="2963"/>
        <v>2.8872387238723878</v>
      </c>
      <c r="H3763" s="169">
        <f t="shared" si="2963"/>
        <v>2.9927536231884058</v>
      </c>
      <c r="I3763" s="153">
        <f>I3761/I3762*100</f>
        <v>66.202051426162711</v>
      </c>
      <c r="J3763" s="169">
        <f t="shared" ref="J3763:P3763" si="2964">J3762/J3760</f>
        <v>3.5377808032675291</v>
      </c>
      <c r="K3763" s="169">
        <f t="shared" si="2964"/>
        <v>1.9922720247295209</v>
      </c>
      <c r="L3763" s="169">
        <f t="shared" si="2964"/>
        <v>1.7092696629213484</v>
      </c>
      <c r="M3763" s="169">
        <f t="shared" si="2964"/>
        <v>3.4131918119787721</v>
      </c>
      <c r="N3763" s="169">
        <f t="shared" si="2964"/>
        <v>3.7273402674591387</v>
      </c>
      <c r="O3763" s="169">
        <f t="shared" si="2964"/>
        <v>3.9693343305908759</v>
      </c>
      <c r="P3763" s="169">
        <f t="shared" si="2964"/>
        <v>3.8364174685418209</v>
      </c>
      <c r="Q3763" s="153">
        <f>Q3761/Q3762*100</f>
        <v>66.054155763972588</v>
      </c>
    </row>
    <row r="3764" spans="1:17" x14ac:dyDescent="0.35">
      <c r="A3764" s="28" t="s">
        <v>153</v>
      </c>
      <c r="B3764" s="88">
        <v>805</v>
      </c>
      <c r="C3764" s="61">
        <v>742</v>
      </c>
      <c r="D3764" s="61">
        <v>721</v>
      </c>
      <c r="E3764" s="61">
        <v>785</v>
      </c>
      <c r="F3764" s="61">
        <v>839</v>
      </c>
      <c r="G3764" s="88">
        <v>835</v>
      </c>
      <c r="H3764" s="88">
        <v>849</v>
      </c>
      <c r="I3764" s="146"/>
      <c r="J3764" s="88">
        <v>792</v>
      </c>
      <c r="K3764" s="61">
        <v>852</v>
      </c>
      <c r="L3764" s="61">
        <v>248</v>
      </c>
      <c r="M3764" s="61">
        <v>730</v>
      </c>
      <c r="N3764" s="61">
        <v>802</v>
      </c>
      <c r="O3764" s="88">
        <v>838</v>
      </c>
      <c r="P3764" s="88">
        <v>822</v>
      </c>
      <c r="Q3764" s="146"/>
    </row>
    <row r="3765" spans="1:17" x14ac:dyDescent="0.35">
      <c r="A3765" s="43" t="s">
        <v>155</v>
      </c>
      <c r="B3765" s="169">
        <f t="shared" ref="B3765:G3765" si="2965">B3764/B3762</f>
        <v>1.6331913166970988</v>
      </c>
      <c r="C3765" s="169">
        <f t="shared" si="2965"/>
        <v>1.519557648986279</v>
      </c>
      <c r="D3765" s="169">
        <f t="shared" si="2965"/>
        <v>1.4847611202635913</v>
      </c>
      <c r="E3765" s="169">
        <f t="shared" si="2965"/>
        <v>1.5839386602098466</v>
      </c>
      <c r="F3765" s="169">
        <f t="shared" si="2965"/>
        <v>1.5702788695489427</v>
      </c>
      <c r="G3765" s="169">
        <f t="shared" si="2965"/>
        <v>1.5907791960373401</v>
      </c>
      <c r="H3765" s="169">
        <v>914</v>
      </c>
      <c r="I3765" s="146"/>
      <c r="J3765" s="169">
        <f>J3764/J3762</f>
        <v>1.5239561285356935</v>
      </c>
      <c r="K3765" s="169">
        <f>K3764/K3762</f>
        <v>1.6524437548487199</v>
      </c>
      <c r="L3765" s="169">
        <f>L3764/L3762</f>
        <v>0.67926595453300465</v>
      </c>
      <c r="M3765" s="169">
        <v>270</v>
      </c>
      <c r="N3765" s="169">
        <f>N3764/N3762</f>
        <v>1.5985648794100058</v>
      </c>
      <c r="O3765" s="169">
        <f>O3764/O3762</f>
        <v>1.579046542302619</v>
      </c>
      <c r="P3765" s="169">
        <f>P3764/P3762</f>
        <v>1.5859540806482733</v>
      </c>
      <c r="Q3765" s="146"/>
    </row>
    <row r="3766" spans="1:17" x14ac:dyDescent="0.35">
      <c r="A3766" s="28" t="s">
        <v>173</v>
      </c>
      <c r="B3766" s="74">
        <v>21.13</v>
      </c>
      <c r="C3766" s="171">
        <v>21.48</v>
      </c>
      <c r="D3766" s="171">
        <v>23.98</v>
      </c>
      <c r="E3766" s="171">
        <v>23.1</v>
      </c>
      <c r="F3766" s="171">
        <v>22.82</v>
      </c>
      <c r="G3766" s="28">
        <v>23.56</v>
      </c>
      <c r="H3766" s="74">
        <v>23.27</v>
      </c>
      <c r="I3766" s="146">
        <f>SUM(B3766:H3766)</f>
        <v>159.34</v>
      </c>
      <c r="J3766" s="74">
        <v>7.6</v>
      </c>
      <c r="K3766" s="171">
        <v>24.38</v>
      </c>
      <c r="L3766" s="171">
        <v>23.66</v>
      </c>
      <c r="M3766" s="171">
        <v>20.74</v>
      </c>
      <c r="N3766" s="171">
        <v>19.86</v>
      </c>
      <c r="O3766" s="28">
        <v>23.09</v>
      </c>
      <c r="P3766" s="74">
        <v>22.43</v>
      </c>
      <c r="Q3766" s="146">
        <f>SUM(J3766:P3766)</f>
        <v>141.76</v>
      </c>
    </row>
    <row r="3767" spans="1:17" x14ac:dyDescent="0.35">
      <c r="A3767" s="28" t="s">
        <v>172</v>
      </c>
      <c r="B3767" s="33">
        <v>32.03</v>
      </c>
      <c r="C3767" s="61">
        <v>31.81</v>
      </c>
      <c r="D3767" s="61">
        <v>36.619999999999997</v>
      </c>
      <c r="E3767" s="61">
        <v>39.28</v>
      </c>
      <c r="F3767" s="61">
        <v>35.74</v>
      </c>
      <c r="G3767" s="28">
        <v>32.54</v>
      </c>
      <c r="H3767" s="74">
        <v>38.75</v>
      </c>
      <c r="I3767" s="146">
        <f>SUM(B3767:H3767)</f>
        <v>246.77</v>
      </c>
      <c r="J3767" s="33">
        <v>8.27</v>
      </c>
      <c r="K3767" s="61">
        <v>31.85</v>
      </c>
      <c r="L3767" s="61">
        <v>27.35</v>
      </c>
      <c r="M3767" s="61">
        <v>32.630000000000003</v>
      </c>
      <c r="N3767" s="61">
        <v>32.11</v>
      </c>
      <c r="O3767" s="28">
        <v>36.83</v>
      </c>
      <c r="P3767" s="74">
        <v>38.369999999999997</v>
      </c>
      <c r="Q3767" s="146">
        <f>SUM(J3767:P3767)</f>
        <v>207.40999999999997</v>
      </c>
    </row>
    <row r="3768" spans="1:17" x14ac:dyDescent="0.35">
      <c r="A3768" s="28" t="s">
        <v>152</v>
      </c>
      <c r="B3768" s="28">
        <f t="shared" ref="B3768:H3768" si="2966">B3767+B3766</f>
        <v>53.16</v>
      </c>
      <c r="C3768" s="28">
        <f t="shared" si="2966"/>
        <v>53.29</v>
      </c>
      <c r="D3768" s="28">
        <f t="shared" si="2966"/>
        <v>60.599999999999994</v>
      </c>
      <c r="E3768" s="28">
        <f t="shared" si="2966"/>
        <v>62.38</v>
      </c>
      <c r="F3768" s="28">
        <f t="shared" si="2966"/>
        <v>58.56</v>
      </c>
      <c r="G3768" s="28">
        <f t="shared" si="2966"/>
        <v>56.099999999999994</v>
      </c>
      <c r="H3768" s="28">
        <f t="shared" si="2966"/>
        <v>62.019999999999996</v>
      </c>
      <c r="I3768" s="146">
        <f>SUM(B3768:H3768)</f>
        <v>406.11</v>
      </c>
      <c r="J3768" s="28">
        <f t="shared" ref="J3768:P3768" si="2967">J3767+J3766</f>
        <v>15.87</v>
      </c>
      <c r="K3768" s="28">
        <f t="shared" si="2967"/>
        <v>56.230000000000004</v>
      </c>
      <c r="L3768" s="28">
        <f t="shared" si="2967"/>
        <v>51.010000000000005</v>
      </c>
      <c r="M3768" s="28">
        <f t="shared" si="2967"/>
        <v>53.370000000000005</v>
      </c>
      <c r="N3768" s="28">
        <f t="shared" si="2967"/>
        <v>51.97</v>
      </c>
      <c r="O3768" s="28">
        <f t="shared" si="2967"/>
        <v>59.92</v>
      </c>
      <c r="P3768" s="28">
        <f t="shared" si="2967"/>
        <v>60.8</v>
      </c>
      <c r="Q3768" s="146">
        <f>SUM(J3768:P3768)</f>
        <v>349.17</v>
      </c>
    </row>
    <row r="3769" spans="1:17" x14ac:dyDescent="0.35">
      <c r="A3769" s="28" t="s">
        <v>154</v>
      </c>
      <c r="B3769" s="169">
        <f>B3768/B3766</f>
        <v>2.5158542356838618</v>
      </c>
      <c r="C3769" s="169">
        <f t="shared" ref="C3769:H3769" si="2968">C3768/C3766</f>
        <v>2.4809124767225326</v>
      </c>
      <c r="D3769" s="169">
        <f t="shared" si="2968"/>
        <v>2.5271059216013341</v>
      </c>
      <c r="E3769" s="169">
        <f t="shared" si="2968"/>
        <v>2.7004329004329004</v>
      </c>
      <c r="F3769" s="169">
        <f t="shared" si="2968"/>
        <v>2.5661700262927258</v>
      </c>
      <c r="G3769" s="169">
        <f t="shared" si="2968"/>
        <v>2.3811544991511036</v>
      </c>
      <c r="H3769" s="169">
        <f t="shared" si="2968"/>
        <v>2.6652342071336483</v>
      </c>
      <c r="I3769" s="153">
        <f>I3767/I3768*100</f>
        <v>60.764324936593539</v>
      </c>
      <c r="J3769" s="169">
        <f>J3768/J3766</f>
        <v>2.0881578947368422</v>
      </c>
      <c r="K3769" s="169">
        <f t="shared" ref="K3769:P3769" si="2969">K3768/K3766</f>
        <v>2.3063986874487288</v>
      </c>
      <c r="L3769" s="169">
        <f t="shared" si="2969"/>
        <v>2.1559594251901948</v>
      </c>
      <c r="M3769" s="169">
        <f t="shared" si="2969"/>
        <v>2.5732883317261335</v>
      </c>
      <c r="N3769" s="169">
        <f t="shared" si="2969"/>
        <v>2.6168177240684796</v>
      </c>
      <c r="O3769" s="169">
        <f t="shared" si="2969"/>
        <v>2.5950627977479428</v>
      </c>
      <c r="P3769" s="169">
        <f t="shared" si="2969"/>
        <v>2.7106553722692821</v>
      </c>
      <c r="Q3769" s="153">
        <f>Q3767/Q3768*100</f>
        <v>59.400864908210892</v>
      </c>
    </row>
    <row r="3770" spans="1:17" x14ac:dyDescent="0.35">
      <c r="A3770" s="28" t="s">
        <v>153</v>
      </c>
      <c r="B3770" s="28">
        <v>197</v>
      </c>
      <c r="C3770" s="28">
        <v>192</v>
      </c>
      <c r="D3770" s="28">
        <v>217</v>
      </c>
      <c r="E3770" s="28">
        <v>217</v>
      </c>
      <c r="F3770" s="28">
        <v>215</v>
      </c>
      <c r="G3770" s="28">
        <v>209</v>
      </c>
      <c r="H3770" s="28">
        <v>217</v>
      </c>
      <c r="I3770" s="146"/>
      <c r="J3770" s="28">
        <v>64</v>
      </c>
      <c r="K3770" s="28">
        <v>203</v>
      </c>
      <c r="L3770" s="28">
        <v>195</v>
      </c>
      <c r="M3770" s="28">
        <v>186</v>
      </c>
      <c r="N3770" s="28">
        <v>182</v>
      </c>
      <c r="O3770" s="28">
        <v>212</v>
      </c>
      <c r="P3770" s="28">
        <v>207</v>
      </c>
      <c r="Q3770" s="146"/>
    </row>
    <row r="3771" spans="1:17" x14ac:dyDescent="0.35">
      <c r="A3771" s="43" t="s">
        <v>155</v>
      </c>
      <c r="B3771" s="169">
        <f t="shared" ref="B3771:H3771" si="2970">B3770/B3768</f>
        <v>3.705793829947329</v>
      </c>
      <c r="C3771" s="169">
        <f t="shared" si="2970"/>
        <v>3.6029273784950271</v>
      </c>
      <c r="D3771" s="169">
        <f t="shared" si="2970"/>
        <v>3.5808580858085812</v>
      </c>
      <c r="E3771" s="169">
        <f t="shared" si="2970"/>
        <v>3.4786790638025007</v>
      </c>
      <c r="F3771" s="169">
        <f t="shared" si="2970"/>
        <v>3.6714480874316937</v>
      </c>
      <c r="G3771" s="169">
        <f t="shared" si="2970"/>
        <v>3.7254901960784319</v>
      </c>
      <c r="H3771" s="169">
        <f t="shared" si="2970"/>
        <v>3.4988713318284428</v>
      </c>
      <c r="I3771" s="146"/>
      <c r="J3771" s="169">
        <f t="shared" ref="J3771:P3771" si="2971">J3770/J3768</f>
        <v>4.0327662255828614</v>
      </c>
      <c r="K3771" s="169">
        <f t="shared" si="2971"/>
        <v>3.6101725057798326</v>
      </c>
      <c r="L3771" s="169">
        <f t="shared" si="2971"/>
        <v>3.8227798470888059</v>
      </c>
      <c r="M3771" s="169">
        <f t="shared" si="2971"/>
        <v>3.485103991006183</v>
      </c>
      <c r="N3771" s="169">
        <f t="shared" si="2971"/>
        <v>3.5020203963825285</v>
      </c>
      <c r="O3771" s="169">
        <f t="shared" si="2971"/>
        <v>3.5380507343124163</v>
      </c>
      <c r="P3771" s="169">
        <f t="shared" si="2971"/>
        <v>3.4046052631578947</v>
      </c>
      <c r="Q3771" s="146"/>
    </row>
    <row r="3772" spans="1:17" x14ac:dyDescent="0.35">
      <c r="A3772" s="28" t="s">
        <v>176</v>
      </c>
      <c r="B3772" s="28">
        <v>0</v>
      </c>
      <c r="C3772" s="28">
        <v>0</v>
      </c>
      <c r="D3772" s="28">
        <v>0</v>
      </c>
      <c r="E3772" s="28">
        <v>0</v>
      </c>
      <c r="F3772" s="28">
        <v>0</v>
      </c>
      <c r="G3772" s="28">
        <v>0</v>
      </c>
      <c r="H3772" s="28">
        <v>0</v>
      </c>
      <c r="I3772" s="151">
        <f>SUM(B3772:H3772)</f>
        <v>0</v>
      </c>
      <c r="J3772" s="28">
        <v>0</v>
      </c>
      <c r="K3772" s="28">
        <v>0</v>
      </c>
      <c r="L3772" s="28">
        <v>0</v>
      </c>
      <c r="M3772" s="28">
        <v>0</v>
      </c>
      <c r="N3772" s="28">
        <v>0</v>
      </c>
      <c r="O3772" s="28">
        <v>0</v>
      </c>
      <c r="P3772" s="28">
        <v>0</v>
      </c>
      <c r="Q3772" s="151">
        <f>SUM(J3772:P3772)</f>
        <v>0</v>
      </c>
    </row>
    <row r="3773" spans="1:17" x14ac:dyDescent="0.35">
      <c r="A3773" s="28" t="s">
        <v>177</v>
      </c>
      <c r="B3773" s="28">
        <v>0</v>
      </c>
      <c r="C3773" s="28">
        <v>0</v>
      </c>
      <c r="D3773" s="28">
        <v>0</v>
      </c>
      <c r="E3773" s="28">
        <v>0</v>
      </c>
      <c r="F3773" s="28">
        <v>0</v>
      </c>
      <c r="G3773" s="28">
        <v>0</v>
      </c>
      <c r="H3773" s="28">
        <v>0</v>
      </c>
      <c r="I3773" s="151">
        <f>SUM(B3773:H3773)</f>
        <v>0</v>
      </c>
      <c r="J3773" s="28">
        <v>0</v>
      </c>
      <c r="K3773" s="28">
        <v>0</v>
      </c>
      <c r="L3773" s="28">
        <v>0</v>
      </c>
      <c r="M3773" s="28">
        <v>0</v>
      </c>
      <c r="N3773" s="28">
        <v>0</v>
      </c>
      <c r="O3773" s="28">
        <v>0</v>
      </c>
      <c r="P3773" s="28">
        <v>0</v>
      </c>
      <c r="Q3773" s="151">
        <f>SUM(J3773:P3773)</f>
        <v>0</v>
      </c>
    </row>
    <row r="3774" spans="1:17" x14ac:dyDescent="0.35">
      <c r="A3774" s="28" t="s">
        <v>152</v>
      </c>
      <c r="B3774" s="28">
        <f t="shared" ref="B3774:H3774" si="2972">B3773+B3772</f>
        <v>0</v>
      </c>
      <c r="C3774" s="28">
        <f t="shared" si="2972"/>
        <v>0</v>
      </c>
      <c r="D3774" s="28">
        <f t="shared" si="2972"/>
        <v>0</v>
      </c>
      <c r="E3774" s="28">
        <f t="shared" si="2972"/>
        <v>0</v>
      </c>
      <c r="F3774" s="28">
        <f t="shared" si="2972"/>
        <v>0</v>
      </c>
      <c r="G3774" s="28">
        <f t="shared" si="2972"/>
        <v>0</v>
      </c>
      <c r="H3774" s="28">
        <f t="shared" si="2972"/>
        <v>0</v>
      </c>
      <c r="I3774" s="151">
        <f>SUM(B3774:H3774)</f>
        <v>0</v>
      </c>
      <c r="J3774" s="28">
        <f>J3773+J3772</f>
        <v>0</v>
      </c>
      <c r="K3774" s="28">
        <f>K3773+K3772</f>
        <v>0</v>
      </c>
      <c r="L3774" s="28">
        <f>L3773+L3772</f>
        <v>0</v>
      </c>
      <c r="M3774" s="28">
        <f>M3773+M3772</f>
        <v>0</v>
      </c>
      <c r="N3774" s="28">
        <f>N3773+N3772</f>
        <v>0</v>
      </c>
      <c r="O3774" s="28"/>
      <c r="P3774" s="28">
        <f>P3773+P3772</f>
        <v>0</v>
      </c>
      <c r="Q3774" s="151">
        <f>SUM(J3774:P3774)</f>
        <v>0</v>
      </c>
    </row>
    <row r="3775" spans="1:17" x14ac:dyDescent="0.35">
      <c r="A3775" s="28" t="s">
        <v>154</v>
      </c>
      <c r="B3775" s="106" t="e">
        <f t="shared" ref="B3775:P3775" si="2973">B3773/B3774*100</f>
        <v>#DIV/0!</v>
      </c>
      <c r="C3775" s="106" t="e">
        <f t="shared" si="2973"/>
        <v>#DIV/0!</v>
      </c>
      <c r="D3775" s="106" t="e">
        <f t="shared" si="2973"/>
        <v>#DIV/0!</v>
      </c>
      <c r="E3775" s="106" t="e">
        <f t="shared" si="2973"/>
        <v>#DIV/0!</v>
      </c>
      <c r="F3775" s="106" t="e">
        <f t="shared" si="2973"/>
        <v>#DIV/0!</v>
      </c>
      <c r="G3775" s="106" t="e">
        <f t="shared" si="2973"/>
        <v>#DIV/0!</v>
      </c>
      <c r="H3775" s="106" t="e">
        <f t="shared" si="2973"/>
        <v>#DIV/0!</v>
      </c>
      <c r="I3775" s="153" t="e">
        <f t="shared" si="2973"/>
        <v>#DIV/0!</v>
      </c>
      <c r="J3775" s="106" t="e">
        <f t="shared" si="2973"/>
        <v>#DIV/0!</v>
      </c>
      <c r="K3775" s="106" t="e">
        <f t="shared" si="2973"/>
        <v>#DIV/0!</v>
      </c>
      <c r="L3775" s="106" t="e">
        <f t="shared" si="2973"/>
        <v>#DIV/0!</v>
      </c>
      <c r="M3775" s="106" t="e">
        <f t="shared" si="2973"/>
        <v>#DIV/0!</v>
      </c>
      <c r="N3775" s="106" t="e">
        <f t="shared" si="2973"/>
        <v>#DIV/0!</v>
      </c>
      <c r="O3775" s="106" t="e">
        <f t="shared" si="2973"/>
        <v>#DIV/0!</v>
      </c>
      <c r="P3775" s="106" t="e">
        <f t="shared" si="2973"/>
        <v>#DIV/0!</v>
      </c>
      <c r="Q3775" s="153" t="e">
        <f>Q3773/Q3774*100</f>
        <v>#DIV/0!</v>
      </c>
    </row>
    <row r="3776" spans="1:17" x14ac:dyDescent="0.35">
      <c r="A3776" s="28" t="s">
        <v>153</v>
      </c>
      <c r="B3776" s="88">
        <v>0</v>
      </c>
      <c r="C3776" s="88">
        <v>0</v>
      </c>
      <c r="D3776" s="88">
        <v>0</v>
      </c>
      <c r="E3776" s="88">
        <v>0</v>
      </c>
      <c r="F3776" s="88">
        <v>0</v>
      </c>
      <c r="G3776" s="88">
        <v>0</v>
      </c>
      <c r="H3776" s="88">
        <v>0</v>
      </c>
      <c r="I3776" s="146"/>
      <c r="J3776" s="88">
        <v>0</v>
      </c>
      <c r="K3776" s="88">
        <v>0</v>
      </c>
      <c r="L3776" s="88">
        <v>0</v>
      </c>
      <c r="M3776" s="88">
        <v>0</v>
      </c>
      <c r="N3776" s="88">
        <v>0</v>
      </c>
      <c r="O3776" s="88">
        <v>0</v>
      </c>
      <c r="P3776" s="88">
        <v>0</v>
      </c>
      <c r="Q3776" s="146"/>
    </row>
    <row r="3777" spans="1:17" x14ac:dyDescent="0.35">
      <c r="A3777" s="43" t="s">
        <v>155</v>
      </c>
      <c r="B3777" s="169" t="e">
        <f t="shared" ref="B3777:H3777" si="2974">B3776/B3774</f>
        <v>#DIV/0!</v>
      </c>
      <c r="C3777" s="169" t="e">
        <f t="shared" si="2974"/>
        <v>#DIV/0!</v>
      </c>
      <c r="D3777" s="169" t="e">
        <f t="shared" si="2974"/>
        <v>#DIV/0!</v>
      </c>
      <c r="E3777" s="169" t="e">
        <f t="shared" si="2974"/>
        <v>#DIV/0!</v>
      </c>
      <c r="F3777" s="169" t="e">
        <f t="shared" si="2974"/>
        <v>#DIV/0!</v>
      </c>
      <c r="G3777" s="169" t="e">
        <f t="shared" si="2974"/>
        <v>#DIV/0!</v>
      </c>
      <c r="H3777" s="169" t="e">
        <f t="shared" si="2974"/>
        <v>#DIV/0!</v>
      </c>
      <c r="I3777" s="146"/>
      <c r="J3777" s="169" t="e">
        <f t="shared" ref="J3777:P3777" si="2975">J3776/J3774</f>
        <v>#DIV/0!</v>
      </c>
      <c r="K3777" s="169" t="e">
        <f t="shared" si="2975"/>
        <v>#DIV/0!</v>
      </c>
      <c r="L3777" s="169" t="e">
        <f t="shared" si="2975"/>
        <v>#DIV/0!</v>
      </c>
      <c r="M3777" s="169" t="e">
        <f t="shared" si="2975"/>
        <v>#DIV/0!</v>
      </c>
      <c r="N3777" s="169" t="e">
        <f t="shared" si="2975"/>
        <v>#DIV/0!</v>
      </c>
      <c r="O3777" s="169" t="e">
        <f t="shared" si="2975"/>
        <v>#DIV/0!</v>
      </c>
      <c r="P3777" s="169" t="e">
        <f t="shared" si="2975"/>
        <v>#DIV/0!</v>
      </c>
      <c r="Q3777" s="146"/>
    </row>
    <row r="3778" spans="1:17" x14ac:dyDescent="0.35">
      <c r="A3778" s="28" t="s">
        <v>174</v>
      </c>
      <c r="B3778" s="88">
        <v>13.71</v>
      </c>
      <c r="C3778" s="28">
        <v>13.12</v>
      </c>
      <c r="D3778" s="28">
        <v>14.41</v>
      </c>
      <c r="E3778" s="28">
        <v>11.72</v>
      </c>
      <c r="F3778" s="28">
        <v>13.57</v>
      </c>
      <c r="G3778" s="79">
        <v>15.52</v>
      </c>
      <c r="H3778" s="79">
        <v>12.19</v>
      </c>
      <c r="I3778" s="146">
        <f>SUM(B3778:H3778)</f>
        <v>94.24</v>
      </c>
      <c r="J3778" s="88">
        <v>7.09</v>
      </c>
      <c r="K3778" s="28">
        <v>16.47</v>
      </c>
      <c r="L3778" s="28">
        <v>18.239999999999998</v>
      </c>
      <c r="M3778" s="28">
        <v>10.96</v>
      </c>
      <c r="N3778" s="28">
        <v>10.29</v>
      </c>
      <c r="O3778" s="79">
        <v>12.58</v>
      </c>
      <c r="P3778" s="79">
        <v>10.38</v>
      </c>
      <c r="Q3778" s="146">
        <f>SUM(J3778:P3778)</f>
        <v>86.009999999999991</v>
      </c>
    </row>
    <row r="3779" spans="1:17" x14ac:dyDescent="0.35">
      <c r="A3779" s="28" t="s">
        <v>175</v>
      </c>
      <c r="B3779" s="88">
        <v>0.72</v>
      </c>
      <c r="C3779" s="28">
        <v>0.62</v>
      </c>
      <c r="D3779" s="28">
        <v>0.69</v>
      </c>
      <c r="E3779" s="28">
        <v>0.16</v>
      </c>
      <c r="F3779" s="28">
        <v>0.13</v>
      </c>
      <c r="G3779" s="88">
        <v>0.2</v>
      </c>
      <c r="H3779" s="88">
        <v>0.19</v>
      </c>
      <c r="I3779" s="146">
        <f>SUM(B3779:H3779)</f>
        <v>2.71</v>
      </c>
      <c r="J3779" s="88">
        <v>0.56999999999999995</v>
      </c>
      <c r="K3779" s="28">
        <v>0.6</v>
      </c>
      <c r="L3779" s="28">
        <v>0.6</v>
      </c>
      <c r="M3779" s="28">
        <v>0.18</v>
      </c>
      <c r="N3779" s="28">
        <v>0.19</v>
      </c>
      <c r="O3779" s="88">
        <v>0.21</v>
      </c>
      <c r="P3779" s="88">
        <v>0.48</v>
      </c>
      <c r="Q3779" s="146">
        <f>P3779+O3779+N3779+M3779+L3779+K3779+J3779</f>
        <v>2.8299999999999996</v>
      </c>
    </row>
    <row r="3780" spans="1:17" x14ac:dyDescent="0.35">
      <c r="A3780" s="28" t="s">
        <v>152</v>
      </c>
      <c r="B3780" s="28">
        <f t="shared" ref="B3780:H3780" si="2976">B3779+B3778</f>
        <v>14.430000000000001</v>
      </c>
      <c r="C3780" s="28">
        <f t="shared" si="2976"/>
        <v>13.739999999999998</v>
      </c>
      <c r="D3780" s="28">
        <f t="shared" si="2976"/>
        <v>15.1</v>
      </c>
      <c r="E3780" s="28">
        <f t="shared" si="2976"/>
        <v>11.88</v>
      </c>
      <c r="F3780" s="28">
        <f t="shared" si="2976"/>
        <v>13.700000000000001</v>
      </c>
      <c r="G3780" s="28">
        <f t="shared" si="2976"/>
        <v>15.719999999999999</v>
      </c>
      <c r="H3780" s="28">
        <f t="shared" si="2976"/>
        <v>12.379999999999999</v>
      </c>
      <c r="I3780" s="146">
        <f>SUM(B3780:H3780)</f>
        <v>96.95</v>
      </c>
      <c r="J3780" s="28">
        <f>J3779+J3778</f>
        <v>7.66</v>
      </c>
      <c r="K3780" s="28">
        <f>K3779+K3778</f>
        <v>17.07</v>
      </c>
      <c r="L3780" s="28">
        <f>L3779+L3778</f>
        <v>18.84</v>
      </c>
      <c r="M3780" s="28">
        <v>90</v>
      </c>
      <c r="N3780" s="28">
        <f>N3779+N3778</f>
        <v>10.479999999999999</v>
      </c>
      <c r="O3780" s="28">
        <f>O3779+O3778</f>
        <v>12.790000000000001</v>
      </c>
      <c r="P3780" s="28">
        <f>P3779+P3778</f>
        <v>10.860000000000001</v>
      </c>
      <c r="Q3780" s="146">
        <f>SUM(J3780:P3780)</f>
        <v>167.7</v>
      </c>
    </row>
    <row r="3781" spans="1:17" x14ac:dyDescent="0.35">
      <c r="A3781" s="28" t="s">
        <v>154</v>
      </c>
      <c r="B3781" s="169">
        <f t="shared" ref="B3781:H3781" si="2977">B3780/B3778</f>
        <v>1.0525164113785559</v>
      </c>
      <c r="C3781" s="169">
        <f t="shared" si="2977"/>
        <v>1.0472560975609755</v>
      </c>
      <c r="D3781" s="169">
        <f t="shared" si="2977"/>
        <v>1.0478834142956279</v>
      </c>
      <c r="E3781" s="169">
        <f t="shared" si="2977"/>
        <v>1.0136518771331058</v>
      </c>
      <c r="F3781" s="169">
        <f t="shared" si="2977"/>
        <v>1.0095799557848195</v>
      </c>
      <c r="G3781" s="169">
        <f t="shared" si="2977"/>
        <v>1.0128865979381443</v>
      </c>
      <c r="H3781" s="169">
        <f t="shared" si="2977"/>
        <v>1.0155865463494667</v>
      </c>
      <c r="I3781" s="153">
        <f>I3779/I3780*100</f>
        <v>2.7952552862300153</v>
      </c>
      <c r="J3781" s="169">
        <f t="shared" ref="J3781:P3781" si="2978">J3780/J3778</f>
        <v>1.0803949224259521</v>
      </c>
      <c r="K3781" s="169">
        <f t="shared" si="2978"/>
        <v>1.0364298724954464</v>
      </c>
      <c r="L3781" s="169">
        <f t="shared" si="2978"/>
        <v>1.0328947368421053</v>
      </c>
      <c r="M3781" s="169">
        <f t="shared" si="2978"/>
        <v>8.2116788321167871</v>
      </c>
      <c r="N3781" s="169">
        <f t="shared" si="2978"/>
        <v>1.0184645286686103</v>
      </c>
      <c r="O3781" s="169">
        <f t="shared" si="2978"/>
        <v>1.0166931637519874</v>
      </c>
      <c r="P3781" s="169">
        <f t="shared" si="2978"/>
        <v>1.046242774566474</v>
      </c>
      <c r="Q3781" s="153">
        <f>Q3779/Q3780*100</f>
        <v>1.6875372689326176</v>
      </c>
    </row>
    <row r="3782" spans="1:17" x14ac:dyDescent="0.35">
      <c r="A3782" s="28" t="s">
        <v>153</v>
      </c>
      <c r="B3782" s="28">
        <v>120</v>
      </c>
      <c r="C3782" s="28">
        <v>117</v>
      </c>
      <c r="D3782" s="28">
        <v>110</v>
      </c>
      <c r="E3782" s="28">
        <v>117</v>
      </c>
      <c r="F3782" s="28">
        <v>123</v>
      </c>
      <c r="G3782" s="28">
        <v>111</v>
      </c>
      <c r="H3782" s="28">
        <v>108</v>
      </c>
      <c r="I3782" s="146"/>
      <c r="J3782" s="28">
        <v>110</v>
      </c>
      <c r="K3782" s="28">
        <v>124</v>
      </c>
      <c r="L3782" s="28">
        <v>94</v>
      </c>
      <c r="M3782" s="28">
        <v>93</v>
      </c>
      <c r="N3782" s="28">
        <v>115</v>
      </c>
      <c r="O3782" s="28">
        <v>129</v>
      </c>
      <c r="P3782" s="28">
        <v>124</v>
      </c>
      <c r="Q3782" s="146"/>
    </row>
    <row r="3783" spans="1:17" x14ac:dyDescent="0.35">
      <c r="A3783" s="43" t="s">
        <v>155</v>
      </c>
      <c r="B3783" s="169">
        <f t="shared" ref="B3783:H3783" si="2979">B3782/B3780</f>
        <v>8.3160083160083147</v>
      </c>
      <c r="C3783" s="169">
        <f t="shared" si="2979"/>
        <v>8.5152838427947604</v>
      </c>
      <c r="D3783" s="169">
        <f t="shared" si="2979"/>
        <v>7.2847682119205297</v>
      </c>
      <c r="E3783" s="169">
        <f t="shared" si="2979"/>
        <v>9.8484848484848477</v>
      </c>
      <c r="F3783" s="169">
        <f t="shared" si="2979"/>
        <v>8.9781021897810209</v>
      </c>
      <c r="G3783" s="169">
        <f t="shared" si="2979"/>
        <v>7.0610687022900764</v>
      </c>
      <c r="H3783" s="169">
        <f t="shared" si="2979"/>
        <v>8.7237479806138936</v>
      </c>
      <c r="I3783" s="146"/>
      <c r="J3783" s="169">
        <f t="shared" ref="J3783:P3783" si="2980">J3782/J3780</f>
        <v>14.360313315926893</v>
      </c>
      <c r="K3783" s="169">
        <f t="shared" si="2980"/>
        <v>7.2642062097246631</v>
      </c>
      <c r="L3783" s="169">
        <f t="shared" si="2980"/>
        <v>4.9893842887473463</v>
      </c>
      <c r="M3783" s="169">
        <f t="shared" si="2980"/>
        <v>1.0333333333333334</v>
      </c>
      <c r="N3783" s="169">
        <f t="shared" si="2980"/>
        <v>10.973282442748094</v>
      </c>
      <c r="O3783" s="169">
        <f t="shared" si="2980"/>
        <v>10.086004691164971</v>
      </c>
      <c r="P3783" s="169">
        <f t="shared" si="2980"/>
        <v>11.418047882136278</v>
      </c>
      <c r="Q3783" s="146"/>
    </row>
    <row r="3784" spans="1:17" x14ac:dyDescent="0.35">
      <c r="A3784" s="21"/>
      <c r="B3784" s="21"/>
      <c r="C3784" s="21"/>
      <c r="D3784" s="169">
        <f>D3783/D3781</f>
        <v>6.951888075084427</v>
      </c>
      <c r="E3784" s="169">
        <f>E3783/E3781</f>
        <v>9.7158453219059275</v>
      </c>
      <c r="F3784" s="21">
        <v>21</v>
      </c>
      <c r="G3784" s="21"/>
      <c r="H3784" s="21"/>
      <c r="I3784" s="21"/>
      <c r="J3784" s="21"/>
      <c r="K3784" s="21"/>
      <c r="L3784" s="169">
        <f>L3783/L3781</f>
        <v>4.8304866999337364</v>
      </c>
      <c r="M3784" s="169">
        <f>M3783/M3781</f>
        <v>0.12583703703703708</v>
      </c>
      <c r="N3784" s="21">
        <v>21</v>
      </c>
      <c r="O3784" s="21"/>
      <c r="P3784" s="21"/>
    </row>
    <row r="3785" spans="1:17" x14ac:dyDescent="0.35">
      <c r="A3785" s="21"/>
      <c r="B3785" s="155"/>
      <c r="C3785" s="156" t="s">
        <v>1679</v>
      </c>
      <c r="D3785" s="156" t="s">
        <v>178</v>
      </c>
      <c r="E3785" s="156" t="s">
        <v>179</v>
      </c>
      <c r="F3785" s="156" t="s">
        <v>180</v>
      </c>
      <c r="G3785" s="156" t="s">
        <v>181</v>
      </c>
      <c r="H3785" s="156" t="s">
        <v>182</v>
      </c>
      <c r="I3785" s="156" t="s">
        <v>183</v>
      </c>
      <c r="J3785" s="156" t="s">
        <v>184</v>
      </c>
      <c r="K3785" s="156" t="s">
        <v>185</v>
      </c>
      <c r="L3785" s="156" t="s">
        <v>186</v>
      </c>
      <c r="M3785" s="156" t="s">
        <v>187</v>
      </c>
      <c r="N3785" s="156" t="s">
        <v>188</v>
      </c>
      <c r="O3785" s="21"/>
      <c r="P3785" s="21"/>
    </row>
    <row r="3786" spans="1:17" x14ac:dyDescent="0.35">
      <c r="A3786" s="21"/>
      <c r="B3786" s="157" t="s">
        <v>189</v>
      </c>
      <c r="C3786" s="179">
        <v>332.27</v>
      </c>
      <c r="D3786" s="158">
        <v>550.6</v>
      </c>
      <c r="E3786" s="158">
        <v>0</v>
      </c>
      <c r="F3786" s="164">
        <v>238.3</v>
      </c>
      <c r="G3786" s="180">
        <v>0</v>
      </c>
      <c r="H3786" s="164">
        <v>947.61</v>
      </c>
      <c r="I3786" s="164">
        <v>17.8</v>
      </c>
      <c r="J3786" s="164">
        <v>3.67</v>
      </c>
      <c r="K3786" s="179">
        <v>10.26</v>
      </c>
      <c r="L3786" s="164">
        <v>0.38</v>
      </c>
      <c r="M3786" s="164">
        <v>0</v>
      </c>
      <c r="N3786" s="164">
        <v>1.84</v>
      </c>
      <c r="O3786" s="21"/>
      <c r="P3786" s="21"/>
    </row>
    <row r="3787" spans="1:17" x14ac:dyDescent="0.35">
      <c r="A3787" s="21"/>
      <c r="B3787" s="157" t="s">
        <v>190</v>
      </c>
      <c r="C3787" s="163">
        <v>144.22006199777292</v>
      </c>
      <c r="D3787" s="163">
        <v>100</v>
      </c>
      <c r="E3787" s="163">
        <v>100</v>
      </c>
      <c r="F3787" s="163">
        <v>53.368270178267494</v>
      </c>
      <c r="G3787" s="163">
        <v>0</v>
      </c>
      <c r="H3787" s="184">
        <v>29.507783234051299</v>
      </c>
      <c r="I3787" s="163">
        <v>1.4573320997863128</v>
      </c>
      <c r="J3787" s="163">
        <v>0.41252177822739283</v>
      </c>
      <c r="K3787" s="163">
        <v>0.33918925173396453</v>
      </c>
      <c r="L3787" s="163">
        <v>0.20824199912319158</v>
      </c>
      <c r="M3787" s="163">
        <v>1.003653802237954</v>
      </c>
      <c r="N3787" s="163">
        <v>0.5564628319119338</v>
      </c>
      <c r="O3787" s="21"/>
      <c r="P3787" s="21"/>
    </row>
    <row r="3789" spans="1:17" x14ac:dyDescent="0.35">
      <c r="A3789" s="31" t="s">
        <v>0</v>
      </c>
      <c r="B3789" s="83"/>
      <c r="C3789" s="83"/>
      <c r="D3789" s="21"/>
      <c r="E3789" s="21"/>
      <c r="F3789" s="21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</row>
    <row r="3790" spans="1:17" ht="15.5" x14ac:dyDescent="0.35">
      <c r="A3790" s="33" t="s">
        <v>1</v>
      </c>
      <c r="B3790" s="64" t="s">
        <v>1470</v>
      </c>
      <c r="C3790" s="64" t="s">
        <v>1472</v>
      </c>
      <c r="D3790" s="64" t="s">
        <v>1475</v>
      </c>
      <c r="E3790" s="64" t="s">
        <v>1476</v>
      </c>
      <c r="F3790" s="64" t="s">
        <v>1477</v>
      </c>
      <c r="G3790" s="64" t="s">
        <v>1478</v>
      </c>
      <c r="H3790" s="64" t="s">
        <v>1479</v>
      </c>
      <c r="I3790" s="65" t="s">
        <v>1532</v>
      </c>
      <c r="J3790" s="64" t="s">
        <v>1480</v>
      </c>
      <c r="K3790" s="64" t="s">
        <v>1481</v>
      </c>
      <c r="L3790" s="64" t="s">
        <v>1482</v>
      </c>
      <c r="M3790" s="64" t="s">
        <v>1483</v>
      </c>
      <c r="N3790" s="64" t="s">
        <v>1484</v>
      </c>
      <c r="O3790" s="64" t="s">
        <v>1485</v>
      </c>
      <c r="P3790" s="64" t="s">
        <v>1486</v>
      </c>
      <c r="Q3790" s="65" t="s">
        <v>2200</v>
      </c>
    </row>
    <row r="3791" spans="1:17" x14ac:dyDescent="0.35">
      <c r="A3791" s="28" t="s">
        <v>1677</v>
      </c>
      <c r="B3791" s="28">
        <v>0</v>
      </c>
      <c r="C3791" s="28">
        <v>0</v>
      </c>
      <c r="D3791" s="28">
        <v>0</v>
      </c>
      <c r="E3791" s="28">
        <v>0</v>
      </c>
      <c r="F3791" s="28">
        <v>0</v>
      </c>
      <c r="G3791" s="28">
        <v>0</v>
      </c>
      <c r="H3791" s="28">
        <v>0</v>
      </c>
      <c r="I3791" s="146">
        <f>SUM(B3791:H3791)</f>
        <v>0</v>
      </c>
      <c r="J3791" s="28">
        <v>0</v>
      </c>
      <c r="K3791" s="28">
        <v>0</v>
      </c>
      <c r="L3791" s="28">
        <v>0</v>
      </c>
      <c r="M3791" s="28">
        <v>0</v>
      </c>
      <c r="N3791" s="28">
        <v>0</v>
      </c>
      <c r="O3791" s="28">
        <v>0</v>
      </c>
      <c r="P3791" s="28">
        <v>0</v>
      </c>
      <c r="Q3791" s="146">
        <f>SUM(J3791:P3791)</f>
        <v>0</v>
      </c>
    </row>
    <row r="3792" spans="1:17" x14ac:dyDescent="0.35">
      <c r="A3792" s="28" t="s">
        <v>1678</v>
      </c>
      <c r="B3792" s="28"/>
      <c r="C3792" s="28"/>
      <c r="D3792" s="28"/>
      <c r="E3792" s="28"/>
      <c r="F3792" s="28"/>
      <c r="G3792" s="166"/>
      <c r="H3792" s="28"/>
      <c r="I3792" s="146">
        <f>SUM(B3792:H3792)</f>
        <v>0</v>
      </c>
      <c r="J3792" s="28"/>
      <c r="K3792" s="28">
        <v>133.9</v>
      </c>
      <c r="L3792" s="28">
        <v>161.1</v>
      </c>
      <c r="M3792" s="28">
        <v>117</v>
      </c>
      <c r="N3792" s="28">
        <v>80.599999999999994</v>
      </c>
      <c r="O3792" s="28">
        <v>96.6</v>
      </c>
      <c r="P3792" s="28">
        <v>117.9</v>
      </c>
      <c r="Q3792" s="146">
        <f>SUM(J3792:P3792)</f>
        <v>707.1</v>
      </c>
    </row>
    <row r="3793" spans="1:17" x14ac:dyDescent="0.35">
      <c r="A3793" s="28" t="s">
        <v>152</v>
      </c>
      <c r="B3793" s="28">
        <f t="shared" ref="B3793:H3793" si="2981">B3792+B3791</f>
        <v>0</v>
      </c>
      <c r="C3793" s="28">
        <f t="shared" si="2981"/>
        <v>0</v>
      </c>
      <c r="D3793" s="28">
        <f t="shared" si="2981"/>
        <v>0</v>
      </c>
      <c r="E3793" s="28">
        <f t="shared" si="2981"/>
        <v>0</v>
      </c>
      <c r="F3793" s="28">
        <f t="shared" si="2981"/>
        <v>0</v>
      </c>
      <c r="G3793" s="28">
        <f t="shared" si="2981"/>
        <v>0</v>
      </c>
      <c r="H3793" s="28">
        <f t="shared" si="2981"/>
        <v>0</v>
      </c>
      <c r="I3793" s="146">
        <f>SUM(B3793:H3793)</f>
        <v>0</v>
      </c>
      <c r="J3793" s="28">
        <f>J3792+J3791</f>
        <v>0</v>
      </c>
      <c r="K3793" s="28">
        <f t="shared" ref="K3793:P3793" si="2982">K3792+K3791</f>
        <v>133.9</v>
      </c>
      <c r="L3793" s="28">
        <f t="shared" si="2982"/>
        <v>161.1</v>
      </c>
      <c r="M3793" s="28">
        <f t="shared" si="2982"/>
        <v>117</v>
      </c>
      <c r="N3793" s="28">
        <f t="shared" si="2982"/>
        <v>80.599999999999994</v>
      </c>
      <c r="O3793" s="28">
        <f t="shared" si="2982"/>
        <v>96.6</v>
      </c>
      <c r="P3793" s="28">
        <f t="shared" si="2982"/>
        <v>117.9</v>
      </c>
      <c r="Q3793" s="146">
        <f>SUM(J3793:P3793)</f>
        <v>707.1</v>
      </c>
    </row>
    <row r="3794" spans="1:17" x14ac:dyDescent="0.35">
      <c r="A3794" s="28" t="s">
        <v>154</v>
      </c>
      <c r="B3794" s="106" t="e">
        <f>B3792/B3793*100</f>
        <v>#DIV/0!</v>
      </c>
      <c r="C3794" s="106" t="e">
        <f>C3792/C3793*100</f>
        <v>#DIV/0!</v>
      </c>
      <c r="D3794" s="106" t="e">
        <f>D3792/D3793*100</f>
        <v>#DIV/0!</v>
      </c>
      <c r="E3794" s="106" t="e">
        <f>E3792/E3793</f>
        <v>#DIV/0!</v>
      </c>
      <c r="F3794" s="106" t="e">
        <f>F3792/F3793*100</f>
        <v>#DIV/0!</v>
      </c>
      <c r="G3794" s="106" t="e">
        <f>G3792/G3793*100</f>
        <v>#DIV/0!</v>
      </c>
      <c r="H3794" s="106"/>
      <c r="I3794" s="106" t="e">
        <f>I3792/I3793*100</f>
        <v>#DIV/0!</v>
      </c>
      <c r="J3794" s="106" t="e">
        <f t="shared" ref="J3794:O3794" si="2983">J3792/J3793*100</f>
        <v>#DIV/0!</v>
      </c>
      <c r="K3794" s="106">
        <f t="shared" si="2983"/>
        <v>100</v>
      </c>
      <c r="L3794" s="106">
        <f t="shared" si="2983"/>
        <v>100</v>
      </c>
      <c r="M3794" s="106">
        <f t="shared" si="2983"/>
        <v>100</v>
      </c>
      <c r="N3794" s="106">
        <f t="shared" si="2983"/>
        <v>100</v>
      </c>
      <c r="O3794" s="106">
        <f t="shared" si="2983"/>
        <v>100</v>
      </c>
      <c r="P3794" s="106">
        <f>P3792/P3793*100</f>
        <v>100</v>
      </c>
      <c r="Q3794" s="106">
        <f>Q3792/Q3793*100</f>
        <v>100</v>
      </c>
    </row>
    <row r="3795" spans="1:17" x14ac:dyDescent="0.35">
      <c r="A3795" s="28" t="s">
        <v>153</v>
      </c>
      <c r="B3795" s="28"/>
      <c r="C3795" s="28"/>
      <c r="D3795" s="28"/>
      <c r="E3795" s="28"/>
      <c r="F3795" s="28"/>
      <c r="G3795" s="28"/>
      <c r="H3795" s="28"/>
      <c r="I3795" s="106">
        <v>0</v>
      </c>
      <c r="J3795" s="28"/>
      <c r="K3795" s="28">
        <v>124</v>
      </c>
      <c r="L3795" s="28">
        <v>151</v>
      </c>
      <c r="M3795" s="28">
        <v>115</v>
      </c>
      <c r="N3795" s="28">
        <v>82</v>
      </c>
      <c r="O3795" s="28">
        <v>92</v>
      </c>
      <c r="P3795" s="28">
        <v>121</v>
      </c>
      <c r="Q3795" s="106">
        <v>0</v>
      </c>
    </row>
    <row r="3796" spans="1:17" x14ac:dyDescent="0.35">
      <c r="A3796" s="167" t="s">
        <v>155</v>
      </c>
      <c r="B3796" s="169" t="e">
        <f t="shared" ref="B3796:H3796" si="2984">B3795/B3793</f>
        <v>#DIV/0!</v>
      </c>
      <c r="C3796" s="169" t="e">
        <f t="shared" si="2984"/>
        <v>#DIV/0!</v>
      </c>
      <c r="D3796" s="169" t="e">
        <f t="shared" si="2984"/>
        <v>#DIV/0!</v>
      </c>
      <c r="E3796" s="169" t="e">
        <f t="shared" si="2984"/>
        <v>#DIV/0!</v>
      </c>
      <c r="F3796" s="169" t="e">
        <f t="shared" si="2984"/>
        <v>#DIV/0!</v>
      </c>
      <c r="G3796" s="169" t="e">
        <f t="shared" si="2984"/>
        <v>#DIV/0!</v>
      </c>
      <c r="H3796" s="169" t="e">
        <f t="shared" si="2984"/>
        <v>#DIV/0!</v>
      </c>
      <c r="I3796" s="146"/>
      <c r="J3796" s="169" t="e">
        <f t="shared" ref="J3796:P3796" si="2985">J3795/J3793</f>
        <v>#DIV/0!</v>
      </c>
      <c r="K3796" s="169">
        <f t="shared" si="2985"/>
        <v>0.92606422703510083</v>
      </c>
      <c r="L3796" s="169">
        <f t="shared" si="2985"/>
        <v>0.9373060211049038</v>
      </c>
      <c r="M3796" s="169">
        <f t="shared" si="2985"/>
        <v>0.98290598290598286</v>
      </c>
      <c r="N3796" s="169">
        <f t="shared" si="2985"/>
        <v>1.0173697270471465</v>
      </c>
      <c r="O3796" s="169">
        <f t="shared" si="2985"/>
        <v>0.95238095238095244</v>
      </c>
      <c r="P3796" s="169">
        <f t="shared" si="2985"/>
        <v>1.0262934690415606</v>
      </c>
      <c r="Q3796" s="146"/>
    </row>
    <row r="3797" spans="1:17" x14ac:dyDescent="0.35">
      <c r="A3797" s="28" t="s">
        <v>162</v>
      </c>
      <c r="B3797" s="28">
        <v>0</v>
      </c>
      <c r="C3797" s="28">
        <v>0</v>
      </c>
      <c r="D3797" s="28">
        <v>0</v>
      </c>
      <c r="E3797" s="28">
        <v>0</v>
      </c>
      <c r="F3797" s="28">
        <v>0</v>
      </c>
      <c r="G3797" s="28">
        <v>0</v>
      </c>
      <c r="H3797" s="28">
        <v>0</v>
      </c>
      <c r="I3797" s="146">
        <f>SUM(B3797:H3797)</f>
        <v>0</v>
      </c>
      <c r="J3797" s="28">
        <v>0</v>
      </c>
      <c r="K3797" s="28">
        <v>0</v>
      </c>
      <c r="L3797" s="28">
        <v>0</v>
      </c>
      <c r="M3797" s="28">
        <v>0</v>
      </c>
      <c r="N3797" s="28">
        <v>0</v>
      </c>
      <c r="O3797" s="28">
        <v>0</v>
      </c>
      <c r="P3797" s="28">
        <v>0</v>
      </c>
      <c r="Q3797" s="146">
        <f>SUM(J3797:P3797)</f>
        <v>0</v>
      </c>
    </row>
    <row r="3798" spans="1:17" x14ac:dyDescent="0.35">
      <c r="A3798" s="28" t="s">
        <v>163</v>
      </c>
      <c r="B3798" s="28"/>
      <c r="C3798" s="61"/>
      <c r="D3798" s="166"/>
      <c r="E3798" s="166"/>
      <c r="F3798" s="166"/>
      <c r="G3798" s="166"/>
      <c r="H3798" s="28"/>
      <c r="I3798" s="146">
        <f>SUM(B3798:H3798)</f>
        <v>0</v>
      </c>
      <c r="J3798" s="28"/>
      <c r="K3798" s="28">
        <v>132.19999999999999</v>
      </c>
      <c r="L3798" s="28">
        <v>156.6</v>
      </c>
      <c r="M3798" s="28">
        <v>123.1</v>
      </c>
      <c r="N3798" s="28">
        <v>89.1</v>
      </c>
      <c r="O3798" s="28">
        <v>111.7</v>
      </c>
      <c r="P3798" s="28">
        <v>122.7</v>
      </c>
      <c r="Q3798" s="146">
        <f>SUM(J3798:P3798)</f>
        <v>735.40000000000009</v>
      </c>
    </row>
    <row r="3799" spans="1:17" x14ac:dyDescent="0.35">
      <c r="A3799" s="28" t="s">
        <v>152</v>
      </c>
      <c r="B3799" s="28">
        <f>B3798+B3797</f>
        <v>0</v>
      </c>
      <c r="C3799" s="28">
        <f t="shared" ref="C3799:H3799" si="2986">C3798+C3797</f>
        <v>0</v>
      </c>
      <c r="D3799" s="28">
        <f t="shared" si="2986"/>
        <v>0</v>
      </c>
      <c r="E3799" s="28">
        <f t="shared" si="2986"/>
        <v>0</v>
      </c>
      <c r="F3799" s="28">
        <f t="shared" si="2986"/>
        <v>0</v>
      </c>
      <c r="G3799" s="28">
        <f t="shared" si="2986"/>
        <v>0</v>
      </c>
      <c r="H3799" s="28">
        <f t="shared" si="2986"/>
        <v>0</v>
      </c>
      <c r="I3799" s="146">
        <f>SUM(B3799:H3799)</f>
        <v>0</v>
      </c>
      <c r="J3799" s="28">
        <f>J3798+J3797</f>
        <v>0</v>
      </c>
      <c r="K3799" s="28">
        <f t="shared" ref="K3799:O3799" si="2987">K3798+K3797</f>
        <v>132.19999999999999</v>
      </c>
      <c r="L3799" s="28">
        <f t="shared" si="2987"/>
        <v>156.6</v>
      </c>
      <c r="M3799" s="28">
        <f t="shared" si="2987"/>
        <v>123.1</v>
      </c>
      <c r="N3799" s="28">
        <f t="shared" si="2987"/>
        <v>89.1</v>
      </c>
      <c r="O3799" s="28">
        <f t="shared" si="2987"/>
        <v>111.7</v>
      </c>
      <c r="P3799" s="28">
        <f>P3798+P3797</f>
        <v>122.7</v>
      </c>
      <c r="Q3799" s="146">
        <f>SUM(J3799:P3799)</f>
        <v>735.40000000000009</v>
      </c>
    </row>
    <row r="3800" spans="1:17" x14ac:dyDescent="0.35">
      <c r="A3800" s="28" t="s">
        <v>154</v>
      </c>
      <c r="B3800" s="106" t="e">
        <f t="shared" ref="B3800:H3800" si="2988">B3798/B3799*100</f>
        <v>#DIV/0!</v>
      </c>
      <c r="C3800" s="106" t="e">
        <f t="shared" si="2988"/>
        <v>#DIV/0!</v>
      </c>
      <c r="D3800" s="106" t="e">
        <f t="shared" si="2988"/>
        <v>#DIV/0!</v>
      </c>
      <c r="E3800" s="106" t="e">
        <f t="shared" si="2988"/>
        <v>#DIV/0!</v>
      </c>
      <c r="F3800" s="106" t="e">
        <f t="shared" si="2988"/>
        <v>#DIV/0!</v>
      </c>
      <c r="G3800" s="106" t="e">
        <f t="shared" si="2988"/>
        <v>#DIV/0!</v>
      </c>
      <c r="H3800" s="106" t="e">
        <f t="shared" si="2988"/>
        <v>#DIV/0!</v>
      </c>
      <c r="I3800" s="106" t="e">
        <f>I3798/I3799*100</f>
        <v>#DIV/0!</v>
      </c>
      <c r="J3800" s="106" t="e">
        <f t="shared" ref="J3800:P3800" si="2989">J3798/J3799*100</f>
        <v>#DIV/0!</v>
      </c>
      <c r="K3800" s="106">
        <f t="shared" si="2989"/>
        <v>100</v>
      </c>
      <c r="L3800" s="106">
        <f t="shared" si="2989"/>
        <v>100</v>
      </c>
      <c r="M3800" s="106">
        <f t="shared" si="2989"/>
        <v>100</v>
      </c>
      <c r="N3800" s="106">
        <f t="shared" si="2989"/>
        <v>100</v>
      </c>
      <c r="O3800" s="106">
        <f t="shared" si="2989"/>
        <v>100</v>
      </c>
      <c r="P3800" s="106">
        <f t="shared" si="2989"/>
        <v>100</v>
      </c>
      <c r="Q3800" s="106">
        <f>Q3798/Q3799*100</f>
        <v>100</v>
      </c>
    </row>
    <row r="3801" spans="1:17" x14ac:dyDescent="0.35">
      <c r="A3801" s="28" t="s">
        <v>153</v>
      </c>
      <c r="B3801" s="28"/>
      <c r="C3801" s="28"/>
      <c r="D3801" s="28"/>
      <c r="E3801" s="28"/>
      <c r="F3801" s="28"/>
      <c r="G3801" s="28"/>
      <c r="H3801" s="28"/>
      <c r="I3801" s="106">
        <v>0</v>
      </c>
      <c r="J3801" s="28"/>
      <c r="K3801" s="28">
        <v>176</v>
      </c>
      <c r="L3801" s="28">
        <v>150</v>
      </c>
      <c r="M3801" s="28">
        <v>146</v>
      </c>
      <c r="N3801" s="28">
        <v>80</v>
      </c>
      <c r="O3801" s="28">
        <v>111</v>
      </c>
      <c r="P3801" s="28">
        <v>114</v>
      </c>
      <c r="Q3801" s="106">
        <v>0</v>
      </c>
    </row>
    <row r="3802" spans="1:17" x14ac:dyDescent="0.35">
      <c r="A3802" s="167" t="s">
        <v>155</v>
      </c>
      <c r="B3802" s="169" t="e">
        <f t="shared" ref="B3802:H3802" si="2990">B3801/B3799</f>
        <v>#DIV/0!</v>
      </c>
      <c r="C3802" s="169" t="e">
        <f t="shared" si="2990"/>
        <v>#DIV/0!</v>
      </c>
      <c r="D3802" s="169" t="e">
        <f t="shared" si="2990"/>
        <v>#DIV/0!</v>
      </c>
      <c r="E3802" s="169" t="e">
        <f t="shared" si="2990"/>
        <v>#DIV/0!</v>
      </c>
      <c r="F3802" s="169" t="e">
        <f t="shared" si="2990"/>
        <v>#DIV/0!</v>
      </c>
      <c r="G3802" s="169" t="e">
        <f t="shared" si="2990"/>
        <v>#DIV/0!</v>
      </c>
      <c r="H3802" s="169" t="e">
        <f t="shared" si="2990"/>
        <v>#DIV/0!</v>
      </c>
      <c r="I3802" s="146"/>
      <c r="J3802" s="169" t="e">
        <f t="shared" ref="J3802:P3802" si="2991">J3801/J3799</f>
        <v>#DIV/0!</v>
      </c>
      <c r="K3802" s="169">
        <f t="shared" si="2991"/>
        <v>1.3313161875945538</v>
      </c>
      <c r="L3802" s="169">
        <f t="shared" si="2991"/>
        <v>0.95785440613026829</v>
      </c>
      <c r="M3802" s="169">
        <f t="shared" si="2991"/>
        <v>1.1860276198212836</v>
      </c>
      <c r="N3802" s="169">
        <f t="shared" si="2991"/>
        <v>0.89786756453423122</v>
      </c>
      <c r="O3802" s="169">
        <f t="shared" si="2991"/>
        <v>0.99373321396598024</v>
      </c>
      <c r="P3802" s="169">
        <f t="shared" si="2991"/>
        <v>0.92909535452322733</v>
      </c>
      <c r="Q3802" s="146"/>
    </row>
    <row r="3803" spans="1:17" x14ac:dyDescent="0.35">
      <c r="A3803" s="28" t="s">
        <v>164</v>
      </c>
      <c r="B3803" s="28">
        <v>0</v>
      </c>
      <c r="C3803" s="28">
        <v>0</v>
      </c>
      <c r="D3803" s="28">
        <v>0</v>
      </c>
      <c r="E3803" s="28">
        <v>0</v>
      </c>
      <c r="F3803" s="28">
        <v>0</v>
      </c>
      <c r="G3803" s="28">
        <v>0</v>
      </c>
      <c r="H3803" s="28">
        <v>0</v>
      </c>
      <c r="I3803" s="151"/>
      <c r="J3803" s="28">
        <v>0</v>
      </c>
      <c r="K3803" s="61">
        <v>0</v>
      </c>
      <c r="L3803" s="61">
        <v>0</v>
      </c>
      <c r="M3803" s="61">
        <v>0</v>
      </c>
      <c r="N3803" s="61">
        <v>0</v>
      </c>
      <c r="O3803" s="61">
        <v>0</v>
      </c>
      <c r="P3803" s="28">
        <v>0</v>
      </c>
      <c r="Q3803" s="151"/>
    </row>
    <row r="3804" spans="1:17" x14ac:dyDescent="0.35">
      <c r="A3804" s="88" t="s">
        <v>165</v>
      </c>
      <c r="B3804" s="88">
        <v>0</v>
      </c>
      <c r="C3804" s="148">
        <v>0</v>
      </c>
      <c r="D3804" s="148">
        <v>0</v>
      </c>
      <c r="E3804" s="148">
        <v>0</v>
      </c>
      <c r="F3804" s="148">
        <v>0</v>
      </c>
      <c r="G3804" s="148">
        <v>0</v>
      </c>
      <c r="H3804" s="148">
        <v>0</v>
      </c>
      <c r="I3804" s="153">
        <f>SUM(B3804:H3804)</f>
        <v>0</v>
      </c>
      <c r="J3804" s="88">
        <v>0</v>
      </c>
      <c r="K3804" s="148">
        <v>0</v>
      </c>
      <c r="L3804" s="148">
        <v>0</v>
      </c>
      <c r="M3804" s="148">
        <v>0</v>
      </c>
      <c r="N3804" s="148">
        <v>0</v>
      </c>
      <c r="O3804" s="148">
        <v>0</v>
      </c>
      <c r="P3804" s="88">
        <v>0</v>
      </c>
      <c r="Q3804" s="153">
        <f>SUM(J3804:P3804)</f>
        <v>0</v>
      </c>
    </row>
    <row r="3805" spans="1:17" x14ac:dyDescent="0.35">
      <c r="A3805" s="28" t="s">
        <v>152</v>
      </c>
      <c r="B3805" s="28">
        <f>B3803+B3804</f>
        <v>0</v>
      </c>
      <c r="C3805" s="28">
        <f t="shared" ref="C3805:H3805" si="2992">C3803+C3804</f>
        <v>0</v>
      </c>
      <c r="D3805" s="28">
        <f t="shared" si="2992"/>
        <v>0</v>
      </c>
      <c r="E3805" s="28">
        <f t="shared" si="2992"/>
        <v>0</v>
      </c>
      <c r="F3805" s="28">
        <f t="shared" si="2992"/>
        <v>0</v>
      </c>
      <c r="G3805" s="28">
        <f t="shared" si="2992"/>
        <v>0</v>
      </c>
      <c r="H3805" s="28">
        <f t="shared" si="2992"/>
        <v>0</v>
      </c>
      <c r="I3805" s="151">
        <f>SUM(B3805:H3805)</f>
        <v>0</v>
      </c>
      <c r="J3805" s="28">
        <f t="shared" ref="J3805:O3805" si="2993">J3803+J3804</f>
        <v>0</v>
      </c>
      <c r="K3805" s="28">
        <f t="shared" si="2993"/>
        <v>0</v>
      </c>
      <c r="L3805" s="28">
        <f t="shared" si="2993"/>
        <v>0</v>
      </c>
      <c r="M3805" s="28">
        <f t="shared" si="2993"/>
        <v>0</v>
      </c>
      <c r="N3805" s="28">
        <f t="shared" si="2993"/>
        <v>0</v>
      </c>
      <c r="O3805" s="28">
        <f t="shared" si="2993"/>
        <v>0</v>
      </c>
      <c r="P3805" s="28">
        <f>P3803+P3804</f>
        <v>0</v>
      </c>
      <c r="Q3805" s="151">
        <f>SUM(J3805:P3805)</f>
        <v>0</v>
      </c>
    </row>
    <row r="3806" spans="1:17" x14ac:dyDescent="0.35">
      <c r="A3806" s="28" t="s">
        <v>154</v>
      </c>
      <c r="B3806" s="106" t="e">
        <f t="shared" ref="B3806:H3806" si="2994">B3804/B3805*100</f>
        <v>#DIV/0!</v>
      </c>
      <c r="C3806" s="106" t="e">
        <f t="shared" si="2994"/>
        <v>#DIV/0!</v>
      </c>
      <c r="D3806" s="106" t="e">
        <f t="shared" si="2994"/>
        <v>#DIV/0!</v>
      </c>
      <c r="E3806" s="106" t="e">
        <f t="shared" si="2994"/>
        <v>#DIV/0!</v>
      </c>
      <c r="F3806" s="106" t="e">
        <f t="shared" si="2994"/>
        <v>#DIV/0!</v>
      </c>
      <c r="G3806" s="106" t="e">
        <f t="shared" si="2994"/>
        <v>#DIV/0!</v>
      </c>
      <c r="H3806" s="106" t="e">
        <f t="shared" si="2994"/>
        <v>#DIV/0!</v>
      </c>
      <c r="I3806" s="146"/>
      <c r="J3806" s="106" t="e">
        <f t="shared" ref="J3806:Q3806" si="2995">J3804/J3805*100</f>
        <v>#DIV/0!</v>
      </c>
      <c r="K3806" s="106" t="e">
        <f t="shared" si="2995"/>
        <v>#DIV/0!</v>
      </c>
      <c r="L3806" s="106" t="e">
        <f t="shared" si="2995"/>
        <v>#DIV/0!</v>
      </c>
      <c r="M3806" s="106" t="e">
        <f t="shared" si="2995"/>
        <v>#DIV/0!</v>
      </c>
      <c r="N3806" s="106" t="e">
        <f t="shared" si="2995"/>
        <v>#DIV/0!</v>
      </c>
      <c r="O3806" s="106" t="e">
        <f t="shared" si="2995"/>
        <v>#DIV/0!</v>
      </c>
      <c r="P3806" s="106" t="e">
        <f t="shared" si="2995"/>
        <v>#DIV/0!</v>
      </c>
      <c r="Q3806" s="106" t="e">
        <f t="shared" si="2995"/>
        <v>#DIV/0!</v>
      </c>
    </row>
    <row r="3807" spans="1:17" x14ac:dyDescent="0.35">
      <c r="A3807" s="28" t="s">
        <v>153</v>
      </c>
      <c r="B3807" s="28"/>
      <c r="C3807" s="28"/>
      <c r="D3807" s="28"/>
      <c r="E3807" s="28"/>
      <c r="F3807" s="28"/>
      <c r="G3807" s="28"/>
      <c r="H3807" s="28"/>
      <c r="I3807" s="146"/>
      <c r="J3807" s="28"/>
      <c r="K3807" s="28">
        <v>243</v>
      </c>
      <c r="L3807" s="28">
        <v>436</v>
      </c>
      <c r="M3807" s="28">
        <v>434</v>
      </c>
      <c r="N3807" s="106">
        <v>244</v>
      </c>
      <c r="O3807" s="28">
        <v>311</v>
      </c>
      <c r="P3807" s="28">
        <v>314</v>
      </c>
      <c r="Q3807" s="146"/>
    </row>
    <row r="3808" spans="1:17" x14ac:dyDescent="0.35">
      <c r="A3808" s="43" t="s">
        <v>155</v>
      </c>
      <c r="B3808" s="169" t="e">
        <f t="shared" ref="B3808:H3808" si="2996">B3807/B3805</f>
        <v>#DIV/0!</v>
      </c>
      <c r="C3808" s="169" t="e">
        <f t="shared" si="2996"/>
        <v>#DIV/0!</v>
      </c>
      <c r="D3808" s="169" t="e">
        <f t="shared" si="2996"/>
        <v>#DIV/0!</v>
      </c>
      <c r="E3808" s="169" t="e">
        <f t="shared" si="2996"/>
        <v>#DIV/0!</v>
      </c>
      <c r="F3808" s="169" t="e">
        <f t="shared" si="2996"/>
        <v>#DIV/0!</v>
      </c>
      <c r="G3808" s="169" t="e">
        <f t="shared" si="2996"/>
        <v>#DIV/0!</v>
      </c>
      <c r="H3808" s="169" t="e">
        <f t="shared" si="2996"/>
        <v>#DIV/0!</v>
      </c>
      <c r="I3808" s="146"/>
      <c r="J3808" s="169" t="e">
        <f t="shared" ref="J3808:P3808" si="2997">J3807/J3805</f>
        <v>#DIV/0!</v>
      </c>
      <c r="K3808" s="169" t="e">
        <f t="shared" si="2997"/>
        <v>#DIV/0!</v>
      </c>
      <c r="L3808" s="169" t="e">
        <f t="shared" si="2997"/>
        <v>#DIV/0!</v>
      </c>
      <c r="M3808" s="169" t="e">
        <f t="shared" si="2997"/>
        <v>#DIV/0!</v>
      </c>
      <c r="N3808" s="169" t="e">
        <f t="shared" si="2997"/>
        <v>#DIV/0!</v>
      </c>
      <c r="O3808" s="169" t="e">
        <f t="shared" si="2997"/>
        <v>#DIV/0!</v>
      </c>
      <c r="P3808" s="169" t="e">
        <f t="shared" si="2997"/>
        <v>#DIV/0!</v>
      </c>
      <c r="Q3808" s="146"/>
    </row>
    <row r="3809" spans="1:17" x14ac:dyDescent="0.35">
      <c r="A3809" s="28" t="s">
        <v>156</v>
      </c>
      <c r="B3809" s="79"/>
      <c r="C3809" s="88"/>
      <c r="D3809" s="88"/>
      <c r="E3809" s="88"/>
      <c r="F3809" s="88"/>
      <c r="G3809" s="79"/>
      <c r="H3809" s="79"/>
      <c r="I3809" s="146">
        <f>SUM(B3809:H3809)</f>
        <v>0</v>
      </c>
      <c r="J3809" s="79"/>
      <c r="K3809" s="88">
        <v>21</v>
      </c>
      <c r="L3809" s="88">
        <v>17</v>
      </c>
      <c r="M3809" s="88">
        <v>28</v>
      </c>
      <c r="N3809" s="88">
        <v>11</v>
      </c>
      <c r="O3809" s="79">
        <v>25</v>
      </c>
      <c r="P3809" s="79">
        <v>15</v>
      </c>
      <c r="Q3809" s="146">
        <f>SUM(J3809:P3809)</f>
        <v>117</v>
      </c>
    </row>
    <row r="3810" spans="1:17" x14ac:dyDescent="0.35">
      <c r="A3810" s="28" t="s">
        <v>157</v>
      </c>
      <c r="B3810" s="79"/>
      <c r="C3810" s="88"/>
      <c r="D3810" s="88"/>
      <c r="E3810" s="88"/>
      <c r="F3810" s="88"/>
      <c r="G3810" s="79"/>
      <c r="H3810" s="79"/>
      <c r="I3810" s="146">
        <f>SUM(B3810:H3810)</f>
        <v>0</v>
      </c>
      <c r="J3810" s="79"/>
      <c r="K3810" s="88">
        <v>40.92</v>
      </c>
      <c r="L3810" s="88">
        <v>45.19</v>
      </c>
      <c r="M3810" s="88">
        <v>38.14</v>
      </c>
      <c r="N3810" s="88">
        <v>24.42</v>
      </c>
      <c r="O3810" s="79">
        <v>44.55</v>
      </c>
      <c r="P3810" s="79">
        <v>46.52</v>
      </c>
      <c r="Q3810" s="146">
        <f>SUM(J3810:P3810)</f>
        <v>239.74000000000004</v>
      </c>
    </row>
    <row r="3811" spans="1:17" x14ac:dyDescent="0.35">
      <c r="A3811" s="28" t="s">
        <v>152</v>
      </c>
      <c r="B3811" s="28">
        <f t="shared" ref="B3811:H3811" si="2998">B3810+B3809</f>
        <v>0</v>
      </c>
      <c r="C3811" s="28">
        <f t="shared" si="2998"/>
        <v>0</v>
      </c>
      <c r="D3811" s="28">
        <f t="shared" si="2998"/>
        <v>0</v>
      </c>
      <c r="E3811" s="28">
        <f t="shared" si="2998"/>
        <v>0</v>
      </c>
      <c r="F3811" s="28">
        <f t="shared" si="2998"/>
        <v>0</v>
      </c>
      <c r="G3811" s="28">
        <f t="shared" si="2998"/>
        <v>0</v>
      </c>
      <c r="H3811" s="28">
        <f t="shared" si="2998"/>
        <v>0</v>
      </c>
      <c r="I3811" s="146">
        <f>SUM(B3811:H3811)</f>
        <v>0</v>
      </c>
      <c r="J3811" s="28">
        <f t="shared" ref="J3811:P3811" si="2999">J3810+J3809</f>
        <v>0</v>
      </c>
      <c r="K3811" s="28">
        <f t="shared" si="2999"/>
        <v>61.92</v>
      </c>
      <c r="L3811" s="28">
        <f t="shared" si="2999"/>
        <v>62.19</v>
      </c>
      <c r="M3811" s="28">
        <f t="shared" si="2999"/>
        <v>66.14</v>
      </c>
      <c r="N3811" s="28">
        <f t="shared" si="2999"/>
        <v>35.42</v>
      </c>
      <c r="O3811" s="28">
        <f t="shared" si="2999"/>
        <v>69.55</v>
      </c>
      <c r="P3811" s="28">
        <f t="shared" si="2999"/>
        <v>61.52</v>
      </c>
      <c r="Q3811" s="146">
        <f>SUM(J3811:P3811)</f>
        <v>356.74</v>
      </c>
    </row>
    <row r="3812" spans="1:17" x14ac:dyDescent="0.35">
      <c r="A3812" s="28" t="s">
        <v>154</v>
      </c>
      <c r="B3812" s="169" t="e">
        <f>B3811/B3809</f>
        <v>#DIV/0!</v>
      </c>
      <c r="C3812" s="169" t="e">
        <f t="shared" ref="C3812:H3812" si="3000">C3811/C3809</f>
        <v>#DIV/0!</v>
      </c>
      <c r="D3812" s="169" t="e">
        <f t="shared" si="3000"/>
        <v>#DIV/0!</v>
      </c>
      <c r="E3812" s="169" t="e">
        <f t="shared" si="3000"/>
        <v>#DIV/0!</v>
      </c>
      <c r="F3812" s="169" t="e">
        <f t="shared" si="3000"/>
        <v>#DIV/0!</v>
      </c>
      <c r="G3812" s="169" t="e">
        <f t="shared" si="3000"/>
        <v>#DIV/0!</v>
      </c>
      <c r="H3812" s="169" t="e">
        <f t="shared" si="3000"/>
        <v>#DIV/0!</v>
      </c>
      <c r="I3812" s="106" t="e">
        <f>I3810/I3811*100</f>
        <v>#DIV/0!</v>
      </c>
      <c r="J3812" s="169" t="e">
        <f t="shared" ref="J3812:O3812" si="3001">J3811/J3809</f>
        <v>#DIV/0!</v>
      </c>
      <c r="K3812" s="169">
        <f t="shared" si="3001"/>
        <v>2.9485714285714288</v>
      </c>
      <c r="L3812" s="169">
        <f t="shared" si="3001"/>
        <v>3.658235294117647</v>
      </c>
      <c r="M3812" s="169">
        <f t="shared" si="3001"/>
        <v>2.3621428571428571</v>
      </c>
      <c r="N3812" s="169">
        <f t="shared" si="3001"/>
        <v>3.22</v>
      </c>
      <c r="O3812" s="169">
        <f t="shared" si="3001"/>
        <v>2.782</v>
      </c>
      <c r="P3812" s="169">
        <f>P3811/P3809</f>
        <v>4.1013333333333337</v>
      </c>
      <c r="Q3812" s="106">
        <f>Q3810/Q3811*100</f>
        <v>67.203004989628312</v>
      </c>
    </row>
    <row r="3813" spans="1:17" x14ac:dyDescent="0.35">
      <c r="A3813" s="28" t="s">
        <v>153</v>
      </c>
      <c r="B3813" s="28"/>
      <c r="C3813" s="28"/>
      <c r="D3813" s="28"/>
      <c r="E3813" s="28"/>
      <c r="F3813" s="28"/>
      <c r="G3813" s="28"/>
      <c r="H3813" s="28"/>
      <c r="I3813" s="146"/>
      <c r="J3813" s="28"/>
      <c r="K3813" s="28">
        <v>60</v>
      </c>
      <c r="L3813" s="28">
        <v>59</v>
      </c>
      <c r="M3813" s="28">
        <v>146</v>
      </c>
      <c r="N3813" s="28">
        <v>80</v>
      </c>
      <c r="O3813" s="28">
        <v>68</v>
      </c>
      <c r="P3813" s="28">
        <v>61</v>
      </c>
      <c r="Q3813" s="146"/>
    </row>
    <row r="3814" spans="1:17" x14ac:dyDescent="0.35">
      <c r="A3814" s="43" t="s">
        <v>155</v>
      </c>
      <c r="B3814" s="169" t="e">
        <f t="shared" ref="B3814:H3814" si="3002">B3813/B3811</f>
        <v>#DIV/0!</v>
      </c>
      <c r="C3814" s="169" t="e">
        <f t="shared" si="3002"/>
        <v>#DIV/0!</v>
      </c>
      <c r="D3814" s="169" t="e">
        <f t="shared" si="3002"/>
        <v>#DIV/0!</v>
      </c>
      <c r="E3814" s="169" t="e">
        <f t="shared" si="3002"/>
        <v>#DIV/0!</v>
      </c>
      <c r="F3814" s="169" t="e">
        <f t="shared" si="3002"/>
        <v>#DIV/0!</v>
      </c>
      <c r="G3814" s="169" t="e">
        <f t="shared" si="3002"/>
        <v>#DIV/0!</v>
      </c>
      <c r="H3814" s="169" t="e">
        <f t="shared" si="3002"/>
        <v>#DIV/0!</v>
      </c>
      <c r="I3814" s="146"/>
      <c r="J3814" s="169" t="e">
        <f t="shared" ref="J3814:P3814" si="3003">J3813/J3811</f>
        <v>#DIV/0!</v>
      </c>
      <c r="K3814" s="169">
        <f t="shared" si="3003"/>
        <v>0.96899224806201545</v>
      </c>
      <c r="L3814" s="169">
        <f t="shared" si="3003"/>
        <v>0.94870557967518898</v>
      </c>
      <c r="M3814" s="169">
        <f t="shared" si="3003"/>
        <v>2.2074387662534019</v>
      </c>
      <c r="N3814" s="169">
        <f t="shared" si="3003"/>
        <v>2.2586109542631281</v>
      </c>
      <c r="O3814" s="169">
        <f t="shared" si="3003"/>
        <v>0.97771387491013662</v>
      </c>
      <c r="P3814" s="169">
        <f t="shared" si="3003"/>
        <v>0.99154746423927176</v>
      </c>
      <c r="Q3814" s="146"/>
    </row>
    <row r="3815" spans="1:17" x14ac:dyDescent="0.35">
      <c r="A3815" s="28" t="s">
        <v>158</v>
      </c>
      <c r="B3815" s="88"/>
      <c r="C3815" s="61"/>
      <c r="D3815" s="61"/>
      <c r="E3815" s="61"/>
      <c r="F3815" s="61"/>
      <c r="G3815" s="61"/>
      <c r="H3815" s="88"/>
      <c r="I3815" s="146">
        <f>SUM(B3815:H3815)</f>
        <v>0</v>
      </c>
      <c r="J3815" s="88"/>
      <c r="K3815" s="61">
        <v>134</v>
      </c>
      <c r="L3815" s="61">
        <v>159</v>
      </c>
      <c r="M3815" s="61">
        <v>178</v>
      </c>
      <c r="N3815" s="61">
        <v>48</v>
      </c>
      <c r="O3815" s="61">
        <v>136</v>
      </c>
      <c r="P3815" s="88">
        <v>90</v>
      </c>
      <c r="Q3815" s="146">
        <f>SUM(J3815:P3815)</f>
        <v>745</v>
      </c>
    </row>
    <row r="3816" spans="1:17" x14ac:dyDescent="0.35">
      <c r="A3816" s="28" t="s">
        <v>159</v>
      </c>
      <c r="B3816" s="88"/>
      <c r="C3816" s="166"/>
      <c r="D3816" s="166"/>
      <c r="E3816" s="166"/>
      <c r="F3816" s="166"/>
      <c r="G3816" s="166"/>
      <c r="H3816" s="88"/>
      <c r="I3816" s="146">
        <f>SUM(B3816:H3816)</f>
        <v>0</v>
      </c>
      <c r="J3816" s="88"/>
      <c r="K3816" s="166"/>
      <c r="L3816" s="166"/>
      <c r="M3816" s="166"/>
      <c r="N3816" s="166"/>
      <c r="O3816" s="166"/>
      <c r="P3816" s="88"/>
      <c r="Q3816" s="146">
        <f>SUM(J3816:P3816)</f>
        <v>0</v>
      </c>
    </row>
    <row r="3817" spans="1:17" x14ac:dyDescent="0.35">
      <c r="A3817" s="28" t="s">
        <v>152</v>
      </c>
      <c r="B3817" s="28">
        <f t="shared" ref="B3817:H3817" si="3004">B3816+B3815</f>
        <v>0</v>
      </c>
      <c r="C3817" s="28">
        <f t="shared" si="3004"/>
        <v>0</v>
      </c>
      <c r="D3817" s="28">
        <f t="shared" si="3004"/>
        <v>0</v>
      </c>
      <c r="E3817" s="28">
        <f t="shared" si="3004"/>
        <v>0</v>
      </c>
      <c r="F3817" s="28">
        <f t="shared" si="3004"/>
        <v>0</v>
      </c>
      <c r="G3817" s="28">
        <f t="shared" si="3004"/>
        <v>0</v>
      </c>
      <c r="H3817" s="28">
        <f t="shared" si="3004"/>
        <v>0</v>
      </c>
      <c r="I3817" s="146">
        <f>SUM(B3817:H3817)</f>
        <v>0</v>
      </c>
      <c r="J3817" s="28">
        <f t="shared" ref="J3817:P3817" si="3005">J3816+J3815</f>
        <v>0</v>
      </c>
      <c r="K3817" s="28">
        <f t="shared" si="3005"/>
        <v>134</v>
      </c>
      <c r="L3817" s="28">
        <f t="shared" si="3005"/>
        <v>159</v>
      </c>
      <c r="M3817" s="28">
        <f t="shared" si="3005"/>
        <v>178</v>
      </c>
      <c r="N3817" s="106">
        <f t="shared" si="3005"/>
        <v>48</v>
      </c>
      <c r="O3817" s="28">
        <f t="shared" si="3005"/>
        <v>136</v>
      </c>
      <c r="P3817" s="28">
        <f t="shared" si="3005"/>
        <v>90</v>
      </c>
      <c r="Q3817" s="146">
        <f>SUM(J3817:P3817)</f>
        <v>745</v>
      </c>
    </row>
    <row r="3818" spans="1:17" x14ac:dyDescent="0.35">
      <c r="A3818" s="28" t="s">
        <v>154</v>
      </c>
      <c r="B3818" s="169" t="e">
        <f>B3817/B3815</f>
        <v>#DIV/0!</v>
      </c>
      <c r="C3818" s="169" t="e">
        <f t="shared" ref="C3818:H3818" si="3006">C3817/C3815</f>
        <v>#DIV/0!</v>
      </c>
      <c r="D3818" s="169" t="e">
        <f t="shared" si="3006"/>
        <v>#DIV/0!</v>
      </c>
      <c r="E3818" s="169" t="e">
        <f t="shared" si="3006"/>
        <v>#DIV/0!</v>
      </c>
      <c r="F3818" s="169" t="e">
        <f t="shared" si="3006"/>
        <v>#DIV/0!</v>
      </c>
      <c r="G3818" s="169" t="e">
        <f t="shared" si="3006"/>
        <v>#DIV/0!</v>
      </c>
      <c r="H3818" s="169" t="e">
        <f t="shared" si="3006"/>
        <v>#DIV/0!</v>
      </c>
      <c r="I3818" s="153" t="e">
        <f>I3816/I3817*100</f>
        <v>#DIV/0!</v>
      </c>
      <c r="J3818" s="169" t="e">
        <f t="shared" ref="J3818:O3818" si="3007">J3817/J3815</f>
        <v>#DIV/0!</v>
      </c>
      <c r="K3818" s="169">
        <f t="shared" si="3007"/>
        <v>1</v>
      </c>
      <c r="L3818" s="169">
        <f t="shared" si="3007"/>
        <v>1</v>
      </c>
      <c r="M3818" s="169">
        <f t="shared" si="3007"/>
        <v>1</v>
      </c>
      <c r="N3818" s="169">
        <f t="shared" si="3007"/>
        <v>1</v>
      </c>
      <c r="O3818" s="169">
        <f t="shared" si="3007"/>
        <v>1</v>
      </c>
      <c r="P3818" s="169">
        <f>P3817/P3815</f>
        <v>1</v>
      </c>
      <c r="Q3818" s="153">
        <f>Q3816/Q3817*100</f>
        <v>0</v>
      </c>
    </row>
    <row r="3819" spans="1:17" x14ac:dyDescent="0.35">
      <c r="A3819" s="28" t="s">
        <v>153</v>
      </c>
      <c r="B3819" s="74"/>
      <c r="C3819" s="61"/>
      <c r="D3819" s="61"/>
      <c r="E3819" s="61"/>
      <c r="F3819" s="61"/>
      <c r="G3819" s="61"/>
      <c r="H3819" s="74"/>
      <c r="I3819" s="146"/>
      <c r="J3819" s="74"/>
      <c r="K3819" s="61">
        <v>460</v>
      </c>
      <c r="L3819" s="61">
        <v>760</v>
      </c>
      <c r="M3819" s="61">
        <v>740</v>
      </c>
      <c r="N3819" s="61">
        <v>350</v>
      </c>
      <c r="O3819" s="61">
        <v>610</v>
      </c>
      <c r="P3819" s="74">
        <v>550</v>
      </c>
      <c r="Q3819" s="146"/>
    </row>
    <row r="3820" spans="1:17" x14ac:dyDescent="0.35">
      <c r="A3820" s="43" t="s">
        <v>155</v>
      </c>
      <c r="B3820" s="169" t="e">
        <f t="shared" ref="B3820:H3820" si="3008">B3819/B3817</f>
        <v>#DIV/0!</v>
      </c>
      <c r="C3820" s="169" t="e">
        <f t="shared" si="3008"/>
        <v>#DIV/0!</v>
      </c>
      <c r="D3820" s="169" t="e">
        <f t="shared" si="3008"/>
        <v>#DIV/0!</v>
      </c>
      <c r="E3820" s="169" t="e">
        <f t="shared" si="3008"/>
        <v>#DIV/0!</v>
      </c>
      <c r="F3820" s="169" t="e">
        <f t="shared" si="3008"/>
        <v>#DIV/0!</v>
      </c>
      <c r="G3820" s="169" t="e">
        <f t="shared" si="3008"/>
        <v>#DIV/0!</v>
      </c>
      <c r="H3820" s="169" t="e">
        <f t="shared" si="3008"/>
        <v>#DIV/0!</v>
      </c>
      <c r="I3820" s="146"/>
      <c r="J3820" s="169" t="e">
        <f t="shared" ref="J3820:P3820" si="3009">J3819/J3817</f>
        <v>#DIV/0!</v>
      </c>
      <c r="K3820" s="169">
        <f t="shared" si="3009"/>
        <v>3.4328358208955225</v>
      </c>
      <c r="L3820" s="169">
        <f t="shared" si="3009"/>
        <v>4.7798742138364778</v>
      </c>
      <c r="M3820" s="169">
        <f t="shared" si="3009"/>
        <v>4.1573033707865168</v>
      </c>
      <c r="N3820" s="169">
        <f t="shared" si="3009"/>
        <v>7.291666666666667</v>
      </c>
      <c r="O3820" s="169">
        <f t="shared" si="3009"/>
        <v>4.4852941176470589</v>
      </c>
      <c r="P3820" s="169">
        <f t="shared" si="3009"/>
        <v>6.1111111111111107</v>
      </c>
      <c r="Q3820" s="146"/>
    </row>
    <row r="3821" spans="1:17" x14ac:dyDescent="0.35">
      <c r="A3821" s="28" t="s">
        <v>160</v>
      </c>
      <c r="B3821" s="88"/>
      <c r="C3821" s="61"/>
      <c r="D3821" s="61"/>
      <c r="E3821" s="61"/>
      <c r="F3821" s="61"/>
      <c r="G3821" s="61"/>
      <c r="H3821" s="88"/>
      <c r="I3821" s="146">
        <f>SUM(B3821:H3821)</f>
        <v>0</v>
      </c>
      <c r="J3821" s="88"/>
      <c r="K3821" s="61">
        <v>398</v>
      </c>
      <c r="L3821" s="61">
        <v>381</v>
      </c>
      <c r="M3821" s="61">
        <v>380</v>
      </c>
      <c r="N3821" s="61">
        <v>394</v>
      </c>
      <c r="O3821" s="61">
        <v>353</v>
      </c>
      <c r="P3821" s="88">
        <v>409</v>
      </c>
      <c r="Q3821" s="146">
        <f>SUM(J3821:P3821)</f>
        <v>2315</v>
      </c>
    </row>
    <row r="3822" spans="1:17" x14ac:dyDescent="0.35">
      <c r="A3822" s="28" t="s">
        <v>161</v>
      </c>
      <c r="B3822" s="88"/>
      <c r="C3822" s="166"/>
      <c r="D3822" s="166"/>
      <c r="E3822" s="166"/>
      <c r="F3822" s="166"/>
      <c r="G3822" s="166"/>
      <c r="H3822" s="88"/>
      <c r="I3822" s="146">
        <f>SUM(B3822:H3822)</f>
        <v>0</v>
      </c>
      <c r="J3822" s="88"/>
      <c r="K3822" s="166">
        <v>114.4</v>
      </c>
      <c r="L3822" s="166">
        <v>132.9</v>
      </c>
      <c r="M3822" s="166">
        <v>131</v>
      </c>
      <c r="N3822" s="166">
        <v>104.2</v>
      </c>
      <c r="O3822" s="166">
        <v>126.8</v>
      </c>
      <c r="P3822" s="88">
        <v>128.74</v>
      </c>
      <c r="Q3822" s="146">
        <f>SUM(J3822:P3822)</f>
        <v>738.04</v>
      </c>
    </row>
    <row r="3823" spans="1:17" x14ac:dyDescent="0.35">
      <c r="A3823" s="28" t="s">
        <v>152</v>
      </c>
      <c r="B3823" s="28">
        <f>B3822+B3821</f>
        <v>0</v>
      </c>
      <c r="C3823" s="28">
        <f>C3822+C3821</f>
        <v>0</v>
      </c>
      <c r="D3823" s="28">
        <f>D3822+D3821</f>
        <v>0</v>
      </c>
      <c r="E3823" s="28">
        <f>E3822+E3821</f>
        <v>0</v>
      </c>
      <c r="F3823" s="28">
        <f>F3822+F3821</f>
        <v>0</v>
      </c>
      <c r="G3823" s="28">
        <v>103.84</v>
      </c>
      <c r="H3823" s="28">
        <f>H3822+H3821</f>
        <v>0</v>
      </c>
      <c r="I3823" s="146">
        <f>SUM(B3823:H3823)</f>
        <v>103.84</v>
      </c>
      <c r="J3823" s="28">
        <f t="shared" ref="J3823:P3823" si="3010">J3822+J3821</f>
        <v>0</v>
      </c>
      <c r="K3823" s="28">
        <f t="shared" si="3010"/>
        <v>512.4</v>
      </c>
      <c r="L3823" s="28">
        <f t="shared" si="3010"/>
        <v>513.9</v>
      </c>
      <c r="M3823" s="28">
        <f t="shared" si="3010"/>
        <v>511</v>
      </c>
      <c r="N3823" s="106">
        <f t="shared" si="3010"/>
        <v>498.2</v>
      </c>
      <c r="O3823" s="106">
        <f t="shared" si="3010"/>
        <v>479.8</v>
      </c>
      <c r="P3823" s="28">
        <f t="shared" si="3010"/>
        <v>537.74</v>
      </c>
      <c r="Q3823" s="146">
        <f>SUM(J3823:P3823)</f>
        <v>3053.04</v>
      </c>
    </row>
    <row r="3824" spans="1:17" x14ac:dyDescent="0.35">
      <c r="A3824" s="28" t="s">
        <v>154</v>
      </c>
      <c r="B3824" s="169" t="e">
        <f>B3823/B3821</f>
        <v>#DIV/0!</v>
      </c>
      <c r="C3824" s="169" t="e">
        <f t="shared" ref="C3824:H3824" si="3011">C3823/C3821</f>
        <v>#DIV/0!</v>
      </c>
      <c r="D3824" s="169" t="e">
        <f t="shared" si="3011"/>
        <v>#DIV/0!</v>
      </c>
      <c r="E3824" s="169" t="e">
        <f t="shared" si="3011"/>
        <v>#DIV/0!</v>
      </c>
      <c r="F3824" s="169" t="e">
        <f t="shared" si="3011"/>
        <v>#DIV/0!</v>
      </c>
      <c r="G3824" s="169" t="e">
        <f t="shared" si="3011"/>
        <v>#DIV/0!</v>
      </c>
      <c r="H3824" s="169" t="e">
        <f t="shared" si="3011"/>
        <v>#DIV/0!</v>
      </c>
      <c r="I3824" s="153">
        <f>I3822/I3823*100</f>
        <v>0</v>
      </c>
      <c r="J3824" s="169" t="e">
        <f>J3823/J3821</f>
        <v>#DIV/0!</v>
      </c>
      <c r="K3824" s="169">
        <f t="shared" ref="K3824:O3824" si="3012">K3823/K3821</f>
        <v>1.2874371859296483</v>
      </c>
      <c r="L3824" s="169">
        <f t="shared" si="3012"/>
        <v>1.3488188976377953</v>
      </c>
      <c r="M3824" s="169">
        <f t="shared" si="3012"/>
        <v>1.3447368421052632</v>
      </c>
      <c r="N3824" s="169">
        <f t="shared" si="3012"/>
        <v>1.2644670050761422</v>
      </c>
      <c r="O3824" s="169">
        <f t="shared" si="3012"/>
        <v>1.3592067988668555</v>
      </c>
      <c r="P3824" s="169">
        <f>P3823/P3821</f>
        <v>1.3147677261613693</v>
      </c>
      <c r="Q3824" s="153">
        <f>Q3822/Q3823*100</f>
        <v>24.173938107591123</v>
      </c>
    </row>
    <row r="3825" spans="1:17" x14ac:dyDescent="0.35">
      <c r="A3825" s="28" t="s">
        <v>153</v>
      </c>
      <c r="B3825" s="88"/>
      <c r="C3825" s="88"/>
      <c r="D3825" s="88"/>
      <c r="E3825" s="88"/>
      <c r="F3825" s="88"/>
      <c r="G3825" s="88"/>
      <c r="H3825" s="88"/>
      <c r="I3825" s="146"/>
      <c r="J3825" s="88"/>
      <c r="K3825" s="88">
        <v>737</v>
      </c>
      <c r="L3825" s="88">
        <v>748</v>
      </c>
      <c r="M3825" s="88">
        <v>740</v>
      </c>
      <c r="N3825" s="88">
        <v>727</v>
      </c>
      <c r="O3825" s="88">
        <v>739</v>
      </c>
      <c r="P3825" s="88">
        <v>742</v>
      </c>
      <c r="Q3825" s="146"/>
    </row>
    <row r="3826" spans="1:17" x14ac:dyDescent="0.35">
      <c r="A3826" s="43" t="s">
        <v>155</v>
      </c>
      <c r="B3826" s="169" t="e">
        <f>B3825/B3823</f>
        <v>#DIV/0!</v>
      </c>
      <c r="C3826" s="169" t="e">
        <f>C3825/C3823</f>
        <v>#DIV/0!</v>
      </c>
      <c r="D3826" s="169" t="e">
        <f>D3825/D3823</f>
        <v>#DIV/0!</v>
      </c>
      <c r="E3826" s="169" t="e">
        <f>E3825/E3823</f>
        <v>#DIV/0!</v>
      </c>
      <c r="F3826" s="169" t="e">
        <f>F3825/F3823</f>
        <v>#DIV/0!</v>
      </c>
      <c r="G3826" s="169">
        <v>754</v>
      </c>
      <c r="H3826" s="169" t="e">
        <f>H3825/H3823</f>
        <v>#DIV/0!</v>
      </c>
      <c r="I3826" s="146"/>
      <c r="J3826" s="169" t="e">
        <f t="shared" ref="J3826:O3826" si="3013">J3825/J3823</f>
        <v>#DIV/0!</v>
      </c>
      <c r="K3826" s="169">
        <f t="shared" si="3013"/>
        <v>1.438329430132709</v>
      </c>
      <c r="L3826" s="169">
        <f t="shared" si="3013"/>
        <v>1.455536096516832</v>
      </c>
      <c r="M3826" s="169">
        <f t="shared" si="3013"/>
        <v>1.4481409001956946</v>
      </c>
      <c r="N3826" s="169">
        <f t="shared" si="3013"/>
        <v>1.4592533119229225</v>
      </c>
      <c r="O3826" s="169">
        <f t="shared" si="3013"/>
        <v>1.5402250937890787</v>
      </c>
      <c r="P3826" s="169">
        <f>P3825/P3823</f>
        <v>1.3798489976568602</v>
      </c>
      <c r="Q3826" s="146"/>
    </row>
    <row r="3827" spans="1:17" x14ac:dyDescent="0.35">
      <c r="A3827" s="28" t="s">
        <v>166</v>
      </c>
      <c r="B3827" s="28"/>
      <c r="C3827" s="61"/>
      <c r="D3827" s="61"/>
      <c r="E3827" s="61"/>
      <c r="F3827" s="61"/>
      <c r="G3827" s="28"/>
      <c r="H3827" s="74"/>
      <c r="I3827" s="146">
        <f>SUM(B3827:H3827)</f>
        <v>0</v>
      </c>
      <c r="J3827" s="74"/>
      <c r="K3827" s="61">
        <v>151.30000000000001</v>
      </c>
      <c r="L3827" s="61">
        <v>170.7</v>
      </c>
      <c r="M3827" s="61">
        <v>164.9</v>
      </c>
      <c r="N3827" s="61">
        <v>137</v>
      </c>
      <c r="O3827" s="28">
        <v>156.9</v>
      </c>
      <c r="P3827" s="28">
        <v>150.30000000000001</v>
      </c>
      <c r="Q3827" s="146">
        <f>SUM(J3827:P3827)</f>
        <v>931.09999999999991</v>
      </c>
    </row>
    <row r="3828" spans="1:17" x14ac:dyDescent="0.35">
      <c r="A3828" s="28" t="s">
        <v>167</v>
      </c>
      <c r="B3828" s="28"/>
      <c r="C3828" s="166"/>
      <c r="D3828" s="166"/>
      <c r="E3828" s="166"/>
      <c r="F3828" s="178"/>
      <c r="G3828" s="28"/>
      <c r="H3828" s="74"/>
      <c r="I3828" s="146">
        <f>SUM(B3828:H3828)</f>
        <v>0</v>
      </c>
      <c r="J3828" s="33"/>
      <c r="K3828" s="166">
        <v>3.22</v>
      </c>
      <c r="L3828" s="166">
        <v>2.33</v>
      </c>
      <c r="M3828" s="166">
        <v>1.87</v>
      </c>
      <c r="N3828" s="166">
        <v>2.87</v>
      </c>
      <c r="O3828" s="28">
        <v>3.9</v>
      </c>
      <c r="P3828" s="28">
        <v>2.72</v>
      </c>
      <c r="Q3828" s="146">
        <f>SUM(J3828:P3828)</f>
        <v>16.91</v>
      </c>
    </row>
    <row r="3829" spans="1:17" x14ac:dyDescent="0.35">
      <c r="A3829" s="28" t="s">
        <v>152</v>
      </c>
      <c r="B3829" s="28">
        <f t="shared" ref="B3829:H3829" si="3014">B3828+B3827</f>
        <v>0</v>
      </c>
      <c r="C3829" s="28">
        <f t="shared" si="3014"/>
        <v>0</v>
      </c>
      <c r="D3829" s="28">
        <f t="shared" si="3014"/>
        <v>0</v>
      </c>
      <c r="E3829" s="28">
        <f t="shared" si="3014"/>
        <v>0</v>
      </c>
      <c r="F3829" s="28">
        <f t="shared" si="3014"/>
        <v>0</v>
      </c>
      <c r="G3829" s="28">
        <f t="shared" si="3014"/>
        <v>0</v>
      </c>
      <c r="H3829" s="28">
        <f t="shared" si="3014"/>
        <v>0</v>
      </c>
      <c r="I3829" s="146">
        <f>SUM(B3829:H3829)</f>
        <v>0</v>
      </c>
      <c r="J3829" s="28">
        <f t="shared" ref="J3829:P3829" si="3015">J3828+J3827</f>
        <v>0</v>
      </c>
      <c r="K3829" s="28">
        <f t="shared" si="3015"/>
        <v>154.52000000000001</v>
      </c>
      <c r="L3829" s="28">
        <f t="shared" si="3015"/>
        <v>173.03</v>
      </c>
      <c r="M3829" s="28">
        <f t="shared" si="3015"/>
        <v>166.77</v>
      </c>
      <c r="N3829" s="28">
        <f t="shared" si="3015"/>
        <v>139.87</v>
      </c>
      <c r="O3829" s="28">
        <f t="shared" si="3015"/>
        <v>160.80000000000001</v>
      </c>
      <c r="P3829" s="28">
        <f t="shared" si="3015"/>
        <v>153.02000000000001</v>
      </c>
      <c r="Q3829" s="146">
        <f>SUM(J3829:P3829)</f>
        <v>948.01</v>
      </c>
    </row>
    <row r="3830" spans="1:17" x14ac:dyDescent="0.35">
      <c r="A3830" s="28" t="s">
        <v>154</v>
      </c>
      <c r="B3830" s="169" t="e">
        <f t="shared" ref="B3830:H3830" si="3016">B3829/B3827</f>
        <v>#DIV/0!</v>
      </c>
      <c r="C3830" s="169" t="e">
        <f t="shared" si="3016"/>
        <v>#DIV/0!</v>
      </c>
      <c r="D3830" s="169" t="e">
        <f t="shared" si="3016"/>
        <v>#DIV/0!</v>
      </c>
      <c r="E3830" s="169" t="e">
        <f t="shared" si="3016"/>
        <v>#DIV/0!</v>
      </c>
      <c r="F3830" s="169" t="e">
        <f t="shared" si="3016"/>
        <v>#DIV/0!</v>
      </c>
      <c r="G3830" s="169" t="e">
        <f t="shared" si="3016"/>
        <v>#DIV/0!</v>
      </c>
      <c r="H3830" s="169" t="e">
        <f t="shared" si="3016"/>
        <v>#DIV/0!</v>
      </c>
      <c r="I3830" s="106" t="e">
        <f>I3828/I3829*100</f>
        <v>#DIV/0!</v>
      </c>
      <c r="J3830" s="169" t="e">
        <f t="shared" ref="J3830:P3830" si="3017">J3829/J3827</f>
        <v>#DIV/0!</v>
      </c>
      <c r="K3830" s="169">
        <f t="shared" si="3017"/>
        <v>1.02128222075347</v>
      </c>
      <c r="L3830" s="169">
        <f t="shared" si="3017"/>
        <v>1.0136496777973052</v>
      </c>
      <c r="M3830" s="169">
        <f t="shared" si="3017"/>
        <v>1.011340206185567</v>
      </c>
      <c r="N3830" s="169">
        <f t="shared" si="3017"/>
        <v>1.0209489051094891</v>
      </c>
      <c r="O3830" s="169">
        <f t="shared" si="3017"/>
        <v>1.0248565965583174</v>
      </c>
      <c r="P3830" s="169">
        <f t="shared" si="3017"/>
        <v>1.0180971390552229</v>
      </c>
      <c r="Q3830" s="106">
        <f>Q3828/Q3829*100</f>
        <v>1.7837364584761766</v>
      </c>
    </row>
    <row r="3831" spans="1:17" x14ac:dyDescent="0.35">
      <c r="A3831" s="28" t="s">
        <v>153</v>
      </c>
      <c r="B3831" s="88"/>
      <c r="C3831" s="28"/>
      <c r="D3831" s="28"/>
      <c r="E3831" s="61"/>
      <c r="F3831" s="61"/>
      <c r="G3831" s="88"/>
      <c r="H3831" s="88"/>
      <c r="I3831" s="146"/>
      <c r="J3831" s="88"/>
      <c r="K3831" s="61">
        <v>167</v>
      </c>
      <c r="L3831" s="61">
        <v>218</v>
      </c>
      <c r="M3831" s="61">
        <v>228</v>
      </c>
      <c r="N3831" s="61">
        <v>221</v>
      </c>
      <c r="O3831" s="88">
        <v>228</v>
      </c>
      <c r="P3831" s="88">
        <v>209</v>
      </c>
      <c r="Q3831" s="146"/>
    </row>
    <row r="3832" spans="1:17" x14ac:dyDescent="0.35">
      <c r="A3832" s="43" t="s">
        <v>155</v>
      </c>
      <c r="B3832" s="169" t="e">
        <f t="shared" ref="B3832:H3832" si="3018">B3831/B3829</f>
        <v>#DIV/0!</v>
      </c>
      <c r="C3832" s="169" t="e">
        <f t="shared" si="3018"/>
        <v>#DIV/0!</v>
      </c>
      <c r="D3832" s="169" t="e">
        <f t="shared" si="3018"/>
        <v>#DIV/0!</v>
      </c>
      <c r="E3832" s="169" t="e">
        <f t="shared" si="3018"/>
        <v>#DIV/0!</v>
      </c>
      <c r="F3832" s="169" t="e">
        <f t="shared" si="3018"/>
        <v>#DIV/0!</v>
      </c>
      <c r="G3832" s="169" t="e">
        <f t="shared" si="3018"/>
        <v>#DIV/0!</v>
      </c>
      <c r="H3832" s="169" t="e">
        <f t="shared" si="3018"/>
        <v>#DIV/0!</v>
      </c>
      <c r="I3832" s="146"/>
      <c r="J3832" s="169" t="e">
        <f t="shared" ref="J3832:P3832" si="3019">J3831/J3829</f>
        <v>#DIV/0!</v>
      </c>
      <c r="K3832" s="169">
        <f t="shared" si="3019"/>
        <v>1.0807662438519285</v>
      </c>
      <c r="L3832" s="169">
        <f t="shared" si="3019"/>
        <v>1.2598971276657227</v>
      </c>
      <c r="M3832" s="169">
        <f t="shared" si="3019"/>
        <v>1.3671523655333693</v>
      </c>
      <c r="N3832" s="169">
        <f t="shared" si="3019"/>
        <v>1.5800386072781869</v>
      </c>
      <c r="O3832" s="169">
        <f t="shared" si="3019"/>
        <v>1.4179104477611939</v>
      </c>
      <c r="P3832" s="169">
        <f t="shared" si="3019"/>
        <v>1.3658345314337994</v>
      </c>
      <c r="Q3832" s="146"/>
    </row>
    <row r="3833" spans="1:17" x14ac:dyDescent="0.35">
      <c r="A3833" s="28" t="s">
        <v>168</v>
      </c>
      <c r="B3833" s="28"/>
      <c r="C3833" s="61"/>
      <c r="D3833" s="61"/>
      <c r="E3833" s="61"/>
      <c r="F3833" s="61"/>
      <c r="G3833" s="28"/>
      <c r="H3833" s="28"/>
      <c r="I3833" s="151">
        <f>SUM(B3833:H3833)</f>
        <v>0</v>
      </c>
      <c r="J3833" s="28"/>
      <c r="K3833" s="61">
        <v>108.7</v>
      </c>
      <c r="L3833" s="61">
        <v>123.3</v>
      </c>
      <c r="M3833" s="61">
        <v>120.5</v>
      </c>
      <c r="N3833" s="61">
        <v>106</v>
      </c>
      <c r="O3833" s="28">
        <v>60.2</v>
      </c>
      <c r="P3833" s="28">
        <v>955</v>
      </c>
      <c r="Q3833" s="151">
        <f>SUM(J3833:P3833)</f>
        <v>1473.7</v>
      </c>
    </row>
    <row r="3834" spans="1:17" x14ac:dyDescent="0.35">
      <c r="A3834" s="28" t="s">
        <v>1543</v>
      </c>
      <c r="B3834" s="28"/>
      <c r="C3834" s="166"/>
      <c r="D3834" s="166"/>
      <c r="E3834" s="166"/>
      <c r="F3834" s="166"/>
      <c r="G3834" s="28"/>
      <c r="H3834" s="28"/>
      <c r="I3834" s="151">
        <f>SUM(B3834:H3834)</f>
        <v>0</v>
      </c>
      <c r="J3834" s="28"/>
      <c r="K3834" s="166">
        <v>0.28999999999999998</v>
      </c>
      <c r="L3834" s="166">
        <v>0.52</v>
      </c>
      <c r="M3834" s="166">
        <v>0.21</v>
      </c>
      <c r="N3834" s="166">
        <v>1.29</v>
      </c>
      <c r="O3834" s="28">
        <v>1.54</v>
      </c>
      <c r="P3834" s="28">
        <v>1.84</v>
      </c>
      <c r="Q3834" s="151">
        <f>SUM(J3834:P3834)</f>
        <v>5.69</v>
      </c>
    </row>
    <row r="3835" spans="1:17" x14ac:dyDescent="0.35">
      <c r="A3835" s="28" t="s">
        <v>152</v>
      </c>
      <c r="B3835" s="28">
        <f t="shared" ref="B3835:H3835" si="3020">B3834+B3833</f>
        <v>0</v>
      </c>
      <c r="C3835" s="28">
        <f t="shared" si="3020"/>
        <v>0</v>
      </c>
      <c r="D3835" s="28">
        <f t="shared" si="3020"/>
        <v>0</v>
      </c>
      <c r="E3835" s="106">
        <f t="shared" si="3020"/>
        <v>0</v>
      </c>
      <c r="F3835" s="28">
        <f t="shared" si="3020"/>
        <v>0</v>
      </c>
      <c r="G3835" s="28">
        <f t="shared" si="3020"/>
        <v>0</v>
      </c>
      <c r="H3835" s="28">
        <f t="shared" si="3020"/>
        <v>0</v>
      </c>
      <c r="I3835" s="151">
        <f>SUM(B3835:H3835)</f>
        <v>0</v>
      </c>
      <c r="J3835" s="28">
        <f t="shared" ref="J3835:P3835" si="3021">J3834+J3833</f>
        <v>0</v>
      </c>
      <c r="K3835" s="28">
        <f t="shared" si="3021"/>
        <v>108.99000000000001</v>
      </c>
      <c r="L3835" s="28">
        <f t="shared" si="3021"/>
        <v>123.82</v>
      </c>
      <c r="M3835" s="28">
        <f t="shared" si="3021"/>
        <v>120.71</v>
      </c>
      <c r="N3835" s="28">
        <f t="shared" si="3021"/>
        <v>107.29</v>
      </c>
      <c r="O3835" s="28">
        <f t="shared" si="3021"/>
        <v>61.74</v>
      </c>
      <c r="P3835" s="28">
        <f t="shared" si="3021"/>
        <v>956.84</v>
      </c>
      <c r="Q3835" s="151">
        <f>SUM(J3835:P3835)</f>
        <v>1479.3899999999999</v>
      </c>
    </row>
    <row r="3836" spans="1:17" x14ac:dyDescent="0.35">
      <c r="A3836" s="28" t="s">
        <v>154</v>
      </c>
      <c r="B3836" s="169" t="e">
        <f t="shared" ref="B3836:H3836" si="3022">B3835/B3833</f>
        <v>#DIV/0!</v>
      </c>
      <c r="C3836" s="169" t="e">
        <f t="shared" si="3022"/>
        <v>#DIV/0!</v>
      </c>
      <c r="D3836" s="169" t="e">
        <f t="shared" si="3022"/>
        <v>#DIV/0!</v>
      </c>
      <c r="E3836" s="169" t="e">
        <f t="shared" si="3022"/>
        <v>#DIV/0!</v>
      </c>
      <c r="F3836" s="169" t="e">
        <f t="shared" si="3022"/>
        <v>#DIV/0!</v>
      </c>
      <c r="G3836" s="169" t="e">
        <f t="shared" si="3022"/>
        <v>#DIV/0!</v>
      </c>
      <c r="H3836" s="169" t="e">
        <f t="shared" si="3022"/>
        <v>#DIV/0!</v>
      </c>
      <c r="I3836" s="154" t="e">
        <f>I3834/I3835*100</f>
        <v>#DIV/0!</v>
      </c>
      <c r="J3836" s="169" t="e">
        <f t="shared" ref="J3836:P3836" si="3023">J3835/J3833</f>
        <v>#DIV/0!</v>
      </c>
      <c r="K3836" s="169">
        <f t="shared" si="3023"/>
        <v>1.0026678932842688</v>
      </c>
      <c r="L3836" s="169">
        <f t="shared" si="3023"/>
        <v>1.0042173560421734</v>
      </c>
      <c r="M3836" s="169">
        <f t="shared" si="3023"/>
        <v>1.0017427385892115</v>
      </c>
      <c r="N3836" s="169">
        <f t="shared" si="3023"/>
        <v>1.0121698113207547</v>
      </c>
      <c r="O3836" s="169">
        <f t="shared" si="3023"/>
        <v>1.0255813953488373</v>
      </c>
      <c r="P3836" s="169">
        <f t="shared" si="3023"/>
        <v>1.0019267015706808</v>
      </c>
      <c r="Q3836" s="154">
        <f>Q3834/Q3835*100</f>
        <v>0.38461798443953255</v>
      </c>
    </row>
    <row r="3837" spans="1:17" x14ac:dyDescent="0.35">
      <c r="A3837" s="28" t="s">
        <v>153</v>
      </c>
      <c r="B3837" s="88"/>
      <c r="C3837" s="28"/>
      <c r="D3837" s="28"/>
      <c r="E3837" s="28"/>
      <c r="F3837" s="28"/>
      <c r="G3837" s="88"/>
      <c r="H3837" s="88"/>
      <c r="I3837" s="146"/>
      <c r="J3837" s="88"/>
      <c r="K3837" s="28">
        <v>134</v>
      </c>
      <c r="L3837" s="28">
        <v>190</v>
      </c>
      <c r="M3837" s="28">
        <v>187</v>
      </c>
      <c r="N3837" s="28">
        <v>196</v>
      </c>
      <c r="O3837" s="88">
        <v>180</v>
      </c>
      <c r="P3837" s="88">
        <v>183</v>
      </c>
      <c r="Q3837" s="146"/>
    </row>
    <row r="3838" spans="1:17" x14ac:dyDescent="0.35">
      <c r="A3838" s="43" t="s">
        <v>155</v>
      </c>
      <c r="B3838" s="169" t="e">
        <f t="shared" ref="B3838:H3838" si="3024">B3837/B3835</f>
        <v>#DIV/0!</v>
      </c>
      <c r="C3838" s="169" t="e">
        <f t="shared" si="3024"/>
        <v>#DIV/0!</v>
      </c>
      <c r="D3838" s="169" t="e">
        <f t="shared" si="3024"/>
        <v>#DIV/0!</v>
      </c>
      <c r="E3838" s="169" t="e">
        <f t="shared" si="3024"/>
        <v>#DIV/0!</v>
      </c>
      <c r="F3838" s="169" t="e">
        <f t="shared" si="3024"/>
        <v>#DIV/0!</v>
      </c>
      <c r="G3838" s="169" t="e">
        <f t="shared" si="3024"/>
        <v>#DIV/0!</v>
      </c>
      <c r="H3838" s="169" t="e">
        <f t="shared" si="3024"/>
        <v>#DIV/0!</v>
      </c>
      <c r="I3838" s="146"/>
      <c r="J3838" s="169" t="e">
        <f t="shared" ref="J3838:P3838" si="3025">J3837/J3835</f>
        <v>#DIV/0!</v>
      </c>
      <c r="K3838" s="169">
        <f t="shared" si="3025"/>
        <v>1.2294705936324433</v>
      </c>
      <c r="L3838" s="169">
        <f t="shared" si="3025"/>
        <v>1.5344855435309321</v>
      </c>
      <c r="M3838" s="169">
        <f t="shared" si="3025"/>
        <v>1.5491674260624639</v>
      </c>
      <c r="N3838" s="169">
        <f t="shared" si="3025"/>
        <v>1.8268244943610774</v>
      </c>
      <c r="O3838" s="169">
        <f t="shared" si="3025"/>
        <v>2.9154518950437316</v>
      </c>
      <c r="P3838" s="169">
        <f t="shared" si="3025"/>
        <v>0.19125454621462312</v>
      </c>
      <c r="Q3838" s="146"/>
    </row>
    <row r="3839" spans="1:17" x14ac:dyDescent="0.35">
      <c r="A3839" s="28" t="s">
        <v>170</v>
      </c>
      <c r="B3839" s="74"/>
      <c r="C3839" s="61"/>
      <c r="D3839" s="61"/>
      <c r="E3839" s="61"/>
      <c r="F3839" s="61"/>
      <c r="G3839" s="88"/>
      <c r="H3839" s="88"/>
      <c r="I3839" s="146">
        <f>SUM(B3839:H3839)</f>
        <v>0</v>
      </c>
      <c r="J3839" s="88"/>
      <c r="K3839" s="61">
        <v>279.8</v>
      </c>
      <c r="L3839" s="61">
        <v>181.9</v>
      </c>
      <c r="M3839" s="61">
        <v>443.8</v>
      </c>
      <c r="N3839" s="61">
        <v>350.4</v>
      </c>
      <c r="O3839" s="88">
        <v>463.5</v>
      </c>
      <c r="P3839" s="74">
        <v>368</v>
      </c>
      <c r="Q3839" s="146">
        <f>SUM(J3839:P3839)</f>
        <v>2087.4</v>
      </c>
    </row>
    <row r="3840" spans="1:17" x14ac:dyDescent="0.35">
      <c r="A3840" s="28" t="s">
        <v>171</v>
      </c>
      <c r="B3840" s="33"/>
      <c r="C3840" s="166"/>
      <c r="D3840" s="166"/>
      <c r="E3840" s="166"/>
      <c r="F3840" s="166"/>
      <c r="G3840" s="88"/>
      <c r="H3840" s="88"/>
      <c r="I3840" s="146">
        <f>SUM(B3840:H3840)</f>
        <v>0</v>
      </c>
      <c r="J3840" s="88"/>
      <c r="K3840" s="166">
        <v>0.2</v>
      </c>
      <c r="L3840" s="166">
        <v>0</v>
      </c>
      <c r="M3840" s="166">
        <v>0.2</v>
      </c>
      <c r="N3840" s="166">
        <v>1</v>
      </c>
      <c r="O3840" s="88">
        <v>1.1000000000000001</v>
      </c>
      <c r="P3840" s="33">
        <v>1.5</v>
      </c>
      <c r="Q3840" s="146">
        <f>SUM(J3840:P3840)</f>
        <v>4</v>
      </c>
    </row>
    <row r="3841" spans="1:17" x14ac:dyDescent="0.35">
      <c r="A3841" s="28" t="s">
        <v>152</v>
      </c>
      <c r="B3841" s="28">
        <f t="shared" ref="B3841:H3841" si="3026">B3840+B3839</f>
        <v>0</v>
      </c>
      <c r="C3841" s="28">
        <f t="shared" si="3026"/>
        <v>0</v>
      </c>
      <c r="D3841" s="28">
        <f t="shared" si="3026"/>
        <v>0</v>
      </c>
      <c r="E3841" s="28">
        <f t="shared" si="3026"/>
        <v>0</v>
      </c>
      <c r="F3841" s="28">
        <f t="shared" si="3026"/>
        <v>0</v>
      </c>
      <c r="G3841" s="28">
        <f t="shared" si="3026"/>
        <v>0</v>
      </c>
      <c r="H3841" s="28">
        <f t="shared" si="3026"/>
        <v>0</v>
      </c>
      <c r="I3841" s="146">
        <f>SUM(B3841:H3841)</f>
        <v>0</v>
      </c>
      <c r="J3841" s="28">
        <f t="shared" ref="J3841:P3841" si="3027">J3840+J3839</f>
        <v>0</v>
      </c>
      <c r="K3841" s="28">
        <f t="shared" si="3027"/>
        <v>280</v>
      </c>
      <c r="L3841" s="28">
        <f t="shared" si="3027"/>
        <v>181.9</v>
      </c>
      <c r="M3841" s="28">
        <f t="shared" si="3027"/>
        <v>444</v>
      </c>
      <c r="N3841" s="28">
        <f t="shared" si="3027"/>
        <v>351.4</v>
      </c>
      <c r="O3841" s="28">
        <f t="shared" si="3027"/>
        <v>464.6</v>
      </c>
      <c r="P3841" s="28">
        <f t="shared" si="3027"/>
        <v>369.5</v>
      </c>
      <c r="Q3841" s="146">
        <f>SUM(J3841:P3841)</f>
        <v>2091.4</v>
      </c>
    </row>
    <row r="3842" spans="1:17" x14ac:dyDescent="0.35">
      <c r="A3842" s="28" t="s">
        <v>154</v>
      </c>
      <c r="B3842" s="169" t="e">
        <f t="shared" ref="B3842:H3842" si="3028">B3841/B3839</f>
        <v>#DIV/0!</v>
      </c>
      <c r="C3842" s="169" t="e">
        <f t="shared" si="3028"/>
        <v>#DIV/0!</v>
      </c>
      <c r="D3842" s="169" t="e">
        <f t="shared" si="3028"/>
        <v>#DIV/0!</v>
      </c>
      <c r="E3842" s="169" t="e">
        <f t="shared" si="3028"/>
        <v>#DIV/0!</v>
      </c>
      <c r="F3842" s="169" t="e">
        <f t="shared" si="3028"/>
        <v>#DIV/0!</v>
      </c>
      <c r="G3842" s="169" t="e">
        <f t="shared" si="3028"/>
        <v>#DIV/0!</v>
      </c>
      <c r="H3842" s="169" t="e">
        <f t="shared" si="3028"/>
        <v>#DIV/0!</v>
      </c>
      <c r="I3842" s="153" t="e">
        <f>I3840/I3841*100</f>
        <v>#DIV/0!</v>
      </c>
      <c r="J3842" s="169" t="e">
        <f t="shared" ref="J3842:P3842" si="3029">J3841/J3839</f>
        <v>#DIV/0!</v>
      </c>
      <c r="K3842" s="169">
        <f t="shared" si="3029"/>
        <v>1.0007147962830594</v>
      </c>
      <c r="L3842" s="169">
        <f t="shared" si="3029"/>
        <v>1</v>
      </c>
      <c r="M3842" s="169">
        <f t="shared" si="3029"/>
        <v>1.0004506534474988</v>
      </c>
      <c r="N3842" s="169">
        <f t="shared" si="3029"/>
        <v>1.0028538812785388</v>
      </c>
      <c r="O3842" s="169">
        <f t="shared" si="3029"/>
        <v>1.0023732470334412</v>
      </c>
      <c r="P3842" s="169">
        <f t="shared" si="3029"/>
        <v>1.0040760869565217</v>
      </c>
      <c r="Q3842" s="153">
        <f>Q3840/Q3841*100</f>
        <v>0.19125944343501958</v>
      </c>
    </row>
    <row r="3843" spans="1:17" x14ac:dyDescent="0.35">
      <c r="A3843" s="28" t="s">
        <v>153</v>
      </c>
      <c r="B3843" s="88"/>
      <c r="C3843" s="61"/>
      <c r="D3843" s="61"/>
      <c r="E3843" s="61"/>
      <c r="F3843" s="61"/>
      <c r="G3843" s="88"/>
      <c r="H3843" s="88"/>
      <c r="I3843" s="146"/>
      <c r="J3843" s="88"/>
      <c r="K3843" s="61">
        <v>499</v>
      </c>
      <c r="L3843" s="61">
        <v>402</v>
      </c>
      <c r="M3843" s="61">
        <v>913</v>
      </c>
      <c r="N3843" s="61">
        <v>701</v>
      </c>
      <c r="O3843" s="88">
        <v>750</v>
      </c>
      <c r="P3843" s="88">
        <v>811</v>
      </c>
      <c r="Q3843" s="146"/>
    </row>
    <row r="3844" spans="1:17" x14ac:dyDescent="0.35">
      <c r="A3844" s="43" t="s">
        <v>155</v>
      </c>
      <c r="B3844" s="169" t="e">
        <f t="shared" ref="B3844:G3844" si="3030">B3843/B3841</f>
        <v>#DIV/0!</v>
      </c>
      <c r="C3844" s="169" t="e">
        <f t="shared" si="3030"/>
        <v>#DIV/0!</v>
      </c>
      <c r="D3844" s="169" t="e">
        <f t="shared" si="3030"/>
        <v>#DIV/0!</v>
      </c>
      <c r="E3844" s="169" t="e">
        <f t="shared" si="3030"/>
        <v>#DIV/0!</v>
      </c>
      <c r="F3844" s="169" t="e">
        <f t="shared" si="3030"/>
        <v>#DIV/0!</v>
      </c>
      <c r="G3844" s="169" t="e">
        <f t="shared" si="3030"/>
        <v>#DIV/0!</v>
      </c>
      <c r="H3844" s="169">
        <v>914</v>
      </c>
      <c r="I3844" s="146"/>
      <c r="J3844" s="169" t="e">
        <f>J3843/J3841</f>
        <v>#DIV/0!</v>
      </c>
      <c r="K3844" s="169">
        <f>K3843/K3841</f>
        <v>1.7821428571428573</v>
      </c>
      <c r="L3844" s="169">
        <f>L3843/L3841</f>
        <v>2.210005497526113</v>
      </c>
      <c r="M3844" s="169">
        <v>270</v>
      </c>
      <c r="N3844" s="169">
        <f>N3843/N3841</f>
        <v>1.9948776323278317</v>
      </c>
      <c r="O3844" s="169">
        <f>O3843/O3841</f>
        <v>1.6142918639690056</v>
      </c>
      <c r="P3844" s="169">
        <f t="shared" ref="P3844" si="3031">P3843/P3841</f>
        <v>2.1948579161028419</v>
      </c>
      <c r="Q3844" s="146"/>
    </row>
    <row r="3845" spans="1:17" x14ac:dyDescent="0.35">
      <c r="A3845" s="28" t="s">
        <v>173</v>
      </c>
      <c r="B3845" s="74"/>
      <c r="C3845" s="171"/>
      <c r="D3845" s="171"/>
      <c r="E3845" s="171"/>
      <c r="F3845" s="171"/>
      <c r="G3845" s="28"/>
      <c r="H3845" s="74"/>
      <c r="I3845" s="146">
        <f>SUM(B3845:H3845)</f>
        <v>0</v>
      </c>
      <c r="J3845" s="74"/>
      <c r="K3845" s="171">
        <v>28.57</v>
      </c>
      <c r="L3845" s="171">
        <v>25</v>
      </c>
      <c r="M3845" s="171">
        <v>35.67</v>
      </c>
      <c r="N3845" s="171">
        <v>25.97</v>
      </c>
      <c r="O3845" s="28">
        <v>32.229999999999997</v>
      </c>
      <c r="P3845" s="74">
        <v>21.02</v>
      </c>
      <c r="Q3845" s="146">
        <f>SUM(J3845:P3845)</f>
        <v>168.46</v>
      </c>
    </row>
    <row r="3846" spans="1:17" x14ac:dyDescent="0.35">
      <c r="A3846" s="28" t="s">
        <v>172</v>
      </c>
      <c r="B3846" s="33"/>
      <c r="C3846" s="61"/>
      <c r="D3846" s="61"/>
      <c r="E3846" s="61"/>
      <c r="F3846" s="61"/>
      <c r="G3846" s="28"/>
      <c r="H3846" s="74"/>
      <c r="I3846" s="146">
        <f>SUM(B3846:H3846)</f>
        <v>0</v>
      </c>
      <c r="J3846" s="33"/>
      <c r="K3846" s="61">
        <v>31.3</v>
      </c>
      <c r="L3846" s="61">
        <v>6.37</v>
      </c>
      <c r="M3846" s="61">
        <v>0.34</v>
      </c>
      <c r="N3846" s="61">
        <v>30.5</v>
      </c>
      <c r="O3846" s="28">
        <v>33.6</v>
      </c>
      <c r="P3846" s="33">
        <v>12.15</v>
      </c>
      <c r="Q3846" s="146">
        <f>SUM(J3846:P3846)</f>
        <v>114.26000000000002</v>
      </c>
    </row>
    <row r="3847" spans="1:17" x14ac:dyDescent="0.35">
      <c r="A3847" s="28" t="s">
        <v>152</v>
      </c>
      <c r="B3847" s="28">
        <f t="shared" ref="B3847:H3847" si="3032">B3846+B3845</f>
        <v>0</v>
      </c>
      <c r="C3847" s="28">
        <f t="shared" si="3032"/>
        <v>0</v>
      </c>
      <c r="D3847" s="28">
        <f t="shared" si="3032"/>
        <v>0</v>
      </c>
      <c r="E3847" s="28">
        <f t="shared" si="3032"/>
        <v>0</v>
      </c>
      <c r="F3847" s="28">
        <f t="shared" si="3032"/>
        <v>0</v>
      </c>
      <c r="G3847" s="28">
        <f t="shared" si="3032"/>
        <v>0</v>
      </c>
      <c r="H3847" s="28">
        <f t="shared" si="3032"/>
        <v>0</v>
      </c>
      <c r="I3847" s="146">
        <f>SUM(B3847:H3847)</f>
        <v>0</v>
      </c>
      <c r="J3847" s="28">
        <f t="shared" ref="J3847:P3847" si="3033">J3846+J3845</f>
        <v>0</v>
      </c>
      <c r="K3847" s="28">
        <f t="shared" si="3033"/>
        <v>59.870000000000005</v>
      </c>
      <c r="L3847" s="28">
        <f t="shared" si="3033"/>
        <v>31.37</v>
      </c>
      <c r="M3847" s="28">
        <f t="shared" si="3033"/>
        <v>36.010000000000005</v>
      </c>
      <c r="N3847" s="28">
        <f t="shared" si="3033"/>
        <v>56.47</v>
      </c>
      <c r="O3847" s="28">
        <f t="shared" si="3033"/>
        <v>65.83</v>
      </c>
      <c r="P3847" s="28">
        <f t="shared" si="3033"/>
        <v>33.17</v>
      </c>
      <c r="Q3847" s="146">
        <f>SUM(J3847:P3847)</f>
        <v>282.72000000000003</v>
      </c>
    </row>
    <row r="3848" spans="1:17" x14ac:dyDescent="0.35">
      <c r="A3848" s="28" t="s">
        <v>154</v>
      </c>
      <c r="B3848" s="169" t="e">
        <f>B3847/B3845</f>
        <v>#DIV/0!</v>
      </c>
      <c r="C3848" s="169" t="e">
        <f t="shared" ref="C3848:H3848" si="3034">C3847/C3845</f>
        <v>#DIV/0!</v>
      </c>
      <c r="D3848" s="169" t="e">
        <f t="shared" si="3034"/>
        <v>#DIV/0!</v>
      </c>
      <c r="E3848" s="169" t="e">
        <f t="shared" si="3034"/>
        <v>#DIV/0!</v>
      </c>
      <c r="F3848" s="169" t="e">
        <f t="shared" si="3034"/>
        <v>#DIV/0!</v>
      </c>
      <c r="G3848" s="169" t="e">
        <f t="shared" si="3034"/>
        <v>#DIV/0!</v>
      </c>
      <c r="H3848" s="169" t="e">
        <f t="shared" si="3034"/>
        <v>#DIV/0!</v>
      </c>
      <c r="I3848" s="153" t="e">
        <f>I3846/I3847*100</f>
        <v>#DIV/0!</v>
      </c>
      <c r="J3848" s="169" t="e">
        <f>J3847/J3845</f>
        <v>#DIV/0!</v>
      </c>
      <c r="K3848" s="169">
        <f t="shared" ref="K3848:O3848" si="3035">K3847/K3845</f>
        <v>2.095554777738887</v>
      </c>
      <c r="L3848" s="169">
        <f t="shared" si="3035"/>
        <v>1.2548000000000001</v>
      </c>
      <c r="M3848" s="169">
        <f t="shared" si="3035"/>
        <v>1.0095318194561258</v>
      </c>
      <c r="N3848" s="169">
        <f t="shared" si="3035"/>
        <v>2.17443203696573</v>
      </c>
      <c r="O3848" s="169">
        <f t="shared" si="3035"/>
        <v>2.0425069810735339</v>
      </c>
      <c r="P3848" s="169">
        <f>P3847/P3845</f>
        <v>1.5780209324452903</v>
      </c>
      <c r="Q3848" s="153">
        <f>Q3846/Q3847*100</f>
        <v>40.414544425580083</v>
      </c>
    </row>
    <row r="3849" spans="1:17" x14ac:dyDescent="0.35">
      <c r="A3849" s="28" t="s">
        <v>153</v>
      </c>
      <c r="B3849" s="28"/>
      <c r="C3849" s="28"/>
      <c r="D3849" s="28"/>
      <c r="E3849" s="28"/>
      <c r="F3849" s="28"/>
      <c r="G3849" s="28"/>
      <c r="H3849" s="28"/>
      <c r="I3849" s="146"/>
      <c r="J3849" s="28"/>
      <c r="K3849" s="28">
        <v>241</v>
      </c>
      <c r="L3849" s="28">
        <v>214</v>
      </c>
      <c r="M3849" s="28">
        <v>286</v>
      </c>
      <c r="N3849" s="28">
        <v>233</v>
      </c>
      <c r="O3849" s="28">
        <v>237</v>
      </c>
      <c r="P3849" s="28">
        <v>212</v>
      </c>
      <c r="Q3849" s="146"/>
    </row>
    <row r="3850" spans="1:17" x14ac:dyDescent="0.35">
      <c r="A3850" s="43" t="s">
        <v>155</v>
      </c>
      <c r="B3850" s="169" t="e">
        <f t="shared" ref="B3850:H3850" si="3036">B3849/B3847</f>
        <v>#DIV/0!</v>
      </c>
      <c r="C3850" s="169" t="e">
        <f t="shared" si="3036"/>
        <v>#DIV/0!</v>
      </c>
      <c r="D3850" s="169" t="e">
        <f t="shared" si="3036"/>
        <v>#DIV/0!</v>
      </c>
      <c r="E3850" s="169" t="e">
        <f t="shared" si="3036"/>
        <v>#DIV/0!</v>
      </c>
      <c r="F3850" s="169" t="e">
        <f t="shared" si="3036"/>
        <v>#DIV/0!</v>
      </c>
      <c r="G3850" s="169" t="e">
        <f t="shared" si="3036"/>
        <v>#DIV/0!</v>
      </c>
      <c r="H3850" s="169" t="e">
        <f t="shared" si="3036"/>
        <v>#DIV/0!</v>
      </c>
      <c r="I3850" s="146"/>
      <c r="J3850" s="169" t="e">
        <f t="shared" ref="J3850:P3850" si="3037">J3849/J3847</f>
        <v>#DIV/0!</v>
      </c>
      <c r="K3850" s="169">
        <f t="shared" si="3037"/>
        <v>4.02538834140638</v>
      </c>
      <c r="L3850" s="169">
        <f t="shared" si="3037"/>
        <v>6.8218042715970668</v>
      </c>
      <c r="M3850" s="169">
        <f t="shared" si="3037"/>
        <v>7.9422382671480136</v>
      </c>
      <c r="N3850" s="169">
        <f t="shared" si="3037"/>
        <v>4.1260846467150705</v>
      </c>
      <c r="O3850" s="169">
        <f t="shared" si="3037"/>
        <v>3.6001822877107701</v>
      </c>
      <c r="P3850" s="169">
        <f t="shared" si="3037"/>
        <v>6.3913174555321071</v>
      </c>
      <c r="Q3850" s="146"/>
    </row>
    <row r="3851" spans="1:17" x14ac:dyDescent="0.35">
      <c r="A3851" s="28" t="s">
        <v>176</v>
      </c>
      <c r="B3851" s="28">
        <v>0</v>
      </c>
      <c r="C3851" s="28">
        <v>0</v>
      </c>
      <c r="D3851" s="28">
        <v>0</v>
      </c>
      <c r="E3851" s="28">
        <v>0</v>
      </c>
      <c r="F3851" s="28">
        <v>0</v>
      </c>
      <c r="G3851" s="28">
        <v>0</v>
      </c>
      <c r="H3851" s="28">
        <v>0</v>
      </c>
      <c r="I3851" s="151">
        <f>SUM(B3851:H3851)</f>
        <v>0</v>
      </c>
      <c r="J3851" s="28">
        <v>0</v>
      </c>
      <c r="K3851" s="28">
        <v>0</v>
      </c>
      <c r="L3851" s="28">
        <v>0</v>
      </c>
      <c r="M3851" s="28">
        <v>0</v>
      </c>
      <c r="N3851" s="28">
        <v>0</v>
      </c>
      <c r="O3851" s="28">
        <v>0</v>
      </c>
      <c r="P3851" s="28">
        <v>0</v>
      </c>
      <c r="Q3851" s="151">
        <f>SUM(J3851:P3851)</f>
        <v>0</v>
      </c>
    </row>
    <row r="3852" spans="1:17" x14ac:dyDescent="0.35">
      <c r="A3852" s="28" t="s">
        <v>177</v>
      </c>
      <c r="B3852" s="28">
        <v>0</v>
      </c>
      <c r="C3852" s="28">
        <v>0</v>
      </c>
      <c r="D3852" s="28">
        <v>0</v>
      </c>
      <c r="E3852" s="28">
        <v>0</v>
      </c>
      <c r="F3852" s="28">
        <v>0</v>
      </c>
      <c r="G3852" s="28">
        <v>0</v>
      </c>
      <c r="H3852" s="28">
        <v>0</v>
      </c>
      <c r="I3852" s="151">
        <f>SUM(B3852:H3852)</f>
        <v>0</v>
      </c>
      <c r="J3852" s="28">
        <v>0</v>
      </c>
      <c r="K3852" s="28">
        <v>0</v>
      </c>
      <c r="L3852" s="28">
        <v>0</v>
      </c>
      <c r="M3852" s="28">
        <v>0</v>
      </c>
      <c r="N3852" s="28">
        <v>0</v>
      </c>
      <c r="O3852" s="28">
        <v>0</v>
      </c>
      <c r="P3852" s="28">
        <v>0</v>
      </c>
      <c r="Q3852" s="151">
        <f>SUM(J3852:P3852)</f>
        <v>0</v>
      </c>
    </row>
    <row r="3853" spans="1:17" x14ac:dyDescent="0.35">
      <c r="A3853" s="28" t="s">
        <v>152</v>
      </c>
      <c r="B3853" s="28">
        <f t="shared" ref="B3853:H3853" si="3038">B3852+B3851</f>
        <v>0</v>
      </c>
      <c r="C3853" s="28">
        <f t="shared" si="3038"/>
        <v>0</v>
      </c>
      <c r="D3853" s="28">
        <f t="shared" si="3038"/>
        <v>0</v>
      </c>
      <c r="E3853" s="28">
        <f t="shared" si="3038"/>
        <v>0</v>
      </c>
      <c r="F3853" s="28">
        <f t="shared" si="3038"/>
        <v>0</v>
      </c>
      <c r="G3853" s="28">
        <f t="shared" si="3038"/>
        <v>0</v>
      </c>
      <c r="H3853" s="28">
        <f t="shared" si="3038"/>
        <v>0</v>
      </c>
      <c r="I3853" s="151">
        <f>SUM(B3853:H3853)</f>
        <v>0</v>
      </c>
      <c r="J3853" s="28">
        <f>J3852+J3851</f>
        <v>0</v>
      </c>
      <c r="K3853" s="28">
        <f>K3852+K3851</f>
        <v>0</v>
      </c>
      <c r="L3853" s="28">
        <f>L3852+L3851</f>
        <v>0</v>
      </c>
      <c r="M3853" s="28">
        <f>M3852+M3851</f>
        <v>0</v>
      </c>
      <c r="N3853" s="28">
        <f>N3852+N3851</f>
        <v>0</v>
      </c>
      <c r="O3853" s="28"/>
      <c r="P3853" s="28">
        <f t="shared" ref="P3853" si="3039">P3852+P3851</f>
        <v>0</v>
      </c>
      <c r="Q3853" s="151">
        <f>SUM(J3853:P3853)</f>
        <v>0</v>
      </c>
    </row>
    <row r="3854" spans="1:17" x14ac:dyDescent="0.35">
      <c r="A3854" s="28" t="s">
        <v>154</v>
      </c>
      <c r="B3854" s="106" t="e">
        <f t="shared" ref="B3854:P3854" si="3040">B3852/B3853*100</f>
        <v>#DIV/0!</v>
      </c>
      <c r="C3854" s="106" t="e">
        <f t="shared" si="3040"/>
        <v>#DIV/0!</v>
      </c>
      <c r="D3854" s="106" t="e">
        <f t="shared" si="3040"/>
        <v>#DIV/0!</v>
      </c>
      <c r="E3854" s="106" t="e">
        <f t="shared" si="3040"/>
        <v>#DIV/0!</v>
      </c>
      <c r="F3854" s="106" t="e">
        <f t="shared" si="3040"/>
        <v>#DIV/0!</v>
      </c>
      <c r="G3854" s="106" t="e">
        <f t="shared" si="3040"/>
        <v>#DIV/0!</v>
      </c>
      <c r="H3854" s="106" t="e">
        <f t="shared" si="3040"/>
        <v>#DIV/0!</v>
      </c>
      <c r="I3854" s="153" t="e">
        <f t="shared" si="3040"/>
        <v>#DIV/0!</v>
      </c>
      <c r="J3854" s="106" t="e">
        <f t="shared" si="3040"/>
        <v>#DIV/0!</v>
      </c>
      <c r="K3854" s="106" t="e">
        <f t="shared" si="3040"/>
        <v>#DIV/0!</v>
      </c>
      <c r="L3854" s="106" t="e">
        <f t="shared" si="3040"/>
        <v>#DIV/0!</v>
      </c>
      <c r="M3854" s="106" t="e">
        <f t="shared" si="3040"/>
        <v>#DIV/0!</v>
      </c>
      <c r="N3854" s="106" t="e">
        <f t="shared" si="3040"/>
        <v>#DIV/0!</v>
      </c>
      <c r="O3854" s="106" t="e">
        <f t="shared" si="3040"/>
        <v>#DIV/0!</v>
      </c>
      <c r="P3854" s="106" t="e">
        <f t="shared" si="3040"/>
        <v>#DIV/0!</v>
      </c>
      <c r="Q3854" s="153" t="e">
        <f>Q3852/Q3853*100</f>
        <v>#DIV/0!</v>
      </c>
    </row>
    <row r="3855" spans="1:17" x14ac:dyDescent="0.35">
      <c r="A3855" s="28" t="s">
        <v>153</v>
      </c>
      <c r="B3855" s="88">
        <v>0</v>
      </c>
      <c r="C3855" s="88">
        <v>0</v>
      </c>
      <c r="D3855" s="88">
        <v>0</v>
      </c>
      <c r="E3855" s="88">
        <v>0</v>
      </c>
      <c r="F3855" s="88">
        <v>0</v>
      </c>
      <c r="G3855" s="88">
        <v>0</v>
      </c>
      <c r="H3855" s="88">
        <v>0</v>
      </c>
      <c r="I3855" s="146"/>
      <c r="J3855" s="88">
        <v>0</v>
      </c>
      <c r="K3855" s="88">
        <v>0</v>
      </c>
      <c r="L3855" s="88">
        <v>0</v>
      </c>
      <c r="M3855" s="88">
        <v>0</v>
      </c>
      <c r="N3855" s="88">
        <v>0</v>
      </c>
      <c r="O3855" s="88">
        <v>0</v>
      </c>
      <c r="P3855" s="88">
        <v>0</v>
      </c>
      <c r="Q3855" s="146"/>
    </row>
    <row r="3856" spans="1:17" x14ac:dyDescent="0.35">
      <c r="A3856" s="43" t="s">
        <v>155</v>
      </c>
      <c r="B3856" s="169" t="e">
        <f t="shared" ref="B3856:H3856" si="3041">B3855/B3853</f>
        <v>#DIV/0!</v>
      </c>
      <c r="C3856" s="169" t="e">
        <f t="shared" si="3041"/>
        <v>#DIV/0!</v>
      </c>
      <c r="D3856" s="169" t="e">
        <f t="shared" si="3041"/>
        <v>#DIV/0!</v>
      </c>
      <c r="E3856" s="169" t="e">
        <f t="shared" si="3041"/>
        <v>#DIV/0!</v>
      </c>
      <c r="F3856" s="169" t="e">
        <f t="shared" si="3041"/>
        <v>#DIV/0!</v>
      </c>
      <c r="G3856" s="169" t="e">
        <f t="shared" si="3041"/>
        <v>#DIV/0!</v>
      </c>
      <c r="H3856" s="169" t="e">
        <f t="shared" si="3041"/>
        <v>#DIV/0!</v>
      </c>
      <c r="I3856" s="146"/>
      <c r="J3856" s="169" t="e">
        <f t="shared" ref="J3856:P3856" si="3042">J3855/J3853</f>
        <v>#DIV/0!</v>
      </c>
      <c r="K3856" s="169" t="e">
        <f t="shared" si="3042"/>
        <v>#DIV/0!</v>
      </c>
      <c r="L3856" s="169" t="e">
        <f t="shared" si="3042"/>
        <v>#DIV/0!</v>
      </c>
      <c r="M3856" s="169" t="e">
        <f t="shared" si="3042"/>
        <v>#DIV/0!</v>
      </c>
      <c r="N3856" s="169" t="e">
        <f t="shared" si="3042"/>
        <v>#DIV/0!</v>
      </c>
      <c r="O3856" s="169" t="e">
        <f t="shared" si="3042"/>
        <v>#DIV/0!</v>
      </c>
      <c r="P3856" s="169" t="e">
        <f t="shared" si="3042"/>
        <v>#DIV/0!</v>
      </c>
      <c r="Q3856" s="146"/>
    </row>
    <row r="3857" spans="1:17" x14ac:dyDescent="0.35">
      <c r="A3857" s="28" t="s">
        <v>174</v>
      </c>
      <c r="B3857" s="88"/>
      <c r="C3857" s="28"/>
      <c r="D3857" s="28"/>
      <c r="E3857" s="28"/>
      <c r="F3857" s="28"/>
      <c r="G3857" s="79"/>
      <c r="H3857" s="79"/>
      <c r="I3857" s="146">
        <f>SUM(B3857:H3857)</f>
        <v>0</v>
      </c>
      <c r="J3857" s="88"/>
      <c r="K3857" s="28">
        <v>26.34</v>
      </c>
      <c r="L3857" s="28">
        <v>32.68</v>
      </c>
      <c r="M3857" s="28">
        <v>34.94</v>
      </c>
      <c r="N3857" s="28">
        <v>17.09</v>
      </c>
      <c r="O3857" s="79">
        <v>25.37</v>
      </c>
      <c r="P3857" s="88">
        <v>29.12</v>
      </c>
      <c r="Q3857" s="146">
        <f>SUM(J3857:P3857)</f>
        <v>165.54</v>
      </c>
    </row>
    <row r="3858" spans="1:17" x14ac:dyDescent="0.35">
      <c r="A3858" s="28" t="s">
        <v>175</v>
      </c>
      <c r="B3858" s="88"/>
      <c r="C3858" s="28"/>
      <c r="D3858" s="28"/>
      <c r="E3858" s="28"/>
      <c r="F3858" s="28"/>
      <c r="G3858" s="88"/>
      <c r="H3858" s="88"/>
      <c r="I3858" s="146">
        <f>SUM(B3858:H3858)</f>
        <v>0</v>
      </c>
      <c r="J3858" s="88"/>
      <c r="K3858" s="28">
        <v>0.32</v>
      </c>
      <c r="L3858" s="28">
        <v>1.36</v>
      </c>
      <c r="M3858" s="28">
        <v>0.15</v>
      </c>
      <c r="N3858" s="28">
        <v>0.15</v>
      </c>
      <c r="O3858" s="88">
        <v>0.08</v>
      </c>
      <c r="P3858" s="88">
        <v>0.1</v>
      </c>
      <c r="Q3858" s="146">
        <f>P3858+O3858+N3858+M3858+L3858+K3858+J3858</f>
        <v>2.16</v>
      </c>
    </row>
    <row r="3859" spans="1:17" x14ac:dyDescent="0.35">
      <c r="A3859" s="28" t="s">
        <v>152</v>
      </c>
      <c r="B3859" s="28">
        <f t="shared" ref="B3859:H3859" si="3043">B3858+B3857</f>
        <v>0</v>
      </c>
      <c r="C3859" s="28">
        <f t="shared" si="3043"/>
        <v>0</v>
      </c>
      <c r="D3859" s="28">
        <f t="shared" si="3043"/>
        <v>0</v>
      </c>
      <c r="E3859" s="28">
        <f t="shared" si="3043"/>
        <v>0</v>
      </c>
      <c r="F3859" s="28">
        <f t="shared" si="3043"/>
        <v>0</v>
      </c>
      <c r="G3859" s="28">
        <f t="shared" si="3043"/>
        <v>0</v>
      </c>
      <c r="H3859" s="28">
        <f t="shared" si="3043"/>
        <v>0</v>
      </c>
      <c r="I3859" s="146">
        <f>SUM(B3859:H3859)</f>
        <v>0</v>
      </c>
      <c r="J3859" s="28">
        <f>J3858+J3857</f>
        <v>0</v>
      </c>
      <c r="K3859" s="28">
        <f>K3858+K3857</f>
        <v>26.66</v>
      </c>
      <c r="L3859" s="28">
        <f>L3858+L3857</f>
        <v>34.04</v>
      </c>
      <c r="M3859" s="28">
        <v>90</v>
      </c>
      <c r="N3859" s="28">
        <f>N3858+N3857</f>
        <v>17.239999999999998</v>
      </c>
      <c r="O3859" s="28">
        <f>O3858+O3857</f>
        <v>25.45</v>
      </c>
      <c r="P3859" s="28">
        <f t="shared" ref="P3859" si="3044">P3858+P3857</f>
        <v>29.220000000000002</v>
      </c>
      <c r="Q3859" s="146">
        <f>SUM(J3859:P3859)</f>
        <v>222.60999999999999</v>
      </c>
    </row>
    <row r="3860" spans="1:17" x14ac:dyDescent="0.35">
      <c r="A3860" s="28" t="s">
        <v>154</v>
      </c>
      <c r="B3860" s="169" t="e">
        <f t="shared" ref="B3860:H3860" si="3045">B3859/B3857</f>
        <v>#DIV/0!</v>
      </c>
      <c r="C3860" s="169" t="e">
        <f t="shared" si="3045"/>
        <v>#DIV/0!</v>
      </c>
      <c r="D3860" s="169" t="e">
        <f t="shared" si="3045"/>
        <v>#DIV/0!</v>
      </c>
      <c r="E3860" s="169" t="e">
        <f t="shared" si="3045"/>
        <v>#DIV/0!</v>
      </c>
      <c r="F3860" s="169" t="e">
        <f t="shared" si="3045"/>
        <v>#DIV/0!</v>
      </c>
      <c r="G3860" s="169" t="e">
        <f t="shared" si="3045"/>
        <v>#DIV/0!</v>
      </c>
      <c r="H3860" s="169" t="e">
        <f t="shared" si="3045"/>
        <v>#DIV/0!</v>
      </c>
      <c r="I3860" s="153" t="e">
        <f>I3858/I3859*100</f>
        <v>#DIV/0!</v>
      </c>
      <c r="J3860" s="169" t="e">
        <f t="shared" ref="J3860:P3860" si="3046">J3859/J3857</f>
        <v>#DIV/0!</v>
      </c>
      <c r="K3860" s="169">
        <f t="shared" si="3046"/>
        <v>1.0121488230827638</v>
      </c>
      <c r="L3860" s="169">
        <f t="shared" si="3046"/>
        <v>1.0416156670746635</v>
      </c>
      <c r="M3860" s="169">
        <f t="shared" si="3046"/>
        <v>2.5758443045220378</v>
      </c>
      <c r="N3860" s="169">
        <f t="shared" si="3046"/>
        <v>1.0087770626097132</v>
      </c>
      <c r="O3860" s="169">
        <f t="shared" si="3046"/>
        <v>1.0031533307055578</v>
      </c>
      <c r="P3860" s="169">
        <f t="shared" si="3046"/>
        <v>1.0034340659340659</v>
      </c>
      <c r="Q3860" s="153">
        <f>Q3858/Q3859*100</f>
        <v>0.97030681460850821</v>
      </c>
    </row>
    <row r="3861" spans="1:17" x14ac:dyDescent="0.35">
      <c r="A3861" s="28" t="s">
        <v>153</v>
      </c>
      <c r="B3861" s="28"/>
      <c r="C3861" s="28"/>
      <c r="D3861" s="28"/>
      <c r="E3861" s="28"/>
      <c r="F3861" s="28"/>
      <c r="G3861" s="28"/>
      <c r="H3861" s="28"/>
      <c r="I3861" s="146"/>
      <c r="J3861" s="28"/>
      <c r="K3861" s="28">
        <v>109</v>
      </c>
      <c r="L3861" s="28">
        <v>126</v>
      </c>
      <c r="M3861" s="28">
        <v>120</v>
      </c>
      <c r="N3861" s="28">
        <v>26</v>
      </c>
      <c r="O3861" s="28">
        <v>108</v>
      </c>
      <c r="P3861" s="28">
        <v>111</v>
      </c>
      <c r="Q3861" s="146"/>
    </row>
    <row r="3862" spans="1:17" x14ac:dyDescent="0.35">
      <c r="A3862" s="43" t="s">
        <v>155</v>
      </c>
      <c r="B3862" s="169" t="e">
        <f t="shared" ref="B3862:H3862" si="3047">B3861/B3859</f>
        <v>#DIV/0!</v>
      </c>
      <c r="C3862" s="169" t="e">
        <f t="shared" si="3047"/>
        <v>#DIV/0!</v>
      </c>
      <c r="D3862" s="169" t="e">
        <f t="shared" si="3047"/>
        <v>#DIV/0!</v>
      </c>
      <c r="E3862" s="169" t="e">
        <f t="shared" si="3047"/>
        <v>#DIV/0!</v>
      </c>
      <c r="F3862" s="169" t="e">
        <f t="shared" si="3047"/>
        <v>#DIV/0!</v>
      </c>
      <c r="G3862" s="169" t="e">
        <f t="shared" si="3047"/>
        <v>#DIV/0!</v>
      </c>
      <c r="H3862" s="169" t="e">
        <f t="shared" si="3047"/>
        <v>#DIV/0!</v>
      </c>
      <c r="I3862" s="146"/>
      <c r="J3862" s="169" t="e">
        <f t="shared" ref="J3862:P3862" si="3048">J3861/J3859</f>
        <v>#DIV/0!</v>
      </c>
      <c r="K3862" s="169">
        <f t="shared" si="3048"/>
        <v>4.0885221305326329</v>
      </c>
      <c r="L3862" s="169">
        <f t="shared" si="3048"/>
        <v>3.7015276145710931</v>
      </c>
      <c r="M3862" s="169">
        <f t="shared" si="3048"/>
        <v>1.3333333333333333</v>
      </c>
      <c r="N3862" s="169">
        <f t="shared" si="3048"/>
        <v>1.5081206496519723</v>
      </c>
      <c r="O3862" s="169">
        <f t="shared" si="3048"/>
        <v>4.2436149312377207</v>
      </c>
      <c r="P3862" s="169">
        <f t="shared" si="3048"/>
        <v>3.7987679671457903</v>
      </c>
      <c r="Q3862" s="146"/>
    </row>
    <row r="3863" spans="1:17" x14ac:dyDescent="0.35">
      <c r="A3863" s="21"/>
      <c r="B3863" s="21"/>
      <c r="C3863" s="21"/>
      <c r="D3863" s="169" t="e">
        <f>D3862/D3860</f>
        <v>#DIV/0!</v>
      </c>
      <c r="E3863" s="169" t="e">
        <f>E3862/E3860</f>
        <v>#DIV/0!</v>
      </c>
      <c r="F3863" s="21">
        <v>21</v>
      </c>
      <c r="G3863" s="21"/>
      <c r="H3863" s="21"/>
      <c r="I3863" s="21"/>
      <c r="J3863" s="21"/>
      <c r="K3863" s="21"/>
      <c r="L3863" s="169">
        <f>L3862/L3860</f>
        <v>3.5536404948349976</v>
      </c>
      <c r="M3863" s="169">
        <f>M3862/M3860</f>
        <v>0.51762962962962955</v>
      </c>
      <c r="N3863" s="21">
        <v>21</v>
      </c>
      <c r="O3863" s="21"/>
      <c r="P3863" s="21"/>
    </row>
    <row r="3864" spans="1:17" x14ac:dyDescent="0.35">
      <c r="A3864" s="21"/>
      <c r="B3864" s="155"/>
      <c r="C3864" s="156" t="s">
        <v>1679</v>
      </c>
      <c r="D3864" s="156" t="s">
        <v>178</v>
      </c>
      <c r="E3864" s="156" t="s">
        <v>179</v>
      </c>
      <c r="F3864" s="156" t="s">
        <v>180</v>
      </c>
      <c r="G3864" s="156" t="s">
        <v>181</v>
      </c>
      <c r="H3864" s="156" t="s">
        <v>182</v>
      </c>
      <c r="I3864" s="156" t="s">
        <v>183</v>
      </c>
      <c r="J3864" s="156" t="s">
        <v>184</v>
      </c>
      <c r="K3864" s="156" t="s">
        <v>185</v>
      </c>
      <c r="L3864" s="156" t="s">
        <v>186</v>
      </c>
      <c r="M3864" s="156" t="s">
        <v>187</v>
      </c>
      <c r="N3864" s="156" t="s">
        <v>188</v>
      </c>
      <c r="O3864" s="21"/>
      <c r="P3864" s="21"/>
    </row>
    <row r="3865" spans="1:17" x14ac:dyDescent="0.35">
      <c r="A3865" s="21"/>
      <c r="B3865" s="157" t="s">
        <v>189</v>
      </c>
      <c r="C3865" s="179">
        <f>Q3792</f>
        <v>707.1</v>
      </c>
      <c r="D3865" s="158">
        <f>Q3798</f>
        <v>735.40000000000009</v>
      </c>
      <c r="E3865" s="158">
        <v>0</v>
      </c>
      <c r="F3865" s="164">
        <f>Q3810</f>
        <v>239.74000000000004</v>
      </c>
      <c r="G3865" s="180">
        <v>0</v>
      </c>
      <c r="H3865" s="164">
        <f>Q3822</f>
        <v>738.04</v>
      </c>
      <c r="I3865" s="164">
        <f>Q3828</f>
        <v>16.91</v>
      </c>
      <c r="J3865" s="164">
        <f>Q3834</f>
        <v>5.69</v>
      </c>
      <c r="K3865" s="179">
        <f>Q3840</f>
        <v>4</v>
      </c>
      <c r="L3865" s="164">
        <f>Q3846</f>
        <v>114.26000000000002</v>
      </c>
      <c r="M3865" s="164">
        <v>0</v>
      </c>
      <c r="N3865" s="164">
        <f>Q3858</f>
        <v>2.16</v>
      </c>
      <c r="O3865" s="21"/>
      <c r="P3865" s="21"/>
    </row>
    <row r="3866" spans="1:17" x14ac:dyDescent="0.35">
      <c r="A3866" s="21"/>
      <c r="B3866" s="157" t="s">
        <v>190</v>
      </c>
      <c r="C3866" s="163">
        <f>Q3794</f>
        <v>100</v>
      </c>
      <c r="D3866" s="163">
        <f>Q3800</f>
        <v>100</v>
      </c>
      <c r="E3866" s="163">
        <v>100</v>
      </c>
      <c r="F3866" s="163">
        <f>Q3812</f>
        <v>67.203004989628312</v>
      </c>
      <c r="G3866" s="163">
        <v>0</v>
      </c>
      <c r="H3866" s="184">
        <f>Q3824</f>
        <v>24.173938107591123</v>
      </c>
      <c r="I3866" s="163">
        <f>Q3830</f>
        <v>1.7837364584761766</v>
      </c>
      <c r="J3866" s="163">
        <f>Q3836</f>
        <v>0.38461798443953255</v>
      </c>
      <c r="K3866" s="163">
        <f>Q3842</f>
        <v>0.19125944343501958</v>
      </c>
      <c r="L3866" s="163">
        <f>Q3848</f>
        <v>40.414544425580083</v>
      </c>
      <c r="M3866" s="163">
        <v>1.003653802237954</v>
      </c>
      <c r="N3866" s="163">
        <f>Q3860</f>
        <v>0.97030681460850821</v>
      </c>
      <c r="O3866" s="21"/>
      <c r="P3866" s="21"/>
    </row>
    <row r="3868" spans="1:17" x14ac:dyDescent="0.35">
      <c r="A3868" s="31" t="s">
        <v>0</v>
      </c>
      <c r="B3868" s="83"/>
      <c r="C3868" s="83"/>
      <c r="D3868" s="21"/>
      <c r="E3868" s="21"/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21"/>
    </row>
    <row r="3869" spans="1:17" ht="15.5" x14ac:dyDescent="0.35">
      <c r="A3869" s="33" t="s">
        <v>1</v>
      </c>
      <c r="B3869" s="64" t="s">
        <v>1487</v>
      </c>
      <c r="C3869" s="64" t="s">
        <v>1488</v>
      </c>
      <c r="D3869" s="64" t="s">
        <v>1489</v>
      </c>
      <c r="E3869" s="64" t="s">
        <v>1490</v>
      </c>
      <c r="F3869" s="64" t="s">
        <v>1491</v>
      </c>
      <c r="G3869" s="64" t="s">
        <v>1492</v>
      </c>
      <c r="H3869" s="64" t="s">
        <v>1493</v>
      </c>
      <c r="I3869" s="65" t="s">
        <v>1545</v>
      </c>
      <c r="J3869" s="64" t="s">
        <v>1508</v>
      </c>
      <c r="K3869" s="64" t="s">
        <v>1546</v>
      </c>
      <c r="L3869" s="64" t="s">
        <v>1559</v>
      </c>
      <c r="M3869" s="64" t="s">
        <v>1548</v>
      </c>
      <c r="N3869" s="64" t="s">
        <v>1549</v>
      </c>
      <c r="O3869" s="64" t="s">
        <v>1550</v>
      </c>
      <c r="P3869" s="64" t="s">
        <v>1551</v>
      </c>
      <c r="Q3869" s="65" t="s">
        <v>2202</v>
      </c>
    </row>
    <row r="3870" spans="1:17" x14ac:dyDescent="0.35">
      <c r="A3870" s="28" t="s">
        <v>1677</v>
      </c>
      <c r="B3870" s="28">
        <v>0</v>
      </c>
      <c r="C3870" s="28">
        <v>0</v>
      </c>
      <c r="D3870" s="28">
        <v>0</v>
      </c>
      <c r="E3870" s="28">
        <v>0</v>
      </c>
      <c r="F3870" s="28">
        <v>0</v>
      </c>
      <c r="G3870" s="28">
        <v>0</v>
      </c>
      <c r="H3870" s="28">
        <v>0</v>
      </c>
      <c r="I3870" s="146">
        <f>SUM(B3870:H3870)</f>
        <v>0</v>
      </c>
      <c r="J3870" s="28">
        <v>0</v>
      </c>
      <c r="K3870" s="28">
        <v>0</v>
      </c>
      <c r="L3870" s="28">
        <v>0</v>
      </c>
      <c r="M3870" s="28">
        <v>0</v>
      </c>
      <c r="N3870" s="28">
        <v>0</v>
      </c>
      <c r="O3870" s="28">
        <v>0</v>
      </c>
      <c r="P3870" s="28">
        <v>0</v>
      </c>
      <c r="Q3870" s="146">
        <f>SUM(J3870:P3870)</f>
        <v>0</v>
      </c>
    </row>
    <row r="3871" spans="1:17" x14ac:dyDescent="0.35">
      <c r="A3871" s="28" t="s">
        <v>1678</v>
      </c>
      <c r="B3871" s="28">
        <v>135.4</v>
      </c>
      <c r="C3871" s="28">
        <v>136</v>
      </c>
      <c r="D3871" s="28">
        <v>103.4</v>
      </c>
      <c r="E3871" s="28">
        <v>123.2</v>
      </c>
      <c r="F3871" s="28">
        <v>108</v>
      </c>
      <c r="G3871" s="166">
        <v>126.5</v>
      </c>
      <c r="H3871" s="28">
        <v>115.5</v>
      </c>
      <c r="I3871" s="146">
        <f>SUM(B3871:H3871)</f>
        <v>848</v>
      </c>
      <c r="J3871" s="28">
        <v>138.5</v>
      </c>
      <c r="K3871" s="28">
        <v>52.6</v>
      </c>
      <c r="L3871" s="28">
        <v>131.19999999999999</v>
      </c>
      <c r="M3871" s="28">
        <v>118.8</v>
      </c>
      <c r="N3871" s="28"/>
      <c r="O3871" s="28"/>
      <c r="P3871" s="28"/>
      <c r="Q3871" s="146">
        <f>SUM(J3871:P3871)</f>
        <v>441.09999999999997</v>
      </c>
    </row>
    <row r="3872" spans="1:17" x14ac:dyDescent="0.35">
      <c r="A3872" s="28" t="s">
        <v>152</v>
      </c>
      <c r="B3872" s="28">
        <f t="shared" ref="B3872" si="3049">B3871+B3870</f>
        <v>135.4</v>
      </c>
      <c r="C3872" s="28">
        <f t="shared" ref="C3872:H3872" si="3050">C3871+C3870</f>
        <v>136</v>
      </c>
      <c r="D3872" s="28">
        <f t="shared" si="3050"/>
        <v>103.4</v>
      </c>
      <c r="E3872" s="28">
        <f t="shared" si="3050"/>
        <v>123.2</v>
      </c>
      <c r="F3872" s="28">
        <f t="shared" si="3050"/>
        <v>108</v>
      </c>
      <c r="G3872" s="28">
        <f t="shared" si="3050"/>
        <v>126.5</v>
      </c>
      <c r="H3872" s="28">
        <f t="shared" si="3050"/>
        <v>115.5</v>
      </c>
      <c r="I3872" s="146">
        <f>SUM(B3872:H3872)</f>
        <v>848</v>
      </c>
      <c r="J3872" s="28">
        <f>J3871+J3870</f>
        <v>138.5</v>
      </c>
      <c r="K3872" s="28">
        <f t="shared" ref="K3872:P3872" si="3051">K3871+K3870</f>
        <v>52.6</v>
      </c>
      <c r="L3872" s="28">
        <f t="shared" si="3051"/>
        <v>131.19999999999999</v>
      </c>
      <c r="M3872" s="28">
        <f t="shared" si="3051"/>
        <v>118.8</v>
      </c>
      <c r="N3872" s="28">
        <f t="shared" si="3051"/>
        <v>0</v>
      </c>
      <c r="O3872" s="28">
        <f t="shared" si="3051"/>
        <v>0</v>
      </c>
      <c r="P3872" s="28">
        <f t="shared" si="3051"/>
        <v>0</v>
      </c>
      <c r="Q3872" s="146">
        <f>SUM(J3872:P3872)</f>
        <v>441.09999999999997</v>
      </c>
    </row>
    <row r="3873" spans="1:17" x14ac:dyDescent="0.35">
      <c r="A3873" s="28" t="s">
        <v>154</v>
      </c>
      <c r="B3873" s="106">
        <f>B3871/B3872*100</f>
        <v>100</v>
      </c>
      <c r="C3873" s="106">
        <f>C3871/C3872*100</f>
        <v>100</v>
      </c>
      <c r="D3873" s="106">
        <f>D3871/D3872*100</f>
        <v>100</v>
      </c>
      <c r="E3873" s="106">
        <f>E3871/E3872</f>
        <v>1</v>
      </c>
      <c r="F3873" s="106">
        <f>F3871/F3872*100</f>
        <v>100</v>
      </c>
      <c r="G3873" s="106">
        <f>G3871/G3872*100</f>
        <v>100</v>
      </c>
      <c r="H3873" s="106">
        <f>H3871/H3872*100</f>
        <v>100</v>
      </c>
      <c r="I3873" s="106">
        <f>I3871/I3872*100</f>
        <v>100</v>
      </c>
      <c r="J3873" s="106">
        <f t="shared" ref="J3873:P3873" si="3052">J3871/J3872*100</f>
        <v>100</v>
      </c>
      <c r="K3873" s="106">
        <f t="shared" si="3052"/>
        <v>100</v>
      </c>
      <c r="L3873" s="106">
        <f t="shared" si="3052"/>
        <v>100</v>
      </c>
      <c r="M3873" s="106">
        <f t="shared" si="3052"/>
        <v>100</v>
      </c>
      <c r="N3873" s="106" t="e">
        <f t="shared" si="3052"/>
        <v>#DIV/0!</v>
      </c>
      <c r="O3873" s="106" t="e">
        <f t="shared" si="3052"/>
        <v>#DIV/0!</v>
      </c>
      <c r="P3873" s="106" t="e">
        <f t="shared" si="3052"/>
        <v>#DIV/0!</v>
      </c>
      <c r="Q3873" s="106">
        <f>Q3871/Q3872*100</f>
        <v>100</v>
      </c>
    </row>
    <row r="3874" spans="1:17" x14ac:dyDescent="0.35">
      <c r="A3874" s="28" t="s">
        <v>153</v>
      </c>
      <c r="B3874" s="28">
        <v>120</v>
      </c>
      <c r="C3874" s="28">
        <v>133</v>
      </c>
      <c r="D3874" s="28">
        <v>87</v>
      </c>
      <c r="E3874" s="28">
        <v>123</v>
      </c>
      <c r="F3874" s="28">
        <v>117</v>
      </c>
      <c r="G3874" s="28">
        <v>131</v>
      </c>
      <c r="H3874" s="28">
        <v>119</v>
      </c>
      <c r="I3874" s="106">
        <v>0</v>
      </c>
      <c r="J3874" s="28">
        <v>132</v>
      </c>
      <c r="K3874" s="28">
        <v>49</v>
      </c>
      <c r="L3874" s="28">
        <v>119</v>
      </c>
      <c r="M3874" s="28">
        <v>115</v>
      </c>
      <c r="N3874" s="28"/>
      <c r="O3874" s="28"/>
      <c r="P3874" s="28"/>
      <c r="Q3874" s="106">
        <v>0</v>
      </c>
    </row>
    <row r="3875" spans="1:17" x14ac:dyDescent="0.35">
      <c r="A3875" s="167" t="s">
        <v>155</v>
      </c>
      <c r="B3875" s="169">
        <f t="shared" ref="B3875" si="3053">B3874/B3872</f>
        <v>0.88626292466765133</v>
      </c>
      <c r="C3875" s="169">
        <f t="shared" ref="C3875:H3875" si="3054">C3874/C3872</f>
        <v>0.9779411764705882</v>
      </c>
      <c r="D3875" s="169">
        <f t="shared" si="3054"/>
        <v>0.8413926499032881</v>
      </c>
      <c r="E3875" s="169">
        <f t="shared" si="3054"/>
        <v>0.99837662337662336</v>
      </c>
      <c r="F3875" s="169">
        <f t="shared" si="3054"/>
        <v>1.0833333333333333</v>
      </c>
      <c r="G3875" s="169">
        <f t="shared" si="3054"/>
        <v>1.0355731225296443</v>
      </c>
      <c r="H3875" s="169">
        <f t="shared" si="3054"/>
        <v>1.0303030303030303</v>
      </c>
      <c r="I3875" s="146"/>
      <c r="J3875" s="169">
        <f t="shared" ref="J3875:P3875" si="3055">J3874/J3872</f>
        <v>0.95306859205776173</v>
      </c>
      <c r="K3875" s="169">
        <f t="shared" si="3055"/>
        <v>0.9315589353612167</v>
      </c>
      <c r="L3875" s="169">
        <f t="shared" si="3055"/>
        <v>0.9070121951219513</v>
      </c>
      <c r="M3875" s="169">
        <f t="shared" si="3055"/>
        <v>0.96801346801346799</v>
      </c>
      <c r="N3875" s="169" t="e">
        <f t="shared" si="3055"/>
        <v>#DIV/0!</v>
      </c>
      <c r="O3875" s="169" t="e">
        <f t="shared" si="3055"/>
        <v>#DIV/0!</v>
      </c>
      <c r="P3875" s="169" t="e">
        <f t="shared" si="3055"/>
        <v>#DIV/0!</v>
      </c>
      <c r="Q3875" s="146"/>
    </row>
    <row r="3876" spans="1:17" x14ac:dyDescent="0.35">
      <c r="A3876" s="28" t="s">
        <v>162</v>
      </c>
      <c r="B3876" s="28">
        <v>0</v>
      </c>
      <c r="C3876" s="28">
        <v>0</v>
      </c>
      <c r="D3876" s="28">
        <v>0</v>
      </c>
      <c r="E3876" s="28">
        <v>0</v>
      </c>
      <c r="F3876" s="28">
        <v>0</v>
      </c>
      <c r="G3876" s="28">
        <v>0</v>
      </c>
      <c r="H3876" s="28">
        <v>0</v>
      </c>
      <c r="I3876" s="146">
        <f>SUM(B3876:H3876)</f>
        <v>0</v>
      </c>
      <c r="J3876" s="28">
        <v>0</v>
      </c>
      <c r="K3876" s="28">
        <v>0</v>
      </c>
      <c r="L3876" s="28">
        <v>0</v>
      </c>
      <c r="M3876" s="28">
        <v>0</v>
      </c>
      <c r="N3876" s="28">
        <v>0</v>
      </c>
      <c r="O3876" s="28">
        <v>0</v>
      </c>
      <c r="P3876" s="28">
        <v>0</v>
      </c>
      <c r="Q3876" s="146">
        <f>SUM(J3876:P3876)</f>
        <v>0</v>
      </c>
    </row>
    <row r="3877" spans="1:17" x14ac:dyDescent="0.35">
      <c r="A3877" s="28" t="s">
        <v>163</v>
      </c>
      <c r="B3877" s="61">
        <v>137.69999999999999</v>
      </c>
      <c r="C3877" s="61">
        <v>135.9</v>
      </c>
      <c r="D3877" s="166">
        <v>136</v>
      </c>
      <c r="E3877" s="166">
        <v>143.4</v>
      </c>
      <c r="F3877" s="166">
        <v>89.2</v>
      </c>
      <c r="G3877" s="166">
        <v>135</v>
      </c>
      <c r="H3877" s="28">
        <v>117.6</v>
      </c>
      <c r="I3877" s="146">
        <f>SUM(B3877:H3877)</f>
        <v>894.80000000000007</v>
      </c>
      <c r="J3877" s="28">
        <v>148</v>
      </c>
      <c r="K3877" s="28">
        <v>59.1</v>
      </c>
      <c r="L3877" s="28">
        <v>137.30000000000001</v>
      </c>
      <c r="M3877" s="28">
        <v>135.6</v>
      </c>
      <c r="N3877" s="28"/>
      <c r="O3877" s="28"/>
      <c r="P3877" s="28"/>
      <c r="Q3877" s="146">
        <f>SUM(J3877:P3877)</f>
        <v>480</v>
      </c>
    </row>
    <row r="3878" spans="1:17" x14ac:dyDescent="0.35">
      <c r="A3878" s="28" t="s">
        <v>152</v>
      </c>
      <c r="B3878" s="28">
        <f t="shared" ref="B3878" si="3056">B3877+B3876</f>
        <v>137.69999999999999</v>
      </c>
      <c r="C3878" s="28">
        <f>C3877+C3876</f>
        <v>135.9</v>
      </c>
      <c r="D3878" s="28">
        <f t="shared" ref="D3878:H3878" si="3057">D3877+D3876</f>
        <v>136</v>
      </c>
      <c r="E3878" s="28">
        <f t="shared" si="3057"/>
        <v>143.4</v>
      </c>
      <c r="F3878" s="28">
        <f t="shared" si="3057"/>
        <v>89.2</v>
      </c>
      <c r="G3878" s="28">
        <f t="shared" si="3057"/>
        <v>135</v>
      </c>
      <c r="H3878" s="28">
        <f t="shared" si="3057"/>
        <v>117.6</v>
      </c>
      <c r="I3878" s="146">
        <f>SUM(B3878:H3878)</f>
        <v>894.80000000000007</v>
      </c>
      <c r="J3878" s="28">
        <f>J3877+J3876</f>
        <v>148</v>
      </c>
      <c r="K3878" s="28">
        <f t="shared" ref="K3878:P3878" si="3058">K3877+K3876</f>
        <v>59.1</v>
      </c>
      <c r="L3878" s="28">
        <f t="shared" si="3058"/>
        <v>137.30000000000001</v>
      </c>
      <c r="M3878" s="28">
        <f t="shared" si="3058"/>
        <v>135.6</v>
      </c>
      <c r="N3878" s="28">
        <f t="shared" si="3058"/>
        <v>0</v>
      </c>
      <c r="O3878" s="28">
        <f t="shared" si="3058"/>
        <v>0</v>
      </c>
      <c r="P3878" s="28">
        <f t="shared" si="3058"/>
        <v>0</v>
      </c>
      <c r="Q3878" s="146">
        <f>SUM(J3878:P3878)</f>
        <v>480</v>
      </c>
    </row>
    <row r="3879" spans="1:17" x14ac:dyDescent="0.35">
      <c r="A3879" s="28" t="s">
        <v>154</v>
      </c>
      <c r="B3879" s="106">
        <f t="shared" ref="B3879" si="3059">B3877/B3878*100</f>
        <v>100</v>
      </c>
      <c r="C3879" s="106">
        <f t="shared" ref="C3879:H3879" si="3060">C3877/C3878*100</f>
        <v>100</v>
      </c>
      <c r="D3879" s="106">
        <f t="shared" si="3060"/>
        <v>100</v>
      </c>
      <c r="E3879" s="106">
        <f t="shared" si="3060"/>
        <v>100</v>
      </c>
      <c r="F3879" s="106">
        <f t="shared" si="3060"/>
        <v>100</v>
      </c>
      <c r="G3879" s="106">
        <f t="shared" si="3060"/>
        <v>100</v>
      </c>
      <c r="H3879" s="106">
        <f t="shared" si="3060"/>
        <v>100</v>
      </c>
      <c r="I3879" s="106">
        <f>I3877/I3878*100</f>
        <v>100</v>
      </c>
      <c r="J3879" s="106">
        <f t="shared" ref="J3879:P3879" si="3061">J3877/J3878*100</f>
        <v>100</v>
      </c>
      <c r="K3879" s="106">
        <f t="shared" si="3061"/>
        <v>100</v>
      </c>
      <c r="L3879" s="106">
        <f t="shared" si="3061"/>
        <v>100</v>
      </c>
      <c r="M3879" s="106">
        <f t="shared" si="3061"/>
        <v>100</v>
      </c>
      <c r="N3879" s="106" t="e">
        <f t="shared" si="3061"/>
        <v>#DIV/0!</v>
      </c>
      <c r="O3879" s="106" t="e">
        <f t="shared" si="3061"/>
        <v>#DIV/0!</v>
      </c>
      <c r="P3879" s="106" t="e">
        <f t="shared" si="3061"/>
        <v>#DIV/0!</v>
      </c>
      <c r="Q3879" s="106">
        <f>Q3877/Q3878*100</f>
        <v>100</v>
      </c>
    </row>
    <row r="3880" spans="1:17" x14ac:dyDescent="0.35">
      <c r="A3880" s="28" t="s">
        <v>153</v>
      </c>
      <c r="B3880" s="28">
        <v>136</v>
      </c>
      <c r="C3880" s="28">
        <v>146</v>
      </c>
      <c r="D3880" s="28">
        <v>158</v>
      </c>
      <c r="E3880" s="28">
        <v>154</v>
      </c>
      <c r="F3880" s="28">
        <v>84</v>
      </c>
      <c r="G3880" s="28">
        <v>129</v>
      </c>
      <c r="H3880" s="28">
        <v>130</v>
      </c>
      <c r="I3880" s="106">
        <v>0</v>
      </c>
      <c r="J3880" s="28">
        <v>152</v>
      </c>
      <c r="K3880" s="28">
        <v>71</v>
      </c>
      <c r="L3880" s="28">
        <v>149</v>
      </c>
      <c r="M3880" s="28">
        <v>145</v>
      </c>
      <c r="N3880" s="28"/>
      <c r="O3880" s="28"/>
      <c r="P3880" s="28"/>
      <c r="Q3880" s="106">
        <v>0</v>
      </c>
    </row>
    <row r="3881" spans="1:17" x14ac:dyDescent="0.35">
      <c r="A3881" s="167" t="s">
        <v>155</v>
      </c>
      <c r="B3881" s="169">
        <f t="shared" ref="B3881" si="3062">B3880/B3878</f>
        <v>0.98765432098765438</v>
      </c>
      <c r="C3881" s="169">
        <f t="shared" ref="C3881:H3881" si="3063">C3880/C3878</f>
        <v>1.0743193524650478</v>
      </c>
      <c r="D3881" s="169">
        <f t="shared" si="3063"/>
        <v>1.161764705882353</v>
      </c>
      <c r="E3881" s="169">
        <f t="shared" si="3063"/>
        <v>1.0739191073919108</v>
      </c>
      <c r="F3881" s="169">
        <f t="shared" si="3063"/>
        <v>0.9417040358744394</v>
      </c>
      <c r="G3881" s="169">
        <f t="shared" si="3063"/>
        <v>0.9555555555555556</v>
      </c>
      <c r="H3881" s="169">
        <f t="shared" si="3063"/>
        <v>1.1054421768707483</v>
      </c>
      <c r="I3881" s="146"/>
      <c r="J3881" s="169">
        <f t="shared" ref="J3881:P3881" si="3064">J3880/J3878</f>
        <v>1.027027027027027</v>
      </c>
      <c r="K3881" s="169">
        <f t="shared" si="3064"/>
        <v>1.2013536379018612</v>
      </c>
      <c r="L3881" s="169">
        <f t="shared" si="3064"/>
        <v>1.0852148579752365</v>
      </c>
      <c r="M3881" s="169">
        <f t="shared" si="3064"/>
        <v>1.069321533923304</v>
      </c>
      <c r="N3881" s="169" t="e">
        <f t="shared" si="3064"/>
        <v>#DIV/0!</v>
      </c>
      <c r="O3881" s="169" t="e">
        <f t="shared" si="3064"/>
        <v>#DIV/0!</v>
      </c>
      <c r="P3881" s="169" t="e">
        <f t="shared" si="3064"/>
        <v>#DIV/0!</v>
      </c>
      <c r="Q3881" s="146"/>
    </row>
    <row r="3882" spans="1:17" x14ac:dyDescent="0.35">
      <c r="A3882" s="28" t="s">
        <v>164</v>
      </c>
      <c r="B3882" s="28">
        <v>0</v>
      </c>
      <c r="C3882" s="28">
        <v>0</v>
      </c>
      <c r="D3882" s="28">
        <v>0</v>
      </c>
      <c r="E3882" s="28">
        <v>0</v>
      </c>
      <c r="F3882" s="28">
        <v>0</v>
      </c>
      <c r="G3882" s="28">
        <v>0</v>
      </c>
      <c r="H3882" s="28">
        <v>0</v>
      </c>
      <c r="I3882" s="151"/>
      <c r="J3882" s="28">
        <v>0</v>
      </c>
      <c r="K3882" s="61">
        <v>0</v>
      </c>
      <c r="L3882" s="61">
        <v>0</v>
      </c>
      <c r="M3882" s="61">
        <v>0</v>
      </c>
      <c r="N3882" s="61">
        <v>0</v>
      </c>
      <c r="O3882" s="61">
        <v>0</v>
      </c>
      <c r="P3882" s="61">
        <v>0</v>
      </c>
      <c r="Q3882" s="151"/>
    </row>
    <row r="3883" spans="1:17" x14ac:dyDescent="0.35">
      <c r="A3883" s="88" t="s">
        <v>165</v>
      </c>
      <c r="B3883" s="148">
        <v>0</v>
      </c>
      <c r="C3883" s="148">
        <v>0</v>
      </c>
      <c r="D3883" s="148">
        <v>0</v>
      </c>
      <c r="E3883" s="148">
        <v>0</v>
      </c>
      <c r="F3883" s="148">
        <v>0</v>
      </c>
      <c r="G3883" s="148">
        <v>0</v>
      </c>
      <c r="H3883" s="148">
        <v>0</v>
      </c>
      <c r="I3883" s="153">
        <f>SUM(B3883:H3883)</f>
        <v>0</v>
      </c>
      <c r="J3883" s="88">
        <v>0</v>
      </c>
      <c r="K3883" s="148">
        <v>0</v>
      </c>
      <c r="L3883" s="148">
        <v>0</v>
      </c>
      <c r="M3883" s="148">
        <v>0</v>
      </c>
      <c r="N3883" s="148">
        <v>0</v>
      </c>
      <c r="O3883" s="148">
        <v>0</v>
      </c>
      <c r="P3883" s="148">
        <v>0</v>
      </c>
      <c r="Q3883" s="153">
        <f>SUM(J3883:P3883)</f>
        <v>0</v>
      </c>
    </row>
    <row r="3884" spans="1:17" x14ac:dyDescent="0.35">
      <c r="A3884" s="28" t="s">
        <v>152</v>
      </c>
      <c r="B3884" s="28">
        <f t="shared" ref="B3884" si="3065">B3882+B3883</f>
        <v>0</v>
      </c>
      <c r="C3884" s="28">
        <f t="shared" ref="C3884:H3884" si="3066">C3882+C3883</f>
        <v>0</v>
      </c>
      <c r="D3884" s="28">
        <f t="shared" si="3066"/>
        <v>0</v>
      </c>
      <c r="E3884" s="28">
        <f t="shared" si="3066"/>
        <v>0</v>
      </c>
      <c r="F3884" s="28">
        <f t="shared" si="3066"/>
        <v>0</v>
      </c>
      <c r="G3884" s="28">
        <f t="shared" si="3066"/>
        <v>0</v>
      </c>
      <c r="H3884" s="28">
        <f t="shared" si="3066"/>
        <v>0</v>
      </c>
      <c r="I3884" s="151">
        <f>SUM(B3884:H3884)</f>
        <v>0</v>
      </c>
      <c r="J3884" s="28">
        <f t="shared" ref="J3884:O3884" si="3067">J3882+J3883</f>
        <v>0</v>
      </c>
      <c r="K3884" s="28">
        <f t="shared" si="3067"/>
        <v>0</v>
      </c>
      <c r="L3884" s="28">
        <f t="shared" si="3067"/>
        <v>0</v>
      </c>
      <c r="M3884" s="28">
        <f t="shared" si="3067"/>
        <v>0</v>
      </c>
      <c r="N3884" s="28">
        <f t="shared" si="3067"/>
        <v>0</v>
      </c>
      <c r="O3884" s="28">
        <f t="shared" si="3067"/>
        <v>0</v>
      </c>
      <c r="P3884" s="106">
        <f>P3883+P3882</f>
        <v>0</v>
      </c>
      <c r="Q3884" s="151">
        <f>SUM(J3884:P3884)</f>
        <v>0</v>
      </c>
    </row>
    <row r="3885" spans="1:17" x14ac:dyDescent="0.35">
      <c r="A3885" s="28" t="s">
        <v>154</v>
      </c>
      <c r="B3885" s="106" t="e">
        <f t="shared" ref="B3885" si="3068">B3883/B3884*100</f>
        <v>#DIV/0!</v>
      </c>
      <c r="C3885" s="106" t="e">
        <f t="shared" ref="C3885:H3885" si="3069">C3883/C3884*100</f>
        <v>#DIV/0!</v>
      </c>
      <c r="D3885" s="106" t="e">
        <f t="shared" si="3069"/>
        <v>#DIV/0!</v>
      </c>
      <c r="E3885" s="106" t="e">
        <f t="shared" si="3069"/>
        <v>#DIV/0!</v>
      </c>
      <c r="F3885" s="106" t="e">
        <f t="shared" si="3069"/>
        <v>#DIV/0!</v>
      </c>
      <c r="G3885" s="106" t="e">
        <f t="shared" si="3069"/>
        <v>#DIV/0!</v>
      </c>
      <c r="H3885" s="106" t="e">
        <f t="shared" si="3069"/>
        <v>#DIV/0!</v>
      </c>
      <c r="I3885" s="146"/>
      <c r="J3885" s="106" t="e">
        <f t="shared" ref="J3885:Q3885" si="3070">J3883/J3884*100</f>
        <v>#DIV/0!</v>
      </c>
      <c r="K3885" s="106" t="e">
        <f t="shared" si="3070"/>
        <v>#DIV/0!</v>
      </c>
      <c r="L3885" s="106" t="e">
        <f t="shared" si="3070"/>
        <v>#DIV/0!</v>
      </c>
      <c r="M3885" s="106" t="e">
        <f t="shared" si="3070"/>
        <v>#DIV/0!</v>
      </c>
      <c r="N3885" s="106" t="e">
        <f t="shared" si="3070"/>
        <v>#DIV/0!</v>
      </c>
      <c r="O3885" s="106" t="e">
        <f t="shared" si="3070"/>
        <v>#DIV/0!</v>
      </c>
      <c r="P3885" s="106" t="e">
        <f t="shared" si="3070"/>
        <v>#DIV/0!</v>
      </c>
      <c r="Q3885" s="106" t="e">
        <f t="shared" si="3070"/>
        <v>#DIV/0!</v>
      </c>
    </row>
    <row r="3886" spans="1:17" x14ac:dyDescent="0.35">
      <c r="A3886" s="28" t="s">
        <v>153</v>
      </c>
      <c r="B3886" s="28">
        <v>395</v>
      </c>
      <c r="C3886" s="28">
        <v>435</v>
      </c>
      <c r="D3886" s="28">
        <v>464</v>
      </c>
      <c r="E3886" s="28">
        <v>400</v>
      </c>
      <c r="F3886" s="28">
        <v>266</v>
      </c>
      <c r="G3886" s="28">
        <v>375</v>
      </c>
      <c r="H3886" s="28">
        <v>343</v>
      </c>
      <c r="I3886" s="146"/>
      <c r="J3886" s="28">
        <v>435</v>
      </c>
      <c r="K3886" s="28">
        <v>192</v>
      </c>
      <c r="L3886" s="28">
        <v>430</v>
      </c>
      <c r="M3886" s="28">
        <v>460</v>
      </c>
      <c r="N3886" s="106"/>
      <c r="O3886" s="28"/>
      <c r="P3886" s="28"/>
      <c r="Q3886" s="146"/>
    </row>
    <row r="3887" spans="1:17" x14ac:dyDescent="0.35">
      <c r="A3887" s="43" t="s">
        <v>155</v>
      </c>
      <c r="B3887" s="169" t="e">
        <f t="shared" ref="B3887" si="3071">B3886/B3884</f>
        <v>#DIV/0!</v>
      </c>
      <c r="C3887" s="169" t="e">
        <f t="shared" ref="C3887:H3887" si="3072">C3886/C3884</f>
        <v>#DIV/0!</v>
      </c>
      <c r="D3887" s="169" t="e">
        <f t="shared" si="3072"/>
        <v>#DIV/0!</v>
      </c>
      <c r="E3887" s="169" t="e">
        <f t="shared" si="3072"/>
        <v>#DIV/0!</v>
      </c>
      <c r="F3887" s="169" t="e">
        <f t="shared" si="3072"/>
        <v>#DIV/0!</v>
      </c>
      <c r="G3887" s="169" t="e">
        <f t="shared" si="3072"/>
        <v>#DIV/0!</v>
      </c>
      <c r="H3887" s="169" t="e">
        <f t="shared" si="3072"/>
        <v>#DIV/0!</v>
      </c>
      <c r="I3887" s="146"/>
      <c r="J3887" s="169" t="e">
        <f t="shared" ref="J3887:O3887" si="3073">J3886/J3884</f>
        <v>#DIV/0!</v>
      </c>
      <c r="K3887" s="169" t="e">
        <f t="shared" si="3073"/>
        <v>#DIV/0!</v>
      </c>
      <c r="L3887" s="169" t="e">
        <f t="shared" si="3073"/>
        <v>#DIV/0!</v>
      </c>
      <c r="M3887" s="169" t="e">
        <f t="shared" si="3073"/>
        <v>#DIV/0!</v>
      </c>
      <c r="N3887" s="169" t="e">
        <f t="shared" si="3073"/>
        <v>#DIV/0!</v>
      </c>
      <c r="O3887" s="169" t="e">
        <f t="shared" si="3073"/>
        <v>#DIV/0!</v>
      </c>
      <c r="P3887" s="169" t="e">
        <f>P3888/P3884</f>
        <v>#DIV/0!</v>
      </c>
      <c r="Q3887" s="146"/>
    </row>
    <row r="3888" spans="1:17" x14ac:dyDescent="0.35">
      <c r="A3888" s="28" t="s">
        <v>156</v>
      </c>
      <c r="B3888" s="88">
        <v>9</v>
      </c>
      <c r="C3888" s="88">
        <v>26</v>
      </c>
      <c r="D3888" s="88">
        <v>25</v>
      </c>
      <c r="E3888" s="88">
        <v>23</v>
      </c>
      <c r="F3888" s="88">
        <v>15</v>
      </c>
      <c r="G3888" s="79">
        <v>19</v>
      </c>
      <c r="H3888" s="79">
        <v>15</v>
      </c>
      <c r="I3888" s="146">
        <f>SUM(B3888:H3888)</f>
        <v>132</v>
      </c>
      <c r="J3888" s="79">
        <v>22</v>
      </c>
      <c r="K3888" s="88">
        <v>22</v>
      </c>
      <c r="L3888" s="88">
        <v>29</v>
      </c>
      <c r="M3888" s="88">
        <v>22.41</v>
      </c>
      <c r="N3888" s="88"/>
      <c r="O3888" s="79"/>
      <c r="P3888" s="79"/>
      <c r="Q3888" s="146">
        <f>SUM(J3888:P3888)</f>
        <v>95.41</v>
      </c>
    </row>
    <row r="3889" spans="1:17" x14ac:dyDescent="0.35">
      <c r="A3889" s="28" t="s">
        <v>157</v>
      </c>
      <c r="B3889" s="88">
        <v>39.35</v>
      </c>
      <c r="C3889" s="88">
        <v>39.270000000000003</v>
      </c>
      <c r="D3889" s="88">
        <v>36.31</v>
      </c>
      <c r="E3889" s="88">
        <v>40</v>
      </c>
      <c r="F3889" s="88">
        <v>41.62</v>
      </c>
      <c r="G3889" s="79">
        <v>48.55</v>
      </c>
      <c r="H3889" s="79">
        <v>46.79</v>
      </c>
      <c r="I3889" s="146">
        <f>SUM(B3889:H3889)</f>
        <v>291.89000000000004</v>
      </c>
      <c r="J3889" s="79">
        <v>41.93</v>
      </c>
      <c r="K3889" s="88">
        <v>25.56</v>
      </c>
      <c r="L3889" s="88">
        <v>36.78</v>
      </c>
      <c r="M3889" s="88">
        <v>24.86</v>
      </c>
      <c r="N3889" s="88"/>
      <c r="O3889" s="79"/>
      <c r="P3889" s="79"/>
      <c r="Q3889" s="146">
        <f>SUM(J3889:P3889)</f>
        <v>129.13</v>
      </c>
    </row>
    <row r="3890" spans="1:17" x14ac:dyDescent="0.35">
      <c r="A3890" s="28" t="s">
        <v>152</v>
      </c>
      <c r="B3890" s="28">
        <f t="shared" ref="B3890" si="3074">B3889+B3888</f>
        <v>48.35</v>
      </c>
      <c r="C3890" s="28">
        <f t="shared" ref="C3890:H3890" si="3075">C3889+C3888</f>
        <v>65.27000000000001</v>
      </c>
      <c r="D3890" s="28">
        <f t="shared" si="3075"/>
        <v>61.31</v>
      </c>
      <c r="E3890" s="28">
        <f t="shared" si="3075"/>
        <v>63</v>
      </c>
      <c r="F3890" s="28">
        <f t="shared" si="3075"/>
        <v>56.62</v>
      </c>
      <c r="G3890" s="28">
        <f t="shared" si="3075"/>
        <v>67.55</v>
      </c>
      <c r="H3890" s="28">
        <f t="shared" si="3075"/>
        <v>61.79</v>
      </c>
      <c r="I3890" s="146">
        <f>SUM(B3890:H3890)</f>
        <v>423.89000000000004</v>
      </c>
      <c r="J3890" s="28">
        <f t="shared" ref="J3890:P3890" si="3076">J3889+J3888</f>
        <v>63.93</v>
      </c>
      <c r="K3890" s="28">
        <f t="shared" si="3076"/>
        <v>47.56</v>
      </c>
      <c r="L3890" s="28">
        <f t="shared" si="3076"/>
        <v>65.78</v>
      </c>
      <c r="M3890" s="28">
        <f t="shared" si="3076"/>
        <v>47.269999999999996</v>
      </c>
      <c r="N3890" s="28">
        <f t="shared" si="3076"/>
        <v>0</v>
      </c>
      <c r="O3890" s="28">
        <f t="shared" si="3076"/>
        <v>0</v>
      </c>
      <c r="P3890" s="28">
        <f t="shared" si="3076"/>
        <v>0</v>
      </c>
      <c r="Q3890" s="146">
        <f>SUM(J3890:P3890)</f>
        <v>224.54000000000002</v>
      </c>
    </row>
    <row r="3891" spans="1:17" x14ac:dyDescent="0.35">
      <c r="A3891" s="28" t="s">
        <v>154</v>
      </c>
      <c r="B3891" s="169">
        <f t="shared" ref="B3891" si="3077">B3890/B3888</f>
        <v>5.3722222222222227</v>
      </c>
      <c r="C3891" s="169">
        <f t="shared" ref="C3891:H3891" si="3078">C3890/C3888</f>
        <v>2.5103846153846159</v>
      </c>
      <c r="D3891" s="169">
        <f t="shared" si="3078"/>
        <v>2.4523999999999999</v>
      </c>
      <c r="E3891" s="169">
        <f t="shared" si="3078"/>
        <v>2.7391304347826089</v>
      </c>
      <c r="F3891" s="169">
        <f t="shared" si="3078"/>
        <v>3.7746666666666666</v>
      </c>
      <c r="G3891" s="169">
        <f t="shared" si="3078"/>
        <v>3.5552631578947369</v>
      </c>
      <c r="H3891" s="169">
        <f t="shared" si="3078"/>
        <v>4.1193333333333335</v>
      </c>
      <c r="I3891" s="106">
        <f>I3889/I3890*100</f>
        <v>68.859845714690138</v>
      </c>
      <c r="J3891" s="169">
        <f t="shared" ref="J3891:P3891" si="3079">J3890/J3888</f>
        <v>2.9059090909090908</v>
      </c>
      <c r="K3891" s="169">
        <f t="shared" si="3079"/>
        <v>2.1618181818181821</v>
      </c>
      <c r="L3891" s="169">
        <f t="shared" si="3079"/>
        <v>2.2682758620689656</v>
      </c>
      <c r="M3891" s="169">
        <f t="shared" si="3079"/>
        <v>2.1093261936635428</v>
      </c>
      <c r="N3891" s="169" t="e">
        <f t="shared" si="3079"/>
        <v>#DIV/0!</v>
      </c>
      <c r="O3891" s="169" t="e">
        <f t="shared" si="3079"/>
        <v>#DIV/0!</v>
      </c>
      <c r="P3891" s="169" t="e">
        <f t="shared" si="3079"/>
        <v>#DIV/0!</v>
      </c>
      <c r="Q3891" s="106">
        <f>Q3889/Q3890*100</f>
        <v>57.508684421483913</v>
      </c>
    </row>
    <row r="3892" spans="1:17" x14ac:dyDescent="0.35">
      <c r="A3892" s="28" t="s">
        <v>153</v>
      </c>
      <c r="B3892" s="28">
        <v>63</v>
      </c>
      <c r="C3892" s="28">
        <v>74</v>
      </c>
      <c r="D3892" s="28">
        <v>62</v>
      </c>
      <c r="E3892" s="28">
        <v>154</v>
      </c>
      <c r="F3892" s="28">
        <v>56</v>
      </c>
      <c r="G3892" s="28">
        <v>66</v>
      </c>
      <c r="H3892" s="28">
        <v>57</v>
      </c>
      <c r="I3892" s="146"/>
      <c r="J3892" s="28">
        <v>62</v>
      </c>
      <c r="K3892" s="28">
        <v>50</v>
      </c>
      <c r="L3892" s="28">
        <v>64</v>
      </c>
      <c r="M3892" s="28">
        <v>53</v>
      </c>
      <c r="N3892" s="28"/>
      <c r="O3892" s="28"/>
      <c r="P3892" s="28"/>
      <c r="Q3892" s="146"/>
    </row>
    <row r="3893" spans="1:17" x14ac:dyDescent="0.35">
      <c r="A3893" s="43" t="s">
        <v>155</v>
      </c>
      <c r="B3893" s="169">
        <f t="shared" ref="B3893" si="3080">B3892/B3890</f>
        <v>1.3029989658738366</v>
      </c>
      <c r="C3893" s="169">
        <f t="shared" ref="C3893:H3893" si="3081">C3892/C3890</f>
        <v>1.1337521066339817</v>
      </c>
      <c r="D3893" s="169">
        <f t="shared" si="3081"/>
        <v>1.0112542815201435</v>
      </c>
      <c r="E3893" s="169">
        <f t="shared" si="3081"/>
        <v>2.4444444444444446</v>
      </c>
      <c r="F3893" s="169">
        <f t="shared" si="3081"/>
        <v>0.98904980572235968</v>
      </c>
      <c r="G3893" s="169">
        <f t="shared" si="3081"/>
        <v>0.97705403404885272</v>
      </c>
      <c r="H3893" s="169">
        <f t="shared" si="3081"/>
        <v>0.92247936559313803</v>
      </c>
      <c r="I3893" s="146"/>
      <c r="J3893" s="169">
        <f t="shared" ref="J3893:P3893" si="3082">J3892/J3890</f>
        <v>0.9698107304864696</v>
      </c>
      <c r="K3893" s="169">
        <f t="shared" si="3082"/>
        <v>1.0513036164844407</v>
      </c>
      <c r="L3893" s="169">
        <f t="shared" si="3082"/>
        <v>0.97294010337488601</v>
      </c>
      <c r="M3893" s="169">
        <f t="shared" si="3082"/>
        <v>1.1212185318383754</v>
      </c>
      <c r="N3893" s="169" t="e">
        <f t="shared" si="3082"/>
        <v>#DIV/0!</v>
      </c>
      <c r="O3893" s="169" t="e">
        <f t="shared" si="3082"/>
        <v>#DIV/0!</v>
      </c>
      <c r="P3893" s="169" t="e">
        <f t="shared" si="3082"/>
        <v>#DIV/0!</v>
      </c>
      <c r="Q3893" s="146"/>
    </row>
    <row r="3894" spans="1:17" x14ac:dyDescent="0.35">
      <c r="A3894" s="28" t="s">
        <v>158</v>
      </c>
      <c r="B3894" s="61">
        <v>194</v>
      </c>
      <c r="C3894" s="61">
        <v>226</v>
      </c>
      <c r="D3894" s="61">
        <v>226</v>
      </c>
      <c r="E3894" s="61">
        <v>136</v>
      </c>
      <c r="F3894" s="61">
        <v>59</v>
      </c>
      <c r="G3894" s="61">
        <v>160</v>
      </c>
      <c r="H3894" s="88">
        <v>127</v>
      </c>
      <c r="I3894" s="146">
        <f>SUM(B3894:H3894)</f>
        <v>1128</v>
      </c>
      <c r="J3894" s="88">
        <v>177</v>
      </c>
      <c r="K3894" s="61">
        <v>127</v>
      </c>
      <c r="L3894" s="61">
        <v>360</v>
      </c>
      <c r="M3894" s="61">
        <v>182</v>
      </c>
      <c r="N3894" s="61"/>
      <c r="O3894" s="61"/>
      <c r="P3894" s="88"/>
      <c r="Q3894" s="146">
        <f>SUM(J3894:P3894)</f>
        <v>846</v>
      </c>
    </row>
    <row r="3895" spans="1:17" x14ac:dyDescent="0.35">
      <c r="A3895" s="28" t="s">
        <v>159</v>
      </c>
      <c r="B3895" s="166"/>
      <c r="C3895" s="166"/>
      <c r="D3895" s="166"/>
      <c r="E3895" s="166"/>
      <c r="F3895" s="166"/>
      <c r="G3895" s="166"/>
      <c r="H3895" s="88"/>
      <c r="I3895" s="146">
        <f>SUM(B3895:H3895)</f>
        <v>0</v>
      </c>
      <c r="J3895" s="88"/>
      <c r="K3895" s="166"/>
      <c r="L3895" s="166"/>
      <c r="M3895" s="166"/>
      <c r="N3895" s="166"/>
      <c r="O3895" s="166"/>
      <c r="P3895" s="88"/>
      <c r="Q3895" s="146">
        <f>SUM(J3895:P3895)</f>
        <v>0</v>
      </c>
    </row>
    <row r="3896" spans="1:17" x14ac:dyDescent="0.35">
      <c r="A3896" s="28" t="s">
        <v>152</v>
      </c>
      <c r="B3896" s="28">
        <f t="shared" ref="B3896" si="3083">B3895+B3894</f>
        <v>194</v>
      </c>
      <c r="C3896" s="28">
        <f t="shared" ref="C3896:H3896" si="3084">C3895+C3894</f>
        <v>226</v>
      </c>
      <c r="D3896" s="28">
        <f t="shared" si="3084"/>
        <v>226</v>
      </c>
      <c r="E3896" s="28">
        <f t="shared" si="3084"/>
        <v>136</v>
      </c>
      <c r="F3896" s="28">
        <f t="shared" si="3084"/>
        <v>59</v>
      </c>
      <c r="G3896" s="28">
        <f t="shared" si="3084"/>
        <v>160</v>
      </c>
      <c r="H3896" s="28">
        <f t="shared" si="3084"/>
        <v>127</v>
      </c>
      <c r="I3896" s="146">
        <f>SUM(B3896:H3896)</f>
        <v>1128</v>
      </c>
      <c r="J3896" s="28">
        <f t="shared" ref="J3896:P3896" si="3085">J3895+J3894</f>
        <v>177</v>
      </c>
      <c r="K3896" s="28">
        <f t="shared" si="3085"/>
        <v>127</v>
      </c>
      <c r="L3896" s="28">
        <f t="shared" si="3085"/>
        <v>360</v>
      </c>
      <c r="M3896" s="28">
        <f t="shared" si="3085"/>
        <v>182</v>
      </c>
      <c r="N3896" s="106">
        <f t="shared" si="3085"/>
        <v>0</v>
      </c>
      <c r="O3896" s="28">
        <f t="shared" si="3085"/>
        <v>0</v>
      </c>
      <c r="P3896" s="28">
        <f t="shared" si="3085"/>
        <v>0</v>
      </c>
      <c r="Q3896" s="146">
        <f>SUM(J3896:P3896)</f>
        <v>846</v>
      </c>
    </row>
    <row r="3897" spans="1:17" x14ac:dyDescent="0.35">
      <c r="A3897" s="28" t="s">
        <v>154</v>
      </c>
      <c r="B3897" s="169">
        <f t="shared" ref="B3897" si="3086">B3896/B3894</f>
        <v>1</v>
      </c>
      <c r="C3897" s="169">
        <f t="shared" ref="C3897:H3897" si="3087">C3896/C3894</f>
        <v>1</v>
      </c>
      <c r="D3897" s="169">
        <f t="shared" si="3087"/>
        <v>1</v>
      </c>
      <c r="E3897" s="169">
        <f t="shared" si="3087"/>
        <v>1</v>
      </c>
      <c r="F3897" s="169">
        <f t="shared" si="3087"/>
        <v>1</v>
      </c>
      <c r="G3897" s="169">
        <f t="shared" si="3087"/>
        <v>1</v>
      </c>
      <c r="H3897" s="169">
        <f t="shared" si="3087"/>
        <v>1</v>
      </c>
      <c r="I3897" s="153">
        <f>I3895/I3896*100</f>
        <v>0</v>
      </c>
      <c r="J3897" s="169">
        <f t="shared" ref="J3897:P3897" si="3088">J3896/J3894</f>
        <v>1</v>
      </c>
      <c r="K3897" s="169">
        <f t="shared" si="3088"/>
        <v>1</v>
      </c>
      <c r="L3897" s="169">
        <f t="shared" si="3088"/>
        <v>1</v>
      </c>
      <c r="M3897" s="169">
        <f t="shared" si="3088"/>
        <v>1</v>
      </c>
      <c r="N3897" s="169" t="e">
        <f t="shared" si="3088"/>
        <v>#DIV/0!</v>
      </c>
      <c r="O3897" s="169" t="e">
        <f t="shared" si="3088"/>
        <v>#DIV/0!</v>
      </c>
      <c r="P3897" s="169" t="e">
        <f t="shared" si="3088"/>
        <v>#DIV/0!</v>
      </c>
      <c r="Q3897" s="153">
        <f>Q3895/Q3896*100</f>
        <v>0</v>
      </c>
    </row>
    <row r="3898" spans="1:17" x14ac:dyDescent="0.35">
      <c r="A3898" s="28" t="s">
        <v>153</v>
      </c>
      <c r="B3898" s="61">
        <v>760</v>
      </c>
      <c r="C3898" s="61">
        <v>810</v>
      </c>
      <c r="D3898" s="61">
        <v>670</v>
      </c>
      <c r="E3898" s="61">
        <v>200</v>
      </c>
      <c r="F3898" s="61">
        <v>430</v>
      </c>
      <c r="G3898" s="61">
        <v>700</v>
      </c>
      <c r="H3898" s="74">
        <v>640</v>
      </c>
      <c r="I3898" s="146"/>
      <c r="J3898" s="74">
        <v>750</v>
      </c>
      <c r="K3898" s="61">
        <v>350</v>
      </c>
      <c r="L3898" s="61">
        <v>720</v>
      </c>
      <c r="M3898" s="61">
        <v>713</v>
      </c>
      <c r="N3898" s="61"/>
      <c r="O3898" s="61"/>
      <c r="P3898" s="74"/>
      <c r="Q3898" s="146"/>
    </row>
    <row r="3899" spans="1:17" x14ac:dyDescent="0.35">
      <c r="A3899" s="43" t="s">
        <v>155</v>
      </c>
      <c r="B3899" s="169">
        <f t="shared" ref="B3899" si="3089">B3898/B3896</f>
        <v>3.9175257731958761</v>
      </c>
      <c r="C3899" s="169">
        <f t="shared" ref="C3899:H3899" si="3090">C3898/C3896</f>
        <v>3.584070796460177</v>
      </c>
      <c r="D3899" s="169">
        <f t="shared" si="3090"/>
        <v>2.9646017699115044</v>
      </c>
      <c r="E3899" s="169">
        <f t="shared" si="3090"/>
        <v>1.4705882352941178</v>
      </c>
      <c r="F3899" s="169">
        <f t="shared" si="3090"/>
        <v>7.2881355932203391</v>
      </c>
      <c r="G3899" s="169">
        <f t="shared" si="3090"/>
        <v>4.375</v>
      </c>
      <c r="H3899" s="169">
        <f t="shared" si="3090"/>
        <v>5.0393700787401574</v>
      </c>
      <c r="I3899" s="146"/>
      <c r="J3899" s="169">
        <f t="shared" ref="J3899:P3899" si="3091">J3898/J3896</f>
        <v>4.2372881355932206</v>
      </c>
      <c r="K3899" s="169">
        <f t="shared" si="3091"/>
        <v>2.7559055118110236</v>
      </c>
      <c r="L3899" s="169">
        <f t="shared" si="3091"/>
        <v>2</v>
      </c>
      <c r="M3899" s="169">
        <f t="shared" si="3091"/>
        <v>3.9175824175824174</v>
      </c>
      <c r="N3899" s="169" t="e">
        <f t="shared" si="3091"/>
        <v>#DIV/0!</v>
      </c>
      <c r="O3899" s="169" t="e">
        <f t="shared" si="3091"/>
        <v>#DIV/0!</v>
      </c>
      <c r="P3899" s="169" t="e">
        <f t="shared" si="3091"/>
        <v>#DIV/0!</v>
      </c>
      <c r="Q3899" s="146"/>
    </row>
    <row r="3900" spans="1:17" x14ac:dyDescent="0.35">
      <c r="A3900" s="28" t="s">
        <v>160</v>
      </c>
      <c r="B3900" s="61">
        <v>385</v>
      </c>
      <c r="C3900" s="61">
        <v>415</v>
      </c>
      <c r="D3900" s="61">
        <v>420</v>
      </c>
      <c r="E3900" s="61">
        <v>400</v>
      </c>
      <c r="F3900" s="61">
        <v>119</v>
      </c>
      <c r="G3900" s="61">
        <v>350</v>
      </c>
      <c r="H3900" s="88">
        <v>381</v>
      </c>
      <c r="I3900" s="146">
        <f>SUM(B3900:H3900)</f>
        <v>2470</v>
      </c>
      <c r="J3900" s="88">
        <v>389</v>
      </c>
      <c r="K3900" s="61">
        <v>385</v>
      </c>
      <c r="L3900" s="61">
        <v>415</v>
      </c>
      <c r="M3900" s="61">
        <v>355</v>
      </c>
      <c r="N3900" s="61">
        <v>360</v>
      </c>
      <c r="O3900" s="61">
        <v>378</v>
      </c>
      <c r="P3900" s="88">
        <v>366</v>
      </c>
      <c r="Q3900" s="146">
        <f>SUM(J3900:P3900)</f>
        <v>2648</v>
      </c>
    </row>
    <row r="3901" spans="1:17" x14ac:dyDescent="0.35">
      <c r="A3901" s="28" t="s">
        <v>161</v>
      </c>
      <c r="B3901" s="166">
        <v>83.62</v>
      </c>
      <c r="C3901" s="166">
        <v>104.26</v>
      </c>
      <c r="D3901" s="166">
        <v>90</v>
      </c>
      <c r="E3901" s="166">
        <v>152.13999999999999</v>
      </c>
      <c r="F3901" s="166">
        <v>101.02</v>
      </c>
      <c r="G3901" s="166">
        <v>138.32</v>
      </c>
      <c r="H3901" s="88">
        <v>143.62</v>
      </c>
      <c r="I3901" s="146">
        <f>SUM(B3901:H3901)</f>
        <v>812.9799999999999</v>
      </c>
      <c r="J3901" s="88">
        <v>121.67</v>
      </c>
      <c r="K3901" s="166">
        <v>106.75</v>
      </c>
      <c r="L3901" s="166">
        <v>88.08</v>
      </c>
      <c r="M3901" s="166">
        <v>153.69999999999999</v>
      </c>
      <c r="N3901" s="166">
        <v>152.6</v>
      </c>
      <c r="O3901" s="166">
        <v>125.9</v>
      </c>
      <c r="P3901" s="88">
        <v>147</v>
      </c>
      <c r="Q3901" s="146">
        <f>SUM(J3901:P3901)</f>
        <v>895.69999999999993</v>
      </c>
    </row>
    <row r="3902" spans="1:17" x14ac:dyDescent="0.35">
      <c r="A3902" s="28" t="s">
        <v>152</v>
      </c>
      <c r="B3902" s="28">
        <f t="shared" ref="B3902" si="3092">B3901+B3900</f>
        <v>468.62</v>
      </c>
      <c r="C3902" s="28">
        <f t="shared" ref="C3902:H3902" si="3093">C3901+C3900</f>
        <v>519.26</v>
      </c>
      <c r="D3902" s="28">
        <f t="shared" si="3093"/>
        <v>510</v>
      </c>
      <c r="E3902" s="28">
        <f t="shared" si="3093"/>
        <v>552.14</v>
      </c>
      <c r="F3902" s="28">
        <f t="shared" si="3093"/>
        <v>220.01999999999998</v>
      </c>
      <c r="G3902" s="28">
        <f t="shared" si="3093"/>
        <v>488.32</v>
      </c>
      <c r="H3902" s="28">
        <f t="shared" si="3093"/>
        <v>524.62</v>
      </c>
      <c r="I3902" s="146">
        <f>SUM(B3902:H3902)</f>
        <v>3282.98</v>
      </c>
      <c r="J3902" s="28">
        <f t="shared" ref="J3902:P3902" si="3094">J3901+J3900</f>
        <v>510.67</v>
      </c>
      <c r="K3902" s="28">
        <f t="shared" si="3094"/>
        <v>491.75</v>
      </c>
      <c r="L3902" s="28">
        <f t="shared" si="3094"/>
        <v>503.08</v>
      </c>
      <c r="M3902" s="28">
        <f t="shared" si="3094"/>
        <v>508.7</v>
      </c>
      <c r="N3902" s="106">
        <f t="shared" si="3094"/>
        <v>512.6</v>
      </c>
      <c r="O3902" s="106">
        <f t="shared" si="3094"/>
        <v>503.9</v>
      </c>
      <c r="P3902" s="106">
        <f t="shared" si="3094"/>
        <v>513</v>
      </c>
      <c r="Q3902" s="146">
        <f>SUM(J3902:P3902)</f>
        <v>3543.7000000000003</v>
      </c>
    </row>
    <row r="3903" spans="1:17" x14ac:dyDescent="0.35">
      <c r="A3903" s="28" t="s">
        <v>154</v>
      </c>
      <c r="B3903" s="169">
        <f t="shared" ref="B3903" si="3095">B3902/B3900</f>
        <v>1.2171948051948052</v>
      </c>
      <c r="C3903" s="169">
        <f t="shared" ref="C3903:H3903" si="3096">C3902/C3900</f>
        <v>1.2512289156626506</v>
      </c>
      <c r="D3903" s="169">
        <f t="shared" si="3096"/>
        <v>1.2142857142857142</v>
      </c>
      <c r="E3903" s="169">
        <f t="shared" si="3096"/>
        <v>1.38035</v>
      </c>
      <c r="F3903" s="169">
        <f t="shared" si="3096"/>
        <v>1.8489075630252099</v>
      </c>
      <c r="G3903" s="169">
        <f t="shared" si="3096"/>
        <v>1.3952</v>
      </c>
      <c r="H3903" s="169">
        <f t="shared" si="3096"/>
        <v>1.3769553805774277</v>
      </c>
      <c r="I3903" s="153">
        <f>I3901/I3902*100</f>
        <v>24.763477084843647</v>
      </c>
      <c r="J3903" s="169">
        <f>J3902/J3900</f>
        <v>1.3127763496143958</v>
      </c>
      <c r="K3903" s="169">
        <f t="shared" ref="K3903:P3903" si="3097">K3902/K3900</f>
        <v>1.2772727272727273</v>
      </c>
      <c r="L3903" s="169">
        <f t="shared" si="3097"/>
        <v>1.2122409638554217</v>
      </c>
      <c r="M3903" s="169">
        <f t="shared" si="3097"/>
        <v>1.4329577464788732</v>
      </c>
      <c r="N3903" s="169">
        <f t="shared" si="3097"/>
        <v>1.423888888888889</v>
      </c>
      <c r="O3903" s="169">
        <f t="shared" si="3097"/>
        <v>1.3330687830687831</v>
      </c>
      <c r="P3903" s="169">
        <f t="shared" si="3097"/>
        <v>1.401639344262295</v>
      </c>
      <c r="Q3903" s="153">
        <f>Q3901/Q3902*100</f>
        <v>25.275841634449865</v>
      </c>
    </row>
    <row r="3904" spans="1:17" x14ac:dyDescent="0.35">
      <c r="A3904" s="28" t="s">
        <v>153</v>
      </c>
      <c r="B3904" s="88">
        <v>696</v>
      </c>
      <c r="C3904" s="88">
        <v>740</v>
      </c>
      <c r="D3904" s="88">
        <v>735</v>
      </c>
      <c r="E3904" s="88">
        <v>687</v>
      </c>
      <c r="F3904" s="88">
        <v>437</v>
      </c>
      <c r="G3904" s="88">
        <v>719</v>
      </c>
      <c r="H3904" s="88">
        <v>744</v>
      </c>
      <c r="I3904" s="146"/>
      <c r="J3904" s="88">
        <v>747</v>
      </c>
      <c r="K3904" s="88">
        <v>767</v>
      </c>
      <c r="L3904" s="88">
        <v>728</v>
      </c>
      <c r="M3904" s="88">
        <v>742</v>
      </c>
      <c r="N3904" s="88">
        <v>742</v>
      </c>
      <c r="O3904" s="88">
        <v>735</v>
      </c>
      <c r="P3904" s="88">
        <v>745</v>
      </c>
      <c r="Q3904" s="146"/>
    </row>
    <row r="3905" spans="1:17" x14ac:dyDescent="0.35">
      <c r="A3905" s="43" t="s">
        <v>155</v>
      </c>
      <c r="B3905" s="169">
        <f>B3904/B3902</f>
        <v>1.4852118987665912</v>
      </c>
      <c r="C3905" s="169">
        <f>C3904/C3902</f>
        <v>1.4251049570542695</v>
      </c>
      <c r="D3905" s="169">
        <f>D3904/D3902</f>
        <v>1.4411764705882353</v>
      </c>
      <c r="E3905" s="169">
        <f>E3904/E3902</f>
        <v>1.244249646828703</v>
      </c>
      <c r="F3905" s="169">
        <f>F3904/F3902</f>
        <v>1.9861830742659761</v>
      </c>
      <c r="G3905" s="169">
        <v>754</v>
      </c>
      <c r="H3905" s="169">
        <f>H3904/H3902</f>
        <v>1.4181693416186953</v>
      </c>
      <c r="I3905" s="146"/>
      <c r="J3905" s="169">
        <f t="shared" ref="J3905:P3905" si="3098">J3904/J3902</f>
        <v>1.462784185481818</v>
      </c>
      <c r="K3905" s="169">
        <f t="shared" si="3098"/>
        <v>1.559735638027453</v>
      </c>
      <c r="L3905" s="169">
        <f t="shared" si="3098"/>
        <v>1.4470859505446449</v>
      </c>
      <c r="M3905" s="169">
        <f t="shared" si="3098"/>
        <v>1.458620011794771</v>
      </c>
      <c r="N3905" s="169">
        <f t="shared" si="3098"/>
        <v>1.447522434646898</v>
      </c>
      <c r="O3905" s="169">
        <f t="shared" si="3098"/>
        <v>1.4586227426076603</v>
      </c>
      <c r="P3905" s="169">
        <f t="shared" si="3098"/>
        <v>1.4522417153996101</v>
      </c>
      <c r="Q3905" s="146"/>
    </row>
    <row r="3906" spans="1:17" x14ac:dyDescent="0.35">
      <c r="A3906" s="28" t="s">
        <v>166</v>
      </c>
      <c r="B3906" s="61">
        <v>135.19999999999999</v>
      </c>
      <c r="C3906" s="61">
        <v>165.05</v>
      </c>
      <c r="D3906" s="61">
        <v>172.8</v>
      </c>
      <c r="E3906" s="61">
        <v>138</v>
      </c>
      <c r="F3906" s="61">
        <v>136.9</v>
      </c>
      <c r="G3906" s="28">
        <v>138.6</v>
      </c>
      <c r="H3906" s="74">
        <v>137.1</v>
      </c>
      <c r="I3906" s="146">
        <f>SUM(B3906:H3906)</f>
        <v>1023.65</v>
      </c>
      <c r="J3906" s="74">
        <v>138.4</v>
      </c>
      <c r="K3906" s="61">
        <v>138.19999999999999</v>
      </c>
      <c r="L3906" s="61">
        <v>134.9</v>
      </c>
      <c r="M3906" s="61">
        <v>155.84</v>
      </c>
      <c r="N3906" s="61">
        <v>158.30000000000001</v>
      </c>
      <c r="O3906" s="28">
        <v>53.17</v>
      </c>
      <c r="P3906" s="74">
        <v>161</v>
      </c>
      <c r="Q3906" s="146">
        <f>SUM(J3906:P3906)</f>
        <v>939.81000000000006</v>
      </c>
    </row>
    <row r="3907" spans="1:17" x14ac:dyDescent="0.35">
      <c r="A3907" s="28" t="s">
        <v>167</v>
      </c>
      <c r="B3907" s="166">
        <v>2.63</v>
      </c>
      <c r="C3907" s="166">
        <v>1.08</v>
      </c>
      <c r="D3907" s="166">
        <v>2.17</v>
      </c>
      <c r="E3907" s="166">
        <v>1.88</v>
      </c>
      <c r="F3907" s="178">
        <v>2.0699999999999998</v>
      </c>
      <c r="G3907" s="28">
        <v>1.94</v>
      </c>
      <c r="H3907" s="74">
        <v>2.84</v>
      </c>
      <c r="I3907" s="146">
        <f>SUM(B3907:H3907)</f>
        <v>14.61</v>
      </c>
      <c r="J3907" s="33">
        <v>2.11</v>
      </c>
      <c r="K3907" s="166">
        <v>2.17</v>
      </c>
      <c r="L3907" s="166">
        <v>1.19</v>
      </c>
      <c r="M3907" s="166">
        <v>2.17</v>
      </c>
      <c r="N3907" s="166">
        <v>3.05</v>
      </c>
      <c r="O3907" s="28">
        <v>3.03</v>
      </c>
      <c r="P3907" s="74">
        <v>2.93</v>
      </c>
      <c r="Q3907" s="146">
        <f>SUM(J3907:P3907)</f>
        <v>16.649999999999999</v>
      </c>
    </row>
    <row r="3908" spans="1:17" x14ac:dyDescent="0.35">
      <c r="A3908" s="28" t="s">
        <v>152</v>
      </c>
      <c r="B3908" s="28">
        <f t="shared" ref="B3908" si="3099">B3907+B3906</f>
        <v>137.82999999999998</v>
      </c>
      <c r="C3908" s="28">
        <f t="shared" ref="C3908:H3908" si="3100">C3907+C3906</f>
        <v>166.13000000000002</v>
      </c>
      <c r="D3908" s="28">
        <f t="shared" si="3100"/>
        <v>174.97</v>
      </c>
      <c r="E3908" s="28">
        <f t="shared" si="3100"/>
        <v>139.88</v>
      </c>
      <c r="F3908" s="28">
        <f t="shared" si="3100"/>
        <v>138.97</v>
      </c>
      <c r="G3908" s="28">
        <f t="shared" si="3100"/>
        <v>140.54</v>
      </c>
      <c r="H3908" s="28">
        <f t="shared" si="3100"/>
        <v>139.94</v>
      </c>
      <c r="I3908" s="146">
        <f>SUM(B3908:H3908)</f>
        <v>1038.26</v>
      </c>
      <c r="J3908" s="28">
        <f t="shared" ref="J3908:P3908" si="3101">J3907+J3906</f>
        <v>140.51000000000002</v>
      </c>
      <c r="K3908" s="28">
        <f t="shared" si="3101"/>
        <v>140.36999999999998</v>
      </c>
      <c r="L3908" s="28">
        <f t="shared" si="3101"/>
        <v>136.09</v>
      </c>
      <c r="M3908" s="28">
        <f t="shared" si="3101"/>
        <v>158.01</v>
      </c>
      <c r="N3908" s="28">
        <f t="shared" si="3101"/>
        <v>161.35000000000002</v>
      </c>
      <c r="O3908" s="28">
        <f t="shared" si="3101"/>
        <v>56.2</v>
      </c>
      <c r="P3908" s="28">
        <f t="shared" si="3101"/>
        <v>163.93</v>
      </c>
      <c r="Q3908" s="146">
        <f>SUM(J3908:P3908)</f>
        <v>956.46</v>
      </c>
    </row>
    <row r="3909" spans="1:17" x14ac:dyDescent="0.35">
      <c r="A3909" s="28" t="s">
        <v>154</v>
      </c>
      <c r="B3909" s="169">
        <f t="shared" ref="B3909" si="3102">B3908/B3906</f>
        <v>1.0194526627218934</v>
      </c>
      <c r="C3909" s="169">
        <f t="shared" ref="C3909:H3909" si="3103">C3908/C3906</f>
        <v>1.0065434716752499</v>
      </c>
      <c r="D3909" s="169">
        <f t="shared" si="3103"/>
        <v>1.0125578703703704</v>
      </c>
      <c r="E3909" s="169">
        <f t="shared" si="3103"/>
        <v>1.0136231884057971</v>
      </c>
      <c r="F3909" s="169">
        <f t="shared" si="3103"/>
        <v>1.0151205259313367</v>
      </c>
      <c r="G3909" s="169">
        <f t="shared" si="3103"/>
        <v>1.013997113997114</v>
      </c>
      <c r="H3909" s="169">
        <f t="shared" si="3103"/>
        <v>1.0207148067104304</v>
      </c>
      <c r="I3909" s="106">
        <f>I3907/I3908*100</f>
        <v>1.4071619825477242</v>
      </c>
      <c r="J3909" s="169">
        <f t="shared" ref="J3909:P3909" si="3104">J3908/J3906</f>
        <v>1.0152456647398844</v>
      </c>
      <c r="K3909" s="169">
        <f t="shared" si="3104"/>
        <v>1.0157018813314036</v>
      </c>
      <c r="L3909" s="169">
        <f t="shared" si="3104"/>
        <v>1.0088213491475166</v>
      </c>
      <c r="M3909" s="169">
        <f t="shared" si="3104"/>
        <v>1.0139245379876796</v>
      </c>
      <c r="N3909" s="169">
        <f t="shared" si="3104"/>
        <v>1.0192672141503476</v>
      </c>
      <c r="O3909" s="169">
        <f t="shared" si="3104"/>
        <v>1.056987022757194</v>
      </c>
      <c r="P3909" s="169">
        <f t="shared" si="3104"/>
        <v>1.0181987577639753</v>
      </c>
      <c r="Q3909" s="106">
        <f>Q3907/Q3908*100</f>
        <v>1.7407941785333416</v>
      </c>
    </row>
    <row r="3910" spans="1:17" x14ac:dyDescent="0.35">
      <c r="A3910" s="28" t="s">
        <v>153</v>
      </c>
      <c r="B3910" s="28">
        <v>208</v>
      </c>
      <c r="C3910" s="28">
        <v>229</v>
      </c>
      <c r="D3910" s="28">
        <v>224</v>
      </c>
      <c r="E3910" s="61">
        <v>225</v>
      </c>
      <c r="F3910" s="61">
        <v>223</v>
      </c>
      <c r="G3910" s="88">
        <v>226</v>
      </c>
      <c r="H3910" s="88">
        <v>225</v>
      </c>
      <c r="I3910" s="146"/>
      <c r="J3910" s="88">
        <v>229</v>
      </c>
      <c r="K3910" s="61">
        <v>227</v>
      </c>
      <c r="L3910" s="61">
        <v>223</v>
      </c>
      <c r="M3910" s="61">
        <v>172</v>
      </c>
      <c r="N3910" s="61">
        <v>173</v>
      </c>
      <c r="O3910" s="88">
        <v>167</v>
      </c>
      <c r="P3910" s="88">
        <v>177</v>
      </c>
      <c r="Q3910" s="146"/>
    </row>
    <row r="3911" spans="1:17" x14ac:dyDescent="0.35">
      <c r="A3911" s="43" t="s">
        <v>155</v>
      </c>
      <c r="B3911" s="169">
        <f t="shared" ref="B3911" si="3105">B3910/B3908</f>
        <v>1.5091054197199449</v>
      </c>
      <c r="C3911" s="169">
        <f t="shared" ref="C3911:H3911" si="3106">C3910/C3908</f>
        <v>1.3784385722024919</v>
      </c>
      <c r="D3911" s="169">
        <f t="shared" si="3106"/>
        <v>1.2802194661942048</v>
      </c>
      <c r="E3911" s="169">
        <f t="shared" si="3106"/>
        <v>1.6085215899342293</v>
      </c>
      <c r="F3911" s="169">
        <f t="shared" si="3106"/>
        <v>1.6046628768799021</v>
      </c>
      <c r="G3911" s="169">
        <f t="shared" si="3106"/>
        <v>1.608083108011954</v>
      </c>
      <c r="H3911" s="169">
        <f t="shared" si="3106"/>
        <v>1.6078319279691295</v>
      </c>
      <c r="I3911" s="146"/>
      <c r="J3911" s="169">
        <f t="shared" ref="J3911:P3911" si="3107">J3910/J3908</f>
        <v>1.6297772400540884</v>
      </c>
      <c r="K3911" s="169">
        <f t="shared" si="3107"/>
        <v>1.6171546626772104</v>
      </c>
      <c r="L3911" s="169">
        <f t="shared" si="3107"/>
        <v>1.638621500477625</v>
      </c>
      <c r="M3911" s="169">
        <f t="shared" si="3107"/>
        <v>1.0885387000822733</v>
      </c>
      <c r="N3911" s="169">
        <f t="shared" si="3107"/>
        <v>1.0722032847846295</v>
      </c>
      <c r="O3911" s="169">
        <f t="shared" si="3107"/>
        <v>2.9715302491103199</v>
      </c>
      <c r="P3911" s="169">
        <f t="shared" si="3107"/>
        <v>1.0797291526871224</v>
      </c>
      <c r="Q3911" s="146"/>
    </row>
    <row r="3912" spans="1:17" x14ac:dyDescent="0.35">
      <c r="A3912" s="28" t="s">
        <v>168</v>
      </c>
      <c r="B3912" s="61">
        <v>98.5</v>
      </c>
      <c r="C3912" s="61">
        <v>125.9</v>
      </c>
      <c r="D3912" s="61">
        <v>107.2</v>
      </c>
      <c r="E3912" s="61">
        <v>124.6</v>
      </c>
      <c r="F3912" s="61">
        <v>124.8</v>
      </c>
      <c r="G3912" s="28">
        <v>125.2</v>
      </c>
      <c r="H3912" s="28">
        <v>122.1</v>
      </c>
      <c r="I3912" s="151">
        <f>SUM(B3912:H3912)</f>
        <v>828.30000000000007</v>
      </c>
      <c r="J3912" s="28">
        <v>125.8</v>
      </c>
      <c r="K3912" s="61">
        <v>121.9</v>
      </c>
      <c r="L3912" s="61">
        <v>119.8</v>
      </c>
      <c r="M3912" s="61">
        <v>107.54</v>
      </c>
      <c r="N3912" s="61">
        <v>98.4</v>
      </c>
      <c r="O3912" s="28">
        <v>105</v>
      </c>
      <c r="P3912" s="28">
        <v>110.35</v>
      </c>
      <c r="Q3912" s="151">
        <f>SUM(J3912:P3912)</f>
        <v>788.79000000000008</v>
      </c>
    </row>
    <row r="3913" spans="1:17" x14ac:dyDescent="0.35">
      <c r="A3913" s="28" t="s">
        <v>1543</v>
      </c>
      <c r="B3913" s="166">
        <v>1.53</v>
      </c>
      <c r="C3913" s="166">
        <v>2.0299999999999998</v>
      </c>
      <c r="D3913" s="166">
        <v>1.78</v>
      </c>
      <c r="E3913" s="166">
        <v>1.92</v>
      </c>
      <c r="F3913" s="166">
        <v>2.11</v>
      </c>
      <c r="G3913" s="28">
        <v>2.17</v>
      </c>
      <c r="H3913" s="28">
        <v>2.2400000000000002</v>
      </c>
      <c r="I3913" s="151">
        <f>SUM(B3913:H3913)</f>
        <v>13.78</v>
      </c>
      <c r="J3913" s="28">
        <v>2.71</v>
      </c>
      <c r="K3913" s="166">
        <v>2.13</v>
      </c>
      <c r="L3913" s="166">
        <v>2.11</v>
      </c>
      <c r="M3913" s="166">
        <v>0.22</v>
      </c>
      <c r="N3913" s="166">
        <v>0.23</v>
      </c>
      <c r="O3913" s="28">
        <v>0.26</v>
      </c>
      <c r="P3913" s="28">
        <v>0.25</v>
      </c>
      <c r="Q3913" s="151">
        <f>SUM(J3913:P3913)</f>
        <v>7.9099999999999993</v>
      </c>
    </row>
    <row r="3914" spans="1:17" x14ac:dyDescent="0.35">
      <c r="A3914" s="28" t="s">
        <v>152</v>
      </c>
      <c r="B3914" s="28">
        <f t="shared" ref="B3914" si="3108">B3913+B3912</f>
        <v>100.03</v>
      </c>
      <c r="C3914" s="28">
        <f t="shared" ref="C3914:H3914" si="3109">C3913+C3912</f>
        <v>127.93</v>
      </c>
      <c r="D3914" s="28">
        <f t="shared" si="3109"/>
        <v>108.98</v>
      </c>
      <c r="E3914" s="106">
        <f t="shared" si="3109"/>
        <v>126.52</v>
      </c>
      <c r="F3914" s="28">
        <f t="shared" si="3109"/>
        <v>126.91</v>
      </c>
      <c r="G3914" s="28">
        <f t="shared" si="3109"/>
        <v>127.37</v>
      </c>
      <c r="H3914" s="28">
        <f t="shared" si="3109"/>
        <v>124.33999999999999</v>
      </c>
      <c r="I3914" s="151">
        <f>SUM(B3914:H3914)</f>
        <v>842.08</v>
      </c>
      <c r="J3914" s="28">
        <f t="shared" ref="J3914:P3914" si="3110">J3913+J3912</f>
        <v>128.51</v>
      </c>
      <c r="K3914" s="28">
        <f t="shared" si="3110"/>
        <v>124.03</v>
      </c>
      <c r="L3914" s="28">
        <f t="shared" si="3110"/>
        <v>121.91</v>
      </c>
      <c r="M3914" s="28">
        <f t="shared" si="3110"/>
        <v>107.76</v>
      </c>
      <c r="N3914" s="28">
        <f t="shared" si="3110"/>
        <v>98.63000000000001</v>
      </c>
      <c r="O3914" s="28">
        <f t="shared" si="3110"/>
        <v>105.26</v>
      </c>
      <c r="P3914" s="28">
        <f t="shared" si="3110"/>
        <v>110.6</v>
      </c>
      <c r="Q3914" s="151">
        <f>SUM(J3914:P3914)</f>
        <v>796.7</v>
      </c>
    </row>
    <row r="3915" spans="1:17" x14ac:dyDescent="0.35">
      <c r="A3915" s="28" t="s">
        <v>154</v>
      </c>
      <c r="B3915" s="169">
        <f t="shared" ref="B3915" si="3111">B3914/B3912</f>
        <v>1.0155329949238578</v>
      </c>
      <c r="C3915" s="169">
        <f t="shared" ref="C3915:H3915" si="3112">C3914/C3912</f>
        <v>1.0161239078633837</v>
      </c>
      <c r="D3915" s="169">
        <f t="shared" si="3112"/>
        <v>1.0166044776119403</v>
      </c>
      <c r="E3915" s="169">
        <f t="shared" si="3112"/>
        <v>1.0154093097913324</v>
      </c>
      <c r="F3915" s="169">
        <f t="shared" si="3112"/>
        <v>1.0169070512820513</v>
      </c>
      <c r="G3915" s="169">
        <f t="shared" si="3112"/>
        <v>1.017332268370607</v>
      </c>
      <c r="H3915" s="169">
        <f t="shared" si="3112"/>
        <v>1.0183456183456183</v>
      </c>
      <c r="I3915" s="154">
        <f>I3913/I3914*100</f>
        <v>1.6364240927227813</v>
      </c>
      <c r="J3915" s="169">
        <f t="shared" ref="J3915:P3915" si="3113">J3914/J3912</f>
        <v>1.0215421303656598</v>
      </c>
      <c r="K3915" s="169">
        <f t="shared" si="3113"/>
        <v>1.017473338802297</v>
      </c>
      <c r="L3915" s="169">
        <f t="shared" si="3113"/>
        <v>1.0176126878130216</v>
      </c>
      <c r="M3915" s="169">
        <f t="shared" si="3113"/>
        <v>1.002045750418449</v>
      </c>
      <c r="N3915" s="169">
        <f t="shared" si="3113"/>
        <v>1.0023373983739838</v>
      </c>
      <c r="O3915" s="169">
        <f t="shared" si="3113"/>
        <v>1.0024761904761905</v>
      </c>
      <c r="P3915" s="169">
        <f t="shared" si="3113"/>
        <v>1.0022655188038061</v>
      </c>
      <c r="Q3915" s="154">
        <f>Q3913/Q3914*100</f>
        <v>0.99284548763650049</v>
      </c>
    </row>
    <row r="3916" spans="1:17" x14ac:dyDescent="0.35">
      <c r="A3916" s="28" t="s">
        <v>153</v>
      </c>
      <c r="B3916" s="28">
        <v>172</v>
      </c>
      <c r="C3916" s="28">
        <v>204</v>
      </c>
      <c r="D3916" s="28">
        <v>197</v>
      </c>
      <c r="E3916" s="28">
        <v>206</v>
      </c>
      <c r="F3916" s="28">
        <v>207</v>
      </c>
      <c r="G3916" s="88">
        <v>209</v>
      </c>
      <c r="H3916" s="88">
        <v>206</v>
      </c>
      <c r="I3916" s="146"/>
      <c r="J3916" s="88">
        <v>211</v>
      </c>
      <c r="K3916" s="28">
        <v>202</v>
      </c>
      <c r="L3916" s="28">
        <v>199</v>
      </c>
      <c r="M3916" s="28">
        <v>134</v>
      </c>
      <c r="N3916" s="28">
        <v>135</v>
      </c>
      <c r="O3916" s="88">
        <v>132</v>
      </c>
      <c r="P3916" s="88">
        <v>138</v>
      </c>
      <c r="Q3916" s="146"/>
    </row>
    <row r="3917" spans="1:17" x14ac:dyDescent="0.35">
      <c r="A3917" s="43" t="s">
        <v>155</v>
      </c>
      <c r="B3917" s="169">
        <f t="shared" ref="B3917" si="3114">B3916/B3914</f>
        <v>1.719484154753574</v>
      </c>
      <c r="C3917" s="169">
        <f t="shared" ref="C3917:H3917" si="3115">C3916/C3914</f>
        <v>1.5946220589384819</v>
      </c>
      <c r="D3917" s="169">
        <f t="shared" si="3115"/>
        <v>1.8076711323178565</v>
      </c>
      <c r="E3917" s="169">
        <f t="shared" si="3115"/>
        <v>1.6282010749288651</v>
      </c>
      <c r="F3917" s="169">
        <f t="shared" si="3115"/>
        <v>1.6310771412812231</v>
      </c>
      <c r="G3917" s="169">
        <f t="shared" si="3115"/>
        <v>1.6408887493130251</v>
      </c>
      <c r="H3917" s="169">
        <f t="shared" si="3115"/>
        <v>1.6567476274730579</v>
      </c>
      <c r="I3917" s="146"/>
      <c r="J3917" s="169">
        <f t="shared" ref="J3917:P3917" si="3116">J3916/J3914</f>
        <v>1.6418955723290019</v>
      </c>
      <c r="K3917" s="169">
        <f t="shared" si="3116"/>
        <v>1.6286382326856406</v>
      </c>
      <c r="L3917" s="169">
        <f t="shared" si="3116"/>
        <v>1.6323517348863916</v>
      </c>
      <c r="M3917" s="169">
        <f t="shared" si="3116"/>
        <v>1.2435040831477358</v>
      </c>
      <c r="N3917" s="169">
        <f t="shared" si="3116"/>
        <v>1.3687519010443068</v>
      </c>
      <c r="O3917" s="169">
        <f t="shared" si="3116"/>
        <v>1.2540376211286337</v>
      </c>
      <c r="P3917" s="169">
        <f t="shared" si="3116"/>
        <v>1.247739602169982</v>
      </c>
      <c r="Q3917" s="146"/>
    </row>
    <row r="3918" spans="1:17" x14ac:dyDescent="0.35">
      <c r="A3918" s="28" t="s">
        <v>170</v>
      </c>
      <c r="B3918" s="61">
        <v>265.5</v>
      </c>
      <c r="C3918" s="61">
        <v>448.2</v>
      </c>
      <c r="D3918" s="61">
        <v>441.7</v>
      </c>
      <c r="E3918" s="61">
        <v>443.1</v>
      </c>
      <c r="F3918" s="61">
        <v>249</v>
      </c>
      <c r="G3918" s="88">
        <v>445.8</v>
      </c>
      <c r="H3918" s="88">
        <v>446.8</v>
      </c>
      <c r="I3918" s="146">
        <f>SUM(B3918:H3918)</f>
        <v>2740.1000000000004</v>
      </c>
      <c r="J3918" s="88">
        <v>440.9</v>
      </c>
      <c r="K3918" s="61">
        <v>0</v>
      </c>
      <c r="L3918" s="61">
        <v>96.1</v>
      </c>
      <c r="M3918" s="61">
        <v>347.2</v>
      </c>
      <c r="N3918" s="61">
        <v>278.2</v>
      </c>
      <c r="O3918" s="88">
        <v>320.89999999999998</v>
      </c>
      <c r="P3918" s="88">
        <v>343.4</v>
      </c>
      <c r="Q3918" s="146">
        <f>SUM(J3918:P3918)</f>
        <v>1826.7000000000003</v>
      </c>
    </row>
    <row r="3919" spans="1:17" x14ac:dyDescent="0.35">
      <c r="A3919" s="28" t="s">
        <v>171</v>
      </c>
      <c r="B3919" s="166">
        <v>1.7</v>
      </c>
      <c r="C3919" s="166">
        <v>1.6</v>
      </c>
      <c r="D3919" s="166">
        <v>2.1800000000000002</v>
      </c>
      <c r="E3919" s="166">
        <v>2.37</v>
      </c>
      <c r="F3919" s="166"/>
      <c r="G3919" s="88">
        <v>2.11</v>
      </c>
      <c r="H3919" s="88">
        <v>2.06</v>
      </c>
      <c r="I3919" s="146">
        <f>SUM(B3919:H3919)</f>
        <v>12.020000000000001</v>
      </c>
      <c r="J3919" s="88">
        <v>2.11</v>
      </c>
      <c r="K3919" s="166">
        <v>0</v>
      </c>
      <c r="L3919" s="166">
        <v>1.1100000000000001</v>
      </c>
      <c r="M3919" s="166">
        <v>0.1</v>
      </c>
      <c r="N3919" s="166">
        <v>0.3</v>
      </c>
      <c r="O3919" s="88">
        <v>0.2</v>
      </c>
      <c r="P3919" s="88">
        <v>0.2</v>
      </c>
      <c r="Q3919" s="146">
        <f>SUM(J3919:P3919)</f>
        <v>4.0199999999999996</v>
      </c>
    </row>
    <row r="3920" spans="1:17" x14ac:dyDescent="0.35">
      <c r="A3920" s="28" t="s">
        <v>152</v>
      </c>
      <c r="B3920" s="28">
        <f t="shared" ref="B3920" si="3117">B3919+B3918</f>
        <v>267.2</v>
      </c>
      <c r="C3920" s="28">
        <f t="shared" ref="C3920:H3920" si="3118">C3919+C3918</f>
        <v>449.8</v>
      </c>
      <c r="D3920" s="28">
        <f t="shared" si="3118"/>
        <v>443.88</v>
      </c>
      <c r="E3920" s="28">
        <f t="shared" si="3118"/>
        <v>445.47</v>
      </c>
      <c r="F3920" s="28">
        <f t="shared" si="3118"/>
        <v>249</v>
      </c>
      <c r="G3920" s="28">
        <f t="shared" si="3118"/>
        <v>447.91</v>
      </c>
      <c r="H3920" s="28">
        <f t="shared" si="3118"/>
        <v>448.86</v>
      </c>
      <c r="I3920" s="146">
        <f>SUM(B3920:H3920)</f>
        <v>2752.1200000000003</v>
      </c>
      <c r="J3920" s="28">
        <f t="shared" ref="J3920:P3920" si="3119">J3919+J3918</f>
        <v>443.01</v>
      </c>
      <c r="K3920" s="28">
        <f t="shared" si="3119"/>
        <v>0</v>
      </c>
      <c r="L3920" s="28">
        <f t="shared" si="3119"/>
        <v>97.21</v>
      </c>
      <c r="M3920" s="28">
        <f t="shared" si="3119"/>
        <v>347.3</v>
      </c>
      <c r="N3920" s="28">
        <f t="shared" si="3119"/>
        <v>278.5</v>
      </c>
      <c r="O3920" s="28">
        <f t="shared" si="3119"/>
        <v>321.09999999999997</v>
      </c>
      <c r="P3920" s="28">
        <f t="shared" si="3119"/>
        <v>343.59999999999997</v>
      </c>
      <c r="Q3920" s="146">
        <f>SUM(J3920:P3920)</f>
        <v>1830.7199999999998</v>
      </c>
    </row>
    <row r="3921" spans="1:17" x14ac:dyDescent="0.35">
      <c r="A3921" s="28" t="s">
        <v>154</v>
      </c>
      <c r="B3921" s="169">
        <f t="shared" ref="B3921" si="3120">B3920/B3918</f>
        <v>1.0064030131826742</v>
      </c>
      <c r="C3921" s="169">
        <f t="shared" ref="C3921:H3921" si="3121">C3920/C3918</f>
        <v>1.0035698348951361</v>
      </c>
      <c r="D3921" s="169">
        <f t="shared" si="3121"/>
        <v>1.0049354765678062</v>
      </c>
      <c r="E3921" s="169">
        <f t="shared" si="3121"/>
        <v>1.0053486797562627</v>
      </c>
      <c r="F3921" s="169">
        <f t="shared" si="3121"/>
        <v>1</v>
      </c>
      <c r="G3921" s="169">
        <f t="shared" si="3121"/>
        <v>1.0047330641543293</v>
      </c>
      <c r="H3921" s="169">
        <f t="shared" si="3121"/>
        <v>1.004610564010743</v>
      </c>
      <c r="I3921" s="153">
        <f>I3919/I3920*100</f>
        <v>0.43675421129892589</v>
      </c>
      <c r="J3921" s="169">
        <f t="shared" ref="J3921:P3921" si="3122">J3920/J3918</f>
        <v>1.0047856656838285</v>
      </c>
      <c r="K3921" s="169" t="e">
        <f t="shared" si="3122"/>
        <v>#DIV/0!</v>
      </c>
      <c r="L3921" s="169">
        <f t="shared" si="3122"/>
        <v>1.0115504682622269</v>
      </c>
      <c r="M3921" s="169">
        <f t="shared" si="3122"/>
        <v>1.0002880184331797</v>
      </c>
      <c r="N3921" s="169">
        <f t="shared" si="3122"/>
        <v>1.0010783608914451</v>
      </c>
      <c r="O3921" s="169">
        <f t="shared" si="3122"/>
        <v>1.0006232471174821</v>
      </c>
      <c r="P3921" s="169">
        <f t="shared" si="3122"/>
        <v>1.0005824111822947</v>
      </c>
      <c r="Q3921" s="153">
        <f>Q3919/Q3920*100</f>
        <v>0.21958573675930781</v>
      </c>
    </row>
    <row r="3922" spans="1:17" x14ac:dyDescent="0.35">
      <c r="A3922" s="28" t="s">
        <v>153</v>
      </c>
      <c r="B3922" s="61">
        <v>510</v>
      </c>
      <c r="C3922" s="61">
        <v>928</v>
      </c>
      <c r="D3922" s="61">
        <v>910</v>
      </c>
      <c r="E3922" s="61">
        <v>911</v>
      </c>
      <c r="F3922" s="61">
        <v>947</v>
      </c>
      <c r="G3922" s="88">
        <v>936</v>
      </c>
      <c r="H3922" s="88">
        <v>944</v>
      </c>
      <c r="I3922" s="146"/>
      <c r="J3922" s="88">
        <v>910</v>
      </c>
      <c r="K3922" s="61">
        <v>0</v>
      </c>
      <c r="L3922" s="61">
        <v>212</v>
      </c>
      <c r="M3922" s="61">
        <v>467</v>
      </c>
      <c r="N3922" s="61">
        <v>451</v>
      </c>
      <c r="O3922" s="88">
        <v>219</v>
      </c>
      <c r="P3922" s="88">
        <v>386</v>
      </c>
      <c r="Q3922" s="146"/>
    </row>
    <row r="3923" spans="1:17" x14ac:dyDescent="0.35">
      <c r="A3923" s="43" t="s">
        <v>155</v>
      </c>
      <c r="B3923" s="169">
        <f t="shared" ref="B3923" si="3123">B3922/B3920</f>
        <v>1.908682634730539</v>
      </c>
      <c r="C3923" s="169">
        <f t="shared" ref="C3923:G3923" si="3124">C3922/C3920</f>
        <v>2.0631391729657627</v>
      </c>
      <c r="D3923" s="169">
        <f t="shared" si="3124"/>
        <v>2.0501036316121475</v>
      </c>
      <c r="E3923" s="169">
        <f t="shared" si="3124"/>
        <v>2.0450310907580755</v>
      </c>
      <c r="F3923" s="169">
        <f t="shared" si="3124"/>
        <v>3.8032128514056227</v>
      </c>
      <c r="G3923" s="169">
        <f t="shared" si="3124"/>
        <v>2.089705521198455</v>
      </c>
      <c r="H3923" s="169">
        <v>914</v>
      </c>
      <c r="I3923" s="146"/>
      <c r="J3923" s="169">
        <f>J3922/J3920</f>
        <v>2.0541297036184285</v>
      </c>
      <c r="K3923" s="169" t="e">
        <f>K3922/K3920</f>
        <v>#DIV/0!</v>
      </c>
      <c r="L3923" s="169">
        <f>L3922/L3920</f>
        <v>2.1808455920172825</v>
      </c>
      <c r="M3923" s="169">
        <v>270</v>
      </c>
      <c r="N3923" s="169">
        <f>N3922/N3920</f>
        <v>1.6193895870736086</v>
      </c>
      <c r="O3923" s="169">
        <f>O3922/O3920</f>
        <v>0.68203052008720033</v>
      </c>
      <c r="P3923" s="169">
        <f>P3922/P3920</f>
        <v>1.1233993015133878</v>
      </c>
      <c r="Q3923" s="146"/>
    </row>
    <row r="3924" spans="1:17" x14ac:dyDescent="0.35">
      <c r="A3924" s="28" t="s">
        <v>173</v>
      </c>
      <c r="B3924" s="171">
        <v>24.62</v>
      </c>
      <c r="C3924" s="171">
        <v>20.66</v>
      </c>
      <c r="D3924" s="171">
        <v>25.32</v>
      </c>
      <c r="E3924" s="171">
        <v>14.44</v>
      </c>
      <c r="F3924" s="171">
        <v>27.97</v>
      </c>
      <c r="G3924" s="28">
        <v>24.08</v>
      </c>
      <c r="H3924" s="74">
        <v>26.61</v>
      </c>
      <c r="I3924" s="146">
        <f>SUM(B3924:H3924)</f>
        <v>163.69999999999999</v>
      </c>
      <c r="J3924" s="74">
        <v>33.69</v>
      </c>
      <c r="K3924" s="171">
        <v>9.02</v>
      </c>
      <c r="L3924" s="171">
        <v>21.66</v>
      </c>
      <c r="M3924" s="171">
        <v>21.57</v>
      </c>
      <c r="N3924" s="171">
        <v>25.26</v>
      </c>
      <c r="O3924" s="28">
        <v>29.04</v>
      </c>
      <c r="P3924" s="74">
        <v>25.8</v>
      </c>
      <c r="Q3924" s="146">
        <f>SUM(J3924:P3924)</f>
        <v>166.04000000000002</v>
      </c>
    </row>
    <row r="3925" spans="1:17" x14ac:dyDescent="0.35">
      <c r="A3925" s="28" t="s">
        <v>172</v>
      </c>
      <c r="B3925" s="61">
        <v>24.34</v>
      </c>
      <c r="C3925" s="61">
        <v>24.53</v>
      </c>
      <c r="D3925" s="61">
        <v>32.57</v>
      </c>
      <c r="E3925" s="61">
        <v>19.68</v>
      </c>
      <c r="F3925" s="61">
        <v>33.54</v>
      </c>
      <c r="G3925" s="28">
        <v>27.36</v>
      </c>
      <c r="H3925" s="74">
        <v>33.39</v>
      </c>
      <c r="I3925" s="146">
        <f>SUM(B3925:H3925)</f>
        <v>195.40999999999997</v>
      </c>
      <c r="J3925" s="33">
        <v>33.29</v>
      </c>
      <c r="K3925" s="61">
        <v>28.55</v>
      </c>
      <c r="L3925" s="61">
        <v>8.5299999999999994</v>
      </c>
      <c r="M3925" s="61">
        <v>32.200000000000003</v>
      </c>
      <c r="N3925" s="61">
        <v>37.049999999999997</v>
      </c>
      <c r="O3925" s="28">
        <v>34.869999999999997</v>
      </c>
      <c r="P3925" s="74">
        <v>30.77</v>
      </c>
      <c r="Q3925" s="146">
        <f>SUM(J3925:P3925)</f>
        <v>205.26000000000002</v>
      </c>
    </row>
    <row r="3926" spans="1:17" x14ac:dyDescent="0.35">
      <c r="A3926" s="28" t="s">
        <v>152</v>
      </c>
      <c r="B3926" s="28">
        <f t="shared" ref="B3926" si="3125">B3925+B3924</f>
        <v>48.96</v>
      </c>
      <c r="C3926" s="28">
        <f t="shared" ref="C3926:H3926" si="3126">C3925+C3924</f>
        <v>45.19</v>
      </c>
      <c r="D3926" s="28">
        <f t="shared" si="3126"/>
        <v>57.89</v>
      </c>
      <c r="E3926" s="28">
        <f t="shared" si="3126"/>
        <v>34.119999999999997</v>
      </c>
      <c r="F3926" s="28">
        <f t="shared" si="3126"/>
        <v>61.51</v>
      </c>
      <c r="G3926" s="28">
        <f t="shared" si="3126"/>
        <v>51.44</v>
      </c>
      <c r="H3926" s="28">
        <f t="shared" si="3126"/>
        <v>60</v>
      </c>
      <c r="I3926" s="146">
        <f>SUM(B3926:H3926)</f>
        <v>359.11</v>
      </c>
      <c r="J3926" s="28">
        <f t="shared" ref="J3926:P3926" si="3127">J3925+J3924</f>
        <v>66.97999999999999</v>
      </c>
      <c r="K3926" s="28">
        <f t="shared" si="3127"/>
        <v>37.57</v>
      </c>
      <c r="L3926" s="28">
        <f t="shared" si="3127"/>
        <v>30.189999999999998</v>
      </c>
      <c r="M3926" s="28">
        <f t="shared" si="3127"/>
        <v>53.77</v>
      </c>
      <c r="N3926" s="28">
        <f t="shared" si="3127"/>
        <v>62.31</v>
      </c>
      <c r="O3926" s="28">
        <f t="shared" si="3127"/>
        <v>63.91</v>
      </c>
      <c r="P3926" s="28">
        <f t="shared" si="3127"/>
        <v>56.57</v>
      </c>
      <c r="Q3926" s="146">
        <f>SUM(J3926:P3926)</f>
        <v>371.3</v>
      </c>
    </row>
    <row r="3927" spans="1:17" x14ac:dyDescent="0.35">
      <c r="A3927" s="28" t="s">
        <v>154</v>
      </c>
      <c r="B3927" s="169">
        <f t="shared" ref="B3927" si="3128">B3926/B3924</f>
        <v>1.9886271324126725</v>
      </c>
      <c r="C3927" s="169">
        <f t="shared" ref="C3927:H3927" si="3129">C3926/C3924</f>
        <v>2.1873184898354308</v>
      </c>
      <c r="D3927" s="169">
        <f t="shared" si="3129"/>
        <v>2.2863349131121642</v>
      </c>
      <c r="E3927" s="169">
        <f t="shared" si="3129"/>
        <v>2.3628808864265927</v>
      </c>
      <c r="F3927" s="169">
        <f t="shared" si="3129"/>
        <v>2.1991419377904897</v>
      </c>
      <c r="G3927" s="169">
        <f t="shared" si="3129"/>
        <v>2.1362126245847177</v>
      </c>
      <c r="H3927" s="169">
        <f t="shared" si="3129"/>
        <v>2.254791431792559</v>
      </c>
      <c r="I3927" s="153">
        <f>I3925/I3926*100</f>
        <v>54.415081729832067</v>
      </c>
      <c r="J3927" s="169">
        <f>J3926/J3924</f>
        <v>1.9881270406648857</v>
      </c>
      <c r="K3927" s="169">
        <f t="shared" ref="K3927:P3927" si="3130">K3926/K3924</f>
        <v>4.1651884700665187</v>
      </c>
      <c r="L3927" s="169">
        <f t="shared" si="3130"/>
        <v>1.3938134810710987</v>
      </c>
      <c r="M3927" s="169">
        <f t="shared" si="3130"/>
        <v>2.4928140936485863</v>
      </c>
      <c r="N3927" s="169">
        <f t="shared" si="3130"/>
        <v>2.4667458432304037</v>
      </c>
      <c r="O3927" s="169">
        <f t="shared" si="3130"/>
        <v>2.2007575757575757</v>
      </c>
      <c r="P3927" s="169">
        <f t="shared" si="3130"/>
        <v>2.1926356589147287</v>
      </c>
      <c r="Q3927" s="153">
        <f>Q3925/Q3926*100</f>
        <v>55.281443576622678</v>
      </c>
    </row>
    <row r="3928" spans="1:17" x14ac:dyDescent="0.35">
      <c r="A3928" s="28" t="s">
        <v>153</v>
      </c>
      <c r="B3928" s="28">
        <v>189</v>
      </c>
      <c r="C3928" s="28">
        <v>166</v>
      </c>
      <c r="D3928" s="28">
        <v>202</v>
      </c>
      <c r="E3928" s="28">
        <v>119</v>
      </c>
      <c r="F3928" s="28">
        <v>213</v>
      </c>
      <c r="G3928" s="28">
        <v>176</v>
      </c>
      <c r="H3928" s="28">
        <v>217</v>
      </c>
      <c r="I3928" s="146"/>
      <c r="J3928" s="28">
        <v>237</v>
      </c>
      <c r="K3928" s="28">
        <v>143</v>
      </c>
      <c r="L3928" s="28">
        <v>66</v>
      </c>
      <c r="M3928" s="28">
        <v>175</v>
      </c>
      <c r="N3928" s="28">
        <v>190</v>
      </c>
      <c r="O3928" s="28">
        <v>219</v>
      </c>
      <c r="P3928" s="28">
        <v>198</v>
      </c>
      <c r="Q3928" s="146"/>
    </row>
    <row r="3929" spans="1:17" x14ac:dyDescent="0.35">
      <c r="A3929" s="43" t="s">
        <v>155</v>
      </c>
      <c r="B3929" s="169">
        <f t="shared" ref="B3929" si="3131">B3928/B3926</f>
        <v>3.8602941176470589</v>
      </c>
      <c r="C3929" s="169">
        <f t="shared" ref="C3929:H3929" si="3132">C3928/C3926</f>
        <v>3.6733790661650811</v>
      </c>
      <c r="D3929" s="169">
        <f t="shared" si="3132"/>
        <v>3.4893764035239245</v>
      </c>
      <c r="E3929" s="169">
        <f t="shared" si="3132"/>
        <v>3.4876905041031656</v>
      </c>
      <c r="F3929" s="169">
        <f t="shared" si="3132"/>
        <v>3.4628515688505934</v>
      </c>
      <c r="G3929" s="169">
        <f t="shared" si="3132"/>
        <v>3.421461897356143</v>
      </c>
      <c r="H3929" s="169">
        <f t="shared" si="3132"/>
        <v>3.6166666666666667</v>
      </c>
      <c r="I3929" s="146"/>
      <c r="J3929" s="169">
        <f t="shared" ref="J3929:P3929" si="3133">J3928/J3926</f>
        <v>3.538369662585847</v>
      </c>
      <c r="K3929" s="169">
        <f t="shared" si="3133"/>
        <v>3.8062283737024223</v>
      </c>
      <c r="L3929" s="169">
        <f t="shared" si="3133"/>
        <v>2.1861543557469361</v>
      </c>
      <c r="M3929" s="169">
        <f t="shared" si="3133"/>
        <v>3.2546029384415101</v>
      </c>
      <c r="N3929" s="169">
        <f t="shared" si="3133"/>
        <v>3.0492697801316</v>
      </c>
      <c r="O3929" s="169">
        <f t="shared" si="3133"/>
        <v>3.4266937881395716</v>
      </c>
      <c r="P3929" s="169">
        <f t="shared" si="3133"/>
        <v>3.5000883860703551</v>
      </c>
      <c r="Q3929" s="146"/>
    </row>
    <row r="3930" spans="1:17" x14ac:dyDescent="0.35">
      <c r="A3930" s="28" t="s">
        <v>176</v>
      </c>
      <c r="B3930" s="28">
        <v>0</v>
      </c>
      <c r="C3930" s="28">
        <v>0</v>
      </c>
      <c r="D3930" s="28">
        <v>0</v>
      </c>
      <c r="E3930" s="28">
        <v>0</v>
      </c>
      <c r="F3930" s="28">
        <v>0</v>
      </c>
      <c r="G3930" s="28">
        <v>0</v>
      </c>
      <c r="H3930" s="28">
        <v>0</v>
      </c>
      <c r="I3930" s="151">
        <f>SUM(B3930:H3930)</f>
        <v>0</v>
      </c>
      <c r="J3930" s="28">
        <v>0</v>
      </c>
      <c r="K3930" s="28">
        <v>0</v>
      </c>
      <c r="L3930" s="28">
        <v>0</v>
      </c>
      <c r="M3930" s="28">
        <v>0</v>
      </c>
      <c r="N3930" s="28">
        <v>0</v>
      </c>
      <c r="O3930" s="28">
        <v>0</v>
      </c>
      <c r="P3930" s="28">
        <v>0</v>
      </c>
      <c r="Q3930" s="151">
        <f>SUM(J3930:P3930)</f>
        <v>0</v>
      </c>
    </row>
    <row r="3931" spans="1:17" x14ac:dyDescent="0.35">
      <c r="A3931" s="28" t="s">
        <v>177</v>
      </c>
      <c r="B3931" s="28">
        <v>0</v>
      </c>
      <c r="C3931" s="28">
        <v>0</v>
      </c>
      <c r="D3931" s="28">
        <v>0</v>
      </c>
      <c r="E3931" s="28">
        <v>0</v>
      </c>
      <c r="F3931" s="28">
        <v>0</v>
      </c>
      <c r="G3931" s="28">
        <v>0</v>
      </c>
      <c r="H3931" s="28">
        <v>0</v>
      </c>
      <c r="I3931" s="151">
        <f>SUM(B3931:H3931)</f>
        <v>0</v>
      </c>
      <c r="J3931" s="28">
        <v>0</v>
      </c>
      <c r="K3931" s="28">
        <v>0</v>
      </c>
      <c r="L3931" s="28">
        <v>0</v>
      </c>
      <c r="M3931" s="28">
        <v>0</v>
      </c>
      <c r="N3931" s="28">
        <v>0</v>
      </c>
      <c r="O3931" s="28">
        <v>0</v>
      </c>
      <c r="P3931" s="28">
        <v>0</v>
      </c>
      <c r="Q3931" s="151">
        <f>SUM(J3931:P3931)</f>
        <v>0</v>
      </c>
    </row>
    <row r="3932" spans="1:17" x14ac:dyDescent="0.35">
      <c r="A3932" s="28" t="s">
        <v>152</v>
      </c>
      <c r="B3932" s="28">
        <f t="shared" ref="B3932" si="3134">B3931+B3930</f>
        <v>0</v>
      </c>
      <c r="C3932" s="28">
        <f t="shared" ref="C3932:H3932" si="3135">C3931+C3930</f>
        <v>0</v>
      </c>
      <c r="D3932" s="28">
        <f t="shared" si="3135"/>
        <v>0</v>
      </c>
      <c r="E3932" s="28">
        <f t="shared" si="3135"/>
        <v>0</v>
      </c>
      <c r="F3932" s="28">
        <f t="shared" si="3135"/>
        <v>0</v>
      </c>
      <c r="G3932" s="28">
        <f t="shared" si="3135"/>
        <v>0</v>
      </c>
      <c r="H3932" s="28">
        <f t="shared" si="3135"/>
        <v>0</v>
      </c>
      <c r="I3932" s="151">
        <f>SUM(B3932:H3932)</f>
        <v>0</v>
      </c>
      <c r="J3932" s="28">
        <f>J3931+J3930</f>
        <v>0</v>
      </c>
      <c r="K3932" s="28">
        <f>K3931+K3930</f>
        <v>0</v>
      </c>
      <c r="L3932" s="28">
        <f>L3931+L3930</f>
        <v>0</v>
      </c>
      <c r="M3932" s="28">
        <f>M3931+M3930</f>
        <v>0</v>
      </c>
      <c r="N3932" s="28">
        <f>N3931+N3930</f>
        <v>0</v>
      </c>
      <c r="O3932" s="28"/>
      <c r="P3932" s="28">
        <f>P3931+P3930</f>
        <v>0</v>
      </c>
      <c r="Q3932" s="151">
        <f>SUM(J3932:P3932)</f>
        <v>0</v>
      </c>
    </row>
    <row r="3933" spans="1:17" x14ac:dyDescent="0.35">
      <c r="A3933" s="28" t="s">
        <v>154</v>
      </c>
      <c r="B3933" s="106" t="e">
        <f t="shared" ref="B3933" si="3136">B3931/B3932*100</f>
        <v>#DIV/0!</v>
      </c>
      <c r="C3933" s="106" t="e">
        <f t="shared" ref="C3933:P3933" si="3137">C3931/C3932*100</f>
        <v>#DIV/0!</v>
      </c>
      <c r="D3933" s="106" t="e">
        <f t="shared" si="3137"/>
        <v>#DIV/0!</v>
      </c>
      <c r="E3933" s="106" t="e">
        <f t="shared" si="3137"/>
        <v>#DIV/0!</v>
      </c>
      <c r="F3933" s="106" t="e">
        <f t="shared" si="3137"/>
        <v>#DIV/0!</v>
      </c>
      <c r="G3933" s="106" t="e">
        <f t="shared" si="3137"/>
        <v>#DIV/0!</v>
      </c>
      <c r="H3933" s="106" t="e">
        <f t="shared" si="3137"/>
        <v>#DIV/0!</v>
      </c>
      <c r="I3933" s="153" t="e">
        <f t="shared" si="3137"/>
        <v>#DIV/0!</v>
      </c>
      <c r="J3933" s="106" t="e">
        <f t="shared" si="3137"/>
        <v>#DIV/0!</v>
      </c>
      <c r="K3933" s="106" t="e">
        <f t="shared" si="3137"/>
        <v>#DIV/0!</v>
      </c>
      <c r="L3933" s="106" t="e">
        <f t="shared" si="3137"/>
        <v>#DIV/0!</v>
      </c>
      <c r="M3933" s="106" t="e">
        <f t="shared" si="3137"/>
        <v>#DIV/0!</v>
      </c>
      <c r="N3933" s="106" t="e">
        <f t="shared" si="3137"/>
        <v>#DIV/0!</v>
      </c>
      <c r="O3933" s="106" t="e">
        <f t="shared" si="3137"/>
        <v>#DIV/0!</v>
      </c>
      <c r="P3933" s="106" t="e">
        <f t="shared" si="3137"/>
        <v>#DIV/0!</v>
      </c>
      <c r="Q3933" s="153" t="e">
        <f>Q3931/Q3932*100</f>
        <v>#DIV/0!</v>
      </c>
    </row>
    <row r="3934" spans="1:17" x14ac:dyDescent="0.35">
      <c r="A3934" s="28" t="s">
        <v>153</v>
      </c>
      <c r="B3934" s="88">
        <v>0</v>
      </c>
      <c r="C3934" s="88">
        <v>0</v>
      </c>
      <c r="D3934" s="88">
        <v>0</v>
      </c>
      <c r="E3934" s="88">
        <v>0</v>
      </c>
      <c r="F3934" s="88">
        <v>0</v>
      </c>
      <c r="G3934" s="88">
        <v>0</v>
      </c>
      <c r="H3934" s="88">
        <v>0</v>
      </c>
      <c r="I3934" s="146"/>
      <c r="J3934" s="88">
        <v>0</v>
      </c>
      <c r="K3934" s="88">
        <v>0</v>
      </c>
      <c r="L3934" s="88">
        <v>0</v>
      </c>
      <c r="M3934" s="88">
        <v>0</v>
      </c>
      <c r="N3934" s="88">
        <v>0</v>
      </c>
      <c r="O3934" s="88">
        <v>0</v>
      </c>
      <c r="P3934" s="88">
        <v>0</v>
      </c>
      <c r="Q3934" s="146"/>
    </row>
    <row r="3935" spans="1:17" x14ac:dyDescent="0.35">
      <c r="A3935" s="43" t="s">
        <v>155</v>
      </c>
      <c r="B3935" s="169" t="e">
        <f t="shared" ref="B3935" si="3138">B3934/B3932</f>
        <v>#DIV/0!</v>
      </c>
      <c r="C3935" s="169" t="e">
        <f t="shared" ref="C3935:H3935" si="3139">C3934/C3932</f>
        <v>#DIV/0!</v>
      </c>
      <c r="D3935" s="169" t="e">
        <f t="shared" si="3139"/>
        <v>#DIV/0!</v>
      </c>
      <c r="E3935" s="169" t="e">
        <f t="shared" si="3139"/>
        <v>#DIV/0!</v>
      </c>
      <c r="F3935" s="169" t="e">
        <f t="shared" si="3139"/>
        <v>#DIV/0!</v>
      </c>
      <c r="G3935" s="169" t="e">
        <f t="shared" si="3139"/>
        <v>#DIV/0!</v>
      </c>
      <c r="H3935" s="169" t="e">
        <f t="shared" si="3139"/>
        <v>#DIV/0!</v>
      </c>
      <c r="I3935" s="146"/>
      <c r="J3935" s="169" t="e">
        <f t="shared" ref="J3935:P3935" si="3140">J3934/J3932</f>
        <v>#DIV/0!</v>
      </c>
      <c r="K3935" s="169" t="e">
        <f t="shared" si="3140"/>
        <v>#DIV/0!</v>
      </c>
      <c r="L3935" s="169" t="e">
        <f t="shared" si="3140"/>
        <v>#DIV/0!</v>
      </c>
      <c r="M3935" s="169" t="e">
        <f t="shared" si="3140"/>
        <v>#DIV/0!</v>
      </c>
      <c r="N3935" s="169" t="e">
        <f t="shared" si="3140"/>
        <v>#DIV/0!</v>
      </c>
      <c r="O3935" s="169" t="e">
        <f t="shared" si="3140"/>
        <v>#DIV/0!</v>
      </c>
      <c r="P3935" s="169" t="e">
        <f t="shared" si="3140"/>
        <v>#DIV/0!</v>
      </c>
      <c r="Q3935" s="146"/>
    </row>
    <row r="3936" spans="1:17" x14ac:dyDescent="0.35">
      <c r="A3936" s="28" t="s">
        <v>174</v>
      </c>
      <c r="B3936" s="28">
        <v>21.29</v>
      </c>
      <c r="C3936" s="28">
        <v>13.06</v>
      </c>
      <c r="D3936" s="28">
        <v>12.48</v>
      </c>
      <c r="E3936" s="28">
        <v>7.28</v>
      </c>
      <c r="F3936" s="28">
        <v>18.079999999999998</v>
      </c>
      <c r="G3936" s="79">
        <v>16.260000000000002</v>
      </c>
      <c r="H3936" s="79">
        <v>16.96</v>
      </c>
      <c r="I3936" s="146">
        <f>SUM(B3936:H3936)</f>
        <v>105.41</v>
      </c>
      <c r="J3936" s="88">
        <v>26.71</v>
      </c>
      <c r="K3936" s="28">
        <v>7.9</v>
      </c>
      <c r="L3936" s="28">
        <v>7.29</v>
      </c>
      <c r="M3936" s="28">
        <v>9.23</v>
      </c>
      <c r="N3936" s="28">
        <v>13.96</v>
      </c>
      <c r="O3936" s="79">
        <v>17.579999999999998</v>
      </c>
      <c r="P3936" s="79">
        <v>19.05</v>
      </c>
      <c r="Q3936" s="146">
        <f>SUM(J3936:P3936)</f>
        <v>101.72</v>
      </c>
    </row>
    <row r="3937" spans="1:19" x14ac:dyDescent="0.35">
      <c r="A3937" s="28" t="s">
        <v>175</v>
      </c>
      <c r="B3937" s="28">
        <v>0.15</v>
      </c>
      <c r="C3937" s="28">
        <v>0.17</v>
      </c>
      <c r="D3937" s="28">
        <v>0.21</v>
      </c>
      <c r="E3937" s="28">
        <v>0.27</v>
      </c>
      <c r="F3937" s="28">
        <v>0.06</v>
      </c>
      <c r="G3937" s="88">
        <v>0.04</v>
      </c>
      <c r="H3937" s="88">
        <v>0.1</v>
      </c>
      <c r="I3937" s="146">
        <f>SUM(B3937:H3937)</f>
        <v>1.0000000000000002</v>
      </c>
      <c r="J3937" s="88">
        <v>0.22</v>
      </c>
      <c r="K3937" s="28">
        <v>0.08</v>
      </c>
      <c r="L3937" s="28">
        <v>0.34</v>
      </c>
      <c r="M3937" s="28">
        <v>0.31</v>
      </c>
      <c r="N3937" s="28">
        <v>0.1</v>
      </c>
      <c r="O3937" s="88" t="s">
        <v>2219</v>
      </c>
      <c r="P3937" s="88">
        <v>0.25</v>
      </c>
      <c r="Q3937" s="146" t="e">
        <f>P3937+O3937+N3937+M3937+L3937+K3937+J3937</f>
        <v>#VALUE!</v>
      </c>
    </row>
    <row r="3938" spans="1:19" x14ac:dyDescent="0.35">
      <c r="A3938" s="28" t="s">
        <v>152</v>
      </c>
      <c r="B3938" s="28">
        <f t="shared" ref="B3938" si="3141">B3937+B3936</f>
        <v>21.439999999999998</v>
      </c>
      <c r="C3938" s="28">
        <f t="shared" ref="C3938:H3938" si="3142">C3937+C3936</f>
        <v>13.23</v>
      </c>
      <c r="D3938" s="28">
        <f t="shared" si="3142"/>
        <v>12.690000000000001</v>
      </c>
      <c r="E3938" s="28">
        <f t="shared" si="3142"/>
        <v>7.5500000000000007</v>
      </c>
      <c r="F3938" s="28">
        <f t="shared" si="3142"/>
        <v>18.139999999999997</v>
      </c>
      <c r="G3938" s="28">
        <f t="shared" si="3142"/>
        <v>16.3</v>
      </c>
      <c r="H3938" s="28">
        <f t="shared" si="3142"/>
        <v>17.060000000000002</v>
      </c>
      <c r="I3938" s="146">
        <f>SUM(B3938:H3938)</f>
        <v>106.41</v>
      </c>
      <c r="J3938" s="28">
        <f>J3937+J3936</f>
        <v>26.93</v>
      </c>
      <c r="K3938" s="28">
        <f>K3937+K3936</f>
        <v>7.98</v>
      </c>
      <c r="L3938" s="28">
        <f>L3937+L3936</f>
        <v>7.63</v>
      </c>
      <c r="M3938" s="28">
        <v>90</v>
      </c>
      <c r="N3938" s="28">
        <f>N3937+N3936</f>
        <v>14.06</v>
      </c>
      <c r="O3938" s="28" t="e">
        <f>O3937+O3936</f>
        <v>#VALUE!</v>
      </c>
      <c r="P3938" s="28">
        <f>P3937+P3936</f>
        <v>19.3</v>
      </c>
      <c r="Q3938" s="146" t="e">
        <f>SUM(J3938:P3938)</f>
        <v>#VALUE!</v>
      </c>
    </row>
    <row r="3939" spans="1:19" x14ac:dyDescent="0.35">
      <c r="A3939" s="28" t="s">
        <v>154</v>
      </c>
      <c r="B3939" s="169">
        <f t="shared" ref="B3939" si="3143">B3938/B3936</f>
        <v>1.0070455612963831</v>
      </c>
      <c r="C3939" s="169">
        <f t="shared" ref="C3939:H3939" si="3144">C3938/C3936</f>
        <v>1.0130168453292496</v>
      </c>
      <c r="D3939" s="169">
        <f t="shared" si="3144"/>
        <v>1.0168269230769231</v>
      </c>
      <c r="E3939" s="169">
        <f t="shared" si="3144"/>
        <v>1.0370879120879122</v>
      </c>
      <c r="F3939" s="169">
        <f t="shared" si="3144"/>
        <v>1.0033185840707963</v>
      </c>
      <c r="G3939" s="169">
        <f t="shared" si="3144"/>
        <v>1.002460024600246</v>
      </c>
      <c r="H3939" s="169">
        <f t="shared" si="3144"/>
        <v>1.0058962264150944</v>
      </c>
      <c r="I3939" s="153">
        <f>I3937/I3938*100</f>
        <v>0.93976130062964036</v>
      </c>
      <c r="J3939" s="169">
        <f t="shared" ref="J3939:P3939" si="3145">J3938/J3936</f>
        <v>1.0082366154998128</v>
      </c>
      <c r="K3939" s="169">
        <f t="shared" si="3145"/>
        <v>1.0101265822784811</v>
      </c>
      <c r="L3939" s="169">
        <f t="shared" si="3145"/>
        <v>1.0466392318244171</v>
      </c>
      <c r="M3939" s="169">
        <f t="shared" si="3145"/>
        <v>9.7508125677139752</v>
      </c>
      <c r="N3939" s="169">
        <f t="shared" si="3145"/>
        <v>1.0071633237822348</v>
      </c>
      <c r="O3939" s="169" t="e">
        <f t="shared" si="3145"/>
        <v>#VALUE!</v>
      </c>
      <c r="P3939" s="169">
        <f t="shared" si="3145"/>
        <v>1.0131233595800524</v>
      </c>
      <c r="Q3939" s="153" t="e">
        <f>Q3937/Q3938*100</f>
        <v>#VALUE!</v>
      </c>
    </row>
    <row r="3940" spans="1:19" x14ac:dyDescent="0.35">
      <c r="A3940" s="28" t="s">
        <v>153</v>
      </c>
      <c r="B3940" s="28">
        <v>85</v>
      </c>
      <c r="C3940" s="28">
        <v>79</v>
      </c>
      <c r="D3940" s="28">
        <v>68</v>
      </c>
      <c r="E3940" s="28">
        <v>78</v>
      </c>
      <c r="F3940" s="28">
        <v>96</v>
      </c>
      <c r="G3940" s="28">
        <v>115</v>
      </c>
      <c r="H3940" s="28">
        <v>114</v>
      </c>
      <c r="I3940" s="146"/>
      <c r="J3940" s="28">
        <v>118</v>
      </c>
      <c r="K3940" s="28">
        <v>60</v>
      </c>
      <c r="L3940" s="28">
        <v>45</v>
      </c>
      <c r="M3940" s="28">
        <v>64</v>
      </c>
      <c r="N3940" s="28">
        <v>78</v>
      </c>
      <c r="O3940" s="28">
        <v>80</v>
      </c>
      <c r="P3940" s="28">
        <v>67</v>
      </c>
      <c r="Q3940" s="146"/>
    </row>
    <row r="3941" spans="1:19" x14ac:dyDescent="0.35">
      <c r="A3941" s="43" t="s">
        <v>155</v>
      </c>
      <c r="B3941" s="169">
        <f t="shared" ref="B3941" si="3146">B3940/B3938</f>
        <v>3.9645522388059704</v>
      </c>
      <c r="C3941" s="169">
        <f t="shared" ref="C3941:H3941" si="3147">C3940/C3938</f>
        <v>5.9712773998488284</v>
      </c>
      <c r="D3941" s="169">
        <f t="shared" si="3147"/>
        <v>5.358550039401103</v>
      </c>
      <c r="E3941" s="169">
        <f t="shared" si="3147"/>
        <v>10.331125827814569</v>
      </c>
      <c r="F3941" s="169">
        <f t="shared" si="3147"/>
        <v>5.2921719955898574</v>
      </c>
      <c r="G3941" s="169">
        <f t="shared" si="3147"/>
        <v>7.0552147239263805</v>
      </c>
      <c r="H3941" s="169">
        <f t="shared" si="3147"/>
        <v>6.6822977725674084</v>
      </c>
      <c r="I3941" s="146"/>
      <c r="J3941" s="169">
        <f t="shared" ref="J3941:P3941" si="3148">J3940/J3938</f>
        <v>4.3817304121797251</v>
      </c>
      <c r="K3941" s="169">
        <f t="shared" si="3148"/>
        <v>7.518796992481203</v>
      </c>
      <c r="L3941" s="169">
        <f t="shared" si="3148"/>
        <v>5.8977719528178243</v>
      </c>
      <c r="M3941" s="169">
        <f t="shared" si="3148"/>
        <v>0.71111111111111114</v>
      </c>
      <c r="N3941" s="169">
        <f t="shared" si="3148"/>
        <v>5.5476529160739689</v>
      </c>
      <c r="O3941" s="169" t="e">
        <f t="shared" si="3148"/>
        <v>#VALUE!</v>
      </c>
      <c r="P3941" s="169">
        <f t="shared" si="3148"/>
        <v>3.471502590673575</v>
      </c>
      <c r="Q3941" s="146"/>
    </row>
    <row r="3942" spans="1:19" x14ac:dyDescent="0.35">
      <c r="A3942" s="21"/>
      <c r="B3942" s="21"/>
      <c r="C3942" s="21"/>
      <c r="D3942" s="169">
        <f>D3941/D3939</f>
        <v>5.2698742704275618</v>
      </c>
      <c r="E3942" s="169">
        <f>E3941/E3939</f>
        <v>9.9616683478794776</v>
      </c>
      <c r="F3942" s="21">
        <v>21</v>
      </c>
      <c r="G3942" s="21"/>
      <c r="H3942" s="21"/>
      <c r="I3942" s="21"/>
      <c r="J3942" s="21"/>
      <c r="K3942" s="21"/>
      <c r="L3942" s="169">
        <f>L3941/L3939</f>
        <v>5.63496166920602</v>
      </c>
      <c r="M3942" s="169">
        <f>M3941/M3939</f>
        <v>7.2928395061728407E-2</v>
      </c>
      <c r="N3942" s="21">
        <v>21</v>
      </c>
      <c r="O3942" s="21"/>
      <c r="P3942" s="21"/>
      <c r="S3942" s="145"/>
    </row>
    <row r="3943" spans="1:19" x14ac:dyDescent="0.35">
      <c r="A3943" s="21"/>
      <c r="B3943" s="155"/>
      <c r="C3943" s="156" t="s">
        <v>1679</v>
      </c>
      <c r="D3943" s="156" t="s">
        <v>178</v>
      </c>
      <c r="E3943" s="156" t="s">
        <v>179</v>
      </c>
      <c r="F3943" s="156" t="s">
        <v>180</v>
      </c>
      <c r="G3943" s="156" t="s">
        <v>181</v>
      </c>
      <c r="H3943" s="156" t="s">
        <v>182</v>
      </c>
      <c r="I3943" s="156" t="s">
        <v>183</v>
      </c>
      <c r="J3943" s="156" t="s">
        <v>184</v>
      </c>
      <c r="K3943" s="156" t="s">
        <v>185</v>
      </c>
      <c r="L3943" s="156" t="s">
        <v>186</v>
      </c>
      <c r="M3943" s="156" t="s">
        <v>187</v>
      </c>
      <c r="N3943" s="156" t="s">
        <v>188</v>
      </c>
      <c r="O3943" s="21"/>
      <c r="P3943" s="21"/>
    </row>
    <row r="3944" spans="1:19" x14ac:dyDescent="0.35">
      <c r="A3944" s="21"/>
      <c r="B3944" s="157" t="s">
        <v>189</v>
      </c>
      <c r="C3944" s="179">
        <f>Q3871</f>
        <v>441.09999999999997</v>
      </c>
      <c r="D3944" s="158">
        <f>Q3877</f>
        <v>480</v>
      </c>
      <c r="E3944" s="158">
        <v>0</v>
      </c>
      <c r="F3944" s="164">
        <f>Q3889</f>
        <v>129.13</v>
      </c>
      <c r="G3944" s="180">
        <f>I3895</f>
        <v>0</v>
      </c>
      <c r="H3944" s="164">
        <f>Q3901</f>
        <v>895.69999999999993</v>
      </c>
      <c r="I3944" s="164">
        <f>Q3907</f>
        <v>16.649999999999999</v>
      </c>
      <c r="J3944" s="164">
        <f>Q3913</f>
        <v>7.9099999999999993</v>
      </c>
      <c r="K3944" s="179">
        <f>Q3919</f>
        <v>4.0199999999999996</v>
      </c>
      <c r="L3944" s="164">
        <f>Q3925</f>
        <v>205.26000000000002</v>
      </c>
      <c r="M3944" s="164">
        <v>0</v>
      </c>
      <c r="N3944" s="164" t="e">
        <f>Q3937</f>
        <v>#VALUE!</v>
      </c>
      <c r="O3944" s="21"/>
      <c r="P3944" s="21"/>
    </row>
    <row r="3945" spans="1:19" x14ac:dyDescent="0.35">
      <c r="A3945" s="21"/>
      <c r="B3945" s="157" t="s">
        <v>190</v>
      </c>
      <c r="C3945" s="163">
        <f>I3873</f>
        <v>100</v>
      </c>
      <c r="D3945" s="163" t="b">
        <f>I3879=Q3879</f>
        <v>1</v>
      </c>
      <c r="E3945" s="163">
        <v>100</v>
      </c>
      <c r="F3945" s="163">
        <f>I3891</f>
        <v>68.859845714690138</v>
      </c>
      <c r="G3945" s="163">
        <f>I3897</f>
        <v>0</v>
      </c>
      <c r="H3945" s="184">
        <f>Q3903</f>
        <v>25.275841634449865</v>
      </c>
      <c r="I3945" s="163">
        <f>Q3909</f>
        <v>1.7407941785333416</v>
      </c>
      <c r="J3945" s="163">
        <f>Q3915</f>
        <v>0.99284548763650049</v>
      </c>
      <c r="K3945" s="163">
        <f>Q3921</f>
        <v>0.21958573675930781</v>
      </c>
      <c r="L3945" s="163">
        <f>Q3927</f>
        <v>55.281443576622678</v>
      </c>
      <c r="M3945" s="163" t="e">
        <f>Q3933</f>
        <v>#DIV/0!</v>
      </c>
      <c r="N3945" s="163" t="e">
        <f>Q3939</f>
        <v>#VALUE!</v>
      </c>
      <c r="O3945" s="21"/>
      <c r="P3945" s="21"/>
    </row>
    <row r="3947" spans="1:19" x14ac:dyDescent="0.35">
      <c r="A3947" s="31" t="s">
        <v>0</v>
      </c>
      <c r="B3947" s="83"/>
      <c r="C3947" s="83"/>
      <c r="D3947" s="21"/>
      <c r="E3947" s="21"/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</row>
    <row r="3948" spans="1:19" ht="15.5" x14ac:dyDescent="0.35">
      <c r="A3948" s="33" t="s">
        <v>1</v>
      </c>
      <c r="B3948" s="64" t="s">
        <v>1552</v>
      </c>
      <c r="C3948" s="64" t="s">
        <v>1564</v>
      </c>
      <c r="D3948" s="64" t="s">
        <v>1565</v>
      </c>
      <c r="E3948" s="64" t="s">
        <v>228</v>
      </c>
      <c r="F3948" s="64" t="s">
        <v>229</v>
      </c>
      <c r="G3948" s="64" t="s">
        <v>230</v>
      </c>
      <c r="H3948" s="64" t="s">
        <v>1613</v>
      </c>
      <c r="I3948" s="65" t="s">
        <v>2215</v>
      </c>
      <c r="J3948" s="64" t="s">
        <v>1614</v>
      </c>
      <c r="K3948" s="64" t="s">
        <v>1615</v>
      </c>
      <c r="L3948" s="64" t="s">
        <v>1616</v>
      </c>
      <c r="M3948" s="64" t="s">
        <v>1617</v>
      </c>
      <c r="N3948" s="64" t="s">
        <v>1618</v>
      </c>
      <c r="O3948" s="64" t="s">
        <v>1619</v>
      </c>
      <c r="P3948" s="64" t="s">
        <v>1620</v>
      </c>
      <c r="Q3948" s="65" t="s">
        <v>2216</v>
      </c>
    </row>
    <row r="3949" spans="1:19" x14ac:dyDescent="0.35">
      <c r="A3949" s="28" t="s">
        <v>1677</v>
      </c>
      <c r="B3949" s="28">
        <v>0</v>
      </c>
      <c r="C3949" s="28">
        <v>0</v>
      </c>
      <c r="D3949" s="28">
        <v>0</v>
      </c>
      <c r="E3949" s="28">
        <v>0</v>
      </c>
      <c r="F3949" s="28">
        <v>0</v>
      </c>
      <c r="G3949" s="28">
        <v>0</v>
      </c>
      <c r="H3949" s="28">
        <v>0</v>
      </c>
      <c r="I3949" s="146">
        <f>SUM(B3949:H3949)</f>
        <v>0</v>
      </c>
      <c r="J3949" s="28">
        <v>0</v>
      </c>
      <c r="K3949" s="28">
        <v>0</v>
      </c>
      <c r="L3949" s="28">
        <v>0</v>
      </c>
      <c r="M3949" s="28">
        <v>0</v>
      </c>
      <c r="N3949" s="28">
        <v>0</v>
      </c>
      <c r="O3949" s="28">
        <v>0</v>
      </c>
      <c r="P3949" s="28">
        <v>0</v>
      </c>
      <c r="Q3949" s="146">
        <f>SUM(J3949:P3949)</f>
        <v>0</v>
      </c>
    </row>
    <row r="3950" spans="1:19" x14ac:dyDescent="0.35">
      <c r="A3950" s="28" t="s">
        <v>1678</v>
      </c>
      <c r="B3950" s="28"/>
      <c r="C3950" s="28">
        <v>130.1</v>
      </c>
      <c r="D3950" s="28">
        <v>54.7</v>
      </c>
      <c r="E3950" s="28">
        <v>111.5</v>
      </c>
      <c r="F3950" s="28">
        <v>125.5</v>
      </c>
      <c r="G3950" s="166"/>
      <c r="H3950" s="28"/>
      <c r="I3950" s="146">
        <f>SUM(B3950:H3950)</f>
        <v>421.8</v>
      </c>
      <c r="J3950" s="28">
        <v>178.5</v>
      </c>
      <c r="K3950" s="28">
        <v>208.3</v>
      </c>
      <c r="L3950" s="28">
        <v>140.6</v>
      </c>
      <c r="M3950" s="28">
        <v>197</v>
      </c>
      <c r="N3950" s="28">
        <v>213</v>
      </c>
      <c r="O3950" s="28">
        <v>190</v>
      </c>
      <c r="P3950" s="28">
        <v>169.4</v>
      </c>
      <c r="Q3950" s="146">
        <f>SUM(J3950:P3950)</f>
        <v>1296.8000000000002</v>
      </c>
    </row>
    <row r="3951" spans="1:19" x14ac:dyDescent="0.35">
      <c r="A3951" s="28" t="s">
        <v>152</v>
      </c>
      <c r="B3951" s="28">
        <f t="shared" ref="B3951:H3951" si="3149">B3950+B3949</f>
        <v>0</v>
      </c>
      <c r="C3951" s="28">
        <f t="shared" si="3149"/>
        <v>130.1</v>
      </c>
      <c r="D3951" s="28">
        <f t="shared" si="3149"/>
        <v>54.7</v>
      </c>
      <c r="E3951" s="28">
        <f t="shared" si="3149"/>
        <v>111.5</v>
      </c>
      <c r="F3951" s="28">
        <f t="shared" si="3149"/>
        <v>125.5</v>
      </c>
      <c r="G3951" s="28">
        <f t="shared" si="3149"/>
        <v>0</v>
      </c>
      <c r="H3951" s="28">
        <f t="shared" si="3149"/>
        <v>0</v>
      </c>
      <c r="I3951" s="146">
        <f>SUM(B3951:H3951)</f>
        <v>421.8</v>
      </c>
      <c r="J3951" s="28">
        <f>J3950+J3949</f>
        <v>178.5</v>
      </c>
      <c r="K3951" s="28">
        <f t="shared" ref="K3951:P3951" si="3150">K3950+K3949</f>
        <v>208.3</v>
      </c>
      <c r="L3951" s="28">
        <f t="shared" si="3150"/>
        <v>140.6</v>
      </c>
      <c r="M3951" s="28">
        <f t="shared" si="3150"/>
        <v>197</v>
      </c>
      <c r="N3951" s="28">
        <f t="shared" si="3150"/>
        <v>213</v>
      </c>
      <c r="O3951" s="28">
        <f t="shared" si="3150"/>
        <v>190</v>
      </c>
      <c r="P3951" s="28">
        <f t="shared" si="3150"/>
        <v>169.4</v>
      </c>
      <c r="Q3951" s="146">
        <f>SUM(J3951:P3951)</f>
        <v>1296.8000000000002</v>
      </c>
    </row>
    <row r="3952" spans="1:19" x14ac:dyDescent="0.35">
      <c r="A3952" s="28" t="s">
        <v>154</v>
      </c>
      <c r="B3952" s="106" t="e">
        <f>B3950/B3951*100</f>
        <v>#DIV/0!</v>
      </c>
      <c r="C3952" s="106">
        <f>C3950/C3951*100</f>
        <v>100</v>
      </c>
      <c r="D3952" s="106">
        <f>D3950/D3951*100</f>
        <v>100</v>
      </c>
      <c r="E3952" s="106">
        <f>E3950/E3951</f>
        <v>1</v>
      </c>
      <c r="F3952" s="106">
        <f>F3950/F3951*100</f>
        <v>100</v>
      </c>
      <c r="G3952" s="106" t="e">
        <f>G3950/G3951*100</f>
        <v>#DIV/0!</v>
      </c>
      <c r="H3952" s="106" t="e">
        <f>H3950/H3951*100</f>
        <v>#DIV/0!</v>
      </c>
      <c r="I3952" s="106">
        <f>I3950/I3951*100</f>
        <v>100</v>
      </c>
      <c r="J3952" s="106">
        <f t="shared" ref="J3952:P3952" si="3151">J3950/J3951*100</f>
        <v>100</v>
      </c>
      <c r="K3952" s="106">
        <f t="shared" si="3151"/>
        <v>100</v>
      </c>
      <c r="L3952" s="106">
        <f t="shared" si="3151"/>
        <v>100</v>
      </c>
      <c r="M3952" s="106">
        <f t="shared" si="3151"/>
        <v>100</v>
      </c>
      <c r="N3952" s="106">
        <f t="shared" si="3151"/>
        <v>100</v>
      </c>
      <c r="O3952" s="106">
        <f t="shared" si="3151"/>
        <v>100</v>
      </c>
      <c r="P3952" s="106">
        <f t="shared" si="3151"/>
        <v>100</v>
      </c>
      <c r="Q3952" s="106">
        <f>Q3950/Q3951*100</f>
        <v>100</v>
      </c>
    </row>
    <row r="3953" spans="1:17" x14ac:dyDescent="0.35">
      <c r="A3953" s="28" t="s">
        <v>153</v>
      </c>
      <c r="B3953" s="28"/>
      <c r="C3953" s="28">
        <v>220</v>
      </c>
      <c r="D3953" s="28">
        <v>47</v>
      </c>
      <c r="E3953" s="28">
        <v>107</v>
      </c>
      <c r="F3953" s="28">
        <v>122</v>
      </c>
      <c r="G3953" s="28"/>
      <c r="H3953" s="28"/>
      <c r="I3953" s="106">
        <v>0</v>
      </c>
      <c r="J3953" s="28">
        <v>254</v>
      </c>
      <c r="K3953" s="28">
        <v>236</v>
      </c>
      <c r="L3953" s="28">
        <v>156</v>
      </c>
      <c r="M3953" s="28">
        <v>214</v>
      </c>
      <c r="N3953" s="28">
        <v>215</v>
      </c>
      <c r="O3953" s="28">
        <v>217</v>
      </c>
      <c r="P3953" s="28">
        <v>190</v>
      </c>
      <c r="Q3953" s="106">
        <v>0</v>
      </c>
    </row>
    <row r="3954" spans="1:17" x14ac:dyDescent="0.35">
      <c r="A3954" s="167" t="s">
        <v>155</v>
      </c>
      <c r="B3954" s="169" t="e">
        <f t="shared" ref="B3954:H3954" si="3152">B3953/B3951</f>
        <v>#DIV/0!</v>
      </c>
      <c r="C3954" s="169">
        <f t="shared" si="3152"/>
        <v>1.6910069177555727</v>
      </c>
      <c r="D3954" s="169">
        <f t="shared" si="3152"/>
        <v>0.85923217550274222</v>
      </c>
      <c r="E3954" s="169">
        <f t="shared" si="3152"/>
        <v>0.95964125560538116</v>
      </c>
      <c r="F3954" s="169">
        <f t="shared" si="3152"/>
        <v>0.97211155378486058</v>
      </c>
      <c r="G3954" s="169" t="e">
        <f t="shared" si="3152"/>
        <v>#DIV/0!</v>
      </c>
      <c r="H3954" s="169" t="e">
        <f t="shared" si="3152"/>
        <v>#DIV/0!</v>
      </c>
      <c r="I3954" s="146"/>
      <c r="J3954" s="169">
        <f t="shared" ref="J3954:P3954" si="3153">J3953/J3951</f>
        <v>1.4229691876750701</v>
      </c>
      <c r="K3954" s="169">
        <f t="shared" si="3153"/>
        <v>1.1329812770043206</v>
      </c>
      <c r="L3954" s="169">
        <f t="shared" si="3153"/>
        <v>1.1095305832147937</v>
      </c>
      <c r="M3954" s="169">
        <f t="shared" si="3153"/>
        <v>1.0862944162436547</v>
      </c>
      <c r="N3954" s="169">
        <f t="shared" si="3153"/>
        <v>1.0093896713615023</v>
      </c>
      <c r="O3954" s="169">
        <f t="shared" si="3153"/>
        <v>1.1421052631578947</v>
      </c>
      <c r="P3954" s="169">
        <f t="shared" si="3153"/>
        <v>1.1216056670602126</v>
      </c>
      <c r="Q3954" s="146"/>
    </row>
    <row r="3955" spans="1:17" x14ac:dyDescent="0.35">
      <c r="A3955" s="28" t="s">
        <v>162</v>
      </c>
      <c r="B3955" s="28">
        <v>0</v>
      </c>
      <c r="C3955" s="28">
        <v>0</v>
      </c>
      <c r="D3955" s="28">
        <v>0</v>
      </c>
      <c r="E3955" s="28">
        <v>0</v>
      </c>
      <c r="F3955" s="28">
        <v>0</v>
      </c>
      <c r="G3955" s="28">
        <v>0</v>
      </c>
      <c r="H3955" s="28">
        <v>0</v>
      </c>
      <c r="I3955" s="146">
        <f>SUM(B3955:H3955)</f>
        <v>0</v>
      </c>
      <c r="J3955" s="28">
        <v>0</v>
      </c>
      <c r="K3955" s="28">
        <v>0</v>
      </c>
      <c r="L3955" s="28">
        <v>0</v>
      </c>
      <c r="M3955" s="28">
        <v>0</v>
      </c>
      <c r="N3955" s="28">
        <v>0</v>
      </c>
      <c r="O3955" s="28">
        <v>0</v>
      </c>
      <c r="P3955" s="28">
        <v>0</v>
      </c>
      <c r="Q3955" s="146">
        <f>SUM(J3955:P3955)</f>
        <v>0</v>
      </c>
    </row>
    <row r="3956" spans="1:17" x14ac:dyDescent="0.35">
      <c r="A3956" s="28" t="s">
        <v>163</v>
      </c>
      <c r="B3956" s="61"/>
      <c r="C3956" s="61">
        <v>153.80000000000001</v>
      </c>
      <c r="D3956" s="166">
        <v>105.6</v>
      </c>
      <c r="E3956" s="166">
        <v>105.6</v>
      </c>
      <c r="F3956" s="166">
        <v>148.5</v>
      </c>
      <c r="G3956" s="166"/>
      <c r="H3956" s="28"/>
      <c r="I3956" s="146">
        <f>SUM(B3956:H3956)</f>
        <v>513.5</v>
      </c>
      <c r="J3956" s="28">
        <v>207.2</v>
      </c>
      <c r="K3956" s="28">
        <v>101.4</v>
      </c>
      <c r="L3956" s="28">
        <v>154.69999999999999</v>
      </c>
      <c r="M3956" s="28">
        <v>201</v>
      </c>
      <c r="N3956" s="28">
        <v>198.8</v>
      </c>
      <c r="O3956" s="28">
        <v>198</v>
      </c>
      <c r="P3956" s="28">
        <v>192.6</v>
      </c>
      <c r="Q3956" s="146">
        <f>SUM(J3956:P3956)</f>
        <v>1253.6999999999998</v>
      </c>
    </row>
    <row r="3957" spans="1:17" x14ac:dyDescent="0.35">
      <c r="A3957" s="28" t="s">
        <v>152</v>
      </c>
      <c r="B3957" s="28">
        <f t="shared" ref="B3957" si="3154">B3956+B3955</f>
        <v>0</v>
      </c>
      <c r="C3957" s="28">
        <f>C3956+C3955</f>
        <v>153.80000000000001</v>
      </c>
      <c r="D3957" s="28">
        <f t="shared" ref="D3957:H3957" si="3155">D3956+D3955</f>
        <v>105.6</v>
      </c>
      <c r="E3957" s="28">
        <f t="shared" si="3155"/>
        <v>105.6</v>
      </c>
      <c r="F3957" s="28">
        <f t="shared" si="3155"/>
        <v>148.5</v>
      </c>
      <c r="G3957" s="28">
        <f t="shared" si="3155"/>
        <v>0</v>
      </c>
      <c r="H3957" s="28">
        <f t="shared" si="3155"/>
        <v>0</v>
      </c>
      <c r="I3957" s="146">
        <f>SUM(B3957:H3957)</f>
        <v>513.5</v>
      </c>
      <c r="J3957" s="28">
        <f>J3956+J3955</f>
        <v>207.2</v>
      </c>
      <c r="K3957" s="28">
        <f t="shared" ref="K3957:P3957" si="3156">K3956+K3955</f>
        <v>101.4</v>
      </c>
      <c r="L3957" s="28">
        <f t="shared" si="3156"/>
        <v>154.69999999999999</v>
      </c>
      <c r="M3957" s="28">
        <f t="shared" si="3156"/>
        <v>201</v>
      </c>
      <c r="N3957" s="28">
        <f t="shared" si="3156"/>
        <v>198.8</v>
      </c>
      <c r="O3957" s="28">
        <f t="shared" si="3156"/>
        <v>198</v>
      </c>
      <c r="P3957" s="28">
        <f t="shared" si="3156"/>
        <v>192.6</v>
      </c>
      <c r="Q3957" s="146">
        <f>SUM(J3957:P3957)</f>
        <v>1253.6999999999998</v>
      </c>
    </row>
    <row r="3958" spans="1:17" x14ac:dyDescent="0.35">
      <c r="A3958" s="28" t="s">
        <v>154</v>
      </c>
      <c r="B3958" s="106" t="e">
        <f t="shared" ref="B3958:H3958" si="3157">B3956/B3957*100</f>
        <v>#DIV/0!</v>
      </c>
      <c r="C3958" s="106">
        <f t="shared" si="3157"/>
        <v>100</v>
      </c>
      <c r="D3958" s="106">
        <f t="shared" si="3157"/>
        <v>100</v>
      </c>
      <c r="E3958" s="106">
        <f t="shared" si="3157"/>
        <v>100</v>
      </c>
      <c r="F3958" s="106">
        <f t="shared" si="3157"/>
        <v>100</v>
      </c>
      <c r="G3958" s="106" t="e">
        <f t="shared" si="3157"/>
        <v>#DIV/0!</v>
      </c>
      <c r="H3958" s="106" t="e">
        <f t="shared" si="3157"/>
        <v>#DIV/0!</v>
      </c>
      <c r="I3958" s="106">
        <f>I3956/I3957*100</f>
        <v>100</v>
      </c>
      <c r="J3958" s="106">
        <f t="shared" ref="J3958:P3958" si="3158">J3956/J3957*100</f>
        <v>100</v>
      </c>
      <c r="K3958" s="106">
        <f t="shared" si="3158"/>
        <v>100</v>
      </c>
      <c r="L3958" s="106">
        <f t="shared" si="3158"/>
        <v>100</v>
      </c>
      <c r="M3958" s="106">
        <f t="shared" si="3158"/>
        <v>100</v>
      </c>
      <c r="N3958" s="106">
        <f t="shared" si="3158"/>
        <v>100</v>
      </c>
      <c r="O3958" s="106">
        <f t="shared" si="3158"/>
        <v>100</v>
      </c>
      <c r="P3958" s="106">
        <f t="shared" si="3158"/>
        <v>100</v>
      </c>
      <c r="Q3958" s="106">
        <f>Q3956/Q3957*100</f>
        <v>100</v>
      </c>
    </row>
    <row r="3959" spans="1:17" x14ac:dyDescent="0.35">
      <c r="A3959" s="28" t="s">
        <v>153</v>
      </c>
      <c r="B3959" s="28"/>
      <c r="C3959" s="28">
        <v>269</v>
      </c>
      <c r="D3959" s="28">
        <v>226</v>
      </c>
      <c r="E3959" s="28">
        <v>226</v>
      </c>
      <c r="F3959" s="28">
        <v>165</v>
      </c>
      <c r="G3959" s="28"/>
      <c r="H3959" s="28"/>
      <c r="I3959" s="106">
        <v>0</v>
      </c>
      <c r="J3959" s="28">
        <v>257</v>
      </c>
      <c r="K3959" s="28">
        <v>216</v>
      </c>
      <c r="L3959" s="28">
        <v>226</v>
      </c>
      <c r="M3959" s="28">
        <v>177</v>
      </c>
      <c r="N3959" s="28">
        <v>163</v>
      </c>
      <c r="O3959" s="28">
        <v>212</v>
      </c>
      <c r="P3959" s="28">
        <v>219</v>
      </c>
      <c r="Q3959" s="106">
        <v>0</v>
      </c>
    </row>
    <row r="3960" spans="1:17" x14ac:dyDescent="0.35">
      <c r="A3960" s="167" t="s">
        <v>155</v>
      </c>
      <c r="B3960" s="169" t="e">
        <f t="shared" ref="B3960:H3960" si="3159">B3959/B3957</f>
        <v>#DIV/0!</v>
      </c>
      <c r="C3960" s="169">
        <f t="shared" si="3159"/>
        <v>1.7490247074122236</v>
      </c>
      <c r="D3960" s="169">
        <f t="shared" si="3159"/>
        <v>2.1401515151515151</v>
      </c>
      <c r="E3960" s="169">
        <f t="shared" si="3159"/>
        <v>2.1401515151515151</v>
      </c>
      <c r="F3960" s="169">
        <f t="shared" si="3159"/>
        <v>1.1111111111111112</v>
      </c>
      <c r="G3960" s="169" t="e">
        <f t="shared" si="3159"/>
        <v>#DIV/0!</v>
      </c>
      <c r="H3960" s="169" t="e">
        <f t="shared" si="3159"/>
        <v>#DIV/0!</v>
      </c>
      <c r="I3960" s="146"/>
      <c r="J3960" s="169">
        <f t="shared" ref="J3960:P3960" si="3160">J3959/J3957</f>
        <v>1.2403474903474905</v>
      </c>
      <c r="K3960" s="169">
        <f t="shared" si="3160"/>
        <v>2.1301775147928992</v>
      </c>
      <c r="L3960" s="169">
        <f t="shared" si="3160"/>
        <v>1.4608920491273434</v>
      </c>
      <c r="M3960" s="169">
        <f t="shared" si="3160"/>
        <v>0.88059701492537312</v>
      </c>
      <c r="N3960" s="169">
        <f t="shared" si="3160"/>
        <v>0.81991951710261568</v>
      </c>
      <c r="O3960" s="169">
        <f t="shared" si="3160"/>
        <v>1.0707070707070707</v>
      </c>
      <c r="P3960" s="169">
        <f t="shared" si="3160"/>
        <v>1.1370716510903427</v>
      </c>
      <c r="Q3960" s="146"/>
    </row>
    <row r="3961" spans="1:17" x14ac:dyDescent="0.35">
      <c r="A3961" s="28" t="s">
        <v>164</v>
      </c>
      <c r="B3961" s="28">
        <v>0</v>
      </c>
      <c r="C3961" s="28">
        <v>0</v>
      </c>
      <c r="D3961" s="28">
        <v>0</v>
      </c>
      <c r="E3961" s="28">
        <v>0</v>
      </c>
      <c r="F3961" s="28">
        <v>0</v>
      </c>
      <c r="G3961" s="28">
        <v>0</v>
      </c>
      <c r="H3961" s="28">
        <v>0</v>
      </c>
      <c r="I3961" s="151"/>
      <c r="J3961" s="28">
        <v>0</v>
      </c>
      <c r="K3961" s="61">
        <v>0</v>
      </c>
      <c r="L3961" s="61">
        <v>0</v>
      </c>
      <c r="M3961" s="61">
        <v>0</v>
      </c>
      <c r="N3961" s="61">
        <v>0</v>
      </c>
      <c r="O3961" s="61">
        <v>0</v>
      </c>
      <c r="P3961" s="61">
        <v>0</v>
      </c>
      <c r="Q3961" s="151"/>
    </row>
    <row r="3962" spans="1:17" x14ac:dyDescent="0.35">
      <c r="A3962" s="88" t="s">
        <v>165</v>
      </c>
      <c r="B3962" s="148">
        <v>0</v>
      </c>
      <c r="C3962" s="148">
        <v>0</v>
      </c>
      <c r="D3962" s="148">
        <v>0</v>
      </c>
      <c r="E3962" s="148">
        <v>0</v>
      </c>
      <c r="F3962" s="148">
        <v>0</v>
      </c>
      <c r="G3962" s="148">
        <v>0</v>
      </c>
      <c r="H3962" s="148">
        <v>0</v>
      </c>
      <c r="I3962" s="153">
        <f>SUM(B3962:H3962)</f>
        <v>0</v>
      </c>
      <c r="J3962" s="88">
        <v>0</v>
      </c>
      <c r="K3962" s="148">
        <v>0</v>
      </c>
      <c r="L3962" s="148">
        <v>0</v>
      </c>
      <c r="M3962" s="148">
        <v>0</v>
      </c>
      <c r="N3962" s="148">
        <v>0</v>
      </c>
      <c r="O3962" s="148">
        <v>0</v>
      </c>
      <c r="P3962" s="148">
        <v>0</v>
      </c>
      <c r="Q3962" s="153">
        <f>SUM(J3962:P3962)</f>
        <v>0</v>
      </c>
    </row>
    <row r="3963" spans="1:17" x14ac:dyDescent="0.35">
      <c r="A3963" s="28" t="s">
        <v>152</v>
      </c>
      <c r="B3963" s="28">
        <f t="shared" ref="B3963:H3963" si="3161">B3961+B3962</f>
        <v>0</v>
      </c>
      <c r="C3963" s="28">
        <f t="shared" si="3161"/>
        <v>0</v>
      </c>
      <c r="D3963" s="28">
        <f t="shared" si="3161"/>
        <v>0</v>
      </c>
      <c r="E3963" s="28">
        <f t="shared" si="3161"/>
        <v>0</v>
      </c>
      <c r="F3963" s="28">
        <f t="shared" si="3161"/>
        <v>0</v>
      </c>
      <c r="G3963" s="28">
        <f t="shared" si="3161"/>
        <v>0</v>
      </c>
      <c r="H3963" s="28">
        <f t="shared" si="3161"/>
        <v>0</v>
      </c>
      <c r="I3963" s="151">
        <f>SUM(B3963:H3963)</f>
        <v>0</v>
      </c>
      <c r="J3963" s="28">
        <f t="shared" ref="J3963:O3963" si="3162">J3961+J3962</f>
        <v>0</v>
      </c>
      <c r="K3963" s="28">
        <f t="shared" si="3162"/>
        <v>0</v>
      </c>
      <c r="L3963" s="28">
        <f t="shared" si="3162"/>
        <v>0</v>
      </c>
      <c r="M3963" s="28">
        <f t="shared" si="3162"/>
        <v>0</v>
      </c>
      <c r="N3963" s="28">
        <f t="shared" si="3162"/>
        <v>0</v>
      </c>
      <c r="O3963" s="28">
        <f t="shared" si="3162"/>
        <v>0</v>
      </c>
      <c r="P3963" s="106">
        <f>P3962+P3961</f>
        <v>0</v>
      </c>
      <c r="Q3963" s="151">
        <f>SUM(J3963:P3963)</f>
        <v>0</v>
      </c>
    </row>
    <row r="3964" spans="1:17" x14ac:dyDescent="0.35">
      <c r="A3964" s="28" t="s">
        <v>154</v>
      </c>
      <c r="B3964" s="106" t="e">
        <f t="shared" ref="B3964:H3964" si="3163">B3962/B3963*100</f>
        <v>#DIV/0!</v>
      </c>
      <c r="C3964" s="106" t="e">
        <f t="shared" si="3163"/>
        <v>#DIV/0!</v>
      </c>
      <c r="D3964" s="106" t="e">
        <f t="shared" si="3163"/>
        <v>#DIV/0!</v>
      </c>
      <c r="E3964" s="106" t="e">
        <f t="shared" si="3163"/>
        <v>#DIV/0!</v>
      </c>
      <c r="F3964" s="106" t="e">
        <f t="shared" si="3163"/>
        <v>#DIV/0!</v>
      </c>
      <c r="G3964" s="106" t="e">
        <f t="shared" si="3163"/>
        <v>#DIV/0!</v>
      </c>
      <c r="H3964" s="106" t="e">
        <f t="shared" si="3163"/>
        <v>#DIV/0!</v>
      </c>
      <c r="I3964" s="146"/>
      <c r="J3964" s="106" t="e">
        <f t="shared" ref="J3964:Q3964" si="3164">J3962/J3963*100</f>
        <v>#DIV/0!</v>
      </c>
      <c r="K3964" s="106" t="e">
        <f t="shared" si="3164"/>
        <v>#DIV/0!</v>
      </c>
      <c r="L3964" s="106" t="e">
        <f t="shared" si="3164"/>
        <v>#DIV/0!</v>
      </c>
      <c r="M3964" s="106" t="e">
        <f t="shared" si="3164"/>
        <v>#DIV/0!</v>
      </c>
      <c r="N3964" s="106" t="e">
        <f t="shared" si="3164"/>
        <v>#DIV/0!</v>
      </c>
      <c r="O3964" s="106" t="e">
        <f t="shared" si="3164"/>
        <v>#DIV/0!</v>
      </c>
      <c r="P3964" s="106" t="e">
        <f t="shared" si="3164"/>
        <v>#DIV/0!</v>
      </c>
      <c r="Q3964" s="106" t="e">
        <f t="shared" si="3164"/>
        <v>#DIV/0!</v>
      </c>
    </row>
    <row r="3965" spans="1:17" x14ac:dyDescent="0.35">
      <c r="A3965" s="28" t="s">
        <v>153</v>
      </c>
      <c r="B3965" s="28"/>
      <c r="C3965" s="28">
        <v>115</v>
      </c>
      <c r="D3965" s="28">
        <v>293</v>
      </c>
      <c r="E3965" s="28">
        <v>363</v>
      </c>
      <c r="F3965" s="28">
        <v>342</v>
      </c>
      <c r="G3965" s="28"/>
      <c r="H3965" s="28"/>
      <c r="I3965" s="146"/>
      <c r="J3965" s="28">
        <v>0</v>
      </c>
      <c r="K3965" s="28">
        <v>175</v>
      </c>
      <c r="L3965" s="28">
        <v>138</v>
      </c>
      <c r="M3965" s="28">
        <v>356</v>
      </c>
      <c r="N3965" s="106">
        <v>444</v>
      </c>
      <c r="O3965" s="28">
        <v>106</v>
      </c>
      <c r="P3965" s="28">
        <v>68</v>
      </c>
      <c r="Q3965" s="146"/>
    </row>
    <row r="3966" spans="1:17" x14ac:dyDescent="0.35">
      <c r="A3966" s="43" t="s">
        <v>155</v>
      </c>
      <c r="B3966" s="169" t="e">
        <f t="shared" ref="B3966:H3966" si="3165">B3965/B3963</f>
        <v>#DIV/0!</v>
      </c>
      <c r="C3966" s="169" t="e">
        <f t="shared" si="3165"/>
        <v>#DIV/0!</v>
      </c>
      <c r="D3966" s="169" t="e">
        <f t="shared" si="3165"/>
        <v>#DIV/0!</v>
      </c>
      <c r="E3966" s="169" t="e">
        <f t="shared" si="3165"/>
        <v>#DIV/0!</v>
      </c>
      <c r="F3966" s="169" t="e">
        <f t="shared" si="3165"/>
        <v>#DIV/0!</v>
      </c>
      <c r="G3966" s="169" t="e">
        <f t="shared" si="3165"/>
        <v>#DIV/0!</v>
      </c>
      <c r="H3966" s="169" t="e">
        <f t="shared" si="3165"/>
        <v>#DIV/0!</v>
      </c>
      <c r="I3966" s="146"/>
      <c r="J3966" s="169" t="e">
        <f t="shared" ref="J3966:O3966" si="3166">J3965/J3963</f>
        <v>#DIV/0!</v>
      </c>
      <c r="K3966" s="169" t="e">
        <f t="shared" si="3166"/>
        <v>#DIV/0!</v>
      </c>
      <c r="L3966" s="169" t="e">
        <f t="shared" si="3166"/>
        <v>#DIV/0!</v>
      </c>
      <c r="M3966" s="169" t="e">
        <f t="shared" si="3166"/>
        <v>#DIV/0!</v>
      </c>
      <c r="N3966" s="169" t="e">
        <f t="shared" si="3166"/>
        <v>#DIV/0!</v>
      </c>
      <c r="O3966" s="169" t="e">
        <f t="shared" si="3166"/>
        <v>#DIV/0!</v>
      </c>
      <c r="P3966" s="169" t="e">
        <f>P3967/P3963</f>
        <v>#DIV/0!</v>
      </c>
      <c r="Q3966" s="146"/>
    </row>
    <row r="3967" spans="1:17" x14ac:dyDescent="0.35">
      <c r="A3967" s="28" t="s">
        <v>156</v>
      </c>
      <c r="B3967" s="88"/>
      <c r="C3967" s="88">
        <v>34.770000000000003</v>
      </c>
      <c r="D3967" s="88">
        <v>27.89</v>
      </c>
      <c r="E3967" s="88">
        <v>33.86</v>
      </c>
      <c r="F3967" s="88">
        <v>33.1</v>
      </c>
      <c r="G3967" s="79"/>
      <c r="H3967" s="79"/>
      <c r="I3967" s="146">
        <f>SUM(B3967:H3967)</f>
        <v>129.62</v>
      </c>
      <c r="J3967" s="79">
        <v>10.77</v>
      </c>
      <c r="K3967" s="88">
        <v>10.06</v>
      </c>
      <c r="L3967" s="88">
        <v>86.56</v>
      </c>
      <c r="M3967" s="88">
        <v>28.54</v>
      </c>
      <c r="N3967" s="88">
        <v>12</v>
      </c>
      <c r="O3967" s="79">
        <v>8</v>
      </c>
      <c r="P3967" s="79">
        <v>14</v>
      </c>
      <c r="Q3967" s="146">
        <f>SUM(J3967:P3967)</f>
        <v>169.93</v>
      </c>
    </row>
    <row r="3968" spans="1:17" x14ac:dyDescent="0.35">
      <c r="A3968" s="28" t="s">
        <v>157</v>
      </c>
      <c r="B3968" s="88"/>
      <c r="C3968" s="88">
        <v>38.21</v>
      </c>
      <c r="D3968" s="88">
        <v>37.21</v>
      </c>
      <c r="E3968" s="88">
        <v>18.739999999999998</v>
      </c>
      <c r="F3968" s="88">
        <v>38.42</v>
      </c>
      <c r="G3968" s="79"/>
      <c r="H3968" s="79"/>
      <c r="I3968" s="146">
        <f>SUM(B3968:H3968)</f>
        <v>132.57999999999998</v>
      </c>
      <c r="J3968" s="79">
        <v>8.06</v>
      </c>
      <c r="K3968" s="88">
        <v>56.89</v>
      </c>
      <c r="L3968" s="88">
        <v>10.65</v>
      </c>
      <c r="M3968" s="88">
        <v>54.53</v>
      </c>
      <c r="N3968" s="88">
        <v>56.92</v>
      </c>
      <c r="O3968" s="79">
        <v>54.02</v>
      </c>
      <c r="P3968" s="79">
        <v>51.3</v>
      </c>
      <c r="Q3968" s="146">
        <f>SUM(J3968:P3968)</f>
        <v>292.37</v>
      </c>
    </row>
    <row r="3969" spans="1:17" x14ac:dyDescent="0.35">
      <c r="A3969" s="28" t="s">
        <v>152</v>
      </c>
      <c r="B3969" s="28">
        <f t="shared" ref="B3969:H3969" si="3167">B3968+B3967</f>
        <v>0</v>
      </c>
      <c r="C3969" s="28">
        <f t="shared" si="3167"/>
        <v>72.98</v>
      </c>
      <c r="D3969" s="28">
        <f t="shared" si="3167"/>
        <v>65.099999999999994</v>
      </c>
      <c r="E3969" s="28">
        <f t="shared" si="3167"/>
        <v>52.599999999999994</v>
      </c>
      <c r="F3969" s="28">
        <f t="shared" si="3167"/>
        <v>71.52000000000001</v>
      </c>
      <c r="G3969" s="28">
        <f t="shared" si="3167"/>
        <v>0</v>
      </c>
      <c r="H3969" s="28">
        <f t="shared" si="3167"/>
        <v>0</v>
      </c>
      <c r="I3969" s="146">
        <f>SUM(B3969:H3969)</f>
        <v>262.2</v>
      </c>
      <c r="J3969" s="28">
        <f t="shared" ref="J3969:P3969" si="3168">J3968+J3967</f>
        <v>18.829999999999998</v>
      </c>
      <c r="K3969" s="28">
        <f t="shared" si="3168"/>
        <v>66.95</v>
      </c>
      <c r="L3969" s="28">
        <f t="shared" si="3168"/>
        <v>97.210000000000008</v>
      </c>
      <c r="M3969" s="28">
        <f t="shared" si="3168"/>
        <v>83.07</v>
      </c>
      <c r="N3969" s="28">
        <f t="shared" si="3168"/>
        <v>68.92</v>
      </c>
      <c r="O3969" s="28">
        <f t="shared" si="3168"/>
        <v>62.02</v>
      </c>
      <c r="P3969" s="28">
        <f t="shared" si="3168"/>
        <v>65.3</v>
      </c>
      <c r="Q3969" s="146">
        <f>SUM(J3969:P3969)</f>
        <v>462.3</v>
      </c>
    </row>
    <row r="3970" spans="1:17" x14ac:dyDescent="0.35">
      <c r="A3970" s="28" t="s">
        <v>154</v>
      </c>
      <c r="B3970" s="169" t="e">
        <f t="shared" ref="B3970:H3970" si="3169">B3969/B3967</f>
        <v>#DIV/0!</v>
      </c>
      <c r="C3970" s="169">
        <f t="shared" si="3169"/>
        <v>2.0989358642507909</v>
      </c>
      <c r="D3970" s="169">
        <f t="shared" si="3169"/>
        <v>2.3341699533883111</v>
      </c>
      <c r="E3970" s="169">
        <f t="shared" si="3169"/>
        <v>1.553455404607206</v>
      </c>
      <c r="F3970" s="169">
        <f t="shared" si="3169"/>
        <v>2.1607250755287013</v>
      </c>
      <c r="G3970" s="169" t="e">
        <f t="shared" si="3169"/>
        <v>#DIV/0!</v>
      </c>
      <c r="H3970" s="169" t="e">
        <f t="shared" si="3169"/>
        <v>#DIV/0!</v>
      </c>
      <c r="I3970" s="106">
        <f>I3968/I3969*100</f>
        <v>50.56445461479786</v>
      </c>
      <c r="J3970" s="169">
        <f t="shared" ref="J3970:P3970" si="3170">J3969/J3967</f>
        <v>1.7483751160631382</v>
      </c>
      <c r="K3970" s="169">
        <f t="shared" si="3170"/>
        <v>6.6550695825049697</v>
      </c>
      <c r="L3970" s="169">
        <f t="shared" si="3170"/>
        <v>1.1230360443622922</v>
      </c>
      <c r="M3970" s="169">
        <f t="shared" si="3170"/>
        <v>2.9106517168885775</v>
      </c>
      <c r="N3970" s="169">
        <f t="shared" si="3170"/>
        <v>5.7433333333333332</v>
      </c>
      <c r="O3970" s="169">
        <f t="shared" si="3170"/>
        <v>7.7525000000000004</v>
      </c>
      <c r="P3970" s="169">
        <f t="shared" si="3170"/>
        <v>4.6642857142857137</v>
      </c>
      <c r="Q3970" s="106">
        <f>Q3968/Q3969*100</f>
        <v>63.242483235993937</v>
      </c>
    </row>
    <row r="3971" spans="1:17" x14ac:dyDescent="0.35">
      <c r="A3971" s="28" t="s">
        <v>153</v>
      </c>
      <c r="B3971" s="28"/>
      <c r="C3971" s="28">
        <v>70</v>
      </c>
      <c r="D3971" s="28">
        <v>64</v>
      </c>
      <c r="E3971" s="28">
        <v>70</v>
      </c>
      <c r="F3971" s="28">
        <v>81</v>
      </c>
      <c r="G3971" s="28"/>
      <c r="H3971" s="28"/>
      <c r="I3971" s="146"/>
      <c r="J3971" s="28">
        <v>80</v>
      </c>
      <c r="K3971" s="28">
        <v>65</v>
      </c>
      <c r="L3971" s="28">
        <v>125</v>
      </c>
      <c r="M3971" s="28">
        <v>60</v>
      </c>
      <c r="N3971" s="28">
        <v>74</v>
      </c>
      <c r="O3971" s="28">
        <v>60</v>
      </c>
      <c r="P3971" s="28">
        <v>63</v>
      </c>
      <c r="Q3971" s="146"/>
    </row>
    <row r="3972" spans="1:17" x14ac:dyDescent="0.35">
      <c r="A3972" s="43" t="s">
        <v>155</v>
      </c>
      <c r="B3972" s="169" t="e">
        <f t="shared" ref="B3972:H3972" si="3171">B3971/B3969</f>
        <v>#DIV/0!</v>
      </c>
      <c r="C3972" s="169">
        <f t="shared" si="3171"/>
        <v>0.95916689503973684</v>
      </c>
      <c r="D3972" s="169">
        <f t="shared" si="3171"/>
        <v>0.98310291858678966</v>
      </c>
      <c r="E3972" s="169">
        <f t="shared" si="3171"/>
        <v>1.3307984790874525</v>
      </c>
      <c r="F3972" s="169">
        <f t="shared" si="3171"/>
        <v>1.1325503355704696</v>
      </c>
      <c r="G3972" s="169" t="e">
        <f t="shared" si="3171"/>
        <v>#DIV/0!</v>
      </c>
      <c r="H3972" s="169" t="e">
        <f t="shared" si="3171"/>
        <v>#DIV/0!</v>
      </c>
      <c r="I3972" s="146"/>
      <c r="J3972" s="169">
        <f t="shared" ref="J3972:P3972" si="3172">J3971/J3969</f>
        <v>4.2485395645246946</v>
      </c>
      <c r="K3972" s="169">
        <f t="shared" si="3172"/>
        <v>0.970873786407767</v>
      </c>
      <c r="L3972" s="169">
        <f t="shared" si="3172"/>
        <v>1.2858759386894352</v>
      </c>
      <c r="M3972" s="169">
        <f t="shared" si="3172"/>
        <v>0.72228241242325752</v>
      </c>
      <c r="N3972" s="169">
        <f t="shared" si="3172"/>
        <v>1.0737086477074869</v>
      </c>
      <c r="O3972" s="169">
        <f t="shared" si="3172"/>
        <v>0.96742986133505315</v>
      </c>
      <c r="P3972" s="169">
        <f t="shared" si="3172"/>
        <v>0.96477794793261873</v>
      </c>
      <c r="Q3972" s="146"/>
    </row>
    <row r="3973" spans="1:17" x14ac:dyDescent="0.35">
      <c r="A3973" s="28" t="s">
        <v>158</v>
      </c>
      <c r="B3973" s="61"/>
      <c r="C3973" s="61">
        <v>340</v>
      </c>
      <c r="D3973" s="61">
        <v>314</v>
      </c>
      <c r="E3973" s="61">
        <v>379</v>
      </c>
      <c r="F3973" s="61">
        <v>360</v>
      </c>
      <c r="G3973" s="61"/>
      <c r="H3973" s="88"/>
      <c r="I3973" s="146">
        <f>SUM(B3973:H3973)</f>
        <v>1393</v>
      </c>
      <c r="J3973" s="88">
        <v>311</v>
      </c>
      <c r="K3973" s="61">
        <v>439</v>
      </c>
      <c r="L3973" s="61">
        <v>274</v>
      </c>
      <c r="M3973" s="61">
        <v>373</v>
      </c>
      <c r="N3973" s="61">
        <v>432</v>
      </c>
      <c r="O3973" s="61">
        <v>86</v>
      </c>
      <c r="P3973" s="88">
        <v>101</v>
      </c>
      <c r="Q3973" s="146">
        <f>SUM(J3973:P3973)</f>
        <v>2016</v>
      </c>
    </row>
    <row r="3974" spans="1:17" x14ac:dyDescent="0.35">
      <c r="A3974" s="28" t="s">
        <v>159</v>
      </c>
      <c r="B3974" s="166"/>
      <c r="C3974" s="166">
        <v>0</v>
      </c>
      <c r="D3974" s="166">
        <v>0</v>
      </c>
      <c r="E3974" s="166">
        <v>0</v>
      </c>
      <c r="F3974" s="166">
        <v>0</v>
      </c>
      <c r="G3974" s="166">
        <v>0</v>
      </c>
      <c r="H3974" s="88">
        <v>0</v>
      </c>
      <c r="I3974" s="146">
        <f>SUM(B3974:H3974)</f>
        <v>0</v>
      </c>
      <c r="J3974" s="88">
        <v>0</v>
      </c>
      <c r="K3974" s="166">
        <v>0</v>
      </c>
      <c r="L3974" s="166">
        <v>0</v>
      </c>
      <c r="M3974" s="166">
        <v>0</v>
      </c>
      <c r="N3974" s="166"/>
      <c r="O3974" s="166"/>
      <c r="P3974" s="88"/>
      <c r="Q3974" s="146">
        <f>SUM(J3974:P3974)</f>
        <v>0</v>
      </c>
    </row>
    <row r="3975" spans="1:17" x14ac:dyDescent="0.35">
      <c r="A3975" s="28" t="s">
        <v>152</v>
      </c>
      <c r="B3975" s="28">
        <f t="shared" ref="B3975:H3975" si="3173">B3974+B3973</f>
        <v>0</v>
      </c>
      <c r="C3975" s="28">
        <f t="shared" si="3173"/>
        <v>340</v>
      </c>
      <c r="D3975" s="28">
        <f t="shared" si="3173"/>
        <v>314</v>
      </c>
      <c r="E3975" s="28">
        <f t="shared" si="3173"/>
        <v>379</v>
      </c>
      <c r="F3975" s="28">
        <f t="shared" si="3173"/>
        <v>360</v>
      </c>
      <c r="G3975" s="28">
        <f t="shared" si="3173"/>
        <v>0</v>
      </c>
      <c r="H3975" s="28">
        <f t="shared" si="3173"/>
        <v>0</v>
      </c>
      <c r="I3975" s="146">
        <f>SUM(B3975:H3975)</f>
        <v>1393</v>
      </c>
      <c r="J3975" s="28">
        <f t="shared" ref="J3975:P3975" si="3174">J3974+J3973</f>
        <v>311</v>
      </c>
      <c r="K3975" s="28">
        <f t="shared" si="3174"/>
        <v>439</v>
      </c>
      <c r="L3975" s="28">
        <f t="shared" si="3174"/>
        <v>274</v>
      </c>
      <c r="M3975" s="28">
        <f t="shared" si="3174"/>
        <v>373</v>
      </c>
      <c r="N3975" s="106">
        <f t="shared" si="3174"/>
        <v>432</v>
      </c>
      <c r="O3975" s="28">
        <f t="shared" si="3174"/>
        <v>86</v>
      </c>
      <c r="P3975" s="28">
        <f t="shared" si="3174"/>
        <v>101</v>
      </c>
      <c r="Q3975" s="146">
        <f>SUM(J3975:P3975)</f>
        <v>2016</v>
      </c>
    </row>
    <row r="3976" spans="1:17" x14ac:dyDescent="0.35">
      <c r="A3976" s="28" t="s">
        <v>154</v>
      </c>
      <c r="B3976" s="169" t="e">
        <f t="shared" ref="B3976:H3976" si="3175">B3975/B3973</f>
        <v>#DIV/0!</v>
      </c>
      <c r="C3976" s="169">
        <f t="shared" si="3175"/>
        <v>1</v>
      </c>
      <c r="D3976" s="169">
        <f t="shared" si="3175"/>
        <v>1</v>
      </c>
      <c r="E3976" s="169">
        <f t="shared" si="3175"/>
        <v>1</v>
      </c>
      <c r="F3976" s="169">
        <f t="shared" si="3175"/>
        <v>1</v>
      </c>
      <c r="G3976" s="169" t="e">
        <f t="shared" si="3175"/>
        <v>#DIV/0!</v>
      </c>
      <c r="H3976" s="169" t="e">
        <f t="shared" si="3175"/>
        <v>#DIV/0!</v>
      </c>
      <c r="I3976" s="153">
        <f>I3974/I3975*100</f>
        <v>0</v>
      </c>
      <c r="J3976" s="169">
        <f t="shared" ref="J3976:P3976" si="3176">J3975/J3973</f>
        <v>1</v>
      </c>
      <c r="K3976" s="169">
        <f t="shared" si="3176"/>
        <v>1</v>
      </c>
      <c r="L3976" s="169">
        <f t="shared" si="3176"/>
        <v>1</v>
      </c>
      <c r="M3976" s="169">
        <f t="shared" si="3176"/>
        <v>1</v>
      </c>
      <c r="N3976" s="169">
        <f t="shared" si="3176"/>
        <v>1</v>
      </c>
      <c r="O3976" s="169">
        <f t="shared" si="3176"/>
        <v>1</v>
      </c>
      <c r="P3976" s="169">
        <f t="shared" si="3176"/>
        <v>1</v>
      </c>
      <c r="Q3976" s="153">
        <f>Q3974/Q3975*100</f>
        <v>0</v>
      </c>
    </row>
    <row r="3977" spans="1:17" x14ac:dyDescent="0.35">
      <c r="A3977" s="28" t="s">
        <v>153</v>
      </c>
      <c r="B3977" s="61"/>
      <c r="C3977" s="61">
        <v>555</v>
      </c>
      <c r="D3977" s="61">
        <v>580</v>
      </c>
      <c r="E3977" s="61">
        <v>536</v>
      </c>
      <c r="F3977" s="61">
        <v>619</v>
      </c>
      <c r="G3977" s="61"/>
      <c r="H3977" s="74"/>
      <c r="I3977" s="146"/>
      <c r="J3977" s="74">
        <v>788</v>
      </c>
      <c r="K3977" s="61">
        <v>838</v>
      </c>
      <c r="L3977" s="61">
        <v>764</v>
      </c>
      <c r="M3977" s="61">
        <v>748</v>
      </c>
      <c r="N3977" s="61">
        <v>840</v>
      </c>
      <c r="O3977" s="61">
        <v>600</v>
      </c>
      <c r="P3977" s="74">
        <v>580</v>
      </c>
      <c r="Q3977" s="146"/>
    </row>
    <row r="3978" spans="1:17" x14ac:dyDescent="0.35">
      <c r="A3978" s="43" t="s">
        <v>155</v>
      </c>
      <c r="B3978" s="169" t="e">
        <f t="shared" ref="B3978:H3978" si="3177">B3977/B3975</f>
        <v>#DIV/0!</v>
      </c>
      <c r="C3978" s="169">
        <f t="shared" si="3177"/>
        <v>1.6323529411764706</v>
      </c>
      <c r="D3978" s="169">
        <f t="shared" si="3177"/>
        <v>1.8471337579617835</v>
      </c>
      <c r="E3978" s="169">
        <f t="shared" si="3177"/>
        <v>1.4142480211081794</v>
      </c>
      <c r="F3978" s="169">
        <f t="shared" si="3177"/>
        <v>1.7194444444444446</v>
      </c>
      <c r="G3978" s="169" t="e">
        <f t="shared" si="3177"/>
        <v>#DIV/0!</v>
      </c>
      <c r="H3978" s="169" t="e">
        <f t="shared" si="3177"/>
        <v>#DIV/0!</v>
      </c>
      <c r="I3978" s="146"/>
      <c r="J3978" s="169">
        <f t="shared" ref="J3978:P3978" si="3178">J3977/J3975</f>
        <v>2.5337620578778135</v>
      </c>
      <c r="K3978" s="169">
        <f t="shared" si="3178"/>
        <v>1.9088838268792712</v>
      </c>
      <c r="L3978" s="169">
        <f t="shared" si="3178"/>
        <v>2.7883211678832116</v>
      </c>
      <c r="M3978" s="169">
        <f t="shared" si="3178"/>
        <v>2.0053619302949062</v>
      </c>
      <c r="N3978" s="169">
        <f t="shared" si="3178"/>
        <v>1.9444444444444444</v>
      </c>
      <c r="O3978" s="169">
        <f t="shared" si="3178"/>
        <v>6.9767441860465116</v>
      </c>
      <c r="P3978" s="169">
        <f t="shared" si="3178"/>
        <v>5.7425742574257423</v>
      </c>
      <c r="Q3978" s="146"/>
    </row>
    <row r="3979" spans="1:17" x14ac:dyDescent="0.35">
      <c r="A3979" s="28" t="s">
        <v>160</v>
      </c>
      <c r="B3979" s="61">
        <v>347</v>
      </c>
      <c r="C3979" s="61">
        <v>401</v>
      </c>
      <c r="D3979" s="61">
        <v>450</v>
      </c>
      <c r="E3979" s="61">
        <v>404</v>
      </c>
      <c r="F3979" s="61">
        <v>411</v>
      </c>
      <c r="G3979" s="61">
        <v>281</v>
      </c>
      <c r="H3979" s="88">
        <v>260</v>
      </c>
      <c r="I3979" s="146">
        <f>SUM(B3979:H3979)</f>
        <v>2554</v>
      </c>
      <c r="J3979" s="88">
        <v>243</v>
      </c>
      <c r="K3979" s="61">
        <v>235</v>
      </c>
      <c r="L3979" s="61">
        <v>266</v>
      </c>
      <c r="M3979" s="61">
        <v>224</v>
      </c>
      <c r="N3979" s="61">
        <v>322</v>
      </c>
      <c r="O3979" s="61">
        <v>391</v>
      </c>
      <c r="P3979" s="88">
        <v>337</v>
      </c>
      <c r="Q3979" s="146">
        <f>SUM(J3979:P3979)</f>
        <v>2018</v>
      </c>
    </row>
    <row r="3980" spans="1:17" x14ac:dyDescent="0.35">
      <c r="A3980" s="28" t="s">
        <v>161</v>
      </c>
      <c r="B3980" s="166">
        <v>157.5</v>
      </c>
      <c r="C3980" s="166">
        <v>104.6</v>
      </c>
      <c r="D3980" s="166">
        <v>64.5</v>
      </c>
      <c r="E3980" s="166">
        <v>99</v>
      </c>
      <c r="F3980" s="166">
        <v>96.9</v>
      </c>
      <c r="G3980" s="166">
        <v>151.6</v>
      </c>
      <c r="H3980" s="88">
        <v>143.1</v>
      </c>
      <c r="I3980" s="146">
        <f>SUM(B3980:H3980)</f>
        <v>817.2</v>
      </c>
      <c r="J3980" s="88">
        <v>160.9</v>
      </c>
      <c r="K3980" s="166">
        <v>161.5</v>
      </c>
      <c r="L3980" s="166">
        <v>132.4</v>
      </c>
      <c r="M3980" s="166">
        <v>162.19999999999999</v>
      </c>
      <c r="N3980" s="166">
        <v>120.6</v>
      </c>
      <c r="O3980" s="166">
        <v>192.8</v>
      </c>
      <c r="P3980" s="88">
        <v>139.6</v>
      </c>
      <c r="Q3980" s="146">
        <f>SUM(J3980:P3980)</f>
        <v>1070</v>
      </c>
    </row>
    <row r="3981" spans="1:17" x14ac:dyDescent="0.35">
      <c r="A3981" s="28" t="s">
        <v>152</v>
      </c>
      <c r="B3981" s="28">
        <f t="shared" ref="B3981:H3981" si="3179">B3980+B3979</f>
        <v>504.5</v>
      </c>
      <c r="C3981" s="28">
        <f t="shared" si="3179"/>
        <v>505.6</v>
      </c>
      <c r="D3981" s="28">
        <f t="shared" si="3179"/>
        <v>514.5</v>
      </c>
      <c r="E3981" s="28">
        <f t="shared" si="3179"/>
        <v>503</v>
      </c>
      <c r="F3981" s="28">
        <f t="shared" si="3179"/>
        <v>507.9</v>
      </c>
      <c r="G3981" s="28">
        <f t="shared" si="3179"/>
        <v>432.6</v>
      </c>
      <c r="H3981" s="28">
        <f t="shared" si="3179"/>
        <v>403.1</v>
      </c>
      <c r="I3981" s="146">
        <f>SUM(B3981:H3981)</f>
        <v>3371.2</v>
      </c>
      <c r="J3981" s="28">
        <f t="shared" ref="J3981:P3981" si="3180">J3980+J3979</f>
        <v>403.9</v>
      </c>
      <c r="K3981" s="28">
        <f t="shared" si="3180"/>
        <v>396.5</v>
      </c>
      <c r="L3981" s="28">
        <f t="shared" si="3180"/>
        <v>398.4</v>
      </c>
      <c r="M3981" s="28">
        <f t="shared" si="3180"/>
        <v>386.2</v>
      </c>
      <c r="N3981" s="106">
        <f t="shared" si="3180"/>
        <v>442.6</v>
      </c>
      <c r="O3981" s="106">
        <f t="shared" si="3180"/>
        <v>583.79999999999995</v>
      </c>
      <c r="P3981" s="106">
        <f t="shared" si="3180"/>
        <v>476.6</v>
      </c>
      <c r="Q3981" s="146">
        <f>SUM(J3981:P3981)</f>
        <v>3087.9999999999995</v>
      </c>
    </row>
    <row r="3982" spans="1:17" x14ac:dyDescent="0.35">
      <c r="A3982" s="28" t="s">
        <v>154</v>
      </c>
      <c r="B3982" s="169">
        <f t="shared" ref="B3982:H3982" si="3181">B3981/B3979</f>
        <v>1.4538904899135447</v>
      </c>
      <c r="C3982" s="169">
        <f t="shared" si="3181"/>
        <v>1.260847880299252</v>
      </c>
      <c r="D3982" s="169">
        <f t="shared" si="3181"/>
        <v>1.1433333333333333</v>
      </c>
      <c r="E3982" s="169">
        <f t="shared" si="3181"/>
        <v>1.245049504950495</v>
      </c>
      <c r="F3982" s="169">
        <f t="shared" si="3181"/>
        <v>1.2357664233576642</v>
      </c>
      <c r="G3982" s="169">
        <f t="shared" si="3181"/>
        <v>1.5395017793594308</v>
      </c>
      <c r="H3982" s="169">
        <f t="shared" si="3181"/>
        <v>1.5503846153846155</v>
      </c>
      <c r="I3982" s="153">
        <f>I3980/I3981*100</f>
        <v>24.240626483151402</v>
      </c>
      <c r="J3982" s="169">
        <f>J3981/J3979</f>
        <v>1.6621399176954732</v>
      </c>
      <c r="K3982" s="169">
        <f t="shared" ref="K3982:P3982" si="3182">K3981/K3979</f>
        <v>1.6872340425531915</v>
      </c>
      <c r="L3982" s="169">
        <f t="shared" si="3182"/>
        <v>1.4977443609022556</v>
      </c>
      <c r="M3982" s="169">
        <f t="shared" si="3182"/>
        <v>1.7241071428571428</v>
      </c>
      <c r="N3982" s="169">
        <f t="shared" si="3182"/>
        <v>1.3745341614906832</v>
      </c>
      <c r="O3982" s="169">
        <f t="shared" si="3182"/>
        <v>1.4930946291560101</v>
      </c>
      <c r="P3982" s="169">
        <f t="shared" si="3182"/>
        <v>1.4142433234421365</v>
      </c>
      <c r="Q3982" s="153">
        <f>Q3980/Q3981*100</f>
        <v>34.650259067357517</v>
      </c>
    </row>
    <row r="3983" spans="1:17" x14ac:dyDescent="0.35">
      <c r="A3983" s="28" t="s">
        <v>153</v>
      </c>
      <c r="B3983" s="88">
        <v>735</v>
      </c>
      <c r="C3983" s="88">
        <v>743</v>
      </c>
      <c r="D3983" s="88">
        <v>741</v>
      </c>
      <c r="E3983" s="88">
        <v>736</v>
      </c>
      <c r="F3983" s="88">
        <v>740</v>
      </c>
      <c r="G3983" s="88">
        <v>624</v>
      </c>
      <c r="H3983" s="88">
        <v>588</v>
      </c>
      <c r="I3983" s="146"/>
      <c r="J3983" s="88">
        <v>591</v>
      </c>
      <c r="K3983" s="88">
        <v>578</v>
      </c>
      <c r="L3983" s="88">
        <v>584</v>
      </c>
      <c r="M3983" s="88">
        <v>563</v>
      </c>
      <c r="N3983" s="88">
        <v>619</v>
      </c>
      <c r="O3983" s="88">
        <v>559</v>
      </c>
      <c r="P3983" s="88">
        <v>551</v>
      </c>
      <c r="Q3983" s="146"/>
    </row>
    <row r="3984" spans="1:17" x14ac:dyDescent="0.35">
      <c r="A3984" s="43" t="s">
        <v>155</v>
      </c>
      <c r="B3984" s="169">
        <f>B3983/B3981</f>
        <v>1.4568880079286421</v>
      </c>
      <c r="C3984" s="169">
        <f>C3983/C3981</f>
        <v>1.4695411392405062</v>
      </c>
      <c r="D3984" s="169">
        <f>D3983/D3981</f>
        <v>1.4402332361516035</v>
      </c>
      <c r="E3984" s="169">
        <f>E3983/E3981</f>
        <v>1.463220675944334</v>
      </c>
      <c r="F3984" s="169">
        <f>F3983/F3981</f>
        <v>1.4569797204174051</v>
      </c>
      <c r="G3984" s="169">
        <v>754</v>
      </c>
      <c r="H3984" s="169">
        <f>H3983/H3981</f>
        <v>1.458695112875217</v>
      </c>
      <c r="I3984" s="146"/>
      <c r="J3984" s="169">
        <f t="shared" ref="J3984:P3984" si="3183">J3983/J3981</f>
        <v>1.4632334736320873</v>
      </c>
      <c r="K3984" s="169">
        <f t="shared" si="3183"/>
        <v>1.4577553593947037</v>
      </c>
      <c r="L3984" s="169">
        <f t="shared" si="3183"/>
        <v>1.4658634538152611</v>
      </c>
      <c r="M3984" s="169">
        <f t="shared" si="3183"/>
        <v>1.4577938891765925</v>
      </c>
      <c r="N3984" s="169">
        <f t="shared" si="3183"/>
        <v>1.3985539990962494</v>
      </c>
      <c r="O3984" s="169">
        <f t="shared" si="3183"/>
        <v>0.95751969852689289</v>
      </c>
      <c r="P3984" s="169">
        <f t="shared" si="3183"/>
        <v>1.156105749055812</v>
      </c>
      <c r="Q3984" s="146"/>
    </row>
    <row r="3985" spans="1:17" x14ac:dyDescent="0.35">
      <c r="A3985" s="28" t="s">
        <v>166</v>
      </c>
      <c r="B3985" s="61">
        <v>157.91999999999999</v>
      </c>
      <c r="C3985" s="61">
        <v>172.46</v>
      </c>
      <c r="D3985" s="61">
        <v>155.81</v>
      </c>
      <c r="E3985" s="61">
        <v>154.07</v>
      </c>
      <c r="F3985" s="61">
        <v>153.94999999999999</v>
      </c>
      <c r="G3985" s="28">
        <v>157.43</v>
      </c>
      <c r="H3985" s="74">
        <v>152.12</v>
      </c>
      <c r="I3985" s="146">
        <f>SUM(B3985:H3985)</f>
        <v>1103.7600000000002</v>
      </c>
      <c r="J3985" s="74">
        <v>156.91</v>
      </c>
      <c r="K3985" s="61">
        <v>151.58000000000001</v>
      </c>
      <c r="L3985" s="61">
        <v>161.18</v>
      </c>
      <c r="M3985" s="61">
        <v>153.27000000000001</v>
      </c>
      <c r="N3985" s="61">
        <v>164.4</v>
      </c>
      <c r="O3985" s="28">
        <v>167.1</v>
      </c>
      <c r="P3985" s="74">
        <v>166.7</v>
      </c>
      <c r="Q3985" s="146">
        <f>SUM(J3985:P3985)</f>
        <v>1121.1400000000001</v>
      </c>
    </row>
    <row r="3986" spans="1:17" x14ac:dyDescent="0.35">
      <c r="A3986" s="28" t="s">
        <v>167</v>
      </c>
      <c r="B3986" s="166">
        <v>2.85</v>
      </c>
      <c r="C3986" s="166">
        <v>3.61</v>
      </c>
      <c r="D3986" s="166">
        <v>2.2599999999999998</v>
      </c>
      <c r="E3986" s="166">
        <v>2.76</v>
      </c>
      <c r="F3986" s="178">
        <v>2.4700000000000002</v>
      </c>
      <c r="G3986" s="28">
        <v>5.89</v>
      </c>
      <c r="H3986" s="74">
        <v>2.69</v>
      </c>
      <c r="I3986" s="146">
        <f>SUM(B3986:H3986)</f>
        <v>22.53</v>
      </c>
      <c r="J3986" s="33">
        <v>3.65</v>
      </c>
      <c r="K3986" s="166">
        <v>3.46</v>
      </c>
      <c r="L3986" s="166">
        <v>2.64</v>
      </c>
      <c r="M3986" s="166">
        <v>2.4900000000000002</v>
      </c>
      <c r="N3986" s="166">
        <v>2.71</v>
      </c>
      <c r="O3986" s="28">
        <v>2.0099999999999998</v>
      </c>
      <c r="P3986" s="74">
        <v>2.02</v>
      </c>
      <c r="Q3986" s="146">
        <f>SUM(J3986:P3986)</f>
        <v>18.98</v>
      </c>
    </row>
    <row r="3987" spans="1:17" x14ac:dyDescent="0.35">
      <c r="A3987" s="28" t="s">
        <v>152</v>
      </c>
      <c r="B3987" s="28">
        <f t="shared" ref="B3987:H3987" si="3184">B3986+B3985</f>
        <v>160.76999999999998</v>
      </c>
      <c r="C3987" s="28">
        <f t="shared" si="3184"/>
        <v>176.07000000000002</v>
      </c>
      <c r="D3987" s="28">
        <f t="shared" si="3184"/>
        <v>158.07</v>
      </c>
      <c r="E3987" s="28">
        <f t="shared" si="3184"/>
        <v>156.82999999999998</v>
      </c>
      <c r="F3987" s="28">
        <f t="shared" si="3184"/>
        <v>156.41999999999999</v>
      </c>
      <c r="G3987" s="28">
        <f t="shared" si="3184"/>
        <v>163.32</v>
      </c>
      <c r="H3987" s="28">
        <f t="shared" si="3184"/>
        <v>154.81</v>
      </c>
      <c r="I3987" s="146">
        <f>SUM(B3987:H3987)</f>
        <v>1126.29</v>
      </c>
      <c r="J3987" s="28">
        <f t="shared" ref="J3987:P3987" si="3185">J3986+J3985</f>
        <v>160.56</v>
      </c>
      <c r="K3987" s="28">
        <f t="shared" si="3185"/>
        <v>155.04000000000002</v>
      </c>
      <c r="L3987" s="28">
        <f t="shared" si="3185"/>
        <v>163.82</v>
      </c>
      <c r="M3987" s="28">
        <f t="shared" si="3185"/>
        <v>155.76000000000002</v>
      </c>
      <c r="N3987" s="28">
        <f t="shared" si="3185"/>
        <v>167.11</v>
      </c>
      <c r="O3987" s="28">
        <f t="shared" si="3185"/>
        <v>169.10999999999999</v>
      </c>
      <c r="P3987" s="28">
        <f t="shared" si="3185"/>
        <v>168.72</v>
      </c>
      <c r="Q3987" s="146">
        <f>SUM(J3987:P3987)</f>
        <v>1140.1200000000001</v>
      </c>
    </row>
    <row r="3988" spans="1:17" x14ac:dyDescent="0.35">
      <c r="A3988" s="28" t="s">
        <v>154</v>
      </c>
      <c r="B3988" s="169">
        <f t="shared" ref="B3988:H3988" si="3186">B3987/B3985</f>
        <v>1.0180471124620061</v>
      </c>
      <c r="C3988" s="169">
        <f t="shared" si="3186"/>
        <v>1.020932390119448</v>
      </c>
      <c r="D3988" s="169">
        <f t="shared" si="3186"/>
        <v>1.0145048456453372</v>
      </c>
      <c r="E3988" s="169">
        <f t="shared" si="3186"/>
        <v>1.0179139352242486</v>
      </c>
      <c r="F3988" s="169">
        <f t="shared" si="3186"/>
        <v>1.0160441701851251</v>
      </c>
      <c r="G3988" s="169">
        <f t="shared" si="3186"/>
        <v>1.0374134535984245</v>
      </c>
      <c r="H3988" s="169">
        <f t="shared" si="3186"/>
        <v>1.0176834078359189</v>
      </c>
      <c r="I3988" s="106">
        <f>I3986/I3987*100</f>
        <v>2.0003729057347575</v>
      </c>
      <c r="J3988" s="169">
        <f t="shared" ref="J3988:P3988" si="3187">J3987/J3985</f>
        <v>1.023261742400102</v>
      </c>
      <c r="K3988" s="169">
        <f t="shared" si="3187"/>
        <v>1.0228262303734001</v>
      </c>
      <c r="L3988" s="169">
        <f t="shared" si="3187"/>
        <v>1.0163792033751085</v>
      </c>
      <c r="M3988" s="169">
        <f t="shared" si="3187"/>
        <v>1.0162458406733217</v>
      </c>
      <c r="N3988" s="169">
        <f t="shared" si="3187"/>
        <v>1.0164841849148418</v>
      </c>
      <c r="O3988" s="169">
        <f t="shared" si="3187"/>
        <v>1.0120287253141831</v>
      </c>
      <c r="P3988" s="169">
        <f t="shared" si="3187"/>
        <v>1.012117576484703</v>
      </c>
      <c r="Q3988" s="106">
        <f>Q3986/Q3987*100</f>
        <v>1.6647370452233097</v>
      </c>
    </row>
    <row r="3989" spans="1:17" x14ac:dyDescent="0.35">
      <c r="A3989" s="28" t="s">
        <v>153</v>
      </c>
      <c r="B3989" s="28">
        <v>173</v>
      </c>
      <c r="C3989" s="28">
        <v>188</v>
      </c>
      <c r="D3989" s="28">
        <v>172</v>
      </c>
      <c r="E3989" s="61">
        <v>169</v>
      </c>
      <c r="F3989" s="61">
        <v>170</v>
      </c>
      <c r="G3989" s="88">
        <v>171</v>
      </c>
      <c r="H3989" s="88">
        <v>168</v>
      </c>
      <c r="I3989" s="146"/>
      <c r="J3989" s="88">
        <v>171</v>
      </c>
      <c r="K3989" s="61">
        <v>168</v>
      </c>
      <c r="L3989" s="61">
        <v>183</v>
      </c>
      <c r="M3989" s="61">
        <v>170</v>
      </c>
      <c r="N3989" s="61">
        <v>214</v>
      </c>
      <c r="O3989" s="88">
        <v>224</v>
      </c>
      <c r="P3989" s="88">
        <v>223</v>
      </c>
      <c r="Q3989" s="146"/>
    </row>
    <row r="3990" spans="1:17" x14ac:dyDescent="0.35">
      <c r="A3990" s="43" t="s">
        <v>155</v>
      </c>
      <c r="B3990" s="169">
        <f t="shared" ref="B3990:H3990" si="3188">B3989/B3987</f>
        <v>1.0760714063569075</v>
      </c>
      <c r="C3990" s="169">
        <f t="shared" si="3188"/>
        <v>1.0677571420457772</v>
      </c>
      <c r="D3990" s="169">
        <f t="shared" si="3188"/>
        <v>1.0881255140127792</v>
      </c>
      <c r="E3990" s="169">
        <f t="shared" si="3188"/>
        <v>1.0775999489893517</v>
      </c>
      <c r="F3990" s="169">
        <f t="shared" si="3188"/>
        <v>1.0868175425137452</v>
      </c>
      <c r="G3990" s="169">
        <f t="shared" si="3188"/>
        <v>1.0470242468772961</v>
      </c>
      <c r="H3990" s="169">
        <f t="shared" si="3188"/>
        <v>1.085201214391835</v>
      </c>
      <c r="I3990" s="146"/>
      <c r="J3990" s="169">
        <f t="shared" ref="J3990:P3990" si="3189">J3989/J3987</f>
        <v>1.0650224215246638</v>
      </c>
      <c r="K3990" s="169">
        <f t="shared" si="3189"/>
        <v>1.0835913312693497</v>
      </c>
      <c r="L3990" s="169">
        <f t="shared" si="3189"/>
        <v>1.1170797216457087</v>
      </c>
      <c r="M3990" s="169">
        <f t="shared" si="3189"/>
        <v>1.0914227015921929</v>
      </c>
      <c r="N3990" s="169">
        <f t="shared" si="3189"/>
        <v>1.2805936209682245</v>
      </c>
      <c r="O3990" s="169">
        <f t="shared" si="3189"/>
        <v>1.3245816332564604</v>
      </c>
      <c r="P3990" s="169">
        <f t="shared" si="3189"/>
        <v>1.3217164532954007</v>
      </c>
      <c r="Q3990" s="146"/>
    </row>
    <row r="3991" spans="1:17" x14ac:dyDescent="0.35">
      <c r="A3991" s="28" t="s">
        <v>168</v>
      </c>
      <c r="B3991" s="61">
        <v>109.67</v>
      </c>
      <c r="C3991" s="61">
        <v>118.91</v>
      </c>
      <c r="D3991" s="61">
        <v>108.27</v>
      </c>
      <c r="E3991" s="61">
        <v>105.95</v>
      </c>
      <c r="F3991" s="61">
        <v>107.19</v>
      </c>
      <c r="G3991" s="28">
        <v>107.63</v>
      </c>
      <c r="H3991" s="28">
        <v>106.39</v>
      </c>
      <c r="I3991" s="151">
        <f>SUM(B3991:H3991)</f>
        <v>764.01</v>
      </c>
      <c r="J3991" s="28">
        <v>109.01</v>
      </c>
      <c r="K3991" s="61">
        <v>105.51</v>
      </c>
      <c r="L3991" s="61">
        <v>110.4</v>
      </c>
      <c r="M3991" s="61">
        <v>107.29</v>
      </c>
      <c r="N3991" s="61">
        <v>107.6</v>
      </c>
      <c r="O3991" s="28">
        <v>108.6</v>
      </c>
      <c r="P3991" s="28">
        <v>109.8</v>
      </c>
      <c r="Q3991" s="151">
        <f>SUM(J3991:P3991)</f>
        <v>758.21</v>
      </c>
    </row>
    <row r="3992" spans="1:17" x14ac:dyDescent="0.35">
      <c r="A3992" s="28" t="s">
        <v>1543</v>
      </c>
      <c r="B3992" s="166">
        <v>0.25</v>
      </c>
      <c r="C3992" s="166">
        <v>0.35</v>
      </c>
      <c r="D3992" s="166">
        <v>0.26</v>
      </c>
      <c r="E3992" s="166">
        <v>0.25</v>
      </c>
      <c r="F3992" s="166">
        <v>0.24</v>
      </c>
      <c r="G3992" s="28">
        <v>0.36</v>
      </c>
      <c r="H3992" s="28">
        <v>0.26</v>
      </c>
      <c r="I3992" s="151">
        <f>SUM(B3992:H3992)</f>
        <v>1.97</v>
      </c>
      <c r="J3992" s="28">
        <v>0.32</v>
      </c>
      <c r="K3992" s="166">
        <v>0.32</v>
      </c>
      <c r="L3992" s="166">
        <v>0.27</v>
      </c>
      <c r="M3992" s="166">
        <v>0.28000000000000003</v>
      </c>
      <c r="N3992" s="166">
        <v>0.31</v>
      </c>
      <c r="O3992" s="28">
        <v>0.93</v>
      </c>
      <c r="P3992" s="28">
        <v>0.94</v>
      </c>
      <c r="Q3992" s="151">
        <f>SUM(J3992:P3992)</f>
        <v>3.37</v>
      </c>
    </row>
    <row r="3993" spans="1:17" x14ac:dyDescent="0.35">
      <c r="A3993" s="28" t="s">
        <v>152</v>
      </c>
      <c r="B3993" s="28">
        <f t="shared" ref="B3993:H3993" si="3190">B3992+B3991</f>
        <v>109.92</v>
      </c>
      <c r="C3993" s="28">
        <f t="shared" si="3190"/>
        <v>119.25999999999999</v>
      </c>
      <c r="D3993" s="28">
        <f t="shared" si="3190"/>
        <v>108.53</v>
      </c>
      <c r="E3993" s="106">
        <f t="shared" si="3190"/>
        <v>106.2</v>
      </c>
      <c r="F3993" s="28">
        <f t="shared" si="3190"/>
        <v>107.42999999999999</v>
      </c>
      <c r="G3993" s="28">
        <f t="shared" si="3190"/>
        <v>107.99</v>
      </c>
      <c r="H3993" s="28">
        <f t="shared" si="3190"/>
        <v>106.65</v>
      </c>
      <c r="I3993" s="151">
        <f>SUM(B3993:H3993)</f>
        <v>765.98</v>
      </c>
      <c r="J3993" s="28">
        <f t="shared" ref="J3993:P3993" si="3191">J3992+J3991</f>
        <v>109.33</v>
      </c>
      <c r="K3993" s="28">
        <f t="shared" si="3191"/>
        <v>105.83</v>
      </c>
      <c r="L3993" s="28">
        <f t="shared" si="3191"/>
        <v>110.67</v>
      </c>
      <c r="M3993" s="28">
        <f t="shared" si="3191"/>
        <v>107.57000000000001</v>
      </c>
      <c r="N3993" s="28">
        <f t="shared" si="3191"/>
        <v>107.91</v>
      </c>
      <c r="O3993" s="28">
        <f t="shared" si="3191"/>
        <v>109.53</v>
      </c>
      <c r="P3993" s="28">
        <f t="shared" si="3191"/>
        <v>110.74</v>
      </c>
      <c r="Q3993" s="151">
        <f>SUM(J3993:P3993)</f>
        <v>761.57999999999993</v>
      </c>
    </row>
    <row r="3994" spans="1:17" x14ac:dyDescent="0.35">
      <c r="A3994" s="28" t="s">
        <v>154</v>
      </c>
      <c r="B3994" s="169">
        <f t="shared" ref="B3994:H3994" si="3192">B3993/B3991</f>
        <v>1.0022795659706392</v>
      </c>
      <c r="C3994" s="169">
        <f t="shared" si="3192"/>
        <v>1.0029434025733748</v>
      </c>
      <c r="D3994" s="169">
        <f t="shared" si="3192"/>
        <v>1.0024014038976632</v>
      </c>
      <c r="E3994" s="169">
        <f t="shared" si="3192"/>
        <v>1.0023596035865974</v>
      </c>
      <c r="F3994" s="169">
        <f t="shared" si="3192"/>
        <v>1.0022390148334732</v>
      </c>
      <c r="G3994" s="169">
        <f t="shared" si="3192"/>
        <v>1.0033447923441419</v>
      </c>
      <c r="H3994" s="169">
        <f t="shared" si="3192"/>
        <v>1.0024438387066454</v>
      </c>
      <c r="I3994" s="154">
        <f>I3992/I3993*100</f>
        <v>0.25718687171988824</v>
      </c>
      <c r="J3994" s="169">
        <f t="shared" ref="J3994:P3994" si="3193">J3993/J3991</f>
        <v>1.0029355105036235</v>
      </c>
      <c r="K3994" s="169">
        <f t="shared" si="3193"/>
        <v>1.0030328878779262</v>
      </c>
      <c r="L3994" s="169">
        <f t="shared" si="3193"/>
        <v>1.0024456521739129</v>
      </c>
      <c r="M3994" s="169">
        <f t="shared" si="3193"/>
        <v>1.0026097492776587</v>
      </c>
      <c r="N3994" s="169">
        <f t="shared" si="3193"/>
        <v>1.0028810408921933</v>
      </c>
      <c r="O3994" s="169">
        <f t="shared" si="3193"/>
        <v>1.0085635359116023</v>
      </c>
      <c r="P3994" s="169">
        <f t="shared" si="3193"/>
        <v>1.0085610200364299</v>
      </c>
      <c r="Q3994" s="154">
        <f>Q3992/Q3993*100</f>
        <v>0.44250111610073795</v>
      </c>
    </row>
    <row r="3995" spans="1:17" x14ac:dyDescent="0.35">
      <c r="A3995" s="28" t="s">
        <v>153</v>
      </c>
      <c r="B3995" s="28">
        <v>136</v>
      </c>
      <c r="C3995" s="28">
        <v>148</v>
      </c>
      <c r="D3995" s="28">
        <v>135</v>
      </c>
      <c r="E3995" s="28">
        <v>134</v>
      </c>
      <c r="F3995" s="28">
        <v>134</v>
      </c>
      <c r="G3995" s="88">
        <v>134</v>
      </c>
      <c r="H3995" s="88">
        <v>133</v>
      </c>
      <c r="I3995" s="146"/>
      <c r="J3995" s="88">
        <v>137</v>
      </c>
      <c r="K3995" s="28">
        <v>131</v>
      </c>
      <c r="L3995" s="28">
        <v>138</v>
      </c>
      <c r="M3995" s="28">
        <v>134</v>
      </c>
      <c r="N3995" s="28">
        <v>189</v>
      </c>
      <c r="O3995" s="88">
        <v>191</v>
      </c>
      <c r="P3995" s="88">
        <v>195</v>
      </c>
      <c r="Q3995" s="146"/>
    </row>
    <row r="3996" spans="1:17" x14ac:dyDescent="0.35">
      <c r="A3996" s="43" t="s">
        <v>155</v>
      </c>
      <c r="B3996" s="169">
        <f t="shared" ref="B3996:H3996" si="3194">B3995/B3993</f>
        <v>1.2372634643377001</v>
      </c>
      <c r="C3996" s="169">
        <f t="shared" si="3194"/>
        <v>1.2409860808317961</v>
      </c>
      <c r="D3996" s="169">
        <f t="shared" si="3194"/>
        <v>1.2438956970422925</v>
      </c>
      <c r="E3996" s="169">
        <f t="shared" si="3194"/>
        <v>1.2617702448210923</v>
      </c>
      <c r="F3996" s="169">
        <f t="shared" si="3194"/>
        <v>1.2473238387787398</v>
      </c>
      <c r="G3996" s="169">
        <f t="shared" si="3194"/>
        <v>1.2408556347809983</v>
      </c>
      <c r="H3996" s="169">
        <f t="shared" si="3194"/>
        <v>1.2470698546647914</v>
      </c>
      <c r="I3996" s="146"/>
      <c r="J3996" s="169">
        <f t="shared" ref="J3996:P3996" si="3195">J3995/J3993</f>
        <v>1.2530869843592793</v>
      </c>
      <c r="K3996" s="169">
        <f t="shared" si="3195"/>
        <v>1.2378342624964567</v>
      </c>
      <c r="L3996" s="169">
        <f t="shared" si="3195"/>
        <v>1.24695039306045</v>
      </c>
      <c r="M3996" s="169">
        <f t="shared" si="3195"/>
        <v>1.2457004741098818</v>
      </c>
      <c r="N3996" s="169">
        <f t="shared" si="3195"/>
        <v>1.7514595496246872</v>
      </c>
      <c r="O3996" s="169">
        <f t="shared" si="3195"/>
        <v>1.7438144800511275</v>
      </c>
      <c r="P3996" s="169">
        <f t="shared" si="3195"/>
        <v>1.7608813436879178</v>
      </c>
      <c r="Q3996" s="146"/>
    </row>
    <row r="3997" spans="1:17" x14ac:dyDescent="0.35">
      <c r="A3997" s="28" t="s">
        <v>170</v>
      </c>
      <c r="B3997" s="61">
        <v>369.1</v>
      </c>
      <c r="C3997" s="61">
        <v>402.7</v>
      </c>
      <c r="D3997" s="61">
        <v>370.5</v>
      </c>
      <c r="E3997" s="61">
        <v>361.9</v>
      </c>
      <c r="F3997" s="61">
        <v>366.9</v>
      </c>
      <c r="G3997" s="88">
        <v>150.6</v>
      </c>
      <c r="H3997" s="88">
        <v>335.4</v>
      </c>
      <c r="I3997" s="146">
        <f>SUM(B3997:H3997)</f>
        <v>2357.1</v>
      </c>
      <c r="J3997" s="88">
        <v>255.6</v>
      </c>
      <c r="K3997" s="61">
        <v>272.5</v>
      </c>
      <c r="L3997" s="61">
        <v>372</v>
      </c>
      <c r="M3997" s="61">
        <v>352.4</v>
      </c>
      <c r="N3997" s="61">
        <v>373</v>
      </c>
      <c r="O3997" s="88">
        <v>391.7</v>
      </c>
      <c r="P3997" s="88">
        <v>414.2</v>
      </c>
      <c r="Q3997" s="146">
        <f>SUM(J3997:P3997)</f>
        <v>2431.4</v>
      </c>
    </row>
    <row r="3998" spans="1:17" x14ac:dyDescent="0.35">
      <c r="A3998" s="28" t="s">
        <v>171</v>
      </c>
      <c r="B3998" s="166">
        <v>0.1</v>
      </c>
      <c r="C3998" s="166">
        <v>0.7</v>
      </c>
      <c r="D3998" s="166">
        <v>0.4</v>
      </c>
      <c r="E3998" s="166">
        <v>0.1</v>
      </c>
      <c r="F3998" s="166">
        <v>0.2</v>
      </c>
      <c r="G3998" s="88">
        <v>0.1</v>
      </c>
      <c r="H3998" s="88">
        <v>0.3</v>
      </c>
      <c r="I3998" s="146">
        <f>SUM(B3998:H3998)</f>
        <v>1.9000000000000001</v>
      </c>
      <c r="J3998" s="88">
        <v>0.6</v>
      </c>
      <c r="K3998" s="166">
        <v>0.5</v>
      </c>
      <c r="L3998" s="166">
        <v>0.5</v>
      </c>
      <c r="M3998" s="166">
        <v>0.7</v>
      </c>
      <c r="N3998" s="166">
        <v>0.17</v>
      </c>
      <c r="O3998" s="88">
        <v>1.1000000000000001</v>
      </c>
      <c r="P3998" s="88">
        <v>0.93</v>
      </c>
      <c r="Q3998" s="146">
        <f>SUM(J3998:P3998)</f>
        <v>4.5</v>
      </c>
    </row>
    <row r="3999" spans="1:17" x14ac:dyDescent="0.35">
      <c r="A3999" s="28" t="s">
        <v>152</v>
      </c>
      <c r="B3999" s="28">
        <f t="shared" ref="B3999:H3999" si="3196">B3998+B3997</f>
        <v>369.20000000000005</v>
      </c>
      <c r="C3999" s="28">
        <f t="shared" si="3196"/>
        <v>403.4</v>
      </c>
      <c r="D3999" s="28">
        <f t="shared" si="3196"/>
        <v>370.9</v>
      </c>
      <c r="E3999" s="28">
        <f t="shared" si="3196"/>
        <v>362</v>
      </c>
      <c r="F3999" s="28">
        <f t="shared" si="3196"/>
        <v>367.09999999999997</v>
      </c>
      <c r="G3999" s="28">
        <f t="shared" si="3196"/>
        <v>150.69999999999999</v>
      </c>
      <c r="H3999" s="28">
        <f t="shared" si="3196"/>
        <v>335.7</v>
      </c>
      <c r="I3999" s="146">
        <f>SUM(B3999:H3999)</f>
        <v>2359</v>
      </c>
      <c r="J3999" s="28">
        <f t="shared" ref="J3999:P3999" si="3197">J3998+J3997</f>
        <v>256.2</v>
      </c>
      <c r="K3999" s="28">
        <f t="shared" si="3197"/>
        <v>273</v>
      </c>
      <c r="L3999" s="28">
        <f t="shared" si="3197"/>
        <v>372.5</v>
      </c>
      <c r="M3999" s="28">
        <f t="shared" si="3197"/>
        <v>353.09999999999997</v>
      </c>
      <c r="N3999" s="28">
        <f t="shared" si="3197"/>
        <v>373.17</v>
      </c>
      <c r="O3999" s="28">
        <f t="shared" si="3197"/>
        <v>392.8</v>
      </c>
      <c r="P3999" s="28">
        <f t="shared" si="3197"/>
        <v>415.13</v>
      </c>
      <c r="Q3999" s="146">
        <f>SUM(J3999:P3999)</f>
        <v>2435.9</v>
      </c>
    </row>
    <row r="4000" spans="1:17" x14ac:dyDescent="0.35">
      <c r="A4000" s="28" t="s">
        <v>154</v>
      </c>
      <c r="B4000" s="169">
        <f t="shared" ref="B4000:H4000" si="3198">B3999/B3997</f>
        <v>1.0002709292874561</v>
      </c>
      <c r="C4000" s="169">
        <f t="shared" si="3198"/>
        <v>1.0017382666997765</v>
      </c>
      <c r="D4000" s="169">
        <f t="shared" si="3198"/>
        <v>1.0010796221322535</v>
      </c>
      <c r="E4000" s="169">
        <f t="shared" si="3198"/>
        <v>1.0002763194252557</v>
      </c>
      <c r="F4000" s="169">
        <f t="shared" si="3198"/>
        <v>1.0005451076587626</v>
      </c>
      <c r="G4000" s="169">
        <f t="shared" si="3198"/>
        <v>1.00066401062417</v>
      </c>
      <c r="H4000" s="169">
        <f t="shared" si="3198"/>
        <v>1.0008944543828264</v>
      </c>
      <c r="I4000" s="153">
        <f>I3998/I3999*100</f>
        <v>8.0542602797795682E-2</v>
      </c>
      <c r="J4000" s="169">
        <f t="shared" ref="J4000:P4000" si="3199">J3999/J3997</f>
        <v>1.0023474178403755</v>
      </c>
      <c r="K4000" s="169">
        <f t="shared" si="3199"/>
        <v>1.001834862385321</v>
      </c>
      <c r="L4000" s="169">
        <f t="shared" si="3199"/>
        <v>1.0013440860215055</v>
      </c>
      <c r="M4000" s="169">
        <f t="shared" si="3199"/>
        <v>1.0019863791146424</v>
      </c>
      <c r="N4000" s="169">
        <f t="shared" si="3199"/>
        <v>1.0004557640750671</v>
      </c>
      <c r="O4000" s="169">
        <f t="shared" si="3199"/>
        <v>1.0028082716364566</v>
      </c>
      <c r="P4000" s="169">
        <f t="shared" si="3199"/>
        <v>1.0022452921294061</v>
      </c>
      <c r="Q4000" s="153">
        <f>Q3998/Q3999*100</f>
        <v>0.18473664764563405</v>
      </c>
    </row>
    <row r="4001" spans="1:17" x14ac:dyDescent="0.35">
      <c r="A4001" s="28" t="s">
        <v>153</v>
      </c>
      <c r="B4001" s="61">
        <v>546</v>
      </c>
      <c r="C4001" s="61">
        <v>709</v>
      </c>
      <c r="D4001" s="61">
        <v>584</v>
      </c>
      <c r="E4001" s="61">
        <v>547</v>
      </c>
      <c r="F4001" s="61">
        <v>589</v>
      </c>
      <c r="G4001" s="88">
        <v>229</v>
      </c>
      <c r="H4001" s="88">
        <v>572</v>
      </c>
      <c r="I4001" s="146"/>
      <c r="J4001" s="88">
        <v>401</v>
      </c>
      <c r="K4001" s="61">
        <v>402</v>
      </c>
      <c r="L4001" s="61">
        <v>558</v>
      </c>
      <c r="M4001" s="61">
        <v>585</v>
      </c>
      <c r="N4001" s="61">
        <v>561</v>
      </c>
      <c r="O4001" s="88">
        <v>651</v>
      </c>
      <c r="P4001" s="88">
        <v>780</v>
      </c>
      <c r="Q4001" s="146"/>
    </row>
    <row r="4002" spans="1:17" x14ac:dyDescent="0.35">
      <c r="A4002" s="43" t="s">
        <v>155</v>
      </c>
      <c r="B4002" s="169">
        <f t="shared" ref="B4002:G4002" si="3200">B4001/B3999</f>
        <v>1.4788732394366195</v>
      </c>
      <c r="C4002" s="169">
        <f t="shared" si="3200"/>
        <v>1.7575607337630146</v>
      </c>
      <c r="D4002" s="169">
        <f t="shared" si="3200"/>
        <v>1.5745483957940147</v>
      </c>
      <c r="E4002" s="169">
        <f t="shared" si="3200"/>
        <v>1.511049723756906</v>
      </c>
      <c r="F4002" s="169">
        <f t="shared" si="3200"/>
        <v>1.6044674475619725</v>
      </c>
      <c r="G4002" s="169">
        <f t="shared" si="3200"/>
        <v>1.5195753151957532</v>
      </c>
      <c r="H4002" s="169">
        <v>914</v>
      </c>
      <c r="I4002" s="146"/>
      <c r="J4002" s="169">
        <f>J4001/J3999</f>
        <v>1.565183450429352</v>
      </c>
      <c r="K4002" s="169">
        <f>K4001/K3999</f>
        <v>1.4725274725274726</v>
      </c>
      <c r="L4002" s="169">
        <f>L4001/L3999</f>
        <v>1.497986577181208</v>
      </c>
      <c r="M4002" s="169">
        <v>270</v>
      </c>
      <c r="N4002" s="169">
        <f>N4001/N3999</f>
        <v>1.5033362810515314</v>
      </c>
      <c r="O4002" s="169">
        <f>O4001/O3999</f>
        <v>1.6573319755600815</v>
      </c>
      <c r="P4002" s="169">
        <f>P4001/P3999</f>
        <v>1.8789294919663719</v>
      </c>
      <c r="Q4002" s="146"/>
    </row>
    <row r="4003" spans="1:17" x14ac:dyDescent="0.35">
      <c r="A4003" s="28" t="s">
        <v>173</v>
      </c>
      <c r="B4003" s="171">
        <v>26.06</v>
      </c>
      <c r="C4003" s="171">
        <v>23.57</v>
      </c>
      <c r="D4003" s="171">
        <v>27.46</v>
      </c>
      <c r="E4003" s="171">
        <v>21.42</v>
      </c>
      <c r="F4003" s="171">
        <v>22.21</v>
      </c>
      <c r="G4003" s="28">
        <v>26.86</v>
      </c>
      <c r="H4003" s="74">
        <v>28.32</v>
      </c>
      <c r="I4003" s="146">
        <f>SUM(B4003:H4003)</f>
        <v>175.89999999999998</v>
      </c>
      <c r="J4003" s="74">
        <v>25.5</v>
      </c>
      <c r="K4003" s="171">
        <v>26.8</v>
      </c>
      <c r="L4003" s="171">
        <v>29.07</v>
      </c>
      <c r="M4003" s="171">
        <v>26.44</v>
      </c>
      <c r="N4003" s="171">
        <v>34.64</v>
      </c>
      <c r="O4003" s="28">
        <v>29.41</v>
      </c>
      <c r="P4003" s="74">
        <v>23.16</v>
      </c>
      <c r="Q4003" s="146">
        <f>SUM(J4003:P4003)</f>
        <v>195.01999999999998</v>
      </c>
    </row>
    <row r="4004" spans="1:17" x14ac:dyDescent="0.35">
      <c r="A4004" s="28" t="s">
        <v>172</v>
      </c>
      <c r="B4004" s="61">
        <v>36.53</v>
      </c>
      <c r="C4004" s="61">
        <v>30.05</v>
      </c>
      <c r="D4004" s="61">
        <v>26.39</v>
      </c>
      <c r="E4004" s="61">
        <v>31.4</v>
      </c>
      <c r="F4004" s="61">
        <v>23.55</v>
      </c>
      <c r="G4004" s="28">
        <v>36.21</v>
      </c>
      <c r="H4004" s="74">
        <v>41.88</v>
      </c>
      <c r="I4004" s="146">
        <f>SUM(B4004:H4004)</f>
        <v>226.01000000000002</v>
      </c>
      <c r="J4004" s="33">
        <v>28.71</v>
      </c>
      <c r="K4004" s="61">
        <v>37.85</v>
      </c>
      <c r="L4004" s="61">
        <v>30.25</v>
      </c>
      <c r="M4004" s="61">
        <v>38.130000000000003</v>
      </c>
      <c r="N4004" s="61">
        <v>38.71</v>
      </c>
      <c r="O4004" s="28">
        <v>37.67</v>
      </c>
      <c r="P4004" s="74">
        <v>34.049999999999997</v>
      </c>
      <c r="Q4004" s="146">
        <f>SUM(J4004:P4004)</f>
        <v>245.37</v>
      </c>
    </row>
    <row r="4005" spans="1:17" x14ac:dyDescent="0.35">
      <c r="A4005" s="28" t="s">
        <v>152</v>
      </c>
      <c r="B4005" s="28">
        <f t="shared" ref="B4005:H4005" si="3201">B4004+B4003</f>
        <v>62.59</v>
      </c>
      <c r="C4005" s="28">
        <f t="shared" si="3201"/>
        <v>53.620000000000005</v>
      </c>
      <c r="D4005" s="28">
        <f t="shared" si="3201"/>
        <v>53.85</v>
      </c>
      <c r="E4005" s="28">
        <f t="shared" si="3201"/>
        <v>52.82</v>
      </c>
      <c r="F4005" s="28">
        <f t="shared" si="3201"/>
        <v>45.760000000000005</v>
      </c>
      <c r="G4005" s="28">
        <f t="shared" si="3201"/>
        <v>63.07</v>
      </c>
      <c r="H4005" s="28">
        <f t="shared" si="3201"/>
        <v>70.2</v>
      </c>
      <c r="I4005" s="146">
        <f>SUM(B4005:H4005)</f>
        <v>401.90999999999997</v>
      </c>
      <c r="J4005" s="28">
        <f t="shared" ref="J4005:P4005" si="3202">J4004+J4003</f>
        <v>54.21</v>
      </c>
      <c r="K4005" s="28">
        <f t="shared" si="3202"/>
        <v>64.650000000000006</v>
      </c>
      <c r="L4005" s="28">
        <f t="shared" si="3202"/>
        <v>59.32</v>
      </c>
      <c r="M4005" s="28">
        <f t="shared" si="3202"/>
        <v>64.570000000000007</v>
      </c>
      <c r="N4005" s="28">
        <f t="shared" si="3202"/>
        <v>73.349999999999994</v>
      </c>
      <c r="O4005" s="28">
        <f t="shared" si="3202"/>
        <v>67.08</v>
      </c>
      <c r="P4005" s="28">
        <f t="shared" si="3202"/>
        <v>57.209999999999994</v>
      </c>
      <c r="Q4005" s="146">
        <f>SUM(J4005:P4005)</f>
        <v>440.39</v>
      </c>
    </row>
    <row r="4006" spans="1:17" x14ac:dyDescent="0.35">
      <c r="A4006" s="28" t="s">
        <v>154</v>
      </c>
      <c r="B4006" s="169">
        <f t="shared" ref="B4006:H4006" si="3203">B4005/B4003</f>
        <v>2.4017651573292405</v>
      </c>
      <c r="C4006" s="169">
        <f t="shared" si="3203"/>
        <v>2.2749257530759444</v>
      </c>
      <c r="D4006" s="169">
        <f t="shared" si="3203"/>
        <v>1.9610342316096139</v>
      </c>
      <c r="E4006" s="169">
        <f t="shared" si="3203"/>
        <v>2.4659197012138185</v>
      </c>
      <c r="F4006" s="169">
        <f t="shared" si="3203"/>
        <v>2.0603331832507883</v>
      </c>
      <c r="G4006" s="169">
        <f t="shared" si="3203"/>
        <v>2.3481012658227849</v>
      </c>
      <c r="H4006" s="169">
        <f t="shared" si="3203"/>
        <v>2.4788135593220342</v>
      </c>
      <c r="I4006" s="153">
        <f>I4004/I4005*100</f>
        <v>56.233982732452546</v>
      </c>
      <c r="J4006" s="169">
        <f>J4005/J4003</f>
        <v>2.1258823529411766</v>
      </c>
      <c r="K4006" s="169">
        <f t="shared" ref="K4006:P4006" si="3204">K4005/K4003</f>
        <v>2.4123134328358211</v>
      </c>
      <c r="L4006" s="169">
        <f t="shared" si="3204"/>
        <v>2.0405916752665978</v>
      </c>
      <c r="M4006" s="169">
        <f t="shared" si="3204"/>
        <v>2.4421331316187596</v>
      </c>
      <c r="N4006" s="169">
        <f t="shared" si="3204"/>
        <v>2.1174942263279446</v>
      </c>
      <c r="O4006" s="169">
        <f t="shared" si="3204"/>
        <v>2.2808568514110847</v>
      </c>
      <c r="P4006" s="169">
        <f t="shared" si="3204"/>
        <v>2.4702072538860103</v>
      </c>
      <c r="Q4006" s="153">
        <f>Q4004/Q4005*100</f>
        <v>55.716523990099688</v>
      </c>
    </row>
    <row r="4007" spans="1:17" x14ac:dyDescent="0.35">
      <c r="A4007" s="28" t="s">
        <v>153</v>
      </c>
      <c r="B4007" s="28">
        <v>205</v>
      </c>
      <c r="C4007" s="28">
        <v>208</v>
      </c>
      <c r="D4007" s="28">
        <v>197</v>
      </c>
      <c r="E4007" s="28">
        <v>161</v>
      </c>
      <c r="F4007" s="28">
        <v>180</v>
      </c>
      <c r="G4007" s="28">
        <v>239</v>
      </c>
      <c r="H4007" s="28">
        <v>285</v>
      </c>
      <c r="I4007" s="146"/>
      <c r="J4007" s="28">
        <v>140</v>
      </c>
      <c r="K4007" s="28">
        <v>221</v>
      </c>
      <c r="L4007" s="28">
        <v>224</v>
      </c>
      <c r="M4007" s="28">
        <v>207</v>
      </c>
      <c r="N4007" s="28">
        <v>268</v>
      </c>
      <c r="O4007" s="28">
        <v>230</v>
      </c>
      <c r="P4007" s="28">
        <v>186</v>
      </c>
      <c r="Q4007" s="146"/>
    </row>
    <row r="4008" spans="1:17" x14ac:dyDescent="0.35">
      <c r="A4008" s="43" t="s">
        <v>155</v>
      </c>
      <c r="B4008" s="169">
        <f t="shared" ref="B4008:H4008" si="3205">B4007/B4005</f>
        <v>3.2752835916280554</v>
      </c>
      <c r="C4008" s="169">
        <f t="shared" si="3205"/>
        <v>3.8791495710555761</v>
      </c>
      <c r="D4008" s="169">
        <f t="shared" si="3205"/>
        <v>3.6583101207056639</v>
      </c>
      <c r="E4008" s="169">
        <f t="shared" si="3205"/>
        <v>3.0480878455130633</v>
      </c>
      <c r="F4008" s="169">
        <f t="shared" si="3205"/>
        <v>3.9335664335664333</v>
      </c>
      <c r="G4008" s="169">
        <f t="shared" si="3205"/>
        <v>3.7894403044236564</v>
      </c>
      <c r="H4008" s="169">
        <f t="shared" si="3205"/>
        <v>4.0598290598290596</v>
      </c>
      <c r="I4008" s="146"/>
      <c r="J4008" s="169">
        <f t="shared" ref="J4008:P4008" si="3206">J4007/J4005</f>
        <v>2.5825493451392734</v>
      </c>
      <c r="K4008" s="169">
        <f t="shared" si="3206"/>
        <v>3.4184068058778032</v>
      </c>
      <c r="L4008" s="169">
        <f t="shared" si="3206"/>
        <v>3.7761294672960215</v>
      </c>
      <c r="M4008" s="169">
        <f t="shared" si="3206"/>
        <v>3.2058231376800368</v>
      </c>
      <c r="N4008" s="169">
        <f t="shared" si="3206"/>
        <v>3.6537150647580097</v>
      </c>
      <c r="O4008" s="169">
        <f t="shared" si="3206"/>
        <v>3.4287418008348243</v>
      </c>
      <c r="P4008" s="169">
        <f t="shared" si="3206"/>
        <v>3.2511798636601998</v>
      </c>
      <c r="Q4008" s="146"/>
    </row>
    <row r="4009" spans="1:17" x14ac:dyDescent="0.35">
      <c r="A4009" s="28" t="s">
        <v>176</v>
      </c>
      <c r="B4009" s="28">
        <v>0</v>
      </c>
      <c r="C4009" s="28">
        <v>0</v>
      </c>
      <c r="D4009" s="28">
        <v>0</v>
      </c>
      <c r="E4009" s="28">
        <v>0</v>
      </c>
      <c r="F4009" s="28">
        <v>0</v>
      </c>
      <c r="G4009" s="28">
        <v>0</v>
      </c>
      <c r="H4009" s="28">
        <v>0</v>
      </c>
      <c r="I4009" s="151">
        <f>SUM(B4009:H4009)</f>
        <v>0</v>
      </c>
      <c r="J4009" s="28">
        <v>0</v>
      </c>
      <c r="K4009" s="28">
        <v>0</v>
      </c>
      <c r="L4009" s="28">
        <v>0</v>
      </c>
      <c r="M4009" s="28">
        <v>0</v>
      </c>
      <c r="N4009" s="28">
        <v>0</v>
      </c>
      <c r="O4009" s="28">
        <v>0</v>
      </c>
      <c r="P4009" s="28">
        <v>0</v>
      </c>
      <c r="Q4009" s="151">
        <f>SUM(J4009:P4009)</f>
        <v>0</v>
      </c>
    </row>
    <row r="4010" spans="1:17" x14ac:dyDescent="0.35">
      <c r="A4010" s="28" t="s">
        <v>177</v>
      </c>
      <c r="B4010" s="28">
        <v>0</v>
      </c>
      <c r="C4010" s="28">
        <v>0</v>
      </c>
      <c r="D4010" s="28">
        <v>0</v>
      </c>
      <c r="E4010" s="28">
        <v>0</v>
      </c>
      <c r="F4010" s="28">
        <v>0</v>
      </c>
      <c r="G4010" s="28">
        <v>0</v>
      </c>
      <c r="H4010" s="28">
        <v>0</v>
      </c>
      <c r="I4010" s="151">
        <f>SUM(B4010:H4010)</f>
        <v>0</v>
      </c>
      <c r="J4010" s="28">
        <v>0</v>
      </c>
      <c r="K4010" s="28">
        <v>0</v>
      </c>
      <c r="L4010" s="28">
        <v>0</v>
      </c>
      <c r="M4010" s="28">
        <v>0</v>
      </c>
      <c r="N4010" s="28">
        <v>0</v>
      </c>
      <c r="O4010" s="28">
        <v>0</v>
      </c>
      <c r="P4010" s="28">
        <v>0</v>
      </c>
      <c r="Q4010" s="151">
        <f>SUM(J4010:P4010)</f>
        <v>0</v>
      </c>
    </row>
    <row r="4011" spans="1:17" x14ac:dyDescent="0.35">
      <c r="A4011" s="28" t="s">
        <v>152</v>
      </c>
      <c r="B4011" s="28">
        <f t="shared" ref="B4011:H4011" si="3207">B4010+B4009</f>
        <v>0</v>
      </c>
      <c r="C4011" s="28">
        <f t="shared" si="3207"/>
        <v>0</v>
      </c>
      <c r="D4011" s="28">
        <f t="shared" si="3207"/>
        <v>0</v>
      </c>
      <c r="E4011" s="28">
        <f t="shared" si="3207"/>
        <v>0</v>
      </c>
      <c r="F4011" s="28">
        <f t="shared" si="3207"/>
        <v>0</v>
      </c>
      <c r="G4011" s="28">
        <f t="shared" si="3207"/>
        <v>0</v>
      </c>
      <c r="H4011" s="28">
        <f t="shared" si="3207"/>
        <v>0</v>
      </c>
      <c r="I4011" s="151">
        <f>SUM(B4011:H4011)</f>
        <v>0</v>
      </c>
      <c r="J4011" s="28">
        <f>J4010+J4009</f>
        <v>0</v>
      </c>
      <c r="K4011" s="28">
        <f>K4010+K4009</f>
        <v>0</v>
      </c>
      <c r="L4011" s="28">
        <f>L4010+L4009</f>
        <v>0</v>
      </c>
      <c r="M4011" s="28">
        <f>M4010+M4009</f>
        <v>0</v>
      </c>
      <c r="N4011" s="28">
        <f>N4010+N4009</f>
        <v>0</v>
      </c>
      <c r="O4011" s="28">
        <v>0</v>
      </c>
      <c r="P4011" s="28">
        <f>P4010+P4009</f>
        <v>0</v>
      </c>
      <c r="Q4011" s="151">
        <f>SUM(J4011:P4011)</f>
        <v>0</v>
      </c>
    </row>
    <row r="4012" spans="1:17" x14ac:dyDescent="0.35">
      <c r="A4012" s="28" t="s">
        <v>154</v>
      </c>
      <c r="B4012" s="106" t="e">
        <f t="shared" ref="B4012:P4012" si="3208">B4010/B4011*100</f>
        <v>#DIV/0!</v>
      </c>
      <c r="C4012" s="106" t="e">
        <f t="shared" si="3208"/>
        <v>#DIV/0!</v>
      </c>
      <c r="D4012" s="106" t="e">
        <f t="shared" si="3208"/>
        <v>#DIV/0!</v>
      </c>
      <c r="E4012" s="106" t="e">
        <f t="shared" si="3208"/>
        <v>#DIV/0!</v>
      </c>
      <c r="F4012" s="106" t="e">
        <f t="shared" si="3208"/>
        <v>#DIV/0!</v>
      </c>
      <c r="G4012" s="106" t="e">
        <f t="shared" si="3208"/>
        <v>#DIV/0!</v>
      </c>
      <c r="H4012" s="106" t="e">
        <f t="shared" si="3208"/>
        <v>#DIV/0!</v>
      </c>
      <c r="I4012" s="153" t="e">
        <f t="shared" si="3208"/>
        <v>#DIV/0!</v>
      </c>
      <c r="J4012" s="106" t="e">
        <f t="shared" si="3208"/>
        <v>#DIV/0!</v>
      </c>
      <c r="K4012" s="106" t="e">
        <f t="shared" si="3208"/>
        <v>#DIV/0!</v>
      </c>
      <c r="L4012" s="106" t="e">
        <f t="shared" si="3208"/>
        <v>#DIV/0!</v>
      </c>
      <c r="M4012" s="106" t="e">
        <f t="shared" si="3208"/>
        <v>#DIV/0!</v>
      </c>
      <c r="N4012" s="106" t="e">
        <f t="shared" si="3208"/>
        <v>#DIV/0!</v>
      </c>
      <c r="O4012" s="106" t="e">
        <f t="shared" si="3208"/>
        <v>#DIV/0!</v>
      </c>
      <c r="P4012" s="106" t="e">
        <f t="shared" si="3208"/>
        <v>#DIV/0!</v>
      </c>
      <c r="Q4012" s="153" t="e">
        <f>Q4010/Q4011*100</f>
        <v>#DIV/0!</v>
      </c>
    </row>
    <row r="4013" spans="1:17" x14ac:dyDescent="0.35">
      <c r="A4013" s="28" t="s">
        <v>153</v>
      </c>
      <c r="B4013" s="88">
        <v>0</v>
      </c>
      <c r="C4013" s="88">
        <v>0</v>
      </c>
      <c r="D4013" s="88">
        <v>0</v>
      </c>
      <c r="E4013" s="88">
        <v>0</v>
      </c>
      <c r="F4013" s="88">
        <v>0</v>
      </c>
      <c r="G4013" s="88">
        <v>0</v>
      </c>
      <c r="H4013" s="88">
        <v>0</v>
      </c>
      <c r="I4013" s="146"/>
      <c r="J4013" s="88">
        <v>0</v>
      </c>
      <c r="K4013" s="88">
        <v>0</v>
      </c>
      <c r="L4013" s="88">
        <v>0</v>
      </c>
      <c r="M4013" s="88">
        <v>0</v>
      </c>
      <c r="N4013" s="88">
        <v>0</v>
      </c>
      <c r="O4013" s="88">
        <v>0</v>
      </c>
      <c r="P4013" s="88">
        <v>0</v>
      </c>
      <c r="Q4013" s="146"/>
    </row>
    <row r="4014" spans="1:17" x14ac:dyDescent="0.35">
      <c r="A4014" s="43" t="s">
        <v>155</v>
      </c>
      <c r="B4014" s="169" t="e">
        <f t="shared" ref="B4014:H4014" si="3209">B4013/B4011</f>
        <v>#DIV/0!</v>
      </c>
      <c r="C4014" s="169" t="e">
        <f t="shared" si="3209"/>
        <v>#DIV/0!</v>
      </c>
      <c r="D4014" s="169" t="e">
        <f t="shared" si="3209"/>
        <v>#DIV/0!</v>
      </c>
      <c r="E4014" s="169" t="e">
        <f t="shared" si="3209"/>
        <v>#DIV/0!</v>
      </c>
      <c r="F4014" s="169" t="e">
        <f t="shared" si="3209"/>
        <v>#DIV/0!</v>
      </c>
      <c r="G4014" s="169" t="e">
        <f t="shared" si="3209"/>
        <v>#DIV/0!</v>
      </c>
      <c r="H4014" s="169" t="e">
        <f t="shared" si="3209"/>
        <v>#DIV/0!</v>
      </c>
      <c r="I4014" s="146"/>
      <c r="J4014" s="169" t="e">
        <f t="shared" ref="J4014:P4014" si="3210">J4013/J4011</f>
        <v>#DIV/0!</v>
      </c>
      <c r="K4014" s="169" t="e">
        <f t="shared" si="3210"/>
        <v>#DIV/0!</v>
      </c>
      <c r="L4014" s="169" t="e">
        <f t="shared" si="3210"/>
        <v>#DIV/0!</v>
      </c>
      <c r="M4014" s="169" t="e">
        <f t="shared" si="3210"/>
        <v>#DIV/0!</v>
      </c>
      <c r="N4014" s="169" t="e">
        <f t="shared" si="3210"/>
        <v>#DIV/0!</v>
      </c>
      <c r="O4014" s="169" t="e">
        <f t="shared" si="3210"/>
        <v>#DIV/0!</v>
      </c>
      <c r="P4014" s="169" t="e">
        <f t="shared" si="3210"/>
        <v>#DIV/0!</v>
      </c>
      <c r="Q4014" s="146"/>
    </row>
    <row r="4015" spans="1:17" x14ac:dyDescent="0.35">
      <c r="A4015" s="28" t="s">
        <v>174</v>
      </c>
      <c r="B4015" s="28">
        <v>13.09</v>
      </c>
      <c r="C4015" s="28">
        <v>2037</v>
      </c>
      <c r="D4015" s="28">
        <v>21.61</v>
      </c>
      <c r="E4015" s="28">
        <v>9.25</v>
      </c>
      <c r="F4015" s="28">
        <v>15.33</v>
      </c>
      <c r="G4015" s="79">
        <v>14.91</v>
      </c>
      <c r="H4015" s="79">
        <v>11.81</v>
      </c>
      <c r="I4015" s="146">
        <f>SUM(B4015:H4015)</f>
        <v>2123</v>
      </c>
      <c r="J4015" s="88">
        <v>3.34</v>
      </c>
      <c r="K4015" s="28">
        <v>12.49</v>
      </c>
      <c r="L4015" s="28">
        <v>20.47</v>
      </c>
      <c r="M4015" s="28">
        <v>11.58</v>
      </c>
      <c r="N4015" s="28">
        <v>24.4</v>
      </c>
      <c r="O4015" s="79">
        <v>16.48</v>
      </c>
      <c r="P4015" s="79">
        <v>8.31</v>
      </c>
      <c r="Q4015" s="146">
        <f>SUM(J4015:P4015)</f>
        <v>97.070000000000007</v>
      </c>
    </row>
    <row r="4016" spans="1:17" x14ac:dyDescent="0.35">
      <c r="A4016" s="28" t="s">
        <v>175</v>
      </c>
      <c r="B4016" s="28">
        <v>0.21</v>
      </c>
      <c r="C4016" s="28">
        <v>0.23</v>
      </c>
      <c r="D4016" s="28">
        <v>0.26</v>
      </c>
      <c r="E4016" s="28">
        <v>0.25</v>
      </c>
      <c r="F4016" s="28">
        <v>0.27</v>
      </c>
      <c r="G4016" s="88">
        <v>0.25</v>
      </c>
      <c r="H4016" s="88">
        <v>0.25</v>
      </c>
      <c r="I4016" s="146">
        <f>SUM(B4016:H4016)</f>
        <v>1.72</v>
      </c>
      <c r="J4016" s="88">
        <v>0.25</v>
      </c>
      <c r="K4016" s="28">
        <v>0.23</v>
      </c>
      <c r="L4016" s="28">
        <v>0.23</v>
      </c>
      <c r="M4016" s="28">
        <v>0.23</v>
      </c>
      <c r="N4016" s="28">
        <v>0.27</v>
      </c>
      <c r="O4016" s="88">
        <v>0.26</v>
      </c>
      <c r="P4016" s="88">
        <v>0.23</v>
      </c>
      <c r="Q4016" s="146">
        <f>P4016+O4016+N4016+M4016+L4016+K4016+J4016</f>
        <v>1.7</v>
      </c>
    </row>
    <row r="4017" spans="1:17" x14ac:dyDescent="0.35">
      <c r="A4017" s="28" t="s">
        <v>152</v>
      </c>
      <c r="B4017" s="28">
        <f t="shared" ref="B4017:H4017" si="3211">B4016+B4015</f>
        <v>13.3</v>
      </c>
      <c r="C4017" s="28">
        <f t="shared" si="3211"/>
        <v>2037.23</v>
      </c>
      <c r="D4017" s="28">
        <f t="shared" si="3211"/>
        <v>21.87</v>
      </c>
      <c r="E4017" s="28">
        <f t="shared" si="3211"/>
        <v>9.5</v>
      </c>
      <c r="F4017" s="28">
        <f t="shared" si="3211"/>
        <v>15.6</v>
      </c>
      <c r="G4017" s="28">
        <f t="shared" si="3211"/>
        <v>15.16</v>
      </c>
      <c r="H4017" s="28">
        <f t="shared" si="3211"/>
        <v>12.06</v>
      </c>
      <c r="I4017" s="146">
        <f>SUM(B4017:H4017)</f>
        <v>2124.7199999999998</v>
      </c>
      <c r="J4017" s="28">
        <f>J4016+J4015</f>
        <v>3.59</v>
      </c>
      <c r="K4017" s="28">
        <f>K4016+K4015</f>
        <v>12.72</v>
      </c>
      <c r="L4017" s="28">
        <f>L4016+L4015</f>
        <v>20.7</v>
      </c>
      <c r="M4017" s="28">
        <v>90</v>
      </c>
      <c r="N4017" s="28">
        <f>N4016+N4015</f>
        <v>24.669999999999998</v>
      </c>
      <c r="O4017" s="28">
        <f>O4016+O4015</f>
        <v>16.740000000000002</v>
      </c>
      <c r="P4017" s="28">
        <f>P4016+P4015</f>
        <v>8.5400000000000009</v>
      </c>
      <c r="Q4017" s="146">
        <f>SUM(J4017:P4017)</f>
        <v>176.96</v>
      </c>
    </row>
    <row r="4018" spans="1:17" x14ac:dyDescent="0.35">
      <c r="A4018" s="28" t="s">
        <v>154</v>
      </c>
      <c r="B4018" s="169">
        <f t="shared" ref="B4018:G4018" si="3212">B4017/B4015</f>
        <v>1.0160427807486632</v>
      </c>
      <c r="C4018" s="169">
        <f t="shared" si="3212"/>
        <v>1.0001129111438389</v>
      </c>
      <c r="D4018" s="169">
        <f t="shared" si="3212"/>
        <v>1.012031466913466</v>
      </c>
      <c r="E4018" s="169">
        <f t="shared" si="3212"/>
        <v>1.027027027027027</v>
      </c>
      <c r="F4018" s="169">
        <f t="shared" si="3212"/>
        <v>1.0176125244618395</v>
      </c>
      <c r="G4018" s="169">
        <f t="shared" si="3212"/>
        <v>1.016767270288397</v>
      </c>
      <c r="H4018" s="169">
        <f>H4017/H4015</f>
        <v>1.0211685012701102</v>
      </c>
      <c r="I4018" s="153">
        <f>I4016/I4017*100</f>
        <v>8.0951843066380508E-2</v>
      </c>
      <c r="J4018" s="169">
        <f t="shared" ref="J4018:P4018" si="3213">J4017/J4015</f>
        <v>1.0748502994011977</v>
      </c>
      <c r="K4018" s="169">
        <f t="shared" si="3213"/>
        <v>1.0184147317854284</v>
      </c>
      <c r="L4018" s="169">
        <f t="shared" si="3213"/>
        <v>1.0112359550561798</v>
      </c>
      <c r="M4018" s="169">
        <f t="shared" si="3213"/>
        <v>7.7720207253886011</v>
      </c>
      <c r="N4018" s="169">
        <f t="shared" si="3213"/>
        <v>1.0110655737704919</v>
      </c>
      <c r="O4018" s="169">
        <f t="shared" si="3213"/>
        <v>1.0157766990291264</v>
      </c>
      <c r="P4018" s="169">
        <f t="shared" si="3213"/>
        <v>1.0276774969915765</v>
      </c>
      <c r="Q4018" s="153">
        <f>Q4016/Q4017*100</f>
        <v>0.96066907775768529</v>
      </c>
    </row>
    <row r="4019" spans="1:17" x14ac:dyDescent="0.35">
      <c r="A4019" s="28" t="s">
        <v>153</v>
      </c>
      <c r="B4019" s="28">
        <v>44</v>
      </c>
      <c r="C4019" s="28">
        <v>100</v>
      </c>
      <c r="D4019" s="28">
        <v>94</v>
      </c>
      <c r="E4019" s="28">
        <v>52</v>
      </c>
      <c r="F4019" s="28">
        <v>69</v>
      </c>
      <c r="G4019" s="28">
        <v>70</v>
      </c>
      <c r="H4019" s="28">
        <v>74</v>
      </c>
      <c r="I4019" s="146"/>
      <c r="J4019" s="28">
        <v>75</v>
      </c>
      <c r="K4019" s="28">
        <v>92</v>
      </c>
      <c r="L4019" s="28">
        <v>98</v>
      </c>
      <c r="M4019" s="28">
        <v>90</v>
      </c>
      <c r="N4019" s="28">
        <v>83</v>
      </c>
      <c r="O4019" s="28">
        <v>94</v>
      </c>
      <c r="P4019" s="28">
        <v>49</v>
      </c>
      <c r="Q4019" s="146"/>
    </row>
    <row r="4020" spans="1:17" x14ac:dyDescent="0.35">
      <c r="A4020" s="43" t="s">
        <v>155</v>
      </c>
      <c r="B4020" s="169">
        <f t="shared" ref="B4020:H4020" si="3214">B4019/B4017</f>
        <v>3.3082706766917291</v>
      </c>
      <c r="C4020" s="169">
        <f t="shared" si="3214"/>
        <v>4.9086259283438786E-2</v>
      </c>
      <c r="D4020" s="169">
        <f t="shared" si="3214"/>
        <v>4.2981252857796068</v>
      </c>
      <c r="E4020" s="169">
        <f t="shared" si="3214"/>
        <v>5.4736842105263159</v>
      </c>
      <c r="F4020" s="169">
        <f t="shared" si="3214"/>
        <v>4.4230769230769234</v>
      </c>
      <c r="G4020" s="169">
        <f>G4019/G4017</f>
        <v>4.6174142480211078</v>
      </c>
      <c r="H4020" s="169">
        <f t="shared" si="3214"/>
        <v>6.1359867330016584</v>
      </c>
      <c r="I4020" s="146"/>
      <c r="J4020" s="169">
        <f t="shared" ref="J4020:P4020" si="3215">J4019/J4017</f>
        <v>20.891364902506965</v>
      </c>
      <c r="K4020" s="169">
        <f t="shared" si="3215"/>
        <v>7.232704402515723</v>
      </c>
      <c r="L4020" s="169">
        <f t="shared" si="3215"/>
        <v>4.7342995169082132</v>
      </c>
      <c r="M4020" s="169">
        <f t="shared" si="3215"/>
        <v>1</v>
      </c>
      <c r="N4020" s="169">
        <f t="shared" si="3215"/>
        <v>3.3644102148358335</v>
      </c>
      <c r="O4020" s="169">
        <f t="shared" si="3215"/>
        <v>5.6152927120669052</v>
      </c>
      <c r="P4020" s="169">
        <f t="shared" si="3215"/>
        <v>5.7377049180327866</v>
      </c>
      <c r="Q4020" s="146"/>
    </row>
    <row r="4021" spans="1:17" x14ac:dyDescent="0.35">
      <c r="A4021" s="21"/>
      <c r="B4021" s="21"/>
      <c r="C4021" s="21"/>
      <c r="D4021" s="169">
        <f>D4020/D4018</f>
        <v>4.247027317132936</v>
      </c>
      <c r="E4021" s="169">
        <f>E4020/E4018</f>
        <v>5.3296398891966765</v>
      </c>
      <c r="F4021" s="21">
        <v>21</v>
      </c>
      <c r="G4021" s="21"/>
      <c r="H4021" s="21"/>
      <c r="I4021" s="21"/>
      <c r="J4021" s="21"/>
      <c r="K4021" s="21"/>
      <c r="L4021" s="169">
        <f>L4020/L4018</f>
        <v>4.6816961889425661</v>
      </c>
      <c r="M4021" s="169">
        <f>M4020/M4018</f>
        <v>0.12866666666666668</v>
      </c>
      <c r="N4021" s="21">
        <v>21</v>
      </c>
      <c r="O4021" s="21"/>
      <c r="P4021" s="21"/>
    </row>
    <row r="4022" spans="1:17" x14ac:dyDescent="0.35">
      <c r="A4022" s="21"/>
      <c r="B4022" s="155"/>
      <c r="C4022" s="156" t="s">
        <v>1679</v>
      </c>
      <c r="D4022" s="156" t="s">
        <v>178</v>
      </c>
      <c r="E4022" s="156" t="s">
        <v>179</v>
      </c>
      <c r="F4022" s="156" t="s">
        <v>180</v>
      </c>
      <c r="G4022" s="156" t="s">
        <v>181</v>
      </c>
      <c r="H4022" s="156" t="s">
        <v>182</v>
      </c>
      <c r="I4022" s="156" t="s">
        <v>183</v>
      </c>
      <c r="J4022" s="156" t="s">
        <v>184</v>
      </c>
      <c r="K4022" s="156" t="s">
        <v>185</v>
      </c>
      <c r="L4022" s="156" t="s">
        <v>186</v>
      </c>
      <c r="M4022" s="156" t="s">
        <v>187</v>
      </c>
      <c r="N4022" s="156" t="s">
        <v>188</v>
      </c>
      <c r="O4022" s="21"/>
      <c r="P4022" s="21"/>
    </row>
    <row r="4023" spans="1:17" x14ac:dyDescent="0.35">
      <c r="A4023" s="21"/>
      <c r="B4023" s="157" t="s">
        <v>189</v>
      </c>
      <c r="C4023" s="179">
        <f>Q3950</f>
        <v>1296.8000000000002</v>
      </c>
      <c r="D4023" s="158">
        <f>Q3956</f>
        <v>1253.6999999999998</v>
      </c>
      <c r="E4023" s="158">
        <v>0</v>
      </c>
      <c r="F4023" s="164">
        <f>Q3968</f>
        <v>292.37</v>
      </c>
      <c r="G4023" s="180">
        <f>I3974</f>
        <v>0</v>
      </c>
      <c r="H4023" s="164">
        <f>Q3980</f>
        <v>1070</v>
      </c>
      <c r="I4023" s="164">
        <f>Q3986</f>
        <v>18.98</v>
      </c>
      <c r="J4023" s="164">
        <f>Q3992</f>
        <v>3.37</v>
      </c>
      <c r="K4023" s="179">
        <f>Q3998</f>
        <v>4.5</v>
      </c>
      <c r="L4023" s="164">
        <f>Q4004</f>
        <v>245.37</v>
      </c>
      <c r="M4023" s="164">
        <v>0</v>
      </c>
      <c r="N4023" s="164">
        <f>Q4016</f>
        <v>1.7</v>
      </c>
      <c r="O4023" s="21"/>
      <c r="P4023" s="21"/>
    </row>
    <row r="4024" spans="1:17" x14ac:dyDescent="0.35">
      <c r="A4024" s="21"/>
      <c r="B4024" s="157" t="s">
        <v>190</v>
      </c>
      <c r="C4024" s="163">
        <f>I3952</f>
        <v>100</v>
      </c>
      <c r="D4024" s="163" t="b">
        <f>I3958=Q3958</f>
        <v>1</v>
      </c>
      <c r="E4024" s="163">
        <v>100</v>
      </c>
      <c r="F4024" s="163">
        <f>I3970</f>
        <v>50.56445461479786</v>
      </c>
      <c r="G4024" s="163">
        <f>I3976</f>
        <v>0</v>
      </c>
      <c r="H4024" s="184">
        <f>Q3982</f>
        <v>34.650259067357517</v>
      </c>
      <c r="I4024" s="163">
        <f>Q3988</f>
        <v>1.6647370452233097</v>
      </c>
      <c r="J4024" s="163">
        <f>Q3994</f>
        <v>0.44250111610073795</v>
      </c>
      <c r="K4024" s="163">
        <f>Q4000</f>
        <v>0.18473664764563405</v>
      </c>
      <c r="L4024" s="163">
        <f>Q4006</f>
        <v>55.716523990099688</v>
      </c>
      <c r="M4024" s="163" t="e">
        <f>Q4012</f>
        <v>#DIV/0!</v>
      </c>
      <c r="N4024" s="163">
        <f>Q4018</f>
        <v>0.96066907775768529</v>
      </c>
      <c r="O4024" s="21"/>
      <c r="P4024" s="21"/>
    </row>
    <row r="4026" spans="1:17" x14ac:dyDescent="0.35">
      <c r="A4026" s="31" t="s">
        <v>0</v>
      </c>
      <c r="B4026" s="83"/>
      <c r="C4026" s="83"/>
      <c r="D4026" s="21"/>
      <c r="E4026" s="21"/>
      <c r="F4026" s="21"/>
      <c r="G4026" s="21"/>
      <c r="H4026" s="21"/>
      <c r="I4026" s="21"/>
      <c r="J4026" s="21"/>
      <c r="K4026" s="21"/>
      <c r="L4026" s="21"/>
      <c r="M4026" s="21"/>
      <c r="N4026" s="21"/>
      <c r="O4026" s="21"/>
      <c r="P4026" s="21"/>
    </row>
    <row r="4027" spans="1:17" ht="15.5" x14ac:dyDescent="0.35">
      <c r="A4027" s="33" t="s">
        <v>1</v>
      </c>
      <c r="B4027" s="64" t="s">
        <v>1621</v>
      </c>
      <c r="C4027" s="64" t="s">
        <v>1656</v>
      </c>
      <c r="D4027" s="64" t="s">
        <v>1657</v>
      </c>
      <c r="E4027" s="64" t="s">
        <v>1658</v>
      </c>
      <c r="F4027" s="64" t="s">
        <v>1659</v>
      </c>
      <c r="G4027" s="64" t="s">
        <v>1660</v>
      </c>
      <c r="H4027" s="64" t="s">
        <v>1661</v>
      </c>
      <c r="I4027" s="65" t="s">
        <v>1622</v>
      </c>
      <c r="J4027" s="64" t="s">
        <v>1662</v>
      </c>
      <c r="K4027" s="64" t="s">
        <v>1664</v>
      </c>
      <c r="L4027" s="64" t="s">
        <v>1665</v>
      </c>
      <c r="M4027" s="64" t="s">
        <v>1666</v>
      </c>
      <c r="N4027" s="64" t="s">
        <v>1667</v>
      </c>
      <c r="O4027" s="64" t="s">
        <v>1668</v>
      </c>
      <c r="P4027" s="64" t="s">
        <v>1669</v>
      </c>
      <c r="Q4027" s="65" t="s">
        <v>1624</v>
      </c>
    </row>
    <row r="4028" spans="1:17" x14ac:dyDescent="0.35">
      <c r="A4028" s="28" t="s">
        <v>1677</v>
      </c>
      <c r="B4028" s="28">
        <v>0</v>
      </c>
      <c r="C4028" s="28">
        <v>0</v>
      </c>
      <c r="D4028" s="28">
        <v>0</v>
      </c>
      <c r="E4028" s="28">
        <v>0</v>
      </c>
      <c r="F4028" s="28">
        <v>0</v>
      </c>
      <c r="G4028" s="28">
        <v>0</v>
      </c>
      <c r="H4028" s="28">
        <v>0</v>
      </c>
      <c r="I4028" s="146">
        <f>SUM(B4028:H4028)</f>
        <v>0</v>
      </c>
      <c r="J4028" s="28">
        <v>0</v>
      </c>
      <c r="K4028" s="28">
        <v>0</v>
      </c>
      <c r="L4028" s="28">
        <v>0</v>
      </c>
      <c r="M4028" s="28">
        <v>0</v>
      </c>
      <c r="N4028" s="28">
        <v>0</v>
      </c>
      <c r="O4028" s="28">
        <v>0</v>
      </c>
      <c r="P4028" s="28">
        <v>0</v>
      </c>
      <c r="Q4028" s="146">
        <f>SUM(J4028:P4028)</f>
        <v>0</v>
      </c>
    </row>
    <row r="4029" spans="1:17" x14ac:dyDescent="0.35">
      <c r="A4029" s="28" t="s">
        <v>1678</v>
      </c>
      <c r="B4029" s="28">
        <v>184.8</v>
      </c>
      <c r="C4029" s="28">
        <v>156.6</v>
      </c>
      <c r="D4029" s="28">
        <v>117.3</v>
      </c>
      <c r="E4029" s="28">
        <v>142</v>
      </c>
      <c r="F4029" s="28">
        <v>162.69999999999999</v>
      </c>
      <c r="G4029" s="166">
        <v>168.1</v>
      </c>
      <c r="H4029" s="28">
        <v>108.8</v>
      </c>
      <c r="I4029" s="146">
        <f>SUM(B4029:H4029)</f>
        <v>1040.3000000000002</v>
      </c>
      <c r="J4029" s="28">
        <v>182.7</v>
      </c>
      <c r="K4029" s="28">
        <v>169.9</v>
      </c>
      <c r="L4029" s="28">
        <v>134.19999999999999</v>
      </c>
      <c r="M4029" s="28">
        <v>159.6</v>
      </c>
      <c r="N4029" s="28">
        <v>154.69999999999999</v>
      </c>
      <c r="O4029" s="28">
        <v>166.8</v>
      </c>
      <c r="P4029" s="28">
        <v>176</v>
      </c>
      <c r="Q4029" s="146">
        <f>SUM(J4029:P4029)</f>
        <v>1143.8999999999999</v>
      </c>
    </row>
    <row r="4030" spans="1:17" x14ac:dyDescent="0.35">
      <c r="A4030" s="28" t="s">
        <v>152</v>
      </c>
      <c r="B4030" s="28">
        <f>B4029+B4028</f>
        <v>184.8</v>
      </c>
      <c r="C4030" s="28">
        <f t="shared" ref="C4030:H4030" si="3216">C4029+C4028</f>
        <v>156.6</v>
      </c>
      <c r="D4030" s="28">
        <f t="shared" si="3216"/>
        <v>117.3</v>
      </c>
      <c r="E4030" s="28">
        <f t="shared" si="3216"/>
        <v>142</v>
      </c>
      <c r="F4030" s="28">
        <f t="shared" si="3216"/>
        <v>162.69999999999999</v>
      </c>
      <c r="G4030" s="28">
        <f t="shared" si="3216"/>
        <v>168.1</v>
      </c>
      <c r="H4030" s="28">
        <f t="shared" si="3216"/>
        <v>108.8</v>
      </c>
      <c r="I4030" s="146">
        <f>SUM(B4030:H4030)</f>
        <v>1040.3000000000002</v>
      </c>
      <c r="J4030" s="28">
        <f>J4029+J4028</f>
        <v>182.7</v>
      </c>
      <c r="K4030" s="28">
        <f t="shared" ref="K4030:P4030" si="3217">K4029+K4028</f>
        <v>169.9</v>
      </c>
      <c r="L4030" s="28">
        <f t="shared" si="3217"/>
        <v>134.19999999999999</v>
      </c>
      <c r="M4030" s="28">
        <f t="shared" si="3217"/>
        <v>159.6</v>
      </c>
      <c r="N4030" s="28">
        <f t="shared" si="3217"/>
        <v>154.69999999999999</v>
      </c>
      <c r="O4030" s="28">
        <f t="shared" si="3217"/>
        <v>166.8</v>
      </c>
      <c r="P4030" s="28">
        <f t="shared" si="3217"/>
        <v>176</v>
      </c>
      <c r="Q4030" s="146">
        <f>SUM(J4030:P4030)</f>
        <v>1143.8999999999999</v>
      </c>
    </row>
    <row r="4031" spans="1:17" x14ac:dyDescent="0.35">
      <c r="A4031" s="28" t="s">
        <v>154</v>
      </c>
      <c r="B4031" s="106">
        <f>B4029/B4030*100</f>
        <v>100</v>
      </c>
      <c r="C4031" s="106">
        <f>C4029/C4030*100</f>
        <v>100</v>
      </c>
      <c r="D4031" s="106">
        <f>D4029/D4030*100</f>
        <v>100</v>
      </c>
      <c r="E4031" s="106">
        <f>E4029/E4030</f>
        <v>1</v>
      </c>
      <c r="F4031" s="106">
        <f>F4029/F4030*100</f>
        <v>100</v>
      </c>
      <c r="G4031" s="106">
        <f>G4029/G4030*100</f>
        <v>100</v>
      </c>
      <c r="H4031" s="106">
        <f>H4029/H4030*100</f>
        <v>100</v>
      </c>
      <c r="I4031" s="106">
        <f>I4029/I4030*100</f>
        <v>100</v>
      </c>
      <c r="J4031" s="106">
        <f t="shared" ref="J4031:P4031" si="3218">J4029/J4030*100</f>
        <v>100</v>
      </c>
      <c r="K4031" s="106">
        <f t="shared" si="3218"/>
        <v>100</v>
      </c>
      <c r="L4031" s="106">
        <f t="shared" si="3218"/>
        <v>100</v>
      </c>
      <c r="M4031" s="106">
        <f t="shared" si="3218"/>
        <v>100</v>
      </c>
      <c r="N4031" s="106">
        <f t="shared" si="3218"/>
        <v>100</v>
      </c>
      <c r="O4031" s="106">
        <f t="shared" si="3218"/>
        <v>100</v>
      </c>
      <c r="P4031" s="106">
        <f t="shared" si="3218"/>
        <v>100</v>
      </c>
      <c r="Q4031" s="106">
        <f>Q4029/Q4030*100</f>
        <v>100</v>
      </c>
    </row>
    <row r="4032" spans="1:17" x14ac:dyDescent="0.35">
      <c r="A4032" s="28" t="s">
        <v>153</v>
      </c>
      <c r="B4032" s="28">
        <v>195</v>
      </c>
      <c r="C4032" s="28">
        <v>169</v>
      </c>
      <c r="D4032" s="28">
        <v>130</v>
      </c>
      <c r="E4032" s="28">
        <v>131</v>
      </c>
      <c r="F4032" s="28">
        <v>176</v>
      </c>
      <c r="G4032" s="28">
        <v>197</v>
      </c>
      <c r="H4032" s="28">
        <v>138</v>
      </c>
      <c r="I4032" s="106">
        <v>0</v>
      </c>
      <c r="J4032" s="28">
        <v>203</v>
      </c>
      <c r="K4032" s="28">
        <v>192</v>
      </c>
      <c r="L4032" s="28">
        <v>134</v>
      </c>
      <c r="M4032" s="28">
        <v>171</v>
      </c>
      <c r="N4032" s="28">
        <v>151</v>
      </c>
      <c r="O4032" s="28">
        <v>192</v>
      </c>
      <c r="P4032" s="28">
        <v>210</v>
      </c>
      <c r="Q4032" s="106">
        <v>0</v>
      </c>
    </row>
    <row r="4033" spans="1:17" x14ac:dyDescent="0.35">
      <c r="A4033" s="167" t="s">
        <v>155</v>
      </c>
      <c r="B4033" s="169">
        <f t="shared" ref="B4033:H4033" si="3219">B4032/B4030</f>
        <v>1.055194805194805</v>
      </c>
      <c r="C4033" s="169">
        <f t="shared" si="3219"/>
        <v>1.0791826309067689</v>
      </c>
      <c r="D4033" s="169">
        <f t="shared" si="3219"/>
        <v>1.1082693947144076</v>
      </c>
      <c r="E4033" s="169">
        <f t="shared" si="3219"/>
        <v>0.92253521126760563</v>
      </c>
      <c r="F4033" s="169">
        <f t="shared" si="3219"/>
        <v>1.0817455439459127</v>
      </c>
      <c r="G4033" s="169">
        <f t="shared" si="3219"/>
        <v>1.1719214753123142</v>
      </c>
      <c r="H4033" s="169">
        <f t="shared" si="3219"/>
        <v>1.2683823529411764</v>
      </c>
      <c r="I4033" s="146"/>
      <c r="J4033" s="169">
        <f t="shared" ref="J4033:P4033" si="3220">J4032/J4030</f>
        <v>1.1111111111111112</v>
      </c>
      <c r="K4033" s="169">
        <f t="shared" si="3220"/>
        <v>1.1300765155974102</v>
      </c>
      <c r="L4033" s="169">
        <f t="shared" si="3220"/>
        <v>0.99850968703427734</v>
      </c>
      <c r="M4033" s="169">
        <f t="shared" si="3220"/>
        <v>1.0714285714285714</v>
      </c>
      <c r="N4033" s="169">
        <f t="shared" si="3220"/>
        <v>0.97608274078862323</v>
      </c>
      <c r="O4033" s="169">
        <f t="shared" si="3220"/>
        <v>1.1510791366906474</v>
      </c>
      <c r="P4033" s="169">
        <f t="shared" si="3220"/>
        <v>1.1931818181818181</v>
      </c>
      <c r="Q4033" s="146"/>
    </row>
    <row r="4034" spans="1:17" x14ac:dyDescent="0.35">
      <c r="A4034" s="28" t="s">
        <v>162</v>
      </c>
      <c r="B4034" s="28">
        <v>0</v>
      </c>
      <c r="C4034" s="28">
        <v>0</v>
      </c>
      <c r="D4034" s="28">
        <v>0</v>
      </c>
      <c r="E4034" s="28">
        <v>0</v>
      </c>
      <c r="F4034" s="28">
        <v>0</v>
      </c>
      <c r="G4034" s="28">
        <v>0</v>
      </c>
      <c r="H4034" s="28">
        <v>0</v>
      </c>
      <c r="I4034" s="146">
        <f>SUM(B4034:H4034)</f>
        <v>0</v>
      </c>
      <c r="J4034" s="28">
        <v>0</v>
      </c>
      <c r="K4034" s="28">
        <v>0</v>
      </c>
      <c r="L4034" s="28">
        <v>0</v>
      </c>
      <c r="M4034" s="28">
        <v>0</v>
      </c>
      <c r="N4034" s="28">
        <v>0</v>
      </c>
      <c r="O4034" s="28">
        <v>0</v>
      </c>
      <c r="P4034" s="28">
        <v>0</v>
      </c>
      <c r="Q4034" s="146">
        <f>SUM(J4034:P4034)</f>
        <v>0</v>
      </c>
    </row>
    <row r="4035" spans="1:17" x14ac:dyDescent="0.35">
      <c r="A4035" s="28" t="s">
        <v>163</v>
      </c>
      <c r="B4035" s="61">
        <v>183.1</v>
      </c>
      <c r="C4035" s="61">
        <v>158.6</v>
      </c>
      <c r="D4035" s="166">
        <v>118.4</v>
      </c>
      <c r="E4035" s="166">
        <v>142.9</v>
      </c>
      <c r="F4035" s="166">
        <v>166.1</v>
      </c>
      <c r="G4035" s="166">
        <v>158.4</v>
      </c>
      <c r="H4035" s="28">
        <v>104.6</v>
      </c>
      <c r="I4035" s="146">
        <f>SUM(B4035:H4035)</f>
        <v>1032.0999999999999</v>
      </c>
      <c r="J4035" s="28">
        <v>197.7</v>
      </c>
      <c r="K4035" s="28">
        <v>158.80000000000001</v>
      </c>
      <c r="L4035" s="28">
        <v>147.1</v>
      </c>
      <c r="M4035" s="28">
        <v>165.4</v>
      </c>
      <c r="N4035" s="28">
        <v>140.9</v>
      </c>
      <c r="O4035" s="28">
        <v>134.4</v>
      </c>
      <c r="P4035" s="28">
        <v>130.19999999999999</v>
      </c>
      <c r="Q4035" s="146">
        <f>SUM(J4035:P4035)</f>
        <v>1074.5</v>
      </c>
    </row>
    <row r="4036" spans="1:17" x14ac:dyDescent="0.35">
      <c r="A4036" s="28" t="s">
        <v>152</v>
      </c>
      <c r="B4036" s="28">
        <f t="shared" ref="B4036" si="3221">B4035+B4034</f>
        <v>183.1</v>
      </c>
      <c r="C4036" s="28">
        <f>C4035+C4034</f>
        <v>158.6</v>
      </c>
      <c r="D4036" s="28">
        <f t="shared" ref="D4036:H4036" si="3222">D4035+D4034</f>
        <v>118.4</v>
      </c>
      <c r="E4036" s="28">
        <f t="shared" si="3222"/>
        <v>142.9</v>
      </c>
      <c r="F4036" s="28">
        <f t="shared" si="3222"/>
        <v>166.1</v>
      </c>
      <c r="G4036" s="28">
        <f t="shared" si="3222"/>
        <v>158.4</v>
      </c>
      <c r="H4036" s="28">
        <f t="shared" si="3222"/>
        <v>104.6</v>
      </c>
      <c r="I4036" s="146">
        <f>SUM(B4036:H4036)</f>
        <v>1032.0999999999999</v>
      </c>
      <c r="J4036" s="28">
        <f>J4035+J4034</f>
        <v>197.7</v>
      </c>
      <c r="K4036" s="28">
        <f t="shared" ref="K4036:P4036" si="3223">K4035+K4034</f>
        <v>158.80000000000001</v>
      </c>
      <c r="L4036" s="28">
        <f t="shared" si="3223"/>
        <v>147.1</v>
      </c>
      <c r="M4036" s="28">
        <f t="shared" si="3223"/>
        <v>165.4</v>
      </c>
      <c r="N4036" s="28">
        <f t="shared" si="3223"/>
        <v>140.9</v>
      </c>
      <c r="O4036" s="28">
        <f t="shared" si="3223"/>
        <v>134.4</v>
      </c>
      <c r="P4036" s="28">
        <f t="shared" si="3223"/>
        <v>130.19999999999999</v>
      </c>
      <c r="Q4036" s="146">
        <f>SUM(J4036:P4036)</f>
        <v>1074.5</v>
      </c>
    </row>
    <row r="4037" spans="1:17" x14ac:dyDescent="0.35">
      <c r="A4037" s="28" t="s">
        <v>154</v>
      </c>
      <c r="B4037" s="106">
        <f t="shared" ref="B4037:H4037" si="3224">B4035/B4036*100</f>
        <v>100</v>
      </c>
      <c r="C4037" s="106">
        <f t="shared" si="3224"/>
        <v>100</v>
      </c>
      <c r="D4037" s="106">
        <f t="shared" si="3224"/>
        <v>100</v>
      </c>
      <c r="E4037" s="106">
        <f t="shared" si="3224"/>
        <v>100</v>
      </c>
      <c r="F4037" s="106">
        <f t="shared" si="3224"/>
        <v>100</v>
      </c>
      <c r="G4037" s="106">
        <f t="shared" si="3224"/>
        <v>100</v>
      </c>
      <c r="H4037" s="106">
        <f t="shared" si="3224"/>
        <v>100</v>
      </c>
      <c r="I4037" s="106">
        <f>I4035/I4036*100</f>
        <v>100</v>
      </c>
      <c r="J4037" s="106">
        <f t="shared" ref="J4037:P4037" si="3225">J4035/J4036*100</f>
        <v>100</v>
      </c>
      <c r="K4037" s="106">
        <f t="shared" si="3225"/>
        <v>100</v>
      </c>
      <c r="L4037" s="106">
        <f t="shared" si="3225"/>
        <v>100</v>
      </c>
      <c r="M4037" s="106">
        <f t="shared" si="3225"/>
        <v>100</v>
      </c>
      <c r="N4037" s="106">
        <f t="shared" si="3225"/>
        <v>100</v>
      </c>
      <c r="O4037" s="106">
        <f t="shared" si="3225"/>
        <v>100</v>
      </c>
      <c r="P4037" s="106">
        <f t="shared" si="3225"/>
        <v>100</v>
      </c>
      <c r="Q4037" s="106">
        <f>Q4035/Q4036*100</f>
        <v>100</v>
      </c>
    </row>
    <row r="4038" spans="1:17" x14ac:dyDescent="0.35">
      <c r="A4038" s="28" t="s">
        <v>153</v>
      </c>
      <c r="B4038" s="28">
        <v>151</v>
      </c>
      <c r="C4038" s="28">
        <v>190</v>
      </c>
      <c r="D4038" s="28">
        <v>90</v>
      </c>
      <c r="E4038" s="28">
        <v>169</v>
      </c>
      <c r="F4038" s="28">
        <v>157</v>
      </c>
      <c r="G4038" s="28">
        <v>169</v>
      </c>
      <c r="H4038" s="28">
        <v>129</v>
      </c>
      <c r="I4038" s="106">
        <v>0</v>
      </c>
      <c r="J4038" s="28">
        <v>196</v>
      </c>
      <c r="K4038" s="28">
        <v>202</v>
      </c>
      <c r="L4038" s="28">
        <v>174</v>
      </c>
      <c r="M4038" s="28">
        <v>142</v>
      </c>
      <c r="N4038" s="28">
        <v>304</v>
      </c>
      <c r="O4038" s="28">
        <v>283</v>
      </c>
      <c r="P4038" s="28">
        <v>271</v>
      </c>
      <c r="Q4038" s="106">
        <v>0</v>
      </c>
    </row>
    <row r="4039" spans="1:17" x14ac:dyDescent="0.35">
      <c r="A4039" s="167" t="s">
        <v>155</v>
      </c>
      <c r="B4039" s="169">
        <f t="shared" ref="B4039:H4039" si="3226">B4038/B4036</f>
        <v>0.82468596395412341</v>
      </c>
      <c r="C4039" s="169">
        <f t="shared" si="3226"/>
        <v>1.1979823455233292</v>
      </c>
      <c r="D4039" s="169">
        <f t="shared" si="3226"/>
        <v>0.76013513513513509</v>
      </c>
      <c r="E4039" s="169">
        <f t="shared" si="3226"/>
        <v>1.1826452064380686</v>
      </c>
      <c r="F4039" s="169">
        <f t="shared" si="3226"/>
        <v>0.94521372667068038</v>
      </c>
      <c r="G4039" s="169">
        <f t="shared" si="3226"/>
        <v>1.0669191919191918</v>
      </c>
      <c r="H4039" s="169">
        <f t="shared" si="3226"/>
        <v>1.2332695984703634</v>
      </c>
      <c r="I4039" s="146"/>
      <c r="J4039" s="169">
        <f t="shared" ref="J4039:P4039" si="3227">J4038/J4036</f>
        <v>0.99140111279716747</v>
      </c>
      <c r="K4039" s="169">
        <f t="shared" si="3227"/>
        <v>1.2720403022670024</v>
      </c>
      <c r="L4039" s="169">
        <f t="shared" si="3227"/>
        <v>1.1828687967369138</v>
      </c>
      <c r="M4039" s="169">
        <f t="shared" si="3227"/>
        <v>0.85852478839177748</v>
      </c>
      <c r="N4039" s="169">
        <f t="shared" si="3227"/>
        <v>2.1575585521646556</v>
      </c>
      <c r="O4039" s="169">
        <f t="shared" si="3227"/>
        <v>2.1056547619047619</v>
      </c>
      <c r="P4039" s="169">
        <f t="shared" si="3227"/>
        <v>2.0814132104454686</v>
      </c>
      <c r="Q4039" s="146"/>
    </row>
    <row r="4040" spans="1:17" x14ac:dyDescent="0.35">
      <c r="A4040" s="28" t="s">
        <v>164</v>
      </c>
      <c r="B4040" s="28">
        <v>0</v>
      </c>
      <c r="C4040" s="28">
        <v>0</v>
      </c>
      <c r="D4040" s="28">
        <v>0</v>
      </c>
      <c r="E4040" s="28">
        <v>0</v>
      </c>
      <c r="F4040" s="28">
        <v>0</v>
      </c>
      <c r="G4040" s="28">
        <v>0</v>
      </c>
      <c r="H4040" s="28">
        <v>0</v>
      </c>
      <c r="I4040" s="151"/>
      <c r="J4040" s="28">
        <v>0</v>
      </c>
      <c r="K4040" s="61">
        <v>0</v>
      </c>
      <c r="L4040" s="61">
        <v>0</v>
      </c>
      <c r="M4040" s="61">
        <v>0</v>
      </c>
      <c r="N4040" s="61">
        <v>0</v>
      </c>
      <c r="O4040" s="61">
        <v>0</v>
      </c>
      <c r="P4040" s="61">
        <v>0</v>
      </c>
      <c r="Q4040" s="151"/>
    </row>
    <row r="4041" spans="1:17" x14ac:dyDescent="0.35">
      <c r="A4041" s="88" t="s">
        <v>165</v>
      </c>
      <c r="B4041" s="148">
        <v>0</v>
      </c>
      <c r="C4041" s="148">
        <v>0</v>
      </c>
      <c r="D4041" s="148">
        <v>0</v>
      </c>
      <c r="E4041" s="148">
        <v>0</v>
      </c>
      <c r="F4041" s="148">
        <v>0</v>
      </c>
      <c r="G4041" s="148">
        <v>0</v>
      </c>
      <c r="H4041" s="148">
        <v>0</v>
      </c>
      <c r="I4041" s="153">
        <f>SUM(B4041:H4041)</f>
        <v>0</v>
      </c>
      <c r="J4041" s="88">
        <v>0</v>
      </c>
      <c r="K4041" s="148">
        <v>0</v>
      </c>
      <c r="L4041" s="148">
        <v>0</v>
      </c>
      <c r="M4041" s="148">
        <v>0</v>
      </c>
      <c r="N4041" s="148">
        <v>0</v>
      </c>
      <c r="O4041" s="148">
        <v>0</v>
      </c>
      <c r="P4041" s="148">
        <v>0</v>
      </c>
      <c r="Q4041" s="153">
        <f>SUM(J4041:P4041)</f>
        <v>0</v>
      </c>
    </row>
    <row r="4042" spans="1:17" x14ac:dyDescent="0.35">
      <c r="A4042" s="28" t="s">
        <v>152</v>
      </c>
      <c r="B4042" s="28">
        <f t="shared" ref="B4042:H4042" si="3228">B4040+B4041</f>
        <v>0</v>
      </c>
      <c r="C4042" s="28">
        <f t="shared" si="3228"/>
        <v>0</v>
      </c>
      <c r="D4042" s="28">
        <f t="shared" si="3228"/>
        <v>0</v>
      </c>
      <c r="E4042" s="28">
        <f t="shared" si="3228"/>
        <v>0</v>
      </c>
      <c r="F4042" s="28">
        <f t="shared" si="3228"/>
        <v>0</v>
      </c>
      <c r="G4042" s="28">
        <f t="shared" si="3228"/>
        <v>0</v>
      </c>
      <c r="H4042" s="28">
        <f t="shared" si="3228"/>
        <v>0</v>
      </c>
      <c r="I4042" s="151">
        <f>SUM(B4042:H4042)</f>
        <v>0</v>
      </c>
      <c r="J4042" s="28">
        <f t="shared" ref="J4042:O4042" si="3229">J4040+J4041</f>
        <v>0</v>
      </c>
      <c r="K4042" s="28">
        <f t="shared" si="3229"/>
        <v>0</v>
      </c>
      <c r="L4042" s="28">
        <f t="shared" si="3229"/>
        <v>0</v>
      </c>
      <c r="M4042" s="28">
        <f t="shared" si="3229"/>
        <v>0</v>
      </c>
      <c r="N4042" s="28">
        <f t="shared" si="3229"/>
        <v>0</v>
      </c>
      <c r="O4042" s="28">
        <f t="shared" si="3229"/>
        <v>0</v>
      </c>
      <c r="P4042" s="106">
        <f>P4041+P4040</f>
        <v>0</v>
      </c>
      <c r="Q4042" s="151">
        <f>SUM(J4042:P4042)</f>
        <v>0</v>
      </c>
    </row>
    <row r="4043" spans="1:17" x14ac:dyDescent="0.35">
      <c r="A4043" s="28" t="s">
        <v>154</v>
      </c>
      <c r="B4043" s="106" t="e">
        <f t="shared" ref="B4043:H4043" si="3230">B4041/B4042*100</f>
        <v>#DIV/0!</v>
      </c>
      <c r="C4043" s="106" t="e">
        <f t="shared" si="3230"/>
        <v>#DIV/0!</v>
      </c>
      <c r="D4043" s="106" t="e">
        <f t="shared" si="3230"/>
        <v>#DIV/0!</v>
      </c>
      <c r="E4043" s="106" t="e">
        <f t="shared" si="3230"/>
        <v>#DIV/0!</v>
      </c>
      <c r="F4043" s="106" t="e">
        <f t="shared" si="3230"/>
        <v>#DIV/0!</v>
      </c>
      <c r="G4043" s="106" t="e">
        <f t="shared" si="3230"/>
        <v>#DIV/0!</v>
      </c>
      <c r="H4043" s="106" t="e">
        <f t="shared" si="3230"/>
        <v>#DIV/0!</v>
      </c>
      <c r="I4043" s="146"/>
      <c r="J4043" s="106" t="e">
        <f t="shared" ref="J4043:Q4043" si="3231">J4041/J4042*100</f>
        <v>#DIV/0!</v>
      </c>
      <c r="K4043" s="106" t="e">
        <f t="shared" si="3231"/>
        <v>#DIV/0!</v>
      </c>
      <c r="L4043" s="106" t="e">
        <f t="shared" si="3231"/>
        <v>#DIV/0!</v>
      </c>
      <c r="M4043" s="106" t="e">
        <f t="shared" si="3231"/>
        <v>#DIV/0!</v>
      </c>
      <c r="N4043" s="106" t="e">
        <f t="shared" si="3231"/>
        <v>#DIV/0!</v>
      </c>
      <c r="O4043" s="106" t="e">
        <f t="shared" si="3231"/>
        <v>#DIV/0!</v>
      </c>
      <c r="P4043" s="106" t="e">
        <f t="shared" si="3231"/>
        <v>#DIV/0!</v>
      </c>
      <c r="Q4043" s="106" t="e">
        <f t="shared" si="3231"/>
        <v>#DIV/0!</v>
      </c>
    </row>
    <row r="4044" spans="1:17" x14ac:dyDescent="0.35">
      <c r="A4044" s="28" t="s">
        <v>153</v>
      </c>
      <c r="B4044" s="28">
        <v>320</v>
      </c>
      <c r="C4044" s="28">
        <v>173</v>
      </c>
      <c r="D4044" s="28">
        <v>244</v>
      </c>
      <c r="E4044" s="28">
        <v>285</v>
      </c>
      <c r="F4044" s="28">
        <v>284</v>
      </c>
      <c r="G4044" s="28">
        <v>192</v>
      </c>
      <c r="H4044" s="28">
        <v>14</v>
      </c>
      <c r="I4044" s="146"/>
      <c r="J4044" s="28">
        <v>14</v>
      </c>
      <c r="K4044" s="28">
        <v>115</v>
      </c>
      <c r="L4044" s="28">
        <v>360</v>
      </c>
      <c r="M4044" s="28">
        <v>262</v>
      </c>
      <c r="N4044" s="106">
        <v>300</v>
      </c>
      <c r="O4044" s="28">
        <v>223</v>
      </c>
      <c r="P4044" s="28">
        <v>200</v>
      </c>
      <c r="Q4044" s="146"/>
    </row>
    <row r="4045" spans="1:17" x14ac:dyDescent="0.35">
      <c r="A4045" s="43" t="s">
        <v>155</v>
      </c>
      <c r="B4045" s="169" t="e">
        <f t="shared" ref="B4045:H4045" si="3232">B4044/B4042</f>
        <v>#DIV/0!</v>
      </c>
      <c r="C4045" s="169" t="e">
        <f t="shared" si="3232"/>
        <v>#DIV/0!</v>
      </c>
      <c r="D4045" s="169" t="e">
        <f t="shared" si="3232"/>
        <v>#DIV/0!</v>
      </c>
      <c r="E4045" s="169" t="e">
        <f t="shared" si="3232"/>
        <v>#DIV/0!</v>
      </c>
      <c r="F4045" s="169" t="e">
        <f t="shared" si="3232"/>
        <v>#DIV/0!</v>
      </c>
      <c r="G4045" s="169" t="e">
        <f t="shared" si="3232"/>
        <v>#DIV/0!</v>
      </c>
      <c r="H4045" s="169" t="e">
        <f t="shared" si="3232"/>
        <v>#DIV/0!</v>
      </c>
      <c r="I4045" s="146"/>
      <c r="J4045" s="169" t="e">
        <f t="shared" ref="J4045:O4045" si="3233">J4044/J4042</f>
        <v>#DIV/0!</v>
      </c>
      <c r="K4045" s="169" t="e">
        <f t="shared" si="3233"/>
        <v>#DIV/0!</v>
      </c>
      <c r="L4045" s="169" t="e">
        <f t="shared" si="3233"/>
        <v>#DIV/0!</v>
      </c>
      <c r="M4045" s="169" t="e">
        <f t="shared" si="3233"/>
        <v>#DIV/0!</v>
      </c>
      <c r="N4045" s="169" t="e">
        <f t="shared" si="3233"/>
        <v>#DIV/0!</v>
      </c>
      <c r="O4045" s="169" t="e">
        <f t="shared" si="3233"/>
        <v>#DIV/0!</v>
      </c>
      <c r="P4045" s="169" t="e">
        <f>P4046/P4042</f>
        <v>#DIV/0!</v>
      </c>
      <c r="Q4045" s="146"/>
    </row>
    <row r="4046" spans="1:17" x14ac:dyDescent="0.35">
      <c r="A4046" s="28" t="s">
        <v>156</v>
      </c>
      <c r="B4046" s="88">
        <v>12</v>
      </c>
      <c r="C4046" s="88">
        <v>22</v>
      </c>
      <c r="D4046" s="88">
        <v>3</v>
      </c>
      <c r="E4046" s="88">
        <v>24</v>
      </c>
      <c r="F4046" s="88">
        <v>18</v>
      </c>
      <c r="G4046" s="79">
        <v>9</v>
      </c>
      <c r="H4046" s="79">
        <v>14</v>
      </c>
      <c r="I4046" s="146">
        <f>SUM(B4046:H4046)</f>
        <v>102</v>
      </c>
      <c r="J4046" s="79">
        <v>14</v>
      </c>
      <c r="K4046" s="88">
        <v>27</v>
      </c>
      <c r="L4046" s="88">
        <v>25</v>
      </c>
      <c r="M4046" s="88">
        <v>32</v>
      </c>
      <c r="N4046" s="88">
        <v>26.26</v>
      </c>
      <c r="O4046" s="79">
        <v>15.21</v>
      </c>
      <c r="P4046" s="79">
        <v>9.07</v>
      </c>
      <c r="Q4046" s="146">
        <f>SUM(J4046:P4046)</f>
        <v>148.54</v>
      </c>
    </row>
    <row r="4047" spans="1:17" x14ac:dyDescent="0.35">
      <c r="A4047" s="28" t="s">
        <v>157</v>
      </c>
      <c r="B4047" s="88">
        <v>49.4</v>
      </c>
      <c r="C4047" s="88">
        <v>43.13</v>
      </c>
      <c r="D4047" s="88">
        <v>39.049999999999997</v>
      </c>
      <c r="E4047" s="88">
        <v>36.700000000000003</v>
      </c>
      <c r="F4047" s="88">
        <v>52.26</v>
      </c>
      <c r="G4047" s="79">
        <v>45.7</v>
      </c>
      <c r="H4047" s="79">
        <v>45.94</v>
      </c>
      <c r="I4047" s="146">
        <f>SUM(B4047:H4047)</f>
        <v>312.17999999999995</v>
      </c>
      <c r="J4047" s="79">
        <v>50.78</v>
      </c>
      <c r="K4047" s="88">
        <v>45.8</v>
      </c>
      <c r="L4047" s="88">
        <v>41.9</v>
      </c>
      <c r="M4047" s="88">
        <v>43.59</v>
      </c>
      <c r="N4047" s="88">
        <v>36.659999999999997</v>
      </c>
      <c r="O4047" s="79">
        <v>51.5</v>
      </c>
      <c r="P4047" s="79">
        <v>46.5</v>
      </c>
      <c r="Q4047" s="146">
        <f>SUM(J4047:P4047)</f>
        <v>316.73</v>
      </c>
    </row>
    <row r="4048" spans="1:17" x14ac:dyDescent="0.35">
      <c r="A4048" s="28" t="s">
        <v>152</v>
      </c>
      <c r="B4048" s="28">
        <f t="shared" ref="B4048:H4048" si="3234">B4047+B4046</f>
        <v>61.4</v>
      </c>
      <c r="C4048" s="28">
        <f t="shared" si="3234"/>
        <v>65.13</v>
      </c>
      <c r="D4048" s="28">
        <f t="shared" si="3234"/>
        <v>42.05</v>
      </c>
      <c r="E4048" s="28">
        <f t="shared" si="3234"/>
        <v>60.7</v>
      </c>
      <c r="F4048" s="28">
        <f t="shared" si="3234"/>
        <v>70.259999999999991</v>
      </c>
      <c r="G4048" s="28">
        <f t="shared" si="3234"/>
        <v>54.7</v>
      </c>
      <c r="H4048" s="28">
        <f t="shared" si="3234"/>
        <v>59.94</v>
      </c>
      <c r="I4048" s="146">
        <f>SUM(B4048:H4048)</f>
        <v>414.17999999999995</v>
      </c>
      <c r="J4048" s="28">
        <f t="shared" ref="J4048:P4048" si="3235">J4047+J4046</f>
        <v>64.78</v>
      </c>
      <c r="K4048" s="28">
        <f t="shared" si="3235"/>
        <v>72.8</v>
      </c>
      <c r="L4048" s="28">
        <f t="shared" si="3235"/>
        <v>66.900000000000006</v>
      </c>
      <c r="M4048" s="28">
        <f t="shared" si="3235"/>
        <v>75.59</v>
      </c>
      <c r="N4048" s="28">
        <f t="shared" si="3235"/>
        <v>62.92</v>
      </c>
      <c r="O4048" s="28">
        <f t="shared" si="3235"/>
        <v>66.710000000000008</v>
      </c>
      <c r="P4048" s="28">
        <f t="shared" si="3235"/>
        <v>55.57</v>
      </c>
      <c r="Q4048" s="146">
        <f>SUM(J4048:P4048)</f>
        <v>465.27000000000004</v>
      </c>
    </row>
    <row r="4049" spans="1:17" x14ac:dyDescent="0.35">
      <c r="A4049" s="28" t="s">
        <v>154</v>
      </c>
      <c r="B4049" s="169">
        <f t="shared" ref="B4049:H4049" si="3236">B4048/B4046</f>
        <v>5.1166666666666663</v>
      </c>
      <c r="C4049" s="169">
        <f t="shared" si="3236"/>
        <v>2.9604545454545454</v>
      </c>
      <c r="D4049" s="169">
        <f t="shared" si="3236"/>
        <v>14.016666666666666</v>
      </c>
      <c r="E4049" s="169">
        <f t="shared" si="3236"/>
        <v>2.5291666666666668</v>
      </c>
      <c r="F4049" s="169">
        <f t="shared" si="3236"/>
        <v>3.9033333333333329</v>
      </c>
      <c r="G4049" s="169">
        <f t="shared" si="3236"/>
        <v>6.0777777777777784</v>
      </c>
      <c r="H4049" s="169">
        <f t="shared" si="3236"/>
        <v>4.2814285714285711</v>
      </c>
      <c r="I4049" s="106">
        <f>I4047/I4048*100</f>
        <v>75.373026220483837</v>
      </c>
      <c r="J4049" s="169">
        <f t="shared" ref="J4049:P4049" si="3237">J4048/J4046</f>
        <v>4.6271428571428572</v>
      </c>
      <c r="K4049" s="169">
        <f t="shared" si="3237"/>
        <v>2.6962962962962962</v>
      </c>
      <c r="L4049" s="169">
        <f t="shared" si="3237"/>
        <v>2.6760000000000002</v>
      </c>
      <c r="M4049" s="169">
        <f t="shared" si="3237"/>
        <v>2.3621875000000001</v>
      </c>
      <c r="N4049" s="169">
        <f t="shared" si="3237"/>
        <v>2.3960396039603959</v>
      </c>
      <c r="O4049" s="169">
        <f t="shared" si="3237"/>
        <v>4.3859303090072324</v>
      </c>
      <c r="P4049" s="169">
        <f t="shared" si="3237"/>
        <v>6.1267916207276736</v>
      </c>
      <c r="Q4049" s="106">
        <f>Q4047/Q4048*100</f>
        <v>68.074451393814343</v>
      </c>
    </row>
    <row r="4050" spans="1:17" x14ac:dyDescent="0.35">
      <c r="A4050" s="28" t="s">
        <v>153</v>
      </c>
      <c r="B4050" s="28">
        <v>58</v>
      </c>
      <c r="C4050" s="28">
        <v>66</v>
      </c>
      <c r="D4050" s="28">
        <v>43</v>
      </c>
      <c r="E4050" s="28">
        <v>59</v>
      </c>
      <c r="F4050" s="28">
        <v>78</v>
      </c>
      <c r="G4050" s="28">
        <v>65</v>
      </c>
      <c r="H4050" s="28">
        <v>70</v>
      </c>
      <c r="I4050" s="146"/>
      <c r="J4050" s="28">
        <v>71</v>
      </c>
      <c r="K4050" s="28">
        <v>85</v>
      </c>
      <c r="L4050" s="28">
        <v>72</v>
      </c>
      <c r="M4050" s="28">
        <v>79</v>
      </c>
      <c r="N4050" s="28">
        <v>79</v>
      </c>
      <c r="O4050" s="28">
        <v>65</v>
      </c>
      <c r="P4050" s="28">
        <v>58</v>
      </c>
      <c r="Q4050" s="146"/>
    </row>
    <row r="4051" spans="1:17" x14ac:dyDescent="0.35">
      <c r="A4051" s="43" t="s">
        <v>155</v>
      </c>
      <c r="B4051" s="169">
        <f t="shared" ref="B4051:H4051" si="3238">B4050/B4048</f>
        <v>0.94462540716612375</v>
      </c>
      <c r="C4051" s="169">
        <f t="shared" si="3238"/>
        <v>1.0133578995854446</v>
      </c>
      <c r="D4051" s="169">
        <f t="shared" si="3238"/>
        <v>1.0225921521997623</v>
      </c>
      <c r="E4051" s="169">
        <f t="shared" si="3238"/>
        <v>0.97199341021416796</v>
      </c>
      <c r="F4051" s="169">
        <f t="shared" si="3238"/>
        <v>1.1101622544833476</v>
      </c>
      <c r="G4051" s="169">
        <f t="shared" si="3238"/>
        <v>1.1882998171846435</v>
      </c>
      <c r="H4051" s="169">
        <f t="shared" si="3238"/>
        <v>1.1678345011678346</v>
      </c>
      <c r="I4051" s="146"/>
      <c r="J4051" s="169">
        <f t="shared" ref="J4051:P4051" si="3239">J4050/J4048</f>
        <v>1.096017289286817</v>
      </c>
      <c r="K4051" s="169">
        <f t="shared" si="3239"/>
        <v>1.1675824175824177</v>
      </c>
      <c r="L4051" s="169">
        <f t="shared" si="3239"/>
        <v>1.0762331838565022</v>
      </c>
      <c r="M4051" s="169">
        <f t="shared" si="3239"/>
        <v>1.0451117872734488</v>
      </c>
      <c r="N4051" s="169">
        <f t="shared" si="3239"/>
        <v>1.2555626191989828</v>
      </c>
      <c r="O4051" s="169">
        <f t="shared" si="3239"/>
        <v>0.97436666166991448</v>
      </c>
      <c r="P4051" s="169">
        <f t="shared" si="3239"/>
        <v>1.0437286305560554</v>
      </c>
      <c r="Q4051" s="146"/>
    </row>
    <row r="4052" spans="1:17" x14ac:dyDescent="0.35">
      <c r="A4052" s="28" t="s">
        <v>158</v>
      </c>
      <c r="B4052" s="61">
        <v>139</v>
      </c>
      <c r="C4052" s="61">
        <v>154</v>
      </c>
      <c r="D4052" s="61">
        <v>49</v>
      </c>
      <c r="E4052" s="61">
        <v>197</v>
      </c>
      <c r="F4052" s="61">
        <v>95</v>
      </c>
      <c r="G4052" s="61">
        <v>65</v>
      </c>
      <c r="H4052" s="88">
        <v>77</v>
      </c>
      <c r="I4052" s="146">
        <f>SUM(B4052:H4052)</f>
        <v>776</v>
      </c>
      <c r="J4052" s="88">
        <v>126</v>
      </c>
      <c r="K4052" s="61">
        <v>130</v>
      </c>
      <c r="L4052" s="61">
        <v>115</v>
      </c>
      <c r="M4052" s="61">
        <v>266</v>
      </c>
      <c r="N4052" s="61">
        <v>202</v>
      </c>
      <c r="O4052" s="61">
        <v>171</v>
      </c>
      <c r="P4052" s="88">
        <v>157</v>
      </c>
      <c r="Q4052" s="146">
        <f>SUM(J4052:P4052)</f>
        <v>1167</v>
      </c>
    </row>
    <row r="4053" spans="1:17" x14ac:dyDescent="0.35">
      <c r="A4053" s="28" t="s">
        <v>159</v>
      </c>
      <c r="B4053" s="166"/>
      <c r="C4053" s="166"/>
      <c r="D4053" s="166"/>
      <c r="E4053" s="166"/>
      <c r="F4053" s="166"/>
      <c r="G4053" s="166"/>
      <c r="H4053" s="88"/>
      <c r="I4053" s="146">
        <f>SUM(B4053:H4053)</f>
        <v>0</v>
      </c>
      <c r="J4053" s="88"/>
      <c r="K4053" s="166"/>
      <c r="L4053" s="166"/>
      <c r="M4053" s="166"/>
      <c r="N4053" s="166"/>
      <c r="O4053" s="166"/>
      <c r="P4053" s="88"/>
      <c r="Q4053" s="146">
        <f>SUM(J4053:P4053)</f>
        <v>0</v>
      </c>
    </row>
    <row r="4054" spans="1:17" x14ac:dyDescent="0.35">
      <c r="A4054" s="28" t="s">
        <v>152</v>
      </c>
      <c r="B4054" s="28">
        <f t="shared" ref="B4054:H4054" si="3240">B4053+B4052</f>
        <v>139</v>
      </c>
      <c r="C4054" s="28">
        <f t="shared" si="3240"/>
        <v>154</v>
      </c>
      <c r="D4054" s="28">
        <f t="shared" si="3240"/>
        <v>49</v>
      </c>
      <c r="E4054" s="28">
        <f t="shared" si="3240"/>
        <v>197</v>
      </c>
      <c r="F4054" s="28">
        <f t="shared" si="3240"/>
        <v>95</v>
      </c>
      <c r="G4054" s="28">
        <f t="shared" si="3240"/>
        <v>65</v>
      </c>
      <c r="H4054" s="28">
        <f t="shared" si="3240"/>
        <v>77</v>
      </c>
      <c r="I4054" s="146">
        <f>SUM(B4054:H4054)</f>
        <v>776</v>
      </c>
      <c r="J4054" s="28">
        <f t="shared" ref="J4054:P4054" si="3241">J4053+J4052</f>
        <v>126</v>
      </c>
      <c r="K4054" s="28">
        <f t="shared" si="3241"/>
        <v>130</v>
      </c>
      <c r="L4054" s="28">
        <f t="shared" si="3241"/>
        <v>115</v>
      </c>
      <c r="M4054" s="28">
        <f t="shared" si="3241"/>
        <v>266</v>
      </c>
      <c r="N4054" s="106">
        <f t="shared" si="3241"/>
        <v>202</v>
      </c>
      <c r="O4054" s="28">
        <f t="shared" si="3241"/>
        <v>171</v>
      </c>
      <c r="P4054" s="28">
        <f t="shared" si="3241"/>
        <v>157</v>
      </c>
      <c r="Q4054" s="146">
        <f>SUM(J4054:P4054)</f>
        <v>1167</v>
      </c>
    </row>
    <row r="4055" spans="1:17" x14ac:dyDescent="0.35">
      <c r="A4055" s="28" t="s">
        <v>154</v>
      </c>
      <c r="B4055" s="169">
        <f t="shared" ref="B4055:H4055" si="3242">B4054/B4052</f>
        <v>1</v>
      </c>
      <c r="C4055" s="169">
        <f t="shared" si="3242"/>
        <v>1</v>
      </c>
      <c r="D4055" s="169">
        <f t="shared" si="3242"/>
        <v>1</v>
      </c>
      <c r="E4055" s="169">
        <f t="shared" si="3242"/>
        <v>1</v>
      </c>
      <c r="F4055" s="169">
        <f t="shared" si="3242"/>
        <v>1</v>
      </c>
      <c r="G4055" s="169">
        <f t="shared" si="3242"/>
        <v>1</v>
      </c>
      <c r="H4055" s="169">
        <f t="shared" si="3242"/>
        <v>1</v>
      </c>
      <c r="I4055" s="153">
        <f>I4053/I4054*100</f>
        <v>0</v>
      </c>
      <c r="J4055" s="169">
        <f t="shared" ref="J4055:P4055" si="3243">J4054/J4052</f>
        <v>1</v>
      </c>
      <c r="K4055" s="169">
        <f t="shared" si="3243"/>
        <v>1</v>
      </c>
      <c r="L4055" s="169">
        <f t="shared" si="3243"/>
        <v>1</v>
      </c>
      <c r="M4055" s="169">
        <f t="shared" si="3243"/>
        <v>1</v>
      </c>
      <c r="N4055" s="169">
        <f t="shared" si="3243"/>
        <v>1</v>
      </c>
      <c r="O4055" s="169">
        <f t="shared" si="3243"/>
        <v>1</v>
      </c>
      <c r="P4055" s="169">
        <f t="shared" si="3243"/>
        <v>1</v>
      </c>
      <c r="Q4055" s="153">
        <f>Q4053/Q4054*100</f>
        <v>0</v>
      </c>
    </row>
    <row r="4056" spans="1:17" x14ac:dyDescent="0.35">
      <c r="A4056" s="28" t="s">
        <v>153</v>
      </c>
      <c r="B4056" s="61">
        <v>820</v>
      </c>
      <c r="C4056" s="61">
        <v>640</v>
      </c>
      <c r="D4056" s="61">
        <v>420</v>
      </c>
      <c r="E4056" s="61">
        <v>620</v>
      </c>
      <c r="F4056" s="61">
        <v>650</v>
      </c>
      <c r="G4056" s="61">
        <v>540</v>
      </c>
      <c r="H4056" s="74">
        <v>400</v>
      </c>
      <c r="I4056" s="146"/>
      <c r="J4056" s="74">
        <v>750</v>
      </c>
      <c r="K4056" s="61">
        <v>550</v>
      </c>
      <c r="L4056" s="61">
        <v>680</v>
      </c>
      <c r="M4056" s="61">
        <v>750</v>
      </c>
      <c r="N4056" s="61">
        <v>72</v>
      </c>
      <c r="O4056" s="61">
        <v>77</v>
      </c>
      <c r="P4056" s="74">
        <v>60</v>
      </c>
      <c r="Q4056" s="146"/>
    </row>
    <row r="4057" spans="1:17" x14ac:dyDescent="0.35">
      <c r="A4057" s="43" t="s">
        <v>155</v>
      </c>
      <c r="B4057" s="169">
        <f t="shared" ref="B4057:H4057" si="3244">B4056/B4054</f>
        <v>5.8992805755395681</v>
      </c>
      <c r="C4057" s="169">
        <f t="shared" si="3244"/>
        <v>4.1558441558441555</v>
      </c>
      <c r="D4057" s="169">
        <f t="shared" si="3244"/>
        <v>8.5714285714285712</v>
      </c>
      <c r="E4057" s="169">
        <f t="shared" si="3244"/>
        <v>3.1472081218274113</v>
      </c>
      <c r="F4057" s="169">
        <f t="shared" si="3244"/>
        <v>6.8421052631578947</v>
      </c>
      <c r="G4057" s="169">
        <f t="shared" si="3244"/>
        <v>8.3076923076923084</v>
      </c>
      <c r="H4057" s="169">
        <f t="shared" si="3244"/>
        <v>5.1948051948051948</v>
      </c>
      <c r="I4057" s="146"/>
      <c r="J4057" s="169">
        <f t="shared" ref="J4057:P4057" si="3245">J4056/J4054</f>
        <v>5.9523809523809526</v>
      </c>
      <c r="K4057" s="169">
        <f t="shared" si="3245"/>
        <v>4.2307692307692308</v>
      </c>
      <c r="L4057" s="169">
        <f t="shared" si="3245"/>
        <v>5.9130434782608692</v>
      </c>
      <c r="M4057" s="169">
        <f t="shared" si="3245"/>
        <v>2.8195488721804511</v>
      </c>
      <c r="N4057" s="169">
        <f t="shared" si="3245"/>
        <v>0.35643564356435642</v>
      </c>
      <c r="O4057" s="169">
        <f t="shared" si="3245"/>
        <v>0.45029239766081869</v>
      </c>
      <c r="P4057" s="169">
        <f t="shared" si="3245"/>
        <v>0.38216560509554143</v>
      </c>
      <c r="Q4057" s="146"/>
    </row>
    <row r="4058" spans="1:17" x14ac:dyDescent="0.35">
      <c r="A4058" s="28" t="s">
        <v>160</v>
      </c>
      <c r="B4058" s="61">
        <v>239</v>
      </c>
      <c r="C4058" s="61">
        <v>330</v>
      </c>
      <c r="D4058" s="61">
        <v>308</v>
      </c>
      <c r="E4058" s="61">
        <v>268</v>
      </c>
      <c r="F4058" s="61">
        <v>145</v>
      </c>
      <c r="G4058" s="61">
        <v>157</v>
      </c>
      <c r="H4058" s="88">
        <v>182</v>
      </c>
      <c r="I4058" s="146">
        <f>SUM(B4058:H4058)</f>
        <v>1629</v>
      </c>
      <c r="J4058" s="88">
        <v>214</v>
      </c>
      <c r="K4058" s="61">
        <v>232</v>
      </c>
      <c r="L4058" s="61">
        <v>256</v>
      </c>
      <c r="M4058" s="61">
        <v>244</v>
      </c>
      <c r="N4058" s="61">
        <v>214</v>
      </c>
      <c r="O4058" s="61">
        <v>266</v>
      </c>
      <c r="P4058" s="88">
        <v>286</v>
      </c>
      <c r="Q4058" s="146">
        <f>SUM(J4058:P4058)</f>
        <v>1712</v>
      </c>
    </row>
    <row r="4059" spans="1:17" x14ac:dyDescent="0.35">
      <c r="A4059" s="28" t="s">
        <v>161</v>
      </c>
      <c r="B4059" s="166">
        <v>147</v>
      </c>
      <c r="C4059" s="166">
        <v>133.30000000000001</v>
      </c>
      <c r="D4059" s="166">
        <v>122.6</v>
      </c>
      <c r="E4059" s="166">
        <v>97.3</v>
      </c>
      <c r="F4059" s="166">
        <v>166.7</v>
      </c>
      <c r="G4059" s="166">
        <v>160.19999999999999</v>
      </c>
      <c r="H4059" s="88">
        <v>165.6</v>
      </c>
      <c r="I4059" s="146">
        <f>SUM(B4059:H4059)</f>
        <v>992.69999999999993</v>
      </c>
      <c r="J4059" s="88">
        <v>144.5</v>
      </c>
      <c r="K4059" s="166">
        <v>141.6</v>
      </c>
      <c r="L4059" s="166">
        <v>114.4</v>
      </c>
      <c r="M4059" s="166">
        <v>133.1</v>
      </c>
      <c r="N4059" s="166">
        <v>133.4</v>
      </c>
      <c r="O4059" s="166">
        <v>153.9</v>
      </c>
      <c r="P4059" s="88">
        <v>142.80000000000001</v>
      </c>
      <c r="Q4059" s="146">
        <f>SUM(J4059:P4059)</f>
        <v>963.7</v>
      </c>
    </row>
    <row r="4060" spans="1:17" x14ac:dyDescent="0.35">
      <c r="A4060" s="28" t="s">
        <v>152</v>
      </c>
      <c r="B4060" s="28">
        <f t="shared" ref="B4060:H4060" si="3246">B4059+B4058</f>
        <v>386</v>
      </c>
      <c r="C4060" s="28">
        <f t="shared" si="3246"/>
        <v>463.3</v>
      </c>
      <c r="D4060" s="28">
        <f t="shared" si="3246"/>
        <v>430.6</v>
      </c>
      <c r="E4060" s="28">
        <f t="shared" si="3246"/>
        <v>365.3</v>
      </c>
      <c r="F4060" s="28">
        <f t="shared" si="3246"/>
        <v>311.7</v>
      </c>
      <c r="G4060" s="28">
        <f t="shared" si="3246"/>
        <v>317.2</v>
      </c>
      <c r="H4060" s="28">
        <f t="shared" si="3246"/>
        <v>347.6</v>
      </c>
      <c r="I4060" s="146">
        <f>SUM(B4060:H4060)</f>
        <v>2621.7</v>
      </c>
      <c r="J4060" s="28">
        <f t="shared" ref="J4060:P4060" si="3247">J4059+J4058</f>
        <v>358.5</v>
      </c>
      <c r="K4060" s="28">
        <f t="shared" si="3247"/>
        <v>373.6</v>
      </c>
      <c r="L4060" s="28">
        <f t="shared" si="3247"/>
        <v>370.4</v>
      </c>
      <c r="M4060" s="28">
        <f t="shared" si="3247"/>
        <v>377.1</v>
      </c>
      <c r="N4060" s="106">
        <f t="shared" si="3247"/>
        <v>347.4</v>
      </c>
      <c r="O4060" s="106">
        <f t="shared" si="3247"/>
        <v>419.9</v>
      </c>
      <c r="P4060" s="106">
        <f t="shared" si="3247"/>
        <v>428.8</v>
      </c>
      <c r="Q4060" s="146">
        <f>SUM(J4060:P4060)</f>
        <v>2675.7000000000003</v>
      </c>
    </row>
    <row r="4061" spans="1:17" x14ac:dyDescent="0.35">
      <c r="A4061" s="28" t="s">
        <v>154</v>
      </c>
      <c r="B4061" s="169">
        <f t="shared" ref="B4061:H4061" si="3248">B4060/B4058</f>
        <v>1.6150627615062763</v>
      </c>
      <c r="C4061" s="169">
        <f t="shared" si="3248"/>
        <v>1.403939393939394</v>
      </c>
      <c r="D4061" s="169">
        <f t="shared" si="3248"/>
        <v>1.3980519480519482</v>
      </c>
      <c r="E4061" s="169">
        <f t="shared" si="3248"/>
        <v>1.3630597014925374</v>
      </c>
      <c r="F4061" s="169">
        <f t="shared" si="3248"/>
        <v>2.1496551724137931</v>
      </c>
      <c r="G4061" s="169">
        <f t="shared" si="3248"/>
        <v>2.0203821656050955</v>
      </c>
      <c r="H4061" s="169">
        <f t="shared" si="3248"/>
        <v>1.90989010989011</v>
      </c>
      <c r="I4061" s="153">
        <f>I4059/I4060*100</f>
        <v>37.864744249914182</v>
      </c>
      <c r="J4061" s="169">
        <f>J4060/J4058</f>
        <v>1.6752336448598131</v>
      </c>
      <c r="K4061" s="169">
        <f t="shared" ref="K4061:P4061" si="3249">K4060/K4058</f>
        <v>1.6103448275862069</v>
      </c>
      <c r="L4061" s="169">
        <f t="shared" si="3249"/>
        <v>1.4468749999999999</v>
      </c>
      <c r="M4061" s="169">
        <f t="shared" si="3249"/>
        <v>1.5454918032786886</v>
      </c>
      <c r="N4061" s="169">
        <f t="shared" si="3249"/>
        <v>1.6233644859813083</v>
      </c>
      <c r="O4061" s="169">
        <f t="shared" si="3249"/>
        <v>1.5785714285714285</v>
      </c>
      <c r="P4061" s="169">
        <f t="shared" si="3249"/>
        <v>1.4993006993006994</v>
      </c>
      <c r="Q4061" s="153">
        <f>Q4059/Q4060*100</f>
        <v>36.016743282131777</v>
      </c>
    </row>
    <row r="4062" spans="1:17" x14ac:dyDescent="0.35">
      <c r="A4062" s="28" t="s">
        <v>153</v>
      </c>
      <c r="B4062" s="88">
        <v>565</v>
      </c>
      <c r="C4062" s="88">
        <v>639</v>
      </c>
      <c r="D4062" s="88">
        <v>622</v>
      </c>
      <c r="E4062" s="88">
        <v>502</v>
      </c>
      <c r="F4062" s="88">
        <v>503</v>
      </c>
      <c r="G4062" s="88">
        <v>446</v>
      </c>
      <c r="H4062" s="88">
        <v>510</v>
      </c>
      <c r="I4062" s="146"/>
      <c r="J4062" s="88">
        <v>525</v>
      </c>
      <c r="K4062" s="88">
        <v>550</v>
      </c>
      <c r="L4062" s="88">
        <v>543</v>
      </c>
      <c r="M4062" s="88">
        <v>554</v>
      </c>
      <c r="N4062" s="88">
        <v>508</v>
      </c>
      <c r="O4062" s="88">
        <v>616</v>
      </c>
      <c r="P4062" s="88">
        <v>628</v>
      </c>
      <c r="Q4062" s="146"/>
    </row>
    <row r="4063" spans="1:17" x14ac:dyDescent="0.35">
      <c r="A4063" s="43" t="s">
        <v>155</v>
      </c>
      <c r="B4063" s="169">
        <f>B4062/B4060</f>
        <v>1.4637305699481866</v>
      </c>
      <c r="C4063" s="169">
        <f>C4062/C4060</f>
        <v>1.3792359162529677</v>
      </c>
      <c r="D4063" s="169">
        <f>D4062/D4060</f>
        <v>1.4444960520204366</v>
      </c>
      <c r="E4063" s="169">
        <f>E4062/E4060</f>
        <v>1.3742129756364632</v>
      </c>
      <c r="F4063" s="169">
        <f>F4062/F4060</f>
        <v>1.6137311517484763</v>
      </c>
      <c r="G4063" s="169">
        <v>754</v>
      </c>
      <c r="H4063" s="169">
        <f>H4062/H4060</f>
        <v>1.4672036823935557</v>
      </c>
      <c r="I4063" s="146"/>
      <c r="J4063" s="169">
        <f t="shared" ref="J4063:P4063" si="3250">J4062/J4060</f>
        <v>1.4644351464435146</v>
      </c>
      <c r="K4063" s="169">
        <f t="shared" si="3250"/>
        <v>1.4721627408993576</v>
      </c>
      <c r="L4063" s="169">
        <f t="shared" si="3250"/>
        <v>1.4659827213822896</v>
      </c>
      <c r="M4063" s="169">
        <f t="shared" si="3250"/>
        <v>1.4691063378414213</v>
      </c>
      <c r="N4063" s="169">
        <f t="shared" si="3250"/>
        <v>1.4622913068508925</v>
      </c>
      <c r="O4063" s="169">
        <f t="shared" si="3250"/>
        <v>1.4670159561800429</v>
      </c>
      <c r="P4063" s="169">
        <f t="shared" si="3250"/>
        <v>1.4645522388059702</v>
      </c>
      <c r="Q4063" s="146"/>
    </row>
    <row r="4064" spans="1:17" x14ac:dyDescent="0.35">
      <c r="A4064" s="28" t="s">
        <v>166</v>
      </c>
      <c r="B4064" s="61">
        <v>167.4</v>
      </c>
      <c r="C4064" s="61">
        <v>166.5</v>
      </c>
      <c r="D4064" s="61">
        <v>161.4</v>
      </c>
      <c r="E4064" s="61">
        <v>161.69999999999999</v>
      </c>
      <c r="F4064" s="61">
        <v>158.4</v>
      </c>
      <c r="G4064" s="28">
        <v>135.1</v>
      </c>
      <c r="H4064" s="74">
        <v>136.80000000000001</v>
      </c>
      <c r="I4064" s="146">
        <f>SUM(B4064:H4064)</f>
        <v>1087.3</v>
      </c>
      <c r="J4064" s="74">
        <v>416.7</v>
      </c>
      <c r="K4064" s="61">
        <v>103.4</v>
      </c>
      <c r="L4064" s="61">
        <v>139.19999999999999</v>
      </c>
      <c r="M4064" s="61">
        <v>142.69999999999999</v>
      </c>
      <c r="N4064" s="61">
        <v>129.6</v>
      </c>
      <c r="O4064" s="28">
        <v>20.239999999999998</v>
      </c>
      <c r="P4064" s="74">
        <v>154.13</v>
      </c>
      <c r="Q4064" s="146">
        <f>SUM(J4064:P4064)</f>
        <v>1105.97</v>
      </c>
    </row>
    <row r="4065" spans="1:17" x14ac:dyDescent="0.35">
      <c r="A4065" s="28" t="s">
        <v>167</v>
      </c>
      <c r="B4065" s="166">
        <v>0.11</v>
      </c>
      <c r="C4065" s="166">
        <v>1.21</v>
      </c>
      <c r="D4065" s="166">
        <v>2.19</v>
      </c>
      <c r="E4065" s="166">
        <v>1.19</v>
      </c>
      <c r="F4065" s="178">
        <v>2.11</v>
      </c>
      <c r="G4065" s="28">
        <v>1.97</v>
      </c>
      <c r="H4065" s="74">
        <v>1.68</v>
      </c>
      <c r="I4065" s="146">
        <f>SUM(B4065:H4065)</f>
        <v>10.459999999999999</v>
      </c>
      <c r="J4065" s="33">
        <v>1.58</v>
      </c>
      <c r="K4065" s="166">
        <v>1.92</v>
      </c>
      <c r="L4065" s="166">
        <v>1.91</v>
      </c>
      <c r="M4065" s="166">
        <v>2.0099999999999998</v>
      </c>
      <c r="N4065" s="166">
        <v>1.1599999999999999</v>
      </c>
      <c r="O4065" s="28">
        <v>3.59</v>
      </c>
      <c r="P4065" s="74">
        <v>2.79</v>
      </c>
      <c r="Q4065" s="146">
        <f>SUM(J4065:P4065)</f>
        <v>14.96</v>
      </c>
    </row>
    <row r="4066" spans="1:17" x14ac:dyDescent="0.35">
      <c r="A4066" s="28" t="s">
        <v>152</v>
      </c>
      <c r="B4066" s="28">
        <f t="shared" ref="B4066:H4066" si="3251">B4065+B4064</f>
        <v>167.51000000000002</v>
      </c>
      <c r="C4066" s="28">
        <f t="shared" si="3251"/>
        <v>167.71</v>
      </c>
      <c r="D4066" s="28">
        <f t="shared" si="3251"/>
        <v>163.59</v>
      </c>
      <c r="E4066" s="28">
        <f t="shared" si="3251"/>
        <v>162.88999999999999</v>
      </c>
      <c r="F4066" s="28">
        <f t="shared" si="3251"/>
        <v>160.51000000000002</v>
      </c>
      <c r="G4066" s="28">
        <f t="shared" si="3251"/>
        <v>137.07</v>
      </c>
      <c r="H4066" s="28">
        <f t="shared" si="3251"/>
        <v>138.48000000000002</v>
      </c>
      <c r="I4066" s="146">
        <f>SUM(B4066:H4066)</f>
        <v>1097.76</v>
      </c>
      <c r="J4066" s="28">
        <f t="shared" ref="J4066:P4066" si="3252">J4065+J4064</f>
        <v>418.28</v>
      </c>
      <c r="K4066" s="28">
        <f t="shared" si="3252"/>
        <v>105.32000000000001</v>
      </c>
      <c r="L4066" s="28">
        <f t="shared" si="3252"/>
        <v>141.10999999999999</v>
      </c>
      <c r="M4066" s="28">
        <f t="shared" si="3252"/>
        <v>144.70999999999998</v>
      </c>
      <c r="N4066" s="28">
        <f t="shared" si="3252"/>
        <v>130.76</v>
      </c>
      <c r="O4066" s="28">
        <f t="shared" si="3252"/>
        <v>23.83</v>
      </c>
      <c r="P4066" s="28">
        <f t="shared" si="3252"/>
        <v>156.91999999999999</v>
      </c>
      <c r="Q4066" s="146">
        <f>SUM(J4066:P4066)</f>
        <v>1120.93</v>
      </c>
    </row>
    <row r="4067" spans="1:17" x14ac:dyDescent="0.35">
      <c r="A4067" s="28" t="s">
        <v>154</v>
      </c>
      <c r="B4067" s="169">
        <f t="shared" ref="B4067:H4067" si="3253">B4066/B4064</f>
        <v>1.0006571087216249</v>
      </c>
      <c r="C4067" s="169">
        <f t="shared" si="3253"/>
        <v>1.0072672672672673</v>
      </c>
      <c r="D4067" s="169">
        <f t="shared" si="3253"/>
        <v>1.0135687732342007</v>
      </c>
      <c r="E4067" s="169">
        <f t="shared" si="3253"/>
        <v>1.0073593073593075</v>
      </c>
      <c r="F4067" s="169">
        <f t="shared" si="3253"/>
        <v>1.0133207070707071</v>
      </c>
      <c r="G4067" s="169">
        <f t="shared" si="3253"/>
        <v>1.0145817912657291</v>
      </c>
      <c r="H4067" s="169">
        <f t="shared" si="3253"/>
        <v>1.012280701754386</v>
      </c>
      <c r="I4067" s="106">
        <f>I4065/I4066*100</f>
        <v>0.95284943885730944</v>
      </c>
      <c r="J4067" s="169">
        <f t="shared" ref="J4067:P4067" si="3254">J4066/J4064</f>
        <v>1.0037916966642668</v>
      </c>
      <c r="K4067" s="169">
        <f t="shared" si="3254"/>
        <v>1.0185686653771759</v>
      </c>
      <c r="L4067" s="169">
        <f t="shared" si="3254"/>
        <v>1.0137212643678162</v>
      </c>
      <c r="M4067" s="169">
        <f t="shared" si="3254"/>
        <v>1.0140854940434478</v>
      </c>
      <c r="N4067" s="169">
        <f t="shared" si="3254"/>
        <v>1.0089506172839506</v>
      </c>
      <c r="O4067" s="169">
        <f t="shared" si="3254"/>
        <v>1.1773715415019763</v>
      </c>
      <c r="P4067" s="169">
        <f t="shared" si="3254"/>
        <v>1.0181016025433076</v>
      </c>
      <c r="Q4067" s="106">
        <f>Q4065/Q4066*100</f>
        <v>1.3346060860178601</v>
      </c>
    </row>
    <row r="4068" spans="1:17" x14ac:dyDescent="0.35">
      <c r="A4068" s="28" t="s">
        <v>153</v>
      </c>
      <c r="B4068" s="28">
        <v>227</v>
      </c>
      <c r="C4068" s="28">
        <v>224</v>
      </c>
      <c r="D4068" s="28">
        <v>221</v>
      </c>
      <c r="E4068" s="61">
        <v>223</v>
      </c>
      <c r="F4068" s="61">
        <v>218</v>
      </c>
      <c r="G4068" s="88">
        <v>226</v>
      </c>
      <c r="H4068" s="88">
        <v>224</v>
      </c>
      <c r="I4068" s="146"/>
      <c r="J4068" s="88">
        <v>802</v>
      </c>
      <c r="K4068" s="61">
        <v>211</v>
      </c>
      <c r="L4068" s="61">
        <v>227</v>
      </c>
      <c r="M4068" s="61">
        <v>234</v>
      </c>
      <c r="N4068" s="61">
        <v>222</v>
      </c>
      <c r="O4068" s="88">
        <v>19</v>
      </c>
      <c r="P4068" s="88">
        <v>170</v>
      </c>
      <c r="Q4068" s="146"/>
    </row>
    <row r="4069" spans="1:17" x14ac:dyDescent="0.35">
      <c r="A4069" s="43" t="s">
        <v>155</v>
      </c>
      <c r="B4069" s="169">
        <f t="shared" ref="B4069:H4069" si="3255">B4068/B4066</f>
        <v>1.355142976538714</v>
      </c>
      <c r="C4069" s="169">
        <f t="shared" si="3255"/>
        <v>1.3356389004829765</v>
      </c>
      <c r="D4069" s="169">
        <f t="shared" si="3255"/>
        <v>1.3509383214132893</v>
      </c>
      <c r="E4069" s="169">
        <f t="shared" si="3255"/>
        <v>1.369022039413101</v>
      </c>
      <c r="F4069" s="169">
        <f t="shared" si="3255"/>
        <v>1.3581708304778517</v>
      </c>
      <c r="G4069" s="169">
        <f t="shared" si="3255"/>
        <v>1.6487925877288978</v>
      </c>
      <c r="H4069" s="169">
        <f t="shared" si="3255"/>
        <v>1.6175621028307334</v>
      </c>
      <c r="I4069" s="146"/>
      <c r="J4069" s="169">
        <f t="shared" ref="J4069:P4069" si="3256">J4068/J4066</f>
        <v>1.9173759204360716</v>
      </c>
      <c r="K4069" s="169">
        <f t="shared" si="3256"/>
        <v>2.0034181541967335</v>
      </c>
      <c r="L4069" s="169">
        <f t="shared" si="3256"/>
        <v>1.6086740840479061</v>
      </c>
      <c r="M4069" s="169">
        <f t="shared" si="3256"/>
        <v>1.6170271577638038</v>
      </c>
      <c r="N4069" s="169">
        <f t="shared" si="3256"/>
        <v>1.6977669011930254</v>
      </c>
      <c r="O4069" s="169">
        <f t="shared" si="3256"/>
        <v>0.79731430969366346</v>
      </c>
      <c r="P4069" s="169">
        <f t="shared" si="3256"/>
        <v>1.0833545755799134</v>
      </c>
      <c r="Q4069" s="146"/>
    </row>
    <row r="4070" spans="1:17" x14ac:dyDescent="0.35">
      <c r="A4070" s="28" t="s">
        <v>168</v>
      </c>
      <c r="B4070" s="61">
        <v>108.6</v>
      </c>
      <c r="C4070" s="61">
        <v>108.7</v>
      </c>
      <c r="D4070" s="61">
        <v>105.8</v>
      </c>
      <c r="E4070" s="61">
        <v>105.6</v>
      </c>
      <c r="F4070" s="61">
        <v>109.9</v>
      </c>
      <c r="G4070" s="28">
        <v>111.4</v>
      </c>
      <c r="H4070" s="28">
        <v>102.4</v>
      </c>
      <c r="I4070" s="151">
        <f>SUM(B4070:H4070)</f>
        <v>752.4</v>
      </c>
      <c r="J4070" s="28">
        <v>118.2</v>
      </c>
      <c r="K4070" s="61">
        <v>104.1</v>
      </c>
      <c r="L4070" s="61">
        <v>120.1</v>
      </c>
      <c r="M4070" s="61">
        <v>114</v>
      </c>
      <c r="N4070" s="61">
        <v>108.4</v>
      </c>
      <c r="O4070" s="28">
        <v>106.83</v>
      </c>
      <c r="P4070" s="28">
        <v>106.4</v>
      </c>
      <c r="Q4070" s="151">
        <f>SUM(J4070:P4070)</f>
        <v>778.03</v>
      </c>
    </row>
    <row r="4071" spans="1:17" x14ac:dyDescent="0.35">
      <c r="A4071" s="28" t="s">
        <v>1543</v>
      </c>
      <c r="B4071" s="166">
        <v>0.2</v>
      </c>
      <c r="C4071" s="166">
        <v>1.08</v>
      </c>
      <c r="D4071" s="166">
        <v>2.77</v>
      </c>
      <c r="E4071" s="166">
        <v>2.0099999999999998</v>
      </c>
      <c r="F4071" s="166">
        <v>1.98</v>
      </c>
      <c r="G4071" s="28">
        <v>1.84</v>
      </c>
      <c r="H4071" s="28">
        <v>1.17</v>
      </c>
      <c r="I4071" s="151">
        <f>SUM(B4071:H4071)</f>
        <v>11.049999999999999</v>
      </c>
      <c r="J4071" s="28">
        <v>1.92</v>
      </c>
      <c r="K4071" s="166">
        <v>1.62</v>
      </c>
      <c r="L4071" s="166">
        <v>2.2200000000000002</v>
      </c>
      <c r="M4071" s="166">
        <v>2.0099999999999998</v>
      </c>
      <c r="N4071" s="166">
        <v>1.1200000000000001</v>
      </c>
      <c r="O4071" s="28">
        <v>0.35</v>
      </c>
      <c r="P4071" s="28">
        <v>0.33</v>
      </c>
      <c r="Q4071" s="151">
        <f>SUM(J4071:P4071)</f>
        <v>9.57</v>
      </c>
    </row>
    <row r="4072" spans="1:17" x14ac:dyDescent="0.35">
      <c r="A4072" s="28" t="s">
        <v>152</v>
      </c>
      <c r="B4072" s="28">
        <f t="shared" ref="B4072:H4072" si="3257">B4071+B4070</f>
        <v>108.8</v>
      </c>
      <c r="C4072" s="28">
        <f t="shared" si="3257"/>
        <v>109.78</v>
      </c>
      <c r="D4072" s="28">
        <f t="shared" si="3257"/>
        <v>108.57</v>
      </c>
      <c r="E4072" s="106">
        <f t="shared" si="3257"/>
        <v>107.61</v>
      </c>
      <c r="F4072" s="28">
        <f t="shared" si="3257"/>
        <v>111.88000000000001</v>
      </c>
      <c r="G4072" s="28">
        <f t="shared" si="3257"/>
        <v>113.24000000000001</v>
      </c>
      <c r="H4072" s="28">
        <f t="shared" si="3257"/>
        <v>103.57000000000001</v>
      </c>
      <c r="I4072" s="151">
        <f>SUM(B4072:H4072)</f>
        <v>763.45</v>
      </c>
      <c r="J4072" s="28">
        <f t="shared" ref="J4072:P4072" si="3258">J4071+J4070</f>
        <v>120.12</v>
      </c>
      <c r="K4072" s="28">
        <f t="shared" si="3258"/>
        <v>105.72</v>
      </c>
      <c r="L4072" s="28">
        <f t="shared" si="3258"/>
        <v>122.32</v>
      </c>
      <c r="M4072" s="28">
        <f t="shared" si="3258"/>
        <v>116.01</v>
      </c>
      <c r="N4072" s="28">
        <f t="shared" si="3258"/>
        <v>109.52000000000001</v>
      </c>
      <c r="O4072" s="28">
        <f t="shared" si="3258"/>
        <v>107.17999999999999</v>
      </c>
      <c r="P4072" s="28">
        <f t="shared" si="3258"/>
        <v>106.73</v>
      </c>
      <c r="Q4072" s="151">
        <f>SUM(J4072:P4072)</f>
        <v>787.59999999999991</v>
      </c>
    </row>
    <row r="4073" spans="1:17" x14ac:dyDescent="0.35">
      <c r="A4073" s="28" t="s">
        <v>154</v>
      </c>
      <c r="B4073" s="169">
        <f t="shared" ref="B4073:H4073" si="3259">B4072/B4070</f>
        <v>1.0018416206261511</v>
      </c>
      <c r="C4073" s="169">
        <f t="shared" si="3259"/>
        <v>1.009935602575897</v>
      </c>
      <c r="D4073" s="169">
        <f t="shared" si="3259"/>
        <v>1.0261814744801512</v>
      </c>
      <c r="E4073" s="169">
        <f t="shared" si="3259"/>
        <v>1.0190340909090909</v>
      </c>
      <c r="F4073" s="169">
        <f t="shared" si="3259"/>
        <v>1.0180163785259326</v>
      </c>
      <c r="G4073" s="169">
        <f t="shared" si="3259"/>
        <v>1.0165170556552963</v>
      </c>
      <c r="H4073" s="169">
        <f t="shared" si="3259"/>
        <v>1.01142578125</v>
      </c>
      <c r="I4073" s="154">
        <f>I4071/I4072*100</f>
        <v>1.4473770384439058</v>
      </c>
      <c r="J4073" s="169">
        <f t="shared" ref="J4073:P4073" si="3260">J4072/J4070</f>
        <v>1.016243654822335</v>
      </c>
      <c r="K4073" s="169">
        <f t="shared" si="3260"/>
        <v>1.0155619596541787</v>
      </c>
      <c r="L4073" s="169">
        <f t="shared" si="3260"/>
        <v>1.0184845961698585</v>
      </c>
      <c r="M4073" s="169">
        <f t="shared" si="3260"/>
        <v>1.0176315789473684</v>
      </c>
      <c r="N4073" s="169">
        <f t="shared" si="3260"/>
        <v>1.0103321033210333</v>
      </c>
      <c r="O4073" s="169">
        <f t="shared" si="3260"/>
        <v>1.0032762332678087</v>
      </c>
      <c r="P4073" s="169">
        <f t="shared" si="3260"/>
        <v>1.0031015037593984</v>
      </c>
      <c r="Q4073" s="154">
        <f>Q4071/Q4072*100</f>
        <v>1.2150837988826817</v>
      </c>
    </row>
    <row r="4074" spans="1:17" x14ac:dyDescent="0.35">
      <c r="A4074" s="28" t="s">
        <v>153</v>
      </c>
      <c r="B4074" s="28">
        <v>194</v>
      </c>
      <c r="C4074" s="28">
        <v>194</v>
      </c>
      <c r="D4074" s="28">
        <v>192</v>
      </c>
      <c r="E4074" s="28">
        <v>193</v>
      </c>
      <c r="F4074" s="28">
        <v>196</v>
      </c>
      <c r="G4074" s="88">
        <v>202</v>
      </c>
      <c r="H4074" s="88">
        <v>192</v>
      </c>
      <c r="I4074" s="146"/>
      <c r="J4074" s="88">
        <v>209</v>
      </c>
      <c r="K4074" s="28">
        <v>198</v>
      </c>
      <c r="L4074" s="28">
        <v>212</v>
      </c>
      <c r="M4074" s="28">
        <v>198</v>
      </c>
      <c r="N4074" s="28">
        <v>193</v>
      </c>
      <c r="O4074" s="88">
        <v>133</v>
      </c>
      <c r="P4074" s="88">
        <v>131</v>
      </c>
      <c r="Q4074" s="146"/>
    </row>
    <row r="4075" spans="1:17" x14ac:dyDescent="0.35">
      <c r="A4075" s="43" t="s">
        <v>155</v>
      </c>
      <c r="B4075" s="169">
        <f t="shared" ref="B4075:H4075" si="3261">B4074/B4072</f>
        <v>1.7830882352941178</v>
      </c>
      <c r="C4075" s="169">
        <f t="shared" si="3261"/>
        <v>1.7671707050464565</v>
      </c>
      <c r="D4075" s="169">
        <f t="shared" si="3261"/>
        <v>1.768444321635811</v>
      </c>
      <c r="E4075" s="169">
        <f t="shared" si="3261"/>
        <v>1.7935136139763963</v>
      </c>
      <c r="F4075" s="169">
        <f t="shared" si="3261"/>
        <v>1.7518770110833033</v>
      </c>
      <c r="G4075" s="169">
        <f t="shared" si="3261"/>
        <v>1.7838219710349699</v>
      </c>
      <c r="H4075" s="169">
        <f t="shared" si="3261"/>
        <v>1.8538186733610118</v>
      </c>
      <c r="I4075" s="146"/>
      <c r="J4075" s="169">
        <f t="shared" ref="J4075:P4075" si="3262">J4074/J4072</f>
        <v>1.73992673992674</v>
      </c>
      <c r="K4075" s="169">
        <f t="shared" si="3262"/>
        <v>1.8728717366628831</v>
      </c>
      <c r="L4075" s="169">
        <f t="shared" si="3262"/>
        <v>1.7331589274035317</v>
      </c>
      <c r="M4075" s="169">
        <f t="shared" si="3262"/>
        <v>1.7067494181536074</v>
      </c>
      <c r="N4075" s="169">
        <f t="shared" si="3262"/>
        <v>1.7622352081811539</v>
      </c>
      <c r="O4075" s="169">
        <f t="shared" si="3262"/>
        <v>1.2409031535734281</v>
      </c>
      <c r="P4075" s="169">
        <f t="shared" si="3262"/>
        <v>1.2273962334863675</v>
      </c>
      <c r="Q4075" s="146"/>
    </row>
    <row r="4076" spans="1:17" x14ac:dyDescent="0.35">
      <c r="A4076" s="28" t="s">
        <v>170</v>
      </c>
      <c r="B4076" s="61">
        <v>419.8</v>
      </c>
      <c r="C4076" s="61">
        <v>392.1</v>
      </c>
      <c r="D4076" s="61">
        <v>464.8</v>
      </c>
      <c r="E4076" s="61">
        <v>465.1</v>
      </c>
      <c r="F4076" s="61">
        <v>419.1</v>
      </c>
      <c r="G4076" s="88">
        <v>413.8</v>
      </c>
      <c r="H4076" s="88">
        <v>411.7</v>
      </c>
      <c r="I4076" s="146">
        <f>SUM(B4076:H4076)</f>
        <v>2986.4</v>
      </c>
      <c r="J4076" s="88">
        <v>101.2</v>
      </c>
      <c r="K4076" s="61">
        <v>414.4</v>
      </c>
      <c r="L4076" s="61">
        <v>413.9</v>
      </c>
      <c r="M4076" s="61">
        <v>417.1</v>
      </c>
      <c r="N4076" s="61">
        <v>462.2</v>
      </c>
      <c r="O4076" s="88">
        <v>388.8</v>
      </c>
      <c r="P4076" s="88">
        <v>341.8</v>
      </c>
      <c r="Q4076" s="146">
        <f>SUM(J4076:P4076)</f>
        <v>2539.4</v>
      </c>
    </row>
    <row r="4077" spans="1:17" x14ac:dyDescent="0.35">
      <c r="A4077" s="28" t="s">
        <v>171</v>
      </c>
      <c r="B4077" s="166">
        <v>0.8</v>
      </c>
      <c r="C4077" s="166">
        <v>0.91</v>
      </c>
      <c r="D4077" s="166">
        <v>2.7</v>
      </c>
      <c r="E4077" s="166">
        <v>1.7</v>
      </c>
      <c r="F4077" s="166">
        <v>2.0099999999999998</v>
      </c>
      <c r="G4077" s="88">
        <v>2.7</v>
      </c>
      <c r="H4077" s="88">
        <v>1.1200000000000001</v>
      </c>
      <c r="I4077" s="146">
        <f>SUM(B4077:H4077)</f>
        <v>11.940000000000001</v>
      </c>
      <c r="J4077" s="88">
        <v>1.84</v>
      </c>
      <c r="K4077" s="166">
        <v>1.78</v>
      </c>
      <c r="L4077" s="166">
        <v>1.72</v>
      </c>
      <c r="M4077" s="166">
        <v>1.6</v>
      </c>
      <c r="N4077" s="166">
        <v>1.4</v>
      </c>
      <c r="O4077" s="88">
        <v>0.8</v>
      </c>
      <c r="P4077" s="88">
        <v>1</v>
      </c>
      <c r="Q4077" s="146">
        <f>SUM(J4077:P4077)</f>
        <v>10.14</v>
      </c>
    </row>
    <row r="4078" spans="1:17" x14ac:dyDescent="0.35">
      <c r="A4078" s="28" t="s">
        <v>152</v>
      </c>
      <c r="B4078" s="28">
        <f t="shared" ref="B4078:H4078" si="3263">B4077+B4076</f>
        <v>420.6</v>
      </c>
      <c r="C4078" s="28">
        <f t="shared" si="3263"/>
        <v>393.01000000000005</v>
      </c>
      <c r="D4078" s="28">
        <f t="shared" si="3263"/>
        <v>467.5</v>
      </c>
      <c r="E4078" s="28">
        <f t="shared" si="3263"/>
        <v>466.8</v>
      </c>
      <c r="F4078" s="28">
        <f t="shared" si="3263"/>
        <v>421.11</v>
      </c>
      <c r="G4078" s="28">
        <f t="shared" si="3263"/>
        <v>416.5</v>
      </c>
      <c r="H4078" s="28">
        <f t="shared" si="3263"/>
        <v>412.82</v>
      </c>
      <c r="I4078" s="146">
        <f>SUM(B4078:H4078)</f>
        <v>2998.34</v>
      </c>
      <c r="J4078" s="28">
        <f t="shared" ref="J4078:P4078" si="3264">J4077+J4076</f>
        <v>103.04</v>
      </c>
      <c r="K4078" s="28">
        <f t="shared" si="3264"/>
        <v>416.17999999999995</v>
      </c>
      <c r="L4078" s="28">
        <f t="shared" si="3264"/>
        <v>415.62</v>
      </c>
      <c r="M4078" s="28">
        <f t="shared" si="3264"/>
        <v>418.70000000000005</v>
      </c>
      <c r="N4078" s="28">
        <f t="shared" si="3264"/>
        <v>463.59999999999997</v>
      </c>
      <c r="O4078" s="28">
        <f t="shared" si="3264"/>
        <v>389.6</v>
      </c>
      <c r="P4078" s="28">
        <f t="shared" si="3264"/>
        <v>342.8</v>
      </c>
      <c r="Q4078" s="146">
        <f>SUM(J4078:P4078)</f>
        <v>2549.54</v>
      </c>
    </row>
    <row r="4079" spans="1:17" x14ac:dyDescent="0.35">
      <c r="A4079" s="28" t="s">
        <v>154</v>
      </c>
      <c r="B4079" s="169">
        <f t="shared" ref="B4079:H4079" si="3265">B4078/B4076</f>
        <v>1.001905669366365</v>
      </c>
      <c r="C4079" s="169">
        <f t="shared" si="3265"/>
        <v>1.0023208365212957</v>
      </c>
      <c r="D4079" s="169">
        <f t="shared" si="3265"/>
        <v>1.0058089500860585</v>
      </c>
      <c r="E4079" s="169">
        <f t="shared" si="3265"/>
        <v>1.0036551279294774</v>
      </c>
      <c r="F4079" s="169">
        <f t="shared" si="3265"/>
        <v>1.0047959914101645</v>
      </c>
      <c r="G4079" s="169">
        <f t="shared" si="3265"/>
        <v>1.0065248912518125</v>
      </c>
      <c r="H4079" s="169">
        <f t="shared" si="3265"/>
        <v>1.0027204274957493</v>
      </c>
      <c r="I4079" s="153">
        <f>I4077/I4078*100</f>
        <v>0.39822034859288807</v>
      </c>
      <c r="J4079" s="169">
        <f t="shared" ref="J4079:P4079" si="3266">J4078/J4076</f>
        <v>1.0181818181818183</v>
      </c>
      <c r="K4079" s="169">
        <f t="shared" si="3266"/>
        <v>1.0042953667953667</v>
      </c>
      <c r="L4079" s="169">
        <f t="shared" si="3266"/>
        <v>1.0041555931384394</v>
      </c>
      <c r="M4079" s="169">
        <f t="shared" si="3266"/>
        <v>1.0038360105490292</v>
      </c>
      <c r="N4079" s="169">
        <f t="shared" si="3266"/>
        <v>1.0030289917784507</v>
      </c>
      <c r="O4079" s="169">
        <f t="shared" si="3266"/>
        <v>1.0020576131687242</v>
      </c>
      <c r="P4079" s="169">
        <f t="shared" si="3266"/>
        <v>1.0029256875365711</v>
      </c>
      <c r="Q4079" s="153">
        <f>Q4077/Q4078*100</f>
        <v>0.39771880417643968</v>
      </c>
    </row>
    <row r="4080" spans="1:17" x14ac:dyDescent="0.35">
      <c r="A4080" s="28" t="s">
        <v>153</v>
      </c>
      <c r="B4080" s="61">
        <v>810</v>
      </c>
      <c r="C4080" s="61">
        <v>659</v>
      </c>
      <c r="D4080" s="61">
        <v>901</v>
      </c>
      <c r="E4080" s="61">
        <v>913</v>
      </c>
      <c r="F4080" s="61">
        <v>810</v>
      </c>
      <c r="G4080" s="88">
        <v>780</v>
      </c>
      <c r="H4080" s="88">
        <v>761</v>
      </c>
      <c r="I4080" s="146"/>
      <c r="J4080" s="88">
        <v>204</v>
      </c>
      <c r="K4080" s="61">
        <v>791</v>
      </c>
      <c r="L4080" s="61">
        <v>794</v>
      </c>
      <c r="M4080" s="61">
        <v>811</v>
      </c>
      <c r="N4080" s="61">
        <v>896</v>
      </c>
      <c r="O4080" s="88">
        <v>735</v>
      </c>
      <c r="P4080" s="88">
        <v>703</v>
      </c>
      <c r="Q4080" s="146"/>
    </row>
    <row r="4081" spans="1:17" x14ac:dyDescent="0.35">
      <c r="A4081" s="43" t="s">
        <v>155</v>
      </c>
      <c r="B4081" s="169">
        <f t="shared" ref="B4081:G4081" si="3267">B4080/B4078</f>
        <v>1.9258202567760341</v>
      </c>
      <c r="C4081" s="169">
        <f t="shared" si="3267"/>
        <v>1.6768021169944782</v>
      </c>
      <c r="D4081" s="169">
        <f t="shared" si="3267"/>
        <v>1.9272727272727272</v>
      </c>
      <c r="E4081" s="169">
        <f t="shared" si="3267"/>
        <v>1.9558697514995715</v>
      </c>
      <c r="F4081" s="169">
        <f t="shared" si="3267"/>
        <v>1.9234879247702501</v>
      </c>
      <c r="G4081" s="169">
        <f t="shared" si="3267"/>
        <v>1.8727490996398559</v>
      </c>
      <c r="H4081" s="169">
        <v>914</v>
      </c>
      <c r="I4081" s="146"/>
      <c r="J4081" s="169">
        <f>J4080/J4078</f>
        <v>1.9798136645962732</v>
      </c>
      <c r="K4081" s="169">
        <f>K4080/K4078</f>
        <v>1.9006199240713155</v>
      </c>
      <c r="L4081" s="169">
        <f>L4080/L4078</f>
        <v>1.9103989220922959</v>
      </c>
      <c r="M4081" s="169">
        <v>270</v>
      </c>
      <c r="N4081" s="169">
        <f>N4080/N4078</f>
        <v>1.9327006039689389</v>
      </c>
      <c r="O4081" s="169">
        <f>O4080/O4078</f>
        <v>1.8865503080082136</v>
      </c>
      <c r="P4081" s="169">
        <f>P4080/P4078</f>
        <v>2.0507584597432906</v>
      </c>
      <c r="Q4081" s="146"/>
    </row>
    <row r="4082" spans="1:17" x14ac:dyDescent="0.35">
      <c r="A4082" s="28" t="s">
        <v>173</v>
      </c>
      <c r="B4082" s="171">
        <v>27.06</v>
      </c>
      <c r="C4082" s="171">
        <v>29.1</v>
      </c>
      <c r="D4082" s="171">
        <v>25.27</v>
      </c>
      <c r="E4082" s="171">
        <v>20.329999999999998</v>
      </c>
      <c r="F4082" s="171">
        <v>28.31</v>
      </c>
      <c r="G4082" s="28">
        <v>27.45</v>
      </c>
      <c r="H4082" s="74">
        <v>26.38</v>
      </c>
      <c r="I4082" s="146">
        <f>SUM(B4082:H4082)</f>
        <v>183.89999999999998</v>
      </c>
      <c r="J4082" s="74">
        <v>27.48</v>
      </c>
      <c r="K4082" s="171">
        <v>27.75</v>
      </c>
      <c r="L4082" s="171">
        <v>31.08</v>
      </c>
      <c r="M4082" s="171">
        <v>30.45</v>
      </c>
      <c r="N4082" s="171">
        <v>27.49</v>
      </c>
      <c r="O4082" s="28">
        <v>25.71</v>
      </c>
      <c r="P4082" s="74">
        <v>25.22</v>
      </c>
      <c r="Q4082" s="146">
        <f>SUM(J4082:P4082)</f>
        <v>195.18</v>
      </c>
    </row>
    <row r="4083" spans="1:17" x14ac:dyDescent="0.35">
      <c r="A4083" s="28" t="s">
        <v>172</v>
      </c>
      <c r="B4083" s="61">
        <v>34.31</v>
      </c>
      <c r="C4083" s="61">
        <v>30.06</v>
      </c>
      <c r="D4083" s="61">
        <v>33.96</v>
      </c>
      <c r="E4083" s="61">
        <v>19.48</v>
      </c>
      <c r="F4083" s="61">
        <v>32.54</v>
      </c>
      <c r="G4083" s="28">
        <v>37.5</v>
      </c>
      <c r="H4083" s="74">
        <v>38.4</v>
      </c>
      <c r="I4083" s="146">
        <f>SUM(B4083:H4083)</f>
        <v>226.25000000000003</v>
      </c>
      <c r="J4083" s="33">
        <v>35.159999999999997</v>
      </c>
      <c r="K4083" s="61">
        <v>37.24</v>
      </c>
      <c r="L4083" s="61">
        <v>32.32</v>
      </c>
      <c r="M4083" s="61">
        <v>31.28</v>
      </c>
      <c r="N4083" s="61">
        <v>33.06</v>
      </c>
      <c r="O4083" s="28">
        <v>38.06</v>
      </c>
      <c r="P4083" s="74">
        <v>36.53</v>
      </c>
      <c r="Q4083" s="146">
        <f>SUM(J4083:P4083)</f>
        <v>243.65</v>
      </c>
    </row>
    <row r="4084" spans="1:17" x14ac:dyDescent="0.35">
      <c r="A4084" s="28" t="s">
        <v>152</v>
      </c>
      <c r="B4084" s="28">
        <f t="shared" ref="B4084:H4084" si="3268">B4083+B4082</f>
        <v>61.370000000000005</v>
      </c>
      <c r="C4084" s="28">
        <f t="shared" si="3268"/>
        <v>59.16</v>
      </c>
      <c r="D4084" s="28">
        <f t="shared" si="3268"/>
        <v>59.230000000000004</v>
      </c>
      <c r="E4084" s="28">
        <f t="shared" si="3268"/>
        <v>39.81</v>
      </c>
      <c r="F4084" s="28">
        <f t="shared" si="3268"/>
        <v>60.849999999999994</v>
      </c>
      <c r="G4084" s="28">
        <f t="shared" si="3268"/>
        <v>64.95</v>
      </c>
      <c r="H4084" s="28">
        <f t="shared" si="3268"/>
        <v>64.78</v>
      </c>
      <c r="I4084" s="146">
        <f>SUM(B4084:H4084)</f>
        <v>410.15</v>
      </c>
      <c r="J4084" s="28">
        <f t="shared" ref="J4084:P4084" si="3269">J4083+J4082</f>
        <v>62.64</v>
      </c>
      <c r="K4084" s="28">
        <f t="shared" si="3269"/>
        <v>64.990000000000009</v>
      </c>
      <c r="L4084" s="28">
        <f t="shared" si="3269"/>
        <v>63.4</v>
      </c>
      <c r="M4084" s="28">
        <f t="shared" si="3269"/>
        <v>61.730000000000004</v>
      </c>
      <c r="N4084" s="28">
        <f t="shared" si="3269"/>
        <v>60.55</v>
      </c>
      <c r="O4084" s="28">
        <f t="shared" si="3269"/>
        <v>63.77</v>
      </c>
      <c r="P4084" s="28">
        <f t="shared" si="3269"/>
        <v>61.75</v>
      </c>
      <c r="Q4084" s="146">
        <f>SUM(J4084:P4084)</f>
        <v>438.83</v>
      </c>
    </row>
    <row r="4085" spans="1:17" x14ac:dyDescent="0.35">
      <c r="A4085" s="28" t="s">
        <v>154</v>
      </c>
      <c r="B4085" s="169">
        <f t="shared" ref="B4085:H4085" si="3270">B4084/B4082</f>
        <v>2.2679231337767924</v>
      </c>
      <c r="C4085" s="169">
        <f t="shared" si="3270"/>
        <v>2.0329896907216494</v>
      </c>
      <c r="D4085" s="169">
        <f t="shared" si="3270"/>
        <v>2.3438860308666403</v>
      </c>
      <c r="E4085" s="169">
        <f t="shared" si="3270"/>
        <v>1.9581898671913431</v>
      </c>
      <c r="F4085" s="169">
        <f t="shared" si="3270"/>
        <v>2.1494171670787705</v>
      </c>
      <c r="G4085" s="169">
        <f t="shared" si="3270"/>
        <v>2.3661202185792352</v>
      </c>
      <c r="H4085" s="169">
        <f t="shared" si="3270"/>
        <v>2.4556482183472328</v>
      </c>
      <c r="I4085" s="153">
        <f>I4083/I4084*100</f>
        <v>55.162745337071819</v>
      </c>
      <c r="J4085" s="169">
        <f>J4084/J4082</f>
        <v>2.2794759825327509</v>
      </c>
      <c r="K4085" s="169">
        <f t="shared" ref="K4085:P4085" si="3271">K4084/K4082</f>
        <v>2.3419819819819825</v>
      </c>
      <c r="L4085" s="169">
        <f t="shared" si="3271"/>
        <v>2.0398970398970397</v>
      </c>
      <c r="M4085" s="169">
        <f t="shared" si="3271"/>
        <v>2.027257799671593</v>
      </c>
      <c r="N4085" s="169">
        <f t="shared" si="3271"/>
        <v>2.2026191342306292</v>
      </c>
      <c r="O4085" s="169">
        <f t="shared" si="3271"/>
        <v>2.4803578374173472</v>
      </c>
      <c r="P4085" s="169">
        <f t="shared" si="3271"/>
        <v>2.4484536082474229</v>
      </c>
      <c r="Q4085" s="153">
        <f>Q4083/Q4084*100</f>
        <v>55.522639746598912</v>
      </c>
    </row>
    <row r="4086" spans="1:17" x14ac:dyDescent="0.35">
      <c r="A4086" s="28" t="s">
        <v>153</v>
      </c>
      <c r="B4086" s="28">
        <v>219</v>
      </c>
      <c r="C4086" s="28">
        <v>215</v>
      </c>
      <c r="D4086" s="28">
        <v>184</v>
      </c>
      <c r="E4086" s="28">
        <v>147</v>
      </c>
      <c r="F4086" s="28">
        <v>217</v>
      </c>
      <c r="G4086" s="28">
        <v>208</v>
      </c>
      <c r="H4086" s="28">
        <v>207</v>
      </c>
      <c r="I4086" s="146"/>
      <c r="J4086" s="28">
        <v>197</v>
      </c>
      <c r="K4086" s="28">
        <v>203</v>
      </c>
      <c r="L4086" s="28">
        <v>226</v>
      </c>
      <c r="M4086" s="28">
        <v>221</v>
      </c>
      <c r="N4086" s="28">
        <v>200</v>
      </c>
      <c r="O4086" s="28">
        <v>217</v>
      </c>
      <c r="P4086" s="28">
        <v>198</v>
      </c>
      <c r="Q4086" s="146"/>
    </row>
    <row r="4087" spans="1:17" x14ac:dyDescent="0.35">
      <c r="A4087" s="43" t="s">
        <v>155</v>
      </c>
      <c r="B4087" s="169">
        <f t="shared" ref="B4087:H4087" si="3272">B4086/B4084</f>
        <v>3.5685188202704903</v>
      </c>
      <c r="C4087" s="169">
        <f t="shared" si="3272"/>
        <v>3.6342123056119</v>
      </c>
      <c r="D4087" s="169">
        <f t="shared" si="3272"/>
        <v>3.1065338510889751</v>
      </c>
      <c r="E4087" s="169">
        <f t="shared" si="3272"/>
        <v>3.6925395629238884</v>
      </c>
      <c r="F4087" s="169">
        <f t="shared" si="3272"/>
        <v>3.5661462612982748</v>
      </c>
      <c r="G4087" s="169">
        <f t="shared" si="3272"/>
        <v>3.2024634334103155</v>
      </c>
      <c r="H4087" s="169">
        <f t="shared" si="3272"/>
        <v>3.1954306884840999</v>
      </c>
      <c r="I4087" s="146"/>
      <c r="J4087" s="169">
        <f t="shared" ref="J4087:P4087" si="3273">J4086/J4084</f>
        <v>3.1449553001277137</v>
      </c>
      <c r="K4087" s="169">
        <f t="shared" si="3273"/>
        <v>3.1235574703800579</v>
      </c>
      <c r="L4087" s="169">
        <f t="shared" si="3273"/>
        <v>3.5646687697160884</v>
      </c>
      <c r="M4087" s="169">
        <f t="shared" si="3273"/>
        <v>3.5801069172201521</v>
      </c>
      <c r="N4087" s="169">
        <f t="shared" si="3273"/>
        <v>3.3030553261767137</v>
      </c>
      <c r="O4087" s="169">
        <f t="shared" si="3273"/>
        <v>3.402854006586169</v>
      </c>
      <c r="P4087" s="169">
        <f t="shared" si="3273"/>
        <v>3.2064777327935223</v>
      </c>
      <c r="Q4087" s="146"/>
    </row>
    <row r="4088" spans="1:17" x14ac:dyDescent="0.35">
      <c r="A4088" s="28" t="s">
        <v>176</v>
      </c>
      <c r="B4088" s="28">
        <v>0</v>
      </c>
      <c r="C4088" s="28">
        <v>0</v>
      </c>
      <c r="D4088" s="28">
        <v>0</v>
      </c>
      <c r="E4088" s="28">
        <v>0</v>
      </c>
      <c r="F4088" s="28">
        <v>0</v>
      </c>
      <c r="G4088" s="28">
        <v>0</v>
      </c>
      <c r="H4088" s="28">
        <v>0</v>
      </c>
      <c r="I4088" s="151">
        <f>SUM(B4088:H4088)</f>
        <v>0</v>
      </c>
      <c r="J4088" s="28">
        <v>0</v>
      </c>
      <c r="K4088" s="28">
        <v>0</v>
      </c>
      <c r="L4088" s="28">
        <v>0</v>
      </c>
      <c r="M4088" s="28">
        <v>0</v>
      </c>
      <c r="N4088" s="28">
        <v>0</v>
      </c>
      <c r="O4088" s="28">
        <v>0</v>
      </c>
      <c r="P4088" s="28">
        <v>0</v>
      </c>
      <c r="Q4088" s="151">
        <f>SUM(J4088:P4088)</f>
        <v>0</v>
      </c>
    </row>
    <row r="4089" spans="1:17" x14ac:dyDescent="0.35">
      <c r="A4089" s="28" t="s">
        <v>177</v>
      </c>
      <c r="B4089" s="28">
        <v>0</v>
      </c>
      <c r="C4089" s="28">
        <v>0</v>
      </c>
      <c r="D4089" s="28">
        <v>0</v>
      </c>
      <c r="E4089" s="28">
        <v>0</v>
      </c>
      <c r="F4089" s="28">
        <v>0</v>
      </c>
      <c r="G4089" s="28">
        <v>0</v>
      </c>
      <c r="H4089" s="28">
        <v>0</v>
      </c>
      <c r="I4089" s="151">
        <f>SUM(B4089:H4089)</f>
        <v>0</v>
      </c>
      <c r="J4089" s="28">
        <v>0</v>
      </c>
      <c r="K4089" s="28">
        <v>0</v>
      </c>
      <c r="L4089" s="28">
        <v>0</v>
      </c>
      <c r="M4089" s="28">
        <v>0</v>
      </c>
      <c r="N4089" s="28">
        <v>0</v>
      </c>
      <c r="O4089" s="28">
        <v>0</v>
      </c>
      <c r="P4089" s="28">
        <v>0</v>
      </c>
      <c r="Q4089" s="151">
        <f>SUM(J4089:P4089)</f>
        <v>0</v>
      </c>
    </row>
    <row r="4090" spans="1:17" x14ac:dyDescent="0.35">
      <c r="A4090" s="28" t="s">
        <v>152</v>
      </c>
      <c r="B4090" s="28">
        <f t="shared" ref="B4090:H4090" si="3274">B4089+B4088</f>
        <v>0</v>
      </c>
      <c r="C4090" s="28">
        <f t="shared" si="3274"/>
        <v>0</v>
      </c>
      <c r="D4090" s="28">
        <f t="shared" si="3274"/>
        <v>0</v>
      </c>
      <c r="E4090" s="28">
        <f t="shared" si="3274"/>
        <v>0</v>
      </c>
      <c r="F4090" s="28">
        <f t="shared" si="3274"/>
        <v>0</v>
      </c>
      <c r="G4090" s="28">
        <f t="shared" si="3274"/>
        <v>0</v>
      </c>
      <c r="H4090" s="28">
        <f t="shared" si="3274"/>
        <v>0</v>
      </c>
      <c r="I4090" s="151">
        <f>SUM(B4090:H4090)</f>
        <v>0</v>
      </c>
      <c r="J4090" s="28">
        <f>J4089+J4088</f>
        <v>0</v>
      </c>
      <c r="K4090" s="28">
        <f>K4089+K4088</f>
        <v>0</v>
      </c>
      <c r="L4090" s="28">
        <f>L4089+L4088</f>
        <v>0</v>
      </c>
      <c r="M4090" s="28">
        <f>M4089+M4088</f>
        <v>0</v>
      </c>
      <c r="N4090" s="28">
        <f>N4089+N4088</f>
        <v>0</v>
      </c>
      <c r="O4090" s="28">
        <v>0</v>
      </c>
      <c r="P4090" s="28">
        <f>P4089+P4088</f>
        <v>0</v>
      </c>
      <c r="Q4090" s="151">
        <f>SUM(J4090:P4090)</f>
        <v>0</v>
      </c>
    </row>
    <row r="4091" spans="1:17" x14ac:dyDescent="0.35">
      <c r="A4091" s="28" t="s">
        <v>154</v>
      </c>
      <c r="B4091" s="106" t="e">
        <f t="shared" ref="B4091:P4091" si="3275">B4089/B4090*100</f>
        <v>#DIV/0!</v>
      </c>
      <c r="C4091" s="106" t="e">
        <f t="shared" si="3275"/>
        <v>#DIV/0!</v>
      </c>
      <c r="D4091" s="106" t="e">
        <f t="shared" si="3275"/>
        <v>#DIV/0!</v>
      </c>
      <c r="E4091" s="106" t="e">
        <f t="shared" si="3275"/>
        <v>#DIV/0!</v>
      </c>
      <c r="F4091" s="106" t="e">
        <f t="shared" si="3275"/>
        <v>#DIV/0!</v>
      </c>
      <c r="G4091" s="106" t="e">
        <f t="shared" si="3275"/>
        <v>#DIV/0!</v>
      </c>
      <c r="H4091" s="106" t="e">
        <f t="shared" si="3275"/>
        <v>#DIV/0!</v>
      </c>
      <c r="I4091" s="153" t="e">
        <f t="shared" si="3275"/>
        <v>#DIV/0!</v>
      </c>
      <c r="J4091" s="106" t="e">
        <f t="shared" si="3275"/>
        <v>#DIV/0!</v>
      </c>
      <c r="K4091" s="106" t="e">
        <f t="shared" si="3275"/>
        <v>#DIV/0!</v>
      </c>
      <c r="L4091" s="106" t="e">
        <f t="shared" si="3275"/>
        <v>#DIV/0!</v>
      </c>
      <c r="M4091" s="106" t="e">
        <f t="shared" si="3275"/>
        <v>#DIV/0!</v>
      </c>
      <c r="N4091" s="106" t="e">
        <f t="shared" si="3275"/>
        <v>#DIV/0!</v>
      </c>
      <c r="O4091" s="106" t="e">
        <f t="shared" si="3275"/>
        <v>#DIV/0!</v>
      </c>
      <c r="P4091" s="106" t="e">
        <f t="shared" si="3275"/>
        <v>#DIV/0!</v>
      </c>
      <c r="Q4091" s="153" t="e">
        <f>Q4089/Q4090*100</f>
        <v>#DIV/0!</v>
      </c>
    </row>
    <row r="4092" spans="1:17" x14ac:dyDescent="0.35">
      <c r="A4092" s="28" t="s">
        <v>153</v>
      </c>
      <c r="B4092" s="88">
        <v>0</v>
      </c>
      <c r="C4092" s="88">
        <v>0</v>
      </c>
      <c r="D4092" s="88">
        <v>0</v>
      </c>
      <c r="E4092" s="88">
        <v>0</v>
      </c>
      <c r="F4092" s="88">
        <v>0</v>
      </c>
      <c r="G4092" s="88">
        <v>0</v>
      </c>
      <c r="H4092" s="88">
        <v>0</v>
      </c>
      <c r="I4092" s="146"/>
      <c r="J4092" s="88">
        <v>0</v>
      </c>
      <c r="K4092" s="88">
        <v>0</v>
      </c>
      <c r="L4092" s="88">
        <v>0</v>
      </c>
      <c r="M4092" s="88">
        <v>0</v>
      </c>
      <c r="N4092" s="88">
        <v>0</v>
      </c>
      <c r="O4092" s="88">
        <v>0</v>
      </c>
      <c r="P4092" s="88">
        <v>0</v>
      </c>
      <c r="Q4092" s="146"/>
    </row>
    <row r="4093" spans="1:17" x14ac:dyDescent="0.35">
      <c r="A4093" s="43" t="s">
        <v>155</v>
      </c>
      <c r="B4093" s="169" t="e">
        <f t="shared" ref="B4093:H4093" si="3276">B4092/B4090</f>
        <v>#DIV/0!</v>
      </c>
      <c r="C4093" s="169" t="e">
        <f t="shared" si="3276"/>
        <v>#DIV/0!</v>
      </c>
      <c r="D4093" s="169" t="e">
        <f t="shared" si="3276"/>
        <v>#DIV/0!</v>
      </c>
      <c r="E4093" s="169" t="e">
        <f t="shared" si="3276"/>
        <v>#DIV/0!</v>
      </c>
      <c r="F4093" s="169" t="e">
        <f t="shared" si="3276"/>
        <v>#DIV/0!</v>
      </c>
      <c r="G4093" s="169" t="e">
        <f t="shared" si="3276"/>
        <v>#DIV/0!</v>
      </c>
      <c r="H4093" s="169" t="e">
        <f t="shared" si="3276"/>
        <v>#DIV/0!</v>
      </c>
      <c r="I4093" s="146"/>
      <c r="J4093" s="169" t="e">
        <f t="shared" ref="J4093:P4093" si="3277">J4092/J4090</f>
        <v>#DIV/0!</v>
      </c>
      <c r="K4093" s="169" t="e">
        <f t="shared" si="3277"/>
        <v>#DIV/0!</v>
      </c>
      <c r="L4093" s="169" t="e">
        <f t="shared" si="3277"/>
        <v>#DIV/0!</v>
      </c>
      <c r="M4093" s="169" t="e">
        <f t="shared" si="3277"/>
        <v>#DIV/0!</v>
      </c>
      <c r="N4093" s="169" t="e">
        <f t="shared" si="3277"/>
        <v>#DIV/0!</v>
      </c>
      <c r="O4093" s="169" t="e">
        <f t="shared" si="3277"/>
        <v>#DIV/0!</v>
      </c>
      <c r="P4093" s="169" t="e">
        <f t="shared" si="3277"/>
        <v>#DIV/0!</v>
      </c>
      <c r="Q4093" s="146"/>
    </row>
    <row r="4094" spans="1:17" x14ac:dyDescent="0.35">
      <c r="A4094" s="28" t="s">
        <v>174</v>
      </c>
      <c r="B4094" s="28">
        <v>15.97</v>
      </c>
      <c r="C4094" s="28">
        <v>23.98</v>
      </c>
      <c r="D4094" s="28">
        <v>11.67</v>
      </c>
      <c r="E4094" s="28">
        <v>15.44</v>
      </c>
      <c r="F4094" s="28">
        <v>18.89</v>
      </c>
      <c r="G4094" s="79">
        <v>13.88</v>
      </c>
      <c r="H4094" s="79">
        <v>11.49</v>
      </c>
      <c r="I4094" s="146">
        <f>SUM(B4094:H4094)</f>
        <v>111.32</v>
      </c>
      <c r="J4094" s="88">
        <v>14.41</v>
      </c>
      <c r="K4094" s="28">
        <v>12.4</v>
      </c>
      <c r="L4094" s="28">
        <v>21.95</v>
      </c>
      <c r="M4094" s="28">
        <v>22.05</v>
      </c>
      <c r="N4094" s="28">
        <v>14.7</v>
      </c>
      <c r="O4094" s="79">
        <v>0</v>
      </c>
      <c r="P4094" s="79">
        <v>53.13</v>
      </c>
      <c r="Q4094" s="146">
        <f>SUM(J4094:P4094)</f>
        <v>138.64000000000001</v>
      </c>
    </row>
    <row r="4095" spans="1:17" x14ac:dyDescent="0.35">
      <c r="A4095" s="28" t="s">
        <v>175</v>
      </c>
      <c r="B4095" s="28">
        <v>0.28000000000000003</v>
      </c>
      <c r="C4095" s="28">
        <v>0.28999999999999998</v>
      </c>
      <c r="D4095" s="28">
        <v>0.22</v>
      </c>
      <c r="E4095" s="28">
        <v>0.23</v>
      </c>
      <c r="F4095" s="28">
        <v>0.25</v>
      </c>
      <c r="G4095" s="88">
        <v>0.25</v>
      </c>
      <c r="H4095" s="88">
        <v>0.27</v>
      </c>
      <c r="I4095" s="146">
        <f>SUM(B4095:H4095)</f>
        <v>1.79</v>
      </c>
      <c r="J4095" s="88">
        <v>0.25</v>
      </c>
      <c r="K4095" s="28">
        <v>0.22</v>
      </c>
      <c r="L4095" s="28">
        <v>0.25</v>
      </c>
      <c r="M4095" s="28">
        <v>0.35</v>
      </c>
      <c r="N4095" s="28">
        <v>0.21</v>
      </c>
      <c r="O4095" s="88">
        <v>0.22</v>
      </c>
      <c r="P4095" s="88">
        <v>0.24</v>
      </c>
      <c r="Q4095" s="146">
        <f>P4095+O4095+N4095+M4095+L4095+K4095+J4095</f>
        <v>1.74</v>
      </c>
    </row>
    <row r="4096" spans="1:17" x14ac:dyDescent="0.35">
      <c r="A4096" s="28" t="s">
        <v>152</v>
      </c>
      <c r="B4096" s="28">
        <f t="shared" ref="B4096:H4096" si="3278">B4095+B4094</f>
        <v>16.25</v>
      </c>
      <c r="C4096" s="28">
        <f t="shared" si="3278"/>
        <v>24.27</v>
      </c>
      <c r="D4096" s="28">
        <f t="shared" si="3278"/>
        <v>11.89</v>
      </c>
      <c r="E4096" s="28">
        <f t="shared" si="3278"/>
        <v>15.67</v>
      </c>
      <c r="F4096" s="28">
        <f t="shared" si="3278"/>
        <v>19.14</v>
      </c>
      <c r="G4096" s="28">
        <f t="shared" si="3278"/>
        <v>14.13</v>
      </c>
      <c r="H4096" s="28">
        <f t="shared" si="3278"/>
        <v>11.76</v>
      </c>
      <c r="I4096" s="146">
        <f>SUM(B4096:H4096)</f>
        <v>113.11</v>
      </c>
      <c r="J4096" s="28">
        <f>J4095+J4094</f>
        <v>14.66</v>
      </c>
      <c r="K4096" s="28">
        <f>K4095+K4094</f>
        <v>12.620000000000001</v>
      </c>
      <c r="L4096" s="28">
        <f>L4095+L4094</f>
        <v>22.2</v>
      </c>
      <c r="M4096" s="28">
        <v>90</v>
      </c>
      <c r="N4096" s="28">
        <f>N4095+N4094</f>
        <v>14.91</v>
      </c>
      <c r="O4096" s="28">
        <f>O4095+O4094</f>
        <v>0.22</v>
      </c>
      <c r="P4096" s="28">
        <f>P4095+P4094</f>
        <v>53.370000000000005</v>
      </c>
      <c r="Q4096" s="146">
        <f>SUM(J4096:P4096)</f>
        <v>207.98000000000002</v>
      </c>
    </row>
    <row r="4097" spans="1:17" x14ac:dyDescent="0.35">
      <c r="A4097" s="28" t="s">
        <v>154</v>
      </c>
      <c r="B4097" s="169">
        <f t="shared" ref="B4097:G4097" si="3279">B4096/B4094</f>
        <v>1.0175328741390106</v>
      </c>
      <c r="C4097" s="169">
        <f t="shared" si="3279"/>
        <v>1.0120934111759798</v>
      </c>
      <c r="D4097" s="169">
        <f t="shared" si="3279"/>
        <v>1.0188517566409598</v>
      </c>
      <c r="E4097" s="169">
        <f t="shared" si="3279"/>
        <v>1.0148963730569949</v>
      </c>
      <c r="F4097" s="169">
        <f t="shared" si="3279"/>
        <v>1.0132345156167284</v>
      </c>
      <c r="G4097" s="169">
        <f t="shared" si="3279"/>
        <v>1.0180115273775217</v>
      </c>
      <c r="H4097" s="169">
        <f>H4096/H4094</f>
        <v>1.0234986945169713</v>
      </c>
      <c r="I4097" s="153">
        <f>I4095/I4096*100</f>
        <v>1.582530280258156</v>
      </c>
      <c r="J4097" s="169">
        <f t="shared" ref="J4097:P4097" si="3280">J4096/J4094</f>
        <v>1.0173490631505899</v>
      </c>
      <c r="K4097" s="169">
        <f t="shared" si="3280"/>
        <v>1.017741935483871</v>
      </c>
      <c r="L4097" s="169">
        <f t="shared" si="3280"/>
        <v>1.0113895216400912</v>
      </c>
      <c r="M4097" s="169">
        <f t="shared" si="3280"/>
        <v>4.0816326530612246</v>
      </c>
      <c r="N4097" s="169">
        <f t="shared" si="3280"/>
        <v>1.0142857142857142</v>
      </c>
      <c r="O4097" s="169" t="e">
        <f t="shared" si="3280"/>
        <v>#DIV/0!</v>
      </c>
      <c r="P4097" s="169">
        <f t="shared" si="3280"/>
        <v>1.0045172219085263</v>
      </c>
      <c r="Q4097" s="153">
        <f>Q4095/Q4096*100</f>
        <v>0.83661890566400599</v>
      </c>
    </row>
    <row r="4098" spans="1:17" x14ac:dyDescent="0.35">
      <c r="A4098" s="28" t="s">
        <v>153</v>
      </c>
      <c r="B4098" s="28">
        <v>39</v>
      </c>
      <c r="C4098" s="28">
        <v>4</v>
      </c>
      <c r="D4098" s="28">
        <v>89</v>
      </c>
      <c r="E4098" s="28">
        <v>33</v>
      </c>
      <c r="F4098" s="28">
        <v>89</v>
      </c>
      <c r="G4098" s="28">
        <v>70</v>
      </c>
      <c r="H4098" s="28">
        <v>38</v>
      </c>
      <c r="I4098" s="146"/>
      <c r="J4098" s="28">
        <v>65</v>
      </c>
      <c r="K4098" s="28">
        <v>90</v>
      </c>
      <c r="L4098" s="28">
        <v>111</v>
      </c>
      <c r="M4098" s="28">
        <v>103</v>
      </c>
      <c r="N4098" s="28">
        <v>130</v>
      </c>
      <c r="O4098" s="28">
        <v>61</v>
      </c>
      <c r="P4098" s="28">
        <v>102</v>
      </c>
      <c r="Q4098" s="146"/>
    </row>
    <row r="4099" spans="1:17" x14ac:dyDescent="0.35">
      <c r="A4099" s="43" t="s">
        <v>155</v>
      </c>
      <c r="B4099" s="169">
        <f t="shared" ref="B4099:F4099" si="3281">B4098/B4096</f>
        <v>2.4</v>
      </c>
      <c r="C4099" s="169">
        <f t="shared" si="3281"/>
        <v>0.16481252575195715</v>
      </c>
      <c r="D4099" s="169">
        <f t="shared" si="3281"/>
        <v>7.4852817493692179</v>
      </c>
      <c r="E4099" s="169">
        <f t="shared" si="3281"/>
        <v>2.1059349074664966</v>
      </c>
      <c r="F4099" s="169">
        <f t="shared" si="3281"/>
        <v>4.6499477533960292</v>
      </c>
      <c r="G4099" s="169">
        <f>G4098/G4096</f>
        <v>4.9539985845718331</v>
      </c>
      <c r="H4099" s="169">
        <f t="shared" ref="H4099" si="3282">H4098/H4096</f>
        <v>3.231292517006803</v>
      </c>
      <c r="I4099" s="146"/>
      <c r="J4099" s="169">
        <f t="shared" ref="J4099:P4099" si="3283">J4098/J4096</f>
        <v>4.433833560709413</v>
      </c>
      <c r="K4099" s="169">
        <f t="shared" si="3283"/>
        <v>7.1315372424722661</v>
      </c>
      <c r="L4099" s="169">
        <f t="shared" si="3283"/>
        <v>5</v>
      </c>
      <c r="M4099" s="169">
        <f t="shared" si="3283"/>
        <v>1.1444444444444444</v>
      </c>
      <c r="N4099" s="169">
        <f t="shared" si="3283"/>
        <v>8.7189805499664654</v>
      </c>
      <c r="O4099" s="169">
        <f t="shared" si="3283"/>
        <v>277.27272727272725</v>
      </c>
      <c r="P4099" s="169">
        <f t="shared" si="3283"/>
        <v>1.9111860595840358</v>
      </c>
      <c r="Q4099" s="146"/>
    </row>
    <row r="4100" spans="1:17" x14ac:dyDescent="0.35">
      <c r="A4100" s="21"/>
      <c r="B4100" s="21"/>
      <c r="C4100" s="21"/>
      <c r="D4100" s="169">
        <f>D4099/D4097</f>
        <v>7.3467820029553206</v>
      </c>
      <c r="E4100" s="169">
        <f>E4099/E4097</f>
        <v>2.0750245674079584</v>
      </c>
      <c r="F4100" s="21">
        <v>21</v>
      </c>
      <c r="G4100" s="21"/>
      <c r="H4100" s="21"/>
      <c r="I4100" s="21"/>
      <c r="J4100" s="21"/>
      <c r="K4100" s="21"/>
      <c r="L4100" s="169">
        <f>L4099/L4097</f>
        <v>4.9436936936936933</v>
      </c>
      <c r="M4100" s="169">
        <f>M4099/M4097</f>
        <v>0.28038888888888885</v>
      </c>
      <c r="N4100" s="21">
        <v>21</v>
      </c>
      <c r="O4100" s="21"/>
      <c r="P4100" s="21"/>
    </row>
    <row r="4101" spans="1:17" x14ac:dyDescent="0.35">
      <c r="A4101" s="21"/>
      <c r="B4101" s="155"/>
      <c r="C4101" s="156" t="s">
        <v>1679</v>
      </c>
      <c r="D4101" s="156" t="s">
        <v>178</v>
      </c>
      <c r="E4101" s="156" t="s">
        <v>179</v>
      </c>
      <c r="F4101" s="156" t="s">
        <v>180</v>
      </c>
      <c r="G4101" s="156" t="s">
        <v>181</v>
      </c>
      <c r="H4101" s="156" t="s">
        <v>182</v>
      </c>
      <c r="I4101" s="156" t="s">
        <v>183</v>
      </c>
      <c r="J4101" s="156" t="s">
        <v>184</v>
      </c>
      <c r="K4101" s="156" t="s">
        <v>185</v>
      </c>
      <c r="L4101" s="156" t="s">
        <v>186</v>
      </c>
      <c r="M4101" s="156" t="s">
        <v>187</v>
      </c>
      <c r="N4101" s="156" t="s">
        <v>188</v>
      </c>
      <c r="O4101" s="21"/>
      <c r="P4101" s="21"/>
    </row>
    <row r="4102" spans="1:17" x14ac:dyDescent="0.35">
      <c r="A4102" s="21"/>
      <c r="B4102" s="157" t="s">
        <v>189</v>
      </c>
      <c r="C4102" s="179">
        <f>I3950</f>
        <v>421.8</v>
      </c>
      <c r="D4102" s="158">
        <f>I4029</f>
        <v>1040.3000000000002</v>
      </c>
      <c r="E4102" s="158">
        <v>0</v>
      </c>
      <c r="F4102" s="164">
        <f>Q4047</f>
        <v>316.73</v>
      </c>
      <c r="G4102" s="180">
        <f>I4053</f>
        <v>0</v>
      </c>
      <c r="H4102" s="164">
        <f>Q4059</f>
        <v>963.7</v>
      </c>
      <c r="I4102" s="164">
        <f>Q4065</f>
        <v>14.96</v>
      </c>
      <c r="J4102" s="164">
        <f>Q4071</f>
        <v>9.57</v>
      </c>
      <c r="K4102" s="179">
        <f>Q4077</f>
        <v>10.14</v>
      </c>
      <c r="L4102" s="164">
        <f>Q4083</f>
        <v>243.65</v>
      </c>
      <c r="M4102" s="164">
        <v>0</v>
      </c>
      <c r="N4102" s="164">
        <f>Q4095</f>
        <v>1.74</v>
      </c>
      <c r="O4102" s="21"/>
      <c r="P4102" s="21"/>
    </row>
    <row r="4103" spans="1:17" x14ac:dyDescent="0.35">
      <c r="A4103" s="21"/>
      <c r="B4103" s="157" t="s">
        <v>190</v>
      </c>
      <c r="C4103" s="163">
        <f>I4031</f>
        <v>100</v>
      </c>
      <c r="D4103" s="163">
        <f>I4037</f>
        <v>100</v>
      </c>
      <c r="E4103" s="163">
        <v>100</v>
      </c>
      <c r="F4103" s="163">
        <f>Q4049</f>
        <v>68.074451393814343</v>
      </c>
      <c r="G4103" s="163">
        <f>I4055</f>
        <v>0</v>
      </c>
      <c r="H4103" s="184">
        <f>Q4061</f>
        <v>36.016743282131777</v>
      </c>
      <c r="I4103" s="163">
        <f>Q4067</f>
        <v>1.3346060860178601</v>
      </c>
      <c r="J4103" s="163">
        <f>Q4073</f>
        <v>1.2150837988826817</v>
      </c>
      <c r="K4103" s="163">
        <f>Q4079</f>
        <v>0.39771880417643968</v>
      </c>
      <c r="L4103" s="163">
        <f>Q4085</f>
        <v>55.522639746598912</v>
      </c>
      <c r="M4103" s="163" t="e">
        <f>Q4091</f>
        <v>#DIV/0!</v>
      </c>
      <c r="N4103" s="163">
        <f>Q4097</f>
        <v>0.83661890566400599</v>
      </c>
      <c r="O4103" s="21"/>
      <c r="P4103" s="21"/>
    </row>
    <row r="4105" spans="1:17" ht="15.5" x14ac:dyDescent="0.35">
      <c r="A4105" s="33" t="s">
        <v>1</v>
      </c>
      <c r="B4105" s="64" t="s">
        <v>1588</v>
      </c>
      <c r="C4105" s="64" t="s">
        <v>1724</v>
      </c>
      <c r="D4105" s="64" t="s">
        <v>1725</v>
      </c>
      <c r="E4105" s="64" t="s">
        <v>1726</v>
      </c>
      <c r="F4105" s="64" t="s">
        <v>1727</v>
      </c>
      <c r="G4105" s="64" t="s">
        <v>1728</v>
      </c>
      <c r="H4105" s="64" t="s">
        <v>1729</v>
      </c>
      <c r="I4105" s="65" t="s">
        <v>2258</v>
      </c>
      <c r="J4105" s="64" t="s">
        <v>1730</v>
      </c>
      <c r="K4105" s="64" t="s">
        <v>2259</v>
      </c>
      <c r="L4105" s="64" t="s">
        <v>2260</v>
      </c>
      <c r="M4105" s="64" t="s">
        <v>2265</v>
      </c>
      <c r="N4105" s="64" t="s">
        <v>2262</v>
      </c>
      <c r="O4105" s="64" t="s">
        <v>2263</v>
      </c>
      <c r="P4105" s="64" t="s">
        <v>2264</v>
      </c>
      <c r="Q4105" s="65" t="s">
        <v>2258</v>
      </c>
    </row>
    <row r="4106" spans="1:17" x14ac:dyDescent="0.35">
      <c r="A4106" s="28" t="s">
        <v>1677</v>
      </c>
      <c r="B4106" s="28">
        <v>0</v>
      </c>
      <c r="C4106" s="28">
        <v>0</v>
      </c>
      <c r="D4106" s="28">
        <v>0</v>
      </c>
      <c r="E4106" s="28">
        <v>0</v>
      </c>
      <c r="F4106" s="28">
        <v>0</v>
      </c>
      <c r="G4106" s="28">
        <v>0</v>
      </c>
      <c r="H4106" s="28">
        <v>0</v>
      </c>
      <c r="I4106" s="146">
        <f>SUM(B4106:H4106)</f>
        <v>0</v>
      </c>
      <c r="J4106" s="28">
        <v>0</v>
      </c>
      <c r="K4106" s="28">
        <v>0</v>
      </c>
      <c r="L4106" s="28">
        <v>0</v>
      </c>
      <c r="M4106" s="28">
        <v>0</v>
      </c>
      <c r="N4106" s="28">
        <v>0</v>
      </c>
      <c r="O4106" s="28">
        <v>0</v>
      </c>
      <c r="P4106" s="28">
        <v>0</v>
      </c>
      <c r="Q4106" s="146">
        <f>SUM(J4106:P4106)</f>
        <v>0</v>
      </c>
    </row>
    <row r="4107" spans="1:17" x14ac:dyDescent="0.35">
      <c r="A4107" s="28" t="s">
        <v>1678</v>
      </c>
      <c r="B4107" s="28">
        <v>200.2</v>
      </c>
      <c r="C4107" s="28">
        <v>199.4</v>
      </c>
      <c r="D4107" s="28">
        <v>79.7</v>
      </c>
      <c r="E4107" s="28">
        <v>95.1</v>
      </c>
      <c r="F4107" s="28">
        <v>109.6</v>
      </c>
      <c r="G4107" s="166">
        <v>128</v>
      </c>
      <c r="H4107" s="28">
        <v>119.8</v>
      </c>
      <c r="I4107" s="146">
        <f>SUM(B4107:H4107)</f>
        <v>931.8</v>
      </c>
      <c r="J4107" s="28">
        <v>166.4</v>
      </c>
      <c r="K4107" s="28">
        <v>117.2</v>
      </c>
      <c r="L4107" s="28">
        <v>148.6</v>
      </c>
      <c r="M4107" s="28">
        <v>53.8</v>
      </c>
      <c r="N4107" s="28">
        <v>36.9</v>
      </c>
      <c r="O4107" s="28">
        <v>29.5</v>
      </c>
      <c r="P4107" s="28">
        <v>130.5</v>
      </c>
      <c r="Q4107" s="146">
        <f t="shared" ref="Q4107:Q4110" si="3284">SUM(J4107:P4107)</f>
        <v>682.90000000000009</v>
      </c>
    </row>
    <row r="4108" spans="1:17" x14ac:dyDescent="0.35">
      <c r="A4108" s="28" t="s">
        <v>152</v>
      </c>
      <c r="B4108" s="28">
        <f>B4107+B4106</f>
        <v>200.2</v>
      </c>
      <c r="C4108" s="28">
        <f t="shared" ref="C4108:I4108" si="3285">C4107+C4106</f>
        <v>199.4</v>
      </c>
      <c r="D4108" s="28">
        <f t="shared" si="3285"/>
        <v>79.7</v>
      </c>
      <c r="E4108" s="28">
        <f>E4107+E4106</f>
        <v>95.1</v>
      </c>
      <c r="F4108" s="28">
        <v>109.6</v>
      </c>
      <c r="G4108" s="28">
        <f t="shared" si="3285"/>
        <v>128</v>
      </c>
      <c r="H4108" s="28">
        <f t="shared" si="3285"/>
        <v>119.8</v>
      </c>
      <c r="I4108" s="150">
        <f t="shared" si="3285"/>
        <v>931.8</v>
      </c>
      <c r="J4108" s="28">
        <f>J4107+J4106</f>
        <v>166.4</v>
      </c>
      <c r="K4108" s="28">
        <f t="shared" ref="K4108:Q4108" si="3286">K4107+K4106</f>
        <v>117.2</v>
      </c>
      <c r="L4108" s="28">
        <f t="shared" si="3286"/>
        <v>148.6</v>
      </c>
      <c r="M4108" s="28">
        <f t="shared" si="3286"/>
        <v>53.8</v>
      </c>
      <c r="N4108" s="28">
        <f t="shared" si="3286"/>
        <v>36.9</v>
      </c>
      <c r="O4108" s="28">
        <f t="shared" si="3286"/>
        <v>29.5</v>
      </c>
      <c r="P4108" s="28">
        <f t="shared" si="3286"/>
        <v>130.5</v>
      </c>
      <c r="Q4108" s="150">
        <f t="shared" si="3286"/>
        <v>682.9</v>
      </c>
    </row>
    <row r="4109" spans="1:17" x14ac:dyDescent="0.35">
      <c r="A4109" s="28" t="s">
        <v>154</v>
      </c>
      <c r="B4109" s="106">
        <f t="shared" ref="B4109:I4109" si="3287">B4107/B4108*100</f>
        <v>100</v>
      </c>
      <c r="C4109" s="106">
        <f>C4107/C4108*100</f>
        <v>100</v>
      </c>
      <c r="D4109" s="106">
        <f t="shared" si="3287"/>
        <v>100</v>
      </c>
      <c r="E4109" s="106">
        <f>E4107/E4108*100</f>
        <v>100</v>
      </c>
      <c r="F4109" s="106">
        <v>100</v>
      </c>
      <c r="G4109" s="106">
        <f t="shared" si="3287"/>
        <v>100</v>
      </c>
      <c r="H4109" s="106">
        <f t="shared" si="3287"/>
        <v>100</v>
      </c>
      <c r="I4109" s="151">
        <f t="shared" si="3287"/>
        <v>100</v>
      </c>
      <c r="J4109" s="106">
        <f>J4107/J4108*100</f>
        <v>100</v>
      </c>
      <c r="K4109" s="106">
        <f t="shared" ref="K4109:Q4109" si="3288">K4107/K4108*100</f>
        <v>100</v>
      </c>
      <c r="L4109" s="106">
        <f t="shared" si="3288"/>
        <v>100</v>
      </c>
      <c r="M4109" s="106">
        <f t="shared" si="3288"/>
        <v>100</v>
      </c>
      <c r="N4109" s="106">
        <f t="shared" si="3288"/>
        <v>100</v>
      </c>
      <c r="O4109" s="106">
        <f t="shared" si="3288"/>
        <v>100</v>
      </c>
      <c r="P4109" s="106">
        <f t="shared" si="3288"/>
        <v>100</v>
      </c>
      <c r="Q4109" s="151">
        <f t="shared" si="3288"/>
        <v>100.00000000000003</v>
      </c>
    </row>
    <row r="4110" spans="1:17" x14ac:dyDescent="0.35">
      <c r="A4110" s="28" t="s">
        <v>153</v>
      </c>
      <c r="B4110" s="28">
        <v>217</v>
      </c>
      <c r="C4110" s="28">
        <v>214</v>
      </c>
      <c r="D4110" s="28">
        <v>84</v>
      </c>
      <c r="E4110" s="28">
        <v>105</v>
      </c>
      <c r="F4110" s="28">
        <v>124</v>
      </c>
      <c r="G4110" s="28">
        <v>148</v>
      </c>
      <c r="H4110" s="28">
        <v>135</v>
      </c>
      <c r="I4110" s="151">
        <v>0</v>
      </c>
      <c r="J4110" s="106">
        <f>J4108/J4109*100</f>
        <v>166.4</v>
      </c>
      <c r="K4110" s="28">
        <v>139</v>
      </c>
      <c r="L4110" s="28">
        <v>160</v>
      </c>
      <c r="M4110" s="28">
        <v>56</v>
      </c>
      <c r="N4110" s="28">
        <v>44</v>
      </c>
      <c r="O4110" s="28">
        <v>32</v>
      </c>
      <c r="P4110" s="28">
        <v>141</v>
      </c>
      <c r="Q4110" s="146">
        <f t="shared" si="3284"/>
        <v>738.4</v>
      </c>
    </row>
    <row r="4111" spans="1:17" x14ac:dyDescent="0.35">
      <c r="A4111" s="167" t="s">
        <v>155</v>
      </c>
      <c r="B4111" s="186">
        <f>B4110+B4109</f>
        <v>317</v>
      </c>
      <c r="C4111" s="169">
        <f t="shared" ref="C4111:Q4111" si="3289">C4110/C4108</f>
        <v>1.0732196589769307</v>
      </c>
      <c r="D4111" s="169">
        <f t="shared" si="3289"/>
        <v>1.053952321204517</v>
      </c>
      <c r="E4111" s="169">
        <f t="shared" si="3289"/>
        <v>1.1041009463722398</v>
      </c>
      <c r="F4111" s="169">
        <f t="shared" si="3289"/>
        <v>1.1313868613138687</v>
      </c>
      <c r="G4111" s="169">
        <f>G4110/G4108</f>
        <v>1.15625</v>
      </c>
      <c r="H4111" s="169">
        <f t="shared" si="3289"/>
        <v>1.1268781302170283</v>
      </c>
      <c r="I4111" s="146"/>
      <c r="J4111" s="169">
        <f t="shared" si="3289"/>
        <v>1</v>
      </c>
      <c r="K4111" s="169">
        <f t="shared" si="3289"/>
        <v>1.1860068259385665</v>
      </c>
      <c r="L4111" s="169">
        <f t="shared" si="3289"/>
        <v>1.0767160161507403</v>
      </c>
      <c r="M4111" s="169">
        <f t="shared" si="3289"/>
        <v>1.0408921933085502</v>
      </c>
      <c r="N4111" s="169">
        <f t="shared" si="3289"/>
        <v>1.1924119241192412</v>
      </c>
      <c r="O4111" s="169">
        <f t="shared" si="3289"/>
        <v>1.0847457627118644</v>
      </c>
      <c r="P4111" s="169">
        <f t="shared" si="3289"/>
        <v>1.0804597701149425</v>
      </c>
      <c r="Q4111" s="146">
        <f t="shared" si="3289"/>
        <v>1.0812710499341045</v>
      </c>
    </row>
    <row r="4112" spans="1:17" x14ac:dyDescent="0.35">
      <c r="A4112" s="28" t="s">
        <v>162</v>
      </c>
      <c r="B4112" s="28">
        <v>0</v>
      </c>
      <c r="C4112" s="28">
        <v>0</v>
      </c>
      <c r="D4112" s="28">
        <v>0</v>
      </c>
      <c r="E4112" s="28">
        <v>0</v>
      </c>
      <c r="F4112" s="28">
        <v>0</v>
      </c>
      <c r="G4112" s="28">
        <v>0</v>
      </c>
      <c r="H4112" s="28">
        <v>0</v>
      </c>
      <c r="I4112" s="146">
        <f>SUM(B4112:H4112)</f>
        <v>0</v>
      </c>
      <c r="J4112" s="28">
        <v>0</v>
      </c>
      <c r="K4112" s="28">
        <v>0</v>
      </c>
      <c r="L4112" s="28">
        <v>0</v>
      </c>
      <c r="M4112" s="28">
        <v>0</v>
      </c>
      <c r="N4112" s="28">
        <v>0</v>
      </c>
      <c r="O4112" s="28"/>
      <c r="P4112" s="28">
        <v>0</v>
      </c>
      <c r="Q4112" s="146">
        <f>SUM(J4112:P4112)</f>
        <v>0</v>
      </c>
    </row>
    <row r="4113" spans="1:17" x14ac:dyDescent="0.35">
      <c r="A4113" s="28" t="s">
        <v>163</v>
      </c>
      <c r="B4113" s="61">
        <v>183.1</v>
      </c>
      <c r="C4113" s="61">
        <v>184.4</v>
      </c>
      <c r="D4113" s="166">
        <v>88.7</v>
      </c>
      <c r="E4113" s="166">
        <v>111.1</v>
      </c>
      <c r="F4113" s="166">
        <v>166.1</v>
      </c>
      <c r="G4113" s="166">
        <v>156.9</v>
      </c>
      <c r="H4113" s="28">
        <v>159.9</v>
      </c>
      <c r="I4113" s="146">
        <f>SUM(B4113:H4113)</f>
        <v>1050.2</v>
      </c>
      <c r="J4113" s="28">
        <v>148.4</v>
      </c>
      <c r="K4113" s="28">
        <v>134.1</v>
      </c>
      <c r="L4113" s="28">
        <v>89.8</v>
      </c>
      <c r="M4113" s="28">
        <v>59.2</v>
      </c>
      <c r="N4113" s="28">
        <v>79.5</v>
      </c>
      <c r="O4113" s="28">
        <v>28</v>
      </c>
      <c r="P4113" s="28">
        <v>138.19999999999999</v>
      </c>
      <c r="Q4113" s="146">
        <f t="shared" ref="Q4113:Q4117" si="3290">SUM(J4113:P4113)</f>
        <v>677.2</v>
      </c>
    </row>
    <row r="4114" spans="1:17" x14ac:dyDescent="0.35">
      <c r="A4114" s="28" t="s">
        <v>152</v>
      </c>
      <c r="B4114" s="28">
        <f>B4113+B4112</f>
        <v>183.1</v>
      </c>
      <c r="C4114" s="28">
        <f>C4113+C4112</f>
        <v>184.4</v>
      </c>
      <c r="D4114" s="28">
        <f t="shared" ref="D4114:I4114" si="3291">D4113+D4112</f>
        <v>88.7</v>
      </c>
      <c r="E4114" s="28">
        <f t="shared" si="3291"/>
        <v>111.1</v>
      </c>
      <c r="F4114" s="28">
        <f t="shared" si="3291"/>
        <v>166.1</v>
      </c>
      <c r="G4114" s="28">
        <f t="shared" si="3291"/>
        <v>156.9</v>
      </c>
      <c r="H4114" s="28">
        <f t="shared" si="3291"/>
        <v>159.9</v>
      </c>
      <c r="I4114" s="150">
        <f t="shared" si="3291"/>
        <v>1050.2</v>
      </c>
      <c r="J4114" s="28">
        <f>J4113+J4112</f>
        <v>148.4</v>
      </c>
      <c r="K4114" s="28">
        <f t="shared" ref="K4114:Q4114" si="3292">K4113+K4112</f>
        <v>134.1</v>
      </c>
      <c r="L4114" s="28">
        <f t="shared" si="3292"/>
        <v>89.8</v>
      </c>
      <c r="M4114" s="28">
        <f t="shared" si="3292"/>
        <v>59.2</v>
      </c>
      <c r="N4114" s="28">
        <f t="shared" si="3292"/>
        <v>79.5</v>
      </c>
      <c r="O4114" s="28">
        <f t="shared" si="3292"/>
        <v>28</v>
      </c>
      <c r="P4114" s="28">
        <f t="shared" si="3292"/>
        <v>138.19999999999999</v>
      </c>
      <c r="Q4114" s="150">
        <f t="shared" si="3292"/>
        <v>677.2</v>
      </c>
    </row>
    <row r="4115" spans="1:17" x14ac:dyDescent="0.35">
      <c r="A4115" s="28" t="s">
        <v>154</v>
      </c>
      <c r="B4115" s="106">
        <f>B4113/B4114*100</f>
        <v>100</v>
      </c>
      <c r="C4115" s="106">
        <f t="shared" ref="C4115:I4115" si="3293">C4113/C4114*100</f>
        <v>100</v>
      </c>
      <c r="D4115" s="106">
        <f t="shared" si="3293"/>
        <v>100</v>
      </c>
      <c r="E4115" s="106">
        <f t="shared" si="3293"/>
        <v>100</v>
      </c>
      <c r="F4115" s="106">
        <f t="shared" si="3293"/>
        <v>100</v>
      </c>
      <c r="G4115" s="106">
        <f t="shared" si="3293"/>
        <v>100</v>
      </c>
      <c r="H4115" s="106">
        <f t="shared" si="3293"/>
        <v>100</v>
      </c>
      <c r="I4115" s="151">
        <f t="shared" si="3293"/>
        <v>100</v>
      </c>
      <c r="J4115" s="106">
        <f>J4113/J4114*100</f>
        <v>100</v>
      </c>
      <c r="K4115" s="106">
        <f t="shared" ref="K4115:Q4115" si="3294">K4113/K4114*100</f>
        <v>100</v>
      </c>
      <c r="L4115" s="106">
        <f t="shared" si="3294"/>
        <v>100</v>
      </c>
      <c r="M4115" s="106">
        <f t="shared" si="3294"/>
        <v>100</v>
      </c>
      <c r="N4115" s="106">
        <f t="shared" si="3294"/>
        <v>100</v>
      </c>
      <c r="O4115" s="106">
        <f t="shared" si="3294"/>
        <v>100</v>
      </c>
      <c r="P4115" s="106">
        <f t="shared" si="3294"/>
        <v>100</v>
      </c>
      <c r="Q4115" s="151">
        <f t="shared" si="3294"/>
        <v>100</v>
      </c>
    </row>
    <row r="4116" spans="1:17" x14ac:dyDescent="0.35">
      <c r="A4116" s="28" t="s">
        <v>153</v>
      </c>
      <c r="B4116" s="106">
        <v>213</v>
      </c>
      <c r="C4116" s="28">
        <v>215</v>
      </c>
      <c r="D4116" s="28">
        <v>160</v>
      </c>
      <c r="E4116" s="28">
        <v>255</v>
      </c>
      <c r="F4116" s="28">
        <v>208</v>
      </c>
      <c r="G4116" s="28">
        <v>197</v>
      </c>
      <c r="H4116" s="28">
        <v>199</v>
      </c>
      <c r="I4116" s="151">
        <v>0</v>
      </c>
      <c r="J4116" s="28">
        <v>201</v>
      </c>
      <c r="K4116" s="28">
        <v>176</v>
      </c>
      <c r="L4116" s="28">
        <v>118</v>
      </c>
      <c r="M4116" s="28">
        <v>70</v>
      </c>
      <c r="N4116" s="28">
        <v>53</v>
      </c>
      <c r="O4116" s="28">
        <v>34</v>
      </c>
      <c r="P4116" s="28">
        <v>179</v>
      </c>
      <c r="Q4116" s="146">
        <f t="shared" si="3290"/>
        <v>831</v>
      </c>
    </row>
    <row r="4117" spans="1:17" x14ac:dyDescent="0.35">
      <c r="A4117" s="167" t="s">
        <v>155</v>
      </c>
      <c r="B4117" s="169">
        <f>B4116/B4114</f>
        <v>1.1632987438558164</v>
      </c>
      <c r="C4117" s="169">
        <f t="shared" ref="C4117:J4117" si="3295">C4116/C4114</f>
        <v>1.1659436008676789</v>
      </c>
      <c r="D4117" s="169">
        <f t="shared" si="3295"/>
        <v>1.8038331454340473</v>
      </c>
      <c r="E4117" s="169">
        <f t="shared" si="3295"/>
        <v>2.2952295229522952</v>
      </c>
      <c r="F4117" s="169">
        <f t="shared" si="3295"/>
        <v>1.2522576760987358</v>
      </c>
      <c r="G4117" s="169">
        <f t="shared" si="3295"/>
        <v>1.2555768005098789</v>
      </c>
      <c r="H4117" s="169">
        <f t="shared" si="3295"/>
        <v>1.2445278298936835</v>
      </c>
      <c r="I4117" s="146">
        <f t="shared" si="3295"/>
        <v>0</v>
      </c>
      <c r="J4117" s="169">
        <f t="shared" si="3295"/>
        <v>1.3544474393530996</v>
      </c>
      <c r="K4117" s="169">
        <f t="shared" ref="K4117" si="3296">K4116/K4114</f>
        <v>1.3124533929903057</v>
      </c>
      <c r="L4117" s="169">
        <f t="shared" ref="L4117" si="3297">L4116/L4114</f>
        <v>1.3140311804008908</v>
      </c>
      <c r="M4117" s="169">
        <f t="shared" ref="M4117" si="3298">M4116/M4114</f>
        <v>1.1824324324324325</v>
      </c>
      <c r="N4117" s="169">
        <f t="shared" ref="N4117" si="3299">N4116/N4114</f>
        <v>0.66666666666666663</v>
      </c>
      <c r="O4117" s="169">
        <f t="shared" ref="O4117" si="3300">O4116/O4114</f>
        <v>1.2142857142857142</v>
      </c>
      <c r="P4117" s="169">
        <f t="shared" ref="P4117" si="3301">P4116/P4114</f>
        <v>1.2952243125904488</v>
      </c>
      <c r="Q4117" s="146">
        <f t="shared" si="3290"/>
        <v>8.339541138719559</v>
      </c>
    </row>
    <row r="4118" spans="1:17" x14ac:dyDescent="0.35">
      <c r="A4118" s="28" t="s">
        <v>164</v>
      </c>
      <c r="B4118" s="28">
        <v>0</v>
      </c>
      <c r="C4118" s="28">
        <v>0</v>
      </c>
      <c r="D4118" s="28">
        <v>0</v>
      </c>
      <c r="E4118" s="28">
        <v>0</v>
      </c>
      <c r="F4118" s="28">
        <v>0</v>
      </c>
      <c r="G4118" s="28">
        <v>0</v>
      </c>
      <c r="H4118" s="28">
        <v>0</v>
      </c>
      <c r="I4118" s="146">
        <f>SUM(B4118:H4118)</f>
        <v>0</v>
      </c>
      <c r="J4118" s="28">
        <v>0</v>
      </c>
      <c r="K4118" s="61">
        <v>0</v>
      </c>
      <c r="L4118" s="61">
        <v>0</v>
      </c>
      <c r="M4118" s="61">
        <v>0</v>
      </c>
      <c r="N4118" s="61">
        <v>0</v>
      </c>
      <c r="O4118" s="61">
        <v>0</v>
      </c>
      <c r="P4118" s="61">
        <v>0</v>
      </c>
      <c r="Q4118" s="146">
        <f>SUM(J4118:P4118)</f>
        <v>0</v>
      </c>
    </row>
    <row r="4119" spans="1:17" x14ac:dyDescent="0.35">
      <c r="A4119" s="88" t="s">
        <v>165</v>
      </c>
      <c r="B4119" s="148">
        <v>0</v>
      </c>
      <c r="C4119" s="148">
        <v>0</v>
      </c>
      <c r="D4119" s="148">
        <v>0</v>
      </c>
      <c r="E4119" s="148">
        <v>0</v>
      </c>
      <c r="F4119" s="148">
        <v>0</v>
      </c>
      <c r="G4119" s="148">
        <v>0</v>
      </c>
      <c r="H4119" s="148">
        <v>0</v>
      </c>
      <c r="I4119" s="146">
        <f t="shared" ref="I4119:I4123" si="3302">SUM(B4119:H4119)</f>
        <v>0</v>
      </c>
      <c r="J4119" s="88">
        <v>0</v>
      </c>
      <c r="K4119" s="148">
        <v>0</v>
      </c>
      <c r="L4119" s="148">
        <v>0</v>
      </c>
      <c r="M4119" s="148">
        <v>0</v>
      </c>
      <c r="N4119" s="148">
        <v>0</v>
      </c>
      <c r="O4119" s="148">
        <v>0</v>
      </c>
      <c r="P4119" s="148">
        <v>0</v>
      </c>
      <c r="Q4119" s="146">
        <f t="shared" ref="Q4119:Q4123" si="3303">SUM(J4119:P4119)</f>
        <v>0</v>
      </c>
    </row>
    <row r="4120" spans="1:17" x14ac:dyDescent="0.35">
      <c r="A4120" s="28" t="s">
        <v>152</v>
      </c>
      <c r="B4120" s="28">
        <f>B4119+B4118</f>
        <v>0</v>
      </c>
      <c r="C4120" s="28">
        <f t="shared" ref="C4120:I4120" si="3304">C4119+C4118</f>
        <v>0</v>
      </c>
      <c r="D4120" s="28">
        <f t="shared" si="3304"/>
        <v>0</v>
      </c>
      <c r="E4120" s="28">
        <f t="shared" si="3304"/>
        <v>0</v>
      </c>
      <c r="F4120" s="28">
        <f t="shared" si="3304"/>
        <v>0</v>
      </c>
      <c r="G4120" s="28">
        <f t="shared" si="3304"/>
        <v>0</v>
      </c>
      <c r="H4120" s="28">
        <f t="shared" si="3304"/>
        <v>0</v>
      </c>
      <c r="I4120" s="150">
        <f t="shared" si="3304"/>
        <v>0</v>
      </c>
      <c r="J4120" s="28">
        <f>J4119+J4118</f>
        <v>0</v>
      </c>
      <c r="K4120" s="28">
        <f t="shared" ref="K4120:Q4120" si="3305">K4119+K4118</f>
        <v>0</v>
      </c>
      <c r="L4120" s="28">
        <f t="shared" si="3305"/>
        <v>0</v>
      </c>
      <c r="M4120" s="28">
        <v>0</v>
      </c>
      <c r="N4120" s="28">
        <v>0</v>
      </c>
      <c r="O4120" s="28">
        <f t="shared" si="3305"/>
        <v>0</v>
      </c>
      <c r="P4120" s="28">
        <v>0</v>
      </c>
      <c r="Q4120" s="150">
        <f t="shared" si="3305"/>
        <v>0</v>
      </c>
    </row>
    <row r="4121" spans="1:17" x14ac:dyDescent="0.35">
      <c r="A4121" s="28" t="s">
        <v>154</v>
      </c>
      <c r="B4121" s="106" t="e">
        <f>B4119/B4120*100</f>
        <v>#DIV/0!</v>
      </c>
      <c r="C4121" s="106" t="e">
        <f t="shared" ref="C4121:I4121" si="3306">C4119/C4120*100</f>
        <v>#DIV/0!</v>
      </c>
      <c r="D4121" s="106" t="e">
        <f t="shared" si="3306"/>
        <v>#DIV/0!</v>
      </c>
      <c r="E4121" s="106" t="e">
        <f t="shared" si="3306"/>
        <v>#DIV/0!</v>
      </c>
      <c r="F4121" s="106" t="e">
        <f t="shared" si="3306"/>
        <v>#DIV/0!</v>
      </c>
      <c r="G4121" s="106" t="e">
        <f t="shared" si="3306"/>
        <v>#DIV/0!</v>
      </c>
      <c r="H4121" s="106" t="e">
        <f>H4119/H4120*100</f>
        <v>#DIV/0!</v>
      </c>
      <c r="I4121" s="151" t="e">
        <f t="shared" si="3306"/>
        <v>#DIV/0!</v>
      </c>
      <c r="J4121" s="106" t="e">
        <f>J4119/J4120*100</f>
        <v>#DIV/0!</v>
      </c>
      <c r="K4121" s="106" t="e">
        <f t="shared" ref="K4121:Q4121" si="3307">K4119/K4120*100</f>
        <v>#DIV/0!</v>
      </c>
      <c r="L4121" s="106" t="e">
        <f>L4119/L4120*100</f>
        <v>#DIV/0!</v>
      </c>
      <c r="M4121" s="106">
        <v>0</v>
      </c>
      <c r="N4121" s="106" t="e">
        <f t="shared" si="3307"/>
        <v>#DIV/0!</v>
      </c>
      <c r="O4121" s="106" t="e">
        <f t="shared" si="3307"/>
        <v>#DIV/0!</v>
      </c>
      <c r="P4121" s="106" t="e">
        <f t="shared" si="3307"/>
        <v>#DIV/0!</v>
      </c>
      <c r="Q4121" s="151" t="e">
        <f t="shared" si="3307"/>
        <v>#DIV/0!</v>
      </c>
    </row>
    <row r="4122" spans="1:17" x14ac:dyDescent="0.35">
      <c r="A4122" s="28" t="s">
        <v>153</v>
      </c>
      <c r="B4122" s="28">
        <v>104</v>
      </c>
      <c r="C4122" s="28">
        <v>96</v>
      </c>
      <c r="D4122" s="28">
        <v>50</v>
      </c>
      <c r="E4122" s="28">
        <v>140</v>
      </c>
      <c r="F4122" s="28">
        <v>138</v>
      </c>
      <c r="G4122" s="28">
        <v>146</v>
      </c>
      <c r="H4122" s="28">
        <v>128</v>
      </c>
      <c r="I4122" s="146">
        <f t="shared" si="3302"/>
        <v>802</v>
      </c>
      <c r="J4122" s="28">
        <v>100</v>
      </c>
      <c r="K4122" s="28">
        <v>20</v>
      </c>
      <c r="L4122" s="28">
        <v>0</v>
      </c>
      <c r="M4122" s="28">
        <v>0</v>
      </c>
      <c r="N4122" s="106">
        <v>0</v>
      </c>
      <c r="O4122" s="28">
        <v>0</v>
      </c>
      <c r="P4122" s="28">
        <v>0</v>
      </c>
      <c r="Q4122" s="146">
        <f t="shared" si="3303"/>
        <v>120</v>
      </c>
    </row>
    <row r="4123" spans="1:17" x14ac:dyDescent="0.35">
      <c r="A4123" s="43" t="s">
        <v>155</v>
      </c>
      <c r="B4123" s="169" t="e">
        <f>B4122/B4120</f>
        <v>#DIV/0!</v>
      </c>
      <c r="C4123" s="169" t="e">
        <f t="shared" ref="C4123:J4123" si="3308">C4122/C4120</f>
        <v>#DIV/0!</v>
      </c>
      <c r="D4123" s="169" t="e">
        <f t="shared" si="3308"/>
        <v>#DIV/0!</v>
      </c>
      <c r="E4123" s="169" t="e">
        <f t="shared" si="3308"/>
        <v>#DIV/0!</v>
      </c>
      <c r="F4123" s="169" t="e">
        <f t="shared" si="3308"/>
        <v>#DIV/0!</v>
      </c>
      <c r="G4123" s="169" t="e">
        <f t="shared" si="3308"/>
        <v>#DIV/0!</v>
      </c>
      <c r="H4123" s="169" t="e">
        <f t="shared" si="3308"/>
        <v>#DIV/0!</v>
      </c>
      <c r="I4123" s="146" t="e">
        <f t="shared" si="3302"/>
        <v>#DIV/0!</v>
      </c>
      <c r="J4123" s="169" t="e">
        <f t="shared" si="3308"/>
        <v>#DIV/0!</v>
      </c>
      <c r="K4123" s="169" t="e">
        <f t="shared" ref="K4123" si="3309">K4122/K4120</f>
        <v>#DIV/0!</v>
      </c>
      <c r="L4123" s="169" t="e">
        <f t="shared" ref="L4123" si="3310">L4122/L4120</f>
        <v>#DIV/0!</v>
      </c>
      <c r="M4123" s="169" t="e">
        <f t="shared" ref="M4123" si="3311">M4122/M4120</f>
        <v>#DIV/0!</v>
      </c>
      <c r="N4123" s="169" t="e">
        <f t="shared" ref="N4123" si="3312">N4122/N4120</f>
        <v>#DIV/0!</v>
      </c>
      <c r="O4123" s="169" t="e">
        <f t="shared" ref="O4123" si="3313">O4122/O4120</f>
        <v>#DIV/0!</v>
      </c>
      <c r="P4123" s="169" t="e">
        <f t="shared" ref="P4123" si="3314">P4122/P4120</f>
        <v>#DIV/0!</v>
      </c>
      <c r="Q4123" s="146" t="e">
        <f t="shared" si="3303"/>
        <v>#DIV/0!</v>
      </c>
    </row>
    <row r="4124" spans="1:17" x14ac:dyDescent="0.35">
      <c r="A4124" s="28" t="s">
        <v>156</v>
      </c>
      <c r="B4124" s="88">
        <v>15.32</v>
      </c>
      <c r="C4124" s="88">
        <v>12.31</v>
      </c>
      <c r="D4124" s="88">
        <v>30.7</v>
      </c>
      <c r="E4124" s="88">
        <v>20.56</v>
      </c>
      <c r="F4124" s="88">
        <v>20.420000000000002</v>
      </c>
      <c r="G4124" s="79">
        <v>22.47</v>
      </c>
      <c r="H4124" s="79">
        <v>19.440000000000001</v>
      </c>
      <c r="I4124" s="146">
        <f>SUM(B4124:H4124)</f>
        <v>141.22</v>
      </c>
      <c r="J4124" s="79">
        <v>10</v>
      </c>
      <c r="K4124" s="88">
        <v>9.09</v>
      </c>
      <c r="L4124" s="88">
        <v>19.309999999999999</v>
      </c>
      <c r="M4124" s="88">
        <v>7.02</v>
      </c>
      <c r="N4124" s="88">
        <v>9.4</v>
      </c>
      <c r="O4124" s="79">
        <v>12.17</v>
      </c>
      <c r="P4124" s="79">
        <v>15.02</v>
      </c>
      <c r="Q4124" s="146">
        <f>SUM(J4124:P4124)</f>
        <v>82.009999999999991</v>
      </c>
    </row>
    <row r="4125" spans="1:17" x14ac:dyDescent="0.35">
      <c r="A4125" s="28" t="s">
        <v>157</v>
      </c>
      <c r="B4125" s="88">
        <v>47.14</v>
      </c>
      <c r="C4125" s="88">
        <v>32.22</v>
      </c>
      <c r="D4125" s="88">
        <v>43.76</v>
      </c>
      <c r="E4125" s="88">
        <v>37.17</v>
      </c>
      <c r="F4125" s="88">
        <v>46.66</v>
      </c>
      <c r="G4125" s="79">
        <v>39.58</v>
      </c>
      <c r="H4125" s="79">
        <v>41.39</v>
      </c>
      <c r="I4125" s="146">
        <f>SUM(B4125:H4125)</f>
        <v>287.92</v>
      </c>
      <c r="J4125" s="79">
        <v>46.09</v>
      </c>
      <c r="K4125" s="88">
        <v>38.26</v>
      </c>
      <c r="L4125" s="88">
        <v>41.8</v>
      </c>
      <c r="M4125" s="88">
        <v>10.9</v>
      </c>
      <c r="N4125" s="88">
        <v>20.68</v>
      </c>
      <c r="O4125" s="79">
        <v>10.9</v>
      </c>
      <c r="P4125" s="79">
        <v>16.25</v>
      </c>
      <c r="Q4125" s="146">
        <f t="shared" ref="Q4125:Q4129" si="3315">SUM(J4125:P4125)</f>
        <v>184.88</v>
      </c>
    </row>
    <row r="4126" spans="1:17" x14ac:dyDescent="0.35">
      <c r="A4126" s="28" t="s">
        <v>152</v>
      </c>
      <c r="B4126" s="28">
        <f>B4125+B4124</f>
        <v>62.46</v>
      </c>
      <c r="C4126" s="28">
        <f t="shared" ref="C4126:H4126" si="3316">C4125+C4124</f>
        <v>44.53</v>
      </c>
      <c r="D4126" s="28">
        <f t="shared" si="3316"/>
        <v>74.459999999999994</v>
      </c>
      <c r="E4126" s="28">
        <f t="shared" si="3316"/>
        <v>57.730000000000004</v>
      </c>
      <c r="F4126" s="28">
        <f t="shared" si="3316"/>
        <v>67.08</v>
      </c>
      <c r="G4126" s="28">
        <f t="shared" si="3316"/>
        <v>62.05</v>
      </c>
      <c r="H4126" s="28">
        <f t="shared" si="3316"/>
        <v>60.83</v>
      </c>
      <c r="I4126" s="151">
        <f>I4125+I4124</f>
        <v>429.14</v>
      </c>
      <c r="J4126" s="28">
        <f>J4125+J4124</f>
        <v>56.09</v>
      </c>
      <c r="K4126" s="28">
        <f t="shared" ref="K4126:Q4126" si="3317">K4125+K4124</f>
        <v>47.349999999999994</v>
      </c>
      <c r="L4126" s="28">
        <f t="shared" si="3317"/>
        <v>61.11</v>
      </c>
      <c r="M4126" s="28">
        <f t="shared" si="3317"/>
        <v>17.920000000000002</v>
      </c>
      <c r="N4126" s="28">
        <f t="shared" si="3317"/>
        <v>30.08</v>
      </c>
      <c r="O4126" s="28">
        <f t="shared" si="3317"/>
        <v>23.07</v>
      </c>
      <c r="P4126" s="28">
        <f t="shared" si="3317"/>
        <v>31.27</v>
      </c>
      <c r="Q4126" s="150">
        <f t="shared" si="3317"/>
        <v>266.89</v>
      </c>
    </row>
    <row r="4127" spans="1:17" x14ac:dyDescent="0.35">
      <c r="A4127" s="28" t="s">
        <v>154</v>
      </c>
      <c r="B4127" s="106">
        <f>B4125/B4126*100</f>
        <v>75.472302273455014</v>
      </c>
      <c r="C4127" s="106">
        <f t="shared" ref="C4127:I4127" si="3318">C4125/C4126*100</f>
        <v>72.355715248147305</v>
      </c>
      <c r="D4127" s="106">
        <f>D4125/D4126*100</f>
        <v>58.769809293580444</v>
      </c>
      <c r="E4127" s="106">
        <f>E4125/E4126*100</f>
        <v>64.385934522778456</v>
      </c>
      <c r="F4127" s="106">
        <f>F4125/F4126*100</f>
        <v>69.5587358378056</v>
      </c>
      <c r="G4127" s="106">
        <f>G4125/G4126*100</f>
        <v>63.787268331990333</v>
      </c>
      <c r="H4127" s="106">
        <f>H4125/H4126*100</f>
        <v>68.042084497780706</v>
      </c>
      <c r="I4127" s="151">
        <f t="shared" si="3318"/>
        <v>67.092324183250227</v>
      </c>
      <c r="J4127" s="106">
        <f>J4125/J4126*100</f>
        <v>82.171510073096812</v>
      </c>
      <c r="K4127" s="106">
        <f>K4125/K4126*100</f>
        <v>80.802534318901792</v>
      </c>
      <c r="L4127" s="106">
        <f>L4125/L4126*100</f>
        <v>68.401243658975616</v>
      </c>
      <c r="M4127" s="106">
        <f>M4125/M4126*100</f>
        <v>60.825892857142847</v>
      </c>
      <c r="N4127" s="106">
        <f>N4125/N4126*100</f>
        <v>68.75</v>
      </c>
      <c r="O4127" s="169"/>
      <c r="P4127" s="169"/>
      <c r="Q4127" s="146">
        <f t="shared" si="3315"/>
        <v>360.95118090811707</v>
      </c>
    </row>
    <row r="4128" spans="1:17" x14ac:dyDescent="0.35">
      <c r="A4128" s="28" t="s">
        <v>153</v>
      </c>
      <c r="B4128" s="28">
        <v>59</v>
      </c>
      <c r="C4128" s="28">
        <v>56</v>
      </c>
      <c r="D4128" s="28">
        <v>84</v>
      </c>
      <c r="E4128" s="28">
        <v>57</v>
      </c>
      <c r="F4128" s="28">
        <v>63</v>
      </c>
      <c r="G4128" s="28">
        <v>59</v>
      </c>
      <c r="H4128" s="28">
        <v>57</v>
      </c>
      <c r="I4128" s="146">
        <f>SUM(B4128:H4128)</f>
        <v>435</v>
      </c>
      <c r="J4128" s="28">
        <v>53</v>
      </c>
      <c r="K4128" s="28">
        <v>50</v>
      </c>
      <c r="L4128" s="28">
        <v>67</v>
      </c>
      <c r="M4128" s="28">
        <v>31</v>
      </c>
      <c r="N4128" s="28">
        <v>29</v>
      </c>
      <c r="O4128" s="28">
        <v>31</v>
      </c>
      <c r="P4128" s="28">
        <v>39</v>
      </c>
      <c r="Q4128" s="146">
        <f>SUM(J4128:P4128)</f>
        <v>300</v>
      </c>
    </row>
    <row r="4129" spans="1:17" x14ac:dyDescent="0.35">
      <c r="A4129" s="43" t="s">
        <v>155</v>
      </c>
      <c r="B4129" s="169">
        <f>B4128/B4126</f>
        <v>0.94460454691002238</v>
      </c>
      <c r="C4129" s="169">
        <f>C4128/C4126</f>
        <v>1.2575791601167752</v>
      </c>
      <c r="D4129" s="169">
        <f t="shared" ref="D4129:P4129" si="3319">D4128/D4126</f>
        <v>1.1281224818694602</v>
      </c>
      <c r="E4129" s="169">
        <f t="shared" si="3319"/>
        <v>0.98735492811363235</v>
      </c>
      <c r="F4129" s="169">
        <f t="shared" si="3319"/>
        <v>0.93917710196779969</v>
      </c>
      <c r="G4129" s="169">
        <f t="shared" si="3319"/>
        <v>0.95084609186140212</v>
      </c>
      <c r="H4129" s="169">
        <f t="shared" si="3319"/>
        <v>0.93703764589840544</v>
      </c>
      <c r="I4129" s="146">
        <f t="shared" ref="I4129" si="3320">SUM(B4129:H4129)</f>
        <v>7.1447219567374969</v>
      </c>
      <c r="J4129" s="169">
        <f t="shared" si="3319"/>
        <v>0.94490996612586908</v>
      </c>
      <c r="K4129" s="169">
        <f t="shared" si="3319"/>
        <v>1.0559662090813096</v>
      </c>
      <c r="L4129" s="169">
        <f t="shared" si="3319"/>
        <v>1.0963835706103748</v>
      </c>
      <c r="M4129" s="169">
        <f t="shared" si="3319"/>
        <v>1.7299107142857142</v>
      </c>
      <c r="N4129" s="169">
        <f t="shared" si="3319"/>
        <v>0.96409574468085113</v>
      </c>
      <c r="O4129" s="169">
        <f t="shared" si="3319"/>
        <v>1.3437364542696142</v>
      </c>
      <c r="P4129" s="169">
        <f t="shared" si="3319"/>
        <v>1.2472017908538535</v>
      </c>
      <c r="Q4129" s="146">
        <f t="shared" si="3315"/>
        <v>8.3822044499075865</v>
      </c>
    </row>
    <row r="4130" spans="1:17" x14ac:dyDescent="0.35">
      <c r="A4130" s="28" t="s">
        <v>158</v>
      </c>
      <c r="B4130" s="61">
        <v>114</v>
      </c>
      <c r="C4130" s="61">
        <v>203</v>
      </c>
      <c r="D4130" s="61">
        <v>118</v>
      </c>
      <c r="E4130" s="61">
        <v>93</v>
      </c>
      <c r="F4130" s="61">
        <v>122</v>
      </c>
      <c r="G4130" s="61">
        <v>244</v>
      </c>
      <c r="H4130" s="88">
        <v>115</v>
      </c>
      <c r="I4130" s="146">
        <f>SUM(B4130:H4130)</f>
        <v>1009</v>
      </c>
      <c r="J4130" s="88">
        <v>90</v>
      </c>
      <c r="K4130" s="61">
        <v>92</v>
      </c>
      <c r="L4130" s="61">
        <v>158</v>
      </c>
      <c r="M4130" s="61">
        <v>163</v>
      </c>
      <c r="N4130" s="61">
        <v>44</v>
      </c>
      <c r="O4130" s="61">
        <v>58</v>
      </c>
      <c r="P4130" s="88">
        <v>145</v>
      </c>
      <c r="Q4130" s="146">
        <f>SUM(J4130:P4130)</f>
        <v>750</v>
      </c>
    </row>
    <row r="4131" spans="1:17" x14ac:dyDescent="0.35">
      <c r="A4131" s="28" t="s">
        <v>159</v>
      </c>
      <c r="B4131" s="166">
        <v>0</v>
      </c>
      <c r="C4131" s="166">
        <v>0</v>
      </c>
      <c r="D4131" s="166">
        <v>0</v>
      </c>
      <c r="E4131" s="166">
        <v>0</v>
      </c>
      <c r="F4131" s="166">
        <v>0</v>
      </c>
      <c r="G4131" s="166">
        <v>0</v>
      </c>
      <c r="H4131" s="88">
        <v>0</v>
      </c>
      <c r="I4131" s="146">
        <f>SUM(B4131:H4131)</f>
        <v>0</v>
      </c>
      <c r="J4131" s="88">
        <v>0</v>
      </c>
      <c r="K4131" s="166">
        <v>0</v>
      </c>
      <c r="L4131" s="166">
        <v>0</v>
      </c>
      <c r="M4131" s="166">
        <v>0</v>
      </c>
      <c r="N4131" s="166">
        <v>0</v>
      </c>
      <c r="O4131" s="166">
        <v>0</v>
      </c>
      <c r="P4131" s="88">
        <v>0</v>
      </c>
      <c r="Q4131" s="146">
        <f t="shared" ref="Q4131:Q4134" si="3321">SUM(J4131:P4131)</f>
        <v>0</v>
      </c>
    </row>
    <row r="4132" spans="1:17" x14ac:dyDescent="0.35">
      <c r="A4132" s="28" t="s">
        <v>152</v>
      </c>
      <c r="B4132" s="28">
        <v>114</v>
      </c>
      <c r="C4132" s="28">
        <v>203</v>
      </c>
      <c r="D4132" s="28">
        <v>118</v>
      </c>
      <c r="E4132" s="28">
        <v>584</v>
      </c>
      <c r="F4132" s="28">
        <v>122</v>
      </c>
      <c r="G4132" s="28">
        <v>244</v>
      </c>
      <c r="H4132" s="28">
        <v>115</v>
      </c>
      <c r="I4132" s="146">
        <f>SUM(B4132:H4132)</f>
        <v>1500</v>
      </c>
      <c r="J4132" s="106">
        <f>J4131+J4130</f>
        <v>90</v>
      </c>
      <c r="K4132" s="106">
        <f t="shared" ref="K4132:Q4132" si="3322">K4131+K4130</f>
        <v>92</v>
      </c>
      <c r="L4132" s="106">
        <f t="shared" si="3322"/>
        <v>158</v>
      </c>
      <c r="M4132" s="106">
        <f t="shared" si="3322"/>
        <v>163</v>
      </c>
      <c r="N4132" s="106">
        <f t="shared" si="3322"/>
        <v>44</v>
      </c>
      <c r="O4132" s="106">
        <f t="shared" si="3322"/>
        <v>58</v>
      </c>
      <c r="P4132" s="106">
        <f t="shared" si="3322"/>
        <v>145</v>
      </c>
      <c r="Q4132" s="151">
        <f t="shared" si="3322"/>
        <v>750</v>
      </c>
    </row>
    <row r="4133" spans="1:17" x14ac:dyDescent="0.35">
      <c r="A4133" s="28" t="s">
        <v>154</v>
      </c>
      <c r="B4133" s="106">
        <f>B4131/B4132*100</f>
        <v>0</v>
      </c>
      <c r="C4133" s="106">
        <f t="shared" ref="C4133:P4133" si="3323">C4131/C4132*100</f>
        <v>0</v>
      </c>
      <c r="D4133" s="106">
        <f t="shared" si="3323"/>
        <v>0</v>
      </c>
      <c r="E4133" s="106">
        <f t="shared" si="3323"/>
        <v>0</v>
      </c>
      <c r="F4133" s="106">
        <f t="shared" si="3323"/>
        <v>0</v>
      </c>
      <c r="G4133" s="106">
        <f t="shared" si="3323"/>
        <v>0</v>
      </c>
      <c r="H4133" s="106">
        <f t="shared" si="3323"/>
        <v>0</v>
      </c>
      <c r="I4133" s="151">
        <f t="shared" si="3323"/>
        <v>0</v>
      </c>
      <c r="J4133" s="106">
        <f t="shared" si="3323"/>
        <v>0</v>
      </c>
      <c r="K4133" s="106">
        <f t="shared" si="3323"/>
        <v>0</v>
      </c>
      <c r="L4133" s="106">
        <f t="shared" si="3323"/>
        <v>0</v>
      </c>
      <c r="M4133" s="106">
        <f t="shared" si="3323"/>
        <v>0</v>
      </c>
      <c r="N4133" s="106">
        <f t="shared" si="3323"/>
        <v>0</v>
      </c>
      <c r="O4133" s="106">
        <f t="shared" si="3323"/>
        <v>0</v>
      </c>
      <c r="P4133" s="106">
        <f t="shared" si="3323"/>
        <v>0</v>
      </c>
      <c r="Q4133" s="146">
        <f t="shared" si="3321"/>
        <v>0</v>
      </c>
    </row>
    <row r="4134" spans="1:17" x14ac:dyDescent="0.35">
      <c r="A4134" s="28" t="s">
        <v>153</v>
      </c>
      <c r="B4134" s="61">
        <v>622</v>
      </c>
      <c r="C4134" s="61">
        <v>290</v>
      </c>
      <c r="D4134" s="61">
        <v>420</v>
      </c>
      <c r="E4134" s="61">
        <v>584</v>
      </c>
      <c r="F4134" s="61">
        <v>624</v>
      </c>
      <c r="G4134" s="61">
        <v>692</v>
      </c>
      <c r="H4134" s="74">
        <v>592</v>
      </c>
      <c r="I4134" s="146">
        <f t="shared" ref="I4134" si="3324">SUM(B4134:H4134)</f>
        <v>3824</v>
      </c>
      <c r="J4134" s="74">
        <v>405</v>
      </c>
      <c r="K4134" s="61">
        <v>329</v>
      </c>
      <c r="L4134" s="61">
        <v>718</v>
      </c>
      <c r="M4134" s="61">
        <v>620</v>
      </c>
      <c r="N4134" s="61">
        <v>492</v>
      </c>
      <c r="O4134" s="61">
        <v>523</v>
      </c>
      <c r="P4134" s="74">
        <v>548</v>
      </c>
      <c r="Q4134" s="146">
        <f t="shared" si="3321"/>
        <v>3635</v>
      </c>
    </row>
    <row r="4135" spans="1:17" x14ac:dyDescent="0.35">
      <c r="A4135" s="43" t="s">
        <v>155</v>
      </c>
      <c r="B4135" s="169">
        <f t="shared" ref="B4135:Q4135" si="3325">B4134/B4132</f>
        <v>5.4561403508771926</v>
      </c>
      <c r="C4135" s="169">
        <f t="shared" si="3325"/>
        <v>1.4285714285714286</v>
      </c>
      <c r="D4135" s="169">
        <f t="shared" si="3325"/>
        <v>3.5593220338983049</v>
      </c>
      <c r="E4135" s="169">
        <f t="shared" si="3325"/>
        <v>1</v>
      </c>
      <c r="F4135" s="169">
        <f t="shared" si="3325"/>
        <v>5.1147540983606561</v>
      </c>
      <c r="G4135" s="169">
        <f t="shared" si="3325"/>
        <v>2.8360655737704916</v>
      </c>
      <c r="H4135" s="169">
        <f t="shared" si="3325"/>
        <v>5.1478260869565213</v>
      </c>
      <c r="I4135" s="146">
        <f t="shared" si="3325"/>
        <v>2.5493333333333332</v>
      </c>
      <c r="J4135" s="169">
        <f t="shared" si="3325"/>
        <v>4.5</v>
      </c>
      <c r="K4135" s="169">
        <f t="shared" si="3325"/>
        <v>3.5760869565217392</v>
      </c>
      <c r="L4135" s="169">
        <f t="shared" si="3325"/>
        <v>4.5443037974683547</v>
      </c>
      <c r="M4135" s="169">
        <f t="shared" si="3325"/>
        <v>3.8036809815950918</v>
      </c>
      <c r="N4135" s="169">
        <f t="shared" si="3325"/>
        <v>11.181818181818182</v>
      </c>
      <c r="O4135" s="169">
        <f t="shared" si="3325"/>
        <v>9.0172413793103452</v>
      </c>
      <c r="P4135" s="169">
        <f t="shared" si="3325"/>
        <v>3.7793103448275862</v>
      </c>
      <c r="Q4135" s="146">
        <f t="shared" si="3325"/>
        <v>4.8466666666666667</v>
      </c>
    </row>
    <row r="4136" spans="1:17" x14ac:dyDescent="0.35">
      <c r="A4136" s="28" t="s">
        <v>160</v>
      </c>
      <c r="B4136" s="61">
        <v>191</v>
      </c>
      <c r="C4136" s="61">
        <v>304</v>
      </c>
      <c r="D4136" s="61">
        <v>391</v>
      </c>
      <c r="E4136" s="61">
        <v>338</v>
      </c>
      <c r="F4136" s="61">
        <v>296</v>
      </c>
      <c r="G4136" s="61">
        <v>394</v>
      </c>
      <c r="H4136" s="88">
        <v>391</v>
      </c>
      <c r="I4136" s="146">
        <f>SUM(B4136:H4136)</f>
        <v>2305</v>
      </c>
      <c r="J4136" s="88">
        <v>381</v>
      </c>
      <c r="K4136" s="61">
        <v>333</v>
      </c>
      <c r="L4136" s="61">
        <v>354</v>
      </c>
      <c r="M4136" s="61">
        <v>291</v>
      </c>
      <c r="N4136" s="61">
        <v>256</v>
      </c>
      <c r="O4136" s="61">
        <v>264</v>
      </c>
      <c r="P4136" s="88">
        <v>288</v>
      </c>
      <c r="Q4136" s="146"/>
    </row>
    <row r="4137" spans="1:17" x14ac:dyDescent="0.35">
      <c r="A4137" s="28" t="s">
        <v>161</v>
      </c>
      <c r="B4137" s="166">
        <v>147.69999999999999</v>
      </c>
      <c r="C4137" s="166">
        <v>118.2</v>
      </c>
      <c r="D4137" s="166">
        <v>120.7</v>
      </c>
      <c r="E4137" s="166">
        <v>113.8</v>
      </c>
      <c r="F4137" s="166">
        <v>136.80000000000001</v>
      </c>
      <c r="G4137" s="166">
        <v>117.71</v>
      </c>
      <c r="H4137" s="88">
        <v>107.29</v>
      </c>
      <c r="I4137" s="146">
        <f>SUM(B4137:H4137)</f>
        <v>862.2</v>
      </c>
      <c r="J4137" s="88">
        <v>136.6</v>
      </c>
      <c r="K4137" s="166">
        <v>119.3</v>
      </c>
      <c r="L4137" s="166">
        <v>110.6</v>
      </c>
      <c r="M4137" s="166">
        <v>97.7</v>
      </c>
      <c r="N4137" s="166">
        <v>123.3</v>
      </c>
      <c r="O4137" s="166">
        <v>120.7</v>
      </c>
      <c r="P4137" s="88">
        <v>127.7</v>
      </c>
      <c r="Q4137" s="146"/>
    </row>
    <row r="4138" spans="1:17" x14ac:dyDescent="0.35">
      <c r="A4138" s="28" t="s">
        <v>152</v>
      </c>
      <c r="B4138" s="28">
        <f>B4137+B4136</f>
        <v>338.7</v>
      </c>
      <c r="C4138" s="28">
        <f t="shared" ref="C4138:I4138" si="3326">C4137+C4136</f>
        <v>422.2</v>
      </c>
      <c r="D4138" s="28">
        <f t="shared" si="3326"/>
        <v>511.7</v>
      </c>
      <c r="E4138" s="28">
        <f t="shared" si="3326"/>
        <v>451.8</v>
      </c>
      <c r="F4138" s="28">
        <f t="shared" si="3326"/>
        <v>432.8</v>
      </c>
      <c r="G4138" s="28">
        <f t="shared" si="3326"/>
        <v>511.71</v>
      </c>
      <c r="H4138" s="28">
        <f>H4137+H4136</f>
        <v>498.29</v>
      </c>
      <c r="I4138" s="150">
        <f t="shared" si="3326"/>
        <v>3167.2</v>
      </c>
      <c r="J4138" s="28">
        <f>J4137+J4136</f>
        <v>517.6</v>
      </c>
      <c r="K4138" s="28">
        <f t="shared" ref="K4138:Q4138" si="3327">K4137+K4136</f>
        <v>452.3</v>
      </c>
      <c r="L4138" s="28">
        <f t="shared" si="3327"/>
        <v>464.6</v>
      </c>
      <c r="M4138" s="28">
        <f t="shared" si="3327"/>
        <v>388.7</v>
      </c>
      <c r="N4138" s="28">
        <f t="shared" si="3327"/>
        <v>379.3</v>
      </c>
      <c r="O4138" s="28">
        <f t="shared" si="3327"/>
        <v>384.7</v>
      </c>
      <c r="P4138" s="28">
        <f t="shared" si="3327"/>
        <v>415.7</v>
      </c>
      <c r="Q4138" s="150">
        <f t="shared" si="3327"/>
        <v>0</v>
      </c>
    </row>
    <row r="4139" spans="1:17" x14ac:dyDescent="0.35">
      <c r="A4139" s="28" t="s">
        <v>154</v>
      </c>
      <c r="B4139" s="106">
        <f>B4137/B4138*100</f>
        <v>43.607912607026869</v>
      </c>
      <c r="C4139" s="106">
        <f t="shared" ref="C4139:I4139" si="3328">C4137/C4138*100</f>
        <v>27.996210326859313</v>
      </c>
      <c r="D4139" s="106">
        <f t="shared" si="3328"/>
        <v>23.588039867109636</v>
      </c>
      <c r="E4139" s="106">
        <f t="shared" si="3328"/>
        <v>25.188136343514827</v>
      </c>
      <c r="F4139" s="106">
        <f t="shared" si="3328"/>
        <v>31.608133086876155</v>
      </c>
      <c r="G4139" s="106">
        <f t="shared" si="3328"/>
        <v>23.003263567254891</v>
      </c>
      <c r="H4139" s="106">
        <f>H4137/H4138*100</f>
        <v>21.531638202653074</v>
      </c>
      <c r="I4139" s="151">
        <f t="shared" si="3328"/>
        <v>27.22278353119475</v>
      </c>
      <c r="J4139" s="106">
        <f>J4137/J4138*100</f>
        <v>26.391035548686244</v>
      </c>
      <c r="K4139" s="106">
        <f t="shared" ref="K4139:Q4139" si="3329">K4137/K4138*100</f>
        <v>26.376298916648238</v>
      </c>
      <c r="L4139" s="106">
        <f t="shared" si="3329"/>
        <v>23.805424020662933</v>
      </c>
      <c r="M4139" s="106">
        <f t="shared" si="3329"/>
        <v>25.135065603293029</v>
      </c>
      <c r="N4139" s="106">
        <f t="shared" si="3329"/>
        <v>32.50725019773266</v>
      </c>
      <c r="O4139" s="106">
        <f t="shared" si="3329"/>
        <v>31.375097478554721</v>
      </c>
      <c r="P4139" s="106">
        <f t="shared" si="3329"/>
        <v>30.719268703391872</v>
      </c>
      <c r="Q4139" s="151" t="e">
        <f t="shared" si="3329"/>
        <v>#DIV/0!</v>
      </c>
    </row>
    <row r="4140" spans="1:17" x14ac:dyDescent="0.35">
      <c r="A4140" s="28" t="s">
        <v>153</v>
      </c>
      <c r="B4140" s="88">
        <v>493</v>
      </c>
      <c r="C4140" s="88">
        <v>618</v>
      </c>
      <c r="D4140" s="88">
        <v>748</v>
      </c>
      <c r="E4140" s="88">
        <v>663</v>
      </c>
      <c r="F4140" s="88">
        <v>632</v>
      </c>
      <c r="G4140" s="88">
        <v>757</v>
      </c>
      <c r="H4140" s="88">
        <v>720</v>
      </c>
      <c r="I4140" s="146">
        <f t="shared" ref="I4140" si="3330">SUM(B4140:H4140)</f>
        <v>4631</v>
      </c>
      <c r="J4140" s="88">
        <v>738</v>
      </c>
      <c r="K4140" s="88">
        <v>749</v>
      </c>
      <c r="L4140" s="88">
        <v>657</v>
      </c>
      <c r="M4140" s="88">
        <v>589</v>
      </c>
      <c r="N4140" s="88">
        <v>557</v>
      </c>
      <c r="O4140" s="88">
        <v>565</v>
      </c>
      <c r="P4140" s="88">
        <v>607</v>
      </c>
      <c r="Q4140" s="146"/>
    </row>
    <row r="4141" spans="1:17" x14ac:dyDescent="0.35">
      <c r="A4141" s="43" t="s">
        <v>155</v>
      </c>
      <c r="B4141" s="169">
        <f>B4140/B4138</f>
        <v>1.4555653971065841</v>
      </c>
      <c r="C4141" s="169">
        <f>C4140/C4138</f>
        <v>1.4637612505921365</v>
      </c>
      <c r="D4141" s="169">
        <f>D4140/D4138</f>
        <v>1.4617940199335548</v>
      </c>
      <c r="E4141" s="169">
        <f>E4140/E4138</f>
        <v>1.4674634794156707</v>
      </c>
      <c r="F4141" s="169">
        <f>F4140/F4138</f>
        <v>1.4602587800369686</v>
      </c>
      <c r="G4141" s="169">
        <v>754</v>
      </c>
      <c r="H4141" s="169">
        <f>H4140/H4138</f>
        <v>1.4449417006161069</v>
      </c>
      <c r="I4141" s="146">
        <f t="shared" ref="I4141" si="3331">I4140/I4138</f>
        <v>1.462174791614044</v>
      </c>
      <c r="J4141" s="169">
        <f>J4140/J4138</f>
        <v>1.4258114374034003</v>
      </c>
      <c r="K4141" s="169">
        <f t="shared" ref="K4141:Q4141" si="3332">K4140/K4138</f>
        <v>1.6559805438868007</v>
      </c>
      <c r="L4141" s="169">
        <f t="shared" si="3332"/>
        <v>1.4141196728368488</v>
      </c>
      <c r="M4141" s="169" t="e">
        <f>M4140/#REF!</f>
        <v>#REF!</v>
      </c>
      <c r="N4141" s="169">
        <f t="shared" si="3332"/>
        <v>1.4684945953071447</v>
      </c>
      <c r="O4141" s="169">
        <f t="shared" si="3332"/>
        <v>1.4686768910839616</v>
      </c>
      <c r="P4141" s="169">
        <f t="shared" si="3332"/>
        <v>1.4601876353139283</v>
      </c>
      <c r="Q4141" s="146" t="e">
        <f t="shared" si="3332"/>
        <v>#DIV/0!</v>
      </c>
    </row>
    <row r="4142" spans="1:17" x14ac:dyDescent="0.35">
      <c r="A4142" s="28" t="s">
        <v>166</v>
      </c>
      <c r="B4142" s="61">
        <v>152.19999999999999</v>
      </c>
      <c r="C4142" s="61">
        <v>151.05000000000001</v>
      </c>
      <c r="D4142" s="61">
        <v>151.29</v>
      </c>
      <c r="E4142" s="61">
        <v>150.37</v>
      </c>
      <c r="F4142" s="61">
        <v>153.77000000000001</v>
      </c>
      <c r="G4142" s="28">
        <v>160.18</v>
      </c>
      <c r="H4142" s="74">
        <v>156.32</v>
      </c>
      <c r="I4142" s="146">
        <f>SUM(B4142:H4142)</f>
        <v>1075.1799999999998</v>
      </c>
      <c r="J4142" s="74">
        <v>150.97999999999999</v>
      </c>
      <c r="K4142" s="61">
        <v>157.54</v>
      </c>
      <c r="L4142" s="61">
        <v>153.59</v>
      </c>
      <c r="M4142" s="61">
        <v>152.91999999999999</v>
      </c>
      <c r="N4142" s="61">
        <v>155.87</v>
      </c>
      <c r="O4142" s="28">
        <v>158.87</v>
      </c>
      <c r="P4142" s="74">
        <v>152.44</v>
      </c>
      <c r="Q4142" s="146">
        <f>SUM(J4142:P4142)</f>
        <v>1082.21</v>
      </c>
    </row>
    <row r="4143" spans="1:17" x14ac:dyDescent="0.35">
      <c r="A4143" s="28" t="s">
        <v>167</v>
      </c>
      <c r="B4143" s="166">
        <v>3.07</v>
      </c>
      <c r="C4143" s="166">
        <v>2.27</v>
      </c>
      <c r="D4143" s="166">
        <v>2.15</v>
      </c>
      <c r="E4143" s="166">
        <v>2.0699999999999998</v>
      </c>
      <c r="F4143" s="178">
        <v>2.29</v>
      </c>
      <c r="G4143" s="28">
        <v>3.41</v>
      </c>
      <c r="H4143" s="74">
        <v>5.96</v>
      </c>
      <c r="I4143" s="146">
        <f>SUM(B4143:H4143)</f>
        <v>21.220000000000002</v>
      </c>
      <c r="J4143" s="33">
        <v>2.89</v>
      </c>
      <c r="K4143" s="166">
        <v>2.38</v>
      </c>
      <c r="L4143" s="166">
        <v>2.77</v>
      </c>
      <c r="M4143" s="166">
        <v>2.13</v>
      </c>
      <c r="N4143" s="166">
        <v>2.2599999999999998</v>
      </c>
      <c r="O4143" s="28">
        <v>2.59</v>
      </c>
      <c r="P4143" s="74">
        <v>2.2799999999999998</v>
      </c>
      <c r="Q4143" s="146">
        <f t="shared" ref="Q4143:Q4182" si="3333">SUM(J4143:P4143)</f>
        <v>17.299999999999997</v>
      </c>
    </row>
    <row r="4144" spans="1:17" x14ac:dyDescent="0.35">
      <c r="A4144" s="28" t="s">
        <v>152</v>
      </c>
      <c r="B4144" s="28">
        <f>B4143+B4142</f>
        <v>155.26999999999998</v>
      </c>
      <c r="C4144" s="28">
        <f t="shared" ref="C4144:J4144" si="3334">C4143+C4142</f>
        <v>153.32000000000002</v>
      </c>
      <c r="D4144" s="28">
        <f t="shared" si="3334"/>
        <v>153.44</v>
      </c>
      <c r="E4144" s="28">
        <f t="shared" si="3334"/>
        <v>152.44</v>
      </c>
      <c r="F4144" s="28">
        <f t="shared" si="3334"/>
        <v>156.06</v>
      </c>
      <c r="G4144" s="28">
        <f t="shared" si="3334"/>
        <v>163.59</v>
      </c>
      <c r="H4144" s="28">
        <f t="shared" si="3334"/>
        <v>162.28</v>
      </c>
      <c r="I4144" s="150">
        <f t="shared" si="3334"/>
        <v>1096.4000000000001</v>
      </c>
      <c r="J4144" s="28">
        <f t="shared" si="3334"/>
        <v>153.86999999999998</v>
      </c>
      <c r="K4144" s="28">
        <f t="shared" ref="K4144" si="3335">K4143+K4142</f>
        <v>159.91999999999999</v>
      </c>
      <c r="L4144" s="28">
        <f t="shared" ref="L4144" si="3336">L4143+L4142</f>
        <v>156.36000000000001</v>
      </c>
      <c r="M4144" s="28">
        <f t="shared" ref="M4144" si="3337">M4143+M4142</f>
        <v>155.04999999999998</v>
      </c>
      <c r="N4144" s="28">
        <f t="shared" ref="N4144" si="3338">N4143+N4142</f>
        <v>158.13</v>
      </c>
      <c r="O4144" s="28">
        <f t="shared" ref="O4144" si="3339">O4143+O4142</f>
        <v>161.46</v>
      </c>
      <c r="P4144" s="28">
        <f t="shared" ref="P4144" si="3340">P4143+P4142</f>
        <v>154.72</v>
      </c>
      <c r="Q4144" s="150">
        <f t="shared" ref="Q4144" si="3341">Q4143+Q4142</f>
        <v>1099.51</v>
      </c>
    </row>
    <row r="4145" spans="1:17" x14ac:dyDescent="0.35">
      <c r="A4145" s="28" t="s">
        <v>154</v>
      </c>
      <c r="B4145" s="106">
        <f>B4143/B4144*100</f>
        <v>1.9772010047014879</v>
      </c>
      <c r="C4145" s="106">
        <f t="shared" ref="C4145:J4145" si="3342">C4143/C4144*100</f>
        <v>1.48056352726324</v>
      </c>
      <c r="D4145" s="106">
        <f t="shared" si="3342"/>
        <v>1.4011991657977059</v>
      </c>
      <c r="E4145" s="106">
        <f t="shared" si="3342"/>
        <v>1.3579113093676198</v>
      </c>
      <c r="F4145" s="106">
        <f t="shared" si="3342"/>
        <v>1.4673843393566577</v>
      </c>
      <c r="G4145" s="106">
        <f t="shared" si="3342"/>
        <v>2.0844794914114555</v>
      </c>
      <c r="H4145" s="106">
        <f t="shared" si="3342"/>
        <v>3.6726645304412129</v>
      </c>
      <c r="I4145" s="151">
        <f t="shared" si="3342"/>
        <v>1.9354250273622766</v>
      </c>
      <c r="J4145" s="106">
        <f t="shared" si="3342"/>
        <v>1.8782088776239685</v>
      </c>
      <c r="K4145" s="106">
        <f t="shared" ref="K4145" si="3343">K4143/K4144*100</f>
        <v>1.4882441220610305</v>
      </c>
      <c r="L4145" s="106">
        <f t="shared" ref="L4145" si="3344">L4143/L4144*100</f>
        <v>1.7715528268099257</v>
      </c>
      <c r="M4145" s="106">
        <f t="shared" ref="M4145" si="3345">M4143/M4144*100</f>
        <v>1.3737504030957757</v>
      </c>
      <c r="N4145" s="106">
        <f t="shared" ref="N4145" si="3346">N4143/N4144*100</f>
        <v>1.4292038196420667</v>
      </c>
      <c r="O4145" s="106">
        <f t="shared" ref="O4145" si="3347">O4143/O4144*100</f>
        <v>1.6041124736776911</v>
      </c>
      <c r="P4145" s="106">
        <f t="shared" ref="P4145" si="3348">P4143/P4144*100</f>
        <v>1.4736297828335057</v>
      </c>
      <c r="Q4145" s="151">
        <f t="shared" ref="Q4145" si="3349">Q4143/Q4144*100</f>
        <v>1.5734281634546297</v>
      </c>
    </row>
    <row r="4146" spans="1:17" x14ac:dyDescent="0.35">
      <c r="A4146" s="28" t="s">
        <v>153</v>
      </c>
      <c r="B4146" s="28">
        <v>169</v>
      </c>
      <c r="C4146" s="28">
        <v>171</v>
      </c>
      <c r="D4146" s="28">
        <v>169</v>
      </c>
      <c r="E4146" s="61">
        <v>167</v>
      </c>
      <c r="F4146" s="61">
        <v>171</v>
      </c>
      <c r="G4146" s="88">
        <v>174</v>
      </c>
      <c r="H4146" s="88">
        <v>168</v>
      </c>
      <c r="I4146" s="146">
        <f t="shared" ref="I4146" si="3350">SUM(B4146:H4146)</f>
        <v>1189</v>
      </c>
      <c r="J4146" s="88">
        <v>170</v>
      </c>
      <c r="K4146" s="61">
        <v>179</v>
      </c>
      <c r="L4146" s="61">
        <v>170</v>
      </c>
      <c r="M4146" s="61">
        <v>153.6</v>
      </c>
      <c r="N4146" s="61">
        <v>194</v>
      </c>
      <c r="O4146" s="88">
        <v>197</v>
      </c>
      <c r="P4146" s="88">
        <v>196</v>
      </c>
      <c r="Q4146" s="146">
        <f t="shared" si="3333"/>
        <v>1259.5999999999999</v>
      </c>
    </row>
    <row r="4147" spans="1:17" x14ac:dyDescent="0.35">
      <c r="A4147" s="43" t="s">
        <v>155</v>
      </c>
      <c r="B4147" s="169">
        <f t="shared" ref="B4147:Q4147" si="3351">B4146/B4144</f>
        <v>1.0884266117086367</v>
      </c>
      <c r="C4147" s="169">
        <f t="shared" si="3351"/>
        <v>1.1153143751630574</v>
      </c>
      <c r="D4147" s="169">
        <f t="shared" si="3351"/>
        <v>1.1014077163712201</v>
      </c>
      <c r="E4147" s="169">
        <f t="shared" si="3351"/>
        <v>1.0955129887168722</v>
      </c>
      <c r="F4147" s="169">
        <f t="shared" si="3351"/>
        <v>1.0957324106113033</v>
      </c>
      <c r="G4147" s="169">
        <f t="shared" si="3351"/>
        <v>1.0636346964973409</v>
      </c>
      <c r="H4147" s="169">
        <f t="shared" si="3351"/>
        <v>1.0352477199901404</v>
      </c>
      <c r="I4147" s="146">
        <f t="shared" si="3351"/>
        <v>1.08445822692448</v>
      </c>
      <c r="J4147" s="169">
        <f t="shared" si="3351"/>
        <v>1.1048287515435109</v>
      </c>
      <c r="K4147" s="169">
        <f t="shared" si="3351"/>
        <v>1.1193096548274137</v>
      </c>
      <c r="L4147" s="169">
        <f t="shared" si="3351"/>
        <v>1.0872345868508568</v>
      </c>
      <c r="M4147" s="169">
        <f t="shared" si="3351"/>
        <v>0.99064817800709459</v>
      </c>
      <c r="N4147" s="169">
        <f t="shared" si="3351"/>
        <v>1.2268386770378803</v>
      </c>
      <c r="O4147" s="169">
        <f t="shared" si="3351"/>
        <v>1.2201164375077418</v>
      </c>
      <c r="P4147" s="169">
        <f t="shared" si="3351"/>
        <v>1.2668045501551188</v>
      </c>
      <c r="Q4147" s="146">
        <f t="shared" si="3351"/>
        <v>1.1456012223626888</v>
      </c>
    </row>
    <row r="4148" spans="1:17" x14ac:dyDescent="0.35">
      <c r="A4148" s="28" t="s">
        <v>168</v>
      </c>
      <c r="B4148" s="61">
        <v>106.1</v>
      </c>
      <c r="C4148" s="61">
        <v>107.98</v>
      </c>
      <c r="D4148" s="61">
        <v>106.37</v>
      </c>
      <c r="E4148" s="61">
        <v>105.94</v>
      </c>
      <c r="F4148" s="61">
        <v>108.93</v>
      </c>
      <c r="G4148" s="28">
        <v>112.15</v>
      </c>
      <c r="H4148" s="28">
        <v>108.18</v>
      </c>
      <c r="I4148" s="146">
        <f>SUM(B4148:H4148)</f>
        <v>755.64999999999986</v>
      </c>
      <c r="J4148" s="28">
        <v>103.53</v>
      </c>
      <c r="K4148" s="61">
        <v>107.6</v>
      </c>
      <c r="L4148" s="61">
        <v>107.5</v>
      </c>
      <c r="M4148" s="61">
        <v>107.75</v>
      </c>
      <c r="N4148" s="61">
        <v>110.4</v>
      </c>
      <c r="O4148" s="28">
        <v>112.6</v>
      </c>
      <c r="P4148" s="28">
        <v>107.6</v>
      </c>
      <c r="Q4148" s="146">
        <f t="shared" si="3333"/>
        <v>756.98</v>
      </c>
    </row>
    <row r="4149" spans="1:17" x14ac:dyDescent="0.35">
      <c r="A4149" s="28" t="s">
        <v>1543</v>
      </c>
      <c r="B4149" s="166">
        <v>0.31</v>
      </c>
      <c r="C4149" s="166">
        <v>0.36</v>
      </c>
      <c r="D4149" s="166">
        <v>0.34</v>
      </c>
      <c r="E4149" s="166">
        <v>0.31</v>
      </c>
      <c r="F4149" s="166">
        <v>0.44</v>
      </c>
      <c r="G4149" s="28">
        <v>0.33</v>
      </c>
      <c r="H4149" s="28">
        <v>0.45</v>
      </c>
      <c r="I4149" s="146">
        <f t="shared" ref="I4149:I4153" si="3352">SUM(B4149:H4149)</f>
        <v>2.54</v>
      </c>
      <c r="J4149" s="28">
        <v>0.25</v>
      </c>
      <c r="K4149" s="166">
        <v>0.28999999999999998</v>
      </c>
      <c r="L4149" s="166">
        <v>0.26</v>
      </c>
      <c r="M4149" s="166">
        <v>0.41</v>
      </c>
      <c r="N4149" s="166">
        <v>0.33</v>
      </c>
      <c r="O4149" s="28">
        <v>0.46</v>
      </c>
      <c r="P4149" s="28">
        <v>0.52</v>
      </c>
      <c r="Q4149" s="146">
        <f t="shared" si="3333"/>
        <v>2.52</v>
      </c>
    </row>
    <row r="4150" spans="1:17" x14ac:dyDescent="0.35">
      <c r="A4150" s="28" t="s">
        <v>152</v>
      </c>
      <c r="B4150" s="28">
        <f>B4149+B4148</f>
        <v>106.41</v>
      </c>
      <c r="C4150" s="28">
        <f t="shared" ref="C4150:G4150" si="3353">C4149+C4148</f>
        <v>108.34</v>
      </c>
      <c r="D4150" s="28">
        <f t="shared" si="3353"/>
        <v>106.71000000000001</v>
      </c>
      <c r="E4150" s="28">
        <f t="shared" si="3353"/>
        <v>106.25</v>
      </c>
      <c r="F4150" s="28">
        <f t="shared" si="3353"/>
        <v>109.37</v>
      </c>
      <c r="G4150" s="28">
        <f t="shared" si="3353"/>
        <v>112.48</v>
      </c>
      <c r="H4150" s="28">
        <f>H4149+H4148</f>
        <v>108.63000000000001</v>
      </c>
      <c r="I4150" s="146">
        <f t="shared" si="3352"/>
        <v>758.19</v>
      </c>
      <c r="J4150" s="28">
        <f>J4149+J4148</f>
        <v>103.78</v>
      </c>
      <c r="K4150" s="28">
        <f t="shared" ref="K4150:Q4150" si="3354">K4149+K4148</f>
        <v>107.89</v>
      </c>
      <c r="L4150" s="28">
        <f t="shared" si="3354"/>
        <v>107.76</v>
      </c>
      <c r="M4150" s="28">
        <f t="shared" si="3354"/>
        <v>108.16</v>
      </c>
      <c r="N4150" s="28">
        <f t="shared" si="3354"/>
        <v>110.73</v>
      </c>
      <c r="O4150" s="28">
        <f t="shared" si="3354"/>
        <v>113.05999999999999</v>
      </c>
      <c r="P4150" s="28">
        <f t="shared" si="3354"/>
        <v>108.11999999999999</v>
      </c>
      <c r="Q4150" s="150">
        <f t="shared" si="3354"/>
        <v>759.5</v>
      </c>
    </row>
    <row r="4151" spans="1:17" x14ac:dyDescent="0.35">
      <c r="A4151" s="28" t="s">
        <v>154</v>
      </c>
      <c r="B4151" s="106">
        <f>B4149/B4150*100</f>
        <v>0.29132600319518842</v>
      </c>
      <c r="C4151" s="106">
        <f t="shared" ref="C4151:J4151" si="3355">C4149/C4150*100</f>
        <v>0.33228724386191616</v>
      </c>
      <c r="D4151" s="106">
        <f t="shared" si="3355"/>
        <v>0.31862056039733855</v>
      </c>
      <c r="E4151" s="106">
        <f t="shared" si="3355"/>
        <v>0.29176470588235298</v>
      </c>
      <c r="F4151" s="106">
        <f t="shared" si="3355"/>
        <v>0.4023041053305294</v>
      </c>
      <c r="G4151" s="106">
        <f t="shared" si="3355"/>
        <v>0.29338549075391179</v>
      </c>
      <c r="H4151" s="106">
        <f t="shared" si="3355"/>
        <v>0.41425020712510358</v>
      </c>
      <c r="I4151" s="146">
        <f t="shared" si="3352"/>
        <v>2.3439383165463408</v>
      </c>
      <c r="J4151" s="106">
        <f t="shared" si="3355"/>
        <v>0.2408941992676816</v>
      </c>
      <c r="K4151" s="106">
        <f t="shared" ref="K4151" si="3356">K4149/K4150*100</f>
        <v>0.26879228844193159</v>
      </c>
      <c r="L4151" s="106">
        <f t="shared" ref="L4151" si="3357">L4149/L4150*100</f>
        <v>0.24127691165553078</v>
      </c>
      <c r="M4151" s="106">
        <f t="shared" ref="M4151" si="3358">M4149/M4150*100</f>
        <v>0.37906804733727811</v>
      </c>
      <c r="N4151" s="106">
        <f t="shared" ref="N4151" si="3359">N4149/N4150*100</f>
        <v>0.29802221620157138</v>
      </c>
      <c r="O4151" s="106">
        <f t="shared" ref="O4151" si="3360">O4149/O4150*100</f>
        <v>0.40686361224128786</v>
      </c>
      <c r="P4151" s="106">
        <f t="shared" ref="P4151" si="3361">P4149/P4150*100</f>
        <v>0.48094709581945988</v>
      </c>
      <c r="Q4151" s="151">
        <f t="shared" ref="Q4151" si="3362">Q4149/Q4150*100</f>
        <v>0.33179723502304148</v>
      </c>
    </row>
    <row r="4152" spans="1:17" x14ac:dyDescent="0.35">
      <c r="A4152" s="28" t="s">
        <v>153</v>
      </c>
      <c r="B4152" s="28">
        <v>133</v>
      </c>
      <c r="C4152" s="28">
        <v>136</v>
      </c>
      <c r="D4152" s="28">
        <v>134</v>
      </c>
      <c r="E4152" s="28">
        <v>133</v>
      </c>
      <c r="F4152" s="28">
        <v>136</v>
      </c>
      <c r="G4152" s="88">
        <v>140</v>
      </c>
      <c r="H4152" s="88">
        <v>134</v>
      </c>
      <c r="I4152" s="146">
        <f t="shared" si="3352"/>
        <v>946</v>
      </c>
      <c r="J4152" s="88">
        <v>129</v>
      </c>
      <c r="K4152" s="28">
        <v>136</v>
      </c>
      <c r="L4152" s="28">
        <v>136</v>
      </c>
      <c r="M4152" s="28">
        <v>150</v>
      </c>
      <c r="N4152" s="28">
        <v>156</v>
      </c>
      <c r="O4152" s="88">
        <v>155</v>
      </c>
      <c r="P4152" s="88">
        <v>180</v>
      </c>
      <c r="Q4152" s="146">
        <f>SUM(J4152:P4152)</f>
        <v>1042</v>
      </c>
    </row>
    <row r="4153" spans="1:17" x14ac:dyDescent="0.35">
      <c r="A4153" s="43" t="s">
        <v>155</v>
      </c>
      <c r="B4153" s="169">
        <f t="shared" ref="B4153:Q4153" si="3363">B4152/B4150</f>
        <v>1.2498825298374214</v>
      </c>
      <c r="C4153" s="169">
        <f t="shared" si="3363"/>
        <v>1.2553073657005722</v>
      </c>
      <c r="D4153" s="169">
        <f t="shared" si="3363"/>
        <v>1.2557398556836283</v>
      </c>
      <c r="E4153" s="169">
        <f t="shared" si="3363"/>
        <v>1.2517647058823529</v>
      </c>
      <c r="F4153" s="169">
        <f t="shared" si="3363"/>
        <v>1.2434854164761817</v>
      </c>
      <c r="G4153" s="169">
        <f t="shared" si="3363"/>
        <v>1.2446657183499288</v>
      </c>
      <c r="H4153" s="169">
        <f t="shared" si="3363"/>
        <v>1.2335450612169749</v>
      </c>
      <c r="I4153" s="146">
        <f t="shared" si="3352"/>
        <v>8.7343906531470594</v>
      </c>
      <c r="J4153" s="169">
        <f t="shared" si="3363"/>
        <v>1.2430140682212372</v>
      </c>
      <c r="K4153" s="169">
        <f t="shared" si="3363"/>
        <v>1.2605431457966447</v>
      </c>
      <c r="L4153" s="169">
        <f t="shared" si="3363"/>
        <v>1.2620638455827764</v>
      </c>
      <c r="M4153" s="169">
        <f t="shared" si="3363"/>
        <v>1.3868343195266273</v>
      </c>
      <c r="N4153" s="169">
        <f t="shared" si="3363"/>
        <v>1.4088322947710648</v>
      </c>
      <c r="O4153" s="169">
        <f t="shared" si="3363"/>
        <v>1.3709534760304265</v>
      </c>
      <c r="P4153" s="169">
        <f t="shared" si="3363"/>
        <v>1.6648168701442843</v>
      </c>
      <c r="Q4153" s="146">
        <f t="shared" si="3363"/>
        <v>1.3719552337063858</v>
      </c>
    </row>
    <row r="4154" spans="1:17" x14ac:dyDescent="0.35">
      <c r="A4154" s="28" t="s">
        <v>170</v>
      </c>
      <c r="B4154" s="61">
        <v>320.39999999999998</v>
      </c>
      <c r="C4154" s="61">
        <v>396.5</v>
      </c>
      <c r="D4154" s="61">
        <v>425.7</v>
      </c>
      <c r="E4154" s="61">
        <v>401.6</v>
      </c>
      <c r="F4154" s="61">
        <v>410.3</v>
      </c>
      <c r="G4154" s="88">
        <v>310.89999999999998</v>
      </c>
      <c r="H4154" s="88">
        <v>111.1</v>
      </c>
      <c r="I4154" s="146">
        <f>SUM(B4154:H4154)</f>
        <v>2376.4999999999995</v>
      </c>
      <c r="J4154" s="88">
        <v>3422.7</v>
      </c>
      <c r="K4154" s="61">
        <v>406.8</v>
      </c>
      <c r="L4154" s="61">
        <v>382.1</v>
      </c>
      <c r="M4154" s="61">
        <v>398.2</v>
      </c>
      <c r="N4154" s="61">
        <v>415.5</v>
      </c>
      <c r="O4154" s="88">
        <v>422.6</v>
      </c>
      <c r="P4154" s="88">
        <v>411.7</v>
      </c>
      <c r="Q4154" s="146">
        <f t="shared" si="3333"/>
        <v>5859.6</v>
      </c>
    </row>
    <row r="4155" spans="1:17" x14ac:dyDescent="0.35">
      <c r="A4155" s="28" t="s">
        <v>171</v>
      </c>
      <c r="B4155" s="166">
        <v>0.5</v>
      </c>
      <c r="C4155" s="166">
        <v>0.9</v>
      </c>
      <c r="D4155" s="166">
        <v>0.8</v>
      </c>
      <c r="E4155" s="166">
        <v>0.6</v>
      </c>
      <c r="F4155" s="166">
        <v>1.6</v>
      </c>
      <c r="G4155" s="88">
        <v>0.5</v>
      </c>
      <c r="H4155" s="88">
        <v>0.7</v>
      </c>
      <c r="I4155" s="146">
        <f t="shared" ref="I4155:I4159" si="3364">SUM(B4155:H4155)</f>
        <v>5.6000000000000005</v>
      </c>
      <c r="J4155" s="88">
        <v>0.1</v>
      </c>
      <c r="K4155" s="166">
        <v>0.6</v>
      </c>
      <c r="L4155" s="166">
        <v>0</v>
      </c>
      <c r="M4155" s="166">
        <v>0.3</v>
      </c>
      <c r="N4155" s="166">
        <v>0.8</v>
      </c>
      <c r="O4155" s="88">
        <v>1.5</v>
      </c>
      <c r="P4155" s="88">
        <v>2.2799999999999998</v>
      </c>
      <c r="Q4155" s="146">
        <f t="shared" si="3333"/>
        <v>5.58</v>
      </c>
    </row>
    <row r="4156" spans="1:17" x14ac:dyDescent="0.35">
      <c r="A4156" s="28" t="s">
        <v>152</v>
      </c>
      <c r="B4156" s="28">
        <f>B4155+B4154</f>
        <v>320.89999999999998</v>
      </c>
      <c r="C4156" s="28">
        <f t="shared" ref="C4156:J4156" si="3365">C4155+C4154</f>
        <v>397.4</v>
      </c>
      <c r="D4156" s="28">
        <f t="shared" si="3365"/>
        <v>426.5</v>
      </c>
      <c r="E4156" s="28">
        <f t="shared" si="3365"/>
        <v>402.20000000000005</v>
      </c>
      <c r="F4156" s="28">
        <f t="shared" si="3365"/>
        <v>411.90000000000003</v>
      </c>
      <c r="G4156" s="28">
        <f t="shared" si="3365"/>
        <v>311.39999999999998</v>
      </c>
      <c r="H4156" s="28">
        <f t="shared" si="3365"/>
        <v>111.8</v>
      </c>
      <c r="I4156" s="146">
        <f t="shared" si="3364"/>
        <v>2382.1000000000004</v>
      </c>
      <c r="J4156" s="28">
        <f t="shared" si="3365"/>
        <v>3422.7999999999997</v>
      </c>
      <c r="K4156" s="28">
        <f t="shared" ref="K4156" si="3366">K4155+K4154</f>
        <v>407.40000000000003</v>
      </c>
      <c r="L4156" s="28">
        <f t="shared" ref="L4156" si="3367">L4155+L4154</f>
        <v>382.1</v>
      </c>
      <c r="M4156" s="28">
        <f t="shared" ref="M4156" si="3368">M4155+M4154</f>
        <v>398.5</v>
      </c>
      <c r="N4156" s="28">
        <f t="shared" ref="N4156" si="3369">N4155+N4154</f>
        <v>416.3</v>
      </c>
      <c r="O4156" s="28">
        <f t="shared" ref="O4156" si="3370">O4155+O4154</f>
        <v>424.1</v>
      </c>
      <c r="P4156" s="28">
        <f t="shared" ref="P4156" si="3371">P4155+P4154</f>
        <v>413.97999999999996</v>
      </c>
      <c r="Q4156" s="150">
        <f t="shared" ref="Q4156" si="3372">Q4155+Q4154</f>
        <v>5865.18</v>
      </c>
    </row>
    <row r="4157" spans="1:17" x14ac:dyDescent="0.35">
      <c r="A4157" s="28" t="s">
        <v>154</v>
      </c>
      <c r="B4157" s="106">
        <f>B4155/B4156*100</f>
        <v>0.1558117793705204</v>
      </c>
      <c r="C4157" s="106">
        <f t="shared" ref="C4157:J4157" si="3373">C4155/C4156*100</f>
        <v>0.22647206844489182</v>
      </c>
      <c r="D4157" s="106">
        <f t="shared" si="3373"/>
        <v>0.18757327080890973</v>
      </c>
      <c r="E4157" s="106">
        <f t="shared" si="3373"/>
        <v>0.14917951268025856</v>
      </c>
      <c r="F4157" s="106">
        <f t="shared" si="3373"/>
        <v>0.38844379703811605</v>
      </c>
      <c r="G4157" s="106">
        <f t="shared" si="3373"/>
        <v>0.16056518946692358</v>
      </c>
      <c r="H4157" s="106">
        <f t="shared" si="3373"/>
        <v>0.62611806797853298</v>
      </c>
      <c r="I4157" s="146">
        <f>SUM(B4157:H4157)</f>
        <v>1.8941636857881532</v>
      </c>
      <c r="J4157" s="106">
        <f t="shared" si="3373"/>
        <v>2.9215846675236653E-3</v>
      </c>
      <c r="K4157" s="106">
        <f t="shared" ref="K4157" si="3374">K4155/K4156*100</f>
        <v>0.14727540500736375</v>
      </c>
      <c r="L4157" s="106">
        <f t="shared" ref="L4157" si="3375">L4155/L4156*100</f>
        <v>0</v>
      </c>
      <c r="M4157" s="106">
        <f t="shared" ref="M4157" si="3376">M4155/M4156*100</f>
        <v>7.5282308657465491E-2</v>
      </c>
      <c r="N4157" s="106">
        <f t="shared" ref="N4157" si="3377">N4155/N4156*100</f>
        <v>0.19216910881575788</v>
      </c>
      <c r="O4157" s="106">
        <f t="shared" ref="O4157" si="3378">O4155/O4156*100</f>
        <v>0.35369016741334591</v>
      </c>
      <c r="P4157" s="106">
        <f t="shared" ref="P4157" si="3379">P4155/P4156*100</f>
        <v>0.55075124402145026</v>
      </c>
      <c r="Q4157" s="151">
        <f t="shared" ref="Q4157" si="3380">Q4155/Q4156*100</f>
        <v>9.5137745133141688E-2</v>
      </c>
    </row>
    <row r="4158" spans="1:17" x14ac:dyDescent="0.35">
      <c r="A4158" s="28" t="s">
        <v>153</v>
      </c>
      <c r="B4158" s="61">
        <v>670</v>
      </c>
      <c r="C4158" s="61">
        <v>814</v>
      </c>
      <c r="D4158" s="61">
        <v>818</v>
      </c>
      <c r="E4158" s="61">
        <v>823</v>
      </c>
      <c r="F4158" s="61">
        <v>232</v>
      </c>
      <c r="G4158" s="88">
        <v>625</v>
      </c>
      <c r="H4158" s="88">
        <v>230</v>
      </c>
      <c r="I4158" s="146">
        <f t="shared" si="3364"/>
        <v>4212</v>
      </c>
      <c r="J4158" s="88">
        <v>268</v>
      </c>
      <c r="K4158" s="61">
        <v>860</v>
      </c>
      <c r="L4158" s="61">
        <v>764</v>
      </c>
      <c r="M4158" s="61">
        <v>398.2</v>
      </c>
      <c r="N4158" s="61">
        <v>851</v>
      </c>
      <c r="O4158" s="88">
        <v>872</v>
      </c>
      <c r="P4158" s="88">
        <v>902</v>
      </c>
      <c r="Q4158" s="146">
        <f t="shared" si="3333"/>
        <v>4915.2</v>
      </c>
    </row>
    <row r="4159" spans="1:17" x14ac:dyDescent="0.35">
      <c r="A4159" s="43" t="s">
        <v>155</v>
      </c>
      <c r="B4159" s="169">
        <f t="shared" ref="B4159:G4159" si="3381">B4158/B4156</f>
        <v>2.0878778435649736</v>
      </c>
      <c r="C4159" s="169">
        <f t="shared" si="3381"/>
        <v>2.0483140412682439</v>
      </c>
      <c r="D4159" s="169">
        <f t="shared" si="3381"/>
        <v>1.917936694021102</v>
      </c>
      <c r="E4159" s="169">
        <f t="shared" si="3381"/>
        <v>2.04624564893088</v>
      </c>
      <c r="F4159" s="169">
        <f>F4158/F4156</f>
        <v>0.56324350570526827</v>
      </c>
      <c r="G4159" s="169">
        <f t="shared" si="3381"/>
        <v>2.0070648683365446</v>
      </c>
      <c r="H4159" s="169">
        <v>914</v>
      </c>
      <c r="I4159" s="146">
        <f t="shared" si="3364"/>
        <v>924.67068260182702</v>
      </c>
      <c r="J4159" s="169">
        <f>J4158/J4156</f>
        <v>7.8298469089634226E-2</v>
      </c>
      <c r="K4159" s="169">
        <f t="shared" ref="K4159:Q4159" si="3382">K4158/K4156</f>
        <v>2.1109474717722136</v>
      </c>
      <c r="L4159" s="169">
        <f t="shared" si="3382"/>
        <v>1.9994765768123526</v>
      </c>
      <c r="M4159" s="169">
        <f t="shared" si="3382"/>
        <v>0.99924717691342535</v>
      </c>
      <c r="N4159" s="169">
        <f t="shared" si="3382"/>
        <v>2.0441988950276242</v>
      </c>
      <c r="O4159" s="169">
        <f t="shared" si="3382"/>
        <v>2.0561188398962509</v>
      </c>
      <c r="P4159" s="169">
        <f t="shared" si="3382"/>
        <v>2.178849219769071</v>
      </c>
      <c r="Q4159" s="146">
        <f t="shared" si="3382"/>
        <v>0.83803054637709318</v>
      </c>
    </row>
    <row r="4160" spans="1:17" x14ac:dyDescent="0.35">
      <c r="A4160" s="28" t="s">
        <v>173</v>
      </c>
      <c r="B4160" s="171">
        <v>25.51</v>
      </c>
      <c r="C4160" s="171">
        <v>27.98</v>
      </c>
      <c r="D4160" s="171">
        <v>6.25</v>
      </c>
      <c r="E4160" s="171">
        <v>28.94</v>
      </c>
      <c r="F4160" s="171">
        <v>35.700000000000003</v>
      </c>
      <c r="G4160" s="28">
        <v>36.04</v>
      </c>
      <c r="H4160" s="74">
        <v>34.43</v>
      </c>
      <c r="I4160" s="146">
        <f>SUM(B4160:H4160)</f>
        <v>194.85000000000002</v>
      </c>
      <c r="J4160" s="74">
        <v>26.7</v>
      </c>
      <c r="K4160" s="171">
        <v>31.79</v>
      </c>
      <c r="L4160" s="171">
        <v>33.6</v>
      </c>
      <c r="M4160" s="171">
        <v>28.4</v>
      </c>
      <c r="N4160" s="171">
        <v>32.700000000000003</v>
      </c>
      <c r="O4160" s="28">
        <v>29.16</v>
      </c>
      <c r="P4160" s="74">
        <v>41.3</v>
      </c>
      <c r="Q4160" s="146">
        <f t="shared" si="3333"/>
        <v>223.64999999999998</v>
      </c>
    </row>
    <row r="4161" spans="1:17" x14ac:dyDescent="0.35">
      <c r="A4161" s="28" t="s">
        <v>172</v>
      </c>
      <c r="B4161" s="61">
        <v>33.82</v>
      </c>
      <c r="C4161" s="61">
        <v>30.28</v>
      </c>
      <c r="D4161" s="61">
        <v>25.3</v>
      </c>
      <c r="E4161" s="61">
        <v>31.95</v>
      </c>
      <c r="F4161" s="61">
        <v>30.02</v>
      </c>
      <c r="G4161" s="28">
        <v>27.76</v>
      </c>
      <c r="H4161" s="74">
        <v>28.83</v>
      </c>
      <c r="I4161" s="146">
        <f>SUM(B4161:H4161)</f>
        <v>207.95999999999998</v>
      </c>
      <c r="J4161" s="33">
        <v>32.9</v>
      </c>
      <c r="K4161" s="61">
        <v>32.47</v>
      </c>
      <c r="L4161" s="61">
        <v>34.64</v>
      </c>
      <c r="M4161" s="61">
        <v>29.97</v>
      </c>
      <c r="N4161" s="61">
        <v>33.06</v>
      </c>
      <c r="O4161" s="28">
        <v>33.81</v>
      </c>
      <c r="P4161" s="74">
        <v>33.5</v>
      </c>
      <c r="Q4161" s="146">
        <f t="shared" si="3333"/>
        <v>230.35000000000002</v>
      </c>
    </row>
    <row r="4162" spans="1:17" x14ac:dyDescent="0.35">
      <c r="A4162" s="28" t="s">
        <v>152</v>
      </c>
      <c r="B4162" s="28">
        <f>B4161+B4160</f>
        <v>59.33</v>
      </c>
      <c r="C4162" s="28">
        <f t="shared" ref="C4162:I4162" si="3383">C4161+C4160</f>
        <v>58.260000000000005</v>
      </c>
      <c r="D4162" s="28">
        <f t="shared" si="3383"/>
        <v>31.55</v>
      </c>
      <c r="E4162" s="28">
        <f t="shared" si="3383"/>
        <v>60.89</v>
      </c>
      <c r="F4162" s="28">
        <f t="shared" si="3383"/>
        <v>65.72</v>
      </c>
      <c r="G4162" s="28">
        <f t="shared" si="3383"/>
        <v>63.8</v>
      </c>
      <c r="H4162" s="28">
        <f>H4161+H4160</f>
        <v>63.26</v>
      </c>
      <c r="I4162" s="150">
        <f t="shared" si="3383"/>
        <v>402.81</v>
      </c>
      <c r="J4162" s="28">
        <f>J4161+J4160</f>
        <v>59.599999999999994</v>
      </c>
      <c r="K4162" s="28">
        <f t="shared" ref="K4162:Q4162" si="3384">K4161+K4160</f>
        <v>64.259999999999991</v>
      </c>
      <c r="L4162" s="28">
        <f t="shared" si="3384"/>
        <v>68.240000000000009</v>
      </c>
      <c r="M4162" s="28">
        <f t="shared" si="3384"/>
        <v>58.37</v>
      </c>
      <c r="N4162" s="28">
        <f t="shared" si="3384"/>
        <v>65.760000000000005</v>
      </c>
      <c r="O4162" s="28">
        <f t="shared" si="3384"/>
        <v>62.97</v>
      </c>
      <c r="P4162" s="28">
        <f t="shared" si="3384"/>
        <v>74.8</v>
      </c>
      <c r="Q4162" s="150">
        <f t="shared" si="3384"/>
        <v>454</v>
      </c>
    </row>
    <row r="4163" spans="1:17" x14ac:dyDescent="0.35">
      <c r="A4163" s="28" t="s">
        <v>154</v>
      </c>
      <c r="B4163" s="106">
        <f>B4161/B4162*100</f>
        <v>57.00320242710265</v>
      </c>
      <c r="C4163" s="106">
        <f t="shared" ref="C4163:J4163" si="3385">C4161/C4162*100</f>
        <v>51.973910058359074</v>
      </c>
      <c r="D4163" s="106">
        <f t="shared" si="3385"/>
        <v>80.190174326465922</v>
      </c>
      <c r="E4163" s="106">
        <f t="shared" si="3385"/>
        <v>52.47167022499589</v>
      </c>
      <c r="F4163" s="106">
        <f t="shared" si="3385"/>
        <v>45.678636640292147</v>
      </c>
      <c r="G4163" s="106">
        <f t="shared" si="3385"/>
        <v>43.510971786833856</v>
      </c>
      <c r="H4163" s="106">
        <f t="shared" si="3385"/>
        <v>45.573822320581726</v>
      </c>
      <c r="I4163" s="151">
        <f>I4161/I4162*100</f>
        <v>51.627318090414832</v>
      </c>
      <c r="J4163" s="106">
        <f t="shared" si="3385"/>
        <v>55.201342281879192</v>
      </c>
      <c r="K4163" s="106">
        <f t="shared" ref="K4163" si="3386">K4161/K4162*100</f>
        <v>50.529100529100532</v>
      </c>
      <c r="L4163" s="106">
        <f t="shared" ref="L4163" si="3387">L4161/L4162*100</f>
        <v>50.76201641266119</v>
      </c>
      <c r="M4163" s="106">
        <f t="shared" ref="M4163" si="3388">M4161/M4162*100</f>
        <v>51.344868939523721</v>
      </c>
      <c r="N4163" s="106">
        <f t="shared" ref="N4163" si="3389">N4161/N4162*100</f>
        <v>50.273722627737229</v>
      </c>
      <c r="O4163" s="106">
        <f t="shared" ref="O4163" si="3390">O4161/O4162*100</f>
        <v>53.692234397332072</v>
      </c>
      <c r="P4163" s="106">
        <f t="shared" ref="P4163" si="3391">P4161/P4162*100</f>
        <v>44.786096256684495</v>
      </c>
      <c r="Q4163" s="151">
        <f t="shared" ref="Q4163" si="3392">Q4161/Q4162*100</f>
        <v>50.737885462555063</v>
      </c>
    </row>
    <row r="4164" spans="1:17" x14ac:dyDescent="0.35">
      <c r="A4164" s="28" t="s">
        <v>153</v>
      </c>
      <c r="B4164" s="28">
        <v>190</v>
      </c>
      <c r="C4164" s="28">
        <v>254</v>
      </c>
      <c r="D4164" s="28">
        <v>250</v>
      </c>
      <c r="E4164" s="28">
        <v>221</v>
      </c>
      <c r="F4164" s="28">
        <v>244</v>
      </c>
      <c r="G4164" s="28">
        <v>238</v>
      </c>
      <c r="H4164" s="28">
        <v>239</v>
      </c>
      <c r="I4164" s="146">
        <f t="shared" ref="I4164:I4165" si="3393">SUM(B4164:H4164)</f>
        <v>1636</v>
      </c>
      <c r="J4164" s="106">
        <v>208</v>
      </c>
      <c r="K4164" s="28">
        <v>237</v>
      </c>
      <c r="L4164" s="28">
        <v>257</v>
      </c>
      <c r="M4164" s="28">
        <v>218</v>
      </c>
      <c r="N4164" s="28">
        <v>225</v>
      </c>
      <c r="O4164" s="28">
        <v>223</v>
      </c>
      <c r="P4164" s="28">
        <v>294</v>
      </c>
      <c r="Q4164" s="146">
        <f t="shared" si="3333"/>
        <v>1662</v>
      </c>
    </row>
    <row r="4165" spans="1:17" x14ac:dyDescent="0.35">
      <c r="A4165" s="43" t="s">
        <v>155</v>
      </c>
      <c r="B4165" s="169">
        <f t="shared" ref="B4165:Q4165" si="3394">B4164/B4162</f>
        <v>3.2024271026462161</v>
      </c>
      <c r="C4165" s="169">
        <f>C4164/C4162</f>
        <v>4.3597665636800542</v>
      </c>
      <c r="D4165" s="169">
        <f t="shared" si="3394"/>
        <v>7.9239302694136287</v>
      </c>
      <c r="E4165" s="169">
        <f t="shared" si="3394"/>
        <v>3.6294958121202168</v>
      </c>
      <c r="F4165" s="169">
        <f t="shared" si="3394"/>
        <v>3.7127206329884359</v>
      </c>
      <c r="G4165" s="169">
        <f t="shared" si="3394"/>
        <v>3.7304075235109719</v>
      </c>
      <c r="H4165" s="169">
        <f t="shared" si="3394"/>
        <v>3.7780588049320265</v>
      </c>
      <c r="I4165" s="146">
        <f t="shared" si="3393"/>
        <v>30.336806709291551</v>
      </c>
      <c r="J4165" s="169">
        <f t="shared" si="3394"/>
        <v>3.4899328859060406</v>
      </c>
      <c r="K4165" s="169">
        <f t="shared" si="3394"/>
        <v>3.6881419234360417</v>
      </c>
      <c r="L4165" s="169">
        <f t="shared" si="3394"/>
        <v>3.76611957796014</v>
      </c>
      <c r="M4165" s="169">
        <f t="shared" si="3394"/>
        <v>3.7347952715436015</v>
      </c>
      <c r="N4165" s="169">
        <f t="shared" si="3394"/>
        <v>3.4215328467153281</v>
      </c>
      <c r="O4165" s="169">
        <f t="shared" si="3394"/>
        <v>3.5413689058281723</v>
      </c>
      <c r="P4165" s="169">
        <f t="shared" si="3394"/>
        <v>3.9304812834224601</v>
      </c>
      <c r="Q4165" s="146">
        <f t="shared" si="3394"/>
        <v>3.66079295154185</v>
      </c>
    </row>
    <row r="4166" spans="1:17" x14ac:dyDescent="0.35">
      <c r="A4166" s="28" t="s">
        <v>176</v>
      </c>
      <c r="B4166" s="28">
        <v>166.63</v>
      </c>
      <c r="C4166" s="28">
        <v>190.4</v>
      </c>
      <c r="D4166" s="28">
        <v>189.11</v>
      </c>
      <c r="E4166" s="28">
        <v>193.74</v>
      </c>
      <c r="F4166" s="28">
        <v>242.63</v>
      </c>
      <c r="G4166" s="28">
        <v>214.83</v>
      </c>
      <c r="H4166" s="28">
        <v>192.04</v>
      </c>
      <c r="I4166" s="151">
        <f>SUM(B4166:H4166)</f>
        <v>1389.3799999999999</v>
      </c>
      <c r="J4166" s="28">
        <v>97.17</v>
      </c>
      <c r="K4166" s="28">
        <v>213.51</v>
      </c>
      <c r="L4166" s="28">
        <v>145.99</v>
      </c>
      <c r="M4166" s="28">
        <v>97.61</v>
      </c>
      <c r="N4166" s="28">
        <v>170.08</v>
      </c>
      <c r="O4166" s="28">
        <v>143.87</v>
      </c>
      <c r="P4166" s="28"/>
      <c r="Q4166" s="146">
        <f t="shared" si="3333"/>
        <v>868.23</v>
      </c>
    </row>
    <row r="4167" spans="1:17" x14ac:dyDescent="0.35">
      <c r="A4167" s="28" t="s">
        <v>177</v>
      </c>
      <c r="B4167" s="28">
        <v>1320</v>
      </c>
      <c r="C4167" s="28">
        <v>103.9</v>
      </c>
      <c r="D4167" s="28">
        <v>100.95</v>
      </c>
      <c r="E4167" s="28">
        <v>87.3</v>
      </c>
      <c r="F4167" s="28">
        <v>128.96</v>
      </c>
      <c r="G4167" s="28">
        <v>114.12</v>
      </c>
      <c r="H4167" s="28">
        <v>104.3</v>
      </c>
      <c r="I4167" s="151">
        <f>SUM(B4167:H4167)</f>
        <v>1959.53</v>
      </c>
      <c r="J4167" s="28">
        <v>96.28</v>
      </c>
      <c r="K4167" s="28">
        <v>114.79</v>
      </c>
      <c r="L4167" s="28">
        <v>51.44</v>
      </c>
      <c r="M4167" s="28">
        <v>53.97</v>
      </c>
      <c r="N4167" s="28">
        <v>130.22</v>
      </c>
      <c r="O4167" s="28">
        <v>103.44</v>
      </c>
      <c r="P4167" s="28"/>
      <c r="Q4167" s="146">
        <f t="shared" si="3333"/>
        <v>550.1400000000001</v>
      </c>
    </row>
    <row r="4168" spans="1:17" x14ac:dyDescent="0.35">
      <c r="A4168" s="28" t="s">
        <v>152</v>
      </c>
      <c r="B4168" s="28">
        <f t="shared" ref="B4168:G4168" si="3395">B4167+B4166</f>
        <v>1486.63</v>
      </c>
      <c r="C4168" s="28">
        <f t="shared" si="3395"/>
        <v>294.3</v>
      </c>
      <c r="D4168" s="28">
        <f t="shared" si="3395"/>
        <v>290.06</v>
      </c>
      <c r="E4168" s="28">
        <f t="shared" si="3395"/>
        <v>281.04000000000002</v>
      </c>
      <c r="F4168" s="28">
        <f t="shared" si="3395"/>
        <v>371.59000000000003</v>
      </c>
      <c r="G4168" s="28">
        <f t="shared" si="3395"/>
        <v>328.95000000000005</v>
      </c>
      <c r="H4168" s="28">
        <f>H4167+H4166</f>
        <v>296.33999999999997</v>
      </c>
      <c r="I4168" s="151">
        <f>SUM(B4168:H4168)</f>
        <v>3348.9100000000008</v>
      </c>
      <c r="J4168" s="28">
        <f>J4167+J4166</f>
        <v>193.45</v>
      </c>
      <c r="K4168" s="28">
        <f t="shared" ref="K4168:Q4168" si="3396">K4167+K4166</f>
        <v>328.3</v>
      </c>
      <c r="L4168" s="28">
        <f t="shared" si="3396"/>
        <v>197.43</v>
      </c>
      <c r="M4168" s="28">
        <f t="shared" si="3396"/>
        <v>151.57999999999998</v>
      </c>
      <c r="N4168" s="28">
        <f t="shared" si="3396"/>
        <v>300.3</v>
      </c>
      <c r="O4168" s="28">
        <f t="shared" si="3396"/>
        <v>247.31</v>
      </c>
      <c r="P4168" s="28">
        <f t="shared" si="3396"/>
        <v>0</v>
      </c>
      <c r="Q4168" s="150">
        <f t="shared" si="3396"/>
        <v>1418.37</v>
      </c>
    </row>
    <row r="4169" spans="1:17" x14ac:dyDescent="0.35">
      <c r="A4169" s="28" t="s">
        <v>154</v>
      </c>
      <c r="B4169" s="106">
        <f t="shared" ref="B4169:Q4169" si="3397">B4167/B4168*100</f>
        <v>88.791427591263457</v>
      </c>
      <c r="C4169" s="106">
        <f t="shared" si="3397"/>
        <v>35.304111450900443</v>
      </c>
      <c r="D4169" s="106">
        <f t="shared" si="3397"/>
        <v>34.803144177066812</v>
      </c>
      <c r="E4169" s="106">
        <f t="shared" si="3397"/>
        <v>31.06319385140905</v>
      </c>
      <c r="F4169" s="106">
        <f t="shared" si="3397"/>
        <v>34.704916709276354</v>
      </c>
      <c r="G4169" s="106">
        <f t="shared" si="3397"/>
        <v>34.692202462380294</v>
      </c>
      <c r="H4169" s="106">
        <f t="shared" si="3397"/>
        <v>35.196058581359253</v>
      </c>
      <c r="I4169" s="151">
        <f t="shared" si="3397"/>
        <v>58.512471221979681</v>
      </c>
      <c r="J4169" s="106">
        <f t="shared" si="3397"/>
        <v>49.769966399586465</v>
      </c>
      <c r="K4169" s="106">
        <f t="shared" si="3397"/>
        <v>34.964971063052083</v>
      </c>
      <c r="L4169" s="106">
        <f t="shared" si="3397"/>
        <v>26.054804234412192</v>
      </c>
      <c r="M4169" s="106">
        <f t="shared" si="3397"/>
        <v>35.604961076659194</v>
      </c>
      <c r="N4169" s="106">
        <f t="shared" si="3397"/>
        <v>43.363303363303359</v>
      </c>
      <c r="O4169" s="106">
        <f t="shared" si="3397"/>
        <v>41.826048279487281</v>
      </c>
      <c r="P4169" s="106" t="e">
        <f t="shared" si="3397"/>
        <v>#DIV/0!</v>
      </c>
      <c r="Q4169" s="151">
        <f t="shared" si="3397"/>
        <v>38.786776370058604</v>
      </c>
    </row>
    <row r="4170" spans="1:17" x14ac:dyDescent="0.35">
      <c r="A4170" s="28" t="s">
        <v>153</v>
      </c>
      <c r="B4170" s="88">
        <v>674</v>
      </c>
      <c r="C4170" s="88">
        <v>718</v>
      </c>
      <c r="D4170" s="88">
        <v>724</v>
      </c>
      <c r="E4170" s="88">
        <v>781</v>
      </c>
      <c r="F4170" s="88">
        <v>930</v>
      </c>
      <c r="G4170" s="88">
        <v>825</v>
      </c>
      <c r="H4170" s="88">
        <v>1046</v>
      </c>
      <c r="I4170" s="146">
        <f>SUM(B4170:H4170)</f>
        <v>5698</v>
      </c>
      <c r="J4170" s="88">
        <v>393</v>
      </c>
      <c r="K4170" s="88">
        <v>919</v>
      </c>
      <c r="L4170" s="88">
        <v>589</v>
      </c>
      <c r="M4170" s="88">
        <v>437</v>
      </c>
      <c r="N4170" s="88">
        <v>774</v>
      </c>
      <c r="O4170" s="88">
        <v>604</v>
      </c>
      <c r="P4170" s="88">
        <v>504</v>
      </c>
      <c r="Q4170" s="146">
        <f t="shared" si="3333"/>
        <v>4220</v>
      </c>
    </row>
    <row r="4171" spans="1:17" x14ac:dyDescent="0.35">
      <c r="A4171" s="43" t="s">
        <v>155</v>
      </c>
      <c r="B4171" s="169">
        <f>B4170/B4168</f>
        <v>0.45337441057963307</v>
      </c>
      <c r="C4171" s="169">
        <f>C4170/C4168</f>
        <v>2.4396873938158339</v>
      </c>
      <c r="D4171" s="169">
        <f t="shared" ref="D4171:G4171" si="3398">D4170/D4168</f>
        <v>2.4960353030407503</v>
      </c>
      <c r="E4171" s="169">
        <f t="shared" si="3398"/>
        <v>2.7789638485624821</v>
      </c>
      <c r="F4171" s="169">
        <f t="shared" si="3398"/>
        <v>2.5027584165343524</v>
      </c>
      <c r="G4171" s="169">
        <f t="shared" si="3398"/>
        <v>2.5079799361605102</v>
      </c>
      <c r="H4171" s="169">
        <f>H4170/H4168</f>
        <v>3.5297293649186749</v>
      </c>
      <c r="I4171" s="146">
        <f t="shared" ref="I4171" si="3399">SUM(B4171:H4171)</f>
        <v>16.708528673612236</v>
      </c>
      <c r="J4171" s="169">
        <f>J4170/J4168</f>
        <v>2.0315326957870252</v>
      </c>
      <c r="K4171" s="169">
        <f t="shared" ref="K4171:Q4171" si="3400">K4170/K4168</f>
        <v>2.7992689613158697</v>
      </c>
      <c r="L4171" s="169">
        <f t="shared" si="3400"/>
        <v>2.983335865876513</v>
      </c>
      <c r="M4171" s="169">
        <f t="shared" si="3400"/>
        <v>2.8829660905132606</v>
      </c>
      <c r="N4171" s="169">
        <f t="shared" si="3400"/>
        <v>2.5774225774225772</v>
      </c>
      <c r="O4171" s="169">
        <f t="shared" si="3400"/>
        <v>2.4422789211920262</v>
      </c>
      <c r="P4171" s="169" t="e">
        <f t="shared" si="3400"/>
        <v>#DIV/0!</v>
      </c>
      <c r="Q4171" s="146">
        <f t="shared" si="3400"/>
        <v>2.9752462333523697</v>
      </c>
    </row>
    <row r="4172" spans="1:17" x14ac:dyDescent="0.35">
      <c r="A4172" s="28" t="s">
        <v>174</v>
      </c>
      <c r="B4172" s="28">
        <v>12.89</v>
      </c>
      <c r="C4172" s="28">
        <v>17.22</v>
      </c>
      <c r="D4172" s="28">
        <v>16.73</v>
      </c>
      <c r="E4172" s="28">
        <v>30.71</v>
      </c>
      <c r="F4172" s="28">
        <v>25.25</v>
      </c>
      <c r="G4172" s="79">
        <v>32.28</v>
      </c>
      <c r="H4172" s="79">
        <v>29.78</v>
      </c>
      <c r="I4172" s="187">
        <f>SUM(B4172:H4172)</f>
        <v>164.86</v>
      </c>
      <c r="J4172" s="88">
        <v>16.95</v>
      </c>
      <c r="K4172" s="28">
        <v>21.91</v>
      </c>
      <c r="L4172" s="28">
        <v>22.91</v>
      </c>
      <c r="M4172" s="28">
        <v>20.56</v>
      </c>
      <c r="N4172" s="28">
        <v>23.91</v>
      </c>
      <c r="O4172" s="79">
        <v>22.82</v>
      </c>
      <c r="P4172" s="79">
        <v>35.630000000000003</v>
      </c>
      <c r="Q4172" s="146">
        <f t="shared" si="3333"/>
        <v>164.69</v>
      </c>
    </row>
    <row r="4173" spans="1:17" x14ac:dyDescent="0.35">
      <c r="A4173" s="28" t="s">
        <v>175</v>
      </c>
      <c r="B4173" s="28">
        <v>0.23</v>
      </c>
      <c r="C4173" s="28">
        <v>0.21</v>
      </c>
      <c r="D4173" s="28">
        <v>0.23</v>
      </c>
      <c r="E4173" s="28">
        <v>0.27</v>
      </c>
      <c r="F4173" s="28">
        <v>0.25</v>
      </c>
      <c r="G4173" s="28">
        <v>0.41</v>
      </c>
      <c r="H4173" s="88">
        <v>107</v>
      </c>
      <c r="I4173" s="187">
        <f>SUM(B4173:H4173)</f>
        <v>108.6</v>
      </c>
      <c r="J4173" s="88">
        <v>0.24</v>
      </c>
      <c r="K4173" s="28">
        <v>0.26</v>
      </c>
      <c r="L4173" s="28">
        <v>0.27</v>
      </c>
      <c r="M4173" s="28">
        <v>0.25</v>
      </c>
      <c r="N4173" s="28">
        <v>0.46</v>
      </c>
      <c r="O4173" s="88">
        <v>0.28000000000000003</v>
      </c>
      <c r="P4173" s="88">
        <v>0.31</v>
      </c>
      <c r="Q4173" s="146">
        <f t="shared" si="3333"/>
        <v>2.0699999999999998</v>
      </c>
    </row>
    <row r="4174" spans="1:17" x14ac:dyDescent="0.35">
      <c r="A4174" s="28" t="s">
        <v>152</v>
      </c>
      <c r="B4174" s="28">
        <f>B4173+B4172</f>
        <v>13.120000000000001</v>
      </c>
      <c r="C4174" s="28">
        <f t="shared" ref="C4174:J4174" si="3401">C4173+C4172</f>
        <v>17.43</v>
      </c>
      <c r="D4174" s="28">
        <f t="shared" si="3401"/>
        <v>16.96</v>
      </c>
      <c r="E4174" s="28">
        <f t="shared" si="3401"/>
        <v>30.98</v>
      </c>
      <c r="F4174" s="28">
        <f t="shared" si="3401"/>
        <v>25.5</v>
      </c>
      <c r="G4174" s="28">
        <f t="shared" si="3401"/>
        <v>32.69</v>
      </c>
      <c r="H4174" s="28">
        <f t="shared" si="3401"/>
        <v>136.78</v>
      </c>
      <c r="I4174" s="150">
        <f t="shared" si="3401"/>
        <v>273.46000000000004</v>
      </c>
      <c r="J4174" s="28">
        <f t="shared" si="3401"/>
        <v>17.189999999999998</v>
      </c>
      <c r="K4174" s="28">
        <f t="shared" ref="K4174" si="3402">K4173+K4172</f>
        <v>22.17</v>
      </c>
      <c r="L4174" s="28">
        <f t="shared" ref="L4174" si="3403">L4173+L4172</f>
        <v>23.18</v>
      </c>
      <c r="M4174" s="28">
        <f t="shared" ref="M4174" si="3404">M4173+M4172</f>
        <v>20.81</v>
      </c>
      <c r="N4174" s="28">
        <f t="shared" ref="N4174" si="3405">N4173+N4172</f>
        <v>24.37</v>
      </c>
      <c r="O4174" s="28">
        <f t="shared" ref="O4174" si="3406">O4173+O4172</f>
        <v>23.1</v>
      </c>
      <c r="P4174" s="28">
        <f t="shared" ref="P4174" si="3407">P4173+P4172</f>
        <v>35.940000000000005</v>
      </c>
      <c r="Q4174" s="150">
        <f t="shared" ref="Q4174" si="3408">Q4173+Q4172</f>
        <v>166.76</v>
      </c>
    </row>
    <row r="4175" spans="1:17" x14ac:dyDescent="0.35">
      <c r="A4175" s="28" t="s">
        <v>154</v>
      </c>
      <c r="B4175" s="106">
        <f>B4173/B4174*100</f>
        <v>1.7530487804878048</v>
      </c>
      <c r="C4175" s="106">
        <f t="shared" ref="C4175:I4175" si="3409">C4173/C4174*100</f>
        <v>1.2048192771084336</v>
      </c>
      <c r="D4175" s="106">
        <f t="shared" si="3409"/>
        <v>1.3561320754716981</v>
      </c>
      <c r="E4175" s="106">
        <f t="shared" si="3409"/>
        <v>0.87153001936733387</v>
      </c>
      <c r="F4175" s="106">
        <f t="shared" si="3409"/>
        <v>0.98039215686274506</v>
      </c>
      <c r="G4175" s="106">
        <f t="shared" si="3409"/>
        <v>1.2542061792597126</v>
      </c>
      <c r="H4175" s="106">
        <f>H4173/H4174*100</f>
        <v>78.227811083491744</v>
      </c>
      <c r="I4175" s="151">
        <f t="shared" si="3409"/>
        <v>39.713303591018786</v>
      </c>
      <c r="J4175" s="106">
        <f>J4173/J4174*100</f>
        <v>1.3961605584642236</v>
      </c>
      <c r="K4175" s="106">
        <f t="shared" ref="K4175:Q4175" si="3410">K4173/K4174*100</f>
        <v>1.1727559765448803</v>
      </c>
      <c r="L4175" s="106">
        <f t="shared" si="3410"/>
        <v>1.1647972389991372</v>
      </c>
      <c r="M4175" s="106">
        <f t="shared" si="3410"/>
        <v>1.2013455069678041</v>
      </c>
      <c r="N4175" s="106">
        <f t="shared" si="3410"/>
        <v>1.887566680344686</v>
      </c>
      <c r="O4175" s="106">
        <f t="shared" si="3410"/>
        <v>1.2121212121212122</v>
      </c>
      <c r="P4175" s="106">
        <f t="shared" si="3410"/>
        <v>0.86254869226488584</v>
      </c>
      <c r="Q4175" s="151">
        <f t="shared" si="3410"/>
        <v>1.2413048692732069</v>
      </c>
    </row>
    <row r="4176" spans="1:17" x14ac:dyDescent="0.35">
      <c r="A4176" s="28" t="s">
        <v>153</v>
      </c>
      <c r="B4176" s="28">
        <v>116</v>
      </c>
      <c r="C4176" s="28">
        <v>126</v>
      </c>
      <c r="D4176" s="28">
        <v>121</v>
      </c>
      <c r="E4176" s="28">
        <v>111</v>
      </c>
      <c r="F4176" s="28">
        <v>100</v>
      </c>
      <c r="G4176" s="28">
        <v>158</v>
      </c>
      <c r="H4176" s="28">
        <v>107</v>
      </c>
      <c r="I4176" s="146">
        <f>SUM(B4176:H4176)</f>
        <v>839</v>
      </c>
      <c r="J4176" s="28">
        <v>26</v>
      </c>
      <c r="K4176" s="28">
        <v>136</v>
      </c>
      <c r="L4176" s="28">
        <v>76</v>
      </c>
      <c r="M4176" s="28">
        <v>64</v>
      </c>
      <c r="N4176" s="28">
        <v>144</v>
      </c>
      <c r="O4176" s="28">
        <v>61</v>
      </c>
      <c r="P4176" s="28">
        <v>169</v>
      </c>
      <c r="Q4176" s="146">
        <f t="shared" si="3333"/>
        <v>676</v>
      </c>
    </row>
    <row r="4177" spans="1:17" x14ac:dyDescent="0.35">
      <c r="A4177" s="43" t="s">
        <v>155</v>
      </c>
      <c r="B4177" s="169">
        <f>B4176/G4173</f>
        <v>282.92682926829269</v>
      </c>
      <c r="C4177" s="169">
        <f>C4176/C4174</f>
        <v>7.2289156626506026</v>
      </c>
      <c r="D4177" s="169">
        <f>D4176/D4174</f>
        <v>7.1344339622641506</v>
      </c>
      <c r="E4177" s="169">
        <f t="shared" ref="E4177:F4177" si="3411">E4176/E4174</f>
        <v>3.5829567462879277</v>
      </c>
      <c r="F4177" s="169">
        <f t="shared" si="3411"/>
        <v>3.9215686274509802</v>
      </c>
      <c r="G4177" s="169">
        <f>G4176/G4174</f>
        <v>4.8332823493423067</v>
      </c>
      <c r="H4177" s="169">
        <f>H4176/H4174</f>
        <v>0.78227811083491738</v>
      </c>
      <c r="I4177" s="146">
        <f t="shared" ref="I4177" si="3412">SUM(B4177:H4177)</f>
        <v>310.4102647271236</v>
      </c>
      <c r="J4177" s="169">
        <f>J4176/J4174</f>
        <v>1.5125072716695755</v>
      </c>
      <c r="K4177" s="169">
        <f t="shared" ref="K4177:Q4177" si="3413">K4176/K4174</f>
        <v>6.1344158773116817</v>
      </c>
      <c r="L4177" s="169">
        <f t="shared" si="3413"/>
        <v>3.278688524590164</v>
      </c>
      <c r="M4177" s="169">
        <f t="shared" si="3413"/>
        <v>3.0754444978375783</v>
      </c>
      <c r="N4177" s="169">
        <f t="shared" si="3413"/>
        <v>5.9089043906442349</v>
      </c>
      <c r="O4177" s="169">
        <f t="shared" si="3413"/>
        <v>2.6406926406926403</v>
      </c>
      <c r="P4177" s="169">
        <f t="shared" si="3413"/>
        <v>4.702281580411797</v>
      </c>
      <c r="Q4177" s="146">
        <f t="shared" si="3413"/>
        <v>4.0537299112497003</v>
      </c>
    </row>
    <row r="4178" spans="1:17" x14ac:dyDescent="0.35">
      <c r="A4178" s="21"/>
      <c r="B4178" s="21"/>
      <c r="C4178" s="21"/>
      <c r="D4178" s="169">
        <f>D4177/D4175</f>
        <v>5.2608695652173907</v>
      </c>
      <c r="E4178" s="169">
        <f>E4177/E4175</f>
        <v>4.1111111111111107</v>
      </c>
      <c r="F4178" s="21">
        <v>21</v>
      </c>
      <c r="G4178" s="21"/>
      <c r="H4178" s="21"/>
      <c r="I4178" s="21"/>
      <c r="J4178" s="21"/>
      <c r="K4178" s="21"/>
      <c r="L4178" s="169"/>
      <c r="M4178" s="169"/>
      <c r="N4178" s="21"/>
      <c r="O4178" s="21"/>
      <c r="P4178" s="21"/>
      <c r="Q4178" s="146">
        <f t="shared" si="3333"/>
        <v>0</v>
      </c>
    </row>
    <row r="4179" spans="1:17" x14ac:dyDescent="0.35">
      <c r="A4179" s="21"/>
      <c r="B4179" s="155"/>
      <c r="C4179" s="156" t="s">
        <v>1679</v>
      </c>
      <c r="D4179" s="156" t="s">
        <v>178</v>
      </c>
      <c r="E4179" s="156" t="s">
        <v>179</v>
      </c>
      <c r="F4179" s="156" t="s">
        <v>180</v>
      </c>
      <c r="G4179" s="156" t="s">
        <v>181</v>
      </c>
      <c r="H4179" s="156" t="s">
        <v>182</v>
      </c>
      <c r="I4179" s="156" t="s">
        <v>183</v>
      </c>
      <c r="J4179" s="156"/>
      <c r="K4179" s="156"/>
      <c r="L4179" s="156"/>
      <c r="M4179" s="156"/>
      <c r="N4179" s="156"/>
      <c r="O4179" s="21"/>
      <c r="P4179" s="21"/>
      <c r="Q4179" s="146">
        <f t="shared" si="3333"/>
        <v>0</v>
      </c>
    </row>
    <row r="4180" spans="1:17" x14ac:dyDescent="0.35">
      <c r="A4180" s="21"/>
      <c r="B4180" s="157" t="s">
        <v>189</v>
      </c>
      <c r="C4180" s="179">
        <f>I4028</f>
        <v>0</v>
      </c>
      <c r="D4180" s="158">
        <f>I4107</f>
        <v>931.8</v>
      </c>
      <c r="E4180" s="158">
        <v>0</v>
      </c>
      <c r="F4180" s="164">
        <f>Q4125</f>
        <v>184.88</v>
      </c>
      <c r="G4180" s="180">
        <f>I4131</f>
        <v>0</v>
      </c>
      <c r="H4180" s="164">
        <f>Q4137</f>
        <v>0</v>
      </c>
      <c r="J4180" s="164"/>
      <c r="K4180" s="179"/>
      <c r="L4180" s="164"/>
      <c r="M4180" s="164"/>
      <c r="N4180" s="164"/>
      <c r="O4180" s="21"/>
      <c r="P4180" s="21"/>
      <c r="Q4180" s="146">
        <f t="shared" si="3333"/>
        <v>0</v>
      </c>
    </row>
    <row r="4181" spans="1:17" x14ac:dyDescent="0.35">
      <c r="A4181" s="21"/>
      <c r="B4181" s="157" t="s">
        <v>190</v>
      </c>
      <c r="C4181" s="163">
        <f>I4109</f>
        <v>100</v>
      </c>
      <c r="D4181" s="163">
        <f>I4115</f>
        <v>100</v>
      </c>
      <c r="E4181" s="163">
        <v>100</v>
      </c>
      <c r="F4181" s="163">
        <f>Q4127</f>
        <v>360.95118090811707</v>
      </c>
      <c r="G4181" s="163">
        <f>I4133</f>
        <v>0</v>
      </c>
      <c r="H4181" s="184" t="e">
        <f>Q4139</f>
        <v>#DIV/0!</v>
      </c>
      <c r="I4181" s="163">
        <f>Q4145</f>
        <v>1.5734281634546297</v>
      </c>
      <c r="J4181" s="163"/>
      <c r="K4181" s="163"/>
      <c r="L4181" s="163"/>
      <c r="M4181" s="163"/>
      <c r="N4181" s="163"/>
      <c r="O4181" s="21"/>
      <c r="P4181" s="21"/>
      <c r="Q4181" s="146">
        <f t="shared" si="3333"/>
        <v>0</v>
      </c>
    </row>
    <row r="4182" spans="1:17" x14ac:dyDescent="0.35">
      <c r="I4182" s="164">
        <f>Q4143</f>
        <v>17.299999999999997</v>
      </c>
      <c r="Q4182" s="146">
        <f t="shared" si="3333"/>
        <v>0</v>
      </c>
    </row>
    <row r="4184" spans="1:17" ht="15.5" x14ac:dyDescent="0.35">
      <c r="A4184" s="33" t="s">
        <v>1</v>
      </c>
      <c r="B4184" s="64" t="s">
        <v>2276</v>
      </c>
      <c r="C4184" s="64" t="s">
        <v>2277</v>
      </c>
      <c r="D4184" s="64" t="s">
        <v>2278</v>
      </c>
      <c r="E4184" s="64" t="s">
        <v>2279</v>
      </c>
      <c r="F4184" s="64" t="s">
        <v>2280</v>
      </c>
      <c r="G4184" s="64" t="s">
        <v>2281</v>
      </c>
      <c r="H4184" s="64" t="s">
        <v>2282</v>
      </c>
      <c r="I4184" s="65" t="s">
        <v>2283</v>
      </c>
      <c r="J4184" s="64" t="s">
        <v>2284</v>
      </c>
      <c r="K4184" s="64" t="s">
        <v>2285</v>
      </c>
      <c r="L4184" s="64" t="s">
        <v>2286</v>
      </c>
      <c r="M4184" s="64" t="s">
        <v>2287</v>
      </c>
      <c r="N4184" s="64" t="s">
        <v>2288</v>
      </c>
      <c r="O4184" s="64" t="s">
        <v>2289</v>
      </c>
      <c r="P4184" s="64" t="s">
        <v>2290</v>
      </c>
      <c r="Q4184" s="65" t="s">
        <v>2291</v>
      </c>
    </row>
    <row r="4185" spans="1:17" x14ac:dyDescent="0.35">
      <c r="A4185" s="28" t="s">
        <v>1677</v>
      </c>
      <c r="B4185" s="28">
        <v>0</v>
      </c>
      <c r="C4185" s="28">
        <v>0</v>
      </c>
      <c r="D4185" s="28">
        <v>0</v>
      </c>
      <c r="E4185" s="28">
        <v>0</v>
      </c>
      <c r="F4185" s="28">
        <v>0</v>
      </c>
      <c r="G4185" s="28">
        <v>0</v>
      </c>
      <c r="H4185" s="28">
        <v>0</v>
      </c>
      <c r="I4185" s="146">
        <f>SUM(B4185:H4185)</f>
        <v>0</v>
      </c>
      <c r="J4185" s="28">
        <v>0</v>
      </c>
      <c r="K4185" s="28">
        <v>0</v>
      </c>
      <c r="L4185" s="28">
        <v>0</v>
      </c>
      <c r="M4185" s="28">
        <v>0</v>
      </c>
      <c r="N4185" s="28">
        <v>0</v>
      </c>
      <c r="O4185" s="28">
        <v>0</v>
      </c>
      <c r="P4185" s="28">
        <v>0</v>
      </c>
      <c r="Q4185" s="146">
        <f>SUM(J4185:P4185)</f>
        <v>0</v>
      </c>
    </row>
    <row r="4186" spans="1:17" x14ac:dyDescent="0.35">
      <c r="A4186" s="28" t="s">
        <v>1678</v>
      </c>
      <c r="B4186" s="28">
        <v>83.7</v>
      </c>
      <c r="C4186" s="28">
        <v>79</v>
      </c>
      <c r="D4186" s="28">
        <v>144.19999999999999</v>
      </c>
      <c r="E4186" s="28">
        <v>70.8</v>
      </c>
      <c r="F4186" s="28">
        <v>86.9</v>
      </c>
      <c r="G4186" s="166">
        <v>112.2</v>
      </c>
      <c r="H4186" s="28">
        <v>131.6</v>
      </c>
      <c r="I4186" s="146">
        <f t="shared" ref="I4186:I4249" si="3414">SUM(B4186:H4186)</f>
        <v>708.40000000000009</v>
      </c>
      <c r="J4186" s="28">
        <v>98</v>
      </c>
      <c r="K4186" s="28">
        <v>85</v>
      </c>
      <c r="L4186" s="28">
        <v>122.8</v>
      </c>
      <c r="M4186" s="28">
        <v>45.7</v>
      </c>
      <c r="N4186" s="28">
        <v>88</v>
      </c>
      <c r="O4186" s="28">
        <v>184.4</v>
      </c>
      <c r="P4186" s="28">
        <v>181.1</v>
      </c>
      <c r="Q4186" s="146">
        <f>SUM(J4186:P4186)</f>
        <v>805</v>
      </c>
    </row>
    <row r="4187" spans="1:17" x14ac:dyDescent="0.35">
      <c r="A4187" s="28" t="s">
        <v>152</v>
      </c>
      <c r="B4187" s="28">
        <f>B4186+B4185</f>
        <v>83.7</v>
      </c>
      <c r="C4187" s="28">
        <f t="shared" ref="C4187:I4187" si="3415">C4186+C4185</f>
        <v>79</v>
      </c>
      <c r="D4187" s="28">
        <f t="shared" si="3415"/>
        <v>144.19999999999999</v>
      </c>
      <c r="E4187" s="28">
        <f t="shared" si="3415"/>
        <v>70.8</v>
      </c>
      <c r="F4187" s="28">
        <f t="shared" si="3415"/>
        <v>86.9</v>
      </c>
      <c r="G4187" s="28">
        <f t="shared" si="3415"/>
        <v>112.2</v>
      </c>
      <c r="H4187" s="28">
        <f t="shared" si="3415"/>
        <v>131.6</v>
      </c>
      <c r="I4187" s="150">
        <f t="shared" si="3415"/>
        <v>708.4</v>
      </c>
      <c r="J4187" s="28">
        <f>J4186+J4185</f>
        <v>98</v>
      </c>
      <c r="K4187" s="28">
        <f t="shared" ref="K4187:Q4187" si="3416">K4186+K4185</f>
        <v>85</v>
      </c>
      <c r="L4187" s="28">
        <f t="shared" si="3416"/>
        <v>122.8</v>
      </c>
      <c r="M4187" s="28">
        <f t="shared" si="3416"/>
        <v>45.7</v>
      </c>
      <c r="N4187" s="28">
        <f t="shared" si="3416"/>
        <v>88</v>
      </c>
      <c r="O4187" s="28">
        <f t="shared" si="3416"/>
        <v>184.4</v>
      </c>
      <c r="P4187" s="28">
        <f t="shared" si="3416"/>
        <v>181.1</v>
      </c>
      <c r="Q4187" s="150">
        <f t="shared" si="3416"/>
        <v>805</v>
      </c>
    </row>
    <row r="4188" spans="1:17" x14ac:dyDescent="0.35">
      <c r="A4188" s="28" t="s">
        <v>154</v>
      </c>
      <c r="B4188" s="106">
        <f>B4186/B4187*100</f>
        <v>100</v>
      </c>
      <c r="C4188" s="106">
        <f t="shared" ref="C4188:G4188" si="3417">C4186/C4187*100</f>
        <v>100</v>
      </c>
      <c r="D4188" s="106">
        <f t="shared" si="3417"/>
        <v>100</v>
      </c>
      <c r="E4188" s="106">
        <f t="shared" si="3417"/>
        <v>100</v>
      </c>
      <c r="F4188" s="106">
        <f t="shared" si="3417"/>
        <v>100</v>
      </c>
      <c r="G4188" s="106">
        <f t="shared" si="3417"/>
        <v>100</v>
      </c>
      <c r="H4188" s="106">
        <f>H4186/H4187*100</f>
        <v>100</v>
      </c>
      <c r="I4188" s="146">
        <f>SUM(B4188:H4188)</f>
        <v>700</v>
      </c>
      <c r="J4188" s="106">
        <f>J4186/J4187*100</f>
        <v>100</v>
      </c>
      <c r="K4188" s="106">
        <f t="shared" ref="K4188:Q4188" si="3418">K4186/K4187*100</f>
        <v>100</v>
      </c>
      <c r="L4188" s="106">
        <f t="shared" si="3418"/>
        <v>100</v>
      </c>
      <c r="M4188" s="106">
        <f t="shared" si="3418"/>
        <v>100</v>
      </c>
      <c r="N4188" s="106">
        <f t="shared" si="3418"/>
        <v>100</v>
      </c>
      <c r="O4188" s="106">
        <f t="shared" si="3418"/>
        <v>100</v>
      </c>
      <c r="P4188" s="106">
        <f t="shared" si="3418"/>
        <v>100</v>
      </c>
      <c r="Q4188" s="151">
        <f t="shared" si="3418"/>
        <v>100</v>
      </c>
    </row>
    <row r="4189" spans="1:17" x14ac:dyDescent="0.35">
      <c r="A4189" s="28" t="s">
        <v>153</v>
      </c>
      <c r="B4189" s="28">
        <v>100</v>
      </c>
      <c r="C4189" s="28">
        <v>85</v>
      </c>
      <c r="D4189" s="28">
        <v>153</v>
      </c>
      <c r="E4189" s="28">
        <v>83</v>
      </c>
      <c r="F4189" s="28">
        <v>94</v>
      </c>
      <c r="G4189" s="28">
        <v>118</v>
      </c>
      <c r="H4189" s="28">
        <v>131</v>
      </c>
      <c r="I4189" s="146">
        <f>SUM(B4189:H4189)</f>
        <v>764</v>
      </c>
      <c r="J4189" s="106">
        <v>93</v>
      </c>
      <c r="K4189" s="28">
        <v>182</v>
      </c>
      <c r="L4189" s="28">
        <v>234</v>
      </c>
      <c r="M4189" s="28">
        <v>112</v>
      </c>
      <c r="N4189" s="28">
        <v>196</v>
      </c>
      <c r="O4189" s="28">
        <v>328</v>
      </c>
      <c r="P4189" s="28">
        <v>215</v>
      </c>
      <c r="Q4189" s="146">
        <f>SUM(J4189:P4189)</f>
        <v>1360</v>
      </c>
    </row>
    <row r="4190" spans="1:17" x14ac:dyDescent="0.35">
      <c r="A4190" s="167" t="s">
        <v>155</v>
      </c>
      <c r="B4190" s="169">
        <f>B4189/B4187</f>
        <v>1.1947431302270011</v>
      </c>
      <c r="C4190" s="169">
        <f t="shared" ref="C4190:J4190" si="3419">C4189/C4187</f>
        <v>1.0759493670886076</v>
      </c>
      <c r="D4190" s="169">
        <f t="shared" si="3419"/>
        <v>1.0610263522884882</v>
      </c>
      <c r="E4190" s="169">
        <f t="shared" si="3419"/>
        <v>1.1723163841807911</v>
      </c>
      <c r="F4190" s="169">
        <f t="shared" si="3419"/>
        <v>1.0817031070195626</v>
      </c>
      <c r="G4190" s="169">
        <f t="shared" si="3419"/>
        <v>1.0516934046345812</v>
      </c>
      <c r="H4190" s="169">
        <f t="shared" si="3419"/>
        <v>0.99544072948328277</v>
      </c>
      <c r="I4190" s="146">
        <f t="shared" si="3419"/>
        <v>1.0784867306606438</v>
      </c>
      <c r="J4190" s="169">
        <f t="shared" si="3419"/>
        <v>0.94897959183673475</v>
      </c>
      <c r="K4190" s="169">
        <f t="shared" ref="K4190" si="3420">K4189/K4187</f>
        <v>2.1411764705882352</v>
      </c>
      <c r="L4190" s="169">
        <f t="shared" ref="L4190" si="3421">L4189/L4187</f>
        <v>1.9055374592833876</v>
      </c>
      <c r="M4190" s="169">
        <f t="shared" ref="M4190" si="3422">M4189/M4187</f>
        <v>2.4507658643326038</v>
      </c>
      <c r="N4190" s="169">
        <f t="shared" ref="N4190" si="3423">N4189/N4187</f>
        <v>2.2272727272727271</v>
      </c>
      <c r="O4190" s="169">
        <f t="shared" ref="O4190" si="3424">O4189/O4187</f>
        <v>1.7787418655097613</v>
      </c>
      <c r="P4190" s="169">
        <f t="shared" ref="P4190" si="3425">P4189/P4187</f>
        <v>1.1871893981225843</v>
      </c>
      <c r="Q4190" s="146">
        <f t="shared" ref="Q4190" si="3426">Q4189/Q4187</f>
        <v>1.68944099378882</v>
      </c>
    </row>
    <row r="4191" spans="1:17" x14ac:dyDescent="0.35">
      <c r="A4191" s="28" t="s">
        <v>162</v>
      </c>
      <c r="B4191" s="28">
        <v>0</v>
      </c>
      <c r="C4191" s="28">
        <v>0</v>
      </c>
      <c r="D4191" s="28">
        <v>0</v>
      </c>
      <c r="E4191" s="28">
        <v>0</v>
      </c>
      <c r="F4191" s="28">
        <v>0</v>
      </c>
      <c r="G4191" s="28">
        <v>0</v>
      </c>
      <c r="H4191" s="28">
        <v>0</v>
      </c>
      <c r="I4191" s="146">
        <f>SUM(B4191:H4191)</f>
        <v>0</v>
      </c>
      <c r="J4191" s="28">
        <v>0</v>
      </c>
      <c r="K4191" s="28">
        <v>0</v>
      </c>
      <c r="L4191" s="28">
        <v>0</v>
      </c>
      <c r="M4191" s="28">
        <v>0</v>
      </c>
      <c r="N4191" s="28">
        <v>0</v>
      </c>
      <c r="O4191" s="28">
        <v>0</v>
      </c>
      <c r="P4191" s="28">
        <v>0</v>
      </c>
      <c r="Q4191" s="146">
        <f>SUM(J4191:P4191)</f>
        <v>0</v>
      </c>
    </row>
    <row r="4192" spans="1:17" x14ac:dyDescent="0.35">
      <c r="A4192" s="28" t="s">
        <v>163</v>
      </c>
      <c r="B4192" s="61">
        <v>121</v>
      </c>
      <c r="C4192" s="61">
        <v>91.3</v>
      </c>
      <c r="D4192" s="166">
        <v>145.4</v>
      </c>
      <c r="E4192" s="166">
        <v>102.3</v>
      </c>
      <c r="F4192" s="166">
        <v>89.1</v>
      </c>
      <c r="G4192" s="166">
        <v>113.2</v>
      </c>
      <c r="H4192" s="28">
        <v>135.30000000000001</v>
      </c>
      <c r="I4192" s="146">
        <f t="shared" si="3414"/>
        <v>797.60000000000014</v>
      </c>
      <c r="J4192" s="28">
        <v>100.8</v>
      </c>
      <c r="K4192" s="28">
        <v>88.8</v>
      </c>
      <c r="L4192" s="28">
        <v>123.9</v>
      </c>
      <c r="M4192" s="28">
        <v>47.3</v>
      </c>
      <c r="N4192" s="28">
        <v>99.9</v>
      </c>
      <c r="O4192" s="28">
        <v>191.3</v>
      </c>
      <c r="P4192" s="28">
        <v>180.1</v>
      </c>
      <c r="Q4192" s="146">
        <f t="shared" ref="Q4192" si="3427">SUM(J4192:P4192)</f>
        <v>832.1</v>
      </c>
    </row>
    <row r="4193" spans="1:17" x14ac:dyDescent="0.35">
      <c r="A4193" s="28" t="s">
        <v>152</v>
      </c>
      <c r="B4193" s="28">
        <f>B4192+B4191</f>
        <v>121</v>
      </c>
      <c r="C4193" s="28">
        <f t="shared" ref="C4193:I4193" si="3428">C4192+C4191</f>
        <v>91.3</v>
      </c>
      <c r="D4193" s="28">
        <f t="shared" si="3428"/>
        <v>145.4</v>
      </c>
      <c r="E4193" s="28">
        <f t="shared" si="3428"/>
        <v>102.3</v>
      </c>
      <c r="F4193" s="28">
        <f t="shared" si="3428"/>
        <v>89.1</v>
      </c>
      <c r="G4193" s="28">
        <f t="shared" si="3428"/>
        <v>113.2</v>
      </c>
      <c r="H4193" s="28">
        <f t="shared" si="3428"/>
        <v>135.30000000000001</v>
      </c>
      <c r="I4193" s="150">
        <f t="shared" si="3428"/>
        <v>797.6</v>
      </c>
      <c r="J4193" s="28">
        <f>J4192+J4191</f>
        <v>100.8</v>
      </c>
      <c r="K4193" s="28">
        <f t="shared" ref="K4193:Q4193" si="3429">K4192+K4191</f>
        <v>88.8</v>
      </c>
      <c r="L4193" s="28">
        <f t="shared" si="3429"/>
        <v>123.9</v>
      </c>
      <c r="M4193" s="28">
        <f t="shared" si="3429"/>
        <v>47.3</v>
      </c>
      <c r="N4193" s="28">
        <f t="shared" si="3429"/>
        <v>99.9</v>
      </c>
      <c r="O4193" s="28">
        <f t="shared" si="3429"/>
        <v>191.3</v>
      </c>
      <c r="P4193" s="28">
        <f t="shared" si="3429"/>
        <v>180.1</v>
      </c>
      <c r="Q4193" s="150">
        <f t="shared" si="3429"/>
        <v>832.1</v>
      </c>
    </row>
    <row r="4194" spans="1:17" x14ac:dyDescent="0.35">
      <c r="A4194" s="28" t="s">
        <v>154</v>
      </c>
      <c r="B4194" s="106">
        <f>B4192/B4193*100</f>
        <v>100</v>
      </c>
      <c r="C4194" s="106">
        <f t="shared" ref="C4194:Q4194" si="3430">C4192/C4193*100</f>
        <v>100</v>
      </c>
      <c r="D4194" s="106">
        <f>D4192/D4193*100</f>
        <v>100</v>
      </c>
      <c r="E4194" s="106">
        <f t="shared" si="3430"/>
        <v>100</v>
      </c>
      <c r="F4194" s="106">
        <f t="shared" si="3430"/>
        <v>100</v>
      </c>
      <c r="G4194" s="106">
        <f t="shared" si="3430"/>
        <v>100</v>
      </c>
      <c r="H4194" s="106">
        <f t="shared" si="3430"/>
        <v>100</v>
      </c>
      <c r="I4194" s="146">
        <f>SUM(B4194:H4194)</f>
        <v>700</v>
      </c>
      <c r="J4194" s="106">
        <f t="shared" si="3430"/>
        <v>100</v>
      </c>
      <c r="K4194" s="106">
        <f t="shared" si="3430"/>
        <v>100</v>
      </c>
      <c r="L4194" s="106">
        <f t="shared" si="3430"/>
        <v>100</v>
      </c>
      <c r="M4194" s="106">
        <f t="shared" si="3430"/>
        <v>100</v>
      </c>
      <c r="N4194" s="106">
        <f t="shared" si="3430"/>
        <v>100</v>
      </c>
      <c r="O4194" s="106">
        <f t="shared" si="3430"/>
        <v>100</v>
      </c>
      <c r="P4194" s="106">
        <f t="shared" si="3430"/>
        <v>100</v>
      </c>
      <c r="Q4194" s="151">
        <f t="shared" si="3430"/>
        <v>100</v>
      </c>
    </row>
    <row r="4195" spans="1:17" x14ac:dyDescent="0.35">
      <c r="A4195" s="28" t="s">
        <v>153</v>
      </c>
      <c r="B4195" s="106">
        <v>161</v>
      </c>
      <c r="C4195" s="28">
        <v>107</v>
      </c>
      <c r="D4195" s="28">
        <v>140</v>
      </c>
      <c r="E4195" s="28">
        <v>109</v>
      </c>
      <c r="F4195" s="28">
        <v>131</v>
      </c>
      <c r="G4195" s="28">
        <v>112</v>
      </c>
      <c r="H4195" s="28">
        <v>125</v>
      </c>
      <c r="I4195" s="146">
        <f>SUM(B4195:H4195)</f>
        <v>885</v>
      </c>
      <c r="J4195" s="28">
        <v>128</v>
      </c>
      <c r="K4195" s="28">
        <v>166</v>
      </c>
      <c r="L4195" s="28">
        <v>213</v>
      </c>
      <c r="M4195" s="28">
        <v>87</v>
      </c>
      <c r="N4195" s="28">
        <v>185</v>
      </c>
      <c r="O4195" s="28">
        <v>316</v>
      </c>
      <c r="P4195" s="28">
        <v>205</v>
      </c>
      <c r="Q4195" s="146">
        <f>SUM(J4195:P4195)</f>
        <v>1300</v>
      </c>
    </row>
    <row r="4196" spans="1:17" x14ac:dyDescent="0.35">
      <c r="A4196" s="167" t="s">
        <v>155</v>
      </c>
      <c r="B4196" s="169">
        <f>B4195/B4193</f>
        <v>1.3305785123966942</v>
      </c>
      <c r="C4196" s="169">
        <f t="shared" ref="C4196:J4196" si="3431">C4195/C4193</f>
        <v>1.171960569550931</v>
      </c>
      <c r="D4196" s="169">
        <f t="shared" si="3431"/>
        <v>0.96286107290233836</v>
      </c>
      <c r="E4196" s="169">
        <f t="shared" si="3431"/>
        <v>1.0654936461388074</v>
      </c>
      <c r="F4196" s="169">
        <f t="shared" si="3431"/>
        <v>1.4702581369248038</v>
      </c>
      <c r="G4196" s="169">
        <f t="shared" si="3431"/>
        <v>0.98939929328621901</v>
      </c>
      <c r="H4196" s="169">
        <f t="shared" si="3431"/>
        <v>0.92387287509238725</v>
      </c>
      <c r="I4196" s="146">
        <f>I4195/I4193</f>
        <v>1.1095787362086258</v>
      </c>
      <c r="J4196" s="169">
        <f t="shared" si="3431"/>
        <v>1.2698412698412698</v>
      </c>
      <c r="K4196" s="169">
        <f t="shared" ref="K4196" si="3432">K4195/K4193</f>
        <v>1.8693693693693694</v>
      </c>
      <c r="L4196" s="169">
        <f t="shared" ref="L4196" si="3433">L4195/L4193</f>
        <v>1.7191283292978208</v>
      </c>
      <c r="M4196" s="169">
        <f t="shared" ref="M4196" si="3434">M4195/M4193</f>
        <v>1.8393234672304442</v>
      </c>
      <c r="N4196" s="169">
        <f t="shared" ref="N4196" si="3435">N4195/N4193</f>
        <v>1.8518518518518516</v>
      </c>
      <c r="O4196" s="169">
        <f t="shared" ref="O4196" si="3436">O4195/O4193</f>
        <v>1.651855723993727</v>
      </c>
      <c r="P4196" s="169">
        <f t="shared" ref="P4196" si="3437">P4195/P4193</f>
        <v>1.1382565241532483</v>
      </c>
      <c r="Q4196" s="146">
        <f t="shared" ref="Q4196" si="3438">Q4195/Q4193</f>
        <v>1.5623122220886911</v>
      </c>
    </row>
    <row r="4197" spans="1:17" x14ac:dyDescent="0.35">
      <c r="A4197" s="28" t="s">
        <v>164</v>
      </c>
      <c r="B4197" s="28">
        <v>0</v>
      </c>
      <c r="C4197" s="28">
        <v>0</v>
      </c>
      <c r="D4197" s="28">
        <v>0</v>
      </c>
      <c r="E4197" s="28">
        <v>0</v>
      </c>
      <c r="F4197" s="28">
        <v>0</v>
      </c>
      <c r="G4197" s="28">
        <v>0</v>
      </c>
      <c r="H4197" s="28">
        <v>0</v>
      </c>
      <c r="I4197" s="146">
        <f>SUM(B4197:H4197)</f>
        <v>0</v>
      </c>
      <c r="J4197" s="28">
        <v>0</v>
      </c>
      <c r="K4197" s="61">
        <v>0</v>
      </c>
      <c r="L4197" s="61">
        <v>0</v>
      </c>
      <c r="M4197" s="61">
        <v>0</v>
      </c>
      <c r="N4197" s="61">
        <v>0</v>
      </c>
      <c r="O4197" s="61">
        <v>0</v>
      </c>
      <c r="P4197" s="61">
        <v>0</v>
      </c>
      <c r="Q4197" s="146">
        <f>SUM(J4197:P4197)</f>
        <v>0</v>
      </c>
    </row>
    <row r="4198" spans="1:17" x14ac:dyDescent="0.35">
      <c r="A4198" s="88" t="s">
        <v>165</v>
      </c>
      <c r="B4198" s="148">
        <v>0</v>
      </c>
      <c r="C4198" s="148">
        <v>0</v>
      </c>
      <c r="D4198" s="148">
        <v>0</v>
      </c>
      <c r="E4198" s="148">
        <v>0</v>
      </c>
      <c r="F4198" s="148">
        <v>0</v>
      </c>
      <c r="G4198" s="148">
        <v>0</v>
      </c>
      <c r="H4198" s="148">
        <v>0</v>
      </c>
      <c r="I4198" s="146">
        <f t="shared" si="3414"/>
        <v>0</v>
      </c>
      <c r="J4198" s="88">
        <v>0</v>
      </c>
      <c r="K4198" s="148">
        <v>0</v>
      </c>
      <c r="L4198" s="148">
        <v>0</v>
      </c>
      <c r="M4198" s="148">
        <v>0</v>
      </c>
      <c r="N4198" s="148">
        <v>0</v>
      </c>
      <c r="O4198" s="148">
        <v>0</v>
      </c>
      <c r="P4198" s="148">
        <v>0</v>
      </c>
      <c r="Q4198" s="146">
        <f t="shared" ref="Q4198:Q4201" si="3439">SUM(J4198:P4198)</f>
        <v>0</v>
      </c>
    </row>
    <row r="4199" spans="1:17" x14ac:dyDescent="0.35">
      <c r="A4199" s="28" t="s">
        <v>152</v>
      </c>
      <c r="B4199" s="28">
        <f>B4198+B4197</f>
        <v>0</v>
      </c>
      <c r="C4199" s="28">
        <f t="shared" ref="C4199:I4199" si="3440">C4198+C4197</f>
        <v>0</v>
      </c>
      <c r="D4199" s="28">
        <f t="shared" si="3440"/>
        <v>0</v>
      </c>
      <c r="E4199" s="28">
        <f t="shared" si="3440"/>
        <v>0</v>
      </c>
      <c r="F4199" s="28">
        <f t="shared" si="3440"/>
        <v>0</v>
      </c>
      <c r="G4199" s="28">
        <f t="shared" si="3440"/>
        <v>0</v>
      </c>
      <c r="H4199" s="28">
        <f t="shared" si="3440"/>
        <v>0</v>
      </c>
      <c r="I4199" s="150">
        <f t="shared" si="3440"/>
        <v>0</v>
      </c>
      <c r="J4199" s="28">
        <f>J4198+J4197</f>
        <v>0</v>
      </c>
      <c r="K4199" s="28">
        <f t="shared" ref="K4199:Q4199" si="3441">K4198+K4197</f>
        <v>0</v>
      </c>
      <c r="L4199" s="28">
        <f t="shared" si="3441"/>
        <v>0</v>
      </c>
      <c r="M4199" s="28">
        <f t="shared" si="3441"/>
        <v>0</v>
      </c>
      <c r="N4199" s="28">
        <f t="shared" si="3441"/>
        <v>0</v>
      </c>
      <c r="O4199" s="28">
        <f t="shared" si="3441"/>
        <v>0</v>
      </c>
      <c r="P4199" s="28">
        <f t="shared" si="3441"/>
        <v>0</v>
      </c>
      <c r="Q4199" s="150">
        <f t="shared" si="3441"/>
        <v>0</v>
      </c>
    </row>
    <row r="4200" spans="1:17" x14ac:dyDescent="0.35">
      <c r="A4200" s="28" t="s">
        <v>154</v>
      </c>
      <c r="B4200" s="106" t="e">
        <f>B4198/B4199*100</f>
        <v>#DIV/0!</v>
      </c>
      <c r="C4200" s="106" t="e">
        <f t="shared" ref="C4200:J4200" si="3442">C4198/C4199*100</f>
        <v>#DIV/0!</v>
      </c>
      <c r="D4200" s="106" t="e">
        <f t="shared" si="3442"/>
        <v>#DIV/0!</v>
      </c>
      <c r="E4200" s="106" t="e">
        <f t="shared" si="3442"/>
        <v>#DIV/0!</v>
      </c>
      <c r="F4200" s="106" t="e">
        <f t="shared" si="3442"/>
        <v>#DIV/0!</v>
      </c>
      <c r="G4200" s="106" t="e">
        <f t="shared" si="3442"/>
        <v>#DIV/0!</v>
      </c>
      <c r="H4200" s="106" t="e">
        <f t="shared" si="3442"/>
        <v>#DIV/0!</v>
      </c>
      <c r="I4200" s="151" t="e">
        <f t="shared" si="3442"/>
        <v>#DIV/0!</v>
      </c>
      <c r="J4200" s="106" t="e">
        <f t="shared" si="3442"/>
        <v>#DIV/0!</v>
      </c>
      <c r="K4200" s="106" t="e">
        <f t="shared" ref="K4200" si="3443">K4198/K4199*100</f>
        <v>#DIV/0!</v>
      </c>
      <c r="L4200" s="106" t="e">
        <f t="shared" ref="L4200" si="3444">L4198/L4199*100</f>
        <v>#DIV/0!</v>
      </c>
      <c r="M4200" s="106" t="e">
        <f t="shared" ref="M4200" si="3445">M4198/M4199*100</f>
        <v>#DIV/0!</v>
      </c>
      <c r="N4200" s="106" t="e">
        <f t="shared" ref="N4200" si="3446">N4198/N4199*100</f>
        <v>#DIV/0!</v>
      </c>
      <c r="O4200" s="106" t="e">
        <f t="shared" ref="O4200" si="3447">O4198/O4199*100</f>
        <v>#DIV/0!</v>
      </c>
      <c r="P4200" s="106" t="e">
        <f t="shared" ref="P4200" si="3448">P4198/P4199*100</f>
        <v>#DIV/0!</v>
      </c>
      <c r="Q4200" s="151" t="e">
        <f t="shared" ref="Q4200" si="3449">Q4198/Q4199*100</f>
        <v>#DIV/0!</v>
      </c>
    </row>
    <row r="4201" spans="1:17" x14ac:dyDescent="0.35">
      <c r="A4201" s="28" t="s">
        <v>153</v>
      </c>
      <c r="B4201" s="28">
        <v>141</v>
      </c>
      <c r="C4201" s="28">
        <v>253</v>
      </c>
      <c r="D4201" s="28">
        <v>375</v>
      </c>
      <c r="E4201" s="28">
        <v>309</v>
      </c>
      <c r="F4201" s="28">
        <v>112</v>
      </c>
      <c r="G4201" s="28">
        <v>288</v>
      </c>
      <c r="H4201" s="28">
        <v>981</v>
      </c>
      <c r="I4201" s="146">
        <f t="shared" si="3414"/>
        <v>2459</v>
      </c>
      <c r="J4201" s="28">
        <v>298</v>
      </c>
      <c r="K4201" s="28">
        <v>1</v>
      </c>
      <c r="L4201" s="28">
        <v>0</v>
      </c>
      <c r="M4201" s="28">
        <v>0</v>
      </c>
      <c r="N4201" s="106">
        <v>0</v>
      </c>
      <c r="O4201" s="28">
        <v>0</v>
      </c>
      <c r="P4201" s="28">
        <v>0</v>
      </c>
      <c r="Q4201" s="146">
        <f t="shared" si="3439"/>
        <v>299</v>
      </c>
    </row>
    <row r="4202" spans="1:17" x14ac:dyDescent="0.35">
      <c r="A4202" s="43" t="s">
        <v>155</v>
      </c>
      <c r="B4202" s="169" t="e">
        <f>B4201/B4199</f>
        <v>#DIV/0!</v>
      </c>
      <c r="C4202" s="169" t="e">
        <f t="shared" ref="C4202:I4202" si="3450">C4201/C4199</f>
        <v>#DIV/0!</v>
      </c>
      <c r="D4202" s="169" t="e">
        <f t="shared" si="3450"/>
        <v>#DIV/0!</v>
      </c>
      <c r="E4202" s="169" t="e">
        <f t="shared" si="3450"/>
        <v>#DIV/0!</v>
      </c>
      <c r="F4202" s="169" t="e">
        <f t="shared" si="3450"/>
        <v>#DIV/0!</v>
      </c>
      <c r="G4202" s="169" t="e">
        <f t="shared" si="3450"/>
        <v>#DIV/0!</v>
      </c>
      <c r="H4202" s="169" t="e">
        <f t="shared" si="3450"/>
        <v>#DIV/0!</v>
      </c>
      <c r="I4202" s="169" t="e">
        <f t="shared" si="3450"/>
        <v>#DIV/0!</v>
      </c>
      <c r="J4202" s="169" t="e">
        <f>J4201/J4199</f>
        <v>#DIV/0!</v>
      </c>
      <c r="K4202" s="169" t="e">
        <f t="shared" ref="K4202:Q4202" si="3451">K4201/K4199</f>
        <v>#DIV/0!</v>
      </c>
      <c r="L4202" s="169" t="e">
        <f t="shared" si="3451"/>
        <v>#DIV/0!</v>
      </c>
      <c r="M4202" s="169" t="e">
        <f t="shared" si="3451"/>
        <v>#DIV/0!</v>
      </c>
      <c r="N4202" s="169" t="e">
        <f t="shared" si="3451"/>
        <v>#DIV/0!</v>
      </c>
      <c r="O4202" s="169" t="e">
        <f t="shared" si="3451"/>
        <v>#DIV/0!</v>
      </c>
      <c r="P4202" s="169" t="e">
        <f t="shared" si="3451"/>
        <v>#DIV/0!</v>
      </c>
      <c r="Q4202" s="169" t="e">
        <f t="shared" si="3451"/>
        <v>#DIV/0!</v>
      </c>
    </row>
    <row r="4203" spans="1:17" x14ac:dyDescent="0.35">
      <c r="A4203" s="28" t="s">
        <v>156</v>
      </c>
      <c r="B4203" s="88">
        <v>20.99</v>
      </c>
      <c r="C4203" s="88">
        <v>17.739999999999998</v>
      </c>
      <c r="D4203" s="88">
        <v>19.25</v>
      </c>
      <c r="E4203" s="88">
        <v>20.63</v>
      </c>
      <c r="F4203" s="88">
        <v>14.84</v>
      </c>
      <c r="G4203" s="79">
        <v>9.1999999999999993</v>
      </c>
      <c r="H4203" s="79">
        <v>11.68</v>
      </c>
      <c r="I4203" s="146">
        <f>SUM(B4203:H4203)</f>
        <v>114.33000000000001</v>
      </c>
      <c r="J4203" s="79">
        <v>18.09</v>
      </c>
      <c r="K4203" s="88">
        <v>33.39</v>
      </c>
      <c r="L4203" s="88">
        <v>28.99</v>
      </c>
      <c r="M4203" s="88">
        <v>11.26</v>
      </c>
      <c r="N4203" s="88">
        <v>19.91</v>
      </c>
      <c r="O4203" s="79">
        <v>40.24</v>
      </c>
      <c r="P4203" s="79">
        <v>11.68</v>
      </c>
      <c r="Q4203" s="146">
        <f>SUM(J4203:P4203)</f>
        <v>163.56</v>
      </c>
    </row>
    <row r="4204" spans="1:17" x14ac:dyDescent="0.35">
      <c r="A4204" s="28" t="s">
        <v>157</v>
      </c>
      <c r="B4204" s="88">
        <v>32.26</v>
      </c>
      <c r="C4204" s="88">
        <v>24.62</v>
      </c>
      <c r="D4204" s="88">
        <v>41.13</v>
      </c>
      <c r="E4204" s="88">
        <v>33.619999999999997</v>
      </c>
      <c r="F4204" s="88">
        <v>13.6</v>
      </c>
      <c r="G4204" s="79">
        <v>35.58</v>
      </c>
      <c r="H4204" s="79">
        <v>35.83</v>
      </c>
      <c r="I4204" s="146">
        <f t="shared" si="3414"/>
        <v>216.64</v>
      </c>
      <c r="J4204" s="79">
        <v>27.57</v>
      </c>
      <c r="K4204" s="88">
        <v>35.950000000000003</v>
      </c>
      <c r="L4204" s="88">
        <v>35.01</v>
      </c>
      <c r="M4204" s="88">
        <v>21.33</v>
      </c>
      <c r="N4204" s="88">
        <v>24.33</v>
      </c>
      <c r="O4204" s="79">
        <v>48.66</v>
      </c>
      <c r="P4204" s="79">
        <v>46.46</v>
      </c>
      <c r="Q4204" s="146">
        <f t="shared" ref="Q4204" si="3452">SUM(J4204:P4204)</f>
        <v>239.31</v>
      </c>
    </row>
    <row r="4205" spans="1:17" x14ac:dyDescent="0.35">
      <c r="A4205" s="28" t="s">
        <v>152</v>
      </c>
      <c r="B4205" s="28">
        <f>B4204+B4203</f>
        <v>53.25</v>
      </c>
      <c r="C4205" s="28">
        <f t="shared" ref="C4205:I4205" si="3453">C4204+C4203</f>
        <v>42.36</v>
      </c>
      <c r="D4205" s="28">
        <f t="shared" si="3453"/>
        <v>60.38</v>
      </c>
      <c r="E4205" s="28">
        <f t="shared" si="3453"/>
        <v>54.25</v>
      </c>
      <c r="F4205" s="28">
        <f t="shared" si="3453"/>
        <v>28.439999999999998</v>
      </c>
      <c r="G4205" s="28">
        <f t="shared" si="3453"/>
        <v>44.78</v>
      </c>
      <c r="H4205" s="28">
        <f t="shared" si="3453"/>
        <v>47.51</v>
      </c>
      <c r="I4205" s="150">
        <f t="shared" si="3453"/>
        <v>330.96999999999997</v>
      </c>
      <c r="J4205" s="28">
        <f>J4204+J4203</f>
        <v>45.66</v>
      </c>
      <c r="K4205" s="28">
        <f t="shared" ref="K4205:Q4205" si="3454">K4204+K4203</f>
        <v>69.34</v>
      </c>
      <c r="L4205" s="28">
        <f t="shared" si="3454"/>
        <v>64</v>
      </c>
      <c r="M4205" s="28">
        <f t="shared" si="3454"/>
        <v>32.589999999999996</v>
      </c>
      <c r="N4205" s="28">
        <f t="shared" si="3454"/>
        <v>44.239999999999995</v>
      </c>
      <c r="O4205" s="28">
        <f t="shared" si="3454"/>
        <v>88.9</v>
      </c>
      <c r="P4205" s="28">
        <f t="shared" si="3454"/>
        <v>58.14</v>
      </c>
      <c r="Q4205" s="150">
        <f t="shared" si="3454"/>
        <v>402.87</v>
      </c>
    </row>
    <row r="4206" spans="1:17" x14ac:dyDescent="0.35">
      <c r="A4206" s="28" t="s">
        <v>154</v>
      </c>
      <c r="B4206" s="106">
        <f>B4204/B4205*100</f>
        <v>60.582159624413144</v>
      </c>
      <c r="C4206" s="106">
        <f t="shared" ref="C4206:I4206" si="3455">C4204/C4205*100</f>
        <v>58.12086874409821</v>
      </c>
      <c r="D4206" s="106">
        <f t="shared" si="3455"/>
        <v>68.118582312023847</v>
      </c>
      <c r="E4206" s="106">
        <f t="shared" si="3455"/>
        <v>61.97235023041474</v>
      </c>
      <c r="F4206" s="106">
        <f t="shared" si="3455"/>
        <v>47.819971870604782</v>
      </c>
      <c r="G4206" s="106">
        <f t="shared" si="3455"/>
        <v>79.45511389012951</v>
      </c>
      <c r="H4206" s="106">
        <f t="shared" si="3455"/>
        <v>75.415701957482639</v>
      </c>
      <c r="I4206" s="151">
        <f t="shared" si="3455"/>
        <v>65.456083632957672</v>
      </c>
      <c r="J4206" s="106">
        <f>J4204/J4205*100</f>
        <v>60.381077529566362</v>
      </c>
      <c r="K4206" s="106">
        <f t="shared" ref="K4206:Q4206" si="3456">K4204/K4205*100</f>
        <v>51.845976348428039</v>
      </c>
      <c r="L4206" s="106">
        <f t="shared" si="3456"/>
        <v>54.703125</v>
      </c>
      <c r="M4206" s="106">
        <f t="shared" si="3456"/>
        <v>65.449524393985897</v>
      </c>
      <c r="N4206" s="106">
        <f t="shared" si="3456"/>
        <v>54.995479204339972</v>
      </c>
      <c r="O4206" s="106">
        <f t="shared" si="3456"/>
        <v>54.735658042744653</v>
      </c>
      <c r="P4206" s="106">
        <f t="shared" si="3456"/>
        <v>79.910560715514279</v>
      </c>
      <c r="Q4206" s="151">
        <f t="shared" si="3456"/>
        <v>59.401295703328614</v>
      </c>
    </row>
    <row r="4207" spans="1:17" x14ac:dyDescent="0.35">
      <c r="A4207" s="28" t="s">
        <v>153</v>
      </c>
      <c r="B4207" s="28">
        <v>64</v>
      </c>
      <c r="C4207" s="28">
        <v>50</v>
      </c>
      <c r="D4207" s="28">
        <v>59</v>
      </c>
      <c r="E4207" s="28">
        <v>64</v>
      </c>
      <c r="F4207" s="28">
        <v>36</v>
      </c>
      <c r="G4207" s="28">
        <v>52</v>
      </c>
      <c r="H4207" s="28">
        <v>54</v>
      </c>
      <c r="I4207" s="146">
        <f t="shared" si="3414"/>
        <v>379</v>
      </c>
      <c r="J4207" s="28">
        <v>51</v>
      </c>
      <c r="K4207" s="28">
        <v>67</v>
      </c>
      <c r="L4207" s="28">
        <v>59</v>
      </c>
      <c r="M4207" s="28">
        <v>38</v>
      </c>
      <c r="N4207" s="28">
        <v>50</v>
      </c>
      <c r="O4207" s="28">
        <v>91</v>
      </c>
      <c r="P4207" s="28">
        <v>55</v>
      </c>
      <c r="Q4207" s="146">
        <f t="shared" ref="Q4207" si="3457">SUM(J4207:P4207)</f>
        <v>411</v>
      </c>
    </row>
    <row r="4208" spans="1:17" x14ac:dyDescent="0.35">
      <c r="A4208" s="43" t="s">
        <v>155</v>
      </c>
      <c r="B4208" s="169">
        <f>B4207/B4205</f>
        <v>1.2018779342723005</v>
      </c>
      <c r="C4208" s="169">
        <f t="shared" ref="C4208:I4208" si="3458">C4207/C4205</f>
        <v>1.1803588290840417</v>
      </c>
      <c r="D4208" s="169">
        <f t="shared" si="3458"/>
        <v>0.97714474991719114</v>
      </c>
      <c r="E4208" s="169">
        <f t="shared" si="3458"/>
        <v>1.1797235023041475</v>
      </c>
      <c r="F4208" s="169">
        <f t="shared" si="3458"/>
        <v>1.2658227848101267</v>
      </c>
      <c r="G4208" s="169">
        <f t="shared" si="3458"/>
        <v>1.1612326931665922</v>
      </c>
      <c r="H4208" s="169">
        <f t="shared" si="3458"/>
        <v>1.1366028204588507</v>
      </c>
      <c r="I4208" s="146">
        <f t="shared" si="3458"/>
        <v>1.1451188929510228</v>
      </c>
      <c r="J4208" s="169">
        <f>J4207/J4205</f>
        <v>1.1169513797634691</v>
      </c>
      <c r="K4208" s="169">
        <f t="shared" ref="K4208:Q4208" si="3459">K4207/K4205</f>
        <v>0.96625324488029996</v>
      </c>
      <c r="L4208" s="169">
        <f t="shared" si="3459"/>
        <v>0.921875</v>
      </c>
      <c r="M4208" s="169">
        <f t="shared" si="3459"/>
        <v>1.1660018410555386</v>
      </c>
      <c r="N4208" s="169">
        <f t="shared" si="3459"/>
        <v>1.1301989150090417</v>
      </c>
      <c r="O4208" s="169">
        <f t="shared" si="3459"/>
        <v>1.0236220472440944</v>
      </c>
      <c r="P4208" s="169">
        <f t="shared" si="3459"/>
        <v>0.94599243206054351</v>
      </c>
      <c r="Q4208" s="146">
        <f t="shared" si="3459"/>
        <v>1.0201802070146697</v>
      </c>
    </row>
    <row r="4209" spans="1:17" x14ac:dyDescent="0.35">
      <c r="A4209" s="28" t="s">
        <v>158</v>
      </c>
      <c r="B4209" s="61">
        <v>147</v>
      </c>
      <c r="C4209" s="61">
        <v>250</v>
      </c>
      <c r="D4209" s="61">
        <v>354</v>
      </c>
      <c r="E4209" s="61">
        <v>273</v>
      </c>
      <c r="F4209" s="61">
        <v>115</v>
      </c>
      <c r="G4209" s="61">
        <v>91</v>
      </c>
      <c r="H4209" s="88">
        <v>87</v>
      </c>
      <c r="I4209" s="146">
        <f t="shared" si="3414"/>
        <v>1317</v>
      </c>
      <c r="J4209" s="88">
        <v>113</v>
      </c>
      <c r="K4209" s="61">
        <v>102</v>
      </c>
      <c r="L4209" s="61">
        <v>127</v>
      </c>
      <c r="M4209" s="61">
        <v>78</v>
      </c>
      <c r="N4209" s="61">
        <v>126</v>
      </c>
      <c r="O4209" s="61">
        <v>207</v>
      </c>
      <c r="P4209" s="88">
        <v>285</v>
      </c>
      <c r="Q4209" s="146">
        <f t="shared" ref="Q4209:Q4210" si="3460">SUM(J4209:P4209)</f>
        <v>1038</v>
      </c>
    </row>
    <row r="4210" spans="1:17" x14ac:dyDescent="0.35">
      <c r="A4210" s="28" t="s">
        <v>159</v>
      </c>
      <c r="B4210" s="166">
        <v>0</v>
      </c>
      <c r="C4210" s="166">
        <v>0</v>
      </c>
      <c r="D4210" s="166">
        <v>0</v>
      </c>
      <c r="E4210" s="166">
        <v>0</v>
      </c>
      <c r="F4210" s="166">
        <v>0</v>
      </c>
      <c r="G4210" s="166">
        <v>0</v>
      </c>
      <c r="H4210" s="88">
        <v>0</v>
      </c>
      <c r="I4210" s="146">
        <f t="shared" si="3414"/>
        <v>0</v>
      </c>
      <c r="J4210" s="88">
        <v>0</v>
      </c>
      <c r="K4210" s="166">
        <v>0</v>
      </c>
      <c r="L4210" s="166">
        <v>0</v>
      </c>
      <c r="M4210" s="166">
        <v>0</v>
      </c>
      <c r="N4210" s="166">
        <v>0</v>
      </c>
      <c r="O4210" s="166">
        <v>0</v>
      </c>
      <c r="P4210" s="88">
        <v>0</v>
      </c>
      <c r="Q4210" s="146">
        <f t="shared" si="3460"/>
        <v>0</v>
      </c>
    </row>
    <row r="4211" spans="1:17" x14ac:dyDescent="0.35">
      <c r="A4211" s="28" t="s">
        <v>152</v>
      </c>
      <c r="B4211" s="28">
        <f>B4210+B4209</f>
        <v>147</v>
      </c>
      <c r="C4211" s="28">
        <f t="shared" ref="C4211:I4211" si="3461">C4210+C4209</f>
        <v>250</v>
      </c>
      <c r="D4211" s="28">
        <f t="shared" si="3461"/>
        <v>354</v>
      </c>
      <c r="E4211" s="28">
        <f t="shared" si="3461"/>
        <v>273</v>
      </c>
      <c r="F4211" s="28">
        <f t="shared" si="3461"/>
        <v>115</v>
      </c>
      <c r="G4211" s="28">
        <f t="shared" si="3461"/>
        <v>91</v>
      </c>
      <c r="H4211" s="28">
        <f t="shared" si="3461"/>
        <v>87</v>
      </c>
      <c r="I4211" s="150">
        <f t="shared" si="3461"/>
        <v>1317</v>
      </c>
      <c r="J4211" s="28">
        <f>J4210+J4209</f>
        <v>113</v>
      </c>
      <c r="K4211" s="28">
        <f t="shared" ref="K4211:Q4211" si="3462">K4210+K4209</f>
        <v>102</v>
      </c>
      <c r="L4211" s="28">
        <f t="shared" si="3462"/>
        <v>127</v>
      </c>
      <c r="M4211" s="28">
        <f t="shared" si="3462"/>
        <v>78</v>
      </c>
      <c r="N4211" s="28">
        <f t="shared" si="3462"/>
        <v>126</v>
      </c>
      <c r="O4211" s="28">
        <f t="shared" si="3462"/>
        <v>207</v>
      </c>
      <c r="P4211" s="28">
        <f t="shared" si="3462"/>
        <v>285</v>
      </c>
      <c r="Q4211" s="150">
        <f t="shared" si="3462"/>
        <v>1038</v>
      </c>
    </row>
    <row r="4212" spans="1:17" x14ac:dyDescent="0.35">
      <c r="A4212" s="28" t="s">
        <v>154</v>
      </c>
      <c r="B4212" s="106">
        <f>B4210/B4211*100</f>
        <v>0</v>
      </c>
      <c r="C4212" s="106">
        <f t="shared" ref="C4212:I4212" si="3463">C4210/C4211*100</f>
        <v>0</v>
      </c>
      <c r="D4212" s="106">
        <f t="shared" si="3463"/>
        <v>0</v>
      </c>
      <c r="E4212" s="106">
        <f t="shared" si="3463"/>
        <v>0</v>
      </c>
      <c r="F4212" s="106">
        <f t="shared" si="3463"/>
        <v>0</v>
      </c>
      <c r="G4212" s="106">
        <f t="shared" si="3463"/>
        <v>0</v>
      </c>
      <c r="H4212" s="106">
        <f t="shared" si="3463"/>
        <v>0</v>
      </c>
      <c r="I4212" s="151">
        <f t="shared" si="3463"/>
        <v>0</v>
      </c>
      <c r="J4212" s="106">
        <f>J4210/J4211*100</f>
        <v>0</v>
      </c>
      <c r="K4212" s="106">
        <f t="shared" ref="K4212:Q4212" si="3464">K4210/K4211*100</f>
        <v>0</v>
      </c>
      <c r="L4212" s="106">
        <f t="shared" si="3464"/>
        <v>0</v>
      </c>
      <c r="M4212" s="106">
        <f t="shared" si="3464"/>
        <v>0</v>
      </c>
      <c r="N4212" s="106">
        <f t="shared" si="3464"/>
        <v>0</v>
      </c>
      <c r="O4212" s="106">
        <f t="shared" si="3464"/>
        <v>0</v>
      </c>
      <c r="P4212" s="106">
        <f t="shared" si="3464"/>
        <v>0</v>
      </c>
      <c r="Q4212" s="151">
        <f t="shared" si="3464"/>
        <v>0</v>
      </c>
    </row>
    <row r="4213" spans="1:17" x14ac:dyDescent="0.35">
      <c r="A4213" s="28" t="s">
        <v>153</v>
      </c>
      <c r="B4213" s="61">
        <v>595</v>
      </c>
      <c r="C4213" s="61">
        <v>732</v>
      </c>
      <c r="D4213" s="61">
        <v>561</v>
      </c>
      <c r="E4213" s="61">
        <v>692</v>
      </c>
      <c r="F4213" s="61">
        <v>579</v>
      </c>
      <c r="G4213" s="61">
        <v>541</v>
      </c>
      <c r="H4213" s="74">
        <v>553</v>
      </c>
      <c r="I4213" s="146">
        <f t="shared" si="3414"/>
        <v>4253</v>
      </c>
      <c r="J4213" s="74">
        <v>514</v>
      </c>
      <c r="K4213" s="61">
        <v>510</v>
      </c>
      <c r="L4213" s="61">
        <v>427</v>
      </c>
      <c r="M4213" s="61">
        <v>533</v>
      </c>
      <c r="N4213" s="61">
        <v>559</v>
      </c>
      <c r="O4213" s="61">
        <v>607</v>
      </c>
      <c r="P4213" s="74">
        <v>109</v>
      </c>
      <c r="Q4213" s="146">
        <f t="shared" ref="Q4213" si="3465">SUM(J4213:P4213)</f>
        <v>3259</v>
      </c>
    </row>
    <row r="4214" spans="1:17" x14ac:dyDescent="0.35">
      <c r="A4214" s="43" t="s">
        <v>155</v>
      </c>
      <c r="B4214" s="169">
        <f>B4213/B4211</f>
        <v>4.0476190476190474</v>
      </c>
      <c r="C4214" s="169">
        <f t="shared" ref="C4214:I4214" si="3466">C4213/C4211</f>
        <v>2.9279999999999999</v>
      </c>
      <c r="D4214" s="169">
        <f t="shared" si="3466"/>
        <v>1.5847457627118644</v>
      </c>
      <c r="E4214" s="169">
        <f t="shared" si="3466"/>
        <v>2.5347985347985347</v>
      </c>
      <c r="F4214" s="169">
        <f t="shared" si="3466"/>
        <v>5.034782608695652</v>
      </c>
      <c r="G4214" s="169">
        <f t="shared" si="3466"/>
        <v>5.9450549450549453</v>
      </c>
      <c r="H4214" s="169">
        <f t="shared" si="3466"/>
        <v>6.3563218390804597</v>
      </c>
      <c r="I4214" s="146">
        <f t="shared" si="3466"/>
        <v>3.2293090356871677</v>
      </c>
      <c r="J4214" s="169">
        <f>J4213/J4211</f>
        <v>4.5486725663716818</v>
      </c>
      <c r="K4214" s="169">
        <f t="shared" ref="K4214:Q4214" si="3467">K4213/K4211</f>
        <v>5</v>
      </c>
      <c r="L4214" s="169">
        <f t="shared" si="3467"/>
        <v>3.3622047244094486</v>
      </c>
      <c r="M4214" s="169">
        <f t="shared" si="3467"/>
        <v>6.833333333333333</v>
      </c>
      <c r="N4214" s="169">
        <f t="shared" si="3467"/>
        <v>4.4365079365079367</v>
      </c>
      <c r="O4214" s="169">
        <f t="shared" si="3467"/>
        <v>2.9323671497584543</v>
      </c>
      <c r="P4214" s="169">
        <f t="shared" si="3467"/>
        <v>0.38245614035087722</v>
      </c>
      <c r="Q4214" s="146">
        <f t="shared" si="3467"/>
        <v>3.1396917148362236</v>
      </c>
    </row>
    <row r="4215" spans="1:17" x14ac:dyDescent="0.35">
      <c r="A4215" s="28" t="s">
        <v>160</v>
      </c>
      <c r="B4215" s="61">
        <v>379</v>
      </c>
      <c r="C4215" s="61">
        <v>307</v>
      </c>
      <c r="D4215" s="61">
        <v>212</v>
      </c>
      <c r="E4215" s="61">
        <v>383</v>
      </c>
      <c r="F4215" s="61">
        <v>386</v>
      </c>
      <c r="G4215" s="61">
        <v>238</v>
      </c>
      <c r="H4215" s="88">
        <v>301</v>
      </c>
      <c r="I4215" s="146">
        <f t="shared" si="3414"/>
        <v>2206</v>
      </c>
      <c r="J4215" s="88">
        <v>399</v>
      </c>
      <c r="K4215" s="61">
        <v>291</v>
      </c>
      <c r="L4215" s="61">
        <v>554</v>
      </c>
      <c r="M4215" s="61">
        <v>385</v>
      </c>
      <c r="N4215" s="61">
        <v>315</v>
      </c>
      <c r="O4215" s="61">
        <v>410</v>
      </c>
      <c r="P4215" s="88">
        <v>318</v>
      </c>
      <c r="Q4215" s="146">
        <f t="shared" ref="Q4215:Q4216" si="3468">SUM(J4215:P4215)</f>
        <v>2672</v>
      </c>
    </row>
    <row r="4216" spans="1:17" x14ac:dyDescent="0.35">
      <c r="A4216" s="28" t="s">
        <v>161</v>
      </c>
      <c r="B4216" s="166">
        <v>122</v>
      </c>
      <c r="C4216" s="166">
        <v>103.8</v>
      </c>
      <c r="D4216" s="166">
        <v>121</v>
      </c>
      <c r="E4216" s="166">
        <v>99.5</v>
      </c>
      <c r="F4216" s="166">
        <v>120.3</v>
      </c>
      <c r="G4216" s="166">
        <v>142.69999999999999</v>
      </c>
      <c r="H4216" s="88">
        <v>120.3</v>
      </c>
      <c r="I4216" s="146">
        <f t="shared" si="3414"/>
        <v>829.59999999999991</v>
      </c>
      <c r="J4216" s="88">
        <v>114.5</v>
      </c>
      <c r="K4216" s="166">
        <v>92.2</v>
      </c>
      <c r="L4216" s="166">
        <v>121</v>
      </c>
      <c r="M4216" s="166">
        <v>117</v>
      </c>
      <c r="N4216" s="166">
        <v>104.1</v>
      </c>
      <c r="O4216" s="166">
        <v>119.3</v>
      </c>
      <c r="P4216" s="88">
        <v>136.06</v>
      </c>
      <c r="Q4216" s="146">
        <f t="shared" si="3468"/>
        <v>804.15999999999985</v>
      </c>
    </row>
    <row r="4217" spans="1:17" x14ac:dyDescent="0.35">
      <c r="A4217" s="28" t="s">
        <v>152</v>
      </c>
      <c r="B4217" s="28">
        <f>B4216+B4215</f>
        <v>501</v>
      </c>
      <c r="C4217" s="28">
        <f t="shared" ref="C4217:I4217" si="3469">C4216+C4215</f>
        <v>410.8</v>
      </c>
      <c r="D4217" s="28">
        <f t="shared" si="3469"/>
        <v>333</v>
      </c>
      <c r="E4217" s="28">
        <f t="shared" si="3469"/>
        <v>482.5</v>
      </c>
      <c r="F4217" s="28">
        <f t="shared" si="3469"/>
        <v>506.3</v>
      </c>
      <c r="G4217" s="28">
        <f t="shared" si="3469"/>
        <v>380.7</v>
      </c>
      <c r="H4217" s="28">
        <f t="shared" si="3469"/>
        <v>421.3</v>
      </c>
      <c r="I4217" s="150">
        <f t="shared" si="3469"/>
        <v>3035.6</v>
      </c>
      <c r="J4217" s="28">
        <f>J4216+J4215</f>
        <v>513.5</v>
      </c>
      <c r="K4217" s="28">
        <f t="shared" ref="K4217:Q4217" si="3470">K4216+K4215</f>
        <v>383.2</v>
      </c>
      <c r="L4217" s="28">
        <f t="shared" si="3470"/>
        <v>675</v>
      </c>
      <c r="M4217" s="28">
        <f t="shared" si="3470"/>
        <v>502</v>
      </c>
      <c r="N4217" s="28">
        <f t="shared" si="3470"/>
        <v>419.1</v>
      </c>
      <c r="O4217" s="28">
        <f t="shared" si="3470"/>
        <v>529.29999999999995</v>
      </c>
      <c r="P4217" s="28">
        <f t="shared" si="3470"/>
        <v>454.06</v>
      </c>
      <c r="Q4217" s="150">
        <f t="shared" si="3470"/>
        <v>3476.16</v>
      </c>
    </row>
    <row r="4218" spans="1:17" x14ac:dyDescent="0.35">
      <c r="A4218" s="28" t="s">
        <v>154</v>
      </c>
      <c r="B4218" s="106">
        <f>B4216/B4217*100</f>
        <v>24.351297405189619</v>
      </c>
      <c r="C4218" s="106">
        <f t="shared" ref="C4218:I4218" si="3471">C4216/C4217*100</f>
        <v>25.267770204479064</v>
      </c>
      <c r="D4218" s="106">
        <f t="shared" si="3471"/>
        <v>36.336336336336338</v>
      </c>
      <c r="E4218" s="106">
        <f t="shared" si="3471"/>
        <v>20.621761658031087</v>
      </c>
      <c r="F4218" s="106">
        <f t="shared" si="3471"/>
        <v>23.760616235433538</v>
      </c>
      <c r="G4218" s="106">
        <f t="shared" si="3471"/>
        <v>37.483582873653795</v>
      </c>
      <c r="H4218" s="106">
        <f t="shared" si="3471"/>
        <v>28.554474246380252</v>
      </c>
      <c r="I4218" s="151">
        <f t="shared" si="3471"/>
        <v>27.329028857556985</v>
      </c>
      <c r="J4218" s="106">
        <f>J4216/J4217*100</f>
        <v>22.297955209347613</v>
      </c>
      <c r="K4218" s="106">
        <f t="shared" ref="K4218:Q4218" si="3472">K4216/K4217*100</f>
        <v>24.060542797494783</v>
      </c>
      <c r="L4218" s="106">
        <f t="shared" si="3472"/>
        <v>17.925925925925927</v>
      </c>
      <c r="M4218" s="106">
        <f t="shared" si="3472"/>
        <v>23.306772908366533</v>
      </c>
      <c r="N4218" s="106">
        <f t="shared" si="3472"/>
        <v>24.838940586972079</v>
      </c>
      <c r="O4218" s="106">
        <f t="shared" si="3472"/>
        <v>22.539202720574345</v>
      </c>
      <c r="P4218" s="106">
        <f t="shared" si="3472"/>
        <v>29.965202836629523</v>
      </c>
      <c r="Q4218" s="151">
        <f t="shared" si="3472"/>
        <v>23.133572677897448</v>
      </c>
    </row>
    <row r="4219" spans="1:17" x14ac:dyDescent="0.35">
      <c r="A4219" s="28" t="s">
        <v>153</v>
      </c>
      <c r="B4219" s="88">
        <v>735</v>
      </c>
      <c r="C4219" s="88">
        <v>600</v>
      </c>
      <c r="D4219" s="88">
        <v>490</v>
      </c>
      <c r="E4219" s="88">
        <v>703</v>
      </c>
      <c r="F4219" s="88">
        <v>742</v>
      </c>
      <c r="G4219" s="88">
        <v>551</v>
      </c>
      <c r="H4219" s="88">
        <v>617</v>
      </c>
      <c r="I4219" s="146">
        <f t="shared" si="3414"/>
        <v>4438</v>
      </c>
      <c r="J4219" s="88">
        <v>710</v>
      </c>
      <c r="K4219" s="88">
        <v>660</v>
      </c>
      <c r="L4219" s="88">
        <v>257</v>
      </c>
      <c r="M4219" s="88">
        <v>539</v>
      </c>
      <c r="N4219" s="88">
        <v>588</v>
      </c>
      <c r="O4219" s="88">
        <v>776</v>
      </c>
      <c r="P4219" s="88">
        <v>678</v>
      </c>
      <c r="Q4219" s="146">
        <f t="shared" ref="Q4219" si="3473">SUM(J4219:P4219)</f>
        <v>4208</v>
      </c>
    </row>
    <row r="4220" spans="1:17" x14ac:dyDescent="0.35">
      <c r="A4220" s="43" t="s">
        <v>155</v>
      </c>
      <c r="B4220" s="169">
        <f>B4219/B4217</f>
        <v>1.467065868263473</v>
      </c>
      <c r="C4220" s="169">
        <f t="shared" ref="C4220:I4220" si="3474">C4219/C4217</f>
        <v>1.4605647517039921</v>
      </c>
      <c r="D4220" s="169">
        <f t="shared" si="3474"/>
        <v>1.4714714714714714</v>
      </c>
      <c r="E4220" s="169">
        <f t="shared" si="3474"/>
        <v>1.4569948186528496</v>
      </c>
      <c r="F4220" s="169">
        <f t="shared" si="3474"/>
        <v>1.4655342682204227</v>
      </c>
      <c r="G4220" s="169">
        <f t="shared" si="3474"/>
        <v>1.4473338586813764</v>
      </c>
      <c r="H4220" s="169">
        <f t="shared" si="3474"/>
        <v>1.4645145976738665</v>
      </c>
      <c r="I4220" s="146">
        <f t="shared" si="3474"/>
        <v>1.4619844511793385</v>
      </c>
      <c r="J4220" s="169">
        <f>J4219/J4217</f>
        <v>1.3826679649464459</v>
      </c>
      <c r="K4220" s="169">
        <f t="shared" ref="K4220:Q4220" si="3475">K4219/K4217</f>
        <v>1.7223382045929019</v>
      </c>
      <c r="L4220" s="169">
        <f t="shared" si="3475"/>
        <v>0.38074074074074077</v>
      </c>
      <c r="M4220" s="169">
        <f t="shared" si="3475"/>
        <v>1.0737051792828685</v>
      </c>
      <c r="N4220" s="169">
        <f t="shared" si="3475"/>
        <v>1.4030064423765209</v>
      </c>
      <c r="O4220" s="169">
        <f t="shared" si="3475"/>
        <v>1.4660872850935198</v>
      </c>
      <c r="P4220" s="169">
        <f t="shared" si="3475"/>
        <v>1.493194731973748</v>
      </c>
      <c r="Q4220" s="146">
        <f t="shared" si="3475"/>
        <v>1.210531160821136</v>
      </c>
    </row>
    <row r="4221" spans="1:17" x14ac:dyDescent="0.35">
      <c r="A4221" s="28" t="s">
        <v>166</v>
      </c>
      <c r="B4221" s="61">
        <v>151.27000000000001</v>
      </c>
      <c r="C4221" s="61">
        <v>149.19999999999999</v>
      </c>
      <c r="D4221" s="61">
        <v>152.80000000000001</v>
      </c>
      <c r="E4221" s="61">
        <v>148.19999999999999</v>
      </c>
      <c r="F4221" s="61">
        <v>154.4</v>
      </c>
      <c r="G4221" s="28" t="s">
        <v>2309</v>
      </c>
      <c r="H4221" s="74">
        <v>153.80000000000001</v>
      </c>
      <c r="I4221" s="146">
        <f t="shared" si="3414"/>
        <v>909.67000000000007</v>
      </c>
      <c r="J4221" s="74">
        <v>146.6</v>
      </c>
      <c r="K4221" s="61">
        <v>147.80000000000001</v>
      </c>
      <c r="L4221" s="61">
        <v>151.1</v>
      </c>
      <c r="M4221" s="61">
        <v>144.6</v>
      </c>
      <c r="N4221" s="61">
        <v>142.80000000000001</v>
      </c>
      <c r="O4221" s="28">
        <v>124.8</v>
      </c>
      <c r="P4221" s="74">
        <v>126.4</v>
      </c>
      <c r="Q4221" s="146">
        <f t="shared" ref="Q4221:Q4225" si="3476">SUM(J4221:P4221)</f>
        <v>984.1</v>
      </c>
    </row>
    <row r="4222" spans="1:17" x14ac:dyDescent="0.35">
      <c r="A4222" s="28" t="s">
        <v>167</v>
      </c>
      <c r="B4222" s="166">
        <v>1.84</v>
      </c>
      <c r="C4222" s="166">
        <v>1.1200000000000001</v>
      </c>
      <c r="D4222" s="166">
        <v>2.06</v>
      </c>
      <c r="E4222" s="166">
        <v>1.24</v>
      </c>
      <c r="F4222" s="178">
        <v>2.1</v>
      </c>
      <c r="G4222" s="28">
        <v>0</v>
      </c>
      <c r="H4222" s="74">
        <v>0.11</v>
      </c>
      <c r="I4222" s="146">
        <f t="shared" si="3414"/>
        <v>8.4699999999999989</v>
      </c>
      <c r="J4222" s="33">
        <v>0.94</v>
      </c>
      <c r="K4222" s="166">
        <v>1.52</v>
      </c>
      <c r="L4222" s="166">
        <v>0.42</v>
      </c>
      <c r="M4222" s="166">
        <v>0.4</v>
      </c>
      <c r="N4222" s="166">
        <v>0.28000000000000003</v>
      </c>
      <c r="O4222" s="28">
        <v>0.12</v>
      </c>
      <c r="P4222" s="74">
        <v>0.28999999999999998</v>
      </c>
      <c r="Q4222" s="146">
        <f t="shared" si="3476"/>
        <v>3.9699999999999998</v>
      </c>
    </row>
    <row r="4223" spans="1:17" x14ac:dyDescent="0.35">
      <c r="A4223" s="28" t="s">
        <v>152</v>
      </c>
      <c r="B4223" s="28">
        <f>B4222+B4221</f>
        <v>153.11000000000001</v>
      </c>
      <c r="C4223" s="28">
        <f t="shared" ref="C4223:I4223" si="3477">C4222+C4221</f>
        <v>150.32</v>
      </c>
      <c r="D4223" s="28">
        <f t="shared" si="3477"/>
        <v>154.86000000000001</v>
      </c>
      <c r="E4223" s="28">
        <f t="shared" si="3477"/>
        <v>149.44</v>
      </c>
      <c r="F4223" s="28">
        <f t="shared" si="3477"/>
        <v>156.5</v>
      </c>
      <c r="G4223" s="28" t="e">
        <f t="shared" si="3477"/>
        <v>#VALUE!</v>
      </c>
      <c r="H4223" s="28">
        <f t="shared" si="3477"/>
        <v>153.91000000000003</v>
      </c>
      <c r="I4223" s="150">
        <f t="shared" si="3477"/>
        <v>918.14</v>
      </c>
      <c r="J4223" s="28">
        <f>J4222+J4221</f>
        <v>147.54</v>
      </c>
      <c r="K4223" s="28">
        <f t="shared" ref="K4223:Q4223" si="3478">K4222+K4221</f>
        <v>149.32000000000002</v>
      </c>
      <c r="L4223" s="28">
        <f t="shared" si="3478"/>
        <v>151.51999999999998</v>
      </c>
      <c r="M4223" s="28">
        <f t="shared" si="3478"/>
        <v>145</v>
      </c>
      <c r="N4223" s="28">
        <f t="shared" si="3478"/>
        <v>143.08000000000001</v>
      </c>
      <c r="O4223" s="28">
        <f t="shared" si="3478"/>
        <v>124.92</v>
      </c>
      <c r="P4223" s="28">
        <f t="shared" si="3478"/>
        <v>126.69000000000001</v>
      </c>
      <c r="Q4223" s="150">
        <f t="shared" si="3478"/>
        <v>988.07</v>
      </c>
    </row>
    <row r="4224" spans="1:17" x14ac:dyDescent="0.35">
      <c r="A4224" s="28" t="s">
        <v>154</v>
      </c>
      <c r="B4224" s="106">
        <f>B4222/B4223*100</f>
        <v>1.2017503755469923</v>
      </c>
      <c r="C4224" s="106">
        <f t="shared" ref="C4224:I4224" si="3479">C4222/C4223*100</f>
        <v>0.745077168706759</v>
      </c>
      <c r="D4224" s="106">
        <f t="shared" si="3479"/>
        <v>1.330233759524732</v>
      </c>
      <c r="E4224" s="106">
        <f t="shared" si="3479"/>
        <v>0.82976445396145615</v>
      </c>
      <c r="F4224" s="106">
        <f t="shared" si="3479"/>
        <v>1.3418530351437701</v>
      </c>
      <c r="G4224" s="106" t="e">
        <f t="shared" si="3479"/>
        <v>#VALUE!</v>
      </c>
      <c r="H4224" s="106">
        <f t="shared" si="3479"/>
        <v>7.1470339808979266E-2</v>
      </c>
      <c r="I4224" s="151">
        <f t="shared" si="3479"/>
        <v>0.92251726316248051</v>
      </c>
      <c r="J4224" s="106">
        <f>J4222/J4223*100</f>
        <v>0.63711535854683476</v>
      </c>
      <c r="K4224" s="106">
        <f t="shared" ref="K4224:Q4224" si="3480">K4222/K4223*100</f>
        <v>1.0179480310742028</v>
      </c>
      <c r="L4224" s="106">
        <f t="shared" si="3480"/>
        <v>0.2771911298838437</v>
      </c>
      <c r="M4224" s="106">
        <f t="shared" si="3480"/>
        <v>0.27586206896551724</v>
      </c>
      <c r="N4224" s="106">
        <f t="shared" si="3480"/>
        <v>0.19569471624266144</v>
      </c>
      <c r="O4224" s="106">
        <f t="shared" si="3480"/>
        <v>9.6061479346781942E-2</v>
      </c>
      <c r="P4224" s="106">
        <f t="shared" si="3480"/>
        <v>0.22890520167337591</v>
      </c>
      <c r="Q4224" s="151">
        <f t="shared" si="3480"/>
        <v>0.40179339520479312</v>
      </c>
    </row>
    <row r="4225" spans="1:17" x14ac:dyDescent="0.35">
      <c r="A4225" s="28" t="s">
        <v>153</v>
      </c>
      <c r="B4225" s="28">
        <v>217</v>
      </c>
      <c r="C4225" s="28">
        <v>211</v>
      </c>
      <c r="D4225" s="28">
        <v>217</v>
      </c>
      <c r="E4225" s="61">
        <v>213</v>
      </c>
      <c r="F4225" s="61">
        <v>228</v>
      </c>
      <c r="G4225" s="88">
        <v>226</v>
      </c>
      <c r="H4225" s="88">
        <v>228</v>
      </c>
      <c r="I4225" s="146">
        <f t="shared" si="3414"/>
        <v>1540</v>
      </c>
      <c r="J4225" s="88">
        <v>224</v>
      </c>
      <c r="K4225" s="61">
        <v>226</v>
      </c>
      <c r="L4225" s="61">
        <v>229</v>
      </c>
      <c r="M4225" s="61">
        <v>225</v>
      </c>
      <c r="N4225" s="61">
        <v>224</v>
      </c>
      <c r="O4225" s="88">
        <v>196</v>
      </c>
      <c r="P4225" s="88">
        <v>213</v>
      </c>
      <c r="Q4225" s="146">
        <f t="shared" si="3476"/>
        <v>1537</v>
      </c>
    </row>
    <row r="4226" spans="1:17" x14ac:dyDescent="0.35">
      <c r="A4226" s="43" t="s">
        <v>155</v>
      </c>
      <c r="B4226" s="169">
        <f>B4225/B4223</f>
        <v>1.417281692900529</v>
      </c>
      <c r="C4226" s="169">
        <f t="shared" ref="C4226:I4226" si="3481">C4225/C4223</f>
        <v>1.4036721660457692</v>
      </c>
      <c r="D4226" s="169">
        <f t="shared" si="3481"/>
        <v>1.4012656593051787</v>
      </c>
      <c r="E4226" s="169">
        <f t="shared" si="3481"/>
        <v>1.4253211991434689</v>
      </c>
      <c r="F4226" s="169">
        <f t="shared" si="3481"/>
        <v>1.4568690095846646</v>
      </c>
      <c r="G4226" s="169" t="e">
        <f t="shared" si="3481"/>
        <v>#VALUE!</v>
      </c>
      <c r="H4226" s="169">
        <f t="shared" si="3481"/>
        <v>1.4813852251315702</v>
      </c>
      <c r="I4226" s="146">
        <f t="shared" si="3481"/>
        <v>1.677304114840874</v>
      </c>
      <c r="J4226" s="169">
        <f>J4225/J4223</f>
        <v>1.5182323437711809</v>
      </c>
      <c r="K4226" s="169">
        <f t="shared" ref="K4226:Q4226" si="3482">K4225/K4223</f>
        <v>1.5135279935708543</v>
      </c>
      <c r="L4226" s="169">
        <f t="shared" si="3482"/>
        <v>1.5113516367476243</v>
      </c>
      <c r="M4226" s="169">
        <f t="shared" si="3482"/>
        <v>1.5517241379310345</v>
      </c>
      <c r="N4226" s="169">
        <f t="shared" si="3482"/>
        <v>1.5655577299412915</v>
      </c>
      <c r="O4226" s="169">
        <f t="shared" si="3482"/>
        <v>1.5690041626641049</v>
      </c>
      <c r="P4226" s="169">
        <f t="shared" si="3482"/>
        <v>1.6812692398768647</v>
      </c>
      <c r="Q4226" s="146">
        <f t="shared" si="3482"/>
        <v>1.5555578046089851</v>
      </c>
    </row>
    <row r="4227" spans="1:17" x14ac:dyDescent="0.35">
      <c r="A4227" s="28" t="s">
        <v>168</v>
      </c>
      <c r="B4227" s="61">
        <v>109.1</v>
      </c>
      <c r="C4227" s="61">
        <v>110.6</v>
      </c>
      <c r="D4227" s="61">
        <v>106.2</v>
      </c>
      <c r="E4227" s="61">
        <v>105.4</v>
      </c>
      <c r="F4227" s="61">
        <v>113.4</v>
      </c>
      <c r="G4227" s="28">
        <v>11.54</v>
      </c>
      <c r="H4227" s="28">
        <v>99.6</v>
      </c>
      <c r="I4227" s="146">
        <f t="shared" si="3414"/>
        <v>655.83999999999992</v>
      </c>
      <c r="J4227" s="28">
        <v>101.1</v>
      </c>
      <c r="K4227" s="61">
        <v>97.4</v>
      </c>
      <c r="L4227" s="61">
        <v>104.2</v>
      </c>
      <c r="M4227" s="61">
        <v>105.2</v>
      </c>
      <c r="N4227" s="61">
        <v>103.2</v>
      </c>
      <c r="O4227" s="28">
        <v>101.2</v>
      </c>
      <c r="P4227" s="28">
        <v>102.4</v>
      </c>
      <c r="Q4227" s="146">
        <f t="shared" ref="Q4227:Q4228" si="3483">SUM(J4227:P4227)</f>
        <v>714.69999999999993</v>
      </c>
    </row>
    <row r="4228" spans="1:17" x14ac:dyDescent="0.35">
      <c r="A4228" s="28" t="s">
        <v>1543</v>
      </c>
      <c r="B4228" s="166">
        <v>0.61</v>
      </c>
      <c r="C4228" s="166">
        <v>1.47</v>
      </c>
      <c r="D4228" s="166">
        <v>0.94</v>
      </c>
      <c r="E4228" s="166">
        <v>0.94</v>
      </c>
      <c r="F4228" s="166">
        <v>1.1100000000000001</v>
      </c>
      <c r="G4228" s="28">
        <v>0</v>
      </c>
      <c r="H4228" s="28">
        <v>0.4</v>
      </c>
      <c r="I4228" s="146">
        <f t="shared" si="3414"/>
        <v>5.4700000000000006</v>
      </c>
      <c r="J4228" s="28">
        <v>0.38</v>
      </c>
      <c r="K4228" s="166">
        <v>0.61</v>
      </c>
      <c r="L4228" s="166">
        <v>0.91</v>
      </c>
      <c r="M4228" s="166">
        <v>0.18</v>
      </c>
      <c r="N4228" s="166">
        <v>0.42</v>
      </c>
      <c r="O4228" s="28">
        <v>0.38</v>
      </c>
      <c r="P4228" s="28">
        <v>0.24</v>
      </c>
      <c r="Q4228" s="146">
        <f t="shared" si="3483"/>
        <v>3.12</v>
      </c>
    </row>
    <row r="4229" spans="1:17" x14ac:dyDescent="0.35">
      <c r="A4229" s="28" t="s">
        <v>152</v>
      </c>
      <c r="B4229" s="28">
        <f>B4228+B4227</f>
        <v>109.71</v>
      </c>
      <c r="C4229" s="28">
        <f t="shared" ref="C4229:I4229" si="3484">C4228+C4227</f>
        <v>112.07</v>
      </c>
      <c r="D4229" s="28">
        <f t="shared" si="3484"/>
        <v>107.14</v>
      </c>
      <c r="E4229" s="28">
        <f t="shared" si="3484"/>
        <v>106.34</v>
      </c>
      <c r="F4229" s="28">
        <f t="shared" si="3484"/>
        <v>114.51</v>
      </c>
      <c r="G4229" s="28">
        <f t="shared" si="3484"/>
        <v>11.54</v>
      </c>
      <c r="H4229" s="28">
        <f t="shared" si="3484"/>
        <v>100</v>
      </c>
      <c r="I4229" s="150">
        <f t="shared" si="3484"/>
        <v>661.31000000000006</v>
      </c>
      <c r="J4229" s="28">
        <f>J4228+J4227</f>
        <v>101.47999999999999</v>
      </c>
      <c r="K4229" s="28">
        <f t="shared" ref="K4229:Q4229" si="3485">K4228+K4227</f>
        <v>98.01</v>
      </c>
      <c r="L4229" s="28">
        <f t="shared" si="3485"/>
        <v>105.11</v>
      </c>
      <c r="M4229" s="28">
        <f t="shared" si="3485"/>
        <v>105.38000000000001</v>
      </c>
      <c r="N4229" s="28">
        <f t="shared" si="3485"/>
        <v>103.62</v>
      </c>
      <c r="O4229" s="28">
        <f t="shared" si="3485"/>
        <v>101.58</v>
      </c>
      <c r="P4229" s="28">
        <f t="shared" si="3485"/>
        <v>102.64</v>
      </c>
      <c r="Q4229" s="150">
        <f t="shared" si="3485"/>
        <v>717.82</v>
      </c>
    </row>
    <row r="4230" spans="1:17" x14ac:dyDescent="0.35">
      <c r="A4230" s="28" t="s">
        <v>154</v>
      </c>
      <c r="B4230" s="106">
        <f>B4228/B4229*100</f>
        <v>0.55601130252483821</v>
      </c>
      <c r="C4230" s="106">
        <f t="shared" ref="C4230:I4230" si="3486">C4228/C4229*100</f>
        <v>1.311680199875078</v>
      </c>
      <c r="D4230" s="106">
        <f t="shared" si="3486"/>
        <v>0.87735672951278698</v>
      </c>
      <c r="E4230" s="106">
        <f t="shared" si="3486"/>
        <v>0.88395711867594506</v>
      </c>
      <c r="F4230" s="106">
        <f t="shared" si="3486"/>
        <v>0.96934765522661781</v>
      </c>
      <c r="G4230" s="106">
        <f t="shared" si="3486"/>
        <v>0</v>
      </c>
      <c r="H4230" s="106">
        <f t="shared" si="3486"/>
        <v>0.4</v>
      </c>
      <c r="I4230" s="151">
        <f t="shared" si="3486"/>
        <v>0.82714611906670088</v>
      </c>
      <c r="J4230" s="106">
        <f>J4228/J4229*100</f>
        <v>0.37445802128498235</v>
      </c>
      <c r="K4230" s="106">
        <f t="shared" ref="K4230:Q4230" si="3487">K4228/K4229*100</f>
        <v>0.62238547087031937</v>
      </c>
      <c r="L4230" s="106">
        <f t="shared" si="3487"/>
        <v>0.86575968033488737</v>
      </c>
      <c r="M4230" s="106">
        <f t="shared" si="3487"/>
        <v>0.17081040045549439</v>
      </c>
      <c r="N4230" s="106">
        <f t="shared" si="3487"/>
        <v>0.4053271569195136</v>
      </c>
      <c r="O4230" s="106">
        <f t="shared" si="3487"/>
        <v>0.37408938767473909</v>
      </c>
      <c r="P4230" s="106">
        <f t="shared" si="3487"/>
        <v>0.23382696804364766</v>
      </c>
      <c r="Q4230" s="151">
        <f t="shared" si="3487"/>
        <v>0.43464935499150203</v>
      </c>
    </row>
    <row r="4231" spans="1:17" x14ac:dyDescent="0.35">
      <c r="A4231" s="28" t="s">
        <v>153</v>
      </c>
      <c r="B4231" s="28">
        <v>191</v>
      </c>
      <c r="C4231" s="28">
        <v>197</v>
      </c>
      <c r="D4231" s="28">
        <v>192</v>
      </c>
      <c r="E4231" s="28">
        <v>189</v>
      </c>
      <c r="F4231" s="28">
        <v>209</v>
      </c>
      <c r="G4231" s="88">
        <v>211</v>
      </c>
      <c r="H4231" s="88">
        <v>203</v>
      </c>
      <c r="I4231" s="146">
        <f t="shared" si="3414"/>
        <v>1392</v>
      </c>
      <c r="J4231" s="88">
        <v>202</v>
      </c>
      <c r="K4231" s="28">
        <v>201</v>
      </c>
      <c r="L4231" s="28">
        <v>301</v>
      </c>
      <c r="M4231" s="28">
        <v>193</v>
      </c>
      <c r="N4231" s="28">
        <v>190</v>
      </c>
      <c r="O4231" s="88">
        <v>189</v>
      </c>
      <c r="P4231" s="88">
        <v>192</v>
      </c>
      <c r="Q4231" s="146">
        <f t="shared" ref="Q4231" si="3488">SUM(J4231:P4231)</f>
        <v>1468</v>
      </c>
    </row>
    <row r="4232" spans="1:17" x14ac:dyDescent="0.35">
      <c r="A4232" s="43" t="s">
        <v>155</v>
      </c>
      <c r="B4232" s="169">
        <f>B4231/B4229</f>
        <v>1.7409534226597394</v>
      </c>
      <c r="C4232" s="169">
        <f t="shared" ref="C4232:I4232" si="3489">C4231/C4229</f>
        <v>1.7578299277237441</v>
      </c>
      <c r="D4232" s="169">
        <f t="shared" si="3489"/>
        <v>1.7920477879410117</v>
      </c>
      <c r="E4232" s="169">
        <f t="shared" si="3489"/>
        <v>1.7773180364867407</v>
      </c>
      <c r="F4232" s="169">
        <f t="shared" si="3489"/>
        <v>1.8251681075888568</v>
      </c>
      <c r="G4232" s="169">
        <f t="shared" si="3489"/>
        <v>18.284228769497403</v>
      </c>
      <c r="H4232" s="169">
        <f t="shared" si="3489"/>
        <v>2.0299999999999998</v>
      </c>
      <c r="I4232" s="146">
        <f t="shared" si="3489"/>
        <v>2.1049129757602332</v>
      </c>
      <c r="J4232" s="169">
        <f>J4231/J4229</f>
        <v>1.9905400078833269</v>
      </c>
      <c r="K4232" s="169">
        <f t="shared" ref="K4232:Q4232" si="3490">K4231/K4229</f>
        <v>2.0508111417202324</v>
      </c>
      <c r="L4232" s="169">
        <f t="shared" si="3490"/>
        <v>2.8636666349538578</v>
      </c>
      <c r="M4232" s="169">
        <f t="shared" si="3490"/>
        <v>1.8314670715505788</v>
      </c>
      <c r="N4232" s="169">
        <f t="shared" si="3490"/>
        <v>1.8336228527311329</v>
      </c>
      <c r="O4232" s="169">
        <f t="shared" si="3490"/>
        <v>1.8606024808033077</v>
      </c>
      <c r="P4232" s="169">
        <f t="shared" si="3490"/>
        <v>1.8706157443491815</v>
      </c>
      <c r="Q4232" s="146">
        <f t="shared" si="3490"/>
        <v>2.0450809395112981</v>
      </c>
    </row>
    <row r="4233" spans="1:17" x14ac:dyDescent="0.35">
      <c r="A4233" s="28" t="s">
        <v>170</v>
      </c>
      <c r="B4233" s="61">
        <v>142.6</v>
      </c>
      <c r="C4233" s="61">
        <v>381.2</v>
      </c>
      <c r="D4233" s="61">
        <v>0</v>
      </c>
      <c r="E4233" s="61">
        <v>318.39999999999998</v>
      </c>
      <c r="F4233" s="61">
        <v>414.8</v>
      </c>
      <c r="G4233" s="88">
        <v>316.7</v>
      </c>
      <c r="H4233" s="88">
        <v>415.2</v>
      </c>
      <c r="I4233" s="146">
        <f t="shared" si="3414"/>
        <v>1988.9</v>
      </c>
      <c r="J4233" s="88">
        <v>421.4</v>
      </c>
      <c r="K4233" s="61">
        <v>402.9</v>
      </c>
      <c r="L4233" s="61">
        <v>403.4</v>
      </c>
      <c r="M4233" s="61">
        <v>406.9</v>
      </c>
      <c r="N4233" s="61">
        <v>312.10000000000002</v>
      </c>
      <c r="O4233" s="88">
        <v>344.1</v>
      </c>
      <c r="P4233" s="88">
        <v>419.2</v>
      </c>
      <c r="Q4233" s="146">
        <f t="shared" ref="Q4233:Q4234" si="3491">SUM(J4233:P4233)</f>
        <v>2709.9999999999995</v>
      </c>
    </row>
    <row r="4234" spans="1:17" x14ac:dyDescent="0.35">
      <c r="A4234" s="28" t="s">
        <v>171</v>
      </c>
      <c r="B4234" s="166">
        <v>1.2</v>
      </c>
      <c r="C4234" s="166">
        <v>0.4</v>
      </c>
      <c r="D4234" s="166">
        <v>0.9</v>
      </c>
      <c r="E4234" s="166">
        <v>2</v>
      </c>
      <c r="F4234" s="166">
        <v>0.9</v>
      </c>
      <c r="G4234" s="88">
        <v>0</v>
      </c>
      <c r="H4234" s="88">
        <v>0.4</v>
      </c>
      <c r="I4234" s="146">
        <f t="shared" si="3414"/>
        <v>5.8000000000000007</v>
      </c>
      <c r="J4234" s="88">
        <v>1.2</v>
      </c>
      <c r="K4234" s="166">
        <v>0.24</v>
      </c>
      <c r="L4234" s="166">
        <v>0.19</v>
      </c>
      <c r="M4234" s="166">
        <v>0.6</v>
      </c>
      <c r="N4234" s="166">
        <v>0.9</v>
      </c>
      <c r="O4234" s="88">
        <v>0.8</v>
      </c>
      <c r="P4234" s="88">
        <v>0.7</v>
      </c>
      <c r="Q4234" s="146">
        <f t="shared" si="3491"/>
        <v>4.63</v>
      </c>
    </row>
    <row r="4235" spans="1:17" x14ac:dyDescent="0.35">
      <c r="A4235" s="28" t="s">
        <v>152</v>
      </c>
      <c r="B4235" s="28">
        <f>B4234+B4233</f>
        <v>143.79999999999998</v>
      </c>
      <c r="C4235" s="28">
        <f t="shared" ref="C4235:I4235" si="3492">C4234+C4233</f>
        <v>381.59999999999997</v>
      </c>
      <c r="D4235" s="28">
        <f t="shared" si="3492"/>
        <v>0.9</v>
      </c>
      <c r="E4235" s="28">
        <f t="shared" si="3492"/>
        <v>320.39999999999998</v>
      </c>
      <c r="F4235" s="28">
        <f t="shared" si="3492"/>
        <v>415.7</v>
      </c>
      <c r="G4235" s="28">
        <f t="shared" si="3492"/>
        <v>316.7</v>
      </c>
      <c r="H4235" s="28">
        <f t="shared" si="3492"/>
        <v>415.59999999999997</v>
      </c>
      <c r="I4235" s="150">
        <f t="shared" si="3492"/>
        <v>1994.7</v>
      </c>
      <c r="J4235" s="28">
        <f>J4234+J4233</f>
        <v>422.59999999999997</v>
      </c>
      <c r="K4235" s="28">
        <f t="shared" ref="K4235:Q4235" si="3493">K4234+K4233</f>
        <v>403.14</v>
      </c>
      <c r="L4235" s="28">
        <f t="shared" si="3493"/>
        <v>403.59</v>
      </c>
      <c r="M4235" s="28">
        <f t="shared" si="3493"/>
        <v>407.5</v>
      </c>
      <c r="N4235" s="28">
        <f t="shared" si="3493"/>
        <v>313</v>
      </c>
      <c r="O4235" s="28">
        <f t="shared" si="3493"/>
        <v>344.90000000000003</v>
      </c>
      <c r="P4235" s="28">
        <f t="shared" si="3493"/>
        <v>419.9</v>
      </c>
      <c r="Q4235" s="150">
        <f t="shared" si="3493"/>
        <v>2714.63</v>
      </c>
    </row>
    <row r="4236" spans="1:17" x14ac:dyDescent="0.35">
      <c r="A4236" s="28" t="s">
        <v>154</v>
      </c>
      <c r="B4236" s="106">
        <f>B4234/B4235*100</f>
        <v>0.83449235048678716</v>
      </c>
      <c r="C4236" s="106">
        <f t="shared" ref="C4236:I4236" si="3494">C4234/C4235*100</f>
        <v>0.10482180293501049</v>
      </c>
      <c r="D4236" s="106">
        <f t="shared" si="3494"/>
        <v>100</v>
      </c>
      <c r="E4236" s="106">
        <f t="shared" si="3494"/>
        <v>0.62421972534332093</v>
      </c>
      <c r="F4236" s="106">
        <f t="shared" si="3494"/>
        <v>0.21650228530190044</v>
      </c>
      <c r="G4236" s="106">
        <f t="shared" si="3494"/>
        <v>0</v>
      </c>
      <c r="H4236" s="106">
        <f t="shared" si="3494"/>
        <v>9.6246390760346509E-2</v>
      </c>
      <c r="I4236" s="151">
        <f t="shared" si="3494"/>
        <v>0.29077054193613078</v>
      </c>
      <c r="J4236" s="106">
        <f>J4234/J4235*100</f>
        <v>0.28395646000946523</v>
      </c>
      <c r="K4236" s="106">
        <f t="shared" ref="K4236:Q4236" si="3495">K4234/K4235*100</f>
        <v>5.9532668551867833E-2</v>
      </c>
      <c r="L4236" s="106">
        <f t="shared" si="3495"/>
        <v>4.7077479620406849E-2</v>
      </c>
      <c r="M4236" s="106">
        <f t="shared" si="3495"/>
        <v>0.14723926380368096</v>
      </c>
      <c r="N4236" s="106">
        <f t="shared" si="3495"/>
        <v>0.28753993610223644</v>
      </c>
      <c r="O4236" s="106">
        <f t="shared" si="3495"/>
        <v>0.23195129022905189</v>
      </c>
      <c r="P4236" s="106">
        <f t="shared" si="3495"/>
        <v>0.16670635865682304</v>
      </c>
      <c r="Q4236" s="106">
        <f t="shared" si="3495"/>
        <v>0.17055731351970618</v>
      </c>
    </row>
    <row r="4237" spans="1:17" x14ac:dyDescent="0.35">
      <c r="A4237" s="28" t="s">
        <v>153</v>
      </c>
      <c r="B4237" s="61">
        <v>312</v>
      </c>
      <c r="C4237" s="61">
        <v>768</v>
      </c>
      <c r="D4237" s="61">
        <v>0</v>
      </c>
      <c r="E4237" s="61">
        <v>640</v>
      </c>
      <c r="F4237" s="61">
        <v>911</v>
      </c>
      <c r="G4237" s="88">
        <v>635</v>
      </c>
      <c r="H4237" s="88">
        <v>912</v>
      </c>
      <c r="I4237" s="146">
        <f t="shared" si="3414"/>
        <v>4178</v>
      </c>
      <c r="J4237" s="88">
        <v>938</v>
      </c>
      <c r="K4237" s="61">
        <v>827</v>
      </c>
      <c r="L4237" s="61">
        <v>831</v>
      </c>
      <c r="M4237" s="61">
        <v>864</v>
      </c>
      <c r="N4237" s="61">
        <v>612</v>
      </c>
      <c r="O4237" s="88">
        <v>712</v>
      </c>
      <c r="P4237" s="88">
        <v>927</v>
      </c>
      <c r="Q4237" s="146">
        <f t="shared" ref="Q4237" si="3496">SUM(J4237:P4237)</f>
        <v>5711</v>
      </c>
    </row>
    <row r="4238" spans="1:17" x14ac:dyDescent="0.35">
      <c r="A4238" s="43" t="s">
        <v>155</v>
      </c>
      <c r="B4238" s="169">
        <f>B4237/B4235</f>
        <v>2.169680111265647</v>
      </c>
      <c r="C4238" s="169">
        <f t="shared" ref="C4238:I4238" si="3497">C4237/C4235</f>
        <v>2.0125786163522013</v>
      </c>
      <c r="D4238" s="169">
        <f t="shared" si="3497"/>
        <v>0</v>
      </c>
      <c r="E4238" s="169">
        <f t="shared" si="3497"/>
        <v>1.9975031210986269</v>
      </c>
      <c r="F4238" s="169">
        <f t="shared" si="3497"/>
        <v>2.1914842434447919</v>
      </c>
      <c r="G4238" s="169">
        <f t="shared" si="3497"/>
        <v>2.0050520997789709</v>
      </c>
      <c r="H4238" s="169">
        <f t="shared" si="3497"/>
        <v>2.1944177093359003</v>
      </c>
      <c r="I4238" s="146">
        <f t="shared" si="3497"/>
        <v>2.0945505589813003</v>
      </c>
      <c r="J4238" s="169">
        <f>J4237/J4235</f>
        <v>2.2195929957406535</v>
      </c>
      <c r="K4238" s="169">
        <f t="shared" ref="K4238:Q4238" si="3498">K4237/K4235</f>
        <v>2.0513965371831127</v>
      </c>
      <c r="L4238" s="169">
        <f t="shared" si="3498"/>
        <v>2.0590202928714785</v>
      </c>
      <c r="M4238" s="169">
        <f t="shared" si="3498"/>
        <v>2.1202453987730063</v>
      </c>
      <c r="N4238" s="169">
        <f t="shared" si="3498"/>
        <v>1.9552715654952078</v>
      </c>
      <c r="O4238" s="169">
        <f t="shared" si="3498"/>
        <v>2.0643664830385617</v>
      </c>
      <c r="P4238" s="169">
        <f t="shared" si="3498"/>
        <v>2.2076684924982142</v>
      </c>
      <c r="Q4238" s="146">
        <f t="shared" si="3498"/>
        <v>2.1037857829612139</v>
      </c>
    </row>
    <row r="4239" spans="1:17" x14ac:dyDescent="0.35">
      <c r="A4239" s="28" t="s">
        <v>173</v>
      </c>
      <c r="B4239" s="171">
        <v>28.39</v>
      </c>
      <c r="C4239" s="171">
        <v>27.23</v>
      </c>
      <c r="D4239" s="171">
        <v>34.42</v>
      </c>
      <c r="E4239" s="171">
        <v>10.08</v>
      </c>
      <c r="F4239" s="171">
        <v>29.4</v>
      </c>
      <c r="G4239" s="28">
        <v>27.95</v>
      </c>
      <c r="H4239" s="74">
        <v>26.68</v>
      </c>
      <c r="I4239" s="146">
        <f t="shared" si="3414"/>
        <v>184.15</v>
      </c>
      <c r="J4239" s="74">
        <v>29.37</v>
      </c>
      <c r="K4239" s="171">
        <v>30.79</v>
      </c>
      <c r="L4239" s="171">
        <v>28.28</v>
      </c>
      <c r="M4239" s="171">
        <v>28.69</v>
      </c>
      <c r="N4239" s="171">
        <v>30.03</v>
      </c>
      <c r="O4239" s="28">
        <v>25.87</v>
      </c>
      <c r="P4239" s="74">
        <v>28.67</v>
      </c>
      <c r="Q4239" s="146">
        <f t="shared" ref="Q4239:Q4240" si="3499">SUM(J4239:P4239)</f>
        <v>201.7</v>
      </c>
    </row>
    <row r="4240" spans="1:17" x14ac:dyDescent="0.35">
      <c r="A4240" s="28" t="s">
        <v>172</v>
      </c>
      <c r="B4240" s="61">
        <v>30.49</v>
      </c>
      <c r="C4240" s="61">
        <v>20.96</v>
      </c>
      <c r="D4240" s="61">
        <v>29.99</v>
      </c>
      <c r="E4240" s="61">
        <v>27.42</v>
      </c>
      <c r="F4240" s="61">
        <v>31.68</v>
      </c>
      <c r="G4240" s="28">
        <v>33.94</v>
      </c>
      <c r="H4240" s="74">
        <v>30.42</v>
      </c>
      <c r="I4240" s="146">
        <f t="shared" si="3414"/>
        <v>204.89999999999998</v>
      </c>
      <c r="J4240" s="33">
        <v>30.33</v>
      </c>
      <c r="K4240" s="61">
        <v>28.65</v>
      </c>
      <c r="L4240" s="61">
        <v>32.19</v>
      </c>
      <c r="M4240" s="61">
        <v>29.96</v>
      </c>
      <c r="N4240" s="61">
        <v>29.95</v>
      </c>
      <c r="O4240" s="28">
        <v>35.049999999999997</v>
      </c>
      <c r="P4240" s="74">
        <v>31.92</v>
      </c>
      <c r="Q4240" s="146">
        <f t="shared" si="3499"/>
        <v>218.05</v>
      </c>
    </row>
    <row r="4241" spans="1:17" x14ac:dyDescent="0.35">
      <c r="A4241" s="28" t="s">
        <v>152</v>
      </c>
      <c r="B4241" s="28">
        <f>B4240+B4239</f>
        <v>58.879999999999995</v>
      </c>
      <c r="C4241" s="28">
        <f t="shared" ref="C4241:I4241" si="3500">C4240+C4239</f>
        <v>48.19</v>
      </c>
      <c r="D4241" s="28">
        <f t="shared" si="3500"/>
        <v>64.41</v>
      </c>
      <c r="E4241" s="28">
        <f t="shared" si="3500"/>
        <v>37.5</v>
      </c>
      <c r="F4241" s="28">
        <f t="shared" si="3500"/>
        <v>61.08</v>
      </c>
      <c r="G4241" s="28">
        <f t="shared" si="3500"/>
        <v>61.89</v>
      </c>
      <c r="H4241" s="28">
        <f t="shared" si="3500"/>
        <v>57.1</v>
      </c>
      <c r="I4241" s="150">
        <f t="shared" si="3500"/>
        <v>389.05</v>
      </c>
      <c r="J4241" s="28">
        <f>J4240+J4239</f>
        <v>59.7</v>
      </c>
      <c r="K4241" s="28">
        <f t="shared" ref="K4241:Q4241" si="3501">K4240+K4239</f>
        <v>59.44</v>
      </c>
      <c r="L4241" s="28">
        <f t="shared" si="3501"/>
        <v>60.47</v>
      </c>
      <c r="M4241" s="28">
        <f t="shared" si="3501"/>
        <v>58.650000000000006</v>
      </c>
      <c r="N4241" s="28">
        <f t="shared" si="3501"/>
        <v>59.980000000000004</v>
      </c>
      <c r="O4241" s="28">
        <f t="shared" si="3501"/>
        <v>60.92</v>
      </c>
      <c r="P4241" s="28">
        <f t="shared" si="3501"/>
        <v>60.59</v>
      </c>
      <c r="Q4241" s="28">
        <f t="shared" si="3501"/>
        <v>419.75</v>
      </c>
    </row>
    <row r="4242" spans="1:17" x14ac:dyDescent="0.35">
      <c r="A4242" s="28" t="s">
        <v>154</v>
      </c>
      <c r="B4242" s="106">
        <f>B4240/B4241*100</f>
        <v>51.783288043478258</v>
      </c>
      <c r="C4242" s="106">
        <f t="shared" ref="C4242:I4242" si="3502">C4240/C4241*100</f>
        <v>43.4945009338037</v>
      </c>
      <c r="D4242" s="106">
        <f t="shared" si="3502"/>
        <v>46.561092997981682</v>
      </c>
      <c r="E4242" s="106">
        <f t="shared" si="3502"/>
        <v>73.12</v>
      </c>
      <c r="F4242" s="106">
        <f t="shared" si="3502"/>
        <v>51.8664047151277</v>
      </c>
      <c r="G4242" s="106">
        <f t="shared" si="3502"/>
        <v>54.839230893520764</v>
      </c>
      <c r="H4242" s="106">
        <f t="shared" si="3502"/>
        <v>53.274956217162874</v>
      </c>
      <c r="I4242" s="151">
        <f t="shared" si="3502"/>
        <v>52.666752345456878</v>
      </c>
      <c r="J4242" s="106">
        <f>J4240/J4241*100</f>
        <v>50.804020100502512</v>
      </c>
      <c r="K4242" s="106">
        <f t="shared" ref="K4242:Q4242" si="3503">K4240/K4241*100</f>
        <v>48.199865410497985</v>
      </c>
      <c r="L4242" s="106">
        <f t="shared" si="3503"/>
        <v>53.233008103191658</v>
      </c>
      <c r="M4242" s="106">
        <f t="shared" si="3503"/>
        <v>51.082693947144072</v>
      </c>
      <c r="N4242" s="106">
        <f t="shared" si="3503"/>
        <v>49.933311103701229</v>
      </c>
      <c r="O4242" s="106">
        <f t="shared" si="3503"/>
        <v>57.53447143795141</v>
      </c>
      <c r="P4242" s="106">
        <f t="shared" si="3503"/>
        <v>52.681960719590691</v>
      </c>
      <c r="Q4242" s="151">
        <f t="shared" si="3503"/>
        <v>51.947587849910661</v>
      </c>
    </row>
    <row r="4243" spans="1:17" x14ac:dyDescent="0.35">
      <c r="A4243" s="28" t="s">
        <v>153</v>
      </c>
      <c r="B4243" s="28">
        <v>199</v>
      </c>
      <c r="C4243" s="28">
        <v>197</v>
      </c>
      <c r="D4243" s="28">
        <v>101</v>
      </c>
      <c r="E4243" s="28">
        <v>20</v>
      </c>
      <c r="F4243" s="28">
        <v>209</v>
      </c>
      <c r="G4243" s="28">
        <v>210</v>
      </c>
      <c r="H4243" s="28">
        <v>183</v>
      </c>
      <c r="I4243" s="146">
        <f>SUM(B4243:H4243)</f>
        <v>1119</v>
      </c>
      <c r="J4243" s="106">
        <v>195</v>
      </c>
      <c r="K4243" s="28">
        <v>212</v>
      </c>
      <c r="L4243" s="28">
        <v>212</v>
      </c>
      <c r="M4243" s="28">
        <v>214</v>
      </c>
      <c r="N4243" s="28">
        <v>28</v>
      </c>
      <c r="O4243" s="28">
        <v>216</v>
      </c>
      <c r="P4243" s="28">
        <v>215</v>
      </c>
      <c r="Q4243" s="146">
        <f>SUM(J4243:P4243)</f>
        <v>1292</v>
      </c>
    </row>
    <row r="4244" spans="1:17" x14ac:dyDescent="0.35">
      <c r="A4244" s="43" t="s">
        <v>155</v>
      </c>
      <c r="B4244" s="169">
        <f>B4243/B4241</f>
        <v>3.3797554347826089</v>
      </c>
      <c r="C4244" s="169">
        <f t="shared" ref="C4244:I4244" si="3504">C4243/C4241</f>
        <v>4.0879850591409008</v>
      </c>
      <c r="D4244" s="169">
        <f t="shared" si="3504"/>
        <v>1.5680794907623041</v>
      </c>
      <c r="E4244" s="169">
        <f t="shared" si="3504"/>
        <v>0.53333333333333333</v>
      </c>
      <c r="F4244" s="169">
        <f t="shared" si="3504"/>
        <v>3.4217419777341194</v>
      </c>
      <c r="G4244" s="169">
        <f t="shared" si="3504"/>
        <v>3.3931168201648085</v>
      </c>
      <c r="H4244" s="169">
        <f t="shared" si="3504"/>
        <v>3.2049036777583186</v>
      </c>
      <c r="I4244" s="146">
        <f t="shared" si="3504"/>
        <v>2.8762369875337361</v>
      </c>
      <c r="J4244" s="169">
        <f>J4243/J4241</f>
        <v>3.266331658291457</v>
      </c>
      <c r="K4244" s="169">
        <f t="shared" ref="K4244:Q4244" si="3505">K4243/K4241</f>
        <v>3.5666218034993271</v>
      </c>
      <c r="L4244" s="169">
        <f t="shared" si="3505"/>
        <v>3.5058706796758723</v>
      </c>
      <c r="M4244" s="169">
        <f t="shared" si="3505"/>
        <v>3.6487638533674334</v>
      </c>
      <c r="N4244" s="169">
        <f t="shared" si="3505"/>
        <v>0.46682227409136373</v>
      </c>
      <c r="O4244" s="169">
        <f t="shared" si="3505"/>
        <v>3.5456336178594876</v>
      </c>
      <c r="P4244" s="169">
        <f t="shared" si="3505"/>
        <v>3.5484403366892225</v>
      </c>
      <c r="Q4244" s="146">
        <f t="shared" si="3505"/>
        <v>3.0780226325193567</v>
      </c>
    </row>
    <row r="4245" spans="1:17" x14ac:dyDescent="0.35">
      <c r="A4245" s="28" t="s">
        <v>176</v>
      </c>
      <c r="B4245" s="28">
        <v>0</v>
      </c>
      <c r="C4245" s="28">
        <v>0</v>
      </c>
      <c r="D4245" s="28">
        <v>0</v>
      </c>
      <c r="E4245" s="28">
        <v>0</v>
      </c>
      <c r="F4245" s="28">
        <v>0</v>
      </c>
      <c r="G4245" s="28">
        <v>0</v>
      </c>
      <c r="H4245" s="28">
        <v>0</v>
      </c>
      <c r="I4245" s="146">
        <f t="shared" si="3414"/>
        <v>0</v>
      </c>
      <c r="J4245" s="28">
        <v>0</v>
      </c>
      <c r="K4245" s="28">
        <v>0</v>
      </c>
      <c r="L4245" s="28">
        <v>0</v>
      </c>
      <c r="M4245" s="28">
        <v>0</v>
      </c>
      <c r="N4245" s="28">
        <v>0</v>
      </c>
      <c r="O4245" s="28">
        <v>0</v>
      </c>
      <c r="P4245" s="28">
        <v>0</v>
      </c>
      <c r="Q4245" s="146">
        <f t="shared" ref="Q4245:Q4249" si="3506">SUM(J4245:P4245)</f>
        <v>0</v>
      </c>
    </row>
    <row r="4246" spans="1:17" x14ac:dyDescent="0.35">
      <c r="A4246" s="28" t="s">
        <v>177</v>
      </c>
      <c r="B4246" s="28">
        <v>0</v>
      </c>
      <c r="C4246" s="28">
        <v>0</v>
      </c>
      <c r="D4246" s="28">
        <v>0</v>
      </c>
      <c r="E4246" s="28">
        <v>0</v>
      </c>
      <c r="F4246" s="28">
        <v>0</v>
      </c>
      <c r="G4246" s="28">
        <v>0</v>
      </c>
      <c r="H4246" s="28">
        <v>0</v>
      </c>
      <c r="I4246" s="146">
        <f t="shared" si="3414"/>
        <v>0</v>
      </c>
      <c r="J4246" s="28">
        <v>0</v>
      </c>
      <c r="K4246" s="28">
        <v>0</v>
      </c>
      <c r="L4246" s="28">
        <v>0</v>
      </c>
      <c r="M4246" s="28">
        <v>0</v>
      </c>
      <c r="N4246" s="28">
        <v>0</v>
      </c>
      <c r="O4246" s="28">
        <v>0</v>
      </c>
      <c r="P4246" s="28">
        <v>0</v>
      </c>
      <c r="Q4246" s="146">
        <f t="shared" si="3506"/>
        <v>0</v>
      </c>
    </row>
    <row r="4247" spans="1:17" x14ac:dyDescent="0.35">
      <c r="A4247" s="28" t="s">
        <v>152</v>
      </c>
      <c r="B4247" s="28">
        <v>0</v>
      </c>
      <c r="C4247" s="28">
        <v>0</v>
      </c>
      <c r="D4247" s="28">
        <v>0</v>
      </c>
      <c r="E4247" s="28">
        <v>0</v>
      </c>
      <c r="F4247" s="28">
        <v>0</v>
      </c>
      <c r="G4247" s="28">
        <v>0</v>
      </c>
      <c r="H4247" s="28">
        <v>0</v>
      </c>
      <c r="I4247" s="146">
        <f t="shared" si="3414"/>
        <v>0</v>
      </c>
      <c r="J4247" s="28">
        <v>0</v>
      </c>
      <c r="K4247" s="28">
        <v>0</v>
      </c>
      <c r="L4247" s="28">
        <v>0</v>
      </c>
      <c r="M4247" s="28">
        <v>0</v>
      </c>
      <c r="N4247" s="28">
        <v>0</v>
      </c>
      <c r="O4247" s="28">
        <v>0</v>
      </c>
      <c r="P4247" s="28">
        <v>0</v>
      </c>
      <c r="Q4247" s="146">
        <f t="shared" si="3506"/>
        <v>0</v>
      </c>
    </row>
    <row r="4248" spans="1:17" x14ac:dyDescent="0.35">
      <c r="A4248" s="28" t="s">
        <v>154</v>
      </c>
      <c r="B4248" s="106">
        <v>0</v>
      </c>
      <c r="C4248" s="106">
        <v>0</v>
      </c>
      <c r="D4248" s="106">
        <v>0</v>
      </c>
      <c r="E4248" s="106">
        <v>0</v>
      </c>
      <c r="F4248" s="106">
        <v>0</v>
      </c>
      <c r="G4248" s="106">
        <v>0</v>
      </c>
      <c r="H4248" s="106">
        <v>0</v>
      </c>
      <c r="I4248" s="146">
        <f t="shared" si="3414"/>
        <v>0</v>
      </c>
      <c r="J4248" s="106">
        <v>0</v>
      </c>
      <c r="K4248" s="106">
        <v>0</v>
      </c>
      <c r="L4248" s="106">
        <v>0</v>
      </c>
      <c r="M4248" s="106">
        <v>0</v>
      </c>
      <c r="N4248" s="106">
        <v>0</v>
      </c>
      <c r="O4248" s="106">
        <v>0</v>
      </c>
      <c r="P4248" s="106">
        <v>0</v>
      </c>
      <c r="Q4248" s="146">
        <f t="shared" si="3506"/>
        <v>0</v>
      </c>
    </row>
    <row r="4249" spans="1:17" x14ac:dyDescent="0.35">
      <c r="A4249" s="28" t="s">
        <v>153</v>
      </c>
      <c r="B4249" s="88">
        <v>0</v>
      </c>
      <c r="C4249" s="88">
        <v>0</v>
      </c>
      <c r="D4249" s="88">
        <v>0</v>
      </c>
      <c r="E4249" s="88">
        <v>0</v>
      </c>
      <c r="F4249" s="88">
        <v>0</v>
      </c>
      <c r="G4249" s="88">
        <v>0</v>
      </c>
      <c r="H4249" s="88">
        <v>0</v>
      </c>
      <c r="I4249" s="146">
        <f t="shared" si="3414"/>
        <v>0</v>
      </c>
      <c r="J4249" s="88">
        <v>0</v>
      </c>
      <c r="K4249" s="88">
        <v>0</v>
      </c>
      <c r="L4249" s="88">
        <v>0</v>
      </c>
      <c r="M4249" s="88">
        <v>0</v>
      </c>
      <c r="N4249" s="88">
        <v>0</v>
      </c>
      <c r="O4249" s="88">
        <v>0</v>
      </c>
      <c r="P4249" s="88">
        <v>0</v>
      </c>
      <c r="Q4249" s="146">
        <f t="shared" si="3506"/>
        <v>0</v>
      </c>
    </row>
    <row r="4250" spans="1:17" x14ac:dyDescent="0.35">
      <c r="A4250" s="43" t="s">
        <v>155</v>
      </c>
      <c r="B4250" s="169" t="e">
        <f>B4249/B4247</f>
        <v>#DIV/0!</v>
      </c>
      <c r="C4250" s="169" t="e">
        <f t="shared" ref="C4250:I4250" si="3507">C4249/C4247</f>
        <v>#DIV/0!</v>
      </c>
      <c r="D4250" s="169" t="e">
        <f t="shared" si="3507"/>
        <v>#DIV/0!</v>
      </c>
      <c r="E4250" s="169" t="e">
        <f t="shared" si="3507"/>
        <v>#DIV/0!</v>
      </c>
      <c r="F4250" s="169" t="e">
        <f t="shared" si="3507"/>
        <v>#DIV/0!</v>
      </c>
      <c r="G4250" s="169" t="e">
        <f t="shared" si="3507"/>
        <v>#DIV/0!</v>
      </c>
      <c r="H4250" s="169" t="e">
        <f t="shared" si="3507"/>
        <v>#DIV/0!</v>
      </c>
      <c r="I4250" s="146" t="e">
        <f t="shared" si="3507"/>
        <v>#DIV/0!</v>
      </c>
      <c r="J4250" s="169" t="e">
        <f>J4249/J4247</f>
        <v>#DIV/0!</v>
      </c>
      <c r="K4250" s="169" t="e">
        <f t="shared" ref="K4250:Q4250" si="3508">K4249/K4247</f>
        <v>#DIV/0!</v>
      </c>
      <c r="L4250" s="169" t="e">
        <f t="shared" si="3508"/>
        <v>#DIV/0!</v>
      </c>
      <c r="M4250" s="169" t="e">
        <f t="shared" si="3508"/>
        <v>#DIV/0!</v>
      </c>
      <c r="N4250" s="169" t="e">
        <f t="shared" si="3508"/>
        <v>#DIV/0!</v>
      </c>
      <c r="O4250" s="169" t="e">
        <f t="shared" si="3508"/>
        <v>#DIV/0!</v>
      </c>
      <c r="P4250" s="169" t="e">
        <f t="shared" si="3508"/>
        <v>#DIV/0!</v>
      </c>
      <c r="Q4250" s="146" t="e">
        <f t="shared" si="3508"/>
        <v>#DIV/0!</v>
      </c>
    </row>
    <row r="4251" spans="1:17" x14ac:dyDescent="0.35">
      <c r="A4251" s="28" t="s">
        <v>174</v>
      </c>
      <c r="B4251" s="28">
        <v>21.54</v>
      </c>
      <c r="C4251" s="28">
        <v>27.08</v>
      </c>
      <c r="D4251" s="28">
        <v>16.05</v>
      </c>
      <c r="E4251" s="28">
        <v>6.96</v>
      </c>
      <c r="F4251" s="28">
        <v>9.86</v>
      </c>
      <c r="G4251" s="79">
        <v>17.100000000000001</v>
      </c>
      <c r="H4251" s="79">
        <v>17.350000000000001</v>
      </c>
      <c r="I4251" s="146">
        <f t="shared" ref="I4251:I4255" si="3509">SUM(B4251:H4251)</f>
        <v>115.94</v>
      </c>
      <c r="J4251" s="88">
        <v>20.36</v>
      </c>
      <c r="K4251" s="28">
        <v>24.07</v>
      </c>
      <c r="L4251" s="28">
        <v>17.399999999999999</v>
      </c>
      <c r="M4251" s="28">
        <v>20.239999999999998</v>
      </c>
      <c r="N4251" s="28">
        <v>24.35</v>
      </c>
      <c r="O4251" s="79">
        <v>15.4</v>
      </c>
      <c r="P4251" s="79">
        <v>18.66</v>
      </c>
      <c r="Q4251" s="146">
        <f t="shared" ref="Q4251:Q4252" si="3510">SUM(J4251:P4251)</f>
        <v>140.47999999999999</v>
      </c>
    </row>
    <row r="4252" spans="1:17" x14ac:dyDescent="0.35">
      <c r="A4252" s="28" t="s">
        <v>175</v>
      </c>
      <c r="B4252" s="28">
        <v>0.26</v>
      </c>
      <c r="C4252" s="28">
        <v>0.28000000000000003</v>
      </c>
      <c r="D4252" s="28">
        <v>0.28999999999999998</v>
      </c>
      <c r="E4252" s="28">
        <v>0.04</v>
      </c>
      <c r="F4252" s="28">
        <v>0.31</v>
      </c>
      <c r="G4252" s="28">
        <v>0.31</v>
      </c>
      <c r="H4252" s="88">
        <v>0.3</v>
      </c>
      <c r="I4252" s="146">
        <f t="shared" si="3509"/>
        <v>1.7900000000000003</v>
      </c>
      <c r="J4252" s="88">
        <v>33</v>
      </c>
      <c r="K4252" s="28">
        <v>34</v>
      </c>
      <c r="L4252" s="28">
        <v>31</v>
      </c>
      <c r="M4252" s="28">
        <v>30</v>
      </c>
      <c r="N4252" s="28">
        <v>32</v>
      </c>
      <c r="O4252" s="88">
        <v>35</v>
      </c>
      <c r="P4252" s="88">
        <v>31</v>
      </c>
      <c r="Q4252" s="146">
        <f t="shared" si="3510"/>
        <v>226</v>
      </c>
    </row>
    <row r="4253" spans="1:17" x14ac:dyDescent="0.35">
      <c r="A4253" s="28" t="s">
        <v>152</v>
      </c>
      <c r="B4253" s="28">
        <f>B4252+B4251</f>
        <v>21.8</v>
      </c>
      <c r="C4253" s="28">
        <f t="shared" ref="C4253:I4253" si="3511">C4252+C4251</f>
        <v>27.36</v>
      </c>
      <c r="D4253" s="28">
        <f t="shared" si="3511"/>
        <v>16.34</v>
      </c>
      <c r="E4253" s="28">
        <f t="shared" si="3511"/>
        <v>7</v>
      </c>
      <c r="F4253" s="28">
        <f t="shared" si="3511"/>
        <v>10.17</v>
      </c>
      <c r="G4253" s="28">
        <f t="shared" si="3511"/>
        <v>17.41</v>
      </c>
      <c r="H4253" s="28">
        <f t="shared" si="3511"/>
        <v>17.650000000000002</v>
      </c>
      <c r="I4253" s="150">
        <f t="shared" si="3511"/>
        <v>117.73</v>
      </c>
      <c r="J4253" s="28">
        <f>J4252+J4251</f>
        <v>53.36</v>
      </c>
      <c r="K4253" s="28">
        <f t="shared" ref="K4253:Q4253" si="3512">K4252+K4251</f>
        <v>58.07</v>
      </c>
      <c r="L4253" s="28">
        <f t="shared" si="3512"/>
        <v>48.4</v>
      </c>
      <c r="M4253" s="28">
        <f t="shared" si="3512"/>
        <v>50.239999999999995</v>
      </c>
      <c r="N4253" s="28">
        <f t="shared" si="3512"/>
        <v>56.35</v>
      </c>
      <c r="O4253" s="28">
        <f t="shared" si="3512"/>
        <v>50.4</v>
      </c>
      <c r="P4253" s="28">
        <f t="shared" si="3512"/>
        <v>49.66</v>
      </c>
      <c r="Q4253" s="28">
        <f t="shared" si="3512"/>
        <v>366.48</v>
      </c>
    </row>
    <row r="4254" spans="1:17" x14ac:dyDescent="0.35">
      <c r="A4254" s="28" t="s">
        <v>154</v>
      </c>
      <c r="B4254" s="106">
        <f>B4252/B4253*100</f>
        <v>1.1926605504587156</v>
      </c>
      <c r="C4254" s="106">
        <f t="shared" ref="C4254:I4254" si="3513">C4252/C4253*100</f>
        <v>1.0233918128654973</v>
      </c>
      <c r="D4254" s="106">
        <f t="shared" si="3513"/>
        <v>1.774785801713586</v>
      </c>
      <c r="E4254" s="106">
        <f t="shared" si="3513"/>
        <v>0.5714285714285714</v>
      </c>
      <c r="F4254" s="106">
        <f t="shared" si="3513"/>
        <v>3.0481809242871192</v>
      </c>
      <c r="G4254" s="106">
        <f t="shared" si="3513"/>
        <v>1.7805858701895463</v>
      </c>
      <c r="H4254" s="106">
        <f t="shared" si="3513"/>
        <v>1.6997167138810196</v>
      </c>
      <c r="I4254" s="151">
        <f t="shared" si="3513"/>
        <v>1.5204280981907756</v>
      </c>
      <c r="J4254" s="106">
        <f>J4252/J4253*100</f>
        <v>61.844077961019494</v>
      </c>
      <c r="K4254" s="106">
        <f t="shared" ref="K4254:P4254" si="3514">K4252/K4253*100</f>
        <v>58.550025830893745</v>
      </c>
      <c r="L4254" s="106">
        <f t="shared" si="3514"/>
        <v>64.049586776859499</v>
      </c>
      <c r="M4254" s="106">
        <f t="shared" si="3514"/>
        <v>59.713375796178347</v>
      </c>
      <c r="N4254" s="106">
        <f t="shared" si="3514"/>
        <v>56.787932564330077</v>
      </c>
      <c r="O4254" s="106">
        <f t="shared" si="3514"/>
        <v>69.444444444444443</v>
      </c>
      <c r="P4254" s="106">
        <f t="shared" si="3514"/>
        <v>62.424486508256152</v>
      </c>
      <c r="Q4254" s="151">
        <f>Q4252/Q4253*100</f>
        <v>61.667758131412356</v>
      </c>
    </row>
    <row r="4255" spans="1:17" x14ac:dyDescent="0.35">
      <c r="A4255" s="28" t="s">
        <v>153</v>
      </c>
      <c r="B4255" s="28">
        <v>28</v>
      </c>
      <c r="C4255" s="28">
        <v>10</v>
      </c>
      <c r="D4255" s="28">
        <v>49</v>
      </c>
      <c r="E4255" s="28">
        <v>24</v>
      </c>
      <c r="F4255" s="28">
        <v>112</v>
      </c>
      <c r="G4255" s="28">
        <v>98</v>
      </c>
      <c r="H4255" s="28">
        <v>118</v>
      </c>
      <c r="I4255" s="146">
        <f t="shared" si="3509"/>
        <v>439</v>
      </c>
      <c r="J4255" s="28">
        <v>129</v>
      </c>
      <c r="K4255" s="28">
        <v>111</v>
      </c>
      <c r="L4255" s="28">
        <v>110</v>
      </c>
      <c r="M4255" s="28">
        <v>96</v>
      </c>
      <c r="N4255" s="28">
        <v>12</v>
      </c>
      <c r="O4255" s="28">
        <v>45</v>
      </c>
      <c r="P4255" s="28">
        <v>89</v>
      </c>
      <c r="Q4255" s="146">
        <f t="shared" ref="Q4255" si="3515">SUM(J4255:P4255)</f>
        <v>592</v>
      </c>
    </row>
    <row r="4256" spans="1:17" x14ac:dyDescent="0.35">
      <c r="A4256" s="43" t="s">
        <v>155</v>
      </c>
      <c r="B4256" s="169">
        <f>B4255/B4253</f>
        <v>1.2844036697247705</v>
      </c>
      <c r="C4256" s="169">
        <f t="shared" ref="C4256:I4256" si="3516">C4255/C4253</f>
        <v>0.36549707602339182</v>
      </c>
      <c r="D4256" s="169">
        <f t="shared" si="3516"/>
        <v>2.9987760097919218</v>
      </c>
      <c r="E4256" s="169">
        <f t="shared" si="3516"/>
        <v>3.4285714285714284</v>
      </c>
      <c r="F4256" s="169">
        <f t="shared" si="3516"/>
        <v>11.012782694198624</v>
      </c>
      <c r="G4256" s="169">
        <f t="shared" si="3516"/>
        <v>5.6289488799540495</v>
      </c>
      <c r="H4256" s="169">
        <f t="shared" si="3516"/>
        <v>6.6855524079320103</v>
      </c>
      <c r="I4256" s="146">
        <f t="shared" si="3516"/>
        <v>3.7288711458421813</v>
      </c>
      <c r="J4256" s="169">
        <f>J4255/J4253</f>
        <v>2.4175412293853076</v>
      </c>
      <c r="K4256" s="169">
        <f t="shared" ref="K4256:Q4256" si="3517">K4255/K4253</f>
        <v>1.9114861374203547</v>
      </c>
      <c r="L4256" s="169">
        <f t="shared" si="3517"/>
        <v>2.2727272727272729</v>
      </c>
      <c r="M4256" s="169">
        <f t="shared" si="3517"/>
        <v>1.9108280254777072</v>
      </c>
      <c r="N4256" s="169">
        <f t="shared" si="3517"/>
        <v>0.2129547471162378</v>
      </c>
      <c r="O4256" s="169">
        <f t="shared" si="3517"/>
        <v>0.8928571428571429</v>
      </c>
      <c r="P4256" s="169">
        <f t="shared" si="3517"/>
        <v>1.7921868707209023</v>
      </c>
      <c r="Q4256" s="146">
        <f t="shared" si="3517"/>
        <v>1.615367823619297</v>
      </c>
    </row>
    <row r="4257" spans="1:17" x14ac:dyDescent="0.35">
      <c r="A4257" s="21"/>
      <c r="B4257" s="21"/>
      <c r="C4257" s="21"/>
      <c r="D4257" s="169"/>
      <c r="E4257" s="169"/>
      <c r="F4257" s="21"/>
      <c r="G4257" s="21"/>
      <c r="H4257" s="21"/>
      <c r="I4257" s="21"/>
      <c r="J4257" s="21"/>
      <c r="K4257" s="21"/>
      <c r="L4257" s="169"/>
      <c r="M4257" s="169"/>
      <c r="N4257" s="21"/>
      <c r="O4257" s="21"/>
      <c r="P4257" s="21"/>
      <c r="Q4257" s="146"/>
    </row>
    <row r="4258" spans="1:17" x14ac:dyDescent="0.35">
      <c r="A4258" s="21"/>
      <c r="B4258" s="155"/>
      <c r="C4258" s="156" t="s">
        <v>1679</v>
      </c>
      <c r="D4258" s="156" t="s">
        <v>178</v>
      </c>
      <c r="E4258" s="156" t="s">
        <v>179</v>
      </c>
      <c r="F4258" s="156" t="s">
        <v>180</v>
      </c>
      <c r="G4258" s="156" t="s">
        <v>181</v>
      </c>
      <c r="H4258" s="156" t="s">
        <v>182</v>
      </c>
      <c r="I4258" s="156" t="s">
        <v>183</v>
      </c>
      <c r="J4258" s="156" t="s">
        <v>184</v>
      </c>
      <c r="K4258" s="156" t="s">
        <v>185</v>
      </c>
      <c r="L4258" s="156" t="s">
        <v>186</v>
      </c>
      <c r="M4258" s="156" t="s">
        <v>187</v>
      </c>
      <c r="N4258" s="156" t="s">
        <v>188</v>
      </c>
      <c r="O4258" s="21"/>
      <c r="P4258" s="21"/>
      <c r="Q4258" s="146"/>
    </row>
    <row r="4259" spans="1:17" x14ac:dyDescent="0.35">
      <c r="A4259" s="21"/>
      <c r="B4259" s="157" t="s">
        <v>189</v>
      </c>
      <c r="C4259" s="179">
        <f>I4186</f>
        <v>708.40000000000009</v>
      </c>
      <c r="D4259" s="158">
        <f>I4193</f>
        <v>797.6</v>
      </c>
      <c r="E4259" s="158">
        <v>0</v>
      </c>
      <c r="F4259" s="164">
        <f>Q4204</f>
        <v>239.31</v>
      </c>
      <c r="G4259" s="180">
        <f>I4210</f>
        <v>0</v>
      </c>
      <c r="H4259" s="164">
        <f>Q4216</f>
        <v>804.15999999999985</v>
      </c>
      <c r="I4259" s="164">
        <v>397</v>
      </c>
      <c r="J4259" s="164">
        <v>312</v>
      </c>
      <c r="K4259" s="179">
        <f>Q464</f>
        <v>0</v>
      </c>
      <c r="L4259" s="164">
        <f>Q4240</f>
        <v>218.05</v>
      </c>
      <c r="M4259" s="164">
        <v>0</v>
      </c>
      <c r="N4259" s="164">
        <v>226</v>
      </c>
      <c r="O4259" s="21"/>
      <c r="P4259" s="21"/>
      <c r="Q4259" s="146"/>
    </row>
    <row r="4260" spans="1:17" x14ac:dyDescent="0.35">
      <c r="A4260" s="21"/>
      <c r="B4260" s="157" t="s">
        <v>190</v>
      </c>
      <c r="C4260" s="163">
        <f>B4188</f>
        <v>100</v>
      </c>
      <c r="D4260" s="163"/>
      <c r="E4260" s="163">
        <v>100</v>
      </c>
      <c r="F4260" s="163">
        <f>Q4206</f>
        <v>59.401295703328614</v>
      </c>
      <c r="G4260" s="163">
        <v>0</v>
      </c>
      <c r="H4260" s="184">
        <f>Q4218</f>
        <v>23.133572677897448</v>
      </c>
      <c r="I4260" s="163">
        <v>43</v>
      </c>
      <c r="J4260" s="163">
        <v>44</v>
      </c>
      <c r="K4260" s="163">
        <v>18</v>
      </c>
      <c r="L4260" s="163">
        <f>I4242</f>
        <v>52.666752345456878</v>
      </c>
      <c r="M4260" s="163" t="e">
        <v>#DIV/0!</v>
      </c>
      <c r="N4260" s="163">
        <f>Q4254</f>
        <v>61.667758131412356</v>
      </c>
      <c r="O4260" s="21"/>
      <c r="P4260" s="21"/>
      <c r="Q4260" s="146"/>
    </row>
    <row r="4261" spans="1:17" x14ac:dyDescent="0.35">
      <c r="A4261" s="21"/>
      <c r="B4261" s="21"/>
      <c r="C4261" s="21"/>
      <c r="D4261" s="21"/>
      <c r="E4261" s="21"/>
      <c r="F4261" s="21"/>
      <c r="G4261" s="21"/>
      <c r="H4261" s="21"/>
      <c r="J4261" s="21"/>
      <c r="K4261" s="21"/>
      <c r="L4261" s="21"/>
      <c r="M4261" s="21"/>
      <c r="N4261" s="21"/>
      <c r="O4261" s="21"/>
      <c r="P4261" s="21"/>
      <c r="Q4261" s="146"/>
    </row>
    <row r="4262" spans="1:17" x14ac:dyDescent="0.35">
      <c r="A4262" s="31" t="s">
        <v>0</v>
      </c>
      <c r="B4262" s="32"/>
      <c r="C4262" s="32"/>
      <c r="D4262" s="21"/>
      <c r="E4262" s="21"/>
      <c r="F4262" s="21"/>
      <c r="G4262" s="21"/>
      <c r="H4262" s="21"/>
      <c r="I4262" s="21"/>
      <c r="J4262" s="21"/>
      <c r="K4262" s="21"/>
      <c r="L4262" s="21"/>
      <c r="M4262" s="21"/>
      <c r="N4262" s="21"/>
      <c r="O4262" s="21"/>
      <c r="P4262" s="21"/>
    </row>
    <row r="4263" spans="1:17" ht="15.5" x14ac:dyDescent="0.35">
      <c r="A4263" s="33" t="s">
        <v>1</v>
      </c>
      <c r="B4263" s="64" t="s">
        <v>2292</v>
      </c>
      <c r="C4263" s="64" t="s">
        <v>2293</v>
      </c>
      <c r="D4263" s="64" t="s">
        <v>2294</v>
      </c>
      <c r="E4263" s="64" t="s">
        <v>2295</v>
      </c>
      <c r="F4263" s="64" t="s">
        <v>2296</v>
      </c>
      <c r="G4263" s="64" t="s">
        <v>2297</v>
      </c>
      <c r="H4263" s="64" t="s">
        <v>2298</v>
      </c>
      <c r="I4263" s="65" t="s">
        <v>2312</v>
      </c>
      <c r="J4263" s="64" t="s">
        <v>2299</v>
      </c>
      <c r="K4263" s="64" t="s">
        <v>2300</v>
      </c>
      <c r="L4263" s="64" t="s">
        <v>463</v>
      </c>
      <c r="M4263" s="64" t="s">
        <v>464</v>
      </c>
      <c r="N4263" s="64" t="s">
        <v>465</v>
      </c>
      <c r="O4263" s="64" t="s">
        <v>466</v>
      </c>
      <c r="P4263" s="64" t="s">
        <v>467</v>
      </c>
      <c r="Q4263" s="65" t="s">
        <v>2313</v>
      </c>
    </row>
    <row r="4264" spans="1:17" x14ac:dyDescent="0.35">
      <c r="A4264" s="28" t="s">
        <v>1677</v>
      </c>
      <c r="B4264" s="28">
        <v>0</v>
      </c>
      <c r="C4264" s="28">
        <v>0</v>
      </c>
      <c r="D4264" s="28">
        <v>0</v>
      </c>
      <c r="E4264" s="28">
        <v>0</v>
      </c>
      <c r="F4264" s="28">
        <v>0</v>
      </c>
      <c r="G4264" s="28">
        <v>0</v>
      </c>
      <c r="H4264" s="28">
        <v>0</v>
      </c>
      <c r="I4264" s="146">
        <v>0</v>
      </c>
      <c r="J4264" s="28">
        <v>0</v>
      </c>
      <c r="K4264" s="28">
        <v>0</v>
      </c>
      <c r="L4264" s="28">
        <v>0</v>
      </c>
      <c r="M4264" s="28">
        <v>0</v>
      </c>
      <c r="N4264" s="28">
        <v>0</v>
      </c>
      <c r="O4264" s="28">
        <v>0</v>
      </c>
      <c r="P4264" s="28">
        <v>0</v>
      </c>
      <c r="Q4264" s="146">
        <v>0</v>
      </c>
    </row>
    <row r="4265" spans="1:17" x14ac:dyDescent="0.35">
      <c r="A4265" s="28" t="s">
        <v>1678</v>
      </c>
      <c r="B4265" s="28">
        <v>197.2</v>
      </c>
      <c r="C4265" s="28">
        <v>99.9</v>
      </c>
      <c r="D4265" s="28">
        <v>28.8</v>
      </c>
      <c r="E4265" s="28">
        <v>0.1</v>
      </c>
      <c r="F4265" s="28">
        <v>61.2</v>
      </c>
      <c r="G4265" s="166">
        <v>78</v>
      </c>
      <c r="H4265" s="28">
        <v>53.3</v>
      </c>
      <c r="I4265" s="146">
        <v>518.5</v>
      </c>
      <c r="J4265" s="28">
        <v>32.200000000000003</v>
      </c>
      <c r="K4265" s="28">
        <v>0.1</v>
      </c>
      <c r="L4265" s="28">
        <v>18.3</v>
      </c>
      <c r="M4265" s="28">
        <v>0.1</v>
      </c>
      <c r="N4265" s="28">
        <v>23.9</v>
      </c>
      <c r="O4265" s="28">
        <v>112.5</v>
      </c>
      <c r="P4265" s="28">
        <v>208.3</v>
      </c>
      <c r="Q4265" s="146">
        <v>32.200000000000003</v>
      </c>
    </row>
    <row r="4266" spans="1:17" x14ac:dyDescent="0.35">
      <c r="A4266" s="28" t="s">
        <v>152</v>
      </c>
      <c r="B4266" s="28">
        <v>197.2</v>
      </c>
      <c r="C4266" s="28">
        <v>99.9</v>
      </c>
      <c r="D4266" s="28">
        <v>28.8</v>
      </c>
      <c r="E4266" s="28">
        <v>0.1</v>
      </c>
      <c r="F4266" s="28">
        <v>61.2</v>
      </c>
      <c r="G4266" s="28">
        <v>78</v>
      </c>
      <c r="H4266" s="28">
        <v>53.3</v>
      </c>
      <c r="I4266" s="146">
        <v>518.5</v>
      </c>
      <c r="J4266" s="174">
        <f>J4265+J4264</f>
        <v>32.200000000000003</v>
      </c>
      <c r="K4266" s="174">
        <f t="shared" ref="K4266:Q4266" si="3518">K4265+K4264</f>
        <v>0.1</v>
      </c>
      <c r="L4266" s="174">
        <f t="shared" si="3518"/>
        <v>18.3</v>
      </c>
      <c r="M4266" s="174">
        <f t="shared" si="3518"/>
        <v>0.1</v>
      </c>
      <c r="N4266" s="174">
        <f t="shared" si="3518"/>
        <v>23.9</v>
      </c>
      <c r="O4266" s="174">
        <f t="shared" si="3518"/>
        <v>112.5</v>
      </c>
      <c r="P4266" s="174">
        <f t="shared" si="3518"/>
        <v>208.3</v>
      </c>
      <c r="Q4266" s="174">
        <f t="shared" si="3518"/>
        <v>32.200000000000003</v>
      </c>
    </row>
    <row r="4267" spans="1:17" x14ac:dyDescent="0.35">
      <c r="A4267" s="28" t="s">
        <v>154</v>
      </c>
      <c r="B4267" s="106">
        <v>100</v>
      </c>
      <c r="C4267" s="106">
        <v>100</v>
      </c>
      <c r="D4267" s="106">
        <v>1</v>
      </c>
      <c r="E4267" s="106">
        <v>1</v>
      </c>
      <c r="F4267" s="106">
        <v>100</v>
      </c>
      <c r="G4267" s="106">
        <v>100</v>
      </c>
      <c r="H4267" s="106">
        <v>100</v>
      </c>
      <c r="I4267" s="106">
        <v>100</v>
      </c>
      <c r="J4267" s="147">
        <f>J4265/J4266*100</f>
        <v>100</v>
      </c>
      <c r="K4267" s="147">
        <f t="shared" ref="K4267:Q4267" si="3519">K4265/K4266*100</f>
        <v>100</v>
      </c>
      <c r="L4267" s="147">
        <f t="shared" si="3519"/>
        <v>100</v>
      </c>
      <c r="M4267" s="147">
        <f t="shared" si="3519"/>
        <v>100</v>
      </c>
      <c r="N4267" s="147">
        <f t="shared" si="3519"/>
        <v>100</v>
      </c>
      <c r="O4267" s="147">
        <f t="shared" si="3519"/>
        <v>100</v>
      </c>
      <c r="P4267" s="147">
        <f t="shared" si="3519"/>
        <v>100</v>
      </c>
      <c r="Q4267" s="147">
        <f t="shared" si="3519"/>
        <v>100</v>
      </c>
    </row>
    <row r="4268" spans="1:17" x14ac:dyDescent="0.35">
      <c r="A4268" s="28" t="s">
        <v>153</v>
      </c>
      <c r="B4268" s="28">
        <v>220</v>
      </c>
      <c r="C4268" s="28">
        <v>96</v>
      </c>
      <c r="D4268" s="28">
        <v>56</v>
      </c>
      <c r="E4268" s="28">
        <v>0</v>
      </c>
      <c r="F4268" s="28">
        <v>76</v>
      </c>
      <c r="G4268" s="28">
        <v>117</v>
      </c>
      <c r="H4268" s="28">
        <v>66</v>
      </c>
      <c r="I4268" s="146">
        <v>631</v>
      </c>
      <c r="J4268" s="28">
        <v>49</v>
      </c>
      <c r="K4268" s="28">
        <v>0</v>
      </c>
      <c r="L4268" s="28">
        <v>21</v>
      </c>
      <c r="M4268" s="28">
        <v>0</v>
      </c>
      <c r="N4268" s="28">
        <v>28</v>
      </c>
      <c r="O4268" s="28">
        <v>152</v>
      </c>
      <c r="P4268" s="28">
        <v>236</v>
      </c>
      <c r="Q4268" s="146">
        <v>49</v>
      </c>
    </row>
    <row r="4269" spans="1:17" x14ac:dyDescent="0.35">
      <c r="A4269" s="167" t="s">
        <v>155</v>
      </c>
      <c r="B4269" s="169">
        <v>1.1156186612576064</v>
      </c>
      <c r="C4269" s="169">
        <v>0.96096096096096095</v>
      </c>
      <c r="D4269" s="169">
        <v>1.9444444444444444</v>
      </c>
      <c r="E4269" s="169">
        <v>0</v>
      </c>
      <c r="F4269" s="169">
        <v>1.2418300653594772</v>
      </c>
      <c r="G4269" s="169">
        <v>1.5</v>
      </c>
      <c r="H4269" s="169">
        <v>1.2382739212007505</v>
      </c>
      <c r="I4269" s="146">
        <v>8.0011280532232387</v>
      </c>
      <c r="J4269" s="169">
        <f>J4268/J4266</f>
        <v>1.5217391304347825</v>
      </c>
      <c r="K4269" s="169">
        <f t="shared" ref="K4269:Q4269" si="3520">K4268/K4266</f>
        <v>0</v>
      </c>
      <c r="L4269" s="169">
        <f t="shared" si="3520"/>
        <v>1.1475409836065573</v>
      </c>
      <c r="M4269" s="169">
        <f t="shared" si="3520"/>
        <v>0</v>
      </c>
      <c r="N4269" s="169">
        <f t="shared" si="3520"/>
        <v>1.1715481171548119</v>
      </c>
      <c r="O4269" s="169">
        <f t="shared" si="3520"/>
        <v>1.3511111111111112</v>
      </c>
      <c r="P4269" s="169">
        <f t="shared" si="3520"/>
        <v>1.1329812770043206</v>
      </c>
      <c r="Q4269" s="169">
        <f t="shared" si="3520"/>
        <v>1.5217391304347825</v>
      </c>
    </row>
    <row r="4270" spans="1:17" x14ac:dyDescent="0.35">
      <c r="A4270" s="28" t="s">
        <v>162</v>
      </c>
      <c r="B4270" s="28">
        <v>0</v>
      </c>
      <c r="C4270" s="28">
        <v>0</v>
      </c>
      <c r="D4270" s="28">
        <v>0</v>
      </c>
      <c r="E4270" s="28">
        <v>0</v>
      </c>
      <c r="F4270" s="28">
        <v>0</v>
      </c>
      <c r="G4270" s="28">
        <v>0</v>
      </c>
      <c r="H4270" s="28">
        <v>0</v>
      </c>
      <c r="I4270" s="146">
        <v>0</v>
      </c>
      <c r="J4270" s="28">
        <v>0</v>
      </c>
      <c r="K4270" s="28">
        <v>0</v>
      </c>
      <c r="L4270" s="28">
        <v>0</v>
      </c>
      <c r="M4270" s="28">
        <v>0</v>
      </c>
      <c r="N4270" s="28">
        <v>0</v>
      </c>
      <c r="O4270" s="28">
        <v>0</v>
      </c>
      <c r="P4270" s="28">
        <v>0</v>
      </c>
      <c r="Q4270" s="146">
        <v>0</v>
      </c>
    </row>
    <row r="4271" spans="1:17" x14ac:dyDescent="0.35">
      <c r="A4271" s="28" t="s">
        <v>163</v>
      </c>
      <c r="B4271" s="61">
        <v>198.8</v>
      </c>
      <c r="C4271" s="166">
        <v>119</v>
      </c>
      <c r="D4271" s="166">
        <v>40.5</v>
      </c>
      <c r="E4271" s="166">
        <v>115.6</v>
      </c>
      <c r="F4271" s="166">
        <v>80.400000000000006</v>
      </c>
      <c r="G4271" s="166">
        <v>109.2</v>
      </c>
      <c r="H4271" s="28">
        <v>80.2</v>
      </c>
      <c r="I4271" s="146">
        <v>743.7</v>
      </c>
      <c r="J4271" s="28">
        <v>50.9</v>
      </c>
      <c r="K4271" s="28">
        <v>0.2</v>
      </c>
      <c r="L4271" s="28">
        <v>18</v>
      </c>
      <c r="M4271" s="28">
        <v>0.2</v>
      </c>
      <c r="N4271" s="28">
        <v>25.6</v>
      </c>
      <c r="O4271" s="28">
        <v>128.5</v>
      </c>
      <c r="P4271" s="28">
        <v>159.30000000000001</v>
      </c>
      <c r="Q4271" s="146">
        <v>50.9</v>
      </c>
    </row>
    <row r="4272" spans="1:17" x14ac:dyDescent="0.35">
      <c r="A4272" s="28" t="s">
        <v>152</v>
      </c>
      <c r="B4272" s="28">
        <v>198.8</v>
      </c>
      <c r="C4272" s="28">
        <v>119</v>
      </c>
      <c r="D4272" s="28">
        <v>40.5</v>
      </c>
      <c r="E4272" s="28">
        <v>115.6</v>
      </c>
      <c r="F4272" s="28">
        <v>80.400000000000006</v>
      </c>
      <c r="G4272" s="28">
        <v>109.2</v>
      </c>
      <c r="H4272" s="28">
        <v>80.2</v>
      </c>
      <c r="I4272" s="146">
        <v>743.7</v>
      </c>
      <c r="J4272" s="174">
        <f>J4271+J4270</f>
        <v>50.9</v>
      </c>
      <c r="K4272" s="174">
        <f t="shared" ref="K4272:Q4272" si="3521">K4271+K4270</f>
        <v>0.2</v>
      </c>
      <c r="L4272" s="174">
        <f t="shared" si="3521"/>
        <v>18</v>
      </c>
      <c r="M4272" s="174">
        <f t="shared" si="3521"/>
        <v>0.2</v>
      </c>
      <c r="N4272" s="174">
        <f t="shared" si="3521"/>
        <v>25.6</v>
      </c>
      <c r="O4272" s="174">
        <f t="shared" si="3521"/>
        <v>128.5</v>
      </c>
      <c r="P4272" s="174">
        <f t="shared" si="3521"/>
        <v>159.30000000000001</v>
      </c>
      <c r="Q4272" s="174">
        <f t="shared" si="3521"/>
        <v>50.9</v>
      </c>
    </row>
    <row r="4273" spans="1:17" x14ac:dyDescent="0.35">
      <c r="A4273" s="28" t="s">
        <v>154</v>
      </c>
      <c r="B4273" s="106">
        <v>100</v>
      </c>
      <c r="C4273" s="106">
        <v>100</v>
      </c>
      <c r="D4273" s="106">
        <v>100</v>
      </c>
      <c r="E4273" s="106">
        <v>100</v>
      </c>
      <c r="F4273" s="106">
        <v>100</v>
      </c>
      <c r="G4273" s="106">
        <v>100</v>
      </c>
      <c r="H4273" s="106">
        <v>100</v>
      </c>
      <c r="I4273" s="106">
        <v>100</v>
      </c>
      <c r="J4273" s="147">
        <f>J4271/J4272*100</f>
        <v>100</v>
      </c>
      <c r="K4273" s="147">
        <f t="shared" ref="K4273:Q4273" si="3522">K4271/K4272*100</f>
        <v>100</v>
      </c>
      <c r="L4273" s="147">
        <f t="shared" si="3522"/>
        <v>100</v>
      </c>
      <c r="M4273" s="147">
        <f t="shared" si="3522"/>
        <v>100</v>
      </c>
      <c r="N4273" s="147">
        <f t="shared" si="3522"/>
        <v>100</v>
      </c>
      <c r="O4273" s="147">
        <f t="shared" si="3522"/>
        <v>100</v>
      </c>
      <c r="P4273" s="147">
        <f t="shared" si="3522"/>
        <v>100</v>
      </c>
      <c r="Q4273" s="147">
        <f t="shared" si="3522"/>
        <v>100</v>
      </c>
    </row>
    <row r="4274" spans="1:17" x14ac:dyDescent="0.35">
      <c r="A4274" s="28" t="s">
        <v>153</v>
      </c>
      <c r="B4274" s="28">
        <v>211</v>
      </c>
      <c r="C4274" s="28">
        <v>125</v>
      </c>
      <c r="D4274" s="28">
        <v>36</v>
      </c>
      <c r="E4274" s="28">
        <v>122</v>
      </c>
      <c r="F4274" s="28">
        <v>105</v>
      </c>
      <c r="G4274" s="28">
        <v>154</v>
      </c>
      <c r="H4274" s="28">
        <v>78</v>
      </c>
      <c r="I4274" s="146">
        <v>831</v>
      </c>
      <c r="J4274" s="28">
        <v>72</v>
      </c>
      <c r="K4274" s="28">
        <v>0</v>
      </c>
      <c r="L4274" s="28">
        <v>16</v>
      </c>
      <c r="M4274" s="28">
        <v>0</v>
      </c>
      <c r="N4274" s="28">
        <v>23</v>
      </c>
      <c r="O4274" s="28">
        <v>119</v>
      </c>
      <c r="P4274" s="28">
        <v>147</v>
      </c>
      <c r="Q4274" s="146">
        <v>72</v>
      </c>
    </row>
    <row r="4275" spans="1:17" x14ac:dyDescent="0.35">
      <c r="A4275" s="167" t="s">
        <v>155</v>
      </c>
      <c r="B4275" s="169">
        <v>1.0613682092555332</v>
      </c>
      <c r="C4275" s="169">
        <v>1.0504201680672269</v>
      </c>
      <c r="D4275" s="169">
        <v>0.88888888888888884</v>
      </c>
      <c r="E4275" s="169">
        <v>1.0553633217993079</v>
      </c>
      <c r="F4275" s="169">
        <v>1.3059701492537312</v>
      </c>
      <c r="G4275" s="169">
        <v>1.4102564102564101</v>
      </c>
      <c r="H4275" s="169">
        <v>0.97256857855361589</v>
      </c>
      <c r="I4275" s="146">
        <v>7.7448357260747143</v>
      </c>
      <c r="J4275" s="169">
        <f>J4274/J4272</f>
        <v>1.4145383104125737</v>
      </c>
      <c r="K4275" s="169">
        <f t="shared" ref="K4275:Q4275" si="3523">K4274/K4272</f>
        <v>0</v>
      </c>
      <c r="L4275" s="169">
        <f t="shared" si="3523"/>
        <v>0.88888888888888884</v>
      </c>
      <c r="M4275" s="169">
        <f t="shared" si="3523"/>
        <v>0</v>
      </c>
      <c r="N4275" s="169">
        <f t="shared" si="3523"/>
        <v>0.8984375</v>
      </c>
      <c r="O4275" s="169">
        <f t="shared" si="3523"/>
        <v>0.92607003891050588</v>
      </c>
      <c r="P4275" s="169">
        <f t="shared" si="3523"/>
        <v>0.92278719397363462</v>
      </c>
      <c r="Q4275" s="169">
        <f t="shared" si="3523"/>
        <v>1.4145383104125737</v>
      </c>
    </row>
    <row r="4276" spans="1:17" x14ac:dyDescent="0.35">
      <c r="A4276" s="28" t="s">
        <v>164</v>
      </c>
      <c r="B4276" s="28">
        <v>0</v>
      </c>
      <c r="C4276" s="28">
        <v>0</v>
      </c>
      <c r="D4276" s="28">
        <v>0</v>
      </c>
      <c r="E4276" s="28">
        <v>0</v>
      </c>
      <c r="F4276" s="28">
        <v>0</v>
      </c>
      <c r="G4276" s="28">
        <v>0</v>
      </c>
      <c r="H4276" s="28">
        <v>0</v>
      </c>
      <c r="I4276" s="151"/>
      <c r="J4276" s="28">
        <v>0</v>
      </c>
      <c r="K4276" s="61">
        <v>0</v>
      </c>
      <c r="L4276" s="61">
        <v>0</v>
      </c>
      <c r="M4276" s="61">
        <v>0</v>
      </c>
      <c r="N4276" s="61">
        <v>0</v>
      </c>
      <c r="O4276" s="61">
        <v>0</v>
      </c>
      <c r="P4276" s="61">
        <v>0</v>
      </c>
      <c r="Q4276" s="151"/>
    </row>
    <row r="4277" spans="1:17" x14ac:dyDescent="0.35">
      <c r="A4277" s="88" t="s">
        <v>165</v>
      </c>
      <c r="B4277" s="148">
        <v>0</v>
      </c>
      <c r="C4277" s="148">
        <v>0</v>
      </c>
      <c r="D4277" s="148">
        <v>0</v>
      </c>
      <c r="E4277" s="148">
        <v>0</v>
      </c>
      <c r="F4277" s="148">
        <v>0</v>
      </c>
      <c r="G4277" s="148">
        <v>0</v>
      </c>
      <c r="H4277" s="148">
        <v>0</v>
      </c>
      <c r="I4277" s="153">
        <v>0</v>
      </c>
      <c r="J4277" s="88">
        <v>0</v>
      </c>
      <c r="K4277" s="148">
        <v>0</v>
      </c>
      <c r="L4277" s="148">
        <v>0</v>
      </c>
      <c r="M4277" s="148">
        <v>0</v>
      </c>
      <c r="N4277" s="148">
        <v>0</v>
      </c>
      <c r="O4277" s="148">
        <v>0</v>
      </c>
      <c r="P4277" s="148">
        <v>0</v>
      </c>
      <c r="Q4277" s="153">
        <v>0</v>
      </c>
    </row>
    <row r="4278" spans="1:17" x14ac:dyDescent="0.35">
      <c r="A4278" s="28" t="s">
        <v>152</v>
      </c>
      <c r="B4278" s="28">
        <v>0</v>
      </c>
      <c r="C4278" s="28">
        <v>0</v>
      </c>
      <c r="D4278" s="28">
        <v>0</v>
      </c>
      <c r="E4278" s="28">
        <v>0</v>
      </c>
      <c r="F4278" s="28">
        <v>0</v>
      </c>
      <c r="G4278" s="28">
        <v>0</v>
      </c>
      <c r="H4278" s="28">
        <v>0</v>
      </c>
      <c r="I4278" s="151">
        <v>0</v>
      </c>
      <c r="J4278" s="174">
        <f>J4277+J4276</f>
        <v>0</v>
      </c>
      <c r="K4278" s="174">
        <f t="shared" ref="K4278:Q4278" si="3524">K4277+K4276</f>
        <v>0</v>
      </c>
      <c r="L4278" s="174">
        <f t="shared" si="3524"/>
        <v>0</v>
      </c>
      <c r="M4278" s="174">
        <f t="shared" si="3524"/>
        <v>0</v>
      </c>
      <c r="N4278" s="174">
        <f t="shared" si="3524"/>
        <v>0</v>
      </c>
      <c r="O4278" s="174">
        <f t="shared" si="3524"/>
        <v>0</v>
      </c>
      <c r="P4278" s="174">
        <f t="shared" si="3524"/>
        <v>0</v>
      </c>
      <c r="Q4278" s="174">
        <f t="shared" si="3524"/>
        <v>0</v>
      </c>
    </row>
    <row r="4279" spans="1:17" x14ac:dyDescent="0.35">
      <c r="A4279" s="28" t="s">
        <v>154</v>
      </c>
      <c r="B4279" s="106" t="e">
        <v>#DIV/0!</v>
      </c>
      <c r="C4279" s="106" t="e">
        <v>#DIV/0!</v>
      </c>
      <c r="D4279" s="106" t="e">
        <v>#DIV/0!</v>
      </c>
      <c r="E4279" s="106" t="e">
        <v>#DIV/0!</v>
      </c>
      <c r="F4279" s="106" t="e">
        <v>#DIV/0!</v>
      </c>
      <c r="G4279" s="106" t="e">
        <v>#DIV/0!</v>
      </c>
      <c r="H4279" s="106" t="e">
        <v>#DIV/0!</v>
      </c>
      <c r="I4279" s="146"/>
      <c r="J4279" s="147" t="e">
        <f>J4277/J4278*100</f>
        <v>#DIV/0!</v>
      </c>
      <c r="K4279" s="147" t="e">
        <f t="shared" ref="K4279:Q4279" si="3525">K4277/K4278*100</f>
        <v>#DIV/0!</v>
      </c>
      <c r="L4279" s="147" t="e">
        <f t="shared" si="3525"/>
        <v>#DIV/0!</v>
      </c>
      <c r="M4279" s="147" t="e">
        <f t="shared" si="3525"/>
        <v>#DIV/0!</v>
      </c>
      <c r="N4279" s="147" t="e">
        <f t="shared" si="3525"/>
        <v>#DIV/0!</v>
      </c>
      <c r="O4279" s="147" t="e">
        <f t="shared" si="3525"/>
        <v>#DIV/0!</v>
      </c>
      <c r="P4279" s="147" t="e">
        <f t="shared" si="3525"/>
        <v>#DIV/0!</v>
      </c>
      <c r="Q4279" s="147" t="e">
        <f t="shared" si="3525"/>
        <v>#DIV/0!</v>
      </c>
    </row>
    <row r="4280" spans="1:17" x14ac:dyDescent="0.35">
      <c r="A4280" s="28" t="s">
        <v>153</v>
      </c>
      <c r="B4280" s="28">
        <v>332</v>
      </c>
      <c r="C4280" s="28">
        <v>331</v>
      </c>
      <c r="D4280" s="28">
        <v>94</v>
      </c>
      <c r="E4280" s="28">
        <v>255</v>
      </c>
      <c r="F4280" s="28">
        <v>41</v>
      </c>
      <c r="G4280" s="28">
        <v>306</v>
      </c>
      <c r="H4280" s="28">
        <v>211</v>
      </c>
      <c r="I4280" s="146">
        <v>1570</v>
      </c>
      <c r="J4280" s="28">
        <v>132</v>
      </c>
      <c r="K4280" s="28">
        <v>0</v>
      </c>
      <c r="L4280" s="28">
        <v>0</v>
      </c>
      <c r="M4280" s="28">
        <v>0</v>
      </c>
      <c r="N4280" s="28">
        <v>0</v>
      </c>
      <c r="O4280" s="28">
        <v>0</v>
      </c>
      <c r="P4280" s="28">
        <v>0</v>
      </c>
      <c r="Q4280" s="146">
        <v>132</v>
      </c>
    </row>
    <row r="4281" spans="1:17" x14ac:dyDescent="0.35">
      <c r="A4281" s="43" t="s">
        <v>155</v>
      </c>
      <c r="B4281" s="169" t="e">
        <v>#DIV/0!</v>
      </c>
      <c r="C4281" s="169" t="e">
        <v>#DIV/0!</v>
      </c>
      <c r="D4281" s="169" t="e">
        <v>#DIV/0!</v>
      </c>
      <c r="E4281" s="169" t="e">
        <v>#DIV/0!</v>
      </c>
      <c r="F4281" s="169" t="e">
        <v>#DIV/0!</v>
      </c>
      <c r="G4281" s="169" t="e">
        <v>#DIV/0!</v>
      </c>
      <c r="H4281" s="169" t="e">
        <v>#DIV/0!</v>
      </c>
      <c r="I4281" s="146" t="e">
        <v>#DIV/0!</v>
      </c>
      <c r="J4281" s="169" t="e">
        <f>J4280/J4278</f>
        <v>#DIV/0!</v>
      </c>
      <c r="K4281" s="169" t="e">
        <f t="shared" ref="K4281:Q4281" si="3526">K4280/K4278</f>
        <v>#DIV/0!</v>
      </c>
      <c r="L4281" s="169" t="e">
        <f t="shared" si="3526"/>
        <v>#DIV/0!</v>
      </c>
      <c r="M4281" s="169" t="e">
        <f t="shared" si="3526"/>
        <v>#DIV/0!</v>
      </c>
      <c r="N4281" s="169" t="e">
        <f t="shared" si="3526"/>
        <v>#DIV/0!</v>
      </c>
      <c r="O4281" s="169" t="e">
        <f t="shared" si="3526"/>
        <v>#DIV/0!</v>
      </c>
      <c r="P4281" s="169" t="e">
        <f t="shared" si="3526"/>
        <v>#DIV/0!</v>
      </c>
      <c r="Q4281" s="169" t="e">
        <f t="shared" si="3526"/>
        <v>#DIV/0!</v>
      </c>
    </row>
    <row r="4282" spans="1:17" x14ac:dyDescent="0.35">
      <c r="A4282" s="28" t="s">
        <v>156</v>
      </c>
      <c r="B4282" s="88">
        <v>17.95</v>
      </c>
      <c r="C4282" s="88">
        <v>25.13</v>
      </c>
      <c r="D4282" s="88">
        <v>4.34</v>
      </c>
      <c r="E4282" s="88">
        <v>32.89</v>
      </c>
      <c r="F4282" s="88">
        <v>30.53</v>
      </c>
      <c r="G4282" s="79">
        <v>46.87</v>
      </c>
      <c r="H4282" s="79">
        <v>26.3</v>
      </c>
      <c r="I4282" s="146">
        <v>184.01000000000002</v>
      </c>
      <c r="J4282" s="79">
        <v>19.02</v>
      </c>
      <c r="K4282" s="88">
        <v>0</v>
      </c>
      <c r="L4282" s="88">
        <v>0</v>
      </c>
      <c r="M4282" s="88">
        <v>0.12</v>
      </c>
      <c r="N4282" s="88">
        <v>10.199999999999999</v>
      </c>
      <c r="O4282" s="79">
        <v>45.19</v>
      </c>
      <c r="P4282" s="79">
        <v>32.22</v>
      </c>
      <c r="Q4282" s="146">
        <v>19.02</v>
      </c>
    </row>
    <row r="4283" spans="1:17" x14ac:dyDescent="0.35">
      <c r="A4283" s="28" t="s">
        <v>157</v>
      </c>
      <c r="B4283" s="88">
        <v>53.9</v>
      </c>
      <c r="C4283" s="88">
        <v>36.28</v>
      </c>
      <c r="D4283" s="88">
        <v>10.9</v>
      </c>
      <c r="E4283" s="88">
        <v>29.72</v>
      </c>
      <c r="F4283" s="88">
        <v>31.19</v>
      </c>
      <c r="G4283" s="79">
        <v>30.67</v>
      </c>
      <c r="H4283" s="79">
        <v>26.48</v>
      </c>
      <c r="I4283" s="146">
        <v>219.14000000000001</v>
      </c>
      <c r="J4283" s="79">
        <v>6.07</v>
      </c>
      <c r="K4283" s="88">
        <v>0.11</v>
      </c>
      <c r="L4283" s="88">
        <v>0.48</v>
      </c>
      <c r="M4283" s="88">
        <v>0.13</v>
      </c>
      <c r="N4283" s="88">
        <v>7.36</v>
      </c>
      <c r="O4283" s="79">
        <v>34.31</v>
      </c>
      <c r="P4283" s="79">
        <v>20.99</v>
      </c>
      <c r="Q4283" s="146">
        <v>6.07</v>
      </c>
    </row>
    <row r="4284" spans="1:17" x14ac:dyDescent="0.35">
      <c r="A4284" s="28" t="s">
        <v>152</v>
      </c>
      <c r="B4284" s="28">
        <v>71.849999999999994</v>
      </c>
      <c r="C4284" s="28">
        <v>61.41</v>
      </c>
      <c r="D4284" s="28">
        <v>15.24</v>
      </c>
      <c r="E4284" s="28">
        <v>62.61</v>
      </c>
      <c r="F4284" s="28">
        <v>61.72</v>
      </c>
      <c r="G4284" s="28">
        <v>77.539999999999992</v>
      </c>
      <c r="H4284" s="28">
        <v>52.78</v>
      </c>
      <c r="I4284" s="146">
        <v>403.15</v>
      </c>
      <c r="J4284" s="174">
        <f>J4283+J4282</f>
        <v>25.09</v>
      </c>
      <c r="K4284" s="174">
        <f t="shared" ref="K4284:Q4284" si="3527">K4283+K4282</f>
        <v>0.11</v>
      </c>
      <c r="L4284" s="174">
        <f t="shared" si="3527"/>
        <v>0.48</v>
      </c>
      <c r="M4284" s="174">
        <f t="shared" si="3527"/>
        <v>0.25</v>
      </c>
      <c r="N4284" s="174">
        <f t="shared" si="3527"/>
        <v>17.559999999999999</v>
      </c>
      <c r="O4284" s="174">
        <f t="shared" si="3527"/>
        <v>79.5</v>
      </c>
      <c r="P4284" s="174">
        <f t="shared" si="3527"/>
        <v>53.209999999999994</v>
      </c>
      <c r="Q4284" s="174">
        <f t="shared" si="3527"/>
        <v>25.09</v>
      </c>
    </row>
    <row r="4285" spans="1:17" x14ac:dyDescent="0.35">
      <c r="A4285" s="28" t="s">
        <v>154</v>
      </c>
      <c r="B4285" s="169">
        <v>4.0027855153203342</v>
      </c>
      <c r="C4285" s="169">
        <v>2.443692797453243</v>
      </c>
      <c r="D4285" s="169">
        <v>3.5115207373271891</v>
      </c>
      <c r="E4285" s="169">
        <v>1.9036181210094254</v>
      </c>
      <c r="F4285" s="169">
        <v>2.0216180805764821</v>
      </c>
      <c r="G4285" s="169">
        <v>1.6543631320674204</v>
      </c>
      <c r="H4285" s="169">
        <v>2.0068441064638782</v>
      </c>
      <c r="I4285" s="106">
        <v>54.356939104551657</v>
      </c>
      <c r="J4285" s="147">
        <f>J4283/J4284*100</f>
        <v>24.192905540055801</v>
      </c>
      <c r="K4285" s="147">
        <f t="shared" ref="K4285:Q4285" si="3528">K4283/K4284*100</f>
        <v>100</v>
      </c>
      <c r="L4285" s="147">
        <f t="shared" si="3528"/>
        <v>100</v>
      </c>
      <c r="M4285" s="147">
        <f t="shared" si="3528"/>
        <v>52</v>
      </c>
      <c r="N4285" s="147">
        <f t="shared" si="3528"/>
        <v>41.913439635535312</v>
      </c>
      <c r="O4285" s="147">
        <f t="shared" si="3528"/>
        <v>43.157232704402517</v>
      </c>
      <c r="P4285" s="147">
        <f t="shared" si="3528"/>
        <v>39.447472279646682</v>
      </c>
      <c r="Q4285" s="147">
        <f t="shared" si="3528"/>
        <v>24.192905540055801</v>
      </c>
    </row>
    <row r="4286" spans="1:17" x14ac:dyDescent="0.35">
      <c r="A4286" s="28" t="s">
        <v>153</v>
      </c>
      <c r="B4286" s="28">
        <v>81</v>
      </c>
      <c r="C4286" s="28">
        <v>62</v>
      </c>
      <c r="D4286" s="28">
        <v>15</v>
      </c>
      <c r="E4286" s="28">
        <v>75</v>
      </c>
      <c r="F4286" s="28">
        <v>79</v>
      </c>
      <c r="G4286" s="28">
        <v>93</v>
      </c>
      <c r="H4286" s="28">
        <v>26.48</v>
      </c>
      <c r="I4286" s="146">
        <v>431.48</v>
      </c>
      <c r="J4286" s="28">
        <v>33</v>
      </c>
      <c r="K4286" s="28">
        <v>0</v>
      </c>
      <c r="L4286" s="28">
        <v>0</v>
      </c>
      <c r="M4286" s="28">
        <v>0</v>
      </c>
      <c r="N4286" s="28">
        <v>24</v>
      </c>
      <c r="O4286" s="28">
        <v>90</v>
      </c>
      <c r="P4286" s="28">
        <v>72</v>
      </c>
      <c r="Q4286" s="146">
        <v>33</v>
      </c>
    </row>
    <row r="4287" spans="1:17" x14ac:dyDescent="0.35">
      <c r="A4287" s="43" t="s">
        <v>155</v>
      </c>
      <c r="B4287" s="169">
        <v>1.1273486430062631</v>
      </c>
      <c r="C4287" s="169">
        <v>1.0096075557726756</v>
      </c>
      <c r="D4287" s="169">
        <v>0.98425196850393704</v>
      </c>
      <c r="E4287" s="169">
        <v>1.1978917105893627</v>
      </c>
      <c r="F4287" s="169">
        <v>201</v>
      </c>
      <c r="G4287" s="169">
        <v>1.1993809646633997</v>
      </c>
      <c r="H4287" s="169">
        <v>0.50170519136036373</v>
      </c>
      <c r="I4287" s="146">
        <v>207.02018603389601</v>
      </c>
      <c r="J4287" s="169">
        <f>J4286/J4284</f>
        <v>1.3152650458349939</v>
      </c>
      <c r="K4287" s="169">
        <f t="shared" ref="K4287:Q4287" si="3529">K4286/K4284</f>
        <v>0</v>
      </c>
      <c r="L4287" s="169">
        <f t="shared" si="3529"/>
        <v>0</v>
      </c>
      <c r="M4287" s="169">
        <f t="shared" si="3529"/>
        <v>0</v>
      </c>
      <c r="N4287" s="169">
        <f t="shared" si="3529"/>
        <v>1.3667425968109341</v>
      </c>
      <c r="O4287" s="169">
        <f t="shared" si="3529"/>
        <v>1.1320754716981132</v>
      </c>
      <c r="P4287" s="169">
        <f t="shared" si="3529"/>
        <v>1.353129111069348</v>
      </c>
      <c r="Q4287" s="169">
        <f t="shared" si="3529"/>
        <v>1.3152650458349939</v>
      </c>
    </row>
    <row r="4288" spans="1:17" x14ac:dyDescent="0.35">
      <c r="A4288" s="28" t="s">
        <v>158</v>
      </c>
      <c r="B4288" s="61">
        <v>626</v>
      </c>
      <c r="C4288" s="61">
        <v>644</v>
      </c>
      <c r="D4288" s="61">
        <v>292</v>
      </c>
      <c r="E4288" s="61">
        <v>260</v>
      </c>
      <c r="F4288" s="61">
        <v>287</v>
      </c>
      <c r="G4288" s="61">
        <v>463</v>
      </c>
      <c r="H4288" s="88">
        <v>216</v>
      </c>
      <c r="I4288" s="146">
        <v>2788</v>
      </c>
      <c r="J4288" s="88"/>
      <c r="K4288" s="61">
        <v>0</v>
      </c>
      <c r="L4288" s="61">
        <v>61</v>
      </c>
      <c r="M4288" s="61">
        <v>58</v>
      </c>
      <c r="N4288" s="61">
        <v>82</v>
      </c>
      <c r="O4288" s="61">
        <v>198</v>
      </c>
      <c r="P4288" s="88">
        <v>125</v>
      </c>
      <c r="Q4288" s="146">
        <v>0</v>
      </c>
    </row>
    <row r="4289" spans="1:17" x14ac:dyDescent="0.35">
      <c r="A4289" s="28" t="s">
        <v>159</v>
      </c>
      <c r="B4289" s="88">
        <v>0</v>
      </c>
      <c r="C4289" s="88">
        <v>0</v>
      </c>
      <c r="D4289" s="88">
        <v>0</v>
      </c>
      <c r="E4289" s="88">
        <v>0</v>
      </c>
      <c r="F4289" s="88">
        <v>0</v>
      </c>
      <c r="G4289" s="88">
        <v>0</v>
      </c>
      <c r="H4289" s="88">
        <v>0</v>
      </c>
      <c r="I4289" s="146">
        <v>0</v>
      </c>
      <c r="J4289" s="88">
        <v>0</v>
      </c>
      <c r="K4289" s="88">
        <v>0</v>
      </c>
      <c r="L4289" s="88">
        <v>0</v>
      </c>
      <c r="M4289" s="88">
        <v>0</v>
      </c>
      <c r="N4289" s="88">
        <v>0</v>
      </c>
      <c r="O4289" s="88">
        <v>0</v>
      </c>
      <c r="P4289" s="88">
        <v>0</v>
      </c>
      <c r="Q4289" s="146">
        <v>0</v>
      </c>
    </row>
    <row r="4290" spans="1:17" x14ac:dyDescent="0.35">
      <c r="A4290" s="28" t="s">
        <v>152</v>
      </c>
      <c r="B4290" s="28">
        <v>626</v>
      </c>
      <c r="C4290" s="28">
        <v>644</v>
      </c>
      <c r="D4290" s="28">
        <v>292</v>
      </c>
      <c r="E4290" s="28">
        <v>260</v>
      </c>
      <c r="F4290" s="28">
        <v>287</v>
      </c>
      <c r="G4290" s="28">
        <v>463</v>
      </c>
      <c r="H4290" s="28">
        <v>216</v>
      </c>
      <c r="I4290" s="146">
        <v>2788</v>
      </c>
      <c r="J4290" s="174">
        <f>J4289+J4288</f>
        <v>0</v>
      </c>
      <c r="K4290" s="174">
        <f t="shared" ref="K4290:Q4290" si="3530">K4289+K4288</f>
        <v>0</v>
      </c>
      <c r="L4290" s="174">
        <f t="shared" si="3530"/>
        <v>61</v>
      </c>
      <c r="M4290" s="174">
        <f t="shared" si="3530"/>
        <v>58</v>
      </c>
      <c r="N4290" s="174">
        <f t="shared" si="3530"/>
        <v>82</v>
      </c>
      <c r="O4290" s="174">
        <f t="shared" si="3530"/>
        <v>198</v>
      </c>
      <c r="P4290" s="174">
        <f t="shared" si="3530"/>
        <v>125</v>
      </c>
      <c r="Q4290" s="174">
        <f t="shared" si="3530"/>
        <v>0</v>
      </c>
    </row>
    <row r="4291" spans="1:17" x14ac:dyDescent="0.35">
      <c r="A4291" s="28" t="s">
        <v>154</v>
      </c>
      <c r="B4291" s="169">
        <v>1</v>
      </c>
      <c r="C4291" s="169">
        <v>1</v>
      </c>
      <c r="D4291" s="169">
        <v>1</v>
      </c>
      <c r="E4291" s="169">
        <v>1</v>
      </c>
      <c r="F4291" s="169">
        <v>1</v>
      </c>
      <c r="G4291" s="169">
        <v>1</v>
      </c>
      <c r="H4291" s="169">
        <v>1</v>
      </c>
      <c r="I4291" s="153">
        <v>0</v>
      </c>
      <c r="J4291" s="147" t="e">
        <f>J4289/J4290*100</f>
        <v>#DIV/0!</v>
      </c>
      <c r="K4291" s="147" t="e">
        <f t="shared" ref="K4291:Q4291" si="3531">K4289/K4290*100</f>
        <v>#DIV/0!</v>
      </c>
      <c r="L4291" s="147">
        <f t="shared" si="3531"/>
        <v>0</v>
      </c>
      <c r="M4291" s="147">
        <f t="shared" si="3531"/>
        <v>0</v>
      </c>
      <c r="N4291" s="147">
        <f t="shared" si="3531"/>
        <v>0</v>
      </c>
      <c r="O4291" s="147">
        <f t="shared" si="3531"/>
        <v>0</v>
      </c>
      <c r="P4291" s="147">
        <f t="shared" si="3531"/>
        <v>0</v>
      </c>
      <c r="Q4291" s="147" t="e">
        <f t="shared" si="3531"/>
        <v>#DIV/0!</v>
      </c>
    </row>
    <row r="4292" spans="1:17" x14ac:dyDescent="0.35">
      <c r="A4292" s="28" t="s">
        <v>153</v>
      </c>
      <c r="B4292" s="61">
        <v>140</v>
      </c>
      <c r="C4292" s="61">
        <v>197</v>
      </c>
      <c r="D4292" s="61">
        <v>109</v>
      </c>
      <c r="E4292" s="61">
        <v>167</v>
      </c>
      <c r="F4292" s="61">
        <v>190</v>
      </c>
      <c r="G4292" s="61">
        <v>268</v>
      </c>
      <c r="H4292" s="74">
        <v>118</v>
      </c>
      <c r="I4292" s="146">
        <v>1189</v>
      </c>
      <c r="J4292" s="74">
        <v>153</v>
      </c>
      <c r="K4292" s="61">
        <v>0</v>
      </c>
      <c r="L4292" s="61">
        <v>0</v>
      </c>
      <c r="M4292" s="61">
        <v>0</v>
      </c>
      <c r="N4292" s="61">
        <v>20</v>
      </c>
      <c r="O4292" s="61">
        <v>101</v>
      </c>
      <c r="P4292" s="74">
        <v>98</v>
      </c>
      <c r="Q4292" s="146">
        <v>153</v>
      </c>
    </row>
    <row r="4293" spans="1:17" x14ac:dyDescent="0.35">
      <c r="A4293" s="43" t="s">
        <v>155</v>
      </c>
      <c r="B4293" s="169">
        <v>0.22364217252396201</v>
      </c>
      <c r="C4293" s="169">
        <v>0.30590062111801197</v>
      </c>
      <c r="D4293" s="169">
        <v>0.37328767123287671</v>
      </c>
      <c r="E4293" s="169">
        <v>0.64230769230769236</v>
      </c>
      <c r="F4293" s="169">
        <v>0.66202090592334495</v>
      </c>
      <c r="G4293" s="169">
        <v>0.5788336933045356</v>
      </c>
      <c r="H4293" s="169">
        <v>0.54629629629629628</v>
      </c>
      <c r="I4293" s="146">
        <v>3.3322890527067197</v>
      </c>
      <c r="J4293" s="169" t="e">
        <f>J4292/J4290</f>
        <v>#DIV/0!</v>
      </c>
      <c r="K4293" s="169" t="e">
        <f t="shared" ref="K4293:Q4293" si="3532">K4292/K4290</f>
        <v>#DIV/0!</v>
      </c>
      <c r="L4293" s="169">
        <f t="shared" si="3532"/>
        <v>0</v>
      </c>
      <c r="M4293" s="169">
        <f t="shared" si="3532"/>
        <v>0</v>
      </c>
      <c r="N4293" s="169">
        <f t="shared" si="3532"/>
        <v>0.24390243902439024</v>
      </c>
      <c r="O4293" s="169">
        <f t="shared" si="3532"/>
        <v>0.51010101010101006</v>
      </c>
      <c r="P4293" s="169">
        <f t="shared" si="3532"/>
        <v>0.78400000000000003</v>
      </c>
      <c r="Q4293" s="169" t="e">
        <f t="shared" si="3532"/>
        <v>#DIV/0!</v>
      </c>
    </row>
    <row r="4294" spans="1:17" x14ac:dyDescent="0.35">
      <c r="A4294" s="28" t="s">
        <v>160</v>
      </c>
      <c r="B4294" s="61">
        <v>276</v>
      </c>
      <c r="C4294" s="61">
        <v>352</v>
      </c>
      <c r="D4294" s="61"/>
      <c r="E4294" s="61">
        <v>222</v>
      </c>
      <c r="F4294" s="61">
        <v>317</v>
      </c>
      <c r="G4294" s="61">
        <v>353</v>
      </c>
      <c r="H4294" s="88">
        <v>455</v>
      </c>
      <c r="I4294" s="146">
        <v>1975</v>
      </c>
      <c r="J4294" s="88">
        <v>335</v>
      </c>
      <c r="K4294" s="61">
        <v>357</v>
      </c>
      <c r="L4294" s="61">
        <v>330</v>
      </c>
      <c r="M4294" s="61">
        <v>229</v>
      </c>
      <c r="N4294" s="61">
        <v>245</v>
      </c>
      <c r="O4294" s="61">
        <v>292</v>
      </c>
      <c r="P4294" s="88">
        <v>242</v>
      </c>
      <c r="Q4294" s="146">
        <v>335</v>
      </c>
    </row>
    <row r="4295" spans="1:17" x14ac:dyDescent="0.35">
      <c r="A4295" s="28" t="s">
        <v>161</v>
      </c>
      <c r="B4295" s="166">
        <v>132.99</v>
      </c>
      <c r="C4295" s="166">
        <v>88.25</v>
      </c>
      <c r="D4295" s="166">
        <v>106.1</v>
      </c>
      <c r="E4295" s="166">
        <v>67.400000000000006</v>
      </c>
      <c r="F4295" s="166">
        <v>122</v>
      </c>
      <c r="G4295" s="166">
        <v>78.599999999999994</v>
      </c>
      <c r="H4295" s="88">
        <v>106.2</v>
      </c>
      <c r="I4295" s="146">
        <v>701.54000000000008</v>
      </c>
      <c r="J4295" s="88">
        <v>102.45</v>
      </c>
      <c r="K4295" s="166">
        <v>66.95</v>
      </c>
      <c r="L4295" s="166">
        <v>76.900000000000006</v>
      </c>
      <c r="M4295" s="166">
        <v>104.4</v>
      </c>
      <c r="N4295" s="166">
        <v>107.9</v>
      </c>
      <c r="O4295" s="166">
        <v>94.1</v>
      </c>
      <c r="P4295" s="88">
        <v>78.23</v>
      </c>
      <c r="Q4295" s="146">
        <v>102.45</v>
      </c>
    </row>
    <row r="4296" spans="1:17" x14ac:dyDescent="0.35">
      <c r="A4296" s="28" t="s">
        <v>152</v>
      </c>
      <c r="B4296" s="28">
        <v>408.99</v>
      </c>
      <c r="C4296" s="28">
        <v>440.25</v>
      </c>
      <c r="D4296" s="28">
        <v>106.1</v>
      </c>
      <c r="E4296" s="28">
        <v>289.39999999999998</v>
      </c>
      <c r="F4296" s="28">
        <v>439</v>
      </c>
      <c r="G4296" s="106">
        <v>431.6</v>
      </c>
      <c r="H4296" s="28">
        <v>561.20000000000005</v>
      </c>
      <c r="I4296" s="146">
        <v>2676.54</v>
      </c>
      <c r="J4296" s="174">
        <f>J4295+J4294</f>
        <v>437.45</v>
      </c>
      <c r="K4296" s="174">
        <f t="shared" ref="K4296:Q4296" si="3533">K4295+K4294</f>
        <v>423.95</v>
      </c>
      <c r="L4296" s="174">
        <f t="shared" si="3533"/>
        <v>406.9</v>
      </c>
      <c r="M4296" s="174">
        <f t="shared" si="3533"/>
        <v>333.4</v>
      </c>
      <c r="N4296" s="174">
        <f t="shared" si="3533"/>
        <v>352.9</v>
      </c>
      <c r="O4296" s="174">
        <f t="shared" si="3533"/>
        <v>386.1</v>
      </c>
      <c r="P4296" s="174">
        <f t="shared" si="3533"/>
        <v>320.23</v>
      </c>
      <c r="Q4296" s="174">
        <f t="shared" si="3533"/>
        <v>437.45</v>
      </c>
    </row>
    <row r="4297" spans="1:17" x14ac:dyDescent="0.35">
      <c r="A4297" s="28" t="s">
        <v>154</v>
      </c>
      <c r="B4297" s="169">
        <v>1.4818478260869565</v>
      </c>
      <c r="C4297" s="169">
        <v>1.2507102272727273</v>
      </c>
      <c r="D4297" s="169" t="e">
        <v>#DIV/0!</v>
      </c>
      <c r="E4297" s="169">
        <v>1.3036036036036036</v>
      </c>
      <c r="F4297" s="169">
        <v>1.3848580441640379</v>
      </c>
      <c r="G4297" s="169">
        <v>1.2226628895184137</v>
      </c>
      <c r="H4297" s="169">
        <v>1.2334065934065934</v>
      </c>
      <c r="I4297" s="153">
        <v>26.210704865236465</v>
      </c>
      <c r="J4297" s="147">
        <f>J4295/J4296*100</f>
        <v>23.419819407932334</v>
      </c>
      <c r="K4297" s="147">
        <f t="shared" ref="K4297:Q4297" si="3534">K4295/K4296*100</f>
        <v>15.791956598655501</v>
      </c>
      <c r="L4297" s="147">
        <f t="shared" si="3534"/>
        <v>18.898992381420499</v>
      </c>
      <c r="M4297" s="147">
        <f t="shared" si="3534"/>
        <v>31.313737252549494</v>
      </c>
      <c r="N4297" s="147">
        <f t="shared" si="3534"/>
        <v>30.575233777274018</v>
      </c>
      <c r="O4297" s="147">
        <f t="shared" si="3534"/>
        <v>24.371924371924369</v>
      </c>
      <c r="P4297" s="147">
        <f t="shared" si="3534"/>
        <v>24.42931642881679</v>
      </c>
      <c r="Q4297" s="147">
        <f t="shared" si="3534"/>
        <v>23.419819407932334</v>
      </c>
    </row>
    <row r="4298" spans="1:17" x14ac:dyDescent="0.35">
      <c r="A4298" s="28" t="s">
        <v>153</v>
      </c>
      <c r="B4298" s="88">
        <v>583</v>
      </c>
      <c r="C4298" s="88">
        <v>695</v>
      </c>
      <c r="D4298" s="88">
        <v>652</v>
      </c>
      <c r="E4298" s="88">
        <v>381</v>
      </c>
      <c r="F4298" s="88">
        <v>643</v>
      </c>
      <c r="G4298" s="88">
        <v>633</v>
      </c>
      <c r="H4298" s="88">
        <v>823</v>
      </c>
      <c r="I4298" s="146">
        <v>4410</v>
      </c>
      <c r="J4298" s="88">
        <v>641</v>
      </c>
      <c r="K4298" s="88">
        <v>626</v>
      </c>
      <c r="L4298" s="88">
        <v>597</v>
      </c>
      <c r="M4298" s="88">
        <v>592</v>
      </c>
      <c r="N4298" s="88">
        <v>520</v>
      </c>
      <c r="O4298" s="88">
        <v>566</v>
      </c>
      <c r="P4298" s="88">
        <v>515</v>
      </c>
      <c r="Q4298" s="146">
        <v>641</v>
      </c>
    </row>
    <row r="4299" spans="1:17" x14ac:dyDescent="0.35">
      <c r="A4299" s="43" t="s">
        <v>155</v>
      </c>
      <c r="B4299" s="169">
        <v>1.4254627252500061</v>
      </c>
      <c r="C4299" s="169">
        <v>1.5786484951731969</v>
      </c>
      <c r="D4299" s="169">
        <v>6.1451460885956646</v>
      </c>
      <c r="E4299" s="169">
        <v>1.3165169315825849</v>
      </c>
      <c r="F4299" s="169">
        <v>1.4646924829157175</v>
      </c>
      <c r="G4299" s="169">
        <v>754</v>
      </c>
      <c r="H4299" s="169">
        <v>1.4665003563791874</v>
      </c>
      <c r="I4299" s="146">
        <v>767.3969670798964</v>
      </c>
      <c r="J4299" s="169">
        <f>J4298/J4296</f>
        <v>1.4653103211795635</v>
      </c>
      <c r="K4299" s="169">
        <f t="shared" ref="K4299:Q4299" si="3535">K4298/K4296</f>
        <v>1.4765892204269371</v>
      </c>
      <c r="L4299" s="169">
        <f t="shared" si="3535"/>
        <v>1.4671909560088474</v>
      </c>
      <c r="M4299" s="169">
        <f t="shared" si="3535"/>
        <v>1.775644871025795</v>
      </c>
      <c r="N4299" s="169">
        <f t="shared" si="3535"/>
        <v>1.473505242278266</v>
      </c>
      <c r="O4299" s="169">
        <f t="shared" si="3535"/>
        <v>1.4659414659414658</v>
      </c>
      <c r="P4299" s="169">
        <f t="shared" si="3535"/>
        <v>1.6082190925272459</v>
      </c>
      <c r="Q4299" s="169">
        <f t="shared" si="3535"/>
        <v>1.4653103211795635</v>
      </c>
    </row>
    <row r="4300" spans="1:17" x14ac:dyDescent="0.35">
      <c r="A4300" s="28" t="s">
        <v>166</v>
      </c>
      <c r="B4300" s="61">
        <v>100.01</v>
      </c>
      <c r="C4300" s="61">
        <v>160.82</v>
      </c>
      <c r="D4300" s="61"/>
      <c r="E4300" s="61">
        <v>182.75</v>
      </c>
      <c r="F4300" s="61">
        <v>163.47999999999999</v>
      </c>
      <c r="G4300" s="28">
        <v>166.97</v>
      </c>
      <c r="H4300" s="74">
        <v>168.04</v>
      </c>
      <c r="I4300" s="146">
        <v>942.06999999999994</v>
      </c>
      <c r="J4300" s="74">
        <v>161.94</v>
      </c>
      <c r="K4300" s="74">
        <v>163.69</v>
      </c>
      <c r="L4300" s="74">
        <v>161.99</v>
      </c>
      <c r="M4300" s="74">
        <v>164.43</v>
      </c>
      <c r="N4300" s="74">
        <v>164.9</v>
      </c>
      <c r="O4300" s="74">
        <v>160.83000000000001</v>
      </c>
      <c r="P4300" s="74">
        <v>167.08</v>
      </c>
      <c r="Q4300" s="146">
        <v>161.94</v>
      </c>
    </row>
    <row r="4301" spans="1:17" x14ac:dyDescent="0.35">
      <c r="A4301" s="28" t="s">
        <v>167</v>
      </c>
      <c r="B4301" s="166">
        <v>3.41</v>
      </c>
      <c r="C4301" s="166">
        <v>2.92</v>
      </c>
      <c r="D4301" s="166"/>
      <c r="E4301" s="166">
        <v>2.5299999999999998</v>
      </c>
      <c r="F4301" s="178">
        <v>2.96</v>
      </c>
      <c r="G4301" s="28">
        <v>3.39</v>
      </c>
      <c r="H4301" s="74">
        <v>7.71</v>
      </c>
      <c r="I4301" s="146">
        <v>22.92</v>
      </c>
      <c r="J4301" s="74">
        <v>2.82</v>
      </c>
      <c r="K4301" s="74">
        <v>3.5</v>
      </c>
      <c r="L4301" s="74">
        <v>3.72</v>
      </c>
      <c r="M4301" s="74">
        <v>6.04</v>
      </c>
      <c r="N4301" s="74">
        <v>4.95</v>
      </c>
      <c r="O4301" s="74">
        <v>3.22</v>
      </c>
      <c r="P4301" s="74">
        <v>9.15</v>
      </c>
      <c r="Q4301" s="146">
        <v>2.82</v>
      </c>
    </row>
    <row r="4302" spans="1:17" x14ac:dyDescent="0.35">
      <c r="A4302" s="28" t="s">
        <v>152</v>
      </c>
      <c r="B4302" s="28">
        <v>103.42</v>
      </c>
      <c r="C4302" s="28">
        <v>163.73999999999998</v>
      </c>
      <c r="D4302" s="28">
        <v>0</v>
      </c>
      <c r="E4302" s="28">
        <v>185.28</v>
      </c>
      <c r="F4302" s="28">
        <v>166.44</v>
      </c>
      <c r="G4302" s="28">
        <v>170.35999999999999</v>
      </c>
      <c r="H4302" s="28">
        <v>175.75</v>
      </c>
      <c r="I4302" s="146">
        <v>964.9899999999999</v>
      </c>
      <c r="J4302" s="174">
        <f>J4301+J4300</f>
        <v>164.76</v>
      </c>
      <c r="K4302" s="174">
        <f t="shared" ref="K4302:Q4302" si="3536">K4301+K4300</f>
        <v>167.19</v>
      </c>
      <c r="L4302" s="174">
        <f t="shared" si="3536"/>
        <v>165.71</v>
      </c>
      <c r="M4302" s="174">
        <f t="shared" si="3536"/>
        <v>170.47</v>
      </c>
      <c r="N4302" s="174">
        <f t="shared" si="3536"/>
        <v>169.85</v>
      </c>
      <c r="O4302" s="174">
        <f t="shared" si="3536"/>
        <v>164.05</v>
      </c>
      <c r="P4302" s="174">
        <f t="shared" si="3536"/>
        <v>176.23000000000002</v>
      </c>
      <c r="Q4302" s="174">
        <f t="shared" si="3536"/>
        <v>164.76</v>
      </c>
    </row>
    <row r="4303" spans="1:17" x14ac:dyDescent="0.35">
      <c r="A4303" s="28" t="s">
        <v>154</v>
      </c>
      <c r="B4303" s="169">
        <v>1.0340965903409658</v>
      </c>
      <c r="C4303" s="169">
        <v>1.0181569456535255</v>
      </c>
      <c r="D4303" s="169" t="e">
        <v>#DIV/0!</v>
      </c>
      <c r="E4303" s="169">
        <v>1.013844049247606</v>
      </c>
      <c r="F4303" s="169">
        <v>1.0181061903596771</v>
      </c>
      <c r="G4303" s="169">
        <v>1.0203030484518176</v>
      </c>
      <c r="H4303" s="169">
        <v>1.0458819328731255</v>
      </c>
      <c r="I4303" s="106">
        <v>2.3751541466750954</v>
      </c>
      <c r="J4303" s="147">
        <f>J4301/J4302*100</f>
        <v>1.711580480699199</v>
      </c>
      <c r="K4303" s="147">
        <f t="shared" ref="K4303:Q4303" si="3537">K4301/K4302*100</f>
        <v>2.0934266403493029</v>
      </c>
      <c r="L4303" s="147">
        <f t="shared" si="3537"/>
        <v>2.2448856435942308</v>
      </c>
      <c r="M4303" s="147">
        <f t="shared" si="3537"/>
        <v>3.5431454214817859</v>
      </c>
      <c r="N4303" s="147">
        <f t="shared" si="3537"/>
        <v>2.9143361789814541</v>
      </c>
      <c r="O4303" s="147">
        <f t="shared" si="3537"/>
        <v>1.9628162145687289</v>
      </c>
      <c r="P4303" s="147">
        <f t="shared" si="3537"/>
        <v>5.1920785337343238</v>
      </c>
      <c r="Q4303" s="147">
        <f t="shared" si="3537"/>
        <v>1.711580480699199</v>
      </c>
    </row>
    <row r="4304" spans="1:17" x14ac:dyDescent="0.35">
      <c r="A4304" s="28" t="s">
        <v>153</v>
      </c>
      <c r="B4304" s="28">
        <v>189</v>
      </c>
      <c r="C4304" s="28">
        <v>193</v>
      </c>
      <c r="D4304" s="61">
        <v>158</v>
      </c>
      <c r="E4304" s="61">
        <v>206</v>
      </c>
      <c r="F4304" s="61">
        <v>198</v>
      </c>
      <c r="G4304" s="88">
        <v>198</v>
      </c>
      <c r="H4304" s="88">
        <v>198</v>
      </c>
      <c r="I4304" s="146">
        <v>1340</v>
      </c>
      <c r="J4304" s="88">
        <v>197</v>
      </c>
      <c r="K4304" s="61">
        <v>197</v>
      </c>
      <c r="L4304" s="61">
        <v>193</v>
      </c>
      <c r="M4304" s="61">
        <v>199</v>
      </c>
      <c r="N4304" s="61">
        <v>197</v>
      </c>
      <c r="O4304" s="88">
        <v>198</v>
      </c>
      <c r="P4304" s="88">
        <v>203</v>
      </c>
      <c r="Q4304" s="146">
        <v>197</v>
      </c>
    </row>
    <row r="4305" spans="1:17" x14ac:dyDescent="0.35">
      <c r="A4305" s="43" t="s">
        <v>155</v>
      </c>
      <c r="B4305" s="169">
        <v>1.8274995165345194</v>
      </c>
      <c r="C4305" s="169">
        <v>1.1786979357518017</v>
      </c>
      <c r="D4305" s="169" t="e">
        <v>#DIV/0!</v>
      </c>
      <c r="E4305" s="169">
        <v>1.1118307426597582</v>
      </c>
      <c r="F4305" s="169">
        <v>1.1896178803172315</v>
      </c>
      <c r="G4305" s="169">
        <v>1.1622446583705097</v>
      </c>
      <c r="H4305" s="169">
        <v>1.1266002844950214</v>
      </c>
      <c r="I4305" s="146" t="e">
        <v>#DIV/0!</v>
      </c>
      <c r="J4305" s="169">
        <f>J4304/J4302</f>
        <v>1.1956785627579509</v>
      </c>
      <c r="K4305" s="169">
        <f t="shared" ref="K4305:Q4305" si="3538">K4304/K4302</f>
        <v>1.1783001375680364</v>
      </c>
      <c r="L4305" s="169">
        <f t="shared" si="3538"/>
        <v>1.1646852935851788</v>
      </c>
      <c r="M4305" s="169">
        <f t="shared" si="3538"/>
        <v>1.1673608259517805</v>
      </c>
      <c r="N4305" s="169">
        <f t="shared" si="3538"/>
        <v>1.1598469237562556</v>
      </c>
      <c r="O4305" s="169">
        <f t="shared" si="3538"/>
        <v>1.2069491008838769</v>
      </c>
      <c r="P4305" s="169">
        <f t="shared" si="3538"/>
        <v>1.1519037621290358</v>
      </c>
      <c r="Q4305" s="169">
        <f t="shared" si="3538"/>
        <v>1.1956785627579509</v>
      </c>
    </row>
    <row r="4306" spans="1:17" x14ac:dyDescent="0.35">
      <c r="A4306" s="28" t="s">
        <v>168</v>
      </c>
      <c r="B4306" s="61">
        <v>109.64</v>
      </c>
      <c r="C4306" s="61">
        <v>112.63</v>
      </c>
      <c r="D4306" s="61"/>
      <c r="E4306" s="61">
        <v>111.39</v>
      </c>
      <c r="F4306" s="61">
        <v>113.43</v>
      </c>
      <c r="G4306" s="28">
        <v>116.37</v>
      </c>
      <c r="H4306" s="28">
        <v>115.74</v>
      </c>
      <c r="I4306" s="151">
        <v>679.2</v>
      </c>
      <c r="J4306" s="28">
        <v>113.64</v>
      </c>
      <c r="K4306" s="61">
        <v>115.11</v>
      </c>
      <c r="L4306" s="61">
        <v>113.95</v>
      </c>
      <c r="M4306" s="61">
        <v>114.37</v>
      </c>
      <c r="N4306" s="61">
        <v>114.53</v>
      </c>
      <c r="O4306" s="28">
        <v>113.57</v>
      </c>
      <c r="P4306" s="28">
        <v>106.65</v>
      </c>
      <c r="Q4306" s="151">
        <v>113.64</v>
      </c>
    </row>
    <row r="4307" spans="1:17" x14ac:dyDescent="0.35">
      <c r="A4307" s="28" t="s">
        <v>1543</v>
      </c>
      <c r="B4307" s="166">
        <v>0.3</v>
      </c>
      <c r="C4307" s="166">
        <v>0.43</v>
      </c>
      <c r="D4307" s="166"/>
      <c r="E4307" s="166">
        <v>0.31</v>
      </c>
      <c r="F4307" s="166">
        <v>0.45</v>
      </c>
      <c r="G4307" s="28">
        <v>0.3</v>
      </c>
      <c r="H4307" s="28">
        <v>0.45</v>
      </c>
      <c r="I4307" s="151">
        <v>2.2400000000000002</v>
      </c>
      <c r="J4307" s="28">
        <v>0.28999999999999998</v>
      </c>
      <c r="K4307" s="166">
        <v>0.34</v>
      </c>
      <c r="L4307" s="166">
        <v>0.4</v>
      </c>
      <c r="M4307" s="166">
        <v>0.45</v>
      </c>
      <c r="N4307" s="166">
        <v>0.42</v>
      </c>
      <c r="O4307" s="28">
        <v>0.3</v>
      </c>
      <c r="P4307" s="28">
        <v>0.44</v>
      </c>
      <c r="Q4307" s="151">
        <v>0.28999999999999998</v>
      </c>
    </row>
    <row r="4308" spans="1:17" x14ac:dyDescent="0.35">
      <c r="A4308" s="28" t="s">
        <v>152</v>
      </c>
      <c r="B4308" s="28">
        <v>109.94</v>
      </c>
      <c r="C4308" s="28">
        <v>113.06</v>
      </c>
      <c r="D4308" s="28">
        <v>0</v>
      </c>
      <c r="E4308" s="28">
        <v>111.7</v>
      </c>
      <c r="F4308" s="28">
        <v>113.88000000000001</v>
      </c>
      <c r="G4308" s="28">
        <v>116.67</v>
      </c>
      <c r="H4308" s="28">
        <v>116.19</v>
      </c>
      <c r="I4308" s="151">
        <v>681.44</v>
      </c>
      <c r="J4308" s="174">
        <f>J4307+J4306</f>
        <v>113.93</v>
      </c>
      <c r="K4308" s="174">
        <f t="shared" ref="K4308:Q4308" si="3539">K4307+K4306</f>
        <v>115.45</v>
      </c>
      <c r="L4308" s="174">
        <f t="shared" si="3539"/>
        <v>114.35000000000001</v>
      </c>
      <c r="M4308" s="174">
        <f t="shared" si="3539"/>
        <v>114.82000000000001</v>
      </c>
      <c r="N4308" s="174">
        <f t="shared" si="3539"/>
        <v>114.95</v>
      </c>
      <c r="O4308" s="174">
        <f t="shared" si="3539"/>
        <v>113.86999999999999</v>
      </c>
      <c r="P4308" s="174">
        <f t="shared" si="3539"/>
        <v>107.09</v>
      </c>
      <c r="Q4308" s="174">
        <f t="shared" si="3539"/>
        <v>113.93</v>
      </c>
    </row>
    <row r="4309" spans="1:17" x14ac:dyDescent="0.35">
      <c r="A4309" s="28" t="s">
        <v>154</v>
      </c>
      <c r="B4309" s="169">
        <v>1.0027362276541407</v>
      </c>
      <c r="C4309" s="169">
        <v>1.0038178105300541</v>
      </c>
      <c r="D4309" s="169" t="e">
        <v>#DIV/0!</v>
      </c>
      <c r="E4309" s="169">
        <v>1.0027830146332706</v>
      </c>
      <c r="F4309" s="169">
        <v>1.003967204443269</v>
      </c>
      <c r="G4309" s="169">
        <v>1.002577984016499</v>
      </c>
      <c r="H4309" s="169">
        <v>1.0038880248833593</v>
      </c>
      <c r="I4309" s="154">
        <v>0.32871566095327542</v>
      </c>
      <c r="J4309" s="147">
        <f>J4307/J4308*100</f>
        <v>0.25454226279294301</v>
      </c>
      <c r="K4309" s="147">
        <f t="shared" ref="K4309:Q4309" si="3540">K4307/K4308*100</f>
        <v>0.29449978345604161</v>
      </c>
      <c r="L4309" s="147">
        <f t="shared" si="3540"/>
        <v>0.34980323567993005</v>
      </c>
      <c r="M4309" s="147">
        <f t="shared" si="3540"/>
        <v>0.39191778435812574</v>
      </c>
      <c r="N4309" s="147">
        <f t="shared" si="3540"/>
        <v>0.36537625054371464</v>
      </c>
      <c r="O4309" s="147">
        <f t="shared" si="3540"/>
        <v>0.26345832967418986</v>
      </c>
      <c r="P4309" s="147">
        <f t="shared" si="3540"/>
        <v>0.41086936221869452</v>
      </c>
      <c r="Q4309" s="147">
        <f t="shared" si="3540"/>
        <v>0.25454226279294301</v>
      </c>
    </row>
    <row r="4310" spans="1:17" x14ac:dyDescent="0.35">
      <c r="A4310" s="28" t="s">
        <v>153</v>
      </c>
      <c r="B4310" s="28">
        <v>151</v>
      </c>
      <c r="C4310" s="28">
        <v>156</v>
      </c>
      <c r="D4310" s="28">
        <v>97</v>
      </c>
      <c r="E4310" s="28">
        <v>156</v>
      </c>
      <c r="F4310" s="28">
        <v>153</v>
      </c>
      <c r="G4310" s="88">
        <v>157</v>
      </c>
      <c r="H4310" s="88">
        <v>156</v>
      </c>
      <c r="I4310" s="146">
        <v>1026</v>
      </c>
      <c r="J4310" s="88">
        <v>157</v>
      </c>
      <c r="K4310" s="28">
        <v>156</v>
      </c>
      <c r="L4310" s="28">
        <v>158</v>
      </c>
      <c r="M4310" s="28">
        <v>159</v>
      </c>
      <c r="N4310" s="28">
        <v>157</v>
      </c>
      <c r="O4310" s="88">
        <v>158</v>
      </c>
      <c r="P4310" s="88">
        <v>148</v>
      </c>
      <c r="Q4310" s="146">
        <v>157</v>
      </c>
    </row>
    <row r="4311" spans="1:17" x14ac:dyDescent="0.35">
      <c r="A4311" s="43" t="s">
        <v>155</v>
      </c>
      <c r="B4311" s="169">
        <v>1.3734764416954703</v>
      </c>
      <c r="C4311" s="169">
        <v>1.3797983371661064</v>
      </c>
      <c r="D4311" s="169" t="e">
        <v>#DIV/0!</v>
      </c>
      <c r="E4311" s="169">
        <v>1.3965980304386749</v>
      </c>
      <c r="F4311" s="169">
        <v>1.3435194942044255</v>
      </c>
      <c r="G4311" s="169">
        <v>1.3456758378332048</v>
      </c>
      <c r="H4311" s="169">
        <v>1.3426284533953008</v>
      </c>
      <c r="I4311" s="146" t="e">
        <v>#DIV/0!</v>
      </c>
      <c r="J4311" s="169">
        <f>J4310/J4308</f>
        <v>1.3780391468445536</v>
      </c>
      <c r="K4311" s="169">
        <f t="shared" ref="K4311:P4311" si="3541">K4310/K4308</f>
        <v>1.3512343005630143</v>
      </c>
      <c r="L4311" s="169">
        <f t="shared" si="3541"/>
        <v>1.3817227809357235</v>
      </c>
      <c r="M4311" s="169">
        <f t="shared" si="3541"/>
        <v>1.384776171398711</v>
      </c>
      <c r="N4311" s="169">
        <f t="shared" si="3541"/>
        <v>1.3658112222705523</v>
      </c>
      <c r="O4311" s="169">
        <f t="shared" si="3541"/>
        <v>1.3875472029507334</v>
      </c>
      <c r="P4311" s="169">
        <f t="shared" si="3541"/>
        <v>1.3820151274628816</v>
      </c>
      <c r="Q4311" s="146" t="e">
        <v>#DIV/0!</v>
      </c>
    </row>
    <row r="4312" spans="1:17" x14ac:dyDescent="0.35">
      <c r="A4312" s="28" t="s">
        <v>170</v>
      </c>
      <c r="B4312" s="61">
        <v>355.1</v>
      </c>
      <c r="C4312" s="61">
        <v>413.1</v>
      </c>
      <c r="D4312" s="61"/>
      <c r="E4312" s="61">
        <v>382.4</v>
      </c>
      <c r="F4312" s="61">
        <v>418.4</v>
      </c>
      <c r="G4312" s="88">
        <v>361.8</v>
      </c>
      <c r="H4312" s="88">
        <v>75.3</v>
      </c>
      <c r="I4312" s="146">
        <v>2006.1</v>
      </c>
      <c r="J4312" s="88">
        <v>378.2</v>
      </c>
      <c r="K4312" s="61">
        <v>380.1</v>
      </c>
      <c r="L4312" s="61">
        <v>352.2</v>
      </c>
      <c r="M4312" s="61">
        <v>218.7</v>
      </c>
      <c r="N4312" s="61">
        <v>267.8</v>
      </c>
      <c r="O4312" s="88">
        <v>323</v>
      </c>
      <c r="P4312" s="88">
        <v>0.5</v>
      </c>
      <c r="Q4312" s="146">
        <v>378.2</v>
      </c>
    </row>
    <row r="4313" spans="1:17" x14ac:dyDescent="0.35">
      <c r="A4313" s="28" t="s">
        <v>171</v>
      </c>
      <c r="B4313" s="166">
        <v>0.3</v>
      </c>
      <c r="C4313" s="166">
        <v>0.9</v>
      </c>
      <c r="D4313" s="166"/>
      <c r="E4313" s="166">
        <v>0</v>
      </c>
      <c r="F4313" s="166">
        <v>0.9</v>
      </c>
      <c r="G4313" s="88">
        <v>0.1</v>
      </c>
      <c r="H4313" s="88">
        <v>0.2</v>
      </c>
      <c r="I4313" s="146">
        <v>2.4000000000000004</v>
      </c>
      <c r="J4313" s="88">
        <v>0.1</v>
      </c>
      <c r="K4313" s="166">
        <v>0.3</v>
      </c>
      <c r="L4313" s="166">
        <v>0.7</v>
      </c>
      <c r="M4313" s="166">
        <v>0.3</v>
      </c>
      <c r="N4313" s="166">
        <v>0.5</v>
      </c>
      <c r="O4313" s="88">
        <v>0.2</v>
      </c>
      <c r="P4313" s="88">
        <v>0</v>
      </c>
      <c r="Q4313" s="146">
        <v>0.1</v>
      </c>
    </row>
    <row r="4314" spans="1:17" x14ac:dyDescent="0.35">
      <c r="A4314" s="28" t="s">
        <v>152</v>
      </c>
      <c r="B4314" s="28">
        <v>355.40000000000003</v>
      </c>
      <c r="C4314" s="28">
        <v>414</v>
      </c>
      <c r="D4314" s="28">
        <v>0</v>
      </c>
      <c r="E4314" s="28">
        <v>382.4</v>
      </c>
      <c r="F4314" s="28">
        <v>419.29999999999995</v>
      </c>
      <c r="G4314" s="28">
        <v>361.90000000000003</v>
      </c>
      <c r="H4314" s="28">
        <v>75.5</v>
      </c>
      <c r="I4314" s="146">
        <v>2008.5000000000002</v>
      </c>
      <c r="J4314" s="174">
        <f>J4313+J4312</f>
        <v>378.3</v>
      </c>
      <c r="K4314" s="174">
        <f t="shared" ref="K4314:Q4314" si="3542">K4313+K4312</f>
        <v>380.40000000000003</v>
      </c>
      <c r="L4314" s="174">
        <f t="shared" si="3542"/>
        <v>352.9</v>
      </c>
      <c r="M4314" s="174">
        <f t="shared" si="3542"/>
        <v>219</v>
      </c>
      <c r="N4314" s="174">
        <f t="shared" si="3542"/>
        <v>268.3</v>
      </c>
      <c r="O4314" s="174">
        <f t="shared" si="3542"/>
        <v>323.2</v>
      </c>
      <c r="P4314" s="174">
        <f t="shared" si="3542"/>
        <v>0.5</v>
      </c>
      <c r="Q4314" s="174">
        <f t="shared" si="3542"/>
        <v>378.3</v>
      </c>
    </row>
    <row r="4315" spans="1:17" x14ac:dyDescent="0.35">
      <c r="A4315" s="28" t="s">
        <v>154</v>
      </c>
      <c r="B4315" s="169">
        <v>1.0008448324415657</v>
      </c>
      <c r="C4315" s="169">
        <v>1.0021786492374727</v>
      </c>
      <c r="D4315" s="169" t="e">
        <v>#DIV/0!</v>
      </c>
      <c r="E4315" s="169">
        <v>1</v>
      </c>
      <c r="F4315" s="169">
        <v>1.002151051625239</v>
      </c>
      <c r="G4315" s="169">
        <v>1.0002763957987839</v>
      </c>
      <c r="H4315" s="169">
        <v>1.0026560424966799</v>
      </c>
      <c r="I4315" s="153">
        <v>0.1194921583271098</v>
      </c>
      <c r="J4315" s="147">
        <f>J4313/J4314*100</f>
        <v>2.6434047052603753E-2</v>
      </c>
      <c r="K4315" s="147">
        <f t="shared" ref="K4315:Q4315" si="3543">K4313/K4314*100</f>
        <v>7.8864353312302821E-2</v>
      </c>
      <c r="L4315" s="147">
        <f t="shared" si="3543"/>
        <v>0.19835647492207426</v>
      </c>
      <c r="M4315" s="147">
        <f t="shared" si="3543"/>
        <v>0.13698630136986301</v>
      </c>
      <c r="N4315" s="147">
        <f t="shared" si="3543"/>
        <v>0.18635855385762207</v>
      </c>
      <c r="O4315" s="147">
        <f t="shared" si="3543"/>
        <v>6.1881188118811881E-2</v>
      </c>
      <c r="P4315" s="147">
        <f t="shared" si="3543"/>
        <v>0</v>
      </c>
      <c r="Q4315" s="147">
        <f t="shared" si="3543"/>
        <v>2.6434047052603753E-2</v>
      </c>
    </row>
    <row r="4316" spans="1:17" x14ac:dyDescent="0.35">
      <c r="A4316" s="28" t="s">
        <v>153</v>
      </c>
      <c r="B4316" s="61">
        <v>703</v>
      </c>
      <c r="C4316" s="61">
        <v>756</v>
      </c>
      <c r="D4316" s="61">
        <v>76</v>
      </c>
      <c r="E4316" s="61">
        <v>798</v>
      </c>
      <c r="F4316" s="61">
        <v>771</v>
      </c>
      <c r="G4316" s="88">
        <v>666</v>
      </c>
      <c r="H4316" s="88">
        <v>145</v>
      </c>
      <c r="I4316" s="146">
        <v>3915</v>
      </c>
      <c r="J4316" s="88">
        <v>741</v>
      </c>
      <c r="K4316" s="61">
        <v>705</v>
      </c>
      <c r="L4316" s="61">
        <v>650</v>
      </c>
      <c r="M4316" s="61">
        <v>401</v>
      </c>
      <c r="N4316" s="61">
        <v>492</v>
      </c>
      <c r="O4316" s="88">
        <v>598</v>
      </c>
      <c r="P4316" s="88">
        <v>0</v>
      </c>
      <c r="Q4316" s="146">
        <v>741</v>
      </c>
    </row>
    <row r="4317" spans="1:17" x14ac:dyDescent="0.35">
      <c r="A4317" s="43" t="s">
        <v>155</v>
      </c>
      <c r="B4317" s="169">
        <v>1.9780528981429373</v>
      </c>
      <c r="C4317" s="169">
        <v>1.826086956521739</v>
      </c>
      <c r="D4317" s="169" t="e">
        <v>#DIV/0!</v>
      </c>
      <c r="E4317" s="169">
        <v>2.0868200836820083</v>
      </c>
      <c r="F4317" s="169">
        <v>1.8387789172430242</v>
      </c>
      <c r="G4317" s="169">
        <v>1.8402873722022657</v>
      </c>
      <c r="H4317" s="169">
        <v>914</v>
      </c>
      <c r="I4317" s="146" t="e">
        <v>#DIV/0!</v>
      </c>
      <c r="J4317" s="169">
        <f>J4316/J4314</f>
        <v>1.9587628865979381</v>
      </c>
      <c r="K4317" s="169">
        <f t="shared" ref="K4317:Q4317" si="3544">K4316/K4314</f>
        <v>1.8533123028391165</v>
      </c>
      <c r="L4317" s="169">
        <f t="shared" si="3544"/>
        <v>1.8418815528478323</v>
      </c>
      <c r="M4317" s="169">
        <f t="shared" si="3544"/>
        <v>1.8310502283105023</v>
      </c>
      <c r="N4317" s="169">
        <f t="shared" si="3544"/>
        <v>1.8337681699590009</v>
      </c>
      <c r="O4317" s="169">
        <f t="shared" si="3544"/>
        <v>1.8502475247524752</v>
      </c>
      <c r="P4317" s="169">
        <f t="shared" si="3544"/>
        <v>0</v>
      </c>
      <c r="Q4317" s="169">
        <f t="shared" si="3544"/>
        <v>1.9587628865979381</v>
      </c>
    </row>
    <row r="4318" spans="1:17" x14ac:dyDescent="0.35">
      <c r="A4318" s="28" t="s">
        <v>173</v>
      </c>
      <c r="B4318" s="74">
        <v>7.65</v>
      </c>
      <c r="C4318" s="171">
        <v>21.39</v>
      </c>
      <c r="D4318" s="171">
        <v>27.68</v>
      </c>
      <c r="E4318" s="171">
        <v>26.44</v>
      </c>
      <c r="F4318" s="171">
        <v>27.76</v>
      </c>
      <c r="G4318" s="28">
        <v>17.510000000000002</v>
      </c>
      <c r="H4318" s="74">
        <v>20.5</v>
      </c>
      <c r="I4318" s="146">
        <v>148.93</v>
      </c>
      <c r="J4318" s="74">
        <v>20.05</v>
      </c>
      <c r="K4318" s="171">
        <v>28.68</v>
      </c>
      <c r="L4318" s="171">
        <v>29.68</v>
      </c>
      <c r="M4318" s="171">
        <v>28.35</v>
      </c>
      <c r="N4318" s="171">
        <v>28.66</v>
      </c>
      <c r="O4318" s="28">
        <v>18.600000000000001</v>
      </c>
      <c r="P4318" s="74">
        <v>28.57</v>
      </c>
      <c r="Q4318" s="146">
        <v>20.05</v>
      </c>
    </row>
    <row r="4319" spans="1:17" x14ac:dyDescent="0.35">
      <c r="A4319" s="28" t="s">
        <v>172</v>
      </c>
      <c r="B4319" s="33">
        <v>23</v>
      </c>
      <c r="C4319" s="61">
        <v>34.36</v>
      </c>
      <c r="D4319" s="61">
        <v>32.58</v>
      </c>
      <c r="E4319" s="61">
        <v>26.54</v>
      </c>
      <c r="F4319" s="61">
        <v>35.72</v>
      </c>
      <c r="G4319" s="28">
        <v>15.01</v>
      </c>
      <c r="H4319" s="74">
        <v>30.02</v>
      </c>
      <c r="I4319" s="146">
        <v>197.23</v>
      </c>
      <c r="J4319" s="33">
        <v>24.66</v>
      </c>
      <c r="K4319" s="61">
        <v>29.03</v>
      </c>
      <c r="L4319" s="61">
        <v>28.43</v>
      </c>
      <c r="M4319" s="61">
        <v>32.22</v>
      </c>
      <c r="N4319" s="61">
        <v>34.99</v>
      </c>
      <c r="O4319" s="28">
        <v>26.04</v>
      </c>
      <c r="P4319" s="74">
        <v>29.97</v>
      </c>
      <c r="Q4319" s="146">
        <v>24.66</v>
      </c>
    </row>
    <row r="4320" spans="1:17" x14ac:dyDescent="0.35">
      <c r="A4320" s="28" t="s">
        <v>152</v>
      </c>
      <c r="B4320" s="28">
        <v>30.65</v>
      </c>
      <c r="C4320" s="28">
        <v>55.75</v>
      </c>
      <c r="D4320" s="28">
        <v>60.26</v>
      </c>
      <c r="E4320" s="28">
        <v>52.980000000000004</v>
      </c>
      <c r="F4320" s="28">
        <v>63.480000000000004</v>
      </c>
      <c r="G4320" s="28">
        <v>32.520000000000003</v>
      </c>
      <c r="H4320" s="28">
        <v>30.49</v>
      </c>
      <c r="I4320" s="146">
        <v>326.13</v>
      </c>
      <c r="J4320" s="174">
        <f>J4319+J4318</f>
        <v>44.71</v>
      </c>
      <c r="K4320" s="174">
        <f t="shared" ref="K4320:Q4320" si="3545">K4319+K4318</f>
        <v>57.71</v>
      </c>
      <c r="L4320" s="174">
        <f t="shared" si="3545"/>
        <v>58.11</v>
      </c>
      <c r="M4320" s="174">
        <f t="shared" si="3545"/>
        <v>60.57</v>
      </c>
      <c r="N4320" s="174">
        <f t="shared" si="3545"/>
        <v>63.650000000000006</v>
      </c>
      <c r="O4320" s="174">
        <f t="shared" si="3545"/>
        <v>44.64</v>
      </c>
      <c r="P4320" s="174">
        <f t="shared" si="3545"/>
        <v>58.54</v>
      </c>
      <c r="Q4320" s="174">
        <f t="shared" si="3545"/>
        <v>44.71</v>
      </c>
    </row>
    <row r="4321" spans="1:17" x14ac:dyDescent="0.35">
      <c r="A4321" s="28" t="s">
        <v>154</v>
      </c>
      <c r="B4321" s="169">
        <v>4.0065359477124183</v>
      </c>
      <c r="C4321" s="169">
        <v>2.6063581112669469</v>
      </c>
      <c r="D4321" s="169">
        <v>2.177023121387283</v>
      </c>
      <c r="E4321" s="169">
        <v>2.0037821482602118</v>
      </c>
      <c r="F4321" s="169">
        <v>2.2867435158501439</v>
      </c>
      <c r="G4321" s="169">
        <v>1.8572244431753284</v>
      </c>
      <c r="H4321" s="169">
        <v>1.4873170731707317</v>
      </c>
      <c r="I4321" s="169">
        <v>2.1898207211441614</v>
      </c>
      <c r="J4321" s="147">
        <f>J4319/J4320*100</f>
        <v>55.155446208901814</v>
      </c>
      <c r="K4321" s="147">
        <f t="shared" ref="K4321:Q4321" si="3546">K4319/K4320*100</f>
        <v>50.303240339629184</v>
      </c>
      <c r="L4321" s="147">
        <f t="shared" si="3546"/>
        <v>48.924453622440197</v>
      </c>
      <c r="M4321" s="147">
        <f t="shared" si="3546"/>
        <v>53.194650817236258</v>
      </c>
      <c r="N4321" s="147">
        <f t="shared" si="3546"/>
        <v>54.972505891594658</v>
      </c>
      <c r="O4321" s="147">
        <f t="shared" si="3546"/>
        <v>58.333333333333329</v>
      </c>
      <c r="P4321" s="147">
        <f t="shared" si="3546"/>
        <v>51.195763580457808</v>
      </c>
      <c r="Q4321" s="147">
        <f t="shared" si="3546"/>
        <v>55.155446208901814</v>
      </c>
    </row>
    <row r="4322" spans="1:17" x14ac:dyDescent="0.35">
      <c r="A4322" s="28" t="s">
        <v>153</v>
      </c>
      <c r="B4322" s="28">
        <v>124</v>
      </c>
      <c r="C4322" s="28">
        <v>168</v>
      </c>
      <c r="D4322" s="28">
        <v>192</v>
      </c>
      <c r="E4322" s="28">
        <v>194</v>
      </c>
      <c r="F4322" s="28">
        <v>190</v>
      </c>
      <c r="G4322" s="28">
        <v>176</v>
      </c>
      <c r="H4322" s="28">
        <v>176</v>
      </c>
      <c r="I4322" s="146">
        <v>1220</v>
      </c>
      <c r="J4322" s="28">
        <v>156</v>
      </c>
      <c r="K4322" s="28">
        <v>190</v>
      </c>
      <c r="L4322" s="28">
        <v>200</v>
      </c>
      <c r="M4322" s="28">
        <v>197</v>
      </c>
      <c r="N4322" s="28">
        <v>194</v>
      </c>
      <c r="O4322" s="28">
        <v>209</v>
      </c>
      <c r="P4322" s="28">
        <v>216</v>
      </c>
      <c r="Q4322" s="146">
        <v>156</v>
      </c>
    </row>
    <row r="4323" spans="1:17" x14ac:dyDescent="0.35">
      <c r="A4323" s="43" t="s">
        <v>155</v>
      </c>
      <c r="B4323" s="169">
        <v>4.0456769983686787</v>
      </c>
      <c r="C4323" s="169">
        <v>3.0134529147982061</v>
      </c>
      <c r="D4323" s="169">
        <v>3.1861931629605045</v>
      </c>
      <c r="E4323" s="169">
        <v>3.6617591543978856</v>
      </c>
      <c r="F4323" s="169">
        <v>2.9930686830497795</v>
      </c>
      <c r="G4323" s="169">
        <v>5.4120541205412049</v>
      </c>
      <c r="H4323" s="169">
        <v>5.7723843883240411</v>
      </c>
      <c r="I4323" s="146">
        <v>28.084589422440303</v>
      </c>
      <c r="J4323" s="169">
        <f>J4322/J4320</f>
        <v>3.4891523149183628</v>
      </c>
      <c r="K4323" s="169">
        <f t="shared" ref="K4323:Q4323" si="3547">K4322/K4320</f>
        <v>3.2923236874025297</v>
      </c>
      <c r="L4323" s="169">
        <f t="shared" si="3547"/>
        <v>3.4417484081913612</v>
      </c>
      <c r="M4323" s="169">
        <f t="shared" si="3547"/>
        <v>3.2524351989433713</v>
      </c>
      <c r="N4323" s="169">
        <f t="shared" si="3547"/>
        <v>3.047918303220738</v>
      </c>
      <c r="O4323" s="169">
        <f t="shared" si="3547"/>
        <v>4.6818996415770613</v>
      </c>
      <c r="P4323" s="169">
        <f t="shared" si="3547"/>
        <v>3.6897847625555178</v>
      </c>
      <c r="Q4323" s="169">
        <f t="shared" si="3547"/>
        <v>3.4891523149183628</v>
      </c>
    </row>
    <row r="4324" spans="1:17" x14ac:dyDescent="0.35">
      <c r="A4324" s="28" t="s">
        <v>176</v>
      </c>
      <c r="B4324" s="28">
        <v>0</v>
      </c>
      <c r="C4324" s="28">
        <v>88.14</v>
      </c>
      <c r="D4324" s="28">
        <v>144.11000000000001</v>
      </c>
      <c r="E4324" s="28">
        <v>43.95</v>
      </c>
      <c r="F4324" s="28">
        <v>165.79</v>
      </c>
      <c r="G4324" s="28">
        <v>107.55</v>
      </c>
      <c r="H4324" s="28">
        <v>0</v>
      </c>
      <c r="I4324" s="151">
        <v>549.54</v>
      </c>
      <c r="J4324" s="28">
        <v>0</v>
      </c>
      <c r="K4324" s="28">
        <v>126.11</v>
      </c>
      <c r="L4324" s="28">
        <v>137.62</v>
      </c>
      <c r="M4324" s="28">
        <v>145.43</v>
      </c>
      <c r="N4324" s="28">
        <v>177.6</v>
      </c>
      <c r="O4324" s="28">
        <v>155.58000000000001</v>
      </c>
      <c r="P4324" s="28">
        <v>133.47999999999999</v>
      </c>
      <c r="Q4324" s="151">
        <v>0</v>
      </c>
    </row>
    <row r="4325" spans="1:17" x14ac:dyDescent="0.35">
      <c r="A4325" s="28" t="s">
        <v>177</v>
      </c>
      <c r="B4325" s="28">
        <v>0</v>
      </c>
      <c r="C4325" s="28">
        <v>47.66</v>
      </c>
      <c r="D4325" s="28">
        <v>84.2</v>
      </c>
      <c r="E4325" s="28">
        <v>26.43</v>
      </c>
      <c r="F4325" s="28">
        <v>86.99</v>
      </c>
      <c r="G4325" s="28">
        <v>49.87</v>
      </c>
      <c r="H4325" s="28">
        <v>95.96</v>
      </c>
      <c r="I4325" s="151">
        <v>391.11</v>
      </c>
      <c r="J4325" s="28">
        <v>79.83</v>
      </c>
      <c r="K4325" s="28">
        <v>44.58</v>
      </c>
      <c r="L4325" s="28">
        <v>64.84</v>
      </c>
      <c r="M4325" s="28">
        <v>82.23</v>
      </c>
      <c r="N4325" s="28">
        <v>98.75</v>
      </c>
      <c r="O4325" s="28">
        <v>86.87</v>
      </c>
      <c r="P4325" s="28">
        <v>92.46</v>
      </c>
      <c r="Q4325" s="151">
        <v>79.83</v>
      </c>
    </row>
    <row r="4326" spans="1:17" x14ac:dyDescent="0.35">
      <c r="A4326" s="28" t="s">
        <v>152</v>
      </c>
      <c r="B4326" s="28">
        <v>0</v>
      </c>
      <c r="C4326" s="28">
        <v>135.80000000000001</v>
      </c>
      <c r="D4326" s="28">
        <v>228.31</v>
      </c>
      <c r="E4326" s="28">
        <v>70.38</v>
      </c>
      <c r="F4326" s="28">
        <v>252.77999999999997</v>
      </c>
      <c r="G4326" s="28">
        <v>157.41999999999999</v>
      </c>
      <c r="H4326" s="28">
        <v>95.96</v>
      </c>
      <c r="I4326" s="151">
        <v>940.65</v>
      </c>
      <c r="J4326" s="174">
        <f>J4325+J4324</f>
        <v>79.83</v>
      </c>
      <c r="K4326" s="174">
        <f t="shared" ref="K4326:Q4326" si="3548">K4325+K4324</f>
        <v>170.69</v>
      </c>
      <c r="L4326" s="174">
        <f t="shared" si="3548"/>
        <v>202.46</v>
      </c>
      <c r="M4326" s="174">
        <f t="shared" si="3548"/>
        <v>227.66000000000003</v>
      </c>
      <c r="N4326" s="174">
        <f t="shared" si="3548"/>
        <v>276.35000000000002</v>
      </c>
      <c r="O4326" s="174">
        <f t="shared" si="3548"/>
        <v>242.45000000000002</v>
      </c>
      <c r="P4326" s="174">
        <f t="shared" si="3548"/>
        <v>225.94</v>
      </c>
      <c r="Q4326" s="174">
        <f t="shared" si="3548"/>
        <v>79.83</v>
      </c>
    </row>
    <row r="4327" spans="1:17" x14ac:dyDescent="0.35">
      <c r="A4327" s="28" t="s">
        <v>154</v>
      </c>
      <c r="B4327" s="106" t="e">
        <v>#DIV/0!</v>
      </c>
      <c r="C4327" s="106">
        <v>35.095729013254775</v>
      </c>
      <c r="D4327" s="106">
        <v>36.879681135298497</v>
      </c>
      <c r="E4327" s="106">
        <v>37.553282182438195</v>
      </c>
      <c r="F4327" s="106">
        <v>34.41332383891131</v>
      </c>
      <c r="G4327" s="106">
        <v>31.679583280396393</v>
      </c>
      <c r="H4327" s="106">
        <v>100</v>
      </c>
      <c r="I4327" s="153">
        <v>41.578695582841654</v>
      </c>
      <c r="J4327" s="147">
        <f>J4325/J4326*100</f>
        <v>100</v>
      </c>
      <c r="K4327" s="147">
        <f t="shared" ref="K4327:Q4327" si="3549">K4325/K4326*100</f>
        <v>26.117522994903041</v>
      </c>
      <c r="L4327" s="147">
        <f t="shared" si="3549"/>
        <v>32.026079225526033</v>
      </c>
      <c r="M4327" s="147">
        <f t="shared" si="3549"/>
        <v>36.119652112799791</v>
      </c>
      <c r="N4327" s="147">
        <f t="shared" si="3549"/>
        <v>35.733671069296179</v>
      </c>
      <c r="O4327" s="147">
        <f t="shared" si="3549"/>
        <v>35.830068055269123</v>
      </c>
      <c r="P4327" s="147">
        <f t="shared" si="3549"/>
        <v>40.922368770470037</v>
      </c>
      <c r="Q4327" s="147">
        <f t="shared" si="3549"/>
        <v>100</v>
      </c>
    </row>
    <row r="4328" spans="1:17" x14ac:dyDescent="0.35">
      <c r="A4328" s="28" t="s">
        <v>153</v>
      </c>
      <c r="B4328" s="88">
        <v>0</v>
      </c>
      <c r="C4328" s="88">
        <v>372</v>
      </c>
      <c r="D4328" s="88">
        <v>583</v>
      </c>
      <c r="E4328" s="88">
        <v>195</v>
      </c>
      <c r="F4328" s="88">
        <v>182</v>
      </c>
      <c r="G4328" s="88">
        <v>430</v>
      </c>
      <c r="H4328" s="88">
        <v>242</v>
      </c>
      <c r="I4328" s="146">
        <v>2004</v>
      </c>
      <c r="J4328" s="88">
        <v>200</v>
      </c>
      <c r="K4328" s="88">
        <v>508</v>
      </c>
      <c r="L4328" s="88">
        <v>550</v>
      </c>
      <c r="M4328" s="88">
        <v>580</v>
      </c>
      <c r="N4328" s="88">
        <v>691</v>
      </c>
      <c r="O4328" s="88">
        <v>721</v>
      </c>
      <c r="P4328" s="88">
        <v>518</v>
      </c>
      <c r="Q4328" s="146">
        <v>200</v>
      </c>
    </row>
    <row r="4329" spans="1:17" x14ac:dyDescent="0.35">
      <c r="A4329" s="43" t="s">
        <v>155</v>
      </c>
      <c r="B4329" s="169" t="e">
        <v>#DIV/0!</v>
      </c>
      <c r="C4329" s="169">
        <v>2.7393225331369657</v>
      </c>
      <c r="D4329" s="169">
        <v>2.553545617800359</v>
      </c>
      <c r="E4329" s="169">
        <v>2.770673486786019</v>
      </c>
      <c r="F4329" s="169">
        <v>0.71999367038531537</v>
      </c>
      <c r="G4329" s="169">
        <v>2.731546182187778</v>
      </c>
      <c r="H4329" s="169">
        <v>2.5218841183826597</v>
      </c>
      <c r="I4329" s="146" t="e">
        <v>#DIV/0!</v>
      </c>
      <c r="J4329" s="169">
        <f>J4328/J4326</f>
        <v>2.5053238131028435</v>
      </c>
      <c r="K4329" s="169">
        <f t="shared" ref="K4329:Q4329" si="3550">K4328/K4326</f>
        <v>2.976155603726053</v>
      </c>
      <c r="L4329" s="169">
        <f t="shared" si="3550"/>
        <v>2.7165859922947742</v>
      </c>
      <c r="M4329" s="169">
        <f t="shared" si="3550"/>
        <v>2.5476587894228233</v>
      </c>
      <c r="N4329" s="169">
        <f t="shared" si="3550"/>
        <v>2.5004523249502442</v>
      </c>
      <c r="O4329" s="169">
        <f t="shared" si="3550"/>
        <v>2.9738090327902658</v>
      </c>
      <c r="P4329" s="169">
        <f t="shared" si="3550"/>
        <v>2.2926440647959634</v>
      </c>
      <c r="Q4329" s="169">
        <f t="shared" si="3550"/>
        <v>2.5053238131028435</v>
      </c>
    </row>
    <row r="4330" spans="1:17" x14ac:dyDescent="0.35">
      <c r="A4330" s="28" t="s">
        <v>174</v>
      </c>
      <c r="B4330" s="88">
        <v>6.82</v>
      </c>
      <c r="C4330" s="28">
        <v>7.2</v>
      </c>
      <c r="D4330" s="28">
        <v>17.149999999999999</v>
      </c>
      <c r="E4330" s="28">
        <v>23</v>
      </c>
      <c r="F4330" s="28">
        <v>15.29</v>
      </c>
      <c r="G4330" s="79">
        <v>15.22</v>
      </c>
      <c r="H4330" s="79">
        <v>16.96</v>
      </c>
      <c r="I4330" s="146">
        <v>101.64000000000001</v>
      </c>
      <c r="J4330" s="88">
        <v>16.21</v>
      </c>
      <c r="K4330" s="28">
        <v>21.05</v>
      </c>
      <c r="L4330" s="28">
        <v>23.91</v>
      </c>
      <c r="M4330" s="28">
        <v>19.23</v>
      </c>
      <c r="N4330" s="28">
        <v>16.7</v>
      </c>
      <c r="O4330" s="79">
        <v>26.66</v>
      </c>
      <c r="P4330" s="79">
        <v>21.76</v>
      </c>
      <c r="Q4330" s="146">
        <v>16.21</v>
      </c>
    </row>
    <row r="4331" spans="1:17" x14ac:dyDescent="0.35">
      <c r="A4331" s="28" t="s">
        <v>175</v>
      </c>
      <c r="B4331" s="88">
        <v>0.16</v>
      </c>
      <c r="C4331" s="28">
        <v>0.16</v>
      </c>
      <c r="D4331" s="28">
        <v>0.17</v>
      </c>
      <c r="E4331" s="28">
        <v>0.22</v>
      </c>
      <c r="F4331" s="28">
        <v>0.16</v>
      </c>
      <c r="G4331" s="88">
        <v>0.16</v>
      </c>
      <c r="H4331" s="88">
        <v>0.18</v>
      </c>
      <c r="I4331" s="146">
        <v>1.21</v>
      </c>
      <c r="J4331" s="88">
        <v>0.18</v>
      </c>
      <c r="K4331" s="28">
        <v>0.17</v>
      </c>
      <c r="L4331" s="28">
        <v>0.17</v>
      </c>
      <c r="M4331" s="28">
        <v>0.16</v>
      </c>
      <c r="N4331" s="28">
        <v>0.16</v>
      </c>
      <c r="O4331" s="88">
        <v>0.17</v>
      </c>
      <c r="P4331" s="88">
        <v>0.16</v>
      </c>
      <c r="Q4331" s="146">
        <v>0.18</v>
      </c>
    </row>
    <row r="4332" spans="1:17" x14ac:dyDescent="0.35">
      <c r="A4332" s="28" t="s">
        <v>152</v>
      </c>
      <c r="B4332" s="28">
        <v>6.98</v>
      </c>
      <c r="C4332" s="28">
        <v>7.36</v>
      </c>
      <c r="D4332" s="28">
        <v>17.32</v>
      </c>
      <c r="E4332" s="28">
        <v>23.22</v>
      </c>
      <c r="F4332" s="28">
        <v>15.45</v>
      </c>
      <c r="G4332" s="28">
        <v>15.38</v>
      </c>
      <c r="H4332" s="28">
        <v>17.14</v>
      </c>
      <c r="I4332" s="146">
        <v>102.85</v>
      </c>
      <c r="J4332" s="174">
        <f>J4331+J4330</f>
        <v>16.39</v>
      </c>
      <c r="K4332" s="174">
        <f t="shared" ref="K4332:Q4332" si="3551">K4331+K4330</f>
        <v>21.220000000000002</v>
      </c>
      <c r="L4332" s="174">
        <f t="shared" si="3551"/>
        <v>24.080000000000002</v>
      </c>
      <c r="M4332" s="174">
        <f t="shared" si="3551"/>
        <v>19.39</v>
      </c>
      <c r="N4332" s="174">
        <f t="shared" si="3551"/>
        <v>16.86</v>
      </c>
      <c r="O4332" s="174">
        <f t="shared" si="3551"/>
        <v>26.830000000000002</v>
      </c>
      <c r="P4332" s="174">
        <f t="shared" si="3551"/>
        <v>21.92</v>
      </c>
      <c r="Q4332" s="174">
        <f t="shared" si="3551"/>
        <v>16.39</v>
      </c>
    </row>
    <row r="4333" spans="1:17" x14ac:dyDescent="0.35">
      <c r="A4333" s="28" t="s">
        <v>154</v>
      </c>
      <c r="B4333" s="169">
        <v>1.0234604105571847</v>
      </c>
      <c r="C4333" s="169">
        <v>1.0222222222222221</v>
      </c>
      <c r="D4333" s="169">
        <v>1.0099125364431487</v>
      </c>
      <c r="E4333" s="169">
        <v>1.0095652173913043</v>
      </c>
      <c r="F4333" s="169">
        <v>1.0104643557880968</v>
      </c>
      <c r="G4333" s="169">
        <v>1.0105124835742445</v>
      </c>
      <c r="H4333" s="169">
        <v>1.0106132075471699</v>
      </c>
      <c r="I4333" s="153">
        <v>1.1764705882352942</v>
      </c>
      <c r="J4333" s="147">
        <f>J4331/J4332*100</f>
        <v>1.0982306284319705</v>
      </c>
      <c r="K4333" s="147">
        <f t="shared" ref="K4333:Q4333" si="3552">K4331/K4332*100</f>
        <v>0.80113100848256347</v>
      </c>
      <c r="L4333" s="147">
        <f t="shared" si="3552"/>
        <v>0.70598006644518274</v>
      </c>
      <c r="M4333" s="147">
        <f t="shared" si="3552"/>
        <v>0.82516761217122236</v>
      </c>
      <c r="N4333" s="147">
        <f t="shared" si="3552"/>
        <v>0.94899169632265723</v>
      </c>
      <c r="O4333" s="147">
        <f t="shared" si="3552"/>
        <v>0.63361908311591508</v>
      </c>
      <c r="P4333" s="147">
        <f t="shared" si="3552"/>
        <v>0.72992700729927007</v>
      </c>
      <c r="Q4333" s="147">
        <f t="shared" si="3552"/>
        <v>1.0982306284319705</v>
      </c>
    </row>
    <row r="4334" spans="1:17" x14ac:dyDescent="0.35">
      <c r="A4334" s="28" t="s">
        <v>153</v>
      </c>
      <c r="B4334" s="28">
        <v>74</v>
      </c>
      <c r="C4334" s="28">
        <v>69</v>
      </c>
      <c r="D4334" s="28">
        <v>113</v>
      </c>
      <c r="E4334" s="28">
        <v>123</v>
      </c>
      <c r="F4334" s="28">
        <v>83</v>
      </c>
      <c r="G4334" s="28">
        <v>76</v>
      </c>
      <c r="H4334" s="28">
        <v>100</v>
      </c>
      <c r="I4334" s="146">
        <v>638</v>
      </c>
      <c r="J4334" s="28">
        <v>85</v>
      </c>
      <c r="K4334" s="28">
        <v>95</v>
      </c>
      <c r="L4334" s="28">
        <v>93</v>
      </c>
      <c r="M4334" s="28">
        <v>90</v>
      </c>
      <c r="N4334" s="28">
        <v>95</v>
      </c>
      <c r="O4334" s="28">
        <v>97</v>
      </c>
      <c r="P4334" s="28">
        <v>89</v>
      </c>
      <c r="Q4334" s="146">
        <v>85</v>
      </c>
    </row>
    <row r="4335" spans="1:17" x14ac:dyDescent="0.35">
      <c r="A4335" s="43" t="s">
        <v>155</v>
      </c>
      <c r="B4335" s="169">
        <v>10.601719197707736</v>
      </c>
      <c r="C4335" s="169">
        <v>9.375</v>
      </c>
      <c r="D4335" s="169">
        <v>6.5242494226327947</v>
      </c>
      <c r="E4335" s="169">
        <v>5.297157622739018</v>
      </c>
      <c r="F4335" s="169">
        <v>5.3721682847896446</v>
      </c>
      <c r="G4335" s="169">
        <v>4.9414824447334196</v>
      </c>
      <c r="H4335" s="169">
        <v>5.8343057176196034</v>
      </c>
      <c r="I4335" s="146">
        <v>47.946082690222212</v>
      </c>
      <c r="J4335" s="169">
        <f>J4334/J4332</f>
        <v>5.1860890787065284</v>
      </c>
      <c r="K4335" s="169">
        <f t="shared" ref="K4335:Q4335" si="3553">K4334/K4332</f>
        <v>4.476908576814326</v>
      </c>
      <c r="L4335" s="169">
        <f t="shared" si="3553"/>
        <v>3.8621262458471759</v>
      </c>
      <c r="M4335" s="169">
        <f t="shared" si="3553"/>
        <v>4.6415678184631251</v>
      </c>
      <c r="N4335" s="169">
        <f t="shared" si="3553"/>
        <v>5.6346381969157768</v>
      </c>
      <c r="O4335" s="169">
        <f t="shared" si="3553"/>
        <v>3.6153559448378676</v>
      </c>
      <c r="P4335" s="169">
        <f t="shared" si="3553"/>
        <v>4.0602189781021893</v>
      </c>
      <c r="Q4335" s="169">
        <f t="shared" si="3553"/>
        <v>5.1860890787065284</v>
      </c>
    </row>
    <row r="4336" spans="1:17" x14ac:dyDescent="0.35">
      <c r="A4336" s="21"/>
      <c r="B4336" s="21"/>
      <c r="C4336" s="21"/>
      <c r="D4336" s="169">
        <v>6.4602123324568375</v>
      </c>
      <c r="E4336" s="169" t="s">
        <v>369</v>
      </c>
      <c r="F4336" s="21">
        <v>21</v>
      </c>
      <c r="G4336" s="21"/>
      <c r="H4336" s="21"/>
      <c r="I4336" s="21"/>
      <c r="J4336" s="21"/>
      <c r="K4336" s="21"/>
      <c r="L4336" s="169"/>
      <c r="M4336" s="169"/>
      <c r="N4336" s="21">
        <v>21</v>
      </c>
      <c r="O4336" s="21"/>
      <c r="P4336" s="21"/>
    </row>
    <row r="4337" spans="1:17" x14ac:dyDescent="0.35">
      <c r="A4337" s="21"/>
      <c r="B4337" s="155"/>
      <c r="C4337" s="156" t="s">
        <v>1679</v>
      </c>
      <c r="D4337" s="156" t="s">
        <v>178</v>
      </c>
      <c r="E4337" s="156" t="s">
        <v>179</v>
      </c>
      <c r="F4337" s="156" t="s">
        <v>180</v>
      </c>
      <c r="G4337" s="156" t="s">
        <v>181</v>
      </c>
      <c r="H4337" s="156" t="s">
        <v>182</v>
      </c>
      <c r="I4337" s="156" t="s">
        <v>183</v>
      </c>
      <c r="J4337" s="156" t="s">
        <v>184</v>
      </c>
      <c r="K4337" s="156" t="s">
        <v>185</v>
      </c>
      <c r="L4337" s="156" t="s">
        <v>186</v>
      </c>
      <c r="M4337" s="156" t="s">
        <v>187</v>
      </c>
      <c r="N4337" s="156" t="s">
        <v>188</v>
      </c>
      <c r="O4337" s="21"/>
      <c r="P4337" s="21"/>
    </row>
    <row r="4338" spans="1:17" x14ac:dyDescent="0.35">
      <c r="A4338" s="21"/>
      <c r="B4338" s="157" t="s">
        <v>189</v>
      </c>
      <c r="C4338" s="179">
        <f>I4265</f>
        <v>518.5</v>
      </c>
      <c r="D4338" s="158">
        <f>I4271</f>
        <v>743.7</v>
      </c>
      <c r="E4338" s="158">
        <v>0</v>
      </c>
      <c r="F4338" s="164">
        <f>I4283</f>
        <v>219.14000000000001</v>
      </c>
      <c r="G4338" s="180">
        <v>0</v>
      </c>
      <c r="H4338" s="164">
        <f>I4295</f>
        <v>701.54000000000008</v>
      </c>
      <c r="I4338" s="164">
        <v>229.2</v>
      </c>
      <c r="J4338" s="164">
        <v>224</v>
      </c>
      <c r="K4338" s="179">
        <v>240</v>
      </c>
      <c r="L4338" s="164">
        <f>I4319</f>
        <v>197.23</v>
      </c>
      <c r="M4338" s="164">
        <f>I4325</f>
        <v>391.11</v>
      </c>
      <c r="N4338" s="164">
        <v>121</v>
      </c>
      <c r="O4338" s="21"/>
      <c r="P4338" s="21"/>
    </row>
    <row r="4339" spans="1:17" x14ac:dyDescent="0.35">
      <c r="A4339" s="21"/>
      <c r="B4339" s="157" t="s">
        <v>190</v>
      </c>
      <c r="C4339" s="188">
        <v>74.936001861764041</v>
      </c>
      <c r="D4339" s="188">
        <v>100</v>
      </c>
      <c r="E4339" s="188">
        <v>100</v>
      </c>
      <c r="F4339" s="188">
        <v>24.192905540055801</v>
      </c>
      <c r="G4339" s="188" t="e">
        <v>#DIV/0!</v>
      </c>
      <c r="H4339" s="188">
        <v>17.697051355132924</v>
      </c>
      <c r="I4339" s="188">
        <v>1.711580480699199</v>
      </c>
      <c r="J4339" s="188">
        <v>0.25454226279294301</v>
      </c>
      <c r="K4339" s="188">
        <v>2.6434047052603753E-2</v>
      </c>
      <c r="L4339" s="188">
        <v>55.155446208901814</v>
      </c>
      <c r="M4339" s="188" t="e">
        <v>#DIV/0!</v>
      </c>
      <c r="N4339" s="188">
        <v>1.0982306284319705</v>
      </c>
      <c r="O4339" s="21"/>
      <c r="P4339" s="21"/>
    </row>
    <row r="4340" spans="1:17" x14ac:dyDescent="0.35">
      <c r="Q4340"/>
    </row>
    <row r="4341" spans="1:17" x14ac:dyDescent="0.35">
      <c r="A4341" s="31" t="s">
        <v>0</v>
      </c>
      <c r="B4341" s="83"/>
      <c r="C4341" s="83"/>
      <c r="D4341" s="21"/>
      <c r="E4341" s="21"/>
      <c r="F4341" s="21"/>
      <c r="G4341" s="21"/>
      <c r="H4341" s="21"/>
      <c r="I4341" s="21"/>
      <c r="J4341" s="21"/>
      <c r="K4341" s="21"/>
      <c r="L4341" s="21"/>
      <c r="M4341" s="21"/>
      <c r="N4341" s="21"/>
      <c r="O4341" s="21"/>
      <c r="P4341" s="21"/>
    </row>
    <row r="4342" spans="1:17" ht="15.5" x14ac:dyDescent="0.35">
      <c r="A4342" s="33" t="s">
        <v>1</v>
      </c>
      <c r="B4342" s="64" t="s">
        <v>468</v>
      </c>
      <c r="C4342" s="64" t="s">
        <v>469</v>
      </c>
      <c r="D4342" s="64" t="s">
        <v>537</v>
      </c>
      <c r="E4342" s="64" t="s">
        <v>538</v>
      </c>
      <c r="F4342" s="64" t="s">
        <v>539</v>
      </c>
      <c r="G4342" s="64" t="s">
        <v>540</v>
      </c>
      <c r="H4342" s="64" t="s">
        <v>541</v>
      </c>
      <c r="I4342" s="65" t="s">
        <v>2318</v>
      </c>
      <c r="J4342" s="64" t="s">
        <v>542</v>
      </c>
      <c r="K4342" s="64" t="s">
        <v>543</v>
      </c>
      <c r="L4342" s="64" t="s">
        <v>544</v>
      </c>
      <c r="M4342" s="64" t="s">
        <v>545</v>
      </c>
      <c r="N4342" s="64" t="s">
        <v>546</v>
      </c>
      <c r="O4342" s="64" t="s">
        <v>547</v>
      </c>
      <c r="P4342" s="64" t="s">
        <v>548</v>
      </c>
      <c r="Q4342" s="65" t="s">
        <v>2317</v>
      </c>
    </row>
    <row r="4343" spans="1:17" x14ac:dyDescent="0.35">
      <c r="A4343" s="174" t="s">
        <v>1677</v>
      </c>
      <c r="B4343" s="174">
        <v>0</v>
      </c>
      <c r="C4343" s="174">
        <v>0</v>
      </c>
      <c r="D4343" s="174">
        <v>0</v>
      </c>
      <c r="E4343" s="174">
        <v>0</v>
      </c>
      <c r="F4343" s="174">
        <v>0</v>
      </c>
      <c r="G4343" s="174">
        <v>0</v>
      </c>
      <c r="H4343" s="174">
        <v>0</v>
      </c>
      <c r="I4343" s="146">
        <f>SUM(B4343:H4343)</f>
        <v>0</v>
      </c>
      <c r="J4343" s="174">
        <v>0</v>
      </c>
      <c r="K4343" s="174">
        <v>0</v>
      </c>
      <c r="L4343" s="174">
        <v>0</v>
      </c>
      <c r="M4343" s="174">
        <v>0</v>
      </c>
      <c r="N4343" s="174">
        <v>0</v>
      </c>
      <c r="O4343" s="174">
        <v>0</v>
      </c>
      <c r="P4343" s="174">
        <v>0</v>
      </c>
      <c r="Q4343" s="146">
        <f>SUM(J4343:P4343)</f>
        <v>0</v>
      </c>
    </row>
    <row r="4344" spans="1:17" x14ac:dyDescent="0.35">
      <c r="A4344" s="174" t="s">
        <v>1678</v>
      </c>
      <c r="B4344" s="174">
        <v>95.4</v>
      </c>
      <c r="C4344" s="174">
        <v>160.69999999999999</v>
      </c>
      <c r="D4344" s="174">
        <v>102.9</v>
      </c>
      <c r="E4344" s="174">
        <v>160.69999999999999</v>
      </c>
      <c r="F4344" s="174">
        <v>144</v>
      </c>
      <c r="G4344" s="166">
        <v>194.5</v>
      </c>
      <c r="H4344" s="174">
        <v>87.4</v>
      </c>
      <c r="I4344" s="146">
        <f>SUM(B4344:H4344)</f>
        <v>945.6</v>
      </c>
      <c r="J4344" s="174">
        <v>136.4</v>
      </c>
      <c r="K4344" s="174"/>
      <c r="L4344" s="174"/>
      <c r="M4344" s="174"/>
      <c r="N4344" s="174"/>
      <c r="O4344" s="174"/>
      <c r="P4344" s="174"/>
      <c r="Q4344" s="146">
        <f>SUM(J4344:P4344)</f>
        <v>136.4</v>
      </c>
    </row>
    <row r="4345" spans="1:17" x14ac:dyDescent="0.35">
      <c r="A4345" s="174" t="s">
        <v>152</v>
      </c>
      <c r="B4345" s="174">
        <f t="shared" ref="B4345:H4345" si="3554">B4344+B4343</f>
        <v>95.4</v>
      </c>
      <c r="C4345" s="174">
        <f t="shared" si="3554"/>
        <v>160.69999999999999</v>
      </c>
      <c r="D4345" s="174">
        <f t="shared" si="3554"/>
        <v>102.9</v>
      </c>
      <c r="E4345" s="174">
        <f t="shared" si="3554"/>
        <v>160.69999999999999</v>
      </c>
      <c r="F4345" s="174">
        <f t="shared" si="3554"/>
        <v>144</v>
      </c>
      <c r="G4345" s="174">
        <f t="shared" si="3554"/>
        <v>194.5</v>
      </c>
      <c r="H4345" s="174">
        <f t="shared" si="3554"/>
        <v>87.4</v>
      </c>
      <c r="I4345" s="146">
        <f>SUM(B4345:H4345)</f>
        <v>945.6</v>
      </c>
      <c r="J4345" s="174">
        <f>J4344-J4343</f>
        <v>136.4</v>
      </c>
      <c r="K4345" s="174"/>
      <c r="L4345" s="174"/>
      <c r="M4345" s="174"/>
      <c r="N4345" s="174"/>
      <c r="O4345" s="174"/>
      <c r="P4345" s="174"/>
      <c r="Q4345" s="146">
        <f>SUM(J4345:P4345)</f>
        <v>136.4</v>
      </c>
    </row>
    <row r="4346" spans="1:17" x14ac:dyDescent="0.35">
      <c r="A4346" s="174" t="s">
        <v>154</v>
      </c>
      <c r="B4346" s="147">
        <f>B4344/B4345*100</f>
        <v>100</v>
      </c>
      <c r="C4346" s="147">
        <f>C4344/C4345*100</f>
        <v>100</v>
      </c>
      <c r="D4346" s="147">
        <f>D4344/D4345*100</f>
        <v>100</v>
      </c>
      <c r="E4346" s="147">
        <f>E4344/E4345</f>
        <v>1</v>
      </c>
      <c r="F4346" s="147">
        <f>F4344/F4345*100</f>
        <v>100</v>
      </c>
      <c r="G4346" s="147">
        <f>G4344/G4345*100</f>
        <v>100</v>
      </c>
      <c r="H4346" s="147">
        <f>H4344/H4345*100</f>
        <v>100</v>
      </c>
      <c r="I4346" s="147">
        <f>I4344/I4345*100</f>
        <v>100</v>
      </c>
      <c r="J4346" s="147">
        <f t="shared" ref="J4346:P4346" si="3555">J4344/J4345*100</f>
        <v>100</v>
      </c>
      <c r="K4346" s="147" t="e">
        <f t="shared" si="3555"/>
        <v>#DIV/0!</v>
      </c>
      <c r="L4346" s="147" t="e">
        <f t="shared" si="3555"/>
        <v>#DIV/0!</v>
      </c>
      <c r="M4346" s="147" t="e">
        <f t="shared" si="3555"/>
        <v>#DIV/0!</v>
      </c>
      <c r="N4346" s="147" t="e">
        <f t="shared" si="3555"/>
        <v>#DIV/0!</v>
      </c>
      <c r="O4346" s="147" t="e">
        <f t="shared" si="3555"/>
        <v>#DIV/0!</v>
      </c>
      <c r="P4346" s="147" t="e">
        <f t="shared" si="3555"/>
        <v>#DIV/0!</v>
      </c>
      <c r="Q4346" s="147">
        <f>Q4344/Q4345*100</f>
        <v>100</v>
      </c>
    </row>
    <row r="4347" spans="1:17" x14ac:dyDescent="0.35">
      <c r="A4347" s="174" t="s">
        <v>153</v>
      </c>
      <c r="B4347" s="174">
        <v>119</v>
      </c>
      <c r="C4347" s="174">
        <v>203</v>
      </c>
      <c r="D4347" s="174">
        <v>135</v>
      </c>
      <c r="E4347" s="174">
        <v>201</v>
      </c>
      <c r="F4347" s="174">
        <v>185</v>
      </c>
      <c r="G4347" s="174">
        <v>220</v>
      </c>
      <c r="H4347" s="174">
        <v>90</v>
      </c>
      <c r="I4347" s="147">
        <v>0</v>
      </c>
      <c r="J4347" s="174">
        <v>181</v>
      </c>
      <c r="K4347" s="174"/>
      <c r="L4347" s="174"/>
      <c r="M4347" s="174"/>
      <c r="N4347" s="174"/>
      <c r="O4347" s="174"/>
      <c r="P4347" s="174"/>
      <c r="Q4347" s="147">
        <v>0</v>
      </c>
    </row>
    <row r="4348" spans="1:17" x14ac:dyDescent="0.35">
      <c r="A4348" s="167" t="s">
        <v>155</v>
      </c>
      <c r="B4348" s="169">
        <f t="shared" ref="B4348:H4348" si="3556">B4347/B4345</f>
        <v>1.2473794549266246</v>
      </c>
      <c r="C4348" s="169">
        <f t="shared" si="3556"/>
        <v>1.2632233976353455</v>
      </c>
      <c r="D4348" s="169">
        <f t="shared" si="3556"/>
        <v>1.3119533527696792</v>
      </c>
      <c r="E4348" s="169">
        <f t="shared" si="3556"/>
        <v>1.2507778469197264</v>
      </c>
      <c r="F4348" s="169">
        <f t="shared" si="3556"/>
        <v>1.2847222222222223</v>
      </c>
      <c r="G4348" s="169">
        <f t="shared" si="3556"/>
        <v>1.1311053984575836</v>
      </c>
      <c r="H4348" s="169">
        <f t="shared" si="3556"/>
        <v>1.0297482837528604</v>
      </c>
      <c r="I4348" s="146"/>
      <c r="J4348" s="169">
        <f t="shared" ref="J4348:P4348" si="3557">J4347/J4345</f>
        <v>1.3269794721407624</v>
      </c>
      <c r="K4348" s="169" t="e">
        <f t="shared" si="3557"/>
        <v>#DIV/0!</v>
      </c>
      <c r="L4348" s="169" t="e">
        <f t="shared" si="3557"/>
        <v>#DIV/0!</v>
      </c>
      <c r="M4348" s="169" t="e">
        <f t="shared" si="3557"/>
        <v>#DIV/0!</v>
      </c>
      <c r="N4348" s="169" t="e">
        <f t="shared" si="3557"/>
        <v>#DIV/0!</v>
      </c>
      <c r="O4348" s="169" t="e">
        <f t="shared" si="3557"/>
        <v>#DIV/0!</v>
      </c>
      <c r="P4348" s="169" t="e">
        <f t="shared" si="3557"/>
        <v>#DIV/0!</v>
      </c>
      <c r="Q4348" s="146"/>
    </row>
    <row r="4349" spans="1:17" x14ac:dyDescent="0.35">
      <c r="A4349" s="174" t="s">
        <v>162</v>
      </c>
      <c r="B4349" s="174">
        <v>0</v>
      </c>
      <c r="C4349" s="174">
        <v>0</v>
      </c>
      <c r="D4349" s="174">
        <v>0</v>
      </c>
      <c r="E4349" s="174">
        <v>0</v>
      </c>
      <c r="F4349" s="174">
        <v>0</v>
      </c>
      <c r="G4349" s="174">
        <v>0</v>
      </c>
      <c r="H4349" s="174">
        <v>0</v>
      </c>
      <c r="I4349" s="146">
        <f>SUM(B4349:H4349)</f>
        <v>0</v>
      </c>
      <c r="J4349" s="174">
        <v>0</v>
      </c>
      <c r="K4349" s="174">
        <v>0</v>
      </c>
      <c r="L4349" s="174">
        <v>0</v>
      </c>
      <c r="M4349" s="174">
        <v>0</v>
      </c>
      <c r="N4349" s="174">
        <v>0</v>
      </c>
      <c r="O4349" s="174">
        <v>0</v>
      </c>
      <c r="P4349" s="174">
        <v>0</v>
      </c>
      <c r="Q4349" s="146">
        <f>SUM(J4349:P4349)</f>
        <v>0</v>
      </c>
    </row>
    <row r="4350" spans="1:17" x14ac:dyDescent="0.35">
      <c r="A4350" s="174" t="s">
        <v>163</v>
      </c>
      <c r="B4350" s="61">
        <v>118.9</v>
      </c>
      <c r="C4350" s="61">
        <v>185.3</v>
      </c>
      <c r="D4350" s="166">
        <v>133.9</v>
      </c>
      <c r="E4350" s="166">
        <v>159.6</v>
      </c>
      <c r="F4350" s="166">
        <v>169.6</v>
      </c>
      <c r="G4350" s="166">
        <v>199.2</v>
      </c>
      <c r="H4350" s="174">
        <v>91.3</v>
      </c>
      <c r="I4350" s="146">
        <f>SUM(B4350:H4350)</f>
        <v>1057.8</v>
      </c>
      <c r="J4350" s="174">
        <v>139.1</v>
      </c>
      <c r="K4350" s="174"/>
      <c r="L4350" s="174"/>
      <c r="M4350" s="174"/>
      <c r="N4350" s="174"/>
      <c r="O4350" s="174"/>
      <c r="P4350" s="174"/>
      <c r="Q4350" s="146">
        <f>SUM(J4350:P4350)</f>
        <v>139.1</v>
      </c>
    </row>
    <row r="4351" spans="1:17" x14ac:dyDescent="0.35">
      <c r="A4351" s="174" t="s">
        <v>152</v>
      </c>
      <c r="B4351" s="174">
        <f t="shared" ref="B4351" si="3558">B4350+B4349</f>
        <v>118.9</v>
      </c>
      <c r="C4351" s="174">
        <f>C4350+C4349</f>
        <v>185.3</v>
      </c>
      <c r="D4351" s="174">
        <f t="shared" ref="D4351:H4351" si="3559">D4350+D4349</f>
        <v>133.9</v>
      </c>
      <c r="E4351" s="174">
        <f t="shared" si="3559"/>
        <v>159.6</v>
      </c>
      <c r="F4351" s="174">
        <f t="shared" si="3559"/>
        <v>169.6</v>
      </c>
      <c r="G4351" s="174">
        <f t="shared" si="3559"/>
        <v>199.2</v>
      </c>
      <c r="H4351" s="174">
        <f t="shared" si="3559"/>
        <v>91.3</v>
      </c>
      <c r="I4351" s="146">
        <f>SUM(B4351:H4351)</f>
        <v>1057.8</v>
      </c>
      <c r="J4351" s="174">
        <f>J4350+J4349</f>
        <v>139.1</v>
      </c>
      <c r="K4351" s="174">
        <f t="shared" ref="K4351:P4351" si="3560">K4350+K4349</f>
        <v>0</v>
      </c>
      <c r="L4351" s="174">
        <f t="shared" si="3560"/>
        <v>0</v>
      </c>
      <c r="M4351" s="174">
        <f t="shared" si="3560"/>
        <v>0</v>
      </c>
      <c r="N4351" s="174">
        <f t="shared" si="3560"/>
        <v>0</v>
      </c>
      <c r="O4351" s="174">
        <f t="shared" si="3560"/>
        <v>0</v>
      </c>
      <c r="P4351" s="174">
        <f t="shared" si="3560"/>
        <v>0</v>
      </c>
      <c r="Q4351" s="146">
        <f>SUM(J4351:P4351)</f>
        <v>139.1</v>
      </c>
    </row>
    <row r="4352" spans="1:17" x14ac:dyDescent="0.35">
      <c r="A4352" s="174" t="s">
        <v>154</v>
      </c>
      <c r="B4352" s="147">
        <f t="shared" ref="B4352:H4352" si="3561">B4350/B4351*100</f>
        <v>100</v>
      </c>
      <c r="C4352" s="147">
        <f t="shared" si="3561"/>
        <v>100</v>
      </c>
      <c r="D4352" s="147">
        <f t="shared" si="3561"/>
        <v>100</v>
      </c>
      <c r="E4352" s="147">
        <f t="shared" si="3561"/>
        <v>100</v>
      </c>
      <c r="F4352" s="147">
        <f t="shared" si="3561"/>
        <v>100</v>
      </c>
      <c r="G4352" s="147">
        <f t="shared" si="3561"/>
        <v>100</v>
      </c>
      <c r="H4352" s="147">
        <f t="shared" si="3561"/>
        <v>100</v>
      </c>
      <c r="I4352" s="147">
        <f>I4350/I4351*100</f>
        <v>100</v>
      </c>
      <c r="J4352" s="147">
        <f t="shared" ref="J4352:P4352" si="3562">J4350/J4351*100</f>
        <v>100</v>
      </c>
      <c r="K4352" s="147" t="e">
        <f t="shared" si="3562"/>
        <v>#DIV/0!</v>
      </c>
      <c r="L4352" s="147" t="e">
        <f t="shared" si="3562"/>
        <v>#DIV/0!</v>
      </c>
      <c r="M4352" s="147" t="e">
        <f t="shared" si="3562"/>
        <v>#DIV/0!</v>
      </c>
      <c r="N4352" s="147" t="e">
        <f t="shared" si="3562"/>
        <v>#DIV/0!</v>
      </c>
      <c r="O4352" s="147" t="e">
        <f t="shared" si="3562"/>
        <v>#DIV/0!</v>
      </c>
      <c r="P4352" s="147" t="e">
        <f t="shared" si="3562"/>
        <v>#DIV/0!</v>
      </c>
      <c r="Q4352" s="147">
        <f>Q4350/Q4351*100</f>
        <v>100</v>
      </c>
    </row>
    <row r="4353" spans="1:17" x14ac:dyDescent="0.35">
      <c r="A4353" s="174" t="s">
        <v>153</v>
      </c>
      <c r="B4353" s="174">
        <v>112</v>
      </c>
      <c r="C4353" s="174">
        <v>165</v>
      </c>
      <c r="D4353" s="174">
        <v>122</v>
      </c>
      <c r="E4353" s="174">
        <v>154</v>
      </c>
      <c r="F4353" s="174">
        <v>148</v>
      </c>
      <c r="G4353" s="174">
        <v>157</v>
      </c>
      <c r="H4353" s="174">
        <v>70</v>
      </c>
      <c r="I4353" s="147">
        <v>0</v>
      </c>
      <c r="J4353" s="174">
        <v>149</v>
      </c>
      <c r="K4353" s="174"/>
      <c r="L4353" s="174"/>
      <c r="M4353" s="174"/>
      <c r="N4353" s="174"/>
      <c r="O4353" s="174"/>
      <c r="P4353" s="174"/>
      <c r="Q4353" s="147">
        <v>0</v>
      </c>
    </row>
    <row r="4354" spans="1:17" x14ac:dyDescent="0.35">
      <c r="A4354" s="167" t="s">
        <v>155</v>
      </c>
      <c r="B4354" s="169">
        <f t="shared" ref="B4354:H4354" si="3563">B4353/B4351</f>
        <v>0.94196804037005888</v>
      </c>
      <c r="C4354" s="169">
        <f t="shared" si="3563"/>
        <v>0.89044792228818126</v>
      </c>
      <c r="D4354" s="169">
        <f t="shared" si="3563"/>
        <v>0.9111277072442121</v>
      </c>
      <c r="E4354" s="169">
        <f t="shared" si="3563"/>
        <v>0.96491228070175439</v>
      </c>
      <c r="F4354" s="169">
        <f t="shared" si="3563"/>
        <v>0.87264150943396235</v>
      </c>
      <c r="G4354" s="169">
        <f t="shared" si="3563"/>
        <v>0.7881526104417671</v>
      </c>
      <c r="H4354" s="169">
        <f t="shared" si="3563"/>
        <v>0.76670317634173057</v>
      </c>
      <c r="I4354" s="146"/>
      <c r="J4354" s="169">
        <f t="shared" ref="J4354:P4354" si="3564">J4353/J4351</f>
        <v>1.0711718188353703</v>
      </c>
      <c r="K4354" s="169" t="e">
        <f t="shared" si="3564"/>
        <v>#DIV/0!</v>
      </c>
      <c r="L4354" s="169" t="e">
        <f t="shared" si="3564"/>
        <v>#DIV/0!</v>
      </c>
      <c r="M4354" s="169" t="e">
        <f t="shared" si="3564"/>
        <v>#DIV/0!</v>
      </c>
      <c r="N4354" s="169" t="e">
        <f t="shared" si="3564"/>
        <v>#DIV/0!</v>
      </c>
      <c r="O4354" s="169" t="e">
        <f t="shared" si="3564"/>
        <v>#DIV/0!</v>
      </c>
      <c r="P4354" s="169" t="e">
        <f t="shared" si="3564"/>
        <v>#DIV/0!</v>
      </c>
      <c r="Q4354" s="146"/>
    </row>
    <row r="4355" spans="1:17" x14ac:dyDescent="0.35">
      <c r="A4355" s="174" t="s">
        <v>164</v>
      </c>
      <c r="B4355" s="174">
        <v>0</v>
      </c>
      <c r="C4355" s="174">
        <v>0</v>
      </c>
      <c r="D4355" s="174">
        <v>0</v>
      </c>
      <c r="E4355" s="174">
        <v>0</v>
      </c>
      <c r="F4355" s="174">
        <v>0</v>
      </c>
      <c r="G4355" s="174">
        <v>0</v>
      </c>
      <c r="H4355" s="174">
        <v>0</v>
      </c>
      <c r="I4355" s="151"/>
      <c r="J4355" s="174">
        <v>0</v>
      </c>
      <c r="K4355" s="61">
        <v>0</v>
      </c>
      <c r="L4355" s="61">
        <v>0</v>
      </c>
      <c r="M4355" s="61">
        <v>0</v>
      </c>
      <c r="N4355" s="61">
        <v>0</v>
      </c>
      <c r="O4355" s="61">
        <v>0</v>
      </c>
      <c r="P4355" s="61">
        <v>0</v>
      </c>
      <c r="Q4355" s="151"/>
    </row>
    <row r="4356" spans="1:17" x14ac:dyDescent="0.35">
      <c r="A4356" s="175" t="s">
        <v>165</v>
      </c>
      <c r="B4356" s="189">
        <v>0</v>
      </c>
      <c r="C4356" s="189">
        <v>0</v>
      </c>
      <c r="D4356" s="189">
        <v>0</v>
      </c>
      <c r="E4356" s="189">
        <v>0</v>
      </c>
      <c r="F4356" s="189">
        <v>0</v>
      </c>
      <c r="G4356" s="189">
        <v>0</v>
      </c>
      <c r="H4356" s="189">
        <v>0</v>
      </c>
      <c r="I4356" s="154">
        <f>SUM(B4356:H4356)</f>
        <v>0</v>
      </c>
      <c r="J4356" s="175">
        <v>0</v>
      </c>
      <c r="K4356" s="189">
        <v>0</v>
      </c>
      <c r="L4356" s="189">
        <v>0</v>
      </c>
      <c r="M4356" s="189">
        <v>0</v>
      </c>
      <c r="N4356" s="189">
        <v>0</v>
      </c>
      <c r="O4356" s="189">
        <v>0</v>
      </c>
      <c r="P4356" s="189">
        <v>0</v>
      </c>
      <c r="Q4356" s="154">
        <f>SUM(J4356:P4356)</f>
        <v>0</v>
      </c>
    </row>
    <row r="4357" spans="1:17" x14ac:dyDescent="0.35">
      <c r="A4357" s="174" t="s">
        <v>152</v>
      </c>
      <c r="B4357" s="174">
        <f t="shared" ref="B4357:H4357" si="3565">B4355+B4356</f>
        <v>0</v>
      </c>
      <c r="C4357" s="174">
        <f t="shared" si="3565"/>
        <v>0</v>
      </c>
      <c r="D4357" s="174">
        <f t="shared" si="3565"/>
        <v>0</v>
      </c>
      <c r="E4357" s="174">
        <f t="shared" si="3565"/>
        <v>0</v>
      </c>
      <c r="F4357" s="174">
        <f t="shared" si="3565"/>
        <v>0</v>
      </c>
      <c r="G4357" s="174">
        <f t="shared" si="3565"/>
        <v>0</v>
      </c>
      <c r="H4357" s="174">
        <f t="shared" si="3565"/>
        <v>0</v>
      </c>
      <c r="I4357" s="151">
        <f>SUM(B4357:H4357)</f>
        <v>0</v>
      </c>
      <c r="J4357" s="174">
        <f t="shared" ref="J4357:O4357" si="3566">J4355+J4356</f>
        <v>0</v>
      </c>
      <c r="K4357" s="174">
        <f t="shared" si="3566"/>
        <v>0</v>
      </c>
      <c r="L4357" s="174">
        <f t="shared" si="3566"/>
        <v>0</v>
      </c>
      <c r="M4357" s="174">
        <f t="shared" si="3566"/>
        <v>0</v>
      </c>
      <c r="N4357" s="174">
        <f t="shared" si="3566"/>
        <v>0</v>
      </c>
      <c r="O4357" s="174">
        <f t="shared" si="3566"/>
        <v>0</v>
      </c>
      <c r="P4357" s="147">
        <f>P4356+P4355</f>
        <v>0</v>
      </c>
      <c r="Q4357" s="151">
        <f>SUM(J4357:P4357)</f>
        <v>0</v>
      </c>
    </row>
    <row r="4358" spans="1:17" x14ac:dyDescent="0.35">
      <c r="A4358" s="174" t="s">
        <v>154</v>
      </c>
      <c r="B4358" s="147" t="e">
        <f t="shared" ref="B4358:I4358" si="3567">B4356/B4357*100</f>
        <v>#DIV/0!</v>
      </c>
      <c r="C4358" s="147" t="e">
        <f t="shared" si="3567"/>
        <v>#DIV/0!</v>
      </c>
      <c r="D4358" s="147" t="e">
        <f t="shared" si="3567"/>
        <v>#DIV/0!</v>
      </c>
      <c r="E4358" s="147" t="e">
        <f t="shared" si="3567"/>
        <v>#DIV/0!</v>
      </c>
      <c r="F4358" s="147" t="e">
        <f t="shared" si="3567"/>
        <v>#DIV/0!</v>
      </c>
      <c r="G4358" s="147" t="e">
        <f t="shared" si="3567"/>
        <v>#DIV/0!</v>
      </c>
      <c r="H4358" s="147" t="e">
        <f t="shared" si="3567"/>
        <v>#DIV/0!</v>
      </c>
      <c r="I4358" s="147" t="e">
        <f t="shared" si="3567"/>
        <v>#DIV/0!</v>
      </c>
      <c r="J4358" s="147" t="e">
        <f t="shared" ref="J4358:Q4358" si="3568">J4356/J4357*100</f>
        <v>#DIV/0!</v>
      </c>
      <c r="K4358" s="147" t="e">
        <f t="shared" si="3568"/>
        <v>#DIV/0!</v>
      </c>
      <c r="L4358" s="147" t="e">
        <f t="shared" si="3568"/>
        <v>#DIV/0!</v>
      </c>
      <c r="M4358" s="147" t="e">
        <f t="shared" si="3568"/>
        <v>#DIV/0!</v>
      </c>
      <c r="N4358" s="147" t="e">
        <f t="shared" si="3568"/>
        <v>#DIV/0!</v>
      </c>
      <c r="O4358" s="147" t="e">
        <f t="shared" si="3568"/>
        <v>#DIV/0!</v>
      </c>
      <c r="P4358" s="147" t="e">
        <f t="shared" si="3568"/>
        <v>#DIV/0!</v>
      </c>
      <c r="Q4358" s="147" t="e">
        <f t="shared" si="3568"/>
        <v>#DIV/0!</v>
      </c>
    </row>
    <row r="4359" spans="1:17" x14ac:dyDescent="0.35">
      <c r="A4359" s="174" t="s">
        <v>153</v>
      </c>
      <c r="B4359" s="174">
        <v>0</v>
      </c>
      <c r="C4359" s="174">
        <v>0</v>
      </c>
      <c r="D4359" s="174">
        <v>0</v>
      </c>
      <c r="E4359" s="174">
        <v>0</v>
      </c>
      <c r="F4359" s="174">
        <v>0</v>
      </c>
      <c r="G4359" s="174">
        <v>0</v>
      </c>
      <c r="H4359" s="174">
        <v>0</v>
      </c>
      <c r="I4359" s="146"/>
      <c r="J4359" s="174">
        <v>0</v>
      </c>
      <c r="K4359" s="174"/>
      <c r="L4359" s="174"/>
      <c r="M4359" s="174"/>
      <c r="N4359" s="147"/>
      <c r="O4359" s="174"/>
      <c r="P4359" s="174"/>
      <c r="Q4359" s="146"/>
    </row>
    <row r="4360" spans="1:17" x14ac:dyDescent="0.35">
      <c r="A4360" s="43" t="s">
        <v>155</v>
      </c>
      <c r="B4360" s="169" t="e">
        <f t="shared" ref="B4360:H4360" si="3569">B4359/B4357</f>
        <v>#DIV/0!</v>
      </c>
      <c r="C4360" s="169" t="e">
        <f t="shared" si="3569"/>
        <v>#DIV/0!</v>
      </c>
      <c r="D4360" s="169" t="e">
        <f t="shared" si="3569"/>
        <v>#DIV/0!</v>
      </c>
      <c r="E4360" s="169" t="e">
        <f t="shared" si="3569"/>
        <v>#DIV/0!</v>
      </c>
      <c r="F4360" s="169" t="e">
        <f t="shared" si="3569"/>
        <v>#DIV/0!</v>
      </c>
      <c r="G4360" s="169" t="e">
        <f t="shared" si="3569"/>
        <v>#DIV/0!</v>
      </c>
      <c r="H4360" s="169" t="e">
        <f t="shared" si="3569"/>
        <v>#DIV/0!</v>
      </c>
      <c r="I4360" s="146"/>
      <c r="J4360" s="169" t="e">
        <f t="shared" ref="J4360:O4360" si="3570">J4359/J4357</f>
        <v>#DIV/0!</v>
      </c>
      <c r="K4360" s="169" t="e">
        <f t="shared" si="3570"/>
        <v>#DIV/0!</v>
      </c>
      <c r="L4360" s="169" t="e">
        <f t="shared" si="3570"/>
        <v>#DIV/0!</v>
      </c>
      <c r="M4360" s="169" t="e">
        <f t="shared" si="3570"/>
        <v>#DIV/0!</v>
      </c>
      <c r="N4360" s="169" t="e">
        <f t="shared" si="3570"/>
        <v>#DIV/0!</v>
      </c>
      <c r="O4360" s="169" t="e">
        <f t="shared" si="3570"/>
        <v>#DIV/0!</v>
      </c>
      <c r="P4360" s="169" t="e">
        <f>P4361/P4357</f>
        <v>#DIV/0!</v>
      </c>
      <c r="Q4360" s="146"/>
    </row>
    <row r="4361" spans="1:17" x14ac:dyDescent="0.35">
      <c r="A4361" s="174" t="s">
        <v>156</v>
      </c>
      <c r="B4361" s="175">
        <v>46</v>
      </c>
      <c r="C4361" s="175">
        <v>20</v>
      </c>
      <c r="D4361" s="175">
        <v>22</v>
      </c>
      <c r="E4361" s="175">
        <v>44</v>
      </c>
      <c r="F4361" s="175">
        <v>34</v>
      </c>
      <c r="G4361" s="79">
        <v>40</v>
      </c>
      <c r="H4361" s="79">
        <v>36</v>
      </c>
      <c r="I4361" s="146">
        <f>SUM(B4361:H4361)</f>
        <v>242</v>
      </c>
      <c r="J4361" s="79">
        <v>38</v>
      </c>
      <c r="K4361" s="175"/>
      <c r="L4361" s="175"/>
      <c r="M4361" s="175"/>
      <c r="N4361" s="175"/>
      <c r="O4361" s="79"/>
      <c r="P4361" s="79"/>
      <c r="Q4361" s="146">
        <f>SUM(J4361:P4361)</f>
        <v>38</v>
      </c>
    </row>
    <row r="4362" spans="1:17" x14ac:dyDescent="0.35">
      <c r="A4362" s="174" t="s">
        <v>157</v>
      </c>
      <c r="B4362" s="175">
        <v>18.21</v>
      </c>
      <c r="C4362" s="175">
        <v>28.21</v>
      </c>
      <c r="D4362" s="175">
        <v>15.4</v>
      </c>
      <c r="E4362" s="175">
        <v>32.22</v>
      </c>
      <c r="F4362" s="175">
        <v>33.24</v>
      </c>
      <c r="G4362" s="79">
        <v>32.86</v>
      </c>
      <c r="H4362" s="79">
        <v>33.18</v>
      </c>
      <c r="I4362" s="146">
        <f>SUM(B4362:H4362)</f>
        <v>193.32</v>
      </c>
      <c r="J4362" s="79">
        <v>32.659999999999997</v>
      </c>
      <c r="K4362" s="175"/>
      <c r="L4362" s="175"/>
      <c r="M4362" s="175"/>
      <c r="N4362" s="175"/>
      <c r="O4362" s="79"/>
      <c r="P4362" s="79"/>
      <c r="Q4362" s="146">
        <f>SUM(J4362:P4362)</f>
        <v>32.659999999999997</v>
      </c>
    </row>
    <row r="4363" spans="1:17" x14ac:dyDescent="0.35">
      <c r="A4363" s="174" t="s">
        <v>152</v>
      </c>
      <c r="B4363" s="174">
        <f t="shared" ref="B4363:H4363" si="3571">B4362+B4361</f>
        <v>64.210000000000008</v>
      </c>
      <c r="C4363" s="174">
        <f t="shared" si="3571"/>
        <v>48.21</v>
      </c>
      <c r="D4363" s="174">
        <f t="shared" si="3571"/>
        <v>37.4</v>
      </c>
      <c r="E4363" s="174">
        <f t="shared" si="3571"/>
        <v>76.22</v>
      </c>
      <c r="F4363" s="174">
        <f t="shared" si="3571"/>
        <v>67.240000000000009</v>
      </c>
      <c r="G4363" s="174">
        <f t="shared" si="3571"/>
        <v>72.86</v>
      </c>
      <c r="H4363" s="174">
        <f t="shared" si="3571"/>
        <v>69.180000000000007</v>
      </c>
      <c r="I4363" s="146">
        <f>SUM(B4363:H4363)</f>
        <v>435.32000000000005</v>
      </c>
      <c r="J4363" s="174">
        <f t="shared" ref="J4363:P4363" si="3572">J4362+J4361</f>
        <v>70.66</v>
      </c>
      <c r="K4363" s="174">
        <f t="shared" si="3572"/>
        <v>0</v>
      </c>
      <c r="L4363" s="174">
        <f t="shared" si="3572"/>
        <v>0</v>
      </c>
      <c r="M4363" s="174">
        <f t="shared" si="3572"/>
        <v>0</v>
      </c>
      <c r="N4363" s="174">
        <f t="shared" si="3572"/>
        <v>0</v>
      </c>
      <c r="O4363" s="174">
        <f t="shared" si="3572"/>
        <v>0</v>
      </c>
      <c r="P4363" s="174">
        <f t="shared" si="3572"/>
        <v>0</v>
      </c>
      <c r="Q4363" s="146">
        <f>SUM(J4363:P4363)</f>
        <v>70.66</v>
      </c>
    </row>
    <row r="4364" spans="1:17" x14ac:dyDescent="0.35">
      <c r="A4364" s="174" t="s">
        <v>154</v>
      </c>
      <c r="B4364" s="169">
        <f t="shared" ref="B4364:H4364" si="3573">B4363/B4361</f>
        <v>1.3958695652173916</v>
      </c>
      <c r="C4364" s="169">
        <f t="shared" si="3573"/>
        <v>2.4104999999999999</v>
      </c>
      <c r="D4364" s="169">
        <f t="shared" si="3573"/>
        <v>1.7</v>
      </c>
      <c r="E4364" s="169">
        <f t="shared" si="3573"/>
        <v>1.7322727272727272</v>
      </c>
      <c r="F4364" s="169">
        <f t="shared" si="3573"/>
        <v>1.9776470588235298</v>
      </c>
      <c r="G4364" s="169">
        <f t="shared" si="3573"/>
        <v>1.8214999999999999</v>
      </c>
      <c r="H4364" s="169">
        <f t="shared" si="3573"/>
        <v>1.9216666666666669</v>
      </c>
      <c r="I4364" s="147">
        <f>I4362/I4363*100</f>
        <v>44.408710833409899</v>
      </c>
      <c r="J4364" s="169">
        <f t="shared" ref="J4364:P4364" si="3574">J4363/J4361</f>
        <v>1.8594736842105262</v>
      </c>
      <c r="K4364" s="169" t="e">
        <f t="shared" si="3574"/>
        <v>#DIV/0!</v>
      </c>
      <c r="L4364" s="169" t="e">
        <f t="shared" si="3574"/>
        <v>#DIV/0!</v>
      </c>
      <c r="M4364" s="169" t="e">
        <f t="shared" si="3574"/>
        <v>#DIV/0!</v>
      </c>
      <c r="N4364" s="169" t="e">
        <f t="shared" si="3574"/>
        <v>#DIV/0!</v>
      </c>
      <c r="O4364" s="169" t="e">
        <f t="shared" si="3574"/>
        <v>#DIV/0!</v>
      </c>
      <c r="P4364" s="169" t="e">
        <f t="shared" si="3574"/>
        <v>#DIV/0!</v>
      </c>
      <c r="Q4364" s="147">
        <f>Q4362/Q4363*100</f>
        <v>46.221341636003395</v>
      </c>
    </row>
    <row r="4365" spans="1:17" x14ac:dyDescent="0.35">
      <c r="A4365" s="174" t="s">
        <v>153</v>
      </c>
      <c r="B4365" s="174">
        <v>70</v>
      </c>
      <c r="C4365" s="174">
        <v>72</v>
      </c>
      <c r="D4365" s="174">
        <v>41</v>
      </c>
      <c r="E4365" s="174">
        <v>77</v>
      </c>
      <c r="F4365" s="174">
        <v>47</v>
      </c>
      <c r="G4365" s="174">
        <v>80</v>
      </c>
      <c r="H4365" s="174">
        <v>70</v>
      </c>
      <c r="I4365" s="146"/>
      <c r="J4365" s="174">
        <v>77</v>
      </c>
      <c r="K4365" s="174"/>
      <c r="L4365" s="174"/>
      <c r="M4365" s="174"/>
      <c r="N4365" s="174"/>
      <c r="O4365" s="174"/>
      <c r="P4365" s="174"/>
      <c r="Q4365" s="146"/>
    </row>
    <row r="4366" spans="1:17" x14ac:dyDescent="0.35">
      <c r="A4366" s="43" t="s">
        <v>155</v>
      </c>
      <c r="B4366" s="169">
        <f t="shared" ref="B4366:H4366" si="3575">B4365/B4363</f>
        <v>1.0901728702694282</v>
      </c>
      <c r="C4366" s="169">
        <f t="shared" si="3575"/>
        <v>1.4934660858742999</v>
      </c>
      <c r="D4366" s="169">
        <f t="shared" si="3575"/>
        <v>1.0962566844919786</v>
      </c>
      <c r="E4366" s="169">
        <f t="shared" si="3575"/>
        <v>1.0102335345053792</v>
      </c>
      <c r="F4366" s="169">
        <f t="shared" si="3575"/>
        <v>0.69898869720404511</v>
      </c>
      <c r="G4366" s="169">
        <f t="shared" si="3575"/>
        <v>1.0979961570134504</v>
      </c>
      <c r="H4366" s="169">
        <f t="shared" si="3575"/>
        <v>1.0118531367447239</v>
      </c>
      <c r="I4366" s="146"/>
      <c r="J4366" s="169">
        <f t="shared" ref="J4366:P4366" si="3576">J4365/J4363</f>
        <v>1.0897254457967733</v>
      </c>
      <c r="K4366" s="169" t="e">
        <f t="shared" si="3576"/>
        <v>#DIV/0!</v>
      </c>
      <c r="L4366" s="169" t="e">
        <f t="shared" si="3576"/>
        <v>#DIV/0!</v>
      </c>
      <c r="M4366" s="169" t="e">
        <f t="shared" si="3576"/>
        <v>#DIV/0!</v>
      </c>
      <c r="N4366" s="169" t="e">
        <f t="shared" si="3576"/>
        <v>#DIV/0!</v>
      </c>
      <c r="O4366" s="169" t="e">
        <f t="shared" si="3576"/>
        <v>#DIV/0!</v>
      </c>
      <c r="P4366" s="169" t="e">
        <f t="shared" si="3576"/>
        <v>#DIV/0!</v>
      </c>
      <c r="Q4366" s="146"/>
    </row>
    <row r="4367" spans="1:17" x14ac:dyDescent="0.35">
      <c r="A4367" s="174" t="s">
        <v>158</v>
      </c>
      <c r="B4367" s="61">
        <v>99</v>
      </c>
      <c r="C4367" s="61">
        <v>69</v>
      </c>
      <c r="D4367" s="61">
        <v>67</v>
      </c>
      <c r="E4367" s="61">
        <v>63</v>
      </c>
      <c r="F4367" s="61">
        <v>105</v>
      </c>
      <c r="G4367" s="61">
        <v>131</v>
      </c>
      <c r="H4367" s="175">
        <v>129</v>
      </c>
      <c r="I4367" s="146">
        <f>SUM(B4367:H4367)</f>
        <v>663</v>
      </c>
      <c r="J4367" s="175">
        <v>107</v>
      </c>
      <c r="K4367" s="61"/>
      <c r="L4367" s="61"/>
      <c r="M4367" s="61"/>
      <c r="N4367" s="61"/>
      <c r="O4367" s="61"/>
      <c r="P4367" s="175"/>
      <c r="Q4367" s="146">
        <f>SUM(J4367:P4367)</f>
        <v>107</v>
      </c>
    </row>
    <row r="4368" spans="1:17" x14ac:dyDescent="0.35">
      <c r="A4368" s="174" t="s">
        <v>159</v>
      </c>
      <c r="B4368" s="166"/>
      <c r="C4368" s="166">
        <v>0</v>
      </c>
      <c r="D4368" s="166">
        <v>0</v>
      </c>
      <c r="E4368" s="166">
        <v>0</v>
      </c>
      <c r="F4368" s="166">
        <v>0</v>
      </c>
      <c r="G4368" s="166">
        <v>0</v>
      </c>
      <c r="H4368" s="175">
        <v>0</v>
      </c>
      <c r="I4368" s="146">
        <f>SUM(B4368:H4368)</f>
        <v>0</v>
      </c>
      <c r="J4368" s="175">
        <v>0</v>
      </c>
      <c r="K4368" s="166">
        <v>0</v>
      </c>
      <c r="L4368" s="166">
        <v>0</v>
      </c>
      <c r="M4368" s="166">
        <v>0</v>
      </c>
      <c r="N4368" s="166"/>
      <c r="O4368" s="166"/>
      <c r="P4368" s="175"/>
      <c r="Q4368" s="146">
        <f>SUM(J4368:P4368)</f>
        <v>0</v>
      </c>
    </row>
    <row r="4369" spans="1:17" x14ac:dyDescent="0.35">
      <c r="A4369" s="174" t="s">
        <v>152</v>
      </c>
      <c r="B4369" s="174">
        <f t="shared" ref="B4369:H4369" si="3577">B4368+B4367</f>
        <v>99</v>
      </c>
      <c r="C4369" s="174">
        <f t="shared" si="3577"/>
        <v>69</v>
      </c>
      <c r="D4369" s="174">
        <f t="shared" si="3577"/>
        <v>67</v>
      </c>
      <c r="E4369" s="174">
        <f t="shared" si="3577"/>
        <v>63</v>
      </c>
      <c r="F4369" s="174">
        <f t="shared" si="3577"/>
        <v>105</v>
      </c>
      <c r="G4369" s="174">
        <f t="shared" si="3577"/>
        <v>131</v>
      </c>
      <c r="H4369" s="174">
        <f t="shared" si="3577"/>
        <v>129</v>
      </c>
      <c r="I4369" s="146">
        <f>SUM(B4369:H4369)</f>
        <v>663</v>
      </c>
      <c r="J4369" s="174">
        <f t="shared" ref="J4369:P4369" si="3578">J4368+J4367</f>
        <v>107</v>
      </c>
      <c r="K4369" s="174">
        <f t="shared" si="3578"/>
        <v>0</v>
      </c>
      <c r="L4369" s="174">
        <f t="shared" si="3578"/>
        <v>0</v>
      </c>
      <c r="M4369" s="174">
        <f t="shared" si="3578"/>
        <v>0</v>
      </c>
      <c r="N4369" s="147">
        <f t="shared" si="3578"/>
        <v>0</v>
      </c>
      <c r="O4369" s="174">
        <f t="shared" si="3578"/>
        <v>0</v>
      </c>
      <c r="P4369" s="174">
        <f t="shared" si="3578"/>
        <v>0</v>
      </c>
      <c r="Q4369" s="146">
        <f>SUM(J4369:P4369)</f>
        <v>107</v>
      </c>
    </row>
    <row r="4370" spans="1:17" x14ac:dyDescent="0.35">
      <c r="A4370" s="174" t="s">
        <v>154</v>
      </c>
      <c r="B4370" s="169">
        <f t="shared" ref="B4370:H4370" si="3579">B4369/B4367</f>
        <v>1</v>
      </c>
      <c r="C4370" s="169">
        <f t="shared" si="3579"/>
        <v>1</v>
      </c>
      <c r="D4370" s="169">
        <f t="shared" si="3579"/>
        <v>1</v>
      </c>
      <c r="E4370" s="169">
        <f t="shared" si="3579"/>
        <v>1</v>
      </c>
      <c r="F4370" s="169">
        <f t="shared" si="3579"/>
        <v>1</v>
      </c>
      <c r="G4370" s="169">
        <f t="shared" si="3579"/>
        <v>1</v>
      </c>
      <c r="H4370" s="169">
        <f t="shared" si="3579"/>
        <v>1</v>
      </c>
      <c r="I4370" s="154">
        <f>I4368/I4369*100</f>
        <v>0</v>
      </c>
      <c r="J4370" s="169">
        <f t="shared" ref="J4370:P4370" si="3580">J4369/J4367</f>
        <v>1</v>
      </c>
      <c r="K4370" s="169" t="e">
        <f t="shared" si="3580"/>
        <v>#DIV/0!</v>
      </c>
      <c r="L4370" s="169" t="e">
        <f t="shared" si="3580"/>
        <v>#DIV/0!</v>
      </c>
      <c r="M4370" s="169" t="e">
        <f t="shared" si="3580"/>
        <v>#DIV/0!</v>
      </c>
      <c r="N4370" s="169" t="e">
        <f t="shared" si="3580"/>
        <v>#DIV/0!</v>
      </c>
      <c r="O4370" s="169" t="e">
        <f t="shared" si="3580"/>
        <v>#DIV/0!</v>
      </c>
      <c r="P4370" s="169" t="e">
        <f t="shared" si="3580"/>
        <v>#DIV/0!</v>
      </c>
      <c r="Q4370" s="154">
        <f>Q4368/Q4369*100</f>
        <v>0</v>
      </c>
    </row>
    <row r="4371" spans="1:17" x14ac:dyDescent="0.35">
      <c r="A4371" s="174" t="s">
        <v>153</v>
      </c>
      <c r="B4371" s="61">
        <v>320</v>
      </c>
      <c r="C4371" s="61">
        <v>390</v>
      </c>
      <c r="D4371" s="61">
        <v>330</v>
      </c>
      <c r="E4371" s="61">
        <v>460</v>
      </c>
      <c r="F4371" s="61">
        <v>490</v>
      </c>
      <c r="G4371" s="61">
        <v>450</v>
      </c>
      <c r="H4371" s="175">
        <v>250</v>
      </c>
      <c r="I4371" s="146"/>
      <c r="J4371" s="175">
        <v>480</v>
      </c>
      <c r="K4371" s="61"/>
      <c r="L4371" s="61"/>
      <c r="M4371" s="61"/>
      <c r="N4371" s="61"/>
      <c r="O4371" s="61"/>
      <c r="P4371" s="175"/>
      <c r="Q4371" s="146"/>
    </row>
    <row r="4372" spans="1:17" x14ac:dyDescent="0.35">
      <c r="A4372" s="43" t="s">
        <v>155</v>
      </c>
      <c r="B4372" s="169">
        <f t="shared" ref="B4372:H4372" si="3581">B4371/B4369</f>
        <v>3.2323232323232323</v>
      </c>
      <c r="C4372" s="169">
        <f t="shared" si="3581"/>
        <v>5.6521739130434785</v>
      </c>
      <c r="D4372" s="169">
        <f t="shared" si="3581"/>
        <v>4.9253731343283578</v>
      </c>
      <c r="E4372" s="169">
        <f t="shared" si="3581"/>
        <v>7.3015873015873014</v>
      </c>
      <c r="F4372" s="169">
        <f t="shared" si="3581"/>
        <v>4.666666666666667</v>
      </c>
      <c r="G4372" s="169">
        <f t="shared" si="3581"/>
        <v>3.4351145038167941</v>
      </c>
      <c r="H4372" s="169">
        <f t="shared" si="3581"/>
        <v>1.9379844961240309</v>
      </c>
      <c r="I4372" s="146"/>
      <c r="J4372" s="169">
        <f t="shared" ref="J4372:P4372" si="3582">J4371/J4369</f>
        <v>4.4859813084112146</v>
      </c>
      <c r="K4372" s="169" t="e">
        <f t="shared" si="3582"/>
        <v>#DIV/0!</v>
      </c>
      <c r="L4372" s="169" t="e">
        <f t="shared" si="3582"/>
        <v>#DIV/0!</v>
      </c>
      <c r="M4372" s="169" t="e">
        <f t="shared" si="3582"/>
        <v>#DIV/0!</v>
      </c>
      <c r="N4372" s="169" t="e">
        <f t="shared" si="3582"/>
        <v>#DIV/0!</v>
      </c>
      <c r="O4372" s="169" t="e">
        <f t="shared" si="3582"/>
        <v>#DIV/0!</v>
      </c>
      <c r="P4372" s="169" t="e">
        <f t="shared" si="3582"/>
        <v>#DIV/0!</v>
      </c>
      <c r="Q4372" s="146"/>
    </row>
    <row r="4373" spans="1:17" x14ac:dyDescent="0.35">
      <c r="A4373" s="174" t="s">
        <v>160</v>
      </c>
      <c r="B4373" s="61">
        <v>290</v>
      </c>
      <c r="C4373" s="61">
        <v>257</v>
      </c>
      <c r="D4373" s="61">
        <v>243</v>
      </c>
      <c r="E4373" s="61">
        <v>383</v>
      </c>
      <c r="F4373" s="61">
        <v>323</v>
      </c>
      <c r="G4373" s="61">
        <v>385</v>
      </c>
      <c r="H4373" s="175">
        <v>421</v>
      </c>
      <c r="I4373" s="146">
        <f>SUM(B4373:H4373)</f>
        <v>2302</v>
      </c>
      <c r="J4373" s="175">
        <v>363</v>
      </c>
      <c r="K4373" s="61">
        <v>398</v>
      </c>
      <c r="L4373" s="61"/>
      <c r="M4373" s="61"/>
      <c r="N4373" s="61"/>
      <c r="O4373" s="61"/>
      <c r="P4373" s="175"/>
      <c r="Q4373" s="146">
        <f>SUM(J4373:P4373)</f>
        <v>761</v>
      </c>
    </row>
    <row r="4374" spans="1:17" x14ac:dyDescent="0.35">
      <c r="A4374" s="174" t="s">
        <v>161</v>
      </c>
      <c r="B4374" s="166">
        <v>160.87</v>
      </c>
      <c r="C4374" s="166">
        <v>109.9</v>
      </c>
      <c r="D4374" s="166">
        <v>108.3</v>
      </c>
      <c r="E4374" s="166">
        <v>77.7</v>
      </c>
      <c r="F4374" s="166">
        <v>115.5</v>
      </c>
      <c r="G4374" s="166">
        <v>123.5</v>
      </c>
      <c r="H4374" s="175">
        <v>117.4</v>
      </c>
      <c r="I4374" s="146">
        <f>SUM(B4374:H4374)</f>
        <v>813.17</v>
      </c>
      <c r="J4374" s="175">
        <v>140.4</v>
      </c>
      <c r="K4374" s="166">
        <v>112</v>
      </c>
      <c r="L4374" s="166"/>
      <c r="M4374" s="166"/>
      <c r="N4374" s="166"/>
      <c r="O4374" s="166"/>
      <c r="P4374" s="175"/>
      <c r="Q4374" s="146">
        <f>SUM(J4374:P4374)</f>
        <v>252.4</v>
      </c>
    </row>
    <row r="4375" spans="1:17" x14ac:dyDescent="0.35">
      <c r="A4375" s="174" t="s">
        <v>152</v>
      </c>
      <c r="B4375" s="174">
        <f t="shared" ref="B4375:H4375" si="3583">B4374+B4373</f>
        <v>450.87</v>
      </c>
      <c r="C4375" s="174">
        <f t="shared" si="3583"/>
        <v>366.9</v>
      </c>
      <c r="D4375" s="174">
        <f t="shared" si="3583"/>
        <v>351.3</v>
      </c>
      <c r="E4375" s="174">
        <f t="shared" si="3583"/>
        <v>460.7</v>
      </c>
      <c r="F4375" s="174">
        <f t="shared" si="3583"/>
        <v>438.5</v>
      </c>
      <c r="G4375" s="174">
        <f t="shared" si="3583"/>
        <v>508.5</v>
      </c>
      <c r="H4375" s="174">
        <f t="shared" si="3583"/>
        <v>538.4</v>
      </c>
      <c r="I4375" s="146">
        <f>SUM(B4375:H4375)</f>
        <v>3115.17</v>
      </c>
      <c r="J4375" s="174">
        <f t="shared" ref="J4375:P4375" si="3584">J4374+J4373</f>
        <v>503.4</v>
      </c>
      <c r="K4375" s="174">
        <f t="shared" si="3584"/>
        <v>510</v>
      </c>
      <c r="L4375" s="174">
        <f t="shared" si="3584"/>
        <v>0</v>
      </c>
      <c r="M4375" s="174">
        <f t="shared" si="3584"/>
        <v>0</v>
      </c>
      <c r="N4375" s="147">
        <f t="shared" si="3584"/>
        <v>0</v>
      </c>
      <c r="O4375" s="147">
        <f t="shared" si="3584"/>
        <v>0</v>
      </c>
      <c r="P4375" s="147">
        <f t="shared" si="3584"/>
        <v>0</v>
      </c>
      <c r="Q4375" s="146">
        <f>SUM(J4375:P4375)</f>
        <v>1013.4</v>
      </c>
    </row>
    <row r="4376" spans="1:17" x14ac:dyDescent="0.35">
      <c r="A4376" s="174" t="s">
        <v>154</v>
      </c>
      <c r="B4376" s="169">
        <f t="shared" ref="B4376:H4376" si="3585">B4375/B4373</f>
        <v>1.5547241379310346</v>
      </c>
      <c r="C4376" s="169">
        <f t="shared" si="3585"/>
        <v>1.4276264591439687</v>
      </c>
      <c r="D4376" s="169">
        <f t="shared" si="3585"/>
        <v>1.4456790123456791</v>
      </c>
      <c r="E4376" s="169">
        <f t="shared" si="3585"/>
        <v>1.2028720626631852</v>
      </c>
      <c r="F4376" s="169">
        <f t="shared" si="3585"/>
        <v>1.3575851393188854</v>
      </c>
      <c r="G4376" s="169">
        <f t="shared" si="3585"/>
        <v>1.3207792207792208</v>
      </c>
      <c r="H4376" s="169">
        <f t="shared" si="3585"/>
        <v>1.2788598574821852</v>
      </c>
      <c r="I4376" s="154">
        <f>I4374/I4375*100</f>
        <v>26.103551331067003</v>
      </c>
      <c r="J4376" s="169">
        <f>J4375/J4373</f>
        <v>1.3867768595041321</v>
      </c>
      <c r="K4376" s="169">
        <f t="shared" ref="K4376:P4376" si="3586">K4375/K4373</f>
        <v>1.2814070351758795</v>
      </c>
      <c r="L4376" s="169" t="e">
        <f t="shared" si="3586"/>
        <v>#DIV/0!</v>
      </c>
      <c r="M4376" s="169" t="e">
        <f t="shared" si="3586"/>
        <v>#DIV/0!</v>
      </c>
      <c r="N4376" s="169" t="e">
        <f t="shared" si="3586"/>
        <v>#DIV/0!</v>
      </c>
      <c r="O4376" s="169" t="e">
        <f t="shared" si="3586"/>
        <v>#DIV/0!</v>
      </c>
      <c r="P4376" s="169" t="e">
        <f t="shared" si="3586"/>
        <v>#DIV/0!</v>
      </c>
      <c r="Q4376" s="154">
        <f>Q4374/Q4375*100</f>
        <v>24.906256167357412</v>
      </c>
    </row>
    <row r="4377" spans="1:17" x14ac:dyDescent="0.35">
      <c r="A4377" s="174" t="s">
        <v>153</v>
      </c>
      <c r="B4377" s="175">
        <v>618</v>
      </c>
      <c r="C4377" s="175">
        <v>539</v>
      </c>
      <c r="D4377" s="175">
        <v>515</v>
      </c>
      <c r="E4377" s="175">
        <v>713</v>
      </c>
      <c r="F4377" s="175">
        <v>645</v>
      </c>
      <c r="G4377" s="175">
        <v>747</v>
      </c>
      <c r="H4377" s="175">
        <v>788</v>
      </c>
      <c r="I4377" s="146"/>
      <c r="J4377" s="175">
        <v>738</v>
      </c>
      <c r="K4377" s="175">
        <v>718</v>
      </c>
      <c r="L4377" s="175"/>
      <c r="M4377" s="175"/>
      <c r="N4377" s="175"/>
      <c r="O4377" s="175"/>
      <c r="P4377" s="175"/>
      <c r="Q4377" s="146"/>
    </row>
    <row r="4378" spans="1:17" x14ac:dyDescent="0.35">
      <c r="A4378" s="43" t="s">
        <v>155</v>
      </c>
      <c r="B4378" s="169">
        <f>B4377/B4375</f>
        <v>1.3706833455319716</v>
      </c>
      <c r="C4378" s="169">
        <f>C4377/C4375</f>
        <v>1.4690651403652222</v>
      </c>
      <c r="D4378" s="169">
        <f>D4377/D4375</f>
        <v>1.4659834898946769</v>
      </c>
      <c r="E4378" s="169">
        <f>E4377/E4375</f>
        <v>1.547644888213588</v>
      </c>
      <c r="F4378" s="169">
        <f>F4377/F4375</f>
        <v>1.4709236031927024</v>
      </c>
      <c r="G4378" s="169">
        <v>754</v>
      </c>
      <c r="H4378" s="169">
        <f>H4377/H4375</f>
        <v>1.4635958395245172</v>
      </c>
      <c r="I4378" s="146"/>
      <c r="J4378" s="169">
        <f t="shared" ref="J4378:P4378" si="3587">J4377/J4375</f>
        <v>1.466030989272944</v>
      </c>
      <c r="K4378" s="169">
        <f t="shared" si="3587"/>
        <v>1.4078431372549021</v>
      </c>
      <c r="L4378" s="169" t="e">
        <f t="shared" si="3587"/>
        <v>#DIV/0!</v>
      </c>
      <c r="M4378" s="169" t="e">
        <f t="shared" si="3587"/>
        <v>#DIV/0!</v>
      </c>
      <c r="N4378" s="169" t="e">
        <f t="shared" si="3587"/>
        <v>#DIV/0!</v>
      </c>
      <c r="O4378" s="169" t="e">
        <f t="shared" si="3587"/>
        <v>#DIV/0!</v>
      </c>
      <c r="P4378" s="169" t="e">
        <f t="shared" si="3587"/>
        <v>#DIV/0!</v>
      </c>
      <c r="Q4378" s="146"/>
    </row>
    <row r="4379" spans="1:17" x14ac:dyDescent="0.35">
      <c r="A4379" s="174" t="s">
        <v>166</v>
      </c>
      <c r="B4379" s="61">
        <v>165.3</v>
      </c>
      <c r="C4379" s="61">
        <v>128.1</v>
      </c>
      <c r="D4379" s="61">
        <v>138.1</v>
      </c>
      <c r="E4379" s="61">
        <v>129.19999999999999</v>
      </c>
      <c r="F4379" s="61">
        <v>139.19999999999999</v>
      </c>
      <c r="G4379" s="174">
        <v>131.1</v>
      </c>
      <c r="H4379" s="175">
        <v>132.4</v>
      </c>
      <c r="I4379" s="146">
        <f>SUM(B4379:H4379)</f>
        <v>963.40000000000009</v>
      </c>
      <c r="J4379" s="175">
        <v>134.4</v>
      </c>
      <c r="K4379" s="61">
        <v>132.1</v>
      </c>
      <c r="L4379" s="61"/>
      <c r="M4379" s="61"/>
      <c r="N4379" s="61"/>
      <c r="O4379" s="174"/>
      <c r="P4379" s="175"/>
      <c r="Q4379" s="146">
        <f>SUM(J4379:P4379)</f>
        <v>266.5</v>
      </c>
    </row>
    <row r="4380" spans="1:17" x14ac:dyDescent="0.35">
      <c r="A4380" s="174" t="s">
        <v>167</v>
      </c>
      <c r="B4380" s="166">
        <v>6.04</v>
      </c>
      <c r="C4380" s="166">
        <v>0</v>
      </c>
      <c r="D4380" s="166">
        <v>0</v>
      </c>
      <c r="E4380" s="166">
        <v>0.19</v>
      </c>
      <c r="F4380" s="178">
        <v>0.9</v>
      </c>
      <c r="G4380" s="174">
        <v>0.16</v>
      </c>
      <c r="H4380" s="175">
        <v>0.11</v>
      </c>
      <c r="I4380" s="146">
        <f>SUM(B4380:H4380)</f>
        <v>7.4000000000000012</v>
      </c>
      <c r="J4380" s="33">
        <v>0.4</v>
      </c>
      <c r="K4380" s="166">
        <v>0.6</v>
      </c>
      <c r="L4380" s="166"/>
      <c r="M4380" s="166"/>
      <c r="N4380" s="166"/>
      <c r="O4380" s="174"/>
      <c r="P4380" s="175"/>
      <c r="Q4380" s="146">
        <f>SUM(J4380:P4380)</f>
        <v>1</v>
      </c>
    </row>
    <row r="4381" spans="1:17" x14ac:dyDescent="0.35">
      <c r="A4381" s="174" t="s">
        <v>152</v>
      </c>
      <c r="B4381" s="174">
        <f t="shared" ref="B4381:H4381" si="3588">B4380+B4379</f>
        <v>171.34</v>
      </c>
      <c r="C4381" s="174">
        <f t="shared" si="3588"/>
        <v>128.1</v>
      </c>
      <c r="D4381" s="174">
        <f t="shared" si="3588"/>
        <v>138.1</v>
      </c>
      <c r="E4381" s="174">
        <f t="shared" si="3588"/>
        <v>129.38999999999999</v>
      </c>
      <c r="F4381" s="174">
        <f t="shared" si="3588"/>
        <v>140.1</v>
      </c>
      <c r="G4381" s="174">
        <f t="shared" si="3588"/>
        <v>131.26</v>
      </c>
      <c r="H4381" s="174">
        <f t="shared" si="3588"/>
        <v>132.51000000000002</v>
      </c>
      <c r="I4381" s="146">
        <f>SUM(B4381:H4381)</f>
        <v>970.8</v>
      </c>
      <c r="J4381" s="174">
        <f t="shared" ref="J4381:P4381" si="3589">J4380+J4379</f>
        <v>134.80000000000001</v>
      </c>
      <c r="K4381" s="174">
        <f t="shared" si="3589"/>
        <v>132.69999999999999</v>
      </c>
      <c r="L4381" s="174">
        <f t="shared" si="3589"/>
        <v>0</v>
      </c>
      <c r="M4381" s="174">
        <f t="shared" si="3589"/>
        <v>0</v>
      </c>
      <c r="N4381" s="174">
        <f t="shared" si="3589"/>
        <v>0</v>
      </c>
      <c r="O4381" s="174">
        <f t="shared" si="3589"/>
        <v>0</v>
      </c>
      <c r="P4381" s="174">
        <f t="shared" si="3589"/>
        <v>0</v>
      </c>
      <c r="Q4381" s="146">
        <f>SUM(J4381:P4381)</f>
        <v>267.5</v>
      </c>
    </row>
    <row r="4382" spans="1:17" x14ac:dyDescent="0.35">
      <c r="A4382" s="174" t="s">
        <v>154</v>
      </c>
      <c r="B4382" s="169">
        <f t="shared" ref="B4382:H4382" si="3590">B4381/B4379</f>
        <v>1.0365396249243799</v>
      </c>
      <c r="C4382" s="169">
        <f t="shared" si="3590"/>
        <v>1</v>
      </c>
      <c r="D4382" s="169">
        <f t="shared" si="3590"/>
        <v>1</v>
      </c>
      <c r="E4382" s="169">
        <f t="shared" si="3590"/>
        <v>1.0014705882352941</v>
      </c>
      <c r="F4382" s="169">
        <f t="shared" si="3590"/>
        <v>1.0064655172413794</v>
      </c>
      <c r="G4382" s="169">
        <f t="shared" si="3590"/>
        <v>1.0012204424103737</v>
      </c>
      <c r="H4382" s="169">
        <f t="shared" si="3590"/>
        <v>1.0008308157099699</v>
      </c>
      <c r="I4382" s="147">
        <f>I4380/I4381*100</f>
        <v>0.76225793160280197</v>
      </c>
      <c r="J4382" s="169">
        <f t="shared" ref="J4382:P4382" si="3591">J4381/J4379</f>
        <v>1.0029761904761905</v>
      </c>
      <c r="K4382" s="169">
        <f t="shared" si="3591"/>
        <v>1.0045420136260408</v>
      </c>
      <c r="L4382" s="169" t="e">
        <f t="shared" si="3591"/>
        <v>#DIV/0!</v>
      </c>
      <c r="M4382" s="169" t="e">
        <f t="shared" si="3591"/>
        <v>#DIV/0!</v>
      </c>
      <c r="N4382" s="169" t="e">
        <f t="shared" si="3591"/>
        <v>#DIV/0!</v>
      </c>
      <c r="O4382" s="169" t="e">
        <f t="shared" si="3591"/>
        <v>#DIV/0!</v>
      </c>
      <c r="P4382" s="169" t="e">
        <f t="shared" si="3591"/>
        <v>#DIV/0!</v>
      </c>
      <c r="Q4382" s="147">
        <f>Q4380/Q4381*100</f>
        <v>0.37383177570093462</v>
      </c>
    </row>
    <row r="4383" spans="1:17" x14ac:dyDescent="0.35">
      <c r="A4383" s="174" t="s">
        <v>153</v>
      </c>
      <c r="B4383" s="174">
        <v>199</v>
      </c>
      <c r="C4383" s="174">
        <v>199</v>
      </c>
      <c r="D4383" s="174">
        <v>217</v>
      </c>
      <c r="E4383" s="61">
        <v>211</v>
      </c>
      <c r="F4383" s="61">
        <v>218</v>
      </c>
      <c r="G4383" s="175">
        <v>214</v>
      </c>
      <c r="H4383" s="175">
        <v>216</v>
      </c>
      <c r="I4383" s="146"/>
      <c r="J4383" s="175">
        <v>221</v>
      </c>
      <c r="K4383" s="61">
        <v>218</v>
      </c>
      <c r="L4383" s="61"/>
      <c r="M4383" s="61"/>
      <c r="N4383" s="61"/>
      <c r="O4383" s="175"/>
      <c r="P4383" s="175"/>
      <c r="Q4383" s="146"/>
    </row>
    <row r="4384" spans="1:17" x14ac:dyDescent="0.35">
      <c r="A4384" s="43" t="s">
        <v>155</v>
      </c>
      <c r="B4384" s="169">
        <f t="shared" ref="B4384:H4384" si="3592">B4383/B4381</f>
        <v>1.1614334072604178</v>
      </c>
      <c r="C4384" s="169">
        <f t="shared" si="3592"/>
        <v>1.5534738485558159</v>
      </c>
      <c r="D4384" s="169">
        <f t="shared" si="3592"/>
        <v>1.5713251267197683</v>
      </c>
      <c r="E4384" s="169">
        <f t="shared" si="3592"/>
        <v>1.6307288043898294</v>
      </c>
      <c r="F4384" s="169">
        <f t="shared" si="3592"/>
        <v>1.5560314061384726</v>
      </c>
      <c r="G4384" s="169">
        <f t="shared" si="3592"/>
        <v>1.6303519731829956</v>
      </c>
      <c r="H4384" s="169">
        <f t="shared" si="3592"/>
        <v>1.6300656554222321</v>
      </c>
      <c r="I4384" s="146"/>
      <c r="J4384" s="169">
        <f t="shared" ref="J4384:P4384" si="3593">J4383/J4381</f>
        <v>1.6394658753709197</v>
      </c>
      <c r="K4384" s="169">
        <f t="shared" si="3593"/>
        <v>1.6428033157498116</v>
      </c>
      <c r="L4384" s="169" t="e">
        <f t="shared" si="3593"/>
        <v>#DIV/0!</v>
      </c>
      <c r="M4384" s="169" t="e">
        <f t="shared" si="3593"/>
        <v>#DIV/0!</v>
      </c>
      <c r="N4384" s="169" t="e">
        <f t="shared" si="3593"/>
        <v>#DIV/0!</v>
      </c>
      <c r="O4384" s="169" t="e">
        <f t="shared" si="3593"/>
        <v>#DIV/0!</v>
      </c>
      <c r="P4384" s="169" t="e">
        <f t="shared" si="3593"/>
        <v>#DIV/0!</v>
      </c>
      <c r="Q4384" s="146"/>
    </row>
    <row r="4385" spans="1:17" x14ac:dyDescent="0.35">
      <c r="A4385" s="174" t="s">
        <v>168</v>
      </c>
      <c r="B4385" s="61">
        <v>115</v>
      </c>
      <c r="C4385" s="61">
        <v>97.4</v>
      </c>
      <c r="D4385" s="61">
        <v>102.4</v>
      </c>
      <c r="E4385" s="61">
        <v>97.9</v>
      </c>
      <c r="F4385" s="61">
        <v>103.6</v>
      </c>
      <c r="G4385" s="174">
        <v>104.2</v>
      </c>
      <c r="H4385" s="174">
        <v>101.2</v>
      </c>
      <c r="I4385" s="151">
        <f>SUM(B4385:H4385)</f>
        <v>721.70000000000016</v>
      </c>
      <c r="J4385" s="174">
        <v>102.4</v>
      </c>
      <c r="K4385" s="61">
        <v>99.4</v>
      </c>
      <c r="L4385" s="61"/>
      <c r="M4385" s="61"/>
      <c r="N4385" s="61"/>
      <c r="O4385" s="174"/>
      <c r="P4385" s="174"/>
      <c r="Q4385" s="151">
        <f>SUM(J4385:P4385)</f>
        <v>201.8</v>
      </c>
    </row>
    <row r="4386" spans="1:17" x14ac:dyDescent="0.35">
      <c r="A4386" s="174" t="s">
        <v>1543</v>
      </c>
      <c r="B4386" s="166">
        <v>0.45</v>
      </c>
      <c r="C4386" s="166">
        <v>0</v>
      </c>
      <c r="D4386" s="166">
        <v>0.9</v>
      </c>
      <c r="E4386" s="166">
        <v>0.12</v>
      </c>
      <c r="F4386" s="166">
        <v>0.16</v>
      </c>
      <c r="G4386" s="174">
        <v>0.11</v>
      </c>
      <c r="H4386" s="174">
        <v>0.16</v>
      </c>
      <c r="I4386" s="151">
        <f>SUM(B4386:H4386)</f>
        <v>1.9000000000000001</v>
      </c>
      <c r="J4386" s="174">
        <v>0.9</v>
      </c>
      <c r="K4386" s="166">
        <v>0.9</v>
      </c>
      <c r="L4386" s="166"/>
      <c r="M4386" s="166"/>
      <c r="N4386" s="166"/>
      <c r="O4386" s="174"/>
      <c r="P4386" s="174"/>
      <c r="Q4386" s="151">
        <f>SUM(J4386:P4386)</f>
        <v>1.8</v>
      </c>
    </row>
    <row r="4387" spans="1:17" x14ac:dyDescent="0.35">
      <c r="A4387" s="174" t="s">
        <v>152</v>
      </c>
      <c r="B4387" s="174">
        <f t="shared" ref="B4387:H4387" si="3594">B4386+B4385</f>
        <v>115.45</v>
      </c>
      <c r="C4387" s="174">
        <f t="shared" si="3594"/>
        <v>97.4</v>
      </c>
      <c r="D4387" s="174">
        <f t="shared" si="3594"/>
        <v>103.30000000000001</v>
      </c>
      <c r="E4387" s="147">
        <f t="shared" si="3594"/>
        <v>98.02000000000001</v>
      </c>
      <c r="F4387" s="174">
        <f t="shared" si="3594"/>
        <v>103.75999999999999</v>
      </c>
      <c r="G4387" s="174">
        <f t="shared" si="3594"/>
        <v>104.31</v>
      </c>
      <c r="H4387" s="174">
        <f t="shared" si="3594"/>
        <v>101.36</v>
      </c>
      <c r="I4387" s="151">
        <f>SUM(B4387:H4387)</f>
        <v>723.6</v>
      </c>
      <c r="J4387" s="174">
        <f t="shared" ref="J4387:P4387" si="3595">J4386+J4385</f>
        <v>103.30000000000001</v>
      </c>
      <c r="K4387" s="174">
        <f t="shared" si="3595"/>
        <v>100.30000000000001</v>
      </c>
      <c r="L4387" s="174">
        <f t="shared" si="3595"/>
        <v>0</v>
      </c>
      <c r="M4387" s="174">
        <f t="shared" si="3595"/>
        <v>0</v>
      </c>
      <c r="N4387" s="174">
        <f t="shared" si="3595"/>
        <v>0</v>
      </c>
      <c r="O4387" s="174">
        <f t="shared" si="3595"/>
        <v>0</v>
      </c>
      <c r="P4387" s="174">
        <f t="shared" si="3595"/>
        <v>0</v>
      </c>
      <c r="Q4387" s="151">
        <f>SUM(J4387:P4387)</f>
        <v>203.60000000000002</v>
      </c>
    </row>
    <row r="4388" spans="1:17" x14ac:dyDescent="0.35">
      <c r="A4388" s="174" t="s">
        <v>154</v>
      </c>
      <c r="B4388" s="169">
        <f t="shared" ref="B4388:H4388" si="3596">B4387/B4385</f>
        <v>1.0039130434782608</v>
      </c>
      <c r="C4388" s="169">
        <f t="shared" si="3596"/>
        <v>1</v>
      </c>
      <c r="D4388" s="169">
        <f t="shared" si="3596"/>
        <v>1.0087890625</v>
      </c>
      <c r="E4388" s="169">
        <f t="shared" si="3596"/>
        <v>1.0012257405515832</v>
      </c>
      <c r="F4388" s="169">
        <f t="shared" si="3596"/>
        <v>1.0015444015444015</v>
      </c>
      <c r="G4388" s="169">
        <f t="shared" si="3596"/>
        <v>1.0010556621880997</v>
      </c>
      <c r="H4388" s="169">
        <f t="shared" si="3596"/>
        <v>1.0015810276679842</v>
      </c>
      <c r="I4388" s="154">
        <f>I4386/I4387*100</f>
        <v>0.26257600884466559</v>
      </c>
      <c r="J4388" s="169">
        <f t="shared" ref="J4388:P4388" si="3597">J4387/J4385</f>
        <v>1.0087890625</v>
      </c>
      <c r="K4388" s="169">
        <f t="shared" si="3597"/>
        <v>1.0090543259557345</v>
      </c>
      <c r="L4388" s="169" t="e">
        <f t="shared" si="3597"/>
        <v>#DIV/0!</v>
      </c>
      <c r="M4388" s="169" t="e">
        <f t="shared" si="3597"/>
        <v>#DIV/0!</v>
      </c>
      <c r="N4388" s="169" t="e">
        <f t="shared" si="3597"/>
        <v>#DIV/0!</v>
      </c>
      <c r="O4388" s="169" t="e">
        <f t="shared" si="3597"/>
        <v>#DIV/0!</v>
      </c>
      <c r="P4388" s="169" t="e">
        <f t="shared" si="3597"/>
        <v>#DIV/0!</v>
      </c>
      <c r="Q4388" s="154">
        <f>Q4386/Q4387*100</f>
        <v>0.88408644400785852</v>
      </c>
    </row>
    <row r="4389" spans="1:17" x14ac:dyDescent="0.35">
      <c r="A4389" s="174" t="s">
        <v>153</v>
      </c>
      <c r="B4389" s="174">
        <v>159</v>
      </c>
      <c r="C4389" s="174">
        <v>187</v>
      </c>
      <c r="D4389" s="174">
        <v>196</v>
      </c>
      <c r="E4389" s="174">
        <v>191</v>
      </c>
      <c r="F4389" s="174">
        <v>198</v>
      </c>
      <c r="G4389" s="175">
        <v>199</v>
      </c>
      <c r="H4389" s="175">
        <v>194</v>
      </c>
      <c r="I4389" s="146"/>
      <c r="J4389" s="175">
        <v>196</v>
      </c>
      <c r="K4389" s="174">
        <v>193</v>
      </c>
      <c r="L4389" s="174"/>
      <c r="M4389" s="174"/>
      <c r="N4389" s="174"/>
      <c r="O4389" s="175"/>
      <c r="P4389" s="175"/>
      <c r="Q4389" s="146"/>
    </row>
    <row r="4390" spans="1:17" x14ac:dyDescent="0.35">
      <c r="A4390" s="43" t="s">
        <v>155</v>
      </c>
      <c r="B4390" s="169">
        <f t="shared" ref="B4390:H4390" si="3598">B4389/B4387</f>
        <v>1.3772195755738414</v>
      </c>
      <c r="C4390" s="169">
        <f t="shared" si="3598"/>
        <v>1.9199178644763859</v>
      </c>
      <c r="D4390" s="169">
        <f t="shared" si="3598"/>
        <v>1.8973862536302031</v>
      </c>
      <c r="E4390" s="169">
        <f t="shared" si="3598"/>
        <v>1.9485819220567229</v>
      </c>
      <c r="F4390" s="169">
        <f t="shared" si="3598"/>
        <v>1.9082498072474945</v>
      </c>
      <c r="G4390" s="169">
        <f t="shared" si="3598"/>
        <v>1.9077749017352124</v>
      </c>
      <c r="H4390" s="169">
        <f t="shared" si="3598"/>
        <v>1.9139700078926598</v>
      </c>
      <c r="I4390" s="146"/>
      <c r="J4390" s="169">
        <f t="shared" ref="J4390:P4390" si="3599">J4389/J4387</f>
        <v>1.8973862536302031</v>
      </c>
      <c r="K4390" s="169">
        <f t="shared" si="3599"/>
        <v>1.9242273180458622</v>
      </c>
      <c r="L4390" s="169" t="e">
        <f t="shared" si="3599"/>
        <v>#DIV/0!</v>
      </c>
      <c r="M4390" s="169" t="e">
        <f t="shared" si="3599"/>
        <v>#DIV/0!</v>
      </c>
      <c r="N4390" s="169" t="e">
        <f t="shared" si="3599"/>
        <v>#DIV/0!</v>
      </c>
      <c r="O4390" s="169" t="e">
        <f t="shared" si="3599"/>
        <v>#DIV/0!</v>
      </c>
      <c r="P4390" s="169" t="e">
        <f t="shared" si="3599"/>
        <v>#DIV/0!</v>
      </c>
      <c r="Q4390" s="146"/>
    </row>
    <row r="4391" spans="1:17" x14ac:dyDescent="0.35">
      <c r="A4391" s="174" t="s">
        <v>170</v>
      </c>
      <c r="B4391" s="61">
        <v>218.7</v>
      </c>
      <c r="C4391" s="61">
        <v>348.1</v>
      </c>
      <c r="D4391" s="61">
        <v>351.2</v>
      </c>
      <c r="E4391" s="61">
        <v>408.7</v>
      </c>
      <c r="F4391" s="61">
        <v>331.4</v>
      </c>
      <c r="G4391" s="175">
        <v>229.1</v>
      </c>
      <c r="H4391" s="175">
        <v>342.1</v>
      </c>
      <c r="I4391" s="146">
        <f>SUM(B4391:H4391)</f>
        <v>2229.2999999999997</v>
      </c>
      <c r="J4391" s="175">
        <v>321.10000000000002</v>
      </c>
      <c r="K4391" s="61">
        <v>0</v>
      </c>
      <c r="L4391" s="61"/>
      <c r="M4391" s="61"/>
      <c r="N4391" s="61"/>
      <c r="O4391" s="175"/>
      <c r="P4391" s="175"/>
      <c r="Q4391" s="146">
        <f>SUM(J4391:P4391)</f>
        <v>321.10000000000002</v>
      </c>
    </row>
    <row r="4392" spans="1:17" x14ac:dyDescent="0.35">
      <c r="A4392" s="174" t="s">
        <v>171</v>
      </c>
      <c r="B4392" s="166">
        <v>0.3</v>
      </c>
      <c r="C4392" s="166">
        <v>0</v>
      </c>
      <c r="D4392" s="166">
        <v>0.9</v>
      </c>
      <c r="E4392" s="166">
        <v>0.11</v>
      </c>
      <c r="F4392" s="166">
        <v>0.4</v>
      </c>
      <c r="G4392" s="175">
        <v>0.1</v>
      </c>
      <c r="H4392" s="175">
        <v>0.9</v>
      </c>
      <c r="I4392" s="146">
        <f>SUM(B4392:H4392)</f>
        <v>2.71</v>
      </c>
      <c r="J4392" s="175">
        <v>0.5</v>
      </c>
      <c r="K4392" s="166">
        <v>0</v>
      </c>
      <c r="L4392" s="166"/>
      <c r="M4392" s="166"/>
      <c r="N4392" s="166"/>
      <c r="O4392" s="175"/>
      <c r="P4392" s="175"/>
      <c r="Q4392" s="146">
        <f>SUM(J4392:P4392)</f>
        <v>0.5</v>
      </c>
    </row>
    <row r="4393" spans="1:17" x14ac:dyDescent="0.35">
      <c r="A4393" s="174" t="s">
        <v>152</v>
      </c>
      <c r="B4393" s="174">
        <f t="shared" ref="B4393:H4393" si="3600">B4392+B4391</f>
        <v>219</v>
      </c>
      <c r="C4393" s="174">
        <f t="shared" si="3600"/>
        <v>348.1</v>
      </c>
      <c r="D4393" s="174">
        <f t="shared" si="3600"/>
        <v>352.09999999999997</v>
      </c>
      <c r="E4393" s="174">
        <f t="shared" si="3600"/>
        <v>408.81</v>
      </c>
      <c r="F4393" s="174">
        <f t="shared" si="3600"/>
        <v>331.79999999999995</v>
      </c>
      <c r="G4393" s="174">
        <f t="shared" si="3600"/>
        <v>229.2</v>
      </c>
      <c r="H4393" s="174">
        <f t="shared" si="3600"/>
        <v>343</v>
      </c>
      <c r="I4393" s="146">
        <f>SUM(B4393:H4393)</f>
        <v>2232.0100000000002</v>
      </c>
      <c r="J4393" s="174">
        <f t="shared" ref="J4393:P4393" si="3601">J4392+J4391</f>
        <v>321.60000000000002</v>
      </c>
      <c r="K4393" s="174">
        <f t="shared" si="3601"/>
        <v>0</v>
      </c>
      <c r="L4393" s="174">
        <f t="shared" si="3601"/>
        <v>0</v>
      </c>
      <c r="M4393" s="174">
        <f t="shared" si="3601"/>
        <v>0</v>
      </c>
      <c r="N4393" s="174">
        <f t="shared" si="3601"/>
        <v>0</v>
      </c>
      <c r="O4393" s="174">
        <f t="shared" si="3601"/>
        <v>0</v>
      </c>
      <c r="P4393" s="174">
        <f t="shared" si="3601"/>
        <v>0</v>
      </c>
      <c r="Q4393" s="146">
        <f>SUM(J4393:P4393)</f>
        <v>321.60000000000002</v>
      </c>
    </row>
    <row r="4394" spans="1:17" x14ac:dyDescent="0.35">
      <c r="A4394" s="174" t="s">
        <v>154</v>
      </c>
      <c r="B4394" s="169">
        <f t="shared" ref="B4394:H4394" si="3602">B4393/B4391</f>
        <v>1.0013717421124828</v>
      </c>
      <c r="C4394" s="169">
        <f t="shared" si="3602"/>
        <v>1</v>
      </c>
      <c r="D4394" s="169">
        <f t="shared" si="3602"/>
        <v>1.0025626423690204</v>
      </c>
      <c r="E4394" s="169">
        <f t="shared" si="3602"/>
        <v>1.0002691460729141</v>
      </c>
      <c r="F4394" s="169">
        <f t="shared" si="3602"/>
        <v>1.0012070006035003</v>
      </c>
      <c r="G4394" s="169">
        <f t="shared" si="3602"/>
        <v>1.0004364906154517</v>
      </c>
      <c r="H4394" s="169">
        <f t="shared" si="3602"/>
        <v>1.0026308097047647</v>
      </c>
      <c r="I4394" s="154">
        <f>I4392/I4393*100</f>
        <v>0.12141522663428926</v>
      </c>
      <c r="J4394" s="169">
        <f t="shared" ref="J4394:P4394" si="3603">J4393/J4391</f>
        <v>1.0015571473061351</v>
      </c>
      <c r="K4394" s="169" t="e">
        <f t="shared" si="3603"/>
        <v>#DIV/0!</v>
      </c>
      <c r="L4394" s="169" t="e">
        <f t="shared" si="3603"/>
        <v>#DIV/0!</v>
      </c>
      <c r="M4394" s="169" t="e">
        <f t="shared" si="3603"/>
        <v>#DIV/0!</v>
      </c>
      <c r="N4394" s="169" t="e">
        <f t="shared" si="3603"/>
        <v>#DIV/0!</v>
      </c>
      <c r="O4394" s="169" t="e">
        <f t="shared" si="3603"/>
        <v>#DIV/0!</v>
      </c>
      <c r="P4394" s="169" t="e">
        <f t="shared" si="3603"/>
        <v>#DIV/0!</v>
      </c>
      <c r="Q4394" s="154">
        <f>Q4392/Q4393*100</f>
        <v>0.15547263681592038</v>
      </c>
    </row>
    <row r="4395" spans="1:17" x14ac:dyDescent="0.35">
      <c r="A4395" s="174" t="s">
        <v>153</v>
      </c>
      <c r="B4395" s="61">
        <v>401</v>
      </c>
      <c r="C4395" s="61">
        <v>712</v>
      </c>
      <c r="D4395" s="61">
        <v>715</v>
      </c>
      <c r="E4395" s="61">
        <v>817</v>
      </c>
      <c r="F4395" s="61">
        <v>614</v>
      </c>
      <c r="G4395" s="175">
        <v>424</v>
      </c>
      <c r="H4395" s="175">
        <v>652</v>
      </c>
      <c r="I4395" s="146"/>
      <c r="J4395" s="175">
        <v>638</v>
      </c>
      <c r="K4395" s="61">
        <v>0</v>
      </c>
      <c r="L4395" s="61"/>
      <c r="M4395" s="61"/>
      <c r="N4395" s="61"/>
      <c r="O4395" s="175"/>
      <c r="P4395" s="175"/>
      <c r="Q4395" s="146"/>
    </row>
    <row r="4396" spans="1:17" x14ac:dyDescent="0.35">
      <c r="A4396" s="43" t="s">
        <v>155</v>
      </c>
      <c r="B4396" s="169">
        <f t="shared" ref="B4396:G4396" si="3604">B4395/B4393</f>
        <v>1.8310502283105023</v>
      </c>
      <c r="C4396" s="169">
        <f t="shared" si="3604"/>
        <v>2.0453892559609308</v>
      </c>
      <c r="D4396" s="169">
        <f t="shared" si="3604"/>
        <v>2.0306731042317527</v>
      </c>
      <c r="E4396" s="169">
        <f t="shared" si="3604"/>
        <v>1.9984834030478706</v>
      </c>
      <c r="F4396" s="169">
        <f t="shared" si="3604"/>
        <v>1.850512356841471</v>
      </c>
      <c r="G4396" s="169">
        <f t="shared" si="3604"/>
        <v>1.8499127399650961</v>
      </c>
      <c r="H4396" s="169">
        <v>914</v>
      </c>
      <c r="I4396" s="146"/>
      <c r="J4396" s="169">
        <f>J4395/J4393</f>
        <v>1.9838308457711442</v>
      </c>
      <c r="K4396" s="169" t="e">
        <f>K4395/K4393</f>
        <v>#DIV/0!</v>
      </c>
      <c r="L4396" s="169" t="e">
        <f>L4395/L4393</f>
        <v>#DIV/0!</v>
      </c>
      <c r="M4396" s="169">
        <v>270</v>
      </c>
      <c r="N4396" s="169" t="e">
        <f>N4395/N4393</f>
        <v>#DIV/0!</v>
      </c>
      <c r="O4396" s="169" t="e">
        <f>O4395/O4393</f>
        <v>#DIV/0!</v>
      </c>
      <c r="P4396" s="169" t="e">
        <f>P4395/P4393</f>
        <v>#DIV/0!</v>
      </c>
      <c r="Q4396" s="146"/>
    </row>
    <row r="4397" spans="1:17" x14ac:dyDescent="0.35">
      <c r="A4397" s="174" t="s">
        <v>173</v>
      </c>
      <c r="B4397" s="171">
        <v>26.05</v>
      </c>
      <c r="C4397" s="171">
        <v>29.19</v>
      </c>
      <c r="D4397" s="171">
        <v>28.84</v>
      </c>
      <c r="E4397" s="171">
        <v>24.57</v>
      </c>
      <c r="F4397" s="171">
        <v>24.63</v>
      </c>
      <c r="G4397" s="174">
        <v>37.270000000000003</v>
      </c>
      <c r="H4397" s="175">
        <v>30.08</v>
      </c>
      <c r="I4397" s="146">
        <f>SUM(B4397:H4397)</f>
        <v>200.63</v>
      </c>
      <c r="J4397" s="175">
        <v>24.63</v>
      </c>
      <c r="K4397" s="171">
        <v>0</v>
      </c>
      <c r="L4397" s="171"/>
      <c r="M4397" s="171"/>
      <c r="N4397" s="171"/>
      <c r="O4397" s="174"/>
      <c r="P4397" s="175"/>
      <c r="Q4397" s="146">
        <f>SUM(J4397:P4397)</f>
        <v>24.63</v>
      </c>
    </row>
    <row r="4398" spans="1:17" x14ac:dyDescent="0.35">
      <c r="A4398" s="174" t="s">
        <v>172</v>
      </c>
      <c r="B4398" s="61">
        <v>26.12</v>
      </c>
      <c r="C4398" s="61">
        <v>30.51</v>
      </c>
      <c r="D4398" s="61">
        <v>27.29</v>
      </c>
      <c r="E4398" s="61">
        <v>23.54</v>
      </c>
      <c r="F4398" s="61">
        <v>34.89</v>
      </c>
      <c r="G4398" s="174">
        <v>34.64</v>
      </c>
      <c r="H4398" s="175">
        <v>29.81</v>
      </c>
      <c r="I4398" s="146">
        <f>SUM(B4398:H4398)</f>
        <v>206.8</v>
      </c>
      <c r="J4398" s="33">
        <v>27.73</v>
      </c>
      <c r="K4398" s="61">
        <v>0</v>
      </c>
      <c r="L4398" s="61"/>
      <c r="M4398" s="61"/>
      <c r="N4398" s="61"/>
      <c r="O4398" s="174"/>
      <c r="P4398" s="175"/>
      <c r="Q4398" s="146">
        <f>SUM(J4398:P4398)</f>
        <v>27.73</v>
      </c>
    </row>
    <row r="4399" spans="1:17" x14ac:dyDescent="0.35">
      <c r="A4399" s="174" t="s">
        <v>152</v>
      </c>
      <c r="B4399" s="174">
        <f t="shared" ref="B4399:H4399" si="3605">B4398+B4397</f>
        <v>52.17</v>
      </c>
      <c r="C4399" s="174">
        <f t="shared" si="3605"/>
        <v>59.7</v>
      </c>
      <c r="D4399" s="174">
        <f t="shared" si="3605"/>
        <v>56.129999999999995</v>
      </c>
      <c r="E4399" s="174">
        <f t="shared" si="3605"/>
        <v>48.11</v>
      </c>
      <c r="F4399" s="174">
        <f t="shared" si="3605"/>
        <v>59.519999999999996</v>
      </c>
      <c r="G4399" s="174">
        <f t="shared" si="3605"/>
        <v>71.91</v>
      </c>
      <c r="H4399" s="174">
        <f t="shared" si="3605"/>
        <v>59.89</v>
      </c>
      <c r="I4399" s="146">
        <f>SUM(B4399:H4399)</f>
        <v>407.42999999999995</v>
      </c>
      <c r="J4399" s="174">
        <f t="shared" ref="J4399:P4399" si="3606">J4398+J4397</f>
        <v>52.36</v>
      </c>
      <c r="K4399" s="174">
        <f t="shared" si="3606"/>
        <v>0</v>
      </c>
      <c r="L4399" s="174">
        <f t="shared" si="3606"/>
        <v>0</v>
      </c>
      <c r="M4399" s="174">
        <f t="shared" si="3606"/>
        <v>0</v>
      </c>
      <c r="N4399" s="174">
        <f t="shared" si="3606"/>
        <v>0</v>
      </c>
      <c r="O4399" s="174">
        <f t="shared" si="3606"/>
        <v>0</v>
      </c>
      <c r="P4399" s="174">
        <f t="shared" si="3606"/>
        <v>0</v>
      </c>
      <c r="Q4399" s="146">
        <f>SUM(J4399:P4399)</f>
        <v>52.36</v>
      </c>
    </row>
    <row r="4400" spans="1:17" x14ac:dyDescent="0.35">
      <c r="A4400" s="174" t="s">
        <v>154</v>
      </c>
      <c r="B4400" s="169">
        <f t="shared" ref="B4400:H4400" si="3607">B4399/B4397</f>
        <v>2.0026871401151634</v>
      </c>
      <c r="C4400" s="169">
        <f t="shared" si="3607"/>
        <v>2.0452209660842753</v>
      </c>
      <c r="D4400" s="169">
        <f t="shared" si="3607"/>
        <v>1.94625520110957</v>
      </c>
      <c r="E4400" s="169">
        <f t="shared" si="3607"/>
        <v>1.9580789580789579</v>
      </c>
      <c r="F4400" s="169">
        <f t="shared" si="3607"/>
        <v>2.4165651644336177</v>
      </c>
      <c r="G4400" s="169">
        <f t="shared" si="3607"/>
        <v>1.9294338610142203</v>
      </c>
      <c r="H4400" s="169">
        <f t="shared" si="3607"/>
        <v>1.9910239361702129</v>
      </c>
      <c r="I4400" s="154">
        <f>I4398/I4399*100</f>
        <v>50.757185283361572</v>
      </c>
      <c r="J4400" s="169">
        <f>J4399/J4397</f>
        <v>2.1258627689809177</v>
      </c>
      <c r="K4400" s="169" t="e">
        <f t="shared" ref="K4400:P4400" si="3608">K4399/K4397</f>
        <v>#DIV/0!</v>
      </c>
      <c r="L4400" s="169" t="e">
        <f t="shared" si="3608"/>
        <v>#DIV/0!</v>
      </c>
      <c r="M4400" s="169" t="e">
        <f t="shared" si="3608"/>
        <v>#DIV/0!</v>
      </c>
      <c r="N4400" s="169" t="e">
        <f t="shared" si="3608"/>
        <v>#DIV/0!</v>
      </c>
      <c r="O4400" s="169" t="e">
        <f t="shared" si="3608"/>
        <v>#DIV/0!</v>
      </c>
      <c r="P4400" s="169" t="e">
        <f t="shared" si="3608"/>
        <v>#DIV/0!</v>
      </c>
      <c r="Q4400" s="154">
        <f>Q4398/Q4399*100</f>
        <v>52.960275019098546</v>
      </c>
    </row>
    <row r="4401" spans="1:17" x14ac:dyDescent="0.35">
      <c r="A4401" s="174" t="s">
        <v>153</v>
      </c>
      <c r="B4401" s="174">
        <v>207</v>
      </c>
      <c r="C4401" s="174">
        <v>221</v>
      </c>
      <c r="D4401" s="174">
        <v>215</v>
      </c>
      <c r="E4401" s="174">
        <v>197</v>
      </c>
      <c r="F4401" s="174">
        <v>194</v>
      </c>
      <c r="G4401" s="174">
        <v>189</v>
      </c>
      <c r="H4401" s="174">
        <v>214</v>
      </c>
      <c r="I4401" s="146"/>
      <c r="J4401" s="174">
        <v>168</v>
      </c>
      <c r="K4401" s="174">
        <v>0</v>
      </c>
      <c r="L4401" s="174"/>
      <c r="M4401" s="174"/>
      <c r="N4401" s="174"/>
      <c r="O4401" s="174"/>
      <c r="P4401" s="174"/>
      <c r="Q4401" s="146"/>
    </row>
    <row r="4402" spans="1:17" x14ac:dyDescent="0.35">
      <c r="A4402" s="43" t="s">
        <v>155</v>
      </c>
      <c r="B4402" s="169">
        <f t="shared" ref="B4402:H4402" si="3609">B4401/B4399</f>
        <v>3.9677975848188614</v>
      </c>
      <c r="C4402" s="169">
        <f t="shared" si="3609"/>
        <v>3.7018425460636513</v>
      </c>
      <c r="D4402" s="169">
        <f t="shared" si="3609"/>
        <v>3.830393728843756</v>
      </c>
      <c r="E4402" s="169">
        <f t="shared" si="3609"/>
        <v>4.094782789440865</v>
      </c>
      <c r="F4402" s="169">
        <f t="shared" si="3609"/>
        <v>3.259408602150538</v>
      </c>
      <c r="G4402" s="169">
        <f t="shared" si="3609"/>
        <v>2.6282853566958702</v>
      </c>
      <c r="H4402" s="169">
        <f t="shared" si="3609"/>
        <v>3.5732175655368175</v>
      </c>
      <c r="I4402" s="146"/>
      <c r="J4402" s="169">
        <f t="shared" ref="J4402:P4402" si="3610">J4401/J4399</f>
        <v>3.2085561497326203</v>
      </c>
      <c r="K4402" s="169" t="e">
        <f t="shared" si="3610"/>
        <v>#DIV/0!</v>
      </c>
      <c r="L4402" s="169" t="e">
        <f t="shared" si="3610"/>
        <v>#DIV/0!</v>
      </c>
      <c r="M4402" s="169" t="e">
        <f t="shared" si="3610"/>
        <v>#DIV/0!</v>
      </c>
      <c r="N4402" s="169" t="e">
        <f t="shared" si="3610"/>
        <v>#DIV/0!</v>
      </c>
      <c r="O4402" s="169" t="e">
        <f t="shared" si="3610"/>
        <v>#DIV/0!</v>
      </c>
      <c r="P4402" s="169" t="e">
        <f t="shared" si="3610"/>
        <v>#DIV/0!</v>
      </c>
      <c r="Q4402" s="146"/>
    </row>
    <row r="4403" spans="1:17" x14ac:dyDescent="0.35">
      <c r="A4403" s="174" t="s">
        <v>176</v>
      </c>
      <c r="B4403" s="174">
        <v>0</v>
      </c>
      <c r="C4403" s="174">
        <v>0</v>
      </c>
      <c r="D4403" s="174">
        <v>0</v>
      </c>
      <c r="E4403" s="174">
        <v>0</v>
      </c>
      <c r="F4403" s="174">
        <v>0</v>
      </c>
      <c r="G4403" s="174">
        <v>0</v>
      </c>
      <c r="H4403" s="174">
        <v>0</v>
      </c>
      <c r="I4403" s="151">
        <f>SUM(B4403:H4403)</f>
        <v>0</v>
      </c>
      <c r="J4403" s="174">
        <v>0</v>
      </c>
      <c r="K4403" s="174">
        <v>0</v>
      </c>
      <c r="L4403" s="174">
        <v>0</v>
      </c>
      <c r="M4403" s="174">
        <v>0</v>
      </c>
      <c r="N4403" s="174">
        <v>0</v>
      </c>
      <c r="O4403" s="174">
        <v>0</v>
      </c>
      <c r="P4403" s="174">
        <v>0</v>
      </c>
      <c r="Q4403" s="151">
        <f>SUM(J4403:P4403)</f>
        <v>0</v>
      </c>
    </row>
    <row r="4404" spans="1:17" x14ac:dyDescent="0.35">
      <c r="A4404" s="174" t="s">
        <v>177</v>
      </c>
      <c r="B4404" s="174">
        <v>0</v>
      </c>
      <c r="C4404" s="174">
        <v>0</v>
      </c>
      <c r="D4404" s="174">
        <v>0</v>
      </c>
      <c r="E4404" s="174">
        <v>0</v>
      </c>
      <c r="F4404" s="174">
        <v>0</v>
      </c>
      <c r="G4404" s="174">
        <v>0</v>
      </c>
      <c r="H4404" s="174">
        <v>0</v>
      </c>
      <c r="I4404" s="151">
        <f>SUM(B4404:H4404)</f>
        <v>0</v>
      </c>
      <c r="J4404" s="174">
        <v>0</v>
      </c>
      <c r="K4404" s="174">
        <v>0</v>
      </c>
      <c r="L4404" s="174">
        <v>0</v>
      </c>
      <c r="M4404" s="174">
        <v>0</v>
      </c>
      <c r="N4404" s="174">
        <v>0</v>
      </c>
      <c r="O4404" s="174">
        <v>0</v>
      </c>
      <c r="P4404" s="174">
        <v>0</v>
      </c>
      <c r="Q4404" s="151">
        <f>SUM(J4404:P4404)</f>
        <v>0</v>
      </c>
    </row>
    <row r="4405" spans="1:17" x14ac:dyDescent="0.35">
      <c r="A4405" s="174" t="s">
        <v>152</v>
      </c>
      <c r="B4405" s="174">
        <f t="shared" ref="B4405:H4405" si="3611">B4404+B4403</f>
        <v>0</v>
      </c>
      <c r="C4405" s="174">
        <f t="shared" si="3611"/>
        <v>0</v>
      </c>
      <c r="D4405" s="174">
        <f t="shared" si="3611"/>
        <v>0</v>
      </c>
      <c r="E4405" s="174">
        <f t="shared" si="3611"/>
        <v>0</v>
      </c>
      <c r="F4405" s="174">
        <f t="shared" si="3611"/>
        <v>0</v>
      </c>
      <c r="G4405" s="174">
        <f t="shared" si="3611"/>
        <v>0</v>
      </c>
      <c r="H4405" s="174">
        <f t="shared" si="3611"/>
        <v>0</v>
      </c>
      <c r="I4405" s="151">
        <f>SUM(B4405:H4405)</f>
        <v>0</v>
      </c>
      <c r="J4405" s="174">
        <f>J4404+J4403</f>
        <v>0</v>
      </c>
      <c r="K4405" s="174">
        <f>K4404+K4403</f>
        <v>0</v>
      </c>
      <c r="L4405" s="174">
        <f>L4404+L4403</f>
        <v>0</v>
      </c>
      <c r="M4405" s="174">
        <f>M4404+M4403</f>
        <v>0</v>
      </c>
      <c r="N4405" s="174">
        <f>N4404+N4403</f>
        <v>0</v>
      </c>
      <c r="O4405" s="174">
        <v>0</v>
      </c>
      <c r="P4405" s="174">
        <f>P4404+P4403</f>
        <v>0</v>
      </c>
      <c r="Q4405" s="151">
        <f>SUM(J4405:P4405)</f>
        <v>0</v>
      </c>
    </row>
    <row r="4406" spans="1:17" x14ac:dyDescent="0.35">
      <c r="A4406" s="174" t="s">
        <v>154</v>
      </c>
      <c r="B4406" s="147" t="e">
        <f t="shared" ref="B4406:P4406" si="3612">B4404/B4405*100</f>
        <v>#DIV/0!</v>
      </c>
      <c r="C4406" s="147" t="e">
        <f t="shared" si="3612"/>
        <v>#DIV/0!</v>
      </c>
      <c r="D4406" s="147" t="e">
        <f t="shared" si="3612"/>
        <v>#DIV/0!</v>
      </c>
      <c r="E4406" s="147" t="e">
        <f t="shared" si="3612"/>
        <v>#DIV/0!</v>
      </c>
      <c r="F4406" s="147" t="e">
        <f t="shared" si="3612"/>
        <v>#DIV/0!</v>
      </c>
      <c r="G4406" s="147" t="e">
        <f t="shared" si="3612"/>
        <v>#DIV/0!</v>
      </c>
      <c r="H4406" s="147" t="e">
        <f t="shared" si="3612"/>
        <v>#DIV/0!</v>
      </c>
      <c r="I4406" s="154" t="e">
        <f t="shared" si="3612"/>
        <v>#DIV/0!</v>
      </c>
      <c r="J4406" s="147" t="e">
        <f t="shared" si="3612"/>
        <v>#DIV/0!</v>
      </c>
      <c r="K4406" s="147" t="e">
        <f t="shared" si="3612"/>
        <v>#DIV/0!</v>
      </c>
      <c r="L4406" s="147" t="e">
        <f t="shared" si="3612"/>
        <v>#DIV/0!</v>
      </c>
      <c r="M4406" s="147" t="e">
        <f t="shared" si="3612"/>
        <v>#DIV/0!</v>
      </c>
      <c r="N4406" s="147" t="e">
        <f t="shared" si="3612"/>
        <v>#DIV/0!</v>
      </c>
      <c r="O4406" s="147" t="e">
        <f t="shared" si="3612"/>
        <v>#DIV/0!</v>
      </c>
      <c r="P4406" s="147" t="e">
        <f t="shared" si="3612"/>
        <v>#DIV/0!</v>
      </c>
      <c r="Q4406" s="154" t="e">
        <f>Q4404/Q4405*100</f>
        <v>#DIV/0!</v>
      </c>
    </row>
    <row r="4407" spans="1:17" x14ac:dyDescent="0.35">
      <c r="A4407" s="174" t="s">
        <v>153</v>
      </c>
      <c r="B4407" s="175">
        <v>0</v>
      </c>
      <c r="C4407" s="175">
        <v>0</v>
      </c>
      <c r="D4407" s="175">
        <v>0</v>
      </c>
      <c r="E4407" s="175">
        <v>0</v>
      </c>
      <c r="F4407" s="175">
        <v>0</v>
      </c>
      <c r="G4407" s="175">
        <v>0</v>
      </c>
      <c r="H4407" s="175">
        <v>0</v>
      </c>
      <c r="I4407" s="146"/>
      <c r="J4407" s="175">
        <v>0</v>
      </c>
      <c r="K4407" s="175">
        <v>0</v>
      </c>
      <c r="L4407" s="175">
        <v>0</v>
      </c>
      <c r="M4407" s="175">
        <v>0</v>
      </c>
      <c r="N4407" s="175">
        <v>0</v>
      </c>
      <c r="O4407" s="175">
        <v>0</v>
      </c>
      <c r="P4407" s="175">
        <v>0</v>
      </c>
      <c r="Q4407" s="146"/>
    </row>
    <row r="4408" spans="1:17" x14ac:dyDescent="0.35">
      <c r="A4408" s="43" t="s">
        <v>155</v>
      </c>
      <c r="B4408" s="169" t="e">
        <f t="shared" ref="B4408:H4408" si="3613">B4407/B4405</f>
        <v>#DIV/0!</v>
      </c>
      <c r="C4408" s="169" t="e">
        <f t="shared" si="3613"/>
        <v>#DIV/0!</v>
      </c>
      <c r="D4408" s="169" t="e">
        <f t="shared" si="3613"/>
        <v>#DIV/0!</v>
      </c>
      <c r="E4408" s="169" t="e">
        <f t="shared" si="3613"/>
        <v>#DIV/0!</v>
      </c>
      <c r="F4408" s="169" t="e">
        <f t="shared" si="3613"/>
        <v>#DIV/0!</v>
      </c>
      <c r="G4408" s="169" t="e">
        <f t="shared" si="3613"/>
        <v>#DIV/0!</v>
      </c>
      <c r="H4408" s="169" t="e">
        <f t="shared" si="3613"/>
        <v>#DIV/0!</v>
      </c>
      <c r="I4408" s="146"/>
      <c r="J4408" s="169" t="e">
        <f t="shared" ref="J4408:P4408" si="3614">J4407/J4405</f>
        <v>#DIV/0!</v>
      </c>
      <c r="K4408" s="169" t="e">
        <f t="shared" si="3614"/>
        <v>#DIV/0!</v>
      </c>
      <c r="L4408" s="169" t="e">
        <f t="shared" si="3614"/>
        <v>#DIV/0!</v>
      </c>
      <c r="M4408" s="169" t="e">
        <f t="shared" si="3614"/>
        <v>#DIV/0!</v>
      </c>
      <c r="N4408" s="169" t="e">
        <f t="shared" si="3614"/>
        <v>#DIV/0!</v>
      </c>
      <c r="O4408" s="169" t="e">
        <f t="shared" si="3614"/>
        <v>#DIV/0!</v>
      </c>
      <c r="P4408" s="169" t="e">
        <f t="shared" si="3614"/>
        <v>#DIV/0!</v>
      </c>
      <c r="Q4408" s="146"/>
    </row>
    <row r="4409" spans="1:17" x14ac:dyDescent="0.35">
      <c r="A4409" s="174" t="s">
        <v>174</v>
      </c>
      <c r="B4409" s="174">
        <v>13.24</v>
      </c>
      <c r="C4409" s="174">
        <v>22.55</v>
      </c>
      <c r="D4409" s="174">
        <v>22.95</v>
      </c>
      <c r="E4409" s="174">
        <v>19.72</v>
      </c>
      <c r="F4409" s="174">
        <v>11.34</v>
      </c>
      <c r="G4409" s="79">
        <v>32.39</v>
      </c>
      <c r="H4409" s="79">
        <v>22.11</v>
      </c>
      <c r="I4409" s="146">
        <f>SUM(B4409:H4409)</f>
        <v>144.30000000000001</v>
      </c>
      <c r="J4409" s="175">
        <v>17.03</v>
      </c>
      <c r="K4409" s="174">
        <v>0</v>
      </c>
      <c r="L4409" s="174"/>
      <c r="M4409" s="174"/>
      <c r="N4409" s="174"/>
      <c r="O4409" s="79"/>
      <c r="P4409" s="79"/>
      <c r="Q4409" s="146">
        <f>SUM(J4409:P4409)</f>
        <v>17.03</v>
      </c>
    </row>
    <row r="4410" spans="1:17" x14ac:dyDescent="0.35">
      <c r="A4410" s="174" t="s">
        <v>175</v>
      </c>
      <c r="B4410" s="174">
        <v>0.16</v>
      </c>
      <c r="C4410" s="174">
        <v>0.19</v>
      </c>
      <c r="D4410" s="174">
        <v>0.16</v>
      </c>
      <c r="E4410" s="174">
        <v>0.5</v>
      </c>
      <c r="F4410" s="174">
        <v>0.15</v>
      </c>
      <c r="G4410" s="175">
        <v>0.51</v>
      </c>
      <c r="H4410" s="175">
        <v>0.39</v>
      </c>
      <c r="I4410" s="146">
        <f>SUM(B4410:H4410)</f>
        <v>2.06</v>
      </c>
      <c r="J4410" s="175">
        <v>0.35</v>
      </c>
      <c r="K4410" s="174">
        <v>0</v>
      </c>
      <c r="L4410" s="174"/>
      <c r="M4410" s="174"/>
      <c r="N4410" s="174"/>
      <c r="O4410" s="175"/>
      <c r="P4410" s="175"/>
      <c r="Q4410" s="146">
        <f>P4410+O4410+N4410+M4410+L4410+K4410+J4410</f>
        <v>0.35</v>
      </c>
    </row>
    <row r="4411" spans="1:17" x14ac:dyDescent="0.35">
      <c r="A4411" s="174" t="s">
        <v>152</v>
      </c>
      <c r="B4411" s="174">
        <f t="shared" ref="B4411:H4411" si="3615">B4410+B4409</f>
        <v>13.4</v>
      </c>
      <c r="C4411" s="174">
        <f t="shared" si="3615"/>
        <v>22.740000000000002</v>
      </c>
      <c r="D4411" s="174">
        <f t="shared" si="3615"/>
        <v>23.11</v>
      </c>
      <c r="E4411" s="174">
        <f t="shared" si="3615"/>
        <v>20.22</v>
      </c>
      <c r="F4411" s="174">
        <f t="shared" si="3615"/>
        <v>11.49</v>
      </c>
      <c r="G4411" s="174">
        <f t="shared" si="3615"/>
        <v>32.9</v>
      </c>
      <c r="H4411" s="174">
        <f t="shared" si="3615"/>
        <v>22.5</v>
      </c>
      <c r="I4411" s="146">
        <f>SUM(B4411:H4411)</f>
        <v>146.35999999999999</v>
      </c>
      <c r="J4411" s="174">
        <f t="shared" ref="J4411:P4411" si="3616">J4410+J4409</f>
        <v>17.380000000000003</v>
      </c>
      <c r="K4411" s="174">
        <f t="shared" si="3616"/>
        <v>0</v>
      </c>
      <c r="L4411" s="174">
        <f t="shared" si="3616"/>
        <v>0</v>
      </c>
      <c r="M4411" s="174">
        <f t="shared" si="3616"/>
        <v>0</v>
      </c>
      <c r="N4411" s="174">
        <f t="shared" si="3616"/>
        <v>0</v>
      </c>
      <c r="O4411" s="174">
        <f t="shared" si="3616"/>
        <v>0</v>
      </c>
      <c r="P4411" s="174">
        <f t="shared" si="3616"/>
        <v>0</v>
      </c>
      <c r="Q4411" s="146">
        <f>SUM(J4411:P4411)</f>
        <v>17.380000000000003</v>
      </c>
    </row>
    <row r="4412" spans="1:17" x14ac:dyDescent="0.35">
      <c r="A4412" s="174" t="s">
        <v>154</v>
      </c>
      <c r="B4412" s="169">
        <f t="shared" ref="B4412:G4412" si="3617">B4411/B4409</f>
        <v>1.0120845921450152</v>
      </c>
      <c r="C4412" s="169">
        <f t="shared" si="3617"/>
        <v>1.0084257206208427</v>
      </c>
      <c r="D4412" s="169">
        <f t="shared" si="3617"/>
        <v>1.0069716775599129</v>
      </c>
      <c r="E4412" s="169">
        <f t="shared" si="3617"/>
        <v>1.0253549695740365</v>
      </c>
      <c r="F4412" s="169">
        <f t="shared" si="3617"/>
        <v>1.0132275132275133</v>
      </c>
      <c r="G4412" s="169">
        <f t="shared" si="3617"/>
        <v>1.0157456004939796</v>
      </c>
      <c r="H4412" s="169">
        <f>H4411/H4409</f>
        <v>1.0176390773405699</v>
      </c>
      <c r="I4412" s="154">
        <f>I4410/I4411*100</f>
        <v>1.4074883848045916</v>
      </c>
      <c r="J4412" s="169">
        <f t="shared" ref="J4412:P4412" si="3618">J4411/J4409</f>
        <v>1.0205519671168526</v>
      </c>
      <c r="K4412" s="169" t="e">
        <f t="shared" si="3618"/>
        <v>#DIV/0!</v>
      </c>
      <c r="L4412" s="169" t="e">
        <f t="shared" si="3618"/>
        <v>#DIV/0!</v>
      </c>
      <c r="M4412" s="169" t="e">
        <f t="shared" si="3618"/>
        <v>#DIV/0!</v>
      </c>
      <c r="N4412" s="169" t="e">
        <f t="shared" si="3618"/>
        <v>#DIV/0!</v>
      </c>
      <c r="O4412" s="169" t="e">
        <f t="shared" si="3618"/>
        <v>#DIV/0!</v>
      </c>
      <c r="P4412" s="169" t="e">
        <f t="shared" si="3618"/>
        <v>#DIV/0!</v>
      </c>
      <c r="Q4412" s="154">
        <f>Q4410/Q4411*100</f>
        <v>2.0138089758342916</v>
      </c>
    </row>
    <row r="4413" spans="1:17" x14ac:dyDescent="0.35">
      <c r="A4413" s="174" t="s">
        <v>153</v>
      </c>
      <c r="B4413" s="174">
        <v>62</v>
      </c>
      <c r="C4413" s="174">
        <v>56</v>
      </c>
      <c r="D4413" s="174">
        <v>99</v>
      </c>
      <c r="E4413" s="174">
        <v>89</v>
      </c>
      <c r="F4413" s="174">
        <v>77</v>
      </c>
      <c r="G4413" s="174">
        <v>90</v>
      </c>
      <c r="H4413" s="174">
        <v>80</v>
      </c>
      <c r="I4413" s="146"/>
      <c r="J4413" s="174">
        <v>85</v>
      </c>
      <c r="K4413" s="174">
        <v>0</v>
      </c>
      <c r="L4413" s="174"/>
      <c r="M4413" s="174"/>
      <c r="N4413" s="174"/>
      <c r="O4413" s="174"/>
      <c r="P4413" s="174"/>
      <c r="Q4413" s="146"/>
    </row>
    <row r="4414" spans="1:17" x14ac:dyDescent="0.35">
      <c r="A4414" s="43" t="s">
        <v>155</v>
      </c>
      <c r="B4414" s="169">
        <f t="shared" ref="B4414:F4414" si="3619">B4413/B4411</f>
        <v>4.6268656716417906</v>
      </c>
      <c r="C4414" s="169">
        <f t="shared" si="3619"/>
        <v>2.462620932277924</v>
      </c>
      <c r="D4414" s="169">
        <f t="shared" si="3619"/>
        <v>4.2838598009519693</v>
      </c>
      <c r="E4414" s="169">
        <f t="shared" si="3619"/>
        <v>4.4015825914935709</v>
      </c>
      <c r="F4414" s="169">
        <f t="shared" si="3619"/>
        <v>6.7014795474325499</v>
      </c>
      <c r="G4414" s="169">
        <f>G4413/G4411</f>
        <v>2.7355623100303954</v>
      </c>
      <c r="H4414" s="169" t="s">
        <v>2325</v>
      </c>
      <c r="I4414" s="146"/>
      <c r="J4414" s="169">
        <f t="shared" ref="J4414:P4414" si="3620">J4413/J4411</f>
        <v>4.8906789413118519</v>
      </c>
      <c r="K4414" s="169" t="e">
        <f t="shared" si="3620"/>
        <v>#DIV/0!</v>
      </c>
      <c r="L4414" s="169" t="e">
        <f t="shared" si="3620"/>
        <v>#DIV/0!</v>
      </c>
      <c r="M4414" s="169" t="e">
        <f t="shared" si="3620"/>
        <v>#DIV/0!</v>
      </c>
      <c r="N4414" s="169" t="e">
        <f t="shared" si="3620"/>
        <v>#DIV/0!</v>
      </c>
      <c r="O4414" s="169" t="e">
        <f t="shared" si="3620"/>
        <v>#DIV/0!</v>
      </c>
      <c r="P4414" s="169" t="e">
        <f t="shared" si="3620"/>
        <v>#DIV/0!</v>
      </c>
      <c r="Q4414" s="146"/>
    </row>
    <row r="4415" spans="1:17" ht="15" thickBot="1" x14ac:dyDescent="0.4">
      <c r="A4415" s="21"/>
      <c r="B4415" s="21"/>
      <c r="C4415" s="21"/>
      <c r="D4415" s="169">
        <f>D4414/D4412</f>
        <v>4.254200884112838</v>
      </c>
      <c r="E4415" s="169">
        <f>E4414/E4412</f>
        <v>4.2927402920006541</v>
      </c>
      <c r="F4415" s="21">
        <v>21</v>
      </c>
      <c r="G4415" s="21"/>
      <c r="H4415" s="21"/>
      <c r="I4415" s="21"/>
      <c r="J4415" s="21"/>
      <c r="K4415" s="21"/>
      <c r="L4415" s="169" t="e">
        <f>L4414/L4412</f>
        <v>#DIV/0!</v>
      </c>
      <c r="M4415" s="169" t="e">
        <f>M4414/M4412</f>
        <v>#DIV/0!</v>
      </c>
      <c r="N4415" s="21">
        <v>21</v>
      </c>
      <c r="O4415" s="21"/>
      <c r="P4415" s="21"/>
    </row>
    <row r="4416" spans="1:17" ht="15" thickBot="1" x14ac:dyDescent="0.4">
      <c r="A4416" s="21"/>
      <c r="B4416" s="155"/>
      <c r="C4416" s="156" t="s">
        <v>1679</v>
      </c>
      <c r="D4416" s="156" t="s">
        <v>178</v>
      </c>
      <c r="E4416" s="156" t="s">
        <v>179</v>
      </c>
      <c r="F4416" s="156" t="s">
        <v>180</v>
      </c>
      <c r="G4416" s="156" t="s">
        <v>181</v>
      </c>
      <c r="H4416" s="156" t="s">
        <v>182</v>
      </c>
      <c r="I4416" s="156" t="s">
        <v>183</v>
      </c>
      <c r="J4416" s="156" t="s">
        <v>184</v>
      </c>
      <c r="K4416" s="156" t="s">
        <v>185</v>
      </c>
      <c r="L4416" s="156" t="s">
        <v>186</v>
      </c>
      <c r="M4416" s="156" t="s">
        <v>187</v>
      </c>
      <c r="N4416" s="156" t="s">
        <v>188</v>
      </c>
      <c r="O4416" s="21"/>
      <c r="P4416" s="21"/>
    </row>
    <row r="4417" spans="1:16" ht="15" thickBot="1" x14ac:dyDescent="0.4">
      <c r="A4417" s="21"/>
      <c r="B4417" s="157" t="s">
        <v>189</v>
      </c>
      <c r="C4417" s="179">
        <f>Q4344</f>
        <v>136.4</v>
      </c>
      <c r="D4417" s="158">
        <f>Q4350</f>
        <v>139.1</v>
      </c>
      <c r="E4417" s="158">
        <v>0</v>
      </c>
      <c r="F4417" s="164">
        <f>Q4362</f>
        <v>32.659999999999997</v>
      </c>
      <c r="G4417" s="180">
        <f>I4368</f>
        <v>0</v>
      </c>
      <c r="H4417" s="164">
        <f>Q4374</f>
        <v>252.4</v>
      </c>
      <c r="I4417" s="164">
        <f>Q4380</f>
        <v>1</v>
      </c>
      <c r="J4417" s="164">
        <f>Q4386</f>
        <v>1.8</v>
      </c>
      <c r="K4417" s="179">
        <f>Q4392</f>
        <v>0.5</v>
      </c>
      <c r="L4417" s="164">
        <f>Q4398</f>
        <v>27.73</v>
      </c>
      <c r="M4417" s="164">
        <v>0</v>
      </c>
      <c r="N4417" s="164">
        <f>I4410</f>
        <v>2.06</v>
      </c>
      <c r="O4417" s="21"/>
      <c r="P4417" s="21"/>
    </row>
    <row r="4418" spans="1:16" ht="15" thickBot="1" x14ac:dyDescent="0.4">
      <c r="A4418" s="21"/>
      <c r="B4418" s="157" t="s">
        <v>190</v>
      </c>
      <c r="C4418" s="163">
        <f>I4346</f>
        <v>100</v>
      </c>
      <c r="D4418" s="163" t="b">
        <f>I4352=Q4352</f>
        <v>1</v>
      </c>
      <c r="E4418" s="163" t="e">
        <f>I4358</f>
        <v>#DIV/0!</v>
      </c>
      <c r="F4418" s="163">
        <f>I4364</f>
        <v>44.408710833409899</v>
      </c>
      <c r="G4418" s="163">
        <f>I4370</f>
        <v>0</v>
      </c>
      <c r="H4418" s="184">
        <f>Q4376</f>
        <v>24.906256167357412</v>
      </c>
      <c r="I4418" s="163">
        <f>Q4382</f>
        <v>0.37383177570093462</v>
      </c>
      <c r="J4418" s="163">
        <f>Q4388</f>
        <v>0.88408644400785852</v>
      </c>
      <c r="K4418" s="163">
        <f>Q4394</f>
        <v>0.15547263681592038</v>
      </c>
      <c r="L4418" s="163">
        <f>Q4400</f>
        <v>52.960275019098546</v>
      </c>
      <c r="M4418" s="163" t="e">
        <f>Q4406</f>
        <v>#DIV/0!</v>
      </c>
      <c r="N4418" s="163">
        <f>I4412</f>
        <v>1.4074883848045916</v>
      </c>
      <c r="O4418" s="21"/>
      <c r="P4418" s="21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44"/>
  <sheetViews>
    <sheetView topLeftCell="A919" zoomScale="77" workbookViewId="0">
      <selection activeCell="Q945" sqref="Q945"/>
    </sheetView>
  </sheetViews>
  <sheetFormatPr defaultColWidth="10" defaultRowHeight="14.5" x14ac:dyDescent="0.35"/>
  <cols>
    <col min="1" max="1" width="11" customWidth="1"/>
    <col min="2" max="4" width="12.54296875" bestFit="1" customWidth="1"/>
    <col min="5" max="5" width="11" customWidth="1"/>
    <col min="6" max="6" width="11.81640625" bestFit="1" customWidth="1"/>
    <col min="7" max="7" width="12.54296875" bestFit="1" customWidth="1"/>
    <col min="8" max="8" width="11" customWidth="1"/>
    <col min="9" max="9" width="11.7265625" customWidth="1"/>
    <col min="10" max="16" width="12" customWidth="1"/>
    <col min="17" max="17" width="13.26953125" customWidth="1"/>
  </cols>
  <sheetData>
    <row r="1" spans="1:17" x14ac:dyDescent="0.35">
      <c r="A1" s="31" t="s">
        <v>0</v>
      </c>
      <c r="B1" s="32"/>
      <c r="C1" s="32"/>
    </row>
    <row r="2" spans="1:17" x14ac:dyDescent="0.35">
      <c r="A2" s="33" t="s">
        <v>1</v>
      </c>
      <c r="B2" s="34" t="s">
        <v>228</v>
      </c>
      <c r="C2" s="34" t="s">
        <v>229</v>
      </c>
      <c r="D2" s="34" t="s">
        <v>230</v>
      </c>
      <c r="E2" s="34" t="s">
        <v>129</v>
      </c>
      <c r="F2" s="34" t="s">
        <v>131</v>
      </c>
      <c r="G2" s="34" t="s">
        <v>132</v>
      </c>
      <c r="H2" s="34" t="s">
        <v>133</v>
      </c>
      <c r="I2" s="35" t="s">
        <v>148</v>
      </c>
      <c r="J2" s="34" t="s">
        <v>134</v>
      </c>
      <c r="K2" s="34" t="s">
        <v>135</v>
      </c>
      <c r="L2" s="34" t="s">
        <v>136</v>
      </c>
      <c r="M2" s="34" t="s">
        <v>137</v>
      </c>
      <c r="N2" s="34" t="s">
        <v>138</v>
      </c>
      <c r="O2" s="34" t="s">
        <v>139</v>
      </c>
      <c r="P2" s="34" t="s">
        <v>140</v>
      </c>
      <c r="Q2" s="35" t="s">
        <v>149</v>
      </c>
    </row>
    <row r="3" spans="1:17" x14ac:dyDescent="0.35">
      <c r="A3" s="33" t="s">
        <v>2</v>
      </c>
      <c r="B3" s="154" t="e">
        <f>Kwh!B1/production!#REF!</f>
        <v>#REF!</v>
      </c>
      <c r="C3" s="154" t="e">
        <f>Kwh!C1/production!#REF!</f>
        <v>#REF!</v>
      </c>
      <c r="D3" s="154" t="e">
        <f>Kwh!D1/production!#REF!</f>
        <v>#REF!</v>
      </c>
      <c r="E3" s="154" t="e">
        <f>Kwh!E1/production!#REF!</f>
        <v>#REF!</v>
      </c>
      <c r="F3" s="154" t="e">
        <f>Kwh!F1/production!#REF!</f>
        <v>#REF!</v>
      </c>
      <c r="G3" s="154" t="e">
        <f>Kwh!G1/production!#REF!</f>
        <v>#REF!</v>
      </c>
      <c r="H3" s="154" t="e">
        <f>Kwh!H1/production!#REF!</f>
        <v>#REF!</v>
      </c>
      <c r="I3" s="154" t="e">
        <f>Kwh!I1/production!#REF!</f>
        <v>#REF!</v>
      </c>
      <c r="J3" s="154" t="e">
        <f>Kwh!J1/production!#REF!</f>
        <v>#REF!</v>
      </c>
      <c r="K3" s="154" t="e">
        <f>Kwh!K1/production!#REF!</f>
        <v>#REF!</v>
      </c>
      <c r="L3" s="154" t="e">
        <f>Kwh!L1/production!#REF!</f>
        <v>#REF!</v>
      </c>
      <c r="M3" s="154" t="e">
        <f>Kwh!M1/production!#REF!</f>
        <v>#REF!</v>
      </c>
      <c r="N3" s="154" t="e">
        <f>Kwh!N1/production!#REF!</f>
        <v>#REF!</v>
      </c>
      <c r="O3" s="154" t="e">
        <f>Kwh!O1/production!#REF!</f>
        <v>#REF!</v>
      </c>
      <c r="P3" s="154" t="e">
        <f>Kwh!P1/production!#REF!</f>
        <v>#REF!</v>
      </c>
      <c r="Q3" s="154" t="e">
        <f>Kwh!Q1/production!#REF!</f>
        <v>#REF!</v>
      </c>
    </row>
    <row r="4" spans="1:17" x14ac:dyDescent="0.35">
      <c r="A4" s="33" t="s">
        <v>3</v>
      </c>
      <c r="B4" s="154">
        <f>'Wws=-pro&amp;sup '!E31</f>
        <v>2816</v>
      </c>
      <c r="C4" s="154">
        <f>'Wws=-pro&amp;sup '!F31</f>
        <v>2744</v>
      </c>
      <c r="D4" s="154">
        <f>'Wws=-pro&amp;sup '!G31</f>
        <v>2769</v>
      </c>
      <c r="E4" s="154">
        <f>'Wws=-pro&amp;sup '!H31</f>
        <v>2776</v>
      </c>
      <c r="F4" s="154">
        <f>'Wws=-pro&amp;sup '!I31</f>
        <v>2647</v>
      </c>
      <c r="G4" s="154">
        <f>'Wws=-pro&amp;sup '!J31</f>
        <v>2662</v>
      </c>
      <c r="H4" s="154">
        <f>'Wws=-pro&amp;sup '!K31</f>
        <v>2789</v>
      </c>
      <c r="I4" s="154" t="e">
        <f>Kwh!I2/'Wws=-pro&amp;sup '!K30</f>
        <v>#VALUE!</v>
      </c>
      <c r="J4" s="154" t="e">
        <f>'Wws=-pro&amp;sup '!#REF!</f>
        <v>#REF!</v>
      </c>
      <c r="K4" s="154" t="e">
        <f>'Wws=-pro&amp;sup '!#REF!</f>
        <v>#REF!</v>
      </c>
      <c r="L4" s="154" t="e">
        <f>'Wws=-pro&amp;sup '!#REF!</f>
        <v>#REF!</v>
      </c>
      <c r="M4" s="154" t="e">
        <f>'Wws=-pro&amp;sup '!#REF!</f>
        <v>#REF!</v>
      </c>
      <c r="N4" s="154" t="e">
        <f>'Wws=-pro&amp;sup '!#REF!</f>
        <v>#REF!</v>
      </c>
      <c r="O4" s="154" t="e">
        <f>'Wws=-pro&amp;sup '!#REF!</f>
        <v>#REF!</v>
      </c>
      <c r="P4" s="154" t="e">
        <f>'Wws=-pro&amp;sup '!#REF!</f>
        <v>#REF!</v>
      </c>
      <c r="Q4" s="154" t="e">
        <f>Kwh!Q2/'Wws=-pro&amp;sup '!#REF!</f>
        <v>#VALUE!</v>
      </c>
    </row>
    <row r="5" spans="1:17" x14ac:dyDescent="0.35">
      <c r="A5" s="33" t="s">
        <v>100</v>
      </c>
      <c r="B5" s="154" t="e">
        <f>Kwh!B3/production!B1</f>
        <v>#DIV/0!</v>
      </c>
      <c r="C5" s="154" t="e">
        <f>Kwh!C3/production!C1</f>
        <v>#DIV/0!</v>
      </c>
      <c r="D5" s="154" t="e">
        <f>Kwh!D3/production!D1</f>
        <v>#DIV/0!</v>
      </c>
      <c r="E5" s="154" t="e">
        <f>Kwh!E3/production!E1</f>
        <v>#DIV/0!</v>
      </c>
      <c r="F5" s="154" t="e">
        <f>Kwh!F3/production!F1</f>
        <v>#DIV/0!</v>
      </c>
      <c r="G5" s="154" t="e">
        <f>Kwh!G3/production!G1</f>
        <v>#DIV/0!</v>
      </c>
      <c r="H5" s="154" t="e">
        <f>Kwh!H3/production!H1</f>
        <v>#DIV/0!</v>
      </c>
      <c r="I5" s="154" t="e">
        <f>Kwh!I3/production!I1</f>
        <v>#DIV/0!</v>
      </c>
      <c r="J5" s="154" t="e">
        <f>Kwh!J3/production!J1</f>
        <v>#DIV/0!</v>
      </c>
      <c r="K5" s="154" t="e">
        <f>Kwh!K3/production!K1</f>
        <v>#DIV/0!</v>
      </c>
      <c r="L5" s="154" t="e">
        <f>Kwh!L3/production!L1</f>
        <v>#DIV/0!</v>
      </c>
      <c r="M5" s="154" t="e">
        <f>Kwh!M3/production!M1</f>
        <v>#DIV/0!</v>
      </c>
      <c r="N5" s="154" t="e">
        <f>Kwh!N3/production!N1</f>
        <v>#DIV/0!</v>
      </c>
      <c r="O5" s="154" t="e">
        <f>Kwh!O3/production!O1</f>
        <v>#DIV/0!</v>
      </c>
      <c r="P5" s="154" t="e">
        <f>Kwh!P3/production!P1</f>
        <v>#DIV/0!</v>
      </c>
      <c r="Q5" s="154" t="e">
        <f>Kwh!Q3/production!Q1</f>
        <v>#DIV/0!</v>
      </c>
    </row>
    <row r="6" spans="1:17" x14ac:dyDescent="0.35">
      <c r="A6" s="33" t="s">
        <v>125</v>
      </c>
      <c r="B6" s="154"/>
      <c r="C6" s="154"/>
      <c r="D6" s="154"/>
      <c r="E6" s="154"/>
      <c r="F6" s="154"/>
      <c r="G6" s="154">
        <f>Kwh!G5/production!G3</f>
        <v>0.18012422360248448</v>
      </c>
      <c r="H6" s="154"/>
      <c r="I6" s="154">
        <f>Kwh!I5/production!I3</f>
        <v>0.31846733668341709</v>
      </c>
      <c r="J6" s="154"/>
      <c r="K6" s="154"/>
      <c r="L6" s="154"/>
      <c r="M6" s="154"/>
      <c r="N6" s="154"/>
      <c r="O6" s="154"/>
      <c r="P6" s="154"/>
      <c r="Q6" s="189"/>
    </row>
    <row r="7" spans="1:17" x14ac:dyDescent="0.35">
      <c r="A7" s="43" t="s">
        <v>119</v>
      </c>
      <c r="B7" s="149" t="e">
        <f>Kwh!B6/'Wws=-pro&amp;sup '!E32</f>
        <v>#DIV/0!</v>
      </c>
      <c r="C7" s="149" t="e">
        <f>Kwh!C6/'Wws=-pro&amp;sup '!F32</f>
        <v>#DIV/0!</v>
      </c>
      <c r="D7" s="149" t="e">
        <f>Kwh!D6/'Wws=-pro&amp;sup '!G32</f>
        <v>#DIV/0!</v>
      </c>
      <c r="E7" s="149">
        <f>Kwh!E6/'Wws=-pro&amp;sup '!H32</f>
        <v>0</v>
      </c>
      <c r="F7" s="149" t="e">
        <f>Kwh!F6/'Wws=-pro&amp;sup '!I32</f>
        <v>#DIV/0!</v>
      </c>
      <c r="G7" s="149" t="e">
        <f>Kwh!G6/'Wws=-pro&amp;sup '!J32</f>
        <v>#DIV/0!</v>
      </c>
      <c r="H7" s="149" t="e">
        <f>Kwh!H6/'Wws=-pro&amp;sup '!K32</f>
        <v>#DIV/0!</v>
      </c>
      <c r="I7" s="149" t="e">
        <f>Kwh!I6/'Wws=-pro&amp;sup '!K33</f>
        <v>#DIV/0!</v>
      </c>
      <c r="J7" s="149" t="e">
        <f>Kwh!J6/'Wws=-pro&amp;sup '!#REF!</f>
        <v>#REF!</v>
      </c>
      <c r="K7" s="149" t="e">
        <f>Kwh!K6/'Wws=-pro&amp;sup '!#REF!</f>
        <v>#REF!</v>
      </c>
      <c r="L7" s="149" t="e">
        <f>Kwh!L6/'Wws=-pro&amp;sup '!#REF!</f>
        <v>#REF!</v>
      </c>
      <c r="M7" s="149" t="e">
        <f>Kwh!M6/'Wws=-pro&amp;sup '!#REF!</f>
        <v>#REF!</v>
      </c>
      <c r="N7" s="149" t="e">
        <f>Kwh!N6/'Wws=-pro&amp;sup '!#REF!</f>
        <v>#REF!</v>
      </c>
      <c r="O7" s="149" t="e">
        <f>Kwh!O6/'Wws=-pro&amp;sup '!#REF!</f>
        <v>#REF!</v>
      </c>
      <c r="P7" s="149" t="e">
        <f>Kwh!P6/'Wws=-pro&amp;sup '!#REF!</f>
        <v>#REF!</v>
      </c>
      <c r="Q7" s="149" t="e">
        <f>Kwh!Q6/'Wws=-pro&amp;sup '!#REF!</f>
        <v>#REF!</v>
      </c>
    </row>
    <row r="8" spans="1:17" x14ac:dyDescent="0.35">
      <c r="A8" s="33" t="s">
        <v>4</v>
      </c>
      <c r="B8" s="153">
        <f>Kwh!B7/production!B5</f>
        <v>0</v>
      </c>
      <c r="C8" s="153">
        <f>Kwh!C7/production!C5</f>
        <v>0</v>
      </c>
      <c r="D8" s="153">
        <f>Kwh!D7/production!D5</f>
        <v>0</v>
      </c>
      <c r="E8" s="153">
        <f>Kwh!E7/production!E5</f>
        <v>0</v>
      </c>
      <c r="F8" s="153">
        <f>Kwh!F7/production!F5</f>
        <v>0</v>
      </c>
      <c r="G8" s="153">
        <f>Kwh!G7/production!G5</f>
        <v>56.254901960784316</v>
      </c>
      <c r="H8" s="153">
        <f>Kwh!H7/production!H5</f>
        <v>0</v>
      </c>
      <c r="I8" s="153">
        <f>Kwh!I7/production!I5</f>
        <v>3.2163677130044843</v>
      </c>
      <c r="J8" s="153">
        <f>Kwh!J7/production!J5</f>
        <v>0</v>
      </c>
      <c r="K8" s="153">
        <f>Kwh!K7/production!K5</f>
        <v>0</v>
      </c>
      <c r="L8" s="153">
        <f>Kwh!L7/production!L5</f>
        <v>0</v>
      </c>
      <c r="M8" s="153">
        <f>Kwh!M7/production!M5</f>
        <v>0</v>
      </c>
      <c r="N8" s="153">
        <f>Kwh!N7/production!N5</f>
        <v>13.604477611940299</v>
      </c>
      <c r="O8" s="153">
        <f>Kwh!O7/production!O5</f>
        <v>0</v>
      </c>
      <c r="P8" s="153">
        <f>Kwh!P7/production!P5</f>
        <v>0</v>
      </c>
      <c r="Q8" s="153">
        <f>Kwh!Q7/production!Q5</f>
        <v>1.972943722943723</v>
      </c>
    </row>
    <row r="9" spans="1:17" x14ac:dyDescent="0.35">
      <c r="A9" s="33" t="s">
        <v>112</v>
      </c>
      <c r="B9" s="154"/>
      <c r="C9" s="154"/>
      <c r="D9" s="154"/>
      <c r="E9" s="154"/>
      <c r="F9" s="154"/>
      <c r="G9" s="154"/>
      <c r="H9" s="154"/>
      <c r="I9" s="190"/>
      <c r="J9" s="6"/>
      <c r="K9" s="42"/>
      <c r="L9" s="45"/>
      <c r="M9" s="6"/>
      <c r="N9" s="44"/>
      <c r="O9" s="44"/>
      <c r="P9" s="44"/>
      <c r="Q9" s="191"/>
    </row>
    <row r="10" spans="1:17" x14ac:dyDescent="0.35">
      <c r="A10" s="33" t="s">
        <v>128</v>
      </c>
      <c r="B10" s="154"/>
      <c r="C10" s="154"/>
      <c r="D10" s="154"/>
      <c r="E10" s="154"/>
      <c r="F10" s="154"/>
      <c r="G10" s="154"/>
      <c r="H10" s="154">
        <f>Kwh!H9/production!H8</f>
        <v>1.7758164165931156</v>
      </c>
      <c r="I10" s="154">
        <f>Kwh!I9/production!I8</f>
        <v>1.7176048157144366</v>
      </c>
      <c r="J10" s="44"/>
      <c r="K10" s="44"/>
      <c r="L10" s="44"/>
      <c r="M10" s="44"/>
      <c r="N10" s="44"/>
      <c r="O10" s="44"/>
      <c r="P10" s="44"/>
      <c r="Q10" s="191"/>
    </row>
    <row r="11" spans="1:17" x14ac:dyDescent="0.35">
      <c r="A11" s="46" t="s">
        <v>118</v>
      </c>
      <c r="B11" s="192">
        <f>Kwh!B10/production!B9</f>
        <v>0</v>
      </c>
      <c r="C11" s="192">
        <f>Kwh!C10/production!C9</f>
        <v>0</v>
      </c>
      <c r="D11" s="192">
        <f>Kwh!D10/production!D9</f>
        <v>0</v>
      </c>
      <c r="E11" s="192">
        <f>Kwh!E10/production!E9</f>
        <v>0</v>
      </c>
      <c r="F11" s="192">
        <f>Kwh!F10/production!F9</f>
        <v>0</v>
      </c>
      <c r="G11" s="192">
        <f>Kwh!G10/production!G9</f>
        <v>0</v>
      </c>
      <c r="H11" s="192">
        <f>Kwh!H10/production!H9</f>
        <v>0</v>
      </c>
      <c r="I11" s="192">
        <f>Kwh!I10/production!I9</f>
        <v>0</v>
      </c>
      <c r="J11" s="192">
        <f>Kwh!J10/production!J9</f>
        <v>0</v>
      </c>
      <c r="K11" s="192">
        <f>Kwh!K10/production!K9</f>
        <v>0</v>
      </c>
      <c r="L11" s="192">
        <f>Kwh!L10/production!L9</f>
        <v>0</v>
      </c>
      <c r="M11" s="192">
        <f>Kwh!M10/production!M9</f>
        <v>0</v>
      </c>
      <c r="N11" s="192">
        <f>Kwh!N10/production!N9</f>
        <v>0</v>
      </c>
      <c r="O11" s="192">
        <f>Kwh!O10/production!O9</f>
        <v>0</v>
      </c>
      <c r="P11" s="192">
        <f>Kwh!P10/production!P9</f>
        <v>0</v>
      </c>
      <c r="Q11" s="192">
        <f>Kwh!Q10/production!Q9</f>
        <v>0</v>
      </c>
    </row>
    <row r="12" spans="1:17" x14ac:dyDescent="0.35">
      <c r="A12" s="33" t="s">
        <v>99</v>
      </c>
      <c r="B12" s="154" t="e">
        <f>Kwh!B11/production!B10</f>
        <v>#DIV/0!</v>
      </c>
      <c r="C12" s="154" t="e">
        <f>Kwh!C11/production!C10</f>
        <v>#DIV/0!</v>
      </c>
      <c r="D12" s="154" t="e">
        <f>Kwh!D11/production!D10</f>
        <v>#DIV/0!</v>
      </c>
      <c r="E12" s="154" t="e">
        <f>Kwh!E11/production!E10</f>
        <v>#DIV/0!</v>
      </c>
      <c r="F12" s="154" t="e">
        <f>Kwh!F11/production!F10</f>
        <v>#DIV/0!</v>
      </c>
      <c r="G12" s="154" t="e">
        <f>Kwh!G11/production!G10</f>
        <v>#DIV/0!</v>
      </c>
      <c r="H12" s="154" t="e">
        <f>Kwh!H11/production!H10</f>
        <v>#DIV/0!</v>
      </c>
      <c r="I12" s="154" t="e">
        <f>Kwh!I11/production!I10</f>
        <v>#DIV/0!</v>
      </c>
      <c r="J12" s="154" t="e">
        <f>Kwh!J11/production!J10</f>
        <v>#DIV/0!</v>
      </c>
      <c r="K12" s="154" t="e">
        <f>Kwh!K11/production!K10</f>
        <v>#DIV/0!</v>
      </c>
      <c r="L12" s="154" t="e">
        <f>Kwh!L11/production!L10</f>
        <v>#DIV/0!</v>
      </c>
      <c r="M12" s="154" t="e">
        <f>Kwh!M11/production!M10</f>
        <v>#DIV/0!</v>
      </c>
      <c r="N12" s="154" t="e">
        <f>Kwh!N11/production!N10</f>
        <v>#DIV/0!</v>
      </c>
      <c r="O12" s="154" t="e">
        <f>Kwh!O11/production!O10</f>
        <v>#DIV/0!</v>
      </c>
      <c r="P12" s="154" t="e">
        <f>Kwh!P11/production!P10</f>
        <v>#DIV/0!</v>
      </c>
      <c r="Q12" s="154" t="e">
        <f>Kwh!Q11/production!Q10</f>
        <v>#DIV/0!</v>
      </c>
    </row>
    <row r="13" spans="1:17" x14ac:dyDescent="0.35">
      <c r="A13" s="33" t="s">
        <v>7</v>
      </c>
      <c r="B13" s="154" t="e">
        <f>Kwh!B12/production!B11</f>
        <v>#DIV/0!</v>
      </c>
      <c r="C13" s="154" t="e">
        <f>Kwh!C12/production!C11</f>
        <v>#DIV/0!</v>
      </c>
      <c r="D13" s="154" t="e">
        <f>Kwh!D12/production!D11</f>
        <v>#DIV/0!</v>
      </c>
      <c r="E13" s="154" t="e">
        <f>Kwh!E12/production!E11</f>
        <v>#DIV/0!</v>
      </c>
      <c r="F13" s="154" t="e">
        <f>Kwh!F12/production!F11</f>
        <v>#DIV/0!</v>
      </c>
      <c r="G13" s="154" t="e">
        <f>Kwh!G12/production!G11</f>
        <v>#DIV/0!</v>
      </c>
      <c r="H13" s="154">
        <f>Kwh!H12/production!H11</f>
        <v>77</v>
      </c>
      <c r="I13" s="154">
        <f>Kwh!I12/production!I11</f>
        <v>604.85185185185185</v>
      </c>
      <c r="J13" s="154" t="e">
        <f>Kwh!J12/production!J11</f>
        <v>#DIV/0!</v>
      </c>
      <c r="K13" s="154" t="e">
        <f>Kwh!K12/production!K11</f>
        <v>#DIV/0!</v>
      </c>
      <c r="L13" s="154" t="e">
        <f>Kwh!L12/production!L11</f>
        <v>#DIV/0!</v>
      </c>
      <c r="M13" s="154" t="e">
        <f>Kwh!M12/production!M11</f>
        <v>#DIV/0!</v>
      </c>
      <c r="N13" s="154" t="e">
        <f>Kwh!N12/production!N11</f>
        <v>#DIV/0!</v>
      </c>
      <c r="O13" s="154" t="e">
        <f>Kwh!O12/production!O11</f>
        <v>#DIV/0!</v>
      </c>
      <c r="P13" s="154">
        <f>Kwh!P12/production!P11</f>
        <v>74.275862068965523</v>
      </c>
      <c r="Q13" s="154">
        <f>Kwh!Q12/production!Q11</f>
        <v>546.41379310344826</v>
      </c>
    </row>
    <row r="14" spans="1:17" x14ac:dyDescent="0.35">
      <c r="A14" s="33" t="s">
        <v>103</v>
      </c>
      <c r="B14" s="154" t="e">
        <f>Kwh!B13/production!B12</f>
        <v>#DIV/0!</v>
      </c>
      <c r="C14" s="154" t="e">
        <f>Kwh!C13/production!C12</f>
        <v>#DIV/0!</v>
      </c>
      <c r="D14" s="154" t="e">
        <f>Kwh!D13/production!D12</f>
        <v>#DIV/0!</v>
      </c>
      <c r="E14" s="154" t="e">
        <f>Kwh!E13/production!E12</f>
        <v>#DIV/0!</v>
      </c>
      <c r="F14" s="154" t="e">
        <f>Kwh!F13/production!F12</f>
        <v>#DIV/0!</v>
      </c>
      <c r="G14" s="154" t="e">
        <f>Kwh!G13/production!G12</f>
        <v>#DIV/0!</v>
      </c>
      <c r="H14" s="154">
        <f>Kwh!H13/production!H12</f>
        <v>1.1923076923076923</v>
      </c>
      <c r="I14" s="154">
        <f>Kwh!I13/production!I12</f>
        <v>27.705128205128204</v>
      </c>
      <c r="J14" s="154" t="e">
        <f>Kwh!J13/production!J12</f>
        <v>#DIV/0!</v>
      </c>
      <c r="K14" s="154" t="e">
        <f>Kwh!K13/production!K12</f>
        <v>#DIV/0!</v>
      </c>
      <c r="L14" s="154" t="e">
        <f>Kwh!L13/production!L12</f>
        <v>#DIV/0!</v>
      </c>
      <c r="M14" s="154" t="e">
        <f>Kwh!M13/production!M12</f>
        <v>#DIV/0!</v>
      </c>
      <c r="N14" s="154" t="e">
        <f>Kwh!N13/production!N12</f>
        <v>#DIV/0!</v>
      </c>
      <c r="O14" s="154" t="e">
        <f>Kwh!O13/production!O12</f>
        <v>#DIV/0!</v>
      </c>
      <c r="P14" s="154">
        <f>Kwh!P13/production!P12</f>
        <v>2.8</v>
      </c>
      <c r="Q14" s="154">
        <f>Kwh!Q13/production!Q12</f>
        <v>33.244444444444447</v>
      </c>
    </row>
    <row r="15" spans="1:17" x14ac:dyDescent="0.35">
      <c r="A15" s="54" t="s">
        <v>117</v>
      </c>
      <c r="B15" s="193">
        <f>Kwh!B14/production!B13</f>
        <v>0.33723653395784542</v>
      </c>
      <c r="C15" s="193">
        <f>Kwh!C14/production!C13</f>
        <v>0.25598743619945036</v>
      </c>
      <c r="D15" s="193">
        <f>Kwh!D14/production!D13</f>
        <v>0.35843373493975905</v>
      </c>
      <c r="E15" s="193">
        <f>Kwh!E14/production!E13</f>
        <v>0.38467374810318666</v>
      </c>
      <c r="F15" s="193">
        <f>Kwh!F14/production!F13</f>
        <v>0.32667554371948515</v>
      </c>
      <c r="G15" s="193">
        <f>Kwh!G14/production!G13</f>
        <v>0.34974958263772954</v>
      </c>
      <c r="H15" s="193">
        <f>Kwh!H14/production!H13</f>
        <v>0.37303370786516854</v>
      </c>
      <c r="I15" s="193">
        <f>Kwh!I14/production!I13</f>
        <v>0.34072358900144717</v>
      </c>
      <c r="J15" s="193">
        <f>Kwh!J14/production!J13</f>
        <v>0.32907620263942106</v>
      </c>
      <c r="K15" s="193">
        <f>Kwh!K14/production!K13</f>
        <v>0.33397312859884837</v>
      </c>
      <c r="L15" s="193">
        <f>Kwh!L14/production!L13</f>
        <v>0.37154308617234472</v>
      </c>
      <c r="M15" s="193">
        <f>Kwh!M14/production!M13</f>
        <v>0.2828729281767956</v>
      </c>
      <c r="N15" s="193">
        <f>Kwh!N14/production!N13</f>
        <v>0.31573075492748232</v>
      </c>
      <c r="O15" s="193">
        <f>Kwh!O14/production!O13</f>
        <v>0.43214936247723135</v>
      </c>
      <c r="P15" s="193">
        <f>Kwh!P14/production!P13</f>
        <v>0.36119803308001786</v>
      </c>
      <c r="Q15" s="193">
        <f>Kwh!Q14/production!Q13</f>
        <v>0.34296924586001964</v>
      </c>
    </row>
    <row r="16" spans="1:17" x14ac:dyDescent="0.35">
      <c r="A16" s="56" t="s">
        <v>9</v>
      </c>
      <c r="B16" s="194">
        <f>Kwh!B15/production!B14</f>
        <v>0.56277056277056281</v>
      </c>
      <c r="C16" s="194">
        <f>Kwh!C15/production!C14</f>
        <v>0.4148073022312373</v>
      </c>
      <c r="D16" s="194">
        <f>Kwh!D15/production!D14</f>
        <v>0.37079831932773111</v>
      </c>
      <c r="E16" s="194">
        <f>Kwh!E15/production!E14</f>
        <v>0.34909909909909909</v>
      </c>
      <c r="F16" s="194">
        <f>Kwh!F15/production!F14</f>
        <v>1.1302931596091206</v>
      </c>
      <c r="G16" s="194">
        <f>Kwh!G15/production!G14</f>
        <v>2.9370629370629371</v>
      </c>
      <c r="H16" s="194">
        <f>Kwh!H15/production!H14</f>
        <v>1.8166666666666667</v>
      </c>
      <c r="I16" s="194">
        <f>Kwh!I15/production!I14</f>
        <v>0.61605206073752716</v>
      </c>
      <c r="J16" s="194">
        <f>Kwh!J15/production!J14</f>
        <v>2.1793478260869565</v>
      </c>
      <c r="K16" s="194">
        <f>Kwh!K15/production!K14</f>
        <v>2.2905027932960893</v>
      </c>
      <c r="L16" s="194">
        <f>Kwh!L15/production!L14</f>
        <v>0.5286624203821656</v>
      </c>
      <c r="M16" s="194">
        <f>Kwh!M15/production!M14</f>
        <v>0.23842592592592593</v>
      </c>
      <c r="N16" s="194">
        <f>Kwh!N15/production!N14</f>
        <v>6.6445182724252493E-3</v>
      </c>
      <c r="O16" s="194">
        <f>Kwh!O15/production!O14</f>
        <v>0.65116279069767447</v>
      </c>
      <c r="P16" s="194">
        <f>Kwh!P15/production!P14</f>
        <v>0.64435146443514646</v>
      </c>
      <c r="Q16" s="194">
        <f>Kwh!Q15/production!Q14</f>
        <v>0.62450307191904586</v>
      </c>
    </row>
    <row r="18" spans="1:17" x14ac:dyDescent="0.35">
      <c r="A18" s="31" t="s">
        <v>0</v>
      </c>
      <c r="B18" s="32"/>
      <c r="C18" s="32"/>
    </row>
    <row r="19" spans="1:17" x14ac:dyDescent="0.35">
      <c r="A19" s="33" t="s">
        <v>1</v>
      </c>
      <c r="B19" s="34" t="s">
        <v>141</v>
      </c>
      <c r="C19" s="34" t="s">
        <v>142</v>
      </c>
      <c r="D19" s="34" t="s">
        <v>143</v>
      </c>
      <c r="E19" s="34" t="s">
        <v>144</v>
      </c>
      <c r="F19" s="34" t="s">
        <v>145</v>
      </c>
      <c r="G19" s="34" t="s">
        <v>102</v>
      </c>
      <c r="H19" s="34" t="s">
        <v>101</v>
      </c>
      <c r="I19" s="35" t="s">
        <v>150</v>
      </c>
      <c r="J19" s="34" t="s">
        <v>146</v>
      </c>
      <c r="K19" s="34" t="s">
        <v>104</v>
      </c>
      <c r="L19" s="34" t="s">
        <v>147</v>
      </c>
      <c r="M19" s="34" t="s">
        <v>105</v>
      </c>
      <c r="N19" s="34" t="s">
        <v>106</v>
      </c>
      <c r="O19" s="34" t="s">
        <v>107</v>
      </c>
      <c r="P19" s="34" t="s">
        <v>109</v>
      </c>
      <c r="Q19" s="35" t="s">
        <v>151</v>
      </c>
    </row>
    <row r="20" spans="1:17" x14ac:dyDescent="0.35">
      <c r="A20" s="33" t="s">
        <v>2</v>
      </c>
      <c r="B20" s="154">
        <f>Kwh!B21/production!B22</f>
        <v>1.4214285714285715</v>
      </c>
      <c r="C20" s="154">
        <f>Kwh!C21/production!C22</f>
        <v>1.3390804597701149</v>
      </c>
      <c r="D20" s="154">
        <f>Kwh!D21/production!D22</f>
        <v>1.2512315270935961</v>
      </c>
      <c r="E20" s="154">
        <f>Kwh!E21/production!E22</f>
        <v>1.2602739726027397</v>
      </c>
      <c r="F20" s="154">
        <f>Kwh!F21/production!F22</f>
        <v>1.2666666666666666</v>
      </c>
      <c r="G20" s="154">
        <f>Kwh!G21/production!G22</f>
        <v>1.3425414364640884</v>
      </c>
      <c r="H20" s="154">
        <f>Kwh!H21/production!H22</f>
        <v>1.2610837438423645</v>
      </c>
      <c r="I20" s="154">
        <f>Kwh!I21/production!I22</f>
        <v>1.3032094594594594</v>
      </c>
      <c r="J20" s="154" t="e">
        <f>Kwh!J18/production!#REF!</f>
        <v>#REF!</v>
      </c>
      <c r="K20" s="154" t="e">
        <f>Kwh!K18/production!#REF!</f>
        <v>#REF!</v>
      </c>
      <c r="L20" s="154" t="e">
        <f>Kwh!L18/production!#REF!</f>
        <v>#REF!</v>
      </c>
      <c r="M20" s="154" t="e">
        <f>Kwh!M18/production!#REF!</f>
        <v>#REF!</v>
      </c>
      <c r="N20" s="154" t="e">
        <f>Kwh!N18/production!#REF!</f>
        <v>#REF!</v>
      </c>
      <c r="O20" s="154" t="e">
        <f>Kwh!O18/production!#REF!</f>
        <v>#REF!</v>
      </c>
      <c r="P20" s="154" t="e">
        <f>Kwh!P18/production!#REF!</f>
        <v>#REF!</v>
      </c>
      <c r="Q20" s="154" t="e">
        <f>Kwh!Q18/production!#REF!</f>
        <v>#REF!</v>
      </c>
    </row>
    <row r="21" spans="1:17" x14ac:dyDescent="0.35">
      <c r="A21" s="33" t="s">
        <v>3</v>
      </c>
      <c r="B21" s="154">
        <f>'Wws=-pro&amp;sup '!L8</f>
        <v>0.48376470588235293</v>
      </c>
      <c r="C21" s="154">
        <f>'Wws=-pro&amp;sup '!M8</f>
        <v>0.51159114857744992</v>
      </c>
      <c r="D21" s="154">
        <f>'Wws=-pro&amp;sup '!N8</f>
        <v>0.45441729323308272</v>
      </c>
      <c r="E21" s="154">
        <f>'Wws=-pro&amp;sup '!O8</f>
        <v>0.42497625830959163</v>
      </c>
      <c r="F21" s="154">
        <f>'Wws=-pro&amp;sup '!P8</f>
        <v>0.4667913938260056</v>
      </c>
      <c r="G21" s="154">
        <f>'Wws=-pro&amp;sup '!Q8</f>
        <v>0.48170128585558852</v>
      </c>
      <c r="H21" s="154">
        <f>'Wws=-pro&amp;sup '!R8</f>
        <v>0.49533146591970123</v>
      </c>
      <c r="I21" s="154">
        <f>Kwh!I22/'Wws=-pro&amp;sup '!R7</f>
        <v>0.47352153307232642</v>
      </c>
      <c r="J21" s="154">
        <f>'Wws=-pro&amp;sup '!S8</f>
        <v>0.44276556776556775</v>
      </c>
      <c r="K21" s="154">
        <f>'Wws=-pro&amp;sup '!T8</f>
        <v>0.46466356326703345</v>
      </c>
      <c r="L21" s="154">
        <f>'Wws=-pro&amp;sup '!U8</f>
        <v>0.45164896590273895</v>
      </c>
      <c r="M21" s="154">
        <f>'Wws=-pro&amp;sup '!V8</f>
        <v>0.516973125884017</v>
      </c>
      <c r="N21" s="154" t="e">
        <f>'Wws=-pro&amp;sup '!#REF!</f>
        <v>#REF!</v>
      </c>
      <c r="O21" s="154" t="e">
        <f>'Wws=-pro&amp;sup '!#REF!</f>
        <v>#REF!</v>
      </c>
      <c r="P21" s="154" t="e">
        <f>'Wws=-pro&amp;sup '!#REF!</f>
        <v>#REF!</v>
      </c>
      <c r="Q21" s="154" t="e">
        <f>Kwh!Q19/'Wws=-pro&amp;sup '!#REF!</f>
        <v>#REF!</v>
      </c>
    </row>
    <row r="22" spans="1:17" x14ac:dyDescent="0.35">
      <c r="A22" s="33" t="s">
        <v>100</v>
      </c>
      <c r="B22" s="154">
        <f>Kwh!B23/production!B24</f>
        <v>0.56834532374100721</v>
      </c>
      <c r="C22" s="154">
        <f>Kwh!C23/production!C24</f>
        <v>0.59649122807017541</v>
      </c>
      <c r="D22" s="154">
        <f>Kwh!D23/production!D24</f>
        <v>0.7039106145251397</v>
      </c>
      <c r="E22" s="154">
        <f>Kwh!E23/production!E24</f>
        <v>0.57692307692307687</v>
      </c>
      <c r="F22" s="154">
        <f>Kwh!F23/production!F24</f>
        <v>0.58399999999999996</v>
      </c>
      <c r="G22" s="154">
        <f>Kwh!G23/production!G24</f>
        <v>0.59235668789808915</v>
      </c>
      <c r="H22" s="154">
        <f>Kwh!H23/production!H24</f>
        <v>0.51020408163265307</v>
      </c>
      <c r="I22" s="154">
        <f>Kwh!I23/production!I24</f>
        <v>0.59824368825466523</v>
      </c>
      <c r="J22" s="154">
        <f>'Wws=-pro&amp;sup '!S9</f>
        <v>2411</v>
      </c>
      <c r="K22" s="154" t="e">
        <f>Kwh!K20/production!K18</f>
        <v>#VALUE!</v>
      </c>
      <c r="L22" s="154" t="e">
        <f>Kwh!L20/production!L18</f>
        <v>#VALUE!</v>
      </c>
      <c r="M22" s="154" t="e">
        <f>Kwh!M20/production!M18</f>
        <v>#VALUE!</v>
      </c>
      <c r="N22" s="154" t="e">
        <f>Kwh!N20/production!N18</f>
        <v>#VALUE!</v>
      </c>
      <c r="O22" s="154" t="e">
        <f>Kwh!O20/production!O18</f>
        <v>#VALUE!</v>
      </c>
      <c r="P22" s="154" t="e">
        <f>Kwh!P20/production!P18</f>
        <v>#VALUE!</v>
      </c>
      <c r="Q22" s="154" t="e">
        <f>Kwh!Q20/production!Q18</f>
        <v>#VALUE!</v>
      </c>
    </row>
    <row r="23" spans="1:17" x14ac:dyDescent="0.35">
      <c r="A23" s="33" t="s">
        <v>125</v>
      </c>
      <c r="B23" s="154"/>
      <c r="C23" s="154"/>
      <c r="D23" s="154"/>
      <c r="E23" s="154"/>
      <c r="F23" s="154" t="e">
        <f>Kwh!F25/production!F26</f>
        <v>#DIV/0!</v>
      </c>
      <c r="G23" s="154" t="e">
        <f>Kwh!G25/production!G26</f>
        <v>#DIV/0!</v>
      </c>
      <c r="H23" s="154" t="e">
        <f>Kwh!H25/production!H26</f>
        <v>#DIV/0!</v>
      </c>
      <c r="I23" s="154" t="e">
        <f>Kwh!I25/production!I26</f>
        <v>#DIV/0!</v>
      </c>
      <c r="J23" s="154"/>
      <c r="K23" s="154"/>
      <c r="L23" s="154"/>
      <c r="M23" s="154"/>
      <c r="N23" s="154"/>
      <c r="O23" s="154"/>
      <c r="P23" s="154"/>
      <c r="Q23" s="189"/>
    </row>
    <row r="24" spans="1:17" x14ac:dyDescent="0.35">
      <c r="A24" s="43" t="s">
        <v>119</v>
      </c>
      <c r="B24" s="149">
        <f>Kwh!B26/'Wws=-pro&amp;sup '!L9</f>
        <v>0.54326123128119796</v>
      </c>
      <c r="C24" s="149">
        <f>Kwh!C26/'Wws=-pro&amp;sup '!M9</f>
        <v>0.5814936589948333</v>
      </c>
      <c r="D24" s="149">
        <f>Kwh!D26/'Wws=-pro&amp;sup '!N9</f>
        <v>0.53665338645418326</v>
      </c>
      <c r="E24" s="149">
        <f>Kwh!E26/'Wws=-pro&amp;sup '!O9</f>
        <v>0.46124197002141326</v>
      </c>
      <c r="F24" s="149">
        <f>Kwh!F26/'Wws=-pro&amp;sup '!P9</f>
        <v>0.54063890012131011</v>
      </c>
      <c r="G24" s="149">
        <f>Kwh!G26/'Wws=-pro&amp;sup '!Q9</f>
        <v>0.55508474576271183</v>
      </c>
      <c r="H24" s="149">
        <f>Kwh!H26/'Wws=-pro&amp;sup '!R9</f>
        <v>0.55955792058943921</v>
      </c>
      <c r="I24" s="149">
        <f>Kwh!I26/'Wws=-pro&amp;sup '!R9</f>
        <v>3.6766270978305364</v>
      </c>
      <c r="J24" s="149" t="e">
        <f>Kwh!J23/'Wws=-pro&amp;sup '!#REF!</f>
        <v>#REF!</v>
      </c>
      <c r="K24" s="149" t="e">
        <f>Kwh!K23/'Wws=-pro&amp;sup '!#REF!</f>
        <v>#REF!</v>
      </c>
      <c r="L24" s="149" t="e">
        <f>Kwh!L23/'Wws=-pro&amp;sup '!#REF!</f>
        <v>#REF!</v>
      </c>
      <c r="M24" s="149" t="e">
        <f>Kwh!M23/'Wws=-pro&amp;sup '!#REF!</f>
        <v>#REF!</v>
      </c>
      <c r="N24" s="149" t="e">
        <f>Kwh!N23/'Wws=-pro&amp;sup '!#REF!</f>
        <v>#REF!</v>
      </c>
      <c r="O24" s="149" t="e">
        <f>Kwh!O23/'Wws=-pro&amp;sup '!#REF!</f>
        <v>#REF!</v>
      </c>
      <c r="P24" s="149" t="e">
        <f>Kwh!P23/'Wws=-pro&amp;sup '!#REF!</f>
        <v>#REF!</v>
      </c>
      <c r="Q24" s="149" t="e">
        <f>Kwh!Q23/'Wws=-pro&amp;sup '!#REF!</f>
        <v>#REF!</v>
      </c>
    </row>
    <row r="25" spans="1:17" x14ac:dyDescent="0.35">
      <c r="A25" s="33" t="s">
        <v>4</v>
      </c>
      <c r="B25" s="153">
        <f>Kwh!B27/production!B28</f>
        <v>0.92823712948517945</v>
      </c>
      <c r="C25" s="153">
        <f>Kwh!C27/production!C28</f>
        <v>1.0004662004662004</v>
      </c>
      <c r="D25" s="153">
        <f>Kwh!D27/production!D28</f>
        <v>0.88315629742033386</v>
      </c>
      <c r="E25" s="153">
        <f>Kwh!E27/production!E28</f>
        <v>0.9510720175920836</v>
      </c>
      <c r="F25" s="153">
        <f>Kwh!F27/production!F28</f>
        <v>0.93464974141984014</v>
      </c>
      <c r="G25" s="153">
        <f>Kwh!G27/production!G28</f>
        <v>0.930379746835443</v>
      </c>
      <c r="H25" s="153">
        <f>Kwh!H27/production!H28</f>
        <v>0.91662455785750374</v>
      </c>
      <c r="I25" s="153">
        <f>Kwh!I27/production!I28</f>
        <v>0.93542538354253835</v>
      </c>
      <c r="J25" s="153">
        <f>Kwh!J24/production!J22</f>
        <v>0</v>
      </c>
      <c r="K25" s="153">
        <f>Kwh!K24/production!K22</f>
        <v>0</v>
      </c>
      <c r="L25" s="153">
        <f>Kwh!L24/production!L22</f>
        <v>0</v>
      </c>
      <c r="M25" s="153">
        <f>Kwh!M24/production!M22</f>
        <v>0</v>
      </c>
      <c r="N25" s="153">
        <f>Kwh!N24/production!N22</f>
        <v>0</v>
      </c>
      <c r="O25" s="153">
        <f>Kwh!O24/production!O22</f>
        <v>0</v>
      </c>
      <c r="P25" s="153">
        <f>Kwh!P24/production!P22</f>
        <v>0</v>
      </c>
      <c r="Q25" s="153">
        <f>Kwh!Q24/production!Q22</f>
        <v>0</v>
      </c>
    </row>
    <row r="26" spans="1:17" x14ac:dyDescent="0.35">
      <c r="A26" s="33" t="s">
        <v>112</v>
      </c>
      <c r="B26" s="154"/>
      <c r="C26" s="154"/>
      <c r="D26" s="154"/>
      <c r="E26" s="154"/>
      <c r="F26" s="154"/>
      <c r="G26" s="154"/>
      <c r="H26" s="154"/>
      <c r="I26" s="190"/>
      <c r="J26" s="6"/>
      <c r="K26" s="42"/>
      <c r="L26" s="45"/>
      <c r="M26" s="6"/>
      <c r="N26" s="44"/>
      <c r="O26" s="44"/>
      <c r="P26" s="44"/>
      <c r="Q26" s="191"/>
    </row>
    <row r="27" spans="1:17" x14ac:dyDescent="0.35">
      <c r="A27" s="33" t="s">
        <v>128</v>
      </c>
      <c r="B27" s="154"/>
      <c r="C27" s="154"/>
      <c r="D27" s="154"/>
      <c r="E27" s="154"/>
      <c r="F27" s="154"/>
      <c r="G27" s="154"/>
      <c r="H27" s="154">
        <f>Kwh!H26/production!H25</f>
        <v>97.642857142857139</v>
      </c>
      <c r="I27" s="154">
        <f>Kwh!I26/production!I25</f>
        <v>641.57142857142856</v>
      </c>
      <c r="J27" s="44"/>
      <c r="K27" s="44"/>
      <c r="L27" s="44"/>
      <c r="M27" s="44"/>
      <c r="N27" s="44"/>
      <c r="O27" s="44"/>
      <c r="P27" s="44"/>
      <c r="Q27" s="191"/>
    </row>
    <row r="28" spans="1:17" x14ac:dyDescent="0.35">
      <c r="A28" s="46" t="s">
        <v>118</v>
      </c>
      <c r="B28" s="192">
        <f>Kwh!B30/production!B32</f>
        <v>0.92823712948517945</v>
      </c>
      <c r="C28" s="192">
        <f>Kwh!C30/production!C32</f>
        <v>1.0004662004662004</v>
      </c>
      <c r="D28" s="192">
        <f>Kwh!D30/production!D32</f>
        <v>0.88315629742033386</v>
      </c>
      <c r="E28" s="192">
        <f>Kwh!E30/production!E32</f>
        <v>0.9510720175920836</v>
      </c>
      <c r="F28" s="192">
        <f>Kwh!F30/production!F32</f>
        <v>0.93464974141984014</v>
      </c>
      <c r="G28" s="192">
        <f>Kwh!G30/production!G32</f>
        <v>0.930379746835443</v>
      </c>
      <c r="H28" s="192">
        <f>Kwh!H30/production!H32</f>
        <v>0.89907362262311064</v>
      </c>
      <c r="I28" s="192">
        <f>Kwh!I30/production!I32</f>
        <v>0.93283374965306687</v>
      </c>
      <c r="J28" s="192" t="e">
        <f>Kwh!J27/production!J26</f>
        <v>#DIV/0!</v>
      </c>
      <c r="K28" s="192" t="e">
        <f>Kwh!K27/production!K26</f>
        <v>#DIV/0!</v>
      </c>
      <c r="L28" s="192" t="e">
        <f>Kwh!L27/production!L26</f>
        <v>#DIV/0!</v>
      </c>
      <c r="M28" s="192" t="e">
        <f>Kwh!M27/production!M26</f>
        <v>#DIV/0!</v>
      </c>
      <c r="N28" s="192">
        <f>Kwh!N27/production!N26</f>
        <v>0.82519920318725104</v>
      </c>
      <c r="O28" s="192">
        <f>Kwh!O27/production!O26</f>
        <v>1.9310344827586208</v>
      </c>
      <c r="P28" s="192" t="e">
        <f>Kwh!P27/production!P26</f>
        <v>#DIV/0!</v>
      </c>
      <c r="Q28" s="192">
        <f>Kwh!Q27/production!Q26</f>
        <v>3.9950000000000001</v>
      </c>
    </row>
    <row r="29" spans="1:17" x14ac:dyDescent="0.35">
      <c r="A29" s="33" t="s">
        <v>99</v>
      </c>
      <c r="B29" s="154">
        <f>Kwh!B31/production!B33</f>
        <v>0.51479289940828399</v>
      </c>
      <c r="C29" s="154">
        <f>Kwh!C31/production!C33</f>
        <v>0.51515151515151514</v>
      </c>
      <c r="D29" s="154">
        <f>Kwh!D31/production!D33</f>
        <v>0.51219512195121952</v>
      </c>
      <c r="E29" s="154">
        <f>Kwh!E31/production!E33</f>
        <v>0.51298701298701299</v>
      </c>
      <c r="F29" s="154">
        <f>Kwh!F31/production!F33</f>
        <v>0.51666666666666672</v>
      </c>
      <c r="G29" s="154">
        <f>Kwh!G31/production!G33</f>
        <v>0.53658536585365857</v>
      </c>
      <c r="H29" s="154">
        <f>Kwh!H31/production!H33</f>
        <v>0.48936170212765956</v>
      </c>
      <c r="I29" s="154">
        <f>Kwh!I31/production!I33</f>
        <v>0.51528013582342957</v>
      </c>
      <c r="J29" s="154">
        <f>Kwh!J28/production!J27</f>
        <v>0</v>
      </c>
      <c r="K29" s="154">
        <f>Kwh!K28/production!K27</f>
        <v>0</v>
      </c>
      <c r="L29" s="154">
        <f>Kwh!L28/production!L27</f>
        <v>0</v>
      </c>
      <c r="M29" s="154">
        <f>Kwh!M28/production!M27</f>
        <v>0</v>
      </c>
      <c r="N29" s="154">
        <f>Kwh!N28/production!N27</f>
        <v>0</v>
      </c>
      <c r="O29" s="154">
        <f>Kwh!O28/production!O27</f>
        <v>0</v>
      </c>
      <c r="P29" s="154">
        <f>Kwh!P28/production!P27</f>
        <v>0</v>
      </c>
      <c r="Q29" s="154">
        <f>Kwh!Q28/production!Q27</f>
        <v>0</v>
      </c>
    </row>
    <row r="30" spans="1:17" x14ac:dyDescent="0.35">
      <c r="A30" s="33" t="s">
        <v>7</v>
      </c>
      <c r="B30" s="154">
        <f>Kwh!B32/production!B34</f>
        <v>0.4838709677419355</v>
      </c>
      <c r="C30" s="154">
        <f>Kwh!C32/production!C34</f>
        <v>0.47785675232367414</v>
      </c>
      <c r="D30" s="154">
        <f>Kwh!D32/production!D34</f>
        <v>0.47608695652173916</v>
      </c>
      <c r="E30" s="154">
        <f>Kwh!E32/production!E34</f>
        <v>0.46419629444166249</v>
      </c>
      <c r="F30" s="154">
        <f>Kwh!F32/production!F34</f>
        <v>0.44625407166123776</v>
      </c>
      <c r="G30" s="154">
        <f>Kwh!G32/production!G34</f>
        <v>0.45958986731001206</v>
      </c>
      <c r="H30" s="154">
        <f>Kwh!H32/production!H34</f>
        <v>0.50811415780637936</v>
      </c>
      <c r="I30" s="154">
        <f>Kwh!I32/production!I34</f>
        <v>0.47499787034670754</v>
      </c>
      <c r="J30" s="154">
        <f>Kwh!J29/production!J28</f>
        <v>0</v>
      </c>
      <c r="K30" s="154">
        <f>Kwh!K29/production!K28</f>
        <v>0</v>
      </c>
      <c r="L30" s="154">
        <f>Kwh!L29/production!L28</f>
        <v>0</v>
      </c>
      <c r="M30" s="154">
        <f>Kwh!M29/production!M28</f>
        <v>0</v>
      </c>
      <c r="N30" s="154">
        <f>Kwh!N29/production!N28</f>
        <v>0</v>
      </c>
      <c r="O30" s="154">
        <f>Kwh!O29/production!O28</f>
        <v>0</v>
      </c>
      <c r="P30" s="154">
        <f>Kwh!P29/production!P28</f>
        <v>1.7889087656529516E-2</v>
      </c>
      <c r="Q30" s="154">
        <f>Kwh!Q29/production!Q28</f>
        <v>3.4444750620005512E-3</v>
      </c>
    </row>
    <row r="31" spans="1:17" x14ac:dyDescent="0.35">
      <c r="A31" s="33" t="s">
        <v>103</v>
      </c>
      <c r="B31" s="154">
        <f>Kwh!B33/production!B35</f>
        <v>0.49636363636363634</v>
      </c>
      <c r="C31" s="154">
        <f>Kwh!C33/production!C35</f>
        <v>0.52666666666666662</v>
      </c>
      <c r="D31" s="154">
        <f>Kwh!D33/production!D35</f>
        <v>0.60068846815834764</v>
      </c>
      <c r="E31" s="154">
        <f>Kwh!E33/production!E35</f>
        <v>0.60028449502133707</v>
      </c>
      <c r="F31" s="154">
        <f>Kwh!F33/production!F35</f>
        <v>0.60052562417871225</v>
      </c>
      <c r="G31" s="154">
        <f>Kwh!G33/production!G35</f>
        <v>0.54428571428571426</v>
      </c>
      <c r="H31" s="154">
        <f>Kwh!H33/production!H35</f>
        <v>0.56285714285714283</v>
      </c>
      <c r="I31" s="154">
        <f>Kwh!I33/production!I35</f>
        <v>0.56409140369967359</v>
      </c>
      <c r="J31" s="154" t="e">
        <f>Kwh!J30/production!J29</f>
        <v>#DIV/0!</v>
      </c>
      <c r="K31" s="154" t="e">
        <f>Kwh!K30/production!K29</f>
        <v>#DIV/0!</v>
      </c>
      <c r="L31" s="154" t="e">
        <f>Kwh!L30/production!L29</f>
        <v>#DIV/0!</v>
      </c>
      <c r="M31" s="154" t="e">
        <f>Kwh!M30/production!M29</f>
        <v>#DIV/0!</v>
      </c>
      <c r="N31" s="154" t="e">
        <f>Kwh!N30/production!N29</f>
        <v>#DIV/0!</v>
      </c>
      <c r="O31" s="154" t="e">
        <f>Kwh!O30/production!O29</f>
        <v>#DIV/0!</v>
      </c>
      <c r="P31" s="154" t="e">
        <f>Kwh!P30/production!P29</f>
        <v>#DIV/0!</v>
      </c>
      <c r="Q31" s="154" t="e">
        <f>Kwh!Q30/production!Q29</f>
        <v>#DIV/0!</v>
      </c>
    </row>
    <row r="32" spans="1:17" x14ac:dyDescent="0.35">
      <c r="A32" s="54" t="s">
        <v>117</v>
      </c>
      <c r="B32" s="193">
        <f>Kwh!B34/production!B36</f>
        <v>0.48856145792943001</v>
      </c>
      <c r="C32" s="193">
        <f>Kwh!C34/production!C36</f>
        <v>0.49151888974556668</v>
      </c>
      <c r="D32" s="193">
        <f>Kwh!D34/production!D36</f>
        <v>0.51294117647058823</v>
      </c>
      <c r="E32" s="193">
        <f>Kwh!E34/production!E36</f>
        <v>0.50035038542396637</v>
      </c>
      <c r="F32" s="193">
        <f>Kwh!F34/production!F36</f>
        <v>0.50622406639004147</v>
      </c>
      <c r="G32" s="193">
        <f>Kwh!G34/production!G36</f>
        <v>0.48888021849395241</v>
      </c>
      <c r="H32" s="193">
        <f>Kwh!H34/production!H36</f>
        <v>0.52168949771689499</v>
      </c>
      <c r="I32" s="193">
        <f>Kwh!I34/production!I36</f>
        <v>0.50108497030607579</v>
      </c>
      <c r="J32" s="193" t="e">
        <f>Kwh!J31/production!J30</f>
        <v>#DIV/0!</v>
      </c>
      <c r="K32" s="193" t="e">
        <f>Kwh!K31/production!K30</f>
        <v>#DIV/0!</v>
      </c>
      <c r="L32" s="193" t="e">
        <f>Kwh!L31/production!L30</f>
        <v>#DIV/0!</v>
      </c>
      <c r="M32" s="193" t="e">
        <f>Kwh!M31/production!M30</f>
        <v>#DIV/0!</v>
      </c>
      <c r="N32" s="193" t="e">
        <f>Kwh!N31/production!N30</f>
        <v>#DIV/0!</v>
      </c>
      <c r="O32" s="193" t="e">
        <f>Kwh!O31/production!O30</f>
        <v>#DIV/0!</v>
      </c>
      <c r="P32" s="193">
        <f>Kwh!P31/production!P30</f>
        <v>2.0363636363636362</v>
      </c>
      <c r="Q32" s="193">
        <f>Kwh!Q31/production!Q30</f>
        <v>15.054545454545455</v>
      </c>
    </row>
    <row r="33" spans="1:17" x14ac:dyDescent="0.35">
      <c r="A33" s="56" t="s">
        <v>9</v>
      </c>
      <c r="B33" s="194">
        <f>Kwh!B35/production!B37</f>
        <v>0.8032121100239985</v>
      </c>
      <c r="C33" s="194">
        <f>Kwh!C35/production!C37</f>
        <v>0.83300554264258897</v>
      </c>
      <c r="D33" s="194">
        <f>Kwh!D35/production!D37</f>
        <v>1.0197464651389565</v>
      </c>
      <c r="E33" s="194">
        <f>Kwh!E35/production!E37</f>
        <v>0.75909661229611036</v>
      </c>
      <c r="F33" s="194">
        <f>Kwh!F35/production!F37</f>
        <v>0.8367385546727204</v>
      </c>
      <c r="G33" s="194">
        <f>Kwh!G35/production!G37</f>
        <v>0.8122657580919932</v>
      </c>
      <c r="H33" s="194">
        <f>Kwh!H35/production!H37</f>
        <v>0.81661022990554266</v>
      </c>
      <c r="I33" s="194">
        <f>Kwh!I35/production!I37</f>
        <v>0.81094217024041582</v>
      </c>
      <c r="J33" s="194" t="e">
        <f>Kwh!J32/production!J31</f>
        <v>#DIV/0!</v>
      </c>
      <c r="K33" s="194" t="e">
        <f>Kwh!K32/production!K31</f>
        <v>#DIV/0!</v>
      </c>
      <c r="L33" s="194" t="e">
        <f>Kwh!L32/production!L31</f>
        <v>#DIV/0!</v>
      </c>
      <c r="M33" s="194" t="e">
        <f>Kwh!M32/production!M31</f>
        <v>#DIV/0!</v>
      </c>
      <c r="N33" s="194" t="e">
        <f>Kwh!N32/production!N31</f>
        <v>#DIV/0!</v>
      </c>
      <c r="O33" s="194" t="e">
        <f>Kwh!O32/production!O31</f>
        <v>#DIV/0!</v>
      </c>
      <c r="P33" s="194">
        <f>Kwh!P32/production!P31</f>
        <v>15.844827586206897</v>
      </c>
      <c r="Q33" s="194">
        <f>Kwh!Q32/production!Q31</f>
        <v>105.53448275862068</v>
      </c>
    </row>
    <row r="35" spans="1:17" x14ac:dyDescent="0.35">
      <c r="A35" s="31" t="s">
        <v>0</v>
      </c>
      <c r="B35" s="32"/>
      <c r="C35" s="32"/>
    </row>
    <row r="36" spans="1:17" x14ac:dyDescent="0.35">
      <c r="A36" s="33" t="s">
        <v>1</v>
      </c>
      <c r="B36" s="34" t="s">
        <v>310</v>
      </c>
      <c r="C36" s="34" t="s">
        <v>311</v>
      </c>
      <c r="D36" s="34" t="s">
        <v>312</v>
      </c>
      <c r="E36" s="34" t="s">
        <v>313</v>
      </c>
      <c r="F36" s="34" t="s">
        <v>314</v>
      </c>
      <c r="G36" s="34" t="s">
        <v>315</v>
      </c>
      <c r="H36" s="34" t="s">
        <v>325</v>
      </c>
      <c r="I36" s="35" t="s">
        <v>317</v>
      </c>
      <c r="J36" s="34" t="s">
        <v>318</v>
      </c>
      <c r="K36" s="34" t="s">
        <v>319</v>
      </c>
      <c r="L36" s="34" t="s">
        <v>320</v>
      </c>
      <c r="M36" s="34" t="s">
        <v>321</v>
      </c>
      <c r="N36" s="34" t="s">
        <v>322</v>
      </c>
      <c r="O36" s="34" t="s">
        <v>323</v>
      </c>
      <c r="P36" s="34" t="s">
        <v>324</v>
      </c>
      <c r="Q36" s="35" t="s">
        <v>326</v>
      </c>
    </row>
    <row r="37" spans="1:17" x14ac:dyDescent="0.35">
      <c r="A37" s="33" t="s">
        <v>2</v>
      </c>
      <c r="B37" s="154">
        <f>Kwh!B39/production!B41</f>
        <v>1.2417218543046358</v>
      </c>
      <c r="C37" s="154">
        <f>Kwh!C39/production!C41</f>
        <v>1.2408759124087592</v>
      </c>
      <c r="D37" s="154">
        <f>Kwh!D39/production!D41</f>
        <v>1.2043795620437956</v>
      </c>
      <c r="E37" s="154">
        <f>Kwh!E39/production!E41</f>
        <v>1.2586872586872586</v>
      </c>
      <c r="F37" s="154">
        <f>Kwh!F39/production!F41</f>
        <v>1.3007246376811594</v>
      </c>
      <c r="G37" s="154">
        <f>Kwh!G39/production!G41</f>
        <v>1.2777777777777777</v>
      </c>
      <c r="H37" s="154">
        <f>Kwh!H39/production!H41</f>
        <v>1.3559322033898304</v>
      </c>
      <c r="I37" s="154">
        <f>Kwh!I39/production!I41</f>
        <v>1.2660802638812534</v>
      </c>
      <c r="J37" s="154">
        <f>Kwh!J39/production!J41</f>
        <v>1.3693379790940767</v>
      </c>
      <c r="K37" s="154">
        <f>Kwh!K39/production!K41</f>
        <v>1.209726443768997</v>
      </c>
      <c r="L37" s="154">
        <f>Kwh!L39/production!L41</f>
        <v>1.3548387096774193</v>
      </c>
      <c r="M37" s="154">
        <f>Kwh!M39/production!M41</f>
        <v>1.2823529411764707</v>
      </c>
      <c r="N37" s="154">
        <f>Kwh!N39/production!N41</f>
        <v>1.3307392996108949</v>
      </c>
      <c r="O37" s="154">
        <f>Kwh!O39/production!O41</f>
        <v>1.2936507936507937</v>
      </c>
      <c r="P37" s="154">
        <f>Kwh!P39/production!P41</f>
        <v>1.3055555555555556</v>
      </c>
      <c r="Q37" s="154">
        <f>Kwh!Q39/production!Q41</f>
        <v>1.3037578288100209</v>
      </c>
    </row>
    <row r="38" spans="1:17" x14ac:dyDescent="0.35">
      <c r="A38" s="33" t="s">
        <v>3</v>
      </c>
      <c r="B38" s="154">
        <f>'Wws=-pro&amp;sup '!Z8</f>
        <v>0.42970471573380342</v>
      </c>
      <c r="C38" s="154">
        <f>'Wws=-pro&amp;sup '!AA8</f>
        <v>0.4098360655737705</v>
      </c>
      <c r="D38" s="154">
        <f>'Wws=-pro&amp;sup '!AB8</f>
        <v>0.41123778501628666</v>
      </c>
      <c r="E38" s="154">
        <f>'Wws=-pro&amp;sup '!AC8</f>
        <v>0.56168359941944845</v>
      </c>
      <c r="F38" s="154">
        <f>'Wws=-pro&amp;sup '!AD8</f>
        <v>0.36587820835430296</v>
      </c>
      <c r="G38" s="154">
        <f>'Wws=-pro&amp;sup '!AE8</f>
        <v>0.46126287505597852</v>
      </c>
      <c r="H38" s="154">
        <f>'Wws=-pro&amp;sup '!AF8</f>
        <v>0.50062578222778475</v>
      </c>
      <c r="I38" s="154">
        <f>Kwh!I40/'Wws=-pro&amp;sup '!AF7</f>
        <v>0.44523856793064653</v>
      </c>
      <c r="J38" s="154">
        <f>'Wws=-pro&amp;sup '!A19</f>
        <v>0.50692124105011938</v>
      </c>
      <c r="K38" s="154">
        <f>'Wws=-pro&amp;sup '!B19</f>
        <v>0.43059866962305987</v>
      </c>
      <c r="L38" s="154">
        <f>'Wws=-pro&amp;sup '!C19</f>
        <v>0.44366715758468334</v>
      </c>
      <c r="M38" s="154">
        <f>'Wws=-pro&amp;sup '!D19</f>
        <v>0.43678584592701808</v>
      </c>
      <c r="N38" s="154">
        <f>'Wws=-pro&amp;sup '!E19</f>
        <v>0.38991021804189824</v>
      </c>
      <c r="O38" s="154">
        <f>'Wws=-pro&amp;sup '!F19</f>
        <v>0.44204152249134948</v>
      </c>
      <c r="P38" s="154">
        <f>'Wws=-pro&amp;sup '!G19</f>
        <v>0.41692650334075726</v>
      </c>
      <c r="Q38" s="154">
        <f>Kwh!Q40/'Wws=-pro&amp;sup '!G18</f>
        <v>0.43736131934032985</v>
      </c>
    </row>
    <row r="39" spans="1:17" x14ac:dyDescent="0.35">
      <c r="A39" s="33" t="s">
        <v>100</v>
      </c>
      <c r="B39" s="154">
        <f>Kwh!B41/production!B43</f>
        <v>0.52606635071090047</v>
      </c>
      <c r="C39" s="154">
        <f>Kwh!C41/production!C43</f>
        <v>0.53205128205128205</v>
      </c>
      <c r="D39" s="154">
        <f>Kwh!D41/production!D43</f>
        <v>0.58208955223880599</v>
      </c>
      <c r="E39" s="154">
        <f>Kwh!E41/production!E43</f>
        <v>0.56390977443609025</v>
      </c>
      <c r="F39" s="154">
        <f>Kwh!F41/production!F43</f>
        <v>0.92142857142857137</v>
      </c>
      <c r="G39" s="154">
        <f>Kwh!G41/production!G43</f>
        <v>1.4511278195488722</v>
      </c>
      <c r="H39" s="154">
        <f>Kwh!H41/production!H43</f>
        <v>0.83969465648854957</v>
      </c>
      <c r="I39" s="154">
        <f>Kwh!I41/production!I43</f>
        <v>0.75048169556840072</v>
      </c>
      <c r="J39" s="154">
        <f>Kwh!J41/production!J43</f>
        <v>0.77611940298507465</v>
      </c>
      <c r="K39" s="154">
        <f>Kwh!K41/production!K43</f>
        <v>0.69172932330827064</v>
      </c>
      <c r="L39" s="154">
        <f>Kwh!L41/production!L43</f>
        <v>0.61417322834645671</v>
      </c>
      <c r="M39" s="154">
        <f>Kwh!M41/production!M43</f>
        <v>0.93076923076923079</v>
      </c>
      <c r="N39" s="154">
        <f>Kwh!N41/production!N43</f>
        <v>0.5968992248062015</v>
      </c>
      <c r="O39" s="154">
        <f>Kwh!O41/production!O43</f>
        <v>0.5968992248062015</v>
      </c>
      <c r="P39" s="154">
        <f>Kwh!P41/production!P43</f>
        <v>0.69</v>
      </c>
      <c r="Q39" s="154">
        <f>Kwh!Q41/production!Q43</f>
        <v>0.69950738916256161</v>
      </c>
    </row>
    <row r="40" spans="1:17" x14ac:dyDescent="0.35">
      <c r="A40" s="33" t="s">
        <v>125</v>
      </c>
      <c r="B40" s="154"/>
      <c r="C40" s="154"/>
      <c r="D40" s="154"/>
      <c r="E40" s="154"/>
      <c r="F40" s="154">
        <f>Kwh!F43/production!F45</f>
        <v>1.253781512605042</v>
      </c>
      <c r="G40" s="154"/>
      <c r="H40" s="154"/>
      <c r="I40" s="154">
        <f>Kwh!I43/production!I45</f>
        <v>1.253781512605042</v>
      </c>
      <c r="J40" s="154"/>
      <c r="K40" s="154"/>
      <c r="L40" s="154"/>
      <c r="M40" s="154"/>
      <c r="N40" s="154"/>
      <c r="O40" s="154"/>
      <c r="P40" s="154"/>
      <c r="Q40" s="154" t="e">
        <f>Kwh!Q43/production!Q45</f>
        <v>#DIV/0!</v>
      </c>
    </row>
    <row r="41" spans="1:17" x14ac:dyDescent="0.35">
      <c r="A41" s="58" t="s">
        <v>119</v>
      </c>
      <c r="B41" s="107">
        <f>Kwh!B44/'Wws=-pro&amp;sup '!Z9</f>
        <v>0.5251617541337168</v>
      </c>
      <c r="C41" s="107">
        <f>Kwh!C44/'Wws=-pro&amp;sup '!AA9</f>
        <v>0.49402934152166494</v>
      </c>
      <c r="D41" s="107">
        <f>Kwh!D44/'Wws=-pro&amp;sup '!AB9</f>
        <v>0.49511173184357543</v>
      </c>
      <c r="E41" s="107">
        <f>Kwh!E44/'Wws=-pro&amp;sup '!AC9</f>
        <v>0.63521756811712082</v>
      </c>
      <c r="F41" s="107">
        <f>Kwh!F44/'Wws=-pro&amp;sup '!AD9</f>
        <v>1.7473990844777361</v>
      </c>
      <c r="G41" s="107">
        <f>Kwh!G44/'Wws=-pro&amp;sup '!AE9</f>
        <v>0.57566302652106083</v>
      </c>
      <c r="H41" s="107">
        <f>Kwh!H44/'Wws=-pro&amp;sup '!AF9</f>
        <v>0.62595419847328249</v>
      </c>
      <c r="I41" s="107">
        <f>Kwh!I44/'Wws=-pro&amp;sup '!AF10</f>
        <v>0.71204363312555652</v>
      </c>
      <c r="J41" s="107">
        <f>Kwh!J44/'Wws=-pro&amp;sup '!A20</f>
        <v>0.61963434022257546</v>
      </c>
      <c r="K41" s="107">
        <f>Kwh!K44/'Wws=-pro&amp;sup '!B20</f>
        <v>0.54491228070175435</v>
      </c>
      <c r="L41" s="107">
        <f>Kwh!L44/'Wws=-pro&amp;sup '!C20</f>
        <v>0.52377871239081208</v>
      </c>
      <c r="M41" s="107">
        <f>Kwh!M44/'Wws=-pro&amp;sup '!D20</f>
        <v>0.4880568108457069</v>
      </c>
      <c r="N41" s="107">
        <f>Kwh!N44/'Wws=-pro&amp;sup '!E20</f>
        <v>0.48844036697247706</v>
      </c>
      <c r="O41" s="107">
        <f>Kwh!O44/'Wws=-pro&amp;sup '!F20</f>
        <v>0.5291496472335685</v>
      </c>
      <c r="P41" s="107">
        <f>Kwh!P44/'Wws=-pro&amp;sup '!G20</f>
        <v>0.52449677174325859</v>
      </c>
      <c r="Q41" s="107">
        <f>Kwh!Q44/'Wws=-pro&amp;sup '!G21</f>
        <v>0.53560134652657354</v>
      </c>
    </row>
    <row r="42" spans="1:17" x14ac:dyDescent="0.35">
      <c r="A42" s="33" t="s">
        <v>4</v>
      </c>
      <c r="B42" s="153">
        <f>Kwh!B45/production!B47</f>
        <v>0.9461055740125508</v>
      </c>
      <c r="C42" s="153">
        <f>Kwh!C45/production!C47</f>
        <v>0.9171038824763903</v>
      </c>
      <c r="D42" s="153">
        <f>Kwh!D45/production!D47</f>
        <v>0.90637099612812388</v>
      </c>
      <c r="E42" s="153">
        <f>Kwh!E45/production!E47</f>
        <v>0.92043121149897333</v>
      </c>
      <c r="F42" s="153">
        <f>Kwh!F45/production!F47</f>
        <v>0.87563308947664609</v>
      </c>
      <c r="G42" s="153">
        <f>Kwh!G45/production!G47</f>
        <v>0.98220298220298219</v>
      </c>
      <c r="H42" s="153">
        <f>Kwh!H45/production!H47</f>
        <v>1</v>
      </c>
      <c r="I42" s="153">
        <f>Kwh!I45/production!I47</f>
        <v>0.93245134206843916</v>
      </c>
      <c r="J42" s="153">
        <f>Kwh!J45/production!J47</f>
        <v>1</v>
      </c>
      <c r="K42" s="153">
        <f>Kwh!K45/production!K47</f>
        <v>1.0575187969924813</v>
      </c>
      <c r="L42" s="153">
        <f>Kwh!L45/production!L47</f>
        <v>1.153684945860985</v>
      </c>
      <c r="M42" s="153">
        <f>Kwh!M45/production!M47</f>
        <v>1.129489291598023</v>
      </c>
      <c r="N42" s="153">
        <f>Kwh!N45/production!N47</f>
        <v>1.1074249605055293</v>
      </c>
      <c r="O42" s="153">
        <f>Kwh!O45/production!O47</f>
        <v>1.0297274979355904</v>
      </c>
      <c r="P42" s="153">
        <f>Kwh!P45/production!P47</f>
        <v>1.1145760336370008</v>
      </c>
      <c r="Q42" s="153">
        <f>Kwh!Q45/production!Q47</f>
        <v>1.0875330163761225</v>
      </c>
    </row>
    <row r="43" spans="1:17" x14ac:dyDescent="0.35">
      <c r="A43" s="33" t="s">
        <v>112</v>
      </c>
      <c r="B43" s="154"/>
      <c r="C43" s="154"/>
      <c r="D43" s="154"/>
      <c r="E43" s="154"/>
      <c r="F43" s="154"/>
      <c r="G43" s="154"/>
      <c r="H43" s="154"/>
      <c r="I43" s="190"/>
      <c r="J43" s="6"/>
      <c r="K43" s="42"/>
      <c r="L43" s="45"/>
      <c r="M43" s="6"/>
      <c r="N43" s="44"/>
      <c r="O43" s="44"/>
      <c r="P43" s="44"/>
      <c r="Q43" s="191"/>
    </row>
    <row r="44" spans="1:17" x14ac:dyDescent="0.35">
      <c r="A44" s="33" t="s">
        <v>128</v>
      </c>
      <c r="B44" s="154"/>
      <c r="C44" s="154"/>
      <c r="D44" s="154"/>
      <c r="E44" s="154"/>
      <c r="F44" s="154"/>
      <c r="G44" s="154"/>
      <c r="H44" s="154">
        <f>Kwh!H43/production!H42</f>
        <v>0</v>
      </c>
      <c r="I44" s="154">
        <f>Kwh!I43/production!I42</f>
        <v>0.6591561740667109</v>
      </c>
      <c r="J44" s="44"/>
      <c r="K44" s="44"/>
      <c r="L44" s="44"/>
      <c r="M44" s="44"/>
      <c r="N44" s="44"/>
      <c r="O44" s="44"/>
      <c r="P44" s="44"/>
      <c r="Q44" s="191"/>
    </row>
    <row r="45" spans="1:17" x14ac:dyDescent="0.35">
      <c r="A45" s="46" t="s">
        <v>118</v>
      </c>
      <c r="B45" s="192">
        <f>Kwh!B48/production!B51</f>
        <v>0.9461055740125508</v>
      </c>
      <c r="C45" s="192">
        <f>Kwh!C48/production!C51</f>
        <v>0.9171038824763903</v>
      </c>
      <c r="D45" s="192">
        <f>Kwh!D48/production!D51</f>
        <v>0.90637099612812388</v>
      </c>
      <c r="E45" s="192">
        <f>Kwh!E48/production!E51</f>
        <v>0.92043121149897333</v>
      </c>
      <c r="F45" s="192">
        <f>Kwh!F48/production!F51</f>
        <v>0.87563308947664609</v>
      </c>
      <c r="G45" s="192">
        <f>Kwh!G48/production!G51</f>
        <v>0.98220298220298219</v>
      </c>
      <c r="H45" s="192">
        <f>Kwh!H48/production!H51</f>
        <v>1</v>
      </c>
      <c r="I45" s="192">
        <f>Kwh!I48/production!I51</f>
        <v>0.93051684823916903</v>
      </c>
      <c r="J45" s="192">
        <f>Kwh!J48/production!J51</f>
        <v>1</v>
      </c>
      <c r="K45" s="192">
        <f>Kwh!K48/production!K51</f>
        <v>1.0575187969924813</v>
      </c>
      <c r="L45" s="192">
        <f>Kwh!L48/production!L51</f>
        <v>1.153684945860985</v>
      </c>
      <c r="M45" s="192">
        <f>Kwh!M48/production!M51</f>
        <v>1.129489291598023</v>
      </c>
      <c r="N45" s="192">
        <f>Kwh!N48/production!N51</f>
        <v>1.1074249605055293</v>
      </c>
      <c r="O45" s="192">
        <f>Kwh!O48/production!O51</f>
        <v>1.0297274979355904</v>
      </c>
      <c r="P45" s="192">
        <f>Kwh!P48/production!P51</f>
        <v>1.1020615072659683</v>
      </c>
      <c r="Q45" s="192">
        <f>Kwh!Q48/production!Q51</f>
        <v>1.0804579673776662</v>
      </c>
    </row>
    <row r="46" spans="1:17" x14ac:dyDescent="0.35">
      <c r="A46" s="33" t="s">
        <v>99</v>
      </c>
      <c r="B46" s="154">
        <f>Kwh!B49/production!B52</f>
        <v>0.52272727272727271</v>
      </c>
      <c r="C46" s="154">
        <f>Kwh!C49/production!C52</f>
        <v>0.51308900523560208</v>
      </c>
      <c r="D46" s="154">
        <f>Kwh!D49/production!D52</f>
        <v>0.52777777777777779</v>
      </c>
      <c r="E46" s="154">
        <f>Kwh!E49/production!E52</f>
        <v>1</v>
      </c>
      <c r="F46" s="154">
        <f>Kwh!F49/production!F52</f>
        <v>0.46739130434782611</v>
      </c>
      <c r="G46" s="154">
        <f>Kwh!G49/production!G52</f>
        <v>0.56310679611650483</v>
      </c>
      <c r="H46" s="154">
        <f>Kwh!H49/production!H52</f>
        <v>0.53398058252427183</v>
      </c>
      <c r="I46" s="154">
        <f>Kwh!I49/production!I52</f>
        <v>0.59585492227979275</v>
      </c>
      <c r="J46" s="154">
        <f>Kwh!J49/production!J52</f>
        <v>0.5174825174825175</v>
      </c>
      <c r="K46" s="154">
        <f>Kwh!K49/production!K52</f>
        <v>0.51984126984126988</v>
      </c>
      <c r="L46" s="154">
        <f>Kwh!L49/production!L52</f>
        <v>0.5117647058823529</v>
      </c>
      <c r="M46" s="154">
        <f>Kwh!M49/production!M52</f>
        <v>0.51758793969849248</v>
      </c>
      <c r="N46" s="154">
        <f>Kwh!N49/production!N52</f>
        <v>0.51851851851851849</v>
      </c>
      <c r="O46" s="154">
        <f>Kwh!O49/production!O52</f>
        <v>0.51530612244897955</v>
      </c>
      <c r="P46" s="154">
        <f>Kwh!P49/production!P52</f>
        <v>0.48901098901098899</v>
      </c>
      <c r="Q46" s="154">
        <f>Kwh!Q49/production!Q52</f>
        <v>0.51314800901577762</v>
      </c>
    </row>
    <row r="47" spans="1:17" x14ac:dyDescent="0.35">
      <c r="A47" s="33" t="s">
        <v>7</v>
      </c>
      <c r="B47" s="154">
        <f>Kwh!B50/production!B53</f>
        <v>0.47097480832420591</v>
      </c>
      <c r="C47" s="154">
        <f>Kwh!C50/production!C53</f>
        <v>0.48777348777348778</v>
      </c>
      <c r="D47" s="154">
        <f>Kwh!D50/production!D53</f>
        <v>0.50588235294117645</v>
      </c>
      <c r="E47" s="154">
        <f>Kwh!E50/production!E53</f>
        <v>0.47132169576059851</v>
      </c>
      <c r="F47" s="154">
        <f>Kwh!F50/production!F53</f>
        <v>0.47528830313014825</v>
      </c>
      <c r="G47" s="154">
        <f>Kwh!G50/production!G53</f>
        <v>0.51084674597620716</v>
      </c>
      <c r="H47" s="154">
        <f>Kwh!H50/production!H53</f>
        <v>0.46144430844553241</v>
      </c>
      <c r="I47" s="154">
        <f>Kwh!I50/production!I53</f>
        <v>0.48300381546999654</v>
      </c>
      <c r="J47" s="154">
        <f>Kwh!J50/production!J53</f>
        <v>0.51067415730337073</v>
      </c>
      <c r="K47" s="154">
        <f>Kwh!K50/production!K53</f>
        <v>0.47048903878583476</v>
      </c>
      <c r="L47" s="154">
        <f>Kwh!L50/production!L53</f>
        <v>0.49972175848636619</v>
      </c>
      <c r="M47" s="154">
        <f>Kwh!M50/production!M53</f>
        <v>0.48958333333333331</v>
      </c>
      <c r="N47" s="154">
        <f>Kwh!N50/production!N53</f>
        <v>0.46598821638993038</v>
      </c>
      <c r="O47" s="154">
        <f>Kwh!O50/production!O53</f>
        <v>0.43360752056404228</v>
      </c>
      <c r="P47" s="154">
        <f>Kwh!P50/production!P53</f>
        <v>0.40799614643545279</v>
      </c>
      <c r="Q47" s="154">
        <f>Kwh!Q50/production!Q53</f>
        <v>0.46721247563352825</v>
      </c>
    </row>
    <row r="48" spans="1:17" x14ac:dyDescent="0.35">
      <c r="A48" s="33" t="s">
        <v>103</v>
      </c>
      <c r="B48" s="154">
        <f>Kwh!B51/production!B54</f>
        <v>0.42199999999999999</v>
      </c>
      <c r="C48" s="154">
        <f>Kwh!C51/production!C54</f>
        <v>0.55983493810178819</v>
      </c>
      <c r="D48" s="154">
        <f>Kwh!D51/production!D54</f>
        <v>0.56999999999999995</v>
      </c>
      <c r="E48" s="154">
        <f>Kwh!E51/production!E54</f>
        <v>0.55142857142857138</v>
      </c>
      <c r="F48" s="154">
        <f>Kwh!F51/production!F54</f>
        <v>0.53269230769230769</v>
      </c>
      <c r="G48" s="154">
        <f>Kwh!G51/production!G54</f>
        <v>0.55978260869565222</v>
      </c>
      <c r="H48" s="154">
        <f>Kwh!H51/production!H54</f>
        <v>0.56012176560121762</v>
      </c>
      <c r="I48" s="154">
        <f>Kwh!I51/production!I54</f>
        <v>0.54041353383458646</v>
      </c>
      <c r="J48" s="154">
        <f>Kwh!J51/production!J54</f>
        <v>1.2442857142857142</v>
      </c>
      <c r="K48" s="154">
        <f>Kwh!K51/production!K54</f>
        <v>0.55806938159879338</v>
      </c>
      <c r="L48" s="154">
        <f>Kwh!L51/production!L54</f>
        <v>0.56000000000000005</v>
      </c>
      <c r="M48" s="154">
        <f>Kwh!M51/production!M54</f>
        <v>0.55789473684210522</v>
      </c>
      <c r="N48" s="154">
        <f>Kwh!N51/production!N54</f>
        <v>0.56035767511177348</v>
      </c>
      <c r="O48" s="154">
        <f>Kwh!O51/production!O54</f>
        <v>0.32249786142001713</v>
      </c>
      <c r="P48" s="154">
        <f>Kwh!P51/production!P54</f>
        <v>0.55942028985507242</v>
      </c>
      <c r="Q48" s="154">
        <f>Kwh!Q51/production!Q54</f>
        <v>0.59793617427861645</v>
      </c>
    </row>
    <row r="49" spans="1:17" x14ac:dyDescent="0.35">
      <c r="A49" s="54" t="s">
        <v>117</v>
      </c>
      <c r="B49" s="193">
        <f>Kwh!B52/production!B55</f>
        <v>0.46482813749000801</v>
      </c>
      <c r="C49" s="193">
        <f>Kwh!C52/production!C55</f>
        <v>0.51092233009708743</v>
      </c>
      <c r="D49" s="193">
        <f>Kwh!D52/production!D55</f>
        <v>0.52188679245283021</v>
      </c>
      <c r="E49" s="193">
        <f>Kwh!E52/production!E55</f>
        <v>0.52832131822863027</v>
      </c>
      <c r="F49" s="193">
        <f>Kwh!F52/production!F55</f>
        <v>0.49009384775808135</v>
      </c>
      <c r="G49" s="193">
        <f>Kwh!G52/production!G55</f>
        <v>0.52812071330589849</v>
      </c>
      <c r="H49" s="193">
        <f>Kwh!H52/production!H55</f>
        <v>0.4933920704845815</v>
      </c>
      <c r="I49" s="193">
        <f>Kwh!I52/production!I55</f>
        <v>0.50615555166579151</v>
      </c>
      <c r="J49" s="193">
        <f>Kwh!J52/production!J55</f>
        <v>0.70682424704536795</v>
      </c>
      <c r="K49" s="193">
        <f>Kwh!K52/production!K55</f>
        <v>0.49665924276169265</v>
      </c>
      <c r="L49" s="193">
        <f>Kwh!L52/production!L55</f>
        <v>0.51589704769114308</v>
      </c>
      <c r="M49" s="193">
        <f>Kwh!M52/production!M55</f>
        <v>0.50855654761904767</v>
      </c>
      <c r="N49" s="193">
        <f>Kwh!N52/production!N55</f>
        <v>0.49284928492849284</v>
      </c>
      <c r="O49" s="193">
        <f>Kwh!O52/production!O55</f>
        <v>0.39647864362569285</v>
      </c>
      <c r="P49" s="193">
        <f>Kwh!P52/production!P55</f>
        <v>0.44843962008141114</v>
      </c>
      <c r="Q49" s="193">
        <f>Kwh!Q52/production!Q55</f>
        <v>0.50564753210583324</v>
      </c>
    </row>
    <row r="50" spans="1:17" x14ac:dyDescent="0.35">
      <c r="A50" s="56" t="s">
        <v>9</v>
      </c>
      <c r="B50" s="194">
        <f>Kwh!B53/production!B56</f>
        <v>0.81749408983451533</v>
      </c>
      <c r="C50" s="194">
        <f>Kwh!C53/production!C56</f>
        <v>0.83406318423522052</v>
      </c>
      <c r="D50" s="194">
        <f>Kwh!D53/production!D56</f>
        <v>0.82302510716472754</v>
      </c>
      <c r="E50" s="194">
        <f>Kwh!E53/production!E56</f>
        <v>0.82864883169657977</v>
      </c>
      <c r="F50" s="194">
        <f>Kwh!F53/production!F56</f>
        <v>0.93675668112494748</v>
      </c>
      <c r="G50" s="194">
        <f>Kwh!G53/production!G56</f>
        <v>0.88587677725118485</v>
      </c>
      <c r="H50" s="194">
        <f>Kwh!H53/production!H56</f>
        <v>0.7830802603036876</v>
      </c>
      <c r="I50" s="194">
        <f>Kwh!I53/production!I56</f>
        <v>0.84612504679895173</v>
      </c>
      <c r="J50" s="194">
        <f>Kwh!J53/production!J56</f>
        <v>0.96387679406547333</v>
      </c>
      <c r="K50" s="194">
        <f>Kwh!K53/production!K56</f>
        <v>0.87230463373604528</v>
      </c>
      <c r="L50" s="194">
        <f>Kwh!L53/production!L56</f>
        <v>0.96174445294567712</v>
      </c>
      <c r="M50" s="194">
        <f>Kwh!M53/production!M56</f>
        <v>0.93966030989272942</v>
      </c>
      <c r="N50" s="194">
        <f>Kwh!N53/production!N56</f>
        <v>0.87189688096753659</v>
      </c>
      <c r="O50" s="194">
        <f>Kwh!O53/production!O56</f>
        <v>0.78818112049117417</v>
      </c>
      <c r="P50" s="194">
        <f>Kwh!P53/production!P56</f>
        <v>0.85297482837528604</v>
      </c>
      <c r="Q50" s="194" t="e">
        <f>Kwh!Q53/production!Q56</f>
        <v>#VALUE!</v>
      </c>
    </row>
    <row r="52" spans="1:17" x14ac:dyDescent="0.35">
      <c r="A52" s="31" t="s">
        <v>0</v>
      </c>
      <c r="B52" s="32"/>
      <c r="C52" s="32"/>
    </row>
    <row r="53" spans="1:17" x14ac:dyDescent="0.35">
      <c r="A53" s="33" t="s">
        <v>1</v>
      </c>
      <c r="B53" s="62" t="s">
        <v>390</v>
      </c>
      <c r="C53" s="62" t="s">
        <v>391</v>
      </c>
      <c r="D53" s="62" t="s">
        <v>392</v>
      </c>
      <c r="E53" s="62" t="s">
        <v>393</v>
      </c>
      <c r="F53" s="62" t="s">
        <v>394</v>
      </c>
      <c r="G53" s="62" t="s">
        <v>395</v>
      </c>
      <c r="H53" s="62" t="s">
        <v>396</v>
      </c>
      <c r="I53" s="35" t="s">
        <v>421</v>
      </c>
      <c r="J53" s="62" t="s">
        <v>397</v>
      </c>
      <c r="K53" s="62" t="s">
        <v>398</v>
      </c>
      <c r="L53" s="62" t="s">
        <v>399</v>
      </c>
      <c r="M53" s="62" t="s">
        <v>400</v>
      </c>
      <c r="N53" s="62" t="s">
        <v>401</v>
      </c>
      <c r="O53" s="62" t="s">
        <v>402</v>
      </c>
      <c r="P53" s="62" t="s">
        <v>403</v>
      </c>
      <c r="Q53" s="35" t="s">
        <v>422</v>
      </c>
    </row>
    <row r="54" spans="1:17" x14ac:dyDescent="0.35">
      <c r="A54" s="33" t="s">
        <v>2</v>
      </c>
      <c r="B54" s="154">
        <f>Kwh!B58/production!B61</f>
        <v>1.3063829787234043</v>
      </c>
      <c r="C54" s="154">
        <f>Kwh!C58/production!C61</f>
        <v>1.2851711026615971</v>
      </c>
      <c r="D54" s="154">
        <f>Kwh!D58/production!D61</f>
        <v>1.3813229571984436</v>
      </c>
      <c r="E54" s="154">
        <f>Kwh!E58/production!E61</f>
        <v>1.1966527196652719</v>
      </c>
      <c r="F54" s="154">
        <f>Kwh!F58/production!F61</f>
        <v>1.0198019801980198</v>
      </c>
      <c r="G54" s="154">
        <f>Kwh!G58/production!G61</f>
        <v>1.2528301886792452</v>
      </c>
      <c r="H54" s="154">
        <f>Kwh!H58/production!H61</f>
        <v>1.2782608695652173</v>
      </c>
      <c r="I54" s="154">
        <f>Kwh!I58/production!I61</f>
        <v>1.2393973214285714</v>
      </c>
      <c r="J54" s="154">
        <f>Kwh!J58/production!J61</f>
        <v>1.2415458937198067</v>
      </c>
      <c r="K54" s="154">
        <f>Kwh!K58/production!K61</f>
        <v>1.2166666666666666</v>
      </c>
      <c r="L54" s="154">
        <f>Kwh!L58/production!L61</f>
        <v>1.3817034700315458</v>
      </c>
      <c r="M54" s="154">
        <f>Kwh!M58/production!M61</f>
        <v>1.2392344497607655</v>
      </c>
      <c r="N54" s="154">
        <f>Kwh!N58/production!N61</f>
        <v>1.2568093385214008</v>
      </c>
      <c r="O54" s="154">
        <f>Kwh!O58/production!O61</f>
        <v>1.3665158371040724</v>
      </c>
      <c r="P54" s="154">
        <f>Kwh!P58/production!P61</f>
        <v>1.3951219512195121</v>
      </c>
      <c r="Q54" s="154">
        <f>Kwh!Q58/production!Q61</f>
        <v>1.3025362318840579</v>
      </c>
    </row>
    <row r="55" spans="1:17" x14ac:dyDescent="0.35">
      <c r="A55" s="33" t="s">
        <v>3</v>
      </c>
      <c r="B55" s="154">
        <f>'Wws=-pro&amp;sup '!H19</f>
        <v>0.42484210526315791</v>
      </c>
      <c r="C55" s="154">
        <f>'Wws=-pro&amp;sup '!I19</f>
        <v>0.42771855010660981</v>
      </c>
      <c r="D55" s="154">
        <f>'Wws=-pro&amp;sup '!J19</f>
        <v>0.46900736887732986</v>
      </c>
      <c r="E55" s="154">
        <f>'Wws=-pro&amp;sup '!K19</f>
        <v>0.4192678227360308</v>
      </c>
      <c r="F55" s="154">
        <f>'Wws=-pro&amp;sup '!L19</f>
        <v>0.47106041402619347</v>
      </c>
      <c r="G55" s="154">
        <f>'Wws=-pro&amp;sup '!M19</f>
        <v>0.36489607390300233</v>
      </c>
      <c r="H55" s="154">
        <f>'Wws=-pro&amp;sup '!N19</f>
        <v>0.37996070726915521</v>
      </c>
      <c r="I55" s="154">
        <f>Kwh!I59/'Wws=-pro&amp;sup '!N18</f>
        <v>0.42242050422180971</v>
      </c>
      <c r="J55" s="154">
        <f>'Wws=-pro&amp;sup '!O19</f>
        <v>0.38873239436619716</v>
      </c>
      <c r="K55" s="154">
        <f>'Wws=-pro&amp;sup '!P19</f>
        <v>0.40833333333333333</v>
      </c>
      <c r="L55" s="154">
        <f>'Wws=-pro&amp;sup '!Q19</f>
        <v>0.42114384748700173</v>
      </c>
      <c r="M55" s="154">
        <f>'Wws=-pro&amp;sup '!R19</f>
        <v>0.3784545967287084</v>
      </c>
      <c r="N55" s="154">
        <f>'Wws=-pro&amp;sup '!S19</f>
        <v>0.42096505823627289</v>
      </c>
      <c r="O55" s="154">
        <f>'Wws=-pro&amp;sup '!T19</f>
        <v>0.42469135802469138</v>
      </c>
      <c r="P55" s="154">
        <f>'Wws=-pro&amp;sup '!U19</f>
        <v>0.37704174228675136</v>
      </c>
      <c r="Q55" s="154">
        <f>Kwh!Q59/'Wws=-pro&amp;sup '!U18</f>
        <v>0.40393202679235923</v>
      </c>
    </row>
    <row r="56" spans="1:17" x14ac:dyDescent="0.35">
      <c r="A56" s="33" t="s">
        <v>100</v>
      </c>
      <c r="B56" s="154">
        <f>Kwh!B60/production!B63</f>
        <v>1.197080291970803</v>
      </c>
      <c r="C56" s="154">
        <f>Kwh!C60/production!C63</f>
        <v>0.62121212121212122</v>
      </c>
      <c r="D56" s="154">
        <f>Kwh!D60/production!D63</f>
        <v>0.6</v>
      </c>
      <c r="E56" s="154">
        <f>Kwh!E60/production!E63</f>
        <v>0.60311284046692604</v>
      </c>
      <c r="F56" s="154">
        <f>Kwh!F60/production!F63</f>
        <v>0.82677165354330706</v>
      </c>
      <c r="G56" s="154">
        <f>Kwh!G60/production!G63</f>
        <v>0.61538461538461542</v>
      </c>
      <c r="H56" s="154">
        <f>Kwh!H60/production!H63</f>
        <v>0.96747967479674801</v>
      </c>
      <c r="I56" s="154">
        <f>Kwh!I60/production!I63</f>
        <v>0.75579150579150578</v>
      </c>
      <c r="J56" s="154">
        <f>Kwh!J60/production!J63</f>
        <v>1.21875</v>
      </c>
      <c r="K56" s="154">
        <f>Kwh!K60/production!K63</f>
        <v>0.7109375</v>
      </c>
      <c r="L56" s="154">
        <f>Kwh!L60/production!L63</f>
        <v>0.62698412698412698</v>
      </c>
      <c r="M56" s="154">
        <f>Kwh!M60/production!M63</f>
        <v>0.76744186046511631</v>
      </c>
      <c r="N56" s="154">
        <f>Kwh!N60/production!N63</f>
        <v>0.9140625</v>
      </c>
      <c r="O56" s="154">
        <f>Kwh!O60/production!O63</f>
        <v>0.79365079365079361</v>
      </c>
      <c r="P56" s="154">
        <f>Kwh!P60/production!P63</f>
        <v>0</v>
      </c>
      <c r="Q56" s="154">
        <f>Kwh!Q60/production!Q63</f>
        <v>0.76978417266187049</v>
      </c>
    </row>
    <row r="57" spans="1:17" x14ac:dyDescent="0.35">
      <c r="A57" s="33" t="s">
        <v>125</v>
      </c>
      <c r="B57" s="154"/>
      <c r="C57" s="154"/>
      <c r="D57" s="154"/>
      <c r="E57" s="154"/>
      <c r="F57" s="154">
        <f>Kwh!F60/production!F62</f>
        <v>0.16055045871559634</v>
      </c>
      <c r="G57" s="154"/>
      <c r="H57" s="154"/>
      <c r="I57" s="154">
        <f>Kwh!I60/production!I62</f>
        <v>0.1739227010217681</v>
      </c>
      <c r="J57" s="154"/>
      <c r="K57" s="154"/>
      <c r="L57" s="154"/>
      <c r="M57" s="154">
        <f>Kwh!M62/production!M65</f>
        <v>1.1218223836249588</v>
      </c>
      <c r="N57" s="154" t="e">
        <f>Kwh!N62/production!N65</f>
        <v>#DIV/0!</v>
      </c>
      <c r="O57" s="154" t="e">
        <f>Kwh!O62/production!O65</f>
        <v>#DIV/0!</v>
      </c>
      <c r="P57" s="154" t="e">
        <f>Kwh!P62/production!P65</f>
        <v>#DIV/0!</v>
      </c>
      <c r="Q57" s="154">
        <f>Kwh!Q62/production!Q65</f>
        <v>1.1218223836249588</v>
      </c>
    </row>
    <row r="58" spans="1:17" x14ac:dyDescent="0.35">
      <c r="A58" s="58" t="s">
        <v>119</v>
      </c>
      <c r="B58" s="107">
        <f>Kwh!B63/'Wws=-pro&amp;sup '!H20</f>
        <v>0.53876956680014565</v>
      </c>
      <c r="C58" s="107">
        <f>Kwh!C63/'Wws=-pro&amp;sup '!I20</f>
        <v>0.51934306569343069</v>
      </c>
      <c r="D58" s="107">
        <f>Kwh!D63/'Wws=-pro&amp;sup '!J20</f>
        <v>0.5623608017817372</v>
      </c>
      <c r="E58" s="107">
        <f>Kwh!E63/'Wws=-pro&amp;sup '!K20</f>
        <v>0.49466192170818507</v>
      </c>
      <c r="F58" s="107">
        <f>Kwh!F63/'Wws=-pro&amp;sup '!L20</f>
        <v>0.54665713264211657</v>
      </c>
      <c r="G58" s="107">
        <f>Kwh!G63/'Wws=-pro&amp;sup '!M20</f>
        <v>0.46953125000000001</v>
      </c>
      <c r="H58" s="107">
        <f>Kwh!H63/'Wws=-pro&amp;sup '!N20</f>
        <v>3.1525189786059351</v>
      </c>
      <c r="I58" s="107">
        <f>Kwh!I63/'Wws=-pro&amp;sup '!N21</f>
        <v>0.912275311107697</v>
      </c>
      <c r="J58" s="107">
        <f>Kwh!J63/'Wws=-pro&amp;sup '!N20</f>
        <v>0.47584541062801933</v>
      </c>
      <c r="K58" s="107">
        <f>Kwh!K63/'Wws=-pro&amp;sup '!O20</f>
        <v>0.50070921985815597</v>
      </c>
      <c r="L58" s="107">
        <f>Kwh!L63/'Wws=-pro&amp;sup '!P20</f>
        <v>0.51558171745152359</v>
      </c>
      <c r="M58" s="107">
        <f>Kwh!M63/'Wws=-pro&amp;sup '!Q20</f>
        <v>0.33805888767720826</v>
      </c>
      <c r="N58" s="107">
        <f>Kwh!N63/'Wws=-pro&amp;sup '!R20</f>
        <v>0.68782567503552816</v>
      </c>
      <c r="O58" s="107">
        <f>Kwh!O63/'Wws=-pro&amp;sup '!S20</f>
        <v>0.5141627823592686</v>
      </c>
      <c r="P58" s="107">
        <f>Kwh!P63/'Wws=-pro&amp;sup '!T20</f>
        <v>0.40223262513503782</v>
      </c>
      <c r="Q58" s="107">
        <f>Kwh!Q63/'Wws=-pro&amp;sup '!U21</f>
        <v>0.50026861502095199</v>
      </c>
    </row>
    <row r="59" spans="1:17" x14ac:dyDescent="0.35">
      <c r="A59" s="33" t="s">
        <v>4</v>
      </c>
      <c r="B59" s="153">
        <f>Kwh!B64/production!B67</f>
        <v>1.097887323943662</v>
      </c>
      <c r="C59" s="153">
        <f>Kwh!C64/production!C67</f>
        <v>1.1174698795180722</v>
      </c>
      <c r="D59" s="153">
        <f>Kwh!D64/production!D67</f>
        <v>1.1199394627317443</v>
      </c>
      <c r="E59" s="153">
        <f>Kwh!E64/production!E67</f>
        <v>1.1191728005608133</v>
      </c>
      <c r="F59" s="153">
        <f>Kwh!F64/production!F67</f>
        <v>1.1187975371242302</v>
      </c>
      <c r="G59" s="153">
        <f>Kwh!G64/production!G67</f>
        <v>1.1309523809523809</v>
      </c>
      <c r="H59" s="153">
        <f>Kwh!H64/production!H67</f>
        <v>1.1237713869676009</v>
      </c>
      <c r="I59" s="153">
        <f>Kwh!I64/production!I67</f>
        <v>1.118312757201646</v>
      </c>
      <c r="J59" s="153">
        <f>Kwh!J64/production!J67</f>
        <v>1.1043214044564484</v>
      </c>
      <c r="K59" s="153">
        <f>Kwh!K64/production!K67</f>
        <v>1.1590214067278288</v>
      </c>
      <c r="L59" s="153">
        <f>Kwh!L64/production!L67</f>
        <v>1.1305410122164048</v>
      </c>
      <c r="M59" s="153">
        <f>Kwh!M64/production!M67</f>
        <v>1.0481137233460907</v>
      </c>
      <c r="N59" s="153">
        <f>Kwh!N64/production!N67</f>
        <v>1.1152959262106072</v>
      </c>
      <c r="O59" s="153">
        <f>Kwh!O64/production!O67</f>
        <v>1.1696990902729181</v>
      </c>
      <c r="P59" s="153">
        <f>Kwh!P64/production!P67</f>
        <v>1.1191135734072022</v>
      </c>
      <c r="Q59" s="153">
        <f>Kwh!Q64/production!Q67</f>
        <v>1.1252126200274348</v>
      </c>
    </row>
    <row r="60" spans="1:17" x14ac:dyDescent="0.35">
      <c r="A60" s="33" t="s">
        <v>112</v>
      </c>
      <c r="B60" s="154"/>
      <c r="C60" s="154"/>
      <c r="D60" s="154"/>
      <c r="E60" s="154"/>
      <c r="F60" s="154"/>
      <c r="G60" s="154"/>
      <c r="H60" s="154"/>
      <c r="I60" s="190"/>
      <c r="J60" s="6"/>
      <c r="K60" s="42"/>
      <c r="L60" s="45"/>
      <c r="M60" s="6"/>
      <c r="N60" s="44"/>
      <c r="O60" s="44"/>
      <c r="P60" s="44"/>
      <c r="Q60" s="191"/>
    </row>
    <row r="61" spans="1:17" x14ac:dyDescent="0.35">
      <c r="A61" s="33" t="s">
        <v>128</v>
      </c>
      <c r="B61" s="154"/>
      <c r="C61" s="154"/>
      <c r="D61" s="154"/>
      <c r="E61" s="154"/>
      <c r="F61" s="154"/>
      <c r="G61" s="154"/>
      <c r="H61" s="154">
        <f>Kwh!H66/production!H70</f>
        <v>0.86904761904761907</v>
      </c>
      <c r="I61" s="154">
        <f>Kwh!I66/production!I70</f>
        <v>0.86904761904761907</v>
      </c>
      <c r="J61" s="44"/>
      <c r="K61" s="44"/>
      <c r="L61" s="44"/>
      <c r="M61" s="44"/>
      <c r="N61" s="44"/>
      <c r="O61" s="44"/>
      <c r="P61" s="44"/>
      <c r="Q61" s="191"/>
    </row>
    <row r="62" spans="1:17" x14ac:dyDescent="0.35">
      <c r="A62" s="46" t="s">
        <v>118</v>
      </c>
      <c r="B62" s="192">
        <f>Kwh!B67/production!B71</f>
        <v>1.097887323943662</v>
      </c>
      <c r="C62" s="192">
        <f>Kwh!C67/production!C71</f>
        <v>1.1174698795180722</v>
      </c>
      <c r="D62" s="192">
        <f>Kwh!D67/production!D71</f>
        <v>1.1199394627317443</v>
      </c>
      <c r="E62" s="192">
        <f>Kwh!E67/production!E71</f>
        <v>1.1191728005608133</v>
      </c>
      <c r="F62" s="192">
        <f>Kwh!F67/production!F71</f>
        <v>1.1187975371242302</v>
      </c>
      <c r="G62" s="192">
        <f>Kwh!G67/production!G71</f>
        <v>1.1309523809523809</v>
      </c>
      <c r="H62" s="192">
        <f>Kwh!H67/production!H71</f>
        <v>1.0851648351648351</v>
      </c>
      <c r="I62" s="192">
        <f>Kwh!I67/production!I71</f>
        <v>1.1126243305279266</v>
      </c>
      <c r="J62" s="192">
        <f>Kwh!J67/production!J71</f>
        <v>1.1043214044564484</v>
      </c>
      <c r="K62" s="192">
        <f>Kwh!K67/production!K71</f>
        <v>1.1590214067278288</v>
      </c>
      <c r="L62" s="192">
        <f>Kwh!L67/production!L71</f>
        <v>1.1305410122164048</v>
      </c>
      <c r="M62" s="192">
        <f>Kwh!M67/production!M71</f>
        <v>1.0481137233460907</v>
      </c>
      <c r="N62" s="192">
        <f>Kwh!N67/production!N71</f>
        <v>0</v>
      </c>
      <c r="O62" s="192">
        <f>Kwh!O67/production!O71</f>
        <v>1.1696990902729181</v>
      </c>
      <c r="P62" s="192">
        <f>Kwh!P67/production!P71</f>
        <v>1.0154700515668384</v>
      </c>
      <c r="Q62" s="192">
        <f>Kwh!Q67/production!Q71</f>
        <v>1.1110333692142089</v>
      </c>
    </row>
    <row r="63" spans="1:17" x14ac:dyDescent="0.35">
      <c r="A63" s="33" t="s">
        <v>99</v>
      </c>
      <c r="B63" s="154">
        <f>Kwh!B68/production!B72</f>
        <v>1</v>
      </c>
      <c r="C63" s="154">
        <f>Kwh!C68/production!C72</f>
        <v>0.51528384279475981</v>
      </c>
      <c r="D63" s="154">
        <f>Kwh!D68/production!D72</f>
        <v>0.50583657587548636</v>
      </c>
      <c r="E63" s="154">
        <f>Kwh!E68/production!E72</f>
        <v>0.5067567567567568</v>
      </c>
      <c r="F63" s="154">
        <f>Kwh!F68/production!F72</f>
        <v>0.49838187702265374</v>
      </c>
      <c r="G63" s="154">
        <f>Kwh!G68/production!G72</f>
        <v>0.52927927927927931</v>
      </c>
      <c r="H63" s="154">
        <f>Kwh!H68/production!H72</f>
        <v>0.54314159292035402</v>
      </c>
      <c r="I63" s="154">
        <f>Kwh!I68/production!I72</f>
        <v>0.54918317692040319</v>
      </c>
      <c r="J63" s="154">
        <f>Kwh!J68/production!J72</f>
        <v>0.5112540192926045</v>
      </c>
      <c r="K63" s="154">
        <f>Kwh!K68/production!K72</f>
        <v>0.51776649746192893</v>
      </c>
      <c r="L63" s="154">
        <f>Kwh!L68/production!L72</f>
        <v>0.49509803921568629</v>
      </c>
      <c r="M63" s="154">
        <f>Kwh!M68/production!M72</f>
        <v>0.54705882352941182</v>
      </c>
      <c r="N63" s="154">
        <f>Kwh!N68/production!N72</f>
        <v>0.51595744680851063</v>
      </c>
      <c r="O63" s="154">
        <f>Kwh!O68/production!O72</f>
        <v>0.51818181818181819</v>
      </c>
      <c r="P63" s="154">
        <f>Kwh!P68/production!P72</f>
        <v>0.52380952380952384</v>
      </c>
      <c r="Q63" s="154">
        <f>Kwh!Q68/production!Q72</f>
        <v>0.51455733808674986</v>
      </c>
    </row>
    <row r="64" spans="1:17" x14ac:dyDescent="0.35">
      <c r="A64" s="33" t="s">
        <v>7</v>
      </c>
      <c r="B64" s="154">
        <f>Kwh!B69/production!B73</f>
        <v>1</v>
      </c>
      <c r="C64" s="154">
        <f>Kwh!C69/production!C73</f>
        <v>0.5005208333333333</v>
      </c>
      <c r="D64" s="154">
        <f>Kwh!D69/production!D73</f>
        <v>0.40765550239234449</v>
      </c>
      <c r="E64" s="154">
        <f>Kwh!E69/production!E73</f>
        <v>0.49285714285714288</v>
      </c>
      <c r="F64" s="154">
        <f>Kwh!F69/production!F73</f>
        <v>0.46029919447640966</v>
      </c>
      <c r="G64" s="154">
        <f>Kwh!G69/production!G73</f>
        <v>0.44258872651356995</v>
      </c>
      <c r="H64" s="154">
        <f>Kwh!H69/production!H73</f>
        <v>0.4861111111111111</v>
      </c>
      <c r="I64" s="154">
        <f>Kwh!I69/production!I73</f>
        <v>0.51611545905916012</v>
      </c>
      <c r="J64" s="154">
        <f>Kwh!J69/production!J73</f>
        <v>0.48768197088465848</v>
      </c>
      <c r="K64" s="154">
        <f>Kwh!K69/production!K73</f>
        <v>0.43947525342874177</v>
      </c>
      <c r="L64" s="154">
        <f>Kwh!L69/production!L73</f>
        <v>0.49222488038277512</v>
      </c>
      <c r="M64" s="154">
        <f>Kwh!M69/production!M73</f>
        <v>0.47217630853994491</v>
      </c>
      <c r="N64" s="154">
        <f>Kwh!N69/production!N73</f>
        <v>5.3267435475013732E-2</v>
      </c>
      <c r="O64" s="154">
        <f>Kwh!O69/production!O73</f>
        <v>0.48007138607971445</v>
      </c>
      <c r="P64" s="154">
        <f>Kwh!P69/production!P73</f>
        <v>0.4679245283018868</v>
      </c>
      <c r="Q64" s="154">
        <f>Kwh!Q69/production!Q73</f>
        <v>0.41114812708214837</v>
      </c>
    </row>
    <row r="65" spans="1:17" x14ac:dyDescent="0.35">
      <c r="A65" s="33" t="s">
        <v>103</v>
      </c>
      <c r="B65" s="154">
        <f>Kwh!B70/production!B74</f>
        <v>0.53773584905660377</v>
      </c>
      <c r="C65" s="154">
        <f>Kwh!C70/production!C74</f>
        <v>0.56011730205278587</v>
      </c>
      <c r="D65" s="154">
        <f>Kwh!D70/production!D74</f>
        <v>0.55932203389830504</v>
      </c>
      <c r="E65" s="154">
        <f>Kwh!E70/production!E74</f>
        <v>0.56012176560121762</v>
      </c>
      <c r="F65" s="154">
        <f>Kwh!F70/production!F74</f>
        <v>0.55987558320373254</v>
      </c>
      <c r="G65" s="154">
        <f>Kwh!G70/production!G74</f>
        <v>0.56033057851239665</v>
      </c>
      <c r="H65" s="154">
        <f>Kwh!H70/production!H74</f>
        <v>0.56019261637239171</v>
      </c>
      <c r="I65" s="154">
        <f>Kwh!I70/production!I74</f>
        <v>0.55732913669064743</v>
      </c>
      <c r="J65" s="154">
        <f>Kwh!J70/production!J74</f>
        <v>0.55757575757575761</v>
      </c>
      <c r="K65" s="154">
        <f>Kwh!K70/production!K74</f>
        <v>0.55988455988455987</v>
      </c>
      <c r="L65" s="154">
        <f>Kwh!L70/production!L74</f>
        <v>0.56006006006006004</v>
      </c>
      <c r="M65" s="154">
        <f>Kwh!M70/production!M74</f>
        <v>0.56033057851239665</v>
      </c>
      <c r="N65" s="154">
        <f>Kwh!N70/production!N74</f>
        <v>0.61833333333333329</v>
      </c>
      <c r="O65" s="154">
        <f>Kwh!O70/production!O74</f>
        <v>0.61499999999999999</v>
      </c>
      <c r="P65" s="154">
        <f>Kwh!P70/production!P74</f>
        <v>0.41333333333333333</v>
      </c>
      <c r="Q65" s="154">
        <f>Kwh!Q70/production!Q74</f>
        <v>0.56034482758620685</v>
      </c>
    </row>
    <row r="66" spans="1:17" x14ac:dyDescent="0.35">
      <c r="A66" s="54" t="s">
        <v>117</v>
      </c>
      <c r="B66" s="193">
        <f>Kwh!B71/production!B75</f>
        <v>0.86523652365236525</v>
      </c>
      <c r="C66" s="193">
        <f>Kwh!C71/production!C75</f>
        <v>0.51607205934298839</v>
      </c>
      <c r="D66" s="193">
        <f>Kwh!D71/production!D75</f>
        <v>0.45106382978723403</v>
      </c>
      <c r="E66" s="193">
        <f>Kwh!E71/production!E75</f>
        <v>0.51146881287726353</v>
      </c>
      <c r="F66" s="193">
        <f>Kwh!F71/production!F75</f>
        <v>0.48847583643122677</v>
      </c>
      <c r="G66" s="193">
        <f>Kwh!G71/production!G75</f>
        <v>0.49317406143344711</v>
      </c>
      <c r="H66" s="193">
        <f>Kwh!H71/production!H75</f>
        <v>0.51485731097381582</v>
      </c>
      <c r="I66" s="193">
        <f>Kwh!I71/production!I75</f>
        <v>0.53061224489795922</v>
      </c>
      <c r="J66" s="193">
        <f>Kwh!J71/production!J75</f>
        <v>0.50020601565718992</v>
      </c>
      <c r="K66" s="193">
        <f>Kwh!K71/production!K75</f>
        <v>0.47798987144526683</v>
      </c>
      <c r="L66" s="193">
        <f>Kwh!L71/production!L75</f>
        <v>0.50910415149308086</v>
      </c>
      <c r="M66" s="193">
        <f>Kwh!M71/production!M75</f>
        <v>0.4976833976833977</v>
      </c>
      <c r="N66" s="193">
        <f>Kwh!N71/production!N75</f>
        <v>0.21655806822537371</v>
      </c>
      <c r="O66" s="193">
        <f>Kwh!O71/production!O75</f>
        <v>0.51579368252698921</v>
      </c>
      <c r="P66" s="193">
        <f>Kwh!P71/production!P75</f>
        <v>0.46230954290296711</v>
      </c>
      <c r="Q66" s="193">
        <f>Kwh!Q71/production!Q75</f>
        <v>0.45366343258614922</v>
      </c>
    </row>
    <row r="67" spans="1:17" x14ac:dyDescent="0.35">
      <c r="A67" s="56" t="s">
        <v>9</v>
      </c>
      <c r="B67" s="194">
        <f>Kwh!B72/production!B76</f>
        <v>1.0889359449444149</v>
      </c>
      <c r="C67" s="194">
        <f>Kwh!C72/production!C76</f>
        <v>0.90406303105206243</v>
      </c>
      <c r="D67" s="194">
        <f>Kwh!D72/production!D76</f>
        <v>0.86391143911439117</v>
      </c>
      <c r="E67" s="194">
        <f>Kwh!E72/production!E76</f>
        <v>0.91748315982853645</v>
      </c>
      <c r="F67" s="194">
        <f>Kwh!F72/production!F76</f>
        <v>0.90772762050497324</v>
      </c>
      <c r="G67" s="194">
        <f>Kwh!G72/production!G76</f>
        <v>0.86726691838512926</v>
      </c>
      <c r="H67" s="194">
        <f>Kwh!H72/production!H76</f>
        <v>0.984164798206278</v>
      </c>
      <c r="I67" s="194">
        <f>Kwh!I72/production!I76</f>
        <v>0.93750470455400825</v>
      </c>
      <c r="J67" s="194">
        <f>Kwh!J72/production!J76</f>
        <v>0.92099890058112144</v>
      </c>
      <c r="K67" s="194">
        <f>Kwh!K72/production!K76</f>
        <v>0.93769373837569747</v>
      </c>
      <c r="L67" s="194">
        <f>Kwh!L72/production!L76</f>
        <v>0.91761533852606347</v>
      </c>
      <c r="M67" s="194">
        <f>Kwh!M72/production!M76</f>
        <v>0.50304062271953298</v>
      </c>
      <c r="N67" s="194">
        <f>Kwh!N72/production!N76</f>
        <v>0.32143426294820715</v>
      </c>
      <c r="O67" s="194">
        <f>Kwh!O72/production!O76</f>
        <v>0.95543307086614171</v>
      </c>
      <c r="P67" s="194">
        <f>Kwh!P72/production!P76</f>
        <v>0.78741441147701341</v>
      </c>
      <c r="Q67" s="194">
        <f>Kwh!Q72/production!Q76</f>
        <v>0.8195843015750065</v>
      </c>
    </row>
    <row r="69" spans="1:17" x14ac:dyDescent="0.35">
      <c r="A69" s="31" t="s">
        <v>0</v>
      </c>
      <c r="B69" s="32"/>
      <c r="C69" s="3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1:17" x14ac:dyDescent="0.35">
      <c r="A70" s="33" t="s">
        <v>1</v>
      </c>
      <c r="B70" s="62" t="s">
        <v>490</v>
      </c>
      <c r="C70" s="62" t="s">
        <v>491</v>
      </c>
      <c r="D70" s="62" t="s">
        <v>492</v>
      </c>
      <c r="E70" s="62" t="s">
        <v>493</v>
      </c>
      <c r="F70" s="62" t="s">
        <v>494</v>
      </c>
      <c r="G70" s="62" t="s">
        <v>495</v>
      </c>
      <c r="H70" s="62" t="s">
        <v>496</v>
      </c>
      <c r="I70" s="35" t="s">
        <v>497</v>
      </c>
      <c r="J70" s="62" t="s">
        <v>463</v>
      </c>
      <c r="K70" s="62" t="s">
        <v>464</v>
      </c>
      <c r="L70" s="62" t="s">
        <v>465</v>
      </c>
      <c r="M70" s="62" t="s">
        <v>466</v>
      </c>
      <c r="N70" s="62" t="s">
        <v>467</v>
      </c>
      <c r="O70" s="62" t="s">
        <v>468</v>
      </c>
      <c r="P70" s="62" t="s">
        <v>469</v>
      </c>
      <c r="Q70" s="35" t="s">
        <v>498</v>
      </c>
    </row>
    <row r="71" spans="1:17" x14ac:dyDescent="0.35">
      <c r="A71" s="33" t="s">
        <v>2</v>
      </c>
      <c r="B71" s="154">
        <f>Kwh!B76/production!B80</f>
        <v>1.2377358490566037</v>
      </c>
      <c r="C71" s="154">
        <f>Kwh!C76/production!C80</f>
        <v>1.2522935779816513</v>
      </c>
      <c r="D71" s="154">
        <f>Kwh!D76/production!D80</f>
        <v>1.3613707165109035</v>
      </c>
      <c r="E71" s="154">
        <f>Kwh!E76/production!E80</f>
        <v>1.2761904761904761</v>
      </c>
      <c r="F71" s="154">
        <f>Kwh!F76/production!F80</f>
        <v>1.2488262910798122</v>
      </c>
      <c r="G71" s="154">
        <f>Kwh!G76/production!G80</f>
        <v>1.3804878048780487</v>
      </c>
      <c r="H71" s="154">
        <f>Kwh!H76/production!H80</f>
        <v>1.2448132780082988</v>
      </c>
      <c r="I71" s="154">
        <f>Kwh!I76/production!I80</f>
        <v>1.2881052002390914</v>
      </c>
      <c r="J71" s="154">
        <f>Kwh!J76/production!J80</f>
        <v>1.3333333333333333</v>
      </c>
      <c r="K71" s="154">
        <f>Kwh!K76/production!K80</f>
        <v>1.3949579831932772</v>
      </c>
      <c r="L71" s="154">
        <f>Kwh!L76/production!L80</f>
        <v>1.2227488151658767</v>
      </c>
      <c r="M71" s="154">
        <f>Kwh!M76/production!M80</f>
        <v>1.3476394849785407</v>
      </c>
      <c r="N71" s="154">
        <f>Kwh!N76/production!N80</f>
        <v>1.1902985074626866</v>
      </c>
      <c r="O71" s="154">
        <f>Kwh!O76/production!O80</f>
        <v>1.375</v>
      </c>
      <c r="P71" s="154">
        <f>Kwh!P76/production!P80</f>
        <v>1.2682926829268293</v>
      </c>
      <c r="Q71" s="154">
        <f>Kwh!Q76/production!Q80</f>
        <v>1.3052825552825553</v>
      </c>
    </row>
    <row r="72" spans="1:17" x14ac:dyDescent="0.35">
      <c r="A72" s="33" t="s">
        <v>3</v>
      </c>
      <c r="B72" s="154">
        <f>'Wws=-pro&amp;sup '!V19</f>
        <v>0.43532338308457713</v>
      </c>
      <c r="C72" s="154">
        <f>'Wws=-pro&amp;sup '!W19</f>
        <v>0.56024963994239074</v>
      </c>
      <c r="D72" s="154">
        <f>'Wws=-pro&amp;sup '!X19</f>
        <v>0.48580301685891747</v>
      </c>
      <c r="E72" s="154">
        <f>'Wws=-pro&amp;sup '!Y19</f>
        <v>0.46614173228346456</v>
      </c>
      <c r="F72" s="154">
        <f>'Wws=-pro&amp;sup '!Z19</f>
        <v>0.53667595171773441</v>
      </c>
      <c r="G72" s="154">
        <f>'Wws=-pro&amp;sup '!AA19</f>
        <v>0.45159877354358302</v>
      </c>
      <c r="H72" s="154">
        <f>'Wws=-pro&amp;sup '!AB19</f>
        <v>0.40376470588235291</v>
      </c>
      <c r="I72" s="154">
        <f>Kwh!I77/'Wws=-pro&amp;sup '!AB18</f>
        <v>0.4757428553403571</v>
      </c>
      <c r="J72" s="154">
        <f>'Wws=-pro&amp;sup '!B30</f>
        <v>0.46826397646069778</v>
      </c>
      <c r="K72" s="154">
        <f>'Wws=-pro&amp;sup '!C30</f>
        <v>0.3871975019516003</v>
      </c>
      <c r="L72" s="154">
        <f>'Wws=-pro&amp;sup '!D30</f>
        <v>0.42055267702936094</v>
      </c>
      <c r="M72" s="154">
        <f>'Wws=-pro&amp;sup '!E30</f>
        <v>0.46119463632669644</v>
      </c>
      <c r="N72" s="154">
        <f>'Wws=-pro&amp;sup '!F30</f>
        <v>0.35321687260332341</v>
      </c>
      <c r="O72" s="154">
        <f>'Wws=-pro&amp;sup '!G30</f>
        <v>0.44683544303797468</v>
      </c>
      <c r="P72" s="154">
        <f>'Wws=-pro&amp;sup '!H30</f>
        <v>0.34997953336062221</v>
      </c>
      <c r="Q72" s="154">
        <f>Kwh!Q77/'Wws=-pro&amp;sup '!H29</f>
        <v>0.41225263656831379</v>
      </c>
    </row>
    <row r="73" spans="1:17" x14ac:dyDescent="0.35">
      <c r="A73" s="33" t="s">
        <v>100</v>
      </c>
      <c r="B73" s="154">
        <f>Kwh!B78/production!B82</f>
        <v>0.93710691823899372</v>
      </c>
      <c r="C73" s="154">
        <f>Kwh!C78/production!C82</f>
        <v>1</v>
      </c>
      <c r="D73" s="154">
        <f>Kwh!D78/production!D82</f>
        <v>1</v>
      </c>
      <c r="E73" s="154">
        <f>Kwh!E78/production!E82</f>
        <v>0.78125</v>
      </c>
      <c r="F73" s="154">
        <f>Kwh!F78/production!F82</f>
        <v>0.62595419847328249</v>
      </c>
      <c r="G73" s="154">
        <f>Kwh!G78/production!G82</f>
        <v>0.84251968503937003</v>
      </c>
      <c r="H73" s="154">
        <f>Kwh!H78/production!H82</f>
        <v>0.5901639344262295</v>
      </c>
      <c r="I73" s="154">
        <f>Kwh!I78/production!I82</f>
        <v>0.83190578158458239</v>
      </c>
      <c r="J73" s="154">
        <f>Kwh!J78/production!J82</f>
        <v>0.70542635658914732</v>
      </c>
      <c r="K73" s="154">
        <f>Kwh!K77/production!K80</f>
        <v>4.1680672268907566</v>
      </c>
      <c r="L73" s="154">
        <f>Kwh!L77/production!L80</f>
        <v>4.6161137440758298</v>
      </c>
      <c r="M73" s="154">
        <f>Kwh!M77/production!M80</f>
        <v>4.8712446351931327</v>
      </c>
      <c r="N73" s="154">
        <f>Kwh!N77/production!N80</f>
        <v>3.0932835820895521</v>
      </c>
      <c r="O73" s="154">
        <f>Kwh!O77/production!O80</f>
        <v>3.8933823529411766</v>
      </c>
      <c r="P73" s="154">
        <f>Kwh!P77/production!P80</f>
        <v>4.1707317073170733</v>
      </c>
      <c r="Q73" s="154">
        <f>Kwh!Q77/production!Q80</f>
        <v>4.2739557739557741</v>
      </c>
    </row>
    <row r="74" spans="1:17" x14ac:dyDescent="0.35">
      <c r="A74" s="33" t="s">
        <v>125</v>
      </c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>
        <f>Kwh!O80/production!O84</f>
        <v>1.5524193548387097</v>
      </c>
      <c r="P74" s="154" t="e">
        <f>Kwh!P80/production!P84</f>
        <v>#DIV/0!</v>
      </c>
      <c r="Q74" s="154">
        <f>Kwh!Q80/production!Q84</f>
        <v>1.5524193548387097</v>
      </c>
    </row>
    <row r="75" spans="1:17" x14ac:dyDescent="0.35">
      <c r="A75" s="58" t="s">
        <v>119</v>
      </c>
      <c r="B75" s="107">
        <f>Kwh!B81/'Wws=-pro&amp;sup '!V20</f>
        <v>0.53843441466854725</v>
      </c>
      <c r="C75" s="107">
        <f>Kwh!C81/'Wws=-pro&amp;sup '!W20</f>
        <v>0.64611590628853266</v>
      </c>
      <c r="D75" s="107">
        <f>Kwh!D81/'Wws=-pro&amp;sup '!X20</f>
        <v>0.61512915129151291</v>
      </c>
      <c r="E75" s="107">
        <f>Kwh!E81/'Wws=-pro&amp;sup '!Y20</f>
        <v>0.53926337734537877</v>
      </c>
      <c r="F75" s="107">
        <f>Kwh!F81/'Wws=-pro&amp;sup '!Z20</f>
        <v>1.2201761409127301</v>
      </c>
      <c r="G75" s="107">
        <f>Kwh!G81/'Wws=-pro&amp;sup '!AA20</f>
        <v>0.54340344168260035</v>
      </c>
      <c r="H75" s="107">
        <f>Kwh!H81/'Wws=-pro&amp;sup '!AB20</f>
        <v>0.49437299035369775</v>
      </c>
      <c r="I75" s="107">
        <f>Kwh!I81/'Wws=-pro&amp;sup '!AB21</f>
        <v>0.65104561707660635</v>
      </c>
      <c r="J75" s="107">
        <f>Kwh!J81/'Wws=-pro&amp;sup '!B31</f>
        <v>0.5437430786267996</v>
      </c>
      <c r="K75" s="107">
        <f>Kwh!K81/'Wws=-pro&amp;sup '!C31</f>
        <v>0.48533424283765347</v>
      </c>
      <c r="L75" s="107">
        <f>Kwh!L81/'Wws=-pro&amp;sup '!D31</f>
        <v>0.49472494348153728</v>
      </c>
      <c r="M75" s="107">
        <f>Kwh!M81/'Wws=-pro&amp;sup '!E31</f>
        <v>0.51455965909090906</v>
      </c>
      <c r="N75" s="107">
        <f>Kwh!N81/'Wws=-pro&amp;sup '!F31</f>
        <v>0.44096209912536444</v>
      </c>
      <c r="O75" s="107">
        <f>Kwh!O81/'Wws=-pro&amp;sup '!G31</f>
        <v>0.59154929577464788</v>
      </c>
      <c r="P75" s="107">
        <f>Kwh!P81/'Wws=-pro&amp;sup '!H31</f>
        <v>0.44776657060518732</v>
      </c>
      <c r="Q75" s="107">
        <f>Kwh!Q81/'Wws=-pro&amp;sup '!H32</f>
        <v>0.50726804123711344</v>
      </c>
    </row>
    <row r="76" spans="1:17" x14ac:dyDescent="0.35">
      <c r="A76" s="33" t="s">
        <v>4</v>
      </c>
      <c r="B76" s="153">
        <f>Kwh!B82/production!B86</f>
        <v>1.0270175438596492</v>
      </c>
      <c r="C76" s="153">
        <f>Kwh!C82/production!C86</f>
        <v>1.5618996798292422</v>
      </c>
      <c r="D76" s="153">
        <f>Kwh!D82/production!D86</f>
        <v>1.1009962212298179</v>
      </c>
      <c r="E76" s="153">
        <f>Kwh!E82/production!E86</f>
        <v>1.1089547156962887</v>
      </c>
      <c r="F76" s="153">
        <f>Kwh!F81/production!F84</f>
        <v>2.6736842105263157</v>
      </c>
      <c r="G76" s="153">
        <f>Kwh!G81/production!G86</f>
        <v>0.55098875533152381</v>
      </c>
      <c r="H76" s="153">
        <f>Kwh!H81/production!H86</f>
        <v>0.54690973766118278</v>
      </c>
      <c r="I76" s="153">
        <f>Kwh!I81/production!I86</f>
        <v>0.66359268871831689</v>
      </c>
      <c r="J76" s="153">
        <f>Kwh!J81/production!J86</f>
        <v>0.54697363535090981</v>
      </c>
      <c r="K76" s="153">
        <f>Kwh!K81/production!K86</f>
        <v>0.52393225331369664</v>
      </c>
      <c r="L76" s="153">
        <f>Kwh!L81/production!L86</f>
        <v>0.47520810712993122</v>
      </c>
      <c r="M76" s="153">
        <f>Kwh!M81/production!M86</f>
        <v>0.51565836298932388</v>
      </c>
      <c r="N76" s="153">
        <f>Kwh!N81/production!N86</f>
        <v>0.41999305796598402</v>
      </c>
      <c r="O76" s="153">
        <f>Kwh!O81/production!O86</f>
        <v>0.75275735294117652</v>
      </c>
      <c r="P76" s="153">
        <f>Kwh!P81/production!P86</f>
        <v>0.48783359497645212</v>
      </c>
      <c r="Q76" s="153">
        <f>Kwh!Q81/production!Q86</f>
        <v>0.52945607144778606</v>
      </c>
    </row>
    <row r="77" spans="1:17" x14ac:dyDescent="0.35">
      <c r="A77" s="33" t="s">
        <v>112</v>
      </c>
      <c r="B77" s="154"/>
      <c r="C77" s="154"/>
      <c r="D77" s="154"/>
      <c r="E77" s="154"/>
      <c r="F77" s="154"/>
      <c r="G77" s="154"/>
      <c r="H77" s="154"/>
      <c r="I77" s="190"/>
      <c r="J77" s="19"/>
      <c r="K77" s="42"/>
      <c r="L77" s="45"/>
      <c r="M77" s="19"/>
      <c r="N77" s="63"/>
      <c r="O77" s="63"/>
      <c r="P77" s="63"/>
      <c r="Q77" s="191"/>
    </row>
    <row r="78" spans="1:17" x14ac:dyDescent="0.35">
      <c r="A78" s="33" t="s">
        <v>128</v>
      </c>
      <c r="B78" s="154"/>
      <c r="C78" s="154"/>
      <c r="D78" s="154"/>
      <c r="E78" s="154"/>
      <c r="F78" s="154"/>
      <c r="G78" s="154"/>
      <c r="H78" s="154">
        <f>Kwh!H84/production!H89</f>
        <v>1.0178571428571428</v>
      </c>
      <c r="I78" s="154">
        <f>Kwh!I84/production!I89</f>
        <v>1.0178571428571428</v>
      </c>
      <c r="J78" s="63"/>
      <c r="K78" s="63"/>
      <c r="L78" s="63"/>
      <c r="M78" s="63"/>
      <c r="N78" s="63"/>
      <c r="O78" s="63"/>
      <c r="P78" s="63"/>
      <c r="Q78" s="191"/>
    </row>
    <row r="79" spans="1:17" x14ac:dyDescent="0.35">
      <c r="A79" s="46" t="s">
        <v>118</v>
      </c>
      <c r="B79" s="192">
        <f>Kwh!B85/production!B90</f>
        <v>1.0270175438596492</v>
      </c>
      <c r="C79" s="192">
        <f>Kwh!C85/production!C90</f>
        <v>1.5618996798292422</v>
      </c>
      <c r="D79" s="192">
        <f>Kwh!D85/production!D90</f>
        <v>1.1009962212298179</v>
      </c>
      <c r="E79" s="192">
        <f>Kwh!E85/production!E90</f>
        <v>1.1089547156962887</v>
      </c>
      <c r="F79" s="192">
        <f>Kwh!F85/production!F90</f>
        <v>1.109265411590993</v>
      </c>
      <c r="G79" s="192">
        <f>Kwh!G85/production!G90</f>
        <v>1.130283055447848</v>
      </c>
      <c r="H79" s="192">
        <f>Kwh!H85/production!H90</f>
        <v>1.0584063412599083</v>
      </c>
      <c r="I79" s="192">
        <f>Kwh!I85/production!I90</f>
        <v>1.1378101550090376</v>
      </c>
      <c r="J79" s="192">
        <f>Kwh!J85/production!J90</f>
        <v>1.0850352766431488</v>
      </c>
      <c r="K79" s="192">
        <f>Kwh!K85/production!K90</f>
        <v>1.0902061855670102</v>
      </c>
      <c r="L79" s="192">
        <f>Kwh!L85/production!L90</f>
        <v>1.0933767643865364</v>
      </c>
      <c r="M79" s="192">
        <f>Kwh!M85/production!M90</f>
        <v>1.1516014234875445</v>
      </c>
      <c r="N79" s="192">
        <f>Kwh!N85/production!N90</f>
        <v>0</v>
      </c>
      <c r="O79" s="192">
        <f>Kwh!O85/production!O90</f>
        <v>1.2362132352941178</v>
      </c>
      <c r="P79" s="192">
        <f>Kwh!P85/production!P90</f>
        <v>1.2377727614747931</v>
      </c>
      <c r="Q79" s="192">
        <f>Kwh!Q85/production!Q90</f>
        <v>1.1373482376851902</v>
      </c>
    </row>
    <row r="80" spans="1:17" x14ac:dyDescent="0.35">
      <c r="A80" s="33" t="s">
        <v>99</v>
      </c>
      <c r="B80" s="154">
        <f>Kwh!B86/production!B91</f>
        <v>0.53500000000000003</v>
      </c>
      <c r="C80" s="154">
        <f>Kwh!C86/production!C91</f>
        <v>0.5080831408775982</v>
      </c>
      <c r="D80" s="154">
        <f>Kwh!D86/production!D91</f>
        <v>0.70774647887323938</v>
      </c>
      <c r="E80" s="154">
        <f>Kwh!E86/production!E91</f>
        <v>0.53872437357630976</v>
      </c>
      <c r="F80" s="154">
        <f>Kwh!F86/production!F91</f>
        <v>0.5430167597765363</v>
      </c>
      <c r="G80" s="154">
        <f>Kwh!G86/production!G91</f>
        <v>0.53110047846889952</v>
      </c>
      <c r="H80" s="154">
        <f>Kwh!H86/production!H91</f>
        <v>0.56086461888509676</v>
      </c>
      <c r="I80" s="154">
        <f>Kwh!I86/production!I91</f>
        <v>0.56769198577108182</v>
      </c>
      <c r="J80" s="154">
        <f>Kwh!J86/production!J91</f>
        <v>0.5467869222096956</v>
      </c>
      <c r="K80" s="154">
        <f>Kwh!K86/production!K91</f>
        <v>0.52257336343115124</v>
      </c>
      <c r="L80" s="154">
        <f>Kwh!L86/production!L91</f>
        <v>0.50704225352112675</v>
      </c>
      <c r="M80" s="154">
        <f>Kwh!M86/production!M91</f>
        <v>0.53125</v>
      </c>
      <c r="N80" s="154">
        <f>Kwh!N86/production!N91</f>
        <v>0.5220588235294118</v>
      </c>
      <c r="O80" s="154">
        <f>Kwh!O86/production!O91</f>
        <v>0.37586206896551722</v>
      </c>
      <c r="P80" s="154">
        <f>Kwh!P86/production!P91</f>
        <v>0.51982378854625555</v>
      </c>
      <c r="Q80" s="154">
        <f>Kwh!Q86/production!Q91</f>
        <v>0.51374207188160681</v>
      </c>
    </row>
    <row r="81" spans="1:17" x14ac:dyDescent="0.35">
      <c r="A81" s="33" t="s">
        <v>7</v>
      </c>
      <c r="B81" s="154">
        <f>Kwh!B87/production!B92</f>
        <v>0.50814814814814813</v>
      </c>
      <c r="C81" s="154">
        <f>Kwh!C87/production!C92</f>
        <v>0.50858778625954193</v>
      </c>
      <c r="D81" s="154">
        <f>Kwh!D87/production!D92</f>
        <v>0.52434782608695651</v>
      </c>
      <c r="E81" s="154">
        <f>Kwh!E87/production!E92</f>
        <v>0.60531914893617023</v>
      </c>
      <c r="F81" s="154">
        <f>Kwh!F87/production!F92</f>
        <v>0</v>
      </c>
      <c r="G81" s="154">
        <f>Kwh!G87/production!G92</f>
        <v>0.51413043478260867</v>
      </c>
      <c r="H81" s="154">
        <f>Kwh!H87/production!H92</f>
        <v>0.52095238095238094</v>
      </c>
      <c r="I81" s="154">
        <f>Kwh!I87/production!I92</f>
        <v>0.4680296377607025</v>
      </c>
      <c r="J81" s="154">
        <f>Kwh!J87/production!J92</f>
        <v>0.53958944281524923</v>
      </c>
      <c r="K81" s="154">
        <f>Kwh!K87/production!K92</f>
        <v>0.49081364829396323</v>
      </c>
      <c r="L81" s="154">
        <f>Kwh!L87/production!L92</f>
        <v>1</v>
      </c>
      <c r="M81" s="154">
        <f>Kwh!M87/production!M92</f>
        <v>0.48951467944877169</v>
      </c>
      <c r="N81" s="154">
        <f>Kwh!N87/production!N92</f>
        <v>0.44554455445544555</v>
      </c>
      <c r="O81" s="154">
        <f>Kwh!O87/production!O92</f>
        <v>0.50362318840579712</v>
      </c>
      <c r="P81" s="154">
        <f>Kwh!P87/production!P92</f>
        <v>0.46037019458946371</v>
      </c>
      <c r="Q81" s="154">
        <f>Kwh!Q87/production!Q92</f>
        <v>0.54829847571783052</v>
      </c>
    </row>
    <row r="82" spans="1:17" x14ac:dyDescent="0.35">
      <c r="A82" s="33" t="s">
        <v>103</v>
      </c>
      <c r="B82" s="154">
        <f>Kwh!B88/production!B93</f>
        <v>0.53749999999999998</v>
      </c>
      <c r="C82" s="154">
        <f>Kwh!C88/production!C93</f>
        <v>0.47399999999999998</v>
      </c>
      <c r="D82" s="154">
        <f>Kwh!D88/production!D93</f>
        <v>0.59</v>
      </c>
      <c r="E82" s="154">
        <f>Kwh!E88/production!E93</f>
        <v>0.54933333333333334</v>
      </c>
      <c r="F82" s="154">
        <f>Kwh!F88/production!F93</f>
        <v>0.57428571428571429</v>
      </c>
      <c r="G82" s="154">
        <f>Kwh!G88/production!G93</f>
        <v>0.57666666666666666</v>
      </c>
      <c r="H82" s="154">
        <f>Kwh!H88/production!H93</f>
        <v>0.64428571428571424</v>
      </c>
      <c r="I82" s="154">
        <f>Kwh!I88/production!I93</f>
        <v>0.56870588235294117</v>
      </c>
      <c r="J82" s="154">
        <f>Kwh!J88/production!J93</f>
        <v>0.56062767475035669</v>
      </c>
      <c r="K82" s="154">
        <f>Kwh!K88/production!K93</f>
        <v>0.56060606060606055</v>
      </c>
      <c r="L82" s="154">
        <f>Kwh!L88/production!L93</f>
        <v>0.53500000000000003</v>
      </c>
      <c r="M82" s="154">
        <f>Kwh!M88/production!M93</f>
        <v>0.56000000000000005</v>
      </c>
      <c r="N82" s="154">
        <f>Kwh!N88/production!N93</f>
        <v>0.55938697318007657</v>
      </c>
      <c r="O82" s="154">
        <f>Kwh!O88/production!O93</f>
        <v>0.56025039123630671</v>
      </c>
      <c r="P82" s="154">
        <f>Kwh!P88/production!P93</f>
        <v>0.55968992248062011</v>
      </c>
      <c r="Q82" s="154">
        <f>Kwh!Q88/production!Q93</f>
        <v>0.55629139072847678</v>
      </c>
    </row>
    <row r="83" spans="1:17" x14ac:dyDescent="0.35">
      <c r="A83" s="54" t="s">
        <v>117</v>
      </c>
      <c r="B83" s="193">
        <f>Kwh!B89/production!B94</f>
        <v>0.51692307692307693</v>
      </c>
      <c r="C83" s="193">
        <f>Kwh!C89/production!C94</f>
        <v>0.50124275062137535</v>
      </c>
      <c r="D83" s="193">
        <f>Kwh!D89/production!D94</f>
        <v>0.59953881629515759</v>
      </c>
      <c r="E83" s="193">
        <f>Kwh!E89/production!E94</f>
        <v>0.56619937694704048</v>
      </c>
      <c r="F83" s="193">
        <f>Kwh!F89/production!F94</f>
        <v>0.3661855670103093</v>
      </c>
      <c r="G83" s="193">
        <f>Kwh!G89/production!G94</f>
        <v>0.53788316946211678</v>
      </c>
      <c r="H83" s="193">
        <f>Kwh!H89/production!H94</f>
        <v>0.56713579307721562</v>
      </c>
      <c r="I83" s="193">
        <f>Kwh!I89/production!I94</f>
        <v>0.52344180915609484</v>
      </c>
      <c r="J83" s="193">
        <f>Kwh!J89/production!J94</f>
        <v>0.54768288012255839</v>
      </c>
      <c r="K83" s="193">
        <f>Kwh!K89/production!K94</f>
        <v>0.50948905109489051</v>
      </c>
      <c r="L83" s="193">
        <f>Kwh!L89/production!L94</f>
        <v>0.82124573378839594</v>
      </c>
      <c r="M83" s="193">
        <f>Kwh!M89/production!M94</f>
        <v>0.51236749116607772</v>
      </c>
      <c r="N83" s="193">
        <f>Kwh!N89/production!N94</f>
        <v>0.46147736298649722</v>
      </c>
      <c r="O83" s="193">
        <f>Kwh!O89/production!O94</f>
        <v>0.50324815937635337</v>
      </c>
      <c r="P83" s="193">
        <f>Kwh!P89/production!P94</f>
        <v>0.48640483383685801</v>
      </c>
      <c r="Q83" s="193">
        <f>Kwh!Q89/production!Q94</f>
        <v>0.544603280141844</v>
      </c>
    </row>
    <row r="84" spans="1:17" x14ac:dyDescent="0.35">
      <c r="A84" s="56" t="s">
        <v>9</v>
      </c>
      <c r="B84" s="194">
        <f>Kwh!B90/production!B95</f>
        <v>0.93639636550660033</v>
      </c>
      <c r="C84" s="194">
        <f>Kwh!C90/production!C95</f>
        <v>1.0790020790020789</v>
      </c>
      <c r="D84" s="194">
        <f>Kwh!D90/production!D95</f>
        <v>0.97204171074505064</v>
      </c>
      <c r="E84" s="194">
        <f>Kwh!E90/production!E95</f>
        <v>0.96710932674490424</v>
      </c>
      <c r="F84" s="194">
        <f>Kwh!F90/production!F95</f>
        <v>0.95579730101900306</v>
      </c>
      <c r="G84" s="194">
        <f>Kwh!G90/production!G95</f>
        <v>0.99981013859882284</v>
      </c>
      <c r="H84" s="194">
        <f>Kwh!H90/production!H95</f>
        <v>0.85426482534524772</v>
      </c>
      <c r="I84" s="194">
        <f>Kwh!I90/production!I95</f>
        <v>0.96340411645416191</v>
      </c>
      <c r="J84" s="194">
        <f>Kwh!J90/production!J95</f>
        <v>0.92680986475735883</v>
      </c>
      <c r="K84" s="194">
        <f>Kwh!K90/production!K95</f>
        <v>0.88964137294135759</v>
      </c>
      <c r="L84" s="194">
        <f>Kwh!L90/production!L95</f>
        <v>1.0272443787953389</v>
      </c>
      <c r="M84" s="194">
        <f>Kwh!M90/production!M95</f>
        <v>0.9449439974759426</v>
      </c>
      <c r="N84" s="194">
        <f>Kwh!N90/production!N95</f>
        <v>0.37710651828298886</v>
      </c>
      <c r="O84" s="194">
        <f>Kwh!O90/production!O95</f>
        <v>0.78082776276489829</v>
      </c>
      <c r="P84" s="194">
        <f>Kwh!P90/production!P95</f>
        <v>0.89403676580481239</v>
      </c>
      <c r="Q84" s="194">
        <f>Kwh!Q90/production!Q95</f>
        <v>0.90512094812718347</v>
      </c>
    </row>
    <row r="86" spans="1:17" x14ac:dyDescent="0.35">
      <c r="A86" s="31" t="s">
        <v>0</v>
      </c>
      <c r="B86" s="32"/>
      <c r="C86" s="3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 spans="1:17" x14ac:dyDescent="0.35">
      <c r="A87" s="33" t="s">
        <v>1</v>
      </c>
      <c r="B87" s="62" t="s">
        <v>537</v>
      </c>
      <c r="C87" s="62" t="s">
        <v>538</v>
      </c>
      <c r="D87" s="62" t="s">
        <v>539</v>
      </c>
      <c r="E87" s="62" t="s">
        <v>540</v>
      </c>
      <c r="F87" s="62" t="s">
        <v>541</v>
      </c>
      <c r="G87" s="62" t="s">
        <v>542</v>
      </c>
      <c r="H87" s="62" t="s">
        <v>543</v>
      </c>
      <c r="I87" s="35" t="s">
        <v>557</v>
      </c>
      <c r="J87" s="62" t="s">
        <v>544</v>
      </c>
      <c r="K87" s="62" t="s">
        <v>545</v>
      </c>
      <c r="L87" s="62" t="s">
        <v>546</v>
      </c>
      <c r="M87" s="62" t="s">
        <v>547</v>
      </c>
      <c r="N87" s="62" t="s">
        <v>548</v>
      </c>
      <c r="O87" s="62" t="s">
        <v>549</v>
      </c>
      <c r="P87" s="62" t="s">
        <v>550</v>
      </c>
      <c r="Q87" s="35" t="s">
        <v>558</v>
      </c>
    </row>
    <row r="88" spans="1:17" x14ac:dyDescent="0.35">
      <c r="A88" s="33" t="s">
        <v>2</v>
      </c>
      <c r="B88" s="154">
        <f>Kwh!B94/production!B99</f>
        <v>1.3603603603603605</v>
      </c>
      <c r="C88" s="154">
        <f>Kwh!C94/production!C99</f>
        <v>1.3333333333333333</v>
      </c>
      <c r="D88" s="154">
        <f>Kwh!D94/production!D99</f>
        <v>1.2391304347826086</v>
      </c>
      <c r="E88" s="154">
        <f>Kwh!E94/production!E99</f>
        <v>1.3875598086124401</v>
      </c>
      <c r="F88" s="154">
        <f>Kwh!F94/production!F99</f>
        <v>1.338235294117647</v>
      </c>
      <c r="G88" s="154">
        <f>Kwh!G94/production!G99</f>
        <v>1.2672413793103448</v>
      </c>
      <c r="H88" s="154">
        <f>Kwh!H94/production!H99</f>
        <v>1.3238434163701067</v>
      </c>
      <c r="I88" s="154">
        <f>Kwh!I94/production!I99</f>
        <v>1.3204656862745099</v>
      </c>
      <c r="J88" s="154">
        <f>Kwh!J94/production!J99</f>
        <v>1.2</v>
      </c>
      <c r="K88" s="154">
        <f>Kwh!K94/production!K99</f>
        <v>1.3311897106109325</v>
      </c>
      <c r="L88" s="154">
        <f>Kwh!L94/production!L99</f>
        <v>1.288888888888889</v>
      </c>
      <c r="M88" s="154">
        <f>Kwh!M94/production!M99</f>
        <v>1.31</v>
      </c>
      <c r="N88" s="154">
        <f>Kwh!N94/production!N99</f>
        <v>1.2396449704142012</v>
      </c>
      <c r="O88" s="154">
        <f>Kwh!O94/production!O99</f>
        <v>1.2625994694960212</v>
      </c>
      <c r="P88" s="154">
        <f>Kwh!P94/production!P99</f>
        <v>1.3162393162393162</v>
      </c>
      <c r="Q88" s="154">
        <f>Kwh!Q94/production!Q99</f>
        <v>1.2766990291262137</v>
      </c>
    </row>
    <row r="89" spans="1:17" x14ac:dyDescent="0.35">
      <c r="A89" s="33" t="s">
        <v>3</v>
      </c>
      <c r="B89" s="154">
        <f>'Wws=-pro&amp;sup '!I30</f>
        <v>0.45818815331010454</v>
      </c>
      <c r="C89" s="154">
        <f>'Wws=-pro&amp;sup '!J30</f>
        <v>0.44274159216687953</v>
      </c>
      <c r="D89" s="154">
        <f>'Wws=-pro&amp;sup '!K30</f>
        <v>0.42909987669543775</v>
      </c>
      <c r="E89" s="154">
        <f>'Wws=-pro&amp;sup '!L30</f>
        <v>0.31138461538461537</v>
      </c>
      <c r="F89" s="154">
        <f>'Wws=-pro&amp;sup '!M30</f>
        <v>0.38263665594855306</v>
      </c>
      <c r="G89" s="154">
        <f>'Wws=-pro&amp;sup '!N30</f>
        <v>0.39551917277035759</v>
      </c>
      <c r="H89" s="154">
        <f>'Wws=-pro&amp;sup '!O30</f>
        <v>0.4247288503253796</v>
      </c>
      <c r="I89" s="154">
        <f>Kwh!I95/'Wws=-pro&amp;sup '!O29</f>
        <v>0.41038123537965482</v>
      </c>
      <c r="J89" s="154">
        <f>'Wws=-pro&amp;sup '!P30</f>
        <v>0.43430208759721656</v>
      </c>
      <c r="K89" s="154">
        <f>'Wws=-pro&amp;sup '!Q30</f>
        <v>0.37197501951600315</v>
      </c>
      <c r="L89" s="154">
        <f>'Wws=-pro&amp;sup '!R30</f>
        <v>0.41971112999150384</v>
      </c>
      <c r="M89" s="154">
        <f>'Wws=-pro&amp;sup '!S30</f>
        <v>0.41198088937890481</v>
      </c>
      <c r="N89" s="154">
        <f>'Wws=-pro&amp;sup '!T30</f>
        <v>0.48073878627968336</v>
      </c>
      <c r="O89" s="154">
        <f>'Wws=-pro&amp;sup '!U30</f>
        <v>0.4497751124437781</v>
      </c>
      <c r="P89" s="154">
        <f>'Wws=-pro&amp;sup '!V30</f>
        <v>0.40379185155304559</v>
      </c>
      <c r="Q89" s="154">
        <f>Kwh!Q95/'Wws=-pro&amp;sup '!V29</f>
        <v>0.42255577619436979</v>
      </c>
    </row>
    <row r="90" spans="1:17" x14ac:dyDescent="0.35">
      <c r="A90" s="33" t="s">
        <v>100</v>
      </c>
      <c r="B90" s="154">
        <f>Kwh!B96/production!B101</f>
        <v>0.62790697674418605</v>
      </c>
      <c r="C90" s="154">
        <f>Kwh!C96/production!C101</f>
        <v>0.65354330708661412</v>
      </c>
      <c r="D90" s="154">
        <f>Kwh!D96/production!D101</f>
        <v>0.80952380952380953</v>
      </c>
      <c r="E90" s="154">
        <f>Kwh!E96/production!E101</f>
        <v>0.98901098901098905</v>
      </c>
      <c r="F90" s="154">
        <f>Kwh!F96/production!F101</f>
        <v>0.33108108108108109</v>
      </c>
      <c r="G90" s="154">
        <f>Kwh!G96/production!G101</f>
        <v>0.82706766917293228</v>
      </c>
      <c r="H90" s="154">
        <f>Kwh!H96/production!H101</f>
        <v>0</v>
      </c>
      <c r="I90" s="154">
        <f>Kwh!I96/production!I101</f>
        <v>0.60304449648711944</v>
      </c>
      <c r="J90" s="154">
        <f>Kwh!J96/production!J101</f>
        <v>0.82962962962962961</v>
      </c>
      <c r="K90" s="154">
        <f>Kwh!K96/production!K101</f>
        <v>0.61764705882352944</v>
      </c>
      <c r="L90" s="154">
        <f>Kwh!L96/production!L101</f>
        <v>1</v>
      </c>
      <c r="M90" s="154">
        <f>Kwh!M96/production!M101</f>
        <v>0.6328125</v>
      </c>
      <c r="N90" s="154">
        <f>Kwh!N96/production!N101</f>
        <v>0</v>
      </c>
      <c r="O90" s="154">
        <f>Kwh!O96/production!O101</f>
        <v>0</v>
      </c>
      <c r="P90" s="154">
        <f>Kwh!P96/production!P101</f>
        <v>0.75789473684210529</v>
      </c>
      <c r="Q90" s="154">
        <f>Kwh!Q96/production!Q101</f>
        <v>0.74725274725274726</v>
      </c>
    </row>
    <row r="91" spans="1:17" x14ac:dyDescent="0.35">
      <c r="A91" s="33" t="s">
        <v>125</v>
      </c>
      <c r="B91" s="154">
        <f>Kwh!B98/production!B103</f>
        <v>1.2</v>
      </c>
      <c r="C91" s="154"/>
      <c r="D91" s="154"/>
      <c r="E91" s="154"/>
      <c r="F91" s="154"/>
      <c r="G91" s="154"/>
      <c r="H91" s="154"/>
      <c r="I91" s="154">
        <f>Kwh!I98/production!I103</f>
        <v>1.2</v>
      </c>
      <c r="J91" s="154">
        <f>Kwh!J98/production!J103</f>
        <v>1.1745189117451891</v>
      </c>
      <c r="K91" s="154">
        <f>Kwh!K98/production!K103</f>
        <v>1.3878241262683202</v>
      </c>
      <c r="L91" s="154"/>
      <c r="M91" s="154"/>
      <c r="N91" s="154"/>
      <c r="O91" s="154"/>
      <c r="P91" s="154"/>
      <c r="Q91" s="154">
        <f>Kwh!Q98/production!Q103</f>
        <v>1.2535505430242273</v>
      </c>
    </row>
    <row r="92" spans="1:17" x14ac:dyDescent="0.35">
      <c r="A92" s="58" t="s">
        <v>119</v>
      </c>
      <c r="B92" s="107">
        <f>Kwh!B99/'Wws=-pro&amp;sup '!I31</f>
        <v>1.5394786550812241</v>
      </c>
      <c r="C92" s="107">
        <f>Kwh!C99/'Wws=-pro&amp;sup '!J31</f>
        <v>0.51502629601803152</v>
      </c>
      <c r="D92" s="107">
        <f>Kwh!D99/'Wws=-pro&amp;sup '!K31</f>
        <v>0.51308712800286838</v>
      </c>
      <c r="E92" s="107">
        <f>Kwh!E99/'Wws=-pro&amp;sup '!L31</f>
        <v>0.46025974025974026</v>
      </c>
      <c r="F92" s="107">
        <f>Kwh!F99/'Wws=-pro&amp;sup '!M31</f>
        <v>0.46939477303988997</v>
      </c>
      <c r="G92" s="107">
        <f>Kwh!G99/'Wws=-pro&amp;sup '!N31</f>
        <v>0.49218168279970215</v>
      </c>
      <c r="H92" s="107">
        <f>Kwh!H99/'Wws=-pro&amp;sup '!O31</f>
        <v>0.50297840655249437</v>
      </c>
      <c r="I92" s="107">
        <f>Kwh!I99/'Wws=-pro&amp;sup '!O32</f>
        <v>0.64475768999617544</v>
      </c>
      <c r="J92" s="107">
        <f>Kwh!J99/'Wws=-pro&amp;sup '!P31</f>
        <v>0.52681388012618302</v>
      </c>
      <c r="K92" s="107">
        <f>Kwh!K99/'Wws=-pro&amp;sup '!Q31</f>
        <v>0.48222000664672648</v>
      </c>
      <c r="L92" s="107">
        <f>Kwh!L99/'Wws=-pro&amp;sup '!R31</f>
        <v>0.51921655580192161</v>
      </c>
      <c r="M92" s="107">
        <f>Kwh!M99/'Wws=-pro&amp;sup '!S31</f>
        <v>0.48078755160368369</v>
      </c>
      <c r="N92" s="107">
        <f>Kwh!N99/'Wws=-pro&amp;sup '!T31</f>
        <v>0.59163701067615659</v>
      </c>
      <c r="O92" s="107">
        <f>Kwh!O99/'Wws=-pro&amp;sup '!U31</f>
        <v>0.55022980958634271</v>
      </c>
      <c r="P92" s="107">
        <f>Kwh!P99/'Wws=-pro&amp;sup '!V31</f>
        <v>0.49180911680911682</v>
      </c>
      <c r="Q92" s="107">
        <f>Kwh!Q99/'Wws=-pro&amp;sup '!V32</f>
        <v>0.521772036934255</v>
      </c>
    </row>
    <row r="93" spans="1:17" x14ac:dyDescent="0.35">
      <c r="A93" s="33" t="s">
        <v>4</v>
      </c>
      <c r="B93" s="153">
        <f>Kwh!B100/production!B105</f>
        <v>1.190686471296668</v>
      </c>
      <c r="C93" s="153">
        <f>Kwh!C100/production!C105</f>
        <v>1.2814685314685315</v>
      </c>
      <c r="D93" s="153">
        <f>Kwh!D100/production!D105</f>
        <v>1.2295154185022026</v>
      </c>
      <c r="E93" s="153">
        <f>Kwh!E100/production!E105</f>
        <v>1.1869361241429086</v>
      </c>
      <c r="F93" s="153">
        <f>Kwh!F100/production!F105</f>
        <v>1.1570779712339136</v>
      </c>
      <c r="G93" s="153">
        <f>Kwh!G100/production!G105</f>
        <v>1.1084923307145529</v>
      </c>
      <c r="H93" s="153">
        <f>Kwh!H100/production!H105</f>
        <v>1.126587005227782</v>
      </c>
      <c r="I93" s="153">
        <f>Kwh!I100/production!I105</f>
        <v>1.1797563577162746</v>
      </c>
      <c r="J93" s="153">
        <f>Kwh!J100/production!J105</f>
        <v>1.1021152443471918</v>
      </c>
      <c r="K93" s="153">
        <f>Kwh!K100/production!K105</f>
        <v>1.1334558823529413</v>
      </c>
      <c r="L93" s="153">
        <f>Kwh!L100/production!L105</f>
        <v>1.1111582520152736</v>
      </c>
      <c r="M93" s="153">
        <f>Kwh!M100/production!M105</f>
        <v>1.1030857917938284</v>
      </c>
      <c r="N93" s="153">
        <f>Kwh!N100/production!N105</f>
        <v>1.1435185185185186</v>
      </c>
      <c r="O93" s="153">
        <f>Kwh!O100/production!O105</f>
        <v>1.1198738170347002</v>
      </c>
      <c r="P93" s="153">
        <f>Kwh!P100/production!P105</f>
        <v>1.1485884101040118</v>
      </c>
      <c r="Q93" s="153">
        <f>Kwh!Q100/production!Q105</f>
        <v>1.1224388631857238</v>
      </c>
    </row>
    <row r="94" spans="1:17" x14ac:dyDescent="0.35">
      <c r="A94" s="33" t="s">
        <v>112</v>
      </c>
      <c r="B94" s="154"/>
      <c r="C94" s="154"/>
      <c r="D94" s="154"/>
      <c r="E94" s="154"/>
      <c r="F94" s="154"/>
      <c r="G94" s="154"/>
      <c r="H94" s="154"/>
      <c r="I94" s="190"/>
      <c r="J94" s="19"/>
      <c r="K94" s="42"/>
      <c r="L94" s="45"/>
      <c r="M94" s="19"/>
      <c r="N94" s="63"/>
      <c r="O94" s="63"/>
      <c r="P94" s="63"/>
      <c r="Q94" s="191"/>
    </row>
    <row r="95" spans="1:17" x14ac:dyDescent="0.35">
      <c r="A95" s="33" t="s">
        <v>128</v>
      </c>
      <c r="B95" s="154"/>
      <c r="C95" s="154"/>
      <c r="D95" s="154"/>
      <c r="E95" s="154"/>
      <c r="F95" s="154"/>
      <c r="G95" s="154"/>
      <c r="H95" s="154">
        <f>Kwh!H102/production!H108</f>
        <v>0.88888888888888884</v>
      </c>
      <c r="I95" s="154">
        <f>Kwh!I102/production!I108</f>
        <v>0.88888888888888884</v>
      </c>
      <c r="J95" s="63"/>
      <c r="K95" s="63"/>
      <c r="L95" s="63"/>
      <c r="M95" s="63"/>
      <c r="N95" s="63"/>
      <c r="O95" s="63"/>
      <c r="P95" s="63"/>
      <c r="Q95" s="191"/>
    </row>
    <row r="96" spans="1:17" x14ac:dyDescent="0.35">
      <c r="A96" s="46" t="s">
        <v>118</v>
      </c>
      <c r="B96" s="192">
        <f>Kwh!B103/production!B109</f>
        <v>1.190686471296668</v>
      </c>
      <c r="C96" s="192">
        <f>Kwh!C103/production!C109</f>
        <v>1.2814685314685315</v>
      </c>
      <c r="D96" s="192">
        <f>Kwh!D103/production!D109</f>
        <v>1.2295154185022026</v>
      </c>
      <c r="E96" s="192">
        <f>Kwh!E103/production!E109</f>
        <v>1.1869361241429086</v>
      </c>
      <c r="F96" s="192">
        <f>Kwh!F103/production!F109</f>
        <v>1.1570779712339136</v>
      </c>
      <c r="G96" s="192">
        <f>Kwh!G103/production!G109</f>
        <v>1.1084923307145529</v>
      </c>
      <c r="H96" s="192">
        <f>Kwh!H103/production!H109</f>
        <v>1.0904897090134846</v>
      </c>
      <c r="I96" s="192">
        <f>Kwh!I103/production!I109</f>
        <v>1.1736757087951875</v>
      </c>
      <c r="J96" s="192">
        <f>Kwh!J103/production!J109</f>
        <v>1.1021152443471918</v>
      </c>
      <c r="K96" s="192">
        <f>Kwh!K103/production!K109</f>
        <v>1.1334558823529413</v>
      </c>
      <c r="L96" s="192">
        <f>Kwh!L103/production!L109</f>
        <v>1.1111582520152736</v>
      </c>
      <c r="M96" s="192">
        <f>Kwh!M103/production!M109</f>
        <v>1.1030857917938284</v>
      </c>
      <c r="N96" s="192">
        <f>Kwh!N103/production!N109</f>
        <v>1.1435185185185186</v>
      </c>
      <c r="O96" s="192">
        <f>Kwh!O103/production!O109</f>
        <v>1.1198738170347002</v>
      </c>
      <c r="P96" s="192">
        <f>Kwh!P103/production!P109</f>
        <v>1.0993079584775087</v>
      </c>
      <c r="Q96" s="192">
        <f>Kwh!Q103/production!Q109</f>
        <v>1.1149613163343139</v>
      </c>
    </row>
    <row r="97" spans="1:17" x14ac:dyDescent="0.35">
      <c r="A97" s="33" t="s">
        <v>99</v>
      </c>
      <c r="B97" s="154">
        <f>Kwh!B104/production!B110</f>
        <v>0.45859872611464969</v>
      </c>
      <c r="C97" s="154">
        <f>Kwh!C104/production!C110</f>
        <v>0.53012048192771088</v>
      </c>
      <c r="D97" s="154">
        <f>Kwh!D104/production!D110</f>
        <v>0.52298850574712641</v>
      </c>
      <c r="E97" s="154">
        <f>Kwh!E104/production!E110</f>
        <v>0.51351351351351349</v>
      </c>
      <c r="F97" s="154">
        <f>Kwh!F104/production!F110</f>
        <v>0.51063829787234039</v>
      </c>
      <c r="G97" s="154">
        <f>Kwh!G104/production!G110</f>
        <v>0.52736318407960203</v>
      </c>
      <c r="H97" s="154">
        <f>Kwh!H104/production!H110</f>
        <v>0.52459016393442626</v>
      </c>
      <c r="I97" s="154">
        <f>Kwh!I104/production!I110</f>
        <v>0.51355661881977677</v>
      </c>
      <c r="J97" s="154">
        <f>Kwh!J104/production!J110</f>
        <v>0.51898734177215189</v>
      </c>
      <c r="K97" s="154">
        <f>Kwh!K104/production!K110</f>
        <v>0.52040816326530615</v>
      </c>
      <c r="L97" s="154">
        <f>Kwh!L104/production!L110</f>
        <v>0.51479289940828399</v>
      </c>
      <c r="M97" s="154">
        <f>Kwh!M104/production!M110</f>
        <v>0.5</v>
      </c>
      <c r="N97" s="154">
        <f>Kwh!N104/production!N110</f>
        <v>1</v>
      </c>
      <c r="O97" s="154">
        <f>Kwh!O104/production!O110</f>
        <v>0.50920245398773001</v>
      </c>
      <c r="P97" s="154">
        <f>Kwh!P104/production!P110</f>
        <v>0.52337514253135686</v>
      </c>
      <c r="Q97" s="154">
        <f>Kwh!Q104/production!Q110</f>
        <v>0.56100000000000005</v>
      </c>
    </row>
    <row r="98" spans="1:17" x14ac:dyDescent="0.35">
      <c r="A98" s="33" t="s">
        <v>7</v>
      </c>
      <c r="B98" s="154">
        <f>Kwh!B105/production!B111</f>
        <v>0.48335817188276203</v>
      </c>
      <c r="C98" s="154">
        <f>Kwh!C105/production!C111</f>
        <v>0.49325153374233127</v>
      </c>
      <c r="D98" s="154">
        <f>Kwh!D105/production!D111</f>
        <v>0.47859690844233055</v>
      </c>
      <c r="E98" s="154">
        <f>Kwh!E105/production!E111</f>
        <v>0.46581196581196582</v>
      </c>
      <c r="F98" s="154">
        <f>Kwh!F105/production!F111</f>
        <v>0.47973778307508941</v>
      </c>
      <c r="G98" s="154">
        <f>Kwh!G105/production!G111</f>
        <v>0.5</v>
      </c>
      <c r="H98" s="154">
        <f>Kwh!H105/production!H111</f>
        <v>0.47853107344632767</v>
      </c>
      <c r="I98" s="154">
        <f>Kwh!I105/production!I111</f>
        <v>0.4825473599355099</v>
      </c>
      <c r="J98" s="154">
        <f>Kwh!J105/production!J111</f>
        <v>0.49272116461366183</v>
      </c>
      <c r="K98" s="154">
        <f>Kwh!K105/production!K111</f>
        <v>0.49398280802292266</v>
      </c>
      <c r="L98" s="154">
        <f>Kwh!L105/production!L111</f>
        <v>0.48179611650485438</v>
      </c>
      <c r="M98" s="154">
        <f>Kwh!M105/production!M111</f>
        <v>0.47897323866739488</v>
      </c>
      <c r="N98" s="154">
        <f>Kwh!N105/production!N111</f>
        <v>0.44769613947696141</v>
      </c>
      <c r="O98" s="154">
        <f>Kwh!O105/production!O111</f>
        <v>0.48152492668621699</v>
      </c>
      <c r="P98" s="154">
        <f>Kwh!P105/production!P111</f>
        <v>0.47115902964959566</v>
      </c>
      <c r="Q98" s="154">
        <f>Kwh!Q105/production!Q111</f>
        <v>0.47856438896189224</v>
      </c>
    </row>
    <row r="99" spans="1:17" x14ac:dyDescent="0.35">
      <c r="A99" s="33" t="s">
        <v>103</v>
      </c>
      <c r="B99" s="154">
        <f>Kwh!B106/production!B112</f>
        <v>0.56028368794326244</v>
      </c>
      <c r="C99" s="154">
        <f>Kwh!C106/production!C112</f>
        <v>0.56000000000000005</v>
      </c>
      <c r="D99" s="154">
        <f>Kwh!D106/production!D112</f>
        <v>0.55940594059405946</v>
      </c>
      <c r="E99" s="154">
        <f>Kwh!E106/production!E112</f>
        <v>0.55956112852664575</v>
      </c>
      <c r="F99" s="154">
        <f>Kwh!F106/production!F112</f>
        <v>0.55974842767295596</v>
      </c>
      <c r="G99" s="154">
        <f>Kwh!G106/production!G112</f>
        <v>0.56020066889632103</v>
      </c>
      <c r="H99" s="154">
        <f>Kwh!H106/production!H112</f>
        <v>0.56005221932114879</v>
      </c>
      <c r="I99" s="154">
        <f>Kwh!I106/production!I112</f>
        <v>0.55992375506314029</v>
      </c>
      <c r="J99" s="154">
        <f>Kwh!J106/production!J112</f>
        <v>0.56042031523642732</v>
      </c>
      <c r="K99" s="154">
        <f>Kwh!K106/production!K112</f>
        <v>1.0026737967914439</v>
      </c>
      <c r="L99" s="154">
        <f>Kwh!L106/production!L112</f>
        <v>0.56006240249609984</v>
      </c>
      <c r="M99" s="154">
        <f>Kwh!M106/production!M112</f>
        <v>0.55970149253731338</v>
      </c>
      <c r="N99" s="154">
        <f>Kwh!N106/production!N112</f>
        <v>0.56026058631921827</v>
      </c>
      <c r="O99" s="154">
        <f>Kwh!O106/production!O112</f>
        <v>0.55986509274873519</v>
      </c>
      <c r="P99" s="154">
        <f>Kwh!P106/production!P112</f>
        <v>0.56018518518518523</v>
      </c>
      <c r="Q99" s="154">
        <f>Kwh!Q106/production!Q112</f>
        <v>0.60034054974458773</v>
      </c>
    </row>
    <row r="100" spans="1:17" x14ac:dyDescent="0.35">
      <c r="A100" s="54" t="s">
        <v>117</v>
      </c>
      <c r="B100" s="193">
        <f>Kwh!B107/production!B113</f>
        <v>0.49780541331382588</v>
      </c>
      <c r="C100" s="193">
        <f>Kwh!C107/production!C113</f>
        <v>0.51531814611154747</v>
      </c>
      <c r="D100" s="193">
        <f>Kwh!D107/production!D113</f>
        <v>0.49646017699115041</v>
      </c>
      <c r="E100" s="193">
        <f>Kwh!E107/production!E113</f>
        <v>0.49128014842300555</v>
      </c>
      <c r="F100" s="193">
        <f>Kwh!F107/production!F113</f>
        <v>0.49850618864703372</v>
      </c>
      <c r="G100" s="193">
        <f>Kwh!G107/production!G113</f>
        <v>0.51621727237202031</v>
      </c>
      <c r="H100" s="193">
        <f>Kwh!H107/production!H113</f>
        <v>0.50459727841118063</v>
      </c>
      <c r="I100" s="193">
        <f>Kwh!I107/production!I113</f>
        <v>0.50291218637992829</v>
      </c>
      <c r="J100" s="193">
        <f>Kwh!J107/production!J113</f>
        <v>0.51002313030069391</v>
      </c>
      <c r="K100" s="193">
        <f>Kwh!K107/production!K113</f>
        <v>0.57840172786177102</v>
      </c>
      <c r="L100" s="193">
        <f>Kwh!L107/production!L113</f>
        <v>0.5044751830756713</v>
      </c>
      <c r="M100" s="193">
        <f>Kwh!M107/production!M113</f>
        <v>0.5005594927265945</v>
      </c>
      <c r="N100" s="193">
        <f>Kwh!N107/production!N113</f>
        <v>0.5175145954962469</v>
      </c>
      <c r="O100" s="193">
        <f>Kwh!O107/production!O113</f>
        <v>0.50223486387647298</v>
      </c>
      <c r="P100" s="193">
        <f>Kwh!P107/production!P113</f>
        <v>0.50177514792899414</v>
      </c>
      <c r="Q100" s="193">
        <f>Kwh!Q107/production!Q113</f>
        <v>0.51495597965768036</v>
      </c>
    </row>
    <row r="101" spans="1:17" x14ac:dyDescent="0.35">
      <c r="A101" s="56" t="s">
        <v>9</v>
      </c>
      <c r="B101" s="194">
        <f>Kwh!B108/production!B114</f>
        <v>0.99361400189214755</v>
      </c>
      <c r="C101" s="194">
        <f>Kwh!C108/production!C114</f>
        <v>0.97364314201491242</v>
      </c>
      <c r="D101" s="194">
        <f>Kwh!D108/production!D114</f>
        <v>0.95925327589301745</v>
      </c>
      <c r="E101" s="194">
        <f>Kwh!E108/production!E114</f>
        <v>0.89750285621021708</v>
      </c>
      <c r="F101" s="194">
        <f>Kwh!F108/production!F114</f>
        <v>0.91489361702127658</v>
      </c>
      <c r="G101" s="194">
        <f>Kwh!G108/production!G114</f>
        <v>0.89295954125517685</v>
      </c>
      <c r="H101" s="194">
        <f>Kwh!H108/production!H114</f>
        <v>0.84146341463414631</v>
      </c>
      <c r="I101" s="194">
        <f>Kwh!I108/production!I114</f>
        <v>0.9259906630971082</v>
      </c>
      <c r="J101" s="194">
        <f>Kwh!J108/production!J114</f>
        <v>0.74345283498601578</v>
      </c>
      <c r="K101" s="194">
        <f>Kwh!K108/production!K114</f>
        <v>0.83888015997714616</v>
      </c>
      <c r="L101" s="194">
        <f>Kwh!L108/production!L114</f>
        <v>0.91691342971607737</v>
      </c>
      <c r="M101" s="194">
        <f>Kwh!M108/production!M114</f>
        <v>0.9054394545724026</v>
      </c>
      <c r="N101" s="194">
        <f>Kwh!N108/production!N114</f>
        <v>0.90698092839150779</v>
      </c>
      <c r="O101" s="194">
        <f>Kwh!O108/production!O114</f>
        <v>0.95516439721022917</v>
      </c>
      <c r="P101" s="194">
        <f>Kwh!P108/production!P114</f>
        <v>0.81998164415890917</v>
      </c>
      <c r="Q101" s="194">
        <f>Kwh!Q108/production!Q114</f>
        <v>0.86383746402645933</v>
      </c>
    </row>
    <row r="103" spans="1:17" x14ac:dyDescent="0.35">
      <c r="A103" s="31" t="s">
        <v>0</v>
      </c>
      <c r="B103" s="32"/>
      <c r="C103" s="3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 spans="1:17" x14ac:dyDescent="0.35">
      <c r="A104" s="33" t="s">
        <v>1</v>
      </c>
      <c r="B104" s="62" t="s">
        <v>563</v>
      </c>
      <c r="C104" s="62" t="s">
        <v>564</v>
      </c>
      <c r="D104" s="62" t="s">
        <v>565</v>
      </c>
      <c r="E104" s="62" t="s">
        <v>566</v>
      </c>
      <c r="F104" s="62" t="s">
        <v>567</v>
      </c>
      <c r="G104" s="62" t="s">
        <v>568</v>
      </c>
      <c r="H104" s="62" t="s">
        <v>570</v>
      </c>
      <c r="I104" s="35" t="s">
        <v>585</v>
      </c>
      <c r="J104" s="62" t="s">
        <v>571</v>
      </c>
      <c r="K104" s="62" t="s">
        <v>572</v>
      </c>
      <c r="L104" s="62" t="s">
        <v>573</v>
      </c>
      <c r="M104" s="62" t="s">
        <v>574</v>
      </c>
      <c r="N104" s="62" t="s">
        <v>575</v>
      </c>
      <c r="O104" s="62" t="s">
        <v>576</v>
      </c>
      <c r="P104" s="62" t="s">
        <v>578</v>
      </c>
      <c r="Q104" s="35" t="s">
        <v>586</v>
      </c>
    </row>
    <row r="105" spans="1:17" x14ac:dyDescent="0.35">
      <c r="A105" s="33" t="s">
        <v>2</v>
      </c>
      <c r="B105" s="154">
        <f>Kwh!B112/production!B118</f>
        <v>1.4262295081967213</v>
      </c>
      <c r="C105" s="154">
        <f>Kwh!C112/production!C118</f>
        <v>1.2607003891050583</v>
      </c>
      <c r="D105" s="154">
        <f>Kwh!D112/production!D118</f>
        <v>1.3372093023255813</v>
      </c>
      <c r="E105" s="154">
        <f>Kwh!E112/production!E118</f>
        <v>1.2769679300291545</v>
      </c>
      <c r="F105" s="154">
        <f>Kwh!F112/production!F118</f>
        <v>1.335135135135135</v>
      </c>
      <c r="G105" s="154">
        <f>Kwh!G112/production!G118</f>
        <v>1.2765151515151516</v>
      </c>
      <c r="H105" s="154">
        <f>Kwh!H112/production!H118</f>
        <v>1.273927392739274</v>
      </c>
      <c r="I105" s="154">
        <f>Kwh!I112/production!I118</f>
        <v>1.3039598438371445</v>
      </c>
      <c r="J105" s="154">
        <f>Kwh!J112/production!J118</f>
        <v>1.3727598566308243</v>
      </c>
      <c r="K105" s="154">
        <f>Kwh!K112/production!K118</f>
        <v>1.2938388625592416</v>
      </c>
      <c r="L105" s="154">
        <f>Kwh!L112/production!L118</f>
        <v>1.2580645161290323</v>
      </c>
      <c r="M105" s="154">
        <f>Kwh!M112/production!M118</f>
        <v>1.3369565217391304</v>
      </c>
      <c r="N105" s="154">
        <f>Kwh!N112/production!N118</f>
        <v>1.3375527426160339</v>
      </c>
      <c r="O105" s="154">
        <f>Kwh!O112/production!O118</f>
        <v>1.0979020979020979</v>
      </c>
      <c r="P105" s="154">
        <f>Kwh!P112/production!P118</f>
        <v>1.4163090128755365</v>
      </c>
      <c r="Q105" s="154">
        <f>Kwh!Q112/production!Q118</f>
        <v>1.2941840767927724</v>
      </c>
    </row>
    <row r="106" spans="1:17" x14ac:dyDescent="0.35">
      <c r="A106" s="33" t="s">
        <v>3</v>
      </c>
      <c r="B106" s="154">
        <f>'Wws=-pro&amp;sup '!W30</f>
        <v>0.56086956521739129</v>
      </c>
      <c r="C106" s="154">
        <f>'Wws=-pro&amp;sup '!X30</f>
        <v>0.46593673965936738</v>
      </c>
      <c r="D106" s="154">
        <f>'Wws=-pro&amp;sup '!Y30</f>
        <v>0.4738426797139631</v>
      </c>
      <c r="E106" s="154">
        <f>'Wws=-pro&amp;sup '!Z30</f>
        <v>0.46106483158275985</v>
      </c>
      <c r="F106" s="154">
        <f>'Wws=-pro&amp;sup '!AA30</f>
        <v>0.4537536291995023</v>
      </c>
      <c r="G106" s="154">
        <f>'Wws=-pro&amp;sup '!AB30</f>
        <v>0.44173228346456694</v>
      </c>
      <c r="H106" s="154">
        <f>'Wws=-pro&amp;sup '!AC30</f>
        <v>0.45066991473812423</v>
      </c>
      <c r="I106" s="154">
        <f>Kwh!I113/'Wws=-pro&amp;sup '!AC29</f>
        <v>0.46654275092936803</v>
      </c>
      <c r="J106" s="154">
        <f>'Wws=-pro&amp;sup '!AD30</f>
        <v>0.46586826347305388</v>
      </c>
      <c r="K106" s="154">
        <f>'Wws=-pro&amp;sup '!AE30</f>
        <v>0.49378399378399379</v>
      </c>
      <c r="L106" s="154">
        <f>'Wws=-pro&amp;sup '!AF30</f>
        <v>0.4485387547649301</v>
      </c>
      <c r="M106" s="154">
        <f>'Wws=-pro&amp;sup '!AG30</f>
        <v>0.46122778675282716</v>
      </c>
      <c r="N106" s="154">
        <f>'Wws=-pro&amp;sup '!AH30</f>
        <v>0.48123980424143559</v>
      </c>
      <c r="O106" s="154">
        <f>'Wws=-pro&amp;sup '!AI30</f>
        <v>0.44220665499124345</v>
      </c>
      <c r="P106" s="154">
        <f>'Wws=-pro&amp;sup '!AJ30</f>
        <v>0.47064262598243178</v>
      </c>
      <c r="Q106" s="154">
        <f>Kwh!Q113/'Wws=-pro&amp;sup '!AJ29</f>
        <v>0.46666666666666667</v>
      </c>
    </row>
    <row r="107" spans="1:17" x14ac:dyDescent="0.35">
      <c r="A107" s="33" t="s">
        <v>100</v>
      </c>
      <c r="B107" s="154">
        <f>Kwh!B114/production!B120</f>
        <v>1.1221374045801527</v>
      </c>
      <c r="C107" s="154">
        <f>Kwh!C114/production!C120</f>
        <v>1.0398230088495575</v>
      </c>
      <c r="D107" s="154">
        <f>Kwh!D114/production!D120</f>
        <v>1.1666666666666667</v>
      </c>
      <c r="E107" s="154">
        <f>Kwh!E114/production!E120</f>
        <v>1</v>
      </c>
      <c r="F107" s="154">
        <v>0</v>
      </c>
      <c r="G107" s="154">
        <v>0</v>
      </c>
      <c r="H107" s="154">
        <v>0</v>
      </c>
      <c r="I107" s="154">
        <f>Kwh!I114/production!I120</f>
        <v>1.0741758241758241</v>
      </c>
      <c r="J107" s="154">
        <v>0</v>
      </c>
      <c r="K107" s="154">
        <v>0</v>
      </c>
      <c r="L107" s="154">
        <v>0</v>
      </c>
      <c r="M107" s="154">
        <v>0</v>
      </c>
      <c r="N107" s="154">
        <v>0</v>
      </c>
      <c r="O107" s="154">
        <v>0</v>
      </c>
      <c r="P107" s="154">
        <v>0</v>
      </c>
      <c r="Q107" s="154">
        <v>0</v>
      </c>
    </row>
    <row r="108" spans="1:17" x14ac:dyDescent="0.35">
      <c r="A108" s="33" t="s">
        <v>125</v>
      </c>
      <c r="B108" s="154"/>
      <c r="C108" s="154"/>
      <c r="D108" s="154"/>
      <c r="E108" s="154"/>
      <c r="F108" s="154"/>
      <c r="G108" s="154">
        <f>Kwh!I116/production!I122</f>
        <v>0.8759083286752376</v>
      </c>
      <c r="H108" s="154"/>
      <c r="I108" s="154">
        <f>Kwh!I116/production!I122</f>
        <v>0.8759083286752376</v>
      </c>
      <c r="J108" s="154"/>
      <c r="K108" s="154"/>
      <c r="L108" s="154"/>
      <c r="M108" s="154"/>
      <c r="N108" s="154"/>
      <c r="O108" s="154">
        <f>Kwh!O114/production!O118</f>
        <v>0</v>
      </c>
      <c r="P108" s="154">
        <f>Kwh!P114/production!P118</f>
        <v>0</v>
      </c>
      <c r="Q108" s="154">
        <f>Kwh!Q114/production!Q118</f>
        <v>0</v>
      </c>
    </row>
    <row r="109" spans="1:17" x14ac:dyDescent="0.35">
      <c r="A109" s="58" t="s">
        <v>119</v>
      </c>
      <c r="B109" s="107">
        <f>Kwh!B117/'Wws=-pro&amp;sup '!W31</f>
        <v>0.69775678866587953</v>
      </c>
      <c r="C109" s="107">
        <f>Kwh!C117/'Wws=-pro&amp;sup '!X31</f>
        <v>0.57917938284164128</v>
      </c>
      <c r="D109" s="107">
        <f>Kwh!D117/'Wws=-pro&amp;sup '!Y31</f>
        <v>0.55152345087298871</v>
      </c>
      <c r="E109" s="107">
        <f>Kwh!E117/'Wws=-pro&amp;sup '!Z31</f>
        <v>0.55136876006441227</v>
      </c>
      <c r="F109" s="107">
        <f>Kwh!F117/'Wws=-pro&amp;sup '!AA31</f>
        <v>0.51694915254237284</v>
      </c>
      <c r="G109" s="107">
        <f>Kwh!G117/'Wws=-pro&amp;sup '!AB31</f>
        <v>0.52032810271041374</v>
      </c>
      <c r="H109" s="107">
        <f>Kwh!H117/'Wws=-pro&amp;sup '!AC31</f>
        <v>0.54085321764280547</v>
      </c>
      <c r="I109" s="107">
        <f>Kwh!I117/'Wws=-pro&amp;sup '!AC32</f>
        <v>0.64119989381470666</v>
      </c>
      <c r="J109" s="107">
        <f>Kwh!J117/'Wws=-pro&amp;sup '!AD31</f>
        <v>0.55675287356321834</v>
      </c>
      <c r="K109" s="107">
        <f>Kwh!K117/'Wws=-pro&amp;sup '!AE31</f>
        <v>0.55439856373429086</v>
      </c>
      <c r="L109" s="107">
        <f>Kwh!L117/'Wws=-pro&amp;sup '!AF31</f>
        <v>0.55070318282753516</v>
      </c>
      <c r="M109" s="107">
        <f>Kwh!M117/'Wws=-pro&amp;sup '!AG31</f>
        <v>0.52180451127819549</v>
      </c>
      <c r="N109" s="107">
        <f>Kwh!N117/'Wws=-pro&amp;sup '!AH31</f>
        <v>0.55671253253997766</v>
      </c>
      <c r="O109" s="107">
        <f>Kwh!O117/'Wws=-pro&amp;sup '!AI31</f>
        <v>0.51517509727626454</v>
      </c>
      <c r="P109" s="107">
        <f>Kwh!P117/'Wws=-pro&amp;sup '!AJ31</f>
        <v>0.56260434056761266</v>
      </c>
      <c r="Q109" s="107">
        <f>Kwh!Q117/'Wws=-pro&amp;sup '!AJ32</f>
        <v>0.54551813192725707</v>
      </c>
    </row>
    <row r="110" spans="1:17" x14ac:dyDescent="0.35">
      <c r="A110" s="33" t="s">
        <v>4</v>
      </c>
      <c r="B110" s="153">
        <f>Kwh!B118/production!B124</f>
        <v>1.1044642857142857</v>
      </c>
      <c r="C110" s="153">
        <f>Kwh!C118/production!C124</f>
        <v>1.1509298998569384</v>
      </c>
      <c r="D110" s="153">
        <f>Kwh!D118/production!D124</f>
        <v>1.1519999999999999</v>
      </c>
      <c r="E110" s="153">
        <f>Kwh!E118/production!E124</f>
        <v>1.1322345726331928</v>
      </c>
      <c r="F110" s="153">
        <f>Kwh!F118/production!F124</f>
        <v>1.1407954945441745</v>
      </c>
      <c r="G110" s="153">
        <f>Kwh!G118/production!G124</f>
        <v>1.1431016775077028</v>
      </c>
      <c r="H110" s="153">
        <f>Kwh!H118/production!H124</f>
        <v>1.1105066303978239</v>
      </c>
      <c r="I110" s="153">
        <f>Kwh!I118/production!I124</f>
        <v>1.134032572603173</v>
      </c>
      <c r="J110" s="153">
        <f>Kwh!J118/production!J124</f>
        <v>1.1362369337979095</v>
      </c>
      <c r="K110" s="153">
        <f>Kwh!K118/production!K124</f>
        <v>1.1400821815465072</v>
      </c>
      <c r="L110" s="153">
        <f>Kwh!L118/production!L124</f>
        <v>1.1481481481481481</v>
      </c>
      <c r="M110" s="153">
        <f>Kwh!M118/production!M124</f>
        <v>1.1516521739130434</v>
      </c>
      <c r="N110" s="153">
        <f>Kwh!N118/production!N124</f>
        <v>1.1424761904761904</v>
      </c>
      <c r="O110" s="153">
        <f>Kwh!O118/production!O124</f>
        <v>1.1469708302169035</v>
      </c>
      <c r="P110" s="153">
        <f>Kwh!P118/production!P124</f>
        <v>1.1348936170212767</v>
      </c>
      <c r="Q110" s="153">
        <f>Kwh!Q118/production!Q124</f>
        <v>1.1431505767103809</v>
      </c>
    </row>
    <row r="111" spans="1:17" x14ac:dyDescent="0.35">
      <c r="A111" s="33" t="s">
        <v>112</v>
      </c>
      <c r="B111" s="154"/>
      <c r="C111" s="154"/>
      <c r="D111" s="154"/>
      <c r="E111" s="154"/>
      <c r="F111" s="154"/>
      <c r="G111" s="154"/>
      <c r="H111" s="154"/>
      <c r="I111" s="190"/>
      <c r="J111" s="19"/>
      <c r="K111" s="42"/>
      <c r="L111" s="45"/>
      <c r="M111" s="19"/>
      <c r="N111" s="63"/>
      <c r="O111" s="63"/>
      <c r="P111" s="63"/>
      <c r="Q111" s="191"/>
    </row>
    <row r="112" spans="1:17" x14ac:dyDescent="0.35">
      <c r="A112" s="33" t="s">
        <v>128</v>
      </c>
      <c r="B112" s="154"/>
      <c r="C112" s="154"/>
      <c r="D112" s="154"/>
      <c r="E112" s="154"/>
      <c r="F112" s="154"/>
      <c r="G112" s="154"/>
      <c r="H112" s="154">
        <f>Kwh!H118/production!H123</f>
        <v>3.1832358674463936</v>
      </c>
      <c r="I112" s="154">
        <f>Kwh!I118/production!I123</f>
        <v>2.547176512371256</v>
      </c>
      <c r="J112" s="63"/>
      <c r="K112" s="63"/>
      <c r="L112" s="63"/>
      <c r="M112" s="63"/>
      <c r="N112" s="63"/>
      <c r="O112" s="63"/>
      <c r="P112" s="189">
        <f>Kwh!P120/production!P127</f>
        <v>0.8928571428571429</v>
      </c>
      <c r="Q112" s="189">
        <f>Kwh!Q120/production!Q127</f>
        <v>0.8928571428571429</v>
      </c>
    </row>
    <row r="113" spans="1:17" x14ac:dyDescent="0.35">
      <c r="A113" s="46" t="s">
        <v>118</v>
      </c>
      <c r="B113" s="192">
        <f>Kwh!B121/production!B128</f>
        <v>1.1044642857142857</v>
      </c>
      <c r="C113" s="192">
        <f>Kwh!C121/production!C128</f>
        <v>1.1509298998569384</v>
      </c>
      <c r="D113" s="192">
        <f>Kwh!D121/production!D128</f>
        <v>1.1519999999999999</v>
      </c>
      <c r="E113" s="192">
        <f>Kwh!E121/production!E128</f>
        <v>1.1322345726331928</v>
      </c>
      <c r="F113" s="192">
        <f>Kwh!F121/production!F128</f>
        <v>1.1407954945441745</v>
      </c>
      <c r="G113" s="192">
        <f>Kwh!G121/production!G128</f>
        <v>1.1431016775077028</v>
      </c>
      <c r="H113" s="192">
        <f>Kwh!H121/production!H128</f>
        <v>1.1302278136688202</v>
      </c>
      <c r="I113" s="192">
        <f>Kwh!I121/production!I128</f>
        <v>1.1370895483054868</v>
      </c>
      <c r="J113" s="192">
        <f>Kwh!J121/production!J128</f>
        <v>1.1362369337979095</v>
      </c>
      <c r="K113" s="192">
        <f>Kwh!K121/production!K128</f>
        <v>1.1400821815465072</v>
      </c>
      <c r="L113" s="192">
        <f>Kwh!L121/production!L128</f>
        <v>1.1481481481481481</v>
      </c>
      <c r="M113" s="192">
        <f>Kwh!M121/production!M128</f>
        <v>1.1516521739130434</v>
      </c>
      <c r="N113" s="192">
        <f>Kwh!N121/production!N128</f>
        <v>0.94095238095238098</v>
      </c>
      <c r="O113" s="192">
        <f>Kwh!O121/production!O128</f>
        <v>1.1469708302169035</v>
      </c>
      <c r="P113" s="192">
        <f>Kwh!P121/production!P128</f>
        <v>1.1205557825909276</v>
      </c>
      <c r="Q113" s="192">
        <f>Kwh!Q121/production!Q128</f>
        <v>1.1412701739677216</v>
      </c>
    </row>
    <row r="114" spans="1:17" x14ac:dyDescent="0.35">
      <c r="A114" s="33" t="s">
        <v>99</v>
      </c>
      <c r="B114" s="154">
        <f>Kwh!B122/production!B129</f>
        <v>0.56818181818181823</v>
      </c>
      <c r="C114" s="154">
        <f>Kwh!C122/production!C129</f>
        <v>0.51376146788990829</v>
      </c>
      <c r="D114" s="154">
        <f>Kwh!D122/production!D129</f>
        <v>0.61276127612761278</v>
      </c>
      <c r="E114" s="154">
        <f>Kwh!E122/production!E129</f>
        <v>0.58024691358024694</v>
      </c>
      <c r="F114" s="154">
        <f>Kwh!F122/production!F129</f>
        <v>0.52873563218390807</v>
      </c>
      <c r="G114" s="154">
        <f>Kwh!G122/production!G129</f>
        <v>0.52287581699346408</v>
      </c>
      <c r="H114" s="154">
        <f>Kwh!H122/production!H129</f>
        <v>0.51530612244897955</v>
      </c>
      <c r="I114" s="154">
        <f>Kwh!I122/production!I129</f>
        <v>0.55715367146101435</v>
      </c>
      <c r="J114" s="154">
        <f>Kwh!J122/production!J129</f>
        <v>0.51445086705202314</v>
      </c>
      <c r="K114" s="154">
        <f>Kwh!K122/production!K129</f>
        <v>0.81904761904761902</v>
      </c>
      <c r="L114" s="154">
        <f>Kwh!L122/production!L129</f>
        <v>0.51111111111111107</v>
      </c>
      <c r="M114" s="154">
        <f>Kwh!M122/production!M129</f>
        <v>0.50828729281767959</v>
      </c>
      <c r="N114" s="154">
        <f>Kwh!N122/production!N129</f>
        <v>0.51798561151079137</v>
      </c>
      <c r="O114" s="154">
        <f>Kwh!O122/production!O129</f>
        <v>0.98550724637681164</v>
      </c>
      <c r="P114" s="154">
        <f>Kwh!P122/production!P129</f>
        <v>0.53703703703703709</v>
      </c>
      <c r="Q114" s="154">
        <f>Kwh!Q122/production!Q129</f>
        <v>0.62531223980016648</v>
      </c>
    </row>
    <row r="115" spans="1:17" x14ac:dyDescent="0.35">
      <c r="A115" s="33" t="s">
        <v>7</v>
      </c>
      <c r="B115" s="154">
        <f>Kwh!B123/production!B130</f>
        <v>0.48426666666666668</v>
      </c>
      <c r="C115" s="154">
        <f>Kwh!C123/production!C130</f>
        <v>0.4803063457330416</v>
      </c>
      <c r="D115" s="154">
        <f>Kwh!D123/production!D130</f>
        <v>0.48028092922744464</v>
      </c>
      <c r="E115" s="154">
        <f>Kwh!E123/production!E130</f>
        <v>0.46421161825726143</v>
      </c>
      <c r="F115" s="154">
        <f>Kwh!F123/production!F130</f>
        <v>0.47632468996617811</v>
      </c>
      <c r="G115" s="154">
        <f>Kwh!G123/production!G130</f>
        <v>0.4678466076696165</v>
      </c>
      <c r="H115" s="154">
        <f>Kwh!H123/production!H130</f>
        <v>0.50787878787878793</v>
      </c>
      <c r="I115" s="154">
        <f>Kwh!I123/production!I130</f>
        <v>0.47980319022299817</v>
      </c>
      <c r="J115" s="154">
        <f>Kwh!J123/production!J130</f>
        <v>0.47497155858930601</v>
      </c>
      <c r="K115" s="154">
        <f>Kwh!K123/production!K130</f>
        <v>0.45519713261648748</v>
      </c>
      <c r="L115" s="154">
        <f>Kwh!L123/production!L130</f>
        <v>0.45026881720430106</v>
      </c>
      <c r="M115" s="154">
        <f>Kwh!M123/production!M130</f>
        <v>0</v>
      </c>
      <c r="N115" s="154">
        <f>Kwh!N123/production!N130</f>
        <v>0.48922585794094176</v>
      </c>
      <c r="O115" s="154">
        <f>Kwh!O123/production!O130</f>
        <v>0.42435996896819239</v>
      </c>
      <c r="P115" s="154">
        <f>Kwh!P123/production!P130</f>
        <v>0.43795036028823059</v>
      </c>
      <c r="Q115" s="154">
        <f>Kwh!Q123/production!Q130</f>
        <v>0.39887584061025794</v>
      </c>
    </row>
    <row r="116" spans="1:17" x14ac:dyDescent="0.35">
      <c r="A116" s="33" t="s">
        <v>103</v>
      </c>
      <c r="B116" s="154">
        <f>Kwh!B124/production!B131</f>
        <v>0.56006768189509304</v>
      </c>
      <c r="C116" s="154">
        <f>Kwh!C124/production!C131</f>
        <v>0.55972222222222223</v>
      </c>
      <c r="D116" s="154">
        <f>Kwh!D124/production!D131</f>
        <v>0.55969191270860075</v>
      </c>
      <c r="E116" s="154">
        <f>Kwh!E124/production!E131</f>
        <v>0.560126582278481</v>
      </c>
      <c r="F116" s="154">
        <f>Kwh!F124/production!F131</f>
        <v>0.56024096385542166</v>
      </c>
      <c r="G116" s="154">
        <f>Kwh!G124/production!G131</f>
        <v>0.55950266429840145</v>
      </c>
      <c r="H116" s="154">
        <f>Kwh!H124/production!H131</f>
        <v>0.56042031523642732</v>
      </c>
      <c r="I116" s="154">
        <f>Kwh!I124/production!I131</f>
        <v>0.55995575221238936</v>
      </c>
      <c r="J116" s="154">
        <f>Kwh!J124/production!J131</f>
        <v>0.56036036036036041</v>
      </c>
      <c r="K116" s="154">
        <f>Kwh!K124/production!K131</f>
        <v>0.70860927152317876</v>
      </c>
      <c r="L116" s="154">
        <f>Kwh!L124/production!L131</f>
        <v>0.55975794251134647</v>
      </c>
      <c r="M116" s="154">
        <f>Kwh!M124/production!M131</f>
        <v>0.55968992248062011</v>
      </c>
      <c r="N116" s="154">
        <f>Kwh!N124/production!N131</f>
        <v>0.56011315417256013</v>
      </c>
      <c r="O116" s="154">
        <f>Kwh!O124/production!O131</f>
        <v>0.55732946298984032</v>
      </c>
      <c r="P116" s="154">
        <f>Kwh!P124/production!P131</f>
        <v>0.55976676384839652</v>
      </c>
      <c r="Q116" s="154">
        <f>Kwh!Q124/production!Q131</f>
        <v>0.58343976160068112</v>
      </c>
    </row>
    <row r="117" spans="1:17" x14ac:dyDescent="0.35">
      <c r="A117" s="54" t="s">
        <v>117</v>
      </c>
      <c r="B117" s="193">
        <f>Kwh!B125/production!B132</f>
        <v>0.50681302043906129</v>
      </c>
      <c r="C117" s="193">
        <f>Kwh!C125/production!C132</f>
        <v>0.50555555555555554</v>
      </c>
      <c r="D117" s="193">
        <f>Kwh!D125/production!D132</f>
        <v>0.53178864085899968</v>
      </c>
      <c r="E117" s="193">
        <f>Kwh!E125/production!E132</f>
        <v>0.49338721528288021</v>
      </c>
      <c r="F117" s="193">
        <f>Kwh!F125/production!F132</f>
        <v>0.50114854517611029</v>
      </c>
      <c r="G117" s="193">
        <f>Kwh!G125/production!G132</f>
        <v>0.49274160099543757</v>
      </c>
      <c r="H117" s="193">
        <f>Kwh!H125/production!H132</f>
        <v>0.52089366983864294</v>
      </c>
      <c r="I117" s="193">
        <f>Kwh!I125/production!I132</f>
        <v>0.50847543389161565</v>
      </c>
      <c r="J117" s="193">
        <f>Kwh!J125/production!J132</f>
        <v>0.49678197908286403</v>
      </c>
      <c r="K117" s="193">
        <f>Kwh!K125/production!K132</f>
        <v>0.54577742699289655</v>
      </c>
      <c r="L117" s="193">
        <f>Kwh!L125/production!L132</f>
        <v>0.48604551309574923</v>
      </c>
      <c r="M117" s="193">
        <f>Kwh!M125/production!M132</f>
        <v>0.2179980750721848</v>
      </c>
      <c r="N117" s="193">
        <f>Kwh!N125/production!N132</f>
        <v>0.51500714626012389</v>
      </c>
      <c r="O117" s="193">
        <f>Kwh!O125/production!O132</f>
        <v>0.5194508009153318</v>
      </c>
      <c r="P117" s="193">
        <f>Kwh!P125/production!P132</f>
        <v>0.48675034867503486</v>
      </c>
      <c r="Q117" s="193">
        <f>Kwh!Q125/production!Q132</f>
        <v>0.47068465515067459</v>
      </c>
    </row>
    <row r="118" spans="1:17" x14ac:dyDescent="0.35">
      <c r="A118" s="56" t="s">
        <v>9</v>
      </c>
      <c r="B118" s="194">
        <f>Kwh!B126/production!B133</f>
        <v>0.85809998282082112</v>
      </c>
      <c r="C118" s="194">
        <f>Kwh!C126/production!C133</f>
        <v>0.9098988241728192</v>
      </c>
      <c r="D118" s="194">
        <f>Kwh!D126/production!D133</f>
        <v>0.91724137931034477</v>
      </c>
      <c r="E118" s="194">
        <f>Kwh!E126/production!E133</f>
        <v>0.94973921289710761</v>
      </c>
      <c r="F118" s="194">
        <f>Kwh!F126/production!F133</f>
        <v>0.94423076923076921</v>
      </c>
      <c r="G118" s="194">
        <f>Kwh!G126/production!G133</f>
        <v>0.74899899899899902</v>
      </c>
      <c r="H118" s="194">
        <f>Kwh!H126/production!H133</f>
        <v>0.95222431077694236</v>
      </c>
      <c r="I118" s="194">
        <f>Kwh!I126/production!I133</f>
        <v>0.92618103978127719</v>
      </c>
      <c r="J118" s="194">
        <f>Kwh!J126/production!J133</f>
        <v>0.96999839563613033</v>
      </c>
      <c r="K118" s="194">
        <f>Kwh!K126/production!K133</f>
        <v>0.99055666003976139</v>
      </c>
      <c r="L118" s="194">
        <f>Kwh!L126/production!L133</f>
        <v>0.95963981347483518</v>
      </c>
      <c r="M118" s="194">
        <f>Kwh!M126/production!M133</f>
        <v>0.89027129773630553</v>
      </c>
      <c r="N118" s="194">
        <f>Kwh!N126/production!N133</f>
        <v>0.89694385216773276</v>
      </c>
      <c r="O118" s="194">
        <f>Kwh!O126/production!O133</f>
        <v>0.96104347826086955</v>
      </c>
      <c r="P118" s="194">
        <f>Kwh!P126/production!P133</f>
        <v>0.93162858179180263</v>
      </c>
      <c r="Q118" s="194">
        <f>Kwh!Q126/production!Q133</f>
        <v>0.95671290111011242</v>
      </c>
    </row>
    <row r="120" spans="1:17" x14ac:dyDescent="0.35">
      <c r="A120" s="31" t="s">
        <v>0</v>
      </c>
      <c r="B120" s="32"/>
      <c r="C120" s="3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1:17" x14ac:dyDescent="0.35">
      <c r="A121" s="33" t="s">
        <v>1</v>
      </c>
      <c r="B121" s="62" t="s">
        <v>631</v>
      </c>
      <c r="C121" s="62" t="s">
        <v>632</v>
      </c>
      <c r="D121" s="62" t="s">
        <v>633</v>
      </c>
      <c r="E121" s="62" t="s">
        <v>634</v>
      </c>
      <c r="F121" s="62" t="s">
        <v>635</v>
      </c>
      <c r="G121" s="62" t="s">
        <v>636</v>
      </c>
      <c r="H121" s="62" t="s">
        <v>637</v>
      </c>
      <c r="I121" s="35" t="s">
        <v>651</v>
      </c>
      <c r="J121" s="62" t="s">
        <v>639</v>
      </c>
      <c r="K121" s="62" t="s">
        <v>640</v>
      </c>
      <c r="L121" s="62" t="s">
        <v>641</v>
      </c>
      <c r="M121" s="62" t="s">
        <v>642</v>
      </c>
      <c r="N121" s="62" t="s">
        <v>643</v>
      </c>
      <c r="O121" s="62" t="s">
        <v>644</v>
      </c>
      <c r="P121" s="62" t="s">
        <v>645</v>
      </c>
      <c r="Q121" s="35" t="s">
        <v>652</v>
      </c>
    </row>
    <row r="122" spans="1:17" x14ac:dyDescent="0.35">
      <c r="A122" s="33" t="s">
        <v>2</v>
      </c>
      <c r="B122" s="154">
        <f>Kwh!B130/production!B137</f>
        <v>1.5308056872037914</v>
      </c>
      <c r="C122" s="154">
        <f>Kwh!C130/production!C137</f>
        <v>1.3720930232558139</v>
      </c>
      <c r="D122" s="154">
        <f>Kwh!D130/production!D137</f>
        <v>1.2785714285714285</v>
      </c>
      <c r="E122" s="154">
        <f>Kwh!E130/production!E137</f>
        <v>1.2547169811320755</v>
      </c>
      <c r="F122" s="154">
        <f>Kwh!F130/production!F137</f>
        <v>1.3964497041420119</v>
      </c>
      <c r="G122" s="154">
        <f>Kwh!G130/production!G137</f>
        <v>1.3333333333333333</v>
      </c>
      <c r="H122" s="154">
        <f>Kwh!H130/production!H137</f>
        <v>1.323699421965318</v>
      </c>
      <c r="I122" s="154">
        <f>Kwh!I130/production!I137</f>
        <v>1.360759493670886</v>
      </c>
      <c r="J122" s="154">
        <f>Kwh!J130/production!J137</f>
        <v>1.2684210526315789</v>
      </c>
      <c r="K122" s="154">
        <f>Kwh!K130/production!K137</f>
        <v>1.29</v>
      </c>
      <c r="L122" s="154">
        <f>Kwh!L130/production!L137</f>
        <v>1.3457446808510638</v>
      </c>
      <c r="M122" s="154">
        <f>Kwh!M130/production!M137</f>
        <v>1.2843601895734598</v>
      </c>
      <c r="N122" s="154">
        <f>Kwh!N130/production!N137</f>
        <v>1.3850267379679144</v>
      </c>
      <c r="O122" s="154">
        <f>Kwh!O130/production!O137</f>
        <v>1.2589928057553956</v>
      </c>
      <c r="P122" s="154" t="e">
        <f>Kwh!P130/production!P137</f>
        <v>#DIV/0!</v>
      </c>
      <c r="Q122" s="154">
        <f>Kwh!Q130/production!Q137</f>
        <v>1.3192118226600986</v>
      </c>
    </row>
    <row r="123" spans="1:17" x14ac:dyDescent="0.35">
      <c r="A123" s="33" t="s">
        <v>3</v>
      </c>
      <c r="B123" s="154">
        <f>'Wws=-pro&amp;sup '!B41</f>
        <v>0.44827586206896552</v>
      </c>
      <c r="C123" s="154">
        <f>'Wws=-pro&amp;sup '!C41</f>
        <v>0.49034575662325997</v>
      </c>
      <c r="D123" s="154">
        <f>'Wws=-pro&amp;sup '!D41</f>
        <v>0.45434098065677014</v>
      </c>
      <c r="E123" s="154">
        <f>'Wws=-pro&amp;sup '!E41</f>
        <v>0.48232323232323232</v>
      </c>
      <c r="F123" s="154">
        <f>'Wws=-pro&amp;sup '!F41</f>
        <v>0.50557786702365015</v>
      </c>
      <c r="G123" s="154">
        <f>'Wws=-pro&amp;sup '!G41</f>
        <v>0.4828054298642534</v>
      </c>
      <c r="H123" s="154">
        <f>'Wws=-pro&amp;sup '!H41</f>
        <v>0.56659939455095865</v>
      </c>
      <c r="I123" s="154">
        <f>Kwh!I131/'Wws=-pro&amp;sup '!H40</f>
        <v>0.48876839659178933</v>
      </c>
      <c r="J123" s="154">
        <f>'Wws=-pro&amp;sup '!I41</f>
        <v>0.23217391304347826</v>
      </c>
      <c r="K123" s="154">
        <f>'Wws=-pro&amp;sup '!J41</f>
        <v>0.15466297322253</v>
      </c>
      <c r="L123" s="154">
        <f>'Wws=-pro&amp;sup '!K41</f>
        <v>0.21343283582089553</v>
      </c>
      <c r="M123" s="154">
        <f>'Wws=-pro&amp;sup '!L41</f>
        <v>0.14446952595936793</v>
      </c>
      <c r="N123" s="154">
        <f>'Wws=-pro&amp;sup '!M41</f>
        <v>0.15923566878980891</v>
      </c>
      <c r="O123" s="154">
        <f>'Wws=-pro&amp;sup '!N41</f>
        <v>0.19426406926406928</v>
      </c>
      <c r="P123" s="154">
        <f>'Wws=-pro&amp;sup '!O41</f>
        <v>0.25510204081632654</v>
      </c>
      <c r="Q123" s="154">
        <f>Kwh!Q128/'Wws=-pro&amp;sup '!H80</f>
        <v>0</v>
      </c>
    </row>
    <row r="124" spans="1:17" x14ac:dyDescent="0.35">
      <c r="A124" s="33" t="s">
        <v>100</v>
      </c>
      <c r="B124" s="154">
        <f>Kwh!B132/production!B139</f>
        <v>0.39310344827586208</v>
      </c>
      <c r="C124" s="154">
        <f>Kwh!C132/production!C139</f>
        <v>0.90058479532163738</v>
      </c>
      <c r="D124" s="154">
        <f>Kwh!D132/production!D139</f>
        <v>0.36363636363636365</v>
      </c>
      <c r="E124" s="154">
        <f>Kwh!E132/production!E139</f>
        <v>0.31967213114754101</v>
      </c>
      <c r="F124" s="154">
        <f>Kwh!F132/production!F139</f>
        <v>0.50273224043715847</v>
      </c>
      <c r="G124" s="154">
        <f>Kwh!G132/production!G139</f>
        <v>0.328125</v>
      </c>
      <c r="H124" s="154">
        <f>Kwh!H132/production!H139</f>
        <v>0.33757961783439489</v>
      </c>
      <c r="I124" s="154">
        <f>Kwh!I132/production!I139</f>
        <v>0.46276595744680848</v>
      </c>
      <c r="J124" s="154">
        <f>Kwh!J132/production!J139</f>
        <v>0.42465753424657532</v>
      </c>
      <c r="K124" s="154">
        <f>Kwh!K132/production!K139</f>
        <v>0.33333333333333331</v>
      </c>
      <c r="L124" s="154">
        <f>Kwh!L132/production!L139</f>
        <v>0.48299319727891155</v>
      </c>
      <c r="M124" s="154">
        <f>Kwh!M132/production!M139</f>
        <v>0</v>
      </c>
      <c r="N124" s="154" t="e">
        <f>Kwh!N132/production!N139</f>
        <v>#DIV/0!</v>
      </c>
      <c r="O124" s="154" t="e">
        <f>Kwh!O132/production!O139</f>
        <v>#DIV/0!</v>
      </c>
      <c r="P124" s="154">
        <f>Kwh!P132/production!P139</f>
        <v>0.50549450549450547</v>
      </c>
      <c r="Q124" s="154">
        <f>Kwh!Q132/production!Q139</f>
        <v>0.36435124508519001</v>
      </c>
    </row>
    <row r="125" spans="1:17" x14ac:dyDescent="0.35">
      <c r="A125" s="33" t="s">
        <v>125</v>
      </c>
      <c r="B125" s="154" t="e">
        <f>Kwh!B133/production!B140</f>
        <v>#DIV/0!</v>
      </c>
      <c r="C125" s="154" t="e">
        <f>Kwh!C133/production!C140</f>
        <v>#DIV/0!</v>
      </c>
      <c r="D125" s="154" t="e">
        <f>Kwh!D133/production!D140</f>
        <v>#DIV/0!</v>
      </c>
      <c r="E125" s="154" t="e">
        <f>Kwh!E133/production!E140</f>
        <v>#DIV/0!</v>
      </c>
      <c r="F125" s="154" t="e">
        <f>Kwh!F133/production!F140</f>
        <v>#DIV/0!</v>
      </c>
      <c r="G125" s="154" t="e">
        <f>Kwh!G133/production!G140</f>
        <v>#DIV/0!</v>
      </c>
      <c r="H125" s="154">
        <f>Kwh!H133/production!H140</f>
        <v>0</v>
      </c>
      <c r="I125" s="154">
        <f>Kwh!I133/production!I140</f>
        <v>0</v>
      </c>
      <c r="J125" s="154" t="e">
        <f>Kwh!J134/production!J141</f>
        <v>#DIV/0!</v>
      </c>
      <c r="K125" s="154" t="e">
        <f>Kwh!K134/production!K141</f>
        <v>#DIV/0!</v>
      </c>
      <c r="L125" s="154" t="e">
        <f>Kwh!L134/production!L141</f>
        <v>#DIV/0!</v>
      </c>
      <c r="M125" s="154" t="e">
        <f>Kwh!M134/production!M141</f>
        <v>#DIV/0!</v>
      </c>
      <c r="N125" s="154">
        <f>Kwh!N134/production!N141</f>
        <v>1.2916810493614084</v>
      </c>
      <c r="O125" s="154" t="e">
        <f>Kwh!O134/production!O141</f>
        <v>#DIV/0!</v>
      </c>
      <c r="P125" s="154" t="e">
        <f>Kwh!P134/production!P141</f>
        <v>#DIV/0!</v>
      </c>
      <c r="Q125" s="154">
        <f>Kwh!Q134/production!Q141</f>
        <v>1.2916810493614084</v>
      </c>
    </row>
    <row r="126" spans="1:17" x14ac:dyDescent="0.35">
      <c r="A126" s="58" t="s">
        <v>119</v>
      </c>
      <c r="B126" s="107">
        <f>Kwh!B135/'Wws=-pro&amp;sup '!B42</f>
        <v>0.52596927578639352</v>
      </c>
      <c r="C126" s="107">
        <f>Kwh!C135/'Wws=-pro&amp;sup '!C42</f>
        <v>0.58974358974358976</v>
      </c>
      <c r="D126" s="107">
        <f>Kwh!D135/'Wws=-pro&amp;sup '!D42</f>
        <v>0.4987704918032787</v>
      </c>
      <c r="E126" s="107">
        <f>Kwh!E135/'Wws=-pro&amp;sup '!E42</f>
        <v>0.5354243542435424</v>
      </c>
      <c r="F126" s="107">
        <f>Kwh!F135/'Wws=-pro&amp;sup '!F42</f>
        <v>0.56344003085229466</v>
      </c>
      <c r="G126" s="107">
        <f>Kwh!G135/'Wws=-pro&amp;sup '!G42</f>
        <v>0.52417405318291699</v>
      </c>
      <c r="H126" s="107">
        <f>Kwh!H135/'Wws=-pro&amp;sup '!H42</f>
        <v>0.60769896193771622</v>
      </c>
      <c r="I126" s="107">
        <f>Kwh!I135/'Wws=-pro&amp;sup '!H43</f>
        <v>0.54875866696488484</v>
      </c>
      <c r="J126" s="107">
        <f>Kwh!J135/'Wws=-pro&amp;sup '!I42</f>
        <v>0.4396694214876033</v>
      </c>
      <c r="K126" s="107">
        <f>Kwh!K135/'Wws=-pro&amp;sup '!J42</f>
        <v>0.4661045531197302</v>
      </c>
      <c r="L126" s="107">
        <f>Kwh!L135/'Wws=-pro&amp;sup '!K42</f>
        <v>0.45522135856708346</v>
      </c>
      <c r="M126" s="107">
        <f>Kwh!M135/'Wws=-pro&amp;sup '!L42</f>
        <v>0.46609328481640755</v>
      </c>
      <c r="N126" s="107">
        <f>Kwh!N135/'Wws=-pro&amp;sup '!M42</f>
        <v>1.7278632478632479</v>
      </c>
      <c r="O126" s="107">
        <f>Kwh!O135/'Wws=-pro&amp;sup '!N42</f>
        <v>0.32129420617005267</v>
      </c>
      <c r="P126" s="107">
        <f>Kwh!P135/'Wws=-pro&amp;sup '!O42</f>
        <v>0.28275862068965518</v>
      </c>
      <c r="Q126" s="107">
        <f>Kwh!Q135/'Wws=-pro&amp;sup '!P42</f>
        <v>2.5171966255678133</v>
      </c>
    </row>
    <row r="127" spans="1:17" x14ac:dyDescent="0.35">
      <c r="A127" s="33" t="s">
        <v>4</v>
      </c>
      <c r="B127" s="153">
        <f>Kwh!B136/production!B143</f>
        <v>1.1697268248992387</v>
      </c>
      <c r="C127" s="153">
        <f>Kwh!C136/production!C143</f>
        <v>0.97910216718266252</v>
      </c>
      <c r="D127" s="153">
        <f>Kwh!D136/production!D143</f>
        <v>1.0095594347464671</v>
      </c>
      <c r="E127" s="153">
        <f>Kwh!E136/production!E143</f>
        <v>1.003298969072165</v>
      </c>
      <c r="F127" s="153">
        <f>Kwh!F136/production!F143</f>
        <v>1</v>
      </c>
      <c r="G127" s="153">
        <f>Kwh!G136/production!G143</f>
        <v>1.0207680250783699</v>
      </c>
      <c r="H127" s="153">
        <f>Kwh!H136/production!H143</f>
        <v>1.1328708644610459</v>
      </c>
      <c r="I127" s="153">
        <f>Kwh!I136/production!I143</f>
        <v>1.0412616793127234</v>
      </c>
      <c r="J127" s="153">
        <f>Kwh!J136/production!J143</f>
        <v>1.1260162601626016</v>
      </c>
      <c r="K127" s="153">
        <f>Kwh!K136/production!K143</f>
        <v>1.1735368956743002</v>
      </c>
      <c r="L127" s="153">
        <f>Kwh!L136/production!L143</f>
        <v>1.1518348623853212</v>
      </c>
      <c r="M127" s="153">
        <f>Kwh!M136/production!M143</f>
        <v>1.0980988593155894</v>
      </c>
      <c r="N127" s="153">
        <f>Kwh!N136/production!N143</f>
        <v>1.1591723040191007</v>
      </c>
      <c r="O127" s="153">
        <f>Kwh!O136/production!O143</f>
        <v>1.1171439196727408</v>
      </c>
      <c r="P127" s="153">
        <f>Kwh!P136/production!P143</f>
        <v>1.0912263210368893</v>
      </c>
      <c r="Q127" s="153">
        <f>Kwh!Q136/production!Q143</f>
        <v>1.1306486752407057</v>
      </c>
    </row>
    <row r="128" spans="1:17" x14ac:dyDescent="0.35">
      <c r="A128" s="33" t="s">
        <v>112</v>
      </c>
      <c r="B128" s="154"/>
      <c r="C128" s="154"/>
      <c r="D128" s="154"/>
      <c r="E128" s="154"/>
      <c r="F128" s="154"/>
      <c r="G128" s="154"/>
      <c r="H128" s="154"/>
      <c r="I128" s="190"/>
      <c r="J128" s="19"/>
      <c r="K128" s="42"/>
      <c r="L128" s="45"/>
      <c r="M128" s="19"/>
      <c r="N128" s="63"/>
      <c r="O128" s="63"/>
      <c r="P128" s="63"/>
      <c r="Q128" s="191"/>
    </row>
    <row r="129" spans="1:17" x14ac:dyDescent="0.35">
      <c r="A129" s="33" t="s">
        <v>128</v>
      </c>
      <c r="B129" s="154"/>
      <c r="C129" s="154"/>
      <c r="D129" s="154"/>
      <c r="E129" s="154"/>
      <c r="F129" s="154"/>
      <c r="G129" s="154"/>
      <c r="H129" s="154">
        <f>Kwh!H135/production!H140</f>
        <v>34.268292682926827</v>
      </c>
      <c r="I129" s="154">
        <f>Kwh!I135/production!I140</f>
        <v>239.36585365853659</v>
      </c>
      <c r="J129" s="63"/>
      <c r="K129" s="63"/>
      <c r="L129" s="63"/>
      <c r="M129" s="63"/>
      <c r="N129" s="63"/>
      <c r="O129" s="63"/>
      <c r="P129" s="63"/>
      <c r="Q129" s="191"/>
    </row>
    <row r="130" spans="1:17" x14ac:dyDescent="0.35">
      <c r="A130" s="46" t="s">
        <v>118</v>
      </c>
      <c r="B130" s="192">
        <f>Kwh!B139/production!B147</f>
        <v>1.1697268248992387</v>
      </c>
      <c r="C130" s="192">
        <f>Kwh!C139/production!C147</f>
        <v>0.97910216718266252</v>
      </c>
      <c r="D130" s="192">
        <f>Kwh!D139/production!D147</f>
        <v>1.0095594347464671</v>
      </c>
      <c r="E130" s="192">
        <f>Kwh!E139/production!E147</f>
        <v>1.003298969072165</v>
      </c>
      <c r="F130" s="192">
        <f>Kwh!F139/production!F147</f>
        <v>1</v>
      </c>
      <c r="G130" s="192">
        <f>Kwh!G139/production!G147</f>
        <v>1.0207680250783699</v>
      </c>
      <c r="H130" s="192">
        <f>Kwh!H139/production!H147</f>
        <v>1.0930115635997988</v>
      </c>
      <c r="I130" s="192">
        <f>Kwh!I139/production!I147</f>
        <v>1.0369816959282778</v>
      </c>
      <c r="J130" s="192">
        <f>Kwh!J139/production!J147</f>
        <v>1.1260162601626016</v>
      </c>
      <c r="K130" s="192">
        <f>Kwh!K139/production!K147</f>
        <v>1.1735368956743002</v>
      </c>
      <c r="L130" s="192">
        <f>Kwh!L139/production!L147</f>
        <v>1.1518348623853212</v>
      </c>
      <c r="M130" s="192">
        <f>Kwh!M139/production!M147</f>
        <v>1.0980988593155894</v>
      </c>
      <c r="N130" s="192">
        <f>Kwh!N139/production!N147</f>
        <v>0.98288897731794667</v>
      </c>
      <c r="O130" s="192">
        <f>Kwh!O139/production!O147</f>
        <v>1.1171439196727408</v>
      </c>
      <c r="P130" s="192">
        <f>Kwh!P139/production!P147</f>
        <v>1.0713253012048192</v>
      </c>
      <c r="Q130" s="192">
        <f>Kwh!Q139/production!Q147</f>
        <v>1.1275702895509863</v>
      </c>
    </row>
    <row r="131" spans="1:17" x14ac:dyDescent="0.35">
      <c r="A131" s="33" t="s">
        <v>99</v>
      </c>
      <c r="B131" s="154">
        <f>Kwh!B140/production!B148</f>
        <v>0.51388888888888884</v>
      </c>
      <c r="C131" s="154">
        <f>Kwh!C140/production!C148</f>
        <v>0.51136363636363635</v>
      </c>
      <c r="D131" s="154">
        <f>Kwh!D140/production!D148</f>
        <v>0.50867052023121384</v>
      </c>
      <c r="E131" s="154">
        <f>Kwh!E140/production!E148</f>
        <v>0.5161290322580645</v>
      </c>
      <c r="F131" s="154">
        <f>Kwh!F140/production!F148</f>
        <v>0.50819672131147542</v>
      </c>
      <c r="G131" s="154">
        <f>Kwh!G140/production!G148</f>
        <v>0.51704545454545459</v>
      </c>
      <c r="H131" s="154">
        <f>Kwh!H140/production!H148</f>
        <v>0.5053763440860215</v>
      </c>
      <c r="I131" s="154">
        <f>Kwh!I140/production!I148</f>
        <v>0.51157407407407407</v>
      </c>
      <c r="J131" s="154">
        <f>Kwh!J140/production!J148</f>
        <v>0.8571428571428571</v>
      </c>
      <c r="K131" s="154">
        <f>Kwh!K140/production!K148</f>
        <v>0.51282051282051277</v>
      </c>
      <c r="L131" s="154" t="e">
        <f>Kwh!L140/production!L148</f>
        <v>#DIV/0!</v>
      </c>
      <c r="M131" s="154">
        <f>Kwh!M140/production!M148</f>
        <v>0.54</v>
      </c>
      <c r="N131" s="154">
        <f>Kwh!N140/production!N148</f>
        <v>0.52229299363057324</v>
      </c>
      <c r="O131" s="154">
        <f>Kwh!O140/production!O148</f>
        <v>0.23834196891191708</v>
      </c>
      <c r="P131" s="154">
        <f>Kwh!P140/production!P148</f>
        <v>0.8970588235294118</v>
      </c>
      <c r="Q131" s="154">
        <f>Kwh!Q140/production!Q148</f>
        <v>0.46373626373626375</v>
      </c>
    </row>
    <row r="132" spans="1:17" x14ac:dyDescent="0.35">
      <c r="A132" s="33" t="s">
        <v>7</v>
      </c>
      <c r="B132" s="154">
        <f>Kwh!B141/production!B149</f>
        <v>0.50573248407643312</v>
      </c>
      <c r="C132" s="154">
        <f>Kwh!C141/production!C149</f>
        <v>0.48338557993730408</v>
      </c>
      <c r="D132" s="154">
        <f>Kwh!D141/production!D149</f>
        <v>0.4882058613295211</v>
      </c>
      <c r="E132" s="154">
        <f>Kwh!E141/production!E149</f>
        <v>0.47435897435897434</v>
      </c>
      <c r="F132" s="154">
        <f>Kwh!F141/production!F149</f>
        <v>0.49181193872160589</v>
      </c>
      <c r="G132" s="154">
        <f>Kwh!G141/production!G149</f>
        <v>0.41067415730337081</v>
      </c>
      <c r="H132" s="154">
        <f>Kwh!H141/production!H149</f>
        <v>0.38755736868944418</v>
      </c>
      <c r="I132" s="154">
        <f>Kwh!I141/production!I149</f>
        <v>0.46011226399047456</v>
      </c>
      <c r="J132" s="154">
        <f>Kwh!J141/production!J149</f>
        <v>0.44114583333333335</v>
      </c>
      <c r="K132" s="154">
        <f>Kwh!K141/production!K149</f>
        <v>0.41156267887807668</v>
      </c>
      <c r="L132" s="154">
        <f>Kwh!L141/production!L149</f>
        <v>0.43333333333333335</v>
      </c>
      <c r="M132" s="154">
        <f>Kwh!M141/production!M149</f>
        <v>0.41771459814106071</v>
      </c>
      <c r="N132" s="154">
        <f>Kwh!N141/production!N149</f>
        <v>0.40505675954592363</v>
      </c>
      <c r="O132" s="154">
        <f>Kwh!O141/production!O149</f>
        <v>0.41139571353894405</v>
      </c>
      <c r="P132" s="154">
        <f>Kwh!P141/production!P149</f>
        <v>0.4098639455782313</v>
      </c>
      <c r="Q132" s="154">
        <f>Kwh!Q141/production!Q149</f>
        <v>0.41839225257853713</v>
      </c>
    </row>
    <row r="133" spans="1:17" x14ac:dyDescent="0.35">
      <c r="A133" s="33" t="s">
        <v>103</v>
      </c>
      <c r="B133" s="154">
        <f>Kwh!B142/production!B150</f>
        <v>1</v>
      </c>
      <c r="C133" s="154">
        <f>Kwh!C142/production!C150</f>
        <v>0.56032171581769441</v>
      </c>
      <c r="D133" s="154">
        <f>Kwh!D142/production!D150</f>
        <v>0.55993431855500819</v>
      </c>
      <c r="E133" s="154">
        <f>Kwh!E142/production!E150</f>
        <v>0.56000000000000005</v>
      </c>
      <c r="F133" s="154">
        <f>Kwh!F142/production!F150</f>
        <v>0.56006768189509304</v>
      </c>
      <c r="G133" s="154">
        <f>Kwh!G142/production!G150</f>
        <v>0.55960264900662249</v>
      </c>
      <c r="H133" s="154">
        <f>Kwh!H142/production!H150</f>
        <v>0.55967078189300412</v>
      </c>
      <c r="I133" s="154">
        <f>Kwh!I142/production!I150</f>
        <v>0.63307240704500978</v>
      </c>
      <c r="J133" s="154">
        <f>Kwh!J142/production!J150</f>
        <v>0.55974842767295596</v>
      </c>
      <c r="K133" s="154">
        <f>Kwh!K142/production!K150</f>
        <v>0.55967078189300412</v>
      </c>
      <c r="L133" s="154">
        <f>Kwh!L142/production!L150</f>
        <v>0.56022944550669218</v>
      </c>
      <c r="M133" s="154">
        <f>Kwh!M142/production!M150</f>
        <v>0.56030150753768848</v>
      </c>
      <c r="N133" s="154">
        <f>Kwh!N142/production!N150</f>
        <v>0.5625</v>
      </c>
      <c r="O133" s="154">
        <f>Kwh!O142/production!O150</f>
        <v>0.55958549222797926</v>
      </c>
      <c r="P133" s="154">
        <f>Kwh!P142/production!P150</f>
        <v>0.55882352941176472</v>
      </c>
      <c r="Q133" s="154">
        <f>Kwh!Q142/production!Q150</f>
        <v>0.55996309963099633</v>
      </c>
    </row>
    <row r="134" spans="1:17" x14ac:dyDescent="0.35">
      <c r="A134" s="54" t="s">
        <v>117</v>
      </c>
      <c r="B134" s="193">
        <f>Kwh!B143/production!B151</f>
        <v>0.64259634888438133</v>
      </c>
      <c r="C134" s="193">
        <f>Kwh!C143/production!C151</f>
        <v>0.50814461660707189</v>
      </c>
      <c r="D134" s="193">
        <f>Kwh!D143/production!D151</f>
        <v>0.50985786336542871</v>
      </c>
      <c r="E134" s="193">
        <f>Kwh!E143/production!E151</f>
        <v>0.5014456836018174</v>
      </c>
      <c r="F134" s="193">
        <f>Kwh!F143/production!F151</f>
        <v>0.50806149231346087</v>
      </c>
      <c r="G134" s="193">
        <f>Kwh!G143/production!G151</f>
        <v>0.43888396811337466</v>
      </c>
      <c r="H134" s="193">
        <f>Kwh!H143/production!H151</f>
        <v>0.42764906950246867</v>
      </c>
      <c r="I134" s="193">
        <f>Kwh!I143/production!I151</f>
        <v>0.50525026251312566</v>
      </c>
      <c r="J134" s="193">
        <f>Kwh!J143/production!J151</f>
        <v>0.45293836598184423</v>
      </c>
      <c r="K134" s="193">
        <f>Kwh!K143/production!K151</f>
        <v>0.44723404255319149</v>
      </c>
      <c r="L134" s="193">
        <f>Kwh!L143/production!L151</f>
        <v>0.46474207288215807</v>
      </c>
      <c r="M134" s="193">
        <f>Kwh!M143/production!M151</f>
        <v>0.44735711216158142</v>
      </c>
      <c r="N134" s="193">
        <f>Kwh!N143/production!N151</f>
        <v>0.41931034482758622</v>
      </c>
      <c r="O134" s="193">
        <f>Kwh!O143/production!O151</f>
        <v>0.40782122905027934</v>
      </c>
      <c r="P134" s="193">
        <f>Kwh!P143/production!P151</f>
        <v>0.45235756385068765</v>
      </c>
      <c r="Q134" s="193">
        <f>Kwh!Q143/production!Q151</f>
        <v>0.44045883769567146</v>
      </c>
    </row>
    <row r="135" spans="1:17" x14ac:dyDescent="0.35">
      <c r="A135" s="56" t="s">
        <v>9</v>
      </c>
      <c r="B135" s="194">
        <f>Kwh!B144/production!B152</f>
        <v>0.97322508205216796</v>
      </c>
      <c r="C135" s="194">
        <f>Kwh!C144/production!C152</f>
        <v>0.87690542534010818</v>
      </c>
      <c r="D135" s="194">
        <f>Kwh!D144/production!D152</f>
        <v>0.87753596458871264</v>
      </c>
      <c r="E135" s="194">
        <f>Kwh!E144/production!E152</f>
        <v>0.8726463539883601</v>
      </c>
      <c r="F135" s="194">
        <f>Kwh!F144/production!F152</f>
        <v>0.83972063037249278</v>
      </c>
      <c r="G135" s="194">
        <f>Kwh!G144/production!G152</f>
        <v>0.86504151210033564</v>
      </c>
      <c r="H135" s="194">
        <f>Kwh!H144/production!H152</f>
        <v>0.84032863011252013</v>
      </c>
      <c r="I135" s="194">
        <f>Kwh!I144/production!I152</f>
        <v>0.87831891594579725</v>
      </c>
      <c r="J135" s="194">
        <f>Kwh!J144/production!J152</f>
        <v>0.61941212492345377</v>
      </c>
      <c r="K135" s="194">
        <f>Kwh!K144/production!K152</f>
        <v>0.91134615384615381</v>
      </c>
      <c r="L135" s="194">
        <f>Kwh!L144/production!L152</f>
        <v>0.92578423871461357</v>
      </c>
      <c r="M135" s="194">
        <f>Kwh!M144/production!M152</f>
        <v>0.90520603696794977</v>
      </c>
      <c r="N135" s="194">
        <f>Kwh!N144/production!N152</f>
        <v>1.0134550696780393</v>
      </c>
      <c r="O135" s="194">
        <f>Kwh!O144/production!O152</f>
        <v>0.86064291920069502</v>
      </c>
      <c r="P135" s="194">
        <f>Kwh!P144/production!P152</f>
        <v>0.79614498219149377</v>
      </c>
      <c r="Q135" s="194">
        <f>Kwh!Q144/production!Q152</f>
        <v>0.80196654787607624</v>
      </c>
    </row>
    <row r="137" spans="1:17" x14ac:dyDescent="0.35">
      <c r="A137" s="33" t="s">
        <v>1</v>
      </c>
      <c r="B137" s="62" t="s">
        <v>664</v>
      </c>
      <c r="C137" s="62" t="s">
        <v>665</v>
      </c>
      <c r="D137" s="62" t="s">
        <v>666</v>
      </c>
      <c r="E137" s="62" t="s">
        <v>667</v>
      </c>
      <c r="F137" s="62" t="s">
        <v>668</v>
      </c>
      <c r="G137" s="62" t="s">
        <v>669</v>
      </c>
      <c r="H137" s="62" t="s">
        <v>670</v>
      </c>
      <c r="I137" s="35" t="s">
        <v>679</v>
      </c>
      <c r="J137" s="62" t="s">
        <v>671</v>
      </c>
      <c r="K137" s="62" t="s">
        <v>672</v>
      </c>
      <c r="L137" s="62" t="s">
        <v>673</v>
      </c>
      <c r="M137" s="62" t="s">
        <v>674</v>
      </c>
      <c r="N137" s="62" t="s">
        <v>675</v>
      </c>
      <c r="O137" s="62" t="s">
        <v>676</v>
      </c>
      <c r="P137" s="62" t="s">
        <v>677</v>
      </c>
      <c r="Q137" s="35" t="s">
        <v>678</v>
      </c>
    </row>
    <row r="138" spans="1:17" x14ac:dyDescent="0.35">
      <c r="A138" s="33" t="s">
        <v>2</v>
      </c>
      <c r="B138" s="154">
        <f>Kwh!B166/production!B175</f>
        <v>1.3076923076923077</v>
      </c>
      <c r="C138" s="154" t="e">
        <f>Kwh!C146/production!C153</f>
        <v>#DIV/0!</v>
      </c>
      <c r="D138" s="154" t="e">
        <f>Kwh!D146/production!D153</f>
        <v>#DIV/0!</v>
      </c>
      <c r="E138" s="154" t="e">
        <f>Kwh!E146/production!E153</f>
        <v>#DIV/0!</v>
      </c>
      <c r="F138" s="154" t="e">
        <f>Kwh!F146/production!F153</f>
        <v>#DIV/0!</v>
      </c>
      <c r="G138" s="154" t="e">
        <f>Kwh!G146/production!G153</f>
        <v>#DIV/0!</v>
      </c>
      <c r="H138" s="154" t="e">
        <f>Kwh!H146/production!H153</f>
        <v>#DIV/0!</v>
      </c>
      <c r="I138" s="154" t="e">
        <f>Kwh!I146/production!I153</f>
        <v>#DIV/0!</v>
      </c>
      <c r="J138" s="154" t="e">
        <f>Kwh!J146/production!J153</f>
        <v>#DIV/0!</v>
      </c>
      <c r="K138" s="154" t="e">
        <f>Kwh!K146/production!K153</f>
        <v>#DIV/0!</v>
      </c>
      <c r="L138" s="154" t="e">
        <f>Kwh!L146/production!L153</f>
        <v>#DIV/0!</v>
      </c>
      <c r="M138" s="154" t="e">
        <f>Kwh!M146/production!M153</f>
        <v>#DIV/0!</v>
      </c>
      <c r="N138" s="154" t="e">
        <f>Kwh!N146/production!N153</f>
        <v>#DIV/0!</v>
      </c>
      <c r="O138" s="154" t="e">
        <f>Kwh!O146/production!O153</f>
        <v>#DIV/0!</v>
      </c>
      <c r="P138" s="154" t="e">
        <f>Kwh!P146/production!P153</f>
        <v>#DIV/0!</v>
      </c>
      <c r="Q138" s="154" t="e">
        <f>Kwh!Q146/production!Q153</f>
        <v>#DIV/0!</v>
      </c>
    </row>
    <row r="139" spans="1:17" x14ac:dyDescent="0.35">
      <c r="A139" s="33" t="s">
        <v>3</v>
      </c>
      <c r="B139" s="154">
        <f>'Wws=-pro&amp;sup '!B57</f>
        <v>669</v>
      </c>
      <c r="C139" s="154">
        <f>'Wws=-pro&amp;sup '!C57</f>
        <v>656</v>
      </c>
      <c r="D139" s="154">
        <f>'Wws=-pro&amp;sup '!D57</f>
        <v>651</v>
      </c>
      <c r="E139" s="154">
        <f>'Wws=-pro&amp;sup '!E57</f>
        <v>639</v>
      </c>
      <c r="F139" s="154">
        <f>'Wws=-pro&amp;sup '!F57</f>
        <v>665</v>
      </c>
      <c r="G139" s="154">
        <f>'Wws=-pro&amp;sup '!G57</f>
        <v>627</v>
      </c>
      <c r="H139" s="154">
        <f>'Wws=-pro&amp;sup '!H57</f>
        <v>611</v>
      </c>
      <c r="I139" s="154" t="e">
        <f>Kwh!I147/'Wws=-pro&amp;sup '!H56</f>
        <v>#VALUE!</v>
      </c>
      <c r="J139" s="154">
        <f>'Wws=-pro&amp;sup '!I57</f>
        <v>623</v>
      </c>
      <c r="K139" s="154">
        <f>'Wws=-pro&amp;sup '!J57</f>
        <v>609</v>
      </c>
      <c r="L139" s="154">
        <f>'Wws=-pro&amp;sup '!K57</f>
        <v>626</v>
      </c>
      <c r="M139" s="154">
        <f>'Wws=-pro&amp;sup '!L57</f>
        <v>607</v>
      </c>
      <c r="N139" s="154">
        <f>'Wws=-pro&amp;sup '!M57</f>
        <v>598</v>
      </c>
      <c r="O139" s="154">
        <f>'Wws=-pro&amp;sup '!N57</f>
        <v>679</v>
      </c>
      <c r="P139" s="154">
        <f>'Wws=-pro&amp;sup '!O57</f>
        <v>678</v>
      </c>
      <c r="Q139" s="154">
        <f>Kwh!Q144/'Wws=-pro&amp;sup '!H96</f>
        <v>65067.667536988687</v>
      </c>
    </row>
    <row r="140" spans="1:17" x14ac:dyDescent="0.35">
      <c r="A140" s="33" t="s">
        <v>100</v>
      </c>
      <c r="B140" s="154" t="e">
        <f>Kwh!B148/production!B155</f>
        <v>#VALUE!</v>
      </c>
      <c r="C140" s="154" t="e">
        <f>Kwh!C148/production!C155</f>
        <v>#VALUE!</v>
      </c>
      <c r="D140" s="154" t="e">
        <f>Kwh!D148/production!D155</f>
        <v>#VALUE!</v>
      </c>
      <c r="E140" s="154" t="e">
        <f>Kwh!E148/production!E155</f>
        <v>#VALUE!</v>
      </c>
      <c r="F140" s="154" t="e">
        <f>Kwh!F148/production!F155</f>
        <v>#VALUE!</v>
      </c>
      <c r="G140" s="154" t="e">
        <f>Kwh!G148/production!G155</f>
        <v>#VALUE!</v>
      </c>
      <c r="H140" s="154" t="e">
        <f>Kwh!H148/production!H155</f>
        <v>#VALUE!</v>
      </c>
      <c r="I140" s="154" t="e">
        <f>Kwh!I148/production!I155</f>
        <v>#VALUE!</v>
      </c>
      <c r="J140" s="154" t="e">
        <f>Kwh!J148/production!J155</f>
        <v>#VALUE!</v>
      </c>
      <c r="K140" s="154" t="e">
        <f>Kwh!K148/production!K155</f>
        <v>#VALUE!</v>
      </c>
      <c r="L140" s="154" t="e">
        <f>Kwh!L148/production!L155</f>
        <v>#VALUE!</v>
      </c>
      <c r="M140" s="154" t="e">
        <f>Kwh!M148/production!M155</f>
        <v>#VALUE!</v>
      </c>
      <c r="N140" s="154" t="e">
        <f>Kwh!N148/production!N155</f>
        <v>#VALUE!</v>
      </c>
      <c r="O140" s="154" t="e">
        <f>Kwh!O148/production!O155</f>
        <v>#VALUE!</v>
      </c>
      <c r="P140" s="154" t="e">
        <f>Kwh!P148/production!P155</f>
        <v>#VALUE!</v>
      </c>
      <c r="Q140" s="154" t="e">
        <f>Kwh!Q148/production!Q155</f>
        <v>#VALUE!</v>
      </c>
    </row>
    <row r="141" spans="1:17" x14ac:dyDescent="0.35">
      <c r="A141" s="33" t="s">
        <v>125</v>
      </c>
      <c r="B141" s="154" t="e">
        <f>Kwh!B149/production!B156</f>
        <v>#DIV/0!</v>
      </c>
      <c r="C141" s="154" t="e">
        <f>Kwh!C149/production!C156</f>
        <v>#DIV/0!</v>
      </c>
      <c r="D141" s="154" t="e">
        <f>Kwh!D149/production!D156</f>
        <v>#DIV/0!</v>
      </c>
      <c r="E141" s="154" t="e">
        <f>Kwh!E149/production!E156</f>
        <v>#DIV/0!</v>
      </c>
      <c r="F141" s="154" t="e">
        <f>Kwh!F149/production!F156</f>
        <v>#DIV/0!</v>
      </c>
      <c r="G141" s="154">
        <f>Kwh!G149/production!G156</f>
        <v>5.1365853658536587</v>
      </c>
      <c r="H141" s="154">
        <f>Kwh!H149/production!H156</f>
        <v>5.1489361702127656</v>
      </c>
      <c r="I141" s="154">
        <f>Kwh!I149/production!I156</f>
        <v>18.305343511450381</v>
      </c>
      <c r="J141" s="154">
        <f>Kwh!J150/production!J157</f>
        <v>0.11388455538221529</v>
      </c>
      <c r="K141" s="154">
        <f>Kwh!K150/production!K157</f>
        <v>0.10906298003072197</v>
      </c>
      <c r="L141" s="154">
        <f>Kwh!L150/production!L157</f>
        <v>0.11459968602825746</v>
      </c>
      <c r="M141" s="154">
        <f>Kwh!M150/production!M157</f>
        <v>0.12244897959183673</v>
      </c>
      <c r="N141" s="154">
        <f>Kwh!N150/production!N157</f>
        <v>0.16842105263157894</v>
      </c>
      <c r="O141" s="154">
        <f>Kwh!O150/production!O157</f>
        <v>0.63063063063063063</v>
      </c>
      <c r="P141" s="154">
        <f>Kwh!P150/production!P157</f>
        <v>0.15718157181571815</v>
      </c>
      <c r="Q141" s="154">
        <f>Kwh!Q150/production!Q157</f>
        <v>0.1432469304229195</v>
      </c>
    </row>
    <row r="142" spans="1:17" x14ac:dyDescent="0.35">
      <c r="A142" s="58" t="s">
        <v>119</v>
      </c>
      <c r="B142" s="107">
        <f>Kwh!B151/'Wws=-pro&amp;sup '!B58</f>
        <v>0</v>
      </c>
      <c r="C142" s="107">
        <f>Kwh!C151/'Wws=-pro&amp;sup '!C58</f>
        <v>0</v>
      </c>
      <c r="D142" s="107">
        <f>Kwh!D151/'Wws=-pro&amp;sup '!D58</f>
        <v>0</v>
      </c>
      <c r="E142" s="107">
        <f>Kwh!E151/'Wws=-pro&amp;sup '!E58</f>
        <v>0</v>
      </c>
      <c r="F142" s="107">
        <f>Kwh!F151/'Wws=-pro&amp;sup '!F58</f>
        <v>0</v>
      </c>
      <c r="G142" s="107">
        <f>Kwh!G151/'Wws=-pro&amp;sup '!G58</f>
        <v>0</v>
      </c>
      <c r="H142" s="107">
        <f>Kwh!H151/'Wws=-pro&amp;sup '!H58</f>
        <v>0</v>
      </c>
      <c r="I142" s="107">
        <f>Kwh!I151/'Wws=-pro&amp;sup '!H59</f>
        <v>0</v>
      </c>
      <c r="J142" s="107">
        <f>Kwh!J151/'Wws=-pro&amp;sup '!I58</f>
        <v>0</v>
      </c>
      <c r="K142" s="107">
        <f>Kwh!K151/'Wws=-pro&amp;sup '!J58</f>
        <v>0</v>
      </c>
      <c r="L142" s="107">
        <f>Kwh!L151/'Wws=-pro&amp;sup '!K58</f>
        <v>0</v>
      </c>
      <c r="M142" s="107">
        <f>Kwh!M151/'Wws=-pro&amp;sup '!L58</f>
        <v>0</v>
      </c>
      <c r="N142" s="107">
        <f>Kwh!N151/'Wws=-pro&amp;sup '!M58</f>
        <v>0</v>
      </c>
      <c r="O142" s="107">
        <f>Kwh!O151/'Wws=-pro&amp;sup '!N58</f>
        <v>0</v>
      </c>
      <c r="P142" s="107">
        <f>Kwh!P151/'Wws=-pro&amp;sup '!O58</f>
        <v>0</v>
      </c>
      <c r="Q142" s="107">
        <f>Kwh!Q151/'Wws=-pro&amp;sup '!P58</f>
        <v>0</v>
      </c>
    </row>
    <row r="143" spans="1:17" x14ac:dyDescent="0.35">
      <c r="A143" s="33" t="s">
        <v>4</v>
      </c>
      <c r="B143" s="153" t="e">
        <f>Kwh!B152/production!B159</f>
        <v>#DIV/0!</v>
      </c>
      <c r="C143" s="153" t="e">
        <f>Kwh!C152/production!C159</f>
        <v>#DIV/0!</v>
      </c>
      <c r="D143" s="153" t="e">
        <f>Kwh!D152/production!D159</f>
        <v>#DIV/0!</v>
      </c>
      <c r="E143" s="153" t="e">
        <f>Kwh!E152/production!E159</f>
        <v>#DIV/0!</v>
      </c>
      <c r="F143" s="153" t="e">
        <f>Kwh!F152/production!F159</f>
        <v>#DIV/0!</v>
      </c>
      <c r="G143" s="153" t="e">
        <f>Kwh!G152/production!G159</f>
        <v>#DIV/0!</v>
      </c>
      <c r="H143" s="153">
        <f>Kwh!H152/production!H159</f>
        <v>0</v>
      </c>
      <c r="I143" s="153">
        <f>Kwh!I152/production!I159</f>
        <v>146.37777777777777</v>
      </c>
      <c r="J143" s="153" t="e">
        <f>Kwh!J152/production!J159</f>
        <v>#DIV/0!</v>
      </c>
      <c r="K143" s="153" t="e">
        <f>Kwh!K152/production!K159</f>
        <v>#DIV/0!</v>
      </c>
      <c r="L143" s="153" t="e">
        <f>Kwh!L152/production!L159</f>
        <v>#DIV/0!</v>
      </c>
      <c r="M143" s="153" t="e">
        <f>Kwh!M152/production!M159</f>
        <v>#DIV/0!</v>
      </c>
      <c r="N143" s="153" t="e">
        <f>Kwh!N152/production!N159</f>
        <v>#DIV/0!</v>
      </c>
      <c r="O143" s="153" t="e">
        <f>Kwh!O152/production!O159</f>
        <v>#DIV/0!</v>
      </c>
      <c r="P143" s="153" t="e">
        <f>Kwh!P152/production!P159</f>
        <v>#DIV/0!</v>
      </c>
      <c r="Q143" s="153" t="e">
        <f>Kwh!Q152/production!Q159</f>
        <v>#DIV/0!</v>
      </c>
    </row>
    <row r="144" spans="1:17" x14ac:dyDescent="0.35">
      <c r="A144" s="33" t="s">
        <v>112</v>
      </c>
      <c r="B144" s="154"/>
      <c r="C144" s="154"/>
      <c r="D144" s="154"/>
      <c r="E144" s="154"/>
      <c r="F144" s="154"/>
      <c r="G144" s="154"/>
      <c r="H144" s="154"/>
      <c r="I144" s="190"/>
      <c r="J144" s="19"/>
      <c r="K144" s="42"/>
      <c r="L144" s="45"/>
      <c r="M144" s="19"/>
      <c r="N144" s="63"/>
      <c r="O144" s="63"/>
      <c r="P144" s="63"/>
      <c r="Q144" s="191"/>
    </row>
    <row r="145" spans="1:18" x14ac:dyDescent="0.35">
      <c r="A145" s="33" t="s">
        <v>128</v>
      </c>
      <c r="B145" s="154"/>
      <c r="C145" s="154"/>
      <c r="D145" s="154"/>
      <c r="E145" s="154"/>
      <c r="F145" s="154"/>
      <c r="G145" s="154"/>
      <c r="H145" s="154">
        <f>Kwh!H151/production!H156</f>
        <v>0</v>
      </c>
      <c r="I145" s="154">
        <f>Kwh!I151/production!I156</f>
        <v>0</v>
      </c>
      <c r="J145" s="63"/>
      <c r="K145" s="63"/>
      <c r="L145" s="63"/>
      <c r="M145" s="63"/>
      <c r="N145" s="63"/>
      <c r="O145" s="63"/>
      <c r="P145" s="63"/>
      <c r="Q145" s="191"/>
    </row>
    <row r="146" spans="1:18" x14ac:dyDescent="0.35">
      <c r="A146" s="46" t="s">
        <v>118</v>
      </c>
      <c r="B146" s="192" t="e">
        <f>Kwh!B155/production!B163</f>
        <v>#DIV/0!</v>
      </c>
      <c r="C146" s="192" t="e">
        <f>Kwh!C155/production!C163</f>
        <v>#DIV/0!</v>
      </c>
      <c r="D146" s="192" t="e">
        <f>Kwh!D155/production!D163</f>
        <v>#DIV/0!</v>
      </c>
      <c r="E146" s="192" t="e">
        <f>Kwh!E155/production!E163</f>
        <v>#DIV/0!</v>
      </c>
      <c r="F146" s="192" t="e">
        <f>Kwh!F155/production!F163</f>
        <v>#DIV/0!</v>
      </c>
      <c r="G146" s="192" t="e">
        <f>Kwh!G155/production!G163</f>
        <v>#DIV/0!</v>
      </c>
      <c r="H146" s="192" t="e">
        <f>Kwh!H155/production!H163</f>
        <v>#DIV/0!</v>
      </c>
      <c r="I146" s="192" t="e">
        <f>Kwh!I155/production!I163</f>
        <v>#DIV/0!</v>
      </c>
      <c r="J146" s="192" t="e">
        <f>Kwh!J155/production!J163</f>
        <v>#DIV/0!</v>
      </c>
      <c r="K146" s="192" t="e">
        <f>Kwh!K155/production!K163</f>
        <v>#DIV/0!</v>
      </c>
      <c r="L146" s="192" t="e">
        <f>Kwh!L155/production!L163</f>
        <v>#DIV/0!</v>
      </c>
      <c r="M146" s="192" t="e">
        <f>Kwh!M155/production!M163</f>
        <v>#DIV/0!</v>
      </c>
      <c r="N146" s="192" t="e">
        <f>Kwh!N155/production!N163</f>
        <v>#DIV/0!</v>
      </c>
      <c r="O146" s="192" t="e">
        <f>Kwh!O155/production!O163</f>
        <v>#DIV/0!</v>
      </c>
      <c r="P146" s="192" t="e">
        <f>Kwh!P155/production!P163</f>
        <v>#DIV/0!</v>
      </c>
      <c r="Q146" s="192" t="e">
        <f>Kwh!Q155/production!Q163</f>
        <v>#DIV/0!</v>
      </c>
    </row>
    <row r="147" spans="1:18" x14ac:dyDescent="0.35">
      <c r="A147" s="33" t="s">
        <v>99</v>
      </c>
      <c r="B147" s="154" t="e">
        <f>Kwh!B156/production!B164</f>
        <v>#DIV/0!</v>
      </c>
      <c r="C147" s="154" t="e">
        <f>Kwh!C156/production!C164</f>
        <v>#DIV/0!</v>
      </c>
      <c r="D147" s="154" t="e">
        <f>Kwh!D156/production!D164</f>
        <v>#DIV/0!</v>
      </c>
      <c r="E147" s="154" t="e">
        <f>Kwh!E156/production!E164</f>
        <v>#DIV/0!</v>
      </c>
      <c r="F147" s="154" t="e">
        <f>Kwh!F156/production!F164</f>
        <v>#DIV/0!</v>
      </c>
      <c r="G147" s="154" t="e">
        <f>Kwh!G156/production!G164</f>
        <v>#DIV/0!</v>
      </c>
      <c r="H147" s="154">
        <f>Kwh!H156/production!H164</f>
        <v>0.92156862745098034</v>
      </c>
      <c r="I147" s="154">
        <f>Kwh!I156/production!I164</f>
        <v>0.92156862745098034</v>
      </c>
      <c r="J147" s="154" t="e">
        <f>Kwh!J156/production!J164</f>
        <v>#DIV/0!</v>
      </c>
      <c r="K147" s="154" t="e">
        <f>Kwh!K156/production!K164</f>
        <v>#DIV/0!</v>
      </c>
      <c r="L147" s="154" t="e">
        <f>Kwh!L156/production!L164</f>
        <v>#DIV/0!</v>
      </c>
      <c r="M147" s="154" t="e">
        <f>Kwh!M156/production!M164</f>
        <v>#DIV/0!</v>
      </c>
      <c r="N147" s="154" t="e">
        <f>Kwh!N156/production!N164</f>
        <v>#DIV/0!</v>
      </c>
      <c r="O147" s="154" t="e">
        <f>Kwh!O156/production!O164</f>
        <v>#DIV/0!</v>
      </c>
      <c r="P147" s="154">
        <f>Kwh!P156/production!P164</f>
        <v>0.89583333333333337</v>
      </c>
      <c r="Q147" s="154">
        <f>Kwh!Q156/production!Q164</f>
        <v>0.89583333333333337</v>
      </c>
    </row>
    <row r="148" spans="1:18" x14ac:dyDescent="0.35">
      <c r="A148" s="33" t="s">
        <v>7</v>
      </c>
      <c r="B148" s="154" t="e">
        <f>Kwh!B157/production!B165</f>
        <v>#DIV/0!</v>
      </c>
      <c r="C148" s="154" t="e">
        <f>Kwh!C157/production!C165</f>
        <v>#DIV/0!</v>
      </c>
      <c r="D148" s="154" t="e">
        <f>Kwh!D157/production!D165</f>
        <v>#DIV/0!</v>
      </c>
      <c r="E148" s="154" t="e">
        <f>Kwh!E157/production!E165</f>
        <v>#DIV/0!</v>
      </c>
      <c r="F148" s="154" t="e">
        <f>Kwh!F157/production!F165</f>
        <v>#DIV/0!</v>
      </c>
      <c r="G148" s="154" t="e">
        <f>Kwh!G157/production!G165</f>
        <v>#DIV/0!</v>
      </c>
      <c r="H148" s="154">
        <f>Kwh!H157/production!H165</f>
        <v>46.384615384615387</v>
      </c>
      <c r="I148" s="154">
        <f>Kwh!I157/production!I165</f>
        <v>344.28846153846155</v>
      </c>
      <c r="J148" s="154" t="e">
        <f>Kwh!J157/production!J165</f>
        <v>#DIV/0!</v>
      </c>
      <c r="K148" s="154" t="e">
        <f>Kwh!K157/production!K165</f>
        <v>#DIV/0!</v>
      </c>
      <c r="L148" s="154" t="e">
        <f>Kwh!L157/production!L165</f>
        <v>#DIV/0!</v>
      </c>
      <c r="M148" s="154" t="e">
        <f>Kwh!M157/production!M165</f>
        <v>#DIV/0!</v>
      </c>
      <c r="N148" s="154" t="e">
        <f>Kwh!N157/production!N165</f>
        <v>#DIV/0!</v>
      </c>
      <c r="O148" s="154" t="e">
        <f>Kwh!O157/production!O165</f>
        <v>#DIV/0!</v>
      </c>
      <c r="P148" s="154">
        <f>Kwh!P157/production!P165</f>
        <v>35.868421052631582</v>
      </c>
      <c r="Q148" s="154">
        <f>Kwh!Q157/production!Q165</f>
        <v>413.05263157894734</v>
      </c>
    </row>
    <row r="149" spans="1:18" x14ac:dyDescent="0.35">
      <c r="A149" s="33" t="s">
        <v>103</v>
      </c>
      <c r="B149" s="154">
        <f>Kwh!B158/production!B166</f>
        <v>3.8007863695937089E-2</v>
      </c>
      <c r="C149" s="154">
        <f>Kwh!C158/production!C166</f>
        <v>3.7660611431103233E-2</v>
      </c>
      <c r="D149" s="154">
        <f>Kwh!D158/production!D166</f>
        <v>3.6499377851513894E-2</v>
      </c>
      <c r="E149" s="154">
        <f>Kwh!E158/production!E166</f>
        <v>4.8892988929889296E-2</v>
      </c>
      <c r="F149" s="154">
        <f>Kwh!F158/production!F166</f>
        <v>6.5648854961832065E-2</v>
      </c>
      <c r="G149" s="154">
        <f>Kwh!G158/production!G166</f>
        <v>0.22631578947368422</v>
      </c>
      <c r="H149" s="154">
        <f>Kwh!H158/production!H166</f>
        <v>6.5682083171395261E-2</v>
      </c>
      <c r="I149" s="154">
        <f>Kwh!I158/production!I166</f>
        <v>7.2176728242239571E-2</v>
      </c>
      <c r="J149" s="154">
        <f>Kwh!J158/production!J166</f>
        <v>0.15681544028950542</v>
      </c>
      <c r="K149" s="154">
        <f>Kwh!K158/production!K166</f>
        <v>0.18195641155600609</v>
      </c>
      <c r="L149" s="154">
        <f>Kwh!L158/production!L166</f>
        <v>9.5375722543352595E-2</v>
      </c>
      <c r="M149" s="154">
        <f>Kwh!M158/production!M166</f>
        <v>6.5922920892494928E-3</v>
      </c>
      <c r="N149" s="154">
        <f>Kwh!N158/production!N166</f>
        <v>2.4242424242424242E-2</v>
      </c>
      <c r="O149" s="154">
        <f>Kwh!O158/production!O166</f>
        <v>3.0674846625766871E-2</v>
      </c>
      <c r="P149" s="154">
        <f>Kwh!P158/production!P166</f>
        <v>5.9080962800875277E-2</v>
      </c>
      <c r="Q149" s="154">
        <f>Kwh!Q158/production!Q166</f>
        <v>8.3086053412462904E-2</v>
      </c>
    </row>
    <row r="150" spans="1:18" x14ac:dyDescent="0.35">
      <c r="A150" s="54" t="s">
        <v>117</v>
      </c>
      <c r="B150" s="193">
        <f>Kwh!B159/production!B167</f>
        <v>4.5696202531645573</v>
      </c>
      <c r="C150" s="193">
        <f>Kwh!C159/production!C167</f>
        <v>4.5</v>
      </c>
      <c r="D150" s="193">
        <f>Kwh!D159/production!D167</f>
        <v>4.4880952380952381</v>
      </c>
      <c r="E150" s="193">
        <f>Kwh!E159/production!E167</f>
        <v>3.6019417475728157</v>
      </c>
      <c r="F150" s="193">
        <f>Kwh!F159/production!F167</f>
        <v>0</v>
      </c>
      <c r="G150" s="193">
        <f>Kwh!G159/production!G167</f>
        <v>0.10270880361173815</v>
      </c>
      <c r="H150" s="193">
        <f>Kwh!H159/production!H167</f>
        <v>0.26843657817109146</v>
      </c>
      <c r="I150" s="193">
        <f>Kwh!I159/production!I167</f>
        <v>1.44956241363427</v>
      </c>
      <c r="J150" s="193">
        <f>Kwh!J159/production!J167</f>
        <v>0.13517060367454067</v>
      </c>
      <c r="K150" s="193">
        <f>Kwh!K159/production!K167</f>
        <v>0.75847457627118642</v>
      </c>
      <c r="L150" s="193">
        <f>Kwh!L159/production!L167</f>
        <v>1.4552845528455285</v>
      </c>
      <c r="M150" s="193">
        <f>Kwh!M159/production!M167</f>
        <v>21.46153846153846</v>
      </c>
      <c r="N150" s="193" t="e">
        <f>Kwh!N159/production!N167</f>
        <v>#DIV/0!</v>
      </c>
      <c r="O150" s="193">
        <f>Kwh!O159/production!O167</f>
        <v>4.7980769230769234</v>
      </c>
      <c r="P150" s="193">
        <f>Kwh!P159/production!P167</f>
        <v>3.6357615894039736</v>
      </c>
      <c r="Q150" s="193">
        <f>Kwh!Q159/production!Q167</f>
        <v>1.5688679245283019</v>
      </c>
    </row>
    <row r="151" spans="1:18" x14ac:dyDescent="0.35">
      <c r="A151" s="56" t="s">
        <v>9</v>
      </c>
      <c r="B151" s="194">
        <f>Kwh!B160/production!B168</f>
        <v>0.10590182018753447</v>
      </c>
      <c r="C151" s="194">
        <f>Kwh!C160/production!C168</f>
        <v>0.11412742382271468</v>
      </c>
      <c r="D151" s="194">
        <f>Kwh!D160/production!D168</f>
        <v>0.10271739130434783</v>
      </c>
      <c r="E151" s="194">
        <f>Kwh!E160/production!E168</f>
        <v>0.11978609625668449</v>
      </c>
      <c r="F151" s="194">
        <f>Kwh!F160/production!F168</f>
        <v>1.8692307692307693</v>
      </c>
      <c r="G151" s="194">
        <f>Kwh!G160/production!G168</f>
        <v>0.55128205128205132</v>
      </c>
      <c r="H151" s="194">
        <f>Kwh!H160/production!H168</f>
        <v>0.26153846153846155</v>
      </c>
      <c r="I151" s="194">
        <f>Kwh!I160/production!I168</f>
        <v>0.16642388929351784</v>
      </c>
      <c r="J151" s="194">
        <f>Kwh!J160/production!J168</f>
        <v>0</v>
      </c>
      <c r="K151" s="194">
        <f>Kwh!K160/production!K168</f>
        <v>0</v>
      </c>
      <c r="L151" s="194">
        <f>Kwh!L160/production!L168</f>
        <v>0</v>
      </c>
      <c r="M151" s="194">
        <f>Kwh!M160/production!M168</f>
        <v>0</v>
      </c>
      <c r="N151" s="194">
        <f>Kwh!N160/production!N168</f>
        <v>0</v>
      </c>
      <c r="O151" s="194">
        <f>Kwh!O160/production!O168</f>
        <v>1.9255455712451863E-2</v>
      </c>
      <c r="P151" s="194">
        <f>Kwh!P160/production!P168</f>
        <v>0</v>
      </c>
      <c r="Q151" s="194">
        <f>Kwh!Q160/production!Q168</f>
        <v>3.084832904884319E-3</v>
      </c>
    </row>
    <row r="153" spans="1:18" x14ac:dyDescent="0.35">
      <c r="A153" s="33" t="s">
        <v>1</v>
      </c>
      <c r="B153" s="62" t="s">
        <v>745</v>
      </c>
      <c r="C153" s="62" t="s">
        <v>746</v>
      </c>
      <c r="D153" s="62" t="s">
        <v>747</v>
      </c>
      <c r="E153" s="62" t="s">
        <v>748</v>
      </c>
      <c r="F153" s="62" t="s">
        <v>749</v>
      </c>
      <c r="G153" s="62" t="s">
        <v>750</v>
      </c>
      <c r="H153" s="62" t="s">
        <v>751</v>
      </c>
      <c r="I153" s="35" t="s">
        <v>765</v>
      </c>
      <c r="J153" s="62" t="s">
        <v>753</v>
      </c>
      <c r="K153" s="62" t="s">
        <v>754</v>
      </c>
      <c r="L153" s="62" t="s">
        <v>755</v>
      </c>
      <c r="M153" s="62" t="s">
        <v>756</v>
      </c>
      <c r="N153" s="62" t="s">
        <v>757</v>
      </c>
      <c r="O153" s="62" t="s">
        <v>758</v>
      </c>
      <c r="P153" s="62" t="s">
        <v>759</v>
      </c>
      <c r="Q153" s="35" t="s">
        <v>766</v>
      </c>
      <c r="R153" s="176"/>
    </row>
    <row r="154" spans="1:18" x14ac:dyDescent="0.35">
      <c r="A154" s="33" t="s">
        <v>2</v>
      </c>
      <c r="B154" s="154">
        <f>Kwh!B166/production!B175</f>
        <v>1.3076923076923077</v>
      </c>
      <c r="C154" s="154">
        <f>Kwh!C166/production!C175</f>
        <v>1.2421052631578948</v>
      </c>
      <c r="D154" s="154">
        <f>Kwh!D166/production!D175</f>
        <v>1.1735537190082646</v>
      </c>
      <c r="E154" s="154" t="e">
        <f>Kwh!E166/production!E175</f>
        <v>#DIV/0!</v>
      </c>
      <c r="F154" s="154">
        <f>Kwh!F166/production!F175</f>
        <v>1.1684981684981686</v>
      </c>
      <c r="G154" s="154">
        <f>Kwh!G166/production!G175</f>
        <v>1.4</v>
      </c>
      <c r="H154" s="154">
        <f>Kwh!H166/production!H175</f>
        <v>1.3071428571428572</v>
      </c>
      <c r="I154" s="154">
        <f>Kwh!I166/production!I175</f>
        <v>1.2683397683397684</v>
      </c>
      <c r="J154" s="154">
        <f>Kwh!J166/production!J175</f>
        <v>1.2028985507246377</v>
      </c>
      <c r="K154" s="154">
        <f>Kwh!K166/production!K175</f>
        <v>1.4150197628458498</v>
      </c>
      <c r="L154" s="154">
        <f>Kwh!L166/production!L175</f>
        <v>1.2775510204081633</v>
      </c>
      <c r="M154" s="154">
        <f>Kwh!M166/production!M175</f>
        <v>1.3856502242152466</v>
      </c>
      <c r="N154" s="154">
        <f>Kwh!N166/production!N175</f>
        <v>1.2423076923076923</v>
      </c>
      <c r="O154" s="154">
        <f>Kwh!O166/production!O175</f>
        <v>1.35</v>
      </c>
      <c r="P154" s="154">
        <f>Kwh!P166/production!P175</f>
        <v>1.270042194092827</v>
      </c>
      <c r="Q154" s="154">
        <f>Kwh!Q166/production!Q175</f>
        <v>1.3069908814589666</v>
      </c>
    </row>
    <row r="155" spans="1:18" x14ac:dyDescent="0.35">
      <c r="A155" s="33" t="s">
        <v>3</v>
      </c>
      <c r="B155" s="154">
        <f>'Wws=-pro&amp;sup '!B52</f>
        <v>0.38181818181818183</v>
      </c>
      <c r="C155" s="154">
        <f>'Wws=-pro&amp;sup '!C52</f>
        <v>0.46108140225787286</v>
      </c>
      <c r="D155" s="154">
        <f>'Wws=-pro&amp;sup '!D52</f>
        <v>0.52145573058120587</v>
      </c>
      <c r="E155" s="154">
        <f>'Wws=-pro&amp;sup '!E52</f>
        <v>0.41750301083902047</v>
      </c>
      <c r="F155" s="154">
        <f>'Wws=-pro&amp;sup '!F52</f>
        <v>0.48028673835125446</v>
      </c>
      <c r="G155" s="154">
        <f>'Wws=-pro&amp;sup '!G52</f>
        <v>0.48541666666666666</v>
      </c>
      <c r="H155" s="154">
        <f>'Wws=-pro&amp;sup '!H52</f>
        <v>0.46649810366624528</v>
      </c>
      <c r="I155" s="154">
        <f>Kwh!I167/'Wws=-pro&amp;sup '!H51</f>
        <v>0.4587259175924624</v>
      </c>
      <c r="J155" s="154">
        <f>'Wws=-pro&amp;sup '!I52</f>
        <v>0.48192148760330578</v>
      </c>
      <c r="K155" s="154">
        <f>'Wws=-pro&amp;sup '!J52</f>
        <v>0.45714285714285713</v>
      </c>
      <c r="L155" s="154">
        <f>'Wws=-pro&amp;sup '!K52</f>
        <v>0.45888936719758933</v>
      </c>
      <c r="M155" s="154">
        <f>'Wws=-pro&amp;sup '!L52</f>
        <v>0.51963421194190429</v>
      </c>
      <c r="N155" s="154">
        <f>'Wws=-pro&amp;sup '!M52</f>
        <v>0.44482758620689655</v>
      </c>
      <c r="O155" s="154">
        <f>'Wws=-pro&amp;sup '!N52</f>
        <v>0.48008385744234799</v>
      </c>
      <c r="P155" s="154">
        <f>'Wws=-pro&amp;sup '!O52</f>
        <v>0.46902142443543715</v>
      </c>
      <c r="Q155" s="154">
        <f>Kwh!Q167/'Wws=-pro&amp;sup '!O51</f>
        <v>0.47360084477296727</v>
      </c>
    </row>
    <row r="156" spans="1:18" x14ac:dyDescent="0.35">
      <c r="A156" s="33" t="s">
        <v>100</v>
      </c>
      <c r="B156" s="154"/>
      <c r="C156" s="154"/>
      <c r="D156" s="154"/>
      <c r="E156" s="154"/>
      <c r="F156" s="154"/>
      <c r="G156" s="154"/>
      <c r="H156" s="154"/>
      <c r="I156" s="154">
        <v>0</v>
      </c>
      <c r="J156" s="154"/>
      <c r="K156" s="154"/>
      <c r="L156" s="154">
        <f>Kwh!L168/production!L177</f>
        <v>0.29166666666666669</v>
      </c>
      <c r="M156" s="154">
        <f>Kwh!M168/production!M177</f>
        <v>0.51438848920863312</v>
      </c>
      <c r="N156" s="154">
        <f>Kwh!N168/production!N177</f>
        <v>0.39568345323741005</v>
      </c>
      <c r="O156" s="154">
        <f>Kwh!O168/production!O177</f>
        <v>0.42446043165467628</v>
      </c>
      <c r="P156" s="154">
        <f>Kwh!P168/production!P177</f>
        <v>0.5</v>
      </c>
      <c r="Q156" s="154">
        <f>Kwh!Q168/production!Q177</f>
        <v>0.44237012987012986</v>
      </c>
    </row>
    <row r="157" spans="1:18" x14ac:dyDescent="0.35">
      <c r="A157" s="33" t="s">
        <v>125</v>
      </c>
      <c r="B157" s="154"/>
      <c r="C157" s="154"/>
      <c r="D157" s="154"/>
      <c r="E157" s="154"/>
      <c r="F157" s="154"/>
      <c r="G157" s="154"/>
      <c r="H157" s="154">
        <f>Kwh!H170/production!H179</f>
        <v>1.2844444444444445</v>
      </c>
      <c r="I157" s="154">
        <f>Kwh!I170/production!I179</f>
        <v>1.2844444444444445</v>
      </c>
      <c r="J157" s="154">
        <f>Kwh!J170/production!J179</f>
        <v>1.2926829268292683</v>
      </c>
      <c r="K157" s="154"/>
      <c r="L157" s="154"/>
      <c r="M157" s="154"/>
      <c r="N157" s="154"/>
      <c r="O157" s="154" t="e">
        <f>Kwh!O170/production!O179</f>
        <v>#DIV/0!</v>
      </c>
      <c r="P157" s="154" t="e">
        <f>Kwh!P170/production!P179</f>
        <v>#DIV/0!</v>
      </c>
      <c r="Q157" s="154">
        <f>Kwh!Q170/production!Q179</f>
        <v>1.2926829268292683</v>
      </c>
    </row>
    <row r="158" spans="1:18" x14ac:dyDescent="0.35">
      <c r="A158" s="58" t="s">
        <v>119</v>
      </c>
      <c r="B158" s="107">
        <f>Kwh!B171/'Wws=-pro&amp;sup '!B53</f>
        <v>0.43953116675546083</v>
      </c>
      <c r="C158" s="107">
        <f>Kwh!C171/'Wws=-pro&amp;sup '!C53</f>
        <v>0.54030966364121735</v>
      </c>
      <c r="D158" s="107">
        <f>Kwh!D171/'Wws=-pro&amp;sup '!D53</f>
        <v>0.56167176350662584</v>
      </c>
      <c r="E158" s="107">
        <f>Kwh!E171/'Wws=-pro&amp;sup '!E53</f>
        <v>0.42071457246085908</v>
      </c>
      <c r="F158" s="107">
        <f>Kwh!F171/'Wws=-pro&amp;sup '!F53</f>
        <v>0.57678479712378017</v>
      </c>
      <c r="G158" s="107">
        <f>Kwh!G171/'Wws=-pro&amp;sup '!G53</f>
        <v>0.55414258188824661</v>
      </c>
      <c r="H158" s="107">
        <f>Kwh!H171/'Wws=-pro&amp;sup '!H53</f>
        <v>1.4512534818941505</v>
      </c>
      <c r="I158" s="107">
        <f>Kwh!I171/'Wws=-pro&amp;sup '!H54</f>
        <v>0.79992153785798348</v>
      </c>
      <c r="J158" s="107">
        <f>Kwh!J171/'Wws=-pro&amp;sup '!H53</f>
        <v>0.47035415837644251</v>
      </c>
      <c r="K158" s="107">
        <f>Kwh!K171/'Wws=-pro&amp;sup '!I53</f>
        <v>0.66728884741017269</v>
      </c>
      <c r="L158" s="107">
        <f>Kwh!L171/'Wws=-pro&amp;sup '!J53</f>
        <v>0.54426481909160895</v>
      </c>
      <c r="M158" s="107">
        <f>Kwh!M171/'Wws=-pro&amp;sup '!K53</f>
        <v>0.47433035714285715</v>
      </c>
      <c r="N158" s="107">
        <f>Kwh!N171/'Wws=-pro&amp;sup '!L53</f>
        <v>0.40211864406779663</v>
      </c>
      <c r="O158" s="107">
        <f>Kwh!O171/'Wws=-pro&amp;sup '!M53</f>
        <v>0.7838633686690224</v>
      </c>
      <c r="P158" s="107">
        <f>Kwh!P171/'Wws=-pro&amp;sup '!N53</f>
        <v>0.51953449709060684</v>
      </c>
      <c r="Q158" s="107">
        <f>Kwh!Q171/'Wws=-pro&amp;sup '!O54</f>
        <v>0.55228014031632711</v>
      </c>
    </row>
    <row r="159" spans="1:18" x14ac:dyDescent="0.35">
      <c r="A159" s="33" t="s">
        <v>4</v>
      </c>
      <c r="B159" s="153">
        <f>Kwh!B172/production!B181</f>
        <v>0.93302246714709625</v>
      </c>
      <c r="C159" s="153">
        <f>Kwh!C172/production!C181</f>
        <v>1.0833333333333333</v>
      </c>
      <c r="D159" s="153">
        <f>Kwh!D172/production!D181</f>
        <v>0.99833887043189373</v>
      </c>
      <c r="E159" s="153">
        <f>Kwh!E172/production!E181</f>
        <v>0.95534441805225656</v>
      </c>
      <c r="F159" s="153">
        <f>Kwh!F172/production!F181</f>
        <v>1.2797843665768194</v>
      </c>
      <c r="G159" s="153">
        <f>Kwh!G172/production!G181</f>
        <v>1.3164845173041895</v>
      </c>
      <c r="H159" s="153">
        <f>Kwh!H172/production!H181</f>
        <v>1.2032730404823428</v>
      </c>
      <c r="I159" s="153">
        <f>Kwh!I172/production!I181</f>
        <v>1.1093136917464033</v>
      </c>
      <c r="J159" s="153">
        <f>Kwh!J172/production!J181</f>
        <v>1.1146003262642741</v>
      </c>
      <c r="K159" s="153">
        <f>Kwh!K172/production!K181</f>
        <v>1.1117136659436009</v>
      </c>
      <c r="L159" s="153">
        <f>Kwh!L172/production!L181</f>
        <v>1.0932274247491638</v>
      </c>
      <c r="M159" s="153">
        <f>Kwh!M172/production!M181</f>
        <v>1.0885572139303483</v>
      </c>
      <c r="N159" s="153">
        <f>Kwh!N172/production!N181</f>
        <v>1.1516049382716049</v>
      </c>
      <c r="O159" s="153">
        <f>Kwh!O172/production!O181</f>
        <v>1.1299865531151949</v>
      </c>
      <c r="P159" s="153">
        <f>Kwh!P172/production!P181</f>
        <v>1.1113352158128278</v>
      </c>
      <c r="Q159" s="153">
        <f>Kwh!Q172/production!Q181</f>
        <v>1.1139712626108225</v>
      </c>
    </row>
    <row r="160" spans="1:18" x14ac:dyDescent="0.35">
      <c r="A160" s="33" t="s">
        <v>112</v>
      </c>
      <c r="B160" s="154"/>
      <c r="C160" s="154"/>
      <c r="D160" s="154"/>
      <c r="E160" s="154"/>
      <c r="F160" s="154"/>
      <c r="G160" s="154"/>
      <c r="H160" s="154"/>
      <c r="I160" s="190"/>
      <c r="J160" s="19"/>
      <c r="K160" s="42"/>
      <c r="L160" s="45"/>
      <c r="M160" s="19"/>
      <c r="N160" s="63"/>
      <c r="O160" s="63"/>
      <c r="P160" s="63"/>
      <c r="Q160" s="191"/>
    </row>
    <row r="161" spans="1:17" x14ac:dyDescent="0.35">
      <c r="A161" s="33" t="s">
        <v>128</v>
      </c>
      <c r="B161" s="154"/>
      <c r="C161" s="154"/>
      <c r="D161" s="154"/>
      <c r="E161" s="154"/>
      <c r="F161" s="154"/>
      <c r="G161" s="154"/>
      <c r="H161" s="154">
        <f>Kwh!H174/production!H184</f>
        <v>0.82352941176470584</v>
      </c>
      <c r="I161" s="154">
        <f>Kwh!I174/production!I184</f>
        <v>0.82352941176470584</v>
      </c>
      <c r="J161" s="63"/>
      <c r="K161" s="63"/>
      <c r="L161" s="63"/>
      <c r="M161" s="63"/>
      <c r="N161" s="63"/>
      <c r="O161" s="63"/>
      <c r="P161" s="63"/>
      <c r="Q161" s="191"/>
    </row>
    <row r="162" spans="1:17" x14ac:dyDescent="0.35">
      <c r="A162" s="46" t="s">
        <v>118</v>
      </c>
      <c r="B162" s="192">
        <f>Kwh!B175/production!B185</f>
        <v>0.93302246714709625</v>
      </c>
      <c r="C162" s="192">
        <f>Kwh!C175/production!C185</f>
        <v>1.0833333333333333</v>
      </c>
      <c r="D162" s="192">
        <f>Kwh!D175/production!D185</f>
        <v>0.99833887043189373</v>
      </c>
      <c r="E162" s="192">
        <f>Kwh!E175/production!E185</f>
        <v>0.95534441805225656</v>
      </c>
      <c r="F162" s="192">
        <f>Kwh!F175/production!F185</f>
        <v>1.2797843665768194</v>
      </c>
      <c r="G162" s="192">
        <f>Kwh!G175/production!G185</f>
        <v>1.3164845173041895</v>
      </c>
      <c r="H162" s="192">
        <f>Kwh!H175/production!H185</f>
        <v>1.1709543568464731</v>
      </c>
      <c r="I162" s="192">
        <f>Kwh!I175/production!I185</f>
        <v>1.1045501197399932</v>
      </c>
      <c r="J162" s="192">
        <f>Kwh!J175/production!J185</f>
        <v>1.1146003262642741</v>
      </c>
      <c r="K162" s="192">
        <f>Kwh!K175/production!K185</f>
        <v>1.1117136659436009</v>
      </c>
      <c r="L162" s="192">
        <f>Kwh!L175/production!L185</f>
        <v>1.0932274247491638</v>
      </c>
      <c r="M162" s="192">
        <f>Kwh!M175/production!M185</f>
        <v>1.0885572139303483</v>
      </c>
      <c r="N162" s="192">
        <f>Kwh!N175/production!N185</f>
        <v>1.219753086419753</v>
      </c>
      <c r="O162" s="192">
        <f>Kwh!O175/production!O185</f>
        <v>1.1299865531151949</v>
      </c>
      <c r="P162" s="192">
        <f>Kwh!P175/production!P185</f>
        <v>1.0839783281733746</v>
      </c>
      <c r="Q162" s="192">
        <f>Kwh!Q175/production!Q185</f>
        <v>1.1096597812879709</v>
      </c>
    </row>
    <row r="163" spans="1:17" x14ac:dyDescent="0.35">
      <c r="A163" s="33" t="s">
        <v>99</v>
      </c>
      <c r="B163" s="154">
        <f>Kwh!B176/production!B186</f>
        <v>0.53271028037383172</v>
      </c>
      <c r="C163" s="154">
        <f>Kwh!C176/production!C186</f>
        <v>0.5</v>
      </c>
      <c r="D163" s="154">
        <f>Kwh!D176/production!D186</f>
        <v>0.49003984063745021</v>
      </c>
      <c r="E163" s="154">
        <f>Kwh!E176/production!E186</f>
        <v>0.53968253968253965</v>
      </c>
      <c r="F163" s="154">
        <f>Kwh!F176/production!F186</f>
        <v>0.9887640449438202</v>
      </c>
      <c r="G163" s="154">
        <f>Kwh!G176/production!G186</f>
        <v>0.57543391188251003</v>
      </c>
      <c r="H163" s="154">
        <f>Kwh!H176/production!H186</f>
        <v>0.50914205344585095</v>
      </c>
      <c r="I163" s="154">
        <f>Kwh!I176/production!I186</f>
        <v>0.5458680818802123</v>
      </c>
      <c r="J163" s="154">
        <f>Kwh!J176/production!J186</f>
        <v>0.52702702702702697</v>
      </c>
      <c r="K163" s="154">
        <f>Kwh!K176/production!K186</f>
        <v>0.52406417112299464</v>
      </c>
      <c r="L163" s="154">
        <f>Kwh!L176/production!L186</f>
        <v>0.46486486486486489</v>
      </c>
      <c r="M163" s="154">
        <f>Kwh!M176/production!M186</f>
        <v>1</v>
      </c>
      <c r="N163" s="154" t="e">
        <f>Kwh!N176/production!N186</f>
        <v>#DIV/0!</v>
      </c>
      <c r="O163" s="154" t="e">
        <f>Kwh!O176/production!O186</f>
        <v>#DIV/0!</v>
      </c>
      <c r="P163" s="154">
        <f>Kwh!P176/production!P186</f>
        <v>0.54700854700854706</v>
      </c>
      <c r="Q163" s="154">
        <f>Kwh!Q176/production!Q186</f>
        <v>0.66508313539192399</v>
      </c>
    </row>
    <row r="164" spans="1:17" x14ac:dyDescent="0.35">
      <c r="A164" s="33" t="s">
        <v>7</v>
      </c>
      <c r="B164" s="154">
        <f>Kwh!B177/production!B187</f>
        <v>0.34748332322619768</v>
      </c>
      <c r="C164" s="154">
        <f>Kwh!C177/production!C187</f>
        <v>0</v>
      </c>
      <c r="D164" s="154">
        <v>0</v>
      </c>
      <c r="E164" s="154">
        <f>Kwh!E177/production!E187</f>
        <v>0.44847328244274809</v>
      </c>
      <c r="F164" s="154">
        <f>Kwh!F177/production!F187</f>
        <v>0.42008032128514056</v>
      </c>
      <c r="G164" s="154">
        <f>Kwh!G177/production!G187</f>
        <v>0.40844155844155844</v>
      </c>
      <c r="H164" s="154">
        <f>Kwh!H177/production!H187</f>
        <v>0.51894563426688634</v>
      </c>
      <c r="I164" s="154">
        <f>Kwh!I177/production!I187</f>
        <v>0.4254540128881078</v>
      </c>
      <c r="J164" s="154">
        <f>Kwh!J177/production!J187</f>
        <v>0.53402597402597407</v>
      </c>
      <c r="K164" s="154">
        <f>Kwh!K177/production!K187</f>
        <v>0.49119170984455957</v>
      </c>
      <c r="L164" s="154">
        <f>Kwh!L177/production!L187</f>
        <v>0.55243445692883897</v>
      </c>
      <c r="M164" s="154">
        <f>Kwh!M177/production!M187</f>
        <v>0.53749999999999998</v>
      </c>
      <c r="N164" s="154">
        <f>Kwh!N177/production!N187</f>
        <v>0.50294117647058822</v>
      </c>
      <c r="O164" s="154">
        <f>Kwh!O177/production!O187</f>
        <v>0.5783421178725443</v>
      </c>
      <c r="P164" s="154">
        <f>Kwh!P177/production!P187</f>
        <v>0.55352697095435688</v>
      </c>
      <c r="Q164" s="154">
        <f>Kwh!Q177/production!Q187</f>
        <v>0.53955182516430433</v>
      </c>
    </row>
    <row r="165" spans="1:17" x14ac:dyDescent="0.35">
      <c r="A165" s="33" t="s">
        <v>103</v>
      </c>
      <c r="B165" s="154">
        <f>Kwh!B178/production!B188</f>
        <v>0.5</v>
      </c>
      <c r="C165" s="154">
        <f>Kwh!C178/production!C188</f>
        <v>0.56038647342995174</v>
      </c>
      <c r="D165" s="154">
        <f>Kwh!D178/production!D188</f>
        <v>0.55971896955503508</v>
      </c>
      <c r="E165" s="154">
        <f>Kwh!E178/production!E188</f>
        <v>0.55936073059360736</v>
      </c>
      <c r="F165" s="154">
        <f>Kwh!F178/production!F188</f>
        <v>0.55973451327433632</v>
      </c>
      <c r="G165" s="154">
        <f>Kwh!G178/production!G188</f>
        <v>0.56011730205278587</v>
      </c>
      <c r="H165" s="154">
        <f>Kwh!H178/production!H188</f>
        <v>0.55968688845401171</v>
      </c>
      <c r="I165" s="154">
        <f>Kwh!I178/production!I188</f>
        <v>0.5597646193453476</v>
      </c>
      <c r="J165" s="154">
        <f>Kwh!J178/production!J188</f>
        <v>0.55965292841648595</v>
      </c>
      <c r="K165" s="154">
        <f>Kwh!K178/production!K188</f>
        <v>0.56018518518518523</v>
      </c>
      <c r="L165" s="154">
        <f>Kwh!L178/production!L188</f>
        <v>0.55882352941176472</v>
      </c>
      <c r="M165" s="154">
        <f>Kwh!M178/production!M188</f>
        <v>0.55956678700361007</v>
      </c>
      <c r="N165" s="154">
        <f>Kwh!N178/production!N188</f>
        <v>0.56013745704467355</v>
      </c>
      <c r="O165" s="154">
        <f>Kwh!O178/production!O188</f>
        <v>0.55936675461741425</v>
      </c>
      <c r="P165" s="154">
        <f>Kwh!P178/production!P188</f>
        <v>0.55937499999999996</v>
      </c>
      <c r="Q165" s="154">
        <f>Kwh!Q178/production!Q188</f>
        <v>0.55957836846929421</v>
      </c>
    </row>
    <row r="166" spans="1:17" x14ac:dyDescent="0.35">
      <c r="A166" s="54" t="s">
        <v>117</v>
      </c>
      <c r="B166" s="193">
        <f>Kwh!B179/production!B189</f>
        <v>0.36890080428954425</v>
      </c>
      <c r="C166" s="193">
        <f>Kwh!C179/production!C189</f>
        <v>0.46178343949044587</v>
      </c>
      <c r="D166" s="193">
        <f>Kwh!D179/production!D189</f>
        <v>0.52206673842841766</v>
      </c>
      <c r="E166" s="193">
        <f>Kwh!E179/production!E189</f>
        <v>0.50900548159749415</v>
      </c>
      <c r="F166" s="193">
        <f>Kwh!F179/production!F189</f>
        <v>0.48376259798432253</v>
      </c>
      <c r="G166" s="193">
        <f>Kwh!G179/production!G189</f>
        <v>0.48535846516324471</v>
      </c>
      <c r="H166" s="193">
        <f>Kwh!H179/production!H189</f>
        <v>0.52349654945777191</v>
      </c>
      <c r="I166" s="193">
        <f>Kwh!I179/production!I189</f>
        <v>0.48149363972096842</v>
      </c>
      <c r="J166" s="193">
        <f>Kwh!J179/production!J189</f>
        <v>0.53796012269938653</v>
      </c>
      <c r="K166" s="193">
        <f>Kwh!K179/production!K189</f>
        <v>0.50657894736842102</v>
      </c>
      <c r="L166" s="193">
        <f>Kwh!L179/production!L189</f>
        <v>0.54518518518518522</v>
      </c>
      <c r="M166" s="193">
        <f>Kwh!M179/production!M189</f>
        <v>0.57071713147410363</v>
      </c>
      <c r="N166" s="193">
        <f>Kwh!N179/production!N189</f>
        <v>0.53753753753753752</v>
      </c>
      <c r="O166" s="193">
        <f>Kwh!O179/production!O189</f>
        <v>0.57542579075425793</v>
      </c>
      <c r="P166" s="193">
        <f>Kwh!P179/production!P189</f>
        <v>0.55391640323147173</v>
      </c>
      <c r="Q166" s="193">
        <f>Kwh!Q179/production!Q189</f>
        <v>0.5490960199322813</v>
      </c>
    </row>
    <row r="167" spans="1:17" x14ac:dyDescent="0.35">
      <c r="A167" s="56" t="s">
        <v>9</v>
      </c>
      <c r="B167" s="194">
        <f>Kwh!B180/production!B190</f>
        <v>0.76577319587628867</v>
      </c>
      <c r="C167" s="194">
        <f>Kwh!C180/production!C190</f>
        <v>1.1646030589949017</v>
      </c>
      <c r="D167" s="194">
        <f>Kwh!D180/production!D190</f>
        <v>0.97301951779563722</v>
      </c>
      <c r="E167" s="194">
        <f>Kwh!E180/production!E190</f>
        <v>0.91602864904914794</v>
      </c>
      <c r="F167" s="194">
        <f>Kwh!F180/production!F190</f>
        <v>0.94598698481561827</v>
      </c>
      <c r="G167" s="194">
        <f>Kwh!G180/production!G190</f>
        <v>0.96119253830779483</v>
      </c>
      <c r="H167" s="194">
        <f>Kwh!H180/production!H190</f>
        <v>0.99801931171081948</v>
      </c>
      <c r="I167" s="194">
        <f>Kwh!I180/production!I190</f>
        <v>0.9522190355104817</v>
      </c>
      <c r="J167" s="194">
        <f>Kwh!J180/production!J190</f>
        <v>0.70718085106382977</v>
      </c>
      <c r="K167" s="194">
        <f>Kwh!K180/production!K190</f>
        <v>1.0402241344806884</v>
      </c>
      <c r="L167" s="194">
        <f>Kwh!L180/production!L190</f>
        <v>0.9418348623853211</v>
      </c>
      <c r="M167" s="194">
        <f>Kwh!M180/production!M190</f>
        <v>0.89287098024021694</v>
      </c>
      <c r="N167" s="194">
        <f>Kwh!N180/production!N190</f>
        <v>0.87507023787226068</v>
      </c>
      <c r="O167" s="194">
        <f>Kwh!O180/production!O190</f>
        <v>0.89703880190605856</v>
      </c>
      <c r="P167" s="194">
        <f>Kwh!P180/production!P190</f>
        <v>0.85544915640674879</v>
      </c>
      <c r="Q167" s="194">
        <f>Kwh!Q180/production!Q190</f>
        <v>0.87564450309117126</v>
      </c>
    </row>
    <row r="169" spans="1:17" x14ac:dyDescent="0.35">
      <c r="A169" s="33" t="s">
        <v>1</v>
      </c>
      <c r="B169" s="62" t="s">
        <v>797</v>
      </c>
      <c r="C169" s="62" t="s">
        <v>798</v>
      </c>
      <c r="D169" s="62" t="s">
        <v>799</v>
      </c>
      <c r="E169" s="62" t="s">
        <v>800</v>
      </c>
      <c r="F169" s="62" t="s">
        <v>801</v>
      </c>
      <c r="G169" s="62" t="s">
        <v>802</v>
      </c>
      <c r="H169" s="62" t="s">
        <v>803</v>
      </c>
      <c r="I169" s="35" t="s">
        <v>804</v>
      </c>
      <c r="J169" s="62" t="s">
        <v>805</v>
      </c>
      <c r="K169" s="62" t="s">
        <v>806</v>
      </c>
      <c r="L169" s="62" t="s">
        <v>807</v>
      </c>
      <c r="M169" s="62" t="s">
        <v>808</v>
      </c>
      <c r="N169" s="62" t="s">
        <v>809</v>
      </c>
      <c r="O169" s="62" t="s">
        <v>810</v>
      </c>
      <c r="P169" s="62" t="s">
        <v>811</v>
      </c>
      <c r="Q169" s="35" t="s">
        <v>812</v>
      </c>
    </row>
    <row r="170" spans="1:17" x14ac:dyDescent="0.35">
      <c r="A170" s="33" t="s">
        <v>2</v>
      </c>
      <c r="B170" s="154" t="e">
        <f>Kwh!B182/production!B191</f>
        <v>#DIV/0!</v>
      </c>
      <c r="C170" s="154" t="e">
        <f>Kwh!C182/production!C191</f>
        <v>#DIV/0!</v>
      </c>
      <c r="D170" s="154" t="e">
        <f>Kwh!D182/production!D191</f>
        <v>#DIV/0!</v>
      </c>
      <c r="E170" s="154" t="e">
        <f>Kwh!E182/production!E191</f>
        <v>#DIV/0!</v>
      </c>
      <c r="F170" s="154" t="e">
        <f>Kwh!F182/production!F191</f>
        <v>#DIV/0!</v>
      </c>
      <c r="G170" s="154" t="e">
        <f>Kwh!G182/production!G191</f>
        <v>#DIV/0!</v>
      </c>
      <c r="H170" s="154" t="e">
        <f>Kwh!H182/production!H191</f>
        <v>#DIV/0!</v>
      </c>
      <c r="I170" s="154" t="e">
        <f>Kwh!I182/production!I191</f>
        <v>#DIV/0!</v>
      </c>
      <c r="J170" s="154" t="e">
        <f>Kwh!J182/production!J191</f>
        <v>#DIV/0!</v>
      </c>
      <c r="K170" s="154" t="e">
        <f>Kwh!K182/production!K191</f>
        <v>#DIV/0!</v>
      </c>
      <c r="L170" s="154" t="e">
        <f>Kwh!L182/production!L191</f>
        <v>#DIV/0!</v>
      </c>
      <c r="M170" s="154" t="e">
        <f>Kwh!M182/production!M191</f>
        <v>#DIV/0!</v>
      </c>
      <c r="N170" s="154" t="e">
        <f>Kwh!N182/production!N191</f>
        <v>#DIV/0!</v>
      </c>
      <c r="O170" s="154" t="e">
        <f>Kwh!O182/production!O191</f>
        <v>#DIV/0!</v>
      </c>
      <c r="P170" s="154" t="e">
        <f>Kwh!P182/production!P191</f>
        <v>#DIV/0!</v>
      </c>
      <c r="Q170" s="154" t="e">
        <f>Kwh!Q182/production!Q191</f>
        <v>#DIV/0!</v>
      </c>
    </row>
    <row r="171" spans="1:17" x14ac:dyDescent="0.35">
      <c r="A171" s="33" t="s">
        <v>3</v>
      </c>
      <c r="B171" s="154">
        <f>'Wws=-pro&amp;sup '!B68</f>
        <v>496</v>
      </c>
      <c r="C171" s="154">
        <f>'Wws=-pro&amp;sup '!C68</f>
        <v>605</v>
      </c>
      <c r="D171" s="154">
        <f>'Wws=-pro&amp;sup '!D68</f>
        <v>680</v>
      </c>
      <c r="E171" s="154">
        <f>'Wws=-pro&amp;sup '!E68</f>
        <v>484</v>
      </c>
      <c r="F171" s="154">
        <f>'Wws=-pro&amp;sup '!F68</f>
        <v>681</v>
      </c>
      <c r="G171" s="154">
        <f>'Wws=-pro&amp;sup '!G68</f>
        <v>701</v>
      </c>
      <c r="H171" s="154">
        <f>'Wws=-pro&amp;sup '!H68</f>
        <v>604</v>
      </c>
      <c r="I171" s="154" t="e">
        <f>Kwh!I183/'Wws=-pro&amp;sup '!H67</f>
        <v>#VALUE!</v>
      </c>
      <c r="J171" s="154">
        <f>'Wws=-pro&amp;sup '!I68</f>
        <v>607</v>
      </c>
      <c r="K171" s="154">
        <f>'Wws=-pro&amp;sup '!J68</f>
        <v>627</v>
      </c>
      <c r="L171" s="154">
        <f>'Wws=-pro&amp;sup '!K68</f>
        <v>629</v>
      </c>
      <c r="M171" s="154">
        <f>'Wws=-pro&amp;sup '!L68</f>
        <v>612</v>
      </c>
      <c r="N171" s="154">
        <f>'Wws=-pro&amp;sup '!M68</f>
        <v>674</v>
      </c>
      <c r="O171" s="154">
        <f>'Wws=-pro&amp;sup '!N68</f>
        <v>691</v>
      </c>
      <c r="P171" s="154">
        <f>'Wws=-pro&amp;sup '!O68</f>
        <v>694</v>
      </c>
      <c r="Q171" s="154" t="e">
        <f>Kwh!Q183/'Wws=-pro&amp;sup '!O67</f>
        <v>#VALUE!</v>
      </c>
    </row>
    <row r="172" spans="1:17" x14ac:dyDescent="0.35">
      <c r="A172" s="33" t="s">
        <v>100</v>
      </c>
      <c r="B172" s="154"/>
      <c r="C172" s="154"/>
      <c r="D172" s="154"/>
      <c r="E172" s="154"/>
      <c r="F172" s="154"/>
      <c r="G172" s="154"/>
      <c r="H172" s="154"/>
      <c r="I172" s="154">
        <v>0</v>
      </c>
      <c r="J172" s="154"/>
      <c r="K172" s="154"/>
      <c r="L172" s="154" t="e">
        <f>Kwh!L184/production!L193</f>
        <v>#VALUE!</v>
      </c>
      <c r="M172" s="154" t="e">
        <f>Kwh!M184/production!M193</f>
        <v>#VALUE!</v>
      </c>
      <c r="N172" s="154" t="e">
        <f>Kwh!N184/production!N193</f>
        <v>#VALUE!</v>
      </c>
      <c r="O172" s="154" t="e">
        <f>Kwh!O184/production!O193</f>
        <v>#VALUE!</v>
      </c>
      <c r="P172" s="154" t="e">
        <f>Kwh!P184/production!P193</f>
        <v>#VALUE!</v>
      </c>
      <c r="Q172" s="154" t="e">
        <f>Kwh!Q184/production!Q193</f>
        <v>#VALUE!</v>
      </c>
    </row>
    <row r="173" spans="1:17" x14ac:dyDescent="0.35">
      <c r="A173" s="33" t="s">
        <v>125</v>
      </c>
      <c r="B173" s="154"/>
      <c r="C173" s="154"/>
      <c r="D173" s="154"/>
      <c r="E173" s="154"/>
      <c r="F173" s="154"/>
      <c r="G173" s="154"/>
      <c r="H173" s="154">
        <f>Kwh!H186/production!H195</f>
        <v>0</v>
      </c>
      <c r="I173" s="154">
        <f>Kwh!I186/production!I195</f>
        <v>0.12911084043848964</v>
      </c>
      <c r="J173" s="154">
        <f>Kwh!J186/production!J195</f>
        <v>0</v>
      </c>
      <c r="K173" s="154"/>
      <c r="L173" s="154"/>
      <c r="M173" s="154"/>
      <c r="N173" s="154"/>
      <c r="O173" s="154">
        <f>Kwh!O186/production!O195</f>
        <v>0.34290271132376393</v>
      </c>
      <c r="P173" s="154">
        <f>Kwh!P186/production!P195</f>
        <v>0.23462783171521034</v>
      </c>
      <c r="Q173" s="154">
        <f>Kwh!Q186/production!Q195</f>
        <v>0.11493992291997279</v>
      </c>
    </row>
    <row r="174" spans="1:17" x14ac:dyDescent="0.35">
      <c r="A174" s="58" t="s">
        <v>119</v>
      </c>
      <c r="B174" s="107">
        <f>Kwh!B187/'Wws=-pro&amp;sup '!B69</f>
        <v>0</v>
      </c>
      <c r="C174" s="107">
        <f>Kwh!C187/'Wws=-pro&amp;sup '!C69</f>
        <v>0</v>
      </c>
      <c r="D174" s="107">
        <f>Kwh!D187/'Wws=-pro&amp;sup '!D69</f>
        <v>0</v>
      </c>
      <c r="E174" s="107">
        <f>Kwh!E187/'Wws=-pro&amp;sup '!E69</f>
        <v>0</v>
      </c>
      <c r="F174" s="107">
        <f>Kwh!F187/'Wws=-pro&amp;sup '!F69</f>
        <v>0</v>
      </c>
      <c r="G174" s="107">
        <f>Kwh!G187/'Wws=-pro&amp;sup '!G69</f>
        <v>0</v>
      </c>
      <c r="H174" s="107">
        <f>Kwh!H187/'Wws=-pro&amp;sup '!H69</f>
        <v>0</v>
      </c>
      <c r="I174" s="107">
        <f>Kwh!I187/'Wws=-pro&amp;sup '!H70</f>
        <v>0</v>
      </c>
      <c r="J174" s="107">
        <f>Kwh!J187/'Wws=-pro&amp;sup '!H69</f>
        <v>0</v>
      </c>
      <c r="K174" s="107">
        <f>Kwh!K187/'Wws=-pro&amp;sup '!I69</f>
        <v>0</v>
      </c>
      <c r="L174" s="107">
        <f>Kwh!L187/'Wws=-pro&amp;sup '!J69</f>
        <v>0</v>
      </c>
      <c r="M174" s="107">
        <f>Kwh!M187/'Wws=-pro&amp;sup '!K69</f>
        <v>0</v>
      </c>
      <c r="N174" s="107">
        <f>Kwh!N187/'Wws=-pro&amp;sup '!L69</f>
        <v>0</v>
      </c>
      <c r="O174" s="107">
        <f>Kwh!O187/'Wws=-pro&amp;sup '!M69</f>
        <v>0</v>
      </c>
      <c r="P174" s="107">
        <f>Kwh!P187/'Wws=-pro&amp;sup '!N69</f>
        <v>0</v>
      </c>
      <c r="Q174" s="107">
        <f>Kwh!Q187/'Wws=-pro&amp;sup '!O70</f>
        <v>0</v>
      </c>
    </row>
    <row r="175" spans="1:17" x14ac:dyDescent="0.35">
      <c r="A175" s="33" t="s">
        <v>4</v>
      </c>
      <c r="B175" s="153" t="e">
        <f>Kwh!B188/production!B197</f>
        <v>#DIV/0!</v>
      </c>
      <c r="C175" s="153" t="e">
        <f>Kwh!C188/production!C197</f>
        <v>#DIV/0!</v>
      </c>
      <c r="D175" s="153" t="e">
        <f>Kwh!D188/production!D197</f>
        <v>#DIV/0!</v>
      </c>
      <c r="E175" s="153" t="e">
        <f>Kwh!E188/production!E197</f>
        <v>#DIV/0!</v>
      </c>
      <c r="F175" s="153" t="e">
        <f>Kwh!F188/production!F197</f>
        <v>#DIV/0!</v>
      </c>
      <c r="G175" s="153" t="e">
        <f>Kwh!G188/production!G197</f>
        <v>#DIV/0!</v>
      </c>
      <c r="H175" s="153">
        <f>Kwh!H188/production!H197</f>
        <v>0</v>
      </c>
      <c r="I175" s="153">
        <f>Kwh!I188/production!I197</f>
        <v>212.29411764705881</v>
      </c>
      <c r="J175" s="153" t="e">
        <f>Kwh!J188/production!J197</f>
        <v>#DIV/0!</v>
      </c>
      <c r="K175" s="153" t="e">
        <f>Kwh!K188/production!K197</f>
        <v>#DIV/0!</v>
      </c>
      <c r="L175" s="153" t="e">
        <f>Kwh!L188/production!L197</f>
        <v>#DIV/0!</v>
      </c>
      <c r="M175" s="153" t="e">
        <f>Kwh!M188/production!M197</f>
        <v>#DIV/0!</v>
      </c>
      <c r="N175" s="153" t="e">
        <f>Kwh!N188/production!N197</f>
        <v>#DIV/0!</v>
      </c>
      <c r="O175" s="153" t="e">
        <f>Kwh!O188/production!O197</f>
        <v>#DIV/0!</v>
      </c>
      <c r="P175" s="153">
        <f>Kwh!P188/production!P197</f>
        <v>63.171428571428571</v>
      </c>
      <c r="Q175" s="153">
        <f>Kwh!Q188/production!Q197</f>
        <v>63.171428571428571</v>
      </c>
    </row>
    <row r="176" spans="1:17" x14ac:dyDescent="0.35">
      <c r="A176" s="33" t="s">
        <v>112</v>
      </c>
      <c r="B176" s="154"/>
      <c r="C176" s="154"/>
      <c r="D176" s="154"/>
      <c r="E176" s="154"/>
      <c r="F176" s="154"/>
      <c r="G176" s="154"/>
      <c r="H176" s="154"/>
      <c r="I176" s="190"/>
      <c r="J176" s="19"/>
      <c r="K176" s="42"/>
      <c r="L176" s="45"/>
      <c r="M176" s="19"/>
      <c r="N176" s="63"/>
      <c r="O176" s="63"/>
      <c r="P176" s="63"/>
      <c r="Q176" s="191"/>
    </row>
    <row r="177" spans="1:17" x14ac:dyDescent="0.35">
      <c r="A177" s="33" t="s">
        <v>128</v>
      </c>
      <c r="B177" s="154"/>
      <c r="C177" s="154"/>
      <c r="D177" s="154"/>
      <c r="E177" s="154"/>
      <c r="F177" s="154"/>
      <c r="G177" s="154"/>
      <c r="H177" s="154">
        <f>Kwh!H190/production!H200</f>
        <v>1.1073724007561436</v>
      </c>
      <c r="I177" s="154">
        <f>Kwh!I190/production!I200</f>
        <v>1.1124208044791513</v>
      </c>
      <c r="J177" s="63"/>
      <c r="K177" s="63"/>
      <c r="L177" s="63"/>
      <c r="M177" s="63"/>
      <c r="N177" s="63"/>
      <c r="O177" s="63"/>
      <c r="P177" s="63"/>
      <c r="Q177" s="191"/>
    </row>
    <row r="178" spans="1:17" x14ac:dyDescent="0.35">
      <c r="A178" s="46" t="s">
        <v>118</v>
      </c>
      <c r="B178" s="192" t="e">
        <f>Kwh!B191/production!B201</f>
        <v>#DIV/0!</v>
      </c>
      <c r="C178" s="192" t="e">
        <f>Kwh!C191/production!C201</f>
        <v>#DIV/0!</v>
      </c>
      <c r="D178" s="192" t="e">
        <f>Kwh!D191/production!D201</f>
        <v>#DIV/0!</v>
      </c>
      <c r="E178" s="192" t="e">
        <f>Kwh!E191/production!E201</f>
        <v>#DIV/0!</v>
      </c>
      <c r="F178" s="192" t="e">
        <f>Kwh!F191/production!F201</f>
        <v>#DIV/0!</v>
      </c>
      <c r="G178" s="192" t="e">
        <f>Kwh!G191/production!G201</f>
        <v>#DIV/0!</v>
      </c>
      <c r="H178" s="192" t="e">
        <f>Kwh!H191/production!H201</f>
        <v>#DIV/0!</v>
      </c>
      <c r="I178" s="192" t="e">
        <f>Kwh!I191/production!I201</f>
        <v>#DIV/0!</v>
      </c>
      <c r="J178" s="192" t="e">
        <f>Kwh!J191/production!J201</f>
        <v>#DIV/0!</v>
      </c>
      <c r="K178" s="192" t="e">
        <f>Kwh!K191/production!K201</f>
        <v>#DIV/0!</v>
      </c>
      <c r="L178" s="192" t="e">
        <f>Kwh!L191/production!L201</f>
        <v>#DIV/0!</v>
      </c>
      <c r="M178" s="192" t="e">
        <f>Kwh!M191/production!M201</f>
        <v>#DIV/0!</v>
      </c>
      <c r="N178" s="192" t="e">
        <f>Kwh!N191/production!N201</f>
        <v>#DIV/0!</v>
      </c>
      <c r="O178" s="192" t="e">
        <f>Kwh!O191/production!O201</f>
        <v>#DIV/0!</v>
      </c>
      <c r="P178" s="192" t="e">
        <f>Kwh!P191/production!P201</f>
        <v>#DIV/0!</v>
      </c>
      <c r="Q178" s="192" t="e">
        <f>Kwh!Q191/production!Q201</f>
        <v>#DIV/0!</v>
      </c>
    </row>
    <row r="179" spans="1:17" x14ac:dyDescent="0.35">
      <c r="A179" s="33" t="s">
        <v>99</v>
      </c>
      <c r="B179" s="154" t="e">
        <f>Kwh!B192/production!B202</f>
        <v>#DIV/0!</v>
      </c>
      <c r="C179" s="154" t="e">
        <f>Kwh!C192/production!C202</f>
        <v>#DIV/0!</v>
      </c>
      <c r="D179" s="154" t="e">
        <f>Kwh!D192/production!D202</f>
        <v>#DIV/0!</v>
      </c>
      <c r="E179" s="154" t="e">
        <f>Kwh!E192/production!E202</f>
        <v>#DIV/0!</v>
      </c>
      <c r="F179" s="154" t="e">
        <f>Kwh!F192/production!F202</f>
        <v>#DIV/0!</v>
      </c>
      <c r="G179" s="154" t="e">
        <f>Kwh!G192/production!G202</f>
        <v>#DIV/0!</v>
      </c>
      <c r="H179" s="154">
        <f>Kwh!H192/production!H202</f>
        <v>1.5483870967741935</v>
      </c>
      <c r="I179" s="154">
        <f>Kwh!I192/production!I202</f>
        <v>1.5483870967741935</v>
      </c>
      <c r="J179" s="154" t="e">
        <f>Kwh!J192/production!J202</f>
        <v>#DIV/0!</v>
      </c>
      <c r="K179" s="154" t="e">
        <f>Kwh!K192/production!K202</f>
        <v>#DIV/0!</v>
      </c>
      <c r="L179" s="154" t="e">
        <f>Kwh!L192/production!L202</f>
        <v>#DIV/0!</v>
      </c>
      <c r="M179" s="154" t="e">
        <f>Kwh!M192/production!M202</f>
        <v>#DIV/0!</v>
      </c>
      <c r="N179" s="154" t="e">
        <f>Kwh!N192/production!N202</f>
        <v>#DIV/0!</v>
      </c>
      <c r="O179" s="154" t="e">
        <f>Kwh!O192/production!O202</f>
        <v>#DIV/0!</v>
      </c>
      <c r="P179" s="154">
        <f>Kwh!P192/production!P202</f>
        <v>1.6744186046511629</v>
      </c>
      <c r="Q179" s="154">
        <f>Kwh!Q192/production!Q202</f>
        <v>1.6744186046511629</v>
      </c>
    </row>
    <row r="180" spans="1:17" x14ac:dyDescent="0.35">
      <c r="A180" s="33" t="s">
        <v>7</v>
      </c>
      <c r="B180" s="154" t="e">
        <f>Kwh!B193/production!B203</f>
        <v>#DIV/0!</v>
      </c>
      <c r="C180" s="154" t="e">
        <f>Kwh!C193/production!C203</f>
        <v>#DIV/0!</v>
      </c>
      <c r="D180" s="154">
        <v>0</v>
      </c>
      <c r="E180" s="154" t="e">
        <f>Kwh!E193/production!E203</f>
        <v>#DIV/0!</v>
      </c>
      <c r="F180" s="154" t="e">
        <f>Kwh!F193/production!F203</f>
        <v>#DIV/0!</v>
      </c>
      <c r="G180" s="154" t="e">
        <f>Kwh!G193/production!G203</f>
        <v>#DIV/0!</v>
      </c>
      <c r="H180" s="154">
        <f>Kwh!H193/production!H203</f>
        <v>55.129629629629626</v>
      </c>
      <c r="I180" s="154">
        <f>Kwh!I193/production!I203</f>
        <v>280.51851851851853</v>
      </c>
      <c r="J180" s="154" t="e">
        <f>Kwh!J193/production!J203</f>
        <v>#DIV/0!</v>
      </c>
      <c r="K180" s="154" t="e">
        <f>Kwh!K193/production!K203</f>
        <v>#DIV/0!</v>
      </c>
      <c r="L180" s="154" t="e">
        <f>Kwh!L193/production!L203</f>
        <v>#DIV/0!</v>
      </c>
      <c r="M180" s="154" t="e">
        <f>Kwh!M193/production!M203</f>
        <v>#DIV/0!</v>
      </c>
      <c r="N180" s="154" t="e">
        <f>Kwh!N193/production!N203</f>
        <v>#DIV/0!</v>
      </c>
      <c r="O180" s="154" t="e">
        <f>Kwh!O193/production!O203</f>
        <v>#DIV/0!</v>
      </c>
      <c r="P180" s="154">
        <f>Kwh!P193/production!P203</f>
        <v>37.609756097560975</v>
      </c>
      <c r="Q180" s="154">
        <f>Kwh!Q193/production!Q203</f>
        <v>254.23170731707316</v>
      </c>
    </row>
    <row r="181" spans="1:17" x14ac:dyDescent="0.35">
      <c r="A181" s="33" t="s">
        <v>103</v>
      </c>
      <c r="B181" s="154">
        <f>Kwh!B194/production!B204</f>
        <v>3.0376251294442526E-2</v>
      </c>
      <c r="C181" s="154">
        <f>Kwh!C194/production!C204</f>
        <v>3.6585365853658534E-2</v>
      </c>
      <c r="D181" s="154">
        <f>Kwh!D194/production!D204</f>
        <v>1.5578947368421052</v>
      </c>
      <c r="E181" s="154">
        <f>Kwh!E194/production!E204</f>
        <v>4.2218021424070572E-2</v>
      </c>
      <c r="F181" s="154">
        <f>Kwh!F194/production!F204</f>
        <v>7.3451327433628325E-2</v>
      </c>
      <c r="G181" s="154">
        <f>Kwh!G194/production!G204</f>
        <v>0.1766109785202864</v>
      </c>
      <c r="H181" s="154">
        <f>Kwh!H194/production!H204</f>
        <v>0.1021978021978022</v>
      </c>
      <c r="I181" s="154">
        <f>Kwh!I194/production!I204</f>
        <v>8.8439856504868589E-2</v>
      </c>
      <c r="J181" s="154">
        <f>Kwh!J194/production!J204</f>
        <v>3.4430571320469165E-2</v>
      </c>
      <c r="K181" s="154">
        <f>Kwh!K194/production!K204</f>
        <v>0.14617691154422788</v>
      </c>
      <c r="L181" s="154">
        <f>Kwh!L194/production!L204</f>
        <v>0.16263974035340786</v>
      </c>
      <c r="M181" s="154">
        <f>Kwh!M194/production!M204</f>
        <v>0.20599571734475375</v>
      </c>
      <c r="N181" s="154">
        <f>Kwh!N194/production!N204</f>
        <v>4.6632124352331605E-2</v>
      </c>
      <c r="O181" s="154">
        <f>Kwh!O194/production!O204</f>
        <v>0.19179163378058406</v>
      </c>
      <c r="P181" s="154">
        <f>Kwh!P194/production!P204</f>
        <v>0.17745535714285715</v>
      </c>
      <c r="Q181" s="154">
        <f>Kwh!Q194/production!Q204</f>
        <v>0.13833045608954725</v>
      </c>
    </row>
    <row r="182" spans="1:17" x14ac:dyDescent="0.35">
      <c r="A182" s="54" t="s">
        <v>117</v>
      </c>
      <c r="B182" s="193">
        <f>Kwh!B195/production!B205</f>
        <v>7.6783625730994149</v>
      </c>
      <c r="C182" s="193">
        <f>Kwh!C195/production!C205</f>
        <v>6.6891191709844557</v>
      </c>
      <c r="D182" s="193">
        <f>Kwh!D195/production!D205</f>
        <v>0</v>
      </c>
      <c r="E182" s="193">
        <f>Kwh!E195/production!E205</f>
        <v>14.318181818181818</v>
      </c>
      <c r="F182" s="193">
        <f>Kwh!F195/production!F205</f>
        <v>2.0499999999999998</v>
      </c>
      <c r="G182" s="193">
        <f>Kwh!G195/production!G205</f>
        <v>0.87116564417177911</v>
      </c>
      <c r="H182" s="193">
        <f>Kwh!H195/production!H205</f>
        <v>1.8079331941544885</v>
      </c>
      <c r="I182" s="193">
        <f>Kwh!I195/production!I205</f>
        <v>3.0495710200190658</v>
      </c>
      <c r="J182" s="193">
        <f>Kwh!J195/production!J205</f>
        <v>4.9532163742690054</v>
      </c>
      <c r="K182" s="193">
        <f>Kwh!K195/production!K205</f>
        <v>1.2738095238095237</v>
      </c>
      <c r="L182" s="193">
        <f>Kwh!L195/production!L205</f>
        <v>1.1223118279569892</v>
      </c>
      <c r="M182" s="193">
        <f>Kwh!M195/production!M205</f>
        <v>0.87865168539325844</v>
      </c>
      <c r="N182" s="193">
        <f>Kwh!N195/production!N205</f>
        <v>3.3842794759825328</v>
      </c>
      <c r="O182" s="193">
        <f>Kwh!O195/production!O205</f>
        <v>0.96078431372549022</v>
      </c>
      <c r="P182" s="193">
        <f>Kwh!P195/production!P205</f>
        <v>0.96099290780141844</v>
      </c>
      <c r="Q182" s="193">
        <f>Kwh!Q195/production!Q205</f>
        <v>1.2953020134228188</v>
      </c>
    </row>
    <row r="183" spans="1:17" x14ac:dyDescent="0.35">
      <c r="A183" s="56" t="s">
        <v>9</v>
      </c>
      <c r="B183" s="194">
        <f>Kwh!B196/production!B206</f>
        <v>6.9642857142857145E-2</v>
      </c>
      <c r="C183" s="194">
        <f>Kwh!C196/production!C206</f>
        <v>2.9613733905579399E-2</v>
      </c>
      <c r="D183" s="194">
        <f>Kwh!D196/production!D206</f>
        <v>4.8000000000000001E-2</v>
      </c>
      <c r="E183" s="194">
        <f>Kwh!E196/production!E206</f>
        <v>5.4784514243973702E-2</v>
      </c>
      <c r="F183" s="194">
        <f>Kwh!F196/production!F206</f>
        <v>0.13666666666666666</v>
      </c>
      <c r="G183" s="194">
        <f>Kwh!G196/production!G206</f>
        <v>4.258064516129032</v>
      </c>
      <c r="H183" s="194">
        <f>Kwh!H196/production!H206</f>
        <v>0.19302775984506132</v>
      </c>
      <c r="I183" s="194">
        <f>Kwh!I196/production!I206</f>
        <v>8.9831010969463387E-2</v>
      </c>
      <c r="J183" s="194">
        <f>Kwh!J196/production!J206</f>
        <v>6.1277705345501955E-2</v>
      </c>
      <c r="K183" s="194">
        <f>Kwh!K196/production!K206</f>
        <v>3.7524687294272545E-2</v>
      </c>
      <c r="L183" s="194">
        <f>Kwh!L196/production!L206</f>
        <v>0.11170568561872909</v>
      </c>
      <c r="M183" s="194">
        <f>Kwh!M196/production!M206</f>
        <v>0.12788398154251812</v>
      </c>
      <c r="N183" s="194">
        <f>Kwh!N196/production!N206</f>
        <v>0.25625473843821078</v>
      </c>
      <c r="O183" s="194">
        <f>Kwh!O196/production!O206</f>
        <v>0.17833553500660501</v>
      </c>
      <c r="P183" s="194">
        <f>Kwh!P196/production!P206</f>
        <v>0.20588235294117646</v>
      </c>
      <c r="Q183" s="194">
        <f>Kwh!Q196/production!Q206</f>
        <v>0.13738695401192996</v>
      </c>
    </row>
    <row r="185" spans="1:17" ht="15.5" x14ac:dyDescent="0.35">
      <c r="A185" s="33" t="s">
        <v>1</v>
      </c>
      <c r="B185" s="64" t="s">
        <v>876</v>
      </c>
      <c r="C185" s="64" t="s">
        <v>877</v>
      </c>
      <c r="D185" s="64" t="s">
        <v>878</v>
      </c>
      <c r="E185" s="64" t="s">
        <v>879</v>
      </c>
      <c r="F185" s="64" t="s">
        <v>880</v>
      </c>
      <c r="G185" s="64" t="s">
        <v>881</v>
      </c>
      <c r="H185" s="64" t="s">
        <v>882</v>
      </c>
      <c r="I185" s="65" t="s">
        <v>890</v>
      </c>
      <c r="J185" s="64" t="s">
        <v>883</v>
      </c>
      <c r="K185" s="64" t="s">
        <v>884</v>
      </c>
      <c r="L185" s="64" t="s">
        <v>885</v>
      </c>
      <c r="M185" s="64" t="s">
        <v>886</v>
      </c>
      <c r="N185" s="64" t="s">
        <v>887</v>
      </c>
      <c r="O185" s="64" t="s">
        <v>888</v>
      </c>
      <c r="P185" s="64" t="s">
        <v>889</v>
      </c>
      <c r="Q185" s="65" t="s">
        <v>891</v>
      </c>
    </row>
    <row r="186" spans="1:17" x14ac:dyDescent="0.35">
      <c r="A186" s="33" t="s">
        <v>2</v>
      </c>
      <c r="B186" s="154">
        <f>Kwh!B202/production!B213</f>
        <v>1.2949308755760369</v>
      </c>
      <c r="C186" s="154">
        <f>Kwh!C202/production!C213</f>
        <v>1.3183856502242153</v>
      </c>
      <c r="D186" s="154">
        <f>Kwh!D202/production!D213</f>
        <v>1.3092369477911647</v>
      </c>
      <c r="E186" s="154">
        <f>Kwh!E202/production!E213</f>
        <v>1.3195876288659794</v>
      </c>
      <c r="F186" s="154">
        <f>Kwh!F202/production!F213</f>
        <v>1.4393939393939394</v>
      </c>
      <c r="G186" s="154">
        <f>Kwh!G202/production!G213</f>
        <v>1</v>
      </c>
      <c r="H186" s="154">
        <f>Kwh!H202/production!H213</f>
        <v>1.397489539748954</v>
      </c>
      <c r="I186" s="154">
        <f>Kwh!I202/production!I213</f>
        <v>1.2805519053876477</v>
      </c>
      <c r="J186" s="154">
        <f>Kwh!J202/production!J213</f>
        <v>1.3353293413173652</v>
      </c>
      <c r="K186" s="154">
        <f>Kwh!K202/production!K213</f>
        <v>1.6754385964912282</v>
      </c>
      <c r="L186" s="154">
        <f>Kwh!L202/production!L213</f>
        <v>1.2303664921465969</v>
      </c>
      <c r="M186" s="154">
        <f>Kwh!M202/production!M213</f>
        <v>1.3621621621621622</v>
      </c>
      <c r="N186" s="154">
        <f>Kwh!N202/production!N213</f>
        <v>1.3712574850299402</v>
      </c>
      <c r="O186" s="154">
        <f>Kwh!O202/production!O213</f>
        <v>1.3654822335025381</v>
      </c>
      <c r="P186" s="154">
        <f>Kwh!P202/production!P213</f>
        <v>1.3146067415730338</v>
      </c>
      <c r="Q186" s="154"/>
    </row>
    <row r="187" spans="1:17" x14ac:dyDescent="0.35">
      <c r="A187" s="33" t="s">
        <v>3</v>
      </c>
      <c r="B187" s="154">
        <f>'Wws=-pro&amp;sup '!B63</f>
        <v>0.49767441860465117</v>
      </c>
      <c r="C187" s="154">
        <f>'Wws=-pro&amp;sup '!C63</f>
        <v>0.39921976592977892</v>
      </c>
      <c r="D187" s="154">
        <f>'Wws=-pro&amp;sup '!D63</f>
        <v>0.4352567014993185</v>
      </c>
      <c r="E187" s="154">
        <f>'Wws=-pro&amp;sup '!E63</f>
        <v>0.39937805419813416</v>
      </c>
      <c r="F187" s="154">
        <f>'Wws=-pro&amp;sup '!F63</f>
        <v>0.41930835734870314</v>
      </c>
      <c r="G187" s="154">
        <f>'Wws=-pro&amp;sup '!G63</f>
        <v>0.45674300254452926</v>
      </c>
      <c r="H187" s="154">
        <f>'Wws=-pro&amp;sup '!H63</f>
        <v>0.45786516853932585</v>
      </c>
      <c r="I187" s="154">
        <f>Kwh!I203/'Wws=-pro&amp;sup '!H62</f>
        <v>0.43533573712497448</v>
      </c>
      <c r="J187" s="154">
        <f>'Wws=-pro&amp;sup '!J63</f>
        <v>6.135902636916836E-2</v>
      </c>
      <c r="K187" s="154">
        <f>'Wws=-pro&amp;sup '!K63</f>
        <v>7.3888888888888893E-2</v>
      </c>
      <c r="L187" s="154">
        <f>'Wws=-pro&amp;sup '!L63</f>
        <v>6.5677966101694921E-2</v>
      </c>
      <c r="M187" s="154">
        <f>'Wws=-pro&amp;sup '!M63</f>
        <v>7.4158325750682444E-2</v>
      </c>
      <c r="N187" s="154">
        <f>'Wws=-pro&amp;sup '!N63</f>
        <v>8.6778550961932044E-2</v>
      </c>
      <c r="O187" s="154">
        <f>'Wws=-pro&amp;sup '!O63</f>
        <v>7.0667193051717328E-2</v>
      </c>
      <c r="P187" s="154">
        <f>'Wws=-pro&amp;sup '!P63</f>
        <v>0</v>
      </c>
      <c r="Q187" s="154"/>
    </row>
    <row r="188" spans="1:17" x14ac:dyDescent="0.35">
      <c r="A188" s="33" t="s">
        <v>100</v>
      </c>
      <c r="B188" s="154">
        <f>Kwh!B204/production!B215</f>
        <v>0.63601532567049812</v>
      </c>
      <c r="C188" s="154">
        <f>Kwh!C204/production!C215</f>
        <v>0.51476793248945152</v>
      </c>
      <c r="D188" s="154">
        <f>Kwh!D204/production!D215</f>
        <v>0.32900432900432902</v>
      </c>
      <c r="E188" s="154">
        <f>Kwh!E204/production!E215</f>
        <v>0.8125</v>
      </c>
      <c r="F188" s="154">
        <f>Kwh!F204/production!F215</f>
        <v>0.41304347826086957</v>
      </c>
      <c r="G188" s="154">
        <f>Kwh!G204/production!G215</f>
        <v>0.38095238095238093</v>
      </c>
      <c r="H188" s="154">
        <f>Kwh!H204/production!H215</f>
        <v>0.65895953757225434</v>
      </c>
      <c r="I188" s="154">
        <f>Kwh!I204/production!I215</f>
        <v>0.53320561941251599</v>
      </c>
      <c r="J188" s="154">
        <f>Kwh!J204/production!J215</f>
        <v>0.70329670329670335</v>
      </c>
      <c r="K188" s="154">
        <f>Kwh!K204/production!K215</f>
        <v>0.40659340659340659</v>
      </c>
      <c r="L188" s="154">
        <f>Kwh!L204/production!L215</f>
        <v>0.60526315789473684</v>
      </c>
      <c r="M188" s="154">
        <f>Kwh!M204/production!M215</f>
        <v>0.43850267379679142</v>
      </c>
      <c r="N188" s="154">
        <f>Kwh!N204/production!N215</f>
        <v>0.58173076923076927</v>
      </c>
      <c r="O188" s="154">
        <f>Kwh!O204/production!O215</f>
        <v>0.38423645320197042</v>
      </c>
      <c r="P188" s="154">
        <f>Kwh!P204/production!P215</f>
        <v>1</v>
      </c>
      <c r="Q188" s="154"/>
    </row>
    <row r="189" spans="1:17" x14ac:dyDescent="0.35">
      <c r="A189" s="33" t="s">
        <v>125</v>
      </c>
      <c r="B189" s="154"/>
      <c r="C189" s="154"/>
      <c r="D189" s="154"/>
      <c r="E189" s="154" t="e">
        <f>Kwh!E205/production!E216</f>
        <v>#DIV/0!</v>
      </c>
      <c r="F189" s="154" t="e">
        <f>Kwh!F205/production!F216</f>
        <v>#DIV/0!</v>
      </c>
      <c r="G189" s="154" t="e">
        <f>Kwh!G205/production!G216</f>
        <v>#DIV/0!</v>
      </c>
      <c r="H189" s="154">
        <f>Kwh!H205/production!H216</f>
        <v>0</v>
      </c>
      <c r="I189" s="154">
        <f>Kwh!I205/production!I216</f>
        <v>0</v>
      </c>
      <c r="J189" s="154"/>
      <c r="K189" s="154"/>
      <c r="L189" s="154"/>
      <c r="M189" s="154" t="e">
        <f>Kwh!M205/production!M216</f>
        <v>#DIV/0!</v>
      </c>
      <c r="N189" s="154" t="e">
        <f>Kwh!N205/production!N216</f>
        <v>#DIV/0!</v>
      </c>
      <c r="O189" s="154" t="e">
        <f>Kwh!O205/production!O216</f>
        <v>#DIV/0!</v>
      </c>
      <c r="P189" s="154">
        <f>Kwh!P205/production!P216</f>
        <v>0</v>
      </c>
      <c r="Q189" s="154"/>
    </row>
    <row r="190" spans="1:17" x14ac:dyDescent="0.35">
      <c r="A190" s="58" t="s">
        <v>119</v>
      </c>
      <c r="B190" s="107">
        <f>Kwh!B207/'Wws=-pro&amp;sup '!B64</f>
        <v>0.59281164695177435</v>
      </c>
      <c r="C190" s="107">
        <f>Kwh!C207/'Wws=-pro&amp;sup '!C64</f>
        <v>0.483194795807734</v>
      </c>
      <c r="D190" s="107">
        <f>Kwh!D207/'Wws=-pro&amp;sup '!D64</f>
        <v>0.50727340544572919</v>
      </c>
      <c r="E190" s="107">
        <f>Kwh!E207/'Wws=-pro&amp;sup '!E64</f>
        <v>0.5009366804046459</v>
      </c>
      <c r="F190" s="107">
        <f>Kwh!F207/'Wws=-pro&amp;sup '!F64</f>
        <v>1.6849427168576105</v>
      </c>
      <c r="G190" s="107">
        <f>Kwh!G207/'Wws=-pro&amp;sup '!G64</f>
        <v>0.50246826516220033</v>
      </c>
      <c r="H190" s="107">
        <f>Kwh!H207/'Wws=-pro&amp;sup '!H64</f>
        <v>0.57618613138686137</v>
      </c>
      <c r="I190" s="107">
        <f>Kwh!I207/'Wws=-pro&amp;sup '!H65</f>
        <v>0.88425777492786151</v>
      </c>
      <c r="J190" s="107">
        <f>Kwh!J207/'Wws=-pro&amp;sup '!J64</f>
        <v>0.70357894736842108</v>
      </c>
      <c r="K190" s="107">
        <f>Kwh!K207/'Wws=-pro&amp;sup '!K64</f>
        <v>0.55825461088618988</v>
      </c>
      <c r="L190" s="107">
        <f>Kwh!L207/'Wws=-pro&amp;sup '!L64</f>
        <v>0.44653179190751446</v>
      </c>
      <c r="M190" s="107">
        <f>Kwh!M207/'Wws=-pro&amp;sup '!M64</f>
        <v>0.52028927280032145</v>
      </c>
      <c r="N190" s="107">
        <f>Kwh!N207/'Wws=-pro&amp;sup '!N64</f>
        <v>0.46846208362863218</v>
      </c>
      <c r="O190" s="107">
        <f>Kwh!O207/'Wws=-pro&amp;sup '!O64</f>
        <v>0.45757575757575758</v>
      </c>
      <c r="P190" s="107">
        <f>Kwh!P207/'Wws=-pro&amp;sup '!P64</f>
        <v>0.33921568627450982</v>
      </c>
      <c r="Q190" s="107"/>
    </row>
    <row r="191" spans="1:17" x14ac:dyDescent="0.35">
      <c r="A191" s="33" t="s">
        <v>4</v>
      </c>
      <c r="B191" s="153">
        <f>Kwh!B208/production!B219</f>
        <v>1.0757640981489454</v>
      </c>
      <c r="C191" s="153">
        <f>Kwh!C208/production!C219</f>
        <v>1.0910138248847927</v>
      </c>
      <c r="D191" s="153">
        <f>Kwh!D208/production!D219</f>
        <v>1.0871774824081313</v>
      </c>
      <c r="E191" s="153">
        <f>Kwh!E208/production!E219</f>
        <v>1.3865546218487395</v>
      </c>
      <c r="F191" s="153">
        <f>Kwh!F208/production!F219</f>
        <v>1.1091370558375635</v>
      </c>
      <c r="G191" s="153">
        <f>Kwh!G208/production!G219</f>
        <v>1.1269565217391304</v>
      </c>
      <c r="H191" s="153">
        <f>Kwh!H208/production!H219</f>
        <v>1.091300191204589</v>
      </c>
      <c r="I191" s="153">
        <f>Kwh!I208/production!I219</f>
        <v>1.1325494388027793</v>
      </c>
      <c r="J191" s="153">
        <f>Kwh!J208/production!J219</f>
        <v>1.1126937578550482</v>
      </c>
      <c r="K191" s="153">
        <f>Kwh!K208/production!K219</f>
        <v>1.1355668095052591</v>
      </c>
      <c r="L191" s="153">
        <f>Kwh!L208/production!L219</f>
        <v>1.1349873843566023</v>
      </c>
      <c r="M191" s="153">
        <f>Kwh!M208/production!M219</f>
        <v>1.0994531784005468</v>
      </c>
      <c r="N191" s="153">
        <f>Kwh!N208/production!N219</f>
        <v>1.0931068278340412</v>
      </c>
      <c r="O191" s="153">
        <f>Kwh!O208/production!O219</f>
        <v>1.1714087439278278</v>
      </c>
      <c r="P191" s="153">
        <f>Kwh!P208/production!P219</f>
        <v>1.1802745664739884</v>
      </c>
      <c r="Q191" s="153"/>
    </row>
    <row r="192" spans="1:17" x14ac:dyDescent="0.35">
      <c r="A192" s="33" t="s">
        <v>112</v>
      </c>
      <c r="B192" s="153"/>
      <c r="C192" s="153"/>
      <c r="D192" s="153"/>
      <c r="E192" s="153" t="e">
        <f>Kwh!E209/production!E220</f>
        <v>#DIV/0!</v>
      </c>
      <c r="F192" s="153" t="e">
        <f>Kwh!F209/production!F220</f>
        <v>#DIV/0!</v>
      </c>
      <c r="G192" s="153" t="e">
        <f>Kwh!G209/production!G220</f>
        <v>#DIV/0!</v>
      </c>
      <c r="H192" s="153" t="e">
        <f>Kwh!H209/production!H220</f>
        <v>#DIV/0!</v>
      </c>
      <c r="I192" s="153" t="e">
        <f>Kwh!I209/production!I220</f>
        <v>#DIV/0!</v>
      </c>
      <c r="J192" s="153"/>
      <c r="K192" s="153"/>
      <c r="L192" s="153"/>
      <c r="M192" s="153" t="e">
        <f>Kwh!M209/production!M220</f>
        <v>#DIV/0!</v>
      </c>
      <c r="N192" s="153" t="e">
        <f>Kwh!N209/production!N220</f>
        <v>#DIV/0!</v>
      </c>
      <c r="O192" s="153" t="e">
        <f>Kwh!O209/production!O220</f>
        <v>#DIV/0!</v>
      </c>
      <c r="P192" s="153" t="e">
        <f>Kwh!P209/production!P220</f>
        <v>#DIV/0!</v>
      </c>
      <c r="Q192" s="191"/>
    </row>
    <row r="193" spans="1:17" x14ac:dyDescent="0.35">
      <c r="A193" s="33" t="s">
        <v>128</v>
      </c>
      <c r="B193" s="153"/>
      <c r="C193" s="153"/>
      <c r="D193" s="153"/>
      <c r="E193" s="153" t="e">
        <f>Kwh!E210/production!E221</f>
        <v>#DIV/0!</v>
      </c>
      <c r="F193" s="153" t="e">
        <f>Kwh!F210/production!F221</f>
        <v>#DIV/0!</v>
      </c>
      <c r="G193" s="153" t="e">
        <f>Kwh!G210/production!G221</f>
        <v>#DIV/0!</v>
      </c>
      <c r="H193" s="153">
        <f>Kwh!H210/production!H221</f>
        <v>1.5111111111111111</v>
      </c>
      <c r="I193" s="153">
        <f>Kwh!I210/production!I221</f>
        <v>1.5111111111111111</v>
      </c>
      <c r="J193" s="153"/>
      <c r="K193" s="153"/>
      <c r="L193" s="153"/>
      <c r="M193" s="153" t="e">
        <f>Kwh!M210/production!M221</f>
        <v>#DIV/0!</v>
      </c>
      <c r="N193" s="153" t="e">
        <f>Kwh!N210/production!N221</f>
        <v>#DIV/0!</v>
      </c>
      <c r="O193" s="153" t="e">
        <f>Kwh!O210/production!O221</f>
        <v>#DIV/0!</v>
      </c>
      <c r="P193" s="153">
        <f>Kwh!P210/production!P221</f>
        <v>1.8</v>
      </c>
      <c r="Q193" s="191"/>
    </row>
    <row r="194" spans="1:17" x14ac:dyDescent="0.35">
      <c r="A194" s="46" t="s">
        <v>118</v>
      </c>
      <c r="B194" s="192">
        <f>Kwh!B211/production!B223</f>
        <v>1.0757640981489454</v>
      </c>
      <c r="C194" s="192">
        <f>Kwh!C211/production!C223</f>
        <v>1.0910138248847927</v>
      </c>
      <c r="D194" s="192">
        <f>Kwh!D211/production!D223</f>
        <v>1.0871774824081313</v>
      </c>
      <c r="E194" s="192">
        <f>Kwh!E211/production!E223</f>
        <v>1.3865546218487395</v>
      </c>
      <c r="F194" s="192">
        <f>Kwh!F211/production!F223</f>
        <v>1.1091370558375635</v>
      </c>
      <c r="G194" s="192">
        <f>Kwh!G211/production!G223</f>
        <v>1.1269565217391304</v>
      </c>
      <c r="H194" s="192">
        <f>Kwh!H211/production!H223</f>
        <v>1.0604420387911593</v>
      </c>
      <c r="I194" s="192">
        <f>Kwh!I211/production!I223</f>
        <v>1.1282126856873378</v>
      </c>
      <c r="J194" s="192">
        <f>Kwh!J211/production!J223</f>
        <v>1.1126937578550482</v>
      </c>
      <c r="K194" s="192">
        <f>Kwh!K211/production!K223</f>
        <v>1.1355668095052591</v>
      </c>
      <c r="L194" s="192">
        <f>Kwh!L211/production!L223</f>
        <v>1.1349873843566023</v>
      </c>
      <c r="M194" s="192">
        <f>Kwh!M211/production!M223</f>
        <v>1.0994531784005468</v>
      </c>
      <c r="N194" s="192">
        <f>Kwh!N211/production!N223</f>
        <v>1.0931068278340412</v>
      </c>
      <c r="O194" s="192">
        <f>Kwh!O211/production!O223</f>
        <v>1.1714087439278278</v>
      </c>
      <c r="P194" s="192">
        <f>Kwh!P211/production!P223</f>
        <v>1.158168574401665</v>
      </c>
      <c r="Q194" s="192"/>
    </row>
    <row r="195" spans="1:17" x14ac:dyDescent="0.35">
      <c r="A195" s="33" t="s">
        <v>99</v>
      </c>
      <c r="B195" s="154">
        <f>Kwh!B212/production!B224</f>
        <v>0.50363196125907994</v>
      </c>
      <c r="C195" s="154">
        <f>Kwh!C212/production!C224</f>
        <v>0.55681818181818177</v>
      </c>
      <c r="D195" s="154">
        <f>Kwh!D212/production!D224</f>
        <v>0.48981900452488686</v>
      </c>
      <c r="E195" s="154">
        <f>Kwh!E212/production!E224</f>
        <v>0.52625570776255703</v>
      </c>
      <c r="F195" s="154">
        <f>Kwh!F212/production!F224</f>
        <v>0.55929919137466311</v>
      </c>
      <c r="G195" s="154">
        <f>Kwh!G212/production!G224</f>
        <v>0.50742574257425743</v>
      </c>
      <c r="H195" s="154">
        <f>Kwh!H212/production!H224</f>
        <v>0.52336448598130836</v>
      </c>
      <c r="I195" s="154">
        <f>Kwh!I212/production!I224</f>
        <v>0.52082176568573013</v>
      </c>
      <c r="J195" s="154">
        <f>Kwh!J212/production!J224</f>
        <v>0.51239669421487599</v>
      </c>
      <c r="K195" s="154">
        <f>Kwh!K212/production!K224</f>
        <v>0.5268656716417911</v>
      </c>
      <c r="L195" s="154">
        <f>Kwh!L212/production!L224</f>
        <v>0.54152445961319684</v>
      </c>
      <c r="M195" s="154">
        <f>Kwh!M212/production!M224</f>
        <v>0.51747311827956988</v>
      </c>
      <c r="N195" s="154">
        <f>Kwh!N212/production!N224</f>
        <v>0.54063604240282681</v>
      </c>
      <c r="O195" s="154">
        <f>Kwh!O212/production!O224</f>
        <v>1</v>
      </c>
      <c r="P195" s="154">
        <f>Kwh!P212/production!P224</f>
        <v>0.53669724770642202</v>
      </c>
      <c r="Q195" s="154"/>
    </row>
    <row r="196" spans="1:17" x14ac:dyDescent="0.35">
      <c r="A196" s="33" t="s">
        <v>7</v>
      </c>
      <c r="B196" s="154">
        <f>Kwh!B213/production!B225</f>
        <v>0.56133056133056136</v>
      </c>
      <c r="C196" s="154">
        <f>Kwh!C213/production!C225</f>
        <v>0.5749831876260928</v>
      </c>
      <c r="D196" s="154">
        <f>Kwh!D213/production!D225</f>
        <v>0.56548018804566824</v>
      </c>
      <c r="E196" s="154">
        <f>Kwh!E213/production!E225</f>
        <v>0.52368421052631575</v>
      </c>
      <c r="F196" s="154">
        <f>Kwh!F213/production!F225</f>
        <v>0.57210884353741498</v>
      </c>
      <c r="G196" s="154">
        <f>Kwh!G213/production!G225</f>
        <v>0.55927835051546393</v>
      </c>
      <c r="H196" s="154">
        <f>Kwh!H213/production!H225</f>
        <v>0.5658362989323843</v>
      </c>
      <c r="I196" s="154">
        <f>Kwh!I213/production!I225</f>
        <v>0.56019679722168625</v>
      </c>
      <c r="J196" s="154">
        <f>Kwh!J213/production!J225</f>
        <v>0.55028157683024936</v>
      </c>
      <c r="K196" s="154">
        <f>Kwh!K213/production!K225</f>
        <v>0</v>
      </c>
      <c r="L196" s="154">
        <f>Kwh!L213/production!L225</f>
        <v>0.52874432677760963</v>
      </c>
      <c r="M196" s="154">
        <f>Kwh!M213/production!M225</f>
        <v>0.55305039787798405</v>
      </c>
      <c r="N196" s="154">
        <f>Kwh!N213/production!N225</f>
        <v>0.56336178594878528</v>
      </c>
      <c r="O196" s="154" t="e">
        <f>Kwh!O213/production!O225</f>
        <v>#DIV/0!</v>
      </c>
      <c r="P196" s="154">
        <f>Kwh!P213/production!P225</f>
        <v>0.48315467075038288</v>
      </c>
      <c r="Q196" s="154"/>
    </row>
    <row r="197" spans="1:17" x14ac:dyDescent="0.35">
      <c r="A197" s="33" t="s">
        <v>103</v>
      </c>
      <c r="B197" s="154">
        <f>Kwh!B214/production!B226</f>
        <v>0.55947136563876654</v>
      </c>
      <c r="C197" s="154">
        <f>Kwh!C214/production!C226</f>
        <v>0.55342465753424652</v>
      </c>
      <c r="D197" s="154">
        <f>Kwh!D214/production!D226</f>
        <v>0.54583333333333328</v>
      </c>
      <c r="E197" s="154">
        <f>Kwh!E214/production!E226</f>
        <v>0.55988023952095811</v>
      </c>
      <c r="F197" s="154">
        <f>Kwh!F214/production!F226</f>
        <v>0.56088560885608851</v>
      </c>
      <c r="G197" s="154">
        <f>Kwh!G214/production!G226</f>
        <v>0.55980861244019142</v>
      </c>
      <c r="H197" s="154">
        <f>Kwh!H214/production!H226</f>
        <v>0.55989232839838488</v>
      </c>
      <c r="I197" s="154">
        <f>Kwh!I214/production!I226</f>
        <v>0.55796610169491523</v>
      </c>
      <c r="J197" s="154">
        <f>Kwh!J214/production!J226</f>
        <v>0.55990220048899753</v>
      </c>
      <c r="K197" s="154">
        <f>Kwh!K214/production!K226</f>
        <v>0.55959595959595965</v>
      </c>
      <c r="L197" s="154">
        <f>Kwh!L214/production!L226</f>
        <v>0.56016597510373445</v>
      </c>
      <c r="M197" s="154">
        <f>Kwh!M214/production!M226</f>
        <v>0.55955678670360109</v>
      </c>
      <c r="N197" s="154">
        <f>Kwh!N214/production!N226</f>
        <v>0.55932203389830504</v>
      </c>
      <c r="O197" s="154">
        <f>Kwh!O214/production!O226</f>
        <v>1</v>
      </c>
      <c r="P197" s="154">
        <f>Kwh!P214/production!P226</f>
        <v>0.55940594059405946</v>
      </c>
      <c r="Q197" s="154"/>
    </row>
    <row r="198" spans="1:17" x14ac:dyDescent="0.35">
      <c r="A198" s="54" t="s">
        <v>117</v>
      </c>
      <c r="B198" s="193">
        <f>Kwh!B215/production!B227</f>
        <v>0.55064935064935061</v>
      </c>
      <c r="C198" s="193">
        <f>Kwh!C215/production!C227</f>
        <v>0.56952662721893488</v>
      </c>
      <c r="D198" s="193">
        <f>Kwh!D215/production!D227</f>
        <v>0.53807883658629929</v>
      </c>
      <c r="E198" s="193">
        <f>Kwh!E215/production!E227</f>
        <v>0.53231070496083555</v>
      </c>
      <c r="F198" s="193">
        <f>Kwh!F215/production!F227</f>
        <v>0.56705598066854612</v>
      </c>
      <c r="G198" s="193">
        <f>Kwh!G215/production!G227</f>
        <v>0.54965357967667439</v>
      </c>
      <c r="H198" s="193">
        <f>Kwh!H215/production!H227</f>
        <v>0.56186252771618628</v>
      </c>
      <c r="I198" s="193">
        <f>Kwh!I215/production!I227</f>
        <v>0.55142451826457028</v>
      </c>
      <c r="J198" s="193">
        <f>Kwh!J215/production!J227</f>
        <v>0.54991539763113362</v>
      </c>
      <c r="K198" s="193">
        <f>Kwh!K215/production!K227</f>
        <v>0.26957637997432604</v>
      </c>
      <c r="L198" s="193">
        <f>Kwh!L215/production!L227</f>
        <v>0.54035567715458277</v>
      </c>
      <c r="M198" s="193">
        <f>Kwh!M215/production!M227</f>
        <v>0.54381936471488712</v>
      </c>
      <c r="N198" s="193">
        <f>Kwh!N215/production!N227</f>
        <v>0.55583482944344709</v>
      </c>
      <c r="O198" s="193">
        <f>Kwh!O215/production!O227</f>
        <v>1</v>
      </c>
      <c r="P198" s="193">
        <f>Kwh!P215/production!P227</f>
        <v>0.50838769804287043</v>
      </c>
      <c r="Q198" s="193"/>
    </row>
    <row r="199" spans="1:17" x14ac:dyDescent="0.35">
      <c r="A199" s="56" t="s">
        <v>9</v>
      </c>
      <c r="B199" s="194">
        <f>Kwh!B216/production!B228</f>
        <v>0.87785467128027683</v>
      </c>
      <c r="C199" s="194">
        <f>Kwh!C216/production!C228</f>
        <v>0.92780097425191366</v>
      </c>
      <c r="D199" s="194">
        <f>Kwh!D216/production!D228</f>
        <v>0.88019676293240245</v>
      </c>
      <c r="E199" s="194">
        <f>Kwh!E216/production!E228</f>
        <v>0.93961588541666663</v>
      </c>
      <c r="F199" s="194">
        <f>Kwh!F216/production!F228</f>
        <v>0.92685701285405531</v>
      </c>
      <c r="G199" s="194">
        <f>Kwh!G216/production!G228</f>
        <v>0.81240460663244063</v>
      </c>
      <c r="H199" s="194">
        <f>Kwh!H216/production!H228</f>
        <v>0.87914265129683</v>
      </c>
      <c r="I199" s="194">
        <f>Kwh!I216/production!I228</f>
        <v>0.92825762235304454</v>
      </c>
      <c r="J199" s="194">
        <f>Kwh!J216/production!J228</f>
        <v>0.77913299044819984</v>
      </c>
      <c r="K199" s="194">
        <f>Kwh!K216/production!K228</f>
        <v>0.57200908330345401</v>
      </c>
      <c r="L199" s="194">
        <f>Kwh!L216/production!L228</f>
        <v>0.87414804247899824</v>
      </c>
      <c r="M199" s="194">
        <f>Kwh!M216/production!M228</f>
        <v>0.91024854249769871</v>
      </c>
      <c r="N199" s="194">
        <f>Kwh!N216/production!N228</f>
        <v>0.91157061152661678</v>
      </c>
      <c r="O199" s="194">
        <f>Kwh!O216/production!O228</f>
        <v>1.1531157270029673</v>
      </c>
      <c r="P199" s="194">
        <f>Kwh!P216/production!P228</f>
        <v>0.94821032625910673</v>
      </c>
      <c r="Q199" s="194"/>
    </row>
    <row r="201" spans="1:17" ht="15.5" x14ac:dyDescent="0.35">
      <c r="A201" s="33" t="s">
        <v>1</v>
      </c>
      <c r="B201" s="64" t="s">
        <v>914</v>
      </c>
      <c r="C201" s="64" t="s">
        <v>915</v>
      </c>
      <c r="D201" s="64" t="s">
        <v>916</v>
      </c>
      <c r="E201" s="64" t="s">
        <v>917</v>
      </c>
      <c r="F201" s="64" t="s">
        <v>918</v>
      </c>
      <c r="G201" s="64" t="s">
        <v>919</v>
      </c>
      <c r="H201" s="64" t="s">
        <v>920</v>
      </c>
      <c r="I201" s="65" t="s">
        <v>921</v>
      </c>
      <c r="J201" s="64" t="s">
        <v>922</v>
      </c>
      <c r="K201" s="64" t="s">
        <v>923</v>
      </c>
      <c r="L201" s="64" t="s">
        <v>924</v>
      </c>
      <c r="M201" s="64" t="s">
        <v>925</v>
      </c>
      <c r="N201" s="64" t="s">
        <v>926</v>
      </c>
      <c r="O201" s="64" t="s">
        <v>927</v>
      </c>
      <c r="P201" s="64" t="s">
        <v>928</v>
      </c>
      <c r="Q201" s="65" t="s">
        <v>929</v>
      </c>
    </row>
    <row r="202" spans="1:17" x14ac:dyDescent="0.35">
      <c r="A202" s="33" t="s">
        <v>2</v>
      </c>
      <c r="B202" s="154">
        <f>Kwh!B220/production!B232</f>
        <v>1.2759856630824373</v>
      </c>
      <c r="C202" s="154">
        <f>Kwh!C220/production!C232</f>
        <v>1.2319749216300941</v>
      </c>
      <c r="D202" s="154">
        <f>Kwh!D220/production!D232</f>
        <v>1.3264094955489614</v>
      </c>
      <c r="E202" s="154">
        <f>Kwh!E220/production!E232</f>
        <v>1.4505494505494505</v>
      </c>
      <c r="F202" s="154">
        <f>Kwh!F220/production!F232</f>
        <v>1.1851851851851851</v>
      </c>
      <c r="G202" s="154">
        <f>Kwh!G220/production!G232</f>
        <v>1.2952380952380953</v>
      </c>
      <c r="H202" s="154">
        <f>Kwh!H220/production!H232</f>
        <v>1.3484419263456091</v>
      </c>
      <c r="I202" s="154">
        <f>Kwh!I220/production!I232</f>
        <v>1.3010179350460493</v>
      </c>
      <c r="J202" s="154">
        <f>Kwh!J220/production!J232</f>
        <v>1.3187250996015936</v>
      </c>
      <c r="K202" s="154">
        <f>Kwh!K220/production!K232</f>
        <v>1.2222222222222223</v>
      </c>
      <c r="L202" s="154">
        <f>Kwh!L220/production!L232</f>
        <v>1.3300970873786409</v>
      </c>
      <c r="M202" s="154">
        <f>Kwh!M220/production!M232</f>
        <v>1.3418181818181818</v>
      </c>
      <c r="N202" s="154">
        <f>Kwh!N220/production!N232</f>
        <v>1.3396226415094339</v>
      </c>
      <c r="O202" s="154">
        <f>Kwh!O220/production!O232</f>
        <v>1.030188679245283</v>
      </c>
      <c r="P202" s="154">
        <f>Kwh!P220/production!P232</f>
        <v>1.2846441947565543</v>
      </c>
      <c r="Q202" s="154">
        <f>Kwh!Q220/production!Q232</f>
        <v>1.2659025787965617</v>
      </c>
    </row>
    <row r="203" spans="1:17" x14ac:dyDescent="0.35">
      <c r="A203" s="33" t="s">
        <v>3</v>
      </c>
      <c r="B203" s="154">
        <f>Kwh!B221/production!B233</f>
        <v>1.5416036308623298</v>
      </c>
      <c r="C203" s="154">
        <f>Kwh!C221/production!C233</f>
        <v>1.4962406015037595</v>
      </c>
      <c r="D203" s="154">
        <f>Kwh!D221/production!D233</f>
        <v>1.6661264181523501</v>
      </c>
      <c r="E203" s="154">
        <f>Kwh!E221/production!E233</f>
        <v>1.6616766467065869</v>
      </c>
      <c r="F203" s="154">
        <f>Kwh!F221/production!F233</f>
        <v>1.9533011272141707</v>
      </c>
      <c r="G203" s="154">
        <f>Kwh!G221/production!G233</f>
        <v>1.7595356550580432</v>
      </c>
      <c r="H203" s="154">
        <f>Kwh!H221/production!H233</f>
        <v>1.5008319467554077</v>
      </c>
      <c r="I203" s="154">
        <f>Kwh!I221/production!I233</f>
        <v>1.6519386834986474</v>
      </c>
      <c r="J203" s="154">
        <f>Kwh!J221/production!J233</f>
        <v>1.0803149606299212</v>
      </c>
      <c r="K203" s="154">
        <f>Kwh!K221/production!K233</f>
        <v>1.6539682539682539</v>
      </c>
      <c r="L203" s="154">
        <f>Kwh!L221/production!L233</f>
        <v>1.6015503875968993</v>
      </c>
      <c r="M203" s="154">
        <f>Kwh!M221/production!M233</f>
        <v>1.5917721518987342</v>
      </c>
      <c r="N203" s="154">
        <f>Kwh!N221/production!N233</f>
        <v>2.4354354354354353</v>
      </c>
      <c r="O203" s="154">
        <f>Kwh!O221/production!O233</f>
        <v>2.6899563318777293</v>
      </c>
      <c r="P203" s="154">
        <f>Kwh!P221/production!P233</f>
        <v>2.2380952380952381</v>
      </c>
      <c r="Q203" s="154">
        <f>Kwh!Q221/production!Q233</f>
        <v>1.7376534399086496</v>
      </c>
    </row>
    <row r="204" spans="1:17" x14ac:dyDescent="0.35">
      <c r="A204" s="33" t="s">
        <v>100</v>
      </c>
      <c r="B204" s="154">
        <f>Kwh!B222/production!B234</f>
        <v>0.48736462093862815</v>
      </c>
      <c r="C204" s="154">
        <f>Kwh!C222/production!C234</f>
        <v>0.51630434782608692</v>
      </c>
      <c r="D204" s="154">
        <f>Kwh!D222/production!D234</f>
        <v>0.51914893617021274</v>
      </c>
      <c r="E204" s="154">
        <f>Kwh!E222/production!E234</f>
        <v>0.47802197802197804</v>
      </c>
      <c r="F204" s="154">
        <f>Kwh!F222/production!F234</f>
        <v>0.60555555555555551</v>
      </c>
      <c r="G204" s="154">
        <f>Kwh!G222/production!G234</f>
        <v>1</v>
      </c>
      <c r="H204" s="154">
        <f>Kwh!H222/production!H234</f>
        <v>0.5759162303664922</v>
      </c>
      <c r="I204" s="154">
        <f>Kwh!I222/production!I234</f>
        <v>0.58757850662944866</v>
      </c>
      <c r="J204" s="154">
        <f>Kwh!J222/production!J234</f>
        <v>0.54285714285714282</v>
      </c>
      <c r="K204" s="154">
        <f>Kwh!K222/production!K234</f>
        <v>0.55813953488372092</v>
      </c>
      <c r="L204" s="154">
        <f>Kwh!L222/production!L234</f>
        <v>0.51741293532338306</v>
      </c>
      <c r="M204" s="154">
        <f>Kwh!M222/production!M234</f>
        <v>0.41450777202072536</v>
      </c>
      <c r="N204" s="154">
        <f>Kwh!N222/production!N234</f>
        <v>0.66176470588235292</v>
      </c>
      <c r="O204" s="154">
        <f>Kwh!O222/production!O234</f>
        <v>0.4460093896713615</v>
      </c>
      <c r="P204" s="154">
        <f>Kwh!P222/production!P234</f>
        <v>0.44162436548223349</v>
      </c>
      <c r="Q204" s="154">
        <f>Kwh!Q222/production!Q234</f>
        <v>0.51290997906489877</v>
      </c>
    </row>
    <row r="205" spans="1:17" x14ac:dyDescent="0.35">
      <c r="A205" s="33" t="s">
        <v>125</v>
      </c>
      <c r="B205" s="154"/>
      <c r="C205" s="154"/>
      <c r="D205" s="154"/>
      <c r="E205" s="154"/>
      <c r="F205" s="154"/>
      <c r="G205" s="154"/>
      <c r="H205" s="154">
        <f>Kwh!H223/production!H235</f>
        <v>0</v>
      </c>
      <c r="I205" s="154">
        <f>Kwh!I221/production!I232</f>
        <v>3.5521085797382455</v>
      </c>
      <c r="J205" s="154">
        <f>Kwh!J221/production!J232</f>
        <v>2.7330677290836651</v>
      </c>
      <c r="K205" s="154">
        <f>Kwh!K221/production!K232</f>
        <v>4.8240740740740744</v>
      </c>
      <c r="L205" s="154">
        <f>Kwh!L221/production!L232</f>
        <v>5.0145631067961167</v>
      </c>
      <c r="M205" s="154">
        <f>Kwh!M221/production!M232</f>
        <v>3.6581818181818182</v>
      </c>
      <c r="N205" s="154">
        <f>Kwh!N221/production!N232</f>
        <v>3.060377358490566</v>
      </c>
      <c r="O205" s="154">
        <f>Kwh!O221/production!O232</f>
        <v>2.3245283018867924</v>
      </c>
      <c r="P205" s="154">
        <f>Kwh!P221/production!P232</f>
        <v>3.3445692883895131</v>
      </c>
      <c r="Q205" s="154">
        <f>Kwh!Q221/production!Q232</f>
        <v>3.4882521489971348</v>
      </c>
    </row>
    <row r="206" spans="1:17" x14ac:dyDescent="0.35">
      <c r="A206" s="58" t="s">
        <v>119</v>
      </c>
      <c r="B206" s="107">
        <f>Kwh!B225/production!B237</f>
        <v>1.6245446903894649</v>
      </c>
      <c r="C206" s="107">
        <f>Kwh!C225/production!C237</f>
        <v>1.199748743718593</v>
      </c>
      <c r="D206" s="107">
        <f>Kwh!D225/production!D237</f>
        <v>1.3431455004205215</v>
      </c>
      <c r="E206" s="107">
        <f>Kwh!E225/production!E237</f>
        <v>1.4123273113708821</v>
      </c>
      <c r="F206" s="107">
        <f>Kwh!F225/production!F237</f>
        <v>1.6210526315789473</v>
      </c>
      <c r="G206" s="107">
        <f>Kwh!G225/production!G237</f>
        <v>1.4544812985179958</v>
      </c>
      <c r="H206" s="107">
        <f>Kwh!H225/production!H237</f>
        <v>1.1179564237415478</v>
      </c>
      <c r="I206" s="107">
        <f>Kwh!I225/production!I237</f>
        <v>1.4291353038369745</v>
      </c>
      <c r="J206" s="107">
        <f>Kwh!J223/'Wws=-pro&amp;sup '!J80</f>
        <v>0</v>
      </c>
      <c r="K206" s="107">
        <f>Kwh!K223/'Wws=-pro&amp;sup '!K80</f>
        <v>0</v>
      </c>
      <c r="L206" s="107">
        <f>Kwh!L223/'Wws=-pro&amp;sup '!L80</f>
        <v>0</v>
      </c>
      <c r="M206" s="107">
        <f>Kwh!M223/'Wws=-pro&amp;sup '!M80</f>
        <v>0</v>
      </c>
      <c r="N206" s="107">
        <f>Kwh!N223/'Wws=-pro&amp;sup '!N80</f>
        <v>0</v>
      </c>
      <c r="O206" s="107">
        <f>Kwh!O223/'Wws=-pro&amp;sup '!O80</f>
        <v>0</v>
      </c>
      <c r="P206" s="107">
        <f>Kwh!P223/'Wws=-pro&amp;sup '!P80</f>
        <v>0</v>
      </c>
      <c r="Q206" s="107"/>
    </row>
    <row r="207" spans="1:17" x14ac:dyDescent="0.35">
      <c r="A207" s="33" t="s">
        <v>4</v>
      </c>
      <c r="B207" s="153">
        <f>Kwh!B226/production!B238</f>
        <v>1.1017412086036189</v>
      </c>
      <c r="C207" s="153">
        <f>Kwh!C226/production!C238</f>
        <v>1.1551839464882943</v>
      </c>
      <c r="D207" s="153">
        <f>Kwh!D226/production!D238</f>
        <v>1.1498417164966586</v>
      </c>
      <c r="E207" s="153">
        <f>Kwh!E226/production!E238</f>
        <v>1.1137508999280057</v>
      </c>
      <c r="F207" s="153">
        <f>Kwh!F226/production!F238</f>
        <v>1.115574580177807</v>
      </c>
      <c r="G207" s="153">
        <f>Kwh!G226/production!G238</f>
        <v>1.1012096774193549</v>
      </c>
      <c r="H207" s="153">
        <f>Kwh!H226/production!H238</f>
        <v>1.0932604735883424</v>
      </c>
      <c r="I207" s="153">
        <f>Kwh!I226/production!I238</f>
        <v>1.1192808807191192</v>
      </c>
      <c r="J207" s="153">
        <f>Kwh!J226/production!J238</f>
        <v>1.0143603133159269</v>
      </c>
      <c r="K207" s="153">
        <f>Kwh!K226/production!K238</f>
        <v>1.1368243243243243</v>
      </c>
      <c r="L207" s="153">
        <f>Kwh!L226/production!L238</f>
        <v>1.128645495787427</v>
      </c>
      <c r="M207" s="153">
        <f>Kwh!M226/production!M238</f>
        <v>1.1636893911775428</v>
      </c>
      <c r="N207" s="153">
        <f>Kwh!N226/production!N238</f>
        <v>1.0467417263732515</v>
      </c>
      <c r="O207" s="153">
        <f>Kwh!O226/production!O238</f>
        <v>0.77140835102618543</v>
      </c>
      <c r="P207" s="153">
        <f>Kwh!P226/production!P238</f>
        <v>1.0322248885841618</v>
      </c>
      <c r="Q207" s="153">
        <f>Kwh!Q226/production!Q238</f>
        <v>1.0428703658595995</v>
      </c>
    </row>
    <row r="208" spans="1:17" x14ac:dyDescent="0.35">
      <c r="A208" s="33" t="s">
        <v>112</v>
      </c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 t="e">
        <f>Kwh!M225/production!M236</f>
        <v>#DIV/0!</v>
      </c>
      <c r="N208" s="153" t="e">
        <f>Kwh!N225/production!N236</f>
        <v>#DIV/0!</v>
      </c>
      <c r="O208" s="153" t="e">
        <f>Kwh!O225/production!O236</f>
        <v>#DIV/0!</v>
      </c>
      <c r="P208" s="153">
        <f>Kwh!P225/production!P236</f>
        <v>0.50265957446808507</v>
      </c>
      <c r="Q208" s="191"/>
    </row>
    <row r="209" spans="1:17" x14ac:dyDescent="0.35">
      <c r="A209" s="33" t="s">
        <v>128</v>
      </c>
      <c r="B209" s="153"/>
      <c r="C209" s="153"/>
      <c r="D209" s="153"/>
      <c r="E209" s="153"/>
      <c r="F209" s="153"/>
      <c r="G209" s="153"/>
      <c r="H209" s="153">
        <f>Kwh!H228/production!H240</f>
        <v>1.7659574468085106</v>
      </c>
      <c r="I209" s="153">
        <f>Kwh!I228/production!I240</f>
        <v>1.7659574468085106</v>
      </c>
      <c r="J209" s="153" t="e">
        <f>Kwh!J228/production!J240</f>
        <v>#DIV/0!</v>
      </c>
      <c r="K209" s="153" t="e">
        <f>Kwh!K228/production!K240</f>
        <v>#DIV/0!</v>
      </c>
      <c r="L209" s="153" t="e">
        <f>Kwh!L228/production!L240</f>
        <v>#DIV/0!</v>
      </c>
      <c r="M209" s="153" t="e">
        <f>Kwh!M228/production!M240</f>
        <v>#DIV/0!</v>
      </c>
      <c r="N209" s="153" t="e">
        <f>Kwh!N228/production!N240</f>
        <v>#DIV/0!</v>
      </c>
      <c r="O209" s="153" t="e">
        <f>Kwh!O228/production!O240</f>
        <v>#DIV/0!</v>
      </c>
      <c r="P209" s="153">
        <f>Kwh!P228/production!P240</f>
        <v>2.5227272727272729</v>
      </c>
      <c r="Q209" s="153">
        <f>Kwh!Q228/production!Q240</f>
        <v>2.5227272727272729</v>
      </c>
    </row>
    <row r="210" spans="1:17" x14ac:dyDescent="0.35">
      <c r="A210" s="46" t="s">
        <v>118</v>
      </c>
      <c r="B210" s="192">
        <f>Kwh!B229/production!B242</f>
        <v>1.1017412086036189</v>
      </c>
      <c r="C210" s="192">
        <f>Kwh!C229/production!C242</f>
        <v>1.1551839464882943</v>
      </c>
      <c r="D210" s="192">
        <f>Kwh!D229/production!D242</f>
        <v>1.1498417164966586</v>
      </c>
      <c r="E210" s="192">
        <f>Kwh!E229/production!E242</f>
        <v>1.1137508999280057</v>
      </c>
      <c r="F210" s="192">
        <f>Kwh!F229/production!F242</f>
        <v>1.115574580177807</v>
      </c>
      <c r="G210" s="192">
        <f>Kwh!G229/production!G242</f>
        <v>1.1012096774193549</v>
      </c>
      <c r="H210" s="192">
        <f>Kwh!H229/production!H242</f>
        <v>1.0649171270718232</v>
      </c>
      <c r="I210" s="192">
        <f>Kwh!I229/production!I242</f>
        <v>1.1149701799228187</v>
      </c>
      <c r="J210" s="192">
        <f>Kwh!J229/production!J242</f>
        <v>1.0143603133159269</v>
      </c>
      <c r="K210" s="192">
        <f>Kwh!K229/production!K242</f>
        <v>1.1368243243243243</v>
      </c>
      <c r="L210" s="192">
        <f>Kwh!L229/production!L242</f>
        <v>1.128645495787427</v>
      </c>
      <c r="M210" s="192">
        <f>Kwh!M229/production!M242</f>
        <v>1.1636893911775428</v>
      </c>
      <c r="N210" s="192">
        <f>Kwh!N229/production!N242</f>
        <v>1.0467417263732515</v>
      </c>
      <c r="O210" s="192">
        <f>Kwh!O229/production!O242</f>
        <v>0.77140835102618543</v>
      </c>
      <c r="P210" s="192">
        <f>Kwh!P229/production!P242</f>
        <v>1.0103559870550163</v>
      </c>
      <c r="Q210" s="192">
        <f>Kwh!Q229/production!Q242</f>
        <v>1.0395169082125604</v>
      </c>
    </row>
    <row r="211" spans="1:17" x14ac:dyDescent="0.35">
      <c r="A211" s="33" t="s">
        <v>99</v>
      </c>
      <c r="B211" s="154">
        <f>Kwh!B230/production!B243</f>
        <v>0.51041666666666663</v>
      </c>
      <c r="C211" s="154">
        <f>Kwh!C230/production!C243</f>
        <v>0.51829268292682928</v>
      </c>
      <c r="D211" s="154">
        <f>Kwh!D230/production!D243</f>
        <v>0.51020408163265307</v>
      </c>
      <c r="E211" s="154">
        <f>Kwh!E230/production!E243</f>
        <v>0.50993377483443714</v>
      </c>
      <c r="F211" s="154">
        <f>Kwh!F230/production!F243</f>
        <v>0.51592356687898089</v>
      </c>
      <c r="G211" s="154">
        <f>Kwh!G230/production!G243</f>
        <v>0.51034482758620692</v>
      </c>
      <c r="H211" s="154">
        <f>Kwh!H230/production!H243</f>
        <v>0.51592356687898089</v>
      </c>
      <c r="I211" s="154">
        <f>Kwh!I230/production!I243</f>
        <v>0.51249107780157033</v>
      </c>
      <c r="J211" s="154">
        <f>Kwh!J230/production!J243</f>
        <v>0.51415094339622647</v>
      </c>
      <c r="K211" s="154">
        <f>Kwh!K230/production!K243</f>
        <v>0.51204819277108438</v>
      </c>
      <c r="L211" s="154">
        <f>Kwh!L230/production!L243</f>
        <v>0.51351351351351349</v>
      </c>
      <c r="M211" s="154">
        <f>Kwh!M230/production!M243</f>
        <v>1</v>
      </c>
      <c r="N211" s="154">
        <f>Kwh!N230/production!N243</f>
        <v>1</v>
      </c>
      <c r="O211" s="154">
        <f>Kwh!O230/production!O243</f>
        <v>0.51239669421487599</v>
      </c>
      <c r="P211" s="154">
        <f>Kwh!P230/production!P243</f>
        <v>0.83333333333333337</v>
      </c>
      <c r="Q211" s="154">
        <f>Kwh!Q230/production!Q243</f>
        <v>0.69128113879003561</v>
      </c>
    </row>
    <row r="212" spans="1:17" x14ac:dyDescent="0.35">
      <c r="A212" s="33" t="s">
        <v>7</v>
      </c>
      <c r="B212" s="154">
        <f>Kwh!B231/production!B244</f>
        <v>0.52005407841369988</v>
      </c>
      <c r="C212" s="154">
        <f>Kwh!C231/production!C244</f>
        <v>0.46823204419889503</v>
      </c>
      <c r="D212" s="154">
        <f>Kwh!D231/production!D244</f>
        <v>0.48828663298116676</v>
      </c>
      <c r="E212" s="154">
        <f>Kwh!E231/production!E244</f>
        <v>0.48749386954389407</v>
      </c>
      <c r="F212" s="154">
        <f>Kwh!F231/production!F244</f>
        <v>0.49301675977653631</v>
      </c>
      <c r="G212" s="154">
        <f>Kwh!G231/production!G244</f>
        <v>0.4516431924882629</v>
      </c>
      <c r="H212" s="154">
        <f>Kwh!H231/production!H244</f>
        <v>0.46330275229357798</v>
      </c>
      <c r="I212" s="154">
        <f>Kwh!I231/production!I244</f>
        <v>0.48184533687354797</v>
      </c>
      <c r="J212" s="154">
        <f>Kwh!J231/production!J244</f>
        <v>0.52595314653192471</v>
      </c>
      <c r="K212" s="154">
        <f>Kwh!K231/production!K244</f>
        <v>0.4717068645640074</v>
      </c>
      <c r="L212" s="154">
        <f>Kwh!L231/production!L244</f>
        <v>4.60679385760819E-2</v>
      </c>
      <c r="M212" s="154">
        <f>Kwh!M231/production!M244</f>
        <v>0.46157450796626054</v>
      </c>
      <c r="N212" s="154">
        <f>Kwh!N231/production!N244</f>
        <v>1</v>
      </c>
      <c r="O212" s="154">
        <f>Kwh!O231/production!O244</f>
        <v>0.51910640799529684</v>
      </c>
      <c r="P212" s="154">
        <f>Kwh!P231/production!P244</f>
        <v>0.52910602910602911</v>
      </c>
      <c r="Q212" s="154">
        <f>Kwh!Q231/production!Q244</f>
        <v>0.495914161870248</v>
      </c>
    </row>
    <row r="213" spans="1:17" x14ac:dyDescent="0.35">
      <c r="A213" s="33" t="s">
        <v>103</v>
      </c>
      <c r="B213" s="154">
        <f>Kwh!B232/production!B245</f>
        <v>0.55932203389830504</v>
      </c>
      <c r="C213" s="154">
        <f>Kwh!C232/production!C245</f>
        <v>0.56000000000000005</v>
      </c>
      <c r="D213" s="154">
        <f>Kwh!D232/production!D245</f>
        <v>0.56000000000000005</v>
      </c>
      <c r="E213" s="154">
        <f>Kwh!E232/production!E245</f>
        <v>0.56000000000000005</v>
      </c>
      <c r="F213" s="154">
        <f>Kwh!F232/production!F245</f>
        <v>0.56057007125890734</v>
      </c>
      <c r="G213" s="154">
        <f>Kwh!G232/production!G245</f>
        <v>0.56016597510373445</v>
      </c>
      <c r="H213" s="154">
        <f>Kwh!H232/production!H245</f>
        <v>0.56028368794326244</v>
      </c>
      <c r="I213" s="154">
        <f>Kwh!I232/production!I245</f>
        <v>0.56010420543356909</v>
      </c>
      <c r="J213" s="154">
        <f>Kwh!J232/production!J245</f>
        <v>0.5714285714285714</v>
      </c>
      <c r="K213" s="154" t="e">
        <f>Kwh!K232/production!K245</f>
        <v>#DIV/0!</v>
      </c>
      <c r="L213" s="154" t="e">
        <f>Kwh!L232/production!L245</f>
        <v>#DIV/0!</v>
      </c>
      <c r="M213" s="154">
        <f>Kwh!M232/production!M245</f>
        <v>0.56010230179028131</v>
      </c>
      <c r="N213" s="154">
        <f>Kwh!N232/production!N245</f>
        <v>0.56016597510373445</v>
      </c>
      <c r="O213" s="154">
        <f>Kwh!O232/production!O245</f>
        <v>0.55947136563876654</v>
      </c>
      <c r="P213" s="154">
        <f>Kwh!P232/production!P245</f>
        <v>0.5602678571428571</v>
      </c>
      <c r="Q213" s="154">
        <f>Kwh!Q232/production!Q245</f>
        <v>0.56009852216748768</v>
      </c>
    </row>
    <row r="214" spans="1:17" x14ac:dyDescent="0.35">
      <c r="A214" s="54" t="s">
        <v>117</v>
      </c>
      <c r="B214" s="193">
        <f>Kwh!B233/production!B246</f>
        <v>0.52163543441226579</v>
      </c>
      <c r="C214" s="193">
        <f>Kwh!C233/production!C246</f>
        <v>0.48179059180576633</v>
      </c>
      <c r="D214" s="193">
        <f>Kwh!D233/production!D246</f>
        <v>0.50212464589235128</v>
      </c>
      <c r="E214" s="193">
        <f>Kwh!E233/production!E246</f>
        <v>0.4982107355864811</v>
      </c>
      <c r="F214" s="193">
        <f>Kwh!F233/production!F246</f>
        <v>0.5047688921496698</v>
      </c>
      <c r="G214" s="193">
        <f>Kwh!G233/production!G246</f>
        <v>0.47370330068915489</v>
      </c>
      <c r="H214" s="193">
        <f>Kwh!H233/production!H246</f>
        <v>0.48115942028985509</v>
      </c>
      <c r="I214" s="193">
        <f>Kwh!I233/production!I246</f>
        <v>0.49506604709444996</v>
      </c>
      <c r="J214" s="193">
        <f>Kwh!J233/production!J246</f>
        <v>0.52517686225551397</v>
      </c>
      <c r="K214" s="193">
        <f>Kwh!K233/production!K246</f>
        <v>0.47459086993970717</v>
      </c>
      <c r="L214" s="193">
        <f>Kwh!L233/production!L246</f>
        <v>7.6186329995646493E-2</v>
      </c>
      <c r="M214" s="193">
        <f>Kwh!M233/production!M246</f>
        <v>0.51055946646906258</v>
      </c>
      <c r="N214" s="193">
        <f>Kwh!N233/production!N246</f>
        <v>0.88072018004501129</v>
      </c>
      <c r="O214" s="193">
        <f>Kwh!O233/production!O246</f>
        <v>0.52680140597539538</v>
      </c>
      <c r="P214" s="193">
        <f>Kwh!P233/production!P246</f>
        <v>0.55733229329173162</v>
      </c>
      <c r="Q214" s="193">
        <f>Kwh!Q233/production!Q246</f>
        <v>0.51622453125907009</v>
      </c>
    </row>
    <row r="215" spans="1:17" x14ac:dyDescent="0.35">
      <c r="A215" s="56" t="s">
        <v>9</v>
      </c>
      <c r="B215" s="194">
        <f>Kwh!B234/production!B247</f>
        <v>1.1190501431145976</v>
      </c>
      <c r="C215" s="194">
        <f>Kwh!C234/production!C247</f>
        <v>0.91909116098642285</v>
      </c>
      <c r="D215" s="194">
        <f>Kwh!D234/production!D247</f>
        <v>0.91656942823803966</v>
      </c>
      <c r="E215" s="194">
        <f>Kwh!E234/production!E247</f>
        <v>0.91049085659287776</v>
      </c>
      <c r="F215" s="194">
        <f>Kwh!F234/production!F247</f>
        <v>0.929283771532185</v>
      </c>
      <c r="G215" s="194">
        <f>Kwh!G234/production!G247</f>
        <v>0.9164412383528705</v>
      </c>
      <c r="H215" s="194">
        <f>Kwh!H234/production!H247</f>
        <v>0.84442536138543012</v>
      </c>
      <c r="I215" s="194">
        <f>Kwh!I234/production!I247</f>
        <v>0.94596000000000002</v>
      </c>
      <c r="J215" s="194">
        <f>Kwh!J234/production!J247</f>
        <v>0.83818375742800544</v>
      </c>
      <c r="K215" s="194">
        <f>Kwh!K234/production!K247</f>
        <v>0.58260009886307462</v>
      </c>
      <c r="L215" s="194">
        <f>Kwh!L234/production!L247</f>
        <v>0.78772338772338768</v>
      </c>
      <c r="M215" s="194">
        <f>Kwh!M234/production!M247</f>
        <v>0.9087435035157444</v>
      </c>
      <c r="N215" s="194">
        <f>Kwh!N234/production!N247</f>
        <v>1.0496952648851383</v>
      </c>
      <c r="O215" s="194">
        <f>Kwh!O234/production!O247</f>
        <v>0.75107591668101226</v>
      </c>
      <c r="P215" s="194">
        <f>Kwh!P234/production!P247</f>
        <v>0.62985202659232253</v>
      </c>
      <c r="Q215" s="194"/>
    </row>
    <row r="217" spans="1:17" ht="15.5" x14ac:dyDescent="0.35">
      <c r="A217" s="33" t="s">
        <v>1</v>
      </c>
      <c r="B217" s="64" t="s">
        <v>979</v>
      </c>
      <c r="C217" s="64" t="s">
        <v>980</v>
      </c>
      <c r="D217" s="64" t="s">
        <v>981</v>
      </c>
      <c r="E217" s="64" t="s">
        <v>982</v>
      </c>
      <c r="F217" s="64" t="s">
        <v>983</v>
      </c>
      <c r="G217" s="64" t="s">
        <v>984</v>
      </c>
      <c r="H217" s="64" t="s">
        <v>986</v>
      </c>
      <c r="I217" s="65" t="s">
        <v>985</v>
      </c>
      <c r="J217" s="64" t="s">
        <v>987</v>
      </c>
      <c r="K217" s="64" t="s">
        <v>988</v>
      </c>
      <c r="L217" s="64" t="s">
        <v>989</v>
      </c>
      <c r="M217" s="64" t="s">
        <v>990</v>
      </c>
      <c r="N217" s="64" t="s">
        <v>991</v>
      </c>
      <c r="O217" s="64" t="s">
        <v>992</v>
      </c>
      <c r="P217" s="64" t="s">
        <v>997</v>
      </c>
      <c r="Q217" s="65" t="s">
        <v>995</v>
      </c>
    </row>
    <row r="218" spans="1:17" x14ac:dyDescent="0.35">
      <c r="A218" s="33" t="s">
        <v>2</v>
      </c>
      <c r="B218" s="154">
        <f>Kwh!B238/production!B251</f>
        <v>1.2666666666666666</v>
      </c>
      <c r="C218" s="154">
        <f>Kwh!C238/production!C251</f>
        <v>1.2967032967032968</v>
      </c>
      <c r="D218" s="154">
        <f>Kwh!D238/production!D251</f>
        <v>1.3204225352112675</v>
      </c>
      <c r="E218" s="154">
        <f>Kwh!E238/production!E251</f>
        <v>1.3094339622641509</v>
      </c>
      <c r="F218" s="154">
        <f>Kwh!F238/production!F251</f>
        <v>0.94094488188976377</v>
      </c>
      <c r="G218" s="154">
        <f>Kwh!G238/production!G251</f>
        <v>1.35</v>
      </c>
      <c r="H218" s="154">
        <f>Kwh!H238/production!H251</f>
        <v>1.3404255319148937</v>
      </c>
      <c r="I218" s="154">
        <f>Kwh!I238/production!I251</f>
        <v>1.260797342192691</v>
      </c>
      <c r="J218" s="154">
        <f>Kwh!J238/production!J251</f>
        <v>1.2509363295880149</v>
      </c>
      <c r="K218" s="154">
        <f>Kwh!K238/production!K251</f>
        <v>1.25</v>
      </c>
      <c r="L218" s="154">
        <f>Kwh!L238/production!L251</f>
        <v>0</v>
      </c>
      <c r="M218" s="154">
        <f>Kwh!M238/production!M251</f>
        <v>1.4246575342465753</v>
      </c>
      <c r="N218" s="154">
        <f>Kwh!N238/production!N251</f>
        <v>1.3561151079136691</v>
      </c>
      <c r="O218" s="154">
        <f>Kwh!O238/production!O251</f>
        <v>1.2925925925925925</v>
      </c>
      <c r="P218" s="154">
        <f>Kwh!P238/production!P251</f>
        <v>1.2715231788079471</v>
      </c>
      <c r="Q218" s="154">
        <f>Kwh!Q238/production!Q251</f>
        <v>1.2314990512333965</v>
      </c>
    </row>
    <row r="219" spans="1:17" x14ac:dyDescent="0.35">
      <c r="A219" s="33" t="s">
        <v>3</v>
      </c>
      <c r="B219" s="154">
        <f>'Wws=-pro&amp;sup '!B74</f>
        <v>0.40849256900212316</v>
      </c>
      <c r="C219" s="154">
        <f>'Wws=-pro&amp;sup '!C74</f>
        <v>0.39980591945657445</v>
      </c>
      <c r="D219" s="154">
        <f>'Wws=-pro&amp;sup '!D74</f>
        <v>0.41162324649298598</v>
      </c>
      <c r="E219" s="154">
        <f>'Wws=-pro&amp;sup '!E74</f>
        <v>0.48223350253807107</v>
      </c>
      <c r="F219" s="154">
        <f>'Wws=-pro&amp;sup '!F74</f>
        <v>0.40014792899408286</v>
      </c>
      <c r="G219" s="154">
        <f>'Wws=-pro&amp;sup '!G74</f>
        <v>0.44128646222887058</v>
      </c>
      <c r="H219" s="154">
        <f>'Wws=-pro&amp;sup '!H74</f>
        <v>0.45714285714285713</v>
      </c>
      <c r="I219" s="154">
        <f>Kwh!I239/'Wws=-pro&amp;sup '!H73</f>
        <v>0.42910166444354231</v>
      </c>
      <c r="J219" s="154" t="e">
        <f>'Wws=-pro&amp;sup '!I74</f>
        <v>#NAME?</v>
      </c>
      <c r="K219" s="154">
        <f>'Wws=-pro&amp;sup '!J74</f>
        <v>0.47609942638623326</v>
      </c>
      <c r="L219" s="154">
        <f>'Wws=-pro&amp;sup '!K74</f>
        <v>0.46960352422907486</v>
      </c>
      <c r="M219" s="154">
        <f>'Wws=-pro&amp;sup '!L74</f>
        <v>0.51836393989983309</v>
      </c>
      <c r="N219" s="154">
        <f>'Wws=-pro&amp;sup '!M74</f>
        <v>0.44710048694112436</v>
      </c>
      <c r="O219" s="154">
        <f>'Wws=-pro&amp;sup '!N74</f>
        <v>0.49509366636931312</v>
      </c>
      <c r="P219" s="154">
        <f>'Wws=-pro&amp;sup '!O74</f>
        <v>0.4096774193548387</v>
      </c>
      <c r="Q219" s="154" t="e">
        <f>Kwh!Q239/'Wws=-pro&amp;sup '!O73</f>
        <v>#NAME?</v>
      </c>
    </row>
    <row r="220" spans="1:17" x14ac:dyDescent="0.35">
      <c r="A220" s="33" t="s">
        <v>100</v>
      </c>
      <c r="B220" s="154">
        <f>Kwh!B240/production!B253</f>
        <v>0.55092592592592593</v>
      </c>
      <c r="C220" s="154">
        <f>Kwh!C240/production!C253</f>
        <v>0.36263736263736263</v>
      </c>
      <c r="D220" s="154">
        <f>Kwh!D240/production!D253</f>
        <v>0.4925373134328358</v>
      </c>
      <c r="E220" s="154">
        <f>Kwh!E240/production!E253</f>
        <v>0.35820895522388058</v>
      </c>
      <c r="F220" s="154">
        <f>Kwh!F240/production!F253</f>
        <v>0.50476190476190474</v>
      </c>
      <c r="G220" s="154">
        <f>Kwh!G240/production!G253</f>
        <v>0.4943820224719101</v>
      </c>
      <c r="H220" s="154">
        <f>Kwh!H240/production!H253</f>
        <v>0.45714285714285713</v>
      </c>
      <c r="I220" s="154">
        <f>Kwh!I240/production!I253</f>
        <v>0.46082665021591612</v>
      </c>
      <c r="J220" s="154">
        <f>Kwh!J240/production!J253</f>
        <v>0.65384615384615385</v>
      </c>
      <c r="K220" s="154">
        <f>Kwh!K240/production!K253</f>
        <v>0.65106382978723409</v>
      </c>
      <c r="L220" s="154">
        <f>Kwh!L240/production!L253</f>
        <v>0.65071770334928225</v>
      </c>
      <c r="M220" s="154">
        <f>Kwh!M240/production!M253</f>
        <v>0.63636363636363635</v>
      </c>
      <c r="N220" s="154">
        <f>Kwh!N240/production!N253</f>
        <v>0.69158878504672894</v>
      </c>
      <c r="O220" s="154">
        <f>Kwh!O240/production!O253</f>
        <v>0.42857142857142855</v>
      </c>
      <c r="P220" s="154" t="e">
        <f>Kwh!P240/production!P253</f>
        <v>#DIV/0!</v>
      </c>
      <c r="Q220" s="154">
        <f>Kwh!Q240/production!Q253</f>
        <v>0.6450648055832503</v>
      </c>
    </row>
    <row r="221" spans="1:17" x14ac:dyDescent="0.35">
      <c r="A221" s="33" t="s">
        <v>125</v>
      </c>
      <c r="B221" s="154"/>
      <c r="C221" s="154"/>
      <c r="D221" s="154"/>
      <c r="E221" s="154">
        <f>Kwh!E242/production!E255</f>
        <v>1.0175879396984924</v>
      </c>
      <c r="F221" s="154">
        <f>Kwh!F242/production!F255</f>
        <v>1.5583554376657824</v>
      </c>
      <c r="G221" s="154">
        <f>Kwh!G242/production!G255</f>
        <v>1.1549425287356321</v>
      </c>
      <c r="H221" s="154"/>
      <c r="I221" s="154">
        <f>Kwh!I242/production!I255</f>
        <v>1.2139961219813149</v>
      </c>
      <c r="J221" s="154" t="e">
        <f>Kwh!J242/production!J255</f>
        <v>#DIV/0!</v>
      </c>
      <c r="K221" s="154" t="e">
        <f>Kwh!K242/production!K255</f>
        <v>#DIV/0!</v>
      </c>
      <c r="L221" s="154" t="e">
        <f>Kwh!L242/production!L255</f>
        <v>#DIV/0!</v>
      </c>
      <c r="M221" s="154">
        <f>Kwh!M242/production!M255</f>
        <v>0.68785151856018001</v>
      </c>
      <c r="N221" s="154">
        <f>Kwh!N242/production!N255</f>
        <v>1.1738594327990135</v>
      </c>
      <c r="O221" s="154" t="e">
        <f>Kwh!O242/production!O255</f>
        <v>#DIV/0!</v>
      </c>
      <c r="P221" s="154" t="e">
        <f>Kwh!P242/production!P255</f>
        <v>#DIV/0!</v>
      </c>
      <c r="Q221" s="154">
        <f>Kwh!Q242/production!Q255</f>
        <v>0.91970588235294115</v>
      </c>
    </row>
    <row r="222" spans="1:17" x14ac:dyDescent="0.35">
      <c r="A222" s="58" t="s">
        <v>119</v>
      </c>
      <c r="B222" s="107">
        <f>Kwh!B243/'Wws=-pro&amp;sup '!B75</f>
        <v>0.49681528662420382</v>
      </c>
      <c r="C222" s="107">
        <f>Kwh!C243/'Wws=-pro&amp;sup '!C75</f>
        <v>0.49443561208267089</v>
      </c>
      <c r="D222" s="107">
        <f>Kwh!D243/'Wws=-pro&amp;sup '!D75</f>
        <v>0.50344601247128318</v>
      </c>
      <c r="E222" s="107">
        <f>Kwh!E243/'Wws=-pro&amp;sup '!E75</f>
        <v>1.2454263030721435</v>
      </c>
      <c r="F222" s="107">
        <f>Kwh!F243/'Wws=-pro&amp;sup '!F75</f>
        <v>1.1922348484848484</v>
      </c>
      <c r="G222" s="107">
        <f>Kwh!G243/'Wws=-pro&amp;sup '!G75</f>
        <v>0.51430367808865141</v>
      </c>
      <c r="H222" s="107">
        <f>Kwh!H243/'Wws=-pro&amp;sup '!H75</f>
        <v>0.46366279069767441</v>
      </c>
      <c r="I222" s="107">
        <f>Kwh!I243/'Wws=-pro&amp;sup '!H76</f>
        <v>0.98157074000567057</v>
      </c>
      <c r="J222" s="107" t="e">
        <f>Kwh!J243/'Wws=-pro&amp;sup '!I75</f>
        <v>#NAME?</v>
      </c>
      <c r="K222" s="107">
        <f>Kwh!K243/'Wws=-pro&amp;sup '!J75</f>
        <v>0.56340226297307838</v>
      </c>
      <c r="L222" s="107">
        <f>Kwh!L243/'Wws=-pro&amp;sup '!K75</f>
        <v>0.46934791097227646</v>
      </c>
      <c r="M222" s="107">
        <f>Kwh!M243/'Wws=-pro&amp;sup '!L75</f>
        <v>0.52708106143220645</v>
      </c>
      <c r="N222" s="107">
        <f>Kwh!N243/'Wws=-pro&amp;sup '!M75</f>
        <v>1.2726928895612708</v>
      </c>
      <c r="O222" s="107">
        <f>Kwh!O243/'Wws=-pro&amp;sup '!N75</f>
        <v>0.57872006281900279</v>
      </c>
      <c r="P222" s="107">
        <f>Kwh!P243/'Wws=-pro&amp;sup '!O75</f>
        <v>0.51496763754045305</v>
      </c>
      <c r="Q222" s="107" t="e">
        <f>Kwh!Q243/'Wws=-pro&amp;sup '!O76</f>
        <v>#NAME?</v>
      </c>
    </row>
    <row r="223" spans="1:17" x14ac:dyDescent="0.35">
      <c r="A223" s="33" t="s">
        <v>4</v>
      </c>
      <c r="B223" s="153">
        <f>Kwh!B244/production!B257</f>
        <v>0.99339933993399343</v>
      </c>
      <c r="C223" s="153">
        <f>Kwh!C244/production!C257</f>
        <v>1.0246039770812267</v>
      </c>
      <c r="D223" s="153">
        <f>Kwh!D244/production!D257</f>
        <v>1.0107382550335571</v>
      </c>
      <c r="E223" s="153">
        <f>Kwh!E244/production!E257</f>
        <v>1.0267379679144386</v>
      </c>
      <c r="F223" s="153">
        <f>Kwh!F244/production!F257</f>
        <v>1.1326765188834154</v>
      </c>
      <c r="G223" s="153">
        <f>Kwh!G244/production!G257</f>
        <v>1.1018231854145166</v>
      </c>
      <c r="H223" s="153">
        <f>Kwh!H244/production!H257</f>
        <v>1.0374581939799332</v>
      </c>
      <c r="I223" s="153">
        <f>Kwh!I244/production!I257</f>
        <v>1.0467218210511213</v>
      </c>
      <c r="J223" s="153">
        <f>Kwh!J244/production!J257</f>
        <v>1.0952768729641693</v>
      </c>
      <c r="K223" s="153">
        <f>Kwh!K244/production!K257</f>
        <v>1.1017619561308882</v>
      </c>
      <c r="L223" s="153">
        <f>Kwh!L244/production!L257</f>
        <v>1.0439926062846581</v>
      </c>
      <c r="M223" s="153">
        <f>Kwh!M244/production!M257</f>
        <v>1.1747463359639234</v>
      </c>
      <c r="N223" s="153">
        <f>Kwh!N244/production!N257</f>
        <v>1.0960426856380614</v>
      </c>
      <c r="O223" s="153">
        <f>Kwh!O244/production!O257</f>
        <v>1.0725118483412321</v>
      </c>
      <c r="P223" s="153">
        <f>Kwh!P244/production!P257</f>
        <v>1.1888297872340425</v>
      </c>
      <c r="Q223" s="153">
        <f>Kwh!Q244/production!Q257</f>
        <v>1.1101173190846789</v>
      </c>
    </row>
    <row r="224" spans="1:17" x14ac:dyDescent="0.35">
      <c r="A224" s="33" t="s">
        <v>112</v>
      </c>
      <c r="B224" s="153" t="s">
        <v>369</v>
      </c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91"/>
    </row>
    <row r="225" spans="1:17" x14ac:dyDescent="0.35">
      <c r="A225" s="33" t="s">
        <v>128</v>
      </c>
      <c r="B225" s="153"/>
      <c r="C225" s="153"/>
      <c r="D225" s="153"/>
      <c r="E225" s="153"/>
      <c r="F225" s="153"/>
      <c r="G225" s="153"/>
      <c r="H225" s="153"/>
      <c r="I225" s="153">
        <f>Kwh!I244/production!I256</f>
        <v>1.6164241931910495</v>
      </c>
      <c r="J225" s="153"/>
      <c r="K225" s="153"/>
      <c r="L225" s="153"/>
      <c r="M225" s="153"/>
      <c r="N225" s="153"/>
      <c r="O225" s="153"/>
      <c r="P225" s="153">
        <f>Kwh!P246/production!P260</f>
        <v>0.87878787878787878</v>
      </c>
      <c r="Q225" s="153">
        <f>Kwh!Q246/production!Q260</f>
        <v>0.87878787878787878</v>
      </c>
    </row>
    <row r="226" spans="1:17" x14ac:dyDescent="0.35">
      <c r="A226" s="46" t="s">
        <v>118</v>
      </c>
      <c r="B226" s="192">
        <f>Kwh!B247/production!B261</f>
        <v>0.99339933993399343</v>
      </c>
      <c r="C226" s="192">
        <f>Kwh!C247/production!C261</f>
        <v>1.0246039770812267</v>
      </c>
      <c r="D226" s="192">
        <f>Kwh!D247/production!D261</f>
        <v>1.0107382550335571</v>
      </c>
      <c r="E226" s="192">
        <f>Kwh!E247/production!E261</f>
        <v>1.0267379679144386</v>
      </c>
      <c r="F226" s="192">
        <f>Kwh!F247/production!F261</f>
        <v>1.1326765188834154</v>
      </c>
      <c r="G226" s="192">
        <f>Kwh!G247/production!G261</f>
        <v>1.1018231854145166</v>
      </c>
      <c r="H226" s="192">
        <f>Kwh!H247/production!H261</f>
        <v>1.0084772370486657</v>
      </c>
      <c r="I226" s="192">
        <f>Kwh!I247/production!I261</f>
        <v>1.042262863640671</v>
      </c>
      <c r="J226" s="192">
        <f>Kwh!J247/production!J261</f>
        <v>1.0952768729641693</v>
      </c>
      <c r="K226" s="192">
        <f>Kwh!K247/production!K261</f>
        <v>1.1017619561308882</v>
      </c>
      <c r="L226" s="192">
        <f>Kwh!L247/production!L261</f>
        <v>1.0439926062846581</v>
      </c>
      <c r="M226" s="192">
        <f>Kwh!M247/production!M261</f>
        <v>1.1747463359639234</v>
      </c>
      <c r="N226" s="192">
        <f>Kwh!N247/production!N261</f>
        <v>1.0960426856380614</v>
      </c>
      <c r="O226" s="192">
        <f>Kwh!O247/production!O261</f>
        <v>1.0725118483412321</v>
      </c>
      <c r="P226" s="192">
        <f>Kwh!P247/production!P261</f>
        <v>1.1494396014943959</v>
      </c>
      <c r="Q226" s="192">
        <f>Kwh!Q247/production!Q261</f>
        <v>1.1053479937827413</v>
      </c>
    </row>
    <row r="227" spans="1:17" x14ac:dyDescent="0.35">
      <c r="A227" s="33" t="s">
        <v>99</v>
      </c>
      <c r="B227" s="154">
        <f>Kwh!B248/production!B262</f>
        <v>0.52357320099255578</v>
      </c>
      <c r="C227" s="154">
        <f>Kwh!C248/production!C262</f>
        <v>0.49654377880184331</v>
      </c>
      <c r="D227" s="154">
        <f>Kwh!D248/production!D262</f>
        <v>0.52820512820512822</v>
      </c>
      <c r="E227" s="154">
        <f>Kwh!E248/production!E262</f>
        <v>1</v>
      </c>
      <c r="F227" s="154">
        <f>Kwh!F248/production!F262</f>
        <v>0.52674897119341568</v>
      </c>
      <c r="G227" s="154">
        <f>Kwh!G248/production!G262</f>
        <v>0.51515151515151514</v>
      </c>
      <c r="H227" s="154">
        <f>Kwh!H248/production!H262</f>
        <v>0.51834862385321101</v>
      </c>
      <c r="I227" s="154">
        <f>Kwh!I248/production!I262</f>
        <v>0.54621497281472187</v>
      </c>
      <c r="J227" s="154">
        <f>Kwh!J248/production!J262</f>
        <v>0.51428571428571423</v>
      </c>
      <c r="K227" s="154">
        <f>Kwh!K248/production!K262</f>
        <v>0.51428571428571423</v>
      </c>
      <c r="L227" s="154">
        <f>Kwh!L248/production!L262</f>
        <v>0.51315789473684215</v>
      </c>
      <c r="M227" s="154">
        <f>Kwh!M248/production!M262</f>
        <v>0.36792452830188677</v>
      </c>
      <c r="N227" s="154">
        <f>Kwh!N248/production!N262</f>
        <v>0.51111111111111107</v>
      </c>
      <c r="O227" s="154">
        <f>Kwh!O248/production!O262</f>
        <v>0.51879699248120303</v>
      </c>
      <c r="P227" s="154" t="e">
        <f>Kwh!P248/production!P262</f>
        <v>#DIV/0!</v>
      </c>
      <c r="Q227" s="154">
        <f>Kwh!Q248/production!Q262</f>
        <v>0.48587055606198726</v>
      </c>
    </row>
    <row r="228" spans="1:17" x14ac:dyDescent="0.35">
      <c r="A228" s="33" t="s">
        <v>7</v>
      </c>
      <c r="B228" s="154">
        <f>Kwh!B249/production!B263</f>
        <v>0.47787610619469029</v>
      </c>
      <c r="C228" s="154">
        <f>Kwh!C249/production!C263</f>
        <v>0.47819696227339542</v>
      </c>
      <c r="D228" s="154">
        <f>Kwh!D249/production!D263</f>
        <v>0.65178986517898652</v>
      </c>
      <c r="E228" s="154">
        <f>Kwh!E249/production!E263</f>
        <v>0.4875919117647059</v>
      </c>
      <c r="F228" s="154">
        <f>Kwh!F249/production!F263</f>
        <v>0.49679960610536683</v>
      </c>
      <c r="G228" s="154">
        <f>Kwh!G249/production!G263</f>
        <v>0.4864367816091954</v>
      </c>
      <c r="H228" s="154">
        <f>Kwh!H249/production!H263</f>
        <v>0.48887837198296263</v>
      </c>
      <c r="I228" s="154">
        <f>Kwh!I249/production!I263</f>
        <v>0.50997707968181205</v>
      </c>
      <c r="J228" s="154">
        <f>Kwh!J249/production!J263</f>
        <v>0.47463252726410621</v>
      </c>
      <c r="K228" s="154">
        <f>Kwh!K249/production!K263</f>
        <v>0.48476454293628807</v>
      </c>
      <c r="L228" s="154">
        <f>Kwh!L249/production!L263</f>
        <v>0.49122807017543857</v>
      </c>
      <c r="M228" s="154">
        <f>Kwh!M249/production!M263</f>
        <v>0.44608977325312354</v>
      </c>
      <c r="N228" s="154">
        <f>Kwh!N249/production!N263</f>
        <v>0.46837850689491201</v>
      </c>
      <c r="O228" s="154">
        <f>Kwh!O249/production!O263</f>
        <v>0.48976744186046511</v>
      </c>
      <c r="P228" s="154">
        <f>Kwh!P249/production!P263</f>
        <v>0</v>
      </c>
      <c r="Q228" s="154">
        <f>Kwh!Q249/production!Q263</f>
        <v>0.44614595545134816</v>
      </c>
    </row>
    <row r="229" spans="1:17" x14ac:dyDescent="0.35">
      <c r="A229" s="33" t="s">
        <v>103</v>
      </c>
      <c r="B229" s="154">
        <f>Kwh!B250/production!B264</f>
        <v>0.56040268456375841</v>
      </c>
      <c r="C229" s="154">
        <f>Kwh!C250/production!C264</f>
        <v>0.55979643765903309</v>
      </c>
      <c r="D229" s="154">
        <f>Kwh!D250/production!D264</f>
        <v>0.56016597510373445</v>
      </c>
      <c r="E229" s="154">
        <f>Kwh!E250/production!E264</f>
        <v>0.56043956043956045</v>
      </c>
      <c r="F229" s="154">
        <f>Kwh!F250/production!F264</f>
        <v>0.55905511811023623</v>
      </c>
      <c r="G229" s="154">
        <f>Kwh!G250/production!G264</f>
        <v>0.56011730205278587</v>
      </c>
      <c r="H229" s="154">
        <f>Kwh!H250/production!H264</f>
        <v>0.55965292841648595</v>
      </c>
      <c r="I229" s="154">
        <f>Kwh!I250/production!I264</f>
        <v>0.55990783410138245</v>
      </c>
      <c r="J229" s="154">
        <f>Kwh!J250/production!J264</f>
        <v>0.55976095617529875</v>
      </c>
      <c r="K229" s="154">
        <f>Kwh!K250/production!K264</f>
        <v>0.55988857938718661</v>
      </c>
      <c r="L229" s="154">
        <f>Kwh!L250/production!L264</f>
        <v>0.55932203389830504</v>
      </c>
      <c r="M229" s="154">
        <f>Kwh!M250/production!M264</f>
        <v>0.55932203389830504</v>
      </c>
      <c r="N229" s="154">
        <f>Kwh!N250/production!N264</f>
        <v>0.55925925925925923</v>
      </c>
      <c r="O229" s="154">
        <f>Kwh!O250/production!O264</f>
        <v>0.56042031523642732</v>
      </c>
      <c r="P229" s="154">
        <f>Kwh!P250/production!P264</f>
        <v>0.55952380952380953</v>
      </c>
      <c r="Q229" s="154">
        <f>Kwh!Q250/production!Q264</f>
        <v>0.55982392957182869</v>
      </c>
    </row>
    <row r="230" spans="1:17" x14ac:dyDescent="0.35">
      <c r="A230" s="54" t="s">
        <v>117</v>
      </c>
      <c r="B230" s="193">
        <f>Kwh!B251/production!B265</f>
        <v>0.49297752808988765</v>
      </c>
      <c r="C230" s="193">
        <f>Kwh!C251/production!C265</f>
        <v>0.49273167777104787</v>
      </c>
      <c r="D230" s="193">
        <f>Kwh!D251/production!D265</f>
        <v>0.63393892539621188</v>
      </c>
      <c r="E230" s="193">
        <f>Kwh!E251/production!E265</f>
        <v>0.52673267326732676</v>
      </c>
      <c r="F230" s="193">
        <f>Kwh!F251/production!F265</f>
        <v>0.50593354430379744</v>
      </c>
      <c r="G230" s="193">
        <f>Kwh!G251/production!G265</f>
        <v>0.49840028439388551</v>
      </c>
      <c r="H230" s="193">
        <f>Kwh!H251/production!H265</f>
        <v>0.50286532951289398</v>
      </c>
      <c r="I230" s="193">
        <f>Kwh!I251/production!I265</f>
        <v>0.52003093580819804</v>
      </c>
      <c r="J230" s="193">
        <f>Kwh!J251/production!J265</f>
        <v>0.49273307337823469</v>
      </c>
      <c r="K230" s="193">
        <f>Kwh!K251/production!K265</f>
        <v>0.50420168067226889</v>
      </c>
      <c r="L230" s="193">
        <f>Kwh!L251/production!L265</f>
        <v>0.49753896636587369</v>
      </c>
      <c r="M230" s="193">
        <f>Kwh!M251/production!M265</f>
        <v>0.44745098039215686</v>
      </c>
      <c r="N230" s="193">
        <f>Kwh!N251/production!N265</f>
        <v>0.48100274187230707</v>
      </c>
      <c r="O230" s="193">
        <f>Kwh!O251/production!O265</f>
        <v>0.50525578135949545</v>
      </c>
      <c r="P230" s="193">
        <f>Kwh!P251/production!P265</f>
        <v>5.0321199143468949E-2</v>
      </c>
      <c r="Q230" s="193">
        <f>Kwh!Q251/production!Q265</f>
        <v>0.46514729761076318</v>
      </c>
    </row>
    <row r="231" spans="1:17" x14ac:dyDescent="0.35">
      <c r="A231" s="56" t="s">
        <v>9</v>
      </c>
      <c r="B231" s="194">
        <f>Kwh!B252/production!B266</f>
        <v>0.84996347699050401</v>
      </c>
      <c r="C231" s="194">
        <f>Kwh!C252/production!C266</f>
        <v>0.80652203574839676</v>
      </c>
      <c r="D231" s="194">
        <f>Kwh!D252/production!D266</f>
        <v>0.90983968230622148</v>
      </c>
      <c r="E231" s="194">
        <f>Kwh!E252/production!E266</f>
        <v>0.93969967151572031</v>
      </c>
      <c r="F231" s="194">
        <f>Kwh!F252/production!F266</f>
        <v>1.0339168490153172</v>
      </c>
      <c r="G231" s="194">
        <f>Kwh!G252/production!G266</f>
        <v>0.68559815445457539</v>
      </c>
      <c r="H231" s="194">
        <f>Kwh!H252/production!H266</f>
        <v>0.86072616407982261</v>
      </c>
      <c r="I231" s="194">
        <f>Kwh!I252/production!I266</f>
        <v>0.91399282039894891</v>
      </c>
      <c r="J231" s="194" t="e">
        <f>Kwh!J252/production!J266</f>
        <v>#NAME?</v>
      </c>
      <c r="K231" s="194">
        <f>Kwh!K252/production!K266</f>
        <v>0.87021368134232036</v>
      </c>
      <c r="L231" s="194">
        <f>Kwh!L252/production!L266</f>
        <v>0.86409368299521694</v>
      </c>
      <c r="M231" s="194">
        <f>Kwh!M252/production!M266</f>
        <v>0.7185771744595274</v>
      </c>
      <c r="N231" s="194">
        <f>Kwh!N252/production!N266</f>
        <v>0.94320459708672988</v>
      </c>
      <c r="O231" s="194">
        <f>Kwh!O252/production!O266</f>
        <v>0.86895973154362416</v>
      </c>
      <c r="P231" s="194">
        <f>Kwh!P252/production!P266</f>
        <v>0.91476510067114092</v>
      </c>
      <c r="Q231" s="194" t="e">
        <f>Kwh!Q252/production!Q266</f>
        <v>#NAME?</v>
      </c>
    </row>
    <row r="233" spans="1:17" ht="15.5" x14ac:dyDescent="0.35">
      <c r="A233" s="33" t="s">
        <v>1</v>
      </c>
      <c r="B233" s="64" t="s">
        <v>1015</v>
      </c>
      <c r="C233" s="64" t="s">
        <v>1016</v>
      </c>
      <c r="D233" s="64" t="s">
        <v>1017</v>
      </c>
      <c r="E233" s="64" t="s">
        <v>1018</v>
      </c>
      <c r="F233" s="64" t="s">
        <v>1019</v>
      </c>
      <c r="G233" s="64" t="s">
        <v>1020</v>
      </c>
      <c r="H233" s="64" t="s">
        <v>1021</v>
      </c>
      <c r="I233" s="65" t="s">
        <v>1040</v>
      </c>
      <c r="J233" s="64" t="s">
        <v>1022</v>
      </c>
      <c r="K233" s="64" t="s">
        <v>1023</v>
      </c>
      <c r="L233" s="64" t="s">
        <v>1024</v>
      </c>
      <c r="M233" s="64" t="s">
        <v>1025</v>
      </c>
      <c r="N233" s="64" t="s">
        <v>1026</v>
      </c>
      <c r="O233" s="64" t="s">
        <v>1027</v>
      </c>
      <c r="P233" s="64" t="s">
        <v>1028</v>
      </c>
      <c r="Q233" s="65" t="s">
        <v>1029</v>
      </c>
    </row>
    <row r="234" spans="1:17" x14ac:dyDescent="0.35">
      <c r="A234" s="33" t="s">
        <v>2</v>
      </c>
      <c r="B234" s="154">
        <f>Kwh!B256/production!B270</f>
        <v>1.2607003891050583</v>
      </c>
      <c r="C234" s="154">
        <f>Kwh!C256/production!C270</f>
        <v>1.3955223880597014</v>
      </c>
      <c r="D234" s="154">
        <f>Kwh!D256/production!D270</f>
        <v>1.295774647887324</v>
      </c>
      <c r="E234" s="154">
        <f>Kwh!E256/production!E270</f>
        <v>1.3346774193548387</v>
      </c>
      <c r="F234" s="154">
        <f>Kwh!F256/production!F270</f>
        <v>1.2881355932203389</v>
      </c>
      <c r="G234" s="154">
        <f>Kwh!G256/production!G270</f>
        <v>1.2391304347826086</v>
      </c>
      <c r="H234" s="154">
        <f>Kwh!H256/production!H270</f>
        <v>1.1844660194174756</v>
      </c>
      <c r="I234" s="154">
        <f>Kwh!I256/production!I270</f>
        <v>1.302919708029197</v>
      </c>
      <c r="J234" s="154">
        <f>Kwh!J256/production!J270</f>
        <v>1.3962962962962964</v>
      </c>
      <c r="K234" s="154">
        <f>Kwh!K256/production!K270</f>
        <v>1.3534136546184738</v>
      </c>
      <c r="L234" s="154">
        <f>Kwh!L256/production!L270</f>
        <v>1.3636363636363635</v>
      </c>
      <c r="M234" s="154">
        <f>Kwh!M256/production!M270</f>
        <v>1.2491349480968859</v>
      </c>
      <c r="N234" s="154">
        <f>Kwh!N256/production!N270</f>
        <v>1.3932203389830509</v>
      </c>
      <c r="O234" s="154">
        <f>Kwh!O256/production!O270</f>
        <v>1.3183520599250935</v>
      </c>
      <c r="P234" s="154">
        <f>Kwh!P256/production!P270</f>
        <v>1.4262295081967213</v>
      </c>
      <c r="Q234" s="154">
        <f>Kwh!Q256/production!Q270</f>
        <v>1.3534529635671562</v>
      </c>
    </row>
    <row r="235" spans="1:17" x14ac:dyDescent="0.35">
      <c r="A235" s="33" t="s">
        <v>3</v>
      </c>
      <c r="B235" s="154">
        <f>'Wws=-pro&amp;sup '!P74</f>
        <v>0.43577981651376146</v>
      </c>
      <c r="C235" s="154">
        <f>'Wws=-pro&amp;sup '!Q74</f>
        <v>0.45410036719706243</v>
      </c>
      <c r="D235" s="154">
        <f>'Wws=-pro&amp;sup '!R74</f>
        <v>8.3771688780717599E-2</v>
      </c>
      <c r="E235" s="154">
        <f>'Wws=-pro&amp;sup '!S74</f>
        <v>0.4095642113382183</v>
      </c>
      <c r="F235" s="154">
        <f>'Wws=-pro&amp;sup '!T74</f>
        <v>0.51045838896306184</v>
      </c>
      <c r="G235" s="154">
        <f>'Wws=-pro&amp;sup '!U74</f>
        <v>0.52725250278086766</v>
      </c>
      <c r="H235" s="154">
        <f>'Wws=-pro&amp;sup '!V74</f>
        <v>0.51666666666666672</v>
      </c>
      <c r="I235" s="154">
        <f>Kwh!I257/'Wws=-pro&amp;sup '!V73</f>
        <v>0.27966364411377198</v>
      </c>
      <c r="J235" s="154">
        <f>'Wws=-pro&amp;sup '!W74</f>
        <v>0.40284795590261829</v>
      </c>
      <c r="K235" s="154">
        <f>'Wws=-pro&amp;sup '!X74</f>
        <v>0.44906570223025921</v>
      </c>
      <c r="L235" s="154">
        <f>'Wws=-pro&amp;sup '!Y74</f>
        <v>0.53266888150609082</v>
      </c>
      <c r="M235" s="154">
        <f>'Wws=-pro&amp;sup '!Z74</f>
        <v>0.50767953507679531</v>
      </c>
      <c r="N235" s="154">
        <f>'Wws=-pro&amp;sup '!AA74</f>
        <v>0.50873455475074558</v>
      </c>
      <c r="O235" s="154">
        <f>'Wws=-pro&amp;sup '!AB74</f>
        <v>0.41332294507206857</v>
      </c>
      <c r="P235" s="154">
        <f>'Wws=-pro&amp;sup '!AC74</f>
        <v>0.44072580645161291</v>
      </c>
      <c r="Q235" s="154">
        <f>Kwh!Q257/'Wws=-pro&amp;sup '!AC73</f>
        <v>0.46325671738426677</v>
      </c>
    </row>
    <row r="236" spans="1:17" x14ac:dyDescent="0.35">
      <c r="A236" s="33" t="s">
        <v>100</v>
      </c>
      <c r="B236" s="154"/>
      <c r="C236" s="154"/>
      <c r="D236" s="154"/>
      <c r="E236" s="154"/>
      <c r="F236" s="154"/>
      <c r="G236" s="154"/>
      <c r="H236" s="154"/>
      <c r="I236" s="154">
        <v>0</v>
      </c>
      <c r="J236" s="154"/>
      <c r="K236" s="154"/>
      <c r="L236" s="154"/>
      <c r="M236" s="154"/>
      <c r="N236" s="154"/>
      <c r="O236" s="154">
        <f>Kwh!O258/production!O272</f>
        <v>0.54347826086956519</v>
      </c>
      <c r="P236" s="154">
        <f>Kwh!P258/production!P272</f>
        <v>0.77777777777777779</v>
      </c>
      <c r="Q236" s="154">
        <f>Kwh!Q258/production!Q272</f>
        <v>0.58181818181818179</v>
      </c>
    </row>
    <row r="237" spans="1:17" x14ac:dyDescent="0.35">
      <c r="A237" s="33" t="s">
        <v>125</v>
      </c>
      <c r="B237" s="154"/>
      <c r="C237" s="154"/>
      <c r="D237" s="154"/>
      <c r="E237" s="154">
        <f>Kwh!E260/production!E274</f>
        <v>1.0145754119138151</v>
      </c>
      <c r="F237" s="154">
        <f>Kwh!F260/production!F274</f>
        <v>1.4193548387096775</v>
      </c>
      <c r="G237" s="154">
        <f>Kwh!G260/production!G274</f>
        <v>1.1855231143552312</v>
      </c>
      <c r="H237" s="154"/>
      <c r="I237" s="154">
        <f>Kwh!I260/production!I274</f>
        <v>1.1989036805011746</v>
      </c>
      <c r="J237" s="154"/>
      <c r="K237" s="154"/>
      <c r="L237" s="154"/>
      <c r="M237" s="154">
        <f>Kwh!M260/production!M274</f>
        <v>0</v>
      </c>
      <c r="N237" s="154">
        <f>Kwh!N260/production!N274</f>
        <v>1.4505059392872854</v>
      </c>
      <c r="O237" s="154">
        <f>Kwh!O260/production!O274</f>
        <v>1.2788546255506608</v>
      </c>
      <c r="P237" s="154" t="e">
        <f>Kwh!P260/production!P274</f>
        <v>#DIV/0!</v>
      </c>
      <c r="Q237" s="154">
        <f>Kwh!Q260/production!Q274</f>
        <v>0.97178683385579934</v>
      </c>
    </row>
    <row r="238" spans="1:17" x14ac:dyDescent="0.35">
      <c r="A238" s="58" t="s">
        <v>119</v>
      </c>
      <c r="B238" s="107">
        <f>Kwh!B261/'Wws=-pro&amp;sup '!P75</f>
        <v>0.52277390233894128</v>
      </c>
      <c r="C238" s="107">
        <f>Kwh!C261/production!C275</f>
        <v>1.6198257080610021</v>
      </c>
      <c r="D238" s="107">
        <f>Kwh!D261/production!D275</f>
        <v>1.5282215122470713</v>
      </c>
      <c r="E238" s="107">
        <f>Kwh!E261/production!E275</f>
        <v>1.1862123613312203</v>
      </c>
      <c r="F238" s="107">
        <f>Kwh!F261/production!F275</f>
        <v>1.5307930881701373</v>
      </c>
      <c r="G238" s="107">
        <f>Kwh!G261/production!G275</f>
        <v>0.27448953217885758</v>
      </c>
      <c r="H238" s="107">
        <f>Kwh!H261/production!H275</f>
        <v>1.7533333333333334</v>
      </c>
      <c r="I238" s="107">
        <f>Kwh!I261/'Wws=-pro&amp;sup '!V76</f>
        <v>0.91870277425404001</v>
      </c>
      <c r="J238" s="107">
        <f>Kwh!J261/'Wws=-pro&amp;sup '!W75</f>
        <v>0.51246424192889251</v>
      </c>
      <c r="K238" s="107">
        <f>Kwh!K261/'Wws=-pro&amp;sup '!X75</f>
        <v>0.56708595387840666</v>
      </c>
      <c r="L238" s="107">
        <f>Kwh!L261/'Wws=-pro&amp;sup '!Y75</f>
        <v>0.64627151051625242</v>
      </c>
      <c r="M238" s="107">
        <f>Kwh!M261/'Wws=-pro&amp;sup '!Z75</f>
        <v>0.58710155670867314</v>
      </c>
      <c r="N238" s="107">
        <f>Kwh!N261/'Wws=-pro&amp;sup '!AA75</f>
        <v>1.8554125662376988</v>
      </c>
      <c r="O238" s="107">
        <f>Kwh!O261/'Wws=-pro&amp;sup '!AB75</f>
        <v>0.50195822454308092</v>
      </c>
      <c r="P238" s="107">
        <f>Kwh!P261/'Wws=-pro&amp;sup '!AC75</f>
        <v>0.51292466765140321</v>
      </c>
      <c r="Q238" s="107">
        <f>Kwh!Q261/'Wws=-pro&amp;sup '!AC76</f>
        <v>0.37171563981042655</v>
      </c>
    </row>
    <row r="239" spans="1:17" x14ac:dyDescent="0.35">
      <c r="A239" s="33" t="s">
        <v>4</v>
      </c>
      <c r="B239" s="153">
        <f>Kwh!B262/production!B276</f>
        <v>1.0520939734422881</v>
      </c>
      <c r="C239" s="153">
        <f>Kwh!C262/production!C276</f>
        <v>1.0170226969292391</v>
      </c>
      <c r="D239" s="153">
        <f>Kwh!D262/production!D276</f>
        <v>1.1238325838810099</v>
      </c>
      <c r="E239" s="153">
        <f>Kwh!E262/production!E276</f>
        <v>1.1057019006335445</v>
      </c>
      <c r="F239" s="153">
        <f>Kwh!F262/production!F276</f>
        <v>1.1176249530251785</v>
      </c>
      <c r="G239" s="153">
        <f>Kwh!G262/production!G276</f>
        <v>1.1318136769078295</v>
      </c>
      <c r="H239" s="153">
        <f>Kwh!H262/production!H276</f>
        <v>1.1163793103448276</v>
      </c>
      <c r="I239" s="153">
        <f>Kwh!I262/production!I276</f>
        <v>1.0921066442741683</v>
      </c>
      <c r="J239" s="153">
        <f>Kwh!J262/production!J276</f>
        <v>1.1311027654489587</v>
      </c>
      <c r="K239" s="153">
        <f>Kwh!K262/production!K276</f>
        <v>1.0658536585365854</v>
      </c>
      <c r="L239" s="153">
        <f>Kwh!L262/production!L276</f>
        <v>1.1161811161811162</v>
      </c>
      <c r="M239" s="153">
        <f>Kwh!M262/production!M276</f>
        <v>1.1145092460881934</v>
      </c>
      <c r="N239" s="153">
        <f>Kwh!N262/production!N276</f>
        <v>1.1175141242937854</v>
      </c>
      <c r="O239" s="153">
        <f>Kwh!O262/production!O276</f>
        <v>1.1413735343383584</v>
      </c>
      <c r="P239" s="153">
        <f>Kwh!P262/production!P276</f>
        <v>1.1174774774774774</v>
      </c>
      <c r="Q239" s="153">
        <f>Kwh!Q262/production!Q276</f>
        <v>1.1194406361392926</v>
      </c>
    </row>
    <row r="240" spans="1:17" x14ac:dyDescent="0.35">
      <c r="A240" s="33" t="s">
        <v>112</v>
      </c>
      <c r="B240" s="153" t="s">
        <v>369</v>
      </c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91"/>
    </row>
    <row r="241" spans="1:17" x14ac:dyDescent="0.35">
      <c r="A241" s="33" t="s">
        <v>128</v>
      </c>
      <c r="B241" s="153"/>
      <c r="C241" s="153"/>
      <c r="D241" s="153"/>
      <c r="E241" s="153"/>
      <c r="F241" s="153"/>
      <c r="G241" s="153"/>
      <c r="H241" s="153">
        <f>Kwh!H264/production!H279</f>
        <v>0.87912087912087911</v>
      </c>
      <c r="I241" s="153">
        <f>Kwh!I264/production!I279</f>
        <v>0.87912087912087911</v>
      </c>
      <c r="J241" s="153"/>
      <c r="K241" s="153"/>
      <c r="L241" s="153"/>
      <c r="M241" s="153"/>
      <c r="N241" s="153"/>
      <c r="O241" s="153"/>
      <c r="P241" s="153">
        <f>Kwh!P264/production!P279</f>
        <v>1.86</v>
      </c>
      <c r="Q241" s="153">
        <f>Kwh!Q264/production!Q279</f>
        <v>1.86</v>
      </c>
    </row>
    <row r="242" spans="1:17" x14ac:dyDescent="0.35">
      <c r="A242" s="46" t="s">
        <v>118</v>
      </c>
      <c r="B242" s="192">
        <f>Kwh!B265/production!B280</f>
        <v>1.0520939734422881</v>
      </c>
      <c r="C242" s="192">
        <f>Kwh!C265/production!C280</f>
        <v>1.0170226969292391</v>
      </c>
      <c r="D242" s="192">
        <f>Kwh!D265/production!D280</f>
        <v>1.1238325838810099</v>
      </c>
      <c r="E242" s="192">
        <f>Kwh!E265/production!E280</f>
        <v>1.1057019006335445</v>
      </c>
      <c r="F242" s="192">
        <f>Kwh!F265/production!F280</f>
        <v>1.1176249530251785</v>
      </c>
      <c r="G242" s="192">
        <f>Kwh!G265/production!G280</f>
        <v>1.1318136769078295</v>
      </c>
      <c r="H242" s="192">
        <f>Kwh!H265/production!H280</f>
        <v>1.090875232774674</v>
      </c>
      <c r="I242" s="192">
        <f>Kwh!I265/production!I280</f>
        <v>1.0887058946161463</v>
      </c>
      <c r="J242" s="192">
        <f>Kwh!J265/production!J280</f>
        <v>1.1311027654489587</v>
      </c>
      <c r="K242" s="192">
        <f>Kwh!K265/production!K280</f>
        <v>1.0658536585365854</v>
      </c>
      <c r="L242" s="192">
        <f>Kwh!L265/production!L280</f>
        <v>1.1161811161811162</v>
      </c>
      <c r="M242" s="192">
        <f>Kwh!M265/production!M280</f>
        <v>1.1145092460881934</v>
      </c>
      <c r="N242" s="192">
        <f>Kwh!N265/production!N280</f>
        <v>1.1175141242937854</v>
      </c>
      <c r="O242" s="192">
        <f>Kwh!O265/production!O280</f>
        <v>1.1413735343383584</v>
      </c>
      <c r="P242" s="192">
        <f>Kwh!P265/production!P280</f>
        <v>1.1022803487592221</v>
      </c>
      <c r="Q242" s="192">
        <f>Kwh!Q265/production!Q280</f>
        <v>1.1169612840255938</v>
      </c>
    </row>
    <row r="243" spans="1:17" x14ac:dyDescent="0.35">
      <c r="A243" s="33" t="s">
        <v>99</v>
      </c>
      <c r="B243" s="153">
        <v>0</v>
      </c>
      <c r="C243" s="153">
        <f>Kwh!C266/production!C281</f>
        <v>0.5636363636363636</v>
      </c>
      <c r="D243" s="153">
        <f>Kwh!D266/production!D281</f>
        <v>0.53424657534246578</v>
      </c>
      <c r="E243" s="153">
        <f>Kwh!E266/production!E281</f>
        <v>0.50887573964497046</v>
      </c>
      <c r="F243" s="153">
        <f>Kwh!F266/production!F281</f>
        <v>0.515625</v>
      </c>
      <c r="G243" s="153">
        <f>Kwh!G266/production!G281</f>
        <v>0.51145038167938928</v>
      </c>
      <c r="H243" s="153">
        <f>Kwh!H266/production!H281</f>
        <v>0.41875000000000001</v>
      </c>
      <c r="I243" s="153">
        <f>Kwh!I266/production!I281</f>
        <v>0.5178018575851393</v>
      </c>
      <c r="J243" s="154">
        <f>Kwh!J266/production!J281</f>
        <v>0.48666666666666669</v>
      </c>
      <c r="K243" s="154">
        <f>Kwh!K266/production!K281</f>
        <v>0.50967741935483868</v>
      </c>
      <c r="L243" s="154">
        <f>Kwh!L266/production!L281</f>
        <v>0.51655629139072845</v>
      </c>
      <c r="M243" s="154">
        <f>Kwh!M266/production!M281</f>
        <v>0.53191489361702127</v>
      </c>
      <c r="N243" s="154">
        <f>Kwh!N266/production!N281</f>
        <v>0.489247311827957</v>
      </c>
      <c r="O243" s="154">
        <f>Kwh!O266/production!O281</f>
        <v>0.52380952380952384</v>
      </c>
      <c r="P243" s="154">
        <f>Kwh!P266/production!P281</f>
        <v>0.51200000000000001</v>
      </c>
      <c r="Q243" s="154">
        <f>Kwh!Q266/production!Q281</f>
        <v>0.51056081573197376</v>
      </c>
    </row>
    <row r="244" spans="1:17" x14ac:dyDescent="0.35">
      <c r="A244" s="33" t="s">
        <v>7</v>
      </c>
      <c r="B244" s="153">
        <f>Kwh!B267/production!B282</f>
        <v>0</v>
      </c>
      <c r="C244" s="153">
        <f>Kwh!C267/production!C282</f>
        <v>0.43278688524590164</v>
      </c>
      <c r="D244" s="153">
        <f>Kwh!D267/production!D282</f>
        <v>0.47698744769874479</v>
      </c>
      <c r="E244" s="153">
        <f>Kwh!E267/production!E282</f>
        <v>0.48940092165898619</v>
      </c>
      <c r="F244" s="153">
        <f>Kwh!F267/production!F282</f>
        <v>0.39846153846153848</v>
      </c>
      <c r="G244" s="153">
        <f>Kwh!G267/production!G282</f>
        <v>0.52702007205352552</v>
      </c>
      <c r="H244" s="153">
        <f>Kwh!H267/production!H282</f>
        <v>0.47330764997248209</v>
      </c>
      <c r="I244" s="153">
        <f>Kwh!I267/production!I282</f>
        <v>0.41210228098212986</v>
      </c>
      <c r="J244" s="154">
        <f>Kwh!J267/production!J282</f>
        <v>0.45513866231647637</v>
      </c>
      <c r="K244" s="154">
        <f>Kwh!K267/production!K282</f>
        <v>0.31125299281723862</v>
      </c>
      <c r="L244" s="154">
        <f>Kwh!L267/production!L282</f>
        <v>0.42496998799519808</v>
      </c>
      <c r="M244" s="154">
        <f>Kwh!M267/production!M282</f>
        <v>0.4436877946568884</v>
      </c>
      <c r="N244" s="154">
        <f>Kwh!N267/production!N282</f>
        <v>0.36690255851932496</v>
      </c>
      <c r="O244" s="154">
        <f>Kwh!O267/production!O282</f>
        <v>0.42901716068642748</v>
      </c>
      <c r="P244" s="154">
        <f>Kwh!P267/production!P282</f>
        <v>0.42307692307692307</v>
      </c>
      <c r="Q244" s="154">
        <f>Kwh!Q267/production!Q282</f>
        <v>0.412359273563974</v>
      </c>
    </row>
    <row r="245" spans="1:17" x14ac:dyDescent="0.35">
      <c r="A245" s="33" t="s">
        <v>103</v>
      </c>
      <c r="B245" s="153">
        <f>Kwh!B268/production!B283</f>
        <v>0.56005586592178769</v>
      </c>
      <c r="C245" s="153">
        <f>Kwh!C268/production!C283</f>
        <v>0.56050955414012738</v>
      </c>
      <c r="D245" s="153">
        <f>Kwh!D268/production!D283</f>
        <v>0.56026058631921827</v>
      </c>
      <c r="E245" s="153">
        <f>Kwh!E268/production!E283</f>
        <v>0.5602739726027397</v>
      </c>
      <c r="F245" s="153">
        <f>Kwh!F268/production!F283</f>
        <v>0.56060606060606055</v>
      </c>
      <c r="G245" s="153">
        <f>Kwh!G268/production!G283</f>
        <v>0.55971223021582739</v>
      </c>
      <c r="H245" s="153">
        <f>Kwh!H268/production!H283</f>
        <v>1.0591715976331362</v>
      </c>
      <c r="I245" s="154">
        <f>Kwh!I266/production!I280</f>
        <v>3.4867358107051646E-2</v>
      </c>
      <c r="J245" s="154">
        <f>Kwh!J268/production!J283</f>
        <v>0.44811320754716982</v>
      </c>
      <c r="K245" s="154">
        <f>Kwh!K268/production!K283</f>
        <v>0.4773462783171521</v>
      </c>
      <c r="L245" s="154">
        <f>Kwh!L268/production!L283</f>
        <v>0.53639846743295017</v>
      </c>
      <c r="M245" s="154">
        <f>Kwh!M268/production!M283</f>
        <v>0.52812071330589849</v>
      </c>
      <c r="N245" s="154">
        <f>Kwh!N268/production!N283</f>
        <v>0.2988505747126437</v>
      </c>
      <c r="O245" s="154" t="e">
        <f>Kwh!O268/production!O283</f>
        <v>#DIV/0!</v>
      </c>
      <c r="P245" s="154">
        <f>Kwh!P268/production!P283</f>
        <v>0.66211604095563137</v>
      </c>
      <c r="Q245" s="154">
        <f>Kwh!Q268/production!Q283</f>
        <v>0.50448499845344885</v>
      </c>
    </row>
    <row r="246" spans="1:17" x14ac:dyDescent="0.35">
      <c r="A246" s="54" t="s">
        <v>117</v>
      </c>
      <c r="B246" s="193">
        <f>Kwh!B269/production!B284</f>
        <v>0.17314335060449051</v>
      </c>
      <c r="C246" s="193">
        <f>Kwh!C269/production!C284</f>
        <v>0.46615758417216246</v>
      </c>
      <c r="D246" s="193">
        <f>Kwh!D269/production!D284</f>
        <v>0.5</v>
      </c>
      <c r="E246" s="193">
        <f>Kwh!E269/production!E284</f>
        <v>0.50733137829912023</v>
      </c>
      <c r="F246" s="193">
        <f>Kwh!F269/production!F284</f>
        <v>0.42920711974110032</v>
      </c>
      <c r="G246" s="193">
        <f>Kwh!G269/production!G284</f>
        <v>0.53448898519321053</v>
      </c>
      <c r="H246" s="193">
        <f>Kwh!H269/production!H284</f>
        <v>0.51537744641192917</v>
      </c>
      <c r="I246" s="193">
        <f>Kwh!I269/production!I284</f>
        <v>0.45322898365543313</v>
      </c>
      <c r="J246" s="193">
        <f>Kwh!J269/production!J284</f>
        <v>0.45523809523809522</v>
      </c>
      <c r="K246" s="193">
        <f>Kwh!K269/production!K284</f>
        <v>0.37709772951628823</v>
      </c>
      <c r="L246" s="193">
        <f>Kwh!L269/production!L284</f>
        <v>0.46384615384615385</v>
      </c>
      <c r="M246" s="193">
        <f>Kwh!M269/production!M284</f>
        <v>0.4713375796178344</v>
      </c>
      <c r="N246" s="193">
        <f>Kwh!N269/production!N284</f>
        <v>0.3718707328174784</v>
      </c>
      <c r="O246" s="193">
        <f>Kwh!O269/production!O284</f>
        <v>0.43663318986131039</v>
      </c>
      <c r="P246" s="193">
        <f>Kwh!P269/production!P284</f>
        <v>0.46597510373443984</v>
      </c>
      <c r="Q246" s="193">
        <f>Kwh!Q269/production!Q284</f>
        <v>0.43815201192250375</v>
      </c>
    </row>
    <row r="247" spans="1:17" x14ac:dyDescent="0.35">
      <c r="A247" s="56" t="s">
        <v>9</v>
      </c>
      <c r="B247" s="194">
        <f>Kwh!B270/production!B285</f>
        <v>0.77770523910559819</v>
      </c>
      <c r="C247" s="194">
        <f>Kwh!C270/production!C285</f>
        <v>0.86490066225165563</v>
      </c>
      <c r="D247" s="194">
        <f>Kwh!D270/production!D285</f>
        <v>0.89784482758620687</v>
      </c>
      <c r="E247" s="194">
        <f>Kwh!E270/production!E285</f>
        <v>0.91561918063314707</v>
      </c>
      <c r="F247" s="194">
        <f>Kwh!F270/production!F285</f>
        <v>1.013531799729364</v>
      </c>
      <c r="G247" s="194">
        <f>Kwh!G270/production!G285</f>
        <v>0.55753234750462111</v>
      </c>
      <c r="H247" s="194">
        <f>Kwh!H270/production!H285</f>
        <v>0.93665991530104953</v>
      </c>
      <c r="I247" s="194">
        <f>Kwh!I270/production!I285</f>
        <v>0.92208364196912973</v>
      </c>
      <c r="J247" s="194">
        <f>Kwh!J270/production!J285</f>
        <v>0.90711586901763219</v>
      </c>
      <c r="K247" s="194">
        <f>Kwh!K270/production!K285</f>
        <v>0.77396420691345913</v>
      </c>
      <c r="L247" s="194">
        <f>Kwh!L270/production!L285</f>
        <v>0.94483780668532846</v>
      </c>
      <c r="M247" s="194">
        <f>Kwh!M270/production!M285</f>
        <v>0.72463768115942029</v>
      </c>
      <c r="N247" s="194">
        <f>Kwh!N270/production!N285</f>
        <v>1.0691777449532249</v>
      </c>
      <c r="O247" s="194">
        <f>Kwh!O270/production!O285</f>
        <v>0.68828574785571617</v>
      </c>
      <c r="P247" s="194">
        <f>Kwh!P270/production!P285</f>
        <v>0.89573679332715472</v>
      </c>
      <c r="Q247" s="194">
        <f>Kwh!Q270/production!Q285</f>
        <v>0.78714398899128479</v>
      </c>
    </row>
    <row r="249" spans="1:17" ht="15.5" x14ac:dyDescent="0.35">
      <c r="A249" s="33" t="s">
        <v>1</v>
      </c>
      <c r="B249" s="64" t="s">
        <v>1059</v>
      </c>
      <c r="C249" s="64" t="s">
        <v>1060</v>
      </c>
      <c r="D249" s="64" t="s">
        <v>1061</v>
      </c>
      <c r="E249" s="64" t="s">
        <v>1062</v>
      </c>
      <c r="F249" s="64" t="s">
        <v>1063</v>
      </c>
      <c r="G249" s="64" t="s">
        <v>1064</v>
      </c>
      <c r="H249" s="64" t="s">
        <v>1065</v>
      </c>
      <c r="I249" s="65" t="s">
        <v>1073</v>
      </c>
      <c r="J249" s="64" t="s">
        <v>1066</v>
      </c>
      <c r="K249" s="64" t="s">
        <v>1067</v>
      </c>
      <c r="L249" s="64" t="s">
        <v>1068</v>
      </c>
      <c r="M249" s="64" t="s">
        <v>1069</v>
      </c>
      <c r="N249" s="64" t="s">
        <v>1070</v>
      </c>
      <c r="O249" s="64" t="s">
        <v>1071</v>
      </c>
      <c r="P249" s="64" t="s">
        <v>1072</v>
      </c>
      <c r="Q249" s="65" t="s">
        <v>1074</v>
      </c>
    </row>
    <row r="250" spans="1:17" x14ac:dyDescent="0.35">
      <c r="A250" s="33" t="s">
        <v>2</v>
      </c>
      <c r="B250" s="154">
        <f>Kwh!B274/production!B289</f>
        <v>1.335820895522388</v>
      </c>
      <c r="C250" s="154">
        <f>Kwh!C274/production!C289</f>
        <v>1.3741496598639455</v>
      </c>
      <c r="D250" s="154">
        <f>Kwh!D274/production!D289</f>
        <v>1.3174603174603174</v>
      </c>
      <c r="E250" s="154">
        <f>Kwh!E274/production!E289</f>
        <v>1.4324324324324325</v>
      </c>
      <c r="F250" s="154">
        <f>Kwh!F274/production!F289</f>
        <v>1.4131736526946108</v>
      </c>
      <c r="G250" s="154">
        <f>Kwh!G274/production!G289</f>
        <v>1.3269230769230769</v>
      </c>
      <c r="H250" s="154">
        <f>Kwh!H274/production!H289</f>
        <v>1.3203883495145632</v>
      </c>
      <c r="I250" s="154">
        <f>Kwh!I274/production!I289</f>
        <v>1.3502575423105225</v>
      </c>
      <c r="J250" s="154">
        <f>Kwh!J274/production!J289</f>
        <v>1.3484848484848484</v>
      </c>
      <c r="K250" s="154">
        <f>Kwh!K274/production!K289</f>
        <v>1.4708333333333334</v>
      </c>
      <c r="L250" s="154">
        <f>Kwh!L274/production!L289</f>
        <v>1.2873563218390804</v>
      </c>
      <c r="M250" s="154">
        <f>Kwh!M275/production!M290</f>
        <v>1.8020679468242244</v>
      </c>
      <c r="N250" s="154">
        <f>Kwh!N274/production!N289</f>
        <v>1.2746781115879828</v>
      </c>
      <c r="O250" s="154">
        <f>Kwh!O274/production!O289</f>
        <v>1.4224137931034482</v>
      </c>
      <c r="P250" s="154">
        <f>Kwh!P274/production!P289</f>
        <v>1.2153284671532847</v>
      </c>
      <c r="Q250" s="154">
        <f>Kwh!Q274/production!Q289</f>
        <v>1.3594040968342644</v>
      </c>
    </row>
    <row r="251" spans="1:17" x14ac:dyDescent="0.35">
      <c r="A251" s="33" t="s">
        <v>3</v>
      </c>
      <c r="B251" s="154">
        <f>'Wws=-pro&amp;sup '!AD74</f>
        <v>0.45636007827788649</v>
      </c>
      <c r="C251" s="154">
        <f>'Wws=-pro&amp;sup '!AE74</f>
        <v>0.46814404432132967</v>
      </c>
      <c r="D251" s="154">
        <f>'Wws=-pro&amp;sup '!AF74</f>
        <v>0.47703764997931319</v>
      </c>
      <c r="E251" s="154">
        <f>'Wws=-pro&amp;sup '!AG74</f>
        <v>0.61390134529147977</v>
      </c>
      <c r="F251" s="154">
        <f>'Wws=-pro&amp;sup '!AH74</f>
        <v>0.54069298952457701</v>
      </c>
      <c r="G251" s="154">
        <f>'Wws=-pro&amp;sup '!AI74</f>
        <v>0.48968878890138734</v>
      </c>
      <c r="H251" s="154">
        <f>'Wws=-pro&amp;sup '!AJ74</f>
        <v>0.43854634544712129</v>
      </c>
      <c r="I251" s="154">
        <f>Kwh!I275/'Wws=-pro&amp;sup '!AJ73</f>
        <v>0.49593120563282739</v>
      </c>
      <c r="J251" s="154">
        <f>'Wws=-pro&amp;sup '!B85</f>
        <v>0.43424825891028268</v>
      </c>
      <c r="K251" s="154">
        <f>'Wws=-pro&amp;sup '!C85</f>
        <v>0.42002393298763463</v>
      </c>
      <c r="L251" s="154">
        <f>'Wws=-pro&amp;sup '!D85</f>
        <v>0.42518752467429927</v>
      </c>
      <c r="M251" s="154">
        <f>'Wws=-pro&amp;sup '!E85</f>
        <v>0.4324707550514002</v>
      </c>
      <c r="N251" s="154">
        <f>'Wws=-pro&amp;sup '!F85</f>
        <v>0.46720116618075802</v>
      </c>
      <c r="O251" s="154">
        <f>'Wws=-pro&amp;sup '!G85</f>
        <v>0.43268851164626926</v>
      </c>
      <c r="P251" s="154">
        <f>'Wws=-pro&amp;sup '!H85</f>
        <v>0.47122302158273383</v>
      </c>
      <c r="Q251" s="154">
        <f>Kwh!Q275/'Wws=-pro&amp;sup '!H84</f>
        <v>0.44062828383385877</v>
      </c>
    </row>
    <row r="252" spans="1:17" x14ac:dyDescent="0.35">
      <c r="A252" s="33" t="s">
        <v>100</v>
      </c>
      <c r="B252" s="154"/>
      <c r="C252" s="154"/>
      <c r="D252" s="154"/>
      <c r="E252" s="154"/>
      <c r="F252" s="154"/>
      <c r="G252" s="154"/>
      <c r="H252" s="154"/>
      <c r="I252" s="154">
        <v>0</v>
      </c>
      <c r="J252" s="154">
        <f>Kwh!J276/production!J291</f>
        <v>0.53666666666666663</v>
      </c>
      <c r="K252" s="154">
        <f>Kwh!K276/production!K291</f>
        <v>0.50689655172413794</v>
      </c>
      <c r="L252" s="154">
        <f>Kwh!L276/production!L291</f>
        <v>0.55319148936170215</v>
      </c>
      <c r="M252" s="154">
        <f>Kwh!M276/production!M291</f>
        <v>0.45538461538461539</v>
      </c>
      <c r="N252" s="154">
        <f>Kwh!N276/production!N291</f>
        <v>0.49681528662420382</v>
      </c>
      <c r="O252" s="154">
        <f>Kwh!O276/production!O291</f>
        <v>0.59177215189873422</v>
      </c>
      <c r="P252" s="154">
        <f>Kwh!P276/production!P291</f>
        <v>0.5033333333333333</v>
      </c>
      <c r="Q252" s="154">
        <f>Kwh!Q276/production!Q291</f>
        <v>0.51998119417019273</v>
      </c>
    </row>
    <row r="253" spans="1:17" x14ac:dyDescent="0.35">
      <c r="A253" s="33" t="s">
        <v>125</v>
      </c>
      <c r="B253" s="154"/>
      <c r="C253" s="154"/>
      <c r="D253" s="154"/>
      <c r="E253" s="154"/>
      <c r="F253" s="154">
        <f>Kwh!F276/production!F290</f>
        <v>7.646176911544228E-2</v>
      </c>
      <c r="G253" s="154">
        <f>Kwh!G276/production!G290</f>
        <v>0.21659634317862167</v>
      </c>
      <c r="H253" s="154"/>
      <c r="I253" s="154">
        <f>Kwh!I276/production!I290</f>
        <v>7.7308817384036776E-2</v>
      </c>
      <c r="J253" s="154">
        <f>Kwh!J278/production!J293</f>
        <v>1.175686274509804</v>
      </c>
      <c r="K253" s="154">
        <f>Kwh!K278/production!K293</f>
        <v>1.2900597501357958</v>
      </c>
      <c r="L253" s="154"/>
      <c r="M253" s="154">
        <f>Kwh!M278/production!M293</f>
        <v>1.2223398623610375</v>
      </c>
      <c r="N253" s="154">
        <f>Kwh!N278/production!N293</f>
        <v>1.145045476304452</v>
      </c>
      <c r="O253" s="154"/>
      <c r="P253" s="154" t="e">
        <f>Kwh!P278/production!P293</f>
        <v>#DIV/0!</v>
      </c>
      <c r="Q253" s="154">
        <f>Kwh!Q278/production!Q293</f>
        <v>1.196687370600414</v>
      </c>
    </row>
    <row r="254" spans="1:17" x14ac:dyDescent="0.35">
      <c r="A254" s="58" t="s">
        <v>119</v>
      </c>
      <c r="B254" s="107">
        <f>Kwh!B279/'Wws=-pro&amp;sup '!AD75</f>
        <v>0.53985122210414449</v>
      </c>
      <c r="C254" s="107">
        <f>Kwh!C279/'Wws=-pro&amp;sup '!AE75</f>
        <v>0.51795063575168288</v>
      </c>
      <c r="D254" s="107">
        <f>Kwh!D279/'Wws=-pro&amp;sup '!AF75</f>
        <v>0.5563881603596853</v>
      </c>
      <c r="E254" s="107">
        <f>Kwh!E279/'Wws=-pro&amp;sup '!AG75</f>
        <v>1.6112772319521571</v>
      </c>
      <c r="F254" s="107">
        <f>Kwh!F279/'Wws=-pro&amp;sup '!AH75</f>
        <v>0.97157071783937454</v>
      </c>
      <c r="G254" s="107">
        <f>Kwh!G279/'Wws=-pro&amp;sup '!AI75</f>
        <v>0.5502377179080824</v>
      </c>
      <c r="H254" s="107">
        <f>Kwh!H279/'Wws=-pro&amp;sup '!AJ75</f>
        <v>0.50789915966386556</v>
      </c>
      <c r="I254" s="107">
        <f>Kwh!I279/'Wws=-pro&amp;sup '!AJ76</f>
        <v>0.75648361050211221</v>
      </c>
      <c r="J254" s="107">
        <f>Kwh!J279/'Wws=-pro&amp;sup '!B86</f>
        <v>0.50629465804695473</v>
      </c>
      <c r="K254" s="107">
        <f>Kwh!K279/'Wws=-pro&amp;sup '!C86</f>
        <v>0.51135989463286136</v>
      </c>
      <c r="L254" s="107">
        <f>Kwh!L279/'Wws=-pro&amp;sup '!D86</f>
        <v>0.51007802340702213</v>
      </c>
      <c r="M254" s="107">
        <f>Kwh!M279/'Wws=-pro&amp;sup '!E86</f>
        <v>0.4501355830069298</v>
      </c>
      <c r="N254" s="107">
        <f>Kwh!N279/'Wws=-pro&amp;sup '!F86</f>
        <v>1.25402613187481</v>
      </c>
      <c r="O254" s="107">
        <f>Kwh!O279/'Wws=-pro&amp;sup '!G86</f>
        <v>0.52353132099967548</v>
      </c>
      <c r="P254" s="107">
        <f>Kwh!P279/'Wws=-pro&amp;sup '!H86</f>
        <v>0.54063719115734721</v>
      </c>
      <c r="Q254" s="107">
        <f>Kwh!Q279/'Wws=-pro&amp;sup '!H87</f>
        <v>1.2176812676732647</v>
      </c>
    </row>
    <row r="255" spans="1:17" x14ac:dyDescent="0.35">
      <c r="A255" s="33" t="s">
        <v>4</v>
      </c>
      <c r="B255" s="153">
        <f>Kwh!B280/production!B295</f>
        <v>1.0963070238957278</v>
      </c>
      <c r="C255" s="153">
        <f>Kwh!C280/production!C295</f>
        <v>1.1192008127328141</v>
      </c>
      <c r="D255" s="153">
        <f>Kwh!D280/production!D295</f>
        <v>1.1297888975762314</v>
      </c>
      <c r="E255" s="153">
        <f>Kwh!E280/production!E295</f>
        <v>1.1172685019663926</v>
      </c>
      <c r="F255" s="153">
        <f>Kwh!F280/production!F295</f>
        <v>1.1359447004608294</v>
      </c>
      <c r="G255" s="153">
        <f>Kwh!G280/production!G295</f>
        <v>1.129980657640232</v>
      </c>
      <c r="H255" s="153">
        <f>Kwh!H280/production!H295</f>
        <v>1.202915228231684</v>
      </c>
      <c r="I255" s="153">
        <f>Kwh!I280/production!I295</f>
        <v>1.1323545001590163</v>
      </c>
      <c r="J255" s="153">
        <f>Kwh!J280/production!J295</f>
        <v>1.0978494623655914</v>
      </c>
      <c r="K255" s="153">
        <f>Kwh!K280/production!K295</f>
        <v>1.4727431312690797</v>
      </c>
      <c r="L255" s="153">
        <f>Kwh!L280/production!L295</f>
        <v>1.0911127707244213</v>
      </c>
      <c r="M255" s="153">
        <f>Kwh!M280/production!M295</f>
        <v>1.2886241352805534</v>
      </c>
      <c r="N255" s="153">
        <f>Kwh!N280/production!N295</f>
        <v>1.1487771739130435</v>
      </c>
      <c r="O255" s="153">
        <f>Kwh!O280/production!O295</f>
        <v>1.1254237288135593</v>
      </c>
      <c r="P255" s="153">
        <f>Kwh!P280/production!P295</f>
        <v>1.1093210586881472</v>
      </c>
      <c r="Q255" s="153">
        <f>Kwh!Q280/production!Q295</f>
        <v>1.1826229855810009</v>
      </c>
    </row>
    <row r="256" spans="1:17" x14ac:dyDescent="0.35">
      <c r="A256" s="33" t="s">
        <v>112</v>
      </c>
      <c r="B256" s="153" t="s">
        <v>369</v>
      </c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91"/>
    </row>
    <row r="257" spans="1:17" x14ac:dyDescent="0.35">
      <c r="A257" s="33" t="s">
        <v>128</v>
      </c>
      <c r="B257" s="153"/>
      <c r="C257" s="153"/>
      <c r="D257" s="153"/>
      <c r="E257" s="153"/>
      <c r="F257" s="153"/>
      <c r="G257" s="153"/>
      <c r="H257" s="153">
        <f>Kwh!H280/production!H295</f>
        <v>1.202915228231684</v>
      </c>
      <c r="I257" s="153">
        <f>Kwh!I280/production!I295</f>
        <v>1.1323545001590163</v>
      </c>
      <c r="J257" s="153"/>
      <c r="K257" s="153"/>
      <c r="L257" s="153"/>
      <c r="M257" s="153"/>
      <c r="N257" s="153"/>
      <c r="O257" s="153"/>
      <c r="P257" s="153">
        <f>Kwh!P280/production!P295</f>
        <v>1.1093210586881472</v>
      </c>
      <c r="Q257" s="153">
        <f>Kwh!Q280/production!Q295</f>
        <v>1.1826229855810009</v>
      </c>
    </row>
    <row r="258" spans="1:17" x14ac:dyDescent="0.35">
      <c r="A258" s="46" t="s">
        <v>118</v>
      </c>
      <c r="B258" s="192">
        <f>Kwh!B283/production!B299</f>
        <v>1.0963070238957278</v>
      </c>
      <c r="C258" s="192">
        <f>Kwh!C283/production!C299</f>
        <v>1.1192008127328141</v>
      </c>
      <c r="D258" s="192">
        <f>Kwh!D283/production!D299</f>
        <v>1.1297888975762314</v>
      </c>
      <c r="E258" s="192">
        <f>Kwh!E283/production!E299</f>
        <v>1.1172685019663926</v>
      </c>
      <c r="F258" s="192">
        <f>Kwh!F283/production!F299</f>
        <v>1.1359447004608294</v>
      </c>
      <c r="G258" s="192">
        <f>Kwh!G283/production!G299</f>
        <v>1.129980657640232</v>
      </c>
      <c r="H258" s="192">
        <f>Kwh!H283/production!H299</f>
        <v>1.1727941176470589</v>
      </c>
      <c r="I258" s="192">
        <f>Kwh!I283/production!I299</f>
        <v>1.1284577691132305</v>
      </c>
      <c r="J258" s="192">
        <f>Kwh!J283/production!J299</f>
        <v>1.0978494623655914</v>
      </c>
      <c r="K258" s="192">
        <f>Kwh!K283/production!K299</f>
        <v>1.4727431312690797</v>
      </c>
      <c r="L258" s="192">
        <f>Kwh!L283/production!L299</f>
        <v>1.0911127707244213</v>
      </c>
      <c r="M258" s="192">
        <f>Kwh!M283/production!M299</f>
        <v>1.2886241352805534</v>
      </c>
      <c r="N258" s="192">
        <f>Kwh!N283/production!N299</f>
        <v>1.1487771739130435</v>
      </c>
      <c r="O258" s="192">
        <f>Kwh!O283/production!O299</f>
        <v>1.1254237288135593</v>
      </c>
      <c r="P258" s="192">
        <f>Kwh!P283/production!P299</f>
        <v>1.095</v>
      </c>
      <c r="Q258" s="192">
        <f>Kwh!Q283/production!Q299</f>
        <v>1.179776460093404</v>
      </c>
    </row>
    <row r="259" spans="1:17" x14ac:dyDescent="0.35">
      <c r="A259" s="33" t="s">
        <v>99</v>
      </c>
      <c r="B259" s="153">
        <f>Kwh!B284/production!B300</f>
        <v>0.48095238095238096</v>
      </c>
      <c r="C259" s="153">
        <f>Kwh!C284/production!C300</f>
        <v>0.59440559440559437</v>
      </c>
      <c r="D259" s="153">
        <f>Kwh!D284/production!D300</f>
        <v>0.54601226993865026</v>
      </c>
      <c r="E259" s="153">
        <f>Kwh!E284/production!E300</f>
        <v>0.54314720812182737</v>
      </c>
      <c r="F259" s="153">
        <f>Kwh!F284/production!F300</f>
        <v>0.546875</v>
      </c>
      <c r="G259" s="153">
        <f>Kwh!G284/production!G300</f>
        <v>0.51265822784810122</v>
      </c>
      <c r="H259" s="153">
        <f>Kwh!H284/production!H300</f>
        <v>0.48214285714285715</v>
      </c>
      <c r="I259" s="153">
        <f>Kwh!I284/production!I300</f>
        <v>0.51779483600837406</v>
      </c>
      <c r="J259" s="154">
        <f>Kwh!J284/production!J300</f>
        <v>0.54741379310344829</v>
      </c>
      <c r="K259" s="154">
        <f>Kwh!K284/production!K300</f>
        <v>0.54691689008042899</v>
      </c>
      <c r="L259" s="154">
        <f>Kwh!L284/production!L300</f>
        <v>0.45614035087719296</v>
      </c>
      <c r="M259" s="154">
        <f>Kwh!M284/production!M300</f>
        <v>0.51461988304093564</v>
      </c>
      <c r="N259" s="154">
        <f>Kwh!N284/production!N300</f>
        <v>0.51381215469613262</v>
      </c>
      <c r="O259" s="154">
        <f>Kwh!O284/production!O300</f>
        <v>0.51308900523560208</v>
      </c>
      <c r="P259" s="154">
        <f>Kwh!P284/production!P300</f>
        <v>0.45723684210526316</v>
      </c>
      <c r="Q259" s="154">
        <f>Kwh!Q284/production!Q300</f>
        <v>0.51653306613226457</v>
      </c>
    </row>
    <row r="260" spans="1:17" x14ac:dyDescent="0.35">
      <c r="A260" s="33" t="s">
        <v>7</v>
      </c>
      <c r="B260" s="153">
        <f>Kwh!B285/production!B301</f>
        <v>0.4313832695462001</v>
      </c>
      <c r="C260" s="153">
        <f>Kwh!C285/production!C301</f>
        <v>0.46215780998389694</v>
      </c>
      <c r="D260" s="153">
        <f>Kwh!D285/production!D301</f>
        <v>0.47096774193548385</v>
      </c>
      <c r="E260" s="153">
        <f>Kwh!E285/production!E301</f>
        <v>0.43126967471143757</v>
      </c>
      <c r="F260" s="153">
        <f>Kwh!F285/production!F301</f>
        <v>0.51881720430107525</v>
      </c>
      <c r="G260" s="153">
        <f>Kwh!G285/production!G301</f>
        <v>0.41147807255008123</v>
      </c>
      <c r="H260" s="153">
        <f>Kwh!H285/production!H301</f>
        <v>0.35945945945945945</v>
      </c>
      <c r="I260" s="153">
        <f>Kwh!I285/production!I301</f>
        <v>0.44087591240875912</v>
      </c>
      <c r="J260" s="154">
        <f>Kwh!J285/production!J301</f>
        <v>0.39519079979090432</v>
      </c>
      <c r="K260" s="154">
        <f>Kwh!K285/production!K301</f>
        <v>0.43386828998339788</v>
      </c>
      <c r="L260" s="154">
        <f>Kwh!L285/production!L301</f>
        <v>0.38108255877528702</v>
      </c>
      <c r="M260" s="154">
        <f>Kwh!M285/production!M301</f>
        <v>0.3927038626609442</v>
      </c>
      <c r="N260" s="154">
        <f>Kwh!N285/production!N301</f>
        <v>0.47174986286341197</v>
      </c>
      <c r="O260" s="154">
        <f>Kwh!O285/production!O301</f>
        <v>0.41431044431621467</v>
      </c>
      <c r="P260" s="154">
        <f>Kwh!P285/production!P301</f>
        <v>0.42444444444444446</v>
      </c>
      <c r="Q260" s="154">
        <f>Kwh!Q285/production!Q301</f>
        <v>0.41592920353982299</v>
      </c>
    </row>
    <row r="261" spans="1:17" x14ac:dyDescent="0.35">
      <c r="A261" s="33" t="s">
        <v>103</v>
      </c>
      <c r="B261" s="153">
        <f>Kwh!B286/production!B302</f>
        <v>0.34508816120906799</v>
      </c>
      <c r="C261" s="153">
        <f>Kwh!C286/production!C302</f>
        <v>1.0075376884422111</v>
      </c>
      <c r="D261" s="153">
        <f>Kwh!D286/production!D302</f>
        <v>0.56981132075471697</v>
      </c>
      <c r="E261" s="153">
        <f>Kwh!E286/production!E302</f>
        <v>0.57837837837837835</v>
      </c>
      <c r="F261" s="153">
        <f>Kwh!F286/production!F302</f>
        <v>0.59170854271356788</v>
      </c>
      <c r="G261" s="153">
        <f>Kwh!G286/production!G302</f>
        <v>0.66666666666666663</v>
      </c>
      <c r="H261" s="153">
        <f>Kwh!H286/production!H302</f>
        <v>0.46197991391678622</v>
      </c>
      <c r="I261" s="153">
        <f>Kwh!I286/production!I302</f>
        <v>0.58445678033306903</v>
      </c>
      <c r="J261" s="154">
        <f>Kwh!J286/production!J302</f>
        <v>0.39454976303317535</v>
      </c>
      <c r="K261" s="154">
        <f>Kwh!K286/production!K302</f>
        <v>0.52409638554216864</v>
      </c>
      <c r="L261" s="154">
        <f>Kwh!L286/production!L302</f>
        <v>0.45092460881934565</v>
      </c>
      <c r="M261" s="154">
        <f>Kwh!M286/production!M302</f>
        <v>0.38571428571428573</v>
      </c>
      <c r="N261" s="154">
        <f>Kwh!N286/production!N302</f>
        <v>0.51029411764705879</v>
      </c>
      <c r="O261" s="154">
        <f>Kwh!O286/production!O302</f>
        <v>0.40138408304498269</v>
      </c>
      <c r="P261" s="154">
        <f>Kwh!P286/production!P302</f>
        <v>0.47058823529411764</v>
      </c>
      <c r="Q261" s="154">
        <f>Kwh!Q286/production!Q302</f>
        <v>0.44278148745107071</v>
      </c>
    </row>
    <row r="262" spans="1:17" x14ac:dyDescent="0.35">
      <c r="A262" s="54" t="s">
        <v>117</v>
      </c>
      <c r="B262" s="193">
        <f>Kwh!B287/production!B303</f>
        <v>0.42630385487528344</v>
      </c>
      <c r="C262" s="193">
        <f>Kwh!C287/production!C303</f>
        <v>0.56031613976705485</v>
      </c>
      <c r="D262" s="193">
        <f>Kwh!D287/production!D303</f>
        <v>0.49627888758323541</v>
      </c>
      <c r="E262" s="193">
        <f>Kwh!E287/production!E303</f>
        <v>0.47731269785437919</v>
      </c>
      <c r="F262" s="193">
        <f>Kwh!F287/production!F303</f>
        <v>0.54094827586206895</v>
      </c>
      <c r="G262" s="193">
        <f>Kwh!G287/production!G303</f>
        <v>0.44439461883408071</v>
      </c>
      <c r="H262" s="193">
        <f>Kwh!H287/production!H303</f>
        <v>0.39516420064958496</v>
      </c>
      <c r="I262" s="193">
        <f>Kwh!I287/production!I303</f>
        <v>0.47671548461411883</v>
      </c>
      <c r="J262" s="193">
        <f>Kwh!J287/production!J303</f>
        <v>0.40682502509200402</v>
      </c>
      <c r="K262" s="193">
        <f>Kwh!K287/production!K303</f>
        <v>0.47348353552859618</v>
      </c>
      <c r="L262" s="193">
        <f>Kwh!L287/production!L303</f>
        <v>0.40399556048834628</v>
      </c>
      <c r="M262" s="193">
        <f>Kwh!M287/production!M303</f>
        <v>0.39922928709055877</v>
      </c>
      <c r="N262" s="193">
        <f>Kwh!N287/production!N303</f>
        <v>0.4843517138599106</v>
      </c>
      <c r="O262" s="193">
        <f>Kwh!O287/production!O303</f>
        <v>0.41886490807354115</v>
      </c>
      <c r="P262" s="193">
        <f>Kwh!P287/production!P303</f>
        <v>0.43890909090909092</v>
      </c>
      <c r="Q262" s="193">
        <f>Kwh!Q287/production!Q303</f>
        <v>0.43254134393971111</v>
      </c>
    </row>
    <row r="263" spans="1:17" x14ac:dyDescent="0.35">
      <c r="A263" s="56" t="s">
        <v>9</v>
      </c>
      <c r="B263" s="194">
        <f>Kwh!B288/production!B304</f>
        <v>0.88666874804870432</v>
      </c>
      <c r="C263" s="194">
        <f>Kwh!C288/production!C304</f>
        <v>0.97749352331606221</v>
      </c>
      <c r="D263" s="194">
        <f>Kwh!D288/production!D304</f>
        <v>0.9304089709762533</v>
      </c>
      <c r="E263" s="194">
        <f>Kwh!E288/production!E304</f>
        <v>0.97773039564084341</v>
      </c>
      <c r="F263" s="194">
        <f>Kwh!F288/production!F304</f>
        <v>0.98440919037199126</v>
      </c>
      <c r="G263" s="194">
        <f>Kwh!G288/production!G304</f>
        <v>0.93914200199534414</v>
      </c>
      <c r="H263" s="194">
        <f>Kwh!H288/production!H304</f>
        <v>0.85373398144056567</v>
      </c>
      <c r="I263" s="194">
        <f>Kwh!I288/production!I304</f>
        <v>0.93754634239349199</v>
      </c>
      <c r="J263" s="194">
        <f>Kwh!J288/production!J304</f>
        <v>0.60615934412444816</v>
      </c>
      <c r="K263" s="194">
        <f>Kwh!K288/production!K304</f>
        <v>0.76743052169673331</v>
      </c>
      <c r="L263" s="194">
        <f>Kwh!L288/production!L304</f>
        <v>0.84514078110808355</v>
      </c>
      <c r="M263" s="194">
        <f>Kwh!M288/production!M304</f>
        <v>0.71214138724125409</v>
      </c>
      <c r="N263" s="194">
        <f>Kwh!N288/production!N304</f>
        <v>0.98347661047225632</v>
      </c>
      <c r="O263" s="194">
        <f>Kwh!O288/production!O304</f>
        <v>0.75450990286363062</v>
      </c>
      <c r="P263" s="194">
        <f>Kwh!P288/production!P304</f>
        <v>0.85250610369093782</v>
      </c>
      <c r="Q263" s="194">
        <f>Kwh!Q288/production!Q304</f>
        <v>0.94930181457329177</v>
      </c>
    </row>
    <row r="265" spans="1:17" ht="15.5" x14ac:dyDescent="0.35">
      <c r="A265" s="33" t="s">
        <v>1</v>
      </c>
      <c r="B265" s="64" t="s">
        <v>1092</v>
      </c>
      <c r="C265" s="64" t="s">
        <v>1093</v>
      </c>
      <c r="D265" s="64" t="s">
        <v>1094</v>
      </c>
      <c r="E265" s="64" t="s">
        <v>1095</v>
      </c>
      <c r="F265" s="64" t="s">
        <v>1096</v>
      </c>
      <c r="G265" s="64" t="s">
        <v>1097</v>
      </c>
      <c r="H265" s="64" t="s">
        <v>1098</v>
      </c>
      <c r="I265" s="65" t="s">
        <v>1132</v>
      </c>
      <c r="J265" s="64" t="s">
        <v>1134</v>
      </c>
      <c r="K265" s="64" t="s">
        <v>1100</v>
      </c>
      <c r="L265" s="64" t="s">
        <v>1101</v>
      </c>
      <c r="M265" s="64" t="s">
        <v>1102</v>
      </c>
      <c r="N265" s="64" t="s">
        <v>1103</v>
      </c>
      <c r="O265" s="64" t="s">
        <v>1104</v>
      </c>
      <c r="P265" s="64" t="s">
        <v>1105</v>
      </c>
      <c r="Q265" s="195" t="s">
        <v>1135</v>
      </c>
    </row>
    <row r="266" spans="1:17" x14ac:dyDescent="0.35">
      <c r="A266" s="33" t="s">
        <v>2</v>
      </c>
      <c r="B266" s="154">
        <f>Kwh!B292/production!B308</f>
        <v>1.3577586206896552</v>
      </c>
      <c r="C266" s="154">
        <f>Kwh!C292/production!C308</f>
        <v>1.3246753246753247</v>
      </c>
      <c r="D266" s="154">
        <f>Kwh!D292/production!D308</f>
        <v>1.0467836257309941</v>
      </c>
      <c r="E266" s="154">
        <f>Kwh!E292/production!E308</f>
        <v>1.4318181818181819</v>
      </c>
      <c r="F266" s="154">
        <f>Kwh!F292/production!F308</f>
        <v>1.3663793103448276</v>
      </c>
      <c r="G266" s="154">
        <f>Kwh!G292/production!G308</f>
        <v>1.3346007604562737</v>
      </c>
      <c r="H266" s="154">
        <f>Kwh!H292/production!H308</f>
        <v>1.4516129032258065</v>
      </c>
      <c r="I266" s="154">
        <f>Kwh!I292/production!I308</f>
        <v>1.310880829015544</v>
      </c>
      <c r="J266" s="154">
        <f>Kwh!J292/production!J308</f>
        <v>1.2697095435684647</v>
      </c>
      <c r="K266" s="154">
        <f>Kwh!K292/production!K308</f>
        <v>1.3948497854077253</v>
      </c>
      <c r="L266" s="154">
        <f>Kwh!L292/production!L308</f>
        <v>1.3846153846153846</v>
      </c>
      <c r="M266" s="154">
        <f>Kwh!M292/production!M308</f>
        <v>1.2953995157384988</v>
      </c>
      <c r="N266" s="154">
        <f>Kwh!N292/production!N308</f>
        <v>1.3215434083601285</v>
      </c>
      <c r="O266" s="154">
        <f>Kwh!O292/production!O308</f>
        <v>1.4597156398104265</v>
      </c>
      <c r="P266" s="154">
        <f>Kwh!P292/production!P308</f>
        <v>1.3137254901960784</v>
      </c>
      <c r="Q266" s="154">
        <f>Kwh!Q292/production!Q308</f>
        <v>1.3383991894630192</v>
      </c>
    </row>
    <row r="267" spans="1:17" x14ac:dyDescent="0.35">
      <c r="A267" s="33" t="s">
        <v>3</v>
      </c>
      <c r="B267" s="154">
        <f>'Wws=-pro&amp;sup '!I85</f>
        <v>0.44173327724021877</v>
      </c>
      <c r="C267" s="154">
        <f>'Wws=-pro&amp;sup '!J85</f>
        <v>0.4482612383375742</v>
      </c>
      <c r="D267" s="154">
        <f>'Wws=-pro&amp;sup '!K85</f>
        <v>0.47046413502109707</v>
      </c>
      <c r="E267" s="154">
        <f>'Wws=-pro&amp;sup '!L85</f>
        <v>0.42197253433208487</v>
      </c>
      <c r="F267" s="154">
        <f>'Wws=-pro&amp;sup '!M85</f>
        <v>0.44279578289730576</v>
      </c>
      <c r="G267" s="154">
        <f>'Wws=-pro&amp;sup '!N85</f>
        <v>0.43204868154158216</v>
      </c>
      <c r="H267" s="154">
        <f>'Wws=-pro&amp;sup '!O85</f>
        <v>0.44615384615384618</v>
      </c>
      <c r="I267" s="154">
        <f>Kwh!I293/'Wws=-pro&amp;sup '!O84</f>
        <v>0.44325971058644326</v>
      </c>
      <c r="J267" s="154">
        <f>'Wws=-pro&amp;sup '!P85</f>
        <v>0.15500579822187863</v>
      </c>
      <c r="K267" s="154">
        <f>'Wws=-pro&amp;sup '!Q85</f>
        <v>0.1004566210045662</v>
      </c>
      <c r="L267" s="154">
        <f>'Wws=-pro&amp;sup '!R85</f>
        <v>0.14669509594882729</v>
      </c>
      <c r="M267" s="154">
        <f>'Wws=-pro&amp;sup '!S85</f>
        <v>0.17228306655433867</v>
      </c>
      <c r="N267" s="154">
        <f>'Wws=-pro&amp;sup '!T85</f>
        <v>6.5003513703443427E-2</v>
      </c>
      <c r="O267" s="154">
        <f>'Wws=-pro&amp;sup '!U85</f>
        <v>0.21061180292366</v>
      </c>
      <c r="P267" s="154">
        <f>'Wws=-pro&amp;sup '!V85</f>
        <v>7.571912013536379E-2</v>
      </c>
      <c r="Q267" s="154">
        <f>Kwh!Q293/'Wws=-pro&amp;sup '!V84</f>
        <v>0.46942498970042962</v>
      </c>
    </row>
    <row r="268" spans="1:17" x14ac:dyDescent="0.35">
      <c r="A268" s="33" t="s">
        <v>100</v>
      </c>
      <c r="B268" s="154">
        <f>Kwh!B294/production!B310</f>
        <v>0.56333333333333335</v>
      </c>
      <c r="C268" s="154">
        <f>Kwh!C294/production!C310</f>
        <v>0.29655172413793102</v>
      </c>
      <c r="D268" s="154">
        <f>Kwh!D294/production!D310</f>
        <v>0.57664233576642332</v>
      </c>
      <c r="E268" s="154">
        <f>Kwh!E294/production!E310</f>
        <v>0.46323529411764708</v>
      </c>
      <c r="F268" s="154">
        <f>Kwh!F294/production!F310</f>
        <v>0.47191011235955055</v>
      </c>
      <c r="G268" s="154">
        <f>Kwh!G294/production!G310</f>
        <v>0.67672413793103448</v>
      </c>
      <c r="H268" s="154">
        <f>Kwh!H294/production!H310</f>
        <v>1</v>
      </c>
      <c r="I268" s="154">
        <f>Kwh!I294/production!I310</f>
        <v>0.56402959590210588</v>
      </c>
      <c r="J268" s="154">
        <f>Kwh!J294/production!J310</f>
        <v>0.34905660377358488</v>
      </c>
      <c r="K268" s="154" t="e">
        <f>Kwh!K294/production!K310</f>
        <v>#DIV/0!</v>
      </c>
      <c r="L268" s="154" t="e">
        <f>Kwh!L294/production!L310</f>
        <v>#DIV/0!</v>
      </c>
      <c r="M268" s="154">
        <f>Kwh!M294/production!M310</f>
        <v>0.36</v>
      </c>
      <c r="N268" s="154">
        <f>Kwh!N294/production!N310</f>
        <v>0.4375</v>
      </c>
      <c r="O268" s="154">
        <f>Kwh!O294/production!O310</f>
        <v>0.45</v>
      </c>
      <c r="P268" s="154">
        <f>Kwh!P294/production!P310</f>
        <v>0.54814814814814816</v>
      </c>
      <c r="Q268" s="154">
        <f>production!Q310/Kwh!Q294</f>
        <v>2.2657657657657659</v>
      </c>
    </row>
    <row r="269" spans="1:17" x14ac:dyDescent="0.35">
      <c r="A269" s="33" t="s">
        <v>125</v>
      </c>
      <c r="B269" s="154"/>
      <c r="C269" s="154"/>
      <c r="D269" s="154"/>
      <c r="E269" s="154">
        <f>Kwh!E296/production!E312</f>
        <v>1.7161214953271029</v>
      </c>
      <c r="F269" s="154">
        <f>production!F312/Kwh!F296</f>
        <v>0.85436893203883491</v>
      </c>
      <c r="G269" s="154">
        <f>Kwh!G296/production!G312</f>
        <v>1.216</v>
      </c>
      <c r="H269" s="154"/>
      <c r="I269" s="154">
        <f>Kwh!I296/production!I312</f>
        <v>1.3466390184897183</v>
      </c>
      <c r="J269" s="154"/>
      <c r="K269" s="154"/>
      <c r="L269" s="154"/>
      <c r="M269" s="154">
        <f>Kwh!M296/production!M312</f>
        <v>1.207582061950994</v>
      </c>
      <c r="N269" s="154">
        <f>Kwh!N296/production!N312</f>
        <v>1.2045670789724072</v>
      </c>
      <c r="O269" s="154">
        <f>Kwh!O296/production!O312</f>
        <v>1.1901075268817205</v>
      </c>
      <c r="P269" s="154" t="e">
        <f>Kwh!P296/production!P312</f>
        <v>#DIV/0!</v>
      </c>
      <c r="Q269" s="154">
        <f>Kwh!Q294/production!Q309</f>
        <v>9.2058884511714706E-2</v>
      </c>
    </row>
    <row r="270" spans="1:17" x14ac:dyDescent="0.35">
      <c r="A270" s="58" t="s">
        <v>119</v>
      </c>
      <c r="B270" s="107">
        <f>Kwh!B297/'Wws=-pro&amp;sup '!I86</f>
        <v>0.53468107354478911</v>
      </c>
      <c r="C270" s="107">
        <f>Kwh!C297/'Wws=-pro&amp;sup '!J86</f>
        <v>0.52348265895953761</v>
      </c>
      <c r="D270" s="107">
        <f>Kwh!D297/'Wws=-pro&amp;sup '!K86</f>
        <v>0.56928446771378705</v>
      </c>
      <c r="E270" s="107">
        <f>Kwh!E297/'Wws=-pro&amp;sup '!L86</f>
        <v>1.5517484987636878</v>
      </c>
      <c r="F270" s="107">
        <f>Kwh!F297/'Wws=-pro&amp;sup '!M86</f>
        <v>1.3833726018175698</v>
      </c>
      <c r="G270" s="107">
        <f>Kwh!G297/'Wws=-pro&amp;sup '!N86</f>
        <v>0.5314189189189189</v>
      </c>
      <c r="H270" s="107">
        <f>Kwh!H297/'Wws=-pro&amp;sup '!O86</f>
        <v>0.55923050961862975</v>
      </c>
      <c r="I270" s="107">
        <f>Kwh!I297/'Wws=-pro&amp;sup '!O84</f>
        <v>1.0912765832796298</v>
      </c>
      <c r="J270" s="107">
        <f>Kwh!J297/production!J313</f>
        <v>1.44688995215311</v>
      </c>
      <c r="K270" s="107">
        <f>Kwh!K297/production!K313</f>
        <v>1.5443722943722944</v>
      </c>
      <c r="L270" s="107">
        <f>Kwh!L297/production!L313</f>
        <v>1.5470653377630121</v>
      </c>
      <c r="M270" s="107">
        <f>Kwh!M297/production!M313</f>
        <v>0.46059743954480797</v>
      </c>
      <c r="N270" s="107">
        <f>Kwh!N297/production!N313</f>
        <v>1.4161778326644026</v>
      </c>
      <c r="O270" s="107">
        <f>Kwh!O297/production!O313</f>
        <v>0.34451836852762513</v>
      </c>
      <c r="P270" s="107">
        <f>Kwh!P297/production!P313</f>
        <v>1.1798800799467022</v>
      </c>
      <c r="Q270" s="154">
        <f>Kwh!Q297/production!Q313</f>
        <v>1.3009462424574876</v>
      </c>
    </row>
    <row r="271" spans="1:17" x14ac:dyDescent="0.35">
      <c r="A271" s="33" t="s">
        <v>4</v>
      </c>
      <c r="B271" s="153">
        <f>Kwh!B298/production!B314</f>
        <v>1.1386647101980925</v>
      </c>
      <c r="C271" s="153">
        <f>Kwh!C298/production!C314</f>
        <v>1.1091170136396267</v>
      </c>
      <c r="D271" s="153">
        <f>Kwh!D298/production!D314</f>
        <v>1.1042538354253835</v>
      </c>
      <c r="E271" s="153">
        <f>Kwh!E298/production!E314</f>
        <v>1.1257645259938838</v>
      </c>
      <c r="F271" s="153">
        <f>Kwh!F298/production!F314</f>
        <v>1.1291980808773132</v>
      </c>
      <c r="G271" s="153">
        <f>Kwh!G298/production!G314</f>
        <v>1.1105685385420301</v>
      </c>
      <c r="H271" s="153">
        <f>Kwh!H298/production!H314</f>
        <v>1.0985339243095806</v>
      </c>
      <c r="I271" s="153">
        <f>Kwh!I298/production!I314</f>
        <v>1.1163132799026072</v>
      </c>
      <c r="J271" s="153">
        <f>Kwh!J298/production!J314</f>
        <v>1.1391752577319587</v>
      </c>
      <c r="K271" s="153">
        <f>Kwh!K298/production!K314</f>
        <v>1.1190944881889764</v>
      </c>
      <c r="L271" s="153">
        <f>Kwh!L298/production!L314</f>
        <v>1.1468423091824873</v>
      </c>
      <c r="M271" s="153">
        <f>Kwh!M298/production!M314</f>
        <v>1.1432614078528476</v>
      </c>
      <c r="N271" s="153">
        <f>Kwh!N298/production!N314</f>
        <v>1.1189412169130286</v>
      </c>
      <c r="O271" s="153">
        <f>Kwh!O298/production!O314</f>
        <v>1.1834291187739463</v>
      </c>
      <c r="P271" s="153">
        <f>Kwh!P298/production!P314</f>
        <v>1.217070168239639</v>
      </c>
      <c r="Q271" s="153">
        <f>Kwh!Q298/production!Q314</f>
        <v>1.149468085106383</v>
      </c>
    </row>
    <row r="272" spans="1:17" x14ac:dyDescent="0.35">
      <c r="A272" s="33" t="s">
        <v>112</v>
      </c>
      <c r="B272" s="153" t="s">
        <v>369</v>
      </c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91"/>
    </row>
    <row r="273" spans="1:17" x14ac:dyDescent="0.35">
      <c r="A273" s="33" t="s">
        <v>128</v>
      </c>
      <c r="B273" s="153"/>
      <c r="C273" s="153"/>
      <c r="D273" s="153"/>
      <c r="E273" s="153"/>
      <c r="F273" s="153"/>
      <c r="G273" s="153"/>
      <c r="H273" s="153">
        <f>production!H317/Kwh!H300</f>
        <v>1.1386861313868613</v>
      </c>
      <c r="I273" s="153">
        <f>production!I317/Kwh!I300</f>
        <v>1.1386861313868613</v>
      </c>
      <c r="J273" s="153"/>
      <c r="K273" s="153"/>
      <c r="L273" s="153"/>
      <c r="M273" s="153"/>
      <c r="N273" s="153"/>
      <c r="O273" s="153"/>
      <c r="P273" s="153">
        <f>Kwh!P300/production!P317</f>
        <v>0.85875706214689262</v>
      </c>
      <c r="Q273" s="153">
        <f>Kwh!Q300/production!Q317</f>
        <v>0.85875706214689262</v>
      </c>
    </row>
    <row r="274" spans="1:17" x14ac:dyDescent="0.35">
      <c r="A274" s="46" t="s">
        <v>118</v>
      </c>
      <c r="B274" s="192">
        <f>Kwh!B301/production!B318</f>
        <v>1.1386647101980925</v>
      </c>
      <c r="C274" s="192">
        <f>Kwh!C301/production!C318</f>
        <v>1.1091170136396267</v>
      </c>
      <c r="D274" s="192">
        <f>Kwh!D301/production!D318</f>
        <v>1.1042538354253835</v>
      </c>
      <c r="E274" s="192">
        <f>Kwh!E301/production!E318</f>
        <v>1.1257645259938838</v>
      </c>
      <c r="F274" s="192">
        <f>Kwh!F301/production!F318</f>
        <v>1.1291980808773132</v>
      </c>
      <c r="G274" s="192">
        <f>Kwh!G301/production!G318</f>
        <v>1.1105685385420301</v>
      </c>
      <c r="H274" s="192">
        <f>Kwh!H301/production!H318</f>
        <v>1.0660107902253253</v>
      </c>
      <c r="I274" s="192">
        <f>Kwh!I301/production!I318</f>
        <v>1.1109773228978528</v>
      </c>
      <c r="J274" s="192">
        <f>Kwh!J301/production!J318</f>
        <v>1.1391752577319587</v>
      </c>
      <c r="K274" s="192">
        <f>Kwh!K301/production!K318</f>
        <v>1.1190944881889764</v>
      </c>
      <c r="L274" s="192">
        <f>Kwh!L301/production!L318</f>
        <v>1.1468423091824873</v>
      </c>
      <c r="M274" s="192">
        <f>Kwh!M301/production!M318</f>
        <v>1.1432614078528476</v>
      </c>
      <c r="N274" s="192">
        <f>Kwh!N301/production!N318</f>
        <v>1.1189412169130286</v>
      </c>
      <c r="O274" s="192">
        <f>Kwh!O301/production!O318</f>
        <v>1.1834291187739463</v>
      </c>
      <c r="P274" s="192">
        <f>Kwh!P301/production!P318</f>
        <v>1.1514032496307238</v>
      </c>
      <c r="Q274" s="192">
        <f>Kwh!Q301/production!Q318</f>
        <v>1.1411042944785277</v>
      </c>
    </row>
    <row r="275" spans="1:17" x14ac:dyDescent="0.35">
      <c r="A275" s="33" t="s">
        <v>99</v>
      </c>
      <c r="B275" s="153">
        <f>Kwh!B302/production!B319</f>
        <v>0.51282051282051277</v>
      </c>
      <c r="C275" s="153">
        <f>Kwh!C302/production!C319</f>
        <v>0.46678321678321677</v>
      </c>
      <c r="D275" s="153">
        <f>Kwh!D302/production!D319</f>
        <v>0.50666666666666671</v>
      </c>
      <c r="E275" s="153">
        <f>Kwh!E302/production!E319</f>
        <v>0.52197802197802201</v>
      </c>
      <c r="F275" s="153">
        <f>Kwh!F302/production!F319</f>
        <v>0.50510204081632648</v>
      </c>
      <c r="G275" s="153">
        <f>Kwh!G302/production!G319</f>
        <v>0.5</v>
      </c>
      <c r="H275" s="153">
        <f>Kwh!H302/production!H319</f>
        <v>0.51764705882352946</v>
      </c>
      <c r="I275" s="153">
        <f>Kwh!I302/production!I319</f>
        <v>0.4974120082815735</v>
      </c>
      <c r="J275" s="154">
        <f>Kwh!J302/production!J319</f>
        <v>0.51622418879056042</v>
      </c>
      <c r="K275" s="154">
        <f>Kwh!K302/production!K319</f>
        <v>0.51515151515151514</v>
      </c>
      <c r="L275" s="154">
        <f>Kwh!L302/production!L319</f>
        <v>0.49677419354838709</v>
      </c>
      <c r="M275" s="154">
        <f>Kwh!M302/production!M319</f>
        <v>0.52272727272727271</v>
      </c>
      <c r="N275" s="154">
        <f>Kwh!N302/production!N319</f>
        <v>0.517948717948718</v>
      </c>
      <c r="O275" s="154">
        <f>Kwh!O302/production!O319</f>
        <v>0.51500000000000001</v>
      </c>
      <c r="P275" s="154">
        <f>Kwh!P302/production!P319</f>
        <v>0.51315789473684215</v>
      </c>
      <c r="Q275" s="154">
        <f>Kwh!Q302/production!Q319</f>
        <v>0.51464713715046606</v>
      </c>
    </row>
    <row r="276" spans="1:17" x14ac:dyDescent="0.35">
      <c r="A276" s="33" t="s">
        <v>7</v>
      </c>
      <c r="B276" s="153">
        <f>Kwh!B303/production!B320</f>
        <v>0.44464392579293838</v>
      </c>
      <c r="C276" s="153">
        <f>Kwh!C303/production!C320</f>
        <v>0.44695121951219513</v>
      </c>
      <c r="D276" s="153">
        <f>Kwh!D303/production!D320</f>
        <v>0.43463687150837987</v>
      </c>
      <c r="E276" s="153">
        <f>Kwh!E303/production!E320</f>
        <v>0.3529874213836478</v>
      </c>
      <c r="F276" s="153">
        <f>Kwh!F303/production!F320</f>
        <v>0.43595187544232128</v>
      </c>
      <c r="G276" s="153">
        <f>Kwh!G303/production!G320</f>
        <v>0.44838709677419353</v>
      </c>
      <c r="H276" s="153">
        <f>Kwh!H303/production!H320</f>
        <v>0.43828571428571428</v>
      </c>
      <c r="I276" s="153">
        <f>Kwh!I303/production!I320</f>
        <v>0.43173043173043174</v>
      </c>
      <c r="J276" s="154">
        <f>Kwh!J303/production!J320</f>
        <v>0.44277777777777777</v>
      </c>
      <c r="K276" s="154">
        <f>Kwh!K303/production!K320</f>
        <v>0.43742757821552725</v>
      </c>
      <c r="L276" s="154">
        <f>Kwh!L303/production!L320</f>
        <v>0.43131868131868134</v>
      </c>
      <c r="M276" s="154">
        <f>Kwh!M303/production!M320</f>
        <v>0.41358695652173916</v>
      </c>
      <c r="N276" s="154">
        <f>Kwh!N303/production!N320</f>
        <v>0.4963855421686747</v>
      </c>
      <c r="O276" s="154">
        <f>Kwh!O303/production!O320</f>
        <v>0.46553672316384181</v>
      </c>
      <c r="P276" s="154">
        <f>Kwh!P303/production!P320</f>
        <v>0.48855421686746986</v>
      </c>
      <c r="Q276" s="154">
        <f>Kwh!Q303/production!Q320</f>
        <v>0.45267188009123493</v>
      </c>
    </row>
    <row r="277" spans="1:17" x14ac:dyDescent="0.35">
      <c r="A277" s="33" t="s">
        <v>103</v>
      </c>
      <c r="B277" s="153">
        <f>Kwh!B304/production!B321</f>
        <v>0.43159922928709055</v>
      </c>
      <c r="C277" s="153">
        <f>Kwh!C304/production!C321</f>
        <v>0.49673202614379086</v>
      </c>
      <c r="D277" s="153">
        <f>Kwh!D304/production!D321</f>
        <v>0.47106325706594887</v>
      </c>
      <c r="E277" s="153">
        <f>Kwh!E304/production!E321</f>
        <v>0.49024707412223667</v>
      </c>
      <c r="F277" s="153">
        <f>Kwh!F304/production!F321</f>
        <v>0.50277008310249305</v>
      </c>
      <c r="G277" s="153">
        <f>Kwh!G304/production!G321</f>
        <v>0.4974025974025974</v>
      </c>
      <c r="H277" s="153">
        <f>Kwh!H304/production!H321</f>
        <v>0.5079155672823219</v>
      </c>
      <c r="I277" s="153">
        <f>Kwh!I304/production!I321</f>
        <v>0.4879112168053904</v>
      </c>
      <c r="J277" s="154">
        <f>Kwh!J304/production!J321</f>
        <v>0.51837524177949712</v>
      </c>
      <c r="K277" s="154">
        <f>Kwh!K304/production!K321</f>
        <v>0.4948051948051948</v>
      </c>
      <c r="L277" s="154">
        <f>Kwh!L304/production!L321</f>
        <v>0.54205607476635509</v>
      </c>
      <c r="M277" s="154">
        <f>Kwh!M304/production!M321</f>
        <v>0.49216710182767626</v>
      </c>
      <c r="N277" s="154">
        <f>Kwh!N304/production!N321</f>
        <v>0.55327868852459017</v>
      </c>
      <c r="O277" s="154">
        <f>Kwh!O304/production!O321</f>
        <v>0.23848238482384823</v>
      </c>
      <c r="P277" s="154">
        <f>Kwh!P304/production!P321</f>
        <v>0.55000000000000004</v>
      </c>
      <c r="Q277" s="154">
        <f>Kwh!Q304/production!Q321</f>
        <v>0.48871556588118154</v>
      </c>
    </row>
    <row r="278" spans="1:17" x14ac:dyDescent="0.35">
      <c r="A278" s="54" t="s">
        <v>117</v>
      </c>
      <c r="B278" s="193">
        <f>Kwh!B305/production!B322</f>
        <v>0.44843234323432341</v>
      </c>
      <c r="C278" s="193">
        <f>Kwh!C305/production!C322</f>
        <v>0.46355391333557272</v>
      </c>
      <c r="D278" s="193">
        <f>Kwh!D305/production!D322</f>
        <v>0.44875139768915395</v>
      </c>
      <c r="E278" s="193">
        <f>Kwh!E305/production!E322</f>
        <v>0.4143049932523617</v>
      </c>
      <c r="F278" s="193">
        <f>Kwh!F305/production!F322</f>
        <v>0.46860080793242748</v>
      </c>
      <c r="G278" s="193">
        <f>Kwh!G305/production!G322</f>
        <v>0.46324081020255065</v>
      </c>
      <c r="H278" s="193">
        <f>Kwh!H305/production!H322</f>
        <v>0.46303211351755041</v>
      </c>
      <c r="I278" s="193">
        <f>Kwh!I305/production!I322</f>
        <v>0.45406552737563949</v>
      </c>
      <c r="J278" s="193">
        <f>Kwh!J305/production!J322</f>
        <v>0.4813008130081301</v>
      </c>
      <c r="K278" s="193">
        <f>Kwh!K305/production!K322</f>
        <v>0.45885005636978582</v>
      </c>
      <c r="L278" s="193">
        <f>Kwh!L305/production!L322</f>
        <v>0.46549192364170339</v>
      </c>
      <c r="M278" s="193">
        <f>Kwh!M305/production!M322</f>
        <v>0.44338287331917903</v>
      </c>
      <c r="N278" s="193">
        <f>Kwh!N305/production!N322</f>
        <v>0.51410900657131808</v>
      </c>
      <c r="O278" s="193">
        <f>Kwh!O305/production!O322</f>
        <v>0.40731166912850814</v>
      </c>
      <c r="P278" s="193">
        <f>Kwh!P305/production!P322</f>
        <v>0.50766871165644167</v>
      </c>
      <c r="Q278" s="193">
        <f>Kwh!Q305/production!Q322</f>
        <v>0.46833972934760654</v>
      </c>
    </row>
    <row r="279" spans="1:17" x14ac:dyDescent="0.35">
      <c r="A279" s="56" t="s">
        <v>9</v>
      </c>
      <c r="B279" s="194">
        <f>Kwh!B306/production!B323</f>
        <v>0.90185885318210457</v>
      </c>
      <c r="C279" s="194">
        <f>Kwh!C306/production!C323</f>
        <v>0.85140966628308401</v>
      </c>
      <c r="D279" s="194">
        <f>Kwh!D306/production!D323</f>
        <v>0.88083357792779571</v>
      </c>
      <c r="E279" s="194">
        <f>Kwh!E306/production!E323</f>
        <v>1.0770735524256652</v>
      </c>
      <c r="F279" s="194">
        <f>Kwh!F306/production!F323</f>
        <v>0.97725993470674322</v>
      </c>
      <c r="G279" s="194">
        <f>Kwh!G306/production!G323</f>
        <v>0.70552219474861655</v>
      </c>
      <c r="H279" s="194">
        <f>Kwh!H306/production!H323</f>
        <v>0.87569988801791709</v>
      </c>
      <c r="I279" s="194">
        <f>Kwh!I306/production!I323</f>
        <v>0.93904630798057431</v>
      </c>
      <c r="J279" s="194">
        <f>Kwh!J304/production!J320</f>
        <v>0.44666666666666666</v>
      </c>
      <c r="K279" s="194">
        <f>Kwh!K304/production!K320</f>
        <v>0.22074159907300117</v>
      </c>
      <c r="L279" s="194">
        <f>Kwh!L304/production!L320</f>
        <v>0.22307692307692309</v>
      </c>
      <c r="M279" s="194">
        <f>Kwh!M304/production!M320</f>
        <v>0.2048913043478261</v>
      </c>
      <c r="N279" s="194">
        <f>Kwh!N304/production!N320</f>
        <v>0.24397590361445784</v>
      </c>
      <c r="O279" s="194">
        <f>Kwh!O304/production!O320</f>
        <v>9.9435028248587576E-2</v>
      </c>
      <c r="P279" s="194">
        <f>Kwh!P304/production!P320</f>
        <v>0.23855421686746989</v>
      </c>
      <c r="Q279" s="194">
        <f>Kwh!Q306/production!Q323</f>
        <v>0.93548326755083333</v>
      </c>
    </row>
    <row r="281" spans="1:17" ht="15.5" x14ac:dyDescent="0.35">
      <c r="A281" s="33" t="s">
        <v>1</v>
      </c>
      <c r="B281" s="64" t="s">
        <v>1164</v>
      </c>
      <c r="C281" s="64" t="s">
        <v>1107</v>
      </c>
      <c r="D281" s="64" t="s">
        <v>1108</v>
      </c>
      <c r="E281" s="64" t="s">
        <v>1109</v>
      </c>
      <c r="F281" s="64" t="s">
        <v>1110</v>
      </c>
      <c r="G281" s="64" t="s">
        <v>1111</v>
      </c>
      <c r="H281" s="64" t="s">
        <v>1112</v>
      </c>
      <c r="I281" s="65" t="s">
        <v>1162</v>
      </c>
      <c r="J281" s="64" t="s">
        <v>1113</v>
      </c>
      <c r="K281" s="64" t="s">
        <v>1114</v>
      </c>
      <c r="L281" s="64" t="s">
        <v>1157</v>
      </c>
      <c r="M281" s="64" t="s">
        <v>1158</v>
      </c>
      <c r="N281" s="64" t="s">
        <v>1159</v>
      </c>
      <c r="O281" s="64" t="s">
        <v>1160</v>
      </c>
      <c r="P281" s="64" t="s">
        <v>1161</v>
      </c>
      <c r="Q281" s="195" t="s">
        <v>1166</v>
      </c>
    </row>
    <row r="282" spans="1:17" x14ac:dyDescent="0.35">
      <c r="A282" s="33" t="s">
        <v>2</v>
      </c>
      <c r="B282" s="154">
        <f>Kwh!B310/production!B327</f>
        <v>1.4663461538461537</v>
      </c>
      <c r="C282" s="154">
        <f>Kwh!C310/production!C327</f>
        <v>1.3198198198198199</v>
      </c>
      <c r="D282" s="154">
        <f>Kwh!D310/production!D327</f>
        <v>1.4181818181818182</v>
      </c>
      <c r="E282" s="154">
        <f>Kwh!E310/production!E327</f>
        <v>1.1663326653306614</v>
      </c>
      <c r="F282" s="154">
        <f>Kwh!F310/production!F327</f>
        <v>1.2685185185185186</v>
      </c>
      <c r="G282" s="154">
        <f>Kwh!G310/production!G327</f>
        <v>1.3733333333333333</v>
      </c>
      <c r="H282" s="154">
        <f>Kwh!H310/production!H327</f>
        <v>1.3778801843317972</v>
      </c>
      <c r="I282" s="154">
        <f>Kwh!I310/production!I327</f>
        <v>1.3137797454344218</v>
      </c>
      <c r="J282" s="154">
        <f>Kwh!J310/production!J327</f>
        <v>1.3856502242152466</v>
      </c>
      <c r="K282" s="154">
        <f>Kwh!K310/production!K327</f>
        <v>1.2529644268774704</v>
      </c>
      <c r="L282" s="154">
        <f>Kwh!L310/production!L327</f>
        <v>1.3991416309012876</v>
      </c>
      <c r="M282" s="154">
        <f>Kwh!M310/production!M327</f>
        <v>1.3107142857142857</v>
      </c>
      <c r="N282" s="154">
        <f>Kwh!N310/production!N327</f>
        <v>1.3488372093023255</v>
      </c>
      <c r="O282" s="154">
        <f>Kwh!O310/production!O327</f>
        <v>1.3142857142857143</v>
      </c>
      <c r="P282" s="154">
        <f>Kwh!P310/production!P327</f>
        <v>1.3359683794466404</v>
      </c>
      <c r="Q282" s="154">
        <f>Kwh!Q310/production!Q327</f>
        <v>1.3339181286549708</v>
      </c>
    </row>
    <row r="283" spans="1:17" x14ac:dyDescent="0.35">
      <c r="A283" s="33" t="s">
        <v>3</v>
      </c>
      <c r="B283" s="154">
        <f>'Wws=-pro&amp;sup '!W85</f>
        <v>0.46174652241112829</v>
      </c>
      <c r="C283" s="154">
        <f>'Wws=-pro&amp;sup '!X85</f>
        <v>0.36174242424242425</v>
      </c>
      <c r="D283" s="154">
        <f>'Wws=-pro&amp;sup '!Y85</f>
        <v>0.48492159227985526</v>
      </c>
      <c r="E283" s="154">
        <f>'Wws=-pro&amp;sup '!Z85</f>
        <v>0.49925037481259371</v>
      </c>
      <c r="F283" s="154">
        <f>'Wws=-pro&amp;sup '!AA85</f>
        <v>0.29377921610931318</v>
      </c>
      <c r="G283" s="154">
        <f>'Wws=-pro&amp;sup '!AB85</f>
        <v>0.33406512989388948</v>
      </c>
      <c r="H283" s="154">
        <f>'Wws=-pro&amp;sup '!AC85</f>
        <v>0.42813572245520398</v>
      </c>
      <c r="I283" s="154">
        <f>Kwh!I311/'Wws=-pro&amp;sup '!AC84</f>
        <v>0.43208092485549132</v>
      </c>
      <c r="J283" s="154">
        <f>'Wws=-pro&amp;sup '!AD85</f>
        <v>0.50902527075812276</v>
      </c>
      <c r="K283" s="154">
        <f>'Wws=-pro&amp;sup '!AE85</f>
        <v>0.62476808905380332</v>
      </c>
      <c r="L283" s="154">
        <f>'Wws=-pro&amp;sup '!AF85</f>
        <v>0.67357788410419994</v>
      </c>
      <c r="M283" s="154">
        <f>'Wws=-pro&amp;sup '!AG85</f>
        <v>0.50672143390589997</v>
      </c>
      <c r="N283" s="154">
        <f>'Wws=-pro&amp;sup '!AH85</f>
        <v>0.62282878411910669</v>
      </c>
      <c r="O283" s="154">
        <f>'Wws=-pro&amp;sup '!AI85</f>
        <v>0.37853323147440793</v>
      </c>
      <c r="P283" s="154">
        <f>'Wws=-pro&amp;sup '!AJ85</f>
        <v>0.43195266272189348</v>
      </c>
      <c r="Q283" s="154">
        <f>Kwh!Q311/'Wws=-pro&amp;sup '!AJ84</f>
        <v>0.44255241788874078</v>
      </c>
    </row>
    <row r="284" spans="1:17" x14ac:dyDescent="0.35">
      <c r="A284" s="33" t="s">
        <v>100</v>
      </c>
      <c r="B284" s="154">
        <f>Kwh!B312/production!B329</f>
        <v>0.57246376811594202</v>
      </c>
      <c r="C284" s="154">
        <f>Kwh!C312/production!C329</f>
        <v>0.56537102473498235</v>
      </c>
      <c r="D284" s="154">
        <f>Kwh!D312/production!D329</f>
        <v>0.5</v>
      </c>
      <c r="E284" s="154">
        <f>Kwh!E312/production!E329</f>
        <v>0.5725190839694656</v>
      </c>
      <c r="F284" s="154">
        <f>Kwh!F312/production!F329</f>
        <v>0.48535564853556484</v>
      </c>
      <c r="G284" s="154">
        <f>Kwh!G312/production!G329</f>
        <v>1</v>
      </c>
      <c r="H284" s="154">
        <f>Kwh!H312/production!H329</f>
        <v>0.52360515021459231</v>
      </c>
      <c r="I284" s="154">
        <f>Kwh!I312/production!I329</f>
        <v>0.59829545454545452</v>
      </c>
      <c r="J284" s="154">
        <f>Kwh!J312/production!J329</f>
        <v>0.52173913043478259</v>
      </c>
      <c r="K284" s="154">
        <f>Kwh!K312/production!K329</f>
        <v>0.54008438818565396</v>
      </c>
      <c r="L284" s="154">
        <f>Kwh!L312/production!L329</f>
        <v>0.41350210970464135</v>
      </c>
      <c r="M284" s="154">
        <f>Kwh!M312/production!M329</f>
        <v>0.47368421052631576</v>
      </c>
      <c r="N284" s="154">
        <f>Kwh!N312/production!N329</f>
        <v>0.43450479233226835</v>
      </c>
      <c r="O284" s="154">
        <f>Kwh!O312/production!O329</f>
        <v>0.61029411764705888</v>
      </c>
      <c r="P284" s="154">
        <f>Kwh!P312/production!P329</f>
        <v>0.59583333333333333</v>
      </c>
      <c r="Q284" s="154">
        <f>Kwh!Q312/production!Q329</f>
        <v>0.50410612760581175</v>
      </c>
    </row>
    <row r="285" spans="1:17" x14ac:dyDescent="0.35">
      <c r="A285" s="33" t="s">
        <v>125</v>
      </c>
      <c r="B285" s="154"/>
      <c r="C285" s="154"/>
      <c r="D285" s="154"/>
      <c r="E285" s="154">
        <f>Kwh!E314/production!E331</f>
        <v>1.2059386973180077</v>
      </c>
      <c r="F285" s="154">
        <f>Kwh!F314/production!F331</f>
        <v>0.83295540438397586</v>
      </c>
      <c r="G285" s="154">
        <f>Kwh!G314/production!G331</f>
        <v>1.2315222711698484</v>
      </c>
      <c r="H285" s="154" t="e">
        <f>Kwh!H314/production!H331</f>
        <v>#DIV/0!</v>
      </c>
      <c r="I285" s="154">
        <f>Kwh!I314/production!I331</f>
        <v>1.0680241994983031</v>
      </c>
      <c r="J285" s="154"/>
      <c r="K285" s="154"/>
      <c r="L285" s="154"/>
      <c r="M285" s="154">
        <f>Kwh!M314/production!M331</f>
        <v>1.1628548895899053</v>
      </c>
      <c r="N285" s="154">
        <f>Kwh!N314/production!N331</f>
        <v>1.3071564281190626</v>
      </c>
      <c r="O285" s="154" t="e">
        <f>Kwh!O314/production!O331</f>
        <v>#DIV/0!</v>
      </c>
      <c r="P285" s="154" t="e">
        <f>Kwh!P314/production!P331</f>
        <v>#DIV/0!</v>
      </c>
      <c r="Q285" s="154">
        <f>Kwh!Q314/production!Q331</f>
        <v>1.2182260024301337</v>
      </c>
    </row>
    <row r="286" spans="1:17" x14ac:dyDescent="0.35">
      <c r="A286" s="58" t="s">
        <v>119</v>
      </c>
      <c r="B286" s="107">
        <f>Kwh!B315/production!B332</f>
        <v>1.3911187019641331</v>
      </c>
      <c r="C286" s="107">
        <f>Kwh!C315/production!C332</f>
        <v>1.180976430976431</v>
      </c>
      <c r="D286" s="107">
        <f>Kwh!D315/production!D332</f>
        <v>0.97590361445783136</v>
      </c>
      <c r="E286" s="107">
        <f>Kwh!E315/production!E332</f>
        <v>1.2710280373831775</v>
      </c>
      <c r="F286" s="107">
        <f>Kwh!F315/production!F332</f>
        <v>1.0575327803050576</v>
      </c>
      <c r="G286" s="107">
        <f>Kwh!G315/production!G332</f>
        <v>0.56142584341183954</v>
      </c>
      <c r="H286" s="107">
        <f>Kwh!H315/production!H332</f>
        <v>1.1650412603150788</v>
      </c>
      <c r="I286" s="107">
        <f>Kwh!I315/production!I332</f>
        <v>1.2080057651991614</v>
      </c>
      <c r="J286" s="107">
        <f>Kwh!J315/production!J332</f>
        <v>1.2096317280453257</v>
      </c>
      <c r="K286" s="107">
        <f>Kwh!K315/production!K332</f>
        <v>1.2059352517985611</v>
      </c>
      <c r="L286" s="107">
        <f>Kwh!L315/production!L332</f>
        <v>1.2711069418386491</v>
      </c>
      <c r="M286" s="107">
        <f>Kwh!M315/production!M332</f>
        <v>0.40071605618286971</v>
      </c>
      <c r="N286" s="107">
        <f>Kwh!N315/production!N332</f>
        <v>1.3107181522915914</v>
      </c>
      <c r="O286" s="107">
        <f>Kwh!O315/production!O332</f>
        <v>1.714138286893705</v>
      </c>
      <c r="P286" s="107">
        <f>Kwh!P315/production!P332</f>
        <v>1.1675017895490336</v>
      </c>
      <c r="Q286" s="154">
        <f>Kwh!Q315/production!Q332</f>
        <v>1.2823823406913786</v>
      </c>
    </row>
    <row r="287" spans="1:17" x14ac:dyDescent="0.35">
      <c r="A287" s="33" t="s">
        <v>4</v>
      </c>
      <c r="B287" s="153">
        <f>Kwh!B316/production!B333</f>
        <v>1.216</v>
      </c>
      <c r="C287" s="153">
        <f>Kwh!C316/production!C333</f>
        <v>1.2733612273361228</v>
      </c>
      <c r="D287" s="153">
        <f>Kwh!D316/production!D333</f>
        <v>1.1837994914638577</v>
      </c>
      <c r="E287" s="153">
        <f>Kwh!E316/production!E333</f>
        <v>1.1504725897920605</v>
      </c>
      <c r="F287" s="153">
        <f>Kwh!F316/production!F333</f>
        <v>0.45011600928074247</v>
      </c>
      <c r="G287" s="153">
        <f>Kwh!G316/production!G333</f>
        <v>1.1298613459587419</v>
      </c>
      <c r="H287" s="153">
        <f>Kwh!H316/production!H333</f>
        <v>1.1266731962128631</v>
      </c>
      <c r="I287" s="153">
        <f>Kwh!I316/production!I333</f>
        <v>1.0589631348557567</v>
      </c>
      <c r="J287" s="153">
        <f>Kwh!J316/production!J333</f>
        <v>1.1246674268339034</v>
      </c>
      <c r="K287" s="153">
        <f>Kwh!K316/production!K333</f>
        <v>1.1525305410122164</v>
      </c>
      <c r="L287" s="153">
        <f>Kwh!L316/production!L333</f>
        <v>1.1807228915662651</v>
      </c>
      <c r="M287" s="153">
        <f>Kwh!M316/production!M333</f>
        <v>1.3197879858657244</v>
      </c>
      <c r="N287" s="153">
        <f>Kwh!N316/production!N333</f>
        <v>1.1770491803278689</v>
      </c>
      <c r="O287" s="153">
        <f>Kwh!O316/production!O333</f>
        <v>1.2034457478005864</v>
      </c>
      <c r="P287" s="153">
        <f>Kwh!P316/production!P333</f>
        <v>1.1973025048169557</v>
      </c>
      <c r="Q287" s="153">
        <f>Kwh!Q316/production!Q333</f>
        <v>1.1908621551101981</v>
      </c>
    </row>
    <row r="288" spans="1:17" x14ac:dyDescent="0.35">
      <c r="A288" s="33" t="s">
        <v>112</v>
      </c>
      <c r="B288" s="153" t="s">
        <v>369</v>
      </c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91"/>
    </row>
    <row r="289" spans="1:17" x14ac:dyDescent="0.35">
      <c r="A289" s="33" t="s">
        <v>128</v>
      </c>
      <c r="B289" s="153"/>
      <c r="C289" s="153"/>
      <c r="D289" s="153"/>
      <c r="E289" s="153"/>
      <c r="F289" s="153"/>
      <c r="G289" s="153"/>
      <c r="H289" s="153">
        <f>production!H333/Kwh!H316</f>
        <v>0.88756882063170095</v>
      </c>
      <c r="I289" s="153">
        <f>production!I333/Kwh!I316</f>
        <v>0.94431993625180533</v>
      </c>
      <c r="J289" s="153"/>
      <c r="K289" s="153"/>
      <c r="L289" s="153"/>
      <c r="M289" s="153"/>
      <c r="N289" s="153"/>
      <c r="O289" s="153"/>
      <c r="P289" s="153">
        <f>Kwh!P318/production!P337</f>
        <v>0.88429752066115708</v>
      </c>
      <c r="Q289" s="153">
        <f>Kwh!Q318/production!Q337</f>
        <v>0.88429752066115708</v>
      </c>
    </row>
    <row r="290" spans="1:17" x14ac:dyDescent="0.35">
      <c r="A290" s="46" t="s">
        <v>118</v>
      </c>
      <c r="B290" s="192">
        <f>Kwh!B319/production!B338</f>
        <v>1.216</v>
      </c>
      <c r="C290" s="192">
        <f>Kwh!C319/production!C338</f>
        <v>1.2733612273361228</v>
      </c>
      <c r="D290" s="192">
        <f>Kwh!D319/production!D338</f>
        <v>1.1837994914638577</v>
      </c>
      <c r="E290" s="192">
        <f>Kwh!E319/production!E338</f>
        <v>1.1504725897920605</v>
      </c>
      <c r="F290" s="192">
        <f>Kwh!F319/production!F338</f>
        <v>0.45011600928074247</v>
      </c>
      <c r="G290" s="192">
        <f>Kwh!G319/production!G338</f>
        <v>1.1298613459587419</v>
      </c>
      <c r="H290" s="192">
        <f>Kwh!H319/production!H338</f>
        <v>1.0847613219094248</v>
      </c>
      <c r="I290" s="192">
        <f>Kwh!I319/production!I338</f>
        <v>1.0525409579463634</v>
      </c>
      <c r="J290" s="192">
        <f>Kwh!J319/production!J338</f>
        <v>1.1246674268339034</v>
      </c>
      <c r="K290" s="192">
        <f>Kwh!K319/production!K338</f>
        <v>1.1525305410122164</v>
      </c>
      <c r="L290" s="192">
        <f>Kwh!L319/production!L338</f>
        <v>1.1807228915662651</v>
      </c>
      <c r="M290" s="192">
        <f>Kwh!M319/production!M338</f>
        <v>1.3197879858657244</v>
      </c>
      <c r="N290" s="192">
        <f>Kwh!N319/production!N338</f>
        <v>1.1770491803278689</v>
      </c>
      <c r="O290" s="192">
        <f>Kwh!O319/production!O338</f>
        <v>1.2034457478005864</v>
      </c>
      <c r="P290" s="192">
        <f>Kwh!P319/production!P338</f>
        <v>1.1548688465684513</v>
      </c>
      <c r="Q290" s="192">
        <f>Kwh!Q319/production!Q338</f>
        <v>1.1844404153617933</v>
      </c>
    </row>
    <row r="291" spans="1:17" x14ac:dyDescent="0.35">
      <c r="A291" s="33" t="s">
        <v>99</v>
      </c>
      <c r="B291" s="153">
        <f>Kwh!B320/production!B339</f>
        <v>0.51754385964912286</v>
      </c>
      <c r="C291" s="153">
        <f>Kwh!C320/production!C339</f>
        <v>0.5130434782608696</v>
      </c>
      <c r="D291" s="153">
        <f>Kwh!D320/production!D339</f>
        <v>0.38500000000000001</v>
      </c>
      <c r="E291" s="153">
        <f>Kwh!E320/production!E339</f>
        <v>0.51282051282051277</v>
      </c>
      <c r="F291" s="153">
        <f>Kwh!F320/production!F339</f>
        <v>0.51515151515151514</v>
      </c>
      <c r="G291" s="153">
        <f>Kwh!G320/production!G339</f>
        <v>0.51381215469613262</v>
      </c>
      <c r="H291" s="153">
        <f>Kwh!H320/production!H339</f>
        <v>0.50331125827814571</v>
      </c>
      <c r="I291" s="153">
        <f>Kwh!I320/production!I339</f>
        <v>0.49400986610288938</v>
      </c>
      <c r="J291" s="154">
        <f>Kwh!J320/production!J339</f>
        <v>0.51020408163265307</v>
      </c>
      <c r="K291" s="154">
        <f>Kwh!K320/production!K339</f>
        <v>0.50958904109589043</v>
      </c>
      <c r="L291" s="154">
        <f>Kwh!L320/production!L339</f>
        <v>0.54221165279429251</v>
      </c>
      <c r="M291" s="154">
        <f>Kwh!M320/production!M339</f>
        <v>0.48823529411764705</v>
      </c>
      <c r="N291" s="154">
        <f>Kwh!N320/production!N339</f>
        <v>0.52601156069364163</v>
      </c>
      <c r="O291" s="154">
        <f>Kwh!O320/production!O339</f>
        <v>0.51569506726457404</v>
      </c>
      <c r="P291" s="154">
        <f>Kwh!P320/production!P339</f>
        <v>0.52252252252252251</v>
      </c>
      <c r="Q291" s="154">
        <f>Kwh!Q320/production!Q339</f>
        <v>0.51605651894669236</v>
      </c>
    </row>
    <row r="292" spans="1:17" x14ac:dyDescent="0.35">
      <c r="A292" s="33" t="s">
        <v>7</v>
      </c>
      <c r="B292" s="153">
        <f>Kwh!B321/production!B340</f>
        <v>0.48212290502793298</v>
      </c>
      <c r="C292" s="153">
        <f>Kwh!C321/production!C340</f>
        <v>0.46500000000000002</v>
      </c>
      <c r="D292" s="153">
        <f>Kwh!D321/production!D340</f>
        <v>0.43988095238095237</v>
      </c>
      <c r="E292" s="153">
        <f>Kwh!E321/production!E340</f>
        <v>0.49080459770114943</v>
      </c>
      <c r="F292" s="153">
        <f>Kwh!F321/production!F340</f>
        <v>0.43910614525139663</v>
      </c>
      <c r="G292" s="153">
        <f>Kwh!G321/production!G340</f>
        <v>0.42016806722689076</v>
      </c>
      <c r="H292" s="153">
        <f>Kwh!H321/production!H340</f>
        <v>0.42280701754385963</v>
      </c>
      <c r="I292" s="153">
        <f>Kwh!I321/production!I340</f>
        <v>0.45187253613666228</v>
      </c>
      <c r="J292" s="154">
        <f>Kwh!J321/production!J340</f>
        <v>0.44821428571428573</v>
      </c>
      <c r="K292" s="154">
        <f>Kwh!K321/production!K340</f>
        <v>0.45869837296620775</v>
      </c>
      <c r="L292" s="154">
        <f>Kwh!L321/production!L340</f>
        <v>0.48058252427184467</v>
      </c>
      <c r="M292" s="154">
        <f>Kwh!M321/production!M340</f>
        <v>0.44432432432432434</v>
      </c>
      <c r="N292" s="154">
        <f>Kwh!N321/production!N340</f>
        <v>0.44218942189421895</v>
      </c>
      <c r="O292" s="154">
        <f>Kwh!O321/production!O340</f>
        <v>0.50112359550561802</v>
      </c>
      <c r="P292" s="154">
        <f>Kwh!P321/production!P340</f>
        <v>0.45087719298245615</v>
      </c>
      <c r="Q292" s="154">
        <f>Kwh!Q321/production!Q340</f>
        <v>0.46098217288933735</v>
      </c>
    </row>
    <row r="293" spans="1:17" x14ac:dyDescent="0.35">
      <c r="A293" s="33" t="s">
        <v>103</v>
      </c>
      <c r="B293" s="153">
        <f>Kwh!B322/production!B341</f>
        <v>0.53585397653194267</v>
      </c>
      <c r="C293" s="153">
        <f>Kwh!C322/production!C341</f>
        <v>0.56005586592178769</v>
      </c>
      <c r="D293" s="153">
        <f>Kwh!D322/production!D341</f>
        <v>0.52679738562091505</v>
      </c>
      <c r="E293" s="153">
        <f>Kwh!E322/production!E341</f>
        <v>0.55555555555555558</v>
      </c>
      <c r="F293" s="153">
        <f>Kwh!F322/production!F341</f>
        <v>0.34438775510204084</v>
      </c>
      <c r="G293" s="153">
        <f>Kwh!G322/production!G341</f>
        <v>0.46192893401015228</v>
      </c>
      <c r="H293" s="153">
        <f>Kwh!H322/production!H341</f>
        <v>0.48523748395378691</v>
      </c>
      <c r="I293" s="153">
        <f>Kwh!I322/production!I341</f>
        <v>0.50761099365750528</v>
      </c>
      <c r="J293" s="154">
        <f>Kwh!J322/production!J341</f>
        <v>0.26569343065693429</v>
      </c>
      <c r="K293" s="154">
        <f>Kwh!K322/production!K341</f>
        <v>0.8547854785478548</v>
      </c>
      <c r="L293" s="154">
        <f>Kwh!L322/production!L341</f>
        <v>0.52798789712556737</v>
      </c>
      <c r="M293" s="154">
        <f>Kwh!M322/production!M341</f>
        <v>0.50452781371280719</v>
      </c>
      <c r="N293" s="154">
        <f>Kwh!N322/production!N341</f>
        <v>0.44253632760898282</v>
      </c>
      <c r="O293" s="154">
        <f>Kwh!O322/production!O341</f>
        <v>0.65477707006369423</v>
      </c>
      <c r="P293" s="154">
        <f>Kwh!P322/production!P341</f>
        <v>0.51621271076524</v>
      </c>
      <c r="Q293" s="154">
        <f>Kwh!Q320/production!Q338</f>
        <v>8.8291852096038681E-2</v>
      </c>
    </row>
    <row r="294" spans="1:17" x14ac:dyDescent="0.35">
      <c r="A294" s="54" t="s">
        <v>117</v>
      </c>
      <c r="B294" s="193">
        <f>Kwh!B323/production!B344</f>
        <v>0.4998204667863555</v>
      </c>
      <c r="C294" s="193">
        <f>Kwh!C323/production!C344</f>
        <v>0.49296845305967313</v>
      </c>
      <c r="D294" s="193">
        <f>Kwh!D323/production!D344</f>
        <v>0.46086956521739131</v>
      </c>
      <c r="E294" s="193">
        <f>Kwh!E323/production!E344</f>
        <v>0.50998116760828627</v>
      </c>
      <c r="F294" s="193">
        <f>Kwh!F323/production!F344</f>
        <v>0.42893081761006291</v>
      </c>
      <c r="G294" s="193">
        <f>Kwh!G323/production!G344</f>
        <v>0.3867924528301887</v>
      </c>
      <c r="H294" s="193">
        <f>Kwh!H323/production!H344</f>
        <v>0.42691652470187391</v>
      </c>
      <c r="I294" s="193">
        <f>Kwh!I323/production!I344</f>
        <v>0.45785440613026818</v>
      </c>
      <c r="J294" s="193">
        <f>Kwh!J321/production!J339</f>
        <v>3.073469387755102</v>
      </c>
      <c r="K294" s="193">
        <f>Kwh!K321/production!K339</f>
        <v>1.0041095890410958</v>
      </c>
      <c r="L294" s="193">
        <f>Kwh!L321/production!L339</f>
        <v>0.94173602853745542</v>
      </c>
      <c r="M294" s="193">
        <f>Kwh!M321/production!M339</f>
        <v>1.2088235294117646</v>
      </c>
      <c r="N294" s="193">
        <f>Kwh!N321/production!N339</f>
        <v>4.1560693641618496</v>
      </c>
      <c r="O294" s="193">
        <f>Kwh!O321/production!O339</f>
        <v>4</v>
      </c>
      <c r="P294" s="193">
        <f>Kwh!P321/production!P339</f>
        <v>3.4729729729729728</v>
      </c>
      <c r="Q294" s="193">
        <f>Kwh!Q323/production!Q344</f>
        <v>0.47978219219522034</v>
      </c>
    </row>
    <row r="295" spans="1:17" x14ac:dyDescent="0.35">
      <c r="A295" s="56" t="s">
        <v>9</v>
      </c>
      <c r="B295" s="194">
        <f>Kwh!B322/production!B340</f>
        <v>0.22960893854748604</v>
      </c>
      <c r="C295" s="194">
        <f>Kwh!C322/production!C340</f>
        <v>0.22277777777777777</v>
      </c>
      <c r="D295" s="194">
        <f>Kwh!D322/production!D340</f>
        <v>0.23988095238095239</v>
      </c>
      <c r="E295" s="194">
        <f>Kwh!E322/production!E340</f>
        <v>0.22988505747126436</v>
      </c>
      <c r="F295" s="194">
        <f>Kwh!F322/production!F340</f>
        <v>7.5418994413407825E-2</v>
      </c>
      <c r="G295" s="194">
        <f>Kwh!G322/production!G340</f>
        <v>0.1638655462184874</v>
      </c>
      <c r="H295" s="194">
        <f>Kwh!H322/production!H340</f>
        <v>0.22105263157894736</v>
      </c>
      <c r="I295" s="194">
        <f>Kwh!I322/production!I340</f>
        <v>0.19719119579500657</v>
      </c>
      <c r="J295" s="194">
        <f>Kwh!J324/production!J345</f>
        <v>0.82903175348036917</v>
      </c>
      <c r="K295" s="194">
        <f>Kwh!K324/production!K345</f>
        <v>0.90904963680387407</v>
      </c>
      <c r="L295" s="194">
        <f>Kwh!L324/production!L345</f>
        <v>0.97468982630272949</v>
      </c>
      <c r="M295" s="194">
        <f>Kwh!M324/production!M345</f>
        <v>0.65090237008045226</v>
      </c>
      <c r="N295" s="194">
        <f>Kwh!N324/production!N345</f>
        <v>0.98480751899060126</v>
      </c>
      <c r="O295" s="194">
        <f>Kwh!O324/production!O345</f>
        <v>0.99691595990747883</v>
      </c>
      <c r="P295" s="194">
        <f>Kwh!P324/production!P345</f>
        <v>0.88201438848920866</v>
      </c>
      <c r="Q295" s="194">
        <f>Kwh!Q324/production!Q345</f>
        <v>0.92863709032773778</v>
      </c>
    </row>
    <row r="297" spans="1:17" ht="15.5" x14ac:dyDescent="0.35">
      <c r="A297" s="33" t="s">
        <v>1</v>
      </c>
      <c r="B297" s="64" t="s">
        <v>1183</v>
      </c>
      <c r="C297" s="64" t="s">
        <v>1184</v>
      </c>
      <c r="D297" s="64" t="s">
        <v>1185</v>
      </c>
      <c r="E297" s="64" t="s">
        <v>1186</v>
      </c>
      <c r="F297" s="64" t="s">
        <v>1187</v>
      </c>
      <c r="G297" s="64" t="s">
        <v>1188</v>
      </c>
      <c r="H297" s="64" t="s">
        <v>1189</v>
      </c>
      <c r="I297" s="65" t="s">
        <v>1190</v>
      </c>
      <c r="J297" s="64" t="s">
        <v>1191</v>
      </c>
      <c r="K297" s="64" t="s">
        <v>1192</v>
      </c>
      <c r="L297" s="64" t="s">
        <v>1193</v>
      </c>
      <c r="M297" s="64" t="s">
        <v>1194</v>
      </c>
      <c r="N297" s="64" t="s">
        <v>1195</v>
      </c>
      <c r="O297" s="64" t="s">
        <v>1196</v>
      </c>
      <c r="P297" s="64" t="s">
        <v>1197</v>
      </c>
      <c r="Q297" s="195" t="s">
        <v>1207</v>
      </c>
    </row>
    <row r="298" spans="1:17" x14ac:dyDescent="0.35">
      <c r="A298" s="33" t="s">
        <v>2</v>
      </c>
      <c r="B298" s="154">
        <f>Kwh!B328/production!B349</f>
        <v>1.2741935483870968</v>
      </c>
      <c r="C298" s="154">
        <f>Kwh!C328/production!C349</f>
        <v>1.4502369668246446</v>
      </c>
      <c r="D298" s="154">
        <f>Kwh!D328/production!D349</f>
        <v>1.3073929961089494</v>
      </c>
      <c r="E298" s="154">
        <f>Kwh!E328/production!E349</f>
        <v>1.384297520661157</v>
      </c>
      <c r="F298" s="154">
        <f>Kwh!F328/production!F349</f>
        <v>1.3305555555555555</v>
      </c>
      <c r="G298" s="154">
        <f>Kwh!G328/production!G349</f>
        <v>1.32</v>
      </c>
      <c r="H298" s="154">
        <f>Kwh!H328/production!H349</f>
        <v>1.3598326359832635</v>
      </c>
      <c r="I298" s="154">
        <f>Kwh!I328/production!I349</f>
        <v>1.3438502673796791</v>
      </c>
      <c r="J298" s="154">
        <f>Kwh!J328/production!J349</f>
        <v>1.2973760932944607</v>
      </c>
      <c r="K298" s="154">
        <f>Kwh!K328/production!K349</f>
        <v>1.3728070175438596</v>
      </c>
      <c r="L298" s="154">
        <f>Kwh!L328/production!L349</f>
        <v>1.4198113207547169</v>
      </c>
      <c r="M298" s="154">
        <f>Kwh!M328/production!M349</f>
        <v>1.3050847457627119</v>
      </c>
      <c r="N298" s="154">
        <f>Kwh!N328/production!N349</f>
        <v>1</v>
      </c>
      <c r="O298" s="154">
        <f>Kwh!O328/production!O349</f>
        <v>1.3902439024390243</v>
      </c>
      <c r="P298" s="154">
        <f>Kwh!P328/production!P349</f>
        <v>1.3838862559241707</v>
      </c>
      <c r="Q298" s="154">
        <f>Kwh!Q328/production!Q349</f>
        <v>1.3035181872391175</v>
      </c>
    </row>
    <row r="299" spans="1:17" x14ac:dyDescent="0.35">
      <c r="A299" s="33" t="s">
        <v>3</v>
      </c>
      <c r="B299" s="154">
        <f>'Wws=-pro&amp;sup '!B96</f>
        <v>0.5212207916070577</v>
      </c>
      <c r="C299" s="154">
        <f>'Wws=-pro&amp;sup '!C96</f>
        <v>0.44763092269326682</v>
      </c>
      <c r="D299" s="154">
        <f>'Wws=-pro&amp;sup '!D96</f>
        <v>0.5112813963388676</v>
      </c>
      <c r="E299" s="154">
        <f>'Wws=-pro&amp;sup '!E96</f>
        <v>0.51911976911976909</v>
      </c>
      <c r="F299" s="154">
        <f>'Wws=-pro&amp;sup '!F96</f>
        <v>0.41283124128312415</v>
      </c>
      <c r="G299" s="154">
        <f>'Wws=-pro&amp;sup '!G96</f>
        <v>0.36702127659574468</v>
      </c>
      <c r="H299" s="154">
        <f>'Wws=-pro&amp;sup '!H96</f>
        <v>0.47381443298969073</v>
      </c>
      <c r="I299" s="154">
        <f>Kwh!I329/'Wws=-pro&amp;sup '!H95</f>
        <v>0.46417538022813687</v>
      </c>
      <c r="J299" s="154">
        <f>'Wws=-pro&amp;sup '!I96</f>
        <v>8.7808702469619762E-2</v>
      </c>
      <c r="K299" s="154">
        <f>'Wws=-pro&amp;sup '!J96</f>
        <v>0.1518784972022382</v>
      </c>
      <c r="L299" s="154">
        <f>'Wws=-pro&amp;sup '!K96</f>
        <v>0.14774166314900802</v>
      </c>
      <c r="M299" s="154">
        <f>'Wws=-pro&amp;sup '!L96</f>
        <v>0.22021028037383178</v>
      </c>
      <c r="N299" s="154">
        <f>'Wws=-pro&amp;sup '!M96</f>
        <v>0.14913722267871815</v>
      </c>
      <c r="O299" s="154">
        <f>'Wws=-pro&amp;sup '!N96</f>
        <v>0.14253814663193151</v>
      </c>
      <c r="P299" s="154">
        <f>'Wws=-pro&amp;sup '!O96</f>
        <v>0.14045968624589567</v>
      </c>
      <c r="Q299" s="154">
        <f>Kwh!Q329/production!Q350</f>
        <v>1.678750818956104</v>
      </c>
    </row>
    <row r="300" spans="1:17" x14ac:dyDescent="0.35">
      <c r="A300" s="33" t="s">
        <v>100</v>
      </c>
      <c r="B300" s="154">
        <f>Kwh!B330/production!B351</f>
        <v>0.46875</v>
      </c>
      <c r="C300" s="154">
        <f>Kwh!C330/production!C351</f>
        <v>0.59090909090909094</v>
      </c>
      <c r="D300" s="154">
        <f>Kwh!D330/production!D351</f>
        <v>0.54</v>
      </c>
      <c r="E300" s="154">
        <f>Kwh!E330/production!E351</f>
        <v>0.33333333333333331</v>
      </c>
      <c r="F300" s="154">
        <f>Kwh!F330/production!F351</f>
        <v>0.7831325301204819</v>
      </c>
      <c r="G300" s="154">
        <f>Kwh!G330/production!G351</f>
        <v>0.58715596330275233</v>
      </c>
      <c r="H300" s="154">
        <f>Kwh!H330/production!H351</f>
        <v>0.49361702127659574</v>
      </c>
      <c r="I300" s="154">
        <f>Kwh!I328/production!I345</f>
        <v>4.7217316147457819E-2</v>
      </c>
      <c r="J300" s="154">
        <f>Kwh!J328/production!J345</f>
        <v>6.9607383075238546E-2</v>
      </c>
      <c r="K300" s="154">
        <f>Kwh!K328/production!K345</f>
        <v>4.7366828087167072E-2</v>
      </c>
      <c r="L300" s="154" t="e">
        <f>Kwh!L330/production!L351</f>
        <v>#DIV/0!</v>
      </c>
      <c r="M300" s="154" t="e">
        <f>Kwh!M330/production!M351</f>
        <v>#DIV/0!</v>
      </c>
      <c r="N300" s="154" t="e">
        <f>Kwh!N330/production!N351</f>
        <v>#DIV/0!</v>
      </c>
      <c r="O300" s="154">
        <f>Kwh!O330/production!O351</f>
        <v>0.16022099447513813</v>
      </c>
      <c r="P300" s="154">
        <f>Kwh!P328/production!P345</f>
        <v>4.2014388489208632E-2</v>
      </c>
      <c r="Q300" s="154">
        <f>Kwh!Q330/production!Q351</f>
        <v>0.30458715596330277</v>
      </c>
    </row>
    <row r="301" spans="1:17" x14ac:dyDescent="0.35">
      <c r="A301" s="33" t="s">
        <v>125</v>
      </c>
      <c r="B301" s="154"/>
      <c r="C301" s="154"/>
      <c r="D301" s="154"/>
      <c r="E301" s="154"/>
      <c r="F301" s="154">
        <f>Kwh!F332/Regions!F391</f>
        <v>1.2789021347380094</v>
      </c>
      <c r="G301" s="154">
        <f>Kwh!G332/Regions!G391</f>
        <v>1.1331799591002045</v>
      </c>
      <c r="H301" s="154">
        <f>Kwh!I332/Regions!I391</f>
        <v>1.2030855166910492</v>
      </c>
      <c r="I301" s="154">
        <f>Kwh!I332/production!I353</f>
        <v>1.2030855166910492</v>
      </c>
      <c r="J301" s="154"/>
      <c r="K301" s="154">
        <f>Kwh!K332/production!K353</f>
        <v>1.1506386727352811</v>
      </c>
      <c r="L301" s="154" t="e">
        <f>Kwh!L332/production!L353</f>
        <v>#DIV/0!</v>
      </c>
      <c r="M301" s="154">
        <f>Kwh!M332/production!M353</f>
        <v>0</v>
      </c>
      <c r="N301" s="154" t="e">
        <f>Kwh!N332/production!N353</f>
        <v>#DIV/0!</v>
      </c>
      <c r="O301" s="154">
        <f>Kwh!O332/production!O353</f>
        <v>0.55355355355355351</v>
      </c>
      <c r="P301" s="154" t="e">
        <f>Kwh!P332/production!P353</f>
        <v>#DIV/0!</v>
      </c>
      <c r="Q301" s="154">
        <f>Kwh!Q332/production!Q353</f>
        <v>0.94684572847308435</v>
      </c>
    </row>
    <row r="302" spans="1:17" x14ac:dyDescent="0.35">
      <c r="A302" s="58" t="s">
        <v>119</v>
      </c>
      <c r="B302" s="107">
        <f>Kwh!B333/production!B354</f>
        <v>1.4206268958543984</v>
      </c>
      <c r="C302" s="107">
        <f>Kwh!C333/production!C354</f>
        <v>1.3557347670250897</v>
      </c>
      <c r="D302" s="107">
        <f>Kwh!D333/production!D354</f>
        <v>1.4341761115954665</v>
      </c>
      <c r="E302" s="107">
        <f>Kwh!E333/production!E354</f>
        <v>1.5500413564929694</v>
      </c>
      <c r="F302" s="107">
        <f>Kwh!F333/production!F354</f>
        <v>1.2650103519668736</v>
      </c>
      <c r="G302" s="107">
        <f>Kwh!G333/production!G354</f>
        <v>0.30318091451292245</v>
      </c>
      <c r="H302" s="107">
        <f>Kwh!H333/production!H354</f>
        <v>1.1804008908685968</v>
      </c>
      <c r="I302" s="107">
        <f>Kwh!I333/production!I354</f>
        <v>1.2825504212407455</v>
      </c>
      <c r="J302" s="107">
        <f>Kwh!J333/production!J354</f>
        <v>1.3184449958643507</v>
      </c>
      <c r="K302" s="107">
        <f>Kwh!K333/production!K354</f>
        <v>0.1735644076564925</v>
      </c>
      <c r="L302" s="107">
        <f>Kwh!L333/production!L354</f>
        <v>1.5005793742757823</v>
      </c>
      <c r="M302" s="107">
        <f>Kwh!M333/production!M354</f>
        <v>0.69902386117136661</v>
      </c>
      <c r="N302" s="107">
        <f>Kwh!N333/production!N354</f>
        <v>1.6613995485327313</v>
      </c>
      <c r="O302" s="107">
        <f>Kwh!O333/production!O354</f>
        <v>0.69533527696793007</v>
      </c>
      <c r="P302" s="107">
        <f>Kwh!P333/production!P354</f>
        <v>1.259547934528449</v>
      </c>
      <c r="Q302" s="154">
        <f>Kwh!Q333/production!Q354</f>
        <v>1.1608818897637796</v>
      </c>
    </row>
    <row r="303" spans="1:17" x14ac:dyDescent="0.35">
      <c r="A303" s="33" t="s">
        <v>4</v>
      </c>
      <c r="B303" s="153">
        <f>Kwh!B334/production!B355</f>
        <v>1.2009094667217859</v>
      </c>
      <c r="C303" s="153">
        <f>Kwh!C334/production!C355</f>
        <v>1.1845151953690305</v>
      </c>
      <c r="D303" s="153">
        <f>Kwh!D334/production!D355</f>
        <v>1.1849689894199198</v>
      </c>
      <c r="E303" s="153">
        <f>Kwh!E334/production!E355</f>
        <v>1.1901732060798869</v>
      </c>
      <c r="F303" s="153">
        <f>Kwh!F334/production!F355</f>
        <v>1.2471365638766521</v>
      </c>
      <c r="G303" s="153">
        <f>Kwh!G334/production!G355</f>
        <v>1.2148453608247423</v>
      </c>
      <c r="H303" s="153">
        <f>Kwh!H334/production!H355</f>
        <v>1.225390625</v>
      </c>
      <c r="I303" s="153">
        <f>Kwh!I332/production!I349</f>
        <v>4.8374331550802143</v>
      </c>
      <c r="J303" s="153">
        <f>Kwh!J334/production!J355</f>
        <v>1.2526360185575707</v>
      </c>
      <c r="K303" s="153">
        <f>Kwh!K334/production!K355</f>
        <v>0.81307293742526898</v>
      </c>
      <c r="L303" s="153">
        <f>Kwh!L334/production!L355</f>
        <v>1.1841269841269841</v>
      </c>
      <c r="M303" s="153">
        <f>Kwh!M334/production!M355</f>
        <v>1.1917862838915469</v>
      </c>
      <c r="N303" s="153">
        <f>Kwh!N334/production!N355</f>
        <v>1.221465076660988</v>
      </c>
      <c r="O303" s="153">
        <f>Kwh!O334/production!O355</f>
        <v>1.1911378144949305</v>
      </c>
      <c r="P303" s="153">
        <f>Kwh!P334/production!P355</f>
        <v>1.2246408358728778</v>
      </c>
      <c r="Q303" s="153">
        <f>Kwh!Q334/production!Q355</f>
        <v>1.1515886633926986</v>
      </c>
    </row>
    <row r="304" spans="1:17" x14ac:dyDescent="0.35">
      <c r="A304" s="33" t="s">
        <v>112</v>
      </c>
      <c r="B304" s="153" t="s">
        <v>369</v>
      </c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91"/>
    </row>
    <row r="305" spans="1:17" x14ac:dyDescent="0.35">
      <c r="A305" s="33" t="s">
        <v>128</v>
      </c>
      <c r="B305" s="153"/>
      <c r="C305" s="153"/>
      <c r="D305" s="153"/>
      <c r="E305" s="153"/>
      <c r="F305" s="153"/>
      <c r="G305" s="153"/>
      <c r="H305" s="153">
        <f>Kwh!H336/production!H359</f>
        <v>0.8380281690140845</v>
      </c>
      <c r="I305" s="153">
        <f>Kwh!H336/production!H359</f>
        <v>0.8380281690140845</v>
      </c>
      <c r="J305" s="153"/>
      <c r="K305" s="153"/>
      <c r="L305" s="153"/>
      <c r="M305" s="153"/>
      <c r="N305" s="153"/>
      <c r="O305" s="153"/>
      <c r="P305" s="153">
        <f>Kwh!P336/production!P359</f>
        <v>0.86567164179104472</v>
      </c>
      <c r="Q305" s="153">
        <f>Kwh!Q336/production!Q359</f>
        <v>0.86567164179104472</v>
      </c>
    </row>
    <row r="306" spans="1:17" x14ac:dyDescent="0.35">
      <c r="A306" s="46" t="s">
        <v>118</v>
      </c>
      <c r="B306" s="192">
        <f>Kwh!B337/production!B360</f>
        <v>1.2009094667217859</v>
      </c>
      <c r="C306" s="192">
        <f>Kwh!C337/production!C360</f>
        <v>1.1845151953690305</v>
      </c>
      <c r="D306" s="192">
        <f>Kwh!D337/production!D360</f>
        <v>1.1849689894199198</v>
      </c>
      <c r="E306" s="192">
        <f>Kwh!E337/production!E360</f>
        <v>1.1901732060798869</v>
      </c>
      <c r="F306" s="192">
        <f>Kwh!F337/production!F360</f>
        <v>1.2471365638766521</v>
      </c>
      <c r="G306" s="192">
        <f>Kwh!G337/production!G360</f>
        <v>1.2148453608247423</v>
      </c>
      <c r="H306" s="192">
        <f>Kwh!H337/production!H360</f>
        <v>1.1533829259652852</v>
      </c>
      <c r="I306" s="192">
        <f>Kwh!I337/production!I360</f>
        <v>1.1946253625964642</v>
      </c>
      <c r="J306" s="192">
        <f>Kwh!J337/production!J360</f>
        <v>1.2526360185575707</v>
      </c>
      <c r="K306" s="192">
        <f>Kwh!K337/production!K360</f>
        <v>0.81307293742526898</v>
      </c>
      <c r="L306" s="192">
        <f>Kwh!L337/production!L360</f>
        <v>1.1841269841269841</v>
      </c>
      <c r="M306" s="192">
        <f>Kwh!M337/production!M360</f>
        <v>1.1917862838915469</v>
      </c>
      <c r="N306" s="192">
        <f>Kwh!N337/production!N360</f>
        <v>1.221465076660988</v>
      </c>
      <c r="O306" s="192">
        <f>Kwh!O337/production!O360</f>
        <v>1.1911378144949305</v>
      </c>
      <c r="P306" s="192">
        <f>Kwh!P337/production!P360</f>
        <v>1.1844059405940595</v>
      </c>
      <c r="Q306" s="192">
        <f>Kwh!Q337/production!Q360</f>
        <v>1.1464059196617336</v>
      </c>
    </row>
    <row r="307" spans="1:17" x14ac:dyDescent="0.35">
      <c r="A307" s="33" t="s">
        <v>99</v>
      </c>
      <c r="B307" s="153">
        <f>Kwh!B338/production!B361</f>
        <v>1</v>
      </c>
      <c r="C307" s="153">
        <f>Kwh!C338/production!C361</f>
        <v>0.24672897196261681</v>
      </c>
      <c r="D307" s="153">
        <f>Kwh!D338/production!D361</f>
        <v>0.58666666666666667</v>
      </c>
      <c r="E307" s="153">
        <f>Kwh!E338/production!E361</f>
        <v>0.51546391752577314</v>
      </c>
      <c r="F307" s="153">
        <f>Kwh!F338/production!F361</f>
        <v>0.51630434782608692</v>
      </c>
      <c r="G307" s="153">
        <f>Kwh!G338/production!G361</f>
        <v>0.48688046647230321</v>
      </c>
      <c r="H307" s="153">
        <f>Kwh!H338/production!H361</f>
        <v>0.45308310991957107</v>
      </c>
      <c r="I307" s="153">
        <f>Kwh!I338/production!I361</f>
        <v>0.48716707021791766</v>
      </c>
      <c r="J307" s="154">
        <f>Kwh!J338/production!J361</f>
        <v>0.52513966480446927</v>
      </c>
      <c r="K307" s="154">
        <f>Kwh!K338/production!K361</f>
        <v>0.5168539325842697</v>
      </c>
      <c r="L307" s="154">
        <f>Kwh!L338/production!L361</f>
        <v>0.51219512195121952</v>
      </c>
      <c r="M307" s="154">
        <f>Kwh!M338/production!M361</f>
        <v>0.52046783625730997</v>
      </c>
      <c r="N307" s="154">
        <f>Kwh!N338/production!N361</f>
        <v>0.76923076923076927</v>
      </c>
      <c r="O307" s="154">
        <f>Kwh!O338/production!O361</f>
        <v>0.52542372881355937</v>
      </c>
      <c r="P307" s="154">
        <f>Kwh!P336/production!P355</f>
        <v>2.5250326512842838E-2</v>
      </c>
      <c r="Q307" s="154">
        <f>Kwh!Q336/production!Q355</f>
        <v>3.4317496006153483E-3</v>
      </c>
    </row>
    <row r="308" spans="1:17" x14ac:dyDescent="0.35">
      <c r="A308" s="33" t="s">
        <v>7</v>
      </c>
      <c r="B308" s="153">
        <f>Kwh!B339/production!B362</f>
        <v>1</v>
      </c>
      <c r="C308" s="153">
        <f>Kwh!C339/production!C362</f>
        <v>0.50919881305637982</v>
      </c>
      <c r="D308" s="153">
        <f>Kwh!D339/production!D362</f>
        <v>0.47876923076923078</v>
      </c>
      <c r="E308" s="153">
        <f>Kwh!E339/production!E362</f>
        <v>0.43085106382978722</v>
      </c>
      <c r="F308" s="153">
        <f>Kwh!F339/production!F362</f>
        <v>0.48587570621468928</v>
      </c>
      <c r="G308" s="153">
        <f>Kwh!G339/production!G362</f>
        <v>0.39820895522388061</v>
      </c>
      <c r="H308" s="153">
        <f>Kwh!H339/production!H362</f>
        <v>0.48232474535650088</v>
      </c>
      <c r="I308" s="153">
        <f>Kwh!I339/production!I362</f>
        <v>0.53927903417786094</v>
      </c>
      <c r="J308" s="154">
        <f>Kwh!J339/production!J362</f>
        <v>0.45607911576497961</v>
      </c>
      <c r="K308" s="154">
        <f>Kwh!K339/production!K362</f>
        <v>0.45087064676616917</v>
      </c>
      <c r="L308" s="154">
        <f>Kwh!L339/production!L362</f>
        <v>0.45611940298507464</v>
      </c>
      <c r="M308" s="154">
        <f>Kwh!M339/production!M362</f>
        <v>0.48741007194244607</v>
      </c>
      <c r="N308" s="154">
        <f>Kwh!N339/production!N362</f>
        <v>0.56704119850187262</v>
      </c>
      <c r="O308" s="154">
        <f>Kwh!O339/production!O362</f>
        <v>0.41330998248686512</v>
      </c>
      <c r="P308" s="154">
        <f>Kwh!P339/production!P362</f>
        <v>0.51680672268907568</v>
      </c>
      <c r="Q308" s="154">
        <f>Kwh!Q339/production!Q362</f>
        <v>0.47540407589599437</v>
      </c>
    </row>
    <row r="309" spans="1:17" x14ac:dyDescent="0.35">
      <c r="A309" s="33" t="s">
        <v>103</v>
      </c>
      <c r="B309" s="153">
        <f>Kwh!B340/production!B363</f>
        <v>3.0612244897959183E-2</v>
      </c>
      <c r="C309" s="153">
        <f>Kwh!C340/production!C363</f>
        <v>0.54426705370101591</v>
      </c>
      <c r="D309" s="153">
        <f>Kwh!D340/production!D363</f>
        <v>0.5351506456241033</v>
      </c>
      <c r="E309" s="153">
        <f>Kwh!E340/production!E363</f>
        <v>0.50194049159120313</v>
      </c>
      <c r="F309" s="153">
        <f>Kwh!F340/production!F363</f>
        <v>0.92125984251968507</v>
      </c>
      <c r="G309" s="153">
        <f>Kwh!G340/production!G363</f>
        <v>0.40303541315345698</v>
      </c>
      <c r="H309" s="153">
        <f>Kwh!H340/production!H363</f>
        <v>0.51523545706371188</v>
      </c>
      <c r="I309" s="153">
        <f>Kwh!I340/production!I363</f>
        <v>0.56575911398246426</v>
      </c>
      <c r="J309" s="154">
        <f>Kwh!J340/production!J363</f>
        <v>0.47381242387332523</v>
      </c>
      <c r="K309" s="154">
        <f>Kwh!K340/production!K363</f>
        <v>0.44790257104194858</v>
      </c>
      <c r="L309" s="154">
        <f>Kwh!L340/production!L363</f>
        <v>0.48243243243243245</v>
      </c>
      <c r="M309" s="154">
        <f>Kwh!M340/production!M363</f>
        <v>0.39504563233376794</v>
      </c>
      <c r="N309" s="154">
        <f>Kwh!N340/production!N363</f>
        <v>0.50263852242744067</v>
      </c>
      <c r="O309" s="154">
        <f>Kwh!O340/production!O363</f>
        <v>0.61096938775510201</v>
      </c>
      <c r="P309" s="154">
        <f>Kwh!P340/production!P363</f>
        <v>0.5422626788036411</v>
      </c>
      <c r="Q309" s="154">
        <f>Kwh!Q340/production!Q363</f>
        <v>0.49404983265154334</v>
      </c>
    </row>
    <row r="310" spans="1:17" x14ac:dyDescent="0.35">
      <c r="A310" s="54" t="s">
        <v>117</v>
      </c>
      <c r="B310" s="193">
        <f>Kwh!B341/production!B366</f>
        <v>0.95140664961636834</v>
      </c>
      <c r="C310" s="193">
        <f>Kwh!C341/production!C366</f>
        <v>0.46923341354417325</v>
      </c>
      <c r="D310" s="193">
        <f>Kwh!D341/production!D366</f>
        <v>0.50372987828818216</v>
      </c>
      <c r="E310" s="193">
        <f>Kwh!E341/production!E366</f>
        <v>0.45769086122602481</v>
      </c>
      <c r="F310" s="193">
        <f>Kwh!F341/production!F366</f>
        <v>0.61008836524300447</v>
      </c>
      <c r="G310" s="193">
        <f>Kwh!G341/production!G366</f>
        <v>0.41095365760245117</v>
      </c>
      <c r="H310" s="193">
        <f>Kwh!H341/production!H366</f>
        <v>0.48697539797395079</v>
      </c>
      <c r="I310" s="193">
        <f>Kwh!I341/production!I366</f>
        <v>0.53967292549969714</v>
      </c>
      <c r="J310" s="193">
        <f>Kwh!J337/production!J355</f>
        <v>1.2526360185575707</v>
      </c>
      <c r="K310" s="193">
        <f>Kwh!K337/production!K355</f>
        <v>0.81307293742526898</v>
      </c>
      <c r="L310" s="193">
        <f>Kwh!L337/production!L355</f>
        <v>1.1841269841269841</v>
      </c>
      <c r="M310" s="193">
        <f>Kwh!M337/production!M355</f>
        <v>1.1917862838915469</v>
      </c>
      <c r="N310" s="193">
        <f>Kwh!N337/production!N355</f>
        <v>1.221465076660988</v>
      </c>
      <c r="O310" s="193">
        <f>Kwh!O337/production!O355</f>
        <v>1.1911378144949305</v>
      </c>
      <c r="P310" s="193">
        <f>Kwh!P337/production!P355</f>
        <v>1.2498911623857205</v>
      </c>
      <c r="Q310" s="193">
        <f>Kwh!Q339/production!Q360</f>
        <v>0.31782945736434109</v>
      </c>
    </row>
    <row r="311" spans="1:17" x14ac:dyDescent="0.35">
      <c r="A311" s="56" t="s">
        <v>9</v>
      </c>
      <c r="B311" s="194">
        <f>Kwh!B342/production!B367</f>
        <v>1.1504754801417116</v>
      </c>
      <c r="C311" s="194">
        <f>Kwh!C342/production!C367</f>
        <v>0.90617174841655623</v>
      </c>
      <c r="D311" s="194">
        <f>Kwh!D342/production!D367</f>
        <v>0.95975135975135972</v>
      </c>
      <c r="E311" s="194">
        <f>Kwh!E342/production!E367</f>
        <v>0.96431237867701958</v>
      </c>
      <c r="F311" s="194">
        <f>Kwh!F342/production!F367</f>
        <v>1.0796658516707416</v>
      </c>
      <c r="G311" s="194">
        <f>Kwh!G342/production!G367</f>
        <v>0.55076495132127956</v>
      </c>
      <c r="H311" s="194">
        <f>Kwh!H342/production!H367</f>
        <v>0.89299105855206229</v>
      </c>
      <c r="I311" s="194">
        <f>Kwh!I342/production!I367</f>
        <v>0.99276391554702492</v>
      </c>
      <c r="J311" s="194">
        <f>Kwh!J340/production!J361</f>
        <v>2.1731843575418996</v>
      </c>
      <c r="K311" s="194">
        <f>Kwh!K340/production!K361</f>
        <v>1.2397003745318351</v>
      </c>
      <c r="L311" s="194">
        <f>Kwh!L340/production!L361</f>
        <v>1.7414634146341463</v>
      </c>
      <c r="M311" s="194">
        <f>Kwh!M340/production!M361</f>
        <v>1.7719298245614035</v>
      </c>
      <c r="N311" s="194">
        <f>Kwh!N340/production!N361</f>
        <v>2.4423076923076925</v>
      </c>
      <c r="O311" s="194">
        <f>Kwh!O340/production!O361</f>
        <v>2.7062146892655368</v>
      </c>
      <c r="P311" s="194">
        <f>Kwh!P340/production!P361</f>
        <v>2.574074074074074</v>
      </c>
      <c r="Q311" s="194">
        <f>Kwh!Q340/production!Q361</f>
        <v>2.0174639331814732</v>
      </c>
    </row>
    <row r="313" spans="1:17" ht="15.5" x14ac:dyDescent="0.35">
      <c r="A313" s="33" t="s">
        <v>1</v>
      </c>
      <c r="B313" s="64" t="s">
        <v>1260</v>
      </c>
      <c r="C313" s="64" t="s">
        <v>1261</v>
      </c>
      <c r="D313" s="64" t="s">
        <v>1262</v>
      </c>
      <c r="E313" s="64" t="s">
        <v>1263</v>
      </c>
      <c r="F313" s="64" t="s">
        <v>1264</v>
      </c>
      <c r="G313" s="64" t="s">
        <v>1265</v>
      </c>
      <c r="H313" s="64" t="s">
        <v>1267</v>
      </c>
      <c r="I313" s="65" t="s">
        <v>1266</v>
      </c>
      <c r="J313" s="64" t="s">
        <v>1268</v>
      </c>
      <c r="K313" s="64" t="s">
        <v>1269</v>
      </c>
      <c r="L313" s="64" t="s">
        <v>1270</v>
      </c>
      <c r="M313" s="64" t="s">
        <v>1271</v>
      </c>
      <c r="N313" s="64" t="s">
        <v>1233</v>
      </c>
      <c r="O313" s="64" t="s">
        <v>1234</v>
      </c>
      <c r="P313" s="64" t="s">
        <v>1235</v>
      </c>
      <c r="Q313" s="195" t="s">
        <v>1276</v>
      </c>
    </row>
    <row r="314" spans="1:17" x14ac:dyDescent="0.35">
      <c r="A314" s="33" t="s">
        <v>2</v>
      </c>
      <c r="B314" s="154">
        <f>Kwh!B346/production!B371</f>
        <v>1.3856209150326797</v>
      </c>
      <c r="C314" s="154">
        <f>Kwh!C346/production!C371</f>
        <v>1.4258373205741626</v>
      </c>
      <c r="D314" s="154">
        <f>Kwh!D346/production!D371</f>
        <v>1.4356846473029046</v>
      </c>
      <c r="E314" s="154">
        <f>Kwh!E346/production!E371</f>
        <v>1.269090909090909</v>
      </c>
      <c r="F314" s="154">
        <f>Kwh!F346/production!F371</f>
        <v>1.358974358974359</v>
      </c>
      <c r="G314" s="154">
        <f>Kwh!G346/production!G371</f>
        <v>1.339366515837104</v>
      </c>
      <c r="H314" s="154">
        <f>Kwh!H346/production!H371</f>
        <v>1.3696682464454977</v>
      </c>
      <c r="I314" s="154">
        <f>Kwh!I346/production!I371</f>
        <v>1.3654485049833887</v>
      </c>
      <c r="J314" s="154">
        <f>Kwh!J346/production!J371</f>
        <v>1.3154362416107384</v>
      </c>
      <c r="K314" s="154">
        <f>Kwh!K346/production!K371</f>
        <v>1.3685714285714285</v>
      </c>
      <c r="L314" s="154">
        <f>Kwh!L346/production!L371</f>
        <v>1.3915857605177993</v>
      </c>
      <c r="M314" s="154">
        <f>Kwh!M346/production!M371</f>
        <v>1.3919597989949748</v>
      </c>
      <c r="N314" s="154">
        <f>Kwh!N346/production!N371</f>
        <v>1.4207650273224044</v>
      </c>
      <c r="O314" s="154">
        <f>Kwh!O346/production!O371</f>
        <v>1.3454545454545455</v>
      </c>
      <c r="P314" s="154">
        <f>Kwh!P346/production!P371</f>
        <v>1.3177966101694916</v>
      </c>
      <c r="Q314" s="154">
        <f>Kwh!Q346/production!Q371</f>
        <v>1.3621169916434541</v>
      </c>
    </row>
    <row r="315" spans="1:17" x14ac:dyDescent="0.35">
      <c r="A315" s="33" t="s">
        <v>3</v>
      </c>
      <c r="B315" s="154">
        <f>Kwh!I347/Regions!I417</f>
        <v>0.82766286487531415</v>
      </c>
      <c r="C315" s="154">
        <f>Kwh!C347/Regions!C417</f>
        <v>0.78693931398416883</v>
      </c>
      <c r="D315" s="154">
        <f>Kwh!D347/Regions!D417</f>
        <v>0.81245768449559919</v>
      </c>
      <c r="E315" s="154">
        <f>Kwh!E347/Regions!E417</f>
        <v>0.95553935860058314</v>
      </c>
      <c r="F315" s="154">
        <f>Kwh!F347/Regions!F417</f>
        <v>0.71078431372549022</v>
      </c>
      <c r="G315" s="154">
        <f>Kwh!G347/Regions!G417</f>
        <v>0.84610512982900565</v>
      </c>
      <c r="H315" s="154">
        <f>Kwh!H347/Regions!H417</f>
        <v>0.92914171656686628</v>
      </c>
      <c r="I315" s="154">
        <f>Kwh!I347/Regions!I417</f>
        <v>0.82766286487531415</v>
      </c>
      <c r="J315" s="154">
        <f>Kwh!J347/Regions!J417</f>
        <v>0.98987626546681662</v>
      </c>
      <c r="K315" s="154">
        <f>Kwh!K347/Regions!K417</f>
        <v>0.80353758686039167</v>
      </c>
      <c r="L315" s="154">
        <f>Kwh!L347/Regions!L417</f>
        <v>0.96710526315789469</v>
      </c>
      <c r="M315" s="154">
        <f>Kwh!M347/Regions!M417</f>
        <v>0.86014445173998688</v>
      </c>
      <c r="N315" s="154">
        <f>Kwh!N347/Regions!N417</f>
        <v>0.91293103448275859</v>
      </c>
      <c r="O315" s="154">
        <f>Kwh!O347/Regions!O417</f>
        <v>0.72741806554756194</v>
      </c>
      <c r="P315" s="154">
        <f>Kwh!P347/Regions!P417</f>
        <v>0.8900481540930979</v>
      </c>
      <c r="Q315" s="154">
        <f>Kwh!Q347/production!Q372</f>
        <v>1.7508509189925119</v>
      </c>
    </row>
    <row r="316" spans="1:17" x14ac:dyDescent="0.35">
      <c r="A316" s="33" t="s">
        <v>100</v>
      </c>
      <c r="B316" s="154">
        <f>Kwh!B348/production!B373</f>
        <v>0.57096774193548383</v>
      </c>
      <c r="C316" s="154">
        <f>Kwh!C348/production!C373</f>
        <v>0.55384615384615388</v>
      </c>
      <c r="D316" s="154">
        <f>Kwh!D348/production!D373</f>
        <v>0.33571428571428569</v>
      </c>
      <c r="E316" s="154">
        <f>Kwh!E348/production!E373</f>
        <v>0.5368421052631579</v>
      </c>
      <c r="F316" s="154">
        <f>Kwh!F348/production!F373</f>
        <v>0.53429602888086647</v>
      </c>
      <c r="G316" s="154">
        <f>Kwh!G348/production!G373</f>
        <v>0.5</v>
      </c>
      <c r="H316" s="154">
        <f>Kwh!H348/production!H373</f>
        <v>0.55185185185185182</v>
      </c>
      <c r="I316" s="154">
        <f>Kwh!I348/production!I373</f>
        <v>0.5248998282770464</v>
      </c>
      <c r="J316" s="154">
        <f>Kwh!J348/production!J373</f>
        <v>0.48181818181818181</v>
      </c>
      <c r="K316" s="154"/>
      <c r="L316" s="154"/>
      <c r="M316" s="154">
        <f>Kwh!M348/production!M373</f>
        <v>0.504</v>
      </c>
      <c r="N316" s="154">
        <f>Kwh!N348/production!N373</f>
        <v>0.48846153846153845</v>
      </c>
      <c r="O316" s="154">
        <f>Kwh!O348/production!O373</f>
        <v>0.44</v>
      </c>
      <c r="P316" s="154">
        <f>Kwh!P348/production!P373</f>
        <v>0.46885245901639344</v>
      </c>
      <c r="Q316" s="154">
        <f>Kwh!Q348/production!Q373</f>
        <v>0.47428571428571431</v>
      </c>
    </row>
    <row r="317" spans="1:17" x14ac:dyDescent="0.35">
      <c r="A317" s="33" t="s">
        <v>125</v>
      </c>
      <c r="B317" s="154"/>
      <c r="C317" s="154">
        <f>Kwh!C350/production!C375</f>
        <v>1.2388009991673605</v>
      </c>
      <c r="D317" s="154">
        <f>Kwh!D350/production!D375</f>
        <v>1.1170028818443805</v>
      </c>
      <c r="E317" s="154">
        <f>Kwh!E350/production!E375</f>
        <v>1.1194563662374821</v>
      </c>
      <c r="F317" s="154">
        <f>Kwh!F350/production!F375</f>
        <v>1.0923761825264329</v>
      </c>
      <c r="G317" s="154">
        <f>Kwh!G350/production!G375</f>
        <v>1.2543171114599685</v>
      </c>
      <c r="H317" s="154">
        <f>Kwh!H350/production!H375</f>
        <v>1.0136798905608755</v>
      </c>
      <c r="I317" s="154">
        <f>Kwh!I350/production!I375</f>
        <v>1.1535975730396359</v>
      </c>
      <c r="J317" s="154">
        <f>Kwh!J350/production!J375</f>
        <v>1.1534313725490195</v>
      </c>
      <c r="K317" s="154">
        <f>Kwh!K350/production!K375</f>
        <v>1.0879386849536103</v>
      </c>
      <c r="L317" s="154"/>
      <c r="M317" s="154">
        <f>Kwh!M350/production!M375</f>
        <v>1.0925124258457592</v>
      </c>
      <c r="N317" s="154">
        <f>Kwh!N350/production!N375</f>
        <v>3.625779625779626</v>
      </c>
      <c r="O317" s="154">
        <f>Kwh!O350/production!O375</f>
        <v>1.1641086186540732</v>
      </c>
      <c r="P317" s="154">
        <f>Kwh!P350/production!P375</f>
        <v>1.1112521150592216</v>
      </c>
      <c r="Q317" s="154">
        <f>Kwh!Q350/production!Q375</f>
        <v>1.1960769520935497</v>
      </c>
    </row>
    <row r="318" spans="1:17" x14ac:dyDescent="0.35">
      <c r="A318" s="58" t="s">
        <v>119</v>
      </c>
      <c r="B318" s="107">
        <f>Kwh!B351/production!B376</f>
        <v>1.6115044247787611</v>
      </c>
      <c r="C318" s="107">
        <f>Kwh!C351/production!C376</f>
        <v>1.2798307475317348</v>
      </c>
      <c r="D318" s="107">
        <f>Kwh!D351/production!D376</f>
        <v>1.2637795275590551</v>
      </c>
      <c r="E318" s="107">
        <f>Kwh!E351/production!E376</f>
        <v>1.2482776218423066</v>
      </c>
      <c r="F318" s="107">
        <f>Kwh!F351/production!F376</f>
        <v>1.2188900379179592</v>
      </c>
      <c r="G318" s="107">
        <f>Kwh!G351/production!G376</f>
        <v>0.9716466739367503</v>
      </c>
      <c r="H318" s="107">
        <f>Kwh!H351/production!H376</f>
        <v>1.0242372398061022</v>
      </c>
      <c r="I318" s="107">
        <f>Kwh!I351/production!I376</f>
        <v>1.2525134843581445</v>
      </c>
      <c r="J318" s="107">
        <f>Kwh!J351/production!J376</f>
        <v>0.44005313849219529</v>
      </c>
      <c r="K318" s="107">
        <f>Kwh!K351/production!K376</f>
        <v>0.51183864367144105</v>
      </c>
      <c r="L318" s="107">
        <f>Kwh!L351/production!L376</f>
        <v>1.6438075742067553</v>
      </c>
      <c r="M318" s="107">
        <f>Kwh!M351/production!M376</f>
        <v>0.21790470959769326</v>
      </c>
      <c r="N318" s="107">
        <f>Kwh!N351/production!N376</f>
        <v>2.0253968253968253</v>
      </c>
      <c r="O318" s="107">
        <f>Kwh!O351/production!O376</f>
        <v>0.46409989594172735</v>
      </c>
      <c r="P318" s="107">
        <f>Kwh!P351/production!P376</f>
        <v>0.42106681034482757</v>
      </c>
      <c r="Q318" s="196">
        <f>Kwh!Q351/production!Q376</f>
        <v>1.277302852751897</v>
      </c>
    </row>
    <row r="319" spans="1:17" x14ac:dyDescent="0.35">
      <c r="A319" s="33" t="s">
        <v>4</v>
      </c>
      <c r="B319" s="153">
        <f>Kwh!B352/production!B377</f>
        <v>1.2157446808510639</v>
      </c>
      <c r="C319" s="153">
        <f>Kwh!C352/production!C377</f>
        <v>1.241864983001457</v>
      </c>
      <c r="D319" s="153">
        <f>Kwh!D352/production!D377</f>
        <v>1.2795208214489446</v>
      </c>
      <c r="E319" s="153">
        <f>Kwh!E352/production!E377</f>
        <v>1.2614913176710929</v>
      </c>
      <c r="F319" s="153">
        <f>Kwh!F352/production!F377</f>
        <v>1.2583559168925023</v>
      </c>
      <c r="G319" s="153">
        <f>Kwh!G352/production!G377</f>
        <v>1.2246820536975978</v>
      </c>
      <c r="H319" s="153">
        <f>Kwh!H352/production!H377</f>
        <v>1.2407407407407407</v>
      </c>
      <c r="I319" s="153">
        <f>Kwh!I352/production!I377</f>
        <v>1.2447964765219863</v>
      </c>
      <c r="J319" s="153">
        <f>Kwh!J352/production!J377</f>
        <v>1.1359285258455647</v>
      </c>
      <c r="K319" s="153">
        <f>Kwh!K352/production!K377</f>
        <v>1.0986547085201794</v>
      </c>
      <c r="L319" s="153">
        <f>Kwh!L352/production!L377</f>
        <v>1.1836734693877551</v>
      </c>
      <c r="M319" s="153">
        <f>Kwh!M352/production!M377</f>
        <v>1.1958470976875886</v>
      </c>
      <c r="N319" s="153">
        <f>Kwh!N352/production!N377</f>
        <v>1.1550898203592814</v>
      </c>
      <c r="O319" s="153">
        <f>Kwh!O352/production!O377</f>
        <v>1.2636534839924671</v>
      </c>
      <c r="P319" s="153">
        <f>Kwh!P352/production!P377</f>
        <v>1.3128460686600221</v>
      </c>
      <c r="Q319" s="153">
        <f>Kwh!Q350/production!Q371</f>
        <v>8.8323119777158769</v>
      </c>
    </row>
    <row r="320" spans="1:17" x14ac:dyDescent="0.35">
      <c r="A320" s="33" t="s">
        <v>112</v>
      </c>
      <c r="B320" s="153" t="s">
        <v>369</v>
      </c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91"/>
    </row>
    <row r="321" spans="1:20" x14ac:dyDescent="0.35">
      <c r="A321" s="33" t="s">
        <v>128</v>
      </c>
      <c r="B321" s="153"/>
      <c r="C321" s="153"/>
      <c r="D321" s="153"/>
      <c r="E321" s="153"/>
      <c r="F321" s="153"/>
      <c r="G321" s="153"/>
      <c r="H321" s="153">
        <f>Kwh!H352/production!H375</f>
        <v>0.91655266757865939</v>
      </c>
      <c r="I321" s="153">
        <f>production!I365/Kwh!I348</f>
        <v>0</v>
      </c>
      <c r="J321" s="153"/>
      <c r="K321" s="153"/>
      <c r="L321" s="153"/>
      <c r="M321" s="153"/>
      <c r="N321" s="153"/>
      <c r="O321" s="153"/>
      <c r="P321" s="153">
        <f>Kwh!P350/production!P381</f>
        <v>28.554347826086957</v>
      </c>
      <c r="Q321" s="153">
        <f>Kwh!Q354/production!Q381</f>
        <v>0.88043478260869568</v>
      </c>
    </row>
    <row r="322" spans="1:20" x14ac:dyDescent="0.35">
      <c r="A322" s="46" t="s">
        <v>118</v>
      </c>
      <c r="B322" s="192">
        <f>Kwh!B355/production!B382</f>
        <v>1.2157446808510639</v>
      </c>
      <c r="C322" s="192">
        <f>Kwh!C355/production!C382</f>
        <v>1.241864983001457</v>
      </c>
      <c r="D322" s="192">
        <f>Kwh!D355/production!D382</f>
        <v>1.2795208214489446</v>
      </c>
      <c r="E322" s="192">
        <f>Kwh!E355/production!E382</f>
        <v>1.2614913176710929</v>
      </c>
      <c r="F322" s="192">
        <f>Kwh!F355/production!F382</f>
        <v>1.2583559168925023</v>
      </c>
      <c r="G322" s="192">
        <f>Kwh!G355/production!G382</f>
        <v>1.2246820536975978</v>
      </c>
      <c r="H322" s="192">
        <f>Kwh!H355/production!H382</f>
        <v>1.1622234826999434</v>
      </c>
      <c r="I322" s="192">
        <f>Kwh!I355/production!I382</f>
        <v>1.2350210970464135</v>
      </c>
      <c r="J322" s="192">
        <f>Kwh!J355/production!J382</f>
        <v>1.1359285258455647</v>
      </c>
      <c r="K322" s="192">
        <f>Kwh!K355/production!K382</f>
        <v>1.0986547085201794</v>
      </c>
      <c r="L322" s="192">
        <f>Kwh!L355/production!L382</f>
        <v>1.1836734693877551</v>
      </c>
      <c r="M322" s="192">
        <f>Kwh!M355/production!M382</f>
        <v>1.1958470976875886</v>
      </c>
      <c r="N322" s="192">
        <f>Kwh!N355/production!N382</f>
        <v>1.1550898203592814</v>
      </c>
      <c r="O322" s="192">
        <f>Kwh!O355/production!O382</f>
        <v>1.2636534839924671</v>
      </c>
      <c r="P322" s="192">
        <f>Kwh!P353/production!P376</f>
        <v>0</v>
      </c>
      <c r="Q322" s="192">
        <f>Kwh!Q355/production!Q382</f>
        <v>1.1779852197588487</v>
      </c>
    </row>
    <row r="323" spans="1:20" x14ac:dyDescent="0.35">
      <c r="A323" s="33" t="s">
        <v>99</v>
      </c>
      <c r="B323" s="153">
        <f>Kwh!B356/production!B383</f>
        <v>0.50704225352112675</v>
      </c>
      <c r="C323" s="153">
        <f>Kwh!C356/production!C383</f>
        <v>0.51394422310756971</v>
      </c>
      <c r="D323" s="153">
        <f>Kwh!D356/production!D383</f>
        <v>0.51700680272108845</v>
      </c>
      <c r="E323" s="153">
        <f>Kwh!E356/production!E383</f>
        <v>0.39153439153439151</v>
      </c>
      <c r="F323" s="153">
        <f>Kwh!F356/production!F383</f>
        <v>0.49781659388646288</v>
      </c>
      <c r="G323" s="153">
        <f>Kwh!G356/production!G383</f>
        <v>1</v>
      </c>
      <c r="H323" s="153">
        <f>Kwh!H356/production!H383</f>
        <v>0.51256281407035176</v>
      </c>
      <c r="I323" s="153">
        <f>Kwh!I356/production!I383</f>
        <v>0.56553755522827687</v>
      </c>
      <c r="J323" s="154">
        <f>Kwh!J356/production!J383</f>
        <v>0.47441860465116281</v>
      </c>
      <c r="K323" s="154">
        <f>Kwh!K356/production!K383</f>
        <v>0.43076923076923079</v>
      </c>
      <c r="L323" s="154">
        <f>Kwh!L356/production!L383</f>
        <v>0.41798941798941797</v>
      </c>
      <c r="M323" s="154">
        <f>Kwh!M356/production!M383</f>
        <v>0.51428571428571423</v>
      </c>
      <c r="N323" s="154">
        <f>Kwh!N356/production!N383</f>
        <v>0.51666666666666672</v>
      </c>
      <c r="O323" s="154">
        <f>Kwh!O356/production!O383</f>
        <v>0.5145631067961165</v>
      </c>
      <c r="P323" s="154">
        <f>Kwh!P356/production!P383</f>
        <v>0.51315789473684215</v>
      </c>
      <c r="Q323" s="154">
        <f>Kwh!Q356/production!Q383</f>
        <v>0.48192771084337349</v>
      </c>
    </row>
    <row r="324" spans="1:20" x14ac:dyDescent="0.35">
      <c r="A324" s="33" t="s">
        <v>7</v>
      </c>
      <c r="B324" s="153">
        <f>Kwh!B357/production!B384</f>
        <v>0.49159663865546216</v>
      </c>
      <c r="C324" s="153">
        <f>Kwh!C357/production!C384</f>
        <v>0.5159076731129133</v>
      </c>
      <c r="D324" s="153">
        <f>Kwh!D357/production!D384</f>
        <v>0.45348837209302323</v>
      </c>
      <c r="E324" s="153">
        <f>Kwh!E357/production!E384</f>
        <v>0.48153122901276024</v>
      </c>
      <c r="F324" s="153">
        <f>Kwh!F357/production!F384</f>
        <v>0.45239503252513308</v>
      </c>
      <c r="G324" s="153">
        <f>Kwh!G357/production!G384</f>
        <v>1</v>
      </c>
      <c r="H324" s="153">
        <f>Kwh!H357/production!H384</f>
        <v>0.54054054054054057</v>
      </c>
      <c r="I324" s="153">
        <f>Kwh!I357/production!I384</f>
        <v>0.56617375231053602</v>
      </c>
      <c r="J324" s="154">
        <f>Kwh!J357/production!J384</f>
        <v>0.451061320754717</v>
      </c>
      <c r="K324" s="154">
        <f>Kwh!K357/production!K384</f>
        <v>0.50559811431938717</v>
      </c>
      <c r="L324" s="154">
        <f>Kwh!L357/production!L384</f>
        <v>0.50396099939061545</v>
      </c>
      <c r="M324" s="154">
        <f>Kwh!M357/production!M384</f>
        <v>0.51997503121098632</v>
      </c>
      <c r="N324" s="154">
        <f>Kwh!N357/production!N384</f>
        <v>0.48275862068965519</v>
      </c>
      <c r="O324" s="154">
        <f>Kwh!O357/production!O384</f>
        <v>0.44205495818399043</v>
      </c>
      <c r="P324" s="154">
        <f>Kwh!P357/production!P384</f>
        <v>0.50992182802164765</v>
      </c>
      <c r="Q324" s="154">
        <f>Kwh!Q357/production!Q384</f>
        <v>0.48760188760188761</v>
      </c>
    </row>
    <row r="325" spans="1:20" x14ac:dyDescent="0.35">
      <c r="A325" s="33" t="s">
        <v>103</v>
      </c>
      <c r="B325" s="153">
        <f>Kwh!B358/production!B385</f>
        <v>0.52625152625152627</v>
      </c>
      <c r="C325" s="153">
        <f>Kwh!C358/production!C385</f>
        <v>0.54326241134751774</v>
      </c>
      <c r="D325" s="153">
        <f>Kwh!D358/production!D385</f>
        <v>0.49054054054054053</v>
      </c>
      <c r="E325" s="153">
        <f>Kwh!E358/production!E385</f>
        <v>0.53581267217630857</v>
      </c>
      <c r="F325" s="153">
        <f>Kwh!F358/production!F385</f>
        <v>0.49081364829396323</v>
      </c>
      <c r="G325" s="153">
        <f>Kwh!G358/production!G385</f>
        <v>0.49088541666666669</v>
      </c>
      <c r="H325" s="153">
        <f>Kwh!H358/production!H385</f>
        <v>0.52387267904509283</v>
      </c>
      <c r="I325" s="153">
        <f>Kwh!I358/production!I385</f>
        <v>0.51422070534698516</v>
      </c>
      <c r="J325" s="154">
        <f>Kwh!J358/production!J385</f>
        <v>0.54225352112676062</v>
      </c>
      <c r="K325" s="154">
        <f>Kwh!K358/production!K385</f>
        <v>0.48280423280423279</v>
      </c>
      <c r="L325" s="154">
        <f>Kwh!L358/production!L385</f>
        <v>0.59666203059805289</v>
      </c>
      <c r="M325" s="154">
        <f>Kwh!M358/production!M385</f>
        <v>0.42222222222222222</v>
      </c>
      <c r="N325" s="154">
        <f>Kwh!N358/production!N385</f>
        <v>0.5787781350482315</v>
      </c>
      <c r="O325" s="154">
        <f>Kwh!O358/production!O385</f>
        <v>0.66105769230769229</v>
      </c>
      <c r="P325" s="154">
        <f>Kwh!P358/production!P385</f>
        <v>0.49390243902439024</v>
      </c>
      <c r="Q325" s="154">
        <f>Kwh!Q358/production!Q385</f>
        <v>0.52688847039129527</v>
      </c>
    </row>
    <row r="326" spans="1:20" x14ac:dyDescent="0.35">
      <c r="A326" s="54" t="s">
        <v>117</v>
      </c>
      <c r="B326" s="193">
        <f>Kwh!B359/production!B388</f>
        <v>0.50323562999619342</v>
      </c>
      <c r="C326" s="193">
        <f>Kwh!C359/production!C388</f>
        <v>0.52325127002735439</v>
      </c>
      <c r="D326" s="193">
        <f>Kwh!D359/production!D388</f>
        <v>0.46858316221765911</v>
      </c>
      <c r="E326" s="193">
        <f>Kwh!E359/production!E388</f>
        <v>0.49084858569051582</v>
      </c>
      <c r="F326" s="193">
        <f>Kwh!F359/production!F388</f>
        <v>0.46718866517524238</v>
      </c>
      <c r="G326" s="193">
        <f>Kwh!G359/production!G388</f>
        <v>0.85217391304347823</v>
      </c>
      <c r="H326" s="193">
        <f>Kwh!H359/production!H388</f>
        <v>0.53190476190476188</v>
      </c>
      <c r="I326" s="193">
        <f>Kwh!I359/production!I388</f>
        <v>0.55042402016960812</v>
      </c>
      <c r="J326" s="193">
        <f>Kwh!J359/production!J388</f>
        <v>0.47768027470431135</v>
      </c>
      <c r="K326" s="193">
        <f>Kwh!K359/production!K388</f>
        <v>0.49358006042296071</v>
      </c>
      <c r="L326" s="193">
        <f>Kwh!L359/production!L388</f>
        <v>0.72950819672131151</v>
      </c>
      <c r="M326" s="193">
        <f>Kwh!M359/production!M388</f>
        <v>0.48673888681359734</v>
      </c>
      <c r="N326" s="193">
        <f>Kwh!N359/production!N388</f>
        <v>0.50907590759075905</v>
      </c>
      <c r="O326" s="193">
        <f>Kwh!O359/production!O388</f>
        <v>0.48824041811846691</v>
      </c>
      <c r="P326" s="193">
        <f>Kwh!P359/production!P388</f>
        <v>0.50608559089124461</v>
      </c>
      <c r="Q326" s="193">
        <f>Kwh!Q359/Regions!Q429</f>
        <v>0.34910167818361304</v>
      </c>
    </row>
    <row r="327" spans="1:20" x14ac:dyDescent="0.35">
      <c r="A327" s="56" t="s">
        <v>9</v>
      </c>
      <c r="B327" s="194">
        <f>Kwh!B358/production!B383</f>
        <v>3.035211267605634</v>
      </c>
      <c r="C327" s="194">
        <f>Kwh!C358/production!C383</f>
        <v>1.5258964143426295</v>
      </c>
      <c r="D327" s="194">
        <f>Kwh!D358/production!D383</f>
        <v>2.4693877551020407</v>
      </c>
      <c r="E327" s="194">
        <f>Kwh!E358/production!E383</f>
        <v>2.0582010582010581</v>
      </c>
      <c r="F327" s="194">
        <f>Kwh!F358/production!F383</f>
        <v>1.6331877729257642</v>
      </c>
      <c r="G327" s="194">
        <f>Kwh!G358/production!G383</f>
        <v>1.8756218905472637</v>
      </c>
      <c r="H327" s="194">
        <f>Kwh!H358/production!H383</f>
        <v>1.9849246231155779</v>
      </c>
      <c r="I327" s="194">
        <f>Kwh!I358/production!I383</f>
        <v>1.9970544918998527</v>
      </c>
      <c r="J327" s="194">
        <f>Kwh!J356/production!J377</f>
        <v>6.5092533503509895E-2</v>
      </c>
      <c r="K327" s="194">
        <f>Kwh!K356/production!K377</f>
        <v>3.4243783122706886E-2</v>
      </c>
      <c r="L327" s="194">
        <f>Kwh!L356/production!L377</f>
        <v>5.3741496598639457E-2</v>
      </c>
      <c r="M327" s="194">
        <f>Kwh!M356/production!M377</f>
        <v>4.2472864558754132E-2</v>
      </c>
      <c r="N327" s="194">
        <f>Kwh!N356/production!N377</f>
        <v>3.7125748502994015E-2</v>
      </c>
      <c r="O327" s="194">
        <f>Kwh!O356/production!O377</f>
        <v>6.6541117388575016E-2</v>
      </c>
      <c r="P327" s="194">
        <f>Kwh!P356/production!P377</f>
        <v>6.4784053156146174E-2</v>
      </c>
      <c r="Q327" s="194">
        <f>Kwh!Q356/production!Q377</f>
        <v>5.0481148446127153E-2</v>
      </c>
    </row>
    <row r="328" spans="1:20" x14ac:dyDescent="0.35">
      <c r="T328" s="197"/>
    </row>
    <row r="329" spans="1:20" ht="15.5" x14ac:dyDescent="0.35">
      <c r="A329" s="33" t="s">
        <v>1</v>
      </c>
      <c r="B329" s="64" t="s">
        <v>1236</v>
      </c>
      <c r="C329" s="64" t="s">
        <v>1237</v>
      </c>
      <c r="D329" s="64" t="s">
        <v>1238</v>
      </c>
      <c r="E329" s="64" t="s">
        <v>1239</v>
      </c>
      <c r="F329" s="64" t="s">
        <v>1240</v>
      </c>
      <c r="G329" s="64" t="s">
        <v>1241</v>
      </c>
      <c r="H329" s="64" t="s">
        <v>1242</v>
      </c>
      <c r="I329" s="65" t="s">
        <v>1315</v>
      </c>
      <c r="J329" s="64" t="s">
        <v>1318</v>
      </c>
      <c r="K329" s="64" t="s">
        <v>1319</v>
      </c>
      <c r="L329" s="64" t="s">
        <v>1320</v>
      </c>
      <c r="M329" s="64" t="s">
        <v>1321</v>
      </c>
      <c r="N329" s="64" t="s">
        <v>1322</v>
      </c>
      <c r="O329" s="64" t="s">
        <v>1323</v>
      </c>
      <c r="P329" s="64" t="s">
        <v>1324</v>
      </c>
      <c r="Q329" s="195" t="s">
        <v>1325</v>
      </c>
    </row>
    <row r="330" spans="1:20" x14ac:dyDescent="0.35">
      <c r="A330" s="33" t="s">
        <v>2</v>
      </c>
      <c r="B330" s="154">
        <f>Kwh!B364/production!$B$393</f>
        <v>1.3777089783281733</v>
      </c>
      <c r="C330" s="154">
        <f>Kwh!C364/production!$B$393</f>
        <v>0.95356037151702788</v>
      </c>
      <c r="D330" s="154">
        <f>Kwh!D364/production!$B$393</f>
        <v>0.92260061919504643</v>
      </c>
      <c r="E330" s="154">
        <f>Kwh!E364/production!$B$393</f>
        <v>0.97523219814241491</v>
      </c>
      <c r="F330" s="154">
        <f>Kwh!F364/production!$B$393</f>
        <v>0.84210526315789469</v>
      </c>
      <c r="G330" s="154">
        <f>Kwh!G364/production!$B$393</f>
        <v>0.84210526315789469</v>
      </c>
      <c r="H330" s="154">
        <f>Kwh!H364/production!$B$393</f>
        <v>0.4086687306501548</v>
      </c>
      <c r="I330" s="154">
        <f>Kwh!I364/production!$I$393</f>
        <v>1.3505291005291005</v>
      </c>
      <c r="J330" s="154">
        <f>Kwh!J364/production!J393</f>
        <v>1.3196202531645569</v>
      </c>
      <c r="K330" s="154">
        <f>Kwh!K364/production!K393</f>
        <v>1.3370044052863437</v>
      </c>
      <c r="L330" s="154">
        <f>Kwh!L364/production!L393</f>
        <v>1</v>
      </c>
      <c r="M330" s="154">
        <f>Kwh!M364/production!M393</f>
        <v>1.3423076923076922</v>
      </c>
      <c r="N330" s="154">
        <f>Kwh!N364/production!N393</f>
        <v>1.3541666666666667</v>
      </c>
      <c r="O330" s="154">
        <f>Kwh!O364/production!O393</f>
        <v>1.3840579710144927</v>
      </c>
      <c r="P330" s="154">
        <f>Kwh!P364/production!P393</f>
        <v>1.4020979020979021</v>
      </c>
      <c r="Q330" s="154">
        <f>Kwh!Q364/production!Q393</f>
        <v>1.3172317696237807</v>
      </c>
    </row>
    <row r="331" spans="1:20" x14ac:dyDescent="0.35">
      <c r="A331" s="33" t="s">
        <v>3</v>
      </c>
      <c r="B331" s="154">
        <f>Kwh!B365/production!$B$394</f>
        <v>1.4289940828402368</v>
      </c>
      <c r="C331" s="154">
        <f>Kwh!C365/production!$B$394</f>
        <v>1.3402366863905326</v>
      </c>
      <c r="D331" s="154">
        <f>Kwh!D365/production!$B$394</f>
        <v>1.8239644970414202</v>
      </c>
      <c r="E331" s="154">
        <f>Kwh!E365/production!$B$394</f>
        <v>1.5177514792899409</v>
      </c>
      <c r="F331" s="154">
        <f>Kwh!F365/production!$B$394</f>
        <v>1.4511834319526626</v>
      </c>
      <c r="G331" s="154">
        <f>Kwh!G365/production!$B$394</f>
        <v>1.5369822485207101</v>
      </c>
      <c r="H331" s="154">
        <f>Kwh!H365/production!$B$394</f>
        <v>1.2810650887573964</v>
      </c>
      <c r="I331" s="154">
        <f>Kwh!I365/production!$I$394</f>
        <v>1.5793382849426063</v>
      </c>
      <c r="J331" s="154">
        <f>Kwh!J365/Regions!J452</f>
        <v>1.1573875802997859</v>
      </c>
      <c r="K331" s="154">
        <f>Kwh!K365/Regions!K452</f>
        <v>0.70398196844477834</v>
      </c>
      <c r="L331" s="154">
        <f>Kwh!L365/Regions!L452</f>
        <v>1.021079258010118</v>
      </c>
      <c r="M331" s="154">
        <f>Kwh!M365/Regions!M452</f>
        <v>1.0253759398496241</v>
      </c>
      <c r="N331" s="154">
        <f>Kwh!N365/Regions!N452</f>
        <v>1.1663778162911611</v>
      </c>
      <c r="O331" s="154">
        <f>Kwh!O365/Regions!O452</f>
        <v>1.1505016722408026</v>
      </c>
      <c r="P331" s="154">
        <f>production!P394/Kwh!P365</f>
        <v>1.1721739130434783</v>
      </c>
      <c r="Q331" s="154">
        <f>Kwh!Q365/production!Q394</f>
        <v>1.7074646940147948</v>
      </c>
    </row>
    <row r="332" spans="1:20" x14ac:dyDescent="0.35">
      <c r="A332" s="33" t="s">
        <v>100</v>
      </c>
      <c r="B332" s="154">
        <f>Kwh!B364/production!B389</f>
        <v>7.2867201571966592E-2</v>
      </c>
      <c r="C332" s="154">
        <f>Kwh!C364/production!C389</f>
        <v>2.6306798770071745E-2</v>
      </c>
      <c r="D332" s="154">
        <f>Kwh!D364/production!D389</f>
        <v>4.2681180177599538E-2</v>
      </c>
      <c r="E332" s="154">
        <f>Kwh!E364/production!E389</f>
        <v>3.8038884192730348E-2</v>
      </c>
      <c r="F332" s="154">
        <f>Kwh!F364/production!F389</f>
        <v>3.4885212261126071E-2</v>
      </c>
      <c r="G332" s="154">
        <f>Kwh!G364/production!G389</f>
        <v>4.119963647379582E-2</v>
      </c>
      <c r="H332" s="154">
        <f>Kwh!H364/production!H389</f>
        <v>1.7910447761194031E-2</v>
      </c>
      <c r="I332" s="154">
        <f>Kwh!I366/production!$I$395</f>
        <v>0.53995830437804027</v>
      </c>
      <c r="J332" s="154">
        <f>Kwh!J366/production!J395</f>
        <v>0.68778280542986425</v>
      </c>
      <c r="K332" s="154">
        <f>Kwh!K366/production!K395</f>
        <v>0.68421052631578949</v>
      </c>
      <c r="L332" s="154">
        <f>Kwh!L366/production!L395</f>
        <v>0.68656716417910446</v>
      </c>
      <c r="M332" s="154" t="e">
        <f>Kwh!M366/production!M395</f>
        <v>#DIV/0!</v>
      </c>
      <c r="N332" s="154">
        <f>Kwh!N366/production!N395</f>
        <v>0.30499999999999999</v>
      </c>
      <c r="O332" s="154">
        <f>Kwh!O366/production!O395</f>
        <v>0.33181818181818185</v>
      </c>
      <c r="P332" s="154">
        <f>Kwh!P366/production!P395</f>
        <v>0.70638297872340428</v>
      </c>
      <c r="Q332" s="154">
        <f>Kwh!Q366/production!Q395</f>
        <v>0.56998444790046654</v>
      </c>
    </row>
    <row r="333" spans="1:20" x14ac:dyDescent="0.35">
      <c r="A333" s="33" t="s">
        <v>125</v>
      </c>
      <c r="B333" s="154"/>
      <c r="C333" s="154">
        <f>Kwh!C368/production!$C$397</f>
        <v>0.93221202854230378</v>
      </c>
      <c r="D333" s="154">
        <f>Kwh!D368/production!$C$397</f>
        <v>0.93272171253822633</v>
      </c>
      <c r="E333" s="154">
        <f>Kwh!E368/production!$C$397</f>
        <v>1.5779816513761469</v>
      </c>
      <c r="F333" s="154">
        <f>Kwh!F368/production!$C$397</f>
        <v>1.3919469928644241</v>
      </c>
      <c r="G333" s="154">
        <f>Kwh!G368/production!$C$397</f>
        <v>1.8970438328236494</v>
      </c>
      <c r="H333" s="154">
        <f>Kwh!H368/production!$C$397</f>
        <v>2.317533129459735</v>
      </c>
      <c r="I333" s="154">
        <f>Kwh!I368/production!$I$397</f>
        <v>1.1411401761038626</v>
      </c>
      <c r="J333" s="154">
        <f>Kwh!J368/production!J397</f>
        <v>1.0198757763975155</v>
      </c>
      <c r="K333" s="154">
        <f>Kwh!K368/production!K397</f>
        <v>1.1505791505791505</v>
      </c>
      <c r="L333" s="154">
        <f>Kwh!L368/production!L397</f>
        <v>0.8664222105814563</v>
      </c>
      <c r="M333" s="154">
        <f>Kwh!M368/production!M397</f>
        <v>1.1682113067655235</v>
      </c>
      <c r="N333" s="154">
        <f>Kwh!N368/production!N397</f>
        <v>1.1337266470009832</v>
      </c>
      <c r="O333" s="154">
        <f>Kwh!O368/production!O397</f>
        <v>1.2839352428393525</v>
      </c>
      <c r="P333" s="154" t="e">
        <f>Kwh!P368/production!P397</f>
        <v>#DIV/0!</v>
      </c>
      <c r="Q333" s="154">
        <f>Kwh!Q368/production!Q397</f>
        <v>1.1051190225405518</v>
      </c>
    </row>
    <row r="334" spans="1:20" x14ac:dyDescent="0.35">
      <c r="A334" s="58" t="s">
        <v>119</v>
      </c>
      <c r="B334" s="107">
        <f>Kwh!B369/production!$B$398</f>
        <v>1.1965811965811965</v>
      </c>
      <c r="C334" s="107">
        <f>Kwh!C369/production!$B$398</f>
        <v>2.4786324786324787</v>
      </c>
      <c r="D334" s="107">
        <f>Kwh!D369/production!$B$398</f>
        <v>2.7125097125097124</v>
      </c>
      <c r="E334" s="107">
        <f>Kwh!E369/production!$B$398</f>
        <v>3.5174825174825175</v>
      </c>
      <c r="F334" s="107">
        <f>Kwh!F369/production!$B$398</f>
        <v>3.0955710955710956</v>
      </c>
      <c r="G334" s="107">
        <f>Kwh!G369/production!$B$398</f>
        <v>1.1250971250971251</v>
      </c>
      <c r="H334" s="107">
        <f>Kwh!H369/production!$B$398</f>
        <v>4.4203574203574201</v>
      </c>
      <c r="I334" s="107">
        <f>Kwh!I369/production!$I$398</f>
        <v>1.1897800776196636</v>
      </c>
      <c r="J334" s="107">
        <f>Kwh!J369/production!J398</f>
        <v>0.46296296296296297</v>
      </c>
      <c r="K334" s="107">
        <f>Kwh!K369/production!K398</f>
        <v>0.43636833936885672</v>
      </c>
      <c r="L334" s="107">
        <f>Kwh!L369/production!L398</f>
        <v>1.0702917771883289</v>
      </c>
      <c r="M334" s="107">
        <f>Kwh!M369/production!M398</f>
        <v>0.47352844459059518</v>
      </c>
      <c r="N334" s="107">
        <f>Kwh!N369/production!N398</f>
        <v>1.3029071584870271</v>
      </c>
      <c r="O334" s="107">
        <f>Kwh!O369/production!O398</f>
        <v>0.94968879668049788</v>
      </c>
      <c r="P334" s="107">
        <f>Kwh!P369/production!P398</f>
        <v>0.78380233356211393</v>
      </c>
      <c r="Q334" s="196">
        <f>Kwh!Q369/production!Q398</f>
        <v>1.2277979157227006</v>
      </c>
    </row>
    <row r="335" spans="1:20" x14ac:dyDescent="0.35">
      <c r="A335" s="33" t="s">
        <v>4</v>
      </c>
      <c r="B335" s="153">
        <f>Kwh!B370/production!$B$399</f>
        <v>1.201276102088167</v>
      </c>
      <c r="C335" s="153">
        <f>Kwh!C370/production!$B$399</f>
        <v>1.2157772621809744</v>
      </c>
      <c r="D335" s="153">
        <f>Kwh!D370/production!$B$399</f>
        <v>0.90487238979118334</v>
      </c>
      <c r="E335" s="153">
        <f>Kwh!E370/production!$B$399</f>
        <v>1.2047563805104409</v>
      </c>
      <c r="F335" s="153">
        <f>Kwh!F370/production!$B$399</f>
        <v>1.2639211136890951</v>
      </c>
      <c r="G335" s="153">
        <f>Kwh!G370/production!$B$399</f>
        <v>1.3486078886310904</v>
      </c>
      <c r="H335" s="153">
        <f>Kwh!H370/production!$B$399</f>
        <v>1.3265661252900232</v>
      </c>
      <c r="I335" s="153">
        <f>Kwh!J370/production!J399</f>
        <v>1.2357984994640943</v>
      </c>
      <c r="J335" s="153">
        <f>Kwh!K370/production!K399</f>
        <v>1.0466019417475727</v>
      </c>
      <c r="K335" s="153">
        <f>Kwh!L370/production!L399</f>
        <v>1.0668693009118542</v>
      </c>
      <c r="L335" s="153">
        <f>Kwh!M370/production!M399</f>
        <v>1.1177003168854684</v>
      </c>
      <c r="M335" s="153">
        <f>Kwh!N370/production!N399</f>
        <v>1.1517935258092737</v>
      </c>
      <c r="N335" s="153">
        <f>Kwh!N370/production!N399</f>
        <v>1.1517935258092737</v>
      </c>
      <c r="O335" s="153">
        <f>Kwh!O370/production!$O$399</f>
        <v>1.1037269869779973</v>
      </c>
      <c r="P335" s="153">
        <f>Kwh!P370/production!P399</f>
        <v>0.8066298342541437</v>
      </c>
      <c r="Q335" s="153">
        <f>Kwh!Q370/production!Q399</f>
        <v>1.1054542759745072</v>
      </c>
    </row>
    <row r="336" spans="1:20" x14ac:dyDescent="0.35">
      <c r="A336" s="33" t="s">
        <v>112</v>
      </c>
      <c r="B336" s="153" t="s">
        <v>369</v>
      </c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91"/>
    </row>
    <row r="337" spans="1:17" x14ac:dyDescent="0.35">
      <c r="A337" s="33" t="s">
        <v>128</v>
      </c>
      <c r="B337" s="153"/>
      <c r="C337" s="153"/>
      <c r="D337" s="153"/>
      <c r="E337" s="153"/>
      <c r="F337" s="153"/>
      <c r="G337" s="153"/>
      <c r="H337" s="153">
        <f>Kwh!V374</f>
        <v>0</v>
      </c>
      <c r="I337" s="153">
        <f>Kwh!I372/production!$I$403</f>
        <v>0.81300813008130079</v>
      </c>
      <c r="J337" s="153"/>
      <c r="K337" s="153"/>
      <c r="L337" s="153"/>
      <c r="M337" s="153"/>
      <c r="N337" s="153"/>
      <c r="O337" s="153"/>
      <c r="P337" s="153">
        <f>Kwh!P372/production!P403</f>
        <v>0.94545454545454544</v>
      </c>
      <c r="Q337" s="153">
        <f>Kwh!Q372/production!Q403</f>
        <v>0.94545454545454544</v>
      </c>
    </row>
    <row r="338" spans="1:17" x14ac:dyDescent="0.35">
      <c r="A338" s="46" t="s">
        <v>118</v>
      </c>
      <c r="B338" s="192">
        <f>Kwh!B373/production!$B$404</f>
        <v>1.201276102088167</v>
      </c>
      <c r="C338" s="192">
        <f>Kwh!C373/production!$B$404</f>
        <v>1.2157772621809744</v>
      </c>
      <c r="D338" s="192">
        <f>Kwh!D373/production!$B$404</f>
        <v>0.90487238979118334</v>
      </c>
      <c r="E338" s="192">
        <f>Kwh!E373/production!$B$404</f>
        <v>1.2047563805104409</v>
      </c>
      <c r="F338" s="192">
        <f>Kwh!F373/production!$B$404</f>
        <v>1.2639211136890951</v>
      </c>
      <c r="G338" s="192">
        <f>Kwh!G373/production!$B$404</f>
        <v>1.3486078886310904</v>
      </c>
      <c r="H338" s="192">
        <f>Kwh!H373/production!$B$404</f>
        <v>1.3845707656612529</v>
      </c>
      <c r="I338" s="192">
        <f>Kwh!I373/production!$I$404</f>
        <v>1.2713037459987888</v>
      </c>
      <c r="J338" s="192">
        <f>Kwh!J373/production!J404</f>
        <v>1.2357984994640943</v>
      </c>
      <c r="K338" s="192">
        <f>Kwh!K373/production!K404</f>
        <v>1.0466019417475727</v>
      </c>
      <c r="L338" s="192">
        <f>Kwh!L373/production!L404</f>
        <v>1.0668693009118542</v>
      </c>
      <c r="M338" s="192">
        <f>Kwh!M373/production!M404</f>
        <v>1.1177003168854684</v>
      </c>
      <c r="N338" s="192">
        <f>Kwh!N373/production!N404</f>
        <v>1.1517935258092737</v>
      </c>
      <c r="O338" s="192">
        <f>Kwh!O373/production!O404</f>
        <v>1.1037269869779973</v>
      </c>
      <c r="P338" s="192">
        <f>Kwh!P373/production!P404</f>
        <v>0.74145006839945282</v>
      </c>
      <c r="Q338" s="192">
        <f>Kwh!Q373/production!Q404</f>
        <v>1.097865809092238</v>
      </c>
    </row>
    <row r="339" spans="1:17" x14ac:dyDescent="0.35">
      <c r="A339" s="33" t="s">
        <v>99</v>
      </c>
      <c r="B339" s="153">
        <f>Kwh!B374/production!$B$405</f>
        <v>0.50276243093922657</v>
      </c>
      <c r="C339" s="153">
        <f>Kwh!C374/production!$B$405</f>
        <v>1.1160220994475138</v>
      </c>
      <c r="D339" s="153">
        <f>Kwh!D374/production!$B$405</f>
        <v>0.64088397790055252</v>
      </c>
      <c r="E339" s="153">
        <f>Kwh!E374/production!$B$405</f>
        <v>0.49723756906077349</v>
      </c>
      <c r="F339" s="153">
        <f>Kwh!F374/production!$B$405</f>
        <v>0.5524861878453039</v>
      </c>
      <c r="G339" s="153">
        <f>Kwh!G374/production!$B$405</f>
        <v>0.55801104972375692</v>
      </c>
      <c r="H339" s="153">
        <f>Kwh!H374/production!$B$405</f>
        <v>0.61878453038674031</v>
      </c>
      <c r="I339" s="153">
        <f>Kwh!I374/production!$I$405</f>
        <v>0.51392405063291136</v>
      </c>
      <c r="J339" s="154">
        <f>Kwh!J374/production!J405</f>
        <v>0.5133689839572193</v>
      </c>
      <c r="K339" s="154">
        <f>Kwh!K374/production!K405</f>
        <v>0.51879699248120303</v>
      </c>
      <c r="L339" s="154">
        <f>Kwh!L374/production!L405</f>
        <v>0.51020408163265307</v>
      </c>
      <c r="M339" s="154">
        <f>Kwh!M374/production!M405</f>
        <v>0.51295336787564771</v>
      </c>
      <c r="N339" s="154">
        <f>Kwh!N374/production!N405</f>
        <v>0.50887573964497046</v>
      </c>
      <c r="O339" s="154">
        <f>Kwh!O374/production!O405</f>
        <v>0.51207729468599039</v>
      </c>
      <c r="P339" s="154">
        <f>Kwh!P374/production!P405</f>
        <v>0.53110047846889952</v>
      </c>
      <c r="Q339" s="154">
        <f>Kwh!Q374/production!Q405</f>
        <v>0.51576734407848635</v>
      </c>
    </row>
    <row r="340" spans="1:17" x14ac:dyDescent="0.35">
      <c r="A340" s="33" t="s">
        <v>7</v>
      </c>
      <c r="B340" s="153">
        <f>Kwh!B375/production!$B$406</f>
        <v>0.42746730083234247</v>
      </c>
      <c r="C340" s="153">
        <f>Kwh!C375/production!$B$406</f>
        <v>0.38109393579072531</v>
      </c>
      <c r="D340" s="153">
        <f>Kwh!D375/production!$B$406</f>
        <v>0.51248513674197382</v>
      </c>
      <c r="E340" s="153">
        <f>Kwh!E375/production!$B$406</f>
        <v>0.45957193816884662</v>
      </c>
      <c r="F340" s="153">
        <f>Kwh!F375/production!$B$406</f>
        <v>0.45422116527942924</v>
      </c>
      <c r="G340" s="153">
        <f>Kwh!G375/production!$B$406</f>
        <v>0.46373365041617121</v>
      </c>
      <c r="H340" s="153">
        <f>Kwh!H375/production!$B$406</f>
        <v>0.48097502972651607</v>
      </c>
      <c r="I340" s="153">
        <f>Kwh!I375/production!$I$406</f>
        <v>0.46307039570525588</v>
      </c>
      <c r="J340" s="154">
        <f>Kwh!J375/production!J406</f>
        <v>0.46367656348704989</v>
      </c>
      <c r="K340" s="154">
        <f>Kwh!K375/production!K406</f>
        <v>0.4</v>
      </c>
      <c r="L340" s="154">
        <f>Kwh!L375/production!L406</f>
        <v>0.47735399284862934</v>
      </c>
      <c r="M340" s="154">
        <f>Kwh!M375/production!M406</f>
        <v>0.45958986731001206</v>
      </c>
      <c r="N340" s="154">
        <f>Kwh!N375/production!N406</f>
        <v>0.49309309309309307</v>
      </c>
      <c r="O340" s="154">
        <f>Kwh!O375/production!O406</f>
        <v>0.44076969332531568</v>
      </c>
      <c r="P340" s="154">
        <f>Kwh!P375/production!P406</f>
        <v>0.49838709677419357</v>
      </c>
      <c r="Q340" s="154">
        <f>Kwh!Q375/production!Q406</f>
        <v>0.4603203006173392</v>
      </c>
    </row>
    <row r="341" spans="1:17" x14ac:dyDescent="0.35">
      <c r="A341" s="33" t="s">
        <v>103</v>
      </c>
      <c r="B341" s="153">
        <f>Kwh!B376/production!$B$407</f>
        <v>0.53777208706786173</v>
      </c>
      <c r="C341" s="153">
        <f>Kwh!C376/production!$B$407</f>
        <v>0.50832266325224074</v>
      </c>
      <c r="D341" s="153">
        <f>Kwh!D376/production!$B$407</f>
        <v>0.49167733674775926</v>
      </c>
      <c r="E341" s="153">
        <f>Kwh!E376/production!$B$407</f>
        <v>0.48015364916773368</v>
      </c>
      <c r="F341" s="153">
        <f>Kwh!F376/production!$B$407</f>
        <v>0.47759282970550576</v>
      </c>
      <c r="G341" s="153">
        <f>Kwh!G376/production!$B$407</f>
        <v>0.44430217669654287</v>
      </c>
      <c r="H341" s="153">
        <f>Kwh!H376/production!$B$407</f>
        <v>0.46478873239436619</v>
      </c>
      <c r="I341" s="153">
        <f>Kwh!I376/production!$I$407</f>
        <v>0.50666920731707321</v>
      </c>
      <c r="J341" s="154">
        <f>Kwh!J376/production!J407</f>
        <v>0.45909090909090911</v>
      </c>
      <c r="K341" s="154">
        <f>Kwh!K376/production!K407</f>
        <v>0.51539708265802264</v>
      </c>
      <c r="L341" s="154">
        <f>Kwh!L376/production!L407</f>
        <v>0.39922480620155038</v>
      </c>
      <c r="M341" s="154">
        <f>Kwh!M376/production!M407</f>
        <v>0.4631578947368421</v>
      </c>
      <c r="N341" s="154">
        <f>Kwh!N376/production!N407</f>
        <v>0.51319261213720313</v>
      </c>
      <c r="O341" s="154">
        <f>Kwh!O376/production!O407</f>
        <v>0.51905387647831802</v>
      </c>
      <c r="P341" s="154">
        <f>Kwh!P376/production!P407</f>
        <v>0.56464379947229548</v>
      </c>
      <c r="Q341" s="154">
        <f>Kwh!Q376/production!Q407</f>
        <v>0.48888470233609643</v>
      </c>
    </row>
    <row r="342" spans="1:17" x14ac:dyDescent="0.35">
      <c r="A342" s="54" t="s">
        <v>117</v>
      </c>
      <c r="B342" s="193">
        <f>Kwh!B377/production!$B$410</f>
        <v>0.46520423600605143</v>
      </c>
      <c r="C342" s="193">
        <f>Kwh!C377/production!$B$410</f>
        <v>0.46898638426626321</v>
      </c>
      <c r="D342" s="193">
        <f>Kwh!D377/production!$B$410</f>
        <v>0.51512859304084724</v>
      </c>
      <c r="E342" s="193">
        <f>Kwh!E377/production!$B$410</f>
        <v>0.4682299546142209</v>
      </c>
      <c r="F342" s="193">
        <f>Kwh!F377/production!$B$410</f>
        <v>0.46785173978819972</v>
      </c>
      <c r="G342" s="193">
        <f>Kwh!G377/production!$B$410</f>
        <v>0.46444780635400906</v>
      </c>
      <c r="H342" s="193">
        <f>Kwh!H377/production!$B$410</f>
        <v>0.48562783661119518</v>
      </c>
      <c r="I342" s="193">
        <f>Kwh!I377/production!$I$410</f>
        <v>0.47989334494204711</v>
      </c>
      <c r="J342" s="193">
        <f>Kwh!J375/production!J404</f>
        <v>0.39335476956055732</v>
      </c>
      <c r="K342" s="193">
        <f>Kwh!K375/production!K404</f>
        <v>0.32815533980582523</v>
      </c>
      <c r="L342" s="193">
        <f>Kwh!L375/production!L404</f>
        <v>0.34780720798957881</v>
      </c>
      <c r="M342" s="193">
        <f>Kwh!M375/production!M404</f>
        <v>0.34495246717971934</v>
      </c>
      <c r="N342" s="193">
        <f>Kwh!N375/production!N404</f>
        <v>0.35914260717410323</v>
      </c>
      <c r="O342" s="193">
        <f>Kwh!O375/production!O404</f>
        <v>0.32914234396048497</v>
      </c>
      <c r="P342" s="193">
        <f>Kwh!P375/production!P404</f>
        <v>0.84541723666210666</v>
      </c>
      <c r="Q342" s="193">
        <f>Kwh!Q377/production!Q410</f>
        <v>0.47320232246538635</v>
      </c>
    </row>
    <row r="343" spans="1:17" x14ac:dyDescent="0.35">
      <c r="A343" s="56" t="s">
        <v>9</v>
      </c>
      <c r="B343" s="194">
        <f>Kwh!B378/production!$B$411</f>
        <v>0.8560565870910698</v>
      </c>
      <c r="C343" s="194">
        <f>Kwh!C378/production!$B$411</f>
        <v>1.1540229885057471</v>
      </c>
      <c r="D343" s="194">
        <f>Kwh!D378/production!$B$411</f>
        <v>1.1340406719717064</v>
      </c>
      <c r="E343" s="194">
        <f>Kwh!E378/production!$B$411</f>
        <v>1.386737400530504</v>
      </c>
      <c r="F343" s="194">
        <f>Kwh!F378/production!$B$411</f>
        <v>1.308576480990274</v>
      </c>
      <c r="G343" s="194">
        <f>Kwh!G378/production!$B$411</f>
        <v>0.88435013262599471</v>
      </c>
      <c r="H343" s="194">
        <f>Kwh!H378/production!$B$411</f>
        <v>1.6551724137931034</v>
      </c>
      <c r="I343" s="194">
        <f>Kwh!I378/production!$I$411</f>
        <v>0.96195836313669392</v>
      </c>
      <c r="J343" s="194">
        <f>Kwh!J378/production!J411</f>
        <v>0.64232673267326734</v>
      </c>
      <c r="K343" s="194">
        <f>Kwh!K378/production!K411</f>
        <v>0.58536298388045649</v>
      </c>
      <c r="L343" s="194">
        <f>Kwh!L378/production!L411</f>
        <v>0.9585708327540664</v>
      </c>
      <c r="M343" s="194">
        <f>Kwh!M378/production!M411</f>
        <v>0.65157104694059276</v>
      </c>
      <c r="N343" s="194">
        <f>Kwh!N378/production!N411</f>
        <v>1.0024761668936486</v>
      </c>
      <c r="O343" s="194">
        <f>Kwh!O378/production!O411</f>
        <v>0.81388152077807252</v>
      </c>
      <c r="P343" s="194">
        <f>Kwh!P378/production!P411</f>
        <v>0.64641638225255971</v>
      </c>
      <c r="Q343" s="194">
        <f>Kwh!Q378/production!Q411</f>
        <v>0.91725888324873095</v>
      </c>
    </row>
    <row r="345" spans="1:17" ht="15.5" x14ac:dyDescent="0.35">
      <c r="A345" s="33" t="s">
        <v>1</v>
      </c>
      <c r="B345" s="64" t="s">
        <v>1339</v>
      </c>
      <c r="C345" s="64" t="s">
        <v>1340</v>
      </c>
      <c r="D345" s="64" t="s">
        <v>1341</v>
      </c>
      <c r="E345" s="64" t="s">
        <v>1342</v>
      </c>
      <c r="F345" s="64" t="s">
        <v>1343</v>
      </c>
      <c r="G345" s="64" t="s">
        <v>1344</v>
      </c>
      <c r="H345" s="64" t="s">
        <v>1345</v>
      </c>
      <c r="I345" s="65" t="s">
        <v>1378</v>
      </c>
      <c r="J345" s="64" t="s">
        <v>1346</v>
      </c>
      <c r="K345" s="64" t="s">
        <v>1347</v>
      </c>
      <c r="L345" s="64" t="s">
        <v>1348</v>
      </c>
      <c r="M345" s="64" t="s">
        <v>1349</v>
      </c>
      <c r="N345" s="64" t="s">
        <v>1350</v>
      </c>
      <c r="O345" s="64" t="s">
        <v>1351</v>
      </c>
      <c r="P345" s="64" t="s">
        <v>1352</v>
      </c>
      <c r="Q345" s="195" t="s">
        <v>1379</v>
      </c>
    </row>
    <row r="346" spans="1:17" x14ac:dyDescent="0.35">
      <c r="A346" s="33" t="s">
        <v>2</v>
      </c>
      <c r="B346" s="154">
        <f>Kwh!B382/production!B415</f>
        <v>1.3315508021390374</v>
      </c>
      <c r="C346" s="154">
        <f>Kwh!C382/production!C415</f>
        <v>1.36</v>
      </c>
      <c r="D346" s="154">
        <f>Kwh!D382/production!D415</f>
        <v>1.3867403314917126</v>
      </c>
      <c r="E346" s="154">
        <f>Kwh!E382/production!E415</f>
        <v>1.3333333333333333</v>
      </c>
      <c r="F346" s="154">
        <f>Kwh!F382/production!F415</f>
        <v>1.321917808219178</v>
      </c>
      <c r="G346" s="154">
        <f>Kwh!G382/production!G415</f>
        <v>1.3291139240506329</v>
      </c>
      <c r="H346" s="154">
        <f>Kwh!H382/production!H415</f>
        <v>1.6825396825396826</v>
      </c>
      <c r="I346" s="154">
        <f>Kwh!I382/production!I415</f>
        <v>1.3616504854368932</v>
      </c>
      <c r="J346" s="154">
        <f>Kwh!J382/production!J415</f>
        <v>1.3554216867469879</v>
      </c>
      <c r="K346" s="154">
        <f>Kwh!K382/production!K415</f>
        <v>1.2774193548387096</v>
      </c>
      <c r="L346" s="154">
        <f>Kwh!L382/production!L415</f>
        <v>1.303921568627451</v>
      </c>
      <c r="M346" s="154">
        <f>Kwh!M382/production!M415</f>
        <v>1.3664596273291925</v>
      </c>
      <c r="N346" s="154">
        <f>Kwh!N382/production!N415</f>
        <v>1.4193548387096775</v>
      </c>
      <c r="O346" s="154">
        <f>Kwh!O382/production!O415</f>
        <v>1.303370786516854</v>
      </c>
      <c r="P346" s="154">
        <f>Kwh!P382/production!P415</f>
        <v>1.3514644351464435</v>
      </c>
      <c r="Q346" s="154">
        <f>Kwh!Q374/production!Q415</f>
        <v>0.48580858085808581</v>
      </c>
    </row>
    <row r="347" spans="1:17" x14ac:dyDescent="0.35">
      <c r="A347" s="33" t="s">
        <v>3</v>
      </c>
      <c r="B347" s="154">
        <f>Kwh!B383/production!B416</f>
        <v>1.8793650793650793</v>
      </c>
      <c r="C347" s="154">
        <f>Kwh!C383/production!C416</f>
        <v>1.7503852080123266</v>
      </c>
      <c r="D347" s="154">
        <f>Kwh!D383/production!D416</f>
        <v>1.6760772659732541</v>
      </c>
      <c r="E347" s="154">
        <f>Kwh!E383/production!E416</f>
        <v>1.831578947368421</v>
      </c>
      <c r="F347" s="154">
        <f>Kwh!F383/production!F416</f>
        <v>1.2881002087682671</v>
      </c>
      <c r="G347" s="154">
        <f>Kwh!G383/production!G416</f>
        <v>2.0675675675675675</v>
      </c>
      <c r="H347" s="154">
        <f>Kwh!H383/production!H416</f>
        <v>1.7767584097859328</v>
      </c>
      <c r="I347" s="154">
        <f>Kwh!I383/production!$I$416</f>
        <v>1.7712862318840579</v>
      </c>
      <c r="J347" s="154">
        <f>Kwh!J383/production!J416</f>
        <v>1.6870748299319729</v>
      </c>
      <c r="K347" s="154">
        <f>Kwh!K383/production!K416</f>
        <v>1.8362676056338028</v>
      </c>
      <c r="L347" s="154">
        <f>Kwh!L383/production!L416</f>
        <v>1.6220183486238533</v>
      </c>
      <c r="M347" s="154">
        <f>Kwh!M383/production!M416</f>
        <v>2.6153846153846154</v>
      </c>
      <c r="N347" s="154">
        <f>Kwh!N383/production!N416</f>
        <v>1.8800623052959502</v>
      </c>
      <c r="O347" s="154">
        <f>Kwh!O383/production!O416</f>
        <v>1.1078066914498141</v>
      </c>
      <c r="P347" s="154">
        <f>Kwh!P383/production!P416</f>
        <v>0.70889894419306188</v>
      </c>
      <c r="Q347" s="154">
        <f>Kwh!Q383/production!Q416</f>
        <v>1.5756184646773783</v>
      </c>
    </row>
    <row r="348" spans="1:17" x14ac:dyDescent="0.35">
      <c r="A348" s="33" t="s">
        <v>100</v>
      </c>
      <c r="B348" s="154">
        <f>Kwh!B384/production!B417</f>
        <v>0.2857142857142857</v>
      </c>
      <c r="C348" s="154">
        <f>Kwh!C384/production!C417</f>
        <v>0.315</v>
      </c>
      <c r="D348" s="154">
        <f>Kwh!D384/production!D417</f>
        <v>0.32558139534883723</v>
      </c>
      <c r="E348" s="154">
        <f>Kwh!E384/production!E417</f>
        <v>0.22727272727272727</v>
      </c>
      <c r="F348" s="154">
        <f>Kwh!F384/production!F417</f>
        <v>0.16129032258064516</v>
      </c>
      <c r="G348" s="154">
        <f>Kwh!G384/production!G417</f>
        <v>0.29333333333333333</v>
      </c>
      <c r="H348" s="154">
        <f>Kwh!H384/production!H417</f>
        <v>0.27972027972027974</v>
      </c>
      <c r="I348" s="154">
        <f>Kwh!I384/production!I417</f>
        <v>0.26963746223564955</v>
      </c>
      <c r="J348" s="154">
        <f>Kwh!J384/production!J417</f>
        <v>0.59444444444444444</v>
      </c>
      <c r="K348" s="154" t="e">
        <f>Kwh!K384/production!K417</f>
        <v>#DIV/0!</v>
      </c>
      <c r="L348" s="154" t="e">
        <f>Kwh!L384/production!L417</f>
        <v>#DIV/0!</v>
      </c>
      <c r="M348" s="154">
        <f>Kwh!M384/production!M417</f>
        <v>0.33913043478260868</v>
      </c>
      <c r="N348" s="154">
        <f>Kwh!N384/production!N417</f>
        <v>0.31904761904761902</v>
      </c>
      <c r="O348" s="154">
        <f>Kwh!O384/production!O417</f>
        <v>0.59199999999999997</v>
      </c>
      <c r="P348" s="154">
        <f>Kwh!P384/production!P417</f>
        <v>0.44607843137254904</v>
      </c>
      <c r="Q348" s="154">
        <f>Kwh!Q384/production!Q417</f>
        <v>0.45716945996275604</v>
      </c>
    </row>
    <row r="349" spans="1:17" x14ac:dyDescent="0.35">
      <c r="A349" s="33" t="s">
        <v>125</v>
      </c>
      <c r="B349" s="154">
        <f>Kwh!B386/production!B419</f>
        <v>0.9909326424870466</v>
      </c>
      <c r="C349" s="154">
        <f>Kwh!C386/production!C419</f>
        <v>1.0293159609120521</v>
      </c>
      <c r="D349" s="154">
        <f>Kwh!D386/production!D419</f>
        <v>1.1430678466076696</v>
      </c>
      <c r="E349" s="154">
        <f>Kwh!E386/production!E419</f>
        <v>1.1475168968557155</v>
      </c>
      <c r="F349" s="154">
        <f>Kwh!F386/production!F419</f>
        <v>0.9909326424870466</v>
      </c>
      <c r="G349" s="154">
        <f>Kwh!G386/production!G419</f>
        <v>1.1232714342157251</v>
      </c>
      <c r="H349" s="154">
        <f>Kwh!H386/production!H419</f>
        <v>1.1299881469774793</v>
      </c>
      <c r="I349" s="154">
        <f>Kwh!I386/production!I419</f>
        <v>1.0954063604240283</v>
      </c>
      <c r="J349" s="154">
        <f>Kwh!J386/production!J419</f>
        <v>1.1070786920589293</v>
      </c>
      <c r="K349" s="154">
        <f>Kwh!K386/production!K419</f>
        <v>1.1031659388646289</v>
      </c>
      <c r="L349" s="154">
        <f>Kwh!L386/production!L419</f>
        <v>1.0295969773299749</v>
      </c>
      <c r="M349" s="154">
        <f>Kwh!M386/production!M419</f>
        <v>1.1306068601583112</v>
      </c>
      <c r="N349" s="154">
        <f>Kwh!N386/production!N419</f>
        <v>1.0743801652892562</v>
      </c>
      <c r="O349" s="154">
        <f>Kwh!O386/production!O419</f>
        <v>1.2943305186972256</v>
      </c>
      <c r="P349" s="154">
        <f>Kwh!P386/production!P419</f>
        <v>1.4182987430575855</v>
      </c>
      <c r="Q349" s="154">
        <f>Kwh!Q386/production!Q419</f>
        <v>1.200657894736842</v>
      </c>
    </row>
    <row r="350" spans="1:17" x14ac:dyDescent="0.35">
      <c r="A350" s="58" t="s">
        <v>119</v>
      </c>
      <c r="B350" s="107">
        <f>Kwh!B387/production!B420</f>
        <v>1.1758070789576041</v>
      </c>
      <c r="C350" s="107">
        <f>Kwh!C387/production!C420</f>
        <v>1.1532733478125969</v>
      </c>
      <c r="D350" s="107">
        <f>Kwh!D387/production!D420</f>
        <v>1.2031208674953715</v>
      </c>
      <c r="E350" s="107">
        <f>Kwh!E387/production!E420</f>
        <v>1.2140666082383873</v>
      </c>
      <c r="F350" s="107">
        <f>Kwh!F387/production!F420</f>
        <v>1.0063694267515924</v>
      </c>
      <c r="G350" s="107">
        <f>Kwh!G387/production!G420</f>
        <v>0.4653352353780314</v>
      </c>
      <c r="H350" s="107">
        <f>Kwh!H387/production!H420</f>
        <v>1.1939272414780866</v>
      </c>
      <c r="I350" s="107">
        <f>Kwh!I387/production!I420</f>
        <v>1.1852703277990635</v>
      </c>
      <c r="J350" s="107">
        <f>Kwh!J387/production!J420</f>
        <v>0.35620123755716976</v>
      </c>
      <c r="K350" s="107">
        <f>Kwh!K387/production!K420</f>
        <v>0.53099630996309966</v>
      </c>
      <c r="L350" s="107">
        <f>Kwh!L387/production!L420</f>
        <v>1.1963919639196392</v>
      </c>
      <c r="M350" s="107">
        <f>Kwh!M387/production!M420</f>
        <v>0.39644970414201186</v>
      </c>
      <c r="N350" s="107">
        <f>Kwh!N387/production!N420</f>
        <v>1.1990320629159104</v>
      </c>
      <c r="O350" s="107">
        <f>Kwh!O387/production!O420</f>
        <v>0.37195121951219512</v>
      </c>
      <c r="P350" s="107">
        <f>Kwh!P387/production!P420</f>
        <v>0.18622287760690961</v>
      </c>
      <c r="Q350" s="196">
        <f>Kwh!Q387/production!Q420</f>
        <v>1.2311382688617312</v>
      </c>
    </row>
    <row r="351" spans="1:17" x14ac:dyDescent="0.35">
      <c r="A351" s="33" t="s">
        <v>4</v>
      </c>
      <c r="B351" s="153">
        <f>Kwh!B388/production!B421</f>
        <v>1.0579399141630901</v>
      </c>
      <c r="C351" s="153">
        <f>Kwh!C388/production!C421</f>
        <v>1.0580000000000001</v>
      </c>
      <c r="D351" s="153">
        <f>Kwh!D388/production!D421</f>
        <v>1.1241970021413277</v>
      </c>
      <c r="E351" s="153">
        <f>Kwh!E388/production!E421</f>
        <v>1.0727969348659003</v>
      </c>
      <c r="F351" s="153">
        <f>Kwh!F388/production!F421</f>
        <v>1.1780045351473922</v>
      </c>
      <c r="G351" s="153">
        <f>Kwh!G388/production!G421</f>
        <v>1.1411643482740854</v>
      </c>
      <c r="H351" s="153">
        <f>Kwh!H388/production!H421</f>
        <v>1.1581469648562299</v>
      </c>
      <c r="I351" s="153">
        <f>Kwh!J388/production!J421</f>
        <v>1.1327433628318584</v>
      </c>
      <c r="J351" s="153">
        <f>Kwh!J388/production!J421</f>
        <v>1.1327433628318584</v>
      </c>
      <c r="K351" s="153">
        <f>Kwh!K388/production!K421</f>
        <v>1.1653465346534653</v>
      </c>
      <c r="L351" s="153">
        <f>Kwh!L388/production!L421</f>
        <v>1.1357142857142857</v>
      </c>
      <c r="M351" s="153">
        <f>Kwh!M388/production!M421</f>
        <v>1.1059771089444681</v>
      </c>
      <c r="N351" s="153">
        <f>Kwh!N388/production!N421</f>
        <v>1.1432678485864878</v>
      </c>
      <c r="O351" s="153">
        <f>Kwh!O388/production!O421</f>
        <v>1.0438768827766862</v>
      </c>
      <c r="P351" s="153">
        <f>Kwh!P388/production!P421</f>
        <v>0.98660287081339715</v>
      </c>
      <c r="Q351" s="153">
        <f>Kwh!Q388/production!Q421</f>
        <v>1.1127796269061072</v>
      </c>
    </row>
    <row r="352" spans="1:17" x14ac:dyDescent="0.35">
      <c r="A352" s="33" t="s">
        <v>112</v>
      </c>
      <c r="B352" s="153" t="s">
        <v>369</v>
      </c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91"/>
    </row>
    <row r="353" spans="1:17" x14ac:dyDescent="0.35">
      <c r="A353" s="33" t="s">
        <v>128</v>
      </c>
      <c r="B353" s="153"/>
      <c r="C353" s="153"/>
      <c r="D353" s="153"/>
      <c r="E353" s="153"/>
      <c r="F353" s="153"/>
      <c r="G353" s="153"/>
      <c r="H353" s="153">
        <f>Kwh!H390/production!H425</f>
        <v>0.875</v>
      </c>
      <c r="I353" s="153">
        <f>Kwh!I390/production!$H$425</f>
        <v>0.875</v>
      </c>
      <c r="J353" s="153"/>
      <c r="K353" s="153"/>
      <c r="L353" s="153"/>
      <c r="M353" s="153"/>
      <c r="N353" s="153"/>
      <c r="O353" s="153"/>
      <c r="P353" s="153">
        <f>Kwh!P390/production!P425</f>
        <v>0.9</v>
      </c>
      <c r="Q353" s="153">
        <f>Kwh!Q390/production!Q425</f>
        <v>0.9</v>
      </c>
    </row>
    <row r="354" spans="1:17" x14ac:dyDescent="0.35">
      <c r="A354" s="46" t="s">
        <v>118</v>
      </c>
      <c r="B354" s="192">
        <f>Kwh!B391/Regions!B470</f>
        <v>1.770197486535009</v>
      </c>
      <c r="C354" s="192">
        <f>Kwh!C391/Regions!C470</f>
        <v>1.7901861252115059</v>
      </c>
      <c r="D354" s="192">
        <f>Kwh!D391/Regions!D470</f>
        <v>1.4383561643835616</v>
      </c>
      <c r="E354" s="192">
        <f>Kwh!E391/Regions!E470</f>
        <v>1.4432989690721649</v>
      </c>
      <c r="F354" s="192">
        <f>Kwh!F391/Regions!F470</f>
        <v>2.2636165577342049</v>
      </c>
      <c r="G354" s="192">
        <f>Kwh!G391/Regions!G470</f>
        <v>1.5414057063326374</v>
      </c>
      <c r="H354" s="192">
        <f>Kwh!H391/production!$H$426</f>
        <v>1.1307653319817537</v>
      </c>
      <c r="I354" s="192">
        <f>Kwh!I391/production!I426</f>
        <v>1.1078308535630383</v>
      </c>
      <c r="J354" s="192">
        <f>Kwh!J391/production!J426</f>
        <v>1.1327433628318584</v>
      </c>
      <c r="K354" s="192">
        <f>Kwh!K391/production!K426</f>
        <v>1.1653465346534653</v>
      </c>
      <c r="L354" s="192">
        <f>Kwh!L391/production!L426</f>
        <v>1.1357142857142857</v>
      </c>
      <c r="M354" s="192">
        <f>Kwh!M391/production!M426</f>
        <v>1.1059771089444681</v>
      </c>
      <c r="N354" s="192">
        <f>Kwh!N391/production!N426</f>
        <v>1.1432678485864878</v>
      </c>
      <c r="O354" s="192">
        <f>Kwh!O391/production!O426</f>
        <v>1.0438768827766862</v>
      </c>
      <c r="P354" s="192">
        <f>Kwh!P391/production!P426</f>
        <v>0.92609082813891364</v>
      </c>
      <c r="Q354" s="192">
        <f>Kwh!Q391/production!Q426</f>
        <v>1.1067938755097331</v>
      </c>
    </row>
    <row r="355" spans="1:17" x14ac:dyDescent="0.35">
      <c r="A355" s="33" t="s">
        <v>99</v>
      </c>
      <c r="B355" s="153">
        <f>Kwh!B392/production!B427</f>
        <v>0.5</v>
      </c>
      <c r="C355" s="153">
        <f>Kwh!C392/production!C427</f>
        <v>0.51694915254237284</v>
      </c>
      <c r="D355" s="153">
        <f>Kwh!D392/production!D427</f>
        <v>0.5178571428571429</v>
      </c>
      <c r="E355" s="153">
        <f>Kwh!E392/production!E427</f>
        <v>0.52542372881355937</v>
      </c>
      <c r="F355" s="153">
        <f>Kwh!F392/production!F427</f>
        <v>0.51776649746192893</v>
      </c>
      <c r="G355" s="153">
        <f>Kwh!G392/production!G427</f>
        <v>0.50990099009900991</v>
      </c>
      <c r="H355" s="153">
        <f>Kwh!H392/production!H427</f>
        <v>0.51489361702127656</v>
      </c>
      <c r="I355" s="153">
        <f>Kwh!I392/production!I427</f>
        <v>0.5145287030474841</v>
      </c>
      <c r="J355" s="154">
        <f>Kwh!J392/production!J427</f>
        <v>0.51528384279475981</v>
      </c>
      <c r="K355" s="154">
        <f>Kwh!K392/production!K427</f>
        <v>0.48157248157248156</v>
      </c>
      <c r="L355" s="154">
        <f>Kwh!L392/production!L427</f>
        <v>0.5161290322580645</v>
      </c>
      <c r="M355" s="154">
        <f>Kwh!M392/production!M427</f>
        <v>0.51184834123222744</v>
      </c>
      <c r="N355" s="154">
        <f>Kwh!N392/production!N427</f>
        <v>0.51569506726457404</v>
      </c>
      <c r="O355" s="154">
        <f>Kwh!O392/production!O427</f>
        <v>0.51091703056768556</v>
      </c>
      <c r="P355" s="154">
        <f>Kwh!P392/production!P427</f>
        <v>0.49811320754716981</v>
      </c>
      <c r="Q355" s="154">
        <f>Kwh!Q392/production!Q427</f>
        <v>0.50421111734980351</v>
      </c>
    </row>
    <row r="356" spans="1:17" x14ac:dyDescent="0.35">
      <c r="A356" s="33" t="s">
        <v>7</v>
      </c>
      <c r="B356" s="153">
        <f>Kwh!B393/production!B428</f>
        <v>0.4325581395348837</v>
      </c>
      <c r="C356" s="153">
        <f>Kwh!C393/production!C428</f>
        <v>0.40693641618497112</v>
      </c>
      <c r="D356" s="153">
        <f>Kwh!D393/production!D428</f>
        <v>0.45402298850574713</v>
      </c>
      <c r="E356" s="153">
        <f>Kwh!E393/production!E428</f>
        <v>0.43508771929824563</v>
      </c>
      <c r="F356" s="153">
        <f>Kwh!F393/production!F428</f>
        <v>0.3225225225225225</v>
      </c>
      <c r="G356" s="153">
        <f>Kwh!G393/production!G428</f>
        <v>0.47619047619047616</v>
      </c>
      <c r="H356" s="153">
        <f>Kwh!H393/production!H428</f>
        <v>0.3960674157303371</v>
      </c>
      <c r="I356" s="153">
        <f>Kwh!I393/production!I428</f>
        <v>0.42140319715808172</v>
      </c>
      <c r="J356" s="154">
        <f>Kwh!J393/production!J428</f>
        <v>0.4794841735052755</v>
      </c>
      <c r="K356" s="154">
        <f>Kwh!K393/production!K428</f>
        <v>0.44608131997642897</v>
      </c>
      <c r="L356" s="154">
        <f>Kwh!L393/production!L428</f>
        <v>0.38080495356037153</v>
      </c>
      <c r="M356" s="154">
        <f>Kwh!M393/production!M428</f>
        <v>0.41686046511627906</v>
      </c>
      <c r="N356" s="154">
        <f>Kwh!N393/production!N428</f>
        <v>0.42118380062305294</v>
      </c>
      <c r="O356" s="154">
        <f>Kwh!O393/production!O428</f>
        <v>0.47970926711084194</v>
      </c>
      <c r="P356" s="154">
        <f>Kwh!P393/production!P428</f>
        <v>0.6612779060816012</v>
      </c>
      <c r="Q356" s="154">
        <f>Kwh!Q393/production!Q428</f>
        <v>0.46347294784379706</v>
      </c>
    </row>
    <row r="357" spans="1:17" x14ac:dyDescent="0.35">
      <c r="A357" s="33" t="s">
        <v>103</v>
      </c>
      <c r="B357" s="153">
        <f>Kwh!B394/production!B429</f>
        <v>0.67101827676240211</v>
      </c>
      <c r="C357" s="153">
        <f>Kwh!C394/production!C429</f>
        <v>0.54392764857881137</v>
      </c>
      <c r="D357" s="153">
        <f>Kwh!D394/production!D429</f>
        <v>0.54359673024523159</v>
      </c>
      <c r="E357" s="153">
        <f>Kwh!E394/production!E429</f>
        <v>0.51591511936339518</v>
      </c>
      <c r="F357" s="153">
        <f>Kwh!F394/production!F429</f>
        <v>0.48221343873517786</v>
      </c>
      <c r="G357" s="153">
        <f>Kwh!G394/production!G429</f>
        <v>0.47334200260078024</v>
      </c>
      <c r="H357" s="153">
        <f>Kwh!H394/production!H429</f>
        <v>0.49602122015915118</v>
      </c>
      <c r="I357" s="153">
        <f>Kwh!I394/production!I429</f>
        <v>0.52161558757864823</v>
      </c>
      <c r="J357" s="154">
        <f>Kwh!J394/production!J429</f>
        <v>0.4849726775956284</v>
      </c>
      <c r="K357" s="154">
        <f>Kwh!K394/production!K429</f>
        <v>0.47493403693931396</v>
      </c>
      <c r="L357" s="154">
        <f>Kwh!L394/production!L429</f>
        <v>0.48221343873517786</v>
      </c>
      <c r="M357" s="154">
        <f>Kwh!M394/production!M429</f>
        <v>0.47826086956521741</v>
      </c>
      <c r="N357" s="154">
        <f>Kwh!N394/production!N429</f>
        <v>0.43857331571994718</v>
      </c>
      <c r="O357" s="154">
        <f>Kwh!O394/production!O429</f>
        <v>0.46820027063599456</v>
      </c>
      <c r="P357" s="154">
        <f>Kwh!P394/production!P429</f>
        <v>0.48056994818652848</v>
      </c>
      <c r="Q357" s="154">
        <f>Kwh!Q394/production!Q429</f>
        <v>0.47251705837755875</v>
      </c>
    </row>
    <row r="358" spans="1:17" x14ac:dyDescent="0.35">
      <c r="A358" s="54" t="s">
        <v>117</v>
      </c>
      <c r="B358" s="193">
        <f>Kwh!B395/production!B432</f>
        <v>0.47803392779469334</v>
      </c>
      <c r="C358" s="193">
        <f>Kwh!C395/production!C432</f>
        <v>0.45510948905109488</v>
      </c>
      <c r="D358" s="193">
        <f>Kwh!D395/production!D432</f>
        <v>0.48296744890234672</v>
      </c>
      <c r="E358" s="193">
        <f>Kwh!E395/production!E432</f>
        <v>0.46421809920484663</v>
      </c>
      <c r="F358" s="193">
        <f>Kwh!F395/production!F432</f>
        <v>0.39980638915779282</v>
      </c>
      <c r="G358" s="193">
        <f>Kwh!G395/production!G432</f>
        <v>0.47808275297009423</v>
      </c>
      <c r="H358" s="193">
        <f>Kwh!H395/production!H432</f>
        <v>0.4333694474539545</v>
      </c>
      <c r="I358" s="193">
        <f>Kwh!I395/production!I432</f>
        <v>0.45692692351403569</v>
      </c>
      <c r="J358" s="193">
        <f>Kwh!J395/production!J432</f>
        <v>0.4840644919385077</v>
      </c>
      <c r="K358" s="193">
        <f>Kwh!K395/production!K432</f>
        <v>0.45877009084556253</v>
      </c>
      <c r="L358" s="193">
        <f>Kwh!L395/production!L432</f>
        <v>0.59661572052401746</v>
      </c>
      <c r="M358" s="193">
        <f>Kwh!M395/production!M432</f>
        <v>0.44163568773234202</v>
      </c>
      <c r="N358" s="193">
        <f>Kwh!N395/production!N432</f>
        <v>0.43442940038684719</v>
      </c>
      <c r="O358" s="193">
        <f>Kwh!O395/production!O432</f>
        <v>0.47919053073692247</v>
      </c>
      <c r="P358" s="193">
        <f>Kwh!P395/production!P432</f>
        <v>0.58304794520547942</v>
      </c>
      <c r="Q358" s="193">
        <f>Kwh!Q395/production!Q432</f>
        <v>0.47002724795640327</v>
      </c>
    </row>
    <row r="359" spans="1:17" x14ac:dyDescent="0.35">
      <c r="A359" s="56" t="s">
        <v>9</v>
      </c>
      <c r="B359" s="194">
        <f>Kwh!B396/production!B433</f>
        <v>0.90495990495990497</v>
      </c>
      <c r="C359" s="194">
        <f>Kwh!C396/production!C433</f>
        <v>0.88911214366444802</v>
      </c>
      <c r="D359" s="194">
        <f>Kwh!D396/production!D433</f>
        <v>0.94580777096114521</v>
      </c>
      <c r="E359" s="194">
        <f>Kwh!E396/production!E433</f>
        <v>0.9662311780336581</v>
      </c>
      <c r="F359" s="194">
        <f>Kwh!F396/production!F433</f>
        <v>0.85270816491511725</v>
      </c>
      <c r="G359" s="194">
        <f>Kwh!G396/production!G433</f>
        <v>0.63560289083301635</v>
      </c>
      <c r="H359" s="194">
        <f>Kwh!H396/production!H433</f>
        <v>0.92299283371796426</v>
      </c>
      <c r="I359" s="194">
        <f>Kwh!I396/production!I433</f>
        <v>0.92892420810278886</v>
      </c>
      <c r="J359" s="194">
        <f>Kwh!J396/production!J433</f>
        <v>0.57688139674894645</v>
      </c>
      <c r="K359" s="194">
        <f>Kwh!K396/production!K433</f>
        <v>0.67255005268703894</v>
      </c>
      <c r="L359" s="194">
        <f>Kwh!L396/production!L433</f>
        <v>1.0009629272989888</v>
      </c>
      <c r="M359" s="194">
        <f>Kwh!M396/production!M433</f>
        <v>0.61834136695093311</v>
      </c>
      <c r="N359" s="194">
        <f>Kwh!N396/production!N433</f>
        <v>0.93670092755076462</v>
      </c>
      <c r="O359" s="194">
        <f>Kwh!O396/production!O433</f>
        <v>0.56499261447562776</v>
      </c>
      <c r="P359" s="194">
        <f>Kwh!P396/production!P433</f>
        <v>0.40043870338776505</v>
      </c>
      <c r="Q359" s="194">
        <f>Kwh!Q396/production!Q433</f>
        <v>0.92648927642769163</v>
      </c>
    </row>
    <row r="361" spans="1:17" ht="15.5" x14ac:dyDescent="0.35">
      <c r="A361" s="33" t="s">
        <v>1</v>
      </c>
      <c r="B361" s="64" t="s">
        <v>1353</v>
      </c>
      <c r="C361" s="64" t="s">
        <v>1354</v>
      </c>
      <c r="D361" s="64" t="s">
        <v>1355</v>
      </c>
      <c r="E361" s="64" t="s">
        <v>1356</v>
      </c>
      <c r="F361" s="64" t="s">
        <v>1357</v>
      </c>
      <c r="G361" s="64" t="s">
        <v>1358</v>
      </c>
      <c r="H361" s="64" t="s">
        <v>1359</v>
      </c>
      <c r="I361" s="65" t="s">
        <v>1426</v>
      </c>
      <c r="J361" s="64" t="s">
        <v>1360</v>
      </c>
      <c r="K361" s="64" t="s">
        <v>1361</v>
      </c>
      <c r="L361" s="64" t="s">
        <v>1362</v>
      </c>
      <c r="M361" s="64" t="s">
        <v>1363</v>
      </c>
      <c r="N361" s="64" t="s">
        <v>1364</v>
      </c>
      <c r="O361" s="64" t="s">
        <v>1365</v>
      </c>
      <c r="P361" s="64" t="s">
        <v>1366</v>
      </c>
      <c r="Q361" s="195" t="s">
        <v>1438</v>
      </c>
    </row>
    <row r="362" spans="1:17" x14ac:dyDescent="0.35">
      <c r="A362" s="33" t="s">
        <v>2</v>
      </c>
      <c r="B362" s="154" t="e">
        <f>Kwh!B400/production!B437</f>
        <v>#DIV/0!</v>
      </c>
      <c r="C362" s="154">
        <f>Kwh!C400/production!C437</f>
        <v>1.3104325699745547</v>
      </c>
      <c r="D362" s="154">
        <f>Kwh!D400/production!D437</f>
        <v>1.3074534161490683</v>
      </c>
      <c r="E362" s="154">
        <f>Kwh!E400/production!E437</f>
        <v>1.2776523702031604</v>
      </c>
      <c r="F362" s="154">
        <f>Kwh!F400/production!F437</f>
        <v>1.32</v>
      </c>
      <c r="G362" s="154">
        <f>Kwh!G400/production!G437</f>
        <v>1.2737068965517242</v>
      </c>
      <c r="H362" s="154">
        <f>Kwh!H400/production!H437</f>
        <v>1.2902208201892744</v>
      </c>
      <c r="I362" s="154">
        <f>Kwh!I400/production!I437</f>
        <v>1.2934380776340111</v>
      </c>
      <c r="J362" s="154">
        <f>Kwh!J400/production!$J$437</f>
        <v>1.2429906542056075</v>
      </c>
      <c r="K362" s="154">
        <f>Kwh!K400/production!$J$437</f>
        <v>1.3551401869158879</v>
      </c>
      <c r="L362" s="154">
        <f>Kwh!L400/production!L437</f>
        <v>1.3130929791271346</v>
      </c>
      <c r="M362" s="154">
        <f>Kwh!M400/production!$J$437</f>
        <v>0</v>
      </c>
      <c r="N362" s="154">
        <f>Kwh!N400/production!N437</f>
        <v>1.2784810126582278</v>
      </c>
      <c r="O362" s="154">
        <f>Kwh!O400/production!N437</f>
        <v>1.1139240506329113</v>
      </c>
      <c r="P362" s="154">
        <f>Kwh!P400/production!$J$437</f>
        <v>1.5233644859813085</v>
      </c>
      <c r="Q362" s="154">
        <f>Kwh!Q400/production!$Q$437</f>
        <v>1.2482656095143707</v>
      </c>
    </row>
    <row r="363" spans="1:17" x14ac:dyDescent="0.35">
      <c r="A363" s="33" t="s">
        <v>3</v>
      </c>
      <c r="B363" s="154">
        <f>Kwh!B401/production!B438</f>
        <v>1.2388973966309342</v>
      </c>
      <c r="C363" s="154">
        <f>Kwh!C401/production!C438</f>
        <v>1.7142857142857142</v>
      </c>
      <c r="D363" s="154">
        <f>Kwh!D401/production!D438</f>
        <v>2.0662139219015279</v>
      </c>
      <c r="E363" s="154">
        <f>Kwh!E401/production!E438</f>
        <v>2.210610932475884</v>
      </c>
      <c r="F363" s="154">
        <f>Kwh!F401/production!F438</f>
        <v>2.2742474916387958</v>
      </c>
      <c r="G363" s="154">
        <f>Kwh!G401/production!G438</f>
        <v>2.0330434782608697</v>
      </c>
      <c r="H363" s="154">
        <f>Kwh!H401/production!H438</f>
        <v>2.0153583617747439</v>
      </c>
      <c r="I363" s="154">
        <f>Kwh!I401/production!I438</f>
        <v>1.9245503387059097</v>
      </c>
      <c r="J363" s="154">
        <f>Kwh!J401/production!$J$438</f>
        <v>1.8258785942492013</v>
      </c>
      <c r="K363" s="154">
        <f>Kwh!K401/production!$J$438</f>
        <v>1.7124600638977636</v>
      </c>
      <c r="L363" s="154">
        <f>Kwh!L401/production!L438</f>
        <v>1.9844479004665629</v>
      </c>
      <c r="M363" s="154">
        <f>Kwh!M401/production!M438</f>
        <v>2.1938610662358644</v>
      </c>
      <c r="N363" s="154">
        <f>Kwh!N401/production!$J$438</f>
        <v>1.8817891373801916</v>
      </c>
      <c r="O363" s="154">
        <f>Kwh!O401/production!$J$438</f>
        <v>1.829073482428115</v>
      </c>
      <c r="P363" s="154">
        <f>Kwh!P401/production!$J$438</f>
        <v>1.7412140575079873</v>
      </c>
      <c r="Q363" s="154">
        <f>Kwh!Q401/production!$Q$438</f>
        <v>1.8726201269265639</v>
      </c>
    </row>
    <row r="364" spans="1:17" x14ac:dyDescent="0.35">
      <c r="A364" s="33" t="s">
        <v>100</v>
      </c>
      <c r="B364" s="154">
        <f>Kwh!B402/production!B439</f>
        <v>0.4956521739130435</v>
      </c>
      <c r="C364" s="154">
        <f>Kwh!C402/production!C439</f>
        <v>0.52016129032258063</v>
      </c>
      <c r="D364" s="154">
        <f>Kwh!D402/production!D439</f>
        <v>0.32093023255813952</v>
      </c>
      <c r="E364" s="154">
        <f>Kwh!E402/production!E439</f>
        <v>0.45714285714285713</v>
      </c>
      <c r="F364" s="154">
        <f>Kwh!F402/production!F439</f>
        <v>0.44</v>
      </c>
      <c r="G364" s="154">
        <f>Kwh!G402/production!G439</f>
        <v>0.53600000000000003</v>
      </c>
      <c r="H364" s="154">
        <f>Kwh!H402/production!H439</f>
        <v>0</v>
      </c>
      <c r="I364" s="154">
        <f>Kwh!I402/production!I439</f>
        <v>0.43032786885245899</v>
      </c>
      <c r="J364" s="154">
        <f>Kwh!J402/production!$J$439</f>
        <v>0</v>
      </c>
      <c r="K364" s="154">
        <f>Kwh!K402/production!$J$439</f>
        <v>0.52</v>
      </c>
      <c r="L364" s="154">
        <f>Kwh!L402/production!$J$439</f>
        <v>0.38666666666666666</v>
      </c>
      <c r="M364" s="154">
        <f>Kwh!M402/production!M439</f>
        <v>0.70416666666666672</v>
      </c>
      <c r="N364" s="154">
        <f>Kwh!N402/production!$J$439</f>
        <v>0.53333333333333333</v>
      </c>
      <c r="O364" s="154">
        <f>Kwh!O402/production!$J$439</f>
        <v>0.29333333333333333</v>
      </c>
      <c r="P364" s="154">
        <f>Kwh!P402/production!$J$439</f>
        <v>0</v>
      </c>
      <c r="Q364" s="154">
        <f>Kwh!Q402/production!$Q$439</f>
        <v>0.36355932203389829</v>
      </c>
    </row>
    <row r="365" spans="1:17" x14ac:dyDescent="0.35">
      <c r="A365" s="33" t="s">
        <v>125</v>
      </c>
      <c r="B365" s="154">
        <f>Kwh!B404/production!B441</f>
        <v>1.2519207440355844</v>
      </c>
      <c r="C365" s="154">
        <f>Kwh!C404/production!C441</f>
        <v>1.0753257328990229</v>
      </c>
      <c r="D365" s="154">
        <f>Kwh!D404/production!D441</f>
        <v>1.1102941176470589</v>
      </c>
      <c r="E365" s="154">
        <f>Kwh!E404/production!E441</f>
        <v>1.1741935483870967</v>
      </c>
      <c r="F365" s="154">
        <f>Kwh!F404/production!F441</f>
        <v>1.0436562073669851</v>
      </c>
      <c r="G365" s="154">
        <f>Kwh!G404/production!G441</f>
        <v>0.88934297390757622</v>
      </c>
      <c r="H365" s="154">
        <f>Kwh!H404/production!H441</f>
        <v>1.4134929270946681</v>
      </c>
      <c r="I365" s="154">
        <f>Kwh!I404/production!I441</f>
        <v>1.1348814823727591</v>
      </c>
      <c r="J365" s="154">
        <f>Kwh!J404/production!$J$441</f>
        <v>1.1807109940750493</v>
      </c>
      <c r="K365" s="154">
        <f>Kwh!K404/production!$J$441</f>
        <v>0.80447662936142195</v>
      </c>
      <c r="L365" s="154">
        <f>Kwh!L404/production!$J$441</f>
        <v>0.51843317972350234</v>
      </c>
      <c r="M365" s="154">
        <f>Kwh!M404/production!$J$441</f>
        <v>0.30151415404871629</v>
      </c>
      <c r="N365" s="154">
        <f>Kwh!N404/production!$J$441</f>
        <v>0.69519420671494403</v>
      </c>
      <c r="O365" s="154">
        <f>Kwh!O404/production!$O$441</f>
        <v>0.9820341047503045</v>
      </c>
      <c r="P365" s="154">
        <f>Kwh!P404/production!$J$441</f>
        <v>1.4437129690585913</v>
      </c>
      <c r="Q365" s="154">
        <f>Kwh!Q404/production!$Q$441</f>
        <v>0.88210868387795627</v>
      </c>
    </row>
    <row r="366" spans="1:17" x14ac:dyDescent="0.35">
      <c r="A366" s="58" t="s">
        <v>119</v>
      </c>
      <c r="B366" s="107">
        <f>Kwh!B405/production!B442</f>
        <v>1.1975566150178785</v>
      </c>
      <c r="C366" s="107">
        <f>Kwh!C405/production!C442</f>
        <v>1.1752330226364847</v>
      </c>
      <c r="D366" s="107">
        <f>Kwh!D405/production!D442</f>
        <v>1.2334231805929918</v>
      </c>
      <c r="E366" s="107">
        <f>Kwh!E405/production!E442</f>
        <v>1.3553691275167785</v>
      </c>
      <c r="F366" s="107">
        <f>Kwh!F405/production!F442</f>
        <v>1.3157894736842106</v>
      </c>
      <c r="G366" s="107">
        <f>Kwh!G405/production!G442</f>
        <v>0.42371364653243848</v>
      </c>
      <c r="H366" s="107">
        <f>Kwh!H405/production!H442</f>
        <v>1.3852562484221156</v>
      </c>
      <c r="I366" s="107">
        <f>Kwh!I405/production!I442</f>
        <v>1.2350633065005461</v>
      </c>
      <c r="J366" s="107">
        <f>Kwh!J405/production!$J$442</f>
        <v>0.34980139026812312</v>
      </c>
      <c r="K366" s="107">
        <f>Kwh!K405/production!$J$442</f>
        <v>0.35749751737835156</v>
      </c>
      <c r="L366" s="107">
        <f>Kwh!L405/production!$J$442</f>
        <v>0.89399205561072492</v>
      </c>
      <c r="M366" s="107">
        <f>Kwh!M405/production!$J$442</f>
        <v>0.33714001986097319</v>
      </c>
      <c r="N366" s="107">
        <f>Kwh!N405/production!$J$442</f>
        <v>0.96201588877855015</v>
      </c>
      <c r="O366" s="107">
        <f>Kwh!O405/production!$J$442</f>
        <v>0.40441906653426019</v>
      </c>
      <c r="P366" s="107">
        <f>Kwh!P405/production!$J$442</f>
        <v>0.35153922542204569</v>
      </c>
      <c r="Q366" s="196">
        <f>Kwh!Q405/production!$Q$442</f>
        <v>1.0571743839143406</v>
      </c>
    </row>
    <row r="367" spans="1:17" x14ac:dyDescent="0.35">
      <c r="A367" s="33" t="s">
        <v>4</v>
      </c>
      <c r="B367" s="153">
        <f>Kwh!B406/production!B443</f>
        <v>1.1166231505657094</v>
      </c>
      <c r="C367" s="153">
        <f>Kwh!C406/production!C443</f>
        <v>1.0121042830540037</v>
      </c>
      <c r="D367" s="153">
        <f>Kwh!D406/production!D443</f>
        <v>1.0609352857817667</v>
      </c>
      <c r="E367" s="153">
        <f>Kwh!E406/production!E443</f>
        <v>1.7888965044551062</v>
      </c>
      <c r="F367" s="153">
        <f>Kwh!F406/production!F443</f>
        <v>2.0258899676375406</v>
      </c>
      <c r="G367" s="153">
        <f>Kwh!G406/production!G443</f>
        <v>1.1227634194831013</v>
      </c>
      <c r="H367" s="153">
        <f>Kwh!H406/production!H443</f>
        <v>1.4409499358151476</v>
      </c>
      <c r="I367" s="153">
        <f>Kwh!I406/production!I443</f>
        <v>1.3118417672745954</v>
      </c>
      <c r="J367" s="153">
        <f>Kwh!J406/production!$J$443</f>
        <v>1.0620265151515151</v>
      </c>
      <c r="K367" s="153">
        <f>Kwh!K406/production!$J$443</f>
        <v>0.83996212121212122</v>
      </c>
      <c r="L367" s="153">
        <f>Kwh!L406/production!$J$443</f>
        <v>0.95738636363636365</v>
      </c>
      <c r="M367" s="153">
        <f>Kwh!M406/production!M443</f>
        <v>1.1699561403508771</v>
      </c>
      <c r="N367" s="153">
        <f>Kwh!N406/production!$J$443</f>
        <v>0.95880681818181823</v>
      </c>
      <c r="O367" s="153">
        <f>Kwh!O406/production!$J$443</f>
        <v>0.84090909090909094</v>
      </c>
      <c r="P367" s="153">
        <f>Kwh!P406/production!$J$443</f>
        <v>0.71969696969696972</v>
      </c>
      <c r="Q367" s="153">
        <f>Kwh!Q406/production!$Q$443</f>
        <v>1.0755619320899092</v>
      </c>
    </row>
    <row r="368" spans="1:17" x14ac:dyDescent="0.35">
      <c r="A368" s="33" t="s">
        <v>112</v>
      </c>
      <c r="B368" s="153">
        <v>0</v>
      </c>
      <c r="C368" s="153">
        <v>0</v>
      </c>
      <c r="D368" s="153">
        <v>0</v>
      </c>
      <c r="E368" s="153">
        <v>0</v>
      </c>
      <c r="F368" s="153">
        <v>0</v>
      </c>
      <c r="G368" s="153">
        <v>0</v>
      </c>
      <c r="H368" s="153">
        <v>0</v>
      </c>
      <c r="I368" s="153">
        <v>0</v>
      </c>
      <c r="J368" s="153"/>
      <c r="K368" s="153"/>
      <c r="L368" s="153"/>
      <c r="M368" s="153"/>
      <c r="N368" s="153"/>
      <c r="O368" s="153"/>
      <c r="P368" s="153"/>
      <c r="Q368" s="191"/>
    </row>
    <row r="369" spans="1:17" x14ac:dyDescent="0.35">
      <c r="A369" s="33" t="s">
        <v>128</v>
      </c>
      <c r="B369" s="153"/>
      <c r="C369" s="153"/>
      <c r="D369" s="153"/>
      <c r="E369" s="153"/>
      <c r="F369" s="153"/>
      <c r="G369" s="153"/>
      <c r="H369" s="153">
        <f>Kwh!H408/production!H447</f>
        <v>3.1578947368421053</v>
      </c>
      <c r="I369" s="153">
        <f>Kwh!I408/production!I447</f>
        <v>3.1578947368421053</v>
      </c>
      <c r="J369" s="153"/>
      <c r="K369" s="153"/>
      <c r="L369" s="153"/>
      <c r="M369" s="153"/>
      <c r="N369" s="153"/>
      <c r="O369" s="153"/>
      <c r="P369" s="153">
        <f>Kwh!P408/production!$P$447</f>
        <v>0.87155963302752293</v>
      </c>
      <c r="Q369" s="153">
        <f>Kwh!Q408/production!$Q$447</f>
        <v>0.87155963302752293</v>
      </c>
    </row>
    <row r="370" spans="1:17" x14ac:dyDescent="0.35">
      <c r="A370" s="46" t="s">
        <v>118</v>
      </c>
      <c r="B370" s="192">
        <f>Kwh!B409/production!B448</f>
        <v>1.1166231505657094</v>
      </c>
      <c r="C370" s="192">
        <f>Kwh!C409/production!C448</f>
        <v>1.0121042830540037</v>
      </c>
      <c r="D370" s="192">
        <f>Kwh!D409/production!D448</f>
        <v>1.0609352857817667</v>
      </c>
      <c r="E370" s="192">
        <f>Kwh!E409/production!E448</f>
        <v>1.7888965044551062</v>
      </c>
      <c r="F370" s="192">
        <f>Kwh!F409/production!F448</f>
        <v>2.0258899676375406</v>
      </c>
      <c r="G370" s="192">
        <f>Kwh!G409/production!G448</f>
        <v>1.1227634194831013</v>
      </c>
      <c r="H370" s="192">
        <f>Kwh!H409/production!H448</f>
        <v>1.4500306560392398</v>
      </c>
      <c r="I370" s="192">
        <f>Kwh!I409/production!I448</f>
        <v>1.3139040163376448</v>
      </c>
      <c r="J370" s="192">
        <f>Kwh!J409/production!$J$448</f>
        <v>1.0620265151515151</v>
      </c>
      <c r="K370" s="192">
        <f>Kwh!K409/production!$J$448</f>
        <v>0.83996212121212122</v>
      </c>
      <c r="L370" s="192">
        <f>Kwh!L409/production!$J$448</f>
        <v>0.95738636363636365</v>
      </c>
      <c r="M370" s="192">
        <f>Kwh!M409/production!$J$448</f>
        <v>1.0104166666666667</v>
      </c>
      <c r="N370" s="192">
        <f>Kwh!N409/production!$J$448</f>
        <v>0.95880681818181823</v>
      </c>
      <c r="O370" s="192">
        <f>Kwh!O409/production!$J$448</f>
        <v>0.84090909090909094</v>
      </c>
      <c r="P370" s="192">
        <f>Kwh!P409/production!$J$448</f>
        <v>0.76467803030303028</v>
      </c>
      <c r="Q370" s="192">
        <f>Kwh!Q409/production!$Q$448</f>
        <v>1.0738048202291584</v>
      </c>
    </row>
    <row r="371" spans="1:17" x14ac:dyDescent="0.35">
      <c r="A371" s="33" t="s">
        <v>99</v>
      </c>
      <c r="B371" s="153">
        <f>Kwh!B410/production!B449</f>
        <v>0.47792207792207791</v>
      </c>
      <c r="C371" s="153">
        <f>Kwh!C410/production!C449</f>
        <v>0.45013477088948789</v>
      </c>
      <c r="D371" s="153">
        <f>Kwh!D410/production!D449</f>
        <v>0.51626016260162599</v>
      </c>
      <c r="E371" s="153">
        <f>Kwh!E410/production!E449</f>
        <v>0.51658767772511849</v>
      </c>
      <c r="F371" s="153">
        <f>Kwh!F410/production!F449</f>
        <v>0.51234567901234573</v>
      </c>
      <c r="G371" s="153">
        <f>Kwh!G410/production!G449</f>
        <v>0.51428571428571423</v>
      </c>
      <c r="H371" s="153">
        <f>Kwh!H410/production!H449</f>
        <v>0.50917431192660545</v>
      </c>
      <c r="I371" s="153">
        <f>Kwh!I410/production!I449</f>
        <v>0.49347116430903154</v>
      </c>
      <c r="J371" s="154">
        <f>Kwh!J410/production!$J$449</f>
        <v>0.6171428571428571</v>
      </c>
      <c r="K371" s="154">
        <f>Kwh!K410/production!$J$449</f>
        <v>0.74285714285714288</v>
      </c>
      <c r="L371" s="154">
        <f>Kwh!L410/production!$J$449</f>
        <v>0.53714285714285714</v>
      </c>
      <c r="M371" s="154">
        <f>Kwh!M410/production!$J$449</f>
        <v>0.58857142857142852</v>
      </c>
      <c r="N371" s="154">
        <f>Kwh!N410/production!$J$449</f>
        <v>0.55428571428571427</v>
      </c>
      <c r="O371" s="154">
        <f>Kwh!O410/production!$J$449</f>
        <v>1.2914285714285714</v>
      </c>
      <c r="P371" s="154">
        <f>Kwh!P410/production!$J$449</f>
        <v>0.62285714285714289</v>
      </c>
      <c r="Q371" s="154">
        <f>Kwh!Q410/production!$Q$449</f>
        <v>0.56262167423750808</v>
      </c>
    </row>
    <row r="372" spans="1:17" x14ac:dyDescent="0.35">
      <c r="A372" s="33" t="s">
        <v>7</v>
      </c>
      <c r="B372" s="153">
        <f>Kwh!B411/production!B450</f>
        <v>0.32502308402585411</v>
      </c>
      <c r="C372" s="153">
        <f>Kwh!C411/production!C450</f>
        <v>0.44729178800232966</v>
      </c>
      <c r="D372" s="153">
        <f>Kwh!D411/production!D450</f>
        <v>0.48433734939759038</v>
      </c>
      <c r="E372" s="153">
        <f>Kwh!E411/production!E450</f>
        <v>0.48146002317497105</v>
      </c>
      <c r="F372" s="153">
        <f>Kwh!F411/production!F450</f>
        <v>0.50361010830324915</v>
      </c>
      <c r="G372" s="153">
        <f>Kwh!G411/production!G450</f>
        <v>0.46172962226640157</v>
      </c>
      <c r="H372" s="153">
        <f>Kwh!H411/production!H450</f>
        <v>0.47160148975791433</v>
      </c>
      <c r="I372" s="153">
        <f>Kwh!I411/production!I450</f>
        <v>0.46085942704863425</v>
      </c>
      <c r="J372" s="154">
        <f>Kwh!J411/Regions!J496</f>
        <v>0.40455250905328505</v>
      </c>
      <c r="K372" s="154">
        <f>Kwh!K411/Regions!K496</f>
        <v>0.47164948453608246</v>
      </c>
      <c r="L372" s="154">
        <f>Kwh!L411/Regions!L496</f>
        <v>0.5184967704051674</v>
      </c>
      <c r="M372" s="154">
        <f>Kwh!M411/Regions!M496</f>
        <v>0.43545611015490532</v>
      </c>
      <c r="N372" s="154">
        <f>Kwh!N411/Regions!N496</f>
        <v>0.48628294782140935</v>
      </c>
      <c r="O372" s="154">
        <f>Kwh!O411/Regions!O496</f>
        <v>0.44816326530612244</v>
      </c>
      <c r="P372" s="154">
        <f>Kwh!P411/Regions!P496</f>
        <v>0.52300242130750607</v>
      </c>
      <c r="Q372" s="154">
        <f>Kwh!Q411/production!$Q$450</f>
        <v>0.46522397363968299</v>
      </c>
    </row>
    <row r="373" spans="1:17" x14ac:dyDescent="0.35">
      <c r="A373" s="33" t="s">
        <v>103</v>
      </c>
      <c r="B373" s="153">
        <f>Kwh!B412/production!B451</f>
        <v>0.4506089309878214</v>
      </c>
      <c r="C373" s="153">
        <f>Kwh!C412/production!C451</f>
        <v>0.44047619047619047</v>
      </c>
      <c r="D373" s="153">
        <f>Kwh!D412/production!D451</f>
        <v>0.5322793148880105</v>
      </c>
      <c r="E373" s="153">
        <f>Kwh!E412/production!E451</f>
        <v>0.51470588235294112</v>
      </c>
      <c r="F373" s="153">
        <f>Kwh!F412/production!F451</f>
        <v>0.52405721716514952</v>
      </c>
      <c r="G373" s="153">
        <f>Kwh!G412/production!G451</f>
        <v>0.52311756935270803</v>
      </c>
      <c r="H373" s="153">
        <f>Kwh!H412/production!H451</f>
        <v>0.55644090305444882</v>
      </c>
      <c r="I373" s="153">
        <f>Kwh!I412/production!I451</f>
        <v>0.50615413747396332</v>
      </c>
      <c r="J373" s="154">
        <f>Kwh!J412/production!$J$451</f>
        <v>0.25617283950617287</v>
      </c>
      <c r="K373" s="154">
        <f>Kwh!K412/production!$J$451</f>
        <v>0.13580246913580246</v>
      </c>
      <c r="L373" s="154">
        <f>Kwh!L412/production!$J$451</f>
        <v>1.0987654320987654</v>
      </c>
      <c r="M373" s="154">
        <f>Kwh!M412/production!$J$451</f>
        <v>1.228395061728395</v>
      </c>
      <c r="N373" s="154">
        <f>Kwh!N412/production!$J$451</f>
        <v>1.1512345679012346</v>
      </c>
      <c r="O373" s="154">
        <f>Kwh!T405</f>
        <v>0</v>
      </c>
      <c r="P373" s="154">
        <f>Kwh!P412/production!$J$451</f>
        <v>1.2685185185185186</v>
      </c>
      <c r="Q373" s="154">
        <f>Kwh!Q412/production!$Q$451</f>
        <v>0.44499038666951507</v>
      </c>
    </row>
    <row r="374" spans="1:17" x14ac:dyDescent="0.35">
      <c r="A374" s="54" t="s">
        <v>117</v>
      </c>
      <c r="B374" s="193">
        <f>Kwh!B413/production!B454</f>
        <v>0.39374716810149524</v>
      </c>
      <c r="C374" s="193">
        <f>Kwh!C413/production!C454</f>
        <v>0.44585091420534456</v>
      </c>
      <c r="D374" s="193">
        <f>Kwh!D413/production!D454</f>
        <v>0.50093808630393999</v>
      </c>
      <c r="E374" s="193">
        <f>Kwh!E413/production!E454</f>
        <v>0.4934823091247672</v>
      </c>
      <c r="F374" s="193">
        <f>Kwh!F413/production!F454</f>
        <v>0.51021982259930587</v>
      </c>
      <c r="G374" s="193">
        <f>Kwh!G413/production!G454</f>
        <v>0.4814200398142004</v>
      </c>
      <c r="H374" s="193">
        <f>Kwh!H413/production!H454</f>
        <v>0.49470984289836484</v>
      </c>
      <c r="I374" s="193">
        <f>Kwh!I413/production!I454</f>
        <v>0.47649918962722854</v>
      </c>
      <c r="J374" s="193">
        <f>Kwh!J413/production!$J$454</f>
        <v>0.40008223684210525</v>
      </c>
      <c r="K374" s="193">
        <f>Kwh!K413/production!$J$454</f>
        <v>0.44777960526315791</v>
      </c>
      <c r="L374" s="193">
        <f>Kwh!L413/production!$J$454</f>
        <v>0.54810855263157898</v>
      </c>
      <c r="M374" s="193">
        <f>Kwh!M413/production!$J$454</f>
        <v>0.51809210526315785</v>
      </c>
      <c r="N374" s="193">
        <f>Kwh!N413/production!$J$454</f>
        <v>0.56496710526315785</v>
      </c>
      <c r="O374" s="193">
        <f>Kwh!O413/production!$J$454</f>
        <v>0.49054276315789475</v>
      </c>
      <c r="P374" s="193">
        <f>Kwh!P413/production!$J$454</f>
        <v>0.39144736842105265</v>
      </c>
      <c r="Q374" s="193">
        <f>Kwh!Q413/production!$Q$454</f>
        <v>0.46839722651997018</v>
      </c>
    </row>
    <row r="375" spans="1:17" x14ac:dyDescent="0.35">
      <c r="A375" s="56" t="s">
        <v>9</v>
      </c>
      <c r="B375" s="194">
        <f>Kwh!B414/production!B455</f>
        <v>0.91939809296781883</v>
      </c>
      <c r="C375" s="194">
        <f>Kwh!C414/production!C455</f>
        <v>0.89802217903281123</v>
      </c>
      <c r="D375" s="194">
        <f>Kwh!D414/production!D455</f>
        <v>0.9605511069241639</v>
      </c>
      <c r="E375" s="194">
        <f>Kwh!E414/production!E455</f>
        <v>1.1193149915777654</v>
      </c>
      <c r="F375" s="194">
        <f>Kwh!F414/production!F455</f>
        <v>1.1240899018676795</v>
      </c>
      <c r="G375" s="194">
        <f>Kwh!G414/production!G455</f>
        <v>0.59014321819713567</v>
      </c>
      <c r="H375" s="194">
        <f>Kwh!H414/production!H455</f>
        <v>1.0785214097118585</v>
      </c>
      <c r="I375" s="194">
        <f>Kwh!I414/production!I455</f>
        <v>0.99077338129496406</v>
      </c>
      <c r="J375" s="194">
        <f>Kwh!J414/production!$J$455</f>
        <v>0.53954736350909938</v>
      </c>
      <c r="K375" s="194">
        <f>Kwh!K414/production!$J$455</f>
        <v>0.50198320111992534</v>
      </c>
      <c r="L375" s="194">
        <f>Kwh!L414/production!$J$455</f>
        <v>0.81147923471768546</v>
      </c>
      <c r="M375" s="194">
        <f>Kwh!M414/production!$J$455</f>
        <v>0.55436304246383572</v>
      </c>
      <c r="N375" s="194">
        <f>Kwh!N414/production!$J$455</f>
        <v>0.84857676154923001</v>
      </c>
      <c r="O375" s="194">
        <f>Kwh!O414/production!$J$455</f>
        <v>0.53639757349510031</v>
      </c>
      <c r="P375" s="194">
        <f>Kwh!P414/production!$J$455</f>
        <v>0.46465235650956604</v>
      </c>
      <c r="Q375" s="194">
        <f>Kwh!Q414/production!$Q$455</f>
        <v>0.87276225377920291</v>
      </c>
    </row>
    <row r="377" spans="1:17" ht="15.5" x14ac:dyDescent="0.35">
      <c r="A377" s="33" t="s">
        <v>1</v>
      </c>
      <c r="B377" s="64" t="s">
        <v>1455</v>
      </c>
      <c r="C377" s="64" t="s">
        <v>1456</v>
      </c>
      <c r="D377" s="64" t="s">
        <v>1457</v>
      </c>
      <c r="E377" s="64" t="s">
        <v>1458</v>
      </c>
      <c r="F377" s="64" t="s">
        <v>1459</v>
      </c>
      <c r="G377" s="64" t="s">
        <v>1460</v>
      </c>
      <c r="H377" s="64" t="s">
        <v>1461</v>
      </c>
      <c r="I377" s="65" t="s">
        <v>1468</v>
      </c>
      <c r="J377" s="64" t="s">
        <v>1462</v>
      </c>
      <c r="K377" s="64" t="s">
        <v>1463</v>
      </c>
      <c r="L377" s="64" t="s">
        <v>1464</v>
      </c>
      <c r="M377" s="64" t="s">
        <v>1465</v>
      </c>
      <c r="N377" s="64" t="s">
        <v>1466</v>
      </c>
      <c r="O377" s="64" t="s">
        <v>1467</v>
      </c>
      <c r="P377" s="64" t="s">
        <v>1470</v>
      </c>
      <c r="Q377" s="195" t="s">
        <v>1474</v>
      </c>
    </row>
    <row r="378" spans="1:17" x14ac:dyDescent="0.35">
      <c r="A378" s="33" t="s">
        <v>2</v>
      </c>
      <c r="B378" s="154">
        <f>Kwh!B418/production!B459</f>
        <v>1.1895734597156398</v>
      </c>
      <c r="C378" s="154">
        <f>Kwh!C418/production!C459</f>
        <v>1.2299465240641712</v>
      </c>
      <c r="D378" s="154">
        <f>Kwh!D418/production!D459</f>
        <v>1.2124352331606219</v>
      </c>
      <c r="E378" s="154">
        <f>Kwh!E418/production!E459</f>
        <v>1.188340807174888</v>
      </c>
      <c r="F378" s="154">
        <f>Kwh!F418/production!F459</f>
        <v>1.1652173913043478</v>
      </c>
      <c r="G378" s="154">
        <f>Kwh!G418/production!G459</f>
        <v>1.1269230769230769</v>
      </c>
      <c r="H378" s="154">
        <f>Kwh!H418/production!H459</f>
        <v>1.1780104712041886</v>
      </c>
      <c r="I378" s="154">
        <f>Kwh!I418/production!I459</f>
        <v>1.1812709030100335</v>
      </c>
      <c r="J378" s="154">
        <f>Kwh!J418/production!J459</f>
        <v>1.0646766169154229</v>
      </c>
      <c r="K378" s="154">
        <f>Kwh!K418/production!K459</f>
        <v>1.1545454545454545</v>
      </c>
      <c r="L378" s="154">
        <f>Kwh!L418/production!L459</f>
        <v>1.0408163265306123</v>
      </c>
      <c r="M378" s="154">
        <f>Kwh!M418/production!M459</f>
        <v>1.0470085470085471</v>
      </c>
      <c r="N378" s="154">
        <f>Kwh!N418/production!N459</f>
        <v>1.1988950276243093</v>
      </c>
      <c r="O378" s="154">
        <f>Kwh!O418/production!O459</f>
        <v>1.2</v>
      </c>
      <c r="P378" s="154">
        <f>Kwh!P418/production!P459</f>
        <v>1.1048034934497817</v>
      </c>
      <c r="Q378" s="154">
        <f>Kwh!Q418/production!Q459</f>
        <v>1.1097643097643097</v>
      </c>
    </row>
    <row r="379" spans="1:17" x14ac:dyDescent="0.35">
      <c r="A379" s="33" t="s">
        <v>3</v>
      </c>
      <c r="B379" s="154">
        <f>Kwh!B419/production!B460</f>
        <v>1.9103053435114503</v>
      </c>
      <c r="C379" s="154">
        <f>Kwh!C419/production!C460</f>
        <v>1.4375963020030817</v>
      </c>
      <c r="D379" s="154">
        <f>Kwh!D419/production!D460</f>
        <v>1.7306967984934087</v>
      </c>
      <c r="E379" s="154">
        <f>Kwh!E419/production!E460</f>
        <v>1.8267419962335216</v>
      </c>
      <c r="F379" s="154">
        <f>Kwh!F419/production!F460</f>
        <v>1.6648148148148147</v>
      </c>
      <c r="G379" s="154">
        <f>Kwh!G419/production!G460</f>
        <v>1.0518731988472623</v>
      </c>
      <c r="H379" s="154">
        <f>Kwh!H419/production!H460</f>
        <v>1.5589080459770115</v>
      </c>
      <c r="I379" s="154">
        <f>Kwh!I419/production!I460</f>
        <v>1.5695078031212486</v>
      </c>
      <c r="J379" s="154">
        <f>Kwh!J419/production!J460</f>
        <v>1.8461538461538463</v>
      </c>
      <c r="K379" s="154">
        <f>Kwh!K419/production!K460</f>
        <v>1.5480607082630691</v>
      </c>
      <c r="L379" s="154">
        <f>Kwh!L419/production!L460</f>
        <v>1.8233438485804416</v>
      </c>
      <c r="M379" s="154">
        <f>Kwh!M419/production!M460</f>
        <v>1.523076923076923</v>
      </c>
      <c r="N379" s="154">
        <f>Kwh!N419/production!N460</f>
        <v>1.4390243902439024</v>
      </c>
      <c r="O379" s="154">
        <f>Kwh!O419/production!O460</f>
        <v>1.4614093959731544</v>
      </c>
      <c r="P379" s="154">
        <f>Kwh!P419/production!P460</f>
        <v>1.3036912751677852</v>
      </c>
      <c r="Q379" s="154">
        <f>Kwh!Q419/production!Q460</f>
        <v>1.5588096362777515</v>
      </c>
    </row>
    <row r="380" spans="1:17" x14ac:dyDescent="0.35">
      <c r="A380" s="33" t="s">
        <v>100</v>
      </c>
      <c r="B380" s="154">
        <f>Kwh!B420/production!B461</f>
        <v>0.31739130434782609</v>
      </c>
      <c r="C380" s="154">
        <f>Kwh!C420/production!C461</f>
        <v>0.28666666666666668</v>
      </c>
      <c r="D380" s="154">
        <f>Kwh!D420/production!D461</f>
        <v>0.24</v>
      </c>
      <c r="E380" s="154">
        <f>Kwh!E420/production!E461</f>
        <v>0.49</v>
      </c>
      <c r="F380" s="154">
        <f>Kwh!F420/production!F461</f>
        <v>0.6376811594202898</v>
      </c>
      <c r="G380" s="154">
        <f>Kwh!G420/production!G461</f>
        <v>0.69117647058823528</v>
      </c>
      <c r="H380" s="154">
        <f>Kwh!H420/production!H461</f>
        <v>1</v>
      </c>
      <c r="I380" s="154">
        <f>Kwh!I420/production!I461</f>
        <v>0.55343283582089553</v>
      </c>
      <c r="J380" s="154">
        <f>Kwh!J420/production!J461</f>
        <v>0.44</v>
      </c>
      <c r="K380" s="154">
        <f>Kwh!K420/production!K461</f>
        <v>0.68571428571428572</v>
      </c>
      <c r="L380" s="154">
        <f>Kwh!L420/production!L461</f>
        <v>0.54</v>
      </c>
      <c r="M380" s="154">
        <f>Kwh!M420/production!M461</f>
        <v>0.65</v>
      </c>
      <c r="N380" s="154">
        <f>Kwh!N420/production!N461</f>
        <v>0.64</v>
      </c>
      <c r="O380" s="154">
        <f>Kwh!O420/production!O461</f>
        <v>0.32608695652173914</v>
      </c>
      <c r="P380" s="154">
        <f>Kwh!P420/production!P461</f>
        <v>0.63285024154589375</v>
      </c>
      <c r="Q380" s="154">
        <f>Kwh!Q420/production!Q461</f>
        <v>0.55511022044088176</v>
      </c>
    </row>
    <row r="381" spans="1:17" x14ac:dyDescent="0.35">
      <c r="A381" s="33" t="s">
        <v>125</v>
      </c>
      <c r="B381" s="154">
        <f>Kwh!B422/production!B463</f>
        <v>1.4608870967741936</v>
      </c>
      <c r="C381" s="154" t="e">
        <f>Kwh!C422/production!C463</f>
        <v>#DIV/0!</v>
      </c>
      <c r="D381" s="154">
        <f>Kwh!D422/production!D463</f>
        <v>1.1136759581881532</v>
      </c>
      <c r="E381" s="154">
        <f>Kwh!E422/production!E463</f>
        <v>1.0390243902439025</v>
      </c>
      <c r="F381" s="154">
        <f>Kwh!F422/production!F463</f>
        <v>1.0918367346938775</v>
      </c>
      <c r="G381" s="154">
        <f>Kwh!G422/production!G463</f>
        <v>1.1658189216683621</v>
      </c>
      <c r="H381" s="154">
        <f>Kwh!H422/production!H463</f>
        <v>1</v>
      </c>
      <c r="I381" s="154">
        <f>Kwh!I422/production!I463</f>
        <v>1.1552895050059511</v>
      </c>
      <c r="J381" s="154">
        <f>Kwh!J422/production!J463</f>
        <v>1.2165122156697556</v>
      </c>
      <c r="K381" s="154">
        <f>Kwh!K422/production!K463</f>
        <v>1.1152349595929363</v>
      </c>
      <c r="L381" s="154">
        <f>Kwh!L422/production!L463</f>
        <v>1.1083953241232731</v>
      </c>
      <c r="M381" s="154">
        <f>Kwh!M422/production!M463</f>
        <v>1.1183524504692388</v>
      </c>
      <c r="N381" s="154">
        <f>Kwh!N422/production!N463</f>
        <v>1.1423877327491785</v>
      </c>
      <c r="O381" s="154">
        <f>Kwh!O422/production!O463</f>
        <v>1.1379521765787861</v>
      </c>
      <c r="P381" s="154">
        <f>Kwh!P422/production!P463</f>
        <v>1.0967102655568768</v>
      </c>
      <c r="Q381" s="154">
        <f>Kwh!Q422/production!Q463</f>
        <v>1.1184729064039409</v>
      </c>
    </row>
    <row r="382" spans="1:17" x14ac:dyDescent="0.35">
      <c r="A382" s="58" t="s">
        <v>119</v>
      </c>
      <c r="B382" s="107">
        <f>Kwh!B423/production!B464</f>
        <v>1.4362844702467343</v>
      </c>
      <c r="C382" s="107">
        <f>Kwh!C423/production!C464</f>
        <v>1.2231237322515214</v>
      </c>
      <c r="D382" s="107">
        <f>Kwh!D423/production!D464</f>
        <v>1.1448513415518491</v>
      </c>
      <c r="E382" s="107">
        <f>Kwh!E423/production!E464</f>
        <v>1.182084554206781</v>
      </c>
      <c r="F382" s="107">
        <f>Kwh!F423/production!F464</f>
        <v>1.148807524353376</v>
      </c>
      <c r="G382" s="107">
        <f>Kwh!G423/production!G464</f>
        <v>0.38588957055214723</v>
      </c>
      <c r="H382" s="107">
        <f>Kwh!H423/production!H464</f>
        <v>1.1318578553615961</v>
      </c>
      <c r="I382" s="107">
        <f>Kwh!I423/production!I464</f>
        <v>1.1888343051283228</v>
      </c>
      <c r="J382" s="107">
        <f>Kwh!J423/production!J464</f>
        <v>0.60631777463460634</v>
      </c>
      <c r="K382" s="107">
        <f>Kwh!K423/production!K464</f>
        <v>0.30155820348304307</v>
      </c>
      <c r="L382" s="107">
        <f>Kwh!L423/production!L464</f>
        <v>1.2507246376811594</v>
      </c>
      <c r="M382" s="107">
        <f>Kwh!M423/production!M464</f>
        <v>0.38678924072182497</v>
      </c>
      <c r="N382" s="107">
        <f>Kwh!N423/production!N464</f>
        <v>1.1825068870523416</v>
      </c>
      <c r="O382" s="107">
        <f>Kwh!O423/production!O464</f>
        <v>0.43920972644376899</v>
      </c>
      <c r="P382" s="107">
        <f>Kwh!P423/production!P464</f>
        <v>0.31643499591169255</v>
      </c>
      <c r="Q382" s="196">
        <f>Kwh!Q423/production!J464</f>
        <v>10.703441772748704</v>
      </c>
    </row>
    <row r="383" spans="1:17" x14ac:dyDescent="0.35">
      <c r="A383" s="33" t="s">
        <v>4</v>
      </c>
      <c r="B383" s="153">
        <f>Kwh!B424/production!B465</f>
        <v>1.3843971631205674</v>
      </c>
      <c r="C383" s="153">
        <f>Kwh!C424/production!C465</f>
        <v>1.0305555555555554</v>
      </c>
      <c r="D383" s="153">
        <f>Kwh!D424/production!D465</f>
        <v>1.1433542101600556</v>
      </c>
      <c r="E383" s="153">
        <f>Kwh!E424/production!E465</f>
        <v>1.2592375366568915</v>
      </c>
      <c r="F383" s="153">
        <f>Kwh!F424/production!F465</f>
        <v>1.0570703868103994</v>
      </c>
      <c r="G383" s="153">
        <f>Kwh!G424/production!G465</f>
        <v>1.0231980115990058</v>
      </c>
      <c r="H383" s="153">
        <f>Kwh!H424/production!H465</f>
        <v>1</v>
      </c>
      <c r="I383" s="153">
        <f>Kwh!I424/production!I465</f>
        <v>1.1456342311033885</v>
      </c>
      <c r="J383" s="153">
        <f>Kwh!J424/production!J465</f>
        <v>0.70817287120239625</v>
      </c>
      <c r="K383" s="153">
        <f>Kwh!K424/production!K465</f>
        <v>0.71294669009958989</v>
      </c>
      <c r="L383" s="153">
        <f>Kwh!L424/production!L465</f>
        <v>0.76359039190897593</v>
      </c>
      <c r="M383" s="153">
        <f>Kwh!M424/production!M465</f>
        <v>0.70465949820788532</v>
      </c>
      <c r="N383" s="153">
        <f>Kwh!N424/production!N465</f>
        <v>0.7612090680100756</v>
      </c>
      <c r="O383" s="153">
        <f>Kwh!O424/production!O465</f>
        <v>0.79313725490196074</v>
      </c>
      <c r="P383" s="153">
        <f>Kwh!P424/production!P465</f>
        <v>0.7434402332361516</v>
      </c>
      <c r="Q383" s="153">
        <f>Kwh!Q424/production!Q465</f>
        <v>0.73704206241519676</v>
      </c>
    </row>
    <row r="384" spans="1:17" x14ac:dyDescent="0.35">
      <c r="A384" s="33" t="s">
        <v>112</v>
      </c>
      <c r="B384" s="153">
        <v>0</v>
      </c>
      <c r="C384" s="153">
        <v>0</v>
      </c>
      <c r="D384" s="153">
        <v>0</v>
      </c>
      <c r="E384" s="153">
        <v>0</v>
      </c>
      <c r="F384" s="153">
        <v>0</v>
      </c>
      <c r="G384" s="153">
        <v>0</v>
      </c>
      <c r="H384" s="153">
        <v>0</v>
      </c>
      <c r="I384" s="153">
        <v>0</v>
      </c>
      <c r="J384" s="153">
        <v>0</v>
      </c>
      <c r="K384" s="153">
        <v>0</v>
      </c>
      <c r="L384" s="153">
        <v>0</v>
      </c>
      <c r="M384" s="153">
        <v>0</v>
      </c>
      <c r="N384" s="153">
        <v>0</v>
      </c>
      <c r="O384" s="153">
        <v>0</v>
      </c>
      <c r="P384" s="153">
        <v>0</v>
      </c>
      <c r="Q384" s="153">
        <v>0</v>
      </c>
    </row>
    <row r="385" spans="1:17" x14ac:dyDescent="0.35">
      <c r="A385" s="33" t="s">
        <v>128</v>
      </c>
      <c r="B385" s="153">
        <v>0</v>
      </c>
      <c r="C385" s="153">
        <v>0</v>
      </c>
      <c r="D385" s="153">
        <v>0</v>
      </c>
      <c r="E385" s="153">
        <v>0</v>
      </c>
      <c r="F385" s="153">
        <v>0</v>
      </c>
      <c r="G385" s="153">
        <v>0</v>
      </c>
      <c r="H385" s="153">
        <f>Kwh!H426/production!H469</f>
        <v>0.8867924528301887</v>
      </c>
      <c r="I385" s="153">
        <f>Kwh!I426/production!I469</f>
        <v>0.8867924528301887</v>
      </c>
      <c r="J385" s="153">
        <v>0</v>
      </c>
      <c r="K385" s="153">
        <v>0</v>
      </c>
      <c r="L385" s="153">
        <v>0</v>
      </c>
      <c r="M385" s="153">
        <v>0</v>
      </c>
      <c r="N385" s="153">
        <v>0</v>
      </c>
      <c r="O385" s="153">
        <v>0</v>
      </c>
      <c r="P385" s="153">
        <f>Kwh!P426/production!P469</f>
        <v>0.86538461538461542</v>
      </c>
      <c r="Q385" s="153">
        <f>Kwh!Q426/production!Q469</f>
        <v>0.86538461538461542</v>
      </c>
    </row>
    <row r="386" spans="1:17" x14ac:dyDescent="0.35">
      <c r="A386" s="46" t="s">
        <v>118</v>
      </c>
      <c r="B386" s="192">
        <f>Kwh!B427/production!B470</f>
        <v>1.3843971631205674</v>
      </c>
      <c r="C386" s="192">
        <f>Kwh!C427/production!C470</f>
        <v>1.0305555555555554</v>
      </c>
      <c r="D386" s="192">
        <f>Kwh!D427/production!D470</f>
        <v>1.1433542101600556</v>
      </c>
      <c r="E386" s="192">
        <f>Kwh!E427/production!E470</f>
        <v>1.2592375366568915</v>
      </c>
      <c r="F386" s="192">
        <f>Kwh!F427/production!F470</f>
        <v>1.0570703868103994</v>
      </c>
      <c r="G386" s="192">
        <f>Kwh!G427/production!G470</f>
        <v>1.0231980115990058</v>
      </c>
      <c r="H386" s="192">
        <f>Kwh!H427/production!H470</f>
        <v>0.87214137214137211</v>
      </c>
      <c r="I386" s="192">
        <f>Kwh!I427/production!I470</f>
        <v>1.1298784388995522</v>
      </c>
      <c r="J386" s="192">
        <f>Kwh!J427/production!J470</f>
        <v>0.70817287120239625</v>
      </c>
      <c r="K386" s="192">
        <f>Kwh!K427/production!K470</f>
        <v>0.71294669009958989</v>
      </c>
      <c r="L386" s="192">
        <f>Kwh!L427/production!L470</f>
        <v>0.76359039190897593</v>
      </c>
      <c r="M386" s="192">
        <f>Kwh!M427/production!M470</f>
        <v>0.70465949820788532</v>
      </c>
      <c r="N386" s="192">
        <f>Kwh!N427/production!N470</f>
        <v>0.7612090680100756</v>
      </c>
      <c r="O386" s="192">
        <f>Kwh!O427/production!O470</f>
        <v>0.79313725490196074</v>
      </c>
      <c r="P386" s="192">
        <f>Kwh!P427/production!P470</f>
        <v>0.74380165289256195</v>
      </c>
      <c r="Q386" s="192">
        <f>Kwh!Q427/production!Q470</f>
        <v>0.73711201079622135</v>
      </c>
    </row>
    <row r="387" spans="1:17" x14ac:dyDescent="0.35">
      <c r="A387" s="33" t="s">
        <v>99</v>
      </c>
      <c r="B387" s="153">
        <f>Kwh!B428/production!B471</f>
        <v>0.5</v>
      </c>
      <c r="C387" s="153">
        <f>Kwh!C428/production!C471</f>
        <v>0.69934640522875813</v>
      </c>
      <c r="D387" s="153">
        <f>Kwh!D428/production!D471</f>
        <v>0.52216748768472909</v>
      </c>
      <c r="E387" s="153">
        <f>Kwh!E428/production!E471</f>
        <v>0.48089171974522293</v>
      </c>
      <c r="F387" s="153">
        <f>Kwh!F428/production!F471</f>
        <v>0.50531914893617025</v>
      </c>
      <c r="G387" s="153">
        <f>Kwh!G428/production!G471</f>
        <v>0.51308900523560208</v>
      </c>
      <c r="H387" s="153">
        <f>Kwh!H428/production!H471</f>
        <v>0.51243781094527363</v>
      </c>
      <c r="I387" s="153">
        <f>Kwh!I428/production!I471</f>
        <v>0.52407152682255842</v>
      </c>
      <c r="J387" s="154">
        <f>Kwh!J428/production!J471</f>
        <v>0.52046783625730997</v>
      </c>
      <c r="K387" s="154">
        <f>Kwh!K428/production!K471</f>
        <v>0.51020408163265307</v>
      </c>
      <c r="L387" s="154">
        <f>Kwh!L428/production!L471</f>
        <v>0.51445086705202314</v>
      </c>
      <c r="M387" s="154">
        <f>Kwh!M428/production!M471</f>
        <v>0.51500000000000001</v>
      </c>
      <c r="N387" s="154">
        <f>Kwh!N428/production!N471</f>
        <v>0.52272727272727271</v>
      </c>
      <c r="O387" s="154">
        <f>Kwh!O428/production!O471</f>
        <v>0.50602409638554213</v>
      </c>
      <c r="P387" s="154">
        <f>Kwh!P428/production!P471</f>
        <v>0.5092592592592593</v>
      </c>
      <c r="Q387" s="154">
        <f>Kwh!Q428/production!Q471</f>
        <v>0.51458670988654787</v>
      </c>
    </row>
    <row r="388" spans="1:17" x14ac:dyDescent="0.35">
      <c r="A388" s="33" t="s">
        <v>7</v>
      </c>
      <c r="B388" s="153">
        <f>Kwh!B429/production!B472</f>
        <v>0.64358974358974363</v>
      </c>
      <c r="C388" s="153">
        <f>Kwh!C429/production!C472</f>
        <v>0.5803571428571429</v>
      </c>
      <c r="D388" s="153">
        <f>Kwh!D429/production!D472</f>
        <v>0.48322910744741332</v>
      </c>
      <c r="E388" s="153">
        <f>Kwh!E429/production!E472</f>
        <v>0.45397008055235905</v>
      </c>
      <c r="F388" s="153">
        <f>Kwh!F429/production!F472</f>
        <v>0.47113163972286376</v>
      </c>
      <c r="G388" s="153">
        <f>Kwh!G429/production!G472</f>
        <v>0.43511008111239863</v>
      </c>
      <c r="H388" s="153">
        <f>Kwh!H429/production!H472</f>
        <v>0.48445747800586508</v>
      </c>
      <c r="I388" s="153">
        <f>Kwh!I429/production!I472</f>
        <v>0.4859</v>
      </c>
      <c r="J388" s="154">
        <f>Kwh!J429/production!J472</f>
        <v>0.44401544401544402</v>
      </c>
      <c r="K388" s="154">
        <f>Kwh!K429/production!K472</f>
        <v>0.48831635710005994</v>
      </c>
      <c r="L388" s="154">
        <f>Kwh!L429/production!L472</f>
        <v>0.44082332761578047</v>
      </c>
      <c r="M388" s="154">
        <f>Kwh!M429/production!M472</f>
        <v>0.3511705685618729</v>
      </c>
      <c r="N388" s="154">
        <f>Kwh!N429/production!N472</f>
        <v>0.44598497978047369</v>
      </c>
      <c r="O388" s="154">
        <f>Kwh!O429/production!O472</f>
        <v>0.57537313432835824</v>
      </c>
      <c r="P388" s="154">
        <f>Kwh!P429/production!P472</f>
        <v>0.4340193704600484</v>
      </c>
      <c r="Q388" s="154">
        <f>Kwh!Q429/production!Q472</f>
        <v>0.45798716012084595</v>
      </c>
    </row>
    <row r="389" spans="1:17" x14ac:dyDescent="0.35">
      <c r="A389" s="33" t="s">
        <v>103</v>
      </c>
      <c r="B389" s="153">
        <f>Kwh!B430/production!B473</f>
        <v>0.54952510176390779</v>
      </c>
      <c r="C389" s="153">
        <f>Kwh!C430/production!C473</f>
        <v>0.57957559681697612</v>
      </c>
      <c r="D389" s="153">
        <f>Kwh!D430/production!D473</f>
        <v>0.53856209150326795</v>
      </c>
      <c r="E389" s="153">
        <f>Kwh!E430/production!E473</f>
        <v>0.50132275132275128</v>
      </c>
      <c r="F389" s="153">
        <f>Kwh!F430/production!F473</f>
        <v>0.50463576158940393</v>
      </c>
      <c r="G389" s="153">
        <f>Kwh!G430/production!G473</f>
        <v>0.55526992287917742</v>
      </c>
      <c r="H389" s="153">
        <f>Kwh!H430/production!H473</f>
        <v>0.5296495956873315</v>
      </c>
      <c r="I389" s="153">
        <f>Kwh!J430/production!J473</f>
        <v>0.54367666232073009</v>
      </c>
      <c r="J389" s="153">
        <f>Kwh!K430/production!K473</f>
        <v>0.49048913043478259</v>
      </c>
      <c r="K389" s="153">
        <f>Kwh!L430/production!L473</f>
        <v>0.34883720930232559</v>
      </c>
      <c r="L389" s="153">
        <f>Kwh!M430/production!M473</f>
        <v>0.49734042553191488</v>
      </c>
      <c r="M389" s="153">
        <f>Kwh!N430/production!N473</f>
        <v>0.47790055248618785</v>
      </c>
      <c r="N389" s="153">
        <f>Kwh!N430/production!N473</f>
        <v>0.47790055248618785</v>
      </c>
      <c r="O389" s="153">
        <f>Kwh!O430/production!$O$473</f>
        <v>0.53289473684210531</v>
      </c>
      <c r="P389" s="154">
        <f>Kwh!P430/production!P473</f>
        <v>0.5239398084815321</v>
      </c>
      <c r="Q389" s="154">
        <f>Kwh!Q430/production!$Q$473</f>
        <v>0.50834064969271286</v>
      </c>
    </row>
    <row r="390" spans="1:17" x14ac:dyDescent="0.35">
      <c r="A390" s="54" t="s">
        <v>117</v>
      </c>
      <c r="B390" s="193">
        <f>Kwh!B431/production!B476</f>
        <v>0.58628704241719931</v>
      </c>
      <c r="C390" s="193">
        <f>Kwh!C431/production!C476</f>
        <v>0.59236537150647584</v>
      </c>
      <c r="D390" s="193">
        <f>Kwh!D431/production!D476</f>
        <v>0.50165016501650161</v>
      </c>
      <c r="E390" s="193">
        <f>Kwh!E431/production!E476</f>
        <v>0.46972934472934474</v>
      </c>
      <c r="F390" s="193">
        <f>Kwh!F431/production!F476</f>
        <v>0.48299065420560749</v>
      </c>
      <c r="G390" s="193">
        <f>Kwh!G431/production!G476</f>
        <v>0.47532467532467532</v>
      </c>
      <c r="H390" s="193">
        <f>Kwh!H431/production!H476</f>
        <v>0.49924471299093653</v>
      </c>
      <c r="I390" s="193">
        <f>Kwh!I431/production!I476</f>
        <v>0.50534615614359957</v>
      </c>
      <c r="J390" s="193">
        <f>Kwh!J431/production!J476</f>
        <v>0.4799357945425361</v>
      </c>
      <c r="K390" s="193">
        <f>Kwh!K431/production!K476</f>
        <v>0.49058054594386774</v>
      </c>
      <c r="L390" s="193">
        <f>Kwh!L431/production!L476</f>
        <v>0.46305931321540061</v>
      </c>
      <c r="M390" s="193">
        <f>Kwh!M431/production!M476</f>
        <v>0.42833964305029748</v>
      </c>
      <c r="N390" s="193">
        <f>Kwh!N431/production!N476</f>
        <v>0.46093457943925231</v>
      </c>
      <c r="O390" s="193">
        <f>Kwh!O431/production!O476</f>
        <v>0.55604589585172104</v>
      </c>
      <c r="P390" s="193">
        <f>Kwh!P431/production!P476</f>
        <v>0.46366920915295062</v>
      </c>
      <c r="Q390" s="193">
        <f>Kwh!Q431/production!Q476</f>
        <v>0.47625442558906117</v>
      </c>
    </row>
    <row r="391" spans="1:17" x14ac:dyDescent="0.35">
      <c r="A391" s="56" t="s">
        <v>9</v>
      </c>
      <c r="B391" s="194">
        <f>Kwh!B432/production!B477</f>
        <v>1.2027068126520681</v>
      </c>
      <c r="C391" s="194">
        <f>Kwh!C432/production!C477</f>
        <v>0.90234927823379563</v>
      </c>
      <c r="D391" s="194">
        <f>Kwh!D432/production!D477</f>
        <v>0.9634297520661157</v>
      </c>
      <c r="E391" s="194">
        <f>Kwh!E432/production!E477</f>
        <v>0.91133004926108374</v>
      </c>
      <c r="F391" s="194">
        <f>Kwh!F432/production!F477</f>
        <v>0.88241803845621802</v>
      </c>
      <c r="G391" s="194">
        <f>Kwh!G432/production!G477</f>
        <v>0.52694777994973474</v>
      </c>
      <c r="H391" s="194">
        <f>Kwh!H432/production!H477</f>
        <v>0.84951598709298914</v>
      </c>
      <c r="I391" s="194">
        <f>Kwh!I432/production!I477</f>
        <v>0.93841336116910234</v>
      </c>
      <c r="J391" s="194">
        <f>Kwh!J432/production!J477</f>
        <v>0.59525179856115107</v>
      </c>
      <c r="K391" s="194">
        <f>Kwh!K432/production!K477</f>
        <v>0.43922970479704798</v>
      </c>
      <c r="L391" s="194">
        <f>Kwh!L432/production!L477</f>
        <v>0.84086831718693933</v>
      </c>
      <c r="M391" s="194">
        <f>Kwh!M432/production!M477</f>
        <v>0.47095939168419348</v>
      </c>
      <c r="N391" s="194">
        <f>Kwh!N432/production!N477</f>
        <v>0.81676361713379164</v>
      </c>
      <c r="O391" s="194">
        <f>Kwh!O432/production!O477</f>
        <v>0.54494761743832376</v>
      </c>
      <c r="P391" s="194">
        <f>Kwh!P432/production!P477</f>
        <v>0.4312318940543523</v>
      </c>
      <c r="Q391" s="194">
        <f>Kwh!Q432/production!Q477</f>
        <v>0.82321781862275833</v>
      </c>
    </row>
    <row r="393" spans="1:17" ht="15.5" x14ac:dyDescent="0.35">
      <c r="A393" s="33" t="s">
        <v>1</v>
      </c>
      <c r="B393" s="64" t="s">
        <v>1472</v>
      </c>
      <c r="C393" s="64" t="s">
        <v>1475</v>
      </c>
      <c r="D393" s="64" t="s">
        <v>1476</v>
      </c>
      <c r="E393" s="64" t="s">
        <v>1477</v>
      </c>
      <c r="F393" s="64" t="s">
        <v>1478</v>
      </c>
      <c r="G393" s="64" t="s">
        <v>1479</v>
      </c>
      <c r="H393" s="64" t="s">
        <v>1480</v>
      </c>
      <c r="I393" s="65" t="s">
        <v>1532</v>
      </c>
      <c r="J393" s="64" t="s">
        <v>1481</v>
      </c>
      <c r="K393" s="64" t="s">
        <v>1482</v>
      </c>
      <c r="L393" s="64" t="s">
        <v>1483</v>
      </c>
      <c r="M393" s="64" t="s">
        <v>1484</v>
      </c>
      <c r="N393" s="64" t="s">
        <v>1485</v>
      </c>
      <c r="O393" s="64" t="s">
        <v>1486</v>
      </c>
      <c r="P393" s="64" t="s">
        <v>1487</v>
      </c>
      <c r="Q393" s="195" t="s">
        <v>1538</v>
      </c>
    </row>
    <row r="394" spans="1:17" x14ac:dyDescent="0.35">
      <c r="A394" s="33" t="s">
        <v>2</v>
      </c>
      <c r="B394" s="154">
        <f>Kwh!B436/production!B481</f>
        <v>1.0816326530612246</v>
      </c>
      <c r="C394" s="154">
        <f>Kwh!C436/production!C481</f>
        <v>1.1586538461538463</v>
      </c>
      <c r="D394" s="154">
        <f>Kwh!D436/production!D481</f>
        <v>1.1044303797468353</v>
      </c>
      <c r="E394" s="154">
        <f>Kwh!E436/production!E481</f>
        <v>1.0736842105263158</v>
      </c>
      <c r="F394" s="154">
        <f>Kwh!F436/production!F481</f>
        <v>1.1311475409836065</v>
      </c>
      <c r="G394" s="154">
        <f>Kwh!G436/production!G481</f>
        <v>2.2447552447552446</v>
      </c>
      <c r="H394" s="154">
        <f>Kwh!H436/production!H481</f>
        <v>1.1327014218009479</v>
      </c>
      <c r="I394" s="154">
        <f>H394+G394+F394+E394+D394+C394+B394</f>
        <v>8.9270052970280194</v>
      </c>
      <c r="J394" s="154">
        <f>Kwh!J436/production!J481</f>
        <v>1.15962441314554</v>
      </c>
      <c r="K394" s="154">
        <f>Kwh!K436/production!K481</f>
        <v>1.0387596899224807</v>
      </c>
      <c r="L394" s="154">
        <f>Kwh!L436/production!L481</f>
        <v>1.1887755102040816</v>
      </c>
      <c r="M394" s="154">
        <f>Kwh!M436/production!M481</f>
        <v>1.2246376811594204</v>
      </c>
      <c r="N394" s="154">
        <f>Kwh!N436/production!N481</f>
        <v>1.0084033613445378</v>
      </c>
      <c r="O394" s="154">
        <f>Kwh!O436/production!O481</f>
        <v>1.3267326732673268</v>
      </c>
      <c r="P394" s="154">
        <f>Kwh!P436/production!P481</f>
        <v>1.153225806451613</v>
      </c>
      <c r="Q394" s="154">
        <f>P394+O394+N394+M394+L394+K394+J394</f>
        <v>8.1001591354949998</v>
      </c>
    </row>
    <row r="395" spans="1:17" x14ac:dyDescent="0.35">
      <c r="A395" s="33" t="s">
        <v>3</v>
      </c>
      <c r="B395" s="154">
        <f>Kwh!B437/production!B482</f>
        <v>1.7111913357400721</v>
      </c>
      <c r="C395" s="154">
        <f>Kwh!C437/production!C482</f>
        <v>1.7058823529411764</v>
      </c>
      <c r="D395" s="154">
        <f>Kwh!D437/production!D482</f>
        <v>1.8087986463620982</v>
      </c>
      <c r="E395" s="154">
        <f>Kwh!E437/production!E482</f>
        <v>2.0884955752212391</v>
      </c>
      <c r="F395" s="154">
        <f>Kwh!F437/production!F482</f>
        <v>1.7161716171617161</v>
      </c>
      <c r="G395" s="154">
        <f>Kwh!G437/production!G482</f>
        <v>1.8177339901477831</v>
      </c>
      <c r="H395" s="154">
        <f>Kwh!H437/production!H482</f>
        <v>0.8635235732009926</v>
      </c>
      <c r="I395" s="154">
        <f>H395+G395+F395+E395+D395+C395+B395</f>
        <v>11.71179709077507</v>
      </c>
      <c r="J395" s="154">
        <f>Kwh!J437/production!J482</f>
        <v>1.3110047846889952</v>
      </c>
      <c r="K395" s="154">
        <f>Kwh!K437/production!K482</f>
        <v>1.5613496932515338</v>
      </c>
      <c r="L395" s="154">
        <f>Kwh!L437/production!L482</f>
        <v>1.6928571428571428</v>
      </c>
      <c r="M395" s="154">
        <f>Kwh!M437/production!M482</f>
        <v>1.6162420382165605</v>
      </c>
      <c r="N395" s="154">
        <f>Kwh!N437/production!N482</f>
        <v>1.9065934065934067</v>
      </c>
      <c r="O395" s="154">
        <f>Kwh!O437/production!O482</f>
        <v>1.8495575221238938</v>
      </c>
      <c r="P395" s="154">
        <f>Kwh!P437/production!P482</f>
        <v>2.0524642289348174</v>
      </c>
      <c r="Q395" s="154">
        <f>P395+O395+N395+M395+L395+K395+J395</f>
        <v>11.990068816666401</v>
      </c>
    </row>
    <row r="396" spans="1:17" x14ac:dyDescent="0.35">
      <c r="A396" s="33" t="s">
        <v>100</v>
      </c>
      <c r="B396" s="154">
        <f>Kwh!B438/production!B483</f>
        <v>0.38500000000000001</v>
      </c>
      <c r="C396" s="154">
        <f>Kwh!C438/production!C483</f>
        <v>0.25142857142857145</v>
      </c>
      <c r="D396" s="154">
        <f>Kwh!D438/production!D483</f>
        <v>0.38095238095238093</v>
      </c>
      <c r="E396" s="154">
        <f>Kwh!E438/production!E483</f>
        <v>0.38095238095238093</v>
      </c>
      <c r="F396" s="154">
        <f>Kwh!F438/production!F483</f>
        <v>0.47619047619047616</v>
      </c>
      <c r="G396" s="154">
        <f>Kwh!G438/production!G483</f>
        <v>0.26666666666666666</v>
      </c>
      <c r="H396" s="154">
        <f>Kwh!H438/production!H483</f>
        <v>0.45</v>
      </c>
      <c r="I396" s="154">
        <f>H396+G396+F396+E396+D396+C396+B396</f>
        <v>2.59119047619048</v>
      </c>
      <c r="J396" s="154">
        <f>Kwh!J436/production!J477</f>
        <v>3.5539568345323742E-2</v>
      </c>
      <c r="K396" s="154">
        <f>Kwh!K436/production!K477</f>
        <v>3.0904059040590407E-2</v>
      </c>
      <c r="L396" s="154">
        <f>Kwh!L438/production!L483</f>
        <v>0.4</v>
      </c>
      <c r="M396" s="154">
        <f>Kwh!M438/production!M483</f>
        <v>0.7153846153846154</v>
      </c>
      <c r="N396" s="154">
        <f>Kwh!N437/production!N482</f>
        <v>1.9065934065934067</v>
      </c>
      <c r="O396" s="154">
        <f>Kwh!O438/production!O483</f>
        <v>0.33</v>
      </c>
      <c r="P396" s="154">
        <f>Kwh!P438/production!P483</f>
        <v>1</v>
      </c>
      <c r="Q396" s="154">
        <f>P396+O396+N396+M396+L396+K396+J396</f>
        <v>4.4184216493639337</v>
      </c>
    </row>
    <row r="397" spans="1:17" x14ac:dyDescent="0.35">
      <c r="A397" s="33" t="s">
        <v>125</v>
      </c>
      <c r="B397" s="154" t="e">
        <f>Kwh!B440/production!B485</f>
        <v>#DIV/0!</v>
      </c>
      <c r="C397" s="154">
        <f>Kwh!C440/production!$C$485</f>
        <v>1.1224294595887134</v>
      </c>
      <c r="D397" s="154">
        <f>Kwh!D440/production!$D$485</f>
        <v>0.98637961335676627</v>
      </c>
      <c r="E397" s="154">
        <f>Kwh!E440/production!$E$485</f>
        <v>0.92746400885935765</v>
      </c>
      <c r="F397" s="154">
        <f>Kwh!G440/production!G485</f>
        <v>0.8399132321041215</v>
      </c>
      <c r="G397" s="154">
        <f>Kwh!G440/production!G485</f>
        <v>0.8399132321041215</v>
      </c>
      <c r="H397" s="154">
        <f>Kwh!H439/production!H484</f>
        <v>0</v>
      </c>
      <c r="I397" s="154">
        <f>H397+G397+F397+E397+D397+C397</f>
        <v>4.7160995460130799</v>
      </c>
      <c r="J397" s="154">
        <f>Kwh!J440/production!J485</f>
        <v>0.97490774907749078</v>
      </c>
      <c r="K397" s="154">
        <f>Kwh!K440/production!K485</f>
        <v>1.0800538176925665</v>
      </c>
      <c r="L397" s="154">
        <f>Kwh!L440/production!L485</f>
        <v>1.1506976744186046</v>
      </c>
      <c r="M397" s="154">
        <f>Kwh!M440/production!M485</f>
        <v>0.94465174129353235</v>
      </c>
      <c r="N397" s="154">
        <f>Kwh!N440/production!N485</f>
        <v>0.91965811965811961</v>
      </c>
      <c r="O397" s="154">
        <f>Kwh!O440/production!O485</f>
        <v>1.0063965884861408</v>
      </c>
      <c r="P397" s="154">
        <f>Kwh!P440/production!P485</f>
        <v>1</v>
      </c>
      <c r="Q397" s="154">
        <f>P397+O397+N397+M397+L397+K397</f>
        <v>6.1014579415489703</v>
      </c>
    </row>
    <row r="398" spans="1:17" x14ac:dyDescent="0.35">
      <c r="A398" s="58" t="s">
        <v>119</v>
      </c>
      <c r="B398" s="107">
        <f>Kwh!B441/production!B486</f>
        <v>1.2912912912912913</v>
      </c>
      <c r="C398" s="107">
        <f>+B398</f>
        <v>1.2912912912912913</v>
      </c>
      <c r="D398" s="107">
        <f>Kwh!D441/production!D486</f>
        <v>1.1031535514294135</v>
      </c>
      <c r="E398" s="107">
        <f>Kwh!E441/production!E486</f>
        <v>1.1328040418621437</v>
      </c>
      <c r="F398" s="107">
        <f>Kwh!F441/production!F486</f>
        <v>1.0459376071306137</v>
      </c>
      <c r="G398" s="107">
        <f>Kwh!G441/production!G486</f>
        <v>1.0614281259744309</v>
      </c>
      <c r="H398" s="107">
        <f>Kwh!H441/production!H486</f>
        <v>1.0443247721623861</v>
      </c>
      <c r="I398" s="107">
        <f>G398+F398+E398+D398+C399</f>
        <v>5.1611631974336776</v>
      </c>
      <c r="J398" s="107">
        <f>Kwh!J441/Regions!J536</f>
        <v>0.8760169215750081</v>
      </c>
      <c r="K398" s="107">
        <f>Kwh!K441/Regions!K536</f>
        <v>0.96200653012763426</v>
      </c>
      <c r="L398" s="107">
        <f>Kwh!L441/Regions!L536</f>
        <v>1.0031421838177534</v>
      </c>
      <c r="M398" s="107">
        <f>Kwh!M441/production!M486</f>
        <v>0.64730447987851181</v>
      </c>
      <c r="N398" s="107">
        <f>Kwh!N441/production!N486</f>
        <v>1.2140595313489551</v>
      </c>
      <c r="O398" s="107">
        <f>Kwh!O441/production!O486</f>
        <v>1.1425966447848286</v>
      </c>
      <c r="P398" s="107">
        <f>Kwh!P441/production!P486</f>
        <v>1.1105538595726123</v>
      </c>
      <c r="Q398" s="107">
        <f>O398+N398+M398+L398+K399</f>
        <v>4.7058980205529402</v>
      </c>
    </row>
    <row r="399" spans="1:17" x14ac:dyDescent="0.35">
      <c r="A399" s="33" t="s">
        <v>4</v>
      </c>
      <c r="B399" s="153">
        <f>Kwh!B442/production!B487</f>
        <v>0.79682365826944135</v>
      </c>
      <c r="C399" s="153">
        <f>Kwh!C442/production!C487</f>
        <v>0.81783987103707689</v>
      </c>
      <c r="D399" s="153">
        <f>Kwh!D442/production!D487</f>
        <v>0.84405940594059403</v>
      </c>
      <c r="E399" s="153">
        <f>Kwh!E442/production!E487</f>
        <v>0.9216738197424893</v>
      </c>
      <c r="F399" s="153">
        <f>Kwh!F442/production!F487</f>
        <v>0.81002506265664165</v>
      </c>
      <c r="G399" s="153">
        <f>Kwh!G442/production!G487</f>
        <v>0.89688506981740068</v>
      </c>
      <c r="H399" s="153">
        <f>Kwh!H442/production!H487</f>
        <v>0.59289176090468498</v>
      </c>
      <c r="I399" s="153">
        <f>Kwh!I442/production!I487</f>
        <v>0.83414927424203389</v>
      </c>
      <c r="J399" s="153">
        <f>Kwh!J442/production!J487</f>
        <v>1.1530506721820062</v>
      </c>
      <c r="K399" s="153">
        <f>Kwh!K442/production!K487</f>
        <v>0.6987951807228916</v>
      </c>
      <c r="L399" s="153">
        <f>Kwh!L442/production!L487</f>
        <v>0.75405546834118264</v>
      </c>
      <c r="M399" s="153">
        <f>Kwh!M442/production!M487</f>
        <v>0.85341365461847385</v>
      </c>
      <c r="N399" s="153">
        <f>Kwh!N442/production!N487</f>
        <v>0.81236559139784947</v>
      </c>
      <c r="O399" s="153">
        <f>Kwh!O442/production!O487</f>
        <v>0.92914536157779404</v>
      </c>
      <c r="P399" s="153">
        <f>Kwh!P442/production!P487</f>
        <v>1.1111111111111112</v>
      </c>
      <c r="Q399" s="153">
        <f>Kwh!Q442/production!Q487</f>
        <v>0.88103418656588217</v>
      </c>
    </row>
    <row r="400" spans="1:17" x14ac:dyDescent="0.35">
      <c r="A400" s="33" t="s">
        <v>112</v>
      </c>
      <c r="B400" s="153">
        <v>0</v>
      </c>
      <c r="C400" s="153">
        <v>0</v>
      </c>
      <c r="D400" s="153">
        <v>0</v>
      </c>
      <c r="E400" s="153">
        <v>0</v>
      </c>
      <c r="F400" s="153">
        <v>0</v>
      </c>
      <c r="G400" s="153">
        <v>0</v>
      </c>
      <c r="H400" s="153">
        <v>0</v>
      </c>
      <c r="I400" s="153">
        <v>0</v>
      </c>
      <c r="J400" s="153">
        <v>0</v>
      </c>
      <c r="K400" s="153">
        <v>0</v>
      </c>
      <c r="L400" s="153">
        <v>0</v>
      </c>
      <c r="M400" s="153">
        <v>0</v>
      </c>
      <c r="N400" s="153">
        <v>0</v>
      </c>
      <c r="O400" s="153">
        <v>0</v>
      </c>
      <c r="P400" s="153">
        <v>0</v>
      </c>
      <c r="Q400" s="153">
        <v>0</v>
      </c>
    </row>
    <row r="401" spans="1:17" x14ac:dyDescent="0.35">
      <c r="A401" s="33" t="s">
        <v>128</v>
      </c>
      <c r="B401" s="153">
        <v>0</v>
      </c>
      <c r="C401" s="153">
        <v>0</v>
      </c>
      <c r="D401" s="153">
        <v>0</v>
      </c>
      <c r="E401" s="153">
        <v>0</v>
      </c>
      <c r="F401" s="153">
        <v>0</v>
      </c>
      <c r="G401" s="153">
        <v>0</v>
      </c>
      <c r="H401" s="153">
        <f>Kwh!H444/production!H491</f>
        <v>0.88</v>
      </c>
      <c r="I401" s="153">
        <f>Kwh!I444/production!I491</f>
        <v>0.88</v>
      </c>
      <c r="J401" s="153">
        <v>0</v>
      </c>
      <c r="K401" s="153">
        <v>0</v>
      </c>
      <c r="L401" s="153">
        <v>0</v>
      </c>
      <c r="M401" s="153">
        <v>0</v>
      </c>
      <c r="N401" s="153">
        <v>0</v>
      </c>
      <c r="O401" s="153">
        <v>0</v>
      </c>
      <c r="P401" s="153">
        <f>Kwh!P444/production!P491</f>
        <v>0.88461538461538458</v>
      </c>
      <c r="Q401" s="153">
        <f>Kwh!Q444/production!Q491</f>
        <v>0.88461538461538458</v>
      </c>
    </row>
    <row r="402" spans="1:17" x14ac:dyDescent="0.35">
      <c r="A402" s="46" t="s">
        <v>118</v>
      </c>
      <c r="B402" s="192">
        <f>Kwh!B445/production!B492</f>
        <v>0.79682365826944135</v>
      </c>
      <c r="C402" s="192">
        <f>Kwh!C445/production!C492</f>
        <v>0.81783987103707689</v>
      </c>
      <c r="D402" s="192">
        <f>Kwh!D445/production!D492</f>
        <v>0.84405940594059403</v>
      </c>
      <c r="E402" s="192">
        <f>Kwh!E445/production!E492</f>
        <v>0.9216738197424893</v>
      </c>
      <c r="F402" s="192">
        <f>Kwh!F445/production!F492</f>
        <v>0.81002506265664165</v>
      </c>
      <c r="G402" s="192">
        <f>Kwh!G445/production!G492</f>
        <v>0.89688506981740068</v>
      </c>
      <c r="H402" s="192">
        <f>Kwh!H445/production!H492</f>
        <v>0.60344827586206895</v>
      </c>
      <c r="I402" s="192">
        <f>Kwh!I445/production!I492</f>
        <v>0.83205977245712348</v>
      </c>
      <c r="J402" s="192">
        <f>Kwh!J445/production!J492</f>
        <v>1.1530506721820062</v>
      </c>
      <c r="K402" s="192">
        <f>Kwh!K445/Regions!K542</f>
        <v>0.96437054631828978</v>
      </c>
      <c r="L402" s="192">
        <f>Kwh!L445/Regions!L542</f>
        <v>1.1153250773993808</v>
      </c>
      <c r="M402" s="192">
        <f>Kwh!M445/production!M492</f>
        <v>0.85341365461847385</v>
      </c>
      <c r="N402" s="192">
        <f>Kwh!N445/production!N492</f>
        <v>0.81236559139784947</v>
      </c>
      <c r="O402" s="192">
        <f>Kwh!O445/production!O492</f>
        <v>0.92914536157779404</v>
      </c>
      <c r="P402" s="192">
        <f>Kwh!P445/production!P470</f>
        <v>1.8999081726354454</v>
      </c>
      <c r="Q402" s="192">
        <f>Kwh!Q445/production!Q492</f>
        <v>0.88105802047781567</v>
      </c>
    </row>
    <row r="403" spans="1:17" x14ac:dyDescent="0.35">
      <c r="A403" s="33" t="s">
        <v>99</v>
      </c>
      <c r="B403" s="153">
        <v>0</v>
      </c>
      <c r="C403" s="153">
        <f>Kwh!C446/production!C493</f>
        <v>0.5</v>
      </c>
      <c r="D403" s="153">
        <f>Kwh!D446/production!D493</f>
        <v>0.51851851851851849</v>
      </c>
      <c r="E403" s="153">
        <f>Kwh!E446/production!E493</f>
        <v>0.50555555555555554</v>
      </c>
      <c r="F403" s="153">
        <f>Kwh!F446/production!F493</f>
        <v>0.51256281407035176</v>
      </c>
      <c r="G403" s="153">
        <f>Kwh!G446/production!G493</f>
        <v>0.50485436893203883</v>
      </c>
      <c r="H403" s="153">
        <f>Kwh!H446/production!H493</f>
        <v>0.5130434782608696</v>
      </c>
      <c r="I403" s="153">
        <f>Kwh!I446/production!I493</f>
        <v>0.51027397260273977</v>
      </c>
      <c r="J403" s="154">
        <f>Kwh!J446/production!J493</f>
        <v>0.49710982658959535</v>
      </c>
      <c r="K403" s="154">
        <f>Kwh!K446/production!K493</f>
        <v>0.51020408163265307</v>
      </c>
      <c r="L403" s="154">
        <f>Kwh!L446/production!L493</f>
        <v>0.51442307692307687</v>
      </c>
      <c r="M403" s="154">
        <f>Kwh!M446/production!M493</f>
        <v>1</v>
      </c>
      <c r="N403" s="154">
        <f>Kwh!N446/production!N493</f>
        <v>0.50802139037433158</v>
      </c>
      <c r="O403" s="154">
        <f>Kwh!O446/production!O493</f>
        <v>0.5130434782608696</v>
      </c>
      <c r="P403" s="154">
        <f>Kwh!P446</f>
        <v>90</v>
      </c>
      <c r="Q403" s="153">
        <f>Kwh!Q446/production!Q493</f>
        <v>0.57396870554765289</v>
      </c>
    </row>
    <row r="404" spans="1:17" x14ac:dyDescent="0.35">
      <c r="A404" s="33" t="s">
        <v>7</v>
      </c>
      <c r="B404" s="153">
        <f>Kwh!B447/production!B494</f>
        <v>0.4937012597480504</v>
      </c>
      <c r="C404" s="153">
        <f>Kwh!C447/production!C494</f>
        <v>0.49427917620137302</v>
      </c>
      <c r="D404" s="153">
        <f>Kwh!D447/production!D494</f>
        <v>0.50476190476190474</v>
      </c>
      <c r="E404" s="153">
        <f>Kwh!E447/production!E494</f>
        <v>0.44523386619301364</v>
      </c>
      <c r="F404" s="153">
        <f>Kwh!F447/production!F494</f>
        <v>0.4574712643678161</v>
      </c>
      <c r="G404" s="153">
        <f>Kwh!G447/production!G494</f>
        <v>0.46149323927101704</v>
      </c>
      <c r="H404" s="153">
        <f>Kwh!H447/production!H494</f>
        <v>0.42270351008215085</v>
      </c>
      <c r="I404" s="153">
        <f>Kwh!I447/production!I494</f>
        <v>0.46990660671048079</v>
      </c>
      <c r="J404" s="154">
        <f>Kwh!J447/production!J494</f>
        <v>0.45182926829268294</v>
      </c>
      <c r="K404" s="154">
        <f>Kwh!K447/production!K494</f>
        <v>0.41235955056179774</v>
      </c>
      <c r="L404" s="154">
        <f>Kwh!L447/production!L494</f>
        <v>0.37395957193816887</v>
      </c>
      <c r="M404" s="154">
        <f>Kwh!M447/production!M494</f>
        <v>0.42394447657605555</v>
      </c>
      <c r="N404" s="154">
        <f>Kwh!N447/production!N494</f>
        <v>0.441415313225058</v>
      </c>
      <c r="O404" s="154">
        <f>Kwh!O447/production!O494</f>
        <v>0.47520184544405997</v>
      </c>
      <c r="P404" s="154">
        <f>Kwh!P447/production!P494</f>
        <v>0.49206349206349204</v>
      </c>
      <c r="Q404" s="153">
        <f>Kwh!Q447/production!Q494</f>
        <v>0.43889488094250395</v>
      </c>
    </row>
    <row r="405" spans="1:17" x14ac:dyDescent="0.35">
      <c r="A405" s="33" t="s">
        <v>103</v>
      </c>
      <c r="B405" s="153">
        <f>Kwh!B448/production!B495</f>
        <v>0.30208333333333331</v>
      </c>
      <c r="C405" s="153">
        <f>Kwh!C448/production!C495</f>
        <v>0.65753424657534243</v>
      </c>
      <c r="D405" s="153">
        <f>Kwh!D448/production!D495</f>
        <v>0.52706552706552712</v>
      </c>
      <c r="E405" s="153">
        <f>Kwh!E448/production!E495</f>
        <v>0.44602272727272729</v>
      </c>
      <c r="F405" s="153">
        <f>Kwh!F448/production!F495</f>
        <v>0.59430122116689277</v>
      </c>
      <c r="G405" s="153">
        <f>Kwh!G448/production!G495</f>
        <v>0.51248164464023493</v>
      </c>
      <c r="H405" s="153">
        <f>Kwh!H448/production!H495</f>
        <v>0.50589777195281782</v>
      </c>
      <c r="I405" s="153">
        <f>H405+G405+F405+E405+D405+C405+B405</f>
        <v>3.5453864720068728</v>
      </c>
      <c r="J405" s="153">
        <f>Kwh!J448/production!J495</f>
        <v>0.48271092669432919</v>
      </c>
      <c r="K405" s="153">
        <f>Kwh!K448/production!K495</f>
        <v>0.43880208333333331</v>
      </c>
      <c r="L405" s="153">
        <f>Kwh!L448/production!L495</f>
        <v>0.47121820615796517</v>
      </c>
      <c r="M405" s="153">
        <f>Kwh!M448/production!M495</f>
        <v>0.35555555555555557</v>
      </c>
      <c r="N405" s="153">
        <f>Kwh!N448/production!N495</f>
        <v>0.40681003584229392</v>
      </c>
      <c r="O405" s="153">
        <f>Kwh!O448/production!O495</f>
        <v>1</v>
      </c>
      <c r="P405" s="154">
        <f>Kwh!P448/production!P495</f>
        <v>0.5445161290322581</v>
      </c>
      <c r="Q405" s="153">
        <f>P405+O405+N405+M405+L405+K405+J405</f>
        <v>3.6996129366157389</v>
      </c>
    </row>
    <row r="406" spans="1:17" x14ac:dyDescent="0.35">
      <c r="A406" s="54" t="s">
        <v>117</v>
      </c>
      <c r="B406" s="193">
        <f>Kwh!B449/production!B498</f>
        <v>0.48326715825297789</v>
      </c>
      <c r="C406" s="193">
        <f>Kwh!C449/production!C498</f>
        <v>0.5256968641114983</v>
      </c>
      <c r="D406" s="193">
        <f>Kwh!D449/production!D498</f>
        <v>0.51200000000000001</v>
      </c>
      <c r="E406" s="193">
        <f>Kwh!E449/production!E498</f>
        <v>0.44966964632724449</v>
      </c>
      <c r="F406" s="193">
        <f>Kwh!F449/production!F498</f>
        <v>0.49925261584454411</v>
      </c>
      <c r="G406" s="193">
        <f>Kwh!G449/production!G498</f>
        <v>0.47836166924265844</v>
      </c>
      <c r="H406" s="193">
        <f>Kwh!H449/production!H498</f>
        <v>0.45883361921097771</v>
      </c>
      <c r="I406" s="193">
        <f>Kwh!I449/production!I498</f>
        <v>0.48679760280068829</v>
      </c>
      <c r="J406" s="193">
        <f>Kwh!J449/Regions!J549</f>
        <v>0.34186046511627904</v>
      </c>
      <c r="K406" s="193">
        <f>Kwh!K449/Regions!K549</f>
        <v>0.5906172839506173</v>
      </c>
      <c r="L406" s="193">
        <f>Kwh!L449/Regions!L549</f>
        <v>0.28897742363877821</v>
      </c>
      <c r="M406" s="193">
        <f>Kwh!M449/production!M498</f>
        <v>0.45435684647302904</v>
      </c>
      <c r="N406" s="193">
        <f>Kwh!N447/production!N492</f>
        <v>0.40913978494623654</v>
      </c>
      <c r="O406" s="193">
        <f>Kwh!O447/production!O492</f>
        <v>0.60189919649379109</v>
      </c>
      <c r="P406" s="193">
        <f>Kwh!P447/production!P492</f>
        <v>0.46219382321618746</v>
      </c>
      <c r="Q406" s="193">
        <f>Kwh!Q449/production!Q498</f>
        <v>0.47372764786795046</v>
      </c>
    </row>
    <row r="407" spans="1:17" x14ac:dyDescent="0.35">
      <c r="A407" s="56" t="s">
        <v>9</v>
      </c>
      <c r="B407" s="194">
        <f>Kwh!B450/production!B499</f>
        <v>0.78400174367916309</v>
      </c>
      <c r="C407" s="194">
        <f>Kwh!C450/production!C499</f>
        <v>0.88236922225297532</v>
      </c>
      <c r="D407" s="194">
        <f>Kwh!D450/production!D499</f>
        <v>0.84503536809012314</v>
      </c>
      <c r="E407" s="194">
        <f>Kwh!E450/production!E499</f>
        <v>0.8343507214206437</v>
      </c>
      <c r="F407" s="194">
        <f>Kwh!F450/production!F499</f>
        <v>0.79111755403268313</v>
      </c>
      <c r="G407" s="194">
        <f>Kwh!G450/production!G499</f>
        <v>0.82434373775630143</v>
      </c>
      <c r="H407" s="194">
        <f>Kwh!H450/production!H499</f>
        <v>0.73563636363636364</v>
      </c>
      <c r="I407" s="194">
        <f>Kwh!J450/production!J499</f>
        <v>0.69179508538109125</v>
      </c>
      <c r="J407" s="194">
        <f>Kwh!J450/Regions!J549</f>
        <v>1.448546511627907</v>
      </c>
      <c r="K407" s="194">
        <f>Kwh!K450/Regions!K549</f>
        <v>2.7925925925925927</v>
      </c>
      <c r="L407" s="194">
        <f>Kwh!L450/Regions!L549</f>
        <v>1.350066401062417</v>
      </c>
      <c r="M407" s="194">
        <f>Kwh!M450/Regions!M549</f>
        <v>1.2708274498729173</v>
      </c>
      <c r="N407" s="194">
        <f>Kwh!N448/production!N493</f>
        <v>1.213903743315508</v>
      </c>
      <c r="O407" s="194">
        <f>Kwh!O448/production!O493</f>
        <v>2.8260869565217392</v>
      </c>
      <c r="P407" s="194">
        <f>Kwh!P448/production!P493</f>
        <v>2.384180790960452</v>
      </c>
      <c r="Q407" s="194">
        <f>Kwh!Q448/production!Q493</f>
        <v>1.7873399715504978</v>
      </c>
    </row>
    <row r="409" spans="1:17" ht="15.5" x14ac:dyDescent="0.35">
      <c r="A409" s="33" t="s">
        <v>1</v>
      </c>
      <c r="B409" s="64" t="s">
        <v>1488</v>
      </c>
      <c r="C409" s="64" t="s">
        <v>1489</v>
      </c>
      <c r="D409" s="64" t="s">
        <v>1490</v>
      </c>
      <c r="E409" s="64" t="s">
        <v>1491</v>
      </c>
      <c r="F409" s="64" t="s">
        <v>1492</v>
      </c>
      <c r="G409" s="64" t="s">
        <v>1493</v>
      </c>
      <c r="H409" s="64" t="s">
        <v>1508</v>
      </c>
      <c r="I409" s="65" t="s">
        <v>1545</v>
      </c>
      <c r="J409" s="64" t="s">
        <v>1546</v>
      </c>
      <c r="K409" s="64" t="s">
        <v>1547</v>
      </c>
      <c r="L409" s="64" t="s">
        <v>1548</v>
      </c>
      <c r="M409" s="64" t="s">
        <v>1549</v>
      </c>
      <c r="N409" s="64" t="s">
        <v>1550</v>
      </c>
      <c r="O409" s="64" t="s">
        <v>1551</v>
      </c>
      <c r="P409" s="64" t="s">
        <v>1552</v>
      </c>
      <c r="Q409" s="195" t="s">
        <v>1553</v>
      </c>
    </row>
    <row r="410" spans="1:17" x14ac:dyDescent="0.35">
      <c r="A410" s="33" t="s">
        <v>2</v>
      </c>
      <c r="B410" s="154">
        <f>Kwh!B454/production!B503</f>
        <v>1.0739644970414202</v>
      </c>
      <c r="C410" s="154">
        <f>Kwh!D454/production!C503</f>
        <v>1.7333333333333334</v>
      </c>
      <c r="D410" s="154">
        <f>Kwh!D454/production!D503</f>
        <v>1.0489913544668588</v>
      </c>
      <c r="E410" s="154">
        <f>Kwh!E454/production!E503</f>
        <v>1.1130434782608696</v>
      </c>
      <c r="F410" s="154">
        <f>Kwh!F454/production!F503</f>
        <v>1.1422413793103448</v>
      </c>
      <c r="G410" s="154">
        <f>Kwh!G454/production!G503</f>
        <v>1.0276497695852536</v>
      </c>
      <c r="H410" s="154">
        <f>Kwh!H454/production!H503</f>
        <v>1.1612903225806452</v>
      </c>
      <c r="I410" s="154">
        <f>H410+G410+F410+E410+D410+C410+B410</f>
        <v>8.3005141345787301</v>
      </c>
      <c r="J410" s="154">
        <f>Kwh!J454/production!J503</f>
        <v>1.1962616822429906</v>
      </c>
      <c r="K410" s="154">
        <f>Kwh!K454/production!K503</f>
        <v>1.1705069124423964</v>
      </c>
      <c r="L410" s="154">
        <f>Kwh!L454/production!L503</f>
        <v>1.1068702290076335</v>
      </c>
      <c r="M410" s="154">
        <f>Kwh!M454/production!M503</f>
        <v>1.0734265734265733</v>
      </c>
      <c r="N410" s="154">
        <f>Kwh!N454/production!N503</f>
        <v>0.98431372549019602</v>
      </c>
      <c r="O410" s="154">
        <f>Kwh!O454/production!O503</f>
        <v>1.1260869565217391</v>
      </c>
      <c r="P410" s="154">
        <f>Kwh!P454/production!P503</f>
        <v>0.91709844559585496</v>
      </c>
      <c r="Q410" s="154">
        <f>Kwh!Q454/production!Q503</f>
        <v>1.0806028833551768</v>
      </c>
    </row>
    <row r="411" spans="1:17" x14ac:dyDescent="0.35">
      <c r="A411" s="33" t="s">
        <v>3</v>
      </c>
      <c r="B411" s="154">
        <f>Kwh!B455/production!B504</f>
        <v>1.931159420289855</v>
      </c>
      <c r="C411" s="154">
        <f>Kwh!D455/production!C504</f>
        <v>2.1263157894736842</v>
      </c>
      <c r="D411" s="154">
        <f>Kwh!D455/production!D504</f>
        <v>1.8308157099697886</v>
      </c>
      <c r="E411" s="154">
        <f>Kwh!E455/production!E504</f>
        <v>1.8457142857142856</v>
      </c>
      <c r="F411" s="154">
        <f>Kwh!F455/production!F504</f>
        <v>1.7049689440993789</v>
      </c>
      <c r="G411" s="154">
        <f>Kwh!G455/production!G504</f>
        <v>2.1430769230769231</v>
      </c>
      <c r="H411" s="154">
        <f>Kwh!H455/production!H504</f>
        <v>2.2113022113022112</v>
      </c>
      <c r="I411" s="154">
        <f>H411+G411+F411+E411+D411+C411+B411</f>
        <v>13.793353283926161</v>
      </c>
      <c r="J411" s="154">
        <f>Kwh!J455/production!J504</f>
        <v>1.9170370370370371</v>
      </c>
      <c r="K411" s="154">
        <f>Kwh!K455/production!K504</f>
        <v>1.6732824427480917</v>
      </c>
      <c r="L411" s="154">
        <f>Kwh!L455/production!L504</f>
        <v>1.6438127090301002</v>
      </c>
      <c r="M411" s="154">
        <f>Kwh!M455/production!M504</f>
        <v>1.6031746031746033</v>
      </c>
      <c r="N411" s="154">
        <f>Kwh!N455/production!N504</f>
        <v>2.0738522954091816</v>
      </c>
      <c r="O411" s="154">
        <f>Kwh!O455/production!O504</f>
        <v>1.7326732673267327</v>
      </c>
      <c r="P411" s="154">
        <f>Kwh!P455/production!P504</f>
        <v>0.81605351170568563</v>
      </c>
      <c r="Q411" s="154">
        <f>Kwh!Q455/production!Q504</f>
        <v>1.6276779118443734</v>
      </c>
    </row>
    <row r="412" spans="1:17" x14ac:dyDescent="0.35">
      <c r="A412" s="33" t="s">
        <v>100</v>
      </c>
      <c r="B412" s="154">
        <f>Kwh!B456/production!B505</f>
        <v>0.33333333333333331</v>
      </c>
      <c r="C412" s="154">
        <f>Kwh!D456/production!C505</f>
        <v>1.25</v>
      </c>
      <c r="D412" s="154">
        <f>Kwh!D456/production!D505</f>
        <v>0.7407407407407407</v>
      </c>
      <c r="E412" s="154">
        <f>Kwh!E456/production!E505</f>
        <v>0.88500000000000001</v>
      </c>
      <c r="F412" s="154">
        <f>Kwh!F456/production!F505</f>
        <v>0.55333333333333334</v>
      </c>
      <c r="G412" s="154">
        <f>Kwh!G456/production!G505</f>
        <v>0.72399999999999998</v>
      </c>
      <c r="H412" s="154">
        <f>Kwh!H456/production!H505</f>
        <v>0.70499999999999996</v>
      </c>
      <c r="I412" s="154">
        <f>H412+G412+F412+E412+D412+C412+B412</f>
        <v>5.1914074074074028</v>
      </c>
      <c r="J412" s="154">
        <f>Kwh!J456/production!J505</f>
        <v>0.72</v>
      </c>
      <c r="K412" s="154">
        <f>Kwh!K456/production!K505</f>
        <v>0.55000000000000004</v>
      </c>
      <c r="L412" s="154">
        <f>Kwh!L456/production!L505</f>
        <v>0.51333333333333331</v>
      </c>
      <c r="M412" s="154">
        <f>Kwh!M456/production!M505</f>
        <v>0.58499999999999996</v>
      </c>
      <c r="N412" s="154">
        <f>Kwh!N456/production!N505</f>
        <v>0.69499999999999995</v>
      </c>
      <c r="O412" s="154">
        <f>Kwh!O456/production!O505</f>
        <v>0.3</v>
      </c>
      <c r="P412" s="154">
        <f>Kwh!P456/production!P505</f>
        <v>0.54374999999999996</v>
      </c>
      <c r="Q412" s="154">
        <f>Kwh!Q456/production!Q505</f>
        <v>0.56030534351145034</v>
      </c>
    </row>
    <row r="413" spans="1:17" x14ac:dyDescent="0.35">
      <c r="A413" s="33" t="s">
        <v>125</v>
      </c>
      <c r="B413" s="154">
        <f>Kwh!B458/production!B507</f>
        <v>1.0051020408163265</v>
      </c>
      <c r="C413" s="154">
        <f>Kwh!C458/production!C507</f>
        <v>0.95700174317257414</v>
      </c>
      <c r="D413" s="154">
        <f>Kwh!D458/production!D507</f>
        <v>1.1986343885785227</v>
      </c>
      <c r="E413" s="154">
        <f>Kwh!E458/production!E507</f>
        <v>0.86483180428134554</v>
      </c>
      <c r="F413" s="154">
        <f>Kwh!F458/production!F507</f>
        <v>0.75500910746812389</v>
      </c>
      <c r="G413" s="154">
        <f>Kwh!G458/production!G507</f>
        <v>0.67402135231316729</v>
      </c>
      <c r="H413" s="154">
        <f>Kwh!H458/production!H507</f>
        <v>0.86477382098171318</v>
      </c>
      <c r="I413" s="154">
        <f>H413+G413+F413+E413+D413+C413</f>
        <v>5.3142722167954437</v>
      </c>
      <c r="J413" s="154">
        <f>Kwh!J458/production!J507</f>
        <v>0.99040109701748369</v>
      </c>
      <c r="K413" s="154">
        <f>Kwh!K458/production!K507</f>
        <v>0.85786375105130364</v>
      </c>
      <c r="L413" s="154">
        <f>Kwh!L458/production!L507</f>
        <v>1.1380222104706506</v>
      </c>
      <c r="M413" s="154">
        <f>Kwh!M458/production!M507</f>
        <v>0.89200680272108845</v>
      </c>
      <c r="N413" s="154">
        <f>Kwh!N458/production!N507</f>
        <v>0.92072170585019131</v>
      </c>
      <c r="O413" s="154" t="e">
        <f>Kwh!O458/production!O507</f>
        <v>#DIV/0!</v>
      </c>
      <c r="P413" s="154">
        <f>Kwh!P458/production!P507</f>
        <v>0.38707896189950303</v>
      </c>
      <c r="Q413" s="154">
        <f>Kwh!Q458/production!Q507</f>
        <v>0.87610398266955503</v>
      </c>
    </row>
    <row r="414" spans="1:17" x14ac:dyDescent="0.35">
      <c r="A414" s="198" t="s">
        <v>119</v>
      </c>
      <c r="B414" s="199">
        <f>Kwh!B459/production!B508</f>
        <v>1.1197145877378436</v>
      </c>
      <c r="C414" s="199">
        <f>Kwh!D458/production!C507</f>
        <v>0.5610110400929692</v>
      </c>
      <c r="D414" s="199">
        <f>Kwh!D458/production!D507</f>
        <v>1.1986343885785227</v>
      </c>
      <c r="E414" s="199">
        <f>Kwh!E458/production!E507</f>
        <v>0.86483180428134554</v>
      </c>
      <c r="F414" s="199">
        <f>Kwh!F458/production!F507</f>
        <v>0.75500910746812389</v>
      </c>
      <c r="G414" s="200">
        <f>Kwh!G458/production!G507</f>
        <v>0.67402135231316729</v>
      </c>
      <c r="H414" s="200">
        <f>Kwh!H458/production!H507</f>
        <v>0.86477382098171318</v>
      </c>
      <c r="I414" s="107">
        <f>G414+F414+E414+D414+C415</f>
        <v>4.338457401157819</v>
      </c>
      <c r="J414" s="199">
        <f>Kwh!J458/production!J507</f>
        <v>0.99040109701748369</v>
      </c>
      <c r="K414" s="199">
        <f>Kwh!K458/production!K507</f>
        <v>0.85786375105130364</v>
      </c>
      <c r="L414" s="199">
        <f>Kwh!L458/production!L507</f>
        <v>1.1380222104706506</v>
      </c>
      <c r="M414" s="199">
        <f>Kwh!M458/production!M507</f>
        <v>0.89200680272108845</v>
      </c>
      <c r="N414" s="199">
        <f>Kwh!N459/production!N508</f>
        <v>1.1177737881508079</v>
      </c>
      <c r="O414" s="199">
        <f>Kwh!O459/production!O508</f>
        <v>1.2218225419664268</v>
      </c>
      <c r="P414" s="199">
        <f>Kwh!P459/production!P508</f>
        <v>0.49054692775151926</v>
      </c>
      <c r="Q414" s="107">
        <f>Kwh!Q459/production!Q508</f>
        <v>1.021414733755694</v>
      </c>
    </row>
    <row r="415" spans="1:17" x14ac:dyDescent="0.35">
      <c r="A415" s="33" t="s">
        <v>4</v>
      </c>
      <c r="B415" s="154">
        <f>Kwh!C459/production!B508</f>
        <v>1.2547568710359409</v>
      </c>
      <c r="C415" s="154">
        <f>Kwh!D459/production!C508</f>
        <v>0.84596074851665903</v>
      </c>
      <c r="D415" s="154">
        <f>Kwh!D459/production!D508</f>
        <v>1.2826989619377163</v>
      </c>
      <c r="E415" s="154">
        <f>Kwh!E459/production!E508</f>
        <v>1.0872586872586874</v>
      </c>
      <c r="F415" s="154">
        <f>Kwh!F459/production!F508</f>
        <v>0.9788593903638152</v>
      </c>
      <c r="G415" s="154">
        <f>Kwh!G459/production!G508</f>
        <v>1.0880253766851704</v>
      </c>
      <c r="H415" s="154">
        <f>Kwh!H459/production!H508</f>
        <v>0.97947402180885179</v>
      </c>
      <c r="I415" s="153">
        <f>Kwh!I458/production!I503</f>
        <v>6.511044176706827</v>
      </c>
      <c r="J415" s="154">
        <f>Kwh!J459/production!J508</f>
        <v>1.1440339490763853</v>
      </c>
      <c r="K415" s="154">
        <f>Kwh!K459/production!K508</f>
        <v>1.0144927536231885</v>
      </c>
      <c r="L415" s="154">
        <f>Kwh!L459/production!L508</f>
        <v>1.2119133574007219</v>
      </c>
      <c r="M415" s="154">
        <f>Kwh!M459/production!M508</f>
        <v>1.0833333333333333</v>
      </c>
      <c r="N415" s="153">
        <f>Kwh!N460/production!N509</f>
        <v>0.79979518689196105</v>
      </c>
      <c r="O415" s="153" t="e">
        <f>Kwh!O460/production!O509</f>
        <v>#DIV/0!</v>
      </c>
      <c r="P415" s="153">
        <f>Kwh!P460/production!P509</f>
        <v>0.77154772937905469</v>
      </c>
      <c r="Q415" s="153">
        <f>Kwh!Q460/production!Q509</f>
        <v>0.83017531432619085</v>
      </c>
    </row>
    <row r="416" spans="1:17" x14ac:dyDescent="0.35">
      <c r="A416" s="33" t="s">
        <v>112</v>
      </c>
      <c r="B416" s="153">
        <v>0</v>
      </c>
      <c r="C416" s="153">
        <v>0</v>
      </c>
      <c r="D416" s="153">
        <v>0</v>
      </c>
      <c r="E416" s="153">
        <v>0</v>
      </c>
      <c r="F416" s="153">
        <v>0</v>
      </c>
      <c r="G416" s="153">
        <v>0</v>
      </c>
      <c r="H416" s="153">
        <v>0</v>
      </c>
      <c r="I416" s="153">
        <v>0</v>
      </c>
      <c r="J416" s="153">
        <v>0</v>
      </c>
      <c r="K416" s="153">
        <v>0</v>
      </c>
      <c r="L416" s="153">
        <v>0</v>
      </c>
      <c r="M416" s="153">
        <v>0</v>
      </c>
      <c r="N416" s="153">
        <v>0</v>
      </c>
      <c r="O416" s="153">
        <v>0</v>
      </c>
      <c r="P416" s="153">
        <v>0</v>
      </c>
      <c r="Q416" s="153">
        <v>0</v>
      </c>
    </row>
    <row r="417" spans="1:17" x14ac:dyDescent="0.35">
      <c r="A417" s="33" t="s">
        <v>128</v>
      </c>
      <c r="B417" s="153">
        <v>0</v>
      </c>
      <c r="C417" s="153">
        <v>0</v>
      </c>
      <c r="D417" s="153">
        <v>0</v>
      </c>
      <c r="E417" s="153">
        <v>0</v>
      </c>
      <c r="F417" s="153">
        <v>0</v>
      </c>
      <c r="G417" s="153">
        <v>0</v>
      </c>
      <c r="H417" s="153">
        <f>Kwh!H462/production!H513</f>
        <v>0.86813186813186816</v>
      </c>
      <c r="I417" s="153">
        <f>Kwh!I460/production!I507</f>
        <v>0.88995932348533502</v>
      </c>
      <c r="J417" s="153">
        <v>0</v>
      </c>
      <c r="K417" s="153">
        <v>0</v>
      </c>
      <c r="L417" s="153">
        <v>0</v>
      </c>
      <c r="M417" s="153">
        <v>0</v>
      </c>
      <c r="N417" s="153">
        <v>0</v>
      </c>
      <c r="O417" s="153">
        <v>0</v>
      </c>
      <c r="P417" s="153">
        <f>Kwh!P462/production!P513</f>
        <v>0.87128712871287128</v>
      </c>
      <c r="Q417" s="153">
        <f>Kwh!Q462/production!P513</f>
        <v>0.87128712871287128</v>
      </c>
    </row>
    <row r="418" spans="1:17" x14ac:dyDescent="0.35">
      <c r="A418" s="46" t="s">
        <v>118</v>
      </c>
      <c r="B418" s="201">
        <f>Kwh!B463/production!B514</f>
        <v>0.80463286713286708</v>
      </c>
      <c r="C418" s="201">
        <f>Kwh!C463/production!C514</f>
        <v>0.8301712170291532</v>
      </c>
      <c r="D418" s="201">
        <f>Kwh!D463/production!D514</f>
        <v>1</v>
      </c>
      <c r="E418" s="201">
        <f>Kwh!E463/production!E514</f>
        <v>0.86046511627906974</v>
      </c>
      <c r="F418" s="201">
        <f>Kwh!F463/production!F514</f>
        <v>0.81053401609363573</v>
      </c>
      <c r="G418" s="201">
        <f>Kwh!G463/production!G514</f>
        <v>1.098274209012464</v>
      </c>
      <c r="H418" s="201">
        <f>Kwh!H463/production!H514</f>
        <v>0.81481481481481477</v>
      </c>
      <c r="I418" s="192">
        <f>Kwh!I463/production!I514</f>
        <v>0.89032349602724181</v>
      </c>
      <c r="J418" s="201">
        <f>Kwh!J463/production!J514</f>
        <v>0.8752876208007363</v>
      </c>
      <c r="K418" s="201">
        <f>Kwh!K463/production!K514</f>
        <v>0.80516684607104416</v>
      </c>
      <c r="L418" s="201">
        <f>Kwh!L463/production!L514</f>
        <v>0.86927122464312545</v>
      </c>
      <c r="M418" s="201">
        <f>Kwh!M463/production!M514</f>
        <v>0.87534321801208126</v>
      </c>
      <c r="N418" s="192">
        <f>Kwh!N463/production!N514</f>
        <v>0.79979518689196105</v>
      </c>
      <c r="O418" s="192" t="e">
        <f>Kwh!O463/production!O514</f>
        <v>#DIV/0!</v>
      </c>
      <c r="P418" s="192">
        <f>Kwh!P463/production!P514</f>
        <v>0.75625539257981023</v>
      </c>
      <c r="Q418" s="192">
        <f>Kwh!Q463/production!P514</f>
        <v>4.082830025884383</v>
      </c>
    </row>
    <row r="419" spans="1:17" x14ac:dyDescent="0.35">
      <c r="A419" s="33" t="s">
        <v>99</v>
      </c>
      <c r="B419" s="154">
        <f>Kwh!B464/production!B515</f>
        <v>0.52682926829268295</v>
      </c>
      <c r="C419" s="154">
        <f>Kwh!C464/production!C515</f>
        <v>0.5130434782608696</v>
      </c>
      <c r="D419" s="154">
        <f>Kwh!D464/production!D515</f>
        <v>1</v>
      </c>
      <c r="E419" s="153">
        <f>Kwh!E464/production!E515</f>
        <v>0.51219512195121952</v>
      </c>
      <c r="F419" s="153">
        <f>Kwh!F464/production!F515</f>
        <v>0.50793650793650791</v>
      </c>
      <c r="G419" s="153">
        <f>Kwh!G464/production!G515</f>
        <v>0.48039215686274511</v>
      </c>
      <c r="H419" s="153">
        <f>Kwh!H464/production!H515</f>
        <v>0.4656319290465632</v>
      </c>
      <c r="I419" s="153">
        <f>Kwh!I462/production!I509</f>
        <v>5.6598366528155895E-3</v>
      </c>
      <c r="J419" s="153">
        <f>Kwh!J464/production!J515</f>
        <v>0.55345911949685533</v>
      </c>
      <c r="K419" s="153">
        <f>Kwh!K464/production!K515</f>
        <v>0.29155313351498635</v>
      </c>
      <c r="L419" s="153">
        <f>Kwh!L464/production!L515</f>
        <v>1</v>
      </c>
      <c r="M419" s="154">
        <f>Kwh!M464/production!M515</f>
        <v>0.39903846153846156</v>
      </c>
      <c r="N419" s="154">
        <f>Kwh!N464/production!N515</f>
        <v>0.98930481283422456</v>
      </c>
      <c r="O419" s="154">
        <f>Kwh!O464/production!O515</f>
        <v>0.98265895953757221</v>
      </c>
      <c r="P419" s="154">
        <f>Kwh!P464/production!P515</f>
        <v>0.98857142857142855</v>
      </c>
      <c r="Q419" s="153">
        <f>Kwh!Q464/production!Q515</f>
        <v>0.68024861878453036</v>
      </c>
    </row>
    <row r="420" spans="1:17" x14ac:dyDescent="0.35">
      <c r="A420" s="33" t="s">
        <v>7</v>
      </c>
      <c r="B420" s="154">
        <f>Kwh!B465/production!B516</f>
        <v>0.44581136496777973</v>
      </c>
      <c r="C420" s="154">
        <f>Kwh!C465/production!C516</f>
        <v>0.47322970639032813</v>
      </c>
      <c r="D420" s="154">
        <f>Kwh!D465/production!D516</f>
        <v>0.44417767106842737</v>
      </c>
      <c r="E420" s="153">
        <f>Kwh!E465/production!E516</f>
        <v>0.46171693735498842</v>
      </c>
      <c r="F420" s="153">
        <f>Kwh!F465/production!F516</f>
        <v>0.43874643874643876</v>
      </c>
      <c r="G420" s="153">
        <f>Kwh!G465/production!G516</f>
        <v>0.50114678899082565</v>
      </c>
      <c r="H420" s="153">
        <f>Kwh!H465/production!H516</f>
        <v>0.47680563711098062</v>
      </c>
      <c r="I420" s="153">
        <f>Kwh!I465/production!I516</f>
        <v>0.4639281129653402</v>
      </c>
      <c r="J420" s="153">
        <f>Kwh!J465/production!J516</f>
        <v>0.46026300743281873</v>
      </c>
      <c r="K420" s="153">
        <f>Kwh!K465/production!K516</f>
        <v>0.47691408533021623</v>
      </c>
      <c r="L420" s="153">
        <f>Kwh!L465/production!L516</f>
        <v>0.48987854251012147</v>
      </c>
      <c r="M420" s="153">
        <f>Kwh!M465/production!M516</f>
        <v>0.47903130537507382</v>
      </c>
      <c r="N420" s="154">
        <f>Kwh!N465/production!N516</f>
        <v>0.47853828306264501</v>
      </c>
      <c r="O420" s="154">
        <f>Kwh!O465/production!O516</f>
        <v>0.46210826210826211</v>
      </c>
      <c r="P420" s="154">
        <f>Kwh!P465/production!P516</f>
        <v>0.43534994068801897</v>
      </c>
      <c r="Q420" s="153">
        <f>Kwh!Q465/production!Q516</f>
        <v>0.46891342242882045</v>
      </c>
    </row>
    <row r="421" spans="1:17" x14ac:dyDescent="0.35">
      <c r="A421" s="33" t="s">
        <v>103</v>
      </c>
      <c r="B421" s="154">
        <f>Kwh!B466/production!B517</f>
        <v>0.50661375661375663</v>
      </c>
      <c r="C421" s="154">
        <f>Kwh!D465/production!C514</f>
        <v>0.34243405830633966</v>
      </c>
      <c r="D421" s="154">
        <f>Kwh!D465/production!D514</f>
        <v>0.36561264822134387</v>
      </c>
      <c r="E421" s="153">
        <f>Kwh!E466/production!E517</f>
        <v>0.42776203966005666</v>
      </c>
      <c r="F421" s="153">
        <f>Kwh!F466/production!F517</f>
        <v>0.43423799582463468</v>
      </c>
      <c r="G421" s="153">
        <f>Kwh!G466/production!G517</f>
        <v>0.40045248868778283</v>
      </c>
      <c r="H421" s="153">
        <f>Kwh!H466/production!H517</f>
        <v>0.5554089709762533</v>
      </c>
      <c r="I421" s="153">
        <f>H421+G421+F421+E421+D421+C421+B421</f>
        <v>3.0325219582901672</v>
      </c>
      <c r="J421" s="153">
        <f>Kwh!J466/production!J517</f>
        <v>0.52014652014652019</v>
      </c>
      <c r="K421" s="153">
        <f>Kwh!K466/production!K517</f>
        <v>0.5113122171945701</v>
      </c>
      <c r="L421" s="153">
        <f>Kwh!L466/production!L517</f>
        <v>0.54485488126649073</v>
      </c>
      <c r="M421" s="153">
        <f>Kwh!M466/production!M517</f>
        <v>0.51984126984126988</v>
      </c>
      <c r="N421" s="154">
        <f>Kwh!N466/production!N517</f>
        <v>0.51967435549525098</v>
      </c>
      <c r="O421" s="154">
        <f>Kwh!O466/production!O517</f>
        <v>0.2650273224043716</v>
      </c>
      <c r="P421" s="154">
        <f>Kwh!P466/production!P517</f>
        <v>0.46842105263157896</v>
      </c>
      <c r="Q421" s="153">
        <f>Kwh!Q466/production!Q517</f>
        <v>0.4922327846046835</v>
      </c>
    </row>
    <row r="422" spans="1:17" x14ac:dyDescent="0.35">
      <c r="A422" s="54" t="s">
        <v>117</v>
      </c>
      <c r="B422" s="202">
        <f>Kwh!B467/production!B520</f>
        <v>0.46926536731634183</v>
      </c>
      <c r="C422" s="202">
        <f>Kwh!D466/production!C515</f>
        <v>1.4478260869565218</v>
      </c>
      <c r="D422" s="202">
        <f>Kwh!D466/production!D515</f>
        <v>1.6989795918367347</v>
      </c>
      <c r="E422" s="202">
        <f>Kwh!E466/production!E515</f>
        <v>1.473170731707317</v>
      </c>
      <c r="F422" s="202">
        <f>Kwh!F466/production!F515</f>
        <v>1.1005291005291005</v>
      </c>
      <c r="G422" s="202">
        <f>Kwh!G466/production!G515</f>
        <v>0.57843137254901966</v>
      </c>
      <c r="H422" s="202">
        <f>Kwh!H466/production!H515</f>
        <v>0.93348115299334811</v>
      </c>
      <c r="I422" s="193">
        <f>Kwh!I465/production!I514</f>
        <v>0.38457718501702609</v>
      </c>
      <c r="J422" s="193">
        <f>Kwh!J463/production!J508</f>
        <v>0.47478781827259109</v>
      </c>
      <c r="K422" s="193">
        <f>Kwh!K463/production!K508</f>
        <v>0.43362318840579711</v>
      </c>
      <c r="L422" s="193">
        <f>Kwh!L463/production!L508</f>
        <v>0.41768953068592057</v>
      </c>
      <c r="M422" s="193">
        <f>Kwh!M463/production!M508</f>
        <v>0.6954624781849913</v>
      </c>
      <c r="N422" s="193">
        <f>Kwh!N467/production!N520</f>
        <v>0.52605740181268879</v>
      </c>
      <c r="O422" s="193">
        <f>Kwh!O467/production!O520</f>
        <v>0.46992153443766349</v>
      </c>
      <c r="P422" s="193">
        <f>Kwh!P467/production!P520</f>
        <v>0.48187714612743227</v>
      </c>
      <c r="Q422" s="193">
        <f>Kwh!Q467/production!Q520</f>
        <v>0.49174528301886794</v>
      </c>
    </row>
    <row r="423" spans="1:17" x14ac:dyDescent="0.35">
      <c r="A423" s="56" t="s">
        <v>9</v>
      </c>
      <c r="B423" s="203">
        <f>Kwh!B468/production!B521</f>
        <v>0.83867276887871856</v>
      </c>
      <c r="C423" s="203">
        <f>Kwh!D467/production!C516</f>
        <v>0.73056994818652854</v>
      </c>
      <c r="D423" s="203">
        <f>Kwh!D467/production!D516</f>
        <v>0.76170468187274909</v>
      </c>
      <c r="E423" s="203">
        <f>Kwh!E467/production!E516</f>
        <v>0.69779582366589332</v>
      </c>
      <c r="F423" s="203">
        <f>Kwh!F467/production!F516</f>
        <v>0.65527065527065531</v>
      </c>
      <c r="G423" s="203">
        <f>Kwh!G467/production!G516</f>
        <v>0.68692660550458717</v>
      </c>
      <c r="H423" s="203">
        <f>Kwh!H467/production!H516</f>
        <v>0.84732824427480913</v>
      </c>
      <c r="I423" s="194">
        <f>Kwh!I464/production!I509</f>
        <v>7.0210631895687062E-2</v>
      </c>
      <c r="J423" s="194">
        <f>Kwh!J464/production!J509</f>
        <v>4.049700874367234E-2</v>
      </c>
      <c r="K423" s="194">
        <f>Kwh!K464/production!K509</f>
        <v>5.7588805166846072E-2</v>
      </c>
      <c r="L423" s="194">
        <f>Kwh!L464/production!L509</f>
        <v>0.13448534936138243</v>
      </c>
      <c r="M423" s="194">
        <f>Kwh!M464/production!M509</f>
        <v>4.5579352004393191E-2</v>
      </c>
      <c r="N423" s="194">
        <f>Kwh!N468/production!N521</f>
        <v>0.82155429190360141</v>
      </c>
      <c r="O423" s="194">
        <f>Kwh!O468/production!O521</f>
        <v>0.67039641943734019</v>
      </c>
      <c r="P423" s="194">
        <f>Kwh!P468/production!P521</f>
        <v>0.56562460448044549</v>
      </c>
      <c r="Q423" s="194">
        <f>Kwh!Q468/production!Q521</f>
        <v>0.7801534294162652</v>
      </c>
    </row>
    <row r="425" spans="1:17" ht="15.5" x14ac:dyDescent="0.35">
      <c r="A425" s="33" t="s">
        <v>1</v>
      </c>
      <c r="B425" s="64" t="s">
        <v>1564</v>
      </c>
      <c r="C425" s="64" t="s">
        <v>1565</v>
      </c>
      <c r="D425" s="64" t="s">
        <v>228</v>
      </c>
      <c r="E425" s="64" t="s">
        <v>229</v>
      </c>
      <c r="F425" s="64" t="s">
        <v>230</v>
      </c>
      <c r="G425" s="64" t="s">
        <v>1613</v>
      </c>
      <c r="H425" s="64" t="s">
        <v>1614</v>
      </c>
      <c r="I425" s="65" t="s">
        <v>1622</v>
      </c>
      <c r="J425" s="64" t="s">
        <v>1615</v>
      </c>
      <c r="K425" s="64" t="s">
        <v>1616</v>
      </c>
      <c r="L425" s="64" t="s">
        <v>1617</v>
      </c>
      <c r="M425" s="64" t="s">
        <v>1618</v>
      </c>
      <c r="N425" s="64" t="s">
        <v>1619</v>
      </c>
      <c r="O425" s="64" t="s">
        <v>1620</v>
      </c>
      <c r="P425" s="64" t="s">
        <v>1621</v>
      </c>
      <c r="Q425" s="195" t="s">
        <v>1628</v>
      </c>
    </row>
    <row r="426" spans="1:17" x14ac:dyDescent="0.35">
      <c r="A426" s="33" t="s">
        <v>2</v>
      </c>
      <c r="B426" s="154">
        <f>Kwh!B472/production!B525</f>
        <v>1.1083333333333334</v>
      </c>
      <c r="C426" s="154">
        <f>Kwh!C472/production!C525</f>
        <v>1.0808383233532934</v>
      </c>
      <c r="D426" s="154">
        <f>Kwh!D472/production!D525</f>
        <v>1.0572687224669604</v>
      </c>
      <c r="E426" s="154">
        <f>Kwh!E472/production!E525</f>
        <v>1.0790378006872852</v>
      </c>
      <c r="F426" s="154">
        <f>Kwh!F472/production!F525</f>
        <v>1</v>
      </c>
      <c r="G426" s="154">
        <f>Kwh!G472/production!G525</f>
        <v>1.1659388646288209</v>
      </c>
      <c r="H426" s="154">
        <f>Kwh!H472/production!H525</f>
        <v>1.0334728033472804</v>
      </c>
      <c r="I426" s="154">
        <f>Kwh!I472/production!I525</f>
        <v>1.0740537575425124</v>
      </c>
      <c r="J426" s="154">
        <f>Kwh!J472/production!J525</f>
        <v>1.1875</v>
      </c>
      <c r="K426" s="154">
        <f>Kwh!K472/production!K525</f>
        <v>1.0884955752212389</v>
      </c>
      <c r="L426" s="154">
        <f>Kwh!L472/production!L525</f>
        <v>1.1861471861471862</v>
      </c>
      <c r="M426" s="154">
        <f>Kwh!M472/production!M525</f>
        <v>1.0272727272727273</v>
      </c>
      <c r="N426" s="154">
        <f>Kwh!N472/production!N525</f>
        <v>1.1719457013574661</v>
      </c>
      <c r="O426" s="154">
        <f>Kwh!O472/production!O525</f>
        <v>1.0635838150289016</v>
      </c>
      <c r="P426" s="154">
        <f>Kwh!P472/production!P525</f>
        <v>1.0644444444444445</v>
      </c>
      <c r="Q426" s="154">
        <f>Kwh!Q472/production!Q525</f>
        <v>1.1042752867570387</v>
      </c>
    </row>
    <row r="427" spans="1:17" x14ac:dyDescent="0.35">
      <c r="A427" s="33" t="s">
        <v>3</v>
      </c>
      <c r="B427" s="154">
        <f>Kwh!B473/production!B526</f>
        <v>1.6676096181046676</v>
      </c>
      <c r="C427" s="154">
        <f>Kwh!C473/production!C526</f>
        <v>1.5153846153846153</v>
      </c>
      <c r="D427" s="154">
        <f>Kwh!D473/production!D526</f>
        <v>1.4886363636363635</v>
      </c>
      <c r="E427" s="154">
        <f>Kwh!E473/production!E526</f>
        <v>0.66027397260273968</v>
      </c>
      <c r="F427" s="154">
        <f>Kwh!F473/production!F526</f>
        <v>1.8574938574938575</v>
      </c>
      <c r="G427" s="154">
        <f>Kwh!G473/production!G526</f>
        <v>2.6794582392776523</v>
      </c>
      <c r="H427" s="154">
        <f>Kwh!H473/production!H526</f>
        <v>1.9107913669064749</v>
      </c>
      <c r="I427" s="154">
        <f>Kwh!I473/production!I526</f>
        <v>1.6932762528330396</v>
      </c>
      <c r="J427" s="154">
        <f>Kwh!J473/production!J526</f>
        <v>1.9585326953748006</v>
      </c>
      <c r="K427" s="154">
        <f>Kwh!K473/production!K526</f>
        <v>2.0831792975970425</v>
      </c>
      <c r="L427" s="154">
        <f>Kwh!L473/production!L526</f>
        <v>1.8667736757624398</v>
      </c>
      <c r="M427" s="154">
        <f>Kwh!M473/production!M526</f>
        <v>1.8630136986301369</v>
      </c>
      <c r="N427" s="154">
        <f>Kwh!N473/production!N526</f>
        <v>1.6653846153846155</v>
      </c>
      <c r="O427" s="154">
        <f>Kwh!O473/production!O526</f>
        <v>1.9908116385911179</v>
      </c>
      <c r="P427" s="154">
        <f>Kwh!P473/production!P526</f>
        <v>1.6042296072507554</v>
      </c>
      <c r="Q427" s="154">
        <f>Kwh!Q473/production!Q526</f>
        <v>1.860845201961242</v>
      </c>
    </row>
    <row r="428" spans="1:17" x14ac:dyDescent="0.35">
      <c r="A428" s="33" t="s">
        <v>100</v>
      </c>
      <c r="B428" s="154">
        <f>Kwh!B474/production!B527</f>
        <v>0.33333333333333331</v>
      </c>
      <c r="C428" s="154">
        <f>Kwh!C474/production!C527</f>
        <v>0.22627737226277372</v>
      </c>
      <c r="D428" s="154">
        <f>Kwh!D474/production!D527</f>
        <v>0.56000000000000005</v>
      </c>
      <c r="E428" s="154">
        <f>Kwh!E474/production!E527</f>
        <v>0.60499999999999998</v>
      </c>
      <c r="F428" s="154">
        <f>Kwh!F474/production!F527</f>
        <v>0.50666666666666671</v>
      </c>
      <c r="G428" s="154">
        <f>Kwh!G474/production!G527</f>
        <v>0.505</v>
      </c>
      <c r="H428" s="154">
        <f>Kwh!H474/production!H527</f>
        <v>0.50869565217391299</v>
      </c>
      <c r="I428" s="154">
        <f>Kwh!I474/production!I527</f>
        <v>0.47987371744277824</v>
      </c>
      <c r="J428" s="154">
        <f>Kwh!J474/production!J527</f>
        <v>0.54</v>
      </c>
      <c r="K428" s="154">
        <f>Kwh!K474/production!K527</f>
        <v>0.61</v>
      </c>
      <c r="L428" s="154">
        <f>Kwh!L474/production!L527</f>
        <v>0.56499999999999995</v>
      </c>
      <c r="M428" s="154">
        <f>Kwh!M474/production!M527</f>
        <v>0.68</v>
      </c>
      <c r="N428" s="154">
        <f>Kwh!N474/production!N527</f>
        <v>0.51</v>
      </c>
      <c r="O428" s="154">
        <f>Kwh!O474/production!O527</f>
        <v>0.57272727272727275</v>
      </c>
      <c r="P428" s="154">
        <f>Kwh!P474/production!P527</f>
        <v>0.5625</v>
      </c>
      <c r="Q428" s="154">
        <f>Kwh!Q474/production!Q527</f>
        <v>0.57622377622377619</v>
      </c>
    </row>
    <row r="429" spans="1:17" x14ac:dyDescent="0.35">
      <c r="A429" s="33" t="s">
        <v>125</v>
      </c>
      <c r="B429" s="154">
        <f>Kwh!B476/production!B529</f>
        <v>0.56275976724854526</v>
      </c>
      <c r="C429" s="154">
        <f>Kwh!C476/production!C529</f>
        <v>0.53450765232457409</v>
      </c>
      <c r="D429" s="154">
        <f>Kwh!D476/production!D529</f>
        <v>1.2832278481012658</v>
      </c>
      <c r="E429" s="154">
        <f>Kwh!E476/production!E529</f>
        <v>0.7746701846965699</v>
      </c>
      <c r="F429" s="154">
        <f>Kwh!F476/production!F529</f>
        <v>0.94029209621993126</v>
      </c>
      <c r="G429" s="154">
        <f>Kwh!G476/production!G529</f>
        <v>0.33243865030674846</v>
      </c>
      <c r="H429" s="154">
        <f>Kwh!H476/production!H529</f>
        <v>1.4198260869565218</v>
      </c>
      <c r="I429" s="154">
        <f>Kwh!I476/production!I529</f>
        <v>0.86635865845311433</v>
      </c>
      <c r="J429" s="154">
        <f>Kwh!J476/production!J529</f>
        <v>0.99229738780977894</v>
      </c>
      <c r="K429" s="154">
        <f>Kwh!K476/production!K529</f>
        <v>1.2648376259798433</v>
      </c>
      <c r="L429" s="154">
        <f>Kwh!L476/production!L529</f>
        <v>1.3323095823095823</v>
      </c>
      <c r="M429" s="154">
        <f>Kwh!M476/production!M529</f>
        <v>0.83761329305135956</v>
      </c>
      <c r="N429" s="154">
        <f>Kwh!N476/production!N529</f>
        <v>5.2196531791907512</v>
      </c>
      <c r="O429" s="154">
        <f>Kwh!O476/production!O529</f>
        <v>0.79132040627885503</v>
      </c>
      <c r="P429" s="154">
        <f>Kwh!P476/production!P529</f>
        <v>1.0099778270509978</v>
      </c>
      <c r="Q429" s="154">
        <f>Kwh!Q476/production!Q529</f>
        <v>1.1203635014836795</v>
      </c>
    </row>
    <row r="430" spans="1:17" x14ac:dyDescent="0.35">
      <c r="A430" s="198" t="s">
        <v>119</v>
      </c>
      <c r="B430" s="199">
        <f>Kwh!B477/production!B530</f>
        <v>0.94434782608695655</v>
      </c>
      <c r="C430" s="199">
        <f>Kwh!C477/production!C530</f>
        <v>0.70418848167539272</v>
      </c>
      <c r="D430" s="199">
        <f>Kwh!D477/production!D530</f>
        <v>1.2712654392915403</v>
      </c>
      <c r="E430" s="199">
        <f>Kwh!E477/production!E530</f>
        <v>0.77935296255906938</v>
      </c>
      <c r="F430" s="199">
        <f>Kwh!F477/production!F530</f>
        <v>1.0432020330368488</v>
      </c>
      <c r="G430" s="199">
        <f>Kwh!G477/production!G530</f>
        <v>0.69597701149425284</v>
      </c>
      <c r="H430" s="199">
        <f>Kwh!H477/production!H530</f>
        <v>1.3258323765786453</v>
      </c>
      <c r="I430" s="107">
        <f>Kwh!I477/production!I530</f>
        <v>0.98273716327431848</v>
      </c>
      <c r="J430" s="199">
        <f>Kwh!J477/production!J530</f>
        <v>1.1235625152923905</v>
      </c>
      <c r="K430" s="199">
        <f>Kwh!K477/production!K530</f>
        <v>1.3636033418089357</v>
      </c>
      <c r="L430" s="199">
        <f>Kwh!L477/production!L530</f>
        <v>1.3866517524235644</v>
      </c>
      <c r="M430" s="199">
        <f>Kwh!M477/production!M530</f>
        <v>1.1224489795918366</v>
      </c>
      <c r="N430" s="199">
        <f>Kwh!N477/production!N530</f>
        <v>1.9120287253141832</v>
      </c>
      <c r="O430" s="199">
        <f>Kwh!O477/production!O530</f>
        <v>1.1516072980017376</v>
      </c>
      <c r="P430" s="199">
        <f>Kwh!P477/production!P530</f>
        <v>1.0188846267335496</v>
      </c>
      <c r="Q430" s="107">
        <f>Kwh!Q477/production!Q530</f>
        <v>1.2277872703972661</v>
      </c>
    </row>
    <row r="431" spans="1:17" x14ac:dyDescent="0.35">
      <c r="A431" s="33" t="s">
        <v>4</v>
      </c>
      <c r="B431" s="154">
        <f>Kwh!B478/production!B531</f>
        <v>0.67172011661807585</v>
      </c>
      <c r="C431" s="154">
        <f>Kwh!C478/production!C531</f>
        <v>0.74375624375624372</v>
      </c>
      <c r="D431" s="154">
        <f>Kwh!D478/production!D531</f>
        <v>0.65822784810126578</v>
      </c>
      <c r="E431" s="154">
        <f>Kwh!E478/production!E531</f>
        <v>0.30744336569579289</v>
      </c>
      <c r="F431" s="154">
        <f>Kwh!F478/production!F531</f>
        <v>0.4644243208279431</v>
      </c>
      <c r="G431" s="154">
        <f>Kwh!G478/production!G531</f>
        <v>1.1778791334093501</v>
      </c>
      <c r="H431" s="154">
        <f>Kwh!H478/production!H531</f>
        <v>0.80315828130738154</v>
      </c>
      <c r="I431" s="153">
        <f>Kwh!I478/production!I531</f>
        <v>0.77897363905786932</v>
      </c>
      <c r="J431" s="154">
        <f>Kwh!J478/production!J531</f>
        <v>0.83374999999999999</v>
      </c>
      <c r="K431" s="154">
        <f>Kwh!K478/production!K531</f>
        <v>0.8535602328705777</v>
      </c>
      <c r="L431" s="154">
        <f>Kwh!L478/production!L531</f>
        <v>0.86531007751937983</v>
      </c>
      <c r="M431" s="154">
        <f>Kwh!M478/production!M531</f>
        <v>0.80106100795755963</v>
      </c>
      <c r="N431" s="154">
        <f>Kwh!N478/production!N531</f>
        <v>0.72681359044995408</v>
      </c>
      <c r="O431" s="154">
        <f>Kwh!O478/production!O531</f>
        <v>0.77824858757062143</v>
      </c>
      <c r="P431" s="154">
        <f>Kwh!P478/production!P531</f>
        <v>0.79277108433734944</v>
      </c>
      <c r="Q431" s="153">
        <f>Kwh!Q478/production!Q531</f>
        <v>0.80634505110944898</v>
      </c>
    </row>
    <row r="432" spans="1:17" x14ac:dyDescent="0.35">
      <c r="A432" s="33" t="s">
        <v>112</v>
      </c>
      <c r="B432" s="153"/>
      <c r="C432" s="153"/>
      <c r="D432" s="153"/>
      <c r="E432" s="153"/>
      <c r="F432" s="153"/>
      <c r="G432" s="153"/>
      <c r="H432" s="153"/>
      <c r="I432" s="153">
        <v>0</v>
      </c>
      <c r="J432" s="153">
        <v>0</v>
      </c>
      <c r="K432" s="153">
        <v>0</v>
      </c>
      <c r="L432" s="153">
        <v>0</v>
      </c>
      <c r="M432" s="153">
        <v>0</v>
      </c>
      <c r="N432" s="153">
        <v>0</v>
      </c>
      <c r="O432" s="153">
        <v>0</v>
      </c>
      <c r="P432" s="153">
        <v>0</v>
      </c>
      <c r="Q432" s="153">
        <v>0</v>
      </c>
    </row>
    <row r="433" spans="1:17" x14ac:dyDescent="0.35">
      <c r="A433" s="33" t="s">
        <v>128</v>
      </c>
      <c r="B433" s="153"/>
      <c r="C433" s="153"/>
      <c r="D433" s="153"/>
      <c r="E433" s="153"/>
      <c r="F433" s="153"/>
      <c r="G433" s="153"/>
      <c r="H433" s="153">
        <f>Kwh!H480/production!H535</f>
        <v>0.875</v>
      </c>
      <c r="I433" s="153">
        <f>Kwh!I480/production!I535</f>
        <v>0.875</v>
      </c>
      <c r="J433" s="153">
        <v>0</v>
      </c>
      <c r="K433" s="153">
        <v>0</v>
      </c>
      <c r="L433" s="153">
        <v>0</v>
      </c>
      <c r="M433" s="153">
        <v>0</v>
      </c>
      <c r="N433" s="153">
        <v>0</v>
      </c>
      <c r="O433" s="153">
        <v>0</v>
      </c>
      <c r="P433" s="153">
        <f>Kwh!P480/production!P535</f>
        <v>0.88235294117647056</v>
      </c>
      <c r="Q433" s="153">
        <f>Kwh!Q480/production!Q535</f>
        <v>0.88235294117647056</v>
      </c>
    </row>
    <row r="434" spans="1:17" x14ac:dyDescent="0.35">
      <c r="A434" s="46" t="s">
        <v>118</v>
      </c>
      <c r="B434" s="201">
        <f>Kwh!B481/production!B536</f>
        <v>0.67172011661807585</v>
      </c>
      <c r="C434" s="201">
        <f>Kwh!C481/production!C536</f>
        <v>0.74375624375624372</v>
      </c>
      <c r="D434" s="201">
        <f>Kwh!D481/production!D536</f>
        <v>0.65822784810126578</v>
      </c>
      <c r="E434" s="201">
        <f>Kwh!E481/production!E536</f>
        <v>0.30744336569579289</v>
      </c>
      <c r="F434" s="201">
        <f>Kwh!F481/production!F536</f>
        <v>0.4644243208279431</v>
      </c>
      <c r="G434" s="201">
        <f>Kwh!G481/production!G536</f>
        <v>1.1778791334093501</v>
      </c>
      <c r="H434" s="201">
        <f>Kwh!H481/production!H536</f>
        <v>0.78741790528862776</v>
      </c>
      <c r="I434" s="192">
        <f>Kwh!I481/production!I536</f>
        <v>0.77578509852216748</v>
      </c>
      <c r="J434" s="201">
        <f>Kwh!J481/production!J536</f>
        <v>0.83374999999999999</v>
      </c>
      <c r="K434" s="201">
        <f>Kwh!K481/production!K536</f>
        <v>0.8535602328705777</v>
      </c>
      <c r="L434" s="201">
        <f>Kwh!L481/production!L536</f>
        <v>0.86531007751937983</v>
      </c>
      <c r="M434" s="201">
        <f>Kwh!M481/production!M536</f>
        <v>0.80106100795755963</v>
      </c>
      <c r="N434" s="201">
        <f>Kwh!N481/production!N536</f>
        <v>0.72681359044995408</v>
      </c>
      <c r="O434" s="201">
        <f>Kwh!O481/production!O536</f>
        <v>0.77824858757062143</v>
      </c>
      <c r="P434" s="201">
        <f>Kwh!P481/production!P536</f>
        <v>0.79719963866305332</v>
      </c>
      <c r="Q434" s="192">
        <f>Kwh!Q481/production!Q536</f>
        <v>0.80683433232404378</v>
      </c>
    </row>
    <row r="435" spans="1:17" x14ac:dyDescent="0.35">
      <c r="A435" s="33" t="s">
        <v>99</v>
      </c>
      <c r="B435" s="154">
        <f>Kwh!B482/production!B537</f>
        <v>0.98412698412698407</v>
      </c>
      <c r="C435" s="154">
        <f>Kwh!C482/production!C537</f>
        <v>0.98611111111111116</v>
      </c>
      <c r="D435" s="154">
        <f>Kwh!D482/production!D537</f>
        <v>0.51</v>
      </c>
      <c r="E435" s="154">
        <f>Kwh!E482/production!E537</f>
        <v>0.97945205479452058</v>
      </c>
      <c r="F435" s="154">
        <f>Kwh!F482/production!F537</f>
        <v>0.51376146788990829</v>
      </c>
      <c r="G435" s="154">
        <f>Kwh!G482/production!G537</f>
        <v>0.51470588235294112</v>
      </c>
      <c r="H435" s="154">
        <f>Kwh!H482/production!H537</f>
        <v>0.53061224489795922</v>
      </c>
      <c r="I435" s="153">
        <f>Kwh!I482/production!I537</f>
        <v>0.69887165021156561</v>
      </c>
      <c r="J435" s="153">
        <f>Kwh!J482/production!J537</f>
        <v>0.51243781094527363</v>
      </c>
      <c r="K435" s="153">
        <f>Kwh!K482/production!K537</f>
        <v>0.50806451612903225</v>
      </c>
      <c r="L435" s="153">
        <f>Kwh!L482/production!L537</f>
        <v>0.51503759398496241</v>
      </c>
      <c r="M435" s="153">
        <f>Kwh!M482/production!M537</f>
        <v>0.51171875</v>
      </c>
      <c r="N435" s="153">
        <f>Kwh!N482/production!N537</f>
        <v>0.47554347826086957</v>
      </c>
      <c r="O435" s="153">
        <f>Kwh!O482/production!O537</f>
        <v>1.0266272189349113</v>
      </c>
      <c r="P435" s="153">
        <f>Kwh!P482/production!P537</f>
        <v>0.49289099526066349</v>
      </c>
      <c r="Q435" s="153">
        <f>Kwh!Q482/production!Q537</f>
        <v>0.59480932203389836</v>
      </c>
    </row>
    <row r="436" spans="1:17" x14ac:dyDescent="0.35">
      <c r="A436" s="33" t="s">
        <v>7</v>
      </c>
      <c r="B436" s="154">
        <f>Kwh!B483/production!B538</f>
        <v>0.46300578034682083</v>
      </c>
      <c r="C436" s="154">
        <f>Kwh!C483/production!C538</f>
        <v>0.42038216560509556</v>
      </c>
      <c r="D436" s="154">
        <f>Kwh!D483/production!D538</f>
        <v>0.42857142857142855</v>
      </c>
      <c r="E436" s="154">
        <f>Kwh!E483/production!E538</f>
        <v>0.4698725376593279</v>
      </c>
      <c r="F436" s="154">
        <f>Kwh!F483/production!F538</f>
        <v>0.44267139479905437</v>
      </c>
      <c r="G436" s="154">
        <f>Kwh!G483/production!G538</f>
        <v>0.46997084548104956</v>
      </c>
      <c r="H436" s="154">
        <f>Kwh!H483/production!H538</f>
        <v>0.46233467510063253</v>
      </c>
      <c r="I436" s="153">
        <f>Kwh!I483/production!I538</f>
        <v>0.45102600315693281</v>
      </c>
      <c r="J436" s="153">
        <f>Kwh!J483/production!J538</f>
        <v>0.43941176470588234</v>
      </c>
      <c r="K436" s="153">
        <f>Kwh!K483/production!K538</f>
        <v>0.46604361370716513</v>
      </c>
      <c r="L436" s="153">
        <f>Kwh!L483/production!L538</f>
        <v>0.31151003167898628</v>
      </c>
      <c r="M436" s="153">
        <f>Kwh!M483/production!M538</f>
        <v>0.46811224489795916</v>
      </c>
      <c r="N436" s="153">
        <f>Kwh!N483/production!N538</f>
        <v>0.42480527261833434</v>
      </c>
      <c r="O436" s="153">
        <f>Kwh!O483/production!O538</f>
        <v>0.42750716332378225</v>
      </c>
      <c r="P436" s="153">
        <f>Kwh!P483/production!P538</f>
        <v>0.46466930469191636</v>
      </c>
      <c r="Q436" s="153">
        <f>Kwh!Q483/production!Q538</f>
        <v>0.43633554485140419</v>
      </c>
    </row>
    <row r="437" spans="1:17" x14ac:dyDescent="0.35">
      <c r="A437" s="33" t="s">
        <v>103</v>
      </c>
      <c r="B437" s="154">
        <f>Kwh!B484/production!B539</f>
        <v>0.48285322359396432</v>
      </c>
      <c r="C437" s="154">
        <f>Kwh!C484/production!C539</f>
        <v>0.44854881266490765</v>
      </c>
      <c r="D437" s="154">
        <f>Kwh!D484/production!D539</f>
        <v>0.45595854922279794</v>
      </c>
      <c r="E437" s="154">
        <f>Kwh!E484/production!E539</f>
        <v>0.4756606397774687</v>
      </c>
      <c r="F437" s="154">
        <f>Kwh!F484/production!F539</f>
        <v>0.51079136690647486</v>
      </c>
      <c r="G437" s="154">
        <f>Kwh!G484/production!G539</f>
        <v>0.49655172413793103</v>
      </c>
      <c r="H437" s="154">
        <f>Kwh!H484/production!H539</f>
        <v>0.46438746438746437</v>
      </c>
      <c r="I437" s="153">
        <f>Kwh!I484/production!I539</f>
        <v>0.47588235294117648</v>
      </c>
      <c r="J437" s="153">
        <f>Kwh!J484/production!$J$539</f>
        <v>0.47703703703703704</v>
      </c>
      <c r="K437" s="153">
        <f>Kwh!K484/production!$J$539</f>
        <v>1.1081481481481481</v>
      </c>
      <c r="L437" s="153">
        <f>Kwh!L484/production!$J$539</f>
        <v>0.52740740740740744</v>
      </c>
      <c r="M437" s="153">
        <f>Kwh!M484/production!M539</f>
        <v>0.48199445983379502</v>
      </c>
      <c r="N437" s="153">
        <f>Kwh!N484/production!N539</f>
        <v>0.49065420560747663</v>
      </c>
      <c r="O437" s="153">
        <f>Kwh!O484/production!O539</f>
        <v>0.59626436781609193</v>
      </c>
      <c r="P437" s="153">
        <f>Kwh!P484/production!P539</f>
        <v>0.50328515111695138</v>
      </c>
      <c r="Q437" s="153">
        <f>Kwh!Q484/production!Q539</f>
        <v>0.58217382536801776</v>
      </c>
    </row>
    <row r="438" spans="1:17" x14ac:dyDescent="0.35">
      <c r="A438" s="54" t="s">
        <v>117</v>
      </c>
      <c r="B438" s="202">
        <f>Kwh!B485/production!B542</f>
        <v>0.50566465256797588</v>
      </c>
      <c r="C438" s="202">
        <f>Kwh!C485/production!C542</f>
        <v>0.47352832284339136</v>
      </c>
      <c r="D438" s="202">
        <f>Kwh!D485/production!D542</f>
        <v>0.44253731343283581</v>
      </c>
      <c r="E438" s="202">
        <f>Kwh!E485/production!E542</f>
        <v>0.50019297568506371</v>
      </c>
      <c r="F438" s="202">
        <f>Kwh!F485/production!F542</f>
        <v>0.29294145988918335</v>
      </c>
      <c r="G438" s="202">
        <f>Kwh!G485/production!G542</f>
        <v>0.4807110438729198</v>
      </c>
      <c r="H438" s="202">
        <f>Kwh!H485/production!H542</f>
        <v>0.46909903201787045</v>
      </c>
      <c r="I438" s="193">
        <f>Kwh!I481/production!I530</f>
        <v>0.40463286362358986</v>
      </c>
      <c r="J438" s="193">
        <f>Kwh!J485/production!J542</f>
        <v>0.45496894409937888</v>
      </c>
      <c r="K438" s="193">
        <f>Kwh!K485/production!K542</f>
        <v>0.62264875239923223</v>
      </c>
      <c r="L438" s="193">
        <f>Kwh!L485/production!L542</f>
        <v>0.40956340956340959</v>
      </c>
      <c r="M438" s="193">
        <f>Kwh!M485/production!M542</f>
        <v>0.47643362136684997</v>
      </c>
      <c r="N438" s="193">
        <f>Kwh!N485/production!N542</f>
        <v>0.44755505785740946</v>
      </c>
      <c r="O438" s="193">
        <f>Kwh!O485/production!O542</f>
        <v>0.54264123785534368</v>
      </c>
      <c r="P438" s="193">
        <f>Kwh!P485/production!P542</f>
        <v>0.47756293323604526</v>
      </c>
      <c r="Q438" s="193">
        <f>Kwh!Q485/production!Q542</f>
        <v>0.49361344537815127</v>
      </c>
    </row>
    <row r="439" spans="1:17" x14ac:dyDescent="0.35">
      <c r="A439" s="56" t="s">
        <v>9</v>
      </c>
      <c r="B439" s="203">
        <f>Kwh!B486/production!B543</f>
        <v>0.69983490920006008</v>
      </c>
      <c r="C439" s="203">
        <f>Kwh!C486/production!C543</f>
        <v>0.64563368149025524</v>
      </c>
      <c r="D439" s="203">
        <f>Kwh!D486/production!D543</f>
        <v>0.88970339460922521</v>
      </c>
      <c r="E439" s="203">
        <f>Kwh!E486/production!E543</f>
        <v>0.62555299946912046</v>
      </c>
      <c r="F439" s="203">
        <f>Kwh!F486/production!F543</f>
        <v>0.65021806853582553</v>
      </c>
      <c r="G439" s="203">
        <f>Kwh!G486/production!G543</f>
        <v>0.77578526556253569</v>
      </c>
      <c r="H439" s="203">
        <f>Kwh!H486/production!H543</f>
        <v>0.93738675256694182</v>
      </c>
      <c r="I439" s="194">
        <f>Kwh!I486/production!I543</f>
        <v>0.74833626426674937</v>
      </c>
      <c r="J439" s="194">
        <f>Kwh!J486/production!J543</f>
        <v>0.85678031556879619</v>
      </c>
      <c r="K439" s="194">
        <f>Kwh!K486/production!K543</f>
        <v>0.95929390067184828</v>
      </c>
      <c r="L439" s="194">
        <f>Kwh!L486/production!L543</f>
        <v>0.94347826086956521</v>
      </c>
      <c r="M439" s="194">
        <f>Kwh!M486/production!M543</f>
        <v>0.79345262865862121</v>
      </c>
      <c r="N439" s="194">
        <f>Kwh!N486/production!N543</f>
        <v>0.82264277340478986</v>
      </c>
      <c r="O439" s="194">
        <f>Kwh!O486/production!O543</f>
        <v>0.80411980285605966</v>
      </c>
      <c r="P439" s="194">
        <f>Kwh!P486/production!P543</f>
        <v>0.78223873441994252</v>
      </c>
      <c r="Q439" s="194">
        <f>Kwh!Q486/production!Q543</f>
        <v>0.85028714391311766</v>
      </c>
    </row>
    <row r="441" spans="1:17" ht="15.5" x14ac:dyDescent="0.35">
      <c r="A441" s="33" t="s">
        <v>1</v>
      </c>
      <c r="B441" s="64" t="s">
        <v>1656</v>
      </c>
      <c r="C441" s="64" t="s">
        <v>1657</v>
      </c>
      <c r="D441" s="64" t="s">
        <v>1658</v>
      </c>
      <c r="E441" s="64" t="s">
        <v>1659</v>
      </c>
      <c r="F441" s="64" t="s">
        <v>1660</v>
      </c>
      <c r="G441" s="64" t="s">
        <v>1661</v>
      </c>
      <c r="H441" s="64" t="s">
        <v>1662</v>
      </c>
      <c r="I441" s="65" t="s">
        <v>1663</v>
      </c>
      <c r="J441" s="64" t="s">
        <v>1664</v>
      </c>
      <c r="K441" s="64" t="s">
        <v>1665</v>
      </c>
      <c r="L441" s="64" t="s">
        <v>1666</v>
      </c>
      <c r="M441" s="64" t="s">
        <v>1667</v>
      </c>
      <c r="N441" s="64" t="s">
        <v>1668</v>
      </c>
      <c r="O441" s="64" t="s">
        <v>1669</v>
      </c>
      <c r="P441" s="64" t="s">
        <v>1670</v>
      </c>
      <c r="Q441" s="195" t="s">
        <v>1676</v>
      </c>
    </row>
    <row r="442" spans="1:17" x14ac:dyDescent="0.35">
      <c r="A442" s="33" t="s">
        <v>2</v>
      </c>
      <c r="B442" s="154">
        <f>Kwh!B490/production!B547</f>
        <v>1.1376146788990826</v>
      </c>
      <c r="C442" s="154">
        <f>Kwh!C490/production!C547</f>
        <v>1.1003039513677813</v>
      </c>
      <c r="D442" s="154">
        <f>Kwh!D490/production!D547</f>
        <v>1.0718749999999999</v>
      </c>
      <c r="E442" s="154">
        <f>Kwh!E490/production!E547</f>
        <v>1.094488188976378</v>
      </c>
      <c r="F442" s="154">
        <f>Kwh!F490/production!F547</f>
        <v>1.0927835051546391</v>
      </c>
      <c r="G442" s="154">
        <f>Kwh!G490/production!G547</f>
        <v>1.075</v>
      </c>
      <c r="H442" s="154">
        <f>Kwh!H490/production!H547</f>
        <v>1.1009174311926606</v>
      </c>
      <c r="I442" s="154">
        <f>Kwh!I490/production!I547</f>
        <v>1.0968045112781954</v>
      </c>
      <c r="J442" s="154">
        <f>Kwh!J490/production!J547</f>
        <v>1.0838926174496644</v>
      </c>
      <c r="K442" s="154">
        <f>Kwh!K490/production!K547</f>
        <v>1.0808823529411764</v>
      </c>
      <c r="L442" s="154">
        <f>Kwh!L490/production!L547</f>
        <v>1.1030927835051547</v>
      </c>
      <c r="M442" s="154">
        <f>Kwh!M490/production!M547</f>
        <v>1.102112676056338</v>
      </c>
      <c r="N442" s="154">
        <f>Kwh!N490/production!N547</f>
        <v>1.1913875598086126</v>
      </c>
      <c r="O442" s="154">
        <f>Kwh!O490/production!O547</f>
        <v>1.0971786833855799</v>
      </c>
      <c r="P442" s="154">
        <f>Kwh!P490/production!P547</f>
        <v>1.1213114754098361</v>
      </c>
      <c r="Q442" s="154">
        <f>Kwh!Q490/production!Q547</f>
        <v>1.1081900910010112</v>
      </c>
    </row>
    <row r="443" spans="1:17" x14ac:dyDescent="0.35">
      <c r="A443" s="33" t="s">
        <v>3</v>
      </c>
      <c r="B443" s="154">
        <f>Kwh!B491/production!B548</f>
        <v>1.7075928917609047</v>
      </c>
      <c r="C443" s="154">
        <f>Kwh!C491/production!C548</f>
        <v>1.7788649706457926</v>
      </c>
      <c r="D443" s="154">
        <f>Kwh!D491/production!D548</f>
        <v>1.5595959595959596</v>
      </c>
      <c r="E443" s="154">
        <f>Kwh!E491/production!E548</f>
        <v>1.6196013289036544</v>
      </c>
      <c r="F443" s="154">
        <f>Kwh!F491/production!F548</f>
        <v>1.5426621160409557</v>
      </c>
      <c r="G443" s="154">
        <f>Kwh!G491/production!G548</f>
        <v>1.3065015479876161</v>
      </c>
      <c r="H443" s="154">
        <f>Kwh!H491/production!H548</f>
        <v>1.4814814814814814</v>
      </c>
      <c r="I443" s="154">
        <f>Kwh!I491/production!I548</f>
        <v>1.565076999503229</v>
      </c>
      <c r="J443" s="154">
        <f>Kwh!J491/production!J548</f>
        <v>1.9962962962962962</v>
      </c>
      <c r="K443" s="154">
        <f>Kwh!K491/production!K548</f>
        <v>1.0732860520094563</v>
      </c>
      <c r="L443" s="154">
        <f>Kwh!L491/production!L548</f>
        <v>1.6756756756756757</v>
      </c>
      <c r="M443" s="154">
        <f>Kwh!M491/production!M548</f>
        <v>1.6387195121951219</v>
      </c>
      <c r="N443" s="154">
        <f>Kwh!N491/production!N548</f>
        <v>2.0886075949367089</v>
      </c>
      <c r="O443" s="154">
        <f>Kwh!O491/production!O548</f>
        <v>2.6169665809768636</v>
      </c>
      <c r="P443" s="154">
        <f>Kwh!P491/production!P548</f>
        <v>1.7959183673469388</v>
      </c>
      <c r="Q443" s="154">
        <f>Kwh!Q491/production!Q548</f>
        <v>1.8286346047540076</v>
      </c>
    </row>
    <row r="444" spans="1:17" x14ac:dyDescent="0.35">
      <c r="A444" s="33" t="s">
        <v>100</v>
      </c>
      <c r="B444" s="154">
        <f>Kwh!B492/production!B549</f>
        <v>0.79166666666666663</v>
      </c>
      <c r="C444" s="154">
        <f>Kwh!C492/production!C549</f>
        <v>0.76923076923076927</v>
      </c>
      <c r="D444" s="154">
        <f>Kwh!D492/production!D549</f>
        <v>0.53200000000000003</v>
      </c>
      <c r="E444" s="154">
        <f>Kwh!E492/production!E549</f>
        <v>0.56190476190476191</v>
      </c>
      <c r="F444" s="154">
        <f>Kwh!F492/production!F549</f>
        <v>0.4975609756097561</v>
      </c>
      <c r="G444" s="154">
        <f>Kwh!G492/production!G549</f>
        <v>0.62083333333333335</v>
      </c>
      <c r="H444" s="154">
        <f>Kwh!H492/production!H549</f>
        <v>0.54</v>
      </c>
      <c r="I444" s="154">
        <f>Kwh!I492/production!I549</f>
        <v>0.62305295950155759</v>
      </c>
      <c r="J444" s="154">
        <f>Kwh!J492/production!J549</f>
        <v>0.76800000000000002</v>
      </c>
      <c r="K444" s="154">
        <f>Kwh!K492/production!K549</f>
        <v>0.57391304347826089</v>
      </c>
      <c r="L444" s="154">
        <f>Kwh!L492/production!L549</f>
        <v>0.58125000000000004</v>
      </c>
      <c r="M444" s="154">
        <f>Kwh!M492/production!M549</f>
        <v>0.61</v>
      </c>
      <c r="N444" s="154">
        <f>Kwh!N492/production!N549</f>
        <v>0.56999999999999995</v>
      </c>
      <c r="O444" s="154">
        <f>Kwh!O492/production!O549</f>
        <v>0.52016129032258063</v>
      </c>
      <c r="P444" s="154">
        <f>Kwh!P492/production!P549</f>
        <v>0.55384615384615388</v>
      </c>
      <c r="Q444" s="154">
        <f>Kwh!Q492/production!Q549</f>
        <v>0.60225669957686878</v>
      </c>
    </row>
    <row r="445" spans="1:17" x14ac:dyDescent="0.35">
      <c r="A445" s="33" t="s">
        <v>125</v>
      </c>
      <c r="B445" s="154">
        <f>Kwh!B494/production!B551</f>
        <v>1.1438423645320197</v>
      </c>
      <c r="C445" s="154">
        <f>Kwh!C494/production!C551</f>
        <v>1.0915002322340919</v>
      </c>
      <c r="D445" s="154">
        <f>Kwh!D494/production!D551</f>
        <v>1.1564272211720228</v>
      </c>
      <c r="E445" s="154" t="e">
        <f>Kwh!E494/production!E551</f>
        <v>#DIV/0!</v>
      </c>
      <c r="F445" s="154">
        <f>Kwh!F494/production!F551</f>
        <v>0.98051441932969607</v>
      </c>
      <c r="G445" s="154">
        <f>Kwh!G494/production!G551</f>
        <v>0.87874136607828091</v>
      </c>
      <c r="H445" s="154">
        <f>Kwh!H494/production!H551</f>
        <v>1.533384497313891</v>
      </c>
      <c r="I445" s="154">
        <f>Kwh!I494/production!I551</f>
        <v>1.1307420494699647</v>
      </c>
      <c r="J445" s="154">
        <f>Kwh!J494/production!J551</f>
        <v>1.1342952275249722</v>
      </c>
      <c r="K445" s="154">
        <f>Kwh!K494/production!K551</f>
        <v>1.0039458850056371</v>
      </c>
      <c r="L445" s="154">
        <f>Kwh!L494/production!L551</f>
        <v>1.2520435967302452</v>
      </c>
      <c r="M445" s="154">
        <f>Kwh!M494/production!M551</f>
        <v>0.87330677290836656</v>
      </c>
      <c r="N445" s="154">
        <f>Kwh!N494/production!N551</f>
        <v>0.83832335329341312</v>
      </c>
      <c r="O445" s="154">
        <f>Kwh!O494/production!O551</f>
        <v>1.2417953667953667</v>
      </c>
      <c r="P445" s="154">
        <f>Kwh!P494/production!P551</f>
        <v>1.099343955014058</v>
      </c>
      <c r="Q445" s="154">
        <f>Kwh!Q494/production!Q551</f>
        <v>1.0595279117849759</v>
      </c>
    </row>
    <row r="446" spans="1:17" x14ac:dyDescent="0.35">
      <c r="A446" s="198" t="s">
        <v>119</v>
      </c>
      <c r="B446" s="199">
        <f>Kwh!B495/production!B552</f>
        <v>1.2254353233830846</v>
      </c>
      <c r="C446" s="199">
        <f>Kwh!C495/production!C552</f>
        <v>1.1746080541039041</v>
      </c>
      <c r="D446" s="199">
        <f>Kwh!D495/production!D552</f>
        <v>1.1615844074190507</v>
      </c>
      <c r="E446" s="199">
        <f>Kwh!E495/production!E552</f>
        <v>1.2861163227016885</v>
      </c>
      <c r="F446" s="199">
        <f>Kwh!F495/production!F552</f>
        <v>1.091754756871036</v>
      </c>
      <c r="G446" s="199">
        <f>Kwh!G495/production!G552</f>
        <v>0.98784933171324418</v>
      </c>
      <c r="H446" s="199">
        <f>Kwh!H495/production!H552</f>
        <v>1.2141020932794713</v>
      </c>
      <c r="I446" s="107">
        <f>Kwh!I495/production!I552</f>
        <v>1.1577190390193182</v>
      </c>
      <c r="J446" s="199">
        <f>Kwh!J495/production!J552</f>
        <v>1.2584775086505191</v>
      </c>
      <c r="K446" s="199">
        <f>Kwh!K495/production!K552</f>
        <v>0.98592071137458315</v>
      </c>
      <c r="L446" s="199">
        <f>Kwh!L495/production!L552</f>
        <v>1.2924251321197886</v>
      </c>
      <c r="M446" s="199">
        <f>Kwh!M495/production!M552</f>
        <v>1.0881002087682672</v>
      </c>
      <c r="N446" s="199">
        <f>Kwh!N495/production!N552</f>
        <v>1.0925330475169703</v>
      </c>
      <c r="O446" s="199">
        <f>Kwh!O495/production!O552</f>
        <v>1.3441215323645972</v>
      </c>
      <c r="P446" s="199">
        <f>Kwh!P495/production!P552</f>
        <v>1.0929346232776311</v>
      </c>
      <c r="Q446" s="107">
        <f>Kwh!Q495/production!Q552</f>
        <v>1.1604227212681637</v>
      </c>
    </row>
    <row r="447" spans="1:17" x14ac:dyDescent="0.35">
      <c r="A447" s="33" t="s">
        <v>4</v>
      </c>
      <c r="B447" s="154">
        <f>Kwh!B496/production!B553</f>
        <v>0.82544921158782547</v>
      </c>
      <c r="C447" s="154">
        <f>Kwh!C496/production!C553</f>
        <v>0.94655870445344126</v>
      </c>
      <c r="D447" s="154">
        <f>Kwh!D496/production!D553</f>
        <v>0.78079534432589714</v>
      </c>
      <c r="E447" s="154">
        <f>Kwh!E496/production!E553</f>
        <v>0.87050825509873742</v>
      </c>
      <c r="F447" s="154">
        <f>Kwh!F496/production!F553</f>
        <v>0.68639328984156567</v>
      </c>
      <c r="G447" s="154">
        <f>Kwh!G496/production!G553</f>
        <v>0.76489361702127656</v>
      </c>
      <c r="H447" s="154">
        <f>Kwh!H496/production!H553</f>
        <v>0.79763079960513328</v>
      </c>
      <c r="I447" s="153">
        <f>Kwh!I496/production!I553</f>
        <v>0.81237102765167146</v>
      </c>
      <c r="J447" s="154">
        <f>Kwh!J496/production!J553</f>
        <v>0.82910958904109588</v>
      </c>
      <c r="K447" s="154">
        <f>Kwh!K496/production!K553</f>
        <v>0.83661016949152545</v>
      </c>
      <c r="L447" s="154">
        <f>Kwh!L496/production!L553</f>
        <v>0.80340760157273916</v>
      </c>
      <c r="M447" s="154">
        <f>Kwh!M496/production!M553</f>
        <v>0.8077185792349727</v>
      </c>
      <c r="N447" s="154">
        <f>Kwh!N496/production!N553</f>
        <v>0.74063703185159258</v>
      </c>
      <c r="O447" s="154">
        <f>Kwh!O496/production!O553</f>
        <v>0.84749098064939321</v>
      </c>
      <c r="P447" s="154">
        <f>Kwh!P496/production!P553</f>
        <v>0.87100853619981033</v>
      </c>
      <c r="Q447" s="153">
        <f>Kwh!Q496/production!Q553</f>
        <v>0.82035470146756539</v>
      </c>
    </row>
    <row r="448" spans="1:17" x14ac:dyDescent="0.35">
      <c r="A448" s="33" t="s">
        <v>112</v>
      </c>
      <c r="B448" s="153">
        <v>0</v>
      </c>
      <c r="C448" s="153">
        <v>0</v>
      </c>
      <c r="D448" s="153">
        <v>0</v>
      </c>
      <c r="E448" s="153">
        <v>0</v>
      </c>
      <c r="F448" s="153">
        <v>0</v>
      </c>
      <c r="G448" s="153">
        <v>0</v>
      </c>
      <c r="H448" s="153">
        <v>0</v>
      </c>
      <c r="I448" s="153">
        <v>0</v>
      </c>
      <c r="J448" s="153">
        <v>0</v>
      </c>
      <c r="K448" s="153">
        <v>0</v>
      </c>
      <c r="L448" s="153">
        <v>0</v>
      </c>
      <c r="M448" s="153">
        <v>0</v>
      </c>
      <c r="N448" s="153">
        <v>0</v>
      </c>
      <c r="O448" s="153">
        <v>0</v>
      </c>
      <c r="P448" s="153">
        <v>0</v>
      </c>
      <c r="Q448" s="153">
        <v>0</v>
      </c>
    </row>
    <row r="449" spans="1:17" x14ac:dyDescent="0.35">
      <c r="A449" s="33" t="s">
        <v>128</v>
      </c>
      <c r="B449" s="153">
        <v>0</v>
      </c>
      <c r="C449" s="153">
        <v>0</v>
      </c>
      <c r="D449" s="153">
        <v>0</v>
      </c>
      <c r="E449" s="153">
        <v>0</v>
      </c>
      <c r="F449" s="153">
        <v>0</v>
      </c>
      <c r="G449" s="153">
        <v>0</v>
      </c>
      <c r="H449" s="153">
        <f>Kwh!H498/production!H557</f>
        <v>0.8728813559322034</v>
      </c>
      <c r="I449" s="153">
        <f>Kwh!I498/production!I557</f>
        <v>0.8728813559322034</v>
      </c>
      <c r="J449" s="153">
        <v>0</v>
      </c>
      <c r="K449" s="153">
        <v>0</v>
      </c>
      <c r="L449" s="153">
        <v>0</v>
      </c>
      <c r="M449" s="153">
        <v>0</v>
      </c>
      <c r="N449" s="153">
        <v>0</v>
      </c>
      <c r="O449" s="153">
        <v>0</v>
      </c>
      <c r="P449" s="153">
        <f>Kwh!P498/production!P557</f>
        <v>0.86428571428571432</v>
      </c>
      <c r="Q449" s="153">
        <f>Kwh!Q498/production!Q557</f>
        <v>0.86428571428571432</v>
      </c>
    </row>
    <row r="450" spans="1:17" x14ac:dyDescent="0.35">
      <c r="A450" s="46" t="s">
        <v>118</v>
      </c>
      <c r="B450" s="201">
        <f>Kwh!B499/production!B558</f>
        <v>0.82544921158782547</v>
      </c>
      <c r="C450" s="201">
        <f>Kwh!C499/production!C558</f>
        <v>0.94655870445344126</v>
      </c>
      <c r="D450" s="201">
        <f>Kwh!D499/production!D558</f>
        <v>0.78079534432589714</v>
      </c>
      <c r="E450" s="201">
        <f>Kwh!E499/production!E558</f>
        <v>0.87050825509873742</v>
      </c>
      <c r="F450" s="201">
        <f>Kwh!F499/production!F558</f>
        <v>0.68639328984156567</v>
      </c>
      <c r="G450" s="201">
        <f>Kwh!G499/production!G558</f>
        <v>0.76489361702127656</v>
      </c>
      <c r="H450" s="201">
        <f>Kwh!H499/production!H558</f>
        <v>0.75342874180083486</v>
      </c>
      <c r="I450" s="192">
        <f>Kwh!I499/production!I558</f>
        <v>0.8046093710340626</v>
      </c>
      <c r="J450" s="201">
        <f>Kwh!J499/production!J558</f>
        <v>0.82910958904109588</v>
      </c>
      <c r="K450" s="201">
        <f>Kwh!K499/production!K558</f>
        <v>0.83661016949152545</v>
      </c>
      <c r="L450" s="201">
        <f>Kwh!L499/production!L558</f>
        <v>0.80340760157273916</v>
      </c>
      <c r="M450" s="201">
        <f>Kwh!M499/production!M558</f>
        <v>0.8077185792349727</v>
      </c>
      <c r="N450" s="201">
        <f>Kwh!N499/production!N558</f>
        <v>0.74063703185159258</v>
      </c>
      <c r="O450" s="201">
        <f>Kwh!O499/production!O558</f>
        <v>0.84749098064939321</v>
      </c>
      <c r="P450" s="201">
        <f>Kwh!P499/production!P558</f>
        <v>0.84118163205615681</v>
      </c>
      <c r="Q450" s="192">
        <f>Kwh!Q499/production!Q558</f>
        <v>0.81615112160566705</v>
      </c>
    </row>
    <row r="451" spans="1:17" x14ac:dyDescent="0.35">
      <c r="A451" s="33" t="s">
        <v>99</v>
      </c>
      <c r="B451" s="154">
        <f>Kwh!B500/production!B559</f>
        <v>0.53170731707317076</v>
      </c>
      <c r="C451" s="154">
        <f>Kwh!C500/production!C559</f>
        <v>0.51293103448275867</v>
      </c>
      <c r="D451" s="154">
        <f>Kwh!D500/production!D559</f>
        <v>0.51028806584362141</v>
      </c>
      <c r="E451" s="154">
        <f>Kwh!E500/production!E559</f>
        <v>0.50952380952380949</v>
      </c>
      <c r="F451" s="154">
        <f>Kwh!F500/production!F559</f>
        <v>0.51724137931034486</v>
      </c>
      <c r="G451" s="154">
        <f>Kwh!G500/production!G559</f>
        <v>0.51363636363636367</v>
      </c>
      <c r="H451" s="154">
        <f>Kwh!H500/production!H559</f>
        <v>0.51111111111111107</v>
      </c>
      <c r="I451" s="153">
        <f>Kwh!I500/production!I559</f>
        <v>0.51495448634590379</v>
      </c>
      <c r="J451" s="153">
        <f>Kwh!J500/production!J559</f>
        <v>0.52036199095022628</v>
      </c>
      <c r="K451" s="153">
        <f>Kwh!K500/production!K559</f>
        <v>0.51405622489959835</v>
      </c>
      <c r="L451" s="153">
        <f>Kwh!L500/production!L559</f>
        <v>0.51405622489959835</v>
      </c>
      <c r="M451" s="153">
        <f>Kwh!M500/production!M559</f>
        <v>0.51184834123222744</v>
      </c>
      <c r="N451" s="153">
        <f>Kwh!N500/production!N559</f>
        <v>0.51219512195121952</v>
      </c>
      <c r="O451" s="153">
        <f>Kwh!O500/production!O559</f>
        <v>0.50574712643678166</v>
      </c>
      <c r="P451" s="153">
        <f>Kwh!P500/production!P559</f>
        <v>0.51724137931034486</v>
      </c>
      <c r="Q451" s="153">
        <f>Kwh!Q500/production!Q559</f>
        <v>0.5144429160935351</v>
      </c>
    </row>
    <row r="452" spans="1:17" x14ac:dyDescent="0.35">
      <c r="A452" s="33" t="s">
        <v>7</v>
      </c>
      <c r="B452" s="154">
        <f>Kwh!B501/production!B560</f>
        <v>0.46306306306306305</v>
      </c>
      <c r="C452" s="154">
        <f>Kwh!C501/production!C560</f>
        <v>0.4338896020539153</v>
      </c>
      <c r="D452" s="154">
        <f>Kwh!D501/production!D560</f>
        <v>0.36439354502863092</v>
      </c>
      <c r="E452" s="154">
        <f>Kwh!E501/production!E560</f>
        <v>0.37334801762114539</v>
      </c>
      <c r="F452" s="154">
        <f>Kwh!F501/production!F560</f>
        <v>0.41248665955176095</v>
      </c>
      <c r="G452" s="154">
        <f>Kwh!G501/production!G560</f>
        <v>0.35798664612223935</v>
      </c>
      <c r="H452" s="154">
        <f>Kwh!H501/production!H560</f>
        <v>0.45427286356821589</v>
      </c>
      <c r="I452" s="153">
        <f>Kwh!I501/production!I560</f>
        <v>0.40453982666116384</v>
      </c>
      <c r="J452" s="153">
        <f>Kwh!J501/production!J560</f>
        <v>0.46599362380446335</v>
      </c>
      <c r="K452" s="153">
        <f>Kwh!K501/production!K560</f>
        <v>0.42344244984160506</v>
      </c>
      <c r="L452" s="153">
        <f>Kwh!L501/production!L560</f>
        <v>0.41442953020134227</v>
      </c>
      <c r="M452" s="153">
        <f>Kwh!M501/production!M560</f>
        <v>0.41007583965330446</v>
      </c>
      <c r="N452" s="153">
        <f>Kwh!N501/production!N560</f>
        <v>0.43313481321061181</v>
      </c>
      <c r="O452" s="153">
        <f>Kwh!O501/production!O560</f>
        <v>0.45283018867924529</v>
      </c>
      <c r="P452" s="153">
        <f>Kwh!P501/production!P560</f>
        <v>0.4214786832164058</v>
      </c>
      <c r="Q452" s="153">
        <f>Kwh!Q501/production!Q560</f>
        <v>0.4317778634785962</v>
      </c>
    </row>
    <row r="453" spans="1:17" x14ac:dyDescent="0.35">
      <c r="A453" s="33" t="s">
        <v>103</v>
      </c>
      <c r="B453" s="154">
        <f>Kwh!B502/production!B561</f>
        <v>0.49259757738896365</v>
      </c>
      <c r="C453" s="154">
        <f>Kwh!C502/production!C561</f>
        <v>0.5013333333333333</v>
      </c>
      <c r="D453" s="154">
        <f>Kwh!D502/production!D561</f>
        <v>0.50131578947368416</v>
      </c>
      <c r="E453" s="154">
        <f>Kwh!E502/production!E561</f>
        <v>0.46965699208443273</v>
      </c>
      <c r="F453" s="154">
        <f>Kwh!F502/production!F561</f>
        <v>0.45888594164456231</v>
      </c>
      <c r="G453" s="154">
        <f>Kwh!G502/production!G561</f>
        <v>0.4496021220159151</v>
      </c>
      <c r="H453" s="154">
        <f>Kwh!H502/production!H561</f>
        <v>0.45442359249329761</v>
      </c>
      <c r="I453" s="153">
        <f>Kwh!I502/production!I561</f>
        <v>0.4754036087369421</v>
      </c>
      <c r="J453" s="153">
        <f>Kwh!J502/production!J561</f>
        <v>0.50196078431372548</v>
      </c>
      <c r="K453" s="153">
        <f>Kwh!K502/production!K561</f>
        <v>0.5243741765480896</v>
      </c>
      <c r="L453" s="153">
        <f>Kwh!L502/production!L561</f>
        <v>0.49071618037135278</v>
      </c>
      <c r="M453" s="153">
        <f>Kwh!M502/production!M561</f>
        <v>0.44993819530284301</v>
      </c>
      <c r="N453" s="153">
        <f>Kwh!N502/production!N561</f>
        <v>0.53541076487252126</v>
      </c>
      <c r="O453" s="153">
        <f>Kwh!O502/production!O561</f>
        <v>0.52380952380952384</v>
      </c>
      <c r="P453" s="153">
        <f>Kwh!P502/production!P561</f>
        <v>0.51187335092348285</v>
      </c>
      <c r="Q453" s="153">
        <f>Kwh!Q502/production!Q561</f>
        <v>0.50469219219219219</v>
      </c>
    </row>
    <row r="454" spans="1:17" x14ac:dyDescent="0.35">
      <c r="A454" s="54" t="s">
        <v>117</v>
      </c>
      <c r="B454" s="202">
        <f>Kwh!B503/production!B564</f>
        <v>0.47684653654802911</v>
      </c>
      <c r="C454" s="202">
        <f>Kwh!C503/production!C564</f>
        <v>0.46102362204724412</v>
      </c>
      <c r="D454" s="202">
        <f>Kwh!D503/production!D564</f>
        <v>0.41210670314637482</v>
      </c>
      <c r="E454" s="202">
        <f>Kwh!E503/production!E564</f>
        <v>0.40984195402298851</v>
      </c>
      <c r="F454" s="202">
        <f>Kwh!F503/production!F564</f>
        <v>0.24593128390596744</v>
      </c>
      <c r="G454" s="202">
        <f>Kwh!G503/production!G564</f>
        <v>0.39335843889079081</v>
      </c>
      <c r="H454" s="202">
        <f>Kwh!H503/production!H564</f>
        <v>0.4598698481561822</v>
      </c>
      <c r="I454" s="193">
        <f>Kwh!I503/production!I564</f>
        <v>0.4332381858547415</v>
      </c>
      <c r="J454" s="193">
        <f>Kwh!J503/production!J564</f>
        <v>0.47977684797768477</v>
      </c>
      <c r="K454" s="193">
        <f>Kwh!K503/production!K564</f>
        <v>0.45761543762922124</v>
      </c>
      <c r="L454" s="193">
        <f>Kwh!L503/production!L564</f>
        <v>0.44392690791830886</v>
      </c>
      <c r="M454" s="193">
        <f>Kwh!M503/production!M564</f>
        <v>0.42882065596650382</v>
      </c>
      <c r="N454" s="193">
        <f>Kwh!N503/production!N564</f>
        <v>0.46519216823785353</v>
      </c>
      <c r="O454" s="193">
        <f>Kwh!O503/production!O564</f>
        <v>0.47480691430673044</v>
      </c>
      <c r="P454" s="193">
        <f>Kwh!P503/production!P564</f>
        <v>0.45339430179387968</v>
      </c>
      <c r="Q454" s="193">
        <f>Kwh!Q503/production!Q564</f>
        <v>0.45753785385121792</v>
      </c>
    </row>
    <row r="455" spans="1:17" x14ac:dyDescent="0.35">
      <c r="A455" s="56" t="s">
        <v>9</v>
      </c>
      <c r="B455" s="203">
        <f>Kwh!B504/production!B565</f>
        <v>0.86933146330060773</v>
      </c>
      <c r="C455" s="203">
        <f>Kwh!C504/production!C565</f>
        <v>0.88708701440154902</v>
      </c>
      <c r="D455" s="203">
        <f>Kwh!D504/production!D565</f>
        <v>0.79528158295281581</v>
      </c>
      <c r="E455" s="203">
        <f>Kwh!E504/production!E565</f>
        <v>0.74953163280011526</v>
      </c>
      <c r="F455" s="203">
        <f>Kwh!F504/production!F565</f>
        <v>0.62800380680466339</v>
      </c>
      <c r="G455" s="203">
        <f>Kwh!G504/production!G565</f>
        <v>0.69975639464068207</v>
      </c>
      <c r="H455" s="203">
        <f>Kwh!H504/production!H565</f>
        <v>0.82235743259365301</v>
      </c>
      <c r="I455" s="194">
        <f>Kwh!I504/production!I565</f>
        <v>0.79453330989629112</v>
      </c>
      <c r="J455" s="194">
        <f>Kwh!J504/production!J565</f>
        <v>0.85664899746485368</v>
      </c>
      <c r="K455" s="194">
        <f>Kwh!K504/production!K565</f>
        <v>0.75511636065957199</v>
      </c>
      <c r="L455" s="194">
        <f>Kwh!L504/production!L565</f>
        <v>0.78081102570898486</v>
      </c>
      <c r="M455" s="194">
        <f>Kwh!M504/production!M565</f>
        <v>0.75711320063499821</v>
      </c>
      <c r="N455" s="194">
        <f>Kwh!N504/production!N565</f>
        <v>0.76741145709531733</v>
      </c>
      <c r="O455" s="194">
        <f>Kwh!O504/production!O565</f>
        <v>0.90325147794452021</v>
      </c>
      <c r="P455" s="194">
        <f>Kwh!P504/production!P565</f>
        <v>0.81598263206864463</v>
      </c>
      <c r="Q455" s="194">
        <f>Kwh!Q504/production!Q565</f>
        <v>0.80669039383761931</v>
      </c>
    </row>
    <row r="457" spans="1:17" ht="15.5" x14ac:dyDescent="0.35">
      <c r="A457" s="33" t="s">
        <v>1</v>
      </c>
      <c r="B457" s="64" t="s">
        <v>1702</v>
      </c>
      <c r="C457" s="64" t="s">
        <v>1703</v>
      </c>
      <c r="D457" s="64" t="s">
        <v>1704</v>
      </c>
      <c r="E457" s="64" t="s">
        <v>1705</v>
      </c>
      <c r="F457" s="64" t="s">
        <v>1706</v>
      </c>
      <c r="G457" s="64" t="s">
        <v>1707</v>
      </c>
      <c r="H457" s="64" t="s">
        <v>1708</v>
      </c>
      <c r="I457" s="65" t="s">
        <v>1709</v>
      </c>
      <c r="J457" s="64" t="s">
        <v>1710</v>
      </c>
      <c r="K457" s="64" t="s">
        <v>1717</v>
      </c>
      <c r="L457" s="64" t="s">
        <v>1718</v>
      </c>
      <c r="M457" s="64" t="s">
        <v>1719</v>
      </c>
      <c r="N457" s="64" t="s">
        <v>1720</v>
      </c>
      <c r="O457" s="64" t="s">
        <v>1721</v>
      </c>
      <c r="P457" s="64" t="s">
        <v>1722</v>
      </c>
      <c r="Q457" s="195" t="s">
        <v>1723</v>
      </c>
    </row>
    <row r="458" spans="1:17" x14ac:dyDescent="0.35">
      <c r="A458" s="33" t="s">
        <v>2</v>
      </c>
      <c r="B458" s="154">
        <f>Kwh!B508/production!B569</f>
        <v>1.1000000000000001</v>
      </c>
      <c r="C458" s="154">
        <f>Kwh!C508/production!C569</f>
        <v>1.095</v>
      </c>
      <c r="D458" s="154">
        <f>Kwh!D508/production!D569</f>
        <v>1.0628930817610063</v>
      </c>
      <c r="E458" s="154">
        <f>Kwh!E508/production!E569</f>
        <v>1.5757575757575757</v>
      </c>
      <c r="F458" s="154">
        <f>Kwh!F508/production!F569</f>
        <v>1.0267379679144386</v>
      </c>
      <c r="G458" s="154">
        <f>Kwh!G508/production!G569</f>
        <v>1.1406844106463878</v>
      </c>
      <c r="H458" s="154">
        <f>Kwh!H508/production!H569</f>
        <v>1.1226053639846743</v>
      </c>
      <c r="I458" s="154">
        <f>Kwh!I508/production!I569</f>
        <v>1.1037613488975357</v>
      </c>
      <c r="J458" s="154">
        <f>Kwh!J508/production!J569</f>
        <v>1.2644628099173554</v>
      </c>
      <c r="K458" s="154">
        <f>Kwh!K508/production!K569</f>
        <v>1.0820895522388059</v>
      </c>
      <c r="L458" s="154">
        <f>Kwh!L508/production!L569</f>
        <v>1.1226765799256506</v>
      </c>
      <c r="M458" s="154">
        <f>Kwh!M508/production!M569</f>
        <v>1.1834862385321101</v>
      </c>
      <c r="N458" s="154">
        <f>Kwh!N508/production!N569</f>
        <v>1.0775862068965518</v>
      </c>
      <c r="O458" s="154">
        <f>Kwh!O508/production!O569</f>
        <v>1.1042345276872965</v>
      </c>
      <c r="P458" s="154">
        <f>Kwh!P508/production!P569</f>
        <v>1.0878661087866108</v>
      </c>
      <c r="Q458" s="154">
        <f>Kwh!Q508/production!Q569</f>
        <v>1.1125827814569536</v>
      </c>
    </row>
    <row r="459" spans="1:17" x14ac:dyDescent="0.35">
      <c r="A459" s="33" t="s">
        <v>3</v>
      </c>
      <c r="B459" s="154">
        <f>Kwh!B509/production!B570</f>
        <v>1.764406779661017</v>
      </c>
      <c r="C459" s="154">
        <f>Kwh!C509/production!C570</f>
        <v>1.7826086956521738</v>
      </c>
      <c r="D459" s="154">
        <f>Kwh!D509/production!D570</f>
        <v>1.7403708987161197</v>
      </c>
      <c r="E459" s="154">
        <f>Kwh!E509/production!E570</f>
        <v>2.0195381882770871</v>
      </c>
      <c r="F459" s="154">
        <f>Kwh!F509/production!F570</f>
        <v>1.6639072847682119</v>
      </c>
      <c r="G459" s="154">
        <f>Kwh!G509/production!G570</f>
        <v>1.5761381475667191</v>
      </c>
      <c r="H459" s="154">
        <f>Kwh!H509/production!H570</f>
        <v>1.5898161244695899</v>
      </c>
      <c r="I459" s="154">
        <f>Kwh!I509/production!I570</f>
        <v>1.7271704903283851</v>
      </c>
      <c r="J459" s="154">
        <f>Kwh!J509/production!J570</f>
        <v>1.9303571428571429</v>
      </c>
      <c r="K459" s="154">
        <f>Kwh!K509/production!K570</f>
        <v>1.7695238095238095</v>
      </c>
      <c r="L459" s="154">
        <f>Kwh!L509/production!L570</f>
        <v>1.4943502824858756</v>
      </c>
      <c r="M459" s="154">
        <f>Kwh!M509/production!M570</f>
        <v>1.6764705882352942</v>
      </c>
      <c r="N459" s="154">
        <f>Kwh!N509/production!N570</f>
        <v>1.5974025974025974</v>
      </c>
      <c r="O459" s="154">
        <f>Kwh!O509/production!O570</f>
        <v>2.0943952802359882</v>
      </c>
      <c r="P459" s="154">
        <f>Kwh!P509/production!P570</f>
        <v>1.3775862068965516</v>
      </c>
      <c r="Q459" s="154">
        <f>Kwh!Q509/production!Q570</f>
        <v>1.6718274111675127</v>
      </c>
    </row>
    <row r="460" spans="1:17" x14ac:dyDescent="0.35">
      <c r="A460" s="33" t="s">
        <v>100</v>
      </c>
      <c r="B460" s="154">
        <f>Kwh!B510/production!B571</f>
        <v>0.54374999999999996</v>
      </c>
      <c r="C460" s="154">
        <f>Kwh!C510/production!C571</f>
        <v>0.56000000000000005</v>
      </c>
      <c r="D460" s="154">
        <f>Kwh!D510/production!D571</f>
        <v>0.5347826086956522</v>
      </c>
      <c r="E460" s="154">
        <f>Kwh!E510/production!E571</f>
        <v>0.78</v>
      </c>
      <c r="F460" s="154">
        <f>Kwh!F510/production!F571</f>
        <v>0.72962962962962963</v>
      </c>
      <c r="G460" s="154">
        <f>Kwh!G510/production!G571</f>
        <v>0.6</v>
      </c>
      <c r="H460" s="154">
        <f>Kwh!H510/production!H571</f>
        <v>0.69230769230769229</v>
      </c>
      <c r="I460" s="154">
        <f>Kwh!I510/production!I571</f>
        <v>0.63913043478260867</v>
      </c>
      <c r="J460" s="154">
        <f>Kwh!J510/production!J571</f>
        <v>0.55925925925925923</v>
      </c>
      <c r="K460" s="154">
        <f>Kwh!K510/production!K571</f>
        <v>0.57931034482758625</v>
      </c>
      <c r="L460" s="154">
        <f>Kwh!L510/production!L571</f>
        <v>0.62</v>
      </c>
      <c r="M460" s="154">
        <f>Kwh!M510/production!M571</f>
        <v>0.62727272727272732</v>
      </c>
      <c r="N460" s="154">
        <f>Kwh!N510/production!N571</f>
        <v>0.5461538461538461</v>
      </c>
      <c r="O460" s="154">
        <f>Kwh!O510/production!O571</f>
        <v>0.56666666666666665</v>
      </c>
      <c r="P460" s="154">
        <f>Kwh!P510/production!P571</f>
        <v>0.54</v>
      </c>
      <c r="Q460" s="154">
        <f>Kwh!Q510/production!Q571</f>
        <v>0.5770700636942675</v>
      </c>
    </row>
    <row r="461" spans="1:17" x14ac:dyDescent="0.35">
      <c r="A461" s="33" t="s">
        <v>125</v>
      </c>
      <c r="B461" s="154">
        <f>Kwh!B512/production!B573</f>
        <v>1.1154898741105637</v>
      </c>
      <c r="C461" s="154">
        <f>Kwh!C512/production!C573</f>
        <v>1.1503267973856208</v>
      </c>
      <c r="D461" s="154">
        <f>Kwh!D512/production!D573</f>
        <v>1.08</v>
      </c>
      <c r="E461" s="154">
        <f>Kwh!E512/production!E573</f>
        <v>0.93005872931126532</v>
      </c>
      <c r="F461" s="154">
        <f>Kwh!F512/production!F573</f>
        <v>1.0639351643403872</v>
      </c>
      <c r="G461" s="154">
        <f>Kwh!G512/production!G573</f>
        <v>1.2570914002701485</v>
      </c>
      <c r="H461" s="154">
        <f>Kwh!H512/production!H573</f>
        <v>1.5326086956521738</v>
      </c>
      <c r="I461" s="154">
        <f>Kwh!I512/production!I573</f>
        <v>1.1470836207557293</v>
      </c>
      <c r="J461" s="154">
        <f>Kwh!J512/production!J573</f>
        <v>0.92747053490480502</v>
      </c>
      <c r="K461" s="154">
        <f>Kwh!K512/production!K573</f>
        <v>1.1824264049955397</v>
      </c>
      <c r="L461" s="154">
        <f>Kwh!L512/production!L573</f>
        <v>1.229312762973352</v>
      </c>
      <c r="M461" s="154">
        <f>Kwh!M512/production!M573</f>
        <v>0.78794848206071755</v>
      </c>
      <c r="N461" s="154">
        <f>Kwh!N512/production!N573</f>
        <v>1.2946107784431138</v>
      </c>
      <c r="O461" s="154">
        <f>Kwh!O512/production!O573</f>
        <v>1.3283877349159248</v>
      </c>
      <c r="P461" s="154">
        <f>Kwh!P512/production!P573</f>
        <v>0.84812442817932299</v>
      </c>
      <c r="Q461" s="154">
        <f>Kwh!Q512/production!Q573</f>
        <v>1.0674278328306763</v>
      </c>
    </row>
    <row r="462" spans="1:17" x14ac:dyDescent="0.35">
      <c r="A462" s="198" t="s">
        <v>119</v>
      </c>
      <c r="B462" s="199">
        <f>Kwh!B513/production!B574</f>
        <v>1.2159607980399021</v>
      </c>
      <c r="C462" s="199">
        <f>Kwh!C513/production!C574</f>
        <v>1.2376020087884494</v>
      </c>
      <c r="D462" s="199">
        <f>Kwh!D513/production!D574</f>
        <v>1.2019089574155652</v>
      </c>
      <c r="E462" s="199">
        <f>Kwh!E513/production!E574</f>
        <v>1.1566129636568003</v>
      </c>
      <c r="F462" s="199">
        <f>Kwh!F513/production!F574</f>
        <v>1.1447288238878732</v>
      </c>
      <c r="G462" s="199">
        <f>Kwh!G513/production!G574</f>
        <v>1.2518323072412783</v>
      </c>
      <c r="H462" s="199">
        <f>Kwh!H513/production!H574</f>
        <v>1.3201478743068391</v>
      </c>
      <c r="I462" s="107">
        <f>Kwh!I513/production!I574</f>
        <v>1.2180090237112413</v>
      </c>
      <c r="J462" s="199">
        <f>Kwh!J513/production!J574</f>
        <v>1.0867912575229648</v>
      </c>
      <c r="K462" s="199">
        <f>Kwh!K513/production!K574</f>
        <v>1.214436090225564</v>
      </c>
      <c r="L462" s="199">
        <f>Kwh!L513/production!L574</f>
        <v>1.2435651171724933</v>
      </c>
      <c r="M462" s="199">
        <f>Kwh!M513/production!M574</f>
        <v>0.96500802568218302</v>
      </c>
      <c r="N462" s="199">
        <f>Kwh!N513/production!N574</f>
        <v>1.2995658465991318</v>
      </c>
      <c r="O462" s="199">
        <f>Kwh!O513/production!O574</f>
        <v>1.3391243919388465</v>
      </c>
      <c r="P462" s="199">
        <f>Kwh!P513/production!P574</f>
        <v>0.89489136817381087</v>
      </c>
      <c r="Q462" s="107">
        <f>Kwh!Q513/production!Q574</f>
        <v>1.1392131024096386</v>
      </c>
    </row>
    <row r="463" spans="1:17" x14ac:dyDescent="0.35">
      <c r="A463" s="33" t="s">
        <v>4</v>
      </c>
      <c r="B463" s="154">
        <f>Kwh!B514/production!B575</f>
        <v>0.8260450160771704</v>
      </c>
      <c r="C463" s="154">
        <f>Kwh!C514/production!C575</f>
        <v>0.85105711580940357</v>
      </c>
      <c r="D463" s="154">
        <f>Kwh!D514/production!D575</f>
        <v>0.7293621013133208</v>
      </c>
      <c r="E463" s="154">
        <f>Kwh!E514/production!E575</f>
        <v>0.85594013096351729</v>
      </c>
      <c r="F463" s="154">
        <f>Kwh!F514/production!F575</f>
        <v>0.87214611872146119</v>
      </c>
      <c r="G463" s="154">
        <f>Kwh!G514/production!G575</f>
        <v>0.7092696629213483</v>
      </c>
      <c r="H463" s="154">
        <f>Kwh!H514/production!H575</f>
        <v>0.84964028776978417</v>
      </c>
      <c r="I463" s="153">
        <f>Kwh!I514/production!I575</f>
        <v>0.81678817196974862</v>
      </c>
      <c r="J463" s="154">
        <f>Kwh!J514/production!J575</f>
        <v>0.80045351473922899</v>
      </c>
      <c r="K463" s="154">
        <f>Kwh!K514/production!K575</f>
        <v>0.81078167115902966</v>
      </c>
      <c r="L463" s="154">
        <f>Kwh!L514/production!L575</f>
        <v>0.73260359655981233</v>
      </c>
      <c r="M463" s="154">
        <f>Kwh!M514/production!M575</f>
        <v>0.75315789473684214</v>
      </c>
      <c r="N463" s="154">
        <f>Kwh!N514/production!N575</f>
        <v>0.73641304347826086</v>
      </c>
      <c r="O463" s="154">
        <f>Kwh!O514/production!O575</f>
        <v>0.67088036117381489</v>
      </c>
      <c r="P463" s="154">
        <f>Kwh!P514/production!P575</f>
        <v>0.68562030075187974</v>
      </c>
      <c r="Q463" s="153">
        <f>Kwh!Q514/production!Q575</f>
        <v>0.74035166145134856</v>
      </c>
    </row>
    <row r="464" spans="1:17" x14ac:dyDescent="0.35">
      <c r="A464" s="33" t="s">
        <v>112</v>
      </c>
      <c r="B464" s="153">
        <v>0</v>
      </c>
      <c r="C464" s="153">
        <v>0</v>
      </c>
      <c r="D464" s="153">
        <v>0</v>
      </c>
      <c r="E464" s="153">
        <v>0</v>
      </c>
      <c r="F464" s="153">
        <v>0</v>
      </c>
      <c r="G464" s="153">
        <v>0</v>
      </c>
      <c r="H464" s="153">
        <v>0</v>
      </c>
      <c r="I464" s="153">
        <v>0</v>
      </c>
      <c r="J464" s="153">
        <v>0</v>
      </c>
      <c r="K464" s="153">
        <v>0</v>
      </c>
      <c r="L464" s="153">
        <v>0</v>
      </c>
      <c r="M464" s="153">
        <v>0</v>
      </c>
      <c r="N464" s="153">
        <v>0</v>
      </c>
      <c r="O464" s="153">
        <v>0</v>
      </c>
      <c r="P464" s="153">
        <v>0</v>
      </c>
      <c r="Q464" s="153">
        <v>0</v>
      </c>
    </row>
    <row r="465" spans="1:17" x14ac:dyDescent="0.35">
      <c r="A465" s="33" t="s">
        <v>128</v>
      </c>
      <c r="B465" s="153">
        <v>0</v>
      </c>
      <c r="C465" s="153">
        <v>0</v>
      </c>
      <c r="D465" s="153">
        <v>0</v>
      </c>
      <c r="E465" s="153">
        <v>0</v>
      </c>
      <c r="F465" s="153">
        <v>0</v>
      </c>
      <c r="G465" s="153">
        <v>0</v>
      </c>
      <c r="H465" s="153">
        <f>Kwh!H516/production!H579</f>
        <v>0.88235294117647056</v>
      </c>
      <c r="I465" s="153">
        <f>Kwh!I516/production!I579</f>
        <v>0.88235294117647056</v>
      </c>
      <c r="J465" s="153">
        <v>0</v>
      </c>
      <c r="K465" s="153">
        <v>0</v>
      </c>
      <c r="L465" s="153">
        <v>0</v>
      </c>
      <c r="M465" s="153">
        <v>0</v>
      </c>
      <c r="N465" s="153">
        <v>0</v>
      </c>
      <c r="O465" s="153">
        <v>0</v>
      </c>
      <c r="P465" s="153">
        <f>Kwh!P516/production!P579</f>
        <v>0.87356321839080464</v>
      </c>
      <c r="Q465" s="153">
        <f>Kwh!Q516/production!Q579</f>
        <v>0.87356321839080464</v>
      </c>
    </row>
    <row r="466" spans="1:17" x14ac:dyDescent="0.35">
      <c r="A466" s="46" t="s">
        <v>118</v>
      </c>
      <c r="B466" s="201">
        <f>Kwh!B517/production!B580</f>
        <v>0.8260450160771704</v>
      </c>
      <c r="C466" s="201">
        <f>Kwh!C517/production!C580</f>
        <v>0.85105711580940357</v>
      </c>
      <c r="D466" s="201">
        <f>Kwh!D517/production!D580</f>
        <v>0.7293621013133208</v>
      </c>
      <c r="E466" s="201">
        <f>Kwh!E517/production!E580</f>
        <v>0.85594013096351729</v>
      </c>
      <c r="F466" s="201">
        <f>Kwh!F517/production!F580</f>
        <v>0.87214611872146119</v>
      </c>
      <c r="G466" s="201">
        <f>Kwh!G517/production!G580</f>
        <v>0.7092696629213483</v>
      </c>
      <c r="H466" s="201">
        <f>Kwh!H517/production!H580</f>
        <v>0.80823680823680821</v>
      </c>
      <c r="I466" s="192">
        <f>Kwh!I517/production!I580</f>
        <v>0.81281584798868001</v>
      </c>
      <c r="J466" s="201">
        <f>Kwh!J517/production!J580</f>
        <v>0.80045351473922899</v>
      </c>
      <c r="K466" s="201">
        <f>Kwh!K517/production!K580</f>
        <v>0.81078167115902966</v>
      </c>
      <c r="L466" s="201">
        <f>Kwh!L517/production!L580</f>
        <v>0.73260359655981233</v>
      </c>
      <c r="M466" s="201">
        <f>Kwh!M517/production!M580</f>
        <v>0.75315789473684214</v>
      </c>
      <c r="N466" s="201">
        <f>Kwh!N517/production!N580</f>
        <v>0.73641304347826086</v>
      </c>
      <c r="O466" s="201">
        <f>Kwh!O517/production!O580</f>
        <v>0.67088036117381489</v>
      </c>
      <c r="P466" s="201">
        <f>Kwh!P517/production!P580</f>
        <v>0.67177242888402622</v>
      </c>
      <c r="Q466" s="192">
        <f>Kwh!Q517/production!Q580</f>
        <v>0.73738861477281092</v>
      </c>
    </row>
    <row r="467" spans="1:17" x14ac:dyDescent="0.35">
      <c r="A467" s="33" t="s">
        <v>99</v>
      </c>
      <c r="B467" s="154">
        <f>Kwh!B518/production!B581</f>
        <v>0.50785340314136129</v>
      </c>
      <c r="C467" s="154">
        <f>Kwh!C518/production!C581</f>
        <v>0.51372549019607838</v>
      </c>
      <c r="D467" s="154">
        <f>Kwh!D518/production!D581</f>
        <v>0.71904761904761905</v>
      </c>
      <c r="E467" s="154">
        <f>Kwh!E518/production!E581</f>
        <v>0.71904761904761905</v>
      </c>
      <c r="F467" s="154">
        <f>Kwh!F518/production!F581</f>
        <v>0.52380952380952384</v>
      </c>
      <c r="G467" s="154">
        <f>Kwh!G518/production!G581</f>
        <v>0.51764705882352946</v>
      </c>
      <c r="H467" s="154">
        <f>Kwh!H518/production!H581</f>
        <v>0.54666666666666663</v>
      </c>
      <c r="I467" s="153">
        <f>Kwh!I518/production!I581</f>
        <v>0.58197932053175772</v>
      </c>
      <c r="J467" s="153">
        <f>Kwh!J518/production!J581</f>
        <v>0.51666666666666672</v>
      </c>
      <c r="K467" s="153">
        <f>Kwh!K518/production!K581</f>
        <v>0.51082251082251084</v>
      </c>
      <c r="L467" s="153">
        <f>Kwh!L518/production!L581</f>
        <v>1</v>
      </c>
      <c r="M467" s="153">
        <f>Kwh!M518/production!M581</f>
        <v>0.53977272727272729</v>
      </c>
      <c r="N467" s="153">
        <f>Kwh!N518/production!N581</f>
        <v>0.5</v>
      </c>
      <c r="O467" s="153">
        <f>Kwh!O518/production!O581</f>
        <v>0.51376146788990829</v>
      </c>
      <c r="P467" s="153">
        <f>Kwh!P518/production!P581</f>
        <v>0.50877192982456143</v>
      </c>
      <c r="Q467" s="153">
        <f>Kwh!Q514/production!Q581</f>
        <v>7.3227708179808397</v>
      </c>
    </row>
    <row r="468" spans="1:17" x14ac:dyDescent="0.35">
      <c r="A468" s="33" t="s">
        <v>7</v>
      </c>
      <c r="B468" s="154">
        <f>Kwh!B519/production!B582</f>
        <v>0.46299297676931389</v>
      </c>
      <c r="C468" s="154">
        <f>Kwh!C519/production!C582</f>
        <v>0.45654565456545654</v>
      </c>
      <c r="D468" s="154">
        <f>Kwh!D519/production!D582</f>
        <v>0.49421965317919075</v>
      </c>
      <c r="E468" s="154">
        <f>Kwh!E519/production!E582</f>
        <v>0.52591568762957841</v>
      </c>
      <c r="F468" s="154">
        <f>Kwh!F519/production!F582</f>
        <v>0</v>
      </c>
      <c r="G468" s="154">
        <f>Kwh!G519/production!G582</f>
        <v>0.45983701979045399</v>
      </c>
      <c r="H468" s="154">
        <f>Kwh!H519/production!H582</f>
        <v>0.5197174808711007</v>
      </c>
      <c r="I468" s="153">
        <f>Kwh!I519/production!I582</f>
        <v>0.44881392621989719</v>
      </c>
      <c r="J468" s="153">
        <f>Kwh!J519/production!J582</f>
        <v>0.41250685682940208</v>
      </c>
      <c r="K468" s="153">
        <f>Kwh!K519/production!K582</f>
        <v>0.44432432432432434</v>
      </c>
      <c r="L468" s="153">
        <f>Kwh!L519/production!L582</f>
        <v>0.4660633484162896</v>
      </c>
      <c r="M468" s="153">
        <f>Kwh!M519/production!M582</f>
        <v>0.38787553648068668</v>
      </c>
      <c r="N468" s="153">
        <f>Kwh!N519/production!N582</f>
        <v>0.41129461907298881</v>
      </c>
      <c r="O468" s="153">
        <f>Kwh!O519/production!O582</f>
        <v>0.40198785201546106</v>
      </c>
      <c r="P468" s="153">
        <f>Kwh!P519/production!P582</f>
        <v>0.4316702819956616</v>
      </c>
      <c r="Q468" s="153">
        <f>Kwh!Q519/production!Q582</f>
        <v>0.42198332943834227</v>
      </c>
    </row>
    <row r="469" spans="1:17" x14ac:dyDescent="0.35">
      <c r="A469" s="33" t="s">
        <v>103</v>
      </c>
      <c r="B469" s="154">
        <f>Kwh!B520/production!B583</f>
        <v>0.50416666666666665</v>
      </c>
      <c r="C469" s="154">
        <f>Kwh!C520/production!C583</f>
        <v>0.52956989247311825</v>
      </c>
      <c r="D469" s="154">
        <f>Kwh!D520/production!D583</f>
        <v>0.55194805194805197</v>
      </c>
      <c r="E469" s="154">
        <f>Kwh!E520/production!E583</f>
        <v>0.55194805194805197</v>
      </c>
      <c r="F469" s="154">
        <f>Kwh!F520/production!F583</f>
        <v>0.54027777777777775</v>
      </c>
      <c r="G469" s="154">
        <f>Kwh!G520/production!G583</f>
        <v>0.5813648293963255</v>
      </c>
      <c r="H469" s="154">
        <f>Kwh!H520/production!H583</f>
        <v>0.60817941952506593</v>
      </c>
      <c r="I469" s="153">
        <f>Kwh!I520/production!I583</f>
        <v>0.55301296720061022</v>
      </c>
      <c r="J469" s="153">
        <f>Kwh!J520/production!J583</f>
        <v>0.51004016064257029</v>
      </c>
      <c r="K469" s="153">
        <f>Kwh!K520/production!K583</f>
        <v>0.49867724867724866</v>
      </c>
      <c r="L469" s="153">
        <f>Kwh!L520/production!L583</f>
        <v>0.58888888888888891</v>
      </c>
      <c r="M469" s="153">
        <f>Kwh!M520/production!M583</f>
        <v>0.4844559585492228</v>
      </c>
      <c r="N469" s="153">
        <f>Kwh!N520/production!N583</f>
        <v>0.45022288261515603</v>
      </c>
      <c r="O469" s="153">
        <f>Kwh!O520/production!O583</f>
        <v>0.6237424547283702</v>
      </c>
      <c r="P469" s="153">
        <f>Kwh!P520/production!P583</f>
        <v>0.51131824234354195</v>
      </c>
      <c r="Q469" s="153">
        <f>Kwh!Q520/production!Q583</f>
        <v>0.51932465419039875</v>
      </c>
    </row>
    <row r="470" spans="1:17" x14ac:dyDescent="0.35">
      <c r="A470" s="54" t="s">
        <v>117</v>
      </c>
      <c r="B470" s="202">
        <f>Kwh!B521/production!B586</f>
        <v>0.47682838522809556</v>
      </c>
      <c r="C470" s="202">
        <f>Kwh!C521/production!C586</f>
        <v>0.48100816471423502</v>
      </c>
      <c r="D470" s="202">
        <f>Kwh!D521/production!D586</f>
        <v>0.52804428044280438</v>
      </c>
      <c r="E470" s="202">
        <f>Kwh!E521/production!E586</f>
        <v>0.55088586732591682</v>
      </c>
      <c r="F470" s="202">
        <f>Kwh!F521/production!F586</f>
        <v>0.15763384005287509</v>
      </c>
      <c r="G470" s="202">
        <f>Kwh!G521/production!G586</f>
        <v>0.49849056603773584</v>
      </c>
      <c r="H470" s="202">
        <f>Kwh!H521/production!H586</f>
        <v>0.54698887610280011</v>
      </c>
      <c r="I470" s="193">
        <f>Kwh!I521/production!I586</f>
        <v>0.48990670059372349</v>
      </c>
      <c r="J470" s="193">
        <f>Kwh!J521/production!J586</f>
        <v>0.44581818181818184</v>
      </c>
      <c r="K470" s="193">
        <f>Kwh!K521/production!K586</f>
        <v>0.46422277053225236</v>
      </c>
      <c r="L470" s="193">
        <f>Kwh!L521/production!L586</f>
        <v>0.53400977076287115</v>
      </c>
      <c r="M470" s="193">
        <f>Kwh!M521/production!M586</f>
        <v>0.42389758179231862</v>
      </c>
      <c r="N470" s="193">
        <f>Kwh!N521/production!N586</f>
        <v>0.42748368382886148</v>
      </c>
      <c r="O470" s="193">
        <f>Kwh!O521/production!O586</f>
        <v>0.45526524148851938</v>
      </c>
      <c r="P470" s="193">
        <f>Kwh!P521/production!P586</f>
        <v>0.45806218365871293</v>
      </c>
      <c r="Q470" s="193">
        <f>Kwh!Q521/production!Q586</f>
        <v>0.45798011512297226</v>
      </c>
    </row>
    <row r="471" spans="1:17" x14ac:dyDescent="0.35">
      <c r="A471" s="56" t="s">
        <v>9</v>
      </c>
      <c r="B471" s="203">
        <f>Kwh!B522/production!B587</f>
        <v>0.8431664566387902</v>
      </c>
      <c r="C471" s="203">
        <f>Kwh!C522/production!C587</f>
        <v>0.87167466201482768</v>
      </c>
      <c r="D471" s="203">
        <f>Kwh!D522/production!D587</f>
        <v>0.82738567274649744</v>
      </c>
      <c r="E471" s="203">
        <f>Kwh!E522/production!E587</f>
        <v>0.86452861487420518</v>
      </c>
      <c r="F471" s="203">
        <f>Kwh!F522/production!F587</f>
        <v>0.81999695168419451</v>
      </c>
      <c r="G471" s="203">
        <f>Kwh!G522/production!G587</f>
        <v>0.88189712758851035</v>
      </c>
      <c r="H471" s="203">
        <f>Kwh!H522/production!H587</f>
        <v>0.91071948732886687</v>
      </c>
      <c r="I471" s="194">
        <f>Kwh!I522/production!I587</f>
        <v>0.86399925037481262</v>
      </c>
      <c r="J471" s="194">
        <f>Kwh!J522/production!J587</f>
        <v>0.79166666666666663</v>
      </c>
      <c r="K471" s="194">
        <f>Kwh!K522/production!K587</f>
        <v>0.85555694149931394</v>
      </c>
      <c r="L471" s="194">
        <f>Kwh!L522/production!L587</f>
        <v>0.8551123337918386</v>
      </c>
      <c r="M471" s="194">
        <f>Kwh!M522/production!M587</f>
        <v>0.71917720710361566</v>
      </c>
      <c r="N471" s="194">
        <f>Kwh!N522/production!N587</f>
        <v>0.83211083944580277</v>
      </c>
      <c r="O471" s="194">
        <f>Kwh!O522/production!O587</f>
        <v>0.85181782386139915</v>
      </c>
      <c r="P471" s="194">
        <f>Kwh!P522/production!P587</f>
        <v>0.6917346576800284</v>
      </c>
      <c r="Q471" s="194">
        <f>Kwh!Q522/production!Q587</f>
        <v>0.79668872944361013</v>
      </c>
    </row>
    <row r="473" spans="1:17" ht="15.5" x14ac:dyDescent="0.35">
      <c r="A473" s="33" t="s">
        <v>1</v>
      </c>
      <c r="B473" s="64" t="s">
        <v>1750</v>
      </c>
      <c r="C473" s="64" t="s">
        <v>1751</v>
      </c>
      <c r="D473" s="64" t="s">
        <v>1752</v>
      </c>
      <c r="E473" s="64" t="s">
        <v>1753</v>
      </c>
      <c r="F473" s="64" t="s">
        <v>1754</v>
      </c>
      <c r="G473" s="64" t="s">
        <v>1755</v>
      </c>
      <c r="H473" s="64" t="s">
        <v>1756</v>
      </c>
      <c r="I473" s="65" t="s">
        <v>383</v>
      </c>
      <c r="J473" s="64" t="s">
        <v>1757</v>
      </c>
      <c r="K473" s="64" t="s">
        <v>1758</v>
      </c>
      <c r="L473" s="64" t="s">
        <v>1759</v>
      </c>
      <c r="M473" s="64" t="s">
        <v>1760</v>
      </c>
      <c r="N473" s="64" t="s">
        <v>1761</v>
      </c>
      <c r="O473" s="64" t="s">
        <v>1762</v>
      </c>
      <c r="P473" s="64" t="s">
        <v>1763</v>
      </c>
      <c r="Q473" s="195" t="s">
        <v>1764</v>
      </c>
    </row>
    <row r="474" spans="1:17" x14ac:dyDescent="0.35">
      <c r="A474" s="33" t="s">
        <v>2</v>
      </c>
      <c r="B474" s="154">
        <f>Kwh!B526/production!B591</f>
        <v>1.1398601398601398</v>
      </c>
      <c r="C474" s="154">
        <f>Kwh!C526/production!C591</f>
        <v>1.0911949685534592</v>
      </c>
      <c r="D474" s="154">
        <f>Kwh!D526/production!D591</f>
        <v>1.0686274509803921</v>
      </c>
      <c r="E474" s="154">
        <f>Kwh!E526/production!E591</f>
        <v>1.1185185185185185</v>
      </c>
      <c r="F474" s="154">
        <f>Kwh!F526/production!F591</f>
        <v>0.95252225519287836</v>
      </c>
      <c r="G474" s="154">
        <f>Kwh!G526/production!G591</f>
        <v>1.0915254237288134</v>
      </c>
      <c r="H474" s="154">
        <f>Kwh!H526/production!H591</f>
        <v>1.0912547528517109</v>
      </c>
      <c r="I474" s="154">
        <f>Kwh!I526/production!I591</f>
        <v>1.070910973084886</v>
      </c>
      <c r="J474" s="154">
        <f>Kwh!J526/production!J591</f>
        <v>1.1652542372881356</v>
      </c>
      <c r="K474" s="154">
        <f>Kwh!K526/production!K591</f>
        <v>1.0906148867313916</v>
      </c>
      <c r="L474" s="154">
        <f>Kwh!L526/production!L591</f>
        <v>1.0878378378378379</v>
      </c>
      <c r="M474" s="154">
        <f>Kwh!M526/production!M591</f>
        <v>1.1128048780487805</v>
      </c>
      <c r="N474" s="154">
        <f>Kwh!N526/production!N591</f>
        <v>1.0807017543859649</v>
      </c>
      <c r="O474" s="154">
        <f>Kwh!O526/production!O591</f>
        <v>1.106312292358804</v>
      </c>
      <c r="P474" s="154">
        <f>Kwh!P526/production!P591</f>
        <v>1.1136363636363635</v>
      </c>
      <c r="Q474" s="154">
        <f>Kwh!Q526/production!Q591</f>
        <v>1.1063291139240505</v>
      </c>
    </row>
    <row r="475" spans="1:17" x14ac:dyDescent="0.35">
      <c r="A475" s="33" t="s">
        <v>3</v>
      </c>
      <c r="B475" s="154">
        <f>Kwh!B527/production!B592</f>
        <v>1.7573289902280129</v>
      </c>
      <c r="C475" s="154">
        <f>Kwh!C527/production!C592</f>
        <v>1.6870342771982116</v>
      </c>
      <c r="D475" s="154">
        <f>Kwh!D527/production!D592</f>
        <v>1.7443365695792881</v>
      </c>
      <c r="E475" s="154">
        <f>Kwh!E527/production!E592</f>
        <v>1.532640949554896</v>
      </c>
      <c r="F475" s="154">
        <f>Kwh!F527/production!F592</f>
        <v>1.6111111111111112</v>
      </c>
      <c r="G475" s="154">
        <f>Kwh!G527/production!G592</f>
        <v>1.7641025641025641</v>
      </c>
      <c r="H475" s="154">
        <f>Kwh!H527/production!H592</f>
        <v>1.6739446870451238</v>
      </c>
      <c r="I475" s="154">
        <f>Kwh!I527/production!I592</f>
        <v>1.6784523015343562</v>
      </c>
      <c r="J475" s="154">
        <f>Kwh!J527/production!J592</f>
        <v>1.7183098591549295</v>
      </c>
      <c r="K475" s="154">
        <f>Kwh!K527/production!K592</f>
        <v>2.1343537414965987</v>
      </c>
      <c r="L475" s="154">
        <f>Kwh!L527/production!L592</f>
        <v>2.2224409448818898</v>
      </c>
      <c r="M475" s="154">
        <f>Kwh!M527/production!M592</f>
        <v>1.4913112164296998</v>
      </c>
      <c r="N475" s="154">
        <f>Kwh!N527/production!N592</f>
        <v>1.3468013468013469</v>
      </c>
      <c r="O475" s="154">
        <f>Kwh!O527/production!O592</f>
        <v>1.3612273361227336</v>
      </c>
      <c r="P475" s="154">
        <f>Kwh!P527/production!P592</f>
        <v>1.4398734177215189</v>
      </c>
      <c r="Q475" s="154">
        <f>Kwh!Q527/production!Q592</f>
        <v>1.6485849056603774</v>
      </c>
    </row>
    <row r="476" spans="1:17" x14ac:dyDescent="0.35">
      <c r="A476" s="33" t="s">
        <v>100</v>
      </c>
      <c r="B476" s="154">
        <f>Kwh!B528/production!B593</f>
        <v>0.28985507246376813</v>
      </c>
      <c r="C476" s="154">
        <f>Kwh!C528/production!C593</f>
        <v>0.48666666666666669</v>
      </c>
      <c r="D476" s="154">
        <f>Kwh!D528/production!D593</f>
        <v>0.56190476190476191</v>
      </c>
      <c r="E476" s="154">
        <f>Kwh!E528/production!E593</f>
        <v>0.56923076923076921</v>
      </c>
      <c r="F476" s="154">
        <f>Kwh!F528/production!F593</f>
        <v>0.58125000000000004</v>
      </c>
      <c r="G476" s="154">
        <f>Kwh!G528/production!G593</f>
        <v>0.52</v>
      </c>
      <c r="H476" s="154">
        <f>Kwh!H528/production!H593</f>
        <v>0.52727272727272723</v>
      </c>
      <c r="I476" s="154">
        <f>Kwh!I528/production!I593</f>
        <v>0.51369863013698636</v>
      </c>
      <c r="J476" s="154">
        <f>Kwh!J528/production!J593</f>
        <v>0.5625</v>
      </c>
      <c r="K476" s="154">
        <f>Kwh!K528/production!K593</f>
        <v>0.54285714285714282</v>
      </c>
      <c r="L476" s="154">
        <f>Kwh!L528/production!L593</f>
        <v>0.32666666666666666</v>
      </c>
      <c r="M476" s="154">
        <f>Kwh!M528/production!M593</f>
        <v>0.16190476190476191</v>
      </c>
      <c r="N476" s="154">
        <f>Kwh!N528/production!N593</f>
        <v>0.5</v>
      </c>
      <c r="O476" s="154">
        <f>Kwh!O528/production!O593</f>
        <v>0.505</v>
      </c>
      <c r="P476" s="154">
        <f>Kwh!P528/production!P593</f>
        <v>0.37058823529411766</v>
      </c>
      <c r="Q476" s="154">
        <f>Kwh!Q528/production!Q593</f>
        <v>0.44454148471615723</v>
      </c>
    </row>
    <row r="477" spans="1:17" x14ac:dyDescent="0.35">
      <c r="A477" s="33" t="s">
        <v>125</v>
      </c>
      <c r="B477" s="154">
        <f>Kwh!B530/production!B595</f>
        <v>0.84494086727989492</v>
      </c>
      <c r="C477" s="154">
        <f>Kwh!C530/production!C595</f>
        <v>1.4259944495837187</v>
      </c>
      <c r="D477" s="154">
        <f>Kwh!D530/production!D595</f>
        <v>1.2704019488428746</v>
      </c>
      <c r="E477" s="154">
        <f>Kwh!E530/production!E595</f>
        <v>0.66790697674418609</v>
      </c>
      <c r="F477" s="154">
        <f>Kwh!F530/production!F595</f>
        <v>1.0285196921684019</v>
      </c>
      <c r="G477" s="154">
        <f>Kwh!G530/production!G595</f>
        <v>1.3763341067285382</v>
      </c>
      <c r="H477" s="154">
        <f>Kwh!H530/production!H595</f>
        <v>1.0243243243243243</v>
      </c>
      <c r="I477" s="154">
        <f>Kwh!I530/production!I595</f>
        <v>1.0826529923756831</v>
      </c>
      <c r="J477" s="154">
        <f>Kwh!J530/production!J595</f>
        <v>1.0397676496872208</v>
      </c>
      <c r="K477" s="154">
        <f>Kwh!K530/production!K595</f>
        <v>0.97155049786628733</v>
      </c>
      <c r="L477" s="154">
        <f>Kwh!L530/production!L595</f>
        <v>1.3408480944712828</v>
      </c>
      <c r="M477" s="154">
        <f>Kwh!M530/production!M595</f>
        <v>0.73525247758376588</v>
      </c>
      <c r="N477" s="154">
        <f>Kwh!N530/production!N595</f>
        <v>1.07074395253309</v>
      </c>
      <c r="O477" s="154">
        <f>Kwh!O530/production!O595</f>
        <v>1.380281690140845</v>
      </c>
      <c r="P477" s="154">
        <f>Kwh!P530/production!P595</f>
        <v>0.94079853143643877</v>
      </c>
      <c r="Q477" s="154">
        <f>Kwh!Q530/production!Q595</f>
        <v>1.0648322147651006</v>
      </c>
    </row>
    <row r="478" spans="1:17" x14ac:dyDescent="0.35">
      <c r="A478" s="198" t="s">
        <v>119</v>
      </c>
      <c r="B478" s="199">
        <f>Kwh!B531/production!B596</f>
        <v>1.0103838892385149</v>
      </c>
      <c r="C478" s="199">
        <f>Kwh!C531/production!C596</f>
        <v>1.4041199636473796</v>
      </c>
      <c r="D478" s="199">
        <f>Kwh!D531/production!D596</f>
        <v>1.3000720461095101</v>
      </c>
      <c r="E478" s="199">
        <f>Kwh!E531/production!E596</f>
        <v>0.87625418060200666</v>
      </c>
      <c r="F478" s="199">
        <f>Kwh!F531/production!F596</f>
        <v>1.1121049493142516</v>
      </c>
      <c r="G478" s="199">
        <f>Kwh!G531/production!G596</f>
        <v>1.3808477237048666</v>
      </c>
      <c r="H478" s="199">
        <f>Kwh!H531/production!H596</f>
        <v>1.0411184210526316</v>
      </c>
      <c r="I478" s="107">
        <f>Kwh!I531/production!I596</f>
        <v>1.1553825172671681</v>
      </c>
      <c r="J478" s="199">
        <f>Kwh!J531/production!J596</f>
        <v>1.1455340412242347</v>
      </c>
      <c r="K478" s="199">
        <f>Kwh!K531/production!K596</f>
        <v>1.1675995024875623</v>
      </c>
      <c r="L478" s="199">
        <f>Kwh!L531/production!L596</f>
        <v>1.4192403265885694</v>
      </c>
      <c r="M478" s="199">
        <f>Kwh!M531/production!M596</f>
        <v>0.9054945054945055</v>
      </c>
      <c r="N478" s="199">
        <f>Kwh!N531/production!N596</f>
        <v>1.0959627329192547</v>
      </c>
      <c r="O478" s="199">
        <f>Kwh!O531/production!O596</f>
        <v>1.3009651945013161</v>
      </c>
      <c r="P478" s="199">
        <f>Kwh!P531/production!P596</f>
        <v>0.92212189616252827</v>
      </c>
      <c r="Q478" s="107">
        <f>Kwh!Q531/production!Q596</f>
        <v>1.1303809228863426</v>
      </c>
    </row>
    <row r="479" spans="1:17" x14ac:dyDescent="0.35">
      <c r="A479" s="33" t="s">
        <v>4</v>
      </c>
      <c r="B479" s="154">
        <f>Kwh!B532/production!B597</f>
        <v>0.66547565877623938</v>
      </c>
      <c r="C479" s="154">
        <f>Kwh!C532/production!C597</f>
        <v>0.72798353909465019</v>
      </c>
      <c r="D479" s="154">
        <f>Kwh!D532/production!D597</f>
        <v>0.67121354656632171</v>
      </c>
      <c r="E479" s="154">
        <f>Kwh!E532/production!E597</f>
        <v>0.59548447789275638</v>
      </c>
      <c r="F479" s="154">
        <f>Kwh!F532/production!F597</f>
        <v>0.67289719626168221</v>
      </c>
      <c r="G479" s="154">
        <f>Kwh!G532/production!G597</f>
        <v>0.6941807676434173</v>
      </c>
      <c r="H479" s="154">
        <f>Kwh!H532/production!H597</f>
        <v>0.67066099729416317</v>
      </c>
      <c r="I479" s="153">
        <f>Kwh!I532/production!I597</f>
        <v>0.67258213079521034</v>
      </c>
      <c r="J479" s="154">
        <f>Kwh!J532/production!J597</f>
        <v>0.75171154723870381</v>
      </c>
      <c r="K479" s="154">
        <f>Kwh!K532/production!K597</f>
        <v>0.84404010397326401</v>
      </c>
      <c r="L479" s="154">
        <f>Kwh!L532/production!L597</f>
        <v>0.8821611551001397</v>
      </c>
      <c r="M479" s="154">
        <f>Kwh!M532/production!M597</f>
        <v>0.74657186389029961</v>
      </c>
      <c r="N479" s="154">
        <f>Kwh!N532/production!N597</f>
        <v>0.919908466819222</v>
      </c>
      <c r="O479" s="154">
        <f>Kwh!O532/production!O597</f>
        <v>0.8088007437248218</v>
      </c>
      <c r="P479" s="154">
        <f>Kwh!P532/production!P597</f>
        <v>0.90464240903387705</v>
      </c>
      <c r="Q479" s="153">
        <f>Kwh!Q532/production!Q597</f>
        <v>0.84399696871278551</v>
      </c>
    </row>
    <row r="480" spans="1:17" x14ac:dyDescent="0.35">
      <c r="A480" s="33" t="s">
        <v>112</v>
      </c>
      <c r="B480" s="153">
        <v>0</v>
      </c>
      <c r="C480" s="153">
        <v>0</v>
      </c>
      <c r="D480" s="153">
        <v>0</v>
      </c>
      <c r="E480" s="153">
        <v>0</v>
      </c>
      <c r="F480" s="153">
        <v>0</v>
      </c>
      <c r="G480" s="153">
        <v>0</v>
      </c>
      <c r="H480" s="153">
        <v>0</v>
      </c>
      <c r="I480" s="153">
        <v>0</v>
      </c>
      <c r="J480" s="153">
        <v>0</v>
      </c>
      <c r="K480" s="153">
        <v>0</v>
      </c>
      <c r="L480" s="153">
        <v>0</v>
      </c>
      <c r="M480" s="153">
        <v>0</v>
      </c>
      <c r="N480" s="153">
        <v>0</v>
      </c>
      <c r="O480" s="153">
        <v>0</v>
      </c>
      <c r="P480" s="153">
        <v>0</v>
      </c>
      <c r="Q480" s="153">
        <v>0</v>
      </c>
    </row>
    <row r="481" spans="1:17" x14ac:dyDescent="0.35">
      <c r="A481" s="33" t="s">
        <v>128</v>
      </c>
      <c r="B481" s="153">
        <v>0</v>
      </c>
      <c r="C481" s="153">
        <v>0</v>
      </c>
      <c r="D481" s="153">
        <v>0</v>
      </c>
      <c r="E481" s="153">
        <v>0</v>
      </c>
      <c r="F481" s="153">
        <v>0</v>
      </c>
      <c r="G481" s="153">
        <v>0</v>
      </c>
      <c r="H481" s="153">
        <f>Kwh!H534/production!H601</f>
        <v>0.87704918032786883</v>
      </c>
      <c r="I481" s="153">
        <f>Kwh!I534/production!I601</f>
        <v>0.87704918032786883</v>
      </c>
      <c r="J481" s="153">
        <v>0</v>
      </c>
      <c r="K481" s="153">
        <v>0</v>
      </c>
      <c r="L481" s="153">
        <v>0</v>
      </c>
      <c r="M481" s="153">
        <v>0</v>
      </c>
      <c r="N481" s="153">
        <v>0</v>
      </c>
      <c r="O481" s="153">
        <v>0</v>
      </c>
      <c r="P481" s="153">
        <f>Kwh!P534/production!P601</f>
        <v>0.86399999999999999</v>
      </c>
      <c r="Q481" s="153">
        <f>Kwh!Q534/production!Q601</f>
        <v>0.86399999999999999</v>
      </c>
    </row>
    <row r="482" spans="1:17" x14ac:dyDescent="0.35">
      <c r="A482" s="46" t="s">
        <v>118</v>
      </c>
      <c r="B482" s="201">
        <f>Kwh!B535/production!B602</f>
        <v>0.66547565877623938</v>
      </c>
      <c r="C482" s="201">
        <f>Kwh!C535/production!C602</f>
        <v>0.72798353909465019</v>
      </c>
      <c r="D482" s="201">
        <f>Kwh!D535/production!D602</f>
        <v>0.67121354656632171</v>
      </c>
      <c r="E482" s="201">
        <f>Kwh!E535/production!E602</f>
        <v>0.59548447789275638</v>
      </c>
      <c r="F482" s="201">
        <f>Kwh!F535/production!F602</f>
        <v>0.67289719626168221</v>
      </c>
      <c r="G482" s="201">
        <f>Kwh!G535/production!G602</f>
        <v>0.6941807676434173</v>
      </c>
      <c r="H482" s="201">
        <f>Kwh!H535/production!H602</f>
        <v>0.66092572658772875</v>
      </c>
      <c r="I482" s="192">
        <f>Kwh!I535/production!I602</f>
        <v>0.6709129511677282</v>
      </c>
      <c r="J482" s="201">
        <f>Kwh!J535/production!J602</f>
        <v>0.75171154723870381</v>
      </c>
      <c r="K482" s="201">
        <f>Kwh!K535/production!K602</f>
        <v>0.84404010397326401</v>
      </c>
      <c r="L482" s="201">
        <f>Kwh!L535/production!L602</f>
        <v>0.8821611551001397</v>
      </c>
      <c r="M482" s="201">
        <f>Kwh!M535/production!M602</f>
        <v>0.74657186389029961</v>
      </c>
      <c r="N482" s="201">
        <f>Kwh!N535/production!N602</f>
        <v>0.919908466819222</v>
      </c>
      <c r="O482" s="201">
        <f>Kwh!O535/production!O602</f>
        <v>0.8088007437248218</v>
      </c>
      <c r="P482" s="201">
        <f>Kwh!P535/production!P602</f>
        <v>0.87383177570093462</v>
      </c>
      <c r="Q482" s="192">
        <f>Kwh!Q535/production!Q602</f>
        <v>0.83912346338856225</v>
      </c>
    </row>
    <row r="483" spans="1:17" x14ac:dyDescent="0.35">
      <c r="A483" s="33" t="s">
        <v>99</v>
      </c>
      <c r="B483" s="154">
        <f>Kwh!B536/production!B603</f>
        <v>0.51111111111111107</v>
      </c>
      <c r="C483" s="154">
        <f>Kwh!C536/production!C603</f>
        <v>0.51054852320675104</v>
      </c>
      <c r="D483" s="154">
        <f>Kwh!D536/production!D603</f>
        <v>0.5146443514644351</v>
      </c>
      <c r="E483" s="154">
        <f>Kwh!E536/production!E603</f>
        <v>0.51282051282051277</v>
      </c>
      <c r="F483" s="154">
        <f>Kwh!F536/production!F603</f>
        <v>0.51162790697674421</v>
      </c>
      <c r="G483" s="154">
        <f>Kwh!G536/production!G603</f>
        <v>0.51417004048582993</v>
      </c>
      <c r="H483" s="154">
        <f>Kwh!H536/production!H603</f>
        <v>0.50531914893617025</v>
      </c>
      <c r="I483" s="153">
        <f>Kwh!I536/production!I603</f>
        <v>0.51166077738515903</v>
      </c>
      <c r="J483" s="153">
        <f>Kwh!J536/production!J603</f>
        <v>0.52380952380952384</v>
      </c>
      <c r="K483" s="153">
        <f>Kwh!K536/production!K603</f>
        <v>0.51538461538461533</v>
      </c>
      <c r="L483" s="153">
        <f>Kwh!L536/production!L603</f>
        <v>0.51101321585903081</v>
      </c>
      <c r="M483" s="153">
        <f>Kwh!M536/production!M603</f>
        <v>0.51162790697674421</v>
      </c>
      <c r="N483" s="153">
        <f>Kwh!N536/production!N603</f>
        <v>0.51977401129943501</v>
      </c>
      <c r="O483" s="153">
        <f>Kwh!O536/production!O603</f>
        <v>0.51401869158878499</v>
      </c>
      <c r="P483" s="153">
        <f>Kwh!P536/production!P603</f>
        <v>0.48113207547169812</v>
      </c>
      <c r="Q483" s="153">
        <f>Kwh!Q536/production!Q603</f>
        <v>0.51070950468540832</v>
      </c>
    </row>
    <row r="484" spans="1:17" x14ac:dyDescent="0.35">
      <c r="A484" s="33" t="s">
        <v>7</v>
      </c>
      <c r="B484" s="154">
        <f>Kwh!B537/production!B604</f>
        <v>0.4494441503440974</v>
      </c>
      <c r="C484" s="154">
        <f>Kwh!C537/production!C604</f>
        <v>0.3978794642857143</v>
      </c>
      <c r="D484" s="154">
        <f>Kwh!D537/production!D604</f>
        <v>0.45478036175710596</v>
      </c>
      <c r="E484" s="154">
        <f>Kwh!E537/production!E604</f>
        <v>0.36415525114155251</v>
      </c>
      <c r="F484" s="154">
        <f>Kwh!F537/production!F604</f>
        <v>0.30758122743682309</v>
      </c>
      <c r="G484" s="154">
        <f>Kwh!G537/production!G604</f>
        <v>0.36877394636015326</v>
      </c>
      <c r="H484" s="154">
        <f>Kwh!H537/production!H604</f>
        <v>0.379746835443038</v>
      </c>
      <c r="I484" s="153">
        <f>Kwh!I537/production!I604</f>
        <v>0.39424057084607544</v>
      </c>
      <c r="J484" s="153">
        <f>Kwh!J537/production!J604</f>
        <v>0.43358531317494603</v>
      </c>
      <c r="K484" s="153">
        <f>Kwh!K537/production!K604</f>
        <v>0.43126684636118601</v>
      </c>
      <c r="L484" s="153">
        <f>Kwh!L537/production!L604</f>
        <v>0.44419889502762433</v>
      </c>
      <c r="M484" s="153">
        <f>Kwh!M537/production!M604</f>
        <v>0.40975609756097559</v>
      </c>
      <c r="N484" s="153">
        <f>Kwh!N537/production!N604</f>
        <v>0.33602421796165488</v>
      </c>
      <c r="O484" s="153">
        <f>Kwh!O537/production!O604</f>
        <v>0.38486140724946694</v>
      </c>
      <c r="P484" s="153">
        <f>Kwh!P537/production!P604</f>
        <v>0.4365035733919736</v>
      </c>
      <c r="Q484" s="153">
        <f>Kwh!Q537/production!Q604</f>
        <v>0.40992407393204999</v>
      </c>
    </row>
    <row r="485" spans="1:17" x14ac:dyDescent="0.35">
      <c r="A485" s="33" t="s">
        <v>103</v>
      </c>
      <c r="B485" s="154">
        <f>Kwh!B538/production!B605</f>
        <v>0.45338983050847459</v>
      </c>
      <c r="C485" s="154">
        <f>Kwh!C538/production!C605</f>
        <v>0.49132176234979974</v>
      </c>
      <c r="D485" s="154">
        <f>Kwh!D538/production!D605</f>
        <v>0.53784056508577194</v>
      </c>
      <c r="E485" s="154">
        <f>Kwh!E538/production!E605</f>
        <v>0.44117647058823528</v>
      </c>
      <c r="F485" s="154">
        <f>Kwh!F538/production!$F$605</f>
        <v>0.46808510638297873</v>
      </c>
      <c r="G485" s="154">
        <f>Kwh!G538/production!$G$605</f>
        <v>0.48425196850393698</v>
      </c>
      <c r="H485" s="154">
        <f>Kwh!H538/production!H605</f>
        <v>0.45810810810810809</v>
      </c>
      <c r="I485" s="153">
        <f>Kwh!I538/production!I605</f>
        <v>0.48207249802994484</v>
      </c>
      <c r="J485" s="153">
        <f>Kwh!J538/production!J605</f>
        <v>0.45062586926286508</v>
      </c>
      <c r="K485" s="153">
        <f>Kwh!K538/production!K605</f>
        <v>0.53753351206434319</v>
      </c>
      <c r="L485" s="153">
        <f>Kwh!L538/production!L605</f>
        <v>0.55808080808080807</v>
      </c>
      <c r="M485" s="153">
        <f>Kwh!M538/production!M605</f>
        <v>0.48930481283422461</v>
      </c>
      <c r="N485" s="153">
        <f>Kwh!N538/production!N605</f>
        <v>0.45225464190981435</v>
      </c>
      <c r="O485" s="153">
        <f>Kwh!O538/production!O605</f>
        <v>0.45721925133689839</v>
      </c>
      <c r="P485" s="153">
        <f>Kwh!P538/production!P605</f>
        <v>0.47074468085106386</v>
      </c>
      <c r="Q485" s="153">
        <f>Kwh!Q538/production!Q605</f>
        <v>0.4886860619889713</v>
      </c>
    </row>
    <row r="486" spans="1:17" x14ac:dyDescent="0.35">
      <c r="A486" s="54" t="s">
        <v>117</v>
      </c>
      <c r="B486" s="202">
        <f>Kwh!B539/production!B608</f>
        <v>0.45444724522866403</v>
      </c>
      <c r="C486" s="202">
        <f>Kwh!C539/production!C608</f>
        <v>0.43268538516918648</v>
      </c>
      <c r="D486" s="202">
        <f>Kwh!D539/production!D608</f>
        <v>0.48530805687203793</v>
      </c>
      <c r="E486" s="202">
        <f>Kwh!E539/production!E608</f>
        <v>0.38905644118914262</v>
      </c>
      <c r="F486" s="202">
        <f>Kwh!F539/production!F608</f>
        <v>0.37246248896734335</v>
      </c>
      <c r="G486" s="202">
        <f>Kwh!G539/production!G608</f>
        <v>0.42912810521188505</v>
      </c>
      <c r="H486" s="202">
        <f>Kwh!H539/production!H608</f>
        <v>0.40785394419565968</v>
      </c>
      <c r="I486" s="193">
        <f>Kwh!I539/production!I608</f>
        <v>0.42775009582215406</v>
      </c>
      <c r="J486" s="193">
        <f>Kwh!J537/production!J602</f>
        <v>0.36649931538110453</v>
      </c>
      <c r="K486" s="193">
        <f>Kwh!K537/production!K602</f>
        <v>0.29706646862235425</v>
      </c>
      <c r="L486" s="193">
        <f>Kwh!L537/production!L602</f>
        <v>0.37447601304145317</v>
      </c>
      <c r="M486" s="193">
        <f>Kwh!M537/production!M602</f>
        <v>0.38395124428643984</v>
      </c>
      <c r="N486" s="193">
        <f>Kwh!N537/production!N602</f>
        <v>0.21771820856489049</v>
      </c>
      <c r="O486" s="193">
        <f>Kwh!O537/production!O602</f>
        <v>0.22373721722962503</v>
      </c>
      <c r="P486" s="193">
        <f>Kwh!P537/production!P602</f>
        <v>0.23189252336448599</v>
      </c>
      <c r="Q486" s="193">
        <f>Kwh!Q539/production!Q608</f>
        <v>0.43845998383185125</v>
      </c>
    </row>
    <row r="487" spans="1:17" x14ac:dyDescent="0.35">
      <c r="A487" s="56" t="s">
        <v>9</v>
      </c>
      <c r="B487" s="203">
        <f>Kwh!B540/production!B609</f>
        <v>0.72772760556504756</v>
      </c>
      <c r="C487" s="203">
        <f>Kwh!C540/production!C609</f>
        <v>0.89387707133623218</v>
      </c>
      <c r="D487" s="203">
        <f>Kwh!D540/production!D609</f>
        <v>0.8146770794595265</v>
      </c>
      <c r="E487" s="203">
        <f>Kwh!E540/production!E609</f>
        <v>0.65292140641158225</v>
      </c>
      <c r="F487" s="203">
        <f>Kwh!F540/production!F609</f>
        <v>0.78206756413512823</v>
      </c>
      <c r="G487" s="203">
        <f>Kwh!G540/production!G609</f>
        <v>0.90862811643388597</v>
      </c>
      <c r="H487" s="203">
        <f>Kwh!H540/production!H609</f>
        <v>0.73077746840865276</v>
      </c>
      <c r="I487" s="194">
        <f>Kwh!I540/production!I609</f>
        <v>0.7852433062509786</v>
      </c>
      <c r="J487" s="194">
        <f>Kwh!J540/production!J609</f>
        <v>0.80228136882129275</v>
      </c>
      <c r="K487" s="194">
        <f>Kwh!K540/production!K609</f>
        <v>0.83956670467502847</v>
      </c>
      <c r="L487" s="194">
        <f>Kwh!L540/production!L609</f>
        <v>0.93083536507121778</v>
      </c>
      <c r="M487" s="194">
        <f>Kwh!M540/production!M609</f>
        <v>0.70158251695553886</v>
      </c>
      <c r="N487" s="194">
        <f>Kwh!N540/production!N609</f>
        <v>0.80961705831157527</v>
      </c>
      <c r="O487" s="194">
        <f>Kwh!O540/production!O609</f>
        <v>0.86798819063686206</v>
      </c>
      <c r="P487" s="194">
        <f>Kwh!P540/production!P609</f>
        <v>0.77017741770074866</v>
      </c>
      <c r="Q487" s="194">
        <f>Kwh!Q540/production!Q609</f>
        <v>0.81708534489812623</v>
      </c>
    </row>
    <row r="489" spans="1:17" ht="15.5" x14ac:dyDescent="0.35">
      <c r="A489" s="33" t="s">
        <v>1</v>
      </c>
      <c r="B489" s="64" t="s">
        <v>1791</v>
      </c>
      <c r="C489" s="64" t="s">
        <v>1792</v>
      </c>
      <c r="D489" s="64" t="s">
        <v>1793</v>
      </c>
      <c r="E489" s="64" t="s">
        <v>1794</v>
      </c>
      <c r="F489" s="64" t="s">
        <v>1795</v>
      </c>
      <c r="G489" s="64" t="s">
        <v>1796</v>
      </c>
      <c r="H489" s="64" t="s">
        <v>1797</v>
      </c>
      <c r="I489" s="65" t="s">
        <v>470</v>
      </c>
      <c r="J489" s="64" t="s">
        <v>1798</v>
      </c>
      <c r="K489" s="64" t="s">
        <v>463</v>
      </c>
      <c r="L489" s="64" t="s">
        <v>464</v>
      </c>
      <c r="M489" s="64" t="s">
        <v>465</v>
      </c>
      <c r="N489" s="64" t="s">
        <v>466</v>
      </c>
      <c r="O489" s="64" t="s">
        <v>467</v>
      </c>
      <c r="P489" s="64" t="s">
        <v>468</v>
      </c>
      <c r="Q489" s="195" t="s">
        <v>1799</v>
      </c>
    </row>
    <row r="490" spans="1:17" x14ac:dyDescent="0.35">
      <c r="A490" s="33" t="s">
        <v>2</v>
      </c>
      <c r="B490" s="154">
        <f>Kwh!B544/production!$B$613</f>
        <v>1.1072261072261071</v>
      </c>
      <c r="C490" s="154">
        <f>Kwh!C544/production!$B$613</f>
        <v>0.80186480186480191</v>
      </c>
      <c r="D490" s="154">
        <f>Kwh!D544/production!$B$613</f>
        <v>0.91375291375291379</v>
      </c>
      <c r="E490" s="154">
        <f>Kwh!E544/production!$E$613</f>
        <v>0.95918367346938771</v>
      </c>
      <c r="F490" s="154">
        <f>Kwh!F544/production!$E$613</f>
        <v>0.61781076066790352</v>
      </c>
      <c r="G490" s="154">
        <f>Kwh!G544/production!$G$613</f>
        <v>1.110609480812641</v>
      </c>
      <c r="H490" s="154">
        <f>Kwh!H544/production!$G$613</f>
        <v>0.99774266365688491</v>
      </c>
      <c r="I490" s="154">
        <f>Kwh!I544/production!$I$613</f>
        <v>1.0673556664290806</v>
      </c>
      <c r="J490" s="154">
        <f>Kwh!J544/production!J613</f>
        <v>0.83056478405315615</v>
      </c>
      <c r="K490" s="154">
        <f>Kwh!K544/production!K613</f>
        <v>1.748792270531401</v>
      </c>
      <c r="L490" s="154">
        <f>Kwh!L544/production!L613</f>
        <v>1.193103448275862</v>
      </c>
      <c r="M490" s="154">
        <f>Kwh!M544/production!M613</f>
        <v>0</v>
      </c>
      <c r="N490" s="154">
        <f>Kwh!N544/production!N613</f>
        <v>0</v>
      </c>
      <c r="O490" s="154">
        <f>Kwh!O544/production!O613</f>
        <v>0</v>
      </c>
      <c r="P490" s="154">
        <f>Kwh!P544/production!P613</f>
        <v>0</v>
      </c>
      <c r="Q490" s="154">
        <f>Kwh!Q544/production!Q613</f>
        <v>0.5319267073847862</v>
      </c>
    </row>
    <row r="491" spans="1:17" x14ac:dyDescent="0.35">
      <c r="A491" s="33" t="s">
        <v>3</v>
      </c>
      <c r="B491" s="154">
        <f>Kwh!B545/production!$B$614</f>
        <v>1.4985422740524781</v>
      </c>
      <c r="C491" s="154">
        <f>Kwh!C545/production!$B$614</f>
        <v>1.4096209912536444</v>
      </c>
      <c r="D491" s="154">
        <f>Kwh!D545/production!$B$614</f>
        <v>1.1166180758017492</v>
      </c>
      <c r="E491" s="154">
        <f>Kwh!B545/production!$E$614</f>
        <v>1.5623100303951367</v>
      </c>
      <c r="F491" s="154">
        <f>Kwh!C545/production!$E$614</f>
        <v>1.4696048632218845</v>
      </c>
      <c r="G491" s="154">
        <f>Kwh!G545/production!$G$614</f>
        <v>1.7417061611374407</v>
      </c>
      <c r="H491" s="154">
        <f>Kwh!H545/production!$G$614</f>
        <v>2.9218009478672986</v>
      </c>
      <c r="I491" s="154">
        <f>Kwh!I545/production!$I$614</f>
        <v>1.5048032936870996</v>
      </c>
      <c r="J491" s="154">
        <f>Kwh!J545/production!J614</f>
        <v>1.7969924812030076</v>
      </c>
      <c r="K491" s="154">
        <f>Kwh!K545/production!K614</f>
        <v>2.5357142857142856</v>
      </c>
      <c r="L491" s="154">
        <f>Kwh!L545/production!L614</f>
        <v>2.6639004149377592</v>
      </c>
      <c r="M491" s="154">
        <f>Kwh!M545/production!M614</f>
        <v>0</v>
      </c>
      <c r="N491" s="154">
        <f>Kwh!N545/production!N614</f>
        <v>0</v>
      </c>
      <c r="O491" s="154">
        <f>Kwh!O545/production!O614</f>
        <v>0</v>
      </c>
      <c r="P491" s="154">
        <f>Kwh!P545/production!P614</f>
        <v>0</v>
      </c>
      <c r="Q491" s="154">
        <f>Kwh!Q545/production!Q614</f>
        <v>0.71837488457987075</v>
      </c>
    </row>
    <row r="492" spans="1:17" x14ac:dyDescent="0.35">
      <c r="A492" s="33" t="s">
        <v>100</v>
      </c>
      <c r="B492" s="154">
        <f>Kwh!B546/production!$B$615</f>
        <v>0.28985507246376813</v>
      </c>
      <c r="C492" s="154">
        <f>Kwh!C546/production!$B$615</f>
        <v>0.44927536231884058</v>
      </c>
      <c r="D492" s="154">
        <f>Kwh!D546/production!$B$615</f>
        <v>0.46376811594202899</v>
      </c>
      <c r="E492" s="154">
        <f>Kwh!E546/production!$E$615</f>
        <v>0.4</v>
      </c>
      <c r="F492" s="154">
        <f>Kwh!F546/production!$E$615</f>
        <v>0</v>
      </c>
      <c r="G492" s="154">
        <f>Kwh!G546/production!$G$615</f>
        <v>0.2391304347826087</v>
      </c>
      <c r="H492" s="154">
        <f>Kwh!H546/production!$G$615</f>
        <v>0.36231884057971014</v>
      </c>
      <c r="I492" s="154">
        <f>Kwh!I546/production!$I$615</f>
        <v>0.33867521367521369</v>
      </c>
      <c r="J492" s="154">
        <f>Kwh!J546/production!J615</f>
        <v>0.13</v>
      </c>
      <c r="K492" s="154">
        <f>Kwh!K546/production!K615</f>
        <v>0.2318840579710145</v>
      </c>
      <c r="L492" s="154">
        <f>Kwh!L546/production!L615</f>
        <v>0.21008403361344538</v>
      </c>
      <c r="M492" s="154">
        <f>Kwh!M546/production!M615</f>
        <v>0</v>
      </c>
      <c r="N492" s="154">
        <f>Kwh!N546/production!N615</f>
        <v>0</v>
      </c>
      <c r="O492" s="154">
        <f>Kwh!O546/production!O615</f>
        <v>0</v>
      </c>
      <c r="P492" s="154">
        <f>Kwh!P546/production!P615</f>
        <v>0</v>
      </c>
      <c r="Q492" s="154">
        <f>Kwh!Q546/production!Q615</f>
        <v>5.9982862039417308E-2</v>
      </c>
    </row>
    <row r="493" spans="1:17" x14ac:dyDescent="0.35">
      <c r="A493" s="33" t="s">
        <v>125</v>
      </c>
      <c r="B493" s="154">
        <f>Kwh!B548/production!$B$617</f>
        <v>1.26953125</v>
      </c>
      <c r="C493" s="154">
        <f>Kwh!C548/production!$B$617</f>
        <v>1.9322916666666667</v>
      </c>
      <c r="D493" s="154">
        <f>Kwh!D548/production!$B$617</f>
        <v>0.6640625</v>
      </c>
      <c r="E493" s="154">
        <f>Kwh!E548/production!$E$617</f>
        <v>1.3401240035429585</v>
      </c>
      <c r="F493" s="154">
        <f>Kwh!F548/production!$E$617</f>
        <v>0</v>
      </c>
      <c r="G493" s="154">
        <f>Kwh!G548/production!$G$617</f>
        <v>1.2931363203050523</v>
      </c>
      <c r="H493" s="154">
        <f>Kwh!H548/production!$G$617</f>
        <v>1.0791229742612012</v>
      </c>
      <c r="I493" s="154">
        <f>Kwh!I548/production!$I$617</f>
        <v>0.9919253355704698</v>
      </c>
      <c r="J493" s="154">
        <f>Kwh!J548/production!J617</f>
        <v>0.90993071593533492</v>
      </c>
      <c r="K493" s="154" t="e">
        <f>Kwh!K548/production!K617</f>
        <v>#DIV/0!</v>
      </c>
      <c r="L493" s="154">
        <f>Kwh!L548/production!L617</f>
        <v>1.4036598493003229</v>
      </c>
      <c r="M493" s="154">
        <f>Kwh!M548/production!M617</f>
        <v>0</v>
      </c>
      <c r="N493" s="154">
        <f>Kwh!N548/production!N617</f>
        <v>0</v>
      </c>
      <c r="O493" s="154">
        <f>Kwh!O548/production!O617</f>
        <v>0</v>
      </c>
      <c r="P493" s="154">
        <f>Kwh!P548/production!P617</f>
        <v>0</v>
      </c>
      <c r="Q493" s="154">
        <f>Kwh!Q548/production!Q617</f>
        <v>0.35938842123346504</v>
      </c>
    </row>
    <row r="494" spans="1:17" x14ac:dyDescent="0.35">
      <c r="A494" s="198" t="s">
        <v>119</v>
      </c>
      <c r="B494" s="199">
        <f>Kwh!B549/production!$B$618</f>
        <v>1.2459178624443346</v>
      </c>
      <c r="C494" s="199">
        <f>Kwh!C549/production!$B$618</f>
        <v>1.413656605640772</v>
      </c>
      <c r="D494" s="199">
        <f>Kwh!D549/production!$B$618</f>
        <v>0.85700148441365664</v>
      </c>
      <c r="E494" s="199">
        <f>Kwh!E549/production!$E$618</f>
        <v>1.2351762820512822</v>
      </c>
      <c r="F494" s="199">
        <f>Kwh!F549/production!$E$618</f>
        <v>0.47996794871794873</v>
      </c>
      <c r="G494" s="199">
        <f>Kwh!G549/production!$E$618</f>
        <v>1.5917467948717949</v>
      </c>
      <c r="H494" s="199">
        <f>Kwh!H549/production!$E$618</f>
        <v>1.5981570512820513</v>
      </c>
      <c r="I494" s="107">
        <f>Kwh!I549/production!$I$618</f>
        <v>1.0736281418187872</v>
      </c>
      <c r="J494" s="199">
        <f>Kwh!J549/production!J618</f>
        <v>1.0843459614010007</v>
      </c>
      <c r="K494" s="199">
        <f>Kwh!K549/production!K618</f>
        <v>1.6469500924214417</v>
      </c>
      <c r="L494" s="199">
        <f>Kwh!L549/production!L618</f>
        <v>1.4437799043062201</v>
      </c>
      <c r="M494" s="199">
        <f>Kwh!M549/production!M618</f>
        <v>0</v>
      </c>
      <c r="N494" s="199">
        <f>Kwh!N549/production!N618</f>
        <v>0</v>
      </c>
      <c r="O494" s="199">
        <f>Kwh!O549/production!O618</f>
        <v>0</v>
      </c>
      <c r="P494" s="199">
        <f>Kwh!P549/production!P618</f>
        <v>0</v>
      </c>
      <c r="Q494" s="107">
        <f>Kwh!Q549/production!Q618</f>
        <v>0.41898945030538592</v>
      </c>
    </row>
    <row r="495" spans="1:17" x14ac:dyDescent="0.35">
      <c r="A495" s="33" t="s">
        <v>4</v>
      </c>
      <c r="B495" s="154">
        <f>Kwh!B550/production!$B$619</f>
        <v>0.70331514897188419</v>
      </c>
      <c r="C495" s="154">
        <f>Kwh!C550/production!$B$619</f>
        <v>0.70960973562736052</v>
      </c>
      <c r="D495" s="154">
        <f>Kwh!D550/production!$B$619</f>
        <v>1.1250524548887957</v>
      </c>
      <c r="E495" s="154">
        <f>Kwh!E550/production!$E$619</f>
        <v>0.82752956636005259</v>
      </c>
      <c r="F495" s="154">
        <f>Kwh!F550/production!F619</f>
        <v>0.74203696421549348</v>
      </c>
      <c r="G495" s="154">
        <f>Kwh!G550/production!G619</f>
        <v>0.80739045127534337</v>
      </c>
      <c r="H495" s="154">
        <f>Kwh!H550/production!H619</f>
        <v>0.85550786838340487</v>
      </c>
      <c r="I495" s="153">
        <f>Kwh!I550/production!$I$619</f>
        <v>0.79422289062905149</v>
      </c>
      <c r="J495" s="154">
        <f>Kwh!J550/production!J619</f>
        <v>0.90785684903331965</v>
      </c>
      <c r="K495" s="154">
        <f>Kwh!K550/production!K619</f>
        <v>0.72403335860500384</v>
      </c>
      <c r="L495" s="154">
        <f>Kwh!L550/production!L619</f>
        <v>0.94664125774178176</v>
      </c>
      <c r="M495" s="154">
        <f>Kwh!M550/production!M619</f>
        <v>0</v>
      </c>
      <c r="N495" s="154">
        <f>Kwh!N550/production!N619</f>
        <v>0</v>
      </c>
      <c r="O495" s="154">
        <f>Kwh!O550/production!O619</f>
        <v>0</v>
      </c>
      <c r="P495" s="154">
        <f>Kwh!P550/production!P619</f>
        <v>0</v>
      </c>
      <c r="Q495" s="153">
        <f>Kwh!Q550/production!Q619</f>
        <v>0.36958082113120871</v>
      </c>
    </row>
    <row r="496" spans="1:17" x14ac:dyDescent="0.35">
      <c r="A496" s="33" t="s">
        <v>112</v>
      </c>
      <c r="B496" s="153">
        <v>0</v>
      </c>
      <c r="C496" s="153">
        <v>0</v>
      </c>
      <c r="D496" s="153">
        <v>0</v>
      </c>
      <c r="E496" s="153">
        <v>0</v>
      </c>
      <c r="F496" s="153">
        <v>0</v>
      </c>
      <c r="G496" s="153">
        <v>0</v>
      </c>
      <c r="H496" s="153">
        <v>0</v>
      </c>
      <c r="I496" s="153">
        <v>0</v>
      </c>
      <c r="J496" s="153">
        <v>0</v>
      </c>
      <c r="K496" s="153">
        <v>0</v>
      </c>
      <c r="L496" s="153">
        <v>0</v>
      </c>
      <c r="M496" s="153">
        <v>0</v>
      </c>
      <c r="N496" s="153">
        <v>0</v>
      </c>
      <c r="O496" s="153">
        <v>0</v>
      </c>
      <c r="P496" s="153">
        <v>0</v>
      </c>
      <c r="Q496" s="153">
        <v>0</v>
      </c>
    </row>
    <row r="497" spans="1:17" x14ac:dyDescent="0.35">
      <c r="A497" s="33" t="s">
        <v>128</v>
      </c>
      <c r="B497" s="153">
        <v>0</v>
      </c>
      <c r="C497" s="153">
        <v>0</v>
      </c>
      <c r="D497" s="153">
        <v>0</v>
      </c>
      <c r="E497" s="153">
        <v>0</v>
      </c>
      <c r="F497" s="153">
        <v>0</v>
      </c>
      <c r="G497" s="153">
        <v>0</v>
      </c>
      <c r="H497" s="153">
        <f>Kwh!H552/production!$H$623</f>
        <v>0.875</v>
      </c>
      <c r="I497" s="153">
        <f>Kwh!I552/production!$I$623</f>
        <v>0.875</v>
      </c>
      <c r="J497" s="153">
        <v>0</v>
      </c>
      <c r="K497" s="153">
        <v>0</v>
      </c>
      <c r="L497" s="153">
        <v>0</v>
      </c>
      <c r="M497" s="153">
        <v>0</v>
      </c>
      <c r="N497" s="153">
        <v>0</v>
      </c>
      <c r="O497" s="153">
        <v>0</v>
      </c>
      <c r="P497" s="153">
        <f>Kwh!P552/production!P623</f>
        <v>0</v>
      </c>
      <c r="Q497" s="153">
        <f>Kwh!P552</f>
        <v>0</v>
      </c>
    </row>
    <row r="498" spans="1:17" x14ac:dyDescent="0.35">
      <c r="A498" s="46" t="s">
        <v>118</v>
      </c>
      <c r="B498" s="201">
        <f>Kwh!B553/production!$B$624</f>
        <v>0.70331514897188419</v>
      </c>
      <c r="C498" s="201">
        <f>Kwh!C553/production!$B$624</f>
        <v>0.70960973562736052</v>
      </c>
      <c r="D498" s="201">
        <f>Kwh!D553/production!$B$624</f>
        <v>1.1250524548887957</v>
      </c>
      <c r="E498" s="201">
        <f>Kwh!E553/production!$E$624</f>
        <v>0.82752956636005259</v>
      </c>
      <c r="F498" s="201">
        <f>Kwh!F553/production!$E$624</f>
        <v>0.61990801576872534</v>
      </c>
      <c r="G498" s="201">
        <f>Kwh!G553/production!$E$624</f>
        <v>0.8111038107752957</v>
      </c>
      <c r="H498" s="201">
        <f>Kwh!H553/production!$E$624</f>
        <v>0.82030223390275958</v>
      </c>
      <c r="I498" s="192">
        <f>Kwh!I553/production!$I$624</f>
        <v>0.78983762741381958</v>
      </c>
      <c r="J498" s="201">
        <f>Kwh!J553/production!J624</f>
        <v>0.90785684903331965</v>
      </c>
      <c r="K498" s="201">
        <f>Kwh!K553/production!K624</f>
        <v>0.72403335860500384</v>
      </c>
      <c r="L498" s="201">
        <f>Kwh!L553/production!L624</f>
        <v>0.94664125774178176</v>
      </c>
      <c r="M498" s="201">
        <f>Kwh!M553/production!M624</f>
        <v>0</v>
      </c>
      <c r="N498" s="201">
        <f>Kwh!N553/production!N624</f>
        <v>0</v>
      </c>
      <c r="O498" s="201">
        <f>Kwh!O553/production!O624</f>
        <v>0</v>
      </c>
      <c r="P498" s="201">
        <f>Kwh!P553/production!P624</f>
        <v>0</v>
      </c>
      <c r="Q498" s="192">
        <f>Kwh!Q553/production!Q624</f>
        <v>0.36546241748882108</v>
      </c>
    </row>
    <row r="499" spans="1:17" x14ac:dyDescent="0.35">
      <c r="A499" s="33" t="s">
        <v>99</v>
      </c>
      <c r="B499" s="154">
        <f>Kwh!B554/production!$B$625</f>
        <v>0.55102040816326525</v>
      </c>
      <c r="C499" s="154">
        <f>Kwh!C554/production!$B$625</f>
        <v>0.61224489795918369</v>
      </c>
      <c r="D499" s="154">
        <f>Kwh!D554/production!$B$625</f>
        <v>0.62244897959183676</v>
      </c>
      <c r="E499" s="154">
        <f>Kwh!E554/production!E625</f>
        <v>0.5089285714285714</v>
      </c>
      <c r="F499" s="154">
        <f>Kwh!F554/production!F625</f>
        <v>0.51086956521739135</v>
      </c>
      <c r="G499" s="154">
        <f>Kwh!G554/production!G625</f>
        <v>0.52</v>
      </c>
      <c r="H499" s="154">
        <f>Kwh!H554/production!H625</f>
        <v>0.50943396226415094</v>
      </c>
      <c r="I499" s="153">
        <f>Kwh!I554/production!I625</f>
        <v>0.51851851851851849</v>
      </c>
      <c r="J499" s="153">
        <f>Kwh!J554/production!J625</f>
        <v>0.51200000000000001</v>
      </c>
      <c r="K499" s="153">
        <f>Kwh!K554/production!K625</f>
        <v>0.48360655737704916</v>
      </c>
      <c r="L499" s="153">
        <f>Kwh!L554/production!L625</f>
        <v>0.51502145922746778</v>
      </c>
      <c r="M499" s="153">
        <f>Kwh!M554/production!M625</f>
        <v>0</v>
      </c>
      <c r="N499" s="153">
        <f>Kwh!N554/production!N625</f>
        <v>0</v>
      </c>
      <c r="O499" s="153">
        <f>Kwh!O554/production!O625</f>
        <v>0</v>
      </c>
      <c r="P499" s="153">
        <f>Kwh!P554/production!P625</f>
        <v>0</v>
      </c>
      <c r="Q499" s="153">
        <f>Kwh!Q554/production!Q625</f>
        <v>0.26202219482120837</v>
      </c>
    </row>
    <row r="500" spans="1:17" x14ac:dyDescent="0.35">
      <c r="A500" s="33" t="s">
        <v>7</v>
      </c>
      <c r="B500" s="154">
        <f>Kwh!B555/production!B626</f>
        <v>0.3354890864995958</v>
      </c>
      <c r="C500" s="154">
        <f>Kwh!C555/production!C626</f>
        <v>0.32714200119832237</v>
      </c>
      <c r="D500" s="154">
        <f>Kwh!D555/production!D626</f>
        <v>0.42319187089061566</v>
      </c>
      <c r="E500" s="154">
        <f>Kwh!E555/production!E626</f>
        <v>0.42723297938788257</v>
      </c>
      <c r="F500" s="154">
        <f>Kwh!F555/production!F626</f>
        <v>0.45744680851063829</v>
      </c>
      <c r="G500" s="154">
        <f>Kwh!G555/production!G626</f>
        <v>0.33776867963152507</v>
      </c>
      <c r="H500" s="154">
        <f>Kwh!H555/production!H626</f>
        <v>0.39170258620689657</v>
      </c>
      <c r="I500" s="153">
        <f>Kwh!I555/production!I626</f>
        <v>0.38342846949696752</v>
      </c>
      <c r="J500" s="153">
        <f>Kwh!K555/production!J626</f>
        <v>0.41032608695652173</v>
      </c>
      <c r="K500" s="153">
        <f>Kwh!L555/production!K626</f>
        <v>0.43742331288343556</v>
      </c>
      <c r="L500" s="153">
        <f>Kwh!M555/production!L626</f>
        <v>0</v>
      </c>
      <c r="M500" s="153">
        <f>Kwh!N555/production!M626</f>
        <v>0</v>
      </c>
      <c r="N500" s="153">
        <f>Kwh!O555/production!N626</f>
        <v>0</v>
      </c>
      <c r="O500" s="153">
        <f>Kwh!P555/production!O626</f>
        <v>0</v>
      </c>
      <c r="P500" s="153">
        <f>Kwh!Q555/production!P626</f>
        <v>1.1729934924078091</v>
      </c>
      <c r="Q500" s="153">
        <f>Kwh!Q555/production!Q626</f>
        <v>0.17294315183497241</v>
      </c>
    </row>
    <row r="501" spans="1:17" x14ac:dyDescent="0.35">
      <c r="A501" s="33" t="s">
        <v>103</v>
      </c>
      <c r="B501" s="154">
        <f>Kwh!B556/production!B627</f>
        <v>0.44733044733044736</v>
      </c>
      <c r="C501" s="154">
        <f>Kwh!C556/production!C627</f>
        <v>0.4667697063369397</v>
      </c>
      <c r="D501" s="154">
        <f>Kwh!D556/production!D627</f>
        <v>0.47066326530612246</v>
      </c>
      <c r="E501" s="154">
        <f>Kwh!E556/production!E627</f>
        <v>0.49400798934753659</v>
      </c>
      <c r="F501" s="154">
        <f>Kwh!F556/production!F627</f>
        <v>0.47657295850066933</v>
      </c>
      <c r="G501" s="154">
        <f>Kwh!G556/production!G627</f>
        <v>0.46022031823745407</v>
      </c>
      <c r="H501" s="154">
        <f>Kwh!H556/production!H627</f>
        <v>0.46041055718475071</v>
      </c>
      <c r="I501" s="153">
        <f>Kwh!I556/production!I627</f>
        <v>0.4682679164225737</v>
      </c>
      <c r="J501" s="153">
        <f>Kwh!J556/production!J627</f>
        <v>0.47159841479524439</v>
      </c>
      <c r="K501" s="153">
        <f>Kwh!K556/production!K627</f>
        <v>0.44389027431421446</v>
      </c>
      <c r="L501" s="153">
        <f>Kwh!L556/production!L627</f>
        <v>0.68181818181818177</v>
      </c>
      <c r="M501" s="153">
        <f>Kwh!M556/production!M627</f>
        <v>0</v>
      </c>
      <c r="N501" s="153">
        <f>Kwh!N556/production!N627</f>
        <v>0</v>
      </c>
      <c r="O501" s="153">
        <f>Kwh!O556/production!O627</f>
        <v>0</v>
      </c>
      <c r="P501" s="153">
        <f>Kwh!P556/production!P627</f>
        <v>0</v>
      </c>
      <c r="Q501" s="153">
        <f>Kwh!Q556/production!Q627</f>
        <v>0.18177469504903132</v>
      </c>
    </row>
    <row r="502" spans="1:17" x14ac:dyDescent="0.35">
      <c r="A502" s="54" t="s">
        <v>117</v>
      </c>
      <c r="B502" s="202">
        <f>Kwh!B557/production!B630</f>
        <v>0.39181561618062088</v>
      </c>
      <c r="C502" s="202">
        <f>Kwh!C557/production!C630</f>
        <v>0.37960784313725487</v>
      </c>
      <c r="D502" s="202">
        <f>Kwh!D557/production!D630</f>
        <v>0.44522836984775344</v>
      </c>
      <c r="E502" s="202">
        <f>Kwh!E557/production!E630</f>
        <v>0.45380434782608697</v>
      </c>
      <c r="F502" s="202">
        <f>Kwh!F557/production!F630</f>
        <v>0.46864839758476545</v>
      </c>
      <c r="G502" s="202">
        <f>Kwh!G557/production!G630</f>
        <v>0.38484646194926569</v>
      </c>
      <c r="H502" s="202">
        <f>Kwh!H557/production!H630</f>
        <v>0.41601779755283647</v>
      </c>
      <c r="I502" s="193">
        <f>Kwh!I557/production!I630</f>
        <v>0.4189196784891237</v>
      </c>
      <c r="J502" s="193">
        <f>Kwh!J557/production!J630</f>
        <v>0.41447137337548295</v>
      </c>
      <c r="K502" s="193">
        <f>Kwh!K557/production!K630</f>
        <v>0.46307884856070086</v>
      </c>
      <c r="L502" s="193">
        <f>Kwh!L557/production!L630</f>
        <v>0.48003629764065336</v>
      </c>
      <c r="M502" s="193">
        <f>Kwh!M557/production!M630</f>
        <v>0</v>
      </c>
      <c r="N502" s="193">
        <f>Kwh!N557/production!N630</f>
        <v>0</v>
      </c>
      <c r="O502" s="193">
        <f>Kwh!O557/production!O630</f>
        <v>0</v>
      </c>
      <c r="P502" s="193">
        <f>Kwh!P557/production!P630</f>
        <v>0</v>
      </c>
      <c r="Q502" s="193">
        <f>Kwh!Q557/production!Q630</f>
        <v>0.18285090114691424</v>
      </c>
    </row>
    <row r="503" spans="1:17" x14ac:dyDescent="0.35">
      <c r="A503" s="56" t="s">
        <v>9</v>
      </c>
      <c r="B503" s="203">
        <f>Kwh!B558/production!B631</f>
        <v>0.76983154670750387</v>
      </c>
      <c r="C503" s="203">
        <f>Kwh!C558/production!C631</f>
        <v>0.78530751708428248</v>
      </c>
      <c r="D503" s="203">
        <f>Kwh!D558/production!D631</f>
        <v>0.73667629299028614</v>
      </c>
      <c r="E503" s="203">
        <f>Kwh!E558/production!E631</f>
        <v>0.83427796944307542</v>
      </c>
      <c r="F503" s="203">
        <f>Kwh!F558/production!F631</f>
        <v>0.55354245538128721</v>
      </c>
      <c r="G503" s="203">
        <f>Kwh!G558/production!G631</f>
        <v>0.829601310759148</v>
      </c>
      <c r="H503" s="203">
        <f>Kwh!H558/production!H631</f>
        <v>0.80101073910296905</v>
      </c>
      <c r="I503" s="194">
        <f>Kwh!I558/production!I631</f>
        <v>0.76301570377866523</v>
      </c>
      <c r="J503" s="194">
        <f>Kwh!J558/production!J631</f>
        <v>0.79507181773155022</v>
      </c>
      <c r="K503" s="194">
        <f>Kwh!K558/production!K631</f>
        <v>0.69438571764153156</v>
      </c>
      <c r="L503" s="194">
        <f>Kwh!L558/production!L631</f>
        <v>0.97871090882396128</v>
      </c>
      <c r="M503" s="194">
        <f>Kwh!M558/production!M631</f>
        <v>0</v>
      </c>
      <c r="N503" s="194">
        <f>Kwh!N558/production!N631</f>
        <v>0</v>
      </c>
      <c r="O503" s="194">
        <f>Kwh!O558/production!O631</f>
        <v>0</v>
      </c>
      <c r="P503" s="194">
        <f>Kwh!P558/production!P631</f>
        <v>0</v>
      </c>
      <c r="Q503" s="194">
        <f>Kwh!Q558/production!Q631</f>
        <v>0.31825666051697116</v>
      </c>
    </row>
    <row r="505" spans="1:17" ht="15.5" x14ac:dyDescent="0.35">
      <c r="A505" s="33" t="s">
        <v>1</v>
      </c>
      <c r="B505" s="64" t="s">
        <v>469</v>
      </c>
      <c r="C505" s="64" t="s">
        <v>537</v>
      </c>
      <c r="D505" s="64" t="s">
        <v>538</v>
      </c>
      <c r="E505" s="64" t="s">
        <v>539</v>
      </c>
      <c r="F505" s="64" t="s">
        <v>540</v>
      </c>
      <c r="G505" s="64" t="s">
        <v>541</v>
      </c>
      <c r="H505" s="64" t="s">
        <v>542</v>
      </c>
      <c r="I505" s="65" t="s">
        <v>551</v>
      </c>
      <c r="J505" s="64" t="s">
        <v>543</v>
      </c>
      <c r="K505" s="64" t="s">
        <v>544</v>
      </c>
      <c r="L505" s="64" t="s">
        <v>545</v>
      </c>
      <c r="M505" s="64" t="s">
        <v>546</v>
      </c>
      <c r="N505" s="64" t="s">
        <v>547</v>
      </c>
      <c r="O505" s="64" t="s">
        <v>548</v>
      </c>
      <c r="P505" s="64" t="s">
        <v>549</v>
      </c>
      <c r="Q505" s="195" t="s">
        <v>1814</v>
      </c>
    </row>
    <row r="506" spans="1:17" x14ac:dyDescent="0.35">
      <c r="A506" s="33" t="s">
        <v>2</v>
      </c>
      <c r="B506" s="154">
        <f>Kwh!B562/production!B635</f>
        <v>1.010752688172043</v>
      </c>
      <c r="C506" s="154">
        <f>Kwh!C562/production!C635</f>
        <v>1.127371273712737</v>
      </c>
      <c r="D506" s="154">
        <f>Kwh!D562/production!D635</f>
        <v>1.0471464019851116</v>
      </c>
      <c r="E506" s="154">
        <f>Kwh!E562/production!E635</f>
        <v>1.1293103448275863</v>
      </c>
      <c r="F506" s="154">
        <f>Kwh!F562/production!F635</f>
        <v>1.1510204081632653</v>
      </c>
      <c r="G506" s="154">
        <f>Kwh!G562/production!G635</f>
        <v>1.1857142857142857</v>
      </c>
      <c r="H506" s="154">
        <f>Kwh!H562/production!H635</f>
        <v>1.1369047619047619</v>
      </c>
      <c r="I506" s="154">
        <f>Kwh!I562/production!I635</f>
        <v>1.1022346368715084</v>
      </c>
      <c r="J506" s="154">
        <f>Kwh!J562/production!J635</f>
        <v>1.1991150442477876</v>
      </c>
      <c r="K506" s="154">
        <f>Kwh!K562/production!K635</f>
        <v>1.2124999999999999</v>
      </c>
      <c r="L506" s="154">
        <f>Kwh!L562/production!L635</f>
        <v>1.1719457013574661</v>
      </c>
      <c r="M506" s="154">
        <f>Kwh!M562/production!M635</f>
        <v>1.2169811320754718</v>
      </c>
      <c r="N506" s="154">
        <f>Kwh!N562/production!N635</f>
        <v>1.1875</v>
      </c>
      <c r="O506" s="154">
        <f>Kwh!O562/production!O635</f>
        <v>1.1111111111111112</v>
      </c>
      <c r="P506" s="154">
        <f>Kwh!P562/production!P635</f>
        <v>1.2129963898916967</v>
      </c>
      <c r="Q506" s="154">
        <f>Kwh!Q562/production!Q635</f>
        <v>1.1867088607594938</v>
      </c>
    </row>
    <row r="507" spans="1:17" x14ac:dyDescent="0.35">
      <c r="A507" s="33" t="s">
        <v>3</v>
      </c>
      <c r="B507" s="154">
        <f>Kwh!B563/production!B636</f>
        <v>2.2251308900523559</v>
      </c>
      <c r="C507" s="154">
        <f>Kwh!C563/production!C636</f>
        <v>2.1464285714285714</v>
      </c>
      <c r="D507" s="154">
        <f>Kwh!D563/production!D636</f>
        <v>2.1753472222222223</v>
      </c>
      <c r="E507" s="154">
        <f>Kwh!E563/production!E636</f>
        <v>2.4307036247334755</v>
      </c>
      <c r="F507" s="154">
        <f>Kwh!F563/production!F636</f>
        <v>3.0347222222222223</v>
      </c>
      <c r="G507" s="154">
        <f>Kwh!G563/production!G636</f>
        <v>2.1201716738197427</v>
      </c>
      <c r="H507" s="154">
        <f>Kwh!H563/production!H636</f>
        <v>1.7272727272727273</v>
      </c>
      <c r="I507" s="154">
        <f>Kwh!I563/production!I636</f>
        <v>2.2031963470319633</v>
      </c>
      <c r="J507" s="154">
        <f>Kwh!J563/production!J636</f>
        <v>2.2039312039312038</v>
      </c>
      <c r="K507" s="154">
        <f>Kwh!K563/production!K636</f>
        <v>3.97196261682243</v>
      </c>
      <c r="L507" s="154">
        <f>Kwh!L563/production!L636</f>
        <v>2.4869109947643979</v>
      </c>
      <c r="M507" s="154">
        <f>Kwh!M563/production!M636</f>
        <v>2.188372093023256</v>
      </c>
      <c r="N507" s="154">
        <f>Kwh!N563/production!N636</f>
        <v>2.0858895705521472</v>
      </c>
      <c r="O507" s="154">
        <f>Kwh!O563/production!O636</f>
        <v>3.0250696378830084</v>
      </c>
      <c r="P507" s="154">
        <f>Kwh!P563/production!P636</f>
        <v>1.6732851985559567</v>
      </c>
      <c r="Q507" s="154">
        <f>Kwh!Q563/production!Q636</f>
        <v>2.2633333333333332</v>
      </c>
    </row>
    <row r="508" spans="1:17" x14ac:dyDescent="0.35">
      <c r="A508" s="33" t="s">
        <v>100</v>
      </c>
      <c r="B508" s="154">
        <f>Kwh!B564/production!B636</f>
        <v>0.17801047120418848</v>
      </c>
      <c r="C508" s="154">
        <f>Kwh!C564/production!C636</f>
        <v>0.27857142857142858</v>
      </c>
      <c r="D508" s="154">
        <f>Kwh!D564/production!D636</f>
        <v>0.21875</v>
      </c>
      <c r="E508" s="154">
        <f>Kwh!E564/production!E636</f>
        <v>0.3795309168443497</v>
      </c>
      <c r="F508" s="154">
        <f>Kwh!F564/production!F636</f>
        <v>0.55902777777777779</v>
      </c>
      <c r="G508" s="154">
        <f>Kwh!G564/production!G636</f>
        <v>0.13090128755364808</v>
      </c>
      <c r="H508" s="154">
        <f>Kwh!H564/production!H636</f>
        <v>0.26048951048951047</v>
      </c>
      <c r="I508" s="154">
        <f>Kwh!I564/production!I637</f>
        <v>0.79067796610169494</v>
      </c>
      <c r="J508" s="154">
        <f>Kwh!J564/production!J637</f>
        <v>0.60344827586206895</v>
      </c>
      <c r="K508" s="154">
        <f>Kwh!K564/production!K637</f>
        <v>0.76800000000000002</v>
      </c>
      <c r="L508" s="154">
        <f>Kwh!L564/production!L637</f>
        <v>0.78181818181818186</v>
      </c>
      <c r="M508" s="154">
        <f>Kwh!M564/production!M637</f>
        <v>0.7846153846153846</v>
      </c>
      <c r="N508" s="154">
        <f>Kwh!N564/production!N637</f>
        <v>0.72777777777777775</v>
      </c>
      <c r="O508" s="154">
        <f>Kwh!O564/production!O637</f>
        <v>0.73170731707317072</v>
      </c>
      <c r="P508" s="154">
        <f>Kwh!P564/production!P637</f>
        <v>0.78181818181818186</v>
      </c>
      <c r="Q508" s="154">
        <f>Kwh!Q564/production!Q637</f>
        <v>0.73890489913544666</v>
      </c>
    </row>
    <row r="509" spans="1:17" x14ac:dyDescent="0.35">
      <c r="A509" s="33" t="s">
        <v>125</v>
      </c>
      <c r="B509" s="154">
        <f>Kwh!B566/production!B639</f>
        <v>1.8829401088929221</v>
      </c>
      <c r="C509" s="154">
        <f>Kwh!C566/production!C639</f>
        <v>0.9489112227805695</v>
      </c>
      <c r="D509" s="154">
        <f>Kwh!D566/production!D639</f>
        <v>1.1573218997361479</v>
      </c>
      <c r="E509" s="154">
        <f>Kwh!E566/production!E639</f>
        <v>1.1465686274509803</v>
      </c>
      <c r="F509" s="154">
        <f>Kwh!F566/production!F639</f>
        <v>1.6380873866446826</v>
      </c>
      <c r="G509" s="154">
        <f>Kwh!G566/production!G639</f>
        <v>0.78973407544836116</v>
      </c>
      <c r="H509" s="154">
        <f>Kwh!H566/production!H639</f>
        <v>0.82720232333010646</v>
      </c>
      <c r="I509" s="154">
        <f>Kwh!I566/production!I639</f>
        <v>1.18385989010989</v>
      </c>
      <c r="J509" s="154">
        <f>Kwh!J566/production!J639</f>
        <v>0.70999551770506497</v>
      </c>
      <c r="K509" s="154">
        <f>Kwh!K566/production!K639</f>
        <v>0.88745288099084541</v>
      </c>
      <c r="L509" s="154">
        <f>Kwh!L566/production!L639</f>
        <v>1.0974981604120677</v>
      </c>
      <c r="M509" s="154">
        <f>Kwh!M566/production!M639</f>
        <v>0.86433710174717371</v>
      </c>
      <c r="N509" s="154">
        <f>Kwh!N566/production!N639</f>
        <v>0.9023605150214592</v>
      </c>
      <c r="O509" s="154">
        <f>Kwh!O566/production!O639</f>
        <v>0.79383429672447015</v>
      </c>
      <c r="P509" s="154">
        <f>Kwh!P566/production!P639</f>
        <v>0.58154981549815499</v>
      </c>
      <c r="Q509" s="154">
        <f>Kwh!Q566/production!Q639</f>
        <v>0.85635806916426516</v>
      </c>
    </row>
    <row r="510" spans="1:17" x14ac:dyDescent="0.35">
      <c r="A510" s="198" t="s">
        <v>119</v>
      </c>
      <c r="B510" s="199">
        <f>Kwh!B567/production!B640</f>
        <v>1.8429568527918783</v>
      </c>
      <c r="C510" s="199">
        <f>Kwh!C567/production!C640</f>
        <v>1.163929703255546</v>
      </c>
      <c r="D510" s="199">
        <f>Kwh!D567/production!D640</f>
        <v>1.2444340285915163</v>
      </c>
      <c r="E510" s="199">
        <f>Kwh!E567/production!E640</f>
        <v>1.360632183908046</v>
      </c>
      <c r="F510" s="199">
        <f>Kwh!F567/production!F640</f>
        <v>1.728937728937729</v>
      </c>
      <c r="G510" s="199">
        <f>Kwh!G567/production!G640</f>
        <v>1.0328920978740472</v>
      </c>
      <c r="H510" s="199">
        <f>Kwh!H567/production!H640</f>
        <v>0.97558625120462572</v>
      </c>
      <c r="I510" s="107">
        <f>Kwh!I567/production!I640</f>
        <v>1.3148506441413808</v>
      </c>
      <c r="J510" s="199">
        <f>Kwh!J567/production!J640</f>
        <v>0.92802790107799615</v>
      </c>
      <c r="K510" s="199">
        <f>Kwh!K567/production!K640</f>
        <v>1.0469613259668509</v>
      </c>
      <c r="L510" s="199">
        <f>Kwh!L567/production!L640</f>
        <v>1.1547723935389134</v>
      </c>
      <c r="M510" s="199">
        <f>Kwh!M567/production!M640</f>
        <v>1.1968000000000001</v>
      </c>
      <c r="N510" s="199">
        <f>Kwh!N567/production!N640</f>
        <v>1.2996219281663517</v>
      </c>
      <c r="O510" s="199">
        <f>Kwh!O567/production!O640</f>
        <v>1.2592592592592593</v>
      </c>
      <c r="P510" s="199">
        <f>Kwh!P567/production!P640</f>
        <v>0.87422839506172845</v>
      </c>
      <c r="Q510" s="107">
        <f>Kwh!Q567/production!Q640</f>
        <v>1.0902880564727313</v>
      </c>
    </row>
    <row r="511" spans="1:17" x14ac:dyDescent="0.35">
      <c r="A511" s="33" t="s">
        <v>4</v>
      </c>
      <c r="B511" s="154">
        <f>Kwh!B568/production!B641</f>
        <v>1.0276859504132232</v>
      </c>
      <c r="C511" s="154">
        <f>Kwh!C568/production!C641</f>
        <v>0.82952608250937609</v>
      </c>
      <c r="D511" s="154">
        <f>Kwh!D568/production!D641</f>
        <v>0.76475247524752477</v>
      </c>
      <c r="E511" s="154">
        <f>Kwh!E568/production!E641</f>
        <v>0.83765723270440251</v>
      </c>
      <c r="F511" s="154">
        <f>Kwh!F568/production!F641</f>
        <v>0.79240610813041679</v>
      </c>
      <c r="G511" s="154">
        <f>Kwh!G568/production!G641</f>
        <v>0.79889391654097541</v>
      </c>
      <c r="H511" s="154">
        <f>Kwh!H568/production!H641</f>
        <v>0.79207920792079212</v>
      </c>
      <c r="I511" s="153">
        <f>Kwh!I568/production!I641</f>
        <v>0.83632782188264787</v>
      </c>
      <c r="J511" s="154">
        <f>Kwh!J568/production!J641</f>
        <v>0.4756784434203789</v>
      </c>
      <c r="K511" s="154">
        <f>Kwh!K568/production!K641</f>
        <v>0.51210251542477458</v>
      </c>
      <c r="L511" s="154">
        <f>Kwh!L568/production!L641</f>
        <v>0.56133828996282531</v>
      </c>
      <c r="M511" s="154">
        <f>Kwh!M568/production!M641</f>
        <v>0.59515570934256057</v>
      </c>
      <c r="N511" s="154">
        <f>Kwh!N568/production!N641</f>
        <v>0.57898473553425633</v>
      </c>
      <c r="O511" s="154">
        <f>Kwh!O568/production!O641</f>
        <v>0.81902718168812594</v>
      </c>
      <c r="P511" s="154">
        <f>Kwh!P568/production!P641</f>
        <v>0.79334916864608074</v>
      </c>
      <c r="Q511" s="153">
        <f>Kwh!Q568/production!Q641</f>
        <v>0.62535714285714283</v>
      </c>
    </row>
    <row r="512" spans="1:17" x14ac:dyDescent="0.35">
      <c r="A512" s="33" t="s">
        <v>112</v>
      </c>
      <c r="B512" s="153">
        <v>0</v>
      </c>
      <c r="C512" s="153">
        <v>0</v>
      </c>
      <c r="D512" s="153">
        <v>0</v>
      </c>
      <c r="E512" s="153">
        <v>0</v>
      </c>
      <c r="F512" s="153">
        <v>0</v>
      </c>
      <c r="G512" s="153">
        <v>0</v>
      </c>
      <c r="H512" s="153">
        <v>0</v>
      </c>
      <c r="I512" s="153">
        <v>0</v>
      </c>
      <c r="J512" s="153">
        <v>0</v>
      </c>
      <c r="K512" s="153">
        <v>0</v>
      </c>
      <c r="L512" s="153">
        <v>0</v>
      </c>
      <c r="M512" s="153">
        <v>0</v>
      </c>
      <c r="N512" s="153">
        <v>0</v>
      </c>
      <c r="O512" s="153">
        <v>0</v>
      </c>
      <c r="P512" s="153">
        <v>0</v>
      </c>
      <c r="Q512" s="153">
        <v>0</v>
      </c>
    </row>
    <row r="513" spans="1:17" x14ac:dyDescent="0.35">
      <c r="A513" s="33" t="s">
        <v>128</v>
      </c>
      <c r="B513" s="153">
        <v>0</v>
      </c>
      <c r="C513" s="153">
        <v>0</v>
      </c>
      <c r="D513" s="153">
        <v>0</v>
      </c>
      <c r="E513" s="153">
        <v>0</v>
      </c>
      <c r="F513" s="153">
        <v>0</v>
      </c>
      <c r="G513" s="153">
        <v>0</v>
      </c>
      <c r="H513" s="153">
        <f>Kwh!H570/production!H645</f>
        <v>1.2173913043478262</v>
      </c>
      <c r="I513" s="153">
        <f>Kwh!I570/production!I645</f>
        <v>1.2173913043478262</v>
      </c>
      <c r="J513" s="153">
        <v>0</v>
      </c>
      <c r="K513" s="153">
        <v>0</v>
      </c>
      <c r="L513" s="153">
        <v>0</v>
      </c>
      <c r="M513" s="153">
        <v>0</v>
      </c>
      <c r="N513" s="153">
        <v>0</v>
      </c>
      <c r="O513" s="153">
        <v>0</v>
      </c>
      <c r="P513" s="153">
        <f>Kwh!P570/production!P645</f>
        <v>1.2714285714285714</v>
      </c>
      <c r="Q513" s="153">
        <f>Kwh!Q570/production!Q645</f>
        <v>1.2714285714285714</v>
      </c>
    </row>
    <row r="514" spans="1:17" x14ac:dyDescent="0.35">
      <c r="A514" s="46" t="s">
        <v>118</v>
      </c>
      <c r="B514" s="201">
        <f>Kwh!B571/production!B646</f>
        <v>1.0276859504132232</v>
      </c>
      <c r="C514" s="201">
        <f>Kwh!C571/production!C646</f>
        <v>0.82952608250937609</v>
      </c>
      <c r="D514" s="201">
        <f>Kwh!D571/production!D646</f>
        <v>0.76475247524752477</v>
      </c>
      <c r="E514" s="201">
        <f>Kwh!E571/production!E646</f>
        <v>0.83765723270440251</v>
      </c>
      <c r="F514" s="201">
        <f>Kwh!F571/production!F646</f>
        <v>0.79240610813041679</v>
      </c>
      <c r="G514" s="201">
        <f>Kwh!G571/production!G646</f>
        <v>0.79889391654097541</v>
      </c>
      <c r="H514" s="201">
        <f>Kwh!H571/production!H646</f>
        <v>0.76297335203366057</v>
      </c>
      <c r="I514" s="192">
        <f>Kwh!I571/production!I646</f>
        <v>0.83208625463972186</v>
      </c>
      <c r="J514" s="201">
        <f>Kwh!J571/production!J646</f>
        <v>0.4756784434203789</v>
      </c>
      <c r="K514" s="201">
        <f>Kwh!K571/production!K646</f>
        <v>0.51210251542477458</v>
      </c>
      <c r="L514" s="201">
        <f>Kwh!L571/production!L646</f>
        <v>0.56133828996282531</v>
      </c>
      <c r="M514" s="201">
        <f>Kwh!M571/production!M646</f>
        <v>0.59515570934256057</v>
      </c>
      <c r="N514" s="201">
        <f>Kwh!N571/production!N646</f>
        <v>0.57898473553425633</v>
      </c>
      <c r="O514" s="201">
        <f>Kwh!O571/production!O646</f>
        <v>0.81902718168812594</v>
      </c>
      <c r="P514" s="201">
        <f>Kwh!P571/production!P646</f>
        <v>0.77216856892010532</v>
      </c>
      <c r="Q514" s="192">
        <f>Kwh!Q571/production!Q646</f>
        <v>0.62422671301478816</v>
      </c>
    </row>
    <row r="515" spans="1:17" x14ac:dyDescent="0.35">
      <c r="A515" s="33" t="s">
        <v>99</v>
      </c>
      <c r="B515" s="154">
        <f>Kwh!B572/production!B647</f>
        <v>0.21212121212121213</v>
      </c>
      <c r="C515" s="154">
        <f>Kwh!C572/production!C647</f>
        <v>0.44905660377358492</v>
      </c>
      <c r="D515" s="154">
        <f>Kwh!D572/production!D647</f>
        <v>1.0166666666666666</v>
      </c>
      <c r="E515" s="154">
        <f>Kwh!E572/production!E647</f>
        <v>0.15327564894932014</v>
      </c>
      <c r="F515" s="154">
        <f>Kwh!F572/production!F647</f>
        <v>0</v>
      </c>
      <c r="G515" s="154">
        <f>Kwh!G572/production!G647</f>
        <v>0.50847457627118642</v>
      </c>
      <c r="H515" s="154">
        <f>Kwh!H572/production!H647</f>
        <v>0.51190476190476186</v>
      </c>
      <c r="I515" s="153">
        <f>Kwh!I572/production!I647</f>
        <v>0.33609022556390977</v>
      </c>
      <c r="J515" s="153">
        <f>Kwh!J572/production!J647</f>
        <v>0.51366120218579236</v>
      </c>
      <c r="K515" s="153">
        <f>Kwh!K572/production!K647</f>
        <v>0.50847457627118642</v>
      </c>
      <c r="L515" s="153">
        <f>Kwh!L572/production!L647</f>
        <v>0.51502145922746778</v>
      </c>
      <c r="M515" s="153">
        <f>Kwh!M572/production!M647</f>
        <v>0.46551724137931033</v>
      </c>
      <c r="N515" s="153">
        <f>Kwh!N572/production!N647</f>
        <v>0.45738942826321466</v>
      </c>
      <c r="O515" s="153">
        <f>Kwh!O572/production!O647</f>
        <v>0.52884615384615385</v>
      </c>
      <c r="P515" s="153">
        <f>Kwh!P572/production!P647</f>
        <v>0.55927342256214152</v>
      </c>
      <c r="Q515" s="153">
        <f>Kwh!Q572/production!Q647</f>
        <v>0.50621777373369725</v>
      </c>
    </row>
    <row r="516" spans="1:17" x14ac:dyDescent="0.35">
      <c r="A516" s="33" t="s">
        <v>7</v>
      </c>
      <c r="B516" s="154">
        <f>Kwh!B573/production!B648</f>
        <v>0.42375690607734806</v>
      </c>
      <c r="C516" s="154">
        <f>Kwh!C573/production!C648</f>
        <v>0.45289855072463769</v>
      </c>
      <c r="D516" s="154">
        <f>Kwh!D573/production!D648</f>
        <v>0.45132075471698113</v>
      </c>
      <c r="E516" s="154">
        <f>Kwh!E573/production!E648</f>
        <v>0.4173461823573017</v>
      </c>
      <c r="F516" s="154">
        <f>Kwh!F573/production!F648</f>
        <v>0.50382327952421413</v>
      </c>
      <c r="G516" s="154">
        <f>Kwh!G573/production!G648</f>
        <v>0.4357638888888889</v>
      </c>
      <c r="H516" s="154">
        <f>Kwh!H573/production!H649</f>
        <v>0.92886456908344728</v>
      </c>
      <c r="I516" s="153">
        <f>Kwh!I573/production!I648</f>
        <v>0.44563418670300786</v>
      </c>
      <c r="J516" s="153">
        <f>Kwh!J573/production!J648</f>
        <v>0.41581495427649273</v>
      </c>
      <c r="K516" s="153">
        <f>Kwh!K573/production!K648</f>
        <v>0.42184776292852993</v>
      </c>
      <c r="L516" s="153">
        <f>Kwh!L573/production!L648</f>
        <v>0.41823056300268097</v>
      </c>
      <c r="M516" s="153">
        <f>Kwh!M573/production!M648</f>
        <v>0.42193755004003203</v>
      </c>
      <c r="N516" s="153">
        <f>Kwh!N573/production!N648</f>
        <v>0.56152512998266901</v>
      </c>
      <c r="O516" s="153">
        <f>Kwh!O573/production!O648</f>
        <v>0.51059907834101381</v>
      </c>
      <c r="P516" s="153">
        <f>Kwh!P573/production!P648</f>
        <v>0.58380202474690668</v>
      </c>
      <c r="Q516" s="153">
        <f>Kwh!Q573/production!Q648</f>
        <v>0.4609040928527795</v>
      </c>
    </row>
    <row r="517" spans="1:17" x14ac:dyDescent="0.35">
      <c r="A517" s="33" t="s">
        <v>103</v>
      </c>
      <c r="B517" s="154">
        <f>Kwh!B574/production!B649</f>
        <v>0.44110275689223055</v>
      </c>
      <c r="C517" s="154">
        <f>Kwh!C574/production!C649</f>
        <v>0.53835800807537015</v>
      </c>
      <c r="D517" s="154">
        <f>Kwh!D574/production!D649</f>
        <v>0.51116951379763464</v>
      </c>
      <c r="E517" s="154">
        <f>Kwh!E574/production!E649</f>
        <v>0.51978891820580475</v>
      </c>
      <c r="F517" s="154">
        <f>Kwh!F574/production!F649</f>
        <v>0.53434065934065933</v>
      </c>
      <c r="G517" s="154">
        <f>Kwh!G574/production!G649</f>
        <v>0.50651041666666663</v>
      </c>
      <c r="H517" s="154">
        <f>Kwh!H574/production!H649</f>
        <v>0.52667578659370728</v>
      </c>
      <c r="I517" s="153">
        <f>Kwh!I574/production!I649</f>
        <v>0.51030830338566291</v>
      </c>
      <c r="J517" s="153">
        <f>Kwh!J574/production!J649</f>
        <v>0.45465994962216627</v>
      </c>
      <c r="K517" s="153">
        <f>Kwh!K574/production!K649</f>
        <v>0.50268817204301075</v>
      </c>
      <c r="L517" s="153">
        <f>Kwh!L574/production!L649</f>
        <v>0.49033149171270718</v>
      </c>
      <c r="M517" s="153">
        <f>Kwh!M574/production!M649</f>
        <v>4.9279038718291055</v>
      </c>
      <c r="N517" s="153">
        <f>Kwh!N574/production!N649</f>
        <v>0.51153324287652646</v>
      </c>
      <c r="O517" s="153">
        <f>Kwh!O574/production!O649</f>
        <v>0.52994791666666663</v>
      </c>
      <c r="P517" s="153">
        <f>Kwh!P574/production!P649</f>
        <v>0.50203527815468119</v>
      </c>
      <c r="Q517" s="153">
        <f>Kwh!Q574/production!Q649</f>
        <v>1.1298305730059013</v>
      </c>
    </row>
    <row r="518" spans="1:17" x14ac:dyDescent="0.35">
      <c r="A518" s="54" t="s">
        <v>117</v>
      </c>
      <c r="B518" s="202">
        <f>Kwh!B575/production!B652</f>
        <v>0.39253826530612246</v>
      </c>
      <c r="C518" s="202">
        <f>Kwh!C575/production!C652</f>
        <v>0.47606483226535995</v>
      </c>
      <c r="D518" s="202">
        <f>Kwh!D575/production!D652</f>
        <v>0.52923473774720553</v>
      </c>
      <c r="E518" s="202">
        <f>Kwh!E575/production!E652</f>
        <v>0.37071330589849111</v>
      </c>
      <c r="F518" s="202">
        <f>Kwh!F575/production!F652</f>
        <v>0.46474207288215807</v>
      </c>
      <c r="G518" s="202">
        <f>Kwh!G575/production!G652</f>
        <v>0.46090534979423869</v>
      </c>
      <c r="H518" s="202">
        <f>Kwh!H575/production!H652</f>
        <v>0.47856845609654597</v>
      </c>
      <c r="I518" s="193">
        <f>Kwh!I575/production!I652</f>
        <v>0.44840834248079037</v>
      </c>
      <c r="J518" s="193">
        <f>Kwh!J575/production!J652</f>
        <v>0.43300423131170662</v>
      </c>
      <c r="K518" s="193">
        <f>Kwh!K575/production!K652</f>
        <v>0.45168456127360235</v>
      </c>
      <c r="L518" s="193">
        <f>Kwh!L575/production!L652</f>
        <v>0.44472005669737774</v>
      </c>
      <c r="M518" s="193">
        <f>Kwh!M575/production!M652</f>
        <v>1.800974817221771</v>
      </c>
      <c r="N518" s="193">
        <f>Kwh!N575/production!N652</f>
        <v>0.51419446415897796</v>
      </c>
      <c r="O518" s="193">
        <f>Kwh!O575/production!O652</f>
        <v>0.51965065502183405</v>
      </c>
      <c r="P518" s="193">
        <f>Kwh!P575/production!P652</f>
        <v>0.55164670658682635</v>
      </c>
      <c r="Q518" s="193">
        <f>Kwh!Q575/production!Q652</f>
        <v>0.66029827999129109</v>
      </c>
    </row>
    <row r="519" spans="1:17" x14ac:dyDescent="0.35">
      <c r="A519" s="56" t="s">
        <v>9</v>
      </c>
      <c r="B519" s="203">
        <f>Kwh!B576/production!B653</f>
        <v>1.0940514469453375</v>
      </c>
      <c r="C519" s="203">
        <f>Kwh!C576/production!C653</f>
        <v>0.85414596444738877</v>
      </c>
      <c r="D519" s="203">
        <f>Kwh!D576/production!D653</f>
        <v>0.92915112963369162</v>
      </c>
      <c r="E519" s="203">
        <f>Kwh!E576/production!E653</f>
        <v>0.84910237748665696</v>
      </c>
      <c r="F519" s="203">
        <f>Kwh!F576/production!F653</f>
        <v>0.9626182720645261</v>
      </c>
      <c r="G519" s="203">
        <f>Kwh!G576/production!G653</f>
        <v>0.75415793151642208</v>
      </c>
      <c r="H519" s="203">
        <f>Kwh!H576/production!H653</f>
        <v>0.76015676028739387</v>
      </c>
      <c r="I519" s="194">
        <f>Kwh!I576/production!I653</f>
        <v>0.88954313280363229</v>
      </c>
      <c r="J519" s="194">
        <f>Kwh!J576/production!J653</f>
        <v>0.64006043056779549</v>
      </c>
      <c r="K519" s="194">
        <f>Kwh!K576/production!K653</f>
        <v>0.67447561972214654</v>
      </c>
      <c r="L519" s="194">
        <f>Kwh!L576/production!L653</f>
        <v>0.75693802035152635</v>
      </c>
      <c r="M519" s="194">
        <f>Kwh!M576/production!M653</f>
        <v>1.1856442778898819</v>
      </c>
      <c r="N519" s="194">
        <f>Kwh!N576/production!N653</f>
        <v>0.75216101148238934</v>
      </c>
      <c r="O519" s="194">
        <f>Kwh!O576/production!O653</f>
        <v>0.85089669482733066</v>
      </c>
      <c r="P519" s="194">
        <f>Kwh!P576/production!P653</f>
        <v>0.72911694510739855</v>
      </c>
      <c r="Q519" s="194">
        <f>Kwh!Q576/production!Q653</f>
        <v>0.79148003250741816</v>
      </c>
    </row>
    <row r="521" spans="1:17" ht="15.5" x14ac:dyDescent="0.35">
      <c r="A521" s="33" t="s">
        <v>1</v>
      </c>
      <c r="B521" s="64" t="s">
        <v>550</v>
      </c>
      <c r="C521" s="64" t="s">
        <v>563</v>
      </c>
      <c r="D521" s="64" t="s">
        <v>564</v>
      </c>
      <c r="E521" s="64" t="s">
        <v>565</v>
      </c>
      <c r="F521" s="64" t="s">
        <v>566</v>
      </c>
      <c r="G521" s="64" t="s">
        <v>567</v>
      </c>
      <c r="H521" s="64" t="s">
        <v>568</v>
      </c>
      <c r="I521" s="65" t="s">
        <v>569</v>
      </c>
      <c r="J521" s="64" t="s">
        <v>570</v>
      </c>
      <c r="K521" s="64" t="s">
        <v>571</v>
      </c>
      <c r="L521" s="64" t="s">
        <v>572</v>
      </c>
      <c r="M521" s="64" t="s">
        <v>573</v>
      </c>
      <c r="N521" s="64" t="s">
        <v>574</v>
      </c>
      <c r="O521" s="64" t="s">
        <v>575</v>
      </c>
      <c r="P521" s="64" t="s">
        <v>576</v>
      </c>
      <c r="Q521" s="195" t="s">
        <v>1840</v>
      </c>
    </row>
    <row r="522" spans="1:17" x14ac:dyDescent="0.35">
      <c r="A522" s="33" t="s">
        <v>2</v>
      </c>
      <c r="B522" s="154">
        <f>Kwh!B580/production!B657</f>
        <v>1.0751633986928104</v>
      </c>
      <c r="C522" s="154">
        <f>Kwh!C580/production!C657</f>
        <v>1.1658536585365853</v>
      </c>
      <c r="D522" s="154">
        <f>Kwh!D580/production!D657</f>
        <v>1.0344827586206897</v>
      </c>
      <c r="E522" s="154">
        <f>Kwh!E580/production!E657</f>
        <v>1.0696202531645569</v>
      </c>
      <c r="F522" s="154">
        <f>Kwh!F580/production!F657</f>
        <v>1.2644376899696048</v>
      </c>
      <c r="G522" s="154">
        <f>Kwh!G580/production!G657</f>
        <v>1.2032258064516128</v>
      </c>
      <c r="H522" s="154">
        <f>Kwh!H580/production!H657</f>
        <v>1.2808219178082192</v>
      </c>
      <c r="I522" s="154">
        <f>Kwh!I580/production!I657</f>
        <v>1.1771561771561772</v>
      </c>
      <c r="J522" s="154">
        <f>Kwh!J580/production!J657</f>
        <v>1.1356466876971609</v>
      </c>
      <c r="K522" s="154">
        <f>Kwh!K580/production!K657</f>
        <v>1.1538461538461537</v>
      </c>
      <c r="L522" s="154">
        <f>Kwh!L580/production!L657</f>
        <v>1.2049180327868851</v>
      </c>
      <c r="M522" s="154">
        <f>Kwh!M580/production!M657</f>
        <v>1.1428571428571428</v>
      </c>
      <c r="N522" s="154">
        <f>Kwh!N580/production!N657</f>
        <v>1</v>
      </c>
      <c r="O522" s="154">
        <f>Kwh!O580/production!O657</f>
        <v>0.86312849162011174</v>
      </c>
      <c r="P522" s="154">
        <f>Kwh!P580/production!P657</f>
        <v>1.7685950413223142</v>
      </c>
      <c r="Q522" s="154">
        <f>Kwh!Q580/production!Q657</f>
        <v>1.1536033666491321</v>
      </c>
    </row>
    <row r="523" spans="1:17" x14ac:dyDescent="0.35">
      <c r="A523" s="33" t="s">
        <v>3</v>
      </c>
      <c r="B523" s="154">
        <f>Kwh!B581/production!B658</f>
        <v>1.8149466192170818</v>
      </c>
      <c r="C523" s="154">
        <f>Kwh!C581/production!C658</f>
        <v>4.2545454545454549</v>
      </c>
      <c r="D523" s="154">
        <f>Kwh!D581/production!D658</f>
        <v>2.2837301587301586</v>
      </c>
      <c r="E523" s="154">
        <f>Kwh!E581/production!E658</f>
        <v>2.2558139534883721</v>
      </c>
      <c r="F523" s="154">
        <f>Kwh!F581/production!F658</f>
        <v>3.7547169811320753</v>
      </c>
      <c r="G523" s="154">
        <f>Kwh!G581/production!G658</f>
        <v>2.6633663366336635</v>
      </c>
      <c r="H523" s="154">
        <f>Kwh!H581/production!H658</f>
        <v>1.9504950495049505</v>
      </c>
      <c r="I523" s="154">
        <f>Kwh!I581/production!I658</f>
        <v>2.4814453125</v>
      </c>
      <c r="J523" s="154">
        <f>Kwh!J581/production!J658</f>
        <v>2.4305555555555554</v>
      </c>
      <c r="K523" s="154">
        <f>Kwh!K581/production!K658</f>
        <v>2.3076923076923075</v>
      </c>
      <c r="L523" s="154">
        <f>Kwh!L581/production!L658</f>
        <v>1.9809782608695652</v>
      </c>
      <c r="M523" s="154">
        <f>Kwh!M581/production!M658</f>
        <v>1.0331010452961673</v>
      </c>
      <c r="N523" s="154">
        <f>Kwh!N581/production!N658</f>
        <v>2.4934725848563968</v>
      </c>
      <c r="O523" s="154">
        <f>Kwh!O581/production!O658</f>
        <v>1.9893428063943162</v>
      </c>
      <c r="P523" s="154">
        <f>Kwh!P581/production!P658</f>
        <v>1</v>
      </c>
      <c r="Q523" s="154">
        <f>Kwh!Q581/production!Q658</f>
        <v>1.8047619047619048</v>
      </c>
    </row>
    <row r="524" spans="1:17" x14ac:dyDescent="0.35">
      <c r="A524" s="33" t="s">
        <v>100</v>
      </c>
      <c r="B524" s="154">
        <f>Kwh!B582/production!B659</f>
        <v>0.66938775510204085</v>
      </c>
      <c r="C524" s="154">
        <f>Kwh!C582/production!C659</f>
        <v>0.73599999999999999</v>
      </c>
      <c r="D524" s="154">
        <f>Kwh!D582/production!D659</f>
        <v>0.42995169082125606</v>
      </c>
      <c r="E524" s="154">
        <f>Kwh!E582/production!E659</f>
        <v>0.73968253968253972</v>
      </c>
      <c r="F524" s="154">
        <f>Kwh!F582/production!F659</f>
        <v>0.93333333333333335</v>
      </c>
      <c r="G524" s="154">
        <f>Kwh!G582/production!G659</f>
        <v>0.81599999999999995</v>
      </c>
      <c r="H524" s="154">
        <f>Kwh!H582/production!H659</f>
        <v>0.74603174603174605</v>
      </c>
      <c r="I524" s="154">
        <f>Kwh!I582/production!I659</f>
        <v>0.72113163972286376</v>
      </c>
      <c r="J524" s="154">
        <f>Kwh!J582/production!J659</f>
        <v>0.6958333333333333</v>
      </c>
      <c r="K524" s="154">
        <f>Kwh!K582/production!K659</f>
        <v>0.94615384615384612</v>
      </c>
      <c r="L524" s="154">
        <f>Kwh!L582/production!L659</f>
        <v>0.82727272727272727</v>
      </c>
      <c r="M524" s="154">
        <f>Kwh!M582/production!M659</f>
        <v>0.83181818181818179</v>
      </c>
      <c r="N524" s="154">
        <f>Kwh!N582/production!N659</f>
        <v>0.49</v>
      </c>
      <c r="O524" s="154">
        <f>Kwh!O582/production!O659</f>
        <v>0.78400000000000003</v>
      </c>
      <c r="P524" s="154">
        <f>Kwh!P582/production!P659</f>
        <v>1</v>
      </c>
      <c r="Q524" s="154">
        <f>Kwh!Q582/production!Q659</f>
        <v>0.77943262411347514</v>
      </c>
    </row>
    <row r="525" spans="1:17" x14ac:dyDescent="0.35">
      <c r="A525" s="33" t="s">
        <v>125</v>
      </c>
      <c r="B525" s="154">
        <f>Kwh!B584/production!B661</f>
        <v>0.76240822320117474</v>
      </c>
      <c r="C525" s="154">
        <f>Kwh!C584/production!C661</f>
        <v>0.97260802469135799</v>
      </c>
      <c r="D525" s="154">
        <f>Kwh!D584/production!D661</f>
        <v>1.5410798122065728</v>
      </c>
      <c r="E525" s="154">
        <f>Kwh!E584/production!E661</f>
        <v>0.80400148203038158</v>
      </c>
      <c r="F525" s="154">
        <f>Kwh!F584/production!F661</f>
        <v>0.58401360544217684</v>
      </c>
      <c r="G525" s="154">
        <f>Kwh!G584/production!G661</f>
        <v>0.7968307866440294</v>
      </c>
      <c r="H525" s="154">
        <f>Kwh!H584/production!H661</f>
        <v>0.88545927854220896</v>
      </c>
      <c r="I525" s="154">
        <f>Kwh!I584/production!I661</f>
        <v>0.83250708215297453</v>
      </c>
      <c r="J525" s="154">
        <f>Kwh!J584/production!J661</f>
        <v>0.81781647689216341</v>
      </c>
      <c r="K525" s="154">
        <f>Kwh!K584/production!K661</f>
        <v>1.2165898617511521</v>
      </c>
      <c r="L525" s="154">
        <f>Kwh!L584/production!L661</f>
        <v>1.6629086809470124</v>
      </c>
      <c r="M525" s="154">
        <f>Kwh!M584/production!M661</f>
        <v>0.90140845070422537</v>
      </c>
      <c r="N525" s="154">
        <f>Kwh!N584/production!N661</f>
        <v>0.80956175298804778</v>
      </c>
      <c r="O525" s="154">
        <f>Kwh!O584/production!O661</f>
        <v>0.95508982035928147</v>
      </c>
      <c r="P525" s="154">
        <f>Kwh!P584/production!P661</f>
        <v>0.75720691864189626</v>
      </c>
      <c r="Q525" s="154">
        <f>Kwh!Q584/production!Q661</f>
        <v>0.94158895934352849</v>
      </c>
    </row>
    <row r="526" spans="1:17" x14ac:dyDescent="0.35">
      <c r="A526" s="198" t="s">
        <v>119</v>
      </c>
      <c r="B526" s="199">
        <f>Kwh!B585/production!B662</f>
        <v>0.90947321823815852</v>
      </c>
      <c r="C526" s="199">
        <f>Kwh!C585/production!C662</f>
        <v>1.1876339149066422</v>
      </c>
      <c r="D526" s="199">
        <f>Kwh!D585/production!D662</f>
        <v>1.5920190589636689</v>
      </c>
      <c r="E526" s="199">
        <f>Kwh!E585/production!E662</f>
        <v>1.0273385151433931</v>
      </c>
      <c r="F526" s="199">
        <f>Kwh!F585/production!F662</f>
        <v>0.9277495317099278</v>
      </c>
      <c r="G526" s="199">
        <f>Kwh!G585/production!G662</f>
        <v>1.1208348590259978</v>
      </c>
      <c r="H526" s="199">
        <f>Kwh!H585/production!H662</f>
        <v>1.0002516356316054</v>
      </c>
      <c r="I526" s="107">
        <f>Kwh!I585/production!I662</f>
        <v>1.0575792190210263</v>
      </c>
      <c r="J526" s="199">
        <f>Kwh!J585/production!J662</f>
        <v>1.0110691823899371</v>
      </c>
      <c r="K526" s="199">
        <f>Kwh!K585/production!K662</f>
        <v>1.3537097526831545</v>
      </c>
      <c r="L526" s="199">
        <f>Kwh!L585/production!L662</f>
        <v>1.5590459569517161</v>
      </c>
      <c r="M526" s="199">
        <f>Kwh!M585/production!M662</f>
        <v>0.93704600484261502</v>
      </c>
      <c r="N526" s="199">
        <f>Kwh!N585/production!N662</f>
        <v>0.99765602109581009</v>
      </c>
      <c r="O526" s="199">
        <f>Kwh!O585/production!O662</f>
        <v>1.1334037310806053</v>
      </c>
      <c r="P526" s="199">
        <f>Kwh!P585/production!P662</f>
        <v>0.88707165109034269</v>
      </c>
      <c r="Q526" s="107">
        <f>Kwh!Q585/production!Q662</f>
        <v>1.0819516104793869</v>
      </c>
    </row>
    <row r="527" spans="1:17" x14ac:dyDescent="0.35">
      <c r="A527" s="33" t="s">
        <v>4</v>
      </c>
      <c r="B527" s="154">
        <f>Kwh!B586/production!B663</f>
        <v>0.69183494293239689</v>
      </c>
      <c r="C527" s="154">
        <f>Kwh!C586/production!C663</f>
        <v>0.58061224489795915</v>
      </c>
      <c r="D527" s="154">
        <f>Kwh!D586/production!D663</f>
        <v>1</v>
      </c>
      <c r="E527" s="154">
        <f>Kwh!E586/production!E663</f>
        <v>0.70743085638120629</v>
      </c>
      <c r="F527" s="154">
        <f>Kwh!F586/production!F663</f>
        <v>0.68137886597938147</v>
      </c>
      <c r="G527" s="154">
        <f>Kwh!G586/production!G663</f>
        <v>0.94678389634428506</v>
      </c>
      <c r="H527" s="154">
        <f>Kwh!H586/production!H663</f>
        <v>0.71487226277372262</v>
      </c>
      <c r="I527" s="153">
        <f>Kwh!I586/production!I663</f>
        <v>0.75079556677274228</v>
      </c>
      <c r="J527" s="154">
        <f>Kwh!J586/production!J663</f>
        <v>0.74788732394366197</v>
      </c>
      <c r="K527" s="154">
        <f>Kwh!K586/production!K663</f>
        <v>0.71377882909520995</v>
      </c>
      <c r="L527" s="154">
        <f>Kwh!L586/production!L663</f>
        <v>0.89379779099405265</v>
      </c>
      <c r="M527" s="154">
        <f>Kwh!M586/production!M663</f>
        <v>0.75041689827682045</v>
      </c>
      <c r="N527" s="154">
        <f>Kwh!N586/production!N663</f>
        <v>0.67188315075639016</v>
      </c>
      <c r="O527" s="154">
        <f>Kwh!O586/production!O663</f>
        <v>0.76412891172349373</v>
      </c>
      <c r="P527" s="154">
        <f>Kwh!P586/production!P663</f>
        <v>0.86162624821683309</v>
      </c>
      <c r="Q527" s="153">
        <f>Kwh!Q586/production!Q663</f>
        <v>0.76152402708656275</v>
      </c>
    </row>
    <row r="528" spans="1:17" x14ac:dyDescent="0.35">
      <c r="A528" s="33" t="s">
        <v>112</v>
      </c>
      <c r="B528" s="153">
        <v>0</v>
      </c>
      <c r="C528" s="153">
        <v>0</v>
      </c>
      <c r="D528" s="153">
        <v>0</v>
      </c>
      <c r="E528" s="153">
        <v>0</v>
      </c>
      <c r="F528" s="153">
        <v>0</v>
      </c>
      <c r="G528" s="153">
        <v>0</v>
      </c>
      <c r="H528" s="153">
        <v>0</v>
      </c>
      <c r="I528" s="153">
        <v>0</v>
      </c>
      <c r="J528" s="153">
        <v>0</v>
      </c>
      <c r="K528" s="153">
        <v>0</v>
      </c>
      <c r="L528" s="153">
        <v>0</v>
      </c>
      <c r="M528" s="153">
        <v>0</v>
      </c>
      <c r="N528" s="153">
        <v>0</v>
      </c>
      <c r="O528" s="153">
        <v>0</v>
      </c>
      <c r="P528" s="153">
        <v>0</v>
      </c>
      <c r="Q528" s="153">
        <v>0</v>
      </c>
    </row>
    <row r="529" spans="1:17" x14ac:dyDescent="0.35">
      <c r="A529" s="33" t="s">
        <v>128</v>
      </c>
      <c r="B529" s="153">
        <v>0</v>
      </c>
      <c r="C529" s="153">
        <v>0</v>
      </c>
      <c r="D529" s="153">
        <v>0</v>
      </c>
      <c r="E529" s="153">
        <v>0</v>
      </c>
      <c r="F529" s="153">
        <v>0</v>
      </c>
      <c r="G529" s="153">
        <v>0</v>
      </c>
      <c r="H529" s="153">
        <f>Kwh!H588/production!H667</f>
        <v>0.7</v>
      </c>
      <c r="I529" s="153">
        <f>Kwh!I588/production!I667</f>
        <v>0.7</v>
      </c>
      <c r="J529" s="153">
        <v>0</v>
      </c>
      <c r="K529" s="153">
        <v>0</v>
      </c>
      <c r="L529" s="153">
        <v>0</v>
      </c>
      <c r="M529" s="153">
        <v>0</v>
      </c>
      <c r="N529" s="153">
        <v>0</v>
      </c>
      <c r="O529" s="153">
        <v>0</v>
      </c>
      <c r="P529" s="153">
        <f>Kwh!P588/production!P667</f>
        <v>1</v>
      </c>
      <c r="Q529" s="153">
        <f>Kwh!Q588/production!Q667</f>
        <v>1</v>
      </c>
    </row>
    <row r="530" spans="1:17" x14ac:dyDescent="0.35">
      <c r="A530" s="46" t="s">
        <v>118</v>
      </c>
      <c r="B530" s="201">
        <f>Kwh!B589/production!B668</f>
        <v>0.69183494293239689</v>
      </c>
      <c r="C530" s="201">
        <f>Kwh!C589/production!C668</f>
        <v>0.58061224489795915</v>
      </c>
      <c r="D530" s="201">
        <f>Kwh!D589/production!D668</f>
        <v>1</v>
      </c>
      <c r="E530" s="201">
        <f>Kwh!E589/production!E668</f>
        <v>0.70743085638120629</v>
      </c>
      <c r="F530" s="201">
        <f>Kwh!F589/production!F668</f>
        <v>0.68137886597938147</v>
      </c>
      <c r="G530" s="201">
        <f>Kwh!G589/production!G668</f>
        <v>0.94678389634428506</v>
      </c>
      <c r="H530" s="201">
        <f>Kwh!H589/production!H668</f>
        <v>0.68286655683690278</v>
      </c>
      <c r="I530" s="192">
        <f>Kwh!I589/production!I668</f>
        <v>0.74612718015382951</v>
      </c>
      <c r="J530" s="201">
        <f>Kwh!J589/production!J668</f>
        <v>0.74788732394366197</v>
      </c>
      <c r="K530" s="201">
        <f>Kwh!K589/production!K668</f>
        <v>0.71377882909520995</v>
      </c>
      <c r="L530" s="201">
        <f>Kwh!L589/production!L668</f>
        <v>0.89379779099405265</v>
      </c>
      <c r="M530" s="201">
        <f>Kwh!M589/production!M668</f>
        <v>0.75041689827682045</v>
      </c>
      <c r="N530" s="201">
        <f>Kwh!N589/production!N668</f>
        <v>0.67188315075639016</v>
      </c>
      <c r="O530" s="201">
        <f>Kwh!O589/production!O668</f>
        <v>0.76412891172349373</v>
      </c>
      <c r="P530" s="201">
        <f>Kwh!P589/production!P668</f>
        <v>0.81222707423580787</v>
      </c>
      <c r="Q530" s="192">
        <f>Kwh!Q589/production!Q668</f>
        <v>0.75678279017498795</v>
      </c>
    </row>
    <row r="531" spans="1:17" x14ac:dyDescent="0.35">
      <c r="A531" s="33" t="s">
        <v>99</v>
      </c>
      <c r="B531" s="154">
        <f>Kwh!B590/production!B669</f>
        <v>0.55084745762711862</v>
      </c>
      <c r="C531" s="154">
        <f>Kwh!C590/production!C669</f>
        <v>0.5444444444444444</v>
      </c>
      <c r="D531" s="154">
        <f>Kwh!D590/production!D669</f>
        <v>0.54642857142857137</v>
      </c>
      <c r="E531" s="154">
        <f>Kwh!E590/production!E669</f>
        <v>0.45546558704453444</v>
      </c>
      <c r="F531" s="154">
        <f>Kwh!F590/production!F669</f>
        <v>0.56345177664974622</v>
      </c>
      <c r="G531" s="154">
        <f>Kwh!G590/production!G669</f>
        <v>0.517948717948718</v>
      </c>
      <c r="H531" s="154">
        <f>Kwh!H590/production!H669</f>
        <v>0.52293577981651373</v>
      </c>
      <c r="I531" s="153">
        <f>Kwh!I590/production!I669</f>
        <v>0.50435919790758499</v>
      </c>
      <c r="J531" s="153">
        <f>Kwh!J590/production!J669</f>
        <v>0.51824817518248179</v>
      </c>
      <c r="K531" s="153">
        <f>Kwh!K590/production!K669</f>
        <v>0.51315789473684215</v>
      </c>
      <c r="L531" s="153">
        <f>Kwh!L590/production!L669</f>
        <v>0.6718146718146718</v>
      </c>
      <c r="M531" s="153">
        <f>Kwh!M590/production!M669</f>
        <v>0.51479289940828399</v>
      </c>
      <c r="N531" s="153">
        <f>Kwh!N590/production!N669</f>
        <v>0.51269035532994922</v>
      </c>
      <c r="O531" s="153">
        <f>Kwh!O590/production!O669</f>
        <v>0.50952380952380949</v>
      </c>
      <c r="P531" s="153">
        <f>Kwh!P590/production!P669</f>
        <v>0.45575221238938052</v>
      </c>
      <c r="Q531" s="153">
        <f>Kwh!Q590/production!Q669</f>
        <v>0.52239709443099269</v>
      </c>
    </row>
    <row r="532" spans="1:17" x14ac:dyDescent="0.35">
      <c r="A532" s="33" t="s">
        <v>7</v>
      </c>
      <c r="B532" s="154">
        <f>Kwh!B591/production!B670</f>
        <v>0.30935251798561153</v>
      </c>
      <c r="C532" s="154">
        <f>Kwh!C591/production!C670</f>
        <v>0.48226950354609927</v>
      </c>
      <c r="D532" s="154">
        <f>Kwh!D591/production!D670</f>
        <v>0.48635634028892455</v>
      </c>
      <c r="E532" s="154">
        <f>Kwh!E591/production!E670</f>
        <v>0.51905165114309904</v>
      </c>
      <c r="F532" s="154">
        <f>Kwh!F591/production!F670</f>
        <v>0.50850546780072903</v>
      </c>
      <c r="G532" s="154">
        <f>Kwh!G591/production!G670</f>
        <v>0.56455493183640737</v>
      </c>
      <c r="H532" s="154">
        <f>Kwh!H591/production!H670</f>
        <v>0.45681581685744016</v>
      </c>
      <c r="I532" s="153">
        <f>Kwh!I591/production!I670</f>
        <v>0.48509636934110262</v>
      </c>
      <c r="J532" s="153">
        <f>Kwh!J591/production!J670</f>
        <v>0.50083287062742921</v>
      </c>
      <c r="K532" s="153">
        <f>Kwh!K591/production!K670</f>
        <v>0.43573667711598746</v>
      </c>
      <c r="L532" s="153">
        <f>Kwh!L591/production!L670</f>
        <v>0.44345898004434592</v>
      </c>
      <c r="M532" s="153">
        <f>Kwh!M591/production!M670</f>
        <v>0.46836158192090394</v>
      </c>
      <c r="N532" s="153">
        <f>Kwh!N591/production!N670</f>
        <v>0.39365574622984917</v>
      </c>
      <c r="O532" s="153">
        <f>Kwh!O591/production!O670</f>
        <v>0.42154065620542081</v>
      </c>
      <c r="P532" s="153">
        <f>Kwh!P591/production!P670</f>
        <v>0.40632847815168255</v>
      </c>
      <c r="Q532" s="153">
        <f>Kwh!Q591/production!Q670</f>
        <v>0.43799930531434528</v>
      </c>
    </row>
    <row r="533" spans="1:17" x14ac:dyDescent="0.35">
      <c r="A533" s="33" t="s">
        <v>103</v>
      </c>
      <c r="B533" s="154">
        <f>Kwh!B592/production!B671</f>
        <v>0.58740157480314958</v>
      </c>
      <c r="C533" s="154">
        <f>Kwh!C592/production!C671</f>
        <v>0.49801324503311256</v>
      </c>
      <c r="D533" s="154">
        <f>Kwh!D592/production!D671</f>
        <v>0.48780487804878048</v>
      </c>
      <c r="E533" s="154">
        <f>Kwh!E592/production!E671</f>
        <v>0.51216216216216215</v>
      </c>
      <c r="F533" s="154">
        <f>Kwh!F592/production!F671</f>
        <v>0.48162729658792652</v>
      </c>
      <c r="G533" s="154">
        <f>Kwh!G592/production!G671</f>
        <v>0.41994750656167978</v>
      </c>
      <c r="H533" s="154">
        <f>Kwh!H592/production!H671</f>
        <v>0.57874999999999999</v>
      </c>
      <c r="I533" s="153">
        <f>Kwh!I592/production!I671</f>
        <v>0.50808936825885975</v>
      </c>
      <c r="J533" s="153">
        <f>Kwh!J592/production!J671</f>
        <v>0.53474320241691842</v>
      </c>
      <c r="K533" s="153">
        <f>Kwh!K592/production!K671</f>
        <v>0</v>
      </c>
      <c r="L533" s="153">
        <f>Kwh!L592/production!L671</f>
        <v>0.54779969650986338</v>
      </c>
      <c r="M533" s="153">
        <f>Kwh!M592/production!M671</f>
        <v>0.50268817204301075</v>
      </c>
      <c r="N533" s="153">
        <f>Kwh!N592/production!N671</f>
        <v>0.49046321525885561</v>
      </c>
      <c r="O533" s="153">
        <f>Kwh!O592/production!O671</f>
        <v>0.4960835509138381</v>
      </c>
      <c r="P533" s="153">
        <f>Kwh!P592/production!P671</f>
        <v>0.47662141779788841</v>
      </c>
      <c r="Q533" s="153">
        <f>Kwh!Q592/production!Q671</f>
        <v>0.49435353768149343</v>
      </c>
    </row>
    <row r="534" spans="1:17" x14ac:dyDescent="0.35">
      <c r="A534" s="54" t="s">
        <v>117</v>
      </c>
      <c r="B534" s="202">
        <f>Kwh!B593/production!B674</f>
        <v>0.45849297573435505</v>
      </c>
      <c r="C534" s="202">
        <f>Kwh!C593/production!C674</f>
        <v>0.49427679500520294</v>
      </c>
      <c r="D534" s="202">
        <f>Kwh!D593/production!D674</f>
        <v>0.49425795053003535</v>
      </c>
      <c r="E534" s="202">
        <f>Kwh!E593/production!E674</f>
        <v>0.49570299071845997</v>
      </c>
      <c r="F534" s="202">
        <f>Kwh!F593/production!F674</f>
        <v>0.50479846449136279</v>
      </c>
      <c r="G534" s="202">
        <f>Kwh!G593/production!G674</f>
        <v>0.51043557168784026</v>
      </c>
      <c r="H534" s="202">
        <f>Kwh!H593/production!H674</f>
        <v>0.49489795918367346</v>
      </c>
      <c r="I534" s="193">
        <f>Kwh!I593/production!I674</f>
        <v>0.49506398537477148</v>
      </c>
      <c r="J534" s="193">
        <f>Kwh!J593/production!J674</f>
        <v>0.51038461538461544</v>
      </c>
      <c r="K534" s="193">
        <f>Kwh!K593/production!K674</f>
        <v>0.41671826625386998</v>
      </c>
      <c r="L534" s="193">
        <f>Kwh!L593/production!L674</f>
        <v>0.49977983267283133</v>
      </c>
      <c r="M534" s="193">
        <f>Kwh!M593/production!M674</f>
        <v>0.48080506895266495</v>
      </c>
      <c r="N534" s="193">
        <f>Kwh!N593/production!N674</f>
        <v>0.42676944639103015</v>
      </c>
      <c r="O534" s="193">
        <f>Kwh!O593/production!O674</f>
        <v>0.45332211942809081</v>
      </c>
      <c r="P534" s="193">
        <f>Kwh!P593/production!P674</f>
        <v>0.42852543464262716</v>
      </c>
      <c r="Q534" s="193">
        <f>Kwh!Q593/production!Q674</f>
        <v>0.45993031358885017</v>
      </c>
    </row>
    <row r="535" spans="1:17" x14ac:dyDescent="0.35">
      <c r="A535" s="56" t="s">
        <v>9</v>
      </c>
      <c r="B535" s="203">
        <f>Kwh!B594/production!B675</f>
        <v>0.76572590289404452</v>
      </c>
      <c r="C535" s="203">
        <f>Kwh!C594/production!C675</f>
        <v>0.80415795300775006</v>
      </c>
      <c r="D535" s="203">
        <f>Kwh!D594/production!D675</f>
        <v>0.97674418604651159</v>
      </c>
      <c r="E535" s="203">
        <f>Kwh!E594/production!E675</f>
        <v>0.7673477854994295</v>
      </c>
      <c r="F535" s="203">
        <f>Kwh!F594/production!F675</f>
        <v>0.7301503281812407</v>
      </c>
      <c r="G535" s="203">
        <f>Kwh!G594/production!G675</f>
        <v>0.8782412626832018</v>
      </c>
      <c r="H535" s="203">
        <f>Kwh!H594/production!H675</f>
        <v>0.75872404196103616</v>
      </c>
      <c r="I535" s="194">
        <f>Kwh!I594/production!I675</f>
        <v>0.80153480661094878</v>
      </c>
      <c r="J535" s="194">
        <f>Kwh!J594/production!J675</f>
        <v>0.79712808730614593</v>
      </c>
      <c r="K535" s="194">
        <f>Kwh!K594/production!K675</f>
        <v>0.87740869884382455</v>
      </c>
      <c r="L535" s="194">
        <f>Kwh!L594/production!L675</f>
        <v>0.94193922972711441</v>
      </c>
      <c r="M535" s="194">
        <f>Kwh!M594/production!M675</f>
        <v>0.73670690983817111</v>
      </c>
      <c r="N535" s="194">
        <f>Kwh!N594/production!N675</f>
        <v>0.7222629521016618</v>
      </c>
      <c r="O535" s="194">
        <f>Kwh!O594/production!O675</f>
        <v>0.80625000000000002</v>
      </c>
      <c r="P535" s="194">
        <f>Kwh!P594/production!P675</f>
        <v>0.67486601621547337</v>
      </c>
      <c r="Q535" s="194">
        <f>Kwh!Q594/production!Q675</f>
        <v>0.78270709822143891</v>
      </c>
    </row>
    <row r="537" spans="1:17" ht="15.5" x14ac:dyDescent="0.35">
      <c r="A537" s="33" t="s">
        <v>1</v>
      </c>
      <c r="B537" s="64" t="s">
        <v>578</v>
      </c>
      <c r="C537" s="64" t="s">
        <v>631</v>
      </c>
      <c r="D537" s="64" t="s">
        <v>632</v>
      </c>
      <c r="E537" s="64" t="s">
        <v>633</v>
      </c>
      <c r="F537" s="64" t="s">
        <v>634</v>
      </c>
      <c r="G537" s="64" t="s">
        <v>635</v>
      </c>
      <c r="H537" s="64" t="s">
        <v>636</v>
      </c>
      <c r="I537" s="65" t="s">
        <v>638</v>
      </c>
      <c r="J537" s="64" t="s">
        <v>637</v>
      </c>
      <c r="K537" s="64" t="s">
        <v>639</v>
      </c>
      <c r="L537" s="64" t="s">
        <v>640</v>
      </c>
      <c r="M537" s="64" t="s">
        <v>641</v>
      </c>
      <c r="N537" s="64" t="s">
        <v>642</v>
      </c>
      <c r="O537" s="64" t="s">
        <v>643</v>
      </c>
      <c r="P537" s="64" t="s">
        <v>644</v>
      </c>
      <c r="Q537" s="195" t="s">
        <v>1865</v>
      </c>
    </row>
    <row r="538" spans="1:17" x14ac:dyDescent="0.35">
      <c r="A538" s="33" t="s">
        <v>2</v>
      </c>
      <c r="B538" s="154">
        <f>Kwh!B598/production!B679</f>
        <v>1.3699421965317919</v>
      </c>
      <c r="C538" s="154">
        <f>Kwh!C598/production!C679</f>
        <v>1.0687285223367697</v>
      </c>
      <c r="D538" s="154">
        <f>Kwh!D598/production!D679</f>
        <v>1.0161943319838056</v>
      </c>
      <c r="E538" s="154">
        <f>Kwh!E598/production!E679</f>
        <v>1.0198675496688743</v>
      </c>
      <c r="F538" s="154">
        <f>Kwh!F598/production!F679</f>
        <v>1</v>
      </c>
      <c r="G538" s="154">
        <f>Kwh!G598/production!G679</f>
        <v>1.053030303030303</v>
      </c>
      <c r="H538" s="154">
        <f>Kwh!H598/production!H679</f>
        <v>1.162037037037037</v>
      </c>
      <c r="I538" s="154">
        <f>Kwh!I598/production!I679</f>
        <v>1.082827167310878</v>
      </c>
      <c r="J538" s="154">
        <f>Kwh!J598/production!J679</f>
        <v>1.0819672131147542</v>
      </c>
      <c r="K538" s="154">
        <f>Kwh!K598/production!K679</f>
        <v>1.1101694915254237</v>
      </c>
      <c r="L538" s="154">
        <f>Kwh!L598/production!L679</f>
        <v>1.1891891891891893</v>
      </c>
      <c r="M538" s="154">
        <f>Kwh!M598/production!M679</f>
        <v>1.3225806451612903</v>
      </c>
      <c r="N538" s="154">
        <f>Kwh!N598/production!N679</f>
        <v>1.1263157894736842</v>
      </c>
      <c r="O538" s="154">
        <f>Kwh!O598/production!O679</f>
        <v>1</v>
      </c>
      <c r="P538" s="154">
        <f>Kwh!P598/production!P679</f>
        <v>1.2184466019417475</v>
      </c>
      <c r="Q538" s="154">
        <f>Kwh!Q598/production!Q679</f>
        <v>1.1410761154855642</v>
      </c>
    </row>
    <row r="539" spans="1:17" x14ac:dyDescent="0.35">
      <c r="A539" s="33" t="s">
        <v>3</v>
      </c>
      <c r="B539" s="154">
        <f>Kwh!B599/production!B680</f>
        <v>1.6332046332046333</v>
      </c>
      <c r="C539" s="154">
        <f>Kwh!C599/production!C680</f>
        <v>1.4767726161369192</v>
      </c>
      <c r="D539" s="154">
        <f>Kwh!D599/production!D680</f>
        <v>0.59649122807017541</v>
      </c>
      <c r="E539" s="154">
        <f>Kwh!E599/production!E680</f>
        <v>1.2534113060428851</v>
      </c>
      <c r="F539" s="154">
        <f>Kwh!F599/production!F680</f>
        <v>1.8840579710144927</v>
      </c>
      <c r="G539" s="154">
        <f>Kwh!G599/production!G680</f>
        <v>1.2784615384615385</v>
      </c>
      <c r="H539" s="154">
        <f>Kwh!H599/production!H680</f>
        <v>1.5547445255474452</v>
      </c>
      <c r="I539" s="154">
        <f>Kwh!I599/production!I680</f>
        <v>1.4507223942208463</v>
      </c>
      <c r="J539" s="154">
        <f>Kwh!J599/production!J680</f>
        <v>1.575208913649025</v>
      </c>
      <c r="K539" s="154">
        <f>Kwh!K599/production!K680</f>
        <v>1.8916666666666666</v>
      </c>
      <c r="L539" s="154">
        <f>Kwh!L599/production!L680</f>
        <v>1.9216354344122657</v>
      </c>
      <c r="M539" s="154">
        <f>Kwh!M599/production!M680</f>
        <v>2.2205882352941178</v>
      </c>
      <c r="N539" s="154">
        <f>Kwh!N599/production!N680</f>
        <v>1.8044914134742405</v>
      </c>
      <c r="O539" s="154">
        <f>Kwh!O599/production!O680</f>
        <v>1.4423631123919309</v>
      </c>
      <c r="P539" s="154">
        <f>Kwh!P599/production!P680</f>
        <v>0.9598214285714286</v>
      </c>
      <c r="Q539" s="154">
        <f>Kwh!Q599/production!Q680</f>
        <v>1.6484842015371477</v>
      </c>
    </row>
    <row r="540" spans="1:17" x14ac:dyDescent="0.35">
      <c r="A540" s="33" t="s">
        <v>100</v>
      </c>
      <c r="B540" s="154">
        <f>Kwh!B600/production!B681</f>
        <v>0.79655172413793107</v>
      </c>
      <c r="C540" s="154">
        <f>Kwh!C600/production!C681</f>
        <v>0.55384615384615388</v>
      </c>
      <c r="D540" s="154">
        <f>Kwh!D600/production!D681</f>
        <v>1.01</v>
      </c>
      <c r="E540" s="154">
        <f>Kwh!E600/production!E681</f>
        <v>0.85</v>
      </c>
      <c r="F540" s="154">
        <f>Kwh!F600/production!F681</f>
        <v>0.56666666666666665</v>
      </c>
      <c r="G540" s="154">
        <f>Kwh!G600/production!G681</f>
        <v>0.80363636363636359</v>
      </c>
      <c r="H540" s="154">
        <f>Kwh!H600/production!H681</f>
        <v>0.79411764705882348</v>
      </c>
      <c r="I540" s="154">
        <f>Kwh!I600/production!I681</f>
        <v>0.78881987577639756</v>
      </c>
      <c r="J540" s="154">
        <f>Kwh!J600/production!J681</f>
        <v>0.84545454545454546</v>
      </c>
      <c r="K540" s="154">
        <f>Kwh!K600/production!K681</f>
        <v>0.84</v>
      </c>
      <c r="L540" s="154">
        <f>Kwh!L600/production!L681</f>
        <v>0.87</v>
      </c>
      <c r="M540" s="154">
        <f>Kwh!M600/production!M681</f>
        <v>0.875</v>
      </c>
      <c r="N540" s="154">
        <f>Kwh!N600/production!N681</f>
        <v>0.82608695652173914</v>
      </c>
      <c r="O540" s="154">
        <f>Kwh!O600/production!O681</f>
        <v>0.92222222222222228</v>
      </c>
      <c r="P540" s="154">
        <f>Kwh!P600/production!P681</f>
        <v>0.72</v>
      </c>
      <c r="Q540" s="154">
        <f>Kwh!Q600/production!Q681</f>
        <v>0.84125874125874123</v>
      </c>
    </row>
    <row r="541" spans="1:17" x14ac:dyDescent="0.35">
      <c r="A541" s="33" t="s">
        <v>125</v>
      </c>
      <c r="B541" s="154">
        <f>Kwh!B602/production!B683</f>
        <v>0.90736728060671723</v>
      </c>
      <c r="C541" s="154">
        <f>Kwh!C602/production!C683</f>
        <v>0.95932859909619106</v>
      </c>
      <c r="D541" s="154">
        <f>Kwh!D602/production!D683</f>
        <v>1.1597077244258873</v>
      </c>
      <c r="E541" s="154">
        <f>Kwh!E602/production!E683</f>
        <v>0.7069660333909038</v>
      </c>
      <c r="F541" s="154">
        <f>Kwh!F602/production!F683</f>
        <v>0.57777777777777772</v>
      </c>
      <c r="G541" s="154">
        <f>Kwh!G602/production!G683</f>
        <v>1.6312399355877616</v>
      </c>
      <c r="H541" s="154">
        <f>Kwh!H602/production!H683</f>
        <v>1.3103683492496589</v>
      </c>
      <c r="I541" s="154">
        <f>Kwh!I602/production!I683</f>
        <v>1.0268480400930733</v>
      </c>
      <c r="J541" s="154">
        <f>Kwh!J602/production!J683</f>
        <v>1.0346534653465347</v>
      </c>
      <c r="K541" s="154">
        <f>Kwh!K602/production!K683</f>
        <v>1.2651715039577835</v>
      </c>
      <c r="L541" s="154">
        <f>Kwh!L602/production!L683</f>
        <v>1.4503216583273768</v>
      </c>
      <c r="M541" s="154">
        <f>Kwh!M602/production!M683</f>
        <v>1.1966952653320624</v>
      </c>
      <c r="N541" s="154">
        <f>Kwh!N602/production!N683</f>
        <v>1</v>
      </c>
      <c r="O541" s="154">
        <f>Kwh!O602/production!O683</f>
        <v>1.0927152317880795</v>
      </c>
      <c r="P541" s="154">
        <f>Kwh!P602/production!P683</f>
        <v>1.1252699784017279</v>
      </c>
      <c r="Q541" s="154">
        <f>Kwh!Q602/production!Q683</f>
        <v>1.1619578193394349</v>
      </c>
    </row>
    <row r="542" spans="1:17" x14ac:dyDescent="0.35">
      <c r="A542" s="198" t="s">
        <v>119</v>
      </c>
      <c r="B542" s="199">
        <f>Kwh!B603/production!B684</f>
        <v>1.0573045631411391</v>
      </c>
      <c r="C542" s="199">
        <f>Kwh!C603/production!C684</f>
        <v>1.0265957446808511</v>
      </c>
      <c r="D542" s="199">
        <f>Kwh!D603/production!D684</f>
        <v>1.0119112073632919</v>
      </c>
      <c r="E542" s="199">
        <f>Kwh!E603/production!E684</f>
        <v>0.8535610465116279</v>
      </c>
      <c r="F542" s="199">
        <f>Kwh!F603/production!F684</f>
        <v>0.94861111111111107</v>
      </c>
      <c r="G542" s="199">
        <f>Kwh!G603/production!G684</f>
        <v>1.4158291457286432</v>
      </c>
      <c r="H542" s="199">
        <f>Kwh!H603/production!H684</f>
        <v>1.2899770466717675</v>
      </c>
      <c r="I542" s="107">
        <f>Kwh!I603/production!I684</f>
        <v>1.0959672201854647</v>
      </c>
      <c r="J542" s="199">
        <f>Kwh!J603/production!J684</f>
        <v>1.164413591523566</v>
      </c>
      <c r="K542" s="199">
        <f>Kwh!K603/production!K684</f>
        <v>1.3648119122257054</v>
      </c>
      <c r="L542" s="199">
        <f>Kwh!L603/production!L684</f>
        <v>1.4976803036693378</v>
      </c>
      <c r="M542" s="199">
        <f>Kwh!M603/production!M684</f>
        <v>1.323271665043817</v>
      </c>
      <c r="N542" s="199">
        <f>Kwh!N603/production!N684</f>
        <v>1.196748506967485</v>
      </c>
      <c r="O542" s="199">
        <f>Kwh!O603/production!O684</f>
        <v>1.1572836030964109</v>
      </c>
      <c r="P542" s="199">
        <f>Kwh!P603/production!P684</f>
        <v>1.0477386934673367</v>
      </c>
      <c r="Q542" s="107">
        <f>Kwh!Q603/production!Q684</f>
        <v>1.2499876304982436</v>
      </c>
    </row>
    <row r="543" spans="1:17" x14ac:dyDescent="0.35">
      <c r="A543" s="33" t="s">
        <v>4</v>
      </c>
      <c r="B543" s="154">
        <f>Kwh!B604/production!B685</f>
        <v>0.76148648648648654</v>
      </c>
      <c r="C543" s="154">
        <f>Kwh!C604/production!C685</f>
        <v>0.68882733148661124</v>
      </c>
      <c r="D543" s="154">
        <f>Kwh!D604/production!D685</f>
        <v>0.29661016949152541</v>
      </c>
      <c r="E543" s="154">
        <f>Kwh!E604/production!E685</f>
        <v>0.60113636363636369</v>
      </c>
      <c r="F543" s="154">
        <f>Kwh!F604/production!F685</f>
        <v>0.66247288503253798</v>
      </c>
      <c r="G543" s="154">
        <f>Kwh!G604/production!G685</f>
        <v>0.53411306042884987</v>
      </c>
      <c r="H543" s="154">
        <f>Kwh!H604/production!H685</f>
        <v>0.57920792079207917</v>
      </c>
      <c r="I543" s="153">
        <f>Kwh!I604/production!I685</f>
        <v>0.63359845227858991</v>
      </c>
      <c r="J543" s="154">
        <f>Kwh!J604/production!J685</f>
        <v>0.66647982062780264</v>
      </c>
      <c r="K543" s="154">
        <f>Kwh!K604/production!K685</f>
        <v>0.67241379310344829</v>
      </c>
      <c r="L543" s="154">
        <f>Kwh!L604/production!L685</f>
        <v>0.67706502636203869</v>
      </c>
      <c r="M543" s="154">
        <f>Kwh!M604/production!M685</f>
        <v>0.66632231404958675</v>
      </c>
      <c r="N543" s="154">
        <f>Kwh!N604/production!N685</f>
        <v>0.66560073092736405</v>
      </c>
      <c r="O543" s="154">
        <f>Kwh!O604/production!O685</f>
        <v>0.42878048780487804</v>
      </c>
      <c r="P543" s="154">
        <f>Kwh!P604/production!P685</f>
        <v>0.51040634291377607</v>
      </c>
      <c r="Q543" s="153">
        <f>Kwh!Q604/production!Q685</f>
        <v>0.61364106097140891</v>
      </c>
    </row>
    <row r="544" spans="1:17" x14ac:dyDescent="0.35">
      <c r="A544" s="33" t="s">
        <v>112</v>
      </c>
      <c r="B544" s="153">
        <v>0</v>
      </c>
      <c r="C544" s="153">
        <v>0</v>
      </c>
      <c r="D544" s="153">
        <v>0</v>
      </c>
      <c r="E544" s="153">
        <v>0</v>
      </c>
      <c r="F544" s="153">
        <v>0</v>
      </c>
      <c r="G544" s="153">
        <v>0</v>
      </c>
      <c r="H544" s="153">
        <v>0</v>
      </c>
      <c r="I544" s="153">
        <v>0</v>
      </c>
      <c r="J544" s="153">
        <v>0</v>
      </c>
      <c r="K544" s="153">
        <v>0</v>
      </c>
      <c r="L544" s="153">
        <v>0</v>
      </c>
      <c r="M544" s="153">
        <v>0</v>
      </c>
      <c r="N544" s="153">
        <v>0</v>
      </c>
      <c r="O544" s="153">
        <v>0</v>
      </c>
      <c r="P544" s="153">
        <v>0</v>
      </c>
      <c r="Q544" s="153">
        <v>0</v>
      </c>
    </row>
    <row r="545" spans="1:17" x14ac:dyDescent="0.35">
      <c r="A545" s="33" t="s">
        <v>128</v>
      </c>
      <c r="B545" s="153">
        <v>0</v>
      </c>
      <c r="C545" s="153">
        <v>0</v>
      </c>
      <c r="D545" s="153">
        <v>0</v>
      </c>
      <c r="E545" s="153">
        <v>0</v>
      </c>
      <c r="F545" s="153">
        <v>0</v>
      </c>
      <c r="G545" s="153">
        <v>0</v>
      </c>
      <c r="H545" s="153">
        <f>Kwh!H606/production!H689</f>
        <v>2.5675675675675675</v>
      </c>
      <c r="I545" s="153">
        <f>Kwh!I606/production!I689</f>
        <v>2.5675675675675675</v>
      </c>
      <c r="J545" s="153">
        <v>0</v>
      </c>
      <c r="K545" s="153">
        <v>0</v>
      </c>
      <c r="L545" s="153">
        <v>0</v>
      </c>
      <c r="M545" s="153">
        <v>0</v>
      </c>
      <c r="N545" s="153">
        <v>0</v>
      </c>
      <c r="O545" s="153">
        <v>0</v>
      </c>
      <c r="P545" s="153">
        <f>Kwh!P606/production!P689</f>
        <v>0</v>
      </c>
      <c r="Q545" s="153">
        <v>2.2000000000000002</v>
      </c>
    </row>
    <row r="546" spans="1:17" x14ac:dyDescent="0.35">
      <c r="A546" s="46" t="s">
        <v>118</v>
      </c>
      <c r="B546" s="201">
        <f>Kwh!B607/production!B690</f>
        <v>0.76148648648648654</v>
      </c>
      <c r="C546" s="201">
        <f>Kwh!C607/production!C690</f>
        <v>0.68882733148661124</v>
      </c>
      <c r="D546" s="201">
        <f>Kwh!D607/production!D690</f>
        <v>0.29661016949152541</v>
      </c>
      <c r="E546" s="201">
        <f>Kwh!E607/production!E690</f>
        <v>0.60113636363636369</v>
      </c>
      <c r="F546" s="201">
        <f>Kwh!F607/production!F690</f>
        <v>0.66247288503253798</v>
      </c>
      <c r="G546" s="201">
        <f>Kwh!G607/production!G690</f>
        <v>0.53411306042884987</v>
      </c>
      <c r="H546" s="201">
        <f>Kwh!H607/production!H690</f>
        <v>0.58627325208466963</v>
      </c>
      <c r="I546" s="192">
        <f>Kwh!I607/production!I690</f>
        <v>0.63392951635093664</v>
      </c>
      <c r="J546" s="201">
        <f>Kwh!J607/production!J690</f>
        <v>0.66647982062780264</v>
      </c>
      <c r="K546" s="201">
        <f>Kwh!K607/production!K690</f>
        <v>0.67241379310344829</v>
      </c>
      <c r="L546" s="201">
        <f>Kwh!L607/production!L690</f>
        <v>0.67706502636203869</v>
      </c>
      <c r="M546" s="201">
        <f>Kwh!M607/production!M690</f>
        <v>0.66632231404958675</v>
      </c>
      <c r="N546" s="201">
        <f>Kwh!N607/production!N690</f>
        <v>0.66560073092736405</v>
      </c>
      <c r="O546" s="201">
        <f>Kwh!O607/production!O690</f>
        <v>0.42878048780487804</v>
      </c>
      <c r="P546" s="201">
        <f>Kwh!P607/production!P690</f>
        <v>0.50990099009900991</v>
      </c>
      <c r="Q546" s="192">
        <f>Kwh!Q607/production!Q690</f>
        <v>0.61507198456981471</v>
      </c>
    </row>
    <row r="547" spans="1:17" x14ac:dyDescent="0.35">
      <c r="A547" s="33" t="s">
        <v>99</v>
      </c>
      <c r="B547" s="154">
        <f>Kwh!B608/production!B691</f>
        <v>1</v>
      </c>
      <c r="C547" s="154">
        <f>Kwh!C608/production!C691</f>
        <v>0.47683397683397682</v>
      </c>
      <c r="D547" s="154">
        <f>Kwh!D608/production!D691</f>
        <v>0.47983870967741937</v>
      </c>
      <c r="E547" s="154">
        <f>Kwh!E608/production!E691</f>
        <v>0.50757575757575757</v>
      </c>
      <c r="F547" s="154">
        <f>Kwh!F608/production!F691</f>
        <v>0.46139705882352944</v>
      </c>
      <c r="G547" s="154">
        <f>Kwh!G608/production!G691</f>
        <v>0.46350364963503649</v>
      </c>
      <c r="H547" s="154">
        <f>Kwh!H608/production!H691</f>
        <v>0.48930232558139536</v>
      </c>
      <c r="I547" s="153">
        <f>Kwh!I608/production!I691</f>
        <v>0.54441624365482233</v>
      </c>
      <c r="J547" s="153">
        <f>Kwh!J608/production!J691</f>
        <v>0.46829810901001112</v>
      </c>
      <c r="K547" s="153">
        <f>Kwh!K608/production!K691</f>
        <v>0.53913043478260869</v>
      </c>
      <c r="L547" s="153">
        <f>Kwh!L608/production!L691</f>
        <v>0.49391727493917276</v>
      </c>
      <c r="M547" s="153">
        <f>Kwh!M608/production!M691</f>
        <v>0.46660117878192536</v>
      </c>
      <c r="N547" s="153">
        <f>Kwh!N608/production!N691</f>
        <v>0.47185628742514968</v>
      </c>
      <c r="O547" s="153">
        <f>Kwh!O608/production!O691</f>
        <v>0.55411255411255411</v>
      </c>
      <c r="P547" s="153">
        <f>Kwh!P608/production!P691</f>
        <v>0.47972190034762457</v>
      </c>
      <c r="Q547" s="153">
        <f>Kwh!Q608/production!Q691</f>
        <v>0.48223764801959984</v>
      </c>
    </row>
    <row r="548" spans="1:17" x14ac:dyDescent="0.35">
      <c r="A548" s="33" t="s">
        <v>7</v>
      </c>
      <c r="B548" s="154">
        <f>Kwh!B609/production!B692</f>
        <v>0.24374999999999999</v>
      </c>
      <c r="C548" s="154">
        <f>Kwh!C609/production!C692</f>
        <v>0.49375000000000002</v>
      </c>
      <c r="D548" s="154">
        <f>Kwh!D609/production!D692</f>
        <v>0.41196777905638665</v>
      </c>
      <c r="E548" s="154">
        <f>Kwh!E609/production!E692</f>
        <v>0.51647373107747108</v>
      </c>
      <c r="F548" s="154">
        <f>Kwh!F609/production!F692</f>
        <v>0.35374149659863946</v>
      </c>
      <c r="G548" s="154">
        <f>Kwh!G609/production!G692</f>
        <v>0.30072992700729928</v>
      </c>
      <c r="H548" s="154">
        <f>Kwh!H609/production!H692</f>
        <v>0.57888762769580027</v>
      </c>
      <c r="I548" s="153">
        <f>Kwh!I609/production!I692</f>
        <v>0.42528271405492729</v>
      </c>
      <c r="J548" s="153">
        <f>Kwh!J609/production!J692</f>
        <v>0.21860019175455417</v>
      </c>
      <c r="K548" s="153">
        <f>Kwh!K609/production!K692</f>
        <v>0.34793491864831039</v>
      </c>
      <c r="L548" s="153">
        <f>Kwh!L609/production!L692</f>
        <v>0.21824907521578299</v>
      </c>
      <c r="M548" s="153">
        <f>Kwh!M609/production!M692</f>
        <v>0.12694300518134716</v>
      </c>
      <c r="N548" s="153">
        <f>Kwh!N609/production!N692</f>
        <v>0.31611410948342328</v>
      </c>
      <c r="O548" s="153">
        <f>Kwh!O609/production!O692</f>
        <v>0.46018376722817766</v>
      </c>
      <c r="P548" s="153">
        <f>Kwh!P609/production!P692</f>
        <v>0.47077244258872653</v>
      </c>
      <c r="Q548" s="153">
        <f>Kwh!Q609/production!Q692</f>
        <v>0.31090613130765055</v>
      </c>
    </row>
    <row r="549" spans="1:17" x14ac:dyDescent="0.35">
      <c r="A549" s="33" t="s">
        <v>103</v>
      </c>
      <c r="B549" s="154">
        <f>Kwh!B610/production!B693</f>
        <v>0.55032679738562096</v>
      </c>
      <c r="C549" s="154">
        <f>Kwh!C610/production!C693</f>
        <v>0.54520547945205478</v>
      </c>
      <c r="D549" s="154">
        <f>Kwh!D610/production!D693</f>
        <v>0.55263157894736847</v>
      </c>
      <c r="E549" s="154">
        <f>Kwh!E610/production!E693</f>
        <v>0.50704225352112675</v>
      </c>
      <c r="F549" s="154">
        <f>Kwh!F610/production!F693</f>
        <v>0.47176913425345046</v>
      </c>
      <c r="G549" s="154">
        <f>Kwh!G610/production!G693</f>
        <v>0.47222222222222221</v>
      </c>
      <c r="H549" s="154">
        <f>Kwh!H610/production!H693</f>
        <v>0.58167330677290841</v>
      </c>
      <c r="I549" s="153">
        <f>Kwh!I610/production!I693</f>
        <v>0.52588347659980894</v>
      </c>
      <c r="J549" s="153">
        <f>Kwh!J610/production!J693</f>
        <v>0.46616541353383456</v>
      </c>
      <c r="K549" s="153">
        <f>Kwh!K610/production!K693</f>
        <v>1.6916299559471366</v>
      </c>
      <c r="L549" s="153">
        <f>Kwh!L610/production!L693</f>
        <v>0.51988636363636365</v>
      </c>
      <c r="M549" s="153">
        <f>Kwh!M610/production!M693</f>
        <v>0.51111111111111107</v>
      </c>
      <c r="N549" s="153">
        <f>Kwh!N610/production!N693</f>
        <v>0.66017316017316019</v>
      </c>
      <c r="O549" s="153">
        <f>Kwh!O610/production!O693</f>
        <v>0.46887417218543048</v>
      </c>
      <c r="P549" s="153">
        <f>Kwh!P610/production!P693</f>
        <v>0.47715053763440862</v>
      </c>
      <c r="Q549" s="153">
        <f>Kwh!Q610/production!Q693</f>
        <v>0.57096095393967738</v>
      </c>
    </row>
    <row r="550" spans="1:17" x14ac:dyDescent="0.35">
      <c r="A550" s="54" t="s">
        <v>117</v>
      </c>
      <c r="B550" s="202">
        <f>Kwh!B611/production!B696</f>
        <v>0.53932038834951457</v>
      </c>
      <c r="C550" s="202">
        <f>Kwh!C611/production!C696</f>
        <v>0.5038623595505618</v>
      </c>
      <c r="D550" s="202">
        <f>Kwh!D611/production!D696</f>
        <v>0.47811764705882354</v>
      </c>
      <c r="E550" s="202">
        <f>Kwh!E611/production!E696</f>
        <v>0.51216022889842627</v>
      </c>
      <c r="F550" s="202">
        <f>Kwh!F611/production!F696</f>
        <v>0.408039843472074</v>
      </c>
      <c r="G550" s="202">
        <f>Kwh!G611/production!G696</f>
        <v>0.40962621607782901</v>
      </c>
      <c r="H550" s="202">
        <f>Kwh!H611/production!H696</f>
        <v>0.54411221853082314</v>
      </c>
      <c r="I550" s="193">
        <f>Kwh!I611/production!I696</f>
        <v>0.48527374570860687</v>
      </c>
      <c r="J550" s="193">
        <f>Kwh!J611/production!J696</f>
        <v>0.36785577291906407</v>
      </c>
      <c r="K550" s="193">
        <f>Kwh!K611/production!K696</f>
        <v>0.62579617834394907</v>
      </c>
      <c r="L550" s="193">
        <f>Kwh!L611/production!L696</f>
        <v>0.40607616602481816</v>
      </c>
      <c r="M550" s="193">
        <f>Kwh!M611/production!M696</f>
        <v>0.34185082872928174</v>
      </c>
      <c r="N550" s="193">
        <f>Kwh!N611/production!N696</f>
        <v>0.42752505782575173</v>
      </c>
      <c r="O550" s="193">
        <f>Kwh!O611/production!O696</f>
        <v>0.47251308900523559</v>
      </c>
      <c r="P550" s="193">
        <f>Kwh!P611/production!P696</f>
        <v>0.47563352826510719</v>
      </c>
      <c r="Q550" s="193">
        <f>Kwh!Q611/production!Q696</f>
        <v>0.42883906448298786</v>
      </c>
    </row>
    <row r="551" spans="1:17" x14ac:dyDescent="0.35">
      <c r="A551" s="56" t="s">
        <v>9</v>
      </c>
      <c r="B551" s="203">
        <f>Kwh!B612/production!B697</f>
        <v>0.82095178262918167</v>
      </c>
      <c r="C551" s="203">
        <f>Kwh!C612/production!C697</f>
        <v>0.73568627450980395</v>
      </c>
      <c r="D551" s="203">
        <f>Kwh!D612/production!D697</f>
        <v>0.70223384030418246</v>
      </c>
      <c r="E551" s="203">
        <f>Kwh!E612/production!E697</f>
        <v>0.67801482826448778</v>
      </c>
      <c r="F551" s="203">
        <f>Kwh!F612/production!F697</f>
        <v>0.67608804402201106</v>
      </c>
      <c r="G551" s="203">
        <f>Kwh!G612/production!G697</f>
        <v>0.95018659743631351</v>
      </c>
      <c r="H551" s="203">
        <f>Kwh!H612/production!H697</f>
        <v>0.83696599825632079</v>
      </c>
      <c r="I551" s="194">
        <f>Kwh!I612/production!I697</f>
        <v>0.77073991031390132</v>
      </c>
      <c r="J551" s="194">
        <f>Kwh!J612/production!J697</f>
        <v>0.74845679012345678</v>
      </c>
      <c r="K551" s="194">
        <f>Kwh!K612/production!K697</f>
        <v>0.95387149917627678</v>
      </c>
      <c r="L551" s="194">
        <f>Kwh!L612/production!L697</f>
        <v>0.86497709049255445</v>
      </c>
      <c r="M551" s="194">
        <f>Kwh!M612/production!M697</f>
        <v>0.86308724832214767</v>
      </c>
      <c r="N551" s="194">
        <f>Kwh!N612/production!N697</f>
        <v>0.79171476208798253</v>
      </c>
      <c r="O551" s="194">
        <f>Kwh!O612/production!O697</f>
        <v>0.73092984409799555</v>
      </c>
      <c r="P551" s="194">
        <f>Kwh!P612/production!P697</f>
        <v>0.69164807585052979</v>
      </c>
      <c r="Q551" s="194">
        <f>Kwh!Q612/production!Q697</f>
        <v>0.80523647001462706</v>
      </c>
    </row>
    <row r="553" spans="1:17" ht="15.5" x14ac:dyDescent="0.35">
      <c r="A553" s="33" t="s">
        <v>1</v>
      </c>
      <c r="B553" s="64" t="s">
        <v>645</v>
      </c>
      <c r="C553" s="64" t="s">
        <v>664</v>
      </c>
      <c r="D553" s="64" t="s">
        <v>665</v>
      </c>
      <c r="E553" s="64" t="s">
        <v>666</v>
      </c>
      <c r="F553" s="64" t="s">
        <v>667</v>
      </c>
      <c r="G553" s="64" t="s">
        <v>668</v>
      </c>
      <c r="H553" s="64" t="s">
        <v>669</v>
      </c>
      <c r="I553" s="65" t="s">
        <v>693</v>
      </c>
      <c r="J553" s="64" t="s">
        <v>670</v>
      </c>
      <c r="K553" s="64" t="s">
        <v>671</v>
      </c>
      <c r="L553" s="64" t="s">
        <v>672</v>
      </c>
      <c r="M553" s="64" t="s">
        <v>673</v>
      </c>
      <c r="N553" s="64" t="s">
        <v>674</v>
      </c>
      <c r="O553" s="64" t="s">
        <v>675</v>
      </c>
      <c r="P553" s="64" t="s">
        <v>676</v>
      </c>
      <c r="Q553" s="195" t="s">
        <v>1889</v>
      </c>
    </row>
    <row r="554" spans="1:17" x14ac:dyDescent="0.35">
      <c r="A554" s="33" t="s">
        <v>2</v>
      </c>
      <c r="B554" s="154">
        <f>[1]Kwh!B616/[1]production!B701</f>
        <v>0.89090909090909087</v>
      </c>
      <c r="C554" s="154">
        <f>[1]Kwh!C616/[1]production!C701</f>
        <v>2.2881355932203391</v>
      </c>
      <c r="D554" s="154">
        <f>[1]Kwh!D616/[1]production!D701</f>
        <v>0.89719626168224298</v>
      </c>
      <c r="E554" s="154">
        <f>[1]Kwh!E616/[1]production!E701</f>
        <v>1.1129032258064515</v>
      </c>
      <c r="F554" s="154">
        <f>[1]Kwh!F616/[1]production!F701</f>
        <v>1.0600858369098713</v>
      </c>
      <c r="G554" s="154">
        <f>[1]Kwh!G616/[1]production!G701</f>
        <v>1.0588235294117647</v>
      </c>
      <c r="H554" s="154">
        <f>[1]Kwh!H616/[1]production!H701</f>
        <v>1.1597222222222223</v>
      </c>
      <c r="I554" s="154">
        <f>Kwh!I616/production!I701</f>
        <v>1.1310975609756098</v>
      </c>
      <c r="J554" s="154">
        <f>Kwh!J616/production!J701</f>
        <v>0.90163934426229508</v>
      </c>
      <c r="K554" s="154">
        <f>Kwh!K616/production!K701</f>
        <v>1.5044642857142858</v>
      </c>
      <c r="L554" s="154">
        <f>Kwh!L616/production!L701</f>
        <v>1.1298245614035087</v>
      </c>
      <c r="M554" s="154">
        <f>Kwh!M616/production!M701</f>
        <v>1.5665236051502145</v>
      </c>
      <c r="N554" s="154">
        <f>Kwh!N616/production!N701</f>
        <v>1.5477386934673367</v>
      </c>
      <c r="O554" s="154">
        <f>Kwh!O616/production!O701</f>
        <v>1.9588235294117646</v>
      </c>
      <c r="P554" s="154">
        <f>Kwh!P616/production!P701</f>
        <v>0.78274760383386577</v>
      </c>
      <c r="Q554" s="154">
        <f>Kwh!Q616/production!Q701</f>
        <v>1.2637362637362637</v>
      </c>
    </row>
    <row r="555" spans="1:17" x14ac:dyDescent="0.35">
      <c r="A555" s="33" t="s">
        <v>3</v>
      </c>
      <c r="B555" s="154">
        <f>[1]Kwh!B617/[1]production!B702</f>
        <v>2.8070796460176992</v>
      </c>
      <c r="C555" s="154">
        <f>[1]Kwh!C617/[1]production!C702</f>
        <v>1.6729106628242074</v>
      </c>
      <c r="D555" s="154">
        <f>[1]Kwh!D617/[1]production!D702</f>
        <v>2.058165548098434</v>
      </c>
      <c r="E555" s="154">
        <f>[1]Kwh!E617/[1]production!E702</f>
        <v>2.0273722627737225</v>
      </c>
      <c r="F555" s="154">
        <f>[1]Kwh!F617/[1]production!F702</f>
        <v>1.7748091603053435</v>
      </c>
      <c r="G555" s="154">
        <f>[1]Kwh!G617/[1]production!G702</f>
        <v>1.8502747252747254</v>
      </c>
      <c r="H555" s="154">
        <f>[1]Kwh!H617/[1]production!H702</f>
        <v>1.2250000000000001</v>
      </c>
      <c r="I555" s="154">
        <f>Kwh!I617/production!I702</f>
        <v>1.9379900213827512</v>
      </c>
      <c r="J555" s="154">
        <f>Kwh!J617/production!J702</f>
        <v>1.4352941176470588</v>
      </c>
      <c r="K555" s="154">
        <f>Kwh!K617/production!K702</f>
        <v>1.7527932960893855</v>
      </c>
      <c r="L555" s="154">
        <f>Kwh!L617/production!L702</f>
        <v>1.7184170471841704</v>
      </c>
      <c r="M555" s="154">
        <f>Kwh!M617/production!M702</f>
        <v>1.5629139072847682</v>
      </c>
      <c r="N555" s="154">
        <f>Kwh!N617/production!N702</f>
        <v>1.1267605633802817</v>
      </c>
      <c r="O555" s="154">
        <f>Kwh!O617/production!O702</f>
        <v>1.727433628318584</v>
      </c>
      <c r="P555" s="154">
        <f>Kwh!P617/production!P702</f>
        <v>1.5041322314049588</v>
      </c>
      <c r="Q555" s="154">
        <f>Kwh!Q617/production!Q702</f>
        <v>1.5406656380868415</v>
      </c>
    </row>
    <row r="556" spans="1:17" x14ac:dyDescent="0.35">
      <c r="A556" s="33" t="s">
        <v>100</v>
      </c>
      <c r="B556" s="154">
        <f>[1]Kwh!B618/[1]production!B703</f>
        <v>0.38695652173913042</v>
      </c>
      <c r="C556" s="154">
        <f>[1]Kwh!C618/[1]production!C703</f>
        <v>0.99333333333333329</v>
      </c>
      <c r="D556" s="154">
        <f>[1]Kwh!D618/[1]production!D703</f>
        <v>0.78181818181818186</v>
      </c>
      <c r="E556" s="154">
        <f>[1]Kwh!E618/[1]production!E703</f>
        <v>0.61052631578947369</v>
      </c>
      <c r="F556" s="154">
        <f>[1]Kwh!F618/[1]production!F703</f>
        <v>0.98620689655172411</v>
      </c>
      <c r="G556" s="154">
        <f>[1]Kwh!G618/[1]production!G703</f>
        <v>1</v>
      </c>
      <c r="H556" s="154">
        <f>[1]Kwh!H618/[1]production!H703</f>
        <v>0.85217391304347823</v>
      </c>
      <c r="I556" s="154">
        <f>Kwh!I618/production!I703</f>
        <v>1.2983805134957209</v>
      </c>
      <c r="J556" s="154">
        <f>Kwh!J618/production!J703</f>
        <v>0.7946428571428571</v>
      </c>
      <c r="K556" s="154">
        <f>Kwh!K618/production!K703</f>
        <v>1.7052100840336135</v>
      </c>
      <c r="L556" s="154">
        <f>Kwh!L618/production!L703</f>
        <v>0.2897674418604651</v>
      </c>
      <c r="M556" s="154">
        <f>Kwh!M618/production!M703</f>
        <v>0.12714285714285714</v>
      </c>
      <c r="N556" s="154">
        <f>Kwh!N618/production!N703</f>
        <v>0.50187969924812026</v>
      </c>
      <c r="O556" s="154">
        <f>Kwh!O618/production!O703</f>
        <v>0.55590599876314162</v>
      </c>
      <c r="P556" s="154">
        <f>Kwh!P618/production!P703</f>
        <v>0.42</v>
      </c>
      <c r="Q556" s="154">
        <f>Kwh!Q618/production!Q703</f>
        <v>0.52798368298368281</v>
      </c>
    </row>
    <row r="557" spans="1:17" x14ac:dyDescent="0.35">
      <c r="A557" s="33" t="s">
        <v>125</v>
      </c>
      <c r="B557" s="154">
        <f>[1]Kwh!B620/[1]production!B705</f>
        <v>1.625968992248062</v>
      </c>
      <c r="C557" s="154">
        <f>[1]Kwh!C620/[1]production!C705</f>
        <v>0.92013888888888884</v>
      </c>
      <c r="D557" s="154">
        <f>[1]Kwh!D620/[1]production!D705</f>
        <v>1.0718050065876152</v>
      </c>
      <c r="E557" s="154">
        <f>[1]Kwh!E620/[1]production!E705</f>
        <v>1.3409090909090908</v>
      </c>
      <c r="F557" s="154">
        <f>[1]Kwh!F620/[1]production!F705</f>
        <v>1.171905067350866</v>
      </c>
      <c r="G557" s="154">
        <f>[1]Kwh!G620/[1]production!G705</f>
        <v>1.4881422924901186</v>
      </c>
      <c r="H557" s="154">
        <f>[1]Kwh!H620/[1]production!H705</f>
        <v>1.048353188507358</v>
      </c>
      <c r="I557" s="154">
        <f>Kwh!I620/production!I705</f>
        <v>1.1544282744282743</v>
      </c>
      <c r="J557" s="154">
        <f>Kwh!J618/production!J703</f>
        <v>0.7946428571428571</v>
      </c>
      <c r="K557" s="154">
        <f>Kwh!K618/production!K703</f>
        <v>1.7052100840336135</v>
      </c>
      <c r="L557" s="154">
        <f>Kwh!L618/production!L703</f>
        <v>0.2897674418604651</v>
      </c>
      <c r="M557" s="154">
        <f>Kwh!M618/production!M703</f>
        <v>0.12714285714285714</v>
      </c>
      <c r="N557" s="154">
        <f>Kwh!N618/production!N703</f>
        <v>0.50187969924812026</v>
      </c>
      <c r="O557" s="154">
        <f>Kwh!O618/production!O703</f>
        <v>0.55590599876314162</v>
      </c>
      <c r="P557" s="154">
        <f>Kwh!P618/production!P703</f>
        <v>0.42</v>
      </c>
      <c r="Q557" s="154">
        <f>Kwh!Q618/production!Q703</f>
        <v>0.52798368298368281</v>
      </c>
    </row>
    <row r="558" spans="1:17" x14ac:dyDescent="0.35">
      <c r="A558" s="198" t="s">
        <v>119</v>
      </c>
      <c r="B558" s="199">
        <f>[1]Kwh!B621/[1]production!B706</f>
        <v>1.7117031398667935</v>
      </c>
      <c r="C558" s="199">
        <f>[1]Kwh!C621/[1]production!C706</f>
        <v>1.1156443444006754</v>
      </c>
      <c r="D558" s="199">
        <f>[1]Kwh!D621/[1]production!D706</f>
        <v>1.2177247550063912</v>
      </c>
      <c r="E558" s="199">
        <f>[1]Kwh!E621/[1]production!E706</f>
        <v>1.3977272727272727</v>
      </c>
      <c r="F558" s="199">
        <f>[1]Kwh!F621/[1]production!F706</f>
        <v>1.3264781491002571</v>
      </c>
      <c r="G558" s="199">
        <f>[1]Kwh!G621/[1]production!G706</f>
        <v>1.5174471992653811</v>
      </c>
      <c r="H558" s="199">
        <f>[1]Kwh!H621/[1]production!H706</f>
        <v>1.0280065897858319</v>
      </c>
      <c r="I558" s="199">
        <f>Kwh!I621/production!I706</f>
        <v>1.3309470713698957</v>
      </c>
      <c r="J558" s="199">
        <f>Kwh!J621/production!J706</f>
        <v>1.0954948908538733</v>
      </c>
      <c r="K558" s="199">
        <f>Kwh!K621/production!K706</f>
        <v>1.4321926760804817</v>
      </c>
      <c r="L558" s="199">
        <f>Kwh!L621/production!L706</f>
        <v>1.6947132787197561</v>
      </c>
      <c r="M558" s="199">
        <f>Kwh!M621/production!M706</f>
        <v>1.0326894681574401</v>
      </c>
      <c r="N558" s="199">
        <f>Kwh!N621/production!N706</f>
        <v>1.1190959751439484</v>
      </c>
      <c r="O558" s="199">
        <f>Kwh!O621/production!O706</f>
        <v>2.0624241319127874</v>
      </c>
      <c r="P558" s="199">
        <f>Kwh!P621/production!P706</f>
        <v>0.97435897435897434</v>
      </c>
      <c r="Q558" s="199">
        <f>Kwh!Q621/production!Q706</f>
        <v>1.2913141596789945</v>
      </c>
    </row>
    <row r="559" spans="1:17" x14ac:dyDescent="0.35">
      <c r="A559" s="33" t="s">
        <v>4</v>
      </c>
      <c r="B559" s="154">
        <f>[1]Kwh!B622/[1]production!B707</f>
        <v>0.44106167056986728</v>
      </c>
      <c r="C559" s="154">
        <f>[1]Kwh!C622/[1]production!C707</f>
        <v>0.67513069454817032</v>
      </c>
      <c r="D559" s="154">
        <f>[1]Kwh!D622/[1]production!D707</f>
        <v>0.53977646285338599</v>
      </c>
      <c r="E559" s="154">
        <f>[1]Kwh!E622/[1]production!E707</f>
        <v>0.56623931623931623</v>
      </c>
      <c r="F559" s="154">
        <f>[1]Kwh!F622/[1]production!F707</f>
        <v>0.54535211267605632</v>
      </c>
      <c r="G559" s="154">
        <f>[1]Kwh!G622/[1]production!G707</f>
        <v>0.64376840039254168</v>
      </c>
      <c r="H559" s="154">
        <f>[1]Kwh!H622/[1]production!H707</f>
        <v>0.44695071010860482</v>
      </c>
      <c r="I559" s="154">
        <f>Kwh!I622/production!I707</f>
        <v>0.58057280883367834</v>
      </c>
      <c r="J559" s="154">
        <f>Kwh!J622/production!J707</f>
        <v>4.2230769230769232</v>
      </c>
      <c r="K559" s="154">
        <f>Kwh!K622/production!K707</f>
        <v>1.4953947368421052</v>
      </c>
      <c r="L559" s="154">
        <f>Kwh!L622/production!L707</f>
        <v>0.9916230366492147</v>
      </c>
      <c r="M559" s="154">
        <f>Kwh!M622/production!M707</f>
        <v>0.8258426966292135</v>
      </c>
      <c r="N559" s="154">
        <f>Kwh!N622/production!N707</f>
        <v>1.3304964539007091</v>
      </c>
      <c r="O559" s="154">
        <f>Kwh!O622/production!O707</f>
        <v>1.1740890688259109</v>
      </c>
      <c r="P559" s="154">
        <f>Kwh!P622/production!P707</f>
        <v>1.2097315436241611</v>
      </c>
      <c r="Q559" s="154">
        <f>Kwh!Q622/production!Q707</f>
        <v>1.2653789969160851</v>
      </c>
    </row>
    <row r="560" spans="1:17" x14ac:dyDescent="0.35">
      <c r="A560" s="33" t="s">
        <v>112</v>
      </c>
      <c r="B560" s="153">
        <v>0</v>
      </c>
      <c r="C560" s="153">
        <v>0</v>
      </c>
      <c r="D560" s="153">
        <v>0</v>
      </c>
      <c r="E560" s="153">
        <v>0</v>
      </c>
      <c r="F560" s="153">
        <v>0</v>
      </c>
      <c r="G560" s="153">
        <v>0</v>
      </c>
      <c r="H560" s="153">
        <v>0</v>
      </c>
      <c r="I560" s="154">
        <v>0</v>
      </c>
      <c r="J560" s="153">
        <v>0</v>
      </c>
      <c r="K560" s="153">
        <v>0</v>
      </c>
      <c r="L560" s="153">
        <v>0</v>
      </c>
      <c r="M560" s="153">
        <v>0</v>
      </c>
      <c r="N560" s="153">
        <v>0</v>
      </c>
      <c r="O560" s="153">
        <v>0</v>
      </c>
      <c r="P560" s="153">
        <v>0</v>
      </c>
      <c r="Q560" s="153">
        <v>0</v>
      </c>
    </row>
    <row r="561" spans="1:17" x14ac:dyDescent="0.35">
      <c r="A561" s="33" t="s">
        <v>128</v>
      </c>
      <c r="B561" s="153">
        <v>0</v>
      </c>
      <c r="C561" s="153">
        <v>0</v>
      </c>
      <c r="D561" s="153">
        <v>0</v>
      </c>
      <c r="E561" s="153">
        <v>0</v>
      </c>
      <c r="F561" s="153">
        <v>0</v>
      </c>
      <c r="G561" s="153">
        <v>0</v>
      </c>
      <c r="H561" s="153">
        <f>[1]Kwh!H624/[1]production!H711</f>
        <v>4.3809523809523814</v>
      </c>
      <c r="I561" s="153">
        <f>[1]Kwh!I624/[1]production!I711</f>
        <v>4.3809523809523814</v>
      </c>
      <c r="J561" s="153">
        <v>0</v>
      </c>
      <c r="K561" s="153">
        <v>0</v>
      </c>
      <c r="L561" s="153">
        <v>0</v>
      </c>
      <c r="M561" s="153">
        <v>0</v>
      </c>
      <c r="N561" s="153">
        <v>0</v>
      </c>
      <c r="O561" s="153">
        <v>0</v>
      </c>
      <c r="P561" s="153">
        <f>Kwh!P624/production!P711</f>
        <v>0.69230769230769229</v>
      </c>
      <c r="Q561" s="153">
        <f>Kwh!Q624/production!Q711</f>
        <v>0.69230769230769229</v>
      </c>
    </row>
    <row r="562" spans="1:17" x14ac:dyDescent="0.35">
      <c r="A562" s="46" t="s">
        <v>118</v>
      </c>
      <c r="B562" s="201">
        <f>[1]Kwh!B625/[1]production!B712</f>
        <v>0.44106167056986728</v>
      </c>
      <c r="C562" s="201">
        <f>[1]Kwh!C625/[1]production!C712</f>
        <v>0.67513069454817032</v>
      </c>
      <c r="D562" s="201">
        <f>[1]Kwh!D625/[1]production!D712</f>
        <v>0.53977646285338599</v>
      </c>
      <c r="E562" s="201">
        <f>[1]Kwh!E625/[1]production!E712</f>
        <v>0.56623931623931623</v>
      </c>
      <c r="F562" s="201">
        <f>[1]Kwh!F625/[1]production!F712</f>
        <v>0.54535211267605632</v>
      </c>
      <c r="G562" s="201">
        <f>[1]Kwh!G625/[1]production!G712</f>
        <v>0.64376840039254168</v>
      </c>
      <c r="H562" s="201">
        <f>[1]Kwh!H625/[1]production!H712</f>
        <v>0.47356495468277948</v>
      </c>
      <c r="I562" s="201">
        <f>Kwh!I625/production!I712</f>
        <v>0.58213158119293451</v>
      </c>
      <c r="J562" s="201">
        <f>Kwh!J625/production!J712</f>
        <v>4.2230769230769232</v>
      </c>
      <c r="K562" s="201">
        <f>Kwh!K625/production!K712</f>
        <v>1.4953947368421052</v>
      </c>
      <c r="L562" s="201">
        <f>Kwh!L625/production!L712</f>
        <v>0.9916230366492147</v>
      </c>
      <c r="M562" s="201">
        <f>Kwh!M625/production!M712</f>
        <v>0.8258426966292135</v>
      </c>
      <c r="N562" s="201">
        <f>Kwh!N625/production!N712</f>
        <v>1.3304964539007091</v>
      </c>
      <c r="O562" s="201">
        <f>Kwh!O625/production!O712</f>
        <v>1.1740890688259109</v>
      </c>
      <c r="P562" s="201">
        <f>Kwh!P625/production!P712</f>
        <v>1.144168260038241</v>
      </c>
      <c r="Q562" s="201">
        <f>Kwh!Q625/production!Q712</f>
        <v>1.2506970445311878</v>
      </c>
    </row>
    <row r="563" spans="1:17" x14ac:dyDescent="0.35">
      <c r="A563" s="33" t="s">
        <v>99</v>
      </c>
      <c r="B563" s="154">
        <f>[1]Kwh!B626/[1]production!B713</f>
        <v>0.43657817109144542</v>
      </c>
      <c r="C563" s="154">
        <f>[1]Kwh!C626/[1]production!C713</f>
        <v>0.52801120448179273</v>
      </c>
      <c r="D563" s="154">
        <f>[1]Kwh!D626/[1]production!D713</f>
        <v>0.51598173515981738</v>
      </c>
      <c r="E563" s="154">
        <f>[1]Kwh!E626/[1]production!E713</f>
        <v>0.46907216494845361</v>
      </c>
      <c r="F563" s="154">
        <f>[1]Kwh!F626/[1]production!F713</f>
        <v>0.52857142857142858</v>
      </c>
      <c r="G563" s="154">
        <f>[1]Kwh!G626/[1]production!G713</f>
        <v>0.51243781094527363</v>
      </c>
      <c r="H563" s="154">
        <f>[1]Kwh!H626/[1]production!H713</f>
        <v>0.46979865771812079</v>
      </c>
      <c r="I563" s="154">
        <f>Kwh!I626/production!I713</f>
        <v>0.48739495798319327</v>
      </c>
      <c r="J563" s="153">
        <f>Kwh!J626/production!J713</f>
        <v>0.44394618834080718</v>
      </c>
      <c r="K563" s="153">
        <f>Kwh!K626/production!K713</f>
        <v>0.27346938775510204</v>
      </c>
      <c r="L563" s="153">
        <f>Kwh!L626/production!L713</f>
        <v>0.45490196078431372</v>
      </c>
      <c r="M563" s="153">
        <f>Kwh!M626/production!M713</f>
        <v>0.32544378698224852</v>
      </c>
      <c r="N563" s="153">
        <f>Kwh!N626/production!N713</f>
        <v>0.17260787992495311</v>
      </c>
      <c r="O563" s="153">
        <f>Kwh!O626/production!O713</f>
        <v>0.19130434782608696</v>
      </c>
      <c r="P563" s="153">
        <f>Kwh!P626/production!P713</f>
        <v>0.18214285714285713</v>
      </c>
      <c r="Q563" s="153">
        <f>Kwh!Q626/production!Q713</f>
        <v>0.25655682582380634</v>
      </c>
    </row>
    <row r="564" spans="1:17" x14ac:dyDescent="0.35">
      <c r="A564" s="33" t="s">
        <v>7</v>
      </c>
      <c r="B564" s="154">
        <f>[1]Kwh!B627/[1]production!B714</f>
        <v>0.46400523560209422</v>
      </c>
      <c r="C564" s="154">
        <f>[1]Kwh!C627/[1]production!C714</f>
        <v>0.39707016191210487</v>
      </c>
      <c r="D564" s="154">
        <f>[1]Kwh!D627/[1]production!D714</f>
        <v>0.49155908639523338</v>
      </c>
      <c r="E564" s="154">
        <f>[1]Kwh!E627/[1]production!E714</f>
        <v>0.43673965936739662</v>
      </c>
      <c r="F564" s="154">
        <f>[1]Kwh!F627/[1]production!F714</f>
        <v>0.44200411805078932</v>
      </c>
      <c r="G564" s="154">
        <f>[1]Kwh!G627/[1]production!G714</f>
        <v>0.47962591850367403</v>
      </c>
      <c r="H564" s="154">
        <f>[1]Kwh!H627/[1]production!H714</f>
        <v>0.47971918876755071</v>
      </c>
      <c r="I564" s="154">
        <f>Kwh!I627/production!I714</f>
        <v>0.45477024520914899</v>
      </c>
      <c r="J564" s="153">
        <f>Kwh!J627/production!J714</f>
        <v>0.51806451612903226</v>
      </c>
      <c r="K564" s="153">
        <f>Kwh!K627/production!K714</f>
        <v>0.55944055944055948</v>
      </c>
      <c r="L564" s="153">
        <f>Kwh!L627/production!L714</f>
        <v>0.55106237148732007</v>
      </c>
      <c r="M564" s="153">
        <f>Kwh!M627/production!M714</f>
        <v>1.4538461538461538</v>
      </c>
      <c r="N564" s="153">
        <f>Kwh!N627/production!N714</f>
        <v>0.58369851007887819</v>
      </c>
      <c r="O564" s="153">
        <f>Kwh!O627/production!O714</f>
        <v>0.45408805031446542</v>
      </c>
      <c r="P564" s="153">
        <f>Kwh!P627/production!P714</f>
        <v>0.43293347873500543</v>
      </c>
      <c r="Q564" s="153">
        <f>Kwh!Q627/production!Q714</f>
        <v>0.5612137757244855</v>
      </c>
    </row>
    <row r="565" spans="1:17" x14ac:dyDescent="0.35">
      <c r="A565" s="33" t="s">
        <v>103</v>
      </c>
      <c r="B565" s="154">
        <f>[1]Kwh!B628/[1]production!B715</f>
        <v>0.51728723404255317</v>
      </c>
      <c r="C565" s="154">
        <f>[1]Kwh!C628/[1]production!C715</f>
        <v>0.52988047808764938</v>
      </c>
      <c r="D565" s="154">
        <f>[1]Kwh!D628/[1]production!D715</f>
        <v>0.55661664392905863</v>
      </c>
      <c r="E565" s="154">
        <f>[1]Kwh!E628/[1]production!E715</f>
        <v>0.54072096128170899</v>
      </c>
      <c r="F565" s="154">
        <f>[1]Kwh!F628/[1]production!F715</f>
        <v>0.53547523427041499</v>
      </c>
      <c r="G565" s="154">
        <f>[1]Kwh!G628/[1]production!G715</f>
        <v>0.52861035422343328</v>
      </c>
      <c r="H565" s="154">
        <f>[1]Kwh!H628/[1]production!H715</f>
        <v>0.56951871657754005</v>
      </c>
      <c r="I565" s="154">
        <f>Kwh!I628/production!I715</f>
        <v>0.5396855828220859</v>
      </c>
      <c r="J565" s="153">
        <f>Kwh!J628/production!J715</f>
        <v>0.42132639791937582</v>
      </c>
      <c r="K565" s="153">
        <f>Kwh!K628/production!K715</f>
        <v>0.5397039030955586</v>
      </c>
      <c r="L565" s="153">
        <f>Kwh!L628/production!L715</f>
        <v>0.60465116279069764</v>
      </c>
      <c r="M565" s="153">
        <f>Kwh!M628/production!M715</f>
        <v>0.48995983935742971</v>
      </c>
      <c r="N565" s="153">
        <f>Kwh!N628/production!N715</f>
        <v>0.47229916897506924</v>
      </c>
      <c r="O565" s="153">
        <f>Kwh!O628/production!O715</f>
        <v>0.44415584415584414</v>
      </c>
      <c r="P565" s="153">
        <f>Kwh!P628/production!P715</f>
        <v>0.48360655737704916</v>
      </c>
      <c r="Q565" s="153">
        <f>Kwh!Q628/production!Q715</f>
        <v>0.49290372075182204</v>
      </c>
    </row>
    <row r="566" spans="1:17" x14ac:dyDescent="0.35">
      <c r="A566" s="54" t="s">
        <v>117</v>
      </c>
      <c r="B566" s="202">
        <f>[1]Kwh!B629/[1]production!B718</f>
        <v>0.47126436781609193</v>
      </c>
      <c r="C566" s="202">
        <f>[1]Kwh!C629/[1]production!C718</f>
        <v>0.46707670043415339</v>
      </c>
      <c r="D566" s="202">
        <f>[1]Kwh!D629/[1]production!D718</f>
        <v>0.51863195507912196</v>
      </c>
      <c r="E566" s="202">
        <f>[1]Kwh!E629/[1]production!E718</f>
        <v>0.46925566343042069</v>
      </c>
      <c r="F566" s="202">
        <f>[1]Kwh!F629/[1]production!F718</f>
        <v>0.47845898922949459</v>
      </c>
      <c r="G566" s="202">
        <f>[1]Kwh!G629/[1]production!G718</f>
        <v>0.49712171052631576</v>
      </c>
      <c r="H566" s="202">
        <f>[1]Kwh!H629/[1]production!H718</f>
        <v>0.50504642712959225</v>
      </c>
      <c r="I566" s="202">
        <f>Kwh!I629/production!I718</f>
        <v>0.48492518843514454</v>
      </c>
      <c r="J566" s="202">
        <f>Kwh!J629/production!J718</f>
        <v>0.48229740361919748</v>
      </c>
      <c r="K566" s="202">
        <f>Kwh!K629/production!K718</f>
        <v>0.50131430717236203</v>
      </c>
      <c r="L566" s="202">
        <f>Kwh!L629/production!L718</f>
        <v>0.55705521472392638</v>
      </c>
      <c r="M566" s="202">
        <f>Kwh!M629/production!M718</f>
        <v>0.76760124610591896</v>
      </c>
      <c r="N566" s="202">
        <f>Kwh!N629/production!N718</f>
        <v>0.45868113522537562</v>
      </c>
      <c r="O566" s="202">
        <f>Kwh!O629/production!O718</f>
        <v>0.4</v>
      </c>
      <c r="P566" s="202">
        <f>Kwh!P629/production!P718</f>
        <v>0.39987204094689699</v>
      </c>
      <c r="Q566" s="202">
        <f>Kwh!Q629/production!Q718</f>
        <v>0.48995031616982837</v>
      </c>
    </row>
    <row r="567" spans="1:17" x14ac:dyDescent="0.35">
      <c r="A567" s="56" t="s">
        <v>9</v>
      </c>
      <c r="B567" s="203">
        <f>[1]Kwh!B630/[1]production!B719</f>
        <v>0.8032012595119391</v>
      </c>
      <c r="C567" s="203">
        <f>[1]Kwh!C630/[1]production!C719</f>
        <v>0.80449262113099129</v>
      </c>
      <c r="D567" s="203">
        <f>[1]Kwh!D630/[1]production!D719</f>
        <v>0.80573193753217776</v>
      </c>
      <c r="E567" s="203">
        <f>[1]Kwh!E630/[1]production!E719</f>
        <v>0.8858379715522573</v>
      </c>
      <c r="F567" s="203">
        <f>[1]Kwh!F630/[1]production!F719</f>
        <v>0.82971643518518523</v>
      </c>
      <c r="G567" s="203">
        <f>[1]Kwh!G630/[1]production!G719</f>
        <v>0.87635379061371843</v>
      </c>
      <c r="H567" s="203">
        <f>[1]Kwh!H630/[1]production!H719</f>
        <v>0.70219938995023279</v>
      </c>
      <c r="I567" s="194">
        <f>Kwh!I628/production!I713</f>
        <v>0.98564425770308128</v>
      </c>
      <c r="J567" s="194">
        <f>Kwh!J628/production!J713</f>
        <v>1.452914798206278</v>
      </c>
      <c r="K567" s="194">
        <f>Kwh!K628/production!K713</f>
        <v>0.81836734693877555</v>
      </c>
      <c r="L567" s="194">
        <f>Kwh!L628/production!L713</f>
        <v>1.7333333333333334</v>
      </c>
      <c r="M567" s="194">
        <f>Kwh!M628/production!M713</f>
        <v>1.0828402366863905</v>
      </c>
      <c r="N567" s="194">
        <f>Kwh!N628/production!N713</f>
        <v>0.63977485928705435</v>
      </c>
      <c r="O567" s="194">
        <f>Kwh!O628/production!O713</f>
        <v>0.59478260869565214</v>
      </c>
      <c r="P567" s="194">
        <f>Kwh!P628/production!P713</f>
        <v>0.63214285714285712</v>
      </c>
      <c r="Q567" s="194">
        <f>Kwh!Q628/production!Q713</f>
        <v>0.86415601882985882</v>
      </c>
    </row>
    <row r="568" spans="1:17" x14ac:dyDescent="0.35">
      <c r="B568" s="145">
        <f>SUM(B554:B558)</f>
        <v>7.4226173907807764</v>
      </c>
    </row>
    <row r="569" spans="1:17" ht="15.5" x14ac:dyDescent="0.35">
      <c r="A569" s="33" t="s">
        <v>1</v>
      </c>
      <c r="B569" s="64" t="s">
        <v>677</v>
      </c>
      <c r="C569" s="64" t="s">
        <v>745</v>
      </c>
      <c r="D569" s="64" t="s">
        <v>746</v>
      </c>
      <c r="E569" s="64" t="s">
        <v>747</v>
      </c>
      <c r="F569" s="64" t="s">
        <v>748</v>
      </c>
      <c r="G569" s="64" t="s">
        <v>749</v>
      </c>
      <c r="H569" s="64" t="s">
        <v>750</v>
      </c>
      <c r="I569" s="65" t="s">
        <v>765</v>
      </c>
      <c r="J569" s="64" t="s">
        <v>751</v>
      </c>
      <c r="K569" s="64" t="s">
        <v>753</v>
      </c>
      <c r="L569" s="64" t="s">
        <v>754</v>
      </c>
      <c r="M569" s="64" t="s">
        <v>755</v>
      </c>
      <c r="N569" s="64" t="s">
        <v>756</v>
      </c>
      <c r="O569" s="64" t="s">
        <v>757</v>
      </c>
      <c r="P569" s="64" t="s">
        <v>758</v>
      </c>
      <c r="Q569" s="195" t="s">
        <v>1917</v>
      </c>
    </row>
    <row r="570" spans="1:17" x14ac:dyDescent="0.35">
      <c r="A570" s="33" t="s">
        <v>2</v>
      </c>
      <c r="B570" s="154">
        <f>Kwh!B633/production!B723</f>
        <v>0.92465753424657537</v>
      </c>
      <c r="C570" s="154">
        <f>Kwh!C633/production!C723</f>
        <v>0.88340807174887892</v>
      </c>
      <c r="D570" s="154">
        <f>Kwh!D633/production!D723</f>
        <v>1.2146341463414634</v>
      </c>
      <c r="E570" s="154">
        <f>Kwh!E633/production!E723</f>
        <v>1.1033333333333333</v>
      </c>
      <c r="F570" s="154">
        <f>Kwh!F633/production!F723</f>
        <v>1.0648148148148149</v>
      </c>
      <c r="G570" s="154">
        <f>Kwh!G633/production!G723</f>
        <v>1.0511182108626198</v>
      </c>
      <c r="H570" s="154">
        <f>Kwh!H633/production!H723</f>
        <v>1.181159420289855</v>
      </c>
      <c r="I570" s="154">
        <f>Kwh!I633/production!I723</f>
        <v>1.0586301369863014</v>
      </c>
      <c r="J570" s="154">
        <f>Kwh!J633/production!$J$723</f>
        <v>1.0973782771535581</v>
      </c>
      <c r="K570" s="154">
        <f>Kwh!K633/production!$J$723</f>
        <v>1.2284644194756553</v>
      </c>
      <c r="L570" s="154">
        <f>Kwh!L633/production!$J$723</f>
        <v>1.1310861423220975</v>
      </c>
      <c r="M570" s="154">
        <f>Kwh!M633/production!$J$723</f>
        <v>1.0074906367041199</v>
      </c>
      <c r="N570" s="154">
        <f>Kwh!N633/production!$J$723</f>
        <v>1.1685393258426966</v>
      </c>
      <c r="O570" s="154">
        <f>Kwh!O633/production!$J$723</f>
        <v>0.97003745318352064</v>
      </c>
      <c r="P570" s="154">
        <f>Kwh!P633/production!$J$723</f>
        <v>0.88764044943820219</v>
      </c>
      <c r="Q570" s="154">
        <f>Kwh!Q633/production!$Q$723</f>
        <v>1.0976948408342482</v>
      </c>
    </row>
    <row r="571" spans="1:17" x14ac:dyDescent="0.35">
      <c r="A571" s="33" t="s">
        <v>3</v>
      </c>
      <c r="B571" s="154">
        <f>Kwh!B634/production!B724</f>
        <v>1.8982785602503913</v>
      </c>
      <c r="C571" s="154">
        <f>Kwh!C634/production!C724</f>
        <v>2.2151589242053791</v>
      </c>
      <c r="D571" s="154">
        <f>Kwh!D634/production!D724</f>
        <v>2.2249388753056234</v>
      </c>
      <c r="E571" s="154">
        <f>Kwh!E634/production!E724</f>
        <v>1.7120115774240232</v>
      </c>
      <c r="F571" s="154">
        <f>Kwh!F634/production!F724</f>
        <v>1.6248196248196247</v>
      </c>
      <c r="G571" s="154">
        <f>Kwh!G634/production!G724</f>
        <v>1.8950715421303657</v>
      </c>
      <c r="H571" s="154">
        <f>Kwh!H634/production!H724</f>
        <v>2.4631578947368422</v>
      </c>
      <c r="I571" s="154">
        <f>Kwh!J634/production!$J$724</f>
        <v>1.9396325459317585</v>
      </c>
      <c r="J571" s="154">
        <f>Kwh!K634/production!$J$724</f>
        <v>1.7178477690288714</v>
      </c>
      <c r="K571" s="154">
        <f>Kwh!L634/production!$J$724</f>
        <v>1.7322834645669292</v>
      </c>
      <c r="L571" s="154">
        <f>Kwh!M634/production!$J$724</f>
        <v>1.0905511811023623</v>
      </c>
      <c r="M571" s="154">
        <f>Kwh!N634/production!$J$724</f>
        <v>1.078740157480315</v>
      </c>
      <c r="N571" s="154">
        <f>Kwh!N634/production!N724</f>
        <v>3.0109890109890109</v>
      </c>
      <c r="O571" s="154">
        <f>Kwh!O634/production!$N$724</f>
        <v>4.4835164835164836</v>
      </c>
      <c r="P571" s="154">
        <f>Kwh!P634/production!$N$724</f>
        <v>2.7985347985347984</v>
      </c>
      <c r="Q571" s="154">
        <f>Kwh!Q633/production!Q718</f>
        <v>0.11291779584462511</v>
      </c>
    </row>
    <row r="572" spans="1:17" x14ac:dyDescent="0.35">
      <c r="A572" s="33" t="s">
        <v>100</v>
      </c>
      <c r="B572" s="154">
        <f>Kwh!B635/production!B725</f>
        <v>1.2133333333333334</v>
      </c>
      <c r="C572" s="154">
        <f>Kwh!C635/production!C725</f>
        <v>0.82799999999999996</v>
      </c>
      <c r="D572" s="154">
        <f>Kwh!D635/production!D725</f>
        <v>1.0064516129032257</v>
      </c>
      <c r="E572" s="154">
        <f>Kwh!E635/production!E725</f>
        <v>0.55555555555555558</v>
      </c>
      <c r="F572" s="154">
        <f>Kwh!F635/production!F725</f>
        <v>0.55217391304347829</v>
      </c>
      <c r="G572" s="154">
        <f>Kwh!G635/production!G725</f>
        <v>0.75</v>
      </c>
      <c r="H572" s="154">
        <f>Kwh!H635/production!H725</f>
        <v>1.1000000000000001</v>
      </c>
      <c r="I572" s="154">
        <f>Kwh!I635/production!I725</f>
        <v>0.82020905923344944</v>
      </c>
      <c r="J572" s="154">
        <f>Kwh!J635/production!J725</f>
        <v>1.096774193548387</v>
      </c>
      <c r="K572" s="154">
        <f>Kwh!K635/production!K725</f>
        <v>0.9</v>
      </c>
      <c r="L572" s="154">
        <f>Kwh!L635/production!L725</f>
        <v>0.92</v>
      </c>
      <c r="M572" s="154">
        <f>Kwh!M635/production!M725</f>
        <v>1.08</v>
      </c>
      <c r="N572" s="154">
        <f>Kwh!N635/production!N725</f>
        <v>1.1000000000000001</v>
      </c>
      <c r="O572" s="154">
        <f>Kwh!O635/production!O725</f>
        <v>1.1096774193548387</v>
      </c>
      <c r="P572" s="154">
        <f>Kwh!P635/production!P725</f>
        <v>1.0285714285714285</v>
      </c>
      <c r="Q572" s="154">
        <f>Kwh!Q635/production!$Q$725</f>
        <v>1.0342857142857143</v>
      </c>
    </row>
    <row r="573" spans="1:17" x14ac:dyDescent="0.35">
      <c r="A573" s="33" t="s">
        <v>125</v>
      </c>
      <c r="B573" s="154">
        <f>Kwh!B637/production!B727</f>
        <v>1.2236906510034264</v>
      </c>
      <c r="C573" s="154">
        <f>Kwh!C637/production!C727</f>
        <v>1.1552863436123348</v>
      </c>
      <c r="D573" s="154">
        <f>Kwh!D637/production!D727</f>
        <v>1.6744186046511629</v>
      </c>
      <c r="E573" s="154">
        <f>Kwh!E637/production!E727</f>
        <v>1.1878680800942285</v>
      </c>
      <c r="F573" s="154">
        <f>Kwh!F637/production!F727</f>
        <v>1.2381635581061694</v>
      </c>
      <c r="G573" s="154">
        <f>Kwh!G637/production!G727</f>
        <v>1.2168597168597168</v>
      </c>
      <c r="H573" s="154">
        <f>Kwh!H637/production!H727</f>
        <v>0.77585041676053168</v>
      </c>
      <c r="I573" s="154">
        <f>Kwh!I637/production!I727</f>
        <v>1.0974926460288557</v>
      </c>
      <c r="J573" s="154">
        <f>Kwh!J637/production!$J$727</f>
        <v>1.1427652733118971</v>
      </c>
      <c r="K573" s="154">
        <f>Kwh!K637/production!$J$727</f>
        <v>0.58327974276527328</v>
      </c>
      <c r="L573" s="154">
        <f>Kwh!L637/production!$J$727</f>
        <v>0.60868167202572343</v>
      </c>
      <c r="M573" s="154">
        <f>Kwh!M637/production!$J$727</f>
        <v>0.45305466237942121</v>
      </c>
      <c r="N573" s="154">
        <f>Kwh!N637/production!$J$727</f>
        <v>0.57234726688102899</v>
      </c>
      <c r="O573" s="154">
        <f>Kwh!O637/production!$J$727</f>
        <v>0.73762057877813503</v>
      </c>
      <c r="P573" s="154">
        <f>Kwh!P637/production!$J$727</f>
        <v>0.612540192926045</v>
      </c>
      <c r="Q573" s="154">
        <f>Kwh!Q637/production!$Q$727</f>
        <v>1.24038950042337</v>
      </c>
    </row>
    <row r="574" spans="1:17" x14ac:dyDescent="0.35">
      <c r="A574" s="198" t="s">
        <v>119</v>
      </c>
      <c r="B574" s="199">
        <f>Kwh!B638/production!B728</f>
        <v>1.3332266325224071</v>
      </c>
      <c r="C574" s="199">
        <f>Kwh!C638/production!C728</f>
        <v>1.3178770949720671</v>
      </c>
      <c r="D574" s="199">
        <f>Kwh!D638/production!D728</f>
        <v>1.6932052161976665</v>
      </c>
      <c r="E574" s="199">
        <f>Kwh!E638/production!E728</f>
        <v>1.2655977692575811</v>
      </c>
      <c r="F574" s="199">
        <f>Kwh!F638/production!F728</f>
        <v>1.2668772206869325</v>
      </c>
      <c r="G574" s="199">
        <f>Kwh!G638/production!G728</f>
        <v>1.2684210526315789</v>
      </c>
      <c r="H574" s="199">
        <f>Kwh!H638/production!H728</f>
        <v>0.93738523687109809</v>
      </c>
      <c r="I574" s="199">
        <f>Kwh!I638/production!I728</f>
        <v>1.2265042382694891</v>
      </c>
      <c r="J574" s="199">
        <f>Kwh!J638/production!J728</f>
        <v>1.2796925943176525</v>
      </c>
      <c r="K574" s="199">
        <f>Kwh!K638/production!K728</f>
        <v>1.5783450704225352</v>
      </c>
      <c r="L574" s="199">
        <f>Kwh!L638/production!L728</f>
        <v>1.5145107794361525</v>
      </c>
      <c r="M574" s="199">
        <f>Kwh!M638/production!M728</f>
        <v>1.4352498656636217</v>
      </c>
      <c r="N574" s="199">
        <f>Kwh!N638/production!N728</f>
        <v>1.4668889947594093</v>
      </c>
      <c r="O574" s="199">
        <f>Kwh!O638/production!O728</f>
        <v>1.4246031746031746</v>
      </c>
      <c r="P574" s="199">
        <f>Kwh!P638/production!P728</f>
        <v>1.0807937632884479</v>
      </c>
      <c r="Q574" s="199">
        <f>Kwh!Q638/production!$Q$728</f>
        <v>1.3750809410748974</v>
      </c>
    </row>
    <row r="575" spans="1:17" x14ac:dyDescent="0.35">
      <c r="A575" s="33" t="s">
        <v>4</v>
      </c>
      <c r="B575" s="154">
        <f>Kwh!B639/production!B729</f>
        <v>0.57498887405429466</v>
      </c>
      <c r="C575" s="154">
        <f>Kwh!C639/production!C729</f>
        <v>0.48222940226171246</v>
      </c>
      <c r="D575" s="154">
        <f>Kwh!D639/production!D729</f>
        <v>0.56777251184834121</v>
      </c>
      <c r="E575" s="154">
        <f>Kwh!E639/production!E729</f>
        <v>0.54653284671532842</v>
      </c>
      <c r="F575" s="154">
        <f>Kwh!F639/production!F729</f>
        <v>0.46406249999999999</v>
      </c>
      <c r="G575" s="154">
        <f>Kwh!G639/production!G729</f>
        <v>0.61655172413793102</v>
      </c>
      <c r="H575" s="154">
        <f>Kwh!H639/production!H729</f>
        <v>0.5969876768598813</v>
      </c>
      <c r="I575" s="154">
        <f>Kwh!I639/production!I729</f>
        <v>0.55006204689438964</v>
      </c>
      <c r="J575" s="154">
        <f>Kwh!J639/production!$J$729</f>
        <v>0.55990694067468005</v>
      </c>
      <c r="K575" s="154">
        <f>Kwh!K639/production!$J$729</f>
        <v>0.54943776657619237</v>
      </c>
      <c r="L575" s="154">
        <f>Kwh!L639/production!$J$729</f>
        <v>0.55447848003101974</v>
      </c>
      <c r="M575" s="154">
        <f>Kwh!M639/production!$J$729</f>
        <v>0.37068631252423417</v>
      </c>
      <c r="N575" s="154">
        <f>Kwh!N639/production!$J$729</f>
        <v>0.48778596355176423</v>
      </c>
      <c r="O575" s="154">
        <f>Kwh!O639/production!$J$729</f>
        <v>0.50329585110507946</v>
      </c>
      <c r="P575" s="154">
        <f>Kwh!P639/production!$J$729</f>
        <v>0.31601395889879796</v>
      </c>
      <c r="Q575" s="154">
        <f>Kwh!Q639/production!$Q$729</f>
        <v>0.57080408001059746</v>
      </c>
    </row>
    <row r="576" spans="1:17" x14ac:dyDescent="0.35">
      <c r="A576" s="33" t="s">
        <v>112</v>
      </c>
      <c r="B576" s="153">
        <v>0</v>
      </c>
      <c r="C576" s="153">
        <v>0</v>
      </c>
      <c r="D576" s="153">
        <v>0</v>
      </c>
      <c r="E576" s="153">
        <v>0</v>
      </c>
      <c r="F576" s="153">
        <v>0</v>
      </c>
      <c r="G576" s="153">
        <v>0</v>
      </c>
      <c r="H576" s="153">
        <v>0</v>
      </c>
      <c r="I576" s="154">
        <v>0</v>
      </c>
      <c r="J576" s="153">
        <v>0</v>
      </c>
      <c r="K576" s="153">
        <v>0</v>
      </c>
      <c r="L576" s="153">
        <v>0</v>
      </c>
      <c r="M576" s="153">
        <v>0</v>
      </c>
      <c r="N576" s="153">
        <v>0</v>
      </c>
      <c r="O576" s="153">
        <v>0</v>
      </c>
      <c r="P576" s="153">
        <v>0</v>
      </c>
      <c r="Q576" s="153">
        <v>0</v>
      </c>
    </row>
    <row r="577" spans="1:17" x14ac:dyDescent="0.35">
      <c r="A577" s="33" t="s">
        <v>128</v>
      </c>
      <c r="B577" s="153">
        <v>0</v>
      </c>
      <c r="C577" s="153">
        <v>0</v>
      </c>
      <c r="D577" s="153">
        <v>0</v>
      </c>
      <c r="E577" s="153">
        <v>0</v>
      </c>
      <c r="F577" s="153">
        <v>0</v>
      </c>
      <c r="G577" s="153">
        <v>0</v>
      </c>
      <c r="H577" s="153">
        <f>Kwh!H641/production!H733</f>
        <v>2.2608695652173911</v>
      </c>
      <c r="I577" s="153">
        <f>Kwh!I641/production!I733</f>
        <v>2.2608695652173911</v>
      </c>
      <c r="J577" s="153">
        <v>0</v>
      </c>
      <c r="K577" s="153">
        <v>0</v>
      </c>
      <c r="L577" s="153">
        <v>0</v>
      </c>
      <c r="M577" s="153">
        <v>0</v>
      </c>
      <c r="N577" s="153">
        <v>0</v>
      </c>
      <c r="O577" s="153">
        <v>0</v>
      </c>
      <c r="P577" s="153" t="e">
        <f>Kwh!P641/production!$P$733</f>
        <v>#DIV/0!</v>
      </c>
      <c r="Q577" s="153" t="e">
        <f>Kwh!Q641/production!$Q$733</f>
        <v>#DIV/0!</v>
      </c>
    </row>
    <row r="578" spans="1:17" x14ac:dyDescent="0.35">
      <c r="A578" s="46" t="s">
        <v>118</v>
      </c>
      <c r="B578" s="201">
        <f>Kwh!B642/production!B734</f>
        <v>0.57498887405429466</v>
      </c>
      <c r="C578" s="201">
        <f>Kwh!C642/production!C734</f>
        <v>0.48222940226171246</v>
      </c>
      <c r="D578" s="201">
        <f>Kwh!D642/production!D734</f>
        <v>0.56777251184834121</v>
      </c>
      <c r="E578" s="201">
        <f>Kwh!E642/production!E734</f>
        <v>0.54653284671532842</v>
      </c>
      <c r="F578" s="201">
        <f>Kwh!F642/production!F734</f>
        <v>0.46406249999999999</v>
      </c>
      <c r="G578" s="201">
        <f>Kwh!G642/production!G734</f>
        <v>0.61655172413793102</v>
      </c>
      <c r="H578" s="201">
        <f>Kwh!H642/production!H734</f>
        <v>0.59832820061592606</v>
      </c>
      <c r="I578" s="201">
        <f>Kwh!I642/production!I734</f>
        <v>0.55050997206522445</v>
      </c>
      <c r="J578" s="201">
        <f>Kwh!J642/production!$J$734</f>
        <v>0.55990694067468005</v>
      </c>
      <c r="K578" s="201">
        <f>Kwh!K642/production!$J$734</f>
        <v>0.54943776657619237</v>
      </c>
      <c r="L578" s="201">
        <f>Kwh!L642/production!$J$734</f>
        <v>0.55447848003101974</v>
      </c>
      <c r="M578" s="201">
        <f>Kwh!M642/production!$J$734</f>
        <v>0.37068631252423417</v>
      </c>
      <c r="N578" s="201">
        <f>Kwh!N642/production!$J$734</f>
        <v>0.48778596355176423</v>
      </c>
      <c r="O578" s="201">
        <f>Kwh!O642/production!$J$734</f>
        <v>0.50329585110507946</v>
      </c>
      <c r="P578" s="201">
        <f>Kwh!P642/production!$J$734</f>
        <v>0.3520744474602559</v>
      </c>
      <c r="Q578" s="201">
        <f>Kwh!Q642/production!$Q$734</f>
        <v>0.5769638362697046</v>
      </c>
    </row>
    <row r="579" spans="1:17" x14ac:dyDescent="0.35">
      <c r="A579" s="33" t="s">
        <v>99</v>
      </c>
      <c r="B579" s="154">
        <f>Kwh!B643/production!B735</f>
        <v>0.46275395033860045</v>
      </c>
      <c r="C579" s="154">
        <f>Kwh!C643/production!C735</f>
        <v>0.46610169491525422</v>
      </c>
      <c r="D579" s="154">
        <f>Kwh!D643/production!D735</f>
        <v>0.46598202824133506</v>
      </c>
      <c r="E579" s="154">
        <f>Kwh!E643/production!E735</f>
        <v>0.53017241379310343</v>
      </c>
      <c r="F579" s="154">
        <f>Kwh!F643/production!F735</f>
        <v>0.46240179573512907</v>
      </c>
      <c r="G579" s="154">
        <f>Kwh!G643/production!G735</f>
        <v>0.46833930704898447</v>
      </c>
      <c r="H579" s="154">
        <f>Kwh!H643/production!H735</f>
        <v>0.57526881720430112</v>
      </c>
      <c r="I579" s="154">
        <f>Kwh!I643/production!I735</f>
        <v>0.47447916666666667</v>
      </c>
      <c r="J579" s="153">
        <f>Kwh!J643/production!$J$735</f>
        <v>0.48305084745762711</v>
      </c>
      <c r="K579" s="153">
        <f>Kwh!K643/production!$J$735</f>
        <v>0.72598870056497178</v>
      </c>
      <c r="L579" s="153">
        <f>Kwh!L643/production!$J$735</f>
        <v>0.68926553672316382</v>
      </c>
      <c r="M579" s="153">
        <f>Kwh!M643/production!$J$735</f>
        <v>0.71186440677966101</v>
      </c>
      <c r="N579" s="153">
        <f>Kwh!N643/production!$J$735</f>
        <v>1.2909604519774012</v>
      </c>
      <c r="O579" s="153">
        <f>Kwh!O643/production!$J$735</f>
        <v>1.0677966101694916</v>
      </c>
      <c r="P579" s="153">
        <f>Kwh!P643/production!$J$735</f>
        <v>0.29661016949152541</v>
      </c>
      <c r="Q579" s="153">
        <f>Kwh!Q643/production!$Q$735</f>
        <v>0.4663497623217413</v>
      </c>
    </row>
    <row r="580" spans="1:17" x14ac:dyDescent="0.35">
      <c r="A580" s="33" t="s">
        <v>7</v>
      </c>
      <c r="B580" s="154">
        <f>Kwh!B644/production!B736</f>
        <v>0.53104212860310418</v>
      </c>
      <c r="C580" s="154">
        <f>Kwh!C644/production!C736</f>
        <v>0.54435925520262873</v>
      </c>
      <c r="D580" s="154">
        <f>Kwh!D644/production!D736</f>
        <v>0.58790697674418602</v>
      </c>
      <c r="E580" s="154">
        <f>Kwh!E644/production!E736</f>
        <v>0.54636591478696739</v>
      </c>
      <c r="F580" s="154">
        <f>Kwh!F644/production!F736</f>
        <v>0.53279352226720644</v>
      </c>
      <c r="G580" s="154">
        <f>Kwh!G644/production!G736</f>
        <v>0.58615136876006446</v>
      </c>
      <c r="H580" s="154">
        <f>Kwh!H644/production!H736</f>
        <v>0.47217235188509876</v>
      </c>
      <c r="I580" s="154">
        <f>Kwh!I644/production!I736</f>
        <v>0.54230769230769227</v>
      </c>
      <c r="J580" s="153">
        <f>Kwh!J644/production!$J$736</f>
        <v>0.53352769679300294</v>
      </c>
      <c r="K580" s="153">
        <f>Kwh!K644/production!$J$736</f>
        <v>0.47521865889212828</v>
      </c>
      <c r="L580" s="153">
        <f>Kwh!L644/production!$J$736</f>
        <v>0.37803692905733721</v>
      </c>
      <c r="M580" s="153">
        <f>Kwh!M644/production!$J$736</f>
        <v>0.38289601554907676</v>
      </c>
      <c r="N580" s="153">
        <f>Kwh!N644/production!$J$736</f>
        <v>0.48882410106899904</v>
      </c>
      <c r="O580" s="153">
        <f>Kwh!O644/production!$J$736</f>
        <v>0.63945578231292521</v>
      </c>
      <c r="P580" s="153">
        <f>Kwh!P644/production!$J$736</f>
        <v>0.64431486880466471</v>
      </c>
      <c r="Q580" s="153">
        <f>Kwh!Q644/production!$Q$736</f>
        <v>0.53087678415380135</v>
      </c>
    </row>
    <row r="581" spans="1:17" x14ac:dyDescent="0.35">
      <c r="A581" s="33" t="s">
        <v>103</v>
      </c>
      <c r="B581" s="154">
        <f>Kwh!B645/production!B737</f>
        <v>0.47877984084880637</v>
      </c>
      <c r="C581" s="154">
        <f>Kwh!C645/production!C737</f>
        <v>0.5237467018469657</v>
      </c>
      <c r="D581" s="154">
        <f>Kwh!D645/production!D737</f>
        <v>0.51551956815114708</v>
      </c>
      <c r="E581" s="154">
        <f>Kwh!E645/production!E737</f>
        <v>0.49113233287858116</v>
      </c>
      <c r="F581" s="154">
        <f>Kwh!F645/production!F737</f>
        <v>0.47184986595174261</v>
      </c>
      <c r="G581" s="154">
        <f>Kwh!G645/production!G737</f>
        <v>0.55088195386702854</v>
      </c>
      <c r="H581" s="154">
        <f>Kwh!H645/production!H737</f>
        <v>0.45844504021447718</v>
      </c>
      <c r="I581" s="154">
        <f>Kwh!I645/production!I737</f>
        <v>0.49856184084372002</v>
      </c>
      <c r="J581" s="153">
        <f>Kwh!J645/production!$J$737</f>
        <v>0.6542553191489362</v>
      </c>
      <c r="K581" s="153">
        <f>Kwh!K645/production!$J$737</f>
        <v>0.56382978723404253</v>
      </c>
      <c r="L581" s="153">
        <f>Kwh!L645/production!$J$737</f>
        <v>0.5438829787234043</v>
      </c>
      <c r="M581" s="153">
        <f>Kwh!M645/production!$J$737</f>
        <v>0.51728723404255317</v>
      </c>
      <c r="N581" s="153">
        <f>Kwh!N645/production!$J$737</f>
        <v>0.53723404255319152</v>
      </c>
      <c r="O581" s="153">
        <f>Kwh!O645/production!$J$737</f>
        <v>0.52659574468085102</v>
      </c>
      <c r="P581" s="153">
        <f>Kwh!P645/production!$J$737</f>
        <v>0.47739361702127658</v>
      </c>
      <c r="Q581" s="153">
        <f>Kwh!Q645/production!$Q$737</f>
        <v>0.551333717136826</v>
      </c>
    </row>
    <row r="582" spans="1:17" x14ac:dyDescent="0.35">
      <c r="A582" s="54" t="s">
        <v>117</v>
      </c>
      <c r="B582" s="202">
        <f>Kwh!B646/production!B740</f>
        <v>0.50783072309230259</v>
      </c>
      <c r="C582" s="202">
        <f>Kwh!C646/production!C740</f>
        <v>0.51983201119925337</v>
      </c>
      <c r="D582" s="202">
        <f>Kwh!D646/production!D740</f>
        <v>0.53063583815028903</v>
      </c>
      <c r="E582" s="202">
        <f>Kwh!E646/production!E740</f>
        <v>0.52590194264569845</v>
      </c>
      <c r="F582" s="202">
        <f>Kwh!F646/production!F740</f>
        <v>0.49512534818941506</v>
      </c>
      <c r="G582" s="202">
        <f>Kwh!G646/production!G740</f>
        <v>0.54190340909090906</v>
      </c>
      <c r="H582" s="202">
        <f>Kwh!H646/production!H740</f>
        <v>0.47653958944281527</v>
      </c>
      <c r="I582" s="202">
        <f>Kwh!I646/production!I740</f>
        <v>0.51460164445704559</v>
      </c>
      <c r="J582" s="202">
        <f>Kwh!J646/production!$J$740</f>
        <v>0.56768149882903984</v>
      </c>
      <c r="K582" s="202">
        <f>Kwh!K646/production!$J$740</f>
        <v>0.54800936768149888</v>
      </c>
      <c r="L582" s="202">
        <f>Kwh!L646/production!$J$740</f>
        <v>0.48805620608899297</v>
      </c>
      <c r="M582" s="202">
        <f>Kwh!M646/production!$J$740</f>
        <v>0.48477751756440279</v>
      </c>
      <c r="N582" s="202">
        <f>Kwh!N646/production!$J$740</f>
        <v>0.63887587822014047</v>
      </c>
      <c r="O582" s="202">
        <f>Kwh!O646/production!$J$740</f>
        <v>0.67072599531615928</v>
      </c>
      <c r="P582" s="202">
        <f>Kwh!P646/production!$J$740</f>
        <v>0.52786885245901638</v>
      </c>
      <c r="Q582" s="202">
        <f>Kwh!Q646/production!$Q$740</f>
        <v>0.5214632325494587</v>
      </c>
    </row>
    <row r="583" spans="1:17" x14ac:dyDescent="0.35">
      <c r="A583" s="56" t="s">
        <v>9</v>
      </c>
      <c r="B583" s="203">
        <f>Kwh!B647/production!B741</f>
        <v>0.83385093167701863</v>
      </c>
      <c r="C583" s="203">
        <f>Kwh!C647/production!C741</f>
        <v>0.72819472616632863</v>
      </c>
      <c r="D583" s="203">
        <f>Kwh!D647/production!D741</f>
        <v>0.81824083089905875</v>
      </c>
      <c r="E583" s="203">
        <f>Kwh!E647/production!E741</f>
        <v>0.8259725875674927</v>
      </c>
      <c r="F583" s="203">
        <f>Kwh!F647/production!F741</f>
        <v>0.75385665529010237</v>
      </c>
      <c r="G583" s="203">
        <f>Kwh!G647/production!G741</f>
        <v>0.89840828971263753</v>
      </c>
      <c r="H583" s="203">
        <f>Kwh!H647/production!H741</f>
        <v>0.76190476190476186</v>
      </c>
      <c r="I583" s="194">
        <f>Kwh!I647/production!I741</f>
        <v>0.80612263580936339</v>
      </c>
      <c r="J583" s="194">
        <f>Kwh!J647/production!$J$741</f>
        <v>0.90486234458259329</v>
      </c>
      <c r="K583" s="194">
        <f>Kwh!K647/production!$J$741</f>
        <v>0.90019982238010654</v>
      </c>
      <c r="L583" s="194">
        <f>Kwh!L647/production!$J$741</f>
        <v>0.67107015985790408</v>
      </c>
      <c r="M583" s="194">
        <f>Kwh!M647/production!$J$741</f>
        <v>0.67917406749555953</v>
      </c>
      <c r="N583" s="194">
        <f>Kwh!N647/production!$J$741</f>
        <v>0.55406305506216691</v>
      </c>
      <c r="O583" s="194">
        <f>Kwh!O647/production!$J$741</f>
        <v>0.64043072824156311</v>
      </c>
      <c r="P583" s="194">
        <f>Kwh!P647/production!$J$741</f>
        <v>0.70759325044404975</v>
      </c>
      <c r="Q583" s="194">
        <f>Kwh!Q647/production!$Q$741</f>
        <v>0.85659101883148236</v>
      </c>
    </row>
    <row r="585" spans="1:17" ht="15.5" x14ac:dyDescent="0.35">
      <c r="A585" s="33" t="s">
        <v>1</v>
      </c>
      <c r="B585" s="64" t="s">
        <v>759</v>
      </c>
      <c r="C585" s="64" t="s">
        <v>797</v>
      </c>
      <c r="D585" s="64" t="s">
        <v>798</v>
      </c>
      <c r="E585" s="64" t="s">
        <v>799</v>
      </c>
      <c r="F585" s="64" t="s">
        <v>800</v>
      </c>
      <c r="G585" s="64" t="s">
        <v>801</v>
      </c>
      <c r="H585" s="64" t="s">
        <v>802</v>
      </c>
      <c r="I585" s="65" t="s">
        <v>804</v>
      </c>
      <c r="J585" s="64" t="s">
        <v>803</v>
      </c>
      <c r="K585" s="64" t="s">
        <v>805</v>
      </c>
      <c r="L585" s="64" t="s">
        <v>806</v>
      </c>
      <c r="M585" s="64" t="s">
        <v>807</v>
      </c>
      <c r="N585" s="64" t="s">
        <v>808</v>
      </c>
      <c r="O585" s="64" t="s">
        <v>809</v>
      </c>
      <c r="P585" s="64" t="s">
        <v>810</v>
      </c>
      <c r="Q585" s="195" t="s">
        <v>1955</v>
      </c>
    </row>
    <row r="586" spans="1:17" x14ac:dyDescent="0.35">
      <c r="A586" s="33" t="s">
        <v>2</v>
      </c>
      <c r="B586" s="154">
        <f>Kwh!B650/production!B745</f>
        <v>1.1258992805755397</v>
      </c>
      <c r="C586" s="154">
        <f>Kwh!C650/production!C745</f>
        <v>1.0822510822510822</v>
      </c>
      <c r="D586" s="154">
        <f>Kwh!D650/production!D745</f>
        <v>0.963963963963964</v>
      </c>
      <c r="E586" s="154">
        <f>Kwh!E650/production!E745</f>
        <v>1.2226720647773279</v>
      </c>
      <c r="F586" s="154">
        <f>Kwh!F650/production!F745</f>
        <v>9.4861660079051377E-2</v>
      </c>
      <c r="G586" s="154">
        <f>Kwh!G650/production!G745</f>
        <v>0.97241379310344822</v>
      </c>
      <c r="H586" s="154">
        <f>Kwh!H650/production!H745</f>
        <v>0.91787439613526567</v>
      </c>
      <c r="I586" s="154">
        <f>Kwh!I650/production!I745</f>
        <v>0.91462751495377925</v>
      </c>
      <c r="J586" s="154">
        <f>Kwh!V653</f>
        <v>0</v>
      </c>
      <c r="K586" s="154">
        <f>Kwh!K650/production!$J$745</f>
        <v>7.9207920792079209E-2</v>
      </c>
      <c r="L586" s="154">
        <f>Kwh!L650/production!$J$745</f>
        <v>0.93069306930693074</v>
      </c>
      <c r="M586" s="154">
        <f>Kwh!M650/production!$J$745</f>
        <v>0.81683168316831678</v>
      </c>
      <c r="N586" s="154">
        <f>Kwh!N650/production!$J$745</f>
        <v>1.0990099009900991</v>
      </c>
      <c r="O586" s="154">
        <f>Kwh!O650/production!$J$745</f>
        <v>0.71782178217821779</v>
      </c>
      <c r="P586" s="154">
        <f>Kwh!P650/production!$J$745</f>
        <v>1.5643564356435644</v>
      </c>
      <c r="Q586" s="154">
        <f>Kwh!Q650/production!$Q$745</f>
        <v>0.79700374531835205</v>
      </c>
    </row>
    <row r="587" spans="1:17" x14ac:dyDescent="0.35">
      <c r="A587" s="33" t="s">
        <v>3</v>
      </c>
      <c r="B587" s="154">
        <f>Kwh!B651/production!B746</f>
        <v>1.7860780984719864</v>
      </c>
      <c r="C587" s="154">
        <f>Kwh!C651/production!C746</f>
        <v>1.6302765647743813</v>
      </c>
      <c r="D587" s="154">
        <f>Kwh!D651/production!D746</f>
        <v>1.8994169096209912</v>
      </c>
      <c r="E587" s="154">
        <f>Kwh!E651/production!E746</f>
        <v>1.5720588235294117</v>
      </c>
      <c r="F587" s="154">
        <f>Kwh!F651/production!F746</f>
        <v>1.5317073170731708</v>
      </c>
      <c r="G587" s="154">
        <f>Kwh!G651/production!G746</f>
        <v>1.9796875</v>
      </c>
      <c r="H587" s="154">
        <f>Kwh!H651/production!H746</f>
        <v>1.6</v>
      </c>
      <c r="I587" s="154">
        <f>Kwh!I651/production!I746</f>
        <v>1.7104757840836355</v>
      </c>
      <c r="J587" s="154">
        <f>Kwh!J651/production!$J$746</f>
        <v>1.7658959537572254</v>
      </c>
      <c r="K587" s="154">
        <f>Kwh!K651/production!$J$746</f>
        <v>1.5852601156069364</v>
      </c>
      <c r="L587" s="154">
        <f>Kwh!L651/production!$J$746</f>
        <v>1.4595375722543353</v>
      </c>
      <c r="M587" s="154">
        <f>Kwh!M651/production!$J$746</f>
        <v>1.9566473988439306</v>
      </c>
      <c r="N587" s="154">
        <f>Kwh!N651/production!$J$746</f>
        <v>1.5433526011560694</v>
      </c>
      <c r="O587" s="154">
        <f>Kwh!O651/production!$J$746</f>
        <v>1.8121387283236994</v>
      </c>
      <c r="P587" s="154">
        <f>Kwh!P651/production!$J$746</f>
        <v>1.703757225433526</v>
      </c>
      <c r="Q587" s="154">
        <f>Kwh!Q651/production!$Q$746</f>
        <v>1.7841726618705036</v>
      </c>
    </row>
    <row r="588" spans="1:17" x14ac:dyDescent="0.35">
      <c r="A588" s="33" t="s">
        <v>100</v>
      </c>
      <c r="B588" s="154">
        <f>Kwh!B652/production!B747</f>
        <v>1.0066666666666666</v>
      </c>
      <c r="C588" s="154">
        <f>Kwh!C652/production!C747</f>
        <v>0.85161290322580641</v>
      </c>
      <c r="D588" s="154">
        <f>Kwh!D652/production!D747</f>
        <v>1.02</v>
      </c>
      <c r="E588" s="154">
        <f>Kwh!E652/production!E747</f>
        <v>0.77704918032786885</v>
      </c>
      <c r="F588" s="154">
        <f>Kwh!F652/production!F747</f>
        <v>1.2101910828025477</v>
      </c>
      <c r="G588" s="154">
        <f>Kwh!G652/production!G747</f>
        <v>1.1096774193548387</v>
      </c>
      <c r="H588" s="154">
        <f>Kwh!H652/production!H747</f>
        <v>0.75666666666666671</v>
      </c>
      <c r="I588" s="154">
        <f>Kwh!I652/production!I747</f>
        <v>0.91290111329404056</v>
      </c>
      <c r="J588" s="154">
        <f>Kwh!J652/production!$J$747</f>
        <v>1.2</v>
      </c>
      <c r="K588" s="154">
        <f>Kwh!K652/production!$J$747</f>
        <v>1.1666666666666667</v>
      </c>
      <c r="L588" s="154">
        <f>Kwh!L652/production!$J$747</f>
        <v>0.8666666666666667</v>
      </c>
      <c r="M588" s="154">
        <f>Kwh!M652/production!$J$747</f>
        <v>0.36</v>
      </c>
      <c r="N588" s="154">
        <f>Kwh!N652/production!$J$747</f>
        <v>1.38</v>
      </c>
      <c r="O588" s="154">
        <f>Kwh!O652/production!$J$747</f>
        <v>1</v>
      </c>
      <c r="P588" s="154">
        <f>Kwh!P652/production!$J$747</f>
        <v>8.0933333333333337</v>
      </c>
      <c r="Q588" s="154">
        <f>Kwh!Q652/production!$Q$747</f>
        <v>1.8738898756660747</v>
      </c>
    </row>
    <row r="589" spans="1:17" x14ac:dyDescent="0.35">
      <c r="A589" s="33" t="s">
        <v>125</v>
      </c>
      <c r="B589" s="154">
        <f>Kwh!B654/production!B749</f>
        <v>1.0561249389946314</v>
      </c>
      <c r="C589" s="154">
        <f>Kwh!C654/production!C749</f>
        <v>1.1472763954270342</v>
      </c>
      <c r="D589" s="154">
        <f>Kwh!D654/production!D749</f>
        <v>1.687559354226021</v>
      </c>
      <c r="E589" s="154">
        <f>Kwh!E654/production!E749</f>
        <v>1.1163551401869158</v>
      </c>
      <c r="F589" s="154">
        <f>Kwh!F654/production!F749</f>
        <v>0.51715804736587723</v>
      </c>
      <c r="G589" s="154">
        <f>Kwh!G654/production!G749</f>
        <v>1.6478779840848807</v>
      </c>
      <c r="H589" s="154">
        <f>Kwh!H654/production!H749</f>
        <v>1.3771657041314971</v>
      </c>
      <c r="I589" s="154">
        <f>Kwh!I654/production!I749</f>
        <v>1.1675448590145259</v>
      </c>
      <c r="J589" s="154">
        <f>Kwh!J654/production!$J$749</f>
        <v>1.1815272062185642</v>
      </c>
      <c r="K589" s="154">
        <f>Kwh!K654/production!$J$749</f>
        <v>1.1284865112025606</v>
      </c>
      <c r="L589" s="154">
        <f>Kwh!L654/production!$J$749</f>
        <v>0.81252857796067668</v>
      </c>
      <c r="M589" s="154">
        <f>Kwh!M654/production!$J$749</f>
        <v>0.72519433013260171</v>
      </c>
      <c r="N589" s="154">
        <f>Kwh!N654/production!$J$749</f>
        <v>0.8139003200731596</v>
      </c>
      <c r="O589" s="154">
        <f>Kwh!O654/production!$J$749</f>
        <v>0.66117969821673528</v>
      </c>
      <c r="P589" s="154">
        <f>Kwh!P654/production!$J$749</f>
        <v>0.59122085048010975</v>
      </c>
      <c r="Q589" s="154">
        <f>Kwh!Q654/production!$Q$749</f>
        <v>1.2144600938967136</v>
      </c>
    </row>
    <row r="590" spans="1:17" x14ac:dyDescent="0.35">
      <c r="A590" s="198" t="s">
        <v>119</v>
      </c>
      <c r="B590" s="199">
        <f>Kwh!B655/production!B750</f>
        <v>1.2002609262883235</v>
      </c>
      <c r="C590" s="199">
        <f>Kwh!C655/production!C750</f>
        <v>1.2008567348881485</v>
      </c>
      <c r="D590" s="199">
        <f>Kwh!D655/production!D750</f>
        <v>1.5994599459945995</v>
      </c>
      <c r="E590" s="199">
        <f>Kwh!E655/production!E750</f>
        <v>1.185349940688019</v>
      </c>
      <c r="F590" s="199">
        <f>Kwh!F655/production!F750</f>
        <v>0.71945701357466063</v>
      </c>
      <c r="G590" s="199">
        <f>Kwh!G655/production!G750</f>
        <v>1.622059390667181</v>
      </c>
      <c r="H590" s="199">
        <f>Kwh!H655/production!H750</f>
        <v>1.3149064906490648</v>
      </c>
      <c r="I590" s="199">
        <f>Kwh!I655/production!I750</f>
        <v>1.23912553527158</v>
      </c>
      <c r="J590" s="199" t="e">
        <f>Kwh!J654/production!J744</f>
        <v>#VALUE!</v>
      </c>
      <c r="K590" s="199">
        <f>Kwh!J655/production!J750</f>
        <v>1.237387805632931</v>
      </c>
      <c r="L590" s="199">
        <f>Kwh!K655/production!K750</f>
        <v>1.049455155071249</v>
      </c>
      <c r="M590" s="199">
        <f>Kwh!L655/production!L750</f>
        <v>1.2959098497495827</v>
      </c>
      <c r="N590" s="199">
        <f>Kwh!M655/production!M750</f>
        <v>1.5231436837029895</v>
      </c>
      <c r="O590" s="199">
        <f>Kwh!N655/production!N750</f>
        <v>1.2785797893094031</v>
      </c>
      <c r="P590" s="199">
        <f>Kwh!O655/production!O750</f>
        <v>1.599038974906567</v>
      </c>
      <c r="Q590" s="199">
        <f>Kwh!Q655/production!Q750</f>
        <v>1.3583091031089243</v>
      </c>
    </row>
    <row r="591" spans="1:17" x14ac:dyDescent="0.35">
      <c r="A591" s="33" t="s">
        <v>4</v>
      </c>
      <c r="B591" s="154">
        <f>Kwh!B656/production!B751</f>
        <v>0.475557461406518</v>
      </c>
      <c r="C591" s="154">
        <f>Kwh!C656/production!C751</f>
        <v>0.506974716652136</v>
      </c>
      <c r="D591" s="154">
        <f>Kwh!D656/production!D751</f>
        <v>0.55837141670128787</v>
      </c>
      <c r="E591" s="154">
        <f>Kwh!E656/production!E751</f>
        <v>0.51732552464616888</v>
      </c>
      <c r="F591" s="154">
        <f>Kwh!F656/production!F751</f>
        <v>0.68083867210250437</v>
      </c>
      <c r="G591" s="154">
        <f>Kwh!G656/production!G751</f>
        <v>0.52159309021113243</v>
      </c>
      <c r="H591" s="154">
        <f>Kwh!H656/production!H751</f>
        <v>0.65393988627132416</v>
      </c>
      <c r="I591" s="154">
        <f>Kwh!I656/production!I751</f>
        <v>0.54817911293750887</v>
      </c>
      <c r="J591" s="154">
        <f>Kwh!J656/production!$J$751</f>
        <v>0.63626551538046416</v>
      </c>
      <c r="K591" s="154">
        <f>Kwh!K656/production!$J$751</f>
        <v>0.4878575283324339</v>
      </c>
      <c r="L591" s="154">
        <f>Kwh!L656/production!$J$751</f>
        <v>0.50890447922288184</v>
      </c>
      <c r="M591" s="154">
        <f>Kwh!M656/production!$J$751</f>
        <v>0.82406907717215327</v>
      </c>
      <c r="N591" s="154">
        <f>Kwh!N656/production!$J$751</f>
        <v>0.59848893685914728</v>
      </c>
      <c r="O591" s="154">
        <f>Kwh!O656/production!$J$751</f>
        <v>0.58823529411764708</v>
      </c>
      <c r="P591" s="154">
        <f>Kwh!P656/production!$J$751</f>
        <v>0.65515380464112249</v>
      </c>
      <c r="Q591" s="154">
        <f>Kwh!Q656/production!$Q$751</f>
        <v>0.59984939759036149</v>
      </c>
    </row>
    <row r="592" spans="1:17" x14ac:dyDescent="0.35">
      <c r="A592" s="33" t="s">
        <v>112</v>
      </c>
      <c r="B592" s="153">
        <v>0</v>
      </c>
      <c r="C592" s="153">
        <v>0</v>
      </c>
      <c r="D592" s="153">
        <v>0</v>
      </c>
      <c r="E592" s="153">
        <v>0</v>
      </c>
      <c r="F592" s="153">
        <v>0</v>
      </c>
      <c r="G592" s="153">
        <v>0</v>
      </c>
      <c r="H592" s="153">
        <v>0</v>
      </c>
      <c r="I592" s="154">
        <v>0</v>
      </c>
      <c r="J592" s="153">
        <v>0</v>
      </c>
      <c r="K592" s="153">
        <v>0</v>
      </c>
      <c r="L592" s="153">
        <v>0</v>
      </c>
      <c r="M592" s="153">
        <v>0</v>
      </c>
      <c r="N592" s="153">
        <v>0</v>
      </c>
      <c r="O592" s="153">
        <v>0</v>
      </c>
      <c r="P592" s="153">
        <v>0</v>
      </c>
      <c r="Q592" s="153">
        <v>0</v>
      </c>
    </row>
    <row r="593" spans="1:17" x14ac:dyDescent="0.35">
      <c r="A593" s="33" t="s">
        <v>128</v>
      </c>
      <c r="B593" s="153">
        <v>0</v>
      </c>
      <c r="C593" s="153">
        <v>0</v>
      </c>
      <c r="D593" s="153">
        <v>0</v>
      </c>
      <c r="E593" s="153">
        <v>0</v>
      </c>
      <c r="F593" s="153">
        <v>0</v>
      </c>
      <c r="G593" s="153">
        <v>0</v>
      </c>
      <c r="H593" s="153">
        <f>Kwh!H658/production!H755</f>
        <v>1.6607142857142858</v>
      </c>
      <c r="I593" s="153">
        <f>Kwh!I658/production!I755</f>
        <v>1.6607142857142858</v>
      </c>
      <c r="J593" s="153">
        <v>0</v>
      </c>
      <c r="K593" s="153">
        <v>0</v>
      </c>
      <c r="L593" s="153">
        <v>0</v>
      </c>
      <c r="M593" s="153">
        <v>0</v>
      </c>
      <c r="N593" s="153">
        <v>0</v>
      </c>
      <c r="O593" s="153">
        <v>0</v>
      </c>
      <c r="P593" s="153" t="e">
        <f>Kwh!P658/production!$P$755</f>
        <v>#DIV/0!</v>
      </c>
      <c r="Q593" s="153" t="e">
        <f>Kwh!Q658/production!$Q$755</f>
        <v>#DIV/0!</v>
      </c>
    </row>
    <row r="594" spans="1:17" x14ac:dyDescent="0.35">
      <c r="A594" s="46" t="s">
        <v>118</v>
      </c>
      <c r="B594" s="201">
        <f>Kwh!B659/production!B756</f>
        <v>0.475557461406518</v>
      </c>
      <c r="C594" s="201">
        <f>Kwh!C659/production!C756</f>
        <v>0.506974716652136</v>
      </c>
      <c r="D594" s="201">
        <f>Kwh!D659/production!D756</f>
        <v>0.55837141670128787</v>
      </c>
      <c r="E594" s="201">
        <f>Kwh!E659/production!E756</f>
        <v>0.51732552464616888</v>
      </c>
      <c r="F594" s="201">
        <f>Kwh!F659/production!F756</f>
        <v>0.68083867210250437</v>
      </c>
      <c r="G594" s="201">
        <f>Kwh!G659/production!G756</f>
        <v>0.52159309021113243</v>
      </c>
      <c r="H594" s="201">
        <f>Kwh!H659/production!H756</f>
        <v>0.64280601288475303</v>
      </c>
      <c r="I594" s="201">
        <f>Kwh!I659/production!I756</f>
        <v>0.54831932773109249</v>
      </c>
      <c r="J594" s="201">
        <f>Kwh!J659/production!$J$756</f>
        <v>0.63626551538046416</v>
      </c>
      <c r="K594" s="201">
        <f>Kwh!K659/production!$J$756</f>
        <v>0.4878575283324339</v>
      </c>
      <c r="L594" s="201">
        <f>Kwh!L659/production!$J$756</f>
        <v>0.50890447922288184</v>
      </c>
      <c r="M594" s="201">
        <f>Kwh!M659/production!$J$756</f>
        <v>0.82406907717215327</v>
      </c>
      <c r="N594" s="201">
        <f>Kwh!N659/production!$J$756</f>
        <v>0.59848893685914728</v>
      </c>
      <c r="O594" s="201">
        <f>Kwh!O659/production!$J$756</f>
        <v>0.58823529411764708</v>
      </c>
      <c r="P594" s="201">
        <f>Kwh!P659/production!$J$756</f>
        <v>0.65515380464112249</v>
      </c>
      <c r="Q594" s="201">
        <f>Kwh!Q659/production!$Q$756</f>
        <v>0.59984939759036149</v>
      </c>
    </row>
    <row r="595" spans="1:17" x14ac:dyDescent="0.35">
      <c r="A595" s="33" t="s">
        <v>99</v>
      </c>
      <c r="B595" s="154">
        <f>Kwh!B659/production!B751</f>
        <v>0.475557461406518</v>
      </c>
      <c r="C595" s="154">
        <f>Kwh!C659/production!C751</f>
        <v>0.506974716652136</v>
      </c>
      <c r="D595" s="154">
        <f>Kwh!D659/production!D751</f>
        <v>0.55837141670128787</v>
      </c>
      <c r="E595" s="154">
        <f>Kwh!E659/production!E751</f>
        <v>0.51732552464616888</v>
      </c>
      <c r="F595" s="154">
        <f>Kwh!F659/production!F751</f>
        <v>0.68083867210250437</v>
      </c>
      <c r="G595" s="154">
        <f>Kwh!G659/production!G751</f>
        <v>0.52159309021113243</v>
      </c>
      <c r="H595" s="154">
        <f>Kwh!H659/production!H751</f>
        <v>0.72948822095857024</v>
      </c>
      <c r="I595" s="154">
        <f>Kwh!I659/production!I751</f>
        <v>0.55476831514807989</v>
      </c>
      <c r="J595" s="153">
        <f>Kwh!J660/production!$J$757</f>
        <v>0.88847583643122674</v>
      </c>
      <c r="K595" s="153">
        <f>Kwh!K660/production!$J$757</f>
        <v>0.43122676579925651</v>
      </c>
      <c r="L595" s="153">
        <f>Kwh!L660/production!$J$757</f>
        <v>0.47211895910780671</v>
      </c>
      <c r="M595" s="153">
        <f>Kwh!M660/production!$J$757</f>
        <v>1.4386617100371748</v>
      </c>
      <c r="N595" s="153">
        <f>Kwh!N660/production!$J$757</f>
        <v>0.4200743494423792</v>
      </c>
      <c r="O595" s="153">
        <f>Kwh!O660/production!$J$757</f>
        <v>0.45724907063197023</v>
      </c>
      <c r="P595" s="153">
        <f>Kwh!P660/production!$J$757</f>
        <v>1.3494423791821561</v>
      </c>
      <c r="Q595" s="153">
        <f>Kwh!Q660/production!$Q$757</f>
        <v>0.33731617647058826</v>
      </c>
    </row>
    <row r="596" spans="1:17" x14ac:dyDescent="0.35">
      <c r="A596" s="33" t="s">
        <v>7</v>
      </c>
      <c r="B596" s="154">
        <f>Kwh!B661/production!B758</f>
        <v>0.40307867730900798</v>
      </c>
      <c r="C596" s="154">
        <f>Kwh!C661/production!C758</f>
        <v>0.48689823278488725</v>
      </c>
      <c r="D596" s="154">
        <f>Kwh!D661/production!D758</f>
        <v>0.39365918097754293</v>
      </c>
      <c r="E596" s="154">
        <f>Kwh!E661/production!E758</f>
        <v>0.47187499999999999</v>
      </c>
      <c r="F596" s="154">
        <f>Kwh!F661/production!F758</f>
        <v>0.58375634517766495</v>
      </c>
      <c r="G596" s="154">
        <f>Kwh!G661/production!G758</f>
        <v>0.5273972602739726</v>
      </c>
      <c r="H596" s="154">
        <f>Kwh!H661/production!H758</f>
        <v>0.44304522037779048</v>
      </c>
      <c r="I596" s="154">
        <f>Kwh!I661/production!I758</f>
        <v>0.4620335914713869</v>
      </c>
      <c r="J596" s="153">
        <f>Kwh!J661/production!$J$758</f>
        <v>0.46264009962640101</v>
      </c>
      <c r="K596" s="153">
        <f>Kwh!K661/production!$J$758</f>
        <v>0.44707347447073476</v>
      </c>
      <c r="L596" s="153">
        <f>Kwh!L661/production!$J$758</f>
        <v>0.4327521793275218</v>
      </c>
      <c r="M596" s="153">
        <f>Kwh!M661/production!$J$758</f>
        <v>0.44396014943960149</v>
      </c>
      <c r="N596" s="153">
        <f>Kwh!N661/production!$J$758</f>
        <v>0.3916562889165629</v>
      </c>
      <c r="O596" s="153">
        <f>Kwh!O661/production!$J$758</f>
        <v>0.45516811955168118</v>
      </c>
      <c r="P596" s="153">
        <f>Kwh!P661/production!$J$758</f>
        <v>0.41594022415940224</v>
      </c>
      <c r="Q596" s="153">
        <f>Kwh!Q661/production!$Q$758</f>
        <v>0.50375475774097311</v>
      </c>
    </row>
    <row r="597" spans="1:17" x14ac:dyDescent="0.35">
      <c r="A597" s="33" t="s">
        <v>103</v>
      </c>
      <c r="B597" s="154">
        <f>Kwh!B662/production!B759</f>
        <v>0.46837146702557203</v>
      </c>
      <c r="C597" s="154">
        <f>Kwh!C662/production!C759</f>
        <v>0.46174496644295304</v>
      </c>
      <c r="D597" s="154">
        <f>Kwh!D662/production!D759</f>
        <v>0.49463806970509383</v>
      </c>
      <c r="E597" s="154">
        <f>Kwh!E662/production!E759</f>
        <v>0.47657295850066933</v>
      </c>
      <c r="F597" s="154">
        <f>Kwh!F662/production!F759</f>
        <v>0.4736129905277402</v>
      </c>
      <c r="G597" s="154">
        <f>Kwh!G662/production!G759</f>
        <v>0.58900523560209428</v>
      </c>
      <c r="H597" s="154">
        <f>Kwh!H662/production!H759</f>
        <v>0.54043126684636122</v>
      </c>
      <c r="I597" s="154">
        <f>Kwh!I662/production!I759</f>
        <v>0.50095675468809797</v>
      </c>
      <c r="J597" s="153">
        <f>Kwh!J662/production!$J$759</f>
        <v>0.54043126684636122</v>
      </c>
      <c r="K597" s="153">
        <f>Kwh!K662/production!$J$759</f>
        <v>0.48382749326145552</v>
      </c>
      <c r="L597" s="153">
        <f>Kwh!L662/production!$J$759</f>
        <v>0.51617250673854442</v>
      </c>
      <c r="M597" s="153">
        <f>Kwh!M662/production!$J$759</f>
        <v>0.49595687331536387</v>
      </c>
      <c r="N597" s="153">
        <f>Kwh!N662/production!$J$759</f>
        <v>0.51482479784366575</v>
      </c>
      <c r="O597" s="153">
        <f>Kwh!O662/production!$J$759</f>
        <v>0.47439353099730458</v>
      </c>
      <c r="P597" s="153">
        <f>Kwh!P662/production!$J$759</f>
        <v>0.54851752021563338</v>
      </c>
      <c r="Q597" s="153">
        <f>Kwh!Q662/production!$Q$759</f>
        <v>0.47021276595744682</v>
      </c>
    </row>
    <row r="598" spans="1:17" x14ac:dyDescent="0.35">
      <c r="A598" s="54" t="s">
        <v>117</v>
      </c>
      <c r="B598" s="202">
        <f>Kwh!B663/production!B762</f>
        <v>0.43021346469622329</v>
      </c>
      <c r="C598" s="202">
        <f>Kwh!C663/production!C762</f>
        <v>0.47809847198641764</v>
      </c>
      <c r="D598" s="202">
        <f>Kwh!D663/production!D762</f>
        <v>0.43948532368315241</v>
      </c>
      <c r="E598" s="202">
        <f>Kwh!E663/production!E762</f>
        <v>0.47243788819875776</v>
      </c>
      <c r="F598" s="202">
        <f>Kwh!F663/production!F762</f>
        <v>0.51876379690949226</v>
      </c>
      <c r="G598" s="202">
        <f>Kwh!G663/production!G762</f>
        <v>0.46354933726067749</v>
      </c>
      <c r="H598" s="202">
        <f>Kwh!H663/production!H762</f>
        <v>0.5027502750275028</v>
      </c>
      <c r="I598" s="202">
        <f>Kwh!I663/production!I762</f>
        <v>0.24223227752639517</v>
      </c>
      <c r="J598" s="202">
        <f>Kwh!J663/production!$J$762</f>
        <v>0.52846771111960256</v>
      </c>
      <c r="K598" s="202">
        <f>Kwh!K663/production!$J$762</f>
        <v>0.45586549484142147</v>
      </c>
      <c r="L598" s="202">
        <f>Kwh!L663/production!$J$762</f>
        <v>0.46045089797478028</v>
      </c>
      <c r="M598" s="202">
        <f>Kwh!M663/production!$J$762</f>
        <v>0.56094764998089419</v>
      </c>
      <c r="N598" s="202">
        <f>Kwh!N663/production!$J$762</f>
        <v>0.42949942682460834</v>
      </c>
      <c r="O598" s="202">
        <f>Kwh!O663/production!$J$762</f>
        <v>0.46083301490256018</v>
      </c>
      <c r="P598" s="202">
        <f>Kwh!P663/production!$J$762</f>
        <v>0.54948414214749708</v>
      </c>
      <c r="Q598" s="202">
        <f>Kwh!Q663/production!$Q$762</f>
        <v>0.54519620291432369</v>
      </c>
    </row>
    <row r="599" spans="1:17" x14ac:dyDescent="0.35">
      <c r="A599" s="56" t="s">
        <v>9</v>
      </c>
      <c r="B599" s="203">
        <f>Kwh!B664/production!B763</f>
        <v>0.72237356389908802</v>
      </c>
      <c r="C599" s="203">
        <f>Kwh!C664/production!C763</f>
        <v>0.80680012710517957</v>
      </c>
      <c r="D599" s="203">
        <f>Kwh!D664/production!D763</f>
        <v>0.84190556492411472</v>
      </c>
      <c r="E599" s="203">
        <f>Kwh!E664/production!E763</f>
        <v>0.7845442040765287</v>
      </c>
      <c r="F599" s="203">
        <f>Kwh!F664/production!F763</f>
        <v>0.64584511023176938</v>
      </c>
      <c r="G599" s="203">
        <f>Kwh!G664/production!G763</f>
        <v>0.88624374408223994</v>
      </c>
      <c r="H599" s="203">
        <f>Kwh!H664/production!H763</f>
        <v>0.90850515463917525</v>
      </c>
      <c r="I599" s="194">
        <f>Kwh!I664/production!I763</f>
        <v>0.60541615247497604</v>
      </c>
      <c r="J599" s="194">
        <f>Kwh!J664/production!$J$763</f>
        <v>0.8518374237112063</v>
      </c>
      <c r="K599" s="194">
        <f>Kwh!K664/production!$J$763</f>
        <v>0.82716530320737569</v>
      </c>
      <c r="L599" s="194">
        <f>Kwh!L664/production!$J$763</f>
        <v>0.76158940397350994</v>
      </c>
      <c r="M599" s="194">
        <f>Kwh!M664/production!$J$763</f>
        <v>0.71627061420594729</v>
      </c>
      <c r="N599" s="194">
        <f>Kwh!N664/production!$J$763</f>
        <v>0.75444747435397996</v>
      </c>
      <c r="O599" s="194">
        <f>Kwh!O664/production!$J$763</f>
        <v>0.72613946240747951</v>
      </c>
      <c r="P599" s="194">
        <f>Kwh!P664/production!$J$763</f>
        <v>0.71717958706661478</v>
      </c>
      <c r="Q599" s="194">
        <f>Kwh!Q664/production!$Q$763</f>
        <v>0.86524956501687522</v>
      </c>
    </row>
    <row r="601" spans="1:17" ht="15.5" x14ac:dyDescent="0.35">
      <c r="A601" s="33" t="s">
        <v>1</v>
      </c>
      <c r="B601" s="64" t="s">
        <v>811</v>
      </c>
      <c r="C601" s="64" t="s">
        <v>876</v>
      </c>
      <c r="D601" s="64" t="s">
        <v>877</v>
      </c>
      <c r="E601" s="64" t="s">
        <v>878</v>
      </c>
      <c r="F601" s="64" t="s">
        <v>879</v>
      </c>
      <c r="G601" s="64" t="s">
        <v>880</v>
      </c>
      <c r="H601" s="64" t="s">
        <v>881</v>
      </c>
      <c r="I601" s="65" t="s">
        <v>890</v>
      </c>
      <c r="J601" s="64" t="s">
        <v>882</v>
      </c>
      <c r="K601" s="64" t="s">
        <v>883</v>
      </c>
      <c r="L601" s="64" t="s">
        <v>884</v>
      </c>
      <c r="M601" s="64" t="s">
        <v>885</v>
      </c>
      <c r="N601" s="64" t="s">
        <v>886</v>
      </c>
      <c r="O601" s="64" t="s">
        <v>887</v>
      </c>
      <c r="P601" s="64" t="s">
        <v>888</v>
      </c>
      <c r="Q601" s="195" t="s">
        <v>1963</v>
      </c>
    </row>
    <row r="602" spans="1:17" x14ac:dyDescent="0.35">
      <c r="A602" s="33" t="s">
        <v>2</v>
      </c>
      <c r="B602" s="154">
        <f>Kwh!B667/production!B767</f>
        <v>0.12260536398467432</v>
      </c>
      <c r="C602" s="154">
        <f>Kwh!C667/production!C767</f>
        <v>0.16245487364620939</v>
      </c>
      <c r="D602" s="154">
        <f>Kwh!D667/production!D767</f>
        <v>0.15570934256055363</v>
      </c>
      <c r="E602" s="154">
        <f>Kwh!E667/production!E767</f>
        <v>1.1494661921708185</v>
      </c>
      <c r="F602" s="154">
        <f>Kwh!F667/production!F767</f>
        <v>1.2239382239382239</v>
      </c>
      <c r="G602" s="154">
        <f>Kwh!G667/production!G767</f>
        <v>1.1946902654867257</v>
      </c>
      <c r="H602" s="154">
        <f>Kwh!H667/production!H767</f>
        <v>7.8431372549019607E-2</v>
      </c>
      <c r="I602" s="154">
        <f>Kwh!I667/production!I767</f>
        <v>0.59194831013916505</v>
      </c>
      <c r="J602" s="154">
        <f>Kwh!J667/production!J767</f>
        <v>0.18772563176895307</v>
      </c>
      <c r="K602" s="154">
        <f>Kwh!K667/production!K767</f>
        <v>0.22689075630252101</v>
      </c>
      <c r="L602" s="154">
        <f>Kwh!L667/production!L767</f>
        <v>0.83236994219653182</v>
      </c>
      <c r="M602" s="154">
        <f>Kwh!M667/production!M767</f>
        <v>1</v>
      </c>
      <c r="N602" s="154">
        <f>Kwh!N667/production!N767</f>
        <v>1.4827586206896552</v>
      </c>
      <c r="O602" s="154">
        <f>Kwh!O667/production!O767</f>
        <v>1.0935960591133005</v>
      </c>
      <c r="P602" s="154">
        <f>Kwh!P667/production!P767</f>
        <v>1.2549999999999999</v>
      </c>
      <c r="Q602" s="154">
        <f>Kwh!Q667/production!Q767</f>
        <v>0.80793650793650795</v>
      </c>
    </row>
    <row r="603" spans="1:17" x14ac:dyDescent="0.35">
      <c r="A603" s="33" t="s">
        <v>3</v>
      </c>
      <c r="B603" s="154">
        <f>Kwh!B668/production!B768</f>
        <v>1.852359208523592</v>
      </c>
      <c r="C603" s="154">
        <f>Kwh!C668/production!C768</f>
        <v>1.2826398852223817</v>
      </c>
      <c r="D603" s="154">
        <f>Kwh!D668/production!D768</f>
        <v>2.3664596273291925</v>
      </c>
      <c r="E603" s="154">
        <f>Kwh!E668/production!E768</f>
        <v>2.0421216848673946</v>
      </c>
      <c r="F603" s="154">
        <f>Kwh!F668/production!F768</f>
        <v>3.3687315634218291</v>
      </c>
      <c r="G603" s="154">
        <f>Kwh!G668/production!G768</f>
        <v>2.1345609065155808</v>
      </c>
      <c r="H603" s="154">
        <f>Kwh!H668/production!H768</f>
        <v>1.7488653555219364</v>
      </c>
      <c r="I603" s="154">
        <f>Kwh!I668/production!I768</f>
        <v>2.1116567036720753</v>
      </c>
      <c r="J603" s="154">
        <f>Kwh!J668/production!J768</f>
        <v>2.1287553648068669</v>
      </c>
      <c r="K603" s="154">
        <f>Kwh!K668/production!K768</f>
        <v>2.0346456692913386</v>
      </c>
      <c r="L603" s="154">
        <f>Kwh!L668/production!L768</f>
        <v>1.8717948717948718</v>
      </c>
      <c r="M603" s="154">
        <f>Kwh!M668/production!M768</f>
        <v>1</v>
      </c>
      <c r="N603" s="154">
        <f>Kwh!N668/production!N768</f>
        <v>1.7461858529819694</v>
      </c>
      <c r="O603" s="154">
        <f>Kwh!O668/production!O768</f>
        <v>1.813782991202346</v>
      </c>
      <c r="P603" s="154">
        <f>Kwh!P668/production!P768</f>
        <v>2.0900621118012421</v>
      </c>
      <c r="Q603" s="154">
        <f>Kwh!Q668/production!Q768</f>
        <v>1.8058662165013717</v>
      </c>
    </row>
    <row r="604" spans="1:17" x14ac:dyDescent="0.35">
      <c r="A604" s="33" t="s">
        <v>100</v>
      </c>
      <c r="B604" s="154">
        <f>Kwh!B669/production!B769</f>
        <v>1.2064516129032259</v>
      </c>
      <c r="C604" s="154">
        <f>Kwh!C669/production!C769</f>
        <v>1.1266666666666667</v>
      </c>
      <c r="D604" s="154">
        <f>Kwh!D669/production!D769</f>
        <v>1.0516129032258064</v>
      </c>
      <c r="E604" s="154">
        <f>Kwh!E669/production!E769</f>
        <v>0.87333333333333329</v>
      </c>
      <c r="F604" s="154">
        <f>Kwh!F669/production!F769</f>
        <v>1.1000000000000001</v>
      </c>
      <c r="G604" s="154">
        <f>Kwh!G669/production!G769</f>
        <v>1.0470588235294118</v>
      </c>
      <c r="H604" s="154">
        <f>Kwh!H669/production!H769</f>
        <v>1.032258064516129</v>
      </c>
      <c r="I604" s="154">
        <f>Kwh!I669/production!I769</f>
        <v>1.0630136986301371</v>
      </c>
      <c r="J604" s="154">
        <f>Kwh!J669/production!J769</f>
        <v>0.92307692307692313</v>
      </c>
      <c r="K604" s="154">
        <f>Kwh!K669/production!K769</f>
        <v>1.0303030303030303</v>
      </c>
      <c r="L604" s="154">
        <f>Kwh!L669/production!L769</f>
        <v>1</v>
      </c>
      <c r="M604" s="154">
        <f>Kwh!M669/production!M769</f>
        <v>1</v>
      </c>
      <c r="N604" s="154">
        <f>Kwh!N669/production!N769</f>
        <v>0.90322580645161288</v>
      </c>
      <c r="O604" s="154">
        <f>Kwh!O669/production!O769</f>
        <v>0.79333333333333333</v>
      </c>
      <c r="P604" s="154">
        <f>Kwh!P669/production!P769</f>
        <v>1.1161290322580646</v>
      </c>
      <c r="Q604" s="154">
        <f>Kwh!Q669/production!Q769</f>
        <v>0.66056034482758619</v>
      </c>
    </row>
    <row r="605" spans="1:17" x14ac:dyDescent="0.35">
      <c r="A605" s="33" t="s">
        <v>125</v>
      </c>
      <c r="B605" s="154">
        <f>Kwh!B671/production!B771</f>
        <v>1.1621315192743764</v>
      </c>
      <c r="C605" s="154">
        <f>Kwh!C671/production!C771</f>
        <v>1.2162162162162162</v>
      </c>
      <c r="D605" s="154">
        <f>Kwh!D671/production!D771</f>
        <v>1.288852725793328</v>
      </c>
      <c r="E605" s="154">
        <f>Kwh!E671/production!E771</f>
        <v>1.174439302242791</v>
      </c>
      <c r="F605" s="154">
        <f>Kwh!F671/production!F771</f>
        <v>1.0482796892341841</v>
      </c>
      <c r="G605" s="154">
        <f>Kwh!G671/production!G771</f>
        <v>1.2323232323232323</v>
      </c>
      <c r="H605" s="154">
        <f>Kwh!H671/production!H771</f>
        <v>1.1584245076586432</v>
      </c>
      <c r="I605" s="154">
        <f>Kwh!I671/production!I771</f>
        <v>1.1761032472939217</v>
      </c>
      <c r="J605" s="154">
        <f>Kwh!J671/production!J771</f>
        <v>1.1511511511511512</v>
      </c>
      <c r="K605" s="154">
        <f>Kwh!K671/production!K771</f>
        <v>1</v>
      </c>
      <c r="L605" s="154">
        <f>Kwh!L671/production!L771</f>
        <v>1</v>
      </c>
      <c r="M605" s="154">
        <f>Kwh!M671/production!M771</f>
        <v>1</v>
      </c>
      <c r="N605" s="154">
        <f>Kwh!N671/production!N771</f>
        <v>1.1009660330320972</v>
      </c>
      <c r="O605" s="154">
        <f>Kwh!O671/production!O771</f>
        <v>1.0268778497720183</v>
      </c>
      <c r="P605" s="154">
        <f>Kwh!P671/production!P771</f>
        <v>1.3363754889178618</v>
      </c>
      <c r="Q605" s="154">
        <f>Kwh!Q671/production!Q771</f>
        <v>1.0834386852085967</v>
      </c>
    </row>
    <row r="606" spans="1:17" x14ac:dyDescent="0.35">
      <c r="A606" s="198" t="s">
        <v>119</v>
      </c>
      <c r="B606" s="199">
        <f>Kwh!B672/production!B772</f>
        <v>1.2588235294117647</v>
      </c>
      <c r="C606" s="199">
        <f>Kwh!C672/production!C772</f>
        <v>1.1057569296375267</v>
      </c>
      <c r="D606" s="199">
        <f>Kwh!D672/production!D772</f>
        <v>1.4311609840310746</v>
      </c>
      <c r="E606" s="199">
        <f>Kwh!E672/production!E772</f>
        <v>1.3043030146869363</v>
      </c>
      <c r="F606" s="199">
        <f>Kwh!F672/production!F772</f>
        <v>1.6095205243187305</v>
      </c>
      <c r="G606" s="199">
        <f>Kwh!G672/production!G772</f>
        <v>1.4300967634300967</v>
      </c>
      <c r="H606" s="199">
        <f>Kwh!H672/production!H772</f>
        <v>1.1281833616298811</v>
      </c>
      <c r="I606" s="199">
        <f>Kwh!I672/production!I772</f>
        <v>1.3233139301485348</v>
      </c>
      <c r="J606" s="199">
        <f>Kwh!J672/production!J772</f>
        <v>1.2757731958762886</v>
      </c>
      <c r="K606" s="199">
        <f>Kwh!K672/production!K772</f>
        <v>1.151313210505684</v>
      </c>
      <c r="L606" s="199">
        <f>Kwh!L672/production!L772</f>
        <v>1.2200592467202709</v>
      </c>
      <c r="M606" s="199">
        <f>Kwh!M672/production!M772</f>
        <v>1</v>
      </c>
      <c r="N606" s="199">
        <f>Kwh!N672/production!N772</f>
        <v>1.2238840312931432</v>
      </c>
      <c r="O606" s="199">
        <f>Kwh!O672/production!O772</f>
        <v>1.116591928251121</v>
      </c>
      <c r="P606" s="199">
        <f>Kwh!P672/production!P772</f>
        <v>1.3240901213171576</v>
      </c>
      <c r="Q606" s="199">
        <f>Kwh!Q672/production!Q772</f>
        <v>1.1562054806000168</v>
      </c>
    </row>
    <row r="607" spans="1:17" x14ac:dyDescent="0.35">
      <c r="A607" s="33" t="s">
        <v>4</v>
      </c>
      <c r="B607" s="154">
        <f>Kwh!B673/production!B773</f>
        <v>0.46541554959785525</v>
      </c>
      <c r="C607" s="154">
        <f>Kwh!C673/production!C773</f>
        <v>0.53238770685579195</v>
      </c>
      <c r="D607" s="154">
        <f>Kwh!D673/production!D773</f>
        <v>0.54852101712506485</v>
      </c>
      <c r="E607" s="154">
        <f>Kwh!E673/production!E773</f>
        <v>0.45666171371966319</v>
      </c>
      <c r="F607" s="154">
        <f>Kwh!F673/production!F773</f>
        <v>0.59096692111959293</v>
      </c>
      <c r="G607" s="154">
        <f>Kwh!G673/production!G773</f>
        <v>0.57808455565142369</v>
      </c>
      <c r="H607" s="154">
        <f>Kwh!H673/production!H773</f>
        <v>0.78706199460916437</v>
      </c>
      <c r="I607" s="154">
        <f>Kwh!I673/production!I773</f>
        <v>0.56338234218418548</v>
      </c>
      <c r="J607" s="154">
        <f>Kwh!J673/production!J773</f>
        <v>0.67488201363398004</v>
      </c>
      <c r="K607" s="154">
        <f>Kwh!K673/production!K773</f>
        <v>0.63998010939830929</v>
      </c>
      <c r="L607" s="154">
        <f>Kwh!L673/production!L773</f>
        <v>0.59507722007722008</v>
      </c>
      <c r="M607" s="154">
        <f>Kwh!M673/production!M773</f>
        <v>1</v>
      </c>
      <c r="N607" s="154">
        <f>Kwh!N673/production!N773</f>
        <v>0.52981651376146788</v>
      </c>
      <c r="O607" s="154">
        <f>Kwh!O673/production!O773</f>
        <v>0.53849597135183525</v>
      </c>
      <c r="P607" s="154">
        <f>Kwh!P673/production!P773</f>
        <v>0.54460352422907488</v>
      </c>
      <c r="Q607" s="154">
        <f>Kwh!Q673/production!Q773</f>
        <v>0.6489501767029312</v>
      </c>
    </row>
    <row r="608" spans="1:17" x14ac:dyDescent="0.35">
      <c r="A608" s="33" t="s">
        <v>112</v>
      </c>
      <c r="B608" s="153">
        <v>0</v>
      </c>
      <c r="C608" s="153">
        <v>0</v>
      </c>
      <c r="D608" s="153">
        <v>0</v>
      </c>
      <c r="E608" s="153">
        <v>0</v>
      </c>
      <c r="F608" s="153">
        <v>0</v>
      </c>
      <c r="G608" s="153">
        <v>0</v>
      </c>
      <c r="H608" s="153">
        <v>0</v>
      </c>
      <c r="I608" s="154">
        <v>0</v>
      </c>
      <c r="J608" s="153">
        <v>0</v>
      </c>
      <c r="K608" s="153">
        <v>0</v>
      </c>
      <c r="L608" s="153">
        <v>0</v>
      </c>
      <c r="M608" s="153">
        <v>0</v>
      </c>
      <c r="N608" s="153">
        <v>0</v>
      </c>
      <c r="O608" s="153">
        <v>0</v>
      </c>
      <c r="P608" s="153">
        <v>0</v>
      </c>
      <c r="Q608" s="153">
        <v>0</v>
      </c>
    </row>
    <row r="609" spans="1:17" x14ac:dyDescent="0.35">
      <c r="A609" s="33" t="s">
        <v>128</v>
      </c>
      <c r="B609" s="153">
        <v>0</v>
      </c>
      <c r="C609" s="153">
        <v>0</v>
      </c>
      <c r="D609" s="153">
        <v>0</v>
      </c>
      <c r="E609" s="153">
        <v>0</v>
      </c>
      <c r="F609" s="153">
        <v>0</v>
      </c>
      <c r="G609" s="153">
        <v>0</v>
      </c>
      <c r="H609" s="153">
        <f>Kwh!H675/production!I777</f>
        <v>0.89570552147239269</v>
      </c>
      <c r="I609" s="153">
        <f>Kwh!I675/production!I777</f>
        <v>0.89570552147239269</v>
      </c>
      <c r="J609" s="153">
        <v>0</v>
      </c>
      <c r="K609" s="153">
        <v>0</v>
      </c>
      <c r="L609" s="153">
        <v>0</v>
      </c>
      <c r="M609" s="153">
        <v>0</v>
      </c>
      <c r="N609" s="153">
        <v>0</v>
      </c>
      <c r="O609" s="153">
        <v>0</v>
      </c>
      <c r="P609" s="153" t="e">
        <f>Kwh!P675/production!P777</f>
        <v>#DIV/0!</v>
      </c>
      <c r="Q609" s="153" t="e">
        <f>Kwh!Q675/production!Q777</f>
        <v>#DIV/0!</v>
      </c>
    </row>
    <row r="610" spans="1:17" x14ac:dyDescent="0.35">
      <c r="A610" s="46" t="s">
        <v>118</v>
      </c>
      <c r="B610" s="201">
        <f>Kwh!B676/production!B778</f>
        <v>0.46541554959785525</v>
      </c>
      <c r="C610" s="201">
        <f>Kwh!C676/production!C778</f>
        <v>0.53238770685579195</v>
      </c>
      <c r="D610" s="201">
        <f>Kwh!D676/production!D778</f>
        <v>0.54852101712506485</v>
      </c>
      <c r="E610" s="201">
        <f>Kwh!E676/production!E778</f>
        <v>0.45666171371966319</v>
      </c>
      <c r="F610" s="201">
        <f>Kwh!F676/production!F778</f>
        <v>0.59096692111959293</v>
      </c>
      <c r="G610" s="201">
        <f>Kwh!G676/production!G778</f>
        <v>0.57808455565142369</v>
      </c>
      <c r="H610" s="201">
        <f>Kwh!H676/production!H778</f>
        <v>0.73635946813388353</v>
      </c>
      <c r="I610" s="201">
        <f>Kwh!I676/production!I778</f>
        <v>0.56069157676644998</v>
      </c>
      <c r="J610" s="201">
        <f>Kwh!J676/production!J778</f>
        <v>0.67488201363398004</v>
      </c>
      <c r="K610" s="201">
        <f>Kwh!K676/production!K778</f>
        <v>0.63998010939830929</v>
      </c>
      <c r="L610" s="201">
        <f>Kwh!L676/production!L778</f>
        <v>0.59507722007722008</v>
      </c>
      <c r="M610" s="201">
        <f>Kwh!M676/production!M778</f>
        <v>1</v>
      </c>
      <c r="N610" s="201">
        <f>Kwh!N676/production!N778</f>
        <v>0.52981651376146788</v>
      </c>
      <c r="O610" s="201">
        <f>Kwh!O676/production!O778</f>
        <v>0.53849597135183525</v>
      </c>
      <c r="P610" s="201">
        <f>Kwh!P676/production!P778</f>
        <v>0.54460352422907488</v>
      </c>
      <c r="Q610" s="201">
        <f>Kwh!Q676/production!Q778</f>
        <v>0.6489501767029312</v>
      </c>
    </row>
    <row r="611" spans="1:17" x14ac:dyDescent="0.35">
      <c r="A611" s="33" t="s">
        <v>99</v>
      </c>
      <c r="B611" s="154">
        <f>Kwh!B677/production!B779</f>
        <v>0.56043956043956045</v>
      </c>
      <c r="C611" s="154">
        <f>Kwh!C677/production!C779</f>
        <v>0.48641975308641977</v>
      </c>
      <c r="D611" s="154">
        <f>Kwh!D677/production!D779</f>
        <v>0.47885402455661663</v>
      </c>
      <c r="E611" s="154">
        <f>Kwh!E677/production!E779</f>
        <v>0.47914317925591882</v>
      </c>
      <c r="F611" s="154">
        <f>Kwh!F677/production!F778</f>
        <v>0.2919847328244275</v>
      </c>
      <c r="G611" s="154">
        <f>Kwh!G677/production!G779</f>
        <v>0.53497942386831276</v>
      </c>
      <c r="H611" s="154">
        <f>Kwh!H677/production!H779</f>
        <v>0.51851851851851849</v>
      </c>
      <c r="I611" s="154">
        <f>Kwh!I677/production!I779</f>
        <v>0.48560177208958899</v>
      </c>
      <c r="J611" s="153">
        <f>Kwh!J677/production!J779</f>
        <v>0.51555555555555554</v>
      </c>
      <c r="K611" s="153">
        <f>Kwh!K677/production!K779</f>
        <v>0.47091932457786118</v>
      </c>
      <c r="L611" s="153">
        <f>Kwh!L677/production!L779</f>
        <v>0.51694915254237284</v>
      </c>
      <c r="M611" s="153">
        <f>Kwh!M677/production!M779</f>
        <v>1</v>
      </c>
      <c r="N611" s="153">
        <f>Kwh!N677/production!N779</f>
        <v>0.51572327044025157</v>
      </c>
      <c r="O611" s="153">
        <f>Kwh!O677/production!O779</f>
        <v>0.46478873239436619</v>
      </c>
      <c r="P611" s="153">
        <f>Kwh!P677/production!P779</f>
        <v>0.56593406593406592</v>
      </c>
      <c r="Q611" s="153">
        <f>Kwh!Q677/production!Q779</f>
        <v>0.53389830508474578</v>
      </c>
    </row>
    <row r="612" spans="1:17" x14ac:dyDescent="0.35">
      <c r="A612" s="33" t="s">
        <v>7</v>
      </c>
      <c r="B612" s="154">
        <f>Kwh!B678/production!B780</f>
        <v>0.42848180677540776</v>
      </c>
      <c r="C612" s="154">
        <f>Kwh!C678/production!C780</f>
        <v>0.38026721479958892</v>
      </c>
      <c r="D612" s="154">
        <f>Kwh!D678/production!D780</f>
        <v>0.39161924469736159</v>
      </c>
      <c r="E612" s="154">
        <f>Kwh!E678/production!E780</f>
        <v>0.30230125523012552</v>
      </c>
      <c r="F612" s="154">
        <f>Kwh!F678/production!F779</f>
        <v>0.62802419354838712</v>
      </c>
      <c r="G612" s="154">
        <f>Kwh!G678/production!G780</f>
        <v>0.51105157401205625</v>
      </c>
      <c r="H612" s="154">
        <f>Kwh!H678/production!H780</f>
        <v>0.42744212309429702</v>
      </c>
      <c r="I612" s="154">
        <f>Kwh!I678/production!I780</f>
        <v>0.41915841134236115</v>
      </c>
      <c r="J612" s="153">
        <f>Kwh!J678/production!J780</f>
        <v>0.56472795497185746</v>
      </c>
      <c r="K612" s="153">
        <f>Kwh!K678/production!K780</f>
        <v>0.42351046698872785</v>
      </c>
      <c r="L612" s="153">
        <f>Kwh!L678/production!L780</f>
        <v>0.44686503719447396</v>
      </c>
      <c r="M612" s="153">
        <f>Kwh!M678/production!M780</f>
        <v>0.99045599151643693</v>
      </c>
      <c r="N612" s="153">
        <f>Kwh!N678/production!N780</f>
        <v>0.54379878577623586</v>
      </c>
      <c r="O612" s="153">
        <f>Kwh!O678/production!O780</f>
        <v>0.55741827326068738</v>
      </c>
      <c r="P612" s="153">
        <f>Kwh!P678/production!P780</f>
        <v>0.57059396299902632</v>
      </c>
      <c r="Q612" s="153">
        <f>Kwh!Q678/production!Q780</f>
        <v>0.59364448857994045</v>
      </c>
    </row>
    <row r="613" spans="1:17" x14ac:dyDescent="0.35">
      <c r="A613" s="33" t="s">
        <v>103</v>
      </c>
      <c r="B613" s="154">
        <f>Kwh!B679/production!B781</f>
        <v>0.51381215469613262</v>
      </c>
      <c r="C613" s="154">
        <f>Kwh!C679/production!C781</f>
        <v>0.49596774193548387</v>
      </c>
      <c r="D613" s="154">
        <f>Kwh!D679/production!D781</f>
        <v>0.47783933518005539</v>
      </c>
      <c r="E613" s="154">
        <f>Kwh!E679/production!E781</f>
        <v>0.50677506775067749</v>
      </c>
      <c r="F613" s="154">
        <f>Kwh!F679/production!F780</f>
        <v>0.28854961832061071</v>
      </c>
      <c r="G613" s="154">
        <f>Kwh!G679/production!G781</f>
        <v>0.54244604316546763</v>
      </c>
      <c r="H613" s="154">
        <f>Kwh!H679/production!H781</f>
        <v>0.49729729729729732</v>
      </c>
      <c r="I613" s="154">
        <f>Kwh!I679/production!I781</f>
        <v>0.50597453476983345</v>
      </c>
      <c r="J613" s="153">
        <f>Kwh!J679/production!J781</f>
        <v>0.55153949129852742</v>
      </c>
      <c r="K613" s="153">
        <f>Kwh!K679/production!K781</f>
        <v>0.55096418732782371</v>
      </c>
      <c r="L613" s="153">
        <f>Kwh!L679/production!L781</f>
        <v>0.51719394773039895</v>
      </c>
      <c r="M613" s="153">
        <f>Kwh!M679/production!M781</f>
        <v>1</v>
      </c>
      <c r="N613" s="153">
        <f>Kwh!N679/production!N781</f>
        <v>0.48037889039242221</v>
      </c>
      <c r="O613" s="153">
        <f>Kwh!O679/production!O781</f>
        <v>0.48192771084337349</v>
      </c>
      <c r="P613" s="153">
        <f>Kwh!P679/production!P781</f>
        <v>0.55418381344307266</v>
      </c>
      <c r="Q613" s="153">
        <f>Kwh!Q679/production!Q781</f>
        <v>0.44452522902428382</v>
      </c>
    </row>
    <row r="614" spans="1:17" x14ac:dyDescent="0.35">
      <c r="A614" s="54" t="s">
        <v>117</v>
      </c>
      <c r="B614" s="202">
        <f>Kwh!B680/production!B784</f>
        <v>0.46279999999999999</v>
      </c>
      <c r="C614" s="202">
        <f>Kwh!C680/production!C784</f>
        <v>0.42942857142857144</v>
      </c>
      <c r="D614" s="202">
        <f>Kwh!D680/production!D784</f>
        <v>0.42886658795749705</v>
      </c>
      <c r="E614" s="202">
        <f>Kwh!E680/production!E784</f>
        <v>0.42154203796977918</v>
      </c>
      <c r="F614" s="202">
        <f>Kwh!F680/production!F784</f>
        <v>0.47963206307490147</v>
      </c>
      <c r="G614" s="202">
        <f>Kwh!G680/production!G784</f>
        <v>0.52241875771287538</v>
      </c>
      <c r="H614" s="202">
        <f>Kwh!H680/production!H784</f>
        <v>0.45361202786945359</v>
      </c>
      <c r="I614" s="202">
        <f>Kwh!I680/production!I784</f>
        <v>0.45451390610282089</v>
      </c>
      <c r="J614" s="202">
        <f>Kwh!J680/production!J784</f>
        <v>0.55446516192345441</v>
      </c>
      <c r="K614" s="202">
        <f>Kwh!K680/production!K784</f>
        <v>0.46124279308135813</v>
      </c>
      <c r="L614" s="202">
        <f>Kwh!L680/production!L784</f>
        <v>0.47065026362038664</v>
      </c>
      <c r="M614" s="202">
        <f>Kwh!M680/production!M784</f>
        <v>0.99369747899159666</v>
      </c>
      <c r="N614" s="202">
        <f>Kwh!N680/production!N784</f>
        <v>0.51877133105802042</v>
      </c>
      <c r="O614" s="202">
        <f>Kwh!O680/production!O784</f>
        <v>0.50785888927698219</v>
      </c>
      <c r="P614" s="202">
        <f>Kwh!P680/production!P784</f>
        <v>0.56398348813209498</v>
      </c>
      <c r="Q614" s="202">
        <f>Kwh!Q680/production!Q784</f>
        <v>0.45489679402722882</v>
      </c>
    </row>
    <row r="615" spans="1:17" x14ac:dyDescent="0.35">
      <c r="A615" s="56" t="s">
        <v>9</v>
      </c>
      <c r="B615" s="203">
        <f>Kwh!B681/production!B785</f>
        <v>0.70981012658227849</v>
      </c>
      <c r="C615" s="203">
        <f>Kwh!C681/production!C785</f>
        <v>0.6560301507537688</v>
      </c>
      <c r="D615" s="203">
        <f>Kwh!D681/production!D785</f>
        <v>0.76336477987421381</v>
      </c>
      <c r="E615" s="203">
        <f>Kwh!E681/production!E785</f>
        <v>0.83386393114019575</v>
      </c>
      <c r="F615" s="203">
        <f>Kwh!F681/production!F784</f>
        <v>2.3176741130091982</v>
      </c>
      <c r="G615" s="203">
        <f>Kwh!G681/production!G785</f>
        <v>0.89026594371288403</v>
      </c>
      <c r="H615" s="203">
        <f>Kwh!H681/production!H785</f>
        <v>1.0099068460742273</v>
      </c>
      <c r="I615" s="194">
        <f>Kwh!I681/production!I785</f>
        <v>0.80203711919550424</v>
      </c>
      <c r="J615" s="194">
        <f>Kwh!J681/production!J785</f>
        <v>0.90466732869910627</v>
      </c>
      <c r="K615" s="194">
        <f>Kwh!K681/production!K785</f>
        <v>0.93603023516237405</v>
      </c>
      <c r="L615" s="194">
        <f>Kwh!L681/production!L785</f>
        <v>0.79596508799542143</v>
      </c>
      <c r="M615" s="194">
        <f>Kwh!M681/production!M785</f>
        <v>0.89544166881277365</v>
      </c>
      <c r="N615" s="194">
        <f>Kwh!N681/production!N785</f>
        <v>0.6965139326104699</v>
      </c>
      <c r="O615" s="194">
        <f>Kwh!O681/production!O785</f>
        <v>0.75873289309981817</v>
      </c>
      <c r="P615" s="194">
        <f>Kwh!P681/production!P785</f>
        <v>1.2459707787317367</v>
      </c>
      <c r="Q615" s="194">
        <f>Kwh!Q681/production!Q785</f>
        <v>0.77483747359457644</v>
      </c>
    </row>
    <row r="617" spans="1:17" ht="15.5" x14ac:dyDescent="0.35">
      <c r="A617" s="33" t="s">
        <v>1</v>
      </c>
      <c r="B617" s="64" t="s">
        <v>889</v>
      </c>
      <c r="C617" s="64" t="s">
        <v>914</v>
      </c>
      <c r="D617" s="64" t="s">
        <v>915</v>
      </c>
      <c r="E617" s="64" t="s">
        <v>916</v>
      </c>
      <c r="F617" s="64" t="s">
        <v>917</v>
      </c>
      <c r="G617" s="64" t="s">
        <v>918</v>
      </c>
      <c r="H617" s="64" t="s">
        <v>919</v>
      </c>
      <c r="I617" s="65" t="s">
        <v>921</v>
      </c>
      <c r="J617" s="64" t="s">
        <v>920</v>
      </c>
      <c r="K617" s="64" t="s">
        <v>922</v>
      </c>
      <c r="L617" s="64" t="s">
        <v>923</v>
      </c>
      <c r="M617" s="64" t="s">
        <v>924</v>
      </c>
      <c r="N617" s="64" t="s">
        <v>925</v>
      </c>
      <c r="O617" s="64" t="s">
        <v>926</v>
      </c>
      <c r="P617" s="64" t="s">
        <v>927</v>
      </c>
      <c r="Q617" s="195" t="s">
        <v>1980</v>
      </c>
    </row>
    <row r="618" spans="1:17" x14ac:dyDescent="0.35">
      <c r="A618" s="33" t="s">
        <v>2</v>
      </c>
      <c r="B618" s="154">
        <f>Kwh!B684/production!B789</f>
        <v>0.125</v>
      </c>
      <c r="C618" s="154">
        <f>Kwh!C684/production!C789</f>
        <v>0.18006430868167203</v>
      </c>
      <c r="D618" s="154">
        <f>Kwh!D684/production!D789</f>
        <v>1.2558922558922558</v>
      </c>
      <c r="E618" s="154">
        <f>Kwh!E684/production!E789</f>
        <v>1.1779359430604983</v>
      </c>
      <c r="F618" s="154">
        <f>Kwh!F684/production!F789</f>
        <v>1.1883561643835616</v>
      </c>
      <c r="G618" s="154">
        <f>Kwh!G684/production!G789</f>
        <v>1.2053231939163498</v>
      </c>
      <c r="H618" s="154">
        <f>Kwh!H684/production!H789</f>
        <v>1.1052631578947369</v>
      </c>
      <c r="I618" s="154">
        <f>Kwh!I684/production!I789</f>
        <v>0.90796915167095116</v>
      </c>
      <c r="J618" s="154">
        <f>Kwh!J684/production!J789</f>
        <v>0.12340425531914893</v>
      </c>
      <c r="K618" s="154">
        <f>Kwh!K684/production!K789</f>
        <v>0.13043478260869565</v>
      </c>
      <c r="L618" s="154">
        <f>Kwh!L684/production!L789</f>
        <v>1.1835443037974684</v>
      </c>
      <c r="M618" s="154">
        <f>Kwh!M684/production!M789</f>
        <v>1.0241691842900302</v>
      </c>
      <c r="N618" s="154">
        <f>Kwh!N684/production!N789</f>
        <v>1.0445544554455446</v>
      </c>
      <c r="O618" s="154">
        <f>Kwh!O684/production!O789</f>
        <v>1.1189427312775331</v>
      </c>
      <c r="P618" s="154">
        <f>Kwh!P684/production!P789</f>
        <v>0.21107266435986158</v>
      </c>
      <c r="Q618" s="154">
        <f>Kwh!Q684/production!Q789</f>
        <v>0.72906641000962469</v>
      </c>
    </row>
    <row r="619" spans="1:17" x14ac:dyDescent="0.35">
      <c r="A619" s="33" t="s">
        <v>3</v>
      </c>
      <c r="B619" s="154">
        <f>Kwh!B685/production!B790</f>
        <v>1.8961937716262975</v>
      </c>
      <c r="C619" s="154">
        <f>Kwh!C685/production!C790</f>
        <v>1.7674772036474165</v>
      </c>
      <c r="D619" s="154">
        <f>Kwh!D685/production!D790</f>
        <v>2.0255319148936168</v>
      </c>
      <c r="E619" s="154">
        <f>Kwh!E685/production!E790</f>
        <v>2.0112994350282487</v>
      </c>
      <c r="F619" s="154">
        <f>Kwh!F685/production!F790</f>
        <v>2.3230016313213704</v>
      </c>
      <c r="G619" s="154">
        <f>Kwh!G685/production!G790</f>
        <v>2.0210084033613445</v>
      </c>
      <c r="H619" s="154">
        <f>Kwh!H685/production!H790</f>
        <v>1.9647577092511013</v>
      </c>
      <c r="I619" s="154">
        <f>Kwh!I685/production!I790</f>
        <v>2.0004294610264117</v>
      </c>
      <c r="J619" s="154">
        <f>Kwh!J685/production!J790</f>
        <v>1.765751211631664</v>
      </c>
      <c r="K619" s="154">
        <f>Kwh!K685/production!K790</f>
        <v>2.086750788643533</v>
      </c>
      <c r="L619" s="154">
        <f>Kwh!L685/production!L790</f>
        <v>2.0462686567164181</v>
      </c>
      <c r="M619" s="154">
        <f>Kwh!M685/production!M790</f>
        <v>2.0705218617771508</v>
      </c>
      <c r="N619" s="154">
        <f>Kwh!N685/production!N790</f>
        <v>2.0169491525423728</v>
      </c>
      <c r="O619" s="154">
        <f>Kwh!O685/production!O790</f>
        <v>1.9048442906574394</v>
      </c>
      <c r="P619" s="154">
        <f>Kwh!P685/production!P790</f>
        <v>2.1661721068249258</v>
      </c>
      <c r="Q619" s="154">
        <f>Kwh!Q685/production!Q790</f>
        <v>2.0130156629163909</v>
      </c>
    </row>
    <row r="620" spans="1:17" x14ac:dyDescent="0.35">
      <c r="A620" s="33" t="s">
        <v>100</v>
      </c>
      <c r="B620" s="154">
        <f>Kwh!B686/production!B791</f>
        <v>1</v>
      </c>
      <c r="C620" s="154">
        <f>Kwh!C686/production!C791</f>
        <v>1.1272727272727272</v>
      </c>
      <c r="D620" s="154">
        <f>Kwh!D686/production!D791</f>
        <v>0.97560975609756095</v>
      </c>
      <c r="E620" s="154">
        <f>Kwh!E686/production!E791</f>
        <v>0.91304347826086951</v>
      </c>
      <c r="F620" s="154">
        <f>Kwh!F686/production!F791</f>
        <v>0.93125000000000002</v>
      </c>
      <c r="G620" s="154">
        <f>Kwh!G686/production!G791</f>
        <v>1.1696969696969697</v>
      </c>
      <c r="H620" s="154">
        <f>Kwh!H686/production!H791</f>
        <v>0.83333333333333337</v>
      </c>
      <c r="I620" s="154">
        <f>Kwh!I686/production!I791</f>
        <v>0.97328519855595663</v>
      </c>
      <c r="J620" s="154">
        <f>Kwh!J686/production!J791</f>
        <v>1.1071428571428572</v>
      </c>
      <c r="K620" s="154">
        <f>Kwh!K686/production!K791</f>
        <v>1.1741935483870967</v>
      </c>
      <c r="L620" s="154">
        <f>Kwh!L686/production!L791</f>
        <v>0.78823529411764703</v>
      </c>
      <c r="M620" s="154">
        <f>Kwh!M686/production!M791</f>
        <v>1.0424242424242425</v>
      </c>
      <c r="N620" s="154">
        <f>Kwh!N686/production!N791</f>
        <v>0.77</v>
      </c>
      <c r="O620" s="154">
        <f>Kwh!O686/production!O791</f>
        <v>0.93478260869565222</v>
      </c>
      <c r="P620" s="154">
        <f>Kwh!P686/production!P791</f>
        <v>1.1499999999999999</v>
      </c>
      <c r="Q620" s="154">
        <f>Kwh!Q686/production!Q791</f>
        <v>0.7661072008662696</v>
      </c>
    </row>
    <row r="621" spans="1:17" x14ac:dyDescent="0.35">
      <c r="A621" s="33" t="s">
        <v>125</v>
      </c>
      <c r="B621" s="154">
        <f>Kwh!B688/production!B793</f>
        <v>1.0565535595475715</v>
      </c>
      <c r="C621" s="154">
        <f>Kwh!C688/production!C793</f>
        <v>1.0922419059254733</v>
      </c>
      <c r="D621" s="154">
        <f>Kwh!D688/production!D793</f>
        <v>1.1577380952380953</v>
      </c>
      <c r="E621" s="154">
        <f>Kwh!E688/production!E793</f>
        <v>1.0863636363636364</v>
      </c>
      <c r="F621" s="154">
        <f>Kwh!F688/production!F793</f>
        <v>0.93487067622312248</v>
      </c>
      <c r="G621" s="154">
        <f>Kwh!G688/production!G793</f>
        <v>1.3590192644483363</v>
      </c>
      <c r="H621" s="154">
        <f>Kwh!H688/production!H793</f>
        <v>1.1497302158273381</v>
      </c>
      <c r="I621" s="154">
        <f>Kwh!I688/production!I793</f>
        <v>1.115599889165974</v>
      </c>
      <c r="J621" s="154">
        <f>Kwh!J688/production!J793</f>
        <v>1.246010311809477</v>
      </c>
      <c r="K621" s="154">
        <f>Kwh!K688/production!K793</f>
        <v>0.78598848368522078</v>
      </c>
      <c r="L621" s="154">
        <f>Kwh!L688/production!L793</f>
        <v>1.6112979152656355</v>
      </c>
      <c r="M621" s="154">
        <f>Kwh!M688/production!M793</f>
        <v>1.1479275254405559</v>
      </c>
      <c r="N621" s="154">
        <f>Kwh!N688/production!N793</f>
        <v>1.6684164479440069</v>
      </c>
      <c r="O621" s="154">
        <f>Kwh!O688/production!O793</f>
        <v>1.2932551319648093</v>
      </c>
      <c r="P621" s="154">
        <f>Kwh!P688/production!P793</f>
        <v>1.0537822474857892</v>
      </c>
      <c r="Q621" s="154">
        <f>Kwh!Q688/production!Q793</f>
        <v>1.1930857631304017</v>
      </c>
    </row>
    <row r="622" spans="1:17" x14ac:dyDescent="0.35">
      <c r="A622" s="198" t="s">
        <v>119</v>
      </c>
      <c r="B622" s="199">
        <f>Kwh!B689/production!B794</f>
        <v>1.1684981684981686</v>
      </c>
      <c r="C622" s="199">
        <f>Kwh!C689/production!C794</f>
        <v>1.1299909255898366</v>
      </c>
      <c r="D622" s="199">
        <f>Kwh!D689/production!D794</f>
        <v>1.3668167648077589</v>
      </c>
      <c r="E622" s="199">
        <f>Kwh!E689/production!E794</f>
        <v>1.2281478203142289</v>
      </c>
      <c r="F622" s="199">
        <f>Kwh!F689/production!F794</f>
        <v>1.1511464670098268</v>
      </c>
      <c r="G622" s="199">
        <f>Kwh!G689/production!G794</f>
        <v>1.4593445083812859</v>
      </c>
      <c r="H622" s="199">
        <f>Kwh!H689/production!H794</f>
        <v>1.2779369627507164</v>
      </c>
      <c r="I622" s="199">
        <f>Kwh!I689/production!I794</f>
        <v>1.2508066994468348</v>
      </c>
      <c r="J622" s="199">
        <f>Kwh!J689/production!J794</f>
        <v>1.2527968596663395</v>
      </c>
      <c r="K622" s="199">
        <f>Kwh!K689/production!K794</f>
        <v>0.92050449073189378</v>
      </c>
      <c r="L622" s="199">
        <f>Kwh!L689/production!L794</f>
        <v>1.5673658016352647</v>
      </c>
      <c r="M622" s="199">
        <f>Kwh!M689/production!M794</f>
        <v>1.261750095529232</v>
      </c>
      <c r="N622" s="199">
        <f>Kwh!N689/production!N794</f>
        <v>1.5872492442978841</v>
      </c>
      <c r="O622" s="199">
        <f>Kwh!O689/production!O794</f>
        <v>1.3547701302152537</v>
      </c>
      <c r="P622" s="199">
        <f>Kwh!P689/production!P794</f>
        <v>1.1462184873949579</v>
      </c>
      <c r="Q622" s="199">
        <f>Kwh!Q689/production!Q794</f>
        <v>1.2519867995689655</v>
      </c>
    </row>
    <row r="623" spans="1:17" x14ac:dyDescent="0.35">
      <c r="A623" s="33" t="s">
        <v>4</v>
      </c>
      <c r="B623" s="154">
        <f>Kwh!B690/production!B795</f>
        <v>1</v>
      </c>
      <c r="C623" s="154">
        <f>Kwh!C690/production!C795</f>
        <v>0.59150805270863838</v>
      </c>
      <c r="D623" s="154">
        <f>Kwh!D690/production!D795</f>
        <v>0.64814814814814814</v>
      </c>
      <c r="E623" s="154">
        <f>Kwh!E690/production!E795</f>
        <v>0.67262512768130744</v>
      </c>
      <c r="F623" s="154">
        <f>Kwh!F690/production!F795</f>
        <v>0.67027027027027031</v>
      </c>
      <c r="G623" s="154">
        <f>Kwh!G690/production!G795</f>
        <v>0.60989810771470165</v>
      </c>
      <c r="H623" s="154">
        <f>Kwh!H690/production!H795</f>
        <v>0.59006211180124224</v>
      </c>
      <c r="I623" s="154">
        <f>Kwh!I690/production!I795</f>
        <v>0.6740120464228001</v>
      </c>
      <c r="J623" s="154">
        <f>Kwh!J690/production!J795</f>
        <v>0.61305990286022671</v>
      </c>
      <c r="K623" s="154">
        <f>Kwh!K690/production!K795</f>
        <v>0.61894024802705749</v>
      </c>
      <c r="L623" s="154">
        <f>Kwh!L690/production!L795</f>
        <v>0.57442837144190384</v>
      </c>
      <c r="M623" s="154">
        <f>Kwh!M690/production!M795</f>
        <v>0.61244019138755978</v>
      </c>
      <c r="N623" s="154">
        <f>Kwh!N690/production!N795</f>
        <v>0.59528392685274301</v>
      </c>
      <c r="O623" s="154">
        <f>Kwh!O690/production!O795</f>
        <v>0.57128761716822896</v>
      </c>
      <c r="P623" s="154">
        <f>Kwh!P690/production!P795</f>
        <v>0.59683794466403162</v>
      </c>
      <c r="Q623" s="154">
        <f>Kwh!Q690/production!Q795</f>
        <v>0.59626069980477547</v>
      </c>
    </row>
    <row r="624" spans="1:17" x14ac:dyDescent="0.35">
      <c r="A624" s="33" t="s">
        <v>112</v>
      </c>
      <c r="B624" s="153">
        <v>0</v>
      </c>
      <c r="C624" s="153">
        <v>0</v>
      </c>
      <c r="D624" s="153">
        <v>0</v>
      </c>
      <c r="E624" s="153">
        <v>0</v>
      </c>
      <c r="F624" s="153">
        <v>0</v>
      </c>
      <c r="G624" s="153">
        <v>0</v>
      </c>
      <c r="H624" s="153">
        <v>0</v>
      </c>
      <c r="I624" s="154">
        <v>0</v>
      </c>
      <c r="J624" s="153">
        <v>0</v>
      </c>
      <c r="K624" s="153">
        <v>0</v>
      </c>
      <c r="L624" s="153">
        <v>0</v>
      </c>
      <c r="M624" s="153">
        <v>0</v>
      </c>
      <c r="N624" s="153">
        <v>0</v>
      </c>
      <c r="O624" s="153">
        <v>0</v>
      </c>
      <c r="P624" s="153">
        <v>0</v>
      </c>
      <c r="Q624" s="153">
        <v>0</v>
      </c>
    </row>
    <row r="625" spans="1:17" x14ac:dyDescent="0.35">
      <c r="A625" s="33" t="s">
        <v>128</v>
      </c>
      <c r="B625" s="153">
        <v>0</v>
      </c>
      <c r="C625" s="153">
        <v>0</v>
      </c>
      <c r="D625" s="153">
        <v>0</v>
      </c>
      <c r="E625" s="153">
        <v>0</v>
      </c>
      <c r="F625" s="153">
        <v>0</v>
      </c>
      <c r="G625" s="153">
        <v>0</v>
      </c>
      <c r="H625" s="153" t="e">
        <f>Kwh!H692/production!H799</f>
        <v>#DIV/0!</v>
      </c>
      <c r="I625" s="153" t="e">
        <f>Kwh!I692/production!I799</f>
        <v>#DIV/0!</v>
      </c>
      <c r="J625" s="153">
        <v>0</v>
      </c>
      <c r="K625" s="153">
        <v>0</v>
      </c>
      <c r="L625" s="153">
        <v>0</v>
      </c>
      <c r="M625" s="153">
        <v>0</v>
      </c>
      <c r="N625" s="153">
        <v>0</v>
      </c>
      <c r="O625" s="153">
        <v>0</v>
      </c>
      <c r="P625" s="153" t="e">
        <f>Kwh!P692/production!P799</f>
        <v>#DIV/0!</v>
      </c>
      <c r="Q625" s="153" t="e">
        <f>Kwh!Q692/production!Q799</f>
        <v>#DIV/0!</v>
      </c>
    </row>
    <row r="626" spans="1:17" x14ac:dyDescent="0.35">
      <c r="A626" s="46" t="s">
        <v>118</v>
      </c>
      <c r="B626" s="201">
        <f>Kwh!B693/production!B800</f>
        <v>1</v>
      </c>
      <c r="C626" s="201">
        <f>Kwh!C693/production!C800</f>
        <v>0.59150805270863838</v>
      </c>
      <c r="D626" s="201">
        <f>Kwh!D693/production!D800</f>
        <v>0.64814814814814814</v>
      </c>
      <c r="E626" s="201">
        <f>Kwh!E693/production!E800</f>
        <v>0.67262512768130744</v>
      </c>
      <c r="F626" s="201">
        <f>Kwh!F693/production!F800</f>
        <v>0.67027027027027031</v>
      </c>
      <c r="G626" s="201">
        <f>Kwh!G693/production!G800</f>
        <v>0.60989810771470165</v>
      </c>
      <c r="H626" s="201">
        <f>Kwh!H693/production!H800</f>
        <v>0.59006211180124224</v>
      </c>
      <c r="I626" s="201">
        <f>Kwh!I693/production!I800</f>
        <v>0.6740120464228001</v>
      </c>
      <c r="J626" s="201">
        <f>Kwh!J693/production!J800</f>
        <v>0.61305990286022671</v>
      </c>
      <c r="K626" s="201">
        <f>Kwh!K693/production!K800</f>
        <v>0.61894024802705749</v>
      </c>
      <c r="L626" s="201">
        <f>Kwh!L693/production!L800</f>
        <v>0.57442837144190384</v>
      </c>
      <c r="M626" s="201">
        <f>Kwh!M693/production!M800</f>
        <v>0.61244019138755978</v>
      </c>
      <c r="N626" s="201">
        <f>Kwh!N693/production!N800</f>
        <v>0.59528392685274301</v>
      </c>
      <c r="O626" s="201">
        <f>Kwh!O693/production!O800</f>
        <v>0.57128761716822896</v>
      </c>
      <c r="P626" s="201">
        <f>Kwh!P693/production!P800</f>
        <v>0.59683794466403162</v>
      </c>
      <c r="Q626" s="201">
        <f>Kwh!Q693/production!Q800</f>
        <v>0.59626069980477547</v>
      </c>
    </row>
    <row r="627" spans="1:17" x14ac:dyDescent="0.35">
      <c r="A627" s="33" t="s">
        <v>99</v>
      </c>
      <c r="B627" s="154">
        <f>Kwh!B694/production!B801</f>
        <v>0.47417840375586856</v>
      </c>
      <c r="C627" s="154">
        <f>Kwh!C694/production!C801</f>
        <v>0.48961038961038961</v>
      </c>
      <c r="D627" s="154">
        <f>Kwh!D694/production!D801</f>
        <v>0.56540084388185652</v>
      </c>
      <c r="E627" s="154">
        <f>Kwh!E694/production!E801</f>
        <v>0.52400000000000002</v>
      </c>
      <c r="F627" s="154">
        <f>Kwh!F694/production!F801</f>
        <v>0.51388888888888884</v>
      </c>
      <c r="G627" s="154">
        <f>Kwh!G694/production!G801</f>
        <v>0.45488029465930019</v>
      </c>
      <c r="H627" s="154">
        <f>Kwh!H694/production!H801</f>
        <v>0.46254681647940077</v>
      </c>
      <c r="I627" s="154">
        <f>Kwh!I694/production!I801</f>
        <v>0.48689516129032256</v>
      </c>
      <c r="J627" s="153">
        <f>Kwh!J694/production!J801</f>
        <v>0.41584158415841582</v>
      </c>
      <c r="K627" s="153">
        <f>Kwh!K694/production!K801</f>
        <v>0.51175406871609408</v>
      </c>
      <c r="L627" s="153">
        <f>Kwh!L694/production!L801</f>
        <v>0.45911949685534592</v>
      </c>
      <c r="M627" s="153">
        <f>Kwh!M694/production!M801</f>
        <v>0.54922279792746109</v>
      </c>
      <c r="N627" s="153">
        <f>Kwh!N694/production!N801</f>
        <v>0.47176684881602915</v>
      </c>
      <c r="O627" s="153">
        <f>Kwh!O694/production!O801</f>
        <v>0.4649910233393178</v>
      </c>
      <c r="P627" s="153">
        <f>Kwh!P694/production!P801</f>
        <v>0.4701570680628272</v>
      </c>
      <c r="Q627" s="153">
        <f>Kwh!Q694/production!Q801</f>
        <v>0.46937853107344635</v>
      </c>
    </row>
    <row r="628" spans="1:17" x14ac:dyDescent="0.35">
      <c r="A628" s="33" t="s">
        <v>7</v>
      </c>
      <c r="B628" s="154">
        <f>Kwh!B695/production!B802</f>
        <v>0.51181102362204722</v>
      </c>
      <c r="C628" s="154">
        <f>Kwh!C695/production!C802</f>
        <v>0.48518762343647137</v>
      </c>
      <c r="D628" s="154">
        <f>Kwh!D695/production!D802</f>
        <v>0.48339719029374201</v>
      </c>
      <c r="E628" s="154">
        <f>Kwh!E695/production!E802</f>
        <v>0.58104517271922052</v>
      </c>
      <c r="F628" s="154">
        <f>Kwh!F695/production!F802</f>
        <v>0.59156050955414008</v>
      </c>
      <c r="G628" s="154">
        <f>Kwh!G695/production!G802</f>
        <v>0.60186915887850467</v>
      </c>
      <c r="H628" s="154">
        <f>Kwh!H695/production!H802</f>
        <v>0.5339366515837104</v>
      </c>
      <c r="I628" s="154">
        <f>Kwh!I695/production!I802</f>
        <v>0.53583847448121147</v>
      </c>
      <c r="J628" s="153">
        <f>Kwh!J695/production!J802</f>
        <v>1.5508982035928143</v>
      </c>
      <c r="K628" s="153">
        <f>Kwh!K695/production!K802</f>
        <v>0.79716981132075471</v>
      </c>
      <c r="L628" s="153">
        <f>Kwh!L695/production!L802</f>
        <v>0.44355758266818701</v>
      </c>
      <c r="M628" s="153">
        <f>Kwh!M695/production!M802</f>
        <v>0.51122375090514116</v>
      </c>
      <c r="N628" s="153">
        <f>Kwh!N695/production!N802</f>
        <v>0.46956521739130436</v>
      </c>
      <c r="O628" s="153">
        <f>Kwh!O695/production!O802</f>
        <v>0.47379310344827585</v>
      </c>
      <c r="P628" s="153">
        <f>Kwh!P695/production!P802</f>
        <v>0.97902097902097907</v>
      </c>
      <c r="Q628" s="153">
        <f>Kwh!Q695/production!Q802</f>
        <v>0.56608444505570077</v>
      </c>
    </row>
    <row r="629" spans="1:17" x14ac:dyDescent="0.35">
      <c r="A629" s="33" t="s">
        <v>103</v>
      </c>
      <c r="B629" s="154">
        <f>Kwh!B696/production!B803</f>
        <v>0.4477211796246649</v>
      </c>
      <c r="C629" s="154">
        <f>Kwh!C696/production!C803</f>
        <v>0.5085865257595773</v>
      </c>
      <c r="D629" s="154">
        <f>Kwh!D696/production!D803</f>
        <v>0.52704576976421635</v>
      </c>
      <c r="E629" s="154">
        <f>Kwh!E696/production!E803</f>
        <v>0.54166666666666663</v>
      </c>
      <c r="F629" s="154">
        <f>Kwh!F696/production!F803</f>
        <v>0.57123655913978499</v>
      </c>
      <c r="G629" s="154">
        <f>Kwh!G696/production!G803</f>
        <v>0.55048409405255883</v>
      </c>
      <c r="H629" s="154">
        <f>Kwh!H696/production!H803</f>
        <v>0.54758800521512385</v>
      </c>
      <c r="I629" s="154">
        <f>Kwh!I696/production!I803</f>
        <v>0.52768166089965396</v>
      </c>
      <c r="J629" s="153">
        <f>Kwh!J696/production!J803</f>
        <v>0.54245283018867929</v>
      </c>
      <c r="K629" s="153">
        <f>Kwh!K696/production!K803</f>
        <v>0.51795580110497241</v>
      </c>
      <c r="L629" s="153">
        <f>Kwh!L696/production!L803</f>
        <v>0.61238223418573356</v>
      </c>
      <c r="M629" s="153">
        <f>Kwh!M696/production!M803</f>
        <v>0.55287817938420347</v>
      </c>
      <c r="N629" s="153">
        <f>Kwh!N696/production!N803</f>
        <v>0.53856562922868745</v>
      </c>
      <c r="O629" s="153">
        <f>Kwh!O696/production!O803</f>
        <v>0.40720961281708945</v>
      </c>
      <c r="P629" s="153">
        <f>Kwh!P696/production!P803</f>
        <v>0.25178826895565093</v>
      </c>
      <c r="Q629" s="153">
        <f>Kwh!Q696/production!Q803</f>
        <v>0.46077405857740583</v>
      </c>
    </row>
    <row r="630" spans="1:17" x14ac:dyDescent="0.35">
      <c r="A630" s="54" t="s">
        <v>117</v>
      </c>
      <c r="B630" s="202">
        <f>Kwh!B697/production!B806</f>
        <v>0.48566748566748569</v>
      </c>
      <c r="C630" s="202">
        <f>Kwh!C697/production!C806</f>
        <v>0.49212081418253445</v>
      </c>
      <c r="D630" s="202">
        <f>Kwh!D697/production!D806</f>
        <v>0.50356576862123614</v>
      </c>
      <c r="E630" s="202">
        <f>Kwh!E697/production!E806</f>
        <v>0.56052755534620824</v>
      </c>
      <c r="F630" s="202">
        <f>Kwh!F697/production!F806</f>
        <v>0.57716606498194944</v>
      </c>
      <c r="G630" s="202">
        <f>Kwh!G697/production!G806</f>
        <v>0.55179794520547942</v>
      </c>
      <c r="H630" s="202">
        <f>Kwh!H697/production!H806</f>
        <v>0.52244389027431426</v>
      </c>
      <c r="I630" s="202">
        <f>Kwh!I697/production!I806</f>
        <v>0.52483472766629613</v>
      </c>
      <c r="J630" s="202">
        <f>Kwh!J697/production!J806</f>
        <v>0.6223241590214067</v>
      </c>
      <c r="K630" s="202">
        <f>Kwh!K697/production!K806</f>
        <v>0.58553791887125217</v>
      </c>
      <c r="L630" s="202">
        <f>Kwh!L697/production!L806</f>
        <v>0.48310249307479225</v>
      </c>
      <c r="M630" s="202">
        <f>Kwh!M697/production!M806</f>
        <v>0.52778974579922444</v>
      </c>
      <c r="N630" s="202">
        <f>Kwh!N697/production!N806</f>
        <v>0.4891304347826087</v>
      </c>
      <c r="O630" s="202">
        <f>Kwh!O697/production!O806</f>
        <v>0.4539187227866473</v>
      </c>
      <c r="P630" s="202">
        <f>Kwh!P697/production!P806</f>
        <v>0.4892438070404172</v>
      </c>
      <c r="Q630" s="202">
        <f>Kwh!Q697/production!Q806</f>
        <v>0.50688389169343739</v>
      </c>
    </row>
    <row r="631" spans="1:17" x14ac:dyDescent="0.35">
      <c r="A631" s="56" t="s">
        <v>9</v>
      </c>
      <c r="B631" s="203">
        <f>Kwh!B698/production!B807</f>
        <v>0.87115531752104058</v>
      </c>
      <c r="C631" s="203">
        <f>Kwh!C698/production!C807</f>
        <v>0.80942860149426499</v>
      </c>
      <c r="D631" s="203">
        <f>Kwh!D698/production!D807</f>
        <v>0.88586125399694149</v>
      </c>
      <c r="E631" s="203">
        <f>Kwh!E698/production!E807</f>
        <v>0.93686046511627907</v>
      </c>
      <c r="F631" s="203">
        <f>Kwh!F698/production!F807</f>
        <v>0.8871554252199414</v>
      </c>
      <c r="G631" s="203">
        <f>Kwh!G698/production!G807</f>
        <v>0.99821300929235168</v>
      </c>
      <c r="H631" s="203">
        <f>Kwh!H698/production!H807</f>
        <v>0.87019652021529603</v>
      </c>
      <c r="I631" s="194">
        <f>Kwh!I698/production!I807</f>
        <v>0.89370626905655726</v>
      </c>
      <c r="J631" s="194">
        <f>Kwh!J698/production!J807</f>
        <v>1.009326550387597</v>
      </c>
      <c r="K631" s="194">
        <f>Kwh!K698/production!K807</f>
        <v>0.97783647220946257</v>
      </c>
      <c r="L631" s="194">
        <f>Kwh!L698/production!L807</f>
        <v>0.89411627363997204</v>
      </c>
      <c r="M631" s="194">
        <f>Kwh!M698/production!M807</f>
        <v>0.74401213828980162</v>
      </c>
      <c r="N631" s="194">
        <f>Kwh!N698/production!N807</f>
        <v>1.0653548002385211</v>
      </c>
      <c r="O631" s="194">
        <f>Kwh!O698/production!O807</f>
        <v>0.96700210624853733</v>
      </c>
      <c r="P631" s="194">
        <f>Kwh!P698/production!P807</f>
        <v>0.92246402663812577</v>
      </c>
      <c r="Q631" s="194">
        <f>Kwh!Q698/production!Q807</f>
        <v>0.89263143963206826</v>
      </c>
    </row>
    <row r="633" spans="1:17" ht="15.5" x14ac:dyDescent="0.35">
      <c r="A633" s="33" t="s">
        <v>1</v>
      </c>
      <c r="B633" s="64" t="s">
        <v>928</v>
      </c>
      <c r="C633" s="64" t="s">
        <v>979</v>
      </c>
      <c r="D633" s="64" t="s">
        <v>980</v>
      </c>
      <c r="E633" s="64" t="s">
        <v>981</v>
      </c>
      <c r="F633" s="64" t="s">
        <v>982</v>
      </c>
      <c r="G633" s="64" t="s">
        <v>983</v>
      </c>
      <c r="H633" s="64" t="s">
        <v>984</v>
      </c>
      <c r="I633" s="65" t="s">
        <v>985</v>
      </c>
      <c r="J633" s="64" t="s">
        <v>986</v>
      </c>
      <c r="K633" s="64" t="s">
        <v>987</v>
      </c>
      <c r="L633" s="64" t="s">
        <v>988</v>
      </c>
      <c r="M633" s="64" t="s">
        <v>989</v>
      </c>
      <c r="N633" s="64" t="s">
        <v>990</v>
      </c>
      <c r="O633" s="64" t="s">
        <v>991</v>
      </c>
      <c r="P633" s="64" t="s">
        <v>992</v>
      </c>
      <c r="Q633" s="195" t="s">
        <v>2011</v>
      </c>
    </row>
    <row r="634" spans="1:17" x14ac:dyDescent="0.35">
      <c r="A634" s="33" t="s">
        <v>2</v>
      </c>
      <c r="B634" s="154">
        <f>Kwh!B701/production!B811</f>
        <v>0.17993079584775087</v>
      </c>
      <c r="C634" s="154">
        <f>Kwh!C701/production!C811</f>
        <v>0.1366906474820144</v>
      </c>
      <c r="D634" s="154">
        <f>Kwh!D701/production!D811</f>
        <v>1.1943462897526502</v>
      </c>
      <c r="E634" s="154">
        <f>Kwh!E701/production!E811</f>
        <v>0.18681318681318682</v>
      </c>
      <c r="F634" s="154">
        <f>Kwh!F701/production!F811</f>
        <v>1.3277310924369747</v>
      </c>
      <c r="G634" s="154">
        <f>Kwh!G701/production!G811</f>
        <v>1.2417061611374407</v>
      </c>
      <c r="H634" s="154">
        <f>Kwh!H701/production!H811</f>
        <v>0.30194805194805197</v>
      </c>
      <c r="I634" s="154">
        <f>Kwh!I701/production!I811</f>
        <v>0.56331629755820556</v>
      </c>
      <c r="J634" s="154">
        <f>Kwh!J701/production!J811</f>
        <v>0.28780487804878047</v>
      </c>
      <c r="K634" s="154">
        <f>Kwh!K701/production!K811</f>
        <v>0.20454545454545456</v>
      </c>
      <c r="L634" s="154">
        <f>Kwh!L701/production!L811</f>
        <v>1.1574803149606299</v>
      </c>
      <c r="M634" s="154">
        <f>Kwh!M701/production!M811</f>
        <v>1.3361344537815125</v>
      </c>
      <c r="N634" s="154">
        <f>Kwh!N701/production!N811</f>
        <v>1.1455223880597014</v>
      </c>
      <c r="O634" s="154">
        <f>Kwh!O701/production!O811</f>
        <v>1.1640625</v>
      </c>
      <c r="P634" s="154">
        <f>Kwh!P701/production!P811</f>
        <v>1.2884615384615385</v>
      </c>
      <c r="Q634" s="154">
        <f>Kwh!Q701/production!Q811</f>
        <v>0.91394658753709201</v>
      </c>
    </row>
    <row r="635" spans="1:17" x14ac:dyDescent="0.35">
      <c r="A635" s="33" t="s">
        <v>3</v>
      </c>
      <c r="B635" s="154">
        <f>Kwh!B702/production!B812</f>
        <v>1.904899135446686</v>
      </c>
      <c r="C635" s="154">
        <f>Kwh!C702/production!C812</f>
        <v>2.0437317784256561</v>
      </c>
      <c r="D635" s="154">
        <f>Kwh!D702/production!D812</f>
        <v>2.3313253012048194</v>
      </c>
      <c r="E635" s="154">
        <f>Kwh!E702/production!E812</f>
        <v>1.7026604068857589</v>
      </c>
      <c r="F635" s="154">
        <f>Kwh!F702/production!F812</f>
        <v>2.6712328767123288</v>
      </c>
      <c r="G635" s="154">
        <f>Kwh!G702/production!G812</f>
        <v>2.0134932533733134</v>
      </c>
      <c r="H635" s="154">
        <f>Kwh!H702/production!H812</f>
        <v>2.0150602409638556</v>
      </c>
      <c r="I635" s="154">
        <f>Kwh!I702/production!I812</f>
        <v>2.0971954613573112</v>
      </c>
      <c r="J635" s="154">
        <f>Kwh!J702/production!J812</f>
        <v>1.9874804381846636</v>
      </c>
      <c r="K635" s="154">
        <f>Kwh!K702/production!K812</f>
        <v>2.0869565217391304</v>
      </c>
      <c r="L635" s="154">
        <f>Kwh!L702/production!L812</f>
        <v>1.9135618479880776</v>
      </c>
      <c r="M635" s="154">
        <f>Kwh!M702/production!M812</f>
        <v>2.244328097731239</v>
      </c>
      <c r="N635" s="154">
        <f>Kwh!N702/production!N812</f>
        <v>2.3284313725490198</v>
      </c>
      <c r="O635" s="154">
        <f>Kwh!O702/production!O812</f>
        <v>2.2447129909365557</v>
      </c>
      <c r="P635" s="154">
        <f>Kwh!P702/production!P812</f>
        <v>2.3933121019108281</v>
      </c>
      <c r="Q635" s="154">
        <f>Kwh!Q702/production!Q812</f>
        <v>2.1670806051027318</v>
      </c>
    </row>
    <row r="636" spans="1:17" x14ac:dyDescent="0.35">
      <c r="A636" s="33" t="s">
        <v>100</v>
      </c>
      <c r="B636" s="154">
        <f>Kwh!B703/production!B813</f>
        <v>1.0432432432432432</v>
      </c>
      <c r="C636" s="154">
        <f>Kwh!C703/production!C813</f>
        <v>1.1157894736842104</v>
      </c>
      <c r="D636" s="154">
        <f>Kwh!D703/production!D813</f>
        <v>1.1375</v>
      </c>
      <c r="E636" s="154">
        <f>Kwh!E703/production!E813</f>
        <v>0.93939393939393945</v>
      </c>
      <c r="F636" s="154">
        <f>Kwh!F703/production!F813</f>
        <v>0.94347826086956521</v>
      </c>
      <c r="G636" s="154">
        <f>Kwh!G703/production!G813</f>
        <v>0.95813953488372094</v>
      </c>
      <c r="H636" s="154">
        <f>Kwh!H703/production!H813</f>
        <v>0.86956521739130432</v>
      </c>
      <c r="I636" s="154">
        <f>Kwh!I703/production!I813</f>
        <v>0.99272727272727268</v>
      </c>
      <c r="J636" s="154">
        <f>Kwh!J703/production!J813</f>
        <v>0.89777777777777779</v>
      </c>
      <c r="K636" s="154">
        <f>Kwh!K703/production!K813</f>
        <v>0.85806451612903223</v>
      </c>
      <c r="L636" s="154">
        <f>Kwh!L703/production!L813</f>
        <v>1.009090909090909</v>
      </c>
      <c r="M636" s="154">
        <f>Kwh!M703/production!M813</f>
        <v>0.95813953488372094</v>
      </c>
      <c r="N636" s="154">
        <f>Kwh!N703/production!N813</f>
        <v>0.89523809523809528</v>
      </c>
      <c r="O636" s="154">
        <f>Kwh!O703/production!O813</f>
        <v>0.95151515151515154</v>
      </c>
      <c r="P636" s="154">
        <f>Kwh!P703/production!P813</f>
        <v>0.88</v>
      </c>
      <c r="Q636" s="154">
        <f>Kwh!Q703/production!Q813</f>
        <v>0.71182548794489098</v>
      </c>
    </row>
    <row r="637" spans="1:17" x14ac:dyDescent="0.35">
      <c r="A637" s="33" t="s">
        <v>125</v>
      </c>
      <c r="B637" s="154">
        <f>Kwh!B705/production!B815</f>
        <v>1.1546610169491525</v>
      </c>
      <c r="C637" s="154">
        <f>Kwh!C705/production!C815</f>
        <v>1.1102764423076923</v>
      </c>
      <c r="D637" s="154">
        <f>Kwh!D705/production!D815</f>
        <v>0.99919224555735053</v>
      </c>
      <c r="E637" s="154">
        <f>Kwh!E705/production!E815</f>
        <v>1.2536992840095464</v>
      </c>
      <c r="F637" s="154">
        <f>Kwh!F705/production!F815</f>
        <v>1.26153091265947</v>
      </c>
      <c r="G637" s="154">
        <f>Kwh!G705/production!G815</f>
        <v>1.0315687226809132</v>
      </c>
      <c r="H637" s="154">
        <f>Kwh!H705/production!H815</f>
        <v>0.93944712593242652</v>
      </c>
      <c r="I637" s="154">
        <f>Kwh!I705/production!I815</f>
        <v>1.1117665162084531</v>
      </c>
      <c r="J637" s="154">
        <f>Kwh!J705/production!J815</f>
        <v>1.0477678571428573</v>
      </c>
      <c r="K637" s="154">
        <f>Kwh!K705/production!K815</f>
        <v>1.05562855891371</v>
      </c>
      <c r="L637" s="154">
        <f>Kwh!L705/production!L815</f>
        <v>0.99316531396838958</v>
      </c>
      <c r="M637" s="154">
        <f>Kwh!M705/production!M815</f>
        <v>1.2766064257028114</v>
      </c>
      <c r="N637" s="154">
        <f>Kwh!N705/production!N815</f>
        <v>0.91797432239657628</v>
      </c>
      <c r="O637" s="154">
        <f>Kwh!O705/production!O815</f>
        <v>1.5582615211689772</v>
      </c>
      <c r="P637" s="154">
        <f>Kwh!P705/production!P815</f>
        <v>1.2784090909090908</v>
      </c>
      <c r="Q637" s="154">
        <f>Kwh!Q705/production!Q815</f>
        <v>1.1539198386690195</v>
      </c>
    </row>
    <row r="638" spans="1:17" x14ac:dyDescent="0.35">
      <c r="A638" s="198" t="s">
        <v>119</v>
      </c>
      <c r="B638" s="199">
        <f>Kwh!B706/production!B816</f>
        <v>1.2261125654450262</v>
      </c>
      <c r="C638" s="199">
        <f>Kwh!C706/production!C816</f>
        <v>1.1929941990182955</v>
      </c>
      <c r="D638" s="199">
        <f>Kwh!D706/production!D816</f>
        <v>1.1987139597593861</v>
      </c>
      <c r="E638" s="199">
        <f>Kwh!E706/production!E816</f>
        <v>1.24302259350674</v>
      </c>
      <c r="F638" s="199">
        <f>Kwh!F706/production!F816</f>
        <v>1.5443495400788436</v>
      </c>
      <c r="G638" s="199">
        <f>Kwh!G706/production!G816</f>
        <v>1.2484137055837563</v>
      </c>
      <c r="H638" s="199">
        <f>Kwh!H706/production!H816</f>
        <v>1.0835966676242459</v>
      </c>
      <c r="I638" s="199">
        <f>Kwh!I706/production!I816</f>
        <v>1.238984726953082</v>
      </c>
      <c r="J638" s="199">
        <f>Kwh!J706/production!J816</f>
        <v>1.1719552734965246</v>
      </c>
      <c r="K638" s="199">
        <f>Kwh!K706/production!K816</f>
        <v>1.1651917404129795</v>
      </c>
      <c r="L638" s="199">
        <f>Kwh!L706/production!L816</f>
        <v>1.1833046471600688</v>
      </c>
      <c r="M638" s="199">
        <f>Kwh!M706/production!M816</f>
        <v>1.3764471057884231</v>
      </c>
      <c r="N638" s="199">
        <f>Kwh!N706/production!N816</f>
        <v>1.0915785498489425</v>
      </c>
      <c r="O638" s="199">
        <f>Kwh!O706/production!O816</f>
        <v>1.6257995735607675</v>
      </c>
      <c r="P638" s="199">
        <f>Kwh!P706/production!P816</f>
        <v>1.4891661195009849</v>
      </c>
      <c r="Q638" s="199">
        <f>Kwh!Q706/production!Q816</f>
        <v>1.2735545845220468</v>
      </c>
    </row>
    <row r="639" spans="1:17" x14ac:dyDescent="0.35">
      <c r="A639" s="33" t="s">
        <v>4</v>
      </c>
      <c r="B639" s="154">
        <f>Kwh!B707/production!B817</f>
        <v>0.59433126660761737</v>
      </c>
      <c r="C639" s="154">
        <f>Kwh!C707/production!C817</f>
        <v>0.59651898734177211</v>
      </c>
      <c r="D639" s="154">
        <f>Kwh!D707/production!D817</f>
        <v>0.64214801444043323</v>
      </c>
      <c r="E639" s="154">
        <f>Kwh!E707/production!E817</f>
        <v>0.7137404580152672</v>
      </c>
      <c r="F639" s="154">
        <f>Kwh!F707/production!F817</f>
        <v>0.59891107078039929</v>
      </c>
      <c r="G639" s="154">
        <f>Kwh!G707/production!G817</f>
        <v>0.5619146722164412</v>
      </c>
      <c r="H639" s="154">
        <f>Kwh!H707/production!H817</f>
        <v>0.49637243047158403</v>
      </c>
      <c r="I639" s="154">
        <f>Kwh!I707/production!I817</f>
        <v>0.60459076231924747</v>
      </c>
      <c r="J639" s="154">
        <f>Kwh!J707/production!J817</f>
        <v>0.55526725480020755</v>
      </c>
      <c r="K639" s="154">
        <f>Kwh!K707/production!K817</f>
        <v>0.65767045454545459</v>
      </c>
      <c r="L639" s="154">
        <f>Kwh!L707/production!L817</f>
        <v>0.63185378590078334</v>
      </c>
      <c r="M639" s="154">
        <f>Kwh!M707/production!M817</f>
        <v>0.72915613946437596</v>
      </c>
      <c r="N639" s="154">
        <f>Kwh!N707/production!N817</f>
        <v>0.66218637992831542</v>
      </c>
      <c r="O639" s="154">
        <f>Kwh!O707/production!O817</f>
        <v>0.67355186349348894</v>
      </c>
      <c r="P639" s="154">
        <f>Kwh!P707/production!P817</f>
        <v>0.71220930232558144</v>
      </c>
      <c r="Q639" s="154">
        <f>Kwh!Q707/production!Q817</f>
        <v>0.66249999999999998</v>
      </c>
    </row>
    <row r="640" spans="1:17" x14ac:dyDescent="0.35">
      <c r="A640" s="33" t="s">
        <v>112</v>
      </c>
      <c r="B640" s="153">
        <v>0</v>
      </c>
      <c r="C640" s="153">
        <v>0</v>
      </c>
      <c r="D640" s="153">
        <v>0</v>
      </c>
      <c r="E640" s="153">
        <v>0</v>
      </c>
      <c r="F640" s="153">
        <v>0</v>
      </c>
      <c r="G640" s="153">
        <v>0</v>
      </c>
      <c r="H640" s="153">
        <v>0</v>
      </c>
      <c r="I640" s="154">
        <v>0</v>
      </c>
      <c r="J640" s="153">
        <v>0</v>
      </c>
      <c r="K640" s="153">
        <v>0</v>
      </c>
      <c r="L640" s="153">
        <v>0</v>
      </c>
      <c r="M640" s="153">
        <v>0</v>
      </c>
      <c r="N640" s="153">
        <v>0</v>
      </c>
      <c r="O640" s="153">
        <v>0</v>
      </c>
      <c r="P640" s="153">
        <v>0</v>
      </c>
      <c r="Q640" s="153">
        <v>0</v>
      </c>
    </row>
    <row r="641" spans="1:17" x14ac:dyDescent="0.35">
      <c r="A641" s="33" t="s">
        <v>128</v>
      </c>
      <c r="B641" s="153">
        <v>0</v>
      </c>
      <c r="C641" s="153">
        <v>0</v>
      </c>
      <c r="D641" s="153">
        <v>0</v>
      </c>
      <c r="E641" s="153">
        <v>0</v>
      </c>
      <c r="F641" s="153">
        <v>0</v>
      </c>
      <c r="G641" s="153">
        <v>0</v>
      </c>
      <c r="H641" s="153">
        <f>Kwh!H709/production!H821</f>
        <v>0.91262135922330101</v>
      </c>
      <c r="I641" s="153">
        <f>Kwh!I709/production!I821</f>
        <v>0.91262135922330101</v>
      </c>
      <c r="J641" s="153">
        <v>0</v>
      </c>
      <c r="K641" s="153">
        <v>0</v>
      </c>
      <c r="L641" s="153">
        <v>0</v>
      </c>
      <c r="M641" s="153">
        <v>0</v>
      </c>
      <c r="N641" s="153">
        <v>0</v>
      </c>
      <c r="O641" s="153">
        <v>0</v>
      </c>
      <c r="P641" s="153" t="e">
        <f>Kwh!P709/production!P821</f>
        <v>#DIV/0!</v>
      </c>
      <c r="Q641" s="153" t="e">
        <f>Kwh!Q709/production!Q821</f>
        <v>#DIV/0!</v>
      </c>
    </row>
    <row r="642" spans="1:17" x14ac:dyDescent="0.35">
      <c r="A642" s="46" t="s">
        <v>118</v>
      </c>
      <c r="B642" s="201">
        <f>Kwh!B710/production!B822</f>
        <v>0.59433126660761737</v>
      </c>
      <c r="C642" s="201">
        <f>Kwh!C710/production!C822</f>
        <v>0.59651898734177211</v>
      </c>
      <c r="D642" s="201">
        <f>Kwh!D710/production!D822</f>
        <v>0.64214801444043323</v>
      </c>
      <c r="E642" s="201">
        <f>Kwh!E710/production!E822</f>
        <v>0.7137404580152672</v>
      </c>
      <c r="F642" s="201">
        <f>Kwh!F710/production!F822</f>
        <v>0.59891107078039929</v>
      </c>
      <c r="G642" s="201">
        <f>Kwh!G710/production!G822</f>
        <v>0.5619146722164412</v>
      </c>
      <c r="H642" s="201">
        <f>Kwh!H710/production!H822</f>
        <v>0.51549295774647885</v>
      </c>
      <c r="I642" s="201">
        <f>Kwh!J710/production!J822</f>
        <v>0.55526725480020755</v>
      </c>
      <c r="J642" s="201">
        <f>Kwh!K710/production!K822</f>
        <v>0.65767045454545459</v>
      </c>
      <c r="K642" s="201">
        <f>Kwh!L710/production!L822</f>
        <v>0.63185378590078334</v>
      </c>
      <c r="L642" s="201">
        <f>Kwh!M710/production!M822</f>
        <v>0.72915613946437596</v>
      </c>
      <c r="M642" s="201">
        <f>Kwh!M710/production!M822</f>
        <v>0.72915613946437596</v>
      </c>
      <c r="N642" s="201">
        <f>Kwh!N710/production!N822</f>
        <v>0.66218637992831542</v>
      </c>
      <c r="O642" s="201">
        <f>Kwh!O710/production!O822</f>
        <v>0.67355186349348894</v>
      </c>
      <c r="P642" s="201">
        <f>Kwh!P710/production!P822</f>
        <v>0.71220930232558144</v>
      </c>
      <c r="Q642" s="201">
        <f>Kwh!Q710/production!Q822</f>
        <v>0.66249999999999998</v>
      </c>
    </row>
    <row r="643" spans="1:17" x14ac:dyDescent="0.35">
      <c r="A643" s="33" t="s">
        <v>99</v>
      </c>
      <c r="B643" s="154">
        <f>Kwh!B711/production!B823</f>
        <v>0.36827195467422097</v>
      </c>
      <c r="C643" s="154">
        <f>Kwh!C711/production!C823</f>
        <v>0.48633257403189067</v>
      </c>
      <c r="D643" s="154">
        <f>Kwh!D711/production!D823</f>
        <v>0.47368421052631576</v>
      </c>
      <c r="E643" s="154">
        <f>Kwh!E711/production!E823</f>
        <v>0.54185022026431717</v>
      </c>
      <c r="F643" s="154">
        <f>Kwh!F711/production!F823</f>
        <v>0.51174289245982696</v>
      </c>
      <c r="G643" s="154">
        <f>Kwh!G711/production!G823</f>
        <v>0.44664031620553357</v>
      </c>
      <c r="H643" s="154">
        <f>Kwh!H711/production!H823</f>
        <v>0.50952858575727178</v>
      </c>
      <c r="I643" s="154">
        <f>Kwh!I711/production!I823</f>
        <v>0.47959395069401284</v>
      </c>
      <c r="J643" s="153">
        <f>Kwh!J711/production!J823</f>
        <v>0.38709677419354838</v>
      </c>
      <c r="K643" s="153">
        <f>Kwh!K711/production!K823</f>
        <v>0.46645865834633388</v>
      </c>
      <c r="L643" s="153">
        <f>Kwh!L711/production!L823</f>
        <v>0.47217537942664417</v>
      </c>
      <c r="M643" s="153">
        <f>Kwh!M711/production!M823</f>
        <v>0.46459627329192549</v>
      </c>
      <c r="N643" s="153">
        <f>Kwh!N711/production!N823</f>
        <v>0.47783933518005539</v>
      </c>
      <c r="O643" s="153">
        <f>Kwh!O711/production!O823</f>
        <v>0.55609756097560981</v>
      </c>
      <c r="P643" s="153">
        <f>Kwh!P711/production!P823</f>
        <v>0.48659003831417624</v>
      </c>
      <c r="Q643" s="153">
        <f>Kwh!Q711/production!Q823</f>
        <v>0.47161572052401746</v>
      </c>
    </row>
    <row r="644" spans="1:17" x14ac:dyDescent="0.35">
      <c r="A644" s="33" t="s">
        <v>7</v>
      </c>
      <c r="B644" s="154">
        <f>Kwh!B712/production!B824</f>
        <v>0.53565217391304343</v>
      </c>
      <c r="C644" s="154">
        <f>Kwh!C712/production!C824</f>
        <v>0.47395833333333331</v>
      </c>
      <c r="D644" s="154">
        <f>Kwh!D712/production!D824</f>
        <v>0.47397094430992737</v>
      </c>
      <c r="E644" s="154">
        <f>Kwh!E712/production!E824</f>
        <v>0.55613305613305608</v>
      </c>
      <c r="F644" s="154">
        <f>Kwh!F712/production!F824</f>
        <v>0.67724288840262581</v>
      </c>
      <c r="G644" s="154">
        <f>Kwh!G712/production!G824</f>
        <v>0.61764705882352944</v>
      </c>
      <c r="H644" s="154">
        <f>Kwh!H712/production!H824</f>
        <v>0</v>
      </c>
      <c r="I644" s="154">
        <f>Kwh!I712/production!I824</f>
        <v>0.52244604316546761</v>
      </c>
      <c r="J644" s="153">
        <f>Kwh!J712/production!J824</f>
        <v>0.4707874682472481</v>
      </c>
      <c r="K644" s="153">
        <f>Kwh!K712/production!K824</f>
        <v>0.45392702535559676</v>
      </c>
      <c r="L644" s="153">
        <f>Kwh!L712/production!L824</f>
        <v>0.54037267080745344</v>
      </c>
      <c r="M644" s="153">
        <f>Kwh!M712/production!M824</f>
        <v>1.0333333333333334</v>
      </c>
      <c r="N644" s="153">
        <f>Kwh!N712/production!N824</f>
        <v>0.54185832566697334</v>
      </c>
      <c r="O644" s="153">
        <f>Kwh!O712/production!O824</f>
        <v>0.630085146641438</v>
      </c>
      <c r="P644" s="153">
        <f>Kwh!P712/production!P824</f>
        <v>0.50639853747714803</v>
      </c>
      <c r="Q644" s="153">
        <f>Kwh!Q712/production!Q824</f>
        <v>0.51930135425895452</v>
      </c>
    </row>
    <row r="645" spans="1:17" x14ac:dyDescent="0.35">
      <c r="A645" s="33" t="s">
        <v>103</v>
      </c>
      <c r="B645" s="154">
        <f>Kwh!B713/production!B825</f>
        <v>0.50326797385620914</v>
      </c>
      <c r="C645" s="154">
        <f>Kwh!C713/production!C825</f>
        <v>0.53532608695652173</v>
      </c>
      <c r="D645" s="154">
        <f>Kwh!D713/production!D825</f>
        <v>0.572972972972973</v>
      </c>
      <c r="E645" s="154">
        <f>Kwh!E713/production!E825</f>
        <v>0.56199460916442046</v>
      </c>
      <c r="F645" s="154">
        <f>Kwh!F713/production!F825</f>
        <v>0.52893674293405113</v>
      </c>
      <c r="G645" s="154">
        <f>Kwh!G713/production!G825</f>
        <v>0</v>
      </c>
      <c r="H645" s="154">
        <f>Kwh!H713/production!H825</f>
        <v>0</v>
      </c>
      <c r="I645" s="154">
        <f>Kwh!I713/production!I825</f>
        <v>0.38756257219869078</v>
      </c>
      <c r="J645" s="153">
        <f>Kwh!J713/production!J825</f>
        <v>0.50605652759084796</v>
      </c>
      <c r="K645" s="153">
        <f>Kwh!K713/production!K825</f>
        <v>0.56993464052287579</v>
      </c>
      <c r="L645" s="153">
        <f>Kwh!L713/production!L825</f>
        <v>0.51705320600272853</v>
      </c>
      <c r="M645" s="153">
        <f>Kwh!M713/production!M825</f>
        <v>0.5493150684931507</v>
      </c>
      <c r="N645" s="153">
        <f>Kwh!N713/production!N825</f>
        <v>0.53638814016172509</v>
      </c>
      <c r="O645" s="153">
        <f>Kwh!O713/production!O825</f>
        <v>0.61733333333333329</v>
      </c>
      <c r="P645" s="153">
        <f>Kwh!P713/production!P825</f>
        <v>0.5892857142857143</v>
      </c>
      <c r="Q645" s="153">
        <f>Kwh!Q713/production!Q825</f>
        <v>0.55481986368062319</v>
      </c>
    </row>
    <row r="646" spans="1:17" x14ac:dyDescent="0.35">
      <c r="A646" s="54" t="s">
        <v>117</v>
      </c>
      <c r="B646" s="202">
        <f>Kwh!B714/production!B828</f>
        <v>0.49867724867724866</v>
      </c>
      <c r="C646" s="202">
        <f>Kwh!C714/production!C828</f>
        <v>0.49290060851926976</v>
      </c>
      <c r="D646" s="202">
        <f>Kwh!D714/production!D828</f>
        <v>0.49881073734284742</v>
      </c>
      <c r="E646" s="202">
        <f>Kwh!E714/production!E828</f>
        <v>0.55670636975660281</v>
      </c>
      <c r="F646" s="202">
        <f>Kwh!F714/production!F828</f>
        <v>0.57826439578264399</v>
      </c>
      <c r="G646" s="202">
        <f>Kwh!G714/production!G828</f>
        <v>0.36404402772115779</v>
      </c>
      <c r="H646" s="202">
        <f>Kwh!H714/production!H828</f>
        <v>0.26024590163934425</v>
      </c>
      <c r="I646" s="202">
        <f>Kwh!I714/production!J828</f>
        <v>3.5139072847682118</v>
      </c>
      <c r="J646" s="202">
        <f>Kwh!J714/production!J828</f>
        <v>0.46975717439293596</v>
      </c>
      <c r="K646" s="202">
        <f>Kwh!K714/production!K828</f>
        <v>0.48594111809460799</v>
      </c>
      <c r="L646" s="202">
        <f>Kwh!L714/production!L828</f>
        <v>0.518362662586075</v>
      </c>
      <c r="M646" s="202">
        <f>Kwh!M714/production!M828</f>
        <v>0.51501597444089453</v>
      </c>
      <c r="N646" s="202">
        <f>Kwh!N714/production!N828</f>
        <v>0.52214817718541751</v>
      </c>
      <c r="O646" s="202">
        <f>Kwh!O714/production!O828</f>
        <v>0.61779324055666007</v>
      </c>
      <c r="P646" s="202">
        <f>Kwh!P714/production!P828</f>
        <v>0.51683050342567771</v>
      </c>
      <c r="Q646" s="202">
        <f>Kwh!Q714/production!Q828</f>
        <v>0.51785816989704947</v>
      </c>
    </row>
    <row r="647" spans="1:17" x14ac:dyDescent="0.35">
      <c r="A647" s="56" t="s">
        <v>9</v>
      </c>
      <c r="B647" s="203">
        <f>Kwh!B715/production!B829</f>
        <v>0.82036402004748088</v>
      </c>
      <c r="C647" s="203">
        <f>Kwh!C715/production!C829</f>
        <v>0.85004284490145676</v>
      </c>
      <c r="D647" s="203">
        <f>Kwh!D715/production!D829</f>
        <v>0.86873747494989983</v>
      </c>
      <c r="E647" s="203">
        <f>Kwh!E715/production!E829</f>
        <v>0.98106305143103079</v>
      </c>
      <c r="F647" s="203">
        <f>Kwh!F715/production!F829</f>
        <v>0.96538760694840553</v>
      </c>
      <c r="G647" s="203">
        <f>Kwh!G715/production!G829</f>
        <v>0.78490766573668125</v>
      </c>
      <c r="H647" s="203">
        <f>Kwh!H715/production!H829</f>
        <v>8.5532706587417878E-2</v>
      </c>
      <c r="I647" s="194">
        <f>Kwh!I715/production!I829</f>
        <v>0.83135485782965901</v>
      </c>
      <c r="J647" s="194">
        <f>Kwh!J715/production!J829</f>
        <v>0.80149313424876678</v>
      </c>
      <c r="K647" s="194">
        <f>Kwh!K715/production!K829</f>
        <v>0.75272727272727269</v>
      </c>
      <c r="L647" s="194">
        <f>Kwh!L715/production!L829</f>
        <v>0.83518402994385532</v>
      </c>
      <c r="M647" s="194">
        <f>Kwh!M715/production!M829</f>
        <v>0.7179097498246434</v>
      </c>
      <c r="N647" s="194">
        <f>Kwh!N715/production!N829</f>
        <v>0.95951979363032047</v>
      </c>
      <c r="O647" s="194">
        <f>Kwh!O715/production!O829</f>
        <v>1.0639469403078463</v>
      </c>
      <c r="P647" s="194">
        <f>Kwh!P715/production!P829</f>
        <v>1.0594711156508909</v>
      </c>
      <c r="Q647" s="194">
        <f>Kwh!Q715/production!Q829</f>
        <v>0.90308627542670095</v>
      </c>
    </row>
    <row r="649" spans="1:17" ht="15.5" x14ac:dyDescent="0.35">
      <c r="A649" s="33" t="s">
        <v>1</v>
      </c>
      <c r="B649" s="64" t="s">
        <v>997</v>
      </c>
      <c r="C649" s="64" t="s">
        <v>1015</v>
      </c>
      <c r="D649" s="64" t="s">
        <v>1016</v>
      </c>
      <c r="E649" s="64" t="s">
        <v>1017</v>
      </c>
      <c r="F649" s="64" t="s">
        <v>1018</v>
      </c>
      <c r="G649" s="64" t="s">
        <v>1019</v>
      </c>
      <c r="H649" s="64" t="s">
        <v>1020</v>
      </c>
      <c r="I649" s="65" t="s">
        <v>1014</v>
      </c>
      <c r="J649" s="64" t="s">
        <v>1021</v>
      </c>
      <c r="K649" s="64" t="s">
        <v>1022</v>
      </c>
      <c r="L649" s="64" t="s">
        <v>1023</v>
      </c>
      <c r="M649" s="64" t="s">
        <v>1024</v>
      </c>
      <c r="N649" s="64" t="s">
        <v>1025</v>
      </c>
      <c r="O649" s="64" t="s">
        <v>1026</v>
      </c>
      <c r="P649" s="64" t="s">
        <v>1027</v>
      </c>
      <c r="Q649" s="65" t="s">
        <v>2033</v>
      </c>
    </row>
    <row r="650" spans="1:17" x14ac:dyDescent="0.35">
      <c r="A650" s="33" t="s">
        <v>2</v>
      </c>
      <c r="B650" s="154">
        <f>Kwh!B718/production!B833</f>
        <v>0.13986013986013987</v>
      </c>
      <c r="C650" s="154">
        <f>Kwh!C718/production!C833</f>
        <v>0.15151515151515152</v>
      </c>
      <c r="D650" s="154">
        <f>Kwh!D718/production!D833</f>
        <v>1.2348178137651822</v>
      </c>
      <c r="E650" s="154">
        <f>Kwh!E718/production!E833</f>
        <v>1.132183908045977</v>
      </c>
      <c r="F650" s="154">
        <f>Kwh!F718/production!F833</f>
        <v>1.1489361702127661</v>
      </c>
      <c r="G650" s="154">
        <f>Kwh!G718/production!G833</f>
        <v>1</v>
      </c>
      <c r="H650" s="154">
        <f>Kwh!H718/production!H833</f>
        <v>1.203883495145631</v>
      </c>
      <c r="I650" s="154">
        <f>Kwh!I718/production!I833</f>
        <v>0.81846537741734249</v>
      </c>
      <c r="J650" s="154">
        <f>Kwh!J718/production!J833</f>
        <v>9.8540145985401464E-2</v>
      </c>
      <c r="K650" s="154">
        <f>Kwh!K718/production!K833</f>
        <v>0.16602316602316602</v>
      </c>
      <c r="L650" s="154">
        <f>Kwh!L718/production!L833</f>
        <v>1.1504424778761062</v>
      </c>
      <c r="M650" s="154">
        <f>Kwh!M718/production!M833</f>
        <v>1.1398305084745763</v>
      </c>
      <c r="N650" s="154">
        <f>Kwh!N718/production!N833</f>
        <v>1.3201754385964912</v>
      </c>
      <c r="O650" s="154">
        <f>Kwh!O718/production!O833</f>
        <v>1.095890410958904</v>
      </c>
      <c r="P650" s="154">
        <f>Kwh!P718/production!P833</f>
        <v>1.588235294117647</v>
      </c>
      <c r="Q650" s="154">
        <f>Kwh!Q718/production!Q833</f>
        <v>0.84326424870466321</v>
      </c>
    </row>
    <row r="651" spans="1:17" x14ac:dyDescent="0.35">
      <c r="A651" s="33" t="s">
        <v>3</v>
      </c>
      <c r="B651" s="154">
        <f>Kwh!B719/production!B834</f>
        <v>2.1659056316590561</v>
      </c>
      <c r="C651" s="154">
        <f>Kwh!C719/production!C834</f>
        <v>2.0015337423312882</v>
      </c>
      <c r="D651" s="154">
        <f>Kwh!D719/production!D834</f>
        <v>2.1671779141104293</v>
      </c>
      <c r="E651" s="154">
        <f>Kwh!E719/production!E834</f>
        <v>2.06984667802385</v>
      </c>
      <c r="F651" s="154">
        <f>Kwh!F719/production!F834</f>
        <v>1.5950413223140496</v>
      </c>
      <c r="G651" s="154">
        <f>Kwh!G719/production!G834</f>
        <v>1.2527272727272727</v>
      </c>
      <c r="H651" s="154">
        <f>Kwh!H719/production!H834</f>
        <v>1.8434163701067616</v>
      </c>
      <c r="I651" s="154">
        <f>Kwh!I719/production!I834</f>
        <v>1.8950289575289576</v>
      </c>
      <c r="J651" s="154">
        <f>Kwh!J719/production!J834</f>
        <v>1.8151408450704225</v>
      </c>
      <c r="K651" s="154">
        <f>Kwh!K719/production!K834</f>
        <v>1.8732394366197183</v>
      </c>
      <c r="L651" s="154">
        <f>Kwh!L719/production!L834</f>
        <v>1.7578558225508318</v>
      </c>
      <c r="M651" s="154">
        <f>Kwh!M719/production!M834</f>
        <v>2.3155555555555556</v>
      </c>
      <c r="N651" s="154">
        <f>Kwh!N719/production!N834</f>
        <v>1.7655172413793103</v>
      </c>
      <c r="O651" s="154">
        <f>Kwh!O719/production!O834</f>
        <v>1.819571865443425</v>
      </c>
      <c r="P651" s="154">
        <f>Kwh!P719/production!P834</f>
        <v>1.625</v>
      </c>
      <c r="Q651" s="154">
        <f>Kwh!Q719/production!Q834</f>
        <v>1.8361220472440944</v>
      </c>
    </row>
    <row r="652" spans="1:17" x14ac:dyDescent="0.35">
      <c r="A652" s="33" t="s">
        <v>100</v>
      </c>
      <c r="B652" s="154">
        <f>Kwh!B720/production!B835</f>
        <v>0.91578947368421049</v>
      </c>
      <c r="C652" s="154">
        <f>Kwh!C720/production!C835</f>
        <v>0.9027027027027027</v>
      </c>
      <c r="D652" s="154">
        <f>Kwh!D720/production!D835</f>
        <v>0.96</v>
      </c>
      <c r="E652" s="154">
        <f>Kwh!E720/production!E835</f>
        <v>0.91</v>
      </c>
      <c r="F652" s="154">
        <f>Kwh!F720/production!F835</f>
        <v>0.91304347826086951</v>
      </c>
      <c r="G652" s="154">
        <f>Kwh!G720/production!G835</f>
        <v>0.93777777777777782</v>
      </c>
      <c r="H652" s="154">
        <f>Kwh!H720/production!H835</f>
        <v>1.0449999999999999</v>
      </c>
      <c r="I652" s="154">
        <f>Kwh!I720/production!I835</f>
        <v>0.93985507246376809</v>
      </c>
      <c r="J652" s="154">
        <f>Kwh!J720/production!J835</f>
        <v>0.97142857142857142</v>
      </c>
      <c r="K652" s="154">
        <f>Kwh!K720/production!K835</f>
        <v>0.9569377990430622</v>
      </c>
      <c r="L652" s="154">
        <f>Kwh!L720/production!L835</f>
        <v>0.75666666666666671</v>
      </c>
      <c r="M652" s="154">
        <f>Kwh!M720/production!M835</f>
        <v>1.0611111111111111</v>
      </c>
      <c r="N652" s="154">
        <f>Kwh!N720/production!N835</f>
        <v>0.83666666666666667</v>
      </c>
      <c r="O652" s="154">
        <f>Kwh!O720/production!O835</f>
        <v>0.98095238095238091</v>
      </c>
      <c r="P652" s="154">
        <f>Kwh!P720/production!P835</f>
        <v>0.89600000000000002</v>
      </c>
      <c r="Q652" s="154">
        <f>Kwh!Q720/production!Q835</f>
        <v>0.9059674502712477</v>
      </c>
    </row>
    <row r="653" spans="1:17" x14ac:dyDescent="0.35">
      <c r="A653" s="33" t="s">
        <v>125</v>
      </c>
      <c r="B653" s="154">
        <f>Kwh!B722/production!B837</f>
        <v>1.1993865030674846</v>
      </c>
      <c r="C653" s="154">
        <f>Kwh!C722/production!C837</f>
        <v>1.222249151720795</v>
      </c>
      <c r="D653" s="154">
        <f>Kwh!D722/production!D837</f>
        <v>0.87274693583273255</v>
      </c>
      <c r="E653" s="154">
        <f>Kwh!E722/production!E837</f>
        <v>1.4072181411689557</v>
      </c>
      <c r="F653" s="154">
        <f>Kwh!F722/production!F837</f>
        <v>1.0120442708333333</v>
      </c>
      <c r="G653" s="154">
        <f>Kwh!G722/production!G837</f>
        <v>1.0470819028935754</v>
      </c>
      <c r="H653" s="154">
        <f>Kwh!H722/production!H837</f>
        <v>1.2284434490481524</v>
      </c>
      <c r="I653" s="154">
        <f>Kwh!I722/production!I837</f>
        <v>1.151171466945232</v>
      </c>
      <c r="J653" s="154">
        <f>Kwh!J722/production!J837</f>
        <v>0.46537396121883656</v>
      </c>
      <c r="K653" s="154">
        <f>Kwh!K722/production!K837</f>
        <v>1.0872827804107426</v>
      </c>
      <c r="L653" s="154">
        <f>Kwh!L722/production!L837</f>
        <v>1.2652777777777777</v>
      </c>
      <c r="M653" s="154">
        <f>Kwh!M722/production!M837</f>
        <v>1.8211633663366336</v>
      </c>
      <c r="N653" s="154">
        <f>Kwh!N722/production!N837</f>
        <v>1.0487671232876712</v>
      </c>
      <c r="O653" s="154">
        <f>Kwh!O722/production!O837</f>
        <v>1.1270422535211269</v>
      </c>
      <c r="P653" s="154">
        <f>Kwh!P722/production!P837</f>
        <v>1.1236947791164658</v>
      </c>
      <c r="Q653" s="154">
        <f>Kwh!Q722/production!Q837</f>
        <v>1.1098134814898803</v>
      </c>
    </row>
    <row r="654" spans="1:17" x14ac:dyDescent="0.35">
      <c r="A654" s="198" t="s">
        <v>119</v>
      </c>
      <c r="B654" s="199">
        <f>Kwh!B723/production!B838</f>
        <v>1.2808199121522694</v>
      </c>
      <c r="C654" s="199">
        <f>Kwh!C723/production!C838</f>
        <v>1.2610704659222181</v>
      </c>
      <c r="D654" s="199">
        <f>Kwh!D723/production!D838</f>
        <v>1.120324352602668</v>
      </c>
      <c r="E654" s="199">
        <f>Kwh!E723/production!E838</f>
        <v>1.466275659824047</v>
      </c>
      <c r="F654" s="199">
        <f>Kwh!F723/production!F838</f>
        <v>1.08379466532461</v>
      </c>
      <c r="G654" s="199">
        <f>Kwh!G723/production!G838</f>
        <v>1.0716369529983794</v>
      </c>
      <c r="H654" s="199">
        <f>Kwh!H723/production!H838</f>
        <v>1.3117630929531121</v>
      </c>
      <c r="I654" s="199">
        <f>Kwh!I723/production!I838</f>
        <v>1.234080058758722</v>
      </c>
      <c r="J654" s="199">
        <f>Kwh!J723/production!J838</f>
        <v>0.70540708514605344</v>
      </c>
      <c r="K654" s="199">
        <f>Kwh!K723/production!K838</f>
        <v>1.1522396262709536</v>
      </c>
      <c r="L654" s="199">
        <f>Kwh!L723/production!L838</f>
        <v>1.2875601722827463</v>
      </c>
      <c r="M654" s="199">
        <f>Kwh!M723/production!M838</f>
        <v>1.790894439967768</v>
      </c>
      <c r="N654" s="199">
        <f>Kwh!N723/production!N838</f>
        <v>1.1357713324926439</v>
      </c>
      <c r="O654" s="199">
        <f>Kwh!O723/production!O838</f>
        <v>1.2167062378588387</v>
      </c>
      <c r="P654" s="199">
        <f>Kwh!P723/production!P838</f>
        <v>1.2514463729417</v>
      </c>
      <c r="Q654" s="199">
        <f>Kwh!Q723/production!Q838</f>
        <v>1.1973599743219387</v>
      </c>
    </row>
    <row r="655" spans="1:17" x14ac:dyDescent="0.35">
      <c r="A655" s="33" t="s">
        <v>4</v>
      </c>
      <c r="B655" s="154">
        <f>Kwh!B724/production!B839</f>
        <v>0.64232209737827717</v>
      </c>
      <c r="C655" s="154">
        <f>Kwh!C724/production!C839</f>
        <v>0.6217270194986072</v>
      </c>
      <c r="D655" s="154">
        <f>Kwh!D724/production!D839</f>
        <v>0.68487394957983194</v>
      </c>
      <c r="E655" s="154">
        <f>Kwh!E724/production!E839</f>
        <v>0.70061349693251529</v>
      </c>
      <c r="F655" s="154">
        <f>Kwh!F724/production!F839</f>
        <v>0.62215909090909094</v>
      </c>
      <c r="G655" s="154">
        <f>Kwh!G724/production!G839</f>
        <v>0.67659137577002049</v>
      </c>
      <c r="H655" s="154">
        <f>Kwh!H724/production!H839</f>
        <v>0.69575113808801214</v>
      </c>
      <c r="I655" s="154">
        <f>Kwh!I724/production!I839</f>
        <v>0.66153157187639944</v>
      </c>
      <c r="J655" s="154">
        <f>Kwh!J724/production!J839</f>
        <v>0.68406961178045511</v>
      </c>
      <c r="K655" s="154">
        <f>Kwh!K724/production!K839</f>
        <v>0.5672866520787746</v>
      </c>
      <c r="L655" s="154">
        <f>Kwh!L724/production!L839</f>
        <v>0.54932866316403972</v>
      </c>
      <c r="M655" s="154">
        <f>Kwh!M724/production!M839</f>
        <v>0.69409282700421937</v>
      </c>
      <c r="N655" s="154">
        <f>Kwh!N724/production!N839</f>
        <v>0.59139784946236562</v>
      </c>
      <c r="O655" s="154">
        <f>Kwh!O724/production!O839</f>
        <v>0.57745629897528628</v>
      </c>
      <c r="P655" s="154">
        <f>Kwh!P724/production!P839</f>
        <v>0.61777150916784207</v>
      </c>
      <c r="Q655" s="154">
        <f>Kwh!Q724/production!Q839</f>
        <v>0.60796588640900018</v>
      </c>
    </row>
    <row r="656" spans="1:17" x14ac:dyDescent="0.35">
      <c r="A656" s="33" t="s">
        <v>112</v>
      </c>
      <c r="B656" s="153">
        <v>0</v>
      </c>
      <c r="C656" s="153">
        <v>0</v>
      </c>
      <c r="D656" s="153">
        <v>0</v>
      </c>
      <c r="E656" s="153">
        <v>0</v>
      </c>
      <c r="F656" s="153">
        <v>0</v>
      </c>
      <c r="G656" s="153">
        <v>0</v>
      </c>
      <c r="H656" s="153">
        <v>0</v>
      </c>
      <c r="I656" s="154">
        <v>0</v>
      </c>
      <c r="J656" s="153">
        <v>0</v>
      </c>
      <c r="K656" s="153">
        <v>0</v>
      </c>
      <c r="L656" s="153">
        <v>0</v>
      </c>
      <c r="M656" s="153">
        <v>0</v>
      </c>
      <c r="N656" s="153">
        <v>0</v>
      </c>
      <c r="O656" s="153">
        <v>0</v>
      </c>
      <c r="P656" s="153">
        <v>0</v>
      </c>
      <c r="Q656" s="153">
        <v>0</v>
      </c>
    </row>
    <row r="657" spans="1:17" x14ac:dyDescent="0.35">
      <c r="A657" s="33" t="s">
        <v>128</v>
      </c>
      <c r="B657" s="153">
        <v>0</v>
      </c>
      <c r="C657" s="153">
        <v>0</v>
      </c>
      <c r="D657" s="153">
        <v>0</v>
      </c>
      <c r="E657" s="153">
        <v>0</v>
      </c>
      <c r="F657" s="153">
        <v>0</v>
      </c>
      <c r="G657" s="153">
        <v>0</v>
      </c>
      <c r="H657" s="153" t="e">
        <f>Kwh!H726/production!H843</f>
        <v>#DIV/0!</v>
      </c>
      <c r="I657" s="153" t="e">
        <f>Kwh!I726/production!I843</f>
        <v>#DIV/0!</v>
      </c>
      <c r="J657" s="153">
        <v>0</v>
      </c>
      <c r="K657" s="153">
        <v>0</v>
      </c>
      <c r="L657" s="153">
        <v>0</v>
      </c>
      <c r="M657" s="153">
        <v>0</v>
      </c>
      <c r="N657" s="153">
        <v>0</v>
      </c>
      <c r="O657" s="153">
        <v>0</v>
      </c>
      <c r="P657" s="153">
        <f>Kwh!P726/production!P843</f>
        <v>1.2452107279693487</v>
      </c>
      <c r="Q657" s="153">
        <f>Kwh!Q726/production!Q843</f>
        <v>1.2452107279693487</v>
      </c>
    </row>
    <row r="658" spans="1:17" x14ac:dyDescent="0.35">
      <c r="A658" s="46" t="s">
        <v>118</v>
      </c>
      <c r="B658" s="201">
        <f>Kwh!B727/production!B844</f>
        <v>0.64232209737827717</v>
      </c>
      <c r="C658" s="201">
        <f>Kwh!C727/production!C844</f>
        <v>0.6217270194986072</v>
      </c>
      <c r="D658" s="201">
        <f>Kwh!D727/production!D844</f>
        <v>0.68487394957983194</v>
      </c>
      <c r="E658" s="201">
        <f>Kwh!E727/production!E844</f>
        <v>0.70061349693251529</v>
      </c>
      <c r="F658" s="201">
        <f>Kwh!F727/production!F844</f>
        <v>0.62215909090909094</v>
      </c>
      <c r="G658" s="201">
        <f>Kwh!G727/production!G844</f>
        <v>0.67659137577002049</v>
      </c>
      <c r="H658" s="201">
        <f>Kwh!J727/production!J844</f>
        <v>0.68406961178045511</v>
      </c>
      <c r="I658" s="201">
        <f>Kwh!I727/production!I844</f>
        <v>0.66153157187639944</v>
      </c>
      <c r="J658" s="201">
        <f>Kwh!J727/production!J844</f>
        <v>0.68406961178045511</v>
      </c>
      <c r="K658" s="201">
        <f>Kwh!K727/production!K844</f>
        <v>0.5672866520787746</v>
      </c>
      <c r="L658" s="201">
        <f>Kwh!L727/production!L844</f>
        <v>0.54932866316403972</v>
      </c>
      <c r="M658" s="201">
        <f>Kwh!M727/production!M844</f>
        <v>0.69409282700421937</v>
      </c>
      <c r="N658" s="201">
        <f>Kwh!N727/production!N844</f>
        <v>0.59139784946236562</v>
      </c>
      <c r="O658" s="201">
        <f>Kwh!O727/production!O844</f>
        <v>0.57745629897528628</v>
      </c>
      <c r="P658" s="201">
        <f>Kwh!P727/production!P844</f>
        <v>0.5330670217487794</v>
      </c>
      <c r="Q658" s="201">
        <f>Kwh!Q727/production!Q844</f>
        <v>0.59256135616091765</v>
      </c>
    </row>
    <row r="659" spans="1:17" x14ac:dyDescent="0.35">
      <c r="A659" s="33" t="s">
        <v>99</v>
      </c>
      <c r="B659" s="154">
        <f>Kwh!B728/production!B845</f>
        <v>0.56650246305418717</v>
      </c>
      <c r="C659" s="154">
        <f>Kwh!C728/production!C845</f>
        <v>0.5495495495495496</v>
      </c>
      <c r="D659" s="154">
        <f>Kwh!D728/production!D845</f>
        <v>0.56024096385542166</v>
      </c>
      <c r="E659" s="154">
        <f>Kwh!E728/production!E845</f>
        <v>0.47727272727272729</v>
      </c>
      <c r="F659" s="154">
        <f>Kwh!F728/production!F845</f>
        <v>0.61870503597122306</v>
      </c>
      <c r="G659" s="154">
        <f>Kwh!G728/production!G845</f>
        <v>0.56129032258064515</v>
      </c>
      <c r="H659" s="154">
        <f>Kwh!H728/production!H845</f>
        <v>0.50943396226415094</v>
      </c>
      <c r="I659" s="154">
        <f>Kwh!I728/production!I845</f>
        <v>0.5378514780100937</v>
      </c>
      <c r="J659" s="153">
        <f>Kwh!J728/production!J845</f>
        <v>0.50485436893203883</v>
      </c>
      <c r="K659" s="153">
        <f>Kwh!K728/production!K845</f>
        <v>0.51041666666666663</v>
      </c>
      <c r="L659" s="153">
        <f>Kwh!L728/production!L845</f>
        <v>0.51030927835051543</v>
      </c>
      <c r="M659" s="153">
        <f>Kwh!M728/production!M845</f>
        <v>0.51412429378531077</v>
      </c>
      <c r="N659" s="153">
        <f>Kwh!N728/production!N845</f>
        <v>0.55639097744360899</v>
      </c>
      <c r="O659" s="153">
        <f>Kwh!O728/production!O845</f>
        <v>0.50574712643678166</v>
      </c>
      <c r="P659" s="153">
        <f>Kwh!P728/production!P845</f>
        <v>0.5163398692810458</v>
      </c>
      <c r="Q659" s="153">
        <f>Kwh!Q728/production!Q845</f>
        <v>0.51598579040852577</v>
      </c>
    </row>
    <row r="660" spans="1:17" x14ac:dyDescent="0.35">
      <c r="A660" s="33" t="s">
        <v>7</v>
      </c>
      <c r="B660" s="154">
        <f>Kwh!B729/production!B846</f>
        <v>0.5540752351097179</v>
      </c>
      <c r="C660" s="154">
        <f>Kwh!C729/production!C846</f>
        <v>0.42317541613316262</v>
      </c>
      <c r="D660" s="154">
        <f>Kwh!D729/production!D846</f>
        <v>0.48803046789989118</v>
      </c>
      <c r="E660" s="154">
        <f>Kwh!E729/production!E846</f>
        <v>0.4992690058479532</v>
      </c>
      <c r="F660" s="154">
        <f>Kwh!F729/production!F846</f>
        <v>0.46442800227660785</v>
      </c>
      <c r="G660" s="154">
        <f>Kwh!G729/production!G846</f>
        <v>0.48073022312373226</v>
      </c>
      <c r="H660" s="154">
        <f>Kwh!H729/production!H846</f>
        <v>0.4670793472144063</v>
      </c>
      <c r="I660" s="154">
        <f>Kwh!I729/production!I846</f>
        <v>0.47978656054987789</v>
      </c>
      <c r="J660" s="153">
        <f>Kwh!J729/production!J846</f>
        <v>0.46774193548387094</v>
      </c>
      <c r="K660" s="153">
        <f>Kwh!K729/production!K846</f>
        <v>0.41364374661613429</v>
      </c>
      <c r="L660" s="153">
        <f>Kwh!L729/production!L846</f>
        <v>0.27324675324675324</v>
      </c>
      <c r="M660" s="153">
        <f>Kwh!M729/production!M846</f>
        <v>6.4804469273743018E-2</v>
      </c>
      <c r="N660" s="153">
        <f>Kwh!N729/production!N846</f>
        <v>0.94410958904109588</v>
      </c>
      <c r="O660" s="153">
        <f>Kwh!O729/production!O846</f>
        <v>0.43672199170124482</v>
      </c>
      <c r="P660" s="153">
        <f>Kwh!P729/production!P846</f>
        <v>0.42146450531022916</v>
      </c>
      <c r="Q660" s="153">
        <f>Kwh!Q729/production!Q846</f>
        <v>0.43157975933353904</v>
      </c>
    </row>
    <row r="661" spans="1:17" x14ac:dyDescent="0.35">
      <c r="A661" s="33" t="s">
        <v>103</v>
      </c>
      <c r="B661" s="154">
        <f>Kwh!B730/production!B847</f>
        <v>0.65015479876160986</v>
      </c>
      <c r="C661" s="154">
        <f>Kwh!C730/production!C847</f>
        <v>0.55510204081632653</v>
      </c>
      <c r="D661" s="154">
        <f>Kwh!D730/production!D847</f>
        <v>0.54719562243502051</v>
      </c>
      <c r="E661" s="154">
        <f>Kwh!E730/production!E847</f>
        <v>0.57294429708222816</v>
      </c>
      <c r="F661" s="154">
        <f>Kwh!F730/production!F847</f>
        <v>0.515625</v>
      </c>
      <c r="G661" s="154">
        <f>Kwh!G730/production!G847</f>
        <v>0.52077922077922079</v>
      </c>
      <c r="H661" s="154">
        <f>Kwh!H730/production!H847</f>
        <v>0.54873164218958614</v>
      </c>
      <c r="I661" s="154">
        <f>Kwh!I730/production!I847</f>
        <v>0.55077633235417545</v>
      </c>
      <c r="J661" s="153">
        <f>Kwh!J730/production!J847</f>
        <v>0.52812071330589849</v>
      </c>
      <c r="K661" s="153">
        <f>Kwh!K730/production!K847</f>
        <v>0.54583921015514814</v>
      </c>
      <c r="L661" s="153">
        <f>Kwh!L730/production!L847</f>
        <v>0.55255681818181823</v>
      </c>
      <c r="M661" s="153">
        <f>Kwh!M730/production!M847</f>
        <v>0.47360248447204967</v>
      </c>
      <c r="N661" s="153">
        <f>Kwh!N730/production!N847</f>
        <v>0.45758661887694146</v>
      </c>
      <c r="O661" s="153">
        <f>Kwh!O730/production!O847</f>
        <v>0.59840000000000004</v>
      </c>
      <c r="P661" s="153">
        <f>Kwh!P730/production!P847</f>
        <v>0.51347708894878707</v>
      </c>
      <c r="Q661" s="153">
        <f>Kwh!Q730/Kwh!Q730/production!Q847</f>
        <v>2.0040080160320641E-4</v>
      </c>
    </row>
    <row r="662" spans="1:17" x14ac:dyDescent="0.35">
      <c r="A662" s="54" t="s">
        <v>117</v>
      </c>
      <c r="B662" s="202">
        <f>Kwh!B731/production!B850</f>
        <v>0.57269700332963369</v>
      </c>
      <c r="C662" s="202">
        <f>Kwh!C731/production!C850</f>
        <v>0.47280666931321952</v>
      </c>
      <c r="D662" s="202">
        <f>Kwh!D731/production!D850</f>
        <v>0.50822669104204754</v>
      </c>
      <c r="E662" s="202">
        <f>Kwh!E731/production!E850</f>
        <v>0.51787132644956313</v>
      </c>
      <c r="F662" s="202">
        <f>Kwh!F731/production!F850</f>
        <v>0.48653846153846153</v>
      </c>
      <c r="G662" s="202">
        <f>Kwh!G731/production!G850</f>
        <v>0.49875207986688852</v>
      </c>
      <c r="H662" s="202">
        <f>Kwh!H731/production!H850</f>
        <v>0.49202127659574468</v>
      </c>
      <c r="I662" s="202">
        <f>Kwh!I731/production!I850</f>
        <v>0.5041255084253341</v>
      </c>
      <c r="J662" s="202">
        <f>Kwh!J731/production!J850</f>
        <v>0.48551263001485884</v>
      </c>
      <c r="K662" s="202">
        <f>Kwh!K731/production!K850</f>
        <v>0.45451237263464339</v>
      </c>
      <c r="L662" s="202">
        <f>Kwh!L731/production!L850</f>
        <v>0.35919234856535598</v>
      </c>
      <c r="M662" s="202">
        <f>Kwh!M731/production!M850</f>
        <v>0.19609345078513979</v>
      </c>
      <c r="N662" s="202">
        <f>Kwh!N731/production!N850</f>
        <v>0.77996422182468694</v>
      </c>
      <c r="O662" s="202">
        <f>Kwh!O731/production!O850</f>
        <v>0.47818115144847817</v>
      </c>
      <c r="P662" s="202">
        <f>Kwh!P731/production!P850</f>
        <v>0.45230998509687032</v>
      </c>
      <c r="Q662" s="202">
        <f>Kwh!Q731/production!Q850</f>
        <v>0.46016771488469604</v>
      </c>
    </row>
    <row r="663" spans="1:17" x14ac:dyDescent="0.35">
      <c r="A663" s="56" t="s">
        <v>9</v>
      </c>
      <c r="B663" s="203">
        <f>Kwh!B732/production!B851</f>
        <v>0.9218006255949952</v>
      </c>
      <c r="C663" s="203">
        <f>Kwh!C732/production!C851</f>
        <v>0.93153134202776611</v>
      </c>
      <c r="D663" s="203">
        <f>Kwh!D732/production!D851</f>
        <v>0.82450957220515242</v>
      </c>
      <c r="E663" s="203">
        <f>Kwh!E732/production!E851</f>
        <v>1.0249999999999999</v>
      </c>
      <c r="F663" s="203">
        <f>Kwh!F732/production!F851</f>
        <v>0.80781758957654726</v>
      </c>
      <c r="G663" s="203">
        <f>Kwh!G732/production!G851</f>
        <v>0.79900974779514156</v>
      </c>
      <c r="H663" s="203">
        <f>Kwh!H732/production!H851</f>
        <v>0.92088982493089377</v>
      </c>
      <c r="I663" s="194">
        <f>Kwh!I732/production!I851</f>
        <v>0.89319305817822137</v>
      </c>
      <c r="J663" s="194">
        <f>Kwh!J732/production!J851</f>
        <v>0.62115072933549431</v>
      </c>
      <c r="K663" s="194">
        <f>Kwh!K732/production!K851</f>
        <v>0.55276932440657334</v>
      </c>
      <c r="L663" s="194">
        <f>Kwh!L732/production!L851</f>
        <v>0.73606035600612996</v>
      </c>
      <c r="M663" s="194">
        <f>Kwh!M732/production!M851</f>
        <v>1.0030698388334613</v>
      </c>
      <c r="N663" s="194">
        <f>Kwh!N732/production!N851</f>
        <v>0.84194226302400177</v>
      </c>
      <c r="O663" s="194">
        <f>Kwh!O732/production!O851</f>
        <v>0.84133495952988135</v>
      </c>
      <c r="P663" s="194">
        <f>Kwh!P732/production!P851</f>
        <v>1.0869988864142539</v>
      </c>
      <c r="Q663" s="194">
        <f>Kwh!Q732/production!Q851</f>
        <v>0.81718909435921305</v>
      </c>
    </row>
    <row r="665" spans="1:17" ht="15.5" x14ac:dyDescent="0.35">
      <c r="A665" s="33" t="s">
        <v>1</v>
      </c>
      <c r="B665" s="64" t="s">
        <v>1028</v>
      </c>
      <c r="C665" s="64" t="s">
        <v>1059</v>
      </c>
      <c r="D665" s="64" t="s">
        <v>1060</v>
      </c>
      <c r="E665" s="64" t="s">
        <v>1061</v>
      </c>
      <c r="F665" s="64" t="s">
        <v>1062</v>
      </c>
      <c r="G665" s="64" t="s">
        <v>1063</v>
      </c>
      <c r="H665" s="64" t="s">
        <v>1064</v>
      </c>
      <c r="I665" s="65" t="s">
        <v>1073</v>
      </c>
      <c r="J665" s="64" t="s">
        <v>1065</v>
      </c>
      <c r="K665" s="64" t="s">
        <v>1066</v>
      </c>
      <c r="L665" s="64" t="s">
        <v>1067</v>
      </c>
      <c r="M665" s="64" t="s">
        <v>1068</v>
      </c>
      <c r="N665" s="64" t="s">
        <v>1069</v>
      </c>
      <c r="O665" s="64" t="s">
        <v>1070</v>
      </c>
      <c r="P665" s="64" t="s">
        <v>1071</v>
      </c>
      <c r="Q665" s="65" t="s">
        <v>2050</v>
      </c>
    </row>
    <row r="666" spans="1:17" x14ac:dyDescent="0.35">
      <c r="A666" s="33" t="s">
        <v>2</v>
      </c>
      <c r="B666" s="154">
        <f>Kwh!B735/production!$B$855</f>
        <v>9.4339622641509441E-2</v>
      </c>
      <c r="C666" s="154">
        <f>Kwh!C735/production!$B$855</f>
        <v>9.056603773584905E-2</v>
      </c>
      <c r="D666" s="154">
        <f>Kwh!D735/production!$B$855</f>
        <v>1.1320754716981132</v>
      </c>
      <c r="E666" s="154">
        <f>Kwh!E735/production!$B$855</f>
        <v>1.2075471698113207</v>
      </c>
      <c r="F666" s="154">
        <f>Kwh!F735/production!$B$855</f>
        <v>0.90188679245283021</v>
      </c>
      <c r="G666" s="154">
        <f>Kwh!G735/production!$B$855</f>
        <v>1.2490566037735849</v>
      </c>
      <c r="H666" s="154">
        <f>Kwh!H735/production!$B$855</f>
        <v>2.1773584905660379</v>
      </c>
      <c r="I666" s="154">
        <f>Kwh!I735/production!$I$855</f>
        <v>0.94044536509580523</v>
      </c>
      <c r="J666" s="154">
        <f>Kwh!J735/production!J855</f>
        <v>9.3023255813953487E-2</v>
      </c>
      <c r="K666" s="154">
        <f>Kwh!K735/production!K855</f>
        <v>0.37183098591549296</v>
      </c>
      <c r="L666" s="154">
        <f>Kwh!L735/production!L855</f>
        <v>1.0705882352941176</v>
      </c>
      <c r="M666" s="154">
        <f>Kwh!M735/production!M855</f>
        <v>1.375</v>
      </c>
      <c r="N666" s="154">
        <f>Kwh!N735/production!N855</f>
        <v>1.1764705882352942</v>
      </c>
      <c r="O666" s="154">
        <f>Kwh!O735/production!O855</f>
        <v>1.3263598326359833</v>
      </c>
      <c r="P666" s="154">
        <f>Kwh!P735/production!P855</f>
        <v>1.25</v>
      </c>
      <c r="Q666" s="154">
        <f>Kwh!Q735/production!Q855</f>
        <v>0.93708002443494198</v>
      </c>
    </row>
    <row r="667" spans="1:17" x14ac:dyDescent="0.35">
      <c r="A667" s="33" t="s">
        <v>3</v>
      </c>
      <c r="B667" s="154">
        <f>Kwh!B736/production!$B$856</f>
        <v>1.4465875370919881</v>
      </c>
      <c r="C667" s="154">
        <f>Kwh!C736/production!$B$856</f>
        <v>1.8412462908011868</v>
      </c>
      <c r="D667" s="154">
        <f>Kwh!D736/production!$B$856</f>
        <v>1.9213649851632046</v>
      </c>
      <c r="E667" s="154">
        <f>Kwh!E736/production!$B$856</f>
        <v>2.0267062314540061</v>
      </c>
      <c r="F667" s="154">
        <f>Kwh!F736/production!$B$856</f>
        <v>1.6409495548961424</v>
      </c>
      <c r="G667" s="154">
        <f>Kwh!G736/production!$B$856</f>
        <v>1.3887240356083086</v>
      </c>
      <c r="H667" s="154">
        <f>Kwh!H736/production!$B$856</f>
        <v>1.8516320474777448</v>
      </c>
      <c r="I667" s="154">
        <f>Kwh!I736/production!$I$856</f>
        <v>1.7777535916412712</v>
      </c>
      <c r="J667" s="154">
        <f>Kwh!J736/production!J856</f>
        <v>1.8176100628930818</v>
      </c>
      <c r="K667" s="154">
        <f>Kwh!K736/production!K856</f>
        <v>1.9740932642487046</v>
      </c>
      <c r="L667" s="154">
        <f>Kwh!L736/production!L856</f>
        <v>1.5144157814871018</v>
      </c>
      <c r="M667" s="154">
        <f>Kwh!M736/production!M856</f>
        <v>1.674074074074074</v>
      </c>
      <c r="N667" s="154">
        <f>Kwh!N736/production!N856</f>
        <v>2.1270553064275037</v>
      </c>
      <c r="O667" s="154">
        <f>Kwh!O736/production!O856</f>
        <v>2.1621621621621623</v>
      </c>
      <c r="P667" s="154">
        <f>Kwh!P736/production!P856</f>
        <v>2.209119496855346</v>
      </c>
      <c r="Q667" s="154">
        <f>Kwh!Q736/production!Q856</f>
        <v>1.9293928242870286</v>
      </c>
    </row>
    <row r="668" spans="1:17" x14ac:dyDescent="0.35">
      <c r="A668" s="33" t="s">
        <v>100</v>
      </c>
      <c r="B668" s="154">
        <f>Kwh!B737/production!$B$857</f>
        <v>1.2833333333333334</v>
      </c>
      <c r="C668" s="154">
        <f>Kwh!C737/production!$B$857</f>
        <v>3.4833333333333334</v>
      </c>
      <c r="D668" s="154">
        <f>Kwh!D737/production!$B$857</f>
        <v>3.6</v>
      </c>
      <c r="E668" s="154">
        <f>Kwh!E737/production!$B$857</f>
        <v>3.3666666666666667</v>
      </c>
      <c r="F668" s="154">
        <f>Kwh!F737/production!$B$857</f>
        <v>3.4833333333333334</v>
      </c>
      <c r="G668" s="154">
        <f>Kwh!G737/production!$B$857</f>
        <v>3.6666666666666665</v>
      </c>
      <c r="H668" s="154">
        <f>Kwh!H737/production!$B$857</f>
        <v>1.7</v>
      </c>
      <c r="I668" s="154">
        <f>Kwh!I737/production!$I$857</f>
        <v>0.95366795366795365</v>
      </c>
      <c r="J668" s="154">
        <f>Kwh!J737/production!J857</f>
        <v>0.94210526315789478</v>
      </c>
      <c r="K668" s="154">
        <f>Kwh!K737/production!K857</f>
        <v>1.28</v>
      </c>
      <c r="L668" s="154">
        <f>Kwh!L737/production!L857</f>
        <v>0.81</v>
      </c>
      <c r="M668" s="154">
        <f>Kwh!M737/production!M857</f>
        <v>0.84799999999999998</v>
      </c>
      <c r="N668" s="154">
        <f>Kwh!N737/production!N857</f>
        <v>0.80333333333333334</v>
      </c>
      <c r="O668" s="154">
        <f>Kwh!O737/production!O857</f>
        <v>0.86799999999999999</v>
      </c>
      <c r="P668" s="154">
        <f>Kwh!P737/production!P857</f>
        <v>0.85599999999999998</v>
      </c>
      <c r="Q668" s="154">
        <f>Kwh!Q737/production!Q857</f>
        <v>0.69183040330920376</v>
      </c>
    </row>
    <row r="669" spans="1:17" x14ac:dyDescent="0.35">
      <c r="A669" s="33" t="s">
        <v>125</v>
      </c>
      <c r="B669" s="154">
        <f>Kwh!B739/production!$B$859</f>
        <v>0.99637305699481871</v>
      </c>
      <c r="C669" s="154">
        <f>Kwh!C739/production!$B$859</f>
        <v>1.2196891191709844</v>
      </c>
      <c r="D669" s="154">
        <f>Kwh!D739/production!$B$859</f>
        <v>1.4352331606217616</v>
      </c>
      <c r="E669" s="154">
        <f>Kwh!E739/production!$B$859</f>
        <v>2.6388601036269428</v>
      </c>
      <c r="F669" s="154">
        <f>Kwh!F739/production!$B$859</f>
        <v>2.4730569948186529</v>
      </c>
      <c r="G669" s="154">
        <f>Kwh!G739/production!$B$859</f>
        <v>1.3284974093264248</v>
      </c>
      <c r="H669" s="154">
        <f>Kwh!H739/production!$B$859</f>
        <v>1.1248704663212434</v>
      </c>
      <c r="I669" s="154">
        <f>Kwh!I739/production!$I$859</f>
        <v>1.1180085730516964</v>
      </c>
      <c r="J669" s="154">
        <f>Kwh!J739/production!J859</f>
        <v>1.0352781546811398</v>
      </c>
      <c r="K669" s="154">
        <f>Kwh!K739/production!K859</f>
        <v>0.94434952404198191</v>
      </c>
      <c r="L669" s="154">
        <f>Kwh!L739/production!L859</f>
        <v>1.1303425280387995</v>
      </c>
      <c r="M669" s="154">
        <f>Kwh!M739/production!M859</f>
        <v>1.3285714285714285</v>
      </c>
      <c r="N669" s="154">
        <f>Kwh!N739/production!N859</f>
        <v>0.88670766319772942</v>
      </c>
      <c r="O669" s="154">
        <f>Kwh!O739/production!O859</f>
        <v>1.3453947368421053</v>
      </c>
      <c r="P669" s="154">
        <f>Kwh!P739/production!P859</f>
        <v>0.97733184689706432</v>
      </c>
      <c r="Q669" s="154">
        <f>Kwh!Q739/production!Q859</f>
        <v>1.0962403023672169</v>
      </c>
    </row>
    <row r="670" spans="1:17" x14ac:dyDescent="0.35">
      <c r="A670" s="198" t="s">
        <v>119</v>
      </c>
      <c r="B670" s="199">
        <f>Kwh!B740/production!$B$860</f>
        <v>1.0242403550699897</v>
      </c>
      <c r="C670" s="199">
        <f>Kwh!C740/production!$B$860</f>
        <v>1.306930693069307</v>
      </c>
      <c r="D670" s="199">
        <f>Kwh!D740/production!$B$860</f>
        <v>1.5640150221918743</v>
      </c>
      <c r="E670" s="199">
        <f>Kwh!E740/production!$B$860</f>
        <v>2.3834073062478662</v>
      </c>
      <c r="F670" s="199">
        <f>Kwh!F740/production!$B$860</f>
        <v>2.1601229088426086</v>
      </c>
      <c r="G670" s="199">
        <f>Kwh!G740/production!$B$860</f>
        <v>1.3830658927961761</v>
      </c>
      <c r="H670" s="199">
        <f>Kwh!H740/production!$B$860</f>
        <v>1.3991123250256061</v>
      </c>
      <c r="I670" s="199">
        <f>Kwh!I740/production!$I$860</f>
        <v>1.2044563345182688</v>
      </c>
      <c r="J670" s="199">
        <f>Kwh!J740/production!J860</f>
        <v>1.1158134820070957</v>
      </c>
      <c r="K670" s="199">
        <f>Kwh!K740/production!K860</f>
        <v>1.0237341772151898</v>
      </c>
      <c r="L670" s="199">
        <f>Kwh!L740/production!L860</f>
        <v>1.1635049683830172</v>
      </c>
      <c r="M670" s="199">
        <f>Kwh!M740/production!M860</f>
        <v>1.3440925700365407</v>
      </c>
      <c r="N670" s="199">
        <f>Kwh!N740/production!N860</f>
        <v>1.0470653377630121</v>
      </c>
      <c r="O670" s="199">
        <f>Kwh!O740/production!O860</f>
        <v>1.4222879684418146</v>
      </c>
      <c r="P670" s="199">
        <f>Kwh!P740/production!P860</f>
        <v>1.1548549810844893</v>
      </c>
      <c r="Q670" s="199">
        <f>Kwh!Q740/production!Q860</f>
        <v>1.1699017421182711</v>
      </c>
    </row>
    <row r="671" spans="1:17" x14ac:dyDescent="0.35">
      <c r="A671" s="33" t="s">
        <v>4</v>
      </c>
      <c r="B671" s="154">
        <f>Kwh!B741/production!$B$861</f>
        <v>0.54330708661417326</v>
      </c>
      <c r="C671" s="154">
        <f>Kwh!C741/production!$B$861</f>
        <v>0.95196850393700783</v>
      </c>
      <c r="D671" s="154">
        <f>Kwh!D741/production!$B$861</f>
        <v>0.87952755905511815</v>
      </c>
      <c r="E671" s="154">
        <f>Kwh!E741/production!$B$861</f>
        <v>1.0330708661417323</v>
      </c>
      <c r="F671" s="154">
        <f>Kwh!F741/production!$B$861</f>
        <v>0.71732283464566926</v>
      </c>
      <c r="G671" s="154">
        <f>Kwh!G741/production!$B$861</f>
        <v>0.44881889763779526</v>
      </c>
      <c r="H671" s="154">
        <f>Kwh!H741/production!$B$861</f>
        <v>0.90944881889763785</v>
      </c>
      <c r="I671" s="154">
        <f>Kwh!I741/production!$I$861</f>
        <v>0.55414975730086735</v>
      </c>
      <c r="J671" s="154">
        <f>Kwh!J741/production!J861</f>
        <v>0.67078443483631867</v>
      </c>
      <c r="K671" s="154">
        <f>Kwh!K741/production!K861</f>
        <v>0.62890173410404626</v>
      </c>
      <c r="L671" s="154">
        <f>Kwh!L741/production!L861</f>
        <v>0.50059594755661507</v>
      </c>
      <c r="M671" s="154">
        <f>Kwh!M741/production!M861</f>
        <v>0.60551248923341949</v>
      </c>
      <c r="N671" s="154">
        <f>Kwh!N741/production!N861</f>
        <v>0.40340909090909088</v>
      </c>
      <c r="O671" s="154">
        <f>Kwh!O741/production!O861</f>
        <v>1.111842105263158</v>
      </c>
      <c r="P671" s="154">
        <f>Kwh!P741/production!P861</f>
        <v>0.7179624664879356</v>
      </c>
      <c r="Q671" s="154">
        <f>Kwh!Q741/production!Q861</f>
        <v>0.66579192415135868</v>
      </c>
    </row>
    <row r="672" spans="1:17" x14ac:dyDescent="0.35">
      <c r="A672" s="33" t="s">
        <v>112</v>
      </c>
      <c r="B672" s="153">
        <v>0</v>
      </c>
      <c r="C672" s="153">
        <v>0</v>
      </c>
      <c r="D672" s="153">
        <v>0</v>
      </c>
      <c r="E672" s="153">
        <v>0</v>
      </c>
      <c r="F672" s="153">
        <v>0</v>
      </c>
      <c r="G672" s="153">
        <v>0</v>
      </c>
      <c r="H672" s="153">
        <v>0</v>
      </c>
      <c r="I672" s="154">
        <v>0</v>
      </c>
      <c r="J672" s="153">
        <v>0</v>
      </c>
      <c r="K672" s="153">
        <v>0</v>
      </c>
      <c r="L672" s="153">
        <v>0</v>
      </c>
      <c r="M672" s="153">
        <v>0</v>
      </c>
      <c r="N672" s="153">
        <v>0</v>
      </c>
      <c r="O672" s="153">
        <v>0</v>
      </c>
      <c r="P672" s="153">
        <v>0</v>
      </c>
      <c r="Q672" s="153">
        <v>0</v>
      </c>
    </row>
    <row r="673" spans="1:17" x14ac:dyDescent="0.35">
      <c r="A673" s="33" t="s">
        <v>128</v>
      </c>
      <c r="B673" s="153">
        <v>0</v>
      </c>
      <c r="C673" s="153">
        <v>0</v>
      </c>
      <c r="D673" s="153">
        <v>0</v>
      </c>
      <c r="E673" s="153">
        <v>0</v>
      </c>
      <c r="F673" s="153">
        <v>0</v>
      </c>
      <c r="G673" s="153">
        <v>0</v>
      </c>
      <c r="H673" s="153">
        <f>Kwh!H743/production!$H$865</f>
        <v>0.97872340425531912</v>
      </c>
      <c r="I673" s="153">
        <f>Kwh!I743/production!$I$865</f>
        <v>0.97872340425531912</v>
      </c>
      <c r="J673" s="153">
        <v>0</v>
      </c>
      <c r="K673" s="153">
        <v>0</v>
      </c>
      <c r="L673" s="153">
        <v>0</v>
      </c>
      <c r="M673" s="153">
        <v>0</v>
      </c>
      <c r="N673" s="153">
        <v>0</v>
      </c>
      <c r="O673" s="153">
        <v>0</v>
      </c>
      <c r="P673" s="153">
        <f>Kwh!P743/production!P865</f>
        <v>0.88073394495412849</v>
      </c>
      <c r="Q673" s="153">
        <f>Kwh!Q743/production!Q865</f>
        <v>0.88073394495412849</v>
      </c>
    </row>
    <row r="674" spans="1:17" x14ac:dyDescent="0.35">
      <c r="A674" s="46" t="s">
        <v>118</v>
      </c>
      <c r="B674" s="201">
        <f>Kwh!B744/production!$B$866</f>
        <v>0.54330708661417326</v>
      </c>
      <c r="C674" s="201">
        <f>Kwh!C744/production!$B$866</f>
        <v>0.95196850393700783</v>
      </c>
      <c r="D674" s="201">
        <f>Kwh!D744/production!$B$866</f>
        <v>0.87952755905511815</v>
      </c>
      <c r="E674" s="201">
        <f>Kwh!E744/production!$B$866</f>
        <v>1.0330708661417323</v>
      </c>
      <c r="F674" s="201">
        <f>Kwh!F744/production!$B$866</f>
        <v>0.71732283464566926</v>
      </c>
      <c r="G674" s="201">
        <f>Kwh!G744/production!$B$866</f>
        <v>0.44881889763779526</v>
      </c>
      <c r="H674" s="201">
        <f>Kwh!H744/production!$B$866</f>
        <v>0.98188976377952752</v>
      </c>
      <c r="I674" s="201">
        <f>Kwh!I744/production!$I$866</f>
        <v>0.53846153846153844</v>
      </c>
      <c r="J674" s="201">
        <f>Kwh!J744/production!J866</f>
        <v>0.67078443483631867</v>
      </c>
      <c r="K674" s="201">
        <f>Kwh!K744/production!K866</f>
        <v>0.62890173410404626</v>
      </c>
      <c r="L674" s="201">
        <f>Kwh!L744/production!L866</f>
        <v>0.50059594755661507</v>
      </c>
      <c r="M674" s="201">
        <f>Kwh!M744/production!M866</f>
        <v>0.60551248923341949</v>
      </c>
      <c r="N674" s="201">
        <f>Kwh!N744/production!N866</f>
        <v>0.40340909090909088</v>
      </c>
      <c r="O674" s="201">
        <f>Kwh!O744/production!O866</f>
        <v>1.111842105263158</v>
      </c>
      <c r="P674" s="201">
        <f>Kwh!P744/production!P866</f>
        <v>0.59766763848396498</v>
      </c>
      <c r="Q674" s="201">
        <f>Kwh!Q744/production!Q866</f>
        <v>0.64466758441979111</v>
      </c>
    </row>
    <row r="675" spans="1:17" x14ac:dyDescent="0.35">
      <c r="A675" s="33" t="s">
        <v>99</v>
      </c>
      <c r="B675" s="154">
        <f>Kwh!B745/production!$B$867</f>
        <v>0.50847457627118642</v>
      </c>
      <c r="C675" s="154">
        <f>Kwh!C745/production!$B$867</f>
        <v>1.0254237288135593</v>
      </c>
      <c r="D675" s="154">
        <f>Kwh!D745/production!$B$867</f>
        <v>0.83898305084745761</v>
      </c>
      <c r="E675" s="154">
        <f>Kwh!E745/production!$B$867</f>
        <v>0.86440677966101698</v>
      </c>
      <c r="F675" s="154">
        <f>Kwh!F745/production!$B$867</f>
        <v>1.5847457627118644</v>
      </c>
      <c r="G675" s="154">
        <f>Kwh!G745/production!$B$867</f>
        <v>0.68644067796610164</v>
      </c>
      <c r="H675" s="154">
        <f>Kwh!H745/production!$B$867</f>
        <v>0.67796610169491522</v>
      </c>
      <c r="I675" s="154">
        <f>Kwh!I745/production!$I$867</f>
        <v>0.51156271899089001</v>
      </c>
      <c r="J675" s="153">
        <f>Kwh!J745/production!J867</f>
        <v>0.51207729468599039</v>
      </c>
      <c r="K675" s="153">
        <f>Kwh!K745/production!K867</f>
        <v>0.51</v>
      </c>
      <c r="L675" s="153">
        <f>Kwh!L745/production!L867</f>
        <v>0.5161290322580645</v>
      </c>
      <c r="M675" s="153">
        <f>Kwh!M745/production!M867</f>
        <v>0.47046413502109707</v>
      </c>
      <c r="N675" s="153">
        <f>Kwh!N745/production!N867</f>
        <v>0.51980198019801982</v>
      </c>
      <c r="O675" s="153">
        <f>Kwh!O745/production!O867</f>
        <v>0.46709677419354839</v>
      </c>
      <c r="P675" s="153">
        <f>Kwh!P745/production!P867</f>
        <v>0.52356020942408377</v>
      </c>
      <c r="Q675" s="153">
        <f>Kwh!Q745/production!Q867</f>
        <v>0.48948545861297538</v>
      </c>
    </row>
    <row r="676" spans="1:17" x14ac:dyDescent="0.35">
      <c r="A676" s="33" t="s">
        <v>7</v>
      </c>
      <c r="B676" s="154">
        <f>Kwh!B746/production!$B$868</f>
        <v>0.42409766454352443</v>
      </c>
      <c r="C676" s="154">
        <f>Kwh!C746/production!$B$868</f>
        <v>0.41825902335456477</v>
      </c>
      <c r="D676" s="154">
        <f>Kwh!D746/production!$B$868</f>
        <v>0.15711252653927812</v>
      </c>
      <c r="E676" s="154">
        <f>Kwh!E746/production!$B$868</f>
        <v>0.3497876857749469</v>
      </c>
      <c r="F676" s="154">
        <f>Kwh!F746/production!$B$868</f>
        <v>0.41188959660297242</v>
      </c>
      <c r="G676" s="154">
        <f>Kwh!G746/production!$B$868</f>
        <v>0.45276008492569003</v>
      </c>
      <c r="H676" s="154">
        <f>Kwh!H746/production!$B$868</f>
        <v>0.41348195329087051</v>
      </c>
      <c r="I676" s="154">
        <f>Kwh!I746/production!$I$868</f>
        <v>0.42391025092061319</v>
      </c>
      <c r="J676" s="153">
        <f>Kwh!J746/production!J868</f>
        <v>0.52615617892342681</v>
      </c>
      <c r="K676" s="153">
        <f>Kwh!K746/production!K868</f>
        <v>0.385502471169687</v>
      </c>
      <c r="L676" s="153">
        <f>Kwh!L746/production!L868</f>
        <v>0.41395592864637987</v>
      </c>
      <c r="M676" s="153">
        <f>Kwh!M746/production!M868</f>
        <v>0.45742092457420924</v>
      </c>
      <c r="N676" s="153">
        <f>Kwh!N746/production!N868</f>
        <v>0.47348242811501595</v>
      </c>
      <c r="O676" s="153">
        <f>Kwh!O746/production!O868</f>
        <v>0.48207754206291148</v>
      </c>
      <c r="P676" s="153">
        <f>Kwh!P746/production!P868</f>
        <v>0.46240601503759399</v>
      </c>
      <c r="Q676" s="153">
        <f>Kwh!Q746/production!Q868</f>
        <v>0.45239793189516847</v>
      </c>
    </row>
    <row r="677" spans="1:17" x14ac:dyDescent="0.35">
      <c r="A677" s="33" t="s">
        <v>103</v>
      </c>
      <c r="B677" s="154">
        <f>Kwh!B747/production!$B$869</f>
        <v>0.51017639077340571</v>
      </c>
      <c r="C677" s="154">
        <f>Kwh!C747/production!$B$869</f>
        <v>0.48303934871099052</v>
      </c>
      <c r="D677" s="154">
        <f>Kwh!D747/production!$B$869</f>
        <v>0.43690637720488468</v>
      </c>
      <c r="E677" s="154">
        <f>Kwh!E747/production!$B$869</f>
        <v>0.54409769335142466</v>
      </c>
      <c r="F677" s="154">
        <f>Kwh!F747/production!$B$869</f>
        <v>1.1316146540027137</v>
      </c>
      <c r="G677" s="154">
        <f>Kwh!G747/production!$B$869</f>
        <v>0.53731343283582089</v>
      </c>
      <c r="H677" s="154">
        <f>Kwh!H747/production!$B$869</f>
        <v>0.5074626865671642</v>
      </c>
      <c r="I677" s="154">
        <f>Kwh!I747/production!$I$869</f>
        <v>0.59202632088252372</v>
      </c>
      <c r="J677" s="153">
        <f>Kwh!J747/production!J869</f>
        <v>0.48578811369509045</v>
      </c>
      <c r="K677" s="153">
        <f>Kwh!K747/production!K869</f>
        <v>0.50408719346049047</v>
      </c>
      <c r="L677" s="153">
        <f>Kwh!L747/production!L869</f>
        <v>0.50408719346049047</v>
      </c>
      <c r="M677" s="153">
        <f>Kwh!M747/production!M869</f>
        <v>0.53333333333333333</v>
      </c>
      <c r="N677" s="153">
        <f>Kwh!N747/production!N869</f>
        <v>0.535230352303523</v>
      </c>
      <c r="O677" s="153">
        <f>Kwh!O747/production!O869</f>
        <v>0.54659248956884565</v>
      </c>
      <c r="P677" s="153">
        <f>Kwh!P747/production!P869</f>
        <v>0.54127198917456021</v>
      </c>
      <c r="Q677" s="153">
        <f>Kwh!P747/production!P869</f>
        <v>0.54127198917456021</v>
      </c>
    </row>
    <row r="678" spans="1:17" x14ac:dyDescent="0.35">
      <c r="A678" s="54" t="s">
        <v>117</v>
      </c>
      <c r="B678" s="202">
        <f>Kwh!B748/production!$B$872</f>
        <v>0.45089448703906537</v>
      </c>
      <c r="C678" s="202">
        <f>Kwh!C748/production!$B$872</f>
        <v>0.46184738955823296</v>
      </c>
      <c r="D678" s="202">
        <f>Kwh!D748/production!$B$872</f>
        <v>0.26177437020810512</v>
      </c>
      <c r="E678" s="202">
        <f>Kwh!E748/production!$B$872</f>
        <v>0.42424242424242425</v>
      </c>
      <c r="F678" s="202">
        <f>Kwh!F748/production!$B$872</f>
        <v>0.65607886089813805</v>
      </c>
      <c r="G678" s="202">
        <f>Kwh!G748/production!$B$872</f>
        <v>0.4855786783497627</v>
      </c>
      <c r="H678" s="202">
        <f>Kwh!H748/production!$B$872</f>
        <v>0.45016429353778753</v>
      </c>
      <c r="I678" s="202">
        <f>Kwh!I748/production!$I$872</f>
        <v>0.47829894368124348</v>
      </c>
      <c r="J678" s="202">
        <f>Kwh!J748/production!J872</f>
        <v>0.51130434782608691</v>
      </c>
      <c r="K678" s="202">
        <f>Kwh!K748/production!K872</f>
        <v>0.4261343012704174</v>
      </c>
      <c r="L678" s="202">
        <f>Kwh!L748/production!L872</f>
        <v>0.44409058740268931</v>
      </c>
      <c r="M678" s="202">
        <f>Kwh!M748/production!M872</f>
        <v>0.47942817294281731</v>
      </c>
      <c r="N678" s="202">
        <f>Kwh!N748/production!N872</f>
        <v>0.49540918163672654</v>
      </c>
      <c r="O678" s="202">
        <f>Kwh!O748/production!O872</f>
        <v>0.494232785739252</v>
      </c>
      <c r="P678" s="202">
        <f>Kwh!P748/production!P872</f>
        <v>0.49010292953285828</v>
      </c>
      <c r="Q678" s="202">
        <f>Kwh!Q748/production!Q872</f>
        <v>0.47599377715787777</v>
      </c>
    </row>
    <row r="679" spans="1:17" x14ac:dyDescent="0.35">
      <c r="A679" s="56" t="s">
        <v>9</v>
      </c>
      <c r="B679" s="203">
        <f>Kwh!B749/production!$B$873</f>
        <v>0.70985874891899681</v>
      </c>
      <c r="C679" s="203">
        <f>Kwh!C749/production!$B$873</f>
        <v>0.9083309311040646</v>
      </c>
      <c r="D679" s="203">
        <f>Kwh!D749/production!$B$873</f>
        <v>0.92461804554626692</v>
      </c>
      <c r="E679" s="203">
        <f>Kwh!E749/production!$B$873</f>
        <v>1.3627846641683483</v>
      </c>
      <c r="F679" s="203">
        <f>Kwh!F749/production!$B$873</f>
        <v>1.3022484865955606</v>
      </c>
      <c r="G679" s="203">
        <f>Kwh!G749/production!$B$873</f>
        <v>0.85773998270394924</v>
      </c>
      <c r="H679" s="203">
        <f>Kwh!H749/production!$B$873</f>
        <v>0.94811184779475355</v>
      </c>
      <c r="I679" s="194">
        <f>Kwh!I749/production!$I$873</f>
        <v>0.82951484777198181</v>
      </c>
      <c r="J679" s="194">
        <f>Kwh!J749/production!J873</f>
        <v>0.84742530197075649</v>
      </c>
      <c r="K679" s="194">
        <f>Kwh!K749/production!K873</f>
        <v>0.69835447018132268</v>
      </c>
      <c r="L679" s="194">
        <f>Kwh!L749/production!L873</f>
        <v>0.84180474697716079</v>
      </c>
      <c r="M679" s="194">
        <f>Kwh!M749/production!M873</f>
        <v>0.82266890005583471</v>
      </c>
      <c r="N679" s="194">
        <f>Kwh!N749/production!N873</f>
        <v>0.86874936606146669</v>
      </c>
      <c r="O679" s="194">
        <f>Kwh!O749/production!O873</f>
        <v>0.8065607380830343</v>
      </c>
      <c r="P679" s="194">
        <f>Kwh!P749/production!P873</f>
        <v>1.1782501124606388</v>
      </c>
      <c r="Q679" s="194">
        <f>Kwh!Q749/production!Q873</f>
        <v>0.86723912230395217</v>
      </c>
    </row>
    <row r="681" spans="1:17" ht="15.5" x14ac:dyDescent="0.35">
      <c r="A681" s="33" t="s">
        <v>1</v>
      </c>
      <c r="B681" s="64" t="s">
        <v>1072</v>
      </c>
      <c r="C681" s="64" t="s">
        <v>1092</v>
      </c>
      <c r="D681" s="64" t="s">
        <v>1093</v>
      </c>
      <c r="E681" s="64" t="s">
        <v>1094</v>
      </c>
      <c r="F681" s="64" t="s">
        <v>1095</v>
      </c>
      <c r="G681" s="64" t="s">
        <v>1096</v>
      </c>
      <c r="H681" s="64" t="s">
        <v>1097</v>
      </c>
      <c r="I681" s="65" t="s">
        <v>1132</v>
      </c>
      <c r="J681" s="64" t="s">
        <v>1098</v>
      </c>
      <c r="K681" s="64" t="s">
        <v>1099</v>
      </c>
      <c r="L681" s="64" t="s">
        <v>1100</v>
      </c>
      <c r="M681" s="64" t="s">
        <v>1101</v>
      </c>
      <c r="N681" s="64" t="s">
        <v>1102</v>
      </c>
      <c r="O681" s="64" t="s">
        <v>1103</v>
      </c>
      <c r="P681" s="64" t="s">
        <v>1104</v>
      </c>
      <c r="Q681" s="65" t="s">
        <v>2069</v>
      </c>
    </row>
    <row r="682" spans="1:17" x14ac:dyDescent="0.35">
      <c r="A682" s="33" t="s">
        <v>2</v>
      </c>
      <c r="B682" s="154">
        <f>Kwh!B752/production!B877</f>
        <v>0.12994350282485875</v>
      </c>
      <c r="C682" s="154">
        <f>Kwh!C752/production!C877</f>
        <v>0.6244897959183674</v>
      </c>
      <c r="D682" s="154">
        <f>Kwh!D752/production!D877</f>
        <v>1.6384615384615384</v>
      </c>
      <c r="E682" s="154">
        <f>Kwh!E752/production!E877</f>
        <v>7.8125E-2</v>
      </c>
      <c r="F682" s="154">
        <f>Kwh!F752/production!F877</f>
        <v>1.2392638036809815</v>
      </c>
      <c r="G682" s="154">
        <f>Kwh!G752/production!G877</f>
        <v>1.3523809523809525</v>
      </c>
      <c r="H682" s="154">
        <f>Kwh!H752/production!H877</f>
        <v>1.1233480176211454</v>
      </c>
      <c r="I682" s="154">
        <f>Kwh!I752/production!I877</f>
        <v>0.81676136363636365</v>
      </c>
      <c r="J682" s="154">
        <f>Kwh!J752/production!J877</f>
        <v>0.1103448275862069</v>
      </c>
      <c r="K682" s="154">
        <f>Kwh!K752/production!K877</f>
        <v>1.2079207920792079</v>
      </c>
      <c r="L682" s="154">
        <f>Kwh!L752/production!L877</f>
        <v>1.2279411764705883</v>
      </c>
      <c r="M682" s="154">
        <f>Kwh!M752/production!M877</f>
        <v>1.2931034482758621</v>
      </c>
      <c r="N682" s="154">
        <f>Kwh!N752/production!N877</f>
        <v>1.4642857142857142</v>
      </c>
      <c r="O682" s="154">
        <f>Kwh!O752/production!O877</f>
        <v>1.1275510204081634</v>
      </c>
      <c r="P682" s="154">
        <f>Kwh!P752/production!P877</f>
        <v>1.2738853503184713</v>
      </c>
      <c r="Q682" s="154">
        <f>Kwh!Q752/production!Q877</f>
        <v>1.093235831809872</v>
      </c>
    </row>
    <row r="683" spans="1:17" x14ac:dyDescent="0.35">
      <c r="A683" s="33" t="s">
        <v>3</v>
      </c>
      <c r="B683" s="154">
        <f>Kwh!B753/production!B878</f>
        <v>0.98151260504201676</v>
      </c>
      <c r="C683" s="154">
        <f>Kwh!C753/production!C878</f>
        <v>1.9837758112094395</v>
      </c>
      <c r="D683" s="154">
        <f>Kwh!D753/production!D878</f>
        <v>1.7302533532041728</v>
      </c>
      <c r="E683" s="154">
        <f>Kwh!E753/production!E878</f>
        <v>1.7550387596899224</v>
      </c>
      <c r="F683" s="154">
        <f>Kwh!F753/production!F878</f>
        <v>1.8812785388127853</v>
      </c>
      <c r="G683" s="154">
        <f>Kwh!G753/production!G878</f>
        <v>1.8033333333333332</v>
      </c>
      <c r="H683" s="154">
        <f>Kwh!H753/production!H878</f>
        <v>1.5943952802359882</v>
      </c>
      <c r="I683" s="154">
        <f>Kwh!I753/production!I878</f>
        <v>1.6845711759504862</v>
      </c>
      <c r="J683" s="154">
        <f>Kwh!J753/production!J878</f>
        <v>1.603448275862069</v>
      </c>
      <c r="K683" s="154">
        <f>Kwh!K753/production!K878</f>
        <v>1.8508371385083713</v>
      </c>
      <c r="L683" s="154">
        <f>Kwh!L753/production!L878</f>
        <v>1.723781388478582</v>
      </c>
      <c r="M683" s="154">
        <f>Kwh!M753/production!M878</f>
        <v>1.5508885298869144</v>
      </c>
      <c r="N683" s="154">
        <f>Kwh!N753/production!N878</f>
        <v>1.8753753753753755</v>
      </c>
      <c r="O683" s="154">
        <f>Kwh!O753/production!O878</f>
        <v>1.8860569715142428</v>
      </c>
      <c r="P683" s="154">
        <f>Kwh!P753/production!P878</f>
        <v>1.9044117647058822</v>
      </c>
      <c r="Q683" s="154">
        <f>Kwh!Q753/production!Q878</f>
        <v>1.7741094700260642</v>
      </c>
    </row>
    <row r="684" spans="1:17" x14ac:dyDescent="0.35">
      <c r="A684" s="33" t="s">
        <v>100</v>
      </c>
      <c r="B684" s="154">
        <f>Kwh!B754/production!B879</f>
        <v>0.91228070175438591</v>
      </c>
      <c r="C684" s="154">
        <f>Kwh!C754/production!C879</f>
        <v>0.93333333333333335</v>
      </c>
      <c r="D684" s="154">
        <f>Kwh!D754/production!D879</f>
        <v>0.91874999999999996</v>
      </c>
      <c r="E684" s="154">
        <f>Kwh!E754/production!E879</f>
        <v>0.89473684210526316</v>
      </c>
      <c r="F684" s="154">
        <f>Kwh!F754/production!F879</f>
        <v>1.0149999999999999</v>
      </c>
      <c r="G684" s="154">
        <f>Kwh!G754/production!G879</f>
        <v>1.01</v>
      </c>
      <c r="H684" s="154">
        <f>Kwh!H754/production!H879</f>
        <v>0.87</v>
      </c>
      <c r="I684" s="154">
        <f>Kwh!I754/production!I879</f>
        <v>0.94167306216423641</v>
      </c>
      <c r="J684" s="154">
        <f>Kwh!J754/production!J879</f>
        <v>0.83870967741935487</v>
      </c>
      <c r="K684" s="154">
        <f>Kwh!K754/production!K879</f>
        <v>1.0149999999999999</v>
      </c>
      <c r="L684" s="154">
        <f>Kwh!L754/production!L879</f>
        <v>0.9</v>
      </c>
      <c r="M684" s="154">
        <f>Kwh!M754/production!M879</f>
        <v>0.84736842105263155</v>
      </c>
      <c r="N684" s="154">
        <f>Kwh!N754/production!N879</f>
        <v>0.93333333333333335</v>
      </c>
      <c r="O684" s="154">
        <f>Kwh!O754/production!O879</f>
        <v>0.93333333333333335</v>
      </c>
      <c r="P684" s="154">
        <f>Kwh!P754/production!P879</f>
        <v>0.82</v>
      </c>
      <c r="Q684" s="154">
        <f>Kwh!Q754/production!Q879</f>
        <v>0.69214876033057848</v>
      </c>
    </row>
    <row r="685" spans="1:17" x14ac:dyDescent="0.35">
      <c r="A685" s="33" t="s">
        <v>125</v>
      </c>
      <c r="B685" s="154">
        <f>Kwh!B756/production!B881</f>
        <v>0.49601275917065391</v>
      </c>
      <c r="C685" s="154">
        <f>Kwh!C756/production!C881</f>
        <v>0.48921033910362816</v>
      </c>
      <c r="D685" s="154">
        <f>Kwh!D756/production!D881</f>
        <v>1.1011831905344758</v>
      </c>
      <c r="E685" s="154">
        <f>Kwh!E756/production!E881</f>
        <v>1.1387832699619771</v>
      </c>
      <c r="F685" s="154">
        <f>Kwh!F756/production!F881</f>
        <v>1.0581993569131833</v>
      </c>
      <c r="G685" s="154">
        <f>Kwh!G756/production!G881</f>
        <v>1.025323910482921</v>
      </c>
      <c r="H685" s="154">
        <f>Kwh!H756/production!H881</f>
        <v>0.98299723210755241</v>
      </c>
      <c r="I685" s="154">
        <f>Kwh!I756/production!I881</f>
        <v>0.85464361729740956</v>
      </c>
      <c r="J685" s="154">
        <f>Kwh!J756/production!J881</f>
        <v>0.88372956909361067</v>
      </c>
      <c r="K685" s="154">
        <f>Kwh!K756/production!K881</f>
        <v>1.0174904942965779</v>
      </c>
      <c r="L685" s="154">
        <f>Kwh!L756/production!L881</f>
        <v>1.2218996267109083</v>
      </c>
      <c r="M685" s="154">
        <f>Kwh!M756/production!M881</f>
        <v>1.1104400345125107</v>
      </c>
      <c r="N685" s="154">
        <f>Kwh!N756/production!N881</f>
        <v>1.2120149602618047</v>
      </c>
      <c r="O685" s="154">
        <f>Kwh!O756/production!O881</f>
        <v>0.89488737933500184</v>
      </c>
      <c r="P685" s="154">
        <f>Kwh!P756/production!P881</f>
        <v>1.1714507370054306</v>
      </c>
      <c r="Q685" s="154">
        <f>Kwh!Q756/production!Q881</f>
        <v>1.0857428666698423</v>
      </c>
    </row>
    <row r="686" spans="1:17" x14ac:dyDescent="0.35">
      <c r="A686" s="198" t="s">
        <v>119</v>
      </c>
      <c r="B686" s="199">
        <f>Kwh!B757/production!B882</f>
        <v>0.58694412770809579</v>
      </c>
      <c r="C686" s="199">
        <f>Kwh!C757/production!C882</f>
        <v>0.70288909599254423</v>
      </c>
      <c r="D686" s="199">
        <f>Kwh!D757/production!D882</f>
        <v>1.2368112543962486</v>
      </c>
      <c r="E686" s="199">
        <f>Kwh!E757/production!E882</f>
        <v>1.1759216052263182</v>
      </c>
      <c r="F686" s="199">
        <f>Kwh!F757/production!F882</f>
        <v>1.1941888619854721</v>
      </c>
      <c r="G686" s="199">
        <f>Kwh!G757/production!G882</f>
        <v>1.1461643213799364</v>
      </c>
      <c r="H686" s="199">
        <f>Kwh!H757/production!H882</f>
        <v>1.1014370245139475</v>
      </c>
      <c r="I686" s="199">
        <f>Kwh!I757/production!I882</f>
        <v>0.9980386979972089</v>
      </c>
      <c r="J686" s="199">
        <f>Kwh!J757/production!K882</f>
        <v>0.96177825969097319</v>
      </c>
      <c r="K686" s="199">
        <f>Kwh!K757/production!L882</f>
        <v>1.267231308411215</v>
      </c>
      <c r="L686" s="199">
        <f>Kwh!L757/production!M882</f>
        <v>1.3511057255377159</v>
      </c>
      <c r="M686" s="199">
        <f>Kwh!M757/production!M882</f>
        <v>1.1875189336564678</v>
      </c>
      <c r="N686" s="199">
        <f>Kwh!N757/production!N882</f>
        <v>1.2882162573767371</v>
      </c>
      <c r="O686" s="199">
        <f>Kwh!O757/production!O882</f>
        <v>1.0790218790218791</v>
      </c>
      <c r="P686" s="199">
        <f>Kwh!P757/production!P882</f>
        <v>1.2482085987261147</v>
      </c>
      <c r="Q686" s="199">
        <f>Kwh!Q757/production!Q882</f>
        <v>1.1693021956923937</v>
      </c>
    </row>
    <row r="687" spans="1:17" x14ac:dyDescent="0.35">
      <c r="A687" s="33" t="s">
        <v>4</v>
      </c>
      <c r="B687" s="154">
        <f>Kwh!B758/production!B883</f>
        <v>0.7340894770006301</v>
      </c>
      <c r="C687" s="154">
        <f>Kwh!C758/production!C883</f>
        <v>0.65956284153005462</v>
      </c>
      <c r="D687" s="154">
        <f>Kwh!D758/production!D883</f>
        <v>0.57881136950904388</v>
      </c>
      <c r="E687" s="154">
        <f>Kwh!E758/production!E883</f>
        <v>0.60606060606060608</v>
      </c>
      <c r="F687" s="154">
        <f>Kwh!F758/production!F883</f>
        <v>0.59161976235146962</v>
      </c>
      <c r="G687" s="154">
        <f>Kwh!G758/production!G883</f>
        <v>0.57482337829158636</v>
      </c>
      <c r="H687" s="154">
        <f>Kwh!H758/production!H883</f>
        <v>0.65796124684077506</v>
      </c>
      <c r="I687" s="154">
        <f>Kwh!I758/production!I883</f>
        <v>0.62904119711804918</v>
      </c>
      <c r="J687" s="154">
        <f>Kwh!J758/production!J883</f>
        <v>0.56279701289884587</v>
      </c>
      <c r="K687" s="154">
        <f>Kwh!K758/production!K883</f>
        <v>0.56290115532734275</v>
      </c>
      <c r="L687" s="154">
        <f>Kwh!L758/production!L883</f>
        <v>0.60265319014529373</v>
      </c>
      <c r="M687" s="154">
        <f>Kwh!M758/production!M883</f>
        <v>0.72300981461286806</v>
      </c>
      <c r="N687" s="154">
        <f>Kwh!N758/production!N883</f>
        <v>0.66159420289855075</v>
      </c>
      <c r="O687" s="154">
        <f>Kwh!O758/production!O883</f>
        <v>0.76688102893890675</v>
      </c>
      <c r="P687" s="154">
        <f>Kwh!P758/production!P883</f>
        <v>0.7868421052631579</v>
      </c>
      <c r="Q687" s="154">
        <f>Kwh!Q758/production!Q883</f>
        <v>0.65486820871436258</v>
      </c>
    </row>
    <row r="688" spans="1:17" x14ac:dyDescent="0.35">
      <c r="A688" s="33" t="s">
        <v>195</v>
      </c>
      <c r="B688" s="153">
        <v>0</v>
      </c>
      <c r="C688" s="153">
        <v>0</v>
      </c>
      <c r="D688" s="153">
        <v>0</v>
      </c>
      <c r="E688" s="153">
        <v>0</v>
      </c>
      <c r="F688" s="153">
        <v>0</v>
      </c>
      <c r="G688" s="153">
        <v>0</v>
      </c>
      <c r="H688" s="153">
        <f>Kwh!H759/production!H885</f>
        <v>0.99607843137254903</v>
      </c>
      <c r="I688" s="154">
        <f>Kwh!I759/production!I885</f>
        <v>0.99607843137254903</v>
      </c>
      <c r="J688" s="153">
        <v>0</v>
      </c>
      <c r="K688" s="153">
        <v>0</v>
      </c>
      <c r="L688" s="153">
        <v>0</v>
      </c>
      <c r="M688" s="153">
        <v>0</v>
      </c>
      <c r="N688" s="153">
        <v>0</v>
      </c>
      <c r="O688" s="153">
        <v>0</v>
      </c>
      <c r="P688" s="153">
        <f>Kwh!P759/production!P885</f>
        <v>0</v>
      </c>
      <c r="Q688" s="153">
        <f>Kwh!Q759/production!Q885</f>
        <v>0</v>
      </c>
    </row>
    <row r="689" spans="1:17" x14ac:dyDescent="0.35">
      <c r="A689" s="33" t="s">
        <v>128</v>
      </c>
      <c r="B689" s="153">
        <v>0</v>
      </c>
      <c r="C689" s="153">
        <v>0</v>
      </c>
      <c r="D689" s="153">
        <v>0</v>
      </c>
      <c r="E689" s="153">
        <v>0</v>
      </c>
      <c r="F689" s="153">
        <v>0</v>
      </c>
      <c r="G689" s="153">
        <v>0</v>
      </c>
      <c r="H689" s="153">
        <f>Kwh!H760/production!H887</f>
        <v>0.85365853658536583</v>
      </c>
      <c r="I689" s="153">
        <f>Kwh!I760/production!I887</f>
        <v>0.85365853658536583</v>
      </c>
      <c r="J689" s="153">
        <v>0</v>
      </c>
      <c r="K689" s="153">
        <v>0</v>
      </c>
      <c r="L689" s="153">
        <v>0</v>
      </c>
      <c r="M689" s="153">
        <v>0</v>
      </c>
      <c r="N689" s="153">
        <v>0</v>
      </c>
      <c r="O689" s="153">
        <v>0</v>
      </c>
      <c r="P689" s="153">
        <f>Kwh!P760/production!P887</f>
        <v>0.91176470588235292</v>
      </c>
      <c r="Q689" s="153">
        <f>Kwh!Q760/production!Q887</f>
        <v>0.91176470588235292</v>
      </c>
    </row>
    <row r="690" spans="1:17" x14ac:dyDescent="0.35">
      <c r="A690" s="46" t="s">
        <v>118</v>
      </c>
      <c r="B690" s="201">
        <f>Kwh!B761/production!B888</f>
        <v>0.7340894770006301</v>
      </c>
      <c r="C690" s="201">
        <f>Kwh!C761/production!C888</f>
        <v>0.65956284153005462</v>
      </c>
      <c r="D690" s="201">
        <f>Kwh!D761/production!D888</f>
        <v>0.57881136950904388</v>
      </c>
      <c r="E690" s="201">
        <f>Kwh!E761/production!E888</f>
        <v>0.60606060606060608</v>
      </c>
      <c r="F690" s="201">
        <f>Kwh!F761/production!F888</f>
        <v>0.59161976235146962</v>
      </c>
      <c r="G690" s="201">
        <f>Kwh!G761/production!G888</f>
        <v>0.57482337829158636</v>
      </c>
      <c r="H690" s="201">
        <f>Kwh!H761/production!H888</f>
        <v>0.73979314099074578</v>
      </c>
      <c r="I690" s="201">
        <f>Kwh!I761/production!I888</f>
        <v>0.64377831997211576</v>
      </c>
      <c r="J690" s="201">
        <f>Kwh!J761/production!J888</f>
        <v>0.56279701289884587</v>
      </c>
      <c r="K690" s="201">
        <f>Kwh!K761/production!K888</f>
        <v>0.56290115532734275</v>
      </c>
      <c r="L690" s="201">
        <f>Kwh!L761/production!L888</f>
        <v>0.60265319014529373</v>
      </c>
      <c r="M690" s="201">
        <f>Kwh!M761/production!M888</f>
        <v>0.72300981461286806</v>
      </c>
      <c r="N690" s="201">
        <f>Kwh!N761/production!N888</f>
        <v>0.66159420289855075</v>
      </c>
      <c r="O690" s="201">
        <f>Kwh!O761/production!O888</f>
        <v>0.76688102893890675</v>
      </c>
      <c r="P690" s="201">
        <f>Kwh!P761/production!P888</f>
        <v>0.60581174984207198</v>
      </c>
      <c r="Q690" s="201">
        <f>Kwh!Q761/production!Q888</f>
        <v>0.63144382830149925</v>
      </c>
    </row>
    <row r="691" spans="1:17" x14ac:dyDescent="0.35">
      <c r="A691" s="33" t="s">
        <v>99</v>
      </c>
      <c r="B691" s="154">
        <f>Kwh!B762/production!B889</f>
        <v>0.4838709677419355</v>
      </c>
      <c r="C691" s="154">
        <f>Kwh!C762/production!C889</f>
        <v>0.51162790697674421</v>
      </c>
      <c r="D691" s="154">
        <f>Kwh!D762/production!D889</f>
        <v>0.51111111111111107</v>
      </c>
      <c r="E691" s="154">
        <f>Kwh!E762/production!E889</f>
        <v>0.98918918918918919</v>
      </c>
      <c r="F691" s="154">
        <f>Kwh!F762/production!F889</f>
        <v>0.51234567901234573</v>
      </c>
      <c r="G691" s="154">
        <f>Kwh!G762/production!G889</f>
        <v>0.42780748663101603</v>
      </c>
      <c r="H691" s="154">
        <f>Kwh!H762/production!H889</f>
        <v>0.61931818181818177</v>
      </c>
      <c r="I691" s="154">
        <f>Kwh!I762/production!I889</f>
        <v>0.57020669992872419</v>
      </c>
      <c r="J691" s="153">
        <f>Kwh!J762/production!J889</f>
        <v>1</v>
      </c>
      <c r="K691" s="153">
        <f>Kwh!K762/production!K889</f>
        <v>0.50980392156862742</v>
      </c>
      <c r="L691" s="153">
        <f>Kwh!L762/production!L889</f>
        <v>0.50785340314136129</v>
      </c>
      <c r="M691" s="153">
        <f>Kwh!M762/production!M889</f>
        <v>0.51572327044025157</v>
      </c>
      <c r="N691" s="153">
        <f>Kwh!N762/production!N889</f>
        <v>0.51655629139072845</v>
      </c>
      <c r="O691" s="153">
        <f>Kwh!O762/production!O889</f>
        <v>0.51145038167938928</v>
      </c>
      <c r="P691" s="153">
        <f>Kwh!P762/production!P889</f>
        <v>0.51098901098901095</v>
      </c>
      <c r="Q691" s="153">
        <f>Kwh!Q762/production!Q889</f>
        <v>0.58007117437722422</v>
      </c>
    </row>
    <row r="692" spans="1:17" x14ac:dyDescent="0.35">
      <c r="A692" s="33" t="s">
        <v>7</v>
      </c>
      <c r="B692" s="154">
        <f>Kwh!B763/production!B890</f>
        <v>0.49787835926449786</v>
      </c>
      <c r="C692" s="154">
        <f>Kwh!C763/production!C890</f>
        <v>0.46275659824046922</v>
      </c>
      <c r="D692" s="154">
        <f>Kwh!D763/production!D890</f>
        <v>0.45497912939773405</v>
      </c>
      <c r="E692" s="154">
        <f>Kwh!E763/production!E890</f>
        <v>0.39258793969849248</v>
      </c>
      <c r="F692" s="154">
        <f>Kwh!F763/production!F890</f>
        <v>0.45621019108280253</v>
      </c>
      <c r="G692" s="154">
        <f>Kwh!G763/production!G890</f>
        <v>0.33207070707070707</v>
      </c>
      <c r="H692" s="154">
        <f>Kwh!H763/production!H890</f>
        <v>0.38996478873239437</v>
      </c>
      <c r="I692" s="154">
        <f>Kwh!I763/production!I890</f>
        <v>0.42676572751833269</v>
      </c>
      <c r="J692" s="154">
        <f>Kwh!J763/production!J890</f>
        <v>0.35750543872371282</v>
      </c>
      <c r="K692" s="154">
        <f>Kwh!K763/production!K890</f>
        <v>0.43918474687705455</v>
      </c>
      <c r="L692" s="154">
        <f>Kwh!L763/production!L890</f>
        <v>0.38831405964698723</v>
      </c>
      <c r="M692" s="154">
        <f>Kwh!M763/production!M890</f>
        <v>0.5532994923857868</v>
      </c>
      <c r="N692" s="154">
        <f>Kwh!N763/production!N890</f>
        <v>0.42373962986598596</v>
      </c>
      <c r="O692" s="154">
        <f>Kwh!O763/production!O890</f>
        <v>0.41950646298472383</v>
      </c>
      <c r="P692" s="154">
        <f>Kwh!P763/production!P890</f>
        <v>0.38323016319639841</v>
      </c>
      <c r="Q692" s="153">
        <f>Kwh!Q763/production!Q890</f>
        <v>0.41639871382636656</v>
      </c>
    </row>
    <row r="693" spans="1:17" x14ac:dyDescent="0.35">
      <c r="A693" s="33" t="s">
        <v>103</v>
      </c>
      <c r="B693" s="154">
        <f>Kwh!B764/production!B891</f>
        <v>0.59297218155197662</v>
      </c>
      <c r="C693" s="154">
        <f>Kwh!C764/production!C891</f>
        <v>0.52375000000000005</v>
      </c>
      <c r="D693" s="154">
        <f>Kwh!D764/production!D891</f>
        <v>0.51639344262295084</v>
      </c>
      <c r="E693" s="154">
        <f>Kwh!E764/production!E891</f>
        <v>0.51756756756756761</v>
      </c>
      <c r="F693" s="154">
        <f>Kwh!F764/production!F891</f>
        <v>0.51902173913043481</v>
      </c>
      <c r="G693" s="154">
        <f>Kwh!G764/production!G891</f>
        <v>0.51773049645390068</v>
      </c>
      <c r="H693" s="154">
        <f>Kwh!H764/production!H891</f>
        <v>0.50469798657718123</v>
      </c>
      <c r="I693" s="154">
        <f>Kwh!I764/production!I891</f>
        <v>0.52674576930558259</v>
      </c>
      <c r="J693" s="154">
        <f>Kwh!J764/production!J891</f>
        <v>0.47043010752688175</v>
      </c>
      <c r="K693" s="154">
        <f>Kwh!K764/production!K891</f>
        <v>0.54200542005420049</v>
      </c>
      <c r="L693" s="154">
        <f>Kwh!L764/production!L891</f>
        <v>0.54183813443072704</v>
      </c>
      <c r="M693" s="154">
        <f>Kwh!M764/production!M891</f>
        <v>0.61230329041487841</v>
      </c>
      <c r="N693" s="154">
        <f>Kwh!N764/production!N891</f>
        <v>0.6644113667117727</v>
      </c>
      <c r="O693" s="154">
        <f>Kwh!O764/production!O891</f>
        <v>0.58672086720867211</v>
      </c>
      <c r="P693" s="154">
        <f>Kwh!P764/production!P891</f>
        <v>0.56427604871447901</v>
      </c>
      <c r="Q693" s="153">
        <f>Kwh!Q764/production!Q891</f>
        <v>0.56847444401092473</v>
      </c>
    </row>
    <row r="694" spans="1:17" x14ac:dyDescent="0.35">
      <c r="A694" s="54" t="s">
        <v>117</v>
      </c>
      <c r="B694" s="202">
        <f>Kwh!B765/production!B894</f>
        <v>0.5225594749794914</v>
      </c>
      <c r="C694" s="202">
        <f>Kwh!C765/production!C894</f>
        <v>0.48412401942472916</v>
      </c>
      <c r="D694" s="202">
        <f>Kwh!D765/production!D894</f>
        <v>0.47624565469293162</v>
      </c>
      <c r="E694" s="202">
        <f>Kwh!E765/production!E894</f>
        <v>0.47318235995232422</v>
      </c>
      <c r="F694" s="202">
        <f>Kwh!F765/production!F894</f>
        <v>0.48189415041782729</v>
      </c>
      <c r="G694" s="202">
        <f>Kwh!G765/production!G894</f>
        <v>0.3921647819063005</v>
      </c>
      <c r="H694" s="202">
        <f>Kwh!H765/production!H894</f>
        <v>0.45114244044725327</v>
      </c>
      <c r="I694" s="202">
        <f>Kwh!I765/production!I894</f>
        <v>0.46906789685356043</v>
      </c>
      <c r="J694" s="202">
        <f>Kwh!J765/production!J894</f>
        <v>0.43859649122807015</v>
      </c>
      <c r="K694" s="202">
        <f>Kwh!K765/production!K894</f>
        <v>0.47512437810945274</v>
      </c>
      <c r="L694" s="202">
        <f>Kwh!L765/production!L894</f>
        <v>0.44088958252048382</v>
      </c>
      <c r="M694" s="202">
        <f>Kwh!M765/production!M894</f>
        <v>0.57243624525230608</v>
      </c>
      <c r="N694" s="202">
        <f>Kwh!N765/production!N894</f>
        <v>0.50183150183150182</v>
      </c>
      <c r="O694" s="202">
        <f>Kwh!O765/production!O894</f>
        <v>0.47218980941267991</v>
      </c>
      <c r="P694" s="202">
        <f>Kwh!P765/production!P894</f>
        <v>0.44143810229799851</v>
      </c>
      <c r="Q694" s="202">
        <f>Kwh!Q765/production!Q894</f>
        <v>0.4736685687113647</v>
      </c>
    </row>
    <row r="695" spans="1:17" x14ac:dyDescent="0.35">
      <c r="A695" s="56" t="s">
        <v>9</v>
      </c>
      <c r="B695" s="203">
        <f>Kwh!B766/production!B895</f>
        <v>0.59710606664011678</v>
      </c>
      <c r="C695" s="203">
        <f>Kwh!C766/production!C895</f>
        <v>0.63553484602917343</v>
      </c>
      <c r="D695" s="203">
        <f>Kwh!D766/production!D895</f>
        <v>0.84103854815207313</v>
      </c>
      <c r="E695" s="203">
        <f>Kwh!E766/production!E895</f>
        <v>0.7495953382971835</v>
      </c>
      <c r="F695" s="203">
        <f>Kwh!F766/production!F895</f>
        <v>0.87733096536851451</v>
      </c>
      <c r="G695" s="203">
        <f>Kwh!G766/production!G895</f>
        <v>0.81952838013982698</v>
      </c>
      <c r="H695" s="203">
        <f>Kwh!H766/production!H895</f>
        <v>0.83246002955797394</v>
      </c>
      <c r="I695" s="194">
        <f>Kwh!I766/production!I895</f>
        <v>0.76106162449678494</v>
      </c>
      <c r="J695" s="194">
        <f>Kwh!J766/production!J895</f>
        <v>0.72829473113910337</v>
      </c>
      <c r="K695" s="194">
        <f>Kwh!K766/production!K895</f>
        <v>0.7211124167645907</v>
      </c>
      <c r="L695" s="194">
        <f>Kwh!L766/production!L895</f>
        <v>0.83830911492734483</v>
      </c>
      <c r="M695" s="194">
        <f>Kwh!M766/production!M895</f>
        <v>1.0673156244844084</v>
      </c>
      <c r="N695" s="194">
        <f>Kwh!N766/production!N895</f>
        <v>0.63982398239823979</v>
      </c>
      <c r="O695" s="194">
        <f>Kwh!O766/production!O895</f>
        <v>1.1550649350649351</v>
      </c>
      <c r="P695" s="194">
        <f>Kwh!P766/production!P895</f>
        <v>0.68103170338527674</v>
      </c>
      <c r="Q695" s="194">
        <f>Kwh!Q766/production!Q895</f>
        <v>0.86244996286837294</v>
      </c>
    </row>
    <row r="697" spans="1:17" ht="15.5" x14ac:dyDescent="0.35">
      <c r="A697" s="33" t="s">
        <v>1</v>
      </c>
      <c r="B697" s="64" t="s">
        <v>1105</v>
      </c>
      <c r="C697" s="64" t="s">
        <v>1106</v>
      </c>
      <c r="D697" s="64" t="s">
        <v>1107</v>
      </c>
      <c r="E697" s="64" t="s">
        <v>1108</v>
      </c>
      <c r="F697" s="64" t="s">
        <v>1109</v>
      </c>
      <c r="G697" s="64" t="s">
        <v>1110</v>
      </c>
      <c r="H697" s="64" t="s">
        <v>1111</v>
      </c>
      <c r="I697" s="65" t="s">
        <v>1162</v>
      </c>
      <c r="J697" s="64" t="s">
        <v>1112</v>
      </c>
      <c r="K697" s="64" t="s">
        <v>1113</v>
      </c>
      <c r="L697" s="64" t="s">
        <v>1114</v>
      </c>
      <c r="M697" s="64" t="s">
        <v>1115</v>
      </c>
      <c r="N697" s="64" t="s">
        <v>1116</v>
      </c>
      <c r="O697" s="64" t="s">
        <v>1117</v>
      </c>
      <c r="P697" s="64" t="s">
        <v>1118</v>
      </c>
      <c r="Q697" s="65" t="s">
        <v>2087</v>
      </c>
    </row>
    <row r="698" spans="1:17" x14ac:dyDescent="0.35">
      <c r="A698" s="33" t="s">
        <v>2</v>
      </c>
      <c r="B698" s="154">
        <f>Kwh!B769/production!B899</f>
        <v>0.11442786069651742</v>
      </c>
      <c r="C698" s="154">
        <f>Kwh!C769/production!C899</f>
        <v>0.11229946524064172</v>
      </c>
      <c r="D698" s="154">
        <f>Kwh!D769/production!D899</f>
        <v>1.1531531531531531</v>
      </c>
      <c r="E698" s="154">
        <f>Kwh!E769/production!E899</f>
        <v>0.11382113821138211</v>
      </c>
      <c r="F698" s="154">
        <f>Kwh!F769/production!F899</f>
        <v>1.1877551020408164</v>
      </c>
      <c r="G698" s="154">
        <f>Kwh!G769/production!G899</f>
        <v>1.1546391752577319</v>
      </c>
      <c r="H698" s="154">
        <f>Kwh!H769/production!H899</f>
        <v>1.3212121212121213</v>
      </c>
      <c r="I698" s="154">
        <f>Kwh!I769/production!I899</f>
        <v>0.72671232876712333</v>
      </c>
      <c r="J698" s="154">
        <f>Kwh!J769/production!$J$899</f>
        <v>0.11328125</v>
      </c>
      <c r="K698" s="154">
        <f>Kwh!K769/production!$J$899</f>
        <v>8.59375E-2</v>
      </c>
      <c r="L698" s="154">
        <f>Kwh!L769/production!$J$899</f>
        <v>0.8828125</v>
      </c>
      <c r="M698" s="154">
        <f>Kwh!M769/production!$J$899</f>
        <v>0.96484375</v>
      </c>
      <c r="N698" s="154">
        <f>Kwh!N769/production!$J$899</f>
        <v>1.12109375</v>
      </c>
      <c r="O698" s="154">
        <f>Kwh!O769/production!$J$899</f>
        <v>0.875</v>
      </c>
      <c r="P698" s="154">
        <f>Kwh!P769/production!$J$899</f>
        <v>0.87109375</v>
      </c>
      <c r="Q698" s="154">
        <f>Kwh!Q769/production!$Q$899</f>
        <v>0.86282578875171467</v>
      </c>
    </row>
    <row r="699" spans="1:17" x14ac:dyDescent="0.35">
      <c r="A699" s="33" t="s">
        <v>3</v>
      </c>
      <c r="B699" s="154">
        <f>Kwh!B770/production!B900</f>
        <v>1.923728813559322</v>
      </c>
      <c r="C699" s="154">
        <f>Kwh!C770/production!$B$900</f>
        <v>2.0847457627118646</v>
      </c>
      <c r="D699" s="154">
        <f>Kwh!D770/production!$B$900</f>
        <v>2.0203389830508476</v>
      </c>
      <c r="E699" s="154">
        <f>Kwh!E770/production!$B$900</f>
        <v>2.0966101694915253</v>
      </c>
      <c r="F699" s="154">
        <f>Kwh!F770/production!$B$900</f>
        <v>1.9627118644067796</v>
      </c>
      <c r="G699" s="154">
        <f>Kwh!G770/production!$B$900</f>
        <v>1.5898305084745763</v>
      </c>
      <c r="H699" s="154">
        <f>Kwh!H770/production!$B$900</f>
        <v>2.2254237288135594</v>
      </c>
      <c r="I699" s="154">
        <f>Kwh!I770/production!$I$900</f>
        <v>1.8384132675930076</v>
      </c>
      <c r="J699" s="154">
        <f>Kwh!J770/production!$J$900</f>
        <v>1.6800595238095237</v>
      </c>
      <c r="K699" s="154">
        <f>Kwh!K770/production!$J$900</f>
        <v>1.6398809523809523</v>
      </c>
      <c r="L699" s="154">
        <f>Kwh!L770/production!$J$900</f>
        <v>1.8110119047619047</v>
      </c>
      <c r="M699" s="154">
        <f>Kwh!M770/production!$J$900</f>
        <v>1.6666666666666667</v>
      </c>
      <c r="N699" s="154">
        <f>Kwh!N770/production!$J$900</f>
        <v>3.7470238095238093</v>
      </c>
      <c r="O699" s="154">
        <f>Kwh!O770/production!$J$900</f>
        <v>1.34375</v>
      </c>
      <c r="P699" s="154">
        <f>Kwh!P770/production!$J$900</f>
        <v>0.7098214285714286</v>
      </c>
      <c r="Q699" s="154">
        <f>Kwh!Q770/production!$Q$900</f>
        <v>2.0268135025137659</v>
      </c>
    </row>
    <row r="700" spans="1:17" x14ac:dyDescent="0.35">
      <c r="A700" s="33" t="s">
        <v>100</v>
      </c>
      <c r="B700" s="154">
        <f>Kwh!B771/production!B901</f>
        <v>0.93478260869565222</v>
      </c>
      <c r="C700" s="154" t="e">
        <f>Kwh!C771/production!C901</f>
        <v>#DIV/0!</v>
      </c>
      <c r="D700" s="154" t="e">
        <f>Kwh!D771/production!D901</f>
        <v>#DIV/0!</v>
      </c>
      <c r="E700" s="154" t="e">
        <f>Kwh!E771/production!E901</f>
        <v>#DIV/0!</v>
      </c>
      <c r="F700" s="154" t="e">
        <f>Kwh!F771/production!F901</f>
        <v>#DIV/0!</v>
      </c>
      <c r="G700" s="154" t="e">
        <f>Kwh!G771/production!G901</f>
        <v>#DIV/0!</v>
      </c>
      <c r="H700" s="154" t="e">
        <f>Kwh!H771/production!H901</f>
        <v>#DIV/0!</v>
      </c>
      <c r="I700" s="154">
        <f>Kwh!I771/production!$I$901</f>
        <v>0.93478260869565222</v>
      </c>
      <c r="J700" s="154">
        <f>Kwh!J771/production!$J$901</f>
        <v>0.92203389830508475</v>
      </c>
      <c r="K700" s="154">
        <f>Kwh!K771/production!$J$901</f>
        <v>0.85423728813559319</v>
      </c>
      <c r="L700" s="154">
        <f>Kwh!L771/production!$J$901</f>
        <v>0.78644067796610173</v>
      </c>
      <c r="M700" s="154">
        <f>Kwh!M771/production!$J$901</f>
        <v>0.7593220338983051</v>
      </c>
      <c r="N700" s="154">
        <f>Kwh!N771/production!$J$901</f>
        <v>0.74915254237288131</v>
      </c>
      <c r="O700" s="154">
        <f>Kwh!O771/production!$J$901</f>
        <v>0.69830508474576269</v>
      </c>
      <c r="P700" s="154">
        <f>Kwh!P771/production!$J$901</f>
        <v>0.74915254237288131</v>
      </c>
      <c r="Q700" s="154">
        <f>Kwh!Q771/production!$Q$901</f>
        <v>0.76145930776426562</v>
      </c>
    </row>
    <row r="701" spans="1:17" x14ac:dyDescent="0.35">
      <c r="A701" s="33" t="s">
        <v>125</v>
      </c>
      <c r="B701" s="154">
        <f>Kwh!B773/production!$B$903</f>
        <v>1.515426497277677</v>
      </c>
      <c r="C701" s="154">
        <f>Kwh!C773/production!$B$903</f>
        <v>2.1243194192377497</v>
      </c>
      <c r="D701" s="154">
        <f>Kwh!D773/production!$B$903</f>
        <v>2.1724137931034484</v>
      </c>
      <c r="E701" s="154">
        <f>Kwh!E773/production!$B$903</f>
        <v>1.2994555353901995</v>
      </c>
      <c r="F701" s="154">
        <f>Kwh!F773/production!$B$903</f>
        <v>2.4128856624319419</v>
      </c>
      <c r="G701" s="154">
        <f>Kwh!G773/production!$B$903</f>
        <v>1.0698729582577133</v>
      </c>
      <c r="H701" s="154">
        <f>Kwh!H773/production!$B$903</f>
        <v>1.5961887477313974</v>
      </c>
      <c r="I701" s="154">
        <f>Kwh!I773/production!$I$903</f>
        <v>1.0813813088625936</v>
      </c>
      <c r="J701" s="154">
        <f>Kwh!J773/production!$J$903</f>
        <v>1.329244357212954</v>
      </c>
      <c r="K701" s="154">
        <f>Kwh!K773/production!$J$903</f>
        <v>1.6368989205103042</v>
      </c>
      <c r="L701" s="154">
        <f>Kwh!L773/production!$J$903</f>
        <v>1.1898920510304221</v>
      </c>
      <c r="M701" s="154">
        <f>Kwh!M773/production!$J$903</f>
        <v>1.8076545632973504</v>
      </c>
      <c r="N701" s="154">
        <f>Kwh!N773/production!$J$903</f>
        <v>1.4474975466143278</v>
      </c>
      <c r="O701" s="154">
        <f>Kwh!O773/production!$J$903</f>
        <v>0.71982335623159965</v>
      </c>
      <c r="P701" s="154">
        <f>Kwh!P773/production!$J$903</f>
        <v>1.1786064769381748</v>
      </c>
      <c r="Q701" s="154">
        <f>Kwh!Q773/production!$Q$903</f>
        <v>1.6719245682058512</v>
      </c>
    </row>
    <row r="702" spans="1:17" x14ac:dyDescent="0.35">
      <c r="A702" s="198" t="s">
        <v>119</v>
      </c>
      <c r="B702" s="199">
        <f>Kwh!B774/production!$B$904</f>
        <v>1.4559330379123585</v>
      </c>
      <c r="C702" s="199">
        <f>Kwh!C774/production!$B$904</f>
        <v>1.7685869030034467</v>
      </c>
      <c r="D702" s="199">
        <f>Kwh!D774/production!$B$904</f>
        <v>1.8916789758739536</v>
      </c>
      <c r="E702" s="199">
        <f>Kwh!E774/production!$B$904</f>
        <v>1.3279172821270311</v>
      </c>
      <c r="F702" s="199">
        <f>Kwh!F774/production!$B$904</f>
        <v>2.0226489414081734</v>
      </c>
      <c r="G702" s="199">
        <f>Kwh!G774/production!$B$904</f>
        <v>1.1526341703594289</v>
      </c>
      <c r="H702" s="199">
        <f>Kwh!H774/production!$B$904</f>
        <v>1.6198916789758739</v>
      </c>
      <c r="I702" s="199">
        <f>Kwh!I774/production!$I$904</f>
        <v>1.2328256642903435</v>
      </c>
      <c r="J702" s="199">
        <f>Kwh!J774/production!$J$904</f>
        <v>1.269242563630788</v>
      </c>
      <c r="K702" s="199">
        <f>Kwh!K774/production!$J$904</f>
        <v>1.4449555351119288</v>
      </c>
      <c r="L702" s="199">
        <f>Kwh!L774/production!$J$904</f>
        <v>1.257283042011653</v>
      </c>
      <c r="M702" s="199">
        <f>Kwh!M774/production!$J$904</f>
        <v>1.6176019625881632</v>
      </c>
      <c r="N702" s="199">
        <f>Kwh!N774/production!$J$904</f>
        <v>1.8325666973321066</v>
      </c>
      <c r="O702" s="199">
        <f>Kwh!O774/production!$J$904</f>
        <v>0.85863232137381174</v>
      </c>
      <c r="P702" s="199">
        <f>Kwh!P774/production!$J$904</f>
        <v>1.01901257283042</v>
      </c>
      <c r="Q702" s="199">
        <f>Kwh!Q774/production!$Q$904</f>
        <v>1.5845438394816596</v>
      </c>
    </row>
    <row r="703" spans="1:17" x14ac:dyDescent="0.35">
      <c r="A703" s="33" t="s">
        <v>4</v>
      </c>
      <c r="B703" s="154">
        <f>Kwh!B775/production!$B$905</f>
        <v>0.65544554455445547</v>
      </c>
      <c r="C703" s="154">
        <f>Kwh!C775/production!$B$905</f>
        <v>0.6851485148514852</v>
      </c>
      <c r="D703" s="154">
        <f>Kwh!D775/production!$B$905</f>
        <v>0.61188118811881187</v>
      </c>
      <c r="E703" s="154">
        <f>Kwh!E775/production!$B$905</f>
        <v>0.65544554455445547</v>
      </c>
      <c r="F703" s="154">
        <f>Kwh!F775/production!$B$905</f>
        <v>0.58547854785478548</v>
      </c>
      <c r="G703" s="154">
        <f>Kwh!G775/production!$B$905</f>
        <v>0.58283828382838287</v>
      </c>
      <c r="H703" s="154">
        <f>Kwh!H775/production!$B$905</f>
        <v>1.0501650165016501</v>
      </c>
      <c r="I703" s="154">
        <f>Kwh!I775/production!$I$905</f>
        <v>0.65968964272825692</v>
      </c>
      <c r="J703" s="154">
        <f>Kwh!J775/production!$K$905</f>
        <v>0.44907216494845359</v>
      </c>
      <c r="K703" s="154">
        <f>Kwh!K775/production!$K$905</f>
        <v>0.42020618556701028</v>
      </c>
      <c r="L703" s="154">
        <f>Kwh!L775/production!$K$905</f>
        <v>0.37731958762886597</v>
      </c>
      <c r="M703" s="154">
        <f>Kwh!M775/production!$K$905</f>
        <v>0.3884536082474227</v>
      </c>
      <c r="N703" s="154">
        <f>Kwh!N775/production!$K$905</f>
        <v>0.53525773195876292</v>
      </c>
      <c r="O703" s="154">
        <f>Kwh!O775/production!$K$905</f>
        <v>1.2969072164948454</v>
      </c>
      <c r="P703" s="154">
        <f>Kwh!P775/production!$K$905</f>
        <v>5.5670103092783509E-2</v>
      </c>
      <c r="Q703" s="154">
        <f>Kwh!Q775/production!$Q$905</f>
        <v>0.66199147617202636</v>
      </c>
    </row>
    <row r="704" spans="1:17" x14ac:dyDescent="0.35">
      <c r="A704" s="33" t="s">
        <v>195</v>
      </c>
      <c r="B704" s="153">
        <v>0</v>
      </c>
      <c r="C704" s="153">
        <v>0</v>
      </c>
      <c r="D704" s="153">
        <v>0</v>
      </c>
      <c r="E704" s="153">
        <v>0</v>
      </c>
      <c r="F704" s="153">
        <v>0</v>
      </c>
      <c r="G704" s="153">
        <v>0</v>
      </c>
      <c r="H704" s="153">
        <f>Kwh!H776/production!$H$907</f>
        <v>1.3136531365313653</v>
      </c>
      <c r="I704" s="154">
        <f>Kwh!I776/production!$I$907</f>
        <v>1.3136531365313653</v>
      </c>
      <c r="J704" s="153">
        <v>0</v>
      </c>
      <c r="K704" s="153">
        <v>0</v>
      </c>
      <c r="L704" s="153">
        <v>0</v>
      </c>
      <c r="M704" s="153">
        <v>0</v>
      </c>
      <c r="N704" s="153">
        <v>0</v>
      </c>
      <c r="O704" s="153">
        <v>0</v>
      </c>
      <c r="P704" s="153" t="e">
        <f>Kwh!P776/production!$P$907</f>
        <v>#DIV/0!</v>
      </c>
      <c r="Q704" s="153" t="e">
        <f>Kwh!Q776/production!$Q$907</f>
        <v>#DIV/0!</v>
      </c>
    </row>
    <row r="705" spans="1:17" x14ac:dyDescent="0.35">
      <c r="A705" s="33" t="s">
        <v>128</v>
      </c>
      <c r="B705" s="153">
        <v>0</v>
      </c>
      <c r="C705" s="153">
        <v>0</v>
      </c>
      <c r="D705" s="153">
        <v>0</v>
      </c>
      <c r="E705" s="153">
        <v>0</v>
      </c>
      <c r="F705" s="153">
        <v>0</v>
      </c>
      <c r="G705" s="153">
        <v>0</v>
      </c>
      <c r="H705" s="153">
        <f>Kwh!H777/production!$H$909</f>
        <v>0.89411764705882357</v>
      </c>
      <c r="I705" s="153">
        <f>Kwh!I777/production!$I$909</f>
        <v>0.89411764705882357</v>
      </c>
      <c r="J705" s="153">
        <v>0</v>
      </c>
      <c r="K705" s="153">
        <v>0</v>
      </c>
      <c r="L705" s="153">
        <v>0</v>
      </c>
      <c r="M705" s="153">
        <v>0</v>
      </c>
      <c r="N705" s="153">
        <v>0</v>
      </c>
      <c r="O705" s="153">
        <v>0</v>
      </c>
      <c r="P705" s="153">
        <f>Kwh!P777/production!$P$909</f>
        <v>0.87096774193548387</v>
      </c>
      <c r="Q705" s="153">
        <f>Kwh!Q777/production!$Q$909</f>
        <v>0.87096774193548387</v>
      </c>
    </row>
    <row r="706" spans="1:17" x14ac:dyDescent="0.35">
      <c r="A706" s="46" t="s">
        <v>118</v>
      </c>
      <c r="B706" s="201">
        <f>Kwh!B778/production!$B$910</f>
        <v>0.65544554455445547</v>
      </c>
      <c r="C706" s="201">
        <f>Kwh!C778/production!$B$910</f>
        <v>0.6851485148514852</v>
      </c>
      <c r="D706" s="201">
        <f>Kwh!D778/production!$B$910</f>
        <v>0.61188118811881187</v>
      </c>
      <c r="E706" s="201">
        <f>Kwh!E778/production!$B$910</f>
        <v>0.65544554455445547</v>
      </c>
      <c r="F706" s="201">
        <f>Kwh!F778/production!$B$910</f>
        <v>0.58547854785478548</v>
      </c>
      <c r="G706" s="201">
        <f>Kwh!G778/production!$B$910</f>
        <v>0.58283828382838287</v>
      </c>
      <c r="H706" s="201">
        <f>Kwh!H778/production!$B$910</f>
        <v>1.3353135313531352</v>
      </c>
      <c r="I706" s="201">
        <f>Kwh!I778/production!$I$910</f>
        <v>0.67309865275966974</v>
      </c>
      <c r="J706" s="201">
        <f>Kwh!J778/production!$J$910</f>
        <v>0.43559999999999999</v>
      </c>
      <c r="K706" s="201">
        <f>Kwh!K778/production!$J$910</f>
        <v>0.40760000000000002</v>
      </c>
      <c r="L706" s="201">
        <f>Kwh!L778/production!$J$910</f>
        <v>0.36599999999999999</v>
      </c>
      <c r="M706" s="201">
        <f>Kwh!M778/production!$J$910</f>
        <v>0.37680000000000002</v>
      </c>
      <c r="N706" s="201">
        <f>Kwh!N778/production!$J$910</f>
        <v>0.51919999999999999</v>
      </c>
      <c r="O706" s="201">
        <f>Kwh!O778/production!$J$910</f>
        <v>1.258</v>
      </c>
      <c r="P706" s="201">
        <f>Kwh!P778/production!$J$910</f>
        <v>8.6400000000000005E-2</v>
      </c>
      <c r="Q706" s="201">
        <f>Kwh!Q778/production!$Q$910</f>
        <v>0.65917602996254676</v>
      </c>
    </row>
    <row r="707" spans="1:17" x14ac:dyDescent="0.35">
      <c r="A707" s="33" t="s">
        <v>99</v>
      </c>
      <c r="B707" s="154">
        <f>Kwh!B779/production!$B$911</f>
        <v>0.67200000000000004</v>
      </c>
      <c r="C707" s="154">
        <f>Kwh!C779/production!$B$911</f>
        <v>0.84799999999999998</v>
      </c>
      <c r="D707" s="154">
        <f>Kwh!D779/production!$B$911</f>
        <v>0.84799999999999998</v>
      </c>
      <c r="E707" s="154">
        <f>Kwh!E779/production!$B$911</f>
        <v>0.872</v>
      </c>
      <c r="F707" s="154">
        <f>Kwh!F779/production!$B$911</f>
        <v>0.80800000000000005</v>
      </c>
      <c r="G707" s="154">
        <f>Kwh!G779/production!$B$911</f>
        <v>0.84799999999999998</v>
      </c>
      <c r="H707" s="154">
        <f>Kwh!H779/production!$B$911</f>
        <v>0.76800000000000002</v>
      </c>
      <c r="I707" s="154">
        <f>Kwh!I779/production!$I$911</f>
        <v>0.5271779597915115</v>
      </c>
      <c r="J707" s="153">
        <f>Kwh!J779/production!$J$911</f>
        <v>0.54621848739495793</v>
      </c>
      <c r="K707" s="153">
        <f>Kwh!K779/production!$J$911</f>
        <v>1.0756302521008403</v>
      </c>
      <c r="L707" s="153">
        <f>Kwh!L779/production!$J$911</f>
        <v>0.95798319327731096</v>
      </c>
      <c r="M707" s="153">
        <f>Kwh!M779/production!$J$911</f>
        <v>0.67226890756302526</v>
      </c>
      <c r="N707" s="153">
        <f>Kwh!N779/production!$J$911</f>
        <v>0.59663865546218486</v>
      </c>
      <c r="O707" s="153">
        <f>Kwh!O779/production!$J$911</f>
        <v>0.6470588235294118</v>
      </c>
      <c r="P707" s="153">
        <f>Kwh!P779/production!$J$911</f>
        <v>1.9411764705882353</v>
      </c>
      <c r="Q707" s="153">
        <f>Kwh!Q779/production!$Q$911</f>
        <v>0.50032658393207052</v>
      </c>
    </row>
    <row r="708" spans="1:17" x14ac:dyDescent="0.35">
      <c r="A708" s="33" t="s">
        <v>7</v>
      </c>
      <c r="B708" s="154">
        <f>Kwh!B780/production!$B$912</f>
        <v>0.36583629893238434</v>
      </c>
      <c r="C708" s="154">
        <f>Kwh!C780/production!$B$912</f>
        <v>0.48683274021352313</v>
      </c>
      <c r="D708" s="154">
        <f>Kwh!D780/production!$B$912</f>
        <v>0.41138790035587186</v>
      </c>
      <c r="E708" s="154">
        <f>Kwh!E780/production!$B$912</f>
        <v>0.36725978647686836</v>
      </c>
      <c r="F708" s="154">
        <f>Kwh!F780/production!$B$912</f>
        <v>0.35516014234875443</v>
      </c>
      <c r="G708" s="154">
        <f>Kwh!G780/production!$B$912</f>
        <v>0.37722419928825623</v>
      </c>
      <c r="H708" s="154">
        <f>Kwh!H780/production!$B$912</f>
        <v>0.44555160142348754</v>
      </c>
      <c r="I708" s="154">
        <f>Kwh!I780/production!$I$912</f>
        <v>0.37846389874388725</v>
      </c>
      <c r="J708" s="154">
        <f>Kwh!J780/production!$J$912</f>
        <v>0.30267062314540061</v>
      </c>
      <c r="K708" s="154">
        <f>Kwh!K780/production!$J$912</f>
        <v>0.34183976261127597</v>
      </c>
      <c r="L708" s="154">
        <f>Kwh!L780/production!$J$912</f>
        <v>0.33709198813056379</v>
      </c>
      <c r="M708" s="154">
        <f>Kwh!M780/production!$J$912</f>
        <v>0.32344213649851633</v>
      </c>
      <c r="N708" s="154">
        <f>Kwh!N780/production!$J$912</f>
        <v>0.36913946587537094</v>
      </c>
      <c r="O708" s="154">
        <f>Kwh!O780/production!$J$912</f>
        <v>0.18575667655786351</v>
      </c>
      <c r="P708" s="154">
        <f>Kwh!P780/production!$J$912</f>
        <v>0.26290801186943619</v>
      </c>
      <c r="Q708" s="153">
        <f>Kwh!Q780/production!$Q$912</f>
        <v>0.35391312951419807</v>
      </c>
    </row>
    <row r="709" spans="1:17" x14ac:dyDescent="0.35">
      <c r="A709" s="33" t="s">
        <v>103</v>
      </c>
      <c r="B709" s="154">
        <f>Kwh!B781/production!$B$913</f>
        <v>0.92438271604938271</v>
      </c>
      <c r="C709" s="154">
        <f>Kwh!C781/production!$B$913</f>
        <v>2.1574074074074074</v>
      </c>
      <c r="D709" s="154">
        <f>Kwh!D781/production!$B$913</f>
        <v>0.54475308641975306</v>
      </c>
      <c r="E709" s="154">
        <f>Kwh!E781/production!$B$913</f>
        <v>0.50462962962962965</v>
      </c>
      <c r="F709" s="154">
        <f>Kwh!F781/production!$B$913</f>
        <v>0.53240740740740744</v>
      </c>
      <c r="G709" s="154">
        <f>Kwh!G781/production!$B$913</f>
        <v>0.58796296296296291</v>
      </c>
      <c r="H709" s="154">
        <f>Kwh!H781/production!$B$913</f>
        <v>0.5679012345679012</v>
      </c>
      <c r="I709" s="154">
        <f>Kwh!I781/production!$I$913</f>
        <v>0.73123909249563701</v>
      </c>
      <c r="J709" s="154">
        <f>Kwh!J781/production!$J$913</f>
        <v>0.46185286103542234</v>
      </c>
      <c r="K709" s="154">
        <f>Kwh!K781/production!$J$913</f>
        <v>0.5122615803814714</v>
      </c>
      <c r="L709" s="154">
        <f>Kwh!L781/production!$J$913</f>
        <v>0.48092643051771117</v>
      </c>
      <c r="M709" s="154">
        <f>Kwh!M781/production!$J$913</f>
        <v>0.51634877384196187</v>
      </c>
      <c r="N709" s="154">
        <f>Kwh!N781/production!$J$913</f>
        <v>0.49863760217983649</v>
      </c>
      <c r="O709" s="154">
        <f>Kwh!O781/production!$J$913</f>
        <v>0.51362397820163486</v>
      </c>
      <c r="P709" s="154">
        <f>Kwh!P781/production!$J$913</f>
        <v>0.52043596730245234</v>
      </c>
      <c r="Q709" s="153">
        <f>Kwh!Q781/production!$Q$913</f>
        <v>0.49893307468477205</v>
      </c>
    </row>
    <row r="710" spans="1:17" x14ac:dyDescent="0.35">
      <c r="A710" s="54" t="s">
        <v>117</v>
      </c>
      <c r="B710" s="202">
        <f>Kwh!B782/production!$B$916</f>
        <v>0.54958677685950408</v>
      </c>
      <c r="C710" s="202">
        <f>Kwh!C782/production!$B$916</f>
        <v>1.0045913682277319</v>
      </c>
      <c r="D710" s="202">
        <f>Kwh!D782/production!$B$916</f>
        <v>0.47612488521579432</v>
      </c>
      <c r="E710" s="202">
        <f>Kwh!E782/production!$B$916</f>
        <v>0.43709825528007346</v>
      </c>
      <c r="F710" s="202">
        <f>Kwh!F782/production!$B$916</f>
        <v>0.43388429752066116</v>
      </c>
      <c r="G710" s="202">
        <f>Kwh!G782/production!$B$916</f>
        <v>0.46694214876033058</v>
      </c>
      <c r="H710" s="202">
        <f>Kwh!H782/production!$B$916</f>
        <v>0.50045913682277321</v>
      </c>
      <c r="I710" s="202">
        <f>Kwh!I782/production!$I$916</f>
        <v>0.49772579597140998</v>
      </c>
      <c r="J710" s="202">
        <f>Kwh!J782/production!$J$916</f>
        <v>0.36012608353033887</v>
      </c>
      <c r="K710" s="202">
        <f>Kwh!K782/production!$J$916</f>
        <v>0.42553191489361702</v>
      </c>
      <c r="L710" s="202">
        <f>Kwh!L782/production!$J$916</f>
        <v>0.40780141843971629</v>
      </c>
      <c r="M710" s="202">
        <f>Kwh!M782/production!$J$916</f>
        <v>0.39558707643814028</v>
      </c>
      <c r="N710" s="202">
        <f>Kwh!N782/production!$J$916</f>
        <v>0.41725768321513002</v>
      </c>
      <c r="O710" s="202">
        <f>Kwh!O782/production!$J$916</f>
        <v>0.30220646178092986</v>
      </c>
      <c r="P710" s="202">
        <f>Kwh!P782/production!$J$916</f>
        <v>0.4160756501182033</v>
      </c>
      <c r="Q710" s="202">
        <f>Kwh!Q782/production!$Q$916</f>
        <v>0.411778717322694</v>
      </c>
    </row>
    <row r="711" spans="1:17" x14ac:dyDescent="0.35">
      <c r="A711" s="56" t="s">
        <v>9</v>
      </c>
      <c r="B711" s="203">
        <f>Kwh!B783/production!$B$917</f>
        <v>0.89919636617749821</v>
      </c>
      <c r="C711" s="203">
        <f>Kwh!C783/production!$B$917</f>
        <v>1.1911250873515025</v>
      </c>
      <c r="D711" s="203">
        <f>Kwh!D783/production!$B$917</f>
        <v>1.0143256464011181</v>
      </c>
      <c r="E711" s="203">
        <f>Kwh!E783/production!$B$917</f>
        <v>0.81097134870719778</v>
      </c>
      <c r="F711" s="203">
        <f>Kwh!F783/production!$B$917</f>
        <v>1.0377358490566038</v>
      </c>
      <c r="G711" s="203">
        <f>Kwh!G783/production!$B$917</f>
        <v>0.74091544374563245</v>
      </c>
      <c r="H711" s="203">
        <f>Kwh!H783/production!$B$917</f>
        <v>1.1186233403214536</v>
      </c>
      <c r="I711" s="194">
        <f>Kwh!I783/production!$I$917</f>
        <v>0.83060702875399361</v>
      </c>
      <c r="J711" s="194">
        <f>Kwh!J783/production!$J$917</f>
        <v>0.74008916736956265</v>
      </c>
      <c r="K711" s="194">
        <f>Kwh!K783/production!$J$917</f>
        <v>0.76009157729846966</v>
      </c>
      <c r="L711" s="194">
        <f>Kwh!L783/production!$J$917</f>
        <v>0.81527894927099653</v>
      </c>
      <c r="M711" s="194">
        <f>Kwh!M783/production!$J$917</f>
        <v>0.72526810459091462</v>
      </c>
      <c r="N711" s="194">
        <f>Kwh!N783/production!$J$917</f>
        <v>0.87673213640197611</v>
      </c>
      <c r="O711" s="194">
        <f>Kwh!O783/production!$J$917</f>
        <v>0.9689119170984456</v>
      </c>
      <c r="P711" s="194">
        <f>Kwh!P783/production!$J$917</f>
        <v>0.84359561392938909</v>
      </c>
      <c r="Q711" s="194">
        <f>Kwh!Q783/production!$Q$917</f>
        <v>0.93573264781491006</v>
      </c>
    </row>
    <row r="713" spans="1:17" ht="15.5" x14ac:dyDescent="0.35">
      <c r="A713" s="33" t="s">
        <v>1</v>
      </c>
      <c r="B713" s="64" t="s">
        <v>1119</v>
      </c>
      <c r="C713" s="64" t="s">
        <v>1208</v>
      </c>
      <c r="D713" s="64" t="s">
        <v>1209</v>
      </c>
      <c r="E713" s="64" t="s">
        <v>1210</v>
      </c>
      <c r="F713" s="64" t="s">
        <v>1211</v>
      </c>
      <c r="G713" s="64" t="s">
        <v>1212</v>
      </c>
      <c r="H713" s="64" t="s">
        <v>1213</v>
      </c>
      <c r="I713" s="65" t="s">
        <v>1190</v>
      </c>
      <c r="J713" s="64" t="s">
        <v>1214</v>
      </c>
      <c r="K713" s="64" t="s">
        <v>1215</v>
      </c>
      <c r="L713" s="64" t="s">
        <v>1216</v>
      </c>
      <c r="M713" s="64" t="s">
        <v>1217</v>
      </c>
      <c r="N713" s="64" t="s">
        <v>1218</v>
      </c>
      <c r="O713" s="64" t="s">
        <v>1219</v>
      </c>
      <c r="P713" s="64" t="s">
        <v>1220</v>
      </c>
      <c r="Q713" s="65" t="s">
        <v>2106</v>
      </c>
    </row>
    <row r="714" spans="1:17" x14ac:dyDescent="0.35">
      <c r="A714" s="33" t="s">
        <v>2</v>
      </c>
      <c r="B714" s="154">
        <f>Kwh!B786/production!$B$921</f>
        <v>1.2124999999999999</v>
      </c>
      <c r="C714" s="154">
        <f>Kwh!C786/production!$B$921</f>
        <v>1.6666666666666667</v>
      </c>
      <c r="D714" s="154">
        <f>Kwh!D786/production!$B$921</f>
        <v>0.86250000000000004</v>
      </c>
      <c r="E714" s="154">
        <f>Kwh!E786/production!$B$921</f>
        <v>1.1791666666666667</v>
      </c>
      <c r="F714" s="154">
        <f>Kwh!F786/production!$B$921</f>
        <v>0.8833333333333333</v>
      </c>
      <c r="G714" s="154">
        <f>Kwh!G786/production!$B$921</f>
        <v>1.175</v>
      </c>
      <c r="H714" s="154">
        <f>Kwh!H786/production!$B$921</f>
        <v>1.0458333333333334</v>
      </c>
      <c r="I714" s="154">
        <f>Kwh!I786/production!$I$921</f>
        <v>1.2298850574712643</v>
      </c>
      <c r="J714" s="154">
        <f>Kwh!J786/production!$J$921</f>
        <v>0.11437908496732026</v>
      </c>
      <c r="K714" s="154">
        <f>Kwh!K786/production!$J$921</f>
        <v>5.2287581699346407E-2</v>
      </c>
      <c r="L714" s="154">
        <f>Kwh!L786/production!$J$921</f>
        <v>0.63071895424836599</v>
      </c>
      <c r="M714" s="154">
        <f>Kwh!M786/production!$J$921</f>
        <v>0.11437908496732026</v>
      </c>
      <c r="N714" s="154">
        <f>Kwh!N786/production!$J$921</f>
        <v>0.87254901960784315</v>
      </c>
      <c r="O714" s="154">
        <f>Kwh!O786/production!$J$921</f>
        <v>0.6797385620915033</v>
      </c>
      <c r="P714" s="154">
        <f>Kwh!P786/production!$J$921</f>
        <v>0.69607843137254899</v>
      </c>
      <c r="Q714" s="154">
        <f>Kwh!Q786/production!$Q$921</f>
        <v>0.73592085235920857</v>
      </c>
    </row>
    <row r="715" spans="1:17" x14ac:dyDescent="0.35">
      <c r="A715" s="33" t="s">
        <v>3</v>
      </c>
      <c r="B715" s="154">
        <f>Kwh!B787/production!$B$922</f>
        <v>1.702158273381295</v>
      </c>
      <c r="C715" s="154">
        <f>Kwh!C787/production!$B$922</f>
        <v>1.8561151079136691</v>
      </c>
      <c r="D715" s="154">
        <f>Kwh!D787/production!$B$922</f>
        <v>1.6733812949640288</v>
      </c>
      <c r="E715" s="154">
        <f>Kwh!E787/production!$B$922</f>
        <v>1.6489208633093526</v>
      </c>
      <c r="F715" s="154">
        <f>Kwh!F787/production!$B$922</f>
        <v>1.9007194244604317</v>
      </c>
      <c r="G715" s="154">
        <f>Kwh!G787/production!$B$922</f>
        <v>1.6676258992805755</v>
      </c>
      <c r="H715" s="154">
        <f>Kwh!H787/production!$B$922</f>
        <v>1.3712230215827339</v>
      </c>
      <c r="I715" s="154">
        <f>Kwh!I787/production!$I$922</f>
        <v>1.8514762226729773</v>
      </c>
      <c r="J715" s="154">
        <f>Kwh!J787/production!$J$922</f>
        <v>1.7377567140600316</v>
      </c>
      <c r="K715" s="154">
        <f>Kwh!K787/production!$J$922</f>
        <v>1.9257503949447077</v>
      </c>
      <c r="L715" s="154">
        <f>Kwh!L787/production!$J$922</f>
        <v>1.7740916271721958</v>
      </c>
      <c r="M715" s="154">
        <f>Kwh!M787/production!$J$922</f>
        <v>1.778830963665087</v>
      </c>
      <c r="N715" s="154">
        <f>Kwh!N787/production!$J$922</f>
        <v>1.8199052132701421</v>
      </c>
      <c r="O715" s="154">
        <f>Kwh!O787/production!$J$922</f>
        <v>1.4834123222748816</v>
      </c>
      <c r="P715" s="154">
        <f>Kwh!P787/production!$J$922</f>
        <v>1.5908372827804107</v>
      </c>
      <c r="Q715" s="154">
        <f>Kwh!Q787/production!$Q$922</f>
        <v>1.7974208675263774</v>
      </c>
    </row>
    <row r="716" spans="1:17" x14ac:dyDescent="0.35">
      <c r="A716" s="33" t="s">
        <v>100</v>
      </c>
      <c r="B716" s="154">
        <f>Kwh!B788/production!$B$923</f>
        <v>0.9555555555555556</v>
      </c>
      <c r="C716" s="154">
        <f>Kwh!C788/production!$B$923</f>
        <v>0.96</v>
      </c>
      <c r="D716" s="154">
        <f>Kwh!D788/production!$B$923</f>
        <v>1.0933333333333333</v>
      </c>
      <c r="E716" s="154">
        <f>Kwh!E788/production!$B$923</f>
        <v>0.63111111111111107</v>
      </c>
      <c r="F716" s="154">
        <f>Kwh!F788/production!$B$923</f>
        <v>0.83111111111111113</v>
      </c>
      <c r="G716" s="154">
        <f>Kwh!G788/production!$B$923</f>
        <v>0.90222222222222226</v>
      </c>
      <c r="H716" s="154">
        <f>Kwh!H788/production!$B$923</f>
        <v>0.94222222222222218</v>
      </c>
      <c r="I716" s="154">
        <f>Kwh!I788/production!$I$923</f>
        <v>0.9079872204472843</v>
      </c>
      <c r="J716" s="154">
        <f>Kwh!J788/production!$J$923</f>
        <v>0.91836734693877553</v>
      </c>
      <c r="K716" s="154">
        <f>Kwh!K788/production!$J$923</f>
        <v>0.78367346938775506</v>
      </c>
      <c r="L716" s="154">
        <f>Kwh!L788/production!$J$923</f>
        <v>0.91836734693877553</v>
      </c>
      <c r="M716" s="154">
        <f>Kwh!M788/production!$J$923</f>
        <v>0.91836734693877553</v>
      </c>
      <c r="N716" s="154">
        <f>Kwh!N788/production!$J$923</f>
        <v>1.1142857142857143</v>
      </c>
      <c r="O716" s="154">
        <f>Kwh!O788/production!$J$923</f>
        <v>0.72244897959183674</v>
      </c>
      <c r="P716" s="154">
        <f>Kwh!P788/production!$J$923</f>
        <v>0.84897959183673466</v>
      </c>
      <c r="Q716" s="154">
        <f>Kwh!Q788/production!$Q$923</f>
        <v>0.76173826173826176</v>
      </c>
    </row>
    <row r="717" spans="1:17" x14ac:dyDescent="0.35">
      <c r="A717" s="33" t="s">
        <v>125</v>
      </c>
      <c r="B717" s="154">
        <f>Kwh!B790/production!$B$925</f>
        <v>1.4371172868582196</v>
      </c>
      <c r="C717" s="154">
        <f>Kwh!C790/production!$B$925</f>
        <v>1.4531323598681112</v>
      </c>
      <c r="D717" s="154">
        <f>Kwh!D790/production!$B$925</f>
        <v>1.3933113518605746</v>
      </c>
      <c r="E717" s="154">
        <f>Kwh!E790/production!$B$925</f>
        <v>1.4983513895430993</v>
      </c>
      <c r="F717" s="154">
        <f>Kwh!F790/production!$B$925</f>
        <v>1.1347150259067358</v>
      </c>
      <c r="G717" s="154">
        <f>Kwh!G790/production!$B$925</f>
        <v>1.2920395666509656</v>
      </c>
      <c r="H717" s="154">
        <f>Kwh!H790/production!$B$925</f>
        <v>1.0226095148374941</v>
      </c>
      <c r="I717" s="154">
        <f>Kwh!I790/production!$I$925</f>
        <v>1.3534530386740331</v>
      </c>
      <c r="J717" s="154">
        <f>Kwh!J790/production!$J$925</f>
        <v>0.90602189781021902</v>
      </c>
      <c r="K717" s="154">
        <f>Kwh!K790/production!$J$925</f>
        <v>2.1961678832116789</v>
      </c>
      <c r="L717" s="154">
        <f>Kwh!L790/production!$J$925</f>
        <v>2.7281021897810218</v>
      </c>
      <c r="M717" s="154">
        <f>Kwh!M790/production!$J$925</f>
        <v>3.8521897810218979</v>
      </c>
      <c r="N717" s="154">
        <f>Kwh!N790/production!$J$925</f>
        <v>4.5218978102189782</v>
      </c>
      <c r="O717" s="154">
        <f>Kwh!O790/production!$J$925</f>
        <v>1.7062043795620438</v>
      </c>
      <c r="P717" s="154">
        <f>Kwh!P790/production!$J$925</f>
        <v>2.4041970802919708</v>
      </c>
      <c r="Q717" s="154">
        <f>Kwh!Q790/production!$Q$925</f>
        <v>1.1742716742716743</v>
      </c>
    </row>
    <row r="718" spans="1:17" x14ac:dyDescent="0.35">
      <c r="A718" s="198" t="s">
        <v>119</v>
      </c>
      <c r="B718" s="199">
        <f>Kwh!B791/production!$B$926</f>
        <v>1.443801401157478</v>
      </c>
      <c r="C718" s="199">
        <f>Kwh!C791/production!$B$926</f>
        <v>1.5202558635394456</v>
      </c>
      <c r="D718" s="199">
        <f>Kwh!D791/production!$B$926</f>
        <v>1.3932378921717941</v>
      </c>
      <c r="E718" s="199">
        <f>Kwh!E791/production!$B$926</f>
        <v>1.4474565945781297</v>
      </c>
      <c r="F718" s="199">
        <f>Kwh!F791/production!$B$926</f>
        <v>1.2576911361559548</v>
      </c>
      <c r="G718" s="199">
        <f>Kwh!G791/production!$B$926</f>
        <v>1.3362777946999695</v>
      </c>
      <c r="H718" s="199">
        <f>Kwh!H791/production!$B$926</f>
        <v>1.0925982333231801</v>
      </c>
      <c r="I718" s="199">
        <f>Kwh!I791/production!$I$926</f>
        <v>1.4122552574329224</v>
      </c>
      <c r="J718" s="199">
        <f>Kwh!J791/production!$J$926</f>
        <v>1.0320175438596491</v>
      </c>
      <c r="K718" s="199">
        <f>Kwh!K791/production!$J$926</f>
        <v>1.6815789473684211</v>
      </c>
      <c r="L718" s="199">
        <f>Kwh!L791/production!$J$926</f>
        <v>1.9872807017543859</v>
      </c>
      <c r="M718" s="199">
        <f>Kwh!M791/production!$J$926</f>
        <v>2.4596491228070176</v>
      </c>
      <c r="N718" s="199">
        <f>Kwh!N791/production!$J$926</f>
        <v>2.9157894736842107</v>
      </c>
      <c r="O718" s="199">
        <f>Kwh!O791/production!$J$926</f>
        <v>1.4008771929824562</v>
      </c>
      <c r="P718" s="199">
        <f>Kwh!P791/production!$J$926</f>
        <v>1.7820175438596491</v>
      </c>
      <c r="Q718" s="199">
        <f>Kwh!Q791/production!$Q$926</f>
        <v>1.2248197066688276</v>
      </c>
    </row>
    <row r="719" spans="1:17" x14ac:dyDescent="0.35">
      <c r="A719" s="33" t="s">
        <v>4</v>
      </c>
      <c r="B719" s="154">
        <f>Kwh!B792/production!$B$927</f>
        <v>0.45807590467784642</v>
      </c>
      <c r="C719" s="154">
        <f>Kwh!C792/production!$B$927</f>
        <v>0.53839364518976174</v>
      </c>
      <c r="D719" s="154">
        <f>Kwh!D792/production!$B$927</f>
        <v>0.45057369814651366</v>
      </c>
      <c r="E719" s="154">
        <f>Kwh!E792/production!$B$927</f>
        <v>0.47793468667255073</v>
      </c>
      <c r="F719" s="154">
        <f>Kwh!F792/production!$B$927</f>
        <v>0.5101500441306267</v>
      </c>
      <c r="G719" s="154">
        <f>Kwh!G792/production!$B$927</f>
        <v>0.5</v>
      </c>
      <c r="H719" s="154">
        <f>Kwh!H792/production!$B$927</f>
        <v>0.50308914386584291</v>
      </c>
      <c r="I719" s="154">
        <f>Kwh!I792/production!$I$927</f>
        <v>0.4669463590050944</v>
      </c>
      <c r="J719" s="154">
        <f>Kwh!J792/production!$J$927</f>
        <v>0.55356108859293573</v>
      </c>
      <c r="K719" s="154">
        <f>Kwh!K792/production!$J$927</f>
        <v>0.740011580775912</v>
      </c>
      <c r="L719" s="154">
        <f>Kwh!L792/production!$J$927</f>
        <v>0.58019687319050373</v>
      </c>
      <c r="M719" s="154">
        <f>Kwh!M792/production!$J$927</f>
        <v>0.54371742906774756</v>
      </c>
      <c r="N719" s="154">
        <f>Kwh!N792/production!$J$927</f>
        <v>0.56745801968731902</v>
      </c>
      <c r="O719" s="154">
        <f>Kwh!O792/production!$J$927</f>
        <v>0.48060220034742329</v>
      </c>
      <c r="P719" s="154">
        <f>Kwh!P792/production!$J$927</f>
        <v>0.53445280833815867</v>
      </c>
      <c r="Q719" s="154">
        <f>Kwh!Q792/production!$Q$927</f>
        <v>0.479356047463743</v>
      </c>
    </row>
    <row r="720" spans="1:17" x14ac:dyDescent="0.35">
      <c r="A720" s="33" t="s">
        <v>195</v>
      </c>
      <c r="B720" s="153">
        <v>0</v>
      </c>
      <c r="C720" s="153">
        <v>0</v>
      </c>
      <c r="D720" s="153">
        <v>0</v>
      </c>
      <c r="E720" s="153">
        <v>0</v>
      </c>
      <c r="F720" s="153">
        <v>0</v>
      </c>
      <c r="G720" s="153">
        <v>0</v>
      </c>
      <c r="H720" s="153" t="e">
        <f>Kwh!H793/production!$H$929</f>
        <v>#DIV/0!</v>
      </c>
      <c r="I720" s="154" t="e">
        <f>Kwh!I793/production!$I$929</f>
        <v>#DIV/0!</v>
      </c>
      <c r="J720" s="153">
        <v>0</v>
      </c>
      <c r="K720" s="153">
        <v>0</v>
      </c>
      <c r="L720" s="153">
        <v>0</v>
      </c>
      <c r="M720" s="153">
        <v>0</v>
      </c>
      <c r="N720" s="153">
        <v>0</v>
      </c>
      <c r="O720" s="153">
        <v>0</v>
      </c>
      <c r="P720" s="153" t="e">
        <f>Kwh!P793/production!$P$929</f>
        <v>#DIV/0!</v>
      </c>
      <c r="Q720" s="153" t="e">
        <f>Kwh!Q793/production!$Q$929</f>
        <v>#DIV/0!</v>
      </c>
    </row>
    <row r="721" spans="1:17" x14ac:dyDescent="0.35">
      <c r="A721" s="33" t="s">
        <v>128</v>
      </c>
      <c r="B721" s="153">
        <v>0</v>
      </c>
      <c r="C721" s="153">
        <v>0</v>
      </c>
      <c r="D721" s="153">
        <v>0</v>
      </c>
      <c r="E721" s="153">
        <v>0</v>
      </c>
      <c r="F721" s="153">
        <v>0</v>
      </c>
      <c r="G721" s="153">
        <v>0</v>
      </c>
      <c r="H721" s="153">
        <f>Kwh!H794/production!$H$931</f>
        <v>0.88311688311688308</v>
      </c>
      <c r="I721" s="153">
        <f>Kwh!I794/production!$I$931</f>
        <v>0.88311688311688308</v>
      </c>
      <c r="J721" s="153">
        <v>0</v>
      </c>
      <c r="K721" s="153">
        <v>0</v>
      </c>
      <c r="L721" s="153">
        <v>0</v>
      </c>
      <c r="M721" s="153">
        <v>0</v>
      </c>
      <c r="N721" s="153">
        <v>0</v>
      </c>
      <c r="O721" s="153">
        <v>0</v>
      </c>
      <c r="P721" s="153">
        <f>Kwh!P794/production!$P$931</f>
        <v>0.86904761904761907</v>
      </c>
      <c r="Q721" s="153">
        <f>Kwh!Q794/production!$Q$931</f>
        <v>0.86904761904761907</v>
      </c>
    </row>
    <row r="722" spans="1:17" x14ac:dyDescent="0.35">
      <c r="A722" s="46" t="s">
        <v>118</v>
      </c>
      <c r="B722" s="201">
        <f>Kwh!B795/production!$B$932</f>
        <v>0.45807590467784642</v>
      </c>
      <c r="C722" s="201">
        <f>Kwh!C795/production!$B$932</f>
        <v>0.53839364518976174</v>
      </c>
      <c r="D722" s="201">
        <f>Kwh!D795/production!$B$932</f>
        <v>0.45057369814651366</v>
      </c>
      <c r="E722" s="201">
        <f>Kwh!E795/production!$B$932</f>
        <v>0.47793468667255073</v>
      </c>
      <c r="F722" s="201">
        <f>Kwh!F795/production!$B$932</f>
        <v>0.5101500441306267</v>
      </c>
      <c r="G722" s="201">
        <f>Kwh!G795/production!$B$932</f>
        <v>0.5</v>
      </c>
      <c r="H722" s="201">
        <f>Kwh!H795/production!$B$932</f>
        <v>0.53309796999117387</v>
      </c>
      <c r="I722" s="201">
        <f>Kwh!I795/production!$I$932</f>
        <v>0.46768626517495832</v>
      </c>
      <c r="J722" s="201">
        <f>Kwh!J795/production!$J$932</f>
        <v>0.55356108859293573</v>
      </c>
      <c r="K722" s="201">
        <f>Kwh!K795/production!$J$932</f>
        <v>0.740011580775912</v>
      </c>
      <c r="L722" s="201">
        <f>Kwh!L795/production!$J$932</f>
        <v>0.58019687319050373</v>
      </c>
      <c r="M722" s="201">
        <f>Kwh!M795/production!$J$932</f>
        <v>0.54371742906774756</v>
      </c>
      <c r="N722" s="201">
        <f>Kwh!N795/production!$J$932</f>
        <v>0.56745801968731902</v>
      </c>
      <c r="O722" s="201">
        <f>Kwh!O795/production!$J$932</f>
        <v>0.48060220034742329</v>
      </c>
      <c r="P722" s="201">
        <f>Kwh!P795/production!$J$932</f>
        <v>0.57672264041690791</v>
      </c>
      <c r="Q722" s="201">
        <f>Kwh!Q795/production!$Q$932</f>
        <v>0.47936551534711253</v>
      </c>
    </row>
    <row r="723" spans="1:17" x14ac:dyDescent="0.35">
      <c r="A723" s="33" t="s">
        <v>99</v>
      </c>
      <c r="B723" s="154">
        <f>Kwh!B796/production!$B$933</f>
        <v>0.48065173116089616</v>
      </c>
      <c r="C723" s="154">
        <f>Kwh!C796/production!$B$933</f>
        <v>0.1955193482688391</v>
      </c>
      <c r="D723" s="154">
        <f>Kwh!D796/production!$B$933</f>
        <v>0.43177189409368638</v>
      </c>
      <c r="E723" s="154">
        <f>Kwh!E796/production!$B$933</f>
        <v>0.22403258655804481</v>
      </c>
      <c r="F723" s="154">
        <f>Kwh!F796/production!$B$933</f>
        <v>0.4663951120162933</v>
      </c>
      <c r="G723" s="154">
        <f>Kwh!G796/production!$B$933</f>
        <v>0.34623217922606925</v>
      </c>
      <c r="H723" s="154">
        <f>Kwh!H796/production!$B$933</f>
        <v>0.96741344195519352</v>
      </c>
      <c r="I723" s="154">
        <f>Kwh!I796/production!$I$933</f>
        <v>0.49052969502407706</v>
      </c>
      <c r="J723" s="153">
        <f>Kwh!J796/production!$J$933</f>
        <v>0.50062578222778475</v>
      </c>
      <c r="K723" s="153">
        <f>Kwh!K796/production!$J$933</f>
        <v>0.16645807259073842</v>
      </c>
      <c r="L723" s="153">
        <f>Kwh!L796/production!$J$933</f>
        <v>0.16020025031289112</v>
      </c>
      <c r="M723" s="153">
        <f>Kwh!M796/production!$J$933</f>
        <v>0.11389236545682102</v>
      </c>
      <c r="N723" s="153">
        <f>Kwh!N796/production!$J$933</f>
        <v>0.13391739674593242</v>
      </c>
      <c r="O723" s="153">
        <f>Kwh!O796/production!$J$933</f>
        <v>0.12515644555694619</v>
      </c>
      <c r="P723" s="153">
        <f>Kwh!P796/production!$J$933</f>
        <v>0.61076345431789736</v>
      </c>
      <c r="Q723" s="153">
        <f>Kwh!Q796/production!$Q$933</f>
        <v>0.50718541885734314</v>
      </c>
    </row>
    <row r="724" spans="1:17" x14ac:dyDescent="0.35">
      <c r="A724" s="33" t="s">
        <v>7</v>
      </c>
      <c r="B724" s="154">
        <f>Kwh!B797/production!$B$934</f>
        <v>0.3630786391522588</v>
      </c>
      <c r="C724" s="154">
        <f>Kwh!C797/production!$B$934</f>
        <v>2.3747908533184607</v>
      </c>
      <c r="D724" s="154">
        <f>Kwh!D797/production!$B$934</f>
        <v>0.39040713887339656</v>
      </c>
      <c r="E724" s="154">
        <f>Kwh!E797/production!$B$934</f>
        <v>0.2849972113775795</v>
      </c>
      <c r="F724" s="154">
        <f>Kwh!F797/production!$B$934</f>
        <v>3.5694366982710543E-2</v>
      </c>
      <c r="G724" s="154">
        <f>Kwh!G797/production!$B$934</f>
        <v>0.2169548243167875</v>
      </c>
      <c r="H724" s="154">
        <f>Kwh!H797/production!$B$934</f>
        <v>0.2810931399888455</v>
      </c>
      <c r="I724" s="154">
        <f>Kwh!I797/production!$I$934</f>
        <v>0.85131721400216531</v>
      </c>
      <c r="J724" s="154">
        <f>Kwh!J797/production!$J$934</f>
        <v>0.45079086115992972</v>
      </c>
      <c r="K724" s="154">
        <f>Kwh!K797/production!$J$934</f>
        <v>0.3251318101933216</v>
      </c>
      <c r="L724" s="154">
        <f>Kwh!L797/production!$J$934</f>
        <v>0.62038664323374337</v>
      </c>
      <c r="M724" s="154">
        <f>Kwh!M797/production!$J$934</f>
        <v>0.49033391915641478</v>
      </c>
      <c r="N724" s="154">
        <f>Kwh!N797/production!$J$934</f>
        <v>0.41827768014059752</v>
      </c>
      <c r="O724" s="154">
        <f>Kwh!O797/production!$J$934</f>
        <v>7.4692442882249563E-2</v>
      </c>
      <c r="P724" s="154">
        <f>Kwh!P797/production!$J$934</f>
        <v>0.42442882249560632</v>
      </c>
      <c r="Q724" s="153">
        <f>Kwh!Q797/production!$Q$934</f>
        <v>0.37501469032788814</v>
      </c>
    </row>
    <row r="725" spans="1:17" x14ac:dyDescent="0.35">
      <c r="A725" s="33" t="s">
        <v>103</v>
      </c>
      <c r="B725" s="154">
        <f>Kwh!B798/production!$B$935</f>
        <v>0.52316076294277924</v>
      </c>
      <c r="C725" s="154">
        <f>Kwh!C798/production!$B$935</f>
        <v>0.54904632152588551</v>
      </c>
      <c r="D725" s="154">
        <f>Kwh!D798/production!$B$935</f>
        <v>0.51771117166212532</v>
      </c>
      <c r="E725" s="154">
        <f>Kwh!E798/production!$B$935</f>
        <v>0.35558583106267028</v>
      </c>
      <c r="F725" s="154">
        <f>Kwh!F798/production!$B$935</f>
        <v>0.34332425068119893</v>
      </c>
      <c r="G725" s="154">
        <f>Kwh!G798/production!$B$935</f>
        <v>0.52452316076294281</v>
      </c>
      <c r="H725" s="154">
        <f>Kwh!H798/production!$B$935</f>
        <v>0.51089918256130795</v>
      </c>
      <c r="I725" s="154">
        <f>Kwh!I798/production!$I$935</f>
        <v>0.50886339937434832</v>
      </c>
      <c r="J725" s="154">
        <f>Kwh!J798/production!$J$935</f>
        <v>0.38838475499092556</v>
      </c>
      <c r="K725" s="154">
        <f>Kwh!K798/production!$J$935</f>
        <v>0.70961887477313979</v>
      </c>
      <c r="L725" s="154">
        <f>Kwh!L798/production!$J$935</f>
        <v>0.67876588021778583</v>
      </c>
      <c r="M725" s="154">
        <f>Kwh!M798/production!$J$935</f>
        <v>0.68058076225045372</v>
      </c>
      <c r="N725" s="154">
        <f>Kwh!N798/production!$J$935</f>
        <v>0.74228675136116151</v>
      </c>
      <c r="O725" s="154">
        <f>Kwh!O798/production!$J$935</f>
        <v>0.68965517241379315</v>
      </c>
      <c r="P725" s="154">
        <f>Kwh!P798/production!$J$935</f>
        <v>0.66424682395644286</v>
      </c>
      <c r="Q725" s="153">
        <f>Kwh!Q798/production!$Q$935</f>
        <v>0.50270486876377485</v>
      </c>
    </row>
    <row r="726" spans="1:17" x14ac:dyDescent="0.35">
      <c r="A726" s="54" t="s">
        <v>117</v>
      </c>
      <c r="B726" s="202">
        <f>Kwh!B799/production!$B$938</f>
        <v>0.42113982770046388</v>
      </c>
      <c r="C726" s="202">
        <f>Kwh!C799/production!$B$938</f>
        <v>1.576209410205434</v>
      </c>
      <c r="D726" s="202">
        <f>Kwh!D799/production!$B$938</f>
        <v>0.4280980781974818</v>
      </c>
      <c r="E726" s="202">
        <f>Kwh!E799/production!$B$938</f>
        <v>0.2922465208747515</v>
      </c>
      <c r="F726" s="202">
        <f>Kwh!F799/production!$B$938</f>
        <v>0.18058316766070245</v>
      </c>
      <c r="G726" s="202">
        <f>Kwh!G799/production!$B$938</f>
        <v>0.31278992710404241</v>
      </c>
      <c r="H726" s="202">
        <f>Kwh!H799/production!$B$938</f>
        <v>0.44864148442677271</v>
      </c>
      <c r="I726" s="202">
        <f>Kwh!I799/production!$I$938</f>
        <v>0.68082352215989639</v>
      </c>
      <c r="J726" s="202">
        <f>Kwh!J799/production!$J$938</f>
        <v>0.45297427652733119</v>
      </c>
      <c r="K726" s="202">
        <f>Kwh!K799/production!$J$938</f>
        <v>0.35932475884244375</v>
      </c>
      <c r="L726" s="202">
        <f>Kwh!L799/production!$J$938</f>
        <v>0.48553054662379419</v>
      </c>
      <c r="M726" s="202">
        <f>Kwh!M799/production!$J$938</f>
        <v>0.41157556270096463</v>
      </c>
      <c r="N726" s="202">
        <f>Kwh!N799/production!$J$938</f>
        <v>0.3987138263665595</v>
      </c>
      <c r="O726" s="202">
        <f>Kwh!O799/production!$J$938</f>
        <v>0.22709003215434084</v>
      </c>
      <c r="P726" s="202">
        <f>Kwh!P799/production!$J$938</f>
        <v>0.53737942122186499</v>
      </c>
      <c r="Q726" s="202">
        <f>Kwh!Q799/production!$Q$938</f>
        <v>0.43704519048492629</v>
      </c>
    </row>
    <row r="727" spans="1:17" x14ac:dyDescent="0.35">
      <c r="A727" s="56" t="s">
        <v>9</v>
      </c>
      <c r="B727" s="203">
        <f>Kwh!B800/production!$B$939</f>
        <v>0.82280845103303368</v>
      </c>
      <c r="C727" s="203">
        <f>Kwh!C800/production!$B$939</f>
        <v>1.280261468425353</v>
      </c>
      <c r="D727" s="203">
        <f>Kwh!D800/production!$B$939</f>
        <v>0.8038986809851757</v>
      </c>
      <c r="E727" s="203">
        <f>Kwh!E800/production!$B$939</f>
        <v>0.78405509513248517</v>
      </c>
      <c r="F727" s="203">
        <f>Kwh!F800/production!$B$939</f>
        <v>0.68051826777168201</v>
      </c>
      <c r="G727" s="203">
        <f>Kwh!G800/production!$B$939</f>
        <v>0.75452317030465743</v>
      </c>
      <c r="H727" s="203">
        <f>Kwh!H800/production!$B$939</f>
        <v>0.71775417298937783</v>
      </c>
      <c r="I727" s="194">
        <f>Kwh!I800/production!$I$939</f>
        <v>0.90875097565845597</v>
      </c>
      <c r="J727" s="194">
        <f>Kwh!J800/production!$J$939</f>
        <v>0.68298691301000769</v>
      </c>
      <c r="K727" s="194">
        <f>Kwh!K800/production!$J$939</f>
        <v>0.64711316397228635</v>
      </c>
      <c r="L727" s="194">
        <f>Kwh!L800/production!$J$939</f>
        <v>0.97305619707467284</v>
      </c>
      <c r="M727" s="194">
        <f>Kwh!M800/production!$J$939</f>
        <v>1.009545804464973</v>
      </c>
      <c r="N727" s="194">
        <f>Kwh!N800/production!$J$939</f>
        <v>1.1607390300230946</v>
      </c>
      <c r="O727" s="194">
        <f>Kwh!O800/production!$J$939</f>
        <v>0.70654349499615088</v>
      </c>
      <c r="P727" s="194">
        <f>Kwh!P800/production!$J$939</f>
        <v>0.82540415704387993</v>
      </c>
      <c r="Q727" s="194">
        <f>Kwh!Q800/production!$Q$939</f>
        <v>0.79785244073527828</v>
      </c>
    </row>
    <row r="729" spans="1:17" ht="15.5" x14ac:dyDescent="0.35">
      <c r="A729" s="33" t="s">
        <v>1</v>
      </c>
      <c r="B729" s="64" t="s">
        <v>1221</v>
      </c>
      <c r="C729" s="64" t="s">
        <v>1222</v>
      </c>
      <c r="D729" s="64" t="s">
        <v>1223</v>
      </c>
      <c r="E729" s="64" t="s">
        <v>1224</v>
      </c>
      <c r="F729" s="64" t="s">
        <v>1225</v>
      </c>
      <c r="G729" s="64" t="s">
        <v>1226</v>
      </c>
      <c r="H729" s="64" t="s">
        <v>1227</v>
      </c>
      <c r="I729" s="65" t="s">
        <v>1266</v>
      </c>
      <c r="J729" s="64" t="s">
        <v>1228</v>
      </c>
      <c r="K729" s="64" t="s">
        <v>1229</v>
      </c>
      <c r="L729" s="64" t="s">
        <v>1230</v>
      </c>
      <c r="M729" s="64" t="s">
        <v>1231</v>
      </c>
      <c r="N729" s="64" t="s">
        <v>1232</v>
      </c>
      <c r="O729" s="64" t="s">
        <v>2126</v>
      </c>
      <c r="P729" s="64" t="s">
        <v>2127</v>
      </c>
      <c r="Q729" s="65" t="s">
        <v>2128</v>
      </c>
    </row>
    <row r="730" spans="1:17" x14ac:dyDescent="0.35">
      <c r="A730" s="33" t="s">
        <v>2</v>
      </c>
      <c r="B730" s="154">
        <f>Kwh!B803/production!B943</f>
        <v>0.1111111111111111</v>
      </c>
      <c r="C730" s="154">
        <f>Kwh!C803/production!C943</f>
        <v>0.11347517730496454</v>
      </c>
      <c r="D730" s="154">
        <f>Kwh!D803/production!D943</f>
        <v>1.0784313725490196</v>
      </c>
      <c r="E730" s="154">
        <f>Kwh!E803/production!E943</f>
        <v>1.3259911894273129</v>
      </c>
      <c r="F730" s="154">
        <f>Kwh!F803/production!F943</f>
        <v>1.1677852348993289</v>
      </c>
      <c r="G730" s="154">
        <f>Kwh!G803/production!G943</f>
        <v>0.97267759562841527</v>
      </c>
      <c r="H730" s="154">
        <f>Kwh!H803/production!H943</f>
        <v>0.92982456140350878</v>
      </c>
      <c r="I730" s="154">
        <f>Kwh!I803/production!I943</f>
        <v>0.78793309438470727</v>
      </c>
      <c r="J730" s="154">
        <f>Kwh!J803/production!J943</f>
        <v>9.4666666666666677E-2</v>
      </c>
      <c r="K730" s="154">
        <f>Kwh!K803/production!K943</f>
        <v>0.1059322033898305</v>
      </c>
      <c r="L730" s="154">
        <f>Kwh!L803/production!L943</f>
        <v>0.16877637130801687</v>
      </c>
      <c r="M730" s="154">
        <f>Kwh!M803/production!M943</f>
        <v>1.3450292397660819</v>
      </c>
      <c r="N730" s="154">
        <f>Kwh!N803/production!N943</f>
        <v>0.68085106382978722</v>
      </c>
      <c r="O730" s="154">
        <f>Kwh!O803/production!O943</f>
        <v>1.0571428571428572</v>
      </c>
      <c r="P730" s="154">
        <f>Kwh!P803/production!P943</f>
        <v>1.1386138613861385</v>
      </c>
      <c r="Q730" s="154">
        <f>Kwh!Q803/production!Q943</f>
        <v>0.62054521276595742</v>
      </c>
    </row>
    <row r="731" spans="1:17" x14ac:dyDescent="0.35">
      <c r="A731" s="33" t="s">
        <v>3</v>
      </c>
      <c r="B731" s="154">
        <f>Kwh!B804/production!B944</f>
        <v>1.5806451612903225</v>
      </c>
      <c r="C731" s="154">
        <f>Kwh!C804/production!C944</f>
        <v>1.8316100443131462</v>
      </c>
      <c r="D731" s="154">
        <f>Kwh!D804/production!D944</f>
        <v>1.7107309486780715</v>
      </c>
      <c r="E731" s="154">
        <f>Kwh!E804/production!E944</f>
        <v>1.9558359621451105</v>
      </c>
      <c r="F731" s="154">
        <f>Kwh!F804/production!F944</f>
        <v>1.7815750371471026</v>
      </c>
      <c r="G731" s="154">
        <f>Kwh!G804/production!G944</f>
        <v>1.7066666666666668</v>
      </c>
      <c r="H731" s="154">
        <f>Kwh!H804/production!H944</f>
        <v>1.7640117994100295</v>
      </c>
      <c r="I731" s="154">
        <f>Kwh!I804/production!I944</f>
        <v>1.75997425997426</v>
      </c>
      <c r="J731" s="154">
        <f>Kwh!J804/production!J944</f>
        <v>1.4330827067669174</v>
      </c>
      <c r="K731" s="154">
        <f>Kwh!K804/production!K944</f>
        <v>2.6617647058823528</v>
      </c>
      <c r="L731" s="154">
        <f>Kwh!L804/production!L944</f>
        <v>1.5649122807017544</v>
      </c>
      <c r="M731" s="154">
        <f>Kwh!M804/production!M944</f>
        <v>1.8615611192930781</v>
      </c>
      <c r="N731" s="154">
        <f>Kwh!N804/production!N944</f>
        <v>1.9655712050078247</v>
      </c>
      <c r="O731" s="154">
        <f>Kwh!O804/production!O944</f>
        <v>1.759825327510917</v>
      </c>
      <c r="P731" s="154">
        <f>Kwh!P804/production!P944</f>
        <v>1.8063540090771559</v>
      </c>
      <c r="Q731" s="154">
        <f>Kwh!Q804/production!Q944</f>
        <v>1.8191763191763193</v>
      </c>
    </row>
    <row r="732" spans="1:17" x14ac:dyDescent="0.35">
      <c r="A732" s="33" t="s">
        <v>100</v>
      </c>
      <c r="B732" s="154">
        <f>Kwh!B805/production!B945</f>
        <v>0.92272727272727273</v>
      </c>
      <c r="C732" s="154">
        <f>Kwh!C805/production!C945</f>
        <v>0.90909090909090906</v>
      </c>
      <c r="D732" s="154">
        <f>Kwh!D805/production!D945</f>
        <v>0.86250000000000004</v>
      </c>
      <c r="E732" s="154">
        <f>Kwh!E805/production!E945</f>
        <v>0.90222222222222226</v>
      </c>
      <c r="F732" s="154">
        <f>Kwh!F805/production!F945</f>
        <v>0.91666666666666663</v>
      </c>
      <c r="G732" s="154">
        <f>Kwh!G805/production!G945</f>
        <v>0.91666666666666663</v>
      </c>
      <c r="H732" s="154">
        <f>Kwh!H805/production!H945</f>
        <v>0.88857142857142857</v>
      </c>
      <c r="I732" s="154">
        <f>Kwh!I805/production!I945</f>
        <v>0.9038572251007484</v>
      </c>
      <c r="J732" s="154">
        <f>Kwh!J805/production!J945</f>
        <v>0.89677419354838706</v>
      </c>
      <c r="K732" s="154">
        <f>Kwh!K805/production!K945</f>
        <v>0.89795918367346939</v>
      </c>
      <c r="L732" s="154">
        <f>Kwh!L805/production!L945</f>
        <v>0.92173913043478262</v>
      </c>
      <c r="M732" s="154">
        <f>Kwh!M805/production!M945</f>
        <v>0.84642857142857142</v>
      </c>
      <c r="N732" s="154">
        <f>Kwh!N805/production!N945</f>
        <v>0.96250000000000002</v>
      </c>
      <c r="O732" s="154">
        <f>Kwh!O805/production!O945</f>
        <v>0.94285714285714284</v>
      </c>
      <c r="P732" s="154">
        <f>Kwh!P805/production!P945</f>
        <v>0.94285714285714284</v>
      </c>
      <c r="Q732" s="154">
        <f>Kwh!Q805/production!Q945</f>
        <v>0.68969019807008636</v>
      </c>
    </row>
    <row r="733" spans="1:17" x14ac:dyDescent="0.35">
      <c r="A733" s="33" t="s">
        <v>125</v>
      </c>
      <c r="B733" s="154">
        <f>Kwh!B807/production!B947</f>
        <v>1.1635677714901644</v>
      </c>
      <c r="C733" s="154">
        <f>Kwh!C807/production!C947</f>
        <v>0.80319422977846466</v>
      </c>
      <c r="D733" s="154">
        <f>Kwh!D807/production!D947</f>
        <v>1.2240606687349189</v>
      </c>
      <c r="E733" s="154">
        <f>Kwh!E807/production!E947</f>
        <v>1.3392444101773322</v>
      </c>
      <c r="F733" s="154">
        <f>Kwh!F807/production!F947</f>
        <v>1.2363497518136692</v>
      </c>
      <c r="G733" s="154">
        <f>Kwh!G807/production!G947</f>
        <v>1.1867028493894165</v>
      </c>
      <c r="H733" s="154">
        <f>Kwh!H807/production!H947</f>
        <v>0.99110922946655378</v>
      </c>
      <c r="I733" s="154">
        <f>Kwh!I807/production!I947</f>
        <v>1.1222303944102234</v>
      </c>
      <c r="J733" s="154">
        <f>Kwh!J807/production!J947</f>
        <v>0.4686932849364791</v>
      </c>
      <c r="K733" s="154">
        <f>Kwh!K807/production!K947</f>
        <v>1.8591403417918178</v>
      </c>
      <c r="L733" s="154">
        <f>Kwh!L807/production!L947</f>
        <v>1.1500377928949357</v>
      </c>
      <c r="M733" s="154">
        <f>Kwh!M807/production!M947</f>
        <v>0.84556962025316451</v>
      </c>
      <c r="N733" s="154">
        <f>Kwh!N807/production!N947</f>
        <v>1.0977414330218069</v>
      </c>
      <c r="O733" s="154">
        <f>Kwh!O807/production!O947</f>
        <v>0.98907882241215572</v>
      </c>
      <c r="P733" s="154">
        <f>Kwh!P807/production!P947</f>
        <v>1.2012820512820512</v>
      </c>
      <c r="Q733" s="154">
        <f>Kwh!Q807/production!Q947</f>
        <v>1.0757785467128027</v>
      </c>
    </row>
    <row r="734" spans="1:17" x14ac:dyDescent="0.35">
      <c r="A734" s="198" t="s">
        <v>119</v>
      </c>
      <c r="B734" s="199">
        <f>Kwh!B808/production!B948</f>
        <v>1.1566289825282632</v>
      </c>
      <c r="C734" s="199">
        <f>Kwh!C808/production!C948</f>
        <v>0.90694471768640572</v>
      </c>
      <c r="D734" s="199">
        <f>Kwh!D808/production!D948</f>
        <v>1.2817297850562948</v>
      </c>
      <c r="E734" s="199">
        <f>Kwh!E808/production!E948</f>
        <v>1.4179347826086957</v>
      </c>
      <c r="F734" s="199">
        <f>Kwh!F808/production!F948</f>
        <v>1.3007712082262211</v>
      </c>
      <c r="G734" s="199">
        <f>Kwh!G808/production!G948</f>
        <v>1.2383441354798244</v>
      </c>
      <c r="H734" s="199">
        <f>Kwh!H808/production!H948</f>
        <v>1.1159978009895548</v>
      </c>
      <c r="I734" s="199">
        <f>Kwh!I808/production!I948</f>
        <v>1.1896337990417798</v>
      </c>
      <c r="J734" s="199">
        <f>Kwh!J808/production!J948</f>
        <v>0.66060326254232082</v>
      </c>
      <c r="K734" s="199">
        <f>Kwh!K808/production!K948</f>
        <v>1.7666204986149585</v>
      </c>
      <c r="L734" s="199">
        <f>Kwh!L808/production!L948</f>
        <v>1.1675907258064515</v>
      </c>
      <c r="M734" s="199">
        <f>Kwh!M808/production!M948</f>
        <v>1.0446726572528884</v>
      </c>
      <c r="N734" s="199">
        <f>Kwh!N808/production!N948</f>
        <v>1.2255977496483825</v>
      </c>
      <c r="O734" s="199">
        <f>Kwh!O808/production!O948</f>
        <v>1.1542487684729064</v>
      </c>
      <c r="P734" s="199">
        <f>Kwh!P808/production!P948</f>
        <v>1.2761406844106464</v>
      </c>
      <c r="Q734" s="199">
        <f>Kwh!Q808/production!Q948</f>
        <v>1.1544252648097293</v>
      </c>
    </row>
    <row r="735" spans="1:17" x14ac:dyDescent="0.35">
      <c r="A735" s="33" t="s">
        <v>4</v>
      </c>
      <c r="B735" s="154">
        <f>Kwh!B809/production!B949</f>
        <v>0.44865579550462759</v>
      </c>
      <c r="C735" s="154">
        <f>Kwh!C809/production!C949</f>
        <v>0.47942905121746432</v>
      </c>
      <c r="D735" s="154">
        <f>Kwh!D809/production!D949</f>
        <v>0.38557993730407525</v>
      </c>
      <c r="E735" s="154">
        <f>Kwh!E809/production!E949</f>
        <v>0.54514889529298749</v>
      </c>
      <c r="F735" s="154">
        <f>Kwh!F809/production!F949</f>
        <v>0.50626678603401964</v>
      </c>
      <c r="G735" s="154">
        <f>Kwh!G809/production!G949</f>
        <v>0.45827570308898108</v>
      </c>
      <c r="H735" s="154">
        <f>Kwh!H809/production!H949</f>
        <v>0.52759154203197522</v>
      </c>
      <c r="I735" s="154">
        <f>Kwh!I809/production!I949</f>
        <v>0.41677554220015678</v>
      </c>
      <c r="J735" s="154">
        <f>Kwh!J809/production!J949</f>
        <v>0.49810366624525915</v>
      </c>
      <c r="K735" s="154">
        <f>Kwh!K809/production!K949</f>
        <v>0.60938296787353396</v>
      </c>
      <c r="L735" s="154">
        <f>Kwh!L809/production!L949</f>
        <v>0.4908741594620557</v>
      </c>
      <c r="M735" s="154">
        <f>Kwh!M809/production!M949</f>
        <v>0.57676767676767682</v>
      </c>
      <c r="N735" s="154">
        <f>Kwh!N809/production!N949</f>
        <v>0.48497198166072336</v>
      </c>
      <c r="O735" s="154">
        <f>Kwh!O809/production!O949</f>
        <v>0.47534102833158448</v>
      </c>
      <c r="P735" s="154">
        <f>Kwh!P809/production!P949</f>
        <v>0.62566844919786091</v>
      </c>
      <c r="Q735" s="154">
        <f>Kwh!Q809/production!Q949</f>
        <v>0.53769484412470026</v>
      </c>
    </row>
    <row r="736" spans="1:17" x14ac:dyDescent="0.35">
      <c r="A736" s="33" t="s">
        <v>195</v>
      </c>
      <c r="B736" s="153">
        <v>0</v>
      </c>
      <c r="C736" s="153">
        <v>0</v>
      </c>
      <c r="D736" s="153">
        <v>0</v>
      </c>
      <c r="E736" s="153">
        <v>0</v>
      </c>
      <c r="F736" s="153">
        <v>0</v>
      </c>
      <c r="G736" s="153">
        <v>0</v>
      </c>
      <c r="H736" s="153" t="e">
        <f>Kwh!H810/production!H951</f>
        <v>#DIV/0!</v>
      </c>
      <c r="I736" s="154" t="e">
        <f>Kwh!I810/production!I951</f>
        <v>#DIV/0!</v>
      </c>
      <c r="J736" s="153">
        <v>0</v>
      </c>
      <c r="K736" s="153">
        <v>0</v>
      </c>
      <c r="L736" s="153">
        <v>0</v>
      </c>
      <c r="M736" s="153">
        <v>0</v>
      </c>
      <c r="N736" s="153">
        <v>0</v>
      </c>
      <c r="O736" s="153">
        <v>0</v>
      </c>
      <c r="P736" s="153" t="e">
        <f>Kwh!P810/production!P951</f>
        <v>#DIV/0!</v>
      </c>
      <c r="Q736" s="153" t="e">
        <f>Kwh!Q810/production!Q951</f>
        <v>#DIV/0!</v>
      </c>
    </row>
    <row r="737" spans="1:17" x14ac:dyDescent="0.35">
      <c r="A737" s="33" t="s">
        <v>128</v>
      </c>
      <c r="B737" s="153">
        <v>0</v>
      </c>
      <c r="C737" s="153">
        <v>0</v>
      </c>
      <c r="D737" s="153">
        <v>0</v>
      </c>
      <c r="E737" s="153">
        <v>0</v>
      </c>
      <c r="F737" s="153">
        <v>0</v>
      </c>
      <c r="G737" s="153">
        <v>0</v>
      </c>
      <c r="H737" s="153">
        <f>Kwh!H811/production!H953</f>
        <v>0.86842105263157898</v>
      </c>
      <c r="I737" s="153">
        <f>Kwh!I811/production!I953</f>
        <v>0.86842105263157898</v>
      </c>
      <c r="J737" s="153">
        <v>0</v>
      </c>
      <c r="K737" s="153">
        <v>0</v>
      </c>
      <c r="L737" s="153">
        <v>0</v>
      </c>
      <c r="M737" s="153">
        <v>0</v>
      </c>
      <c r="N737" s="153">
        <v>0</v>
      </c>
      <c r="O737" s="153">
        <v>0</v>
      </c>
      <c r="P737" s="153" t="e">
        <f>Kwh!P811/production!P953</f>
        <v>#DIV/0!</v>
      </c>
      <c r="Q737" s="153" t="e">
        <f>Kwh!Q811/production!Q953</f>
        <v>#DIV/0!</v>
      </c>
    </row>
    <row r="738" spans="1:17" x14ac:dyDescent="0.35">
      <c r="A738" s="46" t="s">
        <v>118</v>
      </c>
      <c r="B738" s="201">
        <f>Kwh!B812/production!B954</f>
        <v>0.44865579550462759</v>
      </c>
      <c r="C738" s="201">
        <f>Kwh!C812/production!C954</f>
        <v>0.47942905121746432</v>
      </c>
      <c r="D738" s="201">
        <f>Kwh!D812/production!D954</f>
        <v>0.38557993730407525</v>
      </c>
      <c r="E738" s="201">
        <f>Kwh!E812/production!E954</f>
        <v>0.54514889529298749</v>
      </c>
      <c r="F738" s="201">
        <f>Kwh!F812/production!F954</f>
        <v>0.50626678603401964</v>
      </c>
      <c r="G738" s="201">
        <f>Kwh!G812/production!G954</f>
        <v>0.45827570308898108</v>
      </c>
      <c r="H738" s="201">
        <f>Kwh!H812/production!H954</f>
        <v>0.52974504249291787</v>
      </c>
      <c r="I738" s="201">
        <f>Kwh!I812/production!I954</f>
        <v>0.41835087492735845</v>
      </c>
      <c r="J738" s="201">
        <f>Kwh!J812/production!J954</f>
        <v>0.49810366624525915</v>
      </c>
      <c r="K738" s="201">
        <f>Kwh!K812/production!K954</f>
        <v>0.60938296787353396</v>
      </c>
      <c r="L738" s="201">
        <f>Kwh!L812/production!L954</f>
        <v>0.4908741594620557</v>
      </c>
      <c r="M738" s="201">
        <f>Kwh!M812/production!M954</f>
        <v>0.57676767676767682</v>
      </c>
      <c r="N738" s="201">
        <f>Kwh!N812/production!N954</f>
        <v>0.48497198166072336</v>
      </c>
      <c r="O738" s="201">
        <f>Kwh!O812/production!O954</f>
        <v>0.47534102833158448</v>
      </c>
      <c r="P738" s="201">
        <f>Kwh!P812/production!P954</f>
        <v>0.62566844919786091</v>
      </c>
      <c r="Q738" s="201">
        <f>Kwh!Q812/production!Q954</f>
        <v>0.53769484412470026</v>
      </c>
    </row>
    <row r="739" spans="1:17" x14ac:dyDescent="0.35">
      <c r="A739" s="33" t="s">
        <v>99</v>
      </c>
      <c r="B739" s="154">
        <f>Kwh!B813/production!B955</f>
        <v>0.46363636363636362</v>
      </c>
      <c r="C739" s="154">
        <f>Kwh!C813/production!C955</f>
        <v>0.53846153846153844</v>
      </c>
      <c r="D739" s="154">
        <f>Kwh!D813/production!D955</f>
        <v>0.54296875</v>
      </c>
      <c r="E739" s="154">
        <f>Kwh!E813/production!E955</f>
        <v>0.52841781874039939</v>
      </c>
      <c r="F739" s="154">
        <f>Kwh!F813/production!F955</f>
        <v>0.5541666666666667</v>
      </c>
      <c r="G739" s="154">
        <f>Kwh!G813/production!G955</f>
        <v>0.487551867219917</v>
      </c>
      <c r="H739" s="154">
        <f>Kwh!H813/production!H955</f>
        <v>0.47074122236671001</v>
      </c>
      <c r="I739" s="154">
        <f>Kwh!I813/production!I955</f>
        <v>0.50849220103986137</v>
      </c>
      <c r="J739" s="153">
        <f>Kwh!J813/production!J955</f>
        <v>0.5730337078651685</v>
      </c>
      <c r="K739" s="153">
        <f>Kwh!K813/production!K955</f>
        <v>0.47165991902834009</v>
      </c>
      <c r="L739" s="153">
        <f>Kwh!L813/production!L955</f>
        <v>0.53012048192771088</v>
      </c>
      <c r="M739" s="153">
        <f>Kwh!M813/production!M955</f>
        <v>0.53</v>
      </c>
      <c r="N739" s="153">
        <f>Kwh!N813/production!N955</f>
        <v>0.51515151515151514</v>
      </c>
      <c r="O739" s="153">
        <f>Kwh!O813/production!O955</f>
        <v>0.51363636363636367</v>
      </c>
      <c r="P739" s="153">
        <f>Kwh!P813/production!P955</f>
        <v>0.50769230769230766</v>
      </c>
      <c r="Q739" s="153">
        <f>Kwh!Q813/production!Q955</f>
        <v>0.50250569476082008</v>
      </c>
    </row>
    <row r="740" spans="1:17" x14ac:dyDescent="0.35">
      <c r="A740" s="33" t="s">
        <v>7</v>
      </c>
      <c r="B740" s="154">
        <f>Kwh!B814/production!B956</f>
        <v>0.29924021040327292</v>
      </c>
      <c r="C740" s="154">
        <f>Kwh!C814/production!C956</f>
        <v>0.29868708971553609</v>
      </c>
      <c r="D740" s="154">
        <f>Kwh!D814/production!D956</f>
        <v>0.41205211726384366</v>
      </c>
      <c r="E740" s="154">
        <f>Kwh!E814/production!E956</f>
        <v>0.54054054054054057</v>
      </c>
      <c r="F740" s="154">
        <f>Kwh!F814/production!F956</f>
        <v>0.56621004566210043</v>
      </c>
      <c r="G740" s="154">
        <f>Kwh!G814/production!G956</f>
        <v>0.48365122615803813</v>
      </c>
      <c r="H740" s="154">
        <f>Kwh!H814/production!H956</f>
        <v>0.6064516129032258</v>
      </c>
      <c r="I740" s="154">
        <f>Kwh!I814/production!I956</f>
        <v>0.43475520067241019</v>
      </c>
      <c r="J740" s="154">
        <f>Kwh!J814/production!J956</f>
        <v>0.56867671691792299</v>
      </c>
      <c r="K740" s="154">
        <f>Kwh!K814/production!K956</f>
        <v>0.49538795442213784</v>
      </c>
      <c r="L740" s="154">
        <f>Kwh!L814/production!L956</f>
        <v>0.43760683760683761</v>
      </c>
      <c r="M740" s="154">
        <f>Kwh!M814/production!M956</f>
        <v>0.52324723247232474</v>
      </c>
      <c r="N740" s="154">
        <f>Kwh!N814/production!N956</f>
        <v>0.54722422494592649</v>
      </c>
      <c r="O740" s="154">
        <f>Kwh!O814/production!O956</f>
        <v>0.43811394891944988</v>
      </c>
      <c r="P740" s="154">
        <f>Kwh!P814/production!P956</f>
        <v>0.49769585253456222</v>
      </c>
      <c r="Q740" s="153">
        <f>Kwh!Q814/production!Q956</f>
        <v>0.49647785390330984</v>
      </c>
    </row>
    <row r="741" spans="1:17" x14ac:dyDescent="0.35">
      <c r="A741" s="33" t="s">
        <v>103</v>
      </c>
      <c r="B741" s="154">
        <f>Kwh!B815/production!B957</f>
        <v>0.32470892626131953</v>
      </c>
      <c r="C741" s="154">
        <f>Kwh!C815/production!C957</f>
        <v>0.63314711359404097</v>
      </c>
      <c r="D741" s="154">
        <f>Kwh!D815/production!D957</f>
        <v>0.49071618037135278</v>
      </c>
      <c r="E741" s="154">
        <f>Kwh!E815/production!E957</f>
        <v>0.53396739130434778</v>
      </c>
      <c r="F741" s="154">
        <f>Kwh!F815/production!F957</f>
        <v>0.52573018080667588</v>
      </c>
      <c r="G741" s="154">
        <f>Kwh!G815/production!G957</f>
        <v>0.53441295546558709</v>
      </c>
      <c r="H741" s="154">
        <f>Kwh!H815/production!H957</f>
        <v>0.51766304347826086</v>
      </c>
      <c r="I741" s="154">
        <f>Kwh!I815/production!I957</f>
        <v>0.50220176140912731</v>
      </c>
      <c r="J741" s="154">
        <f>Kwh!J815/production!J957</f>
        <v>0.49932157394843962</v>
      </c>
      <c r="K741" s="154">
        <f>Kwh!K815/production!K957</f>
        <v>0.53360768175582995</v>
      </c>
      <c r="L741" s="154">
        <f>Kwh!L815/production!L957</f>
        <v>0.54194407456724369</v>
      </c>
      <c r="M741" s="154">
        <f>Kwh!M815/production!M957</f>
        <v>0.52108843537414962</v>
      </c>
      <c r="N741" s="154">
        <f>Kwh!N815/production!N957</f>
        <v>0.58805031446540879</v>
      </c>
      <c r="O741" s="154">
        <f>Kwh!O815/production!O957</f>
        <v>0.46278755074424899</v>
      </c>
      <c r="P741" s="154">
        <f>Kwh!P815/production!P957</f>
        <v>0.5115020297699594</v>
      </c>
      <c r="Q741" s="153">
        <f>Kwh!Q815/production!Q957</f>
        <v>0.52131859455191476</v>
      </c>
    </row>
    <row r="742" spans="1:17" x14ac:dyDescent="0.35">
      <c r="A742" s="54" t="s">
        <v>117</v>
      </c>
      <c r="B742" s="202">
        <f>Kwh!B816/production!B960</f>
        <v>0.3138010794140324</v>
      </c>
      <c r="C742" s="202">
        <f>Kwh!C816/production!C960</f>
        <v>0.39715536105032823</v>
      </c>
      <c r="D742" s="202">
        <f>Kwh!D816/production!D960</f>
        <v>0.45352993744414655</v>
      </c>
      <c r="E742" s="202">
        <f>Kwh!E816/production!E960</f>
        <v>0.53572778827977319</v>
      </c>
      <c r="F742" s="202">
        <f>Kwh!F816/production!F960</f>
        <v>0.55063291139240511</v>
      </c>
      <c r="G742" s="202">
        <f>Kwh!G816/production!G960</f>
        <v>0.49832775919732442</v>
      </c>
      <c r="H742" s="202">
        <f>Kwh!H816/production!H960</f>
        <v>0.53675564681724841</v>
      </c>
      <c r="I742" s="202">
        <f>Kwh!I816/production!I960</f>
        <v>0.46634864072647852</v>
      </c>
      <c r="J742" s="202">
        <f>Kwh!J816/production!J960</f>
        <v>0.54480796586059743</v>
      </c>
      <c r="K742" s="202">
        <f>Kwh!K816/production!K960</f>
        <v>0.49662921348314609</v>
      </c>
      <c r="L742" s="202">
        <f>Kwh!L816/production!L960</f>
        <v>0.47441016333938296</v>
      </c>
      <c r="M742" s="202">
        <f>Kwh!M816/production!M960</f>
        <v>0.52314410480349349</v>
      </c>
      <c r="N742" s="202">
        <f>Kwh!N816/production!N960</f>
        <v>0.55667276051188297</v>
      </c>
      <c r="O742" s="202">
        <f>Kwh!O816/production!O960</f>
        <v>0.45213193885760256</v>
      </c>
      <c r="P742" s="202">
        <f>Kwh!P816/production!P960</f>
        <v>0.50313059033989271</v>
      </c>
      <c r="Q742" s="202">
        <f>Kwh!Q816/production!Q960</f>
        <v>0.5043690422151611</v>
      </c>
    </row>
    <row r="743" spans="1:17" x14ac:dyDescent="0.35">
      <c r="A743" s="56" t="s">
        <v>9</v>
      </c>
      <c r="B743" s="203">
        <f>Kwh!B817/production!B961</f>
        <v>0.76675575657894735</v>
      </c>
      <c r="C743" s="203">
        <f>Kwh!C817/production!C961</f>
        <v>0.6702263152738317</v>
      </c>
      <c r="D743" s="203">
        <f>Kwh!D817/production!D961</f>
        <v>0.82169709989258866</v>
      </c>
      <c r="E743" s="203">
        <f>Kwh!E817/production!E961</f>
        <v>0.92422980849292258</v>
      </c>
      <c r="F743" s="203">
        <f>Kwh!F817/production!F961</f>
        <v>0.89532893127904134</v>
      </c>
      <c r="G743" s="203">
        <f>Kwh!G817/production!G961</f>
        <v>0.85637249818521211</v>
      </c>
      <c r="H743" s="203">
        <f>Kwh!H817/production!H961</f>
        <v>0.79221096325235019</v>
      </c>
      <c r="I743" s="194">
        <f>Kwh!I817/production!I961</f>
        <v>0.79862273444598542</v>
      </c>
      <c r="J743" s="194">
        <f>Kwh!J817/production!J961</f>
        <v>0.58837175792507213</v>
      </c>
      <c r="K743" s="194">
        <f>Kwh!K817/production!K961</f>
        <v>0.55919847782138188</v>
      </c>
      <c r="L743" s="194">
        <f>Kwh!L817/production!L961</f>
        <v>0.86360022714366835</v>
      </c>
      <c r="M743" s="194">
        <f>Kwh!M817/production!M961</f>
        <v>0.83931414574402941</v>
      </c>
      <c r="N743" s="194">
        <f>Kwh!N817/production!N961</f>
        <v>0.83428497274850766</v>
      </c>
      <c r="O743" s="194">
        <f>Kwh!O817/production!O961</f>
        <v>0.84201570680628268</v>
      </c>
      <c r="P743" s="194">
        <f>Kwh!P817/production!P961</f>
        <v>0.69521289391388019</v>
      </c>
      <c r="Q743" s="194">
        <f>Kwh!Q817/production!Q961</f>
        <v>0.80573700804137594</v>
      </c>
    </row>
    <row r="745" spans="1:17" ht="15.5" x14ac:dyDescent="0.35">
      <c r="A745" s="33" t="s">
        <v>1</v>
      </c>
      <c r="B745" s="64" t="s">
        <v>2140</v>
      </c>
      <c r="C745" s="64" t="s">
        <v>2141</v>
      </c>
      <c r="D745" s="64" t="s">
        <v>2142</v>
      </c>
      <c r="E745" s="64" t="s">
        <v>2143</v>
      </c>
      <c r="F745" s="64" t="s">
        <v>2144</v>
      </c>
      <c r="G745" s="64" t="s">
        <v>2145</v>
      </c>
      <c r="H745" s="64" t="s">
        <v>2146</v>
      </c>
      <c r="I745" s="65" t="s">
        <v>1315</v>
      </c>
      <c r="J745" s="64" t="s">
        <v>2147</v>
      </c>
      <c r="K745" s="64" t="s">
        <v>2148</v>
      </c>
      <c r="L745" s="64" t="s">
        <v>2149</v>
      </c>
      <c r="M745" s="64" t="s">
        <v>2150</v>
      </c>
      <c r="N745" s="64" t="s">
        <v>2151</v>
      </c>
      <c r="O745" s="64" t="s">
        <v>2152</v>
      </c>
      <c r="P745" s="64" t="s">
        <v>2153</v>
      </c>
      <c r="Q745" s="65" t="s">
        <v>2172</v>
      </c>
    </row>
    <row r="746" spans="1:17" x14ac:dyDescent="0.35">
      <c r="A746" s="33" t="s">
        <v>2</v>
      </c>
      <c r="B746" s="154">
        <f>Kwh!B820/production!B965</f>
        <v>0.11607142857142858</v>
      </c>
      <c r="C746" s="154">
        <f>Kwh!C820/production!C965</f>
        <v>0.23333333333333334</v>
      </c>
      <c r="D746" s="154">
        <f>Kwh!D820/production!D965</f>
        <v>0.95477386934673369</v>
      </c>
      <c r="E746" s="154">
        <f>Kwh!E820/production!E965</f>
        <v>1.3444444444444446</v>
      </c>
      <c r="F746" s="154">
        <f>Kwh!F820/production!F965</f>
        <v>1.2321428571428572</v>
      </c>
      <c r="G746" s="154">
        <f>Kwh!G820/production!G965</f>
        <v>0.11550000000000001</v>
      </c>
      <c r="H746" s="154">
        <f>Kwh!H820/production!H965</f>
        <v>0</v>
      </c>
      <c r="I746" s="154">
        <f>Kwh!I820/production!I965</f>
        <v>0.52735294117647058</v>
      </c>
      <c r="J746" s="154">
        <f>Kwh!J820/production!J965</f>
        <v>0.10931174089068826</v>
      </c>
      <c r="K746" s="154">
        <f>Kwh!K820/production!K965</f>
        <v>9.2307692307692313E-2</v>
      </c>
      <c r="L746" s="154">
        <f>Kwh!L820/production!L965</f>
        <v>1.0876494023904382</v>
      </c>
      <c r="M746" s="154">
        <f>Kwh!M820/production!M965</f>
        <v>0.2702078521939954</v>
      </c>
      <c r="N746" s="154">
        <f>Kwh!N820/production!N965</f>
        <v>1.1347517730496455</v>
      </c>
      <c r="O746" s="154">
        <f>Kwh!O820/production!O965</f>
        <v>1.071651090342679</v>
      </c>
      <c r="P746" s="154">
        <f>Kwh!P820/production!P965</f>
        <v>0.19884097035040429</v>
      </c>
      <c r="Q746" s="154">
        <f>Kwh!Q820/production!Q965</f>
        <v>0.54446651270207846</v>
      </c>
    </row>
    <row r="747" spans="1:17" x14ac:dyDescent="0.35">
      <c r="A747" s="33" t="s">
        <v>3</v>
      </c>
      <c r="B747" s="154">
        <f>Kwh!B821/production!B966</f>
        <v>1.9610778443113772</v>
      </c>
      <c r="C747" s="154">
        <f>Kwh!C821/production!C966</f>
        <v>1.8805970149253732</v>
      </c>
      <c r="D747" s="154">
        <f>Kwh!D821/production!D966</f>
        <v>1.7160686427457099</v>
      </c>
      <c r="E747" s="154">
        <f>Kwh!E821/production!E966</f>
        <v>1.5496987951807228</v>
      </c>
      <c r="F747" s="154">
        <f>Kwh!F821/production!F966</f>
        <v>1.7313868613138685</v>
      </c>
      <c r="G747" s="154">
        <f>Kwh!G821/production!G966</f>
        <v>1.5141579731743666</v>
      </c>
      <c r="H747" s="154">
        <f>Kwh!H821/production!H966</f>
        <v>1.6631736526946108</v>
      </c>
      <c r="I747" s="154">
        <f>Kwh!I821/production!I966</f>
        <v>1.7167345189629313</v>
      </c>
      <c r="J747" s="154">
        <f>Kwh!J821/production!J966</f>
        <v>1.9561933534743203</v>
      </c>
      <c r="K747" s="154">
        <f>Kwh!K821/production!K966</f>
        <v>1.7282127031019203</v>
      </c>
      <c r="L747" s="154">
        <f>Kwh!L821/production!L966</f>
        <v>1.3662477558348294</v>
      </c>
      <c r="M747" s="154">
        <f>Kwh!M821/production!M966</f>
        <v>1.8857589984350547</v>
      </c>
      <c r="N747" s="154">
        <f>Kwh!N821/production!N966</f>
        <v>1.7014705882352941</v>
      </c>
      <c r="O747" s="154">
        <f>Kwh!O821/production!O966</f>
        <v>1.5298507462686568</v>
      </c>
      <c r="P747" s="154">
        <f>Kwh!P821/production!P966</f>
        <v>2.0387596899224807</v>
      </c>
      <c r="Q747" s="154">
        <f>Kwh!Q821/production!Q966</f>
        <v>1.7501103752759382</v>
      </c>
    </row>
    <row r="748" spans="1:17" x14ac:dyDescent="0.35">
      <c r="A748" s="33" t="s">
        <v>100</v>
      </c>
      <c r="B748" s="154">
        <f>Kwh!B822/production!B967</f>
        <v>0.90222222222222226</v>
      </c>
      <c r="C748" s="154">
        <f>Kwh!C822/production!C967</f>
        <v>0.86956521739130432</v>
      </c>
      <c r="D748" s="154">
        <f>Kwh!D822/production!D967</f>
        <v>0.51666666666666672</v>
      </c>
      <c r="E748" s="154">
        <f>Kwh!E822/production!E967</f>
        <v>0.9285714285714286</v>
      </c>
      <c r="F748" s="154">
        <f>Kwh!F822/production!F967</f>
        <v>0.95</v>
      </c>
      <c r="G748" s="154">
        <f>Kwh!G822/production!G967</f>
        <v>0.89795918367346939</v>
      </c>
      <c r="H748" s="154">
        <f>Kwh!H822/production!H967</f>
        <v>0.95934959349593496</v>
      </c>
      <c r="I748" s="154">
        <f>Kwh!I822/production!I967</f>
        <v>0.8724619289340102</v>
      </c>
      <c r="J748" s="154">
        <f>Kwh!J822/production!J967</f>
        <v>0.88</v>
      </c>
      <c r="K748" s="154">
        <f>Kwh!K822/production!K967</f>
        <v>0.90566037735849059</v>
      </c>
      <c r="L748" s="154">
        <f>Kwh!L822/production!L967</f>
        <v>0.92592592592592593</v>
      </c>
      <c r="M748" s="154">
        <f>Kwh!M822/production!M967</f>
        <v>0.92</v>
      </c>
      <c r="N748" s="154">
        <f>Kwh!N822/production!N967</f>
        <v>0.9</v>
      </c>
      <c r="O748" s="154">
        <f>Kwh!O822/production!O967</f>
        <v>0.92</v>
      </c>
      <c r="P748" s="154">
        <f>Kwh!P822/production!P967</f>
        <v>0.92</v>
      </c>
      <c r="Q748" s="154">
        <f>Kwh!Q822/production!Q967</f>
        <v>0.73526785714285714</v>
      </c>
    </row>
    <row r="749" spans="1:17" x14ac:dyDescent="0.35">
      <c r="A749" s="33" t="s">
        <v>125</v>
      </c>
      <c r="B749" s="154">
        <f>Kwh!B824/production!B969</f>
        <v>2.4042116076014381</v>
      </c>
      <c r="C749" s="154">
        <f>Kwh!C824/production!C969</f>
        <v>2.1362467866323906</v>
      </c>
      <c r="D749" s="154">
        <f>Kwh!D824/production!D969</f>
        <v>1.2895805142083898</v>
      </c>
      <c r="E749" s="154">
        <f>Kwh!E824/production!E969</f>
        <v>1.1570768584628308</v>
      </c>
      <c r="F749" s="154">
        <f>Kwh!F824/production!F969</f>
        <v>1.1307277628032344</v>
      </c>
      <c r="G749" s="154">
        <f>Kwh!G824/production!G969</f>
        <v>1.2632024851736798</v>
      </c>
      <c r="H749" s="154">
        <f>Kwh!H824/production!H969</f>
        <v>1.1999478623566215</v>
      </c>
      <c r="I749" s="154">
        <f>Kwh!I824/production!I969</f>
        <v>1.4240849525530954</v>
      </c>
      <c r="J749" s="154">
        <f>Kwh!J824/production!J969</f>
        <v>1.1045066045066045</v>
      </c>
      <c r="K749" s="154">
        <f>Kwh!K824/production!K969</f>
        <v>0.91025641025641024</v>
      </c>
      <c r="L749" s="154">
        <f>Kwh!L824/production!L969</f>
        <v>0.98984198645598198</v>
      </c>
      <c r="M749" s="154">
        <f>Kwh!M824/production!M969</f>
        <v>1.0527137836782507</v>
      </c>
      <c r="N749" s="154">
        <f>Kwh!N824/production!N969</f>
        <v>1.1689981096408317</v>
      </c>
      <c r="O749" s="154">
        <f>Kwh!O824/production!O969</f>
        <v>1.1282853566958699</v>
      </c>
      <c r="P749" s="154">
        <f>Kwh!P824/production!P969</f>
        <v>0.93715487772810935</v>
      </c>
      <c r="Q749" s="154">
        <f>Kwh!Q824/production!Q969</f>
        <v>1.0457728724298281</v>
      </c>
    </row>
    <row r="750" spans="1:17" x14ac:dyDescent="0.35">
      <c r="A750" s="198" t="s">
        <v>119</v>
      </c>
      <c r="B750" s="199">
        <f>Kwh!B825/production!B970</f>
        <v>2.0300261096605743</v>
      </c>
      <c r="C750" s="199">
        <f>Kwh!C825/production!C970</f>
        <v>1.8308042488619121</v>
      </c>
      <c r="D750" s="199">
        <f>Kwh!D825/production!D970</f>
        <v>1.3104726598702503</v>
      </c>
      <c r="E750" s="199">
        <f>Kwh!E825/production!E970</f>
        <v>1.22882096069869</v>
      </c>
      <c r="F750" s="199">
        <f>Kwh!F825/production!F970</f>
        <v>1.2470119521912351</v>
      </c>
      <c r="G750" s="199">
        <f>Kwh!G825/production!G970</f>
        <v>1.2260872354073125</v>
      </c>
      <c r="H750" s="199">
        <f>Kwh!H825/production!H970</f>
        <v>1.2081218274111676</v>
      </c>
      <c r="I750" s="199">
        <f>Kwh!I825/production!I970</f>
        <v>1.3972504655862426</v>
      </c>
      <c r="J750" s="199">
        <f>Kwh!J825/production!J970</f>
        <v>1.1726982437466738</v>
      </c>
      <c r="K750" s="199">
        <f>Kwh!K825/production!K970</f>
        <v>1.010632014176019</v>
      </c>
      <c r="L750" s="199">
        <f>Kwh!L825/production!L970</f>
        <v>1.1003054989816701</v>
      </c>
      <c r="M750" s="199">
        <f>Kwh!M825/production!M970</f>
        <v>1.0939994849343291</v>
      </c>
      <c r="N750" s="199">
        <f>Kwh!N825/production!N970</f>
        <v>1.2429349235156857</v>
      </c>
      <c r="O750" s="199">
        <f>Kwh!O825/production!O970</f>
        <v>1.1730899256254226</v>
      </c>
      <c r="P750" s="199">
        <f>Kwh!P825/production!P970</f>
        <v>1.017226692836114</v>
      </c>
      <c r="Q750" s="199">
        <f>Kwh!Q825/production!Q970</f>
        <v>1.0973431555389781</v>
      </c>
    </row>
    <row r="751" spans="1:17" x14ac:dyDescent="0.35">
      <c r="A751" s="33" t="s">
        <v>4</v>
      </c>
      <c r="B751" s="154">
        <f>Kwh!B826/production!B971</f>
        <v>0.47409445208619899</v>
      </c>
      <c r="C751" s="154">
        <f>Kwh!C826/production!C971</f>
        <v>0.58887785501489576</v>
      </c>
      <c r="D751" s="154">
        <f>Kwh!D826/production!D971</f>
        <v>0.49699519230769229</v>
      </c>
      <c r="E751" s="154">
        <f>Kwh!E826/production!E971</f>
        <v>0.42490646712987706</v>
      </c>
      <c r="F751" s="154">
        <f>Kwh!F826/production!F971</f>
        <v>0.48976535197204196</v>
      </c>
      <c r="G751" s="154">
        <f>Kwh!G826/production!G971</f>
        <v>0.39602169981916818</v>
      </c>
      <c r="H751" s="154">
        <f>Kwh!H826/production!H971</f>
        <v>0.42786738351254483</v>
      </c>
      <c r="I751" s="154">
        <f>Kwh!I826/production!I971</f>
        <v>0.46935176694646258</v>
      </c>
      <c r="J751" s="154">
        <f>Kwh!J826/production!J971</f>
        <v>0.59002057613168724</v>
      </c>
      <c r="K751" s="154">
        <f>Kwh!K826/production!K971</f>
        <v>0.5468829194120628</v>
      </c>
      <c r="L751" s="154">
        <f>Kwh!L826/production!L971</f>
        <v>0.51249053747161244</v>
      </c>
      <c r="M751" s="154">
        <f>Kwh!M826/production!M971</f>
        <v>0.51555968416163489</v>
      </c>
      <c r="N751" s="154">
        <f>Kwh!N826/production!N971</f>
        <v>0.45720620842572063</v>
      </c>
      <c r="O751" s="154">
        <f>Kwh!O826/production!O971</f>
        <v>0.42341413099535841</v>
      </c>
      <c r="P751" s="154">
        <f>Kwh!P826/production!P971</f>
        <v>0.47699115044247786</v>
      </c>
      <c r="Q751" s="154">
        <f>Kwh!Q826/production!Q971</f>
        <v>0.50148067894546766</v>
      </c>
    </row>
    <row r="752" spans="1:17" x14ac:dyDescent="0.35">
      <c r="A752" s="33" t="s">
        <v>195</v>
      </c>
      <c r="B752" s="153">
        <v>0</v>
      </c>
      <c r="C752" s="153">
        <v>0</v>
      </c>
      <c r="D752" s="153">
        <v>0</v>
      </c>
      <c r="E752" s="153">
        <v>0</v>
      </c>
      <c r="F752" s="153">
        <v>0</v>
      </c>
      <c r="G752" s="153">
        <v>0</v>
      </c>
      <c r="H752" s="153" t="e">
        <f>Kwh!H827/production!H973</f>
        <v>#DIV/0!</v>
      </c>
      <c r="I752" s="154" t="e">
        <f>Kwh!I827/production!I973</f>
        <v>#DIV/0!</v>
      </c>
      <c r="J752" s="153">
        <v>0</v>
      </c>
      <c r="K752" s="153">
        <v>0</v>
      </c>
      <c r="L752" s="153">
        <v>0</v>
      </c>
      <c r="M752" s="153">
        <v>0</v>
      </c>
      <c r="N752" s="153">
        <v>0</v>
      </c>
      <c r="O752" s="153">
        <v>0</v>
      </c>
      <c r="P752" s="153" t="e">
        <f>Kwh!P827/production!P973</f>
        <v>#DIV/0!</v>
      </c>
      <c r="Q752" s="153" t="e">
        <f>Kwh!Q827/production!Q973</f>
        <v>#DIV/0!</v>
      </c>
    </row>
    <row r="753" spans="1:17" x14ac:dyDescent="0.35">
      <c r="A753" s="33" t="s">
        <v>128</v>
      </c>
      <c r="B753" s="153">
        <v>0</v>
      </c>
      <c r="C753" s="153">
        <v>0</v>
      </c>
      <c r="D753" s="153">
        <v>0</v>
      </c>
      <c r="E753" s="153">
        <v>0</v>
      </c>
      <c r="F753" s="153">
        <v>0</v>
      </c>
      <c r="G753" s="153">
        <v>0</v>
      </c>
      <c r="H753" s="153" t="e">
        <f>Kwh!H828/production!H975</f>
        <v>#DIV/0!</v>
      </c>
      <c r="I753" s="153" t="e">
        <f>Kwh!I828/production!I975</f>
        <v>#DIV/0!</v>
      </c>
      <c r="J753" s="153">
        <v>0</v>
      </c>
      <c r="K753" s="153">
        <v>0</v>
      </c>
      <c r="L753" s="153">
        <v>0</v>
      </c>
      <c r="M753" s="153">
        <v>0</v>
      </c>
      <c r="N753" s="153">
        <v>0</v>
      </c>
      <c r="O753" s="153">
        <v>0</v>
      </c>
      <c r="P753" s="153">
        <f>Kwh!P828/production!P975</f>
        <v>0.89333333333333331</v>
      </c>
      <c r="Q753" s="153">
        <f>Kwh!Q828/production!Q975</f>
        <v>0.89333333333333331</v>
      </c>
    </row>
    <row r="754" spans="1:17" x14ac:dyDescent="0.35">
      <c r="A754" s="46" t="s">
        <v>118</v>
      </c>
      <c r="B754" s="201">
        <f>Kwh!B829/production!B976</f>
        <v>0.47409445208619899</v>
      </c>
      <c r="C754" s="201">
        <f>Kwh!C829/production!C976</f>
        <v>0.58887785501489576</v>
      </c>
      <c r="D754" s="201">
        <f>Kwh!D829/production!D976</f>
        <v>0.49699519230769229</v>
      </c>
      <c r="E754" s="201">
        <f>Kwh!E829/production!E976</f>
        <v>0.42490646712987706</v>
      </c>
      <c r="F754" s="201">
        <f>Kwh!F829/production!F976</f>
        <v>0.48976535197204196</v>
      </c>
      <c r="G754" s="201">
        <f>Kwh!G829/production!G976</f>
        <v>0.39602169981916818</v>
      </c>
      <c r="H754" s="201">
        <f>Kwh!H829/production!H976</f>
        <v>0.42786738351254483</v>
      </c>
      <c r="I754" s="201">
        <f>Kwh!I829/production!I976</f>
        <v>0.46935176694646258</v>
      </c>
      <c r="J754" s="201">
        <f>Kwh!J829/production!J976</f>
        <v>0.59002057613168724</v>
      </c>
      <c r="K754" s="201">
        <f>Kwh!K829/production!K976</f>
        <v>0.5468829194120628</v>
      </c>
      <c r="L754" s="201">
        <f>Kwh!L829/production!L976</f>
        <v>0.51249053747161244</v>
      </c>
      <c r="M754" s="201">
        <f>Kwh!M829/production!M976</f>
        <v>0.51555968416163489</v>
      </c>
      <c r="N754" s="201">
        <f>Kwh!N829/production!N976</f>
        <v>0.45720620842572063</v>
      </c>
      <c r="O754" s="201">
        <f>Kwh!O829/production!O976</f>
        <v>0.42341413099535841</v>
      </c>
      <c r="P754" s="201">
        <f>Kwh!P829/production!P976</f>
        <v>0.48627167630057805</v>
      </c>
      <c r="Q754" s="201">
        <f>Kwh!Q829/production!Q976</f>
        <v>0.50240367867344804</v>
      </c>
    </row>
    <row r="755" spans="1:17" x14ac:dyDescent="0.35">
      <c r="A755" s="33" t="s">
        <v>99</v>
      </c>
      <c r="B755" s="154">
        <f>Kwh!B830/production!B977</f>
        <v>0.50549450549450547</v>
      </c>
      <c r="C755" s="154">
        <f>Kwh!C830/production!C977</f>
        <v>0.50213675213675213</v>
      </c>
      <c r="D755" s="154">
        <f>Kwh!D830/production!D977</f>
        <v>0.53672316384180796</v>
      </c>
      <c r="E755" s="154">
        <f>Kwh!E830/production!E977</f>
        <v>0.53888888888888886</v>
      </c>
      <c r="F755" s="154">
        <f>Kwh!F830/production!F977</f>
        <v>0.5178571428571429</v>
      </c>
      <c r="G755" s="154">
        <f>Kwh!G830/production!G977</f>
        <v>0.50934579439252337</v>
      </c>
      <c r="H755" s="154">
        <f>Kwh!H830/production!H977</f>
        <v>0.50828729281767959</v>
      </c>
      <c r="I755" s="154">
        <f>Kwh!I830/production!I977</f>
        <v>0.51401273885350318</v>
      </c>
      <c r="J755" s="153">
        <f>Kwh!J830/production!J977</f>
        <v>0.51063829787234039</v>
      </c>
      <c r="K755" s="153">
        <f>Kwh!K830/production!K977</f>
        <v>0.51245551601423489</v>
      </c>
      <c r="L755" s="153">
        <f>Kwh!L830/production!L977</f>
        <v>0.51152073732718895</v>
      </c>
      <c r="M755" s="153">
        <f>Kwh!M830/production!M977</f>
        <v>0.50769230769230766</v>
      </c>
      <c r="N755" s="153">
        <f>Kwh!N830/production!N977</f>
        <v>0.50840336134453779</v>
      </c>
      <c r="O755" s="153">
        <f>Kwh!O830/production!O977</f>
        <v>0.50943396226415094</v>
      </c>
      <c r="P755" s="153">
        <f>Kwh!P830/production!P977</f>
        <v>0.51376146788990829</v>
      </c>
      <c r="Q755" s="153">
        <f>Kwh!Q830/production!Q977</f>
        <v>0.51065162907268169</v>
      </c>
    </row>
    <row r="756" spans="1:17" x14ac:dyDescent="0.35">
      <c r="A756" s="33" t="s">
        <v>7</v>
      </c>
      <c r="B756" s="154">
        <f>Kwh!B831/production!B978</f>
        <v>0.46779440468445022</v>
      </c>
      <c r="C756" s="154">
        <f>Kwh!C831/production!C978</f>
        <v>0.47379032258064518</v>
      </c>
      <c r="D756" s="154">
        <f>Kwh!D831/production!D978</f>
        <v>0.49792776791000593</v>
      </c>
      <c r="E756" s="154">
        <f>Kwh!E831/production!E978</f>
        <v>0.44702842377260982</v>
      </c>
      <c r="F756" s="154">
        <f>Kwh!F831/production!F978</f>
        <v>0.48597014925373133</v>
      </c>
      <c r="G756" s="154">
        <f>Kwh!G831/production!G978</f>
        <v>0.56754306436990032</v>
      </c>
      <c r="H756" s="154">
        <f>Kwh!H831/production!H978</f>
        <v>0.56833176248821871</v>
      </c>
      <c r="I756" s="154">
        <f>Kwh!I831/production!I978</f>
        <v>0.49500049500049498</v>
      </c>
      <c r="J756" s="154">
        <f>Kwh!J831/production!J978</f>
        <v>0.44910868315123637</v>
      </c>
      <c r="K756" s="154">
        <f>Kwh!K831/production!K978</f>
        <v>0.50102249488752559</v>
      </c>
      <c r="L756" s="154">
        <f>Kwh!L831/production!L978</f>
        <v>0.42555495397942611</v>
      </c>
      <c r="M756" s="154">
        <f>Kwh!M831/production!M978</f>
        <v>0.49683321604503872</v>
      </c>
      <c r="N756" s="154">
        <f>Kwh!N831/production!N978</f>
        <v>0.52</v>
      </c>
      <c r="O756" s="154">
        <f>Kwh!O831/production!O978</f>
        <v>0.44089456869009586</v>
      </c>
      <c r="P756" s="154">
        <f>Kwh!P831/production!P978</f>
        <v>0.54903604358759428</v>
      </c>
      <c r="Q756" s="153">
        <f>Kwh!Q831/production!Q978</f>
        <v>0.47729440946384277</v>
      </c>
    </row>
    <row r="757" spans="1:17" x14ac:dyDescent="0.35">
      <c r="A757" s="33" t="s">
        <v>103</v>
      </c>
      <c r="B757" s="154">
        <f>Kwh!B832/production!B979</f>
        <v>0.56097560975609762</v>
      </c>
      <c r="C757" s="154">
        <f>Kwh!C832/production!C979</f>
        <v>0.5668016194331984</v>
      </c>
      <c r="D757" s="154">
        <f>Kwh!D832/production!D979</f>
        <v>0.56666666666666665</v>
      </c>
      <c r="E757" s="154">
        <f>Kwh!E832/production!E979</f>
        <v>0.60264900662251653</v>
      </c>
      <c r="F757" s="154">
        <f>Kwh!F832/production!F979</f>
        <v>0.51040221914008321</v>
      </c>
      <c r="G757" s="154">
        <f>Kwh!G832/production!G979</f>
        <v>4.8351648351648353E-2</v>
      </c>
      <c r="H757" s="154">
        <f>Kwh!H832/production!H979</f>
        <v>0.46036161335187759</v>
      </c>
      <c r="I757" s="154">
        <f>Kwh!I832/production!I979</f>
        <v>0.22837826696347596</v>
      </c>
      <c r="J757" s="154">
        <f>Kwh!J832/production!J979</f>
        <v>0.52214765100671146</v>
      </c>
      <c r="K757" s="154">
        <f>Kwh!K832/production!K979</f>
        <v>0.47580645161290325</v>
      </c>
      <c r="L757" s="154">
        <f>Kwh!L832/production!L979</f>
        <v>0.51543624161073831</v>
      </c>
      <c r="M757" s="154">
        <f>Kwh!M832/production!M979</f>
        <v>0.50884353741496602</v>
      </c>
      <c r="N757" s="154">
        <f>Kwh!N832/production!N979</f>
        <v>0.50899031811894879</v>
      </c>
      <c r="O757" s="154">
        <f>Kwh!O832/production!O979</f>
        <v>0.49798657718120803</v>
      </c>
      <c r="P757" s="154">
        <f>Kwh!P832/production!P979</f>
        <v>0.51595006934812759</v>
      </c>
      <c r="Q757" s="153">
        <f>Kwh!Q832/production!Q979</f>
        <v>0.50639782861574256</v>
      </c>
    </row>
    <row r="758" spans="1:17" x14ac:dyDescent="0.35">
      <c r="A758" s="54" t="s">
        <v>117</v>
      </c>
      <c r="B758" s="202">
        <f>Kwh!B833/production!B982</f>
        <v>0.4985754985754986</v>
      </c>
      <c r="C758" s="202">
        <f>Kwh!C833/production!C982</f>
        <v>0.50426399703374114</v>
      </c>
      <c r="D758" s="202">
        <f>Kwh!D833/production!D982</f>
        <v>0.51972157772621808</v>
      </c>
      <c r="E758" s="202">
        <f>Kwh!E833/production!E982</f>
        <v>0.50100684655658478</v>
      </c>
      <c r="F758" s="202">
        <f>Kwh!F833/production!F982</f>
        <v>0.49492979719188768</v>
      </c>
      <c r="G758" s="202">
        <f>Kwh!G833/production!G982</f>
        <v>0.1225143614670791</v>
      </c>
      <c r="H758" s="202">
        <f>Kwh!H833/production!H982</f>
        <v>0.52320244773074964</v>
      </c>
      <c r="I758" s="202">
        <f>Kwh!I833/production!I982</f>
        <v>0.36037815126050421</v>
      </c>
      <c r="J758" s="202">
        <f>Kwh!J833/production!J982</f>
        <v>0.47443913203383598</v>
      </c>
      <c r="K758" s="202">
        <f>Kwh!K833/production!K982</f>
        <v>0.4947833065810594</v>
      </c>
      <c r="L758" s="202">
        <f>Kwh!L833/production!L982</f>
        <v>0.45603417586329653</v>
      </c>
      <c r="M758" s="202">
        <f>Kwh!M833/production!M982</f>
        <v>0.50148872820076562</v>
      </c>
      <c r="N758" s="202">
        <f>Kwh!N833/production!N982</f>
        <v>0.51515151515151514</v>
      </c>
      <c r="O758" s="202">
        <f>Kwh!O833/production!O982</f>
        <v>0.46352101506740684</v>
      </c>
      <c r="P758" s="202">
        <f>Kwh!P833/production!P982</f>
        <v>0.53424015009380865</v>
      </c>
      <c r="Q758" s="202">
        <f>Kwh!Q833/production!Q982</f>
        <v>0.48909259689022977</v>
      </c>
    </row>
    <row r="759" spans="1:17" x14ac:dyDescent="0.35">
      <c r="A759" s="56" t="s">
        <v>9</v>
      </c>
      <c r="B759" s="203">
        <f>Kwh!B834/production!B983</f>
        <v>1.1008828875616723</v>
      </c>
      <c r="C759" s="203">
        <f>Kwh!C834/production!C983</f>
        <v>1.0034027494215325</v>
      </c>
      <c r="D759" s="203">
        <f>Kwh!D834/production!D983</f>
        <v>0.85655135568318419</v>
      </c>
      <c r="E759" s="203">
        <f>Kwh!E834/production!E983</f>
        <v>0.80369752214661705</v>
      </c>
      <c r="F759" s="203">
        <f>Kwh!F834/production!F983</f>
        <v>0.80702426564495533</v>
      </c>
      <c r="G759" s="203">
        <f>Kwh!G834/production!G983</f>
        <v>0.48424879242205632</v>
      </c>
      <c r="H759" s="203">
        <f>Kwh!H834/production!H983</f>
        <v>0.86981794253125688</v>
      </c>
      <c r="I759" s="194">
        <f>Kwh!I834/production!I983</f>
        <v>0.79876941816686187</v>
      </c>
      <c r="J759" s="194">
        <f>Kwh!J834/production!J983</f>
        <v>0.81273007956299725</v>
      </c>
      <c r="K759" s="194">
        <f>Kwh!K834/production!K983</f>
        <v>0.8644758629473952</v>
      </c>
      <c r="L759" s="194">
        <f>Kwh!L834/production!L983</f>
        <v>0.94880210042664914</v>
      </c>
      <c r="M759" s="194">
        <f>Kwh!M834/production!M983</f>
        <v>0.47895552640992012</v>
      </c>
      <c r="N759" s="194">
        <f>Kwh!N834/production!N983</f>
        <v>0.78060795386278981</v>
      </c>
      <c r="O759" s="194">
        <f>Kwh!O834/production!O983</f>
        <v>0.78601933018655878</v>
      </c>
      <c r="P759" s="194">
        <f>Kwh!P834/production!P983</f>
        <v>0.7168584292146073</v>
      </c>
      <c r="Q759" s="194">
        <f>Kwh!Q834/production!Q983</f>
        <v>0.77160173975581781</v>
      </c>
    </row>
    <row r="761" spans="1:17" ht="15.5" x14ac:dyDescent="0.35">
      <c r="A761" s="33" t="s">
        <v>1</v>
      </c>
      <c r="B761" s="64" t="s">
        <v>2154</v>
      </c>
      <c r="C761" s="64" t="s">
        <v>2155</v>
      </c>
      <c r="D761" s="64" t="s">
        <v>2156</v>
      </c>
      <c r="E761" s="64" t="s">
        <v>2157</v>
      </c>
      <c r="F761" s="64" t="s">
        <v>2158</v>
      </c>
      <c r="G761" s="64" t="s">
        <v>2159</v>
      </c>
      <c r="H761" s="64" t="s">
        <v>2160</v>
      </c>
      <c r="I761" s="65" t="s">
        <v>1378</v>
      </c>
      <c r="J761" s="64" t="s">
        <v>2161</v>
      </c>
      <c r="K761" s="64" t="s">
        <v>2162</v>
      </c>
      <c r="L761" s="64" t="s">
        <v>2163</v>
      </c>
      <c r="M761" s="64" t="s">
        <v>2164</v>
      </c>
      <c r="N761" s="64" t="s">
        <v>2165</v>
      </c>
      <c r="O761" s="64" t="s">
        <v>2166</v>
      </c>
      <c r="P761" s="64" t="s">
        <v>2175</v>
      </c>
      <c r="Q761" s="65" t="s">
        <v>2176</v>
      </c>
    </row>
    <row r="762" spans="1:17" x14ac:dyDescent="0.35">
      <c r="A762" s="33" t="s">
        <v>2</v>
      </c>
      <c r="B762" s="154">
        <f>Kwh!B837/production!$B$987</f>
        <v>0.11070110701107011</v>
      </c>
      <c r="C762" s="154">
        <f>Kwh!C837/production!$B$987</f>
        <v>0.1070110701107011</v>
      </c>
      <c r="D762" s="154">
        <f>Kwh!D837/production!$B$987</f>
        <v>0.12177121771217712</v>
      </c>
      <c r="E762" s="154">
        <f>Kwh!E837/production!$B$987</f>
        <v>1.7933579335793357</v>
      </c>
      <c r="F762" s="154">
        <f>Kwh!F837/production!$B$987</f>
        <v>1.0738007380073802</v>
      </c>
      <c r="G762" s="154">
        <f>Kwh!G837/production!$B$987</f>
        <v>1.003690036900369</v>
      </c>
      <c r="H762" s="154">
        <f>Kwh!H837/production!$B$987</f>
        <v>1.0479704797047971</v>
      </c>
      <c r="I762" s="154">
        <f>Kwh!I837/production!$I$987</f>
        <v>0.73189522342064717</v>
      </c>
      <c r="J762" s="154">
        <f>Kwh!J837/production!J987</f>
        <v>1.1827411167512691</v>
      </c>
      <c r="K762" s="154">
        <f>Kwh!K837/production!K987</f>
        <v>0.69458128078817738</v>
      </c>
      <c r="L762" s="154">
        <f>Kwh!L837/production!L987</f>
        <v>1.1944444444444444</v>
      </c>
      <c r="M762" s="154">
        <f>Kwh!M837/production!M987</f>
        <v>1.0365853658536586</v>
      </c>
      <c r="N762" s="154">
        <f>Kwh!N837/production!N987</f>
        <v>1.1697416974169741</v>
      </c>
      <c r="O762" s="154">
        <f>Kwh!O837/production!O987</f>
        <v>1.259493670886076</v>
      </c>
      <c r="P762" s="154">
        <f>Kwh!P837/production!P987</f>
        <v>1.1934306569343065</v>
      </c>
      <c r="Q762" s="154">
        <f>Kwh!Q837/production!Q987</f>
        <v>1.1039809863339276</v>
      </c>
    </row>
    <row r="763" spans="1:17" x14ac:dyDescent="0.35">
      <c r="A763" s="33" t="s">
        <v>3</v>
      </c>
      <c r="B763" s="154">
        <f>Kwh!B838/production!$B$988</f>
        <v>1.8093841642228738</v>
      </c>
      <c r="C763" s="154">
        <f>Kwh!C838/production!$B$988</f>
        <v>1.8225806451612903</v>
      </c>
      <c r="D763" s="154">
        <f>Kwh!D838/production!$B$988</f>
        <v>1.6466275659824048</v>
      </c>
      <c r="E763" s="154">
        <f>Kwh!E838/production!$B$988</f>
        <v>1.6818181818181819</v>
      </c>
      <c r="F763" s="154">
        <f>Kwh!F838/production!$B$988</f>
        <v>1.846041055718475</v>
      </c>
      <c r="G763" s="154">
        <f>Kwh!G838/production!$B$988</f>
        <v>1.969208211143695</v>
      </c>
      <c r="H763" s="154">
        <f>Kwh!H838/production!$B$988</f>
        <v>1.9105571847507332</v>
      </c>
      <c r="I763" s="154">
        <f>Kwh!I838/production!$I$988</f>
        <v>1.83616298811545</v>
      </c>
      <c r="J763" s="154">
        <f>Kwh!J837/production!J982</f>
        <v>8.5693269584406026E-2</v>
      </c>
      <c r="K763" s="154">
        <f>Kwh!K837/production!K982</f>
        <v>5.6581059390048156E-2</v>
      </c>
      <c r="L763" s="154">
        <f>Kwh!L837/production!L982</f>
        <v>0.10715557137771449</v>
      </c>
      <c r="M763" s="154">
        <f>Kwh!M837/production!M982</f>
        <v>0.1446193109315185</v>
      </c>
      <c r="N763" s="154">
        <f>Kwh!N837/production!N982</f>
        <v>0.14337403889642697</v>
      </c>
      <c r="O763" s="154">
        <f>Kwh!O837/production!O982</f>
        <v>7.8905630452022202E-2</v>
      </c>
      <c r="P763" s="154">
        <f>Kwh!P837/production!P982</f>
        <v>0.15337711069418386</v>
      </c>
      <c r="Q763" s="154">
        <f>Kwh!Q837/production!Q982</f>
        <v>0.10779763286145277</v>
      </c>
    </row>
    <row r="764" spans="1:17" x14ac:dyDescent="0.35">
      <c r="A764" s="33" t="s">
        <v>100</v>
      </c>
      <c r="B764" s="154">
        <f>Kwh!B839/production!$B$989</f>
        <v>0.92307692307692313</v>
      </c>
      <c r="C764" s="154">
        <f>Kwh!C839/production!$B$989</f>
        <v>0.86923076923076925</v>
      </c>
      <c r="D764" s="154">
        <f>Kwh!D839/production!$B$989</f>
        <v>0.88461538461538458</v>
      </c>
      <c r="E764" s="154">
        <f>Kwh!E839/production!$B$989</f>
        <v>0.86538461538461542</v>
      </c>
      <c r="F764" s="154">
        <f>Kwh!F839/production!$B$989</f>
        <v>0.96153846153846156</v>
      </c>
      <c r="G764" s="154">
        <f>Kwh!G839/production!$B$989</f>
        <v>0.88461538461538458</v>
      </c>
      <c r="H764" s="154">
        <f>Kwh!H839/production!$B$989</f>
        <v>0.86538461538461542</v>
      </c>
      <c r="I764" s="154">
        <f>Kwh!I839/production!$I$989</f>
        <v>0.91864406779661012</v>
      </c>
      <c r="J764" s="154">
        <f>Kwh!J838/production!J983</f>
        <v>0.15734473340458377</v>
      </c>
      <c r="K764" s="154">
        <f>Kwh!K838/production!K983</f>
        <v>0.1780664883454337</v>
      </c>
      <c r="L764" s="154">
        <f>Kwh!L838/production!L983</f>
        <v>0.16885461109287825</v>
      </c>
      <c r="M764" s="154">
        <f>Kwh!M838/production!M983</f>
        <v>0.16000953857159891</v>
      </c>
      <c r="N764" s="154">
        <f>Kwh!N838/production!N983</f>
        <v>0.13432656494052625</v>
      </c>
      <c r="O764" s="154">
        <f>Kwh!O838/production!O983</f>
        <v>0.13261407057765789</v>
      </c>
      <c r="P764" s="154">
        <f>Kwh!P838/production!P983</f>
        <v>0.11815907953976988</v>
      </c>
      <c r="Q764" s="154">
        <f>Kwh!Q838/production!Q983</f>
        <v>0.14680045891196766</v>
      </c>
    </row>
    <row r="765" spans="1:17" x14ac:dyDescent="0.35">
      <c r="A765" s="33" t="s">
        <v>125</v>
      </c>
      <c r="B765" s="154">
        <f>Kwh!B841/production!$B$991</f>
        <v>1.213110667996012</v>
      </c>
      <c r="C765" s="154">
        <f>Kwh!C841/production!$B$991</f>
        <v>0.83300099700897312</v>
      </c>
      <c r="D765" s="154">
        <f>Kwh!D841/production!$B$991</f>
        <v>0.72956131605184449</v>
      </c>
      <c r="E765" s="154">
        <f>Kwh!E841/production!$B$991</f>
        <v>0.62761714855433703</v>
      </c>
      <c r="F765" s="154">
        <f>Kwh!F841/production!$B$991</f>
        <v>1.1036889332003987</v>
      </c>
      <c r="G765" s="154">
        <f>Kwh!G841/production!$B$991</f>
        <v>1.2265702891326022</v>
      </c>
      <c r="H765" s="154">
        <f>Kwh!H841/production!$B$991</f>
        <v>1.1490528414755732</v>
      </c>
      <c r="I765" s="154">
        <f>Kwh!I841/production!$I$991</f>
        <v>1.2076536190684453</v>
      </c>
      <c r="J765" s="154">
        <f>Kwh!J841/production!J991</f>
        <v>1.0103598691384952</v>
      </c>
      <c r="K765" s="154">
        <f>Kwh!K841/production!K991</f>
        <v>1.1078740157480316</v>
      </c>
      <c r="L765" s="154">
        <f>Kwh!L841/production!L991</f>
        <v>1.022109626900046</v>
      </c>
      <c r="M765" s="154">
        <f>Kwh!M841/production!M991</f>
        <v>1.0329795299469295</v>
      </c>
      <c r="N765" s="154">
        <f>Kwh!N841/production!N991</f>
        <v>1.171157495256167</v>
      </c>
      <c r="O765" s="154">
        <f>Kwh!O841/production!O991</f>
        <v>1.1408563425370148</v>
      </c>
      <c r="P765" s="154">
        <f>Kwh!P841/production!P991</f>
        <v>0.92014425553838231</v>
      </c>
      <c r="Q765" s="154">
        <f>Kwh!Q841/production!Q991</f>
        <v>1.0661828023127076</v>
      </c>
    </row>
    <row r="766" spans="1:17" x14ac:dyDescent="0.35">
      <c r="A766" s="198" t="s">
        <v>119</v>
      </c>
      <c r="B766" s="199">
        <f>Kwh!B842/production!$B$992</f>
        <v>1.2193301435406698</v>
      </c>
      <c r="C766" s="199">
        <f>Kwh!C842/production!$B$992</f>
        <v>0.9263157894736842</v>
      </c>
      <c r="D766" s="199">
        <f>Kwh!D842/production!$B$992</f>
        <v>0.82545454545454544</v>
      </c>
      <c r="E766" s="199">
        <f>Kwh!E842/production!$B$992</f>
        <v>0.83751196172248799</v>
      </c>
      <c r="F766" s="199">
        <f>Kwh!F842/production!$B$992</f>
        <v>1.1919617224880383</v>
      </c>
      <c r="G766" s="199">
        <f>Kwh!G842/production!$B$992</f>
        <v>1.2949282296650717</v>
      </c>
      <c r="H766" s="199">
        <f>Kwh!H842/production!$B$992</f>
        <v>1.229090909090909</v>
      </c>
      <c r="I766" s="199">
        <f>Kwh!I842/production!$I$992</f>
        <v>1.2555807492095934</v>
      </c>
      <c r="J766" s="199">
        <f>Kwh!J842/production!J992</f>
        <v>1.2254471819102262</v>
      </c>
      <c r="K766" s="199">
        <f>Kwh!K842/production!K992</f>
        <v>1.2393069842988631</v>
      </c>
      <c r="L766" s="199">
        <f>Kwh!L842/production!L992</f>
        <v>1.1324283559577677</v>
      </c>
      <c r="M766" s="199">
        <f>Kwh!M842/production!M992</f>
        <v>1.1961139896373056</v>
      </c>
      <c r="N766" s="199">
        <f>Kwh!N842/production!N992</f>
        <v>1.2508692163680128</v>
      </c>
      <c r="O766" s="199">
        <f>Kwh!O842/production!O992</f>
        <v>1.2891986062717771</v>
      </c>
      <c r="P766" s="199">
        <f>Kwh!P842/production!P992</f>
        <v>1.1228462029355457</v>
      </c>
      <c r="Q766" s="199">
        <f>Kwh!Q842/production!Q992</f>
        <v>1.184656556645852</v>
      </c>
    </row>
    <row r="767" spans="1:17" x14ac:dyDescent="0.35">
      <c r="A767" s="33" t="s">
        <v>4</v>
      </c>
      <c r="B767" s="154">
        <f>Kwh!B843/production!$B$993</f>
        <v>0.5715783953854221</v>
      </c>
      <c r="C767" s="154">
        <f>Kwh!C843/production!$B$993</f>
        <v>0.50603041426324069</v>
      </c>
      <c r="D767" s="154">
        <f>Kwh!D843/production!$B$993</f>
        <v>0.48662821185107497</v>
      </c>
      <c r="E767" s="154">
        <f>Kwh!E843/production!$B$993</f>
        <v>0.46355532249606712</v>
      </c>
      <c r="F767" s="154">
        <f>Kwh!F843/production!$B$993</f>
        <v>0.50812794965915054</v>
      </c>
      <c r="G767" s="154">
        <f>Kwh!G843/production!$B$993</f>
        <v>0.50498164656528577</v>
      </c>
      <c r="H767" s="154">
        <f>Kwh!H843/production!$B$993</f>
        <v>0.5663345568956476</v>
      </c>
      <c r="I767" s="154">
        <f>Kwh!I843/production!$I$993</f>
        <v>0.47734369578793978</v>
      </c>
      <c r="J767" s="154">
        <f>Kwh!J842/production!J987</f>
        <v>18.431472081218274</v>
      </c>
      <c r="K767" s="154">
        <f>Kwh!K842/production!K987</f>
        <v>22.551724137931036</v>
      </c>
      <c r="L767" s="154">
        <f>Kwh!L842/production!L987</f>
        <v>14.896825396825397</v>
      </c>
      <c r="M767" s="154">
        <f>Kwh!M842/production!M987</f>
        <v>14.076219512195122</v>
      </c>
      <c r="N767" s="154">
        <f>Kwh!N842/production!N987</f>
        <v>17.258302583025831</v>
      </c>
      <c r="O767" s="154">
        <f>Kwh!O842/production!O987</f>
        <v>28.101265822784811</v>
      </c>
      <c r="P767" s="154">
        <f>Kwh!P842/production!P987</f>
        <v>12.843065693430656</v>
      </c>
      <c r="Q767" s="154">
        <f>Kwh!Q842/production!Q987</f>
        <v>17.359477124183005</v>
      </c>
    </row>
    <row r="768" spans="1:17" x14ac:dyDescent="0.35">
      <c r="A768" s="33" t="s">
        <v>195</v>
      </c>
      <c r="B768" s="153">
        <v>0</v>
      </c>
      <c r="C768" s="153">
        <v>0</v>
      </c>
      <c r="D768" s="153">
        <v>0</v>
      </c>
      <c r="E768" s="153">
        <v>0</v>
      </c>
      <c r="F768" s="153">
        <v>0</v>
      </c>
      <c r="G768" s="153">
        <v>0</v>
      </c>
      <c r="H768" s="153" t="e">
        <f>Kwh!H844/production!$H$995</f>
        <v>#DIV/0!</v>
      </c>
      <c r="I768" s="154" t="e">
        <f>Kwh!I844/production!$I$995</f>
        <v>#DIV/0!</v>
      </c>
      <c r="J768" s="153">
        <v>0</v>
      </c>
      <c r="K768" s="153">
        <v>0</v>
      </c>
      <c r="L768" s="153">
        <v>0</v>
      </c>
      <c r="M768" s="153">
        <v>0</v>
      </c>
      <c r="N768" s="153">
        <v>0</v>
      </c>
      <c r="O768" s="153">
        <v>0</v>
      </c>
      <c r="P768" s="153">
        <f>Kwh!P843/production!P989</f>
        <v>4.1479999999999997</v>
      </c>
      <c r="Q768" s="153">
        <f>Kwh!Q843/production!Q989</f>
        <v>3.6277543366150962</v>
      </c>
    </row>
    <row r="769" spans="1:17" x14ac:dyDescent="0.35">
      <c r="A769" s="33" t="s">
        <v>128</v>
      </c>
      <c r="B769" s="153">
        <v>0</v>
      </c>
      <c r="C769" s="153">
        <v>0</v>
      </c>
      <c r="D769" s="153">
        <v>0</v>
      </c>
      <c r="E769" s="153">
        <v>0</v>
      </c>
      <c r="F769" s="153">
        <v>0</v>
      </c>
      <c r="G769" s="153">
        <v>0</v>
      </c>
      <c r="H769" s="153">
        <f>Kwh!H846/production!$H$997</f>
        <v>0.86821705426356588</v>
      </c>
      <c r="I769" s="153">
        <f>Kwh!I846/production!$I$997</f>
        <v>0.86821705426356588</v>
      </c>
      <c r="J769" s="153">
        <v>0</v>
      </c>
      <c r="K769" s="153">
        <v>0</v>
      </c>
      <c r="L769" s="153">
        <v>0</v>
      </c>
      <c r="M769" s="153">
        <v>0</v>
      </c>
      <c r="N769" s="153">
        <v>0</v>
      </c>
      <c r="O769" s="153">
        <v>0</v>
      </c>
      <c r="P769" s="153">
        <f>Kwh!P844/production!P991</f>
        <v>0</v>
      </c>
      <c r="Q769" s="153">
        <f>Kwh!Q844/production!Q991</f>
        <v>0</v>
      </c>
    </row>
    <row r="770" spans="1:17" x14ac:dyDescent="0.35">
      <c r="A770" s="46" t="s">
        <v>118</v>
      </c>
      <c r="B770" s="201">
        <f>Kwh!B847/production!$B$998</f>
        <v>0.5715783953854221</v>
      </c>
      <c r="C770" s="201">
        <f>Kwh!C847/production!$B$998</f>
        <v>0.50603041426324069</v>
      </c>
      <c r="D770" s="201">
        <f>Kwh!D847/production!$B$998</f>
        <v>0.48662821185107497</v>
      </c>
      <c r="E770" s="201">
        <f>Kwh!E847/production!$B$998</f>
        <v>0.46355532249606712</v>
      </c>
      <c r="F770" s="201">
        <f>Kwh!F847/production!$B$998</f>
        <v>0.50812794965915054</v>
      </c>
      <c r="G770" s="201">
        <f>Kwh!G847/production!$B$998</f>
        <v>0.50498164656528577</v>
      </c>
      <c r="H770" s="201">
        <f>Kwh!H847/production!$B$998</f>
        <v>0.62506554798112213</v>
      </c>
      <c r="I770" s="201">
        <f>Kwh!I847/production!$I$998</f>
        <v>0.47804978118161928</v>
      </c>
      <c r="J770" s="201">
        <f>Kwh!J847/production!J998</f>
        <v>0.61764705882352944</v>
      </c>
      <c r="K770" s="201">
        <f>Kwh!K847/production!K998</f>
        <v>0.63348164627363734</v>
      </c>
      <c r="L770" s="201">
        <f>Kwh!L847/production!L998</f>
        <v>0.58994197292069628</v>
      </c>
      <c r="M770" s="201">
        <f>Kwh!M847/production!M998</f>
        <v>0.62064965197215782</v>
      </c>
      <c r="N770" s="201">
        <f>Kwh!N847/production!N998</f>
        <v>0.47983665135273096</v>
      </c>
      <c r="O770" s="201">
        <f>Kwh!O847/production!O998</f>
        <v>1</v>
      </c>
      <c r="P770" s="201">
        <f>Kwh!P847/production!P998</f>
        <v>0.69080604534005041</v>
      </c>
      <c r="Q770" s="201">
        <f>Kwh!Q847/production!$Q$998</f>
        <v>0.65490887713109935</v>
      </c>
    </row>
    <row r="771" spans="1:17" x14ac:dyDescent="0.35">
      <c r="A771" s="33" t="s">
        <v>99</v>
      </c>
      <c r="B771" s="154">
        <f>Kwh!B848/production!$B$999</f>
        <v>0.51293103448275867</v>
      </c>
      <c r="C771" s="154">
        <f>Kwh!C848/production!$B$999</f>
        <v>0.46120689655172414</v>
      </c>
      <c r="D771" s="154">
        <f>Kwh!D848/production!$B$999</f>
        <v>0.56034482758620685</v>
      </c>
      <c r="E771" s="154">
        <f>Kwh!E848/production!$B$999</f>
        <v>0.47413793103448276</v>
      </c>
      <c r="F771" s="154">
        <f>Kwh!F848/production!$B$999</f>
        <v>0.5</v>
      </c>
      <c r="G771" s="154">
        <f>Kwh!G848/production!$B$999</f>
        <v>0.43965517241379309</v>
      </c>
      <c r="H771" s="154">
        <f>Kwh!H848/production!$B$999</f>
        <v>0.62068965517241381</v>
      </c>
      <c r="I771" s="154">
        <f>Kwh!I848/production!$I$999</f>
        <v>0.51079580505860578</v>
      </c>
      <c r="J771" s="153">
        <f>Kwh!J848/production!J999</f>
        <v>0.51470588235294112</v>
      </c>
      <c r="K771" s="153">
        <f>Kwh!K848/production!K999</f>
        <v>0.51020408163265307</v>
      </c>
      <c r="L771" s="153">
        <f>Kwh!L848/production!L999</f>
        <v>0.50854700854700852</v>
      </c>
      <c r="M771" s="153">
        <f>Kwh!M848/production!M999</f>
        <v>0.90243902439024393</v>
      </c>
      <c r="N771" s="153">
        <f>Kwh!N848/production!N999</f>
        <v>0.51</v>
      </c>
      <c r="O771" s="153">
        <f>Kwh!O848/production!O999</f>
        <v>0.50819672131147542</v>
      </c>
      <c r="P771" s="153">
        <f>Kwh!P848/production!P999</f>
        <v>0.51141552511415522</v>
      </c>
      <c r="Q771" s="153">
        <f>Kwh!Q848/production!Q999</f>
        <v>0.56315789473684208</v>
      </c>
    </row>
    <row r="772" spans="1:17" x14ac:dyDescent="0.35">
      <c r="A772" s="33" t="s">
        <v>7</v>
      </c>
      <c r="B772" s="154">
        <f>Kwh!B849/production!$B$1000</f>
        <v>0.48417132216014896</v>
      </c>
      <c r="C772" s="154">
        <f>Kwh!C849/production!$B$1000</f>
        <v>0.44754810676598389</v>
      </c>
      <c r="D772" s="154">
        <f>Kwh!D849/production!$B$1000</f>
        <v>0.30664183736809436</v>
      </c>
      <c r="E772" s="154">
        <f>Kwh!E849/production!$B$1000</f>
        <v>0.44196151458721289</v>
      </c>
      <c r="F772" s="154">
        <f>Kwh!F849/production!$B$1000</f>
        <v>0.40968342644320299</v>
      </c>
      <c r="G772" s="154">
        <f>Kwh!G849/production!$B$1000</f>
        <v>0.4506517690875233</v>
      </c>
      <c r="H772" s="154">
        <f>Kwh!H849/production!$B$1000</f>
        <v>0.42520173805090006</v>
      </c>
      <c r="I772" s="154">
        <f>Kwh!I849/production!$I$1000</f>
        <v>0.4639735871042921</v>
      </c>
      <c r="J772" s="154">
        <f>Kwh!J849/production!J1000</f>
        <v>0.52460106382978722</v>
      </c>
      <c r="K772" s="154">
        <f>Kwh!K849/production!K1000</f>
        <v>0.48009797917942437</v>
      </c>
      <c r="L772" s="154">
        <f>Kwh!L849/production!L1000</f>
        <v>0.42719033232628401</v>
      </c>
      <c r="M772" s="154">
        <f>Kwh!M849/production!M1000</f>
        <v>0.51226348983882275</v>
      </c>
      <c r="N772" s="154">
        <f>Kwh!N849/production!N1000</f>
        <v>0.5497592295345104</v>
      </c>
      <c r="O772" s="154">
        <f>Kwh!O849/production!O1000</f>
        <v>0.56703078450844091</v>
      </c>
      <c r="P772" s="154">
        <f>Kwh!P849/production!P1000</f>
        <v>0.53768844221105527</v>
      </c>
      <c r="Q772" s="153">
        <f>Kwh!Q849/production!Q1000</f>
        <v>0.50589921711324293</v>
      </c>
    </row>
    <row r="773" spans="1:17" x14ac:dyDescent="0.35">
      <c r="A773" s="33" t="s">
        <v>103</v>
      </c>
      <c r="B773" s="154">
        <f>Kwh!B850/production!B1001</f>
        <v>0.51608579088471851</v>
      </c>
      <c r="C773" s="154">
        <f>Kwh!C850/production!C1001</f>
        <v>0.5345060893098782</v>
      </c>
      <c r="D773" s="154">
        <f>Kwh!D850/production!D1001</f>
        <v>0.4863013698630137</v>
      </c>
      <c r="E773" s="154">
        <f>Kwh!E850/production!E1001</f>
        <v>0.5</v>
      </c>
      <c r="F773" s="154">
        <f>Kwh!F850/production!F1001</f>
        <v>0.53360215053763438</v>
      </c>
      <c r="G773" s="154">
        <f>Kwh!G850/production!G1001</f>
        <v>0.59103260869565222</v>
      </c>
      <c r="H773" s="154">
        <f>Kwh!H850/production!H1001</f>
        <v>0.57894736842105265</v>
      </c>
      <c r="I773" s="154">
        <f>Kwh!I850/production!I1001</f>
        <v>0.53430994602929838</v>
      </c>
      <c r="J773" s="154">
        <f>Kwh!J850/production!J1001</f>
        <v>0.70041608876560335</v>
      </c>
      <c r="K773" s="154">
        <f>Kwh!K850/production!K1001</f>
        <v>0.45105820105820105</v>
      </c>
      <c r="L773" s="154">
        <f>Kwh!L850/production!L1001</f>
        <v>0.56023222060957911</v>
      </c>
      <c r="M773" s="154">
        <f>Kwh!M850/production!M1001</f>
        <v>0.54595336076817558</v>
      </c>
      <c r="N773" s="154">
        <f>Kwh!N850/production!N1001</f>
        <v>0.5146871008939975</v>
      </c>
      <c r="O773" s="154">
        <f>Kwh!O850/production!O1001</f>
        <v>0.59189580318379165</v>
      </c>
      <c r="P773" s="154">
        <f>Kwh!P850/production!P1001</f>
        <v>0.56186317321688506</v>
      </c>
      <c r="Q773" s="153">
        <f>Kwh!Q850/production!Q1001</f>
        <v>0.55933544303797467</v>
      </c>
    </row>
    <row r="774" spans="1:17" x14ac:dyDescent="0.35">
      <c r="A774" s="54" t="s">
        <v>117</v>
      </c>
      <c r="B774" s="202">
        <f>Kwh!B851/production!B1004</f>
        <v>0.4959443800695249</v>
      </c>
      <c r="C774" s="202">
        <f>Kwh!C851/production!C1004</f>
        <v>0.47311411992263058</v>
      </c>
      <c r="D774" s="202">
        <f>Kwh!D851/production!D1004</f>
        <v>0.3950766747376917</v>
      </c>
      <c r="E774" s="202">
        <f>Kwh!E851/production!E1004</f>
        <v>0.42679016743854647</v>
      </c>
      <c r="F774" s="202">
        <f>Kwh!F851/production!F1004</f>
        <v>0.52412868632707776</v>
      </c>
      <c r="G774" s="202">
        <f>Kwh!G851/production!G1004</f>
        <v>0.58068965517241378</v>
      </c>
      <c r="H774" s="202">
        <f>Kwh!H851/production!H1004</f>
        <v>0.56286353467561523</v>
      </c>
      <c r="I774" s="202">
        <f>Kwh!I851/production!$I$1004</f>
        <v>0.48974104167884491</v>
      </c>
      <c r="J774" s="202">
        <f>Kwh!J851/production!J1004</f>
        <v>0.57772130453197801</v>
      </c>
      <c r="K774" s="202">
        <f>Kwh!K851/production!K1004</f>
        <v>0.47584187408491946</v>
      </c>
      <c r="L774" s="202">
        <f>Kwh!L851/production!L1004</f>
        <v>0.47013188518231186</v>
      </c>
      <c r="M774" s="202">
        <f>Kwh!M851/production!M1004</f>
        <v>0.55654383735705215</v>
      </c>
      <c r="N774" s="202">
        <f>Kwh!N851/production!N1004</f>
        <v>0.53387169134140866</v>
      </c>
      <c r="O774" s="202">
        <f>Kwh!O851/production!O1004</f>
        <v>0.57044125465178097</v>
      </c>
      <c r="P774" s="202">
        <f>Kwh!P851/production!P1004</f>
        <v>0.54491017964071853</v>
      </c>
      <c r="Q774" s="202">
        <f>Kwh!Q851/production!Q1004</f>
        <v>0.52873122403323747</v>
      </c>
    </row>
    <row r="775" spans="1:17" x14ac:dyDescent="0.35">
      <c r="A775" s="56" t="s">
        <v>9</v>
      </c>
      <c r="B775" s="203">
        <f>Kwh!B852/production!$B$1005</f>
        <v>0.89959880670712888</v>
      </c>
      <c r="C775" s="203">
        <f>Kwh!C852/production!$B$1005</f>
        <v>0.72297088776874807</v>
      </c>
      <c r="D775" s="203">
        <f>Kwh!D852/production!$B$1005</f>
        <v>0.64180639851867094</v>
      </c>
      <c r="E775" s="203">
        <f>Kwh!E852/production!$B$1005</f>
        <v>0.66433494496450984</v>
      </c>
      <c r="F775" s="203">
        <f>Kwh!F852/production!$B$1005</f>
        <v>0.86102252854644579</v>
      </c>
      <c r="G775" s="203">
        <f>Kwh!G852/production!$B$1005</f>
        <v>0.92500771525563219</v>
      </c>
      <c r="H775" s="203">
        <f>Kwh!H852/production!$B$1005</f>
        <v>0.91266330624421355</v>
      </c>
      <c r="I775" s="194">
        <f>Kwh!I852/production!$I$1005</f>
        <v>0.86741006281327326</v>
      </c>
      <c r="J775" s="194">
        <f>Kwh!J852/production!J1005</f>
        <v>0.86062072892938501</v>
      </c>
      <c r="K775" s="194">
        <f>Kwh!K852/production!K1005</f>
        <v>0.72726167315175094</v>
      </c>
      <c r="L775" s="194">
        <f>Kwh!L852/production!L1005</f>
        <v>0.93081676518001077</v>
      </c>
      <c r="M775" s="194">
        <f>Kwh!M852/production!M1005</f>
        <v>0.88118313404657012</v>
      </c>
      <c r="N775" s="194">
        <f>Kwh!N852/production!N1005</f>
        <v>0.85871073546108234</v>
      </c>
      <c r="O775" s="194">
        <f>Kwh!O852/production!O1005</f>
        <v>0.96788194444444442</v>
      </c>
      <c r="P775" s="194">
        <f>Kwh!P852/production!P1005</f>
        <v>1.0997590361445784</v>
      </c>
      <c r="Q775" s="194">
        <f>Kwh!Q852/production!Q1005</f>
        <v>0.86731527942697362</v>
      </c>
    </row>
    <row r="777" spans="1:17" ht="15.5" x14ac:dyDescent="0.35">
      <c r="A777" s="33" t="s">
        <v>1</v>
      </c>
      <c r="B777" s="64" t="s">
        <v>2179</v>
      </c>
      <c r="C777" s="64" t="s">
        <v>1353</v>
      </c>
      <c r="D777" s="64" t="s">
        <v>1354</v>
      </c>
      <c r="E777" s="64" t="s">
        <v>1355</v>
      </c>
      <c r="F777" s="64" t="s">
        <v>1356</v>
      </c>
      <c r="G777" s="64" t="s">
        <v>1357</v>
      </c>
      <c r="H777" s="64" t="s">
        <v>1358</v>
      </c>
      <c r="I777" s="65" t="s">
        <v>1426</v>
      </c>
      <c r="J777" s="64" t="s">
        <v>1359</v>
      </c>
      <c r="K777" s="64" t="s">
        <v>1360</v>
      </c>
      <c r="L777" s="64" t="s">
        <v>1361</v>
      </c>
      <c r="M777" s="64" t="s">
        <v>1362</v>
      </c>
      <c r="N777" s="64" t="s">
        <v>1363</v>
      </c>
      <c r="O777" s="64" t="s">
        <v>1364</v>
      </c>
      <c r="P777" s="64" t="s">
        <v>1365</v>
      </c>
      <c r="Q777" s="65" t="s">
        <v>2185</v>
      </c>
    </row>
    <row r="778" spans="1:17" x14ac:dyDescent="0.35">
      <c r="A778" s="33" t="s">
        <v>2</v>
      </c>
      <c r="B778" s="154">
        <f>Kwh!B855/production!B1008</f>
        <v>0.11004784688995216</v>
      </c>
      <c r="C778" s="154">
        <f>Kwh!C855/production!C1008</f>
        <v>8.9552238805970144E-2</v>
      </c>
      <c r="D778" s="154">
        <f>Kwh!D855/production!D1008</f>
        <v>1.5326086956521738</v>
      </c>
      <c r="E778" s="154">
        <f>Kwh!E855/production!E1008</f>
        <v>1.301980198019802</v>
      </c>
      <c r="F778" s="154">
        <f>Kwh!F855/production!F1008</f>
        <v>1.3372093023255813</v>
      </c>
      <c r="G778" s="154">
        <f>Kwh!G855/production!G1008</f>
        <v>1.3285714285714285</v>
      </c>
      <c r="H778" s="154">
        <f>Kwh!H855/production!H1008</f>
        <v>0.12053571428571429</v>
      </c>
      <c r="I778" s="154">
        <f>Kwh!I855/production!I1008</f>
        <v>0.68767313019390586</v>
      </c>
      <c r="J778" s="154">
        <f>Kwh!J855/production!J1008</f>
        <v>7.3170731707317069E-2</v>
      </c>
      <c r="K778" s="154">
        <f>Kwh!K855/production!K1008</f>
        <v>0.11262798634812286</v>
      </c>
      <c r="L778" s="154">
        <f>Kwh!L855/production!L1008</f>
        <v>1.230188679245283</v>
      </c>
      <c r="M778" s="154">
        <f>Kwh!M855/production!M1008</f>
        <v>1.1092150170648465</v>
      </c>
      <c r="N778" s="154">
        <f>Kwh!N855/production!N1008</f>
        <v>1.1811023622047243</v>
      </c>
      <c r="O778" s="154">
        <f>Kwh!O855/production!O1008</f>
        <v>1.2160278745644599</v>
      </c>
      <c r="P778" s="154">
        <f>Kwh!P855/production!P1008</f>
        <v>1.2955465587044535</v>
      </c>
      <c r="Q778" s="154">
        <f>Kwh!Q855/production!Q1008</f>
        <v>0.90455531453362259</v>
      </c>
    </row>
    <row r="779" spans="1:17" x14ac:dyDescent="0.35">
      <c r="A779" s="33" t="s">
        <v>3</v>
      </c>
      <c r="B779" s="154">
        <f>Kwh!B856/production!B1009</f>
        <v>1.8882175226586102</v>
      </c>
      <c r="C779" s="154">
        <f>Kwh!C856/production!C1009</f>
        <v>2.0437317784256561</v>
      </c>
      <c r="D779" s="154">
        <f>Kwh!D856/production!D1009</f>
        <v>1.4289985052316891</v>
      </c>
      <c r="E779" s="154">
        <f>Kwh!E856/production!E1009</f>
        <v>1.6750369276218611</v>
      </c>
      <c r="F779" s="154">
        <f>Kwh!F856/production!F1009</f>
        <v>1.7420333839150228</v>
      </c>
      <c r="G779" s="154">
        <f>Kwh!G856/production!G1009</f>
        <v>1.6791907514450868</v>
      </c>
      <c r="H779" s="154">
        <f>Kwh!H856/production!H1009</f>
        <v>1.7777777777777777</v>
      </c>
      <c r="I779" s="154">
        <f>Kwh!I856/production!I1009</f>
        <v>1.7480785653287789</v>
      </c>
      <c r="J779" s="154">
        <f>Kwh!J856/production!J1009</f>
        <v>1.7908496732026145</v>
      </c>
      <c r="K779" s="154">
        <f>Kwh!K856/production!K1009</f>
        <v>1.6343178621659635</v>
      </c>
      <c r="L779" s="154">
        <f>Kwh!L856/production!L1009</f>
        <v>0.7008928571428571</v>
      </c>
      <c r="M779" s="154">
        <f>Kwh!M856/production!M1009</f>
        <v>2.3586005830903791</v>
      </c>
      <c r="N779" s="154">
        <f>Kwh!N856/production!N1009</f>
        <v>1.600605143721634</v>
      </c>
      <c r="O779" s="154">
        <f>Kwh!O856/production!O1009</f>
        <v>1.5178849144634525</v>
      </c>
      <c r="P779" s="154">
        <f>Kwh!P856/production!P1009</f>
        <v>2.0109090909090908</v>
      </c>
      <c r="Q779" s="154">
        <f>Kwh!Q856/production!Q1009</f>
        <v>1.6509371554575523</v>
      </c>
    </row>
    <row r="780" spans="1:17" x14ac:dyDescent="0.35">
      <c r="A780" s="33" t="s">
        <v>100</v>
      </c>
      <c r="B780" s="154">
        <f>Kwh!B857/Kwh!B857/production!B1010</f>
        <v>4.2553191489361703E-3</v>
      </c>
      <c r="C780" s="154">
        <f>Kwh!C857/Kwh!C857/production!C1010</f>
        <v>3.9215686274509803E-3</v>
      </c>
      <c r="D780" s="154">
        <f>Kwh!D857/Kwh!D857/production!D1010</f>
        <v>4.3478260869565218E-3</v>
      </c>
      <c r="E780" s="154">
        <f>Kwh!E857/Kwh!E857/production!E1010</f>
        <v>4.2553191489361703E-3</v>
      </c>
      <c r="F780" s="154">
        <f>Kwh!F857/Kwh!F857/production!F1010</f>
        <v>4.2553191489361703E-3</v>
      </c>
      <c r="G780" s="154">
        <f>Kwh!G857/Kwh!G857/production!G1010</f>
        <v>4.2553191489361703E-3</v>
      </c>
      <c r="H780" s="154">
        <f>Kwh!H857/Kwh!H857/production!H1010</f>
        <v>3.8461538461538464E-3</v>
      </c>
      <c r="I780" s="154">
        <f>Kwh!I857/production!I1010</f>
        <v>0.88249258160237387</v>
      </c>
      <c r="J780" s="154">
        <f>Kwh!J857/production!J1010</f>
        <v>0.74545454545454548</v>
      </c>
      <c r="K780" s="154" t="e">
        <f>Kwh!K857/production!K1010</f>
        <v>#DIV/0!</v>
      </c>
      <c r="L780" s="154" t="e">
        <f>Kwh!L857/production!L1010</f>
        <v>#DIV/0!</v>
      </c>
      <c r="M780" s="154" t="e">
        <f>Kwh!M857/production!M1010</f>
        <v>#DIV/0!</v>
      </c>
      <c r="N780" s="154">
        <f>Kwh!N857/production!N1010</f>
        <v>0.8666666666666667</v>
      </c>
      <c r="O780" s="154">
        <f>Kwh!O857/production!O1010</f>
        <v>0.88076923076923075</v>
      </c>
      <c r="P780" s="154">
        <f>Kwh!P857/production!P1010</f>
        <v>0.86296296296296293</v>
      </c>
      <c r="Q780" s="154">
        <f>Kwh!Q857/production!Q1010</f>
        <v>0.51806302843966179</v>
      </c>
    </row>
    <row r="781" spans="1:17" x14ac:dyDescent="0.35">
      <c r="A781" s="33" t="s">
        <v>125</v>
      </c>
      <c r="B781" s="154">
        <f>Kwh!B859/production!B1012</f>
        <v>1.0868713259307643</v>
      </c>
      <c r="C781" s="154">
        <f>Kwh!C859/production!C1012</f>
        <v>1.2360189573459717</v>
      </c>
      <c r="D781" s="154">
        <f>Kwh!D859/production!D1012</f>
        <v>1.2106684672518568</v>
      </c>
      <c r="E781" s="154">
        <f>Kwh!E859/production!E1012</f>
        <v>1.0526033279656468</v>
      </c>
      <c r="F781" s="154">
        <f>Kwh!F859/production!F1012</f>
        <v>1.0739644970414202</v>
      </c>
      <c r="G781" s="154">
        <f>Kwh!G859/production!G1012</f>
        <v>0.99101042790363181</v>
      </c>
      <c r="H781" s="154">
        <f>Kwh!H859/production!H1012</f>
        <v>1.105423987776929</v>
      </c>
      <c r="I781" s="154">
        <f>Kwh!I859/production!I1012</f>
        <v>1.1082988980716253</v>
      </c>
      <c r="J781" s="154">
        <f>Kwh!J859/production!J1012</f>
        <v>1.0192517253904831</v>
      </c>
      <c r="K781" s="154">
        <f>Kwh!K859/production!K1012</f>
        <v>1.2135846093443265</v>
      </c>
      <c r="L781" s="154">
        <f>Kwh!L859/production!L1012</f>
        <v>1.4055517941773865</v>
      </c>
      <c r="M781" s="154">
        <f>Kwh!M859/production!M1012</f>
        <v>1.0764525993883791</v>
      </c>
      <c r="N781" s="154">
        <f>Kwh!N859/production!N1012</f>
        <v>1.0710980227177114</v>
      </c>
      <c r="O781" s="154">
        <f>Kwh!O859/production!O1012</f>
        <v>1.1626954579300075</v>
      </c>
      <c r="P781" s="154">
        <f>Kwh!P859/production!P1012</f>
        <v>1.0699074074074073</v>
      </c>
      <c r="Q781" s="154">
        <f>Kwh!Q859/production!Q1012</f>
        <v>1.1306403094112591</v>
      </c>
    </row>
    <row r="782" spans="1:17" x14ac:dyDescent="0.35">
      <c r="A782" s="198" t="s">
        <v>119</v>
      </c>
      <c r="B782" s="199">
        <f>Kwh!B860/production!B1013</f>
        <v>1.1530710172744723</v>
      </c>
      <c r="C782" s="199">
        <f>Kwh!C860/production!C1013</f>
        <v>1.2581216774955699</v>
      </c>
      <c r="D782" s="199">
        <f>Kwh!D860/production!D1013</f>
        <v>1.2377940804452314</v>
      </c>
      <c r="E782" s="199">
        <f>Kwh!E860/production!E1013</f>
        <v>1.1991938192811555</v>
      </c>
      <c r="F782" s="199">
        <f>Kwh!F860/production!F1013</f>
        <v>1.2155785391079508</v>
      </c>
      <c r="G782" s="199">
        <f>Kwh!G860/production!G1013</f>
        <v>1.1235324144971925</v>
      </c>
      <c r="H782" s="199">
        <f>Kwh!H860/production!H1013</f>
        <v>1.1432</v>
      </c>
      <c r="I782" s="199">
        <f>Kwh!I860/production!I1013</f>
        <v>1.187475243602947</v>
      </c>
      <c r="J782" s="199">
        <f>Kwh!J860/production!J1013</f>
        <v>1.0866847826086956</v>
      </c>
      <c r="K782" s="199">
        <f>Kwh!K860/production!K1013</f>
        <v>1.2069839481836102</v>
      </c>
      <c r="L782" s="199">
        <f>Kwh!L860/production!L1013</f>
        <v>1.1901408450704225</v>
      </c>
      <c r="M782" s="199">
        <f>Kwh!M860/production!M1013</f>
        <v>1.3485312117503061</v>
      </c>
      <c r="N782" s="199">
        <f>Kwh!N860/production!N1013</f>
        <v>1.1719930273097037</v>
      </c>
      <c r="O782" s="199">
        <f>Kwh!O860/production!O1013</f>
        <v>1.2066563467492259</v>
      </c>
      <c r="P782" s="199">
        <f>Kwh!P860/production!P1013</f>
        <v>1.2241751464693185</v>
      </c>
      <c r="Q782" s="199">
        <f>Kwh!Q860/production!Q1013</f>
        <v>1.1776526996039192</v>
      </c>
    </row>
    <row r="783" spans="1:17" x14ac:dyDescent="0.35">
      <c r="A783" s="33" t="s">
        <v>4</v>
      </c>
      <c r="B783" s="154">
        <f>Kwh!B861/production!B1014</f>
        <v>0.55694932262920216</v>
      </c>
      <c r="C783" s="154">
        <f>Kwh!C861/production!C1014</f>
        <v>0.55306666666666671</v>
      </c>
      <c r="D783" s="154">
        <f>Kwh!D861/production!D1014</f>
        <v>0.40965732087227413</v>
      </c>
      <c r="E783" s="154">
        <f>Kwh!E861/production!E1014</f>
        <v>0.49502212389380529</v>
      </c>
      <c r="F783" s="154">
        <f>Kwh!F861/production!F1014</f>
        <v>0.53629032258064513</v>
      </c>
      <c r="G783" s="154">
        <f>Kwh!G861/production!G1014</f>
        <v>0.49973698053655968</v>
      </c>
      <c r="H783" s="154">
        <f>Kwh!H861/production!H1014</f>
        <v>0.5104046242774567</v>
      </c>
      <c r="I783" s="154">
        <f>Kwh!I861/production!I1014</f>
        <v>0.508520317680623</v>
      </c>
      <c r="J783" s="154">
        <f>Kwh!J861/production!J1014</f>
        <v>0.57619047619047614</v>
      </c>
      <c r="K783" s="154">
        <f>Kwh!K861/production!K1014</f>
        <v>0.42396968261487444</v>
      </c>
      <c r="L783" s="154">
        <f>Kwh!L861/production!L1014</f>
        <v>0.5352904434728295</v>
      </c>
      <c r="M783" s="154">
        <f>Kwh!M861/production!M1014</f>
        <v>0.45848757271285034</v>
      </c>
      <c r="N783" s="154">
        <f>Kwh!N861/production!N1014</f>
        <v>0.47574257425742572</v>
      </c>
      <c r="O783" s="154">
        <f>Kwh!O861/production!O1014</f>
        <v>0.4225983076157292</v>
      </c>
      <c r="P783" s="154">
        <f>Kwh!P861/production!P1014</f>
        <v>0.59144385026737967</v>
      </c>
      <c r="Q783" s="154">
        <f>Kwh!Q861/production!Q1014</f>
        <v>0.4946236559139785</v>
      </c>
    </row>
    <row r="784" spans="1:17" x14ac:dyDescent="0.35">
      <c r="A784" s="33" t="s">
        <v>2193</v>
      </c>
      <c r="B784" s="153" t="e">
        <f>Kwh!B862/production!B1016</f>
        <v>#DIV/0!</v>
      </c>
      <c r="C784" s="153" t="e">
        <f>Kwh!C862/production!C1016</f>
        <v>#DIV/0!</v>
      </c>
      <c r="D784" s="153" t="e">
        <f>Kwh!D862/production!D1016</f>
        <v>#DIV/0!</v>
      </c>
      <c r="E784" s="153" t="e">
        <f>Kwh!E862/production!E1016</f>
        <v>#DIV/0!</v>
      </c>
      <c r="F784" s="153" t="e">
        <f>Kwh!F862/production!F1016</f>
        <v>#DIV/0!</v>
      </c>
      <c r="G784" s="153" t="e">
        <f>Kwh!G862/production!G1016</f>
        <v>#DIV/0!</v>
      </c>
      <c r="H784" s="153" t="e">
        <f>Kwh!H862/production!H1016</f>
        <v>#DIV/0!</v>
      </c>
      <c r="I784" s="154" t="e">
        <f>Kwh!I862/production!I1016</f>
        <v>#DIV/0!</v>
      </c>
      <c r="J784" s="153" t="e">
        <f>Kwh!J862/production!J1016</f>
        <v>#DIV/0!</v>
      </c>
      <c r="K784" s="153" t="e">
        <f>Kwh!K862/production!K1016</f>
        <v>#DIV/0!</v>
      </c>
      <c r="L784" s="153" t="e">
        <f>Kwh!L862/production!L1016</f>
        <v>#DIV/0!</v>
      </c>
      <c r="M784" s="153" t="e">
        <f>Kwh!M862/production!M1016</f>
        <v>#DIV/0!</v>
      </c>
      <c r="N784" s="153" t="e">
        <f>Kwh!N862/production!N1016</f>
        <v>#DIV/0!</v>
      </c>
      <c r="O784" s="153" t="e">
        <f>Kwh!O862/production!O1016</f>
        <v>#DIV/0!</v>
      </c>
      <c r="P784" s="153" t="e">
        <f>Kwh!P862/production!P1016</f>
        <v>#DIV/0!</v>
      </c>
      <c r="Q784" s="153" t="e">
        <f>Kwh!Q862/production!Q1016</f>
        <v>#DIV/0!</v>
      </c>
    </row>
    <row r="785" spans="1:17" s="21" customFormat="1" x14ac:dyDescent="0.35">
      <c r="A785" s="33" t="s">
        <v>2195</v>
      </c>
      <c r="B785" s="153">
        <f>Kwh!B863/production!B1039</f>
        <v>0</v>
      </c>
      <c r="C785" s="153">
        <f>Kwh!C863/production!C1039</f>
        <v>0</v>
      </c>
      <c r="D785" s="153">
        <f>Kwh!D863/production!D1039</f>
        <v>0</v>
      </c>
      <c r="E785" s="153">
        <f>Kwh!E863/production!E1039</f>
        <v>0</v>
      </c>
      <c r="F785" s="153">
        <f>Kwh!F863/production!F1039</f>
        <v>0</v>
      </c>
      <c r="G785" s="153">
        <f>Kwh!G863/production!G1039</f>
        <v>0</v>
      </c>
      <c r="H785" s="153">
        <f>Kwh!H863/production!H1039</f>
        <v>0</v>
      </c>
      <c r="I785" s="154">
        <f>Kwh!I863/production!I1039</f>
        <v>0</v>
      </c>
      <c r="J785" s="153" t="e">
        <f>Kwh!J863/production!J1017</f>
        <v>#DIV/0!</v>
      </c>
      <c r="K785" s="153" t="e">
        <f>Kwh!K863/production!K1017</f>
        <v>#DIV/0!</v>
      </c>
      <c r="L785" s="153" t="e">
        <f>Kwh!L863/production!L1017</f>
        <v>#DIV/0!</v>
      </c>
      <c r="M785" s="153" t="e">
        <f>Kwh!M863/production!M1017</f>
        <v>#DIV/0!</v>
      </c>
      <c r="N785" s="153">
        <f>Kwh!N863/production!N1017</f>
        <v>0</v>
      </c>
      <c r="O785" s="153">
        <f>Kwh!O863/production!O1017</f>
        <v>11.5</v>
      </c>
      <c r="P785" s="153">
        <f>Kwh!P863/production!P1017</f>
        <v>13</v>
      </c>
      <c r="Q785" s="153">
        <f>Kwh!Q863/production!Q1017</f>
        <v>5</v>
      </c>
    </row>
    <row r="786" spans="1:17" x14ac:dyDescent="0.35">
      <c r="A786" s="33" t="s">
        <v>128</v>
      </c>
      <c r="B786" s="153">
        <v>0</v>
      </c>
      <c r="C786" s="153">
        <v>0</v>
      </c>
      <c r="D786" s="153">
        <v>0</v>
      </c>
      <c r="E786" s="153">
        <v>0</v>
      </c>
      <c r="F786" s="153">
        <v>0</v>
      </c>
      <c r="G786" s="153">
        <v>0</v>
      </c>
      <c r="H786" s="153">
        <f>Kwh!H864/production!H1019</f>
        <v>0.86842105263157898</v>
      </c>
      <c r="I786" s="153">
        <f>Kwh!I864/production!I1019</f>
        <v>0.86842105263157898</v>
      </c>
      <c r="J786" s="153">
        <v>0</v>
      </c>
      <c r="K786" s="153">
        <v>0</v>
      </c>
      <c r="L786" s="153">
        <v>0</v>
      </c>
      <c r="M786" s="153">
        <v>0</v>
      </c>
      <c r="N786" s="153">
        <v>0</v>
      </c>
      <c r="O786" s="153">
        <v>0</v>
      </c>
      <c r="P786" s="153">
        <f>Kwh!P864/production!P1019</f>
        <v>0</v>
      </c>
      <c r="Q786" s="153">
        <f>Kwh!Q864/production!Q1019</f>
        <v>0</v>
      </c>
    </row>
    <row r="787" spans="1:17" x14ac:dyDescent="0.35">
      <c r="A787" s="46" t="s">
        <v>118</v>
      </c>
      <c r="B787" s="201">
        <f>Kwh!B865/production!B1020</f>
        <v>0.55694932262920216</v>
      </c>
      <c r="C787" s="201">
        <f>Kwh!C865/production!C1020</f>
        <v>0.55306666666666671</v>
      </c>
      <c r="D787" s="201">
        <f>Kwh!D865/production!D1020</f>
        <v>0.40965732087227413</v>
      </c>
      <c r="E787" s="201">
        <f>Kwh!E865/production!E1020</f>
        <v>0.49502212389380529</v>
      </c>
      <c r="F787" s="201">
        <f>Kwh!F865/production!F1020</f>
        <v>0.53629032258064513</v>
      </c>
      <c r="G787" s="201">
        <f>Kwh!G865/production!G1020</f>
        <v>0.49973698053655968</v>
      </c>
      <c r="H787" s="201">
        <f>Kwh!H865/production!H1020</f>
        <v>0.51957671957671958</v>
      </c>
      <c r="I787" s="201">
        <f>Kwh!I865/production!I1020</f>
        <v>0.50986366059867472</v>
      </c>
      <c r="J787" s="201">
        <f>Kwh!J865/production!J1020</f>
        <v>0.57619047619047614</v>
      </c>
      <c r="K787" s="201">
        <f>Kwh!K865/production!K1020</f>
        <v>0.42396968261487444</v>
      </c>
      <c r="L787" s="201">
        <f>Kwh!L865/production!L1020</f>
        <v>0.5352904434728295</v>
      </c>
      <c r="M787" s="201">
        <f>Kwh!M865/production!M1020</f>
        <v>0.45848757271285034</v>
      </c>
      <c r="N787" s="201">
        <f>Kwh!N865/production!N1020</f>
        <v>0.47574257425742572</v>
      </c>
      <c r="O787" s="201">
        <f>Kwh!O865/production!O1020</f>
        <v>0.42175856929955291</v>
      </c>
      <c r="P787" s="201">
        <f>Kwh!P865/production!P1020</f>
        <v>0.55079681274900394</v>
      </c>
      <c r="Q787" s="201">
        <f>Kwh!Q865/production!Q1020</f>
        <v>0.49534849379799173</v>
      </c>
    </row>
    <row r="788" spans="1:17" x14ac:dyDescent="0.35">
      <c r="A788" s="33" t="s">
        <v>99</v>
      </c>
      <c r="B788" s="154">
        <f>Kwh!B866/production!B1021</f>
        <v>0.50961538461538458</v>
      </c>
      <c r="C788" s="154">
        <f>Kwh!C866/production!C1021</f>
        <v>0.51101321585903081</v>
      </c>
      <c r="D788" s="154">
        <f>Kwh!D866/production!D1021</f>
        <v>0.51111111111111107</v>
      </c>
      <c r="E788" s="154">
        <f>Kwh!E866/production!E1021</f>
        <v>0.50485436893203883</v>
      </c>
      <c r="F788" s="154">
        <f>Kwh!F866/production!F1021</f>
        <v>0.49333333333333335</v>
      </c>
      <c r="G788" s="154">
        <f>Kwh!G866/production!G1021</f>
        <v>0.53475935828877008</v>
      </c>
      <c r="H788" s="154">
        <f>Kwh!H866/production!H1021</f>
        <v>0.51173708920187788</v>
      </c>
      <c r="I788" s="154">
        <f>Kwh!I866/production!I1021</f>
        <v>0.51039570757880615</v>
      </c>
      <c r="J788" s="153">
        <f>Kwh!J866/production!J1021</f>
        <v>0.5074626865671642</v>
      </c>
      <c r="K788" s="153">
        <f>Kwh!K866/production!K1021</f>
        <v>0.50697674418604655</v>
      </c>
      <c r="L788" s="153">
        <f>Kwh!L866/production!L1021</f>
        <v>0.44497607655502391</v>
      </c>
      <c r="M788" s="153">
        <f>Kwh!M866/production!M1021</f>
        <v>0.50666666666666671</v>
      </c>
      <c r="N788" s="153">
        <f>Kwh!N866/production!N1021</f>
        <v>0.50485436893203883</v>
      </c>
      <c r="O788" s="153">
        <f>Kwh!O866/production!O1021</f>
        <v>0.47028423772609818</v>
      </c>
      <c r="P788" s="153">
        <f>Kwh!P866/production!P1021</f>
        <v>0.51231527093596063</v>
      </c>
      <c r="Q788" s="153">
        <f>Kwh!Q866/production!Q1021</f>
        <v>0.49013367281985998</v>
      </c>
    </row>
    <row r="789" spans="1:17" x14ac:dyDescent="0.35">
      <c r="A789" s="33" t="s">
        <v>7</v>
      </c>
      <c r="B789" s="154">
        <f>Kwh!B867/production!B1022</f>
        <v>0.3997985901309164</v>
      </c>
      <c r="C789" s="154">
        <f>Kwh!C867/production!C1022</f>
        <v>0.4942372881355932</v>
      </c>
      <c r="D789" s="154">
        <f>Kwh!D867/production!D1022</f>
        <v>0.45521023765996343</v>
      </c>
      <c r="E789" s="154">
        <f>Kwh!E867/production!E1022</f>
        <v>0.41420765027322404</v>
      </c>
      <c r="F789" s="154">
        <f>Kwh!F867/production!F1022</f>
        <v>0.50758853288364247</v>
      </c>
      <c r="G789" s="154">
        <f>Kwh!G867/production!G1022</f>
        <v>0.38151531434712521</v>
      </c>
      <c r="H789" s="154">
        <f>Kwh!H867/production!H1022</f>
        <v>0.44414535666218036</v>
      </c>
      <c r="I789" s="154">
        <f>Kwh!I867/production!I1022</f>
        <v>0.43955309396485864</v>
      </c>
      <c r="J789" s="154">
        <f>Kwh!J867/production!J1022</f>
        <v>0.38934993084370678</v>
      </c>
      <c r="K789" s="154">
        <f>Kwh!K867/production!K1022</f>
        <v>0.5169300225733634</v>
      </c>
      <c r="L789" s="154">
        <f>Kwh!L867/production!L1022</f>
        <v>0.5064406779661017</v>
      </c>
      <c r="M789" s="154">
        <f>Kwh!M867/production!M1022</f>
        <v>0.42319555829734734</v>
      </c>
      <c r="N789" s="154">
        <f>Kwh!N867/production!N1022</f>
        <v>0.48659517426273458</v>
      </c>
      <c r="O789" s="154">
        <f>Kwh!O867/production!O1022</f>
        <v>0.42946708463949845</v>
      </c>
      <c r="P789" s="154">
        <f>Kwh!P867/production!P1022</f>
        <v>0.51824817518248179</v>
      </c>
      <c r="Q789" s="153">
        <f>Kwh!Q867/production!Q1022</f>
        <v>0.46514329976762198</v>
      </c>
    </row>
    <row r="790" spans="1:17" x14ac:dyDescent="0.35">
      <c r="A790" s="33" t="s">
        <v>103</v>
      </c>
      <c r="B790" s="154">
        <f>Kwh!B868/production!B1023</f>
        <v>0.55102040816326525</v>
      </c>
      <c r="C790" s="154">
        <f>Kwh!C868/production!C1023</f>
        <v>0.30307262569832405</v>
      </c>
      <c r="D790" s="154">
        <f>Kwh!D868/production!D1023</f>
        <v>0.57478005865102644</v>
      </c>
      <c r="E790" s="154">
        <f>Kwh!E868/production!E1023</f>
        <v>0.49526387009472261</v>
      </c>
      <c r="F790" s="154">
        <f>Kwh!F868/production!F1023</f>
        <v>0.48901098901098899</v>
      </c>
      <c r="G790" s="154">
        <f>Kwh!G868/production!G1023</f>
        <v>0.50201884253028262</v>
      </c>
      <c r="H790" s="154">
        <f>Kwh!H868/production!H1023</f>
        <v>0.51455026455026454</v>
      </c>
      <c r="I790" s="154">
        <f>Kwh!I868/production!I1023</f>
        <v>0.46689595872742906</v>
      </c>
      <c r="J790" s="154">
        <f>Kwh!J868/production!J1023</f>
        <v>0.49033149171270718</v>
      </c>
      <c r="K790" s="154">
        <f>Kwh!K868/production!K1023</f>
        <v>0.50136612021857918</v>
      </c>
      <c r="L790" s="154">
        <f>Kwh!L868/production!L1023</f>
        <v>0.59618008185538884</v>
      </c>
      <c r="M790" s="154">
        <f>Kwh!M868/production!M1023</f>
        <v>0.48633879781420764</v>
      </c>
      <c r="N790" s="154">
        <f>Kwh!N868/production!N1023</f>
        <v>0.46684709066305818</v>
      </c>
      <c r="O790" s="154">
        <f>Kwh!O868/production!O1023</f>
        <v>0.51401869158878499</v>
      </c>
      <c r="P790" s="154">
        <f>Kwh!P868/production!P1023</f>
        <v>0.49728997289972898</v>
      </c>
      <c r="Q790" s="153">
        <f>Kwh!Q868/production!Q1023</f>
        <v>0.50734126984126982</v>
      </c>
    </row>
    <row r="791" spans="1:17" x14ac:dyDescent="0.35">
      <c r="A791" s="54" t="s">
        <v>117</v>
      </c>
      <c r="B791" s="202">
        <f>Kwh!B869/production!B1026</f>
        <v>0.46900826446280991</v>
      </c>
      <c r="C791" s="202">
        <f>Kwh!C869/production!C1026</f>
        <v>0.40810465858328016</v>
      </c>
      <c r="D791" s="202">
        <f>Kwh!D869/production!D1026</f>
        <v>0.49215070643642073</v>
      </c>
      <c r="E791" s="202">
        <f>Kwh!E869/production!E1026</f>
        <v>0.4425225225225225</v>
      </c>
      <c r="F791" s="202">
        <f>Kwh!F869/production!F1026</f>
        <v>0.49976624590930341</v>
      </c>
      <c r="G791" s="202">
        <f>Kwh!G869/production!G1026</f>
        <v>0.42386241490505194</v>
      </c>
      <c r="H791" s="202">
        <f>Kwh!H869/production!H1026</f>
        <v>0.47169042769857433</v>
      </c>
      <c r="I791" s="202">
        <f>Kwh!I869/production!I1026</f>
        <v>0.45443806952413096</v>
      </c>
      <c r="J791" s="202">
        <f>Kwh!J869/production!J1026</f>
        <v>0.43019822859552931</v>
      </c>
      <c r="K791" s="202">
        <f>Kwh!K869/production!K1026</f>
        <v>0.51098418277680135</v>
      </c>
      <c r="L791" s="202">
        <f>Kwh!L869/production!L1026</f>
        <v>0.52834091849400078</v>
      </c>
      <c r="M791" s="202">
        <f>Kwh!M869/production!M1026</f>
        <v>0.44666400319616462</v>
      </c>
      <c r="N791" s="202">
        <f>Kwh!N869/production!N1026</f>
        <v>0.4821501846532622</v>
      </c>
      <c r="O791" s="202">
        <f>Kwh!O869/production!O1026</f>
        <v>0.45617378048780488</v>
      </c>
      <c r="P791" s="202">
        <f>Kwh!P869/production!P1026</f>
        <v>0.5110341843357854</v>
      </c>
      <c r="Q791" s="202">
        <f>Kwh!Q869/production!Q1026</f>
        <v>0.48001652990141097</v>
      </c>
    </row>
    <row r="792" spans="1:17" x14ac:dyDescent="0.35">
      <c r="A792" s="56" t="s">
        <v>9</v>
      </c>
      <c r="B792" s="203">
        <f>Kwh!B870/production!B1027</f>
        <v>0.84278127701617889</v>
      </c>
      <c r="C792" s="203">
        <f>Kwh!C870/production!C1027</f>
        <v>0.78332340678975576</v>
      </c>
      <c r="D792" s="203">
        <f>Kwh!D870/production!D1027</f>
        <v>0.82306870772516905</v>
      </c>
      <c r="E792" s="203">
        <f>Kwh!E870/production!E1027</f>
        <v>0.75304232804232807</v>
      </c>
      <c r="F792" s="203">
        <f>Kwh!F870/production!F1027</f>
        <v>0.82666092696226146</v>
      </c>
      <c r="G792" s="203">
        <f>Kwh!G870/production!G1027</f>
        <v>0.75900116144018581</v>
      </c>
      <c r="H792" s="203">
        <f>Kwh!H870/production!H1027</f>
        <v>0.79394688079061149</v>
      </c>
      <c r="I792" s="194">
        <f>Kwh!I870/production!I1027</f>
        <v>0.79696543372571371</v>
      </c>
      <c r="J792" s="194">
        <f>Kwh!J870/production!J1027</f>
        <v>0.7691726482810729</v>
      </c>
      <c r="K792" s="194">
        <f>Kwh!K870/production!K1027</f>
        <v>0.79919375157470396</v>
      </c>
      <c r="L792" s="194">
        <f>Kwh!L870/production!L1027</f>
        <v>1.004042288557214</v>
      </c>
      <c r="M792" s="194">
        <f>Kwh!M870/production!M1027</f>
        <v>0.83424693291568786</v>
      </c>
      <c r="N792" s="194">
        <f>Kwh!N870/production!N1027</f>
        <v>0.78111153310545633</v>
      </c>
      <c r="O792" s="194">
        <f>Kwh!O870/production!O1027</f>
        <v>0.72735815811112414</v>
      </c>
      <c r="P792" s="194">
        <f>Kwh!P870/production!P1027</f>
        <v>0.88693467336683418</v>
      </c>
      <c r="Q792" s="194">
        <f>Kwh!Q870/production!Q1027</f>
        <v>0.79103326723948009</v>
      </c>
    </row>
    <row r="794" spans="1:17" ht="15.5" x14ac:dyDescent="0.35">
      <c r="A794" s="33" t="s">
        <v>1</v>
      </c>
      <c r="B794" s="64" t="s">
        <v>1366</v>
      </c>
      <c r="C794" s="64" t="s">
        <v>1455</v>
      </c>
      <c r="D794" s="64" t="s">
        <v>1456</v>
      </c>
      <c r="E794" s="64" t="s">
        <v>1457</v>
      </c>
      <c r="F794" s="64" t="s">
        <v>1458</v>
      </c>
      <c r="G794" s="64" t="s">
        <v>1459</v>
      </c>
      <c r="H794" s="64" t="s">
        <v>1460</v>
      </c>
      <c r="I794" s="65" t="s">
        <v>1468</v>
      </c>
      <c r="J794" s="64" t="s">
        <v>1461</v>
      </c>
      <c r="K794" s="64" t="s">
        <v>1462</v>
      </c>
      <c r="L794" s="64" t="s">
        <v>1463</v>
      </c>
      <c r="M794" s="64" t="s">
        <v>1464</v>
      </c>
      <c r="N794" s="64" t="s">
        <v>1465</v>
      </c>
      <c r="O794" s="64" t="s">
        <v>1466</v>
      </c>
      <c r="P794" s="64" t="s">
        <v>1467</v>
      </c>
      <c r="Q794" s="65" t="s">
        <v>2189</v>
      </c>
    </row>
    <row r="795" spans="1:17" x14ac:dyDescent="0.35">
      <c r="A795" s="33" t="s">
        <v>2</v>
      </c>
      <c r="B795" s="204">
        <v>0.11070110701107011</v>
      </c>
      <c r="C795" s="204">
        <v>0.1070110701107011</v>
      </c>
      <c r="D795" s="204">
        <v>0.12177121771217712</v>
      </c>
      <c r="E795" s="204">
        <v>1.7933579335793357</v>
      </c>
      <c r="F795" s="204">
        <v>1.0738007380073802</v>
      </c>
      <c r="G795" s="204">
        <v>1.003690036900369</v>
      </c>
      <c r="H795" s="204">
        <v>1.0479704797047971</v>
      </c>
      <c r="I795" s="154">
        <f>Kwh!I873/production!I1030</f>
        <v>0.63901345291479816</v>
      </c>
      <c r="J795" s="154">
        <f>Kwh!J873/production!J1030</f>
        <v>0.11152416356877323</v>
      </c>
      <c r="K795" s="154">
        <f>Kwh!K873/production!K1030</f>
        <v>0.17027863777089783</v>
      </c>
      <c r="L795" s="154">
        <f>Kwh!L873/production!L1030</f>
        <v>1.1726618705035972</v>
      </c>
      <c r="M795" s="154">
        <f>Kwh!M873/production!M1030</f>
        <v>0.76832151300236406</v>
      </c>
      <c r="N795" s="154">
        <f>Kwh!N873/production!N1030</f>
        <v>0.85959885386819479</v>
      </c>
      <c r="O795" s="154">
        <f>Kwh!O873/production!O1030</f>
        <v>1.0974842767295598</v>
      </c>
      <c r="P795" s="154">
        <f>Kwh!P873/production!P1030</f>
        <v>0.86720867208672092</v>
      </c>
      <c r="Q795" s="154">
        <f>Kwh!Q873/production!Q1030</f>
        <v>0.73207385143838555</v>
      </c>
    </row>
    <row r="796" spans="1:17" x14ac:dyDescent="0.35">
      <c r="A796" s="33" t="s">
        <v>3</v>
      </c>
      <c r="B796" s="204">
        <v>1.8093841642228738</v>
      </c>
      <c r="C796" s="204">
        <v>1.8225806451612903</v>
      </c>
      <c r="D796" s="204">
        <v>1.6466275659824048</v>
      </c>
      <c r="E796" s="204">
        <v>1.6818181818181819</v>
      </c>
      <c r="F796" s="204">
        <v>1.846041055718475</v>
      </c>
      <c r="G796" s="204">
        <v>1.969208211143695</v>
      </c>
      <c r="H796" s="204">
        <v>1.9105571847507332</v>
      </c>
      <c r="I796" s="154">
        <f>Kwh!I874/production!I1031</f>
        <v>1.9699453551912569</v>
      </c>
      <c r="J796" s="154">
        <f>Kwh!J874/production!J1031</f>
        <v>1.8735042735042735</v>
      </c>
      <c r="K796" s="154">
        <f>Kwh!K874/production!K1031</f>
        <v>1.7343283582089553</v>
      </c>
      <c r="L796" s="154">
        <f>Kwh!L874/production!L1031</f>
        <v>0.83957219251336901</v>
      </c>
      <c r="M796" s="154">
        <f>Kwh!M874/production!M1031</f>
        <v>2.3280575539568344</v>
      </c>
      <c r="N796" s="154">
        <f>Kwh!N874/production!N1031</f>
        <v>1.603030303030303</v>
      </c>
      <c r="O796" s="154">
        <f>Kwh!O874/production!O1031</f>
        <v>1.4416543574593796</v>
      </c>
      <c r="P796" s="154">
        <f>Kwh!P874/production!P1031</f>
        <v>1.6122448979591837</v>
      </c>
      <c r="Q796" s="154">
        <f>Kwh!Q874/production!Q1031</f>
        <v>1.6513012792236437</v>
      </c>
    </row>
    <row r="797" spans="1:17" x14ac:dyDescent="0.35">
      <c r="A797" s="33" t="s">
        <v>100</v>
      </c>
      <c r="B797" s="204">
        <v>0.92307692307692313</v>
      </c>
      <c r="C797" s="204">
        <v>0.86923076923076925</v>
      </c>
      <c r="D797" s="204">
        <v>0.88461538461538458</v>
      </c>
      <c r="E797" s="204">
        <v>0.86538461538461542</v>
      </c>
      <c r="F797" s="204">
        <v>0.96153846153846156</v>
      </c>
      <c r="G797" s="204">
        <v>0.88461538461538503</v>
      </c>
      <c r="H797" s="204">
        <v>0.86538461538461542</v>
      </c>
      <c r="I797" s="154">
        <f>Kwh!I875/production!I1032</f>
        <v>1.110655737704918</v>
      </c>
      <c r="J797" s="204">
        <v>0.92307692307692313</v>
      </c>
      <c r="K797" s="204">
        <v>0.92307692307692313</v>
      </c>
      <c r="L797" s="204">
        <v>0.92307692307692313</v>
      </c>
      <c r="M797" s="204">
        <v>0.92307692307692313</v>
      </c>
      <c r="N797" s="204">
        <v>0.92307692307692313</v>
      </c>
      <c r="O797" s="204">
        <v>0.92307692307692313</v>
      </c>
      <c r="P797" s="204">
        <v>0.92307692307692313</v>
      </c>
      <c r="Q797" s="154">
        <f>Kwh!Q875/production!Q1032</f>
        <v>0.36850738108255876</v>
      </c>
    </row>
    <row r="798" spans="1:17" x14ac:dyDescent="0.35">
      <c r="A798" s="33" t="s">
        <v>125</v>
      </c>
      <c r="B798" s="204">
        <v>1.213110667996012</v>
      </c>
      <c r="C798" s="204">
        <v>0.83300099700897312</v>
      </c>
      <c r="D798" s="204">
        <v>0.72956131605184449</v>
      </c>
      <c r="E798" s="204">
        <v>0.62761714855433703</v>
      </c>
      <c r="F798" s="204">
        <v>1.1036889332003987</v>
      </c>
      <c r="G798" s="204">
        <v>1.2265702891326022</v>
      </c>
      <c r="H798" s="204">
        <v>1.1490528414755732</v>
      </c>
      <c r="I798" s="154">
        <f>Kwh!I877/production!I1034</f>
        <v>1.5067663429007967</v>
      </c>
      <c r="J798" s="154">
        <f>Kwh!J877/production!J1034</f>
        <v>1.2633948671769473</v>
      </c>
      <c r="K798" s="154">
        <f>Kwh!K877/production!K1034</f>
        <v>1.0167763157894736</v>
      </c>
      <c r="L798" s="154">
        <f>Kwh!L877/production!L1034</f>
        <v>0.75738781466618021</v>
      </c>
      <c r="M798" s="154">
        <f>Kwh!M877/production!M1034</f>
        <v>0.66272189349112431</v>
      </c>
      <c r="N798" s="154">
        <f>Kwh!N877/production!N1034</f>
        <v>0.94541403639064236</v>
      </c>
      <c r="O798" s="154">
        <f>Kwh!O877/production!O1034</f>
        <v>0.98579545454545459</v>
      </c>
      <c r="P798" s="154">
        <f>Kwh!P877/production!P1034</f>
        <v>0.81002453557658605</v>
      </c>
      <c r="Q798" s="154">
        <f>Kwh!Q877/production!Q1034</f>
        <v>0.90129196437310366</v>
      </c>
    </row>
    <row r="799" spans="1:17" x14ac:dyDescent="0.35">
      <c r="A799" s="198" t="s">
        <v>119</v>
      </c>
      <c r="B799" s="205">
        <v>1.2193301435406698</v>
      </c>
      <c r="C799" s="205">
        <v>0.92631578947368398</v>
      </c>
      <c r="D799" s="205">
        <v>0.82545454545454544</v>
      </c>
      <c r="E799" s="205">
        <v>0.83751196172248799</v>
      </c>
      <c r="F799" s="205">
        <v>1.1919617224880383</v>
      </c>
      <c r="G799" s="205">
        <v>1.2949282296650717</v>
      </c>
      <c r="H799" s="205">
        <v>1.229090909090909</v>
      </c>
      <c r="I799" s="199">
        <f>Kwh!I878/production!I1035</f>
        <v>1.4869894099848715</v>
      </c>
      <c r="J799" s="199">
        <f>Kwh!J878/production!J1035</f>
        <v>1.2461968332815896</v>
      </c>
      <c r="K799" s="199">
        <f>Kwh!K878/production!K1035</f>
        <v>1.0153193495168513</v>
      </c>
      <c r="L799" s="199">
        <f>Kwh!L878/production!L1035</f>
        <v>0.75904887714663138</v>
      </c>
      <c r="M799" s="199">
        <f>Kwh!M878/production!M1035</f>
        <v>0.87336504161712247</v>
      </c>
      <c r="N799" s="199">
        <f>Kwh!N878/production!N1035</f>
        <v>1.0207489878542511</v>
      </c>
      <c r="O799" s="199">
        <f>Kwh!O878/production!O1035</f>
        <v>1.0656185919343815</v>
      </c>
      <c r="P799" s="199">
        <f>Kwh!P878/production!P1035</f>
        <v>0.97303921568627449</v>
      </c>
      <c r="Q799" s="199">
        <f>Kwh!Q878/production!Q1035</f>
        <v>0.97105678774977688</v>
      </c>
    </row>
    <row r="800" spans="1:17" x14ac:dyDescent="0.35">
      <c r="A800" s="33" t="s">
        <v>4</v>
      </c>
      <c r="B800" s="204">
        <v>0.5715783953854221</v>
      </c>
      <c r="C800" s="204">
        <v>0.50603041426324069</v>
      </c>
      <c r="D800" s="204">
        <v>0.48662821185107497</v>
      </c>
      <c r="E800" s="204">
        <v>0.46355532249606712</v>
      </c>
      <c r="F800" s="204">
        <v>0.50812794965915054</v>
      </c>
      <c r="G800" s="204">
        <v>0.50498164656528577</v>
      </c>
      <c r="H800" s="204">
        <v>0.5663345568956476</v>
      </c>
      <c r="I800" s="154">
        <f>Kwh!I879/production!I1036</f>
        <v>0.48611405554377785</v>
      </c>
      <c r="J800" s="154">
        <f>Kwh!J879/production!J1036</f>
        <v>0.73581081081081079</v>
      </c>
      <c r="K800" s="154">
        <f>Kwh!K879/production!K1036</f>
        <v>0.41627906976744183</v>
      </c>
      <c r="L800" s="154">
        <f>Kwh!L879/production!L1036</f>
        <v>0.37260869565217392</v>
      </c>
      <c r="M800" s="154">
        <f>Kwh!M879/production!M1036</f>
        <v>0.36019941836310759</v>
      </c>
      <c r="N800" s="154">
        <f>Kwh!N879/production!N1036</f>
        <v>0.46002872187649591</v>
      </c>
      <c r="O800" s="154">
        <f>Kwh!O879/production!O1036</f>
        <v>0.45015906680805939</v>
      </c>
      <c r="P800" s="154">
        <f>Kwh!P879/production!P1036</f>
        <v>0.49265033407572384</v>
      </c>
      <c r="Q800" s="154">
        <f>Kwh!Q879/production!Q1036</f>
        <v>0.45503881294222709</v>
      </c>
    </row>
    <row r="801" spans="1:17" x14ac:dyDescent="0.35">
      <c r="A801" s="33" t="s">
        <v>2193</v>
      </c>
      <c r="B801" s="206">
        <v>0</v>
      </c>
      <c r="C801" s="206">
        <v>0</v>
      </c>
      <c r="D801" s="206">
        <v>0</v>
      </c>
      <c r="E801" s="206">
        <v>0</v>
      </c>
      <c r="F801" s="206">
        <v>0</v>
      </c>
      <c r="G801" s="206">
        <v>0</v>
      </c>
      <c r="H801" s="206">
        <v>0</v>
      </c>
      <c r="I801" s="154">
        <v>0</v>
      </c>
      <c r="J801" s="154">
        <v>0</v>
      </c>
      <c r="K801" s="154">
        <v>0</v>
      </c>
      <c r="L801" s="154">
        <v>0</v>
      </c>
      <c r="M801" s="154">
        <v>0</v>
      </c>
      <c r="N801" s="154">
        <v>0</v>
      </c>
      <c r="O801" s="154">
        <v>0</v>
      </c>
      <c r="P801" s="154">
        <v>0</v>
      </c>
      <c r="Q801" s="153" t="e">
        <f>Kwh!Q880/production!Q1038</f>
        <v>#DIV/0!</v>
      </c>
    </row>
    <row r="802" spans="1:17" s="21" customFormat="1" x14ac:dyDescent="0.35">
      <c r="A802" s="33" t="s">
        <v>2195</v>
      </c>
      <c r="B802" s="153">
        <f>Kwh!B881/production!B1039</f>
        <v>15.333333333333334</v>
      </c>
      <c r="C802" s="153">
        <f>Kwh!C881/production!C1039</f>
        <v>9.75</v>
      </c>
      <c r="D802" s="153">
        <f>Kwh!D881/production!D1039</f>
        <v>1.625</v>
      </c>
      <c r="E802" s="153">
        <f>Kwh!E881/production!E1039</f>
        <v>3</v>
      </c>
      <c r="F802" s="153">
        <f>Kwh!F881/production!F1039</f>
        <v>3.3333333333333335</v>
      </c>
      <c r="G802" s="153">
        <f>Kwh!G881/production!G1039</f>
        <v>2.6</v>
      </c>
      <c r="H802" s="153">
        <f>Kwh!H881/production!H1039</f>
        <v>4</v>
      </c>
      <c r="I802" s="153">
        <f>Kwh!I881/production!I1039</f>
        <v>4.5405405405405403</v>
      </c>
      <c r="J802" s="153">
        <f>Kwh!J881/production!J1039</f>
        <v>1.875</v>
      </c>
      <c r="K802" s="153" t="e">
        <f>Kwh!K881/production!K1039</f>
        <v>#DIV/0!</v>
      </c>
      <c r="L802" s="153">
        <f>Kwh!L881/production!L1039</f>
        <v>3.2</v>
      </c>
      <c r="M802" s="153">
        <f>Kwh!M881/production!M1039</f>
        <v>3.8</v>
      </c>
      <c r="N802" s="153">
        <f>Kwh!N881/production!N1039</f>
        <v>2.4</v>
      </c>
      <c r="O802" s="153">
        <f>Kwh!O881/production!O1039</f>
        <v>2.1428571428571428</v>
      </c>
      <c r="P802" s="153">
        <f>Kwh!P881/production!P1039</f>
        <v>1.1666666666666667</v>
      </c>
      <c r="Q802" s="153">
        <f>Kwh!Q881/production!Q1039</f>
        <v>2.5714285714285716</v>
      </c>
    </row>
    <row r="803" spans="1:17" x14ac:dyDescent="0.35">
      <c r="A803" s="33" t="s">
        <v>128</v>
      </c>
      <c r="B803" s="206"/>
      <c r="C803" s="206"/>
      <c r="D803" s="206"/>
      <c r="E803" s="206"/>
      <c r="F803" s="206"/>
      <c r="G803" s="206"/>
      <c r="H803" s="206">
        <v>0.62506554798112213</v>
      </c>
      <c r="I803" s="153">
        <f>Kwh!I882/production!I1041</f>
        <v>0.94117647058823528</v>
      </c>
      <c r="J803" s="153" t="e">
        <f>Kwh!J882/production!J1041</f>
        <v>#DIV/0!</v>
      </c>
      <c r="K803" s="153" t="e">
        <f>Kwh!K882/production!K1041</f>
        <v>#DIV/0!</v>
      </c>
      <c r="L803" s="153" t="e">
        <f>Kwh!L882/production!L1041</f>
        <v>#DIV/0!</v>
      </c>
      <c r="M803" s="153" t="e">
        <f>Kwh!M882/production!M1041</f>
        <v>#DIV/0!</v>
      </c>
      <c r="N803" s="153" t="e">
        <f>Kwh!N882/production!N1041</f>
        <v>#DIV/0!</v>
      </c>
      <c r="O803" s="153" t="e">
        <f>Kwh!O882/production!O1041</f>
        <v>#DIV/0!</v>
      </c>
      <c r="P803" s="153" t="e">
        <f>Kwh!P882/production!P1041</f>
        <v>#DIV/0!</v>
      </c>
      <c r="Q803" s="153" t="e">
        <f>Kwh!Q882/production!Q1041</f>
        <v>#DIV/0!</v>
      </c>
    </row>
    <row r="804" spans="1:17" x14ac:dyDescent="0.35">
      <c r="A804" s="46" t="s">
        <v>118</v>
      </c>
      <c r="B804" s="207">
        <v>0.51293103448275867</v>
      </c>
      <c r="C804" s="207">
        <v>0.46120689655172414</v>
      </c>
      <c r="D804" s="207">
        <v>0.56034482758620696</v>
      </c>
      <c r="E804" s="207">
        <v>0.47413793103448298</v>
      </c>
      <c r="F804" s="207">
        <v>0.5</v>
      </c>
      <c r="G804" s="207">
        <v>0.43965517241379309</v>
      </c>
      <c r="H804" s="207">
        <v>0.62068965517241381</v>
      </c>
      <c r="I804" s="201">
        <f>Kwh!I883/production!I1042</f>
        <v>0.49982545556098584</v>
      </c>
      <c r="J804" s="201">
        <f>Kwh!J883/production!J1042</f>
        <v>0.73581081081081079</v>
      </c>
      <c r="K804" s="201">
        <f>Kwh!K883/production!K1042</f>
        <v>0.41627906976744183</v>
      </c>
      <c r="L804" s="201">
        <f>Kwh!L883/production!L1042</f>
        <v>0.37260869565217392</v>
      </c>
      <c r="M804" s="201">
        <f>Kwh!M883/production!M1042</f>
        <v>0.36019941836310759</v>
      </c>
      <c r="N804" s="201">
        <f>Kwh!N883/production!N1042</f>
        <v>0.46002872187649591</v>
      </c>
      <c r="O804" s="201">
        <f>Kwh!O883/production!O1042</f>
        <v>0.44849445324881143</v>
      </c>
      <c r="P804" s="201">
        <f>Kwh!P883/production!P1042</f>
        <v>0.54098360655737709</v>
      </c>
      <c r="Q804" s="201">
        <f>Kwh!Q883/production!Q1042</f>
        <v>0.46900472635111995</v>
      </c>
    </row>
    <row r="805" spans="1:17" x14ac:dyDescent="0.35">
      <c r="A805" s="33" t="s">
        <v>99</v>
      </c>
      <c r="B805" s="204">
        <v>0.48417132216014896</v>
      </c>
      <c r="C805" s="204">
        <v>0.44754810676598389</v>
      </c>
      <c r="D805" s="204">
        <v>0.30664183736809436</v>
      </c>
      <c r="E805" s="204">
        <v>0.44196151458721289</v>
      </c>
      <c r="F805" s="204">
        <v>0.40968342644320299</v>
      </c>
      <c r="G805" s="204">
        <v>0.4506517690875233</v>
      </c>
      <c r="H805" s="204">
        <v>0.42520173805090006</v>
      </c>
      <c r="I805" s="154">
        <f>Kwh!I884/production!I1043</f>
        <v>0.51749999999999996</v>
      </c>
      <c r="J805" s="208">
        <v>0.42520173805090006</v>
      </c>
      <c r="K805" s="204">
        <v>0.4252017380509</v>
      </c>
      <c r="L805" s="204">
        <v>0.42520173805090006</v>
      </c>
      <c r="M805" s="204">
        <v>0.42520173805090006</v>
      </c>
      <c r="N805" s="204">
        <v>0.42520173805090006</v>
      </c>
      <c r="O805" s="204">
        <v>0.4252017380509</v>
      </c>
      <c r="P805" s="204">
        <v>0.42520173805090006</v>
      </c>
      <c r="Q805" s="153">
        <f>Kwh!Q884/production!Q1043</f>
        <v>0.17999064983637214</v>
      </c>
    </row>
    <row r="806" spans="1:17" x14ac:dyDescent="0.35">
      <c r="A806" s="33" t="s">
        <v>7</v>
      </c>
      <c r="B806" s="204">
        <v>0.51608579088471851</v>
      </c>
      <c r="C806" s="204">
        <v>0.5345060893098782</v>
      </c>
      <c r="D806" s="204">
        <v>0.4863013698630137</v>
      </c>
      <c r="E806" s="204">
        <v>0.5</v>
      </c>
      <c r="F806" s="204">
        <v>0.53360215053763438</v>
      </c>
      <c r="G806" s="204">
        <v>0.59103260869565222</v>
      </c>
      <c r="H806" s="204">
        <v>0.57894736842105265</v>
      </c>
      <c r="I806" s="154">
        <f>Kwh!I885/production!I1044</f>
        <v>0.53800247719851368</v>
      </c>
      <c r="J806" s="204">
        <v>0.42520173805090006</v>
      </c>
      <c r="K806" s="204">
        <v>0.4252017380509</v>
      </c>
      <c r="L806" s="154">
        <f>Kwh!L885/production!L1044</f>
        <v>0.57638888888888884</v>
      </c>
      <c r="M806" s="154">
        <f>Kwh!M885/production!M1044</f>
        <v>0.8365853658536585</v>
      </c>
      <c r="N806" s="204">
        <v>0.42520173805090006</v>
      </c>
      <c r="O806" s="154">
        <f>Kwh!O885/production!O1044</f>
        <v>1.0300751879699248</v>
      </c>
      <c r="P806" s="154">
        <f>Kwh!P885/production!P1044</f>
        <v>0.86585365853658536</v>
      </c>
      <c r="Q806" s="153">
        <f>Kwh!Q885/production!Q1044</f>
        <v>0.76060797973400884</v>
      </c>
    </row>
    <row r="807" spans="1:17" x14ac:dyDescent="0.35">
      <c r="A807" s="33" t="s">
        <v>103</v>
      </c>
      <c r="B807" s="154">
        <f>Kwh!B886/production!B1045</f>
        <v>0.52168021680216803</v>
      </c>
      <c r="C807" s="154">
        <f>Kwh!C886/production!C1045</f>
        <v>0.5975794251134644</v>
      </c>
      <c r="D807" s="154">
        <f>Kwh!D886/production!D1045</f>
        <v>0.48102981029810299</v>
      </c>
      <c r="E807" s="154">
        <f>Kwh!E886/production!E1045</f>
        <v>0.5847589424572317</v>
      </c>
      <c r="F807" s="154">
        <f>Kwh!F886/production!F1045</f>
        <v>0.47946859903381644</v>
      </c>
      <c r="G807" s="154">
        <f>Kwh!G886/production!G1045</f>
        <v>0.57615894039735094</v>
      </c>
      <c r="H807" s="154">
        <f>Kwh!H886/production!H1045</f>
        <v>1.0287769784172662</v>
      </c>
      <c r="I807" s="154">
        <f>Kwh!I886/production!I1045</f>
        <v>0.57991631799163179</v>
      </c>
      <c r="J807" s="204">
        <v>0.42520173805090006</v>
      </c>
      <c r="K807" s="204">
        <v>0.4252017380509</v>
      </c>
      <c r="L807" s="154">
        <f>Kwh!L886/production!L1045</f>
        <v>0.5905405405405405</v>
      </c>
      <c r="M807" s="154">
        <f>Kwh!M886/production!M1045</f>
        <v>0.46233766233766233</v>
      </c>
      <c r="N807" s="204">
        <v>0.42520173805090006</v>
      </c>
      <c r="O807" s="154">
        <f>Kwh!O886/production!O1045</f>
        <v>0.44594594594594594</v>
      </c>
      <c r="P807" s="154">
        <f>Kwh!P886/production!P1045</f>
        <v>0.49594594594594593</v>
      </c>
      <c r="Q807" s="153">
        <f>Kwh!Q886/production!Q1045</f>
        <v>0.53382045929018784</v>
      </c>
    </row>
    <row r="808" spans="1:17" x14ac:dyDescent="0.35">
      <c r="A808" s="54" t="s">
        <v>117</v>
      </c>
      <c r="B808" s="202">
        <f>Kwh!B887/production!B1048</f>
        <v>3.6821590041248364E-4</v>
      </c>
      <c r="C808" s="202">
        <f>Kwh!C887/production!C1048</f>
        <v>3.4121570764749455E-4</v>
      </c>
      <c r="D808" s="202">
        <f>Kwh!D887/production!D1048</f>
        <v>2.5649096064935987E-4</v>
      </c>
      <c r="E808" s="202">
        <f>Kwh!E887/production!E1048</f>
        <v>5.1912470109665614E-4</v>
      </c>
      <c r="F808" s="202">
        <f>Kwh!F887/production!F1048</f>
        <v>3.8884295908520571E-4</v>
      </c>
      <c r="G808" s="202">
        <f>Kwh!G887/production!G1048</f>
        <v>4.0297670917354995E-4</v>
      </c>
      <c r="H808" s="202">
        <f>Kwh!H887/production!H1048</f>
        <v>6.278276205812438E-4</v>
      </c>
      <c r="I808" s="202">
        <f>Kwh!I887/production!I1048</f>
        <v>3.9323931841786779E-4</v>
      </c>
      <c r="J808" s="202">
        <f>Kwh!J887/production!J1048</f>
        <v>0.41362530413625304</v>
      </c>
      <c r="K808" s="202">
        <f>Kwh!K887/production!K1048</f>
        <v>0.56621226874391428</v>
      </c>
      <c r="L808" s="202">
        <f>Kwh!L887/production!L1048</f>
        <v>0.56156552330694809</v>
      </c>
      <c r="M808" s="202">
        <f>Kwh!M887/production!M1048</f>
        <v>0.53569717297556296</v>
      </c>
      <c r="N808" s="202">
        <f>Kwh!N887/production!N1048</f>
        <v>0.71385176184690158</v>
      </c>
      <c r="O808" s="202">
        <f>Kwh!O887/production!O1048</f>
        <v>0.49483257544439851</v>
      </c>
      <c r="P808" s="202">
        <f>Kwh!P887/production!P1048</f>
        <v>0.48441345365053323</v>
      </c>
      <c r="Q808" s="202">
        <f>Kwh!Q887/production!Q1048</f>
        <v>0.52853614144565786</v>
      </c>
    </row>
    <row r="809" spans="1:17" x14ac:dyDescent="0.35">
      <c r="A809" s="56" t="s">
        <v>9</v>
      </c>
      <c r="B809" s="203">
        <f>Kwh!B888/production!B1049</f>
        <v>1.197333100333291</v>
      </c>
      <c r="C809" s="203">
        <f>Kwh!C888/production!C1049</f>
        <v>0.75273470799920772</v>
      </c>
      <c r="D809" s="203">
        <f>Kwh!D888/production!D1049</f>
        <v>0.61256451838452364</v>
      </c>
      <c r="E809" s="203">
        <f>Kwh!E888/production!E1049</f>
        <v>0.57572186083717425</v>
      </c>
      <c r="F809" s="203">
        <f>Kwh!F888/production!F1049</f>
        <v>0.74838844916726632</v>
      </c>
      <c r="G809" s="203">
        <f>Kwh!G888/production!G1049</f>
        <v>1.0423208045859997</v>
      </c>
      <c r="H809" s="203">
        <f>Kwh!H888/production!H1049</f>
        <v>1.0308469476264248</v>
      </c>
      <c r="I809" s="194">
        <f>Kwh!I888/production!I1049</f>
        <v>0.82966230946091646</v>
      </c>
      <c r="J809" s="194">
        <f>Kwh!J888/production!J1049</f>
        <v>0.85433235663457519</v>
      </c>
      <c r="K809" s="194">
        <f>Kwh!K888/production!K1049</f>
        <v>0.75364034568485849</v>
      </c>
      <c r="L809" s="194">
        <f>Kwh!L888/production!L1049</f>
        <v>0.77521234597439881</v>
      </c>
      <c r="M809" s="194">
        <f>Kwh!M888/production!M1049</f>
        <v>0.670020964360587</v>
      </c>
      <c r="N809" s="194">
        <f>Kwh!N888/production!N1049</f>
        <v>0.80265383114348898</v>
      </c>
      <c r="O809" s="194">
        <f>Kwh!O888/production!O1049</f>
        <v>0.71164233996092408</v>
      </c>
      <c r="P809" s="194">
        <f>Kwh!P888/production!P1049</f>
        <v>0.76433048433048434</v>
      </c>
      <c r="Q809" s="194">
        <f>Kwh!Q888/production!Q1049</f>
        <v>0.73188516131215209</v>
      </c>
    </row>
    <row r="812" spans="1:17" ht="15.5" x14ac:dyDescent="0.35">
      <c r="A812" s="33" t="s">
        <v>1</v>
      </c>
      <c r="B812" s="64" t="s">
        <v>1470</v>
      </c>
      <c r="C812" s="64" t="s">
        <v>1472</v>
      </c>
      <c r="D812" s="64" t="s">
        <v>1475</v>
      </c>
      <c r="E812" s="64" t="s">
        <v>1476</v>
      </c>
      <c r="F812" s="64" t="s">
        <v>1477</v>
      </c>
      <c r="G812" s="64" t="s">
        <v>1478</v>
      </c>
      <c r="H812" s="64" t="s">
        <v>1479</v>
      </c>
      <c r="I812" s="65" t="s">
        <v>1532</v>
      </c>
      <c r="J812" s="64" t="s">
        <v>1480</v>
      </c>
      <c r="K812" s="64" t="s">
        <v>1481</v>
      </c>
      <c r="L812" s="64" t="s">
        <v>1482</v>
      </c>
      <c r="M812" s="64" t="s">
        <v>1483</v>
      </c>
      <c r="N812" s="64" t="s">
        <v>1484</v>
      </c>
      <c r="O812" s="64" t="s">
        <v>1485</v>
      </c>
      <c r="P812" s="64" t="s">
        <v>1486</v>
      </c>
      <c r="Q812" s="65" t="s">
        <v>2200</v>
      </c>
    </row>
    <row r="813" spans="1:17" x14ac:dyDescent="0.35">
      <c r="A813" s="33" t="s">
        <v>2</v>
      </c>
      <c r="B813" s="154">
        <f>Kwh!B891/production!B1053</f>
        <v>0.13793103448275862</v>
      </c>
      <c r="C813" s="154">
        <f>Kwh!C891/production!C1053</f>
        <v>0.12167300380228137</v>
      </c>
      <c r="D813" s="154">
        <f>Kwh!D891/production!D1053</f>
        <v>0.7829181494661922</v>
      </c>
      <c r="E813" s="154">
        <f>Kwh!E891/production!E1053</f>
        <v>0.78385416666666663</v>
      </c>
      <c r="F813" s="154">
        <f>Kwh!F891/production!F1053</f>
        <v>1.2608695652173914</v>
      </c>
      <c r="G813" s="154">
        <f>Kwh!G891/production!G1053</f>
        <v>0.7416666666666667</v>
      </c>
      <c r="H813" s="154">
        <f>Kwh!H891/production!H1053</f>
        <v>0.78810408921933084</v>
      </c>
      <c r="I813" s="154">
        <f>Kwh!I891/production!I1053</f>
        <v>0.68841336116910234</v>
      </c>
      <c r="J813" s="154">
        <f>Kwh!J891/production!J1053</f>
        <v>1.1632653061224489</v>
      </c>
      <c r="K813" s="154">
        <f>Kwh!K891/production!K1053</f>
        <v>1.0794117647058823</v>
      </c>
      <c r="L813" s="154">
        <f>Kwh!L891/production!L1053</f>
        <v>1.1396508728179551</v>
      </c>
      <c r="M813" s="154">
        <f>Kwh!M891/production!M1053</f>
        <v>1.1222493887530562</v>
      </c>
      <c r="N813" s="154">
        <f>Kwh!N891/production!N1053</f>
        <v>1.0595238095238095</v>
      </c>
      <c r="O813" s="154">
        <f>Kwh!O891/production!O1053</f>
        <v>1.1479289940828403</v>
      </c>
      <c r="P813" s="154">
        <f>Kwh!P891/production!P1053</f>
        <v>1.0821917808219179</v>
      </c>
      <c r="Q813" s="154">
        <f>Kwh!Q891/production!Q1053</f>
        <v>1.1160635481023831</v>
      </c>
    </row>
    <row r="814" spans="1:17" x14ac:dyDescent="0.35">
      <c r="A814" s="33" t="s">
        <v>3</v>
      </c>
      <c r="B814" s="154">
        <f>Kwh!B892/production!B1054</f>
        <v>1.5829662261380324</v>
      </c>
      <c r="C814" s="154">
        <f>Kwh!C892/production!C1054</f>
        <v>2.2024866785079928</v>
      </c>
      <c r="D814" s="154">
        <f>Kwh!D892/production!D1054</f>
        <v>1.7268445839874411</v>
      </c>
      <c r="E814" s="154">
        <f>Kwh!E892/production!E1054</f>
        <v>1.8289085545722714</v>
      </c>
      <c r="F814" s="154">
        <f>Kwh!F892/production!F1054</f>
        <v>1.7868852459016393</v>
      </c>
      <c r="G814" s="154">
        <f>Kwh!G892/production!G1054</f>
        <v>1.6991150442477876</v>
      </c>
      <c r="H814" s="154">
        <f>Kwh!H892/production!H1054</f>
        <v>1.7510980966325036</v>
      </c>
      <c r="I814" s="154">
        <f>Kwh!I892/production!I1054</f>
        <v>1.7871923328250925</v>
      </c>
      <c r="J814" s="154">
        <f>Kwh!J892/production!J1054</f>
        <v>1.6300148588410104</v>
      </c>
      <c r="K814" s="154">
        <f>Kwh!K892/production!K1054</f>
        <v>1.6119402985074627</v>
      </c>
      <c r="L814" s="154">
        <f>Kwh!L892/production!L1054</f>
        <v>1.3244325767690253</v>
      </c>
      <c r="M814" s="154">
        <f>Kwh!M892/production!M1054</f>
        <v>1.8636363636363635</v>
      </c>
      <c r="N814" s="154">
        <f>Kwh!N892/production!N1054</f>
        <v>2.0233644859813085</v>
      </c>
      <c r="O814" s="154">
        <f>Kwh!O892/production!O1054</f>
        <v>1.9372262773722628</v>
      </c>
      <c r="P814" s="154">
        <f>Kwh!P892/production!P1054</f>
        <v>1.8950437317784257</v>
      </c>
      <c r="Q814" s="154">
        <f>Kwh!Q892/production!Q1054</f>
        <v>1.747649885105494</v>
      </c>
    </row>
    <row r="815" spans="1:17" x14ac:dyDescent="0.35">
      <c r="A815" s="33" t="s">
        <v>100</v>
      </c>
      <c r="B815" s="154">
        <f>Kwh!B893/production!B1055</f>
        <v>0.81200000000000006</v>
      </c>
      <c r="C815" s="154">
        <f>Kwh!C893/production!C1055</f>
        <v>0.96916299559471364</v>
      </c>
      <c r="D815" s="154">
        <f>Kwh!D893/production!D1055</f>
        <v>0.81176470588235294</v>
      </c>
      <c r="E815" s="154">
        <f>Kwh!E893/production!E1055</f>
        <v>1.26875</v>
      </c>
      <c r="F815" s="154">
        <f>Kwh!F893/production!F1055</f>
        <v>0.92905405405405406</v>
      </c>
      <c r="G815" s="154">
        <f>Kwh!G893/production!G1055</f>
        <v>1.1000000000000001</v>
      </c>
      <c r="H815" s="154">
        <f>Kwh!H893/production!H1055</f>
        <v>1.4951923076923077</v>
      </c>
      <c r="I815" s="154">
        <f>Kwh!I893/production!I1055</f>
        <v>1.0390469887491727</v>
      </c>
      <c r="J815" s="154">
        <f>Kwh!J893/production!J1055</f>
        <v>1.0256410256410255</v>
      </c>
      <c r="K815" s="154">
        <f>Kwh!K893/production!K1055</f>
        <v>0.91304347826086951</v>
      </c>
      <c r="L815" s="154">
        <f>Kwh!L893/production!L1055</f>
        <v>0.92666666666666664</v>
      </c>
      <c r="M815" s="154">
        <f>Kwh!M893/production!M1055</f>
        <v>1.2</v>
      </c>
      <c r="N815" s="154" t="e">
        <f>Kwh!N893/production!N1055</f>
        <v>#DIV/0!</v>
      </c>
      <c r="O815" s="154" t="e">
        <f>Kwh!O893/production!O1055</f>
        <v>#DIV/0!</v>
      </c>
      <c r="P815" s="154" t="e">
        <f>Kwh!P893/production!P1055</f>
        <v>#DIV/0!</v>
      </c>
      <c r="Q815" s="154">
        <f>Kwh!Q893/production!Q1055</f>
        <v>0.46321746160064675</v>
      </c>
    </row>
    <row r="816" spans="1:17" x14ac:dyDescent="0.35">
      <c r="A816" s="33" t="s">
        <v>125</v>
      </c>
      <c r="B816" s="154">
        <f>Kwh!B895/production!B1057</f>
        <v>2.907744107744108</v>
      </c>
      <c r="C816" s="154">
        <f>Kwh!C895/production!C1057</f>
        <v>1.3663453111305872</v>
      </c>
      <c r="D816" s="154">
        <f>Kwh!D895/production!D1057</f>
        <v>1.5365642578970142</v>
      </c>
      <c r="E816" s="154">
        <f>Kwh!E895/production!E1057</f>
        <v>0.93714594011329921</v>
      </c>
      <c r="F816" s="154">
        <f>Kwh!F895/production!F1057</f>
        <v>0.84191367654706184</v>
      </c>
      <c r="G816" s="154">
        <f>Kwh!G895/production!G1057</f>
        <v>1.8092676872155564</v>
      </c>
      <c r="H816" s="154">
        <f>Kwh!H895/production!H1057</f>
        <v>1.0025695931477516</v>
      </c>
      <c r="I816" s="154">
        <f>Kwh!I895/production!I1057</f>
        <v>1.3280204536800304</v>
      </c>
      <c r="J816" s="154">
        <f>Kwh!J895/production!J1057</f>
        <v>2.0743179680150519</v>
      </c>
      <c r="K816" s="154">
        <f>Kwh!K895/production!K1057</f>
        <v>0.9067012217697149</v>
      </c>
      <c r="L816" s="154">
        <f>Kwh!L895/production!L1057</f>
        <v>0.81401167639699745</v>
      </c>
      <c r="M816" s="154">
        <f>Kwh!M895/production!M1057</f>
        <v>0.9759499759499759</v>
      </c>
      <c r="N816" s="154">
        <f>Kwh!N895/production!N1057</f>
        <v>1.2244191794364805</v>
      </c>
      <c r="O816" s="154">
        <f>Kwh!O895/production!O1057</f>
        <v>1.1011196641007697</v>
      </c>
      <c r="P816" s="154">
        <f>Kwh!P895/production!P1057</f>
        <v>0.85102420856610805</v>
      </c>
      <c r="Q816" s="154">
        <f>Kwh!Q895/production!Q1057</f>
        <v>1.0466249130132219</v>
      </c>
    </row>
    <row r="817" spans="1:17" x14ac:dyDescent="0.35">
      <c r="A817" s="198" t="s">
        <v>119</v>
      </c>
      <c r="B817" s="199">
        <f>Kwh!B895/production!B1048</f>
        <v>2.0387157695939564</v>
      </c>
      <c r="C817" s="199">
        <f>Kwh!C895/production!C1048</f>
        <v>1.2623481781376518</v>
      </c>
      <c r="D817" s="199">
        <f>Kwh!D895/production!D1048</f>
        <v>1.2745872218234027</v>
      </c>
      <c r="E817" s="199">
        <f>Kwh!E895/production!E1048</f>
        <v>1.9056500274273176</v>
      </c>
      <c r="F817" s="199">
        <f>Kwh!F895/production!F1048</f>
        <v>1.2589424572317263</v>
      </c>
      <c r="G817" s="199">
        <f>Kwh!G895/production!G1048</f>
        <v>2.0705492424242422</v>
      </c>
      <c r="H817" s="199">
        <f>Kwh!H895/production!H1048</f>
        <v>1.6963768115942028</v>
      </c>
      <c r="I817" s="199">
        <f>Kwh!I895/production!I1048</f>
        <v>1.5996985780748312</v>
      </c>
      <c r="J817" s="199">
        <f>Kwh!J896/production!J1058</f>
        <v>1.7403492647058822</v>
      </c>
      <c r="K817" s="199">
        <f>Kwh!K896/production!K1058</f>
        <v>1.0418675463080436</v>
      </c>
      <c r="L817" s="199">
        <f>Kwh!L896/production!L1058</f>
        <v>0.95727420227149806</v>
      </c>
      <c r="M817" s="199">
        <f>Kwh!M896/production!M1058</f>
        <v>1.1858934169278996</v>
      </c>
      <c r="N817" s="199">
        <f>Kwh!N896/production!N1058</f>
        <v>1.3956936110130604</v>
      </c>
      <c r="O817" s="199">
        <f>Kwh!O896/production!O1058</f>
        <v>1.2527699046637464</v>
      </c>
      <c r="P817" s="199">
        <f>Kwh!P896/production!P1058</f>
        <v>1.0599201065246338</v>
      </c>
      <c r="Q817" s="199">
        <f>Kwh!Q896/production!Q1058</f>
        <v>1.1615524962680379</v>
      </c>
    </row>
    <row r="818" spans="1:17" x14ac:dyDescent="0.35">
      <c r="A818" s="33" t="s">
        <v>4</v>
      </c>
      <c r="B818" s="154">
        <f>Kwh!B896/production!B1058</f>
        <v>2.1485299732722414</v>
      </c>
      <c r="C818" s="154">
        <f>Kwh!C896/production!C1058</f>
        <v>1.3823088455772115</v>
      </c>
      <c r="D818" s="154">
        <f>Kwh!D896/production!D1058</f>
        <v>1.4736687260959105</v>
      </c>
      <c r="E818" s="154">
        <f>Kwh!E896/production!E1058</f>
        <v>1.0586325826739704</v>
      </c>
      <c r="F818" s="154">
        <f>Kwh!F896/production!F1058</f>
        <v>0.99430143446649633</v>
      </c>
      <c r="G818" s="154">
        <f>Kwh!G896/production!G1058</f>
        <v>1.6755304101838755</v>
      </c>
      <c r="H818" s="154">
        <f>Kwh!H896/production!H1058</f>
        <v>1.1616595135908441</v>
      </c>
      <c r="I818" s="154">
        <f>Kwh!I896/production!I1058</f>
        <v>1.3449111776069089</v>
      </c>
      <c r="J818" s="154">
        <f>Kwh!J897/production!J1059</f>
        <v>1.6303501945525292</v>
      </c>
      <c r="K818" s="154">
        <f>Kwh!K897/production!K1059</f>
        <v>0.55176336746302612</v>
      </c>
      <c r="L818" s="154">
        <f>Kwh!L897/production!L1059</f>
        <v>0.51120162932790225</v>
      </c>
      <c r="M818" s="154">
        <f>Kwh!M897/production!M1059</f>
        <v>0.66072313026250618</v>
      </c>
      <c r="N818" s="154">
        <f>Kwh!N897/production!N1059</f>
        <v>0.50421052631578944</v>
      </c>
      <c r="O818" s="154">
        <f>Kwh!O897/production!O1059</f>
        <v>0.48280482358195626</v>
      </c>
      <c r="P818" s="154">
        <f>Kwh!P897/production!P1059</f>
        <v>0.59189189189189184</v>
      </c>
      <c r="Q818" s="154">
        <f>Kwh!Q897/production!Q1059</f>
        <v>0.59806006976942061</v>
      </c>
    </row>
    <row r="819" spans="1:17" x14ac:dyDescent="0.35">
      <c r="A819" s="33" t="s">
        <v>2193</v>
      </c>
      <c r="B819" s="154">
        <f>Kwh!B897/production!B1059</f>
        <v>0.53805496828752641</v>
      </c>
      <c r="C819" s="154">
        <f>Kwh!C897/production!C1059</f>
        <v>0.65669925244393335</v>
      </c>
      <c r="D819" s="154">
        <f>Kwh!D897/production!D1059</f>
        <v>0.60378681626928477</v>
      </c>
      <c r="E819" s="154">
        <f>Kwh!E897/production!E1059</f>
        <v>0.51126126126126126</v>
      </c>
      <c r="F819" s="154">
        <f>Kwh!F897/production!F1059</f>
        <v>0.47984726347051337</v>
      </c>
      <c r="G819" s="154">
        <f>Kwh!G897/production!G1059</f>
        <v>0.60096735187424422</v>
      </c>
      <c r="H819" s="154">
        <f>Kwh!H897/production!H1059</f>
        <v>0.67081967213114757</v>
      </c>
      <c r="I819" s="154">
        <f>Kwh!I897/production!I1059</f>
        <v>0.57004604698353234</v>
      </c>
      <c r="J819" s="153">
        <v>0</v>
      </c>
      <c r="K819" s="153">
        <v>0</v>
      </c>
      <c r="L819" s="153">
        <v>0</v>
      </c>
      <c r="M819" s="153">
        <v>0</v>
      </c>
      <c r="N819" s="153">
        <v>0</v>
      </c>
      <c r="O819" s="153">
        <v>0</v>
      </c>
      <c r="P819" s="153">
        <v>0</v>
      </c>
      <c r="Q819" s="153">
        <v>0</v>
      </c>
    </row>
    <row r="820" spans="1:17" x14ac:dyDescent="0.35">
      <c r="A820" s="33" t="s">
        <v>2195</v>
      </c>
      <c r="B820" s="154" t="e">
        <f>Kwh!B898/production!B1060</f>
        <v>#DIV/0!</v>
      </c>
      <c r="C820" s="154" t="e">
        <f>Kwh!C898/production!C1060</f>
        <v>#DIV/0!</v>
      </c>
      <c r="D820" s="154" t="e">
        <f>Kwh!D898/production!D1060</f>
        <v>#DIV/0!</v>
      </c>
      <c r="E820" s="154" t="e">
        <f>Kwh!E898/production!E1060</f>
        <v>#DIV/0!</v>
      </c>
      <c r="F820" s="154" t="e">
        <f>Kwh!F898/production!F1060</f>
        <v>#DIV/0!</v>
      </c>
      <c r="G820" s="154" t="e">
        <f>Kwh!G898/production!G1060</f>
        <v>#DIV/0!</v>
      </c>
      <c r="H820" s="154" t="e">
        <f>Kwh!H898/production!H1060</f>
        <v>#DIV/0!</v>
      </c>
      <c r="I820" s="154">
        <f>Kwh!I898/production!I1062</f>
        <v>0.8539325842696629</v>
      </c>
      <c r="J820" s="153" t="e">
        <f>Kwh!J898/production!J1062</f>
        <v>#DIV/0!</v>
      </c>
      <c r="K820" s="153">
        <f>Kwh!K898/production!K1062</f>
        <v>1.5714285714285714</v>
      </c>
      <c r="L820" s="153" t="e">
        <f>Kwh!L898/production!L1062</f>
        <v>#DIV/0!</v>
      </c>
      <c r="M820" s="153">
        <f>Kwh!M898/production!M1062</f>
        <v>1.8846153846153846</v>
      </c>
      <c r="N820" s="153">
        <f>Kwh!N898/production!N1062</f>
        <v>1.8846153846153846</v>
      </c>
      <c r="O820" s="153">
        <f>Kwh!O898/production!O1062</f>
        <v>1.6</v>
      </c>
      <c r="P820" s="153" t="e">
        <f>Kwh!P898/production!P1062</f>
        <v>#DIV/0!</v>
      </c>
      <c r="Q820" s="153">
        <f>Kwh!Q898/production!Q1062</f>
        <v>2.0394736842105261</v>
      </c>
    </row>
    <row r="821" spans="1:17" x14ac:dyDescent="0.35">
      <c r="A821" s="33" t="s">
        <v>128</v>
      </c>
      <c r="B821" s="154" t="e">
        <f>Kwh!B899/production!B1061</f>
        <v>#DIV/0!</v>
      </c>
      <c r="C821" s="154" t="e">
        <f>Kwh!C899/production!C1061</f>
        <v>#DIV/0!</v>
      </c>
      <c r="D821" s="154" t="e">
        <f>Kwh!D899/production!D1061</f>
        <v>#DIV/0!</v>
      </c>
      <c r="E821" s="154" t="e">
        <f>Kwh!E899/production!E1061</f>
        <v>#DIV/0!</v>
      </c>
      <c r="F821" s="154" t="e">
        <f>Kwh!F899/production!F1061</f>
        <v>#DIV/0!</v>
      </c>
      <c r="G821" s="154" t="e">
        <f>Kwh!G899/production!G1061</f>
        <v>#DIV/0!</v>
      </c>
      <c r="H821" s="154" t="e">
        <f>Kwh!H899/production!H1061</f>
        <v>#DIV/0!</v>
      </c>
      <c r="I821" s="154" t="e">
        <f>Kwh!I899/production!I1064</f>
        <v>#DIV/0!</v>
      </c>
      <c r="J821" s="153">
        <v>0</v>
      </c>
      <c r="K821" s="153">
        <v>0</v>
      </c>
      <c r="L821" s="153">
        <v>0</v>
      </c>
      <c r="M821" s="153">
        <v>0</v>
      </c>
      <c r="N821" s="153">
        <v>0</v>
      </c>
      <c r="O821" s="153">
        <v>0</v>
      </c>
      <c r="P821" s="153" t="e">
        <f>Kwh!P899/production!P1064</f>
        <v>#DIV/0!</v>
      </c>
      <c r="Q821" s="153" t="e">
        <f>Kwh!Q899/production!Q1064</f>
        <v>#DIV/0!</v>
      </c>
    </row>
    <row r="822" spans="1:17" x14ac:dyDescent="0.35">
      <c r="A822" s="46" t="s">
        <v>118</v>
      </c>
      <c r="B822" s="201">
        <f>Kwh!B900/production!B1055</f>
        <v>4.0720000000000001</v>
      </c>
      <c r="C822" s="201">
        <f>Kwh!C900/production!C1055</f>
        <v>5.0308370044052859</v>
      </c>
      <c r="D822" s="201">
        <f>Kwh!D900/production!D1055</f>
        <v>5.0647058823529409</v>
      </c>
      <c r="E822" s="201">
        <f>Kwh!E900/production!E1055</f>
        <v>7.09375</v>
      </c>
      <c r="F822" s="201">
        <f>Kwh!F900/production!F1055</f>
        <v>3.8209459459459461</v>
      </c>
      <c r="G822" s="201">
        <f>Kwh!G900/production!G1055</f>
        <v>4.97</v>
      </c>
      <c r="H822" s="201">
        <f>Kwh!H900/production!H1055</f>
        <v>5.3942307692307692</v>
      </c>
      <c r="I822" s="201">
        <f>Kwh!I900/production!I1055</f>
        <v>4.9497021839841162</v>
      </c>
      <c r="J822" s="201">
        <f>Kwh!J900/production!J1065</f>
        <v>1.6673151750972763</v>
      </c>
      <c r="K822" s="201">
        <f>Kwh!K900/production!K1065</f>
        <v>0.55981941309255079</v>
      </c>
      <c r="L822" s="201">
        <f>Kwh!L900/production!L1065</f>
        <v>0.51120162932790225</v>
      </c>
      <c r="M822" s="201">
        <f>Kwh!M900/production!M1065</f>
        <v>0.67628361858190711</v>
      </c>
      <c r="N822" s="201">
        <f>Kwh!N900/production!N1065</f>
        <v>0.53</v>
      </c>
      <c r="O822" s="201">
        <f>Kwh!O900/production!O1065</f>
        <v>0.48777234326367275</v>
      </c>
      <c r="P822" s="201">
        <f>Kwh!P900/production!P1065</f>
        <v>0.59189189189189184</v>
      </c>
      <c r="Q822" s="201">
        <f>Kwh!Q900/production!Q1065</f>
        <v>0.60732099078535806</v>
      </c>
    </row>
    <row r="823" spans="1:17" x14ac:dyDescent="0.35">
      <c r="A823" s="33" t="s">
        <v>99</v>
      </c>
      <c r="B823" s="204">
        <v>0.48417132216014896</v>
      </c>
      <c r="C823" s="204">
        <v>0.44754810676598389</v>
      </c>
      <c r="D823" s="204">
        <v>0.30664183736809436</v>
      </c>
      <c r="E823" s="204">
        <v>0.44196151458721289</v>
      </c>
      <c r="F823" s="204">
        <v>0.40968342644320299</v>
      </c>
      <c r="G823" s="204">
        <v>0.4506517690875233</v>
      </c>
      <c r="H823" s="204">
        <v>0.42520173805090006</v>
      </c>
      <c r="I823" s="204">
        <v>0.42520173805090006</v>
      </c>
      <c r="J823" s="153">
        <f>Kwh!J901/production!J1066</f>
        <v>0.80991735537190079</v>
      </c>
      <c r="K823" s="153">
        <f>Kwh!K901/production!K1066</f>
        <v>0.51500000000000001</v>
      </c>
      <c r="L823" s="153">
        <f>Kwh!L901/production!L1066</f>
        <v>0.5074626865671642</v>
      </c>
      <c r="M823" s="153">
        <f>Kwh!M901/production!M1066</f>
        <v>0.50697674418604655</v>
      </c>
      <c r="N823" s="153">
        <f>Kwh!N901/production!N1066</f>
        <v>0.51256281407035176</v>
      </c>
      <c r="O823" s="153">
        <f>Kwh!O901/production!O1066</f>
        <v>0.50543478260869568</v>
      </c>
      <c r="P823" s="153">
        <f>Kwh!P901/production!P1066</f>
        <v>0.50854700854700852</v>
      </c>
      <c r="Q823" s="153">
        <f>Kwh!Q901/production!Q1066</f>
        <v>0.53618906942392908</v>
      </c>
    </row>
    <row r="824" spans="1:17" x14ac:dyDescent="0.35">
      <c r="A824" s="33" t="s">
        <v>7</v>
      </c>
      <c r="B824" s="204">
        <v>0.51608579088471895</v>
      </c>
      <c r="C824" s="204">
        <v>0.5345060893098782</v>
      </c>
      <c r="D824" s="204">
        <v>0.4863013698630137</v>
      </c>
      <c r="E824" s="204">
        <v>0.5</v>
      </c>
      <c r="F824" s="204">
        <v>0.53360215053763438</v>
      </c>
      <c r="G824" s="204">
        <v>0.59103260869565222</v>
      </c>
      <c r="H824" s="204">
        <v>0.57894736842105265</v>
      </c>
      <c r="I824" s="154">
        <f>Kwh!I901/production!$I$1000</f>
        <v>0.14245484560108759</v>
      </c>
      <c r="J824" s="154">
        <f>Kwh!J902/production!J1067</f>
        <v>0.41464968152866244</v>
      </c>
      <c r="K824" s="154">
        <f>Kwh!K902/production!K1067</f>
        <v>0.46258907363420426</v>
      </c>
      <c r="L824" s="154">
        <f>Kwh!L902/production!L1067</f>
        <v>0.42700519330640507</v>
      </c>
      <c r="M824" s="154">
        <f>Kwh!M902/production!M1067</f>
        <v>0.42116630669546434</v>
      </c>
      <c r="N824" s="154">
        <f>Kwh!N902/production!N1067</f>
        <v>0.43472584856396868</v>
      </c>
      <c r="O824" s="154">
        <f>Kwh!O902/production!O1067</f>
        <v>0.45660146699266502</v>
      </c>
      <c r="P824" s="154">
        <f>Kwh!P902/production!P1067</f>
        <v>0.42482517482517484</v>
      </c>
      <c r="Q824" s="153">
        <f>Kwh!Q902/production!Q1067</f>
        <v>0.43435980551053482</v>
      </c>
    </row>
    <row r="825" spans="1:17" x14ac:dyDescent="0.35">
      <c r="A825" s="33" t="s">
        <v>103</v>
      </c>
      <c r="B825" s="154">
        <f>Kwh!B903/production!B1068</f>
        <v>0.34383561643835614</v>
      </c>
      <c r="C825" s="154">
        <f>Kwh!C903/production!C1068</f>
        <v>0.54054054054054057</v>
      </c>
      <c r="D825" s="154">
        <f>Kwh!D903/production!D1068</f>
        <v>0.51675977653631289</v>
      </c>
      <c r="E825" s="154">
        <f>Kwh!E903/production!E1068</f>
        <v>0.5310810810810811</v>
      </c>
      <c r="F825" s="154">
        <f>Kwh!F903/production!F1068</f>
        <v>0.49476439790575916</v>
      </c>
      <c r="G825" s="154">
        <f>Kwh!G903/production!G1068</f>
        <v>0.54923717059639388</v>
      </c>
      <c r="H825" s="154">
        <f>Kwh!H903/production!H1068</f>
        <v>0.5219178082191781</v>
      </c>
      <c r="I825" s="154">
        <f>Kwh!I903/production!I1068</f>
        <v>0.49880715705765405</v>
      </c>
      <c r="J825" s="154">
        <f>Kwh!J903/production!J1068</f>
        <v>0.31156462585034012</v>
      </c>
      <c r="K825" s="154">
        <f>Kwh!K903/production!K1068</f>
        <v>0.5400271370420624</v>
      </c>
      <c r="L825" s="154">
        <f>Kwh!L903/production!L1068</f>
        <v>0.50935828877005351</v>
      </c>
      <c r="M825" s="154">
        <f>Kwh!M903/production!M1068</f>
        <v>0.51351351351351349</v>
      </c>
      <c r="N825" s="154">
        <f>Kwh!N903/production!N1068</f>
        <v>0.54195323246217331</v>
      </c>
      <c r="O825" s="154">
        <f>Kwh!O903/production!O1068</f>
        <v>0.47767253044654939</v>
      </c>
      <c r="P825" s="154">
        <f>Kwh!P903/production!P1068</f>
        <v>0.55121293800539084</v>
      </c>
      <c r="Q825" s="153">
        <f>Kwh!Q903/production!Q1068</f>
        <v>0.49226006191950467</v>
      </c>
    </row>
    <row r="826" spans="1:17" x14ac:dyDescent="0.35">
      <c r="A826" s="54" t="s">
        <v>117</v>
      </c>
      <c r="B826" s="202">
        <f>Kwh!B905/production!B1066</f>
        <v>8.9543817527010798</v>
      </c>
      <c r="C826" s="202">
        <f>Kwh!C905/production!C1066</f>
        <v>10.1198224852071</v>
      </c>
      <c r="D826" s="202">
        <f>Kwh!D905/production!D1066</f>
        <v>8.2356459330143537</v>
      </c>
      <c r="E826" s="202">
        <f>Kwh!E905/production!E1066</f>
        <v>33.491379310344826</v>
      </c>
      <c r="F826" s="202">
        <f>Kwh!F905/production!F1066</f>
        <v>31.973799126637555</v>
      </c>
      <c r="G826" s="202">
        <f>Kwh!G905/production!G1066</f>
        <v>43.925531914893618</v>
      </c>
      <c r="H826" s="202">
        <f>Kwh!H905/production!H1066</f>
        <v>31.96551724137931</v>
      </c>
      <c r="I826" s="202">
        <f>Kwh!I905/production!I1066</f>
        <v>15.983734751329372</v>
      </c>
      <c r="J826" s="202">
        <f>Kwh!J904/production!J1071</f>
        <v>0.40313272877164058</v>
      </c>
      <c r="K826" s="202">
        <f>Kwh!K904/production!K1071</f>
        <v>0.48836322014498285</v>
      </c>
      <c r="L826" s="202">
        <f>Kwh!L904/production!L1071</f>
        <v>0.45600298284862045</v>
      </c>
      <c r="M826" s="202">
        <f>Kwh!M904/production!M1071</f>
        <v>0.45208407552547203</v>
      </c>
      <c r="N826" s="202">
        <f>Kwh!N904/production!N1071</f>
        <v>0.47274206672091129</v>
      </c>
      <c r="O826" s="202">
        <f>Kwh!O904/production!O1071</f>
        <v>0.46619773348964438</v>
      </c>
      <c r="P826" s="202">
        <f>Kwh!P904/production!P1071</f>
        <v>0.46693907875185736</v>
      </c>
      <c r="Q826" s="202">
        <f>Kwh!Q904/production!Q1071</f>
        <v>0.45831734721841599</v>
      </c>
    </row>
    <row r="827" spans="1:17" x14ac:dyDescent="0.35">
      <c r="A827" s="56" t="s">
        <v>9</v>
      </c>
      <c r="B827" s="203">
        <f>Kwh!B904/production!$B$1005</f>
        <v>8.3736241127456021E-2</v>
      </c>
      <c r="C827" s="203">
        <f>Kwh!C904/production!$B$1005</f>
        <v>0.1120255117786236</v>
      </c>
      <c r="D827" s="203">
        <f>Kwh!D904/production!$B$1005</f>
        <v>0.10441312622158214</v>
      </c>
      <c r="E827" s="203">
        <f>Kwh!E904/production!$B$1005</f>
        <v>0.14576689640983437</v>
      </c>
      <c r="F827" s="203">
        <f>Kwh!F904/production!$B$1005</f>
        <v>0.1163460549326201</v>
      </c>
      <c r="G827" s="203">
        <f>Kwh!G904/production!$B$1005</f>
        <v>0.13794877070260261</v>
      </c>
      <c r="H827" s="203">
        <f>Kwh!H904/production!$B$1005</f>
        <v>0.13445118814936735</v>
      </c>
      <c r="I827" s="194">
        <f>Kwh!I904/production!$I$1005</f>
        <v>0.1287037624516211</v>
      </c>
      <c r="J827" s="194">
        <f>Kwh!J905/production!J1072</f>
        <v>1.0989053948397185</v>
      </c>
      <c r="K827" s="194">
        <f>Kwh!K905/production!K1072</f>
        <v>0.71082313414926801</v>
      </c>
      <c r="L827" s="194">
        <f>Kwh!L905/production!L1072</f>
        <v>0.80491531898637458</v>
      </c>
      <c r="M827" s="194">
        <f>Kwh!M905/production!M1072</f>
        <v>0.69161900024869438</v>
      </c>
      <c r="N827" s="194">
        <f>Kwh!N905/production!N1072</f>
        <v>0.87998887498261713</v>
      </c>
      <c r="O827" s="194">
        <f>Kwh!O905/production!O1072</f>
        <v>0.70825181263666703</v>
      </c>
      <c r="P827" s="194">
        <f>Kwh!P905/production!P1072</f>
        <v>0.86971194407617214</v>
      </c>
      <c r="Q827" s="194">
        <f>Kwh!Q905/production!Q1072</f>
        <v>0.8038014393799594</v>
      </c>
    </row>
    <row r="829" spans="1:17" ht="15.5" x14ac:dyDescent="0.35">
      <c r="A829" s="33" t="s">
        <v>1</v>
      </c>
      <c r="B829" s="64" t="s">
        <v>1487</v>
      </c>
      <c r="C829" s="64" t="s">
        <v>1488</v>
      </c>
      <c r="D829" s="64" t="s">
        <v>1489</v>
      </c>
      <c r="E829" s="64" t="s">
        <v>1490</v>
      </c>
      <c r="F829" s="64" t="s">
        <v>1491</v>
      </c>
      <c r="G829" s="64" t="s">
        <v>1492</v>
      </c>
      <c r="H829" s="64" t="s">
        <v>1493</v>
      </c>
      <c r="I829" s="65" t="s">
        <v>1545</v>
      </c>
      <c r="J829" s="64" t="s">
        <v>1508</v>
      </c>
      <c r="K829" s="64" t="s">
        <v>1546</v>
      </c>
      <c r="L829" s="64" t="s">
        <v>1559</v>
      </c>
      <c r="M829" s="64" t="s">
        <v>1548</v>
      </c>
      <c r="N829" s="64" t="s">
        <v>1549</v>
      </c>
      <c r="O829" s="64" t="s">
        <v>1550</v>
      </c>
      <c r="P829" s="64" t="s">
        <v>1551</v>
      </c>
      <c r="Q829" s="65" t="s">
        <v>2202</v>
      </c>
    </row>
    <row r="830" spans="1:17" x14ac:dyDescent="0.35">
      <c r="A830" s="33" t="s">
        <v>2</v>
      </c>
      <c r="B830" s="154">
        <f>Kwh!B908/production!B1075</f>
        <v>1.0941558441558441</v>
      </c>
      <c r="C830" s="154">
        <f>Kwh!C908/production!C1075</f>
        <v>1.2300469483568075</v>
      </c>
      <c r="D830" s="154">
        <f>Kwh!D908/production!D1075</f>
        <v>1</v>
      </c>
      <c r="E830" s="154">
        <f>Kwh!E908/production!E1075</f>
        <v>1.1274787535410764</v>
      </c>
      <c r="F830" s="154">
        <f>Kwh!F908/production!F1075</f>
        <v>1.1174863387978142</v>
      </c>
      <c r="G830" s="154">
        <f>Kwh!G908/production!G1075</f>
        <v>1.1054131054131053</v>
      </c>
      <c r="H830" s="154">
        <f>Kwh!H908/production!H1075</f>
        <v>1.1205479452054794</v>
      </c>
      <c r="I830" s="154">
        <f>Kwh!I908/production!I1075</f>
        <v>1.1061908856405847</v>
      </c>
      <c r="J830" s="154">
        <f>Kwh!J908/production!J1075</f>
        <v>1.0741758241758241</v>
      </c>
      <c r="K830" s="154">
        <f>Kwh!K908/production!K1075</f>
        <v>1.117948717948718</v>
      </c>
      <c r="L830" s="154">
        <f>Kwh!L908/production!L1075</f>
        <v>1.1333333333333333</v>
      </c>
      <c r="M830" s="154">
        <f>Kwh!M908/production!M1075</f>
        <v>1.1000000000000001</v>
      </c>
      <c r="N830" s="154">
        <f>Kwh!N908/production!N1075</f>
        <v>1.1514285714285715</v>
      </c>
      <c r="O830" s="154">
        <f>Kwh!O908/production!O1075</f>
        <v>0.11195928753180662</v>
      </c>
      <c r="P830" s="154">
        <f>Kwh!P908/production!P1075</f>
        <v>0.11527377521613832</v>
      </c>
      <c r="Q830" s="154">
        <f>Kwh!Q908/production!Q1075</f>
        <v>0.78938130759104874</v>
      </c>
    </row>
    <row r="831" spans="1:17" x14ac:dyDescent="0.35">
      <c r="A831" s="33" t="s">
        <v>3</v>
      </c>
      <c r="B831" s="154">
        <f>Kwh!B909/production!B1076</f>
        <v>1.9041731066460588</v>
      </c>
      <c r="C831" s="154">
        <f>Kwh!C909/production!C1076</f>
        <v>1.9804511278195489</v>
      </c>
      <c r="D831" s="154">
        <f>Kwh!D909/production!D1076</f>
        <v>2.076443057722309</v>
      </c>
      <c r="E831" s="154">
        <f>Kwh!E909/production!E1076</f>
        <v>1.7276720351390922</v>
      </c>
      <c r="F831" s="154">
        <f>Kwh!F909/production!F1076</f>
        <v>1.8772727272727272</v>
      </c>
      <c r="G831" s="154">
        <f>Kwh!G909/production!G1076</f>
        <v>1.8152011922503726</v>
      </c>
      <c r="H831" s="154">
        <f>Kwh!H909/production!H1076</f>
        <v>2.0864864864864865</v>
      </c>
      <c r="I831" s="154">
        <f>Kwh!I909/production!I1076</f>
        <v>1.9183989385227775</v>
      </c>
      <c r="J831" s="154">
        <f>Kwh!J909/production!J1076</f>
        <v>2.0301724137931036</v>
      </c>
      <c r="K831" s="154">
        <f>Kwh!K909/production!K1076</f>
        <v>1.282991202346041</v>
      </c>
      <c r="L831" s="154">
        <f>Kwh!L909/production!L1076</f>
        <v>1.1403508771929824</v>
      </c>
      <c r="M831" s="154">
        <f>Kwh!M909/production!M1076</f>
        <v>1.7398945518453428</v>
      </c>
      <c r="N831" s="154">
        <f>Kwh!N909/production!N1076</f>
        <v>1.5829662261380324</v>
      </c>
      <c r="O831" s="154">
        <f>Kwh!O909/production!O1076</f>
        <v>1.6534508076358296</v>
      </c>
      <c r="P831" s="154">
        <f>Kwh!P909/production!P1076</f>
        <v>1</v>
      </c>
      <c r="Q831" s="154">
        <f>Kwh!Q909/production!Q1076</f>
        <v>1.4844150298889838</v>
      </c>
    </row>
    <row r="832" spans="1:17" x14ac:dyDescent="0.35">
      <c r="A832" s="33" t="s">
        <v>100</v>
      </c>
      <c r="B832" s="154" t="e">
        <f>Kwh!B910/production!B1077</f>
        <v>#DIV/0!</v>
      </c>
      <c r="C832" s="154" t="e">
        <f>Kwh!C910/production!C1077</f>
        <v>#DIV/0!</v>
      </c>
      <c r="D832" s="154" t="e">
        <f>Kwh!D910/production!D1077</f>
        <v>#DIV/0!</v>
      </c>
      <c r="E832" s="154" t="e">
        <f>Kwh!E910/production!E1077</f>
        <v>#DIV/0!</v>
      </c>
      <c r="F832" s="154">
        <f>Kwh!F910/production!F1077</f>
        <v>0.14499999999999999</v>
      </c>
      <c r="G832" s="154">
        <f>Kwh!G910/production!G1077</f>
        <v>0</v>
      </c>
      <c r="H832" s="154">
        <f>Kwh!H910/production!H1077</f>
        <v>0.94615384615384612</v>
      </c>
      <c r="I832" s="154">
        <f>Kwh!I910/production!I1077</f>
        <v>0.36184210526315791</v>
      </c>
      <c r="J832" s="154">
        <f>Kwh!J910/production!J1077</f>
        <v>0.7890625</v>
      </c>
      <c r="K832" s="154">
        <f>Kwh!K910/production!K1077</f>
        <v>0.92307692307692313</v>
      </c>
      <c r="L832" s="154">
        <f>Kwh!L910/production!L1077</f>
        <v>0.84</v>
      </c>
      <c r="M832" s="154">
        <f>Kwh!M910/production!M1077</f>
        <v>0.86153846153846159</v>
      </c>
      <c r="N832" s="154">
        <f>Kwh!N910/production!N1077</f>
        <v>0.93461538461538463</v>
      </c>
      <c r="O832" s="154">
        <f>Kwh!O910/production!O1077</f>
        <v>0.87857142857142856</v>
      </c>
      <c r="P832" s="154">
        <f>Kwh!P910/production!P1077</f>
        <v>0.86206896551724133</v>
      </c>
      <c r="Q832" s="154">
        <f>Kwh!Q910/production!Q1077</f>
        <v>0.70926657883179622</v>
      </c>
    </row>
    <row r="833" spans="1:17" x14ac:dyDescent="0.35">
      <c r="A833" s="33" t="s">
        <v>125</v>
      </c>
      <c r="B833" s="154">
        <f>Kwh!B912/production!B1079</f>
        <v>1.2175335296041871</v>
      </c>
      <c r="C833" s="154">
        <f>Kwh!C912/production!C1079</f>
        <v>0.98415300546448092</v>
      </c>
      <c r="D833" s="154">
        <f>Kwh!D912/production!D1079</f>
        <v>0.92128197919595167</v>
      </c>
      <c r="E833" s="154">
        <f>Kwh!E912/production!E1079</f>
        <v>1.4127858914301461</v>
      </c>
      <c r="F833" s="154">
        <f>Kwh!F912/production!F1079</f>
        <v>1.1274926446551161</v>
      </c>
      <c r="G833" s="154">
        <f>Kwh!G912/production!G1079</f>
        <v>0.98304383788254757</v>
      </c>
      <c r="H833" s="154">
        <f>Kwh!H912/production!H1079</f>
        <v>1.1025723472668811</v>
      </c>
      <c r="I833" s="154">
        <f>Kwh!I912/production!I1079</f>
        <v>1.1220716360116167</v>
      </c>
      <c r="J833" s="154">
        <f>Kwh!J912/production!J1079</f>
        <v>0.80880829015544042</v>
      </c>
      <c r="K833" s="154">
        <f>Kwh!K912/production!K1079</f>
        <v>2.1035514018691588</v>
      </c>
      <c r="L833" s="154">
        <f>Kwh!L912/production!L1079</f>
        <v>1.3776859504132231</v>
      </c>
      <c r="M833" s="154">
        <f>Kwh!M912/production!M1079</f>
        <v>0.97138047138047134</v>
      </c>
      <c r="N833" s="154">
        <f>Kwh!N912/production!N1079</f>
        <v>1.084119200301773</v>
      </c>
      <c r="O833" s="154">
        <f>Kwh!O912/production!O1079</f>
        <v>0.99146393512590691</v>
      </c>
      <c r="P833" s="154">
        <f>Kwh!P912/production!P1079</f>
        <v>1.2596917328351238</v>
      </c>
      <c r="Q833" s="154">
        <f>Kwh!Q912/production!Q1079</f>
        <v>1.1804380828453698</v>
      </c>
    </row>
    <row r="834" spans="1:17" x14ac:dyDescent="0.35">
      <c r="A834" s="198" t="s">
        <v>119</v>
      </c>
      <c r="B834" s="199">
        <f>Kwh!B913/production!B1080</f>
        <v>1.3187936191425722</v>
      </c>
      <c r="C834" s="199">
        <f>Kwh!C913/production!C1080</f>
        <v>1.2481536189069424</v>
      </c>
      <c r="D834" s="199">
        <f>Kwh!D913/production!D1080</f>
        <v>1.089754816112084</v>
      </c>
      <c r="E834" s="199">
        <f>Kwh!E913/production!E1080</f>
        <v>1.437299035369775</v>
      </c>
      <c r="F834" s="199">
        <f>Kwh!F913/production!F1080</f>
        <v>1.1962660443407234</v>
      </c>
      <c r="G834" s="199">
        <f>Kwh!G913/production!G1080</f>
        <v>1.0649732620320855</v>
      </c>
      <c r="H834" s="199">
        <f>Kwh!H913/production!H1080</f>
        <v>1.2103440314015239</v>
      </c>
      <c r="I834" s="199">
        <f>Kwh!I913/production!I1080</f>
        <v>1.2259352149493095</v>
      </c>
      <c r="J834" s="199">
        <f>Kwh!J913/production!J1075</f>
        <v>14.087912087912088</v>
      </c>
      <c r="K834" s="199">
        <f>Kwh!J913/production!J1080</f>
        <v>0.99072642967542501</v>
      </c>
      <c r="L834" s="199">
        <f>Kwh!K913/production!K1080</f>
        <v>1.825813221406086</v>
      </c>
      <c r="M834" s="199">
        <f>Kwh!L913/production!L1080</f>
        <v>1.2262684124386252</v>
      </c>
      <c r="N834" s="199">
        <f>Kwh!M913/production!M1080</f>
        <v>1.0669066271437646</v>
      </c>
      <c r="O834" s="199">
        <f>Kwh!N913/production!N1080</f>
        <v>1.1664129883307965</v>
      </c>
      <c r="P834" s="199">
        <f>Kwh!O913/production!O1080</f>
        <v>1.0113605626183393</v>
      </c>
      <c r="Q834" s="199">
        <f>Kwh!Q913/production!Q1080</f>
        <v>1.1609232769830948</v>
      </c>
    </row>
    <row r="835" spans="1:17" x14ac:dyDescent="0.35">
      <c r="A835" s="33" t="s">
        <v>4</v>
      </c>
      <c r="B835" s="154">
        <f>Kwh!B914/production!B1081</f>
        <v>0.39962940086473131</v>
      </c>
      <c r="C835" s="154">
        <f>Kwh!C914/production!C1081</f>
        <v>0.62092457420924574</v>
      </c>
      <c r="D835" s="154">
        <f>Kwh!D914/production!D1081</f>
        <v>0.49342105263157893</v>
      </c>
      <c r="E835" s="154">
        <f>Kwh!E914/production!E1081</f>
        <v>0.49268069533394326</v>
      </c>
      <c r="F835" s="154">
        <f>Kwh!F914/production!F1081</f>
        <v>0.50805398345668262</v>
      </c>
      <c r="G835" s="154">
        <f>Kwh!G914/production!G1081</f>
        <v>0.53914674167838728</v>
      </c>
      <c r="H835" s="154">
        <f>Kwh!H914/production!H1081</f>
        <v>0.53910737958462218</v>
      </c>
      <c r="I835" s="154">
        <f>Kwh!I914/production!I1081</f>
        <v>0.51655093372884786</v>
      </c>
      <c r="J835" s="154">
        <f>Kwh!J914/production!J1081</f>
        <v>0.53066037735849059</v>
      </c>
      <c r="K835" s="154">
        <f>Kwh!K914/production!K1081</f>
        <v>0.15435557819663781</v>
      </c>
      <c r="L835" s="154">
        <f>Kwh!L914/production!L1081</f>
        <v>0.4101123595505618</v>
      </c>
      <c r="M835" s="154">
        <f>Kwh!M914/production!M1081</f>
        <v>0.42506938020351526</v>
      </c>
      <c r="N835" s="154">
        <f>Kwh!N914/production!N1081</f>
        <v>0.47012195121951217</v>
      </c>
      <c r="O835" s="154">
        <f>Kwh!O914/production!O1081</f>
        <v>0.58135109419600384</v>
      </c>
      <c r="P835" s="154">
        <f>Kwh!P914/production!P1081</f>
        <v>0.41534504929275612</v>
      </c>
      <c r="Q835" s="154">
        <f>Kwh!Q914/production!Q1081</f>
        <v>0.429265013444876</v>
      </c>
    </row>
    <row r="836" spans="1:17" x14ac:dyDescent="0.35">
      <c r="A836" s="33" t="s">
        <v>2193</v>
      </c>
      <c r="B836" s="154">
        <v>0</v>
      </c>
      <c r="C836" s="154">
        <v>0</v>
      </c>
      <c r="D836" s="154">
        <v>0</v>
      </c>
      <c r="E836" s="154">
        <v>0</v>
      </c>
      <c r="F836" s="154">
        <v>0</v>
      </c>
      <c r="G836" s="154">
        <v>0</v>
      </c>
      <c r="H836" s="154">
        <v>0</v>
      </c>
      <c r="I836" s="154">
        <v>0</v>
      </c>
      <c r="J836" s="153">
        <v>0</v>
      </c>
      <c r="K836" s="153">
        <v>0</v>
      </c>
      <c r="L836" s="153">
        <v>0</v>
      </c>
      <c r="M836" s="153">
        <v>0</v>
      </c>
      <c r="N836" s="153">
        <v>0</v>
      </c>
      <c r="O836" s="153">
        <v>0</v>
      </c>
      <c r="P836" s="153">
        <v>0</v>
      </c>
      <c r="Q836" s="153">
        <v>0</v>
      </c>
    </row>
    <row r="837" spans="1:17" x14ac:dyDescent="0.35">
      <c r="A837" s="33" t="s">
        <v>2195</v>
      </c>
      <c r="B837" s="154">
        <v>0</v>
      </c>
      <c r="C837" s="154">
        <f>Kwh!C915/production!C1084</f>
        <v>1.6875</v>
      </c>
      <c r="D837" s="154" t="e">
        <f>Kwh!D915/production!D1084</f>
        <v>#DIV/0!</v>
      </c>
      <c r="E837" s="154">
        <f>Kwh!E915/production!E1084</f>
        <v>1.6666666666666667</v>
      </c>
      <c r="F837" s="154">
        <f>Kwh!F915/production!F1084</f>
        <v>1.8125</v>
      </c>
      <c r="G837" s="154" t="e">
        <f>Kwh!G915/production!G1084</f>
        <v>#DIV/0!</v>
      </c>
      <c r="H837" s="154">
        <f>Kwh!H915/production!H1084</f>
        <v>1.8125</v>
      </c>
      <c r="I837" s="154">
        <f>Kwh!I915/production!I1084</f>
        <v>1.75</v>
      </c>
      <c r="J837" s="153">
        <f>Kwh!J915/production!J1084</f>
        <v>1.6666666666666667</v>
      </c>
      <c r="K837" s="153">
        <f>Kwh!K915/production!K1084</f>
        <v>1.6</v>
      </c>
      <c r="L837" s="153" t="e">
        <f>Kwh!L915/production!L1084</f>
        <v>#DIV/0!</v>
      </c>
      <c r="M837" s="153">
        <f>Kwh!M915/production!M1084</f>
        <v>1.7777777777777777</v>
      </c>
      <c r="N837" s="153">
        <f>Kwh!N915/production!N1084</f>
        <v>1.5</v>
      </c>
      <c r="O837" s="153" t="e">
        <f>Kwh!O915/production!O1084</f>
        <v>#DIV/0!</v>
      </c>
      <c r="P837" s="153">
        <f>Kwh!P915/production!P1084</f>
        <v>1.6</v>
      </c>
      <c r="Q837" s="153">
        <f>Kwh!Q915/production!Q1084</f>
        <v>1.6296296296296295</v>
      </c>
    </row>
    <row r="838" spans="1:17" x14ac:dyDescent="0.35">
      <c r="A838" s="33" t="s">
        <v>128</v>
      </c>
      <c r="B838" s="154">
        <v>0</v>
      </c>
      <c r="C838" s="154">
        <v>0</v>
      </c>
      <c r="D838" s="154">
        <v>0</v>
      </c>
      <c r="E838" s="154">
        <v>0</v>
      </c>
      <c r="F838" s="154">
        <v>0</v>
      </c>
      <c r="G838" s="154">
        <v>0</v>
      </c>
      <c r="H838" s="154" t="e">
        <f>Kwh!H916/production!H1086</f>
        <v>#DIV/0!</v>
      </c>
      <c r="I838" s="154" t="e">
        <f>Kwh!I916/production!I1086</f>
        <v>#DIV/0!</v>
      </c>
      <c r="J838" s="153">
        <v>0</v>
      </c>
      <c r="K838" s="153">
        <v>0</v>
      </c>
      <c r="L838" s="153">
        <v>0</v>
      </c>
      <c r="M838" s="153">
        <v>0</v>
      </c>
      <c r="N838" s="153">
        <v>0</v>
      </c>
      <c r="O838" s="153">
        <v>0</v>
      </c>
      <c r="P838" s="153">
        <f>Kwh!P916/production!P1081</f>
        <v>0</v>
      </c>
      <c r="Q838" s="153">
        <f>Kwh!Q916/production!Q1081</f>
        <v>0</v>
      </c>
    </row>
    <row r="839" spans="1:17" x14ac:dyDescent="0.35">
      <c r="A839" s="46" t="s">
        <v>118</v>
      </c>
      <c r="B839" s="201">
        <f>Kwh!B917/production!B1087</f>
        <v>0.39962940086473131</v>
      </c>
      <c r="C839" s="201">
        <f>Kwh!C917/production!C1087</f>
        <v>0.62916465475615646</v>
      </c>
      <c r="D839" s="201">
        <f>Kwh!D917/production!D1087</f>
        <v>0.49342105263157893</v>
      </c>
      <c r="E839" s="201">
        <f>Kwh!E917/production!E1087</f>
        <v>0.49909008189262966</v>
      </c>
      <c r="F839" s="201">
        <f>Kwh!F917/production!F1087</f>
        <v>0.51707738867271946</v>
      </c>
      <c r="G839" s="201">
        <f>Kwh!G917/production!G1087</f>
        <v>0.53914674167838728</v>
      </c>
      <c r="H839" s="201">
        <f>Kwh!H917/production!H1087</f>
        <v>0.54804738920579199</v>
      </c>
      <c r="I839" s="201">
        <f>Kwh!I917/production!I1087</f>
        <v>0.52362974448864019</v>
      </c>
      <c r="J839" s="201">
        <f>Kwh!J917/production!J1087</f>
        <v>0.53705440900562851</v>
      </c>
      <c r="K839" s="201">
        <f>Kwh!K917/production!K1087</f>
        <v>0.16531850353892821</v>
      </c>
      <c r="L839" s="201">
        <f>Kwh!L917/production!L1087</f>
        <v>0.4101123595505618</v>
      </c>
      <c r="M839" s="201">
        <f>Kwh!M917/production!M1087</f>
        <v>0.43067710732381392</v>
      </c>
      <c r="N839" s="201">
        <f>Kwh!N917/production!N1087</f>
        <v>0.47512135922330095</v>
      </c>
      <c r="O839" s="201">
        <f>Kwh!O917/production!O1087</f>
        <v>0.58135109419600384</v>
      </c>
      <c r="P839" s="201">
        <f>Kwh!P917/production!P1087</f>
        <v>0.42040119504908235</v>
      </c>
      <c r="Q839" s="201">
        <f>Kwh!Q917/production!Q1087</f>
        <v>0.43408718940633834</v>
      </c>
    </row>
    <row r="840" spans="1:17" x14ac:dyDescent="0.35">
      <c r="A840" s="33" t="s">
        <v>99</v>
      </c>
      <c r="B840" s="204">
        <f>Kwh!B918/production!B1088</f>
        <v>0.50854700854700852</v>
      </c>
      <c r="C840" s="204">
        <f>Kwh!C918/production!C1088</f>
        <v>0.52112676056338025</v>
      </c>
      <c r="D840" s="204">
        <f>Kwh!D918/production!D1088</f>
        <v>1.9714285714285715</v>
      </c>
      <c r="E840" s="204">
        <f>Kwh!E918/production!E1088</f>
        <v>0.51004016064257029</v>
      </c>
      <c r="F840" s="204">
        <f>Kwh!F918/production!F1088</f>
        <v>0.50697674418604655</v>
      </c>
      <c r="G840" s="204">
        <f>Kwh!G918/production!G1088</f>
        <v>0.5234375</v>
      </c>
      <c r="H840" s="204">
        <f>Kwh!H918/production!H1088</f>
        <v>0.51652892561983466</v>
      </c>
      <c r="I840" s="204">
        <f>Kwh!I918/production!I1088</f>
        <v>0.71898054996646543</v>
      </c>
      <c r="J840" s="153">
        <f>Kwh!J918/production!J1088</f>
        <v>0.50884955752212391</v>
      </c>
      <c r="K840" s="153">
        <f>Kwh!K918/production!K1088</f>
        <v>0.5173913043478261</v>
      </c>
      <c r="L840" s="153">
        <f>Kwh!L918/production!L1088</f>
        <v>0.5</v>
      </c>
      <c r="M840" s="153">
        <f>Kwh!M918/production!M1088</f>
        <v>0.50495049504950495</v>
      </c>
      <c r="N840" s="153">
        <f>Kwh!N918/production!N1088</f>
        <v>0.50490196078431371</v>
      </c>
      <c r="O840" s="153">
        <f>Kwh!O918/production!O1088</f>
        <v>0.50510204081632648</v>
      </c>
      <c r="P840" s="153">
        <f>Kwh!P918/production!P1088</f>
        <v>0.51111111111111107</v>
      </c>
      <c r="Q840" s="153">
        <f>Kwh!Q918/production!Q1088</f>
        <v>0.50763888888888886</v>
      </c>
    </row>
    <row r="841" spans="1:17" x14ac:dyDescent="0.35">
      <c r="A841" s="33" t="s">
        <v>7</v>
      </c>
      <c r="B841" s="204">
        <f>Kwh!B919/production!B1089</f>
        <v>0.43107569721115535</v>
      </c>
      <c r="C841" s="204">
        <f>Kwh!C919/production!C1089</f>
        <v>0.4305263157894737</v>
      </c>
      <c r="D841" s="204">
        <f>Kwh!D919/production!D1089</f>
        <v>0.48086124401913877</v>
      </c>
      <c r="E841" s="204">
        <f>Kwh!E919/production!E1089</f>
        <v>0.43052256532066507</v>
      </c>
      <c r="F841" s="204">
        <f>Kwh!F919/production!F1089</f>
        <v>0.4493017607771706</v>
      </c>
      <c r="G841" s="204">
        <f>Kwh!G919/production!G1089</f>
        <v>0.43204983012457532</v>
      </c>
      <c r="H841" s="204">
        <f>Kwh!H919/production!H1089</f>
        <v>0.44678362573099417</v>
      </c>
      <c r="I841" s="154">
        <f>Kwh!I919/production!I1089</f>
        <v>0.44309781674402615</v>
      </c>
      <c r="J841" s="154">
        <f>Kwh!J919/production!J1089</f>
        <v>0.43537414965986393</v>
      </c>
      <c r="K841" s="154">
        <f>Kwh!K919/production!K1089</f>
        <v>0.53456878118317885</v>
      </c>
      <c r="L841" s="154">
        <f>Kwh!L919/production!L1089</f>
        <v>0.58191780821917805</v>
      </c>
      <c r="M841" s="154">
        <f>Kwh!M919/production!M1089</f>
        <v>0.45310796074154852</v>
      </c>
      <c r="N841" s="154">
        <f>Kwh!N919/production!N1089</f>
        <v>0.37816030123722433</v>
      </c>
      <c r="O841" s="154">
        <f>Kwh!O919/production!O1089</f>
        <v>0.4216996258685195</v>
      </c>
      <c r="P841" s="154">
        <f>Kwh!P919/production!P1089</f>
        <v>0.38865161683953631</v>
      </c>
      <c r="Q841" s="153">
        <f>Kwh!Q919/production!Q1089</f>
        <v>0.45428454284542846</v>
      </c>
    </row>
    <row r="842" spans="1:17" x14ac:dyDescent="0.35">
      <c r="A842" s="33" t="s">
        <v>103</v>
      </c>
      <c r="B842" s="154">
        <f>Kwh!B920/production!B1090</f>
        <v>0.55316091954022983</v>
      </c>
      <c r="C842" s="154">
        <f>Kwh!C920/production!C1090</f>
        <v>0.56081081081081086</v>
      </c>
      <c r="D842" s="154">
        <f>Kwh!D920/production!D1090</f>
        <v>0.5714285714285714</v>
      </c>
      <c r="E842" s="154">
        <f>Kwh!E920/production!E1090</f>
        <v>0.58224163027656473</v>
      </c>
      <c r="F842" s="154">
        <f>Kwh!F920/production!F1090</f>
        <v>0.27231121281464532</v>
      </c>
      <c r="G842" s="154">
        <f>Kwh!G920/production!G1090</f>
        <v>0.48678720445062584</v>
      </c>
      <c r="H842" s="154">
        <f>Kwh!H920/production!H1090</f>
        <v>0.51209677419354838</v>
      </c>
      <c r="I842" s="154">
        <f>Kwh!I920/production!I1090</f>
        <v>0.51912568306010931</v>
      </c>
      <c r="J842" s="154">
        <f>Kwh!J920/production!J1090</f>
        <v>0.55021216407355023</v>
      </c>
      <c r="K842" s="154">
        <f>Kwh!K920/production!K1090</f>
        <v>0.50195567144719688</v>
      </c>
      <c r="L842" s="154">
        <f>Kwh!L920/production!L1090</f>
        <v>0.57005494505494503</v>
      </c>
      <c r="M842" s="154">
        <f>Kwh!M920/production!M1090</f>
        <v>0.47843665768194071</v>
      </c>
      <c r="N842" s="154">
        <f>Kwh!N920/production!N1090</f>
        <v>0.48517520215633425</v>
      </c>
      <c r="O842" s="154">
        <f>Kwh!O920/production!O1090</f>
        <v>0.51428571428571423</v>
      </c>
      <c r="P842" s="154">
        <f>Kwh!P920/production!P1090</f>
        <v>0.49127516778523489</v>
      </c>
      <c r="Q842" s="153">
        <f>Kwh!Q920/production!Q1090</f>
        <v>0.5125822686798297</v>
      </c>
    </row>
    <row r="843" spans="1:17" x14ac:dyDescent="0.35">
      <c r="A843" s="54" t="s">
        <v>117</v>
      </c>
      <c r="B843" s="202">
        <f>Kwh!B921/production!B1093</f>
        <v>0.47826086956521741</v>
      </c>
      <c r="C843" s="202">
        <f>Kwh!C921/production!C1093</f>
        <v>0.47108307045215564</v>
      </c>
      <c r="D843" s="202">
        <f>Kwh!D921/production!D1093</f>
        <v>0.62590752770347724</v>
      </c>
      <c r="E843" s="202">
        <f>Kwh!E921/production!E1093</f>
        <v>0.47786259541984732</v>
      </c>
      <c r="F843" s="202">
        <f>Kwh!F921/production!F1093</f>
        <v>0.42105263157894735</v>
      </c>
      <c r="G843" s="202">
        <f>Kwh!G921/production!G1093</f>
        <v>0.45158821278224265</v>
      </c>
      <c r="H843" s="202">
        <f>Kwh!H921/production!H1093</f>
        <v>0.47106824925816021</v>
      </c>
      <c r="I843" s="202">
        <f>Kwh!I921/production!I1093</f>
        <v>0.48632779734943804</v>
      </c>
      <c r="J843" s="202">
        <f>Kwh!J921/production!J1093</f>
        <v>0.47163515016685204</v>
      </c>
      <c r="K843" s="202">
        <f>Kwh!K921/production!K1093</f>
        <v>0.52249999999999996</v>
      </c>
      <c r="L843" s="202">
        <f>Kwh!L921/production!L1093</f>
        <v>0.5727767695099818</v>
      </c>
      <c r="M843" s="202">
        <f>Kwh!M921/production!M1093</f>
        <v>0.4636429085673146</v>
      </c>
      <c r="N843" s="202">
        <f>Kwh!N921/production!N1093</f>
        <v>0.41568627450980394</v>
      </c>
      <c r="O843" s="202">
        <f>Kwh!O921/production!O1093</f>
        <v>0.45182012847965741</v>
      </c>
      <c r="P843" s="202">
        <f>Kwh!P921/production!P1093</f>
        <v>0.42706708268330734</v>
      </c>
      <c r="Q843" s="202">
        <f>Kwh!Q921/production!Q1093</f>
        <v>0.47438966012446149</v>
      </c>
    </row>
    <row r="844" spans="1:17" x14ac:dyDescent="0.35">
      <c r="A844" s="56" t="s">
        <v>9</v>
      </c>
      <c r="B844" s="203">
        <f>Kwh!B922/production!B1094</f>
        <v>0.8934237461617196</v>
      </c>
      <c r="C844" s="203">
        <f>Kwh!C922/production!C1094</f>
        <v>0.78970125786163525</v>
      </c>
      <c r="D844" s="203">
        <f>Kwh!D922/production!D1094</f>
        <v>0.81785525620707866</v>
      </c>
      <c r="E844" s="203">
        <f>Kwh!E922/production!E1094</f>
        <v>0.95476115153432461</v>
      </c>
      <c r="F844" s="203">
        <f>Kwh!F922/production!F1094</f>
        <v>0.8193773181971451</v>
      </c>
      <c r="G844" s="203">
        <f>Kwh!G922/production!G1094</f>
        <v>0.74393118076832432</v>
      </c>
      <c r="H844" s="203">
        <f>Kwh!H922/production!H1094</f>
        <v>0.8339780786589297</v>
      </c>
      <c r="I844" s="194">
        <f>Kwh!I922/production!I1094</f>
        <v>0.83849242113887756</v>
      </c>
      <c r="J844" s="194">
        <f>Kwh!J922/production!J1094</f>
        <v>0.75412293853073464</v>
      </c>
      <c r="K844" s="194">
        <f>Kwh!K922/production!K1094</f>
        <v>0.919047619047619</v>
      </c>
      <c r="L844" s="194">
        <f>Kwh!L922/production!L1094</f>
        <v>1.4145524174246051</v>
      </c>
      <c r="M844" s="194">
        <f>Kwh!M922/production!M1094</f>
        <v>0.48831679073614559</v>
      </c>
      <c r="N844" s="194">
        <f>Kwh!N922/production!N1094</f>
        <v>0.85050625372245381</v>
      </c>
      <c r="O844" s="194">
        <f>Kwh!O922/production!O1094</f>
        <v>0.72398558307173588</v>
      </c>
      <c r="P844" s="194">
        <f>Kwh!P922/production!P1094</f>
        <v>0.72301814708691503</v>
      </c>
      <c r="Q844" s="194">
        <f>Kwh!Q922/production!Q1094</f>
        <v>0.78250204415372038</v>
      </c>
    </row>
    <row r="846" spans="1:17" ht="15.5" x14ac:dyDescent="0.35">
      <c r="A846" s="33" t="s">
        <v>1</v>
      </c>
      <c r="B846" s="64" t="s">
        <v>1552</v>
      </c>
      <c r="C846" s="64" t="s">
        <v>1564</v>
      </c>
      <c r="D846" s="64" t="s">
        <v>1565</v>
      </c>
      <c r="E846" s="64" t="s">
        <v>228</v>
      </c>
      <c r="F846" s="64" t="s">
        <v>229</v>
      </c>
      <c r="G846" s="64" t="s">
        <v>230</v>
      </c>
      <c r="H846" s="64" t="s">
        <v>1613</v>
      </c>
      <c r="I846" s="65" t="s">
        <v>2215</v>
      </c>
      <c r="J846" s="64" t="s">
        <v>1614</v>
      </c>
      <c r="K846" s="64" t="s">
        <v>1615</v>
      </c>
      <c r="L846" s="64" t="s">
        <v>1616</v>
      </c>
      <c r="M846" s="64" t="s">
        <v>1617</v>
      </c>
      <c r="N846" s="64" t="s">
        <v>1618</v>
      </c>
      <c r="O846" s="64" t="s">
        <v>1619</v>
      </c>
      <c r="P846" s="64" t="s">
        <v>1620</v>
      </c>
      <c r="Q846" s="65" t="s">
        <v>2216</v>
      </c>
    </row>
    <row r="847" spans="1:17" x14ac:dyDescent="0.35">
      <c r="A847" s="33" t="s">
        <v>2</v>
      </c>
      <c r="B847" s="154">
        <f>Kwh!B925/production!B1097</f>
        <v>0.11244019138755981</v>
      </c>
      <c r="C847" s="154">
        <f>Kwh!C925/production!C1097</f>
        <v>0.11304347826086956</v>
      </c>
      <c r="D847" s="154">
        <f>Kwh!D925/production!D1097</f>
        <v>0.112565445026178</v>
      </c>
      <c r="E847" s="154">
        <f>Kwh!E925/production!E1097</f>
        <v>0.11295681063122924</v>
      </c>
      <c r="F847" s="154">
        <f>Kwh!F925/production!F1097</f>
        <v>0.11171662125340599</v>
      </c>
      <c r="G847" s="154">
        <f>Kwh!G925/production!G1097</f>
        <v>0.11212814645308924</v>
      </c>
      <c r="H847" s="154">
        <f>Kwh!H925/production!H1097</f>
        <v>0.11325301204819277</v>
      </c>
      <c r="I847" s="154">
        <f>Kwh!I925/production!I1097</f>
        <v>0.11257035647279549</v>
      </c>
      <c r="J847" s="154">
        <f>Kwh!J925/production!J1097</f>
        <v>0.11331444759206799</v>
      </c>
      <c r="K847" s="154">
        <f>Kwh!K925/production!K1097</f>
        <v>0.11304347826086956</v>
      </c>
      <c r="L847" s="154">
        <f>Kwh!L925/production!L1097</f>
        <v>0.12413793103448276</v>
      </c>
      <c r="M847" s="154">
        <f>Kwh!M925/production!M1097</f>
        <v>0.11285266457680251</v>
      </c>
      <c r="N847" s="154">
        <f>Kwh!N925/production!N1097</f>
        <v>1.1642335766423357</v>
      </c>
      <c r="O847" s="154">
        <f>Kwh!O925/production!O1097</f>
        <v>1.1637010676156583</v>
      </c>
      <c r="P847" s="154">
        <f>Kwh!P925/production!P1097</f>
        <v>1.1642857142857144</v>
      </c>
      <c r="Q847" s="154">
        <f>Kwh!Q925/production!Q1097</f>
        <v>0.56354075372480283</v>
      </c>
    </row>
    <row r="848" spans="1:17" x14ac:dyDescent="0.35">
      <c r="A848" s="33" t="s">
        <v>3</v>
      </c>
      <c r="B848" s="154">
        <f>Kwh!B926/production!B1098</f>
        <v>1.6886930983847284</v>
      </c>
      <c r="C848" s="154">
        <f>Kwh!C926/production!C1098</f>
        <v>1.9785100286532951</v>
      </c>
      <c r="D848" s="154">
        <f>Kwh!D926/production!D1098</f>
        <v>2.1595092024539877</v>
      </c>
      <c r="E848" s="154">
        <f>Kwh!E926/production!E1098</f>
        <v>1.8173784977908689</v>
      </c>
      <c r="F848" s="154">
        <f>Kwh!F926/production!F1098</f>
        <v>1.9779411764705883</v>
      </c>
      <c r="G848" s="154">
        <f>Kwh!G926/production!G1098</f>
        <v>0.99125364431486884</v>
      </c>
      <c r="H848" s="154">
        <f>Kwh!H926/production!H1098</f>
        <v>1.5955882352941178</v>
      </c>
      <c r="I848" s="154">
        <f>Kwh!I926/production!I1098</f>
        <v>1.7415895710681244</v>
      </c>
      <c r="J848" s="154">
        <f>Kwh!J926/production!J1098</f>
        <v>1.3240469208211143</v>
      </c>
      <c r="K848" s="154">
        <f>Kwh!K926/production!K1098</f>
        <v>1.3268229166666667</v>
      </c>
      <c r="L848" s="154">
        <f>Kwh!L926/production!L1098</f>
        <v>1.8354430379746836</v>
      </c>
      <c r="M848" s="154">
        <f>Kwh!M926/production!M1098</f>
        <v>1.668141592920354</v>
      </c>
      <c r="N848" s="154">
        <f>Kwh!N926/production!N1098</f>
        <v>1.6812030075187969</v>
      </c>
      <c r="O848" s="154">
        <f>Kwh!O926/production!O1098</f>
        <v>1.6134969325153374</v>
      </c>
      <c r="P848" s="154">
        <f>Kwh!P926/production!P1098</f>
        <v>1.639344262295082</v>
      </c>
      <c r="Q848" s="154">
        <f>Kwh!Q926/production!Q1098</f>
        <v>1.5760320134793597</v>
      </c>
    </row>
    <row r="849" spans="1:17" x14ac:dyDescent="0.35">
      <c r="A849" s="33" t="s">
        <v>100</v>
      </c>
      <c r="B849" s="154">
        <f>Kwh!B927/production!B1099</f>
        <v>0.87419354838709673</v>
      </c>
      <c r="C849" s="154">
        <f>Kwh!C927/production!C1099</f>
        <v>0.8571428571428571</v>
      </c>
      <c r="D849" s="154">
        <f>Kwh!D927/production!D1099</f>
        <v>0.85185185185185186</v>
      </c>
      <c r="E849" s="154">
        <f>Kwh!E927/production!E1099</f>
        <v>0.84905660377358494</v>
      </c>
      <c r="F849" s="154">
        <f>Kwh!F927/production!F1099</f>
        <v>0.82448979591836735</v>
      </c>
      <c r="G849" s="154">
        <f>Kwh!G927/production!G1099</f>
        <v>0.84897959183673466</v>
      </c>
      <c r="H849" s="154">
        <f>Kwh!H927/production!H1099</f>
        <v>0.84</v>
      </c>
      <c r="I849" s="154">
        <f>Kwh!I927/production!I1099</f>
        <v>0.85040214477211795</v>
      </c>
      <c r="J849" s="154">
        <f>Kwh!J927/production!J1099</f>
        <v>0.82</v>
      </c>
      <c r="K849" s="154">
        <f>Kwh!K927/production!K1099</f>
        <v>0.84</v>
      </c>
      <c r="L849" s="154">
        <f>Kwh!L927/production!L1099</f>
        <v>1</v>
      </c>
      <c r="M849" s="154">
        <f>Kwh!M927/production!M1099</f>
        <v>0.95744680851063835</v>
      </c>
      <c r="N849" s="154">
        <f>Kwh!N927/production!N1099</f>
        <v>0.71333333333333337</v>
      </c>
      <c r="O849" s="154">
        <f>Kwh!O927/production!O1099</f>
        <v>0.86206896551724133</v>
      </c>
      <c r="P849" s="154">
        <f>Kwh!P927/production!P1099</f>
        <v>0.95833333333333337</v>
      </c>
      <c r="Q849" s="154">
        <f>Kwh!Q927/production!Q1099</f>
        <v>0.64584382871536528</v>
      </c>
    </row>
    <row r="850" spans="1:17" x14ac:dyDescent="0.35">
      <c r="A850" s="33" t="s">
        <v>125</v>
      </c>
      <c r="B850" s="154">
        <f>Kwh!B929/production!B1101</f>
        <v>1.1211964930376483</v>
      </c>
      <c r="C850" s="154">
        <f>Kwh!C929/production!C1101</f>
        <v>1.2232232232232232</v>
      </c>
      <c r="D850" s="154">
        <f>Kwh!D929/production!D1101</f>
        <v>1.2664733790195044</v>
      </c>
      <c r="E850" s="154">
        <f>Kwh!E929/production!E1101</f>
        <v>2.6012526096033404</v>
      </c>
      <c r="F850" s="154">
        <f>Kwh!F929/production!F1101</f>
        <v>1.3309426229508197</v>
      </c>
      <c r="G850" s="154">
        <f>Kwh!G929/production!G1101</f>
        <v>1.0611877624475106</v>
      </c>
      <c r="H850" s="154">
        <f>Kwh!H929/production!H1101</f>
        <v>1.146002317497103</v>
      </c>
      <c r="I850" s="154">
        <f>Kwh!I929/production!I1101</f>
        <v>1.2493043962159154</v>
      </c>
      <c r="J850" s="154">
        <f>Kwh!J929/production!J1101</f>
        <v>1.1640653357531761</v>
      </c>
      <c r="K850" s="154">
        <f>Kwh!K929/production!K1101</f>
        <v>0.99045346062052508</v>
      </c>
      <c r="L850" s="154">
        <f>Kwh!L929/production!L1101</f>
        <v>1.4491255961844196</v>
      </c>
      <c r="M850" s="154">
        <f>Kwh!M929/production!M1101</f>
        <v>1.1625258799171843</v>
      </c>
      <c r="N850" s="154">
        <f>Kwh!N929/production!N1101</f>
        <v>1.0988939492517893</v>
      </c>
      <c r="O850" s="154">
        <f>Kwh!O929/production!O1101</f>
        <v>0.67424673109721434</v>
      </c>
      <c r="P850" s="154">
        <f>Kwh!P929/production!P1101</f>
        <v>1.2751615881809788</v>
      </c>
      <c r="Q850" s="154">
        <f>Kwh!Q929/production!Q1101</f>
        <v>1.1179722046746683</v>
      </c>
    </row>
    <row r="851" spans="1:17" x14ac:dyDescent="0.35">
      <c r="A851" s="198" t="s">
        <v>119</v>
      </c>
      <c r="B851" s="199">
        <f>Kwh!B930/production!B1102</f>
        <v>1.0878136200716846</v>
      </c>
      <c r="C851" s="199">
        <f>Kwh!C930/production!C1102</f>
        <v>1.2357723577235773</v>
      </c>
      <c r="D851" s="199">
        <f>Kwh!D930/production!D1102</f>
        <v>1.2722636327971755</v>
      </c>
      <c r="E851" s="199">
        <f>Kwh!E930/production!E1102</f>
        <v>1.5887470997679813</v>
      </c>
      <c r="F851" s="199">
        <f>Kwh!F930/production!F1102</f>
        <v>1.2729276895943562</v>
      </c>
      <c r="G851" s="199">
        <f>Kwh!G930/production!G1102</f>
        <v>0.8915980230642504</v>
      </c>
      <c r="H851" s="199">
        <f>Kwh!H930/production!H1102</f>
        <v>1.0706223798774588</v>
      </c>
      <c r="I851" s="199">
        <f>Kwh!I930/production!I1102</f>
        <v>1.1821877140899748</v>
      </c>
      <c r="J851" s="199">
        <f>Kwh!J930/production!J1102</f>
        <v>1.0779702970297029</v>
      </c>
      <c r="K851" s="199">
        <f>Kwh!K930/production!K1102</f>
        <v>0.95916030534351149</v>
      </c>
      <c r="L851" s="199">
        <f>Kwh!L930/production!L1102</f>
        <v>1.3753914988814318</v>
      </c>
      <c r="M851" s="199">
        <f>Kwh!M930/production!M1102</f>
        <v>1.1498103666245258</v>
      </c>
      <c r="N851" s="199">
        <f>Kwh!N930/production!N1102</f>
        <v>1.2311500380807312</v>
      </c>
      <c r="O851" s="199">
        <f>Kwh!O930/production!O1102</f>
        <v>0.94399731723675384</v>
      </c>
      <c r="P851" s="199">
        <f>Kwh!P930/production!P1102</f>
        <v>1.2999432463110103</v>
      </c>
      <c r="Q851" s="199">
        <f>Kwh!Q930/production!Q1102</f>
        <v>1.1153137381369207</v>
      </c>
    </row>
    <row r="852" spans="1:17" x14ac:dyDescent="0.35">
      <c r="A852" s="33" t="s">
        <v>4</v>
      </c>
      <c r="B852" s="154">
        <f>Kwh!B931/production!B1103</f>
        <v>0.42667806755023513</v>
      </c>
      <c r="C852" s="154">
        <f>Kwh!C931/production!C1103</f>
        <v>0.53778105418356059</v>
      </c>
      <c r="D852" s="154">
        <f>Kwh!D931/production!D1103</f>
        <v>0.45610625202461935</v>
      </c>
      <c r="E852" s="154">
        <f>Kwh!E931/production!E1103</f>
        <v>0.6633489461358314</v>
      </c>
      <c r="F852" s="154">
        <f>Kwh!F931/production!F1103</f>
        <v>0.59485861182519284</v>
      </c>
      <c r="G852" s="154">
        <f>Kwh!G931/production!G1103</f>
        <v>0.32030146019783323</v>
      </c>
      <c r="H852" s="154">
        <f>Kwh!H931/production!H1103</f>
        <v>0.3499554764024933</v>
      </c>
      <c r="I852" s="154">
        <f>Kwh!I931/production!I1103</f>
        <v>0.47156735350535239</v>
      </c>
      <c r="J852" s="154">
        <f>Kwh!J931/production!J1103</f>
        <v>0.54347826086956519</v>
      </c>
      <c r="K852" s="154">
        <f>Kwh!K931/production!K1103</f>
        <v>0.67614879649890591</v>
      </c>
      <c r="L852" s="154">
        <f>Kwh!L931/production!L1103</f>
        <v>0.51490970180596385</v>
      </c>
      <c r="M852" s="154">
        <f>Kwh!M931/production!M1103</f>
        <v>0.47678992918961449</v>
      </c>
      <c r="N852" s="154">
        <f>Kwh!N931/production!N1103</f>
        <v>0.40898774398547433</v>
      </c>
      <c r="O852" s="154">
        <f>Kwh!O931/production!O1103</f>
        <v>0.56595027391487573</v>
      </c>
      <c r="P852" s="154">
        <f>Kwh!P931/production!P1103</f>
        <v>0.48149575944487277</v>
      </c>
      <c r="Q852" s="154">
        <f>Kwh!Q931/production!Q1103</f>
        <v>0.51243411271793482</v>
      </c>
    </row>
    <row r="853" spans="1:17" x14ac:dyDescent="0.35">
      <c r="A853" s="33" t="s">
        <v>2193</v>
      </c>
      <c r="B853" s="154">
        <v>0</v>
      </c>
      <c r="C853" s="154">
        <v>0</v>
      </c>
      <c r="D853" s="154">
        <v>0</v>
      </c>
      <c r="E853" s="154">
        <v>0</v>
      </c>
      <c r="F853" s="154">
        <v>0</v>
      </c>
      <c r="G853" s="154">
        <v>0</v>
      </c>
      <c r="H853" s="154">
        <v>0</v>
      </c>
      <c r="I853" s="154">
        <v>0</v>
      </c>
      <c r="J853" s="153">
        <v>0</v>
      </c>
      <c r="K853" s="153">
        <v>0</v>
      </c>
      <c r="L853" s="153">
        <v>0</v>
      </c>
      <c r="M853" s="153">
        <v>0</v>
      </c>
      <c r="N853" s="153">
        <v>0</v>
      </c>
      <c r="O853" s="153">
        <v>0</v>
      </c>
      <c r="P853" s="153">
        <v>0</v>
      </c>
      <c r="Q853" s="153">
        <v>0</v>
      </c>
    </row>
    <row r="854" spans="1:17" x14ac:dyDescent="0.35">
      <c r="A854" s="33" t="s">
        <v>2195</v>
      </c>
      <c r="B854" s="154" t="e">
        <f>Kwh!B932/production!B1106</f>
        <v>#DIV/0!</v>
      </c>
      <c r="C854" s="154" t="e">
        <f>Kwh!C932/production!C1106</f>
        <v>#DIV/0!</v>
      </c>
      <c r="D854" s="154" t="e">
        <f>Kwh!D932/production!D1106</f>
        <v>#DIV/0!</v>
      </c>
      <c r="E854" s="154">
        <f>Kwh!E932/production!E1106</f>
        <v>0</v>
      </c>
      <c r="F854" s="154" t="e">
        <f>Kwh!F932/production!F1106</f>
        <v>#DIV/0!</v>
      </c>
      <c r="G854" s="154" t="e">
        <f>Kwh!G932/production!G1106</f>
        <v>#DIV/0!</v>
      </c>
      <c r="H854" s="154">
        <f>Kwh!H932/production!H1106</f>
        <v>1.6666666666666667</v>
      </c>
      <c r="I854" s="154" t="e">
        <f>Kwh!J932/production!J1106</f>
        <v>#DIV/0!</v>
      </c>
      <c r="J854" s="154">
        <f>Kwh!K932/production!K1106</f>
        <v>0</v>
      </c>
      <c r="K854" s="154" t="e">
        <f>Kwh!L932/production!L1106</f>
        <v>#DIV/0!</v>
      </c>
      <c r="L854" s="154">
        <f>Kwh!M932/production!M1106</f>
        <v>1.7</v>
      </c>
      <c r="M854" s="154">
        <f>Kwh!N932/production!N1106</f>
        <v>1.5</v>
      </c>
      <c r="N854" s="154">
        <f>Kwh!N932/production!N1106</f>
        <v>1.5</v>
      </c>
      <c r="O854" s="154">
        <f>Kwh!P932/production!P1106</f>
        <v>1.5833333333333333</v>
      </c>
      <c r="P854" s="154">
        <f>Kwh!Q932/production!Q1106</f>
        <v>0.31372549019607843</v>
      </c>
      <c r="Q854" s="153">
        <f>Kwh!Q932/production!Q1106</f>
        <v>0.31372549019607843</v>
      </c>
    </row>
    <row r="855" spans="1:17" x14ac:dyDescent="0.35">
      <c r="A855" s="33" t="s">
        <v>128</v>
      </c>
      <c r="B855" s="154">
        <v>0</v>
      </c>
      <c r="C855" s="154">
        <v>0</v>
      </c>
      <c r="D855" s="154">
        <v>0</v>
      </c>
      <c r="E855" s="154">
        <v>0</v>
      </c>
      <c r="F855" s="154">
        <v>0</v>
      </c>
      <c r="G855" s="154">
        <v>0</v>
      </c>
      <c r="H855" s="154" t="e">
        <f>Kwh!H933/production!H1108</f>
        <v>#DIV/0!</v>
      </c>
      <c r="I855" s="154" t="e">
        <f>Kwh!I933/production!I1108</f>
        <v>#DIV/0!</v>
      </c>
      <c r="J855" s="153">
        <v>0</v>
      </c>
      <c r="K855" s="153">
        <v>0</v>
      </c>
      <c r="L855" s="153">
        <v>0</v>
      </c>
      <c r="M855" s="153">
        <v>0</v>
      </c>
      <c r="N855" s="153">
        <v>0</v>
      </c>
      <c r="O855" s="153">
        <v>0</v>
      </c>
      <c r="P855" s="153" t="e">
        <f>Kwh!P933/production!P1108</f>
        <v>#DIV/0!</v>
      </c>
      <c r="Q855" s="153">
        <f>Kwh!Q933/production!Q1108</f>
        <v>0</v>
      </c>
    </row>
    <row r="856" spans="1:17" x14ac:dyDescent="0.35">
      <c r="A856" s="46" t="s">
        <v>118</v>
      </c>
      <c r="B856" s="201">
        <f>Kwh!B934/production!B1109</f>
        <v>0.42667806755023513</v>
      </c>
      <c r="C856" s="201">
        <f>Kwh!C934/production!C1109</f>
        <v>0.53778105418356059</v>
      </c>
      <c r="D856" s="201">
        <f>Kwh!D934/production!D1109</f>
        <v>0.45610625202461935</v>
      </c>
      <c r="E856" s="201">
        <f>Kwh!E934/production!E1109</f>
        <v>0.65948777648428403</v>
      </c>
      <c r="F856" s="201">
        <f>Kwh!F934/production!F1109</f>
        <v>0.59485861182519284</v>
      </c>
      <c r="G856" s="201">
        <f>Kwh!G934/production!G1109</f>
        <v>0.32030146019783323</v>
      </c>
      <c r="H856" s="201">
        <f>Kwh!H934/production!H1109</f>
        <v>0.35869084475895624</v>
      </c>
      <c r="I856" s="201">
        <f>Kwh!J934/production!I1109</f>
        <v>4.4861085328878163E-2</v>
      </c>
      <c r="J856" s="201">
        <f>Kwh!J934/production!J1109</f>
        <v>0.54347826086956519</v>
      </c>
      <c r="K856" s="201">
        <f>Kwh!K934/production!K1109</f>
        <v>0.57937499999999997</v>
      </c>
      <c r="L856" s="201">
        <f>Kwh!L934/production!L1109</f>
        <v>0.51490970180596385</v>
      </c>
      <c r="M856" s="201">
        <f>Kwh!M934/production!M1109</f>
        <v>0.48158307210031348</v>
      </c>
      <c r="N856" s="201">
        <f>Kwh!N934/production!N1109</f>
        <v>0.41293532338308458</v>
      </c>
      <c r="O856" s="201">
        <f>Kwh!O934/production!O1109</f>
        <v>0.56595027391487573</v>
      </c>
      <c r="P856" s="201">
        <f>Kwh!P934/production!P1109</f>
        <v>0.48656945510360705</v>
      </c>
      <c r="Q856" s="201">
        <f>Kwh!Q934/production!Q1109</f>
        <v>0.50680746496646079</v>
      </c>
    </row>
    <row r="857" spans="1:17" x14ac:dyDescent="0.35">
      <c r="A857" s="33" t="s">
        <v>99</v>
      </c>
      <c r="B857" s="154">
        <f>Kwh!B935/production!B1110</f>
        <v>0.50259067357512954</v>
      </c>
      <c r="C857" s="154">
        <f>Kwh!C935/production!C1110</f>
        <v>0.51184834123222744</v>
      </c>
      <c r="D857" s="154">
        <f>Kwh!D935/production!D1110</f>
        <v>0.50259067357512954</v>
      </c>
      <c r="E857" s="154">
        <f>Kwh!E935/production!E1110</f>
        <v>0.50961538461538458</v>
      </c>
      <c r="F857" s="154">
        <f>Kwh!F935/production!F1110</f>
        <v>0.50344827586206897</v>
      </c>
      <c r="G857" s="154">
        <f>Kwh!G935/production!G1110</f>
        <v>0.45374449339207046</v>
      </c>
      <c r="H857" s="154">
        <f>Kwh!H935/production!H1110</f>
        <v>0.45180722891566266</v>
      </c>
      <c r="I857" s="204">
        <f>Kwh!I935/production!I1110</f>
        <v>0.47949526813880128</v>
      </c>
      <c r="J857" s="153">
        <f>Kwh!J935/production!J1110</f>
        <v>0.46351931330472101</v>
      </c>
      <c r="K857" s="153">
        <f>Kwh!K935/production!K1110</f>
        <v>0.4585858585858586</v>
      </c>
      <c r="L857" s="153">
        <f>Kwh!L935/production!L1110</f>
        <v>0.46</v>
      </c>
      <c r="M857" s="153">
        <f>Kwh!M935/production!M1110</f>
        <v>0.45967741935483869</v>
      </c>
      <c r="N857" s="153">
        <f>Kwh!N935/production!N1110</f>
        <v>0.51141552511415522</v>
      </c>
      <c r="O857" s="153">
        <f>Kwh!O935/production!O1110</f>
        <v>0.52857142857142858</v>
      </c>
      <c r="P857" s="153">
        <f>Kwh!P935/production!P1110</f>
        <v>1</v>
      </c>
      <c r="Q857" s="153">
        <f>Kwh!Q935/production!Q1110</f>
        <v>0.60819621235641108</v>
      </c>
    </row>
    <row r="858" spans="1:17" x14ac:dyDescent="0.35">
      <c r="A858" s="33" t="s">
        <v>7</v>
      </c>
      <c r="B858" s="154">
        <f>Kwh!B936/production!B1111</f>
        <v>0.59314456035767515</v>
      </c>
      <c r="C858" s="154">
        <f>Kwh!C936/production!C1111</f>
        <v>0.59963931469792608</v>
      </c>
      <c r="D858" s="154">
        <f>Kwh!D936/production!D1111</f>
        <v>0.63076923076923075</v>
      </c>
      <c r="E858" s="154">
        <f>Kwh!E936/production!E1111</f>
        <v>0.60634328358208955</v>
      </c>
      <c r="F858" s="154">
        <f>Kwh!F936/production!F1111</f>
        <v>0.58472553699284013</v>
      </c>
      <c r="G858" s="154" t="e">
        <f>Kwh!G936/production!G1111</f>
        <v>#DIV/0!</v>
      </c>
      <c r="H858" s="154" t="e">
        <f>Kwh!H936/production!H1111</f>
        <v>#DIV/0!</v>
      </c>
      <c r="I858" s="154">
        <f>Kwh!I936/production!I1111</f>
        <v>0.60203908241291415</v>
      </c>
      <c r="J858" s="154">
        <f>Kwh!J936/production!J1111</f>
        <v>0.55310880829015541</v>
      </c>
      <c r="K858" s="154">
        <f>Kwh!K936/production!K1111</f>
        <v>0.58595194085027724</v>
      </c>
      <c r="L858" s="154">
        <f>Kwh!L936/production!L1111</f>
        <v>5.2961194029850747</v>
      </c>
      <c r="M858" s="154">
        <f>Kwh!M936/production!M1111</f>
        <v>1</v>
      </c>
      <c r="N858" s="154">
        <f>Kwh!N936/production!N1111</f>
        <v>0.53933747412008282</v>
      </c>
      <c r="O858" s="154">
        <f>Kwh!O936/production!O1111</f>
        <v>0.41666666666666669</v>
      </c>
      <c r="P858" s="154">
        <f>Kwh!P936/production!P1111</f>
        <v>0.439070351758794</v>
      </c>
      <c r="Q858" s="153">
        <f>Kwh!Q936/production!Q1111</f>
        <v>1.2664473684210527</v>
      </c>
    </row>
    <row r="859" spans="1:17" x14ac:dyDescent="0.35">
      <c r="A859" s="33" t="s">
        <v>103</v>
      </c>
      <c r="B859" s="154">
        <f>Kwh!B937/production!B1112</f>
        <v>0.47210884353741495</v>
      </c>
      <c r="C859" s="154">
        <f>Kwh!C937/production!C1112</f>
        <v>0.5397039030955586</v>
      </c>
      <c r="D859" s="154">
        <f>Kwh!D937/production!D1112</f>
        <v>0.60728744939271251</v>
      </c>
      <c r="E859" s="154">
        <f>Kwh!E937/production!E1112</f>
        <v>0.54891304347826086</v>
      </c>
      <c r="F859" s="154">
        <f>Kwh!F937/production!F1112</f>
        <v>0.55540540540540539</v>
      </c>
      <c r="G859" s="154">
        <f>Kwh!G937/production!G1112</f>
        <v>0.45032051282051283</v>
      </c>
      <c r="H859" s="154">
        <f>Kwh!H937/production!H1112</f>
        <v>0.44217687074829931</v>
      </c>
      <c r="I859" s="154">
        <f>Kwh!I937/production!I1112</f>
        <v>0.52048094558793556</v>
      </c>
      <c r="J859" s="154">
        <f>Kwh!J937/production!J1112</f>
        <v>0.41116751269035534</v>
      </c>
      <c r="K859" s="154">
        <f>Kwh!K937/production!K1112</f>
        <v>0.40657439446366783</v>
      </c>
      <c r="L859" s="154">
        <f>Kwh!L937/production!L1112</f>
        <v>0.45547945205479451</v>
      </c>
      <c r="M859" s="154">
        <f>Kwh!M937/production!M1112</f>
        <v>0.39786856127886322</v>
      </c>
      <c r="N859" s="154">
        <f>Kwh!N937/production!N1112</f>
        <v>0.52019386106623589</v>
      </c>
      <c r="O859" s="154">
        <f>Kwh!O937/production!O1112</f>
        <v>0.69946332737030414</v>
      </c>
      <c r="P859" s="154">
        <f>Kwh!P937/production!P1112</f>
        <v>0.61161524500907438</v>
      </c>
      <c r="Q859" s="153">
        <f>Kwh!Q937/production!Q1112</f>
        <v>0.49888751545117427</v>
      </c>
    </row>
    <row r="860" spans="1:17" x14ac:dyDescent="0.35">
      <c r="A860" s="54" t="s">
        <v>117</v>
      </c>
      <c r="B860" s="202">
        <f>Kwh!B938/production!B1115</f>
        <v>0.54625550660792954</v>
      </c>
      <c r="C860" s="202">
        <f>Kwh!C938/production!C1115</f>
        <v>0.56907416383906928</v>
      </c>
      <c r="D860" s="202">
        <f>Kwh!D938/production!D1115</f>
        <v>0.61010299166257964</v>
      </c>
      <c r="E860" s="202">
        <f>Kwh!E938/production!E1115</f>
        <v>0.57539682539682535</v>
      </c>
      <c r="F860" s="202">
        <f>Kwh!F938/production!F1115</f>
        <v>0.56909430438842201</v>
      </c>
      <c r="G860" s="202">
        <f>Kwh!G938/production!G1115</f>
        <v>0.45176252319109461</v>
      </c>
      <c r="H860" s="202">
        <f>Kwh!H938/production!H1115</f>
        <v>0.44659300184162065</v>
      </c>
      <c r="I860" s="202">
        <f>Kwh!I938/production!I1115</f>
        <v>0.55215062234126355</v>
      </c>
      <c r="J860" s="202">
        <f>Kwh!J938/production!J1115</f>
        <v>0.50480584390618988</v>
      </c>
      <c r="K860" s="202">
        <f>Kwh!K938/production!K1115</f>
        <v>0.52410979228486643</v>
      </c>
      <c r="L860" s="202">
        <f>Kwh!L938/production!L1115</f>
        <v>3.3950706777818049</v>
      </c>
      <c r="M860" s="202">
        <f>Kwh!M938/production!M1115</f>
        <v>0.76445479239425684</v>
      </c>
      <c r="N860" s="202">
        <f>Kwh!N938/production!N1115</f>
        <v>0.53285198555956681</v>
      </c>
      <c r="O860" s="202">
        <f>Kwh!O938/production!O1115</f>
        <v>0.49117767747230201</v>
      </c>
      <c r="P860" s="202">
        <f>Kwh!P938/production!P1115</f>
        <v>0.6282740094022834</v>
      </c>
      <c r="Q860" s="202">
        <f>Kwh!Q938/production!Q1115</f>
        <v>0.98878733127856311</v>
      </c>
    </row>
    <row r="861" spans="1:17" x14ac:dyDescent="0.35">
      <c r="A861" s="56" t="s">
        <v>9</v>
      </c>
      <c r="B861" s="203">
        <f>Kwh!B939/production!B1116</f>
        <v>0.73897197436219686</v>
      </c>
      <c r="C861" s="203">
        <f>Kwh!C939/production!C1116</f>
        <v>0.83203655674941335</v>
      </c>
      <c r="D861" s="203">
        <f>Kwh!D939/production!D1116</f>
        <v>0.89377934272300474</v>
      </c>
      <c r="E861" s="203">
        <f>Kwh!E939/production!E1116</f>
        <v>0.92194943202638324</v>
      </c>
      <c r="F861" s="203">
        <f>Kwh!F939/production!F1116</f>
        <v>0.82816679779701019</v>
      </c>
      <c r="G861" s="203">
        <f>Kwh!G939/production!G1116</f>
        <v>0.62107119948685052</v>
      </c>
      <c r="H861" s="203">
        <f>Kwh!H939/production!H1116</f>
        <v>0.71588089330024818</v>
      </c>
      <c r="I861" s="194">
        <f>Kwh!I939/production!I1116</f>
        <v>0.79879802955665025</v>
      </c>
      <c r="J861" s="194">
        <f>Kwh!J939/production!J1116</f>
        <v>0.80163009404388719</v>
      </c>
      <c r="K861" s="194">
        <f>Kwh!K939/production!K1116</f>
        <v>0.93883747831116249</v>
      </c>
      <c r="L861" s="194">
        <f>Kwh!L939/production!L1116</f>
        <v>1.7365423728813558</v>
      </c>
      <c r="M861" s="194">
        <f>Kwh!M939/production!M1116</f>
        <v>0.82443024237308571</v>
      </c>
      <c r="N861" s="194">
        <f>Kwh!N939/production!N1116</f>
        <v>0.83383725515972129</v>
      </c>
      <c r="O861" s="194">
        <f>Kwh!O939/production!O1116</f>
        <v>0.68724332648870634</v>
      </c>
      <c r="P861" s="194">
        <f>Kwh!P939/production!P1116</f>
        <v>0.66194554238032499</v>
      </c>
      <c r="Q861" s="194">
        <f>Kwh!Q939/production!Q1116</f>
        <v>0.90763030532016331</v>
      </c>
    </row>
    <row r="863" spans="1:17" ht="15.5" x14ac:dyDescent="0.35">
      <c r="A863" s="33" t="s">
        <v>1</v>
      </c>
      <c r="B863" s="64" t="s">
        <v>1621</v>
      </c>
      <c r="C863" s="64" t="s">
        <v>1656</v>
      </c>
      <c r="D863" s="64" t="s">
        <v>1657</v>
      </c>
      <c r="E863" s="64" t="s">
        <v>1658</v>
      </c>
      <c r="F863" s="64" t="s">
        <v>1659</v>
      </c>
      <c r="G863" s="64" t="s">
        <v>1660</v>
      </c>
      <c r="H863" s="64" t="s">
        <v>1661</v>
      </c>
      <c r="I863" s="65" t="s">
        <v>1622</v>
      </c>
      <c r="J863" s="64" t="s">
        <v>1662</v>
      </c>
      <c r="K863" s="64" t="s">
        <v>1664</v>
      </c>
      <c r="L863" s="64" t="s">
        <v>1665</v>
      </c>
      <c r="M863" s="64" t="s">
        <v>1666</v>
      </c>
      <c r="N863" s="64" t="s">
        <v>1667</v>
      </c>
      <c r="O863" s="64" t="s">
        <v>1668</v>
      </c>
      <c r="P863" s="64" t="s">
        <v>1669</v>
      </c>
      <c r="Q863" s="65" t="s">
        <v>1624</v>
      </c>
    </row>
    <row r="864" spans="1:17" x14ac:dyDescent="0.35">
      <c r="A864" s="33" t="s">
        <v>2</v>
      </c>
      <c r="B864" s="154">
        <f>Kwh!B942/production!B1119</f>
        <v>1.0076335877862594</v>
      </c>
      <c r="C864" s="154">
        <f>Kwh!C942/production!C1119</f>
        <v>1.1118881118881119</v>
      </c>
      <c r="D864" s="154">
        <f>Kwh!D942/production!D1119</f>
        <v>1.1209439528023599</v>
      </c>
      <c r="E864" s="154">
        <f>Kwh!E942/production!E1119</f>
        <v>1.1832669322709164</v>
      </c>
      <c r="F864" s="154">
        <f>Kwh!F942/production!F1119</f>
        <v>1.2162162162162162</v>
      </c>
      <c r="G864" s="154">
        <f>Kwh!G942/production!G1119</f>
        <v>1.2032520325203253</v>
      </c>
      <c r="H864" s="154">
        <f>Kwh!H942/production!H1119</f>
        <v>1.0581039755351682</v>
      </c>
      <c r="I864" s="154">
        <f>Kwh!I942/production!I1119</f>
        <v>1.1281800391389432</v>
      </c>
      <c r="J864" s="154">
        <f>Kwh!J942/production!J1119</f>
        <v>1.1396103896103895</v>
      </c>
      <c r="K864" s="154">
        <f>Kwh!K942/production!K1119</f>
        <v>1.1194029850746268</v>
      </c>
      <c r="L864" s="154">
        <f>Kwh!L942/production!L1119</f>
        <v>1.1925925925925926</v>
      </c>
      <c r="M864" s="154">
        <f>Kwh!M942/production!M1119</f>
        <v>1.1746575342465753</v>
      </c>
      <c r="N864" s="154">
        <f>Kwh!N942/production!N1119</f>
        <v>1.1150735294117649</v>
      </c>
      <c r="O864" s="154">
        <f>Kwh!O942/production!O1119</f>
        <v>1.1140096618357487</v>
      </c>
      <c r="P864" s="154">
        <f>Kwh!P942/production!P1119</f>
        <v>1.1108108108108108</v>
      </c>
      <c r="Q864" s="154">
        <f>Kwh!Q942/production!Q1119</f>
        <v>1.138232323232323</v>
      </c>
    </row>
    <row r="865" spans="1:17" x14ac:dyDescent="0.35">
      <c r="A865" s="33" t="s">
        <v>3</v>
      </c>
      <c r="B865" s="154">
        <f>Kwh!B943/production!B1120</f>
        <v>1.6476608187134503</v>
      </c>
      <c r="C865" s="154">
        <f>Kwh!C943/production!C1120</f>
        <v>1.7511045655375552</v>
      </c>
      <c r="D865" s="154">
        <f>Kwh!D943/production!D1120</f>
        <v>2.1654571843251089</v>
      </c>
      <c r="E865" s="154">
        <f>Kwh!E943/production!E1120</f>
        <v>2.0650289017341041</v>
      </c>
      <c r="F865" s="154">
        <f>Kwh!F943/production!F1120</f>
        <v>1.8963414634146341</v>
      </c>
      <c r="G865" s="154">
        <f>Kwh!G943/production!G1120</f>
        <v>1.3433652530779754</v>
      </c>
      <c r="H865" s="154">
        <f>Kwh!H943/production!H1120</f>
        <v>1</v>
      </c>
      <c r="I865" s="154">
        <f>Kwh!I943/production!I1120</f>
        <v>1.6908563134978229</v>
      </c>
      <c r="J865" s="154">
        <f>Kwh!J943/production!J1120</f>
        <v>1.9495798319327731</v>
      </c>
      <c r="K865" s="154">
        <f>Kwh!K943/production!K1120</f>
        <v>1.7588235294117647</v>
      </c>
      <c r="L865" s="154">
        <f>Kwh!L943/production!L1120</f>
        <v>1.9339339339339339</v>
      </c>
      <c r="M865" s="154">
        <f>Kwh!M943/production!M1120</f>
        <v>1.9114658925979682</v>
      </c>
      <c r="N865" s="154">
        <f>Kwh!N943/production!N1120</f>
        <v>2.1204644412191582</v>
      </c>
      <c r="O865" s="154">
        <f>Kwh!O943/production!O1120</f>
        <v>2.3855932203389831</v>
      </c>
      <c r="P865" s="154">
        <f>Kwh!P943/production!P1120</f>
        <v>1.682748538011696</v>
      </c>
      <c r="Q865" s="154">
        <f>Kwh!Q943/production!Q1120</f>
        <v>1.9439106145251397</v>
      </c>
    </row>
    <row r="866" spans="1:17" x14ac:dyDescent="0.35">
      <c r="A866" s="33" t="s">
        <v>100</v>
      </c>
      <c r="B866" s="154">
        <f>Kwh!B944/production!B1121</f>
        <v>0.8655172413793103</v>
      </c>
      <c r="C866" s="154">
        <f>Kwh!C944/production!C1121</f>
        <v>0.84</v>
      </c>
      <c r="D866" s="154">
        <f>Kwh!D944/production!D1121</f>
        <v>0.84799999999999998</v>
      </c>
      <c r="E866" s="154">
        <f>Kwh!E944/production!E1121</f>
        <v>0.84</v>
      </c>
      <c r="F866" s="154">
        <f>Kwh!F944/production!F1121</f>
        <v>0.86206896551724133</v>
      </c>
      <c r="G866" s="154">
        <f>Kwh!G944/production!G1121</f>
        <v>0.9375</v>
      </c>
      <c r="H866" s="154">
        <f>Kwh!H944/production!H1121</f>
        <v>0.71111111111111114</v>
      </c>
      <c r="I866" s="154">
        <f>Kwh!I944/production!I1121</f>
        <v>0.85253164556962024</v>
      </c>
      <c r="J866" s="154">
        <f>Kwh!J944/production!J1121</f>
        <v>0.84285714285714286</v>
      </c>
      <c r="K866" s="154">
        <f>Kwh!K944/production!K1121</f>
        <v>0.81599999999999995</v>
      </c>
      <c r="L866" s="154">
        <f>Kwh!L944/production!L1121</f>
        <v>0.89333333333333331</v>
      </c>
      <c r="M866" s="154">
        <f>Kwh!M944/production!M1121</f>
        <v>0.83846153846153848</v>
      </c>
      <c r="N866" s="154">
        <f>Kwh!N944/production!N1121</f>
        <v>8.9230769230769234</v>
      </c>
      <c r="O866" s="154">
        <f>Kwh!O944/production!O1121</f>
        <v>0.80733944954128445</v>
      </c>
      <c r="P866" s="154" t="e">
        <f>Kwh!P944/production!P1121</f>
        <v>#DIV/0!</v>
      </c>
      <c r="Q866" s="154">
        <f>Kwh!Q944/production!Q1121</f>
        <v>0.55809641532756493</v>
      </c>
    </row>
    <row r="867" spans="1:17" x14ac:dyDescent="0.35">
      <c r="A867" s="33" t="s">
        <v>125</v>
      </c>
      <c r="B867" s="154">
        <f>Kwh!B946/production!B1123</f>
        <v>1.2231538213479523</v>
      </c>
      <c r="C867" s="154">
        <f>Kwh!C946/production!C1123</f>
        <v>1.2402912621359223</v>
      </c>
      <c r="D867" s="154">
        <f>Kwh!D946/production!D1123</f>
        <v>0.83499616270145816</v>
      </c>
      <c r="E867" s="154">
        <f>Kwh!E946/production!E1123</f>
        <v>1.1990632318501171</v>
      </c>
      <c r="F867" s="154">
        <f>Kwh!F946/production!F1123</f>
        <v>0.69362838611217092</v>
      </c>
      <c r="G867" s="154">
        <f>Kwh!G946/production!G1123</f>
        <v>1.8578680203045685</v>
      </c>
      <c r="H867" s="154">
        <f>Kwh!H946/production!H1123</f>
        <v>1.1733230926779314</v>
      </c>
      <c r="I867" s="154">
        <f>Kwh!I946/production!I1123</f>
        <v>1.1753554502369667</v>
      </c>
      <c r="J867" s="154">
        <f>Kwh!J946/production!J1123</f>
        <v>1.1765980498374864</v>
      </c>
      <c r="K867" s="154">
        <f>Kwh!K946/production!K1123</f>
        <v>0.89951489951489949</v>
      </c>
      <c r="L867" s="154">
        <f>Kwh!L946/production!L1123</f>
        <v>1.0737958462218293</v>
      </c>
      <c r="M867" s="154">
        <f>Kwh!M946/production!M1123</f>
        <v>1.0414489724834552</v>
      </c>
      <c r="N867" s="154">
        <f>Kwh!N946/production!N1123</f>
        <v>0.96695943120033456</v>
      </c>
      <c r="O867" s="154">
        <f>Kwh!O946/production!O1123</f>
        <v>1.2096774193548387</v>
      </c>
      <c r="P867" s="154">
        <f>Kwh!P946/production!P1123</f>
        <v>0.92674124864669793</v>
      </c>
      <c r="Q867" s="154">
        <f>Kwh!Q946/production!Q1123</f>
        <v>1.066949552098067</v>
      </c>
    </row>
    <row r="868" spans="1:17" x14ac:dyDescent="0.35">
      <c r="A868" s="198" t="s">
        <v>119</v>
      </c>
      <c r="B868" s="199">
        <f>Kwh!B947/production!B1124</f>
        <v>1.2531703942817616</v>
      </c>
      <c r="C868" s="199">
        <f>Kwh!C947/production!C1124</f>
        <v>1.2972606455112559</v>
      </c>
      <c r="D868" s="199">
        <f>Kwh!D947/production!D1124</f>
        <v>1.2289810151104223</v>
      </c>
      <c r="E868" s="199">
        <f>Kwh!E947/production!E1124</f>
        <v>1.333688415446072</v>
      </c>
      <c r="F868" s="199">
        <f>Kwh!F947/production!F1124</f>
        <v>0.95307692307692304</v>
      </c>
      <c r="G868" s="199">
        <f>Kwh!G947/production!G1124</f>
        <v>1.6375925329900225</v>
      </c>
      <c r="H868" s="199">
        <f>Kwh!H947/production!H1124</f>
        <v>1.1273051754907792</v>
      </c>
      <c r="I868" s="199">
        <f>Kwh!I947/production!I1124</f>
        <v>1.2452858765619084</v>
      </c>
      <c r="J868" s="199">
        <f>Kwh!J947/production!J1124</f>
        <v>1.2614572333685321</v>
      </c>
      <c r="K868" s="199">
        <f>Kwh!K947/production!K1124</f>
        <v>1.1347858197932053</v>
      </c>
      <c r="L868" s="199">
        <f>Kwh!L947/production!L1124</f>
        <v>1.2312089168333811</v>
      </c>
      <c r="M868" s="199">
        <f>Kwh!M947/production!M1124</f>
        <v>1.1951280763435459</v>
      </c>
      <c r="N868" s="199">
        <f>Kwh!N947/production!N1124</f>
        <v>1.2458543833580982</v>
      </c>
      <c r="O868" s="199">
        <f>Kwh!O947/production!O1124</f>
        <v>1.3201979307242466</v>
      </c>
      <c r="P868" s="199">
        <f>Kwh!P947/production!P1124</f>
        <v>1.0791255665155959</v>
      </c>
      <c r="Q868" s="199">
        <f>Kwh!Q947/production!Q1124</f>
        <v>1.1863154406891983</v>
      </c>
    </row>
    <row r="869" spans="1:17" x14ac:dyDescent="0.35">
      <c r="A869" s="33" t="s">
        <v>4</v>
      </c>
      <c r="B869" s="154">
        <f>Kwh!B948/production!B1125</f>
        <v>0.39379386775027708</v>
      </c>
      <c r="C869" s="154">
        <f>Kwh!C948/production!C1125</f>
        <v>0.39176518548715861</v>
      </c>
      <c r="D869" s="154">
        <f>Kwh!D948/production!D1125</f>
        <v>0.94657312466270915</v>
      </c>
      <c r="E869" s="154">
        <f>Kwh!E948/production!E1125</f>
        <v>0.63088587390263373</v>
      </c>
      <c r="F869" s="154">
        <f>Kwh!F948/production!F1125</f>
        <v>0.46403616933826553</v>
      </c>
      <c r="G869" s="154">
        <f>Kwh!G948/production!G1125</f>
        <v>0.47240110395584178</v>
      </c>
      <c r="H869" s="154">
        <f>Kwh!H948/production!H1125</f>
        <v>0.47094926350245497</v>
      </c>
      <c r="I869" s="154">
        <f>Kwh!I948/production!I1125</f>
        <v>0.52317441158720579</v>
      </c>
      <c r="J869" s="154">
        <f>Kwh!J948/production!J1125</f>
        <v>0.42470921093995601</v>
      </c>
      <c r="K869" s="154">
        <f>Kwh!K948/production!K1125</f>
        <v>0.80979827089337175</v>
      </c>
      <c r="L869" s="154">
        <f>Kwh!L948/production!L1125</f>
        <v>0.54860557768924301</v>
      </c>
      <c r="M869" s="154">
        <f>Kwh!M948/production!M1125</f>
        <v>0.49227669576897248</v>
      </c>
      <c r="N869" s="154">
        <f>Kwh!N948/production!N1125</f>
        <v>0.68247182277497087</v>
      </c>
      <c r="O869" s="154">
        <f>Kwh!O948/production!O1125</f>
        <v>4.3687761002248637E-2</v>
      </c>
      <c r="P869" s="154">
        <f>Kwh!P948/production!P1125</f>
        <v>0.52321369772802107</v>
      </c>
      <c r="Q869" s="154">
        <f>Kwh!Q948/production!Q1125</f>
        <v>0.48069220499127041</v>
      </c>
    </row>
    <row r="870" spans="1:17" x14ac:dyDescent="0.35">
      <c r="A870" s="33" t="s">
        <v>2193</v>
      </c>
      <c r="B870" s="154">
        <v>0</v>
      </c>
      <c r="C870" s="154">
        <v>0</v>
      </c>
      <c r="D870" s="154">
        <v>0</v>
      </c>
      <c r="E870" s="154">
        <v>0</v>
      </c>
      <c r="F870" s="154">
        <v>0</v>
      </c>
      <c r="G870" s="154">
        <v>0</v>
      </c>
      <c r="H870" s="154">
        <v>0</v>
      </c>
      <c r="I870" s="154">
        <v>0</v>
      </c>
      <c r="J870" s="153">
        <v>0</v>
      </c>
      <c r="K870" s="153">
        <v>0</v>
      </c>
      <c r="L870" s="153">
        <v>0</v>
      </c>
      <c r="M870" s="153">
        <v>0</v>
      </c>
      <c r="N870" s="153">
        <v>0</v>
      </c>
      <c r="O870" s="153">
        <v>0</v>
      </c>
      <c r="P870" s="153">
        <v>0</v>
      </c>
      <c r="Q870" s="153">
        <v>0</v>
      </c>
    </row>
    <row r="871" spans="1:17" x14ac:dyDescent="0.35">
      <c r="A871" s="33" t="s">
        <v>2195</v>
      </c>
      <c r="B871" s="154">
        <f>Kwh!B949/production!B1128</f>
        <v>1.6666666666666667</v>
      </c>
      <c r="C871" s="154">
        <f>Kwh!C949/production!C1128</f>
        <v>1.64</v>
      </c>
      <c r="D871" s="154" t="e">
        <f>Kwh!D949/production!D1128</f>
        <v>#DIV/0!</v>
      </c>
      <c r="E871" s="154">
        <f>Kwh!E949/production!E1128</f>
        <v>1.5652173913043479</v>
      </c>
      <c r="F871" s="154">
        <f>Kwh!F949/production!F1128</f>
        <v>1.7</v>
      </c>
      <c r="G871" s="154">
        <f>Kwh!G949/production!G1128</f>
        <v>1.6666666666666667</v>
      </c>
      <c r="H871" s="154" t="e">
        <f>Kwh!H949/production!H1128</f>
        <v>#DIV/0!</v>
      </c>
      <c r="I871" s="154">
        <f>Kwh!I949/production!I1128</f>
        <v>1.6404494382022472</v>
      </c>
      <c r="J871" s="154" t="e">
        <f>Kwh!J949/production!J1128</f>
        <v>#DIV/0!</v>
      </c>
      <c r="K871" s="154">
        <f>Kwh!K949/production!K1128</f>
        <v>1.7083333333333333</v>
      </c>
      <c r="L871" s="154" t="e">
        <f>Kwh!L949/production!L1128</f>
        <v>#DIV/0!</v>
      </c>
      <c r="M871" s="154" t="e">
        <f>Kwh!M949/production!M1128</f>
        <v>#DIV/0!</v>
      </c>
      <c r="N871" s="154" t="e">
        <f>Kwh!N949/production!N1128</f>
        <v>#DIV/0!</v>
      </c>
      <c r="O871" s="154" t="e">
        <f>Kwh!O949/production!O1128</f>
        <v>#DIV/0!</v>
      </c>
      <c r="P871" s="154" t="e">
        <f>Kwh!P949/production!P1128</f>
        <v>#DIV/0!</v>
      </c>
      <c r="Q871" s="153">
        <f>Kwh!Q949/production!Q1128</f>
        <v>1.7083333333333333</v>
      </c>
    </row>
    <row r="872" spans="1:17" x14ac:dyDescent="0.35">
      <c r="A872" s="33" t="s">
        <v>128</v>
      </c>
      <c r="B872" s="154">
        <v>0</v>
      </c>
      <c r="C872" s="154">
        <v>0</v>
      </c>
      <c r="D872" s="154">
        <v>0</v>
      </c>
      <c r="E872" s="154">
        <v>0</v>
      </c>
      <c r="F872" s="154">
        <v>0</v>
      </c>
      <c r="G872" s="154">
        <v>0</v>
      </c>
      <c r="H872" s="154">
        <f>Kwh!H950/production!H1130</f>
        <v>0.94827586206896552</v>
      </c>
      <c r="I872" s="154">
        <f>Kwh!I950/production!I1130</f>
        <v>0.94827586206896552</v>
      </c>
      <c r="J872" s="153">
        <v>0</v>
      </c>
      <c r="K872" s="153">
        <v>0</v>
      </c>
      <c r="L872" s="153">
        <v>0</v>
      </c>
      <c r="M872" s="153">
        <v>0</v>
      </c>
      <c r="N872" s="153">
        <v>0</v>
      </c>
      <c r="O872" s="153">
        <v>0</v>
      </c>
      <c r="P872" s="153" t="e">
        <f>Kwh!P950/production!P1130</f>
        <v>#DIV/0!</v>
      </c>
      <c r="Q872" s="153" t="e">
        <f>Kwh!Q950/production!Q1130</f>
        <v>#DIV/0!</v>
      </c>
    </row>
    <row r="873" spans="1:17" x14ac:dyDescent="0.35">
      <c r="A873" s="46" t="s">
        <v>118</v>
      </c>
      <c r="B873" s="201">
        <f>Kwh!B951/production!B1131</f>
        <v>0.40220183486238531</v>
      </c>
      <c r="C873" s="201">
        <f>Kwh!C951/production!C1131</f>
        <v>0.40435835351089588</v>
      </c>
      <c r="D873" s="201">
        <f>Kwh!D951/production!D1131</f>
        <v>0.94657312466270915</v>
      </c>
      <c r="E873" s="201">
        <f>Kwh!E951/production!E1131</f>
        <v>0.63938315539739032</v>
      </c>
      <c r="F873" s="201">
        <f>Kwh!F951/production!F1131</f>
        <v>0.47411333061557276</v>
      </c>
      <c r="G873" s="201">
        <f>Kwh!G951/production!G1131</f>
        <v>0.47404685346807535</v>
      </c>
      <c r="H873" s="201">
        <f>Kwh!H951/production!H1131</f>
        <v>0.47513187641296156</v>
      </c>
      <c r="I873" s="201">
        <f>Kwh!I951/production!I1131</f>
        <v>0.5318831942789034</v>
      </c>
      <c r="J873" s="201">
        <f>Kwh!J951/production!J1131</f>
        <v>0.42470921093995601</v>
      </c>
      <c r="K873" s="201">
        <f>Kwh!K951/production!K1131</f>
        <v>0.82003798670465333</v>
      </c>
      <c r="L873" s="201">
        <f>Kwh!L951/production!L1131</f>
        <v>0.54860557768924301</v>
      </c>
      <c r="M873" s="201">
        <f>Kwh!M951/production!M1131</f>
        <v>0.49227669576897248</v>
      </c>
      <c r="N873" s="201">
        <f>Kwh!N951/production!N1131</f>
        <v>0.68247182277497087</v>
      </c>
      <c r="O873" s="201">
        <f>Kwh!O951/production!O1131</f>
        <v>4.3687761002248637E-2</v>
      </c>
      <c r="P873" s="201">
        <f>Kwh!P951/production!P1131</f>
        <v>0.52321369772802107</v>
      </c>
      <c r="Q873" s="201">
        <f>Kwh!Q951/production!Q1131</f>
        <v>0.48220330290286184</v>
      </c>
    </row>
    <row r="874" spans="1:17" x14ac:dyDescent="0.35">
      <c r="A874" s="33" t="s">
        <v>99</v>
      </c>
      <c r="B874" s="154">
        <f>Kwh!B952/production!B1132</f>
        <v>0.56914893617021278</v>
      </c>
      <c r="C874" s="154">
        <f>Kwh!C952/production!C1132</f>
        <v>0.53303964757709255</v>
      </c>
      <c r="D874" s="154">
        <f>Kwh!D952/production!D1132</f>
        <v>0.51626016260162599</v>
      </c>
      <c r="E874" s="154">
        <f>Kwh!E952/production!E1132</f>
        <v>0.46469968387776606</v>
      </c>
      <c r="F874" s="154">
        <f>Kwh!F952/production!F1132</f>
        <v>0.56281407035175879</v>
      </c>
      <c r="G874" s="154">
        <f>Kwh!G952/production!G1132</f>
        <v>0.45666666666666667</v>
      </c>
      <c r="H874" s="154">
        <f>Kwh!H952/production!H1132</f>
        <v>0.51006711409395977</v>
      </c>
      <c r="I874" s="204">
        <f>Kwh!I952/production!I1132</f>
        <v>0.49017743979721168</v>
      </c>
      <c r="J874" s="153">
        <f>Kwh!J952/production!J1132</f>
        <v>0.46056210335448777</v>
      </c>
      <c r="K874" s="153">
        <f>Kwh!K952/production!K1132</f>
        <v>0.47256637168141591</v>
      </c>
      <c r="L874" s="153">
        <f>Kwh!L952/production!L1132</f>
        <v>0.47299813780260708</v>
      </c>
      <c r="M874" s="153">
        <f>Kwh!M952/production!M1132</f>
        <v>0.46449136276391556</v>
      </c>
      <c r="N874" s="153">
        <f>Kwh!N952/production!N1132</f>
        <v>0.46780303030303028</v>
      </c>
      <c r="O874" s="153">
        <f>Kwh!O952/production!O1132</f>
        <v>0.51500000000000001</v>
      </c>
      <c r="P874" s="153">
        <f>Kwh!P952/production!P1132</f>
        <v>0.52331606217616577</v>
      </c>
      <c r="Q874" s="153">
        <f>Kwh!Q952/production!Q1132</f>
        <v>0.47216890595009597</v>
      </c>
    </row>
    <row r="875" spans="1:17" x14ac:dyDescent="0.35">
      <c r="A875" s="33" t="s">
        <v>7</v>
      </c>
      <c r="B875" s="154">
        <f>Kwh!B953/production!B1133</f>
        <v>0.39434724091520862</v>
      </c>
      <c r="C875" s="154">
        <f>Kwh!C953/production!C1133</f>
        <v>0.48207885304659498</v>
      </c>
      <c r="D875" s="154">
        <f>Kwh!D953/production!D1133</f>
        <v>0.40963855421686746</v>
      </c>
      <c r="E875" s="154">
        <f>Kwh!E953/production!E1133</f>
        <v>0.54132231404958675</v>
      </c>
      <c r="F875" s="154">
        <f>Kwh!F953/production!F1133</f>
        <v>0.38263888888888886</v>
      </c>
      <c r="G875" s="154">
        <f>Kwh!G953/production!G1133</f>
        <v>0.33753148614609574</v>
      </c>
      <c r="H875" s="154">
        <f>Kwh!H953/production!H1133</f>
        <v>0.41877637130801687</v>
      </c>
      <c r="I875" s="154">
        <f>Kwh!I953/production!I1133</f>
        <v>0.42452235985723286</v>
      </c>
      <c r="J875" s="154">
        <f>Kwh!J953/production!J1133</f>
        <v>0.36928702010968922</v>
      </c>
      <c r="K875" s="154">
        <f>Kwh!K953/production!K1133</f>
        <v>0.45213549337260678</v>
      </c>
      <c r="L875" s="154">
        <f>Kwh!L953/production!L1133</f>
        <v>0.39886444286728179</v>
      </c>
      <c r="M875" s="154">
        <f>Kwh!M953/production!M1133</f>
        <v>0.47587574355584933</v>
      </c>
      <c r="N875" s="154">
        <f>Kwh!N953/production!N1133</f>
        <v>0.47096032202415183</v>
      </c>
      <c r="O875" s="154">
        <f>Kwh!O953/production!O1133</f>
        <v>0.41983471074380163</v>
      </c>
      <c r="P875" s="154">
        <f>Kwh!P953/production!P1133</f>
        <v>0.50623441396508728</v>
      </c>
      <c r="Q875" s="153">
        <f>Kwh!Q953/production!Q1133</f>
        <v>0.44559437903532095</v>
      </c>
    </row>
    <row r="876" spans="1:17" x14ac:dyDescent="0.35">
      <c r="A876" s="33" t="s">
        <v>103</v>
      </c>
      <c r="B876" s="154">
        <f>Kwh!B954/production!B1134</f>
        <v>0.4230088495575221</v>
      </c>
      <c r="C876" s="154">
        <f>Kwh!C954/production!C1134</f>
        <v>0.51643192488262912</v>
      </c>
      <c r="D876" s="154">
        <f>Kwh!D954/production!D1134</f>
        <v>0.49517684887459806</v>
      </c>
      <c r="E876" s="154">
        <f>Kwh!E954/production!E1134</f>
        <v>0.53386454183266929</v>
      </c>
      <c r="F876" s="154">
        <f>Kwh!F954/production!F1134</f>
        <v>0.28827037773359843</v>
      </c>
      <c r="G876" s="154">
        <f>Kwh!G954/production!G1134</f>
        <v>0.35201793721973096</v>
      </c>
      <c r="H876" s="154">
        <f>Kwh!H954/production!H1134</f>
        <v>0.35686274509803922</v>
      </c>
      <c r="I876" s="154">
        <f>Kwh!I954/production!I1134</f>
        <v>0.43015579614470556</v>
      </c>
      <c r="J876" s="154">
        <f>Kwh!J954/production!J1134</f>
        <v>0.4076190476190476</v>
      </c>
      <c r="K876" s="154">
        <f>Kwh!K954/production!K1134</f>
        <v>0.42181818181818181</v>
      </c>
      <c r="L876" s="154">
        <f>Kwh!L954/production!L1134</f>
        <v>0.47145488029465932</v>
      </c>
      <c r="M876" s="154">
        <f>Kwh!M954/production!M1134</f>
        <v>0.44043321299638988</v>
      </c>
      <c r="N876" s="154">
        <f>Kwh!N954/production!N1134</f>
        <v>0.42125984251968501</v>
      </c>
      <c r="O876" s="154">
        <f>Kwh!O954/production!O1134</f>
        <v>0.43181818181818182</v>
      </c>
      <c r="P876" s="154">
        <f>Kwh!P954/production!P1134</f>
        <v>0.45541401273885351</v>
      </c>
      <c r="Q876" s="153">
        <f>Kwh!Q954/production!Q1134</f>
        <v>0.43628950050968401</v>
      </c>
    </row>
    <row r="877" spans="1:17" x14ac:dyDescent="0.35">
      <c r="A877" s="54" t="s">
        <v>117</v>
      </c>
      <c r="B877" s="202">
        <f>Kwh!B955/production!B1137</f>
        <v>0.41625725770433231</v>
      </c>
      <c r="C877" s="202">
        <f>Kwh!C955/production!C1137</f>
        <v>0.49527559055118109</v>
      </c>
      <c r="D877" s="202">
        <f>Kwh!D955/production!D1137</f>
        <v>0.44212678936605315</v>
      </c>
      <c r="E877" s="202">
        <f>Kwh!E955/production!E1137</f>
        <v>0.51258925216084184</v>
      </c>
      <c r="F877" s="202">
        <f>Kwh!F955/production!F1137</f>
        <v>0.37721755368814192</v>
      </c>
      <c r="G877" s="202">
        <f>Kwh!G955/production!G1137</f>
        <v>0.38234134804887665</v>
      </c>
      <c r="H877" s="202">
        <f>Kwh!I955/production!I1137</f>
        <v>0.43839941708664765</v>
      </c>
      <c r="I877" s="202">
        <f>Kwh!I955/production!I1132</f>
        <v>2.287705956907478</v>
      </c>
      <c r="J877" s="202">
        <f>Kwh!J955/production!J1137</f>
        <v>0.41366642174871421</v>
      </c>
      <c r="K877" s="202">
        <f>Kwh!K955/production!K1137</f>
        <v>0.45006065507480791</v>
      </c>
      <c r="L877" s="202">
        <f>Kwh!L955/production!L1137</f>
        <v>0.43069505825632787</v>
      </c>
      <c r="M877" s="202">
        <f>Kwh!M955/production!M1137</f>
        <v>0.46599690880989181</v>
      </c>
      <c r="N877" s="202">
        <f>Kwh!N955/production!N1137</f>
        <v>0.46126126126126127</v>
      </c>
      <c r="O877" s="202">
        <f>Kwh!O955/production!O1137</f>
        <v>0.4298745724059293</v>
      </c>
      <c r="P877" s="202">
        <f>Kwh!P955/production!P1137</f>
        <v>0.49443298969072164</v>
      </c>
      <c r="Q877" s="202">
        <f>Kwh!Q955/production!Q1137</f>
        <v>0.44893111638954869</v>
      </c>
    </row>
    <row r="878" spans="1:17" x14ac:dyDescent="0.35">
      <c r="A878" s="56" t="s">
        <v>9</v>
      </c>
      <c r="B878" s="203">
        <f>Kwh!B956/production!B1138</f>
        <v>0.80238684012471773</v>
      </c>
      <c r="C878" s="203">
        <f>Kwh!C956/production!C1138</f>
        <v>0.80907524411257903</v>
      </c>
      <c r="D878" s="203">
        <f>Kwh!D956/production!D1138</f>
        <v>0.8732373891554005</v>
      </c>
      <c r="E878" s="203">
        <f>Kwh!E956/production!E1138</f>
        <v>0.89312465064281721</v>
      </c>
      <c r="F878" s="203">
        <f>Kwh!F956/production!F1138</f>
        <v>0.66957033549146561</v>
      </c>
      <c r="G878" s="203">
        <f>Kwh!G956/production!G1138</f>
        <v>0.90653369134381789</v>
      </c>
      <c r="H878" s="203">
        <f>Kwh!H956/production!H1138</f>
        <v>0.80743595084357422</v>
      </c>
      <c r="I878" s="194">
        <f>Kwh!I956/production!I1138</f>
        <v>0.82188772859082448</v>
      </c>
      <c r="J878" s="194">
        <f>Kwh!J956/production!J1138</f>
        <v>0.79432224102274862</v>
      </c>
      <c r="K878" s="194">
        <f>Kwh!K956/production!K1138</f>
        <v>1.1578152874982846</v>
      </c>
      <c r="L878" s="194">
        <f>Kwh!L956/production!L1138</f>
        <v>0.69098611437985413</v>
      </c>
      <c r="M878" s="194">
        <f>Kwh!M956/production!M1138</f>
        <v>0.77827817343946382</v>
      </c>
      <c r="N878" s="194">
        <f>Kwh!N956/production!N1138</f>
        <v>0.86135659359577643</v>
      </c>
      <c r="O878" s="194">
        <f>Kwh!O956/production!O1138</f>
        <v>0.70035328753680082</v>
      </c>
      <c r="P878" s="194">
        <f>Kwh!P956/production!P1138</f>
        <v>0.78200369043742546</v>
      </c>
      <c r="Q878" s="194">
        <f>Kwh!Q956/production!Q1138</f>
        <v>0.7682117875947686</v>
      </c>
    </row>
    <row r="880" spans="1:17" ht="15.5" x14ac:dyDescent="0.35">
      <c r="A880" s="33" t="s">
        <v>1</v>
      </c>
      <c r="B880" s="64" t="s">
        <v>1588</v>
      </c>
      <c r="C880" s="64" t="s">
        <v>1724</v>
      </c>
      <c r="D880" s="64" t="s">
        <v>1725</v>
      </c>
      <c r="E880" s="64" t="s">
        <v>1726</v>
      </c>
      <c r="F880" s="64" t="s">
        <v>1727</v>
      </c>
      <c r="G880" s="64" t="s">
        <v>1728</v>
      </c>
      <c r="H880" s="64" t="s">
        <v>1729</v>
      </c>
      <c r="I880" s="65" t="s">
        <v>2267</v>
      </c>
      <c r="J880" s="64" t="s">
        <v>1730</v>
      </c>
      <c r="K880" s="64" t="s">
        <v>2259</v>
      </c>
      <c r="L880" s="64" t="s">
        <v>2260</v>
      </c>
      <c r="M880" s="64" t="s">
        <v>2261</v>
      </c>
      <c r="N880" s="64" t="s">
        <v>2262</v>
      </c>
      <c r="O880" s="64" t="s">
        <v>2263</v>
      </c>
      <c r="P880" s="64" t="s">
        <v>2264</v>
      </c>
      <c r="Q880" s="65" t="s">
        <v>2268</v>
      </c>
    </row>
    <row r="881" spans="1:18" x14ac:dyDescent="0.35">
      <c r="A881" s="33" t="s">
        <v>2</v>
      </c>
      <c r="B881" s="154" t="s">
        <v>2</v>
      </c>
      <c r="C881" s="154">
        <v>0.11244019138755981</v>
      </c>
      <c r="D881" s="154">
        <v>0.11304347826086956</v>
      </c>
      <c r="E881" s="154">
        <v>0.112565445026178</v>
      </c>
      <c r="F881" s="154">
        <v>0.11295681063122924</v>
      </c>
      <c r="G881" s="154">
        <v>0.11171662125340599</v>
      </c>
      <c r="H881" s="154">
        <v>0.11212814645308924</v>
      </c>
      <c r="I881" s="154">
        <v>0.11325301204819277</v>
      </c>
      <c r="J881" s="154">
        <v>0.11257035647279549</v>
      </c>
      <c r="K881" s="154">
        <v>0.11331444759206799</v>
      </c>
      <c r="L881" s="154">
        <v>0.11304347826086956</v>
      </c>
      <c r="M881" s="154">
        <v>0.12413793103448276</v>
      </c>
      <c r="N881" s="154">
        <v>0.11285266457680251</v>
      </c>
      <c r="O881" s="154">
        <v>1.1642335766423357</v>
      </c>
      <c r="P881" s="154">
        <v>1.1637010676156583</v>
      </c>
      <c r="Q881" s="154">
        <v>1.1642857142857144</v>
      </c>
      <c r="R881">
        <v>0.56354075372480283</v>
      </c>
    </row>
    <row r="882" spans="1:18" x14ac:dyDescent="0.35">
      <c r="A882" s="33" t="s">
        <v>3</v>
      </c>
      <c r="B882" s="154" t="s">
        <v>3</v>
      </c>
      <c r="C882" s="154">
        <v>1.6886930983847284</v>
      </c>
      <c r="D882" s="154">
        <v>1.9785100286532951</v>
      </c>
      <c r="E882" s="154">
        <v>2.1595092024539877</v>
      </c>
      <c r="F882" s="154">
        <v>1.8173784977908689</v>
      </c>
      <c r="G882" s="154">
        <v>1.9779411764705883</v>
      </c>
      <c r="H882" s="154">
        <v>0.99125364431486884</v>
      </c>
      <c r="I882" s="154">
        <v>1.5955882352941178</v>
      </c>
      <c r="J882" s="154">
        <v>1.7415895710681244</v>
      </c>
      <c r="K882" s="154">
        <v>1.3240469208211143</v>
      </c>
      <c r="L882" s="154">
        <v>1.3268229166666667</v>
      </c>
      <c r="M882" s="154">
        <v>1.8354430379746836</v>
      </c>
      <c r="N882" s="154">
        <v>1.668141592920354</v>
      </c>
      <c r="O882" s="154">
        <v>1.6812030075187969</v>
      </c>
      <c r="P882" s="154">
        <v>1.6134969325153374</v>
      </c>
      <c r="Q882" s="154">
        <v>1.639344262295082</v>
      </c>
      <c r="R882">
        <v>1.5760320134793597</v>
      </c>
    </row>
    <row r="883" spans="1:18" x14ac:dyDescent="0.35">
      <c r="A883" s="33" t="s">
        <v>100</v>
      </c>
      <c r="B883" s="154" t="s">
        <v>100</v>
      </c>
      <c r="C883" s="154">
        <v>0.87419354838709673</v>
      </c>
      <c r="D883" s="154">
        <v>0.8571428571428571</v>
      </c>
      <c r="E883" s="154">
        <v>0.85185185185185186</v>
      </c>
      <c r="F883" s="154">
        <v>0.84905660377358494</v>
      </c>
      <c r="G883" s="154">
        <v>0.82448979591836735</v>
      </c>
      <c r="H883" s="154">
        <v>0.84897959183673466</v>
      </c>
      <c r="I883" s="154">
        <v>0.84</v>
      </c>
      <c r="J883" s="154">
        <v>0.85040214477211795</v>
      </c>
      <c r="K883" s="154">
        <v>0.82</v>
      </c>
      <c r="L883" s="154">
        <v>0.84</v>
      </c>
      <c r="M883" s="154">
        <v>1</v>
      </c>
      <c r="N883" s="154">
        <v>0.95744680851063835</v>
      </c>
      <c r="O883" s="154">
        <v>0.71333333333333337</v>
      </c>
      <c r="P883" s="154">
        <v>0.86206896551724133</v>
      </c>
      <c r="Q883" s="154">
        <v>0.95833333333333337</v>
      </c>
      <c r="R883">
        <v>0.64584382871536528</v>
      </c>
    </row>
    <row r="884" spans="1:18" x14ac:dyDescent="0.35">
      <c r="A884" s="33" t="s">
        <v>125</v>
      </c>
      <c r="B884" s="154" t="s">
        <v>125</v>
      </c>
      <c r="C884" s="154">
        <v>1.1211964930376483</v>
      </c>
      <c r="D884" s="154">
        <v>1.2232232232232232</v>
      </c>
      <c r="E884" s="154">
        <v>1.2664733790195044</v>
      </c>
      <c r="F884" s="154">
        <v>2.6012526096033404</v>
      </c>
      <c r="G884" s="154">
        <v>1.3309426229508197</v>
      </c>
      <c r="H884" s="154">
        <v>1.0611877624475106</v>
      </c>
      <c r="I884" s="154">
        <v>1.146002317497103</v>
      </c>
      <c r="J884" s="154">
        <v>1.2493043962159154</v>
      </c>
      <c r="K884" s="154">
        <v>1.1640653357531761</v>
      </c>
      <c r="L884" s="154">
        <v>0.99045346062052508</v>
      </c>
      <c r="M884" s="154">
        <v>1.4491255961844196</v>
      </c>
      <c r="N884" s="154">
        <v>1.1625258799171843</v>
      </c>
      <c r="O884" s="154">
        <v>1.0988939492517893</v>
      </c>
      <c r="P884" s="154">
        <v>0.67424673109721434</v>
      </c>
      <c r="Q884" s="154">
        <v>1.2751615881809788</v>
      </c>
      <c r="R884">
        <v>1.1179722046746683</v>
      </c>
    </row>
    <row r="885" spans="1:18" x14ac:dyDescent="0.35">
      <c r="A885" s="198" t="s">
        <v>119</v>
      </c>
      <c r="B885" s="199" t="s">
        <v>119</v>
      </c>
      <c r="C885" s="199">
        <v>1.0878136200716846</v>
      </c>
      <c r="D885" s="199">
        <v>1.2357723577235773</v>
      </c>
      <c r="E885" s="199">
        <v>1.2722636327971755</v>
      </c>
      <c r="F885" s="199">
        <v>1.5887470997679813</v>
      </c>
      <c r="G885" s="199">
        <v>1.2729276895943562</v>
      </c>
      <c r="H885" s="199">
        <v>0.8915980230642504</v>
      </c>
      <c r="I885" s="199">
        <v>1.0706223798774588</v>
      </c>
      <c r="J885" s="199">
        <v>1.1821877140899748</v>
      </c>
      <c r="K885" s="199">
        <v>1.0779702970297029</v>
      </c>
      <c r="L885" s="199">
        <v>0.95916030534351149</v>
      </c>
      <c r="M885" s="199">
        <v>1.3753914988814318</v>
      </c>
      <c r="N885" s="199">
        <v>1.1498103666245258</v>
      </c>
      <c r="O885" s="199">
        <v>1.2311500380807312</v>
      </c>
      <c r="P885" s="199">
        <v>0.94399731723675384</v>
      </c>
      <c r="Q885" s="154">
        <v>1.2999432463110103</v>
      </c>
      <c r="R885">
        <v>1.1153137381369207</v>
      </c>
    </row>
    <row r="886" spans="1:18" x14ac:dyDescent="0.35">
      <c r="A886" s="33" t="s">
        <v>4</v>
      </c>
      <c r="B886" s="154" t="s">
        <v>4</v>
      </c>
      <c r="C886" s="154">
        <v>0.42667806755023513</v>
      </c>
      <c r="D886" s="154">
        <v>0.53778105418356059</v>
      </c>
      <c r="E886" s="154">
        <v>0.45610625202461935</v>
      </c>
      <c r="F886" s="154">
        <v>0.6633489461358314</v>
      </c>
      <c r="G886" s="154">
        <v>0.59485861182519284</v>
      </c>
      <c r="H886" s="154">
        <v>0.32030146019783323</v>
      </c>
      <c r="I886" s="154">
        <v>0.3499554764024933</v>
      </c>
      <c r="J886" s="154">
        <v>0.47156735350535239</v>
      </c>
      <c r="K886" s="154">
        <v>0.54347826086956519</v>
      </c>
      <c r="L886" s="154">
        <v>0.67614879649890591</v>
      </c>
      <c r="M886" s="154">
        <v>0.51490970180596385</v>
      </c>
      <c r="N886" s="154">
        <v>0.47678992918961449</v>
      </c>
      <c r="O886" s="154">
        <v>0.40898774398547433</v>
      </c>
      <c r="P886" s="154">
        <v>0.56595027391487573</v>
      </c>
      <c r="Q886" s="154">
        <v>0.48149575944487277</v>
      </c>
      <c r="R886">
        <v>0.51243411271793482</v>
      </c>
    </row>
    <row r="887" spans="1:18" x14ac:dyDescent="0.35">
      <c r="A887" s="33" t="s">
        <v>2193</v>
      </c>
      <c r="B887" s="154" t="s">
        <v>2193</v>
      </c>
      <c r="C887" s="154">
        <v>0</v>
      </c>
      <c r="D887" s="154">
        <v>0</v>
      </c>
      <c r="E887" s="154">
        <v>0</v>
      </c>
      <c r="F887" s="154">
        <v>0</v>
      </c>
      <c r="G887" s="154">
        <v>0</v>
      </c>
      <c r="H887" s="154">
        <v>0</v>
      </c>
      <c r="I887" s="154">
        <v>0</v>
      </c>
      <c r="J887" s="154">
        <v>0</v>
      </c>
      <c r="K887" s="154">
        <v>0</v>
      </c>
      <c r="L887" s="154">
        <v>0</v>
      </c>
      <c r="M887" s="154">
        <v>0</v>
      </c>
      <c r="N887" s="154">
        <v>0</v>
      </c>
      <c r="O887" s="153">
        <v>0</v>
      </c>
      <c r="P887" s="153">
        <v>0</v>
      </c>
      <c r="Q887" s="154">
        <v>0</v>
      </c>
      <c r="R887">
        <v>0</v>
      </c>
    </row>
    <row r="888" spans="1:18" x14ac:dyDescent="0.35">
      <c r="A888" s="33" t="s">
        <v>2195</v>
      </c>
      <c r="B888" s="154" t="s">
        <v>2195</v>
      </c>
      <c r="C888" s="154" t="e">
        <v>#DIV/0!</v>
      </c>
      <c r="D888" s="154" t="e">
        <v>#DIV/0!</v>
      </c>
      <c r="E888" s="154" t="e">
        <v>#DIV/0!</v>
      </c>
      <c r="F888" s="154">
        <v>0</v>
      </c>
      <c r="G888" s="154" t="e">
        <v>#DIV/0!</v>
      </c>
      <c r="H888" s="154" t="e">
        <v>#DIV/0!</v>
      </c>
      <c r="I888" s="154">
        <v>1.6666666666666667</v>
      </c>
      <c r="J888" s="154" t="e">
        <v>#DIV/0!</v>
      </c>
      <c r="K888" s="154">
        <v>0</v>
      </c>
      <c r="L888" s="154" t="e">
        <v>#DIV/0!</v>
      </c>
      <c r="M888" s="154">
        <v>1.7</v>
      </c>
      <c r="N888" s="154">
        <v>1.5</v>
      </c>
      <c r="O888">
        <v>1.5</v>
      </c>
      <c r="P888" s="154">
        <v>1.5833333333333333</v>
      </c>
      <c r="Q888" s="154">
        <v>0.31372549019607843</v>
      </c>
      <c r="R888">
        <v>0.31372549019607843</v>
      </c>
    </row>
    <row r="889" spans="1:18" x14ac:dyDescent="0.35">
      <c r="A889" s="33" t="s">
        <v>128</v>
      </c>
      <c r="B889" s="154" t="s">
        <v>128</v>
      </c>
      <c r="C889" s="154">
        <v>0</v>
      </c>
      <c r="D889" s="154">
        <v>0</v>
      </c>
      <c r="E889" s="154">
        <v>0</v>
      </c>
      <c r="F889" s="154">
        <v>0</v>
      </c>
      <c r="G889" s="154">
        <v>0</v>
      </c>
      <c r="H889" s="154">
        <v>0</v>
      </c>
      <c r="I889" s="154">
        <v>1.2</v>
      </c>
      <c r="J889" s="154" t="e">
        <v>#DIV/0!</v>
      </c>
      <c r="K889" s="154">
        <v>0</v>
      </c>
      <c r="L889" s="154">
        <v>0</v>
      </c>
      <c r="M889" s="154">
        <v>0</v>
      </c>
      <c r="N889" s="154">
        <v>0</v>
      </c>
      <c r="O889" s="153">
        <v>0</v>
      </c>
      <c r="P889" s="153">
        <v>0</v>
      </c>
      <c r="Q889" s="154">
        <v>1.4</v>
      </c>
      <c r="R889">
        <v>0</v>
      </c>
    </row>
    <row r="890" spans="1:18" x14ac:dyDescent="0.35">
      <c r="A890" s="46" t="s">
        <v>118</v>
      </c>
      <c r="B890" s="201" t="s">
        <v>118</v>
      </c>
      <c r="C890" s="201">
        <v>0.42667806755023513</v>
      </c>
      <c r="D890" s="201">
        <v>0.53778105418356059</v>
      </c>
      <c r="E890" s="201">
        <v>0.45610625202461935</v>
      </c>
      <c r="F890" s="201">
        <v>0.65948777648428403</v>
      </c>
      <c r="G890" s="201">
        <v>0.59485861182519284</v>
      </c>
      <c r="H890" s="201">
        <v>0.32030146019783323</v>
      </c>
      <c r="I890" s="201">
        <v>0.35869084475895624</v>
      </c>
      <c r="J890" s="201">
        <v>4.4861085328878163E-2</v>
      </c>
      <c r="K890" s="201">
        <v>0.54347826086956519</v>
      </c>
      <c r="L890" s="201">
        <v>0.57937499999999997</v>
      </c>
      <c r="M890" s="201">
        <v>0.51490970180596385</v>
      </c>
      <c r="N890" s="201">
        <v>0.48158307210031348</v>
      </c>
      <c r="O890" s="201">
        <v>0.41293532338308458</v>
      </c>
      <c r="P890" s="201">
        <v>0.56595027391487573</v>
      </c>
      <c r="Q890" s="201">
        <v>0.56595027391487573</v>
      </c>
      <c r="R890">
        <v>0.50680746496646079</v>
      </c>
    </row>
    <row r="891" spans="1:18" x14ac:dyDescent="0.35">
      <c r="A891" s="33" t="s">
        <v>99</v>
      </c>
      <c r="B891" s="154" t="s">
        <v>99</v>
      </c>
      <c r="C891" s="154">
        <v>0.50259067357512954</v>
      </c>
      <c r="D891" s="154">
        <v>0.51184834123222744</v>
      </c>
      <c r="E891" s="154">
        <v>0.50259067357512954</v>
      </c>
      <c r="F891" s="154">
        <v>0.50961538461538458</v>
      </c>
      <c r="G891" s="154">
        <v>0.50344827586206897</v>
      </c>
      <c r="H891" s="154">
        <v>0.45374449339207046</v>
      </c>
      <c r="I891" s="154">
        <v>0.45180722891566266</v>
      </c>
      <c r="J891" s="154">
        <v>0.47949526813880128</v>
      </c>
      <c r="K891" s="154">
        <v>0.46351931330472101</v>
      </c>
      <c r="L891" s="154">
        <v>0.4585858585858586</v>
      </c>
      <c r="M891" s="154">
        <v>0.46</v>
      </c>
      <c r="N891" s="154">
        <v>0.45967741935483869</v>
      </c>
      <c r="O891" s="154">
        <v>0.51141552511415522</v>
      </c>
      <c r="P891" s="154">
        <v>0.52857142857142858</v>
      </c>
      <c r="Q891" s="154">
        <v>1</v>
      </c>
      <c r="R891">
        <v>0.60819621235641108</v>
      </c>
    </row>
    <row r="892" spans="1:18" x14ac:dyDescent="0.35">
      <c r="A892" s="33" t="s">
        <v>7</v>
      </c>
      <c r="B892" s="154" t="s">
        <v>7</v>
      </c>
      <c r="C892" s="154">
        <v>0.59314456035767515</v>
      </c>
      <c r="D892" s="154">
        <v>0.59963931469792608</v>
      </c>
      <c r="E892" s="154">
        <v>0.63076923076923075</v>
      </c>
      <c r="F892" s="154">
        <v>0.60634328358208955</v>
      </c>
      <c r="G892" s="154">
        <v>0.58472553699284013</v>
      </c>
      <c r="H892" s="154">
        <v>0.58472553699284013</v>
      </c>
      <c r="I892" s="154">
        <v>0.58472553699284013</v>
      </c>
      <c r="J892" s="154">
        <v>0.60203908241291415</v>
      </c>
      <c r="K892" s="154">
        <v>0.55310880829015541</v>
      </c>
      <c r="L892" s="154">
        <v>0.58595194085027724</v>
      </c>
      <c r="M892" s="154">
        <v>5.2961194029850747</v>
      </c>
      <c r="N892" s="154">
        <v>1</v>
      </c>
      <c r="O892" s="154">
        <v>0.53933747412008282</v>
      </c>
      <c r="P892" s="154">
        <v>0.41666666666666669</v>
      </c>
      <c r="Q892" s="154">
        <v>0.439070351758794</v>
      </c>
      <c r="R892">
        <v>1.2664473684210527</v>
      </c>
    </row>
    <row r="893" spans="1:18" x14ac:dyDescent="0.35">
      <c r="A893" s="33" t="s">
        <v>103</v>
      </c>
      <c r="B893" s="154" t="s">
        <v>103</v>
      </c>
      <c r="C893" s="154">
        <v>0.47210884353741495</v>
      </c>
      <c r="D893" s="154">
        <v>0.5397039030955586</v>
      </c>
      <c r="E893" s="154">
        <v>0.60728744939271251</v>
      </c>
      <c r="F893" s="154">
        <v>0.54891304347826086</v>
      </c>
      <c r="G893" s="154">
        <v>0.55540540540540539</v>
      </c>
      <c r="H893" s="154">
        <v>0.45032051282051283</v>
      </c>
      <c r="I893" s="154">
        <v>0.44217687074829931</v>
      </c>
      <c r="J893" s="154">
        <v>0.52048094558793556</v>
      </c>
      <c r="K893" s="154">
        <v>0.41116751269035534</v>
      </c>
      <c r="L893" s="154">
        <v>0.40657439446366783</v>
      </c>
      <c r="M893" s="154">
        <v>0.45547945205479451</v>
      </c>
      <c r="N893" s="154">
        <v>0.39786856127886322</v>
      </c>
      <c r="O893" s="154">
        <v>0.52019386106623589</v>
      </c>
      <c r="P893" s="154">
        <v>0.69946332737030414</v>
      </c>
      <c r="Q893" s="154">
        <v>0.61161524500907438</v>
      </c>
      <c r="R893">
        <v>0.49888751545117427</v>
      </c>
    </row>
    <row r="894" spans="1:18" x14ac:dyDescent="0.35">
      <c r="A894" s="54" t="s">
        <v>117</v>
      </c>
      <c r="B894" s="202" t="s">
        <v>117</v>
      </c>
      <c r="C894" s="202">
        <v>0.54625550660792954</v>
      </c>
      <c r="D894" s="202">
        <v>0.56907416383906928</v>
      </c>
      <c r="E894" s="202">
        <v>0.61010299166257964</v>
      </c>
      <c r="F894" s="202">
        <v>0.57539682539682535</v>
      </c>
      <c r="G894" s="202">
        <v>0.56909430438842201</v>
      </c>
      <c r="H894" s="202">
        <v>0.45176252319109461</v>
      </c>
      <c r="I894" s="202">
        <v>0.44659300184162065</v>
      </c>
      <c r="J894" s="202">
        <v>0.55215062234126355</v>
      </c>
      <c r="K894" s="202">
        <v>0.50480584390618988</v>
      </c>
      <c r="L894" s="202">
        <v>0.52410979228486643</v>
      </c>
      <c r="M894" s="202">
        <v>3.3950706777818049</v>
      </c>
      <c r="N894" s="202">
        <v>0.76445479239425684</v>
      </c>
      <c r="O894" s="202">
        <v>0.53285198555956681</v>
      </c>
      <c r="P894" s="202">
        <v>0.49117767747230201</v>
      </c>
      <c r="Q894" s="154">
        <v>0.6282740094022834</v>
      </c>
      <c r="R894">
        <v>0.98878733127856311</v>
      </c>
    </row>
    <row r="895" spans="1:18" x14ac:dyDescent="0.35">
      <c r="A895" s="209" t="s">
        <v>9</v>
      </c>
      <c r="B895" s="210" t="s">
        <v>9</v>
      </c>
      <c r="C895" s="210">
        <v>0.73897197436219686</v>
      </c>
      <c r="D895" s="210">
        <v>0.83203655674941335</v>
      </c>
      <c r="E895" s="210">
        <v>0.89377934272300474</v>
      </c>
      <c r="F895" s="210">
        <v>0.92194943202638324</v>
      </c>
      <c r="G895" s="210">
        <v>0.82816679779701019</v>
      </c>
      <c r="H895" s="210">
        <v>0.62107119948685052</v>
      </c>
      <c r="I895" s="210">
        <v>0.71588089330024818</v>
      </c>
      <c r="J895" s="210">
        <v>0.79879802955665025</v>
      </c>
      <c r="K895" s="210">
        <v>0.80163009404388719</v>
      </c>
      <c r="L895" s="210">
        <v>0.93883747831116249</v>
      </c>
      <c r="M895" s="210">
        <v>1.7365423728813558</v>
      </c>
      <c r="N895" s="210">
        <v>0.82443024237308571</v>
      </c>
      <c r="O895" s="210">
        <v>0.83383725515972129</v>
      </c>
      <c r="P895" s="210">
        <v>0.68724332648870634</v>
      </c>
      <c r="Q895" s="210">
        <v>0.68724332648870601</v>
      </c>
      <c r="R895">
        <v>0.90763030532016331</v>
      </c>
    </row>
    <row r="897" spans="1:17" ht="15.5" x14ac:dyDescent="0.35">
      <c r="A897" s="33" t="s">
        <v>1</v>
      </c>
      <c r="B897" s="64" t="s">
        <v>2276</v>
      </c>
      <c r="C897" s="64" t="s">
        <v>2277</v>
      </c>
      <c r="D897" s="64" t="s">
        <v>2278</v>
      </c>
      <c r="E897" s="64" t="s">
        <v>2279</v>
      </c>
      <c r="F897" s="64" t="s">
        <v>2280</v>
      </c>
      <c r="G897" s="64" t="s">
        <v>2281</v>
      </c>
      <c r="H897" s="64" t="s">
        <v>2282</v>
      </c>
      <c r="I897" s="65" t="s">
        <v>2283</v>
      </c>
      <c r="J897" s="64" t="s">
        <v>2284</v>
      </c>
      <c r="K897" s="64" t="s">
        <v>2285</v>
      </c>
      <c r="L897" s="64" t="s">
        <v>2286</v>
      </c>
      <c r="M897" s="64" t="s">
        <v>2287</v>
      </c>
      <c r="N897" s="64" t="s">
        <v>2288</v>
      </c>
      <c r="O897" s="64" t="s">
        <v>2289</v>
      </c>
      <c r="P897" s="64" t="s">
        <v>2290</v>
      </c>
      <c r="Q897" s="65" t="s">
        <v>2291</v>
      </c>
    </row>
    <row r="898" spans="1:17" x14ac:dyDescent="0.35">
      <c r="A898" s="33" t="s">
        <v>2</v>
      </c>
      <c r="B898" s="154">
        <f>Kwh!B976/production!B1164</f>
        <v>1.1175895765472312</v>
      </c>
      <c r="C898" s="154">
        <f>Kwh!C976/production!C1164</f>
        <v>1.1145320197044335</v>
      </c>
      <c r="D898" s="154">
        <f>Kwh!D976/production!D1164</f>
        <v>1.1198675496688741</v>
      </c>
      <c r="E898" s="154">
        <f>Kwh!E976/production!E1164</f>
        <v>1.1176470588235294</v>
      </c>
      <c r="F898" s="154">
        <f>Kwh!F976/production!F1164</f>
        <v>1.1236781609195403</v>
      </c>
      <c r="G898" s="154">
        <f>Kwh!G976/production!G1164</f>
        <v>1.125945945945946</v>
      </c>
      <c r="H898" s="154">
        <f>Kwh!H976/production!H1164</f>
        <v>1.1187290969899666</v>
      </c>
      <c r="I898" s="154">
        <f>Kwh!I976/production!I1164</f>
        <v>1.1197863078749504</v>
      </c>
      <c r="J898" s="154">
        <f>Kwh!J976/production!J1164</f>
        <v>1.1273311897106111</v>
      </c>
      <c r="K898" s="154">
        <f>Kwh!K976/production!K1164</f>
        <v>1.1258358662613981</v>
      </c>
      <c r="L898" s="154">
        <f>Kwh!L976/production!L1164</f>
        <v>1.1363057324840764</v>
      </c>
      <c r="M898" s="154">
        <f>Kwh!M976/production!M1164</f>
        <v>1.1545454545454545</v>
      </c>
      <c r="N898" s="154">
        <f>Kwh!N976/production!N1164</f>
        <v>1.1274193548387097</v>
      </c>
      <c r="O898" s="154">
        <f>Kwh!O976/production!O1164</f>
        <v>1.1284829721362228</v>
      </c>
      <c r="P898" s="154">
        <f>Kwh!P976/production!P1164</f>
        <v>1.1000000000000001</v>
      </c>
      <c r="Q898" s="154">
        <f>Kwh!Q976/production!Q1164</f>
        <v>1.1284783620288505</v>
      </c>
    </row>
    <row r="899" spans="1:17" x14ac:dyDescent="0.35">
      <c r="A899" s="33" t="s">
        <v>3</v>
      </c>
      <c r="B899" s="154">
        <f>Kwh!B977/production!B1165</f>
        <v>1.3683409436834095</v>
      </c>
      <c r="C899" s="154">
        <f>Kwh!C977/production!C1165</f>
        <v>1.7352496217851741</v>
      </c>
      <c r="D899" s="154">
        <f>Kwh!D977/production!D1165</f>
        <v>0.82621951219512191</v>
      </c>
      <c r="E899" s="154">
        <f>Kwh!E977/production!E1165</f>
        <v>1.6043360433604337</v>
      </c>
      <c r="F899" s="154">
        <f>Kwh!F977/production!F1165</f>
        <v>2.1246290801186944</v>
      </c>
      <c r="G899" s="154">
        <f>Kwh!G977/production!G1165</f>
        <v>1.6146926536731634</v>
      </c>
      <c r="H899" s="154">
        <f>Kwh!H977/production!H1165</f>
        <v>2.0506329113924049</v>
      </c>
      <c r="I899" s="154">
        <f>Kwh!I977/production!I1165</f>
        <v>1.6172892209178229</v>
      </c>
      <c r="J899" s="154">
        <f>Kwh!J977/production!J1159</f>
        <v>0.55538752362948962</v>
      </c>
      <c r="K899" s="154">
        <f>Kwh!K977/production!K1159</f>
        <v>0.72793354101765317</v>
      </c>
      <c r="L899" s="154">
        <f>Kwh!L977/production!L1159</f>
        <v>0.5287546545304096</v>
      </c>
      <c r="M899" s="154">
        <f>Kwh!M977/production!M1159</f>
        <v>0.98668639053254437</v>
      </c>
      <c r="N899" s="154">
        <f>Kwh!N977/production!N1159</f>
        <v>0.50949829517778855</v>
      </c>
      <c r="O899" s="154">
        <f>Kwh!O977/production!O1159</f>
        <v>0.65846841811067636</v>
      </c>
      <c r="P899" s="154">
        <f>Kwh!P977/production!P1159</f>
        <v>0.51843817787418656</v>
      </c>
      <c r="Q899" s="154">
        <f>Kwh!Q977/production!Q1159</f>
        <v>0.61448194933388556</v>
      </c>
    </row>
    <row r="900" spans="1:17" x14ac:dyDescent="0.35">
      <c r="A900" s="33" t="s">
        <v>100</v>
      </c>
      <c r="B900" s="154">
        <f>Kwh!B978/production!B1166</f>
        <v>0.86206896551724133</v>
      </c>
      <c r="C900" s="154">
        <f>Kwh!C978/production!C1166</f>
        <v>0.9285714285714286</v>
      </c>
      <c r="D900" s="154">
        <f>Kwh!D978/production!D1166</f>
        <v>0.9</v>
      </c>
      <c r="E900" s="154">
        <f>Kwh!E978/production!E1166</f>
        <v>0.81751824817518248</v>
      </c>
      <c r="F900" s="154">
        <f>Kwh!F978/production!F1166</f>
        <v>0.87068965517241381</v>
      </c>
      <c r="G900" s="154">
        <f>Kwh!G978/production!G1166</f>
        <v>0.88461538461538458</v>
      </c>
      <c r="H900" s="154">
        <f>Kwh!H978/production!H1166</f>
        <v>0.90666666666666662</v>
      </c>
      <c r="I900" s="154">
        <f>Kwh!I978/production!I1166</f>
        <v>0.88176033934252385</v>
      </c>
      <c r="J900" s="154">
        <f>Kwh!J978/production!J1160</f>
        <v>3.2417195207892879E-2</v>
      </c>
      <c r="K900" s="154">
        <f>Kwh!K978/production!K1160</f>
        <v>2.4500907441016333E-2</v>
      </c>
      <c r="L900" s="154">
        <f>Kwh!L978/production!L1160</f>
        <v>2.3275319773537428E-2</v>
      </c>
      <c r="M900" s="154">
        <f>Kwh!M978/production!M1160</f>
        <v>2.3329919198816433E-2</v>
      </c>
      <c r="N900" s="154">
        <f>Kwh!N978/production!N1160</f>
        <v>2.6714158504007122E-2</v>
      </c>
      <c r="O900" s="154">
        <f>Kwh!O978/production!O1160</f>
        <v>3.414367659109533E-2</v>
      </c>
      <c r="P900" s="154">
        <f>Kwh!P978/production!P1160</f>
        <v>2.8633641807294503E-2</v>
      </c>
      <c r="Q900" s="154">
        <f>Kwh!Q978/production!Q1160</f>
        <v>2.7294049608019535E-2</v>
      </c>
    </row>
    <row r="901" spans="1:17" x14ac:dyDescent="0.35">
      <c r="A901" s="33" t="s">
        <v>125</v>
      </c>
      <c r="B901" s="154">
        <f>Kwh!B980/production!B1168</f>
        <v>0.72411655300681954</v>
      </c>
      <c r="C901" s="154">
        <f>Kwh!C980/production!C1168</f>
        <v>0.76658354114713212</v>
      </c>
      <c r="D901" s="154">
        <f>Kwh!D980/production!D1168</f>
        <v>1.5775609756097562</v>
      </c>
      <c r="E901" s="154">
        <f>Kwh!E980/production!E1168</f>
        <v>0.87337554148617125</v>
      </c>
      <c r="F901" s="154">
        <f>Kwh!F980/production!F1168</f>
        <v>0.86968888888888884</v>
      </c>
      <c r="G901" s="154">
        <f>Kwh!G980/production!G1168</f>
        <v>0.80063157894736847</v>
      </c>
      <c r="H901" s="154">
        <f>Kwh!H980/production!H1168</f>
        <v>0.73527793065492575</v>
      </c>
      <c r="I901" s="154">
        <f>Kwh!I980/production!I1168</f>
        <v>0.83158561196628544</v>
      </c>
      <c r="J901" s="211">
        <f>Kwh!J980/production!J1168</f>
        <v>0.7144221585482331</v>
      </c>
      <c r="K901" s="211">
        <f>Kwh!K980/production!K1168</f>
        <v>0.79566648381788263</v>
      </c>
      <c r="L901" s="211">
        <f>Kwh!L980/production!L1168</f>
        <v>0.67175360710321863</v>
      </c>
      <c r="M901" s="211">
        <f>Kwh!M980/production!M1168</f>
        <v>0.74359756097560981</v>
      </c>
      <c r="N901" s="211">
        <f>Kwh!N980/production!N1168</f>
        <v>1.0248217586480064</v>
      </c>
      <c r="O901" s="211">
        <f>Kwh!O980/production!O1168</f>
        <v>0.86183271481587209</v>
      </c>
      <c r="P901" s="211">
        <f>Kwh!P980/production!P1168</f>
        <v>0.76200738916256161</v>
      </c>
      <c r="Q901" s="211">
        <f>Kwh!Q980/production!Q1168</f>
        <v>0.8005287289850882</v>
      </c>
    </row>
    <row r="902" spans="1:17" x14ac:dyDescent="0.35">
      <c r="A902" s="198" t="s">
        <v>119</v>
      </c>
      <c r="B902" s="212">
        <f>Kwh!B981/production!B1169</f>
        <v>0.85448660714285707</v>
      </c>
      <c r="C902" s="212">
        <f>Kwh!C981/production!C1169</f>
        <v>0.92094455852156054</v>
      </c>
      <c r="D902" s="212">
        <f>Kwh!D981/production!D1169</f>
        <v>1.219077474249888</v>
      </c>
      <c r="E902" s="212">
        <f>Kwh!E981/production!E1169</f>
        <v>1.0144763628138431</v>
      </c>
      <c r="F902" s="212">
        <f>Kwh!F981/production!F1169</f>
        <v>1.0070054550674705</v>
      </c>
      <c r="G902" s="212">
        <f>Kwh!G981/production!G1169</f>
        <v>0.91394079708946596</v>
      </c>
      <c r="H902" s="212">
        <f>Kwh!H981/production!H1169</f>
        <v>0.92732617068720857</v>
      </c>
      <c r="I902" s="212">
        <f>Kwh!I981/production!I1169</f>
        <v>0.96073119028951415</v>
      </c>
      <c r="J902" s="213">
        <f>Kwh!J981/production!J1169</f>
        <v>0.96801249163506586</v>
      </c>
      <c r="K902" s="213">
        <f>Kwh!K981/production!K1169</f>
        <v>0.99825380710659894</v>
      </c>
      <c r="L902" s="213">
        <f>Kwh!L981/production!L1169</f>
        <v>0.88329547800949826</v>
      </c>
      <c r="M902" s="213">
        <f>Kwh!M981/production!M1169</f>
        <v>0.96753739674034389</v>
      </c>
      <c r="N902" s="213">
        <f>Kwh!N981/production!N1169</f>
        <v>1.1034440842787683</v>
      </c>
      <c r="O902" s="213">
        <f>Kwh!O981/production!O1169</f>
        <v>0.99575745033112584</v>
      </c>
      <c r="P902" s="213">
        <f>Kwh!P981/production!P1169</f>
        <v>0.93524142451387382</v>
      </c>
      <c r="Q902" s="213">
        <f>Kwh!Q981/production!Q1169</f>
        <v>0.96919787055867923</v>
      </c>
    </row>
    <row r="903" spans="1:17" x14ac:dyDescent="0.35">
      <c r="A903" s="33" t="s">
        <v>4</v>
      </c>
      <c r="B903" s="154">
        <f>Kwh!B982/production!B1164</f>
        <v>1.8794788273615635</v>
      </c>
      <c r="C903" s="154">
        <f>Kwh!C982/production!C1164</f>
        <v>2.2980295566502464</v>
      </c>
      <c r="D903" s="154">
        <f>Kwh!D982/production!D1164</f>
        <v>1.5364238410596027</v>
      </c>
      <c r="E903" s="154">
        <f>Kwh!E982/production!E1164</f>
        <v>3.4632352941176472</v>
      </c>
      <c r="F903" s="154">
        <f>Kwh!F982/production!F1164</f>
        <v>3.7333333333333334</v>
      </c>
      <c r="G903" s="154">
        <f>Kwh!G982/production!G1164</f>
        <v>3.2972972972972974</v>
      </c>
      <c r="H903" s="154">
        <f>Kwh!H982/production!H1164</f>
        <v>5.0301003344481607</v>
      </c>
      <c r="I903" s="154">
        <f>Kwh!I981/production!I1169</f>
        <v>0.96073119028951415</v>
      </c>
      <c r="J903" s="211">
        <f>Kwh!J982/production!J1170</f>
        <v>1.0674525212835626</v>
      </c>
      <c r="K903" s="211">
        <f>Kwh!K982/production!K1170</f>
        <v>1.0051085568326947</v>
      </c>
      <c r="L903" s="211">
        <f>Kwh!L982/production!L1170</f>
        <v>1.0738552437223043</v>
      </c>
      <c r="M903" s="211">
        <f>Kwh!M982/production!M1170</f>
        <v>1.0599571734475375</v>
      </c>
      <c r="N903" s="211">
        <f>Kwh!N982/production!N1170</f>
        <v>0.35707502374169042</v>
      </c>
      <c r="O903" s="211">
        <f>Kwh!O982/production!O1170</f>
        <v>0.71031096563011453</v>
      </c>
      <c r="P903" s="211">
        <f>Kwh!P982/production!P1170</f>
        <v>0.62049252418645562</v>
      </c>
      <c r="Q903" s="211">
        <f>Kwh!Q982/production!Q1170</f>
        <v>0.84620563624122347</v>
      </c>
    </row>
    <row r="904" spans="1:17" x14ac:dyDescent="0.35">
      <c r="A904" s="33" t="s">
        <v>2193</v>
      </c>
      <c r="B904" s="154">
        <f>Kwh!B983/production!B1165</f>
        <v>0</v>
      </c>
      <c r="C904" s="154">
        <f>Kwh!C983/production!C1165</f>
        <v>3.0257186081694403E-2</v>
      </c>
      <c r="D904" s="154">
        <f>Kwh!D983/production!D1165</f>
        <v>3.048780487804878E-2</v>
      </c>
      <c r="E904" s="154">
        <f>Kwh!E983/production!E1165</f>
        <v>2.7100271002710029E-2</v>
      </c>
      <c r="F904" s="154">
        <f>Kwh!F983/production!F1165</f>
        <v>2.967359050445104E-2</v>
      </c>
      <c r="G904" s="154">
        <f>Kwh!G983/production!G1165</f>
        <v>2.9985007496251874E-2</v>
      </c>
      <c r="H904" s="154">
        <f>Kwh!H983/production!H1165</f>
        <v>3.1645569620253167E-2</v>
      </c>
      <c r="I904" s="154">
        <f>Kwh!I982/production!I1170</f>
        <v>0.92248062015503873</v>
      </c>
      <c r="J904" s="214">
        <f>Kwh!J982/production!J1164</f>
        <v>5.2411575562700961</v>
      </c>
      <c r="K904" s="214">
        <f>Kwh!K982/production!K1164</f>
        <v>4.7841945288753802</v>
      </c>
      <c r="L904" s="214">
        <f>Kwh!L982/production!L1164</f>
        <v>4.630573248407643</v>
      </c>
      <c r="M904" s="214">
        <f>Kwh!M982/production!M1164</f>
        <v>4.8214285714285712</v>
      </c>
      <c r="N904" s="214">
        <f>Kwh!N982/production!N1164</f>
        <v>1.5161290322580645</v>
      </c>
      <c r="O904" s="214">
        <f>Kwh!O982/production!O1164</f>
        <v>2.6873065015479876</v>
      </c>
      <c r="P904" s="214">
        <f>Kwh!P982/production!P1164</f>
        <v>4.4651898734177218</v>
      </c>
      <c r="Q904" s="214">
        <f>Kwh!Q982/production!Q1164</f>
        <v>4.0939972080037226</v>
      </c>
    </row>
    <row r="905" spans="1:17" x14ac:dyDescent="0.35">
      <c r="A905" s="33" t="s">
        <v>2195</v>
      </c>
      <c r="B905" s="154">
        <v>0</v>
      </c>
      <c r="C905" s="154">
        <f>Kwh!P967/production!P1149</f>
        <v>0</v>
      </c>
      <c r="D905" s="154">
        <f>Kwh!Q967/production!Q1149</f>
        <v>0</v>
      </c>
      <c r="E905" s="154">
        <v>0</v>
      </c>
      <c r="F905" s="154">
        <v>0</v>
      </c>
      <c r="G905" s="154">
        <v>0</v>
      </c>
      <c r="H905" s="154">
        <v>0</v>
      </c>
      <c r="I905" s="154" t="e">
        <f>Kwh!I983/production!I1171</f>
        <v>#DIV/0!</v>
      </c>
      <c r="J905" s="214">
        <f>Kwh!J983/production!J1165</f>
        <v>3.3566433566433566E-2</v>
      </c>
      <c r="K905" s="214">
        <f>Kwh!K983/production!K1165</f>
        <v>1.7725258493353029E-2</v>
      </c>
      <c r="L905" s="214">
        <f>Kwh!L983/production!L1165</f>
        <v>1.7830609212481426E-2</v>
      </c>
      <c r="M905" s="214">
        <f>Kwh!M983/production!M1165</f>
        <v>2.5718608169440244E-2</v>
      </c>
      <c r="N905" s="214">
        <f>Kwh!N983/production!N1165</f>
        <v>2.694136291600634E-2</v>
      </c>
      <c r="O905" s="214">
        <f>Kwh!O983/production!O1165</f>
        <v>2.3415977961432508E-2</v>
      </c>
      <c r="P905" s="214">
        <f>Kwh!P983/production!P1165</f>
        <v>0</v>
      </c>
      <c r="Q905" s="214">
        <f>Kwh!Q983/production!Q1165</f>
        <v>2.1090754154239454E-2</v>
      </c>
    </row>
    <row r="906" spans="1:17" x14ac:dyDescent="0.35">
      <c r="A906" s="33" t="s">
        <v>128</v>
      </c>
      <c r="B906" s="154">
        <v>0</v>
      </c>
      <c r="C906" s="154">
        <v>0</v>
      </c>
      <c r="D906" s="154">
        <v>0</v>
      </c>
      <c r="E906" s="154">
        <v>0</v>
      </c>
      <c r="F906" s="154">
        <v>0</v>
      </c>
      <c r="G906" s="154">
        <v>0</v>
      </c>
      <c r="H906" s="154">
        <v>0</v>
      </c>
      <c r="I906" s="154">
        <f>Kwh!I984/production!I1172</f>
        <v>0</v>
      </c>
      <c r="J906" s="214">
        <f>Kwh!J984/production!J1166</f>
        <v>0</v>
      </c>
      <c r="K906" s="214">
        <f>Kwh!K984/production!K1166</f>
        <v>0</v>
      </c>
      <c r="L906" s="214">
        <f>Kwh!L984/production!L1166</f>
        <v>0</v>
      </c>
      <c r="M906" s="214">
        <f>Kwh!M984/production!M1166</f>
        <v>0</v>
      </c>
      <c r="N906" s="214">
        <f>Kwh!N984/production!N1166</f>
        <v>0</v>
      </c>
      <c r="O906" s="214">
        <f>Kwh!O984/production!O1166</f>
        <v>0</v>
      </c>
      <c r="P906" s="214">
        <f>Kwh!P984/production!P1166</f>
        <v>0</v>
      </c>
      <c r="Q906" s="214">
        <f>Kwh!Q984/production!Q1166</f>
        <v>0</v>
      </c>
    </row>
    <row r="907" spans="1:17" x14ac:dyDescent="0.35">
      <c r="A907" s="46" t="s">
        <v>118</v>
      </c>
      <c r="B907" s="201">
        <f>Kwh!B985/production!B1165</f>
        <v>0.87823439878234399</v>
      </c>
      <c r="C907" s="201">
        <f>Kwh!C985/production!C1165</f>
        <v>1.4417549167927384</v>
      </c>
      <c r="D907" s="201">
        <f>Kwh!D985/production!D1165</f>
        <v>0.73780487804878048</v>
      </c>
      <c r="E907" s="201">
        <f>Kwh!E985/production!E1165</f>
        <v>1.9417344173441735</v>
      </c>
      <c r="F907" s="201">
        <f>Kwh!F985/production!F1165</f>
        <v>2.4391691394658754</v>
      </c>
      <c r="G907" s="201">
        <f>Kwh!G985/production!G1165</f>
        <v>1.8590704647676162</v>
      </c>
      <c r="H907" s="201">
        <f>Kwh!H985/production!H1165</f>
        <v>2.4113924050632911</v>
      </c>
      <c r="I907" s="201">
        <f>Kwh!I985/production!I1165</f>
        <v>1.6766275346851653</v>
      </c>
      <c r="J907" s="201">
        <f>Kwh!J986/production!J1168</f>
        <v>0.12702960840496658</v>
      </c>
      <c r="K907" s="201">
        <f>Kwh!K986/production!K1168</f>
        <v>3.2638507953922105E-2</v>
      </c>
      <c r="L907" s="201">
        <f>Kwh!L986/production!L1168</f>
        <v>6.7147613762486125E-2</v>
      </c>
      <c r="M907" s="201">
        <f>Kwh!M986/production!M1168</f>
        <v>0.12896341463414634</v>
      </c>
      <c r="N907" s="201">
        <f>Kwh!N986/production!N1168</f>
        <v>0.10879324003168735</v>
      </c>
      <c r="O907" s="201">
        <f>Kwh!O986/production!O1168</f>
        <v>1.998287182415073E-2</v>
      </c>
      <c r="P907" s="201">
        <f>Kwh!P986/production!P1168</f>
        <v>3.4790640394088669E-2</v>
      </c>
      <c r="Q907" s="201">
        <f>Kwh!Q986/production!Q1168</f>
        <v>7.344376058490644E-2</v>
      </c>
    </row>
    <row r="908" spans="1:17" x14ac:dyDescent="0.35">
      <c r="A908" s="33" t="s">
        <v>99</v>
      </c>
      <c r="B908" s="154">
        <f>Kwh!B986/production!B1176</f>
        <v>0.45624468988954969</v>
      </c>
      <c r="C908" s="154">
        <f>Kwh!C986/production!C1176</f>
        <v>0.55023923444976075</v>
      </c>
      <c r="D908" s="154">
        <f>Kwh!D986/production!D1176</f>
        <v>0.51793721973094176</v>
      </c>
      <c r="E908" s="154">
        <f>Kwh!E986/production!E1176</f>
        <v>0.43084455324357407</v>
      </c>
      <c r="F908" s="154">
        <f>Kwh!F986/production!F1176</f>
        <v>0.48402948402948404</v>
      </c>
      <c r="G908" s="154">
        <f>Kwh!G986/production!G1176</f>
        <v>0.54054054054054057</v>
      </c>
      <c r="H908" s="154">
        <f>Kwh!H986/production!H1176</f>
        <v>0.50124378109452739</v>
      </c>
      <c r="I908" s="154">
        <f>Kwh!I986/production!I1176</f>
        <v>0.47939407440409892</v>
      </c>
      <c r="J908" s="214">
        <f>Kwh!J987/production!J1169</f>
        <v>0.13785411554762436</v>
      </c>
      <c r="K908" s="214">
        <f>Kwh!K987/production!K1169</f>
        <v>0.12791878172588833</v>
      </c>
      <c r="L908" s="214">
        <f>Kwh!L987/production!L1169</f>
        <v>0.1096427833987198</v>
      </c>
      <c r="M908" s="214">
        <f>Kwh!M987/production!M1169</f>
        <v>0.14154945300290242</v>
      </c>
      <c r="N908" s="214">
        <f>Kwh!N987/production!N1169</f>
        <v>0.13492706645056726</v>
      </c>
      <c r="O908" s="214">
        <f>Kwh!O987/production!O1169</f>
        <v>0.15149006622516556</v>
      </c>
      <c r="P908" s="214">
        <f>Kwh!P987/production!P1169</f>
        <v>7.4721433253222641E-2</v>
      </c>
      <c r="Q908" s="214">
        <f>Kwh!Q987/production!Q1169</f>
        <v>0.12420744108146907</v>
      </c>
    </row>
    <row r="909" spans="1:17" x14ac:dyDescent="0.35">
      <c r="A909" s="33" t="s">
        <v>7</v>
      </c>
      <c r="B909" s="154">
        <f>Kwh!B987/production!B1177</f>
        <v>0.52905660377358488</v>
      </c>
      <c r="C909" s="154">
        <f>Kwh!C987/production!C1177</f>
        <v>0.57607192254495154</v>
      </c>
      <c r="D909" s="154">
        <f>Kwh!D987/production!D1177</f>
        <v>0.52141057934508817</v>
      </c>
      <c r="E909" s="154">
        <f>Kwh!E987/production!E1177</f>
        <v>0.5723589001447178</v>
      </c>
      <c r="F909" s="154">
        <f>Kwh!F987/production!F1177</f>
        <v>0.50109890109890109</v>
      </c>
      <c r="G909" s="154">
        <f>Kwh!G987/production!G1177</f>
        <v>0.41682974559686886</v>
      </c>
      <c r="H909" s="154">
        <f>Kwh!H987/production!H1177</f>
        <v>0.4051883878937616</v>
      </c>
      <c r="I909" s="154">
        <f>Kwh!I987/production!I1177</f>
        <v>0.49944224723658859</v>
      </c>
      <c r="J909" s="214">
        <f>Kwh!J988/production!J1170</f>
        <v>0.26129666011787817</v>
      </c>
      <c r="K909" s="214">
        <f>Kwh!K988/production!K1170</f>
        <v>0.18582375478927204</v>
      </c>
      <c r="L909" s="214">
        <f>Kwh!L988/production!L1170</f>
        <v>0.40915805022156571</v>
      </c>
      <c r="M909" s="214">
        <f>Kwh!M988/production!M1170</f>
        <v>0.27480371163454675</v>
      </c>
      <c r="N909" s="214">
        <f>Kwh!N988/production!N1170</f>
        <v>0.29914529914529914</v>
      </c>
      <c r="O909" s="214">
        <f>Kwh!O988/production!O1170</f>
        <v>0.3355155482815057</v>
      </c>
      <c r="P909" s="214">
        <f>Kwh!P988/production!P1170</f>
        <v>0.13984168865435356</v>
      </c>
      <c r="Q909" s="214">
        <f>Kwh!Q988/production!Q1170</f>
        <v>0.25699721073386556</v>
      </c>
    </row>
    <row r="910" spans="1:17" x14ac:dyDescent="0.35">
      <c r="A910" s="33" t="s">
        <v>103</v>
      </c>
      <c r="B910" s="154">
        <f>Kwh!B988/production!B1178</f>
        <v>0.5156462585034014</v>
      </c>
      <c r="C910" s="154">
        <f>Kwh!C988/production!C1178</f>
        <v>0.51166666666666671</v>
      </c>
      <c r="D910" s="154">
        <f>Kwh!D988/production!D1178</f>
        <v>0.43265306122448982</v>
      </c>
      <c r="E910" s="154">
        <f>Kwh!E988/production!E1178</f>
        <v>0.54480796586059743</v>
      </c>
      <c r="F910" s="154">
        <f>Kwh!F988/production!F1178</f>
        <v>0.52021563342318056</v>
      </c>
      <c r="G910" s="154">
        <f>Kwh!G988/production!G1178</f>
        <v>0.43194192377495461</v>
      </c>
      <c r="H910" s="154">
        <f>Kwh!H988/production!H1178</f>
        <v>0.4878444084278768</v>
      </c>
      <c r="I910" s="154">
        <f>Kwh!I988/production!I1178</f>
        <v>0.49707075259125733</v>
      </c>
      <c r="J910" s="214">
        <f>Kwh!J988/production!J1178</f>
        <v>0.56197183098591552</v>
      </c>
      <c r="K910" s="214">
        <f>Kwh!K988/production!K1178</f>
        <v>0.44090909090909092</v>
      </c>
      <c r="L910" s="214">
        <f>Kwh!L988/production!L1178</f>
        <v>2.1556420233463034</v>
      </c>
      <c r="M910" s="214">
        <f>Kwh!M988/production!M1178</f>
        <v>0.7142857142857143</v>
      </c>
      <c r="N910" s="214">
        <f>Kwh!N988/production!N1178</f>
        <v>0.5357142857142857</v>
      </c>
      <c r="O910" s="214">
        <f>Kwh!O988/production!O1178</f>
        <v>0.52835051546391754</v>
      </c>
      <c r="P910" s="214">
        <f>Kwh!P988/production!P1178</f>
        <v>0.46902654867256638</v>
      </c>
      <c r="Q910" s="214">
        <f>Kwh!Q988/production!Q1178</f>
        <v>0.63498098859315588</v>
      </c>
    </row>
    <row r="911" spans="1:17" x14ac:dyDescent="0.35">
      <c r="A911" s="54" t="s">
        <v>117</v>
      </c>
      <c r="B911" s="202" t="s">
        <v>117</v>
      </c>
      <c r="C911" s="202">
        <v>0.54625550660792954</v>
      </c>
      <c r="D911" s="202">
        <v>0.56907416383906928</v>
      </c>
      <c r="E911" s="202">
        <v>0.61010299166257964</v>
      </c>
      <c r="F911" s="202">
        <v>0.57539682539682535</v>
      </c>
      <c r="G911" s="202">
        <v>0.56909430438842201</v>
      </c>
      <c r="H911" s="202">
        <v>0.45176252319109461</v>
      </c>
      <c r="I911" s="202">
        <v>0.44659300184162065</v>
      </c>
      <c r="J911" s="202">
        <v>0.55215062234126355</v>
      </c>
      <c r="K911" s="202">
        <v>0.50480584390618988</v>
      </c>
      <c r="L911" s="202">
        <v>0.52410979228486643</v>
      </c>
      <c r="M911" s="202">
        <v>3.3950706777818049</v>
      </c>
      <c r="N911" s="202">
        <v>0.76445479239425684</v>
      </c>
      <c r="O911" s="202">
        <v>0.53285198555956681</v>
      </c>
      <c r="P911" s="202">
        <v>0.49117767747230201</v>
      </c>
      <c r="Q911" s="154">
        <v>0.6282740094022834</v>
      </c>
    </row>
    <row r="912" spans="1:17" x14ac:dyDescent="0.35">
      <c r="A912" s="209" t="s">
        <v>9</v>
      </c>
      <c r="B912" s="210" t="s">
        <v>9</v>
      </c>
      <c r="C912" s="210">
        <v>0.73897197436219686</v>
      </c>
      <c r="D912" s="210">
        <v>0.83203655674941335</v>
      </c>
      <c r="E912" s="210">
        <v>0.89377934272300474</v>
      </c>
      <c r="F912" s="210">
        <v>0.92194943202638324</v>
      </c>
      <c r="G912" s="210">
        <v>0.82816679779701019</v>
      </c>
      <c r="H912" s="210">
        <v>0.62107119948685052</v>
      </c>
      <c r="I912" s="210">
        <v>0.71588089330024818</v>
      </c>
      <c r="J912" s="210">
        <v>0.79879802955665025</v>
      </c>
      <c r="K912" s="210">
        <v>0.80163009404388719</v>
      </c>
      <c r="L912" s="210">
        <v>0.93883747831116249</v>
      </c>
      <c r="M912" s="210">
        <v>1.7365423728813558</v>
      </c>
      <c r="N912" s="210">
        <v>0.82443024237308571</v>
      </c>
      <c r="O912" s="210">
        <v>0.83383725515972129</v>
      </c>
      <c r="P912" s="210">
        <v>0.68724332648870634</v>
      </c>
      <c r="Q912" s="210">
        <v>0.68724332648870601</v>
      </c>
    </row>
    <row r="914" spans="1:17" ht="15.5" x14ac:dyDescent="0.35">
      <c r="A914" s="33" t="s">
        <v>1</v>
      </c>
      <c r="B914" s="64" t="s">
        <v>2292</v>
      </c>
      <c r="C914" s="64" t="s">
        <v>2314</v>
      </c>
      <c r="D914" s="64" t="s">
        <v>2294</v>
      </c>
      <c r="E914" s="64" t="s">
        <v>2295</v>
      </c>
      <c r="F914" s="64" t="s">
        <v>2296</v>
      </c>
      <c r="G914" s="64" t="s">
        <v>2297</v>
      </c>
      <c r="H914" s="64" t="s">
        <v>2298</v>
      </c>
      <c r="I914" s="65" t="s">
        <v>2302</v>
      </c>
      <c r="J914" s="64" t="s">
        <v>2299</v>
      </c>
      <c r="K914" s="64" t="s">
        <v>2300</v>
      </c>
      <c r="L914" s="64" t="s">
        <v>463</v>
      </c>
      <c r="M914" s="64" t="s">
        <v>464</v>
      </c>
      <c r="N914" s="64" t="s">
        <v>465</v>
      </c>
      <c r="O914" s="64" t="s">
        <v>466</v>
      </c>
      <c r="P914" s="64" t="s">
        <v>467</v>
      </c>
      <c r="Q914" s="65" t="s">
        <v>2313</v>
      </c>
    </row>
    <row r="915" spans="1:17" x14ac:dyDescent="0.35">
      <c r="A915" s="33" t="s">
        <v>2</v>
      </c>
      <c r="B915" s="154">
        <f>Kwh!B993/production!B1181</f>
        <v>8.3843064565956124E-2</v>
      </c>
      <c r="C915" s="154">
        <f>Kwh!C993/production!C1181</f>
        <v>0.14425720620842572</v>
      </c>
      <c r="D915" s="154">
        <f>Kwh!D993/production!D1186</f>
        <v>1.1125</v>
      </c>
      <c r="E915" s="154">
        <f>Kwh!E993/production!E1181</f>
        <v>7.3983459682977259E-2</v>
      </c>
      <c r="F915" s="154">
        <f>Kwh!F993/production!F1181</f>
        <v>0.10900376583361862</v>
      </c>
      <c r="G915" s="154">
        <f>Kwh!G993/production!G1181</f>
        <v>6.157849089332177E-2</v>
      </c>
      <c r="H915" s="154">
        <f>Kwh!H993/production!H1181</f>
        <v>7.3552631578947369E-2</v>
      </c>
      <c r="I915" s="154">
        <f>Kwh!I990/production!$I$987</f>
        <v>25.794915254237285</v>
      </c>
      <c r="J915" s="154">
        <f>Kwh!J993/production!J1181</f>
        <v>5.3864487572352739E-3</v>
      </c>
      <c r="K915" s="154">
        <f>Kwh!K993/production!K1181</f>
        <v>1.0693307655272027E-2</v>
      </c>
      <c r="L915" s="154">
        <f>Kwh!L993/production!L1181</f>
        <v>1.5901467505241091E-2</v>
      </c>
      <c r="M915" s="154">
        <f>Kwh!M993/production!M1181</f>
        <v>9.5392077607113993E-3</v>
      </c>
      <c r="N915" s="154">
        <f>Kwh!N993/production!N1181</f>
        <v>7.0977443609022556E-3</v>
      </c>
      <c r="O915" s="154">
        <f>Kwh!O993/production!O1181</f>
        <v>1.2282430213464698E-2</v>
      </c>
      <c r="P915" s="154">
        <f>Kwh!P993/production!P1181</f>
        <v>1.1833051325437112E-2</v>
      </c>
      <c r="Q915" s="154">
        <f>Kwh!Q993/production!Q1181</f>
        <v>9.7264063940977565E-4</v>
      </c>
    </row>
    <row r="916" spans="1:17" x14ac:dyDescent="0.35">
      <c r="A916" s="33" t="s">
        <v>3</v>
      </c>
      <c r="B916" s="154">
        <f>Kwh!B994/production!B1182</f>
        <v>0.14715061842561553</v>
      </c>
      <c r="C916" s="154">
        <f>Kwh!C994/production!C1182</f>
        <v>0.14163139228921176</v>
      </c>
      <c r="D916" s="154">
        <f>Kwh!D994/production!D1182</f>
        <v>0.33556338028169014</v>
      </c>
      <c r="E916" s="154">
        <f>Kwh!E994/production!E1182</f>
        <v>0.10736231884057972</v>
      </c>
      <c r="F916" s="154">
        <f>Kwh!F994/production!F1182</f>
        <v>0.13040055973412629</v>
      </c>
      <c r="G916" s="154">
        <f>Kwh!G994/production!G1182</f>
        <v>0.14347334908082571</v>
      </c>
      <c r="H916" s="154">
        <f>Kwh!H994/production!H1182</f>
        <v>0.10215333402683865</v>
      </c>
      <c r="I916" s="154">
        <f>Kwh!I991/production!$I$988</f>
        <v>0</v>
      </c>
      <c r="J916" s="154">
        <f>Kwh!J994/production!J1182</f>
        <v>0.13859394210349837</v>
      </c>
      <c r="K916" s="154">
        <f>Kwh!K994/production!K1182</f>
        <v>0.21792493221064649</v>
      </c>
      <c r="L916" s="154">
        <f>Kwh!L994/production!L1182</f>
        <v>0.17446020974706972</v>
      </c>
      <c r="M916" s="154">
        <f>Kwh!M994/production!M1182</f>
        <v>0.14651663873593487</v>
      </c>
      <c r="N916" s="154">
        <f>Kwh!N994/production!N1182</f>
        <v>0.1512313562261533</v>
      </c>
      <c r="O916" s="154">
        <f>Kwh!O994/production!O1182</f>
        <v>0.17196702002355713</v>
      </c>
      <c r="P916" s="154">
        <f>Kwh!P994/production!P1182</f>
        <v>9.2575928008998873E-2</v>
      </c>
      <c r="Q916" s="154">
        <f>Kwh!Q994/production!Q1182</f>
        <v>2.0572035304267038E-2</v>
      </c>
    </row>
    <row r="917" spans="1:17" x14ac:dyDescent="0.35">
      <c r="A917" s="33" t="s">
        <v>100</v>
      </c>
      <c r="B917" s="154">
        <f>Kwh!B995/production!B1188</f>
        <v>0.92592592592592593</v>
      </c>
      <c r="C917" s="154">
        <f>Kwh!C995/production!C1188</f>
        <v>1</v>
      </c>
      <c r="D917" s="154">
        <f>Kwh!D995/production!D1188</f>
        <v>1</v>
      </c>
      <c r="E917" s="154">
        <f>Kwh!E995/production!E1188</f>
        <v>1</v>
      </c>
      <c r="F917" s="154">
        <f>Kwh!F995/production!F1188</f>
        <v>1</v>
      </c>
      <c r="G917" s="154">
        <f>Kwh!G995/production!G1188</f>
        <v>1</v>
      </c>
      <c r="H917" s="154">
        <f>Kwh!H995/production!H1188</f>
        <v>1</v>
      </c>
      <c r="I917" s="154">
        <f>Kwh!I995/production!I1188</f>
        <v>0.98756218905472637</v>
      </c>
      <c r="J917" s="154" t="e">
        <f>Kwh!J995/production!J1183</f>
        <v>#DIV/0!</v>
      </c>
      <c r="K917" s="154" t="e">
        <f>Kwh!K995/production!K1183</f>
        <v>#DIV/0!</v>
      </c>
      <c r="L917" s="154" t="e">
        <f>Kwh!L995/production!L1183</f>
        <v>#DIV/0!</v>
      </c>
      <c r="M917" s="154" t="e">
        <f>Kwh!M995/production!M1183</f>
        <v>#DIV/0!</v>
      </c>
      <c r="N917" s="154" t="e">
        <f>Kwh!N995/production!N1183</f>
        <v>#DIV/0!</v>
      </c>
      <c r="O917" s="154" t="e">
        <f>Kwh!O995/production!O1183</f>
        <v>#DIV/0!</v>
      </c>
      <c r="P917" s="154" t="e">
        <f>Kwh!P995/production!P1183</f>
        <v>#DIV/0!</v>
      </c>
      <c r="Q917" s="154" t="e">
        <f>Kwh!Q995/production!Q1183</f>
        <v>#DIV/0!</v>
      </c>
    </row>
    <row r="918" spans="1:17" x14ac:dyDescent="0.35">
      <c r="A918" s="33" t="s">
        <v>125</v>
      </c>
      <c r="B918" s="154">
        <f>Kwh!B997/production!B1190</f>
        <v>0.80419409900024386</v>
      </c>
      <c r="C918" s="154">
        <f>Kwh!C997/production!C1190</f>
        <v>0.68475788105297364</v>
      </c>
      <c r="D918" s="154">
        <f>Kwh!D997/production!D1190</f>
        <v>1.1215297450424928</v>
      </c>
      <c r="E918" s="154">
        <f>Kwh!E997/production!E1190</f>
        <v>0.99969595621769536</v>
      </c>
      <c r="F918" s="154">
        <f>Kwh!F997/production!F1190</f>
        <v>0.82429082897273476</v>
      </c>
      <c r="G918" s="154">
        <f>Kwh!G997/production!G1190</f>
        <v>0.68207343412527</v>
      </c>
      <c r="H918" s="154">
        <f>Kwh!H997/production!H1190</f>
        <v>0.99735333039258933</v>
      </c>
      <c r="I918" s="154">
        <f>Kwh!I997/production!I1190</f>
        <v>0.87730751913552452</v>
      </c>
      <c r="J918" s="154" t="e">
        <f>Kwh!J996/production!H1184</f>
        <v>#DIV/0!</v>
      </c>
      <c r="K918" s="154" t="e">
        <f>Kwh!K996/production!I1184</f>
        <v>#DIV/0!</v>
      </c>
      <c r="L918" s="154" t="e">
        <f>Kwh!L996/production!J1184</f>
        <v>#DIV/0!</v>
      </c>
      <c r="M918" s="154" t="e">
        <f>Kwh!M996/production!K1184</f>
        <v>#DIV/0!</v>
      </c>
      <c r="N918" s="154" t="e">
        <f>Kwh!N996/production!L1184</f>
        <v>#DIV/0!</v>
      </c>
      <c r="O918" s="154" t="e">
        <f>Kwh!O996/production!M1184</f>
        <v>#DIV/0!</v>
      </c>
      <c r="P918" s="154" t="e">
        <f>Kwh!P996/production!N1184</f>
        <v>#DIV/0!</v>
      </c>
      <c r="Q918" s="154" t="e">
        <f>Kwh!Q996/production!O1184</f>
        <v>#DIV/0!</v>
      </c>
    </row>
    <row r="919" spans="1:17" x14ac:dyDescent="0.35">
      <c r="A919" s="198" t="s">
        <v>119</v>
      </c>
      <c r="B919" s="199">
        <f>Kwh!B995/production!$B$992</f>
        <v>4.784688995215311E-2</v>
      </c>
      <c r="C919" s="199">
        <f>Kwh!C995/production!$B$992</f>
        <v>4.8803827751196169E-2</v>
      </c>
      <c r="D919" s="199">
        <f>Kwh!D995/production!$B$992</f>
        <v>4.5933014354066985E-2</v>
      </c>
      <c r="E919" s="199">
        <f>Kwh!E995/production!$B$992</f>
        <v>4.0191387559808611E-2</v>
      </c>
      <c r="F919" s="199">
        <f>Kwh!F995/production!$B$992</f>
        <v>4.1531100478468898E-2</v>
      </c>
      <c r="G919" s="199">
        <f>Kwh!G995/production!$B$992</f>
        <v>4.1339712918660287E-2</v>
      </c>
      <c r="H919" s="199">
        <f>Kwh!H995/production!$B$992</f>
        <v>3.8277511961722487E-2</v>
      </c>
      <c r="I919" s="199">
        <f>Kwh!I995/production!$I$992</f>
        <v>5.0713761057707661E-2</v>
      </c>
      <c r="J919" s="199">
        <f>Kwh!J995/production!$B$992</f>
        <v>2.7177033492822966E-2</v>
      </c>
      <c r="K919" s="199">
        <f>Kwh!K995/production!K1145</f>
        <v>4.3423799582463465E-2</v>
      </c>
      <c r="L919" s="199">
        <f>Kwh!L995/production!L1145</f>
        <v>5.3835800807537013E-2</v>
      </c>
      <c r="M919" s="199">
        <f>Kwh!M995/production!M1145</f>
        <v>3.2987171655467315E-2</v>
      </c>
      <c r="N919" s="199">
        <f>Kwh!N995/production!N1145</f>
        <v>5.1974012993503245E-2</v>
      </c>
      <c r="O919" s="199">
        <f>Kwh!O995/production!O1145</f>
        <v>6.8517850703209524E-2</v>
      </c>
      <c r="P919" s="199">
        <f>Kwh!P995/production!P1145</f>
        <v>0.05</v>
      </c>
      <c r="Q919" s="199">
        <f>Kwh!Q995/production!Q1145</f>
        <v>4.9964813511611545E-3</v>
      </c>
    </row>
    <row r="920" spans="1:17" x14ac:dyDescent="0.35">
      <c r="A920" s="33" t="s">
        <v>4</v>
      </c>
      <c r="B920" s="154">
        <f>Kwh!B999/production!B1192</f>
        <v>0.56891817682591983</v>
      </c>
      <c r="C920" s="154">
        <f>Kwh!C999/production!C1192</f>
        <v>1.0184147317854284</v>
      </c>
      <c r="D920" s="154">
        <f>Kwh!D999/production!D1192</f>
        <v>0.66115107913669069</v>
      </c>
      <c r="E920" s="154">
        <f>Kwh!E999/production!E1192</f>
        <v>0.8345588235294118</v>
      </c>
      <c r="F920" s="154">
        <f>Kwh!F999/production!F1192</f>
        <v>0.77437185929648245</v>
      </c>
      <c r="G920" s="154">
        <f>Kwh!G999/production!G1192</f>
        <v>0.76508875739644966</v>
      </c>
      <c r="H920" s="154">
        <f>Kwh!H999/production!H1192</f>
        <v>1.361244019138756</v>
      </c>
      <c r="I920" s="154">
        <f>Kwh!I999/production!I1192</f>
        <v>0.78291994353700345</v>
      </c>
      <c r="J920" s="154" t="e">
        <f>Kwh!J995/production!J1140</f>
        <v>#VALUE!</v>
      </c>
      <c r="K920" s="154" t="e">
        <f>Kwh!K995/production!K1140</f>
        <v>#VALUE!</v>
      </c>
      <c r="L920" s="154" t="e">
        <f>Kwh!L995/production!L1140</f>
        <v>#VALUE!</v>
      </c>
      <c r="M920" s="154" t="e">
        <f>Kwh!M995/production!M1140</f>
        <v>#VALUE!</v>
      </c>
      <c r="N920" s="154" t="e">
        <f>Kwh!N995/production!N1140</f>
        <v>#VALUE!</v>
      </c>
      <c r="O920" s="154" t="e">
        <f>Kwh!O995/production!O1140</f>
        <v>#VALUE!</v>
      </c>
      <c r="P920" s="154" t="e">
        <f>Kwh!P995/production!P1140</f>
        <v>#VALUE!</v>
      </c>
      <c r="Q920" s="154" t="e">
        <f>Kwh!Q995/production!Q1140</f>
        <v>#VALUE!</v>
      </c>
    </row>
    <row r="921" spans="1:17" x14ac:dyDescent="0.35">
      <c r="A921" s="33" t="s">
        <v>195</v>
      </c>
      <c r="B921" s="153">
        <v>0</v>
      </c>
      <c r="C921" s="153">
        <v>0</v>
      </c>
      <c r="D921" s="153">
        <v>0</v>
      </c>
      <c r="E921" s="153">
        <v>0</v>
      </c>
      <c r="F921" s="153">
        <v>0</v>
      </c>
      <c r="G921" s="153">
        <v>0</v>
      </c>
      <c r="H921" s="153">
        <f>Kwh!I1000/production!H1194</f>
        <v>1.5510204081632653</v>
      </c>
      <c r="I921" s="153">
        <f>Kwh!J1000/production!I1194</f>
        <v>0</v>
      </c>
      <c r="J921" s="153">
        <v>0</v>
      </c>
      <c r="K921" s="153">
        <v>0</v>
      </c>
      <c r="L921" s="153">
        <v>0</v>
      </c>
      <c r="M921" s="153">
        <v>0</v>
      </c>
      <c r="N921" s="153">
        <v>0</v>
      </c>
      <c r="O921" s="153">
        <v>0</v>
      </c>
      <c r="P921" s="153">
        <f>Kwh!P996/production!P1142</f>
        <v>0</v>
      </c>
      <c r="Q921" s="153">
        <f>Kwh!Q996/production!Q1142</f>
        <v>0</v>
      </c>
    </row>
    <row r="922" spans="1:17" x14ac:dyDescent="0.35">
      <c r="A922" s="33" t="s">
        <v>128</v>
      </c>
      <c r="B922" s="153">
        <v>0</v>
      </c>
      <c r="C922" s="153">
        <v>0</v>
      </c>
      <c r="D922" s="153">
        <v>0</v>
      </c>
      <c r="E922" s="153">
        <v>0</v>
      </c>
      <c r="F922" s="153">
        <v>0</v>
      </c>
      <c r="G922" s="153">
        <v>0</v>
      </c>
      <c r="H922" s="153">
        <v>0</v>
      </c>
      <c r="I922" s="153">
        <f>Kwh!I1001/production!I1196</f>
        <v>1.4838709677419355</v>
      </c>
      <c r="J922" s="153">
        <v>0</v>
      </c>
      <c r="K922" s="153">
        <v>0</v>
      </c>
      <c r="L922" s="153">
        <v>0</v>
      </c>
      <c r="M922" s="153">
        <v>0</v>
      </c>
      <c r="N922" s="153">
        <v>0</v>
      </c>
      <c r="O922" s="153">
        <v>0</v>
      </c>
      <c r="P922" s="153" t="e">
        <f>Kwh!P997/production!P1144</f>
        <v>#DIV/0!</v>
      </c>
      <c r="Q922" s="153" t="e">
        <f>Kwh!Q997/production!Q1144</f>
        <v>#DIV/0!</v>
      </c>
    </row>
    <row r="923" spans="1:17" x14ac:dyDescent="0.35">
      <c r="A923" s="46" t="s">
        <v>118</v>
      </c>
      <c r="B923" s="201">
        <f>Kwh!B1000/production!$B$998</f>
        <v>0</v>
      </c>
      <c r="C923" s="201">
        <f>Kwh!C1000/production!$B$998</f>
        <v>0</v>
      </c>
      <c r="D923" s="201">
        <f>Kwh!D1000/production!$B$998</f>
        <v>0</v>
      </c>
      <c r="E923" s="201">
        <f>Kwh!E1000/production!$B$998</f>
        <v>0</v>
      </c>
      <c r="F923" s="201">
        <f>Kwh!F1000/production!$B$998</f>
        <v>0</v>
      </c>
      <c r="G923" s="201">
        <f>Kwh!G1000/production!$B$998</f>
        <v>0</v>
      </c>
      <c r="H923" s="201">
        <f>Kwh!H1000/production!$B$998</f>
        <v>0</v>
      </c>
      <c r="I923" s="201">
        <f>Kwh!I1000/production!$I$998</f>
        <v>5.1969365426695838E-3</v>
      </c>
      <c r="J923" s="201" t="e">
        <f>Kwh!J1000/production!J1151</f>
        <v>#DIV/0!</v>
      </c>
      <c r="K923" s="201" t="e">
        <f>Kwh!K1000/production!K1151</f>
        <v>#DIV/0!</v>
      </c>
      <c r="L923" s="201" t="e">
        <f>Kwh!L1000/production!L1151</f>
        <v>#DIV/0!</v>
      </c>
      <c r="M923" s="201" t="e">
        <f>Kwh!M1000/production!M1151</f>
        <v>#DIV/0!</v>
      </c>
      <c r="N923" s="201" t="e">
        <f>Kwh!N1000/production!N1151</f>
        <v>#DIV/0!</v>
      </c>
      <c r="O923" s="201" t="e">
        <f>Kwh!O1000/production!O1151</f>
        <v>#DIV/0!</v>
      </c>
      <c r="P923" s="201" t="e">
        <f>Kwh!P1000/production!P1151</f>
        <v>#DIV/0!</v>
      </c>
      <c r="Q923" s="201">
        <f>Kwh!Q1000/production!$Q$998</f>
        <v>0</v>
      </c>
    </row>
    <row r="924" spans="1:17" x14ac:dyDescent="0.35">
      <c r="A924" s="33" t="s">
        <v>99</v>
      </c>
      <c r="B924" s="154">
        <f>Kwh!B1003/production!B1198</f>
        <v>0.38425925925925924</v>
      </c>
      <c r="C924" s="154">
        <f>Kwh!C1003/production!C1198</f>
        <v>0.45650319829424307</v>
      </c>
      <c r="D924" s="154">
        <f>Kwh!D1003/production!D1198</f>
        <v>0.46716186252771619</v>
      </c>
      <c r="E924" s="154">
        <f>Kwh!E1003/production!E1198</f>
        <v>0.54769607843137258</v>
      </c>
      <c r="F924" s="154">
        <f>Kwh!F1003/production!F1198</f>
        <v>0.46503</v>
      </c>
      <c r="G924" s="154">
        <f>Kwh!G1003/production!G1198</f>
        <v>0.54886792452830191</v>
      </c>
      <c r="H924" s="154">
        <f>Kwh!H1003/production!H1198</f>
        <v>0.4726644736842105</v>
      </c>
      <c r="I924" s="154">
        <f>Kwh!I1003/production!I1198</f>
        <v>0.47112586605080825</v>
      </c>
      <c r="J924" s="154">
        <f>Kwh!J1003/production!J1198</f>
        <v>0.5625</v>
      </c>
      <c r="K924" s="154">
        <f>Kwh!K1003/production!K1198</f>
        <v>1</v>
      </c>
      <c r="L924" s="154">
        <f>Kwh!L1003/production!L1198</f>
        <v>0.54467889908256883</v>
      </c>
      <c r="M924" s="154">
        <f>Kwh!M1003/production!M1198</f>
        <v>0.47414435389988363</v>
      </c>
      <c r="N924" s="154">
        <f>Kwh!N1003/production!N1198</f>
        <v>0.49941326530612246</v>
      </c>
      <c r="O924" s="154">
        <f>Kwh!O1003/production!O1198</f>
        <v>0.49412677878395855</v>
      </c>
      <c r="P924" s="154">
        <f>Kwh!P1003/production!P1198</f>
        <v>0.47155386081982842</v>
      </c>
      <c r="Q924" s="154">
        <f>Kwh!Q1003/production!Q1198</f>
        <v>2.5055679287305122E-2</v>
      </c>
    </row>
    <row r="925" spans="1:17" x14ac:dyDescent="0.35">
      <c r="A925" s="33" t="s">
        <v>7</v>
      </c>
      <c r="B925" s="154">
        <f>Kwh!B1004/production!B1199</f>
        <v>0.42024013722126929</v>
      </c>
      <c r="C925" s="154">
        <f>Kwh!C1004/production!C1199</f>
        <v>0.44866468842729973</v>
      </c>
      <c r="D925" s="154">
        <f>Kwh!D1004/production!D1199</f>
        <v>0.54231974921630099</v>
      </c>
      <c r="E925" s="154">
        <f>Kwh!E1004/production!E1199</f>
        <v>0.43988684582743987</v>
      </c>
      <c r="F925" s="154">
        <f>Kwh!F1004/production!F1199</f>
        <v>0.45006321112515801</v>
      </c>
      <c r="G925" s="154">
        <f>Kwh!G1004/production!G1199</f>
        <v>0.44164037854889587</v>
      </c>
      <c r="H925" s="154">
        <f>Kwh!H1004/production!H1199</f>
        <v>0.44479999999999997</v>
      </c>
      <c r="I925" s="154">
        <f>Kwh!I1004/production!I1199</f>
        <v>0.44780919201393543</v>
      </c>
      <c r="J925" s="154">
        <f>Kwh!J1004/production!J1199</f>
        <v>0</v>
      </c>
      <c r="K925" s="154" t="e">
        <f>Kwh!K1004/production!K1199</f>
        <v>#DIV/0!</v>
      </c>
      <c r="L925" s="154">
        <f>Kwh!L1004/production!L1199</f>
        <v>0.11444444444444445</v>
      </c>
      <c r="M925" s="154">
        <f>Kwh!M1004/production!M1199</f>
        <v>1.518987341772152</v>
      </c>
      <c r="N925" s="154">
        <f>Kwh!N1004/production!N1199</f>
        <v>0.98412698412698407</v>
      </c>
      <c r="O925" s="154">
        <f>Kwh!O1004/production!O1199</f>
        <v>0.72641509433962259</v>
      </c>
      <c r="P925" s="154">
        <f>Kwh!P1004/production!P1199</f>
        <v>0.63551401869158874</v>
      </c>
      <c r="Q925" s="154">
        <f>Kwh!Q1004/production!Q1199</f>
        <v>0</v>
      </c>
    </row>
    <row r="926" spans="1:17" x14ac:dyDescent="0.35">
      <c r="A926" s="33" t="s">
        <v>103</v>
      </c>
      <c r="B926" s="154">
        <f>Kwh!B1005/production!B1200</f>
        <v>0.47341337907375641</v>
      </c>
      <c r="C926" s="154">
        <f>Kwh!C1005/production!C1200</f>
        <v>0.5064748201438849</v>
      </c>
      <c r="D926" s="154">
        <f>Kwh!D1005/production!D1200</f>
        <v>0</v>
      </c>
      <c r="E926" s="154">
        <f>Kwh!E1005/production!E1200</f>
        <v>0.58267716535433067</v>
      </c>
      <c r="F926" s="154">
        <f>Kwh!F1005/production!F1200</f>
        <v>0.49300155520995337</v>
      </c>
      <c r="G926" s="154">
        <f>Kwh!G1005/production!G1200</f>
        <v>0.55766192733017372</v>
      </c>
      <c r="H926" s="154">
        <f>Kwh!H1005/production!H1200</f>
        <v>0.55285540704738756</v>
      </c>
      <c r="I926" s="154">
        <f>Kwh!I1005/production!I1200</f>
        <v>0.44784580498866211</v>
      </c>
      <c r="J926" s="154">
        <f>Kwh!J1005/production!J1200</f>
        <v>0.5226209048361935</v>
      </c>
      <c r="K926" s="154">
        <f>Kwh!K1005/production!K1200</f>
        <v>0.57028753993610226</v>
      </c>
      <c r="L926" s="154">
        <f>Kwh!L1005/production!L1200</f>
        <v>0.55276381909547734</v>
      </c>
      <c r="M926" s="154">
        <f>Kwh!M1005/production!M1200</f>
        <v>0.38682432432432434</v>
      </c>
      <c r="N926" s="154">
        <f>Kwh!N1005/production!N1200</f>
        <v>0.47115384615384615</v>
      </c>
      <c r="O926" s="154">
        <f>Kwh!O1005/production!O1200</f>
        <v>0.51590106007067138</v>
      </c>
      <c r="P926" s="154">
        <f>Kwh!P1005/production!P1200</f>
        <v>0.46990291262135925</v>
      </c>
      <c r="Q926" s="154">
        <f>Kwh!Q1005/production!Q1200</f>
        <v>8.2573330046832635E-2</v>
      </c>
    </row>
    <row r="927" spans="1:17" x14ac:dyDescent="0.35">
      <c r="A927" s="54" t="s">
        <v>117</v>
      </c>
      <c r="B927" s="202">
        <f>Kwh!B1005/production!B1187</f>
        <v>0.39484978540772531</v>
      </c>
      <c r="C927" s="202">
        <f>Kwh!C1005/production!C1187</f>
        <v>0.51764705882352946</v>
      </c>
      <c r="D927" s="202">
        <f>Kwh!D1005/production!D1187</f>
        <v>0</v>
      </c>
      <c r="E927" s="202">
        <f>Kwh!E1005/production!E1187</f>
        <v>0.4014466546112116</v>
      </c>
      <c r="F927" s="202">
        <f>Kwh!F1005/production!F1187</f>
        <v>0.46209912536443148</v>
      </c>
      <c r="G927" s="202">
        <f>Kwh!G1005/production!G1187</f>
        <v>0.51382823871906846</v>
      </c>
      <c r="H927" s="202">
        <f>Kwh!H1005/production!H1187</f>
        <v>0.67208271787296903</v>
      </c>
      <c r="I927" s="202">
        <f>Kwh!I1005/production!I1187</f>
        <v>0.43282927898312512</v>
      </c>
      <c r="J927" s="202" t="e">
        <f>Kwh!J1004/production!J1157</f>
        <v>#DIV/0!</v>
      </c>
      <c r="K927" s="202" t="e">
        <f>Kwh!K1004/production!K1157</f>
        <v>#DIV/0!</v>
      </c>
      <c r="L927" s="202" t="e">
        <f>Kwh!L1004/production!L1157</f>
        <v>#DIV/0!</v>
      </c>
      <c r="M927" s="202" t="e">
        <f>Kwh!M1004/production!M1157</f>
        <v>#DIV/0!</v>
      </c>
      <c r="N927" s="202" t="e">
        <f>Kwh!N1004/production!N1157</f>
        <v>#DIV/0!</v>
      </c>
      <c r="O927" s="202" t="e">
        <f>Kwh!O1004/production!O1157</f>
        <v>#DIV/0!</v>
      </c>
      <c r="P927" s="202" t="e">
        <f>Kwh!P1004/production!P1157</f>
        <v>#DIV/0!</v>
      </c>
      <c r="Q927" s="202" t="e">
        <f>Kwh!Q1004/production!Q1157</f>
        <v>#DIV/0!</v>
      </c>
    </row>
    <row r="928" spans="1:17" x14ac:dyDescent="0.35">
      <c r="A928" s="56" t="s">
        <v>9</v>
      </c>
      <c r="B928" s="203">
        <f>Kwh!B1005/production!$B$1005</f>
        <v>2.839214072626273E-2</v>
      </c>
      <c r="C928" s="203">
        <f>Kwh!C1005/production!$B$1005</f>
        <v>3.6210266433494495E-2</v>
      </c>
      <c r="D928" s="203">
        <f>Kwh!D1005/production!$B$1005</f>
        <v>0</v>
      </c>
      <c r="E928" s="203">
        <f>Kwh!E1005/production!$B$1005</f>
        <v>2.2837156671124369E-2</v>
      </c>
      <c r="F928" s="203">
        <f>Kwh!F1005/production!$B$1005</f>
        <v>3.2609813805164076E-2</v>
      </c>
      <c r="G928" s="203">
        <f>Kwh!G1005/production!$B$1005</f>
        <v>3.6313136508589652E-2</v>
      </c>
      <c r="H928" s="203">
        <f>Kwh!H1005/production!$B$1005</f>
        <v>4.6805884168295446E-2</v>
      </c>
      <c r="I928" s="194">
        <f>Kwh!I1005/production!$I$1005</f>
        <v>3.1327326946259754E-2</v>
      </c>
      <c r="J928" s="194" t="e">
        <f>Kwh!J1005/production!J1158</f>
        <v>#DIV/0!</v>
      </c>
      <c r="K928" s="194" t="e">
        <f>Kwh!K1005/production!K1158</f>
        <v>#DIV/0!</v>
      </c>
      <c r="L928" s="194" t="e">
        <f>Kwh!L1005/production!L1158</f>
        <v>#DIV/0!</v>
      </c>
      <c r="M928" s="194" t="e">
        <f>Kwh!M1005/production!M1158</f>
        <v>#DIV/0!</v>
      </c>
      <c r="N928" s="194" t="e">
        <f>Kwh!N1005/production!N1158</f>
        <v>#DIV/0!</v>
      </c>
      <c r="O928" s="194" t="e">
        <f>Kwh!O1005/production!O1158</f>
        <v>#DIV/0!</v>
      </c>
      <c r="P928" s="194" t="e">
        <f>Kwh!P1005/production!P1158</f>
        <v>#DIV/0!</v>
      </c>
      <c r="Q928" s="194" t="e">
        <f>Kwh!Q1005/production!Q1158</f>
        <v>#DIV/0!</v>
      </c>
    </row>
    <row r="930" spans="1:17" ht="15.5" x14ac:dyDescent="0.35">
      <c r="A930" s="33" t="s">
        <v>1</v>
      </c>
      <c r="B930" s="64" t="s">
        <v>468</v>
      </c>
      <c r="C930" s="64" t="s">
        <v>469</v>
      </c>
      <c r="D930" s="64" t="s">
        <v>537</v>
      </c>
      <c r="E930" s="64" t="s">
        <v>538</v>
      </c>
      <c r="F930" s="64" t="s">
        <v>539</v>
      </c>
      <c r="G930" s="64" t="s">
        <v>540</v>
      </c>
      <c r="H930" s="64" t="s">
        <v>541</v>
      </c>
      <c r="I930" s="65" t="s">
        <v>2318</v>
      </c>
      <c r="J930" s="64" t="s">
        <v>542</v>
      </c>
      <c r="K930" s="64" t="s">
        <v>543</v>
      </c>
      <c r="L930" s="64" t="s">
        <v>544</v>
      </c>
      <c r="M930" s="64" t="s">
        <v>545</v>
      </c>
      <c r="N930" s="64" t="s">
        <v>546</v>
      </c>
      <c r="O930" s="64" t="s">
        <v>547</v>
      </c>
      <c r="P930" s="64" t="s">
        <v>548</v>
      </c>
      <c r="Q930" s="65" t="s">
        <v>2317</v>
      </c>
    </row>
    <row r="931" spans="1:17" x14ac:dyDescent="0.35">
      <c r="A931" s="33" t="s">
        <v>2</v>
      </c>
      <c r="B931" s="154">
        <f>Kwh!B1010/production!B1208</f>
        <v>1.1163522012578617</v>
      </c>
      <c r="C931" s="154">
        <f>Kwh!C1010/production!C1208</f>
        <v>0.86842105263157898</v>
      </c>
      <c r="D931" s="154">
        <f>Kwh!D1010/production!D1208</f>
        <v>0.91538461538461535</v>
      </c>
      <c r="E931" s="154">
        <f>Kwh!E1010/production!E1208</f>
        <v>1.1927083333333333</v>
      </c>
      <c r="F931" s="154">
        <f>Kwh!F1010/production!F1208</f>
        <v>1.2181818181818183</v>
      </c>
      <c r="G931" s="154">
        <f>Kwh!G1010/production!G1208</f>
        <v>1.1642857142857144</v>
      </c>
      <c r="H931" s="154">
        <f>Kwh!H1010/production!H1208</f>
        <v>1.1162790697674418</v>
      </c>
      <c r="I931" s="154">
        <f>Kwh!I1010/production!I1208</f>
        <v>1.0926049300466356</v>
      </c>
      <c r="J931" s="154">
        <f>Kwh!J1010/production!J1208</f>
        <v>1.1263157894736842</v>
      </c>
      <c r="K931" s="154">
        <f>Kwh!K1010/production!K1208</f>
        <v>1.1886792452830188</v>
      </c>
      <c r="L931" s="154">
        <f>Kwh!L1010/production!L1208</f>
        <v>0</v>
      </c>
      <c r="M931" s="154">
        <f>Kwh!M1010/production!M1208</f>
        <v>0</v>
      </c>
      <c r="N931" s="154" t="e">
        <f>Kwh!N1010/production!N1208</f>
        <v>#DIV/0!</v>
      </c>
      <c r="O931" s="154" t="e">
        <f>Kwh!O1010/production!O1208</f>
        <v>#DIV/0!</v>
      </c>
      <c r="P931" s="154" t="e">
        <f>Kwh!P1010/production!P1208</f>
        <v>#DIV/0!</v>
      </c>
      <c r="Q931" s="154">
        <f>Kwh!Q1010/production!Q1208</f>
        <v>0.51987767584097855</v>
      </c>
    </row>
    <row r="932" spans="1:17" x14ac:dyDescent="0.35">
      <c r="A932" s="33" t="s">
        <v>3</v>
      </c>
      <c r="B932" s="154">
        <f>Kwh!B1011/production!B1209</f>
        <v>1.8079763663220088</v>
      </c>
      <c r="C932" s="154">
        <f>Kwh!C1011/production!C1209</f>
        <v>1.8164251207729469</v>
      </c>
      <c r="D932" s="154">
        <f>Kwh!D1011/production!D1209</f>
        <v>1.7197080291970803</v>
      </c>
      <c r="E932" s="154">
        <f>Kwh!E1011/production!E1209</f>
        <v>1.8529411764705883</v>
      </c>
      <c r="F932" s="154">
        <f>Kwh!F1011/production!F1209</f>
        <v>1.4878444084278768</v>
      </c>
      <c r="G932" s="154">
        <f>Kwh!G1011/production!G1209</f>
        <v>1.2441520467836258</v>
      </c>
      <c r="H932" s="154">
        <f>Kwh!H1011/production!H1209</f>
        <v>1.5823754789272031</v>
      </c>
      <c r="I932" s="154">
        <f>Kwh!I1011/production!I1209</f>
        <v>1.6462327240303165</v>
      </c>
      <c r="J932" s="154">
        <f>Kwh!J1011/production!J1209</f>
        <v>1.3774733637747336</v>
      </c>
      <c r="K932" s="154">
        <f>Kwh!K1011/production!K1209</f>
        <v>0.54790419161676651</v>
      </c>
      <c r="L932" s="154">
        <f>Kwh!L1011/production!L1209</f>
        <v>0</v>
      </c>
      <c r="M932" s="154">
        <f>Kwh!M1011/production!M1209</f>
        <v>0</v>
      </c>
      <c r="N932" s="154" t="e">
        <f>Kwh!N1011/production!N1209</f>
        <v>#DIV/0!</v>
      </c>
      <c r="O932" s="154" t="e">
        <f>Kwh!O1011/production!O1209</f>
        <v>#DIV/0!</v>
      </c>
      <c r="P932" s="154" t="e">
        <f>Kwh!P1011/production!P1209</f>
        <v>#DIV/0!</v>
      </c>
      <c r="Q932" s="154">
        <f>Kwh!Q1011/production!Q1209</f>
        <v>0.50157853196527225</v>
      </c>
    </row>
    <row r="933" spans="1:17" x14ac:dyDescent="0.35">
      <c r="A933" s="33" t="s">
        <v>100</v>
      </c>
      <c r="B933" s="154">
        <f>Kwh!B1012/production!B1210</f>
        <v>0.9</v>
      </c>
      <c r="C933" s="154">
        <f>Kwh!C1012/production!C1210</f>
        <v>0.83750000000000002</v>
      </c>
      <c r="D933" s="154">
        <f>Kwh!D1012/production!D1210</f>
        <v>0.88461538461538458</v>
      </c>
      <c r="E933" s="154">
        <f>Kwh!E1012/production!E1210</f>
        <v>0.87037037037037035</v>
      </c>
      <c r="F933" s="154">
        <f>Kwh!F1012/production!F1210</f>
        <v>0.90689655172413797</v>
      </c>
      <c r="G933" s="154">
        <f>Kwh!G1012/production!G1210</f>
        <v>0.8</v>
      </c>
      <c r="H933" s="154" t="e">
        <f>Kwh!H1012/production!H1210</f>
        <v>#DIV/0!</v>
      </c>
      <c r="I933" s="154">
        <f>Kwh!I1012/production!I1210</f>
        <v>0.87071428571428566</v>
      </c>
      <c r="J933" s="154">
        <f>Kwh!J1012/production!J1210</f>
        <v>0.86538461538461542</v>
      </c>
      <c r="K933" s="154">
        <f>Kwh!K1012/production!K1210</f>
        <v>0.90833333333333333</v>
      </c>
      <c r="L933" s="154">
        <f>Kwh!L1012/production!L1210</f>
        <v>0</v>
      </c>
      <c r="M933" s="154">
        <f>Kwh!M1012/production!M1210</f>
        <v>0</v>
      </c>
      <c r="N933" s="154" t="e">
        <f>Kwh!N1012/production!N1210</f>
        <v>#DIV/0!</v>
      </c>
      <c r="O933" s="154" t="e">
        <f>Kwh!O1012/production!O1210</f>
        <v>#DIV/0!</v>
      </c>
      <c r="P933" s="154" t="e">
        <f>Kwh!P1012/production!P1210</f>
        <v>#DIV/0!</v>
      </c>
      <c r="Q933" s="154">
        <f>Kwh!Q1012/production!Q1210</f>
        <v>0.44929006085192696</v>
      </c>
    </row>
    <row r="934" spans="1:17" x14ac:dyDescent="0.35">
      <c r="A934" s="33" t="s">
        <v>125</v>
      </c>
      <c r="B934" s="154">
        <f>Kwh!B1014/production!B1212</f>
        <v>0.79215951334910439</v>
      </c>
      <c r="C934" s="154">
        <f>Kwh!C1014/production!C1212</f>
        <v>0.81574364332985028</v>
      </c>
      <c r="D934" s="154">
        <f>Kwh!D1014/production!D1212</f>
        <v>0.6506500847936687</v>
      </c>
      <c r="E934" s="154">
        <f>Kwh!E1014/production!E1212</f>
        <v>0.83948339483394829</v>
      </c>
      <c r="F934" s="154">
        <f>Kwh!F1014/production!F1212</f>
        <v>0.83918315252074027</v>
      </c>
      <c r="G934" s="154">
        <f>Kwh!G1014/production!G1212</f>
        <v>0.59003143242029632</v>
      </c>
      <c r="H934" s="154">
        <f>Kwh!H1014/production!H1212</f>
        <v>0.91894852135815996</v>
      </c>
      <c r="I934" s="154">
        <f>Kwh!I1014/production!I1212</f>
        <v>0.7792161887509389</v>
      </c>
      <c r="J934" s="154">
        <f>Kwh!J1014/production!J1212</f>
        <v>0.81569079896163832</v>
      </c>
      <c r="K934" s="154">
        <f>Kwh!K1014/production!K1212</f>
        <v>0.28901734104046245</v>
      </c>
      <c r="L934" s="154">
        <f>Kwh!L1014/production!L1212</f>
        <v>0</v>
      </c>
      <c r="M934" s="154">
        <f>Kwh!M1014/production!M1212</f>
        <v>0</v>
      </c>
      <c r="N934" s="154" t="e">
        <f>Kwh!N1014/production!N1212</f>
        <v>#DIV/0!</v>
      </c>
      <c r="O934" s="154" t="e">
        <f>Kwh!O1014/production!O1212</f>
        <v>#DIV/0!</v>
      </c>
      <c r="P934" s="154" t="e">
        <f>Kwh!P1014/production!P1212</f>
        <v>#DIV/0!</v>
      </c>
      <c r="Q934" s="154">
        <f>Kwh!Q1014/production!Q1212</f>
        <v>0.33234960272417707</v>
      </c>
    </row>
    <row r="935" spans="1:17" x14ac:dyDescent="0.35">
      <c r="A935" s="198" t="s">
        <v>119</v>
      </c>
      <c r="B935" s="199">
        <f>Kwh!B1015/production!B1213</f>
        <v>0.98814707305273342</v>
      </c>
      <c r="C935" s="199">
        <f>Kwh!C1015/production!C1213</f>
        <v>0.98023920956838273</v>
      </c>
      <c r="D935" s="199">
        <f>Kwh!D1015/production!D1213</f>
        <v>0.9404841963685272</v>
      </c>
      <c r="E935" s="199">
        <f>Kwh!E1015/production!E1213</f>
        <v>0.99452998379254454</v>
      </c>
      <c r="F935" s="199">
        <f>Kwh!F1015/production!F1213</f>
        <v>0.95387541607227766</v>
      </c>
      <c r="G935" s="199">
        <f>Kwh!G1015/production!G1213</f>
        <v>0.705091430620294</v>
      </c>
      <c r="H935" s="199">
        <f>Kwh!H1015/production!H1213</f>
        <v>0.99544833864360494</v>
      </c>
      <c r="I935" s="199">
        <f>Kwh!I1015/production!I1213</f>
        <v>0.92723160835439666</v>
      </c>
      <c r="J935" s="199">
        <f>Kwh!J1015/production!J1213</f>
        <v>0.91647033626044117</v>
      </c>
      <c r="K935" s="199">
        <f>Kwh!K1015/production!K1213</f>
        <v>0.61783439490445857</v>
      </c>
      <c r="L935" s="199">
        <f>Kwh!L1015/production!L1213</f>
        <v>0</v>
      </c>
      <c r="M935" s="199">
        <f>Kwh!M1015/production!M1213</f>
        <v>0</v>
      </c>
      <c r="N935" s="199" t="e">
        <f>Kwh!N1015/production!N1213</f>
        <v>#DIV/0!</v>
      </c>
      <c r="O935" s="199" t="e">
        <f>Kwh!O1015/production!O1213</f>
        <v>#DIV/0!</v>
      </c>
      <c r="P935" s="199" t="e">
        <f>Kwh!P1015/production!P1213</f>
        <v>#DIV/0!</v>
      </c>
      <c r="Q935" s="199">
        <f>Kwh!Q1015/production!Q1213</f>
        <v>0.3870483059124033</v>
      </c>
    </row>
    <row r="936" spans="1:17" x14ac:dyDescent="0.35">
      <c r="A936" s="33" t="s">
        <v>4</v>
      </c>
      <c r="B936" s="154">
        <f>Kwh!B1016/production!B1214</f>
        <v>0.45797101449275363</v>
      </c>
      <c r="C936" s="154">
        <f>Kwh!C1016/production!C1214</f>
        <v>0.86953242835595779</v>
      </c>
      <c r="D936" s="154">
        <f>Kwh!D1016/production!D1214</f>
        <v>0.927027027027027</v>
      </c>
      <c r="E936" s="154">
        <f>Kwh!E1016/production!E1214</f>
        <v>0.84351914036265951</v>
      </c>
      <c r="F936" s="154">
        <f>Kwh!F1016/production!F1214</f>
        <v>0.68153526970954359</v>
      </c>
      <c r="G936" s="154">
        <f>Kwh!G1016/production!G1214</f>
        <v>0.98972602739726023</v>
      </c>
      <c r="H936" s="154">
        <f>Kwh!H1016/production!H1214</f>
        <v>0.94845908607863971</v>
      </c>
      <c r="I936" s="154">
        <f>Kwh!I1016/production!I1214</f>
        <v>0.84921434327155521</v>
      </c>
      <c r="J936" s="154">
        <f>Kwh!J1016/production!J1214</f>
        <v>0.9863445378151261</v>
      </c>
      <c r="K936" s="154">
        <f>Kwh!K1016/production!K1214</f>
        <v>0.59190556492411472</v>
      </c>
      <c r="L936" s="154">
        <f>Kwh!L1016/production!L1214</f>
        <v>0</v>
      </c>
      <c r="M936" s="154">
        <f>Kwh!M1016/production!M1214</f>
        <v>0</v>
      </c>
      <c r="N936" s="154" t="e">
        <f>Kwh!N1016/production!N1214</f>
        <v>#DIV/0!</v>
      </c>
      <c r="O936" s="154" t="e">
        <f>Kwh!O1016/production!O1214</f>
        <v>#DIV/0!</v>
      </c>
      <c r="P936" s="154" t="e">
        <f>Kwh!P1016/production!P1214</f>
        <v>#DIV/0!</v>
      </c>
      <c r="Q936" s="154">
        <f>Kwh!Q1016/production!Q1214</f>
        <v>0.36451349141455436</v>
      </c>
    </row>
    <row r="937" spans="1:17" x14ac:dyDescent="0.35">
      <c r="A937" s="33" t="s">
        <v>195</v>
      </c>
      <c r="B937" s="154" t="e">
        <f>Kwh!B1017/production!B1216</f>
        <v>#DIV/0!</v>
      </c>
      <c r="C937" s="154" t="e">
        <f>Kwh!C1017/production!C1216</f>
        <v>#DIV/0!</v>
      </c>
      <c r="D937" s="154" t="e">
        <f>Kwh!D1017/production!D1216</f>
        <v>#DIV/0!</v>
      </c>
      <c r="E937" s="154" t="e">
        <f>Kwh!E1017/production!E1216</f>
        <v>#DIV/0!</v>
      </c>
      <c r="F937" s="154" t="e">
        <f>Kwh!F1017/production!F1216</f>
        <v>#DIV/0!</v>
      </c>
      <c r="G937" s="154" t="e">
        <f>Kwh!G1017/production!G1216</f>
        <v>#DIV/0!</v>
      </c>
      <c r="H937" s="154">
        <f>Kwh!H1017/production!H1216</f>
        <v>1.6222222222222222</v>
      </c>
      <c r="I937" s="154">
        <f>Kwh!I1017/production!I1216</f>
        <v>1.6222222222222222</v>
      </c>
      <c r="J937" s="154">
        <f>Kwh!J1017/production!J1216</f>
        <v>1.6571428571428573</v>
      </c>
      <c r="K937" s="154">
        <f>Kwh!K1017/production!K1216</f>
        <v>1.8095238095238095</v>
      </c>
      <c r="L937" s="154" t="e">
        <f>Kwh!L1017/production!L1216</f>
        <v>#DIV/0!</v>
      </c>
      <c r="M937" s="154" t="e">
        <f>Kwh!M1017/production!M1216</f>
        <v>#DIV/0!</v>
      </c>
      <c r="N937" s="154" t="e">
        <f>Kwh!N1017/production!N1216</f>
        <v>#DIV/0!</v>
      </c>
      <c r="O937" s="154" t="e">
        <f>Kwh!O1017/production!O1216</f>
        <v>#DIV/0!</v>
      </c>
      <c r="P937" s="154" t="e">
        <f>Kwh!P1017/production!P1216</f>
        <v>#DIV/0!</v>
      </c>
      <c r="Q937" s="154">
        <f>Kwh!Q1017/production!Q1216</f>
        <v>1.7142857142857142</v>
      </c>
    </row>
    <row r="938" spans="1:17" x14ac:dyDescent="0.35">
      <c r="A938" s="33" t="s">
        <v>128</v>
      </c>
      <c r="B938" s="154">
        <v>0</v>
      </c>
      <c r="C938" s="154">
        <v>0</v>
      </c>
      <c r="D938" s="154">
        <v>0</v>
      </c>
      <c r="E938" s="154">
        <v>0</v>
      </c>
      <c r="F938" s="154">
        <v>0</v>
      </c>
      <c r="G938" s="154">
        <v>0</v>
      </c>
      <c r="H938" s="154">
        <f>Kwh!H1018/production!H1218</f>
        <v>0</v>
      </c>
      <c r="I938" s="154">
        <f>Kwh!I1018/production!I1218</f>
        <v>0</v>
      </c>
      <c r="J938" s="154">
        <v>0</v>
      </c>
      <c r="K938" s="154">
        <v>0</v>
      </c>
      <c r="L938" s="154">
        <v>0</v>
      </c>
      <c r="M938" s="154">
        <v>0</v>
      </c>
      <c r="N938" s="154">
        <v>0</v>
      </c>
      <c r="O938" s="154">
        <v>0</v>
      </c>
      <c r="P938" s="154" t="e">
        <f>Kwh!P1018/production!P1218</f>
        <v>#DIV/0!</v>
      </c>
      <c r="Q938" s="154" t="e">
        <f>Kwh!Q1018/production!Q1218</f>
        <v>#DIV/0!</v>
      </c>
    </row>
    <row r="939" spans="1:17" x14ac:dyDescent="0.35">
      <c r="A939" s="92" t="s">
        <v>118</v>
      </c>
      <c r="B939" s="201">
        <f>Kwh!B1019/production!B1219</f>
        <v>0.45797101449275363</v>
      </c>
      <c r="C939" s="201">
        <f>Kwh!C1019/production!C1219</f>
        <v>0.86953242835595779</v>
      </c>
      <c r="D939" s="201">
        <f>Kwh!D1019/production!D1219</f>
        <v>0.927027027027027</v>
      </c>
      <c r="E939" s="201">
        <f>Kwh!E1019/production!E1219</f>
        <v>0.84351914036265951</v>
      </c>
      <c r="F939" s="201">
        <f>Kwh!F1019/production!F1219</f>
        <v>0.68153526970954359</v>
      </c>
      <c r="G939" s="201">
        <f>Kwh!G1019/production!G1219</f>
        <v>0.98972602739726023</v>
      </c>
      <c r="H939" s="201">
        <f>Kwh!H1019/production!H1219</f>
        <v>0.91167811579980373</v>
      </c>
      <c r="I939" s="201">
        <f>Kwh!I1019/production!I1219</f>
        <v>0.84331614438714797</v>
      </c>
      <c r="J939" s="201">
        <f>Kwh!J1019/production!J1219</f>
        <v>0.99845281072717895</v>
      </c>
      <c r="K939" s="201">
        <f>Kwh!K1019/production!K1219</f>
        <v>0.63355048859934848</v>
      </c>
      <c r="L939" s="201">
        <f>Kwh!L1019/production!L1219</f>
        <v>0</v>
      </c>
      <c r="M939" s="201">
        <f>Kwh!M1019/production!M1219</f>
        <v>0</v>
      </c>
      <c r="N939" s="201" t="e">
        <f>Kwh!N1019/production!N1219</f>
        <v>#DIV/0!</v>
      </c>
      <c r="O939" s="201" t="e">
        <f>Kwh!O1019/production!O1219</f>
        <v>#DIV/0!</v>
      </c>
      <c r="P939" s="201" t="e">
        <f>Kwh!P1019/production!P1219</f>
        <v>#DIV/0!</v>
      </c>
      <c r="Q939" s="201">
        <f>Kwh!Q1019/production!Q1219</f>
        <v>0.37548449612403101</v>
      </c>
    </row>
    <row r="940" spans="1:17" x14ac:dyDescent="0.35">
      <c r="A940" s="33" t="s">
        <v>99</v>
      </c>
      <c r="B940" s="154">
        <f>Kwh!B1020/production!B1220</f>
        <v>0.56048387096774188</v>
      </c>
      <c r="C940" s="154">
        <f>Kwh!C1020/production!C1220</f>
        <v>0.46168958742632615</v>
      </c>
      <c r="D940" s="154">
        <f>Kwh!D1020/production!D1220</f>
        <v>0.5347826086956522</v>
      </c>
      <c r="E940" s="154">
        <f>Kwh!E1020/production!E1220</f>
        <v>0.46300000000000002</v>
      </c>
      <c r="F940" s="154">
        <f>Kwh!F1020/production!F1220</f>
        <v>0.55844155844155841</v>
      </c>
      <c r="G940" s="154">
        <f>Kwh!G1020/production!G1220</f>
        <v>0.47459165154264971</v>
      </c>
      <c r="H940" s="154">
        <f>Kwh!H1020/production!H1220</f>
        <v>0.4956521739130435</v>
      </c>
      <c r="I940" s="154">
        <f>Kwh!I1020/production!I1220</f>
        <v>0.48275862068965519</v>
      </c>
      <c r="J940" s="154">
        <f>Kwh!J1020/production!J1220</f>
        <v>0.52192982456140347</v>
      </c>
      <c r="K940" s="154">
        <f>Kwh!K1020/production!K1220</f>
        <v>0.51190476190476186</v>
      </c>
      <c r="L940" s="154">
        <f>Kwh!L1020/production!L1220</f>
        <v>0</v>
      </c>
      <c r="M940" s="154">
        <f>Kwh!M1020/production!M1220</f>
        <v>0</v>
      </c>
      <c r="N940" s="154" t="e">
        <f>Kwh!N1020/production!N1220</f>
        <v>#DIV/0!</v>
      </c>
      <c r="O940" s="154" t="e">
        <f>Kwh!O1020/production!O1220</f>
        <v>#DIV/0!</v>
      </c>
      <c r="P940" s="154" t="e">
        <f>Kwh!P1020/production!P1220</f>
        <v>#DIV/0!</v>
      </c>
      <c r="Q940" s="154">
        <f>Kwh!Q1020/production!Q1220</f>
        <v>0.20179007323026851</v>
      </c>
    </row>
    <row r="941" spans="1:17" x14ac:dyDescent="0.35">
      <c r="A941" s="33" t="s">
        <v>7</v>
      </c>
      <c r="B941" s="154">
        <f>Kwh!B1021/production!B1221</f>
        <v>0.59020618556701032</v>
      </c>
      <c r="C941" s="154">
        <f>Kwh!C1021/production!C1221</f>
        <v>0.43953934740882916</v>
      </c>
      <c r="D941" s="154">
        <f>Kwh!D1021/production!D1221</f>
        <v>0.54950495049504955</v>
      </c>
      <c r="E941" s="154">
        <f>Kwh!E1021/production!E1221</f>
        <v>0.39920948616600793</v>
      </c>
      <c r="F941" s="154">
        <f>Kwh!F1021/production!F1221</f>
        <v>0.46853146853146854</v>
      </c>
      <c r="G941" s="154">
        <f>Kwh!G1021/production!G1221</f>
        <v>0.26518218623481782</v>
      </c>
      <c r="H941" s="154">
        <f>Kwh!H1021/production!H1221</f>
        <v>0.5</v>
      </c>
      <c r="I941" s="154">
        <f>Kwh!I1021/production!I1221</f>
        <v>0.44766666666666666</v>
      </c>
      <c r="J941" s="154">
        <f>Kwh!J1021/production!J1221</f>
        <v>0.45494505494505494</v>
      </c>
      <c r="K941" s="154" t="e">
        <f>Kwh!K1021/production!K1221</f>
        <v>#DIV/0!</v>
      </c>
      <c r="L941" s="154">
        <f>Kwh!L1021/production!L1221</f>
        <v>0</v>
      </c>
      <c r="M941" s="154">
        <f>Kwh!M1021/production!M1221</f>
        <v>0</v>
      </c>
      <c r="N941" s="154" t="e">
        <f>Kwh!N1021/production!N1221</f>
        <v>#DIV/0!</v>
      </c>
      <c r="O941" s="154" t="e">
        <f>Kwh!O1021/production!O1221</f>
        <v>#DIV/0!</v>
      </c>
      <c r="P941" s="154" t="e">
        <f>Kwh!P1021/production!P1221</f>
        <v>#DIV/0!</v>
      </c>
      <c r="Q941" s="154">
        <f>Kwh!Q1021/production!Q1221</f>
        <v>0.18956043956043955</v>
      </c>
    </row>
    <row r="942" spans="1:17" x14ac:dyDescent="0.35">
      <c r="A942" s="33" t="s">
        <v>103</v>
      </c>
      <c r="B942" s="154">
        <f>Kwh!B1022/production!B1222</f>
        <v>0.46925566343042069</v>
      </c>
      <c r="C942" s="154">
        <f>Kwh!C1022/production!C1222</f>
        <v>0.47680890538033394</v>
      </c>
      <c r="D942" s="154">
        <f>Kwh!D1022/production!D1222</f>
        <v>0.47184466019417476</v>
      </c>
      <c r="E942" s="154">
        <f>Kwh!E1022/production!E1222</f>
        <v>0.53716690042075732</v>
      </c>
      <c r="F942" s="154">
        <f>Kwh!F1022/production!F1222</f>
        <v>0.50077519379844959</v>
      </c>
      <c r="G942" s="154">
        <f>Kwh!G1022/production!G1222</f>
        <v>0.5153949129852744</v>
      </c>
      <c r="H942" s="154">
        <f>Kwh!H1022/production!H1222</f>
        <v>0.53426395939086291</v>
      </c>
      <c r="I942" s="154">
        <f>Kwh!I1022/production!I1222</f>
        <v>0.50427163198247538</v>
      </c>
      <c r="J942" s="154">
        <f>Kwh!J1022/production!J1222</f>
        <v>0.491869918699187</v>
      </c>
      <c r="K942" s="154">
        <f>Kwh!K1022/production!K1222</f>
        <v>0.55431754874651806</v>
      </c>
      <c r="L942" s="154">
        <f>Kwh!L1022/production!L1222</f>
        <v>0</v>
      </c>
      <c r="M942" s="154">
        <f>Kwh!M1022/production!M1222</f>
        <v>0</v>
      </c>
      <c r="N942" s="154" t="e">
        <f>Kwh!N1022/production!N1222</f>
        <v>#DIV/0!</v>
      </c>
      <c r="O942" s="154" t="e">
        <f>Kwh!O1022/production!O1222</f>
        <v>#DIV/0!</v>
      </c>
      <c r="P942" s="154" t="e">
        <f>Kwh!P1022/production!P1222</f>
        <v>#DIV/0!</v>
      </c>
      <c r="Q942" s="154">
        <f>Kwh!Q1022/production!Q1222</f>
        <v>0.25545485062101375</v>
      </c>
    </row>
    <row r="943" spans="1:17" x14ac:dyDescent="0.35">
      <c r="A943" s="69" t="s">
        <v>117</v>
      </c>
      <c r="B943" s="202">
        <f>Kwh!B1023/production!B1225</f>
        <v>0.52472089314194581</v>
      </c>
      <c r="C943" s="202">
        <f>Kwh!C1023/production!C1225</f>
        <v>0.46005774783445619</v>
      </c>
      <c r="D943" s="202">
        <f>Kwh!D1023/production!D1225</f>
        <v>0.51174934725848564</v>
      </c>
      <c r="E943" s="202">
        <f>Kwh!E1023/production!E1225</f>
        <v>0.4722848129788193</v>
      </c>
      <c r="F943" s="202">
        <f>Kwh!F1023/production!F1225</f>
        <v>0.50038314176245213</v>
      </c>
      <c r="G943" s="202">
        <f>Kwh!G1023/production!G1225</f>
        <v>0.44344857020913359</v>
      </c>
      <c r="H943" s="202">
        <f>Kwh!I1023/production!I1225</f>
        <v>0.31670866278564602</v>
      </c>
      <c r="I943" s="202">
        <f>Kwh!I1023/production!I1225</f>
        <v>0.31670866278564602</v>
      </c>
      <c r="J943" s="202">
        <f>Kwh!J1023/production!J1225</f>
        <v>0.4848698099929627</v>
      </c>
      <c r="K943" s="202">
        <f>Kwh!K1023/production!K1225</f>
        <v>0.54329896907216491</v>
      </c>
      <c r="L943" s="202">
        <f>Kwh!L1023/production!L1225</f>
        <v>0</v>
      </c>
      <c r="M943" s="202">
        <f>Kwh!M1023/production!M1225</f>
        <v>0</v>
      </c>
      <c r="N943" s="202" t="e">
        <f>Kwh!N1023/production!N1225</f>
        <v>#DIV/0!</v>
      </c>
      <c r="O943" s="202" t="e">
        <f>Kwh!O1023/production!O1225</f>
        <v>#DIV/0!</v>
      </c>
      <c r="P943" s="202" t="e">
        <f>Kwh!P1023/production!P1225</f>
        <v>#DIV/0!</v>
      </c>
      <c r="Q943" s="202">
        <f>Kwh!Q1023/production!Q1225</f>
        <v>0.22943396226415094</v>
      </c>
    </row>
    <row r="944" spans="1:17" x14ac:dyDescent="0.35">
      <c r="A944" s="56" t="s">
        <v>9</v>
      </c>
      <c r="B944" s="203">
        <f>Kwh!B1024/production!B1226</f>
        <v>0.81223727230266229</v>
      </c>
      <c r="C944" s="203">
        <f>Kwh!C1024/production!C1226</f>
        <v>0.81089655172413788</v>
      </c>
      <c r="D944" s="203">
        <f>Kwh!D1024/production!D1226</f>
        <v>0.84900945921827597</v>
      </c>
      <c r="E944" s="203">
        <f>Kwh!E1024/production!E1226</f>
        <v>0.83445164275798245</v>
      </c>
      <c r="F944" s="203">
        <f>Kwh!F1024/production!F1226</f>
        <v>0.82193050193050188</v>
      </c>
      <c r="G944" s="203">
        <f>Kwh!G1024/production!G1226</f>
        <v>0.6932699265998139</v>
      </c>
      <c r="H944" s="203">
        <f>Kwh!H1024/production!H1226</f>
        <v>0.90069801132622151</v>
      </c>
      <c r="I944" s="194">
        <f>Kwh!I1024/production!I1226</f>
        <v>0.7748398211416736</v>
      </c>
      <c r="J944" s="194">
        <f>Kwh!I1024/production!J1226</f>
        <v>6.3995203836930452</v>
      </c>
      <c r="K944" s="194">
        <f>Kwh!J1024/production!K1226</f>
        <v>2.303636970303637</v>
      </c>
      <c r="L944" s="194">
        <f>Kwh!K1024/production!L1226</f>
        <v>0.2965357202055362</v>
      </c>
      <c r="M944" s="194">
        <f>Kwh!L1024/production!M1226</f>
        <v>0</v>
      </c>
      <c r="N944" s="194" t="e">
        <f>Kwh!M1024/production!N1226</f>
        <v>#DIV/0!</v>
      </c>
      <c r="O944" s="194" t="e">
        <f>Kwh!N1024/production!O1226</f>
        <v>#DIV/0!</v>
      </c>
      <c r="P944" s="194" t="e">
        <f>Kwh!O1024/production!P1226</f>
        <v>#DIV/0!</v>
      </c>
      <c r="Q944" s="194">
        <f>Kwh!Q1024/production!Q1226</f>
        <v>0.35048179655686812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76"/>
  <sheetViews>
    <sheetView topLeftCell="A256" zoomScale="82" workbookViewId="0">
      <selection activeCell="D272" sqref="D272"/>
    </sheetView>
  </sheetViews>
  <sheetFormatPr defaultColWidth="10" defaultRowHeight="14.5" x14ac:dyDescent="0.35"/>
  <cols>
    <col min="1" max="1" width="10" customWidth="1"/>
    <col min="3" max="3" width="10" customWidth="1"/>
    <col min="5" max="13" width="10.81640625" customWidth="1"/>
    <col min="14" max="36" width="11.81640625" customWidth="1"/>
  </cols>
  <sheetData>
    <row r="1" spans="1:32" x14ac:dyDescent="0.35">
      <c r="A1" s="34" t="s">
        <v>263</v>
      </c>
      <c r="B1" s="34" t="s">
        <v>264</v>
      </c>
      <c r="C1" s="34" t="s">
        <v>265</v>
      </c>
      <c r="D1" s="34" t="s">
        <v>266</v>
      </c>
      <c r="E1" s="34" t="s">
        <v>267</v>
      </c>
      <c r="F1" s="34" t="s">
        <v>268</v>
      </c>
      <c r="G1" s="34" t="s">
        <v>269</v>
      </c>
      <c r="H1" s="34" t="s">
        <v>270</v>
      </c>
      <c r="I1" s="34" t="s">
        <v>271</v>
      </c>
      <c r="J1" s="34" t="s">
        <v>272</v>
      </c>
      <c r="K1" s="34" t="s">
        <v>273</v>
      </c>
      <c r="L1" s="34" t="s">
        <v>274</v>
      </c>
      <c r="M1" s="34" t="s">
        <v>275</v>
      </c>
      <c r="N1" s="34" t="s">
        <v>276</v>
      </c>
      <c r="O1" s="34" t="s">
        <v>277</v>
      </c>
      <c r="P1" s="34" t="s">
        <v>278</v>
      </c>
      <c r="Q1" s="34" t="s">
        <v>279</v>
      </c>
      <c r="R1" s="34" t="s">
        <v>280</v>
      </c>
      <c r="S1" s="34" t="s">
        <v>281</v>
      </c>
      <c r="T1" s="34" t="s">
        <v>282</v>
      </c>
      <c r="U1" s="34" t="s">
        <v>283</v>
      </c>
      <c r="V1" s="34" t="s">
        <v>284</v>
      </c>
      <c r="W1" s="34" t="s">
        <v>285</v>
      </c>
      <c r="X1" s="34" t="s">
        <v>286</v>
      </c>
      <c r="Y1" s="34" t="s">
        <v>287</v>
      </c>
      <c r="Z1" s="34" t="s">
        <v>288</v>
      </c>
      <c r="AA1" s="34" t="s">
        <v>289</v>
      </c>
      <c r="AB1" s="34" t="s">
        <v>290</v>
      </c>
      <c r="AC1" s="34" t="s">
        <v>291</v>
      </c>
      <c r="AD1" s="34" t="s">
        <v>292</v>
      </c>
      <c r="AE1" s="34" t="s">
        <v>293</v>
      </c>
      <c r="AF1" s="34" t="s">
        <v>333</v>
      </c>
    </row>
    <row r="2" spans="1:32" x14ac:dyDescent="0.35">
      <c r="A2" s="6">
        <v>661</v>
      </c>
      <c r="B2" s="6">
        <v>625</v>
      </c>
      <c r="C2" s="6">
        <v>672</v>
      </c>
      <c r="D2" s="6">
        <v>643</v>
      </c>
      <c r="E2" s="6">
        <v>656</v>
      </c>
      <c r="F2" s="6">
        <v>689</v>
      </c>
      <c r="G2" s="9">
        <v>654</v>
      </c>
      <c r="H2" s="7">
        <v>643</v>
      </c>
      <c r="I2" s="7">
        <v>650</v>
      </c>
      <c r="J2" s="7">
        <v>598</v>
      </c>
      <c r="K2" s="7">
        <v>658</v>
      </c>
      <c r="L2" s="7">
        <v>636</v>
      </c>
      <c r="M2" s="7">
        <v>623</v>
      </c>
      <c r="N2" s="7">
        <v>635</v>
      </c>
      <c r="O2" s="7">
        <v>677</v>
      </c>
      <c r="P2" s="7">
        <v>655</v>
      </c>
      <c r="Q2" s="7">
        <v>599</v>
      </c>
      <c r="R2" s="7">
        <v>617</v>
      </c>
      <c r="S2" s="7">
        <v>646</v>
      </c>
      <c r="T2" s="7">
        <v>691</v>
      </c>
      <c r="U2" s="7">
        <v>667</v>
      </c>
      <c r="V2" s="7">
        <v>698</v>
      </c>
      <c r="W2" s="7">
        <v>680</v>
      </c>
      <c r="X2" s="7">
        <v>650</v>
      </c>
      <c r="Y2" s="7">
        <v>667</v>
      </c>
      <c r="Z2" s="7">
        <v>621</v>
      </c>
      <c r="AA2" s="7">
        <v>633</v>
      </c>
      <c r="AB2" s="7">
        <v>633</v>
      </c>
      <c r="AC2" s="7">
        <v>653</v>
      </c>
      <c r="AD2" s="7">
        <v>656</v>
      </c>
      <c r="AE2" s="7">
        <v>678</v>
      </c>
      <c r="AF2" s="7">
        <v>653</v>
      </c>
    </row>
    <row r="3" spans="1:32" x14ac:dyDescent="0.35">
      <c r="A3" s="6">
        <v>350</v>
      </c>
      <c r="B3" s="6">
        <v>324</v>
      </c>
      <c r="C3" s="6">
        <v>300</v>
      </c>
      <c r="D3" s="6">
        <v>290</v>
      </c>
      <c r="E3" s="6">
        <v>302</v>
      </c>
      <c r="F3" s="6">
        <v>321</v>
      </c>
      <c r="G3" s="9">
        <v>304</v>
      </c>
      <c r="H3" s="7">
        <v>335</v>
      </c>
      <c r="I3" s="7">
        <v>335</v>
      </c>
      <c r="J3" s="7">
        <v>341</v>
      </c>
      <c r="K3" s="7">
        <v>312</v>
      </c>
      <c r="L3" s="7">
        <v>250</v>
      </c>
      <c r="M3" s="7">
        <v>281</v>
      </c>
      <c r="N3" s="7">
        <v>284</v>
      </c>
      <c r="O3" s="7">
        <v>310</v>
      </c>
      <c r="P3" s="7">
        <v>294</v>
      </c>
      <c r="Q3" s="7">
        <v>300</v>
      </c>
      <c r="R3" s="7">
        <v>286</v>
      </c>
      <c r="S3" s="7">
        <v>339</v>
      </c>
      <c r="T3" s="7">
        <v>357</v>
      </c>
      <c r="U3" s="7">
        <v>266</v>
      </c>
      <c r="V3" s="7">
        <v>39</v>
      </c>
      <c r="W3" s="7">
        <v>296</v>
      </c>
      <c r="X3" s="7">
        <v>272</v>
      </c>
      <c r="Y3" s="7">
        <v>329</v>
      </c>
      <c r="Z3" s="7">
        <v>337</v>
      </c>
      <c r="AA3" s="7">
        <v>374</v>
      </c>
      <c r="AB3" s="7">
        <v>361</v>
      </c>
      <c r="AC3" s="7">
        <v>316</v>
      </c>
      <c r="AD3" s="7">
        <v>317</v>
      </c>
      <c r="AE3" s="7">
        <v>320</v>
      </c>
      <c r="AF3" s="7">
        <v>311</v>
      </c>
    </row>
    <row r="4" spans="1:32" x14ac:dyDescent="0.35">
      <c r="A4" s="6">
        <v>230</v>
      </c>
      <c r="B4" s="6">
        <v>208</v>
      </c>
      <c r="C4" s="6">
        <v>194</v>
      </c>
      <c r="D4" s="6">
        <v>178</v>
      </c>
      <c r="E4" s="6">
        <v>189</v>
      </c>
      <c r="F4" s="6">
        <v>229</v>
      </c>
      <c r="G4" s="9">
        <v>191</v>
      </c>
      <c r="H4" s="7">
        <v>211</v>
      </c>
      <c r="I4" s="7">
        <v>205</v>
      </c>
      <c r="J4" s="7">
        <v>201</v>
      </c>
      <c r="K4" s="7">
        <v>167</v>
      </c>
      <c r="L4" s="7">
        <v>197</v>
      </c>
      <c r="M4" s="7">
        <v>172</v>
      </c>
      <c r="N4" s="7">
        <v>169</v>
      </c>
      <c r="O4" s="7">
        <v>171</v>
      </c>
      <c r="P4" s="7">
        <v>143</v>
      </c>
      <c r="Q4" s="7">
        <v>166</v>
      </c>
      <c r="R4" s="7">
        <v>151</v>
      </c>
      <c r="S4" s="7">
        <v>247</v>
      </c>
      <c r="T4" s="7">
        <v>186</v>
      </c>
      <c r="U4" s="7">
        <v>136</v>
      </c>
      <c r="V4" s="7">
        <v>280</v>
      </c>
      <c r="W4" s="7">
        <v>67</v>
      </c>
      <c r="X4" s="7">
        <v>210</v>
      </c>
      <c r="Y4" s="7">
        <v>238</v>
      </c>
      <c r="Z4" s="7">
        <v>202</v>
      </c>
      <c r="AA4" s="7">
        <v>216</v>
      </c>
      <c r="AB4" s="7">
        <v>180</v>
      </c>
      <c r="AC4" s="7">
        <v>209</v>
      </c>
      <c r="AD4" s="7">
        <v>203</v>
      </c>
      <c r="AE4" s="7">
        <v>253</v>
      </c>
      <c r="AF4" s="7">
        <v>151</v>
      </c>
    </row>
    <row r="5" spans="1:32" x14ac:dyDescent="0.35">
      <c r="A5" s="6">
        <v>1076</v>
      </c>
      <c r="B5" s="6">
        <v>997</v>
      </c>
      <c r="C5" s="6">
        <v>1075</v>
      </c>
      <c r="D5" s="6">
        <v>994</v>
      </c>
      <c r="E5" s="6">
        <v>1060</v>
      </c>
      <c r="F5" s="9">
        <v>1136</v>
      </c>
      <c r="G5" s="6">
        <v>1127</v>
      </c>
      <c r="H5" s="7">
        <v>1282</v>
      </c>
      <c r="I5" s="7">
        <v>928</v>
      </c>
      <c r="J5" s="7">
        <v>1017</v>
      </c>
      <c r="K5" s="7">
        <v>1001</v>
      </c>
      <c r="L5" s="7">
        <v>1042</v>
      </c>
      <c r="M5" s="7">
        <v>822</v>
      </c>
      <c r="N5" s="7">
        <v>1040</v>
      </c>
      <c r="O5" s="7">
        <v>948</v>
      </c>
      <c r="P5" s="7">
        <v>1046</v>
      </c>
      <c r="Q5" s="7">
        <v>957</v>
      </c>
      <c r="R5" s="7">
        <v>1088</v>
      </c>
      <c r="S5" s="7">
        <v>952</v>
      </c>
      <c r="T5" s="7">
        <v>1129</v>
      </c>
      <c r="U5" s="7">
        <v>720</v>
      </c>
      <c r="V5" s="7">
        <v>397</v>
      </c>
      <c r="W5" s="7">
        <v>568</v>
      </c>
      <c r="X5" s="7">
        <v>1304</v>
      </c>
      <c r="Y5" s="7">
        <v>1389</v>
      </c>
      <c r="Z5" s="7">
        <v>1109</v>
      </c>
      <c r="AA5" s="7">
        <v>1278</v>
      </c>
      <c r="AB5" s="7">
        <v>1282</v>
      </c>
      <c r="AC5" s="7">
        <v>889</v>
      </c>
      <c r="AD5" s="7">
        <v>811</v>
      </c>
      <c r="AE5" s="7">
        <v>982</v>
      </c>
      <c r="AF5" s="7">
        <v>483</v>
      </c>
    </row>
    <row r="6" spans="1:32" x14ac:dyDescent="0.35">
      <c r="A6" s="215">
        <f>SUM(A2:A5)</f>
        <v>2317</v>
      </c>
      <c r="B6" s="215">
        <f>SUM(B2:B5)</f>
        <v>2154</v>
      </c>
      <c r="C6" s="215">
        <f>C5+C4+C3+C2</f>
        <v>2241</v>
      </c>
      <c r="D6" s="215">
        <f t="shared" ref="D6:AF6" si="0">SUM(D2:D5)</f>
        <v>2105</v>
      </c>
      <c r="E6" s="215">
        <f t="shared" si="0"/>
        <v>2207</v>
      </c>
      <c r="F6" s="215">
        <f t="shared" si="0"/>
        <v>2375</v>
      </c>
      <c r="G6" s="215">
        <f t="shared" si="0"/>
        <v>2276</v>
      </c>
      <c r="H6" s="215">
        <f t="shared" si="0"/>
        <v>2471</v>
      </c>
      <c r="I6" s="215">
        <f t="shared" si="0"/>
        <v>2118</v>
      </c>
      <c r="J6" s="215">
        <f t="shared" si="0"/>
        <v>2157</v>
      </c>
      <c r="K6" s="215">
        <f t="shared" si="0"/>
        <v>2138</v>
      </c>
      <c r="L6" s="215">
        <f t="shared" si="0"/>
        <v>2125</v>
      </c>
      <c r="M6" s="215">
        <f t="shared" si="0"/>
        <v>1898</v>
      </c>
      <c r="N6" s="215">
        <f t="shared" si="0"/>
        <v>2128</v>
      </c>
      <c r="O6" s="215">
        <f t="shared" si="0"/>
        <v>2106</v>
      </c>
      <c r="P6" s="215">
        <f t="shared" si="0"/>
        <v>2138</v>
      </c>
      <c r="Q6" s="215">
        <f t="shared" si="0"/>
        <v>2022</v>
      </c>
      <c r="R6" s="215">
        <f t="shared" si="0"/>
        <v>2142</v>
      </c>
      <c r="S6" s="215">
        <f t="shared" si="0"/>
        <v>2184</v>
      </c>
      <c r="T6" s="215">
        <f t="shared" si="0"/>
        <v>2363</v>
      </c>
      <c r="U6" s="215">
        <f t="shared" si="0"/>
        <v>1789</v>
      </c>
      <c r="V6" s="215">
        <f t="shared" si="0"/>
        <v>1414</v>
      </c>
      <c r="W6" s="215">
        <f t="shared" si="0"/>
        <v>1611</v>
      </c>
      <c r="X6" s="215">
        <f t="shared" si="0"/>
        <v>2436</v>
      </c>
      <c r="Y6" s="215">
        <f t="shared" si="0"/>
        <v>2623</v>
      </c>
      <c r="Z6" s="215">
        <f t="shared" si="0"/>
        <v>2269</v>
      </c>
      <c r="AA6" s="215">
        <f t="shared" si="0"/>
        <v>2501</v>
      </c>
      <c r="AB6" s="215">
        <f t="shared" si="0"/>
        <v>2456</v>
      </c>
      <c r="AC6" s="215">
        <f t="shared" si="0"/>
        <v>2067</v>
      </c>
      <c r="AD6" s="215">
        <f t="shared" si="0"/>
        <v>1987</v>
      </c>
      <c r="AE6" s="215">
        <f t="shared" si="0"/>
        <v>2233</v>
      </c>
      <c r="AF6" s="215">
        <f t="shared" si="0"/>
        <v>1598</v>
      </c>
    </row>
    <row r="7" spans="1:32" x14ac:dyDescent="0.35">
      <c r="A7" s="40"/>
      <c r="B7" s="40"/>
      <c r="C7" s="40"/>
      <c r="D7" s="40">
        <f>SUM(A6:D6)</f>
        <v>8817</v>
      </c>
      <c r="E7" s="40"/>
      <c r="F7" s="40"/>
      <c r="G7" s="40"/>
      <c r="H7" s="40"/>
      <c r="I7" s="40"/>
      <c r="J7" s="40"/>
      <c r="K7" s="40">
        <f>K6+J6+I6+H6+G6+F6+E6</f>
        <v>15742</v>
      </c>
      <c r="L7" s="7"/>
      <c r="M7" s="7"/>
      <c r="N7" s="7"/>
      <c r="O7" s="7"/>
      <c r="P7" s="7"/>
      <c r="Q7" s="7"/>
      <c r="R7" s="124">
        <f>SUM(L6:R6)</f>
        <v>14559</v>
      </c>
      <c r="S7" s="7"/>
      <c r="T7" s="7"/>
      <c r="U7" s="7"/>
      <c r="V7" s="7"/>
      <c r="W7" s="7"/>
      <c r="X7" s="7"/>
      <c r="Y7" s="124">
        <f>S6+T6+U6+V6+W6+X6+Y6</f>
        <v>14420</v>
      </c>
      <c r="Z7" s="7"/>
      <c r="AA7" s="7"/>
      <c r="AB7" s="7"/>
      <c r="AC7" s="7"/>
      <c r="AD7" s="7"/>
      <c r="AE7" s="7"/>
      <c r="AF7" s="124">
        <f>Z6+AA6+AB6+AC6+AD6+AE6+AF6</f>
        <v>15111</v>
      </c>
    </row>
    <row r="8" spans="1:32" x14ac:dyDescent="0.35">
      <c r="A8" s="189">
        <f>Kwh!E4/'Wws=-pro&amp;sup '!A6</f>
        <v>0.45230902028485109</v>
      </c>
      <c r="B8" s="189">
        <f>Kwh!F4/'Wws=-pro&amp;sup '!B6</f>
        <v>0.47725162488393685</v>
      </c>
      <c r="C8" s="189">
        <f>Kwh!G4/'Wws=-pro&amp;sup '!C6</f>
        <v>0.4859437751004016</v>
      </c>
      <c r="D8" s="189">
        <f>Kwh!H4/'Wws=-pro&amp;sup '!D6</f>
        <v>0.45510688836104513</v>
      </c>
      <c r="E8" s="189">
        <f>Kwh!J4/'Wws=-pro&amp;sup '!E6</f>
        <v>0.47168101495242409</v>
      </c>
      <c r="F8" s="189">
        <f>Kwh!K4/'Wws=-pro&amp;sup '!F6</f>
        <v>0.47452631578947368</v>
      </c>
      <c r="G8" s="189">
        <f>Kwh!L4/'Wws=-pro&amp;sup '!G6</f>
        <v>0.28734622144112476</v>
      </c>
      <c r="H8" s="189">
        <f>Kwh!M4/'Wws=-pro&amp;sup '!H6</f>
        <v>0.47915823553217318</v>
      </c>
      <c r="I8" s="189">
        <f>Kwh!N4/'Wws=-pro&amp;sup '!I6</f>
        <v>0.50566572237960339</v>
      </c>
      <c r="J8" s="189">
        <f>Kwh!O4/'Wws=-pro&amp;sup '!J6</f>
        <v>0.41492814093648583</v>
      </c>
      <c r="K8" s="189">
        <f>Kwh!P4/'Wws=-pro&amp;sup '!K6</f>
        <v>0.46304957904583721</v>
      </c>
      <c r="L8" s="189">
        <f>Kwh!B22/'Wws=-pro&amp;sup '!L6</f>
        <v>0.48376470588235293</v>
      </c>
      <c r="M8" s="189">
        <f>Kwh!C22/'Wws=-pro&amp;sup '!M6</f>
        <v>0.51159114857744992</v>
      </c>
      <c r="N8" s="189">
        <f>Kwh!D22/'Wws=-pro&amp;sup '!N6</f>
        <v>0.45441729323308272</v>
      </c>
      <c r="O8" s="189">
        <f>Kwh!E22/'Wws=-pro&amp;sup '!O6</f>
        <v>0.42497625830959163</v>
      </c>
      <c r="P8" s="189">
        <f>Kwh!F22/'Wws=-pro&amp;sup '!P6</f>
        <v>0.4667913938260056</v>
      </c>
      <c r="Q8" s="189">
        <f>Kwh!G22/'Wws=-pro&amp;sup '!Q6</f>
        <v>0.48170128585558852</v>
      </c>
      <c r="R8" s="189">
        <f>Kwh!H22/'Wws=-pro&amp;sup '!R6</f>
        <v>0.49533146591970123</v>
      </c>
      <c r="S8" s="216">
        <f>Kwh!J22/'Wws=-pro&amp;sup '!S6</f>
        <v>0.44276556776556775</v>
      </c>
      <c r="T8" s="216">
        <f>Kwh!K22/'Wws=-pro&amp;sup '!T6</f>
        <v>0.46466356326703345</v>
      </c>
      <c r="U8" s="216">
        <f>Kwh!L22/'Wws=-pro&amp;sup '!U6</f>
        <v>0.45164896590273895</v>
      </c>
      <c r="V8" s="216">
        <f>Kwh!M22/'Wws=-pro&amp;sup '!V6</f>
        <v>0.516973125884017</v>
      </c>
      <c r="W8" s="216">
        <f>Kwh!N22/'Wws=-pro&amp;sup '!W6</f>
        <v>0.55307262569832405</v>
      </c>
      <c r="X8" s="216">
        <f>Kwh!O22/'Wws=-pro&amp;sup '!X6</f>
        <v>0.43555008210180624</v>
      </c>
      <c r="Y8" s="216">
        <f>Kwh!P22/'Wws=-pro&amp;sup '!Y6</f>
        <v>0.45711017918414032</v>
      </c>
      <c r="Z8" s="217">
        <f>Kwh!B40/'Wws=-pro&amp;sup '!Z6</f>
        <v>0.42970471573380342</v>
      </c>
      <c r="AA8" s="217">
        <f>Kwh!C40/'Wws=-pro&amp;sup '!AA6</f>
        <v>0.4098360655737705</v>
      </c>
      <c r="AB8" s="217">
        <f>Kwh!D40/'Wws=-pro&amp;sup '!AB6</f>
        <v>0.41123778501628666</v>
      </c>
      <c r="AC8" s="217">
        <f>Kwh!E40/'Wws=-pro&amp;sup '!AC6</f>
        <v>0.56168359941944845</v>
      </c>
      <c r="AD8" s="217">
        <f>Kwh!F40/'Wws=-pro&amp;sup '!AD6</f>
        <v>0.36587820835430296</v>
      </c>
      <c r="AE8" s="217">
        <f>Kwh!G40/'Wws=-pro&amp;sup '!AE6</f>
        <v>0.46126287505597852</v>
      </c>
      <c r="AF8" s="217">
        <f>Kwh!H40/'Wws=-pro&amp;sup '!AF6</f>
        <v>0.50062578222778475</v>
      </c>
    </row>
    <row r="9" spans="1:32" x14ac:dyDescent="0.35">
      <c r="A9" s="218">
        <f>A6+production!E3+production!E5</f>
        <v>2630</v>
      </c>
      <c r="B9" s="218">
        <f>B6+production!F3+production!F5</f>
        <v>2470</v>
      </c>
      <c r="C9" s="218">
        <f>C6+production!G3+production!G5</f>
        <v>2453</v>
      </c>
      <c r="D9" s="218">
        <f>D6+production!H3+production!H5</f>
        <v>2487</v>
      </c>
      <c r="E9" s="218">
        <f>E6+production!J3+production!J5</f>
        <v>2518</v>
      </c>
      <c r="F9" s="218">
        <f>F6+production!K3+production!K5</f>
        <v>2699</v>
      </c>
      <c r="G9" s="218">
        <f>G6+production!L3+production!L5</f>
        <v>2633</v>
      </c>
      <c r="H9" s="218">
        <f>H6+production!M3+production!M5</f>
        <v>2829</v>
      </c>
      <c r="I9" s="218">
        <f>I6+production!N3+production!N5</f>
        <v>2390</v>
      </c>
      <c r="J9" s="218">
        <f>J6+production!O3+production!O5</f>
        <v>2434</v>
      </c>
      <c r="K9" s="218">
        <f>K6+production!P3+production!P5</f>
        <v>2416</v>
      </c>
      <c r="L9" s="67">
        <f>L6+production!B22+production!B24</f>
        <v>2404</v>
      </c>
      <c r="M9" s="67">
        <f>M6+production!C22+production!C24</f>
        <v>2129</v>
      </c>
      <c r="N9" s="67">
        <f>N6+production!D22+production!D24</f>
        <v>2510</v>
      </c>
      <c r="O9" s="67">
        <f>O6+production!E22+production!E24</f>
        <v>2335</v>
      </c>
      <c r="P9" s="67">
        <f>P6+production!F22+production!F24</f>
        <v>2473</v>
      </c>
      <c r="Q9" s="67">
        <f>Q6+production!G22+production!G24</f>
        <v>2360</v>
      </c>
      <c r="R9" s="67">
        <f>R6+production!H22+production!H24</f>
        <v>2443</v>
      </c>
      <c r="S9" s="67">
        <f>S6+production!J22+production!J24</f>
        <v>2411</v>
      </c>
      <c r="T9" s="67">
        <f>T6+production!K22+production!K24</f>
        <v>2695</v>
      </c>
      <c r="U9" s="67">
        <f>U6+production!L22+production!L24</f>
        <v>2159</v>
      </c>
      <c r="V9" s="67">
        <f>V6+production!M22+production!M24</f>
        <v>1731</v>
      </c>
      <c r="W9" s="67">
        <f>W6+production!N22+production!N24</f>
        <v>1919</v>
      </c>
      <c r="X9" s="67">
        <f>X6+production!O22+production!O24</f>
        <v>2835</v>
      </c>
      <c r="Y9" s="67">
        <f>Y6+production!P22+production!P24</f>
        <v>2991</v>
      </c>
      <c r="Z9" s="67">
        <f>Z6+production!B41+production!B43</f>
        <v>2782</v>
      </c>
      <c r="AA9" s="67">
        <f>AA6+production!C41+production!C43</f>
        <v>2931</v>
      </c>
      <c r="AB9" s="67">
        <f>AB6+production!D41+production!D43</f>
        <v>2864</v>
      </c>
      <c r="AC9" s="67">
        <f>AC6+production!E41+production!E43</f>
        <v>2459</v>
      </c>
      <c r="AD9" s="67">
        <f>AD6+production!F41+production!F43</f>
        <v>2403</v>
      </c>
      <c r="AE9" s="67">
        <f>AE6+production!G41+production!G43</f>
        <v>2564</v>
      </c>
      <c r="AF9" s="67">
        <f>AF6+production!H41+production!H43</f>
        <v>1965</v>
      </c>
    </row>
    <row r="10" spans="1:32" x14ac:dyDescent="0.35">
      <c r="A10" s="218"/>
      <c r="B10" s="32"/>
      <c r="C10" s="218"/>
      <c r="D10" s="218">
        <f>SUM(A9:D9)</f>
        <v>10040</v>
      </c>
      <c r="E10" s="218"/>
      <c r="F10" s="218"/>
      <c r="G10" s="218"/>
      <c r="K10" s="67">
        <f>K9+J9+I9+H9+G9+F9+E9</f>
        <v>17919</v>
      </c>
      <c r="R10" s="219">
        <f>SUM(L9:R9)</f>
        <v>16654</v>
      </c>
      <c r="Y10" s="220">
        <f>SUM(S9:Y9)</f>
        <v>16741</v>
      </c>
      <c r="AF10" s="219">
        <f>SUM(Z9:AF9)</f>
        <v>17968</v>
      </c>
    </row>
    <row r="12" spans="1:32" s="221" customFormat="1" ht="13" x14ac:dyDescent="0.3">
      <c r="A12" s="222" t="s">
        <v>338</v>
      </c>
      <c r="B12" s="222" t="s">
        <v>339</v>
      </c>
      <c r="C12" s="222" t="s">
        <v>340</v>
      </c>
      <c r="D12" s="222" t="s">
        <v>341</v>
      </c>
      <c r="E12" s="222" t="s">
        <v>342</v>
      </c>
      <c r="F12" s="222" t="s">
        <v>343</v>
      </c>
      <c r="G12" s="222" t="s">
        <v>344</v>
      </c>
      <c r="H12" s="222" t="s">
        <v>345</v>
      </c>
      <c r="I12" s="222" t="s">
        <v>346</v>
      </c>
      <c r="J12" s="222" t="s">
        <v>347</v>
      </c>
      <c r="K12" s="222" t="s">
        <v>348</v>
      </c>
      <c r="L12" s="222" t="s">
        <v>349</v>
      </c>
      <c r="M12" s="222" t="s">
        <v>350</v>
      </c>
      <c r="N12" s="222" t="s">
        <v>351</v>
      </c>
      <c r="O12" s="222" t="s">
        <v>352</v>
      </c>
      <c r="P12" s="222" t="s">
        <v>353</v>
      </c>
      <c r="Q12" s="222" t="s">
        <v>354</v>
      </c>
      <c r="R12" s="222" t="s">
        <v>355</v>
      </c>
      <c r="S12" s="222" t="s">
        <v>356</v>
      </c>
      <c r="T12" s="222" t="s">
        <v>357</v>
      </c>
      <c r="U12" s="222" t="s">
        <v>358</v>
      </c>
      <c r="V12" s="222" t="s">
        <v>359</v>
      </c>
      <c r="W12" s="222" t="s">
        <v>360</v>
      </c>
      <c r="X12" s="222" t="s">
        <v>361</v>
      </c>
      <c r="Y12" s="222" t="s">
        <v>362</v>
      </c>
      <c r="Z12" s="222" t="s">
        <v>363</v>
      </c>
      <c r="AA12" s="222" t="s">
        <v>364</v>
      </c>
      <c r="AB12" s="222" t="s">
        <v>365</v>
      </c>
    </row>
    <row r="13" spans="1:32" x14ac:dyDescent="0.35">
      <c r="A13" s="6">
        <v>593</v>
      </c>
      <c r="B13" s="6">
        <v>590</v>
      </c>
      <c r="C13" s="6">
        <v>655</v>
      </c>
      <c r="D13" s="6">
        <v>604</v>
      </c>
      <c r="E13" s="6">
        <v>639</v>
      </c>
      <c r="F13" s="6">
        <v>645</v>
      </c>
      <c r="G13" s="9">
        <v>629</v>
      </c>
      <c r="H13" s="7">
        <v>637</v>
      </c>
      <c r="I13" s="7">
        <v>591</v>
      </c>
      <c r="J13" s="7">
        <v>690</v>
      </c>
      <c r="K13" s="7">
        <v>698</v>
      </c>
      <c r="L13" s="7">
        <v>654</v>
      </c>
      <c r="M13" s="7">
        <v>621</v>
      </c>
      <c r="N13" s="7">
        <v>611</v>
      </c>
      <c r="O13" s="7">
        <v>643</v>
      </c>
      <c r="P13" s="7">
        <v>574</v>
      </c>
      <c r="Q13" s="7">
        <v>622</v>
      </c>
      <c r="R13" s="7">
        <v>436</v>
      </c>
      <c r="S13" s="7">
        <v>679</v>
      </c>
      <c r="T13" s="7">
        <v>644</v>
      </c>
      <c r="U13" s="7">
        <v>623</v>
      </c>
      <c r="V13" s="7">
        <v>609</v>
      </c>
      <c r="W13" s="7">
        <v>653</v>
      </c>
      <c r="X13" s="7">
        <v>648</v>
      </c>
      <c r="Y13" s="7">
        <v>648</v>
      </c>
      <c r="Z13" s="7">
        <v>644</v>
      </c>
      <c r="AA13" s="7">
        <v>627</v>
      </c>
      <c r="AB13" s="7">
        <v>691</v>
      </c>
    </row>
    <row r="14" spans="1:32" x14ac:dyDescent="0.35">
      <c r="A14" s="6">
        <v>218</v>
      </c>
      <c r="B14" s="6">
        <v>358</v>
      </c>
      <c r="C14" s="6">
        <v>396</v>
      </c>
      <c r="D14" s="6">
        <v>392</v>
      </c>
      <c r="E14" s="6">
        <v>353</v>
      </c>
      <c r="F14" s="6">
        <v>343</v>
      </c>
      <c r="G14" s="9">
        <v>348</v>
      </c>
      <c r="H14" s="7">
        <v>334</v>
      </c>
      <c r="I14" s="7">
        <v>392</v>
      </c>
      <c r="J14" s="7">
        <v>287</v>
      </c>
      <c r="K14" s="7">
        <v>353</v>
      </c>
      <c r="L14" s="7">
        <v>299</v>
      </c>
      <c r="M14" s="7">
        <v>379</v>
      </c>
      <c r="N14" s="7">
        <v>375</v>
      </c>
      <c r="O14" s="7">
        <v>311</v>
      </c>
      <c r="P14" s="7">
        <v>404</v>
      </c>
      <c r="Q14" s="7">
        <v>300</v>
      </c>
      <c r="R14" s="7">
        <v>302</v>
      </c>
      <c r="S14" s="7">
        <v>418</v>
      </c>
      <c r="T14" s="7">
        <v>349</v>
      </c>
      <c r="U14" s="7">
        <v>297</v>
      </c>
      <c r="V14" s="7">
        <v>372</v>
      </c>
      <c r="W14" s="7">
        <v>264</v>
      </c>
      <c r="X14" s="7">
        <v>252</v>
      </c>
      <c r="Y14" s="7">
        <v>365</v>
      </c>
      <c r="Z14" s="7">
        <v>313</v>
      </c>
      <c r="AA14" s="7">
        <v>302</v>
      </c>
      <c r="AB14" s="7">
        <v>384</v>
      </c>
    </row>
    <row r="15" spans="1:32" x14ac:dyDescent="0.35">
      <c r="A15" s="6">
        <v>151</v>
      </c>
      <c r="B15" s="6">
        <v>167</v>
      </c>
      <c r="C15" s="6">
        <v>216</v>
      </c>
      <c r="D15" s="6">
        <v>270</v>
      </c>
      <c r="E15" s="6">
        <v>286</v>
      </c>
      <c r="F15" s="6">
        <v>247</v>
      </c>
      <c r="G15" s="9">
        <v>244</v>
      </c>
      <c r="H15" s="7">
        <v>205</v>
      </c>
      <c r="I15" s="7">
        <v>222</v>
      </c>
      <c r="J15" s="7">
        <v>158</v>
      </c>
      <c r="K15" s="7">
        <v>213</v>
      </c>
      <c r="L15" s="7">
        <v>168</v>
      </c>
      <c r="M15" s="7">
        <v>218</v>
      </c>
      <c r="N15" s="7">
        <v>251</v>
      </c>
      <c r="O15" s="7">
        <v>212</v>
      </c>
      <c r="P15" s="7">
        <v>216</v>
      </c>
      <c r="Q15" s="7">
        <v>190</v>
      </c>
      <c r="R15" s="7">
        <v>164</v>
      </c>
      <c r="S15" s="7">
        <v>184</v>
      </c>
      <c r="T15" s="7">
        <v>188</v>
      </c>
      <c r="U15" s="7">
        <v>189</v>
      </c>
      <c r="V15" s="7">
        <v>205</v>
      </c>
      <c r="W15" s="7">
        <v>124</v>
      </c>
      <c r="X15" s="7">
        <v>181</v>
      </c>
      <c r="Y15" s="7">
        <v>183</v>
      </c>
      <c r="Z15" s="7">
        <v>206</v>
      </c>
      <c r="AA15" s="7">
        <v>190</v>
      </c>
      <c r="AB15" s="7">
        <v>195</v>
      </c>
    </row>
    <row r="16" spans="1:32" x14ac:dyDescent="0.35">
      <c r="A16" s="6">
        <v>1133</v>
      </c>
      <c r="B16" s="6">
        <v>1140</v>
      </c>
      <c r="C16" s="6">
        <v>1449</v>
      </c>
      <c r="D16" s="6">
        <v>1447</v>
      </c>
      <c r="E16" s="6">
        <v>1061</v>
      </c>
      <c r="F16" s="9">
        <v>1077</v>
      </c>
      <c r="G16" s="6">
        <v>1024</v>
      </c>
      <c r="H16" s="7">
        <v>1199</v>
      </c>
      <c r="I16" s="7">
        <v>1140</v>
      </c>
      <c r="J16" s="7">
        <v>1172</v>
      </c>
      <c r="K16" s="7">
        <v>1331</v>
      </c>
      <c r="L16" s="7">
        <v>1246</v>
      </c>
      <c r="M16" s="7">
        <v>947</v>
      </c>
      <c r="N16" s="7">
        <v>1308</v>
      </c>
      <c r="O16" s="7">
        <v>1319</v>
      </c>
      <c r="P16" s="7">
        <v>1326</v>
      </c>
      <c r="Q16" s="7">
        <v>1196</v>
      </c>
      <c r="R16" s="7">
        <v>871</v>
      </c>
      <c r="S16" s="7">
        <v>1123</v>
      </c>
      <c r="T16" s="7">
        <v>1249</v>
      </c>
      <c r="U16" s="7">
        <v>1095</v>
      </c>
      <c r="V16" s="7">
        <v>1226</v>
      </c>
      <c r="W16" s="7">
        <v>1042</v>
      </c>
      <c r="X16" s="7">
        <v>1173</v>
      </c>
      <c r="Y16" s="7">
        <v>1344</v>
      </c>
      <c r="Z16" s="7">
        <v>991</v>
      </c>
      <c r="AA16" s="7">
        <v>1164</v>
      </c>
      <c r="AB16" s="7">
        <v>855</v>
      </c>
    </row>
    <row r="17" spans="1:38" x14ac:dyDescent="0.35">
      <c r="A17" s="215">
        <f>SUM(A13:A16)</f>
        <v>2095</v>
      </c>
      <c r="B17" s="215">
        <f>SUM(B13:B16)</f>
        <v>2255</v>
      </c>
      <c r="C17" s="215">
        <f>C16+C15+C14+C13</f>
        <v>2716</v>
      </c>
      <c r="D17" s="215">
        <f t="shared" ref="D17:AB17" si="1">SUM(D13:D16)</f>
        <v>2713</v>
      </c>
      <c r="E17" s="215">
        <f t="shared" si="1"/>
        <v>2339</v>
      </c>
      <c r="F17" s="215">
        <f t="shared" si="1"/>
        <v>2312</v>
      </c>
      <c r="G17" s="215">
        <f t="shared" si="1"/>
        <v>2245</v>
      </c>
      <c r="H17" s="215">
        <f t="shared" si="1"/>
        <v>2375</v>
      </c>
      <c r="I17" s="215">
        <f t="shared" si="1"/>
        <v>2345</v>
      </c>
      <c r="J17" s="215">
        <f t="shared" si="1"/>
        <v>2307</v>
      </c>
      <c r="K17" s="215">
        <f t="shared" si="1"/>
        <v>2595</v>
      </c>
      <c r="L17" s="215">
        <f t="shared" si="1"/>
        <v>2367</v>
      </c>
      <c r="M17" s="215">
        <f t="shared" si="1"/>
        <v>2165</v>
      </c>
      <c r="N17" s="215">
        <f t="shared" si="1"/>
        <v>2545</v>
      </c>
      <c r="O17" s="215">
        <f t="shared" si="1"/>
        <v>2485</v>
      </c>
      <c r="P17" s="215">
        <f t="shared" si="1"/>
        <v>2520</v>
      </c>
      <c r="Q17" s="215">
        <f t="shared" si="1"/>
        <v>2308</v>
      </c>
      <c r="R17" s="215">
        <f t="shared" si="1"/>
        <v>1773</v>
      </c>
      <c r="S17" s="215">
        <f t="shared" si="1"/>
        <v>2404</v>
      </c>
      <c r="T17" s="215">
        <f t="shared" si="1"/>
        <v>2430</v>
      </c>
      <c r="U17" s="215">
        <f t="shared" si="1"/>
        <v>2204</v>
      </c>
      <c r="V17" s="215">
        <f t="shared" si="1"/>
        <v>2412</v>
      </c>
      <c r="W17" s="215">
        <f t="shared" si="1"/>
        <v>2083</v>
      </c>
      <c r="X17" s="215">
        <f t="shared" si="1"/>
        <v>2254</v>
      </c>
      <c r="Y17" s="215">
        <f t="shared" si="1"/>
        <v>2540</v>
      </c>
      <c r="Z17" s="215">
        <f t="shared" si="1"/>
        <v>2154</v>
      </c>
      <c r="AA17" s="215">
        <f t="shared" si="1"/>
        <v>2283</v>
      </c>
      <c r="AB17" s="215">
        <f t="shared" si="1"/>
        <v>2125</v>
      </c>
    </row>
    <row r="18" spans="1:38" x14ac:dyDescent="0.35">
      <c r="A18" s="40"/>
      <c r="B18" s="40"/>
      <c r="C18" s="40"/>
      <c r="D18" s="40"/>
      <c r="E18" s="40"/>
      <c r="F18" s="40"/>
      <c r="G18" s="223">
        <f>SUM(A17:G17)</f>
        <v>16675</v>
      </c>
      <c r="H18" s="40"/>
      <c r="I18" s="40"/>
      <c r="J18" s="40"/>
      <c r="K18" s="40"/>
      <c r="L18" s="7"/>
      <c r="M18" s="7"/>
      <c r="N18" s="223">
        <f>SUM(H17:N17)</f>
        <v>16699</v>
      </c>
      <c r="O18" s="7"/>
      <c r="P18" s="7"/>
      <c r="Q18" s="7"/>
      <c r="R18" s="124"/>
      <c r="S18" s="7"/>
      <c r="T18" s="7"/>
      <c r="U18" s="223">
        <f>SUM(O17:U17)</f>
        <v>16124</v>
      </c>
      <c r="V18" s="7"/>
      <c r="W18" s="7"/>
      <c r="X18" s="7"/>
      <c r="Y18" s="124"/>
      <c r="Z18" s="7"/>
      <c r="AA18" s="7"/>
      <c r="AB18" s="223">
        <f>SUM(V17:AB17)</f>
        <v>15851</v>
      </c>
    </row>
    <row r="19" spans="1:38" x14ac:dyDescent="0.35">
      <c r="A19" s="189">
        <f>Kwh!J40/'Wws=-pro&amp;sup '!A17</f>
        <v>0.50692124105011938</v>
      </c>
      <c r="B19" s="189">
        <f>Kwh!K40/'Wws=-pro&amp;sup '!B17</f>
        <v>0.43059866962305987</v>
      </c>
      <c r="C19" s="189">
        <f>Kwh!L40/'Wws=-pro&amp;sup '!C17</f>
        <v>0.44366715758468334</v>
      </c>
      <c r="D19" s="189">
        <f>Kwh!M40/'Wws=-pro&amp;sup '!D17</f>
        <v>0.43678584592701808</v>
      </c>
      <c r="E19" s="189">
        <f>Kwh!N40/'Wws=-pro&amp;sup '!E17</f>
        <v>0.38991021804189824</v>
      </c>
      <c r="F19" s="189">
        <f>Kwh!O40/'Wws=-pro&amp;sup '!F17</f>
        <v>0.44204152249134948</v>
      </c>
      <c r="G19" s="189">
        <f>Kwh!P40/'Wws=-pro&amp;sup '!G17</f>
        <v>0.41692650334075726</v>
      </c>
      <c r="H19" s="189">
        <f>Kwh!B59/'Wws=-pro&amp;sup '!H17</f>
        <v>0.42484210526315791</v>
      </c>
      <c r="I19" s="189">
        <f>Kwh!C59/'Wws=-pro&amp;sup '!I17</f>
        <v>0.42771855010660981</v>
      </c>
      <c r="J19" s="189">
        <f>Kwh!D59/'Wws=-pro&amp;sup '!J17</f>
        <v>0.46900736887732986</v>
      </c>
      <c r="K19" s="189">
        <f>Kwh!E59/'Wws=-pro&amp;sup '!K17</f>
        <v>0.4192678227360308</v>
      </c>
      <c r="L19" s="189">
        <f>Kwh!F59/'Wws=-pro&amp;sup '!L17</f>
        <v>0.47106041402619347</v>
      </c>
      <c r="M19" s="189">
        <f>Kwh!G59/'Wws=-pro&amp;sup '!M17</f>
        <v>0.36489607390300233</v>
      </c>
      <c r="N19" s="189">
        <f>Kwh!H59/'Wws=-pro&amp;sup '!N17</f>
        <v>0.37996070726915521</v>
      </c>
      <c r="O19" s="189">
        <f>Kwh!J59/'Wws=-pro&amp;sup '!O17</f>
        <v>0.38873239436619716</v>
      </c>
      <c r="P19" s="189">
        <f>Kwh!K59/'Wws=-pro&amp;sup '!P17</f>
        <v>0.40833333333333333</v>
      </c>
      <c r="Q19" s="189">
        <f>Kwh!L59/'Wws=-pro&amp;sup '!Q17</f>
        <v>0.42114384748700173</v>
      </c>
      <c r="R19" s="189">
        <f>Kwh!M59/'Wws=-pro&amp;sup '!R17</f>
        <v>0.3784545967287084</v>
      </c>
      <c r="S19" s="189">
        <f>Kwh!N59/'Wws=-pro&amp;sup '!S17</f>
        <v>0.42096505823627289</v>
      </c>
      <c r="T19" s="189">
        <f>Kwh!O59/'Wws=-pro&amp;sup '!T17</f>
        <v>0.42469135802469138</v>
      </c>
      <c r="U19" s="189">
        <f>Kwh!P59/'Wws=-pro&amp;sup '!U17</f>
        <v>0.37704174228675136</v>
      </c>
      <c r="V19" s="216">
        <f>Kwh!B77/'Wws=-pro&amp;sup '!V17</f>
        <v>0.43532338308457713</v>
      </c>
      <c r="W19" s="216">
        <f>Kwh!C77/'Wws=-pro&amp;sup '!W17</f>
        <v>0.56024963994239074</v>
      </c>
      <c r="X19" s="216">
        <f>Kwh!D77/'Wws=-pro&amp;sup '!X17</f>
        <v>0.48580301685891747</v>
      </c>
      <c r="Y19" s="216">
        <f>Kwh!E77/'Wws=-pro&amp;sup '!Y17</f>
        <v>0.46614173228346456</v>
      </c>
      <c r="Z19" s="216">
        <f>Kwh!F77/'Wws=-pro&amp;sup '!Z17</f>
        <v>0.53667595171773441</v>
      </c>
      <c r="AA19" s="216">
        <f>Kwh!G77/'Wws=-pro&amp;sup '!AA17</f>
        <v>0.45159877354358302</v>
      </c>
      <c r="AB19" s="216">
        <f>Kwh!H77/'Wws=-pro&amp;sup '!AB17</f>
        <v>0.40376470588235291</v>
      </c>
    </row>
    <row r="20" spans="1:38" x14ac:dyDescent="0.35">
      <c r="A20" s="218">
        <f>A17+production!J41+production!J43</f>
        <v>2516</v>
      </c>
      <c r="B20" s="218">
        <f>B17+production!K41+production!K43</f>
        <v>2850</v>
      </c>
      <c r="C20" s="218">
        <f>C17+production!L41+production!L43</f>
        <v>3091</v>
      </c>
      <c r="D20" s="224">
        <f>D17+production!M41+production!M43</f>
        <v>3098</v>
      </c>
      <c r="E20" s="218">
        <f>E17+production!N41+production!N43</f>
        <v>2725</v>
      </c>
      <c r="F20" s="218">
        <f>F17+production!O41+production!O43</f>
        <v>2693</v>
      </c>
      <c r="G20" s="218">
        <f>G17+production!P41+production!P43</f>
        <v>2633</v>
      </c>
      <c r="H20" s="218">
        <f>H17+production!B61+production!B63</f>
        <v>2747</v>
      </c>
      <c r="I20" s="218">
        <f>I17+production!C61+production!C63</f>
        <v>2740</v>
      </c>
      <c r="J20" s="218">
        <f>J17+production!D61+production!D63</f>
        <v>2694</v>
      </c>
      <c r="K20" s="218">
        <f>K17+production!E61+production!E63</f>
        <v>3091</v>
      </c>
      <c r="L20" s="218">
        <f>L17+production!F61+production!F63</f>
        <v>2797</v>
      </c>
      <c r="M20" s="218">
        <f>M17+production!G61+production!G63</f>
        <v>2560</v>
      </c>
      <c r="N20" s="218">
        <f>N17+production!H61+production!H63</f>
        <v>2898</v>
      </c>
      <c r="O20" s="67">
        <f>O17+production!J61+production!J63</f>
        <v>2820</v>
      </c>
      <c r="P20" s="67">
        <f>P17+production!K61+production!K63</f>
        <v>2888</v>
      </c>
      <c r="Q20" s="67">
        <f>Q17+production!L61+production!L63</f>
        <v>2751</v>
      </c>
      <c r="R20" s="67">
        <f>R17+production!M61+production!M63</f>
        <v>2111</v>
      </c>
      <c r="S20" s="67">
        <f>S17+production!N61+production!N63</f>
        <v>2789</v>
      </c>
      <c r="T20" s="67">
        <f>T17+production!O61+production!O63</f>
        <v>2777</v>
      </c>
      <c r="U20" s="67">
        <f>U17+production!P61+production!P63</f>
        <v>2478</v>
      </c>
      <c r="V20" s="67">
        <f>V17+production!B80+production!B82</f>
        <v>2836</v>
      </c>
      <c r="W20" s="67">
        <f>W17+production!C80+production!C82</f>
        <v>2433</v>
      </c>
      <c r="X20" s="67">
        <f>X17+production!D80+production!D82</f>
        <v>2710</v>
      </c>
      <c r="Y20" s="67">
        <f>Y17+production!E80+production!E82</f>
        <v>2878</v>
      </c>
      <c r="Z20" s="67">
        <f>Z17+production!F80+production!F82</f>
        <v>2498</v>
      </c>
      <c r="AA20" s="67">
        <f>AA17+production!G80+production!G82</f>
        <v>2615</v>
      </c>
      <c r="AB20" s="67">
        <f>AB17+production!H80+production!H82</f>
        <v>2488</v>
      </c>
    </row>
    <row r="21" spans="1:38" x14ac:dyDescent="0.35">
      <c r="A21" s="218"/>
      <c r="B21" s="32"/>
      <c r="C21" s="218"/>
      <c r="D21" s="218"/>
      <c r="E21" s="218"/>
      <c r="F21" s="218"/>
      <c r="G21" s="220">
        <f>SUM(A20:G20)</f>
        <v>19606</v>
      </c>
      <c r="K21" s="67"/>
      <c r="N21" s="220">
        <f>SUM(H20:N20)</f>
        <v>19527</v>
      </c>
      <c r="R21" s="219"/>
      <c r="U21" s="220">
        <f>SUM(O20:U20)</f>
        <v>18614</v>
      </c>
      <c r="Y21" s="220"/>
      <c r="AB21" s="220">
        <f>SUM(V20:AB20)</f>
        <v>18458</v>
      </c>
    </row>
    <row r="23" spans="1:38" x14ac:dyDescent="0.3">
      <c r="A23" s="16"/>
      <c r="B23" s="222" t="s">
        <v>509</v>
      </c>
      <c r="C23" s="222" t="s">
        <v>501</v>
      </c>
      <c r="D23" s="222" t="s">
        <v>502</v>
      </c>
      <c r="E23" s="222" t="s">
        <v>503</v>
      </c>
      <c r="F23" s="222" t="s">
        <v>504</v>
      </c>
      <c r="G23" s="222" t="s">
        <v>505</v>
      </c>
      <c r="H23" s="222" t="s">
        <v>510</v>
      </c>
      <c r="I23" s="222" t="s">
        <v>511</v>
      </c>
      <c r="J23" s="222" t="s">
        <v>512</v>
      </c>
      <c r="K23" s="222" t="s">
        <v>513</v>
      </c>
      <c r="L23" s="222" t="s">
        <v>514</v>
      </c>
      <c r="M23" s="222" t="s">
        <v>515</v>
      </c>
      <c r="N23" s="222" t="s">
        <v>516</v>
      </c>
      <c r="O23" s="222" t="s">
        <v>517</v>
      </c>
      <c r="P23" s="222" t="s">
        <v>518</v>
      </c>
      <c r="Q23" s="222" t="s">
        <v>519</v>
      </c>
      <c r="R23" s="222" t="s">
        <v>520</v>
      </c>
      <c r="S23" s="222" t="s">
        <v>521</v>
      </c>
      <c r="T23" s="222" t="s">
        <v>522</v>
      </c>
      <c r="U23" s="222" t="s">
        <v>523</v>
      </c>
      <c r="V23" s="222" t="s">
        <v>524</v>
      </c>
      <c r="W23" s="222" t="s">
        <v>525</v>
      </c>
      <c r="X23" s="222" t="s">
        <v>526</v>
      </c>
      <c r="Y23" s="222" t="s">
        <v>527</v>
      </c>
      <c r="Z23" s="222" t="s">
        <v>528</v>
      </c>
      <c r="AA23" s="222" t="s">
        <v>529</v>
      </c>
      <c r="AB23" s="222" t="s">
        <v>530</v>
      </c>
      <c r="AC23" s="222" t="s">
        <v>531</v>
      </c>
      <c r="AD23" s="222" t="s">
        <v>532</v>
      </c>
      <c r="AE23" s="222" t="s">
        <v>533</v>
      </c>
      <c r="AF23" s="222" t="s">
        <v>534</v>
      </c>
      <c r="AG23" s="222" t="s">
        <v>594</v>
      </c>
      <c r="AH23" s="222" t="s">
        <v>595</v>
      </c>
      <c r="AI23" s="222" t="s">
        <v>596</v>
      </c>
      <c r="AJ23" s="222" t="s">
        <v>597</v>
      </c>
    </row>
    <row r="24" spans="1:38" x14ac:dyDescent="0.35">
      <c r="A24" s="20" t="s">
        <v>3</v>
      </c>
      <c r="B24" s="19">
        <v>651</v>
      </c>
      <c r="C24" s="19">
        <v>671</v>
      </c>
      <c r="D24" s="19">
        <v>648</v>
      </c>
      <c r="E24" s="19">
        <v>627</v>
      </c>
      <c r="F24" s="19">
        <v>494</v>
      </c>
      <c r="G24" s="19">
        <v>659</v>
      </c>
      <c r="H24" s="23">
        <v>673</v>
      </c>
      <c r="I24" s="20">
        <v>680</v>
      </c>
      <c r="J24" s="20">
        <v>620</v>
      </c>
      <c r="K24" s="20">
        <v>682</v>
      </c>
      <c r="L24" s="20">
        <v>361</v>
      </c>
      <c r="M24" s="20">
        <v>705</v>
      </c>
      <c r="N24" s="20">
        <v>681</v>
      </c>
      <c r="O24" s="20">
        <v>633</v>
      </c>
      <c r="P24" s="20">
        <v>613</v>
      </c>
      <c r="Q24" s="20">
        <v>632</v>
      </c>
      <c r="R24" s="20">
        <v>574</v>
      </c>
      <c r="S24" s="20">
        <v>689</v>
      </c>
      <c r="T24" s="20">
        <v>647</v>
      </c>
      <c r="U24" s="20">
        <v>647</v>
      </c>
      <c r="V24" s="20">
        <v>679</v>
      </c>
      <c r="W24" s="20">
        <v>625</v>
      </c>
      <c r="X24" s="20">
        <v>615</v>
      </c>
      <c r="Y24" s="20">
        <v>677</v>
      </c>
      <c r="Z24" s="20">
        <v>652</v>
      </c>
      <c r="AA24" s="20">
        <v>602</v>
      </c>
      <c r="AB24" s="20">
        <v>607</v>
      </c>
      <c r="AC24" s="20">
        <v>588</v>
      </c>
      <c r="AD24" s="20">
        <v>598</v>
      </c>
      <c r="AE24" s="20">
        <v>614</v>
      </c>
      <c r="AF24" s="20">
        <v>633</v>
      </c>
      <c r="AG24" s="19">
        <v>650</v>
      </c>
      <c r="AH24" s="19">
        <v>667</v>
      </c>
      <c r="AI24" s="19">
        <v>605</v>
      </c>
      <c r="AJ24" s="19">
        <v>627</v>
      </c>
    </row>
    <row r="25" spans="1:38" x14ac:dyDescent="0.35">
      <c r="A25" s="20" t="s">
        <v>506</v>
      </c>
      <c r="B25" s="19">
        <v>302</v>
      </c>
      <c r="C25" s="19">
        <v>311</v>
      </c>
      <c r="D25" s="19">
        <v>336</v>
      </c>
      <c r="E25" s="19">
        <v>335</v>
      </c>
      <c r="F25" s="19">
        <v>408</v>
      </c>
      <c r="G25" s="19">
        <v>353</v>
      </c>
      <c r="H25" s="23">
        <v>362</v>
      </c>
      <c r="I25" s="20">
        <v>316</v>
      </c>
      <c r="J25" s="20">
        <v>304</v>
      </c>
      <c r="K25" s="20">
        <v>366</v>
      </c>
      <c r="L25" s="20">
        <v>359</v>
      </c>
      <c r="M25" s="20">
        <v>318</v>
      </c>
      <c r="N25" s="20">
        <v>250</v>
      </c>
      <c r="O25" s="20">
        <v>389</v>
      </c>
      <c r="P25" s="20">
        <v>359</v>
      </c>
      <c r="Q25" s="20">
        <v>442</v>
      </c>
      <c r="R25" s="20">
        <v>335</v>
      </c>
      <c r="S25" s="20">
        <v>396</v>
      </c>
      <c r="T25" s="20">
        <v>244</v>
      </c>
      <c r="U25" s="20">
        <v>398</v>
      </c>
      <c r="V25" s="20">
        <v>307</v>
      </c>
      <c r="W25" s="20">
        <v>153</v>
      </c>
      <c r="X25" s="20">
        <v>275</v>
      </c>
      <c r="Y25" s="20">
        <v>374</v>
      </c>
      <c r="Z25" s="20">
        <v>401</v>
      </c>
      <c r="AA25" s="20">
        <v>333</v>
      </c>
      <c r="AB25" s="20">
        <v>351</v>
      </c>
      <c r="AC25" s="20">
        <v>295</v>
      </c>
      <c r="AD25" s="20">
        <v>347</v>
      </c>
      <c r="AE25" s="20">
        <v>331</v>
      </c>
      <c r="AF25" s="20">
        <v>270</v>
      </c>
      <c r="AG25" s="19">
        <v>313</v>
      </c>
      <c r="AH25" s="19">
        <v>295</v>
      </c>
      <c r="AI25" s="19">
        <v>320</v>
      </c>
      <c r="AJ25" s="19">
        <v>299</v>
      </c>
      <c r="AL25" s="13"/>
    </row>
    <row r="26" spans="1:38" x14ac:dyDescent="0.35">
      <c r="A26" s="20" t="s">
        <v>507</v>
      </c>
      <c r="B26" s="19">
        <v>265</v>
      </c>
      <c r="C26" s="19">
        <v>333</v>
      </c>
      <c r="D26" s="19">
        <v>235</v>
      </c>
      <c r="E26" s="19">
        <v>231</v>
      </c>
      <c r="F26" s="19">
        <v>282</v>
      </c>
      <c r="G26" s="19">
        <v>215</v>
      </c>
      <c r="H26" s="23">
        <v>258</v>
      </c>
      <c r="I26" s="20">
        <v>220</v>
      </c>
      <c r="J26" s="20">
        <v>207</v>
      </c>
      <c r="K26" s="20">
        <v>145</v>
      </c>
      <c r="L26" s="20">
        <v>218</v>
      </c>
      <c r="M26" s="20">
        <v>200</v>
      </c>
      <c r="N26" s="20">
        <v>260</v>
      </c>
      <c r="O26" s="20">
        <v>176</v>
      </c>
      <c r="P26" s="20">
        <v>235</v>
      </c>
      <c r="Q26" s="20">
        <v>250</v>
      </c>
      <c r="R26" s="20">
        <v>202</v>
      </c>
      <c r="S26" s="20">
        <v>265</v>
      </c>
      <c r="T26" s="20">
        <v>149</v>
      </c>
      <c r="U26" s="20">
        <v>218</v>
      </c>
      <c r="V26" s="20">
        <v>215</v>
      </c>
      <c r="W26" s="20">
        <v>78</v>
      </c>
      <c r="X26" s="20">
        <v>279</v>
      </c>
      <c r="Y26" s="20">
        <v>254</v>
      </c>
      <c r="Z26" s="20">
        <v>217</v>
      </c>
      <c r="AA26" s="20">
        <v>165</v>
      </c>
      <c r="AB26" s="20">
        <v>177</v>
      </c>
      <c r="AC26" s="20">
        <v>214</v>
      </c>
      <c r="AD26" s="20">
        <v>149</v>
      </c>
      <c r="AE26" s="20">
        <v>198</v>
      </c>
      <c r="AF26" s="20">
        <v>173</v>
      </c>
      <c r="AG26" s="19">
        <v>225</v>
      </c>
      <c r="AH26" s="19">
        <v>210</v>
      </c>
      <c r="AI26" s="19">
        <v>163</v>
      </c>
      <c r="AJ26" s="19">
        <v>216</v>
      </c>
    </row>
    <row r="27" spans="1:38" x14ac:dyDescent="0.35">
      <c r="A27" s="20" t="s">
        <v>508</v>
      </c>
      <c r="B27" s="19">
        <v>1161</v>
      </c>
      <c r="C27" s="19">
        <v>1247</v>
      </c>
      <c r="D27" s="19">
        <v>1097</v>
      </c>
      <c r="E27" s="19">
        <v>1268</v>
      </c>
      <c r="F27" s="19">
        <v>1163</v>
      </c>
      <c r="G27" s="23">
        <v>1143</v>
      </c>
      <c r="H27" s="19">
        <v>1150</v>
      </c>
      <c r="I27" s="20">
        <v>1080</v>
      </c>
      <c r="J27" s="20">
        <v>1218</v>
      </c>
      <c r="K27" s="20">
        <v>1240</v>
      </c>
      <c r="L27" s="20">
        <v>687</v>
      </c>
      <c r="M27" s="20">
        <v>1265</v>
      </c>
      <c r="N27" s="20">
        <v>1130</v>
      </c>
      <c r="O27" s="20">
        <v>1107</v>
      </c>
      <c r="P27" s="20">
        <v>1236</v>
      </c>
      <c r="Q27" s="20">
        <v>1238</v>
      </c>
      <c r="R27" s="20">
        <v>1243</v>
      </c>
      <c r="S27" s="20">
        <v>1371</v>
      </c>
      <c r="T27" s="20">
        <v>855</v>
      </c>
      <c r="U27" s="20">
        <v>1405</v>
      </c>
      <c r="V27" s="20">
        <v>1278</v>
      </c>
      <c r="W27" s="20">
        <v>524</v>
      </c>
      <c r="X27" s="20">
        <v>1297</v>
      </c>
      <c r="Y27" s="20">
        <v>1352</v>
      </c>
      <c r="Z27" s="20">
        <v>1491</v>
      </c>
      <c r="AA27" s="20">
        <v>1311</v>
      </c>
      <c r="AB27" s="20">
        <v>1405</v>
      </c>
      <c r="AC27" s="20">
        <v>1366</v>
      </c>
      <c r="AD27" s="20">
        <v>1411</v>
      </c>
      <c r="AE27" s="20">
        <v>1431</v>
      </c>
      <c r="AF27" s="20">
        <v>1285</v>
      </c>
      <c r="AG27" s="19">
        <v>1288</v>
      </c>
      <c r="AH27" s="19">
        <v>1280</v>
      </c>
      <c r="AI27" s="19">
        <v>1196</v>
      </c>
      <c r="AJ27" s="19">
        <v>1021</v>
      </c>
    </row>
    <row r="28" spans="1:38" x14ac:dyDescent="0.35">
      <c r="A28" s="20" t="s">
        <v>11</v>
      </c>
      <c r="B28" s="215">
        <f>SUM(B24:B27)</f>
        <v>2379</v>
      </c>
      <c r="C28" s="215">
        <f>SUM(C24:C27)</f>
        <v>2562</v>
      </c>
      <c r="D28" s="215">
        <f>D27+D26+D25+D24</f>
        <v>2316</v>
      </c>
      <c r="E28" s="215">
        <f t="shared" ref="E28:AF28" si="2">SUM(E24:E27)</f>
        <v>2461</v>
      </c>
      <c r="F28" s="215">
        <f t="shared" si="2"/>
        <v>2347</v>
      </c>
      <c r="G28" s="215">
        <f t="shared" si="2"/>
        <v>2370</v>
      </c>
      <c r="H28" s="215">
        <f t="shared" si="2"/>
        <v>2443</v>
      </c>
      <c r="I28" s="215">
        <f t="shared" si="2"/>
        <v>2296</v>
      </c>
      <c r="J28" s="215">
        <f t="shared" si="2"/>
        <v>2349</v>
      </c>
      <c r="K28" s="215">
        <f t="shared" si="2"/>
        <v>2433</v>
      </c>
      <c r="L28" s="215">
        <f t="shared" si="2"/>
        <v>1625</v>
      </c>
      <c r="M28" s="215">
        <f t="shared" si="2"/>
        <v>2488</v>
      </c>
      <c r="N28" s="215">
        <f t="shared" si="2"/>
        <v>2321</v>
      </c>
      <c r="O28" s="215">
        <f t="shared" si="2"/>
        <v>2305</v>
      </c>
      <c r="P28" s="215">
        <f t="shared" si="2"/>
        <v>2443</v>
      </c>
      <c r="Q28" s="215">
        <f t="shared" si="2"/>
        <v>2562</v>
      </c>
      <c r="R28" s="215">
        <f t="shared" si="2"/>
        <v>2354</v>
      </c>
      <c r="S28" s="215">
        <f t="shared" si="2"/>
        <v>2721</v>
      </c>
      <c r="T28" s="215">
        <f t="shared" si="2"/>
        <v>1895</v>
      </c>
      <c r="U28" s="215">
        <f t="shared" si="2"/>
        <v>2668</v>
      </c>
      <c r="V28" s="215">
        <f t="shared" si="2"/>
        <v>2479</v>
      </c>
      <c r="W28" s="215">
        <f t="shared" si="2"/>
        <v>1380</v>
      </c>
      <c r="X28" s="215">
        <f t="shared" si="2"/>
        <v>2466</v>
      </c>
      <c r="Y28" s="215">
        <f t="shared" si="2"/>
        <v>2657</v>
      </c>
      <c r="Z28" s="215">
        <f t="shared" si="2"/>
        <v>2761</v>
      </c>
      <c r="AA28" s="215">
        <f t="shared" si="2"/>
        <v>2411</v>
      </c>
      <c r="AB28" s="215">
        <f t="shared" si="2"/>
        <v>2540</v>
      </c>
      <c r="AC28" s="215">
        <f t="shared" si="2"/>
        <v>2463</v>
      </c>
      <c r="AD28" s="215">
        <f t="shared" si="2"/>
        <v>2505</v>
      </c>
      <c r="AE28" s="215">
        <f t="shared" si="2"/>
        <v>2574</v>
      </c>
      <c r="AF28" s="215">
        <f t="shared" si="2"/>
        <v>2361</v>
      </c>
      <c r="AG28" s="215">
        <f>SUM(AG24:AG27)</f>
        <v>2476</v>
      </c>
      <c r="AH28" s="215">
        <f>SUM(AH24:AH27)</f>
        <v>2452</v>
      </c>
      <c r="AI28" s="215">
        <f>AI27+AI26+AI25+AI24</f>
        <v>2284</v>
      </c>
      <c r="AJ28" s="215">
        <f>SUM(AJ24:AJ27)</f>
        <v>2163</v>
      </c>
    </row>
    <row r="29" spans="1:38" x14ac:dyDescent="0.35">
      <c r="A29" s="20"/>
      <c r="B29" s="40"/>
      <c r="C29" s="40"/>
      <c r="D29" s="40"/>
      <c r="E29" s="40"/>
      <c r="F29" s="40"/>
      <c r="G29" s="40"/>
      <c r="H29" s="223">
        <f>SUM(B28:H28)</f>
        <v>16878</v>
      </c>
      <c r="I29" s="40"/>
      <c r="J29" s="40"/>
      <c r="K29" s="40"/>
      <c r="L29" s="40"/>
      <c r="M29" s="20"/>
      <c r="N29" s="20"/>
      <c r="O29" s="223">
        <f>SUM(I28:O28)</f>
        <v>15817</v>
      </c>
      <c r="P29" s="20"/>
      <c r="Q29" s="20"/>
      <c r="R29" s="20"/>
      <c r="S29" s="124"/>
      <c r="T29" s="20"/>
      <c r="U29" s="20"/>
      <c r="V29" s="223">
        <f>SUM(P28:V28)</f>
        <v>17122</v>
      </c>
      <c r="W29" s="20"/>
      <c r="X29" s="20"/>
      <c r="Y29" s="20"/>
      <c r="Z29" s="124"/>
      <c r="AA29" s="20"/>
      <c r="AB29" s="20"/>
      <c r="AC29" s="223">
        <f>SUM(W28:AC28)</f>
        <v>16678</v>
      </c>
      <c r="AD29" s="20"/>
      <c r="AE29" s="20"/>
      <c r="AF29" s="20"/>
      <c r="AG29" s="40"/>
      <c r="AH29" s="40"/>
      <c r="AI29" s="40"/>
      <c r="AJ29" s="40">
        <f>SUM(AD28:AJ28)</f>
        <v>16815</v>
      </c>
    </row>
    <row r="30" spans="1:38" x14ac:dyDescent="0.35">
      <c r="A30" s="20" t="s">
        <v>155</v>
      </c>
      <c r="B30" s="189">
        <f>Kwh!J77/'Wws=-pro&amp;sup '!B28</f>
        <v>0.46826397646069778</v>
      </c>
      <c r="C30" s="189">
        <f>Kwh!K77/'Wws=-pro&amp;sup '!C28</f>
        <v>0.3871975019516003</v>
      </c>
      <c r="D30" s="189">
        <f>Kwh!L77/'Wws=-pro&amp;sup '!D28</f>
        <v>0.42055267702936094</v>
      </c>
      <c r="E30" s="189">
        <f>Kwh!M77/'Wws=-pro&amp;sup '!E28</f>
        <v>0.46119463632669644</v>
      </c>
      <c r="F30" s="189">
        <f>Kwh!N77/'Wws=-pro&amp;sup '!F28</f>
        <v>0.35321687260332341</v>
      </c>
      <c r="G30" s="189">
        <f>Kwh!O77/'Wws=-pro&amp;sup '!G28</f>
        <v>0.44683544303797468</v>
      </c>
      <c r="H30" s="189">
        <f>Kwh!P77/'Wws=-pro&amp;sup '!H28</f>
        <v>0.34997953336062221</v>
      </c>
      <c r="I30" s="189">
        <f>Kwh!B95/'Wws=-pro&amp;sup '!I28</f>
        <v>0.45818815331010454</v>
      </c>
      <c r="J30" s="189">
        <f>Kwh!C95/'Wws=-pro&amp;sup '!J28</f>
        <v>0.44274159216687953</v>
      </c>
      <c r="K30" s="189">
        <f>Kwh!D95/'Wws=-pro&amp;sup '!K28</f>
        <v>0.42909987669543775</v>
      </c>
      <c r="L30" s="189">
        <f>Kwh!E95/'Wws=-pro&amp;sup '!L28</f>
        <v>0.31138461538461537</v>
      </c>
      <c r="M30" s="189">
        <f>Kwh!F95/'Wws=-pro&amp;sup '!M28</f>
        <v>0.38263665594855306</v>
      </c>
      <c r="N30" s="189">
        <f>Kwh!G95/'Wws=-pro&amp;sup '!N28</f>
        <v>0.39551917277035759</v>
      </c>
      <c r="O30" s="189">
        <f>Kwh!H95/'Wws=-pro&amp;sup '!O28</f>
        <v>0.4247288503253796</v>
      </c>
      <c r="P30" s="189">
        <f>Kwh!J95/'Wws=-pro&amp;sup '!P28</f>
        <v>0.43430208759721656</v>
      </c>
      <c r="Q30" s="189">
        <f>Kwh!K95/'Wws=-pro&amp;sup '!Q28</f>
        <v>0.37197501951600315</v>
      </c>
      <c r="R30" s="189">
        <f>Kwh!L95/'Wws=-pro&amp;sup '!R28</f>
        <v>0.41971112999150384</v>
      </c>
      <c r="S30" s="189">
        <f>Kwh!M95/'Wws=-pro&amp;sup '!S28</f>
        <v>0.41198088937890481</v>
      </c>
      <c r="T30" s="189">
        <f>Kwh!N95/'Wws=-pro&amp;sup '!T28</f>
        <v>0.48073878627968336</v>
      </c>
      <c r="U30" s="189">
        <f>Kwh!O95/'Wws=-pro&amp;sup '!U28</f>
        <v>0.4497751124437781</v>
      </c>
      <c r="V30" s="189">
        <f>Kwh!P95/'Wws=-pro&amp;sup '!V28</f>
        <v>0.40379185155304559</v>
      </c>
      <c r="W30" s="216">
        <f>Kwh!B113/'Wws=-pro&amp;sup '!W28</f>
        <v>0.56086956521739129</v>
      </c>
      <c r="X30" s="216">
        <f>Kwh!C113/'Wws=-pro&amp;sup '!X28</f>
        <v>0.46593673965936738</v>
      </c>
      <c r="Y30" s="216">
        <f>Kwh!D113/'Wws=-pro&amp;sup '!Y28</f>
        <v>0.4738426797139631</v>
      </c>
      <c r="Z30" s="216">
        <f>Kwh!E113/'Wws=-pro&amp;sup '!Z28</f>
        <v>0.46106483158275985</v>
      </c>
      <c r="AA30" s="216">
        <f>Kwh!F113/'Wws=-pro&amp;sup '!AA28</f>
        <v>0.4537536291995023</v>
      </c>
      <c r="AB30" s="216">
        <f>Kwh!G113/'Wws=-pro&amp;sup '!AB28</f>
        <v>0.44173228346456694</v>
      </c>
      <c r="AC30" s="216">
        <f>Kwh!H113/'Wws=-pro&amp;sup '!AC28</f>
        <v>0.45066991473812423</v>
      </c>
      <c r="AD30" s="217">
        <f>Kwh!J113/'Wws=-pro&amp;sup '!AD28</f>
        <v>0.46586826347305388</v>
      </c>
      <c r="AE30" s="217">
        <f>Kwh!K113/'Wws=-pro&amp;sup '!AE28</f>
        <v>0.49378399378399379</v>
      </c>
      <c r="AF30" s="217">
        <f>Kwh!L113/'Wws=-pro&amp;sup '!AF28</f>
        <v>0.4485387547649301</v>
      </c>
      <c r="AG30" s="217">
        <f>Kwh!M113/'Wws=-pro&amp;sup '!AG28</f>
        <v>0.46122778675282716</v>
      </c>
      <c r="AH30" s="217">
        <f>Kwh!N113/'Wws=-pro&amp;sup '!AH28</f>
        <v>0.48123980424143559</v>
      </c>
      <c r="AI30" s="217">
        <f>Kwh!O113/'Wws=-pro&amp;sup '!AI28</f>
        <v>0.44220665499124345</v>
      </c>
      <c r="AJ30" s="217">
        <f>Kwh!P113/'Wws=-pro&amp;sup '!AJ28</f>
        <v>0.47064262598243178</v>
      </c>
    </row>
    <row r="31" spans="1:38" x14ac:dyDescent="0.35">
      <c r="B31" s="218">
        <f>B28+production!J80+production!J82</f>
        <v>2709</v>
      </c>
      <c r="C31" s="218">
        <f>C28+production!K80+production!K82</f>
        <v>2932</v>
      </c>
      <c r="D31" s="218">
        <f>D28+production!L80+production!L82</f>
        <v>2654</v>
      </c>
      <c r="E31" s="218">
        <f>E28+production!M80+production!M82</f>
        <v>2816</v>
      </c>
      <c r="F31" s="218">
        <f>F28+production!N80+production!N82</f>
        <v>2744</v>
      </c>
      <c r="G31" s="218">
        <f>G28+production!O80+production!O82</f>
        <v>2769</v>
      </c>
      <c r="H31" s="218">
        <f>H28+production!P80+production!P82</f>
        <v>2776</v>
      </c>
      <c r="I31" s="218">
        <f>I28+production!B99+production!B101</f>
        <v>2647</v>
      </c>
      <c r="J31" s="218">
        <f>J28+production!C99+production!C101</f>
        <v>2662</v>
      </c>
      <c r="K31" s="218">
        <f>K28+production!D99+production!D101</f>
        <v>2789</v>
      </c>
      <c r="L31" s="218">
        <f>L28+production!E99+production!E101</f>
        <v>1925</v>
      </c>
      <c r="M31" s="218">
        <f>M28+production!F99+production!F101</f>
        <v>2908</v>
      </c>
      <c r="N31" s="218">
        <f>N28+production!G99+production!G101</f>
        <v>2686</v>
      </c>
      <c r="O31" s="218">
        <f>O28+production!H99+production!H101</f>
        <v>2686</v>
      </c>
      <c r="P31" s="67">
        <f>P28+production!J99+production!J101</f>
        <v>2853</v>
      </c>
      <c r="Q31" s="67">
        <f>Q28+production!K99+production!K101</f>
        <v>3009</v>
      </c>
      <c r="R31" s="67">
        <f>R28+production!L99+production!L101</f>
        <v>2706</v>
      </c>
      <c r="S31" s="67">
        <f>S28+production!M99+production!M101</f>
        <v>3149</v>
      </c>
      <c r="T31" s="67">
        <f>T28+production!N99+production!N101</f>
        <v>2248</v>
      </c>
      <c r="U31" s="67">
        <f>U28+production!O99+production!O101</f>
        <v>3046</v>
      </c>
      <c r="V31" s="67">
        <f>V28+production!P99+production!P101</f>
        <v>2808</v>
      </c>
      <c r="W31" s="67">
        <f>W28+production!B118+production!B120</f>
        <v>1694</v>
      </c>
      <c r="X31" s="67">
        <f>X28+production!C118+production!C120</f>
        <v>2949</v>
      </c>
      <c r="Y31" s="67">
        <f>Y28+production!D118+production!D120</f>
        <v>2921</v>
      </c>
      <c r="Z31" s="67">
        <f>Z28+production!E118+production!E120</f>
        <v>3105</v>
      </c>
      <c r="AA31" s="67">
        <f>AA28+production!F118+production!F120</f>
        <v>2596</v>
      </c>
      <c r="AB31" s="67">
        <f>AB28+production!G118+production!G120</f>
        <v>2804</v>
      </c>
      <c r="AC31" s="67">
        <f>AC28+production!H118+production!H120</f>
        <v>2766</v>
      </c>
      <c r="AD31" s="67">
        <f>AD28+production!J118+production!J120</f>
        <v>2784</v>
      </c>
      <c r="AE31" s="67">
        <f>AE28+production!K118+production!K120</f>
        <v>2785</v>
      </c>
      <c r="AF31" s="67">
        <f>AF28+production!L118+production!L120</f>
        <v>2702</v>
      </c>
      <c r="AG31" s="67">
        <f>AG28+production!M118+production!M120</f>
        <v>2660</v>
      </c>
      <c r="AH31" s="67">
        <f>AH28+production!N118+production!N120</f>
        <v>2689</v>
      </c>
      <c r="AI31" s="67">
        <f>AI28+production!O118+production!O120</f>
        <v>2570</v>
      </c>
      <c r="AJ31" s="67">
        <f>AJ28+production!P118+production!P120</f>
        <v>2396</v>
      </c>
    </row>
    <row r="32" spans="1:38" ht="15.5" x14ac:dyDescent="0.35">
      <c r="B32" s="218"/>
      <c r="C32" s="32"/>
      <c r="D32" s="218"/>
      <c r="E32" s="218"/>
      <c r="F32" s="218"/>
      <c r="G32" s="218"/>
      <c r="H32" s="220">
        <f>SUM(B31:H31)</f>
        <v>19400</v>
      </c>
      <c r="I32" s="21"/>
      <c r="J32" s="21"/>
      <c r="K32" s="21"/>
      <c r="L32" s="67"/>
      <c r="M32" s="21"/>
      <c r="N32" s="21"/>
      <c r="O32" s="220">
        <f>SUM(I31:O31)</f>
        <v>18303</v>
      </c>
      <c r="P32" s="21"/>
      <c r="Q32" s="21"/>
      <c r="R32" s="21"/>
      <c r="S32" s="219"/>
      <c r="T32" s="21"/>
      <c r="U32" s="21"/>
      <c r="V32" s="220">
        <f>SUM(P31:V31)</f>
        <v>19819</v>
      </c>
      <c r="W32" s="21"/>
      <c r="X32" s="21"/>
      <c r="Y32" s="21"/>
      <c r="Z32" s="220"/>
      <c r="AA32" s="21"/>
      <c r="AB32" s="21"/>
      <c r="AC32" s="220">
        <f>SUM(W31:AC31)</f>
        <v>18835</v>
      </c>
      <c r="AJ32" s="225">
        <f>SUM(AD31:AJ31)</f>
        <v>18586</v>
      </c>
    </row>
    <row r="34" spans="1:32" x14ac:dyDescent="0.3">
      <c r="A34" s="16"/>
      <c r="B34" s="226" t="s">
        <v>598</v>
      </c>
      <c r="C34" s="226" t="s">
        <v>599</v>
      </c>
      <c r="D34" s="226" t="s">
        <v>600</v>
      </c>
      <c r="E34" s="226" t="s">
        <v>601</v>
      </c>
      <c r="F34" s="226" t="s">
        <v>602</v>
      </c>
      <c r="G34" s="226" t="s">
        <v>603</v>
      </c>
      <c r="H34" s="226" t="s">
        <v>604</v>
      </c>
      <c r="I34" s="226" t="s">
        <v>605</v>
      </c>
      <c r="J34" s="226" t="s">
        <v>606</v>
      </c>
      <c r="K34" s="226" t="s">
        <v>607</v>
      </c>
      <c r="L34" s="226" t="s">
        <v>608</v>
      </c>
      <c r="M34" s="226" t="s">
        <v>609</v>
      </c>
      <c r="N34" s="226" t="s">
        <v>610</v>
      </c>
      <c r="O34" s="226" t="s">
        <v>611</v>
      </c>
      <c r="P34" s="226" t="s">
        <v>612</v>
      </c>
      <c r="Q34" s="226" t="s">
        <v>613</v>
      </c>
      <c r="R34" s="226" t="s">
        <v>614</v>
      </c>
      <c r="S34" s="226" t="s">
        <v>615</v>
      </c>
      <c r="T34" s="226" t="s">
        <v>616</v>
      </c>
      <c r="U34" s="226" t="s">
        <v>617</v>
      </c>
      <c r="V34" s="226" t="s">
        <v>618</v>
      </c>
      <c r="W34" s="226" t="s">
        <v>619</v>
      </c>
      <c r="X34" s="226" t="s">
        <v>620</v>
      </c>
      <c r="Y34" s="226" t="s">
        <v>621</v>
      </c>
      <c r="Z34" s="226" t="s">
        <v>622</v>
      </c>
      <c r="AA34" s="226" t="s">
        <v>623</v>
      </c>
      <c r="AB34" s="226" t="s">
        <v>624</v>
      </c>
      <c r="AC34" s="226" t="s">
        <v>711</v>
      </c>
    </row>
    <row r="35" spans="1:32" x14ac:dyDescent="0.35">
      <c r="A35" s="20" t="s">
        <v>3</v>
      </c>
      <c r="B35" s="19">
        <v>590</v>
      </c>
      <c r="C35" s="19">
        <v>614</v>
      </c>
      <c r="D35" s="23">
        <v>618</v>
      </c>
      <c r="E35" s="20">
        <v>662</v>
      </c>
      <c r="F35" s="20">
        <v>692</v>
      </c>
      <c r="G35" s="20">
        <v>579</v>
      </c>
      <c r="H35" s="20">
        <v>606</v>
      </c>
      <c r="I35" s="20">
        <v>591</v>
      </c>
      <c r="J35" s="20">
        <v>626</v>
      </c>
      <c r="K35" s="20">
        <v>600</v>
      </c>
      <c r="L35" s="20">
        <v>600</v>
      </c>
      <c r="M35" s="20">
        <v>542</v>
      </c>
      <c r="N35" s="20">
        <v>242</v>
      </c>
      <c r="O35" s="20">
        <v>443</v>
      </c>
      <c r="P35" s="20">
        <v>670</v>
      </c>
      <c r="Q35" s="20">
        <v>647</v>
      </c>
      <c r="R35" s="20">
        <v>650</v>
      </c>
      <c r="S35" s="20">
        <v>580</v>
      </c>
      <c r="T35" s="20">
        <v>635</v>
      </c>
      <c r="U35" s="20">
        <v>644</v>
      </c>
      <c r="V35" s="20">
        <v>637</v>
      </c>
      <c r="W35" s="20">
        <v>641</v>
      </c>
      <c r="X35" s="20">
        <v>651</v>
      </c>
      <c r="Y35" s="20">
        <v>637</v>
      </c>
      <c r="Z35" s="20">
        <v>686</v>
      </c>
      <c r="AA35" s="20">
        <v>570</v>
      </c>
      <c r="AB35" s="20">
        <v>111</v>
      </c>
      <c r="AC35" s="19">
        <v>369</v>
      </c>
    </row>
    <row r="36" spans="1:32" x14ac:dyDescent="0.35">
      <c r="A36" s="20" t="s">
        <v>506</v>
      </c>
      <c r="B36" s="19">
        <v>309</v>
      </c>
      <c r="C36" s="19">
        <v>307</v>
      </c>
      <c r="D36" s="23">
        <v>274</v>
      </c>
      <c r="E36" s="20">
        <v>320</v>
      </c>
      <c r="F36" s="20">
        <v>259</v>
      </c>
      <c r="G36" s="20">
        <v>233</v>
      </c>
      <c r="H36" s="20">
        <v>239</v>
      </c>
      <c r="I36" s="20">
        <v>203</v>
      </c>
      <c r="J36" s="20">
        <v>324</v>
      </c>
      <c r="K36" s="20">
        <v>272</v>
      </c>
      <c r="L36" s="20">
        <v>306</v>
      </c>
      <c r="M36" s="20">
        <v>304</v>
      </c>
      <c r="N36" s="20">
        <v>321</v>
      </c>
      <c r="O36" s="20">
        <v>206</v>
      </c>
      <c r="P36" s="20">
        <v>285</v>
      </c>
      <c r="Q36" s="20">
        <v>269</v>
      </c>
      <c r="R36" s="20">
        <v>286</v>
      </c>
      <c r="S36" s="20">
        <v>278</v>
      </c>
      <c r="T36" s="20">
        <v>245</v>
      </c>
      <c r="U36" s="20">
        <v>380</v>
      </c>
      <c r="V36" s="20">
        <v>298</v>
      </c>
      <c r="W36" s="20">
        <v>289</v>
      </c>
      <c r="X36" s="20">
        <v>356</v>
      </c>
      <c r="Y36" s="20">
        <v>263</v>
      </c>
      <c r="Z36" s="20">
        <v>394</v>
      </c>
      <c r="AA36" s="20">
        <v>446</v>
      </c>
      <c r="AB36" s="20">
        <v>253</v>
      </c>
      <c r="AC36" s="19">
        <v>258</v>
      </c>
    </row>
    <row r="37" spans="1:32" x14ac:dyDescent="0.35">
      <c r="A37" s="20" t="s">
        <v>507</v>
      </c>
      <c r="B37" s="19">
        <v>171</v>
      </c>
      <c r="C37" s="19">
        <v>154</v>
      </c>
      <c r="D37" s="23">
        <v>163</v>
      </c>
      <c r="E37" s="20">
        <v>154</v>
      </c>
      <c r="F37" s="20">
        <v>156</v>
      </c>
      <c r="G37" s="20">
        <v>162</v>
      </c>
      <c r="H37" s="20">
        <v>133</v>
      </c>
      <c r="I37" s="20">
        <v>142</v>
      </c>
      <c r="J37" s="20">
        <v>186</v>
      </c>
      <c r="K37" s="20">
        <v>157</v>
      </c>
      <c r="L37" s="20">
        <v>146</v>
      </c>
      <c r="M37" s="20">
        <v>179</v>
      </c>
      <c r="N37" s="20">
        <v>188</v>
      </c>
      <c r="O37" s="20">
        <v>122</v>
      </c>
      <c r="P37" s="20">
        <v>196</v>
      </c>
      <c r="Q37" s="20">
        <v>151</v>
      </c>
      <c r="R37" s="20">
        <v>185</v>
      </c>
      <c r="S37" s="20">
        <v>166</v>
      </c>
      <c r="T37" s="20">
        <v>303</v>
      </c>
      <c r="U37" s="20">
        <v>263</v>
      </c>
      <c r="V37" s="20">
        <v>209</v>
      </c>
      <c r="W37" s="20">
        <v>476</v>
      </c>
      <c r="X37" s="20">
        <v>810</v>
      </c>
      <c r="Y37" s="20">
        <v>683</v>
      </c>
      <c r="Z37" s="20">
        <v>390</v>
      </c>
      <c r="AA37" s="20">
        <v>177</v>
      </c>
      <c r="AB37" s="20">
        <v>156</v>
      </c>
      <c r="AC37" s="19">
        <v>129</v>
      </c>
    </row>
    <row r="38" spans="1:32" x14ac:dyDescent="0.35">
      <c r="A38" s="20" t="s">
        <v>508</v>
      </c>
      <c r="B38" s="19">
        <v>1163</v>
      </c>
      <c r="C38" s="23">
        <v>1152</v>
      </c>
      <c r="D38" s="19">
        <v>1168</v>
      </c>
      <c r="E38" s="20">
        <v>1240</v>
      </c>
      <c r="F38" s="20">
        <v>1134</v>
      </c>
      <c r="G38" s="20">
        <v>1236</v>
      </c>
      <c r="H38" s="20">
        <v>1004</v>
      </c>
      <c r="I38" s="20">
        <v>214</v>
      </c>
      <c r="J38" s="20">
        <v>1030</v>
      </c>
      <c r="K38" s="20">
        <v>981</v>
      </c>
      <c r="L38" s="20">
        <v>1163</v>
      </c>
      <c r="M38" s="20">
        <v>1330</v>
      </c>
      <c r="N38" s="20">
        <v>1097</v>
      </c>
      <c r="O38" s="20">
        <v>699</v>
      </c>
      <c r="P38" s="20">
        <v>1139</v>
      </c>
      <c r="Q38" s="20">
        <v>917</v>
      </c>
      <c r="R38" s="20">
        <v>1222</v>
      </c>
      <c r="S38" s="20">
        <v>986</v>
      </c>
      <c r="T38" s="20">
        <v>895</v>
      </c>
      <c r="U38" s="20">
        <v>1155</v>
      </c>
      <c r="V38" s="20">
        <v>971</v>
      </c>
      <c r="W38" s="20">
        <v>1081</v>
      </c>
      <c r="X38" s="20">
        <v>602</v>
      </c>
      <c r="Y38" s="20">
        <v>1214</v>
      </c>
      <c r="Z38" s="20">
        <v>814</v>
      </c>
      <c r="AA38" s="20">
        <v>659</v>
      </c>
      <c r="AB38" s="20">
        <v>364</v>
      </c>
      <c r="AC38" s="19">
        <v>480</v>
      </c>
    </row>
    <row r="39" spans="1:32" x14ac:dyDescent="0.35">
      <c r="A39" s="20" t="s">
        <v>11</v>
      </c>
      <c r="B39" s="215">
        <f t="shared" ref="B39:AC39" si="3">SUM(B35:B38)</f>
        <v>2233</v>
      </c>
      <c r="C39" s="215">
        <f t="shared" si="3"/>
        <v>2227</v>
      </c>
      <c r="D39" s="215">
        <f t="shared" si="3"/>
        <v>2223</v>
      </c>
      <c r="E39" s="215">
        <f t="shared" si="3"/>
        <v>2376</v>
      </c>
      <c r="F39" s="215">
        <f t="shared" si="3"/>
        <v>2241</v>
      </c>
      <c r="G39" s="215">
        <f t="shared" si="3"/>
        <v>2210</v>
      </c>
      <c r="H39" s="215">
        <f t="shared" si="3"/>
        <v>1982</v>
      </c>
      <c r="I39" s="215">
        <f t="shared" si="3"/>
        <v>1150</v>
      </c>
      <c r="J39" s="215">
        <f t="shared" si="3"/>
        <v>2166</v>
      </c>
      <c r="K39" s="215">
        <f t="shared" si="3"/>
        <v>2010</v>
      </c>
      <c r="L39" s="215">
        <f t="shared" si="3"/>
        <v>2215</v>
      </c>
      <c r="M39" s="215">
        <f t="shared" si="3"/>
        <v>2355</v>
      </c>
      <c r="N39" s="215">
        <f t="shared" si="3"/>
        <v>1848</v>
      </c>
      <c r="O39" s="215">
        <f t="shared" si="3"/>
        <v>1470</v>
      </c>
      <c r="P39" s="215">
        <f t="shared" si="3"/>
        <v>2290</v>
      </c>
      <c r="Q39" s="215">
        <f t="shared" si="3"/>
        <v>1984</v>
      </c>
      <c r="R39" s="215">
        <f t="shared" si="3"/>
        <v>2343</v>
      </c>
      <c r="S39" s="215">
        <f t="shared" si="3"/>
        <v>2010</v>
      </c>
      <c r="T39" s="215">
        <f t="shared" si="3"/>
        <v>2078</v>
      </c>
      <c r="U39" s="215">
        <f t="shared" si="3"/>
        <v>2442</v>
      </c>
      <c r="V39" s="215">
        <f t="shared" si="3"/>
        <v>2115</v>
      </c>
      <c r="W39" s="215">
        <f t="shared" si="3"/>
        <v>2487</v>
      </c>
      <c r="X39" s="215">
        <f t="shared" si="3"/>
        <v>2419</v>
      </c>
      <c r="Y39" s="215">
        <f t="shared" si="3"/>
        <v>2797</v>
      </c>
      <c r="Z39" s="215">
        <f t="shared" si="3"/>
        <v>2284</v>
      </c>
      <c r="AA39" s="215">
        <f t="shared" si="3"/>
        <v>1852</v>
      </c>
      <c r="AB39" s="215">
        <f t="shared" si="3"/>
        <v>884</v>
      </c>
      <c r="AC39" s="215">
        <f t="shared" si="3"/>
        <v>1236</v>
      </c>
    </row>
    <row r="40" spans="1:32" x14ac:dyDescent="0.35">
      <c r="A40" s="20"/>
      <c r="B40" s="40"/>
      <c r="C40" s="40"/>
      <c r="D40" s="223"/>
      <c r="E40" s="40"/>
      <c r="F40" s="40"/>
      <c r="G40" s="40"/>
      <c r="H40" s="40">
        <f>B39+C39+D39+E39+F39+G39+H39</f>
        <v>15492</v>
      </c>
      <c r="I40" s="20"/>
      <c r="J40" s="20"/>
      <c r="K40" s="223">
        <f>SUM(E39:K39)</f>
        <v>14135</v>
      </c>
      <c r="L40" s="20"/>
      <c r="M40" s="20"/>
      <c r="N40" s="20"/>
      <c r="O40" s="124"/>
      <c r="P40" s="20"/>
      <c r="Q40" s="20"/>
      <c r="R40" s="223"/>
      <c r="S40" s="20"/>
      <c r="T40" s="20"/>
      <c r="U40" s="20"/>
      <c r="V40" s="124">
        <f>SUM(P39:V39)</f>
        <v>15262</v>
      </c>
      <c r="W40" s="20"/>
      <c r="X40" s="20"/>
      <c r="Y40" s="223"/>
      <c r="Z40" s="20"/>
      <c r="AA40" s="20"/>
      <c r="AB40" s="20"/>
      <c r="AC40" s="22">
        <f>SUM(W39:AC39)</f>
        <v>13959</v>
      </c>
    </row>
    <row r="41" spans="1:32" x14ac:dyDescent="0.35">
      <c r="A41" s="20" t="s">
        <v>155</v>
      </c>
      <c r="B41" s="189">
        <f>Kwh!B131/'Wws=-pro&amp;sup '!B39</f>
        <v>0.44827586206896552</v>
      </c>
      <c r="C41" s="189">
        <f>Kwh!C131/'Wws=-pro&amp;sup '!C39</f>
        <v>0.49034575662325997</v>
      </c>
      <c r="D41" s="189">
        <f>Kwh!D131/'Wws=-pro&amp;sup '!D39</f>
        <v>0.45434098065677014</v>
      </c>
      <c r="E41" s="189">
        <f>Kwh!E131/'Wws=-pro&amp;sup '!E39</f>
        <v>0.48232323232323232</v>
      </c>
      <c r="F41" s="189">
        <f>Kwh!F131/'Wws=-pro&amp;sup '!F39</f>
        <v>0.50557786702365015</v>
      </c>
      <c r="G41" s="189">
        <f>Kwh!G131/'Wws=-pro&amp;sup '!G39</f>
        <v>0.4828054298642534</v>
      </c>
      <c r="H41" s="189">
        <f>Kwh!H131/'Wws=-pro&amp;sup '!H39</f>
        <v>0.56659939455095865</v>
      </c>
      <c r="I41" s="189">
        <f>Kwh!F106/'Wws=-pro&amp;sup '!I39</f>
        <v>0.23217391304347826</v>
      </c>
      <c r="J41" s="189">
        <f>Kwh!G106/'Wws=-pro&amp;sup '!J39</f>
        <v>0.15466297322253</v>
      </c>
      <c r="K41" s="189">
        <f>Kwh!H106/'Wws=-pro&amp;sup '!K39</f>
        <v>0.21343283582089553</v>
      </c>
      <c r="L41" s="189">
        <f>Kwh!J106/'Wws=-pro&amp;sup '!L39</f>
        <v>0.14446952595936793</v>
      </c>
      <c r="M41" s="189">
        <f>Kwh!K106/'Wws=-pro&amp;sup '!M39</f>
        <v>0.15923566878980891</v>
      </c>
      <c r="N41" s="189">
        <f>Kwh!L106/'Wws=-pro&amp;sup '!N39</f>
        <v>0.19426406926406928</v>
      </c>
      <c r="O41" s="189">
        <f>Kwh!M106/'Wws=-pro&amp;sup '!O39</f>
        <v>0.25510204081632654</v>
      </c>
      <c r="P41" s="189">
        <f>Kwh!N106/'Wws=-pro&amp;sup '!P39</f>
        <v>0.15021834061135372</v>
      </c>
      <c r="Q41" s="189">
        <f>Kwh!O106/'Wws=-pro&amp;sup '!Q39</f>
        <v>0.16733870967741934</v>
      </c>
      <c r="R41" s="189">
        <f>Kwh!P106/'Wws=-pro&amp;sup '!R39</f>
        <v>0.15492957746478872</v>
      </c>
      <c r="S41" s="216">
        <f>Kwh!B124/'Wws=-pro&amp;sup '!S39</f>
        <v>0.16467661691542287</v>
      </c>
      <c r="T41" s="216">
        <f>Kwh!C124/'Wws=-pro&amp;sup '!T39</f>
        <v>0.19393647738209818</v>
      </c>
      <c r="U41" s="216">
        <f>Kwh!D124/'Wws=-pro&amp;sup '!U39</f>
        <v>0.17854217854217855</v>
      </c>
      <c r="V41" s="216">
        <f>Kwh!E124/'Wws=-pro&amp;sup '!V39</f>
        <v>0.16737588652482269</v>
      </c>
      <c r="W41" s="216">
        <f>Kwh!J149/'Wws=-pro&amp;sup '!W39</f>
        <v>0.42983514274225976</v>
      </c>
      <c r="X41" s="216">
        <f>Kwh!K149/'Wws=-pro&amp;sup '!X39</f>
        <v>0.32244729226953289</v>
      </c>
      <c r="Y41" s="216">
        <f>Kwh!L149/'Wws=-pro&amp;sup '!Y39</f>
        <v>0.42974615659635323</v>
      </c>
      <c r="Z41" s="216">
        <f>Kwh!M149/'Wws=-pro&amp;sup '!Z39</f>
        <v>0.36208406304728546</v>
      </c>
      <c r="AA41" s="216">
        <f>Kwh!N149/'Wws=-pro&amp;sup '!AA39</f>
        <v>0.27861771058315332</v>
      </c>
      <c r="AB41" s="216">
        <f>Kwh!O149/'Wws=-pro&amp;sup '!AB39</f>
        <v>0.47511312217194568</v>
      </c>
      <c r="AC41" s="216">
        <f>Kwh!P149/'Wws=-pro&amp;sup '!AC39</f>
        <v>0.38915857605177995</v>
      </c>
    </row>
    <row r="42" spans="1:32" x14ac:dyDescent="0.35">
      <c r="A42" s="21"/>
      <c r="B42" s="218">
        <f>B39+production!B137+production!B139</f>
        <v>2734</v>
      </c>
      <c r="C42" s="218">
        <f>C39+production!C137+production!C139</f>
        <v>2613</v>
      </c>
      <c r="D42" s="218">
        <f>D39+production!D137+production!D139</f>
        <v>2440</v>
      </c>
      <c r="E42" s="218">
        <f>E39+production!E137+production!E139</f>
        <v>2710</v>
      </c>
      <c r="F42" s="218">
        <f>F39+production!F137+production!F139</f>
        <v>2593</v>
      </c>
      <c r="G42" s="218">
        <f>G39+production!G137+production!G139</f>
        <v>2482</v>
      </c>
      <c r="H42" s="218">
        <f>H39+production!H137+production!H139</f>
        <v>2312</v>
      </c>
      <c r="I42" s="218">
        <f>I39+production!F110+production!F112</f>
        <v>1815</v>
      </c>
      <c r="J42" s="218">
        <f>J39+production!G110+production!G112</f>
        <v>2965</v>
      </c>
      <c r="K42" s="218">
        <f>K39+production!H110+production!H112</f>
        <v>2959</v>
      </c>
      <c r="L42" s="67">
        <f>L39+production!J110+production!J112</f>
        <v>3023</v>
      </c>
      <c r="M42" s="67">
        <f>M39+production!K110+production!K112</f>
        <v>2925</v>
      </c>
      <c r="N42" s="67">
        <f>N39+production!L110+production!L112</f>
        <v>2658</v>
      </c>
      <c r="O42" s="67">
        <f>O39+production!M110+production!M112</f>
        <v>2320</v>
      </c>
      <c r="P42" s="67">
        <f>P39+production!N110+production!N112</f>
        <v>3082</v>
      </c>
      <c r="Q42" s="67">
        <f>Q39+production!O110+production!O112</f>
        <v>2740</v>
      </c>
      <c r="R42" s="67">
        <f>R39+production!P110+production!P112</f>
        <v>3868</v>
      </c>
      <c r="S42" s="67">
        <f>S39+production!B129+production!B131</f>
        <v>2777</v>
      </c>
      <c r="T42" s="67">
        <f>T39+production!C129+production!C131</f>
        <v>3670</v>
      </c>
      <c r="U42" s="67">
        <f>U39+production!D129+production!D131</f>
        <v>4130</v>
      </c>
      <c r="V42" s="67">
        <f>V39+production!E129+production!E131</f>
        <v>2909</v>
      </c>
      <c r="W42" s="67">
        <f>production!J156+production!J158+'Wws=-pro&amp;sup '!W39</f>
        <v>2909</v>
      </c>
      <c r="X42" s="67">
        <f>production!K156+production!K158+'Wws=-pro&amp;sup '!X39</f>
        <v>2695</v>
      </c>
      <c r="Y42" s="67">
        <f>production!L156+production!L158+'Wws=-pro&amp;sup '!Y39</f>
        <v>3218</v>
      </c>
      <c r="Z42" s="67">
        <f>production!M156+production!M158+'Wws=-pro&amp;sup '!Z39</f>
        <v>2577</v>
      </c>
      <c r="AA42" s="67">
        <f>production!N156+production!N158+'Wws=-pro&amp;sup '!AA39</f>
        <v>2136</v>
      </c>
      <c r="AB42" s="67">
        <f>production!O156+production!O158+'Wws=-pro&amp;sup '!AB39</f>
        <v>1137</v>
      </c>
      <c r="AC42" s="67">
        <f>production!P156+production!P158+'Wws=-pro&amp;sup '!AC39</f>
        <v>1474</v>
      </c>
    </row>
    <row r="43" spans="1:32" ht="15.5" x14ac:dyDescent="0.35">
      <c r="A43" s="21"/>
      <c r="B43" s="218"/>
      <c r="C43" s="32"/>
      <c r="D43" s="218"/>
      <c r="E43" s="218"/>
      <c r="F43" s="218"/>
      <c r="G43" s="218"/>
      <c r="H43" s="225">
        <f>SUM(B42:H42)</f>
        <v>17884</v>
      </c>
      <c r="I43" s="21"/>
      <c r="J43" s="21"/>
      <c r="K43" s="21"/>
      <c r="L43" s="67"/>
      <c r="M43" s="21"/>
      <c r="N43" s="21"/>
      <c r="O43" s="220">
        <f>SUM(E42:K42)</f>
        <v>17836</v>
      </c>
      <c r="P43" s="21"/>
      <c r="Q43" s="21"/>
      <c r="R43" s="21"/>
      <c r="S43" s="219"/>
      <c r="T43" s="21"/>
      <c r="U43" s="21"/>
      <c r="V43" s="220">
        <f>SUM(L42:R42)</f>
        <v>20616</v>
      </c>
      <c r="W43" s="21"/>
      <c r="X43" s="21"/>
      <c r="Y43" s="21"/>
      <c r="Z43" s="220"/>
      <c r="AA43" s="21"/>
      <c r="AB43" s="21"/>
      <c r="AC43" s="220">
        <f>SUM(W42:AC42)</f>
        <v>16146</v>
      </c>
      <c r="AD43" s="21"/>
      <c r="AE43" s="21"/>
      <c r="AF43" s="21"/>
    </row>
    <row r="45" spans="1:32" x14ac:dyDescent="0.3">
      <c r="A45" s="16"/>
      <c r="B45" s="226" t="s">
        <v>712</v>
      </c>
      <c r="C45" s="226" t="s">
        <v>713</v>
      </c>
      <c r="D45" s="226" t="s">
        <v>714</v>
      </c>
      <c r="E45" s="226" t="s">
        <v>715</v>
      </c>
      <c r="F45" s="226" t="s">
        <v>716</v>
      </c>
      <c r="G45" s="226" t="s">
        <v>717</v>
      </c>
      <c r="H45" s="226" t="s">
        <v>718</v>
      </c>
      <c r="I45" s="226" t="s">
        <v>719</v>
      </c>
      <c r="J45" s="226" t="s">
        <v>720</v>
      </c>
      <c r="K45" s="226" t="s">
        <v>721</v>
      </c>
      <c r="L45" s="226" t="s">
        <v>722</v>
      </c>
      <c r="M45" s="226" t="s">
        <v>723</v>
      </c>
      <c r="N45" s="226" t="s">
        <v>724</v>
      </c>
      <c r="O45" s="226" t="s">
        <v>725</v>
      </c>
      <c r="P45" s="226" t="s">
        <v>726</v>
      </c>
      <c r="Q45" s="226" t="s">
        <v>727</v>
      </c>
      <c r="R45" s="226" t="s">
        <v>728</v>
      </c>
      <c r="S45" s="226" t="s">
        <v>729</v>
      </c>
      <c r="T45" s="226" t="s">
        <v>730</v>
      </c>
      <c r="U45" s="226" t="s">
        <v>731</v>
      </c>
      <c r="V45" s="226" t="s">
        <v>732</v>
      </c>
      <c r="W45" s="226" t="s">
        <v>733</v>
      </c>
      <c r="X45" s="226" t="s">
        <v>734</v>
      </c>
      <c r="Y45" s="226" t="s">
        <v>735</v>
      </c>
      <c r="Z45" s="226" t="s">
        <v>736</v>
      </c>
      <c r="AA45" s="226" t="s">
        <v>737</v>
      </c>
      <c r="AB45" s="226" t="s">
        <v>781</v>
      </c>
      <c r="AC45" s="226" t="s">
        <v>782</v>
      </c>
    </row>
    <row r="46" spans="1:32" x14ac:dyDescent="0.35">
      <c r="A46" s="20" t="s">
        <v>3</v>
      </c>
      <c r="B46" s="19">
        <v>509</v>
      </c>
      <c r="C46" s="23">
        <v>358</v>
      </c>
      <c r="D46" s="20">
        <v>728</v>
      </c>
      <c r="E46" s="20">
        <v>667</v>
      </c>
      <c r="F46" s="20">
        <v>696</v>
      </c>
      <c r="G46" s="20">
        <v>642</v>
      </c>
      <c r="H46" s="20">
        <v>640</v>
      </c>
      <c r="I46" s="20">
        <v>618</v>
      </c>
      <c r="J46" s="20">
        <v>610</v>
      </c>
      <c r="K46" s="20">
        <v>668</v>
      </c>
      <c r="L46" s="20">
        <v>643</v>
      </c>
      <c r="M46" s="20">
        <v>445</v>
      </c>
      <c r="N46" s="20">
        <v>681</v>
      </c>
      <c r="O46" s="20">
        <v>581</v>
      </c>
      <c r="P46" s="20">
        <v>554</v>
      </c>
      <c r="Q46" s="20">
        <v>533</v>
      </c>
      <c r="R46" s="20">
        <v>507</v>
      </c>
      <c r="S46" s="20">
        <v>671</v>
      </c>
      <c r="T46" s="20">
        <v>557</v>
      </c>
      <c r="U46" s="20">
        <v>629</v>
      </c>
      <c r="V46" s="20">
        <v>654</v>
      </c>
      <c r="W46" s="20">
        <v>620</v>
      </c>
      <c r="X46" s="20">
        <v>619</v>
      </c>
      <c r="Y46" s="20">
        <v>620</v>
      </c>
      <c r="Z46" s="20">
        <v>654</v>
      </c>
      <c r="AA46" s="20">
        <v>653</v>
      </c>
      <c r="AB46" s="20">
        <v>627</v>
      </c>
      <c r="AC46" s="20">
        <v>618</v>
      </c>
    </row>
    <row r="47" spans="1:32" x14ac:dyDescent="0.35">
      <c r="A47" s="20" t="s">
        <v>506</v>
      </c>
      <c r="B47" s="19">
        <v>357</v>
      </c>
      <c r="C47" s="23">
        <v>347</v>
      </c>
      <c r="D47" s="20">
        <v>211</v>
      </c>
      <c r="E47" s="20">
        <v>555</v>
      </c>
      <c r="F47" s="20">
        <v>513</v>
      </c>
      <c r="G47" s="20">
        <v>347</v>
      </c>
      <c r="H47" s="20">
        <v>287</v>
      </c>
      <c r="I47" s="20">
        <v>332</v>
      </c>
      <c r="J47" s="20">
        <v>288</v>
      </c>
      <c r="K47" s="20">
        <v>343</v>
      </c>
      <c r="L47" s="20">
        <v>232</v>
      </c>
      <c r="M47" s="20">
        <v>346</v>
      </c>
      <c r="N47" s="20">
        <v>311</v>
      </c>
      <c r="O47" s="20">
        <v>302</v>
      </c>
      <c r="P47" s="20">
        <v>327</v>
      </c>
      <c r="Q47" s="20">
        <v>304</v>
      </c>
      <c r="R47" s="20">
        <v>152</v>
      </c>
      <c r="S47" s="20">
        <v>284</v>
      </c>
      <c r="T47" s="20">
        <v>343</v>
      </c>
      <c r="U47" s="20">
        <v>238</v>
      </c>
      <c r="V47" s="20">
        <v>262</v>
      </c>
      <c r="W47" s="20">
        <v>306</v>
      </c>
      <c r="X47" s="20">
        <v>246</v>
      </c>
      <c r="Y47" s="20">
        <v>424</v>
      </c>
      <c r="Z47" s="20">
        <v>342</v>
      </c>
      <c r="AA47" s="20">
        <v>363</v>
      </c>
      <c r="AB47" s="20">
        <v>384</v>
      </c>
      <c r="AC47" s="20">
        <v>387</v>
      </c>
    </row>
    <row r="48" spans="1:32" x14ac:dyDescent="0.35">
      <c r="A48" s="20" t="s">
        <v>507</v>
      </c>
      <c r="B48" s="19">
        <v>119</v>
      </c>
      <c r="C48" s="23">
        <v>146</v>
      </c>
      <c r="D48" s="20">
        <v>88</v>
      </c>
      <c r="E48" s="20">
        <v>278</v>
      </c>
      <c r="F48" s="20">
        <v>161</v>
      </c>
      <c r="G48" s="20">
        <v>134</v>
      </c>
      <c r="H48" s="20">
        <v>139</v>
      </c>
      <c r="I48" s="20">
        <v>145</v>
      </c>
      <c r="J48" s="20">
        <v>130</v>
      </c>
      <c r="K48" s="20">
        <v>177</v>
      </c>
      <c r="L48" s="20">
        <v>134</v>
      </c>
      <c r="M48" s="20">
        <v>200</v>
      </c>
      <c r="N48" s="20">
        <v>200</v>
      </c>
      <c r="O48" s="20">
        <v>174</v>
      </c>
      <c r="P48" s="20">
        <v>195</v>
      </c>
      <c r="Q48" s="20">
        <v>143</v>
      </c>
      <c r="R48" s="20">
        <v>80</v>
      </c>
      <c r="S48" s="20">
        <v>123</v>
      </c>
      <c r="T48" s="20">
        <v>188</v>
      </c>
      <c r="U48" s="20">
        <v>439</v>
      </c>
      <c r="V48" s="20">
        <v>146</v>
      </c>
      <c r="W48" s="20">
        <v>251</v>
      </c>
      <c r="X48" s="20">
        <v>153</v>
      </c>
      <c r="Y48" s="20">
        <v>165</v>
      </c>
      <c r="Z48" s="20">
        <v>172</v>
      </c>
      <c r="AA48" s="20">
        <v>363</v>
      </c>
      <c r="AB48" s="20">
        <v>162</v>
      </c>
      <c r="AC48" s="20">
        <v>197</v>
      </c>
    </row>
    <row r="49" spans="1:29" x14ac:dyDescent="0.35">
      <c r="A49" s="20" t="s">
        <v>508</v>
      </c>
      <c r="B49" s="23">
        <v>775</v>
      </c>
      <c r="C49" s="19">
        <v>832</v>
      </c>
      <c r="D49" s="20">
        <v>814</v>
      </c>
      <c r="E49" s="20">
        <v>991</v>
      </c>
      <c r="F49" s="20">
        <v>304</v>
      </c>
      <c r="G49" s="20">
        <v>1277</v>
      </c>
      <c r="H49" s="20">
        <v>1307</v>
      </c>
      <c r="I49" s="20">
        <v>841</v>
      </c>
      <c r="J49" s="20">
        <v>1317</v>
      </c>
      <c r="K49" s="20">
        <v>1135</v>
      </c>
      <c r="L49" s="20">
        <v>850</v>
      </c>
      <c r="M49" s="20">
        <v>169</v>
      </c>
      <c r="N49" s="20">
        <v>716</v>
      </c>
      <c r="O49" s="20">
        <v>670</v>
      </c>
      <c r="P49" s="20">
        <v>1595</v>
      </c>
      <c r="Q49" s="20">
        <v>1301</v>
      </c>
      <c r="R49" s="20">
        <v>0</v>
      </c>
      <c r="S49" s="20">
        <v>749</v>
      </c>
      <c r="T49" s="20">
        <v>543</v>
      </c>
      <c r="U49" s="20">
        <v>1091</v>
      </c>
      <c r="V49" s="20">
        <v>1196</v>
      </c>
      <c r="W49" s="20">
        <v>1189</v>
      </c>
      <c r="X49" s="20">
        <v>1081</v>
      </c>
      <c r="Y49" s="20">
        <v>1157</v>
      </c>
      <c r="Z49" s="20">
        <v>1017</v>
      </c>
      <c r="AA49" s="20">
        <v>1126</v>
      </c>
      <c r="AB49" s="20">
        <v>1120</v>
      </c>
      <c r="AC49" s="20">
        <v>1134</v>
      </c>
    </row>
    <row r="50" spans="1:29" x14ac:dyDescent="0.35">
      <c r="A50" s="20" t="s">
        <v>11</v>
      </c>
      <c r="B50" s="215">
        <f t="shared" ref="B50:AA50" si="4">SUM(B46:B49)</f>
        <v>1760</v>
      </c>
      <c r="C50" s="215">
        <f t="shared" si="4"/>
        <v>1683</v>
      </c>
      <c r="D50" s="215">
        <f t="shared" si="4"/>
        <v>1841</v>
      </c>
      <c r="E50" s="215">
        <f t="shared" si="4"/>
        <v>2491</v>
      </c>
      <c r="F50" s="215">
        <f t="shared" si="4"/>
        <v>1674</v>
      </c>
      <c r="G50" s="215">
        <f t="shared" si="4"/>
        <v>2400</v>
      </c>
      <c r="H50" s="215">
        <f t="shared" si="4"/>
        <v>2373</v>
      </c>
      <c r="I50" s="215">
        <f t="shared" si="4"/>
        <v>1936</v>
      </c>
      <c r="J50" s="215">
        <f t="shared" si="4"/>
        <v>2345</v>
      </c>
      <c r="K50" s="215">
        <f t="shared" si="4"/>
        <v>2323</v>
      </c>
      <c r="L50" s="215">
        <f t="shared" si="4"/>
        <v>1859</v>
      </c>
      <c r="M50" s="215">
        <f t="shared" si="4"/>
        <v>1160</v>
      </c>
      <c r="N50" s="215">
        <f t="shared" si="4"/>
        <v>1908</v>
      </c>
      <c r="O50" s="215">
        <f t="shared" si="4"/>
        <v>1727</v>
      </c>
      <c r="P50" s="215">
        <f t="shared" si="4"/>
        <v>2671</v>
      </c>
      <c r="Q50" s="215">
        <f t="shared" si="4"/>
        <v>2281</v>
      </c>
      <c r="R50" s="215">
        <f t="shared" si="4"/>
        <v>739</v>
      </c>
      <c r="S50" s="215">
        <f t="shared" si="4"/>
        <v>1827</v>
      </c>
      <c r="T50" s="215">
        <f t="shared" si="4"/>
        <v>1631</v>
      </c>
      <c r="U50" s="215">
        <f t="shared" si="4"/>
        <v>2397</v>
      </c>
      <c r="V50" s="215">
        <f t="shared" si="4"/>
        <v>2258</v>
      </c>
      <c r="W50" s="215">
        <f t="shared" si="4"/>
        <v>2366</v>
      </c>
      <c r="X50" s="215">
        <f t="shared" si="4"/>
        <v>2099</v>
      </c>
      <c r="Y50" s="215">
        <f t="shared" si="4"/>
        <v>2366</v>
      </c>
      <c r="Z50" s="215">
        <f t="shared" si="4"/>
        <v>2185</v>
      </c>
      <c r="AA50" s="215">
        <f t="shared" si="4"/>
        <v>2505</v>
      </c>
      <c r="AB50" s="215">
        <f>SUM(AB46:AB49)</f>
        <v>2293</v>
      </c>
      <c r="AC50" s="215">
        <f>SUM(AC46:AC49)</f>
        <v>2336</v>
      </c>
    </row>
    <row r="51" spans="1:29" x14ac:dyDescent="0.35">
      <c r="A51" s="20"/>
      <c r="B51" s="40"/>
      <c r="C51" s="223"/>
      <c r="D51" s="40"/>
      <c r="E51" s="40"/>
      <c r="F51" s="40"/>
      <c r="G51" s="40"/>
      <c r="H51" s="223">
        <f>SUM(B50:H50)</f>
        <v>14222</v>
      </c>
      <c r="I51" s="20"/>
      <c r="J51" s="223"/>
      <c r="K51" s="20"/>
      <c r="L51" s="20"/>
      <c r="M51" s="20"/>
      <c r="N51" s="124"/>
      <c r="O51" s="124">
        <f>SUM(I50:O50)</f>
        <v>13258</v>
      </c>
      <c r="P51" s="20"/>
      <c r="Q51" s="223"/>
      <c r="R51" s="20"/>
      <c r="S51" s="20"/>
      <c r="T51" s="20"/>
      <c r="U51" s="124"/>
      <c r="V51" s="22">
        <f>SUM(P50:V50)</f>
        <v>13804</v>
      </c>
      <c r="W51" s="20"/>
      <c r="X51" s="223"/>
      <c r="Y51" s="20"/>
      <c r="Z51" s="20"/>
      <c r="AA51" s="20"/>
      <c r="AB51" s="20"/>
      <c r="AC51" s="223">
        <f>SUM(W50:AC50)</f>
        <v>16150</v>
      </c>
    </row>
    <row r="52" spans="1:29" x14ac:dyDescent="0.35">
      <c r="A52" s="20" t="s">
        <v>155</v>
      </c>
      <c r="B52" s="189">
        <f>Kwh!B167/'Wws=-pro&amp;sup '!B50</f>
        <v>0.38181818181818183</v>
      </c>
      <c r="C52" s="189">
        <f>Kwh!C167/'Wws=-pro&amp;sup '!C50</f>
        <v>0.46108140225787286</v>
      </c>
      <c r="D52" s="189">
        <f>Kwh!D167/'Wws=-pro&amp;sup '!D50</f>
        <v>0.52145573058120587</v>
      </c>
      <c r="E52" s="189">
        <f>Kwh!E167/'Wws=-pro&amp;sup '!E50</f>
        <v>0.41750301083902047</v>
      </c>
      <c r="F52" s="189">
        <f>Kwh!F167/'Wws=-pro&amp;sup '!F50</f>
        <v>0.48028673835125446</v>
      </c>
      <c r="G52" s="189">
        <f>Kwh!G167/'Wws=-pro&amp;sup '!G50</f>
        <v>0.48541666666666666</v>
      </c>
      <c r="H52" s="189">
        <f>Kwh!H167/'Wws=-pro&amp;sup '!H50</f>
        <v>0.46649810366624528</v>
      </c>
      <c r="I52" s="189">
        <f>Kwh!J167/'Wws=-pro&amp;sup '!I50</f>
        <v>0.48192148760330578</v>
      </c>
      <c r="J52" s="189">
        <f>Kwh!K167/'Wws=-pro&amp;sup '!J50</f>
        <v>0.45714285714285713</v>
      </c>
      <c r="K52" s="189">
        <f>Kwh!L167/'Wws=-pro&amp;sup '!K50</f>
        <v>0.45888936719758933</v>
      </c>
      <c r="L52" s="189">
        <f>Kwh!M167/'Wws=-pro&amp;sup '!L50</f>
        <v>0.51963421194190429</v>
      </c>
      <c r="M52" s="189">
        <f>Kwh!N167/'Wws=-pro&amp;sup '!M50</f>
        <v>0.44482758620689655</v>
      </c>
      <c r="N52" s="189">
        <f>Kwh!O167/'Wws=-pro&amp;sup '!N50</f>
        <v>0.48008385744234799</v>
      </c>
      <c r="O52" s="189">
        <f>Kwh!P167/'Wws=-pro&amp;sup '!O50</f>
        <v>0.46902142443543715</v>
      </c>
      <c r="P52" s="189">
        <f>Kwh!O117/'Wws=-pro&amp;sup '!P50</f>
        <v>0.49569449644327968</v>
      </c>
      <c r="Q52" s="189">
        <f>Kwh!P117/'Wws=-pro&amp;sup '!Q50</f>
        <v>0.59096887330118364</v>
      </c>
      <c r="R52" s="216">
        <f>Kwh!B135/'Wws=-pro&amp;sup '!R50</f>
        <v>1.9458728010825439</v>
      </c>
      <c r="S52" s="216">
        <f>Kwh!C135/'Wws=-pro&amp;sup '!S50</f>
        <v>0.84345922276956764</v>
      </c>
      <c r="T52" s="216">
        <f>Kwh!D135/'Wws=-pro&amp;sup '!T50</f>
        <v>0.74616799509503373</v>
      </c>
      <c r="U52" s="216">
        <f>Kwh!E135/'Wws=-pro&amp;sup '!U50</f>
        <v>0.605340008343763</v>
      </c>
      <c r="V52" s="216">
        <f>Kwh!F135/'Wws=-pro&amp;sup '!V50</f>
        <v>0.64703277236492474</v>
      </c>
      <c r="W52" s="216">
        <f>Kwh!G135/'Wws=-pro&amp;sup '!W50</f>
        <v>0.54987320371935755</v>
      </c>
      <c r="X52" s="216">
        <f>Kwh!H135/'Wws=-pro&amp;sup '!X50</f>
        <v>0.66936636493568369</v>
      </c>
      <c r="Y52" s="217">
        <f>Kwh!F84/'Wws=-pro&amp;sup '!Y50</f>
        <v>0</v>
      </c>
      <c r="Z52" s="217">
        <f>Kwh!G84/'Wws=-pro&amp;sup '!Z50</f>
        <v>0</v>
      </c>
      <c r="AA52" s="217">
        <f>Kwh!H84/'Wws=-pro&amp;sup '!AA50</f>
        <v>2.2754491017964073E-2</v>
      </c>
      <c r="AB52" s="216">
        <f>Kwh!L135/'Wws=-pro&amp;sup '!AB50</f>
        <v>0.58744003488879193</v>
      </c>
      <c r="AC52" s="216">
        <f>Kwh!M135/'Wws=-pro&amp;sup '!AC50</f>
        <v>0.60316780821917804</v>
      </c>
    </row>
    <row r="53" spans="1:29" x14ac:dyDescent="0.35">
      <c r="A53" s="21"/>
      <c r="B53" s="218">
        <f>B50+production!B175+production!B177</f>
        <v>1877</v>
      </c>
      <c r="C53" s="218">
        <f>C50+production!C175+production!C177</f>
        <v>1873</v>
      </c>
      <c r="D53" s="218">
        <f>D50+production!D175+production!D177</f>
        <v>1962</v>
      </c>
      <c r="E53" s="218">
        <f>E50+production!E175+production!E177</f>
        <v>2491</v>
      </c>
      <c r="F53" s="218">
        <f>F50+production!F175+production!F177</f>
        <v>1947</v>
      </c>
      <c r="G53" s="218">
        <f>G50+production!G175+production!G177</f>
        <v>2595</v>
      </c>
      <c r="H53" s="218">
        <f>H50+production!H175+production!H177</f>
        <v>2513</v>
      </c>
      <c r="I53" s="218">
        <f>I50+production!J175+production!J177</f>
        <v>2143</v>
      </c>
      <c r="J53" s="218">
        <f>J50+production!K175+production!K177</f>
        <v>2598</v>
      </c>
      <c r="K53" s="218">
        <f>K50+production!L175+production!L177</f>
        <v>2688</v>
      </c>
      <c r="L53" s="218">
        <f>L50+production!M175+production!M177</f>
        <v>2360</v>
      </c>
      <c r="M53" s="218">
        <f>M50+production!N175+production!N177</f>
        <v>1698</v>
      </c>
      <c r="N53" s="218">
        <f>N50+production!O175+production!O177</f>
        <v>2406</v>
      </c>
      <c r="O53" s="218">
        <f>O50+production!P175+production!P177</f>
        <v>2242</v>
      </c>
      <c r="P53" s="67">
        <f>P50+production!O121+production!O123</f>
        <v>3562</v>
      </c>
      <c r="Q53" s="67">
        <f>Q50+production!P121+production!P123</f>
        <v>3253</v>
      </c>
      <c r="R53" s="67">
        <f>R50+production!B140+production!B142</f>
        <v>1830</v>
      </c>
      <c r="S53" s="67">
        <f>S50+production!C140+production!C142</f>
        <v>2827</v>
      </c>
      <c r="T53" s="67">
        <f>T50+production!D140+production!D142</f>
        <v>2466</v>
      </c>
      <c r="U53" s="67">
        <f>U50+production!E140+production!E142</f>
        <v>3393</v>
      </c>
      <c r="V53" s="67">
        <f>V50+production!F140+production!F142</f>
        <v>3302</v>
      </c>
      <c r="W53" s="67">
        <f>W50+production!G140+production!G142</f>
        <v>3217</v>
      </c>
      <c r="X53" s="67">
        <f>X50+production!H140+production!H142</f>
        <v>3117</v>
      </c>
      <c r="Y53" s="67">
        <f>Y50+production!F85+production!F87</f>
        <v>4494</v>
      </c>
      <c r="Z53" s="67">
        <f>Z50+production!G85+production!G87</f>
        <v>3144</v>
      </c>
      <c r="AA53" s="67">
        <f>AA50+production!H85+production!H87</f>
        <v>3634</v>
      </c>
      <c r="AB53" s="67">
        <f>AB50+production!L140+production!L142</f>
        <v>3228</v>
      </c>
      <c r="AC53" s="67">
        <f>AC50+production!M140+production!M142</f>
        <v>3276</v>
      </c>
    </row>
    <row r="54" spans="1:29" ht="15.5" x14ac:dyDescent="0.35">
      <c r="A54" s="21"/>
      <c r="B54" s="218"/>
      <c r="C54" s="32"/>
      <c r="D54" s="218"/>
      <c r="E54" s="218"/>
      <c r="F54" s="218"/>
      <c r="G54" s="218"/>
      <c r="H54" s="225">
        <f>SUM(B53:G53)</f>
        <v>12745</v>
      </c>
      <c r="I54" s="21"/>
      <c r="J54" s="21"/>
      <c r="K54" s="21"/>
      <c r="L54" s="67"/>
      <c r="M54" s="21"/>
      <c r="N54" s="21"/>
      <c r="O54" s="220">
        <f>SUM(D53:J53)</f>
        <v>16249</v>
      </c>
      <c r="P54" s="21"/>
      <c r="Q54" s="21"/>
      <c r="R54" s="21"/>
      <c r="S54" s="219"/>
      <c r="T54" s="21"/>
      <c r="U54" s="21"/>
      <c r="V54" s="220">
        <f>SUM(K53:Q53)</f>
        <v>18209</v>
      </c>
      <c r="W54" s="21"/>
      <c r="X54" s="21"/>
      <c r="Y54" s="21"/>
      <c r="Z54" s="220"/>
      <c r="AA54" s="21"/>
      <c r="AB54" s="21"/>
      <c r="AC54" s="220">
        <f>SUM(R53:X53)</f>
        <v>20152</v>
      </c>
    </row>
    <row r="56" spans="1:29" x14ac:dyDescent="0.3">
      <c r="A56" s="16"/>
      <c r="B56" s="226" t="s">
        <v>843</v>
      </c>
      <c r="C56" s="226" t="s">
        <v>844</v>
      </c>
      <c r="D56" s="226" t="s">
        <v>845</v>
      </c>
      <c r="E56" s="226" t="s">
        <v>846</v>
      </c>
      <c r="F56" s="226" t="s">
        <v>847</v>
      </c>
      <c r="G56" s="226" t="s">
        <v>848</v>
      </c>
      <c r="H56" s="226" t="s">
        <v>849</v>
      </c>
      <c r="I56" s="226" t="s">
        <v>850</v>
      </c>
      <c r="J56" s="226" t="s">
        <v>851</v>
      </c>
      <c r="K56" s="226" t="s">
        <v>852</v>
      </c>
      <c r="L56" s="226" t="s">
        <v>853</v>
      </c>
      <c r="M56" s="226" t="s">
        <v>854</v>
      </c>
      <c r="N56" s="226" t="s">
        <v>855</v>
      </c>
      <c r="O56" s="226" t="s">
        <v>856</v>
      </c>
      <c r="P56" s="226" t="s">
        <v>857</v>
      </c>
      <c r="Q56" s="226" t="s">
        <v>858</v>
      </c>
      <c r="R56" s="226" t="s">
        <v>859</v>
      </c>
      <c r="S56" s="226" t="s">
        <v>860</v>
      </c>
      <c r="T56" s="226" t="s">
        <v>861</v>
      </c>
      <c r="U56" s="226" t="s">
        <v>862</v>
      </c>
      <c r="V56" s="226" t="s">
        <v>863</v>
      </c>
      <c r="W56" s="226" t="s">
        <v>864</v>
      </c>
      <c r="X56" s="226" t="s">
        <v>865</v>
      </c>
      <c r="Y56" s="226" t="s">
        <v>866</v>
      </c>
      <c r="Z56" s="226" t="s">
        <v>867</v>
      </c>
      <c r="AA56" s="226" t="s">
        <v>868</v>
      </c>
      <c r="AB56" s="226" t="s">
        <v>869</v>
      </c>
      <c r="AC56" s="226" t="s">
        <v>870</v>
      </c>
    </row>
    <row r="57" spans="1:29" x14ac:dyDescent="0.35">
      <c r="A57" s="20" t="s">
        <v>3</v>
      </c>
      <c r="B57" s="19">
        <v>669</v>
      </c>
      <c r="C57" s="23">
        <v>656</v>
      </c>
      <c r="D57" s="20">
        <v>651</v>
      </c>
      <c r="E57" s="20">
        <v>639</v>
      </c>
      <c r="F57" s="20">
        <v>665</v>
      </c>
      <c r="G57" s="20">
        <v>627</v>
      </c>
      <c r="H57" s="20">
        <v>611</v>
      </c>
      <c r="I57" s="20">
        <v>623</v>
      </c>
      <c r="J57" s="20">
        <v>609</v>
      </c>
      <c r="K57" s="20">
        <v>626</v>
      </c>
      <c r="L57" s="20">
        <v>607</v>
      </c>
      <c r="M57" s="20">
        <v>598</v>
      </c>
      <c r="N57" s="20">
        <v>679</v>
      </c>
      <c r="O57" s="20">
        <v>678</v>
      </c>
      <c r="P57" s="20">
        <v>661</v>
      </c>
      <c r="Q57" s="20">
        <v>665</v>
      </c>
      <c r="R57" s="20">
        <v>612</v>
      </c>
      <c r="S57" s="20">
        <v>668</v>
      </c>
      <c r="T57" s="20">
        <v>621</v>
      </c>
      <c r="U57" s="20">
        <v>603</v>
      </c>
      <c r="V57" s="20">
        <v>601</v>
      </c>
      <c r="W57" s="20">
        <v>635</v>
      </c>
      <c r="X57" s="20">
        <v>630</v>
      </c>
      <c r="Y57" s="20">
        <v>648</v>
      </c>
      <c r="Z57" s="20">
        <v>622</v>
      </c>
      <c r="AA57" s="20">
        <v>333</v>
      </c>
      <c r="AB57" s="20">
        <v>229</v>
      </c>
      <c r="AC57" s="20">
        <v>399</v>
      </c>
    </row>
    <row r="58" spans="1:29" x14ac:dyDescent="0.35">
      <c r="A58" s="20" t="s">
        <v>506</v>
      </c>
      <c r="B58" s="19">
        <v>345</v>
      </c>
      <c r="C58" s="23">
        <v>409</v>
      </c>
      <c r="D58" s="20">
        <v>381</v>
      </c>
      <c r="E58" s="20">
        <v>287</v>
      </c>
      <c r="F58" s="20">
        <v>353</v>
      </c>
      <c r="G58" s="20">
        <v>308</v>
      </c>
      <c r="H58" s="20">
        <v>341</v>
      </c>
      <c r="I58" s="20">
        <v>289</v>
      </c>
      <c r="J58" s="20">
        <v>280</v>
      </c>
      <c r="K58" s="20">
        <v>362</v>
      </c>
      <c r="L58" s="20">
        <v>469</v>
      </c>
      <c r="M58" s="20">
        <v>355</v>
      </c>
      <c r="N58" s="20">
        <v>348</v>
      </c>
      <c r="O58" s="20">
        <v>424</v>
      </c>
      <c r="P58" s="20">
        <v>303</v>
      </c>
      <c r="Q58" s="20">
        <v>382</v>
      </c>
      <c r="R58" s="20">
        <v>353</v>
      </c>
      <c r="S58" s="20">
        <v>471</v>
      </c>
      <c r="T58" s="20">
        <v>369</v>
      </c>
      <c r="U58" s="20">
        <v>366</v>
      </c>
      <c r="V58" s="20">
        <v>330</v>
      </c>
      <c r="W58" s="20">
        <v>349</v>
      </c>
      <c r="X58" s="20">
        <v>367</v>
      </c>
      <c r="Y58" s="20">
        <v>335</v>
      </c>
      <c r="Z58" s="20">
        <v>388</v>
      </c>
      <c r="AA58" s="20">
        <v>327</v>
      </c>
      <c r="AB58" s="20">
        <v>373</v>
      </c>
      <c r="AC58" s="20">
        <v>436</v>
      </c>
    </row>
    <row r="59" spans="1:29" x14ac:dyDescent="0.35">
      <c r="A59" s="20" t="s">
        <v>507</v>
      </c>
      <c r="B59" s="19">
        <v>180</v>
      </c>
      <c r="C59" s="23">
        <v>161</v>
      </c>
      <c r="D59" s="20">
        <v>190</v>
      </c>
      <c r="E59" s="20">
        <v>177</v>
      </c>
      <c r="F59" s="20">
        <v>172</v>
      </c>
      <c r="G59" s="20">
        <v>173</v>
      </c>
      <c r="H59" s="20">
        <v>154</v>
      </c>
      <c r="I59" s="20">
        <v>141</v>
      </c>
      <c r="J59" s="20">
        <v>157</v>
      </c>
      <c r="K59" s="20">
        <v>166</v>
      </c>
      <c r="L59" s="20">
        <v>196</v>
      </c>
      <c r="M59" s="20">
        <v>164</v>
      </c>
      <c r="N59" s="20">
        <v>178</v>
      </c>
      <c r="O59" s="20">
        <v>168</v>
      </c>
      <c r="P59" s="20">
        <v>175</v>
      </c>
      <c r="Q59" s="20">
        <v>166</v>
      </c>
      <c r="R59" s="20">
        <v>171</v>
      </c>
      <c r="S59" s="20">
        <v>213</v>
      </c>
      <c r="T59" s="20">
        <v>179</v>
      </c>
      <c r="U59" s="20">
        <v>204</v>
      </c>
      <c r="V59" s="20">
        <v>164</v>
      </c>
      <c r="W59" s="20">
        <v>209</v>
      </c>
      <c r="X59" s="20">
        <v>203</v>
      </c>
      <c r="Y59" s="20">
        <v>224</v>
      </c>
      <c r="Z59" s="20">
        <v>244</v>
      </c>
      <c r="AA59" s="20">
        <v>185</v>
      </c>
      <c r="AB59" s="20">
        <v>234</v>
      </c>
      <c r="AC59" s="20">
        <v>297</v>
      </c>
    </row>
    <row r="60" spans="1:29" x14ac:dyDescent="0.35">
      <c r="A60" s="20" t="s">
        <v>508</v>
      </c>
      <c r="B60" s="23">
        <v>526</v>
      </c>
      <c r="C60" s="19">
        <v>1081</v>
      </c>
      <c r="D60" s="20">
        <v>979</v>
      </c>
      <c r="E60" s="20">
        <v>1148</v>
      </c>
      <c r="F60" s="20">
        <v>892</v>
      </c>
      <c r="G60" s="20">
        <v>1250</v>
      </c>
      <c r="H60" s="20">
        <v>674</v>
      </c>
      <c r="I60" s="20">
        <v>1112</v>
      </c>
      <c r="J60" s="20">
        <v>926</v>
      </c>
      <c r="K60" s="20">
        <v>646</v>
      </c>
      <c r="L60" s="20">
        <v>1088</v>
      </c>
      <c r="M60" s="20">
        <v>1081</v>
      </c>
      <c r="N60" s="20">
        <v>1238</v>
      </c>
      <c r="O60" s="20">
        <v>1263</v>
      </c>
      <c r="P60" s="20">
        <v>1266</v>
      </c>
      <c r="Q60" s="20">
        <v>1205</v>
      </c>
      <c r="R60" s="20">
        <v>1257</v>
      </c>
      <c r="S60" s="20">
        <v>1047</v>
      </c>
      <c r="T60" s="20">
        <v>1474</v>
      </c>
      <c r="U60" s="20">
        <v>1028</v>
      </c>
      <c r="V60" s="20">
        <v>636</v>
      </c>
      <c r="W60" s="20">
        <v>838</v>
      </c>
      <c r="X60" s="20">
        <v>1113</v>
      </c>
      <c r="Y60" s="20">
        <v>1192</v>
      </c>
      <c r="Z60" s="20">
        <v>1232</v>
      </c>
      <c r="AA60" s="20">
        <v>1331</v>
      </c>
      <c r="AB60" s="20">
        <v>1094</v>
      </c>
      <c r="AC60" s="20">
        <v>923</v>
      </c>
    </row>
    <row r="61" spans="1:29" x14ac:dyDescent="0.35">
      <c r="A61" s="20" t="s">
        <v>11</v>
      </c>
      <c r="B61" s="215">
        <f t="shared" ref="B61:AC61" si="5">SUM(B57:B60)</f>
        <v>1720</v>
      </c>
      <c r="C61" s="215">
        <f t="shared" si="5"/>
        <v>2307</v>
      </c>
      <c r="D61" s="215">
        <f t="shared" si="5"/>
        <v>2201</v>
      </c>
      <c r="E61" s="215">
        <f t="shared" si="5"/>
        <v>2251</v>
      </c>
      <c r="F61" s="215">
        <f t="shared" si="5"/>
        <v>2082</v>
      </c>
      <c r="G61" s="215">
        <f t="shared" si="5"/>
        <v>2358</v>
      </c>
      <c r="H61" s="215">
        <f t="shared" si="5"/>
        <v>1780</v>
      </c>
      <c r="I61" s="215">
        <f t="shared" si="5"/>
        <v>2165</v>
      </c>
      <c r="J61" s="215">
        <f t="shared" si="5"/>
        <v>1972</v>
      </c>
      <c r="K61" s="215">
        <f t="shared" si="5"/>
        <v>1800</v>
      </c>
      <c r="L61" s="215">
        <f t="shared" si="5"/>
        <v>2360</v>
      </c>
      <c r="M61" s="215">
        <f t="shared" si="5"/>
        <v>2198</v>
      </c>
      <c r="N61" s="215">
        <f t="shared" si="5"/>
        <v>2443</v>
      </c>
      <c r="O61" s="215">
        <f t="shared" si="5"/>
        <v>2533</v>
      </c>
      <c r="P61" s="215">
        <f t="shared" si="5"/>
        <v>2405</v>
      </c>
      <c r="Q61" s="215">
        <f t="shared" si="5"/>
        <v>2418</v>
      </c>
      <c r="R61" s="215">
        <f t="shared" si="5"/>
        <v>2393</v>
      </c>
      <c r="S61" s="215">
        <f t="shared" si="5"/>
        <v>2399</v>
      </c>
      <c r="T61" s="215">
        <f t="shared" si="5"/>
        <v>2643</v>
      </c>
      <c r="U61" s="215">
        <f t="shared" si="5"/>
        <v>2201</v>
      </c>
      <c r="V61" s="215">
        <f t="shared" si="5"/>
        <v>1731</v>
      </c>
      <c r="W61" s="215">
        <f t="shared" si="5"/>
        <v>2031</v>
      </c>
      <c r="X61" s="215">
        <f t="shared" si="5"/>
        <v>2313</v>
      </c>
      <c r="Y61" s="215">
        <f t="shared" si="5"/>
        <v>2399</v>
      </c>
      <c r="Z61" s="215">
        <f t="shared" si="5"/>
        <v>2486</v>
      </c>
      <c r="AA61" s="215">
        <f t="shared" si="5"/>
        <v>2176</v>
      </c>
      <c r="AB61" s="215">
        <f t="shared" si="5"/>
        <v>1930</v>
      </c>
      <c r="AC61" s="215">
        <f t="shared" si="5"/>
        <v>2055</v>
      </c>
    </row>
    <row r="62" spans="1:29" x14ac:dyDescent="0.35">
      <c r="A62" s="20"/>
      <c r="B62" s="40"/>
      <c r="C62" s="223"/>
      <c r="D62" s="40"/>
      <c r="E62" s="40"/>
      <c r="F62" s="40"/>
      <c r="G62" s="40"/>
      <c r="H62" s="223">
        <f>SUM(B61:H61)</f>
        <v>14699</v>
      </c>
      <c r="I62" s="20"/>
      <c r="J62" s="223"/>
      <c r="K62" s="20"/>
      <c r="L62" s="20"/>
      <c r="M62" s="20"/>
      <c r="N62" s="124"/>
      <c r="O62" s="124">
        <f>SUM(I61:O61)</f>
        <v>15471</v>
      </c>
      <c r="P62" s="20"/>
      <c r="Q62" s="223"/>
      <c r="R62" s="20"/>
      <c r="S62" s="20"/>
      <c r="T62" s="20"/>
      <c r="U62" s="124"/>
      <c r="V62" s="22">
        <f>SUM(P61:V61)</f>
        <v>16190</v>
      </c>
      <c r="W62" s="20"/>
      <c r="X62" s="223"/>
      <c r="Y62" s="20"/>
      <c r="Z62" s="20"/>
      <c r="AA62" s="20"/>
      <c r="AB62" s="20"/>
      <c r="AC62" s="223">
        <f>SUM(W61:AC61)</f>
        <v>15390</v>
      </c>
    </row>
    <row r="63" spans="1:29" x14ac:dyDescent="0.35">
      <c r="A63" s="20" t="s">
        <v>155</v>
      </c>
      <c r="B63" s="189">
        <f>Kwh!B203/'Wws=-pro&amp;sup '!B61</f>
        <v>0.49767441860465117</v>
      </c>
      <c r="C63" s="189">
        <f>Kwh!C203/'Wws=-pro&amp;sup '!C61</f>
        <v>0.39921976592977892</v>
      </c>
      <c r="D63" s="189">
        <f>Kwh!D203/'Wws=-pro&amp;sup '!D61</f>
        <v>0.4352567014993185</v>
      </c>
      <c r="E63" s="189">
        <f>Kwh!E203/'Wws=-pro&amp;sup '!E61</f>
        <v>0.39937805419813416</v>
      </c>
      <c r="F63" s="189">
        <f>Kwh!F203/'Wws=-pro&amp;sup '!F61</f>
        <v>0.41930835734870314</v>
      </c>
      <c r="G63" s="189">
        <f>Kwh!G203/'Wws=-pro&amp;sup '!G61</f>
        <v>0.45674300254452926</v>
      </c>
      <c r="H63" s="189">
        <f>Kwh!H203/'Wws=-pro&amp;sup '!H61</f>
        <v>0.45786516853932585</v>
      </c>
      <c r="I63" s="189">
        <f>Kwh!J178/'Wws=-pro&amp;sup '!I61</f>
        <v>0.11916859122401847</v>
      </c>
      <c r="J63" s="189">
        <f>Kwh!K178/'Wws=-pro&amp;sup '!J61</f>
        <v>6.135902636916836E-2</v>
      </c>
      <c r="K63" s="189">
        <f>Kwh!L178/'Wws=-pro&amp;sup '!K61</f>
        <v>7.3888888888888893E-2</v>
      </c>
      <c r="L63" s="189">
        <f>Kwh!M178/'Wws=-pro&amp;sup '!L61</f>
        <v>6.5677966101694921E-2</v>
      </c>
      <c r="M63" s="189">
        <f>Kwh!N178/'Wws=-pro&amp;sup '!M61</f>
        <v>7.4158325750682444E-2</v>
      </c>
      <c r="N63" s="189">
        <f>Kwh!O178/'Wws=-pro&amp;sup '!N61</f>
        <v>8.6778550961932044E-2</v>
      </c>
      <c r="O63" s="189">
        <f>Kwh!P178/'Wws=-pro&amp;sup '!O61</f>
        <v>7.0667193051717328E-2</v>
      </c>
      <c r="P63" s="189">
        <f>Kwh!O128/'Wws=-pro&amp;sup '!P61</f>
        <v>0</v>
      </c>
      <c r="Q63" s="189">
        <f>Kwh!P128/'Wws=-pro&amp;sup '!Q61</f>
        <v>0</v>
      </c>
      <c r="R63" s="216">
        <f>Kwh!B146/'Wws=-pro&amp;sup '!R61</f>
        <v>0</v>
      </c>
      <c r="S63" s="216">
        <f>Kwh!C146/'Wws=-pro&amp;sup '!S61</f>
        <v>0</v>
      </c>
      <c r="T63" s="216">
        <f>Kwh!D146/'Wws=-pro&amp;sup '!T61</f>
        <v>0</v>
      </c>
      <c r="U63" s="216">
        <f>Kwh!E146/'Wws=-pro&amp;sup '!U61</f>
        <v>0</v>
      </c>
      <c r="V63" s="216">
        <f>Kwh!F146/'Wws=-pro&amp;sup '!V61</f>
        <v>0</v>
      </c>
      <c r="W63" s="216">
        <f>Kwh!G146/'Wws=-pro&amp;sup '!W61</f>
        <v>0</v>
      </c>
      <c r="X63" s="216">
        <f>Kwh!H146/'Wws=-pro&amp;sup '!X61</f>
        <v>0</v>
      </c>
      <c r="Y63" s="217">
        <f>Kwh!F95/'Wws=-pro&amp;sup '!Y61</f>
        <v>0.39683201333889123</v>
      </c>
      <c r="Z63" s="217">
        <f>Kwh!G95/'Wws=-pro&amp;sup '!Z61</f>
        <v>0.36926790024135159</v>
      </c>
      <c r="AA63" s="217">
        <f>Kwh!H95/'Wws=-pro&amp;sup '!AA61</f>
        <v>0.4499080882352941</v>
      </c>
      <c r="AB63" s="216">
        <f>Kwh!L146/'Wws=-pro&amp;sup '!AB61</f>
        <v>0</v>
      </c>
      <c r="AC63" s="216">
        <f>Kwh!M146/'Wws=-pro&amp;sup '!AC61</f>
        <v>0</v>
      </c>
    </row>
    <row r="64" spans="1:29" x14ac:dyDescent="0.35">
      <c r="A64" s="21"/>
      <c r="B64" s="218">
        <f>B61+production!B213+production!B215</f>
        <v>2198</v>
      </c>
      <c r="C64" s="218">
        <f>C61+production!C213+production!C215</f>
        <v>2767</v>
      </c>
      <c r="D64" s="218">
        <f>D61+production!D213+production!D215</f>
        <v>2681</v>
      </c>
      <c r="E64" s="218">
        <f>E61+production!E213+production!E215</f>
        <v>2669</v>
      </c>
      <c r="F64" s="218">
        <f>F61+production!F213+production!F215</f>
        <v>2444</v>
      </c>
      <c r="G64" s="218">
        <f>G61+production!G213+production!G215</f>
        <v>2836</v>
      </c>
      <c r="H64" s="218">
        <f>H61+production!H213+production!H215</f>
        <v>2192</v>
      </c>
      <c r="I64" s="218">
        <f>I61+production!J186+production!J188</f>
        <v>2848</v>
      </c>
      <c r="J64" s="218">
        <f>J61+production!K186+production!K188</f>
        <v>2375</v>
      </c>
      <c r="K64" s="218">
        <f>K61+production!L186+production!L188</f>
        <v>2223</v>
      </c>
      <c r="L64" s="218">
        <f>L61+production!M186+production!M188</f>
        <v>2768</v>
      </c>
      <c r="M64" s="218">
        <f>M61+production!N186+production!N188</f>
        <v>2489</v>
      </c>
      <c r="N64" s="218">
        <f>N61+production!O186+production!O188</f>
        <v>2822</v>
      </c>
      <c r="O64" s="218">
        <f>O61+production!P186+production!P188</f>
        <v>2970</v>
      </c>
      <c r="P64" s="67">
        <f>P61+production!O132+production!O134</f>
        <v>4590</v>
      </c>
      <c r="Q64" s="67">
        <f>Q61+production!P132+production!P134</f>
        <v>4569</v>
      </c>
      <c r="R64" s="67">
        <f>R61+production!B151+production!B153</f>
        <v>4858</v>
      </c>
      <c r="S64" s="67">
        <f>S61+production!C151+production!C153</f>
        <v>4916</v>
      </c>
      <c r="T64" s="67">
        <f>T61+production!D151+production!D153</f>
        <v>4824</v>
      </c>
      <c r="U64" s="67">
        <f>U61+production!E151+production!E153</f>
        <v>4622</v>
      </c>
      <c r="V64" s="67">
        <f>V61+production!F151+production!F153</f>
        <v>4398</v>
      </c>
      <c r="W64" s="67">
        <f>W61+production!G151+production!G153</f>
        <v>4289</v>
      </c>
      <c r="X64" s="67">
        <f>X61+production!H151+production!H153</f>
        <v>4946</v>
      </c>
      <c r="Y64" s="67" t="e">
        <f>Y61+production!F96+production!F98</f>
        <v>#VALUE!</v>
      </c>
      <c r="Z64" s="67" t="e">
        <f>Z61+production!G96+production!G98</f>
        <v>#VALUE!</v>
      </c>
      <c r="AA64" s="67" t="e">
        <f>AA61+production!H96+production!H98</f>
        <v>#VALUE!</v>
      </c>
      <c r="AB64" s="67">
        <f>AB61+production!L151+production!L153</f>
        <v>4043</v>
      </c>
      <c r="AC64" s="67">
        <f>AC61+production!M151+production!M153</f>
        <v>4382</v>
      </c>
    </row>
    <row r="65" spans="1:36" ht="15.5" x14ac:dyDescent="0.35">
      <c r="A65" s="21"/>
      <c r="B65" s="218"/>
      <c r="C65" s="32"/>
      <c r="D65" s="218"/>
      <c r="E65" s="218"/>
      <c r="F65" s="218"/>
      <c r="G65" s="218"/>
      <c r="H65" s="225">
        <f>SUM(B64:G64)</f>
        <v>15595</v>
      </c>
      <c r="I65" s="21"/>
      <c r="J65" s="21"/>
      <c r="K65" s="21"/>
      <c r="L65" s="67"/>
      <c r="M65" s="21"/>
      <c r="N65" s="21"/>
      <c r="O65" s="220">
        <f>SUM(D64:J64)</f>
        <v>18045</v>
      </c>
      <c r="P65" s="21"/>
      <c r="Q65" s="21"/>
      <c r="R65" s="21"/>
      <c r="S65" s="219"/>
      <c r="T65" s="21"/>
      <c r="U65" s="21"/>
      <c r="V65" s="220">
        <f>SUM(K64:Q64)</f>
        <v>22431</v>
      </c>
      <c r="W65" s="21"/>
      <c r="X65" s="21"/>
      <c r="Y65" s="21"/>
      <c r="Z65" s="220"/>
      <c r="AA65" s="21"/>
      <c r="AB65" s="21"/>
      <c r="AC65" s="220">
        <f>SUM(R64:X64)</f>
        <v>32853</v>
      </c>
    </row>
    <row r="67" spans="1:36" x14ac:dyDescent="0.3">
      <c r="A67" s="16"/>
      <c r="B67" s="226" t="s">
        <v>951</v>
      </c>
      <c r="C67" s="226" t="s">
        <v>952</v>
      </c>
      <c r="D67" s="226" t="s">
        <v>953</v>
      </c>
      <c r="E67" s="226" t="s">
        <v>954</v>
      </c>
      <c r="F67" s="226" t="s">
        <v>955</v>
      </c>
      <c r="G67" s="226" t="s">
        <v>956</v>
      </c>
      <c r="H67" s="226" t="s">
        <v>957</v>
      </c>
      <c r="I67" s="226" t="s">
        <v>958</v>
      </c>
      <c r="J67" s="226" t="s">
        <v>959</v>
      </c>
      <c r="K67" s="226" t="s">
        <v>960</v>
      </c>
      <c r="L67" s="226" t="s">
        <v>961</v>
      </c>
      <c r="M67" s="226" t="s">
        <v>962</v>
      </c>
      <c r="N67" s="226" t="s">
        <v>963</v>
      </c>
      <c r="O67" s="226" t="s">
        <v>964</v>
      </c>
      <c r="P67" s="226" t="s">
        <v>965</v>
      </c>
      <c r="Q67" s="226" t="s">
        <v>966</v>
      </c>
      <c r="R67" s="226" t="s">
        <v>967</v>
      </c>
      <c r="S67" s="226" t="s">
        <v>968</v>
      </c>
      <c r="T67" s="226" t="s">
        <v>969</v>
      </c>
      <c r="U67" s="226" t="s">
        <v>970</v>
      </c>
      <c r="V67" s="226" t="s">
        <v>971</v>
      </c>
      <c r="W67" s="226" t="s">
        <v>972</v>
      </c>
      <c r="X67" s="226" t="s">
        <v>973</v>
      </c>
      <c r="Y67" s="226" t="s">
        <v>974</v>
      </c>
      <c r="Z67" s="226" t="s">
        <v>975</v>
      </c>
      <c r="AA67" s="226" t="s">
        <v>976</v>
      </c>
      <c r="AB67" s="226" t="s">
        <v>977</v>
      </c>
      <c r="AC67" s="226" t="s">
        <v>978</v>
      </c>
      <c r="AD67" s="226" t="s">
        <v>1075</v>
      </c>
      <c r="AE67" s="226" t="s">
        <v>1076</v>
      </c>
      <c r="AF67" s="226" t="s">
        <v>1077</v>
      </c>
      <c r="AG67" s="226" t="s">
        <v>1078</v>
      </c>
      <c r="AH67" s="226" t="s">
        <v>1079</v>
      </c>
      <c r="AI67" s="226" t="s">
        <v>1080</v>
      </c>
      <c r="AJ67" s="226" t="s">
        <v>1065</v>
      </c>
    </row>
    <row r="68" spans="1:36" x14ac:dyDescent="0.35">
      <c r="A68" s="20" t="s">
        <v>3</v>
      </c>
      <c r="B68" s="19">
        <v>496</v>
      </c>
      <c r="C68" s="23">
        <v>605</v>
      </c>
      <c r="D68" s="20">
        <v>680</v>
      </c>
      <c r="E68" s="20">
        <v>484</v>
      </c>
      <c r="F68" s="20">
        <v>681</v>
      </c>
      <c r="G68" s="20">
        <v>701</v>
      </c>
      <c r="H68" s="20">
        <v>604</v>
      </c>
      <c r="I68" s="20">
        <v>607</v>
      </c>
      <c r="J68" s="20">
        <v>627</v>
      </c>
      <c r="K68" s="20">
        <v>629</v>
      </c>
      <c r="L68" s="20">
        <v>612</v>
      </c>
      <c r="M68" s="20">
        <v>674</v>
      </c>
      <c r="N68" s="20">
        <v>691</v>
      </c>
      <c r="O68" s="20">
        <v>694</v>
      </c>
      <c r="P68" s="20">
        <v>617</v>
      </c>
      <c r="Q68" s="20">
        <v>650</v>
      </c>
      <c r="R68" s="20">
        <v>655</v>
      </c>
      <c r="S68" s="20">
        <v>698</v>
      </c>
      <c r="T68" s="20">
        <v>620</v>
      </c>
      <c r="U68" s="20">
        <v>489</v>
      </c>
      <c r="V68" s="20">
        <v>381</v>
      </c>
      <c r="W68" s="20">
        <v>528</v>
      </c>
      <c r="X68" s="20">
        <v>574</v>
      </c>
      <c r="Y68" s="20">
        <v>338</v>
      </c>
      <c r="Z68" s="20">
        <v>585</v>
      </c>
      <c r="AA68" s="20">
        <v>704</v>
      </c>
      <c r="AB68" s="20">
        <v>668</v>
      </c>
      <c r="AC68" s="20">
        <v>679</v>
      </c>
      <c r="AD68" s="19">
        <v>730</v>
      </c>
      <c r="AE68" s="19">
        <v>672</v>
      </c>
      <c r="AF68" s="23">
        <v>701</v>
      </c>
      <c r="AG68" s="20">
        <v>636</v>
      </c>
      <c r="AH68" s="20">
        <v>667</v>
      </c>
      <c r="AI68" s="20">
        <v>711</v>
      </c>
      <c r="AJ68" s="19">
        <v>669</v>
      </c>
    </row>
    <row r="69" spans="1:36" x14ac:dyDescent="0.35">
      <c r="A69" s="20" t="s">
        <v>506</v>
      </c>
      <c r="B69" s="19">
        <v>417</v>
      </c>
      <c r="C69" s="23">
        <v>196</v>
      </c>
      <c r="D69" s="20">
        <v>355</v>
      </c>
      <c r="E69" s="20">
        <v>455</v>
      </c>
      <c r="F69" s="20">
        <v>422</v>
      </c>
      <c r="G69" s="20">
        <v>426</v>
      </c>
      <c r="H69" s="20">
        <v>385</v>
      </c>
      <c r="I69" s="20">
        <v>324</v>
      </c>
      <c r="J69" s="20">
        <v>359</v>
      </c>
      <c r="K69" s="20">
        <v>414</v>
      </c>
      <c r="L69" s="20">
        <v>382</v>
      </c>
      <c r="M69" s="20">
        <v>291</v>
      </c>
      <c r="N69" s="20">
        <v>353</v>
      </c>
      <c r="O69" s="20">
        <v>340</v>
      </c>
      <c r="P69" s="20">
        <v>289</v>
      </c>
      <c r="Q69" s="20">
        <v>393</v>
      </c>
      <c r="R69" s="20">
        <v>404</v>
      </c>
      <c r="S69" s="20">
        <v>432</v>
      </c>
      <c r="T69" s="20">
        <v>314</v>
      </c>
      <c r="U69" s="20">
        <v>352</v>
      </c>
      <c r="V69" s="20">
        <v>276</v>
      </c>
      <c r="W69" s="20">
        <v>370</v>
      </c>
      <c r="X69" s="20">
        <v>363</v>
      </c>
      <c r="Y69" s="20">
        <v>276</v>
      </c>
      <c r="Z69" s="20">
        <v>297</v>
      </c>
      <c r="AA69" s="20">
        <v>326</v>
      </c>
      <c r="AB69" s="20">
        <v>429</v>
      </c>
      <c r="AC69" s="20">
        <v>401</v>
      </c>
      <c r="AD69" s="20">
        <v>349</v>
      </c>
      <c r="AE69" s="20">
        <v>403</v>
      </c>
      <c r="AF69" s="20">
        <v>367</v>
      </c>
      <c r="AG69" s="20">
        <v>321</v>
      </c>
      <c r="AH69" s="20">
        <v>346</v>
      </c>
      <c r="AI69" s="20">
        <v>362</v>
      </c>
      <c r="AJ69" s="19">
        <v>346</v>
      </c>
    </row>
    <row r="70" spans="1:36" x14ac:dyDescent="0.35">
      <c r="A70" s="20" t="s">
        <v>507</v>
      </c>
      <c r="B70" s="19">
        <v>216</v>
      </c>
      <c r="C70" s="23">
        <v>108</v>
      </c>
      <c r="D70" s="20">
        <v>182</v>
      </c>
      <c r="E70" s="20">
        <v>290</v>
      </c>
      <c r="F70" s="20">
        <v>298</v>
      </c>
      <c r="G70" s="20">
        <v>277</v>
      </c>
      <c r="H70" s="20">
        <v>247</v>
      </c>
      <c r="I70" s="20">
        <v>239</v>
      </c>
      <c r="J70" s="20">
        <v>206</v>
      </c>
      <c r="K70" s="20">
        <v>191</v>
      </c>
      <c r="L70" s="20">
        <v>205</v>
      </c>
      <c r="M70" s="20">
        <v>162</v>
      </c>
      <c r="N70" s="20">
        <v>215</v>
      </c>
      <c r="O70" s="20">
        <v>176</v>
      </c>
      <c r="P70" s="20">
        <v>161</v>
      </c>
      <c r="Q70" s="20">
        <v>247</v>
      </c>
      <c r="R70" s="20">
        <v>194</v>
      </c>
      <c r="S70" s="20">
        <v>224</v>
      </c>
      <c r="T70" s="20">
        <v>289</v>
      </c>
      <c r="U70" s="20">
        <v>32</v>
      </c>
      <c r="V70" s="20">
        <v>139</v>
      </c>
      <c r="W70" s="20">
        <v>209</v>
      </c>
      <c r="X70" s="20">
        <v>163</v>
      </c>
      <c r="Y70" s="20">
        <v>156</v>
      </c>
      <c r="Z70" s="20">
        <v>185</v>
      </c>
      <c r="AA70" s="20">
        <v>154</v>
      </c>
      <c r="AB70" s="20">
        <v>220</v>
      </c>
      <c r="AC70" s="20">
        <v>210</v>
      </c>
      <c r="AD70" s="20">
        <v>196</v>
      </c>
      <c r="AE70" s="20">
        <v>185</v>
      </c>
      <c r="AF70" s="20">
        <v>134</v>
      </c>
      <c r="AG70" s="20">
        <v>0</v>
      </c>
      <c r="AH70" s="20">
        <v>144</v>
      </c>
      <c r="AI70" s="20">
        <v>164</v>
      </c>
      <c r="AJ70" s="19">
        <v>201</v>
      </c>
    </row>
    <row r="71" spans="1:36" x14ac:dyDescent="0.35">
      <c r="A71" s="20" t="s">
        <v>508</v>
      </c>
      <c r="B71" s="23">
        <v>1226</v>
      </c>
      <c r="C71" s="19">
        <v>1152</v>
      </c>
      <c r="D71" s="20">
        <v>1278</v>
      </c>
      <c r="E71" s="20">
        <v>1135</v>
      </c>
      <c r="F71" s="20">
        <v>1303</v>
      </c>
      <c r="G71" s="20">
        <v>1270</v>
      </c>
      <c r="H71" s="20">
        <v>1354</v>
      </c>
      <c r="I71" s="20">
        <v>934</v>
      </c>
      <c r="J71" s="20">
        <v>900</v>
      </c>
      <c r="K71" s="20">
        <v>1036</v>
      </c>
      <c r="L71" s="20">
        <v>1197</v>
      </c>
      <c r="M71" s="20">
        <v>1132</v>
      </c>
      <c r="N71" s="20">
        <v>983</v>
      </c>
      <c r="O71" s="20">
        <v>960</v>
      </c>
      <c r="P71" s="20">
        <v>1113</v>
      </c>
      <c r="Q71" s="20">
        <v>1161</v>
      </c>
      <c r="R71" s="20">
        <v>11484</v>
      </c>
      <c r="S71" s="20">
        <v>1239</v>
      </c>
      <c r="T71" s="20">
        <v>1024</v>
      </c>
      <c r="U71" s="20">
        <v>925</v>
      </c>
      <c r="V71" s="20">
        <v>1004</v>
      </c>
      <c r="W71" s="20">
        <v>1070</v>
      </c>
      <c r="X71" s="20">
        <v>559</v>
      </c>
      <c r="Y71" s="20">
        <v>1036</v>
      </c>
      <c r="Z71" s="20">
        <v>1342</v>
      </c>
      <c r="AA71" s="20">
        <v>1163</v>
      </c>
      <c r="AB71" s="20">
        <v>1250</v>
      </c>
      <c r="AC71" s="20">
        <v>1190</v>
      </c>
      <c r="AD71" s="20">
        <v>1280</v>
      </c>
      <c r="AE71" s="20">
        <v>1267</v>
      </c>
      <c r="AF71" s="20">
        <v>1215</v>
      </c>
      <c r="AG71" s="20">
        <v>1273</v>
      </c>
      <c r="AH71" s="20">
        <v>1325</v>
      </c>
      <c r="AI71" s="20">
        <v>1430</v>
      </c>
      <c r="AJ71" s="23">
        <v>1233</v>
      </c>
    </row>
    <row r="72" spans="1:36" x14ac:dyDescent="0.35">
      <c r="A72" s="20" t="s">
        <v>11</v>
      </c>
      <c r="B72" s="215">
        <f t="shared" ref="B72:AC72" si="6">SUM(B68:B71)</f>
        <v>2355</v>
      </c>
      <c r="C72" s="215">
        <f t="shared" si="6"/>
        <v>2061</v>
      </c>
      <c r="D72" s="215">
        <f t="shared" si="6"/>
        <v>2495</v>
      </c>
      <c r="E72" s="215">
        <f t="shared" si="6"/>
        <v>2364</v>
      </c>
      <c r="F72" s="215">
        <f>SUM(F68:F71)</f>
        <v>2704</v>
      </c>
      <c r="G72" s="215">
        <f t="shared" si="6"/>
        <v>2674</v>
      </c>
      <c r="H72" s="215">
        <f t="shared" si="6"/>
        <v>2590</v>
      </c>
      <c r="I72" s="215">
        <f t="shared" si="6"/>
        <v>2104</v>
      </c>
      <c r="J72" s="215">
        <f t="shared" si="6"/>
        <v>2092</v>
      </c>
      <c r="K72" s="215">
        <f t="shared" si="6"/>
        <v>2270</v>
      </c>
      <c r="L72" s="215">
        <f t="shared" si="6"/>
        <v>2396</v>
      </c>
      <c r="M72" s="215">
        <f t="shared" si="6"/>
        <v>2259</v>
      </c>
      <c r="N72" s="215">
        <f t="shared" si="6"/>
        <v>2242</v>
      </c>
      <c r="O72" s="215">
        <f t="shared" si="6"/>
        <v>2170</v>
      </c>
      <c r="P72" s="215">
        <f t="shared" si="6"/>
        <v>2180</v>
      </c>
      <c r="Q72" s="215">
        <f t="shared" si="6"/>
        <v>2451</v>
      </c>
      <c r="R72" s="215">
        <f t="shared" si="6"/>
        <v>12737</v>
      </c>
      <c r="S72" s="215">
        <f t="shared" si="6"/>
        <v>2593</v>
      </c>
      <c r="T72" s="215">
        <f t="shared" si="6"/>
        <v>2247</v>
      </c>
      <c r="U72" s="215">
        <f t="shared" si="6"/>
        <v>1798</v>
      </c>
      <c r="V72" s="215">
        <f t="shared" si="6"/>
        <v>1800</v>
      </c>
      <c r="W72" s="215">
        <f t="shared" si="6"/>
        <v>2177</v>
      </c>
      <c r="X72" s="215">
        <f t="shared" si="6"/>
        <v>1659</v>
      </c>
      <c r="Y72" s="215">
        <f t="shared" si="6"/>
        <v>1806</v>
      </c>
      <c r="Z72" s="215">
        <f t="shared" si="6"/>
        <v>2409</v>
      </c>
      <c r="AA72" s="215">
        <f t="shared" si="6"/>
        <v>2347</v>
      </c>
      <c r="AB72" s="215">
        <f t="shared" si="6"/>
        <v>2567</v>
      </c>
      <c r="AC72" s="215">
        <f t="shared" si="6"/>
        <v>2480</v>
      </c>
      <c r="AD72" s="215">
        <f t="shared" ref="AD72:AJ72" si="7">SUM(AD68:AD71)</f>
        <v>2555</v>
      </c>
      <c r="AE72" s="215">
        <f t="shared" si="7"/>
        <v>2527</v>
      </c>
      <c r="AF72" s="215">
        <f t="shared" si="7"/>
        <v>2417</v>
      </c>
      <c r="AG72" s="215">
        <f t="shared" si="7"/>
        <v>2230</v>
      </c>
      <c r="AH72" s="215">
        <f t="shared" si="7"/>
        <v>2482</v>
      </c>
      <c r="AI72" s="215">
        <f t="shared" si="7"/>
        <v>2667</v>
      </c>
      <c r="AJ72" s="215">
        <f t="shared" si="7"/>
        <v>2449</v>
      </c>
    </row>
    <row r="73" spans="1:36" x14ac:dyDescent="0.35">
      <c r="A73" s="20"/>
      <c r="B73" s="40"/>
      <c r="C73" s="223"/>
      <c r="D73" s="40"/>
      <c r="E73" s="40"/>
      <c r="F73" s="40"/>
      <c r="G73" s="40"/>
      <c r="H73" s="223">
        <f>SUM(B72:H72)</f>
        <v>17243</v>
      </c>
      <c r="I73" s="20"/>
      <c r="J73" s="223"/>
      <c r="K73" s="20"/>
      <c r="L73" s="20"/>
      <c r="M73" s="20"/>
      <c r="N73" s="124"/>
      <c r="O73" s="124">
        <f>SUM(I72:O72)</f>
        <v>15533</v>
      </c>
      <c r="P73" s="20"/>
      <c r="Q73" s="223"/>
      <c r="R73" s="20"/>
      <c r="S73" s="20"/>
      <c r="T73" s="20"/>
      <c r="U73" s="124"/>
      <c r="V73" s="22">
        <f>SUM(P72:V72)</f>
        <v>25806</v>
      </c>
      <c r="W73" s="20"/>
      <c r="X73" s="223"/>
      <c r="Y73" s="20"/>
      <c r="Z73" s="20"/>
      <c r="AA73" s="20"/>
      <c r="AB73" s="20"/>
      <c r="AC73" s="223">
        <f>SUM(W72:AC72)</f>
        <v>15445</v>
      </c>
      <c r="AD73" s="20"/>
      <c r="AE73" s="223"/>
      <c r="AF73" s="20"/>
      <c r="AG73" s="20"/>
      <c r="AH73" s="20"/>
      <c r="AI73" s="20"/>
      <c r="AJ73" s="223">
        <f>SUM(AD72:AJ72)</f>
        <v>17327</v>
      </c>
    </row>
    <row r="74" spans="1:36" x14ac:dyDescent="0.35">
      <c r="A74" s="20" t="s">
        <v>155</v>
      </c>
      <c r="B74" s="189">
        <f>Kwh!B239/'Wws=-pro&amp;sup '!B72</f>
        <v>0.40849256900212316</v>
      </c>
      <c r="C74" s="189">
        <f>Kwh!C239/'Wws=-pro&amp;sup '!C72</f>
        <v>0.39980591945657445</v>
      </c>
      <c r="D74" s="189">
        <f>Kwh!D239/'Wws=-pro&amp;sup '!D72</f>
        <v>0.41162324649298598</v>
      </c>
      <c r="E74" s="189">
        <f>Kwh!E239/'Wws=-pro&amp;sup '!E72</f>
        <v>0.48223350253807107</v>
      </c>
      <c r="F74" s="189">
        <f>Kwh!F239/'Wws=-pro&amp;sup '!F72</f>
        <v>0.40014792899408286</v>
      </c>
      <c r="G74" s="189">
        <f>Kwh!G239/'Wws=-pro&amp;sup '!G72</f>
        <v>0.44128646222887058</v>
      </c>
      <c r="H74" s="189">
        <f>Kwh!H239/'Wws=-pro&amp;sup '!H72</f>
        <v>0.45714285714285713</v>
      </c>
      <c r="I74" s="189" t="e">
        <f>Kwh!J239/'Wws=-pro&amp;sup '!I72</f>
        <v>#NAME?</v>
      </c>
      <c r="J74" s="189">
        <f>Kwh!K239/'Wws=-pro&amp;sup '!J72</f>
        <v>0.47609942638623326</v>
      </c>
      <c r="K74" s="189">
        <f>Kwh!L239/'Wws=-pro&amp;sup '!K72</f>
        <v>0.46960352422907486</v>
      </c>
      <c r="L74" s="189">
        <f>Kwh!M239/'Wws=-pro&amp;sup '!L72</f>
        <v>0.51836393989983309</v>
      </c>
      <c r="M74" s="189">
        <f>Kwh!N239/'Wws=-pro&amp;sup '!M72</f>
        <v>0.44710048694112436</v>
      </c>
      <c r="N74" s="189">
        <f>Kwh!O239/'Wws=-pro&amp;sup '!N72</f>
        <v>0.49509366636931312</v>
      </c>
      <c r="O74" s="189">
        <f>Kwh!P239/'Wws=-pro&amp;sup '!O72</f>
        <v>0.4096774193548387</v>
      </c>
      <c r="P74" s="189">
        <f>Kwh!B257/'Wws=-pro&amp;sup '!P72</f>
        <v>0.43577981651376146</v>
      </c>
      <c r="Q74" s="189">
        <f>Kwh!C257/'Wws=-pro&amp;sup '!Q72</f>
        <v>0.45410036719706243</v>
      </c>
      <c r="R74" s="189">
        <f>Kwh!D257/'Wws=-pro&amp;sup '!R72</f>
        <v>8.3771688780717599E-2</v>
      </c>
      <c r="S74" s="189">
        <f>Kwh!E257/'Wws=-pro&amp;sup '!S72</f>
        <v>0.4095642113382183</v>
      </c>
      <c r="T74" s="189">
        <f>Kwh!F257/'Wws=-pro&amp;sup '!T72</f>
        <v>0.51045838896306184</v>
      </c>
      <c r="U74" s="189">
        <f>Kwh!G257/'Wws=-pro&amp;sup '!U72</f>
        <v>0.52725250278086766</v>
      </c>
      <c r="V74" s="189">
        <f>Kwh!H257/'Wws=-pro&amp;sup '!V72</f>
        <v>0.51666666666666672</v>
      </c>
      <c r="W74" s="216">
        <f>Kwh!J257/'Wws=-pro&amp;sup '!W72</f>
        <v>0.40284795590261829</v>
      </c>
      <c r="X74" s="216">
        <f>Kwh!K257/'Wws=-pro&amp;sup '!X72</f>
        <v>0.44906570223025921</v>
      </c>
      <c r="Y74" s="216">
        <f>Kwh!L257/'Wws=-pro&amp;sup '!Y72</f>
        <v>0.53266888150609082</v>
      </c>
      <c r="Z74" s="216">
        <f>Kwh!M257/'Wws=-pro&amp;sup '!Z72</f>
        <v>0.50767953507679531</v>
      </c>
      <c r="AA74" s="216">
        <f>Kwh!N257/'Wws=-pro&amp;sup '!AA72</f>
        <v>0.50873455475074558</v>
      </c>
      <c r="AB74" s="216">
        <f>Kwh!O257/'Wws=-pro&amp;sup '!AB72</f>
        <v>0.41332294507206857</v>
      </c>
      <c r="AC74" s="216">
        <f>Kwh!P257/'Wws=-pro&amp;sup '!AC72</f>
        <v>0.44072580645161291</v>
      </c>
      <c r="AD74" s="216">
        <f>Kwh!B275/'Wws=-pro&amp;sup '!AD72</f>
        <v>0.45636007827788649</v>
      </c>
      <c r="AE74" s="216">
        <f>Kwh!C275/'Wws=-pro&amp;sup '!AE72</f>
        <v>0.46814404432132967</v>
      </c>
      <c r="AF74" s="216">
        <f>Kwh!D275/'Wws=-pro&amp;sup '!AF72</f>
        <v>0.47703764997931319</v>
      </c>
      <c r="AG74" s="216">
        <f>Kwh!E275/'Wws=-pro&amp;sup '!AG72</f>
        <v>0.61390134529147977</v>
      </c>
      <c r="AH74" s="216">
        <f>Kwh!F275/'Wws=-pro&amp;sup '!AH72</f>
        <v>0.54069298952457701</v>
      </c>
      <c r="AI74" s="216">
        <f>Kwh!G275/'Wws=-pro&amp;sup '!AI72</f>
        <v>0.48968878890138734</v>
      </c>
      <c r="AJ74" s="216">
        <f>Kwh!H275/'Wws=-pro&amp;sup '!AJ72</f>
        <v>0.43854634544712129</v>
      </c>
    </row>
    <row r="75" spans="1:36" x14ac:dyDescent="0.35">
      <c r="A75" s="21"/>
      <c r="B75" s="218">
        <f>B72+production!B251+production!B253</f>
        <v>2826</v>
      </c>
      <c r="C75" s="218">
        <f>C72+production!C251+production!C253</f>
        <v>2516</v>
      </c>
      <c r="D75" s="218">
        <f>D72+production!D251+production!D253</f>
        <v>3047</v>
      </c>
      <c r="E75" s="218">
        <f>E72+production!E251+production!E253</f>
        <v>2897</v>
      </c>
      <c r="F75" s="218">
        <f>F72+production!F251+production!F253</f>
        <v>3168</v>
      </c>
      <c r="G75" s="218">
        <f>G72+production!G251+production!G253</f>
        <v>3181</v>
      </c>
      <c r="H75" s="218">
        <f>H72+production!H224+production!H226</f>
        <v>3440</v>
      </c>
      <c r="I75" s="218">
        <f>I72+production!J251+production!J253</f>
        <v>2579</v>
      </c>
      <c r="J75" s="218">
        <f>J72+production!K251+production!K253</f>
        <v>2563</v>
      </c>
      <c r="K75" s="218">
        <f>K72+production!L251+production!L253</f>
        <v>2561</v>
      </c>
      <c r="L75" s="218">
        <f>L72+production!M251+production!M253</f>
        <v>2751</v>
      </c>
      <c r="M75" s="218">
        <f>M72+production!N251+production!N253</f>
        <v>2644</v>
      </c>
      <c r="N75" s="218">
        <f>N72+production!O251+production!O253</f>
        <v>2547</v>
      </c>
      <c r="O75" s="218">
        <f>O72+production!P251+production!P253</f>
        <v>2472</v>
      </c>
      <c r="P75" s="67">
        <f>P72+production!B270+production!B272</f>
        <v>2437</v>
      </c>
      <c r="Q75" s="67">
        <f>Q72+production!C270+production!C272</f>
        <v>2719</v>
      </c>
      <c r="R75" s="67">
        <f>R72+production!D270+production!D272</f>
        <v>13021</v>
      </c>
      <c r="S75" s="67">
        <f>S72+production!E270+production!E272</f>
        <v>2841</v>
      </c>
      <c r="T75" s="67">
        <f>T72+production!F270+production!F272</f>
        <v>2365</v>
      </c>
      <c r="U75" s="67">
        <f>U72+production!G270+production!G272</f>
        <v>1890</v>
      </c>
      <c r="V75" s="67">
        <f>V72+production!H270+production!H272</f>
        <v>1903</v>
      </c>
      <c r="W75" s="67">
        <f>W72+production!J270+production!J272</f>
        <v>2447</v>
      </c>
      <c r="X75" s="67">
        <f>X72+production!K270+production!K272</f>
        <v>1908</v>
      </c>
      <c r="Y75" s="67">
        <f>Y72+production!L270+production!L272</f>
        <v>2092</v>
      </c>
      <c r="Z75" s="67">
        <f>Z72+production!M270+production!M272</f>
        <v>2698</v>
      </c>
      <c r="AA75" s="67">
        <f>AA72+production!N270+production!N272</f>
        <v>2642</v>
      </c>
      <c r="AB75" s="67">
        <f>AB72+production!O270+production!O272</f>
        <v>3064</v>
      </c>
      <c r="AC75" s="67">
        <f>AC72+production!P270+production!P272</f>
        <v>2708</v>
      </c>
      <c r="AD75" s="67">
        <f>AD72+production!B289+production!B291</f>
        <v>2823</v>
      </c>
      <c r="AE75" s="67">
        <f>AE72+production!C289+production!C291</f>
        <v>2674</v>
      </c>
      <c r="AF75" s="67">
        <f>AF72+production!D289+production!D291</f>
        <v>2669</v>
      </c>
      <c r="AG75" s="67">
        <f>AG72+production!E289+production!E291</f>
        <v>2341</v>
      </c>
      <c r="AH75" s="67">
        <f>AH72+production!F289+production!F291</f>
        <v>2814</v>
      </c>
      <c r="AI75" s="67">
        <f>AI72+production!G289+production!G291</f>
        <v>3155</v>
      </c>
      <c r="AJ75" s="67">
        <f>AJ72+production!H289+production!H291</f>
        <v>2975</v>
      </c>
    </row>
    <row r="76" spans="1:36" ht="15.5" x14ac:dyDescent="0.35">
      <c r="A76" s="21"/>
      <c r="B76" s="218"/>
      <c r="C76" s="32"/>
      <c r="D76" s="218"/>
      <c r="E76" s="218"/>
      <c r="F76" s="218"/>
      <c r="G76" s="218"/>
      <c r="H76" s="225">
        <f>SUM(B75:G75)</f>
        <v>17635</v>
      </c>
      <c r="I76" s="21"/>
      <c r="J76" s="21"/>
      <c r="K76" s="21"/>
      <c r="L76" s="67"/>
      <c r="M76" s="21"/>
      <c r="N76" s="21"/>
      <c r="O76" s="220">
        <f>SUM(D75:J75)</f>
        <v>20875</v>
      </c>
      <c r="P76" s="21"/>
      <c r="Q76" s="21"/>
      <c r="R76" s="21"/>
      <c r="S76" s="219"/>
      <c r="T76" s="21"/>
      <c r="U76" s="21"/>
      <c r="V76" s="220">
        <f>SUM(K75:Q75)</f>
        <v>18131</v>
      </c>
      <c r="W76" s="21"/>
      <c r="X76" s="21"/>
      <c r="Y76" s="21"/>
      <c r="Z76" s="220"/>
      <c r="AA76" s="21"/>
      <c r="AB76" s="21"/>
      <c r="AC76" s="220">
        <f>SUM(R75:X75)</f>
        <v>26375</v>
      </c>
      <c r="AD76" s="21"/>
      <c r="AE76" s="21"/>
      <c r="AF76" s="21"/>
      <c r="AG76" s="220"/>
      <c r="AH76" s="21"/>
      <c r="AI76" s="21"/>
      <c r="AJ76" s="220">
        <f>SUM(Y75:AE75)</f>
        <v>18701</v>
      </c>
    </row>
    <row r="78" spans="1:36" x14ac:dyDescent="0.3">
      <c r="A78" s="16"/>
      <c r="B78" s="226" t="s">
        <v>1066</v>
      </c>
      <c r="C78" s="226" t="s">
        <v>1067</v>
      </c>
      <c r="D78" s="226" t="s">
        <v>1068</v>
      </c>
      <c r="E78" s="226" t="s">
        <v>1069</v>
      </c>
      <c r="F78" s="226" t="s">
        <v>1070</v>
      </c>
      <c r="G78" s="226" t="s">
        <v>1071</v>
      </c>
      <c r="H78" s="226" t="s">
        <v>1072</v>
      </c>
      <c r="I78" s="226" t="s">
        <v>1092</v>
      </c>
      <c r="J78" s="226" t="s">
        <v>1093</v>
      </c>
      <c r="K78" s="226" t="s">
        <v>1094</v>
      </c>
      <c r="L78" s="226" t="s">
        <v>1095</v>
      </c>
      <c r="M78" s="226" t="s">
        <v>1096</v>
      </c>
      <c r="N78" s="226" t="s">
        <v>1097</v>
      </c>
      <c r="O78" s="226" t="s">
        <v>1098</v>
      </c>
      <c r="P78" s="226" t="s">
        <v>1099</v>
      </c>
      <c r="Q78" s="226" t="s">
        <v>1100</v>
      </c>
      <c r="R78" s="226" t="s">
        <v>1101</v>
      </c>
      <c r="S78" s="226" t="s">
        <v>1102</v>
      </c>
      <c r="T78" s="226" t="s">
        <v>1103</v>
      </c>
      <c r="U78" s="226" t="s">
        <v>1104</v>
      </c>
      <c r="V78" s="226" t="s">
        <v>1105</v>
      </c>
      <c r="W78" s="226" t="s">
        <v>1106</v>
      </c>
      <c r="X78" s="226" t="s">
        <v>1107</v>
      </c>
      <c r="Y78" s="226" t="s">
        <v>1108</v>
      </c>
      <c r="Z78" s="226" t="s">
        <v>1109</v>
      </c>
      <c r="AA78" s="226" t="s">
        <v>1110</v>
      </c>
      <c r="AB78" s="226" t="s">
        <v>1111</v>
      </c>
      <c r="AC78" s="226" t="s">
        <v>1112</v>
      </c>
      <c r="AD78" s="226" t="s">
        <v>1113</v>
      </c>
      <c r="AE78" s="226" t="s">
        <v>1114</v>
      </c>
      <c r="AF78" s="226" t="s">
        <v>1115</v>
      </c>
      <c r="AG78" s="226" t="s">
        <v>1116</v>
      </c>
      <c r="AH78" s="226" t="s">
        <v>1117</v>
      </c>
      <c r="AI78" s="226" t="s">
        <v>1118</v>
      </c>
      <c r="AJ78" s="226" t="s">
        <v>1119</v>
      </c>
    </row>
    <row r="79" spans="1:36" x14ac:dyDescent="0.35">
      <c r="A79" s="20" t="s">
        <v>3</v>
      </c>
      <c r="B79" s="23">
        <v>687</v>
      </c>
      <c r="C79" s="20">
        <v>655</v>
      </c>
      <c r="D79" s="20">
        <v>682</v>
      </c>
      <c r="E79" s="20">
        <v>677</v>
      </c>
      <c r="F79" s="20">
        <v>693</v>
      </c>
      <c r="G79" s="20">
        <v>636</v>
      </c>
      <c r="H79" s="20">
        <v>629</v>
      </c>
      <c r="I79" s="20">
        <v>666</v>
      </c>
      <c r="J79" s="20">
        <v>668</v>
      </c>
      <c r="K79" s="20">
        <v>647</v>
      </c>
      <c r="L79" s="20">
        <v>625</v>
      </c>
      <c r="M79" s="20">
        <v>632</v>
      </c>
      <c r="N79" s="20">
        <v>590</v>
      </c>
      <c r="O79" s="20">
        <v>693</v>
      </c>
      <c r="P79" s="20">
        <v>698</v>
      </c>
      <c r="Q79" s="20">
        <v>691</v>
      </c>
      <c r="R79" s="20">
        <v>695</v>
      </c>
      <c r="S79" s="20">
        <v>689</v>
      </c>
      <c r="T79" s="20">
        <v>666</v>
      </c>
      <c r="U79" s="20">
        <v>701</v>
      </c>
      <c r="V79" s="20">
        <v>683</v>
      </c>
      <c r="W79" s="20">
        <v>687</v>
      </c>
      <c r="X79" s="20">
        <v>683</v>
      </c>
      <c r="Y79" s="20">
        <v>702</v>
      </c>
      <c r="Z79" s="20">
        <v>682</v>
      </c>
      <c r="AA79" s="20">
        <v>636</v>
      </c>
      <c r="AB79" s="20">
        <v>647</v>
      </c>
      <c r="AC79" s="20">
        <v>679</v>
      </c>
      <c r="AD79" s="19">
        <v>606</v>
      </c>
      <c r="AE79" s="19">
        <v>622</v>
      </c>
      <c r="AF79" s="23">
        <v>596</v>
      </c>
      <c r="AG79" s="20">
        <v>625</v>
      </c>
      <c r="AH79" s="20">
        <v>621</v>
      </c>
      <c r="AI79" s="20">
        <v>623</v>
      </c>
      <c r="AJ79" s="20">
        <v>688</v>
      </c>
    </row>
    <row r="80" spans="1:36" x14ac:dyDescent="0.35">
      <c r="A80" s="20" t="s">
        <v>506</v>
      </c>
      <c r="B80" s="23">
        <v>346</v>
      </c>
      <c r="C80" s="20">
        <v>362</v>
      </c>
      <c r="D80" s="20">
        <v>371</v>
      </c>
      <c r="E80" s="20">
        <v>446</v>
      </c>
      <c r="F80" s="20">
        <v>368</v>
      </c>
      <c r="G80" s="20">
        <v>362</v>
      </c>
      <c r="H80" s="20">
        <v>367</v>
      </c>
      <c r="I80" s="20">
        <v>389</v>
      </c>
      <c r="J80" s="20">
        <v>439</v>
      </c>
      <c r="K80" s="20">
        <v>284</v>
      </c>
      <c r="L80" s="20">
        <v>324</v>
      </c>
      <c r="M80" s="20">
        <v>427</v>
      </c>
      <c r="N80" s="20">
        <v>360</v>
      </c>
      <c r="O80" s="20">
        <v>336</v>
      </c>
      <c r="P80" s="20">
        <v>313</v>
      </c>
      <c r="Q80" s="20">
        <v>391</v>
      </c>
      <c r="R80" s="20">
        <v>385</v>
      </c>
      <c r="S80" s="20">
        <v>332</v>
      </c>
      <c r="T80" s="20">
        <v>394</v>
      </c>
      <c r="U80" s="20">
        <v>358</v>
      </c>
      <c r="V80" s="20">
        <v>395</v>
      </c>
      <c r="W80" s="20">
        <v>444</v>
      </c>
      <c r="X80" s="20">
        <v>399</v>
      </c>
      <c r="Y80" s="20">
        <v>308</v>
      </c>
      <c r="Z80" s="20">
        <v>365</v>
      </c>
      <c r="AA80" s="20">
        <v>351</v>
      </c>
      <c r="AB80" s="20">
        <v>430</v>
      </c>
      <c r="AC80" s="20">
        <v>415</v>
      </c>
      <c r="AD80" s="20">
        <v>293</v>
      </c>
      <c r="AE80" s="20">
        <v>297</v>
      </c>
      <c r="AF80" s="20">
        <v>289</v>
      </c>
      <c r="AG80" s="20">
        <v>480</v>
      </c>
      <c r="AH80" s="20">
        <v>398</v>
      </c>
      <c r="AI80" s="20">
        <v>390</v>
      </c>
      <c r="AJ80" s="20">
        <v>402</v>
      </c>
    </row>
    <row r="81" spans="1:36" x14ac:dyDescent="0.35">
      <c r="A81" s="20" t="s">
        <v>507</v>
      </c>
      <c r="B81" s="23">
        <v>171</v>
      </c>
      <c r="C81" s="20">
        <v>196</v>
      </c>
      <c r="D81" s="20">
        <v>214</v>
      </c>
      <c r="E81" s="20">
        <v>235</v>
      </c>
      <c r="F81" s="20">
        <v>246</v>
      </c>
      <c r="G81" s="20">
        <v>238</v>
      </c>
      <c r="H81" s="20">
        <v>171</v>
      </c>
      <c r="I81" s="20">
        <v>227</v>
      </c>
      <c r="J81" s="20">
        <v>237</v>
      </c>
      <c r="K81" s="20">
        <v>220</v>
      </c>
      <c r="L81" s="20">
        <v>246</v>
      </c>
      <c r="M81" s="20">
        <v>264</v>
      </c>
      <c r="N81" s="20">
        <v>290</v>
      </c>
      <c r="O81" s="20">
        <v>332</v>
      </c>
      <c r="P81" s="20">
        <v>287</v>
      </c>
      <c r="Q81" s="20">
        <v>290</v>
      </c>
      <c r="R81" s="20">
        <v>223</v>
      </c>
      <c r="S81" s="20">
        <v>286</v>
      </c>
      <c r="T81" s="20">
        <v>261</v>
      </c>
      <c r="U81" s="20">
        <v>292</v>
      </c>
      <c r="V81" s="20">
        <v>269</v>
      </c>
      <c r="W81" s="20">
        <v>278</v>
      </c>
      <c r="X81" s="20">
        <v>250</v>
      </c>
      <c r="Y81" s="20">
        <v>237</v>
      </c>
      <c r="Z81" s="20">
        <v>269</v>
      </c>
      <c r="AA81" s="20">
        <v>281</v>
      </c>
      <c r="AB81" s="20">
        <v>259</v>
      </c>
      <c r="AC81" s="20">
        <v>281</v>
      </c>
      <c r="AD81" s="20">
        <v>270</v>
      </c>
      <c r="AE81" s="20">
        <v>216</v>
      </c>
      <c r="AF81" s="20">
        <v>224</v>
      </c>
      <c r="AG81" s="20">
        <v>287</v>
      </c>
      <c r="AH81" s="20">
        <v>339</v>
      </c>
      <c r="AI81" s="20">
        <v>250</v>
      </c>
      <c r="AJ81" s="20">
        <v>322</v>
      </c>
    </row>
    <row r="82" spans="1:36" x14ac:dyDescent="0.35">
      <c r="A82" s="20" t="s">
        <v>508</v>
      </c>
      <c r="B82" s="19">
        <v>1237</v>
      </c>
      <c r="C82" s="20">
        <v>1294</v>
      </c>
      <c r="D82" s="20">
        <v>1266</v>
      </c>
      <c r="E82" s="20">
        <v>1463</v>
      </c>
      <c r="F82" s="20">
        <v>1437</v>
      </c>
      <c r="G82" s="20">
        <v>1297</v>
      </c>
      <c r="H82" s="20">
        <v>1335</v>
      </c>
      <c r="I82" s="20">
        <v>1095</v>
      </c>
      <c r="J82" s="20">
        <v>1014</v>
      </c>
      <c r="K82" s="20">
        <v>1219</v>
      </c>
      <c r="L82" s="20">
        <v>1208</v>
      </c>
      <c r="M82" s="20">
        <v>1238</v>
      </c>
      <c r="N82" s="20">
        <v>1225</v>
      </c>
      <c r="O82" s="20">
        <v>1174</v>
      </c>
      <c r="P82" s="20">
        <v>1289</v>
      </c>
      <c r="Q82" s="20">
        <v>1256</v>
      </c>
      <c r="R82" s="20">
        <v>1042</v>
      </c>
      <c r="S82" s="20">
        <v>1067</v>
      </c>
      <c r="T82" s="20">
        <v>1525</v>
      </c>
      <c r="U82" s="20">
        <v>496</v>
      </c>
      <c r="V82" s="20">
        <v>1017</v>
      </c>
      <c r="W82" s="20">
        <v>1179</v>
      </c>
      <c r="X82" s="20">
        <v>780</v>
      </c>
      <c r="Y82" s="20">
        <v>1240</v>
      </c>
      <c r="Z82" s="20">
        <v>1352</v>
      </c>
      <c r="AA82" s="20">
        <v>1513</v>
      </c>
      <c r="AB82" s="20">
        <v>1397</v>
      </c>
      <c r="AC82" s="20">
        <v>1248</v>
      </c>
      <c r="AD82" s="20">
        <v>1047</v>
      </c>
      <c r="AE82" s="20">
        <v>1021</v>
      </c>
      <c r="AF82" s="20">
        <v>772</v>
      </c>
      <c r="AG82" s="20">
        <v>1286</v>
      </c>
      <c r="AH82" s="20">
        <v>1060</v>
      </c>
      <c r="AI82" s="20">
        <v>1355</v>
      </c>
      <c r="AJ82" s="20">
        <v>1123</v>
      </c>
    </row>
    <row r="83" spans="1:36" x14ac:dyDescent="0.35">
      <c r="A83" s="20" t="s">
        <v>11</v>
      </c>
      <c r="B83" s="215">
        <f>SUM(B79:B82)</f>
        <v>2441</v>
      </c>
      <c r="C83" s="215">
        <f>SUM(C79:C82)</f>
        <v>2507</v>
      </c>
      <c r="D83" s="215">
        <f>SUM(D79:D82)</f>
        <v>2533</v>
      </c>
      <c r="E83" s="215">
        <f>SUM(E79:E82)</f>
        <v>2821</v>
      </c>
      <c r="F83" s="215">
        <f>SUM(F79:F82)</f>
        <v>2744</v>
      </c>
      <c r="G83" s="215">
        <f t="shared" ref="G83:AJ83" si="8">SUM(G79:G82)</f>
        <v>2533</v>
      </c>
      <c r="H83" s="215">
        <f t="shared" si="8"/>
        <v>2502</v>
      </c>
      <c r="I83" s="215">
        <f t="shared" si="8"/>
        <v>2377</v>
      </c>
      <c r="J83" s="215">
        <f t="shared" si="8"/>
        <v>2358</v>
      </c>
      <c r="K83" s="215">
        <f t="shared" si="8"/>
        <v>2370</v>
      </c>
      <c r="L83" s="215">
        <f t="shared" si="8"/>
        <v>2403</v>
      </c>
      <c r="M83" s="215">
        <f t="shared" si="8"/>
        <v>2561</v>
      </c>
      <c r="N83" s="215">
        <f t="shared" si="8"/>
        <v>2465</v>
      </c>
      <c r="O83" s="215">
        <f t="shared" si="8"/>
        <v>2535</v>
      </c>
      <c r="P83" s="215">
        <f t="shared" si="8"/>
        <v>2587</v>
      </c>
      <c r="Q83" s="215">
        <f t="shared" si="8"/>
        <v>2628</v>
      </c>
      <c r="R83" s="215">
        <f t="shared" si="8"/>
        <v>2345</v>
      </c>
      <c r="S83" s="215">
        <f t="shared" si="8"/>
        <v>2374</v>
      </c>
      <c r="T83" s="215">
        <f t="shared" si="8"/>
        <v>2846</v>
      </c>
      <c r="U83" s="215">
        <f t="shared" si="8"/>
        <v>1847</v>
      </c>
      <c r="V83" s="215">
        <f t="shared" si="8"/>
        <v>2364</v>
      </c>
      <c r="W83" s="215">
        <f t="shared" si="8"/>
        <v>2588</v>
      </c>
      <c r="X83" s="215">
        <f t="shared" si="8"/>
        <v>2112</v>
      </c>
      <c r="Y83" s="215">
        <f t="shared" si="8"/>
        <v>2487</v>
      </c>
      <c r="Z83" s="215">
        <f t="shared" si="8"/>
        <v>2668</v>
      </c>
      <c r="AA83" s="215">
        <f t="shared" si="8"/>
        <v>2781</v>
      </c>
      <c r="AB83" s="215">
        <f t="shared" si="8"/>
        <v>2733</v>
      </c>
      <c r="AC83" s="215">
        <f t="shared" si="8"/>
        <v>2623</v>
      </c>
      <c r="AD83" s="215">
        <f t="shared" si="8"/>
        <v>2216</v>
      </c>
      <c r="AE83" s="215">
        <f t="shared" si="8"/>
        <v>2156</v>
      </c>
      <c r="AF83" s="215">
        <f t="shared" si="8"/>
        <v>1881</v>
      </c>
      <c r="AG83" s="215">
        <f t="shared" si="8"/>
        <v>2678</v>
      </c>
      <c r="AH83" s="215">
        <f t="shared" si="8"/>
        <v>2418</v>
      </c>
      <c r="AI83" s="215">
        <f t="shared" si="8"/>
        <v>2618</v>
      </c>
      <c r="AJ83" s="215">
        <f t="shared" si="8"/>
        <v>2535</v>
      </c>
    </row>
    <row r="84" spans="1:36" x14ac:dyDescent="0.35">
      <c r="A84" s="20"/>
      <c r="B84" s="40"/>
      <c r="C84" s="223"/>
      <c r="D84" s="40"/>
      <c r="E84" s="40"/>
      <c r="F84" s="40"/>
      <c r="G84" s="40"/>
      <c r="H84" s="223">
        <f>SUM(B83:H83)</f>
        <v>18081</v>
      </c>
      <c r="I84" s="20"/>
      <c r="J84" s="223"/>
      <c r="K84" s="20"/>
      <c r="L84" s="20"/>
      <c r="M84" s="20"/>
      <c r="N84" s="124"/>
      <c r="O84" s="124">
        <f>SUM(I83:O83)</f>
        <v>17069</v>
      </c>
      <c r="P84" s="20"/>
      <c r="Q84" s="223"/>
      <c r="R84" s="20"/>
      <c r="S84" s="20"/>
      <c r="T84" s="20"/>
      <c r="U84" s="124"/>
      <c r="V84" s="22">
        <f>SUM(P83:V83)</f>
        <v>16991</v>
      </c>
      <c r="W84" s="20"/>
      <c r="X84" s="223"/>
      <c r="Y84" s="20"/>
      <c r="Z84" s="20"/>
      <c r="AA84" s="20"/>
      <c r="AB84" s="20"/>
      <c r="AC84" s="223">
        <f>SUM(W83:AC83)</f>
        <v>17992</v>
      </c>
      <c r="AD84" s="20"/>
      <c r="AE84" s="223"/>
      <c r="AF84" s="20"/>
      <c r="AG84" s="20"/>
      <c r="AH84" s="20"/>
      <c r="AI84" s="20"/>
      <c r="AJ84" s="223">
        <f>SUM(AD83:AJ83)</f>
        <v>16502</v>
      </c>
    </row>
    <row r="85" spans="1:36" x14ac:dyDescent="0.35">
      <c r="A85" s="20" t="s">
        <v>155</v>
      </c>
      <c r="B85" s="189">
        <f>Kwh!J275/'Wws=-pro&amp;sup '!B83</f>
        <v>0.43424825891028268</v>
      </c>
      <c r="C85" s="189">
        <f>Kwh!K275/'Wws=-pro&amp;sup '!C83</f>
        <v>0.42002393298763463</v>
      </c>
      <c r="D85" s="189">
        <f>Kwh!L275/'Wws=-pro&amp;sup '!D83</f>
        <v>0.42518752467429927</v>
      </c>
      <c r="E85" s="189">
        <f>Kwh!M275/'Wws=-pro&amp;sup '!E83</f>
        <v>0.4324707550514002</v>
      </c>
      <c r="F85" s="189">
        <f>Kwh!N275/'Wws=-pro&amp;sup '!F83</f>
        <v>0.46720116618075802</v>
      </c>
      <c r="G85" s="189">
        <f>Kwh!O275/'Wws=-pro&amp;sup '!G83</f>
        <v>0.43268851164626926</v>
      </c>
      <c r="H85" s="189">
        <f>Kwh!P275/'Wws=-pro&amp;sup '!H83</f>
        <v>0.47122302158273383</v>
      </c>
      <c r="I85" s="189">
        <f>Kwh!B293/'Wws=-pro&amp;sup '!I83</f>
        <v>0.44173327724021877</v>
      </c>
      <c r="J85" s="189">
        <f>Kwh!C293/'Wws=-pro&amp;sup '!J83</f>
        <v>0.4482612383375742</v>
      </c>
      <c r="K85" s="189">
        <f>Kwh!D293/'Wws=-pro&amp;sup '!K83</f>
        <v>0.47046413502109707</v>
      </c>
      <c r="L85" s="189">
        <f>Kwh!E293/'Wws=-pro&amp;sup '!L83</f>
        <v>0.42197253433208487</v>
      </c>
      <c r="M85" s="189">
        <f>Kwh!F293/'Wws=-pro&amp;sup '!M83</f>
        <v>0.44279578289730576</v>
      </c>
      <c r="N85" s="189">
        <f>Kwh!G293/'Wws=-pro&amp;sup '!N83</f>
        <v>0.43204868154158216</v>
      </c>
      <c r="O85" s="189">
        <f>Kwh!H293/'Wws=-pro&amp;sup '!O83</f>
        <v>0.44615384615384618</v>
      </c>
      <c r="P85" s="189">
        <f>Kwh!B268/'Wws=-pro&amp;sup '!P83</f>
        <v>0.15500579822187863</v>
      </c>
      <c r="Q85" s="189">
        <f>Kwh!C268/'Wws=-pro&amp;sup '!Q83</f>
        <v>0.1004566210045662</v>
      </c>
      <c r="R85" s="189">
        <f>Kwh!D268/'Wws=-pro&amp;sup '!R83</f>
        <v>0.14669509594882729</v>
      </c>
      <c r="S85" s="189">
        <f>Kwh!E268/'Wws=-pro&amp;sup '!S83</f>
        <v>0.17228306655433867</v>
      </c>
      <c r="T85" s="189">
        <f>Kwh!F268/'Wws=-pro&amp;sup '!T83</f>
        <v>6.5003513703443427E-2</v>
      </c>
      <c r="U85" s="189">
        <f>Kwh!G268/'Wws=-pro&amp;sup '!U83</f>
        <v>0.21061180292366</v>
      </c>
      <c r="V85" s="189">
        <f>Kwh!H268/'Wws=-pro&amp;sup '!V83</f>
        <v>7.571912013536379E-2</v>
      </c>
      <c r="W85" s="216">
        <f>Kwh!J269/'Wws=-pro&amp;sup '!W83</f>
        <v>0.46174652241112829</v>
      </c>
      <c r="X85" s="216">
        <f>Kwh!K269/'Wws=-pro&amp;sup '!X83</f>
        <v>0.36174242424242425</v>
      </c>
      <c r="Y85" s="216">
        <f>Kwh!L269/'Wws=-pro&amp;sup '!Y83</f>
        <v>0.48492159227985526</v>
      </c>
      <c r="Z85" s="216">
        <f>Kwh!M269/'Wws=-pro&amp;sup '!Z83</f>
        <v>0.49925037481259371</v>
      </c>
      <c r="AA85" s="216">
        <f>Kwh!N269/'Wws=-pro&amp;sup '!AA83</f>
        <v>0.29377921610931318</v>
      </c>
      <c r="AB85" s="216">
        <f>Kwh!O269/'Wws=-pro&amp;sup '!AB83</f>
        <v>0.33406512989388948</v>
      </c>
      <c r="AC85" s="216">
        <f>Kwh!P269/'Wws=-pro&amp;sup '!AC83</f>
        <v>0.42813572245520398</v>
      </c>
      <c r="AD85" s="216">
        <f>Kwh!B287/'Wws=-pro&amp;sup '!AD83</f>
        <v>0.50902527075812276</v>
      </c>
      <c r="AE85" s="216">
        <f>Kwh!C287/'Wws=-pro&amp;sup '!AE83</f>
        <v>0.62476808905380332</v>
      </c>
      <c r="AF85" s="216">
        <f>Kwh!D287/'Wws=-pro&amp;sup '!AF83</f>
        <v>0.67357788410419994</v>
      </c>
      <c r="AG85" s="216">
        <f>Kwh!E287/'Wws=-pro&amp;sup '!AG83</f>
        <v>0.50672143390589997</v>
      </c>
      <c r="AH85" s="216">
        <f>Kwh!F287/'Wws=-pro&amp;sup '!AH83</f>
        <v>0.62282878411910669</v>
      </c>
      <c r="AI85" s="216">
        <f>Kwh!G287/'Wws=-pro&amp;sup '!AI83</f>
        <v>0.37853323147440793</v>
      </c>
      <c r="AJ85" s="216">
        <f>Kwh!H287/'Wws=-pro&amp;sup '!AJ83</f>
        <v>0.43195266272189348</v>
      </c>
    </row>
    <row r="86" spans="1:36" x14ac:dyDescent="0.35">
      <c r="A86" s="21"/>
      <c r="B86" s="218">
        <f>B83+production!J289+production!J291</f>
        <v>2939</v>
      </c>
      <c r="C86" s="218">
        <f>C83+production!K289+production!K291</f>
        <v>3037</v>
      </c>
      <c r="D86" s="218">
        <f>D83+production!L289+production!L291</f>
        <v>3076</v>
      </c>
      <c r="E86" s="218">
        <f>E83+production!M289+production!M291</f>
        <v>3319</v>
      </c>
      <c r="F86" s="218">
        <f>F83+production!N289+production!N291</f>
        <v>3291</v>
      </c>
      <c r="G86" s="218">
        <f>G83+production!O289+production!O291</f>
        <v>3081</v>
      </c>
      <c r="H86" s="218">
        <f>H83+production!P289+production!P291</f>
        <v>3076</v>
      </c>
      <c r="I86" s="218">
        <f>I83+production!E308+production!E310</f>
        <v>2869</v>
      </c>
      <c r="J86" s="218">
        <f>J83+production!F308+production!F310</f>
        <v>2768</v>
      </c>
      <c r="K86" s="218">
        <f>K83+production!G308+production!G310</f>
        <v>2865</v>
      </c>
      <c r="L86" s="218">
        <f>L83+production!H308+production!H310</f>
        <v>2831</v>
      </c>
      <c r="M86" s="218">
        <f>M83+production!F308+production!F310</f>
        <v>2971</v>
      </c>
      <c r="N86" s="218">
        <f>N83+production!G308+production!G310</f>
        <v>2960</v>
      </c>
      <c r="O86" s="218">
        <f>O83+production!H308+production!H310</f>
        <v>2963</v>
      </c>
      <c r="P86" s="67">
        <f>P83+production!B281+production!B283</f>
        <v>3303</v>
      </c>
      <c r="Q86" s="67">
        <f>Q83+production!C281+production!C283</f>
        <v>3374</v>
      </c>
      <c r="R86" s="67">
        <f>R83+production!D281+production!D283</f>
        <v>3324</v>
      </c>
      <c r="S86" s="67">
        <f>S83+production!E281+production!E283</f>
        <v>3273</v>
      </c>
      <c r="T86" s="67">
        <f>T83+production!F281+production!F283</f>
        <v>3368</v>
      </c>
      <c r="U86" s="67">
        <f>U83+production!G281+production!G283</f>
        <v>2673</v>
      </c>
      <c r="V86" s="67">
        <f>V83+production!H281+production!H283</f>
        <v>2693</v>
      </c>
      <c r="W86" s="67">
        <f>W83+production!J281+production!J283</f>
        <v>3374</v>
      </c>
      <c r="X86" s="67">
        <f>X83+production!K281+production!K283</f>
        <v>2885</v>
      </c>
      <c r="Y86" s="67">
        <f>Y83+production!L281+production!L283</f>
        <v>3421</v>
      </c>
      <c r="Z86" s="67">
        <f>Z83+production!M281+production!M283</f>
        <v>3585</v>
      </c>
      <c r="AA86" s="67">
        <f>AA83+production!N281+production!N283</f>
        <v>3141</v>
      </c>
      <c r="AB86" s="67">
        <f>AB83+production!O281+production!O283</f>
        <v>2901</v>
      </c>
      <c r="AC86" s="67">
        <f>AC83+production!P281+production!P283</f>
        <v>3291</v>
      </c>
      <c r="AD86" s="67">
        <f>AD83+production!B300+production!B302</f>
        <v>3033</v>
      </c>
      <c r="AE86" s="67">
        <f>AE83+production!C300+production!C302</f>
        <v>2697</v>
      </c>
      <c r="AF86" s="67">
        <f>AF83+production!D300+production!D302</f>
        <v>2574</v>
      </c>
      <c r="AG86" s="67">
        <f>AG83+production!E300+production!E302</f>
        <v>3615</v>
      </c>
      <c r="AH86" s="67">
        <f>AH83+production!F300+production!F302</f>
        <v>3342</v>
      </c>
      <c r="AI86" s="67">
        <f>AI83+production!G300+production!G302</f>
        <v>3001</v>
      </c>
      <c r="AJ86" s="67">
        <f>AJ83+production!H300+production!H302</f>
        <v>3456</v>
      </c>
    </row>
    <row r="87" spans="1:36" ht="15.5" x14ac:dyDescent="0.35">
      <c r="A87" s="21"/>
      <c r="B87" s="218"/>
      <c r="C87" s="32"/>
      <c r="D87" s="218"/>
      <c r="E87" s="218"/>
      <c r="F87" s="218"/>
      <c r="G87" s="218"/>
      <c r="H87" s="225">
        <f>SUM(B86:G86)</f>
        <v>18743</v>
      </c>
      <c r="I87" s="21"/>
      <c r="J87" s="21"/>
      <c r="K87" s="21"/>
      <c r="L87" s="67"/>
      <c r="M87" s="21"/>
      <c r="N87" s="21"/>
      <c r="O87" s="220">
        <f>SUM(D86:J86)</f>
        <v>21480</v>
      </c>
      <c r="P87" s="21"/>
      <c r="Q87" s="21"/>
      <c r="R87" s="21"/>
      <c r="S87" s="219"/>
      <c r="T87" s="21"/>
      <c r="U87" s="21"/>
      <c r="V87" s="220">
        <f>SUM(K86:Q86)</f>
        <v>21267</v>
      </c>
      <c r="W87" s="21"/>
      <c r="X87" s="21"/>
      <c r="Y87" s="21"/>
      <c r="Z87" s="220"/>
      <c r="AA87" s="21"/>
      <c r="AB87" s="21"/>
      <c r="AC87" s="220">
        <f>SUM(R86:X86)</f>
        <v>21590</v>
      </c>
      <c r="AD87" s="21"/>
      <c r="AE87" s="21"/>
      <c r="AF87" s="21"/>
      <c r="AG87" s="220"/>
      <c r="AH87" s="21"/>
      <c r="AI87" s="21"/>
      <c r="AJ87" s="220">
        <f>SUM(Y86:AE86)</f>
        <v>22069</v>
      </c>
    </row>
    <row r="89" spans="1:36" x14ac:dyDescent="0.3">
      <c r="A89" s="16"/>
      <c r="B89" s="226" t="s">
        <v>1208</v>
      </c>
      <c r="C89" s="226" t="s">
        <v>1209</v>
      </c>
      <c r="D89" s="226" t="s">
        <v>1210</v>
      </c>
      <c r="E89" s="226" t="s">
        <v>1211</v>
      </c>
      <c r="F89" s="226" t="s">
        <v>1212</v>
      </c>
      <c r="G89" s="226" t="s">
        <v>1213</v>
      </c>
      <c r="H89" s="226" t="s">
        <v>1214</v>
      </c>
      <c r="I89" s="226" t="s">
        <v>1215</v>
      </c>
      <c r="J89" s="226" t="s">
        <v>1216</v>
      </c>
      <c r="K89" s="226" t="s">
        <v>1217</v>
      </c>
      <c r="L89" s="226" t="s">
        <v>1218</v>
      </c>
      <c r="M89" s="226" t="s">
        <v>1219</v>
      </c>
      <c r="N89" s="226" t="s">
        <v>1220</v>
      </c>
      <c r="O89" s="226" t="s">
        <v>1221</v>
      </c>
      <c r="P89" s="226" t="s">
        <v>1222</v>
      </c>
      <c r="Q89" s="226" t="s">
        <v>1223</v>
      </c>
      <c r="R89" s="226" t="s">
        <v>1224</v>
      </c>
      <c r="S89" s="226" t="s">
        <v>1225</v>
      </c>
      <c r="T89" s="226" t="s">
        <v>1226</v>
      </c>
      <c r="U89" s="226" t="s">
        <v>1227</v>
      </c>
      <c r="V89" s="226" t="s">
        <v>1228</v>
      </c>
      <c r="W89" s="226" t="s">
        <v>1229</v>
      </c>
      <c r="X89" s="226" t="s">
        <v>1230</v>
      </c>
      <c r="Y89" s="226" t="s">
        <v>1231</v>
      </c>
      <c r="Z89" s="226" t="s">
        <v>1232</v>
      </c>
      <c r="AA89" s="226" t="s">
        <v>1233</v>
      </c>
      <c r="AB89" s="226" t="s">
        <v>1234</v>
      </c>
      <c r="AC89" s="226" t="s">
        <v>1235</v>
      </c>
      <c r="AD89" s="226" t="s">
        <v>1236</v>
      </c>
      <c r="AE89" s="226" t="s">
        <v>1237</v>
      </c>
      <c r="AF89" s="226" t="s">
        <v>1238</v>
      </c>
      <c r="AG89" s="226" t="s">
        <v>1239</v>
      </c>
      <c r="AH89" s="226" t="s">
        <v>1240</v>
      </c>
      <c r="AI89" s="226" t="s">
        <v>1241</v>
      </c>
      <c r="AJ89" s="226" t="s">
        <v>1242</v>
      </c>
    </row>
    <row r="90" spans="1:36" x14ac:dyDescent="0.35">
      <c r="A90" s="20" t="s">
        <v>3</v>
      </c>
      <c r="B90" s="23">
        <v>643</v>
      </c>
      <c r="C90" s="20">
        <v>685</v>
      </c>
      <c r="D90" s="20">
        <v>690</v>
      </c>
      <c r="E90" s="20">
        <v>667</v>
      </c>
      <c r="F90" s="20">
        <v>697</v>
      </c>
      <c r="G90" s="20">
        <v>634</v>
      </c>
      <c r="H90" s="20">
        <v>657</v>
      </c>
      <c r="I90" s="20">
        <v>683</v>
      </c>
      <c r="J90" s="20">
        <v>693</v>
      </c>
      <c r="K90" s="20">
        <v>651</v>
      </c>
      <c r="L90" s="20">
        <v>557</v>
      </c>
      <c r="M90" s="20">
        <v>644</v>
      </c>
      <c r="N90" s="20">
        <v>673</v>
      </c>
      <c r="O90" s="20">
        <v>678</v>
      </c>
      <c r="P90" s="20">
        <v>667</v>
      </c>
      <c r="Q90" s="20">
        <v>616</v>
      </c>
      <c r="R90" s="20">
        <v>678</v>
      </c>
      <c r="S90" s="20">
        <v>658</v>
      </c>
      <c r="T90" s="20">
        <v>632</v>
      </c>
      <c r="U90" s="20">
        <v>676</v>
      </c>
      <c r="V90" s="20">
        <v>677</v>
      </c>
      <c r="W90" s="20">
        <v>563</v>
      </c>
      <c r="X90" s="20">
        <v>592</v>
      </c>
      <c r="Y90" s="20">
        <v>668</v>
      </c>
      <c r="Z90" s="20">
        <v>597</v>
      </c>
      <c r="AA90" s="20">
        <v>651</v>
      </c>
      <c r="AB90" s="20">
        <v>669</v>
      </c>
      <c r="AC90" s="20">
        <v>667</v>
      </c>
      <c r="AD90" s="19">
        <v>676</v>
      </c>
      <c r="AE90" s="19">
        <v>669</v>
      </c>
      <c r="AF90" s="23">
        <v>648</v>
      </c>
      <c r="AG90" s="20">
        <v>644</v>
      </c>
      <c r="AH90" s="20">
        <v>644</v>
      </c>
      <c r="AI90" s="20">
        <v>572</v>
      </c>
      <c r="AJ90" s="20">
        <v>590</v>
      </c>
    </row>
    <row r="91" spans="1:36" x14ac:dyDescent="0.35">
      <c r="A91" s="20" t="s">
        <v>506</v>
      </c>
      <c r="B91" s="23">
        <v>346</v>
      </c>
      <c r="C91" s="20">
        <v>343</v>
      </c>
      <c r="D91" s="20">
        <v>333</v>
      </c>
      <c r="E91" s="20">
        <v>429</v>
      </c>
      <c r="F91" s="20">
        <v>419</v>
      </c>
      <c r="G91" s="20">
        <v>436</v>
      </c>
      <c r="H91" s="20">
        <v>359</v>
      </c>
      <c r="I91" s="20">
        <v>377</v>
      </c>
      <c r="J91" s="20">
        <v>373</v>
      </c>
      <c r="K91" s="20">
        <v>363</v>
      </c>
      <c r="L91" s="20">
        <v>243</v>
      </c>
      <c r="M91" s="20">
        <v>383</v>
      </c>
      <c r="N91" s="20">
        <v>378</v>
      </c>
      <c r="O91" s="20">
        <v>382</v>
      </c>
      <c r="P91" s="20">
        <v>333</v>
      </c>
      <c r="Q91" s="20">
        <v>428</v>
      </c>
      <c r="R91" s="20">
        <v>336</v>
      </c>
      <c r="S91" s="20">
        <v>358</v>
      </c>
      <c r="T91" s="20">
        <v>383</v>
      </c>
      <c r="U91" s="20">
        <v>398</v>
      </c>
      <c r="V91" s="20">
        <v>363</v>
      </c>
      <c r="W91" s="20">
        <v>359</v>
      </c>
      <c r="X91" s="20">
        <v>380</v>
      </c>
      <c r="Y91" s="20">
        <v>379</v>
      </c>
      <c r="Z91" s="20">
        <v>353</v>
      </c>
      <c r="AA91" s="20">
        <v>345</v>
      </c>
      <c r="AB91" s="20">
        <v>337</v>
      </c>
      <c r="AC91" s="20">
        <v>337</v>
      </c>
      <c r="AD91" s="20">
        <v>380</v>
      </c>
      <c r="AE91" s="20">
        <v>314</v>
      </c>
      <c r="AF91" s="20">
        <v>367</v>
      </c>
      <c r="AG91" s="20">
        <v>383</v>
      </c>
      <c r="AH91" s="20">
        <v>321</v>
      </c>
      <c r="AI91" s="20">
        <v>411</v>
      </c>
      <c r="AJ91" s="20">
        <v>423</v>
      </c>
    </row>
    <row r="92" spans="1:36" x14ac:dyDescent="0.35">
      <c r="A92" s="20" t="s">
        <v>507</v>
      </c>
      <c r="B92" s="23">
        <v>278</v>
      </c>
      <c r="C92" s="20">
        <v>269</v>
      </c>
      <c r="D92" s="20">
        <v>216</v>
      </c>
      <c r="E92" s="20">
        <v>183</v>
      </c>
      <c r="F92" s="20">
        <v>266</v>
      </c>
      <c r="G92" s="20">
        <v>308</v>
      </c>
      <c r="H92" s="20">
        <v>232</v>
      </c>
      <c r="I92" s="20">
        <v>203</v>
      </c>
      <c r="J92" s="20">
        <v>213</v>
      </c>
      <c r="K92" s="20">
        <v>239</v>
      </c>
      <c r="L92" s="20">
        <v>182</v>
      </c>
      <c r="M92" s="20">
        <v>224</v>
      </c>
      <c r="N92" s="20">
        <v>253</v>
      </c>
      <c r="O92" s="20">
        <v>223</v>
      </c>
      <c r="P92" s="20">
        <v>296</v>
      </c>
      <c r="Q92" s="20">
        <v>56</v>
      </c>
      <c r="R92" s="20">
        <v>224</v>
      </c>
      <c r="S92" s="20">
        <v>295</v>
      </c>
      <c r="T92" s="20">
        <v>326</v>
      </c>
      <c r="U92" s="20">
        <v>307</v>
      </c>
      <c r="V92" s="20">
        <v>244</v>
      </c>
      <c r="W92" s="20">
        <v>255</v>
      </c>
      <c r="X92" s="20">
        <v>246</v>
      </c>
      <c r="Y92" s="20">
        <v>205</v>
      </c>
      <c r="Z92" s="20">
        <v>197</v>
      </c>
      <c r="AA92" s="20">
        <v>239</v>
      </c>
      <c r="AB92" s="20">
        <v>236</v>
      </c>
      <c r="AC92" s="20">
        <v>255</v>
      </c>
      <c r="AD92" s="20">
        <v>263</v>
      </c>
      <c r="AE92" s="20">
        <v>180</v>
      </c>
      <c r="AF92" s="20">
        <v>206</v>
      </c>
      <c r="AG92" s="20">
        <v>231</v>
      </c>
      <c r="AH92" s="20">
        <v>258</v>
      </c>
      <c r="AI92" s="20">
        <v>222</v>
      </c>
      <c r="AJ92" s="20">
        <v>330</v>
      </c>
    </row>
    <row r="93" spans="1:36" x14ac:dyDescent="0.35">
      <c r="A93" s="20" t="s">
        <v>508</v>
      </c>
      <c r="B93" s="19">
        <v>830</v>
      </c>
      <c r="C93" s="20">
        <v>1109</v>
      </c>
      <c r="D93" s="20">
        <v>1110</v>
      </c>
      <c r="E93" s="20">
        <v>1493</v>
      </c>
      <c r="F93" s="20">
        <v>769</v>
      </c>
      <c r="G93" s="20">
        <v>1254</v>
      </c>
      <c r="H93" s="20">
        <v>1177</v>
      </c>
      <c r="I93" s="20">
        <v>1288</v>
      </c>
      <c r="J93" s="20">
        <v>1223</v>
      </c>
      <c r="K93" s="20">
        <v>1116</v>
      </c>
      <c r="L93" s="20">
        <v>730</v>
      </c>
      <c r="M93" s="20">
        <v>1183</v>
      </c>
      <c r="N93" s="20">
        <v>1383</v>
      </c>
      <c r="O93" s="20">
        <v>1458</v>
      </c>
      <c r="P93" s="20">
        <v>1768</v>
      </c>
      <c r="Q93" s="20">
        <v>1516</v>
      </c>
      <c r="R93" s="20">
        <v>1477</v>
      </c>
      <c r="S93" s="20">
        <v>1372</v>
      </c>
      <c r="T93" s="20">
        <v>1632</v>
      </c>
      <c r="U93" s="20">
        <v>1579</v>
      </c>
      <c r="V93" s="20">
        <v>1002</v>
      </c>
      <c r="W93" s="20">
        <v>889</v>
      </c>
      <c r="X93" s="20">
        <v>1583</v>
      </c>
      <c r="Y93" s="20">
        <v>1216</v>
      </c>
      <c r="Z93" s="20">
        <v>1523</v>
      </c>
      <c r="AA93" s="20">
        <v>1160</v>
      </c>
      <c r="AB93" s="20">
        <v>1251</v>
      </c>
      <c r="AC93" s="20">
        <v>1246</v>
      </c>
      <c r="AD93" s="20">
        <v>1118</v>
      </c>
      <c r="AE93" s="20">
        <v>984</v>
      </c>
      <c r="AF93" s="20">
        <v>1183</v>
      </c>
      <c r="AG93" s="20">
        <v>854</v>
      </c>
      <c r="AH93" s="20">
        <v>965</v>
      </c>
      <c r="AI93" s="20">
        <v>1029</v>
      </c>
      <c r="AJ93" s="20">
        <v>857</v>
      </c>
    </row>
    <row r="94" spans="1:36" x14ac:dyDescent="0.35">
      <c r="A94" s="20" t="s">
        <v>11</v>
      </c>
      <c r="B94" s="215">
        <f>SUM(B90:B93)</f>
        <v>2097</v>
      </c>
      <c r="C94" s="215">
        <f>SUM(C90:C93)</f>
        <v>2406</v>
      </c>
      <c r="D94" s="215">
        <f>SUM(D90:D93)</f>
        <v>2349</v>
      </c>
      <c r="E94" s="215">
        <f>SUM(E90:E93)</f>
        <v>2772</v>
      </c>
      <c r="F94" s="215">
        <f>SUM(F90:F93)</f>
        <v>2151</v>
      </c>
      <c r="G94" s="215">
        <f t="shared" ref="G94:AJ94" si="9">SUM(G90:G93)</f>
        <v>2632</v>
      </c>
      <c r="H94" s="215">
        <f t="shared" si="9"/>
        <v>2425</v>
      </c>
      <c r="I94" s="215">
        <f t="shared" si="9"/>
        <v>2551</v>
      </c>
      <c r="J94" s="215">
        <f t="shared" si="9"/>
        <v>2502</v>
      </c>
      <c r="K94" s="215">
        <f t="shared" si="9"/>
        <v>2369</v>
      </c>
      <c r="L94" s="215">
        <f t="shared" si="9"/>
        <v>1712</v>
      </c>
      <c r="M94" s="215">
        <f t="shared" si="9"/>
        <v>2434</v>
      </c>
      <c r="N94" s="215">
        <f t="shared" si="9"/>
        <v>2687</v>
      </c>
      <c r="O94" s="215">
        <f t="shared" si="9"/>
        <v>2741</v>
      </c>
      <c r="P94" s="215">
        <f t="shared" si="9"/>
        <v>3064</v>
      </c>
      <c r="Q94" s="215">
        <f t="shared" si="9"/>
        <v>2616</v>
      </c>
      <c r="R94" s="215">
        <f t="shared" si="9"/>
        <v>2715</v>
      </c>
      <c r="S94" s="215">
        <f t="shared" si="9"/>
        <v>2683</v>
      </c>
      <c r="T94" s="215">
        <f t="shared" si="9"/>
        <v>2973</v>
      </c>
      <c r="U94" s="215">
        <f t="shared" si="9"/>
        <v>2960</v>
      </c>
      <c r="V94" s="215">
        <f t="shared" si="9"/>
        <v>2286</v>
      </c>
      <c r="W94" s="215">
        <f t="shared" si="9"/>
        <v>2066</v>
      </c>
      <c r="X94" s="215">
        <f t="shared" si="9"/>
        <v>2801</v>
      </c>
      <c r="Y94" s="215">
        <f t="shared" si="9"/>
        <v>2468</v>
      </c>
      <c r="Z94" s="215">
        <f t="shared" si="9"/>
        <v>2670</v>
      </c>
      <c r="AA94" s="215">
        <f t="shared" si="9"/>
        <v>2395</v>
      </c>
      <c r="AB94" s="215">
        <f t="shared" si="9"/>
        <v>2493</v>
      </c>
      <c r="AC94" s="215">
        <f t="shared" si="9"/>
        <v>2505</v>
      </c>
      <c r="AD94" s="215">
        <f t="shared" si="9"/>
        <v>2437</v>
      </c>
      <c r="AE94" s="215">
        <f t="shared" si="9"/>
        <v>2147</v>
      </c>
      <c r="AF94" s="215">
        <f t="shared" si="9"/>
        <v>2404</v>
      </c>
      <c r="AG94" s="215">
        <f t="shared" si="9"/>
        <v>2112</v>
      </c>
      <c r="AH94" s="215">
        <f t="shared" si="9"/>
        <v>2188</v>
      </c>
      <c r="AI94" s="215">
        <f t="shared" si="9"/>
        <v>2234</v>
      </c>
      <c r="AJ94" s="215">
        <f t="shared" si="9"/>
        <v>2200</v>
      </c>
    </row>
    <row r="95" spans="1:36" x14ac:dyDescent="0.35">
      <c r="A95" s="20"/>
      <c r="B95" s="40"/>
      <c r="C95" s="223"/>
      <c r="D95" s="40"/>
      <c r="E95" s="40"/>
      <c r="F95" s="40"/>
      <c r="G95" s="40"/>
      <c r="H95" s="223">
        <f>SUM(B94:H94)</f>
        <v>16832</v>
      </c>
      <c r="I95" s="20"/>
      <c r="J95" s="223"/>
      <c r="K95" s="20"/>
      <c r="L95" s="20"/>
      <c r="M95" s="20"/>
      <c r="N95" s="124"/>
      <c r="O95" s="124">
        <f>SUM(I94:O94)</f>
        <v>16996</v>
      </c>
      <c r="P95" s="20"/>
      <c r="Q95" s="223"/>
      <c r="R95" s="20"/>
      <c r="S95" s="20"/>
      <c r="T95" s="20"/>
      <c r="U95" s="124"/>
      <c r="V95" s="22">
        <f>SUM(P94:V94)</f>
        <v>19297</v>
      </c>
      <c r="W95" s="20"/>
      <c r="X95" s="223"/>
      <c r="Y95" s="20"/>
      <c r="Z95" s="20"/>
      <c r="AA95" s="20"/>
      <c r="AB95" s="20"/>
      <c r="AC95" s="223">
        <f>SUM(W94:AC94)</f>
        <v>17398</v>
      </c>
      <c r="AD95" s="20"/>
      <c r="AE95" s="223"/>
      <c r="AF95" s="20"/>
      <c r="AG95" s="20"/>
      <c r="AH95" s="20"/>
      <c r="AI95" s="20"/>
      <c r="AJ95" s="223">
        <f>SUM(AD94:AJ94)</f>
        <v>15722</v>
      </c>
    </row>
    <row r="96" spans="1:36" x14ac:dyDescent="0.35">
      <c r="A96" s="20" t="s">
        <v>155</v>
      </c>
      <c r="B96" s="189">
        <f>Kwh!B329/'Wws=-pro&amp;sup '!B94</f>
        <v>0.5212207916070577</v>
      </c>
      <c r="C96" s="189">
        <f>Kwh!C329/'Wws=-pro&amp;sup '!C94</f>
        <v>0.44763092269326682</v>
      </c>
      <c r="D96" s="189">
        <f>Kwh!D329/'Wws=-pro&amp;sup '!D94</f>
        <v>0.5112813963388676</v>
      </c>
      <c r="E96" s="189">
        <f>Kwh!E329/'Wws=-pro&amp;sup '!E94</f>
        <v>0.51911976911976909</v>
      </c>
      <c r="F96" s="189">
        <f>Kwh!F329/'Wws=-pro&amp;sup '!F94</f>
        <v>0.41283124128312415</v>
      </c>
      <c r="G96" s="189">
        <f>Kwh!G329/'Wws=-pro&amp;sup '!G94</f>
        <v>0.36702127659574468</v>
      </c>
      <c r="H96" s="189">
        <f>Kwh!H329/'Wws=-pro&amp;sup '!H94</f>
        <v>0.47381443298969073</v>
      </c>
      <c r="I96" s="189">
        <f>Kwh!B304/'Wws=-pro&amp;sup '!I94</f>
        <v>8.7808702469619762E-2</v>
      </c>
      <c r="J96" s="189">
        <f>Kwh!C304/'Wws=-pro&amp;sup '!J94</f>
        <v>0.1518784972022382</v>
      </c>
      <c r="K96" s="189">
        <f>Kwh!D304/'Wws=-pro&amp;sup '!K94</f>
        <v>0.14774166314900802</v>
      </c>
      <c r="L96" s="189">
        <f>Kwh!E304/'Wws=-pro&amp;sup '!L94</f>
        <v>0.22021028037383178</v>
      </c>
      <c r="M96" s="189">
        <f>Kwh!F304/'Wws=-pro&amp;sup '!M94</f>
        <v>0.14913722267871815</v>
      </c>
      <c r="N96" s="189">
        <f>Kwh!G304/'Wws=-pro&amp;sup '!N94</f>
        <v>0.14253814663193151</v>
      </c>
      <c r="O96" s="189">
        <f>Kwh!H304/'Wws=-pro&amp;sup '!O94</f>
        <v>0.14045968624589567</v>
      </c>
      <c r="P96" s="189">
        <f>Kwh!B279/'Wws=-pro&amp;sup '!P94</f>
        <v>0.49738903394255873</v>
      </c>
      <c r="Q96" s="189">
        <f>Kwh!C279/'Wws=-pro&amp;sup '!Q94</f>
        <v>0.52943425076452599</v>
      </c>
      <c r="R96" s="189">
        <f>Kwh!D279/'Wws=-pro&amp;sup '!R94</f>
        <v>0.54696132596685088</v>
      </c>
      <c r="S96" s="189">
        <f>Kwh!E279/'Wws=-pro&amp;sup '!S94</f>
        <v>1.4058889303019009</v>
      </c>
      <c r="T96" s="189">
        <f>Kwh!F279/'Wws=-pro&amp;sup '!T94</f>
        <v>0.91960982172889338</v>
      </c>
      <c r="U96" s="189">
        <f>Kwh!G279/'Wws=-pro&amp;sup '!U94</f>
        <v>0.58648648648648649</v>
      </c>
      <c r="V96" s="189">
        <f>Kwh!H279/'Wws=-pro&amp;sup '!V94</f>
        <v>0.66097987751531062</v>
      </c>
      <c r="W96" s="216">
        <f>Kwh!J280/'Wws=-pro&amp;sup '!W94</f>
        <v>1.4825750242013553</v>
      </c>
      <c r="X96" s="216">
        <f>Kwh!K280/'Wws=-pro&amp;sup '!X94</f>
        <v>1.2056408425562299</v>
      </c>
      <c r="Y96" s="216">
        <f>Kwh!L280/'Wws=-pro&amp;sup '!Y94</f>
        <v>1.1839546191247974</v>
      </c>
      <c r="Z96" s="216">
        <f>Kwh!M280/'Wws=-pro&amp;sup '!Z94</f>
        <v>1.2558052434456928</v>
      </c>
      <c r="AA96" s="216">
        <f>Kwh!N280/'Wws=-pro&amp;sup '!AA94</f>
        <v>1.4121085594989562</v>
      </c>
      <c r="AB96" s="216">
        <f>Kwh!O280/'Wws=-pro&amp;sup '!AB94</f>
        <v>1.3317288407541115</v>
      </c>
      <c r="AC96" s="216">
        <f>Kwh!P280/'Wws=-pro&amp;sup '!AC94</f>
        <v>1.1544910179640719</v>
      </c>
      <c r="AD96" s="216">
        <f>Kwh!B298/'Wws=-pro&amp;sup '!AD94</f>
        <v>1.2736971686499794</v>
      </c>
      <c r="AE96" s="216">
        <f>Kwh!C298/'Wws=-pro&amp;sup '!AE94</f>
        <v>1.43921751280857</v>
      </c>
      <c r="AF96" s="216">
        <f>Kwh!D298/'Wws=-pro&amp;sup '!AF94</f>
        <v>1.3173876871880199</v>
      </c>
      <c r="AG96" s="216">
        <f>Kwh!E298/'Wws=-pro&amp;sup '!AG94</f>
        <v>1.3944128787878789</v>
      </c>
      <c r="AH96" s="216">
        <f>Kwh!F298/'Wws=-pro&amp;sup '!AH94</f>
        <v>1.5059414990859232</v>
      </c>
      <c r="AI96" s="216">
        <f>Kwh!G298/'Wws=-pro&amp;sup '!AI94</f>
        <v>1.4252461951656221</v>
      </c>
      <c r="AJ96" s="216">
        <f>Kwh!H298/'Wws=-pro&amp;sup '!AJ94</f>
        <v>1.4645454545454546</v>
      </c>
    </row>
    <row r="97" spans="1:36" x14ac:dyDescent="0.35">
      <c r="A97" s="21"/>
      <c r="B97" s="218">
        <f>B94+production!J300+production!J302</f>
        <v>3173</v>
      </c>
      <c r="C97" s="218">
        <f>C94+production!K300+production!K302</f>
        <v>3484</v>
      </c>
      <c r="D97" s="218">
        <f>D94+production!L300+production!L302</f>
        <v>3223</v>
      </c>
      <c r="E97" s="218">
        <f>E94+production!M300+production!M302</f>
        <v>3503</v>
      </c>
      <c r="F97" s="218">
        <f>F94+production!N300+production!N302</f>
        <v>3012</v>
      </c>
      <c r="G97" s="218">
        <f>G94+production!O300+production!O302</f>
        <v>3401</v>
      </c>
      <c r="H97" s="218">
        <f>H94+production!P300+production!P302</f>
        <v>3375</v>
      </c>
      <c r="I97" s="218">
        <f>I94+production!E319+production!E321</f>
        <v>3502</v>
      </c>
      <c r="J97" s="218">
        <f>J94+production!F319+production!F321</f>
        <v>3812</v>
      </c>
      <c r="K97" s="218">
        <f>K94+production!G319+production!G321</f>
        <v>3175</v>
      </c>
      <c r="L97" s="218">
        <f>L94+production!H319+production!H321</f>
        <v>2640</v>
      </c>
      <c r="M97" s="218">
        <f>M94+production!F319+production!F321</f>
        <v>3744</v>
      </c>
      <c r="N97" s="218">
        <f>N94+production!G319+production!G321</f>
        <v>3493</v>
      </c>
      <c r="O97" s="218">
        <f>O94+production!H319+production!H321</f>
        <v>3669</v>
      </c>
      <c r="P97" s="67">
        <f>P94+production!B292+production!B294</f>
        <v>4062</v>
      </c>
      <c r="Q97" s="67">
        <f>Q94+production!C292+production!C294</f>
        <v>3435</v>
      </c>
      <c r="R97" s="67">
        <f>R94+production!D292+production!D294</f>
        <v>3668</v>
      </c>
      <c r="S97" s="67">
        <f>S94+production!E292+production!E294</f>
        <v>5485</v>
      </c>
      <c r="T97" s="67">
        <f>T94+production!F292+production!F294</f>
        <v>4897</v>
      </c>
      <c r="U97" s="67">
        <f>U94+production!G292+production!G294</f>
        <v>4159</v>
      </c>
      <c r="V97" s="67">
        <f>V94+production!H292+production!H294</f>
        <v>3687</v>
      </c>
      <c r="W97" s="67">
        <f>W94+production!J292+production!J294</f>
        <v>5801</v>
      </c>
      <c r="X97" s="67">
        <f>X94+production!K292+production!K294</f>
        <v>5827</v>
      </c>
      <c r="Y97" s="67">
        <f>Y94+production!L292+production!L294</f>
        <v>3693</v>
      </c>
      <c r="Z97" s="67">
        <f>Z94+production!M292+production!M294</f>
        <v>5734</v>
      </c>
      <c r="AA97" s="67">
        <f>AA94+production!N292+production!N294</f>
        <v>5724</v>
      </c>
      <c r="AB97" s="67">
        <f>AB94+production!O292+production!O294</f>
        <v>4968</v>
      </c>
      <c r="AC97" s="67">
        <f>AC94+production!P292+production!P294</f>
        <v>4128</v>
      </c>
      <c r="AD97" s="67">
        <f>AD94+production!B311+production!B313</f>
        <v>3635</v>
      </c>
      <c r="AE97" s="67">
        <f>AE94+production!C311+production!C313</f>
        <v>3336</v>
      </c>
      <c r="AF97" s="67">
        <f>AF94+production!D311+production!D313</f>
        <v>3667</v>
      </c>
      <c r="AG97" s="67">
        <f>AG94+production!E311+production!E313</f>
        <v>4941</v>
      </c>
      <c r="AH97" s="67">
        <f>AH94+production!F311+production!F313</f>
        <v>5430</v>
      </c>
      <c r="AI97" s="67">
        <f>AI94+production!G311+production!G313</f>
        <v>5194</v>
      </c>
      <c r="AJ97" s="67">
        <f>AJ94+production!H311+production!H313</f>
        <v>3709</v>
      </c>
    </row>
    <row r="98" spans="1:36" ht="15.5" x14ac:dyDescent="0.35">
      <c r="A98" s="21"/>
      <c r="B98" s="218"/>
      <c r="C98" s="32"/>
      <c r="D98" s="218"/>
      <c r="E98" s="218"/>
      <c r="F98" s="218"/>
      <c r="G98" s="218"/>
      <c r="H98" s="225">
        <f>SUM(B97:G97)</f>
        <v>19796</v>
      </c>
      <c r="I98" s="21"/>
      <c r="J98" s="21"/>
      <c r="K98" s="21"/>
      <c r="L98" s="67"/>
      <c r="M98" s="21"/>
      <c r="N98" s="21"/>
      <c r="O98" s="220">
        <f>SUM(D97:J97)</f>
        <v>23828</v>
      </c>
      <c r="P98" s="21"/>
      <c r="Q98" s="21"/>
      <c r="R98" s="21"/>
      <c r="S98" s="219"/>
      <c r="T98" s="21"/>
      <c r="U98" s="21"/>
      <c r="V98" s="220">
        <f>SUM(K97:Q97)</f>
        <v>24218</v>
      </c>
      <c r="W98" s="21"/>
      <c r="X98" s="21"/>
      <c r="Y98" s="21"/>
      <c r="Z98" s="220"/>
      <c r="AA98" s="21"/>
      <c r="AB98" s="21"/>
      <c r="AC98" s="220">
        <f>SUM(R97:X97)</f>
        <v>33524</v>
      </c>
      <c r="AD98" s="21"/>
      <c r="AE98" s="21"/>
      <c r="AF98" s="21"/>
      <c r="AG98" s="220"/>
      <c r="AH98" s="21"/>
      <c r="AI98" s="21"/>
      <c r="AJ98" s="220">
        <f>SUM(Y97:AE97)</f>
        <v>31218</v>
      </c>
    </row>
    <row r="100" spans="1:36" x14ac:dyDescent="0.3">
      <c r="A100" s="16"/>
      <c r="B100" s="226" t="s">
        <v>1318</v>
      </c>
      <c r="C100" s="226" t="s">
        <v>1319</v>
      </c>
      <c r="D100" s="226" t="s">
        <v>1320</v>
      </c>
      <c r="E100" s="226" t="s">
        <v>1321</v>
      </c>
      <c r="F100" s="226" t="s">
        <v>1322</v>
      </c>
      <c r="G100" s="226" t="s">
        <v>1323</v>
      </c>
      <c r="H100" s="226" t="s">
        <v>1324</v>
      </c>
      <c r="I100" s="226" t="s">
        <v>1339</v>
      </c>
      <c r="J100" s="226" t="s">
        <v>1340</v>
      </c>
      <c r="K100" s="226" t="s">
        <v>1341</v>
      </c>
      <c r="L100" s="226" t="s">
        <v>1342</v>
      </c>
      <c r="M100" s="226" t="s">
        <v>1343</v>
      </c>
      <c r="N100" s="226" t="s">
        <v>1344</v>
      </c>
      <c r="O100" s="226" t="s">
        <v>1345</v>
      </c>
      <c r="P100" s="226" t="s">
        <v>1346</v>
      </c>
      <c r="Q100" s="226" t="s">
        <v>1347</v>
      </c>
      <c r="R100" s="226" t="s">
        <v>1348</v>
      </c>
      <c r="S100" s="226" t="s">
        <v>1349</v>
      </c>
      <c r="T100" s="226" t="s">
        <v>1350</v>
      </c>
      <c r="U100" s="226" t="s">
        <v>1351</v>
      </c>
      <c r="V100" s="226" t="s">
        <v>1352</v>
      </c>
      <c r="W100" s="226" t="s">
        <v>1353</v>
      </c>
      <c r="X100" s="226" t="s">
        <v>1354</v>
      </c>
      <c r="Y100" s="226" t="s">
        <v>1355</v>
      </c>
      <c r="Z100" s="226" t="s">
        <v>1356</v>
      </c>
      <c r="AA100" s="226" t="s">
        <v>1357</v>
      </c>
      <c r="AB100" s="226" t="s">
        <v>1358</v>
      </c>
      <c r="AC100" s="226" t="s">
        <v>1359</v>
      </c>
      <c r="AD100" s="226" t="s">
        <v>1360</v>
      </c>
      <c r="AE100" s="226" t="s">
        <v>1361</v>
      </c>
      <c r="AF100" s="226" t="s">
        <v>1362</v>
      </c>
      <c r="AG100" s="226" t="s">
        <v>1363</v>
      </c>
      <c r="AH100" s="226" t="s">
        <v>1364</v>
      </c>
      <c r="AI100" s="226" t="s">
        <v>1365</v>
      </c>
      <c r="AJ100" s="226" t="s">
        <v>1366</v>
      </c>
    </row>
    <row r="101" spans="1:36" x14ac:dyDescent="0.35">
      <c r="A101" s="20" t="s">
        <v>3</v>
      </c>
      <c r="B101" s="23">
        <v>612</v>
      </c>
      <c r="C101" s="20">
        <v>613</v>
      </c>
      <c r="D101" s="20">
        <v>681</v>
      </c>
      <c r="E101" s="20">
        <v>623</v>
      </c>
      <c r="F101" s="20">
        <v>629</v>
      </c>
      <c r="G101" s="20">
        <v>629</v>
      </c>
      <c r="H101" s="20">
        <v>674</v>
      </c>
      <c r="I101" s="20">
        <v>630</v>
      </c>
      <c r="J101" s="20">
        <v>649</v>
      </c>
      <c r="K101" s="20">
        <v>673</v>
      </c>
      <c r="L101" s="20">
        <v>665</v>
      </c>
      <c r="M101" s="20">
        <v>479</v>
      </c>
      <c r="N101" s="20">
        <v>666</v>
      </c>
      <c r="O101" s="20">
        <v>654</v>
      </c>
      <c r="P101" s="20">
        <v>588</v>
      </c>
      <c r="Q101" s="20">
        <v>568</v>
      </c>
      <c r="R101" s="20">
        <v>545</v>
      </c>
      <c r="S101" s="20">
        <v>377</v>
      </c>
      <c r="T101" s="20">
        <v>642</v>
      </c>
      <c r="U101" s="20">
        <v>538</v>
      </c>
      <c r="V101" s="20">
        <v>663</v>
      </c>
      <c r="W101" s="20">
        <v>653</v>
      </c>
      <c r="X101" s="20">
        <v>658</v>
      </c>
      <c r="Y101" s="20">
        <v>589</v>
      </c>
      <c r="Z101" s="20">
        <v>622</v>
      </c>
      <c r="AA101" s="20">
        <v>598</v>
      </c>
      <c r="AB101" s="20">
        <v>575</v>
      </c>
      <c r="AC101" s="20">
        <v>586</v>
      </c>
      <c r="AD101" s="19">
        <v>626</v>
      </c>
      <c r="AE101" s="19">
        <v>648</v>
      </c>
      <c r="AF101" s="23">
        <v>643</v>
      </c>
      <c r="AG101" s="20">
        <v>619</v>
      </c>
      <c r="AH101" s="20">
        <v>644</v>
      </c>
      <c r="AI101" s="20">
        <v>694</v>
      </c>
      <c r="AJ101" s="20">
        <v>538</v>
      </c>
    </row>
    <row r="102" spans="1:36" x14ac:dyDescent="0.35">
      <c r="A102" s="20" t="s">
        <v>506</v>
      </c>
      <c r="B102" s="23">
        <v>261</v>
      </c>
      <c r="C102" s="20">
        <v>470</v>
      </c>
      <c r="D102" s="20">
        <v>393</v>
      </c>
      <c r="E102" s="20">
        <v>285</v>
      </c>
      <c r="F102" s="20">
        <v>387</v>
      </c>
      <c r="G102" s="20">
        <v>392</v>
      </c>
      <c r="H102" s="20">
        <v>264</v>
      </c>
      <c r="I102" s="20">
        <v>398</v>
      </c>
      <c r="J102" s="20">
        <v>408</v>
      </c>
      <c r="K102" s="20">
        <v>347</v>
      </c>
      <c r="L102" s="20">
        <v>415</v>
      </c>
      <c r="M102" s="20">
        <v>405</v>
      </c>
      <c r="N102" s="20">
        <v>279</v>
      </c>
      <c r="O102" s="20">
        <v>369</v>
      </c>
      <c r="P102" s="20">
        <v>372</v>
      </c>
      <c r="Q102" s="20">
        <v>435</v>
      </c>
      <c r="R102" s="20">
        <v>430</v>
      </c>
      <c r="S102" s="20">
        <v>398</v>
      </c>
      <c r="T102" s="20">
        <v>321</v>
      </c>
      <c r="U102" s="20">
        <v>376</v>
      </c>
      <c r="V102" s="20">
        <v>332</v>
      </c>
      <c r="W102" s="20">
        <v>226</v>
      </c>
      <c r="X102" s="20">
        <v>430</v>
      </c>
      <c r="Y102" s="20">
        <v>415</v>
      </c>
      <c r="Z102" s="20">
        <v>347</v>
      </c>
      <c r="AA102" s="20">
        <v>388</v>
      </c>
      <c r="AB102" s="20">
        <v>162</v>
      </c>
      <c r="AC102" s="20">
        <v>351</v>
      </c>
      <c r="AD102" s="20">
        <v>404</v>
      </c>
      <c r="AE102" s="20">
        <v>397</v>
      </c>
      <c r="AF102" s="20">
        <v>444</v>
      </c>
      <c r="AG102" s="20">
        <v>412</v>
      </c>
      <c r="AH102" s="20">
        <v>419</v>
      </c>
      <c r="AI102" s="20">
        <v>378</v>
      </c>
      <c r="AJ102" s="20">
        <v>382</v>
      </c>
    </row>
    <row r="103" spans="1:36" x14ac:dyDescent="0.35">
      <c r="A103" s="20" t="s">
        <v>507</v>
      </c>
      <c r="B103" s="23">
        <v>211</v>
      </c>
      <c r="C103" s="20">
        <v>396</v>
      </c>
      <c r="D103" s="20">
        <v>277</v>
      </c>
      <c r="E103" s="20">
        <v>291</v>
      </c>
      <c r="F103" s="20">
        <v>261</v>
      </c>
      <c r="G103" s="20">
        <v>369</v>
      </c>
      <c r="H103" s="20">
        <v>144</v>
      </c>
      <c r="I103" s="20">
        <v>290</v>
      </c>
      <c r="J103" s="20">
        <v>264</v>
      </c>
      <c r="K103" s="20">
        <v>196</v>
      </c>
      <c r="L103" s="20">
        <v>275</v>
      </c>
      <c r="M103" s="20">
        <v>244</v>
      </c>
      <c r="N103" s="20">
        <v>331</v>
      </c>
      <c r="O103" s="20">
        <v>326</v>
      </c>
      <c r="P103" s="20">
        <v>238</v>
      </c>
      <c r="Q103" s="20">
        <v>344</v>
      </c>
      <c r="R103" s="20">
        <v>272</v>
      </c>
      <c r="S103" s="20">
        <v>336</v>
      </c>
      <c r="T103" s="20">
        <v>328</v>
      </c>
      <c r="U103" s="20">
        <v>304</v>
      </c>
      <c r="V103" s="20">
        <v>264</v>
      </c>
      <c r="W103" s="20">
        <v>268</v>
      </c>
      <c r="X103" s="20">
        <v>336</v>
      </c>
      <c r="Y103" s="20">
        <v>301</v>
      </c>
      <c r="Z103" s="20">
        <v>233</v>
      </c>
      <c r="AA103" s="20">
        <v>264</v>
      </c>
      <c r="AB103" s="20">
        <v>229</v>
      </c>
      <c r="AC103" s="20">
        <v>299</v>
      </c>
      <c r="AD103" s="20">
        <v>282</v>
      </c>
      <c r="AE103" s="20">
        <v>372</v>
      </c>
      <c r="AF103" s="20">
        <v>244</v>
      </c>
      <c r="AG103" s="20">
        <v>261</v>
      </c>
      <c r="AH103" s="20">
        <v>280</v>
      </c>
      <c r="AI103" s="20">
        <v>253</v>
      </c>
      <c r="AJ103" s="20">
        <v>50</v>
      </c>
    </row>
    <row r="104" spans="1:36" x14ac:dyDescent="0.35">
      <c r="A104" s="20" t="s">
        <v>508</v>
      </c>
      <c r="B104" s="19">
        <v>982</v>
      </c>
      <c r="C104" s="20">
        <v>1331</v>
      </c>
      <c r="D104" s="20">
        <v>1676</v>
      </c>
      <c r="E104" s="20">
        <v>1396</v>
      </c>
      <c r="F104" s="20">
        <v>1610</v>
      </c>
      <c r="G104" s="20">
        <v>1602</v>
      </c>
      <c r="H104" s="20">
        <v>275</v>
      </c>
      <c r="I104" s="20">
        <v>1114</v>
      </c>
      <c r="J104" s="20">
        <v>1182</v>
      </c>
      <c r="K104" s="20">
        <v>1095</v>
      </c>
      <c r="L104" s="20">
        <v>1358</v>
      </c>
      <c r="M104" s="20">
        <v>918</v>
      </c>
      <c r="N104" s="20">
        <v>1437</v>
      </c>
      <c r="O104" s="20">
        <v>1499</v>
      </c>
      <c r="P104" s="20">
        <v>1013</v>
      </c>
      <c r="Q104" s="20">
        <v>1308</v>
      </c>
      <c r="R104" s="20">
        <v>1154</v>
      </c>
      <c r="S104" s="20">
        <v>1455</v>
      </c>
      <c r="T104" s="20">
        <v>1648</v>
      </c>
      <c r="U104" s="20">
        <v>688</v>
      </c>
      <c r="V104" s="20">
        <v>1302</v>
      </c>
      <c r="W104" s="20">
        <v>659</v>
      </c>
      <c r="X104" s="20">
        <v>1428</v>
      </c>
      <c r="Y104" s="20">
        <v>1394</v>
      </c>
      <c r="Z104" s="20">
        <v>1651</v>
      </c>
      <c r="AA104" s="20">
        <v>1667</v>
      </c>
      <c r="AB104" s="20">
        <v>1363</v>
      </c>
      <c r="AC104" s="20">
        <v>1348</v>
      </c>
      <c r="AD104" s="20">
        <v>1432</v>
      </c>
      <c r="AE104" s="20">
        <v>1531</v>
      </c>
      <c r="AF104" s="20">
        <v>1380</v>
      </c>
      <c r="AG104" s="20">
        <v>140</v>
      </c>
      <c r="AH104" s="20">
        <v>1457</v>
      </c>
      <c r="AI104" s="20">
        <v>1102</v>
      </c>
      <c r="AJ104" s="20">
        <v>1075</v>
      </c>
    </row>
    <row r="105" spans="1:36" x14ac:dyDescent="0.35">
      <c r="A105" s="20" t="s">
        <v>11</v>
      </c>
      <c r="B105" s="215">
        <f>SUM(B101:B104)</f>
        <v>2066</v>
      </c>
      <c r="C105" s="215">
        <f>SUM(C101:C104)</f>
        <v>2810</v>
      </c>
      <c r="D105" s="215">
        <f>SUM(D101:D104)</f>
        <v>3027</v>
      </c>
      <c r="E105" s="215">
        <f>SUM(E101:E104)</f>
        <v>2595</v>
      </c>
      <c r="F105" s="215">
        <f>SUM(F101:F104)</f>
        <v>2887</v>
      </c>
      <c r="G105" s="215">
        <f t="shared" ref="G105:AJ105" si="10">SUM(G101:G104)</f>
        <v>2992</v>
      </c>
      <c r="H105" s="215">
        <f t="shared" si="10"/>
        <v>1357</v>
      </c>
      <c r="I105" s="215">
        <f t="shared" si="10"/>
        <v>2432</v>
      </c>
      <c r="J105" s="215">
        <f t="shared" si="10"/>
        <v>2503</v>
      </c>
      <c r="K105" s="215">
        <f t="shared" si="10"/>
        <v>2311</v>
      </c>
      <c r="L105" s="215">
        <f t="shared" si="10"/>
        <v>2713</v>
      </c>
      <c r="M105" s="215">
        <f t="shared" si="10"/>
        <v>2046</v>
      </c>
      <c r="N105" s="215">
        <f t="shared" si="10"/>
        <v>2713</v>
      </c>
      <c r="O105" s="215">
        <f t="shared" si="10"/>
        <v>2848</v>
      </c>
      <c r="P105" s="215">
        <f t="shared" si="10"/>
        <v>2211</v>
      </c>
      <c r="Q105" s="215">
        <f t="shared" si="10"/>
        <v>2655</v>
      </c>
      <c r="R105" s="215">
        <f t="shared" si="10"/>
        <v>2401</v>
      </c>
      <c r="S105" s="215">
        <f t="shared" si="10"/>
        <v>2566</v>
      </c>
      <c r="T105" s="215">
        <f t="shared" si="10"/>
        <v>2939</v>
      </c>
      <c r="U105" s="215">
        <f t="shared" si="10"/>
        <v>1906</v>
      </c>
      <c r="V105" s="215">
        <f t="shared" si="10"/>
        <v>2561</v>
      </c>
      <c r="W105" s="215">
        <f t="shared" si="10"/>
        <v>1806</v>
      </c>
      <c r="X105" s="215">
        <f t="shared" si="10"/>
        <v>2852</v>
      </c>
      <c r="Y105" s="215">
        <f t="shared" si="10"/>
        <v>2699</v>
      </c>
      <c r="Z105" s="215">
        <f t="shared" si="10"/>
        <v>2853</v>
      </c>
      <c r="AA105" s="215">
        <f t="shared" si="10"/>
        <v>2917</v>
      </c>
      <c r="AB105" s="215">
        <f t="shared" si="10"/>
        <v>2329</v>
      </c>
      <c r="AC105" s="215">
        <f t="shared" si="10"/>
        <v>2584</v>
      </c>
      <c r="AD105" s="215">
        <f t="shared" si="10"/>
        <v>2744</v>
      </c>
      <c r="AE105" s="215">
        <f t="shared" si="10"/>
        <v>2948</v>
      </c>
      <c r="AF105" s="215">
        <f t="shared" si="10"/>
        <v>2711</v>
      </c>
      <c r="AG105" s="215">
        <f t="shared" si="10"/>
        <v>1432</v>
      </c>
      <c r="AH105" s="215">
        <f t="shared" si="10"/>
        <v>2800</v>
      </c>
      <c r="AI105" s="215">
        <f t="shared" si="10"/>
        <v>2427</v>
      </c>
      <c r="AJ105" s="215">
        <f t="shared" si="10"/>
        <v>2045</v>
      </c>
    </row>
    <row r="106" spans="1:36" x14ac:dyDescent="0.35">
      <c r="A106" s="20"/>
      <c r="B106" s="40"/>
      <c r="C106" s="223"/>
      <c r="D106" s="40"/>
      <c r="E106" s="40"/>
      <c r="F106" s="40"/>
      <c r="G106" s="40"/>
      <c r="H106" s="223">
        <f>SUM(B105:H105)</f>
        <v>17734</v>
      </c>
      <c r="I106" s="20"/>
      <c r="J106" s="223"/>
      <c r="K106" s="20"/>
      <c r="L106" s="20"/>
      <c r="M106" s="20"/>
      <c r="N106" s="124"/>
      <c r="O106" s="124">
        <f>SUM(I105:O105)</f>
        <v>17566</v>
      </c>
      <c r="P106" s="20"/>
      <c r="Q106" s="223"/>
      <c r="R106" s="20"/>
      <c r="S106" s="20"/>
      <c r="T106" s="20"/>
      <c r="U106" s="124"/>
      <c r="V106" s="22">
        <f>SUM(P105:V105)</f>
        <v>17239</v>
      </c>
      <c r="W106" s="20"/>
      <c r="X106" s="223"/>
      <c r="Y106" s="20"/>
      <c r="Z106" s="20"/>
      <c r="AA106" s="20"/>
      <c r="AB106" s="20"/>
      <c r="AC106" s="223">
        <f>SUM(W105:AC105)</f>
        <v>18040</v>
      </c>
      <c r="AD106" s="20"/>
      <c r="AE106" s="223"/>
      <c r="AF106" s="20"/>
      <c r="AG106" s="20"/>
      <c r="AH106" s="20"/>
      <c r="AI106" s="20"/>
      <c r="AJ106" s="223">
        <f>SUM(AD105:AJ105)</f>
        <v>17107</v>
      </c>
    </row>
    <row r="107" spans="1:36" x14ac:dyDescent="0.35">
      <c r="A107" s="20" t="s">
        <v>155</v>
      </c>
      <c r="B107" s="189">
        <f>Kwh!B340/'Wws=-pro&amp;sup '!B105</f>
        <v>1.4520813165537271E-3</v>
      </c>
      <c r="C107" s="189">
        <f>Kwh!C340/'Wws=-pro&amp;sup '!C105</f>
        <v>0.13345195729537365</v>
      </c>
      <c r="D107" s="189">
        <f>Kwh!D340/'Wws=-pro&amp;sup '!D105</f>
        <v>0.12322431450280806</v>
      </c>
      <c r="E107" s="189">
        <f>Kwh!E340/'Wws=-pro&amp;sup '!E105</f>
        <v>0.14951830443159922</v>
      </c>
      <c r="F107" s="189">
        <f>Kwh!F340/'Wws=-pro&amp;sup '!F105</f>
        <v>0.24315898856944926</v>
      </c>
      <c r="G107" s="189">
        <f>Kwh!G340/'Wws=-pro&amp;sup '!G105</f>
        <v>7.9879679144385027E-2</v>
      </c>
      <c r="H107" s="189">
        <f>Kwh!H340/'Wws=-pro&amp;sup '!H105</f>
        <v>0.27413411938098747</v>
      </c>
      <c r="I107" s="189">
        <f>Kwh!B315/'Wws=-pro&amp;sup '!I105</f>
        <v>0.66981907894736847</v>
      </c>
      <c r="J107" s="189">
        <f>Kwh!C315/'Wws=-pro&amp;sup '!J105</f>
        <v>0.56052736715940876</v>
      </c>
      <c r="K107" s="189">
        <f>Kwh!D315/'Wws=-pro&amp;sup '!K105</f>
        <v>0.49069666810904372</v>
      </c>
      <c r="L107" s="189">
        <f>Kwh!E315/'Wws=-pro&amp;sup '!L105</f>
        <v>1.6542572797640989</v>
      </c>
      <c r="M107" s="189">
        <f>Kwh!F315/'Wws=-pro&amp;sup '!M105</f>
        <v>1.9315738025415445</v>
      </c>
      <c r="N107" s="189">
        <f>Kwh!G315/'Wws=-pro&amp;sup '!N105</f>
        <v>0.65020272760781428</v>
      </c>
      <c r="O107" s="189">
        <f>Kwh!H315/'Wws=-pro&amp;sup '!O105</f>
        <v>0.5452949438202247</v>
      </c>
      <c r="P107" s="189">
        <f>Kwh!B290/'Wws=-pro&amp;sup '!P105</f>
        <v>0</v>
      </c>
      <c r="Q107" s="189">
        <f>Kwh!C290/'Wws=-pro&amp;sup '!Q105</f>
        <v>0</v>
      </c>
      <c r="R107" s="189">
        <f>Kwh!D290/'Wws=-pro&amp;sup '!R105</f>
        <v>0</v>
      </c>
      <c r="S107" s="189">
        <f>Kwh!E290/'Wws=-pro&amp;sup '!S105</f>
        <v>0</v>
      </c>
      <c r="T107" s="189">
        <f>Kwh!F290/'Wws=-pro&amp;sup '!T105</f>
        <v>0</v>
      </c>
      <c r="U107" s="189">
        <f>Kwh!G290/'Wws=-pro&amp;sup '!U105</f>
        <v>0</v>
      </c>
      <c r="V107" s="189">
        <f>Kwh!H290/'Wws=-pro&amp;sup '!V105</f>
        <v>0</v>
      </c>
      <c r="W107" s="216" t="e">
        <f>Kwh!J291/'Wws=-pro&amp;sup '!W105</f>
        <v>#VALUE!</v>
      </c>
      <c r="X107" s="216" t="e">
        <f>Kwh!K291/'Wws=-pro&amp;sup '!X105</f>
        <v>#VALUE!</v>
      </c>
      <c r="Y107" s="216" t="e">
        <f>Kwh!L291/'Wws=-pro&amp;sup '!Y105</f>
        <v>#VALUE!</v>
      </c>
      <c r="Z107" s="216" t="e">
        <f>Kwh!M291/'Wws=-pro&amp;sup '!Z105</f>
        <v>#VALUE!</v>
      </c>
      <c r="AA107" s="216" t="e">
        <f>Kwh!N291/'Wws=-pro&amp;sup '!AA105</f>
        <v>#VALUE!</v>
      </c>
      <c r="AB107" s="216" t="e">
        <f>Kwh!O291/'Wws=-pro&amp;sup '!AB105</f>
        <v>#VALUE!</v>
      </c>
      <c r="AC107" s="216" t="e">
        <f>Kwh!P291/'Wws=-pro&amp;sup '!AC105</f>
        <v>#VALUE!</v>
      </c>
      <c r="AD107" s="216" t="e">
        <f>Kwh!B309/'Wws=-pro&amp;sup '!AD105</f>
        <v>#VALUE!</v>
      </c>
      <c r="AE107" s="216" t="e">
        <f>Kwh!C309/'Wws=-pro&amp;sup '!AE105</f>
        <v>#VALUE!</v>
      </c>
      <c r="AF107" s="216" t="e">
        <f>Kwh!D309/'Wws=-pro&amp;sup '!AF105</f>
        <v>#VALUE!</v>
      </c>
      <c r="AG107" s="216" t="e">
        <f>Kwh!E309/'Wws=-pro&amp;sup '!AG105</f>
        <v>#VALUE!</v>
      </c>
      <c r="AH107" s="216" t="e">
        <f>Kwh!F309/'Wws=-pro&amp;sup '!AH105</f>
        <v>#VALUE!</v>
      </c>
      <c r="AI107" s="216" t="e">
        <f>Kwh!G309/'Wws=-pro&amp;sup '!AI105</f>
        <v>#VALUE!</v>
      </c>
      <c r="AJ107" s="216" t="e">
        <f>Kwh!H309/'Wws=-pro&amp;sup '!AJ105</f>
        <v>#VALUE!</v>
      </c>
    </row>
    <row r="108" spans="1:36" x14ac:dyDescent="0.35">
      <c r="A108" s="21"/>
      <c r="B108" s="218">
        <f>B105+production!J311+production!J313</f>
        <v>3111</v>
      </c>
      <c r="C108" s="218">
        <f>C105+production!K311+production!K313</f>
        <v>3734</v>
      </c>
      <c r="D108" s="218">
        <f>D105+production!L311+production!L313</f>
        <v>3930</v>
      </c>
      <c r="E108" s="218">
        <f>E105+production!M311+production!M313</f>
        <v>6110</v>
      </c>
      <c r="F108" s="218">
        <f>F105+production!N311+production!N313</f>
        <v>6126</v>
      </c>
      <c r="G108" s="218">
        <f>G105+production!O311+production!O313</f>
        <v>6449</v>
      </c>
      <c r="H108" s="218">
        <f>H105+production!P311+production!P313</f>
        <v>3049</v>
      </c>
      <c r="I108" s="218">
        <f>I105+production!E330+production!E332</f>
        <v>5963</v>
      </c>
      <c r="J108" s="218">
        <f>J105+production!F330+production!F332</f>
        <v>6240</v>
      </c>
      <c r="K108" s="218">
        <f>K105+production!G330+production!G332</f>
        <v>5453</v>
      </c>
      <c r="L108" s="218">
        <f>L105+production!H330+production!H332</f>
        <v>4250</v>
      </c>
      <c r="M108" s="218">
        <f>M105+production!F330+production!F332</f>
        <v>5783</v>
      </c>
      <c r="N108" s="218">
        <f>N105+production!G330+production!G332</f>
        <v>5855</v>
      </c>
      <c r="O108" s="218">
        <f>O105+production!H330+production!H332</f>
        <v>4385</v>
      </c>
      <c r="P108" s="67">
        <f>P105+production!B303+production!B305</f>
        <v>4857</v>
      </c>
      <c r="Q108" s="67">
        <f>Q105+production!C303+production!C305</f>
        <v>5059</v>
      </c>
      <c r="R108" s="67">
        <f>R105+production!D303+production!D305</f>
        <v>4954</v>
      </c>
      <c r="S108" s="67">
        <f>S105+production!E303+production!E305</f>
        <v>5409</v>
      </c>
      <c r="T108" s="67">
        <f>T105+production!F303+production!F305</f>
        <v>5723</v>
      </c>
      <c r="U108" s="67">
        <f>U105+production!G303+production!G305</f>
        <v>4136</v>
      </c>
      <c r="V108" s="67">
        <f>V105+production!H303+production!H305</f>
        <v>5332</v>
      </c>
      <c r="W108" s="67">
        <f>W105+production!J303+production!J305</f>
        <v>4795</v>
      </c>
      <c r="X108" s="67">
        <f>X105+production!K303+production!K305</f>
        <v>5737</v>
      </c>
      <c r="Y108" s="67">
        <f>Y105+production!L303+production!L305</f>
        <v>5402</v>
      </c>
      <c r="Z108" s="67">
        <f>Z105+production!M303+production!M305</f>
        <v>5448</v>
      </c>
      <c r="AA108" s="67">
        <f>AA105+production!N303+production!N305</f>
        <v>5601</v>
      </c>
      <c r="AB108" s="67">
        <f>AB105+production!O303+production!O305</f>
        <v>4831</v>
      </c>
      <c r="AC108" s="67">
        <f>AC105+production!P303+production!P305</f>
        <v>5334</v>
      </c>
      <c r="AD108" s="67">
        <f>AD105+production!B322+production!B324</f>
        <v>5168</v>
      </c>
      <c r="AE108" s="67">
        <f>AE105+production!C322+production!C324</f>
        <v>5925</v>
      </c>
      <c r="AF108" s="67">
        <f>AF105+production!D322+production!D324</f>
        <v>5394</v>
      </c>
      <c r="AG108" s="67">
        <f>AG105+production!E322+production!E324</f>
        <v>3655</v>
      </c>
      <c r="AH108" s="67">
        <f>AH105+production!F322+production!F324</f>
        <v>5523</v>
      </c>
      <c r="AI108" s="67">
        <f>AI105+production!G322+production!G324</f>
        <v>5093</v>
      </c>
      <c r="AJ108" s="67">
        <f>AJ105+production!H322+production!H324</f>
        <v>4723</v>
      </c>
    </row>
    <row r="109" spans="1:36" ht="15.5" x14ac:dyDescent="0.35">
      <c r="A109" s="21"/>
      <c r="B109" s="218"/>
      <c r="C109" s="32"/>
      <c r="D109" s="218"/>
      <c r="E109" s="218"/>
      <c r="F109" s="218"/>
      <c r="G109" s="218"/>
      <c r="H109" s="225">
        <f>SUM(B108:G108)</f>
        <v>29460</v>
      </c>
      <c r="I109" s="21"/>
      <c r="J109" s="21"/>
      <c r="K109" s="21"/>
      <c r="L109" s="67"/>
      <c r="M109" s="21"/>
      <c r="N109" s="21"/>
      <c r="O109" s="220">
        <f>SUM(D108:J108)</f>
        <v>37867</v>
      </c>
      <c r="P109" s="21"/>
      <c r="Q109" s="21"/>
      <c r="R109" s="21"/>
      <c r="S109" s="219"/>
      <c r="T109" s="21"/>
      <c r="U109" s="21"/>
      <c r="V109" s="220">
        <f>SUM(K108:Q108)</f>
        <v>35642</v>
      </c>
      <c r="W109" s="21"/>
      <c r="X109" s="21"/>
      <c r="Y109" s="21"/>
      <c r="Z109" s="220"/>
      <c r="AA109" s="21"/>
      <c r="AB109" s="21"/>
      <c r="AC109" s="220">
        <f>SUM(R108:X108)</f>
        <v>36086</v>
      </c>
      <c r="AD109" s="21"/>
      <c r="AE109" s="21"/>
      <c r="AF109" s="21"/>
      <c r="AG109" s="220"/>
      <c r="AH109" s="21"/>
      <c r="AI109" s="21"/>
      <c r="AJ109" s="220">
        <f>SUM(Y108:AE108)</f>
        <v>37709</v>
      </c>
    </row>
    <row r="111" spans="1:36" x14ac:dyDescent="0.3">
      <c r="A111" s="16"/>
      <c r="B111" s="226" t="s">
        <v>1455</v>
      </c>
      <c r="C111" s="226" t="s">
        <v>1456</v>
      </c>
      <c r="D111" s="226" t="s">
        <v>1457</v>
      </c>
      <c r="E111" s="226" t="s">
        <v>1458</v>
      </c>
      <c r="F111" s="226" t="s">
        <v>1459</v>
      </c>
      <c r="G111" s="226" t="s">
        <v>1460</v>
      </c>
      <c r="H111" s="226" t="s">
        <v>1461</v>
      </c>
      <c r="I111" s="226" t="s">
        <v>1462</v>
      </c>
      <c r="J111" s="226" t="s">
        <v>1463</v>
      </c>
      <c r="K111" s="226" t="s">
        <v>1464</v>
      </c>
      <c r="L111" s="226" t="s">
        <v>1465</v>
      </c>
      <c r="M111" s="226" t="s">
        <v>1466</v>
      </c>
      <c r="N111" s="226" t="s">
        <v>1467</v>
      </c>
      <c r="O111" s="226" t="s">
        <v>1470</v>
      </c>
      <c r="P111" s="226" t="s">
        <v>1472</v>
      </c>
      <c r="Q111" s="226" t="s">
        <v>1475</v>
      </c>
      <c r="R111" s="226" t="s">
        <v>1476</v>
      </c>
      <c r="S111" s="226" t="s">
        <v>1477</v>
      </c>
      <c r="T111" s="226" t="s">
        <v>1478</v>
      </c>
      <c r="U111" s="226" t="s">
        <v>1479</v>
      </c>
      <c r="V111" s="226" t="s">
        <v>1480</v>
      </c>
      <c r="W111" s="226" t="s">
        <v>1481</v>
      </c>
      <c r="X111" s="226" t="s">
        <v>1482</v>
      </c>
      <c r="Y111" s="226" t="s">
        <v>1483</v>
      </c>
      <c r="Z111" s="226" t="s">
        <v>1484</v>
      </c>
      <c r="AA111" s="226" t="s">
        <v>1485</v>
      </c>
      <c r="AB111" s="226" t="s">
        <v>1486</v>
      </c>
      <c r="AC111" s="226" t="s">
        <v>1487</v>
      </c>
      <c r="AD111" s="226" t="s">
        <v>1488</v>
      </c>
      <c r="AE111" s="226" t="s">
        <v>1489</v>
      </c>
      <c r="AF111" s="226" t="s">
        <v>1490</v>
      </c>
      <c r="AG111" s="226" t="s">
        <v>1491</v>
      </c>
      <c r="AH111" s="226" t="s">
        <v>1492</v>
      </c>
      <c r="AI111" s="226" t="s">
        <v>1493</v>
      </c>
      <c r="AJ111" s="226" t="s">
        <v>1508</v>
      </c>
    </row>
    <row r="112" spans="1:36" x14ac:dyDescent="0.35">
      <c r="A112" s="20" t="s">
        <v>3</v>
      </c>
      <c r="B112" s="23">
        <v>524</v>
      </c>
      <c r="C112" s="20">
        <v>649</v>
      </c>
      <c r="D112" s="20">
        <v>531</v>
      </c>
      <c r="E112" s="20">
        <v>531</v>
      </c>
      <c r="F112" s="20">
        <v>540</v>
      </c>
      <c r="G112" s="20">
        <v>694</v>
      </c>
      <c r="H112" s="20">
        <v>696</v>
      </c>
      <c r="I112" s="20">
        <v>533</v>
      </c>
      <c r="J112" s="20">
        <v>593</v>
      </c>
      <c r="K112" s="20">
        <v>634</v>
      </c>
      <c r="L112" s="20">
        <v>858</v>
      </c>
      <c r="M112" s="20">
        <v>697</v>
      </c>
      <c r="N112" s="20">
        <v>596</v>
      </c>
      <c r="O112" s="20">
        <v>596</v>
      </c>
      <c r="P112" s="20">
        <v>554</v>
      </c>
      <c r="Q112" s="20">
        <v>595</v>
      </c>
      <c r="R112" s="20">
        <v>591</v>
      </c>
      <c r="S112" s="20">
        <v>565</v>
      </c>
      <c r="T112" s="20">
        <v>606</v>
      </c>
      <c r="U112" s="20">
        <v>609</v>
      </c>
      <c r="V112" s="20">
        <v>403</v>
      </c>
      <c r="W112" s="20">
        <v>627</v>
      </c>
      <c r="X112" s="20">
        <v>652</v>
      </c>
      <c r="Y112" s="20">
        <v>560</v>
      </c>
      <c r="Z112" s="20">
        <v>628</v>
      </c>
      <c r="AA112" s="20">
        <v>546</v>
      </c>
      <c r="AB112" s="20">
        <v>565</v>
      </c>
      <c r="AC112" s="20">
        <v>629</v>
      </c>
      <c r="AD112" s="19">
        <v>522</v>
      </c>
      <c r="AE112" s="19">
        <v>570</v>
      </c>
      <c r="AF112" s="23">
        <v>662</v>
      </c>
      <c r="AG112" s="20">
        <v>525</v>
      </c>
      <c r="AH112" s="20">
        <v>322</v>
      </c>
      <c r="AI112" s="20">
        <v>650</v>
      </c>
      <c r="AJ112" s="20">
        <v>407</v>
      </c>
    </row>
    <row r="113" spans="1:37" x14ac:dyDescent="0.35">
      <c r="A113" s="20" t="s">
        <v>506</v>
      </c>
      <c r="B113" s="23">
        <v>294</v>
      </c>
      <c r="C113" s="20">
        <v>277</v>
      </c>
      <c r="D113" s="20">
        <v>402</v>
      </c>
      <c r="E113" s="20">
        <v>374</v>
      </c>
      <c r="F113" s="20">
        <v>129</v>
      </c>
      <c r="G113" s="20">
        <v>162</v>
      </c>
      <c r="H113" s="20">
        <v>168</v>
      </c>
      <c r="I113" s="20">
        <v>372</v>
      </c>
      <c r="J113" s="20">
        <v>422</v>
      </c>
      <c r="K113" s="20">
        <v>374</v>
      </c>
      <c r="L113" s="20">
        <v>355</v>
      </c>
      <c r="M113" s="20">
        <v>393</v>
      </c>
      <c r="N113" s="20">
        <v>295</v>
      </c>
      <c r="O113" s="20">
        <v>217</v>
      </c>
      <c r="P113" s="20">
        <v>327</v>
      </c>
      <c r="Q113" s="20">
        <v>366</v>
      </c>
      <c r="R113" s="20">
        <v>416</v>
      </c>
      <c r="S113" s="20">
        <v>368</v>
      </c>
      <c r="T113" s="20">
        <v>398</v>
      </c>
      <c r="U113" s="20">
        <v>389</v>
      </c>
      <c r="V113" s="20">
        <v>180</v>
      </c>
      <c r="W113" s="20">
        <v>341</v>
      </c>
      <c r="X113" s="20">
        <v>379</v>
      </c>
      <c r="Y113" s="20">
        <v>445</v>
      </c>
      <c r="Z113" s="20">
        <v>451</v>
      </c>
      <c r="AA113" s="20">
        <v>256</v>
      </c>
      <c r="AB113" s="20">
        <v>321</v>
      </c>
      <c r="AC113" s="20">
        <v>358</v>
      </c>
      <c r="AD113" s="20">
        <v>391</v>
      </c>
      <c r="AE113" s="20">
        <v>429</v>
      </c>
      <c r="AF113" s="20">
        <v>408</v>
      </c>
      <c r="AG113" s="20">
        <v>377</v>
      </c>
      <c r="AH113" s="20">
        <v>341</v>
      </c>
      <c r="AI113" s="20">
        <v>429</v>
      </c>
      <c r="AJ113" s="20">
        <v>336</v>
      </c>
    </row>
    <row r="114" spans="1:37" x14ac:dyDescent="0.35">
      <c r="A114" s="20" t="s">
        <v>507</v>
      </c>
      <c r="B114" s="23">
        <v>163</v>
      </c>
      <c r="C114" s="20">
        <v>234</v>
      </c>
      <c r="D114" s="20">
        <v>230</v>
      </c>
      <c r="E114" s="20">
        <v>239</v>
      </c>
      <c r="F114" s="20">
        <v>248</v>
      </c>
      <c r="G114" s="20">
        <v>214</v>
      </c>
      <c r="H114" s="20">
        <v>181</v>
      </c>
      <c r="I114" s="20">
        <v>220</v>
      </c>
      <c r="J114" s="20">
        <v>222</v>
      </c>
      <c r="K114" s="20">
        <v>187</v>
      </c>
      <c r="L114" s="20">
        <v>200</v>
      </c>
      <c r="M114" s="20">
        <v>226</v>
      </c>
      <c r="N114" s="20">
        <v>221</v>
      </c>
      <c r="O114" s="20">
        <v>193</v>
      </c>
      <c r="P114" s="20">
        <v>261</v>
      </c>
      <c r="Q114" s="20">
        <v>222</v>
      </c>
      <c r="R114" s="20">
        <v>220</v>
      </c>
      <c r="S114" s="20">
        <v>231</v>
      </c>
      <c r="T114" s="20">
        <v>244</v>
      </c>
      <c r="U114" s="20">
        <v>264</v>
      </c>
      <c r="V114" s="20">
        <v>166</v>
      </c>
      <c r="W114" s="20">
        <v>227</v>
      </c>
      <c r="X114" s="20">
        <v>221</v>
      </c>
      <c r="Y114" s="20">
        <v>291</v>
      </c>
      <c r="Z114" s="20">
        <v>327</v>
      </c>
      <c r="AA114" s="20">
        <v>225</v>
      </c>
      <c r="AB114" s="20">
        <v>199</v>
      </c>
      <c r="AC114" s="20">
        <v>284</v>
      </c>
      <c r="AD114" s="20">
        <v>308</v>
      </c>
      <c r="AE114" s="20">
        <v>264</v>
      </c>
      <c r="AF114" s="20">
        <v>300</v>
      </c>
      <c r="AG114" s="20">
        <v>280</v>
      </c>
      <c r="AH114" s="20">
        <v>246</v>
      </c>
      <c r="AI114" s="20">
        <v>304</v>
      </c>
      <c r="AJ114" s="20">
        <v>282</v>
      </c>
    </row>
    <row r="115" spans="1:37" x14ac:dyDescent="0.35">
      <c r="A115" s="20" t="s">
        <v>508</v>
      </c>
      <c r="B115" s="19">
        <v>1349</v>
      </c>
      <c r="C115" s="20">
        <v>751</v>
      </c>
      <c r="D115" s="20">
        <v>961</v>
      </c>
      <c r="E115" s="20">
        <v>1285</v>
      </c>
      <c r="F115" s="20">
        <v>1115</v>
      </c>
      <c r="G115" s="20">
        <v>397</v>
      </c>
      <c r="H115" s="20">
        <v>950</v>
      </c>
      <c r="I115" s="20">
        <v>1120</v>
      </c>
      <c r="J115" s="20">
        <v>1064</v>
      </c>
      <c r="K115" s="20">
        <v>1253</v>
      </c>
      <c r="L115" s="20">
        <v>861</v>
      </c>
      <c r="M115" s="20">
        <v>1314</v>
      </c>
      <c r="N115" s="20">
        <v>651</v>
      </c>
      <c r="O115" s="20">
        <v>800</v>
      </c>
      <c r="P115" s="20">
        <v>1085</v>
      </c>
      <c r="Q115" s="20">
        <v>1215</v>
      </c>
      <c r="R115" s="20">
        <v>1193</v>
      </c>
      <c r="S115" s="20">
        <v>1311</v>
      </c>
      <c r="T115" s="20">
        <v>1208</v>
      </c>
      <c r="U115" s="20">
        <v>1337</v>
      </c>
      <c r="V115" s="20">
        <v>468</v>
      </c>
      <c r="W115" s="20">
        <v>821</v>
      </c>
      <c r="X115" s="20">
        <v>1263</v>
      </c>
      <c r="Y115" s="20">
        <v>1292</v>
      </c>
      <c r="Z115" s="20">
        <v>1067</v>
      </c>
      <c r="AA115" s="20">
        <v>1155</v>
      </c>
      <c r="AB115" s="20">
        <v>863</v>
      </c>
      <c r="AC115" s="20">
        <v>1453</v>
      </c>
      <c r="AD115" s="20">
        <v>1191</v>
      </c>
      <c r="AE115" s="20">
        <v>1376</v>
      </c>
      <c r="AF115" s="20">
        <v>1473</v>
      </c>
      <c r="AG115" s="20">
        <v>1113</v>
      </c>
      <c r="AH115" s="20">
        <v>718</v>
      </c>
      <c r="AI115" s="20">
        <v>1591</v>
      </c>
      <c r="AJ115" s="20">
        <v>1069</v>
      </c>
    </row>
    <row r="116" spans="1:37" x14ac:dyDescent="0.35">
      <c r="A116" s="20" t="s">
        <v>11</v>
      </c>
      <c r="B116" s="215">
        <f>SUM(B112:B115)</f>
        <v>2330</v>
      </c>
      <c r="C116" s="215">
        <f>SUM(C112:C115)</f>
        <v>1911</v>
      </c>
      <c r="D116" s="215">
        <f>SUM(D112:D115)</f>
        <v>2124</v>
      </c>
      <c r="E116" s="215">
        <f>SUM(E112:E115)</f>
        <v>2429</v>
      </c>
      <c r="F116" s="215">
        <f>SUM(F112:F115)</f>
        <v>2032</v>
      </c>
      <c r="G116" s="215">
        <f t="shared" ref="G116:AJ116" si="11">SUM(G112:G115)</f>
        <v>1467</v>
      </c>
      <c r="H116" s="215">
        <f t="shared" si="11"/>
        <v>1995</v>
      </c>
      <c r="I116" s="215">
        <f t="shared" si="11"/>
        <v>2245</v>
      </c>
      <c r="J116" s="215">
        <f t="shared" si="11"/>
        <v>2301</v>
      </c>
      <c r="K116" s="215">
        <f t="shared" si="11"/>
        <v>2448</v>
      </c>
      <c r="L116" s="215">
        <f t="shared" si="11"/>
        <v>2274</v>
      </c>
      <c r="M116" s="215">
        <f t="shared" si="11"/>
        <v>2630</v>
      </c>
      <c r="N116" s="215">
        <f t="shared" si="11"/>
        <v>1763</v>
      </c>
      <c r="O116" s="215">
        <f t="shared" si="11"/>
        <v>1806</v>
      </c>
      <c r="P116" s="215">
        <f t="shared" si="11"/>
        <v>2227</v>
      </c>
      <c r="Q116" s="215">
        <f t="shared" si="11"/>
        <v>2398</v>
      </c>
      <c r="R116" s="215">
        <f t="shared" ref="R116:Y116" si="12">R115+R114+R113+R112</f>
        <v>2420</v>
      </c>
      <c r="S116" s="215">
        <f t="shared" si="12"/>
        <v>2475</v>
      </c>
      <c r="T116" s="215">
        <f t="shared" si="12"/>
        <v>2456</v>
      </c>
      <c r="U116" s="215">
        <f t="shared" si="12"/>
        <v>2599</v>
      </c>
      <c r="V116" s="215">
        <f t="shared" si="12"/>
        <v>1217</v>
      </c>
      <c r="W116" s="215">
        <f t="shared" si="12"/>
        <v>2016</v>
      </c>
      <c r="X116" s="215">
        <f t="shared" si="12"/>
        <v>2515</v>
      </c>
      <c r="Y116" s="215">
        <f t="shared" si="12"/>
        <v>2588</v>
      </c>
      <c r="Z116" s="215">
        <f t="shared" si="11"/>
        <v>2473</v>
      </c>
      <c r="AA116" s="215">
        <f t="shared" si="11"/>
        <v>2182</v>
      </c>
      <c r="AB116" s="215">
        <f t="shared" si="11"/>
        <v>1948</v>
      </c>
      <c r="AC116" s="215">
        <f t="shared" si="11"/>
        <v>2724</v>
      </c>
      <c r="AD116" s="215">
        <f t="shared" si="11"/>
        <v>2412</v>
      </c>
      <c r="AE116" s="215">
        <f t="shared" si="11"/>
        <v>2639</v>
      </c>
      <c r="AF116" s="215">
        <f t="shared" si="11"/>
        <v>2843</v>
      </c>
      <c r="AG116" s="215">
        <f t="shared" si="11"/>
        <v>2295</v>
      </c>
      <c r="AH116" s="215">
        <f t="shared" si="11"/>
        <v>1627</v>
      </c>
      <c r="AI116" s="215">
        <f t="shared" si="11"/>
        <v>2974</v>
      </c>
      <c r="AJ116" s="215">
        <f t="shared" si="11"/>
        <v>2094</v>
      </c>
    </row>
    <row r="117" spans="1:37" x14ac:dyDescent="0.35">
      <c r="A117" s="20"/>
      <c r="B117" s="40"/>
      <c r="C117" s="223"/>
      <c r="D117" s="40"/>
      <c r="E117" s="40"/>
      <c r="F117" s="40"/>
      <c r="G117" s="40"/>
      <c r="H117" s="223">
        <f>SUM(B116:H116)</f>
        <v>14288</v>
      </c>
      <c r="I117" s="20"/>
      <c r="J117" s="223"/>
      <c r="K117" s="20"/>
      <c r="L117" s="20"/>
      <c r="M117" s="20"/>
      <c r="N117" s="124"/>
      <c r="O117" s="124">
        <f>SUM(I116:O116)</f>
        <v>15467</v>
      </c>
      <c r="P117" s="20"/>
      <c r="Q117" s="223"/>
      <c r="R117" s="20"/>
      <c r="S117" s="20"/>
      <c r="T117" s="20"/>
      <c r="U117" s="124"/>
      <c r="V117" s="22">
        <f>SUM(P116:V116)</f>
        <v>15792</v>
      </c>
      <c r="W117" s="20"/>
      <c r="X117" s="223"/>
      <c r="Y117" s="20"/>
      <c r="Z117" s="20"/>
      <c r="AA117" s="20"/>
      <c r="AB117" s="20"/>
      <c r="AC117" s="223">
        <f>SUM(W116:AC116)</f>
        <v>16446</v>
      </c>
      <c r="AD117" s="20"/>
      <c r="AE117" s="223"/>
      <c r="AF117" s="20"/>
      <c r="AG117" s="20"/>
      <c r="AH117" s="20"/>
      <c r="AI117" s="20"/>
      <c r="AJ117" s="223">
        <f>SUM(AD116:AJ116)</f>
        <v>16884</v>
      </c>
    </row>
    <row r="118" spans="1:37" x14ac:dyDescent="0.35">
      <c r="A118" s="20" t="s">
        <v>155</v>
      </c>
      <c r="B118" s="189">
        <f>Kwh!B351/'Wws=-pro&amp;sup '!B116</f>
        <v>0.78154506437768245</v>
      </c>
      <c r="C118" s="189">
        <f>Kwh!C351/'Wws=-pro&amp;sup '!C116</f>
        <v>4.7482993197278915</v>
      </c>
      <c r="D118" s="189">
        <f>Kwh!D351/'Wws=-pro&amp;sup '!D116</f>
        <v>1.6624293785310735</v>
      </c>
      <c r="E118" s="189">
        <f>Kwh!E351/'Wws=-pro&amp;sup '!E116</f>
        <v>2.013997529847674</v>
      </c>
      <c r="F118" s="189">
        <f>Kwh!F351/'Wws=-pro&amp;sup '!F116</f>
        <v>1.7401574803149606</v>
      </c>
      <c r="G118" s="189">
        <f>Kwh!G351/'Wws=-pro&amp;sup '!G116</f>
        <v>1.2147239263803682</v>
      </c>
      <c r="H118" s="189">
        <f>Kwh!H351/'Wws=-pro&amp;sup '!H116</f>
        <v>1.8005012531328322</v>
      </c>
      <c r="I118" s="189">
        <f>Kwh!B326/'Wws=-pro&amp;sup '!I116</f>
        <v>0</v>
      </c>
      <c r="J118" s="189">
        <f>Kwh!C326/'Wws=-pro&amp;sup '!J116</f>
        <v>0</v>
      </c>
      <c r="K118" s="189">
        <f>Kwh!D326/'Wws=-pro&amp;sup '!K116</f>
        <v>0</v>
      </c>
      <c r="L118" s="189">
        <f>Kwh!E326/'Wws=-pro&amp;sup '!L116</f>
        <v>0</v>
      </c>
      <c r="M118" s="189">
        <f>Kwh!F326/'Wws=-pro&amp;sup '!M116</f>
        <v>0</v>
      </c>
      <c r="N118" s="189">
        <f>Kwh!G326/'Wws=-pro&amp;sup '!N116</f>
        <v>0</v>
      </c>
      <c r="O118" s="189">
        <f>Kwh!H326/'Wws=-pro&amp;sup '!O116</f>
        <v>0</v>
      </c>
      <c r="P118" s="189">
        <f>Kwh!B301/'Wws=-pro&amp;sup '!P116</f>
        <v>1.3938033228558599</v>
      </c>
      <c r="Q118" s="189">
        <f>Kwh!C301/'Wws=-pro&amp;sup '!Q116</f>
        <v>1.2885738115095913</v>
      </c>
      <c r="R118" s="189">
        <f>Kwh!D301/'Wws=-pro&amp;sup '!R116</f>
        <v>1.3086776859504132</v>
      </c>
      <c r="S118" s="189">
        <f>Kwh!E301/'Wws=-pro&amp;sup '!S116</f>
        <v>1.1898989898989898</v>
      </c>
      <c r="T118" s="189">
        <v>1.38</v>
      </c>
      <c r="U118" s="189">
        <f>Kwh!G301/'Wws=-pro&amp;sup '!U116</f>
        <v>1.2250865717583685</v>
      </c>
      <c r="V118" s="189">
        <f>Kwh!H301/'Wws=-pro&amp;sup '!V116</f>
        <v>2.7600657354149547</v>
      </c>
      <c r="W118" s="216">
        <f>Kwh!J302/'Wws=-pro&amp;sup '!W116</f>
        <v>8.6805555555555552E-2</v>
      </c>
      <c r="X118" s="216">
        <f>Kwh!K302/'Wws=-pro&amp;sup '!X116</f>
        <v>3.3797216699801194E-2</v>
      </c>
      <c r="Y118" s="216">
        <f>Kwh!L302/'Wws=-pro&amp;sup '!Y116</f>
        <v>2.9752704791344668E-2</v>
      </c>
      <c r="Z118" s="216">
        <f>Kwh!M302/'Wws=-pro&amp;sup '!Z116</f>
        <v>4.6502224019409621E-2</v>
      </c>
      <c r="AA118" s="216">
        <f>Kwh!N302/'Wws=-pro&amp;sup '!AA116</f>
        <v>4.6287809349220901E-2</v>
      </c>
      <c r="AB118" s="216">
        <f>Kwh!O302/'Wws=-pro&amp;sup '!AB116</f>
        <v>5.2874743326488706E-2</v>
      </c>
      <c r="AC118" s="216">
        <f>Kwh!P302/'Wws=-pro&amp;sup '!AC116</f>
        <v>4.2951541850220265E-2</v>
      </c>
      <c r="AD118" s="216">
        <f>Kwh!B320/'Wws=-pro&amp;sup '!AD116</f>
        <v>4.8922056384742951E-2</v>
      </c>
      <c r="AE118" s="216">
        <f>Kwh!C320/'Wws=-pro&amp;sup '!AE116</f>
        <v>2.235695339143615E-2</v>
      </c>
      <c r="AF118" s="216">
        <f>Kwh!D320/'Wws=-pro&amp;sup '!AF116</f>
        <v>2.7084066127330286E-2</v>
      </c>
      <c r="AG118" s="216">
        <f>Kwh!E320/'Wws=-pro&amp;sup '!AG116</f>
        <v>4.357298474945534E-2</v>
      </c>
      <c r="AH118" s="216">
        <f>Kwh!F320/'Wws=-pro&amp;sup '!AH116</f>
        <v>6.2692071296865395E-2</v>
      </c>
      <c r="AI118" s="216">
        <f>Kwh!G320/'Wws=-pro&amp;sup '!AI116</f>
        <v>3.1271015467383992E-2</v>
      </c>
      <c r="AJ118" s="216">
        <f>Kwh!H320/'Wws=-pro&amp;sup '!AJ116</f>
        <v>7.2588347659980901E-2</v>
      </c>
    </row>
    <row r="119" spans="1:37" x14ac:dyDescent="0.35">
      <c r="A119" s="21"/>
      <c r="B119" s="218">
        <f>B116+production!J322+production!J324</f>
        <v>6020</v>
      </c>
      <c r="C119" s="218">
        <f>C116+production!K322+production!K324</f>
        <v>4572</v>
      </c>
      <c r="D119" s="218">
        <f>D116+production!L322+production!L324</f>
        <v>4848</v>
      </c>
      <c r="E119" s="218">
        <f>E116+production!M322+production!M324</f>
        <v>5255</v>
      </c>
      <c r="F119" s="218">
        <f>F116+production!N322+production!N324</f>
        <v>4619</v>
      </c>
      <c r="G119" s="218">
        <f>G116+production!O322+production!O324</f>
        <v>4175</v>
      </c>
      <c r="H119" s="218">
        <f>H116+production!P322+production!P324</f>
        <v>4603</v>
      </c>
      <c r="I119" s="218">
        <f>I116+production!E341+production!E343</f>
        <v>2965</v>
      </c>
      <c r="J119" s="218">
        <f>J116+production!F341+production!F343</f>
        <v>2693</v>
      </c>
      <c r="K119" s="218">
        <f>K116+production!G341+production!G343</f>
        <v>3039</v>
      </c>
      <c r="L119" s="218">
        <f>L116+production!H341+production!H343</f>
        <v>3145</v>
      </c>
      <c r="M119" s="218">
        <f>M116+production!F341+production!F343</f>
        <v>3022</v>
      </c>
      <c r="N119" s="218">
        <f>N116+production!G341+production!G343</f>
        <v>2354</v>
      </c>
      <c r="O119" s="218">
        <f>O116+production!H341+production!H343</f>
        <v>2677</v>
      </c>
      <c r="P119" s="67">
        <f>P116+production!B314+production!B316</f>
        <v>4953</v>
      </c>
      <c r="Q119" s="67">
        <f>Q116+production!C314+production!C316</f>
        <v>5184</v>
      </c>
      <c r="R119" s="67">
        <f>R116+production!D314+production!D316</f>
        <v>5288</v>
      </c>
      <c r="S119" s="67">
        <f>S116+production!E314+production!E316</f>
        <v>5091</v>
      </c>
      <c r="T119" s="67">
        <f>T116+production!F314+production!F316</f>
        <v>5374</v>
      </c>
      <c r="U119" s="67">
        <f>U116+production!G314+production!G316</f>
        <v>5466</v>
      </c>
      <c r="V119" s="67">
        <f>V116+production!H314+production!H316</f>
        <v>4212</v>
      </c>
      <c r="W119" s="67">
        <f>W116+production!J314+production!J316</f>
        <v>4926</v>
      </c>
      <c r="X119" s="67">
        <f>X116+production!K314+production!K316</f>
        <v>5563</v>
      </c>
      <c r="Y119" s="67">
        <f>Y116+production!L314+production!L316</f>
        <v>5169</v>
      </c>
      <c r="Z119" s="67">
        <f>Z116+production!M314+production!M316</f>
        <v>5300</v>
      </c>
      <c r="AA119" s="67">
        <f>AA116+production!N314+production!N316</f>
        <v>5091</v>
      </c>
      <c r="AB119" s="67">
        <f>AB116+production!O314+production!O316</f>
        <v>4036</v>
      </c>
      <c r="AC119" s="67">
        <f>AC116+production!P314+production!P316</f>
        <v>5255</v>
      </c>
      <c r="AD119" s="67">
        <f>AD116+production!B333+production!B335</f>
        <v>4787</v>
      </c>
      <c r="AE119" s="67">
        <f>AE116+production!C333+production!C335</f>
        <v>4790</v>
      </c>
      <c r="AF119" s="67">
        <f>AF116+production!D333+production!D335</f>
        <v>5596</v>
      </c>
      <c r="AG119" s="67">
        <f>AG116+production!E333+production!E335</f>
        <v>4940</v>
      </c>
      <c r="AH119" s="67">
        <f>AH116+production!F333+production!F335</f>
        <v>4644</v>
      </c>
      <c r="AI119" s="67">
        <f>AI116+production!G333+production!G335</f>
        <v>5931</v>
      </c>
      <c r="AJ119" s="67">
        <f>AJ116+production!H333+production!H335</f>
        <v>5157</v>
      </c>
    </row>
    <row r="120" spans="1:37" ht="15.5" x14ac:dyDescent="0.35">
      <c r="A120" s="21"/>
      <c r="B120" s="218"/>
      <c r="C120" s="32"/>
      <c r="D120" s="218"/>
      <c r="E120" s="218"/>
      <c r="F120" s="218"/>
      <c r="G120" s="218"/>
      <c r="H120" s="225">
        <f>SUM(B119:G119)</f>
        <v>29489</v>
      </c>
      <c r="I120" s="21"/>
      <c r="J120" s="21"/>
      <c r="K120" s="21"/>
      <c r="L120" s="67"/>
      <c r="M120" s="21"/>
      <c r="N120" s="21"/>
      <c r="O120" s="220">
        <f>SUM(D119:J119)</f>
        <v>29158</v>
      </c>
      <c r="P120" s="21"/>
      <c r="Q120" s="21"/>
      <c r="R120" s="21"/>
      <c r="S120" s="219"/>
      <c r="T120" s="21"/>
      <c r="U120" s="21"/>
      <c r="V120" s="220">
        <f>SUM(K119:Q119)</f>
        <v>24374</v>
      </c>
      <c r="W120" s="21"/>
      <c r="X120" s="21"/>
      <c r="Y120" s="21"/>
      <c r="Z120" s="220"/>
      <c r="AA120" s="21"/>
      <c r="AB120" s="21"/>
      <c r="AC120" s="220">
        <f>SUM(R119:X119)</f>
        <v>35920</v>
      </c>
      <c r="AD120" s="21"/>
      <c r="AE120" s="21"/>
      <c r="AF120" s="21"/>
      <c r="AG120" s="220"/>
      <c r="AH120" s="21"/>
      <c r="AI120" s="21"/>
      <c r="AJ120" s="220">
        <f>SUM(Y119:AE119)</f>
        <v>34428</v>
      </c>
    </row>
    <row r="123" spans="1:37" x14ac:dyDescent="0.3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</row>
    <row r="124" spans="1:37" x14ac:dyDescent="0.3">
      <c r="A124" s="16" t="e">
        <v>#NAME?</v>
      </c>
      <c r="B124" s="226" t="s">
        <v>1546</v>
      </c>
      <c r="C124" s="226" t="s">
        <v>1559</v>
      </c>
      <c r="D124" s="226" t="s">
        <v>1548</v>
      </c>
      <c r="E124" s="226" t="s">
        <v>1549</v>
      </c>
      <c r="F124" s="226" t="s">
        <v>1550</v>
      </c>
      <c r="G124" s="226" t="s">
        <v>1551</v>
      </c>
      <c r="H124" s="226" t="s">
        <v>1552</v>
      </c>
      <c r="I124" s="226" t="s">
        <v>1564</v>
      </c>
      <c r="J124" s="226" t="s">
        <v>1565</v>
      </c>
      <c r="K124" s="226" t="s">
        <v>228</v>
      </c>
      <c r="L124" s="226" t="s">
        <v>229</v>
      </c>
      <c r="M124" s="226" t="s">
        <v>230</v>
      </c>
      <c r="N124" s="226" t="s">
        <v>1566</v>
      </c>
      <c r="O124" s="226" t="s">
        <v>1567</v>
      </c>
      <c r="P124" s="226" t="s">
        <v>1568</v>
      </c>
      <c r="Q124" s="226" t="s">
        <v>1569</v>
      </c>
      <c r="R124" s="226" t="s">
        <v>1570</v>
      </c>
      <c r="S124" s="226" t="s">
        <v>1571</v>
      </c>
      <c r="T124" s="226" t="s">
        <v>1572</v>
      </c>
      <c r="U124" s="226" t="s">
        <v>1573</v>
      </c>
      <c r="V124" s="226" t="s">
        <v>1574</v>
      </c>
      <c r="W124" s="226" t="s">
        <v>1575</v>
      </c>
      <c r="X124" s="226" t="s">
        <v>1576</v>
      </c>
      <c r="Y124" s="226" t="s">
        <v>1577</v>
      </c>
      <c r="Z124" s="226" t="s">
        <v>1578</v>
      </c>
      <c r="AA124" s="226" t="s">
        <v>1579</v>
      </c>
      <c r="AB124" s="226" t="s">
        <v>1580</v>
      </c>
      <c r="AC124" s="226" t="s">
        <v>1581</v>
      </c>
      <c r="AD124" s="226" t="s">
        <v>1582</v>
      </c>
      <c r="AE124" s="226" t="s">
        <v>1583</v>
      </c>
      <c r="AF124" s="226" t="s">
        <v>1584</v>
      </c>
      <c r="AG124" s="226" t="s">
        <v>1585</v>
      </c>
      <c r="AH124" s="226" t="s">
        <v>1586</v>
      </c>
      <c r="AI124" s="226" t="s">
        <v>1587</v>
      </c>
      <c r="AJ124" s="226" t="s">
        <v>1588</v>
      </c>
      <c r="AK124" s="21"/>
    </row>
    <row r="125" spans="1:37" x14ac:dyDescent="0.35">
      <c r="A125" s="20" t="s">
        <v>3</v>
      </c>
      <c r="B125" s="23">
        <v>675</v>
      </c>
      <c r="C125" s="20">
        <v>655</v>
      </c>
      <c r="D125" s="20">
        <v>598</v>
      </c>
      <c r="E125" s="20">
        <v>630</v>
      </c>
      <c r="F125" s="20">
        <v>501</v>
      </c>
      <c r="G125" s="20">
        <v>404</v>
      </c>
      <c r="H125" s="20">
        <v>598</v>
      </c>
      <c r="I125" s="20">
        <v>707</v>
      </c>
      <c r="J125" s="22">
        <f ca="1">+J126+J127+J129</f>
        <v>3445</v>
      </c>
      <c r="K125" s="20">
        <v>704</v>
      </c>
      <c r="L125" s="20">
        <v>365</v>
      </c>
      <c r="M125" s="20">
        <v>427</v>
      </c>
      <c r="N125" s="20">
        <v>443</v>
      </c>
      <c r="O125" s="20">
        <v>695</v>
      </c>
      <c r="P125" s="20">
        <v>627</v>
      </c>
      <c r="Q125" s="20">
        <v>541</v>
      </c>
      <c r="R125" s="20">
        <v>623</v>
      </c>
      <c r="S125" s="20">
        <v>657</v>
      </c>
      <c r="T125" s="20">
        <v>520</v>
      </c>
      <c r="U125" s="20">
        <v>653</v>
      </c>
      <c r="V125" s="20">
        <v>662</v>
      </c>
      <c r="W125" s="20">
        <v>619</v>
      </c>
      <c r="X125" s="20">
        <v>511</v>
      </c>
      <c r="Y125" s="20">
        <v>495</v>
      </c>
      <c r="Z125" s="20">
        <v>602</v>
      </c>
      <c r="AA125" s="20">
        <v>586</v>
      </c>
      <c r="AB125" s="20">
        <v>646</v>
      </c>
      <c r="AC125" s="20">
        <v>567</v>
      </c>
      <c r="AD125" s="19">
        <v>540</v>
      </c>
      <c r="AE125" s="19">
        <v>423</v>
      </c>
      <c r="AF125" s="23">
        <v>518</v>
      </c>
      <c r="AG125" s="20">
        <v>656</v>
      </c>
      <c r="AH125" s="20">
        <v>553</v>
      </c>
      <c r="AI125" s="20">
        <v>389</v>
      </c>
      <c r="AJ125" s="20">
        <v>539</v>
      </c>
      <c r="AK125" s="21"/>
    </row>
    <row r="126" spans="1:37" x14ac:dyDescent="0.35">
      <c r="A126" s="20" t="s">
        <v>506</v>
      </c>
      <c r="B126" s="23">
        <v>369</v>
      </c>
      <c r="C126" s="20">
        <v>365</v>
      </c>
      <c r="D126" s="20">
        <v>311</v>
      </c>
      <c r="E126" s="20">
        <v>335</v>
      </c>
      <c r="F126" s="20">
        <v>342</v>
      </c>
      <c r="G126" s="20">
        <v>120</v>
      </c>
      <c r="H126" s="20">
        <v>433</v>
      </c>
      <c r="I126" s="20">
        <v>225</v>
      </c>
      <c r="J126" s="20">
        <v>397</v>
      </c>
      <c r="K126" s="20">
        <v>397</v>
      </c>
      <c r="L126" s="20">
        <v>113</v>
      </c>
      <c r="M126" s="20">
        <v>225</v>
      </c>
      <c r="N126" s="20">
        <v>410</v>
      </c>
      <c r="O126" s="20">
        <v>373</v>
      </c>
      <c r="P126" s="20">
        <v>276</v>
      </c>
      <c r="Q126" s="20">
        <v>412</v>
      </c>
      <c r="R126" s="20">
        <v>144</v>
      </c>
      <c r="S126" s="20">
        <v>0</v>
      </c>
      <c r="T126" s="20">
        <v>261</v>
      </c>
      <c r="U126" s="20">
        <v>412</v>
      </c>
      <c r="V126" s="20">
        <v>364</v>
      </c>
      <c r="W126" s="20">
        <v>302</v>
      </c>
      <c r="X126" s="20">
        <v>338</v>
      </c>
      <c r="Y126" s="20">
        <v>210</v>
      </c>
      <c r="Z126" s="20">
        <v>473</v>
      </c>
      <c r="AA126" s="20">
        <v>394</v>
      </c>
      <c r="AB126" s="20">
        <v>429</v>
      </c>
      <c r="AC126" s="20">
        <v>375</v>
      </c>
      <c r="AD126" s="20">
        <v>364</v>
      </c>
      <c r="AE126" s="20">
        <v>527</v>
      </c>
      <c r="AF126" s="20">
        <v>432</v>
      </c>
      <c r="AG126" s="20">
        <v>391</v>
      </c>
      <c r="AH126" s="20">
        <v>389</v>
      </c>
      <c r="AI126" s="20">
        <v>438</v>
      </c>
      <c r="AJ126" s="20">
        <v>389</v>
      </c>
      <c r="AK126" s="21"/>
    </row>
    <row r="127" spans="1:37" x14ac:dyDescent="0.35">
      <c r="A127" s="20" t="s">
        <v>507</v>
      </c>
      <c r="B127" s="23">
        <v>256</v>
      </c>
      <c r="C127" s="20">
        <v>225</v>
      </c>
      <c r="D127" s="20">
        <v>214</v>
      </c>
      <c r="E127" s="20">
        <v>223</v>
      </c>
      <c r="F127" s="20">
        <v>206</v>
      </c>
      <c r="G127" s="20">
        <v>202</v>
      </c>
      <c r="H127" s="20">
        <v>115</v>
      </c>
      <c r="I127" s="20">
        <v>244</v>
      </c>
      <c r="J127" s="20">
        <v>305</v>
      </c>
      <c r="K127" s="20">
        <v>220</v>
      </c>
      <c r="L127" s="20">
        <v>129</v>
      </c>
      <c r="M127" s="20">
        <v>183</v>
      </c>
      <c r="N127" s="20">
        <v>229</v>
      </c>
      <c r="O127" s="20">
        <v>347</v>
      </c>
      <c r="P127" s="20">
        <v>317</v>
      </c>
      <c r="Q127" s="20">
        <v>319</v>
      </c>
      <c r="R127" s="20">
        <v>252</v>
      </c>
      <c r="S127" s="20">
        <v>150</v>
      </c>
      <c r="T127" s="20">
        <v>264</v>
      </c>
      <c r="U127" s="20">
        <v>398</v>
      </c>
      <c r="V127" s="20">
        <v>352</v>
      </c>
      <c r="W127" s="20">
        <v>285</v>
      </c>
      <c r="X127" s="20">
        <v>230</v>
      </c>
      <c r="Y127" s="20">
        <v>162</v>
      </c>
      <c r="Z127" s="20">
        <v>311</v>
      </c>
      <c r="AA127" s="20">
        <v>305</v>
      </c>
      <c r="AB127" s="20">
        <v>334</v>
      </c>
      <c r="AC127" s="20">
        <v>319</v>
      </c>
      <c r="AD127" s="20">
        <v>290</v>
      </c>
      <c r="AE127" s="20">
        <v>337</v>
      </c>
      <c r="AF127" s="20">
        <v>264</v>
      </c>
      <c r="AG127" s="20">
        <v>337</v>
      </c>
      <c r="AH127" s="20">
        <v>310</v>
      </c>
      <c r="AI127" s="20">
        <v>335</v>
      </c>
      <c r="AJ127" s="20">
        <v>299</v>
      </c>
      <c r="AK127" s="21"/>
    </row>
    <row r="128" spans="1:37" x14ac:dyDescent="0.35">
      <c r="A128" s="20" t="s">
        <v>508</v>
      </c>
      <c r="B128" s="19">
        <v>1526</v>
      </c>
      <c r="C128" s="20">
        <v>1199</v>
      </c>
      <c r="D128" s="20">
        <v>933</v>
      </c>
      <c r="E128" s="20">
        <v>1090</v>
      </c>
      <c r="F128" s="20">
        <v>1349</v>
      </c>
      <c r="G128" s="20">
        <v>302</v>
      </c>
      <c r="H128" s="20">
        <v>810</v>
      </c>
      <c r="I128" s="20">
        <v>1478</v>
      </c>
      <c r="J128" s="20">
        <v>1339</v>
      </c>
      <c r="K128" s="20">
        <v>1432</v>
      </c>
      <c r="L128" s="20">
        <v>68</v>
      </c>
      <c r="M128" s="20">
        <v>901</v>
      </c>
      <c r="N128" s="20">
        <v>1512</v>
      </c>
      <c r="O128" s="20">
        <v>1856</v>
      </c>
      <c r="P128" s="20">
        <v>1695</v>
      </c>
      <c r="Q128" s="20">
        <v>1404</v>
      </c>
      <c r="R128" s="20">
        <v>1478</v>
      </c>
      <c r="S128" s="20">
        <v>1618</v>
      </c>
      <c r="T128" s="20">
        <v>1449</v>
      </c>
      <c r="U128" s="20">
        <v>1747</v>
      </c>
      <c r="V128" s="20">
        <v>1290</v>
      </c>
      <c r="W128" s="20">
        <v>1118</v>
      </c>
      <c r="X128" s="20">
        <v>904</v>
      </c>
      <c r="Y128" s="20">
        <v>806</v>
      </c>
      <c r="Z128" s="20">
        <v>1234</v>
      </c>
      <c r="AA128" s="20">
        <v>1275</v>
      </c>
      <c r="AB128" s="20">
        <v>1071</v>
      </c>
      <c r="AC128" s="20">
        <v>1154</v>
      </c>
      <c r="AD128" s="20">
        <v>1286</v>
      </c>
      <c r="AE128" s="20">
        <v>498</v>
      </c>
      <c r="AF128" s="20">
        <v>878</v>
      </c>
      <c r="AG128" s="20">
        <v>1307</v>
      </c>
      <c r="AH128" s="20">
        <v>1570</v>
      </c>
      <c r="AI128" s="20">
        <v>1549</v>
      </c>
      <c r="AJ128" s="20">
        <v>1225</v>
      </c>
      <c r="AK128" s="21"/>
    </row>
    <row r="129" spans="1:37" x14ac:dyDescent="0.35">
      <c r="A129" s="20" t="s">
        <v>11</v>
      </c>
      <c r="B129" s="215">
        <f>SUM(B125:B128)</f>
        <v>2826</v>
      </c>
      <c r="C129" s="215">
        <f>SUM(C125:C128)</f>
        <v>2444</v>
      </c>
      <c r="D129" s="215">
        <f>SUM(D125:D128)</f>
        <v>2056</v>
      </c>
      <c r="E129" s="215">
        <f>SUM(E125:E128)</f>
        <v>2278</v>
      </c>
      <c r="F129" s="215">
        <f t="shared" ref="F129:K129" si="13">F128+F127+F126+F125</f>
        <v>2398</v>
      </c>
      <c r="G129" s="215">
        <f t="shared" si="13"/>
        <v>1028</v>
      </c>
      <c r="H129" s="215">
        <f t="shared" si="13"/>
        <v>1956</v>
      </c>
      <c r="I129" s="215">
        <f t="shared" si="13"/>
        <v>2654</v>
      </c>
      <c r="J129" s="215">
        <f t="shared" ca="1" si="13"/>
        <v>2743</v>
      </c>
      <c r="K129" s="215">
        <f t="shared" si="13"/>
        <v>2753</v>
      </c>
      <c r="L129" s="215">
        <f t="shared" ref="L129:Q129" si="14">SUM(L125:L128)</f>
        <v>675</v>
      </c>
      <c r="M129" s="215">
        <f t="shared" si="14"/>
        <v>1736</v>
      </c>
      <c r="N129" s="215">
        <f t="shared" si="14"/>
        <v>2594</v>
      </c>
      <c r="O129" s="215">
        <f t="shared" si="14"/>
        <v>3271</v>
      </c>
      <c r="P129" s="215">
        <f t="shared" si="14"/>
        <v>2915</v>
      </c>
      <c r="Q129" s="215">
        <f t="shared" si="14"/>
        <v>2676</v>
      </c>
      <c r="R129" s="215">
        <f t="shared" ref="R129:Y129" si="15">R128+R127+R126+R125</f>
        <v>2497</v>
      </c>
      <c r="S129" s="215">
        <f t="shared" si="15"/>
        <v>2425</v>
      </c>
      <c r="T129" s="215">
        <f t="shared" si="15"/>
        <v>2494</v>
      </c>
      <c r="U129" s="215">
        <f t="shared" si="15"/>
        <v>3210</v>
      </c>
      <c r="V129" s="215">
        <f t="shared" si="15"/>
        <v>2668</v>
      </c>
      <c r="W129" s="215">
        <f t="shared" si="15"/>
        <v>2324</v>
      </c>
      <c r="X129" s="215">
        <f t="shared" si="15"/>
        <v>1983</v>
      </c>
      <c r="Y129" s="215">
        <f t="shared" si="15"/>
        <v>1673</v>
      </c>
      <c r="Z129" s="215">
        <f t="shared" ref="Z129:AJ129" si="16">SUM(Z125:Z128)</f>
        <v>2620</v>
      </c>
      <c r="AA129" s="215">
        <f t="shared" si="16"/>
        <v>2560</v>
      </c>
      <c r="AB129" s="215">
        <f t="shared" si="16"/>
        <v>2480</v>
      </c>
      <c r="AC129" s="215">
        <f t="shared" si="16"/>
        <v>2415</v>
      </c>
      <c r="AD129" s="215">
        <f t="shared" si="16"/>
        <v>2480</v>
      </c>
      <c r="AE129" s="215">
        <f t="shared" si="16"/>
        <v>1785</v>
      </c>
      <c r="AF129" s="215">
        <f t="shared" si="16"/>
        <v>2092</v>
      </c>
      <c r="AG129" s="215">
        <f t="shared" si="16"/>
        <v>2691</v>
      </c>
      <c r="AH129" s="215">
        <f t="shared" si="16"/>
        <v>2822</v>
      </c>
      <c r="AI129" s="215">
        <f t="shared" si="16"/>
        <v>2711</v>
      </c>
      <c r="AJ129" s="215">
        <f t="shared" si="16"/>
        <v>2452</v>
      </c>
      <c r="AK129" s="21"/>
    </row>
    <row r="130" spans="1:37" x14ac:dyDescent="0.35">
      <c r="A130" s="20"/>
      <c r="B130" s="40"/>
      <c r="C130" s="223"/>
      <c r="D130" s="40"/>
      <c r="E130" s="40"/>
      <c r="F130" s="40"/>
      <c r="G130" s="40"/>
      <c r="H130" s="223">
        <f>SUM(B129:H129)</f>
        <v>14986</v>
      </c>
      <c r="I130" s="20"/>
      <c r="J130" s="223"/>
      <c r="K130" s="20"/>
      <c r="L130" s="20"/>
      <c r="M130" s="20"/>
      <c r="N130" s="124"/>
      <c r="O130" s="124">
        <f ca="1">SUM(I129:O129)</f>
        <v>16426</v>
      </c>
      <c r="P130" s="20"/>
      <c r="Q130" s="223"/>
      <c r="R130" s="20"/>
      <c r="S130" s="20"/>
      <c r="T130" s="20"/>
      <c r="U130" s="124"/>
      <c r="V130" s="22">
        <f>SUM(P129:V129)</f>
        <v>18885</v>
      </c>
      <c r="W130" s="20"/>
      <c r="X130" s="223"/>
      <c r="Y130" s="20"/>
      <c r="Z130" s="20"/>
      <c r="AA130" s="20"/>
      <c r="AB130" s="20"/>
      <c r="AC130" s="223">
        <f>SUM(W129:AC129)</f>
        <v>16055</v>
      </c>
      <c r="AD130" s="20"/>
      <c r="AE130" s="223"/>
      <c r="AF130" s="20"/>
      <c r="AG130" s="20"/>
      <c r="AH130" s="20"/>
      <c r="AI130" s="20"/>
      <c r="AJ130" s="223">
        <f>SUM(AD129:AJ129)</f>
        <v>17033</v>
      </c>
      <c r="AK130" s="21"/>
    </row>
    <row r="131" spans="1:37" x14ac:dyDescent="0.35">
      <c r="A131" s="20" t="s">
        <v>155</v>
      </c>
      <c r="B131" s="189">
        <f>Kwh!B364/'Wws=-pro&amp;sup '!B129</f>
        <v>0.15746638358103326</v>
      </c>
      <c r="C131" s="189">
        <f>Kwh!C364/'Wws=-pro&amp;sup '!C129</f>
        <v>0.1260229132569558</v>
      </c>
      <c r="D131" s="189">
        <f>Kwh!D364/'Wws=-pro&amp;sup '!D129</f>
        <v>0.14494163424124515</v>
      </c>
      <c r="E131" s="189">
        <f>Kwh!E364/'Wws=-pro&amp;sup '!E129</f>
        <v>0.13827919227392449</v>
      </c>
      <c r="F131" s="189">
        <f>Kwh!F364/'Wws=-pro&amp;sup '!F129</f>
        <v>0.1134278565471226</v>
      </c>
      <c r="G131" s="189">
        <f>Kwh!G364/'Wws=-pro&amp;sup '!G129</f>
        <v>0.26459143968871596</v>
      </c>
      <c r="H131" s="189">
        <v>1.8</v>
      </c>
      <c r="I131" s="189">
        <f>Kwh!B339/'Wws=-pro&amp;sup '!I129</f>
        <v>0.62019593067068579</v>
      </c>
      <c r="J131" s="189">
        <f ca="1">Kwh!C339/'Wws=-pro&amp;sup '!J129</f>
        <v>0.3127962085308057</v>
      </c>
      <c r="K131" s="189">
        <f>Kwh!D339/'Wws=-pro&amp;sup '!K129</f>
        <v>0.28260079912822378</v>
      </c>
      <c r="L131" s="189">
        <f>Kwh!E339/'Wws=-pro&amp;sup '!L129</f>
        <v>1.08</v>
      </c>
      <c r="M131" s="189">
        <f>Kwh!F339/'Wws=-pro&amp;sup '!M129</f>
        <v>0.49539170506912444</v>
      </c>
      <c r="N131" s="189">
        <f>Kwh!G339/'Wws=-pro&amp;sup '!N129</f>
        <v>0.25713184271395528</v>
      </c>
      <c r="O131" s="189">
        <f>Kwh!H339/'Wws=-pro&amp;sup '!O129</f>
        <v>0.2461021094466524</v>
      </c>
      <c r="P131" s="189">
        <f>Kwh!B314/'Wws=-pro&amp;sup '!P129</f>
        <v>0</v>
      </c>
      <c r="Q131" s="189">
        <f>Kwh!C314/'Wws=-pro&amp;sup '!Q129</f>
        <v>0</v>
      </c>
      <c r="R131" s="189">
        <f>Kwh!D314/'Wws=-pro&amp;sup '!R129</f>
        <v>0</v>
      </c>
      <c r="S131" s="189">
        <f>Kwh!E314/'Wws=-pro&amp;sup '!S129</f>
        <v>1.0383505154639174</v>
      </c>
      <c r="T131" s="189">
        <v>1.38</v>
      </c>
      <c r="U131" s="189">
        <f>Kwh!G314/'Wws=-pro&amp;sup '!U129</f>
        <v>0.7838006230529595</v>
      </c>
      <c r="V131" s="189">
        <f>Kwh!H314/'Wws=-pro&amp;sup '!V129</f>
        <v>0</v>
      </c>
      <c r="W131" s="216">
        <f>Kwh!J315/'Wws=-pro&amp;sup '!W129</f>
        <v>0.5512048192771084</v>
      </c>
      <c r="X131" s="216">
        <f>Kwh!K315/'Wws=-pro&amp;sup '!X129</f>
        <v>0.67624810892586984</v>
      </c>
      <c r="Y131" s="216">
        <f>Kwh!L315/'Wws=-pro&amp;sup '!Y129</f>
        <v>0.80992229527794379</v>
      </c>
      <c r="Z131" s="216">
        <f>Kwh!M315/'Wws=-pro&amp;sup '!Z129</f>
        <v>0.55534351145038163</v>
      </c>
      <c r="AA131" s="216">
        <f>Kwh!N315/'Wws=-pro&amp;sup '!AA129</f>
        <v>1.41875</v>
      </c>
      <c r="AB131" s="216">
        <f>Kwh!O315/'Wws=-pro&amp;sup '!AB129</f>
        <v>0.66975806451612907</v>
      </c>
      <c r="AC131" s="216">
        <f>Kwh!P315/'Wws=-pro&amp;sup '!AC129</f>
        <v>0.67536231884057973</v>
      </c>
      <c r="AD131" s="216">
        <f>Kwh!B333/'Wws=-pro&amp;sup '!AD129</f>
        <v>0.56653225806451613</v>
      </c>
      <c r="AE131" s="216">
        <f>Kwh!C333/'Wws=-pro&amp;sup '!AE129</f>
        <v>0.84761904761904761</v>
      </c>
      <c r="AF131" s="216">
        <f>Kwh!D333/'Wws=-pro&amp;sup '!AF129</f>
        <v>0.78632887189292544</v>
      </c>
      <c r="AG131" s="216">
        <f>Kwh!E333/'Wws=-pro&amp;sup '!AG129</f>
        <v>0.69639539204756595</v>
      </c>
      <c r="AH131" s="216">
        <f>Kwh!F333/'Wws=-pro&amp;sup '!AH129</f>
        <v>2.1651311126860384</v>
      </c>
      <c r="AI131" s="216">
        <f>Kwh!G333/'Wws=-pro&amp;sup '!AI129</f>
        <v>0.56252305422353377</v>
      </c>
      <c r="AJ131" s="216">
        <f>Kwh!H333/'Wws=-pro&amp;sup '!AJ129</f>
        <v>0.64845024469820556</v>
      </c>
      <c r="AK131" s="21"/>
    </row>
    <row r="132" spans="1:37" x14ac:dyDescent="0.35">
      <c r="A132" s="21"/>
      <c r="B132" s="218">
        <f>B129+production!J335+production!J337</f>
        <v>2826</v>
      </c>
      <c r="C132" s="218">
        <f>C129+production!K335+production!K337</f>
        <v>2444</v>
      </c>
      <c r="D132" s="218">
        <f>D129+production!L335+production!L337</f>
        <v>2056</v>
      </c>
      <c r="E132" s="218">
        <f>E129+production!M335+production!M337</f>
        <v>2278</v>
      </c>
      <c r="F132" s="218">
        <f>F129+production!N335+production!N337</f>
        <v>2398</v>
      </c>
      <c r="G132" s="218">
        <f>G129+production!O335+production!O337</f>
        <v>1028</v>
      </c>
      <c r="H132" s="218">
        <f>H129+production!P335+production!P337</f>
        <v>2077</v>
      </c>
      <c r="I132" s="218">
        <f>I129+production!E354+production!E356</f>
        <v>3863</v>
      </c>
      <c r="J132" s="218">
        <f ca="1">J129+production!F354+production!F356</f>
        <v>7573</v>
      </c>
      <c r="K132" s="218">
        <f>K129+production!G354+production!G356</f>
        <v>7783</v>
      </c>
      <c r="L132" s="218">
        <f>L129+production!H354+production!H356</f>
        <v>2022</v>
      </c>
      <c r="M132" s="218">
        <f>M129+production!F354+production!F356</f>
        <v>6566</v>
      </c>
      <c r="N132" s="218">
        <f>N129+production!G354+production!G356</f>
        <v>7624</v>
      </c>
      <c r="O132" s="218">
        <f>O129+production!H354+production!H356</f>
        <v>4618</v>
      </c>
      <c r="P132" s="67">
        <f>P129+production!B327+production!B329</f>
        <v>3399</v>
      </c>
      <c r="Q132" s="67">
        <f>Q129+production!C327+production!C329</f>
        <v>3181</v>
      </c>
      <c r="R132" s="67">
        <f>R129+production!D327+production!D329</f>
        <v>2957</v>
      </c>
      <c r="S132" s="67">
        <f>S129+production!E327+production!E329</f>
        <v>3186</v>
      </c>
      <c r="T132" s="67">
        <f>T129+production!F327+production!F329</f>
        <v>2949</v>
      </c>
      <c r="U132" s="67">
        <f>U129+production!G327+production!G329</f>
        <v>3662</v>
      </c>
      <c r="V132" s="67">
        <f>V129+production!H327+production!H329</f>
        <v>3118</v>
      </c>
      <c r="W132" s="67">
        <f>W129+production!J327+production!J329</f>
        <v>2777</v>
      </c>
      <c r="X132" s="67">
        <f>X129+production!K327+production!K329</f>
        <v>2473</v>
      </c>
      <c r="Y132" s="67">
        <f>Y129+production!L327+production!L329</f>
        <v>2143</v>
      </c>
      <c r="Z132" s="67">
        <f>Z129+production!M327+production!M329</f>
        <v>3090</v>
      </c>
      <c r="AA132" s="67">
        <f>AA129+production!N327+production!N329</f>
        <v>3131</v>
      </c>
      <c r="AB132" s="67">
        <f>AB129+production!O327+production!O329</f>
        <v>2826</v>
      </c>
      <c r="AC132" s="67">
        <f>AC129+production!P327+production!P329</f>
        <v>2908</v>
      </c>
      <c r="AD132" s="67" t="e">
        <f>AD129+production!B346+production!B348</f>
        <v>#VALUE!</v>
      </c>
      <c r="AE132" s="67" t="e">
        <f>AE129+production!C346+production!C348</f>
        <v>#VALUE!</v>
      </c>
      <c r="AF132" s="67" t="e">
        <f>AF129+production!D346+production!D348</f>
        <v>#VALUE!</v>
      </c>
      <c r="AG132" s="67" t="e">
        <f>AG129+production!E346+production!E348</f>
        <v>#VALUE!</v>
      </c>
      <c r="AH132" s="67" t="e">
        <f>AH129+production!F346+production!F348</f>
        <v>#VALUE!</v>
      </c>
      <c r="AI132" s="67" t="e">
        <f>AI129+production!G346+production!G348</f>
        <v>#VALUE!</v>
      </c>
      <c r="AJ132" s="67" t="e">
        <f>AJ129+production!H346+production!H348</f>
        <v>#VALUE!</v>
      </c>
      <c r="AK132" s="21"/>
    </row>
    <row r="133" spans="1:37" ht="15.5" x14ac:dyDescent="0.35">
      <c r="A133" s="21"/>
      <c r="B133" s="218"/>
      <c r="C133" s="32"/>
      <c r="D133" s="218"/>
      <c r="E133" s="218"/>
      <c r="F133" s="218"/>
      <c r="G133" s="218"/>
      <c r="H133" s="225">
        <f>SUM(B132:G132)</f>
        <v>13030</v>
      </c>
      <c r="I133" s="21"/>
      <c r="J133" s="21"/>
      <c r="K133" s="21"/>
      <c r="L133" s="67"/>
      <c r="M133" s="21"/>
      <c r="N133" s="21"/>
      <c r="O133" s="220">
        <f ca="1">SUM(D132:J132)</f>
        <v>21273</v>
      </c>
      <c r="P133" s="21"/>
      <c r="Q133" s="21"/>
      <c r="R133" s="21"/>
      <c r="S133" s="219"/>
      <c r="T133" s="21"/>
      <c r="U133" s="21"/>
      <c r="V133" s="220">
        <f>SUM(K132:Q132)</f>
        <v>35193</v>
      </c>
      <c r="W133" s="21"/>
      <c r="X133" s="21"/>
      <c r="Y133" s="21"/>
      <c r="Z133" s="220"/>
      <c r="AA133" s="21"/>
      <c r="AB133" s="21"/>
      <c r="AC133" s="220">
        <f>SUM(R132:X132)</f>
        <v>21122</v>
      </c>
      <c r="AD133" s="21"/>
      <c r="AE133" s="21"/>
      <c r="AF133" s="21"/>
      <c r="AG133" s="220"/>
      <c r="AH133" s="21"/>
      <c r="AI133" s="21"/>
      <c r="AJ133" s="220" t="e">
        <f>SUM(Y132:AE132)</f>
        <v>#VALUE!</v>
      </c>
      <c r="AK133" s="21"/>
    </row>
    <row r="134" spans="1:37" x14ac:dyDescent="0.3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</row>
    <row r="135" spans="1:37" x14ac:dyDescent="0.3">
      <c r="A135" s="16"/>
      <c r="B135" s="226" t="s">
        <v>1724</v>
      </c>
      <c r="C135" s="226" t="s">
        <v>1725</v>
      </c>
      <c r="D135" s="226" t="s">
        <v>1726</v>
      </c>
      <c r="E135" s="226" t="s">
        <v>1727</v>
      </c>
      <c r="F135" s="226" t="s">
        <v>1728</v>
      </c>
      <c r="G135" s="226" t="s">
        <v>1729</v>
      </c>
      <c r="H135" s="226" t="s">
        <v>1730</v>
      </c>
      <c r="I135" s="226" t="s">
        <v>1731</v>
      </c>
      <c r="J135" s="227" t="s">
        <v>325</v>
      </c>
      <c r="K135" s="228" t="s">
        <v>318</v>
      </c>
      <c r="L135" s="228" t="s">
        <v>319</v>
      </c>
      <c r="M135" s="228" t="s">
        <v>320</v>
      </c>
      <c r="N135" s="228" t="s">
        <v>321</v>
      </c>
      <c r="O135" s="228" t="s">
        <v>322</v>
      </c>
      <c r="P135" s="228" t="s">
        <v>323</v>
      </c>
      <c r="Q135" s="228" t="s">
        <v>324</v>
      </c>
      <c r="R135" s="228" t="s">
        <v>435</v>
      </c>
      <c r="S135" s="228" t="s">
        <v>436</v>
      </c>
      <c r="T135" s="228" t="s">
        <v>437</v>
      </c>
      <c r="U135" s="228" t="s">
        <v>438</v>
      </c>
      <c r="V135" s="228" t="s">
        <v>439</v>
      </c>
      <c r="W135" s="228" t="s">
        <v>440</v>
      </c>
      <c r="X135" s="228" t="s">
        <v>441</v>
      </c>
      <c r="Y135" s="228" t="s">
        <v>397</v>
      </c>
      <c r="Z135" s="228" t="s">
        <v>398</v>
      </c>
      <c r="AA135" s="228" t="s">
        <v>399</v>
      </c>
      <c r="AB135" s="228" t="s">
        <v>400</v>
      </c>
      <c r="AC135" s="228" t="s">
        <v>401</v>
      </c>
      <c r="AD135" s="228" t="s">
        <v>402</v>
      </c>
      <c r="AE135" s="228" t="s">
        <v>403</v>
      </c>
      <c r="AF135" s="228" t="s">
        <v>481</v>
      </c>
      <c r="AG135" s="228" t="s">
        <v>482</v>
      </c>
      <c r="AH135" s="228" t="s">
        <v>483</v>
      </c>
      <c r="AI135" s="228" t="s">
        <v>484</v>
      </c>
      <c r="AJ135" s="228" t="s">
        <v>485</v>
      </c>
    </row>
    <row r="136" spans="1:37" x14ac:dyDescent="0.35">
      <c r="A136" s="20" t="s">
        <v>3</v>
      </c>
      <c r="B136" s="23">
        <v>590</v>
      </c>
      <c r="C136" s="20">
        <v>644</v>
      </c>
      <c r="D136" s="20">
        <v>701</v>
      </c>
      <c r="E136" s="20">
        <v>563</v>
      </c>
      <c r="F136" s="20">
        <v>604</v>
      </c>
      <c r="G136" s="20">
        <v>637</v>
      </c>
      <c r="H136" s="20">
        <v>707</v>
      </c>
      <c r="I136" s="20">
        <v>560</v>
      </c>
      <c r="J136" s="22">
        <v>525</v>
      </c>
      <c r="K136" s="20">
        <v>708</v>
      </c>
      <c r="L136" s="20">
        <v>612</v>
      </c>
      <c r="M136" s="20">
        <v>616</v>
      </c>
      <c r="N136" s="20">
        <v>339</v>
      </c>
      <c r="O136" s="20">
        <v>580</v>
      </c>
      <c r="P136" s="20">
        <v>614</v>
      </c>
      <c r="Q136" s="20">
        <v>671</v>
      </c>
      <c r="R136" s="20">
        <v>618</v>
      </c>
      <c r="S136" s="20">
        <v>674</v>
      </c>
      <c r="T136" s="20">
        <v>648</v>
      </c>
      <c r="U136" s="20">
        <v>585</v>
      </c>
      <c r="V136" s="20">
        <v>687</v>
      </c>
      <c r="W136" s="20">
        <v>568</v>
      </c>
      <c r="X136" s="20">
        <v>588</v>
      </c>
      <c r="Y136" s="20">
        <v>508</v>
      </c>
      <c r="Z136" s="20">
        <v>633</v>
      </c>
      <c r="AA136" s="20">
        <v>594</v>
      </c>
      <c r="AB136" s="20">
        <v>717</v>
      </c>
      <c r="AC136" s="20">
        <v>632</v>
      </c>
      <c r="AD136" s="19">
        <v>686</v>
      </c>
      <c r="AE136" s="19">
        <v>629</v>
      </c>
      <c r="AF136" s="23">
        <v>619</v>
      </c>
      <c r="AG136" s="20">
        <v>658</v>
      </c>
      <c r="AH136" s="20">
        <v>664</v>
      </c>
      <c r="AI136" s="20">
        <v>422</v>
      </c>
      <c r="AJ136" s="20">
        <v>694</v>
      </c>
    </row>
    <row r="137" spans="1:37" x14ac:dyDescent="0.35">
      <c r="A137" s="20" t="s">
        <v>506</v>
      </c>
      <c r="B137" s="23">
        <v>390</v>
      </c>
      <c r="C137" s="20">
        <v>433</v>
      </c>
      <c r="D137" s="20">
        <v>383</v>
      </c>
      <c r="E137" s="20">
        <v>376</v>
      </c>
      <c r="F137" s="20">
        <v>315</v>
      </c>
      <c r="G137" s="20">
        <v>373</v>
      </c>
      <c r="H137" s="20">
        <v>342</v>
      </c>
      <c r="I137" s="20">
        <v>317</v>
      </c>
      <c r="J137" s="20">
        <v>365</v>
      </c>
      <c r="K137" s="20">
        <v>365</v>
      </c>
      <c r="L137" s="20">
        <v>360</v>
      </c>
      <c r="M137" s="20">
        <v>334</v>
      </c>
      <c r="N137" s="20">
        <v>412</v>
      </c>
      <c r="O137" s="20">
        <v>304</v>
      </c>
      <c r="P137" s="20">
        <v>380</v>
      </c>
      <c r="Q137" s="20">
        <v>451</v>
      </c>
      <c r="R137" s="20">
        <v>389</v>
      </c>
      <c r="S137" s="20">
        <v>380</v>
      </c>
      <c r="T137" s="20">
        <v>440</v>
      </c>
      <c r="U137" s="20">
        <v>401</v>
      </c>
      <c r="V137" s="20">
        <v>423</v>
      </c>
      <c r="W137" s="20">
        <v>405</v>
      </c>
      <c r="X137" s="20">
        <v>469</v>
      </c>
      <c r="Y137" s="20">
        <v>370</v>
      </c>
      <c r="Z137" s="20">
        <v>394</v>
      </c>
      <c r="AA137" s="20">
        <v>374</v>
      </c>
      <c r="AB137" s="20">
        <v>386</v>
      </c>
      <c r="AC137" s="20">
        <v>352</v>
      </c>
      <c r="AD137" s="20">
        <v>420</v>
      </c>
      <c r="AE137" s="20">
        <v>402</v>
      </c>
      <c r="AF137" s="20">
        <v>410</v>
      </c>
      <c r="AG137" s="20">
        <v>467</v>
      </c>
      <c r="AH137" s="20">
        <v>342</v>
      </c>
      <c r="AI137" s="20">
        <v>395</v>
      </c>
      <c r="AJ137" s="20">
        <v>447</v>
      </c>
    </row>
    <row r="138" spans="1:37" x14ac:dyDescent="0.35">
      <c r="A138" s="20" t="s">
        <v>507</v>
      </c>
      <c r="B138" s="23">
        <v>278</v>
      </c>
      <c r="C138" s="20">
        <v>327</v>
      </c>
      <c r="D138" s="20">
        <v>239</v>
      </c>
      <c r="E138" s="20">
        <v>213</v>
      </c>
      <c r="F138" s="20">
        <v>235</v>
      </c>
      <c r="G138" s="20">
        <v>235</v>
      </c>
      <c r="H138" s="20">
        <v>229</v>
      </c>
      <c r="I138" s="20">
        <v>235</v>
      </c>
      <c r="J138" s="20">
        <v>301</v>
      </c>
      <c r="K138" s="20">
        <v>227</v>
      </c>
      <c r="L138" s="20">
        <v>1987</v>
      </c>
      <c r="M138" s="20">
        <v>219</v>
      </c>
      <c r="N138" s="20">
        <v>295</v>
      </c>
      <c r="O138" s="20">
        <v>217</v>
      </c>
      <c r="P138" s="20">
        <v>294</v>
      </c>
      <c r="Q138" s="20">
        <v>323</v>
      </c>
      <c r="R138" s="20">
        <v>308</v>
      </c>
      <c r="S138" s="20">
        <v>253</v>
      </c>
      <c r="T138" s="20">
        <v>306</v>
      </c>
      <c r="U138" s="20">
        <v>244</v>
      </c>
      <c r="V138" s="20">
        <v>300</v>
      </c>
      <c r="W138" s="20">
        <v>244</v>
      </c>
      <c r="X138" s="20">
        <v>279</v>
      </c>
      <c r="Y138" s="20">
        <v>250</v>
      </c>
      <c r="Z138" s="20">
        <v>239</v>
      </c>
      <c r="AA138" s="20">
        <v>284</v>
      </c>
      <c r="AB138" s="20">
        <v>320</v>
      </c>
      <c r="AC138" s="20">
        <v>310</v>
      </c>
      <c r="AD138" s="20">
        <v>333</v>
      </c>
      <c r="AE138" s="20">
        <v>351</v>
      </c>
      <c r="AF138" s="20">
        <v>334</v>
      </c>
      <c r="AG138" s="20">
        <v>338</v>
      </c>
      <c r="AH138" s="20">
        <v>281</v>
      </c>
      <c r="AI138" s="20">
        <v>313</v>
      </c>
      <c r="AJ138" s="20">
        <v>319</v>
      </c>
    </row>
    <row r="139" spans="1:37" x14ac:dyDescent="0.35">
      <c r="A139" s="20" t="s">
        <v>508</v>
      </c>
      <c r="B139" s="19">
        <v>1380</v>
      </c>
      <c r="C139" s="20">
        <v>1253</v>
      </c>
      <c r="D139" s="20">
        <v>1339</v>
      </c>
      <c r="E139" s="20">
        <v>1155</v>
      </c>
      <c r="F139" s="20">
        <v>779</v>
      </c>
      <c r="G139" s="20">
        <v>846</v>
      </c>
      <c r="H139" s="20">
        <v>903</v>
      </c>
      <c r="I139" s="20">
        <v>1345</v>
      </c>
      <c r="J139" s="20">
        <v>963</v>
      </c>
      <c r="K139" s="20">
        <v>834</v>
      </c>
      <c r="L139" s="20">
        <v>1220</v>
      </c>
      <c r="M139" s="20">
        <v>1091</v>
      </c>
      <c r="N139" s="20">
        <v>1265</v>
      </c>
      <c r="O139" s="20">
        <v>1182</v>
      </c>
      <c r="P139" s="20">
        <v>1425</v>
      </c>
      <c r="Q139" s="20">
        <v>1403</v>
      </c>
      <c r="R139" s="20">
        <v>1328</v>
      </c>
      <c r="S139" s="20">
        <v>1278</v>
      </c>
      <c r="T139" s="20">
        <v>1426</v>
      </c>
      <c r="U139" s="20">
        <v>1401</v>
      </c>
      <c r="V139" s="20">
        <v>1577</v>
      </c>
      <c r="W139" s="20">
        <v>1398</v>
      </c>
      <c r="X139" s="20">
        <v>1592</v>
      </c>
      <c r="Y139" s="20">
        <v>1312</v>
      </c>
      <c r="Z139" s="20">
        <v>1207</v>
      </c>
      <c r="AA139" s="20">
        <v>1237</v>
      </c>
      <c r="AB139" s="20">
        <v>1380</v>
      </c>
      <c r="AC139" s="20">
        <v>1340</v>
      </c>
      <c r="AD139" s="20">
        <v>1467</v>
      </c>
      <c r="AE139" s="20">
        <v>1372</v>
      </c>
      <c r="AF139" s="20">
        <v>1116</v>
      </c>
      <c r="AG139" s="20">
        <v>1280</v>
      </c>
      <c r="AH139" s="20">
        <v>1130</v>
      </c>
      <c r="AI139" s="20">
        <v>1172</v>
      </c>
      <c r="AJ139" s="20">
        <v>1691</v>
      </c>
    </row>
    <row r="140" spans="1:37" x14ac:dyDescent="0.35">
      <c r="A140" s="20" t="s">
        <v>11</v>
      </c>
      <c r="B140" s="215">
        <f>SUM(B136:B139)</f>
        <v>2638</v>
      </c>
      <c r="C140" s="215">
        <f>SUM(C136:C139)</f>
        <v>2657</v>
      </c>
      <c r="D140" s="215">
        <f>SUM(D136:D139)</f>
        <v>2662</v>
      </c>
      <c r="E140" s="215">
        <f>SUM(E136:E139)</f>
        <v>2307</v>
      </c>
      <c r="F140" s="215">
        <f t="shared" ref="F140:K140" si="17">F139+F138+F137+F136</f>
        <v>1933</v>
      </c>
      <c r="G140" s="215">
        <f t="shared" si="17"/>
        <v>2091</v>
      </c>
      <c r="H140" s="215">
        <f t="shared" si="17"/>
        <v>2181</v>
      </c>
      <c r="I140" s="215">
        <f t="shared" si="17"/>
        <v>2457</v>
      </c>
      <c r="J140" s="215">
        <f t="shared" si="17"/>
        <v>2154</v>
      </c>
      <c r="K140" s="215">
        <f t="shared" si="17"/>
        <v>2134</v>
      </c>
      <c r="L140" s="215">
        <f t="shared" ref="L140:Q140" si="18">SUM(L136:L139)</f>
        <v>4179</v>
      </c>
      <c r="M140" s="215">
        <f t="shared" si="18"/>
        <v>2260</v>
      </c>
      <c r="N140" s="215">
        <f t="shared" si="18"/>
        <v>2311</v>
      </c>
      <c r="O140" s="215">
        <f t="shared" si="18"/>
        <v>2283</v>
      </c>
      <c r="P140" s="215">
        <f t="shared" si="18"/>
        <v>2713</v>
      </c>
      <c r="Q140" s="215">
        <f t="shared" si="18"/>
        <v>2848</v>
      </c>
      <c r="R140" s="215">
        <f t="shared" ref="R140:Y140" si="19">R139+R138+R137+R136</f>
        <v>2643</v>
      </c>
      <c r="S140" s="215">
        <f t="shared" si="19"/>
        <v>2585</v>
      </c>
      <c r="T140" s="215">
        <f t="shared" si="19"/>
        <v>2820</v>
      </c>
      <c r="U140" s="215">
        <f t="shared" si="19"/>
        <v>2631</v>
      </c>
      <c r="V140" s="215">
        <f t="shared" si="19"/>
        <v>2987</v>
      </c>
      <c r="W140" s="215">
        <f t="shared" si="19"/>
        <v>2615</v>
      </c>
      <c r="X140" s="215">
        <f t="shared" si="19"/>
        <v>2928</v>
      </c>
      <c r="Y140" s="215">
        <f t="shared" si="19"/>
        <v>2440</v>
      </c>
      <c r="Z140" s="215">
        <f t="shared" ref="Z140:AJ140" si="20">SUM(Z136:Z139)</f>
        <v>2473</v>
      </c>
      <c r="AA140" s="215">
        <f t="shared" si="20"/>
        <v>2489</v>
      </c>
      <c r="AB140" s="215">
        <f t="shared" si="20"/>
        <v>2803</v>
      </c>
      <c r="AC140" s="215">
        <f t="shared" si="20"/>
        <v>2634</v>
      </c>
      <c r="AD140" s="215">
        <f t="shared" si="20"/>
        <v>2906</v>
      </c>
      <c r="AE140" s="215">
        <f t="shared" si="20"/>
        <v>2754</v>
      </c>
      <c r="AF140" s="215">
        <f t="shared" si="20"/>
        <v>2479</v>
      </c>
      <c r="AG140" s="215">
        <f t="shared" si="20"/>
        <v>2743</v>
      </c>
      <c r="AH140" s="215">
        <f t="shared" si="20"/>
        <v>2417</v>
      </c>
      <c r="AI140" s="215">
        <f t="shared" si="20"/>
        <v>2302</v>
      </c>
      <c r="AJ140" s="215">
        <f t="shared" si="20"/>
        <v>3151</v>
      </c>
    </row>
    <row r="141" spans="1:37" x14ac:dyDescent="0.35">
      <c r="A141" s="20"/>
      <c r="B141" s="40"/>
      <c r="C141" s="223"/>
      <c r="D141" s="40"/>
      <c r="E141" s="40"/>
      <c r="F141" s="40"/>
      <c r="G141" s="40"/>
      <c r="H141" s="223">
        <f>SUM(B140:H140)</f>
        <v>16469</v>
      </c>
      <c r="I141" s="20"/>
      <c r="J141" s="223"/>
      <c r="K141" s="20"/>
      <c r="L141" s="20"/>
      <c r="M141" s="20"/>
      <c r="N141" s="124"/>
      <c r="O141" s="124">
        <f>SUM(I140:O140)</f>
        <v>17778</v>
      </c>
      <c r="P141" s="20"/>
      <c r="Q141" s="223"/>
      <c r="R141" s="20"/>
      <c r="S141" s="20"/>
      <c r="T141" s="20"/>
      <c r="U141" s="124"/>
      <c r="V141" s="22">
        <f>SUM(P140:V140)</f>
        <v>19227</v>
      </c>
      <c r="W141" s="20"/>
      <c r="X141" s="223"/>
      <c r="Y141" s="20"/>
      <c r="Z141" s="20"/>
      <c r="AA141" s="20"/>
      <c r="AB141" s="20"/>
      <c r="AC141" s="223">
        <f>SUM(W140:AC140)</f>
        <v>18382</v>
      </c>
      <c r="AD141" s="20"/>
      <c r="AE141" s="223"/>
      <c r="AF141" s="20"/>
      <c r="AG141" s="20"/>
      <c r="AH141" s="20"/>
      <c r="AI141" s="20"/>
      <c r="AJ141" s="223">
        <f>SUM(AD140:AJ140)</f>
        <v>18752</v>
      </c>
    </row>
    <row r="142" spans="1:37" x14ac:dyDescent="0.35">
      <c r="A142" s="20" t="s">
        <v>155</v>
      </c>
      <c r="B142" s="189">
        <f>Kwh!B375/'Wws=-pro&amp;sup '!B140</f>
        <v>0.2725549658832449</v>
      </c>
      <c r="C142" s="189">
        <f>Kwh!C375/'Wws=-pro&amp;sup '!C140</f>
        <v>0.24124952954459916</v>
      </c>
      <c r="D142" s="189">
        <f>Kwh!D375/'Wws=-pro&amp;sup '!D140</f>
        <v>0.32381667918858004</v>
      </c>
      <c r="E142" s="189">
        <f>Kwh!E375/'Wws=-pro&amp;sup '!E140</f>
        <v>0.33506718682271347</v>
      </c>
      <c r="F142" s="189">
        <f>Kwh!F375/'Wws=-pro&amp;sup '!F140</f>
        <v>0.39524055871702019</v>
      </c>
      <c r="G142" s="189">
        <f>Kwh!G375/'Wws=-pro&amp;sup '!G140</f>
        <v>0.37302725968436157</v>
      </c>
      <c r="H142" s="189">
        <v>1.8</v>
      </c>
      <c r="I142" s="189">
        <f>Kwh!B350/'Wws=-pro&amp;sup '!I140</f>
        <v>0</v>
      </c>
      <c r="J142" s="189">
        <f>Kwh!C350/'Wws=-pro&amp;sup '!J140</f>
        <v>3.4535747446610956</v>
      </c>
      <c r="K142" s="189">
        <f>Kwh!D350/'Wws=-pro&amp;sup '!K140</f>
        <v>0.90815370196813494</v>
      </c>
      <c r="L142" s="189">
        <f>Kwh!E350/'Wws=-pro&amp;sup '!L140</f>
        <v>0.74898301028954295</v>
      </c>
      <c r="M142" s="189">
        <f>Kwh!F350/'Wws=-pro&amp;sup '!M140</f>
        <v>0.86858407079646016</v>
      </c>
      <c r="N142" s="189">
        <f>Kwh!G350/'Wws=-pro&amp;sup '!N140</f>
        <v>0.34573777585460841</v>
      </c>
      <c r="O142" s="189">
        <f>Kwh!H350/'Wws=-pro&amp;sup '!O140</f>
        <v>0.97371879106438897</v>
      </c>
      <c r="P142" s="189">
        <f>Kwh!B527/'Wws=-pro&amp;sup '!P140</f>
        <v>0.39771470696645778</v>
      </c>
      <c r="Q142" s="189">
        <f>Kwh!C527/'Wws=-pro&amp;sup '!Q140</f>
        <v>0.39747191011235955</v>
      </c>
      <c r="R142" s="189">
        <f>Kwh!D527/'Wws=-pro&amp;sup '!R140</f>
        <v>0.40786984487325012</v>
      </c>
      <c r="S142" s="189">
        <f>Kwh!E527/'Wws=-pro&amp;sup '!I140</f>
        <v>0.42043142043142046</v>
      </c>
      <c r="T142" s="189">
        <f>Kwh!F527/'Wws=-pro&amp;sup '!T140</f>
        <v>0.37021276595744679</v>
      </c>
      <c r="U142" s="189">
        <f>Kwh!G527/'Wws=-pro&amp;sup '!U140</f>
        <v>0.39224629418472062</v>
      </c>
      <c r="V142" s="189">
        <f>Kwh!H527/'Wws=-pro&amp;sup '!V140</f>
        <v>0.38500167392032142</v>
      </c>
      <c r="W142" s="189">
        <f>Kwh!I527/'Wws=-pro&amp;sup '!W140</f>
        <v>2.8864244741873804</v>
      </c>
      <c r="X142" s="189">
        <f>Kwh!J527/'Wws=-pro&amp;sup '!X140</f>
        <v>0.33333333333333331</v>
      </c>
      <c r="Y142" s="189">
        <f>Kwh!K527/'Wws=-pro&amp;sup '!Y140</f>
        <v>0.51434426229508201</v>
      </c>
      <c r="Z142" s="189">
        <f>Kwh!L527/'Wws=-pro&amp;sup '!Z140</f>
        <v>0.45653052972098668</v>
      </c>
      <c r="AA142" s="189">
        <f>Kwh!M527/'Wws=-pro&amp;sup '!AA140</f>
        <v>0.37926878264363201</v>
      </c>
      <c r="AB142" s="189">
        <f>Kwh!N527/'Wws=-pro&amp;sup '!AB140</f>
        <v>0.28540849090260434</v>
      </c>
      <c r="AC142" s="189">
        <f>Kwh!O527/'Wws=-pro&amp;sup '!AC140</f>
        <v>0.37053910402429763</v>
      </c>
      <c r="AD142" s="189">
        <f>Kwh!B545/'Wws=-pro&amp;sup '!AD140</f>
        <v>0.35375086028905711</v>
      </c>
      <c r="AE142" s="189">
        <f>Kwh!C545/'Wws=-pro&amp;sup '!AE140</f>
        <v>0.35112563543936093</v>
      </c>
      <c r="AF142" s="189">
        <f>Kwh!D545/'Wws=-pro&amp;sup '!AF140</f>
        <v>0.30899556272690604</v>
      </c>
      <c r="AG142" s="189">
        <f>Kwh!E545/'Wws=-pro&amp;sup '!AG140</f>
        <v>0.35909588042289464</v>
      </c>
      <c r="AH142" s="189">
        <f>Kwh!F545/'Wws=-pro&amp;sup '!AH140</f>
        <v>0.35788167149358707</v>
      </c>
      <c r="AI142" s="189">
        <f>Kwh!G545/'Wws=-pro&amp;sup '!AI140</f>
        <v>0.31928757602085145</v>
      </c>
      <c r="AJ142" s="189">
        <f>Kwh!H545/'Wws=-pro&amp;sup '!AJ140</f>
        <v>0.39130434782608697</v>
      </c>
    </row>
    <row r="143" spans="1:37" x14ac:dyDescent="0.35">
      <c r="A143" s="21"/>
      <c r="B143" s="218" t="e">
        <f>B140+production!J346+production!J348</f>
        <v>#VALUE!</v>
      </c>
      <c r="C143" s="218" t="e">
        <f>C140+production!K346+production!K348</f>
        <v>#VALUE!</v>
      </c>
      <c r="D143" s="218" t="e">
        <f>D140+production!L346+production!L348</f>
        <v>#VALUE!</v>
      </c>
      <c r="E143" s="218" t="e">
        <f>E140+production!M346+production!M348</f>
        <v>#VALUE!</v>
      </c>
      <c r="F143" s="218" t="e">
        <f>F140+production!N346+production!N348</f>
        <v>#VALUE!</v>
      </c>
      <c r="G143" s="218" t="e">
        <f>G140+production!O346+production!O348</f>
        <v>#VALUE!</v>
      </c>
      <c r="H143" s="218" t="e">
        <f>H140+production!P346+production!P348</f>
        <v>#VALUE!</v>
      </c>
      <c r="I143" s="218" t="e">
        <f>I140+production!Q346+production!Q348</f>
        <v>#VALUE!</v>
      </c>
      <c r="J143" s="218">
        <f>J140+production!R346+production!R348</f>
        <v>2154</v>
      </c>
      <c r="K143" s="218">
        <f>K140+production!S346+production!S348</f>
        <v>2134</v>
      </c>
      <c r="L143" s="218">
        <f>L140+production!T346+production!T348</f>
        <v>4179</v>
      </c>
      <c r="M143" s="218">
        <f>M140+production!U346+production!U348</f>
        <v>2260</v>
      </c>
      <c r="N143" s="218">
        <f>N140+production!V346+production!V348</f>
        <v>2311</v>
      </c>
      <c r="O143" s="218">
        <f>O140+production!W346+production!W348</f>
        <v>2283</v>
      </c>
      <c r="P143" s="218">
        <f>P140+production!X346+production!X348</f>
        <v>2713</v>
      </c>
      <c r="Q143" s="218">
        <f>Q140+production!Y346+production!Y348</f>
        <v>2848</v>
      </c>
      <c r="R143" s="218">
        <f>R140+production!Z346+production!Z348</f>
        <v>2643</v>
      </c>
      <c r="S143" s="218">
        <f>S140+production!AA346+production!AA348</f>
        <v>2585</v>
      </c>
      <c r="T143" s="218">
        <f>T140+production!AB346+production!AB348</f>
        <v>2820</v>
      </c>
      <c r="U143" s="218">
        <f>U140+production!AC346+production!AC348</f>
        <v>2631</v>
      </c>
      <c r="V143" s="218">
        <f>V140+production!AD346+production!AD348</f>
        <v>2987</v>
      </c>
      <c r="W143" s="218">
        <f>W140+production!AE346+production!AE348</f>
        <v>2615</v>
      </c>
      <c r="X143" s="218">
        <f>X140+production!AF346+production!AF348</f>
        <v>2928</v>
      </c>
      <c r="Y143" s="218">
        <f>Y140+production!AG346+production!AG348</f>
        <v>2440</v>
      </c>
      <c r="Z143" s="218">
        <f>Z140+production!AH346+production!AH348</f>
        <v>2473</v>
      </c>
      <c r="AA143" s="218">
        <f>AA140+production!AI346+production!AI348</f>
        <v>2489</v>
      </c>
      <c r="AB143" s="218">
        <f>AB140+production!AJ346+production!AJ348</f>
        <v>2803</v>
      </c>
      <c r="AC143" s="218">
        <f>AC140+production!AK346+production!AK348</f>
        <v>2634</v>
      </c>
      <c r="AD143" s="218">
        <f>AD140+production!AL346+production!AL348</f>
        <v>2906</v>
      </c>
      <c r="AE143" s="218">
        <f>AE140+production!AM346+production!AM348</f>
        <v>2754</v>
      </c>
      <c r="AF143" s="218">
        <f>AF140+production!AN346+production!AN348</f>
        <v>2479</v>
      </c>
      <c r="AG143" s="218">
        <f>AG140+production!AO346+production!AO348</f>
        <v>2743</v>
      </c>
      <c r="AH143" s="218">
        <f>AH140+production!AP346+production!AP348</f>
        <v>2417</v>
      </c>
      <c r="AI143" s="218">
        <f>AI140+production!AQ346+production!AQ348</f>
        <v>2302</v>
      </c>
      <c r="AJ143" s="218">
        <f>AJ140+production!AR346+production!AR348</f>
        <v>3151</v>
      </c>
    </row>
    <row r="144" spans="1:37" ht="15.5" x14ac:dyDescent="0.35">
      <c r="A144" s="21"/>
      <c r="B144" s="218"/>
      <c r="C144" s="32"/>
      <c r="D144" s="218"/>
      <c r="E144" s="218"/>
      <c r="F144" s="218"/>
      <c r="G144" s="218"/>
      <c r="H144" s="225" t="e">
        <f>SUM(B143:G143)</f>
        <v>#VALUE!</v>
      </c>
      <c r="I144" s="21"/>
      <c r="J144" s="21"/>
      <c r="K144" s="21"/>
      <c r="L144" s="67"/>
      <c r="M144" s="21"/>
      <c r="N144" s="21"/>
      <c r="O144" s="220" t="e">
        <f>SUM(D143:J143)</f>
        <v>#VALUE!</v>
      </c>
      <c r="P144" s="21"/>
      <c r="Q144" s="21"/>
      <c r="R144" s="21"/>
      <c r="S144" s="219"/>
      <c r="T144" s="21"/>
      <c r="U144" s="21"/>
      <c r="V144" s="220">
        <f>SUM(K143:Q143)</f>
        <v>18728</v>
      </c>
      <c r="W144" s="21"/>
      <c r="X144" s="21"/>
      <c r="Y144" s="21"/>
      <c r="Z144" s="220"/>
      <c r="AA144" s="21"/>
      <c r="AB144" s="21"/>
      <c r="AC144" s="220">
        <f>SUM(R143:X143)</f>
        <v>19209</v>
      </c>
      <c r="AD144" s="21"/>
      <c r="AE144" s="21"/>
      <c r="AF144" s="21"/>
      <c r="AG144" s="220"/>
      <c r="AH144" s="21"/>
      <c r="AI144" s="21"/>
      <c r="AJ144" s="220">
        <f>SUM(Y143:AE143)</f>
        <v>18499</v>
      </c>
    </row>
    <row r="146" spans="1:36" ht="15.5" x14ac:dyDescent="0.35">
      <c r="A146" s="16"/>
      <c r="B146" s="228" t="s">
        <v>486</v>
      </c>
      <c r="C146" s="64" t="s">
        <v>463</v>
      </c>
      <c r="D146" s="64" t="s">
        <v>464</v>
      </c>
      <c r="E146" s="64" t="s">
        <v>465</v>
      </c>
      <c r="F146" s="64" t="s">
        <v>466</v>
      </c>
      <c r="G146" s="64" t="s">
        <v>467</v>
      </c>
      <c r="H146" s="64" t="s">
        <v>468</v>
      </c>
      <c r="I146" s="64" t="s">
        <v>469</v>
      </c>
      <c r="J146" s="64" t="s">
        <v>537</v>
      </c>
      <c r="K146" s="64" t="s">
        <v>538</v>
      </c>
      <c r="L146" s="64" t="s">
        <v>539</v>
      </c>
      <c r="M146" s="64" t="s">
        <v>540</v>
      </c>
      <c r="N146" s="64" t="s">
        <v>541</v>
      </c>
      <c r="O146" s="64" t="s">
        <v>542</v>
      </c>
      <c r="P146" s="64" t="s">
        <v>543</v>
      </c>
      <c r="Q146" s="64" t="s">
        <v>544</v>
      </c>
      <c r="R146" s="64" t="s">
        <v>545</v>
      </c>
      <c r="S146" s="64" t="s">
        <v>546</v>
      </c>
      <c r="T146" s="64" t="s">
        <v>547</v>
      </c>
      <c r="U146" s="64" t="s">
        <v>548</v>
      </c>
      <c r="V146" s="64" t="s">
        <v>549</v>
      </c>
      <c r="W146" s="64" t="s">
        <v>550</v>
      </c>
      <c r="X146" s="64" t="s">
        <v>563</v>
      </c>
      <c r="Y146" s="64" t="s">
        <v>564</v>
      </c>
      <c r="Z146" s="64" t="s">
        <v>565</v>
      </c>
      <c r="AA146" s="64" t="s">
        <v>566</v>
      </c>
      <c r="AB146" s="64" t="s">
        <v>567</v>
      </c>
      <c r="AC146" s="64" t="s">
        <v>568</v>
      </c>
      <c r="AD146" s="64" t="s">
        <v>570</v>
      </c>
      <c r="AE146" s="64" t="s">
        <v>571</v>
      </c>
      <c r="AF146" s="64" t="s">
        <v>572</v>
      </c>
      <c r="AG146" s="64" t="s">
        <v>573</v>
      </c>
      <c r="AH146" s="64" t="s">
        <v>574</v>
      </c>
      <c r="AI146" s="64" t="s">
        <v>575</v>
      </c>
      <c r="AJ146" s="64" t="s">
        <v>576</v>
      </c>
    </row>
    <row r="147" spans="1:36" x14ac:dyDescent="0.35">
      <c r="A147" s="20" t="s">
        <v>3</v>
      </c>
      <c r="B147" s="23">
        <v>665</v>
      </c>
      <c r="C147" s="20">
        <v>196</v>
      </c>
      <c r="D147" s="20">
        <v>241</v>
      </c>
      <c r="E147" s="20"/>
      <c r="F147" s="20"/>
      <c r="G147" s="20"/>
      <c r="H147" s="20"/>
      <c r="I147" s="20">
        <v>576</v>
      </c>
      <c r="J147" s="22">
        <v>560</v>
      </c>
      <c r="K147" s="20">
        <v>576</v>
      </c>
      <c r="L147" s="20">
        <v>469</v>
      </c>
      <c r="M147" s="20">
        <v>288</v>
      </c>
      <c r="N147" s="20">
        <v>466</v>
      </c>
      <c r="O147" s="20">
        <v>572</v>
      </c>
      <c r="P147" s="20">
        <v>407</v>
      </c>
      <c r="Q147" s="20">
        <v>107</v>
      </c>
      <c r="R147" s="20">
        <v>191</v>
      </c>
      <c r="S147" s="20">
        <v>430</v>
      </c>
      <c r="T147" s="20">
        <v>652</v>
      </c>
      <c r="U147" s="20">
        <v>359</v>
      </c>
      <c r="V147" s="20">
        <v>554</v>
      </c>
      <c r="W147" s="20">
        <v>562</v>
      </c>
      <c r="X147" s="20">
        <v>220</v>
      </c>
      <c r="Y147" s="20">
        <v>504</v>
      </c>
      <c r="Z147" s="20">
        <v>599</v>
      </c>
      <c r="AA147" s="20">
        <v>318</v>
      </c>
      <c r="AB147" s="20">
        <v>404</v>
      </c>
      <c r="AC147" s="20">
        <v>505</v>
      </c>
      <c r="AD147" s="19">
        <v>432</v>
      </c>
      <c r="AE147" s="19">
        <v>312</v>
      </c>
      <c r="AF147" s="23">
        <v>368</v>
      </c>
      <c r="AG147" s="20">
        <v>574</v>
      </c>
      <c r="AH147" s="20">
        <v>383</v>
      </c>
      <c r="AI147" s="20">
        <v>563</v>
      </c>
      <c r="AJ147" s="20">
        <v>518</v>
      </c>
    </row>
    <row r="148" spans="1:36" x14ac:dyDescent="0.35">
      <c r="A148" s="20" t="s">
        <v>506</v>
      </c>
      <c r="B148" s="23">
        <v>397</v>
      </c>
      <c r="C148" s="20">
        <v>197</v>
      </c>
      <c r="D148" s="20">
        <v>323</v>
      </c>
      <c r="E148" s="20"/>
      <c r="F148" s="20"/>
      <c r="G148" s="20"/>
      <c r="H148" s="20"/>
      <c r="I148" s="20">
        <v>470</v>
      </c>
      <c r="J148" s="20">
        <v>0</v>
      </c>
      <c r="K148" s="20">
        <v>524</v>
      </c>
      <c r="L148" s="20">
        <v>341</v>
      </c>
      <c r="M148" s="20">
        <v>332</v>
      </c>
      <c r="N148" s="20">
        <v>378</v>
      </c>
      <c r="O148" s="20">
        <v>311</v>
      </c>
      <c r="P148" s="20">
        <v>360</v>
      </c>
      <c r="Q148" s="20">
        <v>486</v>
      </c>
      <c r="R148" s="20">
        <v>86</v>
      </c>
      <c r="S148" s="20">
        <v>357</v>
      </c>
      <c r="T148" s="20">
        <v>343</v>
      </c>
      <c r="U148" s="20">
        <v>384</v>
      </c>
      <c r="V148" s="20">
        <v>359</v>
      </c>
      <c r="W148" s="20">
        <v>358</v>
      </c>
      <c r="X148" s="20">
        <v>437</v>
      </c>
      <c r="Y148" s="20">
        <v>404</v>
      </c>
      <c r="Z148" s="20">
        <v>444</v>
      </c>
      <c r="AA148" s="20">
        <v>363</v>
      </c>
      <c r="AB148" s="20">
        <v>369</v>
      </c>
      <c r="AC148" s="20">
        <v>376</v>
      </c>
      <c r="AD148" s="20">
        <v>353</v>
      </c>
      <c r="AE148" s="20">
        <v>355</v>
      </c>
      <c r="AF148" s="20">
        <v>295</v>
      </c>
      <c r="AG148" s="20">
        <v>340</v>
      </c>
      <c r="AH148" s="20">
        <v>361</v>
      </c>
      <c r="AI148" s="20">
        <v>345</v>
      </c>
      <c r="AJ148" s="20">
        <v>318</v>
      </c>
    </row>
    <row r="149" spans="1:36" x14ac:dyDescent="0.35">
      <c r="A149" s="20" t="s">
        <v>507</v>
      </c>
      <c r="B149" s="23">
        <v>364</v>
      </c>
      <c r="C149" s="20">
        <v>276</v>
      </c>
      <c r="D149" s="20">
        <v>212</v>
      </c>
      <c r="E149" s="20"/>
      <c r="F149" s="20"/>
      <c r="G149" s="20"/>
      <c r="H149" s="20"/>
      <c r="I149" s="20">
        <v>420</v>
      </c>
      <c r="J149" s="20">
        <v>365</v>
      </c>
      <c r="K149" s="20">
        <v>378</v>
      </c>
      <c r="L149" s="20">
        <v>399</v>
      </c>
      <c r="M149" s="20">
        <v>296</v>
      </c>
      <c r="N149" s="20">
        <v>240</v>
      </c>
      <c r="O149" s="20">
        <v>214</v>
      </c>
      <c r="P149" s="20">
        <v>289</v>
      </c>
      <c r="Q149" s="20">
        <v>75</v>
      </c>
      <c r="R149" s="20">
        <v>256</v>
      </c>
      <c r="S149" s="20">
        <v>198</v>
      </c>
      <c r="T149" s="20">
        <v>194</v>
      </c>
      <c r="U149" s="20">
        <v>334</v>
      </c>
      <c r="V149" s="20">
        <v>296</v>
      </c>
      <c r="W149" s="20">
        <v>346</v>
      </c>
      <c r="X149" s="20">
        <v>369</v>
      </c>
      <c r="Y149" s="20">
        <v>347</v>
      </c>
      <c r="Z149" s="20">
        <v>489</v>
      </c>
      <c r="AA149" s="20">
        <v>289</v>
      </c>
      <c r="AB149" s="20">
        <v>286</v>
      </c>
      <c r="AC149" s="20">
        <v>312</v>
      </c>
      <c r="AD149" s="20">
        <v>220</v>
      </c>
      <c r="AE149" s="20">
        <v>258</v>
      </c>
      <c r="AF149" s="20">
        <v>258</v>
      </c>
      <c r="AG149" s="20">
        <v>239</v>
      </c>
      <c r="AH149" s="20">
        <v>224</v>
      </c>
      <c r="AI149" s="20">
        <v>256</v>
      </c>
      <c r="AJ149" s="20">
        <v>237</v>
      </c>
    </row>
    <row r="150" spans="1:36" x14ac:dyDescent="0.35">
      <c r="A150" s="20" t="s">
        <v>508</v>
      </c>
      <c r="B150" s="19">
        <v>1495</v>
      </c>
      <c r="C150" s="20">
        <v>611</v>
      </c>
      <c r="D150" s="20">
        <v>759</v>
      </c>
      <c r="E150" s="20"/>
      <c r="F150" s="20"/>
      <c r="G150" s="20"/>
      <c r="H150" s="20"/>
      <c r="I150" s="20">
        <v>1558</v>
      </c>
      <c r="J150" s="20">
        <v>1396</v>
      </c>
      <c r="K150" s="20">
        <v>1195</v>
      </c>
      <c r="L150" s="20">
        <v>1503</v>
      </c>
      <c r="M150" s="20">
        <v>1142</v>
      </c>
      <c r="N150" s="20">
        <v>1264</v>
      </c>
      <c r="O150" s="20">
        <v>1153</v>
      </c>
      <c r="P150" s="20">
        <v>829</v>
      </c>
      <c r="Q150" s="20">
        <v>839</v>
      </c>
      <c r="R150" s="20">
        <v>1021</v>
      </c>
      <c r="S150" s="20">
        <v>1167</v>
      </c>
      <c r="T150" s="20">
        <v>1810</v>
      </c>
      <c r="U150" s="20">
        <v>1183</v>
      </c>
      <c r="V150" s="20">
        <v>1136</v>
      </c>
      <c r="W150" s="20">
        <v>1465</v>
      </c>
      <c r="X150" s="20">
        <v>1316</v>
      </c>
      <c r="Y150" s="20">
        <v>1526</v>
      </c>
      <c r="Z150" s="20">
        <v>1537</v>
      </c>
      <c r="AA150" s="20">
        <v>1530</v>
      </c>
      <c r="AB150" s="20">
        <v>1172</v>
      </c>
      <c r="AC150" s="20">
        <v>1248</v>
      </c>
      <c r="AD150" s="20">
        <v>1321</v>
      </c>
      <c r="AE150" s="20">
        <v>845</v>
      </c>
      <c r="AF150" s="20">
        <v>942</v>
      </c>
      <c r="AG150" s="20">
        <v>954</v>
      </c>
      <c r="AH150" s="20">
        <v>1206</v>
      </c>
      <c r="AI150" s="20">
        <v>1073</v>
      </c>
      <c r="AJ150" s="20">
        <v>706</v>
      </c>
    </row>
    <row r="151" spans="1:36" x14ac:dyDescent="0.35">
      <c r="A151" s="20" t="s">
        <v>11</v>
      </c>
      <c r="B151" s="215">
        <f>SUM(B147:B150)</f>
        <v>2921</v>
      </c>
      <c r="C151" s="215">
        <f>SUM(C147:C150)</f>
        <v>1280</v>
      </c>
      <c r="D151" s="215">
        <f>SUM(D147:D150)</f>
        <v>1535</v>
      </c>
      <c r="E151" s="215">
        <f>SUM(E147:E150)</f>
        <v>0</v>
      </c>
      <c r="F151" s="215">
        <f t="shared" ref="F151:K151" si="21">F150+F149+F148+F147</f>
        <v>0</v>
      </c>
      <c r="G151" s="215">
        <f t="shared" si="21"/>
        <v>0</v>
      </c>
      <c r="H151" s="215">
        <f t="shared" si="21"/>
        <v>0</v>
      </c>
      <c r="I151" s="215">
        <f t="shared" si="21"/>
        <v>3024</v>
      </c>
      <c r="J151" s="215">
        <f t="shared" si="21"/>
        <v>2321</v>
      </c>
      <c r="K151" s="215">
        <f t="shared" si="21"/>
        <v>2673</v>
      </c>
      <c r="L151" s="215">
        <f t="shared" ref="L151:Q151" si="22">SUM(L147:L150)</f>
        <v>2712</v>
      </c>
      <c r="M151" s="215">
        <f t="shared" si="22"/>
        <v>2058</v>
      </c>
      <c r="N151" s="215">
        <f t="shared" si="22"/>
        <v>2348</v>
      </c>
      <c r="O151" s="215">
        <f t="shared" si="22"/>
        <v>2250</v>
      </c>
      <c r="P151" s="215">
        <f t="shared" si="22"/>
        <v>1885</v>
      </c>
      <c r="Q151" s="215">
        <f t="shared" si="22"/>
        <v>1507</v>
      </c>
      <c r="R151" s="215">
        <f t="shared" ref="R151:Y151" si="23">R150+R149+R148+R147</f>
        <v>1554</v>
      </c>
      <c r="S151" s="215">
        <f t="shared" si="23"/>
        <v>2152</v>
      </c>
      <c r="T151" s="215">
        <f t="shared" si="23"/>
        <v>2999</v>
      </c>
      <c r="U151" s="215">
        <f t="shared" si="23"/>
        <v>2260</v>
      </c>
      <c r="V151" s="215">
        <f t="shared" si="23"/>
        <v>2345</v>
      </c>
      <c r="W151" s="215">
        <f t="shared" si="23"/>
        <v>2731</v>
      </c>
      <c r="X151" s="215">
        <f t="shared" si="23"/>
        <v>2342</v>
      </c>
      <c r="Y151" s="215">
        <f t="shared" si="23"/>
        <v>2781</v>
      </c>
      <c r="Z151" s="215">
        <f t="shared" ref="Z151:AJ151" si="24">SUM(Z147:Z150)</f>
        <v>3069</v>
      </c>
      <c r="AA151" s="215">
        <f t="shared" si="24"/>
        <v>2500</v>
      </c>
      <c r="AB151" s="215">
        <f t="shared" si="24"/>
        <v>2231</v>
      </c>
      <c r="AC151" s="215">
        <f t="shared" si="24"/>
        <v>2441</v>
      </c>
      <c r="AD151" s="215">
        <f t="shared" si="24"/>
        <v>2326</v>
      </c>
      <c r="AE151" s="215">
        <f t="shared" si="24"/>
        <v>1770</v>
      </c>
      <c r="AF151" s="215">
        <f t="shared" si="24"/>
        <v>1863</v>
      </c>
      <c r="AG151" s="215">
        <f t="shared" si="24"/>
        <v>2107</v>
      </c>
      <c r="AH151" s="215">
        <f t="shared" si="24"/>
        <v>2174</v>
      </c>
      <c r="AI151" s="215">
        <f t="shared" si="24"/>
        <v>2237</v>
      </c>
      <c r="AJ151" s="215">
        <f t="shared" si="24"/>
        <v>1779</v>
      </c>
    </row>
    <row r="152" spans="1:36" x14ac:dyDescent="0.35">
      <c r="A152" s="20"/>
      <c r="B152" s="40"/>
      <c r="C152" s="223"/>
      <c r="D152" s="40"/>
      <c r="E152" s="40"/>
      <c r="F152" s="40"/>
      <c r="G152" s="40"/>
      <c r="H152" s="223">
        <f>SUM(B151:H151)</f>
        <v>5736</v>
      </c>
      <c r="I152" s="20"/>
      <c r="J152" s="223"/>
      <c r="K152" s="20"/>
      <c r="L152" s="20"/>
      <c r="M152" s="20"/>
      <c r="N152" s="124"/>
      <c r="O152" s="124">
        <f>SUM(I151:O151)</f>
        <v>17386</v>
      </c>
      <c r="P152" s="20"/>
      <c r="Q152" s="223"/>
      <c r="R152" s="20"/>
      <c r="S152" s="20"/>
      <c r="T152" s="20"/>
      <c r="U152" s="124"/>
      <c r="V152" s="22">
        <f>SUM(P151:V151)</f>
        <v>14702</v>
      </c>
      <c r="W152" s="20"/>
      <c r="X152" s="223"/>
      <c r="Y152" s="20"/>
      <c r="Z152" s="20"/>
      <c r="AA152" s="20"/>
      <c r="AB152" s="20"/>
      <c r="AC152" s="223">
        <f>SUM(W151:AC151)</f>
        <v>18095</v>
      </c>
      <c r="AD152" s="20"/>
      <c r="AE152" s="223"/>
      <c r="AF152" s="20"/>
      <c r="AG152" s="20"/>
      <c r="AH152" s="20"/>
      <c r="AI152" s="20"/>
      <c r="AJ152" s="223">
        <f>SUM(AD151:AJ151)</f>
        <v>14256</v>
      </c>
    </row>
    <row r="153" spans="1:36" x14ac:dyDescent="0.35">
      <c r="A153" s="20" t="s">
        <v>155</v>
      </c>
      <c r="B153" s="189">
        <f>Kwh!B386/'Wws=-pro&amp;sup '!B151</f>
        <v>0.52379322149948648</v>
      </c>
      <c r="C153" s="189">
        <f>Kwh!C386/'Wws=-pro&amp;sup '!C151</f>
        <v>1.7281249999999999</v>
      </c>
      <c r="D153" s="189">
        <f>Kwh!D386/'Wws=-pro&amp;sup '!D151</f>
        <v>2.0195439739413681</v>
      </c>
      <c r="E153" s="189" t="e">
        <f>Kwh!E386/'Wws=-pro&amp;sup '!E151</f>
        <v>#DIV/0!</v>
      </c>
      <c r="F153" s="189" t="e">
        <f>Kwh!F386/'Wws=-pro&amp;sup '!F151</f>
        <v>#DIV/0!</v>
      </c>
      <c r="G153" s="189" t="e">
        <f>Kwh!G386/'Wws=-pro&amp;sup '!G151</f>
        <v>#DIV/0!</v>
      </c>
      <c r="H153" s="189">
        <v>1.8</v>
      </c>
      <c r="I153" s="189">
        <f>Kwh!B361/'Wws=-pro&amp;sup '!I151</f>
        <v>0</v>
      </c>
      <c r="J153" s="189">
        <f>Kwh!C361/'Wws=-pro&amp;sup '!J151</f>
        <v>0</v>
      </c>
      <c r="K153" s="189">
        <f>Kwh!D361/'Wws=-pro&amp;sup '!K151</f>
        <v>0</v>
      </c>
      <c r="L153" s="189">
        <f>Kwh!E361/'Wws=-pro&amp;sup '!L151</f>
        <v>0</v>
      </c>
      <c r="M153" s="189">
        <f>Kwh!F361/'Wws=-pro&amp;sup '!M151</f>
        <v>0</v>
      </c>
      <c r="N153" s="189">
        <f>Kwh!G361/'Wws=-pro&amp;sup '!N151</f>
        <v>0</v>
      </c>
      <c r="O153" s="189">
        <f>Kwh!H361/'Wws=-pro&amp;sup '!O151</f>
        <v>0</v>
      </c>
      <c r="P153" s="189">
        <f>Kwh!B538/'Wws=-pro&amp;sup '!P151</f>
        <v>0.17029177718832891</v>
      </c>
      <c r="Q153" s="189">
        <f>Kwh!C538/'Wws=-pro&amp;sup '!Q151</f>
        <v>0.24419376244193763</v>
      </c>
      <c r="R153" s="189">
        <f>Kwh!D538/'Wws=-pro&amp;sup '!R151</f>
        <v>0.342985842985843</v>
      </c>
      <c r="S153" s="189">
        <f>Kwh!E538/'Wws=-pro&amp;sup '!I151</f>
        <v>5.4563492063492064E-2</v>
      </c>
      <c r="T153" s="189">
        <f>Kwh!F538/'Wws=-pro&amp;sup '!T151</f>
        <v>0.11737245748582861</v>
      </c>
      <c r="U153" s="189">
        <f>Kwh!G538/'Wws=-pro&amp;sup '!U151</f>
        <v>0.16327433628318583</v>
      </c>
      <c r="V153" s="189">
        <f>Kwh!H538/'Wws=-pro&amp;sup '!V151</f>
        <v>0.14456289978678039</v>
      </c>
      <c r="W153" s="189">
        <f>Kwh!I538/'Wws=-pro&amp;sup '!W151</f>
        <v>0.89600878798974737</v>
      </c>
      <c r="X153" s="189">
        <f>Kwh!J538/'Wws=-pro&amp;sup '!X151</f>
        <v>0.13834329632792486</v>
      </c>
      <c r="Y153" s="189">
        <f>Kwh!K538/'Wws=-pro&amp;sup '!Y151</f>
        <v>0.14419273642574612</v>
      </c>
      <c r="Z153" s="189">
        <f>Kwh!L538/'Wws=-pro&amp;sup '!Z151</f>
        <v>0.14402085369827305</v>
      </c>
      <c r="AA153" s="189">
        <f>Kwh!M538/'Wws=-pro&amp;sup '!AA151</f>
        <v>0.1464</v>
      </c>
      <c r="AB153" s="189">
        <f>Kwh!N538/'Wws=-pro&amp;sup '!AB151</f>
        <v>0.15284625728372928</v>
      </c>
      <c r="AC153" s="189">
        <f>Kwh!O538/'Wws=-pro&amp;sup '!AC151</f>
        <v>0.14010651372388366</v>
      </c>
      <c r="AD153" s="189">
        <f>Kwh!B556/'Wws=-pro&amp;sup '!AD151</f>
        <v>0.13327601031814273</v>
      </c>
      <c r="AE153" s="189">
        <f>Kwh!C556/'Wws=-pro&amp;sup '!AE151</f>
        <v>0.17062146892655367</v>
      </c>
      <c r="AF153" s="189">
        <f>Kwh!D556/'Wws=-pro&amp;sup '!AF151</f>
        <v>0.19806763285024154</v>
      </c>
      <c r="AG153" s="189">
        <f>Kwh!E556/'Wws=-pro&amp;sup '!AG151</f>
        <v>0.17607973421926909</v>
      </c>
      <c r="AH153" s="189">
        <f>Kwh!F556/'Wws=-pro&amp;sup '!AH151</f>
        <v>0.16375344986200552</v>
      </c>
      <c r="AI153" s="189">
        <f>Kwh!G556/'Wws=-pro&amp;sup '!AI151</f>
        <v>0.16808225301743407</v>
      </c>
      <c r="AJ153" s="189">
        <f>Kwh!H556/'Wws=-pro&amp;sup '!AJ151</f>
        <v>0.1765036537380551</v>
      </c>
    </row>
    <row r="154" spans="1:36" x14ac:dyDescent="0.35">
      <c r="A154" s="21"/>
      <c r="B154" s="218">
        <f>B151+production!J357+production!J359</f>
        <v>2921</v>
      </c>
      <c r="C154" s="218">
        <f>C151+production!K357+production!K359</f>
        <v>1280</v>
      </c>
      <c r="D154" s="218">
        <f>D151+production!L357+production!L359</f>
        <v>1535</v>
      </c>
      <c r="E154" s="218">
        <f>E151+production!M357+production!M359</f>
        <v>0</v>
      </c>
      <c r="F154" s="218">
        <f>F151+production!N357+production!N359</f>
        <v>0</v>
      </c>
      <c r="G154" s="218">
        <f>G151+production!O357+production!O359</f>
        <v>0</v>
      </c>
      <c r="H154" s="218">
        <f>H151+production!P357+production!P359</f>
        <v>67</v>
      </c>
      <c r="I154" s="218">
        <f>I151+production!Q357+production!Q359</f>
        <v>3091</v>
      </c>
      <c r="J154" s="218">
        <f>J151+production!R357+production!R359</f>
        <v>2321</v>
      </c>
      <c r="K154" s="218">
        <f>K151+production!S357+production!S359</f>
        <v>2673</v>
      </c>
      <c r="L154" s="218">
        <f>L151+production!T357+production!T359</f>
        <v>2712</v>
      </c>
      <c r="M154" s="218">
        <f>M151+production!U357+production!U359</f>
        <v>2058</v>
      </c>
      <c r="N154" s="218">
        <f>N151+production!V357+production!V359</f>
        <v>2348</v>
      </c>
      <c r="O154" s="218">
        <f>O151+production!W357+production!W359</f>
        <v>2250</v>
      </c>
      <c r="P154" s="218">
        <f>P151+production!X357+production!X359</f>
        <v>1885</v>
      </c>
      <c r="Q154" s="218">
        <f>Q151+production!Y357+production!Y359</f>
        <v>1507</v>
      </c>
      <c r="R154" s="218">
        <f>R151+production!Z357+production!Z359</f>
        <v>1554</v>
      </c>
      <c r="S154" s="218">
        <f>S151+production!AA357+production!AA359</f>
        <v>2152</v>
      </c>
      <c r="T154" s="218">
        <f>T151+production!AB357+production!AB359</f>
        <v>2999</v>
      </c>
      <c r="U154" s="218">
        <f>U151+production!AC357+production!AC359</f>
        <v>2260</v>
      </c>
      <c r="V154" s="218">
        <f>V151+production!AD357+production!AD359</f>
        <v>2345</v>
      </c>
      <c r="W154" s="218">
        <f>W151+production!AE357+production!AE359</f>
        <v>2731</v>
      </c>
      <c r="X154" s="218">
        <f>X151+production!AF357+production!AF359</f>
        <v>2342</v>
      </c>
      <c r="Y154" s="218">
        <f>Y151+production!AG357+production!AG359</f>
        <v>2781</v>
      </c>
      <c r="Z154" s="218">
        <f>Z151+production!AH357+production!AH359</f>
        <v>3069</v>
      </c>
      <c r="AA154" s="218">
        <f>AA151+production!AI357+production!AI359</f>
        <v>2500</v>
      </c>
      <c r="AB154" s="218">
        <f>AB151+production!AJ357+production!AJ359</f>
        <v>2231</v>
      </c>
      <c r="AC154" s="218">
        <f>AC151+production!AK357+production!AK359</f>
        <v>2441</v>
      </c>
      <c r="AD154" s="218">
        <f>AD151+production!AL357+production!AL359</f>
        <v>2326</v>
      </c>
      <c r="AE154" s="218">
        <f>AE151+production!AM357+production!AM359</f>
        <v>1770</v>
      </c>
      <c r="AF154" s="218">
        <f>AF151+production!AN357+production!AN359</f>
        <v>1863</v>
      </c>
      <c r="AG154" s="218">
        <f>AG151+production!AO357+production!AO359</f>
        <v>2107</v>
      </c>
      <c r="AH154" s="218">
        <f>AH151+production!AP357+production!AP359</f>
        <v>2174</v>
      </c>
      <c r="AI154" s="218">
        <f>AI151+production!AQ357+production!AQ359</f>
        <v>2237</v>
      </c>
      <c r="AJ154" s="218">
        <f>AJ151+production!AR357+production!AR359</f>
        <v>1779</v>
      </c>
    </row>
    <row r="155" spans="1:36" ht="15.5" x14ac:dyDescent="0.35">
      <c r="A155" s="21"/>
      <c r="B155" s="218"/>
      <c r="C155" s="32"/>
      <c r="D155" s="218"/>
      <c r="E155" s="218"/>
      <c r="F155" s="218"/>
      <c r="G155" s="218"/>
      <c r="H155" s="225">
        <f>SUM(B154:G154)</f>
        <v>5736</v>
      </c>
      <c r="I155" s="21"/>
      <c r="J155" s="21"/>
      <c r="K155" s="21"/>
      <c r="L155" s="67"/>
      <c r="M155" s="21"/>
      <c r="N155" s="21"/>
      <c r="O155" s="220">
        <f>SUM(D154:J154)</f>
        <v>7014</v>
      </c>
      <c r="P155" s="21"/>
      <c r="Q155" s="21"/>
      <c r="R155" s="21"/>
      <c r="S155" s="219"/>
      <c r="T155" s="21"/>
      <c r="U155" s="21"/>
      <c r="V155" s="220">
        <f>SUM(K154:Q154)</f>
        <v>15433</v>
      </c>
      <c r="W155" s="21"/>
      <c r="X155" s="21"/>
      <c r="Y155" s="21"/>
      <c r="Z155" s="220"/>
      <c r="AA155" s="21"/>
      <c r="AB155" s="21"/>
      <c r="AC155" s="220">
        <f>SUM(R154:X154)</f>
        <v>16383</v>
      </c>
      <c r="AD155" s="21"/>
      <c r="AE155" s="21"/>
      <c r="AF155" s="21"/>
      <c r="AG155" s="220"/>
      <c r="AH155" s="21"/>
      <c r="AI155" s="21"/>
      <c r="AJ155" s="220">
        <f>SUM(Y154:AE154)</f>
        <v>17118</v>
      </c>
    </row>
    <row r="157" spans="1:36" ht="15.5" x14ac:dyDescent="0.35">
      <c r="A157" s="16"/>
      <c r="B157" s="64" t="s">
        <v>578</v>
      </c>
      <c r="C157" s="64" t="s">
        <v>631</v>
      </c>
      <c r="D157" s="64" t="s">
        <v>632</v>
      </c>
      <c r="E157" s="64" t="s">
        <v>633</v>
      </c>
      <c r="F157" s="64" t="s">
        <v>634</v>
      </c>
      <c r="G157" s="64" t="s">
        <v>635</v>
      </c>
      <c r="H157" s="64" t="s">
        <v>636</v>
      </c>
      <c r="I157" s="64" t="s">
        <v>637</v>
      </c>
      <c r="J157" s="64" t="s">
        <v>639</v>
      </c>
      <c r="K157" s="64" t="s">
        <v>640</v>
      </c>
      <c r="L157" s="64" t="s">
        <v>641</v>
      </c>
      <c r="M157" s="64" t="s">
        <v>642</v>
      </c>
      <c r="N157" s="64" t="s">
        <v>643</v>
      </c>
      <c r="O157" s="64" t="s">
        <v>644</v>
      </c>
      <c r="P157" s="64" t="s">
        <v>645</v>
      </c>
      <c r="Q157" s="64" t="s">
        <v>664</v>
      </c>
      <c r="R157" s="64" t="s">
        <v>665</v>
      </c>
      <c r="S157" s="64" t="s">
        <v>666</v>
      </c>
      <c r="T157" s="64" t="s">
        <v>667</v>
      </c>
      <c r="U157" s="64" t="s">
        <v>668</v>
      </c>
      <c r="V157" s="64" t="s">
        <v>669</v>
      </c>
      <c r="W157" s="64" t="s">
        <v>670</v>
      </c>
      <c r="X157" s="64" t="s">
        <v>671</v>
      </c>
      <c r="Y157" s="64" t="s">
        <v>672</v>
      </c>
      <c r="Z157" s="64" t="s">
        <v>673</v>
      </c>
      <c r="AA157" s="64" t="s">
        <v>674</v>
      </c>
      <c r="AB157" s="64" t="s">
        <v>675</v>
      </c>
      <c r="AC157" s="64" t="s">
        <v>676</v>
      </c>
      <c r="AD157" s="64" t="s">
        <v>677</v>
      </c>
      <c r="AE157" s="64" t="s">
        <v>745</v>
      </c>
      <c r="AF157" s="64" t="s">
        <v>746</v>
      </c>
      <c r="AG157" s="64" t="s">
        <v>747</v>
      </c>
      <c r="AH157" s="64" t="s">
        <v>748</v>
      </c>
      <c r="AI157" s="64" t="s">
        <v>749</v>
      </c>
      <c r="AJ157" s="64" t="s">
        <v>750</v>
      </c>
    </row>
    <row r="158" spans="1:36" x14ac:dyDescent="0.35">
      <c r="A158" s="20" t="s">
        <v>3</v>
      </c>
      <c r="B158" s="23">
        <v>518</v>
      </c>
      <c r="C158" s="20">
        <v>409</v>
      </c>
      <c r="D158" s="20">
        <v>342</v>
      </c>
      <c r="E158" s="20">
        <v>516</v>
      </c>
      <c r="F158" s="20">
        <v>759</v>
      </c>
      <c r="G158" s="20">
        <v>650</v>
      </c>
      <c r="H158" s="20">
        <v>685</v>
      </c>
      <c r="I158" s="20">
        <v>718</v>
      </c>
      <c r="J158" s="22">
        <v>600</v>
      </c>
      <c r="K158" s="20">
        <v>587</v>
      </c>
      <c r="L158" s="20">
        <v>544</v>
      </c>
      <c r="M158" s="20">
        <v>757</v>
      </c>
      <c r="N158" s="20">
        <v>694</v>
      </c>
      <c r="O158" s="20">
        <v>784</v>
      </c>
      <c r="P158" s="20">
        <v>565</v>
      </c>
      <c r="Q158" s="20">
        <v>694</v>
      </c>
      <c r="R158" s="20">
        <v>447</v>
      </c>
      <c r="S158" s="20">
        <v>548</v>
      </c>
      <c r="T158" s="20">
        <v>786</v>
      </c>
      <c r="U158" s="20">
        <v>728</v>
      </c>
      <c r="V158" s="20">
        <v>520</v>
      </c>
      <c r="W158" s="20">
        <v>685</v>
      </c>
      <c r="X158" s="20">
        <v>716</v>
      </c>
      <c r="Y158" s="20">
        <v>617</v>
      </c>
      <c r="Z158" s="20">
        <v>604</v>
      </c>
      <c r="AA158" s="20">
        <v>710</v>
      </c>
      <c r="AB158" s="20">
        <v>565</v>
      </c>
      <c r="AC158" s="28">
        <v>605</v>
      </c>
      <c r="AD158" s="28">
        <v>639</v>
      </c>
      <c r="AE158" s="19">
        <v>409</v>
      </c>
      <c r="AF158" s="23">
        <v>409</v>
      </c>
      <c r="AG158" s="20">
        <v>691</v>
      </c>
      <c r="AH158" s="20">
        <v>693</v>
      </c>
      <c r="AI158" s="20">
        <v>629</v>
      </c>
      <c r="AJ158" s="20">
        <v>475</v>
      </c>
    </row>
    <row r="159" spans="1:36" x14ac:dyDescent="0.35">
      <c r="A159" s="20" t="s">
        <v>506</v>
      </c>
      <c r="B159" s="23">
        <v>318</v>
      </c>
      <c r="C159" s="20">
        <v>316</v>
      </c>
      <c r="D159" s="20">
        <v>103</v>
      </c>
      <c r="E159" s="20">
        <v>353</v>
      </c>
      <c r="F159" s="20">
        <v>317</v>
      </c>
      <c r="G159" s="20">
        <v>317</v>
      </c>
      <c r="H159" s="20">
        <v>332</v>
      </c>
      <c r="I159" s="20">
        <v>310</v>
      </c>
      <c r="J159" s="20">
        <v>358</v>
      </c>
      <c r="K159" s="20">
        <v>421</v>
      </c>
      <c r="L159" s="20">
        <v>403</v>
      </c>
      <c r="M159" s="20">
        <v>406</v>
      </c>
      <c r="N159" s="20">
        <v>399</v>
      </c>
      <c r="O159" s="20">
        <v>317</v>
      </c>
      <c r="P159" s="20">
        <v>318</v>
      </c>
      <c r="Q159" s="20">
        <v>315</v>
      </c>
      <c r="R159" s="20">
        <v>180</v>
      </c>
      <c r="S159" s="20">
        <v>289</v>
      </c>
      <c r="T159" s="20">
        <v>321</v>
      </c>
      <c r="U159" s="20">
        <v>370</v>
      </c>
      <c r="V159" s="20">
        <v>373</v>
      </c>
      <c r="W159" s="20">
        <v>315</v>
      </c>
      <c r="X159" s="20">
        <v>297</v>
      </c>
      <c r="Y159" s="20">
        <v>395</v>
      </c>
      <c r="Z159" s="20">
        <v>373</v>
      </c>
      <c r="AA159" s="20">
        <v>356</v>
      </c>
      <c r="AB159" s="20">
        <v>307</v>
      </c>
      <c r="AC159" s="20">
        <v>466</v>
      </c>
      <c r="AD159" s="20">
        <v>335</v>
      </c>
      <c r="AE159" s="20">
        <v>400</v>
      </c>
      <c r="AF159" s="20">
        <v>562</v>
      </c>
      <c r="AG159" s="20">
        <v>519</v>
      </c>
      <c r="AH159" s="20">
        <v>425</v>
      </c>
      <c r="AI159" s="20">
        <v>427</v>
      </c>
      <c r="AJ159" s="20">
        <v>409</v>
      </c>
    </row>
    <row r="160" spans="1:36" x14ac:dyDescent="0.35">
      <c r="A160" s="20" t="s">
        <v>507</v>
      </c>
      <c r="B160" s="23">
        <v>237</v>
      </c>
      <c r="C160" s="20">
        <v>211</v>
      </c>
      <c r="D160" s="20">
        <v>75</v>
      </c>
      <c r="E160" s="20">
        <v>233</v>
      </c>
      <c r="F160" s="20">
        <v>257</v>
      </c>
      <c r="G160" s="20">
        <v>180</v>
      </c>
      <c r="H160" s="20">
        <v>220</v>
      </c>
      <c r="I160" s="20">
        <v>285</v>
      </c>
      <c r="J160" s="20">
        <v>454</v>
      </c>
      <c r="K160" s="20">
        <v>436</v>
      </c>
      <c r="L160" s="20">
        <v>339</v>
      </c>
      <c r="M160" s="20">
        <v>336</v>
      </c>
      <c r="N160" s="20">
        <v>301</v>
      </c>
      <c r="O160" s="20">
        <v>428</v>
      </c>
      <c r="P160" s="20">
        <v>422</v>
      </c>
      <c r="Q160" s="20">
        <v>310</v>
      </c>
      <c r="R160" s="20">
        <v>322</v>
      </c>
      <c r="S160" s="20">
        <v>290</v>
      </c>
      <c r="T160" s="20">
        <v>280</v>
      </c>
      <c r="U160" s="20">
        <v>336</v>
      </c>
      <c r="V160" s="20">
        <v>309</v>
      </c>
      <c r="W160" s="20">
        <v>345</v>
      </c>
      <c r="X160" s="20">
        <v>242</v>
      </c>
      <c r="Y160" s="20">
        <v>421</v>
      </c>
      <c r="Z160" s="20">
        <v>412</v>
      </c>
      <c r="AA160" s="20">
        <v>387</v>
      </c>
      <c r="AB160" s="20">
        <v>298</v>
      </c>
      <c r="AC160" s="20">
        <v>333</v>
      </c>
      <c r="AD160" s="20">
        <v>875</v>
      </c>
      <c r="AE160" s="20">
        <v>415</v>
      </c>
      <c r="AF160" s="20">
        <v>220</v>
      </c>
      <c r="AG160" s="20">
        <v>398</v>
      </c>
      <c r="AH160" s="20">
        <v>353</v>
      </c>
      <c r="AI160" s="20">
        <v>342</v>
      </c>
      <c r="AJ160" s="20">
        <v>193</v>
      </c>
    </row>
    <row r="161" spans="1:36" x14ac:dyDescent="0.35">
      <c r="A161" s="20" t="s">
        <v>508</v>
      </c>
      <c r="B161" s="19">
        <v>716</v>
      </c>
      <c r="C161" s="20">
        <v>548</v>
      </c>
      <c r="D161" s="20">
        <v>0</v>
      </c>
      <c r="E161" s="20">
        <v>593</v>
      </c>
      <c r="F161" s="20">
        <v>1870</v>
      </c>
      <c r="G161" s="20">
        <v>689</v>
      </c>
      <c r="H161" s="20">
        <v>837</v>
      </c>
      <c r="I161" s="20">
        <v>1493</v>
      </c>
      <c r="J161" s="20">
        <v>1367</v>
      </c>
      <c r="K161" s="20">
        <v>1530</v>
      </c>
      <c r="L161" s="20">
        <v>1334</v>
      </c>
      <c r="M161" s="20">
        <v>1714</v>
      </c>
      <c r="N161" s="20">
        <v>1275</v>
      </c>
      <c r="O161" s="20">
        <v>1617</v>
      </c>
      <c r="P161" s="20">
        <v>1458</v>
      </c>
      <c r="Q161" s="20">
        <v>1332</v>
      </c>
      <c r="R161" s="20">
        <v>1080</v>
      </c>
      <c r="S161" s="20">
        <v>1301</v>
      </c>
      <c r="T161" s="20">
        <v>1581</v>
      </c>
      <c r="U161" s="20">
        <v>1401</v>
      </c>
      <c r="V161" s="20">
        <v>686</v>
      </c>
      <c r="W161" s="20">
        <v>4</v>
      </c>
      <c r="X161" s="20">
        <v>1214</v>
      </c>
      <c r="Y161" s="20">
        <v>1448</v>
      </c>
      <c r="Z161" s="20">
        <v>1321</v>
      </c>
      <c r="AA161" s="20">
        <v>1507</v>
      </c>
      <c r="AB161" s="20">
        <v>1664</v>
      </c>
      <c r="AC161" s="20">
        <v>1471</v>
      </c>
      <c r="AD161" s="20">
        <v>1683</v>
      </c>
      <c r="AE161" s="20">
        <v>1419</v>
      </c>
      <c r="AF161" s="20">
        <v>1430</v>
      </c>
      <c r="AG161" s="20">
        <v>1195</v>
      </c>
      <c r="AH161" s="20">
        <v>1349</v>
      </c>
      <c r="AI161" s="20">
        <v>1408</v>
      </c>
      <c r="AJ161" s="20">
        <v>1446</v>
      </c>
    </row>
    <row r="162" spans="1:36" x14ac:dyDescent="0.35">
      <c r="A162" s="20" t="s">
        <v>11</v>
      </c>
      <c r="B162" s="215">
        <v>1789</v>
      </c>
      <c r="C162" s="215">
        <v>1484</v>
      </c>
      <c r="D162" s="215">
        <v>520</v>
      </c>
      <c r="E162" s="215">
        <v>1695</v>
      </c>
      <c r="F162" s="215">
        <v>3203</v>
      </c>
      <c r="G162" s="215">
        <v>1836</v>
      </c>
      <c r="H162" s="215">
        <v>2074</v>
      </c>
      <c r="I162" s="215">
        <v>2806</v>
      </c>
      <c r="J162" s="215">
        <v>2779</v>
      </c>
      <c r="K162" s="215">
        <v>2974</v>
      </c>
      <c r="L162" s="215">
        <v>2620</v>
      </c>
      <c r="M162" s="215">
        <v>3213</v>
      </c>
      <c r="N162" s="215">
        <v>2669</v>
      </c>
      <c r="O162" s="215">
        <v>3146</v>
      </c>
      <c r="P162" s="215">
        <v>2763</v>
      </c>
      <c r="Q162" s="215">
        <v>2651</v>
      </c>
      <c r="R162" s="215">
        <v>2029</v>
      </c>
      <c r="S162" s="215">
        <v>2428</v>
      </c>
      <c r="T162" s="215">
        <v>2968</v>
      </c>
      <c r="U162" s="215">
        <v>2835</v>
      </c>
      <c r="V162" s="215">
        <v>1888</v>
      </c>
      <c r="W162" s="215">
        <f>W161+W160+W159+W158</f>
        <v>1349</v>
      </c>
      <c r="X162" s="215">
        <f>X161+X160+X159+X158</f>
        <v>2469</v>
      </c>
      <c r="Y162" s="215">
        <f>Y161+Y160+Y159+Y158</f>
        <v>2881</v>
      </c>
      <c r="Z162" s="215">
        <f t="shared" ref="Z162:AJ162" si="25">SUM(Z158:Z161)</f>
        <v>2710</v>
      </c>
      <c r="AA162" s="215">
        <f t="shared" si="25"/>
        <v>2960</v>
      </c>
      <c r="AB162" s="215">
        <f t="shared" si="25"/>
        <v>2834</v>
      </c>
      <c r="AC162" s="215">
        <f t="shared" si="25"/>
        <v>2875</v>
      </c>
      <c r="AD162" s="215">
        <f t="shared" si="25"/>
        <v>3532</v>
      </c>
      <c r="AE162" s="215">
        <f t="shared" si="25"/>
        <v>2643</v>
      </c>
      <c r="AF162" s="215">
        <f t="shared" si="25"/>
        <v>2621</v>
      </c>
      <c r="AG162" s="215">
        <f t="shared" si="25"/>
        <v>2803</v>
      </c>
      <c r="AH162" s="215">
        <f t="shared" si="25"/>
        <v>2820</v>
      </c>
      <c r="AI162" s="215">
        <f t="shared" si="25"/>
        <v>2806</v>
      </c>
      <c r="AJ162" s="215">
        <f t="shared" si="25"/>
        <v>2523</v>
      </c>
    </row>
    <row r="163" spans="1:36" x14ac:dyDescent="0.35">
      <c r="A163" s="20"/>
      <c r="B163" s="40"/>
      <c r="C163" s="223"/>
      <c r="D163" s="40"/>
      <c r="E163" s="40"/>
      <c r="F163" s="40"/>
      <c r="G163" s="40"/>
      <c r="H163" s="223">
        <v>12601</v>
      </c>
      <c r="I163" s="20"/>
      <c r="J163" s="223"/>
      <c r="K163" s="20"/>
      <c r="L163" s="20"/>
      <c r="M163" s="20"/>
      <c r="N163" s="124"/>
      <c r="O163" s="124">
        <v>20207</v>
      </c>
      <c r="P163" s="20"/>
      <c r="Q163" s="223"/>
      <c r="R163" s="20"/>
      <c r="S163" s="20"/>
      <c r="T163" s="20"/>
      <c r="U163" s="124"/>
      <c r="V163" s="22">
        <v>17562</v>
      </c>
      <c r="W163" s="20"/>
      <c r="X163" s="223"/>
      <c r="Y163" s="20"/>
      <c r="Z163" s="20"/>
      <c r="AA163" s="20"/>
      <c r="AB163" s="20"/>
      <c r="AC163" s="223">
        <f>SUM(W162:AC162)</f>
        <v>18078</v>
      </c>
      <c r="AD163" s="20"/>
      <c r="AE163" s="223"/>
      <c r="AF163" s="20"/>
      <c r="AG163" s="20"/>
      <c r="AH163" s="20"/>
      <c r="AI163" s="20"/>
      <c r="AJ163" s="223">
        <f>SUM(AD162:AJ162)</f>
        <v>19748</v>
      </c>
    </row>
    <row r="164" spans="1:36" x14ac:dyDescent="0.35">
      <c r="A164" s="20" t="s">
        <v>155</v>
      </c>
      <c r="B164" s="189">
        <v>1.8</v>
      </c>
      <c r="C164" s="189">
        <v>1.8</v>
      </c>
      <c r="D164" s="189">
        <v>1.8</v>
      </c>
      <c r="E164" s="189">
        <v>1.8</v>
      </c>
      <c r="F164" s="189">
        <v>1.8</v>
      </c>
      <c r="G164" s="189">
        <v>1.8</v>
      </c>
      <c r="H164" s="189">
        <v>1.8</v>
      </c>
      <c r="I164" s="189">
        <v>0</v>
      </c>
      <c r="J164" s="189">
        <v>0</v>
      </c>
      <c r="K164" s="189">
        <v>0</v>
      </c>
      <c r="L164" s="189">
        <v>0</v>
      </c>
      <c r="M164" s="189">
        <v>0</v>
      </c>
      <c r="N164" s="189">
        <v>0</v>
      </c>
      <c r="O164" s="189">
        <v>3.1786395422759059E-2</v>
      </c>
      <c r="P164" s="189">
        <v>0.91132826637712627</v>
      </c>
      <c r="Q164" s="189">
        <v>1.0777065258393059</v>
      </c>
      <c r="R164" s="189">
        <v>0.85362247412518477</v>
      </c>
      <c r="S164" s="189">
        <v>1.0987170349251603</v>
      </c>
      <c r="T164" s="189">
        <v>0.40363881401617252</v>
      </c>
      <c r="U164" s="189">
        <v>1.401410934744268</v>
      </c>
      <c r="V164" s="189">
        <v>2.1128177966101696</v>
      </c>
      <c r="W164" s="189">
        <f>Kwh!I549/'Wws=-pro&amp;sup '!W162</f>
        <v>14.343958487768717</v>
      </c>
      <c r="X164" s="189">
        <f>Kwh!J549/'Wws=-pro&amp;sup '!X162</f>
        <v>1.2288375860672336</v>
      </c>
      <c r="Y164" s="189">
        <f>Kwh!K549/'Wws=-pro&amp;sup '!Y162</f>
        <v>0.30926761541131553</v>
      </c>
      <c r="Z164" s="189">
        <f>Kwh!L549/'Wws=-pro&amp;sup '!Z162</f>
        <v>1.3361623616236162</v>
      </c>
      <c r="AA164" s="189">
        <f>Kwh!M549/'Wws=-pro&amp;sup '!AA162</f>
        <v>0</v>
      </c>
      <c r="AB164" s="189">
        <f>Kwh!N549/'Wws=-pro&amp;sup '!AB162</f>
        <v>0</v>
      </c>
      <c r="AC164" s="189">
        <f>Kwh!O549/'Wws=-pro&amp;sup '!AC162</f>
        <v>0</v>
      </c>
      <c r="AD164" s="189">
        <f>Kwh!B567/'Wws=-pro&amp;sup '!AD162</f>
        <v>1.6446772366930917</v>
      </c>
      <c r="AE164" s="189">
        <f>Kwh!C567/'Wws=-pro&amp;sup '!AE162</f>
        <v>1.5285660234581915</v>
      </c>
      <c r="AF164" s="189">
        <f>Kwh!D567/'Wws=-pro&amp;sup '!AF162</f>
        <v>2.0259442960702021</v>
      </c>
      <c r="AG164" s="189">
        <f>Kwh!E567/'Wws=-pro&amp;sup '!AG162</f>
        <v>1.3514092044238315</v>
      </c>
      <c r="AH164" s="189">
        <f>Kwh!F567/'Wws=-pro&amp;sup '!AH162</f>
        <v>1.1716312056737588</v>
      </c>
      <c r="AI164" s="189">
        <f>Kwh!G567/'Wws=-pro&amp;sup '!AI162</f>
        <v>0.91767640769779046</v>
      </c>
      <c r="AJ164" s="189">
        <f>Kwh!H567/'Wws=-pro&amp;sup '!AJ162</f>
        <v>1.2037257233452239</v>
      </c>
    </row>
    <row r="165" spans="1:36" x14ac:dyDescent="0.35">
      <c r="A165" s="21"/>
      <c r="B165" s="189" t="e">
        <v>#DIV/0!</v>
      </c>
      <c r="C165" s="189" t="e">
        <v>#DIV/0!</v>
      </c>
      <c r="D165" s="189" t="e">
        <v>#DIV/0!</v>
      </c>
      <c r="E165" s="189" t="e">
        <v>#DIV/0!</v>
      </c>
      <c r="F165" s="189" t="e">
        <v>#DIV/0!</v>
      </c>
      <c r="G165" s="189" t="e">
        <v>#DIV/0!</v>
      </c>
      <c r="H165" s="189">
        <v>1.8</v>
      </c>
      <c r="I165" s="189" t="e">
        <v>#DIV/0!</v>
      </c>
      <c r="J165" s="189" t="e">
        <v>#DIV/0!</v>
      </c>
      <c r="K165" s="189" t="e">
        <v>#DIV/0!</v>
      </c>
      <c r="L165" s="189" t="e">
        <v>#DIV/0!</v>
      </c>
      <c r="M165" s="189" t="e">
        <v>#DIV/0!</v>
      </c>
      <c r="N165" s="189" t="e">
        <v>#DIV/0!</v>
      </c>
      <c r="O165" s="189">
        <v>0.1181273816004355</v>
      </c>
      <c r="P165" s="189" t="e">
        <v>#DIV/0!</v>
      </c>
      <c r="Q165" s="189" t="e">
        <v>#DIV/0!</v>
      </c>
      <c r="R165" s="189" t="e">
        <v>#DIV/0!</v>
      </c>
      <c r="S165" s="189" t="e">
        <v>#DIV/0!</v>
      </c>
      <c r="T165" s="189" t="e">
        <v>#DIV/0!</v>
      </c>
      <c r="U165" s="189" t="e">
        <v>#DIV/0!</v>
      </c>
      <c r="V165" s="189">
        <v>0.13620316592643206</v>
      </c>
      <c r="W165" s="189" t="e">
        <f>Kwh!I550/'Wws=-pro&amp;sup '!W163</f>
        <v>#DIV/0!</v>
      </c>
      <c r="X165" s="189" t="e">
        <f>Kwh!J550/'Wws=-pro&amp;sup '!X163</f>
        <v>#DIV/0!</v>
      </c>
      <c r="Y165" s="189" t="e">
        <f>Kwh!K550/'Wws=-pro&amp;sup '!Y163</f>
        <v>#DIV/0!</v>
      </c>
      <c r="Z165" s="189" t="e">
        <f>Kwh!L550/'Wws=-pro&amp;sup '!Z163</f>
        <v>#DIV/0!</v>
      </c>
      <c r="AA165" s="189" t="e">
        <f>Kwh!M550/'Wws=-pro&amp;sup '!AA163</f>
        <v>#DIV/0!</v>
      </c>
      <c r="AB165" s="189" t="e">
        <f>Kwh!N550/'Wws=-pro&amp;sup '!AB163</f>
        <v>#DIV/0!</v>
      </c>
      <c r="AC165" s="189">
        <f>Kwh!O550/'Wws=-pro&amp;sup '!AC163</f>
        <v>0</v>
      </c>
      <c r="AD165" s="189" t="e">
        <f>Kwh!B568/'Wws=-pro&amp;sup '!AD163</f>
        <v>#DIV/0!</v>
      </c>
      <c r="AE165" s="189" t="e">
        <f>Kwh!C568/'Wws=-pro&amp;sup '!AE163</f>
        <v>#DIV/0!</v>
      </c>
      <c r="AF165" s="189" t="e">
        <f>Kwh!D568/'Wws=-pro&amp;sup '!AF163</f>
        <v>#DIV/0!</v>
      </c>
      <c r="AG165" s="189" t="e">
        <f>Kwh!E568/'Wws=-pro&amp;sup '!AG163</f>
        <v>#DIV/0!</v>
      </c>
      <c r="AH165" s="189" t="e">
        <f>Kwh!F568/'Wws=-pro&amp;sup '!AH163</f>
        <v>#DIV/0!</v>
      </c>
      <c r="AI165" s="189" t="e">
        <f>Kwh!G568/'Wws=-pro&amp;sup '!AI163</f>
        <v>#DIV/0!</v>
      </c>
      <c r="AJ165" s="189">
        <f>Kwh!H568/'Wws=-pro&amp;sup '!AJ163</f>
        <v>7.6969819728580108E-2</v>
      </c>
    </row>
    <row r="166" spans="1:36" x14ac:dyDescent="0.35">
      <c r="A166" s="21"/>
      <c r="B166" s="218">
        <v>298</v>
      </c>
      <c r="C166" s="218">
        <v>350</v>
      </c>
      <c r="D166" s="218">
        <v>309</v>
      </c>
      <c r="E166" s="218">
        <v>199</v>
      </c>
      <c r="F166" s="218">
        <v>183</v>
      </c>
      <c r="G166" s="218">
        <v>220</v>
      </c>
      <c r="H166" s="218">
        <v>12837</v>
      </c>
      <c r="I166" s="218">
        <v>1795</v>
      </c>
      <c r="J166" s="218">
        <v>0</v>
      </c>
      <c r="K166" s="218">
        <v>0</v>
      </c>
      <c r="L166" s="218">
        <v>0</v>
      </c>
      <c r="M166" s="218">
        <v>0</v>
      </c>
      <c r="N166" s="218">
        <v>0</v>
      </c>
      <c r="O166" s="218">
        <v>20207</v>
      </c>
      <c r="P166" s="218">
        <v>0</v>
      </c>
      <c r="Q166" s="218">
        <v>0</v>
      </c>
      <c r="R166" s="218">
        <v>0</v>
      </c>
      <c r="S166" s="218">
        <v>0</v>
      </c>
      <c r="T166" s="218">
        <v>0</v>
      </c>
      <c r="U166" s="218">
        <v>0</v>
      </c>
      <c r="V166" s="218">
        <v>17562</v>
      </c>
      <c r="W166" s="218">
        <f>W163+production!AE369+production!AE371</f>
        <v>0</v>
      </c>
      <c r="X166" s="218">
        <f>X163+production!AF369+production!AF371</f>
        <v>0</v>
      </c>
      <c r="Y166" s="218">
        <f>Y163+production!AG369+production!AG371</f>
        <v>0</v>
      </c>
      <c r="Z166" s="218">
        <f>Z163+production!AH369+production!AH371</f>
        <v>0</v>
      </c>
      <c r="AA166" s="218">
        <f>AA163+production!AI369+production!AI371</f>
        <v>0</v>
      </c>
      <c r="AB166" s="218">
        <f>AB163+production!AJ369+production!AJ371</f>
        <v>0</v>
      </c>
      <c r="AC166" s="218">
        <f>AC163+production!AK369+production!AK371</f>
        <v>18078</v>
      </c>
      <c r="AD166" s="218">
        <f>AD163+production!AL369+production!AL371</f>
        <v>0</v>
      </c>
      <c r="AE166" s="218">
        <f>AE163+production!AM369+production!AM371</f>
        <v>0</v>
      </c>
      <c r="AF166" s="218">
        <f>AF163+production!AN369+production!AN371</f>
        <v>0</v>
      </c>
      <c r="AG166" s="218">
        <f>AG163+production!AO369+production!AO371</f>
        <v>0</v>
      </c>
      <c r="AH166" s="218">
        <f>AH163+production!AP369+production!AP371</f>
        <v>0</v>
      </c>
      <c r="AI166" s="218">
        <f>AI163+production!AQ369+production!AQ371</f>
        <v>0</v>
      </c>
      <c r="AJ166" s="218">
        <f>AJ163+production!AR369+production!AR371</f>
        <v>19748</v>
      </c>
    </row>
    <row r="167" spans="1:36" ht="15.5" x14ac:dyDescent="0.35">
      <c r="B167" s="218"/>
      <c r="C167" s="32"/>
      <c r="D167" s="218"/>
      <c r="E167" s="218"/>
      <c r="F167" s="218"/>
      <c r="G167" s="218"/>
      <c r="H167" s="225">
        <v>1559</v>
      </c>
      <c r="I167" s="21"/>
      <c r="J167" s="21"/>
      <c r="K167" s="21"/>
      <c r="L167" s="67"/>
      <c r="M167" s="21"/>
      <c r="N167" s="21"/>
      <c r="O167" s="220">
        <v>15543</v>
      </c>
      <c r="P167" s="21"/>
      <c r="Q167" s="21"/>
      <c r="R167" s="21"/>
      <c r="S167" s="219"/>
      <c r="T167" s="21"/>
      <c r="U167" s="21"/>
      <c r="V167" s="220">
        <v>20207</v>
      </c>
      <c r="W167" s="21"/>
      <c r="X167" s="21"/>
      <c r="Y167" s="21"/>
      <c r="Z167" s="220"/>
      <c r="AA167" s="21"/>
      <c r="AB167" s="21"/>
      <c r="AC167" s="220">
        <f>SUM(R166:X166)</f>
        <v>17562</v>
      </c>
      <c r="AD167" s="21"/>
      <c r="AE167" s="21"/>
      <c r="AF167" s="21"/>
      <c r="AG167" s="220"/>
      <c r="AH167" s="21"/>
      <c r="AI167" s="21"/>
      <c r="AJ167" s="220">
        <f>SUM(Y166:AE166)</f>
        <v>18078</v>
      </c>
    </row>
    <row r="169" spans="1:36" ht="15.5" x14ac:dyDescent="0.35">
      <c r="A169" s="16"/>
      <c r="B169" s="64" t="s">
        <v>751</v>
      </c>
      <c r="C169" s="64" t="s">
        <v>753</v>
      </c>
      <c r="D169" s="64" t="s">
        <v>754</v>
      </c>
      <c r="E169" s="64" t="s">
        <v>755</v>
      </c>
      <c r="F169" s="64" t="s">
        <v>756</v>
      </c>
      <c r="G169" s="64" t="s">
        <v>757</v>
      </c>
      <c r="H169" s="64" t="s">
        <v>758</v>
      </c>
      <c r="I169" s="64" t="s">
        <v>759</v>
      </c>
      <c r="J169" s="64" t="s">
        <v>797</v>
      </c>
      <c r="K169" s="64" t="s">
        <v>798</v>
      </c>
      <c r="L169" s="64" t="s">
        <v>799</v>
      </c>
      <c r="M169" s="64" t="s">
        <v>800</v>
      </c>
      <c r="N169" s="64" t="s">
        <v>801</v>
      </c>
      <c r="O169" s="64" t="s">
        <v>802</v>
      </c>
      <c r="P169" s="64" t="s">
        <v>803</v>
      </c>
      <c r="Q169" s="64" t="s">
        <v>805</v>
      </c>
      <c r="R169" s="64" t="s">
        <v>806</v>
      </c>
      <c r="S169" s="64" t="s">
        <v>807</v>
      </c>
      <c r="T169" s="64" t="s">
        <v>808</v>
      </c>
      <c r="U169" s="64" t="s">
        <v>809</v>
      </c>
      <c r="V169" s="64" t="s">
        <v>810</v>
      </c>
      <c r="W169" s="64" t="s">
        <v>811</v>
      </c>
      <c r="X169" s="64" t="s">
        <v>876</v>
      </c>
      <c r="Y169" s="64" t="s">
        <v>877</v>
      </c>
      <c r="Z169" s="64" t="s">
        <v>878</v>
      </c>
      <c r="AA169" s="64" t="s">
        <v>879</v>
      </c>
      <c r="AB169" s="64" t="s">
        <v>880</v>
      </c>
      <c r="AC169" s="64" t="s">
        <v>881</v>
      </c>
      <c r="AD169" s="64" t="s">
        <v>882</v>
      </c>
      <c r="AE169" s="64" t="s">
        <v>883</v>
      </c>
      <c r="AF169" s="64" t="s">
        <v>884</v>
      </c>
      <c r="AG169" s="64" t="s">
        <v>885</v>
      </c>
      <c r="AH169" s="64" t="s">
        <v>886</v>
      </c>
      <c r="AI169" s="64" t="s">
        <v>887</v>
      </c>
      <c r="AJ169" s="64" t="s">
        <v>888</v>
      </c>
    </row>
    <row r="170" spans="1:36" x14ac:dyDescent="0.35">
      <c r="A170" s="20" t="s">
        <v>3</v>
      </c>
      <c r="B170" s="23">
        <v>762</v>
      </c>
      <c r="C170" s="20">
        <v>475</v>
      </c>
      <c r="D170" s="20">
        <v>602</v>
      </c>
      <c r="E170" s="20">
        <v>423</v>
      </c>
      <c r="F170" s="20">
        <v>273</v>
      </c>
      <c r="G170" s="20">
        <v>642</v>
      </c>
      <c r="H170" s="20">
        <v>558</v>
      </c>
      <c r="I170" s="20">
        <v>589</v>
      </c>
      <c r="J170" s="22">
        <v>687</v>
      </c>
      <c r="K170" s="20">
        <v>686</v>
      </c>
      <c r="L170" s="20">
        <v>680</v>
      </c>
      <c r="M170" s="20">
        <v>615</v>
      </c>
      <c r="N170" s="20">
        <v>640</v>
      </c>
      <c r="O170" s="20">
        <v>790</v>
      </c>
      <c r="P170" s="20">
        <v>692</v>
      </c>
      <c r="Q170" s="20">
        <v>739</v>
      </c>
      <c r="R170" s="20">
        <v>610</v>
      </c>
      <c r="S170" s="20">
        <v>640</v>
      </c>
      <c r="T170" s="20">
        <v>627</v>
      </c>
      <c r="U170" s="20">
        <v>630</v>
      </c>
      <c r="V170" s="20">
        <v>649</v>
      </c>
      <c r="W170" s="20">
        <v>657</v>
      </c>
      <c r="X170" s="20">
        <v>697</v>
      </c>
      <c r="Y170" s="20">
        <v>644</v>
      </c>
      <c r="Z170" s="20">
        <v>641</v>
      </c>
      <c r="AA170" s="20">
        <v>648</v>
      </c>
      <c r="AB170" s="20">
        <v>706</v>
      </c>
      <c r="AC170" s="20">
        <v>661</v>
      </c>
      <c r="AD170" s="28">
        <v>699</v>
      </c>
      <c r="AE170" s="28">
        <v>635</v>
      </c>
      <c r="AF170" s="23">
        <v>663</v>
      </c>
      <c r="AG170" s="20">
        <v>695</v>
      </c>
      <c r="AH170" s="20">
        <v>721</v>
      </c>
      <c r="AI170" s="20">
        <v>682</v>
      </c>
      <c r="AJ170" s="20">
        <v>644</v>
      </c>
    </row>
    <row r="171" spans="1:36" x14ac:dyDescent="0.35">
      <c r="A171" s="20" t="s">
        <v>506</v>
      </c>
      <c r="B171" s="23">
        <v>484</v>
      </c>
      <c r="C171" s="20">
        <v>534</v>
      </c>
      <c r="D171" s="20">
        <v>546</v>
      </c>
      <c r="E171" s="20">
        <v>540</v>
      </c>
      <c r="F171" s="20">
        <v>403</v>
      </c>
      <c r="G171" s="20">
        <v>498</v>
      </c>
      <c r="H171" s="20">
        <v>279</v>
      </c>
      <c r="I171" s="20">
        <v>281</v>
      </c>
      <c r="J171" s="20">
        <v>428</v>
      </c>
      <c r="K171" s="20">
        <v>404</v>
      </c>
      <c r="L171" s="20">
        <v>410</v>
      </c>
      <c r="M171" s="20">
        <v>380</v>
      </c>
      <c r="N171" s="20">
        <v>371</v>
      </c>
      <c r="O171" s="20">
        <v>328</v>
      </c>
      <c r="P171" s="20">
        <v>355</v>
      </c>
      <c r="Q171" s="20">
        <v>388</v>
      </c>
      <c r="R171" s="20">
        <v>313</v>
      </c>
      <c r="S171" s="20">
        <v>266</v>
      </c>
      <c r="T171" s="20">
        <v>266</v>
      </c>
      <c r="U171" s="20">
        <v>412</v>
      </c>
      <c r="V171" s="20">
        <v>339</v>
      </c>
      <c r="W171" s="20">
        <v>244</v>
      </c>
      <c r="X171" s="20">
        <v>195</v>
      </c>
      <c r="Y171" s="20">
        <v>279</v>
      </c>
      <c r="Z171" s="20">
        <v>279</v>
      </c>
      <c r="AA171" s="20">
        <v>126</v>
      </c>
      <c r="AB171" s="20">
        <v>377</v>
      </c>
      <c r="AC171" s="20">
        <v>358</v>
      </c>
      <c r="AD171" s="20">
        <v>337</v>
      </c>
      <c r="AE171" s="20">
        <v>309</v>
      </c>
      <c r="AF171" s="20">
        <v>332</v>
      </c>
      <c r="AG171" s="20">
        <v>332</v>
      </c>
      <c r="AH171" s="20">
        <v>388</v>
      </c>
      <c r="AI171" s="20">
        <v>373</v>
      </c>
      <c r="AJ171" s="20">
        <v>325</v>
      </c>
    </row>
    <row r="172" spans="1:36" x14ac:dyDescent="0.35">
      <c r="A172" s="20" t="s">
        <v>507</v>
      </c>
      <c r="B172" s="23">
        <v>330</v>
      </c>
      <c r="C172" s="20">
        <v>242</v>
      </c>
      <c r="D172" s="20">
        <v>255</v>
      </c>
      <c r="E172" s="20">
        <v>208</v>
      </c>
      <c r="F172" s="20">
        <v>402</v>
      </c>
      <c r="G172" s="20">
        <v>498</v>
      </c>
      <c r="H172" s="20">
        <v>373</v>
      </c>
      <c r="I172" s="20">
        <v>418</v>
      </c>
      <c r="J172" s="20">
        <v>384</v>
      </c>
      <c r="K172" s="20">
        <v>205</v>
      </c>
      <c r="L172" s="20">
        <v>568</v>
      </c>
      <c r="M172" s="20">
        <v>278</v>
      </c>
      <c r="N172" s="20">
        <v>287</v>
      </c>
      <c r="O172" s="20">
        <v>183</v>
      </c>
      <c r="P172" s="20">
        <v>165</v>
      </c>
      <c r="Q172" s="20">
        <v>177</v>
      </c>
      <c r="R172" s="20">
        <v>199</v>
      </c>
      <c r="S172" s="20">
        <v>158</v>
      </c>
      <c r="T172" s="20">
        <v>243</v>
      </c>
      <c r="U172" s="20">
        <v>240</v>
      </c>
      <c r="V172" s="20">
        <v>117</v>
      </c>
      <c r="W172" s="20">
        <v>146</v>
      </c>
      <c r="X172" s="20">
        <v>74</v>
      </c>
      <c r="Y172" s="20">
        <v>224</v>
      </c>
      <c r="Z172" s="20">
        <v>28</v>
      </c>
      <c r="AA172" s="20">
        <v>222</v>
      </c>
      <c r="AB172" s="20">
        <v>323</v>
      </c>
      <c r="AC172" s="20">
        <v>325</v>
      </c>
      <c r="AD172" s="20">
        <v>363</v>
      </c>
      <c r="AE172" s="20">
        <v>317</v>
      </c>
      <c r="AF172" s="20">
        <v>291</v>
      </c>
      <c r="AG172" s="20">
        <v>334</v>
      </c>
      <c r="AH172" s="20">
        <v>215</v>
      </c>
      <c r="AI172" s="20">
        <v>304</v>
      </c>
      <c r="AJ172" s="20">
        <v>214</v>
      </c>
    </row>
    <row r="173" spans="1:36" x14ac:dyDescent="0.35">
      <c r="A173" s="20" t="s">
        <v>508</v>
      </c>
      <c r="B173" s="28">
        <v>1478</v>
      </c>
      <c r="C173" s="20">
        <v>1650</v>
      </c>
      <c r="D173" s="20">
        <v>1524</v>
      </c>
      <c r="E173" s="20">
        <v>1194</v>
      </c>
      <c r="F173" s="20">
        <v>1126</v>
      </c>
      <c r="G173" s="20">
        <v>1383</v>
      </c>
      <c r="H173" s="20">
        <v>913</v>
      </c>
      <c r="I173" s="20">
        <v>1377</v>
      </c>
      <c r="J173" s="20">
        <v>1642</v>
      </c>
      <c r="K173" s="20">
        <v>1770</v>
      </c>
      <c r="L173" s="20">
        <v>1373</v>
      </c>
      <c r="M173" s="20">
        <v>1603</v>
      </c>
      <c r="N173" s="20">
        <v>1333</v>
      </c>
      <c r="O173" s="20">
        <v>1067</v>
      </c>
      <c r="P173" s="20">
        <v>1439</v>
      </c>
      <c r="Q173" s="20">
        <v>1246</v>
      </c>
      <c r="R173" s="20">
        <v>1166</v>
      </c>
      <c r="S173" s="20">
        <v>1813</v>
      </c>
      <c r="T173" s="20">
        <v>1283</v>
      </c>
      <c r="U173" s="20">
        <v>1526</v>
      </c>
      <c r="V173" s="20">
        <v>1507</v>
      </c>
      <c r="W173" s="20">
        <v>1486</v>
      </c>
      <c r="X173" s="20">
        <v>1683</v>
      </c>
      <c r="Y173" s="20">
        <v>1517</v>
      </c>
      <c r="Z173" s="20">
        <v>1552</v>
      </c>
      <c r="AA173" s="20">
        <v>1598</v>
      </c>
      <c r="AB173" s="20">
        <v>1778</v>
      </c>
      <c r="AC173" s="20">
        <v>1319</v>
      </c>
      <c r="AD173" s="20">
        <v>1756</v>
      </c>
      <c r="AE173" s="20">
        <v>1568</v>
      </c>
      <c r="AF173" s="20">
        <v>1550</v>
      </c>
      <c r="AG173" s="20">
        <v>1657</v>
      </c>
      <c r="AH173" s="20">
        <v>1698</v>
      </c>
      <c r="AI173" s="20">
        <v>1673</v>
      </c>
      <c r="AJ173" s="20">
        <v>1639</v>
      </c>
    </row>
    <row r="174" spans="1:36" x14ac:dyDescent="0.35">
      <c r="A174" s="20" t="s">
        <v>11</v>
      </c>
      <c r="B174" s="215">
        <f>SUM(B170:B173)</f>
        <v>3054</v>
      </c>
      <c r="C174" s="215">
        <f>SUM(C170:C173)</f>
        <v>2901</v>
      </c>
      <c r="D174" s="215">
        <f>SUM(D170:D173)</f>
        <v>2927</v>
      </c>
      <c r="E174" s="215">
        <f>SUM(E170:E173)</f>
        <v>2365</v>
      </c>
      <c r="F174" s="215">
        <f t="shared" ref="F174:K174" si="26">F173+F172+F171+F170</f>
        <v>2204</v>
      </c>
      <c r="G174" s="215">
        <f t="shared" si="26"/>
        <v>3021</v>
      </c>
      <c r="H174" s="215">
        <f t="shared" si="26"/>
        <v>2123</v>
      </c>
      <c r="I174" s="215">
        <f t="shared" si="26"/>
        <v>2665</v>
      </c>
      <c r="J174" s="215">
        <f t="shared" si="26"/>
        <v>3141</v>
      </c>
      <c r="K174" s="215">
        <f t="shared" si="26"/>
        <v>3065</v>
      </c>
      <c r="L174" s="215">
        <f t="shared" ref="L174:Q174" si="27">SUM(L170:L173)</f>
        <v>3031</v>
      </c>
      <c r="M174" s="215">
        <f t="shared" si="27"/>
        <v>2876</v>
      </c>
      <c r="N174" s="215">
        <f t="shared" si="27"/>
        <v>2631</v>
      </c>
      <c r="O174" s="215">
        <f t="shared" si="27"/>
        <v>2368</v>
      </c>
      <c r="P174" s="215">
        <f t="shared" si="27"/>
        <v>2651</v>
      </c>
      <c r="Q174" s="215">
        <f t="shared" si="27"/>
        <v>2550</v>
      </c>
      <c r="R174" s="215">
        <f t="shared" ref="R174:Y174" si="28">R173+R172+R171+R170</f>
        <v>2288</v>
      </c>
      <c r="S174" s="215">
        <f t="shared" si="28"/>
        <v>2877</v>
      </c>
      <c r="T174" s="215">
        <f t="shared" si="28"/>
        <v>2419</v>
      </c>
      <c r="U174" s="215">
        <f t="shared" si="28"/>
        <v>2808</v>
      </c>
      <c r="V174" s="215">
        <f t="shared" si="28"/>
        <v>2612</v>
      </c>
      <c r="W174" s="215">
        <f t="shared" si="28"/>
        <v>2533</v>
      </c>
      <c r="X174" s="215">
        <f t="shared" si="28"/>
        <v>2649</v>
      </c>
      <c r="Y174" s="215">
        <f t="shared" si="28"/>
        <v>2664</v>
      </c>
      <c r="Z174" s="215">
        <f t="shared" ref="Z174:AJ174" si="29">SUM(Z170:Z173)</f>
        <v>2500</v>
      </c>
      <c r="AA174" s="215">
        <f t="shared" si="29"/>
        <v>2594</v>
      </c>
      <c r="AB174" s="215">
        <f t="shared" si="29"/>
        <v>3184</v>
      </c>
      <c r="AC174" s="215">
        <f t="shared" si="29"/>
        <v>2663</v>
      </c>
      <c r="AD174" s="215">
        <f t="shared" si="29"/>
        <v>3155</v>
      </c>
      <c r="AE174" s="215">
        <f t="shared" si="29"/>
        <v>2829</v>
      </c>
      <c r="AF174" s="215">
        <f t="shared" si="29"/>
        <v>2836</v>
      </c>
      <c r="AG174" s="215">
        <f t="shared" si="29"/>
        <v>3018</v>
      </c>
      <c r="AH174" s="215">
        <f t="shared" si="29"/>
        <v>3022</v>
      </c>
      <c r="AI174" s="215">
        <f t="shared" si="29"/>
        <v>3032</v>
      </c>
      <c r="AJ174" s="215">
        <f t="shared" si="29"/>
        <v>2822</v>
      </c>
    </row>
    <row r="175" spans="1:36" x14ac:dyDescent="0.35">
      <c r="A175" s="20"/>
      <c r="B175" s="40"/>
      <c r="C175" s="223"/>
      <c r="D175" s="40"/>
      <c r="E175" s="40"/>
      <c r="F175" s="40"/>
      <c r="G175" s="40"/>
      <c r="H175" s="223">
        <f>SUM(B174:H174)</f>
        <v>18595</v>
      </c>
      <c r="I175" s="20"/>
      <c r="J175" s="223"/>
      <c r="K175" s="20"/>
      <c r="L175" s="20"/>
      <c r="M175" s="20"/>
      <c r="N175" s="124"/>
      <c r="O175" s="124">
        <f>SUM(I174:O174)</f>
        <v>19777</v>
      </c>
      <c r="P175" s="20"/>
      <c r="Q175" s="223"/>
      <c r="R175" s="20"/>
      <c r="S175" s="20"/>
      <c r="T175" s="20"/>
      <c r="U175" s="124"/>
      <c r="V175" s="22">
        <f>SUM(P174:V174)</f>
        <v>18205</v>
      </c>
      <c r="W175" s="20"/>
      <c r="X175" s="223"/>
      <c r="Y175" s="20"/>
      <c r="Z175" s="20"/>
      <c r="AA175" s="20"/>
      <c r="AB175" s="20"/>
      <c r="AC175" s="223">
        <f>SUM(W174:AC174)</f>
        <v>18787</v>
      </c>
      <c r="AD175" s="20"/>
      <c r="AE175" s="223"/>
      <c r="AF175" s="20"/>
      <c r="AG175" s="20"/>
      <c r="AH175" s="20"/>
      <c r="AI175" s="20"/>
      <c r="AJ175" s="223">
        <f>SUM(AD174:AJ174)</f>
        <v>20714</v>
      </c>
    </row>
    <row r="176" spans="1:36" x14ac:dyDescent="0.35">
      <c r="A176" s="20" t="s">
        <v>155</v>
      </c>
      <c r="B176" s="189">
        <f>Kwh!B409/'Wws=-pro&amp;sup '!B174</f>
        <v>0.42010478061558609</v>
      </c>
      <c r="C176" s="189">
        <f>Kwh!C409/'Wws=-pro&amp;sup '!C174</f>
        <v>0.74939675973802133</v>
      </c>
      <c r="D176" s="189">
        <f>Kwh!D409/'Wws=-pro&amp;sup '!D174</f>
        <v>0.76733857191663823</v>
      </c>
      <c r="E176" s="189">
        <f>Kwh!E409/'Wws=-pro&amp;sup '!E174</f>
        <v>1.1035940803382664</v>
      </c>
      <c r="F176" s="189">
        <f>Kwh!F409/'Wws=-pro&amp;sup '!F174</f>
        <v>1.1361161524500907</v>
      </c>
      <c r="G176" s="189">
        <f>Kwh!G409/'Wws=-pro&amp;sup '!G174</f>
        <v>0.74776564051638528</v>
      </c>
      <c r="H176" s="189">
        <v>1.8</v>
      </c>
      <c r="I176" s="189">
        <f>Kwh!B384/'Wws=-pro&amp;sup '!I174</f>
        <v>2.2514071294559099E-2</v>
      </c>
      <c r="J176" s="189">
        <f>Kwh!C384/'Wws=-pro&amp;sup '!J174</f>
        <v>2.0057306590257881E-2</v>
      </c>
      <c r="K176" s="189">
        <f>Kwh!D384/'Wws=-pro&amp;sup '!K174</f>
        <v>2.2838499184339316E-2</v>
      </c>
      <c r="L176" s="189">
        <f>Kwh!E384/'Wws=-pro&amp;sup '!L174</f>
        <v>1.649620587264929E-2</v>
      </c>
      <c r="M176" s="189">
        <f>Kwh!F384/'Wws=-pro&amp;sup '!M174</f>
        <v>1.0431154381084841E-2</v>
      </c>
      <c r="N176" s="189">
        <f>Kwh!G384/'Wws=-pro&amp;sup '!N174</f>
        <v>1.6723679209426075E-2</v>
      </c>
      <c r="O176" s="189">
        <f>Kwh!H384/'Wws=-pro&amp;sup '!O174</f>
        <v>1.6891891891891893E-2</v>
      </c>
      <c r="P176" s="189">
        <f>Kwh!B359/'Wws=-pro&amp;sup '!P174</f>
        <v>0.49867974349302152</v>
      </c>
      <c r="Q176" s="189">
        <f>Kwh!C359/'Wws=-pro&amp;sup '!Q174</f>
        <v>0.52509803921568632</v>
      </c>
      <c r="R176" s="189">
        <f>Kwh!D359/'Wws=-pro&amp;sup '!R174</f>
        <v>0.4986888111888112</v>
      </c>
      <c r="S176" s="189">
        <f>Kwh!E359/'Wws=-pro&amp;sup '!S174</f>
        <v>0.41014946124435175</v>
      </c>
      <c r="T176" s="189">
        <v>1.38</v>
      </c>
      <c r="U176" s="189">
        <f>Kwh!G359/'Wws=-pro&amp;sup '!U174</f>
        <v>0.80270655270655267</v>
      </c>
      <c r="V176" s="189">
        <f>Kwh!H359/'Wws=-pro&amp;sup '!V174</f>
        <v>0.4276416539050536</v>
      </c>
      <c r="W176" s="216">
        <f>Kwh!J360/'Wws=-pro&amp;sup '!W174</f>
        <v>1.7200947493091197</v>
      </c>
      <c r="X176" s="216">
        <f>Kwh!K360/'Wws=-pro&amp;sup '!X174</f>
        <v>2.1717629294073237</v>
      </c>
      <c r="Y176" s="216">
        <f>Kwh!L360/'Wws=-pro&amp;sup '!Y174</f>
        <v>1.757132132132132</v>
      </c>
      <c r="Z176" s="216">
        <f>Kwh!M360/'Wws=-pro&amp;sup '!Z174</f>
        <v>2.1696</v>
      </c>
      <c r="AA176" s="216">
        <f>Kwh!N360/'Wws=-pro&amp;sup '!AA174</f>
        <v>2.4491133384734001</v>
      </c>
      <c r="AB176" s="216">
        <f>Kwh!O360/'Wws=-pro&amp;sup '!AB174</f>
        <v>1.4045226130653266</v>
      </c>
      <c r="AC176" s="216">
        <f>Kwh!P360/'Wws=-pro&amp;sup '!AC174</f>
        <v>1.9917386406308675</v>
      </c>
      <c r="AD176" s="216">
        <f>Kwh!B378/'Wws=-pro&amp;sup '!AD174</f>
        <v>1.5343898573692552</v>
      </c>
      <c r="AE176" s="216">
        <f>Kwh!C378/'Wws=-pro&amp;sup '!AE174</f>
        <v>2.3068221986567692</v>
      </c>
      <c r="AF176" s="216">
        <f>Kwh!D378/'Wws=-pro&amp;sup '!AF174</f>
        <v>2.2612834978843441</v>
      </c>
      <c r="AG176" s="216">
        <f>Kwh!E378/'Wws=-pro&amp;sup '!AG174</f>
        <v>2.5984095427435387</v>
      </c>
      <c r="AH176" s="216">
        <f>Kwh!F378/'Wws=-pro&amp;sup '!AH174</f>
        <v>2.4487094639311713</v>
      </c>
      <c r="AI176" s="216">
        <f>Kwh!G378/'Wws=-pro&amp;sup '!AI174</f>
        <v>1.649406332453826</v>
      </c>
      <c r="AJ176" s="216">
        <f>Kwh!H378/'Wws=-pro&amp;sup '!AJ174</f>
        <v>3.3167965981573353</v>
      </c>
    </row>
    <row r="177" spans="1:36" x14ac:dyDescent="0.35">
      <c r="A177" s="21"/>
      <c r="B177" s="218">
        <f>B174+production!J380+production!J382</f>
        <v>4621</v>
      </c>
      <c r="C177" s="218">
        <f>C174+production!K380+production!K382</f>
        <v>5354</v>
      </c>
      <c r="D177" s="218">
        <f>D174+production!L380+production!L382</f>
        <v>4397</v>
      </c>
      <c r="E177" s="218">
        <f>E174+production!M380+production!M382</f>
        <v>4484</v>
      </c>
      <c r="F177" s="218">
        <f>F174+production!N380+production!N382</f>
        <v>3874</v>
      </c>
      <c r="G177" s="218">
        <f>G174+production!O380+production!O382</f>
        <v>4614</v>
      </c>
      <c r="H177" s="218">
        <f>H174+production!P380+production!P382</f>
        <v>4191</v>
      </c>
      <c r="I177" s="218">
        <f>I174+production!E399+production!E401</f>
        <v>4263</v>
      </c>
      <c r="J177" s="218">
        <f>J174+production!F399+production!F401</f>
        <v>4791</v>
      </c>
      <c r="K177" s="218">
        <f>K174+production!G399+production!G401</f>
        <v>4818</v>
      </c>
      <c r="L177" s="218">
        <f>L174+production!H399+production!H401</f>
        <v>4821</v>
      </c>
      <c r="M177" s="218">
        <f>M174+production!F399+production!F401</f>
        <v>4526</v>
      </c>
      <c r="N177" s="218">
        <f>N174+production!G399+production!G401</f>
        <v>4384</v>
      </c>
      <c r="O177" s="218">
        <f>O174+production!H399+production!H401</f>
        <v>4158</v>
      </c>
      <c r="P177" s="67">
        <f>P174+production!B372+production!B374</f>
        <v>3318</v>
      </c>
      <c r="Q177" s="67">
        <f>Q174+production!C372+production!C374</f>
        <v>3166</v>
      </c>
      <c r="R177" s="67">
        <f>R174+production!D372+production!D374</f>
        <v>2966</v>
      </c>
      <c r="S177" s="67">
        <f>S174+production!E372+production!E374</f>
        <v>3535</v>
      </c>
      <c r="T177" s="67">
        <f>T174+production!F372+production!F374</f>
        <v>3051</v>
      </c>
      <c r="U177" s="67">
        <f>U174+production!G372+production!G374</f>
        <v>3484</v>
      </c>
      <c r="V177" s="67">
        <f>V174+production!H372+production!H374</f>
        <v>3445</v>
      </c>
      <c r="W177" s="67">
        <f>W174+production!J372+production!J374</f>
        <v>3096</v>
      </c>
      <c r="X177" s="67">
        <f>X174+production!K372+production!K374</f>
        <v>3241</v>
      </c>
      <c r="Y177" s="67">
        <f>Y174+production!L372+production!L374</f>
        <v>3332</v>
      </c>
      <c r="Z177" s="67">
        <f>Z174+production!M372+production!M374</f>
        <v>3097</v>
      </c>
      <c r="AA177" s="67">
        <f>AA174+production!N372+production!N374</f>
        <v>3245</v>
      </c>
      <c r="AB177" s="67">
        <f>AB174+production!O372+production!O374</f>
        <v>3853</v>
      </c>
      <c r="AC177" s="67">
        <f>AC174+production!P372+production!P374</f>
        <v>3470</v>
      </c>
      <c r="AD177" s="67">
        <f>AD174+production!B391+production!B393</f>
        <v>3478</v>
      </c>
      <c r="AE177" s="67">
        <f>AE174+production!C391+production!C393</f>
        <v>3064</v>
      </c>
      <c r="AF177" s="67">
        <f>AF174+production!D391+production!D393</f>
        <v>3057</v>
      </c>
      <c r="AG177" s="67">
        <f>AG174+production!E391+production!E393</f>
        <v>3253</v>
      </c>
      <c r="AH177" s="67">
        <f>AH174+production!F391+production!F393</f>
        <v>3209</v>
      </c>
      <c r="AI177" s="67">
        <f>AI174+production!G391+production!G393</f>
        <v>3243</v>
      </c>
      <c r="AJ177" s="67">
        <f>AJ174+production!H391+production!H393</f>
        <v>2922</v>
      </c>
    </row>
    <row r="178" spans="1:36" ht="15.5" x14ac:dyDescent="0.35">
      <c r="A178" s="21"/>
      <c r="B178" s="218"/>
      <c r="C178" s="32"/>
      <c r="D178" s="218"/>
      <c r="E178" s="218"/>
      <c r="F178" s="218"/>
      <c r="G178" s="218"/>
      <c r="H178" s="225">
        <f>SUM(B177:G177)</f>
        <v>27344</v>
      </c>
      <c r="I178" s="21"/>
      <c r="J178" s="21"/>
      <c r="K178" s="21"/>
      <c r="L178" s="67"/>
      <c r="M178" s="21"/>
      <c r="N178" s="21"/>
      <c r="O178" s="220">
        <f>SUM(D177:J177)</f>
        <v>30614</v>
      </c>
      <c r="P178" s="21"/>
      <c r="Q178" s="21"/>
      <c r="R178" s="21"/>
      <c r="S178" s="219"/>
      <c r="T178" s="21"/>
      <c r="U178" s="21"/>
      <c r="V178" s="220">
        <f>SUM(K177:Q177)</f>
        <v>29191</v>
      </c>
      <c r="W178" s="21"/>
      <c r="X178" s="21"/>
      <c r="Y178" s="21"/>
      <c r="Z178" s="220"/>
      <c r="AA178" s="21"/>
      <c r="AB178" s="21"/>
      <c r="AC178" s="220">
        <f>SUM(R177:X177)</f>
        <v>22818</v>
      </c>
      <c r="AD178" s="21"/>
      <c r="AE178" s="21"/>
      <c r="AF178" s="21"/>
      <c r="AG178" s="220"/>
      <c r="AH178" s="21"/>
      <c r="AI178" s="21"/>
      <c r="AJ178" s="220">
        <f>SUM(Y177:AE177)</f>
        <v>23539</v>
      </c>
    </row>
    <row r="180" spans="1:36" ht="15.5" x14ac:dyDescent="0.35">
      <c r="A180" s="16"/>
      <c r="B180" s="64" t="s">
        <v>889</v>
      </c>
      <c r="C180" s="64" t="s">
        <v>914</v>
      </c>
      <c r="D180" s="64" t="s">
        <v>915</v>
      </c>
      <c r="E180" s="64" t="s">
        <v>916</v>
      </c>
      <c r="F180" s="64" t="s">
        <v>917</v>
      </c>
      <c r="G180" s="64" t="s">
        <v>918</v>
      </c>
      <c r="H180" s="64" t="s">
        <v>919</v>
      </c>
      <c r="I180" s="64" t="s">
        <v>920</v>
      </c>
      <c r="J180" s="64" t="s">
        <v>922</v>
      </c>
      <c r="K180" s="64" t="s">
        <v>923</v>
      </c>
      <c r="L180" s="64" t="s">
        <v>924</v>
      </c>
      <c r="M180" s="64" t="s">
        <v>925</v>
      </c>
      <c r="N180" s="64" t="s">
        <v>926</v>
      </c>
      <c r="O180" s="64" t="s">
        <v>927</v>
      </c>
      <c r="P180" s="64" t="s">
        <v>928</v>
      </c>
      <c r="Q180" s="64" t="s">
        <v>979</v>
      </c>
      <c r="R180" s="64" t="s">
        <v>980</v>
      </c>
      <c r="S180" s="64" t="s">
        <v>981</v>
      </c>
      <c r="T180" s="64" t="s">
        <v>982</v>
      </c>
      <c r="U180" s="64" t="s">
        <v>983</v>
      </c>
      <c r="V180" s="64" t="s">
        <v>984</v>
      </c>
      <c r="W180" s="64" t="s">
        <v>986</v>
      </c>
      <c r="X180" s="64" t="s">
        <v>987</v>
      </c>
      <c r="Y180" s="64" t="s">
        <v>988</v>
      </c>
      <c r="Z180" s="64" t="s">
        <v>989</v>
      </c>
      <c r="AA180" s="64" t="s">
        <v>990</v>
      </c>
      <c r="AB180" s="64" t="s">
        <v>991</v>
      </c>
      <c r="AC180" s="64" t="s">
        <v>992</v>
      </c>
      <c r="AD180" s="64" t="s">
        <v>997</v>
      </c>
      <c r="AE180" s="64" t="s">
        <v>1015</v>
      </c>
      <c r="AF180" s="64" t="s">
        <v>1016</v>
      </c>
      <c r="AG180" s="64" t="s">
        <v>1017</v>
      </c>
      <c r="AH180" s="64" t="s">
        <v>1018</v>
      </c>
      <c r="AI180" s="64" t="s">
        <v>1019</v>
      </c>
      <c r="AJ180" s="64" t="s">
        <v>1020</v>
      </c>
    </row>
    <row r="181" spans="1:36" x14ac:dyDescent="0.35">
      <c r="A181" s="20" t="s">
        <v>3</v>
      </c>
      <c r="B181" s="23">
        <v>578</v>
      </c>
      <c r="C181" s="20">
        <v>658</v>
      </c>
      <c r="D181" s="20">
        <v>705</v>
      </c>
      <c r="E181" s="20">
        <v>708</v>
      </c>
      <c r="F181" s="20">
        <v>613</v>
      </c>
      <c r="G181" s="20">
        <v>714</v>
      </c>
      <c r="H181" s="20">
        <v>681</v>
      </c>
      <c r="I181" s="20">
        <f>619</f>
        <v>619</v>
      </c>
      <c r="J181" s="22">
        <v>634</v>
      </c>
      <c r="K181" s="20">
        <v>670</v>
      </c>
      <c r="L181" s="20">
        <v>709</v>
      </c>
      <c r="M181" s="20">
        <v>649</v>
      </c>
      <c r="N181" s="20">
        <v>578</v>
      </c>
      <c r="O181" s="20">
        <v>674</v>
      </c>
      <c r="P181" s="20">
        <v>694</v>
      </c>
      <c r="Q181" s="20">
        <v>686</v>
      </c>
      <c r="R181" s="20">
        <v>664</v>
      </c>
      <c r="S181" s="20">
        <v>639</v>
      </c>
      <c r="T181" s="20">
        <v>657</v>
      </c>
      <c r="U181" s="20">
        <v>667</v>
      </c>
      <c r="V181" s="20">
        <v>664</v>
      </c>
      <c r="W181" s="20">
        <v>639</v>
      </c>
      <c r="X181" s="20">
        <v>644</v>
      </c>
      <c r="Y181" s="20">
        <v>671</v>
      </c>
      <c r="Z181" s="20">
        <v>573</v>
      </c>
      <c r="AA181" s="20">
        <v>612</v>
      </c>
      <c r="AB181" s="20">
        <v>662</v>
      </c>
      <c r="AC181" s="20">
        <v>628</v>
      </c>
      <c r="AD181" s="28">
        <v>657</v>
      </c>
      <c r="AE181" s="28">
        <v>652</v>
      </c>
      <c r="AF181" s="23">
        <v>652</v>
      </c>
      <c r="AG181" s="20">
        <v>587</v>
      </c>
      <c r="AH181" s="20">
        <v>484</v>
      </c>
      <c r="AI181" s="20">
        <v>550</v>
      </c>
      <c r="AJ181" s="20">
        <v>562</v>
      </c>
    </row>
    <row r="182" spans="1:36" x14ac:dyDescent="0.35">
      <c r="A182" s="20" t="s">
        <v>506</v>
      </c>
      <c r="B182" s="23">
        <v>408</v>
      </c>
      <c r="C182" s="20">
        <v>438</v>
      </c>
      <c r="D182" s="20">
        <v>413</v>
      </c>
      <c r="E182" s="20">
        <v>377</v>
      </c>
      <c r="F182" s="20">
        <v>386</v>
      </c>
      <c r="G182" s="20">
        <v>381</v>
      </c>
      <c r="H182" s="20">
        <v>371</v>
      </c>
      <c r="I182" s="20">
        <v>385</v>
      </c>
      <c r="J182" s="20">
        <v>127</v>
      </c>
      <c r="K182" s="20">
        <v>441</v>
      </c>
      <c r="L182" s="20">
        <v>469</v>
      </c>
      <c r="M182" s="20">
        <v>421</v>
      </c>
      <c r="N182" s="20">
        <v>377</v>
      </c>
      <c r="O182" s="20">
        <v>236</v>
      </c>
      <c r="P182" s="20">
        <v>366</v>
      </c>
      <c r="Q182" s="20">
        <v>129</v>
      </c>
      <c r="R182" s="20">
        <v>342</v>
      </c>
      <c r="S182" s="20">
        <v>492</v>
      </c>
      <c r="T182" s="20">
        <v>445</v>
      </c>
      <c r="U182" s="20">
        <v>294</v>
      </c>
      <c r="V182" s="20">
        <v>196</v>
      </c>
      <c r="W182" s="20">
        <v>314</v>
      </c>
      <c r="X182" s="20">
        <v>502</v>
      </c>
      <c r="Y182" s="20">
        <v>375</v>
      </c>
      <c r="Z182" s="20">
        <v>451</v>
      </c>
      <c r="AA182" s="20">
        <v>475</v>
      </c>
      <c r="AB182" s="20">
        <v>457</v>
      </c>
      <c r="AC182" s="20">
        <v>535</v>
      </c>
      <c r="AD182" s="20">
        <v>451</v>
      </c>
      <c r="AE182" s="20">
        <v>437</v>
      </c>
      <c r="AF182" s="20">
        <v>394</v>
      </c>
      <c r="AG182" s="20">
        <v>415</v>
      </c>
      <c r="AH182" s="20">
        <v>331</v>
      </c>
      <c r="AI182" s="20">
        <v>403</v>
      </c>
      <c r="AJ182" s="20">
        <v>364</v>
      </c>
    </row>
    <row r="183" spans="1:36" x14ac:dyDescent="0.35">
      <c r="A183" s="20" t="s">
        <v>507</v>
      </c>
      <c r="B183" s="23">
        <v>193</v>
      </c>
      <c r="C183" s="20">
        <v>472</v>
      </c>
      <c r="D183" s="20">
        <v>325</v>
      </c>
      <c r="E183" s="20">
        <v>235</v>
      </c>
      <c r="F183" s="20">
        <v>383</v>
      </c>
      <c r="G183" s="20">
        <v>341</v>
      </c>
      <c r="H183" s="20">
        <v>437</v>
      </c>
      <c r="I183" s="20">
        <v>424</v>
      </c>
      <c r="J183" s="20">
        <v>291</v>
      </c>
      <c r="K183" s="20">
        <v>374</v>
      </c>
      <c r="L183" s="20">
        <v>287</v>
      </c>
      <c r="M183" s="20">
        <v>426</v>
      </c>
      <c r="N183" s="20">
        <v>250</v>
      </c>
      <c r="O183" s="20">
        <v>411</v>
      </c>
      <c r="P183" s="20">
        <v>84</v>
      </c>
      <c r="Q183" s="20">
        <v>298</v>
      </c>
      <c r="R183" s="20">
        <v>299</v>
      </c>
      <c r="S183" s="20">
        <v>367</v>
      </c>
      <c r="T183" s="20">
        <v>276</v>
      </c>
      <c r="U183" s="20">
        <v>123</v>
      </c>
      <c r="V183" s="20">
        <v>287</v>
      </c>
      <c r="W183" s="20">
        <v>242</v>
      </c>
      <c r="X183" s="20">
        <v>402</v>
      </c>
      <c r="Y183" s="20">
        <v>323</v>
      </c>
      <c r="Z183" s="20">
        <v>446</v>
      </c>
      <c r="AA183" s="20">
        <v>483</v>
      </c>
      <c r="AB183" s="20">
        <v>424</v>
      </c>
      <c r="AC183" s="20">
        <v>401</v>
      </c>
      <c r="AD183" s="20">
        <v>402</v>
      </c>
      <c r="AE183" s="20">
        <v>268</v>
      </c>
      <c r="AF183" s="20">
        <v>196</v>
      </c>
      <c r="AG183" s="20">
        <v>177</v>
      </c>
      <c r="AH183" s="20">
        <v>272</v>
      </c>
      <c r="AI183" s="20">
        <v>301</v>
      </c>
      <c r="AJ183" s="20">
        <v>237</v>
      </c>
    </row>
    <row r="184" spans="1:36" x14ac:dyDescent="0.35">
      <c r="A184" s="20" t="s">
        <v>508</v>
      </c>
      <c r="B184" s="28">
        <v>1053</v>
      </c>
      <c r="C184" s="20">
        <v>1242</v>
      </c>
      <c r="D184" s="20">
        <v>1678</v>
      </c>
      <c r="E184" s="20">
        <v>1692</v>
      </c>
      <c r="F184" s="20">
        <v>1586</v>
      </c>
      <c r="G184" s="20">
        <v>1678</v>
      </c>
      <c r="H184" s="20">
        <v>1483</v>
      </c>
      <c r="I184" s="20">
        <v>1290</v>
      </c>
      <c r="J184" s="20">
        <v>1564</v>
      </c>
      <c r="K184" s="20">
        <v>1704</v>
      </c>
      <c r="L184" s="20">
        <v>1493</v>
      </c>
      <c r="M184" s="20">
        <v>1665</v>
      </c>
      <c r="N184" s="20">
        <v>1476</v>
      </c>
      <c r="O184" s="20">
        <v>1627</v>
      </c>
      <c r="P184" s="20">
        <v>1682</v>
      </c>
      <c r="Q184" s="20">
        <v>1663</v>
      </c>
      <c r="R184" s="20">
        <v>1862</v>
      </c>
      <c r="S184" s="20">
        <v>1678</v>
      </c>
      <c r="T184" s="20">
        <v>1518</v>
      </c>
      <c r="U184" s="20">
        <v>1709</v>
      </c>
      <c r="V184" s="20">
        <v>1516</v>
      </c>
      <c r="W184" s="20">
        <v>1525</v>
      </c>
      <c r="X184" s="20">
        <v>1489</v>
      </c>
      <c r="Y184" s="20">
        <v>1584</v>
      </c>
      <c r="Z184" s="20">
        <v>1470</v>
      </c>
      <c r="AA184" s="20">
        <v>1718</v>
      </c>
      <c r="AB184" s="20">
        <v>1092</v>
      </c>
      <c r="AC184" s="20">
        <v>1622</v>
      </c>
      <c r="AD184" s="20">
        <v>1487</v>
      </c>
      <c r="AE184" s="20">
        <v>1398</v>
      </c>
      <c r="AF184" s="20">
        <v>1685</v>
      </c>
      <c r="AG184" s="20">
        <v>1325</v>
      </c>
      <c r="AH184" s="20">
        <v>895</v>
      </c>
      <c r="AI184" s="20">
        <v>506</v>
      </c>
      <c r="AJ184" s="20">
        <v>1033</v>
      </c>
    </row>
    <row r="185" spans="1:36" x14ac:dyDescent="0.35">
      <c r="A185" s="20" t="s">
        <v>11</v>
      </c>
      <c r="B185" s="215">
        <f>SUM(B181:B184)</f>
        <v>2232</v>
      </c>
      <c r="C185" s="215">
        <f>SUM(C181:C184)</f>
        <v>2810</v>
      </c>
      <c r="D185" s="215">
        <f>SUM(D181:D184)</f>
        <v>3121</v>
      </c>
      <c r="E185" s="215">
        <f>SUM(E181:E184)</f>
        <v>3012</v>
      </c>
      <c r="F185" s="215">
        <f t="shared" ref="F185:K185" si="30">F184+F183+F182+F181</f>
        <v>2968</v>
      </c>
      <c r="G185" s="215">
        <f t="shared" si="30"/>
        <v>3114</v>
      </c>
      <c r="H185" s="215">
        <f t="shared" si="30"/>
        <v>2972</v>
      </c>
      <c r="I185" s="215">
        <f t="shared" si="30"/>
        <v>2718</v>
      </c>
      <c r="J185" s="215">
        <f t="shared" si="30"/>
        <v>2616</v>
      </c>
      <c r="K185" s="215">
        <f t="shared" si="30"/>
        <v>3189</v>
      </c>
      <c r="L185" s="215">
        <f t="shared" ref="L185:Q185" si="31">SUM(L181:L184)</f>
        <v>2958</v>
      </c>
      <c r="M185" s="215">
        <f t="shared" si="31"/>
        <v>3161</v>
      </c>
      <c r="N185" s="215">
        <f t="shared" si="31"/>
        <v>2681</v>
      </c>
      <c r="O185" s="215">
        <f t="shared" si="31"/>
        <v>2948</v>
      </c>
      <c r="P185" s="215">
        <f t="shared" si="31"/>
        <v>2826</v>
      </c>
      <c r="Q185" s="215">
        <f t="shared" si="31"/>
        <v>2776</v>
      </c>
      <c r="R185" s="215">
        <f t="shared" ref="R185:Y185" si="32">R184+R183+R182+R181</f>
        <v>3167</v>
      </c>
      <c r="S185" s="215">
        <f t="shared" si="32"/>
        <v>3176</v>
      </c>
      <c r="T185" s="215">
        <f t="shared" si="32"/>
        <v>2896</v>
      </c>
      <c r="U185" s="215">
        <f t="shared" si="32"/>
        <v>2793</v>
      </c>
      <c r="V185" s="215">
        <f t="shared" si="32"/>
        <v>2663</v>
      </c>
      <c r="W185" s="215">
        <f t="shared" si="32"/>
        <v>2720</v>
      </c>
      <c r="X185" s="215">
        <f t="shared" si="32"/>
        <v>3037</v>
      </c>
      <c r="Y185" s="215">
        <f t="shared" si="32"/>
        <v>2953</v>
      </c>
      <c r="Z185" s="215">
        <f t="shared" ref="Z185:AJ185" si="33">SUM(Z181:Z184)</f>
        <v>2940</v>
      </c>
      <c r="AA185" s="215">
        <f t="shared" si="33"/>
        <v>3288</v>
      </c>
      <c r="AB185" s="215">
        <f t="shared" si="33"/>
        <v>2635</v>
      </c>
      <c r="AC185" s="215">
        <f t="shared" si="33"/>
        <v>3186</v>
      </c>
      <c r="AD185" s="215">
        <f t="shared" si="33"/>
        <v>2997</v>
      </c>
      <c r="AE185" s="215">
        <f t="shared" si="33"/>
        <v>2755</v>
      </c>
      <c r="AF185" s="215">
        <f t="shared" si="33"/>
        <v>2927</v>
      </c>
      <c r="AG185" s="215">
        <f t="shared" si="33"/>
        <v>2504</v>
      </c>
      <c r="AH185" s="215">
        <f t="shared" si="33"/>
        <v>1982</v>
      </c>
      <c r="AI185" s="215">
        <f t="shared" si="33"/>
        <v>1760</v>
      </c>
      <c r="AJ185" s="215">
        <f t="shared" si="33"/>
        <v>2196</v>
      </c>
    </row>
    <row r="186" spans="1:36" x14ac:dyDescent="0.35">
      <c r="A186" s="20"/>
      <c r="B186" s="40"/>
      <c r="C186" s="223"/>
      <c r="D186" s="40"/>
      <c r="E186" s="40"/>
      <c r="F186" s="40"/>
      <c r="G186" s="40"/>
      <c r="H186" s="223">
        <f>SUM(B185:H185)</f>
        <v>20229</v>
      </c>
      <c r="I186" s="20"/>
      <c r="J186" s="223"/>
      <c r="K186" s="20"/>
      <c r="L186" s="20"/>
      <c r="M186" s="20"/>
      <c r="N186" s="124"/>
      <c r="O186" s="124">
        <f>SUM(I185:O185)</f>
        <v>20271</v>
      </c>
      <c r="P186" s="20"/>
      <c r="Q186" s="223"/>
      <c r="R186" s="20"/>
      <c r="S186" s="20"/>
      <c r="T186" s="20"/>
      <c r="U186" s="124"/>
      <c r="V186" s="22">
        <f>SUM(P185:V185)</f>
        <v>20297</v>
      </c>
      <c r="W186" s="20"/>
      <c r="X186" s="223"/>
      <c r="Y186" s="20"/>
      <c r="Z186" s="20"/>
      <c r="AA186" s="20"/>
      <c r="AB186" s="20"/>
      <c r="AC186" s="223">
        <f>SUM(W185:AC185)</f>
        <v>20759</v>
      </c>
      <c r="AD186" s="20"/>
      <c r="AE186" s="223"/>
      <c r="AF186" s="20"/>
      <c r="AG186" s="20"/>
      <c r="AH186" s="20"/>
      <c r="AI186" s="20"/>
      <c r="AJ186" s="223">
        <f>SUM(AD185:AJ185)</f>
        <v>17121</v>
      </c>
    </row>
    <row r="187" spans="1:36" x14ac:dyDescent="0.35">
      <c r="A187" s="20" t="s">
        <v>155</v>
      </c>
      <c r="B187" s="189">
        <f>Kwh!B420/'Wws=-pro&amp;sup '!B185</f>
        <v>3.2706093189964161E-2</v>
      </c>
      <c r="C187" s="189">
        <f>Kwh!C420/'Wws=-pro&amp;sup '!C185</f>
        <v>1.5302491103202847E-2</v>
      </c>
      <c r="D187" s="189">
        <f>Kwh!D420/'Wws=-pro&amp;sup '!D185</f>
        <v>1.537968599807754E-2</v>
      </c>
      <c r="E187" s="189">
        <f>Kwh!E420/'Wws=-pro&amp;sup '!E185</f>
        <v>3.2536520584329348E-2</v>
      </c>
      <c r="F187" s="189">
        <f>Kwh!F420/'Wws=-pro&amp;sup '!F185</f>
        <v>7.4123989218328842E-2</v>
      </c>
      <c r="G187" s="189">
        <f>Kwh!G420/'Wws=-pro&amp;sup '!G185</f>
        <v>7.5465639049454081E-2</v>
      </c>
      <c r="H187" s="189">
        <v>1.8</v>
      </c>
      <c r="I187" s="189">
        <f>Kwh!B395/'Wws=-pro&amp;sup '!I185</f>
        <v>0.40434142752023544</v>
      </c>
      <c r="J187" s="189">
        <f>Kwh!C395/'Wws=-pro&amp;sup '!J185</f>
        <v>0.47668195718654433</v>
      </c>
      <c r="K187" s="189">
        <f>Kwh!D395/'Wws=-pro&amp;sup '!K185</f>
        <v>0.40012543116964566</v>
      </c>
      <c r="L187" s="189">
        <f>Kwh!E395/'Wws=-pro&amp;sup '!L185</f>
        <v>0.41446923597025015</v>
      </c>
      <c r="M187" s="189">
        <f>Kwh!F395/'Wws=-pro&amp;sup '!M185</f>
        <v>0.26130971211641885</v>
      </c>
      <c r="N187" s="189">
        <f>Kwh!G395/'Wws=-pro&amp;sup '!N185</f>
        <v>0.43528534129056323</v>
      </c>
      <c r="O187" s="189">
        <f>Kwh!H395/'Wws=-pro&amp;sup '!O185</f>
        <v>0.40705563093622793</v>
      </c>
      <c r="P187" s="189">
        <f>Kwh!B370/'Wws=-pro&amp;sup '!P185</f>
        <v>0.73283793347487614</v>
      </c>
      <c r="Q187" s="189">
        <f>Kwh!C370/'Wws=-pro&amp;sup '!Q185</f>
        <v>0.75504322766570608</v>
      </c>
      <c r="R187" s="189">
        <f>Kwh!D370/'Wws=-pro&amp;sup '!R185</f>
        <v>0.49257972844963688</v>
      </c>
      <c r="S187" s="189">
        <f>Kwh!E370/'Wws=-pro&amp;sup '!S185</f>
        <v>0.65396725440806047</v>
      </c>
      <c r="T187" s="189">
        <v>1.38</v>
      </c>
      <c r="U187" s="189">
        <f>Kwh!G370/'Wws=-pro&amp;sup '!U185</f>
        <v>0.83243823845327602</v>
      </c>
      <c r="V187" s="189">
        <f>Kwh!H370/'Wws=-pro&amp;sup '!V185</f>
        <v>0.85880585805482534</v>
      </c>
      <c r="W187" s="189">
        <f>Kwh!I370/'Wws=-pro&amp;sup '!W185</f>
        <v>5.3658088235294121</v>
      </c>
      <c r="X187" s="189">
        <f>Kwh!J370/'Wws=-pro&amp;sup '!X185</f>
        <v>0.75930194270661833</v>
      </c>
      <c r="Y187" s="189">
        <f>Kwh!K370/'Wws=-pro&amp;sup '!Y185</f>
        <v>0.73010497798848628</v>
      </c>
      <c r="Z187" s="189">
        <f>Kwh!L370/'Wws=-pro&amp;sup '!Z185</f>
        <v>0.83571428571428574</v>
      </c>
      <c r="AA187" s="189">
        <f>Kwh!M370/'Wws=-pro&amp;sup '!AA185</f>
        <v>0.75091240875912413</v>
      </c>
      <c r="AB187" s="189">
        <f>Kwh!N370/'Wws=-pro&amp;sup '!AB185</f>
        <v>0.99924098671726758</v>
      </c>
      <c r="AC187" s="189">
        <f>Kwh!O370/'Wws=-pro&amp;sup '!AC185</f>
        <v>0.77150031387319518</v>
      </c>
      <c r="AD187" s="189">
        <f>Kwh!P370/'Wws=-pro&amp;sup '!AD185</f>
        <v>0.14614614614614616</v>
      </c>
      <c r="AE187" s="189">
        <f>Kwh!Q370/'Wws=-pro&amp;sup '!AE185</f>
        <v>5.4145190562613434</v>
      </c>
      <c r="AF187" s="189">
        <f>Kwh!R370/'Wws=-pro&amp;sup '!AF185</f>
        <v>0</v>
      </c>
      <c r="AG187" s="189">
        <f>Kwh!S370/'Wws=-pro&amp;sup '!AG185</f>
        <v>0</v>
      </c>
      <c r="AH187" s="189">
        <f>Kwh!T370/'Wws=-pro&amp;sup '!AH185</f>
        <v>0</v>
      </c>
      <c r="AI187" s="189">
        <f>Kwh!U370/'Wws=-pro&amp;sup '!AI185</f>
        <v>0</v>
      </c>
      <c r="AJ187" s="189">
        <f>Kwh!V370/'Wws=-pro&amp;sup '!AJ185</f>
        <v>0</v>
      </c>
    </row>
    <row r="188" spans="1:36" x14ac:dyDescent="0.35">
      <c r="A188" s="21"/>
      <c r="B188" s="218">
        <f>B185+production!J391+production!J393</f>
        <v>2548</v>
      </c>
      <c r="C188" s="218">
        <f>C185+production!K391+production!K393</f>
        <v>3264</v>
      </c>
      <c r="D188" s="218">
        <f>D185+production!L391+production!L393</f>
        <v>3346</v>
      </c>
      <c r="E188" s="218">
        <f>E185+production!M391+production!M393</f>
        <v>3272</v>
      </c>
      <c r="F188" s="218">
        <f>F185+production!N391+production!N393</f>
        <v>3304</v>
      </c>
      <c r="G188" s="218">
        <f>G185+production!O391+production!O393</f>
        <v>3390</v>
      </c>
      <c r="H188" s="218">
        <f>H185+production!P391+production!P393</f>
        <v>3258</v>
      </c>
      <c r="I188" s="218">
        <f>I185+production!E410+production!E412</f>
        <v>5238</v>
      </c>
      <c r="J188" s="218">
        <f>J185+production!F410+production!F412</f>
        <v>5265</v>
      </c>
      <c r="K188" s="218">
        <f>K185+production!G410+production!G412</f>
        <v>5807</v>
      </c>
      <c r="L188" s="218">
        <f>L185+production!H410+production!H412</f>
        <v>5547</v>
      </c>
      <c r="M188" s="218">
        <f>M185+production!F410+production!F412</f>
        <v>5810</v>
      </c>
      <c r="N188" s="218">
        <f>N185+production!G410+production!G412</f>
        <v>5299</v>
      </c>
      <c r="O188" s="218">
        <f>O185+production!H410+production!H412</f>
        <v>5537</v>
      </c>
      <c r="P188" s="67">
        <f>P185+production!B383+production!B385</f>
        <v>3787</v>
      </c>
      <c r="Q188" s="67">
        <f>Q185+production!C383+production!C385</f>
        <v>3732</v>
      </c>
      <c r="R188" s="67">
        <f>R185+production!D383+production!D385</f>
        <v>4054</v>
      </c>
      <c r="S188" s="67">
        <f>S185+production!E383+production!E385</f>
        <v>4091</v>
      </c>
      <c r="T188" s="67">
        <f>T185+production!F383+production!F385</f>
        <v>3887</v>
      </c>
      <c r="U188" s="67">
        <f>U185+production!G383+production!G385</f>
        <v>3762</v>
      </c>
      <c r="V188" s="67">
        <f>V185+production!H383+production!H385</f>
        <v>3616</v>
      </c>
      <c r="W188" s="67">
        <f>W185+production!J383+production!J385</f>
        <v>3645</v>
      </c>
      <c r="X188" s="67">
        <f>X185+production!K383+production!K385</f>
        <v>3988</v>
      </c>
      <c r="Y188" s="67">
        <f>Y185+production!L383+production!L385</f>
        <v>3861</v>
      </c>
      <c r="Z188" s="67">
        <f>Z185+production!M383+production!M385</f>
        <v>4015</v>
      </c>
      <c r="AA188" s="67">
        <f>AA185+production!N383+production!N385</f>
        <v>4030</v>
      </c>
      <c r="AB188" s="67">
        <f>AB185+production!O383+production!O385</f>
        <v>3257</v>
      </c>
      <c r="AC188" s="67">
        <f>AC185+production!P383+production!P385</f>
        <v>4070</v>
      </c>
      <c r="AD188" s="67">
        <f>AD185+production!B402+production!B404</f>
        <v>4721</v>
      </c>
      <c r="AE188" s="67">
        <f>AE185+production!C402+production!C404</f>
        <v>4290</v>
      </c>
      <c r="AF188" s="67">
        <f>AF185+production!D402+production!D404</f>
        <v>4214</v>
      </c>
      <c r="AG188" s="67">
        <f>AG185+production!E402+production!E404</f>
        <v>4102</v>
      </c>
      <c r="AH188" s="67">
        <f>AH185+production!F402+production!F404</f>
        <v>3632</v>
      </c>
      <c r="AI188" s="67">
        <f>AI185+production!G402+production!G404</f>
        <v>3513</v>
      </c>
      <c r="AJ188" s="67">
        <f>AJ185+production!H402+production!H404</f>
        <v>4307</v>
      </c>
    </row>
    <row r="189" spans="1:36" ht="15.5" x14ac:dyDescent="0.35">
      <c r="A189" s="21"/>
      <c r="B189" s="218"/>
      <c r="C189" s="32"/>
      <c r="D189" s="218"/>
      <c r="E189" s="218"/>
      <c r="F189" s="218"/>
      <c r="G189" s="218"/>
      <c r="H189" s="225">
        <f>SUM(B188:G188)</f>
        <v>19124</v>
      </c>
      <c r="I189" s="21"/>
      <c r="J189" s="21"/>
      <c r="K189" s="21"/>
      <c r="L189" s="67"/>
      <c r="M189" s="21"/>
      <c r="N189" s="21"/>
      <c r="O189" s="220">
        <f>SUM(D188:J188)</f>
        <v>27073</v>
      </c>
      <c r="P189" s="21"/>
      <c r="Q189" s="21"/>
      <c r="R189" s="21"/>
      <c r="S189" s="219"/>
      <c r="T189" s="21"/>
      <c r="U189" s="21"/>
      <c r="V189" s="220">
        <f>SUM(K188:Q188)</f>
        <v>35519</v>
      </c>
      <c r="W189" s="21"/>
      <c r="X189" s="21"/>
      <c r="Y189" s="21"/>
      <c r="Z189" s="220"/>
      <c r="AA189" s="21"/>
      <c r="AB189" s="21"/>
      <c r="AC189" s="220">
        <f>SUM(R188:X188)</f>
        <v>27043</v>
      </c>
      <c r="AD189" s="21"/>
      <c r="AE189" s="21"/>
      <c r="AF189" s="21"/>
      <c r="AG189" s="220"/>
      <c r="AH189" s="21"/>
      <c r="AI189" s="21"/>
      <c r="AJ189" s="220">
        <f>SUM(Y188:AE188)</f>
        <v>28244</v>
      </c>
    </row>
    <row r="191" spans="1:36" ht="15.5" x14ac:dyDescent="0.35">
      <c r="A191" s="16"/>
      <c r="B191" s="64" t="s">
        <v>1021</v>
      </c>
      <c r="C191" s="64" t="s">
        <v>1022</v>
      </c>
      <c r="D191" s="64" t="s">
        <v>1023</v>
      </c>
      <c r="E191" s="64" t="s">
        <v>1024</v>
      </c>
      <c r="F191" s="64" t="s">
        <v>1025</v>
      </c>
      <c r="G191" s="64" t="s">
        <v>1026</v>
      </c>
      <c r="H191" s="64" t="s">
        <v>1027</v>
      </c>
      <c r="I191" s="64" t="s">
        <v>1028</v>
      </c>
      <c r="J191" s="64" t="s">
        <v>1059</v>
      </c>
      <c r="K191" s="64" t="s">
        <v>1060</v>
      </c>
      <c r="L191" s="64" t="s">
        <v>1061</v>
      </c>
      <c r="M191" s="64" t="s">
        <v>1062</v>
      </c>
      <c r="N191" s="64" t="s">
        <v>1063</v>
      </c>
      <c r="O191" s="64" t="s">
        <v>1064</v>
      </c>
      <c r="P191" s="64" t="s">
        <v>1065</v>
      </c>
      <c r="Q191" s="64" t="s">
        <v>1066</v>
      </c>
      <c r="R191" s="64" t="s">
        <v>1067</v>
      </c>
      <c r="S191" s="64" t="s">
        <v>1068</v>
      </c>
      <c r="T191" s="64" t="s">
        <v>1069</v>
      </c>
      <c r="U191" s="64" t="s">
        <v>1070</v>
      </c>
      <c r="V191" s="64" t="s">
        <v>1071</v>
      </c>
      <c r="W191" s="64" t="s">
        <v>1072</v>
      </c>
      <c r="X191" s="64" t="s">
        <v>1092</v>
      </c>
      <c r="Y191" s="64" t="s">
        <v>1093</v>
      </c>
      <c r="Z191" s="64" t="s">
        <v>1094</v>
      </c>
      <c r="AA191" s="64" t="s">
        <v>1095</v>
      </c>
      <c r="AB191" s="64" t="s">
        <v>1096</v>
      </c>
      <c r="AC191" s="64" t="s">
        <v>1097</v>
      </c>
      <c r="AD191" s="64" t="s">
        <v>1098</v>
      </c>
      <c r="AE191" s="64" t="s">
        <v>1099</v>
      </c>
      <c r="AF191" s="64" t="s">
        <v>1100</v>
      </c>
      <c r="AG191" s="64" t="s">
        <v>1101</v>
      </c>
      <c r="AH191" s="64" t="s">
        <v>1102</v>
      </c>
      <c r="AI191" s="64" t="s">
        <v>1103</v>
      </c>
      <c r="AJ191" s="64" t="s">
        <v>1104</v>
      </c>
    </row>
    <row r="192" spans="1:36" x14ac:dyDescent="0.35">
      <c r="A192" s="20" t="s">
        <v>3</v>
      </c>
      <c r="B192" s="20">
        <v>568</v>
      </c>
      <c r="C192" s="20">
        <v>639</v>
      </c>
      <c r="D192" s="20">
        <v>541</v>
      </c>
      <c r="E192" s="20">
        <v>450</v>
      </c>
      <c r="F192" s="20">
        <v>580</v>
      </c>
      <c r="G192" s="20">
        <v>654</v>
      </c>
      <c r="H192" s="20">
        <v>632</v>
      </c>
      <c r="I192" s="20">
        <v>674</v>
      </c>
      <c r="J192" s="22">
        <v>660</v>
      </c>
      <c r="K192" s="20">
        <v>655</v>
      </c>
      <c r="L192" s="20">
        <v>666</v>
      </c>
      <c r="M192" s="20">
        <v>665</v>
      </c>
      <c r="N192" s="20">
        <v>657</v>
      </c>
      <c r="O192" s="20">
        <v>655</v>
      </c>
      <c r="P192" s="20">
        <v>636</v>
      </c>
      <c r="Q192" s="20">
        <v>579</v>
      </c>
      <c r="R192" s="20">
        <v>659</v>
      </c>
      <c r="S192" s="20">
        <v>540</v>
      </c>
      <c r="T192" s="20">
        <v>669</v>
      </c>
      <c r="U192" s="20">
        <v>629</v>
      </c>
      <c r="V192" s="20">
        <v>636</v>
      </c>
      <c r="W192" s="20">
        <v>595</v>
      </c>
      <c r="X192" s="20">
        <v>678</v>
      </c>
      <c r="Y192" s="20">
        <v>671</v>
      </c>
      <c r="Z192" s="20">
        <v>645</v>
      </c>
      <c r="AA192" s="20">
        <v>657</v>
      </c>
      <c r="AB192" s="20">
        <v>600</v>
      </c>
      <c r="AC192" s="20">
        <v>678</v>
      </c>
      <c r="AD192" s="28">
        <v>638</v>
      </c>
      <c r="AE192" s="28">
        <v>657</v>
      </c>
      <c r="AF192" s="23">
        <v>677</v>
      </c>
      <c r="AG192" s="20">
        <v>619</v>
      </c>
      <c r="AH192" s="20">
        <v>666</v>
      </c>
      <c r="AI192" s="20">
        <v>667</v>
      </c>
      <c r="AJ192" s="20">
        <v>680</v>
      </c>
    </row>
    <row r="193" spans="1:36" x14ac:dyDescent="0.35">
      <c r="A193" s="20" t="s">
        <v>506</v>
      </c>
      <c r="B193" s="20">
        <v>323</v>
      </c>
      <c r="C193" s="20">
        <v>468</v>
      </c>
      <c r="D193" s="20">
        <v>376</v>
      </c>
      <c r="E193" s="20">
        <v>337</v>
      </c>
      <c r="F193" s="20">
        <v>379</v>
      </c>
      <c r="G193" s="20">
        <v>407</v>
      </c>
      <c r="H193" s="20">
        <v>401</v>
      </c>
      <c r="I193" s="20">
        <v>328</v>
      </c>
      <c r="J193" s="20">
        <v>194</v>
      </c>
      <c r="K193" s="20">
        <v>409</v>
      </c>
      <c r="L193" s="20">
        <v>190</v>
      </c>
      <c r="M193" s="20">
        <v>402</v>
      </c>
      <c r="N193" s="20">
        <v>359</v>
      </c>
      <c r="O193" s="20">
        <v>409</v>
      </c>
      <c r="P193" s="20">
        <v>91</v>
      </c>
      <c r="Q193" s="20">
        <v>179</v>
      </c>
      <c r="R193" s="20">
        <v>150</v>
      </c>
      <c r="S193" s="20">
        <v>349</v>
      </c>
      <c r="T193" s="20">
        <v>417</v>
      </c>
      <c r="U193" s="20">
        <v>390</v>
      </c>
      <c r="V193" s="20">
        <v>326</v>
      </c>
      <c r="W193" s="20">
        <v>383</v>
      </c>
      <c r="X193" s="20">
        <v>398</v>
      </c>
      <c r="Y193" s="20">
        <v>398</v>
      </c>
      <c r="Z193" s="20">
        <v>363</v>
      </c>
      <c r="AA193" s="20">
        <v>387</v>
      </c>
      <c r="AB193" s="20">
        <v>335</v>
      </c>
      <c r="AC193" s="20">
        <v>348</v>
      </c>
      <c r="AD193" s="20">
        <v>395</v>
      </c>
      <c r="AE193" s="20">
        <v>408</v>
      </c>
      <c r="AF193" s="20">
        <v>383</v>
      </c>
      <c r="AG193" s="20">
        <v>307</v>
      </c>
      <c r="AH193" s="20">
        <v>354</v>
      </c>
      <c r="AI193" s="20">
        <v>363</v>
      </c>
      <c r="AJ193" s="20">
        <v>347</v>
      </c>
    </row>
    <row r="194" spans="1:36" x14ac:dyDescent="0.35">
      <c r="A194" s="20" t="s">
        <v>507</v>
      </c>
      <c r="B194" s="20">
        <v>198</v>
      </c>
      <c r="C194" s="20">
        <v>241</v>
      </c>
      <c r="D194" s="20">
        <v>203</v>
      </c>
      <c r="E194" s="20">
        <v>204</v>
      </c>
      <c r="F194" s="20">
        <v>238</v>
      </c>
      <c r="G194" s="20">
        <v>264</v>
      </c>
      <c r="H194" s="20">
        <v>265</v>
      </c>
      <c r="I194" s="20">
        <v>296</v>
      </c>
      <c r="J194" s="20">
        <v>169</v>
      </c>
      <c r="K194" s="20">
        <v>238</v>
      </c>
      <c r="L194" s="20">
        <v>32</v>
      </c>
      <c r="M194" s="20">
        <v>353</v>
      </c>
      <c r="N194" s="20">
        <v>288</v>
      </c>
      <c r="O194" s="20">
        <v>238</v>
      </c>
      <c r="P194" s="20">
        <v>71</v>
      </c>
      <c r="Q194" s="20">
        <v>361</v>
      </c>
      <c r="R194" s="20">
        <v>366</v>
      </c>
      <c r="S194" s="20">
        <v>321</v>
      </c>
      <c r="T194" s="20">
        <v>350</v>
      </c>
      <c r="U194" s="20">
        <v>347</v>
      </c>
      <c r="V194" s="20">
        <v>279</v>
      </c>
      <c r="W194" s="20">
        <v>294</v>
      </c>
      <c r="X194" s="20">
        <v>279</v>
      </c>
      <c r="Y194" s="20">
        <v>286</v>
      </c>
      <c r="Z194" s="20">
        <v>258</v>
      </c>
      <c r="AA194" s="20">
        <v>271</v>
      </c>
      <c r="AB194" s="20">
        <v>238</v>
      </c>
      <c r="AC194" s="20">
        <v>339</v>
      </c>
      <c r="AD194" s="20">
        <v>331</v>
      </c>
      <c r="AE194" s="20">
        <v>261</v>
      </c>
      <c r="AF194" s="20">
        <v>247</v>
      </c>
      <c r="AG194" s="20">
        <v>215</v>
      </c>
      <c r="AH194" s="20">
        <v>268</v>
      </c>
      <c r="AI194" s="20">
        <v>264</v>
      </c>
      <c r="AJ194" s="20">
        <v>289</v>
      </c>
    </row>
    <row r="195" spans="1:36" x14ac:dyDescent="0.35">
      <c r="A195" s="20" t="s">
        <v>508</v>
      </c>
      <c r="B195" s="20">
        <v>1225</v>
      </c>
      <c r="C195" s="20">
        <v>1400</v>
      </c>
      <c r="D195" s="20">
        <v>1400</v>
      </c>
      <c r="E195" s="20">
        <v>1191</v>
      </c>
      <c r="F195" s="20">
        <v>1050</v>
      </c>
      <c r="G195" s="20">
        <v>1207</v>
      </c>
      <c r="H195" s="20">
        <v>1236</v>
      </c>
      <c r="I195" s="20">
        <v>1054</v>
      </c>
      <c r="J195" s="20">
        <v>1410</v>
      </c>
      <c r="K195" s="20">
        <v>1641</v>
      </c>
      <c r="L195" s="20">
        <v>1697</v>
      </c>
      <c r="M195" s="20">
        <v>1180</v>
      </c>
      <c r="N195" s="20">
        <v>817</v>
      </c>
      <c r="O195" s="20">
        <v>1641</v>
      </c>
      <c r="P195" s="20">
        <v>1314</v>
      </c>
      <c r="Q195" s="20">
        <v>1352</v>
      </c>
      <c r="R195" s="20">
        <v>1091</v>
      </c>
      <c r="S195" s="20">
        <v>986</v>
      </c>
      <c r="T195" s="20">
        <v>1548</v>
      </c>
      <c r="U195" s="20">
        <v>1661</v>
      </c>
      <c r="V195" s="20">
        <v>1625</v>
      </c>
      <c r="W195" s="20">
        <v>1403</v>
      </c>
      <c r="X195" s="20">
        <v>1481</v>
      </c>
      <c r="Y195" s="20">
        <v>1402</v>
      </c>
      <c r="Z195" s="20">
        <v>1358</v>
      </c>
      <c r="AA195" s="20">
        <v>1489</v>
      </c>
      <c r="AB195" s="20">
        <v>1369</v>
      </c>
      <c r="AC195" s="20">
        <v>1126</v>
      </c>
      <c r="AD195" s="20">
        <v>1142</v>
      </c>
      <c r="AE195" s="20">
        <v>1185</v>
      </c>
      <c r="AF195" s="20">
        <v>1125</v>
      </c>
      <c r="AG195" s="20">
        <v>791</v>
      </c>
      <c r="AH195" s="20">
        <v>1105</v>
      </c>
      <c r="AI195" s="20">
        <v>1268</v>
      </c>
      <c r="AJ195" s="20">
        <v>1209</v>
      </c>
    </row>
    <row r="196" spans="1:36" x14ac:dyDescent="0.35">
      <c r="A196" s="20" t="s">
        <v>11</v>
      </c>
      <c r="B196" s="215">
        <f>SUM(B192:B195)</f>
        <v>2314</v>
      </c>
      <c r="C196" s="215">
        <f>SUM(C192:C195)</f>
        <v>2748</v>
      </c>
      <c r="D196" s="215">
        <f>SUM(D192:D195)</f>
        <v>2520</v>
      </c>
      <c r="E196" s="215">
        <f>SUM(E192:E195)</f>
        <v>2182</v>
      </c>
      <c r="F196" s="215">
        <f t="shared" ref="F196:K196" si="34">F195+F194+F193+F192</f>
        <v>2247</v>
      </c>
      <c r="G196" s="215">
        <f t="shared" si="34"/>
        <v>2532</v>
      </c>
      <c r="H196" s="215">
        <f t="shared" si="34"/>
        <v>2534</v>
      </c>
      <c r="I196" s="215">
        <f>I195+I194+I193+I192</f>
        <v>2352</v>
      </c>
      <c r="J196" s="215">
        <f t="shared" si="34"/>
        <v>2433</v>
      </c>
      <c r="K196" s="215">
        <f t="shared" si="34"/>
        <v>2943</v>
      </c>
      <c r="L196" s="215">
        <f t="shared" ref="L196:Q196" si="35">SUM(L192:L195)</f>
        <v>2585</v>
      </c>
      <c r="M196" s="215">
        <f t="shared" si="35"/>
        <v>2600</v>
      </c>
      <c r="N196" s="215">
        <f t="shared" si="35"/>
        <v>2121</v>
      </c>
      <c r="O196" s="215">
        <f t="shared" si="35"/>
        <v>2943</v>
      </c>
      <c r="P196" s="215">
        <f t="shared" si="35"/>
        <v>2112</v>
      </c>
      <c r="Q196" s="215">
        <f t="shared" si="35"/>
        <v>2471</v>
      </c>
      <c r="R196" s="215">
        <f t="shared" ref="R196:Y196" si="36">R195+R194+R193+R192</f>
        <v>2266</v>
      </c>
      <c r="S196" s="215">
        <f t="shared" si="36"/>
        <v>2196</v>
      </c>
      <c r="T196" s="215">
        <f t="shared" si="36"/>
        <v>2984</v>
      </c>
      <c r="U196" s="215">
        <f t="shared" si="36"/>
        <v>3027</v>
      </c>
      <c r="V196" s="215">
        <f t="shared" si="36"/>
        <v>2866</v>
      </c>
      <c r="W196" s="215">
        <f t="shared" si="36"/>
        <v>2675</v>
      </c>
      <c r="X196" s="215">
        <f t="shared" si="36"/>
        <v>2836</v>
      </c>
      <c r="Y196" s="215">
        <f t="shared" si="36"/>
        <v>2757</v>
      </c>
      <c r="Z196" s="215">
        <f t="shared" ref="Z196:AJ196" si="37">SUM(Z192:Z195)</f>
        <v>2624</v>
      </c>
      <c r="AA196" s="215">
        <f t="shared" si="37"/>
        <v>2804</v>
      </c>
      <c r="AB196" s="215">
        <f t="shared" si="37"/>
        <v>2542</v>
      </c>
      <c r="AC196" s="215">
        <f t="shared" si="37"/>
        <v>2491</v>
      </c>
      <c r="AD196" s="215">
        <f t="shared" si="37"/>
        <v>2506</v>
      </c>
      <c r="AE196" s="215">
        <f t="shared" si="37"/>
        <v>2511</v>
      </c>
      <c r="AF196" s="215">
        <f t="shared" si="37"/>
        <v>2432</v>
      </c>
      <c r="AG196" s="215">
        <f t="shared" si="37"/>
        <v>1932</v>
      </c>
      <c r="AH196" s="215">
        <f t="shared" si="37"/>
        <v>2393</v>
      </c>
      <c r="AI196" s="215">
        <f t="shared" si="37"/>
        <v>2562</v>
      </c>
      <c r="AJ196" s="215">
        <f t="shared" si="37"/>
        <v>2525</v>
      </c>
    </row>
    <row r="197" spans="1:36" x14ac:dyDescent="0.35">
      <c r="A197" s="20"/>
      <c r="B197" s="40"/>
      <c r="C197" s="223"/>
      <c r="D197" s="40"/>
      <c r="E197" s="40"/>
      <c r="F197" s="40"/>
      <c r="G197" s="40"/>
      <c r="H197" s="223">
        <f>SUM(B196:H196)</f>
        <v>17077</v>
      </c>
      <c r="I197" s="20"/>
      <c r="J197" s="223"/>
      <c r="K197" s="20"/>
      <c r="L197" s="20"/>
      <c r="M197" s="20"/>
      <c r="N197" s="124"/>
      <c r="O197" s="124">
        <f>SUM(I196:O196)</f>
        <v>17977</v>
      </c>
      <c r="P197" s="20"/>
      <c r="Q197" s="223"/>
      <c r="R197" s="20"/>
      <c r="S197" s="20"/>
      <c r="T197" s="20"/>
      <c r="U197" s="124"/>
      <c r="V197" s="22">
        <f>SUM(P196:V196)</f>
        <v>17922</v>
      </c>
      <c r="W197" s="20"/>
      <c r="X197" s="223"/>
      <c r="Y197" s="20"/>
      <c r="Z197" s="20"/>
      <c r="AA197" s="20"/>
      <c r="AB197" s="20"/>
      <c r="AC197" s="223">
        <f>SUM(W196:AC196)</f>
        <v>18729</v>
      </c>
      <c r="AD197" s="20"/>
      <c r="AE197" s="223"/>
      <c r="AF197" s="20"/>
      <c r="AG197" s="20"/>
      <c r="AH197" s="20"/>
      <c r="AI197" s="20"/>
      <c r="AJ197" s="223">
        <f>SUM(AD196:AJ196)</f>
        <v>16861</v>
      </c>
    </row>
    <row r="198" spans="1:36" x14ac:dyDescent="0.35">
      <c r="A198" s="20" t="s">
        <v>155</v>
      </c>
      <c r="B198" s="189">
        <f>Kwh!B431/'Wws=-pro&amp;sup '!B196</f>
        <v>0.43604148660328435</v>
      </c>
      <c r="C198" s="189">
        <f>Kwh!C431/'Wws=-pro&amp;sup '!C196</f>
        <v>0.31622998544395925</v>
      </c>
      <c r="D198" s="189">
        <f>Kwh!D431/'Wws=-pro&amp;sup '!D196</f>
        <v>0.54285714285714282</v>
      </c>
      <c r="E198" s="189">
        <f>Kwh!E431/'Wws=-pro&amp;sup '!E196</f>
        <v>0.60449129239230059</v>
      </c>
      <c r="F198" s="189">
        <f>Kwh!F431/'Wws=-pro&amp;sup '!F196</f>
        <v>0.57498887405429466</v>
      </c>
      <c r="G198" s="189">
        <f>Kwh!G431/'Wws=-pro&amp;sup '!G196</f>
        <v>0.50592417061611372</v>
      </c>
      <c r="H198" s="189">
        <v>1.8</v>
      </c>
      <c r="I198" s="189">
        <f>Kwh!B406/'Wws=-pro&amp;sup '!I196</f>
        <v>0.54549319727891155</v>
      </c>
      <c r="J198" s="189">
        <f>Kwh!C406/'Wws=-pro&amp;sup '!J196</f>
        <v>0.89354706124126593</v>
      </c>
      <c r="K198" s="189">
        <f>Kwh!D406/'Wws=-pro&amp;sup '!K196</f>
        <v>0.763166836561332</v>
      </c>
      <c r="L198" s="189">
        <f>Kwh!E406/'Wws=-pro&amp;sup '!L196</f>
        <v>1.0096711798839459</v>
      </c>
      <c r="M198" s="189">
        <f>Kwh!F406/'Wws=-pro&amp;sup '!M196</f>
        <v>0.96307692307692305</v>
      </c>
      <c r="N198" s="189">
        <f>Kwh!G406/'Wws=-pro&amp;sup '!N196</f>
        <v>1.0650636492220651</v>
      </c>
      <c r="O198" s="189">
        <f>Kwh!H406/'Wws=-pro&amp;sup '!O196</f>
        <v>0.76282704723071693</v>
      </c>
      <c r="P198" s="189">
        <f>Kwh!I406/'Wws=-pro&amp;sup '!P196</f>
        <v>7.2542613636363633</v>
      </c>
      <c r="Q198" s="189">
        <f>Kwh!J406/'Wws=-pro&amp;sup '!Q196</f>
        <v>0.90772966410360179</v>
      </c>
      <c r="R198" s="189">
        <f>Kwh!K406/'Wws=-pro&amp;sup '!R196</f>
        <v>0.78287731685789941</v>
      </c>
      <c r="S198" s="189">
        <f>Kwh!L406/'Wws=-pro&amp;sup '!S196</f>
        <v>0.92076502732240439</v>
      </c>
      <c r="T198" s="189">
        <v>1.38</v>
      </c>
      <c r="U198" s="189" t="e">
        <f>Kwh!G381/'Wws=-pro&amp;sup '!U196</f>
        <v>#VALUE!</v>
      </c>
      <c r="V198" s="189" t="e">
        <f>Kwh!H381/'Wws=-pro&amp;sup '!V196</f>
        <v>#VALUE!</v>
      </c>
      <c r="W198" s="216">
        <f>Kwh!J382/'Wws=-pro&amp;sup '!W196</f>
        <v>8.4112149532710276E-2</v>
      </c>
      <c r="X198" s="216">
        <f>Kwh!K382/'Wws=-pro&amp;sup '!X196</f>
        <v>0.13963328631875882</v>
      </c>
      <c r="Y198" s="216">
        <f>Kwh!L382/'Wws=-pro&amp;sup '!Y196</f>
        <v>0.14472252448313383</v>
      </c>
      <c r="Z198" s="216">
        <f>Kwh!M382/'Wws=-pro&amp;sup '!Z196</f>
        <v>8.3841463414634151E-2</v>
      </c>
      <c r="AA198" s="216">
        <f>Kwh!N382/'Wws=-pro&amp;sup '!AA196</f>
        <v>7.8459343794579167E-2</v>
      </c>
      <c r="AB198" s="216">
        <f>Kwh!O382/'Wws=-pro&amp;sup '!AB196</f>
        <v>9.1266719118804088E-2</v>
      </c>
      <c r="AC198" s="216">
        <f>Kwh!P382/'Wws=-pro&amp;sup '!AC196</f>
        <v>0.12966680048173423</v>
      </c>
      <c r="AD198" s="216">
        <f>Kwh!B400/'Wws=-pro&amp;sup '!AD196</f>
        <v>0</v>
      </c>
      <c r="AE198" s="216">
        <f>Kwh!C400/'Wws=-pro&amp;sup '!AE196</f>
        <v>0.20509757068896853</v>
      </c>
      <c r="AF198" s="216">
        <f>Kwh!D400/'Wws=-pro&amp;sup '!AF196</f>
        <v>0.17310855263157895</v>
      </c>
      <c r="AG198" s="216">
        <f>Kwh!E400/'Wws=-pro&amp;sup '!AG196</f>
        <v>0.29296066252587993</v>
      </c>
      <c r="AH198" s="216">
        <f>Kwh!F400/'Wws=-pro&amp;sup '!AH196</f>
        <v>0.12411199331383201</v>
      </c>
      <c r="AI198" s="216">
        <f>Kwh!G400/'Wws=-pro&amp;sup '!AI196</f>
        <v>0.23067915690866511</v>
      </c>
      <c r="AJ198" s="216">
        <f>Kwh!H400/'Wws=-pro&amp;sup '!AJ196</f>
        <v>0.16198019801980199</v>
      </c>
    </row>
    <row r="199" spans="1:36" x14ac:dyDescent="0.35">
      <c r="A199" s="21"/>
      <c r="B199" s="218">
        <f>B196+production!J402+production!J404</f>
        <v>4180</v>
      </c>
      <c r="C199" s="218">
        <f>C196+production!K402+production!K404</f>
        <v>4808</v>
      </c>
      <c r="D199" s="218">
        <f>D196+production!L402+production!L404</f>
        <v>4823</v>
      </c>
      <c r="E199" s="218">
        <f>E196+production!M402+production!M404</f>
        <v>4391</v>
      </c>
      <c r="F199" s="218">
        <f>F196+production!N402+production!N404</f>
        <v>4533</v>
      </c>
      <c r="G199" s="218">
        <f>G196+production!O402+production!O404</f>
        <v>4759</v>
      </c>
      <c r="H199" s="218">
        <f>H196+production!P402+production!P404</f>
        <v>3343</v>
      </c>
      <c r="I199" s="218">
        <f>I196+production!E421+production!E423</f>
        <v>4179</v>
      </c>
      <c r="J199" s="218">
        <f>J196+production!F421+production!F423</f>
        <v>4197</v>
      </c>
      <c r="K199" s="218">
        <f>K196+production!G421+production!G423</f>
        <v>4884</v>
      </c>
      <c r="L199" s="218">
        <f>L196+production!H421+production!H423</f>
        <v>4463</v>
      </c>
      <c r="M199" s="218">
        <f>M196+production!F421+production!F423</f>
        <v>4364</v>
      </c>
      <c r="N199" s="218">
        <f>N196+production!G421+production!G423</f>
        <v>4062</v>
      </c>
      <c r="O199" s="218">
        <f>O196+production!H421+production!H423</f>
        <v>4821</v>
      </c>
      <c r="P199" s="67">
        <f>P196+production!B394+production!B396</f>
        <v>2788</v>
      </c>
      <c r="Q199" s="67">
        <f>Q196+production!C394+production!C396</f>
        <v>3140</v>
      </c>
      <c r="R199" s="67">
        <f>R196+production!D394+production!D396</f>
        <v>2914</v>
      </c>
      <c r="S199" s="67">
        <f>S196+production!E394+production!E396</f>
        <v>2840</v>
      </c>
      <c r="T199" s="67">
        <f>T196+production!F394+production!F396</f>
        <v>3628</v>
      </c>
      <c r="U199" s="67">
        <f>U196+production!G394+production!G396</f>
        <v>3599</v>
      </c>
      <c r="V199" s="67">
        <f>V196+production!H394+production!H396</f>
        <v>3693</v>
      </c>
      <c r="W199" s="67">
        <f>W196+production!J394+production!J396</f>
        <v>3287</v>
      </c>
      <c r="X199" s="67">
        <f>X196+production!K394+production!K396</f>
        <v>3449</v>
      </c>
      <c r="Y199" s="67">
        <f>Y196+production!L394+production!L396</f>
        <v>3438</v>
      </c>
      <c r="Z199" s="67">
        <f>Z196+production!M394+production!M396</f>
        <v>3247</v>
      </c>
      <c r="AA199" s="67">
        <f>AA196+production!N394+production!N396</f>
        <v>3433</v>
      </c>
      <c r="AB199" s="67">
        <f>AB196+production!O394+production!O396</f>
        <v>3171</v>
      </c>
      <c r="AC199" s="67">
        <f>AC196+production!P394+production!P396</f>
        <v>3427</v>
      </c>
      <c r="AD199" s="67">
        <f>AD196+production!B413+production!B415</f>
        <v>2693</v>
      </c>
      <c r="AE199" s="67">
        <f>AE196+production!C413+production!C415</f>
        <v>2736</v>
      </c>
      <c r="AF199" s="67">
        <f>AF196+production!D413+production!D415</f>
        <v>2613</v>
      </c>
      <c r="AG199" s="67">
        <f>AG196+production!E413+production!E415</f>
        <v>2208</v>
      </c>
      <c r="AH199" s="67">
        <f>AH196+production!F413+production!F415</f>
        <v>2539</v>
      </c>
      <c r="AI199" s="67">
        <f>AI196+production!G413+production!G415</f>
        <v>2720</v>
      </c>
      <c r="AJ199" s="67">
        <f>AJ196+production!H413+production!H415</f>
        <v>2588</v>
      </c>
    </row>
    <row r="200" spans="1:36" ht="15.5" x14ac:dyDescent="0.35">
      <c r="A200" s="21"/>
      <c r="B200" s="218"/>
      <c r="C200" s="32"/>
      <c r="D200" s="218"/>
      <c r="E200" s="218"/>
      <c r="F200" s="218"/>
      <c r="G200" s="218"/>
      <c r="H200" s="225">
        <f>SUM(B199:G199)</f>
        <v>27494</v>
      </c>
      <c r="I200" s="21"/>
      <c r="J200" s="21"/>
      <c r="K200" s="21"/>
      <c r="L200" s="67"/>
      <c r="M200" s="21"/>
      <c r="N200" s="21"/>
      <c r="O200" s="220">
        <f>SUM(D199:J199)</f>
        <v>30225</v>
      </c>
      <c r="P200" s="21"/>
      <c r="Q200" s="21"/>
      <c r="R200" s="21"/>
      <c r="S200" s="219"/>
      <c r="T200" s="21"/>
      <c r="U200" s="21"/>
      <c r="V200" s="220">
        <f>SUM(K199:Q199)</f>
        <v>28522</v>
      </c>
      <c r="W200" s="21"/>
      <c r="X200" s="21"/>
      <c r="Y200" s="21"/>
      <c r="Z200" s="220"/>
      <c r="AA200" s="21"/>
      <c r="AB200" s="21"/>
      <c r="AC200" s="220">
        <f>SUM(R199:X199)</f>
        <v>23410</v>
      </c>
      <c r="AD200" s="21"/>
      <c r="AE200" s="21"/>
      <c r="AF200" s="21"/>
      <c r="AG200" s="220"/>
      <c r="AH200" s="21"/>
      <c r="AI200" s="21"/>
      <c r="AJ200" s="220">
        <f>SUM(Y199:AE199)</f>
        <v>22145</v>
      </c>
    </row>
    <row r="202" spans="1:36" ht="15.5" x14ac:dyDescent="0.35">
      <c r="A202" s="16"/>
      <c r="B202" s="64" t="s">
        <v>1105</v>
      </c>
      <c r="C202" s="64" t="s">
        <v>1106</v>
      </c>
      <c r="D202" s="64" t="s">
        <v>1107</v>
      </c>
      <c r="E202" s="64" t="s">
        <v>1108</v>
      </c>
      <c r="F202" s="64" t="s">
        <v>1109</v>
      </c>
      <c r="G202" s="64" t="s">
        <v>1110</v>
      </c>
      <c r="H202" s="64" t="s">
        <v>1111</v>
      </c>
      <c r="I202" s="64" t="s">
        <v>1112</v>
      </c>
      <c r="J202" s="64" t="s">
        <v>1113</v>
      </c>
      <c r="K202" s="64" t="s">
        <v>1114</v>
      </c>
      <c r="L202" s="64" t="s">
        <v>1115</v>
      </c>
      <c r="M202" s="64" t="s">
        <v>1116</v>
      </c>
      <c r="N202" s="64" t="s">
        <v>1117</v>
      </c>
      <c r="O202" s="64" t="s">
        <v>1118</v>
      </c>
      <c r="P202" s="64" t="s">
        <v>1119</v>
      </c>
      <c r="Q202" s="64" t="s">
        <v>1208</v>
      </c>
      <c r="R202" s="64" t="s">
        <v>1209</v>
      </c>
      <c r="S202" s="64" t="s">
        <v>1210</v>
      </c>
      <c r="T202" s="64" t="s">
        <v>1211</v>
      </c>
      <c r="U202" s="64" t="s">
        <v>1212</v>
      </c>
      <c r="V202" s="64" t="s">
        <v>1213</v>
      </c>
      <c r="W202" s="64" t="s">
        <v>1214</v>
      </c>
      <c r="X202" s="64" t="s">
        <v>1215</v>
      </c>
      <c r="Y202" s="64" t="s">
        <v>1216</v>
      </c>
      <c r="Z202" s="64" t="s">
        <v>1217</v>
      </c>
      <c r="AA202" s="64" t="s">
        <v>1218</v>
      </c>
      <c r="AB202" s="64" t="s">
        <v>1219</v>
      </c>
      <c r="AC202" s="64" t="s">
        <v>1220</v>
      </c>
      <c r="AD202" s="64" t="s">
        <v>1221</v>
      </c>
      <c r="AE202" s="64" t="s">
        <v>1222</v>
      </c>
      <c r="AF202" s="64" t="s">
        <v>1223</v>
      </c>
      <c r="AG202" s="64" t="s">
        <v>1224</v>
      </c>
      <c r="AH202" s="64" t="s">
        <v>1225</v>
      </c>
      <c r="AI202" s="64" t="s">
        <v>1226</v>
      </c>
      <c r="AJ202" s="64" t="s">
        <v>1227</v>
      </c>
    </row>
    <row r="203" spans="1:36" x14ac:dyDescent="0.35">
      <c r="A203" s="20" t="s">
        <v>3</v>
      </c>
      <c r="B203" s="23">
        <v>590</v>
      </c>
      <c r="C203" s="20">
        <v>673</v>
      </c>
      <c r="D203" s="20">
        <v>653</v>
      </c>
      <c r="E203" s="20">
        <v>644</v>
      </c>
      <c r="F203" s="20">
        <v>660</v>
      </c>
      <c r="G203" s="20">
        <v>576</v>
      </c>
      <c r="H203" s="20">
        <v>666</v>
      </c>
      <c r="I203" s="20">
        <v>672</v>
      </c>
      <c r="J203" s="22">
        <v>676</v>
      </c>
      <c r="K203" s="20">
        <v>646</v>
      </c>
      <c r="L203" s="20">
        <v>566</v>
      </c>
      <c r="M203" s="20">
        <v>603</v>
      </c>
      <c r="N203" s="20">
        <v>407</v>
      </c>
      <c r="O203" s="20">
        <v>607</v>
      </c>
      <c r="P203" s="20">
        <v>695</v>
      </c>
      <c r="Q203" s="20">
        <v>614</v>
      </c>
      <c r="R203" s="20">
        <v>675</v>
      </c>
      <c r="S203" s="20">
        <v>616</v>
      </c>
      <c r="T203" s="20">
        <v>679</v>
      </c>
      <c r="U203" s="20">
        <v>670</v>
      </c>
      <c r="V203" s="20">
        <v>488</v>
      </c>
      <c r="W203" s="20">
        <v>633</v>
      </c>
      <c r="X203" s="20">
        <v>678</v>
      </c>
      <c r="Y203" s="20">
        <v>491</v>
      </c>
      <c r="Z203" s="20">
        <v>654</v>
      </c>
      <c r="AA203" s="20">
        <v>672</v>
      </c>
      <c r="AB203" s="20">
        <v>604</v>
      </c>
      <c r="AC203" s="20">
        <v>533</v>
      </c>
      <c r="AD203" s="28">
        <v>682</v>
      </c>
      <c r="AE203" s="28">
        <v>677</v>
      </c>
      <c r="AF203" s="23">
        <v>643</v>
      </c>
      <c r="AG203" s="20">
        <v>634</v>
      </c>
      <c r="AH203" s="20">
        <v>673</v>
      </c>
      <c r="AI203" s="20">
        <v>673</v>
      </c>
      <c r="AJ203" s="20">
        <v>678</v>
      </c>
    </row>
    <row r="204" spans="1:36" x14ac:dyDescent="0.35">
      <c r="A204" s="20" t="s">
        <v>506</v>
      </c>
      <c r="B204" s="23">
        <v>397</v>
      </c>
      <c r="C204" s="20">
        <v>399</v>
      </c>
      <c r="D204" s="20">
        <v>380</v>
      </c>
      <c r="E204" s="20">
        <v>423</v>
      </c>
      <c r="F204" s="20">
        <v>394</v>
      </c>
      <c r="G204" s="20">
        <v>311</v>
      </c>
      <c r="H204" s="20">
        <v>375</v>
      </c>
      <c r="I204" s="20">
        <v>367</v>
      </c>
      <c r="J204" s="20">
        <v>428</v>
      </c>
      <c r="K204" s="20">
        <v>412</v>
      </c>
      <c r="L204" s="20">
        <v>397</v>
      </c>
      <c r="M204" s="20">
        <v>206</v>
      </c>
      <c r="N204" s="20">
        <v>276</v>
      </c>
      <c r="O204" s="20">
        <v>297</v>
      </c>
      <c r="P204" s="20">
        <v>398</v>
      </c>
      <c r="Q204" s="20">
        <v>425</v>
      </c>
      <c r="R204" s="20">
        <v>418</v>
      </c>
      <c r="S204" s="20">
        <v>374</v>
      </c>
      <c r="T204" s="20">
        <v>399</v>
      </c>
      <c r="U204" s="20">
        <v>63</v>
      </c>
      <c r="V204" s="20">
        <v>0</v>
      </c>
      <c r="W204" s="20">
        <v>408</v>
      </c>
      <c r="X204" s="20">
        <v>447</v>
      </c>
      <c r="Y204" s="20">
        <v>391</v>
      </c>
      <c r="Z204" s="20">
        <v>414</v>
      </c>
      <c r="AA204" s="20">
        <v>372</v>
      </c>
      <c r="AB204" s="20">
        <v>361</v>
      </c>
      <c r="AC204" s="20">
        <v>338</v>
      </c>
      <c r="AD204" s="20">
        <v>446</v>
      </c>
      <c r="AE204" s="20">
        <v>467</v>
      </c>
      <c r="AF204" s="20">
        <v>440</v>
      </c>
      <c r="AG204" s="20">
        <v>391</v>
      </c>
      <c r="AH204" s="20">
        <v>391</v>
      </c>
      <c r="AI204" s="20">
        <v>411</v>
      </c>
      <c r="AJ204" s="20">
        <v>386</v>
      </c>
    </row>
    <row r="205" spans="1:36" x14ac:dyDescent="0.35">
      <c r="A205" s="20" t="s">
        <v>507</v>
      </c>
      <c r="B205" s="23">
        <v>273</v>
      </c>
      <c r="C205" s="20">
        <v>296</v>
      </c>
      <c r="D205" s="20">
        <v>282</v>
      </c>
      <c r="E205" s="20">
        <v>249</v>
      </c>
      <c r="F205" s="20">
        <v>320</v>
      </c>
      <c r="G205" s="20">
        <v>228</v>
      </c>
      <c r="H205" s="20">
        <v>265</v>
      </c>
      <c r="I205" s="20">
        <v>263</v>
      </c>
      <c r="J205" s="20">
        <v>374</v>
      </c>
      <c r="K205" s="20">
        <v>226</v>
      </c>
      <c r="L205" s="20">
        <v>219</v>
      </c>
      <c r="M205" s="20">
        <v>204</v>
      </c>
      <c r="N205" s="20">
        <v>184</v>
      </c>
      <c r="O205" s="20">
        <v>124</v>
      </c>
      <c r="P205" s="20">
        <v>216</v>
      </c>
      <c r="Q205" s="20">
        <v>268</v>
      </c>
      <c r="R205" s="20">
        <v>269</v>
      </c>
      <c r="S205" s="20">
        <v>247</v>
      </c>
      <c r="T205" s="20">
        <v>295</v>
      </c>
      <c r="U205" s="20">
        <v>245</v>
      </c>
      <c r="V205" s="20">
        <v>265</v>
      </c>
      <c r="W205" s="20">
        <v>270</v>
      </c>
      <c r="X205" s="20">
        <v>277</v>
      </c>
      <c r="Y205" s="20">
        <v>222</v>
      </c>
      <c r="Z205" s="20">
        <v>200</v>
      </c>
      <c r="AA205" s="20">
        <v>179</v>
      </c>
      <c r="AB205" s="20">
        <v>195</v>
      </c>
      <c r="AC205" s="20">
        <v>202</v>
      </c>
      <c r="AD205" s="20">
        <v>263</v>
      </c>
      <c r="AE205" s="20">
        <v>301</v>
      </c>
      <c r="AF205" s="20">
        <v>268</v>
      </c>
      <c r="AG205" s="20">
        <v>273</v>
      </c>
      <c r="AH205" s="20">
        <v>301</v>
      </c>
      <c r="AI205" s="20">
        <v>279</v>
      </c>
      <c r="AJ205" s="20">
        <v>274</v>
      </c>
    </row>
    <row r="206" spans="1:36" x14ac:dyDescent="0.35">
      <c r="A206" s="20" t="s">
        <v>508</v>
      </c>
      <c r="B206" s="28">
        <v>1184</v>
      </c>
      <c r="C206" s="20">
        <v>1217</v>
      </c>
      <c r="D206" s="20">
        <v>1265</v>
      </c>
      <c r="E206" s="20">
        <v>1237</v>
      </c>
      <c r="F206" s="20">
        <v>1136</v>
      </c>
      <c r="G206" s="20">
        <v>1031</v>
      </c>
      <c r="H206" s="20">
        <v>1491</v>
      </c>
      <c r="I206" s="20">
        <v>1401</v>
      </c>
      <c r="J206" s="20">
        <v>1043</v>
      </c>
      <c r="K206" s="20">
        <v>1015</v>
      </c>
      <c r="L206" s="20">
        <v>1265</v>
      </c>
      <c r="M206" s="20">
        <v>1204</v>
      </c>
      <c r="N206" s="20">
        <v>1169</v>
      </c>
      <c r="O206" s="20">
        <v>0</v>
      </c>
      <c r="P206" s="20">
        <v>1183</v>
      </c>
      <c r="Q206" s="20">
        <v>1422</v>
      </c>
      <c r="R206" s="20">
        <v>1204</v>
      </c>
      <c r="S206" s="20">
        <v>1465</v>
      </c>
      <c r="T206" s="20">
        <v>1640</v>
      </c>
      <c r="U206" s="20">
        <v>1378</v>
      </c>
      <c r="V206" s="20">
        <v>1301</v>
      </c>
      <c r="W206" s="20">
        <v>1481</v>
      </c>
      <c r="X206" s="20">
        <v>1375</v>
      </c>
      <c r="Y206" s="20">
        <v>706</v>
      </c>
      <c r="Z206" s="20">
        <v>1317</v>
      </c>
      <c r="AA206" s="20">
        <v>1182</v>
      </c>
      <c r="AB206" s="20">
        <v>1134</v>
      </c>
      <c r="AC206" s="20">
        <v>1271</v>
      </c>
      <c r="AD206" s="20">
        <v>1161</v>
      </c>
      <c r="AE206" s="20">
        <v>1497</v>
      </c>
      <c r="AF206" s="20">
        <v>1379</v>
      </c>
      <c r="AG206" s="20">
        <v>1425</v>
      </c>
      <c r="AH206" s="20">
        <v>1338</v>
      </c>
      <c r="AI206" s="20">
        <v>1108</v>
      </c>
      <c r="AJ206" s="20">
        <v>1369</v>
      </c>
    </row>
    <row r="207" spans="1:36" x14ac:dyDescent="0.35">
      <c r="A207" s="20" t="s">
        <v>11</v>
      </c>
      <c r="B207" s="215">
        <f>SUM(B203:B206)</f>
        <v>2444</v>
      </c>
      <c r="C207" s="215">
        <f>SUM(C203:C206)</f>
        <v>2585</v>
      </c>
      <c r="D207" s="215">
        <f>SUM(D203:D206)</f>
        <v>2580</v>
      </c>
      <c r="E207" s="215">
        <f>SUM(E203:E206)</f>
        <v>2553</v>
      </c>
      <c r="F207" s="215">
        <f t="shared" ref="F207:K207" si="38">F206+F205+F204+F203</f>
        <v>2510</v>
      </c>
      <c r="G207" s="215">
        <f t="shared" si="38"/>
        <v>2146</v>
      </c>
      <c r="H207" s="215">
        <f t="shared" si="38"/>
        <v>2797</v>
      </c>
      <c r="I207" s="215">
        <f t="shared" si="38"/>
        <v>2703</v>
      </c>
      <c r="J207" s="215">
        <f t="shared" si="38"/>
        <v>2521</v>
      </c>
      <c r="K207" s="215">
        <f t="shared" si="38"/>
        <v>2299</v>
      </c>
      <c r="L207" s="215">
        <f t="shared" ref="L207:Q207" si="39">SUM(L203:L206)</f>
        <v>2447</v>
      </c>
      <c r="M207" s="215">
        <f t="shared" si="39"/>
        <v>2217</v>
      </c>
      <c r="N207" s="215">
        <f t="shared" si="39"/>
        <v>2036</v>
      </c>
      <c r="O207" s="215">
        <f t="shared" si="39"/>
        <v>1028</v>
      </c>
      <c r="P207" s="215">
        <f t="shared" si="39"/>
        <v>2492</v>
      </c>
      <c r="Q207" s="215">
        <f t="shared" si="39"/>
        <v>2729</v>
      </c>
      <c r="R207" s="215">
        <f t="shared" ref="R207:Y207" si="40">R206+R205+R204+R203</f>
        <v>2566</v>
      </c>
      <c r="S207" s="215">
        <f t="shared" si="40"/>
        <v>2702</v>
      </c>
      <c r="T207" s="215">
        <f t="shared" si="40"/>
        <v>3013</v>
      </c>
      <c r="U207" s="215">
        <f t="shared" si="40"/>
        <v>2356</v>
      </c>
      <c r="V207" s="215">
        <f t="shared" si="40"/>
        <v>2054</v>
      </c>
      <c r="W207" s="215">
        <f t="shared" si="40"/>
        <v>2792</v>
      </c>
      <c r="X207" s="215">
        <f t="shared" si="40"/>
        <v>2777</v>
      </c>
      <c r="Y207" s="215">
        <f t="shared" si="40"/>
        <v>1810</v>
      </c>
      <c r="Z207" s="215">
        <f t="shared" ref="Z207:AJ207" si="41">SUM(Z203:Z206)</f>
        <v>2585</v>
      </c>
      <c r="AA207" s="215">
        <f t="shared" si="41"/>
        <v>2405</v>
      </c>
      <c r="AB207" s="215">
        <f t="shared" si="41"/>
        <v>2294</v>
      </c>
      <c r="AC207" s="215">
        <f t="shared" si="41"/>
        <v>2344</v>
      </c>
      <c r="AD207" s="215">
        <f>SUM(AD203:AD206)</f>
        <v>2552</v>
      </c>
      <c r="AE207" s="215">
        <f t="shared" si="41"/>
        <v>2942</v>
      </c>
      <c r="AF207" s="215">
        <f t="shared" si="41"/>
        <v>2730</v>
      </c>
      <c r="AG207" s="215">
        <f t="shared" si="41"/>
        <v>2723</v>
      </c>
      <c r="AH207" s="215">
        <f t="shared" si="41"/>
        <v>2703</v>
      </c>
      <c r="AI207" s="215">
        <f t="shared" si="41"/>
        <v>2471</v>
      </c>
      <c r="AJ207" s="215">
        <f t="shared" si="41"/>
        <v>2707</v>
      </c>
    </row>
    <row r="208" spans="1:36" x14ac:dyDescent="0.35">
      <c r="A208" s="20"/>
      <c r="B208" s="40"/>
      <c r="C208" s="223"/>
      <c r="D208" s="40"/>
      <c r="E208" s="40"/>
      <c r="F208" s="40"/>
      <c r="G208" s="40"/>
      <c r="H208" s="223">
        <f>SUM(B207:H207)</f>
        <v>17615</v>
      </c>
      <c r="I208" s="20"/>
      <c r="J208" s="223"/>
      <c r="K208" s="20"/>
      <c r="L208" s="20"/>
      <c r="M208" s="20"/>
      <c r="N208" s="124"/>
      <c r="O208" s="124">
        <f>SUM(I207:O207)</f>
        <v>15251</v>
      </c>
      <c r="P208" s="20"/>
      <c r="Q208" s="223"/>
      <c r="R208" s="20"/>
      <c r="S208" s="20"/>
      <c r="T208" s="20"/>
      <c r="U208" s="124"/>
      <c r="V208" s="22">
        <f>SUM(P207:V207)</f>
        <v>17912</v>
      </c>
      <c r="W208" s="20"/>
      <c r="X208" s="223"/>
      <c r="Y208" s="20"/>
      <c r="Z208" s="20"/>
      <c r="AA208" s="20"/>
      <c r="AB208" s="20"/>
      <c r="AC208" s="223">
        <f>SUM(W207:AC207)</f>
        <v>17007</v>
      </c>
      <c r="AD208" s="20"/>
      <c r="AE208" s="223"/>
      <c r="AF208" s="20"/>
      <c r="AG208" s="20"/>
      <c r="AH208" s="20"/>
      <c r="AI208" s="20"/>
      <c r="AJ208" s="223">
        <f>SUM(AD207:AJ207)</f>
        <v>18828</v>
      </c>
    </row>
    <row r="209" spans="1:36" x14ac:dyDescent="0.35">
      <c r="A209" s="20" t="s">
        <v>155</v>
      </c>
      <c r="B209" s="189">
        <f>Kwh!B442/'Wws=-pro&amp;sup '!B207</f>
        <v>0.59533551554828146</v>
      </c>
      <c r="C209" s="189">
        <f>Kwh!C442/'Wws=-pro&amp;sup '!C207</f>
        <v>0.5887814313346228</v>
      </c>
      <c r="D209" s="189">
        <f>Kwh!D442/'Wws=-pro&amp;sup '!D207</f>
        <v>0.52868217054263567</v>
      </c>
      <c r="E209" s="189">
        <f>Kwh!E442/'Wws=-pro&amp;sup '!E207</f>
        <v>0.67293380336858599</v>
      </c>
      <c r="F209" s="189">
        <f>Kwh!F442/'Wws=-pro&amp;sup '!F207</f>
        <v>0.64382470119521917</v>
      </c>
      <c r="G209" s="189">
        <f>Kwh!G442/'Wws=-pro&amp;sup '!G207</f>
        <v>0.77819198508853682</v>
      </c>
      <c r="H209" s="189">
        <f>Kwh!H442/'Wws=-pro&amp;sup '!H207</f>
        <v>0.13121201287093315</v>
      </c>
      <c r="I209" s="189">
        <f>Kwh!I442/'Wws=-pro&amp;sup '!I207</f>
        <v>3.5930447650758417</v>
      </c>
      <c r="J209" s="189">
        <f>Kwh!J442/'Wws=-pro&amp;sup '!J207</f>
        <v>0.4422848076160254</v>
      </c>
      <c r="K209" s="189">
        <f>Kwh!K442/'Wws=-pro&amp;sup '!K207</f>
        <v>0.52979556328838628</v>
      </c>
      <c r="L209" s="189">
        <f>Kwh!L442/'Wws=-pro&amp;sup '!L207</f>
        <v>0.58888434818144664</v>
      </c>
      <c r="M209" s="189">
        <f>Kwh!M442/'Wws=-pro&amp;sup '!M207</f>
        <v>0.76680198466396032</v>
      </c>
      <c r="N209" s="189">
        <f>Kwh!N442/'Wws=-pro&amp;sup '!N207</f>
        <v>0.74214145383104124</v>
      </c>
      <c r="O209" s="189">
        <f>Kwh!O442/'Wws=-pro&amp;sup '!O207</f>
        <v>1.2373540856031129</v>
      </c>
      <c r="P209" s="189">
        <f>Kwh!B392/'Wws=-pro&amp;sup '!P207</f>
        <v>3.9325842696629212E-2</v>
      </c>
      <c r="Q209" s="189">
        <f>Kwh!C392/'Wws=-pro&amp;sup '!Q207</f>
        <v>4.4705020153902528E-2</v>
      </c>
      <c r="R209" s="189">
        <f>Kwh!D392/'Wws=-pro&amp;sup '!R207</f>
        <v>3.3904910366328915E-2</v>
      </c>
      <c r="S209" s="189">
        <f>Kwh!E392/'Wws=-pro&amp;sup '!S207</f>
        <v>3.4418948926720948E-2</v>
      </c>
      <c r="T209" s="189">
        <f>Kwh!F392/'Wws=-pro&amp;sup '!T207</f>
        <v>3.385330235645536E-2</v>
      </c>
      <c r="U209" s="189">
        <f>Kwh!G392/'Wws=-pro&amp;sup '!U207</f>
        <v>4.3718166383701192E-2</v>
      </c>
      <c r="V209" s="189">
        <f>Kwh!H392/'Wws=-pro&amp;sup '!V207</f>
        <v>5.8909444985394355E-2</v>
      </c>
      <c r="W209" s="216">
        <f>Kwh!J393/'Wws=-pro&amp;sup '!W207</f>
        <v>0.29297994269340977</v>
      </c>
      <c r="X209" s="216">
        <f>Kwh!K393/'Wws=-pro&amp;sup '!X207</f>
        <v>0.27259632697155206</v>
      </c>
      <c r="Y209" s="216">
        <f>Kwh!L393/'Wws=-pro&amp;sup '!Y207</f>
        <v>0.3397790055248619</v>
      </c>
      <c r="Z209" s="216">
        <f>Kwh!M393/'Wws=-pro&amp;sup '!Z207</f>
        <v>0.27736943907156675</v>
      </c>
      <c r="AA209" s="216">
        <f>Kwh!N393/'Wws=-pro&amp;sup '!AA207</f>
        <v>0.2810810810810811</v>
      </c>
      <c r="AB209" s="216">
        <f>Kwh!O393/'Wws=-pro&amp;sup '!AB207</f>
        <v>0.34524847428073235</v>
      </c>
      <c r="AC209" s="216">
        <f>Kwh!P393/'Wws=-pro&amp;sup '!AC207</f>
        <v>0.36646757679180886</v>
      </c>
      <c r="AD209" s="216">
        <f>Kwh!B411/'Wws=-pro&amp;sup '!AD207</f>
        <v>0.13793103448275862</v>
      </c>
      <c r="AE209" s="216">
        <f>Kwh!C411/'Wws=-pro&amp;sup '!AE207</f>
        <v>0.26104690686607751</v>
      </c>
      <c r="AF209" s="216">
        <f>Kwh!D411/'Wws=-pro&amp;sup '!AF207</f>
        <v>0.29450549450549451</v>
      </c>
      <c r="AG209" s="216">
        <f>Kwh!E411/'Wws=-pro&amp;sup '!AG207</f>
        <v>0.3051781123760558</v>
      </c>
      <c r="AH209" s="216">
        <f>Kwh!F411/'Wws=-pro&amp;sup '!AH207</f>
        <v>0.30965593784683687</v>
      </c>
      <c r="AI209" s="216">
        <f>Kwh!G411/'Wws=-pro&amp;sup '!AI207</f>
        <v>0.37596114933225416</v>
      </c>
      <c r="AJ209" s="216">
        <f>Kwh!H411/'Wws=-pro&amp;sup '!AJ207</f>
        <v>0.37421499815293685</v>
      </c>
    </row>
    <row r="210" spans="1:36" x14ac:dyDescent="0.35">
      <c r="A210" s="21"/>
      <c r="B210" s="218">
        <f>B207+production!J413+production!J415</f>
        <v>2610</v>
      </c>
      <c r="C210" s="218">
        <f>C207+production!K413+production!K415</f>
        <v>2895</v>
      </c>
      <c r="D210" s="218">
        <f>D207+production!L413+production!L415</f>
        <v>2886</v>
      </c>
      <c r="E210" s="218">
        <f>E207+production!M413+production!M415</f>
        <v>2714</v>
      </c>
      <c r="F210" s="218">
        <f>F207+production!N413+production!N415</f>
        <v>2665</v>
      </c>
      <c r="G210" s="218">
        <f>G207+production!O413+production!O415</f>
        <v>2324</v>
      </c>
      <c r="H210" s="218">
        <f>H207+production!P413+production!P415</f>
        <v>3036</v>
      </c>
      <c r="I210" s="218">
        <f>I207+production!E432+production!E434</f>
        <v>5344</v>
      </c>
      <c r="J210" s="218">
        <f>J207+production!F432+production!F434</f>
        <v>4587</v>
      </c>
      <c r="K210" s="218">
        <f>K207+production!G432+production!G434</f>
        <v>4740</v>
      </c>
      <c r="L210" s="218">
        <f>L207+production!H432+production!H434</f>
        <v>5216</v>
      </c>
      <c r="M210" s="218">
        <f>M207+production!F432+production!F434</f>
        <v>4283</v>
      </c>
      <c r="N210" s="218">
        <f>N207+production!G432+production!G434</f>
        <v>4477</v>
      </c>
      <c r="O210" s="218">
        <f>O207+production!H432+production!H434</f>
        <v>3797</v>
      </c>
      <c r="P210" s="67">
        <f>P207+production!B405+production!B407</f>
        <v>3454</v>
      </c>
      <c r="Q210" s="67">
        <f>Q207+production!C405+production!C407</f>
        <v>3816</v>
      </c>
      <c r="R210" s="67">
        <f>R207+production!D405+production!D407</f>
        <v>3611</v>
      </c>
      <c r="S210" s="67">
        <f>S207+production!E405+production!E407</f>
        <v>3587</v>
      </c>
      <c r="T210" s="67">
        <f>T207+production!F405+production!F407</f>
        <v>4008</v>
      </c>
      <c r="U210" s="67">
        <f>U207+production!G405+production!G407</f>
        <v>3294</v>
      </c>
      <c r="V210" s="67">
        <f>V207+production!H405+production!H407</f>
        <v>2970</v>
      </c>
      <c r="W210" s="67">
        <f>W207+production!J405+production!J407</f>
        <v>3859</v>
      </c>
      <c r="X210" s="67">
        <f>X207+production!K405+production!K407</f>
        <v>3660</v>
      </c>
      <c r="Y210" s="67">
        <f>Y207+production!L405+production!L407</f>
        <v>2780</v>
      </c>
      <c r="Z210" s="67">
        <f>Z207+production!M405+production!M407</f>
        <v>3538</v>
      </c>
      <c r="AA210" s="67">
        <f>AA207+production!N405+production!N407</f>
        <v>3332</v>
      </c>
      <c r="AB210" s="67">
        <f>AB207+production!O405+production!O407</f>
        <v>3262</v>
      </c>
      <c r="AC210" s="67">
        <f>AC207+production!P405+production!P407</f>
        <v>3311</v>
      </c>
      <c r="AD210" s="67">
        <f>AD207+production!B424+production!B426</f>
        <v>4416</v>
      </c>
      <c r="AE210" s="67">
        <f>AE207+production!C424+production!C426</f>
        <v>4942</v>
      </c>
      <c r="AF210" s="67">
        <f>AF207+production!D424+production!D426</f>
        <v>4131</v>
      </c>
      <c r="AG210" s="67">
        <f>AG207+production!E424+production!E426</f>
        <v>4550</v>
      </c>
      <c r="AH210" s="67">
        <f>AH207+production!F424+production!F426</f>
        <v>4467</v>
      </c>
      <c r="AI210" s="67">
        <f>AI207+production!G424+production!G426</f>
        <v>4412</v>
      </c>
      <c r="AJ210" s="67">
        <f>AJ207+production!H424+production!H426</f>
        <v>4711</v>
      </c>
    </row>
    <row r="211" spans="1:36" ht="15.5" x14ac:dyDescent="0.35">
      <c r="A211" s="21"/>
      <c r="B211" s="218"/>
      <c r="C211" s="32"/>
      <c r="D211" s="218"/>
      <c r="E211" s="218"/>
      <c r="F211" s="218"/>
      <c r="G211" s="218"/>
      <c r="H211" s="225">
        <f>SUM(B210:G210)</f>
        <v>16094</v>
      </c>
      <c r="I211" s="21"/>
      <c r="J211" s="21"/>
      <c r="K211" s="21"/>
      <c r="L211" s="67"/>
      <c r="M211" s="21"/>
      <c r="N211" s="21"/>
      <c r="O211" s="220">
        <f>SUM(D210:J210)</f>
        <v>23556</v>
      </c>
      <c r="P211" s="21"/>
      <c r="Q211" s="21"/>
      <c r="R211" s="21"/>
      <c r="S211" s="219"/>
      <c r="T211" s="21"/>
      <c r="U211" s="21"/>
      <c r="V211" s="220">
        <f>SUM(K210:Q210)</f>
        <v>29783</v>
      </c>
      <c r="W211" s="21"/>
      <c r="X211" s="21"/>
      <c r="Y211" s="21"/>
      <c r="Z211" s="220"/>
      <c r="AA211" s="21"/>
      <c r="AB211" s="21"/>
      <c r="AC211" s="220">
        <f>SUM(R210:X210)</f>
        <v>24989</v>
      </c>
      <c r="AD211" s="21"/>
      <c r="AE211" s="21"/>
      <c r="AF211" s="21"/>
      <c r="AG211" s="220"/>
      <c r="AH211" s="21"/>
      <c r="AI211" s="21"/>
      <c r="AJ211" s="220">
        <f>SUM(Y210:AE210)</f>
        <v>25581</v>
      </c>
    </row>
    <row r="213" spans="1:36" ht="15.5" x14ac:dyDescent="0.35">
      <c r="A213" s="16"/>
      <c r="B213" s="64" t="s">
        <v>1227</v>
      </c>
      <c r="C213" s="64" t="s">
        <v>1228</v>
      </c>
      <c r="D213" s="64" t="s">
        <v>1229</v>
      </c>
      <c r="E213" s="64" t="s">
        <v>1230</v>
      </c>
      <c r="F213" s="64" t="s">
        <v>1231</v>
      </c>
      <c r="G213" s="64" t="s">
        <v>1232</v>
      </c>
      <c r="H213" s="222" t="s">
        <v>2126</v>
      </c>
      <c r="I213" s="222" t="s">
        <v>2127</v>
      </c>
      <c r="J213" s="222" t="s">
        <v>2140</v>
      </c>
      <c r="K213" s="222" t="s">
        <v>2141</v>
      </c>
      <c r="L213" s="222" t="s">
        <v>2142</v>
      </c>
      <c r="M213" s="222" t="s">
        <v>2143</v>
      </c>
      <c r="N213" s="222" t="s">
        <v>2144</v>
      </c>
      <c r="O213" s="222" t="s">
        <v>2145</v>
      </c>
      <c r="P213" s="222" t="s">
        <v>2146</v>
      </c>
      <c r="Q213" s="222" t="s">
        <v>2147</v>
      </c>
      <c r="R213" s="222" t="s">
        <v>2148</v>
      </c>
      <c r="S213" s="222" t="s">
        <v>2149</v>
      </c>
      <c r="T213" s="222" t="s">
        <v>2150</v>
      </c>
      <c r="U213" s="222" t="s">
        <v>2151</v>
      </c>
      <c r="V213" s="222" t="s">
        <v>2152</v>
      </c>
      <c r="W213" s="222" t="s">
        <v>2153</v>
      </c>
      <c r="X213" s="222" t="s">
        <v>2154</v>
      </c>
      <c r="Y213" s="222" t="s">
        <v>2155</v>
      </c>
      <c r="Z213" s="222" t="s">
        <v>2156</v>
      </c>
      <c r="AA213" s="222" t="s">
        <v>2157</v>
      </c>
      <c r="AB213" s="222" t="s">
        <v>2158</v>
      </c>
      <c r="AC213" s="222" t="s">
        <v>2159</v>
      </c>
      <c r="AD213" s="222" t="s">
        <v>2160</v>
      </c>
      <c r="AE213" s="222" t="s">
        <v>2161</v>
      </c>
      <c r="AF213" s="222" t="s">
        <v>2162</v>
      </c>
      <c r="AG213" s="222" t="s">
        <v>2163</v>
      </c>
      <c r="AH213" s="222" t="s">
        <v>2164</v>
      </c>
      <c r="AI213" s="222" t="s">
        <v>2165</v>
      </c>
      <c r="AJ213" s="222" t="s">
        <v>2166</v>
      </c>
    </row>
    <row r="214" spans="1:36" x14ac:dyDescent="0.35">
      <c r="A214" s="20" t="s">
        <v>3</v>
      </c>
      <c r="B214" s="28">
        <v>678</v>
      </c>
      <c r="C214" s="28">
        <v>665</v>
      </c>
      <c r="D214" s="28">
        <v>476</v>
      </c>
      <c r="E214" s="28">
        <v>855</v>
      </c>
      <c r="F214" s="28">
        <v>679</v>
      </c>
      <c r="G214" s="28">
        <v>639</v>
      </c>
      <c r="H214" s="23">
        <v>687</v>
      </c>
      <c r="I214" s="20">
        <v>661</v>
      </c>
      <c r="J214" s="20">
        <v>668</v>
      </c>
      <c r="K214" s="20">
        <v>670</v>
      </c>
      <c r="L214" s="20">
        <v>641</v>
      </c>
      <c r="M214" s="20">
        <v>664</v>
      </c>
      <c r="N214" s="20">
        <v>685</v>
      </c>
      <c r="O214" s="20">
        <v>671</v>
      </c>
      <c r="P214" s="20">
        <v>668</v>
      </c>
      <c r="Q214" s="20">
        <v>662</v>
      </c>
      <c r="R214" s="20">
        <v>677</v>
      </c>
      <c r="S214" s="20">
        <v>557</v>
      </c>
      <c r="T214" s="20">
        <v>639</v>
      </c>
      <c r="U214" s="20">
        <v>680</v>
      </c>
      <c r="V214" s="20">
        <v>670</v>
      </c>
      <c r="W214" s="20">
        <v>645</v>
      </c>
      <c r="X214" s="20">
        <v>682</v>
      </c>
      <c r="Y214" s="20">
        <v>679</v>
      </c>
      <c r="Z214" s="20">
        <v>672</v>
      </c>
      <c r="AA214" s="20">
        <v>666</v>
      </c>
      <c r="AB214" s="20">
        <v>672</v>
      </c>
      <c r="AC214" s="20">
        <v>686</v>
      </c>
      <c r="AD214" s="20">
        <v>655</v>
      </c>
      <c r="AE214" s="20">
        <v>672</v>
      </c>
      <c r="AF214" s="20">
        <v>686</v>
      </c>
      <c r="AG214" s="28">
        <v>667</v>
      </c>
      <c r="AH214" s="28">
        <v>664</v>
      </c>
      <c r="AI214" s="28">
        <v>673</v>
      </c>
      <c r="AJ214" s="28">
        <v>557</v>
      </c>
    </row>
    <row r="215" spans="1:36" x14ac:dyDescent="0.35">
      <c r="A215" s="20" t="s">
        <v>506</v>
      </c>
      <c r="B215" s="28">
        <v>386</v>
      </c>
      <c r="C215" s="28">
        <v>379</v>
      </c>
      <c r="D215" s="28">
        <v>429</v>
      </c>
      <c r="E215" s="28">
        <v>358</v>
      </c>
      <c r="F215" s="28">
        <v>419</v>
      </c>
      <c r="G215" s="28">
        <v>412</v>
      </c>
      <c r="H215" s="23">
        <v>448</v>
      </c>
      <c r="I215" s="20">
        <v>465</v>
      </c>
      <c r="J215" s="20">
        <v>267</v>
      </c>
      <c r="K215" s="20">
        <v>521</v>
      </c>
      <c r="L215" s="20">
        <v>474</v>
      </c>
      <c r="M215" s="20">
        <v>421</v>
      </c>
      <c r="N215" s="20">
        <v>492</v>
      </c>
      <c r="O215" s="20">
        <v>448</v>
      </c>
      <c r="P215" s="20">
        <v>435</v>
      </c>
      <c r="Q215" s="20">
        <v>232</v>
      </c>
      <c r="R215" s="20">
        <v>430</v>
      </c>
      <c r="S215" s="20">
        <v>300</v>
      </c>
      <c r="T215" s="20">
        <v>412</v>
      </c>
      <c r="U215" s="20">
        <v>432</v>
      </c>
      <c r="V215" s="20">
        <v>415</v>
      </c>
      <c r="W215" s="20">
        <v>345</v>
      </c>
      <c r="X215" s="20">
        <v>422</v>
      </c>
      <c r="Y215" s="20">
        <v>507</v>
      </c>
      <c r="Z215" s="20">
        <v>477</v>
      </c>
      <c r="AA215" s="20">
        <v>427</v>
      </c>
      <c r="AB215" s="20">
        <v>416</v>
      </c>
      <c r="AC215" s="20">
        <v>393</v>
      </c>
      <c r="AD215" s="20">
        <v>415</v>
      </c>
      <c r="AE215" s="20">
        <v>384</v>
      </c>
      <c r="AF215" s="20">
        <v>444</v>
      </c>
      <c r="AG215" s="28">
        <v>443</v>
      </c>
      <c r="AH215" s="28">
        <v>403</v>
      </c>
      <c r="AI215" s="28">
        <v>369</v>
      </c>
      <c r="AJ215" s="28">
        <v>342</v>
      </c>
    </row>
    <row r="216" spans="1:36" x14ac:dyDescent="0.35">
      <c r="A216" s="20" t="s">
        <v>507</v>
      </c>
      <c r="B216" s="28">
        <v>274</v>
      </c>
      <c r="C216" s="28">
        <v>254</v>
      </c>
      <c r="D216" s="28">
        <v>270</v>
      </c>
      <c r="E216" s="28">
        <v>251</v>
      </c>
      <c r="F216" s="28">
        <v>175</v>
      </c>
      <c r="G216" s="28">
        <v>224</v>
      </c>
      <c r="H216" s="23">
        <v>190</v>
      </c>
      <c r="I216" s="20">
        <v>299</v>
      </c>
      <c r="J216" s="20">
        <v>468</v>
      </c>
      <c r="K216" s="20">
        <v>300</v>
      </c>
      <c r="L216" s="20">
        <v>230</v>
      </c>
      <c r="M216" s="20">
        <v>214</v>
      </c>
      <c r="N216" s="20">
        <v>226</v>
      </c>
      <c r="O216" s="20">
        <v>201</v>
      </c>
      <c r="P216" s="20">
        <v>187</v>
      </c>
      <c r="Q216" s="20">
        <v>295</v>
      </c>
      <c r="R216" s="20">
        <v>251</v>
      </c>
      <c r="S216" s="20">
        <v>339</v>
      </c>
      <c r="T216" s="20">
        <v>272</v>
      </c>
      <c r="U216" s="20">
        <v>228</v>
      </c>
      <c r="V216" s="20">
        <v>211</v>
      </c>
      <c r="W216" s="20">
        <v>217</v>
      </c>
      <c r="X216" s="20">
        <v>282</v>
      </c>
      <c r="Y216" s="20">
        <v>240</v>
      </c>
      <c r="Z216" s="20">
        <v>229</v>
      </c>
      <c r="AA216" s="20">
        <v>215</v>
      </c>
      <c r="AB216" s="20">
        <v>238</v>
      </c>
      <c r="AC216" s="20">
        <v>198</v>
      </c>
      <c r="AD216" s="20">
        <v>200</v>
      </c>
      <c r="AE216" s="20">
        <v>249</v>
      </c>
      <c r="AF216" s="20">
        <v>291</v>
      </c>
      <c r="AG216" s="28">
        <v>230</v>
      </c>
      <c r="AH216" s="28">
        <v>242</v>
      </c>
      <c r="AI216" s="28">
        <v>218</v>
      </c>
      <c r="AJ216" s="28">
        <v>190</v>
      </c>
    </row>
    <row r="217" spans="1:36" x14ac:dyDescent="0.35">
      <c r="A217" s="20" t="s">
        <v>508</v>
      </c>
      <c r="B217" s="28">
        <v>1369</v>
      </c>
      <c r="C217" s="28">
        <v>977</v>
      </c>
      <c r="D217" s="28">
        <v>1027</v>
      </c>
      <c r="E217" s="28">
        <v>1673</v>
      </c>
      <c r="F217" s="28">
        <v>1415</v>
      </c>
      <c r="G217" s="23">
        <v>1355</v>
      </c>
      <c r="H217" s="28">
        <v>1523</v>
      </c>
      <c r="I217" s="20">
        <v>1196</v>
      </c>
      <c r="J217" s="20">
        <v>744</v>
      </c>
      <c r="K217" s="20">
        <v>1909</v>
      </c>
      <c r="L217" s="20">
        <v>1066</v>
      </c>
      <c r="M217" s="20">
        <v>1032</v>
      </c>
      <c r="N217" s="20">
        <v>1361</v>
      </c>
      <c r="O217" s="20">
        <v>1088</v>
      </c>
      <c r="P217" s="20">
        <v>1363</v>
      </c>
      <c r="Q217" s="20">
        <v>1469</v>
      </c>
      <c r="R217" s="20">
        <v>1407</v>
      </c>
      <c r="S217" s="20">
        <v>940</v>
      </c>
      <c r="T217" s="20">
        <v>1228</v>
      </c>
      <c r="U217" s="20">
        <v>1238</v>
      </c>
      <c r="V217" s="20">
        <v>782</v>
      </c>
      <c r="W217" s="20">
        <v>1542</v>
      </c>
      <c r="X217" s="20">
        <v>1294</v>
      </c>
      <c r="Y217" s="20">
        <v>1335</v>
      </c>
      <c r="Z217" s="20">
        <v>1326</v>
      </c>
      <c r="AA217" s="20">
        <v>1350</v>
      </c>
      <c r="AB217" s="20">
        <v>1393</v>
      </c>
      <c r="AC217" s="20">
        <v>1294</v>
      </c>
      <c r="AD217" s="20">
        <v>1328</v>
      </c>
      <c r="AE217" s="20">
        <v>1404</v>
      </c>
      <c r="AF217" s="20">
        <v>1303</v>
      </c>
      <c r="AG217" s="28">
        <v>1180</v>
      </c>
      <c r="AH217" s="28">
        <v>1636</v>
      </c>
      <c r="AI217" s="28">
        <v>1177</v>
      </c>
      <c r="AJ217" s="28">
        <v>1282</v>
      </c>
    </row>
    <row r="218" spans="1:36" x14ac:dyDescent="0.35">
      <c r="A218" s="20" t="s">
        <v>11</v>
      </c>
      <c r="B218" s="215">
        <f>SUM(B214:B217)</f>
        <v>2707</v>
      </c>
      <c r="C218" s="215">
        <f>SUM(C214:C217)</f>
        <v>2275</v>
      </c>
      <c r="D218" s="215">
        <f>D217+D216+D215+D214</f>
        <v>2202</v>
      </c>
      <c r="E218" s="215">
        <f t="shared" ref="E218:AF218" si="42">SUM(E214:E217)</f>
        <v>3137</v>
      </c>
      <c r="F218" s="215">
        <f t="shared" si="42"/>
        <v>2688</v>
      </c>
      <c r="G218" s="215">
        <f t="shared" si="42"/>
        <v>2630</v>
      </c>
      <c r="H218" s="215">
        <f t="shared" si="42"/>
        <v>2848</v>
      </c>
      <c r="I218" s="215">
        <f t="shared" si="42"/>
        <v>2621</v>
      </c>
      <c r="J218" s="215">
        <f t="shared" si="42"/>
        <v>2147</v>
      </c>
      <c r="K218" s="215">
        <f t="shared" si="42"/>
        <v>3400</v>
      </c>
      <c r="L218" s="215">
        <f t="shared" si="42"/>
        <v>2411</v>
      </c>
      <c r="M218" s="215">
        <f t="shared" si="42"/>
        <v>2331</v>
      </c>
      <c r="N218" s="215">
        <f t="shared" si="42"/>
        <v>2764</v>
      </c>
      <c r="O218" s="215">
        <f t="shared" si="42"/>
        <v>2408</v>
      </c>
      <c r="P218" s="215">
        <f t="shared" si="42"/>
        <v>2653</v>
      </c>
      <c r="Q218" s="215">
        <f t="shared" si="42"/>
        <v>2658</v>
      </c>
      <c r="R218" s="215">
        <f t="shared" si="42"/>
        <v>2765</v>
      </c>
      <c r="S218" s="215">
        <f t="shared" si="42"/>
        <v>2136</v>
      </c>
      <c r="T218" s="215">
        <f t="shared" si="42"/>
        <v>2551</v>
      </c>
      <c r="U218" s="215">
        <f t="shared" si="42"/>
        <v>2578</v>
      </c>
      <c r="V218" s="215">
        <f t="shared" si="42"/>
        <v>2078</v>
      </c>
      <c r="W218" s="215">
        <f t="shared" si="42"/>
        <v>2749</v>
      </c>
      <c r="X218" s="215">
        <f t="shared" si="42"/>
        <v>2680</v>
      </c>
      <c r="Y218" s="215">
        <f t="shared" si="42"/>
        <v>2761</v>
      </c>
      <c r="Z218" s="215">
        <f t="shared" si="42"/>
        <v>2704</v>
      </c>
      <c r="AA218" s="215">
        <f t="shared" si="42"/>
        <v>2658</v>
      </c>
      <c r="AB218" s="215">
        <f t="shared" si="42"/>
        <v>2719</v>
      </c>
      <c r="AC218" s="215">
        <f t="shared" si="42"/>
        <v>2571</v>
      </c>
      <c r="AD218" s="215">
        <f t="shared" si="42"/>
        <v>2598</v>
      </c>
      <c r="AE218" s="215">
        <f t="shared" si="42"/>
        <v>2709</v>
      </c>
      <c r="AF218" s="215">
        <f t="shared" si="42"/>
        <v>2724</v>
      </c>
      <c r="AG218" s="215">
        <f>SUM(AG214:AG217)</f>
        <v>2520</v>
      </c>
      <c r="AH218" s="215">
        <f>SUM(AH214:AH217)</f>
        <v>2945</v>
      </c>
      <c r="AI218" s="215">
        <f>AI217+AI216+AI215+AI214</f>
        <v>2437</v>
      </c>
      <c r="AJ218" s="215">
        <f>SUM(AJ214:AJ217)</f>
        <v>2371</v>
      </c>
    </row>
    <row r="219" spans="1:36" x14ac:dyDescent="0.35">
      <c r="A219" s="20"/>
      <c r="B219" s="40"/>
      <c r="C219" s="40"/>
      <c r="D219" s="40"/>
      <c r="E219" s="40"/>
      <c r="F219" s="40"/>
      <c r="G219" s="40"/>
      <c r="H219" s="223">
        <f>SUM(B218:H218)</f>
        <v>18487</v>
      </c>
      <c r="I219" s="40"/>
      <c r="J219" s="40"/>
      <c r="K219" s="40"/>
      <c r="L219" s="40"/>
      <c r="M219" s="20"/>
      <c r="N219" s="20"/>
      <c r="O219" s="223">
        <f>SUM(I218:O218)</f>
        <v>18082</v>
      </c>
      <c r="P219" s="20"/>
      <c r="Q219" s="20"/>
      <c r="R219" s="20"/>
      <c r="S219" s="124"/>
      <c r="T219" s="20"/>
      <c r="U219" s="20"/>
      <c r="V219" s="223">
        <f>SUM(P218:V218)</f>
        <v>17419</v>
      </c>
      <c r="W219" s="20"/>
      <c r="X219" s="20"/>
      <c r="Y219" s="20"/>
      <c r="Z219" s="124"/>
      <c r="AA219" s="20"/>
      <c r="AB219" s="20"/>
      <c r="AC219" s="223">
        <f>SUM(W218:AC218)</f>
        <v>18842</v>
      </c>
      <c r="AD219" s="20"/>
      <c r="AE219" s="20"/>
      <c r="AF219" s="20"/>
      <c r="AG219" s="40"/>
      <c r="AH219" s="40"/>
      <c r="AI219" s="40"/>
      <c r="AJ219" s="40">
        <f>SUM(AD218:AJ218)</f>
        <v>18304</v>
      </c>
    </row>
    <row r="220" spans="1:36" x14ac:dyDescent="0.35">
      <c r="A220" s="20" t="s">
        <v>155</v>
      </c>
      <c r="B220" s="189">
        <f>Kwh!J267/'Wws=-pro&amp;sup '!B218</f>
        <v>0.3091983745844108</v>
      </c>
      <c r="C220" s="189">
        <f>Kwh!K267/'Wws=-pro&amp;sup '!C218</f>
        <v>0.17142857142857143</v>
      </c>
      <c r="D220" s="189">
        <f>Kwh!L267/'Wws=-pro&amp;sup '!D218</f>
        <v>0.32152588555858308</v>
      </c>
      <c r="E220" s="189">
        <f>Kwh!M267/'Wws=-pro&amp;sup '!E218</f>
        <v>0.27000318775900539</v>
      </c>
      <c r="F220" s="189">
        <f>Kwh!N267/'Wws=-pro&amp;sup '!F218</f>
        <v>0.25074404761904762</v>
      </c>
      <c r="G220" s="189">
        <f>Kwh!O267/'Wws=-pro&amp;sup '!G218</f>
        <v>0.31368821292775667</v>
      </c>
      <c r="H220" s="189">
        <f>Kwh!P267/'Wws=-pro&amp;sup '!H218</f>
        <v>0.25877808988764045</v>
      </c>
      <c r="I220" s="189">
        <f>Kwh!B285/'Wws=-pro&amp;sup '!I218</f>
        <v>0.30103014116749333</v>
      </c>
      <c r="J220" s="189">
        <f>Kwh!C285/'Wws=-pro&amp;sup '!J218</f>
        <v>0.40102468560782489</v>
      </c>
      <c r="K220" s="189">
        <f>Kwh!D285/'Wws=-pro&amp;sup '!K218</f>
        <v>0.2576470588235294</v>
      </c>
      <c r="L220" s="189">
        <f>Kwh!E285/'Wws=-pro&amp;sup '!L218</f>
        <v>0.34093737038573207</v>
      </c>
      <c r="M220" s="189">
        <f>Kwh!F285/'Wws=-pro&amp;sup '!M218</f>
        <v>0.413985413985414</v>
      </c>
      <c r="N220" s="189">
        <f>Kwh!G285/'Wws=-pro&amp;sup '!N218</f>
        <v>0.27496382054992763</v>
      </c>
      <c r="O220" s="189">
        <f>Kwh!H285/'Wws=-pro&amp;sup '!O218</f>
        <v>0.27616279069767441</v>
      </c>
      <c r="P220" s="189">
        <f>Kwh!J285/'Wws=-pro&amp;sup '!P218</f>
        <v>0.28496042216358841</v>
      </c>
      <c r="Q220" s="189">
        <f>Kwh!K285/'Wws=-pro&amp;sup '!Q218</f>
        <v>0.29495861550037622</v>
      </c>
      <c r="R220" s="189">
        <f>Kwh!L285/'Wws=-pro&amp;sup '!R218</f>
        <v>0.25207956600361664</v>
      </c>
      <c r="S220" s="189">
        <f>Kwh!M285/'Wws=-pro&amp;sup '!S218</f>
        <v>0.34269662921348315</v>
      </c>
      <c r="T220" s="189">
        <f>Kwh!N285/'Wws=-pro&amp;sup '!T218</f>
        <v>0.33712269698157588</v>
      </c>
      <c r="U220" s="189">
        <f>Kwh!O285/'Wws=-pro&amp;sup '!U218</f>
        <v>0.27851047323506595</v>
      </c>
      <c r="V220" s="189">
        <f>Kwh!P285/'Wws=-pro&amp;sup '!V218</f>
        <v>0.36766121270452357</v>
      </c>
      <c r="W220" s="216">
        <f>Kwh!B303/'Wws=-pro&amp;sup '!W218</f>
        <v>0.27028010185522006</v>
      </c>
      <c r="X220" s="216">
        <f>Kwh!C303/'Wws=-pro&amp;sup '!X218</f>
        <v>0.27350746268656717</v>
      </c>
      <c r="Y220" s="216">
        <f>Kwh!D303/'Wws=-pro&amp;sup '!Y218</f>
        <v>0.28178196305686348</v>
      </c>
      <c r="Z220" s="216">
        <f>Kwh!E303/'Wws=-pro&amp;sup '!Z218</f>
        <v>0.16605029585798817</v>
      </c>
      <c r="AA220" s="216">
        <f>Kwh!F303/'Wws=-pro&amp;sup '!AA218</f>
        <v>0.23175319789315274</v>
      </c>
      <c r="AB220" s="216">
        <f>Kwh!G303/'Wws=-pro&amp;sup '!AB218</f>
        <v>0.30673041559396835</v>
      </c>
      <c r="AC220" s="216">
        <f>Kwh!H303/'Wws=-pro&amp;sup '!AC218</f>
        <v>0.29832749902761574</v>
      </c>
      <c r="AD220" s="217">
        <f>Kwh!J303/'Wws=-pro&amp;sup '!AD218</f>
        <v>0.306774441878368</v>
      </c>
      <c r="AE220" s="217">
        <f>Kwh!K303/'Wws=-pro&amp;sup '!AE218</f>
        <v>0.27870062753783686</v>
      </c>
      <c r="AF220" s="217">
        <f>Kwh!L303/'Wws=-pro&amp;sup '!AF218</f>
        <v>0.28817914831130692</v>
      </c>
      <c r="AG220" s="217">
        <f>Kwh!M303/'Wws=-pro&amp;sup '!AG218</f>
        <v>0.30198412698412697</v>
      </c>
      <c r="AH220" s="217">
        <f>Kwh!N303/'Wws=-pro&amp;sup '!AH218</f>
        <v>0.27979626485568759</v>
      </c>
      <c r="AI220" s="217">
        <f>Kwh!O303/'Wws=-pro&amp;sup '!AI218</f>
        <v>0.33812064013130899</v>
      </c>
      <c r="AJ220" s="217">
        <f>Kwh!P303/'Wws=-pro&amp;sup '!AJ218</f>
        <v>0.34204976803036691</v>
      </c>
    </row>
    <row r="221" spans="1:36" x14ac:dyDescent="0.35">
      <c r="A221" s="21"/>
      <c r="B221" s="218">
        <f>B218+production!J270+production!J272</f>
        <v>2977</v>
      </c>
      <c r="C221" s="218">
        <f>C218+production!K270+production!K272</f>
        <v>2524</v>
      </c>
      <c r="D221" s="218">
        <f>D218+production!L270+production!L272</f>
        <v>2488</v>
      </c>
      <c r="E221" s="218">
        <f>E218+production!M270+production!M272</f>
        <v>3426</v>
      </c>
      <c r="F221" s="218">
        <f>F218+production!N270+production!N272</f>
        <v>2983</v>
      </c>
      <c r="G221" s="218">
        <f>G218+production!O270+production!O272</f>
        <v>3127</v>
      </c>
      <c r="H221" s="218">
        <f>H218+production!P270+production!P272</f>
        <v>3076</v>
      </c>
      <c r="I221" s="218">
        <f>I218+production!B289+production!B291</f>
        <v>2889</v>
      </c>
      <c r="J221" s="218">
        <f>J218+production!C289+production!C291</f>
        <v>2294</v>
      </c>
      <c r="K221" s="218">
        <f>K218+production!D289+production!D291</f>
        <v>3652</v>
      </c>
      <c r="L221" s="218">
        <f>L218+production!E289+production!E291</f>
        <v>2522</v>
      </c>
      <c r="M221" s="218">
        <f>M218+production!F289+production!F291</f>
        <v>2663</v>
      </c>
      <c r="N221" s="218">
        <f>N218+production!G289+production!G291</f>
        <v>3252</v>
      </c>
      <c r="O221" s="218">
        <f>O218+production!H289+production!H291</f>
        <v>2934</v>
      </c>
      <c r="P221" s="67">
        <f>P218+production!J289+production!J291</f>
        <v>3151</v>
      </c>
      <c r="Q221" s="67">
        <f>Q218+production!K289+production!K291</f>
        <v>3188</v>
      </c>
      <c r="R221" s="67">
        <f>R218+production!L289+production!L291</f>
        <v>3308</v>
      </c>
      <c r="S221" s="67">
        <f>S218+production!M289+production!M291</f>
        <v>2634</v>
      </c>
      <c r="T221" s="67">
        <f>T218+production!N289+production!N291</f>
        <v>3098</v>
      </c>
      <c r="U221" s="67">
        <f>U218+production!O289+production!O291</f>
        <v>3126</v>
      </c>
      <c r="V221" s="67">
        <f>V218+production!P289+production!P291</f>
        <v>2652</v>
      </c>
      <c r="W221" s="67">
        <f>W218+production!B308+production!B310</f>
        <v>3281</v>
      </c>
      <c r="X221" s="67">
        <f>X218+production!C308+production!C310</f>
        <v>3201</v>
      </c>
      <c r="Y221" s="67">
        <f>Y218+production!D308+production!D310</f>
        <v>3377</v>
      </c>
      <c r="Z221" s="67">
        <f>Z218+production!E308+production!E310</f>
        <v>3196</v>
      </c>
      <c r="AA221" s="67">
        <f>AA218+production!F308+production!F310</f>
        <v>3068</v>
      </c>
      <c r="AB221" s="67">
        <f>AB218+production!G308+production!G310</f>
        <v>3214</v>
      </c>
      <c r="AC221" s="67">
        <f>AC218+production!H308+production!H310</f>
        <v>2999</v>
      </c>
      <c r="AD221" s="67">
        <f>AD218+production!J308+production!J310</f>
        <v>2945</v>
      </c>
      <c r="AE221" s="67">
        <f>AE218+production!K308+production!K310</f>
        <v>2942</v>
      </c>
      <c r="AF221" s="67">
        <f>AF218+production!L308+production!L310</f>
        <v>2932</v>
      </c>
      <c r="AG221" s="67">
        <f>AG218+production!M308+production!M310</f>
        <v>3183</v>
      </c>
      <c r="AH221" s="67">
        <f>AH218+production!N308+production!N310</f>
        <v>3416</v>
      </c>
      <c r="AI221" s="67">
        <f>AI218+production!O308+production!O310</f>
        <v>2868</v>
      </c>
      <c r="AJ221" s="67">
        <f>AJ218+production!P308+production!P310</f>
        <v>2998</v>
      </c>
    </row>
    <row r="222" spans="1:36" ht="15.5" x14ac:dyDescent="0.35">
      <c r="A222" s="21"/>
      <c r="B222" s="218"/>
      <c r="C222" s="32"/>
      <c r="D222" s="218"/>
      <c r="E222" s="218"/>
      <c r="F222" s="218"/>
      <c r="G222" s="218"/>
      <c r="H222" s="220">
        <f>SUM(B221:H221)</f>
        <v>20601</v>
      </c>
      <c r="I222" s="21"/>
      <c r="J222" s="21"/>
      <c r="K222" s="21"/>
      <c r="L222" s="67"/>
      <c r="M222" s="21"/>
      <c r="N222" s="21"/>
      <c r="O222" s="220">
        <f>SUM(I221:O221)</f>
        <v>20206</v>
      </c>
      <c r="P222" s="21"/>
      <c r="Q222" s="21"/>
      <c r="R222" s="21"/>
      <c r="S222" s="219"/>
      <c r="T222" s="21"/>
      <c r="U222" s="21"/>
      <c r="V222" s="220">
        <f>SUM(P221:V221)</f>
        <v>21157</v>
      </c>
      <c r="W222" s="21"/>
      <c r="X222" s="21"/>
      <c r="Y222" s="21"/>
      <c r="Z222" s="220"/>
      <c r="AA222" s="21"/>
      <c r="AB222" s="21"/>
      <c r="AC222" s="220">
        <f>SUM(W221:AC221)</f>
        <v>22336</v>
      </c>
      <c r="AD222" s="21"/>
      <c r="AE222" s="21"/>
      <c r="AF222" s="21"/>
      <c r="AG222" s="21"/>
      <c r="AH222" s="21"/>
      <c r="AI222" s="21"/>
      <c r="AJ222" s="225">
        <f>SUM(AD221:AJ221)</f>
        <v>21284</v>
      </c>
    </row>
    <row r="224" spans="1:36" ht="15.5" x14ac:dyDescent="0.35">
      <c r="A224" s="16"/>
      <c r="B224" s="222" t="s">
        <v>2175</v>
      </c>
      <c r="C224" s="222" t="s">
        <v>2179</v>
      </c>
      <c r="D224" s="64" t="s">
        <v>1353</v>
      </c>
      <c r="E224" s="64" t="s">
        <v>1354</v>
      </c>
      <c r="F224" s="64" t="s">
        <v>1355</v>
      </c>
      <c r="G224" s="64" t="s">
        <v>1356</v>
      </c>
      <c r="H224" s="64" t="s">
        <v>1357</v>
      </c>
      <c r="I224" s="64" t="s">
        <v>1358</v>
      </c>
      <c r="J224" s="64" t="s">
        <v>1359</v>
      </c>
      <c r="K224" s="64" t="s">
        <v>1360</v>
      </c>
      <c r="L224" s="64" t="s">
        <v>1361</v>
      </c>
      <c r="M224" s="64" t="s">
        <v>1362</v>
      </c>
      <c r="N224" s="64" t="s">
        <v>1363</v>
      </c>
      <c r="O224" s="64" t="s">
        <v>1364</v>
      </c>
      <c r="P224" s="64" t="s">
        <v>1365</v>
      </c>
      <c r="Q224" s="64" t="s">
        <v>1366</v>
      </c>
      <c r="R224" s="64" t="s">
        <v>1455</v>
      </c>
      <c r="S224" s="64" t="s">
        <v>1456</v>
      </c>
      <c r="T224" s="64" t="s">
        <v>1457</v>
      </c>
      <c r="U224" s="64" t="s">
        <v>1458</v>
      </c>
      <c r="V224" s="64" t="s">
        <v>1459</v>
      </c>
      <c r="W224" s="64" t="s">
        <v>1460</v>
      </c>
      <c r="X224" s="64" t="s">
        <v>1461</v>
      </c>
      <c r="Y224" s="64" t="s">
        <v>1462</v>
      </c>
      <c r="Z224" s="64" t="s">
        <v>1463</v>
      </c>
      <c r="AA224" s="64" t="s">
        <v>1464</v>
      </c>
      <c r="AB224" s="64" t="s">
        <v>1465</v>
      </c>
      <c r="AC224" s="64" t="s">
        <v>1466</v>
      </c>
      <c r="AD224" s="64" t="s">
        <v>1467</v>
      </c>
      <c r="AE224" s="64" t="s">
        <v>1470</v>
      </c>
      <c r="AF224" s="64" t="s">
        <v>1472</v>
      </c>
      <c r="AG224" s="64" t="s">
        <v>1475</v>
      </c>
      <c r="AH224" s="64" t="s">
        <v>1476</v>
      </c>
      <c r="AI224" s="64" t="s">
        <v>1477</v>
      </c>
      <c r="AJ224" s="64" t="s">
        <v>1478</v>
      </c>
    </row>
    <row r="225" spans="1:36" x14ac:dyDescent="0.35">
      <c r="A225" s="20" t="s">
        <v>3</v>
      </c>
      <c r="B225" s="28">
        <v>656</v>
      </c>
      <c r="C225" s="28">
        <v>662</v>
      </c>
      <c r="D225" s="28">
        <v>686</v>
      </c>
      <c r="E225" s="28">
        <v>669</v>
      </c>
      <c r="F225" s="28">
        <v>677</v>
      </c>
      <c r="G225" s="28">
        <v>659</v>
      </c>
      <c r="H225" s="23">
        <v>692</v>
      </c>
      <c r="I225" s="20">
        <v>639</v>
      </c>
      <c r="J225" s="20">
        <v>612</v>
      </c>
      <c r="K225" s="20">
        <v>711</v>
      </c>
      <c r="L225" s="20">
        <v>672</v>
      </c>
      <c r="M225" s="20">
        <v>686</v>
      </c>
      <c r="N225" s="20">
        <v>661</v>
      </c>
      <c r="O225" s="20">
        <v>643</v>
      </c>
      <c r="P225" s="20">
        <v>550</v>
      </c>
      <c r="Q225" s="20">
        <v>370</v>
      </c>
      <c r="R225" s="20">
        <v>659</v>
      </c>
      <c r="S225" s="20">
        <v>540</v>
      </c>
      <c r="T225" s="20">
        <v>669</v>
      </c>
      <c r="U225" s="20">
        <v>629</v>
      </c>
      <c r="V225" s="20">
        <v>636</v>
      </c>
      <c r="W225" s="20">
        <v>595</v>
      </c>
      <c r="X225" s="20">
        <v>678</v>
      </c>
      <c r="Y225" s="20">
        <v>671</v>
      </c>
      <c r="Z225" s="20">
        <v>645</v>
      </c>
      <c r="AA225" s="20">
        <v>657</v>
      </c>
      <c r="AB225" s="20">
        <v>600</v>
      </c>
      <c r="AC225" s="20">
        <v>678</v>
      </c>
      <c r="AD225" s="28">
        <v>638</v>
      </c>
      <c r="AE225" s="28">
        <v>657</v>
      </c>
      <c r="AF225" s="23">
        <v>677</v>
      </c>
      <c r="AG225" s="20">
        <v>619</v>
      </c>
      <c r="AH225" s="20">
        <v>666</v>
      </c>
      <c r="AI225" s="20">
        <v>667</v>
      </c>
      <c r="AJ225" s="20">
        <v>680</v>
      </c>
    </row>
    <row r="226" spans="1:36" x14ac:dyDescent="0.35">
      <c r="A226" s="20" t="s">
        <v>506</v>
      </c>
      <c r="B226" s="28">
        <v>403</v>
      </c>
      <c r="C226" s="28">
        <v>460</v>
      </c>
      <c r="D226" s="28">
        <v>476</v>
      </c>
      <c r="E226" s="28">
        <v>483</v>
      </c>
      <c r="F226" s="28">
        <v>423</v>
      </c>
      <c r="G226" s="28">
        <v>396</v>
      </c>
      <c r="H226" s="23">
        <v>475</v>
      </c>
      <c r="I226" s="20">
        <v>423</v>
      </c>
      <c r="J226" s="20">
        <v>435</v>
      </c>
      <c r="K226" s="20">
        <v>432</v>
      </c>
      <c r="L226" s="20">
        <v>446</v>
      </c>
      <c r="M226" s="20">
        <v>481</v>
      </c>
      <c r="N226" s="20">
        <v>482</v>
      </c>
      <c r="O226" s="20">
        <v>479</v>
      </c>
      <c r="P226" s="20">
        <v>398</v>
      </c>
      <c r="Q226" s="20">
        <v>428</v>
      </c>
      <c r="R226" s="20">
        <v>150</v>
      </c>
      <c r="S226" s="20">
        <v>349</v>
      </c>
      <c r="T226" s="20">
        <v>417</v>
      </c>
      <c r="U226" s="20">
        <v>390</v>
      </c>
      <c r="V226" s="20">
        <v>326</v>
      </c>
      <c r="W226" s="20">
        <v>383</v>
      </c>
      <c r="X226" s="20">
        <v>398</v>
      </c>
      <c r="Y226" s="20">
        <v>398</v>
      </c>
      <c r="Z226" s="20">
        <v>363</v>
      </c>
      <c r="AA226" s="20">
        <v>387</v>
      </c>
      <c r="AB226" s="20">
        <v>335</v>
      </c>
      <c r="AC226" s="20">
        <v>348</v>
      </c>
      <c r="AD226" s="20">
        <v>395</v>
      </c>
      <c r="AE226" s="20">
        <v>408</v>
      </c>
      <c r="AF226" s="20">
        <v>383</v>
      </c>
      <c r="AG226" s="20">
        <v>307</v>
      </c>
      <c r="AH226" s="20">
        <v>354</v>
      </c>
      <c r="AI226" s="20">
        <v>363</v>
      </c>
      <c r="AJ226" s="20">
        <v>347</v>
      </c>
    </row>
    <row r="227" spans="1:36" x14ac:dyDescent="0.35">
      <c r="A227" s="20" t="s">
        <v>507</v>
      </c>
      <c r="B227" s="28">
        <v>240</v>
      </c>
      <c r="C227" s="28">
        <v>226</v>
      </c>
      <c r="D227" s="28">
        <v>194</v>
      </c>
      <c r="E227" s="28">
        <v>200</v>
      </c>
      <c r="F227" s="28">
        <v>252</v>
      </c>
      <c r="G227" s="28">
        <v>195</v>
      </c>
      <c r="H227" s="23">
        <v>193</v>
      </c>
      <c r="I227" s="20">
        <v>29</v>
      </c>
      <c r="J227" s="20">
        <v>241</v>
      </c>
      <c r="K227" s="20">
        <v>335</v>
      </c>
      <c r="L227" s="20">
        <v>228</v>
      </c>
      <c r="M227" s="20">
        <v>272</v>
      </c>
      <c r="N227" s="20">
        <v>243</v>
      </c>
      <c r="O227" s="20">
        <v>238</v>
      </c>
      <c r="P227" s="20">
        <v>221</v>
      </c>
      <c r="Q227" s="20">
        <v>253</v>
      </c>
      <c r="R227" s="20">
        <v>366</v>
      </c>
      <c r="S227" s="20">
        <v>321</v>
      </c>
      <c r="T227" s="20">
        <v>350</v>
      </c>
      <c r="U227" s="20">
        <v>347</v>
      </c>
      <c r="V227" s="20">
        <v>279</v>
      </c>
      <c r="W227" s="20">
        <v>294</v>
      </c>
      <c r="X227" s="20">
        <v>279</v>
      </c>
      <c r="Y227" s="20">
        <v>286</v>
      </c>
      <c r="Z227" s="20">
        <v>258</v>
      </c>
      <c r="AA227" s="20">
        <v>271</v>
      </c>
      <c r="AB227" s="20">
        <v>238</v>
      </c>
      <c r="AC227" s="20">
        <v>339</v>
      </c>
      <c r="AD227" s="20">
        <v>331</v>
      </c>
      <c r="AE227" s="20">
        <v>261</v>
      </c>
      <c r="AF227" s="20">
        <v>247</v>
      </c>
      <c r="AG227" s="20">
        <v>215</v>
      </c>
      <c r="AH227" s="20">
        <v>268</v>
      </c>
      <c r="AI227" s="20">
        <v>264</v>
      </c>
      <c r="AJ227" s="20">
        <v>289</v>
      </c>
    </row>
    <row r="228" spans="1:36" x14ac:dyDescent="0.35">
      <c r="A228" s="20" t="s">
        <v>508</v>
      </c>
      <c r="B228" s="28">
        <v>1446</v>
      </c>
      <c r="C228" s="28">
        <v>1431</v>
      </c>
      <c r="D228" s="28">
        <v>1406</v>
      </c>
      <c r="E228" s="28">
        <v>918</v>
      </c>
      <c r="F228" s="28">
        <v>1377</v>
      </c>
      <c r="G228" s="23">
        <v>1390</v>
      </c>
      <c r="H228" s="28">
        <v>1281</v>
      </c>
      <c r="I228" s="20">
        <v>1356</v>
      </c>
      <c r="J228" s="20">
        <v>1383</v>
      </c>
      <c r="K228" s="20">
        <v>1148</v>
      </c>
      <c r="L228" s="20">
        <v>1018</v>
      </c>
      <c r="M228" s="20">
        <v>1136</v>
      </c>
      <c r="N228" s="20">
        <v>1158</v>
      </c>
      <c r="O228" s="20">
        <v>1160</v>
      </c>
      <c r="P228" s="20">
        <v>1361</v>
      </c>
      <c r="Q228" s="20">
        <v>340</v>
      </c>
      <c r="R228" s="20">
        <v>1091</v>
      </c>
      <c r="S228" s="20">
        <v>986</v>
      </c>
      <c r="T228" s="20">
        <v>1548</v>
      </c>
      <c r="U228" s="20">
        <v>1661</v>
      </c>
      <c r="V228" s="20">
        <v>1625</v>
      </c>
      <c r="W228" s="20">
        <v>1403</v>
      </c>
      <c r="X228" s="20">
        <v>1481</v>
      </c>
      <c r="Y228" s="20">
        <v>1402</v>
      </c>
      <c r="Z228" s="20">
        <v>1358</v>
      </c>
      <c r="AA228" s="20">
        <v>1489</v>
      </c>
      <c r="AB228" s="20">
        <v>1369</v>
      </c>
      <c r="AC228" s="20">
        <v>1126</v>
      </c>
      <c r="AD228" s="20">
        <v>1142</v>
      </c>
      <c r="AE228" s="20">
        <v>1185</v>
      </c>
      <c r="AF228" s="20">
        <v>1125</v>
      </c>
      <c r="AG228" s="20">
        <v>791</v>
      </c>
      <c r="AH228" s="20">
        <v>1105</v>
      </c>
      <c r="AI228" s="20">
        <v>1268</v>
      </c>
      <c r="AJ228" s="20">
        <v>1209</v>
      </c>
    </row>
    <row r="229" spans="1:36" x14ac:dyDescent="0.35">
      <c r="A229" s="20" t="s">
        <v>11</v>
      </c>
      <c r="B229" s="215">
        <f>SUM(B225:B228)</f>
        <v>2745</v>
      </c>
      <c r="C229" s="215">
        <f>SUM(C225:C228)</f>
        <v>2779</v>
      </c>
      <c r="D229" s="215">
        <f>D228+D227+D226+D225</f>
        <v>2762</v>
      </c>
      <c r="E229" s="215">
        <f t="shared" ref="E229:AF229" si="43">SUM(E225:E228)</f>
        <v>2270</v>
      </c>
      <c r="F229" s="215">
        <f t="shared" si="43"/>
        <v>2729</v>
      </c>
      <c r="G229" s="215">
        <f t="shared" si="43"/>
        <v>2640</v>
      </c>
      <c r="H229" s="215">
        <f t="shared" si="43"/>
        <v>2641</v>
      </c>
      <c r="I229" s="215">
        <f>SUM(I225:I228)</f>
        <v>2447</v>
      </c>
      <c r="J229" s="215">
        <f t="shared" si="43"/>
        <v>2671</v>
      </c>
      <c r="K229" s="215">
        <f>SUM(K225:K228)</f>
        <v>2626</v>
      </c>
      <c r="L229" s="215">
        <f t="shared" si="43"/>
        <v>2364</v>
      </c>
      <c r="M229" s="215">
        <f t="shared" si="43"/>
        <v>2575</v>
      </c>
      <c r="N229" s="215">
        <f t="shared" si="43"/>
        <v>2544</v>
      </c>
      <c r="O229" s="215">
        <f t="shared" si="43"/>
        <v>2520</v>
      </c>
      <c r="P229" s="215">
        <f t="shared" si="43"/>
        <v>2530</v>
      </c>
      <c r="Q229" s="215">
        <f t="shared" si="43"/>
        <v>1391</v>
      </c>
      <c r="R229" s="215">
        <f t="shared" si="43"/>
        <v>2266</v>
      </c>
      <c r="S229" s="215">
        <f t="shared" si="43"/>
        <v>2196</v>
      </c>
      <c r="T229" s="215">
        <f t="shared" si="43"/>
        <v>2984</v>
      </c>
      <c r="U229" s="215">
        <f t="shared" si="43"/>
        <v>3027</v>
      </c>
      <c r="V229" s="215">
        <f t="shared" si="43"/>
        <v>2866</v>
      </c>
      <c r="W229" s="215">
        <f t="shared" si="43"/>
        <v>2675</v>
      </c>
      <c r="X229" s="215">
        <f t="shared" si="43"/>
        <v>2836</v>
      </c>
      <c r="Y229" s="215">
        <f t="shared" si="43"/>
        <v>2757</v>
      </c>
      <c r="Z229" s="215">
        <f t="shared" si="43"/>
        <v>2624</v>
      </c>
      <c r="AA229" s="215">
        <f t="shared" si="43"/>
        <v>2804</v>
      </c>
      <c r="AB229" s="215">
        <f t="shared" si="43"/>
        <v>2542</v>
      </c>
      <c r="AC229" s="215">
        <f t="shared" si="43"/>
        <v>2491</v>
      </c>
      <c r="AD229" s="215">
        <f t="shared" si="43"/>
        <v>2506</v>
      </c>
      <c r="AE229" s="215">
        <f t="shared" si="43"/>
        <v>2511</v>
      </c>
      <c r="AF229" s="215">
        <f t="shared" si="43"/>
        <v>2432</v>
      </c>
      <c r="AG229" s="215">
        <f>SUM(AG225:AG228)</f>
        <v>1932</v>
      </c>
      <c r="AH229" s="215">
        <f>SUM(AH225:AH228)</f>
        <v>2393</v>
      </c>
      <c r="AI229" s="215">
        <f>AI228+AI227+AI226+AI225</f>
        <v>2562</v>
      </c>
      <c r="AJ229" s="215">
        <f>SUM(AJ225:AJ228)</f>
        <v>2525</v>
      </c>
    </row>
    <row r="230" spans="1:36" x14ac:dyDescent="0.35">
      <c r="A230" s="20"/>
      <c r="B230" s="40"/>
      <c r="C230" s="40"/>
      <c r="D230" s="40"/>
      <c r="E230" s="40"/>
      <c r="F230" s="40"/>
      <c r="G230" s="40"/>
      <c r="H230" s="223">
        <f>SUM(B229:H229)</f>
        <v>18566</v>
      </c>
      <c r="I230" s="40"/>
      <c r="J230" s="40"/>
      <c r="K230" s="40"/>
      <c r="L230" s="40"/>
      <c r="M230" s="20"/>
      <c r="N230" s="20"/>
      <c r="O230" s="223">
        <f>SUM(I229:O229)</f>
        <v>17747</v>
      </c>
      <c r="P230" s="20"/>
      <c r="Q230" s="20"/>
      <c r="R230" s="20"/>
      <c r="S230" s="124"/>
      <c r="T230" s="20"/>
      <c r="U230" s="20"/>
      <c r="V230" s="223">
        <f>SUM(P229:V229)</f>
        <v>17260</v>
      </c>
      <c r="W230" s="20"/>
      <c r="X230" s="20"/>
      <c r="Y230" s="20"/>
      <c r="Z230" s="124"/>
      <c r="AA230" s="20"/>
      <c r="AB230" s="20"/>
      <c r="AC230" s="223">
        <f>SUM(W229:AC229)</f>
        <v>18729</v>
      </c>
      <c r="AD230" s="20"/>
      <c r="AE230" s="20"/>
      <c r="AF230" s="20"/>
      <c r="AG230" s="40"/>
      <c r="AH230" s="40"/>
      <c r="AI230" s="40"/>
      <c r="AJ230" s="40">
        <f>SUM(AD229:AJ229)</f>
        <v>16861</v>
      </c>
    </row>
    <row r="231" spans="1:36" x14ac:dyDescent="0.35">
      <c r="A231" s="20" t="s">
        <v>155</v>
      </c>
      <c r="B231" s="189">
        <f>Kwh!J278/'Wws=-pro&amp;sup '!B229</f>
        <v>1.0921675774134791</v>
      </c>
      <c r="C231" s="189">
        <f>Kwh!K278/'Wws=-pro&amp;sup '!C229</f>
        <v>0.8546239654551997</v>
      </c>
      <c r="D231" s="189">
        <f>Kwh!L278/'Wws=-pro&amp;sup '!D229</f>
        <v>0</v>
      </c>
      <c r="E231" s="189">
        <f>Kwh!M278/'Wws=-pro&amp;sup '!E229</f>
        <v>1.0171806167400881</v>
      </c>
      <c r="F231" s="189">
        <f>Kwh!N278/'Wws=-pro&amp;sup '!F229</f>
        <v>0.87651154268962994</v>
      </c>
      <c r="G231" s="189">
        <f>Kwh!O278/'Wws=-pro&amp;sup '!G229</f>
        <v>0.56287878787878787</v>
      </c>
      <c r="H231" s="189">
        <f>Kwh!P278/'Wws=-pro&amp;sup '!H229</f>
        <v>0</v>
      </c>
      <c r="I231" s="189">
        <f>Kwh!B296/'Wws=-pro&amp;sup '!I229</f>
        <v>0</v>
      </c>
      <c r="J231" s="189">
        <f>Kwh!C296/'Wws=-pro&amp;sup '!J229</f>
        <v>0</v>
      </c>
      <c r="K231" s="189">
        <f>Kwh!D296/'Wws=-pro&amp;sup '!K229</f>
        <v>0</v>
      </c>
      <c r="L231" s="189">
        <f>Kwh!E296/'Wws=-pro&amp;sup '!L229</f>
        <v>1.2428087986463621</v>
      </c>
      <c r="M231" s="189">
        <f>Kwh!F296/'Wws=-pro&amp;sup '!M229</f>
        <v>1</v>
      </c>
      <c r="N231" s="189">
        <f>Kwh!G296/'Wws=-pro&amp;sup '!N229</f>
        <v>0.89622641509433965</v>
      </c>
      <c r="O231" s="189">
        <f>Kwh!H296/'Wws=-pro&amp;sup '!O229</f>
        <v>0</v>
      </c>
      <c r="P231" s="189">
        <f>Kwh!J296/'Wws=-pro&amp;sup '!P229</f>
        <v>0</v>
      </c>
      <c r="Q231" s="189">
        <f>Kwh!K296/'Wws=-pro&amp;sup '!Q229</f>
        <v>0</v>
      </c>
      <c r="R231" s="189">
        <f>Kwh!L296/'Wws=-pro&amp;sup '!R229</f>
        <v>0</v>
      </c>
      <c r="S231" s="189">
        <f>Kwh!M296/'Wws=-pro&amp;sup '!S229</f>
        <v>1.1894353369763206</v>
      </c>
      <c r="T231" s="189">
        <f>Kwh!N296/'Wws=-pro&amp;sup '!T229</f>
        <v>0.84852546916890081</v>
      </c>
      <c r="U231" s="189">
        <f>Kwh!O296/'Wws=-pro&amp;sup '!U229</f>
        <v>0.91410637594978528</v>
      </c>
      <c r="V231" s="189">
        <f>Kwh!P296/'Wws=-pro&amp;sup '!V229</f>
        <v>0</v>
      </c>
      <c r="W231" s="216">
        <f>Kwh!B314/'Wws=-pro&amp;sup '!W229</f>
        <v>0</v>
      </c>
      <c r="X231" s="216">
        <f>Kwh!C314/'Wws=-pro&amp;sup '!X229</f>
        <v>0</v>
      </c>
      <c r="Y231" s="216">
        <f>Kwh!D314/'Wws=-pro&amp;sup '!Y229</f>
        <v>0</v>
      </c>
      <c r="Z231" s="216">
        <f>Kwh!E314/'Wws=-pro&amp;sup '!Z229</f>
        <v>0.95960365853658536</v>
      </c>
      <c r="AA231" s="216">
        <f>Kwh!F314/'Wws=-pro&amp;sup '!AA229</f>
        <v>0.78601997146932956</v>
      </c>
      <c r="AB231" s="216">
        <f>Kwh!G314/'Wws=-pro&amp;sup '!AB229</f>
        <v>0.98977183320220297</v>
      </c>
      <c r="AC231" s="216">
        <f>Kwh!H314/'Wws=-pro&amp;sup '!AC229</f>
        <v>0</v>
      </c>
      <c r="AD231" s="217">
        <f>Kwh!J314/'Wws=-pro&amp;sup '!AD229</f>
        <v>0</v>
      </c>
      <c r="AE231" s="217">
        <f>Kwh!K314/'Wws=-pro&amp;sup '!AE229</f>
        <v>0</v>
      </c>
      <c r="AF231" s="217">
        <f>Kwh!L314/'Wws=-pro&amp;sup '!AF229</f>
        <v>0</v>
      </c>
      <c r="AG231" s="217">
        <f>Kwh!M314/'Wws=-pro&amp;sup '!AG229</f>
        <v>1.5263975155279503</v>
      </c>
      <c r="AH231" s="217">
        <f>Kwh!N314/'Wws=-pro&amp;sup '!AH229</f>
        <v>0.86251567070622648</v>
      </c>
      <c r="AI231" s="217">
        <f>Kwh!O314/'Wws=-pro&amp;sup '!AI229</f>
        <v>0</v>
      </c>
      <c r="AJ231" s="217">
        <f>Kwh!P314/'Wws=-pro&amp;sup '!AJ229</f>
        <v>0</v>
      </c>
    </row>
    <row r="232" spans="1:36" x14ac:dyDescent="0.35">
      <c r="A232" s="21"/>
      <c r="B232" s="218">
        <f>B229+production!J281+production!J283</f>
        <v>3531</v>
      </c>
      <c r="C232" s="218">
        <f>C229+production!K281+production!K283</f>
        <v>3552</v>
      </c>
      <c r="D232" s="218">
        <f>D229+production!L281+production!L283</f>
        <v>3696</v>
      </c>
      <c r="E232" s="218">
        <f>E229+production!M281+production!M283</f>
        <v>3187</v>
      </c>
      <c r="F232" s="218">
        <f>F229+production!N281+production!N283</f>
        <v>3089</v>
      </c>
      <c r="G232" s="218">
        <f>G229+production!O281+production!O283</f>
        <v>2808</v>
      </c>
      <c r="H232" s="218">
        <f>H229+production!P281+production!P283</f>
        <v>3309</v>
      </c>
      <c r="I232" s="218">
        <f>I229+production!B300+production!B302</f>
        <v>3264</v>
      </c>
      <c r="J232" s="218">
        <f>J229+production!C300+production!C302</f>
        <v>3212</v>
      </c>
      <c r="K232" s="218">
        <f>K229+production!D300+production!D302</f>
        <v>3319</v>
      </c>
      <c r="L232" s="218">
        <f>L229+production!E300+production!E302</f>
        <v>3301</v>
      </c>
      <c r="M232" s="218">
        <f>M229+production!F300+production!F302</f>
        <v>3499</v>
      </c>
      <c r="N232" s="218">
        <f>N229+production!G300+production!G302</f>
        <v>2927</v>
      </c>
      <c r="O232" s="218">
        <f>O229+production!H300+production!H302</f>
        <v>3441</v>
      </c>
      <c r="P232" s="67">
        <f>P229+production!J300+production!J302</f>
        <v>3606</v>
      </c>
      <c r="Q232" s="67">
        <f>Q229+production!K300+production!K302</f>
        <v>2469</v>
      </c>
      <c r="R232" s="67">
        <f>R229+production!L300+production!L302</f>
        <v>3140</v>
      </c>
      <c r="S232" s="67">
        <f>S229+production!M300+production!M302</f>
        <v>2927</v>
      </c>
      <c r="T232" s="67">
        <f>T229+production!N300+production!N302</f>
        <v>3845</v>
      </c>
      <c r="U232" s="67">
        <f>U229+production!O300+production!O302</f>
        <v>3796</v>
      </c>
      <c r="V232" s="67">
        <f>V229+production!P300+production!P302</f>
        <v>3816</v>
      </c>
      <c r="W232" s="67">
        <f>W229+production!B319+production!B321</f>
        <v>3428</v>
      </c>
      <c r="X232" s="67">
        <f>X229+production!C319+production!C321</f>
        <v>4173</v>
      </c>
      <c r="Y232" s="67">
        <f>Y229+production!D319+production!D321</f>
        <v>3650</v>
      </c>
      <c r="Z232" s="67">
        <f>Z229+production!E319+production!E321</f>
        <v>3575</v>
      </c>
      <c r="AA232" s="67">
        <f>AA229+production!F319+production!F321</f>
        <v>4114</v>
      </c>
      <c r="AB232" s="67">
        <f>AB229+production!G319+production!G321</f>
        <v>3348</v>
      </c>
      <c r="AC232" s="67">
        <f>AC229+production!H319+production!H321</f>
        <v>3419</v>
      </c>
      <c r="AD232" s="67">
        <f>AD229+production!J319+production!J321</f>
        <v>4396</v>
      </c>
      <c r="AE232" s="67">
        <f>AE229+production!K319+production!K321</f>
        <v>3446</v>
      </c>
      <c r="AF232" s="67">
        <f>AF229+production!L319+production!L321</f>
        <v>3336</v>
      </c>
      <c r="AG232" s="67">
        <f>AG229+production!M319+production!M321</f>
        <v>2918</v>
      </c>
      <c r="AH232" s="67">
        <f>AH229+production!N319+production!N321</f>
        <v>3320</v>
      </c>
      <c r="AI232" s="67">
        <f>AI229+production!O319+production!O321</f>
        <v>3500</v>
      </c>
      <c r="AJ232" s="67">
        <f>AJ229+production!P319+production!P321</f>
        <v>3473</v>
      </c>
    </row>
    <row r="233" spans="1:36" ht="15.5" x14ac:dyDescent="0.35">
      <c r="A233" s="21"/>
      <c r="B233" s="218"/>
      <c r="C233" s="32"/>
      <c r="D233" s="218"/>
      <c r="E233" s="218"/>
      <c r="F233" s="218"/>
      <c r="G233" s="218"/>
      <c r="H233" s="220">
        <f>SUM(B232:H232)</f>
        <v>23172</v>
      </c>
      <c r="I233" s="21"/>
      <c r="J233" s="21"/>
      <c r="K233" s="21"/>
      <c r="L233" s="67"/>
      <c r="M233" s="21"/>
      <c r="N233" s="21"/>
      <c r="O233" s="220">
        <f>SUM(I232:O232)</f>
        <v>22963</v>
      </c>
      <c r="P233" s="21"/>
      <c r="Q233" s="21"/>
      <c r="R233" s="21"/>
      <c r="S233" s="219"/>
      <c r="T233" s="21"/>
      <c r="U233" s="21"/>
      <c r="V233" s="220">
        <f>SUM(P232:V232)</f>
        <v>23599</v>
      </c>
      <c r="W233" s="21"/>
      <c r="X233" s="21"/>
      <c r="Y233" s="21"/>
      <c r="Z233" s="220"/>
      <c r="AA233" s="21"/>
      <c r="AB233" s="21"/>
      <c r="AC233" s="220">
        <f>SUM(W232:AC232)</f>
        <v>25707</v>
      </c>
      <c r="AD233" s="21"/>
      <c r="AE233" s="21"/>
      <c r="AF233" s="21"/>
      <c r="AG233" s="21"/>
      <c r="AH233" s="21"/>
      <c r="AI233" s="21"/>
      <c r="AJ233" s="225">
        <f>SUM(AD232:AJ232)</f>
        <v>24389</v>
      </c>
    </row>
    <row r="235" spans="1:36" ht="15.5" x14ac:dyDescent="0.35">
      <c r="A235" s="16"/>
      <c r="B235" s="64" t="s">
        <v>2201</v>
      </c>
      <c r="C235" s="64" t="s">
        <v>1480</v>
      </c>
      <c r="D235" s="64" t="s">
        <v>1481</v>
      </c>
      <c r="E235" s="64" t="s">
        <v>1482</v>
      </c>
      <c r="F235" s="64" t="s">
        <v>1483</v>
      </c>
      <c r="G235" s="64" t="s">
        <v>1484</v>
      </c>
      <c r="H235" s="64" t="s">
        <v>1485</v>
      </c>
      <c r="I235" s="64" t="s">
        <v>1486</v>
      </c>
      <c r="J235" s="64" t="s">
        <v>1487</v>
      </c>
      <c r="K235" s="64" t="s">
        <v>1488</v>
      </c>
      <c r="L235" s="64" t="s">
        <v>1489</v>
      </c>
      <c r="M235" s="64" t="s">
        <v>1490</v>
      </c>
      <c r="N235" s="64" t="s">
        <v>1491</v>
      </c>
      <c r="O235" s="64" t="s">
        <v>1492</v>
      </c>
      <c r="P235" s="64" t="s">
        <v>1493</v>
      </c>
      <c r="Q235" s="64" t="s">
        <v>1508</v>
      </c>
      <c r="R235" s="64" t="s">
        <v>1546</v>
      </c>
      <c r="S235" s="64" t="s">
        <v>1559</v>
      </c>
      <c r="T235" s="64" t="s">
        <v>1548</v>
      </c>
      <c r="U235" s="64" t="s">
        <v>1549</v>
      </c>
      <c r="V235" s="64" t="s">
        <v>1550</v>
      </c>
      <c r="W235" s="64" t="s">
        <v>1551</v>
      </c>
      <c r="X235" s="64" t="s">
        <v>1552</v>
      </c>
      <c r="Y235" s="64" t="s">
        <v>1564</v>
      </c>
      <c r="Z235" s="64" t="s">
        <v>1565</v>
      </c>
      <c r="AA235" s="64" t="s">
        <v>228</v>
      </c>
      <c r="AB235" s="64" t="s">
        <v>229</v>
      </c>
      <c r="AC235" s="64" t="s">
        <v>230</v>
      </c>
      <c r="AD235" s="64"/>
      <c r="AE235" s="64"/>
      <c r="AF235" s="64"/>
      <c r="AG235" s="64"/>
      <c r="AH235" s="64"/>
      <c r="AI235" s="64"/>
      <c r="AJ235" s="64"/>
    </row>
    <row r="236" spans="1:36" x14ac:dyDescent="0.35">
      <c r="A236" s="20" t="s">
        <v>3</v>
      </c>
      <c r="B236" s="28">
        <v>656</v>
      </c>
      <c r="C236" s="28"/>
      <c r="D236" s="28">
        <v>670</v>
      </c>
      <c r="E236" s="28">
        <v>749</v>
      </c>
      <c r="F236" s="28">
        <v>682</v>
      </c>
      <c r="G236" s="28">
        <v>642</v>
      </c>
      <c r="H236" s="23">
        <v>685</v>
      </c>
      <c r="I236" s="20">
        <v>686</v>
      </c>
      <c r="J236" s="20">
        <v>647</v>
      </c>
      <c r="K236" s="20">
        <v>665</v>
      </c>
      <c r="L236" s="20">
        <v>641</v>
      </c>
      <c r="M236" s="20">
        <v>683</v>
      </c>
      <c r="N236" s="20">
        <v>660</v>
      </c>
      <c r="O236" s="20">
        <v>671</v>
      </c>
      <c r="P236" s="20">
        <v>555</v>
      </c>
      <c r="Q236" s="20">
        <v>696</v>
      </c>
      <c r="R236" s="20">
        <v>682</v>
      </c>
      <c r="S236" s="20">
        <v>684</v>
      </c>
      <c r="T236" s="20">
        <v>569</v>
      </c>
      <c r="U236" s="20">
        <v>681</v>
      </c>
      <c r="V236" s="20">
        <v>681</v>
      </c>
      <c r="W236" s="20">
        <v>691</v>
      </c>
      <c r="X236" s="20">
        <v>681</v>
      </c>
      <c r="Y236" s="20">
        <v>698</v>
      </c>
      <c r="Z236" s="20">
        <v>652</v>
      </c>
      <c r="AA236" s="20">
        <v>679</v>
      </c>
      <c r="AB236" s="20">
        <v>680</v>
      </c>
      <c r="AC236" s="20">
        <v>686</v>
      </c>
      <c r="AD236" s="28"/>
      <c r="AE236" s="28"/>
      <c r="AF236" s="23"/>
      <c r="AG236" s="20"/>
      <c r="AH236" s="20"/>
      <c r="AI236" s="20"/>
      <c r="AJ236" s="20"/>
    </row>
    <row r="237" spans="1:36" x14ac:dyDescent="0.35">
      <c r="A237" s="20" t="s">
        <v>506</v>
      </c>
      <c r="B237" s="28">
        <v>403</v>
      </c>
      <c r="C237" s="28"/>
      <c r="D237" s="28">
        <v>536</v>
      </c>
      <c r="E237" s="28">
        <v>455</v>
      </c>
      <c r="F237" s="28">
        <v>338</v>
      </c>
      <c r="G237" s="28">
        <v>375</v>
      </c>
      <c r="H237" s="23">
        <v>407</v>
      </c>
      <c r="I237" s="20">
        <v>353</v>
      </c>
      <c r="J237" s="20">
        <v>391</v>
      </c>
      <c r="K237" s="20">
        <v>417</v>
      </c>
      <c r="L237" s="20">
        <v>330</v>
      </c>
      <c r="M237" s="20">
        <v>391</v>
      </c>
      <c r="N237" s="20">
        <v>419</v>
      </c>
      <c r="O237" s="20">
        <v>424</v>
      </c>
      <c r="P237" s="20">
        <v>133</v>
      </c>
      <c r="Q237" s="20">
        <v>387</v>
      </c>
      <c r="R237" s="20">
        <v>238</v>
      </c>
      <c r="S237" s="20">
        <v>277</v>
      </c>
      <c r="T237" s="20">
        <v>476</v>
      </c>
      <c r="U237" s="20">
        <v>586</v>
      </c>
      <c r="V237" s="20">
        <v>673</v>
      </c>
      <c r="W237" s="20">
        <v>620</v>
      </c>
      <c r="X237" s="20">
        <v>585</v>
      </c>
      <c r="Y237" s="20">
        <v>633</v>
      </c>
      <c r="Z237" s="20">
        <v>575</v>
      </c>
      <c r="AA237" s="20">
        <v>521</v>
      </c>
      <c r="AB237" s="20">
        <v>522</v>
      </c>
      <c r="AC237" s="20">
        <v>396</v>
      </c>
      <c r="AD237" s="20"/>
      <c r="AE237" s="20"/>
      <c r="AF237" s="20"/>
      <c r="AG237" s="20"/>
      <c r="AH237" s="20"/>
      <c r="AI237" s="20"/>
      <c r="AJ237" s="20"/>
    </row>
    <row r="238" spans="1:36" x14ac:dyDescent="0.35">
      <c r="A238" s="20" t="s">
        <v>507</v>
      </c>
      <c r="B238" s="28">
        <v>240</v>
      </c>
      <c r="C238" s="28"/>
      <c r="D238" s="28">
        <v>336</v>
      </c>
      <c r="E238" s="28">
        <v>273</v>
      </c>
      <c r="F238" s="28">
        <v>213</v>
      </c>
      <c r="G238" s="28">
        <v>218</v>
      </c>
      <c r="H238" s="23">
        <v>198</v>
      </c>
      <c r="I238" s="20">
        <v>211</v>
      </c>
      <c r="J238" s="20">
        <v>231</v>
      </c>
      <c r="K238" s="20">
        <v>10</v>
      </c>
      <c r="L238" s="20">
        <v>0</v>
      </c>
      <c r="M238" s="20">
        <v>160</v>
      </c>
      <c r="N238" s="20">
        <v>362</v>
      </c>
      <c r="O238" s="20">
        <v>438</v>
      </c>
      <c r="P238" s="20">
        <v>230</v>
      </c>
      <c r="Q238" s="20">
        <v>299</v>
      </c>
      <c r="R238" s="20">
        <v>389</v>
      </c>
      <c r="S238" s="20">
        <v>182</v>
      </c>
      <c r="T238" s="20">
        <v>178</v>
      </c>
      <c r="U238" s="20">
        <v>246</v>
      </c>
      <c r="V238" s="20">
        <v>334</v>
      </c>
      <c r="W238" s="20">
        <v>287</v>
      </c>
      <c r="X238" s="20">
        <v>354</v>
      </c>
      <c r="Y238" s="20">
        <v>305</v>
      </c>
      <c r="Z238" s="20">
        <v>292</v>
      </c>
      <c r="AA238" s="20">
        <v>199</v>
      </c>
      <c r="AB238" s="20">
        <v>74</v>
      </c>
      <c r="AC238" s="20">
        <v>0</v>
      </c>
      <c r="AD238" s="20"/>
      <c r="AE238" s="20"/>
      <c r="AF238" s="20"/>
      <c r="AG238" s="20"/>
      <c r="AH238" s="20"/>
      <c r="AI238" s="20"/>
      <c r="AJ238" s="20"/>
    </row>
    <row r="239" spans="1:36" x14ac:dyDescent="0.35">
      <c r="A239" s="20" t="s">
        <v>508</v>
      </c>
      <c r="B239" s="28">
        <v>1446</v>
      </c>
      <c r="C239" s="28"/>
      <c r="D239" s="28">
        <v>1163</v>
      </c>
      <c r="E239" s="28">
        <v>1096</v>
      </c>
      <c r="F239" s="28">
        <v>1423</v>
      </c>
      <c r="G239" s="23">
        <v>1486</v>
      </c>
      <c r="H239" s="28">
        <v>1551</v>
      </c>
      <c r="I239" s="20">
        <v>1535</v>
      </c>
      <c r="J239" s="20">
        <v>1241</v>
      </c>
      <c r="K239" s="20">
        <v>1341</v>
      </c>
      <c r="L239" s="20">
        <v>1404</v>
      </c>
      <c r="M239" s="20">
        <v>1403</v>
      </c>
      <c r="N239" s="20">
        <v>1365</v>
      </c>
      <c r="O239" s="20">
        <v>1407</v>
      </c>
      <c r="P239" s="20">
        <v>1376</v>
      </c>
      <c r="Q239" s="20">
        <v>1413</v>
      </c>
      <c r="R239" s="20">
        <v>635</v>
      </c>
      <c r="S239" s="20">
        <v>432</v>
      </c>
      <c r="T239" s="20">
        <v>980</v>
      </c>
      <c r="U239" s="20">
        <v>1091</v>
      </c>
      <c r="V239" s="20">
        <v>1092</v>
      </c>
      <c r="W239" s="20">
        <v>1198</v>
      </c>
      <c r="X239" s="20">
        <v>908</v>
      </c>
      <c r="Y239" s="20">
        <v>1396</v>
      </c>
      <c r="Z239" s="20">
        <v>1263</v>
      </c>
      <c r="AA239" s="20">
        <v>1023</v>
      </c>
      <c r="AB239" s="20">
        <v>1306</v>
      </c>
      <c r="AC239" s="20">
        <v>955</v>
      </c>
      <c r="AD239" s="20"/>
      <c r="AE239" s="20"/>
      <c r="AF239" s="20"/>
      <c r="AG239" s="20"/>
      <c r="AH239" s="20"/>
      <c r="AI239" s="20"/>
      <c r="AJ239" s="20"/>
    </row>
    <row r="240" spans="1:36" x14ac:dyDescent="0.35">
      <c r="A240" s="20" t="s">
        <v>11</v>
      </c>
      <c r="B240" s="215">
        <f>SUM(B236:B239)</f>
        <v>2745</v>
      </c>
      <c r="C240" s="215">
        <f>SUM(C236:C239)</f>
        <v>0</v>
      </c>
      <c r="D240" s="215">
        <f>D239+D238+D237+D236</f>
        <v>2705</v>
      </c>
      <c r="E240" s="215">
        <f t="shared" ref="E240:K240" si="44">SUM(E236:E239)</f>
        <v>2573</v>
      </c>
      <c r="F240" s="215">
        <f t="shared" si="44"/>
        <v>2656</v>
      </c>
      <c r="G240" s="215">
        <f t="shared" si="44"/>
        <v>2721</v>
      </c>
      <c r="H240" s="215">
        <f t="shared" si="44"/>
        <v>2841</v>
      </c>
      <c r="I240" s="215">
        <f t="shared" si="44"/>
        <v>2785</v>
      </c>
      <c r="J240" s="215">
        <f t="shared" si="44"/>
        <v>2510</v>
      </c>
      <c r="K240" s="215">
        <f t="shared" si="44"/>
        <v>2433</v>
      </c>
      <c r="L240" s="215">
        <f t="shared" ref="L240:AF240" si="45">SUM(L236:L239)</f>
        <v>2375</v>
      </c>
      <c r="M240" s="215">
        <f t="shared" si="45"/>
        <v>2637</v>
      </c>
      <c r="N240" s="215">
        <f t="shared" si="45"/>
        <v>2806</v>
      </c>
      <c r="O240" s="215">
        <f t="shared" si="45"/>
        <v>2940</v>
      </c>
      <c r="P240" s="215">
        <f t="shared" si="45"/>
        <v>2294</v>
      </c>
      <c r="Q240" s="215">
        <f t="shared" si="45"/>
        <v>2795</v>
      </c>
      <c r="R240" s="215">
        <f t="shared" si="45"/>
        <v>1944</v>
      </c>
      <c r="S240" s="215">
        <f t="shared" si="45"/>
        <v>1575</v>
      </c>
      <c r="T240" s="215">
        <f t="shared" si="45"/>
        <v>2203</v>
      </c>
      <c r="U240" s="215">
        <f t="shared" si="45"/>
        <v>2604</v>
      </c>
      <c r="V240" s="215">
        <f t="shared" si="45"/>
        <v>2780</v>
      </c>
      <c r="W240" s="215">
        <f t="shared" si="45"/>
        <v>2796</v>
      </c>
      <c r="X240" s="215">
        <f>SUM(X236:X239)</f>
        <v>2528</v>
      </c>
      <c r="Y240" s="215">
        <f t="shared" si="45"/>
        <v>3032</v>
      </c>
      <c r="Z240" s="215">
        <f>SUM(Z236:Z239)</f>
        <v>2782</v>
      </c>
      <c r="AA240" s="215">
        <f t="shared" si="45"/>
        <v>2422</v>
      </c>
      <c r="AB240" s="215">
        <f t="shared" si="45"/>
        <v>2582</v>
      </c>
      <c r="AC240" s="215">
        <f t="shared" si="45"/>
        <v>2037</v>
      </c>
      <c r="AD240" s="215">
        <f t="shared" si="45"/>
        <v>0</v>
      </c>
      <c r="AE240" s="215">
        <f t="shared" si="45"/>
        <v>0</v>
      </c>
      <c r="AF240" s="215">
        <f t="shared" si="45"/>
        <v>0</v>
      </c>
      <c r="AG240" s="215">
        <f>SUM(AG236:AG239)</f>
        <v>0</v>
      </c>
      <c r="AH240" s="215">
        <f>SUM(AH236:AH239)</f>
        <v>0</v>
      </c>
      <c r="AI240" s="215">
        <f>AI239+AI238+AI237+AI236</f>
        <v>0</v>
      </c>
      <c r="AJ240" s="215">
        <f>SUM(AJ236:AJ239)</f>
        <v>0</v>
      </c>
    </row>
    <row r="241" spans="1:36" x14ac:dyDescent="0.35">
      <c r="A241" s="20"/>
      <c r="B241" s="40"/>
      <c r="C241" s="40"/>
      <c r="D241" s="40"/>
      <c r="E241" s="40"/>
      <c r="F241" s="40"/>
      <c r="G241" s="40"/>
      <c r="H241" s="223">
        <f>SUM(B240:H240)</f>
        <v>16241</v>
      </c>
      <c r="I241" s="40"/>
      <c r="J241" s="40"/>
      <c r="K241" s="40"/>
      <c r="L241" s="40"/>
      <c r="M241" s="20"/>
      <c r="N241" s="20"/>
      <c r="O241" s="223">
        <f>SUM(I240:O240)</f>
        <v>18486</v>
      </c>
      <c r="P241" s="20"/>
      <c r="Q241" s="20"/>
      <c r="R241" s="20"/>
      <c r="S241" s="124"/>
      <c r="T241" s="20"/>
      <c r="U241" s="20"/>
      <c r="V241" s="223">
        <f>SUM(P240:V240)</f>
        <v>16195</v>
      </c>
      <c r="W241" s="20"/>
      <c r="X241" s="20"/>
      <c r="Y241" s="20"/>
      <c r="Z241" s="124"/>
      <c r="AA241" s="20"/>
      <c r="AB241" s="20"/>
      <c r="AC241" s="223">
        <f>SUM(W240:AC240)</f>
        <v>18179</v>
      </c>
      <c r="AD241" s="20"/>
      <c r="AE241" s="20"/>
      <c r="AF241" s="20"/>
      <c r="AG241" s="40"/>
      <c r="AH241" s="40"/>
      <c r="AI241" s="40"/>
      <c r="AJ241" s="40">
        <f>SUM(AD240:AJ240)</f>
        <v>0</v>
      </c>
    </row>
    <row r="242" spans="1:36" ht="15.75" customHeight="1" x14ac:dyDescent="0.35">
      <c r="A242" s="20" t="s">
        <v>155</v>
      </c>
      <c r="B242" s="189">
        <f>Kwh!J289/'Wws=-pro&amp;sup '!B240</f>
        <v>0</v>
      </c>
      <c r="C242" s="189" t="e">
        <f>Kwh!K289/'Wws=-pro&amp;sup '!C240</f>
        <v>#DIV/0!</v>
      </c>
      <c r="D242" s="189">
        <f>Kwh!L289/'Wws=-pro&amp;sup '!D240</f>
        <v>0</v>
      </c>
      <c r="E242" s="189">
        <f>Kwh!M289/'Wws=-pro&amp;sup '!E240</f>
        <v>0</v>
      </c>
      <c r="F242" s="189">
        <f>Kwh!N289/'Wws=-pro&amp;sup '!F240</f>
        <v>0</v>
      </c>
      <c r="G242" s="189">
        <f>Kwh!O289/'Wws=-pro&amp;sup '!G240</f>
        <v>0</v>
      </c>
      <c r="H242" s="189">
        <f>Kwh!P289/'Wws=-pro&amp;sup '!H240</f>
        <v>0</v>
      </c>
      <c r="I242" s="189">
        <f>Kwh!B307/'Wws=-pro&amp;sup '!I240</f>
        <v>0</v>
      </c>
      <c r="J242" s="189">
        <f>Kwh!C307/'Wws=-pro&amp;sup '!J240</f>
        <v>0</v>
      </c>
      <c r="K242" s="189">
        <f>Kwh!D307/'Wws=-pro&amp;sup '!K240</f>
        <v>0</v>
      </c>
      <c r="L242" s="189">
        <f>Kwh!E307/'Wws=-pro&amp;sup '!L240</f>
        <v>0</v>
      </c>
      <c r="M242" s="189">
        <f>Kwh!F307/'Wws=-pro&amp;sup '!M240</f>
        <v>0</v>
      </c>
      <c r="N242" s="189">
        <f>Kwh!G307/'Wws=-pro&amp;sup '!N240</f>
        <v>0</v>
      </c>
      <c r="O242" s="189">
        <f>Kwh!H307/'Wws=-pro&amp;sup '!O240</f>
        <v>0</v>
      </c>
      <c r="P242" s="189">
        <f>Kwh!J307/'Wws=-pro&amp;sup '!P240</f>
        <v>0</v>
      </c>
      <c r="Q242" s="189">
        <f>Kwh!K307/'Wws=-pro&amp;sup '!Q240</f>
        <v>0</v>
      </c>
      <c r="R242" s="189">
        <f>Kwh!L307/'Wws=-pro&amp;sup '!R240</f>
        <v>0</v>
      </c>
      <c r="S242" s="189">
        <f>Kwh!M307/'Wws=-pro&amp;sup '!S240</f>
        <v>0</v>
      </c>
      <c r="T242" s="189">
        <f>Kwh!N307/'Wws=-pro&amp;sup '!T240</f>
        <v>0</v>
      </c>
      <c r="U242" s="189">
        <f>Kwh!O307/'Wws=-pro&amp;sup '!U240</f>
        <v>0</v>
      </c>
      <c r="V242" s="189">
        <f>Kwh!P307/'Wws=-pro&amp;sup '!V240</f>
        <v>0</v>
      </c>
      <c r="W242" s="216">
        <f>Kwh!B325/'Wws=-pro&amp;sup '!W240</f>
        <v>0</v>
      </c>
      <c r="X242" s="216">
        <f>Kwh!C325/'Wws=-pro&amp;sup '!X240</f>
        <v>0</v>
      </c>
      <c r="Y242" s="216">
        <f>Kwh!D325/'Wws=-pro&amp;sup '!Y240</f>
        <v>0</v>
      </c>
      <c r="Z242" s="216">
        <f>Kwh!E325/'Wws=-pro&amp;sup '!Z240</f>
        <v>0</v>
      </c>
      <c r="AA242" s="216">
        <f>Kwh!F325/'Wws=-pro&amp;sup '!AA240</f>
        <v>0</v>
      </c>
      <c r="AB242" s="216">
        <f>Kwh!G325/'Wws=-pro&amp;sup '!AB240</f>
        <v>0</v>
      </c>
      <c r="AC242" s="216">
        <f>Kwh!H325/'Wws=-pro&amp;sup '!AC240</f>
        <v>0</v>
      </c>
      <c r="AD242" s="217" t="e">
        <f>Kwh!J325/'Wws=-pro&amp;sup '!AD240</f>
        <v>#DIV/0!</v>
      </c>
      <c r="AE242" s="217" t="e">
        <f>Kwh!K325/'Wws=-pro&amp;sup '!AE240</f>
        <v>#DIV/0!</v>
      </c>
      <c r="AF242" s="217" t="e">
        <f>Kwh!L325/'Wws=-pro&amp;sup '!AF240</f>
        <v>#DIV/0!</v>
      </c>
      <c r="AG242" s="217" t="e">
        <f>Kwh!M325/'Wws=-pro&amp;sup '!AG240</f>
        <v>#DIV/0!</v>
      </c>
      <c r="AH242" s="217" t="e">
        <f>Kwh!N325/'Wws=-pro&amp;sup '!AH240</f>
        <v>#DIV/0!</v>
      </c>
      <c r="AI242" s="217" t="e">
        <f>Kwh!O325/'Wws=-pro&amp;sup '!AI240</f>
        <v>#DIV/0!</v>
      </c>
      <c r="AJ242" s="217" t="e">
        <f>Kwh!P325/'Wws=-pro&amp;sup '!AJ240</f>
        <v>#DIV/0!</v>
      </c>
    </row>
    <row r="243" spans="1:36" x14ac:dyDescent="0.35">
      <c r="A243" s="21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</row>
    <row r="244" spans="1:36" ht="15.5" x14ac:dyDescent="0.35">
      <c r="A244" s="21"/>
      <c r="B244" s="218"/>
      <c r="C244" s="32"/>
      <c r="D244" s="218"/>
      <c r="E244" s="218"/>
      <c r="F244" s="218"/>
      <c r="G244" s="218"/>
      <c r="H244" s="220">
        <f>SUM(B243:H243)</f>
        <v>0</v>
      </c>
      <c r="I244" s="21"/>
      <c r="J244" s="21"/>
      <c r="K244" s="21"/>
      <c r="L244" s="67"/>
      <c r="M244" s="21"/>
      <c r="N244" s="21"/>
      <c r="O244" s="220">
        <f>SUM(I243:O243)</f>
        <v>0</v>
      </c>
      <c r="P244" s="21"/>
      <c r="Q244" s="21"/>
      <c r="R244" s="21"/>
      <c r="S244" s="219"/>
      <c r="T244" s="21"/>
      <c r="U244" s="21"/>
      <c r="V244" s="220">
        <f>SUM(P243:V243)</f>
        <v>0</v>
      </c>
      <c r="W244" s="21"/>
      <c r="X244" s="21"/>
      <c r="Y244" s="21"/>
      <c r="Z244" s="220"/>
      <c r="AA244" s="21"/>
      <c r="AB244" s="21"/>
      <c r="AC244" s="220">
        <f>SUM(W243:AC243)</f>
        <v>0</v>
      </c>
      <c r="AD244" s="21"/>
      <c r="AE244" s="21"/>
      <c r="AF244" s="21"/>
      <c r="AG244" s="21"/>
      <c r="AH244" s="21"/>
      <c r="AI244" s="21"/>
      <c r="AJ244" s="225">
        <f>SUM(AD243:AJ243)</f>
        <v>0</v>
      </c>
    </row>
    <row r="245" spans="1:36" ht="15.5" x14ac:dyDescent="0.35">
      <c r="A245" s="16"/>
      <c r="B245" s="64" t="s">
        <v>1613</v>
      </c>
      <c r="C245" s="64" t="s">
        <v>1614</v>
      </c>
      <c r="D245" s="64" t="s">
        <v>1615</v>
      </c>
      <c r="E245" s="64" t="s">
        <v>1616</v>
      </c>
      <c r="F245" s="64" t="s">
        <v>1617</v>
      </c>
      <c r="G245" s="64" t="s">
        <v>1618</v>
      </c>
      <c r="H245" s="64" t="s">
        <v>1619</v>
      </c>
      <c r="I245" s="64" t="s">
        <v>1620</v>
      </c>
      <c r="J245" s="64" t="s">
        <v>1621</v>
      </c>
      <c r="K245" s="64" t="s">
        <v>1656</v>
      </c>
      <c r="L245" s="64" t="s">
        <v>1657</v>
      </c>
      <c r="M245" s="64" t="s">
        <v>1658</v>
      </c>
      <c r="N245" s="64" t="s">
        <v>1659</v>
      </c>
      <c r="O245" s="64" t="s">
        <v>1660</v>
      </c>
      <c r="P245" s="64" t="s">
        <v>1661</v>
      </c>
      <c r="Q245" s="64" t="s">
        <v>1662</v>
      </c>
      <c r="R245" s="64" t="s">
        <v>1664</v>
      </c>
      <c r="S245" s="64" t="s">
        <v>1665</v>
      </c>
      <c r="T245" s="64" t="s">
        <v>1666</v>
      </c>
      <c r="U245" s="64" t="s">
        <v>1667</v>
      </c>
      <c r="V245" s="64" t="s">
        <v>1668</v>
      </c>
      <c r="W245" s="64" t="s">
        <v>1669</v>
      </c>
      <c r="X245" s="64" t="s">
        <v>1670</v>
      </c>
      <c r="Y245" s="64" t="s">
        <v>1702</v>
      </c>
      <c r="Z245" s="64" t="s">
        <v>1703</v>
      </c>
      <c r="AA245" s="64" t="s">
        <v>1704</v>
      </c>
      <c r="AB245" s="64" t="s">
        <v>1705</v>
      </c>
      <c r="AC245" s="64" t="s">
        <v>1706</v>
      </c>
      <c r="AD245" s="64" t="s">
        <v>1707</v>
      </c>
      <c r="AE245" s="64" t="s">
        <v>1708</v>
      </c>
      <c r="AF245" s="64" t="s">
        <v>1710</v>
      </c>
      <c r="AG245" s="64" t="s">
        <v>2211</v>
      </c>
      <c r="AH245" s="64" t="s">
        <v>2212</v>
      </c>
      <c r="AI245" s="64" t="s">
        <v>2213</v>
      </c>
      <c r="AJ245" s="64" t="s">
        <v>2214</v>
      </c>
    </row>
    <row r="246" spans="1:36" x14ac:dyDescent="0.35">
      <c r="A246" s="20" t="s">
        <v>3</v>
      </c>
      <c r="B246" s="28">
        <v>680</v>
      </c>
      <c r="C246" s="28">
        <v>682</v>
      </c>
      <c r="D246" s="28">
        <v>768</v>
      </c>
      <c r="E246" s="28">
        <v>632</v>
      </c>
      <c r="F246" s="28">
        <v>678</v>
      </c>
      <c r="G246" s="28">
        <v>665</v>
      </c>
      <c r="H246" s="23">
        <v>652</v>
      </c>
      <c r="I246" s="20">
        <v>671</v>
      </c>
      <c r="J246" s="20">
        <v>684</v>
      </c>
      <c r="K246" s="20">
        <v>679</v>
      </c>
      <c r="L246" s="20">
        <v>689</v>
      </c>
      <c r="M246" s="20">
        <v>692</v>
      </c>
      <c r="N246" s="20">
        <v>656</v>
      </c>
      <c r="O246" s="20">
        <v>731</v>
      </c>
      <c r="P246" s="20">
        <v>692</v>
      </c>
      <c r="Q246" s="20">
        <v>595</v>
      </c>
      <c r="R246" s="20">
        <v>680</v>
      </c>
      <c r="S246" s="20">
        <v>666</v>
      </c>
      <c r="T246" s="20">
        <v>6</v>
      </c>
      <c r="U246" s="20">
        <v>689</v>
      </c>
      <c r="V246" s="20">
        <v>472</v>
      </c>
      <c r="W246" s="20">
        <v>684</v>
      </c>
      <c r="X246" s="20">
        <v>660</v>
      </c>
      <c r="Y246" s="20">
        <v>678</v>
      </c>
      <c r="Z246" s="20">
        <v>681</v>
      </c>
      <c r="AA246" s="20">
        <v>668</v>
      </c>
      <c r="AB246" s="20">
        <v>680</v>
      </c>
      <c r="AC246" s="20">
        <v>686</v>
      </c>
      <c r="AD246" s="20">
        <v>660</v>
      </c>
      <c r="AE246" s="20">
        <v>621</v>
      </c>
      <c r="AF246" s="20">
        <v>623</v>
      </c>
      <c r="AG246" s="28">
        <v>678</v>
      </c>
      <c r="AH246" s="28">
        <v>711</v>
      </c>
      <c r="AI246" s="28">
        <v>666</v>
      </c>
      <c r="AJ246" s="28">
        <v>693</v>
      </c>
    </row>
    <row r="247" spans="1:36" x14ac:dyDescent="0.35">
      <c r="A247" s="20" t="s">
        <v>506</v>
      </c>
      <c r="B247" s="28">
        <v>396</v>
      </c>
      <c r="C247" s="28">
        <v>386</v>
      </c>
      <c r="D247" s="28">
        <v>452</v>
      </c>
      <c r="E247" s="28">
        <v>473</v>
      </c>
      <c r="F247" s="28">
        <v>428</v>
      </c>
      <c r="G247" s="28">
        <v>371</v>
      </c>
      <c r="H247" s="23">
        <v>460</v>
      </c>
      <c r="I247" s="20">
        <v>415</v>
      </c>
      <c r="J247" s="20">
        <v>187</v>
      </c>
      <c r="K247" s="20">
        <v>659</v>
      </c>
      <c r="L247" s="20">
        <v>427</v>
      </c>
      <c r="M247" s="20">
        <v>447</v>
      </c>
      <c r="N247" s="20">
        <v>298</v>
      </c>
      <c r="O247" s="20">
        <v>278</v>
      </c>
      <c r="P247" s="20">
        <v>384</v>
      </c>
      <c r="Q247" s="20">
        <v>341</v>
      </c>
      <c r="R247" s="20">
        <v>582</v>
      </c>
      <c r="S247" s="20">
        <v>548</v>
      </c>
      <c r="T247" s="20">
        <v>499</v>
      </c>
      <c r="U247" s="20">
        <v>565</v>
      </c>
      <c r="V247" s="20">
        <v>479</v>
      </c>
      <c r="W247" s="20">
        <v>488</v>
      </c>
      <c r="X247" s="20">
        <v>476</v>
      </c>
      <c r="Y247" s="20">
        <v>0</v>
      </c>
      <c r="Z247" s="20">
        <v>0</v>
      </c>
      <c r="AA247" s="20">
        <v>0</v>
      </c>
      <c r="AB247" s="20">
        <v>356</v>
      </c>
      <c r="AC247" s="20">
        <v>484</v>
      </c>
      <c r="AD247" s="20">
        <v>419</v>
      </c>
      <c r="AE247" s="20">
        <v>439</v>
      </c>
      <c r="AF247" s="20">
        <v>547</v>
      </c>
      <c r="AG247" s="28">
        <v>480</v>
      </c>
      <c r="AH247" s="28">
        <v>457</v>
      </c>
      <c r="AI247" s="28">
        <v>482</v>
      </c>
      <c r="AJ247" s="28">
        <v>460</v>
      </c>
    </row>
    <row r="248" spans="1:36" x14ac:dyDescent="0.35">
      <c r="A248" s="20" t="s">
        <v>507</v>
      </c>
      <c r="B248" s="28">
        <v>0</v>
      </c>
      <c r="C248" s="28">
        <v>0</v>
      </c>
      <c r="D248" s="28">
        <v>0</v>
      </c>
      <c r="E248" s="28">
        <v>0</v>
      </c>
      <c r="F248" s="28">
        <v>0</v>
      </c>
      <c r="G248" s="28">
        <v>0</v>
      </c>
      <c r="H248" s="23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0">
        <v>0</v>
      </c>
      <c r="AG248" s="28">
        <v>0</v>
      </c>
      <c r="AH248" s="28">
        <v>0</v>
      </c>
      <c r="AI248" s="28">
        <v>0</v>
      </c>
      <c r="AJ248" s="28">
        <v>0</v>
      </c>
    </row>
    <row r="249" spans="1:36" x14ac:dyDescent="0.35">
      <c r="A249" s="20" t="s">
        <v>508</v>
      </c>
      <c r="B249" s="28">
        <v>1057</v>
      </c>
      <c r="C249" s="28">
        <v>795</v>
      </c>
      <c r="D249" s="28">
        <v>1022</v>
      </c>
      <c r="E249" s="28">
        <v>1196</v>
      </c>
      <c r="F249" s="28">
        <v>1282</v>
      </c>
      <c r="G249" s="23">
        <v>930</v>
      </c>
      <c r="H249" s="28">
        <v>1241</v>
      </c>
      <c r="I249" s="20">
        <v>1161</v>
      </c>
      <c r="J249" s="20">
        <v>1006</v>
      </c>
      <c r="K249" s="20">
        <v>1244</v>
      </c>
      <c r="L249" s="20">
        <v>1647</v>
      </c>
      <c r="M249" s="20">
        <v>1623</v>
      </c>
      <c r="N249" s="20">
        <v>1568</v>
      </c>
      <c r="O249" s="20">
        <v>1357</v>
      </c>
      <c r="P249" s="20">
        <v>865</v>
      </c>
      <c r="Q249" s="20">
        <v>1331</v>
      </c>
      <c r="R249" s="20">
        <v>1260</v>
      </c>
      <c r="S249" s="20">
        <v>1335</v>
      </c>
      <c r="T249" s="20">
        <v>1401</v>
      </c>
      <c r="U249" s="20">
        <v>1737</v>
      </c>
      <c r="V249" s="20">
        <v>1105</v>
      </c>
      <c r="W249" s="20">
        <v>1283</v>
      </c>
      <c r="X249" s="20">
        <v>1553</v>
      </c>
      <c r="Y249" s="20">
        <v>1466</v>
      </c>
      <c r="Z249" s="20">
        <v>1834</v>
      </c>
      <c r="AA249" s="20">
        <v>1484</v>
      </c>
      <c r="AB249" s="20">
        <v>1768</v>
      </c>
      <c r="AC249" s="20">
        <v>1575</v>
      </c>
      <c r="AD249" s="20">
        <v>1110</v>
      </c>
      <c r="AE249" s="20">
        <v>268</v>
      </c>
      <c r="AF249" s="20">
        <v>1186</v>
      </c>
      <c r="AG249" s="28">
        <v>1153</v>
      </c>
      <c r="AH249" s="28">
        <v>1261</v>
      </c>
      <c r="AI249" s="28">
        <v>1850</v>
      </c>
      <c r="AJ249" s="28">
        <v>1195</v>
      </c>
    </row>
    <row r="250" spans="1:36" x14ac:dyDescent="0.35">
      <c r="A250" s="20" t="s">
        <v>11</v>
      </c>
      <c r="B250" s="215">
        <f>SUM(B246:B249)</f>
        <v>2133</v>
      </c>
      <c r="C250" s="215">
        <f>SUM(C246:C249)</f>
        <v>1863</v>
      </c>
      <c r="D250" s="215">
        <f>D249+D248+D247+D246</f>
        <v>2242</v>
      </c>
      <c r="E250" s="215">
        <f t="shared" ref="E250:AE250" si="46">SUM(E246:E249)</f>
        <v>2301</v>
      </c>
      <c r="F250" s="215">
        <f t="shared" si="46"/>
        <v>2388</v>
      </c>
      <c r="G250" s="215">
        <f t="shared" si="46"/>
        <v>1966</v>
      </c>
      <c r="H250" s="215">
        <f t="shared" si="46"/>
        <v>2353</v>
      </c>
      <c r="I250" s="215">
        <f t="shared" si="46"/>
        <v>2247</v>
      </c>
      <c r="J250" s="215">
        <f t="shared" si="46"/>
        <v>1877</v>
      </c>
      <c r="K250" s="215">
        <f t="shared" si="46"/>
        <v>2582</v>
      </c>
      <c r="L250" s="215">
        <f t="shared" si="46"/>
        <v>2763</v>
      </c>
      <c r="M250" s="215">
        <f t="shared" si="46"/>
        <v>2762</v>
      </c>
      <c r="N250" s="215">
        <f t="shared" si="46"/>
        <v>2522</v>
      </c>
      <c r="O250" s="215">
        <f t="shared" si="46"/>
        <v>2366</v>
      </c>
      <c r="P250" s="215">
        <f t="shared" si="46"/>
        <v>1941</v>
      </c>
      <c r="Q250" s="215">
        <f t="shared" si="46"/>
        <v>2267</v>
      </c>
      <c r="R250" s="215">
        <f t="shared" si="46"/>
        <v>2522</v>
      </c>
      <c r="S250" s="215">
        <f t="shared" si="46"/>
        <v>2549</v>
      </c>
      <c r="T250" s="215">
        <f t="shared" si="46"/>
        <v>1906</v>
      </c>
      <c r="U250" s="215">
        <f t="shared" si="46"/>
        <v>2991</v>
      </c>
      <c r="V250" s="215">
        <f t="shared" si="46"/>
        <v>2056</v>
      </c>
      <c r="W250" s="215">
        <f t="shared" si="46"/>
        <v>2455</v>
      </c>
      <c r="X250" s="215">
        <f t="shared" si="46"/>
        <v>2689</v>
      </c>
      <c r="Y250" s="215">
        <f t="shared" si="46"/>
        <v>2144</v>
      </c>
      <c r="Z250" s="215">
        <f t="shared" si="46"/>
        <v>2515</v>
      </c>
      <c r="AA250" s="215">
        <f t="shared" si="46"/>
        <v>2152</v>
      </c>
      <c r="AB250" s="215">
        <f t="shared" si="46"/>
        <v>2804</v>
      </c>
      <c r="AC250" s="215">
        <f t="shared" si="46"/>
        <v>2745</v>
      </c>
      <c r="AD250" s="215">
        <f t="shared" si="46"/>
        <v>2189</v>
      </c>
      <c r="AE250" s="215">
        <f t="shared" si="46"/>
        <v>1328</v>
      </c>
      <c r="AF250" s="215">
        <f>SUM(AF246:AF249)</f>
        <v>2356</v>
      </c>
      <c r="AG250" s="215">
        <f>SUM(AG246:AG249)</f>
        <v>2311</v>
      </c>
      <c r="AH250" s="215">
        <f>SUM(AH246:AH249)</f>
        <v>2429</v>
      </c>
      <c r="AI250" s="215">
        <f>AI249+AI248+AI247+AI246</f>
        <v>2998</v>
      </c>
      <c r="AJ250" s="215">
        <f>SUM(AJ246:AJ249)</f>
        <v>2348</v>
      </c>
    </row>
    <row r="251" spans="1:36" x14ac:dyDescent="0.35">
      <c r="A251" s="20"/>
      <c r="B251" s="40"/>
      <c r="C251" s="40"/>
      <c r="D251" s="40"/>
      <c r="E251" s="40"/>
      <c r="F251" s="40"/>
      <c r="G251" s="40"/>
      <c r="H251" s="223">
        <f>SUM(B250:H250)</f>
        <v>15246</v>
      </c>
      <c r="I251" s="40"/>
      <c r="J251" s="40"/>
      <c r="K251" s="40"/>
      <c r="L251" s="40"/>
      <c r="M251" s="20"/>
      <c r="N251" s="20"/>
      <c r="O251" s="223">
        <f>SUM(I250:O250)</f>
        <v>17119</v>
      </c>
      <c r="P251" s="20"/>
      <c r="Q251" s="20"/>
      <c r="R251" s="20"/>
      <c r="S251" s="124"/>
      <c r="T251" s="20"/>
      <c r="U251" s="20"/>
      <c r="V251" s="223">
        <f>SUM(P250:V250)</f>
        <v>16232</v>
      </c>
      <c r="W251" s="20"/>
      <c r="X251" s="20"/>
      <c r="Y251" s="20"/>
      <c r="Z251" s="124"/>
      <c r="AA251" s="20"/>
      <c r="AB251" s="20"/>
      <c r="AC251" s="223">
        <f>SUM(W250:AC250)</f>
        <v>17504</v>
      </c>
      <c r="AD251" s="20"/>
      <c r="AE251" s="20"/>
      <c r="AF251" s="20"/>
      <c r="AG251" s="40"/>
      <c r="AH251" s="40"/>
      <c r="AI251" s="40"/>
      <c r="AJ251" s="40">
        <f>SUM(AD250:AJ250)</f>
        <v>15959</v>
      </c>
    </row>
    <row r="252" spans="1:36" x14ac:dyDescent="0.35">
      <c r="A252" s="20" t="s">
        <v>155</v>
      </c>
      <c r="B252" s="189">
        <f>Kwh!J299/'Wws=-pro&amp;sup '!B250</f>
        <v>0</v>
      </c>
      <c r="C252" s="189">
        <f>Kwh!K299/'Wws=-pro&amp;sup '!C250</f>
        <v>0</v>
      </c>
      <c r="D252" s="189">
        <f>Kwh!L299/'Wws=-pro&amp;sup '!D250</f>
        <v>0</v>
      </c>
      <c r="E252" s="189">
        <f>Kwh!M299/'Wws=-pro&amp;sup '!E250</f>
        <v>0</v>
      </c>
      <c r="F252" s="189">
        <f>Kwh!N299/'Wws=-pro&amp;sup '!F250</f>
        <v>0</v>
      </c>
      <c r="G252" s="189">
        <f>Kwh!O299/'Wws=-pro&amp;sup '!G250</f>
        <v>0</v>
      </c>
      <c r="H252" s="189">
        <f>Kwh!P299/'Wws=-pro&amp;sup '!H250</f>
        <v>0</v>
      </c>
      <c r="I252" s="189">
        <f>Kwh!B317/'Wws=-pro&amp;sup '!I250</f>
        <v>0</v>
      </c>
      <c r="J252" s="189">
        <f>Kwh!C317/'Wws=-pro&amp;sup '!J250</f>
        <v>0</v>
      </c>
      <c r="K252" s="189">
        <f>Kwh!D317/'Wws=-pro&amp;sup '!K250</f>
        <v>0</v>
      </c>
      <c r="L252" s="189">
        <f>Kwh!E317/'Wws=-pro&amp;sup '!L250</f>
        <v>0</v>
      </c>
      <c r="M252" s="189">
        <f>Kwh!F317/'Wws=-pro&amp;sup '!M250</f>
        <v>0</v>
      </c>
      <c r="N252" s="189">
        <f>Kwh!G317/'Wws=-pro&amp;sup '!N250</f>
        <v>0</v>
      </c>
      <c r="O252" s="189">
        <f>Kwh!H317/'Wws=-pro&amp;sup '!O250</f>
        <v>0</v>
      </c>
      <c r="P252" s="189">
        <f>Kwh!J317/'Wws=-pro&amp;sup '!P250</f>
        <v>0</v>
      </c>
      <c r="Q252" s="189">
        <f>Kwh!K317/'Wws=-pro&amp;sup '!Q250</f>
        <v>0</v>
      </c>
      <c r="R252" s="189">
        <f>Kwh!L317/'Wws=-pro&amp;sup '!R250</f>
        <v>0</v>
      </c>
      <c r="S252" s="189">
        <f>Kwh!M317/'Wws=-pro&amp;sup '!S250</f>
        <v>0</v>
      </c>
      <c r="T252" s="189">
        <f>Kwh!N317/'Wws=-pro&amp;sup '!T250</f>
        <v>0</v>
      </c>
      <c r="U252" s="189">
        <f>Kwh!O317/'Wws=-pro&amp;sup '!U250</f>
        <v>0</v>
      </c>
      <c r="V252" s="189">
        <f>Kwh!P317/'Wws=-pro&amp;sup '!V250</f>
        <v>0</v>
      </c>
      <c r="W252" s="216">
        <f>Kwh!B335/'Wws=-pro&amp;sup '!W250</f>
        <v>0</v>
      </c>
      <c r="X252" s="216">
        <f>Kwh!C335/'Wws=-pro&amp;sup '!X250</f>
        <v>0</v>
      </c>
      <c r="Y252" s="216">
        <f>Kwh!D335/'Wws=-pro&amp;sup '!Y250</f>
        <v>0</v>
      </c>
      <c r="Z252" s="216">
        <f>Kwh!E335/'Wws=-pro&amp;sup '!Z250</f>
        <v>0</v>
      </c>
      <c r="AA252" s="216">
        <f>Kwh!F335/'Wws=-pro&amp;sup '!AA250</f>
        <v>0</v>
      </c>
      <c r="AB252" s="216">
        <f>Kwh!G335/'Wws=-pro&amp;sup '!AB250</f>
        <v>0</v>
      </c>
      <c r="AC252" s="216">
        <f>Kwh!H335/'Wws=-pro&amp;sup '!AC250</f>
        <v>0</v>
      </c>
      <c r="AD252" s="217">
        <f>Kwh!J335/'Wws=-pro&amp;sup '!AD250</f>
        <v>0</v>
      </c>
      <c r="AE252" s="217">
        <f>Kwh!K335/'Wws=-pro&amp;sup '!AE250</f>
        <v>0</v>
      </c>
      <c r="AF252" s="217">
        <f>Kwh!L335/'Wws=-pro&amp;sup '!AF250</f>
        <v>0</v>
      </c>
      <c r="AG252" s="217">
        <f>Kwh!M335/'Wws=-pro&amp;sup '!AG250</f>
        <v>0</v>
      </c>
      <c r="AH252" s="217">
        <f>Kwh!N335/'Wws=-pro&amp;sup '!AH250</f>
        <v>0</v>
      </c>
      <c r="AI252" s="217">
        <f>Kwh!O335/'Wws=-pro&amp;sup '!AI250</f>
        <v>0</v>
      </c>
      <c r="AJ252" s="217">
        <f>Kwh!P335/'Wws=-pro&amp;sup '!AJ250</f>
        <v>0</v>
      </c>
    </row>
    <row r="253" spans="1:36" x14ac:dyDescent="0.35">
      <c r="A253" s="21"/>
      <c r="B253" s="218">
        <f>B250+production!J302+production!J304</f>
        <v>12491</v>
      </c>
      <c r="C253" s="218">
        <f>C250+production!K302+production!K304</f>
        <v>10399</v>
      </c>
      <c r="D253" s="218">
        <f>D250+production!L302+production!L304</f>
        <v>9551</v>
      </c>
      <c r="E253" s="218">
        <f>E250+production!M302+production!M304</f>
        <v>11122</v>
      </c>
      <c r="F253" s="218">
        <f>F250+production!N302+production!N304</f>
        <v>12025</v>
      </c>
      <c r="G253" s="218">
        <f>G250+production!O302+production!O304</f>
        <v>10471</v>
      </c>
      <c r="H253" s="218">
        <f>H250+production!P302+production!P304</f>
        <v>9962</v>
      </c>
      <c r="I253" s="218">
        <f>I250+production!B321+production!B323</f>
        <v>9114</v>
      </c>
      <c r="J253" s="218">
        <f>J250+production!C321+production!C323</f>
        <v>9594</v>
      </c>
      <c r="K253" s="218">
        <f>K250+production!D321+production!D323</f>
        <v>10139</v>
      </c>
      <c r="L253" s="218">
        <f>L250+production!E321+production!E323</f>
        <v>11200</v>
      </c>
      <c r="M253" s="218">
        <f>M250+production!F321+production!F323</f>
        <v>12367</v>
      </c>
      <c r="N253" s="218">
        <f>N250+production!G321+production!G323</f>
        <v>11785</v>
      </c>
      <c r="O253" s="218">
        <f>O250+production!H321+production!H323</f>
        <v>10268</v>
      </c>
      <c r="P253" s="67">
        <f>P250+production!J321+production!J323</f>
        <v>11137</v>
      </c>
      <c r="Q253" s="67">
        <f>Q250+production!K321+production!K323</f>
        <v>9670</v>
      </c>
      <c r="R253" s="67">
        <f>R250+production!L321+production!L323</f>
        <v>9479</v>
      </c>
      <c r="S253" s="67">
        <f>S250+production!M321+production!M323</f>
        <v>12483</v>
      </c>
      <c r="T253" s="67">
        <f>T250+production!N321+production!N323</f>
        <v>11373</v>
      </c>
      <c r="U253" s="67">
        <f>U250+production!O321+production!O323</f>
        <v>11982</v>
      </c>
      <c r="V253" s="67">
        <f>V250+production!P321+production!P323</f>
        <v>9593</v>
      </c>
      <c r="W253" s="67">
        <f>W250+production!B340+production!B342</f>
        <v>4245</v>
      </c>
      <c r="X253" s="67">
        <f>X250+production!C340+production!C342</f>
        <v>4489</v>
      </c>
      <c r="Y253" s="67">
        <f>Y250+production!D340+production!D342</f>
        <v>3824</v>
      </c>
      <c r="Z253" s="67">
        <f>Z250+production!E340+production!E342</f>
        <v>4255</v>
      </c>
      <c r="AA253" s="67">
        <f>AA250+production!F340+production!F342</f>
        <v>3947</v>
      </c>
      <c r="AB253" s="67">
        <f>AB250+production!G340+production!G342</f>
        <v>4788</v>
      </c>
      <c r="AC253" s="67">
        <f>AC250+production!H340+production!H342</f>
        <v>4507</v>
      </c>
      <c r="AD253" s="67">
        <f>AD250+production!J340+production!J342</f>
        <v>3869</v>
      </c>
      <c r="AE253" s="67">
        <f>AE250+production!K340+production!K342</f>
        <v>2926</v>
      </c>
      <c r="AF253" s="67">
        <f>AF250+production!L340+production!L342</f>
        <v>4004</v>
      </c>
      <c r="AG253" s="67">
        <f>AG250+production!M340+production!M342</f>
        <v>4161</v>
      </c>
      <c r="AH253" s="67">
        <f>AH250+production!N340+production!N342</f>
        <v>4055</v>
      </c>
      <c r="AI253" s="67">
        <f>AI250+production!O340+production!O342</f>
        <v>4778</v>
      </c>
      <c r="AJ253" s="67">
        <f>AJ250+production!P340+production!P342</f>
        <v>4125</v>
      </c>
    </row>
    <row r="254" spans="1:36" ht="15.5" x14ac:dyDescent="0.35">
      <c r="A254" s="21"/>
      <c r="B254" s="218"/>
      <c r="C254" s="32"/>
      <c r="D254" s="218"/>
      <c r="E254" s="218"/>
      <c r="F254" s="218"/>
      <c r="G254" s="218"/>
      <c r="H254" s="220">
        <f>SUM(B253:H253)</f>
        <v>76021</v>
      </c>
      <c r="I254" s="21"/>
      <c r="J254" s="21"/>
      <c r="K254" s="21"/>
      <c r="L254" s="67"/>
      <c r="M254" s="21"/>
      <c r="N254" s="21"/>
      <c r="O254" s="220">
        <f>SUM(I253:O253)</f>
        <v>74467</v>
      </c>
      <c r="P254" s="21"/>
      <c r="Q254" s="21"/>
      <c r="R254" s="21"/>
      <c r="S254" s="219"/>
      <c r="T254" s="21"/>
      <c r="U254" s="21"/>
      <c r="V254" s="220">
        <f>SUM(P253:V253)</f>
        <v>75717</v>
      </c>
      <c r="W254" s="21"/>
      <c r="X254" s="21"/>
      <c r="Y254" s="21"/>
      <c r="Z254" s="220"/>
      <c r="AA254" s="21"/>
      <c r="AB254" s="21"/>
      <c r="AC254" s="220">
        <f>SUM(W253:AC253)</f>
        <v>30055</v>
      </c>
      <c r="AD254" s="21"/>
      <c r="AE254" s="21"/>
      <c r="AF254" s="21"/>
      <c r="AG254" s="21"/>
      <c r="AH254" s="21"/>
      <c r="AI254" s="21"/>
      <c r="AJ254" s="225">
        <f>SUM(AD253:AJ253)</f>
        <v>27918</v>
      </c>
    </row>
    <row r="256" spans="1:36" ht="15.5" x14ac:dyDescent="0.35">
      <c r="A256" s="16" t="s">
        <v>2301</v>
      </c>
      <c r="B256" s="64" t="s">
        <v>2273</v>
      </c>
      <c r="C256" s="64" t="s">
        <v>2276</v>
      </c>
      <c r="D256" s="64" t="s">
        <v>2277</v>
      </c>
      <c r="E256" s="64" t="s">
        <v>2278</v>
      </c>
      <c r="F256" s="64" t="s">
        <v>2279</v>
      </c>
      <c r="G256" s="64" t="s">
        <v>2280</v>
      </c>
      <c r="H256" s="64" t="s">
        <v>2281</v>
      </c>
      <c r="I256" s="64" t="s">
        <v>2282</v>
      </c>
      <c r="J256" s="64" t="s">
        <v>2284</v>
      </c>
      <c r="K256" s="64" t="s">
        <v>2285</v>
      </c>
      <c r="L256" s="64" t="s">
        <v>2286</v>
      </c>
      <c r="M256" s="64" t="s">
        <v>2287</v>
      </c>
      <c r="N256" s="64" t="s">
        <v>2288</v>
      </c>
      <c r="O256" s="64" t="s">
        <v>2289</v>
      </c>
      <c r="P256" s="64" t="s">
        <v>2290</v>
      </c>
      <c r="Q256" s="64" t="s">
        <v>2292</v>
      </c>
      <c r="R256" s="64" t="s">
        <v>2293</v>
      </c>
      <c r="S256" s="64" t="s">
        <v>2294</v>
      </c>
      <c r="T256" s="64" t="s">
        <v>2295</v>
      </c>
      <c r="U256" s="64" t="s">
        <v>2296</v>
      </c>
      <c r="V256" s="64" t="s">
        <v>2297</v>
      </c>
      <c r="W256" s="64" t="s">
        <v>2298</v>
      </c>
      <c r="X256" s="64" t="s">
        <v>2299</v>
      </c>
      <c r="Y256" s="64" t="s">
        <v>2300</v>
      </c>
      <c r="Z256" s="64" t="s">
        <v>463</v>
      </c>
      <c r="AA256" s="64" t="s">
        <v>464</v>
      </c>
      <c r="AB256" s="64" t="s">
        <v>465</v>
      </c>
      <c r="AC256" s="64" t="s">
        <v>466</v>
      </c>
      <c r="AD256" s="64" t="s">
        <v>467</v>
      </c>
      <c r="AE256" s="64" t="s">
        <v>468</v>
      </c>
      <c r="AF256" s="64" t="s">
        <v>469</v>
      </c>
      <c r="AG256" s="64" t="s">
        <v>537</v>
      </c>
      <c r="AH256" s="64" t="s">
        <v>538</v>
      </c>
      <c r="AI256" s="64" t="s">
        <v>539</v>
      </c>
      <c r="AJ256" s="64" t="s">
        <v>540</v>
      </c>
    </row>
    <row r="257" spans="1:36" x14ac:dyDescent="0.35">
      <c r="A257" s="20" t="s">
        <v>3</v>
      </c>
      <c r="B257" s="28">
        <v>653</v>
      </c>
      <c r="C257" s="28">
        <v>657</v>
      </c>
      <c r="D257" s="28">
        <v>661</v>
      </c>
      <c r="E257" s="28">
        <v>656</v>
      </c>
      <c r="F257" s="28">
        <v>738</v>
      </c>
      <c r="G257" s="28">
        <v>674</v>
      </c>
      <c r="H257" s="23">
        <v>667</v>
      </c>
      <c r="I257" s="20">
        <v>632</v>
      </c>
      <c r="J257" s="20">
        <v>715</v>
      </c>
      <c r="K257" s="20">
        <v>677</v>
      </c>
      <c r="L257" s="20">
        <v>673</v>
      </c>
      <c r="M257" s="20">
        <v>661</v>
      </c>
      <c r="N257" s="20">
        <v>631</v>
      </c>
      <c r="O257" s="20">
        <v>726</v>
      </c>
      <c r="P257" s="20">
        <v>611</v>
      </c>
      <c r="Q257" s="20">
        <v>699</v>
      </c>
      <c r="R257" s="20">
        <v>680</v>
      </c>
      <c r="S257" s="20">
        <v>581</v>
      </c>
      <c r="T257" s="20">
        <v>553</v>
      </c>
      <c r="U257" s="20">
        <v>680</v>
      </c>
      <c r="V257" s="20">
        <v>687</v>
      </c>
      <c r="W257" s="20">
        <v>677</v>
      </c>
      <c r="X257" s="20">
        <v>679</v>
      </c>
      <c r="Y257" s="20">
        <v>675</v>
      </c>
      <c r="Z257" s="20">
        <v>679</v>
      </c>
      <c r="AA257" s="20">
        <v>677</v>
      </c>
      <c r="AB257" s="20">
        <v>676</v>
      </c>
      <c r="AC257" s="20">
        <v>679</v>
      </c>
      <c r="AD257" s="20">
        <v>671</v>
      </c>
      <c r="AE257" s="20">
        <v>677</v>
      </c>
      <c r="AF257" s="20">
        <v>621</v>
      </c>
      <c r="AG257" s="28">
        <v>685</v>
      </c>
      <c r="AH257" s="28">
        <v>680</v>
      </c>
      <c r="AI257" s="28">
        <v>617</v>
      </c>
      <c r="AJ257" s="28">
        <v>684</v>
      </c>
    </row>
    <row r="258" spans="1:36" x14ac:dyDescent="0.35">
      <c r="A258" s="20" t="s">
        <v>506</v>
      </c>
      <c r="B258" s="28">
        <v>454</v>
      </c>
      <c r="C258" s="28">
        <v>440</v>
      </c>
      <c r="D258" s="28">
        <v>435</v>
      </c>
      <c r="E258" s="28">
        <v>392</v>
      </c>
      <c r="F258" s="28">
        <v>319</v>
      </c>
      <c r="G258" s="28">
        <v>461</v>
      </c>
      <c r="H258" s="23">
        <v>414</v>
      </c>
      <c r="I258" s="20">
        <v>331</v>
      </c>
      <c r="J258" s="20">
        <v>403</v>
      </c>
      <c r="K258" s="20">
        <v>477</v>
      </c>
      <c r="L258" s="20">
        <v>441</v>
      </c>
      <c r="M258" s="20">
        <v>366</v>
      </c>
      <c r="N258" s="20">
        <v>336</v>
      </c>
      <c r="O258" s="20">
        <v>355</v>
      </c>
      <c r="P258" s="20">
        <v>344</v>
      </c>
      <c r="Q258" s="20">
        <v>381</v>
      </c>
      <c r="R258" s="20">
        <v>439</v>
      </c>
      <c r="S258" s="20">
        <v>454</v>
      </c>
      <c r="T258" s="20">
        <v>300</v>
      </c>
      <c r="U258" s="20">
        <v>363</v>
      </c>
      <c r="V258" s="20">
        <v>369</v>
      </c>
      <c r="W258" s="20">
        <v>350</v>
      </c>
      <c r="X258" s="20">
        <v>319</v>
      </c>
      <c r="Y258" s="20">
        <v>369</v>
      </c>
      <c r="Z258" s="20">
        <v>358</v>
      </c>
      <c r="AA258" s="20">
        <v>449</v>
      </c>
      <c r="AB258" s="20">
        <v>502</v>
      </c>
      <c r="AC258" s="20">
        <v>500</v>
      </c>
      <c r="AD258" s="20">
        <v>377</v>
      </c>
      <c r="AE258" s="20">
        <v>449</v>
      </c>
      <c r="AF258" s="20">
        <v>327</v>
      </c>
      <c r="AG258" s="28">
        <v>533</v>
      </c>
      <c r="AH258" s="28">
        <v>453</v>
      </c>
      <c r="AI258" s="28">
        <v>463</v>
      </c>
      <c r="AJ258" s="28">
        <v>348</v>
      </c>
    </row>
    <row r="259" spans="1:36" x14ac:dyDescent="0.35">
      <c r="A259" s="20" t="s">
        <v>507</v>
      </c>
      <c r="B259" s="28">
        <v>0</v>
      </c>
      <c r="C259" s="28">
        <v>0</v>
      </c>
      <c r="D259" s="28">
        <v>0</v>
      </c>
      <c r="E259" s="28">
        <v>0</v>
      </c>
      <c r="F259" s="28">
        <v>0</v>
      </c>
      <c r="G259" s="28">
        <v>0</v>
      </c>
      <c r="H259" s="23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  <c r="AC259" s="20">
        <v>0</v>
      </c>
      <c r="AD259" s="20">
        <v>0</v>
      </c>
      <c r="AE259" s="20">
        <v>0</v>
      </c>
      <c r="AF259" s="20">
        <v>0</v>
      </c>
      <c r="AG259" s="28">
        <v>0</v>
      </c>
      <c r="AH259" s="28">
        <v>0</v>
      </c>
      <c r="AI259" s="28">
        <v>0</v>
      </c>
      <c r="AJ259" s="28">
        <v>0</v>
      </c>
    </row>
    <row r="260" spans="1:36" x14ac:dyDescent="0.35">
      <c r="A260" s="20" t="s">
        <v>508</v>
      </c>
      <c r="B260" s="28">
        <v>1797</v>
      </c>
      <c r="C260" s="28">
        <v>1126</v>
      </c>
      <c r="D260" s="28">
        <v>1114</v>
      </c>
      <c r="E260" s="28">
        <v>462</v>
      </c>
      <c r="F260" s="28">
        <v>1004</v>
      </c>
      <c r="G260" s="23">
        <v>1780</v>
      </c>
      <c r="H260" s="28">
        <v>1270</v>
      </c>
      <c r="I260" s="20">
        <v>1535</v>
      </c>
      <c r="J260" s="20">
        <v>1815</v>
      </c>
      <c r="K260" s="20">
        <v>1454</v>
      </c>
      <c r="L260" s="20">
        <v>1367</v>
      </c>
      <c r="M260" s="20">
        <v>1428</v>
      </c>
      <c r="N260" s="20">
        <v>958</v>
      </c>
      <c r="O260" s="20">
        <v>939</v>
      </c>
      <c r="P260" s="20">
        <v>1701</v>
      </c>
      <c r="Q260" s="20">
        <v>1189</v>
      </c>
      <c r="R260" s="20">
        <v>1026</v>
      </c>
      <c r="S260" s="20">
        <v>955</v>
      </c>
      <c r="T260" s="20">
        <v>792</v>
      </c>
      <c r="U260" s="20">
        <v>1716</v>
      </c>
      <c r="V260" s="20">
        <v>1295</v>
      </c>
      <c r="W260" s="20">
        <v>981</v>
      </c>
      <c r="X260" s="20">
        <v>1220</v>
      </c>
      <c r="Y260" s="20">
        <v>1562</v>
      </c>
      <c r="Z260" s="20">
        <v>1441</v>
      </c>
      <c r="AA260" s="20">
        <v>1246</v>
      </c>
      <c r="AB260" s="20">
        <v>1032</v>
      </c>
      <c r="AC260" s="20">
        <v>1460</v>
      </c>
      <c r="AD260" s="20">
        <v>702</v>
      </c>
      <c r="AE260" s="20">
        <v>1246</v>
      </c>
      <c r="AF260" s="20">
        <v>1144</v>
      </c>
      <c r="AG260" s="28">
        <v>1111</v>
      </c>
      <c r="AH260" s="28">
        <v>1401</v>
      </c>
      <c r="AI260" s="28">
        <v>666</v>
      </c>
      <c r="AJ260" s="28">
        <v>684</v>
      </c>
    </row>
    <row r="261" spans="1:36" x14ac:dyDescent="0.35">
      <c r="A261" s="20" t="s">
        <v>11</v>
      </c>
      <c r="B261" s="215">
        <f>SUM(B257:B260)</f>
        <v>2904</v>
      </c>
      <c r="C261" s="215">
        <f t="shared" ref="C261:Q261" si="47">SUM(C257:C260)</f>
        <v>2223</v>
      </c>
      <c r="D261" s="215">
        <f t="shared" si="47"/>
        <v>2210</v>
      </c>
      <c r="E261" s="215">
        <f t="shared" si="47"/>
        <v>1510</v>
      </c>
      <c r="F261" s="215">
        <f t="shared" si="47"/>
        <v>2061</v>
      </c>
      <c r="G261" s="215">
        <f t="shared" si="47"/>
        <v>2915</v>
      </c>
      <c r="H261" s="215">
        <f t="shared" si="47"/>
        <v>2351</v>
      </c>
      <c r="I261" s="215">
        <f t="shared" si="47"/>
        <v>2498</v>
      </c>
      <c r="J261" s="215">
        <f t="shared" si="47"/>
        <v>2933</v>
      </c>
      <c r="K261" s="215">
        <f t="shared" si="47"/>
        <v>2608</v>
      </c>
      <c r="L261" s="215">
        <f t="shared" si="47"/>
        <v>2481</v>
      </c>
      <c r="M261" s="215">
        <f t="shared" si="47"/>
        <v>2455</v>
      </c>
      <c r="N261" s="215">
        <f t="shared" si="47"/>
        <v>1925</v>
      </c>
      <c r="O261" s="215">
        <f t="shared" si="47"/>
        <v>2020</v>
      </c>
      <c r="P261" s="215">
        <f t="shared" si="47"/>
        <v>2656</v>
      </c>
      <c r="Q261" s="215">
        <f t="shared" si="47"/>
        <v>2269</v>
      </c>
      <c r="R261" s="215">
        <v>2145</v>
      </c>
      <c r="S261" s="215">
        <v>1990</v>
      </c>
      <c r="T261" s="215">
        <v>1645</v>
      </c>
      <c r="U261" s="215">
        <v>2759</v>
      </c>
      <c r="V261" s="215">
        <v>2351</v>
      </c>
      <c r="W261" s="215">
        <v>2008</v>
      </c>
      <c r="X261" s="215">
        <v>2218</v>
      </c>
      <c r="Y261" s="215">
        <f t="shared" ref="Y261:AJ261" si="48">SUM(Y257:Y260)</f>
        <v>2606</v>
      </c>
      <c r="Z261" s="215">
        <f>SUM(Z257:Z260)</f>
        <v>2478</v>
      </c>
      <c r="AA261" s="215">
        <f t="shared" si="48"/>
        <v>2372</v>
      </c>
      <c r="AB261" s="215">
        <f t="shared" si="48"/>
        <v>2210</v>
      </c>
      <c r="AC261" s="215">
        <f t="shared" si="48"/>
        <v>2639</v>
      </c>
      <c r="AD261" s="215">
        <f>SUM(AD257:AD260)</f>
        <v>1750</v>
      </c>
      <c r="AE261" s="215">
        <f t="shared" si="48"/>
        <v>2372</v>
      </c>
      <c r="AF261" s="215">
        <f t="shared" si="48"/>
        <v>2092</v>
      </c>
      <c r="AG261" s="215">
        <f t="shared" si="48"/>
        <v>2329</v>
      </c>
      <c r="AH261" s="215">
        <f t="shared" si="48"/>
        <v>2534</v>
      </c>
      <c r="AI261" s="215">
        <f t="shared" si="48"/>
        <v>1746</v>
      </c>
      <c r="AJ261" s="215">
        <f t="shared" si="48"/>
        <v>1716</v>
      </c>
    </row>
    <row r="262" spans="1:36" x14ac:dyDescent="0.35">
      <c r="A262" s="20"/>
      <c r="B262" s="40"/>
      <c r="C262" s="40"/>
      <c r="D262" s="40"/>
      <c r="E262" s="40"/>
      <c r="F262" s="40"/>
      <c r="G262" s="40"/>
      <c r="H262" s="223">
        <f>SUM(B261:H261)</f>
        <v>16174</v>
      </c>
      <c r="I262" s="40"/>
      <c r="J262" s="40"/>
      <c r="K262" s="40"/>
      <c r="L262" s="40"/>
      <c r="M262" s="20"/>
      <c r="N262" s="20"/>
      <c r="O262" s="223">
        <f>SUM(I261:O261)</f>
        <v>16920</v>
      </c>
      <c r="P262" s="20"/>
      <c r="Q262" s="20"/>
      <c r="R262" s="20"/>
      <c r="S262" s="124"/>
      <c r="T262" s="20"/>
      <c r="U262" s="20"/>
      <c r="V262" s="223"/>
      <c r="W262" s="20"/>
      <c r="X262" s="20"/>
      <c r="Y262" s="20"/>
      <c r="Z262" s="124"/>
      <c r="AA262" s="20"/>
      <c r="AB262" s="20"/>
      <c r="AC262" s="223"/>
      <c r="AD262" s="20"/>
      <c r="AE262" s="20"/>
      <c r="AF262" s="20"/>
      <c r="AG262" s="40"/>
      <c r="AH262" s="40"/>
      <c r="AI262" s="40"/>
      <c r="AJ262" s="40"/>
    </row>
    <row r="263" spans="1:36" x14ac:dyDescent="0.35">
      <c r="A263" s="20" t="s">
        <v>155</v>
      </c>
      <c r="B263" s="189">
        <f>Kwh!J310/'Wws=-pro&amp;sup '!B261</f>
        <v>0.10640495867768596</v>
      </c>
      <c r="C263" s="189">
        <f>Kwh!K310/'Wws=-pro&amp;sup '!C261</f>
        <v>0.14260008996851103</v>
      </c>
      <c r="D263" s="189">
        <f>Kwh!L310/'Wws=-pro&amp;sup '!D261</f>
        <v>0.14751131221719457</v>
      </c>
      <c r="E263" s="189">
        <f>Kwh!M310/'Wws=-pro&amp;sup '!E261</f>
        <v>0.24304635761589405</v>
      </c>
      <c r="F263" s="189">
        <f>Kwh!N310/'Wws=-pro&amp;sup '!F261</f>
        <v>0.16885007278020378</v>
      </c>
      <c r="G263" s="189">
        <f>Kwh!O310/'Wws=-pro&amp;sup '!G261</f>
        <v>9.4682675814751288E-2</v>
      </c>
      <c r="H263" s="189">
        <f>Kwh!P310/'Wws=-pro&amp;sup '!H261</f>
        <v>0.14376860910250958</v>
      </c>
      <c r="I263" s="189">
        <f>Kwh!Q310/'Wws=-pro&amp;sup '!I261</f>
        <v>0.91313050440352284</v>
      </c>
      <c r="J263" s="189">
        <f>Kwh!R310/'Wws=-pro&amp;sup '!J261</f>
        <v>0</v>
      </c>
      <c r="K263" s="189">
        <f>Kwh!S310/'Wws=-pro&amp;sup '!K261</f>
        <v>0</v>
      </c>
      <c r="L263" s="189">
        <f>Kwh!T310/'Wws=-pro&amp;sup '!L261</f>
        <v>0</v>
      </c>
      <c r="M263" s="189">
        <f>Kwh!U310/'Wws=-pro&amp;sup '!M261</f>
        <v>0</v>
      </c>
      <c r="N263" s="189">
        <f>Kwh!V310/'Wws=-pro&amp;sup '!N261</f>
        <v>0</v>
      </c>
      <c r="O263" s="189">
        <f>Kwh!W310/'Wws=-pro&amp;sup '!O261</f>
        <v>0</v>
      </c>
      <c r="P263" s="189">
        <f>Kwh!X310/'Wws=-pro&amp;sup '!P261</f>
        <v>0</v>
      </c>
      <c r="Q263" s="189">
        <f>Kwh!Y310/'Wws=-pro&amp;sup '!Q261</f>
        <v>0</v>
      </c>
      <c r="R263" s="189">
        <v>0</v>
      </c>
      <c r="S263" s="189">
        <v>0</v>
      </c>
      <c r="T263" s="189">
        <v>0</v>
      </c>
      <c r="U263" s="189">
        <v>0</v>
      </c>
      <c r="V263" s="189">
        <v>0</v>
      </c>
      <c r="W263" s="189">
        <v>0</v>
      </c>
      <c r="X263" s="189">
        <v>0</v>
      </c>
      <c r="Y263" s="189" t="e">
        <v>#DIV/0!</v>
      </c>
      <c r="Z263" s="189" t="e">
        <f>[5]Kwh!AH310/'[5]Wws=-pro&amp;sup '!Z261</f>
        <v>#DIV/0!</v>
      </c>
      <c r="AA263" s="189" t="e">
        <f>[5]Kwh!AI310/'[5]Wws=-pro&amp;sup '!AA261</f>
        <v>#DIV/0!</v>
      </c>
      <c r="AB263" s="189" t="e">
        <f>[5]Kwh!AJ310/'[5]Wws=-pro&amp;sup '!AB261</f>
        <v>#DIV/0!</v>
      </c>
      <c r="AC263" s="189" t="e">
        <f>[5]Kwh!AK310/'[5]Wws=-pro&amp;sup '!AC261</f>
        <v>#DIV/0!</v>
      </c>
      <c r="AD263" s="189" t="e">
        <f>[5]Kwh!AL310/'[5]Wws=-pro&amp;sup '!AD261</f>
        <v>#DIV/0!</v>
      </c>
      <c r="AE263" s="189" t="e">
        <f>[5]Kwh!AM310/'[5]Wws=-pro&amp;sup '!AE261</f>
        <v>#DIV/0!</v>
      </c>
      <c r="AF263" s="189" t="e">
        <f>[5]Kwh!AN310/'[5]Wws=-pro&amp;sup '!AF261</f>
        <v>#DIV/0!</v>
      </c>
      <c r="AG263" s="189" t="e">
        <f>[5]Kwh!AO310/'[5]Wws=-pro&amp;sup '!AG261</f>
        <v>#DIV/0!</v>
      </c>
      <c r="AH263" s="189" t="e">
        <f>[5]Kwh!AP310/'[5]Wws=-pro&amp;sup '!AH261</f>
        <v>#DIV/0!</v>
      </c>
      <c r="AI263" s="189" t="e">
        <f>[5]Kwh!AQ310/'[5]Wws=-pro&amp;sup '!AI261</f>
        <v>#DIV/0!</v>
      </c>
      <c r="AJ263" s="189" t="e">
        <f>[5]Kwh!AR310/'[5]Wws=-pro&amp;sup '!AJ261</f>
        <v>#DIV/0!</v>
      </c>
    </row>
    <row r="264" spans="1:36" x14ac:dyDescent="0.35">
      <c r="B264" s="218">
        <f>B261+production!J313+production!J315</f>
        <v>3949</v>
      </c>
      <c r="C264" s="218">
        <f>C261+production!K313+production!K315</f>
        <v>3147</v>
      </c>
      <c r="D264" s="218">
        <f>D261+production!L313+production!L315</f>
        <v>3113</v>
      </c>
      <c r="E264" s="218">
        <f>E261+production!M313+production!M315</f>
        <v>5025</v>
      </c>
      <c r="F264" s="218">
        <f>F261+production!N313+production!N315</f>
        <v>5300</v>
      </c>
      <c r="G264" s="218">
        <f>G261+production!O313+production!O315</f>
        <v>6372</v>
      </c>
      <c r="H264" s="218">
        <f>H261+production!P313+production!P315</f>
        <v>3852</v>
      </c>
      <c r="I264" s="218">
        <f>I261+production!Q313+production!Q315</f>
        <v>17082</v>
      </c>
      <c r="J264" s="218">
        <f>J261+production!R313+production!R315</f>
        <v>2933</v>
      </c>
      <c r="K264" s="218">
        <f>K261+production!S313+production!S315</f>
        <v>2608</v>
      </c>
      <c r="L264" s="218">
        <f>L261+production!T313+production!T315</f>
        <v>2481</v>
      </c>
      <c r="M264" s="218">
        <f>M261+production!U313+production!U315</f>
        <v>2455</v>
      </c>
      <c r="N264" s="218">
        <f>N261+production!V313+production!V315</f>
        <v>1925</v>
      </c>
      <c r="O264" s="218">
        <f>O261+production!W313+production!W315</f>
        <v>2020</v>
      </c>
      <c r="P264" s="218">
        <f>P261+production!X313+production!X315</f>
        <v>2656</v>
      </c>
      <c r="Q264" s="218">
        <f>Q261+production!Y313+production!Y315</f>
        <v>2269</v>
      </c>
      <c r="R264" s="218">
        <v>2145</v>
      </c>
      <c r="S264" s="218">
        <v>1990</v>
      </c>
      <c r="T264" s="218">
        <v>1645</v>
      </c>
      <c r="U264" s="218">
        <v>2759</v>
      </c>
      <c r="V264" s="218">
        <v>2351</v>
      </c>
      <c r="W264" s="218">
        <v>2008</v>
      </c>
      <c r="X264" s="218">
        <v>2218</v>
      </c>
      <c r="Y264" s="218">
        <v>0</v>
      </c>
      <c r="Z264" s="218">
        <f>Z261+[5]production!AH313+[5]production!AH315</f>
        <v>2478</v>
      </c>
      <c r="AA264" s="218">
        <f>AA261+[5]production!AI313+[5]production!AI315</f>
        <v>2372</v>
      </c>
      <c r="AB264" s="218">
        <f>AB261+[5]production!AJ313+[5]production!AJ315</f>
        <v>2210</v>
      </c>
      <c r="AC264" s="218">
        <f>AC261+[5]production!AK313+[5]production!AK315</f>
        <v>2639</v>
      </c>
      <c r="AD264" s="218">
        <f>AD261+[5]production!AL313+[5]production!AL315</f>
        <v>1750</v>
      </c>
      <c r="AE264" s="218">
        <f>AE261+[5]production!AM313+[5]production!AM315</f>
        <v>2372</v>
      </c>
      <c r="AF264" s="218">
        <f>AF261+[5]production!AN313+[5]production!AN315</f>
        <v>2092</v>
      </c>
      <c r="AG264" s="218">
        <f>AG261+[5]production!AO313+[5]production!AO315</f>
        <v>2329</v>
      </c>
      <c r="AH264" s="218">
        <f>AH261+[5]production!AP313+[5]production!AP315</f>
        <v>2534</v>
      </c>
      <c r="AI264" s="218">
        <f>AI261+[5]production!AQ313+[5]production!AQ315</f>
        <v>1746</v>
      </c>
      <c r="AJ264" s="218">
        <f>AJ261+[5]production!AR313+[5]production!AR315</f>
        <v>1716</v>
      </c>
    </row>
    <row r="265" spans="1:36" x14ac:dyDescent="0.35">
      <c r="H265" s="220">
        <f>SUM(B264:H264)</f>
        <v>30758</v>
      </c>
      <c r="O265" s="220">
        <f>SUM(I264:O264)</f>
        <v>31504</v>
      </c>
      <c r="V265" s="220">
        <f>SUM(P264:V264)</f>
        <v>15815</v>
      </c>
      <c r="AC265" s="220">
        <f>SUM(W264:AC264)</f>
        <v>13925</v>
      </c>
    </row>
    <row r="267" spans="1:36" ht="15.5" x14ac:dyDescent="0.35">
      <c r="A267" s="16" t="s">
        <v>2301</v>
      </c>
      <c r="B267" s="64" t="s">
        <v>541</v>
      </c>
      <c r="C267" s="64" t="s">
        <v>542</v>
      </c>
      <c r="D267" s="64" t="s">
        <v>543</v>
      </c>
      <c r="E267" s="64" t="s">
        <v>544</v>
      </c>
      <c r="F267" s="64" t="s">
        <v>545</v>
      </c>
      <c r="G267" s="64" t="s">
        <v>546</v>
      </c>
      <c r="H267" s="64" t="s">
        <v>547</v>
      </c>
      <c r="I267" s="64" t="s">
        <v>548</v>
      </c>
      <c r="J267" s="64" t="s">
        <v>549</v>
      </c>
      <c r="K267" s="64" t="s">
        <v>550</v>
      </c>
      <c r="L267" s="64" t="s">
        <v>563</v>
      </c>
      <c r="M267" s="64" t="s">
        <v>564</v>
      </c>
      <c r="N267" s="64" t="s">
        <v>565</v>
      </c>
      <c r="O267" s="64" t="s">
        <v>566</v>
      </c>
      <c r="P267" s="64" t="s">
        <v>567</v>
      </c>
      <c r="Q267" s="64" t="s">
        <v>568</v>
      </c>
      <c r="R267" s="64" t="s">
        <v>570</v>
      </c>
      <c r="S267" s="64" t="s">
        <v>571</v>
      </c>
      <c r="T267" s="64" t="s">
        <v>572</v>
      </c>
      <c r="U267" s="64" t="s">
        <v>574</v>
      </c>
      <c r="V267" s="64" t="s">
        <v>575</v>
      </c>
      <c r="W267" s="64" t="s">
        <v>576</v>
      </c>
      <c r="X267" s="64" t="s">
        <v>578</v>
      </c>
      <c r="Y267" s="64" t="s">
        <v>631</v>
      </c>
      <c r="Z267" s="64" t="s">
        <v>632</v>
      </c>
      <c r="AA267" s="64" t="s">
        <v>633</v>
      </c>
      <c r="AB267" s="64" t="s">
        <v>634</v>
      </c>
      <c r="AC267" s="64" t="s">
        <v>635</v>
      </c>
      <c r="AD267" s="64" t="s">
        <v>636</v>
      </c>
      <c r="AE267" s="64" t="s">
        <v>637</v>
      </c>
      <c r="AF267" s="64" t="s">
        <v>639</v>
      </c>
      <c r="AG267" s="64" t="s">
        <v>640</v>
      </c>
      <c r="AH267" s="64" t="s">
        <v>641</v>
      </c>
      <c r="AI267" s="64" t="s">
        <v>642</v>
      </c>
      <c r="AJ267" s="64" t="s">
        <v>643</v>
      </c>
    </row>
    <row r="268" spans="1:36" x14ac:dyDescent="0.35">
      <c r="A268" s="20" t="s">
        <v>3</v>
      </c>
      <c r="B268" s="174">
        <v>522</v>
      </c>
      <c r="C268" s="174">
        <v>657</v>
      </c>
      <c r="D268" s="174">
        <v>668</v>
      </c>
      <c r="E268" s="174"/>
      <c r="F268" s="174"/>
      <c r="G268" s="174"/>
      <c r="H268" s="23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174"/>
      <c r="AH268" s="174"/>
      <c r="AI268" s="174"/>
      <c r="AJ268" s="174"/>
    </row>
    <row r="269" spans="1:36" x14ac:dyDescent="0.35">
      <c r="A269" s="20" t="s">
        <v>506</v>
      </c>
      <c r="B269" s="174">
        <v>281</v>
      </c>
      <c r="C269" s="174">
        <v>346</v>
      </c>
      <c r="D269" s="174">
        <v>338</v>
      </c>
      <c r="E269" s="174"/>
      <c r="F269" s="174"/>
      <c r="G269" s="174"/>
      <c r="H269" s="23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174"/>
      <c r="AH269" s="174"/>
      <c r="AI269" s="174"/>
      <c r="AJ269" s="174"/>
    </row>
    <row r="270" spans="1:36" x14ac:dyDescent="0.35">
      <c r="A270" s="20" t="s">
        <v>507</v>
      </c>
      <c r="B270" s="174">
        <v>0</v>
      </c>
      <c r="C270" s="174">
        <v>0</v>
      </c>
      <c r="D270" s="174">
        <v>0</v>
      </c>
      <c r="E270" s="174"/>
      <c r="F270" s="174"/>
      <c r="G270" s="174"/>
      <c r="H270" s="23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174"/>
      <c r="AH270" s="174"/>
      <c r="AI270" s="174"/>
      <c r="AJ270" s="174"/>
    </row>
    <row r="271" spans="1:36" x14ac:dyDescent="0.35">
      <c r="A271" s="20" t="s">
        <v>508</v>
      </c>
      <c r="B271" s="174">
        <v>810</v>
      </c>
      <c r="C271" s="174">
        <v>667</v>
      </c>
      <c r="D271" s="174">
        <v>271</v>
      </c>
      <c r="E271" s="174"/>
      <c r="F271" s="174"/>
      <c r="G271" s="23"/>
      <c r="H271" s="174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174"/>
      <c r="AH271" s="174"/>
      <c r="AI271" s="174"/>
      <c r="AJ271" s="174"/>
    </row>
    <row r="272" spans="1:36" x14ac:dyDescent="0.35">
      <c r="A272" s="20" t="s">
        <v>11</v>
      </c>
      <c r="B272" s="215">
        <f>SUM(B268:B271)</f>
        <v>1613</v>
      </c>
      <c r="C272" s="215">
        <f t="shared" ref="C272:Q272" si="49">SUM(C268:C271)</f>
        <v>1670</v>
      </c>
      <c r="D272" s="215">
        <f t="shared" si="49"/>
        <v>1277</v>
      </c>
      <c r="E272" s="215">
        <f t="shared" si="49"/>
        <v>0</v>
      </c>
      <c r="F272" s="215">
        <f t="shared" si="49"/>
        <v>0</v>
      </c>
      <c r="G272" s="215">
        <f t="shared" si="49"/>
        <v>0</v>
      </c>
      <c r="H272" s="215">
        <f t="shared" si="49"/>
        <v>0</v>
      </c>
      <c r="I272" s="215">
        <f t="shared" si="49"/>
        <v>0</v>
      </c>
      <c r="J272" s="215">
        <f t="shared" si="49"/>
        <v>0</v>
      </c>
      <c r="K272" s="215">
        <f t="shared" si="49"/>
        <v>0</v>
      </c>
      <c r="L272" s="215">
        <f t="shared" si="49"/>
        <v>0</v>
      </c>
      <c r="M272" s="215">
        <f t="shared" si="49"/>
        <v>0</v>
      </c>
      <c r="N272" s="215">
        <f t="shared" si="49"/>
        <v>0</v>
      </c>
      <c r="O272" s="215">
        <f t="shared" si="49"/>
        <v>0</v>
      </c>
      <c r="P272" s="215">
        <f t="shared" si="49"/>
        <v>0</v>
      </c>
      <c r="Q272" s="215">
        <f t="shared" si="49"/>
        <v>0</v>
      </c>
      <c r="R272" s="215">
        <v>2145</v>
      </c>
      <c r="S272" s="215">
        <v>1990</v>
      </c>
      <c r="T272" s="215">
        <v>1645</v>
      </c>
      <c r="U272" s="215">
        <v>2759</v>
      </c>
      <c r="V272" s="215">
        <v>2351</v>
      </c>
      <c r="W272" s="215">
        <v>2008</v>
      </c>
      <c r="X272" s="215">
        <v>2218</v>
      </c>
      <c r="Y272" s="215">
        <f t="shared" ref="Y272" si="50">SUM(Y268:Y271)</f>
        <v>0</v>
      </c>
      <c r="Z272" s="215">
        <f>SUM(Z268:Z271)</f>
        <v>0</v>
      </c>
      <c r="AA272" s="215">
        <f t="shared" ref="AA272:AC272" si="51">SUM(AA268:AA271)</f>
        <v>0</v>
      </c>
      <c r="AB272" s="215">
        <f t="shared" si="51"/>
        <v>0</v>
      </c>
      <c r="AC272" s="215">
        <f t="shared" si="51"/>
        <v>0</v>
      </c>
      <c r="AD272" s="215">
        <f>SUM(AD268:AD271)</f>
        <v>0</v>
      </c>
      <c r="AE272" s="215">
        <f t="shared" ref="AE272:AJ272" si="52">SUM(AE268:AE271)</f>
        <v>0</v>
      </c>
      <c r="AF272" s="215">
        <f t="shared" si="52"/>
        <v>0</v>
      </c>
      <c r="AG272" s="215">
        <f t="shared" si="52"/>
        <v>0</v>
      </c>
      <c r="AH272" s="215">
        <f t="shared" si="52"/>
        <v>0</v>
      </c>
      <c r="AI272" s="215">
        <f t="shared" si="52"/>
        <v>0</v>
      </c>
      <c r="AJ272" s="215">
        <f t="shared" si="52"/>
        <v>0</v>
      </c>
    </row>
    <row r="273" spans="1:36" x14ac:dyDescent="0.35">
      <c r="A273" s="20"/>
      <c r="B273" s="40"/>
      <c r="C273" s="40"/>
      <c r="D273" s="40"/>
      <c r="E273" s="40"/>
      <c r="F273" s="40"/>
      <c r="G273" s="40"/>
      <c r="H273" s="223">
        <f>SUM(B272:H272)</f>
        <v>4560</v>
      </c>
      <c r="I273" s="40"/>
      <c r="J273" s="40"/>
      <c r="K273" s="40"/>
      <c r="L273" s="40"/>
      <c r="M273" s="20"/>
      <c r="N273" s="20"/>
      <c r="O273" s="223">
        <f>SUM(I272:O272)</f>
        <v>0</v>
      </c>
      <c r="P273" s="20"/>
      <c r="Q273" s="20"/>
      <c r="R273" s="20"/>
      <c r="S273" s="124"/>
      <c r="T273" s="20"/>
      <c r="U273" s="20"/>
      <c r="V273" s="223"/>
      <c r="W273" s="20"/>
      <c r="X273" s="20"/>
      <c r="Y273" s="20"/>
      <c r="Z273" s="124"/>
      <c r="AA273" s="20"/>
      <c r="AB273" s="20"/>
      <c r="AC273" s="223"/>
      <c r="AD273" s="20"/>
      <c r="AE273" s="20"/>
      <c r="AF273" s="20"/>
      <c r="AG273" s="40"/>
      <c r="AH273" s="40"/>
      <c r="AI273" s="40"/>
      <c r="AJ273" s="40"/>
    </row>
    <row r="274" spans="1:36" x14ac:dyDescent="0.35">
      <c r="A274" s="20" t="s">
        <v>155</v>
      </c>
      <c r="B274" s="189">
        <f>Kwh!J321/'Wws=-pro&amp;sup '!B272</f>
        <v>0.46683199008059517</v>
      </c>
      <c r="C274" s="189">
        <f>Kwh!K321/'Wws=-pro&amp;sup '!C272</f>
        <v>0.43892215568862275</v>
      </c>
      <c r="D274" s="189">
        <f>Kwh!L321/'Wws=-pro&amp;sup '!D272</f>
        <v>0.62020360219263904</v>
      </c>
      <c r="E274" s="189" t="e">
        <f>Kwh!M321/'Wws=-pro&amp;sup '!E272</f>
        <v>#DIV/0!</v>
      </c>
      <c r="F274" s="189" t="e">
        <f>Kwh!N321/'Wws=-pro&amp;sup '!F272</f>
        <v>#DIV/0!</v>
      </c>
      <c r="G274" s="189" t="e">
        <f>Kwh!O321/'Wws=-pro&amp;sup '!G272</f>
        <v>#DIV/0!</v>
      </c>
      <c r="H274" s="189" t="e">
        <f>Kwh!P321/'Wws=-pro&amp;sup '!H272</f>
        <v>#DIV/0!</v>
      </c>
      <c r="I274" s="189" t="e">
        <f>Kwh!Q321/'Wws=-pro&amp;sup '!I272</f>
        <v>#DIV/0!</v>
      </c>
      <c r="J274" s="189" t="e">
        <f>Kwh!R321/'Wws=-pro&amp;sup '!J272</f>
        <v>#DIV/0!</v>
      </c>
      <c r="K274" s="189" t="e">
        <f>Kwh!S321/'Wws=-pro&amp;sup '!K272</f>
        <v>#DIV/0!</v>
      </c>
      <c r="L274" s="189" t="e">
        <f>Kwh!T321/'Wws=-pro&amp;sup '!L272</f>
        <v>#DIV/0!</v>
      </c>
      <c r="M274" s="189" t="e">
        <f>Kwh!U321/'Wws=-pro&amp;sup '!M272</f>
        <v>#DIV/0!</v>
      </c>
      <c r="N274" s="189" t="e">
        <f>Kwh!V321/'Wws=-pro&amp;sup '!N272</f>
        <v>#DIV/0!</v>
      </c>
      <c r="O274" s="189" t="e">
        <f>Kwh!W321/'Wws=-pro&amp;sup '!O272</f>
        <v>#DIV/0!</v>
      </c>
      <c r="P274" s="189" t="e">
        <f>Kwh!X321/'Wws=-pro&amp;sup '!P272</f>
        <v>#DIV/0!</v>
      </c>
      <c r="Q274" s="189" t="e">
        <f>Kwh!Y321/'Wws=-pro&amp;sup '!Q272</f>
        <v>#DIV/0!</v>
      </c>
      <c r="R274" s="189">
        <f>Kwh!Z321/'Wws=-pro&amp;sup '!R272</f>
        <v>0</v>
      </c>
      <c r="S274" s="189">
        <v>0</v>
      </c>
      <c r="T274" s="189">
        <v>0</v>
      </c>
      <c r="U274" s="189">
        <v>0</v>
      </c>
      <c r="V274" s="189">
        <v>0</v>
      </c>
      <c r="W274" s="189">
        <v>0</v>
      </c>
      <c r="X274" s="189">
        <v>0</v>
      </c>
      <c r="Y274" s="189" t="e">
        <v>#DIV/0!</v>
      </c>
      <c r="Z274" s="189" t="e">
        <f>[5]Kwh!AH321/'[5]Wws=-pro&amp;sup '!Z272</f>
        <v>#REF!</v>
      </c>
      <c r="AA274" s="189" t="e">
        <f>[5]Kwh!AI321/'[5]Wws=-pro&amp;sup '!AA272</f>
        <v>#REF!</v>
      </c>
      <c r="AB274" s="189" t="e">
        <f>[5]Kwh!AJ321/'[5]Wws=-pro&amp;sup '!AB272</f>
        <v>#REF!</v>
      </c>
      <c r="AC274" s="189" t="e">
        <f>[5]Kwh!AK321/'[5]Wws=-pro&amp;sup '!AC272</f>
        <v>#REF!</v>
      </c>
      <c r="AD274" s="189" t="e">
        <f>[5]Kwh!AL321/'[5]Wws=-pro&amp;sup '!AD272</f>
        <v>#REF!</v>
      </c>
      <c r="AE274" s="189" t="e">
        <f>[5]Kwh!AM321/'[5]Wws=-pro&amp;sup '!AE272</f>
        <v>#REF!</v>
      </c>
      <c r="AF274" s="189" t="e">
        <f>[5]Kwh!AN321/'[5]Wws=-pro&amp;sup '!AF272</f>
        <v>#REF!</v>
      </c>
      <c r="AG274" s="189" t="e">
        <f>[5]Kwh!AO321/'[5]Wws=-pro&amp;sup '!AG272</f>
        <v>#REF!</v>
      </c>
      <c r="AH274" s="189" t="e">
        <f>[5]Kwh!AP321/'[5]Wws=-pro&amp;sup '!AH272</f>
        <v>#REF!</v>
      </c>
      <c r="AI274" s="189" t="e">
        <f>[5]Kwh!AQ321/'[5]Wws=-pro&amp;sup '!AI272</f>
        <v>#REF!</v>
      </c>
      <c r="AJ274" s="189" t="e">
        <f>[5]Kwh!AR321/'[5]Wws=-pro&amp;sup '!AJ272</f>
        <v>#REF!</v>
      </c>
    </row>
    <row r="275" spans="1:36" x14ac:dyDescent="0.35">
      <c r="B275" s="218" t="e">
        <f>B272+production!J324+production!J326</f>
        <v>#VALUE!</v>
      </c>
      <c r="C275" s="218" t="e">
        <f>C272+production!K324+production!K326</f>
        <v>#VALUE!</v>
      </c>
      <c r="D275" s="218" t="e">
        <f>D272+production!L324+production!L326</f>
        <v>#VALUE!</v>
      </c>
      <c r="E275" s="218" t="e">
        <f>E272+production!M324+production!M326</f>
        <v>#VALUE!</v>
      </c>
      <c r="F275" s="218" t="e">
        <f>F272+production!N324+production!N326</f>
        <v>#VALUE!</v>
      </c>
      <c r="G275" s="218" t="e">
        <f>G272+production!O324+production!O326</f>
        <v>#VALUE!</v>
      </c>
      <c r="H275" s="218" t="e">
        <f>H272+production!P324+production!P326</f>
        <v>#VALUE!</v>
      </c>
      <c r="I275" s="218" t="e">
        <f>I272+production!Q324+production!Q326</f>
        <v>#VALUE!</v>
      </c>
      <c r="J275" s="218">
        <f>J272+production!R324+production!R326</f>
        <v>0</v>
      </c>
      <c r="K275" s="218">
        <f>K272+production!S324+production!S326</f>
        <v>0</v>
      </c>
      <c r="L275" s="218">
        <f>L272+production!T324+production!T326</f>
        <v>0</v>
      </c>
      <c r="M275" s="218">
        <f>M272+production!U324+production!U326</f>
        <v>0</v>
      </c>
      <c r="N275" s="218">
        <f>N272+production!V324+production!V326</f>
        <v>0</v>
      </c>
      <c r="O275" s="218">
        <f>O272+production!W324+production!W326</f>
        <v>0</v>
      </c>
      <c r="P275" s="218">
        <f>P272+production!X324+production!X326</f>
        <v>0</v>
      </c>
      <c r="Q275" s="218">
        <f>Q272+production!Y324+production!Y326</f>
        <v>0</v>
      </c>
      <c r="R275" s="218">
        <v>2145</v>
      </c>
      <c r="S275" s="218">
        <v>1990</v>
      </c>
      <c r="T275" s="218">
        <v>1645</v>
      </c>
      <c r="U275" s="218">
        <v>2759</v>
      </c>
      <c r="V275" s="218">
        <v>2351</v>
      </c>
      <c r="W275" s="218">
        <v>2008</v>
      </c>
      <c r="X275" s="218">
        <v>2218</v>
      </c>
      <c r="Y275" s="218">
        <v>0</v>
      </c>
      <c r="Z275" s="218" t="e">
        <f>Z272+[5]production!AH324+[5]production!AH326</f>
        <v>#REF!</v>
      </c>
      <c r="AA275" s="218" t="e">
        <f>AA272+[5]production!AI324+[5]production!AI326</f>
        <v>#REF!</v>
      </c>
      <c r="AB275" s="218" t="e">
        <f>AB272+[5]production!AJ324+[5]production!AJ326</f>
        <v>#REF!</v>
      </c>
      <c r="AC275" s="218" t="e">
        <f>AC272+[5]production!AK324+[5]production!AK326</f>
        <v>#REF!</v>
      </c>
      <c r="AD275" s="218" t="e">
        <f>AD272+[5]production!AL324+[5]production!AL326</f>
        <v>#REF!</v>
      </c>
      <c r="AE275" s="218" t="e">
        <f>AE272+[5]production!AM324+[5]production!AM326</f>
        <v>#REF!</v>
      </c>
      <c r="AF275" s="218" t="e">
        <f>AF272+[5]production!AN324+[5]production!AN326</f>
        <v>#REF!</v>
      </c>
      <c r="AG275" s="218" t="e">
        <f>AG272+[5]production!AO324+[5]production!AO326</f>
        <v>#REF!</v>
      </c>
      <c r="AH275" s="218" t="e">
        <f>AH272+[5]production!AP324+[5]production!AP326</f>
        <v>#REF!</v>
      </c>
      <c r="AI275" s="218" t="e">
        <f>AI272+[5]production!AQ324+[5]production!AQ326</f>
        <v>#REF!</v>
      </c>
      <c r="AJ275" s="218" t="e">
        <f>AJ272+[5]production!AR324+[5]production!AR326</f>
        <v>#REF!</v>
      </c>
    </row>
    <row r="276" spans="1:36" x14ac:dyDescent="0.35">
      <c r="H276" s="220" t="e">
        <f>SUM(B275:H275)</f>
        <v>#VALUE!</v>
      </c>
      <c r="O276" s="220" t="e">
        <f>SUM(I275:O275)</f>
        <v>#VALUE!</v>
      </c>
      <c r="V276" s="220">
        <f>SUM(P275:V275)</f>
        <v>10890</v>
      </c>
      <c r="AC276" s="220" t="e">
        <f>SUM(W275:AC275)</f>
        <v>#REF!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31"/>
  <sheetViews>
    <sheetView topLeftCell="A1514" zoomScale="73" workbookViewId="0">
      <selection activeCell="G1535" sqref="G1535"/>
    </sheetView>
  </sheetViews>
  <sheetFormatPr defaultColWidth="10" defaultRowHeight="14.5" x14ac:dyDescent="0.35"/>
  <cols>
    <col min="1" max="1" width="9" customWidth="1"/>
    <col min="2" max="2" width="33.1796875" customWidth="1"/>
    <col min="3" max="3" width="10.7265625" customWidth="1"/>
    <col min="4" max="4" width="28.54296875" customWidth="1"/>
    <col min="5" max="5" width="13.453125" style="32" customWidth="1"/>
    <col min="6" max="6" width="13.453125" customWidth="1"/>
    <col min="7" max="8" width="9.7265625" customWidth="1"/>
    <col min="9" max="9" width="10.26953125" style="32" customWidth="1"/>
    <col min="10" max="10" width="10.453125" customWidth="1"/>
    <col min="11" max="11" width="13.7265625" bestFit="1" customWidth="1"/>
    <col min="12" max="12" width="8.453125" bestFit="1" customWidth="1"/>
    <col min="13" max="13" width="7.7265625" bestFit="1" customWidth="1"/>
    <col min="14" max="14" width="9.26953125" bestFit="1" customWidth="1"/>
    <col min="15" max="15" width="9.26953125" customWidth="1"/>
    <col min="16" max="17" width="9.26953125" style="21" customWidth="1"/>
    <col min="18" max="18" width="8.81640625" customWidth="1"/>
    <col min="19" max="19" width="11.1796875" customWidth="1"/>
    <col min="20" max="20" width="14.453125" customWidth="1"/>
  </cols>
  <sheetData>
    <row r="1" spans="1:20" ht="15.5" x14ac:dyDescent="0.35">
      <c r="B1" s="295"/>
      <c r="C1" s="295"/>
      <c r="D1" s="295"/>
      <c r="E1" s="295"/>
      <c r="F1" s="295"/>
      <c r="G1" s="295"/>
      <c r="H1" s="296"/>
      <c r="I1" s="229"/>
      <c r="J1" s="230" t="s">
        <v>11</v>
      </c>
      <c r="K1" s="231"/>
      <c r="L1" s="231"/>
      <c r="M1" s="231"/>
      <c r="N1" s="231"/>
      <c r="O1" s="231"/>
      <c r="P1" s="231"/>
      <c r="Q1" s="231"/>
      <c r="R1" s="231"/>
      <c r="S1" s="232"/>
    </row>
    <row r="2" spans="1:20" x14ac:dyDescent="0.35">
      <c r="A2" s="233"/>
      <c r="B2" s="234"/>
      <c r="C2" s="234"/>
      <c r="D2" s="234"/>
      <c r="E2" s="234"/>
      <c r="F2" s="234" t="s">
        <v>8</v>
      </c>
      <c r="G2" s="234"/>
      <c r="H2" s="235"/>
      <c r="I2" s="235"/>
      <c r="J2" s="236"/>
      <c r="K2" s="237" t="s">
        <v>5</v>
      </c>
      <c r="L2" s="238" t="s">
        <v>115</v>
      </c>
      <c r="M2" s="238" t="s">
        <v>113</v>
      </c>
      <c r="N2" s="239" t="s">
        <v>116</v>
      </c>
      <c r="O2" s="239" t="s">
        <v>124</v>
      </c>
      <c r="P2" s="239"/>
      <c r="Q2" s="239"/>
      <c r="R2" s="239" t="s">
        <v>125</v>
      </c>
      <c r="S2" s="240" t="s">
        <v>11</v>
      </c>
    </row>
    <row r="3" spans="1:20" ht="15.5" x14ac:dyDescent="0.35">
      <c r="A3" s="241" t="s">
        <v>12</v>
      </c>
      <c r="B3" s="234" t="s">
        <v>10</v>
      </c>
      <c r="C3" s="230">
        <f>2500*7</f>
        <v>17500</v>
      </c>
      <c r="D3" s="230">
        <f>550*7</f>
        <v>3850</v>
      </c>
      <c r="E3" s="230"/>
      <c r="F3" s="230">
        <f>C3+D3</f>
        <v>21350</v>
      </c>
      <c r="G3" s="230">
        <f>30*22*7</f>
        <v>4620</v>
      </c>
      <c r="H3" s="230">
        <f>48*8*7</f>
        <v>2688</v>
      </c>
      <c r="I3" s="230">
        <f>15*8*7</f>
        <v>840</v>
      </c>
      <c r="J3" s="230">
        <f>130*22*7</f>
        <v>20020</v>
      </c>
      <c r="K3" s="230">
        <f>SUM(G3:J3)</f>
        <v>28168</v>
      </c>
      <c r="L3" s="230"/>
      <c r="M3" s="230"/>
      <c r="N3" s="230"/>
      <c r="O3" s="230"/>
      <c r="P3" s="230"/>
      <c r="Q3" s="230"/>
      <c r="R3" s="230"/>
      <c r="S3" s="242">
        <f>F3+K3</f>
        <v>49518</v>
      </c>
      <c r="T3" s="243">
        <f>S3/7</f>
        <v>7074</v>
      </c>
    </row>
    <row r="4" spans="1:20" x14ac:dyDescent="0.35">
      <c r="A4" s="242"/>
      <c r="B4" s="244" t="s">
        <v>12</v>
      </c>
      <c r="C4" s="245" t="s">
        <v>14</v>
      </c>
      <c r="D4" s="245" t="s">
        <v>6</v>
      </c>
      <c r="E4" s="245" t="s">
        <v>103</v>
      </c>
      <c r="F4" s="245"/>
      <c r="G4" s="245" t="s">
        <v>3</v>
      </c>
      <c r="H4" s="245" t="s">
        <v>2</v>
      </c>
      <c r="I4" s="245" t="s">
        <v>100</v>
      </c>
      <c r="J4" s="246" t="s">
        <v>4</v>
      </c>
      <c r="K4" s="246"/>
      <c r="L4" s="246"/>
      <c r="M4" s="246"/>
      <c r="N4" s="246"/>
      <c r="O4" s="246"/>
      <c r="P4" s="246"/>
      <c r="Q4" s="246"/>
      <c r="R4" s="246"/>
      <c r="S4" s="247"/>
      <c r="T4" s="243" t="s">
        <v>15</v>
      </c>
    </row>
    <row r="5" spans="1:20" x14ac:dyDescent="0.35">
      <c r="A5" s="242" t="s">
        <v>13</v>
      </c>
      <c r="B5" s="244" t="s">
        <v>13</v>
      </c>
      <c r="C5" s="245" t="e">
        <f>production!#REF!</f>
        <v>#REF!</v>
      </c>
      <c r="D5" s="245" t="e">
        <f>production!#REF!</f>
        <v>#REF!</v>
      </c>
      <c r="E5" s="245" t="e">
        <f>production!#REF!</f>
        <v>#REF!</v>
      </c>
      <c r="F5" s="245" t="e">
        <f>C5+D5</f>
        <v>#REF!</v>
      </c>
      <c r="G5" s="248" t="e">
        <f>production!#REF!</f>
        <v>#REF!</v>
      </c>
      <c r="H5" s="245" t="e">
        <f>production!#REF!</f>
        <v>#REF!</v>
      </c>
      <c r="I5" s="245" t="e">
        <f>production!#REF!</f>
        <v>#REF!</v>
      </c>
      <c r="J5" s="246" t="e">
        <f>production!#REF!</f>
        <v>#REF!</v>
      </c>
      <c r="K5" s="246" t="e">
        <f t="shared" ref="K5:K10" si="0">SUM(G5:J5)</f>
        <v>#REF!</v>
      </c>
      <c r="L5" s="246" t="e">
        <f>production!#REF!</f>
        <v>#REF!</v>
      </c>
      <c r="M5" s="246" t="e">
        <f>production!#REF!</f>
        <v>#REF!</v>
      </c>
      <c r="N5" s="246" t="e">
        <f>production!#REF!</f>
        <v>#REF!</v>
      </c>
      <c r="O5" s="246" t="e">
        <f>production!#REF!</f>
        <v>#REF!</v>
      </c>
      <c r="P5" s="246"/>
      <c r="Q5" s="246"/>
      <c r="R5" s="246" t="e">
        <f>production!#REF!</f>
        <v>#REF!</v>
      </c>
      <c r="S5" s="247" t="e">
        <f>F5+K5</f>
        <v>#REF!</v>
      </c>
      <c r="T5" s="243" t="e">
        <f>S5/7</f>
        <v>#REF!</v>
      </c>
    </row>
    <row r="6" spans="1:20" x14ac:dyDescent="0.35">
      <c r="A6" s="242" t="s">
        <v>16</v>
      </c>
      <c r="B6" s="244" t="s">
        <v>16</v>
      </c>
      <c r="C6" s="245" t="e">
        <f>production!#REF!</f>
        <v>#REF!</v>
      </c>
      <c r="D6" s="245" t="e">
        <f>production!#REF!</f>
        <v>#REF!</v>
      </c>
      <c r="E6" s="245" t="e">
        <f>production!#REF!</f>
        <v>#REF!</v>
      </c>
      <c r="F6" s="245" t="e">
        <f>C6+D6</f>
        <v>#REF!</v>
      </c>
      <c r="G6" s="249" t="e">
        <f>production!#REF!</f>
        <v>#REF!</v>
      </c>
      <c r="H6" s="245" t="e">
        <f>production!#REF!</f>
        <v>#REF!</v>
      </c>
      <c r="I6" s="245" t="e">
        <f>production!#REF!</f>
        <v>#REF!</v>
      </c>
      <c r="J6" s="246" t="e">
        <f>production!#REF!</f>
        <v>#REF!</v>
      </c>
      <c r="K6" s="246" t="e">
        <f t="shared" si="0"/>
        <v>#REF!</v>
      </c>
      <c r="L6" s="246" t="e">
        <f>production!#REF!</f>
        <v>#REF!</v>
      </c>
      <c r="M6" s="246" t="e">
        <f>production!#REF!</f>
        <v>#REF!</v>
      </c>
      <c r="N6" s="246" t="e">
        <f>production!#REF!</f>
        <v>#REF!</v>
      </c>
      <c r="O6" s="246" t="e">
        <f>production!#REF!</f>
        <v>#REF!</v>
      </c>
      <c r="P6" s="246"/>
      <c r="Q6" s="246"/>
      <c r="R6" s="246" t="e">
        <f>production!#REF!</f>
        <v>#REF!</v>
      </c>
      <c r="S6" s="247" t="e">
        <f>F6+K6</f>
        <v>#REF!</v>
      </c>
      <c r="T6" s="243" t="e">
        <f>S6/7</f>
        <v>#REF!</v>
      </c>
    </row>
    <row r="7" spans="1:20" x14ac:dyDescent="0.35">
      <c r="A7" s="242" t="s">
        <v>17</v>
      </c>
      <c r="B7" s="244" t="s">
        <v>17</v>
      </c>
      <c r="C7" s="245" t="e">
        <f>production!#REF!</f>
        <v>#REF!</v>
      </c>
      <c r="D7" s="245" t="e">
        <f>production!#REF!</f>
        <v>#REF!</v>
      </c>
      <c r="E7" s="245" t="e">
        <f>production!#REF!</f>
        <v>#REF!</v>
      </c>
      <c r="F7" s="245" t="e">
        <f>C7+D7</f>
        <v>#REF!</v>
      </c>
      <c r="G7" s="249" t="e">
        <f>production!#REF!</f>
        <v>#REF!</v>
      </c>
      <c r="H7" s="245" t="e">
        <f>production!#REF!</f>
        <v>#REF!</v>
      </c>
      <c r="I7" s="245" t="e">
        <f>production!#REF!</f>
        <v>#REF!</v>
      </c>
      <c r="J7" s="246" t="e">
        <f>production!#REF!</f>
        <v>#REF!</v>
      </c>
      <c r="K7" s="246" t="e">
        <f t="shared" si="0"/>
        <v>#REF!</v>
      </c>
      <c r="L7" s="246" t="e">
        <f>production!#REF!</f>
        <v>#REF!</v>
      </c>
      <c r="M7" s="246" t="e">
        <f>production!#REF!</f>
        <v>#REF!</v>
      </c>
      <c r="N7" s="246" t="e">
        <f>production!#REF!</f>
        <v>#REF!</v>
      </c>
      <c r="O7" s="246" t="e">
        <f>production!#REF!</f>
        <v>#REF!</v>
      </c>
      <c r="P7" s="246"/>
      <c r="Q7" s="246"/>
      <c r="R7" s="246" t="e">
        <f>production!#REF!</f>
        <v>#REF!</v>
      </c>
      <c r="S7" s="247" t="e">
        <f>F7+K7</f>
        <v>#REF!</v>
      </c>
      <c r="T7" s="243" t="e">
        <f>S7/7</f>
        <v>#REF!</v>
      </c>
    </row>
    <row r="8" spans="1:20" x14ac:dyDescent="0.35">
      <c r="A8" s="242" t="s">
        <v>18</v>
      </c>
      <c r="B8" s="244" t="s">
        <v>18</v>
      </c>
      <c r="C8" s="245" t="e">
        <f>production!#REF!</f>
        <v>#REF!</v>
      </c>
      <c r="D8" s="250" t="e">
        <f>production!#REF!</f>
        <v>#REF!</v>
      </c>
      <c r="E8" s="250" t="e">
        <f>production!#REF!</f>
        <v>#REF!</v>
      </c>
      <c r="F8" s="245" t="e">
        <f>C8+D8</f>
        <v>#REF!</v>
      </c>
      <c r="G8" s="249" t="e">
        <f>production!#REF!</f>
        <v>#REF!</v>
      </c>
      <c r="H8" s="245" t="e">
        <f>production!#REF!</f>
        <v>#REF!</v>
      </c>
      <c r="I8" s="245" t="e">
        <f>production!#REF!</f>
        <v>#REF!</v>
      </c>
      <c r="J8" s="246" t="e">
        <f>production!#REF!</f>
        <v>#REF!</v>
      </c>
      <c r="K8" s="246" t="e">
        <f t="shared" si="0"/>
        <v>#REF!</v>
      </c>
      <c r="L8" s="246" t="e">
        <f>production!#REF!</f>
        <v>#REF!</v>
      </c>
      <c r="M8" s="246" t="e">
        <f>production!#REF!</f>
        <v>#REF!</v>
      </c>
      <c r="N8" s="246" t="e">
        <f>production!#REF!</f>
        <v>#REF!</v>
      </c>
      <c r="O8" s="246" t="e">
        <f>production!#REF!</f>
        <v>#REF!</v>
      </c>
      <c r="P8" s="246"/>
      <c r="Q8" s="246"/>
      <c r="R8" s="246" t="e">
        <f>production!#REF!</f>
        <v>#REF!</v>
      </c>
      <c r="S8" s="247" t="e">
        <f>F8+K8</f>
        <v>#REF!</v>
      </c>
      <c r="T8" s="243" t="e">
        <f>S8/7</f>
        <v>#REF!</v>
      </c>
    </row>
    <row r="9" spans="1:20" x14ac:dyDescent="0.35">
      <c r="A9" s="242" t="s">
        <v>19</v>
      </c>
      <c r="B9" s="244" t="s">
        <v>19</v>
      </c>
      <c r="C9" s="245" t="e">
        <f>production!#REF!</f>
        <v>#REF!</v>
      </c>
      <c r="D9" s="245" t="e">
        <f>production!#REF!</f>
        <v>#REF!</v>
      </c>
      <c r="E9" s="245" t="e">
        <f>production!#REF!</f>
        <v>#REF!</v>
      </c>
      <c r="F9" s="245" t="e">
        <f>C9+D9</f>
        <v>#REF!</v>
      </c>
      <c r="G9" s="249" t="e">
        <f>production!#REF!</f>
        <v>#REF!</v>
      </c>
      <c r="H9" s="245" t="e">
        <f>production!#REF!</f>
        <v>#REF!</v>
      </c>
      <c r="I9" s="245" t="e">
        <f>production!#REF!</f>
        <v>#REF!</v>
      </c>
      <c r="J9" s="246" t="e">
        <f>production!#REF!</f>
        <v>#REF!</v>
      </c>
      <c r="K9" s="246" t="e">
        <f t="shared" si="0"/>
        <v>#REF!</v>
      </c>
      <c r="L9" s="246" t="e">
        <f>production!#REF!</f>
        <v>#REF!</v>
      </c>
      <c r="M9" s="246" t="e">
        <f>production!#REF!</f>
        <v>#REF!</v>
      </c>
      <c r="N9" s="246" t="e">
        <f>production!#REF!</f>
        <v>#REF!</v>
      </c>
      <c r="O9" s="246" t="e">
        <f>production!#REF!</f>
        <v>#REF!</v>
      </c>
      <c r="P9" s="246"/>
      <c r="Q9" s="246"/>
      <c r="R9" s="246" t="e">
        <f>production!#REF!</f>
        <v>#REF!</v>
      </c>
      <c r="S9" s="247" t="e">
        <f t="shared" ref="S9:S26" si="1">F9+K9+L9+M9+N9+O9+R9</f>
        <v>#REF!</v>
      </c>
      <c r="T9" s="243" t="e">
        <f t="shared" ref="T9:T19" si="2">S9/7</f>
        <v>#REF!</v>
      </c>
    </row>
    <row r="10" spans="1:20" x14ac:dyDescent="0.35">
      <c r="A10" s="242" t="s">
        <v>20</v>
      </c>
      <c r="B10" s="251" t="s">
        <v>20</v>
      </c>
      <c r="C10" s="252" t="e">
        <f>production!#REF!</f>
        <v>#REF!</v>
      </c>
      <c r="D10" s="252" t="e">
        <f>production!#REF!</f>
        <v>#REF!</v>
      </c>
      <c r="E10" s="252" t="e">
        <f>production!#REF!</f>
        <v>#REF!</v>
      </c>
      <c r="F10" s="245" t="e">
        <f>C10+D10+E10</f>
        <v>#REF!</v>
      </c>
      <c r="G10" s="253" t="e">
        <f>production!#REF!</f>
        <v>#REF!</v>
      </c>
      <c r="H10" s="252" t="e">
        <f>production!#REF!</f>
        <v>#REF!</v>
      </c>
      <c r="I10" s="252" t="e">
        <f>production!#REF!</f>
        <v>#REF!</v>
      </c>
      <c r="J10" s="246" t="e">
        <f>production!#REF!</f>
        <v>#REF!</v>
      </c>
      <c r="K10" s="246" t="e">
        <f t="shared" si="0"/>
        <v>#REF!</v>
      </c>
      <c r="L10" s="246" t="e">
        <f>production!#REF!</f>
        <v>#REF!</v>
      </c>
      <c r="M10" s="246" t="e">
        <f>production!#REF!</f>
        <v>#REF!</v>
      </c>
      <c r="N10" s="246" t="e">
        <f>production!#REF!</f>
        <v>#REF!</v>
      </c>
      <c r="O10" s="246" t="e">
        <f>production!#REF!</f>
        <v>#REF!</v>
      </c>
      <c r="P10" s="246"/>
      <c r="Q10" s="246"/>
      <c r="R10" s="246" t="e">
        <f>production!#REF!</f>
        <v>#REF!</v>
      </c>
      <c r="S10" s="247" t="e">
        <f t="shared" si="1"/>
        <v>#REF!</v>
      </c>
      <c r="T10" s="243" t="e">
        <f t="shared" si="2"/>
        <v>#REF!</v>
      </c>
    </row>
    <row r="11" spans="1:20" x14ac:dyDescent="0.35">
      <c r="A11" s="242" t="s">
        <v>21</v>
      </c>
      <c r="B11" s="244" t="s">
        <v>21</v>
      </c>
      <c r="C11" s="245" t="e">
        <f>production!#REF!</f>
        <v>#REF!</v>
      </c>
      <c r="D11" s="245" t="e">
        <f>production!#REF!</f>
        <v>#REF!</v>
      </c>
      <c r="E11" s="245" t="e">
        <f>production!#REF!</f>
        <v>#REF!</v>
      </c>
      <c r="F11" s="245" t="e">
        <f>C11+D11+E11</f>
        <v>#REF!</v>
      </c>
      <c r="G11" s="249" t="e">
        <f>production!#REF!</f>
        <v>#REF!</v>
      </c>
      <c r="H11" s="245" t="e">
        <f>production!#REF!</f>
        <v>#REF!</v>
      </c>
      <c r="I11" s="245" t="e">
        <f>production!#REF!</f>
        <v>#REF!</v>
      </c>
      <c r="J11" s="246" t="e">
        <f>production!#REF!</f>
        <v>#REF!</v>
      </c>
      <c r="K11" s="246" t="e">
        <f t="shared" ref="K11:K26" si="3">SUM(G11:J11)</f>
        <v>#REF!</v>
      </c>
      <c r="L11" s="246" t="e">
        <f>production!#REF!</f>
        <v>#REF!</v>
      </c>
      <c r="M11" s="246" t="e">
        <f>production!#REF!</f>
        <v>#REF!</v>
      </c>
      <c r="N11" s="246" t="e">
        <f>production!#REF!</f>
        <v>#REF!</v>
      </c>
      <c r="O11" s="246" t="e">
        <f>production!#REF!</f>
        <v>#REF!</v>
      </c>
      <c r="P11" s="246"/>
      <c r="Q11" s="246"/>
      <c r="R11" s="246" t="e">
        <f>production!#REF!</f>
        <v>#REF!</v>
      </c>
      <c r="S11" s="247" t="e">
        <f t="shared" si="1"/>
        <v>#REF!</v>
      </c>
      <c r="T11" s="243" t="e">
        <f t="shared" si="2"/>
        <v>#REF!</v>
      </c>
    </row>
    <row r="12" spans="1:20" x14ac:dyDescent="0.35">
      <c r="A12" s="242" t="s">
        <v>22</v>
      </c>
      <c r="B12" s="244" t="s">
        <v>22</v>
      </c>
      <c r="C12" s="245" t="e">
        <f>production!#REF!</f>
        <v>#REF!</v>
      </c>
      <c r="D12" s="245" t="e">
        <f>production!#REF!</f>
        <v>#REF!</v>
      </c>
      <c r="E12" s="245" t="e">
        <f>production!#REF!</f>
        <v>#REF!</v>
      </c>
      <c r="F12" s="245" t="e">
        <f>C12+D12+E12</f>
        <v>#REF!</v>
      </c>
      <c r="G12" s="249" t="e">
        <f>production!#REF!</f>
        <v>#REF!</v>
      </c>
      <c r="H12" s="245" t="e">
        <f>production!#REF!</f>
        <v>#REF!</v>
      </c>
      <c r="I12" s="245" t="e">
        <f>production!#REF!</f>
        <v>#REF!</v>
      </c>
      <c r="J12" s="246" t="e">
        <f>production!#REF!</f>
        <v>#REF!</v>
      </c>
      <c r="K12" s="246" t="e">
        <f t="shared" si="3"/>
        <v>#REF!</v>
      </c>
      <c r="L12" s="246" t="e">
        <f>production!#REF!</f>
        <v>#REF!</v>
      </c>
      <c r="M12" s="246" t="e">
        <f>production!#REF!</f>
        <v>#REF!</v>
      </c>
      <c r="N12" s="246" t="e">
        <f>production!#REF!</f>
        <v>#REF!</v>
      </c>
      <c r="O12" s="246" t="e">
        <f>production!#REF!</f>
        <v>#REF!</v>
      </c>
      <c r="P12" s="246"/>
      <c r="Q12" s="246"/>
      <c r="R12" s="246" t="e">
        <f>production!#REF!</f>
        <v>#REF!</v>
      </c>
      <c r="S12" s="247" t="e">
        <f t="shared" si="1"/>
        <v>#REF!</v>
      </c>
      <c r="T12" s="243" t="e">
        <f t="shared" si="2"/>
        <v>#REF!</v>
      </c>
    </row>
    <row r="13" spans="1:20" x14ac:dyDescent="0.35">
      <c r="A13" s="242" t="s">
        <v>23</v>
      </c>
      <c r="B13" s="244" t="s">
        <v>23</v>
      </c>
      <c r="C13" s="245" t="e">
        <f>production!#REF!</f>
        <v>#REF!</v>
      </c>
      <c r="D13" s="245" t="e">
        <f>production!#REF!</f>
        <v>#REF!</v>
      </c>
      <c r="E13" s="245" t="e">
        <f>production!#REF!</f>
        <v>#REF!</v>
      </c>
      <c r="F13" s="245" t="e">
        <f t="shared" ref="F13:F26" si="4">C13+D13+E13</f>
        <v>#REF!</v>
      </c>
      <c r="G13" s="249" t="e">
        <f>production!#REF!</f>
        <v>#REF!</v>
      </c>
      <c r="H13" s="245" t="e">
        <f>production!#REF!</f>
        <v>#REF!</v>
      </c>
      <c r="I13" s="245" t="e">
        <f>production!#REF!</f>
        <v>#REF!</v>
      </c>
      <c r="J13" s="246" t="e">
        <f>production!#REF!</f>
        <v>#REF!</v>
      </c>
      <c r="K13" s="246" t="e">
        <f t="shared" si="3"/>
        <v>#REF!</v>
      </c>
      <c r="L13" s="246" t="e">
        <f>production!#REF!</f>
        <v>#REF!</v>
      </c>
      <c r="M13" s="246" t="e">
        <f>production!#REF!</f>
        <v>#REF!</v>
      </c>
      <c r="N13" s="246" t="e">
        <f>production!#REF!</f>
        <v>#REF!</v>
      </c>
      <c r="O13" s="246" t="e">
        <f>production!#REF!</f>
        <v>#REF!</v>
      </c>
      <c r="P13" s="246"/>
      <c r="Q13" s="246"/>
      <c r="R13" s="246" t="e">
        <f>production!#REF!</f>
        <v>#REF!</v>
      </c>
      <c r="S13" s="247" t="e">
        <f t="shared" si="1"/>
        <v>#REF!</v>
      </c>
      <c r="T13" s="243" t="e">
        <f t="shared" si="2"/>
        <v>#REF!</v>
      </c>
    </row>
    <row r="14" spans="1:20" x14ac:dyDescent="0.35">
      <c r="A14" s="242" t="s">
        <v>24</v>
      </c>
      <c r="B14" s="246" t="s">
        <v>24</v>
      </c>
      <c r="C14" s="246" t="e">
        <f>production!#REF!</f>
        <v>#REF!</v>
      </c>
      <c r="D14" s="246" t="e">
        <f>production!#REF!</f>
        <v>#REF!</v>
      </c>
      <c r="E14" s="246" t="e">
        <f>production!#REF!</f>
        <v>#REF!</v>
      </c>
      <c r="F14" s="245" t="e">
        <f t="shared" si="4"/>
        <v>#REF!</v>
      </c>
      <c r="G14" s="249" t="e">
        <f>production!#REF!</f>
        <v>#REF!</v>
      </c>
      <c r="H14" s="246" t="e">
        <f>production!#REF!</f>
        <v>#REF!</v>
      </c>
      <c r="I14" s="246" t="e">
        <f>production!#REF!</f>
        <v>#REF!</v>
      </c>
      <c r="J14" s="246" t="e">
        <f>production!#REF!</f>
        <v>#REF!</v>
      </c>
      <c r="K14" s="246" t="e">
        <f t="shared" si="3"/>
        <v>#REF!</v>
      </c>
      <c r="L14" s="246" t="e">
        <f>production!#REF!</f>
        <v>#REF!</v>
      </c>
      <c r="M14" s="246" t="e">
        <f>production!#REF!</f>
        <v>#REF!</v>
      </c>
      <c r="N14" s="246" t="e">
        <f>production!#REF!</f>
        <v>#REF!</v>
      </c>
      <c r="O14" s="246" t="e">
        <f>production!#REF!</f>
        <v>#REF!</v>
      </c>
      <c r="P14" s="246"/>
      <c r="Q14" s="246"/>
      <c r="R14" s="246" t="e">
        <f>production!#REF!</f>
        <v>#REF!</v>
      </c>
      <c r="S14" s="247" t="e">
        <f t="shared" si="1"/>
        <v>#REF!</v>
      </c>
      <c r="T14" s="243" t="e">
        <f t="shared" si="2"/>
        <v>#REF!</v>
      </c>
    </row>
    <row r="15" spans="1:20" x14ac:dyDescent="0.35">
      <c r="A15" s="242" t="s">
        <v>25</v>
      </c>
      <c r="B15" s="246" t="s">
        <v>25</v>
      </c>
      <c r="C15" s="246" t="e">
        <f>production!#REF!</f>
        <v>#REF!</v>
      </c>
      <c r="D15" s="246" t="e">
        <f>production!#REF!</f>
        <v>#REF!</v>
      </c>
      <c r="E15" s="246" t="e">
        <f>production!#REF!</f>
        <v>#REF!</v>
      </c>
      <c r="F15" s="245" t="e">
        <f t="shared" si="4"/>
        <v>#REF!</v>
      </c>
      <c r="G15" s="249" t="e">
        <f>production!#REF!</f>
        <v>#REF!</v>
      </c>
      <c r="H15" s="246" t="e">
        <f>production!#REF!</f>
        <v>#REF!</v>
      </c>
      <c r="I15" s="246" t="e">
        <f>production!#REF!</f>
        <v>#REF!</v>
      </c>
      <c r="J15" s="246" t="e">
        <f>production!#REF!</f>
        <v>#REF!</v>
      </c>
      <c r="K15" s="246" t="e">
        <f t="shared" si="3"/>
        <v>#REF!</v>
      </c>
      <c r="L15" s="246" t="e">
        <f>production!#REF!</f>
        <v>#REF!</v>
      </c>
      <c r="M15" s="246" t="e">
        <f>production!#REF!</f>
        <v>#REF!</v>
      </c>
      <c r="N15" s="246" t="e">
        <f>production!#REF!</f>
        <v>#REF!</v>
      </c>
      <c r="O15" s="246" t="e">
        <f>production!#REF!</f>
        <v>#REF!</v>
      </c>
      <c r="P15" s="246"/>
      <c r="Q15" s="246"/>
      <c r="R15" s="246" t="e">
        <f>production!#REF!</f>
        <v>#REF!</v>
      </c>
      <c r="S15" s="247" t="e">
        <f t="shared" si="1"/>
        <v>#REF!</v>
      </c>
      <c r="T15" s="243" t="e">
        <f t="shared" si="2"/>
        <v>#REF!</v>
      </c>
    </row>
    <row r="16" spans="1:20" x14ac:dyDescent="0.35">
      <c r="A16" s="242" t="s">
        <v>26</v>
      </c>
      <c r="B16" s="246" t="s">
        <v>26</v>
      </c>
      <c r="C16" s="246" t="e">
        <f>production!#REF!</f>
        <v>#REF!</v>
      </c>
      <c r="D16" s="246" t="e">
        <f>production!#REF!</f>
        <v>#REF!</v>
      </c>
      <c r="E16" s="246" t="e">
        <f>production!#REF!</f>
        <v>#REF!</v>
      </c>
      <c r="F16" s="245" t="e">
        <f t="shared" si="4"/>
        <v>#REF!</v>
      </c>
      <c r="G16" s="249" t="e">
        <f>production!#REF!</f>
        <v>#REF!</v>
      </c>
      <c r="H16" s="246" t="e">
        <f>production!#REF!</f>
        <v>#REF!</v>
      </c>
      <c r="I16" s="246" t="e">
        <f>production!#REF!</f>
        <v>#REF!</v>
      </c>
      <c r="J16" s="246" t="e">
        <f>production!#REF!</f>
        <v>#REF!</v>
      </c>
      <c r="K16" s="246" t="e">
        <f t="shared" si="3"/>
        <v>#REF!</v>
      </c>
      <c r="L16" s="246" t="e">
        <f>production!#REF!</f>
        <v>#REF!</v>
      </c>
      <c r="M16" s="246" t="e">
        <f>production!#REF!</f>
        <v>#REF!</v>
      </c>
      <c r="N16" s="246" t="e">
        <f>production!#REF!</f>
        <v>#REF!</v>
      </c>
      <c r="O16" s="246" t="e">
        <f>production!#REF!</f>
        <v>#REF!</v>
      </c>
      <c r="P16" s="246"/>
      <c r="Q16" s="246"/>
      <c r="R16" s="246" t="e">
        <f>production!#REF!</f>
        <v>#REF!</v>
      </c>
      <c r="S16" s="247" t="e">
        <f t="shared" si="1"/>
        <v>#REF!</v>
      </c>
      <c r="T16" s="243" t="e">
        <f t="shared" si="2"/>
        <v>#REF!</v>
      </c>
    </row>
    <row r="17" spans="1:20" x14ac:dyDescent="0.35">
      <c r="A17" s="242" t="s">
        <v>27</v>
      </c>
      <c r="B17" s="246" t="s">
        <v>27</v>
      </c>
      <c r="C17" s="246" t="e">
        <f>production!#REF!</f>
        <v>#REF!</v>
      </c>
      <c r="D17" s="246" t="e">
        <f>production!#REF!</f>
        <v>#REF!</v>
      </c>
      <c r="E17" s="246" t="e">
        <f>production!#REF!</f>
        <v>#REF!</v>
      </c>
      <c r="F17" s="245" t="e">
        <f t="shared" si="4"/>
        <v>#REF!</v>
      </c>
      <c r="G17" s="249" t="e">
        <f>production!#REF!</f>
        <v>#REF!</v>
      </c>
      <c r="H17" s="246" t="e">
        <f>production!#REF!</f>
        <v>#REF!</v>
      </c>
      <c r="I17" s="246" t="e">
        <f>production!#REF!</f>
        <v>#REF!</v>
      </c>
      <c r="J17" s="246" t="e">
        <f>production!#REF!</f>
        <v>#REF!</v>
      </c>
      <c r="K17" s="246" t="e">
        <f t="shared" si="3"/>
        <v>#REF!</v>
      </c>
      <c r="L17" s="246" t="e">
        <f>production!#REF!</f>
        <v>#REF!</v>
      </c>
      <c r="M17" s="246" t="e">
        <f>production!#REF!</f>
        <v>#REF!</v>
      </c>
      <c r="N17" s="246" t="e">
        <f>production!#REF!</f>
        <v>#REF!</v>
      </c>
      <c r="O17" s="246" t="e">
        <f>production!#REF!</f>
        <v>#REF!</v>
      </c>
      <c r="P17" s="246"/>
      <c r="Q17" s="246"/>
      <c r="R17" s="246" t="e">
        <f>production!#REF!</f>
        <v>#REF!</v>
      </c>
      <c r="S17" s="247" t="e">
        <f t="shared" si="1"/>
        <v>#REF!</v>
      </c>
      <c r="T17" s="243" t="e">
        <f t="shared" si="2"/>
        <v>#REF!</v>
      </c>
    </row>
    <row r="18" spans="1:20" x14ac:dyDescent="0.35">
      <c r="A18" s="242" t="s">
        <v>28</v>
      </c>
      <c r="B18" s="246" t="s">
        <v>28</v>
      </c>
      <c r="C18" s="246" t="e">
        <f>production!#REF!</f>
        <v>#REF!</v>
      </c>
      <c r="D18" s="246" t="e">
        <f>production!#REF!</f>
        <v>#REF!</v>
      </c>
      <c r="E18" s="246" t="e">
        <f>production!#REF!</f>
        <v>#REF!</v>
      </c>
      <c r="F18" s="245" t="e">
        <f t="shared" si="4"/>
        <v>#REF!</v>
      </c>
      <c r="G18" s="249" t="e">
        <f>production!#REF!</f>
        <v>#REF!</v>
      </c>
      <c r="H18" s="246" t="e">
        <f>production!#REF!</f>
        <v>#REF!</v>
      </c>
      <c r="I18" s="246" t="e">
        <f>production!#REF!</f>
        <v>#REF!</v>
      </c>
      <c r="J18" s="246" t="e">
        <f>production!#REF!</f>
        <v>#REF!</v>
      </c>
      <c r="K18" s="246" t="e">
        <f t="shared" si="3"/>
        <v>#REF!</v>
      </c>
      <c r="L18" s="246" t="e">
        <f>production!#REF!</f>
        <v>#REF!</v>
      </c>
      <c r="M18" s="246" t="e">
        <f>production!#REF!</f>
        <v>#REF!</v>
      </c>
      <c r="N18" s="246" t="e">
        <f>production!#REF!</f>
        <v>#REF!</v>
      </c>
      <c r="O18" s="246" t="e">
        <f>production!#REF!</f>
        <v>#REF!</v>
      </c>
      <c r="P18" s="246"/>
      <c r="Q18" s="246"/>
      <c r="R18" s="246" t="e">
        <f>production!#REF!</f>
        <v>#REF!</v>
      </c>
      <c r="S18" s="247" t="e">
        <f t="shared" si="1"/>
        <v>#REF!</v>
      </c>
      <c r="T18" s="243" t="e">
        <f t="shared" si="2"/>
        <v>#REF!</v>
      </c>
    </row>
    <row r="19" spans="1:20" x14ac:dyDescent="0.35">
      <c r="A19" s="242" t="s">
        <v>29</v>
      </c>
      <c r="B19" s="246" t="s">
        <v>29</v>
      </c>
      <c r="C19" s="246"/>
      <c r="D19" s="246"/>
      <c r="E19" s="246"/>
      <c r="F19" s="245">
        <f t="shared" si="4"/>
        <v>0</v>
      </c>
      <c r="G19" s="249"/>
      <c r="H19" s="246"/>
      <c r="I19" s="246"/>
      <c r="J19" s="246"/>
      <c r="K19" s="246">
        <f t="shared" si="3"/>
        <v>0</v>
      </c>
      <c r="L19" s="246"/>
      <c r="M19" s="246"/>
      <c r="N19" s="246"/>
      <c r="O19" s="246"/>
      <c r="P19" s="246"/>
      <c r="Q19" s="246"/>
      <c r="R19" s="246"/>
      <c r="S19" s="247">
        <f t="shared" si="1"/>
        <v>0</v>
      </c>
      <c r="T19" s="243">
        <f t="shared" si="2"/>
        <v>0</v>
      </c>
    </row>
    <row r="20" spans="1:20" x14ac:dyDescent="0.35">
      <c r="A20" s="242" t="s">
        <v>30</v>
      </c>
      <c r="B20" s="246" t="s">
        <v>30</v>
      </c>
      <c r="C20" s="246"/>
      <c r="D20" s="246"/>
      <c r="E20" s="246"/>
      <c r="F20" s="245">
        <f t="shared" si="4"/>
        <v>0</v>
      </c>
      <c r="G20" s="249"/>
      <c r="H20" s="246"/>
      <c r="I20" s="246"/>
      <c r="J20" s="246"/>
      <c r="K20" s="246">
        <f t="shared" si="3"/>
        <v>0</v>
      </c>
      <c r="L20" s="246"/>
      <c r="M20" s="246"/>
      <c r="N20" s="246"/>
      <c r="O20" s="246"/>
      <c r="P20" s="246"/>
      <c r="Q20" s="246"/>
      <c r="R20" s="246"/>
      <c r="S20" s="247">
        <f t="shared" si="1"/>
        <v>0</v>
      </c>
      <c r="T20" s="243">
        <f t="shared" ref="T20:T56" si="5">S20/7</f>
        <v>0</v>
      </c>
    </row>
    <row r="21" spans="1:20" x14ac:dyDescent="0.35">
      <c r="A21" s="242" t="s">
        <v>31</v>
      </c>
      <c r="B21" s="246" t="s">
        <v>31</v>
      </c>
      <c r="C21" s="246" t="e">
        <f>production!#REF!</f>
        <v>#REF!</v>
      </c>
      <c r="D21" s="246" t="e">
        <f>production!#REF!</f>
        <v>#REF!</v>
      </c>
      <c r="E21" s="246" t="e">
        <f>production!#REF!</f>
        <v>#REF!</v>
      </c>
      <c r="F21" s="245" t="e">
        <f t="shared" si="4"/>
        <v>#REF!</v>
      </c>
      <c r="G21" s="249" t="e">
        <f>production!#REF!</f>
        <v>#REF!</v>
      </c>
      <c r="H21" s="246" t="e">
        <f>production!#REF!</f>
        <v>#REF!</v>
      </c>
      <c r="I21" s="246" t="e">
        <f>production!#REF!</f>
        <v>#REF!</v>
      </c>
      <c r="J21" s="246" t="e">
        <f>production!#REF!</f>
        <v>#REF!</v>
      </c>
      <c r="K21" s="246" t="e">
        <f t="shared" si="3"/>
        <v>#REF!</v>
      </c>
      <c r="L21" s="246" t="e">
        <f>production!#REF!</f>
        <v>#REF!</v>
      </c>
      <c r="M21" s="246" t="e">
        <f>production!#REF!</f>
        <v>#REF!</v>
      </c>
      <c r="N21" s="246" t="e">
        <f>production!#REF!</f>
        <v>#REF!</v>
      </c>
      <c r="O21" s="246" t="e">
        <f>production!#REF!</f>
        <v>#REF!</v>
      </c>
      <c r="P21" s="246"/>
      <c r="Q21" s="246"/>
      <c r="R21" s="246" t="e">
        <f>production!#REF!</f>
        <v>#REF!</v>
      </c>
      <c r="S21" s="247" t="e">
        <f t="shared" si="1"/>
        <v>#REF!</v>
      </c>
      <c r="T21" s="243" t="e">
        <f t="shared" si="5"/>
        <v>#REF!</v>
      </c>
    </row>
    <row r="22" spans="1:20" x14ac:dyDescent="0.35">
      <c r="A22" s="242" t="s">
        <v>32</v>
      </c>
      <c r="B22" s="246" t="s">
        <v>32</v>
      </c>
      <c r="C22" s="246" t="e">
        <f>production!#REF!</f>
        <v>#REF!</v>
      </c>
      <c r="D22" s="246" t="e">
        <f>production!#REF!</f>
        <v>#REF!</v>
      </c>
      <c r="E22" s="246" t="e">
        <f>production!#REF!</f>
        <v>#REF!</v>
      </c>
      <c r="F22" s="245" t="e">
        <f t="shared" si="4"/>
        <v>#REF!</v>
      </c>
      <c r="G22" s="249" t="e">
        <f>production!#REF!</f>
        <v>#REF!</v>
      </c>
      <c r="H22" s="246" t="e">
        <f>production!#REF!</f>
        <v>#REF!</v>
      </c>
      <c r="I22" s="246" t="e">
        <f>production!#REF!</f>
        <v>#REF!</v>
      </c>
      <c r="J22" s="246" t="e">
        <f>production!#REF!</f>
        <v>#REF!</v>
      </c>
      <c r="K22" s="246" t="e">
        <f t="shared" si="3"/>
        <v>#REF!</v>
      </c>
      <c r="L22" s="246" t="e">
        <f>production!#REF!</f>
        <v>#REF!</v>
      </c>
      <c r="M22" s="246" t="e">
        <f>production!#REF!</f>
        <v>#REF!</v>
      </c>
      <c r="N22" s="246" t="e">
        <f>production!#REF!</f>
        <v>#REF!</v>
      </c>
      <c r="O22" s="246">
        <v>0</v>
      </c>
      <c r="P22" s="246"/>
      <c r="Q22" s="246"/>
      <c r="R22" s="246" t="e">
        <f>production!#REF!</f>
        <v>#REF!</v>
      </c>
      <c r="S22" s="247" t="e">
        <f t="shared" si="1"/>
        <v>#REF!</v>
      </c>
      <c r="T22" s="243" t="e">
        <f t="shared" si="5"/>
        <v>#REF!</v>
      </c>
    </row>
    <row r="23" spans="1:20" x14ac:dyDescent="0.35">
      <c r="A23" s="242" t="s">
        <v>33</v>
      </c>
      <c r="B23" s="246" t="s">
        <v>33</v>
      </c>
      <c r="C23" s="246" t="e">
        <f>production!#REF!</f>
        <v>#REF!</v>
      </c>
      <c r="D23" s="246" t="e">
        <f>production!#REF!</f>
        <v>#REF!</v>
      </c>
      <c r="E23" s="246" t="e">
        <f>production!#REF!</f>
        <v>#REF!</v>
      </c>
      <c r="F23" s="245" t="e">
        <f t="shared" si="4"/>
        <v>#REF!</v>
      </c>
      <c r="G23" s="249" t="e">
        <f>production!#REF!</f>
        <v>#REF!</v>
      </c>
      <c r="H23" s="246" t="e">
        <f>production!#REF!</f>
        <v>#REF!</v>
      </c>
      <c r="I23" s="246" t="e">
        <f>production!#REF!</f>
        <v>#REF!</v>
      </c>
      <c r="J23" s="246" t="e">
        <f>production!#REF!</f>
        <v>#REF!</v>
      </c>
      <c r="K23" s="246" t="e">
        <f t="shared" si="3"/>
        <v>#REF!</v>
      </c>
      <c r="L23" s="246" t="e">
        <f>production!#REF!</f>
        <v>#REF!</v>
      </c>
      <c r="M23" s="246" t="e">
        <f>production!#REF!</f>
        <v>#REF!</v>
      </c>
      <c r="N23" s="246" t="e">
        <f>production!#REF!</f>
        <v>#REF!</v>
      </c>
      <c r="O23" s="246">
        <v>0</v>
      </c>
      <c r="P23" s="246"/>
      <c r="Q23" s="246"/>
      <c r="R23" s="246" t="e">
        <f>production!#REF!</f>
        <v>#REF!</v>
      </c>
      <c r="S23" s="247" t="e">
        <f t="shared" si="1"/>
        <v>#REF!</v>
      </c>
      <c r="T23" s="243" t="e">
        <f t="shared" si="5"/>
        <v>#REF!</v>
      </c>
    </row>
    <row r="24" spans="1:20" x14ac:dyDescent="0.35">
      <c r="A24" s="242" t="s">
        <v>34</v>
      </c>
      <c r="B24" s="246" t="s">
        <v>34</v>
      </c>
      <c r="C24" s="246" t="e">
        <f>production!#REF!</f>
        <v>#REF!</v>
      </c>
      <c r="D24" s="246" t="e">
        <f>production!#REF!</f>
        <v>#REF!</v>
      </c>
      <c r="E24" s="246" t="e">
        <f>production!#REF!</f>
        <v>#REF!</v>
      </c>
      <c r="F24" s="245" t="e">
        <f t="shared" si="4"/>
        <v>#REF!</v>
      </c>
      <c r="G24" s="249" t="e">
        <f>production!#REF!</f>
        <v>#REF!</v>
      </c>
      <c r="H24" s="246" t="e">
        <f>production!#REF!</f>
        <v>#REF!</v>
      </c>
      <c r="I24" s="246" t="e">
        <f>production!#REF!</f>
        <v>#REF!</v>
      </c>
      <c r="J24" s="246" t="e">
        <f>production!#REF!</f>
        <v>#REF!</v>
      </c>
      <c r="K24" s="246" t="e">
        <f t="shared" si="3"/>
        <v>#REF!</v>
      </c>
      <c r="L24" s="246" t="e">
        <f>production!#REF!</f>
        <v>#REF!</v>
      </c>
      <c r="M24" s="246" t="e">
        <f>production!#REF!</f>
        <v>#REF!</v>
      </c>
      <c r="N24" s="246" t="e">
        <f>production!#REF!</f>
        <v>#REF!</v>
      </c>
      <c r="O24" s="246" t="e">
        <f>production!#REF!</f>
        <v>#REF!</v>
      </c>
      <c r="P24" s="246"/>
      <c r="Q24" s="246"/>
      <c r="R24" s="246" t="e">
        <f>production!#REF!</f>
        <v>#REF!</v>
      </c>
      <c r="S24" s="247" t="e">
        <f t="shared" si="1"/>
        <v>#REF!</v>
      </c>
      <c r="T24" s="243" t="e">
        <f t="shared" si="5"/>
        <v>#REF!</v>
      </c>
    </row>
    <row r="25" spans="1:20" x14ac:dyDescent="0.35">
      <c r="A25" s="242" t="s">
        <v>35</v>
      </c>
      <c r="B25" s="246" t="s">
        <v>35</v>
      </c>
      <c r="C25" s="246"/>
      <c r="D25" s="246"/>
      <c r="E25" s="246"/>
      <c r="F25" s="245">
        <f t="shared" si="4"/>
        <v>0</v>
      </c>
      <c r="G25" s="249"/>
      <c r="H25" s="246"/>
      <c r="I25" s="246"/>
      <c r="J25" s="246"/>
      <c r="K25" s="246">
        <f t="shared" si="3"/>
        <v>0</v>
      </c>
      <c r="L25" s="246"/>
      <c r="M25" s="246"/>
      <c r="N25" s="246"/>
      <c r="O25" s="246"/>
      <c r="P25" s="246"/>
      <c r="Q25" s="246"/>
      <c r="R25" s="246"/>
      <c r="S25" s="247">
        <f t="shared" si="1"/>
        <v>0</v>
      </c>
      <c r="T25" s="243">
        <f t="shared" si="5"/>
        <v>0</v>
      </c>
    </row>
    <row r="26" spans="1:20" x14ac:dyDescent="0.35">
      <c r="A26" s="242" t="s">
        <v>36</v>
      </c>
      <c r="B26" s="246" t="s">
        <v>36</v>
      </c>
      <c r="C26" s="246" t="e">
        <f>production!#REF!</f>
        <v>#REF!</v>
      </c>
      <c r="D26" s="246" t="e">
        <f>production!#REF!</f>
        <v>#REF!</v>
      </c>
      <c r="E26" s="246" t="e">
        <f>production!#REF!</f>
        <v>#REF!</v>
      </c>
      <c r="F26" s="245" t="e">
        <f t="shared" si="4"/>
        <v>#REF!</v>
      </c>
      <c r="G26" s="249" t="e">
        <f>production!#REF!</f>
        <v>#REF!</v>
      </c>
      <c r="H26" s="246" t="e">
        <f>production!#REF!</f>
        <v>#REF!</v>
      </c>
      <c r="I26" s="246" t="e">
        <f>production!#REF!</f>
        <v>#REF!</v>
      </c>
      <c r="J26" s="246" t="e">
        <f>production!#REF!</f>
        <v>#REF!</v>
      </c>
      <c r="K26" s="246" t="e">
        <f t="shared" si="3"/>
        <v>#REF!</v>
      </c>
      <c r="L26" s="246" t="e">
        <f>production!#REF!</f>
        <v>#REF!</v>
      </c>
      <c r="M26" s="246" t="e">
        <f>production!#REF!</f>
        <v>#REF!</v>
      </c>
      <c r="N26" s="246" t="e">
        <f>production!#REF!</f>
        <v>#REF!</v>
      </c>
      <c r="O26" s="246" t="e">
        <f>production!#REF!</f>
        <v>#REF!</v>
      </c>
      <c r="P26" s="246"/>
      <c r="Q26" s="246"/>
      <c r="R26" s="246" t="e">
        <f>production!#REF!</f>
        <v>#REF!</v>
      </c>
      <c r="S26" s="247" t="e">
        <f t="shared" si="1"/>
        <v>#REF!</v>
      </c>
      <c r="T26" s="243" t="e">
        <f t="shared" si="5"/>
        <v>#REF!</v>
      </c>
    </row>
    <row r="27" spans="1:20" x14ac:dyDescent="0.35">
      <c r="A27" s="242" t="s">
        <v>37</v>
      </c>
      <c r="B27" s="246" t="s">
        <v>37</v>
      </c>
      <c r="C27" s="246"/>
      <c r="D27" s="246"/>
      <c r="E27" s="246"/>
      <c r="F27" s="245"/>
      <c r="G27" s="249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7"/>
      <c r="T27" s="243">
        <f t="shared" si="5"/>
        <v>0</v>
      </c>
    </row>
    <row r="28" spans="1:20" x14ac:dyDescent="0.35">
      <c r="A28" s="242" t="s">
        <v>38</v>
      </c>
      <c r="B28" s="246" t="s">
        <v>38</v>
      </c>
      <c r="C28" s="246"/>
      <c r="D28" s="246"/>
      <c r="E28" s="246"/>
      <c r="F28" s="245"/>
      <c r="G28" s="249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7"/>
      <c r="T28" s="243">
        <f t="shared" si="5"/>
        <v>0</v>
      </c>
    </row>
    <row r="29" spans="1:20" x14ac:dyDescent="0.35">
      <c r="A29" s="242" t="s">
        <v>39</v>
      </c>
      <c r="B29" s="246" t="s">
        <v>39</v>
      </c>
      <c r="C29" s="246"/>
      <c r="D29" s="246"/>
      <c r="E29" s="246"/>
      <c r="F29" s="245"/>
      <c r="G29" s="249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7"/>
      <c r="T29" s="243">
        <f t="shared" si="5"/>
        <v>0</v>
      </c>
    </row>
    <row r="30" spans="1:20" x14ac:dyDescent="0.35">
      <c r="A30" s="242" t="s">
        <v>40</v>
      </c>
      <c r="B30" s="246" t="s">
        <v>40</v>
      </c>
      <c r="C30" s="246"/>
      <c r="D30" s="246"/>
      <c r="E30" s="246"/>
      <c r="F30" s="245"/>
      <c r="G30" s="249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7"/>
      <c r="T30" s="243">
        <f t="shared" si="5"/>
        <v>0</v>
      </c>
    </row>
    <row r="31" spans="1:20" x14ac:dyDescent="0.35">
      <c r="A31" s="242" t="s">
        <v>41</v>
      </c>
      <c r="B31" s="244" t="s">
        <v>41</v>
      </c>
      <c r="C31" s="245"/>
      <c r="D31" s="246"/>
      <c r="E31" s="246"/>
      <c r="F31" s="245"/>
      <c r="G31" s="248"/>
      <c r="H31" s="245"/>
      <c r="I31" s="245"/>
      <c r="J31" s="245"/>
      <c r="K31" s="246"/>
      <c r="L31" s="246"/>
      <c r="M31" s="246"/>
      <c r="N31" s="246"/>
      <c r="O31" s="246"/>
      <c r="P31" s="246"/>
      <c r="Q31" s="246"/>
      <c r="R31" s="246"/>
      <c r="S31" s="247"/>
      <c r="T31" s="243">
        <f t="shared" si="5"/>
        <v>0</v>
      </c>
    </row>
    <row r="32" spans="1:20" x14ac:dyDescent="0.35">
      <c r="A32" s="242" t="s">
        <v>42</v>
      </c>
      <c r="B32" s="244" t="s">
        <v>42</v>
      </c>
      <c r="C32" s="245"/>
      <c r="D32" s="246"/>
      <c r="E32" s="246"/>
      <c r="F32" s="245"/>
      <c r="G32" s="245"/>
      <c r="H32" s="245"/>
      <c r="I32" s="245"/>
      <c r="J32" s="245"/>
      <c r="K32" s="246"/>
      <c r="L32" s="246"/>
      <c r="M32" s="246"/>
      <c r="N32" s="246"/>
      <c r="O32" s="246"/>
      <c r="P32" s="246"/>
      <c r="Q32" s="246"/>
      <c r="R32" s="246"/>
      <c r="S32" s="247"/>
      <c r="T32" s="243">
        <f>S32/7</f>
        <v>0</v>
      </c>
    </row>
    <row r="33" spans="1:20" x14ac:dyDescent="0.35">
      <c r="A33" s="242" t="s">
        <v>43</v>
      </c>
      <c r="B33" s="246" t="s">
        <v>43</v>
      </c>
      <c r="C33" s="245"/>
      <c r="D33" s="246"/>
      <c r="E33" s="246"/>
      <c r="F33" s="245"/>
      <c r="G33" s="245"/>
      <c r="H33" s="245"/>
      <c r="I33" s="245"/>
      <c r="J33" s="245"/>
      <c r="K33" s="246"/>
      <c r="L33" s="246"/>
      <c r="M33" s="246"/>
      <c r="N33" s="246"/>
      <c r="O33" s="246"/>
      <c r="P33" s="246"/>
      <c r="Q33" s="246"/>
      <c r="R33" s="246"/>
      <c r="S33" s="247"/>
      <c r="T33" s="243">
        <f t="shared" si="5"/>
        <v>0</v>
      </c>
    </row>
    <row r="34" spans="1:20" x14ac:dyDescent="0.35">
      <c r="A34" s="242" t="s">
        <v>44</v>
      </c>
      <c r="B34" s="246" t="s">
        <v>44</v>
      </c>
      <c r="C34" s="245"/>
      <c r="D34" s="246"/>
      <c r="E34" s="246"/>
      <c r="F34" s="245"/>
      <c r="G34" s="245"/>
      <c r="H34" s="245"/>
      <c r="I34" s="245"/>
      <c r="J34" s="245"/>
      <c r="K34" s="246"/>
      <c r="L34" s="246"/>
      <c r="M34" s="246"/>
      <c r="N34" s="246"/>
      <c r="O34" s="246"/>
      <c r="P34" s="246"/>
      <c r="Q34" s="246"/>
      <c r="R34" s="246"/>
      <c r="S34" s="247"/>
      <c r="T34" s="243">
        <f t="shared" si="5"/>
        <v>0</v>
      </c>
    </row>
    <row r="35" spans="1:20" x14ac:dyDescent="0.35">
      <c r="A35" s="242" t="s">
        <v>45</v>
      </c>
      <c r="B35" s="246" t="s">
        <v>45</v>
      </c>
      <c r="C35" s="246"/>
      <c r="D35" s="249"/>
      <c r="E35" s="249"/>
      <c r="F35" s="245"/>
      <c r="G35" s="246"/>
      <c r="H35" s="246"/>
      <c r="I35" s="246"/>
      <c r="J35" s="245"/>
      <c r="K35" s="246"/>
      <c r="L35" s="246"/>
      <c r="M35" s="246"/>
      <c r="N35" s="246"/>
      <c r="O35" s="246"/>
      <c r="P35" s="246"/>
      <c r="Q35" s="246"/>
      <c r="R35" s="246"/>
      <c r="S35" s="247"/>
      <c r="T35" s="243">
        <f t="shared" si="5"/>
        <v>0</v>
      </c>
    </row>
    <row r="36" spans="1:20" x14ac:dyDescent="0.35">
      <c r="A36" s="242" t="s">
        <v>46</v>
      </c>
      <c r="B36" s="246" t="s">
        <v>46</v>
      </c>
      <c r="C36" s="246"/>
      <c r="D36" s="249"/>
      <c r="E36" s="249"/>
      <c r="F36" s="245"/>
      <c r="G36" s="246"/>
      <c r="H36" s="246"/>
      <c r="I36" s="246"/>
      <c r="J36" s="245"/>
      <c r="K36" s="246"/>
      <c r="L36" s="246"/>
      <c r="M36" s="246"/>
      <c r="N36" s="246"/>
      <c r="O36" s="246"/>
      <c r="P36" s="246"/>
      <c r="Q36" s="246"/>
      <c r="R36" s="246"/>
      <c r="S36" s="247"/>
      <c r="T36" s="243">
        <f t="shared" si="5"/>
        <v>0</v>
      </c>
    </row>
    <row r="37" spans="1:20" x14ac:dyDescent="0.35">
      <c r="A37" s="242" t="s">
        <v>47</v>
      </c>
      <c r="B37" s="246" t="s">
        <v>47</v>
      </c>
      <c r="C37" s="246"/>
      <c r="D37" s="249"/>
      <c r="E37" s="249"/>
      <c r="F37" s="245"/>
      <c r="G37" s="246"/>
      <c r="H37" s="246"/>
      <c r="I37" s="246"/>
      <c r="J37" s="245"/>
      <c r="K37" s="246"/>
      <c r="L37" s="246"/>
      <c r="M37" s="246"/>
      <c r="N37" s="246"/>
      <c r="O37" s="246"/>
      <c r="P37" s="246"/>
      <c r="Q37" s="246"/>
      <c r="R37" s="246"/>
      <c r="S37" s="247"/>
      <c r="T37" s="243">
        <f t="shared" si="5"/>
        <v>0</v>
      </c>
    </row>
    <row r="38" spans="1:20" x14ac:dyDescent="0.35">
      <c r="A38" s="242" t="s">
        <v>48</v>
      </c>
      <c r="B38" s="6" t="s">
        <v>48</v>
      </c>
      <c r="C38" s="246"/>
      <c r="D38" s="246"/>
      <c r="E38" s="246"/>
      <c r="F38" s="245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7"/>
      <c r="T38" s="243">
        <f t="shared" si="5"/>
        <v>0</v>
      </c>
    </row>
    <row r="39" spans="1:20" x14ac:dyDescent="0.35">
      <c r="A39" s="242" t="s">
        <v>49</v>
      </c>
      <c r="B39" s="6" t="s">
        <v>49</v>
      </c>
      <c r="C39" s="246"/>
      <c r="D39" s="246"/>
      <c r="E39" s="246"/>
      <c r="F39" s="245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7"/>
      <c r="T39" s="243">
        <f t="shared" si="5"/>
        <v>0</v>
      </c>
    </row>
    <row r="40" spans="1:20" x14ac:dyDescent="0.35">
      <c r="A40" s="242" t="s">
        <v>50</v>
      </c>
      <c r="B40" s="6" t="s">
        <v>50</v>
      </c>
      <c r="C40" s="246"/>
      <c r="D40" s="249"/>
      <c r="E40" s="249"/>
      <c r="F40" s="245"/>
      <c r="G40" s="246"/>
      <c r="H40" s="246"/>
      <c r="I40" s="246"/>
      <c r="J40" s="245"/>
      <c r="K40" s="246"/>
      <c r="L40" s="246"/>
      <c r="M40" s="246"/>
      <c r="N40" s="246"/>
      <c r="O40" s="246"/>
      <c r="P40" s="246"/>
      <c r="Q40" s="246"/>
      <c r="R40" s="246"/>
      <c r="S40" s="247"/>
      <c r="T40" s="243">
        <f t="shared" si="5"/>
        <v>0</v>
      </c>
    </row>
    <row r="41" spans="1:20" x14ac:dyDescent="0.35">
      <c r="A41" s="242" t="s">
        <v>51</v>
      </c>
      <c r="B41" s="254" t="s">
        <v>51</v>
      </c>
      <c r="C41" s="255"/>
      <c r="D41" s="256"/>
      <c r="E41" s="256"/>
      <c r="F41" s="245"/>
      <c r="G41" s="255"/>
      <c r="H41" s="255"/>
      <c r="I41" s="255"/>
      <c r="J41" s="255"/>
      <c r="K41" s="246"/>
      <c r="L41" s="246"/>
      <c r="M41" s="246"/>
      <c r="N41" s="246"/>
      <c r="O41" s="246"/>
      <c r="P41" s="246"/>
      <c r="Q41" s="246"/>
      <c r="R41" s="246"/>
      <c r="S41" s="247"/>
      <c r="T41" s="243">
        <f t="shared" si="5"/>
        <v>0</v>
      </c>
    </row>
    <row r="42" spans="1:20" x14ac:dyDescent="0.35">
      <c r="A42" s="242" t="s">
        <v>52</v>
      </c>
      <c r="B42" s="254" t="s">
        <v>52</v>
      </c>
      <c r="C42" s="257"/>
      <c r="D42" s="257"/>
      <c r="E42" s="257"/>
      <c r="F42" s="245"/>
      <c r="G42" s="257"/>
      <c r="H42" s="257"/>
      <c r="I42" s="257"/>
      <c r="J42" s="257"/>
      <c r="K42" s="246"/>
      <c r="L42" s="246"/>
      <c r="M42" s="246"/>
      <c r="N42" s="246"/>
      <c r="O42" s="246"/>
      <c r="P42" s="246"/>
      <c r="Q42" s="246"/>
      <c r="R42" s="246"/>
      <c r="S42" s="247"/>
      <c r="T42" s="243">
        <f t="shared" si="5"/>
        <v>0</v>
      </c>
    </row>
    <row r="43" spans="1:20" x14ac:dyDescent="0.35">
      <c r="A43" s="242" t="s">
        <v>53</v>
      </c>
      <c r="B43" s="6" t="s">
        <v>53</v>
      </c>
      <c r="C43" s="246"/>
      <c r="D43" s="258"/>
      <c r="E43" s="258"/>
      <c r="F43" s="245"/>
      <c r="G43" s="6"/>
      <c r="H43" s="6"/>
      <c r="I43" s="6"/>
      <c r="J43" s="245"/>
      <c r="K43" s="246"/>
      <c r="L43" s="246"/>
      <c r="M43" s="246"/>
      <c r="N43" s="246"/>
      <c r="O43" s="246"/>
      <c r="P43" s="246"/>
      <c r="Q43" s="246"/>
      <c r="R43" s="246"/>
      <c r="S43" s="247"/>
      <c r="T43" s="243">
        <f t="shared" si="5"/>
        <v>0</v>
      </c>
    </row>
    <row r="44" spans="1:20" x14ac:dyDescent="0.35">
      <c r="A44" s="259" t="s">
        <v>54</v>
      </c>
      <c r="B44" s="6" t="s">
        <v>54</v>
      </c>
      <c r="C44" s="246"/>
      <c r="D44" s="258"/>
      <c r="E44" s="258"/>
      <c r="F44" s="245"/>
      <c r="G44" s="6"/>
      <c r="H44" s="6"/>
      <c r="I44" s="6"/>
      <c r="J44" s="245"/>
      <c r="K44" s="246"/>
      <c r="L44" s="246"/>
      <c r="M44" s="246"/>
      <c r="N44" s="246"/>
      <c r="O44" s="246"/>
      <c r="P44" s="246"/>
      <c r="Q44" s="246"/>
      <c r="R44" s="246"/>
      <c r="S44" s="247"/>
      <c r="T44" s="243">
        <f t="shared" si="5"/>
        <v>0</v>
      </c>
    </row>
    <row r="45" spans="1:20" x14ac:dyDescent="0.35">
      <c r="A45" s="259" t="s">
        <v>55</v>
      </c>
      <c r="B45" s="6" t="s">
        <v>55</v>
      </c>
      <c r="C45" s="246"/>
      <c r="D45" s="249"/>
      <c r="E45" s="249"/>
      <c r="F45" s="245"/>
      <c r="G45" s="6"/>
      <c r="H45" s="6"/>
      <c r="I45" s="6"/>
      <c r="J45" s="245"/>
      <c r="K45" s="246"/>
      <c r="L45" s="246"/>
      <c r="M45" s="246"/>
      <c r="N45" s="246"/>
      <c r="O45" s="246"/>
      <c r="P45" s="246"/>
      <c r="Q45" s="246"/>
      <c r="R45" s="246"/>
      <c r="S45" s="247"/>
      <c r="T45" s="243">
        <f t="shared" si="5"/>
        <v>0</v>
      </c>
    </row>
    <row r="46" spans="1:20" x14ac:dyDescent="0.35">
      <c r="A46" s="259" t="s">
        <v>56</v>
      </c>
      <c r="B46" s="6" t="s">
        <v>56</v>
      </c>
      <c r="C46" s="260"/>
      <c r="D46" s="260"/>
      <c r="E46" s="260"/>
      <c r="F46" s="245"/>
      <c r="G46" s="260"/>
      <c r="H46" s="260"/>
      <c r="I46" s="260"/>
      <c r="J46" s="260"/>
      <c r="K46" s="261"/>
      <c r="L46" s="261"/>
      <c r="M46" s="261"/>
      <c r="N46" s="261"/>
      <c r="O46" s="261"/>
      <c r="P46" s="261"/>
      <c r="Q46" s="261"/>
      <c r="R46" s="261"/>
      <c r="S46" s="247"/>
      <c r="T46" s="262">
        <f>S46/7</f>
        <v>0</v>
      </c>
    </row>
    <row r="47" spans="1:20" x14ac:dyDescent="0.35">
      <c r="A47" s="259" t="s">
        <v>57</v>
      </c>
      <c r="B47" s="6" t="s">
        <v>57</v>
      </c>
      <c r="C47" s="6"/>
      <c r="D47" s="258"/>
      <c r="E47" s="258"/>
      <c r="F47" s="245"/>
      <c r="G47" s="6"/>
      <c r="H47" s="6"/>
      <c r="I47" s="6"/>
      <c r="J47" s="263"/>
      <c r="K47" s="261"/>
      <c r="L47" s="261"/>
      <c r="M47" s="261"/>
      <c r="N47" s="261"/>
      <c r="O47" s="261"/>
      <c r="P47" s="261"/>
      <c r="Q47" s="261"/>
      <c r="R47" s="261"/>
      <c r="S47" s="247"/>
      <c r="T47" s="243">
        <f t="shared" si="5"/>
        <v>0</v>
      </c>
    </row>
    <row r="48" spans="1:20" x14ac:dyDescent="0.35">
      <c r="A48" s="259" t="s">
        <v>58</v>
      </c>
      <c r="B48" s="6" t="s">
        <v>58</v>
      </c>
      <c r="C48" s="6"/>
      <c r="D48" s="258"/>
      <c r="E48" s="258"/>
      <c r="F48" s="245"/>
      <c r="G48" s="6"/>
      <c r="H48" s="6"/>
      <c r="I48" s="6"/>
      <c r="J48" s="263"/>
      <c r="K48" s="261"/>
      <c r="L48" s="261"/>
      <c r="M48" s="261"/>
      <c r="N48" s="261"/>
      <c r="O48" s="261"/>
      <c r="P48" s="261"/>
      <c r="Q48" s="261"/>
      <c r="R48" s="261"/>
      <c r="S48" s="247"/>
      <c r="T48" s="243">
        <f t="shared" si="5"/>
        <v>0</v>
      </c>
    </row>
    <row r="49" spans="1:21" x14ac:dyDescent="0.35">
      <c r="A49" s="259" t="s">
        <v>59</v>
      </c>
      <c r="B49" s="6" t="s">
        <v>59</v>
      </c>
      <c r="C49" s="6"/>
      <c r="D49" s="258"/>
      <c r="E49" s="258"/>
      <c r="F49" s="245"/>
      <c r="G49" s="6"/>
      <c r="H49" s="6"/>
      <c r="I49" s="6"/>
      <c r="J49" s="263"/>
      <c r="K49" s="261"/>
      <c r="L49" s="261"/>
      <c r="M49" s="261"/>
      <c r="N49" s="261"/>
      <c r="O49" s="261"/>
      <c r="P49" s="261"/>
      <c r="Q49" s="261"/>
      <c r="R49" s="261"/>
      <c r="S49" s="247"/>
      <c r="T49" s="243">
        <f t="shared" si="5"/>
        <v>0</v>
      </c>
    </row>
    <row r="50" spans="1:21" x14ac:dyDescent="0.35">
      <c r="A50" s="259" t="s">
        <v>60</v>
      </c>
      <c r="B50" s="6" t="s">
        <v>60</v>
      </c>
      <c r="C50" s="51"/>
      <c r="D50" s="258"/>
      <c r="E50" s="258"/>
      <c r="F50" s="245"/>
      <c r="G50" s="6"/>
      <c r="H50" s="6"/>
      <c r="I50" s="6"/>
      <c r="J50" s="263"/>
      <c r="K50" s="261"/>
      <c r="L50" s="261"/>
      <c r="M50" s="261"/>
      <c r="N50" s="261"/>
      <c r="O50" s="261"/>
      <c r="P50" s="261"/>
      <c r="Q50" s="261"/>
      <c r="R50" s="261"/>
      <c r="S50" s="247"/>
      <c r="T50" s="243">
        <f t="shared" si="5"/>
        <v>0</v>
      </c>
    </row>
    <row r="51" spans="1:21" x14ac:dyDescent="0.35">
      <c r="A51" s="259" t="s">
        <v>61</v>
      </c>
      <c r="B51" s="6" t="s">
        <v>61</v>
      </c>
      <c r="C51" s="6"/>
      <c r="D51" s="258"/>
      <c r="E51" s="258"/>
      <c r="F51" s="245"/>
      <c r="G51" s="6"/>
      <c r="H51" s="6"/>
      <c r="I51" s="6"/>
      <c r="J51" s="263"/>
      <c r="K51" s="261"/>
      <c r="L51" s="261"/>
      <c r="M51" s="261"/>
      <c r="N51" s="261"/>
      <c r="O51" s="261"/>
      <c r="P51" s="261"/>
      <c r="Q51" s="261"/>
      <c r="R51" s="261"/>
      <c r="S51" s="247"/>
      <c r="T51" s="243">
        <f t="shared" si="5"/>
        <v>0</v>
      </c>
    </row>
    <row r="52" spans="1:21" x14ac:dyDescent="0.35">
      <c r="A52" s="259" t="s">
        <v>62</v>
      </c>
      <c r="B52" s="6" t="s">
        <v>62</v>
      </c>
      <c r="C52" s="51"/>
      <c r="D52" s="258"/>
      <c r="E52" s="258"/>
      <c r="F52" s="245"/>
      <c r="G52" s="6"/>
      <c r="H52" s="6"/>
      <c r="I52" s="6"/>
      <c r="J52" s="263"/>
      <c r="K52" s="261"/>
      <c r="L52" s="261"/>
      <c r="M52" s="261"/>
      <c r="N52" s="261"/>
      <c r="O52" s="261"/>
      <c r="P52" s="261"/>
      <c r="Q52" s="261"/>
      <c r="R52" s="261"/>
      <c r="S52" s="247"/>
      <c r="T52" s="243">
        <f t="shared" si="5"/>
        <v>0</v>
      </c>
    </row>
    <row r="53" spans="1:21" x14ac:dyDescent="0.35">
      <c r="A53" s="259" t="s">
        <v>63</v>
      </c>
      <c r="B53" s="6" t="s">
        <v>63</v>
      </c>
      <c r="C53" s="6"/>
      <c r="D53" s="258"/>
      <c r="E53" s="258"/>
      <c r="F53" s="245"/>
      <c r="G53" s="6"/>
      <c r="H53" s="6"/>
      <c r="I53" s="6"/>
      <c r="J53" s="263"/>
      <c r="K53" s="261"/>
      <c r="L53" s="261"/>
      <c r="M53" s="261"/>
      <c r="N53" s="261"/>
      <c r="O53" s="261"/>
      <c r="P53" s="261"/>
      <c r="Q53" s="261"/>
      <c r="R53" s="261"/>
      <c r="S53" s="247"/>
      <c r="T53" s="243">
        <f t="shared" si="5"/>
        <v>0</v>
      </c>
      <c r="U53" s="31"/>
    </row>
    <row r="54" spans="1:21" x14ac:dyDescent="0.35">
      <c r="A54" s="259" t="s">
        <v>64</v>
      </c>
      <c r="B54" s="6" t="s">
        <v>64</v>
      </c>
      <c r="C54" s="6"/>
      <c r="D54" s="258"/>
      <c r="E54" s="258"/>
      <c r="F54" s="245">
        <f>C54+D54+E54</f>
        <v>0</v>
      </c>
      <c r="G54" s="6"/>
      <c r="H54" s="6"/>
      <c r="I54" s="6"/>
      <c r="J54" s="263"/>
      <c r="K54" s="261">
        <f>SUM(G54:J54)</f>
        <v>0</v>
      </c>
      <c r="L54" s="261"/>
      <c r="M54" s="261"/>
      <c r="N54" s="261"/>
      <c r="O54" s="261"/>
      <c r="P54" s="261"/>
      <c r="Q54" s="261"/>
      <c r="R54" s="261"/>
      <c r="S54" s="247">
        <f>F54+K54+L54+M54+N54+R54</f>
        <v>0</v>
      </c>
      <c r="T54" s="243">
        <f t="shared" si="5"/>
        <v>0</v>
      </c>
      <c r="U54" s="264"/>
    </row>
    <row r="55" spans="1:21" ht="15.75" customHeight="1" x14ac:dyDescent="0.35">
      <c r="A55" s="259" t="s">
        <v>65</v>
      </c>
      <c r="B55" s="6" t="s">
        <v>65</v>
      </c>
      <c r="C55" s="6"/>
      <c r="D55" s="258"/>
      <c r="E55" s="258"/>
      <c r="F55" s="245">
        <f>C55+D55+E55</f>
        <v>0</v>
      </c>
      <c r="G55" s="6"/>
      <c r="H55" s="6"/>
      <c r="I55" s="6"/>
      <c r="J55" s="263"/>
      <c r="K55" s="261">
        <f>SUM(G55:J55)</f>
        <v>0</v>
      </c>
      <c r="L55" s="261"/>
      <c r="M55" s="261"/>
      <c r="N55" s="261"/>
      <c r="O55" s="261"/>
      <c r="P55" s="261"/>
      <c r="Q55" s="261"/>
      <c r="R55" s="261"/>
      <c r="S55" s="247">
        <f>F55+K55+L55+M55+N55+R55</f>
        <v>0</v>
      </c>
      <c r="T55" s="243">
        <f t="shared" si="5"/>
        <v>0</v>
      </c>
    </row>
    <row r="56" spans="1:21" ht="15.75" customHeight="1" x14ac:dyDescent="0.35">
      <c r="A56" s="259" t="s">
        <v>66</v>
      </c>
      <c r="B56" s="6" t="s">
        <v>66</v>
      </c>
      <c r="C56" s="6"/>
      <c r="D56" s="258"/>
      <c r="E56" s="258"/>
      <c r="F56" s="245">
        <f>C56+D56+E56</f>
        <v>0</v>
      </c>
      <c r="G56" s="6"/>
      <c r="H56" s="6"/>
      <c r="I56" s="6"/>
      <c r="J56" s="263"/>
      <c r="K56" s="261">
        <f>SUM(G56:J56)</f>
        <v>0</v>
      </c>
      <c r="L56" s="261"/>
      <c r="M56" s="261"/>
      <c r="N56" s="261"/>
      <c r="O56" s="261"/>
      <c r="P56" s="261"/>
      <c r="Q56" s="261"/>
      <c r="R56" s="261"/>
      <c r="S56" s="247">
        <f>F56+K56+L56+M56+N56+R56</f>
        <v>0</v>
      </c>
      <c r="T56" s="243">
        <f t="shared" si="5"/>
        <v>0</v>
      </c>
    </row>
    <row r="57" spans="1:21" ht="15.75" customHeight="1" x14ac:dyDescent="0.35">
      <c r="A57" s="259" t="s">
        <v>67</v>
      </c>
      <c r="B57" s="6" t="s">
        <v>67</v>
      </c>
      <c r="C57" s="6"/>
      <c r="D57" s="258"/>
      <c r="E57" s="258"/>
      <c r="F57" s="245">
        <f>C57+D57+E57</f>
        <v>0</v>
      </c>
      <c r="G57" s="6"/>
      <c r="H57" s="6"/>
      <c r="I57" s="6"/>
      <c r="J57" s="245"/>
      <c r="K57" s="257"/>
      <c r="L57" s="257"/>
      <c r="M57" s="257"/>
      <c r="N57" s="257"/>
      <c r="O57" s="257"/>
      <c r="P57" s="257"/>
      <c r="Q57" s="257"/>
      <c r="R57" s="257"/>
      <c r="S57" s="247">
        <f>F57+K57+L57+M57+N57+R57</f>
        <v>0</v>
      </c>
      <c r="T57" s="265"/>
    </row>
    <row r="58" spans="1:21" ht="17.25" customHeight="1" x14ac:dyDescent="0.35"/>
    <row r="59" spans="1:21" x14ac:dyDescent="0.35">
      <c r="A59" s="32" t="s">
        <v>80</v>
      </c>
      <c r="B59" s="32"/>
      <c r="C59" s="32"/>
      <c r="D59" s="32"/>
      <c r="F59" s="32"/>
      <c r="G59" s="32"/>
      <c r="H59" s="32"/>
      <c r="J59" s="32"/>
      <c r="K59" s="32"/>
      <c r="L59" s="32"/>
      <c r="M59" s="32"/>
      <c r="N59" s="32"/>
      <c r="O59" s="32"/>
      <c r="P59" s="32"/>
      <c r="Q59" s="32"/>
      <c r="R59" s="32"/>
      <c r="S59" s="32"/>
    </row>
    <row r="60" spans="1:21" x14ac:dyDescent="0.35">
      <c r="A60" s="32"/>
      <c r="B60" s="266" t="s">
        <v>68</v>
      </c>
      <c r="C60" s="267">
        <f>C62*C63*7</f>
        <v>17248</v>
      </c>
      <c r="D60" s="268">
        <f>D62*D63*7</f>
        <v>2737</v>
      </c>
      <c r="E60" s="268">
        <f>E62*E63*7</f>
        <v>3118.5</v>
      </c>
      <c r="F60" s="268">
        <f>C60+D60</f>
        <v>19985</v>
      </c>
      <c r="G60" s="269">
        <f>G62*G63*7</f>
        <v>4305</v>
      </c>
      <c r="H60" s="270">
        <f>H62*H63*7</f>
        <v>2688</v>
      </c>
      <c r="I60" s="270">
        <f>I62*I63*7</f>
        <v>945</v>
      </c>
      <c r="J60" s="270">
        <f>J62*J63*7</f>
        <v>18480</v>
      </c>
      <c r="K60" s="270">
        <f>G60+H60+J60</f>
        <v>25473</v>
      </c>
      <c r="L60" s="270"/>
      <c r="M60" s="270"/>
      <c r="N60" s="270"/>
      <c r="O60" s="270"/>
      <c r="P60" s="270"/>
      <c r="Q60" s="270"/>
      <c r="R60" s="270"/>
      <c r="S60" s="270">
        <f>K60+F60</f>
        <v>45458</v>
      </c>
    </row>
    <row r="61" spans="1:21" x14ac:dyDescent="0.35">
      <c r="A61" s="32"/>
      <c r="B61" s="271" t="s">
        <v>69</v>
      </c>
      <c r="C61" s="272" t="s">
        <v>14</v>
      </c>
      <c r="D61" s="272" t="s">
        <v>6</v>
      </c>
      <c r="E61" s="272" t="s">
        <v>110</v>
      </c>
      <c r="F61" s="273" t="s">
        <v>8</v>
      </c>
      <c r="G61" s="274" t="s">
        <v>3</v>
      </c>
      <c r="H61" s="274" t="s">
        <v>2</v>
      </c>
      <c r="I61" s="274" t="s">
        <v>100</v>
      </c>
      <c r="J61" s="274" t="s">
        <v>4</v>
      </c>
      <c r="K61" s="275" t="s">
        <v>5</v>
      </c>
      <c r="L61" s="276" t="s">
        <v>115</v>
      </c>
      <c r="M61" s="276" t="s">
        <v>113</v>
      </c>
      <c r="N61" s="276" t="s">
        <v>116</v>
      </c>
      <c r="O61" s="276" t="s">
        <v>124</v>
      </c>
      <c r="P61" s="276"/>
      <c r="Q61" s="276"/>
      <c r="R61" s="276" t="s">
        <v>125</v>
      </c>
      <c r="S61" s="273"/>
    </row>
    <row r="62" spans="1:21" ht="15.5" x14ac:dyDescent="0.35">
      <c r="A62" s="32"/>
      <c r="B62" s="277" t="s">
        <v>111</v>
      </c>
      <c r="C62" s="278">
        <f>60+36+16</f>
        <v>112</v>
      </c>
      <c r="D62" s="279">
        <v>46</v>
      </c>
      <c r="E62" s="279">
        <v>33</v>
      </c>
      <c r="F62" s="278">
        <f>C62+D62+E62</f>
        <v>191</v>
      </c>
      <c r="G62" s="280">
        <v>30</v>
      </c>
      <c r="H62" s="280">
        <v>48</v>
      </c>
      <c r="I62" s="280">
        <v>15</v>
      </c>
      <c r="J62" s="280">
        <v>120</v>
      </c>
      <c r="K62" s="278">
        <f t="shared" ref="K62:K68" si="6">G62+H62+J62</f>
        <v>198</v>
      </c>
      <c r="L62" s="278"/>
      <c r="M62" s="278"/>
      <c r="N62" s="278"/>
      <c r="O62" s="278"/>
      <c r="P62" s="278"/>
      <c r="Q62" s="278"/>
      <c r="R62" s="278"/>
      <c r="S62" s="280"/>
    </row>
    <row r="63" spans="1:21" ht="15.5" x14ac:dyDescent="0.35">
      <c r="A63" s="32"/>
      <c r="B63" s="277" t="s">
        <v>70</v>
      </c>
      <c r="C63" s="278">
        <v>22</v>
      </c>
      <c r="D63" s="279">
        <v>8.5</v>
      </c>
      <c r="E63" s="279">
        <v>13.5</v>
      </c>
      <c r="F63" s="278">
        <f>C63+D63+E63</f>
        <v>44</v>
      </c>
      <c r="G63" s="280">
        <v>20.5</v>
      </c>
      <c r="H63" s="280">
        <v>8</v>
      </c>
      <c r="I63" s="280">
        <v>9</v>
      </c>
      <c r="J63" s="280">
        <v>22</v>
      </c>
      <c r="K63" s="278">
        <f t="shared" si="6"/>
        <v>50.5</v>
      </c>
      <c r="L63" s="278"/>
      <c r="M63" s="278"/>
      <c r="N63" s="278"/>
      <c r="O63" s="278"/>
      <c r="P63" s="278"/>
      <c r="Q63" s="278"/>
      <c r="R63" s="278"/>
      <c r="S63" s="278">
        <f t="shared" ref="S63:S68" si="7">K63+F63</f>
        <v>94.5</v>
      </c>
    </row>
    <row r="64" spans="1:21" ht="15.5" x14ac:dyDescent="0.35">
      <c r="A64" s="32"/>
      <c r="B64" s="281" t="s">
        <v>71</v>
      </c>
      <c r="C64" s="282"/>
      <c r="D64" s="280"/>
      <c r="E64" s="280"/>
      <c r="F64" s="278">
        <f>C64+D64+E64</f>
        <v>0</v>
      </c>
      <c r="G64" s="280"/>
      <c r="H64" s="280">
        <v>22</v>
      </c>
      <c r="I64" s="280"/>
      <c r="J64" s="280"/>
      <c r="K64" s="278">
        <f t="shared" si="6"/>
        <v>22</v>
      </c>
      <c r="L64" s="278"/>
      <c r="M64" s="278"/>
      <c r="N64" s="278"/>
      <c r="O64" s="278"/>
      <c r="P64" s="278"/>
      <c r="Q64" s="278"/>
      <c r="R64" s="278"/>
      <c r="S64" s="278">
        <f t="shared" si="7"/>
        <v>22</v>
      </c>
    </row>
    <row r="65" spans="1:19" ht="15.5" x14ac:dyDescent="0.35">
      <c r="A65" s="32"/>
      <c r="B65" s="281" t="s">
        <v>72</v>
      </c>
      <c r="C65" s="282"/>
      <c r="D65" s="280"/>
      <c r="E65" s="280"/>
      <c r="F65" s="278">
        <f t="shared" ref="F65:F71" si="8">C65+D65+E65</f>
        <v>0</v>
      </c>
      <c r="G65" s="280"/>
      <c r="H65" s="280"/>
      <c r="I65" s="280"/>
      <c r="J65" s="280"/>
      <c r="K65" s="278">
        <f t="shared" si="6"/>
        <v>0</v>
      </c>
      <c r="L65" s="278"/>
      <c r="M65" s="278"/>
      <c r="N65" s="278"/>
      <c r="O65" s="278"/>
      <c r="P65" s="278"/>
      <c r="Q65" s="278"/>
      <c r="R65" s="278"/>
      <c r="S65" s="278">
        <f t="shared" si="7"/>
        <v>0</v>
      </c>
    </row>
    <row r="66" spans="1:19" x14ac:dyDescent="0.35">
      <c r="A66" s="32"/>
      <c r="B66" s="283" t="s">
        <v>73</v>
      </c>
      <c r="C66" s="280"/>
      <c r="D66" s="280"/>
      <c r="E66" s="280"/>
      <c r="F66" s="278">
        <f t="shared" si="8"/>
        <v>0</v>
      </c>
      <c r="G66" s="280"/>
      <c r="H66" s="280"/>
      <c r="I66" s="280"/>
      <c r="J66" s="280"/>
      <c r="K66" s="278">
        <f t="shared" si="6"/>
        <v>0</v>
      </c>
      <c r="L66" s="278"/>
      <c r="M66" s="278"/>
      <c r="N66" s="278"/>
      <c r="O66" s="278"/>
      <c r="P66" s="278"/>
      <c r="Q66" s="278"/>
      <c r="R66" s="278"/>
      <c r="S66" s="278">
        <f t="shared" si="7"/>
        <v>0</v>
      </c>
    </row>
    <row r="67" spans="1:19" x14ac:dyDescent="0.35">
      <c r="A67" s="32"/>
      <c r="B67" s="283" t="s">
        <v>74</v>
      </c>
      <c r="C67" s="280"/>
      <c r="D67" s="280"/>
      <c r="E67" s="280"/>
      <c r="F67" s="278">
        <f t="shared" si="8"/>
        <v>0</v>
      </c>
      <c r="G67" s="280"/>
      <c r="H67" s="280"/>
      <c r="I67" s="280"/>
      <c r="J67" s="280"/>
      <c r="K67" s="278">
        <f t="shared" si="6"/>
        <v>0</v>
      </c>
      <c r="L67" s="278"/>
      <c r="M67" s="278"/>
      <c r="N67" s="278"/>
      <c r="O67" s="278"/>
      <c r="P67" s="278"/>
      <c r="Q67" s="278"/>
      <c r="R67" s="278"/>
      <c r="S67" s="278">
        <f t="shared" si="7"/>
        <v>0</v>
      </c>
    </row>
    <row r="68" spans="1:19" x14ac:dyDescent="0.35">
      <c r="A68" s="32"/>
      <c r="B68" s="283" t="s">
        <v>75</v>
      </c>
      <c r="C68" s="280">
        <v>48.3</v>
      </c>
      <c r="D68" s="280"/>
      <c r="E68" s="280"/>
      <c r="F68" s="278">
        <f t="shared" si="8"/>
        <v>48.3</v>
      </c>
      <c r="G68" s="280"/>
      <c r="H68" s="280"/>
      <c r="I68" s="280"/>
      <c r="J68" s="280"/>
      <c r="K68" s="278">
        <f t="shared" si="6"/>
        <v>0</v>
      </c>
      <c r="L68" s="278"/>
      <c r="M68" s="278"/>
      <c r="N68" s="278"/>
      <c r="O68" s="278"/>
      <c r="P68" s="278"/>
      <c r="Q68" s="278"/>
      <c r="R68" s="278"/>
      <c r="S68" s="278">
        <f t="shared" si="7"/>
        <v>48.3</v>
      </c>
    </row>
    <row r="69" spans="1:19" x14ac:dyDescent="0.35">
      <c r="A69" s="32"/>
      <c r="B69" s="283" t="s">
        <v>79</v>
      </c>
      <c r="C69" s="280"/>
      <c r="D69" s="280"/>
      <c r="E69" s="280"/>
      <c r="F69" s="278">
        <f t="shared" si="8"/>
        <v>0</v>
      </c>
      <c r="G69" s="280"/>
      <c r="H69" s="280"/>
      <c r="I69" s="280"/>
      <c r="J69" s="280"/>
      <c r="K69" s="278"/>
      <c r="L69" s="278"/>
      <c r="M69" s="278"/>
      <c r="N69" s="278"/>
      <c r="O69" s="278"/>
      <c r="P69" s="278"/>
      <c r="Q69" s="278"/>
      <c r="R69" s="278"/>
      <c r="S69" s="278"/>
    </row>
    <row r="70" spans="1:19" x14ac:dyDescent="0.35">
      <c r="A70" s="32"/>
      <c r="B70" s="283" t="s">
        <v>76</v>
      </c>
      <c r="C70" s="280"/>
      <c r="D70" s="284"/>
      <c r="E70" s="284"/>
      <c r="F70" s="278">
        <f t="shared" si="8"/>
        <v>0</v>
      </c>
      <c r="G70" s="280"/>
      <c r="H70" s="284"/>
      <c r="I70" s="284"/>
      <c r="J70" s="280"/>
      <c r="K70" s="278">
        <f>G70+H70+J70</f>
        <v>0</v>
      </c>
      <c r="L70" s="278"/>
      <c r="M70" s="278"/>
      <c r="N70" s="278"/>
      <c r="O70" s="278"/>
      <c r="P70" s="278"/>
      <c r="Q70" s="278"/>
      <c r="R70" s="278"/>
      <c r="S70" s="278">
        <f>K70+F70</f>
        <v>0</v>
      </c>
    </row>
    <row r="71" spans="1:19" x14ac:dyDescent="0.35">
      <c r="A71" s="32"/>
      <c r="B71" s="283" t="s">
        <v>77</v>
      </c>
      <c r="C71" s="278">
        <f>SUM(C64:C70)</f>
        <v>48.3</v>
      </c>
      <c r="D71" s="278">
        <f>SUM(D64:D70)</f>
        <v>0</v>
      </c>
      <c r="E71" s="278">
        <f>SUM(E64:E70)</f>
        <v>0</v>
      </c>
      <c r="F71" s="278">
        <f t="shared" si="8"/>
        <v>48.3</v>
      </c>
      <c r="G71" s="278">
        <f>SUM(G64:G70)</f>
        <v>0</v>
      </c>
      <c r="H71" s="278">
        <f>SUM(H64:H70)</f>
        <v>22</v>
      </c>
      <c r="I71" s="278">
        <f>SUM(I64:I70)</f>
        <v>0</v>
      </c>
      <c r="J71" s="278">
        <f>SUM(J64:J70)</f>
        <v>0</v>
      </c>
      <c r="K71" s="278">
        <f>G71+H71+J71</f>
        <v>22</v>
      </c>
      <c r="L71" s="278"/>
      <c r="M71" s="278"/>
      <c r="N71" s="278"/>
      <c r="O71" s="278"/>
      <c r="P71" s="278"/>
      <c r="Q71" s="278"/>
      <c r="R71" s="278"/>
      <c r="S71" s="278">
        <f>K71+F71</f>
        <v>70.3</v>
      </c>
    </row>
    <row r="72" spans="1:19" x14ac:dyDescent="0.35">
      <c r="A72" s="32"/>
      <c r="B72" s="277" t="s">
        <v>78</v>
      </c>
      <c r="C72" s="278">
        <f>((C63*7)-C71)*C62</f>
        <v>11838.4</v>
      </c>
      <c r="D72" s="278">
        <f>((D63*7)-D71)*D62</f>
        <v>2737</v>
      </c>
      <c r="E72" s="278">
        <f>((E63*7)-E71)*E62</f>
        <v>3118.5</v>
      </c>
      <c r="F72" s="278">
        <f>C72+D72+E72</f>
        <v>17693.900000000001</v>
      </c>
      <c r="G72" s="278">
        <f>((G63*7)-G71)*G62</f>
        <v>4305</v>
      </c>
      <c r="H72" s="285">
        <f>((H63*7)-H71)*H62</f>
        <v>1632</v>
      </c>
      <c r="I72" s="285">
        <f>((I63*7)-I71)*I62</f>
        <v>945</v>
      </c>
      <c r="J72" s="278">
        <f>((J63*7)-J71)*J62</f>
        <v>18480</v>
      </c>
      <c r="K72" s="285">
        <f>SUM(G72:J72)</f>
        <v>25362</v>
      </c>
      <c r="L72" s="285" t="str">
        <f>production!I2</f>
        <v>week 1 Total</v>
      </c>
      <c r="M72" s="285">
        <v>0</v>
      </c>
      <c r="N72" s="285">
        <f>production!I7</f>
        <v>2296</v>
      </c>
      <c r="O72" s="285">
        <f>production!I8</f>
        <v>9469</v>
      </c>
      <c r="P72" s="285"/>
      <c r="Q72" s="285"/>
      <c r="R72" s="285">
        <f>production!I3</f>
        <v>1592</v>
      </c>
      <c r="S72" s="286" t="e">
        <f>K72+F72+M72+L72+N72+R72+O72</f>
        <v>#VALUE!</v>
      </c>
    </row>
    <row r="74" spans="1:19" x14ac:dyDescent="0.35">
      <c r="A74" s="32" t="s">
        <v>80</v>
      </c>
      <c r="B74" s="32"/>
      <c r="C74" s="32"/>
      <c r="D74" s="32"/>
      <c r="F74" s="32"/>
      <c r="G74" s="32"/>
      <c r="H74" s="32"/>
      <c r="J74" s="32"/>
      <c r="K74" s="32"/>
      <c r="L74" s="32"/>
      <c r="M74" s="32"/>
      <c r="N74" s="32"/>
      <c r="O74" s="32"/>
      <c r="P74" s="32"/>
      <c r="Q74" s="32"/>
      <c r="R74" s="32"/>
      <c r="S74" s="32"/>
    </row>
    <row r="75" spans="1:19" x14ac:dyDescent="0.35">
      <c r="A75" s="32"/>
      <c r="B75" s="266" t="s">
        <v>68</v>
      </c>
      <c r="C75" s="267">
        <f>C77*C78*7</f>
        <v>17248</v>
      </c>
      <c r="D75" s="268">
        <f>D77*D78*7</f>
        <v>2576</v>
      </c>
      <c r="E75" s="268">
        <f>E77*E78*7</f>
        <v>4504.5</v>
      </c>
      <c r="F75" s="268">
        <f>C75+D75</f>
        <v>19824</v>
      </c>
      <c r="G75" s="269">
        <f>G77*G78*7</f>
        <v>4410</v>
      </c>
      <c r="H75" s="270">
        <f>H77*H78*7</f>
        <v>2688</v>
      </c>
      <c r="I75" s="270">
        <f>I77*I78*7</f>
        <v>945</v>
      </c>
      <c r="J75" s="270">
        <f>J77*J78*7</f>
        <v>18480</v>
      </c>
      <c r="K75" s="270">
        <f>G75+H75+J75</f>
        <v>25578</v>
      </c>
      <c r="L75" s="270"/>
      <c r="M75" s="270"/>
      <c r="N75" s="270"/>
      <c r="O75" s="270"/>
      <c r="P75" s="270"/>
      <c r="Q75" s="270"/>
      <c r="R75" s="270"/>
      <c r="S75" s="270">
        <f>K75+F75</f>
        <v>45402</v>
      </c>
    </row>
    <row r="76" spans="1:19" x14ac:dyDescent="0.35">
      <c r="A76" s="32"/>
      <c r="B76" s="271" t="s">
        <v>69</v>
      </c>
      <c r="C76" s="272" t="s">
        <v>14</v>
      </c>
      <c r="D76" s="272" t="s">
        <v>6</v>
      </c>
      <c r="E76" s="272" t="s">
        <v>110</v>
      </c>
      <c r="F76" s="273" t="s">
        <v>8</v>
      </c>
      <c r="G76" s="274" t="s">
        <v>3</v>
      </c>
      <c r="H76" s="274" t="s">
        <v>2</v>
      </c>
      <c r="I76" s="274" t="s">
        <v>100</v>
      </c>
      <c r="J76" s="274" t="s">
        <v>4</v>
      </c>
      <c r="K76" s="275" t="s">
        <v>5</v>
      </c>
      <c r="L76" s="276" t="s">
        <v>115</v>
      </c>
      <c r="M76" s="276" t="s">
        <v>113</v>
      </c>
      <c r="N76" s="276" t="s">
        <v>116</v>
      </c>
      <c r="O76" s="276" t="s">
        <v>124</v>
      </c>
      <c r="P76" s="276"/>
      <c r="Q76" s="276"/>
      <c r="R76" s="276" t="s">
        <v>125</v>
      </c>
      <c r="S76" s="273"/>
    </row>
    <row r="77" spans="1:19" ht="15.5" x14ac:dyDescent="0.35">
      <c r="A77" s="32"/>
      <c r="B77" s="277" t="s">
        <v>111</v>
      </c>
      <c r="C77" s="278">
        <f>60+36+16</f>
        <v>112</v>
      </c>
      <c r="D77" s="279">
        <v>46</v>
      </c>
      <c r="E77" s="279">
        <v>33</v>
      </c>
      <c r="F77" s="278">
        <f>C77+D77+E77</f>
        <v>191</v>
      </c>
      <c r="G77" s="280">
        <v>30</v>
      </c>
      <c r="H77" s="280">
        <v>48</v>
      </c>
      <c r="I77" s="280">
        <v>15</v>
      </c>
      <c r="J77" s="280">
        <v>120</v>
      </c>
      <c r="K77" s="278">
        <f t="shared" ref="K77:K83" si="9">G77+H77+J77</f>
        <v>198</v>
      </c>
      <c r="L77" s="278"/>
      <c r="M77" s="278"/>
      <c r="N77" s="278"/>
      <c r="O77" s="278"/>
      <c r="P77" s="278"/>
      <c r="Q77" s="278"/>
      <c r="R77" s="278"/>
      <c r="S77" s="280"/>
    </row>
    <row r="78" spans="1:19" ht="15.5" x14ac:dyDescent="0.35">
      <c r="A78" s="32"/>
      <c r="B78" s="277" t="s">
        <v>70</v>
      </c>
      <c r="C78" s="278">
        <v>22</v>
      </c>
      <c r="D78" s="279">
        <v>8</v>
      </c>
      <c r="E78" s="279">
        <v>19.5</v>
      </c>
      <c r="F78" s="278">
        <f>C78+D78+E78</f>
        <v>49.5</v>
      </c>
      <c r="G78" s="280">
        <v>21</v>
      </c>
      <c r="H78" s="280">
        <v>8</v>
      </c>
      <c r="I78" s="280">
        <v>9</v>
      </c>
      <c r="J78" s="280">
        <v>22</v>
      </c>
      <c r="K78" s="278">
        <f t="shared" si="9"/>
        <v>51</v>
      </c>
      <c r="L78" s="278"/>
      <c r="M78" s="278"/>
      <c r="N78" s="278"/>
      <c r="O78" s="278"/>
      <c r="P78" s="278"/>
      <c r="Q78" s="278"/>
      <c r="R78" s="278"/>
      <c r="S78" s="278">
        <f t="shared" ref="S78:S83" si="10">K78+F78</f>
        <v>100.5</v>
      </c>
    </row>
    <row r="79" spans="1:19" ht="15.5" x14ac:dyDescent="0.35">
      <c r="A79" s="32"/>
      <c r="B79" s="281" t="s">
        <v>71</v>
      </c>
      <c r="C79" s="282"/>
      <c r="D79" s="280">
        <v>29.5</v>
      </c>
      <c r="E79" s="280"/>
      <c r="F79" s="278">
        <f>C79+D79+E79</f>
        <v>29.5</v>
      </c>
      <c r="G79" s="280"/>
      <c r="H79" s="280">
        <v>32.5</v>
      </c>
      <c r="I79" s="280"/>
      <c r="J79" s="280">
        <v>31</v>
      </c>
      <c r="K79" s="278">
        <f t="shared" si="9"/>
        <v>63.5</v>
      </c>
      <c r="L79" s="278"/>
      <c r="M79" s="278"/>
      <c r="N79" s="278"/>
      <c r="O79" s="278"/>
      <c r="P79" s="278"/>
      <c r="Q79" s="278"/>
      <c r="R79" s="278"/>
      <c r="S79" s="278">
        <f t="shared" si="10"/>
        <v>93</v>
      </c>
    </row>
    <row r="80" spans="1:19" ht="15.5" x14ac:dyDescent="0.35">
      <c r="A80" s="32"/>
      <c r="B80" s="281" t="s">
        <v>72</v>
      </c>
      <c r="C80" s="282"/>
      <c r="D80" s="280"/>
      <c r="E80" s="280"/>
      <c r="F80" s="278">
        <f t="shared" ref="F80:F86" si="11">C80+D80+E80</f>
        <v>0</v>
      </c>
      <c r="G80" s="280"/>
      <c r="H80" s="280"/>
      <c r="I80" s="280"/>
      <c r="J80" s="280"/>
      <c r="K80" s="278">
        <f t="shared" si="9"/>
        <v>0</v>
      </c>
      <c r="L80" s="278"/>
      <c r="M80" s="278"/>
      <c r="N80" s="278"/>
      <c r="O80" s="278"/>
      <c r="P80" s="278"/>
      <c r="Q80" s="278"/>
      <c r="R80" s="278"/>
      <c r="S80" s="278">
        <f t="shared" si="10"/>
        <v>0</v>
      </c>
    </row>
    <row r="81" spans="1:19" x14ac:dyDescent="0.35">
      <c r="A81" s="32"/>
      <c r="B81" s="283" t="s">
        <v>73</v>
      </c>
      <c r="C81" s="280"/>
      <c r="D81" s="280"/>
      <c r="E81" s="280"/>
      <c r="F81" s="278">
        <f t="shared" si="11"/>
        <v>0</v>
      </c>
      <c r="G81" s="280"/>
      <c r="H81" s="280"/>
      <c r="I81" s="280"/>
      <c r="J81" s="280"/>
      <c r="K81" s="278">
        <f t="shared" si="9"/>
        <v>0</v>
      </c>
      <c r="L81" s="278"/>
      <c r="M81" s="278"/>
      <c r="N81" s="278"/>
      <c r="O81" s="278"/>
      <c r="P81" s="278"/>
      <c r="Q81" s="278"/>
      <c r="R81" s="278"/>
      <c r="S81" s="278">
        <f t="shared" si="10"/>
        <v>0</v>
      </c>
    </row>
    <row r="82" spans="1:19" x14ac:dyDescent="0.35">
      <c r="A82" s="32"/>
      <c r="B82" s="283" t="s">
        <v>74</v>
      </c>
      <c r="C82" s="280"/>
      <c r="D82" s="280"/>
      <c r="E82" s="280"/>
      <c r="F82" s="278">
        <f t="shared" si="11"/>
        <v>0</v>
      </c>
      <c r="G82" s="280"/>
      <c r="H82" s="280"/>
      <c r="I82" s="280"/>
      <c r="J82" s="280"/>
      <c r="K82" s="278">
        <f t="shared" si="9"/>
        <v>0</v>
      </c>
      <c r="L82" s="278"/>
      <c r="M82" s="278"/>
      <c r="N82" s="278"/>
      <c r="O82" s="278"/>
      <c r="P82" s="278"/>
      <c r="Q82" s="278"/>
      <c r="R82" s="278"/>
      <c r="S82" s="278">
        <f t="shared" si="10"/>
        <v>0</v>
      </c>
    </row>
    <row r="83" spans="1:19" x14ac:dyDescent="0.35">
      <c r="A83" s="32"/>
      <c r="B83" s="283" t="s">
        <v>75</v>
      </c>
      <c r="C83" s="280">
        <v>50</v>
      </c>
      <c r="D83" s="280"/>
      <c r="E83" s="280"/>
      <c r="F83" s="278">
        <f t="shared" si="11"/>
        <v>50</v>
      </c>
      <c r="G83" s="280"/>
      <c r="H83" s="280"/>
      <c r="I83" s="280"/>
      <c r="J83" s="280"/>
      <c r="K83" s="278">
        <f t="shared" si="9"/>
        <v>0</v>
      </c>
      <c r="L83" s="278"/>
      <c r="M83" s="278"/>
      <c r="N83" s="278"/>
      <c r="O83" s="278"/>
      <c r="P83" s="278"/>
      <c r="Q83" s="278"/>
      <c r="R83" s="278"/>
      <c r="S83" s="278">
        <f t="shared" si="10"/>
        <v>50</v>
      </c>
    </row>
    <row r="84" spans="1:19" x14ac:dyDescent="0.35">
      <c r="A84" s="32"/>
      <c r="B84" s="283" t="s">
        <v>79</v>
      </c>
      <c r="C84" s="280"/>
      <c r="D84" s="280"/>
      <c r="E84" s="280"/>
      <c r="F84" s="278">
        <f t="shared" si="11"/>
        <v>0</v>
      </c>
      <c r="G84" s="280"/>
      <c r="H84" s="280"/>
      <c r="I84" s="280"/>
      <c r="J84" s="280"/>
      <c r="K84" s="278"/>
      <c r="L84" s="278"/>
      <c r="M84" s="278"/>
      <c r="N84" s="278"/>
      <c r="O84" s="278"/>
      <c r="P84" s="278"/>
      <c r="Q84" s="278"/>
      <c r="R84" s="278"/>
      <c r="S84" s="278"/>
    </row>
    <row r="85" spans="1:19" x14ac:dyDescent="0.35">
      <c r="A85" s="32"/>
      <c r="B85" s="283" t="s">
        <v>76</v>
      </c>
      <c r="C85" s="280"/>
      <c r="D85" s="284"/>
      <c r="E85" s="284"/>
      <c r="F85" s="278">
        <f t="shared" si="11"/>
        <v>0</v>
      </c>
      <c r="G85" s="280"/>
      <c r="H85" s="284"/>
      <c r="I85" s="284"/>
      <c r="J85" s="280"/>
      <c r="K85" s="278">
        <f>G85+H85+J85</f>
        <v>0</v>
      </c>
      <c r="L85" s="278"/>
      <c r="M85" s="278"/>
      <c r="N85" s="278"/>
      <c r="O85" s="278"/>
      <c r="P85" s="278"/>
      <c r="Q85" s="278"/>
      <c r="R85" s="278"/>
      <c r="S85" s="278">
        <f>K85+F85</f>
        <v>0</v>
      </c>
    </row>
    <row r="86" spans="1:19" x14ac:dyDescent="0.35">
      <c r="A86" s="32"/>
      <c r="B86" s="283" t="s">
        <v>77</v>
      </c>
      <c r="C86" s="278">
        <f>SUM(C79:C85)</f>
        <v>50</v>
      </c>
      <c r="D86" s="278">
        <f>SUM(D79:D85)</f>
        <v>29.5</v>
      </c>
      <c r="E86" s="278">
        <f>SUM(E79:E85)</f>
        <v>0</v>
      </c>
      <c r="F86" s="278">
        <f t="shared" si="11"/>
        <v>79.5</v>
      </c>
      <c r="G86" s="278">
        <f>SUM(G79:G85)</f>
        <v>0</v>
      </c>
      <c r="H86" s="278">
        <f>SUM(H79:H85)</f>
        <v>32.5</v>
      </c>
      <c r="I86" s="278">
        <f>SUM(I79:I85)</f>
        <v>0</v>
      </c>
      <c r="J86" s="278">
        <f>SUM(J79:J85)</f>
        <v>31</v>
      </c>
      <c r="K86" s="278">
        <f>G86+H86+J86</f>
        <v>63.5</v>
      </c>
      <c r="L86" s="278"/>
      <c r="M86" s="278"/>
      <c r="N86" s="278"/>
      <c r="O86" s="278"/>
      <c r="P86" s="278"/>
      <c r="Q86" s="278"/>
      <c r="R86" s="278"/>
      <c r="S86" s="278">
        <f>K86+F86</f>
        <v>143</v>
      </c>
    </row>
    <row r="87" spans="1:19" x14ac:dyDescent="0.35">
      <c r="A87" s="32"/>
      <c r="B87" s="277" t="s">
        <v>78</v>
      </c>
      <c r="C87" s="278">
        <f>((C78*7)-C86)*C77</f>
        <v>11648</v>
      </c>
      <c r="D87" s="278">
        <f>((D78*7)-D86)*D77</f>
        <v>1219</v>
      </c>
      <c r="E87" s="278">
        <f>((E78*7)-E86)*E77</f>
        <v>4504.5</v>
      </c>
      <c r="F87" s="278">
        <f>C87+D87+E87</f>
        <v>17371.5</v>
      </c>
      <c r="G87" s="278">
        <f>((G78*7)-G86)*G77</f>
        <v>4410</v>
      </c>
      <c r="H87" s="285">
        <f>((H78*7)-H86)*H77</f>
        <v>1128</v>
      </c>
      <c r="I87" s="285">
        <f>((I78*7)-I86)*I77</f>
        <v>945</v>
      </c>
      <c r="J87" s="278">
        <f>((J78*7)-J86)*J77</f>
        <v>14760</v>
      </c>
      <c r="K87" s="285">
        <f>SUM(G87:J87)</f>
        <v>21243</v>
      </c>
      <c r="L87" s="285">
        <f>production!I25</f>
        <v>14</v>
      </c>
      <c r="M87" s="285">
        <v>0</v>
      </c>
      <c r="N87" s="285">
        <f>production!I30</f>
        <v>39</v>
      </c>
      <c r="O87" s="285">
        <f>production!I31</f>
        <v>33</v>
      </c>
      <c r="P87" s="285"/>
      <c r="Q87" s="285"/>
      <c r="R87" s="285">
        <v>0</v>
      </c>
      <c r="S87" s="286">
        <f>K87+F87+M87+L87+N87+R87+O87</f>
        <v>38700.5</v>
      </c>
    </row>
    <row r="89" spans="1:19" x14ac:dyDescent="0.35">
      <c r="A89" s="32" t="s">
        <v>307</v>
      </c>
      <c r="B89" s="32"/>
      <c r="C89" s="32"/>
      <c r="D89" s="32"/>
      <c r="F89" s="32"/>
      <c r="G89" s="32"/>
      <c r="H89" s="32"/>
      <c r="J89" s="32"/>
      <c r="K89" s="32"/>
      <c r="L89" s="32"/>
      <c r="M89" s="32"/>
      <c r="N89" s="32"/>
      <c r="O89" s="32"/>
      <c r="P89" s="32"/>
      <c r="Q89" s="32"/>
      <c r="R89" s="32"/>
      <c r="S89" s="32"/>
    </row>
    <row r="90" spans="1:19" x14ac:dyDescent="0.35">
      <c r="A90" s="32"/>
      <c r="B90" s="266" t="s">
        <v>68</v>
      </c>
      <c r="C90" s="267">
        <f>C92*C93*7</f>
        <v>17248</v>
      </c>
      <c r="D90" s="268">
        <f>D92*D93*7</f>
        <v>2576</v>
      </c>
      <c r="E90" s="268">
        <f>E92*E93*7</f>
        <v>4620</v>
      </c>
      <c r="F90" s="268">
        <f>C90+D90</f>
        <v>19824</v>
      </c>
      <c r="G90" s="269">
        <f>G92*G93*7</f>
        <v>4620</v>
      </c>
      <c r="H90" s="270">
        <f>H92*H93*7</f>
        <v>2688</v>
      </c>
      <c r="I90" s="270">
        <f>I92*I93*7</f>
        <v>945</v>
      </c>
      <c r="J90" s="270">
        <f>J92*J93*7</f>
        <v>18480</v>
      </c>
      <c r="K90" s="270">
        <f>G90+H90+J90</f>
        <v>25788</v>
      </c>
      <c r="L90" s="270"/>
      <c r="M90" s="270"/>
      <c r="N90" s="270"/>
      <c r="O90" s="270"/>
      <c r="P90" s="270"/>
      <c r="Q90" s="270"/>
      <c r="R90" s="270"/>
      <c r="S90" s="270">
        <f>K90+F90</f>
        <v>45612</v>
      </c>
    </row>
    <row r="91" spans="1:19" x14ac:dyDescent="0.35">
      <c r="A91" s="32"/>
      <c r="B91" s="271" t="s">
        <v>69</v>
      </c>
      <c r="C91" s="272" t="s">
        <v>14</v>
      </c>
      <c r="D91" s="272" t="s">
        <v>6</v>
      </c>
      <c r="E91" s="272" t="s">
        <v>110</v>
      </c>
      <c r="F91" s="273" t="s">
        <v>8</v>
      </c>
      <c r="G91" s="274" t="s">
        <v>3</v>
      </c>
      <c r="H91" s="274" t="s">
        <v>2</v>
      </c>
      <c r="I91" s="274" t="s">
        <v>100</v>
      </c>
      <c r="J91" s="274" t="s">
        <v>4</v>
      </c>
      <c r="K91" s="275" t="s">
        <v>5</v>
      </c>
      <c r="L91" s="276" t="s">
        <v>115</v>
      </c>
      <c r="M91" s="276" t="s">
        <v>113</v>
      </c>
      <c r="N91" s="276" t="s">
        <v>116</v>
      </c>
      <c r="O91" s="276" t="s">
        <v>124</v>
      </c>
      <c r="P91" s="276"/>
      <c r="Q91" s="276"/>
      <c r="R91" s="276" t="s">
        <v>125</v>
      </c>
      <c r="S91" s="273"/>
    </row>
    <row r="92" spans="1:19" ht="15.5" x14ac:dyDescent="0.35">
      <c r="A92" s="32"/>
      <c r="B92" s="277" t="s">
        <v>111</v>
      </c>
      <c r="C92" s="278">
        <f>60+36+16</f>
        <v>112</v>
      </c>
      <c r="D92" s="279">
        <v>46</v>
      </c>
      <c r="E92" s="279">
        <v>33</v>
      </c>
      <c r="F92" s="278">
        <f>C92+D92+E92</f>
        <v>191</v>
      </c>
      <c r="G92" s="280">
        <v>30</v>
      </c>
      <c r="H92" s="280">
        <v>48</v>
      </c>
      <c r="I92" s="280">
        <v>15</v>
      </c>
      <c r="J92" s="280">
        <v>120</v>
      </c>
      <c r="K92" s="278">
        <f t="shared" ref="K92:K98" si="12">G92+H92+J92</f>
        <v>198</v>
      </c>
      <c r="L92" s="278"/>
      <c r="M92" s="278"/>
      <c r="N92" s="278"/>
      <c r="O92" s="278"/>
      <c r="P92" s="278"/>
      <c r="Q92" s="278"/>
      <c r="R92" s="278"/>
      <c r="S92" s="280"/>
    </row>
    <row r="93" spans="1:19" ht="15.5" x14ac:dyDescent="0.35">
      <c r="A93" s="32"/>
      <c r="B93" s="277" t="s">
        <v>70</v>
      </c>
      <c r="C93" s="278">
        <v>22</v>
      </c>
      <c r="D93" s="279">
        <v>8</v>
      </c>
      <c r="E93" s="279">
        <v>20</v>
      </c>
      <c r="F93" s="278">
        <f>C93+D93+E93</f>
        <v>50</v>
      </c>
      <c r="G93" s="280">
        <v>22</v>
      </c>
      <c r="H93" s="280">
        <v>8</v>
      </c>
      <c r="I93" s="280">
        <v>9</v>
      </c>
      <c r="J93" s="280">
        <v>22</v>
      </c>
      <c r="K93" s="278">
        <f t="shared" si="12"/>
        <v>52</v>
      </c>
      <c r="L93" s="278"/>
      <c r="M93" s="278"/>
      <c r="N93" s="278"/>
      <c r="O93" s="278"/>
      <c r="P93" s="278"/>
      <c r="Q93" s="278"/>
      <c r="R93" s="278"/>
      <c r="S93" s="278">
        <f t="shared" ref="S93:S98" si="13">K93+F93</f>
        <v>102</v>
      </c>
    </row>
    <row r="94" spans="1:19" ht="15.5" x14ac:dyDescent="0.35">
      <c r="A94" s="32"/>
      <c r="B94" s="281" t="s">
        <v>71</v>
      </c>
      <c r="C94" s="282"/>
      <c r="D94" s="280">
        <v>26</v>
      </c>
      <c r="E94" s="280"/>
      <c r="F94" s="278">
        <f>C94+D94+E94</f>
        <v>26</v>
      </c>
      <c r="G94" s="280"/>
      <c r="H94" s="280">
        <v>23.5</v>
      </c>
      <c r="I94" s="280"/>
      <c r="J94" s="280">
        <v>31</v>
      </c>
      <c r="K94" s="278">
        <f t="shared" si="12"/>
        <v>54.5</v>
      </c>
      <c r="L94" s="278"/>
      <c r="M94" s="278"/>
      <c r="N94" s="278"/>
      <c r="O94" s="278"/>
      <c r="P94" s="278"/>
      <c r="Q94" s="278"/>
      <c r="R94" s="278"/>
      <c r="S94" s="278">
        <f t="shared" si="13"/>
        <v>80.5</v>
      </c>
    </row>
    <row r="95" spans="1:19" ht="15.5" x14ac:dyDescent="0.35">
      <c r="A95" s="32"/>
      <c r="B95" s="281" t="s">
        <v>72</v>
      </c>
      <c r="C95" s="282"/>
      <c r="D95" s="280"/>
      <c r="E95" s="280"/>
      <c r="F95" s="278">
        <f t="shared" ref="F95:F101" si="14">C95+D95+E95</f>
        <v>0</v>
      </c>
      <c r="G95" s="280"/>
      <c r="H95" s="280"/>
      <c r="I95" s="280"/>
      <c r="J95" s="280"/>
      <c r="K95" s="278">
        <f t="shared" si="12"/>
        <v>0</v>
      </c>
      <c r="L95" s="278"/>
      <c r="M95" s="278"/>
      <c r="N95" s="278"/>
      <c r="O95" s="278"/>
      <c r="P95" s="278"/>
      <c r="Q95" s="278"/>
      <c r="R95" s="278"/>
      <c r="S95" s="278">
        <f t="shared" si="13"/>
        <v>0</v>
      </c>
    </row>
    <row r="96" spans="1:19" x14ac:dyDescent="0.35">
      <c r="A96" s="32"/>
      <c r="B96" s="283" t="s">
        <v>73</v>
      </c>
      <c r="C96" s="280"/>
      <c r="D96" s="280"/>
      <c r="E96" s="280"/>
      <c r="F96" s="278">
        <f t="shared" si="14"/>
        <v>0</v>
      </c>
      <c r="G96" s="280"/>
      <c r="H96" s="280"/>
      <c r="I96" s="280"/>
      <c r="J96" s="280"/>
      <c r="K96" s="278">
        <f t="shared" si="12"/>
        <v>0</v>
      </c>
      <c r="L96" s="278"/>
      <c r="M96" s="278"/>
      <c r="N96" s="278"/>
      <c r="O96" s="278"/>
      <c r="P96" s="278"/>
      <c r="Q96" s="278"/>
      <c r="R96" s="278"/>
      <c r="S96" s="278">
        <f t="shared" si="13"/>
        <v>0</v>
      </c>
    </row>
    <row r="97" spans="1:19" x14ac:dyDescent="0.35">
      <c r="A97" s="32"/>
      <c r="B97" s="283" t="s">
        <v>74</v>
      </c>
      <c r="C97" s="280"/>
      <c r="D97" s="280"/>
      <c r="E97" s="280"/>
      <c r="F97" s="278">
        <f t="shared" si="14"/>
        <v>0</v>
      </c>
      <c r="G97" s="280"/>
      <c r="H97" s="280"/>
      <c r="I97" s="280"/>
      <c r="J97" s="280"/>
      <c r="K97" s="278">
        <f t="shared" si="12"/>
        <v>0</v>
      </c>
      <c r="L97" s="278"/>
      <c r="M97" s="278"/>
      <c r="N97" s="278"/>
      <c r="O97" s="278"/>
      <c r="P97" s="278"/>
      <c r="Q97" s="278"/>
      <c r="R97" s="278"/>
      <c r="S97" s="278">
        <f t="shared" si="13"/>
        <v>0</v>
      </c>
    </row>
    <row r="98" spans="1:19" x14ac:dyDescent="0.35">
      <c r="A98" s="32"/>
      <c r="B98" s="283" t="s">
        <v>75</v>
      </c>
      <c r="C98" s="280">
        <v>40</v>
      </c>
      <c r="D98" s="280"/>
      <c r="E98" s="280"/>
      <c r="F98" s="278">
        <f t="shared" si="14"/>
        <v>40</v>
      </c>
      <c r="G98" s="280"/>
      <c r="H98" s="280"/>
      <c r="I98" s="280">
        <v>12</v>
      </c>
      <c r="J98" s="280"/>
      <c r="K98" s="278">
        <f t="shared" si="12"/>
        <v>0</v>
      </c>
      <c r="L98" s="278"/>
      <c r="M98" s="278"/>
      <c r="N98" s="278"/>
      <c r="O98" s="278"/>
      <c r="P98" s="278"/>
      <c r="Q98" s="278"/>
      <c r="R98" s="278"/>
      <c r="S98" s="278">
        <f t="shared" si="13"/>
        <v>40</v>
      </c>
    </row>
    <row r="99" spans="1:19" x14ac:dyDescent="0.35">
      <c r="A99" s="32"/>
      <c r="B99" s="283" t="s">
        <v>79</v>
      </c>
      <c r="C99" s="280"/>
      <c r="D99" s="280"/>
      <c r="E99" s="280"/>
      <c r="F99" s="278">
        <f t="shared" si="14"/>
        <v>0</v>
      </c>
      <c r="G99" s="280"/>
      <c r="H99" s="280"/>
      <c r="I99" s="280"/>
      <c r="J99" s="280"/>
      <c r="K99" s="278"/>
      <c r="L99" s="278"/>
      <c r="M99" s="278"/>
      <c r="N99" s="278"/>
      <c r="O99" s="278"/>
      <c r="P99" s="278"/>
      <c r="Q99" s="278"/>
      <c r="R99" s="278"/>
      <c r="S99" s="278"/>
    </row>
    <row r="100" spans="1:19" x14ac:dyDescent="0.35">
      <c r="A100" s="32"/>
      <c r="B100" s="283" t="s">
        <v>76</v>
      </c>
      <c r="C100" s="280"/>
      <c r="D100" s="284"/>
      <c r="E100" s="284"/>
      <c r="F100" s="278">
        <f t="shared" si="14"/>
        <v>0</v>
      </c>
      <c r="G100" s="280"/>
      <c r="H100" s="284"/>
      <c r="I100" s="284"/>
      <c r="J100" s="280"/>
      <c r="K100" s="278">
        <f>G100+H100+J100</f>
        <v>0</v>
      </c>
      <c r="L100" s="278"/>
      <c r="M100" s="278"/>
      <c r="N100" s="278"/>
      <c r="O100" s="278"/>
      <c r="P100" s="278"/>
      <c r="Q100" s="278"/>
      <c r="R100" s="278"/>
      <c r="S100" s="278">
        <f>K100+F100</f>
        <v>0</v>
      </c>
    </row>
    <row r="101" spans="1:19" x14ac:dyDescent="0.35">
      <c r="A101" s="32"/>
      <c r="B101" s="283" t="s">
        <v>77</v>
      </c>
      <c r="C101" s="278">
        <f>SUM(C94:C100)</f>
        <v>40</v>
      </c>
      <c r="D101" s="278">
        <f>SUM(D94:D100)</f>
        <v>26</v>
      </c>
      <c r="E101" s="278">
        <f>SUM(E94:E100)</f>
        <v>0</v>
      </c>
      <c r="F101" s="278">
        <f t="shared" si="14"/>
        <v>66</v>
      </c>
      <c r="G101" s="278">
        <f>SUM(G94:G100)</f>
        <v>0</v>
      </c>
      <c r="H101" s="278">
        <f>SUM(H94:H100)</f>
        <v>23.5</v>
      </c>
      <c r="I101" s="278">
        <f>SUM(I94:I100)</f>
        <v>12</v>
      </c>
      <c r="J101" s="278">
        <f>SUM(J94:J100)</f>
        <v>31</v>
      </c>
      <c r="K101" s="278">
        <f>G101+H101+J101</f>
        <v>54.5</v>
      </c>
      <c r="L101" s="278"/>
      <c r="M101" s="278"/>
      <c r="N101" s="278"/>
      <c r="O101" s="278"/>
      <c r="P101" s="278"/>
      <c r="Q101" s="278"/>
      <c r="R101" s="278"/>
      <c r="S101" s="278">
        <f>K101+F101</f>
        <v>120.5</v>
      </c>
    </row>
    <row r="102" spans="1:19" x14ac:dyDescent="0.35">
      <c r="A102" s="32"/>
      <c r="B102" s="277" t="s">
        <v>78</v>
      </c>
      <c r="C102" s="278">
        <f>((C93*7)-C101)*C92</f>
        <v>12768</v>
      </c>
      <c r="D102" s="278">
        <f>((D93*7)-D101)*D92</f>
        <v>1380</v>
      </c>
      <c r="E102" s="278">
        <f>((E93*7)-E101)*E92</f>
        <v>4620</v>
      </c>
      <c r="F102" s="278">
        <f>C102+D102+E102</f>
        <v>18768</v>
      </c>
      <c r="G102" s="278">
        <f>((G93*7)-G101)*G92</f>
        <v>4620</v>
      </c>
      <c r="H102" s="285">
        <f>((H93*7)-H101)*H92</f>
        <v>1560</v>
      </c>
      <c r="I102" s="285">
        <f>((I93*7)-I101)*I92</f>
        <v>765</v>
      </c>
      <c r="J102" s="278">
        <f>((J93*7)-J101)*J92</f>
        <v>14760</v>
      </c>
      <c r="K102" s="285">
        <f>SUM(G102:J102)</f>
        <v>21705</v>
      </c>
      <c r="L102" s="285">
        <f>production!Q25</f>
        <v>39</v>
      </c>
      <c r="M102" s="285">
        <v>0</v>
      </c>
      <c r="N102" s="285">
        <f>production!Q30</f>
        <v>55</v>
      </c>
      <c r="O102" s="285">
        <f>production!Q31</f>
        <v>58</v>
      </c>
      <c r="P102" s="285"/>
      <c r="Q102" s="285"/>
      <c r="R102" s="285">
        <f>production!Q26</f>
        <v>3400</v>
      </c>
      <c r="S102" s="286">
        <f>K102+F102+M102+L102+N102+R102+O102</f>
        <v>44025</v>
      </c>
    </row>
    <row r="104" spans="1:19" x14ac:dyDescent="0.35">
      <c r="A104" s="32" t="s">
        <v>332</v>
      </c>
      <c r="B104" s="32"/>
      <c r="C104" s="32"/>
      <c r="D104" s="32"/>
      <c r="F104" s="32"/>
      <c r="G104" s="32"/>
      <c r="H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</row>
    <row r="105" spans="1:19" x14ac:dyDescent="0.35">
      <c r="A105" s="32"/>
      <c r="B105" s="266" t="s">
        <v>68</v>
      </c>
      <c r="C105" s="267">
        <f>C107*C108*7</f>
        <v>17248</v>
      </c>
      <c r="D105" s="268">
        <f>D107*D108*7</f>
        <v>2576</v>
      </c>
      <c r="E105" s="268">
        <f>E107*E108*7</f>
        <v>4273.5</v>
      </c>
      <c r="F105" s="268">
        <f>C105+D105</f>
        <v>19824</v>
      </c>
      <c r="G105" s="269">
        <f>G107*G108*7</f>
        <v>4515</v>
      </c>
      <c r="H105" s="270">
        <f>H107*H108*7</f>
        <v>2688</v>
      </c>
      <c r="I105" s="270">
        <f>I107*I108*7</f>
        <v>1050</v>
      </c>
      <c r="J105" s="270">
        <f>J107*J108*7</f>
        <v>18480</v>
      </c>
      <c r="K105" s="270">
        <f>G105+H105+J105</f>
        <v>25683</v>
      </c>
      <c r="L105" s="270"/>
      <c r="M105" s="270"/>
      <c r="N105" s="270"/>
      <c r="O105" s="270"/>
      <c r="P105" s="270"/>
      <c r="Q105" s="270"/>
      <c r="R105" s="270"/>
      <c r="S105" s="270">
        <f>K105+F105</f>
        <v>45507</v>
      </c>
    </row>
    <row r="106" spans="1:19" x14ac:dyDescent="0.35">
      <c r="A106" s="32"/>
      <c r="B106" s="271" t="s">
        <v>69</v>
      </c>
      <c r="C106" s="272" t="s">
        <v>14</v>
      </c>
      <c r="D106" s="272" t="s">
        <v>6</v>
      </c>
      <c r="E106" s="272" t="s">
        <v>110</v>
      </c>
      <c r="F106" s="273" t="s">
        <v>8</v>
      </c>
      <c r="G106" s="274" t="s">
        <v>3</v>
      </c>
      <c r="H106" s="274" t="s">
        <v>2</v>
      </c>
      <c r="I106" s="274" t="s">
        <v>100</v>
      </c>
      <c r="J106" s="274" t="s">
        <v>4</v>
      </c>
      <c r="K106" s="275" t="s">
        <v>5</v>
      </c>
      <c r="L106" s="276" t="s">
        <v>115</v>
      </c>
      <c r="M106" s="276" t="s">
        <v>113</v>
      </c>
      <c r="N106" s="276" t="s">
        <v>116</v>
      </c>
      <c r="O106" s="276" t="s">
        <v>124</v>
      </c>
      <c r="P106" s="276"/>
      <c r="Q106" s="276"/>
      <c r="R106" s="276" t="s">
        <v>125</v>
      </c>
      <c r="S106" s="273"/>
    </row>
    <row r="107" spans="1:19" ht="15.5" x14ac:dyDescent="0.35">
      <c r="A107" s="32"/>
      <c r="B107" s="277" t="s">
        <v>111</v>
      </c>
      <c r="C107" s="278">
        <f>60+36+16</f>
        <v>112</v>
      </c>
      <c r="D107" s="279">
        <v>46</v>
      </c>
      <c r="E107" s="279">
        <v>33</v>
      </c>
      <c r="F107" s="278">
        <f>C107+D107+E107</f>
        <v>191</v>
      </c>
      <c r="G107" s="280">
        <v>30</v>
      </c>
      <c r="H107" s="280">
        <v>48</v>
      </c>
      <c r="I107" s="280">
        <v>15</v>
      </c>
      <c r="J107" s="280">
        <v>120</v>
      </c>
      <c r="K107" s="278">
        <f t="shared" ref="K107:K113" si="15">G107+H107+J107</f>
        <v>198</v>
      </c>
      <c r="L107" s="278"/>
      <c r="M107" s="278"/>
      <c r="N107" s="278"/>
      <c r="O107" s="278"/>
      <c r="P107" s="278"/>
      <c r="Q107" s="278"/>
      <c r="R107" s="278"/>
      <c r="S107" s="280"/>
    </row>
    <row r="108" spans="1:19" ht="15.5" x14ac:dyDescent="0.35">
      <c r="A108" s="32"/>
      <c r="B108" s="277" t="s">
        <v>70</v>
      </c>
      <c r="C108" s="278">
        <v>22</v>
      </c>
      <c r="D108" s="279">
        <v>8</v>
      </c>
      <c r="E108" s="279">
        <v>18.5</v>
      </c>
      <c r="F108" s="278">
        <f>C108+D108+E108</f>
        <v>48.5</v>
      </c>
      <c r="G108" s="280">
        <v>21.5</v>
      </c>
      <c r="H108" s="280">
        <v>8</v>
      </c>
      <c r="I108" s="280">
        <v>10</v>
      </c>
      <c r="J108" s="280">
        <v>22</v>
      </c>
      <c r="K108" s="278">
        <f t="shared" si="15"/>
        <v>51.5</v>
      </c>
      <c r="L108" s="278"/>
      <c r="M108" s="278"/>
      <c r="N108" s="278"/>
      <c r="O108" s="278"/>
      <c r="P108" s="278"/>
      <c r="Q108" s="278"/>
      <c r="R108" s="278"/>
      <c r="S108" s="278">
        <f t="shared" ref="S108:S113" si="16">K108+F108</f>
        <v>100</v>
      </c>
    </row>
    <row r="109" spans="1:19" ht="15.5" x14ac:dyDescent="0.35">
      <c r="A109" s="32"/>
      <c r="B109" s="281" t="s">
        <v>71</v>
      </c>
      <c r="C109" s="282"/>
      <c r="D109" s="280">
        <v>27</v>
      </c>
      <c r="E109" s="280"/>
      <c r="F109" s="278">
        <f>C109+D109+E109</f>
        <v>27</v>
      </c>
      <c r="G109" s="280"/>
      <c r="H109" s="280">
        <v>18</v>
      </c>
      <c r="I109" s="280"/>
      <c r="J109" s="280">
        <v>23</v>
      </c>
      <c r="K109" s="278">
        <f t="shared" si="15"/>
        <v>41</v>
      </c>
      <c r="L109" s="278"/>
      <c r="M109" s="278"/>
      <c r="N109" s="278"/>
      <c r="O109" s="278"/>
      <c r="P109" s="278"/>
      <c r="Q109" s="278"/>
      <c r="R109" s="278"/>
      <c r="S109" s="278">
        <f t="shared" si="16"/>
        <v>68</v>
      </c>
    </row>
    <row r="110" spans="1:19" ht="15.5" x14ac:dyDescent="0.35">
      <c r="A110" s="32"/>
      <c r="B110" s="281" t="s">
        <v>72</v>
      </c>
      <c r="C110" s="282"/>
      <c r="D110" s="280"/>
      <c r="E110" s="280"/>
      <c r="F110" s="278">
        <f t="shared" ref="F110:F116" si="17">C110+D110+E110</f>
        <v>0</v>
      </c>
      <c r="G110" s="280"/>
      <c r="H110" s="280"/>
      <c r="I110" s="280"/>
      <c r="J110" s="280"/>
      <c r="K110" s="278">
        <f t="shared" si="15"/>
        <v>0</v>
      </c>
      <c r="L110" s="278"/>
      <c r="M110" s="278"/>
      <c r="N110" s="278"/>
      <c r="O110" s="278"/>
      <c r="P110" s="278"/>
      <c r="Q110" s="278"/>
      <c r="R110" s="278"/>
      <c r="S110" s="278">
        <f t="shared" si="16"/>
        <v>0</v>
      </c>
    </row>
    <row r="111" spans="1:19" x14ac:dyDescent="0.35">
      <c r="A111" s="32"/>
      <c r="B111" s="283" t="s">
        <v>73</v>
      </c>
      <c r="C111" s="280"/>
      <c r="D111" s="280"/>
      <c r="E111" s="280"/>
      <c r="F111" s="278">
        <f t="shared" si="17"/>
        <v>0</v>
      </c>
      <c r="G111" s="280"/>
      <c r="H111" s="280"/>
      <c r="I111" s="280"/>
      <c r="J111" s="280"/>
      <c r="K111" s="278">
        <f t="shared" si="15"/>
        <v>0</v>
      </c>
      <c r="L111" s="278"/>
      <c r="M111" s="278"/>
      <c r="N111" s="278"/>
      <c r="O111" s="278"/>
      <c r="P111" s="278"/>
      <c r="Q111" s="278"/>
      <c r="R111" s="278"/>
      <c r="S111" s="278">
        <f t="shared" si="16"/>
        <v>0</v>
      </c>
    </row>
    <row r="112" spans="1:19" x14ac:dyDescent="0.35">
      <c r="A112" s="32"/>
      <c r="B112" s="283" t="s">
        <v>74</v>
      </c>
      <c r="C112" s="280"/>
      <c r="D112" s="280"/>
      <c r="E112" s="280"/>
      <c r="F112" s="278">
        <f t="shared" si="17"/>
        <v>0</v>
      </c>
      <c r="G112" s="280"/>
      <c r="H112" s="280"/>
      <c r="I112" s="280"/>
      <c r="J112" s="280"/>
      <c r="K112" s="278">
        <f t="shared" si="15"/>
        <v>0</v>
      </c>
      <c r="L112" s="278"/>
      <c r="M112" s="278"/>
      <c r="N112" s="278"/>
      <c r="O112" s="278"/>
      <c r="P112" s="278"/>
      <c r="Q112" s="278"/>
      <c r="R112" s="278"/>
      <c r="S112" s="278">
        <f t="shared" si="16"/>
        <v>0</v>
      </c>
    </row>
    <row r="113" spans="1:19" x14ac:dyDescent="0.35">
      <c r="A113" s="32"/>
      <c r="B113" s="283" t="s">
        <v>75</v>
      </c>
      <c r="C113" s="280">
        <v>51</v>
      </c>
      <c r="D113" s="280"/>
      <c r="E113" s="280"/>
      <c r="F113" s="278">
        <f t="shared" si="17"/>
        <v>51</v>
      </c>
      <c r="G113" s="280"/>
      <c r="H113" s="280"/>
      <c r="I113" s="280"/>
      <c r="J113" s="280"/>
      <c r="K113" s="278">
        <f t="shared" si="15"/>
        <v>0</v>
      </c>
      <c r="L113" s="278"/>
      <c r="M113" s="278"/>
      <c r="N113" s="278"/>
      <c r="O113" s="278"/>
      <c r="P113" s="278"/>
      <c r="Q113" s="278"/>
      <c r="R113" s="278"/>
      <c r="S113" s="278">
        <f t="shared" si="16"/>
        <v>51</v>
      </c>
    </row>
    <row r="114" spans="1:19" x14ac:dyDescent="0.35">
      <c r="A114" s="32"/>
      <c r="B114" s="283" t="s">
        <v>79</v>
      </c>
      <c r="C114" s="280"/>
      <c r="D114" s="280"/>
      <c r="E114" s="280"/>
      <c r="F114" s="278">
        <f t="shared" si="17"/>
        <v>0</v>
      </c>
      <c r="G114" s="280"/>
      <c r="H114" s="280"/>
      <c r="I114" s="280"/>
      <c r="J114" s="280"/>
      <c r="K114" s="278"/>
      <c r="L114" s="278"/>
      <c r="M114" s="278"/>
      <c r="N114" s="278"/>
      <c r="O114" s="278"/>
      <c r="P114" s="278"/>
      <c r="Q114" s="278"/>
      <c r="R114" s="278"/>
      <c r="S114" s="278"/>
    </row>
    <row r="115" spans="1:19" x14ac:dyDescent="0.35">
      <c r="A115" s="32"/>
      <c r="B115" s="283" t="s">
        <v>76</v>
      </c>
      <c r="C115" s="280"/>
      <c r="D115" s="284"/>
      <c r="E115" s="284"/>
      <c r="F115" s="278">
        <f t="shared" si="17"/>
        <v>0</v>
      </c>
      <c r="G115" s="280"/>
      <c r="H115" s="284"/>
      <c r="I115" s="284"/>
      <c r="J115" s="280"/>
      <c r="K115" s="278">
        <f>G115+H115+J115</f>
        <v>0</v>
      </c>
      <c r="L115" s="278"/>
      <c r="M115" s="278"/>
      <c r="N115" s="278"/>
      <c r="O115" s="278"/>
      <c r="P115" s="278"/>
      <c r="Q115" s="278"/>
      <c r="R115" s="278"/>
      <c r="S115" s="278">
        <f>K115+F115</f>
        <v>0</v>
      </c>
    </row>
    <row r="116" spans="1:19" x14ac:dyDescent="0.35">
      <c r="A116" s="32"/>
      <c r="B116" s="283" t="s">
        <v>77</v>
      </c>
      <c r="C116" s="278">
        <f>SUM(C109:C115)</f>
        <v>51</v>
      </c>
      <c r="D116" s="278">
        <f>SUM(D109:D115)</f>
        <v>27</v>
      </c>
      <c r="E116" s="278">
        <f>SUM(E109:E115)</f>
        <v>0</v>
      </c>
      <c r="F116" s="278">
        <f t="shared" si="17"/>
        <v>78</v>
      </c>
      <c r="G116" s="278">
        <f>SUM(G109:G115)</f>
        <v>0</v>
      </c>
      <c r="H116" s="278">
        <f>SUM(H109:H115)</f>
        <v>18</v>
      </c>
      <c r="I116" s="278">
        <f>SUM(I109:I115)</f>
        <v>0</v>
      </c>
      <c r="J116" s="278">
        <f>SUM(J109:J115)</f>
        <v>23</v>
      </c>
      <c r="K116" s="278">
        <f>G116+H116+J116</f>
        <v>41</v>
      </c>
      <c r="L116" s="278"/>
      <c r="M116" s="278"/>
      <c r="N116" s="278"/>
      <c r="O116" s="278"/>
      <c r="P116" s="278"/>
      <c r="Q116" s="278"/>
      <c r="R116" s="278"/>
      <c r="S116" s="278">
        <f>K116+F116</f>
        <v>119</v>
      </c>
    </row>
    <row r="117" spans="1:19" x14ac:dyDescent="0.35">
      <c r="A117" s="32"/>
      <c r="B117" s="277" t="s">
        <v>78</v>
      </c>
      <c r="C117" s="278">
        <f>((C108*7)-C116)*C107</f>
        <v>11536</v>
      </c>
      <c r="D117" s="278">
        <f>((D108*7)-D116)*D107</f>
        <v>1334</v>
      </c>
      <c r="E117" s="278">
        <f>((E108*7)-E116)*E107</f>
        <v>4273.5</v>
      </c>
      <c r="F117" s="278">
        <f>C117+D117+E117</f>
        <v>17143.5</v>
      </c>
      <c r="G117" s="278">
        <f>((G108*7)-G116)*G107</f>
        <v>4515</v>
      </c>
      <c r="H117" s="285">
        <f>((H108*7)-H116)*H107</f>
        <v>1824</v>
      </c>
      <c r="I117" s="285">
        <f>((I108*7)-I116)*I107</f>
        <v>1050</v>
      </c>
      <c r="J117" s="278">
        <f>((J108*7)-J116)*J107</f>
        <v>15720</v>
      </c>
      <c r="K117" s="285">
        <f>SUM(G117:J117)</f>
        <v>23109</v>
      </c>
      <c r="L117" s="285">
        <f>production!I44</f>
        <v>45</v>
      </c>
      <c r="M117" s="285">
        <v>0</v>
      </c>
      <c r="N117" s="285">
        <f>production!I49</f>
        <v>32</v>
      </c>
      <c r="O117" s="285">
        <f>production!I50</f>
        <v>34</v>
      </c>
      <c r="P117" s="285"/>
      <c r="Q117" s="285"/>
      <c r="R117" s="285">
        <f>production!I45</f>
        <v>2380</v>
      </c>
      <c r="S117" s="286">
        <f>K117+F117+M117+L117+N117+R117+O117</f>
        <v>42743.5</v>
      </c>
    </row>
    <row r="119" spans="1:19" x14ac:dyDescent="0.35">
      <c r="A119" s="32" t="s">
        <v>442</v>
      </c>
      <c r="B119" s="32"/>
      <c r="C119" s="32"/>
      <c r="D119" s="32"/>
      <c r="F119" s="32"/>
      <c r="G119" s="32"/>
      <c r="H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</row>
    <row r="120" spans="1:19" x14ac:dyDescent="0.35">
      <c r="A120" s="32"/>
      <c r="B120" s="266" t="s">
        <v>68</v>
      </c>
      <c r="C120" s="267">
        <f>C122*C123*7</f>
        <v>17248</v>
      </c>
      <c r="D120" s="268">
        <f>D122*D123*7</f>
        <v>2898</v>
      </c>
      <c r="E120" s="268">
        <f>E122*E123*7</f>
        <v>4389</v>
      </c>
      <c r="F120" s="268">
        <f>C120+D120</f>
        <v>20146</v>
      </c>
      <c r="G120" s="269">
        <f>G122*G123*7</f>
        <v>4515</v>
      </c>
      <c r="H120" s="270">
        <f>H122*H123*7</f>
        <v>2688</v>
      </c>
      <c r="I120" s="270">
        <f>I122*I123*7</f>
        <v>1050</v>
      </c>
      <c r="J120" s="270">
        <f>J122*J123*7</f>
        <v>19320</v>
      </c>
      <c r="K120" s="270">
        <f>G120+H120+J120</f>
        <v>26523</v>
      </c>
      <c r="L120" s="270"/>
      <c r="M120" s="270"/>
      <c r="N120" s="270"/>
      <c r="O120" s="270"/>
      <c r="P120" s="270"/>
      <c r="Q120" s="270"/>
      <c r="R120" s="270"/>
      <c r="S120" s="270">
        <f>K120+F120</f>
        <v>46669</v>
      </c>
    </row>
    <row r="121" spans="1:19" x14ac:dyDescent="0.35">
      <c r="A121" s="32"/>
      <c r="B121" s="271" t="s">
        <v>69</v>
      </c>
      <c r="C121" s="272" t="s">
        <v>14</v>
      </c>
      <c r="D121" s="272" t="s">
        <v>6</v>
      </c>
      <c r="E121" s="272" t="s">
        <v>110</v>
      </c>
      <c r="F121" s="273" t="s">
        <v>8</v>
      </c>
      <c r="G121" s="274" t="s">
        <v>3</v>
      </c>
      <c r="H121" s="274" t="s">
        <v>2</v>
      </c>
      <c r="I121" s="274" t="s">
        <v>100</v>
      </c>
      <c r="J121" s="274" t="s">
        <v>4</v>
      </c>
      <c r="K121" s="275" t="s">
        <v>5</v>
      </c>
      <c r="L121" s="276" t="s">
        <v>115</v>
      </c>
      <c r="M121" s="276" t="s">
        <v>113</v>
      </c>
      <c r="N121" s="276" t="s">
        <v>116</v>
      </c>
      <c r="O121" s="276" t="s">
        <v>124</v>
      </c>
      <c r="P121" s="276"/>
      <c r="Q121" s="276"/>
      <c r="R121" s="276" t="s">
        <v>125</v>
      </c>
      <c r="S121" s="273"/>
    </row>
    <row r="122" spans="1:19" ht="15.5" x14ac:dyDescent="0.35">
      <c r="A122" s="32"/>
      <c r="B122" s="277" t="s">
        <v>111</v>
      </c>
      <c r="C122" s="278">
        <f>60+36+16</f>
        <v>112</v>
      </c>
      <c r="D122" s="279">
        <v>46</v>
      </c>
      <c r="E122" s="279">
        <v>33</v>
      </c>
      <c r="F122" s="278">
        <f>C122+D122+E122</f>
        <v>191</v>
      </c>
      <c r="G122" s="280">
        <v>30</v>
      </c>
      <c r="H122" s="280">
        <v>48</v>
      </c>
      <c r="I122" s="280">
        <v>15</v>
      </c>
      <c r="J122" s="280">
        <v>120</v>
      </c>
      <c r="K122" s="278">
        <f t="shared" ref="K122:K128" si="18">G122+H122+J122</f>
        <v>198</v>
      </c>
      <c r="L122" s="278"/>
      <c r="M122" s="278"/>
      <c r="N122" s="278"/>
      <c r="O122" s="278"/>
      <c r="P122" s="278"/>
      <c r="Q122" s="278"/>
      <c r="R122" s="278"/>
      <c r="S122" s="280"/>
    </row>
    <row r="123" spans="1:19" ht="15.5" x14ac:dyDescent="0.35">
      <c r="A123" s="32"/>
      <c r="B123" s="277" t="s">
        <v>70</v>
      </c>
      <c r="C123" s="278">
        <v>22</v>
      </c>
      <c r="D123" s="279">
        <v>9</v>
      </c>
      <c r="E123" s="279">
        <v>19</v>
      </c>
      <c r="F123" s="278">
        <f>C123+D123+E123</f>
        <v>50</v>
      </c>
      <c r="G123" s="280">
        <v>21.5</v>
      </c>
      <c r="H123" s="280">
        <v>8</v>
      </c>
      <c r="I123" s="280">
        <v>10</v>
      </c>
      <c r="J123" s="280">
        <v>23</v>
      </c>
      <c r="K123" s="278">
        <f t="shared" si="18"/>
        <v>52.5</v>
      </c>
      <c r="L123" s="278"/>
      <c r="M123" s="278"/>
      <c r="N123" s="278"/>
      <c r="O123" s="278"/>
      <c r="P123" s="278"/>
      <c r="Q123" s="278"/>
      <c r="R123" s="278"/>
      <c r="S123" s="278">
        <f t="shared" ref="S123:S128" si="19">K123+F123</f>
        <v>102.5</v>
      </c>
    </row>
    <row r="124" spans="1:19" ht="15.5" x14ac:dyDescent="0.35">
      <c r="A124" s="32"/>
      <c r="B124" s="281" t="s">
        <v>71</v>
      </c>
      <c r="C124" s="282"/>
      <c r="D124" s="280"/>
      <c r="E124" s="280"/>
      <c r="F124" s="278">
        <f>C124+D124+E124</f>
        <v>0</v>
      </c>
      <c r="G124" s="280"/>
      <c r="H124" s="280">
        <v>19</v>
      </c>
      <c r="I124" s="280"/>
      <c r="J124" s="280"/>
      <c r="K124" s="278">
        <f t="shared" si="18"/>
        <v>19</v>
      </c>
      <c r="L124" s="278"/>
      <c r="M124" s="278"/>
      <c r="N124" s="278"/>
      <c r="O124" s="278"/>
      <c r="P124" s="278"/>
      <c r="Q124" s="278"/>
      <c r="R124" s="278"/>
      <c r="S124" s="278">
        <f t="shared" si="19"/>
        <v>19</v>
      </c>
    </row>
    <row r="125" spans="1:19" ht="15.5" x14ac:dyDescent="0.35">
      <c r="A125" s="32"/>
      <c r="B125" s="281" t="s">
        <v>72</v>
      </c>
      <c r="C125" s="282">
        <v>5</v>
      </c>
      <c r="D125" s="280"/>
      <c r="E125" s="280"/>
      <c r="F125" s="278">
        <f t="shared" ref="F125:F131" si="20">C125+D125+E125</f>
        <v>5</v>
      </c>
      <c r="G125" s="280"/>
      <c r="H125" s="280"/>
      <c r="I125" s="280"/>
      <c r="J125" s="280"/>
      <c r="K125" s="278">
        <f t="shared" si="18"/>
        <v>0</v>
      </c>
      <c r="L125" s="278"/>
      <c r="M125" s="278"/>
      <c r="N125" s="278"/>
      <c r="O125" s="278"/>
      <c r="P125" s="278"/>
      <c r="Q125" s="278"/>
      <c r="R125" s="278"/>
      <c r="S125" s="278">
        <f t="shared" si="19"/>
        <v>5</v>
      </c>
    </row>
    <row r="126" spans="1:19" x14ac:dyDescent="0.35">
      <c r="A126" s="32"/>
      <c r="B126" s="283" t="s">
        <v>73</v>
      </c>
      <c r="C126" s="280"/>
      <c r="D126" s="280"/>
      <c r="E126" s="280"/>
      <c r="F126" s="278">
        <f t="shared" si="20"/>
        <v>0</v>
      </c>
      <c r="G126" s="280"/>
      <c r="H126" s="280"/>
      <c r="I126" s="280"/>
      <c r="J126" s="280"/>
      <c r="K126" s="278">
        <f t="shared" si="18"/>
        <v>0</v>
      </c>
      <c r="L126" s="278"/>
      <c r="M126" s="278"/>
      <c r="N126" s="278"/>
      <c r="O126" s="278"/>
      <c r="P126" s="278"/>
      <c r="Q126" s="278"/>
      <c r="R126" s="278"/>
      <c r="S126" s="278">
        <f t="shared" si="19"/>
        <v>0</v>
      </c>
    </row>
    <row r="127" spans="1:19" x14ac:dyDescent="0.35">
      <c r="A127" s="32"/>
      <c r="B127" s="283" t="s">
        <v>74</v>
      </c>
      <c r="C127" s="280"/>
      <c r="D127" s="280"/>
      <c r="E127" s="280"/>
      <c r="F127" s="278">
        <f t="shared" si="20"/>
        <v>0</v>
      </c>
      <c r="G127" s="280"/>
      <c r="H127" s="280"/>
      <c r="I127" s="280"/>
      <c r="J127" s="280"/>
      <c r="K127" s="278">
        <f t="shared" si="18"/>
        <v>0</v>
      </c>
      <c r="L127" s="278"/>
      <c r="M127" s="278"/>
      <c r="N127" s="278"/>
      <c r="O127" s="278"/>
      <c r="P127" s="278"/>
      <c r="Q127" s="278"/>
      <c r="R127" s="278"/>
      <c r="S127" s="278">
        <f t="shared" si="19"/>
        <v>0</v>
      </c>
    </row>
    <row r="128" spans="1:19" x14ac:dyDescent="0.35">
      <c r="A128" s="32"/>
      <c r="B128" s="283" t="s">
        <v>75</v>
      </c>
      <c r="C128" s="280">
        <v>43</v>
      </c>
      <c r="D128" s="280"/>
      <c r="E128" s="280"/>
      <c r="F128" s="278">
        <f t="shared" si="20"/>
        <v>43</v>
      </c>
      <c r="G128" s="280"/>
      <c r="H128" s="280"/>
      <c r="I128" s="280"/>
      <c r="J128" s="280"/>
      <c r="K128" s="278">
        <f t="shared" si="18"/>
        <v>0</v>
      </c>
      <c r="L128" s="278"/>
      <c r="M128" s="278"/>
      <c r="N128" s="278"/>
      <c r="O128" s="278"/>
      <c r="P128" s="278"/>
      <c r="Q128" s="278"/>
      <c r="R128" s="278"/>
      <c r="S128" s="278">
        <f t="shared" si="19"/>
        <v>43</v>
      </c>
    </row>
    <row r="129" spans="1:19" x14ac:dyDescent="0.35">
      <c r="A129" s="32"/>
      <c r="B129" s="283" t="s">
        <v>79</v>
      </c>
      <c r="C129" s="280"/>
      <c r="D129" s="280"/>
      <c r="E129" s="280"/>
      <c r="F129" s="278">
        <f t="shared" si="20"/>
        <v>0</v>
      </c>
      <c r="G129" s="280"/>
      <c r="H129" s="280"/>
      <c r="I129" s="280"/>
      <c r="J129" s="280"/>
      <c r="K129" s="278"/>
      <c r="L129" s="278"/>
      <c r="M129" s="278"/>
      <c r="N129" s="278"/>
      <c r="O129" s="278"/>
      <c r="P129" s="278"/>
      <c r="Q129" s="278"/>
      <c r="R129" s="278"/>
      <c r="S129" s="278"/>
    </row>
    <row r="130" spans="1:19" x14ac:dyDescent="0.35">
      <c r="A130" s="32"/>
      <c r="B130" s="283" t="s">
        <v>76</v>
      </c>
      <c r="C130" s="280"/>
      <c r="D130" s="284"/>
      <c r="E130" s="284"/>
      <c r="F130" s="278">
        <f t="shared" si="20"/>
        <v>0</v>
      </c>
      <c r="G130" s="280"/>
      <c r="H130" s="284"/>
      <c r="I130" s="284"/>
      <c r="J130" s="280"/>
      <c r="K130" s="278">
        <f>G130+H130+J130</f>
        <v>0</v>
      </c>
      <c r="L130" s="278"/>
      <c r="M130" s="278"/>
      <c r="N130" s="278"/>
      <c r="O130" s="278"/>
      <c r="P130" s="278"/>
      <c r="Q130" s="278"/>
      <c r="R130" s="278"/>
      <c r="S130" s="278">
        <f>K130+F130</f>
        <v>0</v>
      </c>
    </row>
    <row r="131" spans="1:19" x14ac:dyDescent="0.35">
      <c r="A131" s="32"/>
      <c r="B131" s="283" t="s">
        <v>77</v>
      </c>
      <c r="C131" s="278">
        <f>SUM(C124:C130)</f>
        <v>48</v>
      </c>
      <c r="D131" s="278">
        <f>SUM(D124:D130)</f>
        <v>0</v>
      </c>
      <c r="E131" s="278">
        <f>SUM(E124:E130)</f>
        <v>0</v>
      </c>
      <c r="F131" s="278">
        <f t="shared" si="20"/>
        <v>48</v>
      </c>
      <c r="G131" s="278">
        <f>SUM(G124:G130)</f>
        <v>0</v>
      </c>
      <c r="H131" s="278">
        <f>SUM(H124:H130)</f>
        <v>19</v>
      </c>
      <c r="I131" s="278">
        <f>SUM(I124:I130)</f>
        <v>0</v>
      </c>
      <c r="J131" s="278">
        <f>SUM(J124:J130)</f>
        <v>0</v>
      </c>
      <c r="K131" s="278">
        <f>G131+H131+J131</f>
        <v>19</v>
      </c>
      <c r="L131" s="278"/>
      <c r="M131" s="278"/>
      <c r="N131" s="278"/>
      <c r="O131" s="278"/>
      <c r="P131" s="278"/>
      <c r="Q131" s="278"/>
      <c r="R131" s="278"/>
      <c r="S131" s="278">
        <f>K131+F131</f>
        <v>67</v>
      </c>
    </row>
    <row r="132" spans="1:19" x14ac:dyDescent="0.35">
      <c r="A132" s="32"/>
      <c r="B132" s="277" t="s">
        <v>78</v>
      </c>
      <c r="C132" s="278">
        <f>((C123*7)-C131)*C122</f>
        <v>11872</v>
      </c>
      <c r="D132" s="278">
        <f>((D123*7)-D131)*D122</f>
        <v>2898</v>
      </c>
      <c r="E132" s="278">
        <f>((E123*7)-E131)*E122</f>
        <v>4389</v>
      </c>
      <c r="F132" s="278">
        <f>C132+D132+E132</f>
        <v>19159</v>
      </c>
      <c r="G132" s="278">
        <f>((G123*7)-G131)*G122</f>
        <v>4515</v>
      </c>
      <c r="H132" s="285">
        <f>((H123*7)-H131)*H122</f>
        <v>1776</v>
      </c>
      <c r="I132" s="285">
        <f>((I123*7)-I131)*I122</f>
        <v>1050</v>
      </c>
      <c r="J132" s="278">
        <f>((J123*7)-J131)*J122</f>
        <v>19320</v>
      </c>
      <c r="K132" s="285">
        <f>SUM(G132:J132)</f>
        <v>26661</v>
      </c>
      <c r="L132" s="285">
        <f>production!I64</f>
        <v>85</v>
      </c>
      <c r="M132" s="285">
        <v>0</v>
      </c>
      <c r="N132" s="285">
        <f>production!I69</f>
        <v>81</v>
      </c>
      <c r="O132" s="285">
        <f>production!I70</f>
        <v>84</v>
      </c>
      <c r="P132" s="285"/>
      <c r="Q132" s="285"/>
      <c r="R132" s="285">
        <f>production!I65</f>
        <v>6912</v>
      </c>
      <c r="S132" s="286">
        <f>K132+F132+M132+L132+N132+R132+O132</f>
        <v>52982</v>
      </c>
    </row>
    <row r="134" spans="1:19" x14ac:dyDescent="0.35">
      <c r="A134" s="32" t="s">
        <v>420</v>
      </c>
      <c r="B134" s="32"/>
      <c r="C134" s="32"/>
      <c r="D134" s="32"/>
      <c r="F134" s="32"/>
      <c r="G134" s="32"/>
      <c r="H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</row>
    <row r="135" spans="1:19" x14ac:dyDescent="0.35">
      <c r="A135" s="32"/>
      <c r="B135" s="266" t="s">
        <v>68</v>
      </c>
      <c r="C135" s="267">
        <f>C137*C138*7</f>
        <v>17248</v>
      </c>
      <c r="D135" s="268">
        <f>D137*D138*7</f>
        <v>1771</v>
      </c>
      <c r="E135" s="268">
        <f>E137*E138*7</f>
        <v>4042.5</v>
      </c>
      <c r="F135" s="268">
        <f>C135+D135</f>
        <v>19019</v>
      </c>
      <c r="G135" s="269">
        <f>G137*G138*7</f>
        <v>4200</v>
      </c>
      <c r="H135" s="270">
        <f>H137*H138*7</f>
        <v>2688</v>
      </c>
      <c r="I135" s="270">
        <f>I137*I138*7</f>
        <v>892.5</v>
      </c>
      <c r="J135" s="270">
        <f>J137*J138*7</f>
        <v>18480</v>
      </c>
      <c r="K135" s="270">
        <f>G135+H135+J135</f>
        <v>25368</v>
      </c>
      <c r="L135" s="270"/>
      <c r="M135" s="270"/>
      <c r="N135" s="270"/>
      <c r="O135" s="270"/>
      <c r="P135" s="270"/>
      <c r="Q135" s="270"/>
      <c r="R135" s="270"/>
      <c r="S135" s="270">
        <f>K135+F135</f>
        <v>44387</v>
      </c>
    </row>
    <row r="136" spans="1:19" x14ac:dyDescent="0.35">
      <c r="A136" s="32"/>
      <c r="B136" s="271" t="s">
        <v>69</v>
      </c>
      <c r="C136" s="272" t="s">
        <v>14</v>
      </c>
      <c r="D136" s="272" t="s">
        <v>6</v>
      </c>
      <c r="E136" s="272" t="s">
        <v>110</v>
      </c>
      <c r="F136" s="273" t="s">
        <v>8</v>
      </c>
      <c r="G136" s="274" t="s">
        <v>3</v>
      </c>
      <c r="H136" s="274" t="s">
        <v>2</v>
      </c>
      <c r="I136" s="274" t="s">
        <v>100</v>
      </c>
      <c r="J136" s="274" t="s">
        <v>4</v>
      </c>
      <c r="K136" s="275" t="s">
        <v>5</v>
      </c>
      <c r="L136" s="276" t="s">
        <v>115</v>
      </c>
      <c r="M136" s="276" t="s">
        <v>113</v>
      </c>
      <c r="N136" s="276" t="s">
        <v>116</v>
      </c>
      <c r="O136" s="276" t="s">
        <v>124</v>
      </c>
      <c r="P136" s="276"/>
      <c r="Q136" s="276"/>
      <c r="R136" s="276" t="s">
        <v>125</v>
      </c>
      <c r="S136" s="273"/>
    </row>
    <row r="137" spans="1:19" ht="15.5" x14ac:dyDescent="0.35">
      <c r="A137" s="32"/>
      <c r="B137" s="277" t="s">
        <v>111</v>
      </c>
      <c r="C137" s="278">
        <f>60+36+16</f>
        <v>112</v>
      </c>
      <c r="D137" s="279">
        <v>46</v>
      </c>
      <c r="E137" s="279">
        <v>33</v>
      </c>
      <c r="F137" s="278">
        <f>C137+D137+E137</f>
        <v>191</v>
      </c>
      <c r="G137" s="280">
        <v>30</v>
      </c>
      <c r="H137" s="280">
        <v>48</v>
      </c>
      <c r="I137" s="280">
        <v>15</v>
      </c>
      <c r="J137" s="280">
        <v>120</v>
      </c>
      <c r="K137" s="278">
        <f t="shared" ref="K137:K143" si="21">G137+H137+J137</f>
        <v>198</v>
      </c>
      <c r="L137" s="278"/>
      <c r="M137" s="278"/>
      <c r="N137" s="278"/>
      <c r="O137" s="278"/>
      <c r="P137" s="278"/>
      <c r="Q137" s="278"/>
      <c r="R137" s="278"/>
      <c r="S137" s="280"/>
    </row>
    <row r="138" spans="1:19" ht="15.5" x14ac:dyDescent="0.35">
      <c r="A138" s="32"/>
      <c r="B138" s="277" t="s">
        <v>70</v>
      </c>
      <c r="C138" s="278">
        <v>22</v>
      </c>
      <c r="D138" s="279">
        <v>5.5</v>
      </c>
      <c r="E138" s="279">
        <v>17.5</v>
      </c>
      <c r="F138" s="278">
        <f>C138+D138+E138</f>
        <v>45</v>
      </c>
      <c r="G138" s="280">
        <v>20</v>
      </c>
      <c r="H138" s="280">
        <v>8</v>
      </c>
      <c r="I138" s="280">
        <v>8.5</v>
      </c>
      <c r="J138" s="280">
        <v>22</v>
      </c>
      <c r="K138" s="278">
        <f t="shared" si="21"/>
        <v>50</v>
      </c>
      <c r="L138" s="278"/>
      <c r="M138" s="278"/>
      <c r="N138" s="278"/>
      <c r="O138" s="278"/>
      <c r="P138" s="278"/>
      <c r="Q138" s="278"/>
      <c r="R138" s="278"/>
      <c r="S138" s="278">
        <f t="shared" ref="S138:S143" si="22">K138+F138</f>
        <v>95</v>
      </c>
    </row>
    <row r="139" spans="1:19" ht="15.5" x14ac:dyDescent="0.35">
      <c r="A139" s="32"/>
      <c r="B139" s="281" t="s">
        <v>71</v>
      </c>
      <c r="C139" s="282"/>
      <c r="D139" s="280"/>
      <c r="E139" s="280"/>
      <c r="F139" s="278">
        <f>C139+D139+E139</f>
        <v>0</v>
      </c>
      <c r="G139" s="280"/>
      <c r="H139" s="280">
        <v>21</v>
      </c>
      <c r="I139" s="280"/>
      <c r="J139" s="280"/>
      <c r="K139" s="278">
        <f t="shared" si="21"/>
        <v>21</v>
      </c>
      <c r="L139" s="278"/>
      <c r="M139" s="278"/>
      <c r="N139" s="278"/>
      <c r="O139" s="278"/>
      <c r="P139" s="278"/>
      <c r="Q139" s="278"/>
      <c r="R139" s="278"/>
      <c r="S139" s="278">
        <f t="shared" si="22"/>
        <v>21</v>
      </c>
    </row>
    <row r="140" spans="1:19" ht="15.5" x14ac:dyDescent="0.35">
      <c r="A140" s="32"/>
      <c r="B140" s="281" t="s">
        <v>72</v>
      </c>
      <c r="C140" s="282"/>
      <c r="D140" s="280"/>
      <c r="E140" s="280"/>
      <c r="F140" s="278">
        <f t="shared" ref="F140:F146" si="23">C140+D140+E140</f>
        <v>0</v>
      </c>
      <c r="G140" s="280"/>
      <c r="H140" s="280"/>
      <c r="I140" s="280"/>
      <c r="J140" s="280"/>
      <c r="K140" s="278">
        <f t="shared" si="21"/>
        <v>0</v>
      </c>
      <c r="L140" s="278"/>
      <c r="M140" s="278"/>
      <c r="N140" s="278"/>
      <c r="O140" s="278"/>
      <c r="P140" s="278"/>
      <c r="Q140" s="278"/>
      <c r="R140" s="278"/>
      <c r="S140" s="278">
        <f t="shared" si="22"/>
        <v>0</v>
      </c>
    </row>
    <row r="141" spans="1:19" x14ac:dyDescent="0.35">
      <c r="A141" s="32"/>
      <c r="B141" s="283" t="s">
        <v>73</v>
      </c>
      <c r="C141" s="280"/>
      <c r="D141" s="280"/>
      <c r="E141" s="280"/>
      <c r="F141" s="278">
        <f t="shared" si="23"/>
        <v>0</v>
      </c>
      <c r="G141" s="280"/>
      <c r="H141" s="280"/>
      <c r="I141" s="280"/>
      <c r="J141" s="280"/>
      <c r="K141" s="278">
        <f t="shared" si="21"/>
        <v>0</v>
      </c>
      <c r="L141" s="278"/>
      <c r="M141" s="278"/>
      <c r="N141" s="278"/>
      <c r="O141" s="278"/>
      <c r="P141" s="278"/>
      <c r="Q141" s="278"/>
      <c r="R141" s="278"/>
      <c r="S141" s="278">
        <f t="shared" si="22"/>
        <v>0</v>
      </c>
    </row>
    <row r="142" spans="1:19" x14ac:dyDescent="0.35">
      <c r="A142" s="32"/>
      <c r="B142" s="283" t="s">
        <v>74</v>
      </c>
      <c r="C142" s="280"/>
      <c r="D142" s="280"/>
      <c r="E142" s="280"/>
      <c r="F142" s="278">
        <f t="shared" si="23"/>
        <v>0</v>
      </c>
      <c r="G142" s="280"/>
      <c r="H142" s="280"/>
      <c r="I142" s="280"/>
      <c r="J142" s="280"/>
      <c r="K142" s="278">
        <f t="shared" si="21"/>
        <v>0</v>
      </c>
      <c r="L142" s="278"/>
      <c r="M142" s="278"/>
      <c r="N142" s="278"/>
      <c r="O142" s="278"/>
      <c r="P142" s="278"/>
      <c r="Q142" s="278"/>
      <c r="R142" s="278"/>
      <c r="S142" s="278">
        <f t="shared" si="22"/>
        <v>0</v>
      </c>
    </row>
    <row r="143" spans="1:19" x14ac:dyDescent="0.35">
      <c r="A143" s="32"/>
      <c r="B143" s="283" t="s">
        <v>75</v>
      </c>
      <c r="C143" s="280">
        <v>44</v>
      </c>
      <c r="D143" s="280"/>
      <c r="E143" s="280"/>
      <c r="F143" s="278">
        <f t="shared" si="23"/>
        <v>44</v>
      </c>
      <c r="G143" s="280"/>
      <c r="H143" s="280"/>
      <c r="I143" s="280"/>
      <c r="J143" s="280"/>
      <c r="K143" s="278">
        <f t="shared" si="21"/>
        <v>0</v>
      </c>
      <c r="L143" s="278"/>
      <c r="M143" s="278"/>
      <c r="N143" s="278"/>
      <c r="O143" s="278"/>
      <c r="P143" s="278"/>
      <c r="Q143" s="278"/>
      <c r="R143" s="278"/>
      <c r="S143" s="278">
        <f t="shared" si="22"/>
        <v>44</v>
      </c>
    </row>
    <row r="144" spans="1:19" x14ac:dyDescent="0.35">
      <c r="A144" s="32"/>
      <c r="B144" s="283" t="s">
        <v>79</v>
      </c>
      <c r="C144" s="280"/>
      <c r="D144" s="280"/>
      <c r="E144" s="280"/>
      <c r="F144" s="278">
        <f t="shared" si="23"/>
        <v>0</v>
      </c>
      <c r="G144" s="280"/>
      <c r="H144" s="280"/>
      <c r="I144" s="280"/>
      <c r="J144" s="280"/>
      <c r="K144" s="278"/>
      <c r="L144" s="278"/>
      <c r="M144" s="278"/>
      <c r="N144" s="278"/>
      <c r="O144" s="278"/>
      <c r="P144" s="278"/>
      <c r="Q144" s="278"/>
      <c r="R144" s="278"/>
      <c r="S144" s="278"/>
    </row>
    <row r="145" spans="1:19" x14ac:dyDescent="0.35">
      <c r="A145" s="32"/>
      <c r="B145" s="283" t="s">
        <v>76</v>
      </c>
      <c r="C145" s="280"/>
      <c r="D145" s="284"/>
      <c r="E145" s="284"/>
      <c r="F145" s="278">
        <f t="shared" si="23"/>
        <v>0</v>
      </c>
      <c r="G145" s="280"/>
      <c r="H145" s="284"/>
      <c r="I145" s="284"/>
      <c r="J145" s="280"/>
      <c r="K145" s="278">
        <f>G145+H145+J145</f>
        <v>0</v>
      </c>
      <c r="L145" s="278"/>
      <c r="M145" s="278"/>
      <c r="N145" s="278"/>
      <c r="O145" s="278"/>
      <c r="P145" s="278"/>
      <c r="Q145" s="278"/>
      <c r="R145" s="278"/>
      <c r="S145" s="278">
        <f>K145+F145</f>
        <v>0</v>
      </c>
    </row>
    <row r="146" spans="1:19" x14ac:dyDescent="0.35">
      <c r="A146" s="32"/>
      <c r="B146" s="283" t="s">
        <v>77</v>
      </c>
      <c r="C146" s="278">
        <f>SUM(C139:C145)</f>
        <v>44</v>
      </c>
      <c r="D146" s="278">
        <f>SUM(D139:D145)</f>
        <v>0</v>
      </c>
      <c r="E146" s="278">
        <f>SUM(E139:E145)</f>
        <v>0</v>
      </c>
      <c r="F146" s="278">
        <f t="shared" si="23"/>
        <v>44</v>
      </c>
      <c r="G146" s="278">
        <f>SUM(G139:G145)</f>
        <v>0</v>
      </c>
      <c r="H146" s="278">
        <f>SUM(H139:H145)</f>
        <v>21</v>
      </c>
      <c r="I146" s="278">
        <f>SUM(I139:I145)</f>
        <v>0</v>
      </c>
      <c r="J146" s="278">
        <f>SUM(J139:J145)</f>
        <v>0</v>
      </c>
      <c r="K146" s="278">
        <f>G146+H146+J146</f>
        <v>21</v>
      </c>
      <c r="L146" s="278"/>
      <c r="M146" s="278"/>
      <c r="N146" s="278"/>
      <c r="O146" s="278"/>
      <c r="P146" s="278"/>
      <c r="Q146" s="278"/>
      <c r="R146" s="278"/>
      <c r="S146" s="278">
        <f>K146+F146</f>
        <v>65</v>
      </c>
    </row>
    <row r="147" spans="1:19" x14ac:dyDescent="0.35">
      <c r="A147" s="32"/>
      <c r="B147" s="277" t="s">
        <v>78</v>
      </c>
      <c r="C147" s="278">
        <f>((C138*7)-C146)*C137</f>
        <v>12320</v>
      </c>
      <c r="D147" s="278">
        <f>((D138*7)-D146)*D137</f>
        <v>1771</v>
      </c>
      <c r="E147" s="278">
        <f>((E138*7)-E146)*E137</f>
        <v>4042.5</v>
      </c>
      <c r="F147" s="278">
        <f>C147+D147+E147</f>
        <v>18133.5</v>
      </c>
      <c r="G147" s="278">
        <f>((G138*7)-G146)*G137</f>
        <v>4200</v>
      </c>
      <c r="H147" s="285">
        <f>((H138*7)-H146)*H137</f>
        <v>1680</v>
      </c>
      <c r="I147" s="285">
        <f>((I138*7)-I146)*I137</f>
        <v>892.5</v>
      </c>
      <c r="J147" s="278">
        <f>((J138*7)-J146)*J137</f>
        <v>18480</v>
      </c>
      <c r="K147" s="285">
        <f>SUM(G147:J147)</f>
        <v>25252.5</v>
      </c>
      <c r="L147" s="285">
        <f>production!Q64</f>
        <v>222</v>
      </c>
      <c r="M147" s="285">
        <v>0</v>
      </c>
      <c r="N147" s="285">
        <f>production!Q69</f>
        <v>199</v>
      </c>
      <c r="O147" s="285">
        <f>production!Q70</f>
        <v>156</v>
      </c>
      <c r="P147" s="285"/>
      <c r="Q147" s="285"/>
      <c r="R147" s="285">
        <v>3029</v>
      </c>
      <c r="S147" s="286">
        <f>K147+F147+M147+L147+N147+R147+O147</f>
        <v>46992</v>
      </c>
    </row>
    <row r="149" spans="1:19" x14ac:dyDescent="0.35">
      <c r="A149" s="32" t="s">
        <v>584</v>
      </c>
      <c r="B149" s="32"/>
      <c r="C149" s="32"/>
      <c r="D149" s="32"/>
      <c r="F149" s="32"/>
      <c r="G149" s="32"/>
      <c r="H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</row>
    <row r="150" spans="1:19" x14ac:dyDescent="0.35">
      <c r="A150" s="32"/>
      <c r="B150" s="266" t="s">
        <v>68</v>
      </c>
      <c r="C150" s="267">
        <f>C152*C153*7</f>
        <v>17248</v>
      </c>
      <c r="D150" s="268">
        <f>D152*D153*7</f>
        <v>2576</v>
      </c>
      <c r="E150" s="268">
        <f>E152*E153*7</f>
        <v>4504.5</v>
      </c>
      <c r="F150" s="268">
        <f>C150+D150</f>
        <v>19824</v>
      </c>
      <c r="G150" s="269">
        <f>G152*G153*7</f>
        <v>4305</v>
      </c>
      <c r="H150" s="270">
        <f>H152*H153*7</f>
        <v>2688</v>
      </c>
      <c r="I150" s="270">
        <f>I152*I153*7</f>
        <v>892.5</v>
      </c>
      <c r="J150" s="270">
        <f>J152*J153*7</f>
        <v>18900</v>
      </c>
      <c r="K150" s="270">
        <f>G150+H150+J150</f>
        <v>25893</v>
      </c>
      <c r="L150" s="270"/>
      <c r="M150" s="270"/>
      <c r="N150" s="270"/>
      <c r="O150" s="270"/>
      <c r="P150" s="270"/>
      <c r="Q150" s="270"/>
      <c r="R150" s="270"/>
      <c r="S150" s="270">
        <f>K150+F150</f>
        <v>45717</v>
      </c>
    </row>
    <row r="151" spans="1:19" x14ac:dyDescent="0.35">
      <c r="A151" s="32"/>
      <c r="B151" s="271" t="s">
        <v>69</v>
      </c>
      <c r="C151" s="272" t="s">
        <v>14</v>
      </c>
      <c r="D151" s="272" t="s">
        <v>6</v>
      </c>
      <c r="E151" s="272" t="s">
        <v>110</v>
      </c>
      <c r="F151" s="273" t="s">
        <v>8</v>
      </c>
      <c r="G151" s="274" t="s">
        <v>3</v>
      </c>
      <c r="H151" s="274" t="s">
        <v>2</v>
      </c>
      <c r="I151" s="274" t="s">
        <v>100</v>
      </c>
      <c r="J151" s="274" t="s">
        <v>4</v>
      </c>
      <c r="K151" s="275" t="s">
        <v>5</v>
      </c>
      <c r="L151" s="276" t="s">
        <v>115</v>
      </c>
      <c r="M151" s="276" t="s">
        <v>113</v>
      </c>
      <c r="N151" s="276" t="s">
        <v>116</v>
      </c>
      <c r="O151" s="276" t="s">
        <v>124</v>
      </c>
      <c r="P151" s="276"/>
      <c r="Q151" s="276"/>
      <c r="R151" s="276" t="s">
        <v>125</v>
      </c>
      <c r="S151" s="273"/>
    </row>
    <row r="152" spans="1:19" ht="15.5" x14ac:dyDescent="0.35">
      <c r="A152" s="32"/>
      <c r="B152" s="277" t="s">
        <v>111</v>
      </c>
      <c r="C152" s="278">
        <f>60+36+16</f>
        <v>112</v>
      </c>
      <c r="D152" s="279">
        <v>46</v>
      </c>
      <c r="E152" s="279">
        <v>33</v>
      </c>
      <c r="F152" s="278">
        <f>C152+D152+E152</f>
        <v>191</v>
      </c>
      <c r="G152" s="280">
        <v>30</v>
      </c>
      <c r="H152" s="280">
        <v>48</v>
      </c>
      <c r="I152" s="280">
        <v>15</v>
      </c>
      <c r="J152" s="280">
        <v>120</v>
      </c>
      <c r="K152" s="278">
        <f t="shared" ref="K152:K158" si="24">G152+H152+J152</f>
        <v>198</v>
      </c>
      <c r="L152" s="278"/>
      <c r="M152" s="278"/>
      <c r="N152" s="278"/>
      <c r="O152" s="278"/>
      <c r="P152" s="278"/>
      <c r="Q152" s="278"/>
      <c r="R152" s="278"/>
      <c r="S152" s="280"/>
    </row>
    <row r="153" spans="1:19" ht="15.5" x14ac:dyDescent="0.35">
      <c r="A153" s="32"/>
      <c r="B153" s="277" t="s">
        <v>70</v>
      </c>
      <c r="C153" s="278">
        <v>22</v>
      </c>
      <c r="D153" s="279">
        <v>8</v>
      </c>
      <c r="E153" s="279">
        <v>19.5</v>
      </c>
      <c r="F153" s="278">
        <f>C153+D153+E153</f>
        <v>49.5</v>
      </c>
      <c r="G153" s="280">
        <v>20.5</v>
      </c>
      <c r="H153" s="280">
        <v>8</v>
      </c>
      <c r="I153" s="280">
        <v>8.5</v>
      </c>
      <c r="J153" s="280">
        <v>22.5</v>
      </c>
      <c r="K153" s="278">
        <f t="shared" si="24"/>
        <v>51</v>
      </c>
      <c r="L153" s="278"/>
      <c r="M153" s="278"/>
      <c r="N153" s="278"/>
      <c r="O153" s="278"/>
      <c r="P153" s="278"/>
      <c r="Q153" s="278"/>
      <c r="R153" s="278"/>
      <c r="S153" s="278">
        <f t="shared" ref="S153:S158" si="25">K153+F153</f>
        <v>100.5</v>
      </c>
    </row>
    <row r="154" spans="1:19" ht="15.5" x14ac:dyDescent="0.35">
      <c r="A154" s="32"/>
      <c r="B154" s="281" t="s">
        <v>71</v>
      </c>
      <c r="C154" s="282"/>
      <c r="D154" s="280"/>
      <c r="E154" s="280"/>
      <c r="F154" s="278">
        <f>C154+D154+E154</f>
        <v>0</v>
      </c>
      <c r="G154" s="280"/>
      <c r="H154" s="280">
        <v>19</v>
      </c>
      <c r="I154" s="280"/>
      <c r="J154" s="280"/>
      <c r="K154" s="278">
        <f t="shared" si="24"/>
        <v>19</v>
      </c>
      <c r="L154" s="278"/>
      <c r="M154" s="278"/>
      <c r="N154" s="278"/>
      <c r="O154" s="278"/>
      <c r="P154" s="278"/>
      <c r="Q154" s="278"/>
      <c r="R154" s="278"/>
      <c r="S154" s="278">
        <f t="shared" si="25"/>
        <v>19</v>
      </c>
    </row>
    <row r="155" spans="1:19" ht="15.5" x14ac:dyDescent="0.35">
      <c r="A155" s="32"/>
      <c r="B155" s="281" t="s">
        <v>72</v>
      </c>
      <c r="C155" s="282"/>
      <c r="D155" s="280"/>
      <c r="E155" s="280"/>
      <c r="F155" s="278">
        <f t="shared" ref="F155:F161" si="26">C155+D155+E155</f>
        <v>0</v>
      </c>
      <c r="G155" s="280"/>
      <c r="H155" s="280"/>
      <c r="I155" s="280"/>
      <c r="J155" s="280"/>
      <c r="K155" s="278">
        <f t="shared" si="24"/>
        <v>0</v>
      </c>
      <c r="L155" s="278"/>
      <c r="M155" s="278"/>
      <c r="N155" s="278"/>
      <c r="O155" s="278"/>
      <c r="P155" s="278"/>
      <c r="Q155" s="278"/>
      <c r="R155" s="278"/>
      <c r="S155" s="278">
        <f t="shared" si="25"/>
        <v>0</v>
      </c>
    </row>
    <row r="156" spans="1:19" x14ac:dyDescent="0.35">
      <c r="A156" s="32"/>
      <c r="B156" s="283" t="s">
        <v>73</v>
      </c>
      <c r="C156" s="280"/>
      <c r="D156" s="280"/>
      <c r="E156" s="280"/>
      <c r="F156" s="278">
        <f t="shared" si="26"/>
        <v>0</v>
      </c>
      <c r="G156" s="280"/>
      <c r="H156" s="280"/>
      <c r="I156" s="280"/>
      <c r="J156" s="280"/>
      <c r="K156" s="278">
        <f t="shared" si="24"/>
        <v>0</v>
      </c>
      <c r="L156" s="278"/>
      <c r="M156" s="278"/>
      <c r="N156" s="278"/>
      <c r="O156" s="278"/>
      <c r="P156" s="278"/>
      <c r="Q156" s="278"/>
      <c r="R156" s="278"/>
      <c r="S156" s="278">
        <f t="shared" si="25"/>
        <v>0</v>
      </c>
    </row>
    <row r="157" spans="1:19" x14ac:dyDescent="0.35">
      <c r="A157" s="32"/>
      <c r="B157" s="283" t="s">
        <v>74</v>
      </c>
      <c r="C157" s="280"/>
      <c r="D157" s="280"/>
      <c r="E157" s="280"/>
      <c r="F157" s="278">
        <f t="shared" si="26"/>
        <v>0</v>
      </c>
      <c r="G157" s="280"/>
      <c r="H157" s="280"/>
      <c r="I157" s="280"/>
      <c r="J157" s="280"/>
      <c r="K157" s="278">
        <f t="shared" si="24"/>
        <v>0</v>
      </c>
      <c r="L157" s="278"/>
      <c r="M157" s="278"/>
      <c r="N157" s="278"/>
      <c r="O157" s="278"/>
      <c r="P157" s="278"/>
      <c r="Q157" s="278"/>
      <c r="R157" s="278"/>
      <c r="S157" s="278">
        <f t="shared" si="25"/>
        <v>0</v>
      </c>
    </row>
    <row r="158" spans="1:19" x14ac:dyDescent="0.35">
      <c r="A158" s="32"/>
      <c r="B158" s="283" t="s">
        <v>75</v>
      </c>
      <c r="C158" s="280">
        <v>41</v>
      </c>
      <c r="D158" s="280"/>
      <c r="E158" s="280"/>
      <c r="F158" s="278">
        <f t="shared" si="26"/>
        <v>41</v>
      </c>
      <c r="G158" s="280"/>
      <c r="H158" s="280"/>
      <c r="I158" s="280"/>
      <c r="J158" s="280"/>
      <c r="K158" s="278">
        <f t="shared" si="24"/>
        <v>0</v>
      </c>
      <c r="L158" s="278"/>
      <c r="M158" s="278"/>
      <c r="N158" s="278"/>
      <c r="O158" s="278"/>
      <c r="P158" s="278"/>
      <c r="Q158" s="278"/>
      <c r="R158" s="278"/>
      <c r="S158" s="278">
        <f t="shared" si="25"/>
        <v>41</v>
      </c>
    </row>
    <row r="159" spans="1:19" x14ac:dyDescent="0.35">
      <c r="A159" s="32"/>
      <c r="B159" s="283" t="s">
        <v>79</v>
      </c>
      <c r="C159" s="280"/>
      <c r="D159" s="280"/>
      <c r="E159" s="280"/>
      <c r="F159" s="278">
        <f t="shared" si="26"/>
        <v>0</v>
      </c>
      <c r="G159" s="280"/>
      <c r="H159" s="280"/>
      <c r="I159" s="280"/>
      <c r="J159" s="280"/>
      <c r="K159" s="278"/>
      <c r="L159" s="278"/>
      <c r="M159" s="278"/>
      <c r="N159" s="278"/>
      <c r="O159" s="278"/>
      <c r="P159" s="278"/>
      <c r="Q159" s="278"/>
      <c r="R159" s="278"/>
      <c r="S159" s="278"/>
    </row>
    <row r="160" spans="1:19" x14ac:dyDescent="0.35">
      <c r="A160" s="32"/>
      <c r="B160" s="283" t="s">
        <v>76</v>
      </c>
      <c r="C160" s="280"/>
      <c r="D160" s="284"/>
      <c r="E160" s="284"/>
      <c r="F160" s="278">
        <f t="shared" si="26"/>
        <v>0</v>
      </c>
      <c r="G160" s="280"/>
      <c r="H160" s="284"/>
      <c r="I160" s="284">
        <v>36</v>
      </c>
      <c r="J160" s="280"/>
      <c r="K160" s="278">
        <f>G160+H160+J160</f>
        <v>0</v>
      </c>
      <c r="L160" s="278"/>
      <c r="M160" s="278"/>
      <c r="N160" s="278"/>
      <c r="O160" s="278"/>
      <c r="P160" s="278"/>
      <c r="Q160" s="278"/>
      <c r="R160" s="278"/>
      <c r="S160" s="278">
        <f>K160+F160</f>
        <v>0</v>
      </c>
    </row>
    <row r="161" spans="1:19" x14ac:dyDescent="0.35">
      <c r="A161" s="32"/>
      <c r="B161" s="283" t="s">
        <v>77</v>
      </c>
      <c r="C161" s="278">
        <f>SUM(C154:C160)</f>
        <v>41</v>
      </c>
      <c r="D161" s="278">
        <f>SUM(D154:D160)</f>
        <v>0</v>
      </c>
      <c r="E161" s="278">
        <f>SUM(E154:E160)</f>
        <v>0</v>
      </c>
      <c r="F161" s="278">
        <f t="shared" si="26"/>
        <v>41</v>
      </c>
      <c r="G161" s="278">
        <f>SUM(G154:G160)</f>
        <v>0</v>
      </c>
      <c r="H161" s="278">
        <f>SUM(H154:H160)</f>
        <v>19</v>
      </c>
      <c r="I161" s="278">
        <f>SUM(I154:I160)</f>
        <v>36</v>
      </c>
      <c r="J161" s="278">
        <f>SUM(J154:J160)</f>
        <v>0</v>
      </c>
      <c r="K161" s="278">
        <f>G161+H161+J161</f>
        <v>19</v>
      </c>
      <c r="L161" s="278"/>
      <c r="M161" s="278"/>
      <c r="N161" s="278"/>
      <c r="O161" s="278"/>
      <c r="P161" s="278"/>
      <c r="Q161" s="278"/>
      <c r="R161" s="278"/>
      <c r="S161" s="278">
        <f>K161+F161</f>
        <v>60</v>
      </c>
    </row>
    <row r="162" spans="1:19" x14ac:dyDescent="0.35">
      <c r="A162" s="32"/>
      <c r="B162" s="277" t="s">
        <v>78</v>
      </c>
      <c r="C162" s="278">
        <f>((C153*7)-C161)*C152</f>
        <v>12656</v>
      </c>
      <c r="D162" s="278">
        <f>((D153*7)-D161)*D152</f>
        <v>2576</v>
      </c>
      <c r="E162" s="278">
        <f>((E153*7)-E161)*E152</f>
        <v>4504.5</v>
      </c>
      <c r="F162" s="278">
        <f>C162+D162+E162</f>
        <v>19736.5</v>
      </c>
      <c r="G162" s="278">
        <f>((G153*7)-G161)*G152</f>
        <v>4305</v>
      </c>
      <c r="H162" s="285">
        <f>((H153*7)-H161)*H152</f>
        <v>1776</v>
      </c>
      <c r="I162" s="285">
        <f>((I153*7)-I161)*I152</f>
        <v>352.5</v>
      </c>
      <c r="J162" s="278">
        <f>((J153*7)-J161)*J152</f>
        <v>18900</v>
      </c>
      <c r="K162" s="285">
        <f>SUM(G162:J162)</f>
        <v>25333.5</v>
      </c>
      <c r="L162" s="285">
        <f>production!I121</f>
        <v>135</v>
      </c>
      <c r="M162" s="285">
        <v>0</v>
      </c>
      <c r="N162" s="285">
        <f>production!I126</f>
        <v>92</v>
      </c>
      <c r="O162" s="285">
        <f>production!I127</f>
        <v>68</v>
      </c>
      <c r="P162" s="285"/>
      <c r="Q162" s="285"/>
      <c r="R162" s="285">
        <f>production!I122</f>
        <v>1789</v>
      </c>
      <c r="S162" s="286">
        <f>K162+F162+M162+L162+N162+R162+O162</f>
        <v>47154</v>
      </c>
    </row>
    <row r="164" spans="1:19" x14ac:dyDescent="0.35">
      <c r="A164" s="32" t="s">
        <v>580</v>
      </c>
      <c r="B164" s="32"/>
      <c r="C164" s="32"/>
      <c r="D164" s="32"/>
      <c r="F164" s="32"/>
      <c r="G164" s="32"/>
      <c r="H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</row>
    <row r="165" spans="1:19" x14ac:dyDescent="0.35">
      <c r="A165" s="32"/>
      <c r="B165" s="266" t="s">
        <v>68</v>
      </c>
      <c r="C165" s="267">
        <f>C167*C168*7</f>
        <v>17248</v>
      </c>
      <c r="D165" s="268">
        <f>D167*D168*7</f>
        <v>1288</v>
      </c>
      <c r="E165" s="268">
        <f>E167*E168*7</f>
        <v>4620</v>
      </c>
      <c r="F165" s="268">
        <f>C165+D165</f>
        <v>18536</v>
      </c>
      <c r="G165" s="269">
        <f>G167*G168*7</f>
        <v>4305</v>
      </c>
      <c r="H165" s="270">
        <f>H167*H168*7</f>
        <v>2688</v>
      </c>
      <c r="I165" s="270">
        <f>I167*I168*7</f>
        <v>0</v>
      </c>
      <c r="J165" s="270">
        <f>J167*J168*7</f>
        <v>18900</v>
      </c>
      <c r="K165" s="270">
        <f>G165+H165+J165</f>
        <v>25893</v>
      </c>
      <c r="L165" s="270"/>
      <c r="M165" s="270"/>
      <c r="N165" s="270"/>
      <c r="O165" s="270"/>
      <c r="P165" s="270"/>
      <c r="Q165" s="270"/>
      <c r="R165" s="270"/>
      <c r="S165" s="270">
        <f>K165+F165</f>
        <v>44429</v>
      </c>
    </row>
    <row r="166" spans="1:19" x14ac:dyDescent="0.35">
      <c r="A166" s="32"/>
      <c r="B166" s="271" t="s">
        <v>69</v>
      </c>
      <c r="C166" s="272" t="s">
        <v>14</v>
      </c>
      <c r="D166" s="272" t="s">
        <v>6</v>
      </c>
      <c r="E166" s="272" t="s">
        <v>110</v>
      </c>
      <c r="F166" s="273" t="s">
        <v>8</v>
      </c>
      <c r="G166" s="274" t="s">
        <v>3</v>
      </c>
      <c r="H166" s="274" t="s">
        <v>2</v>
      </c>
      <c r="I166" s="274" t="s">
        <v>100</v>
      </c>
      <c r="J166" s="274" t="s">
        <v>4</v>
      </c>
      <c r="K166" s="275" t="s">
        <v>5</v>
      </c>
      <c r="L166" s="276" t="s">
        <v>115</v>
      </c>
      <c r="M166" s="276" t="s">
        <v>113</v>
      </c>
      <c r="N166" s="276" t="s">
        <v>116</v>
      </c>
      <c r="O166" s="276" t="s">
        <v>124</v>
      </c>
      <c r="P166" s="276"/>
      <c r="Q166" s="276"/>
      <c r="R166" s="276" t="s">
        <v>125</v>
      </c>
      <c r="S166" s="273"/>
    </row>
    <row r="167" spans="1:19" ht="15.5" x14ac:dyDescent="0.35">
      <c r="A167" s="32"/>
      <c r="B167" s="277" t="s">
        <v>111</v>
      </c>
      <c r="C167" s="278">
        <f>60+36+16</f>
        <v>112</v>
      </c>
      <c r="D167" s="279">
        <v>46</v>
      </c>
      <c r="E167" s="279">
        <v>33</v>
      </c>
      <c r="F167" s="278">
        <f>C167+D167+E167</f>
        <v>191</v>
      </c>
      <c r="G167" s="280">
        <v>30</v>
      </c>
      <c r="H167" s="280">
        <v>48</v>
      </c>
      <c r="I167" s="280">
        <v>15</v>
      </c>
      <c r="J167" s="280">
        <v>120</v>
      </c>
      <c r="K167" s="278">
        <f t="shared" ref="K167:K173" si="27">G167+H167+J167</f>
        <v>198</v>
      </c>
      <c r="L167" s="278"/>
      <c r="M167" s="278"/>
      <c r="N167" s="278"/>
      <c r="O167" s="278"/>
      <c r="P167" s="278"/>
      <c r="Q167" s="278"/>
      <c r="R167" s="278"/>
      <c r="S167" s="280"/>
    </row>
    <row r="168" spans="1:19" ht="15.5" x14ac:dyDescent="0.35">
      <c r="A168" s="32"/>
      <c r="B168" s="277" t="s">
        <v>70</v>
      </c>
      <c r="C168" s="278">
        <v>22</v>
      </c>
      <c r="D168" s="279">
        <v>4</v>
      </c>
      <c r="E168" s="279">
        <v>20</v>
      </c>
      <c r="F168" s="278">
        <f>C168+D168+E168</f>
        <v>46</v>
      </c>
      <c r="G168" s="280">
        <v>20.5</v>
      </c>
      <c r="H168" s="280">
        <v>8</v>
      </c>
      <c r="I168" s="280">
        <v>0</v>
      </c>
      <c r="J168" s="280">
        <v>22.5</v>
      </c>
      <c r="K168" s="278">
        <f t="shared" si="27"/>
        <v>51</v>
      </c>
      <c r="L168" s="278"/>
      <c r="M168" s="278"/>
      <c r="N168" s="278"/>
      <c r="O168" s="278"/>
      <c r="P168" s="278"/>
      <c r="Q168" s="278"/>
      <c r="R168" s="278"/>
      <c r="S168" s="278">
        <f t="shared" ref="S168:S173" si="28">K168+F168</f>
        <v>97</v>
      </c>
    </row>
    <row r="169" spans="1:19" ht="15.5" x14ac:dyDescent="0.35">
      <c r="A169" s="32"/>
      <c r="B169" s="281" t="s">
        <v>71</v>
      </c>
      <c r="C169" s="282"/>
      <c r="D169" s="280"/>
      <c r="E169" s="280"/>
      <c r="F169" s="278">
        <f>C169+D169+E169</f>
        <v>0</v>
      </c>
      <c r="G169" s="280"/>
      <c r="H169" s="280">
        <v>19</v>
      </c>
      <c r="I169" s="280"/>
      <c r="J169" s="280"/>
      <c r="K169" s="278">
        <f t="shared" si="27"/>
        <v>19</v>
      </c>
      <c r="L169" s="278"/>
      <c r="M169" s="278"/>
      <c r="N169" s="278"/>
      <c r="O169" s="278"/>
      <c r="P169" s="278"/>
      <c r="Q169" s="278"/>
      <c r="R169" s="278"/>
      <c r="S169" s="278">
        <f t="shared" si="28"/>
        <v>19</v>
      </c>
    </row>
    <row r="170" spans="1:19" ht="15.5" x14ac:dyDescent="0.35">
      <c r="A170" s="32"/>
      <c r="B170" s="281" t="s">
        <v>72</v>
      </c>
      <c r="C170" s="282"/>
      <c r="D170" s="280"/>
      <c r="E170" s="280"/>
      <c r="F170" s="278">
        <f t="shared" ref="F170:F176" si="29">C170+D170+E170</f>
        <v>0</v>
      </c>
      <c r="G170" s="280"/>
      <c r="H170" s="280"/>
      <c r="I170" s="280"/>
      <c r="J170" s="280"/>
      <c r="K170" s="278">
        <f t="shared" si="27"/>
        <v>0</v>
      </c>
      <c r="L170" s="278"/>
      <c r="M170" s="278"/>
      <c r="N170" s="278"/>
      <c r="O170" s="278"/>
      <c r="P170" s="278"/>
      <c r="Q170" s="278"/>
      <c r="R170" s="278"/>
      <c r="S170" s="278">
        <f t="shared" si="28"/>
        <v>0</v>
      </c>
    </row>
    <row r="171" spans="1:19" x14ac:dyDescent="0.35">
      <c r="A171" s="32"/>
      <c r="B171" s="283" t="s">
        <v>73</v>
      </c>
      <c r="C171" s="280"/>
      <c r="D171" s="280"/>
      <c r="E171" s="280"/>
      <c r="F171" s="278">
        <f t="shared" si="29"/>
        <v>0</v>
      </c>
      <c r="G171" s="280"/>
      <c r="H171" s="280"/>
      <c r="I171" s="280"/>
      <c r="J171" s="280"/>
      <c r="K171" s="278">
        <f t="shared" si="27"/>
        <v>0</v>
      </c>
      <c r="L171" s="278"/>
      <c r="M171" s="278"/>
      <c r="N171" s="278"/>
      <c r="O171" s="278"/>
      <c r="P171" s="278"/>
      <c r="Q171" s="278"/>
      <c r="R171" s="278"/>
      <c r="S171" s="278">
        <f t="shared" si="28"/>
        <v>0</v>
      </c>
    </row>
    <row r="172" spans="1:19" x14ac:dyDescent="0.35">
      <c r="A172" s="32"/>
      <c r="B172" s="283" t="s">
        <v>74</v>
      </c>
      <c r="C172" s="280"/>
      <c r="D172" s="280"/>
      <c r="E172" s="280"/>
      <c r="F172" s="278">
        <f t="shared" si="29"/>
        <v>0</v>
      </c>
      <c r="G172" s="280"/>
      <c r="H172" s="280"/>
      <c r="I172" s="280"/>
      <c r="J172" s="280"/>
      <c r="K172" s="278">
        <f t="shared" si="27"/>
        <v>0</v>
      </c>
      <c r="L172" s="278"/>
      <c r="M172" s="278"/>
      <c r="N172" s="278"/>
      <c r="O172" s="278"/>
      <c r="P172" s="278"/>
      <c r="Q172" s="278"/>
      <c r="R172" s="278"/>
      <c r="S172" s="278">
        <f t="shared" si="28"/>
        <v>0</v>
      </c>
    </row>
    <row r="173" spans="1:19" x14ac:dyDescent="0.35">
      <c r="A173" s="32"/>
      <c r="B173" s="283" t="s">
        <v>75</v>
      </c>
      <c r="C173" s="280">
        <v>41</v>
      </c>
      <c r="D173" s="280"/>
      <c r="E173" s="280"/>
      <c r="F173" s="278">
        <f t="shared" si="29"/>
        <v>41</v>
      </c>
      <c r="G173" s="280"/>
      <c r="H173" s="280"/>
      <c r="I173" s="280"/>
      <c r="J173" s="280"/>
      <c r="K173" s="278">
        <f t="shared" si="27"/>
        <v>0</v>
      </c>
      <c r="L173" s="278"/>
      <c r="M173" s="278"/>
      <c r="N173" s="278"/>
      <c r="O173" s="278"/>
      <c r="P173" s="278"/>
      <c r="Q173" s="278"/>
      <c r="R173" s="278"/>
      <c r="S173" s="278">
        <f t="shared" si="28"/>
        <v>41</v>
      </c>
    </row>
    <row r="174" spans="1:19" x14ac:dyDescent="0.35">
      <c r="A174" s="32"/>
      <c r="B174" s="283" t="s">
        <v>79</v>
      </c>
      <c r="C174" s="280"/>
      <c r="D174" s="280"/>
      <c r="E174" s="280"/>
      <c r="F174" s="278">
        <f t="shared" si="29"/>
        <v>0</v>
      </c>
      <c r="G174" s="280"/>
      <c r="H174" s="280"/>
      <c r="I174" s="280"/>
      <c r="J174" s="280"/>
      <c r="K174" s="278"/>
      <c r="L174" s="278"/>
      <c r="M174" s="278"/>
      <c r="N174" s="278"/>
      <c r="O174" s="278"/>
      <c r="P174" s="278"/>
      <c r="Q174" s="278"/>
      <c r="R174" s="278"/>
      <c r="S174" s="278"/>
    </row>
    <row r="175" spans="1:19" x14ac:dyDescent="0.35">
      <c r="A175" s="32"/>
      <c r="B175" s="283" t="s">
        <v>76</v>
      </c>
      <c r="C175" s="280">
        <v>24</v>
      </c>
      <c r="D175" s="284"/>
      <c r="E175" s="284"/>
      <c r="F175" s="278">
        <f t="shared" si="29"/>
        <v>24</v>
      </c>
      <c r="G175" s="280"/>
      <c r="H175" s="284"/>
      <c r="I175" s="284">
        <v>0</v>
      </c>
      <c r="J175" s="280"/>
      <c r="K175" s="278">
        <f>G175+H175+J175</f>
        <v>0</v>
      </c>
      <c r="L175" s="278"/>
      <c r="M175" s="278"/>
      <c r="N175" s="278"/>
      <c r="O175" s="278"/>
      <c r="P175" s="278"/>
      <c r="Q175" s="278"/>
      <c r="R175" s="278"/>
      <c r="S175" s="278">
        <f>K175+F175</f>
        <v>24</v>
      </c>
    </row>
    <row r="176" spans="1:19" x14ac:dyDescent="0.35">
      <c r="A176" s="32"/>
      <c r="B176" s="283" t="s">
        <v>77</v>
      </c>
      <c r="C176" s="278">
        <f>SUM(C169:C175)</f>
        <v>65</v>
      </c>
      <c r="D176" s="278">
        <f>SUM(D169:D175)</f>
        <v>0</v>
      </c>
      <c r="E176" s="278">
        <f>SUM(E169:E175)</f>
        <v>0</v>
      </c>
      <c r="F176" s="278">
        <f t="shared" si="29"/>
        <v>65</v>
      </c>
      <c r="G176" s="278">
        <f>SUM(G169:G175)</f>
        <v>0</v>
      </c>
      <c r="H176" s="278">
        <f>SUM(H169:H175)</f>
        <v>19</v>
      </c>
      <c r="I176" s="278">
        <f>SUM(I169:I175)</f>
        <v>0</v>
      </c>
      <c r="J176" s="278">
        <f>SUM(J169:J175)</f>
        <v>0</v>
      </c>
      <c r="K176" s="278">
        <f>G176+H176+J176</f>
        <v>19</v>
      </c>
      <c r="L176" s="278"/>
      <c r="M176" s="278"/>
      <c r="N176" s="278"/>
      <c r="O176" s="278"/>
      <c r="P176" s="278"/>
      <c r="Q176" s="278"/>
      <c r="R176" s="278"/>
      <c r="S176" s="278">
        <f>K176+F176</f>
        <v>84</v>
      </c>
    </row>
    <row r="177" spans="1:19" x14ac:dyDescent="0.35">
      <c r="A177" s="32"/>
      <c r="B177" s="277" t="s">
        <v>78</v>
      </c>
      <c r="C177" s="278">
        <f>((C168*7)-C176)*C167</f>
        <v>9968</v>
      </c>
      <c r="D177" s="278">
        <f>((D168*7)-D176)*D167</f>
        <v>1288</v>
      </c>
      <c r="E177" s="278">
        <f>((E168*7)-E176)*E167</f>
        <v>4620</v>
      </c>
      <c r="F177" s="278">
        <f>C177+D177+E177</f>
        <v>15876</v>
      </c>
      <c r="G177" s="278">
        <f>((G168*7)-G176)*G167</f>
        <v>4305</v>
      </c>
      <c r="H177" s="285">
        <f>((H168*7)-H176)*H167</f>
        <v>1776</v>
      </c>
      <c r="I177" s="285">
        <f>((I168*7)-I176)*I167</f>
        <v>0</v>
      </c>
      <c r="J177" s="278">
        <f>((J168*7)-J176)*J167</f>
        <v>18900</v>
      </c>
      <c r="K177" s="285">
        <f>SUM(G177:J177)</f>
        <v>24981</v>
      </c>
      <c r="L177" s="285">
        <f>production!Q121</f>
        <v>56</v>
      </c>
      <c r="M177" s="285">
        <v>0</v>
      </c>
      <c r="N177" s="285">
        <f>production!Q126</f>
        <v>13</v>
      </c>
      <c r="O177" s="285">
        <f>production!Q127</f>
        <v>84</v>
      </c>
      <c r="P177" s="285"/>
      <c r="Q177" s="285"/>
      <c r="R177" s="285">
        <f>production!I137</f>
        <v>1264</v>
      </c>
      <c r="S177" s="286">
        <f>K177+F177+M177+L177+N177+R177+O177</f>
        <v>42274</v>
      </c>
    </row>
    <row r="179" spans="1:19" x14ac:dyDescent="0.35">
      <c r="A179" s="32" t="s">
        <v>630</v>
      </c>
      <c r="B179" s="32"/>
      <c r="C179" s="32"/>
      <c r="D179" s="32"/>
      <c r="F179" s="32"/>
      <c r="G179" s="32"/>
      <c r="H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</row>
    <row r="180" spans="1:19" x14ac:dyDescent="0.35">
      <c r="A180" s="32"/>
      <c r="B180" s="266" t="s">
        <v>68</v>
      </c>
      <c r="C180" s="267">
        <f>C182*C183*7</f>
        <v>17248</v>
      </c>
      <c r="D180" s="268">
        <f>D182*D183*7</f>
        <v>1288</v>
      </c>
      <c r="E180" s="268">
        <f>E182*E183*7</f>
        <v>4042.5</v>
      </c>
      <c r="F180" s="268">
        <f>C180+D180</f>
        <v>18536</v>
      </c>
      <c r="G180" s="269">
        <f>G182*G183*7</f>
        <v>4305</v>
      </c>
      <c r="H180" s="270">
        <f>H182*H183*7</f>
        <v>2688</v>
      </c>
      <c r="I180" s="270">
        <f>I182*I183*7</f>
        <v>1155</v>
      </c>
      <c r="J180" s="270">
        <f>J182*J183*7</f>
        <v>15960</v>
      </c>
      <c r="K180" s="270">
        <f>G180+H180+J180</f>
        <v>22953</v>
      </c>
      <c r="L180" s="270"/>
      <c r="M180" s="270"/>
      <c r="N180" s="270"/>
      <c r="O180" s="270"/>
      <c r="P180" s="270"/>
      <c r="Q180" s="270"/>
      <c r="R180" s="270"/>
      <c r="S180" s="270">
        <f>K180+F180</f>
        <v>41489</v>
      </c>
    </row>
    <row r="181" spans="1:19" x14ac:dyDescent="0.35">
      <c r="A181" s="32"/>
      <c r="B181" s="271" t="s">
        <v>69</v>
      </c>
      <c r="C181" s="272" t="s">
        <v>14</v>
      </c>
      <c r="D181" s="272" t="s">
        <v>6</v>
      </c>
      <c r="E181" s="272" t="s">
        <v>110</v>
      </c>
      <c r="F181" s="273" t="s">
        <v>8</v>
      </c>
      <c r="G181" s="274" t="s">
        <v>3</v>
      </c>
      <c r="H181" s="274" t="s">
        <v>2</v>
      </c>
      <c r="I181" s="274" t="s">
        <v>100</v>
      </c>
      <c r="J181" s="274" t="s">
        <v>4</v>
      </c>
      <c r="K181" s="275" t="s">
        <v>5</v>
      </c>
      <c r="L181" s="276" t="s">
        <v>115</v>
      </c>
      <c r="M181" s="276" t="s">
        <v>113</v>
      </c>
      <c r="N181" s="276" t="s">
        <v>116</v>
      </c>
      <c r="O181" s="276" t="s">
        <v>124</v>
      </c>
      <c r="P181" s="276"/>
      <c r="Q181" s="276"/>
      <c r="R181" s="276" t="s">
        <v>125</v>
      </c>
      <c r="S181" s="273"/>
    </row>
    <row r="182" spans="1:19" ht="15.5" x14ac:dyDescent="0.35">
      <c r="A182" s="32"/>
      <c r="B182" s="277" t="s">
        <v>111</v>
      </c>
      <c r="C182" s="278">
        <f>60+36+16</f>
        <v>112</v>
      </c>
      <c r="D182" s="279">
        <v>46</v>
      </c>
      <c r="E182" s="279">
        <v>33</v>
      </c>
      <c r="F182" s="278">
        <f>C182+D182+E182</f>
        <v>191</v>
      </c>
      <c r="G182" s="280">
        <v>30</v>
      </c>
      <c r="H182" s="280">
        <v>48</v>
      </c>
      <c r="I182" s="280">
        <v>15</v>
      </c>
      <c r="J182" s="280">
        <v>120</v>
      </c>
      <c r="K182" s="278">
        <f t="shared" ref="K182:K188" si="30">G182+H182+J182</f>
        <v>198</v>
      </c>
      <c r="L182" s="278"/>
      <c r="M182" s="278"/>
      <c r="N182" s="278"/>
      <c r="O182" s="278"/>
      <c r="P182" s="278"/>
      <c r="Q182" s="278"/>
      <c r="R182" s="278"/>
      <c r="S182" s="280"/>
    </row>
    <row r="183" spans="1:19" ht="15.5" x14ac:dyDescent="0.35">
      <c r="A183" s="32"/>
      <c r="B183" s="277" t="s">
        <v>70</v>
      </c>
      <c r="C183" s="278">
        <v>22</v>
      </c>
      <c r="D183" s="279">
        <v>4</v>
      </c>
      <c r="E183" s="279">
        <v>17.5</v>
      </c>
      <c r="F183" s="278">
        <f>C183+D183+E183</f>
        <v>43.5</v>
      </c>
      <c r="G183" s="280">
        <v>20.5</v>
      </c>
      <c r="H183" s="280">
        <v>8</v>
      </c>
      <c r="I183" s="280">
        <v>11</v>
      </c>
      <c r="J183" s="280">
        <v>19</v>
      </c>
      <c r="K183" s="278">
        <f t="shared" si="30"/>
        <v>47.5</v>
      </c>
      <c r="L183" s="278"/>
      <c r="M183" s="278"/>
      <c r="N183" s="278"/>
      <c r="O183" s="278"/>
      <c r="P183" s="278"/>
      <c r="Q183" s="278"/>
      <c r="R183" s="278"/>
      <c r="S183" s="278">
        <f t="shared" ref="S183:S188" si="31">K183+F183</f>
        <v>91</v>
      </c>
    </row>
    <row r="184" spans="1:19" ht="15.5" x14ac:dyDescent="0.35">
      <c r="A184" s="32"/>
      <c r="B184" s="281" t="s">
        <v>71</v>
      </c>
      <c r="C184" s="282"/>
      <c r="D184" s="280"/>
      <c r="E184" s="280"/>
      <c r="F184" s="278">
        <f>C184+D184+E184</f>
        <v>0</v>
      </c>
      <c r="G184" s="280"/>
      <c r="H184" s="280">
        <v>30</v>
      </c>
      <c r="I184" s="280"/>
      <c r="J184" s="280"/>
      <c r="K184" s="278">
        <f t="shared" si="30"/>
        <v>30</v>
      </c>
      <c r="L184" s="278"/>
      <c r="M184" s="278"/>
      <c r="N184" s="278"/>
      <c r="O184" s="278"/>
      <c r="P184" s="278"/>
      <c r="Q184" s="278"/>
      <c r="R184" s="278"/>
      <c r="S184" s="278">
        <f t="shared" si="31"/>
        <v>30</v>
      </c>
    </row>
    <row r="185" spans="1:19" ht="15.5" x14ac:dyDescent="0.35">
      <c r="A185" s="32"/>
      <c r="B185" s="281" t="s">
        <v>72</v>
      </c>
      <c r="C185" s="282"/>
      <c r="D185" s="280"/>
      <c r="E185" s="280"/>
      <c r="F185" s="278">
        <f t="shared" ref="F185:F191" si="32">C185+D185+E185</f>
        <v>0</v>
      </c>
      <c r="G185" s="280"/>
      <c r="H185" s="280"/>
      <c r="I185" s="280"/>
      <c r="J185" s="280"/>
      <c r="K185" s="278">
        <f t="shared" si="30"/>
        <v>0</v>
      </c>
      <c r="L185" s="278"/>
      <c r="M185" s="278"/>
      <c r="N185" s="278"/>
      <c r="O185" s="278"/>
      <c r="P185" s="278"/>
      <c r="Q185" s="278"/>
      <c r="R185" s="278"/>
      <c r="S185" s="278">
        <f t="shared" si="31"/>
        <v>0</v>
      </c>
    </row>
    <row r="186" spans="1:19" x14ac:dyDescent="0.35">
      <c r="A186" s="32"/>
      <c r="B186" s="283" t="s">
        <v>73</v>
      </c>
      <c r="C186" s="280"/>
      <c r="D186" s="280"/>
      <c r="E186" s="280"/>
      <c r="F186" s="278">
        <f t="shared" si="32"/>
        <v>0</v>
      </c>
      <c r="G186" s="280"/>
      <c r="H186" s="280"/>
      <c r="I186" s="280"/>
      <c r="J186" s="280"/>
      <c r="K186" s="278">
        <f t="shared" si="30"/>
        <v>0</v>
      </c>
      <c r="L186" s="278"/>
      <c r="M186" s="278"/>
      <c r="N186" s="278"/>
      <c r="O186" s="278"/>
      <c r="P186" s="278"/>
      <c r="Q186" s="278"/>
      <c r="R186" s="278"/>
      <c r="S186" s="278">
        <f t="shared" si="31"/>
        <v>0</v>
      </c>
    </row>
    <row r="187" spans="1:19" x14ac:dyDescent="0.35">
      <c r="A187" s="32"/>
      <c r="B187" s="283" t="s">
        <v>74</v>
      </c>
      <c r="C187" s="280"/>
      <c r="D187" s="280"/>
      <c r="E187" s="280"/>
      <c r="F187" s="278">
        <f t="shared" si="32"/>
        <v>0</v>
      </c>
      <c r="G187" s="280"/>
      <c r="H187" s="280"/>
      <c r="I187" s="280"/>
      <c r="J187" s="280"/>
      <c r="K187" s="278">
        <f t="shared" si="30"/>
        <v>0</v>
      </c>
      <c r="L187" s="278"/>
      <c r="M187" s="278"/>
      <c r="N187" s="278"/>
      <c r="O187" s="278"/>
      <c r="P187" s="278"/>
      <c r="Q187" s="278"/>
      <c r="R187" s="278"/>
      <c r="S187" s="278">
        <f t="shared" si="31"/>
        <v>0</v>
      </c>
    </row>
    <row r="188" spans="1:19" x14ac:dyDescent="0.35">
      <c r="A188" s="32"/>
      <c r="B188" s="283" t="s">
        <v>75</v>
      </c>
      <c r="C188" s="280">
        <v>49</v>
      </c>
      <c r="D188" s="280"/>
      <c r="E188" s="280"/>
      <c r="F188" s="278">
        <f t="shared" si="32"/>
        <v>49</v>
      </c>
      <c r="G188" s="280"/>
      <c r="H188" s="280"/>
      <c r="I188" s="280"/>
      <c r="J188" s="280"/>
      <c r="K188" s="278">
        <f t="shared" si="30"/>
        <v>0</v>
      </c>
      <c r="L188" s="278"/>
      <c r="M188" s="278"/>
      <c r="N188" s="278"/>
      <c r="O188" s="278"/>
      <c r="P188" s="278"/>
      <c r="Q188" s="278"/>
      <c r="R188" s="278"/>
      <c r="S188" s="278">
        <f t="shared" si="31"/>
        <v>49</v>
      </c>
    </row>
    <row r="189" spans="1:19" x14ac:dyDescent="0.35">
      <c r="A189" s="32"/>
      <c r="B189" s="283" t="s">
        <v>79</v>
      </c>
      <c r="C189" s="280"/>
      <c r="D189" s="280"/>
      <c r="E189" s="280"/>
      <c r="F189" s="278">
        <f t="shared" si="32"/>
        <v>0</v>
      </c>
      <c r="G189" s="280"/>
      <c r="H189" s="280"/>
      <c r="I189" s="280"/>
      <c r="J189" s="280"/>
      <c r="K189" s="278"/>
      <c r="L189" s="278"/>
      <c r="M189" s="278"/>
      <c r="N189" s="278"/>
      <c r="O189" s="278"/>
      <c r="P189" s="278"/>
      <c r="Q189" s="278"/>
      <c r="R189" s="278"/>
      <c r="S189" s="278"/>
    </row>
    <row r="190" spans="1:19" x14ac:dyDescent="0.35">
      <c r="A190" s="32"/>
      <c r="B190" s="283" t="s">
        <v>76</v>
      </c>
      <c r="C190" s="280"/>
      <c r="D190" s="284"/>
      <c r="E190" s="284"/>
      <c r="F190" s="278">
        <f t="shared" si="32"/>
        <v>0</v>
      </c>
      <c r="G190" s="280"/>
      <c r="H190" s="284"/>
      <c r="I190" s="284">
        <v>0</v>
      </c>
      <c r="J190" s="280"/>
      <c r="K190" s="278">
        <f>G190+H190+J190</f>
        <v>0</v>
      </c>
      <c r="L190" s="278"/>
      <c r="M190" s="278"/>
      <c r="N190" s="278"/>
      <c r="O190" s="278"/>
      <c r="P190" s="278"/>
      <c r="Q190" s="278"/>
      <c r="R190" s="278"/>
      <c r="S190" s="278">
        <f>K190+F190</f>
        <v>0</v>
      </c>
    </row>
    <row r="191" spans="1:19" x14ac:dyDescent="0.35">
      <c r="A191" s="32"/>
      <c r="B191" s="283" t="s">
        <v>77</v>
      </c>
      <c r="C191" s="278">
        <f>SUM(C184:C190)</f>
        <v>49</v>
      </c>
      <c r="D191" s="278">
        <f>SUM(D184:D190)</f>
        <v>0</v>
      </c>
      <c r="E191" s="278">
        <f>SUM(E184:E190)</f>
        <v>0</v>
      </c>
      <c r="F191" s="278">
        <f t="shared" si="32"/>
        <v>49</v>
      </c>
      <c r="G191" s="278">
        <f>SUM(G184:G190)</f>
        <v>0</v>
      </c>
      <c r="H191" s="278">
        <f>SUM(H184:H190)</f>
        <v>30</v>
      </c>
      <c r="I191" s="278">
        <f>SUM(I184:I190)</f>
        <v>0</v>
      </c>
      <c r="J191" s="278">
        <f>SUM(J184:J190)</f>
        <v>0</v>
      </c>
      <c r="K191" s="278">
        <f>G191+H191+J191</f>
        <v>30</v>
      </c>
      <c r="L191" s="278"/>
      <c r="M191" s="278"/>
      <c r="N191" s="278"/>
      <c r="O191" s="278"/>
      <c r="P191" s="278"/>
      <c r="Q191" s="278"/>
      <c r="R191" s="278"/>
      <c r="S191" s="278">
        <f>K191+F191</f>
        <v>79</v>
      </c>
    </row>
    <row r="192" spans="1:19" x14ac:dyDescent="0.35">
      <c r="A192" s="32"/>
      <c r="B192" s="277" t="s">
        <v>78</v>
      </c>
      <c r="C192" s="278">
        <f>((C183*7)-C191)*C182</f>
        <v>11760</v>
      </c>
      <c r="D192" s="278">
        <f>((D183*7)-D191)*D182</f>
        <v>1288</v>
      </c>
      <c r="E192" s="278">
        <f>((E183*7)-E191)*E182</f>
        <v>4042.5</v>
      </c>
      <c r="F192" s="278">
        <f>C192+D192+E192</f>
        <v>17090.5</v>
      </c>
      <c r="G192" s="278">
        <f>((G183*7)-G191)*G182</f>
        <v>4305</v>
      </c>
      <c r="H192" s="285">
        <f>((H183*7)-H191)*H182</f>
        <v>1248</v>
      </c>
      <c r="I192" s="285">
        <f>((I183*7)-I191)*I182</f>
        <v>1155</v>
      </c>
      <c r="J192" s="278">
        <f>((J183*7)-J191)*J182</f>
        <v>15960</v>
      </c>
      <c r="K192" s="285">
        <f>SUM(G192:J192)</f>
        <v>22668</v>
      </c>
      <c r="L192" s="285">
        <v>41</v>
      </c>
      <c r="M192" s="285">
        <v>0</v>
      </c>
      <c r="N192" s="285">
        <v>58</v>
      </c>
      <c r="O192" s="285">
        <v>57</v>
      </c>
      <c r="P192" s="285"/>
      <c r="Q192" s="285"/>
      <c r="R192" s="285"/>
      <c r="S192" s="286">
        <f>K192+F192+M192+L192+N192+R192+O192</f>
        <v>39914.5</v>
      </c>
    </row>
    <row r="194" spans="1:19" x14ac:dyDescent="0.35">
      <c r="A194" s="32" t="s">
        <v>648</v>
      </c>
      <c r="B194" s="32"/>
      <c r="C194" s="32"/>
      <c r="D194" s="32"/>
      <c r="F194" s="32"/>
      <c r="G194" s="32"/>
      <c r="H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</row>
    <row r="195" spans="1:19" x14ac:dyDescent="0.35">
      <c r="A195" s="32"/>
      <c r="B195" s="266" t="s">
        <v>68</v>
      </c>
      <c r="C195" s="267">
        <f>C197*C198*7</f>
        <v>17248</v>
      </c>
      <c r="D195" s="268">
        <f>D197*D198*7</f>
        <v>1288</v>
      </c>
      <c r="E195" s="268">
        <f>E197*E198*7</f>
        <v>2194.5</v>
      </c>
      <c r="F195" s="268">
        <f>C195+D195</f>
        <v>18536</v>
      </c>
      <c r="G195" s="269">
        <f>G197*G198*7</f>
        <v>3990</v>
      </c>
      <c r="H195" s="270">
        <f>H197*H198*7</f>
        <v>2688</v>
      </c>
      <c r="I195" s="270">
        <f>I197*I198*7</f>
        <v>1155</v>
      </c>
      <c r="J195" s="270">
        <f>J197*J198*7</f>
        <v>15960</v>
      </c>
      <c r="K195" s="270">
        <f>G195+H195+J195</f>
        <v>22638</v>
      </c>
      <c r="L195" s="270"/>
      <c r="M195" s="270"/>
      <c r="N195" s="270"/>
      <c r="O195" s="270"/>
      <c r="P195" s="270"/>
      <c r="Q195" s="270"/>
      <c r="R195" s="270"/>
      <c r="S195" s="270">
        <f>K195+F195</f>
        <v>41174</v>
      </c>
    </row>
    <row r="196" spans="1:19" x14ac:dyDescent="0.35">
      <c r="A196" s="32"/>
      <c r="B196" s="271" t="s">
        <v>69</v>
      </c>
      <c r="C196" s="272" t="s">
        <v>14</v>
      </c>
      <c r="D196" s="272" t="s">
        <v>6</v>
      </c>
      <c r="E196" s="272" t="s">
        <v>110</v>
      </c>
      <c r="F196" s="273" t="s">
        <v>8</v>
      </c>
      <c r="G196" s="274" t="s">
        <v>3</v>
      </c>
      <c r="H196" s="274" t="s">
        <v>2</v>
      </c>
      <c r="I196" s="274" t="s">
        <v>100</v>
      </c>
      <c r="J196" s="274" t="s">
        <v>4</v>
      </c>
      <c r="K196" s="275" t="s">
        <v>5</v>
      </c>
      <c r="L196" s="276" t="s">
        <v>115</v>
      </c>
      <c r="M196" s="276" t="s">
        <v>113</v>
      </c>
      <c r="N196" s="276" t="s">
        <v>116</v>
      </c>
      <c r="O196" s="276" t="s">
        <v>124</v>
      </c>
      <c r="P196" s="276"/>
      <c r="Q196" s="276"/>
      <c r="R196" s="276" t="s">
        <v>125</v>
      </c>
      <c r="S196" s="273"/>
    </row>
    <row r="197" spans="1:19" ht="15.5" x14ac:dyDescent="0.35">
      <c r="A197" s="32"/>
      <c r="B197" s="277" t="s">
        <v>111</v>
      </c>
      <c r="C197" s="278">
        <f>60+36+16</f>
        <v>112</v>
      </c>
      <c r="D197" s="279">
        <v>46</v>
      </c>
      <c r="E197" s="279">
        <v>33</v>
      </c>
      <c r="F197" s="278">
        <f>C197+D197+E197</f>
        <v>191</v>
      </c>
      <c r="G197" s="280">
        <v>30</v>
      </c>
      <c r="H197" s="280">
        <v>48</v>
      </c>
      <c r="I197" s="280">
        <v>15</v>
      </c>
      <c r="J197" s="280">
        <v>120</v>
      </c>
      <c r="K197" s="278">
        <f t="shared" ref="K197:K203" si="33">G197+H197+J197</f>
        <v>198</v>
      </c>
      <c r="L197" s="278"/>
      <c r="M197" s="278"/>
      <c r="N197" s="278"/>
      <c r="O197" s="278"/>
      <c r="P197" s="278"/>
      <c r="Q197" s="278"/>
      <c r="R197" s="278"/>
      <c r="S197" s="280"/>
    </row>
    <row r="198" spans="1:19" ht="15.5" x14ac:dyDescent="0.35">
      <c r="A198" s="32"/>
      <c r="B198" s="277" t="s">
        <v>70</v>
      </c>
      <c r="C198" s="278">
        <v>22</v>
      </c>
      <c r="D198" s="279">
        <v>4</v>
      </c>
      <c r="E198" s="279">
        <v>9.5</v>
      </c>
      <c r="F198" s="278">
        <f>C198+D198+E198</f>
        <v>35.5</v>
      </c>
      <c r="G198" s="280">
        <v>19</v>
      </c>
      <c r="H198" s="280">
        <v>8</v>
      </c>
      <c r="I198" s="280">
        <v>11</v>
      </c>
      <c r="J198" s="280">
        <v>19</v>
      </c>
      <c r="K198" s="278">
        <f t="shared" si="33"/>
        <v>46</v>
      </c>
      <c r="L198" s="278"/>
      <c r="M198" s="278"/>
      <c r="N198" s="278"/>
      <c r="O198" s="278"/>
      <c r="P198" s="278"/>
      <c r="Q198" s="278"/>
      <c r="R198" s="278"/>
      <c r="S198" s="278">
        <f t="shared" ref="S198:S203" si="34">K198+F198</f>
        <v>81.5</v>
      </c>
    </row>
    <row r="199" spans="1:19" ht="15.5" x14ac:dyDescent="0.35">
      <c r="A199" s="32"/>
      <c r="B199" s="281" t="s">
        <v>71</v>
      </c>
      <c r="C199" s="282"/>
      <c r="D199" s="280"/>
      <c r="E199" s="280"/>
      <c r="F199" s="278">
        <f>C199+D199+E199</f>
        <v>0</v>
      </c>
      <c r="G199" s="280"/>
      <c r="H199" s="280">
        <v>30</v>
      </c>
      <c r="I199" s="280"/>
      <c r="J199" s="280"/>
      <c r="K199" s="278">
        <f t="shared" si="33"/>
        <v>30</v>
      </c>
      <c r="L199" s="278"/>
      <c r="M199" s="278"/>
      <c r="N199" s="278"/>
      <c r="O199" s="278"/>
      <c r="P199" s="278"/>
      <c r="Q199" s="278"/>
      <c r="R199" s="278"/>
      <c r="S199" s="278">
        <f t="shared" si="34"/>
        <v>30</v>
      </c>
    </row>
    <row r="200" spans="1:19" ht="15.5" x14ac:dyDescent="0.35">
      <c r="A200" s="32"/>
      <c r="B200" s="281" t="s">
        <v>72</v>
      </c>
      <c r="C200" s="282"/>
      <c r="D200" s="280"/>
      <c r="E200" s="280"/>
      <c r="F200" s="278">
        <f t="shared" ref="F200:F206" si="35">C200+D200+E200</f>
        <v>0</v>
      </c>
      <c r="G200" s="280"/>
      <c r="H200" s="280"/>
      <c r="I200" s="280"/>
      <c r="J200" s="280"/>
      <c r="K200" s="278">
        <f t="shared" si="33"/>
        <v>0</v>
      </c>
      <c r="L200" s="278"/>
      <c r="M200" s="278"/>
      <c r="N200" s="278"/>
      <c r="O200" s="278"/>
      <c r="P200" s="278"/>
      <c r="Q200" s="278"/>
      <c r="R200" s="278"/>
      <c r="S200" s="278">
        <f t="shared" si="34"/>
        <v>0</v>
      </c>
    </row>
    <row r="201" spans="1:19" x14ac:dyDescent="0.35">
      <c r="A201" s="32"/>
      <c r="B201" s="283" t="s">
        <v>73</v>
      </c>
      <c r="C201" s="280"/>
      <c r="D201" s="280">
        <v>8</v>
      </c>
      <c r="E201" s="280"/>
      <c r="F201" s="278">
        <f t="shared" si="35"/>
        <v>8</v>
      </c>
      <c r="G201" s="280"/>
      <c r="H201" s="280"/>
      <c r="I201" s="280"/>
      <c r="J201" s="280"/>
      <c r="K201" s="278">
        <f t="shared" si="33"/>
        <v>0</v>
      </c>
      <c r="L201" s="278"/>
      <c r="M201" s="278"/>
      <c r="N201" s="278"/>
      <c r="O201" s="278"/>
      <c r="P201" s="278"/>
      <c r="Q201" s="278"/>
      <c r="R201" s="278"/>
      <c r="S201" s="278">
        <f t="shared" si="34"/>
        <v>8</v>
      </c>
    </row>
    <row r="202" spans="1:19" x14ac:dyDescent="0.35">
      <c r="A202" s="32"/>
      <c r="B202" s="283" t="s">
        <v>74</v>
      </c>
      <c r="C202" s="280"/>
      <c r="D202" s="280"/>
      <c r="E202" s="280"/>
      <c r="F202" s="278">
        <f t="shared" si="35"/>
        <v>0</v>
      </c>
      <c r="G202" s="280">
        <v>11</v>
      </c>
      <c r="H202" s="280"/>
      <c r="I202" s="280"/>
      <c r="J202" s="280"/>
      <c r="K202" s="278">
        <f t="shared" si="33"/>
        <v>11</v>
      </c>
      <c r="L202" s="278"/>
      <c r="M202" s="278"/>
      <c r="N202" s="278"/>
      <c r="O202" s="278"/>
      <c r="P202" s="278"/>
      <c r="Q202" s="278"/>
      <c r="R202" s="278"/>
      <c r="S202" s="278">
        <f t="shared" si="34"/>
        <v>11</v>
      </c>
    </row>
    <row r="203" spans="1:19" x14ac:dyDescent="0.35">
      <c r="A203" s="32"/>
      <c r="B203" s="283" t="s">
        <v>75</v>
      </c>
      <c r="C203" s="280">
        <v>40</v>
      </c>
      <c r="D203" s="280"/>
      <c r="E203" s="280"/>
      <c r="F203" s="278">
        <f t="shared" si="35"/>
        <v>40</v>
      </c>
      <c r="G203" s="280"/>
      <c r="H203" s="280"/>
      <c r="I203" s="280"/>
      <c r="J203" s="280"/>
      <c r="K203" s="278">
        <f t="shared" si="33"/>
        <v>0</v>
      </c>
      <c r="L203" s="278"/>
      <c r="M203" s="278"/>
      <c r="N203" s="278"/>
      <c r="O203" s="278"/>
      <c r="P203" s="278"/>
      <c r="Q203" s="278"/>
      <c r="R203" s="278"/>
      <c r="S203" s="278">
        <f t="shared" si="34"/>
        <v>40</v>
      </c>
    </row>
    <row r="204" spans="1:19" x14ac:dyDescent="0.35">
      <c r="A204" s="32"/>
      <c r="B204" s="283" t="s">
        <v>79</v>
      </c>
      <c r="C204" s="280"/>
      <c r="D204" s="280"/>
      <c r="E204" s="280"/>
      <c r="F204" s="278">
        <f t="shared" si="35"/>
        <v>0</v>
      </c>
      <c r="G204" s="280"/>
      <c r="H204" s="280"/>
      <c r="I204" s="280">
        <v>26</v>
      </c>
      <c r="J204" s="280"/>
      <c r="K204" s="278"/>
      <c r="L204" s="278"/>
      <c r="M204" s="278"/>
      <c r="N204" s="278"/>
      <c r="O204" s="278"/>
      <c r="P204" s="278"/>
      <c r="Q204" s="278"/>
      <c r="R204" s="278"/>
      <c r="S204" s="278"/>
    </row>
    <row r="205" spans="1:19" x14ac:dyDescent="0.35">
      <c r="A205" s="32"/>
      <c r="B205" s="283" t="s">
        <v>76</v>
      </c>
      <c r="C205" s="280"/>
      <c r="D205" s="284"/>
      <c r="E205" s="284"/>
      <c r="F205" s="278">
        <f t="shared" si="35"/>
        <v>0</v>
      </c>
      <c r="G205" s="280"/>
      <c r="H205" s="284"/>
      <c r="I205" s="284">
        <v>0</v>
      </c>
      <c r="J205" s="280">
        <v>14.5</v>
      </c>
      <c r="K205" s="278">
        <f>G205+H205+J205</f>
        <v>14.5</v>
      </c>
      <c r="L205" s="278"/>
      <c r="M205" s="278"/>
      <c r="N205" s="278"/>
      <c r="O205" s="278"/>
      <c r="P205" s="278"/>
      <c r="Q205" s="278"/>
      <c r="R205" s="278"/>
      <c r="S205" s="278">
        <f>K205+F205</f>
        <v>14.5</v>
      </c>
    </row>
    <row r="206" spans="1:19" x14ac:dyDescent="0.35">
      <c r="A206" s="32"/>
      <c r="B206" s="283" t="s">
        <v>77</v>
      </c>
      <c r="C206" s="278">
        <f>SUM(C199:C205)</f>
        <v>40</v>
      </c>
      <c r="D206" s="278">
        <f>SUM(D199:D205)</f>
        <v>8</v>
      </c>
      <c r="E206" s="278">
        <f>SUM(E199:E205)</f>
        <v>0</v>
      </c>
      <c r="F206" s="278">
        <f t="shared" si="35"/>
        <v>48</v>
      </c>
      <c r="G206" s="278">
        <f>SUM(G199:G205)</f>
        <v>11</v>
      </c>
      <c r="H206" s="278">
        <f>SUM(H199:H205)</f>
        <v>30</v>
      </c>
      <c r="I206" s="278">
        <f>SUM(I199:I205)</f>
        <v>26</v>
      </c>
      <c r="J206" s="278">
        <f>SUM(J199:J205)</f>
        <v>14.5</v>
      </c>
      <c r="K206" s="278">
        <f>G206+H206+J206</f>
        <v>55.5</v>
      </c>
      <c r="L206" s="278"/>
      <c r="M206" s="278"/>
      <c r="N206" s="278"/>
      <c r="O206" s="278"/>
      <c r="P206" s="278"/>
      <c r="Q206" s="278"/>
      <c r="R206" s="278"/>
      <c r="S206" s="278">
        <f>K206+F206</f>
        <v>103.5</v>
      </c>
    </row>
    <row r="207" spans="1:19" x14ac:dyDescent="0.35">
      <c r="A207" s="32"/>
      <c r="B207" s="277" t="s">
        <v>78</v>
      </c>
      <c r="C207" s="278">
        <f>((C198*7)-C206)*C197</f>
        <v>12768</v>
      </c>
      <c r="D207" s="278">
        <f>((D198*7)-D206)*D197</f>
        <v>920</v>
      </c>
      <c r="E207" s="278">
        <f>((E198*7)-E206)*E197</f>
        <v>2194.5</v>
      </c>
      <c r="F207" s="278">
        <f>C207+D207+E207</f>
        <v>15882.5</v>
      </c>
      <c r="G207" s="278">
        <f>((G198*7)-G206)*G197</f>
        <v>3660</v>
      </c>
      <c r="H207" s="285">
        <f>((H198*7)-H206)*H197</f>
        <v>1248</v>
      </c>
      <c r="I207" s="285">
        <f>((I198*7)-I206)*I197</f>
        <v>765</v>
      </c>
      <c r="J207" s="278">
        <f>((J198*7)-J206)*J197</f>
        <v>14220</v>
      </c>
      <c r="K207" s="285">
        <f>SUM(G207:J207)</f>
        <v>19893</v>
      </c>
      <c r="L207" s="285">
        <v>37</v>
      </c>
      <c r="M207" s="285">
        <v>0</v>
      </c>
      <c r="N207" s="285">
        <v>30</v>
      </c>
      <c r="O207" s="285">
        <v>39</v>
      </c>
      <c r="P207" s="285"/>
      <c r="Q207" s="285"/>
      <c r="R207" s="285">
        <v>2897</v>
      </c>
      <c r="S207" s="286">
        <f>K207+F207+M207+L207+N207+R207+O207</f>
        <v>38778.5</v>
      </c>
    </row>
    <row r="209" spans="1:19" x14ac:dyDescent="0.35">
      <c r="A209" s="32" t="s">
        <v>692</v>
      </c>
      <c r="B209" s="32"/>
      <c r="C209" s="32"/>
      <c r="D209" s="32"/>
      <c r="F209" s="32"/>
      <c r="G209" s="32"/>
      <c r="H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</row>
    <row r="210" spans="1:19" x14ac:dyDescent="0.35">
      <c r="A210" s="32"/>
      <c r="B210" s="266" t="s">
        <v>68</v>
      </c>
      <c r="C210" s="267">
        <f>C212*C213*7</f>
        <v>17248</v>
      </c>
      <c r="D210" s="268">
        <f>D212*D213*7</f>
        <v>2093</v>
      </c>
      <c r="E210" s="268">
        <f>E212*E213*7</f>
        <v>2541</v>
      </c>
      <c r="F210" s="268">
        <f>C210+D210</f>
        <v>19341</v>
      </c>
      <c r="G210" s="269">
        <f>G212*G213*7</f>
        <v>4410</v>
      </c>
      <c r="H210" s="270">
        <f>H212*H213*7</f>
        <v>2688</v>
      </c>
      <c r="I210" s="270">
        <f>I212*I213*7</f>
        <v>1312.5</v>
      </c>
      <c r="J210" s="270">
        <f>J212*J213*7</f>
        <v>15540</v>
      </c>
      <c r="K210" s="270">
        <f>G210+H210+J210</f>
        <v>22638</v>
      </c>
      <c r="L210" s="270"/>
      <c r="M210" s="270"/>
      <c r="N210" s="270"/>
      <c r="O210" s="270"/>
      <c r="P210" s="270"/>
      <c r="Q210" s="270"/>
      <c r="R210" s="270"/>
      <c r="S210" s="270">
        <f>K210+F210</f>
        <v>41979</v>
      </c>
    </row>
    <row r="211" spans="1:19" x14ac:dyDescent="0.35">
      <c r="A211" s="32"/>
      <c r="B211" s="271" t="s">
        <v>69</v>
      </c>
      <c r="C211" s="272" t="s">
        <v>14</v>
      </c>
      <c r="D211" s="272" t="s">
        <v>6</v>
      </c>
      <c r="E211" s="272" t="s">
        <v>110</v>
      </c>
      <c r="F211" s="273" t="s">
        <v>8</v>
      </c>
      <c r="G211" s="274" t="s">
        <v>3</v>
      </c>
      <c r="H211" s="274" t="s">
        <v>2</v>
      </c>
      <c r="I211" s="274" t="s">
        <v>100</v>
      </c>
      <c r="J211" s="274" t="s">
        <v>4</v>
      </c>
      <c r="K211" s="275" t="s">
        <v>5</v>
      </c>
      <c r="L211" s="276" t="s">
        <v>115</v>
      </c>
      <c r="M211" s="276" t="s">
        <v>113</v>
      </c>
      <c r="N211" s="276" t="s">
        <v>116</v>
      </c>
      <c r="O211" s="276" t="s">
        <v>124</v>
      </c>
      <c r="P211" s="276"/>
      <c r="Q211" s="276"/>
      <c r="R211" s="276" t="s">
        <v>125</v>
      </c>
      <c r="S211" s="273"/>
    </row>
    <row r="212" spans="1:19" ht="15.5" x14ac:dyDescent="0.35">
      <c r="A212" s="32"/>
      <c r="B212" s="277" t="s">
        <v>111</v>
      </c>
      <c r="C212" s="278">
        <f>60+36+16</f>
        <v>112</v>
      </c>
      <c r="D212" s="279">
        <v>46</v>
      </c>
      <c r="E212" s="279">
        <v>33</v>
      </c>
      <c r="F212" s="278">
        <f>C212+D212+E212</f>
        <v>191</v>
      </c>
      <c r="G212" s="280">
        <v>30</v>
      </c>
      <c r="H212" s="280">
        <v>48</v>
      </c>
      <c r="I212" s="280">
        <v>15</v>
      </c>
      <c r="J212" s="280">
        <v>120</v>
      </c>
      <c r="K212" s="278">
        <f t="shared" ref="K212:K218" si="36">G212+H212+J212</f>
        <v>198</v>
      </c>
      <c r="L212" s="278"/>
      <c r="M212" s="278"/>
      <c r="N212" s="278"/>
      <c r="O212" s="278"/>
      <c r="P212" s="278"/>
      <c r="Q212" s="278"/>
      <c r="R212" s="278"/>
      <c r="S212" s="280"/>
    </row>
    <row r="213" spans="1:19" ht="15.5" x14ac:dyDescent="0.35">
      <c r="A213" s="32"/>
      <c r="B213" s="277" t="s">
        <v>70</v>
      </c>
      <c r="C213" s="278">
        <v>22</v>
      </c>
      <c r="D213" s="279">
        <v>6.5</v>
      </c>
      <c r="E213" s="279">
        <v>11</v>
      </c>
      <c r="F213" s="278">
        <f>C213+D213+E213</f>
        <v>39.5</v>
      </c>
      <c r="G213" s="280">
        <v>21</v>
      </c>
      <c r="H213" s="280">
        <v>8</v>
      </c>
      <c r="I213" s="280">
        <v>12.5</v>
      </c>
      <c r="J213" s="280">
        <v>18.5</v>
      </c>
      <c r="K213" s="278">
        <f t="shared" si="36"/>
        <v>47.5</v>
      </c>
      <c r="L213" s="278"/>
      <c r="M213" s="278"/>
      <c r="N213" s="278"/>
      <c r="O213" s="278"/>
      <c r="P213" s="278"/>
      <c r="Q213" s="278"/>
      <c r="R213" s="278"/>
      <c r="S213" s="278">
        <f t="shared" ref="S213:S218" si="37">K213+F213</f>
        <v>87</v>
      </c>
    </row>
    <row r="214" spans="1:19" ht="15.5" x14ac:dyDescent="0.35">
      <c r="A214" s="32"/>
      <c r="B214" s="281" t="s">
        <v>71</v>
      </c>
      <c r="C214" s="282"/>
      <c r="D214" s="280"/>
      <c r="E214" s="280"/>
      <c r="F214" s="278">
        <f>C214+D214+E214</f>
        <v>0</v>
      </c>
      <c r="G214" s="280"/>
      <c r="H214" s="280"/>
      <c r="I214" s="280"/>
      <c r="J214" s="280"/>
      <c r="K214" s="278">
        <f t="shared" si="36"/>
        <v>0</v>
      </c>
      <c r="L214" s="278"/>
      <c r="M214" s="278"/>
      <c r="N214" s="278"/>
      <c r="O214" s="278"/>
      <c r="P214" s="278"/>
      <c r="Q214" s="278"/>
      <c r="R214" s="278"/>
      <c r="S214" s="278">
        <f t="shared" si="37"/>
        <v>0</v>
      </c>
    </row>
    <row r="215" spans="1:19" ht="15.5" x14ac:dyDescent="0.35">
      <c r="A215" s="32"/>
      <c r="B215" s="281" t="s">
        <v>72</v>
      </c>
      <c r="C215" s="282"/>
      <c r="D215" s="280"/>
      <c r="E215" s="280"/>
      <c r="F215" s="278">
        <f t="shared" ref="F215:F221" si="38">C215+D215+E215</f>
        <v>0</v>
      </c>
      <c r="G215" s="280"/>
      <c r="H215" s="280"/>
      <c r="I215" s="280"/>
      <c r="J215" s="280"/>
      <c r="K215" s="278">
        <f t="shared" si="36"/>
        <v>0</v>
      </c>
      <c r="L215" s="278"/>
      <c r="M215" s="278"/>
      <c r="N215" s="278"/>
      <c r="O215" s="278"/>
      <c r="P215" s="278"/>
      <c r="Q215" s="278"/>
      <c r="R215" s="278"/>
      <c r="S215" s="278">
        <f t="shared" si="37"/>
        <v>0</v>
      </c>
    </row>
    <row r="216" spans="1:19" x14ac:dyDescent="0.35">
      <c r="A216" s="32"/>
      <c r="B216" s="283" t="s">
        <v>73</v>
      </c>
      <c r="C216" s="280"/>
      <c r="D216" s="280"/>
      <c r="E216" s="280"/>
      <c r="F216" s="278">
        <f t="shared" si="38"/>
        <v>0</v>
      </c>
      <c r="G216" s="280"/>
      <c r="H216" s="280"/>
      <c r="I216" s="280"/>
      <c r="J216" s="280"/>
      <c r="K216" s="278">
        <f t="shared" si="36"/>
        <v>0</v>
      </c>
      <c r="L216" s="278"/>
      <c r="M216" s="278"/>
      <c r="N216" s="278"/>
      <c r="O216" s="278"/>
      <c r="P216" s="278"/>
      <c r="Q216" s="278"/>
      <c r="R216" s="278"/>
      <c r="S216" s="278">
        <f t="shared" si="37"/>
        <v>0</v>
      </c>
    </row>
    <row r="217" spans="1:19" x14ac:dyDescent="0.35">
      <c r="A217" s="32"/>
      <c r="B217" s="283" t="s">
        <v>74</v>
      </c>
      <c r="C217" s="280"/>
      <c r="D217" s="280"/>
      <c r="E217" s="280"/>
      <c r="F217" s="278">
        <f t="shared" si="38"/>
        <v>0</v>
      </c>
      <c r="G217" s="280"/>
      <c r="H217" s="280"/>
      <c r="I217" s="280"/>
      <c r="J217" s="280"/>
      <c r="K217" s="278">
        <f t="shared" si="36"/>
        <v>0</v>
      </c>
      <c r="L217" s="278"/>
      <c r="M217" s="278"/>
      <c r="N217" s="278"/>
      <c r="O217" s="278"/>
      <c r="P217" s="278"/>
      <c r="Q217" s="278"/>
      <c r="R217" s="278"/>
      <c r="S217" s="278">
        <f t="shared" si="37"/>
        <v>0</v>
      </c>
    </row>
    <row r="218" spans="1:19" x14ac:dyDescent="0.35">
      <c r="A218" s="32"/>
      <c r="B218" s="283" t="s">
        <v>75</v>
      </c>
      <c r="C218" s="280">
        <v>40</v>
      </c>
      <c r="D218" s="280"/>
      <c r="E218" s="280"/>
      <c r="F218" s="278">
        <f t="shared" si="38"/>
        <v>40</v>
      </c>
      <c r="G218" s="280"/>
      <c r="H218" s="280">
        <v>48</v>
      </c>
      <c r="I218" s="280"/>
      <c r="J218" s="280"/>
      <c r="K218" s="278">
        <f t="shared" si="36"/>
        <v>48</v>
      </c>
      <c r="L218" s="278"/>
      <c r="M218" s="278"/>
      <c r="N218" s="278"/>
      <c r="O218" s="278"/>
      <c r="P218" s="278"/>
      <c r="Q218" s="278"/>
      <c r="R218" s="278"/>
      <c r="S218" s="278">
        <f t="shared" si="37"/>
        <v>88</v>
      </c>
    </row>
    <row r="219" spans="1:19" x14ac:dyDescent="0.35">
      <c r="A219" s="32"/>
      <c r="B219" s="283" t="s">
        <v>79</v>
      </c>
      <c r="C219" s="280">
        <v>40</v>
      </c>
      <c r="D219" s="280"/>
      <c r="E219" s="280"/>
      <c r="F219" s="278">
        <f t="shared" si="38"/>
        <v>40</v>
      </c>
      <c r="G219" s="280"/>
      <c r="H219" s="280"/>
      <c r="I219" s="280"/>
      <c r="J219" s="280"/>
      <c r="K219" s="278"/>
      <c r="L219" s="278"/>
      <c r="M219" s="278"/>
      <c r="N219" s="278"/>
      <c r="O219" s="278"/>
      <c r="P219" s="278"/>
      <c r="Q219" s="278"/>
      <c r="R219" s="278"/>
      <c r="S219" s="278"/>
    </row>
    <row r="220" spans="1:19" x14ac:dyDescent="0.35">
      <c r="A220" s="32"/>
      <c r="B220" s="283" t="s">
        <v>76</v>
      </c>
      <c r="C220" s="280"/>
      <c r="D220" s="284"/>
      <c r="E220" s="284"/>
      <c r="F220" s="278">
        <f t="shared" si="38"/>
        <v>0</v>
      </c>
      <c r="G220" s="280"/>
      <c r="H220" s="284"/>
      <c r="I220" s="284">
        <v>0</v>
      </c>
      <c r="J220" s="280"/>
      <c r="K220" s="278">
        <f>G220+H220+J220</f>
        <v>0</v>
      </c>
      <c r="L220" s="278"/>
      <c r="M220" s="278"/>
      <c r="N220" s="278"/>
      <c r="O220" s="278"/>
      <c r="P220" s="278"/>
      <c r="Q220" s="278"/>
      <c r="R220" s="278"/>
      <c r="S220" s="278">
        <f>K220+F220</f>
        <v>0</v>
      </c>
    </row>
    <row r="221" spans="1:19" x14ac:dyDescent="0.35">
      <c r="A221" s="32"/>
      <c r="B221" s="283" t="s">
        <v>77</v>
      </c>
      <c r="C221" s="278">
        <f>SUM(C214:C220)</f>
        <v>80</v>
      </c>
      <c r="D221" s="278">
        <f>SUM(D214:D220)</f>
        <v>0</v>
      </c>
      <c r="E221" s="278">
        <f>SUM(E214:E220)</f>
        <v>0</v>
      </c>
      <c r="F221" s="278">
        <f t="shared" si="38"/>
        <v>80</v>
      </c>
      <c r="G221" s="278">
        <f>SUM(G214:G220)</f>
        <v>0</v>
      </c>
      <c r="H221" s="278">
        <f>SUM(H214:H220)</f>
        <v>48</v>
      </c>
      <c r="I221" s="278">
        <f>SUM(I214:I220)</f>
        <v>0</v>
      </c>
      <c r="J221" s="278">
        <f>SUM(J214:J220)</f>
        <v>0</v>
      </c>
      <c r="K221" s="278">
        <f>G221+H221+J221</f>
        <v>48</v>
      </c>
      <c r="L221" s="278"/>
      <c r="M221" s="278"/>
      <c r="N221" s="278"/>
      <c r="O221" s="278"/>
      <c r="P221" s="278"/>
      <c r="Q221" s="278"/>
      <c r="R221" s="278"/>
      <c r="S221" s="278">
        <f>K221+F221</f>
        <v>128</v>
      </c>
    </row>
    <row r="222" spans="1:19" x14ac:dyDescent="0.35">
      <c r="A222" s="32"/>
      <c r="B222" s="277" t="s">
        <v>78</v>
      </c>
      <c r="C222" s="278">
        <f>((C213*7)-C221)*C212</f>
        <v>8288</v>
      </c>
      <c r="D222" s="278">
        <f>((D213*7)-D221)*D212</f>
        <v>2093</v>
      </c>
      <c r="E222" s="278">
        <f>((E213*7)-E221)*E212</f>
        <v>2541</v>
      </c>
      <c r="F222" s="278">
        <f>C222+D222+E222</f>
        <v>12922</v>
      </c>
      <c r="G222" s="278">
        <f>((G213*7)-G221)*G212</f>
        <v>4410</v>
      </c>
      <c r="H222" s="285">
        <f>((H213*7)-H221)*H212</f>
        <v>384</v>
      </c>
      <c r="I222" s="285">
        <f>((I213*7)-I221)*I212</f>
        <v>1312.5</v>
      </c>
      <c r="J222" s="278">
        <f>((J213*7)-J221)*J212</f>
        <v>15540</v>
      </c>
      <c r="K222" s="285">
        <f>SUM(G222:J222)</f>
        <v>21646.5</v>
      </c>
      <c r="L222" s="285">
        <v>45</v>
      </c>
      <c r="M222" s="285">
        <v>0</v>
      </c>
      <c r="N222" s="285">
        <v>51</v>
      </c>
      <c r="O222" s="285">
        <v>52</v>
      </c>
      <c r="P222" s="285"/>
      <c r="Q222" s="285"/>
      <c r="R222" s="285">
        <v>5517</v>
      </c>
      <c r="S222" s="286">
        <f>K222+F222+M222+L222+N222+R222+O222</f>
        <v>40233.5</v>
      </c>
    </row>
    <row r="224" spans="1:19" x14ac:dyDescent="0.35">
      <c r="A224" s="32" t="s">
        <v>842</v>
      </c>
      <c r="B224" s="32"/>
      <c r="C224" s="32"/>
      <c r="D224" s="32"/>
      <c r="F224" s="32"/>
      <c r="G224" s="32"/>
      <c r="H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</row>
    <row r="225" spans="1:19" x14ac:dyDescent="0.35">
      <c r="A225" s="32"/>
      <c r="B225" s="266" t="s">
        <v>68</v>
      </c>
      <c r="C225" s="267">
        <f>C227*C228*7</f>
        <v>17248</v>
      </c>
      <c r="D225" s="268">
        <f>D227*D228*7</f>
        <v>4508</v>
      </c>
      <c r="E225" s="268">
        <f>E227*E228*7</f>
        <v>2541</v>
      </c>
      <c r="F225" s="268">
        <f>C225+D225</f>
        <v>21756</v>
      </c>
      <c r="G225" s="269">
        <f>G227*G228*7</f>
        <v>4620</v>
      </c>
      <c r="H225" s="270">
        <f>H227*H228*7</f>
        <v>1344</v>
      </c>
      <c r="I225" s="270">
        <f>I227*I228*7</f>
        <v>840</v>
      </c>
      <c r="J225" s="270">
        <f>J227*J228*7</f>
        <v>17640</v>
      </c>
      <c r="K225" s="270">
        <f>G225+H225+J225</f>
        <v>23604</v>
      </c>
      <c r="L225" s="270"/>
      <c r="M225" s="270"/>
      <c r="N225" s="270"/>
      <c r="O225" s="270"/>
      <c r="P225" s="270"/>
      <c r="Q225" s="270"/>
      <c r="R225" s="270"/>
      <c r="S225" s="270">
        <f>K225+F225</f>
        <v>45360</v>
      </c>
    </row>
    <row r="226" spans="1:19" x14ac:dyDescent="0.35">
      <c r="A226" s="32"/>
      <c r="B226" s="271" t="s">
        <v>69</v>
      </c>
      <c r="C226" s="272" t="s">
        <v>14</v>
      </c>
      <c r="D226" s="272" t="s">
        <v>6</v>
      </c>
      <c r="E226" s="272" t="s">
        <v>110</v>
      </c>
      <c r="F226" s="273" t="s">
        <v>8</v>
      </c>
      <c r="G226" s="274" t="s">
        <v>3</v>
      </c>
      <c r="H226" s="274" t="s">
        <v>2</v>
      </c>
      <c r="I226" s="274" t="s">
        <v>100</v>
      </c>
      <c r="J226" s="274" t="s">
        <v>4</v>
      </c>
      <c r="K226" s="275" t="s">
        <v>5</v>
      </c>
      <c r="L226" s="276" t="s">
        <v>115</v>
      </c>
      <c r="M226" s="276" t="s">
        <v>113</v>
      </c>
      <c r="N226" s="276" t="s">
        <v>116</v>
      </c>
      <c r="O226" s="276" t="s">
        <v>124</v>
      </c>
      <c r="P226" s="276"/>
      <c r="Q226" s="276"/>
      <c r="R226" s="276" t="s">
        <v>125</v>
      </c>
      <c r="S226" s="273"/>
    </row>
    <row r="227" spans="1:19" ht="15.5" x14ac:dyDescent="0.35">
      <c r="A227" s="32"/>
      <c r="B227" s="277" t="s">
        <v>111</v>
      </c>
      <c r="C227" s="278">
        <f>60+36+16</f>
        <v>112</v>
      </c>
      <c r="D227" s="279">
        <v>46</v>
      </c>
      <c r="E227" s="279">
        <v>33</v>
      </c>
      <c r="F227" s="278">
        <f>C227+D227+E227</f>
        <v>191</v>
      </c>
      <c r="G227" s="280">
        <v>30</v>
      </c>
      <c r="H227" s="280">
        <v>48</v>
      </c>
      <c r="I227" s="280">
        <v>15</v>
      </c>
      <c r="J227" s="280">
        <v>120</v>
      </c>
      <c r="K227" s="278">
        <f t="shared" ref="K227:K233" si="39">G227+H227+J227</f>
        <v>198</v>
      </c>
      <c r="L227" s="278"/>
      <c r="M227" s="278"/>
      <c r="N227" s="278"/>
      <c r="O227" s="278"/>
      <c r="P227" s="278"/>
      <c r="Q227" s="278"/>
      <c r="R227" s="278"/>
      <c r="S227" s="280"/>
    </row>
    <row r="228" spans="1:19" ht="15.5" x14ac:dyDescent="0.35">
      <c r="A228" s="32"/>
      <c r="B228" s="277" t="s">
        <v>70</v>
      </c>
      <c r="C228" s="278">
        <v>22</v>
      </c>
      <c r="D228" s="279">
        <v>14</v>
      </c>
      <c r="E228" s="279">
        <v>11</v>
      </c>
      <c r="F228" s="278">
        <f>C228+D228+E228</f>
        <v>47</v>
      </c>
      <c r="G228" s="280">
        <v>22</v>
      </c>
      <c r="H228" s="280">
        <v>4</v>
      </c>
      <c r="I228" s="280">
        <v>8</v>
      </c>
      <c r="J228" s="280">
        <v>21</v>
      </c>
      <c r="K228" s="278">
        <f t="shared" si="39"/>
        <v>47</v>
      </c>
      <c r="L228" s="278"/>
      <c r="M228" s="278"/>
      <c r="N228" s="278"/>
      <c r="O228" s="278"/>
      <c r="P228" s="278"/>
      <c r="Q228" s="278"/>
      <c r="R228" s="278"/>
      <c r="S228" s="278">
        <f t="shared" ref="S228:S233" si="40">K228+F228</f>
        <v>94</v>
      </c>
    </row>
    <row r="229" spans="1:19" ht="15.5" x14ac:dyDescent="0.35">
      <c r="A229" s="32"/>
      <c r="B229" s="281" t="s">
        <v>71</v>
      </c>
      <c r="C229" s="282"/>
      <c r="D229" s="280"/>
      <c r="E229" s="280"/>
      <c r="F229" s="278">
        <f>C229+D229+E229</f>
        <v>0</v>
      </c>
      <c r="G229" s="280"/>
      <c r="H229" s="280"/>
      <c r="I229" s="280"/>
      <c r="J229" s="280"/>
      <c r="K229" s="278">
        <f t="shared" si="39"/>
        <v>0</v>
      </c>
      <c r="L229" s="278"/>
      <c r="M229" s="278"/>
      <c r="N229" s="278"/>
      <c r="O229" s="278"/>
      <c r="P229" s="278"/>
      <c r="Q229" s="278"/>
      <c r="R229" s="278"/>
      <c r="S229" s="278">
        <f t="shared" si="40"/>
        <v>0</v>
      </c>
    </row>
    <row r="230" spans="1:19" ht="15.5" x14ac:dyDescent="0.35">
      <c r="A230" s="32"/>
      <c r="B230" s="281" t="s">
        <v>72</v>
      </c>
      <c r="C230" s="282"/>
      <c r="D230" s="280"/>
      <c r="E230" s="280"/>
      <c r="F230" s="278">
        <f t="shared" ref="F230:F236" si="41">C230+D230+E230</f>
        <v>0</v>
      </c>
      <c r="G230" s="280"/>
      <c r="H230" s="280"/>
      <c r="I230" s="280"/>
      <c r="J230" s="280"/>
      <c r="K230" s="278">
        <f t="shared" si="39"/>
        <v>0</v>
      </c>
      <c r="L230" s="278"/>
      <c r="M230" s="278"/>
      <c r="N230" s="278"/>
      <c r="O230" s="278"/>
      <c r="P230" s="278"/>
      <c r="Q230" s="278"/>
      <c r="R230" s="278"/>
      <c r="S230" s="278">
        <f t="shared" si="40"/>
        <v>0</v>
      </c>
    </row>
    <row r="231" spans="1:19" x14ac:dyDescent="0.35">
      <c r="A231" s="32"/>
      <c r="B231" s="283" t="s">
        <v>73</v>
      </c>
      <c r="C231" s="280"/>
      <c r="D231" s="280"/>
      <c r="E231" s="280"/>
      <c r="F231" s="278">
        <f t="shared" si="41"/>
        <v>0</v>
      </c>
      <c r="G231" s="280"/>
      <c r="H231" s="280"/>
      <c r="I231" s="280"/>
      <c r="J231" s="280"/>
      <c r="K231" s="278">
        <f t="shared" si="39"/>
        <v>0</v>
      </c>
      <c r="L231" s="278"/>
      <c r="M231" s="278"/>
      <c r="N231" s="278"/>
      <c r="O231" s="278"/>
      <c r="P231" s="278"/>
      <c r="Q231" s="278"/>
      <c r="R231" s="278"/>
      <c r="S231" s="278">
        <f t="shared" si="40"/>
        <v>0</v>
      </c>
    </row>
    <row r="232" spans="1:19" x14ac:dyDescent="0.35">
      <c r="A232" s="32"/>
      <c r="B232" s="283" t="s">
        <v>74</v>
      </c>
      <c r="C232" s="280"/>
      <c r="D232" s="280"/>
      <c r="E232" s="280"/>
      <c r="F232" s="278">
        <f t="shared" si="41"/>
        <v>0</v>
      </c>
      <c r="G232" s="280"/>
      <c r="H232" s="280"/>
      <c r="I232" s="280"/>
      <c r="J232" s="280"/>
      <c r="K232" s="278">
        <f t="shared" si="39"/>
        <v>0</v>
      </c>
      <c r="L232" s="278"/>
      <c r="M232" s="278"/>
      <c r="N232" s="278"/>
      <c r="O232" s="278"/>
      <c r="P232" s="278"/>
      <c r="Q232" s="278"/>
      <c r="R232" s="278"/>
      <c r="S232" s="278">
        <f t="shared" si="40"/>
        <v>0</v>
      </c>
    </row>
    <row r="233" spans="1:19" x14ac:dyDescent="0.35">
      <c r="A233" s="32"/>
      <c r="B233" s="283" t="s">
        <v>75</v>
      </c>
      <c r="C233" s="280">
        <v>40</v>
      </c>
      <c r="D233" s="280"/>
      <c r="E233" s="280"/>
      <c r="F233" s="278">
        <f t="shared" si="41"/>
        <v>40</v>
      </c>
      <c r="G233" s="280"/>
      <c r="H233" s="280"/>
      <c r="I233" s="280"/>
      <c r="J233" s="280"/>
      <c r="K233" s="278">
        <f t="shared" si="39"/>
        <v>0</v>
      </c>
      <c r="L233" s="278"/>
      <c r="M233" s="278"/>
      <c r="N233" s="278"/>
      <c r="O233" s="278"/>
      <c r="P233" s="278"/>
      <c r="Q233" s="278"/>
      <c r="R233" s="278"/>
      <c r="S233" s="278">
        <f t="shared" si="40"/>
        <v>40</v>
      </c>
    </row>
    <row r="234" spans="1:19" x14ac:dyDescent="0.35">
      <c r="A234" s="32"/>
      <c r="B234" s="283" t="s">
        <v>79</v>
      </c>
      <c r="C234" s="280"/>
      <c r="D234" s="280"/>
      <c r="E234" s="280"/>
      <c r="F234" s="278">
        <f t="shared" si="41"/>
        <v>0</v>
      </c>
      <c r="G234" s="280"/>
      <c r="H234" s="280"/>
      <c r="I234" s="280"/>
      <c r="J234" s="280"/>
      <c r="K234" s="278"/>
      <c r="L234" s="278"/>
      <c r="M234" s="278"/>
      <c r="N234" s="278"/>
      <c r="O234" s="278"/>
      <c r="P234" s="278"/>
      <c r="Q234" s="278"/>
      <c r="R234" s="278"/>
      <c r="S234" s="278"/>
    </row>
    <row r="235" spans="1:19" x14ac:dyDescent="0.35">
      <c r="A235" s="32"/>
      <c r="B235" s="283" t="s">
        <v>76</v>
      </c>
      <c r="C235" s="280">
        <v>20</v>
      </c>
      <c r="D235" s="284"/>
      <c r="E235" s="284"/>
      <c r="F235" s="278">
        <f t="shared" si="41"/>
        <v>20</v>
      </c>
      <c r="G235" s="280"/>
      <c r="H235" s="284"/>
      <c r="I235" s="284">
        <v>0</v>
      </c>
      <c r="J235" s="280"/>
      <c r="K235" s="278">
        <f>G235+H235+J235</f>
        <v>0</v>
      </c>
      <c r="L235" s="278"/>
      <c r="M235" s="278"/>
      <c r="N235" s="278"/>
      <c r="O235" s="278"/>
      <c r="P235" s="278"/>
      <c r="Q235" s="278"/>
      <c r="R235" s="278"/>
      <c r="S235" s="278">
        <f>K235+F235</f>
        <v>20</v>
      </c>
    </row>
    <row r="236" spans="1:19" x14ac:dyDescent="0.35">
      <c r="A236" s="32"/>
      <c r="B236" s="283" t="s">
        <v>77</v>
      </c>
      <c r="C236" s="278">
        <f>SUM(C229:C235)</f>
        <v>60</v>
      </c>
      <c r="D236" s="278">
        <f>SUM(D229:D235)</f>
        <v>0</v>
      </c>
      <c r="E236" s="278">
        <f>SUM(E229:E235)</f>
        <v>0</v>
      </c>
      <c r="F236" s="278">
        <f t="shared" si="41"/>
        <v>60</v>
      </c>
      <c r="G236" s="278">
        <f>SUM(G229:G235)</f>
        <v>0</v>
      </c>
      <c r="H236" s="278">
        <f>SUM(H229:H235)</f>
        <v>0</v>
      </c>
      <c r="I236" s="278">
        <f>SUM(I229:I235)</f>
        <v>0</v>
      </c>
      <c r="J236" s="278">
        <f>SUM(J229:J235)</f>
        <v>0</v>
      </c>
      <c r="K236" s="278">
        <f>G236+H236+J236</f>
        <v>0</v>
      </c>
      <c r="L236" s="278"/>
      <c r="M236" s="278"/>
      <c r="N236" s="278"/>
      <c r="O236" s="278"/>
      <c r="P236" s="278"/>
      <c r="Q236" s="278"/>
      <c r="R236" s="278"/>
      <c r="S236" s="278">
        <f>K236+F236</f>
        <v>60</v>
      </c>
    </row>
    <row r="237" spans="1:19" x14ac:dyDescent="0.35">
      <c r="A237" s="32"/>
      <c r="B237" s="277" t="s">
        <v>78</v>
      </c>
      <c r="C237" s="278">
        <f>((C228*7)-C236)*C227</f>
        <v>10528</v>
      </c>
      <c r="D237" s="278">
        <f>((D228*7)-D236)*D227</f>
        <v>4508</v>
      </c>
      <c r="E237" s="278">
        <f>((E228*7)-E236)*E227</f>
        <v>2541</v>
      </c>
      <c r="F237" s="278">
        <f>C237+D237+E237</f>
        <v>17577</v>
      </c>
      <c r="G237" s="278">
        <f>((G228*7)-G236)*G227</f>
        <v>4620</v>
      </c>
      <c r="H237" s="285">
        <f>((H228*7)-H236)*H227</f>
        <v>1344</v>
      </c>
      <c r="I237" s="285">
        <f>((I228*7)-I236)*I227</f>
        <v>840</v>
      </c>
      <c r="J237" s="278">
        <f>((J228*7)-J236)*J227</f>
        <v>17640</v>
      </c>
      <c r="K237" s="285">
        <f>SUM(G237:J237)</f>
        <v>24444</v>
      </c>
      <c r="L237" s="285">
        <v>35</v>
      </c>
      <c r="M237" s="285">
        <v>0</v>
      </c>
      <c r="N237" s="285">
        <v>43</v>
      </c>
      <c r="O237" s="285">
        <v>82</v>
      </c>
      <c r="P237" s="285"/>
      <c r="Q237" s="285"/>
      <c r="R237" s="285">
        <v>1166</v>
      </c>
      <c r="S237" s="286">
        <f>K237+F237+M237+L237+N237+R237+O237</f>
        <v>43347</v>
      </c>
    </row>
    <row r="239" spans="1:19" x14ac:dyDescent="0.35">
      <c r="A239" s="32" t="s">
        <v>913</v>
      </c>
      <c r="B239" s="32"/>
      <c r="C239" s="32"/>
      <c r="D239" s="32"/>
      <c r="F239" s="32"/>
      <c r="G239" s="32"/>
      <c r="H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</row>
    <row r="240" spans="1:19" x14ac:dyDescent="0.35">
      <c r="A240" s="32"/>
      <c r="B240" s="266" t="s">
        <v>68</v>
      </c>
      <c r="C240" s="267">
        <f>C242*C243*7</f>
        <v>17248</v>
      </c>
      <c r="D240" s="268">
        <f>D242*D243*7</f>
        <v>1449</v>
      </c>
      <c r="E240" s="268">
        <f>E242*E243*7</f>
        <v>2656.5</v>
      </c>
      <c r="F240" s="268">
        <f>C240+D240</f>
        <v>18697</v>
      </c>
      <c r="G240" s="269">
        <f>G242*G243*7</f>
        <v>4410</v>
      </c>
      <c r="H240" s="270">
        <f>H242*H243*7</f>
        <v>2016</v>
      </c>
      <c r="I240" s="270">
        <f>I242*I243*7</f>
        <v>1470</v>
      </c>
      <c r="J240" s="270">
        <f>J242*J243*7</f>
        <v>19320</v>
      </c>
      <c r="K240" s="270">
        <f>G240+H240+J240</f>
        <v>25746</v>
      </c>
      <c r="L240" s="270"/>
      <c r="M240" s="270"/>
      <c r="N240" s="270"/>
      <c r="O240" s="270"/>
      <c r="P240" s="270"/>
      <c r="Q240" s="270"/>
      <c r="R240" s="270"/>
      <c r="S240" s="270">
        <f>K240+F240</f>
        <v>44443</v>
      </c>
    </row>
    <row r="241" spans="1:19" x14ac:dyDescent="0.35">
      <c r="A241" s="32"/>
      <c r="B241" s="271" t="s">
        <v>69</v>
      </c>
      <c r="C241" s="272" t="s">
        <v>14</v>
      </c>
      <c r="D241" s="272" t="s">
        <v>6</v>
      </c>
      <c r="E241" s="272" t="s">
        <v>110</v>
      </c>
      <c r="F241" s="273" t="s">
        <v>8</v>
      </c>
      <c r="G241" s="274" t="s">
        <v>3</v>
      </c>
      <c r="H241" s="274" t="s">
        <v>2</v>
      </c>
      <c r="I241" s="274" t="s">
        <v>100</v>
      </c>
      <c r="J241" s="274" t="s">
        <v>4</v>
      </c>
      <c r="K241" s="275" t="s">
        <v>5</v>
      </c>
      <c r="L241" s="276" t="s">
        <v>115</v>
      </c>
      <c r="M241" s="276" t="s">
        <v>113</v>
      </c>
      <c r="N241" s="276" t="s">
        <v>116</v>
      </c>
      <c r="O241" s="276" t="s">
        <v>124</v>
      </c>
      <c r="P241" s="276"/>
      <c r="Q241" s="276"/>
      <c r="R241" s="276" t="s">
        <v>125</v>
      </c>
      <c r="S241" s="273"/>
    </row>
    <row r="242" spans="1:19" ht="15.5" x14ac:dyDescent="0.35">
      <c r="A242" s="32"/>
      <c r="B242" s="277" t="s">
        <v>111</v>
      </c>
      <c r="C242" s="278">
        <f>60+36+16</f>
        <v>112</v>
      </c>
      <c r="D242" s="279">
        <v>46</v>
      </c>
      <c r="E242" s="279">
        <v>33</v>
      </c>
      <c r="F242" s="278">
        <f>C242+D242+E242</f>
        <v>191</v>
      </c>
      <c r="G242" s="280">
        <v>30</v>
      </c>
      <c r="H242" s="280">
        <v>48</v>
      </c>
      <c r="I242" s="280">
        <v>15</v>
      </c>
      <c r="J242" s="280">
        <v>120</v>
      </c>
      <c r="K242" s="278">
        <f t="shared" ref="K242:K248" si="42">G242+H242+J242</f>
        <v>198</v>
      </c>
      <c r="L242" s="278"/>
      <c r="M242" s="278"/>
      <c r="N242" s="278"/>
      <c r="O242" s="278"/>
      <c r="P242" s="278"/>
      <c r="Q242" s="278"/>
      <c r="R242" s="278"/>
      <c r="S242" s="280"/>
    </row>
    <row r="243" spans="1:19" ht="15.5" x14ac:dyDescent="0.35">
      <c r="A243" s="32"/>
      <c r="B243" s="277" t="s">
        <v>70</v>
      </c>
      <c r="C243" s="278">
        <v>22</v>
      </c>
      <c r="D243" s="279">
        <v>4.5</v>
      </c>
      <c r="E243" s="279">
        <v>11.5</v>
      </c>
      <c r="F243" s="278">
        <f>C243+D243+E243</f>
        <v>38</v>
      </c>
      <c r="G243" s="280">
        <v>21</v>
      </c>
      <c r="H243" s="280">
        <v>6</v>
      </c>
      <c r="I243" s="280">
        <v>14</v>
      </c>
      <c r="J243" s="280">
        <v>23</v>
      </c>
      <c r="K243" s="278">
        <f t="shared" si="42"/>
        <v>50</v>
      </c>
      <c r="L243" s="278"/>
      <c r="M243" s="278"/>
      <c r="N243" s="278"/>
      <c r="O243" s="278"/>
      <c r="P243" s="278"/>
      <c r="Q243" s="278"/>
      <c r="R243" s="278"/>
      <c r="S243" s="278">
        <f t="shared" ref="S243:S248" si="43">K243+F243</f>
        <v>88</v>
      </c>
    </row>
    <row r="244" spans="1:19" ht="15.5" x14ac:dyDescent="0.35">
      <c r="A244" s="32"/>
      <c r="B244" s="281" t="s">
        <v>71</v>
      </c>
      <c r="C244" s="282"/>
      <c r="D244" s="280"/>
      <c r="E244" s="280"/>
      <c r="F244" s="278">
        <f>C244+D244+E244</f>
        <v>0</v>
      </c>
      <c r="G244" s="280"/>
      <c r="H244" s="280"/>
      <c r="I244" s="280"/>
      <c r="J244" s="280"/>
      <c r="K244" s="278">
        <f t="shared" si="42"/>
        <v>0</v>
      </c>
      <c r="L244" s="278"/>
      <c r="M244" s="278"/>
      <c r="N244" s="278"/>
      <c r="O244" s="278"/>
      <c r="P244" s="278"/>
      <c r="Q244" s="278"/>
      <c r="R244" s="278"/>
      <c r="S244" s="278">
        <f t="shared" si="43"/>
        <v>0</v>
      </c>
    </row>
    <row r="245" spans="1:19" ht="15.5" x14ac:dyDescent="0.35">
      <c r="A245" s="32"/>
      <c r="B245" s="281" t="s">
        <v>72</v>
      </c>
      <c r="C245" s="282"/>
      <c r="D245" s="280"/>
      <c r="E245" s="280"/>
      <c r="F245" s="278">
        <f t="shared" ref="F245:F251" si="44">C245+D245+E245</f>
        <v>0</v>
      </c>
      <c r="G245" s="280"/>
      <c r="H245" s="280"/>
      <c r="I245" s="280"/>
      <c r="J245" s="280"/>
      <c r="K245" s="278">
        <f t="shared" si="42"/>
        <v>0</v>
      </c>
      <c r="L245" s="278"/>
      <c r="M245" s="278"/>
      <c r="N245" s="278"/>
      <c r="O245" s="278"/>
      <c r="P245" s="278"/>
      <c r="Q245" s="278"/>
      <c r="R245" s="278"/>
      <c r="S245" s="278">
        <f t="shared" si="43"/>
        <v>0</v>
      </c>
    </row>
    <row r="246" spans="1:19" x14ac:dyDescent="0.35">
      <c r="A246" s="32"/>
      <c r="B246" s="283" t="s">
        <v>73</v>
      </c>
      <c r="C246" s="280"/>
      <c r="D246" s="280"/>
      <c r="E246" s="280"/>
      <c r="F246" s="278">
        <f t="shared" si="44"/>
        <v>0</v>
      </c>
      <c r="G246" s="280"/>
      <c r="H246" s="280"/>
      <c r="I246" s="280"/>
      <c r="J246" s="280"/>
      <c r="K246" s="278">
        <f t="shared" si="42"/>
        <v>0</v>
      </c>
      <c r="L246" s="278"/>
      <c r="M246" s="278"/>
      <c r="N246" s="278"/>
      <c r="O246" s="278"/>
      <c r="P246" s="278"/>
      <c r="Q246" s="278"/>
      <c r="R246" s="278"/>
      <c r="S246" s="278">
        <f t="shared" si="43"/>
        <v>0</v>
      </c>
    </row>
    <row r="247" spans="1:19" x14ac:dyDescent="0.35">
      <c r="A247" s="32"/>
      <c r="B247" s="283" t="s">
        <v>74</v>
      </c>
      <c r="C247" s="280"/>
      <c r="D247" s="280"/>
      <c r="E247" s="280"/>
      <c r="F247" s="278">
        <f t="shared" si="44"/>
        <v>0</v>
      </c>
      <c r="G247" s="280"/>
      <c r="H247" s="280"/>
      <c r="I247" s="280"/>
      <c r="J247" s="280"/>
      <c r="K247" s="278">
        <f t="shared" si="42"/>
        <v>0</v>
      </c>
      <c r="L247" s="278"/>
      <c r="M247" s="278"/>
      <c r="N247" s="278"/>
      <c r="O247" s="278"/>
      <c r="P247" s="278"/>
      <c r="Q247" s="278"/>
      <c r="R247" s="278"/>
      <c r="S247" s="278">
        <f t="shared" si="43"/>
        <v>0</v>
      </c>
    </row>
    <row r="248" spans="1:19" x14ac:dyDescent="0.35">
      <c r="A248" s="32"/>
      <c r="B248" s="283" t="s">
        <v>75</v>
      </c>
      <c r="C248" s="280">
        <v>20</v>
      </c>
      <c r="D248" s="280"/>
      <c r="E248" s="280"/>
      <c r="F248" s="278">
        <f t="shared" si="44"/>
        <v>20</v>
      </c>
      <c r="G248" s="280"/>
      <c r="H248" s="280"/>
      <c r="I248" s="280"/>
      <c r="J248" s="280"/>
      <c r="K248" s="278">
        <f t="shared" si="42"/>
        <v>0</v>
      </c>
      <c r="L248" s="278"/>
      <c r="M248" s="278"/>
      <c r="N248" s="278"/>
      <c r="O248" s="278"/>
      <c r="P248" s="278"/>
      <c r="Q248" s="278"/>
      <c r="R248" s="278"/>
      <c r="S248" s="278">
        <f t="shared" si="43"/>
        <v>20</v>
      </c>
    </row>
    <row r="249" spans="1:19" x14ac:dyDescent="0.35">
      <c r="A249" s="32"/>
      <c r="B249" s="283" t="s">
        <v>79</v>
      </c>
      <c r="C249" s="280"/>
      <c r="D249" s="280"/>
      <c r="E249" s="280"/>
      <c r="F249" s="278">
        <f t="shared" si="44"/>
        <v>0</v>
      </c>
      <c r="G249" s="280"/>
      <c r="H249" s="280"/>
      <c r="I249" s="280"/>
      <c r="J249" s="280"/>
      <c r="K249" s="278"/>
      <c r="L249" s="278"/>
      <c r="M249" s="278"/>
      <c r="N249" s="278"/>
      <c r="O249" s="278"/>
      <c r="P249" s="278"/>
      <c r="Q249" s="278"/>
      <c r="R249" s="278"/>
      <c r="S249" s="278"/>
    </row>
    <row r="250" spans="1:19" x14ac:dyDescent="0.35">
      <c r="A250" s="32"/>
      <c r="B250" s="283" t="s">
        <v>76</v>
      </c>
      <c r="C250" s="280"/>
      <c r="D250" s="284"/>
      <c r="E250" s="284"/>
      <c r="F250" s="278">
        <f t="shared" si="44"/>
        <v>0</v>
      </c>
      <c r="G250" s="280"/>
      <c r="H250" s="284"/>
      <c r="I250" s="284">
        <v>0</v>
      </c>
      <c r="J250" s="280"/>
      <c r="K250" s="278">
        <f>G250+H250+J250</f>
        <v>0</v>
      </c>
      <c r="L250" s="278"/>
      <c r="M250" s="278"/>
      <c r="N250" s="278"/>
      <c r="O250" s="278"/>
      <c r="P250" s="278"/>
      <c r="Q250" s="278"/>
      <c r="R250" s="278"/>
      <c r="S250" s="278">
        <f>K250+F250</f>
        <v>0</v>
      </c>
    </row>
    <row r="251" spans="1:19" x14ac:dyDescent="0.35">
      <c r="A251" s="32"/>
      <c r="B251" s="283" t="s">
        <v>77</v>
      </c>
      <c r="C251" s="278">
        <f>SUM(C244:C250)</f>
        <v>20</v>
      </c>
      <c r="D251" s="278">
        <f>SUM(D244:D250)</f>
        <v>0</v>
      </c>
      <c r="E251" s="278">
        <f>SUM(E244:E250)</f>
        <v>0</v>
      </c>
      <c r="F251" s="278">
        <f t="shared" si="44"/>
        <v>20</v>
      </c>
      <c r="G251" s="278">
        <f>SUM(G244:G250)</f>
        <v>0</v>
      </c>
      <c r="H251" s="278">
        <f>SUM(H244:H250)</f>
        <v>0</v>
      </c>
      <c r="I251" s="278">
        <f>SUM(I244:I250)</f>
        <v>0</v>
      </c>
      <c r="J251" s="278">
        <f>SUM(J244:J250)</f>
        <v>0</v>
      </c>
      <c r="K251" s="278">
        <f>G251+H251+J251</f>
        <v>0</v>
      </c>
      <c r="L251" s="278"/>
      <c r="M251" s="278"/>
      <c r="N251" s="278"/>
      <c r="O251" s="278"/>
      <c r="P251" s="278"/>
      <c r="Q251" s="278"/>
      <c r="R251" s="278"/>
      <c r="S251" s="278">
        <f>K251+F251</f>
        <v>20</v>
      </c>
    </row>
    <row r="252" spans="1:19" x14ac:dyDescent="0.35">
      <c r="A252" s="32"/>
      <c r="B252" s="277" t="s">
        <v>78</v>
      </c>
      <c r="C252" s="278">
        <f>((C243*7)-C251)*C242</f>
        <v>15008</v>
      </c>
      <c r="D252" s="278">
        <f>((D243*7)-D251)*D242</f>
        <v>1449</v>
      </c>
      <c r="E252" s="278">
        <f>((E243*7)-E251)*E242</f>
        <v>2656.5</v>
      </c>
      <c r="F252" s="278">
        <f>C252+D252+E252</f>
        <v>19113.5</v>
      </c>
      <c r="G252" s="278">
        <f>((G243*7)-G251)*G242</f>
        <v>4410</v>
      </c>
      <c r="H252" s="285">
        <f>((H243*7)-H251)*H242</f>
        <v>2016</v>
      </c>
      <c r="I252" s="285">
        <f>((I243*7)-I251)*I242</f>
        <v>1470</v>
      </c>
      <c r="J252" s="278">
        <f>((J243*7)-J251)*J242</f>
        <v>19320</v>
      </c>
      <c r="K252" s="285">
        <f>SUM(G252:J252)</f>
        <v>27216</v>
      </c>
      <c r="L252" s="285">
        <v>186</v>
      </c>
      <c r="M252" s="285">
        <v>0</v>
      </c>
      <c r="N252" s="285">
        <v>47</v>
      </c>
      <c r="O252" s="285">
        <v>104</v>
      </c>
      <c r="P252" s="285"/>
      <c r="Q252" s="285"/>
      <c r="R252" s="285">
        <v>2776</v>
      </c>
      <c r="S252" s="286">
        <f>K252+F252+M252+L252+N252+R252+O252</f>
        <v>49442.5</v>
      </c>
    </row>
    <row r="254" spans="1:19" x14ac:dyDescent="0.35">
      <c r="A254" s="32" t="s">
        <v>942</v>
      </c>
      <c r="B254" s="32"/>
      <c r="C254" s="32"/>
      <c r="D254" s="32"/>
      <c r="F254" s="32"/>
      <c r="G254" s="32"/>
      <c r="H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</row>
    <row r="255" spans="1:19" x14ac:dyDescent="0.35">
      <c r="A255" s="32"/>
      <c r="B255" s="266" t="s">
        <v>68</v>
      </c>
      <c r="C255" s="267">
        <f>C257*C258*7</f>
        <v>17248</v>
      </c>
      <c r="D255" s="268">
        <f>D257*D258*7</f>
        <v>1610</v>
      </c>
      <c r="E255" s="268">
        <f>E257*E258*7</f>
        <v>2656.5</v>
      </c>
      <c r="F255" s="268">
        <f>C255+D255</f>
        <v>18858</v>
      </c>
      <c r="G255" s="269">
        <f>G257*G258*7</f>
        <v>4410</v>
      </c>
      <c r="H255" s="270">
        <f>H257*H258*7</f>
        <v>1680</v>
      </c>
      <c r="I255" s="270">
        <f>I257*I258*7</f>
        <v>1470</v>
      </c>
      <c r="J255" s="270">
        <f>J257*J258*7</f>
        <v>20160</v>
      </c>
      <c r="K255" s="270">
        <f>G255+H255+J255</f>
        <v>26250</v>
      </c>
      <c r="L255" s="270"/>
      <c r="M255" s="270"/>
      <c r="N255" s="270"/>
      <c r="O255" s="270"/>
      <c r="P255" s="270"/>
      <c r="Q255" s="270"/>
      <c r="R255" s="270"/>
      <c r="S255" s="270">
        <f>K255+F255</f>
        <v>45108</v>
      </c>
    </row>
    <row r="256" spans="1:19" x14ac:dyDescent="0.35">
      <c r="A256" s="32"/>
      <c r="B256" s="271" t="s">
        <v>69</v>
      </c>
      <c r="C256" s="272" t="s">
        <v>14</v>
      </c>
      <c r="D256" s="272" t="s">
        <v>6</v>
      </c>
      <c r="E256" s="272" t="s">
        <v>110</v>
      </c>
      <c r="F256" s="273" t="s">
        <v>8</v>
      </c>
      <c r="G256" s="274" t="s">
        <v>3</v>
      </c>
      <c r="H256" s="274" t="s">
        <v>2</v>
      </c>
      <c r="I256" s="274" t="s">
        <v>100</v>
      </c>
      <c r="J256" s="274" t="s">
        <v>4</v>
      </c>
      <c r="K256" s="275" t="s">
        <v>5</v>
      </c>
      <c r="L256" s="276" t="s">
        <v>115</v>
      </c>
      <c r="M256" s="276" t="s">
        <v>113</v>
      </c>
      <c r="N256" s="276" t="s">
        <v>116</v>
      </c>
      <c r="O256" s="276" t="s">
        <v>124</v>
      </c>
      <c r="P256" s="276"/>
      <c r="Q256" s="276"/>
      <c r="R256" s="276" t="s">
        <v>125</v>
      </c>
      <c r="S256" s="273"/>
    </row>
    <row r="257" spans="1:19" ht="15.5" x14ac:dyDescent="0.35">
      <c r="A257" s="32"/>
      <c r="B257" s="277" t="s">
        <v>111</v>
      </c>
      <c r="C257" s="278">
        <f>60+36+16</f>
        <v>112</v>
      </c>
      <c r="D257" s="279">
        <v>46</v>
      </c>
      <c r="E257" s="279">
        <v>33</v>
      </c>
      <c r="F257" s="278">
        <f>C257+D257+E257</f>
        <v>191</v>
      </c>
      <c r="G257" s="280">
        <v>30</v>
      </c>
      <c r="H257" s="280">
        <v>48</v>
      </c>
      <c r="I257" s="280">
        <v>15</v>
      </c>
      <c r="J257" s="280">
        <v>120</v>
      </c>
      <c r="K257" s="278">
        <f t="shared" ref="K257:K263" si="45">G257+H257+J257</f>
        <v>198</v>
      </c>
      <c r="L257" s="278"/>
      <c r="M257" s="278"/>
      <c r="N257" s="278"/>
      <c r="O257" s="278"/>
      <c r="P257" s="278"/>
      <c r="Q257" s="278"/>
      <c r="R257" s="278"/>
      <c r="S257" s="280"/>
    </row>
    <row r="258" spans="1:19" ht="15.5" x14ac:dyDescent="0.35">
      <c r="A258" s="32"/>
      <c r="B258" s="277" t="s">
        <v>70</v>
      </c>
      <c r="C258" s="278">
        <v>22</v>
      </c>
      <c r="D258" s="279">
        <v>5</v>
      </c>
      <c r="E258" s="279">
        <v>11.5</v>
      </c>
      <c r="F258" s="278">
        <f>C258+D258+E258</f>
        <v>38.5</v>
      </c>
      <c r="G258" s="280">
        <v>21</v>
      </c>
      <c r="H258" s="280">
        <v>5</v>
      </c>
      <c r="I258" s="280">
        <v>14</v>
      </c>
      <c r="J258" s="280">
        <v>24</v>
      </c>
      <c r="K258" s="278">
        <f t="shared" si="45"/>
        <v>50</v>
      </c>
      <c r="L258" s="278"/>
      <c r="M258" s="278"/>
      <c r="N258" s="278"/>
      <c r="O258" s="278"/>
      <c r="P258" s="278"/>
      <c r="Q258" s="278"/>
      <c r="R258" s="278"/>
      <c r="S258" s="278">
        <f t="shared" ref="S258:S263" si="46">K258+F258</f>
        <v>88.5</v>
      </c>
    </row>
    <row r="259" spans="1:19" ht="15.5" x14ac:dyDescent="0.35">
      <c r="A259" s="32"/>
      <c r="B259" s="281" t="s">
        <v>71</v>
      </c>
      <c r="C259" s="282"/>
      <c r="D259" s="280"/>
      <c r="E259" s="280"/>
      <c r="F259" s="278">
        <f>C259+D259+E259</f>
        <v>0</v>
      </c>
      <c r="G259" s="280"/>
      <c r="H259" s="280"/>
      <c r="I259" s="280"/>
      <c r="J259" s="280"/>
      <c r="K259" s="278">
        <f t="shared" si="45"/>
        <v>0</v>
      </c>
      <c r="L259" s="278"/>
      <c r="M259" s="278"/>
      <c r="N259" s="278"/>
      <c r="O259" s="278"/>
      <c r="P259" s="278"/>
      <c r="Q259" s="278"/>
      <c r="R259" s="278"/>
      <c r="S259" s="278">
        <f t="shared" si="46"/>
        <v>0</v>
      </c>
    </row>
    <row r="260" spans="1:19" ht="15.5" x14ac:dyDescent="0.35">
      <c r="A260" s="32"/>
      <c r="B260" s="281" t="s">
        <v>72</v>
      </c>
      <c r="C260" s="282"/>
      <c r="D260" s="280">
        <v>8</v>
      </c>
      <c r="E260" s="280"/>
      <c r="F260" s="278">
        <f t="shared" ref="F260:F266" si="47">C260+D260+E260</f>
        <v>8</v>
      </c>
      <c r="G260" s="280"/>
      <c r="H260" s="280"/>
      <c r="I260" s="280"/>
      <c r="J260" s="280"/>
      <c r="K260" s="278">
        <f t="shared" si="45"/>
        <v>0</v>
      </c>
      <c r="L260" s="278"/>
      <c r="M260" s="278"/>
      <c r="N260" s="278"/>
      <c r="O260" s="278"/>
      <c r="P260" s="278"/>
      <c r="Q260" s="278"/>
      <c r="R260" s="278"/>
      <c r="S260" s="278">
        <f t="shared" si="46"/>
        <v>8</v>
      </c>
    </row>
    <row r="261" spans="1:19" x14ac:dyDescent="0.35">
      <c r="A261" s="32"/>
      <c r="B261" s="283" t="s">
        <v>73</v>
      </c>
      <c r="C261" s="280"/>
      <c r="D261" s="280"/>
      <c r="E261" s="280"/>
      <c r="F261" s="278">
        <f t="shared" si="47"/>
        <v>0</v>
      </c>
      <c r="G261" s="280"/>
      <c r="H261" s="280"/>
      <c r="I261" s="280"/>
      <c r="J261" s="280"/>
      <c r="K261" s="278">
        <f t="shared" si="45"/>
        <v>0</v>
      </c>
      <c r="L261" s="278"/>
      <c r="M261" s="278"/>
      <c r="N261" s="278"/>
      <c r="O261" s="278"/>
      <c r="P261" s="278"/>
      <c r="Q261" s="278"/>
      <c r="R261" s="278"/>
      <c r="S261" s="278">
        <f t="shared" si="46"/>
        <v>0</v>
      </c>
    </row>
    <row r="262" spans="1:19" x14ac:dyDescent="0.35">
      <c r="A262" s="32"/>
      <c r="B262" s="283" t="s">
        <v>74</v>
      </c>
      <c r="C262" s="280"/>
      <c r="D262" s="280"/>
      <c r="E262" s="280"/>
      <c r="F262" s="278">
        <f t="shared" si="47"/>
        <v>0</v>
      </c>
      <c r="G262" s="280"/>
      <c r="H262" s="280"/>
      <c r="I262" s="280"/>
      <c r="J262" s="280"/>
      <c r="K262" s="278">
        <f t="shared" si="45"/>
        <v>0</v>
      </c>
      <c r="L262" s="278"/>
      <c r="M262" s="278"/>
      <c r="N262" s="278"/>
      <c r="O262" s="278"/>
      <c r="P262" s="278"/>
      <c r="Q262" s="278"/>
      <c r="R262" s="278"/>
      <c r="S262" s="278">
        <f t="shared" si="46"/>
        <v>0</v>
      </c>
    </row>
    <row r="263" spans="1:19" x14ac:dyDescent="0.35">
      <c r="A263" s="32"/>
      <c r="B263" s="283" t="s">
        <v>75</v>
      </c>
      <c r="C263" s="280">
        <v>21</v>
      </c>
      <c r="D263" s="280"/>
      <c r="E263" s="280"/>
      <c r="F263" s="278">
        <f t="shared" si="47"/>
        <v>21</v>
      </c>
      <c r="G263" s="280">
        <v>2</v>
      </c>
      <c r="H263" s="280"/>
      <c r="I263" s="280"/>
      <c r="J263" s="280"/>
      <c r="K263" s="278">
        <f t="shared" si="45"/>
        <v>2</v>
      </c>
      <c r="L263" s="278"/>
      <c r="M263" s="278"/>
      <c r="N263" s="278"/>
      <c r="O263" s="278"/>
      <c r="P263" s="278"/>
      <c r="Q263" s="278"/>
      <c r="R263" s="278"/>
      <c r="S263" s="278">
        <f t="shared" si="46"/>
        <v>23</v>
      </c>
    </row>
    <row r="264" spans="1:19" x14ac:dyDescent="0.35">
      <c r="A264" s="32"/>
      <c r="B264" s="283" t="s">
        <v>79</v>
      </c>
      <c r="C264" s="280"/>
      <c r="D264" s="280"/>
      <c r="E264" s="280">
        <v>32</v>
      </c>
      <c r="F264" s="278">
        <f t="shared" si="47"/>
        <v>32</v>
      </c>
      <c r="G264" s="280"/>
      <c r="H264" s="280"/>
      <c r="I264" s="280"/>
      <c r="J264" s="280"/>
      <c r="K264" s="278"/>
      <c r="L264" s="278"/>
      <c r="M264" s="278"/>
      <c r="N264" s="278"/>
      <c r="O264" s="278"/>
      <c r="P264" s="278"/>
      <c r="Q264" s="278"/>
      <c r="R264" s="278"/>
      <c r="S264" s="278"/>
    </row>
    <row r="265" spans="1:19" x14ac:dyDescent="0.35">
      <c r="A265" s="32"/>
      <c r="B265" s="283" t="s">
        <v>76</v>
      </c>
      <c r="C265" s="280"/>
      <c r="D265" s="284"/>
      <c r="E265" s="284"/>
      <c r="F265" s="278">
        <f t="shared" si="47"/>
        <v>0</v>
      </c>
      <c r="G265" s="280"/>
      <c r="H265" s="284"/>
      <c r="I265" s="284">
        <v>0</v>
      </c>
      <c r="J265" s="280"/>
      <c r="K265" s="278">
        <f>G265+H265+J265</f>
        <v>0</v>
      </c>
      <c r="L265" s="278"/>
      <c r="M265" s="278"/>
      <c r="N265" s="278"/>
      <c r="O265" s="278"/>
      <c r="P265" s="278"/>
      <c r="Q265" s="278"/>
      <c r="R265" s="278"/>
      <c r="S265" s="278">
        <f>K265+F265</f>
        <v>0</v>
      </c>
    </row>
    <row r="266" spans="1:19" x14ac:dyDescent="0.35">
      <c r="A266" s="32"/>
      <c r="B266" s="283" t="s">
        <v>77</v>
      </c>
      <c r="C266" s="278">
        <f>SUM(C259:C265)</f>
        <v>21</v>
      </c>
      <c r="D266" s="278">
        <f>SUM(D259:D265)</f>
        <v>8</v>
      </c>
      <c r="E266" s="278">
        <f>SUM(E259:E265)</f>
        <v>32</v>
      </c>
      <c r="F266" s="278">
        <f t="shared" si="47"/>
        <v>61</v>
      </c>
      <c r="G266" s="278">
        <f>SUM(G259:G265)</f>
        <v>2</v>
      </c>
      <c r="H266" s="278">
        <f>SUM(H259:H265)</f>
        <v>0</v>
      </c>
      <c r="I266" s="278">
        <f>SUM(I259:I265)</f>
        <v>0</v>
      </c>
      <c r="J266" s="278">
        <f>SUM(J259:J265)</f>
        <v>0</v>
      </c>
      <c r="K266" s="278">
        <f>G266+H266+J266</f>
        <v>2</v>
      </c>
      <c r="L266" s="278"/>
      <c r="M266" s="278"/>
      <c r="N266" s="278"/>
      <c r="O266" s="278"/>
      <c r="P266" s="278"/>
      <c r="Q266" s="278"/>
      <c r="R266" s="278"/>
      <c r="S266" s="278">
        <f>K266+F266</f>
        <v>63</v>
      </c>
    </row>
    <row r="267" spans="1:19" x14ac:dyDescent="0.35">
      <c r="A267" s="32"/>
      <c r="B267" s="277" t="s">
        <v>78</v>
      </c>
      <c r="C267" s="278">
        <f>((C258*7)-C266)*C257</f>
        <v>14896</v>
      </c>
      <c r="D267" s="278">
        <f>((D258*7)-D266)*D257</f>
        <v>1242</v>
      </c>
      <c r="E267" s="278">
        <f>((E258*7)-E266)*E257</f>
        <v>1600.5</v>
      </c>
      <c r="F267" s="278">
        <f>C267+D267+E267</f>
        <v>17738.5</v>
      </c>
      <c r="G267" s="278">
        <f>((G258*7)-G266)*G257</f>
        <v>4350</v>
      </c>
      <c r="H267" s="285">
        <f>((H258*7)-H266)*H257</f>
        <v>1680</v>
      </c>
      <c r="I267" s="285">
        <f>((I258*7)-I266)*I257</f>
        <v>1470</v>
      </c>
      <c r="J267" s="278">
        <f>((J258*7)-J266)*J257</f>
        <v>20160</v>
      </c>
      <c r="K267" s="285">
        <f>SUM(G267:J267)</f>
        <v>27660</v>
      </c>
      <c r="L267" s="285">
        <v>186</v>
      </c>
      <c r="M267" s="285">
        <v>0</v>
      </c>
      <c r="N267" s="285">
        <v>47</v>
      </c>
      <c r="O267" s="285">
        <v>104</v>
      </c>
      <c r="P267" s="285"/>
      <c r="Q267" s="285"/>
      <c r="R267" s="285">
        <v>2776</v>
      </c>
      <c r="S267" s="286">
        <f>K267+F267+M267+L267+N267+R267+O267</f>
        <v>48511.5</v>
      </c>
    </row>
    <row r="269" spans="1:19" x14ac:dyDescent="0.35">
      <c r="A269" s="32" t="s">
        <v>996</v>
      </c>
      <c r="B269" s="32"/>
      <c r="C269" s="32"/>
      <c r="D269" s="32"/>
      <c r="F269" s="32"/>
      <c r="G269" s="32"/>
      <c r="H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</row>
    <row r="270" spans="1:19" x14ac:dyDescent="0.35">
      <c r="A270" s="32"/>
      <c r="B270" s="266" t="s">
        <v>68</v>
      </c>
      <c r="C270" s="267">
        <f>C272*C273*7</f>
        <v>17248</v>
      </c>
      <c r="D270" s="268">
        <f>D272*D273*7</f>
        <v>1610</v>
      </c>
      <c r="E270" s="268">
        <f>E272*E273*7</f>
        <v>2656.5</v>
      </c>
      <c r="F270" s="268">
        <f>C270+D270</f>
        <v>18858</v>
      </c>
      <c r="G270" s="269">
        <f>G272*G273*7</f>
        <v>4410</v>
      </c>
      <c r="H270" s="270">
        <f>H272*H273*7</f>
        <v>1680</v>
      </c>
      <c r="I270" s="270">
        <f>I272*I273*7</f>
        <v>1470</v>
      </c>
      <c r="J270" s="270">
        <f>J272*J273*7</f>
        <v>20160</v>
      </c>
      <c r="K270" s="270">
        <f>G270+H270+J270</f>
        <v>26250</v>
      </c>
      <c r="L270" s="270"/>
      <c r="M270" s="270"/>
      <c r="N270" s="270"/>
      <c r="O270" s="270"/>
      <c r="P270" s="270"/>
      <c r="Q270" s="270"/>
      <c r="R270" s="270"/>
      <c r="S270" s="270">
        <f>K270+F270</f>
        <v>45108</v>
      </c>
    </row>
    <row r="271" spans="1:19" x14ac:dyDescent="0.35">
      <c r="A271" s="32"/>
      <c r="B271" s="271" t="s">
        <v>69</v>
      </c>
      <c r="C271" s="272" t="s">
        <v>14</v>
      </c>
      <c r="D271" s="272" t="s">
        <v>6</v>
      </c>
      <c r="E271" s="272" t="s">
        <v>110</v>
      </c>
      <c r="F271" s="273" t="s">
        <v>8</v>
      </c>
      <c r="G271" s="274" t="s">
        <v>3</v>
      </c>
      <c r="H271" s="274" t="s">
        <v>2</v>
      </c>
      <c r="I271" s="274" t="s">
        <v>100</v>
      </c>
      <c r="J271" s="274" t="s">
        <v>4</v>
      </c>
      <c r="K271" s="275" t="s">
        <v>5</v>
      </c>
      <c r="L271" s="276" t="s">
        <v>115</v>
      </c>
      <c r="M271" s="276" t="s">
        <v>113</v>
      </c>
      <c r="N271" s="276" t="s">
        <v>116</v>
      </c>
      <c r="O271" s="276" t="s">
        <v>124</v>
      </c>
      <c r="P271" s="276"/>
      <c r="Q271" s="276"/>
      <c r="R271" s="276" t="s">
        <v>125</v>
      </c>
      <c r="S271" s="273"/>
    </row>
    <row r="272" spans="1:19" ht="15.5" x14ac:dyDescent="0.35">
      <c r="A272" s="32"/>
      <c r="B272" s="277" t="s">
        <v>111</v>
      </c>
      <c r="C272" s="278">
        <f>60+36+16</f>
        <v>112</v>
      </c>
      <c r="D272" s="279">
        <v>46</v>
      </c>
      <c r="E272" s="279">
        <v>33</v>
      </c>
      <c r="F272" s="278">
        <f>C272+D272+E272</f>
        <v>191</v>
      </c>
      <c r="G272" s="280">
        <v>30</v>
      </c>
      <c r="H272" s="280">
        <v>48</v>
      </c>
      <c r="I272" s="280">
        <v>15</v>
      </c>
      <c r="J272" s="280">
        <v>120</v>
      </c>
      <c r="K272" s="278">
        <f t="shared" ref="K272:K278" si="48">G272+H272+J272</f>
        <v>198</v>
      </c>
      <c r="L272" s="278"/>
      <c r="M272" s="278"/>
      <c r="N272" s="278"/>
      <c r="O272" s="278"/>
      <c r="P272" s="278"/>
      <c r="Q272" s="278"/>
      <c r="R272" s="278"/>
      <c r="S272" s="280"/>
    </row>
    <row r="273" spans="1:19" ht="15.5" x14ac:dyDescent="0.35">
      <c r="A273" s="32"/>
      <c r="B273" s="277" t="s">
        <v>70</v>
      </c>
      <c r="C273" s="278">
        <v>22</v>
      </c>
      <c r="D273" s="279">
        <v>5</v>
      </c>
      <c r="E273" s="279">
        <v>11.5</v>
      </c>
      <c r="F273" s="278">
        <f>C273+D273+E273</f>
        <v>38.5</v>
      </c>
      <c r="G273" s="280">
        <v>21</v>
      </c>
      <c r="H273" s="280">
        <v>5</v>
      </c>
      <c r="I273" s="280">
        <v>14</v>
      </c>
      <c r="J273" s="280">
        <v>24</v>
      </c>
      <c r="K273" s="278">
        <f t="shared" si="48"/>
        <v>50</v>
      </c>
      <c r="L273" s="278"/>
      <c r="M273" s="278"/>
      <c r="N273" s="278"/>
      <c r="O273" s="278"/>
      <c r="P273" s="278"/>
      <c r="Q273" s="278"/>
      <c r="R273" s="278"/>
      <c r="S273" s="278">
        <f t="shared" ref="S273:S278" si="49">K273+F273</f>
        <v>88.5</v>
      </c>
    </row>
    <row r="274" spans="1:19" ht="15.5" x14ac:dyDescent="0.35">
      <c r="A274" s="32"/>
      <c r="B274" s="281" t="s">
        <v>71</v>
      </c>
      <c r="C274" s="282"/>
      <c r="D274" s="280"/>
      <c r="E274" s="280"/>
      <c r="F274" s="278">
        <f>C274+D274+E274</f>
        <v>0</v>
      </c>
      <c r="G274" s="280"/>
      <c r="H274" s="280"/>
      <c r="I274" s="280"/>
      <c r="J274" s="280"/>
      <c r="K274" s="278">
        <f t="shared" si="48"/>
        <v>0</v>
      </c>
      <c r="L274" s="278"/>
      <c r="M274" s="278"/>
      <c r="N274" s="278"/>
      <c r="O274" s="278"/>
      <c r="P274" s="278"/>
      <c r="Q274" s="278"/>
      <c r="R274" s="278"/>
      <c r="S274" s="278">
        <f t="shared" si="49"/>
        <v>0</v>
      </c>
    </row>
    <row r="275" spans="1:19" ht="15.5" x14ac:dyDescent="0.35">
      <c r="A275" s="32"/>
      <c r="B275" s="281" t="s">
        <v>72</v>
      </c>
      <c r="C275" s="282"/>
      <c r="D275" s="280">
        <v>8</v>
      </c>
      <c r="E275" s="280"/>
      <c r="F275" s="278">
        <f t="shared" ref="F275:F281" si="50">C275+D275+E275</f>
        <v>8</v>
      </c>
      <c r="G275" s="280"/>
      <c r="H275" s="280"/>
      <c r="I275" s="280"/>
      <c r="J275" s="280"/>
      <c r="K275" s="278">
        <f t="shared" si="48"/>
        <v>0</v>
      </c>
      <c r="L275" s="278"/>
      <c r="M275" s="278"/>
      <c r="N275" s="278"/>
      <c r="O275" s="278"/>
      <c r="P275" s="278"/>
      <c r="Q275" s="278"/>
      <c r="R275" s="278"/>
      <c r="S275" s="278">
        <f t="shared" si="49"/>
        <v>8</v>
      </c>
    </row>
    <row r="276" spans="1:19" x14ac:dyDescent="0.35">
      <c r="A276" s="32"/>
      <c r="B276" s="283" t="s">
        <v>73</v>
      </c>
      <c r="C276" s="280"/>
      <c r="D276" s="280">
        <v>5</v>
      </c>
      <c r="E276" s="280"/>
      <c r="F276" s="278">
        <f t="shared" si="50"/>
        <v>5</v>
      </c>
      <c r="G276" s="280"/>
      <c r="H276" s="280"/>
      <c r="I276" s="280"/>
      <c r="J276" s="280"/>
      <c r="K276" s="278">
        <f t="shared" si="48"/>
        <v>0</v>
      </c>
      <c r="L276" s="278"/>
      <c r="M276" s="278"/>
      <c r="N276" s="278"/>
      <c r="O276" s="278"/>
      <c r="P276" s="278"/>
      <c r="Q276" s="278"/>
      <c r="R276" s="278"/>
      <c r="S276" s="278">
        <f t="shared" si="49"/>
        <v>5</v>
      </c>
    </row>
    <row r="277" spans="1:19" x14ac:dyDescent="0.35">
      <c r="A277" s="32"/>
      <c r="B277" s="283" t="s">
        <v>74</v>
      </c>
      <c r="C277" s="280"/>
      <c r="D277" s="280"/>
      <c r="E277" s="280"/>
      <c r="F277" s="278">
        <f t="shared" si="50"/>
        <v>0</v>
      </c>
      <c r="G277" s="280"/>
      <c r="H277" s="280"/>
      <c r="I277" s="280"/>
      <c r="J277" s="280"/>
      <c r="K277" s="278">
        <f t="shared" si="48"/>
        <v>0</v>
      </c>
      <c r="L277" s="278"/>
      <c r="M277" s="278"/>
      <c r="N277" s="278"/>
      <c r="O277" s="278"/>
      <c r="P277" s="278"/>
      <c r="Q277" s="278"/>
      <c r="R277" s="278"/>
      <c r="S277" s="278">
        <f t="shared" si="49"/>
        <v>0</v>
      </c>
    </row>
    <row r="278" spans="1:19" x14ac:dyDescent="0.35">
      <c r="A278" s="32"/>
      <c r="B278" s="283" t="s">
        <v>75</v>
      </c>
      <c r="C278" s="280">
        <v>21</v>
      </c>
      <c r="D278" s="280"/>
      <c r="E278" s="280"/>
      <c r="F278" s="278">
        <f t="shared" si="50"/>
        <v>21</v>
      </c>
      <c r="G278" s="280">
        <v>4</v>
      </c>
      <c r="H278" s="280"/>
      <c r="I278" s="280">
        <v>7</v>
      </c>
      <c r="J278" s="280"/>
      <c r="K278" s="278">
        <f t="shared" si="48"/>
        <v>4</v>
      </c>
      <c r="L278" s="278"/>
      <c r="M278" s="278"/>
      <c r="N278" s="278"/>
      <c r="O278" s="278"/>
      <c r="P278" s="278"/>
      <c r="Q278" s="278"/>
      <c r="R278" s="278"/>
      <c r="S278" s="278">
        <f t="shared" si="49"/>
        <v>25</v>
      </c>
    </row>
    <row r="279" spans="1:19" x14ac:dyDescent="0.35">
      <c r="A279" s="32"/>
      <c r="B279" s="283" t="s">
        <v>79</v>
      </c>
      <c r="C279" s="280"/>
      <c r="D279" s="280">
        <v>32</v>
      </c>
      <c r="E279" s="280">
        <v>0</v>
      </c>
      <c r="F279" s="278">
        <f t="shared" si="50"/>
        <v>32</v>
      </c>
      <c r="G279" s="280"/>
      <c r="H279" s="280"/>
      <c r="I279" s="280"/>
      <c r="J279" s="280"/>
      <c r="K279" s="278"/>
      <c r="L279" s="278"/>
      <c r="M279" s="278"/>
      <c r="N279" s="278"/>
      <c r="O279" s="278"/>
      <c r="P279" s="278"/>
      <c r="Q279" s="278"/>
      <c r="R279" s="278"/>
      <c r="S279" s="278"/>
    </row>
    <row r="280" spans="1:19" x14ac:dyDescent="0.35">
      <c r="A280" s="32"/>
      <c r="B280" s="283" t="s">
        <v>76</v>
      </c>
      <c r="C280" s="280"/>
      <c r="D280" s="284"/>
      <c r="E280" s="284"/>
      <c r="F280" s="278">
        <f t="shared" si="50"/>
        <v>0</v>
      </c>
      <c r="G280" s="280"/>
      <c r="H280" s="284"/>
      <c r="I280" s="284">
        <v>0</v>
      </c>
      <c r="J280" s="280"/>
      <c r="K280" s="278">
        <f>G280+H280+J280</f>
        <v>0</v>
      </c>
      <c r="L280" s="278"/>
      <c r="M280" s="278"/>
      <c r="N280" s="278"/>
      <c r="O280" s="278"/>
      <c r="P280" s="278"/>
      <c r="Q280" s="278"/>
      <c r="R280" s="278"/>
      <c r="S280" s="278">
        <f>K280+F280</f>
        <v>0</v>
      </c>
    </row>
    <row r="281" spans="1:19" x14ac:dyDescent="0.35">
      <c r="A281" s="32"/>
      <c r="B281" s="283" t="s">
        <v>77</v>
      </c>
      <c r="C281" s="278">
        <f>SUM(C274:C280)</f>
        <v>21</v>
      </c>
      <c r="D281" s="278">
        <f>SUM(D274:D280)</f>
        <v>45</v>
      </c>
      <c r="E281" s="278">
        <f>SUM(E274:E280)</f>
        <v>0</v>
      </c>
      <c r="F281" s="278">
        <f t="shared" si="50"/>
        <v>66</v>
      </c>
      <c r="G281" s="278">
        <f>SUM(G274:G280)</f>
        <v>4</v>
      </c>
      <c r="H281" s="278">
        <f>SUM(H274:H280)</f>
        <v>0</v>
      </c>
      <c r="I281" s="278">
        <f>SUM(I274:I280)</f>
        <v>7</v>
      </c>
      <c r="J281" s="278">
        <f>SUM(J274:J280)</f>
        <v>0</v>
      </c>
      <c r="K281" s="278">
        <f>G281+H281+J281</f>
        <v>4</v>
      </c>
      <c r="L281" s="278"/>
      <c r="M281" s="278"/>
      <c r="N281" s="278"/>
      <c r="O281" s="278"/>
      <c r="P281" s="278"/>
      <c r="Q281" s="278"/>
      <c r="R281" s="278"/>
      <c r="S281" s="278">
        <f>K281+F281</f>
        <v>70</v>
      </c>
    </row>
    <row r="282" spans="1:19" x14ac:dyDescent="0.35">
      <c r="A282" s="32"/>
      <c r="B282" s="277" t="s">
        <v>78</v>
      </c>
      <c r="C282" s="278">
        <f>((C273*7)-C281)*C272</f>
        <v>14896</v>
      </c>
      <c r="D282" s="278">
        <f>((D273*7)-D281)*D272</f>
        <v>-460</v>
      </c>
      <c r="E282" s="278">
        <f>((E273*7)-E281)*E272</f>
        <v>2656.5</v>
      </c>
      <c r="F282" s="278">
        <f>C282+D282+E282</f>
        <v>17092.5</v>
      </c>
      <c r="G282" s="278">
        <f>((G273*7)-G281)*G272</f>
        <v>4290</v>
      </c>
      <c r="H282" s="285">
        <f>((H273*7)-H281)*H272</f>
        <v>1680</v>
      </c>
      <c r="I282" s="285">
        <f>((I273*7)-I281)*I272</f>
        <v>1365</v>
      </c>
      <c r="J282" s="278">
        <f>((J273*7)-J281)*J272</f>
        <v>20160</v>
      </c>
      <c r="K282" s="285">
        <f>SUM(G282:J282)</f>
        <v>27495</v>
      </c>
      <c r="L282" s="285">
        <v>186</v>
      </c>
      <c r="M282" s="285">
        <v>0</v>
      </c>
      <c r="N282" s="285">
        <v>47</v>
      </c>
      <c r="O282" s="285">
        <v>104</v>
      </c>
      <c r="P282" s="285"/>
      <c r="Q282" s="285"/>
      <c r="R282" s="285">
        <v>2776</v>
      </c>
      <c r="S282" s="286">
        <f>K282+F282+M282+L282+N282+R282+O282</f>
        <v>47700.5</v>
      </c>
    </row>
    <row r="284" spans="1:19" x14ac:dyDescent="0.35">
      <c r="A284" s="32" t="s">
        <v>1010</v>
      </c>
      <c r="B284" s="32"/>
      <c r="C284" s="32"/>
      <c r="D284" s="32"/>
      <c r="F284" s="32"/>
      <c r="G284" s="32"/>
      <c r="H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</row>
    <row r="285" spans="1:19" x14ac:dyDescent="0.35">
      <c r="A285" s="32"/>
      <c r="B285" s="266" t="s">
        <v>68</v>
      </c>
      <c r="C285" s="267">
        <f>C287*C288*7</f>
        <v>17248</v>
      </c>
      <c r="D285" s="268">
        <f>D287*D288*7</f>
        <v>1610</v>
      </c>
      <c r="E285" s="268">
        <f>E287*E288*7</f>
        <v>2656.5</v>
      </c>
      <c r="F285" s="268">
        <f>C285+D285</f>
        <v>18858</v>
      </c>
      <c r="G285" s="269">
        <f>G287*G288*7</f>
        <v>4410</v>
      </c>
      <c r="H285" s="270">
        <f>H287*H288*7</f>
        <v>1680</v>
      </c>
      <c r="I285" s="270">
        <f>I287*I288*7</f>
        <v>1470</v>
      </c>
      <c r="J285" s="270">
        <f>J287*J288*7</f>
        <v>20160</v>
      </c>
      <c r="K285" s="270">
        <f>G285+H285+J285</f>
        <v>26250</v>
      </c>
      <c r="L285" s="270"/>
      <c r="M285" s="270"/>
      <c r="N285" s="270"/>
      <c r="O285" s="270"/>
      <c r="P285" s="270"/>
      <c r="Q285" s="270"/>
      <c r="R285" s="270"/>
      <c r="S285" s="270">
        <f>K285+F285</f>
        <v>45108</v>
      </c>
    </row>
    <row r="286" spans="1:19" x14ac:dyDescent="0.35">
      <c r="A286" s="32"/>
      <c r="B286" s="271" t="s">
        <v>69</v>
      </c>
      <c r="C286" s="272" t="s">
        <v>14</v>
      </c>
      <c r="D286" s="272" t="s">
        <v>6</v>
      </c>
      <c r="E286" s="272" t="s">
        <v>110</v>
      </c>
      <c r="F286" s="273" t="s">
        <v>8</v>
      </c>
      <c r="G286" s="274" t="s">
        <v>3</v>
      </c>
      <c r="H286" s="274" t="s">
        <v>2</v>
      </c>
      <c r="I286" s="274" t="s">
        <v>100</v>
      </c>
      <c r="J286" s="274" t="s">
        <v>4</v>
      </c>
      <c r="K286" s="275" t="s">
        <v>5</v>
      </c>
      <c r="L286" s="276" t="s">
        <v>115</v>
      </c>
      <c r="M286" s="276" t="s">
        <v>113</v>
      </c>
      <c r="N286" s="276" t="s">
        <v>116</v>
      </c>
      <c r="O286" s="276" t="s">
        <v>124</v>
      </c>
      <c r="P286" s="276"/>
      <c r="Q286" s="276"/>
      <c r="R286" s="276" t="s">
        <v>125</v>
      </c>
      <c r="S286" s="273"/>
    </row>
    <row r="287" spans="1:19" ht="15.5" x14ac:dyDescent="0.35">
      <c r="A287" s="32"/>
      <c r="B287" s="277" t="s">
        <v>111</v>
      </c>
      <c r="C287" s="278">
        <f>60+36+16</f>
        <v>112</v>
      </c>
      <c r="D287" s="279">
        <v>46</v>
      </c>
      <c r="E287" s="279">
        <v>33</v>
      </c>
      <c r="F287" s="278">
        <f>C287+D287+E287</f>
        <v>191</v>
      </c>
      <c r="G287" s="280">
        <v>30</v>
      </c>
      <c r="H287" s="280">
        <v>48</v>
      </c>
      <c r="I287" s="280">
        <v>15</v>
      </c>
      <c r="J287" s="280">
        <v>120</v>
      </c>
      <c r="K287" s="278">
        <f t="shared" ref="K287:K293" si="51">G287+H287+J287</f>
        <v>198</v>
      </c>
      <c r="L287" s="278"/>
      <c r="M287" s="278"/>
      <c r="N287" s="278"/>
      <c r="O287" s="278"/>
      <c r="P287" s="278"/>
      <c r="Q287" s="278"/>
      <c r="R287" s="278"/>
      <c r="S287" s="280"/>
    </row>
    <row r="288" spans="1:19" ht="15.5" x14ac:dyDescent="0.35">
      <c r="A288" s="32"/>
      <c r="B288" s="277" t="s">
        <v>70</v>
      </c>
      <c r="C288" s="278">
        <v>22</v>
      </c>
      <c r="D288" s="279">
        <v>5</v>
      </c>
      <c r="E288" s="279">
        <v>11.5</v>
      </c>
      <c r="F288" s="278">
        <f>C288+D288+E288</f>
        <v>38.5</v>
      </c>
      <c r="G288" s="280">
        <v>21</v>
      </c>
      <c r="H288" s="280">
        <v>5</v>
      </c>
      <c r="I288" s="280">
        <v>14</v>
      </c>
      <c r="J288" s="280">
        <v>24</v>
      </c>
      <c r="K288" s="278">
        <f t="shared" si="51"/>
        <v>50</v>
      </c>
      <c r="L288" s="278"/>
      <c r="M288" s="278"/>
      <c r="N288" s="278"/>
      <c r="O288" s="278"/>
      <c r="P288" s="278"/>
      <c r="Q288" s="278"/>
      <c r="R288" s="278"/>
      <c r="S288" s="278">
        <f t="shared" ref="S288:S293" si="52">K288+F288</f>
        <v>88.5</v>
      </c>
    </row>
    <row r="289" spans="1:19" ht="15.5" x14ac:dyDescent="0.35">
      <c r="A289" s="32"/>
      <c r="B289" s="281" t="s">
        <v>71</v>
      </c>
      <c r="C289" s="282"/>
      <c r="D289" s="280"/>
      <c r="E289" s="280"/>
      <c r="F289" s="278">
        <f>C289+D289+E289</f>
        <v>0</v>
      </c>
      <c r="G289" s="280"/>
      <c r="H289" s="280"/>
      <c r="I289" s="280"/>
      <c r="J289" s="280"/>
      <c r="K289" s="278">
        <f t="shared" si="51"/>
        <v>0</v>
      </c>
      <c r="L289" s="278"/>
      <c r="M289" s="278"/>
      <c r="N289" s="278"/>
      <c r="O289" s="278"/>
      <c r="P289" s="278"/>
      <c r="Q289" s="278"/>
      <c r="R289" s="278"/>
      <c r="S289" s="278">
        <f t="shared" si="52"/>
        <v>0</v>
      </c>
    </row>
    <row r="290" spans="1:19" ht="15.5" x14ac:dyDescent="0.35">
      <c r="A290" s="32"/>
      <c r="B290" s="281" t="s">
        <v>72</v>
      </c>
      <c r="C290" s="282"/>
      <c r="D290" s="280">
        <v>8</v>
      </c>
      <c r="E290" s="280"/>
      <c r="F290" s="278">
        <f t="shared" ref="F290:F296" si="53">C290+D290+E290</f>
        <v>8</v>
      </c>
      <c r="G290" s="280"/>
      <c r="H290" s="280"/>
      <c r="I290" s="280"/>
      <c r="J290" s="280"/>
      <c r="K290" s="278">
        <v>0</v>
      </c>
      <c r="L290" s="278"/>
      <c r="M290" s="278"/>
      <c r="N290" s="278"/>
      <c r="O290" s="278"/>
      <c r="P290" s="278"/>
      <c r="Q290" s="278"/>
      <c r="R290" s="278"/>
      <c r="S290" s="278">
        <f t="shared" si="52"/>
        <v>8</v>
      </c>
    </row>
    <row r="291" spans="1:19" x14ac:dyDescent="0.35">
      <c r="A291" s="32"/>
      <c r="B291" s="283" t="s">
        <v>73</v>
      </c>
      <c r="C291" s="280"/>
      <c r="D291" s="280">
        <v>5</v>
      </c>
      <c r="E291" s="280"/>
      <c r="F291" s="278">
        <f t="shared" si="53"/>
        <v>5</v>
      </c>
      <c r="G291" s="280"/>
      <c r="H291" s="280"/>
      <c r="I291" s="280"/>
      <c r="J291" s="280"/>
      <c r="K291" s="278">
        <f t="shared" si="51"/>
        <v>0</v>
      </c>
      <c r="L291" s="278"/>
      <c r="M291" s="278"/>
      <c r="N291" s="278"/>
      <c r="O291" s="278"/>
      <c r="P291" s="278"/>
      <c r="Q291" s="278"/>
      <c r="R291" s="278"/>
      <c r="S291" s="278">
        <f t="shared" si="52"/>
        <v>5</v>
      </c>
    </row>
    <row r="292" spans="1:19" x14ac:dyDescent="0.35">
      <c r="A292" s="32"/>
      <c r="B292" s="283" t="s">
        <v>74</v>
      </c>
      <c r="C292" s="280"/>
      <c r="D292" s="280"/>
      <c r="E292" s="280"/>
      <c r="F292" s="278">
        <f t="shared" si="53"/>
        <v>0</v>
      </c>
      <c r="G292" s="280"/>
      <c r="H292" s="280"/>
      <c r="I292" s="280"/>
      <c r="J292" s="280"/>
      <c r="K292" s="278">
        <f t="shared" si="51"/>
        <v>0</v>
      </c>
      <c r="L292" s="278"/>
      <c r="M292" s="278"/>
      <c r="N292" s="278"/>
      <c r="O292" s="278"/>
      <c r="P292" s="278"/>
      <c r="Q292" s="278"/>
      <c r="R292" s="278"/>
      <c r="S292" s="278">
        <f t="shared" si="52"/>
        <v>0</v>
      </c>
    </row>
    <row r="293" spans="1:19" x14ac:dyDescent="0.35">
      <c r="A293" s="32"/>
      <c r="B293" s="283" t="s">
        <v>75</v>
      </c>
      <c r="C293" s="280">
        <v>21</v>
      </c>
      <c r="D293" s="280">
        <v>32</v>
      </c>
      <c r="E293" s="280">
        <v>4</v>
      </c>
      <c r="F293" s="278">
        <f t="shared" si="53"/>
        <v>57</v>
      </c>
      <c r="G293" s="280">
        <v>4</v>
      </c>
      <c r="H293" s="280">
        <v>17</v>
      </c>
      <c r="I293" s="280">
        <v>7</v>
      </c>
      <c r="J293" s="280">
        <v>3</v>
      </c>
      <c r="K293" s="278">
        <f t="shared" si="51"/>
        <v>24</v>
      </c>
      <c r="L293" s="278"/>
      <c r="M293" s="278"/>
      <c r="N293" s="278"/>
      <c r="O293" s="278"/>
      <c r="P293" s="278"/>
      <c r="Q293" s="278"/>
      <c r="R293" s="278"/>
      <c r="S293" s="278">
        <f t="shared" si="52"/>
        <v>81</v>
      </c>
    </row>
    <row r="294" spans="1:19" x14ac:dyDescent="0.35">
      <c r="A294" s="32"/>
      <c r="B294" s="283" t="s">
        <v>79</v>
      </c>
      <c r="C294" s="280"/>
      <c r="D294" s="280">
        <v>0</v>
      </c>
      <c r="E294" s="280">
        <v>0</v>
      </c>
      <c r="F294" s="278">
        <f t="shared" si="53"/>
        <v>0</v>
      </c>
      <c r="G294" s="280"/>
      <c r="H294" s="280"/>
      <c r="I294" s="280"/>
      <c r="J294" s="280"/>
      <c r="K294" s="278"/>
      <c r="L294" s="278"/>
      <c r="M294" s="278"/>
      <c r="N294" s="278"/>
      <c r="O294" s="278"/>
      <c r="P294" s="278"/>
      <c r="Q294" s="278"/>
      <c r="R294" s="278"/>
      <c r="S294" s="278"/>
    </row>
    <row r="295" spans="1:19" x14ac:dyDescent="0.35">
      <c r="A295" s="32"/>
      <c r="B295" s="283" t="s">
        <v>76</v>
      </c>
      <c r="C295" s="280"/>
      <c r="D295" s="284"/>
      <c r="E295" s="284"/>
      <c r="F295" s="278">
        <f t="shared" si="53"/>
        <v>0</v>
      </c>
      <c r="G295" s="280"/>
      <c r="H295" s="284"/>
      <c r="I295" s="284">
        <v>0</v>
      </c>
      <c r="J295" s="280">
        <v>0</v>
      </c>
      <c r="K295" s="278">
        <v>0</v>
      </c>
      <c r="L295" s="278"/>
      <c r="M295" s="278"/>
      <c r="N295" s="278"/>
      <c r="O295" s="278"/>
      <c r="P295" s="278"/>
      <c r="Q295" s="278"/>
      <c r="R295" s="278"/>
      <c r="S295" s="278">
        <f>K295+F295</f>
        <v>0</v>
      </c>
    </row>
    <row r="296" spans="1:19" x14ac:dyDescent="0.35">
      <c r="A296" s="32"/>
      <c r="B296" s="283" t="s">
        <v>77</v>
      </c>
      <c r="C296" s="278">
        <f>SUM(C289:C295)</f>
        <v>21</v>
      </c>
      <c r="D296" s="278">
        <f>SUM(D289:D295)</f>
        <v>45</v>
      </c>
      <c r="E296" s="278">
        <f>SUM(E289:E295)</f>
        <v>4</v>
      </c>
      <c r="F296" s="278">
        <f t="shared" si="53"/>
        <v>70</v>
      </c>
      <c r="G296" s="278">
        <f>SUM(G289:G295)</f>
        <v>4</v>
      </c>
      <c r="H296" s="278">
        <f>SUM(H289:H295)</f>
        <v>17</v>
      </c>
      <c r="I296" s="278">
        <f>SUM(I289:I295)</f>
        <v>7</v>
      </c>
      <c r="J296" s="278">
        <f>SUM(J289:J295)</f>
        <v>3</v>
      </c>
      <c r="K296" s="278">
        <f>G296+H296+J296</f>
        <v>24</v>
      </c>
      <c r="L296" s="278"/>
      <c r="M296" s="278"/>
      <c r="N296" s="278"/>
      <c r="O296" s="278"/>
      <c r="P296" s="278"/>
      <c r="Q296" s="278"/>
      <c r="R296" s="278"/>
      <c r="S296" s="278">
        <f>K296+F296</f>
        <v>94</v>
      </c>
    </row>
    <row r="297" spans="1:19" x14ac:dyDescent="0.35">
      <c r="A297" s="32"/>
      <c r="B297" s="277" t="s">
        <v>78</v>
      </c>
      <c r="C297" s="278">
        <f>((C288*7)-C296)*C287</f>
        <v>14896</v>
      </c>
      <c r="D297" s="278">
        <f>((D288*7)-D296)*D287</f>
        <v>-460</v>
      </c>
      <c r="E297" s="278">
        <f>((E288*7)-E296)*E287</f>
        <v>2524.5</v>
      </c>
      <c r="F297" s="278">
        <f>C297+D297+E297</f>
        <v>16960.5</v>
      </c>
      <c r="G297" s="278">
        <f>((G288*7)-G296)*G287</f>
        <v>4290</v>
      </c>
      <c r="H297" s="285">
        <f>((H288*7)-H296)*H287</f>
        <v>864</v>
      </c>
      <c r="I297" s="285">
        <f>((I288*7)-I296)*I287</f>
        <v>1365</v>
      </c>
      <c r="J297" s="278">
        <f>((J288*7)-J296)*J287</f>
        <v>19800</v>
      </c>
      <c r="K297" s="285">
        <f>SUM(G297:J297)</f>
        <v>26319</v>
      </c>
      <c r="L297" s="285">
        <v>186</v>
      </c>
      <c r="M297" s="285">
        <v>0</v>
      </c>
      <c r="N297" s="285">
        <v>47</v>
      </c>
      <c r="O297" s="285">
        <v>104</v>
      </c>
      <c r="P297" s="285"/>
      <c r="Q297" s="285"/>
      <c r="R297" s="285">
        <v>2776</v>
      </c>
      <c r="S297" s="286">
        <f>K297+F297+M297+L297+N297+R297+O297</f>
        <v>46392.5</v>
      </c>
    </row>
    <row r="299" spans="1:19" x14ac:dyDescent="0.35">
      <c r="A299" s="32" t="s">
        <v>1030</v>
      </c>
      <c r="B299" s="32"/>
      <c r="C299" s="32"/>
      <c r="D299" s="32"/>
      <c r="F299" s="32"/>
      <c r="G299" s="32"/>
      <c r="H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</row>
    <row r="300" spans="1:19" x14ac:dyDescent="0.35">
      <c r="A300" s="32"/>
      <c r="B300" s="266" t="s">
        <v>68</v>
      </c>
      <c r="C300" s="267">
        <f>C302*C303*7</f>
        <v>17248</v>
      </c>
      <c r="D300" s="268">
        <f>D302*D303*7</f>
        <v>1610</v>
      </c>
      <c r="E300" s="268">
        <f>E302*E303*7</f>
        <v>2656.5</v>
      </c>
      <c r="F300" s="268">
        <f>C300+D300</f>
        <v>18858</v>
      </c>
      <c r="G300" s="269">
        <f>G302*G303*7</f>
        <v>4410</v>
      </c>
      <c r="H300" s="270">
        <f>H302*H303*7</f>
        <v>1680</v>
      </c>
      <c r="I300" s="270">
        <f>I302*I303*7</f>
        <v>1470</v>
      </c>
      <c r="J300" s="270">
        <f>J302*J303*7</f>
        <v>20160</v>
      </c>
      <c r="K300" s="270">
        <f>G300+H300+J300</f>
        <v>26250</v>
      </c>
      <c r="L300" s="270"/>
      <c r="M300" s="270"/>
      <c r="N300" s="270"/>
      <c r="O300" s="270"/>
      <c r="P300" s="270"/>
      <c r="Q300" s="270"/>
      <c r="R300" s="270"/>
      <c r="S300" s="270">
        <f>K300+F300</f>
        <v>45108</v>
      </c>
    </row>
    <row r="301" spans="1:19" x14ac:dyDescent="0.35">
      <c r="A301" s="32"/>
      <c r="B301" s="271" t="s">
        <v>69</v>
      </c>
      <c r="C301" s="272" t="s">
        <v>14</v>
      </c>
      <c r="D301" s="272" t="s">
        <v>6</v>
      </c>
      <c r="E301" s="272" t="s">
        <v>110</v>
      </c>
      <c r="F301" s="273" t="s">
        <v>8</v>
      </c>
      <c r="G301" s="274" t="s">
        <v>3</v>
      </c>
      <c r="H301" s="274" t="s">
        <v>2</v>
      </c>
      <c r="I301" s="274" t="s">
        <v>100</v>
      </c>
      <c r="J301" s="274" t="s">
        <v>4</v>
      </c>
      <c r="K301" s="275" t="s">
        <v>5</v>
      </c>
      <c r="L301" s="276" t="s">
        <v>115</v>
      </c>
      <c r="M301" s="276" t="s">
        <v>113</v>
      </c>
      <c r="N301" s="276" t="s">
        <v>116</v>
      </c>
      <c r="O301" s="276" t="s">
        <v>124</v>
      </c>
      <c r="P301" s="276"/>
      <c r="Q301" s="276"/>
      <c r="R301" s="276" t="s">
        <v>125</v>
      </c>
      <c r="S301" s="273"/>
    </row>
    <row r="302" spans="1:19" ht="15.5" x14ac:dyDescent="0.35">
      <c r="A302" s="32"/>
      <c r="B302" s="277" t="s">
        <v>111</v>
      </c>
      <c r="C302" s="278">
        <f>60+36+16</f>
        <v>112</v>
      </c>
      <c r="D302" s="279">
        <v>46</v>
      </c>
      <c r="E302" s="279">
        <v>33</v>
      </c>
      <c r="F302" s="278">
        <f>C302+D302+E302</f>
        <v>191</v>
      </c>
      <c r="G302" s="280">
        <v>30</v>
      </c>
      <c r="H302" s="280">
        <v>48</v>
      </c>
      <c r="I302" s="280">
        <v>15</v>
      </c>
      <c r="J302" s="280">
        <v>120</v>
      </c>
      <c r="K302" s="278">
        <f>G302+H302+J302</f>
        <v>198</v>
      </c>
      <c r="L302" s="278"/>
      <c r="M302" s="278"/>
      <c r="N302" s="278"/>
      <c r="O302" s="278"/>
      <c r="P302" s="278"/>
      <c r="Q302" s="278"/>
      <c r="R302" s="278"/>
      <c r="S302" s="280"/>
    </row>
    <row r="303" spans="1:19" ht="15.5" x14ac:dyDescent="0.35">
      <c r="A303" s="32"/>
      <c r="B303" s="277" t="s">
        <v>70</v>
      </c>
      <c r="C303" s="278">
        <v>22</v>
      </c>
      <c r="D303" s="279">
        <v>5</v>
      </c>
      <c r="E303" s="279">
        <v>11.5</v>
      </c>
      <c r="F303" s="278">
        <f>C303+D303+E303</f>
        <v>38.5</v>
      </c>
      <c r="G303" s="280">
        <v>21</v>
      </c>
      <c r="H303" s="280">
        <v>5</v>
      </c>
      <c r="I303" s="280">
        <v>14</v>
      </c>
      <c r="J303" s="280">
        <v>24</v>
      </c>
      <c r="K303" s="278">
        <f>G303+H303+J303</f>
        <v>50</v>
      </c>
      <c r="L303" s="278"/>
      <c r="M303" s="278"/>
      <c r="N303" s="278"/>
      <c r="O303" s="278"/>
      <c r="P303" s="278"/>
      <c r="Q303" s="278"/>
      <c r="R303" s="278"/>
      <c r="S303" s="278">
        <f t="shared" ref="S303:S308" si="54">K303+F303</f>
        <v>88.5</v>
      </c>
    </row>
    <row r="304" spans="1:19" ht="15.5" x14ac:dyDescent="0.35">
      <c r="A304" s="32"/>
      <c r="B304" s="281" t="s">
        <v>71</v>
      </c>
      <c r="C304" s="282"/>
      <c r="D304" s="280"/>
      <c r="E304" s="280"/>
      <c r="F304" s="278">
        <f>C304+D304+E304</f>
        <v>0</v>
      </c>
      <c r="G304" s="280"/>
      <c r="H304" s="280"/>
      <c r="I304" s="280"/>
      <c r="J304" s="280"/>
      <c r="K304" s="278">
        <f>G304+H304+J304</f>
        <v>0</v>
      </c>
      <c r="L304" s="278"/>
      <c r="M304" s="278"/>
      <c r="N304" s="278"/>
      <c r="O304" s="278"/>
      <c r="P304" s="278"/>
      <c r="Q304" s="278"/>
      <c r="R304" s="278"/>
      <c r="S304" s="278">
        <f t="shared" si="54"/>
        <v>0</v>
      </c>
    </row>
    <row r="305" spans="1:19" ht="15.5" x14ac:dyDescent="0.35">
      <c r="A305" s="32"/>
      <c r="B305" s="281" t="s">
        <v>72</v>
      </c>
      <c r="C305" s="282">
        <v>0</v>
      </c>
      <c r="D305" s="280">
        <v>8</v>
      </c>
      <c r="E305" s="280"/>
      <c r="F305" s="278">
        <f t="shared" ref="F305:F311" si="55">C305+D305+E305</f>
        <v>8</v>
      </c>
      <c r="G305" s="280">
        <v>2</v>
      </c>
      <c r="H305" s="280">
        <v>21</v>
      </c>
      <c r="I305" s="280"/>
      <c r="J305" s="280"/>
      <c r="K305" s="278">
        <v>0</v>
      </c>
      <c r="L305" s="278"/>
      <c r="M305" s="278"/>
      <c r="N305" s="278"/>
      <c r="O305" s="278"/>
      <c r="P305" s="278"/>
      <c r="Q305" s="278"/>
      <c r="R305" s="278"/>
      <c r="S305" s="278">
        <f t="shared" si="54"/>
        <v>8</v>
      </c>
    </row>
    <row r="306" spans="1:19" x14ac:dyDescent="0.35">
      <c r="A306" s="32"/>
      <c r="B306" s="283" t="s">
        <v>73</v>
      </c>
      <c r="C306" s="280">
        <v>4</v>
      </c>
      <c r="D306" s="280">
        <v>5</v>
      </c>
      <c r="E306" s="280"/>
      <c r="F306" s="278">
        <f t="shared" si="55"/>
        <v>9</v>
      </c>
      <c r="G306" s="280"/>
      <c r="H306" s="280"/>
      <c r="I306" s="280"/>
      <c r="J306" s="280"/>
      <c r="K306" s="278">
        <f>G306+H306+J306</f>
        <v>0</v>
      </c>
      <c r="L306" s="278"/>
      <c r="M306" s="278"/>
      <c r="N306" s="278"/>
      <c r="O306" s="278"/>
      <c r="P306" s="278"/>
      <c r="Q306" s="278"/>
      <c r="R306" s="278"/>
      <c r="S306" s="278">
        <f t="shared" si="54"/>
        <v>9</v>
      </c>
    </row>
    <row r="307" spans="1:19" x14ac:dyDescent="0.35">
      <c r="A307" s="32"/>
      <c r="B307" s="283" t="s">
        <v>74</v>
      </c>
      <c r="C307" s="280"/>
      <c r="D307" s="280"/>
      <c r="E307" s="280">
        <v>15</v>
      </c>
      <c r="F307" s="278">
        <f t="shared" si="55"/>
        <v>15</v>
      </c>
      <c r="G307" s="280"/>
      <c r="H307" s="280"/>
      <c r="I307" s="280"/>
      <c r="J307" s="280"/>
      <c r="K307" s="278">
        <f>G307+H307+J307</f>
        <v>0</v>
      </c>
      <c r="L307" s="278"/>
      <c r="M307" s="278"/>
      <c r="N307" s="278"/>
      <c r="O307" s="278"/>
      <c r="P307" s="278"/>
      <c r="Q307" s="278"/>
      <c r="R307" s="278"/>
      <c r="S307" s="278">
        <f t="shared" si="54"/>
        <v>15</v>
      </c>
    </row>
    <row r="308" spans="1:19" x14ac:dyDescent="0.35">
      <c r="A308" s="32"/>
      <c r="B308" s="283" t="s">
        <v>75</v>
      </c>
      <c r="C308" s="280">
        <v>2</v>
      </c>
      <c r="D308" s="280">
        <v>0</v>
      </c>
      <c r="E308" s="280">
        <v>4</v>
      </c>
      <c r="F308" s="278">
        <v>2</v>
      </c>
      <c r="G308" s="280">
        <v>7</v>
      </c>
      <c r="H308" s="280">
        <v>12</v>
      </c>
      <c r="I308" s="280">
        <v>7</v>
      </c>
      <c r="J308" s="280">
        <v>11</v>
      </c>
      <c r="K308" s="278">
        <f>G308+H308+J308</f>
        <v>30</v>
      </c>
      <c r="L308" s="278"/>
      <c r="M308" s="278"/>
      <c r="N308" s="278"/>
      <c r="O308" s="278"/>
      <c r="P308" s="278"/>
      <c r="Q308" s="278"/>
      <c r="R308" s="278"/>
      <c r="S308" s="278">
        <f t="shared" si="54"/>
        <v>32</v>
      </c>
    </row>
    <row r="309" spans="1:19" x14ac:dyDescent="0.35">
      <c r="A309" s="32"/>
      <c r="B309" s="283" t="s">
        <v>79</v>
      </c>
      <c r="C309" s="280"/>
      <c r="D309" s="280">
        <v>0</v>
      </c>
      <c r="E309" s="280">
        <v>0</v>
      </c>
      <c r="F309" s="278">
        <f t="shared" si="55"/>
        <v>0</v>
      </c>
      <c r="G309" s="280"/>
      <c r="H309" s="280"/>
      <c r="I309" s="280"/>
      <c r="J309" s="280"/>
      <c r="K309" s="278"/>
      <c r="L309" s="278"/>
      <c r="M309" s="278"/>
      <c r="N309" s="278"/>
      <c r="O309" s="278"/>
      <c r="P309" s="278"/>
      <c r="Q309" s="278"/>
      <c r="R309" s="278"/>
      <c r="S309" s="278"/>
    </row>
    <row r="310" spans="1:19" x14ac:dyDescent="0.35">
      <c r="A310" s="32"/>
      <c r="B310" s="283" t="s">
        <v>76</v>
      </c>
      <c r="C310" s="280"/>
      <c r="D310" s="284"/>
      <c r="E310" s="284"/>
      <c r="F310" s="278">
        <f t="shared" si="55"/>
        <v>0</v>
      </c>
      <c r="G310" s="280"/>
      <c r="H310" s="284"/>
      <c r="I310" s="284">
        <v>0</v>
      </c>
      <c r="J310" s="280">
        <v>0</v>
      </c>
      <c r="K310" s="278">
        <v>0</v>
      </c>
      <c r="L310" s="278"/>
      <c r="M310" s="278"/>
      <c r="N310" s="278"/>
      <c r="O310" s="278"/>
      <c r="P310" s="278"/>
      <c r="Q310" s="278"/>
      <c r="R310" s="278"/>
      <c r="S310" s="278">
        <f>K310+F310</f>
        <v>0</v>
      </c>
    </row>
    <row r="311" spans="1:19" x14ac:dyDescent="0.35">
      <c r="A311" s="32"/>
      <c r="B311" s="283" t="s">
        <v>77</v>
      </c>
      <c r="C311" s="278">
        <f>SUM(C304:C310)</f>
        <v>6</v>
      </c>
      <c r="D311" s="278">
        <f>SUM(D304:D310)</f>
        <v>13</v>
      </c>
      <c r="E311" s="278">
        <f>SUM(E304:E310)</f>
        <v>19</v>
      </c>
      <c r="F311" s="278">
        <f t="shared" si="55"/>
        <v>38</v>
      </c>
      <c r="G311" s="278">
        <f>SUM(G304:G310)</f>
        <v>9</v>
      </c>
      <c r="H311" s="278">
        <f>SUM(H304:H310)</f>
        <v>33</v>
      </c>
      <c r="I311" s="278">
        <f>SUM(I304:I310)</f>
        <v>7</v>
      </c>
      <c r="J311" s="278">
        <f>SUM(J304:J310)</f>
        <v>11</v>
      </c>
      <c r="K311" s="278">
        <f>G311+H311+J311</f>
        <v>53</v>
      </c>
      <c r="L311" s="278"/>
      <c r="M311" s="278"/>
      <c r="N311" s="278"/>
      <c r="O311" s="278"/>
      <c r="P311" s="278"/>
      <c r="Q311" s="278"/>
      <c r="R311" s="278"/>
      <c r="S311" s="278">
        <f>K311+F311</f>
        <v>91</v>
      </c>
    </row>
    <row r="312" spans="1:19" x14ac:dyDescent="0.35">
      <c r="A312" s="32"/>
      <c r="B312" s="277" t="s">
        <v>78</v>
      </c>
      <c r="C312" s="278">
        <f>((C303*7)-C311)*C302</f>
        <v>16576</v>
      </c>
      <c r="D312" s="278">
        <f>((D303*7)-D311)*D302</f>
        <v>1012</v>
      </c>
      <c r="E312" s="278">
        <f>((E303*7)-E311)*E302</f>
        <v>2029.5</v>
      </c>
      <c r="F312" s="278">
        <f>C312+D312+E312</f>
        <v>19617.5</v>
      </c>
      <c r="G312" s="278">
        <f>((G303*7)-G311)*G302</f>
        <v>4140</v>
      </c>
      <c r="H312" s="285">
        <f>((H303*7)-H311)*H302</f>
        <v>96</v>
      </c>
      <c r="I312" s="285">
        <f>((I303*7)-I311)*I302</f>
        <v>1365</v>
      </c>
      <c r="J312" s="278">
        <f>((J303*7)-J311)*J302</f>
        <v>18840</v>
      </c>
      <c r="K312" s="285">
        <f>SUM(G312:J312)</f>
        <v>24441</v>
      </c>
      <c r="L312" s="285">
        <v>186</v>
      </c>
      <c r="M312" s="285">
        <v>0</v>
      </c>
      <c r="N312" s="285">
        <v>47</v>
      </c>
      <c r="O312" s="285">
        <v>104</v>
      </c>
      <c r="P312" s="285"/>
      <c r="Q312" s="285"/>
      <c r="R312" s="285">
        <v>2776</v>
      </c>
      <c r="S312" s="286">
        <f>K312+F312+M312+L312+N312+R312+O312</f>
        <v>47171.5</v>
      </c>
    </row>
    <row r="314" spans="1:19" x14ac:dyDescent="0.35">
      <c r="A314" s="32" t="s">
        <v>1052</v>
      </c>
      <c r="B314" s="32"/>
      <c r="C314" s="32"/>
      <c r="D314" s="32"/>
      <c r="F314" s="32"/>
      <c r="G314" s="32"/>
      <c r="H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</row>
    <row r="315" spans="1:19" x14ac:dyDescent="0.35">
      <c r="A315" s="32"/>
      <c r="B315" s="266" t="s">
        <v>68</v>
      </c>
      <c r="C315" s="267">
        <f>C317*C318*7</f>
        <v>17248</v>
      </c>
      <c r="D315" s="268">
        <f>D317*D318*7</f>
        <v>1610</v>
      </c>
      <c r="E315" s="268">
        <f>E317*E318*7</f>
        <v>2656.5</v>
      </c>
      <c r="F315" s="268">
        <f>C315+D315</f>
        <v>18858</v>
      </c>
      <c r="G315" s="269">
        <f>G317*G318*7</f>
        <v>4410</v>
      </c>
      <c r="H315" s="270">
        <f>H317*H318*7</f>
        <v>1680</v>
      </c>
      <c r="I315" s="270">
        <f>I317*I318*7</f>
        <v>1470</v>
      </c>
      <c r="J315" s="270">
        <f>J317*J318*7</f>
        <v>20160</v>
      </c>
      <c r="K315" s="270">
        <f>G315+H315+J315</f>
        <v>26250</v>
      </c>
      <c r="L315" s="270"/>
      <c r="M315" s="270"/>
      <c r="N315" s="270"/>
      <c r="O315" s="270"/>
      <c r="P315" s="270"/>
      <c r="Q315" s="270"/>
      <c r="R315" s="270"/>
      <c r="S315" s="270">
        <f>K315+F315</f>
        <v>45108</v>
      </c>
    </row>
    <row r="316" spans="1:19" x14ac:dyDescent="0.35">
      <c r="A316" s="32"/>
      <c r="B316" s="271" t="s">
        <v>69</v>
      </c>
      <c r="C316" s="272" t="s">
        <v>14</v>
      </c>
      <c r="D316" s="272" t="s">
        <v>6</v>
      </c>
      <c r="E316" s="272" t="s">
        <v>110</v>
      </c>
      <c r="F316" s="273" t="s">
        <v>8</v>
      </c>
      <c r="G316" s="274" t="s">
        <v>3</v>
      </c>
      <c r="H316" s="274" t="s">
        <v>2</v>
      </c>
      <c r="I316" s="274" t="s">
        <v>100</v>
      </c>
      <c r="J316" s="274" t="s">
        <v>4</v>
      </c>
      <c r="K316" s="275" t="s">
        <v>5</v>
      </c>
      <c r="L316" s="276" t="s">
        <v>115</v>
      </c>
      <c r="M316" s="276" t="s">
        <v>113</v>
      </c>
      <c r="N316" s="276" t="s">
        <v>116</v>
      </c>
      <c r="O316" s="276" t="s">
        <v>124</v>
      </c>
      <c r="P316" s="276"/>
      <c r="Q316" s="276"/>
      <c r="R316" s="276" t="s">
        <v>125</v>
      </c>
      <c r="S316" s="273"/>
    </row>
    <row r="317" spans="1:19" ht="15.5" x14ac:dyDescent="0.35">
      <c r="A317" s="32"/>
      <c r="B317" s="277" t="s">
        <v>111</v>
      </c>
      <c r="C317" s="278">
        <f>60+36+16</f>
        <v>112</v>
      </c>
      <c r="D317" s="279">
        <v>46</v>
      </c>
      <c r="E317" s="279">
        <v>33</v>
      </c>
      <c r="F317" s="278">
        <f t="shared" ref="F317:F322" si="56">C317+D317+E317</f>
        <v>191</v>
      </c>
      <c r="G317" s="280">
        <v>30</v>
      </c>
      <c r="H317" s="280">
        <v>48</v>
      </c>
      <c r="I317" s="280">
        <v>15</v>
      </c>
      <c r="J317" s="280">
        <v>120</v>
      </c>
      <c r="K317" s="278">
        <f>G317+H317+J317</f>
        <v>198</v>
      </c>
      <c r="L317" s="278"/>
      <c r="M317" s="278"/>
      <c r="N317" s="278"/>
      <c r="O317" s="278"/>
      <c r="P317" s="278"/>
      <c r="Q317" s="278"/>
      <c r="R317" s="278"/>
      <c r="S317" s="280"/>
    </row>
    <row r="318" spans="1:19" ht="15.5" x14ac:dyDescent="0.35">
      <c r="A318" s="32"/>
      <c r="B318" s="277" t="s">
        <v>70</v>
      </c>
      <c r="C318" s="278">
        <v>22</v>
      </c>
      <c r="D318" s="279">
        <v>5</v>
      </c>
      <c r="E318" s="279">
        <v>11.5</v>
      </c>
      <c r="F318" s="278">
        <f t="shared" si="56"/>
        <v>38.5</v>
      </c>
      <c r="G318" s="280">
        <v>21</v>
      </c>
      <c r="H318" s="280">
        <v>5</v>
      </c>
      <c r="I318" s="280">
        <v>14</v>
      </c>
      <c r="J318" s="280">
        <v>24</v>
      </c>
      <c r="K318" s="278">
        <f>G318+H318+J318</f>
        <v>50</v>
      </c>
      <c r="L318" s="278"/>
      <c r="M318" s="278"/>
      <c r="N318" s="278"/>
      <c r="O318" s="278"/>
      <c r="P318" s="278"/>
      <c r="Q318" s="278"/>
      <c r="R318" s="278"/>
      <c r="S318" s="278">
        <f t="shared" ref="S318:S323" si="57">K318+F318</f>
        <v>88.5</v>
      </c>
    </row>
    <row r="319" spans="1:19" ht="15.5" x14ac:dyDescent="0.35">
      <c r="A319" s="32"/>
      <c r="B319" s="281" t="s">
        <v>71</v>
      </c>
      <c r="C319" s="282"/>
      <c r="D319" s="280"/>
      <c r="E319" s="280"/>
      <c r="F319" s="278">
        <f t="shared" si="56"/>
        <v>0</v>
      </c>
      <c r="G319" s="280"/>
      <c r="H319" s="280"/>
      <c r="I319" s="280"/>
      <c r="J319" s="280"/>
      <c r="K319" s="278">
        <f>G319+H319+J319</f>
        <v>0</v>
      </c>
      <c r="L319" s="278"/>
      <c r="M319" s="278"/>
      <c r="N319" s="278"/>
      <c r="O319" s="278"/>
      <c r="P319" s="278"/>
      <c r="Q319" s="278"/>
      <c r="R319" s="278"/>
      <c r="S319" s="278">
        <f t="shared" si="57"/>
        <v>0</v>
      </c>
    </row>
    <row r="320" spans="1:19" ht="15.5" x14ac:dyDescent="0.35">
      <c r="A320" s="32"/>
      <c r="B320" s="281" t="s">
        <v>72</v>
      </c>
      <c r="C320" s="282">
        <v>0</v>
      </c>
      <c r="D320" s="280">
        <v>0</v>
      </c>
      <c r="E320" s="280"/>
      <c r="F320" s="278">
        <f t="shared" si="56"/>
        <v>0</v>
      </c>
      <c r="G320" s="280">
        <v>2</v>
      </c>
      <c r="H320" s="280">
        <v>21</v>
      </c>
      <c r="I320" s="280"/>
      <c r="J320" s="280"/>
      <c r="K320" s="278">
        <v>0</v>
      </c>
      <c r="L320" s="278"/>
      <c r="M320" s="278"/>
      <c r="N320" s="278"/>
      <c r="O320" s="278"/>
      <c r="P320" s="278"/>
      <c r="Q320" s="278"/>
      <c r="R320" s="278"/>
      <c r="S320" s="278">
        <f t="shared" si="57"/>
        <v>0</v>
      </c>
    </row>
    <row r="321" spans="1:19" x14ac:dyDescent="0.35">
      <c r="A321" s="32"/>
      <c r="B321" s="283" t="s">
        <v>73</v>
      </c>
      <c r="C321" s="280">
        <v>4</v>
      </c>
      <c r="D321" s="280">
        <v>5</v>
      </c>
      <c r="E321" s="280"/>
      <c r="F321" s="278">
        <f t="shared" si="56"/>
        <v>9</v>
      </c>
      <c r="G321" s="280"/>
      <c r="H321" s="280"/>
      <c r="I321" s="280"/>
      <c r="J321" s="280"/>
      <c r="K321" s="278">
        <f>G321+H321+J321</f>
        <v>0</v>
      </c>
      <c r="L321" s="278"/>
      <c r="M321" s="278"/>
      <c r="N321" s="278"/>
      <c r="O321" s="278"/>
      <c r="P321" s="278"/>
      <c r="Q321" s="278"/>
      <c r="R321" s="278"/>
      <c r="S321" s="278">
        <f t="shared" si="57"/>
        <v>9</v>
      </c>
    </row>
    <row r="322" spans="1:19" x14ac:dyDescent="0.35">
      <c r="A322" s="32"/>
      <c r="B322" s="283" t="s">
        <v>74</v>
      </c>
      <c r="C322" s="280"/>
      <c r="D322" s="280"/>
      <c r="E322" s="280">
        <v>15</v>
      </c>
      <c r="F322" s="278">
        <f t="shared" si="56"/>
        <v>15</v>
      </c>
      <c r="G322" s="280"/>
      <c r="H322" s="280"/>
      <c r="I322" s="280"/>
      <c r="J322" s="280"/>
      <c r="K322" s="278">
        <f>G322+H322+J322</f>
        <v>0</v>
      </c>
      <c r="L322" s="278"/>
      <c r="M322" s="278"/>
      <c r="N322" s="278"/>
      <c r="O322" s="278"/>
      <c r="P322" s="278"/>
      <c r="Q322" s="278"/>
      <c r="R322" s="278"/>
      <c r="S322" s="278">
        <f t="shared" si="57"/>
        <v>15</v>
      </c>
    </row>
    <row r="323" spans="1:19" x14ac:dyDescent="0.35">
      <c r="A323" s="32"/>
      <c r="B323" s="283" t="s">
        <v>75</v>
      </c>
      <c r="C323" s="280">
        <v>3</v>
      </c>
      <c r="D323" s="280">
        <v>0</v>
      </c>
      <c r="E323" s="280">
        <v>47</v>
      </c>
      <c r="F323" s="278">
        <v>2</v>
      </c>
      <c r="G323" s="280">
        <v>7</v>
      </c>
      <c r="H323" s="280">
        <v>12</v>
      </c>
      <c r="I323" s="280">
        <v>7</v>
      </c>
      <c r="J323" s="280">
        <v>25</v>
      </c>
      <c r="K323" s="278">
        <f>G323+H323+J323</f>
        <v>44</v>
      </c>
      <c r="L323" s="278"/>
      <c r="M323" s="278"/>
      <c r="N323" s="278"/>
      <c r="O323" s="278"/>
      <c r="P323" s="278"/>
      <c r="Q323" s="278"/>
      <c r="R323" s="278"/>
      <c r="S323" s="278">
        <f t="shared" si="57"/>
        <v>46</v>
      </c>
    </row>
    <row r="324" spans="1:19" x14ac:dyDescent="0.35">
      <c r="A324" s="32"/>
      <c r="B324" s="283" t="s">
        <v>79</v>
      </c>
      <c r="C324" s="280"/>
      <c r="D324" s="280">
        <v>0</v>
      </c>
      <c r="E324" s="280">
        <v>0</v>
      </c>
      <c r="F324" s="278">
        <f>C324+D324+E324</f>
        <v>0</v>
      </c>
      <c r="G324" s="280"/>
      <c r="H324" s="280"/>
      <c r="I324" s="280"/>
      <c r="J324" s="280"/>
      <c r="K324" s="278"/>
      <c r="L324" s="278"/>
      <c r="M324" s="278"/>
      <c r="N324" s="278"/>
      <c r="O324" s="278"/>
      <c r="P324" s="278"/>
      <c r="Q324" s="278"/>
      <c r="R324" s="278"/>
      <c r="S324" s="278"/>
    </row>
    <row r="325" spans="1:19" x14ac:dyDescent="0.35">
      <c r="A325" s="32"/>
      <c r="B325" s="283" t="s">
        <v>76</v>
      </c>
      <c r="C325" s="280">
        <v>0</v>
      </c>
      <c r="D325" s="284"/>
      <c r="E325" s="284"/>
      <c r="F325" s="278">
        <f>C325+D325+E325</f>
        <v>0</v>
      </c>
      <c r="G325" s="280">
        <v>72</v>
      </c>
      <c r="H325" s="284"/>
      <c r="I325" s="284">
        <v>0</v>
      </c>
      <c r="J325" s="280">
        <v>0</v>
      </c>
      <c r="K325" s="278">
        <v>0</v>
      </c>
      <c r="L325" s="278"/>
      <c r="M325" s="278"/>
      <c r="N325" s="278"/>
      <c r="O325" s="278"/>
      <c r="P325" s="278"/>
      <c r="Q325" s="278"/>
      <c r="R325" s="278"/>
      <c r="S325" s="278">
        <f>K325+F325</f>
        <v>0</v>
      </c>
    </row>
    <row r="326" spans="1:19" x14ac:dyDescent="0.35">
      <c r="A326" s="32"/>
      <c r="B326" s="283" t="s">
        <v>77</v>
      </c>
      <c r="C326" s="278">
        <f>SUM(C319:C325)</f>
        <v>7</v>
      </c>
      <c r="D326" s="278">
        <f>SUM(D319:D325)</f>
        <v>5</v>
      </c>
      <c r="E326" s="278">
        <f>SUM(E319:E325)</f>
        <v>62</v>
      </c>
      <c r="F326" s="278">
        <f>C326+D326+E326</f>
        <v>74</v>
      </c>
      <c r="G326" s="278">
        <f>SUM(G319:G325)</f>
        <v>81</v>
      </c>
      <c r="H326" s="278">
        <f>SUM(H319:H325)</f>
        <v>33</v>
      </c>
      <c r="I326" s="278">
        <f>SUM(I319:I325)</f>
        <v>7</v>
      </c>
      <c r="J326" s="278">
        <f>SUM(J319:J325)</f>
        <v>25</v>
      </c>
      <c r="K326" s="278">
        <f>G326+H326+J326</f>
        <v>139</v>
      </c>
      <c r="L326" s="278"/>
      <c r="M326" s="278"/>
      <c r="N326" s="278"/>
      <c r="O326" s="278"/>
      <c r="P326" s="278"/>
      <c r="Q326" s="278"/>
      <c r="R326" s="278"/>
      <c r="S326" s="278">
        <f>K326+F326</f>
        <v>213</v>
      </c>
    </row>
    <row r="327" spans="1:19" x14ac:dyDescent="0.35">
      <c r="A327" s="32"/>
      <c r="B327" s="277" t="s">
        <v>78</v>
      </c>
      <c r="C327" s="278">
        <f>((C318*7)-C326)*C317</f>
        <v>16464</v>
      </c>
      <c r="D327" s="278">
        <f>((D318*7)-D326)*D317</f>
        <v>1380</v>
      </c>
      <c r="E327" s="278">
        <f>((E318*7)-E326)*E317</f>
        <v>610.5</v>
      </c>
      <c r="F327" s="278">
        <f>C327+D327+E327</f>
        <v>18454.5</v>
      </c>
      <c r="G327" s="278">
        <f>((G318*7)-G326)*G317</f>
        <v>1980</v>
      </c>
      <c r="H327" s="285">
        <f>((H318*7)-H326)*H317</f>
        <v>96</v>
      </c>
      <c r="I327" s="285">
        <f>((I318*7)-I326)*I317</f>
        <v>1365</v>
      </c>
      <c r="J327" s="278">
        <f>((J318*7)-J326)*J317</f>
        <v>17160</v>
      </c>
      <c r="K327" s="285">
        <f>SUM(G327:J327)</f>
        <v>20601</v>
      </c>
      <c r="L327" s="285">
        <v>186</v>
      </c>
      <c r="M327" s="285">
        <v>0</v>
      </c>
      <c r="N327" s="285">
        <v>47</v>
      </c>
      <c r="O327" s="285">
        <v>104</v>
      </c>
      <c r="P327" s="285"/>
      <c r="Q327" s="285"/>
      <c r="R327" s="285">
        <v>2776</v>
      </c>
      <c r="S327" s="286">
        <f>K327+F327+M327+L327+N327+R327+O327</f>
        <v>42168.5</v>
      </c>
    </row>
    <row r="329" spans="1:19" x14ac:dyDescent="0.35">
      <c r="A329" s="32" t="s">
        <v>1058</v>
      </c>
      <c r="B329" s="32"/>
      <c r="C329" s="32"/>
      <c r="D329" s="32"/>
      <c r="F329" s="32"/>
      <c r="G329" s="32"/>
      <c r="H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</row>
    <row r="330" spans="1:19" x14ac:dyDescent="0.35">
      <c r="A330" s="32"/>
      <c r="B330" s="266" t="s">
        <v>68</v>
      </c>
      <c r="C330" s="267">
        <f>C332*C333*7</f>
        <v>17248</v>
      </c>
      <c r="D330" s="268">
        <f>D332*D333*7</f>
        <v>1610</v>
      </c>
      <c r="E330" s="268">
        <f>E332*E333*7</f>
        <v>2656.5</v>
      </c>
      <c r="F330" s="268">
        <f>C330+D330</f>
        <v>18858</v>
      </c>
      <c r="G330" s="269">
        <f>G332*G333*7</f>
        <v>4410</v>
      </c>
      <c r="H330" s="270">
        <f>H332*H333*7</f>
        <v>1680</v>
      </c>
      <c r="I330" s="270">
        <f>I332*I333*7</f>
        <v>1470</v>
      </c>
      <c r="J330" s="270">
        <f>J332*J333*7</f>
        <v>20160</v>
      </c>
      <c r="K330" s="270">
        <f>G330+H330+J330</f>
        <v>26250</v>
      </c>
      <c r="L330" s="270"/>
      <c r="M330" s="270"/>
      <c r="N330" s="270"/>
      <c r="O330" s="270"/>
      <c r="P330" s="270"/>
      <c r="Q330" s="270"/>
      <c r="R330" s="270"/>
      <c r="S330" s="270">
        <f>K330+F330</f>
        <v>45108</v>
      </c>
    </row>
    <row r="331" spans="1:19" x14ac:dyDescent="0.35">
      <c r="A331" s="32"/>
      <c r="B331" s="271" t="s">
        <v>69</v>
      </c>
      <c r="C331" s="272" t="s">
        <v>14</v>
      </c>
      <c r="D331" s="272" t="s">
        <v>6</v>
      </c>
      <c r="E331" s="272" t="s">
        <v>110</v>
      </c>
      <c r="F331" s="273" t="s">
        <v>8</v>
      </c>
      <c r="G331" s="274" t="s">
        <v>3</v>
      </c>
      <c r="H331" s="274" t="s">
        <v>2</v>
      </c>
      <c r="I331" s="274" t="s">
        <v>100</v>
      </c>
      <c r="J331" s="274" t="s">
        <v>4</v>
      </c>
      <c r="K331" s="275" t="s">
        <v>5</v>
      </c>
      <c r="L331" s="276" t="s">
        <v>115</v>
      </c>
      <c r="M331" s="276" t="s">
        <v>113</v>
      </c>
      <c r="N331" s="276" t="s">
        <v>116</v>
      </c>
      <c r="O331" s="276" t="s">
        <v>124</v>
      </c>
      <c r="P331" s="276"/>
      <c r="Q331" s="276"/>
      <c r="R331" s="276" t="s">
        <v>125</v>
      </c>
      <c r="S331" s="273"/>
    </row>
    <row r="332" spans="1:19" ht="15.5" x14ac:dyDescent="0.35">
      <c r="A332" s="32"/>
      <c r="B332" s="277" t="s">
        <v>111</v>
      </c>
      <c r="C332" s="278">
        <f>60+36+16</f>
        <v>112</v>
      </c>
      <c r="D332" s="279">
        <v>46</v>
      </c>
      <c r="E332" s="279">
        <v>33</v>
      </c>
      <c r="F332" s="278">
        <f t="shared" ref="F332:F337" si="58">C332+D332+E332</f>
        <v>191</v>
      </c>
      <c r="G332" s="280">
        <v>30</v>
      </c>
      <c r="H332" s="280">
        <v>48</v>
      </c>
      <c r="I332" s="280">
        <v>15</v>
      </c>
      <c r="J332" s="280">
        <v>120</v>
      </c>
      <c r="K332" s="278">
        <f>G332+H332+J332</f>
        <v>198</v>
      </c>
      <c r="L332" s="278"/>
      <c r="M332" s="278"/>
      <c r="N332" s="278"/>
      <c r="O332" s="278"/>
      <c r="P332" s="278"/>
      <c r="Q332" s="278"/>
      <c r="R332" s="278"/>
      <c r="S332" s="280"/>
    </row>
    <row r="333" spans="1:19" ht="15.5" x14ac:dyDescent="0.35">
      <c r="A333" s="32"/>
      <c r="B333" s="277" t="s">
        <v>70</v>
      </c>
      <c r="C333" s="278">
        <v>22</v>
      </c>
      <c r="D333" s="279">
        <v>5</v>
      </c>
      <c r="E333" s="279">
        <v>11.5</v>
      </c>
      <c r="F333" s="278">
        <f t="shared" si="58"/>
        <v>38.5</v>
      </c>
      <c r="G333" s="280">
        <v>21</v>
      </c>
      <c r="H333" s="280">
        <v>5</v>
      </c>
      <c r="I333" s="280">
        <v>14</v>
      </c>
      <c r="J333" s="280">
        <v>24</v>
      </c>
      <c r="K333" s="278">
        <f>G333+H333+J333</f>
        <v>50</v>
      </c>
      <c r="L333" s="278"/>
      <c r="M333" s="278"/>
      <c r="N333" s="278"/>
      <c r="O333" s="278"/>
      <c r="P333" s="278"/>
      <c r="Q333" s="278"/>
      <c r="R333" s="278"/>
      <c r="S333" s="278">
        <f t="shared" ref="S333:S338" si="59">K333+F333</f>
        <v>88.5</v>
      </c>
    </row>
    <row r="334" spans="1:19" ht="15.5" x14ac:dyDescent="0.35">
      <c r="A334" s="32"/>
      <c r="B334" s="281" t="s">
        <v>71</v>
      </c>
      <c r="C334" s="282"/>
      <c r="D334" s="280"/>
      <c r="E334" s="280"/>
      <c r="F334" s="278">
        <f t="shared" si="58"/>
        <v>0</v>
      </c>
      <c r="G334" s="280"/>
      <c r="H334" s="280"/>
      <c r="I334" s="280"/>
      <c r="J334" s="280"/>
      <c r="K334" s="278">
        <f>G334+H334+J334</f>
        <v>0</v>
      </c>
      <c r="L334" s="278"/>
      <c r="M334" s="278"/>
      <c r="N334" s="278"/>
      <c r="O334" s="278"/>
      <c r="P334" s="278"/>
      <c r="Q334" s="278"/>
      <c r="R334" s="278"/>
      <c r="S334" s="278">
        <f t="shared" si="59"/>
        <v>0</v>
      </c>
    </row>
    <row r="335" spans="1:19" ht="15.5" x14ac:dyDescent="0.35">
      <c r="A335" s="32"/>
      <c r="B335" s="281" t="s">
        <v>72</v>
      </c>
      <c r="C335" s="282">
        <v>0</v>
      </c>
      <c r="D335" s="280">
        <v>0</v>
      </c>
      <c r="E335" s="280"/>
      <c r="F335" s="278">
        <f t="shared" si="58"/>
        <v>0</v>
      </c>
      <c r="G335" s="280">
        <v>2</v>
      </c>
      <c r="H335" s="280">
        <v>0</v>
      </c>
      <c r="I335" s="280"/>
      <c r="J335" s="280"/>
      <c r="K335" s="278">
        <v>0</v>
      </c>
      <c r="L335" s="278"/>
      <c r="M335" s="278"/>
      <c r="N335" s="278"/>
      <c r="O335" s="278"/>
      <c r="P335" s="278"/>
      <c r="Q335" s="278"/>
      <c r="R335" s="278"/>
      <c r="S335" s="278">
        <f t="shared" si="59"/>
        <v>0</v>
      </c>
    </row>
    <row r="336" spans="1:19" x14ac:dyDescent="0.35">
      <c r="A336" s="32"/>
      <c r="B336" s="283" t="s">
        <v>73</v>
      </c>
      <c r="C336" s="280">
        <v>4</v>
      </c>
      <c r="D336" s="280">
        <v>5</v>
      </c>
      <c r="E336" s="280"/>
      <c r="F336" s="278">
        <f t="shared" si="58"/>
        <v>9</v>
      </c>
      <c r="G336" s="280"/>
      <c r="H336" s="280"/>
      <c r="I336" s="280"/>
      <c r="J336" s="280"/>
      <c r="K336" s="278">
        <f>G336+H336+J336</f>
        <v>0</v>
      </c>
      <c r="L336" s="278"/>
      <c r="M336" s="278"/>
      <c r="N336" s="278"/>
      <c r="O336" s="278"/>
      <c r="P336" s="278"/>
      <c r="Q336" s="278"/>
      <c r="R336" s="278"/>
      <c r="S336" s="278">
        <f t="shared" si="59"/>
        <v>9</v>
      </c>
    </row>
    <row r="337" spans="1:19" x14ac:dyDescent="0.35">
      <c r="A337" s="32"/>
      <c r="B337" s="283" t="s">
        <v>74</v>
      </c>
      <c r="C337" s="280">
        <v>2</v>
      </c>
      <c r="D337" s="280"/>
      <c r="E337" s="280">
        <v>18</v>
      </c>
      <c r="F337" s="278">
        <f t="shared" si="58"/>
        <v>20</v>
      </c>
      <c r="G337" s="280"/>
      <c r="H337" s="280"/>
      <c r="I337" s="280"/>
      <c r="J337" s="280"/>
      <c r="K337" s="278">
        <f>G337+H337+J337</f>
        <v>0</v>
      </c>
      <c r="L337" s="278"/>
      <c r="M337" s="278"/>
      <c r="N337" s="278"/>
      <c r="O337" s="278"/>
      <c r="P337" s="278"/>
      <c r="Q337" s="278"/>
      <c r="R337" s="278"/>
      <c r="S337" s="278">
        <f t="shared" si="59"/>
        <v>20</v>
      </c>
    </row>
    <row r="338" spans="1:19" x14ac:dyDescent="0.35">
      <c r="A338" s="32"/>
      <c r="B338" s="283" t="s">
        <v>75</v>
      </c>
      <c r="C338" s="280">
        <v>0</v>
      </c>
      <c r="D338" s="280">
        <v>0</v>
      </c>
      <c r="E338" s="280">
        <v>0</v>
      </c>
      <c r="F338" s="278">
        <v>2</v>
      </c>
      <c r="G338" s="280">
        <v>0</v>
      </c>
      <c r="H338" s="280">
        <v>0</v>
      </c>
      <c r="I338" s="280">
        <v>0</v>
      </c>
      <c r="J338" s="280">
        <v>0</v>
      </c>
      <c r="K338" s="278">
        <f>G338+H338+J338</f>
        <v>0</v>
      </c>
      <c r="L338" s="278"/>
      <c r="M338" s="278"/>
      <c r="N338" s="278"/>
      <c r="O338" s="278"/>
      <c r="P338" s="278"/>
      <c r="Q338" s="278"/>
      <c r="R338" s="278"/>
      <c r="S338" s="278">
        <f t="shared" si="59"/>
        <v>2</v>
      </c>
    </row>
    <row r="339" spans="1:19" x14ac:dyDescent="0.35">
      <c r="A339" s="32"/>
      <c r="B339" s="283" t="s">
        <v>79</v>
      </c>
      <c r="C339" s="280"/>
      <c r="D339" s="280">
        <v>0</v>
      </c>
      <c r="E339" s="280">
        <v>0</v>
      </c>
      <c r="F339" s="278">
        <f>C339+D339+E339</f>
        <v>0</v>
      </c>
      <c r="G339" s="280"/>
      <c r="H339" s="280"/>
      <c r="I339" s="280"/>
      <c r="J339" s="280"/>
      <c r="K339" s="278"/>
      <c r="L339" s="278"/>
      <c r="M339" s="278"/>
      <c r="N339" s="278"/>
      <c r="O339" s="278"/>
      <c r="P339" s="278"/>
      <c r="Q339" s="278"/>
      <c r="R339" s="278"/>
      <c r="S339" s="278"/>
    </row>
    <row r="340" spans="1:19" x14ac:dyDescent="0.35">
      <c r="A340" s="32"/>
      <c r="B340" s="283" t="s">
        <v>76</v>
      </c>
      <c r="C340" s="280">
        <v>0</v>
      </c>
      <c r="D340" s="284"/>
      <c r="E340" s="284"/>
      <c r="F340" s="278">
        <f>C340+D340+E340</f>
        <v>0</v>
      </c>
      <c r="G340" s="280">
        <v>0</v>
      </c>
      <c r="H340" s="284"/>
      <c r="I340" s="284">
        <v>96</v>
      </c>
      <c r="J340" s="280">
        <v>0</v>
      </c>
      <c r="K340" s="278">
        <v>0</v>
      </c>
      <c r="L340" s="278"/>
      <c r="M340" s="278"/>
      <c r="N340" s="278"/>
      <c r="O340" s="278"/>
      <c r="P340" s="278"/>
      <c r="Q340" s="278"/>
      <c r="R340" s="278"/>
      <c r="S340" s="278">
        <f>K340+F340</f>
        <v>0</v>
      </c>
    </row>
    <row r="341" spans="1:19" x14ac:dyDescent="0.35">
      <c r="A341" s="32"/>
      <c r="B341" s="283" t="s">
        <v>77</v>
      </c>
      <c r="C341" s="278">
        <f>SUM(C334:C340)</f>
        <v>6</v>
      </c>
      <c r="D341" s="278">
        <f>SUM(D334:D340)</f>
        <v>5</v>
      </c>
      <c r="E341" s="278">
        <f>SUM(E334:E340)</f>
        <v>18</v>
      </c>
      <c r="F341" s="278">
        <f>C341+D341+E341</f>
        <v>29</v>
      </c>
      <c r="G341" s="278">
        <f>SUM(G334:G340)</f>
        <v>2</v>
      </c>
      <c r="H341" s="278">
        <f>SUM(H334:H340)</f>
        <v>0</v>
      </c>
      <c r="I341" s="278">
        <f>SUM(I334:I340)</f>
        <v>96</v>
      </c>
      <c r="J341" s="278">
        <f>SUM(J334:J340)</f>
        <v>0</v>
      </c>
      <c r="K341" s="278">
        <f>G341+H341+J341</f>
        <v>2</v>
      </c>
      <c r="L341" s="278"/>
      <c r="M341" s="278"/>
      <c r="N341" s="278"/>
      <c r="O341" s="278"/>
      <c r="P341" s="278"/>
      <c r="Q341" s="278"/>
      <c r="R341" s="278"/>
      <c r="S341" s="278">
        <f>K341+F341</f>
        <v>31</v>
      </c>
    </row>
    <row r="342" spans="1:19" x14ac:dyDescent="0.35">
      <c r="A342" s="32"/>
      <c r="B342" s="277" t="s">
        <v>78</v>
      </c>
      <c r="C342" s="278">
        <f>((C333*7)-C341)*C332</f>
        <v>16576</v>
      </c>
      <c r="D342" s="278">
        <f>((D333*7)-D341)*D332</f>
        <v>1380</v>
      </c>
      <c r="E342" s="278">
        <f>((E333*7)-E341)*E332</f>
        <v>2062.5</v>
      </c>
      <c r="F342" s="278">
        <f>C342+D342+E342</f>
        <v>20018.5</v>
      </c>
      <c r="G342" s="278">
        <f>((G333*7)-G341)*G332</f>
        <v>4350</v>
      </c>
      <c r="H342" s="285">
        <f>((H333*7)-H341)*H332</f>
        <v>1680</v>
      </c>
      <c r="I342" s="285">
        <f>((I333*7)-I341)*I332</f>
        <v>30</v>
      </c>
      <c r="J342" s="278">
        <f>((J333*7)-J341)*J332</f>
        <v>20160</v>
      </c>
      <c r="K342" s="285">
        <f>SUM(G342:J342)</f>
        <v>26220</v>
      </c>
      <c r="L342" s="285">
        <v>186</v>
      </c>
      <c r="M342" s="285">
        <v>0</v>
      </c>
      <c r="N342" s="285">
        <v>47</v>
      </c>
      <c r="O342" s="285">
        <v>104</v>
      </c>
      <c r="P342" s="285"/>
      <c r="Q342" s="285"/>
      <c r="R342" s="285">
        <v>2776</v>
      </c>
      <c r="S342" s="286">
        <f>K342+F342+M342+L342+N342+R342+O342</f>
        <v>49351.5</v>
      </c>
    </row>
    <row r="344" spans="1:19" x14ac:dyDescent="0.35">
      <c r="A344" s="32" t="s">
        <v>1121</v>
      </c>
      <c r="B344" s="32"/>
      <c r="C344" s="32"/>
      <c r="D344" s="32"/>
      <c r="F344" s="32"/>
      <c r="G344" s="32"/>
      <c r="H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</row>
    <row r="345" spans="1:19" x14ac:dyDescent="0.35">
      <c r="A345" s="32"/>
      <c r="B345" s="266" t="s">
        <v>68</v>
      </c>
      <c r="C345" s="267">
        <f>C347*C348*7</f>
        <v>17248</v>
      </c>
      <c r="D345" s="268">
        <f>D347*D348*7</f>
        <v>1610</v>
      </c>
      <c r="E345" s="268">
        <f>E347*E348*7</f>
        <v>2656.5</v>
      </c>
      <c r="F345" s="268">
        <f>C345+D345</f>
        <v>18858</v>
      </c>
      <c r="G345" s="269">
        <f>G347*G348*7</f>
        <v>4410</v>
      </c>
      <c r="H345" s="270">
        <f>H347*H348*7</f>
        <v>1680</v>
      </c>
      <c r="I345" s="270">
        <f>I347*I348*7</f>
        <v>1470</v>
      </c>
      <c r="J345" s="270">
        <f>J347*J348*7</f>
        <v>20160</v>
      </c>
      <c r="K345" s="270">
        <f>G345+H345+J345</f>
        <v>26250</v>
      </c>
      <c r="L345" s="270"/>
      <c r="M345" s="270"/>
      <c r="N345" s="270"/>
      <c r="O345" s="270"/>
      <c r="P345" s="270"/>
      <c r="Q345" s="270"/>
      <c r="R345" s="270"/>
      <c r="S345" s="270">
        <f>K345+F345</f>
        <v>45108</v>
      </c>
    </row>
    <row r="346" spans="1:19" x14ac:dyDescent="0.35">
      <c r="A346" s="32"/>
      <c r="B346" s="271" t="s">
        <v>69</v>
      </c>
      <c r="C346" s="272" t="s">
        <v>14</v>
      </c>
      <c r="D346" s="272" t="s">
        <v>6</v>
      </c>
      <c r="E346" s="272" t="s">
        <v>110</v>
      </c>
      <c r="F346" s="273" t="s">
        <v>8</v>
      </c>
      <c r="G346" s="274" t="s">
        <v>3</v>
      </c>
      <c r="H346" s="274" t="s">
        <v>2</v>
      </c>
      <c r="I346" s="274" t="s">
        <v>100</v>
      </c>
      <c r="J346" s="274" t="s">
        <v>4</v>
      </c>
      <c r="K346" s="275" t="s">
        <v>5</v>
      </c>
      <c r="L346" s="276" t="s">
        <v>115</v>
      </c>
      <c r="M346" s="276" t="s">
        <v>113</v>
      </c>
      <c r="N346" s="276" t="s">
        <v>116</v>
      </c>
      <c r="O346" s="276" t="s">
        <v>124</v>
      </c>
      <c r="P346" s="276"/>
      <c r="Q346" s="276"/>
      <c r="R346" s="276" t="s">
        <v>125</v>
      </c>
      <c r="S346" s="273"/>
    </row>
    <row r="347" spans="1:19" ht="15.5" x14ac:dyDescent="0.35">
      <c r="A347" s="32"/>
      <c r="B347" s="277" t="s">
        <v>111</v>
      </c>
      <c r="C347" s="278">
        <f>60+36+16</f>
        <v>112</v>
      </c>
      <c r="D347" s="279">
        <v>46</v>
      </c>
      <c r="E347" s="279">
        <v>33</v>
      </c>
      <c r="F347" s="278">
        <f t="shared" ref="F347:F352" si="60">C347+D347+E347</f>
        <v>191</v>
      </c>
      <c r="G347" s="280">
        <v>30</v>
      </c>
      <c r="H347" s="280">
        <v>48</v>
      </c>
      <c r="I347" s="280">
        <v>15</v>
      </c>
      <c r="J347" s="280">
        <v>120</v>
      </c>
      <c r="K347" s="278">
        <f>G347+H347+J347</f>
        <v>198</v>
      </c>
      <c r="L347" s="278"/>
      <c r="M347" s="278"/>
      <c r="N347" s="278"/>
      <c r="O347" s="278"/>
      <c r="P347" s="278"/>
      <c r="Q347" s="278"/>
      <c r="R347" s="278"/>
      <c r="S347" s="280"/>
    </row>
    <row r="348" spans="1:19" ht="15.5" x14ac:dyDescent="0.35">
      <c r="A348" s="32"/>
      <c r="B348" s="277" t="s">
        <v>70</v>
      </c>
      <c r="C348" s="278">
        <v>22</v>
      </c>
      <c r="D348" s="279">
        <v>5</v>
      </c>
      <c r="E348" s="279">
        <v>11.5</v>
      </c>
      <c r="F348" s="278">
        <f t="shared" si="60"/>
        <v>38.5</v>
      </c>
      <c r="G348" s="280">
        <v>21</v>
      </c>
      <c r="H348" s="280">
        <v>5</v>
      </c>
      <c r="I348" s="280">
        <v>14</v>
      </c>
      <c r="J348" s="280">
        <v>24</v>
      </c>
      <c r="K348" s="278">
        <f>G348+H348+J348</f>
        <v>50</v>
      </c>
      <c r="L348" s="278"/>
      <c r="M348" s="278"/>
      <c r="N348" s="278"/>
      <c r="O348" s="278"/>
      <c r="P348" s="278"/>
      <c r="Q348" s="278"/>
      <c r="R348" s="278"/>
      <c r="S348" s="278">
        <f t="shared" ref="S348:S353" si="61">K348+F348</f>
        <v>88.5</v>
      </c>
    </row>
    <row r="349" spans="1:19" ht="15.5" x14ac:dyDescent="0.35">
      <c r="A349" s="32"/>
      <c r="B349" s="281" t="s">
        <v>71</v>
      </c>
      <c r="C349" s="282"/>
      <c r="D349" s="280"/>
      <c r="E349" s="280"/>
      <c r="F349" s="278">
        <f t="shared" si="60"/>
        <v>0</v>
      </c>
      <c r="G349" s="280"/>
      <c r="H349" s="280"/>
      <c r="I349" s="280"/>
      <c r="J349" s="280"/>
      <c r="K349" s="278">
        <f>G349+H349+J349</f>
        <v>0</v>
      </c>
      <c r="L349" s="278"/>
      <c r="M349" s="278"/>
      <c r="N349" s="278"/>
      <c r="O349" s="278"/>
      <c r="P349" s="278"/>
      <c r="Q349" s="278"/>
      <c r="R349" s="278"/>
      <c r="S349" s="278">
        <f t="shared" si="61"/>
        <v>0</v>
      </c>
    </row>
    <row r="350" spans="1:19" ht="15.5" x14ac:dyDescent="0.35">
      <c r="A350" s="32"/>
      <c r="B350" s="281" t="s">
        <v>72</v>
      </c>
      <c r="C350" s="282">
        <v>0</v>
      </c>
      <c r="D350" s="280">
        <v>0</v>
      </c>
      <c r="E350" s="280"/>
      <c r="F350" s="278">
        <f t="shared" si="60"/>
        <v>0</v>
      </c>
      <c r="G350" s="280">
        <v>2</v>
      </c>
      <c r="H350" s="280">
        <v>0</v>
      </c>
      <c r="I350" s="280"/>
      <c r="J350" s="280"/>
      <c r="K350" s="278">
        <v>0</v>
      </c>
      <c r="L350" s="278"/>
      <c r="M350" s="278"/>
      <c r="N350" s="278"/>
      <c r="O350" s="278"/>
      <c r="P350" s="278"/>
      <c r="Q350" s="278"/>
      <c r="R350" s="278"/>
      <c r="S350" s="278">
        <f t="shared" si="61"/>
        <v>0</v>
      </c>
    </row>
    <row r="351" spans="1:19" x14ac:dyDescent="0.35">
      <c r="A351" s="32"/>
      <c r="B351" s="283" t="s">
        <v>73</v>
      </c>
      <c r="C351" s="280"/>
      <c r="D351" s="280"/>
      <c r="E351" s="280"/>
      <c r="F351" s="278">
        <f t="shared" si="60"/>
        <v>0</v>
      </c>
      <c r="G351" s="280"/>
      <c r="H351" s="280"/>
      <c r="I351" s="280"/>
      <c r="J351" s="280"/>
      <c r="K351" s="278">
        <f>G351+H351+J351</f>
        <v>0</v>
      </c>
      <c r="L351" s="278"/>
      <c r="M351" s="278"/>
      <c r="N351" s="278"/>
      <c r="O351" s="278"/>
      <c r="P351" s="278"/>
      <c r="Q351" s="278"/>
      <c r="R351" s="278"/>
      <c r="S351" s="278">
        <f t="shared" si="61"/>
        <v>0</v>
      </c>
    </row>
    <row r="352" spans="1:19" x14ac:dyDescent="0.35">
      <c r="A352" s="32"/>
      <c r="B352" s="283" t="s">
        <v>74</v>
      </c>
      <c r="C352" s="280"/>
      <c r="D352" s="280"/>
      <c r="E352" s="280"/>
      <c r="F352" s="278">
        <f t="shared" si="60"/>
        <v>0</v>
      </c>
      <c r="G352" s="280"/>
      <c r="H352" s="280"/>
      <c r="I352" s="280"/>
      <c r="J352" s="280"/>
      <c r="K352" s="278">
        <f>G352+H352+J352</f>
        <v>0</v>
      </c>
      <c r="L352" s="278"/>
      <c r="M352" s="278"/>
      <c r="N352" s="278"/>
      <c r="O352" s="278"/>
      <c r="P352" s="278"/>
      <c r="Q352" s="278"/>
      <c r="R352" s="278"/>
      <c r="S352" s="278">
        <f t="shared" si="61"/>
        <v>0</v>
      </c>
    </row>
    <row r="353" spans="1:19" x14ac:dyDescent="0.35">
      <c r="A353" s="32"/>
      <c r="B353" s="283" t="s">
        <v>75</v>
      </c>
      <c r="C353" s="280">
        <v>0</v>
      </c>
      <c r="D353" s="280">
        <v>0</v>
      </c>
      <c r="E353" s="280">
        <v>0</v>
      </c>
      <c r="F353" s="278">
        <v>2</v>
      </c>
      <c r="G353" s="280">
        <v>0</v>
      </c>
      <c r="H353" s="280">
        <v>0</v>
      </c>
      <c r="I353" s="280">
        <v>0</v>
      </c>
      <c r="J353" s="280">
        <v>0</v>
      </c>
      <c r="K353" s="278">
        <f>G353+H353+J353</f>
        <v>0</v>
      </c>
      <c r="L353" s="278"/>
      <c r="M353" s="278"/>
      <c r="N353" s="278"/>
      <c r="O353" s="278"/>
      <c r="P353" s="278"/>
      <c r="Q353" s="278"/>
      <c r="R353" s="278"/>
      <c r="S353" s="278">
        <f t="shared" si="61"/>
        <v>2</v>
      </c>
    </row>
    <row r="354" spans="1:19" x14ac:dyDescent="0.35">
      <c r="A354" s="32"/>
      <c r="B354" s="283" t="s">
        <v>79</v>
      </c>
      <c r="C354" s="280"/>
      <c r="D354" s="280">
        <v>0</v>
      </c>
      <c r="E354" s="280">
        <v>0</v>
      </c>
      <c r="F354" s="278">
        <f>C354+D354+E354</f>
        <v>0</v>
      </c>
      <c r="G354" s="280"/>
      <c r="H354" s="280"/>
      <c r="I354" s="280"/>
      <c r="J354" s="280"/>
      <c r="K354" s="278"/>
      <c r="L354" s="278"/>
      <c r="M354" s="278"/>
      <c r="N354" s="278"/>
      <c r="O354" s="278"/>
      <c r="P354" s="278"/>
      <c r="Q354" s="278"/>
      <c r="R354" s="278"/>
      <c r="S354" s="278"/>
    </row>
    <row r="355" spans="1:19" x14ac:dyDescent="0.35">
      <c r="A355" s="32"/>
      <c r="B355" s="283" t="s">
        <v>76</v>
      </c>
      <c r="C355" s="280">
        <v>0</v>
      </c>
      <c r="D355" s="284"/>
      <c r="E355" s="284"/>
      <c r="F355" s="278">
        <f>C355+D355+E355</f>
        <v>0</v>
      </c>
      <c r="G355" s="280">
        <v>0</v>
      </c>
      <c r="H355" s="284"/>
      <c r="I355" s="284">
        <v>96</v>
      </c>
      <c r="J355" s="280">
        <v>0</v>
      </c>
      <c r="K355" s="278">
        <v>0</v>
      </c>
      <c r="L355" s="278"/>
      <c r="M355" s="278"/>
      <c r="N355" s="278"/>
      <c r="O355" s="278"/>
      <c r="P355" s="278"/>
      <c r="Q355" s="278"/>
      <c r="R355" s="278"/>
      <c r="S355" s="278">
        <f>K355+F355</f>
        <v>0</v>
      </c>
    </row>
    <row r="356" spans="1:19" x14ac:dyDescent="0.35">
      <c r="A356" s="32"/>
      <c r="B356" s="283" t="s">
        <v>77</v>
      </c>
      <c r="C356" s="278">
        <f>SUM(C349:C355)</f>
        <v>0</v>
      </c>
      <c r="D356" s="278">
        <f>SUM(D349:D355)</f>
        <v>0</v>
      </c>
      <c r="E356" s="278">
        <f>SUM(E349:E355)</f>
        <v>0</v>
      </c>
      <c r="F356" s="278">
        <f>C356+D356+E356</f>
        <v>0</v>
      </c>
      <c r="G356" s="278">
        <f>SUM(G349:G355)</f>
        <v>2</v>
      </c>
      <c r="H356" s="278">
        <f>SUM(H349:H355)</f>
        <v>0</v>
      </c>
      <c r="I356" s="278">
        <f>SUM(I349:I355)</f>
        <v>96</v>
      </c>
      <c r="J356" s="278">
        <f>SUM(J349:J355)</f>
        <v>0</v>
      </c>
      <c r="K356" s="278">
        <f>G356+H356+J356</f>
        <v>2</v>
      </c>
      <c r="L356" s="278"/>
      <c r="M356" s="278"/>
      <c r="N356" s="278"/>
      <c r="O356" s="278"/>
      <c r="P356" s="278"/>
      <c r="Q356" s="278"/>
      <c r="R356" s="278"/>
      <c r="S356" s="278">
        <f>K356+F356</f>
        <v>2</v>
      </c>
    </row>
    <row r="357" spans="1:19" x14ac:dyDescent="0.35">
      <c r="A357" s="32"/>
      <c r="B357" s="277" t="s">
        <v>78</v>
      </c>
      <c r="C357" s="278">
        <f>((C348*7)-C356)*C347</f>
        <v>17248</v>
      </c>
      <c r="D357" s="278">
        <f>((D348*7)-D356)*D347</f>
        <v>1610</v>
      </c>
      <c r="E357" s="278">
        <f>((E348*7)-E356)*E347</f>
        <v>2656.5</v>
      </c>
      <c r="F357" s="278">
        <f>C357+D357+E357</f>
        <v>21514.5</v>
      </c>
      <c r="G357" s="278">
        <f>((G348*7)-G356)*G347</f>
        <v>4350</v>
      </c>
      <c r="H357" s="285">
        <f>((H348*7)-H356)*H347</f>
        <v>1680</v>
      </c>
      <c r="I357" s="285">
        <f>((I348*7)-I356)*I347</f>
        <v>30</v>
      </c>
      <c r="J357" s="278">
        <f>((J348*7)-J356)*J347</f>
        <v>20160</v>
      </c>
      <c r="K357" s="285">
        <f>SUM(G357:J357)</f>
        <v>26220</v>
      </c>
      <c r="L357" s="285">
        <v>186</v>
      </c>
      <c r="M357" s="285">
        <v>0</v>
      </c>
      <c r="N357" s="285">
        <v>47</v>
      </c>
      <c r="O357" s="285">
        <v>104</v>
      </c>
      <c r="P357" s="285"/>
      <c r="Q357" s="285"/>
      <c r="R357" s="285">
        <v>2776</v>
      </c>
      <c r="S357" s="286">
        <f>K357+F357+M357+L357+N357+R357+O357</f>
        <v>50847.5</v>
      </c>
    </row>
    <row r="359" spans="1:19" x14ac:dyDescent="0.35">
      <c r="A359" s="32" t="s">
        <v>1136</v>
      </c>
      <c r="B359" s="32"/>
      <c r="C359" s="32"/>
      <c r="D359" s="32"/>
      <c r="F359" s="32"/>
      <c r="G359" s="32"/>
      <c r="H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</row>
    <row r="360" spans="1:19" x14ac:dyDescent="0.35">
      <c r="A360" s="32"/>
      <c r="B360" s="266" t="s">
        <v>68</v>
      </c>
      <c r="C360" s="267">
        <f>C362*C363*7</f>
        <v>17248</v>
      </c>
      <c r="D360" s="268">
        <f>D362*D363*7</f>
        <v>1610</v>
      </c>
      <c r="E360" s="268">
        <f>E362*E363*7</f>
        <v>2656.5</v>
      </c>
      <c r="F360" s="268">
        <f>C360+D360</f>
        <v>18858</v>
      </c>
      <c r="G360" s="269">
        <f>G362*G363*7</f>
        <v>4410</v>
      </c>
      <c r="H360" s="270">
        <f>H362*H363*7</f>
        <v>1680</v>
      </c>
      <c r="I360" s="270">
        <f>I362*I363*7</f>
        <v>1470</v>
      </c>
      <c r="J360" s="270">
        <f>J362*J363*7</f>
        <v>20160</v>
      </c>
      <c r="K360" s="270">
        <f>G360+H360+J360</f>
        <v>26250</v>
      </c>
      <c r="L360" s="270"/>
      <c r="M360" s="270"/>
      <c r="N360" s="270"/>
      <c r="O360" s="270"/>
      <c r="P360" s="270"/>
      <c r="Q360" s="270"/>
      <c r="R360" s="270"/>
      <c r="S360" s="270">
        <f>K360+F360</f>
        <v>45108</v>
      </c>
    </row>
    <row r="361" spans="1:19" x14ac:dyDescent="0.35">
      <c r="A361" s="32"/>
      <c r="B361" s="271" t="s">
        <v>69</v>
      </c>
      <c r="C361" s="272" t="s">
        <v>14</v>
      </c>
      <c r="D361" s="272" t="s">
        <v>6</v>
      </c>
      <c r="E361" s="272" t="s">
        <v>110</v>
      </c>
      <c r="F361" s="273" t="s">
        <v>8</v>
      </c>
      <c r="G361" s="274" t="s">
        <v>3</v>
      </c>
      <c r="H361" s="274" t="s">
        <v>2</v>
      </c>
      <c r="I361" s="274" t="s">
        <v>100</v>
      </c>
      <c r="J361" s="274" t="s">
        <v>4</v>
      </c>
      <c r="K361" s="275" t="s">
        <v>5</v>
      </c>
      <c r="L361" s="276" t="s">
        <v>115</v>
      </c>
      <c r="M361" s="276" t="s">
        <v>113</v>
      </c>
      <c r="N361" s="276" t="s">
        <v>116</v>
      </c>
      <c r="O361" s="276" t="s">
        <v>124</v>
      </c>
      <c r="P361" s="276"/>
      <c r="Q361" s="276"/>
      <c r="R361" s="276" t="s">
        <v>125</v>
      </c>
      <c r="S361" s="273"/>
    </row>
    <row r="362" spans="1:19" ht="15.5" x14ac:dyDescent="0.35">
      <c r="A362" s="32"/>
      <c r="B362" s="277" t="s">
        <v>111</v>
      </c>
      <c r="C362" s="278">
        <f>60+36+16</f>
        <v>112</v>
      </c>
      <c r="D362" s="279">
        <v>46</v>
      </c>
      <c r="E362" s="279">
        <v>33</v>
      </c>
      <c r="F362" s="278">
        <f t="shared" ref="F362:F367" si="62">C362+D362+E362</f>
        <v>191</v>
      </c>
      <c r="G362" s="280">
        <v>30</v>
      </c>
      <c r="H362" s="280">
        <v>48</v>
      </c>
      <c r="I362" s="280">
        <v>15</v>
      </c>
      <c r="J362" s="280">
        <v>120</v>
      </c>
      <c r="K362" s="278">
        <f>G362+H362+J362</f>
        <v>198</v>
      </c>
      <c r="L362" s="278"/>
      <c r="M362" s="278"/>
      <c r="N362" s="278"/>
      <c r="O362" s="278"/>
      <c r="P362" s="278"/>
      <c r="Q362" s="278"/>
      <c r="R362" s="278"/>
      <c r="S362" s="280"/>
    </row>
    <row r="363" spans="1:19" ht="15.5" x14ac:dyDescent="0.35">
      <c r="A363" s="32"/>
      <c r="B363" s="277" t="s">
        <v>70</v>
      </c>
      <c r="C363" s="278">
        <v>22</v>
      </c>
      <c r="D363" s="279">
        <v>5</v>
      </c>
      <c r="E363" s="279">
        <v>11.5</v>
      </c>
      <c r="F363" s="278">
        <f t="shared" si="62"/>
        <v>38.5</v>
      </c>
      <c r="G363" s="280">
        <v>21</v>
      </c>
      <c r="H363" s="280">
        <v>5</v>
      </c>
      <c r="I363" s="280">
        <v>14</v>
      </c>
      <c r="J363" s="280">
        <v>24</v>
      </c>
      <c r="K363" s="278">
        <f>G363+H363+J363</f>
        <v>50</v>
      </c>
      <c r="L363" s="278"/>
      <c r="M363" s="278"/>
      <c r="N363" s="278"/>
      <c r="O363" s="278"/>
      <c r="P363" s="278"/>
      <c r="Q363" s="278"/>
      <c r="R363" s="278"/>
      <c r="S363" s="278">
        <f t="shared" ref="S363:S368" si="63">K363+F363</f>
        <v>88.5</v>
      </c>
    </row>
    <row r="364" spans="1:19" ht="15.5" x14ac:dyDescent="0.35">
      <c r="A364" s="32"/>
      <c r="B364" s="281" t="s">
        <v>71</v>
      </c>
      <c r="C364" s="282"/>
      <c r="D364" s="280"/>
      <c r="E364" s="280"/>
      <c r="F364" s="278">
        <f t="shared" si="62"/>
        <v>0</v>
      </c>
      <c r="G364" s="280"/>
      <c r="H364" s="280"/>
      <c r="I364" s="280"/>
      <c r="J364" s="280"/>
      <c r="K364" s="278">
        <f>G364+H364+J364</f>
        <v>0</v>
      </c>
      <c r="L364" s="278"/>
      <c r="M364" s="278"/>
      <c r="N364" s="278"/>
      <c r="O364" s="278"/>
      <c r="P364" s="278"/>
      <c r="Q364" s="278"/>
      <c r="R364" s="278"/>
      <c r="S364" s="278">
        <f t="shared" si="63"/>
        <v>0</v>
      </c>
    </row>
    <row r="365" spans="1:19" ht="15.5" x14ac:dyDescent="0.35">
      <c r="A365" s="32"/>
      <c r="B365" s="281" t="s">
        <v>72</v>
      </c>
      <c r="C365" s="282">
        <v>0</v>
      </c>
      <c r="D365" s="280">
        <v>0</v>
      </c>
      <c r="E365" s="280"/>
      <c r="F365" s="278">
        <f t="shared" si="62"/>
        <v>0</v>
      </c>
      <c r="G365" s="280">
        <v>2</v>
      </c>
      <c r="H365" s="280">
        <v>0</v>
      </c>
      <c r="I365" s="280"/>
      <c r="J365" s="280"/>
      <c r="K365" s="278">
        <v>0</v>
      </c>
      <c r="L365" s="278"/>
      <c r="M365" s="278"/>
      <c r="N365" s="278"/>
      <c r="O365" s="278"/>
      <c r="P365" s="278"/>
      <c r="Q365" s="278"/>
      <c r="R365" s="278"/>
      <c r="S365" s="278">
        <f t="shared" si="63"/>
        <v>0</v>
      </c>
    </row>
    <row r="366" spans="1:19" x14ac:dyDescent="0.35">
      <c r="A366" s="32"/>
      <c r="B366" s="283" t="s">
        <v>73</v>
      </c>
      <c r="C366" s="280"/>
      <c r="D366" s="280"/>
      <c r="E366" s="280"/>
      <c r="F366" s="278">
        <f t="shared" si="62"/>
        <v>0</v>
      </c>
      <c r="G366" s="280"/>
      <c r="H366" s="280"/>
      <c r="I366" s="280"/>
      <c r="J366" s="280"/>
      <c r="K366" s="278">
        <f>G366+H366+J366</f>
        <v>0</v>
      </c>
      <c r="L366" s="278"/>
      <c r="M366" s="278"/>
      <c r="N366" s="278"/>
      <c r="O366" s="278"/>
      <c r="P366" s="278"/>
      <c r="Q366" s="278"/>
      <c r="R366" s="278"/>
      <c r="S366" s="278">
        <f t="shared" si="63"/>
        <v>0</v>
      </c>
    </row>
    <row r="367" spans="1:19" x14ac:dyDescent="0.35">
      <c r="A367" s="32"/>
      <c r="B367" s="283" t="s">
        <v>74</v>
      </c>
      <c r="C367" s="280"/>
      <c r="D367" s="280"/>
      <c r="E367" s="280"/>
      <c r="F367" s="278">
        <f t="shared" si="62"/>
        <v>0</v>
      </c>
      <c r="G367" s="280"/>
      <c r="H367" s="280"/>
      <c r="I367" s="280"/>
      <c r="J367" s="280"/>
      <c r="K367" s="278">
        <f>G367+H367+J367</f>
        <v>0</v>
      </c>
      <c r="L367" s="278"/>
      <c r="M367" s="278"/>
      <c r="N367" s="278"/>
      <c r="O367" s="278"/>
      <c r="P367" s="278"/>
      <c r="Q367" s="278"/>
      <c r="R367" s="278"/>
      <c r="S367" s="278">
        <f t="shared" si="63"/>
        <v>0</v>
      </c>
    </row>
    <row r="368" spans="1:19" x14ac:dyDescent="0.35">
      <c r="A368" s="32"/>
      <c r="B368" s="283" t="s">
        <v>75</v>
      </c>
      <c r="C368" s="280">
        <v>0</v>
      </c>
      <c r="D368" s="280">
        <v>24</v>
      </c>
      <c r="E368" s="280">
        <v>0</v>
      </c>
      <c r="F368" s="278">
        <v>2</v>
      </c>
      <c r="G368" s="280">
        <v>0</v>
      </c>
      <c r="H368" s="280">
        <v>0</v>
      </c>
      <c r="I368" s="280">
        <v>0</v>
      </c>
      <c r="J368" s="280">
        <v>0</v>
      </c>
      <c r="K368" s="278">
        <f>G368+H368+J368</f>
        <v>0</v>
      </c>
      <c r="L368" s="278"/>
      <c r="M368" s="278"/>
      <c r="N368" s="278"/>
      <c r="O368" s="278"/>
      <c r="P368" s="278"/>
      <c r="Q368" s="278"/>
      <c r="R368" s="278"/>
      <c r="S368" s="278">
        <f t="shared" si="63"/>
        <v>2</v>
      </c>
    </row>
    <row r="369" spans="1:19" x14ac:dyDescent="0.35">
      <c r="A369" s="32"/>
      <c r="B369" s="283" t="s">
        <v>79</v>
      </c>
      <c r="C369" s="280"/>
      <c r="D369" s="280">
        <v>0</v>
      </c>
      <c r="E369" s="280">
        <v>0</v>
      </c>
      <c r="F369" s="278">
        <f>C369+D369+E369</f>
        <v>0</v>
      </c>
      <c r="G369" s="280"/>
      <c r="H369" s="280"/>
      <c r="I369" s="280"/>
      <c r="J369" s="280"/>
      <c r="K369" s="278"/>
      <c r="L369" s="278"/>
      <c r="M369" s="278"/>
      <c r="N369" s="278"/>
      <c r="O369" s="278"/>
      <c r="P369" s="278"/>
      <c r="Q369" s="278"/>
      <c r="R369" s="278"/>
      <c r="S369" s="278"/>
    </row>
    <row r="370" spans="1:19" x14ac:dyDescent="0.35">
      <c r="A370" s="32"/>
      <c r="B370" s="283" t="s">
        <v>76</v>
      </c>
      <c r="C370" s="280">
        <v>0</v>
      </c>
      <c r="D370" s="284"/>
      <c r="E370" s="284"/>
      <c r="F370" s="278">
        <f>C370+D370+E370</f>
        <v>0</v>
      </c>
      <c r="G370" s="280">
        <v>0</v>
      </c>
      <c r="H370" s="284"/>
      <c r="I370" s="284"/>
      <c r="J370" s="280">
        <v>0</v>
      </c>
      <c r="K370" s="278">
        <v>0</v>
      </c>
      <c r="L370" s="278"/>
      <c r="M370" s="278"/>
      <c r="N370" s="278"/>
      <c r="O370" s="278"/>
      <c r="P370" s="278"/>
      <c r="Q370" s="278"/>
      <c r="R370" s="278"/>
      <c r="S370" s="278">
        <f>K370+F370</f>
        <v>0</v>
      </c>
    </row>
    <row r="371" spans="1:19" x14ac:dyDescent="0.35">
      <c r="A371" s="32"/>
      <c r="B371" s="283" t="s">
        <v>77</v>
      </c>
      <c r="C371" s="278">
        <f>SUM(C364:C370)</f>
        <v>0</v>
      </c>
      <c r="D371" s="278">
        <f>SUM(D364:D370)</f>
        <v>24</v>
      </c>
      <c r="E371" s="278">
        <f>SUM(E364:E370)</f>
        <v>0</v>
      </c>
      <c r="F371" s="278">
        <f>C371+D371+E371</f>
        <v>24</v>
      </c>
      <c r="G371" s="278">
        <f>SUM(G364:G370)</f>
        <v>2</v>
      </c>
      <c r="H371" s="278">
        <f>SUM(H364:H370)</f>
        <v>0</v>
      </c>
      <c r="I371" s="278">
        <f>SUM(I364:I370)</f>
        <v>0</v>
      </c>
      <c r="J371" s="278">
        <f>SUM(J364:J370)</f>
        <v>0</v>
      </c>
      <c r="K371" s="278">
        <f>G371+H371+J371</f>
        <v>2</v>
      </c>
      <c r="L371" s="278"/>
      <c r="M371" s="278"/>
      <c r="N371" s="278"/>
      <c r="O371" s="278"/>
      <c r="P371" s="278"/>
      <c r="Q371" s="278"/>
      <c r="R371" s="278"/>
      <c r="S371" s="278">
        <f>K371+F371</f>
        <v>26</v>
      </c>
    </row>
    <row r="372" spans="1:19" x14ac:dyDescent="0.35">
      <c r="A372" s="32"/>
      <c r="B372" s="277" t="s">
        <v>78</v>
      </c>
      <c r="C372" s="278">
        <f>((C363*7)-C371)*C362</f>
        <v>17248</v>
      </c>
      <c r="D372" s="278">
        <f>((D363*7)-D371)*D362</f>
        <v>506</v>
      </c>
      <c r="E372" s="278">
        <f>((E363*7)-E371)*E362</f>
        <v>2656.5</v>
      </c>
      <c r="F372" s="278">
        <f>C372+D372+E372</f>
        <v>20410.5</v>
      </c>
      <c r="G372" s="278">
        <f>((G363*7)-G371)*G362</f>
        <v>4350</v>
      </c>
      <c r="H372" s="285">
        <f>((H363*7)-H371)*H362</f>
        <v>1680</v>
      </c>
      <c r="I372" s="285">
        <f>((I363*7)-I371)*I362</f>
        <v>1470</v>
      </c>
      <c r="J372" s="278">
        <f>((J363*7)-J371)*J362</f>
        <v>20160</v>
      </c>
      <c r="K372" s="285">
        <f>SUM(G372:J372)</f>
        <v>27660</v>
      </c>
      <c r="L372" s="285">
        <v>186</v>
      </c>
      <c r="M372" s="285">
        <v>0</v>
      </c>
      <c r="N372" s="285">
        <v>47</v>
      </c>
      <c r="O372" s="285">
        <v>104</v>
      </c>
      <c r="P372" s="285"/>
      <c r="Q372" s="285"/>
      <c r="R372" s="285">
        <v>2776</v>
      </c>
      <c r="S372" s="286">
        <f>K372+F372+M372+L372+N372+R372+O372</f>
        <v>51183.5</v>
      </c>
    </row>
    <row r="374" spans="1:19" x14ac:dyDescent="0.35">
      <c r="A374" s="32" t="s">
        <v>1148</v>
      </c>
      <c r="B374" s="32"/>
      <c r="C374" s="32"/>
      <c r="D374" s="32"/>
      <c r="F374" s="32"/>
      <c r="G374" s="32"/>
      <c r="H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</row>
    <row r="375" spans="1:19" x14ac:dyDescent="0.35">
      <c r="A375" s="32"/>
      <c r="B375" s="266" t="s">
        <v>68</v>
      </c>
      <c r="C375" s="267">
        <f>C377*C378*7</f>
        <v>17248</v>
      </c>
      <c r="D375" s="268">
        <f>D377*D378*7</f>
        <v>1610</v>
      </c>
      <c r="E375" s="268">
        <f>E377*E378*7</f>
        <v>2656.5</v>
      </c>
      <c r="F375" s="268">
        <f>C375+D375</f>
        <v>18858</v>
      </c>
      <c r="G375" s="269">
        <f>G377*G378*7</f>
        <v>4410</v>
      </c>
      <c r="H375" s="270">
        <f>H377*H378*7</f>
        <v>1680</v>
      </c>
      <c r="I375" s="270">
        <f>I377*I378*7</f>
        <v>1470</v>
      </c>
      <c r="J375" s="270">
        <f>J377*J378*7</f>
        <v>20160</v>
      </c>
      <c r="K375" s="270">
        <f>G375+H375+J375</f>
        <v>26250</v>
      </c>
      <c r="L375" s="270"/>
      <c r="M375" s="270"/>
      <c r="N375" s="270"/>
      <c r="O375" s="270"/>
      <c r="P375" s="270"/>
      <c r="Q375" s="270"/>
      <c r="R375" s="270"/>
      <c r="S375" s="270">
        <f>K375+F375</f>
        <v>45108</v>
      </c>
    </row>
    <row r="376" spans="1:19" x14ac:dyDescent="0.35">
      <c r="A376" s="32"/>
      <c r="B376" s="271" t="s">
        <v>69</v>
      </c>
      <c r="C376" s="272" t="s">
        <v>14</v>
      </c>
      <c r="D376" s="272" t="s">
        <v>6</v>
      </c>
      <c r="E376" s="272" t="s">
        <v>110</v>
      </c>
      <c r="F376" s="273" t="s">
        <v>8</v>
      </c>
      <c r="G376" s="274" t="s">
        <v>3</v>
      </c>
      <c r="H376" s="274" t="s">
        <v>2</v>
      </c>
      <c r="I376" s="274" t="s">
        <v>100</v>
      </c>
      <c r="J376" s="274" t="s">
        <v>4</v>
      </c>
      <c r="K376" s="275" t="s">
        <v>5</v>
      </c>
      <c r="L376" s="276" t="s">
        <v>115</v>
      </c>
      <c r="M376" s="276" t="s">
        <v>113</v>
      </c>
      <c r="N376" s="276" t="s">
        <v>116</v>
      </c>
      <c r="O376" s="276" t="s">
        <v>124</v>
      </c>
      <c r="P376" s="276"/>
      <c r="Q376" s="276"/>
      <c r="R376" s="276" t="s">
        <v>125</v>
      </c>
      <c r="S376" s="273"/>
    </row>
    <row r="377" spans="1:19" ht="15.5" x14ac:dyDescent="0.35">
      <c r="A377" s="32"/>
      <c r="B377" s="277" t="s">
        <v>111</v>
      </c>
      <c r="C377" s="278">
        <f>60+36+16</f>
        <v>112</v>
      </c>
      <c r="D377" s="279">
        <v>46</v>
      </c>
      <c r="E377" s="279">
        <v>33</v>
      </c>
      <c r="F377" s="278">
        <f t="shared" ref="F377:F382" si="64">C377+D377+E377</f>
        <v>191</v>
      </c>
      <c r="G377" s="280">
        <v>30</v>
      </c>
      <c r="H377" s="280">
        <v>48</v>
      </c>
      <c r="I377" s="280">
        <v>15</v>
      </c>
      <c r="J377" s="280">
        <v>120</v>
      </c>
      <c r="K377" s="278">
        <f>G377+H377+J377</f>
        <v>198</v>
      </c>
      <c r="L377" s="278"/>
      <c r="M377" s="278"/>
      <c r="N377" s="278"/>
      <c r="O377" s="278"/>
      <c r="P377" s="278"/>
      <c r="Q377" s="278"/>
      <c r="R377" s="278"/>
      <c r="S377" s="280"/>
    </row>
    <row r="378" spans="1:19" ht="15.5" x14ac:dyDescent="0.35">
      <c r="A378" s="32"/>
      <c r="B378" s="277" t="s">
        <v>70</v>
      </c>
      <c r="C378" s="278">
        <v>22</v>
      </c>
      <c r="D378" s="279">
        <v>5</v>
      </c>
      <c r="E378" s="279">
        <v>11.5</v>
      </c>
      <c r="F378" s="278">
        <f t="shared" si="64"/>
        <v>38.5</v>
      </c>
      <c r="G378" s="280">
        <v>21</v>
      </c>
      <c r="H378" s="280">
        <v>5</v>
      </c>
      <c r="I378" s="280">
        <v>14</v>
      </c>
      <c r="J378" s="280">
        <v>24</v>
      </c>
      <c r="K378" s="278">
        <f>G378+H378+J378</f>
        <v>50</v>
      </c>
      <c r="L378" s="278"/>
      <c r="M378" s="278"/>
      <c r="N378" s="278"/>
      <c r="O378" s="278"/>
      <c r="P378" s="278"/>
      <c r="Q378" s="278"/>
      <c r="R378" s="278"/>
      <c r="S378" s="278">
        <f t="shared" ref="S378:S383" si="65">K378+F378</f>
        <v>88.5</v>
      </c>
    </row>
    <row r="379" spans="1:19" ht="15.5" x14ac:dyDescent="0.35">
      <c r="A379" s="32"/>
      <c r="B379" s="281" t="s">
        <v>71</v>
      </c>
      <c r="C379" s="282"/>
      <c r="D379" s="280"/>
      <c r="E379" s="280"/>
      <c r="F379" s="278">
        <f t="shared" si="64"/>
        <v>0</v>
      </c>
      <c r="G379" s="280"/>
      <c r="H379" s="280"/>
      <c r="I379" s="280"/>
      <c r="J379" s="280"/>
      <c r="K379" s="278">
        <f>G379+H379+J379</f>
        <v>0</v>
      </c>
      <c r="L379" s="278"/>
      <c r="M379" s="278"/>
      <c r="N379" s="278"/>
      <c r="O379" s="278"/>
      <c r="P379" s="278"/>
      <c r="Q379" s="278"/>
      <c r="R379" s="278"/>
      <c r="S379" s="278">
        <f t="shared" si="65"/>
        <v>0</v>
      </c>
    </row>
    <row r="380" spans="1:19" ht="15.5" x14ac:dyDescent="0.35">
      <c r="A380" s="32"/>
      <c r="B380" s="281" t="s">
        <v>72</v>
      </c>
      <c r="C380" s="282">
        <v>0</v>
      </c>
      <c r="D380" s="280">
        <v>0</v>
      </c>
      <c r="E380" s="280"/>
      <c r="F380" s="278">
        <f t="shared" si="64"/>
        <v>0</v>
      </c>
      <c r="G380" s="280">
        <v>2</v>
      </c>
      <c r="H380" s="280">
        <v>0</v>
      </c>
      <c r="I380" s="280"/>
      <c r="J380" s="280"/>
      <c r="K380" s="278">
        <v>0</v>
      </c>
      <c r="L380" s="278"/>
      <c r="M380" s="278"/>
      <c r="N380" s="278"/>
      <c r="O380" s="278"/>
      <c r="P380" s="278"/>
      <c r="Q380" s="278"/>
      <c r="R380" s="278"/>
      <c r="S380" s="278">
        <f t="shared" si="65"/>
        <v>0</v>
      </c>
    </row>
    <row r="381" spans="1:19" x14ac:dyDescent="0.35">
      <c r="A381" s="32"/>
      <c r="B381" s="283" t="s">
        <v>73</v>
      </c>
      <c r="C381" s="280"/>
      <c r="D381" s="280"/>
      <c r="E381" s="280"/>
      <c r="F381" s="278">
        <f t="shared" si="64"/>
        <v>0</v>
      </c>
      <c r="G381" s="280"/>
      <c r="H381" s="280"/>
      <c r="I381" s="280"/>
      <c r="J381" s="280"/>
      <c r="K381" s="278">
        <f>G381+H381+J381</f>
        <v>0</v>
      </c>
      <c r="L381" s="278"/>
      <c r="M381" s="278"/>
      <c r="N381" s="278"/>
      <c r="O381" s="278"/>
      <c r="P381" s="278"/>
      <c r="Q381" s="278"/>
      <c r="R381" s="278"/>
      <c r="S381" s="278">
        <f t="shared" si="65"/>
        <v>0</v>
      </c>
    </row>
    <row r="382" spans="1:19" x14ac:dyDescent="0.35">
      <c r="A382" s="32"/>
      <c r="B382" s="283" t="s">
        <v>74</v>
      </c>
      <c r="C382" s="280"/>
      <c r="D382" s="280"/>
      <c r="E382" s="280"/>
      <c r="F382" s="278">
        <f t="shared" si="64"/>
        <v>0</v>
      </c>
      <c r="G382" s="280"/>
      <c r="H382" s="280"/>
      <c r="I382" s="280"/>
      <c r="J382" s="280"/>
      <c r="K382" s="278">
        <f>G382+H382+J382</f>
        <v>0</v>
      </c>
      <c r="L382" s="278"/>
      <c r="M382" s="278"/>
      <c r="N382" s="278"/>
      <c r="O382" s="278"/>
      <c r="P382" s="278"/>
      <c r="Q382" s="278"/>
      <c r="R382" s="278"/>
      <c r="S382" s="278">
        <f t="shared" si="65"/>
        <v>0</v>
      </c>
    </row>
    <row r="383" spans="1:19" x14ac:dyDescent="0.35">
      <c r="A383" s="32"/>
      <c r="B383" s="283" t="s">
        <v>75</v>
      </c>
      <c r="C383" s="280">
        <v>0</v>
      </c>
      <c r="D383" s="280">
        <v>0</v>
      </c>
      <c r="E383" s="280">
        <v>0</v>
      </c>
      <c r="F383" s="278">
        <v>2</v>
      </c>
      <c r="G383" s="280">
        <v>0</v>
      </c>
      <c r="H383" s="280">
        <v>0</v>
      </c>
      <c r="I383" s="280">
        <v>0</v>
      </c>
      <c r="J383" s="280">
        <v>0</v>
      </c>
      <c r="K383" s="278">
        <f>G383+H383+J383</f>
        <v>0</v>
      </c>
      <c r="L383" s="278"/>
      <c r="M383" s="278"/>
      <c r="N383" s="278"/>
      <c r="O383" s="278"/>
      <c r="P383" s="278"/>
      <c r="Q383" s="278"/>
      <c r="R383" s="278"/>
      <c r="S383" s="278">
        <f t="shared" si="65"/>
        <v>2</v>
      </c>
    </row>
    <row r="384" spans="1:19" x14ac:dyDescent="0.35">
      <c r="A384" s="32"/>
      <c r="B384" s="283" t="s">
        <v>79</v>
      </c>
      <c r="C384" s="280"/>
      <c r="D384" s="280">
        <v>0</v>
      </c>
      <c r="E384" s="280">
        <v>0</v>
      </c>
      <c r="F384" s="278">
        <f>C384+D384+E384</f>
        <v>0</v>
      </c>
      <c r="G384" s="280"/>
      <c r="H384" s="280"/>
      <c r="I384" s="280">
        <v>2</v>
      </c>
      <c r="J384" s="280"/>
      <c r="K384" s="278"/>
      <c r="L384" s="278"/>
      <c r="M384" s="278"/>
      <c r="N384" s="278"/>
      <c r="O384" s="278"/>
      <c r="P384" s="278"/>
      <c r="Q384" s="278"/>
      <c r="R384" s="278"/>
      <c r="S384" s="278"/>
    </row>
    <row r="385" spans="1:19" x14ac:dyDescent="0.35">
      <c r="A385" s="32"/>
      <c r="B385" s="283" t="s">
        <v>76</v>
      </c>
      <c r="C385" s="280">
        <v>0</v>
      </c>
      <c r="D385" s="284"/>
      <c r="E385" s="284"/>
      <c r="F385" s="278">
        <f>C385+D385+E385</f>
        <v>0</v>
      </c>
      <c r="G385" s="280">
        <v>0</v>
      </c>
      <c r="H385" s="284"/>
      <c r="I385" s="284"/>
      <c r="J385" s="280">
        <v>12</v>
      </c>
      <c r="K385" s="278">
        <v>0</v>
      </c>
      <c r="L385" s="278"/>
      <c r="M385" s="278"/>
      <c r="N385" s="278"/>
      <c r="O385" s="278"/>
      <c r="P385" s="278"/>
      <c r="Q385" s="278"/>
      <c r="R385" s="278"/>
      <c r="S385" s="278">
        <f>K385+F385</f>
        <v>0</v>
      </c>
    </row>
    <row r="386" spans="1:19" x14ac:dyDescent="0.35">
      <c r="A386" s="32"/>
      <c r="B386" s="283" t="s">
        <v>77</v>
      </c>
      <c r="C386" s="278">
        <f>SUM(C379:C385)</f>
        <v>0</v>
      </c>
      <c r="D386" s="278">
        <f>SUM(D379:D385)</f>
        <v>0</v>
      </c>
      <c r="E386" s="278">
        <f>SUM(E379:E385)</f>
        <v>0</v>
      </c>
      <c r="F386" s="278">
        <f>C386+D386+E386</f>
        <v>0</v>
      </c>
      <c r="G386" s="278">
        <f>SUM(G379:G385)</f>
        <v>2</v>
      </c>
      <c r="H386" s="278">
        <f>SUM(H379:H385)</f>
        <v>0</v>
      </c>
      <c r="I386" s="278">
        <f>SUM(I379:I385)</f>
        <v>2</v>
      </c>
      <c r="J386" s="278">
        <f>SUM(J379:J385)</f>
        <v>12</v>
      </c>
      <c r="K386" s="278">
        <f>G386+H386+J386</f>
        <v>14</v>
      </c>
      <c r="L386" s="278"/>
      <c r="M386" s="278"/>
      <c r="N386" s="278"/>
      <c r="O386" s="278"/>
      <c r="P386" s="278"/>
      <c r="Q386" s="278"/>
      <c r="R386" s="278"/>
      <c r="S386" s="278">
        <f>K386+F386</f>
        <v>14</v>
      </c>
    </row>
    <row r="387" spans="1:19" x14ac:dyDescent="0.35">
      <c r="A387" s="32"/>
      <c r="B387" s="277" t="s">
        <v>78</v>
      </c>
      <c r="C387" s="278">
        <f>((C378*7)-C386)*C377</f>
        <v>17248</v>
      </c>
      <c r="D387" s="278">
        <f>((D378*7)-D386)*D377</f>
        <v>1610</v>
      </c>
      <c r="E387" s="278">
        <f>((E378*7)-E386)*E377</f>
        <v>2656.5</v>
      </c>
      <c r="F387" s="278">
        <f>C387+D387+E387</f>
        <v>21514.5</v>
      </c>
      <c r="G387" s="278">
        <f>((G378*7)-G386)*G377</f>
        <v>4350</v>
      </c>
      <c r="H387" s="285">
        <f>((H378*7)-H386)*H377</f>
        <v>1680</v>
      </c>
      <c r="I387" s="285">
        <f>((I378*7)-I386)*I377</f>
        <v>1440</v>
      </c>
      <c r="J387" s="278">
        <f>((J378*7)-J386)*J377</f>
        <v>18720</v>
      </c>
      <c r="K387" s="285">
        <f>SUM(G387:J387)</f>
        <v>26190</v>
      </c>
      <c r="L387" s="285">
        <v>186</v>
      </c>
      <c r="M387" s="285">
        <v>0</v>
      </c>
      <c r="N387" s="285">
        <v>47</v>
      </c>
      <c r="O387" s="285">
        <v>104</v>
      </c>
      <c r="P387" s="285"/>
      <c r="Q387" s="285"/>
      <c r="R387" s="285">
        <v>2776</v>
      </c>
      <c r="S387" s="286">
        <f>K387+F387+M387+L387+N387+R387+O387</f>
        <v>50817.5</v>
      </c>
    </row>
    <row r="389" spans="1:19" x14ac:dyDescent="0.35">
      <c r="A389" s="32" t="s">
        <v>1165</v>
      </c>
      <c r="B389" s="32"/>
      <c r="C389" s="32"/>
      <c r="D389" s="32"/>
      <c r="F389" s="32"/>
      <c r="G389" s="32"/>
      <c r="H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</row>
    <row r="390" spans="1:19" x14ac:dyDescent="0.35">
      <c r="A390" s="32"/>
      <c r="B390" s="266" t="s">
        <v>68</v>
      </c>
      <c r="C390" s="267">
        <f>C392*C393*7</f>
        <v>17248</v>
      </c>
      <c r="D390" s="268">
        <f>D392*D393*7</f>
        <v>1610</v>
      </c>
      <c r="E390" s="268">
        <f>E392*E393*7</f>
        <v>2656.5</v>
      </c>
      <c r="F390" s="268">
        <f>C390+D390</f>
        <v>18858</v>
      </c>
      <c r="G390" s="269">
        <f>G392*G393*7</f>
        <v>4410</v>
      </c>
      <c r="H390" s="270">
        <f>H392*H393*7</f>
        <v>1680</v>
      </c>
      <c r="I390" s="270">
        <f>I392*I393*7</f>
        <v>1470</v>
      </c>
      <c r="J390" s="270">
        <f>J392*J393*7</f>
        <v>20160</v>
      </c>
      <c r="K390" s="270">
        <f>G390+H390+J390</f>
        <v>26250</v>
      </c>
      <c r="L390" s="270"/>
      <c r="M390" s="270"/>
      <c r="N390" s="270"/>
      <c r="O390" s="270"/>
      <c r="P390" s="270"/>
      <c r="Q390" s="270"/>
      <c r="R390" s="270"/>
      <c r="S390" s="270">
        <f>K390+F390</f>
        <v>45108</v>
      </c>
    </row>
    <row r="391" spans="1:19" x14ac:dyDescent="0.35">
      <c r="A391" s="32"/>
      <c r="B391" s="271" t="s">
        <v>69</v>
      </c>
      <c r="C391" s="272" t="s">
        <v>14</v>
      </c>
      <c r="D391" s="272" t="s">
        <v>6</v>
      </c>
      <c r="E391" s="272" t="s">
        <v>110</v>
      </c>
      <c r="F391" s="273" t="s">
        <v>8</v>
      </c>
      <c r="G391" s="274" t="s">
        <v>3</v>
      </c>
      <c r="H391" s="274" t="s">
        <v>2</v>
      </c>
      <c r="I391" s="274" t="s">
        <v>100</v>
      </c>
      <c r="J391" s="274" t="s">
        <v>4</v>
      </c>
      <c r="K391" s="275" t="s">
        <v>5</v>
      </c>
      <c r="L391" s="276" t="s">
        <v>115</v>
      </c>
      <c r="M391" s="276" t="s">
        <v>113</v>
      </c>
      <c r="N391" s="276" t="s">
        <v>116</v>
      </c>
      <c r="O391" s="276" t="s">
        <v>124</v>
      </c>
      <c r="P391" s="276"/>
      <c r="Q391" s="276"/>
      <c r="R391" s="276" t="s">
        <v>125</v>
      </c>
      <c r="S391" s="273"/>
    </row>
    <row r="392" spans="1:19" ht="15.5" x14ac:dyDescent="0.35">
      <c r="A392" s="32"/>
      <c r="B392" s="277" t="s">
        <v>111</v>
      </c>
      <c r="C392" s="278">
        <f>60+36+16</f>
        <v>112</v>
      </c>
      <c r="D392" s="279">
        <v>46</v>
      </c>
      <c r="E392" s="279">
        <v>33</v>
      </c>
      <c r="F392" s="278">
        <f t="shared" ref="F392:F397" si="66">C392+D392+E392</f>
        <v>191</v>
      </c>
      <c r="G392" s="280">
        <v>30</v>
      </c>
      <c r="H392" s="280">
        <v>48</v>
      </c>
      <c r="I392" s="280">
        <v>15</v>
      </c>
      <c r="J392" s="280">
        <v>120</v>
      </c>
      <c r="K392" s="278">
        <f>G392+H392+J392</f>
        <v>198</v>
      </c>
      <c r="L392" s="278"/>
      <c r="M392" s="278"/>
      <c r="N392" s="278"/>
      <c r="O392" s="278"/>
      <c r="P392" s="278"/>
      <c r="Q392" s="278"/>
      <c r="R392" s="278"/>
      <c r="S392" s="280"/>
    </row>
    <row r="393" spans="1:19" ht="15.5" x14ac:dyDescent="0.35">
      <c r="A393" s="32"/>
      <c r="B393" s="277" t="s">
        <v>70</v>
      </c>
      <c r="C393" s="278">
        <v>22</v>
      </c>
      <c r="D393" s="279">
        <v>5</v>
      </c>
      <c r="E393" s="279">
        <v>11.5</v>
      </c>
      <c r="F393" s="278">
        <f t="shared" si="66"/>
        <v>38.5</v>
      </c>
      <c r="G393" s="280">
        <v>21</v>
      </c>
      <c r="H393" s="280">
        <v>5</v>
      </c>
      <c r="I393" s="280">
        <v>14</v>
      </c>
      <c r="J393" s="280">
        <v>24</v>
      </c>
      <c r="K393" s="278">
        <f>G393+H393+J393</f>
        <v>50</v>
      </c>
      <c r="L393" s="278"/>
      <c r="M393" s="278"/>
      <c r="N393" s="278"/>
      <c r="O393" s="278"/>
      <c r="P393" s="278"/>
      <c r="Q393" s="278"/>
      <c r="R393" s="278"/>
      <c r="S393" s="278">
        <f t="shared" ref="S393:S398" si="67">K393+F393</f>
        <v>88.5</v>
      </c>
    </row>
    <row r="394" spans="1:19" ht="15.5" x14ac:dyDescent="0.35">
      <c r="A394" s="32"/>
      <c r="B394" s="281" t="s">
        <v>71</v>
      </c>
      <c r="C394" s="282"/>
      <c r="D394" s="280"/>
      <c r="E394" s="280"/>
      <c r="F394" s="278">
        <f t="shared" si="66"/>
        <v>0</v>
      </c>
      <c r="G394" s="280"/>
      <c r="H394" s="280"/>
      <c r="I394" s="280"/>
      <c r="J394" s="280"/>
      <c r="K394" s="278">
        <f>G394+H394+J394</f>
        <v>0</v>
      </c>
      <c r="L394" s="278"/>
      <c r="M394" s="278"/>
      <c r="N394" s="278"/>
      <c r="O394" s="278"/>
      <c r="P394" s="278"/>
      <c r="Q394" s="278"/>
      <c r="R394" s="278"/>
      <c r="S394" s="278">
        <f t="shared" si="67"/>
        <v>0</v>
      </c>
    </row>
    <row r="395" spans="1:19" ht="15.5" x14ac:dyDescent="0.35">
      <c r="A395" s="32"/>
      <c r="B395" s="281" t="s">
        <v>72</v>
      </c>
      <c r="C395" s="282">
        <v>0</v>
      </c>
      <c r="D395" s="280">
        <v>0</v>
      </c>
      <c r="E395" s="280"/>
      <c r="F395" s="278">
        <f t="shared" si="66"/>
        <v>0</v>
      </c>
      <c r="G395" s="280">
        <v>0</v>
      </c>
      <c r="H395" s="280">
        <v>0</v>
      </c>
      <c r="I395" s="280"/>
      <c r="J395" s="280"/>
      <c r="K395" s="278">
        <v>0</v>
      </c>
      <c r="L395" s="278"/>
      <c r="M395" s="278"/>
      <c r="N395" s="278"/>
      <c r="O395" s="278"/>
      <c r="P395" s="278"/>
      <c r="Q395" s="278"/>
      <c r="R395" s="278"/>
      <c r="S395" s="278">
        <f t="shared" si="67"/>
        <v>0</v>
      </c>
    </row>
    <row r="396" spans="1:19" x14ac:dyDescent="0.35">
      <c r="A396" s="32"/>
      <c r="B396" s="283" t="s">
        <v>73</v>
      </c>
      <c r="C396" s="280"/>
      <c r="D396" s="280"/>
      <c r="E396" s="280"/>
      <c r="F396" s="278">
        <f t="shared" si="66"/>
        <v>0</v>
      </c>
      <c r="G396" s="280"/>
      <c r="H396" s="280"/>
      <c r="I396" s="280"/>
      <c r="J396" s="280"/>
      <c r="K396" s="278">
        <f>G396+H396+J396</f>
        <v>0</v>
      </c>
      <c r="L396" s="278"/>
      <c r="M396" s="278"/>
      <c r="N396" s="278"/>
      <c r="O396" s="278"/>
      <c r="P396" s="278"/>
      <c r="Q396" s="278"/>
      <c r="R396" s="278"/>
      <c r="S396" s="278">
        <f t="shared" si="67"/>
        <v>0</v>
      </c>
    </row>
    <row r="397" spans="1:19" x14ac:dyDescent="0.35">
      <c r="A397" s="32"/>
      <c r="B397" s="283" t="s">
        <v>74</v>
      </c>
      <c r="C397" s="280"/>
      <c r="D397" s="280"/>
      <c r="E397" s="280"/>
      <c r="F397" s="278">
        <f t="shared" si="66"/>
        <v>0</v>
      </c>
      <c r="G397" s="280"/>
      <c r="H397" s="280"/>
      <c r="I397" s="280"/>
      <c r="J397" s="280"/>
      <c r="K397" s="278">
        <f>G397+H397+J397</f>
        <v>0</v>
      </c>
      <c r="L397" s="278"/>
      <c r="M397" s="278"/>
      <c r="N397" s="278"/>
      <c r="O397" s="278"/>
      <c r="P397" s="278"/>
      <c r="Q397" s="278"/>
      <c r="R397" s="278"/>
      <c r="S397" s="278">
        <f t="shared" si="67"/>
        <v>0</v>
      </c>
    </row>
    <row r="398" spans="1:19" x14ac:dyDescent="0.35">
      <c r="A398" s="32"/>
      <c r="B398" s="283" t="s">
        <v>75</v>
      </c>
      <c r="C398" s="280">
        <v>0</v>
      </c>
      <c r="D398" s="280">
        <v>0</v>
      </c>
      <c r="E398" s="280"/>
      <c r="F398" s="278">
        <v>0</v>
      </c>
      <c r="G398" s="280">
        <v>5</v>
      </c>
      <c r="H398" s="280">
        <v>3</v>
      </c>
      <c r="I398" s="280">
        <v>5</v>
      </c>
      <c r="J398" s="280">
        <v>10</v>
      </c>
      <c r="K398" s="278">
        <f>G398+H398+J398</f>
        <v>18</v>
      </c>
      <c r="L398" s="278"/>
      <c r="M398" s="278"/>
      <c r="N398" s="278"/>
      <c r="O398" s="278"/>
      <c r="P398" s="278"/>
      <c r="Q398" s="278"/>
      <c r="R398" s="278"/>
      <c r="S398" s="278">
        <f t="shared" si="67"/>
        <v>18</v>
      </c>
    </row>
    <row r="399" spans="1:19" x14ac:dyDescent="0.35">
      <c r="A399" s="32"/>
      <c r="B399" s="283" t="s">
        <v>79</v>
      </c>
      <c r="C399" s="280"/>
      <c r="D399" s="280">
        <v>0</v>
      </c>
      <c r="E399" s="280">
        <v>14</v>
      </c>
      <c r="F399" s="278">
        <f>C399+D399+E399</f>
        <v>14</v>
      </c>
      <c r="G399" s="280"/>
      <c r="H399" s="280"/>
      <c r="I399" s="280">
        <v>0</v>
      </c>
      <c r="J399" s="280"/>
      <c r="K399" s="278"/>
      <c r="L399" s="278"/>
      <c r="M399" s="278"/>
      <c r="N399" s="278"/>
      <c r="O399" s="278"/>
      <c r="P399" s="278"/>
      <c r="Q399" s="278"/>
      <c r="R399" s="278"/>
      <c r="S399" s="278"/>
    </row>
    <row r="400" spans="1:19" x14ac:dyDescent="0.35">
      <c r="A400" s="32"/>
      <c r="B400" s="283" t="s">
        <v>76</v>
      </c>
      <c r="C400" s="280">
        <v>0</v>
      </c>
      <c r="D400" s="284"/>
      <c r="E400" s="284"/>
      <c r="F400" s="278">
        <f>C400+D400+E400</f>
        <v>0</v>
      </c>
      <c r="G400" s="280">
        <v>0</v>
      </c>
      <c r="H400" s="284"/>
      <c r="I400" s="284"/>
      <c r="J400" s="280">
        <v>0</v>
      </c>
      <c r="K400" s="278">
        <v>0</v>
      </c>
      <c r="L400" s="278"/>
      <c r="M400" s="278"/>
      <c r="N400" s="278"/>
      <c r="O400" s="278"/>
      <c r="P400" s="278"/>
      <c r="Q400" s="278"/>
      <c r="R400" s="278"/>
      <c r="S400" s="278">
        <f>K400+F400</f>
        <v>0</v>
      </c>
    </row>
    <row r="401" spans="1:19" x14ac:dyDescent="0.35">
      <c r="A401" s="32"/>
      <c r="B401" s="283" t="s">
        <v>77</v>
      </c>
      <c r="C401" s="278">
        <f>SUM(C394:C400)</f>
        <v>0</v>
      </c>
      <c r="D401" s="278">
        <f>SUM(D394:D400)</f>
        <v>0</v>
      </c>
      <c r="E401" s="278">
        <f>SUM(E394:E400)</f>
        <v>14</v>
      </c>
      <c r="F401" s="278">
        <f>C401+D401+E401</f>
        <v>14</v>
      </c>
      <c r="G401" s="278">
        <f>SUM(G394:G400)</f>
        <v>5</v>
      </c>
      <c r="H401" s="278">
        <f>SUM(H394:H400)</f>
        <v>3</v>
      </c>
      <c r="I401" s="278">
        <f>SUM(I394:I400)</f>
        <v>5</v>
      </c>
      <c r="J401" s="278">
        <v>0</v>
      </c>
      <c r="K401" s="278">
        <f>G401+H401+J401</f>
        <v>8</v>
      </c>
      <c r="L401" s="278"/>
      <c r="M401" s="278"/>
      <c r="N401" s="278"/>
      <c r="O401" s="278"/>
      <c r="P401" s="278"/>
      <c r="Q401" s="278"/>
      <c r="R401" s="278"/>
      <c r="S401" s="278">
        <f>K401+F401</f>
        <v>22</v>
      </c>
    </row>
    <row r="402" spans="1:19" x14ac:dyDescent="0.35">
      <c r="A402" s="32"/>
      <c r="B402" s="277" t="s">
        <v>78</v>
      </c>
      <c r="C402" s="278">
        <f>((C393*7)-C401)*C392</f>
        <v>17248</v>
      </c>
      <c r="D402" s="278">
        <f>((D393*7)-D401)*D392</f>
        <v>1610</v>
      </c>
      <c r="E402" s="278">
        <f>((E393*7)-E401)*E392</f>
        <v>2194.5</v>
      </c>
      <c r="F402" s="278">
        <f>C402+D402+E402</f>
        <v>21052.5</v>
      </c>
      <c r="G402" s="278">
        <f>((G393*7)-G401)*G392</f>
        <v>4260</v>
      </c>
      <c r="H402" s="285">
        <f>((H393*7)-H401)*H392</f>
        <v>1536</v>
      </c>
      <c r="I402" s="285">
        <f>((I393*7)-I401)*I392</f>
        <v>1395</v>
      </c>
      <c r="J402" s="278">
        <f>((J393*7)-J401)*J392</f>
        <v>20160</v>
      </c>
      <c r="K402" s="285">
        <f>SUM(G402:J402)</f>
        <v>27351</v>
      </c>
      <c r="L402" s="285">
        <v>186</v>
      </c>
      <c r="M402" s="285">
        <v>0</v>
      </c>
      <c r="N402" s="285">
        <v>47</v>
      </c>
      <c r="O402" s="285">
        <v>104</v>
      </c>
      <c r="P402" s="285"/>
      <c r="Q402" s="285"/>
      <c r="R402" s="285">
        <v>2776</v>
      </c>
      <c r="S402" s="286">
        <f>K402+F402+M402+L402+N402+R402+O402</f>
        <v>51516.5</v>
      </c>
    </row>
    <row r="404" spans="1:19" x14ac:dyDescent="0.35">
      <c r="A404" s="32" t="s">
        <v>1180</v>
      </c>
      <c r="B404" s="32"/>
      <c r="C404" s="32"/>
      <c r="D404" s="32"/>
      <c r="F404" s="32"/>
      <c r="G404" s="32"/>
      <c r="H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</row>
    <row r="405" spans="1:19" x14ac:dyDescent="0.35">
      <c r="A405" s="32"/>
      <c r="B405" s="266" t="s">
        <v>68</v>
      </c>
      <c r="C405" s="267">
        <f>C407*C408*7</f>
        <v>17248</v>
      </c>
      <c r="D405" s="268">
        <f>D407*D408*7</f>
        <v>1610</v>
      </c>
      <c r="E405" s="268">
        <f>E407*E408*7</f>
        <v>2656.5</v>
      </c>
      <c r="F405" s="268">
        <f>C405+D405</f>
        <v>18858</v>
      </c>
      <c r="G405" s="269">
        <f>G407*G408*7</f>
        <v>4410</v>
      </c>
      <c r="H405" s="270">
        <f>H407*H408*7</f>
        <v>1680</v>
      </c>
      <c r="I405" s="270">
        <f>I407*I408*7</f>
        <v>1470</v>
      </c>
      <c r="J405" s="270">
        <f>J407*J408*7</f>
        <v>20160</v>
      </c>
      <c r="K405" s="270">
        <f>G405+H405+J405</f>
        <v>26250</v>
      </c>
      <c r="L405" s="270"/>
      <c r="M405" s="270"/>
      <c r="N405" s="270"/>
      <c r="O405" s="270"/>
      <c r="P405" s="270"/>
      <c r="Q405" s="270"/>
      <c r="R405" s="270"/>
      <c r="S405" s="270">
        <f>K405+F405</f>
        <v>45108</v>
      </c>
    </row>
    <row r="406" spans="1:19" x14ac:dyDescent="0.35">
      <c r="A406" s="32"/>
      <c r="B406" s="271" t="s">
        <v>69</v>
      </c>
      <c r="C406" s="272" t="s">
        <v>14</v>
      </c>
      <c r="D406" s="272" t="s">
        <v>6</v>
      </c>
      <c r="E406" s="272" t="s">
        <v>110</v>
      </c>
      <c r="F406" s="273" t="s">
        <v>8</v>
      </c>
      <c r="G406" s="274" t="s">
        <v>3</v>
      </c>
      <c r="H406" s="274" t="s">
        <v>2</v>
      </c>
      <c r="I406" s="274" t="s">
        <v>100</v>
      </c>
      <c r="J406" s="274" t="s">
        <v>4</v>
      </c>
      <c r="K406" s="275" t="s">
        <v>5</v>
      </c>
      <c r="L406" s="276" t="s">
        <v>115</v>
      </c>
      <c r="M406" s="276" t="s">
        <v>113</v>
      </c>
      <c r="N406" s="276" t="s">
        <v>116</v>
      </c>
      <c r="O406" s="276" t="s">
        <v>124</v>
      </c>
      <c r="P406" s="276"/>
      <c r="Q406" s="276"/>
      <c r="R406" s="276" t="s">
        <v>125</v>
      </c>
      <c r="S406" s="273"/>
    </row>
    <row r="407" spans="1:19" ht="15.5" x14ac:dyDescent="0.35">
      <c r="A407" s="32"/>
      <c r="B407" s="277" t="s">
        <v>111</v>
      </c>
      <c r="C407" s="278">
        <f>60+36+16</f>
        <v>112</v>
      </c>
      <c r="D407" s="279">
        <v>46</v>
      </c>
      <c r="E407" s="279">
        <v>33</v>
      </c>
      <c r="F407" s="278">
        <f t="shared" ref="F407:F412" si="68">C407+D407+E407</f>
        <v>191</v>
      </c>
      <c r="G407" s="280">
        <v>30</v>
      </c>
      <c r="H407" s="280">
        <v>48</v>
      </c>
      <c r="I407" s="280">
        <v>15</v>
      </c>
      <c r="J407" s="280">
        <v>120</v>
      </c>
      <c r="K407" s="278">
        <f>G407+H407+J407</f>
        <v>198</v>
      </c>
      <c r="L407" s="278"/>
      <c r="M407" s="278"/>
      <c r="N407" s="278"/>
      <c r="O407" s="278"/>
      <c r="P407" s="278"/>
      <c r="Q407" s="278"/>
      <c r="R407" s="278"/>
      <c r="S407" s="280"/>
    </row>
    <row r="408" spans="1:19" ht="15.5" x14ac:dyDescent="0.35">
      <c r="A408" s="32"/>
      <c r="B408" s="277" t="s">
        <v>70</v>
      </c>
      <c r="C408" s="278">
        <v>22</v>
      </c>
      <c r="D408" s="279">
        <v>5</v>
      </c>
      <c r="E408" s="279">
        <v>11.5</v>
      </c>
      <c r="F408" s="278">
        <f t="shared" si="68"/>
        <v>38.5</v>
      </c>
      <c r="G408" s="280">
        <v>21</v>
      </c>
      <c r="H408" s="280">
        <v>5</v>
      </c>
      <c r="I408" s="280">
        <v>14</v>
      </c>
      <c r="J408" s="280">
        <v>24</v>
      </c>
      <c r="K408" s="278">
        <f>G408+H408+J408</f>
        <v>50</v>
      </c>
      <c r="L408" s="278"/>
      <c r="M408" s="278"/>
      <c r="N408" s="278"/>
      <c r="O408" s="278"/>
      <c r="P408" s="278"/>
      <c r="Q408" s="278"/>
      <c r="R408" s="278"/>
      <c r="S408" s="278">
        <f t="shared" ref="S408:S413" si="69">K408+F408</f>
        <v>88.5</v>
      </c>
    </row>
    <row r="409" spans="1:19" ht="15.5" x14ac:dyDescent="0.35">
      <c r="A409" s="32"/>
      <c r="B409" s="281" t="s">
        <v>71</v>
      </c>
      <c r="C409" s="282"/>
      <c r="D409" s="280"/>
      <c r="E409" s="280"/>
      <c r="F409" s="278">
        <f t="shared" si="68"/>
        <v>0</v>
      </c>
      <c r="G409" s="280"/>
      <c r="H409" s="280"/>
      <c r="I409" s="280"/>
      <c r="J409" s="280"/>
      <c r="K409" s="278">
        <f>G409+H409+J409</f>
        <v>0</v>
      </c>
      <c r="L409" s="278"/>
      <c r="M409" s="278"/>
      <c r="N409" s="278"/>
      <c r="O409" s="278"/>
      <c r="P409" s="278"/>
      <c r="Q409" s="278"/>
      <c r="R409" s="278"/>
      <c r="S409" s="278">
        <f t="shared" si="69"/>
        <v>0</v>
      </c>
    </row>
    <row r="410" spans="1:19" ht="15.5" x14ac:dyDescent="0.35">
      <c r="A410" s="32"/>
      <c r="B410" s="281" t="s">
        <v>72</v>
      </c>
      <c r="C410" s="282">
        <v>0</v>
      </c>
      <c r="D410" s="280">
        <v>0</v>
      </c>
      <c r="E410" s="280"/>
      <c r="F410" s="278">
        <f t="shared" si="68"/>
        <v>0</v>
      </c>
      <c r="G410" s="280">
        <v>0</v>
      </c>
      <c r="H410" s="280">
        <v>0</v>
      </c>
      <c r="I410" s="280"/>
      <c r="J410" s="280"/>
      <c r="K410" s="278">
        <v>0</v>
      </c>
      <c r="L410" s="278"/>
      <c r="M410" s="278"/>
      <c r="N410" s="278"/>
      <c r="O410" s="278"/>
      <c r="P410" s="278"/>
      <c r="Q410" s="278"/>
      <c r="R410" s="278"/>
      <c r="S410" s="278">
        <f t="shared" si="69"/>
        <v>0</v>
      </c>
    </row>
    <row r="411" spans="1:19" x14ac:dyDescent="0.35">
      <c r="A411" s="32"/>
      <c r="B411" s="283" t="s">
        <v>73</v>
      </c>
      <c r="C411" s="280"/>
      <c r="D411" s="280"/>
      <c r="E411" s="280"/>
      <c r="F411" s="278">
        <f t="shared" si="68"/>
        <v>0</v>
      </c>
      <c r="G411" s="280"/>
      <c r="H411" s="280"/>
      <c r="I411" s="280"/>
      <c r="J411" s="280"/>
      <c r="K411" s="278">
        <f>G411+H411+J411</f>
        <v>0</v>
      </c>
      <c r="L411" s="278"/>
      <c r="M411" s="278"/>
      <c r="N411" s="278"/>
      <c r="O411" s="278"/>
      <c r="P411" s="278"/>
      <c r="Q411" s="278"/>
      <c r="R411" s="278"/>
      <c r="S411" s="278">
        <f t="shared" si="69"/>
        <v>0</v>
      </c>
    </row>
    <row r="412" spans="1:19" x14ac:dyDescent="0.35">
      <c r="A412" s="32"/>
      <c r="B412" s="283" t="s">
        <v>74</v>
      </c>
      <c r="C412" s="280"/>
      <c r="D412" s="280"/>
      <c r="E412" s="280"/>
      <c r="F412" s="278">
        <f t="shared" si="68"/>
        <v>0</v>
      </c>
      <c r="G412" s="280"/>
      <c r="H412" s="280"/>
      <c r="I412" s="280"/>
      <c r="J412" s="280"/>
      <c r="K412" s="278">
        <f>G412+H412+J412</f>
        <v>0</v>
      </c>
      <c r="L412" s="278"/>
      <c r="M412" s="278"/>
      <c r="N412" s="278"/>
      <c r="O412" s="278"/>
      <c r="P412" s="278"/>
      <c r="Q412" s="278"/>
      <c r="R412" s="278"/>
      <c r="S412" s="278">
        <f t="shared" si="69"/>
        <v>0</v>
      </c>
    </row>
    <row r="413" spans="1:19" x14ac:dyDescent="0.35">
      <c r="A413" s="32"/>
      <c r="B413" s="283" t="s">
        <v>75</v>
      </c>
      <c r="C413" s="280">
        <v>0</v>
      </c>
      <c r="D413" s="280">
        <v>0</v>
      </c>
      <c r="E413" s="280">
        <v>0</v>
      </c>
      <c r="F413" s="278">
        <v>0</v>
      </c>
      <c r="G413" s="280">
        <v>0</v>
      </c>
      <c r="H413" s="280">
        <v>0</v>
      </c>
      <c r="I413" s="280">
        <v>0</v>
      </c>
      <c r="J413" s="280">
        <v>0</v>
      </c>
      <c r="K413" s="278">
        <f>G413+H413+J413</f>
        <v>0</v>
      </c>
      <c r="L413" s="278"/>
      <c r="M413" s="278"/>
      <c r="N413" s="278"/>
      <c r="O413" s="278"/>
      <c r="P413" s="278"/>
      <c r="Q413" s="278"/>
      <c r="R413" s="278"/>
      <c r="S413" s="278">
        <f t="shared" si="69"/>
        <v>0</v>
      </c>
    </row>
    <row r="414" spans="1:19" x14ac:dyDescent="0.35">
      <c r="A414" s="32"/>
      <c r="B414" s="283" t="s">
        <v>79</v>
      </c>
      <c r="C414" s="280"/>
      <c r="D414" s="280">
        <v>0</v>
      </c>
      <c r="E414" s="280">
        <v>0</v>
      </c>
      <c r="F414" s="278">
        <v>0</v>
      </c>
      <c r="G414" s="280"/>
      <c r="H414" s="280"/>
      <c r="I414" s="280">
        <v>0</v>
      </c>
      <c r="J414" s="280"/>
      <c r="K414" s="278"/>
      <c r="L414" s="278"/>
      <c r="M414" s="278"/>
      <c r="N414" s="278"/>
      <c r="O414" s="278"/>
      <c r="P414" s="278"/>
      <c r="Q414" s="278"/>
      <c r="R414" s="278"/>
      <c r="S414" s="278"/>
    </row>
    <row r="415" spans="1:19" x14ac:dyDescent="0.35">
      <c r="A415" s="32"/>
      <c r="B415" s="283" t="s">
        <v>76</v>
      </c>
      <c r="C415" s="280">
        <v>0</v>
      </c>
      <c r="D415" s="284"/>
      <c r="E415" s="284"/>
      <c r="F415" s="278">
        <f>C415+D415+E415</f>
        <v>0</v>
      </c>
      <c r="G415" s="280">
        <v>0</v>
      </c>
      <c r="H415" s="284"/>
      <c r="I415" s="284"/>
      <c r="J415" s="280">
        <v>0</v>
      </c>
      <c r="K415" s="278">
        <v>0</v>
      </c>
      <c r="L415" s="278"/>
      <c r="M415" s="278"/>
      <c r="N415" s="278"/>
      <c r="O415" s="278"/>
      <c r="P415" s="278"/>
      <c r="Q415" s="278"/>
      <c r="R415" s="278"/>
      <c r="S415" s="278">
        <f>K415+F415</f>
        <v>0</v>
      </c>
    </row>
    <row r="416" spans="1:19" x14ac:dyDescent="0.35">
      <c r="A416" s="32"/>
      <c r="B416" s="283" t="s">
        <v>77</v>
      </c>
      <c r="C416" s="278">
        <f>SUM(C409:C415)</f>
        <v>0</v>
      </c>
      <c r="D416" s="278">
        <f>SUM(D409:D415)</f>
        <v>0</v>
      </c>
      <c r="E416" s="278">
        <f>SUM(E409:E415)</f>
        <v>0</v>
      </c>
      <c r="F416" s="278">
        <f>C416+D416+E416</f>
        <v>0</v>
      </c>
      <c r="G416" s="278">
        <f>SUM(G409:G415)</f>
        <v>0</v>
      </c>
      <c r="H416" s="278">
        <f>SUM(H409:H415)</f>
        <v>0</v>
      </c>
      <c r="I416" s="278">
        <f>SUM(I409:I415)</f>
        <v>0</v>
      </c>
      <c r="J416" s="278">
        <v>0</v>
      </c>
      <c r="K416" s="278">
        <f>G416+H416+J416</f>
        <v>0</v>
      </c>
      <c r="L416" s="278"/>
      <c r="M416" s="278"/>
      <c r="N416" s="278"/>
      <c r="O416" s="278"/>
      <c r="P416" s="278"/>
      <c r="Q416" s="278"/>
      <c r="R416" s="278"/>
      <c r="S416" s="278">
        <f>K416+F416</f>
        <v>0</v>
      </c>
    </row>
    <row r="417" spans="1:19" x14ac:dyDescent="0.35">
      <c r="A417" s="32"/>
      <c r="B417" s="277" t="s">
        <v>78</v>
      </c>
      <c r="C417" s="278">
        <f>((C408*7)-C416)*C407</f>
        <v>17248</v>
      </c>
      <c r="D417" s="278">
        <f>((D408*7)-D416)*D407</f>
        <v>1610</v>
      </c>
      <c r="E417" s="278">
        <f>((E408*7)-E416)*E407</f>
        <v>2656.5</v>
      </c>
      <c r="F417" s="278">
        <f>C417+D417+E417</f>
        <v>21514.5</v>
      </c>
      <c r="G417" s="278">
        <f>((G408*7)-G416)*G407</f>
        <v>4410</v>
      </c>
      <c r="H417" s="285">
        <f>((H408*7)-H416)*H407</f>
        <v>1680</v>
      </c>
      <c r="I417" s="285">
        <f>((I408*7)-I416)*I407</f>
        <v>1470</v>
      </c>
      <c r="J417" s="278">
        <f>((J408*7)-J416)*J407</f>
        <v>20160</v>
      </c>
      <c r="K417" s="285">
        <f>SUM(G417:J417)</f>
        <v>27720</v>
      </c>
      <c r="L417" s="285">
        <v>186</v>
      </c>
      <c r="M417" s="285">
        <v>0</v>
      </c>
      <c r="N417" s="285">
        <v>47</v>
      </c>
      <c r="O417" s="285">
        <v>104</v>
      </c>
      <c r="P417" s="285"/>
      <c r="Q417" s="285"/>
      <c r="R417" s="285">
        <v>2776</v>
      </c>
      <c r="S417" s="286">
        <f>K417+F417+M417+L417+N417+R417+O417</f>
        <v>52347.5</v>
      </c>
    </row>
    <row r="419" spans="1:19" x14ac:dyDescent="0.35">
      <c r="A419" s="32" t="s">
        <v>1243</v>
      </c>
      <c r="B419" s="32"/>
      <c r="C419" s="32"/>
      <c r="D419" s="32"/>
      <c r="F419" s="32"/>
      <c r="G419" s="32"/>
      <c r="H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</row>
    <row r="420" spans="1:19" x14ac:dyDescent="0.35">
      <c r="A420" s="32"/>
      <c r="B420" s="266" t="s">
        <v>68</v>
      </c>
      <c r="C420" s="267">
        <f>C422*C423*7</f>
        <v>17248</v>
      </c>
      <c r="D420" s="268">
        <f>D422*D423*7</f>
        <v>1610</v>
      </c>
      <c r="E420" s="268">
        <f>E422*E423*7</f>
        <v>2656.5</v>
      </c>
      <c r="F420" s="268">
        <f>C420+D420</f>
        <v>18858</v>
      </c>
      <c r="G420" s="269">
        <f>G422*G423*7</f>
        <v>4410</v>
      </c>
      <c r="H420" s="270">
        <f>H422*H423*7</f>
        <v>2688</v>
      </c>
      <c r="I420" s="270">
        <f>I422*I423*7</f>
        <v>1470</v>
      </c>
      <c r="J420" s="270">
        <f>J422*J423*7</f>
        <v>20160</v>
      </c>
      <c r="K420" s="270">
        <f>G420+H420+J420</f>
        <v>27258</v>
      </c>
      <c r="L420" s="270"/>
      <c r="M420" s="270"/>
      <c r="N420" s="270"/>
      <c r="O420" s="270"/>
      <c r="P420" s="270"/>
      <c r="Q420" s="270"/>
      <c r="R420" s="270"/>
      <c r="S420" s="270">
        <f>K420+F420</f>
        <v>46116</v>
      </c>
    </row>
    <row r="421" spans="1:19" x14ac:dyDescent="0.35">
      <c r="A421" s="32"/>
      <c r="B421" s="271" t="s">
        <v>69</v>
      </c>
      <c r="C421" s="272" t="s">
        <v>14</v>
      </c>
      <c r="D421" s="272" t="s">
        <v>6</v>
      </c>
      <c r="E421" s="272" t="s">
        <v>110</v>
      </c>
      <c r="F421" s="273" t="s">
        <v>8</v>
      </c>
      <c r="G421" s="274" t="s">
        <v>3</v>
      </c>
      <c r="H421" s="274" t="s">
        <v>2</v>
      </c>
      <c r="I421" s="274" t="s">
        <v>100</v>
      </c>
      <c r="J421" s="274" t="s">
        <v>4</v>
      </c>
      <c r="K421" s="275" t="s">
        <v>5</v>
      </c>
      <c r="L421" s="276" t="s">
        <v>115</v>
      </c>
      <c r="M421" s="276" t="s">
        <v>113</v>
      </c>
      <c r="N421" s="276" t="s">
        <v>116</v>
      </c>
      <c r="O421" s="276" t="s">
        <v>124</v>
      </c>
      <c r="P421" s="276"/>
      <c r="Q421" s="276"/>
      <c r="R421" s="276" t="s">
        <v>125</v>
      </c>
      <c r="S421" s="273"/>
    </row>
    <row r="422" spans="1:19" ht="15.5" x14ac:dyDescent="0.35">
      <c r="A422" s="32"/>
      <c r="B422" s="277" t="s">
        <v>111</v>
      </c>
      <c r="C422" s="278">
        <f>60+36+16</f>
        <v>112</v>
      </c>
      <c r="D422" s="279">
        <v>46</v>
      </c>
      <c r="E422" s="279">
        <v>33</v>
      </c>
      <c r="F422" s="278">
        <f t="shared" ref="F422:F427" si="70">C422+D422+E422</f>
        <v>191</v>
      </c>
      <c r="G422" s="280">
        <v>30</v>
      </c>
      <c r="H422" s="280">
        <v>48</v>
      </c>
      <c r="I422" s="280">
        <v>15</v>
      </c>
      <c r="J422" s="280">
        <v>120</v>
      </c>
      <c r="K422" s="278">
        <f>G422+H422+J422</f>
        <v>198</v>
      </c>
      <c r="L422" s="278"/>
      <c r="M422" s="278"/>
      <c r="N422" s="278"/>
      <c r="O422" s="278"/>
      <c r="P422" s="278"/>
      <c r="Q422" s="278"/>
      <c r="R422" s="278"/>
      <c r="S422" s="280"/>
    </row>
    <row r="423" spans="1:19" ht="15.5" x14ac:dyDescent="0.35">
      <c r="A423" s="32"/>
      <c r="B423" s="277" t="s">
        <v>70</v>
      </c>
      <c r="C423" s="278">
        <v>22</v>
      </c>
      <c r="D423" s="279">
        <v>5</v>
      </c>
      <c r="E423" s="279">
        <v>11.5</v>
      </c>
      <c r="F423" s="278">
        <f t="shared" si="70"/>
        <v>38.5</v>
      </c>
      <c r="G423" s="280">
        <v>21</v>
      </c>
      <c r="H423" s="280">
        <v>8</v>
      </c>
      <c r="I423" s="280">
        <v>14</v>
      </c>
      <c r="J423" s="280">
        <v>24</v>
      </c>
      <c r="K423" s="278">
        <f>G423+H423+J423</f>
        <v>53</v>
      </c>
      <c r="L423" s="278"/>
      <c r="M423" s="278"/>
      <c r="N423" s="278"/>
      <c r="O423" s="278"/>
      <c r="P423" s="278"/>
      <c r="Q423" s="278"/>
      <c r="R423" s="278"/>
      <c r="S423" s="278">
        <f t="shared" ref="S423:S428" si="71">K423+F423</f>
        <v>91.5</v>
      </c>
    </row>
    <row r="424" spans="1:19" ht="15.5" x14ac:dyDescent="0.35">
      <c r="A424" s="32"/>
      <c r="B424" s="281" t="s">
        <v>71</v>
      </c>
      <c r="C424" s="282"/>
      <c r="D424" s="280"/>
      <c r="E424" s="280"/>
      <c r="F424" s="278">
        <f t="shared" si="70"/>
        <v>0</v>
      </c>
      <c r="G424" s="280"/>
      <c r="H424" s="280"/>
      <c r="I424" s="280"/>
      <c r="J424" s="280"/>
      <c r="K424" s="278">
        <f>G424+H424+J424</f>
        <v>0</v>
      </c>
      <c r="L424" s="278"/>
      <c r="M424" s="278"/>
      <c r="N424" s="278"/>
      <c r="O424" s="278"/>
      <c r="P424" s="278"/>
      <c r="Q424" s="278"/>
      <c r="R424" s="278"/>
      <c r="S424" s="278">
        <f t="shared" si="71"/>
        <v>0</v>
      </c>
    </row>
    <row r="425" spans="1:19" ht="15.5" x14ac:dyDescent="0.35">
      <c r="A425" s="32"/>
      <c r="B425" s="281" t="s">
        <v>72</v>
      </c>
      <c r="C425" s="282">
        <v>0</v>
      </c>
      <c r="D425" s="280">
        <v>7</v>
      </c>
      <c r="E425" s="280"/>
      <c r="F425" s="278">
        <f t="shared" si="70"/>
        <v>7</v>
      </c>
      <c r="G425" s="280">
        <v>6</v>
      </c>
      <c r="H425" s="280">
        <v>0</v>
      </c>
      <c r="I425" s="280"/>
      <c r="J425" s="280"/>
      <c r="K425" s="278">
        <v>0</v>
      </c>
      <c r="L425" s="278"/>
      <c r="M425" s="278"/>
      <c r="N425" s="278"/>
      <c r="O425" s="278"/>
      <c r="P425" s="278"/>
      <c r="Q425" s="278"/>
      <c r="R425" s="278"/>
      <c r="S425" s="278">
        <f t="shared" si="71"/>
        <v>7</v>
      </c>
    </row>
    <row r="426" spans="1:19" x14ac:dyDescent="0.35">
      <c r="A426" s="32"/>
      <c r="B426" s="283" t="s">
        <v>73</v>
      </c>
      <c r="C426" s="280"/>
      <c r="D426" s="280">
        <v>0</v>
      </c>
      <c r="E426" s="280"/>
      <c r="F426" s="278">
        <f t="shared" si="70"/>
        <v>0</v>
      </c>
      <c r="G426" s="280"/>
      <c r="H426" s="280"/>
      <c r="I426" s="280"/>
      <c r="J426" s="280"/>
      <c r="K426" s="278">
        <f>G426+H426+J426</f>
        <v>0</v>
      </c>
      <c r="L426" s="278"/>
      <c r="M426" s="278"/>
      <c r="N426" s="278"/>
      <c r="O426" s="278"/>
      <c r="P426" s="278"/>
      <c r="Q426" s="278"/>
      <c r="R426" s="278"/>
      <c r="S426" s="278">
        <f t="shared" si="71"/>
        <v>0</v>
      </c>
    </row>
    <row r="427" spans="1:19" x14ac:dyDescent="0.35">
      <c r="A427" s="32"/>
      <c r="B427" s="283" t="s">
        <v>74</v>
      </c>
      <c r="C427" s="280"/>
      <c r="D427" s="280"/>
      <c r="E427" s="280"/>
      <c r="F427" s="278">
        <f t="shared" si="70"/>
        <v>0</v>
      </c>
      <c r="G427" s="280"/>
      <c r="H427" s="280"/>
      <c r="I427" s="280"/>
      <c r="J427" s="280"/>
      <c r="K427" s="278">
        <f>G427+H427+J427</f>
        <v>0</v>
      </c>
      <c r="L427" s="278"/>
      <c r="M427" s="278"/>
      <c r="N427" s="278"/>
      <c r="O427" s="278"/>
      <c r="P427" s="278"/>
      <c r="Q427" s="278"/>
      <c r="R427" s="278"/>
      <c r="S427" s="278">
        <f t="shared" si="71"/>
        <v>0</v>
      </c>
    </row>
    <row r="428" spans="1:19" x14ac:dyDescent="0.35">
      <c r="A428" s="32"/>
      <c r="B428" s="283" t="s">
        <v>75</v>
      </c>
      <c r="C428" s="280">
        <v>0</v>
      </c>
      <c r="D428" s="280">
        <v>0</v>
      </c>
      <c r="E428" s="280">
        <v>3</v>
      </c>
      <c r="F428" s="278">
        <v>0</v>
      </c>
      <c r="G428" s="280">
        <v>2</v>
      </c>
      <c r="H428" s="280">
        <v>0</v>
      </c>
      <c r="I428" s="280">
        <v>0</v>
      </c>
      <c r="J428" s="280">
        <v>4</v>
      </c>
      <c r="K428" s="278">
        <f>G428+H428+J428</f>
        <v>6</v>
      </c>
      <c r="L428" s="278"/>
      <c r="M428" s="278"/>
      <c r="N428" s="278"/>
      <c r="O428" s="278"/>
      <c r="P428" s="278"/>
      <c r="Q428" s="278"/>
      <c r="R428" s="278"/>
      <c r="S428" s="278">
        <f t="shared" si="71"/>
        <v>6</v>
      </c>
    </row>
    <row r="429" spans="1:19" x14ac:dyDescent="0.35">
      <c r="A429" s="32"/>
      <c r="B429" s="283" t="s">
        <v>79</v>
      </c>
      <c r="C429" s="280"/>
      <c r="D429" s="280">
        <v>0</v>
      </c>
      <c r="E429" s="280">
        <v>0</v>
      </c>
      <c r="F429" s="278">
        <v>0</v>
      </c>
      <c r="G429" s="280"/>
      <c r="H429" s="280"/>
      <c r="I429" s="280">
        <v>0</v>
      </c>
      <c r="J429" s="280"/>
      <c r="K429" s="278"/>
      <c r="L429" s="278"/>
      <c r="M429" s="278"/>
      <c r="N429" s="278"/>
      <c r="O429" s="278"/>
      <c r="P429" s="278"/>
      <c r="Q429" s="278"/>
      <c r="R429" s="278"/>
      <c r="S429" s="278"/>
    </row>
    <row r="430" spans="1:19" x14ac:dyDescent="0.35">
      <c r="A430" s="32"/>
      <c r="B430" s="283" t="s">
        <v>76</v>
      </c>
      <c r="C430" s="280">
        <v>0</v>
      </c>
      <c r="D430" s="284"/>
      <c r="E430" s="284"/>
      <c r="F430" s="278">
        <f>C430+D430+E430</f>
        <v>0</v>
      </c>
      <c r="G430" s="280">
        <v>0</v>
      </c>
      <c r="H430" s="284"/>
      <c r="I430" s="284"/>
      <c r="J430" s="280">
        <v>0</v>
      </c>
      <c r="K430" s="278">
        <v>0</v>
      </c>
      <c r="L430" s="278"/>
      <c r="M430" s="278"/>
      <c r="N430" s="278"/>
      <c r="O430" s="278"/>
      <c r="P430" s="278"/>
      <c r="Q430" s="278"/>
      <c r="R430" s="278"/>
      <c r="S430" s="278">
        <f>K430+F430</f>
        <v>0</v>
      </c>
    </row>
    <row r="431" spans="1:19" x14ac:dyDescent="0.35">
      <c r="A431" s="32"/>
      <c r="B431" s="283" t="s">
        <v>77</v>
      </c>
      <c r="C431" s="278">
        <f>SUM(C424:C430)</f>
        <v>0</v>
      </c>
      <c r="D431" s="278">
        <f>SUM(D424:D430)</f>
        <v>7</v>
      </c>
      <c r="E431" s="278">
        <f>SUM(E424:E430)</f>
        <v>3</v>
      </c>
      <c r="F431" s="278">
        <f>C431+D431+E431</f>
        <v>10</v>
      </c>
      <c r="G431" s="278">
        <f>SUM(G424:G430)</f>
        <v>8</v>
      </c>
      <c r="H431" s="278">
        <f>SUM(H424:H430)</f>
        <v>0</v>
      </c>
      <c r="I431" s="278">
        <f>SUM(I424:I430)</f>
        <v>0</v>
      </c>
      <c r="J431" s="278">
        <v>0</v>
      </c>
      <c r="K431" s="278">
        <f>G431+H431+J431</f>
        <v>8</v>
      </c>
      <c r="L431" s="278"/>
      <c r="M431" s="278"/>
      <c r="N431" s="278"/>
      <c r="O431" s="278"/>
      <c r="P431" s="278"/>
      <c r="Q431" s="278"/>
      <c r="R431" s="278"/>
      <c r="S431" s="278">
        <f>K431+F431</f>
        <v>18</v>
      </c>
    </row>
    <row r="432" spans="1:19" x14ac:dyDescent="0.35">
      <c r="A432" s="32"/>
      <c r="B432" s="277" t="s">
        <v>78</v>
      </c>
      <c r="C432" s="278">
        <f>((C423*7)-C431)*C422</f>
        <v>17248</v>
      </c>
      <c r="D432" s="278">
        <f>((D423*7)-D431)*D422</f>
        <v>1288</v>
      </c>
      <c r="E432" s="278">
        <f>((E423*7)-E431)*E422</f>
        <v>2557.5</v>
      </c>
      <c r="F432" s="278">
        <f>C432+D432+E432</f>
        <v>21093.5</v>
      </c>
      <c r="G432" s="278">
        <f>((G423*7)-G431)*G422</f>
        <v>4170</v>
      </c>
      <c r="H432" s="285">
        <f>((H423*7)-H431)*H422</f>
        <v>2688</v>
      </c>
      <c r="I432" s="285">
        <f>((I423*7)-I431)*I422</f>
        <v>1470</v>
      </c>
      <c r="J432" s="278">
        <f>((J423*7)-J431)*J422</f>
        <v>20160</v>
      </c>
      <c r="K432" s="285">
        <f>SUM(G432:J432)</f>
        <v>28488</v>
      </c>
      <c r="L432" s="285">
        <v>186</v>
      </c>
      <c r="M432" s="285">
        <v>0</v>
      </c>
      <c r="N432" s="285">
        <v>47</v>
      </c>
      <c r="O432" s="285">
        <v>104</v>
      </c>
      <c r="P432" s="285"/>
      <c r="Q432" s="285"/>
      <c r="R432" s="285">
        <v>2776</v>
      </c>
      <c r="S432" s="286">
        <f>K432+F432+M432+L432+N432+R432+O432</f>
        <v>52694.5</v>
      </c>
    </row>
    <row r="434" spans="1:19" x14ac:dyDescent="0.35">
      <c r="A434" s="32" t="s">
        <v>1249</v>
      </c>
      <c r="B434" s="32"/>
      <c r="C434" s="32"/>
      <c r="D434" s="32"/>
      <c r="F434" s="32"/>
      <c r="G434" s="32"/>
      <c r="H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</row>
    <row r="435" spans="1:19" x14ac:dyDescent="0.35">
      <c r="A435" s="32"/>
      <c r="B435" s="266" t="s">
        <v>68</v>
      </c>
      <c r="C435" s="267">
        <f>C437*C438*7</f>
        <v>17248</v>
      </c>
      <c r="D435" s="268">
        <f>D437*D438*7</f>
        <v>1610</v>
      </c>
      <c r="E435" s="268">
        <f>E437*E438*7</f>
        <v>2656.5</v>
      </c>
      <c r="F435" s="268">
        <f>C435+D435</f>
        <v>18858</v>
      </c>
      <c r="G435" s="269">
        <f>G437*G438*7</f>
        <v>4410</v>
      </c>
      <c r="H435" s="270">
        <f>H437*H438*7</f>
        <v>2688</v>
      </c>
      <c r="I435" s="270">
        <f>I437*I438*7</f>
        <v>1470</v>
      </c>
      <c r="J435" s="270">
        <f>J437*J438*7</f>
        <v>20160</v>
      </c>
      <c r="K435" s="270">
        <f>G435+H435+J435</f>
        <v>27258</v>
      </c>
      <c r="L435" s="270"/>
      <c r="M435" s="270"/>
      <c r="N435" s="270"/>
      <c r="O435" s="270"/>
      <c r="P435" s="270"/>
      <c r="Q435" s="270"/>
      <c r="R435" s="270"/>
      <c r="S435" s="270">
        <f>K435+F435</f>
        <v>46116</v>
      </c>
    </row>
    <row r="436" spans="1:19" x14ac:dyDescent="0.35">
      <c r="A436" s="32"/>
      <c r="B436" s="271" t="s">
        <v>69</v>
      </c>
      <c r="C436" s="272" t="s">
        <v>14</v>
      </c>
      <c r="D436" s="272" t="s">
        <v>6</v>
      </c>
      <c r="E436" s="272" t="s">
        <v>110</v>
      </c>
      <c r="F436" s="273" t="s">
        <v>8</v>
      </c>
      <c r="G436" s="274" t="s">
        <v>3</v>
      </c>
      <c r="H436" s="274" t="s">
        <v>2</v>
      </c>
      <c r="I436" s="274" t="s">
        <v>100</v>
      </c>
      <c r="J436" s="274" t="s">
        <v>4</v>
      </c>
      <c r="K436" s="275" t="s">
        <v>5</v>
      </c>
      <c r="L436" s="276" t="s">
        <v>115</v>
      </c>
      <c r="M436" s="276" t="s">
        <v>113</v>
      </c>
      <c r="N436" s="276" t="s">
        <v>116</v>
      </c>
      <c r="O436" s="276" t="s">
        <v>124</v>
      </c>
      <c r="P436" s="276"/>
      <c r="Q436" s="276"/>
      <c r="R436" s="276" t="s">
        <v>125</v>
      </c>
      <c r="S436" s="273"/>
    </row>
    <row r="437" spans="1:19" ht="15.5" x14ac:dyDescent="0.35">
      <c r="A437" s="32"/>
      <c r="B437" s="277" t="s">
        <v>111</v>
      </c>
      <c r="C437" s="278">
        <f>60+36+16</f>
        <v>112</v>
      </c>
      <c r="D437" s="279">
        <v>46</v>
      </c>
      <c r="E437" s="279">
        <v>33</v>
      </c>
      <c r="F437" s="278">
        <f t="shared" ref="F437:F442" si="72">C437+D437+E437</f>
        <v>191</v>
      </c>
      <c r="G437" s="280">
        <v>30</v>
      </c>
      <c r="H437" s="280">
        <v>48</v>
      </c>
      <c r="I437" s="280">
        <v>15</v>
      </c>
      <c r="J437" s="280">
        <v>120</v>
      </c>
      <c r="K437" s="278">
        <f>G437+H437+J437</f>
        <v>198</v>
      </c>
      <c r="L437" s="278"/>
      <c r="M437" s="278"/>
      <c r="N437" s="278"/>
      <c r="O437" s="278"/>
      <c r="P437" s="278"/>
      <c r="Q437" s="278"/>
      <c r="R437" s="278"/>
      <c r="S437" s="280"/>
    </row>
    <row r="438" spans="1:19" ht="15.5" x14ac:dyDescent="0.35">
      <c r="A438" s="32"/>
      <c r="B438" s="277" t="s">
        <v>70</v>
      </c>
      <c r="C438" s="278">
        <v>22</v>
      </c>
      <c r="D438" s="279">
        <v>5</v>
      </c>
      <c r="E438" s="279">
        <v>11.5</v>
      </c>
      <c r="F438" s="278">
        <f t="shared" si="72"/>
        <v>38.5</v>
      </c>
      <c r="G438" s="280">
        <v>21</v>
      </c>
      <c r="H438" s="280">
        <v>8</v>
      </c>
      <c r="I438" s="280">
        <v>14</v>
      </c>
      <c r="J438" s="280">
        <v>24</v>
      </c>
      <c r="K438" s="278">
        <f>G438+H438+J438</f>
        <v>53</v>
      </c>
      <c r="L438" s="278"/>
      <c r="M438" s="278"/>
      <c r="N438" s="278"/>
      <c r="O438" s="278"/>
      <c r="P438" s="278"/>
      <c r="Q438" s="278"/>
      <c r="R438" s="278"/>
      <c r="S438" s="278">
        <f t="shared" ref="S438:S443" si="73">K438+F438</f>
        <v>91.5</v>
      </c>
    </row>
    <row r="439" spans="1:19" ht="15.5" x14ac:dyDescent="0.35">
      <c r="A439" s="32"/>
      <c r="B439" s="281" t="s">
        <v>71</v>
      </c>
      <c r="C439" s="282"/>
      <c r="D439" s="280"/>
      <c r="E439" s="280"/>
      <c r="F439" s="278">
        <f t="shared" si="72"/>
        <v>0</v>
      </c>
      <c r="G439" s="280"/>
      <c r="H439" s="280"/>
      <c r="I439" s="280"/>
      <c r="J439" s="280"/>
      <c r="K439" s="278">
        <f>G439+H439+J439</f>
        <v>0</v>
      </c>
      <c r="L439" s="278"/>
      <c r="M439" s="278"/>
      <c r="N439" s="278"/>
      <c r="O439" s="278"/>
      <c r="P439" s="278"/>
      <c r="Q439" s="278"/>
      <c r="R439" s="278"/>
      <c r="S439" s="278">
        <f t="shared" si="73"/>
        <v>0</v>
      </c>
    </row>
    <row r="440" spans="1:19" ht="15.5" x14ac:dyDescent="0.35">
      <c r="A440" s="32"/>
      <c r="B440" s="281" t="s">
        <v>72</v>
      </c>
      <c r="C440" s="282">
        <v>0</v>
      </c>
      <c r="D440" s="280">
        <v>0</v>
      </c>
      <c r="E440" s="280"/>
      <c r="F440" s="278">
        <f t="shared" si="72"/>
        <v>0</v>
      </c>
      <c r="G440" s="280">
        <v>0</v>
      </c>
      <c r="H440" s="280">
        <v>0</v>
      </c>
      <c r="I440" s="280"/>
      <c r="J440" s="280"/>
      <c r="K440" s="278">
        <v>0</v>
      </c>
      <c r="L440" s="278"/>
      <c r="M440" s="278"/>
      <c r="N440" s="278"/>
      <c r="O440" s="278"/>
      <c r="P440" s="278"/>
      <c r="Q440" s="278"/>
      <c r="R440" s="278"/>
      <c r="S440" s="278">
        <f t="shared" si="73"/>
        <v>0</v>
      </c>
    </row>
    <row r="441" spans="1:19" x14ac:dyDescent="0.35">
      <c r="A441" s="32"/>
      <c r="B441" s="283" t="s">
        <v>73</v>
      </c>
      <c r="C441" s="280"/>
      <c r="D441" s="280">
        <v>0</v>
      </c>
      <c r="E441" s="280"/>
      <c r="F441" s="278">
        <f t="shared" si="72"/>
        <v>0</v>
      </c>
      <c r="G441" s="280">
        <v>0</v>
      </c>
      <c r="H441" s="280">
        <v>0</v>
      </c>
      <c r="I441" s="280">
        <v>0</v>
      </c>
      <c r="J441" s="280">
        <v>0</v>
      </c>
      <c r="K441" s="278">
        <f>G441+H441+J441</f>
        <v>0</v>
      </c>
      <c r="L441" s="278"/>
      <c r="M441" s="278"/>
      <c r="N441" s="278"/>
      <c r="O441" s="278"/>
      <c r="P441" s="278"/>
      <c r="Q441" s="278"/>
      <c r="R441" s="278"/>
      <c r="S441" s="278">
        <f t="shared" si="73"/>
        <v>0</v>
      </c>
    </row>
    <row r="442" spans="1:19" x14ac:dyDescent="0.35">
      <c r="A442" s="32"/>
      <c r="B442" s="283" t="s">
        <v>74</v>
      </c>
      <c r="C442" s="280"/>
      <c r="D442" s="280"/>
      <c r="E442" s="280"/>
      <c r="F442" s="278">
        <f t="shared" si="72"/>
        <v>0</v>
      </c>
      <c r="G442" s="280"/>
      <c r="H442" s="280"/>
      <c r="I442" s="280"/>
      <c r="J442" s="280"/>
      <c r="K442" s="278">
        <f>G442+H442+J442</f>
        <v>0</v>
      </c>
      <c r="L442" s="278"/>
      <c r="M442" s="278"/>
      <c r="N442" s="278"/>
      <c r="O442" s="278"/>
      <c r="P442" s="278"/>
      <c r="Q442" s="278"/>
      <c r="R442" s="278"/>
      <c r="S442" s="278">
        <f t="shared" si="73"/>
        <v>0</v>
      </c>
    </row>
    <row r="443" spans="1:19" x14ac:dyDescent="0.35">
      <c r="A443" s="32"/>
      <c r="B443" s="283" t="s">
        <v>75</v>
      </c>
      <c r="C443" s="280">
        <v>0</v>
      </c>
      <c r="D443" s="280">
        <v>0</v>
      </c>
      <c r="E443" s="280">
        <v>0</v>
      </c>
      <c r="F443" s="278">
        <v>0</v>
      </c>
      <c r="G443" s="280">
        <v>0</v>
      </c>
      <c r="H443" s="280">
        <v>0</v>
      </c>
      <c r="I443" s="280">
        <v>6</v>
      </c>
      <c r="J443" s="280">
        <v>4</v>
      </c>
      <c r="K443" s="278">
        <v>0</v>
      </c>
      <c r="L443" s="278"/>
      <c r="M443" s="278"/>
      <c r="N443" s="278"/>
      <c r="O443" s="278"/>
      <c r="P443" s="278"/>
      <c r="Q443" s="278"/>
      <c r="R443" s="278"/>
      <c r="S443" s="278">
        <f t="shared" si="73"/>
        <v>0</v>
      </c>
    </row>
    <row r="444" spans="1:19" x14ac:dyDescent="0.35">
      <c r="A444" s="32"/>
      <c r="B444" s="283" t="s">
        <v>79</v>
      </c>
      <c r="C444" s="280"/>
      <c r="D444" s="280">
        <v>0</v>
      </c>
      <c r="E444" s="280">
        <v>0</v>
      </c>
      <c r="F444" s="278">
        <v>0</v>
      </c>
      <c r="G444" s="280">
        <v>0</v>
      </c>
      <c r="H444" s="280"/>
      <c r="I444" s="280">
        <v>18</v>
      </c>
      <c r="J444" s="280"/>
      <c r="K444" s="278"/>
      <c r="L444" s="278"/>
      <c r="M444" s="278"/>
      <c r="N444" s="278"/>
      <c r="O444" s="278"/>
      <c r="P444" s="278"/>
      <c r="Q444" s="278"/>
      <c r="R444" s="278"/>
      <c r="S444" s="278"/>
    </row>
    <row r="445" spans="1:19" x14ac:dyDescent="0.35">
      <c r="A445" s="32"/>
      <c r="B445" s="283" t="s">
        <v>76</v>
      </c>
      <c r="C445" s="280">
        <v>0</v>
      </c>
      <c r="D445" s="284"/>
      <c r="E445" s="284"/>
      <c r="F445" s="278">
        <f>C445+D445+E445</f>
        <v>0</v>
      </c>
      <c r="G445" s="280">
        <v>8</v>
      </c>
      <c r="H445" s="284"/>
      <c r="I445" s="284"/>
      <c r="J445" s="280">
        <v>0</v>
      </c>
      <c r="K445" s="278">
        <v>0</v>
      </c>
      <c r="L445" s="278"/>
      <c r="M445" s="278"/>
      <c r="N445" s="278"/>
      <c r="O445" s="278"/>
      <c r="P445" s="278"/>
      <c r="Q445" s="278"/>
      <c r="R445" s="278"/>
      <c r="S445" s="278">
        <f>K445+F445</f>
        <v>0</v>
      </c>
    </row>
    <row r="446" spans="1:19" x14ac:dyDescent="0.35">
      <c r="A446" s="32"/>
      <c r="B446" s="283" t="s">
        <v>77</v>
      </c>
      <c r="C446" s="278">
        <f>SUM(C439:C445)</f>
        <v>0</v>
      </c>
      <c r="D446" s="278">
        <f>SUM(D439:D445)</f>
        <v>0</v>
      </c>
      <c r="E446" s="278">
        <f>SUM(E439:E445)</f>
        <v>0</v>
      </c>
      <c r="F446" s="278">
        <f>C446+D446+E446</f>
        <v>0</v>
      </c>
      <c r="G446" s="278">
        <f>SUM(G439:G445)</f>
        <v>8</v>
      </c>
      <c r="H446" s="278">
        <f>SUM(H439:H445)</f>
        <v>0</v>
      </c>
      <c r="I446" s="278">
        <f>SUM(I439:I445)</f>
        <v>24</v>
      </c>
      <c r="J446" s="278">
        <v>0</v>
      </c>
      <c r="K446" s="278">
        <f>G446+H446+J446</f>
        <v>8</v>
      </c>
      <c r="L446" s="278"/>
      <c r="M446" s="278"/>
      <c r="N446" s="278"/>
      <c r="O446" s="278"/>
      <c r="P446" s="278"/>
      <c r="Q446" s="278"/>
      <c r="R446" s="278"/>
      <c r="S446" s="278">
        <f>K446+F446</f>
        <v>8</v>
      </c>
    </row>
    <row r="447" spans="1:19" x14ac:dyDescent="0.35">
      <c r="A447" s="32"/>
      <c r="B447" s="277" t="s">
        <v>78</v>
      </c>
      <c r="C447" s="278">
        <f>((C438*7)-C446)*C437</f>
        <v>17248</v>
      </c>
      <c r="D447" s="278">
        <f>((D438*7)-D446)*D437</f>
        <v>1610</v>
      </c>
      <c r="E447" s="278">
        <f>((E438*7)-E446)*E437</f>
        <v>2656.5</v>
      </c>
      <c r="F447" s="278">
        <f>C447+D447+E447</f>
        <v>21514.5</v>
      </c>
      <c r="G447" s="278">
        <f>((G438*7)-G446)*G437</f>
        <v>4170</v>
      </c>
      <c r="H447" s="285">
        <f>((H438*7)-H446)*H437</f>
        <v>2688</v>
      </c>
      <c r="I447" s="285">
        <f>((I438*7)-I446)*I437</f>
        <v>1110</v>
      </c>
      <c r="J447" s="278">
        <f>((J438*7)-J446)*J437</f>
        <v>20160</v>
      </c>
      <c r="K447" s="285">
        <f>SUM(G447:J447)</f>
        <v>28128</v>
      </c>
      <c r="L447" s="285">
        <v>186</v>
      </c>
      <c r="M447" s="285">
        <v>0</v>
      </c>
      <c r="N447" s="285">
        <v>47</v>
      </c>
      <c r="O447" s="285">
        <v>104</v>
      </c>
      <c r="P447" s="285"/>
      <c r="Q447" s="285"/>
      <c r="R447" s="285">
        <v>2776</v>
      </c>
      <c r="S447" s="286">
        <f>K447+F447+M447+L447+N447+R447+O447</f>
        <v>52755.5</v>
      </c>
    </row>
    <row r="449" spans="1:19" x14ac:dyDescent="0.35">
      <c r="A449" s="32" t="s">
        <v>1277</v>
      </c>
      <c r="B449" s="32"/>
      <c r="C449" s="32"/>
      <c r="D449" s="32"/>
      <c r="F449" s="32"/>
      <c r="G449" s="32"/>
      <c r="H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</row>
    <row r="450" spans="1:19" x14ac:dyDescent="0.35">
      <c r="A450" s="32"/>
      <c r="B450" s="266" t="s">
        <v>68</v>
      </c>
      <c r="C450" s="267">
        <f>C452*C453*7</f>
        <v>17248</v>
      </c>
      <c r="D450" s="268">
        <f>D452*D453*7</f>
        <v>1288</v>
      </c>
      <c r="E450" s="268">
        <f>E452*E453*7</f>
        <v>2194.5</v>
      </c>
      <c r="F450" s="268">
        <f>C450+D450</f>
        <v>18536</v>
      </c>
      <c r="G450" s="269">
        <f>G452*G453*7</f>
        <v>3990</v>
      </c>
      <c r="H450" s="270">
        <f>H452*H453*7</f>
        <v>2688</v>
      </c>
      <c r="I450" s="270">
        <f>I452*I453*7</f>
        <v>1155</v>
      </c>
      <c r="J450" s="270">
        <f>J452*J453*7</f>
        <v>15960</v>
      </c>
      <c r="K450" s="270">
        <f>G450+H450+J450</f>
        <v>22638</v>
      </c>
      <c r="L450" s="270"/>
      <c r="M450" s="270"/>
      <c r="N450" s="270"/>
      <c r="O450" s="270"/>
      <c r="P450" s="270"/>
      <c r="Q450" s="270"/>
      <c r="R450" s="270"/>
      <c r="S450" s="270">
        <f>K450+F450</f>
        <v>41174</v>
      </c>
    </row>
    <row r="451" spans="1:19" x14ac:dyDescent="0.35">
      <c r="A451" s="32"/>
      <c r="B451" s="271" t="s">
        <v>69</v>
      </c>
      <c r="C451" s="272" t="s">
        <v>14</v>
      </c>
      <c r="D451" s="272" t="s">
        <v>6</v>
      </c>
      <c r="E451" s="272" t="s">
        <v>110</v>
      </c>
      <c r="F451" s="273" t="s">
        <v>8</v>
      </c>
      <c r="G451" s="274" t="s">
        <v>3</v>
      </c>
      <c r="H451" s="274" t="s">
        <v>2</v>
      </c>
      <c r="I451" s="274" t="s">
        <v>100</v>
      </c>
      <c r="J451" s="274" t="s">
        <v>4</v>
      </c>
      <c r="K451" s="275" t="s">
        <v>5</v>
      </c>
      <c r="L451" s="276" t="s">
        <v>115</v>
      </c>
      <c r="M451" s="276" t="s">
        <v>113</v>
      </c>
      <c r="N451" s="276" t="s">
        <v>116</v>
      </c>
      <c r="O451" s="276" t="s">
        <v>124</v>
      </c>
      <c r="P451" s="276"/>
      <c r="Q451" s="276"/>
      <c r="R451" s="276" t="s">
        <v>125</v>
      </c>
      <c r="S451" s="273"/>
    </row>
    <row r="452" spans="1:19" ht="15.5" x14ac:dyDescent="0.35">
      <c r="A452" s="32"/>
      <c r="B452" s="277" t="s">
        <v>111</v>
      </c>
      <c r="C452" s="278">
        <f>60+36+16</f>
        <v>112</v>
      </c>
      <c r="D452" s="279">
        <v>46</v>
      </c>
      <c r="E452" s="279">
        <v>33</v>
      </c>
      <c r="F452" s="278">
        <f>C452+D452+E452</f>
        <v>191</v>
      </c>
      <c r="G452" s="280">
        <v>30</v>
      </c>
      <c r="H452" s="280">
        <v>48</v>
      </c>
      <c r="I452" s="280">
        <v>15</v>
      </c>
      <c r="J452" s="280">
        <v>120</v>
      </c>
      <c r="K452" s="278">
        <f t="shared" ref="K452:K458" si="74">G452+H452+J452</f>
        <v>198</v>
      </c>
      <c r="L452" s="278"/>
      <c r="M452" s="278"/>
      <c r="N452" s="278"/>
      <c r="O452" s="278"/>
      <c r="P452" s="278"/>
      <c r="Q452" s="278"/>
      <c r="R452" s="278"/>
      <c r="S452" s="280"/>
    </row>
    <row r="453" spans="1:19" ht="15.5" x14ac:dyDescent="0.35">
      <c r="A453" s="32"/>
      <c r="B453" s="277" t="s">
        <v>70</v>
      </c>
      <c r="C453" s="278">
        <v>22</v>
      </c>
      <c r="D453" s="279">
        <v>4</v>
      </c>
      <c r="E453" s="279">
        <v>9.5</v>
      </c>
      <c r="F453" s="278">
        <f>C453+D453+E453</f>
        <v>35.5</v>
      </c>
      <c r="G453" s="280">
        <v>19</v>
      </c>
      <c r="H453" s="280">
        <v>8</v>
      </c>
      <c r="I453" s="280">
        <v>11</v>
      </c>
      <c r="J453" s="280">
        <v>19</v>
      </c>
      <c r="K453" s="278">
        <f t="shared" si="74"/>
        <v>46</v>
      </c>
      <c r="L453" s="278"/>
      <c r="M453" s="278"/>
      <c r="N453" s="278"/>
      <c r="O453" s="278"/>
      <c r="P453" s="278"/>
      <c r="Q453" s="278"/>
      <c r="R453" s="278"/>
      <c r="S453" s="278">
        <f>K453+F453</f>
        <v>81.5</v>
      </c>
    </row>
    <row r="454" spans="1:19" ht="15.5" x14ac:dyDescent="0.35">
      <c r="A454" s="32"/>
      <c r="B454" s="281" t="s">
        <v>71</v>
      </c>
      <c r="C454" s="282"/>
      <c r="D454" s="280"/>
      <c r="E454" s="280"/>
      <c r="F454" s="278">
        <f>C454+D454+E454</f>
        <v>0</v>
      </c>
      <c r="G454" s="280"/>
      <c r="H454" s="280">
        <v>0</v>
      </c>
      <c r="I454" s="280"/>
      <c r="J454" s="280"/>
      <c r="K454" s="278">
        <f t="shared" si="74"/>
        <v>0</v>
      </c>
      <c r="L454" s="278"/>
      <c r="M454" s="278"/>
      <c r="N454" s="278"/>
      <c r="O454" s="278"/>
      <c r="P454" s="278"/>
      <c r="Q454" s="278"/>
      <c r="R454" s="278"/>
      <c r="S454" s="278">
        <f>R454+O454+N454+M454+L454+K454+J454+I454+H454+G454+F454+E454+D454+C454</f>
        <v>0</v>
      </c>
    </row>
    <row r="455" spans="1:19" ht="15.5" x14ac:dyDescent="0.35">
      <c r="A455" s="32"/>
      <c r="B455" s="281" t="s">
        <v>72</v>
      </c>
      <c r="C455" s="282">
        <v>4</v>
      </c>
      <c r="D455" s="280">
        <v>0</v>
      </c>
      <c r="E455" s="280"/>
      <c r="F455" s="278">
        <f>C455+D455+E455</f>
        <v>4</v>
      </c>
      <c r="G455" s="280"/>
      <c r="H455" s="280">
        <v>0</v>
      </c>
      <c r="I455" s="280"/>
      <c r="J455" s="280"/>
      <c r="K455" s="278">
        <f t="shared" si="74"/>
        <v>0</v>
      </c>
      <c r="L455" s="278"/>
      <c r="M455" s="278"/>
      <c r="N455" s="278"/>
      <c r="O455" s="278"/>
      <c r="P455" s="278"/>
      <c r="Q455" s="278"/>
      <c r="R455" s="278"/>
      <c r="S455" s="278">
        <f>R455+O455+N455+M455+L455+K455+J455+I455+H455+G455+F455+E455+D455+C455</f>
        <v>8</v>
      </c>
    </row>
    <row r="456" spans="1:19" x14ac:dyDescent="0.35">
      <c r="A456" s="32"/>
      <c r="B456" s="283" t="s">
        <v>73</v>
      </c>
      <c r="C456" s="280">
        <v>8</v>
      </c>
      <c r="D456" s="280">
        <v>0</v>
      </c>
      <c r="E456" s="280"/>
      <c r="F456" s="278">
        <v>0</v>
      </c>
      <c r="G456" s="280"/>
      <c r="H456" s="280">
        <v>7</v>
      </c>
      <c r="I456" s="280"/>
      <c r="J456" s="280">
        <v>8</v>
      </c>
      <c r="K456" s="278">
        <f t="shared" si="74"/>
        <v>15</v>
      </c>
      <c r="L456" s="278"/>
      <c r="M456" s="278"/>
      <c r="N456" s="278"/>
      <c r="O456" s="278"/>
      <c r="P456" s="278"/>
      <c r="Q456" s="278"/>
      <c r="R456" s="278"/>
      <c r="S456" s="278">
        <f>K456+F456</f>
        <v>15</v>
      </c>
    </row>
    <row r="457" spans="1:19" x14ac:dyDescent="0.35">
      <c r="A457" s="32"/>
      <c r="B457" s="283" t="s">
        <v>74</v>
      </c>
      <c r="C457" s="280"/>
      <c r="D457" s="280"/>
      <c r="E457" s="280"/>
      <c r="F457" s="278">
        <f>C457+D457+E457</f>
        <v>0</v>
      </c>
      <c r="G457" s="280">
        <v>0</v>
      </c>
      <c r="H457" s="280">
        <v>0</v>
      </c>
      <c r="I457" s="280"/>
      <c r="J457" s="280">
        <v>6</v>
      </c>
      <c r="K457" s="278">
        <f t="shared" si="74"/>
        <v>6</v>
      </c>
      <c r="L457" s="278"/>
      <c r="M457" s="278"/>
      <c r="N457" s="278"/>
      <c r="O457" s="278"/>
      <c r="P457" s="278"/>
      <c r="Q457" s="278"/>
      <c r="R457" s="278"/>
      <c r="S457" s="278">
        <f>R457+O457+N457+M457+L457+K457+J457+I457+H457+G457+F457+E457+D457+C457</f>
        <v>12</v>
      </c>
    </row>
    <row r="458" spans="1:19" x14ac:dyDescent="0.35">
      <c r="A458" s="32"/>
      <c r="B458" s="283" t="s">
        <v>75</v>
      </c>
      <c r="C458" s="280">
        <v>0</v>
      </c>
      <c r="D458" s="280"/>
      <c r="E458" s="280"/>
      <c r="F458" s="278">
        <v>0</v>
      </c>
      <c r="G458" s="280"/>
      <c r="H458" s="280"/>
      <c r="I458" s="280">
        <v>15</v>
      </c>
      <c r="J458" s="280">
        <v>4</v>
      </c>
      <c r="K458" s="278">
        <f t="shared" si="74"/>
        <v>4</v>
      </c>
      <c r="L458" s="278"/>
      <c r="M458" s="278"/>
      <c r="N458" s="278"/>
      <c r="O458" s="278"/>
      <c r="P458" s="278"/>
      <c r="Q458" s="278"/>
      <c r="R458" s="278"/>
      <c r="S458" s="278">
        <f>R458+O458+N458+M458+L458+K458+J458+I458+H458+G458+F458+E458+D458+C458</f>
        <v>23</v>
      </c>
    </row>
    <row r="459" spans="1:19" x14ac:dyDescent="0.35">
      <c r="A459" s="32"/>
      <c r="B459" s="283" t="s">
        <v>79</v>
      </c>
      <c r="C459" s="280"/>
      <c r="D459" s="280"/>
      <c r="E459" s="280"/>
      <c r="F459" s="278">
        <f>C459+D459+E459</f>
        <v>0</v>
      </c>
      <c r="G459" s="280"/>
      <c r="H459" s="280"/>
      <c r="I459" s="280">
        <v>0</v>
      </c>
      <c r="J459" s="280"/>
      <c r="K459" s="278"/>
      <c r="L459" s="278"/>
      <c r="M459" s="278"/>
      <c r="N459" s="278"/>
      <c r="O459" s="278"/>
      <c r="P459" s="278"/>
      <c r="Q459" s="278"/>
      <c r="R459" s="278"/>
      <c r="S459" s="278">
        <f>R459+O459+N459+M459+L459+K459+J459+I459+H459+G459+F459+E459+D459+C459</f>
        <v>0</v>
      </c>
    </row>
    <row r="460" spans="1:19" x14ac:dyDescent="0.35">
      <c r="A460" s="32"/>
      <c r="B460" s="283" t="s">
        <v>76</v>
      </c>
      <c r="C460" s="280"/>
      <c r="D460" s="284"/>
      <c r="E460" s="284"/>
      <c r="F460" s="278">
        <f>C460+D460+E460</f>
        <v>0</v>
      </c>
      <c r="G460" s="280"/>
      <c r="H460" s="284"/>
      <c r="I460" s="284">
        <v>0</v>
      </c>
      <c r="J460" s="280">
        <v>0</v>
      </c>
      <c r="K460" s="278">
        <f>G460+H460+J460</f>
        <v>0</v>
      </c>
      <c r="L460" s="278"/>
      <c r="M460" s="278"/>
      <c r="N460" s="278"/>
      <c r="O460" s="278"/>
      <c r="P460" s="278"/>
      <c r="Q460" s="278"/>
      <c r="R460" s="278"/>
      <c r="S460" s="278">
        <f>K460+F460</f>
        <v>0</v>
      </c>
    </row>
    <row r="461" spans="1:19" x14ac:dyDescent="0.35">
      <c r="A461" s="32"/>
      <c r="B461" s="283" t="s">
        <v>77</v>
      </c>
      <c r="C461" s="278">
        <f>SUM(C454:C460)</f>
        <v>12</v>
      </c>
      <c r="D461" s="278">
        <f>SUM(D454:D460)</f>
        <v>0</v>
      </c>
      <c r="E461" s="278">
        <f>SUM(E454:E460)</f>
        <v>0</v>
      </c>
      <c r="F461" s="278">
        <f>C461+D461+E461</f>
        <v>12</v>
      </c>
      <c r="G461" s="278">
        <f>SUM(G454:G460)</f>
        <v>0</v>
      </c>
      <c r="H461" s="278">
        <f>SUM(H454:H460)</f>
        <v>7</v>
      </c>
      <c r="I461" s="278">
        <f>SUM(I454:I460)</f>
        <v>15</v>
      </c>
      <c r="J461" s="278">
        <f>SUM(J454:J460)</f>
        <v>18</v>
      </c>
      <c r="K461" s="278">
        <f>G461+H461+J461</f>
        <v>25</v>
      </c>
      <c r="L461" s="278"/>
      <c r="M461" s="278"/>
      <c r="N461" s="278"/>
      <c r="O461" s="278"/>
      <c r="P461" s="278"/>
      <c r="Q461" s="278"/>
      <c r="R461" s="278"/>
      <c r="S461" s="278">
        <f>R461+O461+N461+M461+L461+K461+J461+I461+H461+G461+F461+E461+D461+C461</f>
        <v>89</v>
      </c>
    </row>
    <row r="462" spans="1:19" x14ac:dyDescent="0.35">
      <c r="A462" s="32"/>
      <c r="B462" s="277" t="s">
        <v>78</v>
      </c>
      <c r="C462" s="278">
        <f>((C453*7)-C461)*C452</f>
        <v>15904</v>
      </c>
      <c r="D462" s="278">
        <f>((D453*7)-D461)*D452</f>
        <v>1288</v>
      </c>
      <c r="E462" s="278">
        <f>((E453*7)-E461)*E452</f>
        <v>2194.5</v>
      </c>
      <c r="F462" s="278">
        <f>C462+D462+E462</f>
        <v>19386.5</v>
      </c>
      <c r="G462" s="278">
        <f>((G453*7)-G461)*G452</f>
        <v>3990</v>
      </c>
      <c r="H462" s="285">
        <f>((H453*7)-H461)*H452</f>
        <v>2352</v>
      </c>
      <c r="I462" s="285">
        <f>((I453*7)-I461)*I452</f>
        <v>930</v>
      </c>
      <c r="J462" s="278">
        <f>((J453*7)-J461)*J452</f>
        <v>13800</v>
      </c>
      <c r="K462" s="285">
        <f>SUM(G462:J462)</f>
        <v>21072</v>
      </c>
      <c r="L462" s="285">
        <v>37</v>
      </c>
      <c r="M462" s="285">
        <v>0</v>
      </c>
      <c r="N462" s="285">
        <v>30</v>
      </c>
      <c r="O462" s="285">
        <v>39</v>
      </c>
      <c r="P462" s="285"/>
      <c r="Q462" s="285"/>
      <c r="R462" s="285">
        <v>2897</v>
      </c>
      <c r="S462" s="286">
        <f>K462+F462+M462+L462+N462+R462+O462</f>
        <v>43461.5</v>
      </c>
    </row>
    <row r="464" spans="1:19" x14ac:dyDescent="0.35">
      <c r="A464" s="32" t="s">
        <v>1289</v>
      </c>
      <c r="B464" s="32"/>
      <c r="C464" s="32"/>
      <c r="D464" s="32"/>
      <c r="F464" s="32"/>
      <c r="G464" s="32"/>
      <c r="H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</row>
    <row r="465" spans="1:19" x14ac:dyDescent="0.35">
      <c r="A465" s="32"/>
      <c r="B465" s="266" t="s">
        <v>68</v>
      </c>
      <c r="C465" s="267">
        <f>C467*C468*7</f>
        <v>17248</v>
      </c>
      <c r="D465" s="268">
        <f>D467*D468*7</f>
        <v>1288</v>
      </c>
      <c r="E465" s="268">
        <f>E467*E468*7</f>
        <v>2194.5</v>
      </c>
      <c r="F465" s="268">
        <f>C465+D465</f>
        <v>18536</v>
      </c>
      <c r="G465" s="269">
        <f>G467*G468*7</f>
        <v>3990</v>
      </c>
      <c r="H465" s="270">
        <f>H467*H468*7</f>
        <v>2688</v>
      </c>
      <c r="I465" s="270">
        <f>I467*I468*7</f>
        <v>1155</v>
      </c>
      <c r="J465" s="270">
        <f>J467*J468*7</f>
        <v>15960</v>
      </c>
      <c r="K465" s="270">
        <f>G465+H465+J465</f>
        <v>22638</v>
      </c>
      <c r="L465" s="270"/>
      <c r="M465" s="270"/>
      <c r="N465" s="270"/>
      <c r="O465" s="270"/>
      <c r="P465" s="270"/>
      <c r="Q465" s="270"/>
      <c r="R465" s="270"/>
      <c r="S465" s="270">
        <f>K465+F465</f>
        <v>41174</v>
      </c>
    </row>
    <row r="466" spans="1:19" x14ac:dyDescent="0.35">
      <c r="A466" s="32"/>
      <c r="B466" s="271" t="s">
        <v>69</v>
      </c>
      <c r="C466" s="272" t="s">
        <v>14</v>
      </c>
      <c r="D466" s="272" t="s">
        <v>6</v>
      </c>
      <c r="E466" s="272" t="s">
        <v>110</v>
      </c>
      <c r="F466" s="273" t="s">
        <v>8</v>
      </c>
      <c r="G466" s="274" t="s">
        <v>3</v>
      </c>
      <c r="H466" s="274" t="s">
        <v>2</v>
      </c>
      <c r="I466" s="274" t="s">
        <v>100</v>
      </c>
      <c r="J466" s="274" t="s">
        <v>4</v>
      </c>
      <c r="K466" s="275" t="s">
        <v>5</v>
      </c>
      <c r="L466" s="276" t="s">
        <v>115</v>
      </c>
      <c r="M466" s="276" t="s">
        <v>113</v>
      </c>
      <c r="N466" s="276" t="s">
        <v>116</v>
      </c>
      <c r="O466" s="276" t="s">
        <v>124</v>
      </c>
      <c r="P466" s="276"/>
      <c r="Q466" s="276"/>
      <c r="R466" s="276" t="s">
        <v>125</v>
      </c>
      <c r="S466" s="273"/>
    </row>
    <row r="467" spans="1:19" ht="15.5" x14ac:dyDescent="0.35">
      <c r="A467" s="32"/>
      <c r="B467" s="277" t="s">
        <v>111</v>
      </c>
      <c r="C467" s="278">
        <f>60+36+16</f>
        <v>112</v>
      </c>
      <c r="D467" s="279">
        <v>46</v>
      </c>
      <c r="E467" s="279">
        <v>33</v>
      </c>
      <c r="F467" s="278">
        <f>C467+D467+E467</f>
        <v>191</v>
      </c>
      <c r="G467" s="280">
        <v>30</v>
      </c>
      <c r="H467" s="280">
        <v>48</v>
      </c>
      <c r="I467" s="280">
        <v>15</v>
      </c>
      <c r="J467" s="280">
        <v>120</v>
      </c>
      <c r="K467" s="278">
        <f>G467+H467+J467</f>
        <v>198</v>
      </c>
      <c r="L467" s="278"/>
      <c r="M467" s="278"/>
      <c r="N467" s="278"/>
      <c r="O467" s="278"/>
      <c r="P467" s="278"/>
      <c r="Q467" s="278"/>
      <c r="R467" s="278"/>
      <c r="S467" s="280"/>
    </row>
    <row r="468" spans="1:19" ht="15.5" x14ac:dyDescent="0.35">
      <c r="A468" s="32"/>
      <c r="B468" s="277" t="s">
        <v>70</v>
      </c>
      <c r="C468" s="278">
        <v>22</v>
      </c>
      <c r="D468" s="279">
        <v>4</v>
      </c>
      <c r="E468" s="279">
        <v>9.5</v>
      </c>
      <c r="F468" s="278">
        <f>C468+D468+E468</f>
        <v>35.5</v>
      </c>
      <c r="G468" s="280">
        <v>19</v>
      </c>
      <c r="H468" s="280">
        <v>8</v>
      </c>
      <c r="I468" s="280">
        <v>11</v>
      </c>
      <c r="J468" s="280">
        <v>19</v>
      </c>
      <c r="K468" s="278">
        <f>G468+H468+J468</f>
        <v>46</v>
      </c>
      <c r="L468" s="278"/>
      <c r="M468" s="278"/>
      <c r="N468" s="278"/>
      <c r="O468" s="278"/>
      <c r="P468" s="278"/>
      <c r="Q468" s="278"/>
      <c r="R468" s="278"/>
      <c r="S468" s="278">
        <f>K468+F468</f>
        <v>81.5</v>
      </c>
    </row>
    <row r="469" spans="1:19" ht="15.5" x14ac:dyDescent="0.35">
      <c r="A469" s="32"/>
      <c r="B469" s="281" t="s">
        <v>71</v>
      </c>
      <c r="C469" s="282"/>
      <c r="D469" s="280"/>
      <c r="E469" s="280"/>
      <c r="F469" s="278">
        <f>C469+D469+E469</f>
        <v>0</v>
      </c>
      <c r="G469" s="280"/>
      <c r="H469" s="280">
        <v>0</v>
      </c>
      <c r="I469" s="280"/>
      <c r="J469" s="280">
        <v>5</v>
      </c>
      <c r="K469" s="278">
        <f>G469+H469+J469</f>
        <v>5</v>
      </c>
      <c r="L469" s="278"/>
      <c r="M469" s="278"/>
      <c r="N469" s="278"/>
      <c r="O469" s="278"/>
      <c r="P469" s="278"/>
      <c r="Q469" s="278"/>
      <c r="R469" s="278"/>
      <c r="S469" s="278">
        <f>R469+O469+N469+M469+L469+K469+J469+I469+H469+G469+F469+E469+D469+C469</f>
        <v>10</v>
      </c>
    </row>
    <row r="470" spans="1:19" ht="15.5" x14ac:dyDescent="0.35">
      <c r="A470" s="32"/>
      <c r="B470" s="281" t="s">
        <v>72</v>
      </c>
      <c r="C470" s="282">
        <v>8</v>
      </c>
      <c r="D470" s="280">
        <v>0</v>
      </c>
      <c r="E470" s="280">
        <v>12</v>
      </c>
      <c r="F470" s="278">
        <v>0</v>
      </c>
      <c r="G470" s="280">
        <v>4</v>
      </c>
      <c r="H470" s="280">
        <v>0</v>
      </c>
      <c r="I470" s="280"/>
      <c r="J470" s="280">
        <v>4</v>
      </c>
      <c r="K470" s="278">
        <f>G470+H470+J470</f>
        <v>8</v>
      </c>
      <c r="L470" s="278"/>
      <c r="M470" s="278"/>
      <c r="N470" s="278"/>
      <c r="O470" s="278"/>
      <c r="P470" s="278"/>
      <c r="Q470" s="278"/>
      <c r="R470" s="278"/>
      <c r="S470" s="278">
        <f>R470+O470+N470+M470+L470+K470+J470+I470+H470+G470+F470+E470+D470+C470</f>
        <v>36</v>
      </c>
    </row>
    <row r="471" spans="1:19" x14ac:dyDescent="0.35">
      <c r="A471" s="32"/>
      <c r="B471" s="283" t="s">
        <v>73</v>
      </c>
      <c r="C471" s="280">
        <v>0</v>
      </c>
      <c r="D471" s="280">
        <v>0</v>
      </c>
      <c r="E471" s="280"/>
      <c r="F471" s="278">
        <v>0</v>
      </c>
      <c r="G471" s="280"/>
      <c r="H471" s="280">
        <v>0</v>
      </c>
      <c r="I471" s="280"/>
      <c r="J471" s="280">
        <v>0</v>
      </c>
      <c r="K471" s="278">
        <v>0</v>
      </c>
      <c r="L471" s="278"/>
      <c r="M471" s="278"/>
      <c r="N471" s="278"/>
      <c r="O471" s="278"/>
      <c r="P471" s="278"/>
      <c r="Q471" s="278"/>
      <c r="R471" s="278"/>
      <c r="S471" s="278">
        <f>K471+F471</f>
        <v>0</v>
      </c>
    </row>
    <row r="472" spans="1:19" x14ac:dyDescent="0.35">
      <c r="A472" s="32"/>
      <c r="B472" s="283" t="s">
        <v>74</v>
      </c>
      <c r="C472" s="280"/>
      <c r="D472" s="280"/>
      <c r="E472" s="280"/>
      <c r="F472" s="278">
        <f>C472+D472+E472</f>
        <v>0</v>
      </c>
      <c r="G472" s="280">
        <v>0</v>
      </c>
      <c r="H472" s="280">
        <v>0</v>
      </c>
      <c r="I472" s="280"/>
      <c r="J472" s="280">
        <v>0</v>
      </c>
      <c r="K472" s="278">
        <v>0</v>
      </c>
      <c r="L472" s="278"/>
      <c r="M472" s="278"/>
      <c r="N472" s="278"/>
      <c r="O472" s="278"/>
      <c r="P472" s="278"/>
      <c r="Q472" s="278"/>
      <c r="R472" s="278"/>
      <c r="S472" s="278">
        <f>R472+O472+N472+M472+L472+K472+J472+I472+H472+G472+F472+E472+D472+C472</f>
        <v>0</v>
      </c>
    </row>
    <row r="473" spans="1:19" x14ac:dyDescent="0.35">
      <c r="A473" s="32"/>
      <c r="B473" s="283" t="s">
        <v>75</v>
      </c>
      <c r="C473" s="280">
        <v>0</v>
      </c>
      <c r="D473" s="280"/>
      <c r="E473" s="280">
        <v>0</v>
      </c>
      <c r="F473" s="278">
        <v>0</v>
      </c>
      <c r="G473" s="280"/>
      <c r="H473" s="280"/>
      <c r="I473" s="280">
        <v>24</v>
      </c>
      <c r="J473" s="280">
        <v>4</v>
      </c>
      <c r="K473" s="278">
        <v>0</v>
      </c>
      <c r="L473" s="278"/>
      <c r="M473" s="278"/>
      <c r="N473" s="278"/>
      <c r="O473" s="278"/>
      <c r="P473" s="278"/>
      <c r="Q473" s="278"/>
      <c r="R473" s="278"/>
      <c r="S473" s="278">
        <f>R473+O473+N473+M473+L473+K473+J473+I473+H473+G473+F473+E473+D473+C473</f>
        <v>28</v>
      </c>
    </row>
    <row r="474" spans="1:19" x14ac:dyDescent="0.35">
      <c r="A474" s="32"/>
      <c r="B474" s="283" t="s">
        <v>79</v>
      </c>
      <c r="C474" s="280"/>
      <c r="D474" s="280"/>
      <c r="E474" s="280"/>
      <c r="F474" s="278">
        <f>C474+D474+E474</f>
        <v>0</v>
      </c>
      <c r="G474" s="280"/>
      <c r="H474" s="280"/>
      <c r="I474" s="280">
        <v>0</v>
      </c>
      <c r="J474" s="280"/>
      <c r="K474" s="278"/>
      <c r="L474" s="278"/>
      <c r="M474" s="278"/>
      <c r="N474" s="278"/>
      <c r="O474" s="278"/>
      <c r="P474" s="278"/>
      <c r="Q474" s="278"/>
      <c r="R474" s="278"/>
      <c r="S474" s="278">
        <f>R474+O474+N474+M474+L474+K474+J474+I474+H474+G474+F474+E474+D474+C474</f>
        <v>0</v>
      </c>
    </row>
    <row r="475" spans="1:19" x14ac:dyDescent="0.35">
      <c r="A475" s="32"/>
      <c r="B475" s="283" t="s">
        <v>76</v>
      </c>
      <c r="C475" s="280"/>
      <c r="D475" s="284"/>
      <c r="E475" s="284"/>
      <c r="F475" s="278">
        <f>C475+D475+E475</f>
        <v>0</v>
      </c>
      <c r="G475" s="280"/>
      <c r="H475" s="284"/>
      <c r="I475" s="284">
        <v>0</v>
      </c>
      <c r="J475" s="280">
        <v>0</v>
      </c>
      <c r="K475" s="278">
        <f>G475+H475+J475</f>
        <v>0</v>
      </c>
      <c r="L475" s="278"/>
      <c r="M475" s="278"/>
      <c r="N475" s="278"/>
      <c r="O475" s="278"/>
      <c r="P475" s="278"/>
      <c r="Q475" s="278"/>
      <c r="R475" s="278"/>
      <c r="S475" s="278">
        <f>K475+F475</f>
        <v>0</v>
      </c>
    </row>
    <row r="476" spans="1:19" x14ac:dyDescent="0.35">
      <c r="A476" s="32"/>
      <c r="B476" s="283" t="s">
        <v>77</v>
      </c>
      <c r="C476" s="278">
        <f>SUM(C469:C475)</f>
        <v>8</v>
      </c>
      <c r="D476" s="278">
        <f>SUM(D469:D475)</f>
        <v>0</v>
      </c>
      <c r="E476" s="278">
        <f>SUM(E469:E475)</f>
        <v>12</v>
      </c>
      <c r="F476" s="278">
        <v>0</v>
      </c>
      <c r="G476" s="278">
        <f>SUM(G469:G475)</f>
        <v>4</v>
      </c>
      <c r="H476" s="278">
        <f>SUM(H469:H475)</f>
        <v>0</v>
      </c>
      <c r="I476" s="278">
        <f>SUM(I469:I475)</f>
        <v>24</v>
      </c>
      <c r="J476" s="278">
        <f>SUM(J469:J475)</f>
        <v>13</v>
      </c>
      <c r="K476" s="278">
        <v>0</v>
      </c>
      <c r="L476" s="278"/>
      <c r="M476" s="278"/>
      <c r="N476" s="278"/>
      <c r="O476" s="278"/>
      <c r="P476" s="278"/>
      <c r="Q476" s="278"/>
      <c r="R476" s="278"/>
      <c r="S476" s="278">
        <f>R476+O476+N476+M476+L476+K476+J476+I476+H476+G476+F476+E476+D476+C476</f>
        <v>61</v>
      </c>
    </row>
    <row r="477" spans="1:19" x14ac:dyDescent="0.35">
      <c r="A477" s="32"/>
      <c r="B477" s="277" t="s">
        <v>78</v>
      </c>
      <c r="C477" s="278">
        <f>((C468*7)-C476)*C467</f>
        <v>16352</v>
      </c>
      <c r="D477" s="278">
        <f>((D468*7)-D476)*D467</f>
        <v>1288</v>
      </c>
      <c r="E477" s="278">
        <f>((E468*7)-E476)*E467</f>
        <v>1798.5</v>
      </c>
      <c r="F477" s="278">
        <f>C477+D477+E477</f>
        <v>19438.5</v>
      </c>
      <c r="G477" s="278">
        <f>((G468*7)-G476)*G467</f>
        <v>3870</v>
      </c>
      <c r="H477" s="285">
        <f>((H468*7)-H476)*H467</f>
        <v>2688</v>
      </c>
      <c r="I477" s="285">
        <f>((I468*7)-I476)*I467</f>
        <v>795</v>
      </c>
      <c r="J477" s="278">
        <f>((J468*7)-J476)*J467</f>
        <v>14400</v>
      </c>
      <c r="K477" s="285">
        <f>SUM(G477:J477)</f>
        <v>21753</v>
      </c>
      <c r="L477" s="285">
        <v>37</v>
      </c>
      <c r="M477" s="285">
        <v>0</v>
      </c>
      <c r="N477" s="285">
        <v>30</v>
      </c>
      <c r="O477" s="285">
        <v>39</v>
      </c>
      <c r="P477" s="285"/>
      <c r="Q477" s="285"/>
      <c r="R477" s="285">
        <v>2897</v>
      </c>
      <c r="S477" s="286">
        <f>K477+F477+M477+L477+N477+R477+O477</f>
        <v>44194.5</v>
      </c>
    </row>
    <row r="479" spans="1:19" x14ac:dyDescent="0.35">
      <c r="A479" s="32" t="s">
        <v>1326</v>
      </c>
      <c r="B479" s="32"/>
      <c r="C479" s="32"/>
      <c r="D479" s="32"/>
      <c r="F479" s="32"/>
      <c r="G479" s="32"/>
      <c r="H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</row>
    <row r="480" spans="1:19" x14ac:dyDescent="0.35">
      <c r="A480" s="32"/>
      <c r="B480" s="266" t="s">
        <v>68</v>
      </c>
      <c r="C480" s="267">
        <f>C482*C483*7</f>
        <v>17248</v>
      </c>
      <c r="D480" s="268">
        <f>D482*D483*7</f>
        <v>1288</v>
      </c>
      <c r="E480" s="268">
        <f>E482*E483*7</f>
        <v>2194.5</v>
      </c>
      <c r="F480" s="268">
        <f>C480+D480</f>
        <v>18536</v>
      </c>
      <c r="G480" s="269">
        <f>G482*G483*7</f>
        <v>3990</v>
      </c>
      <c r="H480" s="270">
        <f>H482*H483*7</f>
        <v>2688</v>
      </c>
      <c r="I480" s="270">
        <f>I482*I483*7</f>
        <v>1155</v>
      </c>
      <c r="J480" s="270">
        <f>J482*J483*7</f>
        <v>15960</v>
      </c>
      <c r="K480" s="270">
        <f>G480+H480+J480</f>
        <v>22638</v>
      </c>
      <c r="L480" s="270"/>
      <c r="M480" s="270"/>
      <c r="N480" s="270"/>
      <c r="O480" s="270"/>
      <c r="P480" s="270"/>
      <c r="Q480" s="270"/>
      <c r="R480" s="270"/>
      <c r="S480" s="270">
        <f>K480+F480</f>
        <v>41174</v>
      </c>
    </row>
    <row r="481" spans="1:19" x14ac:dyDescent="0.35">
      <c r="A481" s="32"/>
      <c r="B481" s="271" t="s">
        <v>69</v>
      </c>
      <c r="C481" s="272" t="s">
        <v>14</v>
      </c>
      <c r="D481" s="272" t="s">
        <v>6</v>
      </c>
      <c r="E481" s="272" t="s">
        <v>110</v>
      </c>
      <c r="F481" s="273" t="s">
        <v>8</v>
      </c>
      <c r="G481" s="274" t="s">
        <v>3</v>
      </c>
      <c r="H481" s="274" t="s">
        <v>2</v>
      </c>
      <c r="I481" s="274" t="s">
        <v>100</v>
      </c>
      <c r="J481" s="274" t="s">
        <v>4</v>
      </c>
      <c r="K481" s="275" t="s">
        <v>5</v>
      </c>
      <c r="L481" s="276" t="s">
        <v>115</v>
      </c>
      <c r="M481" s="276" t="s">
        <v>113</v>
      </c>
      <c r="N481" s="276" t="s">
        <v>116</v>
      </c>
      <c r="O481" s="276" t="s">
        <v>124</v>
      </c>
      <c r="P481" s="276"/>
      <c r="Q481" s="276"/>
      <c r="R481" s="276" t="s">
        <v>125</v>
      </c>
      <c r="S481" s="273"/>
    </row>
    <row r="482" spans="1:19" ht="15.5" x14ac:dyDescent="0.35">
      <c r="A482" s="32"/>
      <c r="B482" s="277" t="s">
        <v>111</v>
      </c>
      <c r="C482" s="278">
        <f>60+36+16</f>
        <v>112</v>
      </c>
      <c r="D482" s="279">
        <v>46</v>
      </c>
      <c r="E482" s="279">
        <v>33</v>
      </c>
      <c r="F482" s="278">
        <f>C482+D482+E482</f>
        <v>191</v>
      </c>
      <c r="G482" s="280">
        <v>30</v>
      </c>
      <c r="H482" s="280">
        <v>48</v>
      </c>
      <c r="I482" s="280">
        <v>15</v>
      </c>
      <c r="J482" s="280">
        <v>120</v>
      </c>
      <c r="K482" s="278">
        <f>G482+H482+J482</f>
        <v>198</v>
      </c>
      <c r="L482" s="278"/>
      <c r="M482" s="278"/>
      <c r="N482" s="278"/>
      <c r="O482" s="278"/>
      <c r="P482" s="278"/>
      <c r="Q482" s="278"/>
      <c r="R482" s="278"/>
      <c r="S482" s="280"/>
    </row>
    <row r="483" spans="1:19" ht="15.5" x14ac:dyDescent="0.35">
      <c r="A483" s="32"/>
      <c r="B483" s="277" t="s">
        <v>70</v>
      </c>
      <c r="C483" s="278">
        <v>22</v>
      </c>
      <c r="D483" s="279">
        <v>4</v>
      </c>
      <c r="E483" s="279">
        <v>9.5</v>
      </c>
      <c r="F483" s="278">
        <f>C483+D483+E483</f>
        <v>35.5</v>
      </c>
      <c r="G483" s="280">
        <v>19</v>
      </c>
      <c r="H483" s="280">
        <v>8</v>
      </c>
      <c r="I483" s="280">
        <v>11</v>
      </c>
      <c r="J483" s="280">
        <v>19</v>
      </c>
      <c r="K483" s="278">
        <f>G483+H483+J483</f>
        <v>46</v>
      </c>
      <c r="L483" s="278"/>
      <c r="M483" s="278"/>
      <c r="N483" s="278"/>
      <c r="O483" s="278"/>
      <c r="P483" s="278"/>
      <c r="Q483" s="278"/>
      <c r="R483" s="278"/>
      <c r="S483" s="278">
        <f>K483+F483</f>
        <v>81.5</v>
      </c>
    </row>
    <row r="484" spans="1:19" ht="15.5" x14ac:dyDescent="0.35">
      <c r="A484" s="32"/>
      <c r="B484" s="281" t="s">
        <v>71</v>
      </c>
      <c r="C484" s="282"/>
      <c r="D484" s="280"/>
      <c r="E484" s="280"/>
      <c r="F484" s="278">
        <f>C484+D484+E484</f>
        <v>0</v>
      </c>
      <c r="G484" s="280"/>
      <c r="H484" s="280">
        <v>0</v>
      </c>
      <c r="I484" s="280"/>
      <c r="J484" s="280">
        <v>0</v>
      </c>
      <c r="K484" s="278">
        <f>G484+H484+J484</f>
        <v>0</v>
      </c>
      <c r="L484" s="278"/>
      <c r="M484" s="278"/>
      <c r="N484" s="278"/>
      <c r="O484" s="278"/>
      <c r="P484" s="278"/>
      <c r="Q484" s="278"/>
      <c r="R484" s="278"/>
      <c r="S484" s="278">
        <f>R484+O484+N484+M484+L484+K484+J484+I484+H484+G484+F484+E484+D484+C484</f>
        <v>0</v>
      </c>
    </row>
    <row r="485" spans="1:19" ht="15.5" x14ac:dyDescent="0.35">
      <c r="A485" s="32"/>
      <c r="B485" s="281" t="s">
        <v>72</v>
      </c>
      <c r="C485" s="282">
        <v>0</v>
      </c>
      <c r="D485" s="280">
        <v>0</v>
      </c>
      <c r="E485" s="280">
        <v>0</v>
      </c>
      <c r="F485" s="278">
        <v>0</v>
      </c>
      <c r="G485" s="280">
        <v>2</v>
      </c>
      <c r="H485" s="280">
        <v>23</v>
      </c>
      <c r="I485" s="280"/>
      <c r="J485" s="280">
        <v>6</v>
      </c>
      <c r="K485" s="278">
        <f>G485+H485+J485</f>
        <v>31</v>
      </c>
      <c r="L485" s="278"/>
      <c r="M485" s="278"/>
      <c r="N485" s="278"/>
      <c r="O485" s="278"/>
      <c r="P485" s="278"/>
      <c r="Q485" s="278"/>
      <c r="R485" s="278"/>
      <c r="S485" s="278">
        <f>R485+O485+N485+M485+L485+K485+J485+I485+H485+G485+F485+E485+D485+C485</f>
        <v>62</v>
      </c>
    </row>
    <row r="486" spans="1:19" x14ac:dyDescent="0.35">
      <c r="A486" s="32"/>
      <c r="B486" s="283" t="s">
        <v>73</v>
      </c>
      <c r="C486" s="280">
        <v>0</v>
      </c>
      <c r="D486" s="280">
        <v>0</v>
      </c>
      <c r="E486" s="280"/>
      <c r="F486" s="278">
        <v>0</v>
      </c>
      <c r="G486" s="280"/>
      <c r="H486" s="280">
        <v>0</v>
      </c>
      <c r="I486" s="280"/>
      <c r="J486" s="280">
        <v>0</v>
      </c>
      <c r="K486" s="278">
        <v>0</v>
      </c>
      <c r="L486" s="278"/>
      <c r="M486" s="278"/>
      <c r="N486" s="278"/>
      <c r="O486" s="278"/>
      <c r="P486" s="278"/>
      <c r="Q486" s="278"/>
      <c r="R486" s="278"/>
      <c r="S486" s="278">
        <f>K486+F486</f>
        <v>0</v>
      </c>
    </row>
    <row r="487" spans="1:19" x14ac:dyDescent="0.35">
      <c r="A487" s="32"/>
      <c r="B487" s="283" t="s">
        <v>74</v>
      </c>
      <c r="C487" s="280"/>
      <c r="D487" s="280"/>
      <c r="E487" s="280"/>
      <c r="F487" s="278">
        <f>C487+D487+E487</f>
        <v>0</v>
      </c>
      <c r="G487" s="280">
        <v>0</v>
      </c>
      <c r="H487" s="280">
        <v>0</v>
      </c>
      <c r="I487" s="280"/>
      <c r="J487" s="280">
        <v>0</v>
      </c>
      <c r="K487" s="278">
        <v>0</v>
      </c>
      <c r="L487" s="278"/>
      <c r="M487" s="278"/>
      <c r="N487" s="278"/>
      <c r="O487" s="278"/>
      <c r="P487" s="278"/>
      <c r="Q487" s="278"/>
      <c r="R487" s="278"/>
      <c r="S487" s="278">
        <f>R487+O487+N487+M487+L487+K487+J487+I487+H487+G487+F487+E487+D487+C487</f>
        <v>0</v>
      </c>
    </row>
    <row r="488" spans="1:19" x14ac:dyDescent="0.35">
      <c r="A488" s="32"/>
      <c r="B488" s="283" t="s">
        <v>75</v>
      </c>
      <c r="C488" s="280">
        <v>0</v>
      </c>
      <c r="D488" s="280"/>
      <c r="E488" s="280">
        <v>0</v>
      </c>
      <c r="F488" s="278">
        <v>0</v>
      </c>
      <c r="G488" s="280"/>
      <c r="H488" s="280"/>
      <c r="I488" s="280">
        <v>13</v>
      </c>
      <c r="J488" s="280">
        <v>15</v>
      </c>
      <c r="K488" s="278">
        <v>0</v>
      </c>
      <c r="L488" s="278"/>
      <c r="M488" s="278"/>
      <c r="N488" s="278"/>
      <c r="O488" s="278"/>
      <c r="P488" s="278"/>
      <c r="Q488" s="278"/>
      <c r="R488" s="278"/>
      <c r="S488" s="278">
        <f>R488+O488+N488+M488+L488+K488+J488+I488+H488+G488+F488+E488+D488+C488</f>
        <v>28</v>
      </c>
    </row>
    <row r="489" spans="1:19" x14ac:dyDescent="0.35">
      <c r="A489" s="32"/>
      <c r="B489" s="283" t="s">
        <v>79</v>
      </c>
      <c r="C489" s="280"/>
      <c r="D489" s="280"/>
      <c r="E489" s="280"/>
      <c r="F489" s="278">
        <f>C489+D489+E489</f>
        <v>0</v>
      </c>
      <c r="G489" s="280"/>
      <c r="H489" s="280"/>
      <c r="I489" s="280">
        <v>0</v>
      </c>
      <c r="J489" s="280"/>
      <c r="K489" s="278"/>
      <c r="L489" s="278"/>
      <c r="M489" s="278"/>
      <c r="N489" s="278"/>
      <c r="O489" s="278"/>
      <c r="P489" s="278"/>
      <c r="Q489" s="278"/>
      <c r="R489" s="278"/>
      <c r="S489" s="278">
        <f>R489+O489+N489+M489+L489+K489+J489+I489+H489+G489+F489+E489+D489+C489</f>
        <v>0</v>
      </c>
    </row>
    <row r="490" spans="1:19" x14ac:dyDescent="0.35">
      <c r="A490" s="32"/>
      <c r="B490" s="283" t="s">
        <v>76</v>
      </c>
      <c r="C490" s="280"/>
      <c r="D490" s="284"/>
      <c r="E490" s="284"/>
      <c r="F490" s="278">
        <f>C490+D490+E490</f>
        <v>0</v>
      </c>
      <c r="G490" s="280">
        <v>5</v>
      </c>
      <c r="H490" s="284"/>
      <c r="I490" s="284">
        <v>0</v>
      </c>
      <c r="J490" s="280">
        <v>0</v>
      </c>
      <c r="K490" s="278">
        <f>G490+H490+J490</f>
        <v>5</v>
      </c>
      <c r="L490" s="278"/>
      <c r="M490" s="278"/>
      <c r="N490" s="278"/>
      <c r="O490" s="278"/>
      <c r="P490" s="278"/>
      <c r="Q490" s="278"/>
      <c r="R490" s="278"/>
      <c r="S490" s="278">
        <f>K490+F490</f>
        <v>5</v>
      </c>
    </row>
    <row r="491" spans="1:19" x14ac:dyDescent="0.35">
      <c r="A491" s="32"/>
      <c r="B491" s="283" t="s">
        <v>77</v>
      </c>
      <c r="C491" s="278">
        <f>SUM(C484:C490)</f>
        <v>0</v>
      </c>
      <c r="D491" s="278">
        <f>SUM(D484:D490)</f>
        <v>0</v>
      </c>
      <c r="E491" s="278">
        <f>SUM(E484:E490)</f>
        <v>0</v>
      </c>
      <c r="F491" s="278">
        <v>0</v>
      </c>
      <c r="G491" s="278">
        <f>SUM(G484:G490)</f>
        <v>7</v>
      </c>
      <c r="H491" s="278">
        <f>SUM(H484:H490)</f>
        <v>23</v>
      </c>
      <c r="I491" s="278">
        <f>SUM(I484:I490)</f>
        <v>13</v>
      </c>
      <c r="J491" s="278">
        <f>J490+J489+J488+J487+J486+J485+J484</f>
        <v>21</v>
      </c>
      <c r="K491" s="278">
        <v>0</v>
      </c>
      <c r="L491" s="278"/>
      <c r="M491" s="278"/>
      <c r="N491" s="278"/>
      <c r="O491" s="278"/>
      <c r="P491" s="278"/>
      <c r="Q491" s="278"/>
      <c r="R491" s="278"/>
      <c r="S491" s="278">
        <f>R491+O491+N491+M491+L491+K491+J491+I491+H491+G491+F491+E491+D491+C491</f>
        <v>64</v>
      </c>
    </row>
    <row r="492" spans="1:19" x14ac:dyDescent="0.35">
      <c r="A492" s="32"/>
      <c r="B492" s="277" t="s">
        <v>78</v>
      </c>
      <c r="C492" s="278">
        <f>((C483*7)-C491)*C482</f>
        <v>17248</v>
      </c>
      <c r="D492" s="278">
        <f>((D483*7)-D491)*D482</f>
        <v>1288</v>
      </c>
      <c r="E492" s="278">
        <f>((E483*7)-E491)*E482</f>
        <v>2194.5</v>
      </c>
      <c r="F492" s="278">
        <f>C492+D492+E492</f>
        <v>20730.5</v>
      </c>
      <c r="G492" s="278">
        <f>((G483*7)-G491)*G482</f>
        <v>3780</v>
      </c>
      <c r="H492" s="285">
        <f>((H483*7)-H491)*H482</f>
        <v>1584</v>
      </c>
      <c r="I492" s="285">
        <f>((I483*7)-I491)*I482</f>
        <v>960</v>
      </c>
      <c r="J492" s="278">
        <f>((J483*7)-J491)*J482</f>
        <v>13440</v>
      </c>
      <c r="K492" s="285">
        <f>SUM(G492:J492)</f>
        <v>19764</v>
      </c>
      <c r="L492" s="285">
        <v>37</v>
      </c>
      <c r="M492" s="285">
        <v>0</v>
      </c>
      <c r="N492" s="285">
        <v>30</v>
      </c>
      <c r="O492" s="285">
        <v>39</v>
      </c>
      <c r="P492" s="285"/>
      <c r="Q492" s="285"/>
      <c r="R492" s="285">
        <v>2897</v>
      </c>
      <c r="S492" s="286">
        <f>K492+F492+M492+L492+N492+R492+O492</f>
        <v>43497.5</v>
      </c>
    </row>
    <row r="494" spans="1:19" x14ac:dyDescent="0.35">
      <c r="A494" s="32" t="s">
        <v>1338</v>
      </c>
      <c r="B494" s="32"/>
      <c r="C494" s="32"/>
      <c r="D494" s="32"/>
      <c r="F494" s="32"/>
      <c r="G494" s="32"/>
      <c r="H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</row>
    <row r="495" spans="1:19" x14ac:dyDescent="0.35">
      <c r="A495" s="32"/>
      <c r="B495" s="266" t="s">
        <v>68</v>
      </c>
      <c r="C495" s="267">
        <f>C497*C498*7</f>
        <v>17248</v>
      </c>
      <c r="D495" s="268">
        <f>D497*D498*7</f>
        <v>1288</v>
      </c>
      <c r="E495" s="268">
        <f>E497*E498*7</f>
        <v>2194.5</v>
      </c>
      <c r="F495" s="268">
        <f>C495+D495</f>
        <v>18536</v>
      </c>
      <c r="G495" s="269">
        <f>G497*G498*7</f>
        <v>3990</v>
      </c>
      <c r="H495" s="270">
        <f>H497*H498*7</f>
        <v>2688</v>
      </c>
      <c r="I495" s="270">
        <f>I497*I498*7</f>
        <v>1155</v>
      </c>
      <c r="J495" s="270">
        <f>J497*J498*7</f>
        <v>15960</v>
      </c>
      <c r="K495" s="270">
        <f>G495+H495+J495</f>
        <v>22638</v>
      </c>
      <c r="L495" s="270"/>
      <c r="M495" s="270"/>
      <c r="N495" s="270"/>
      <c r="O495" s="270"/>
      <c r="P495" s="270"/>
      <c r="Q495" s="270"/>
      <c r="R495" s="270"/>
      <c r="S495" s="270">
        <f>K495+F495</f>
        <v>41174</v>
      </c>
    </row>
    <row r="496" spans="1:19" x14ac:dyDescent="0.35">
      <c r="A496" s="32"/>
      <c r="B496" s="271" t="s">
        <v>69</v>
      </c>
      <c r="C496" s="272" t="s">
        <v>14</v>
      </c>
      <c r="D496" s="272" t="s">
        <v>6</v>
      </c>
      <c r="E496" s="272" t="s">
        <v>110</v>
      </c>
      <c r="F496" s="273" t="s">
        <v>8</v>
      </c>
      <c r="G496" s="274" t="s">
        <v>3</v>
      </c>
      <c r="H496" s="274" t="s">
        <v>2</v>
      </c>
      <c r="I496" s="274" t="s">
        <v>100</v>
      </c>
      <c r="J496" s="274" t="s">
        <v>4</v>
      </c>
      <c r="K496" s="275" t="s">
        <v>5</v>
      </c>
      <c r="L496" s="276" t="s">
        <v>115</v>
      </c>
      <c r="M496" s="276" t="s">
        <v>113</v>
      </c>
      <c r="N496" s="276" t="s">
        <v>116</v>
      </c>
      <c r="O496" s="276" t="s">
        <v>124</v>
      </c>
      <c r="P496" s="276"/>
      <c r="Q496" s="276"/>
      <c r="R496" s="276" t="s">
        <v>125</v>
      </c>
      <c r="S496" s="273"/>
    </row>
    <row r="497" spans="1:19" ht="15.5" x14ac:dyDescent="0.35">
      <c r="A497" s="32"/>
      <c r="B497" s="277" t="s">
        <v>111</v>
      </c>
      <c r="C497" s="278">
        <f>60+36+16</f>
        <v>112</v>
      </c>
      <c r="D497" s="279">
        <v>46</v>
      </c>
      <c r="E497" s="279">
        <v>33</v>
      </c>
      <c r="F497" s="278">
        <f>C497+D497+E497</f>
        <v>191</v>
      </c>
      <c r="G497" s="280">
        <v>30</v>
      </c>
      <c r="H497" s="280">
        <v>48</v>
      </c>
      <c r="I497" s="280">
        <v>15</v>
      </c>
      <c r="J497" s="280">
        <v>120</v>
      </c>
      <c r="K497" s="278">
        <f>G497+H497+J497</f>
        <v>198</v>
      </c>
      <c r="L497" s="278"/>
      <c r="M497" s="278"/>
      <c r="N497" s="278"/>
      <c r="O497" s="278"/>
      <c r="P497" s="278"/>
      <c r="Q497" s="278"/>
      <c r="R497" s="278"/>
      <c r="S497" s="280"/>
    </row>
    <row r="498" spans="1:19" ht="15.5" x14ac:dyDescent="0.35">
      <c r="A498" s="32"/>
      <c r="B498" s="277" t="s">
        <v>70</v>
      </c>
      <c r="C498" s="278">
        <v>22</v>
      </c>
      <c r="D498" s="279">
        <v>4</v>
      </c>
      <c r="E498" s="279">
        <v>9.5</v>
      </c>
      <c r="F498" s="278">
        <f>C498+D498+E498</f>
        <v>35.5</v>
      </c>
      <c r="G498" s="280">
        <v>19</v>
      </c>
      <c r="H498" s="280">
        <v>8</v>
      </c>
      <c r="I498" s="280">
        <v>11</v>
      </c>
      <c r="J498" s="280">
        <v>19</v>
      </c>
      <c r="K498" s="278">
        <f>G498+H498+J498</f>
        <v>46</v>
      </c>
      <c r="L498" s="278"/>
      <c r="M498" s="278"/>
      <c r="N498" s="278"/>
      <c r="O498" s="278"/>
      <c r="P498" s="278"/>
      <c r="Q498" s="278"/>
      <c r="R498" s="278"/>
      <c r="S498" s="278">
        <f>K498+F498</f>
        <v>81.5</v>
      </c>
    </row>
    <row r="499" spans="1:19" ht="15.5" x14ac:dyDescent="0.35">
      <c r="A499" s="32"/>
      <c r="B499" s="281" t="s">
        <v>71</v>
      </c>
      <c r="C499" s="282"/>
      <c r="D499" s="280"/>
      <c r="E499" s="280"/>
      <c r="F499" s="278">
        <f>C499+D499+E499</f>
        <v>0</v>
      </c>
      <c r="G499" s="280">
        <v>0</v>
      </c>
      <c r="H499" s="280">
        <v>0</v>
      </c>
      <c r="I499" s="280"/>
      <c r="J499" s="280">
        <v>4</v>
      </c>
      <c r="K499" s="278">
        <f>G499+H499+J499</f>
        <v>4</v>
      </c>
      <c r="L499" s="278"/>
      <c r="M499" s="278"/>
      <c r="N499" s="278"/>
      <c r="O499" s="278"/>
      <c r="P499" s="278"/>
      <c r="Q499" s="278"/>
      <c r="R499" s="278"/>
      <c r="S499" s="278">
        <f>R499+O499+N499+M499+L499+K499+J499+I499+H499+G499+F499+E499+D499+C499</f>
        <v>8</v>
      </c>
    </row>
    <row r="500" spans="1:19" ht="15.5" x14ac:dyDescent="0.35">
      <c r="A500" s="32"/>
      <c r="B500" s="281" t="s">
        <v>72</v>
      </c>
      <c r="C500" s="282">
        <v>0</v>
      </c>
      <c r="D500" s="280">
        <v>3</v>
      </c>
      <c r="E500" s="280">
        <v>0</v>
      </c>
      <c r="F500" s="278">
        <v>0</v>
      </c>
      <c r="G500" s="280"/>
      <c r="H500" s="280">
        <v>0</v>
      </c>
      <c r="I500" s="280"/>
      <c r="J500" s="280">
        <v>0</v>
      </c>
      <c r="K500" s="278">
        <f>G500+H500+J500</f>
        <v>0</v>
      </c>
      <c r="L500" s="278"/>
      <c r="M500" s="278"/>
      <c r="N500" s="278"/>
      <c r="O500" s="278"/>
      <c r="P500" s="278"/>
      <c r="Q500" s="278"/>
      <c r="R500" s="278"/>
      <c r="S500" s="278">
        <f>R500+O500+N500+M500+L500+K500+J500+I500+H500+G500+F500+E500+D500+C500</f>
        <v>3</v>
      </c>
    </row>
    <row r="501" spans="1:19" x14ac:dyDescent="0.35">
      <c r="A501" s="32"/>
      <c r="B501" s="283" t="s">
        <v>73</v>
      </c>
      <c r="C501" s="280">
        <v>0</v>
      </c>
      <c r="D501" s="280">
        <v>0</v>
      </c>
      <c r="E501" s="280"/>
      <c r="F501" s="278">
        <v>0</v>
      </c>
      <c r="G501" s="280"/>
      <c r="H501" s="280">
        <v>0</v>
      </c>
      <c r="I501" s="280"/>
      <c r="J501" s="280">
        <v>0</v>
      </c>
      <c r="K501" s="278">
        <v>0</v>
      </c>
      <c r="L501" s="278"/>
      <c r="M501" s="278"/>
      <c r="N501" s="278"/>
      <c r="O501" s="278"/>
      <c r="P501" s="278"/>
      <c r="Q501" s="278"/>
      <c r="R501" s="278"/>
      <c r="S501" s="278">
        <f>K501+F501</f>
        <v>0</v>
      </c>
    </row>
    <row r="502" spans="1:19" x14ac:dyDescent="0.35">
      <c r="A502" s="32"/>
      <c r="B502" s="283" t="s">
        <v>74</v>
      </c>
      <c r="C502" s="280"/>
      <c r="D502" s="280"/>
      <c r="E502" s="280"/>
      <c r="F502" s="278">
        <f>C502+D502+E502</f>
        <v>0</v>
      </c>
      <c r="G502" s="280">
        <v>0</v>
      </c>
      <c r="H502" s="280">
        <v>0</v>
      </c>
      <c r="I502" s="280"/>
      <c r="J502" s="280">
        <v>0</v>
      </c>
      <c r="K502" s="278">
        <v>0</v>
      </c>
      <c r="L502" s="278"/>
      <c r="M502" s="278"/>
      <c r="N502" s="278"/>
      <c r="O502" s="278"/>
      <c r="P502" s="278"/>
      <c r="Q502" s="278"/>
      <c r="R502" s="278"/>
      <c r="S502" s="278">
        <f>R502+O502+N502+M502+L502+K502+J502+I502+H502+G502+F502+E502+D502+C502</f>
        <v>0</v>
      </c>
    </row>
    <row r="503" spans="1:19" x14ac:dyDescent="0.35">
      <c r="A503" s="32"/>
      <c r="B503" s="283" t="s">
        <v>75</v>
      </c>
      <c r="C503" s="280">
        <v>7</v>
      </c>
      <c r="D503" s="280">
        <v>5</v>
      </c>
      <c r="E503" s="280">
        <v>0</v>
      </c>
      <c r="F503" s="278">
        <v>0</v>
      </c>
      <c r="G503" s="280">
        <v>3</v>
      </c>
      <c r="H503" s="280"/>
      <c r="I503" s="280">
        <v>29</v>
      </c>
      <c r="J503" s="280">
        <v>16</v>
      </c>
      <c r="K503" s="278">
        <v>0</v>
      </c>
      <c r="L503" s="278"/>
      <c r="M503" s="278"/>
      <c r="N503" s="278"/>
      <c r="O503" s="278"/>
      <c r="P503" s="278"/>
      <c r="Q503" s="278"/>
      <c r="R503" s="278">
        <v>17</v>
      </c>
      <c r="S503" s="278">
        <f>R503+O503+N503+M503+L503+K503+J503+I503+H503+G503+F503+E503+D503+C503</f>
        <v>77</v>
      </c>
    </row>
    <row r="504" spans="1:19" x14ac:dyDescent="0.35">
      <c r="A504" s="32"/>
      <c r="B504" s="283" t="s">
        <v>79</v>
      </c>
      <c r="C504" s="280"/>
      <c r="D504" s="280"/>
      <c r="E504" s="280"/>
      <c r="F504" s="278">
        <f>C504+D504+E504</f>
        <v>0</v>
      </c>
      <c r="G504" s="280"/>
      <c r="H504" s="280"/>
      <c r="I504" s="280">
        <v>8</v>
      </c>
      <c r="J504" s="280">
        <v>0</v>
      </c>
      <c r="K504" s="278"/>
      <c r="L504" s="278"/>
      <c r="M504" s="278"/>
      <c r="N504" s="278"/>
      <c r="O504" s="278"/>
      <c r="P504" s="278"/>
      <c r="Q504" s="278"/>
      <c r="R504" s="278"/>
      <c r="S504" s="278">
        <f>R504+O504+N504+M504+L504+K504+J504+I504+H504+G504+F504+E504+D504+C504</f>
        <v>8</v>
      </c>
    </row>
    <row r="505" spans="1:19" x14ac:dyDescent="0.35">
      <c r="A505" s="32"/>
      <c r="B505" s="283" t="s">
        <v>76</v>
      </c>
      <c r="C505" s="280"/>
      <c r="D505" s="284"/>
      <c r="E505" s="284"/>
      <c r="F505" s="278">
        <f>C505+D505+E505</f>
        <v>0</v>
      </c>
      <c r="G505" s="280"/>
      <c r="H505" s="284"/>
      <c r="I505" s="284">
        <v>0</v>
      </c>
      <c r="J505" s="280">
        <v>0</v>
      </c>
      <c r="K505" s="278">
        <f>G505+H505+J505</f>
        <v>0</v>
      </c>
      <c r="L505" s="278"/>
      <c r="M505" s="278"/>
      <c r="N505" s="278"/>
      <c r="O505" s="278"/>
      <c r="P505" s="278"/>
      <c r="Q505" s="278"/>
      <c r="R505" s="278"/>
      <c r="S505" s="278">
        <f>K505+F505</f>
        <v>0</v>
      </c>
    </row>
    <row r="506" spans="1:19" x14ac:dyDescent="0.35">
      <c r="A506" s="32"/>
      <c r="B506" s="283" t="s">
        <v>77</v>
      </c>
      <c r="C506" s="278">
        <f>SUM(C499:C505)</f>
        <v>7</v>
      </c>
      <c r="D506" s="278">
        <f>SUM(D499:D505)</f>
        <v>8</v>
      </c>
      <c r="E506" s="278">
        <f>SUM(E499:E505)</f>
        <v>0</v>
      </c>
      <c r="F506" s="278">
        <v>0</v>
      </c>
      <c r="G506" s="278">
        <f>SUM(G499:G505)</f>
        <v>3</v>
      </c>
      <c r="H506" s="278">
        <f>SUM(H499:H505)</f>
        <v>0</v>
      </c>
      <c r="I506" s="278">
        <f>SUM(I499:I505)</f>
        <v>37</v>
      </c>
      <c r="J506" s="278">
        <f>J505+J504+J503+J502+J501+J500+J499</f>
        <v>20</v>
      </c>
      <c r="K506" s="278">
        <v>0</v>
      </c>
      <c r="L506" s="278"/>
      <c r="M506" s="278"/>
      <c r="N506" s="278"/>
      <c r="O506" s="278"/>
      <c r="P506" s="278"/>
      <c r="Q506" s="278"/>
      <c r="R506" s="278"/>
      <c r="S506" s="278">
        <f>R506+O506+N506+M506+L506+K506+J506+I506+H506+G506+F506+E506+D506+C506</f>
        <v>75</v>
      </c>
    </row>
    <row r="507" spans="1:19" x14ac:dyDescent="0.35">
      <c r="A507" s="32"/>
      <c r="B507" s="277" t="s">
        <v>78</v>
      </c>
      <c r="C507" s="278">
        <f>((C498*7)-C506)*C497</f>
        <v>16464</v>
      </c>
      <c r="D507" s="278">
        <f>((D498*7)-D506)*D497</f>
        <v>920</v>
      </c>
      <c r="E507" s="278">
        <f>((E498*7)-E506)*E497</f>
        <v>2194.5</v>
      </c>
      <c r="F507" s="278">
        <f>C507+D507+E507</f>
        <v>19578.5</v>
      </c>
      <c r="G507" s="278">
        <f>((G498*7)-G506)*G497</f>
        <v>3900</v>
      </c>
      <c r="H507" s="285">
        <f>((H498*7)-H506)*H497</f>
        <v>2688</v>
      </c>
      <c r="I507" s="285">
        <f>((I498*7)-I506)*I497</f>
        <v>600</v>
      </c>
      <c r="J507" s="278">
        <f>((J498*7)-J506)*J497</f>
        <v>13560</v>
      </c>
      <c r="K507" s="285">
        <f>SUM(G507:J507)</f>
        <v>20748</v>
      </c>
      <c r="L507" s="285">
        <v>37</v>
      </c>
      <c r="M507" s="285">
        <v>0</v>
      </c>
      <c r="N507" s="285">
        <v>30</v>
      </c>
      <c r="O507" s="285">
        <v>39</v>
      </c>
      <c r="P507" s="285"/>
      <c r="Q507" s="285"/>
      <c r="R507" s="285">
        <v>2897</v>
      </c>
      <c r="S507" s="286">
        <f>K507+F507+M507+L507+N507+R507+O507</f>
        <v>43329.5</v>
      </c>
    </row>
    <row r="509" spans="1:19" x14ac:dyDescent="0.35">
      <c r="A509" s="32" t="s">
        <v>1396</v>
      </c>
      <c r="B509" s="32"/>
      <c r="C509" s="32"/>
      <c r="D509" s="32"/>
      <c r="F509" s="32"/>
      <c r="G509" s="32"/>
      <c r="H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</row>
    <row r="510" spans="1:19" x14ac:dyDescent="0.35">
      <c r="A510" s="32"/>
      <c r="B510" s="266" t="s">
        <v>68</v>
      </c>
      <c r="C510" s="267">
        <f>C512*C513*7</f>
        <v>17248</v>
      </c>
      <c r="D510" s="268">
        <f>D512*D513*7</f>
        <v>1288</v>
      </c>
      <c r="E510" s="268">
        <f>E512*E513*7</f>
        <v>2194.5</v>
      </c>
      <c r="F510" s="268">
        <f>C510+D510</f>
        <v>18536</v>
      </c>
      <c r="G510" s="269">
        <f>G512*G513*7</f>
        <v>3990</v>
      </c>
      <c r="H510" s="270">
        <f>H512*H513*7</f>
        <v>2688</v>
      </c>
      <c r="I510" s="270">
        <f>I512*I513*7</f>
        <v>1155</v>
      </c>
      <c r="J510" s="270">
        <f>J512*J513*7</f>
        <v>15960</v>
      </c>
      <c r="K510" s="270">
        <f>G510+H510+J510</f>
        <v>22638</v>
      </c>
      <c r="L510" s="270"/>
      <c r="M510" s="270"/>
      <c r="N510" s="270"/>
      <c r="O510" s="270"/>
      <c r="P510" s="270"/>
      <c r="Q510" s="270"/>
      <c r="R510" s="270"/>
      <c r="S510" s="270">
        <f>K510+F510</f>
        <v>41174</v>
      </c>
    </row>
    <row r="511" spans="1:19" x14ac:dyDescent="0.35">
      <c r="A511" s="32"/>
      <c r="B511" s="271" t="s">
        <v>69</v>
      </c>
      <c r="C511" s="272" t="s">
        <v>14</v>
      </c>
      <c r="D511" s="272" t="s">
        <v>6</v>
      </c>
      <c r="E511" s="272" t="s">
        <v>110</v>
      </c>
      <c r="F511" s="273" t="s">
        <v>8</v>
      </c>
      <c r="G511" s="274" t="s">
        <v>3</v>
      </c>
      <c r="H511" s="274" t="s">
        <v>2</v>
      </c>
      <c r="I511" s="274" t="s">
        <v>100</v>
      </c>
      <c r="J511" s="274" t="s">
        <v>4</v>
      </c>
      <c r="K511" s="275" t="s">
        <v>5</v>
      </c>
      <c r="L511" s="276" t="s">
        <v>115</v>
      </c>
      <c r="M511" s="276" t="s">
        <v>113</v>
      </c>
      <c r="N511" s="276" t="s">
        <v>116</v>
      </c>
      <c r="O511" s="276" t="s">
        <v>124</v>
      </c>
      <c r="P511" s="276"/>
      <c r="Q511" s="276"/>
      <c r="R511" s="276" t="s">
        <v>125</v>
      </c>
      <c r="S511" s="273"/>
    </row>
    <row r="512" spans="1:19" ht="15.5" x14ac:dyDescent="0.35">
      <c r="A512" s="32"/>
      <c r="B512" s="277" t="s">
        <v>111</v>
      </c>
      <c r="C512" s="278">
        <f>60+36+16</f>
        <v>112</v>
      </c>
      <c r="D512" s="279">
        <v>46</v>
      </c>
      <c r="E512" s="279">
        <v>33</v>
      </c>
      <c r="F512" s="278">
        <f>C512+D512+E512</f>
        <v>191</v>
      </c>
      <c r="G512" s="280">
        <v>30</v>
      </c>
      <c r="H512" s="280">
        <v>48</v>
      </c>
      <c r="I512" s="280">
        <v>15</v>
      </c>
      <c r="J512" s="280">
        <v>120</v>
      </c>
      <c r="K512" s="278">
        <f>G512+H512+J512</f>
        <v>198</v>
      </c>
      <c r="L512" s="278"/>
      <c r="M512" s="278"/>
      <c r="N512" s="278"/>
      <c r="O512" s="278"/>
      <c r="P512" s="278"/>
      <c r="Q512" s="278"/>
      <c r="R512" s="278"/>
      <c r="S512" s="280"/>
    </row>
    <row r="513" spans="1:19" ht="15.5" x14ac:dyDescent="0.35">
      <c r="A513" s="32"/>
      <c r="B513" s="277" t="s">
        <v>70</v>
      </c>
      <c r="C513" s="278">
        <v>22</v>
      </c>
      <c r="D513" s="279">
        <v>4</v>
      </c>
      <c r="E513" s="279">
        <v>9.5</v>
      </c>
      <c r="F513" s="278">
        <f>C513+D513+E513</f>
        <v>35.5</v>
      </c>
      <c r="G513" s="280">
        <v>19</v>
      </c>
      <c r="H513" s="280">
        <v>8</v>
      </c>
      <c r="I513" s="280">
        <v>11</v>
      </c>
      <c r="J513" s="280">
        <v>19</v>
      </c>
      <c r="K513" s="278">
        <f>G513+H513+J513</f>
        <v>46</v>
      </c>
      <c r="L513" s="278"/>
      <c r="M513" s="278"/>
      <c r="N513" s="278"/>
      <c r="O513" s="278"/>
      <c r="P513" s="278"/>
      <c r="Q513" s="278"/>
      <c r="R513" s="278"/>
      <c r="S513" s="278">
        <f>K513+F513</f>
        <v>81.5</v>
      </c>
    </row>
    <row r="514" spans="1:19" ht="15.5" x14ac:dyDescent="0.35">
      <c r="A514" s="32"/>
      <c r="B514" s="281" t="s">
        <v>71</v>
      </c>
      <c r="C514" s="282"/>
      <c r="D514" s="280"/>
      <c r="E514" s="280"/>
      <c r="F514" s="278">
        <f>C514+D514+E514</f>
        <v>0</v>
      </c>
      <c r="G514" s="280">
        <v>0</v>
      </c>
      <c r="H514" s="280">
        <v>2</v>
      </c>
      <c r="I514" s="280"/>
      <c r="J514" s="280">
        <v>2</v>
      </c>
      <c r="K514" s="278">
        <f>G514+H514+J514</f>
        <v>4</v>
      </c>
      <c r="L514" s="278"/>
      <c r="M514" s="278"/>
      <c r="N514" s="278"/>
      <c r="O514" s="278"/>
      <c r="P514" s="278"/>
      <c r="Q514" s="278"/>
      <c r="R514" s="278"/>
      <c r="S514" s="278">
        <f>R514+O514+N514+M514+L514+K514+J514+I514+H514+G514+F514+E514+D514+C514</f>
        <v>8</v>
      </c>
    </row>
    <row r="515" spans="1:19" ht="15.5" x14ac:dyDescent="0.35">
      <c r="A515" s="32"/>
      <c r="B515" s="281" t="s">
        <v>72</v>
      </c>
      <c r="C515" s="282">
        <v>0</v>
      </c>
      <c r="D515" s="280">
        <v>0</v>
      </c>
      <c r="E515" s="280">
        <v>0</v>
      </c>
      <c r="F515" s="278">
        <v>0</v>
      </c>
      <c r="G515" s="280">
        <v>16</v>
      </c>
      <c r="H515" s="280">
        <v>0</v>
      </c>
      <c r="I515" s="280">
        <v>48</v>
      </c>
      <c r="J515" s="280">
        <v>0</v>
      </c>
      <c r="K515" s="278">
        <f>G515+H515+J515</f>
        <v>16</v>
      </c>
      <c r="L515" s="278"/>
      <c r="M515" s="278"/>
      <c r="N515" s="278"/>
      <c r="O515" s="278"/>
      <c r="P515" s="278"/>
      <c r="Q515" s="278"/>
      <c r="R515" s="278"/>
      <c r="S515" s="278">
        <f>R515+O515+N515+M515+L515+K515+J515+I515+H515+G515+F515+E515+D515+C515</f>
        <v>80</v>
      </c>
    </row>
    <row r="516" spans="1:19" x14ac:dyDescent="0.35">
      <c r="A516" s="32"/>
      <c r="B516" s="283" t="s">
        <v>73</v>
      </c>
      <c r="C516" s="280">
        <v>0</v>
      </c>
      <c r="D516" s="280">
        <v>0</v>
      </c>
      <c r="E516" s="280"/>
      <c r="F516" s="278">
        <v>0</v>
      </c>
      <c r="G516" s="280"/>
      <c r="H516" s="280">
        <v>0</v>
      </c>
      <c r="I516" s="280"/>
      <c r="J516" s="280">
        <v>0</v>
      </c>
      <c r="K516" s="278">
        <v>0</v>
      </c>
      <c r="L516" s="278"/>
      <c r="M516" s="278"/>
      <c r="N516" s="278"/>
      <c r="O516" s="278"/>
      <c r="P516" s="278"/>
      <c r="Q516" s="278"/>
      <c r="R516" s="278"/>
      <c r="S516" s="278">
        <f>K516+F516</f>
        <v>0</v>
      </c>
    </row>
    <row r="517" spans="1:19" x14ac:dyDescent="0.35">
      <c r="A517" s="32"/>
      <c r="B517" s="283" t="s">
        <v>74</v>
      </c>
      <c r="C517" s="280"/>
      <c r="D517" s="280"/>
      <c r="E517" s="280"/>
      <c r="F517" s="278">
        <f>C517+D517+E517</f>
        <v>0</v>
      </c>
      <c r="G517" s="280">
        <v>0</v>
      </c>
      <c r="H517" s="280">
        <v>0</v>
      </c>
      <c r="I517" s="280"/>
      <c r="J517" s="280">
        <v>0</v>
      </c>
      <c r="K517" s="278">
        <v>0</v>
      </c>
      <c r="L517" s="278"/>
      <c r="M517" s="278"/>
      <c r="N517" s="278"/>
      <c r="O517" s="278"/>
      <c r="P517" s="278"/>
      <c r="Q517" s="278"/>
      <c r="R517" s="278"/>
      <c r="S517" s="278">
        <f>R517+O517+N517+M517+L517+K517+J517+I517+H517+G517+F517+E517+D517+C517</f>
        <v>0</v>
      </c>
    </row>
    <row r="518" spans="1:19" x14ac:dyDescent="0.35">
      <c r="A518" s="32"/>
      <c r="B518" s="283" t="s">
        <v>75</v>
      </c>
      <c r="C518" s="280">
        <v>25</v>
      </c>
      <c r="D518" s="280">
        <v>0</v>
      </c>
      <c r="E518" s="280">
        <v>6</v>
      </c>
      <c r="F518" s="278">
        <v>0</v>
      </c>
      <c r="G518" s="280">
        <v>0</v>
      </c>
      <c r="H518" s="280">
        <v>6</v>
      </c>
      <c r="I518" s="280">
        <v>0</v>
      </c>
      <c r="J518" s="280">
        <v>31</v>
      </c>
      <c r="K518" s="278">
        <v>0</v>
      </c>
      <c r="L518" s="278"/>
      <c r="M518" s="278"/>
      <c r="N518" s="278"/>
      <c r="O518" s="278"/>
      <c r="P518" s="278"/>
      <c r="Q518" s="278"/>
      <c r="R518" s="278">
        <v>0</v>
      </c>
      <c r="S518" s="278">
        <f>R518+O518+N518+M518+L518+K518+J518+I518+H518+G518+F518+E518+D518+C518</f>
        <v>68</v>
      </c>
    </row>
    <row r="519" spans="1:19" x14ac:dyDescent="0.35">
      <c r="A519" s="32"/>
      <c r="B519" s="283" t="s">
        <v>79</v>
      </c>
      <c r="C519" s="280"/>
      <c r="D519" s="280">
        <v>0</v>
      </c>
      <c r="E519" s="280">
        <v>0</v>
      </c>
      <c r="F519" s="278">
        <f>C519+D519+E519</f>
        <v>0</v>
      </c>
      <c r="G519" s="278">
        <v>31</v>
      </c>
      <c r="H519" s="278">
        <f>E519+F519+G519</f>
        <v>31</v>
      </c>
      <c r="I519" s="280">
        <v>8</v>
      </c>
      <c r="J519" s="280">
        <v>0</v>
      </c>
      <c r="K519" s="280">
        <v>0</v>
      </c>
      <c r="L519" s="278"/>
      <c r="M519" s="278"/>
      <c r="N519" s="278"/>
      <c r="O519" s="278"/>
      <c r="P519" s="278"/>
      <c r="Q519" s="278"/>
      <c r="R519" s="278"/>
      <c r="S519" s="278">
        <f>R519+O519+N519+M519+L519+K519+J519+I519+H519+G519+F519+E519+D519+C519</f>
        <v>70</v>
      </c>
    </row>
    <row r="520" spans="1:19" x14ac:dyDescent="0.35">
      <c r="A520" s="32"/>
      <c r="B520" s="283" t="s">
        <v>76</v>
      </c>
      <c r="C520" s="280"/>
      <c r="D520" s="284"/>
      <c r="E520" s="284"/>
      <c r="F520" s="278">
        <f>C520+D520+E520</f>
        <v>0</v>
      </c>
      <c r="G520" s="280"/>
      <c r="H520" s="284"/>
      <c r="I520" s="284">
        <v>0</v>
      </c>
      <c r="J520" s="280">
        <v>0</v>
      </c>
      <c r="K520" s="278">
        <f>G520+H520+J520</f>
        <v>0</v>
      </c>
      <c r="L520" s="278"/>
      <c r="M520" s="278"/>
      <c r="N520" s="278"/>
      <c r="O520" s="278"/>
      <c r="P520" s="278"/>
      <c r="Q520" s="278"/>
      <c r="R520" s="278"/>
      <c r="S520" s="278">
        <f>K520+F520</f>
        <v>0</v>
      </c>
    </row>
    <row r="521" spans="1:19" x14ac:dyDescent="0.35">
      <c r="A521" s="32"/>
      <c r="B521" s="283" t="s">
        <v>77</v>
      </c>
      <c r="C521" s="278">
        <f>SUM(C514:C520)</f>
        <v>25</v>
      </c>
      <c r="D521" s="278">
        <f>SUM(D514:D520)</f>
        <v>0</v>
      </c>
      <c r="E521" s="278">
        <f>SUM(E514:E520)</f>
        <v>6</v>
      </c>
      <c r="F521" s="278">
        <v>0</v>
      </c>
      <c r="G521" s="278">
        <f>SUM(G514:G520)</f>
        <v>47</v>
      </c>
      <c r="H521" s="278">
        <f>SUM(H514:H520)</f>
        <v>39</v>
      </c>
      <c r="I521" s="278">
        <f>SUM(I514:I520)</f>
        <v>56</v>
      </c>
      <c r="J521" s="278">
        <f>J520+J519+J518+J517+J516+J515+J514</f>
        <v>33</v>
      </c>
      <c r="K521" s="278">
        <v>0</v>
      </c>
      <c r="L521" s="278"/>
      <c r="M521" s="278"/>
      <c r="N521" s="278"/>
      <c r="O521" s="278"/>
      <c r="P521" s="278"/>
      <c r="Q521" s="278"/>
      <c r="R521" s="278"/>
      <c r="S521" s="278">
        <f>R521+O521+N521+M521+L521+K521+J521+I521+H521+G521+F521+E521+D521+C521</f>
        <v>206</v>
      </c>
    </row>
    <row r="522" spans="1:19" x14ac:dyDescent="0.35">
      <c r="A522" s="32"/>
      <c r="B522" s="277" t="s">
        <v>78</v>
      </c>
      <c r="C522" s="278">
        <f>((C513*7)-C521)*C512</f>
        <v>14448</v>
      </c>
      <c r="D522" s="278">
        <f>((D513*7)-D521)*D512</f>
        <v>1288</v>
      </c>
      <c r="E522" s="278">
        <f>((E513*7)-E521)*E512</f>
        <v>1996.5</v>
      </c>
      <c r="F522" s="278">
        <f>C522+D522+E522</f>
        <v>17732.5</v>
      </c>
      <c r="G522" s="278">
        <f>((G513*7)-G521)*G512</f>
        <v>2580</v>
      </c>
      <c r="H522" s="285">
        <f>((H513*7)-H521)*H512</f>
        <v>816</v>
      </c>
      <c r="I522" s="285">
        <f>((I513*7)-I521)*I512</f>
        <v>315</v>
      </c>
      <c r="J522" s="278">
        <f>((J513*7)-J521)*J512</f>
        <v>12000</v>
      </c>
      <c r="K522" s="285">
        <f>SUM(G522:J522)</f>
        <v>15711</v>
      </c>
      <c r="L522" s="285">
        <v>37</v>
      </c>
      <c r="M522" s="285">
        <v>0</v>
      </c>
      <c r="N522" s="285">
        <v>30</v>
      </c>
      <c r="O522" s="285">
        <v>39</v>
      </c>
      <c r="P522" s="285"/>
      <c r="Q522" s="285"/>
      <c r="R522" s="285">
        <v>2897</v>
      </c>
      <c r="S522" s="286">
        <f>K522+F522+M522+L522+N522+R522+O522</f>
        <v>36446.5</v>
      </c>
    </row>
    <row r="524" spans="1:19" x14ac:dyDescent="0.35">
      <c r="A524" s="32" t="s">
        <v>1408</v>
      </c>
      <c r="B524" s="32"/>
      <c r="C524" s="32"/>
      <c r="D524" s="32"/>
      <c r="F524" s="32"/>
      <c r="G524" s="32"/>
      <c r="H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</row>
    <row r="525" spans="1:19" x14ac:dyDescent="0.35">
      <c r="A525" s="32"/>
      <c r="B525" s="266" t="s">
        <v>68</v>
      </c>
      <c r="C525" s="267">
        <f>C527*C528*7</f>
        <v>17248</v>
      </c>
      <c r="D525" s="268">
        <f>D527*D528*7</f>
        <v>1288</v>
      </c>
      <c r="E525" s="268">
        <f>E527*E528*7</f>
        <v>2194.5</v>
      </c>
      <c r="F525" s="268">
        <f>C525+D525</f>
        <v>18536</v>
      </c>
      <c r="G525" s="269">
        <f>G527*G528*7</f>
        <v>3990</v>
      </c>
      <c r="H525" s="270">
        <f>H527*H528*7</f>
        <v>2688</v>
      </c>
      <c r="I525" s="270">
        <f>I527*I528*7</f>
        <v>1155</v>
      </c>
      <c r="J525" s="270">
        <f>J527*J528*7</f>
        <v>15960</v>
      </c>
      <c r="K525" s="270">
        <f>G525+H525+J525</f>
        <v>22638</v>
      </c>
      <c r="L525" s="270"/>
      <c r="M525" s="270"/>
      <c r="N525" s="270"/>
      <c r="O525" s="270"/>
      <c r="P525" s="270"/>
      <c r="Q525" s="270"/>
      <c r="R525" s="270"/>
      <c r="S525" s="270">
        <f>K525+F525</f>
        <v>41174</v>
      </c>
    </row>
    <row r="526" spans="1:19" x14ac:dyDescent="0.35">
      <c r="A526" s="32"/>
      <c r="B526" s="271" t="s">
        <v>69</v>
      </c>
      <c r="C526" s="272" t="s">
        <v>14</v>
      </c>
      <c r="D526" s="272" t="s">
        <v>6</v>
      </c>
      <c r="E526" s="272" t="s">
        <v>110</v>
      </c>
      <c r="F526" s="273" t="s">
        <v>8</v>
      </c>
      <c r="G526" s="274" t="s">
        <v>3</v>
      </c>
      <c r="H526" s="274" t="s">
        <v>2</v>
      </c>
      <c r="I526" s="274" t="s">
        <v>100</v>
      </c>
      <c r="J526" s="274" t="s">
        <v>4</v>
      </c>
      <c r="K526" s="275" t="s">
        <v>5</v>
      </c>
      <c r="L526" s="276" t="s">
        <v>115</v>
      </c>
      <c r="M526" s="276" t="s">
        <v>113</v>
      </c>
      <c r="N526" s="276" t="s">
        <v>116</v>
      </c>
      <c r="O526" s="276" t="s">
        <v>124</v>
      </c>
      <c r="P526" s="276"/>
      <c r="Q526" s="276"/>
      <c r="R526" s="276" t="s">
        <v>125</v>
      </c>
      <c r="S526" s="273"/>
    </row>
    <row r="527" spans="1:19" ht="15.5" x14ac:dyDescent="0.35">
      <c r="A527" s="32"/>
      <c r="B527" s="277" t="s">
        <v>111</v>
      </c>
      <c r="C527" s="278">
        <f>60+36+16</f>
        <v>112</v>
      </c>
      <c r="D527" s="279">
        <v>46</v>
      </c>
      <c r="E527" s="279">
        <v>33</v>
      </c>
      <c r="F527" s="278">
        <f>C527+D527+E527</f>
        <v>191</v>
      </c>
      <c r="G527" s="280">
        <v>30</v>
      </c>
      <c r="H527" s="280">
        <v>48</v>
      </c>
      <c r="I527" s="280">
        <v>15</v>
      </c>
      <c r="J527" s="280">
        <v>120</v>
      </c>
      <c r="K527" s="278">
        <f>G527+H527+J527</f>
        <v>198</v>
      </c>
      <c r="L527" s="278"/>
      <c r="M527" s="278"/>
      <c r="N527" s="278"/>
      <c r="O527" s="278"/>
      <c r="P527" s="278"/>
      <c r="Q527" s="278"/>
      <c r="R527" s="278"/>
      <c r="S527" s="280"/>
    </row>
    <row r="528" spans="1:19" ht="15.5" x14ac:dyDescent="0.35">
      <c r="A528" s="32"/>
      <c r="B528" s="277" t="s">
        <v>70</v>
      </c>
      <c r="C528" s="278">
        <v>22</v>
      </c>
      <c r="D528" s="279">
        <v>4</v>
      </c>
      <c r="E528" s="279">
        <v>9.5</v>
      </c>
      <c r="F528" s="278">
        <f>C528+D528+E528</f>
        <v>35.5</v>
      </c>
      <c r="G528" s="280">
        <v>19</v>
      </c>
      <c r="H528" s="280">
        <v>8</v>
      </c>
      <c r="I528" s="280">
        <v>11</v>
      </c>
      <c r="J528" s="280">
        <v>19</v>
      </c>
      <c r="K528" s="278">
        <f>G528+H528+J528</f>
        <v>46</v>
      </c>
      <c r="L528" s="278"/>
      <c r="M528" s="278"/>
      <c r="N528" s="278"/>
      <c r="O528" s="278"/>
      <c r="P528" s="278"/>
      <c r="Q528" s="278"/>
      <c r="R528" s="278"/>
      <c r="S528" s="278">
        <f>K528+F528</f>
        <v>81.5</v>
      </c>
    </row>
    <row r="529" spans="1:19" ht="15.5" x14ac:dyDescent="0.35">
      <c r="A529" s="32"/>
      <c r="B529" s="281" t="s">
        <v>71</v>
      </c>
      <c r="C529" s="282"/>
      <c r="D529" s="280"/>
      <c r="E529" s="280"/>
      <c r="F529" s="278">
        <f>C529+D529+E529</f>
        <v>0</v>
      </c>
      <c r="G529" s="280">
        <v>0</v>
      </c>
      <c r="H529" s="280">
        <v>2</v>
      </c>
      <c r="I529" s="280"/>
      <c r="J529" s="280">
        <v>2</v>
      </c>
      <c r="K529" s="278">
        <f>G529+H529+J529</f>
        <v>4</v>
      </c>
      <c r="L529" s="278"/>
      <c r="M529" s="278"/>
      <c r="N529" s="278"/>
      <c r="O529" s="278"/>
      <c r="P529" s="278"/>
      <c r="Q529" s="278"/>
      <c r="R529" s="278"/>
      <c r="S529" s="278">
        <f>R529+O529+N529+M529+L529+K529+J529+I529+H529+G529+F529+E529+D529+C529</f>
        <v>8</v>
      </c>
    </row>
    <row r="530" spans="1:19" ht="15.5" x14ac:dyDescent="0.35">
      <c r="A530" s="32"/>
      <c r="B530" s="281" t="s">
        <v>72</v>
      </c>
      <c r="C530" s="282">
        <v>0</v>
      </c>
      <c r="D530" s="280">
        <v>0</v>
      </c>
      <c r="E530" s="280">
        <v>0</v>
      </c>
      <c r="F530" s="278">
        <v>0</v>
      </c>
      <c r="G530" s="280">
        <v>16</v>
      </c>
      <c r="H530" s="280">
        <v>0</v>
      </c>
      <c r="I530" s="280">
        <v>48</v>
      </c>
      <c r="J530" s="280">
        <v>0</v>
      </c>
      <c r="K530" s="278">
        <f>G530+H530+J530</f>
        <v>16</v>
      </c>
      <c r="L530" s="278"/>
      <c r="M530" s="278"/>
      <c r="N530" s="278"/>
      <c r="O530" s="278"/>
      <c r="P530" s="278"/>
      <c r="Q530" s="278"/>
      <c r="R530" s="278"/>
      <c r="S530" s="278">
        <f>R530+O530+N530+M530+L530+K530+J530+I530+H530+G530+F530+E530+D530+C530</f>
        <v>80</v>
      </c>
    </row>
    <row r="531" spans="1:19" x14ac:dyDescent="0.35">
      <c r="A531" s="32"/>
      <c r="B531" s="283" t="s">
        <v>73</v>
      </c>
      <c r="C531" s="280">
        <v>0</v>
      </c>
      <c r="D531" s="280">
        <v>0</v>
      </c>
      <c r="E531" s="280"/>
      <c r="F531" s="278">
        <v>0</v>
      </c>
      <c r="G531" s="280"/>
      <c r="H531" s="280">
        <v>0</v>
      </c>
      <c r="I531" s="280"/>
      <c r="J531" s="280">
        <v>0</v>
      </c>
      <c r="K531" s="278">
        <v>0</v>
      </c>
      <c r="L531" s="278"/>
      <c r="M531" s="278"/>
      <c r="N531" s="278"/>
      <c r="O531" s="278"/>
      <c r="P531" s="278"/>
      <c r="Q531" s="278"/>
      <c r="R531" s="278"/>
      <c r="S531" s="278">
        <f>K531+F531</f>
        <v>0</v>
      </c>
    </row>
    <row r="532" spans="1:19" x14ac:dyDescent="0.35">
      <c r="A532" s="32"/>
      <c r="B532" s="283" t="s">
        <v>74</v>
      </c>
      <c r="C532" s="280"/>
      <c r="D532" s="280"/>
      <c r="E532" s="280"/>
      <c r="F532" s="278">
        <f>C532+D532+E532</f>
        <v>0</v>
      </c>
      <c r="G532" s="280">
        <v>0</v>
      </c>
      <c r="H532" s="280">
        <v>0</v>
      </c>
      <c r="I532" s="280"/>
      <c r="J532" s="280">
        <v>0</v>
      </c>
      <c r="K532" s="278">
        <v>0</v>
      </c>
      <c r="L532" s="278"/>
      <c r="M532" s="278"/>
      <c r="N532" s="278"/>
      <c r="O532" s="278"/>
      <c r="P532" s="278"/>
      <c r="Q532" s="278"/>
      <c r="R532" s="278"/>
      <c r="S532" s="278">
        <f>R532+O532+N532+M532+L532+K532+J532+I532+H532+G532+F532+E532+D532+C532</f>
        <v>0</v>
      </c>
    </row>
    <row r="533" spans="1:19" x14ac:dyDescent="0.35">
      <c r="A533" s="32"/>
      <c r="B533" s="283" t="s">
        <v>75</v>
      </c>
      <c r="C533" s="280">
        <v>25</v>
      </c>
      <c r="D533" s="280">
        <v>0</v>
      </c>
      <c r="E533" s="280">
        <v>6</v>
      </c>
      <c r="F533" s="278">
        <v>0</v>
      </c>
      <c r="G533" s="280">
        <v>0</v>
      </c>
      <c r="H533" s="280">
        <v>6</v>
      </c>
      <c r="I533" s="280">
        <v>0</v>
      </c>
      <c r="J533" s="280">
        <v>31</v>
      </c>
      <c r="K533" s="278">
        <v>0</v>
      </c>
      <c r="L533" s="278"/>
      <c r="M533" s="278"/>
      <c r="N533" s="278"/>
      <c r="O533" s="278"/>
      <c r="P533" s="278"/>
      <c r="Q533" s="278"/>
      <c r="R533" s="278">
        <v>0</v>
      </c>
      <c r="S533" s="278">
        <f>R533+O533+N533+M533+L533+K533+J533+I533+H533+G533+F533+E533+D533+C533</f>
        <v>68</v>
      </c>
    </row>
    <row r="534" spans="1:19" x14ac:dyDescent="0.35">
      <c r="A534" s="32"/>
      <c r="B534" s="283" t="s">
        <v>79</v>
      </c>
      <c r="C534" s="280"/>
      <c r="D534" s="280">
        <v>0</v>
      </c>
      <c r="E534" s="280">
        <v>0</v>
      </c>
      <c r="F534" s="278">
        <f>C534+D534+E534</f>
        <v>0</v>
      </c>
      <c r="G534" s="278">
        <v>31</v>
      </c>
      <c r="H534" s="278">
        <f>E534+F534+G534</f>
        <v>31</v>
      </c>
      <c r="I534" s="280">
        <v>8</v>
      </c>
      <c r="J534" s="280">
        <v>0</v>
      </c>
      <c r="K534" s="280">
        <v>0</v>
      </c>
      <c r="L534" s="278"/>
      <c r="M534" s="278"/>
      <c r="N534" s="278"/>
      <c r="O534" s="278"/>
      <c r="P534" s="278"/>
      <c r="Q534" s="278"/>
      <c r="R534" s="278"/>
      <c r="S534" s="278">
        <f>R534+O534+N534+M534+L534+K534+J534+I534+H534+G534+F534+E534+D534+C534</f>
        <v>70</v>
      </c>
    </row>
    <row r="535" spans="1:19" x14ac:dyDescent="0.35">
      <c r="A535" s="32"/>
      <c r="B535" s="283" t="s">
        <v>76</v>
      </c>
      <c r="C535" s="280"/>
      <c r="D535" s="284"/>
      <c r="E535" s="284"/>
      <c r="F535" s="278">
        <f>C535+D535+E535</f>
        <v>0</v>
      </c>
      <c r="G535" s="280"/>
      <c r="H535" s="284"/>
      <c r="I535" s="284">
        <v>0</v>
      </c>
      <c r="J535" s="280">
        <v>0</v>
      </c>
      <c r="K535" s="278">
        <f>G535+H535+J535</f>
        <v>0</v>
      </c>
      <c r="L535" s="278"/>
      <c r="M535" s="278"/>
      <c r="N535" s="278"/>
      <c r="O535" s="278"/>
      <c r="P535" s="278"/>
      <c r="Q535" s="278"/>
      <c r="R535" s="278"/>
      <c r="S535" s="278">
        <f>K535+F535</f>
        <v>0</v>
      </c>
    </row>
    <row r="536" spans="1:19" x14ac:dyDescent="0.35">
      <c r="A536" s="32"/>
      <c r="B536" s="283" t="s">
        <v>77</v>
      </c>
      <c r="C536" s="278">
        <f>SUM(C529:C535)</f>
        <v>25</v>
      </c>
      <c r="D536" s="278">
        <f>SUM(D529:D535)</f>
        <v>0</v>
      </c>
      <c r="E536" s="278">
        <f>SUM(E529:E535)</f>
        <v>6</v>
      </c>
      <c r="F536" s="278">
        <v>0</v>
      </c>
      <c r="G536" s="278">
        <f>SUM(G529:G535)</f>
        <v>47</v>
      </c>
      <c r="H536" s="278">
        <f>SUM(H529:H535)</f>
        <v>39</v>
      </c>
      <c r="I536" s="278">
        <f>SUM(I529:I535)</f>
        <v>56</v>
      </c>
      <c r="J536" s="278">
        <f>J535+J534+J533+J532+J531+J530+J529</f>
        <v>33</v>
      </c>
      <c r="K536" s="278">
        <v>0</v>
      </c>
      <c r="L536" s="278"/>
      <c r="M536" s="278"/>
      <c r="N536" s="278"/>
      <c r="O536" s="278"/>
      <c r="P536" s="278"/>
      <c r="Q536" s="278"/>
      <c r="R536" s="278"/>
      <c r="S536" s="278">
        <f>R536+O536+N536+M536+L536+K536+J536+I536+H536+G536+F536+E536+D536+C536</f>
        <v>206</v>
      </c>
    </row>
    <row r="537" spans="1:19" x14ac:dyDescent="0.35">
      <c r="A537" s="32"/>
      <c r="B537" s="277" t="s">
        <v>78</v>
      </c>
      <c r="C537" s="278">
        <f>((C528*7)-C536)*C527</f>
        <v>14448</v>
      </c>
      <c r="D537" s="278">
        <f>((D528*7)-D536)*D527</f>
        <v>1288</v>
      </c>
      <c r="E537" s="278">
        <f>((E528*7)-E536)*E527</f>
        <v>1996.5</v>
      </c>
      <c r="F537" s="278">
        <f>C537+D537+E537</f>
        <v>17732.5</v>
      </c>
      <c r="G537" s="278">
        <f>((G528*7)-G536)*G527</f>
        <v>2580</v>
      </c>
      <c r="H537" s="285">
        <f>((H528*7)-H536)*H527</f>
        <v>816</v>
      </c>
      <c r="I537" s="285">
        <f>((I528*7)-I536)*I527</f>
        <v>315</v>
      </c>
      <c r="J537" s="278">
        <f>((J528*7)-J536)*J527</f>
        <v>12000</v>
      </c>
      <c r="K537" s="285">
        <f>SUM(G537:J537)</f>
        <v>15711</v>
      </c>
      <c r="L537" s="285">
        <v>37</v>
      </c>
      <c r="M537" s="285">
        <v>0</v>
      </c>
      <c r="N537" s="285">
        <v>30</v>
      </c>
      <c r="O537" s="285">
        <v>39</v>
      </c>
      <c r="P537" s="285"/>
      <c r="Q537" s="285"/>
      <c r="R537" s="285">
        <v>2897</v>
      </c>
      <c r="S537" s="286">
        <f>K537+F537+M537+L537+N537+R537+O537</f>
        <v>36446.5</v>
      </c>
    </row>
    <row r="539" spans="1:19" x14ac:dyDescent="0.35">
      <c r="A539" s="32" t="s">
        <v>1437</v>
      </c>
      <c r="B539" s="32"/>
      <c r="C539" s="32"/>
      <c r="D539" s="32"/>
      <c r="F539" s="32"/>
      <c r="G539" s="32"/>
      <c r="H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</row>
    <row r="540" spans="1:19" x14ac:dyDescent="0.35">
      <c r="A540" s="32"/>
      <c r="B540" s="266" t="s">
        <v>68</v>
      </c>
      <c r="C540" s="267">
        <f>C542*C543*7</f>
        <v>17248</v>
      </c>
      <c r="D540" s="268">
        <f>D542*D543*7</f>
        <v>1288</v>
      </c>
      <c r="E540" s="268">
        <f>E542*E543*7</f>
        <v>2194.5</v>
      </c>
      <c r="F540" s="268">
        <f>C540+D540</f>
        <v>18536</v>
      </c>
      <c r="G540" s="269">
        <f>G542*G543*7</f>
        <v>3990</v>
      </c>
      <c r="H540" s="270">
        <f>H542*H543*7</f>
        <v>2688</v>
      </c>
      <c r="I540" s="270">
        <f>I542*I543*7</f>
        <v>1155</v>
      </c>
      <c r="J540" s="270">
        <f>J542*J543*7</f>
        <v>15960</v>
      </c>
      <c r="K540" s="270">
        <f>G540+H540+J540</f>
        <v>22638</v>
      </c>
      <c r="L540" s="270"/>
      <c r="M540" s="270"/>
      <c r="N540" s="270"/>
      <c r="O540" s="270"/>
      <c r="P540" s="270"/>
      <c r="Q540" s="270"/>
      <c r="R540" s="270"/>
      <c r="S540" s="270">
        <f>K540+F540</f>
        <v>41174</v>
      </c>
    </row>
    <row r="541" spans="1:19" x14ac:dyDescent="0.35">
      <c r="A541" s="32"/>
      <c r="B541" s="271" t="s">
        <v>69</v>
      </c>
      <c r="C541" s="272" t="s">
        <v>14</v>
      </c>
      <c r="D541" s="272" t="s">
        <v>6</v>
      </c>
      <c r="E541" s="272" t="s">
        <v>110</v>
      </c>
      <c r="F541" s="273" t="s">
        <v>8</v>
      </c>
      <c r="G541" s="274" t="s">
        <v>3</v>
      </c>
      <c r="H541" s="274" t="s">
        <v>2</v>
      </c>
      <c r="I541" s="274" t="s">
        <v>100</v>
      </c>
      <c r="J541" s="274" t="s">
        <v>4</v>
      </c>
      <c r="K541" s="275" t="s">
        <v>5</v>
      </c>
      <c r="L541" s="276" t="s">
        <v>115</v>
      </c>
      <c r="M541" s="276" t="s">
        <v>113</v>
      </c>
      <c r="N541" s="276" t="s">
        <v>116</v>
      </c>
      <c r="O541" s="276" t="s">
        <v>124</v>
      </c>
      <c r="P541" s="276"/>
      <c r="Q541" s="276"/>
      <c r="R541" s="276" t="s">
        <v>125</v>
      </c>
      <c r="S541" s="273"/>
    </row>
    <row r="542" spans="1:19" ht="15.5" x14ac:dyDescent="0.35">
      <c r="A542" s="32"/>
      <c r="B542" s="277" t="s">
        <v>111</v>
      </c>
      <c r="C542" s="278">
        <f>60+36+16</f>
        <v>112</v>
      </c>
      <c r="D542" s="279">
        <v>46</v>
      </c>
      <c r="E542" s="279">
        <v>33</v>
      </c>
      <c r="F542" s="278">
        <f>C542+D542+E542</f>
        <v>191</v>
      </c>
      <c r="G542" s="280">
        <v>30</v>
      </c>
      <c r="H542" s="280">
        <v>48</v>
      </c>
      <c r="I542" s="280">
        <v>15</v>
      </c>
      <c r="J542" s="280">
        <v>120</v>
      </c>
      <c r="K542" s="278">
        <f>G542+H542+J542</f>
        <v>198</v>
      </c>
      <c r="L542" s="278"/>
      <c r="M542" s="278"/>
      <c r="N542" s="278"/>
      <c r="O542" s="278"/>
      <c r="P542" s="278"/>
      <c r="Q542" s="278"/>
      <c r="R542" s="278"/>
      <c r="S542" s="280"/>
    </row>
    <row r="543" spans="1:19" ht="15.5" x14ac:dyDescent="0.35">
      <c r="A543" s="32"/>
      <c r="B543" s="277" t="s">
        <v>70</v>
      </c>
      <c r="C543" s="278">
        <v>22</v>
      </c>
      <c r="D543" s="279">
        <v>4</v>
      </c>
      <c r="E543" s="279">
        <v>9.5</v>
      </c>
      <c r="F543" s="278">
        <f>C543+D543+E543</f>
        <v>35.5</v>
      </c>
      <c r="G543" s="280">
        <v>19</v>
      </c>
      <c r="H543" s="280">
        <v>8</v>
      </c>
      <c r="I543" s="280">
        <v>11</v>
      </c>
      <c r="J543" s="280">
        <v>19</v>
      </c>
      <c r="K543" s="278">
        <f>G543+H543+J543</f>
        <v>46</v>
      </c>
      <c r="L543" s="278"/>
      <c r="M543" s="278"/>
      <c r="N543" s="278"/>
      <c r="O543" s="278"/>
      <c r="P543" s="278"/>
      <c r="Q543" s="278"/>
      <c r="R543" s="278"/>
      <c r="S543" s="278">
        <f>K543+F543</f>
        <v>81.5</v>
      </c>
    </row>
    <row r="544" spans="1:19" ht="15.5" x14ac:dyDescent="0.35">
      <c r="A544" s="32"/>
      <c r="B544" s="281" t="s">
        <v>71</v>
      </c>
      <c r="C544" s="282"/>
      <c r="D544" s="280"/>
      <c r="E544" s="280"/>
      <c r="F544" s="278">
        <f>C544+D544+E544</f>
        <v>0</v>
      </c>
      <c r="G544" s="280">
        <v>0</v>
      </c>
      <c r="H544" s="280">
        <v>0</v>
      </c>
      <c r="I544" s="280">
        <v>0</v>
      </c>
      <c r="J544" s="280">
        <v>3</v>
      </c>
      <c r="K544" s="278">
        <v>0</v>
      </c>
      <c r="L544" s="278"/>
      <c r="M544" s="278"/>
      <c r="N544" s="278"/>
      <c r="O544" s="278"/>
      <c r="P544" s="278"/>
      <c r="Q544" s="278"/>
      <c r="R544" s="278"/>
      <c r="S544" s="278">
        <f>R544+O544+N544+M544+L544+K544+J544+I544+H544+G544+F544+E544+D544+C544</f>
        <v>3</v>
      </c>
    </row>
    <row r="545" spans="1:19" ht="15.5" x14ac:dyDescent="0.35">
      <c r="A545" s="32"/>
      <c r="B545" s="281" t="s">
        <v>72</v>
      </c>
      <c r="C545" s="282">
        <v>0</v>
      </c>
      <c r="D545" s="280">
        <v>0</v>
      </c>
      <c r="E545" s="280">
        <v>0</v>
      </c>
      <c r="F545" s="278">
        <v>0</v>
      </c>
      <c r="G545" s="280">
        <v>6</v>
      </c>
      <c r="H545" s="280">
        <v>24</v>
      </c>
      <c r="I545" s="280">
        <v>0</v>
      </c>
      <c r="J545" s="280">
        <v>5</v>
      </c>
      <c r="K545" s="278">
        <f>G545+H545+J545</f>
        <v>35</v>
      </c>
      <c r="L545" s="278"/>
      <c r="M545" s="278"/>
      <c r="N545" s="278"/>
      <c r="O545" s="278"/>
      <c r="P545" s="278"/>
      <c r="Q545" s="278"/>
      <c r="R545" s="278"/>
      <c r="S545" s="278">
        <f>R545+O545+N545+M545+L545+K545+J545+I545+H545+G545+F545+E545+D545+C545</f>
        <v>70</v>
      </c>
    </row>
    <row r="546" spans="1:19" x14ac:dyDescent="0.35">
      <c r="A546" s="32"/>
      <c r="B546" s="283" t="s">
        <v>73</v>
      </c>
      <c r="C546" s="280">
        <v>0</v>
      </c>
      <c r="D546" s="280">
        <v>0</v>
      </c>
      <c r="E546" s="280"/>
      <c r="F546" s="278">
        <v>0</v>
      </c>
      <c r="G546" s="280">
        <v>0</v>
      </c>
      <c r="H546" s="280">
        <v>0</v>
      </c>
      <c r="I546" s="280">
        <v>0</v>
      </c>
      <c r="J546" s="280">
        <v>0</v>
      </c>
      <c r="K546" s="278">
        <v>0</v>
      </c>
      <c r="L546" s="278"/>
      <c r="M546" s="278"/>
      <c r="N546" s="278"/>
      <c r="O546" s="278"/>
      <c r="P546" s="278"/>
      <c r="Q546" s="278"/>
      <c r="R546" s="278"/>
      <c r="S546" s="278">
        <f>K546+F546</f>
        <v>0</v>
      </c>
    </row>
    <row r="547" spans="1:19" x14ac:dyDescent="0.35">
      <c r="A547" s="32"/>
      <c r="B547" s="283" t="s">
        <v>74</v>
      </c>
      <c r="C547" s="280"/>
      <c r="D547" s="280"/>
      <c r="E547" s="280"/>
      <c r="F547" s="278">
        <f>C547+D547+E547</f>
        <v>0</v>
      </c>
      <c r="G547" s="280">
        <v>0</v>
      </c>
      <c r="H547" s="280">
        <v>0</v>
      </c>
      <c r="I547" s="280">
        <v>0</v>
      </c>
      <c r="J547" s="280">
        <v>0</v>
      </c>
      <c r="K547" s="278">
        <v>0</v>
      </c>
      <c r="L547" s="278"/>
      <c r="M547" s="278"/>
      <c r="N547" s="278"/>
      <c r="O547" s="278"/>
      <c r="P547" s="278"/>
      <c r="Q547" s="278"/>
      <c r="R547" s="278"/>
      <c r="S547" s="278">
        <f>R547+O547+N547+M547+L547+K547+J547+I547+H547+G547+F547+E547+D547+C547</f>
        <v>0</v>
      </c>
    </row>
    <row r="548" spans="1:19" x14ac:dyDescent="0.35">
      <c r="A548" s="32"/>
      <c r="B548" s="283" t="s">
        <v>75</v>
      </c>
      <c r="C548" s="280">
        <v>10</v>
      </c>
      <c r="D548" s="280">
        <v>0</v>
      </c>
      <c r="E548" s="280"/>
      <c r="F548" s="278">
        <v>0</v>
      </c>
      <c r="G548" s="280">
        <v>0</v>
      </c>
      <c r="H548" s="280">
        <v>1</v>
      </c>
      <c r="I548" s="280">
        <v>19</v>
      </c>
      <c r="J548" s="280">
        <v>10</v>
      </c>
      <c r="K548" s="278">
        <v>0</v>
      </c>
      <c r="L548" s="278"/>
      <c r="M548" s="278"/>
      <c r="N548" s="278"/>
      <c r="O548" s="278"/>
      <c r="P548" s="278"/>
      <c r="Q548" s="278"/>
      <c r="R548" s="278">
        <v>0</v>
      </c>
      <c r="S548" s="278">
        <f>R548+O548+N548+M548+L548+K548+J548+I548+H548+G548+F548+E548+D548+C548</f>
        <v>40</v>
      </c>
    </row>
    <row r="549" spans="1:19" x14ac:dyDescent="0.35">
      <c r="A549" s="32"/>
      <c r="B549" s="283" t="s">
        <v>79</v>
      </c>
      <c r="C549" s="280"/>
      <c r="D549" s="280">
        <v>0</v>
      </c>
      <c r="E549" s="280">
        <v>0</v>
      </c>
      <c r="F549" s="278">
        <f>C549+D549+E549</f>
        <v>0</v>
      </c>
      <c r="G549" s="280">
        <v>0</v>
      </c>
      <c r="H549" s="280">
        <v>0</v>
      </c>
      <c r="I549" s="280">
        <v>0</v>
      </c>
      <c r="J549" s="280">
        <v>0</v>
      </c>
      <c r="K549" s="280">
        <v>0</v>
      </c>
      <c r="L549" s="278"/>
      <c r="M549" s="278"/>
      <c r="N549" s="278"/>
      <c r="O549" s="278"/>
      <c r="P549" s="278"/>
      <c r="Q549" s="278"/>
      <c r="R549" s="278"/>
      <c r="S549" s="278">
        <f>R549+O549+N549+M549+L549+K549+J549+I549+H549+G549+F549+E549+D549+C549</f>
        <v>0</v>
      </c>
    </row>
    <row r="550" spans="1:19" x14ac:dyDescent="0.35">
      <c r="A550" s="32"/>
      <c r="B550" s="283" t="s">
        <v>76</v>
      </c>
      <c r="C550" s="280"/>
      <c r="D550" s="284"/>
      <c r="E550" s="284"/>
      <c r="F550" s="278">
        <f>C550+D550+E550</f>
        <v>0</v>
      </c>
      <c r="G550" s="280">
        <v>0</v>
      </c>
      <c r="H550" s="280">
        <v>0</v>
      </c>
      <c r="I550" s="280">
        <v>0</v>
      </c>
      <c r="J550" s="280">
        <v>0</v>
      </c>
      <c r="K550" s="278">
        <f>G550+H550+J550</f>
        <v>0</v>
      </c>
      <c r="L550" s="278"/>
      <c r="M550" s="278"/>
      <c r="N550" s="278"/>
      <c r="O550" s="278"/>
      <c r="P550" s="278"/>
      <c r="Q550" s="278"/>
      <c r="R550" s="278"/>
      <c r="S550" s="278">
        <f>K550+F550</f>
        <v>0</v>
      </c>
    </row>
    <row r="551" spans="1:19" x14ac:dyDescent="0.35">
      <c r="A551" s="32"/>
      <c r="B551" s="283" t="s">
        <v>77</v>
      </c>
      <c r="C551" s="278">
        <f>SUM(C544:C550)</f>
        <v>10</v>
      </c>
      <c r="D551" s="278">
        <f>SUM(D544:D550)</f>
        <v>0</v>
      </c>
      <c r="E551" s="278">
        <f>SUM(E544:E550)</f>
        <v>0</v>
      </c>
      <c r="F551" s="278">
        <v>0</v>
      </c>
      <c r="G551" s="278">
        <f>SUM(G544:G550)</f>
        <v>6</v>
      </c>
      <c r="H551" s="280">
        <v>0</v>
      </c>
      <c r="I551" s="278">
        <f>SUM(I544:I550)</f>
        <v>19</v>
      </c>
      <c r="J551" s="280">
        <f>J550+J549+J548+J547+J546+J545+J544</f>
        <v>18</v>
      </c>
      <c r="K551" s="278">
        <v>0</v>
      </c>
      <c r="L551" s="278"/>
      <c r="M551" s="278"/>
      <c r="N551" s="278"/>
      <c r="O551" s="278"/>
      <c r="P551" s="278"/>
      <c r="Q551" s="278"/>
      <c r="R551" s="278"/>
      <c r="S551" s="278">
        <f>R551+O551+N551+M551+L551+K551+J551+I551+H551+G551+F551+E551+D551+C551</f>
        <v>53</v>
      </c>
    </row>
    <row r="552" spans="1:19" x14ac:dyDescent="0.35">
      <c r="A552" s="32"/>
      <c r="B552" s="277" t="s">
        <v>78</v>
      </c>
      <c r="C552" s="278">
        <f>((C543*7)-C551)*C542</f>
        <v>16128</v>
      </c>
      <c r="D552" s="278">
        <f>((D543*7)-D551)*D542</f>
        <v>1288</v>
      </c>
      <c r="E552" s="278">
        <f>((E543*7)-E551)*E542</f>
        <v>2194.5</v>
      </c>
      <c r="F552" s="278">
        <f>C552+D552+E552</f>
        <v>19610.5</v>
      </c>
      <c r="G552" s="278">
        <f>((G543*7)-G551)*G542</f>
        <v>3810</v>
      </c>
      <c r="H552" s="285">
        <f>((H543*7)-H551)*H542</f>
        <v>2688</v>
      </c>
      <c r="I552" s="285">
        <f>((I543*7)-I551)*I542</f>
        <v>870</v>
      </c>
      <c r="J552" s="278">
        <f>((J543*7)-J551)*J542</f>
        <v>13800</v>
      </c>
      <c r="K552" s="285">
        <f>SUM(G552:J552)</f>
        <v>21168</v>
      </c>
      <c r="L552" s="285">
        <v>37</v>
      </c>
      <c r="M552" s="285">
        <v>0</v>
      </c>
      <c r="N552" s="285">
        <v>30</v>
      </c>
      <c r="O552" s="285">
        <v>39</v>
      </c>
      <c r="P552" s="285"/>
      <c r="Q552" s="285"/>
      <c r="R552" s="285">
        <v>2897</v>
      </c>
      <c r="S552" s="286">
        <f>K552+F552+M552+L552+N552+R552+O552</f>
        <v>43781.5</v>
      </c>
    </row>
    <row r="554" spans="1:19" x14ac:dyDescent="0.35">
      <c r="A554" s="32" t="s">
        <v>1450</v>
      </c>
      <c r="B554" s="32"/>
      <c r="C554" s="32"/>
      <c r="D554" s="32"/>
      <c r="F554" s="32"/>
      <c r="G554" s="32"/>
      <c r="H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</row>
    <row r="555" spans="1:19" x14ac:dyDescent="0.35">
      <c r="A555" s="32"/>
      <c r="B555" s="266" t="s">
        <v>68</v>
      </c>
      <c r="C555" s="267">
        <f>C557*C558*7</f>
        <v>17248</v>
      </c>
      <c r="D555" s="268">
        <f>D557*D558*7</f>
        <v>1288</v>
      </c>
      <c r="E555" s="268">
        <f>E557*E558*7</f>
        <v>2194.5</v>
      </c>
      <c r="F555" s="268">
        <f>C555+D555</f>
        <v>18536</v>
      </c>
      <c r="G555" s="269">
        <f>G557*G558*7</f>
        <v>3990</v>
      </c>
      <c r="H555" s="270">
        <f>H557*H558*7</f>
        <v>2688</v>
      </c>
      <c r="I555" s="270">
        <f>I557*I558*7</f>
        <v>1155</v>
      </c>
      <c r="J555" s="270">
        <f>J557*J558*7</f>
        <v>15960</v>
      </c>
      <c r="K555" s="270">
        <f>G555+H555+J555</f>
        <v>22638</v>
      </c>
      <c r="L555" s="270"/>
      <c r="M555" s="270"/>
      <c r="N555" s="270"/>
      <c r="O555" s="270"/>
      <c r="P555" s="270"/>
      <c r="Q555" s="270"/>
      <c r="R555" s="270"/>
      <c r="S555" s="270">
        <f>K555+F555</f>
        <v>41174</v>
      </c>
    </row>
    <row r="556" spans="1:19" x14ac:dyDescent="0.35">
      <c r="A556" s="32"/>
      <c r="B556" s="271" t="s">
        <v>69</v>
      </c>
      <c r="C556" s="272" t="s">
        <v>14</v>
      </c>
      <c r="D556" s="272" t="s">
        <v>6</v>
      </c>
      <c r="E556" s="272" t="s">
        <v>110</v>
      </c>
      <c r="F556" s="273" t="s">
        <v>8</v>
      </c>
      <c r="G556" s="274" t="s">
        <v>3</v>
      </c>
      <c r="H556" s="274" t="s">
        <v>2</v>
      </c>
      <c r="I556" s="274" t="s">
        <v>100</v>
      </c>
      <c r="J556" s="274" t="s">
        <v>4</v>
      </c>
      <c r="K556" s="275" t="s">
        <v>5</v>
      </c>
      <c r="L556" s="276" t="s">
        <v>115</v>
      </c>
      <c r="M556" s="276" t="s">
        <v>113</v>
      </c>
      <c r="N556" s="276" t="s">
        <v>116</v>
      </c>
      <c r="O556" s="276" t="s">
        <v>124</v>
      </c>
      <c r="P556" s="276"/>
      <c r="Q556" s="276"/>
      <c r="R556" s="276" t="s">
        <v>125</v>
      </c>
      <c r="S556" s="273"/>
    </row>
    <row r="557" spans="1:19" ht="15.5" x14ac:dyDescent="0.35">
      <c r="A557" s="32"/>
      <c r="B557" s="277" t="s">
        <v>111</v>
      </c>
      <c r="C557" s="278">
        <f>60+36+16</f>
        <v>112</v>
      </c>
      <c r="D557" s="279">
        <v>46</v>
      </c>
      <c r="E557" s="279">
        <v>33</v>
      </c>
      <c r="F557" s="278">
        <f>C557+D557+E557</f>
        <v>191</v>
      </c>
      <c r="G557" s="280">
        <v>30</v>
      </c>
      <c r="H557" s="280">
        <v>48</v>
      </c>
      <c r="I557" s="280">
        <v>15</v>
      </c>
      <c r="J557" s="280">
        <v>120</v>
      </c>
      <c r="K557" s="278">
        <f>G557+H557+J557</f>
        <v>198</v>
      </c>
      <c r="L557" s="278"/>
      <c r="M557" s="278"/>
      <c r="N557" s="278"/>
      <c r="O557" s="278"/>
      <c r="P557" s="278"/>
      <c r="Q557" s="278"/>
      <c r="R557" s="278"/>
      <c r="S557" s="280"/>
    </row>
    <row r="558" spans="1:19" ht="15.5" x14ac:dyDescent="0.35">
      <c r="A558" s="32"/>
      <c r="B558" s="277" t="s">
        <v>70</v>
      </c>
      <c r="C558" s="278">
        <v>22</v>
      </c>
      <c r="D558" s="279">
        <v>4</v>
      </c>
      <c r="E558" s="279">
        <v>9.5</v>
      </c>
      <c r="F558" s="278">
        <f>C558+D558+E558</f>
        <v>35.5</v>
      </c>
      <c r="G558" s="280">
        <v>19</v>
      </c>
      <c r="H558" s="280">
        <v>8</v>
      </c>
      <c r="I558" s="280">
        <v>11</v>
      </c>
      <c r="J558" s="280">
        <v>19</v>
      </c>
      <c r="K558" s="278">
        <f>G558+H558+J558</f>
        <v>46</v>
      </c>
      <c r="L558" s="278"/>
      <c r="M558" s="278"/>
      <c r="N558" s="278"/>
      <c r="O558" s="278"/>
      <c r="P558" s="278"/>
      <c r="Q558" s="278"/>
      <c r="R558" s="278"/>
      <c r="S558" s="278">
        <f>K558+F558</f>
        <v>81.5</v>
      </c>
    </row>
    <row r="559" spans="1:19" ht="15.5" x14ac:dyDescent="0.35">
      <c r="A559" s="32"/>
      <c r="B559" s="281" t="s">
        <v>71</v>
      </c>
      <c r="C559" s="282"/>
      <c r="D559" s="280"/>
      <c r="E559" s="280"/>
      <c r="F559" s="278">
        <f>C559+D559+E559</f>
        <v>0</v>
      </c>
      <c r="G559" s="280">
        <v>0</v>
      </c>
      <c r="H559" s="280">
        <v>0</v>
      </c>
      <c r="I559" s="280">
        <v>0</v>
      </c>
      <c r="J559" s="280">
        <v>3</v>
      </c>
      <c r="K559" s="278">
        <v>0</v>
      </c>
      <c r="L559" s="278"/>
      <c r="M559" s="278"/>
      <c r="N559" s="278"/>
      <c r="O559" s="278"/>
      <c r="P559" s="278"/>
      <c r="Q559" s="278"/>
      <c r="R559" s="278"/>
      <c r="S559" s="278">
        <f>R559+O559+N559+M559+L559+K559+J559+I559+H559+G559+F559+E559+D559+C559</f>
        <v>3</v>
      </c>
    </row>
    <row r="560" spans="1:19" ht="15.5" x14ac:dyDescent="0.35">
      <c r="A560" s="32"/>
      <c r="B560" s="281" t="s">
        <v>72</v>
      </c>
      <c r="C560" s="282">
        <v>0</v>
      </c>
      <c r="D560" s="280">
        <v>0</v>
      </c>
      <c r="E560" s="280">
        <v>0</v>
      </c>
      <c r="F560" s="278">
        <v>0</v>
      </c>
      <c r="G560" s="280">
        <v>3</v>
      </c>
      <c r="H560" s="280">
        <v>8</v>
      </c>
      <c r="I560" s="280">
        <v>0</v>
      </c>
      <c r="J560" s="280">
        <v>0</v>
      </c>
      <c r="K560" s="278">
        <v>0</v>
      </c>
      <c r="L560" s="278"/>
      <c r="M560" s="278"/>
      <c r="N560" s="278"/>
      <c r="O560" s="278"/>
      <c r="P560" s="278"/>
      <c r="Q560" s="278"/>
      <c r="R560" s="278">
        <v>5</v>
      </c>
      <c r="S560" s="278">
        <f>R560+O560+N560+M560+L560+K560+J560+I560+H560+G560+F560+E560+D560+C560</f>
        <v>16</v>
      </c>
    </row>
    <row r="561" spans="1:19" x14ac:dyDescent="0.35">
      <c r="A561" s="32"/>
      <c r="B561" s="283" t="s">
        <v>73</v>
      </c>
      <c r="C561" s="280">
        <v>0</v>
      </c>
      <c r="D561" s="280">
        <v>0</v>
      </c>
      <c r="E561" s="280"/>
      <c r="F561" s="278">
        <v>0</v>
      </c>
      <c r="G561" s="280">
        <v>0</v>
      </c>
      <c r="H561" s="280">
        <v>0</v>
      </c>
      <c r="I561" s="280">
        <v>0</v>
      </c>
      <c r="J561" s="280">
        <v>0</v>
      </c>
      <c r="K561" s="278">
        <v>0</v>
      </c>
      <c r="L561" s="278"/>
      <c r="M561" s="278"/>
      <c r="N561" s="278"/>
      <c r="O561" s="278"/>
      <c r="P561" s="278"/>
      <c r="Q561" s="278"/>
      <c r="R561" s="278"/>
      <c r="S561" s="278">
        <f>K561+F561</f>
        <v>0</v>
      </c>
    </row>
    <row r="562" spans="1:19" x14ac:dyDescent="0.35">
      <c r="A562" s="32"/>
      <c r="B562" s="283" t="s">
        <v>74</v>
      </c>
      <c r="C562" s="280"/>
      <c r="D562" s="280"/>
      <c r="E562" s="280">
        <v>0</v>
      </c>
      <c r="F562" s="278">
        <f>C562+D562+E562</f>
        <v>0</v>
      </c>
      <c r="G562" s="280">
        <v>0</v>
      </c>
      <c r="H562" s="280">
        <v>0</v>
      </c>
      <c r="I562" s="280">
        <v>0</v>
      </c>
      <c r="J562" s="280">
        <v>0</v>
      </c>
      <c r="K562" s="278">
        <v>0</v>
      </c>
      <c r="L562" s="278"/>
      <c r="M562" s="278"/>
      <c r="N562" s="278"/>
      <c r="O562" s="278"/>
      <c r="P562" s="278"/>
      <c r="Q562" s="278"/>
      <c r="R562" s="278"/>
      <c r="S562" s="278">
        <f>R562+O562+N562+M562+L562+K562+J562+I562+H562+G562+F562+E562+D562+C562</f>
        <v>0</v>
      </c>
    </row>
    <row r="563" spans="1:19" x14ac:dyDescent="0.35">
      <c r="A563" s="32"/>
      <c r="B563" s="283" t="s">
        <v>75</v>
      </c>
      <c r="C563" s="280">
        <v>24</v>
      </c>
      <c r="D563" s="280">
        <v>0</v>
      </c>
      <c r="E563" s="280">
        <v>0</v>
      </c>
      <c r="F563" s="278">
        <v>0</v>
      </c>
      <c r="G563" s="280">
        <v>0</v>
      </c>
      <c r="H563" s="280">
        <v>0</v>
      </c>
      <c r="I563" s="280">
        <v>24</v>
      </c>
      <c r="J563" s="280">
        <v>6</v>
      </c>
      <c r="K563" s="278">
        <v>0</v>
      </c>
      <c r="L563" s="278"/>
      <c r="M563" s="278"/>
      <c r="N563" s="278"/>
      <c r="O563" s="278"/>
      <c r="P563" s="278"/>
      <c r="Q563" s="278"/>
      <c r="R563" s="278">
        <v>0</v>
      </c>
      <c r="S563" s="278">
        <f>R563+O563+N563+M563+L563+K563+J563+I563+H563+G563+F563+E563+D563+C563</f>
        <v>54</v>
      </c>
    </row>
    <row r="564" spans="1:19" x14ac:dyDescent="0.35">
      <c r="A564" s="32"/>
      <c r="B564" s="283" t="s">
        <v>79</v>
      </c>
      <c r="C564" s="280"/>
      <c r="D564" s="280">
        <v>0</v>
      </c>
      <c r="E564" s="280">
        <v>0</v>
      </c>
      <c r="F564" s="278">
        <f>C564+D564+E564</f>
        <v>0</v>
      </c>
      <c r="G564" s="280">
        <v>0</v>
      </c>
      <c r="H564" s="280">
        <v>0</v>
      </c>
      <c r="I564" s="280">
        <v>0</v>
      </c>
      <c r="J564" s="280">
        <v>0</v>
      </c>
      <c r="K564" s="280">
        <v>0</v>
      </c>
      <c r="L564" s="278"/>
      <c r="M564" s="278"/>
      <c r="N564" s="278"/>
      <c r="O564" s="278"/>
      <c r="P564" s="278"/>
      <c r="Q564" s="278"/>
      <c r="R564" s="278"/>
      <c r="S564" s="278">
        <f>R564+O564+N564+M564+L564+K564+J564+I564+H564+G564+F564+E564+D564+C564</f>
        <v>0</v>
      </c>
    </row>
    <row r="565" spans="1:19" x14ac:dyDescent="0.35">
      <c r="A565" s="32"/>
      <c r="B565" s="283" t="s">
        <v>76</v>
      </c>
      <c r="C565" s="280"/>
      <c r="D565" s="284"/>
      <c r="E565" s="284"/>
      <c r="F565" s="278">
        <f>C565+D565+E565</f>
        <v>0</v>
      </c>
      <c r="G565" s="280">
        <v>0</v>
      </c>
      <c r="H565" s="280">
        <v>0</v>
      </c>
      <c r="I565" s="280">
        <v>0</v>
      </c>
      <c r="J565" s="280">
        <v>0</v>
      </c>
      <c r="K565" s="278">
        <f>G565+H565+J565</f>
        <v>0</v>
      </c>
      <c r="L565" s="278"/>
      <c r="M565" s="278"/>
      <c r="N565" s="278"/>
      <c r="O565" s="278"/>
      <c r="P565" s="278"/>
      <c r="Q565" s="278"/>
      <c r="R565" s="278"/>
      <c r="S565" s="278">
        <f>K565+F565</f>
        <v>0</v>
      </c>
    </row>
    <row r="566" spans="1:19" x14ac:dyDescent="0.35">
      <c r="A566" s="32"/>
      <c r="B566" s="283" t="s">
        <v>77</v>
      </c>
      <c r="C566" s="278">
        <f>SUM(C559:C565)</f>
        <v>24</v>
      </c>
      <c r="D566" s="278">
        <f>SUM(D559:D565)</f>
        <v>0</v>
      </c>
      <c r="E566" s="278">
        <f>SUM(E559:E565)</f>
        <v>0</v>
      </c>
      <c r="F566" s="278">
        <v>0</v>
      </c>
      <c r="G566" s="278">
        <f>SUM(G559:G565)</f>
        <v>3</v>
      </c>
      <c r="H566" s="280">
        <v>0</v>
      </c>
      <c r="I566" s="278">
        <f>SUM(I559:I565)</f>
        <v>24</v>
      </c>
      <c r="J566" s="280">
        <f>J565+J564+J563+J562+J561+J560+J559</f>
        <v>9</v>
      </c>
      <c r="K566" s="278">
        <v>0</v>
      </c>
      <c r="L566" s="278"/>
      <c r="M566" s="278"/>
      <c r="N566" s="278"/>
      <c r="O566" s="278"/>
      <c r="P566" s="278"/>
      <c r="Q566" s="278"/>
      <c r="R566" s="278"/>
      <c r="S566" s="278">
        <f>R566+O566+N566+M566+L566+K566+J566+I566+H566+G566+F566+E566+D566+C566</f>
        <v>60</v>
      </c>
    </row>
    <row r="567" spans="1:19" x14ac:dyDescent="0.35">
      <c r="A567" s="32"/>
      <c r="B567" s="277" t="s">
        <v>78</v>
      </c>
      <c r="C567" s="278">
        <f>((C558*7)-C566)*C557</f>
        <v>14560</v>
      </c>
      <c r="D567" s="278">
        <f>((D558*7)-D566)*D557</f>
        <v>1288</v>
      </c>
      <c r="E567" s="278">
        <f>((E558*7)-E566)*E557</f>
        <v>2194.5</v>
      </c>
      <c r="F567" s="278">
        <f>C567+D567+E567</f>
        <v>18042.5</v>
      </c>
      <c r="G567" s="278">
        <f>((G558*7)-G566)*G557</f>
        <v>3900</v>
      </c>
      <c r="H567" s="285">
        <f>((H558*7)-H566)*H557</f>
        <v>2688</v>
      </c>
      <c r="I567" s="285">
        <f>((I558*7)-I566)*I557</f>
        <v>795</v>
      </c>
      <c r="J567" s="278">
        <f>((J558*7)-J566)*J557</f>
        <v>14880</v>
      </c>
      <c r="K567" s="285">
        <f>SUM(G567:J567)</f>
        <v>22263</v>
      </c>
      <c r="L567" s="285">
        <v>37</v>
      </c>
      <c r="M567" s="285">
        <v>0</v>
      </c>
      <c r="N567" s="285">
        <v>30</v>
      </c>
      <c r="O567" s="285">
        <v>39</v>
      </c>
      <c r="P567" s="285"/>
      <c r="Q567" s="285"/>
      <c r="R567" s="285">
        <v>2897</v>
      </c>
      <c r="S567" s="286">
        <f>K567+F567+M567+L567+N567+R567+O567</f>
        <v>43308.5</v>
      </c>
    </row>
    <row r="569" spans="1:19" x14ac:dyDescent="0.35">
      <c r="A569" s="32" t="s">
        <v>1454</v>
      </c>
      <c r="B569" s="32"/>
      <c r="C569" s="32"/>
      <c r="D569" s="32"/>
      <c r="F569" s="32"/>
      <c r="G569" s="32"/>
      <c r="H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</row>
    <row r="570" spans="1:19" x14ac:dyDescent="0.35">
      <c r="A570" s="32"/>
      <c r="B570" s="266" t="s">
        <v>68</v>
      </c>
      <c r="C570" s="267">
        <f>C572*C573*7</f>
        <v>17248</v>
      </c>
      <c r="D570" s="268">
        <f>D572*D573*7</f>
        <v>1288</v>
      </c>
      <c r="E570" s="268">
        <f>E572*E573*7</f>
        <v>2194.5</v>
      </c>
      <c r="F570" s="268">
        <f>C570+D570</f>
        <v>18536</v>
      </c>
      <c r="G570" s="269">
        <f>G572*G573*7</f>
        <v>3990</v>
      </c>
      <c r="H570" s="270">
        <f>H572*H573*7</f>
        <v>2688</v>
      </c>
      <c r="I570" s="270">
        <f>I572*I573*7</f>
        <v>1155</v>
      </c>
      <c r="J570" s="270">
        <f>J572*J573*7</f>
        <v>15960</v>
      </c>
      <c r="K570" s="270">
        <f>G570+H570+J570</f>
        <v>22638</v>
      </c>
      <c r="L570" s="270"/>
      <c r="M570" s="270"/>
      <c r="N570" s="270"/>
      <c r="O570" s="270"/>
      <c r="P570" s="270"/>
      <c r="Q570" s="270"/>
      <c r="R570" s="270"/>
      <c r="S570" s="270">
        <f>K570+F570</f>
        <v>41174</v>
      </c>
    </row>
    <row r="571" spans="1:19" x14ac:dyDescent="0.35">
      <c r="A571" s="32"/>
      <c r="B571" s="271" t="s">
        <v>69</v>
      </c>
      <c r="C571" s="272" t="s">
        <v>14</v>
      </c>
      <c r="D571" s="272" t="s">
        <v>6</v>
      </c>
      <c r="E571" s="272" t="s">
        <v>110</v>
      </c>
      <c r="F571" s="273" t="s">
        <v>8</v>
      </c>
      <c r="G571" s="274" t="s">
        <v>3</v>
      </c>
      <c r="H571" s="274" t="s">
        <v>2</v>
      </c>
      <c r="I571" s="274" t="s">
        <v>100</v>
      </c>
      <c r="J571" s="274" t="s">
        <v>4</v>
      </c>
      <c r="K571" s="275" t="s">
        <v>5</v>
      </c>
      <c r="L571" s="276" t="s">
        <v>115</v>
      </c>
      <c r="M571" s="276" t="s">
        <v>113</v>
      </c>
      <c r="N571" s="276" t="s">
        <v>116</v>
      </c>
      <c r="O571" s="276" t="s">
        <v>124</v>
      </c>
      <c r="P571" s="276"/>
      <c r="Q571" s="276"/>
      <c r="R571" s="276" t="s">
        <v>125</v>
      </c>
      <c r="S571" s="273"/>
    </row>
    <row r="572" spans="1:19" ht="15.5" x14ac:dyDescent="0.35">
      <c r="A572" s="32"/>
      <c r="B572" s="277" t="s">
        <v>111</v>
      </c>
      <c r="C572" s="278">
        <f>60+36+16</f>
        <v>112</v>
      </c>
      <c r="D572" s="279">
        <v>46</v>
      </c>
      <c r="E572" s="279">
        <v>33</v>
      </c>
      <c r="F572" s="278">
        <f>C572+D572+E572</f>
        <v>191</v>
      </c>
      <c r="G572" s="280">
        <v>30</v>
      </c>
      <c r="H572" s="280">
        <v>48</v>
      </c>
      <c r="I572" s="280">
        <v>15</v>
      </c>
      <c r="J572" s="280">
        <v>120</v>
      </c>
      <c r="K572" s="278">
        <f>G572+H572+J572</f>
        <v>198</v>
      </c>
      <c r="L572" s="278"/>
      <c r="M572" s="278"/>
      <c r="N572" s="278"/>
      <c r="O572" s="278"/>
      <c r="P572" s="278"/>
      <c r="Q572" s="278"/>
      <c r="R572" s="278"/>
      <c r="S572" s="280"/>
    </row>
    <row r="573" spans="1:19" ht="15.5" x14ac:dyDescent="0.35">
      <c r="A573" s="32"/>
      <c r="B573" s="277" t="s">
        <v>70</v>
      </c>
      <c r="C573" s="278">
        <v>22</v>
      </c>
      <c r="D573" s="279">
        <v>4</v>
      </c>
      <c r="E573" s="279">
        <v>9.5</v>
      </c>
      <c r="F573" s="278">
        <f>C573+D573+E573</f>
        <v>35.5</v>
      </c>
      <c r="G573" s="280">
        <v>19</v>
      </c>
      <c r="H573" s="280">
        <v>8</v>
      </c>
      <c r="I573" s="280">
        <v>11</v>
      </c>
      <c r="J573" s="280">
        <v>19</v>
      </c>
      <c r="K573" s="278">
        <f>G573+H573+J573</f>
        <v>46</v>
      </c>
      <c r="L573" s="278"/>
      <c r="M573" s="278"/>
      <c r="N573" s="278"/>
      <c r="O573" s="278"/>
      <c r="P573" s="278"/>
      <c r="Q573" s="278"/>
      <c r="R573" s="278"/>
      <c r="S573" s="278">
        <f>K573+F573</f>
        <v>81.5</v>
      </c>
    </row>
    <row r="574" spans="1:19" ht="15.5" x14ac:dyDescent="0.35">
      <c r="A574" s="32"/>
      <c r="B574" s="281" t="s">
        <v>71</v>
      </c>
      <c r="C574" s="282"/>
      <c r="D574" s="280"/>
      <c r="E574" s="280"/>
      <c r="F574" s="278">
        <f>C574+D574+E574</f>
        <v>0</v>
      </c>
      <c r="G574" s="280">
        <v>6</v>
      </c>
      <c r="H574" s="280">
        <v>0</v>
      </c>
      <c r="I574" s="280">
        <v>0</v>
      </c>
      <c r="J574" s="280">
        <v>11</v>
      </c>
      <c r="K574" s="278">
        <v>0</v>
      </c>
      <c r="L574" s="278"/>
      <c r="M574" s="278"/>
      <c r="N574" s="278"/>
      <c r="O574" s="278"/>
      <c r="P574" s="278"/>
      <c r="Q574" s="278"/>
      <c r="R574" s="278"/>
      <c r="S574" s="278">
        <f>R574+O574+N574+M574+L574+K574+J574+I574+H574+G574+F574+E574+D574+C574</f>
        <v>17</v>
      </c>
    </row>
    <row r="575" spans="1:19" ht="15.5" x14ac:dyDescent="0.35">
      <c r="A575" s="32"/>
      <c r="B575" s="281" t="s">
        <v>72</v>
      </c>
      <c r="C575" s="282">
        <v>0</v>
      </c>
      <c r="D575" s="280">
        <v>0</v>
      </c>
      <c r="E575" s="280">
        <v>0</v>
      </c>
      <c r="F575" s="278">
        <v>0</v>
      </c>
      <c r="G575" s="280">
        <v>3</v>
      </c>
      <c r="H575" s="280">
        <v>0</v>
      </c>
      <c r="I575" s="280">
        <v>0</v>
      </c>
      <c r="J575" s="280">
        <v>0</v>
      </c>
      <c r="K575" s="278">
        <v>0</v>
      </c>
      <c r="L575" s="278"/>
      <c r="M575" s="278"/>
      <c r="N575" s="278"/>
      <c r="O575" s="278"/>
      <c r="P575" s="278"/>
      <c r="Q575" s="278"/>
      <c r="R575" s="278">
        <v>0</v>
      </c>
      <c r="S575" s="278">
        <f>R575+O575+N575+M575+L575+K575+J575+I575+H575+G575+F575+E575+D575+C575</f>
        <v>3</v>
      </c>
    </row>
    <row r="576" spans="1:19" x14ac:dyDescent="0.35">
      <c r="A576" s="32"/>
      <c r="B576" s="283" t="s">
        <v>73</v>
      </c>
      <c r="C576" s="280">
        <v>0</v>
      </c>
      <c r="D576" s="280">
        <v>0</v>
      </c>
      <c r="E576" s="280"/>
      <c r="F576" s="278">
        <v>0</v>
      </c>
      <c r="G576" s="280">
        <v>0</v>
      </c>
      <c r="H576" s="280">
        <v>4</v>
      </c>
      <c r="I576" s="280">
        <v>0</v>
      </c>
      <c r="J576" s="280">
        <v>0</v>
      </c>
      <c r="K576" s="278">
        <v>0</v>
      </c>
      <c r="L576" s="278"/>
      <c r="M576" s="278"/>
      <c r="N576" s="278"/>
      <c r="O576" s="278"/>
      <c r="P576" s="278"/>
      <c r="Q576" s="278"/>
      <c r="R576" s="278"/>
      <c r="S576" s="278">
        <f>K576+F576</f>
        <v>0</v>
      </c>
    </row>
    <row r="577" spans="1:19" x14ac:dyDescent="0.35">
      <c r="A577" s="32"/>
      <c r="B577" s="283" t="s">
        <v>74</v>
      </c>
      <c r="C577" s="280"/>
      <c r="D577" s="280"/>
      <c r="E577" s="280">
        <v>0</v>
      </c>
      <c r="F577" s="278">
        <f>C577+D577+E577</f>
        <v>0</v>
      </c>
      <c r="G577" s="280">
        <v>0</v>
      </c>
      <c r="H577" s="280">
        <v>0</v>
      </c>
      <c r="I577" s="280">
        <v>0</v>
      </c>
      <c r="J577" s="280">
        <v>0</v>
      </c>
      <c r="K577" s="278">
        <v>0</v>
      </c>
      <c r="L577" s="278"/>
      <c r="M577" s="278"/>
      <c r="N577" s="278"/>
      <c r="O577" s="278"/>
      <c r="P577" s="278"/>
      <c r="Q577" s="278"/>
      <c r="R577" s="278"/>
      <c r="S577" s="278">
        <f>R577+O577+N577+M577+L577+K577+J577+I577+H577+G577+F577+E577+D577+C577</f>
        <v>0</v>
      </c>
    </row>
    <row r="578" spans="1:19" x14ac:dyDescent="0.35">
      <c r="A578" s="32"/>
      <c r="B578" s="283" t="s">
        <v>75</v>
      </c>
      <c r="C578" s="280">
        <v>9</v>
      </c>
      <c r="D578" s="280">
        <v>0</v>
      </c>
      <c r="E578" s="280">
        <v>0</v>
      </c>
      <c r="F578" s="278">
        <v>0</v>
      </c>
      <c r="G578" s="280">
        <v>0</v>
      </c>
      <c r="H578" s="280">
        <v>0</v>
      </c>
      <c r="I578" s="280">
        <v>0</v>
      </c>
      <c r="J578" s="280">
        <v>27</v>
      </c>
      <c r="K578" s="278">
        <v>0</v>
      </c>
      <c r="L578" s="278"/>
      <c r="M578" s="278"/>
      <c r="N578" s="278"/>
      <c r="O578" s="278"/>
      <c r="P578" s="278"/>
      <c r="Q578" s="278"/>
      <c r="R578" s="278">
        <v>7</v>
      </c>
      <c r="S578" s="278">
        <f>R578+O578+N578+M578+L578+K578+J578+I578+H578+G578+F578+E578+D578+C578</f>
        <v>43</v>
      </c>
    </row>
    <row r="579" spans="1:19" x14ac:dyDescent="0.35">
      <c r="A579" s="32"/>
      <c r="B579" s="283" t="s">
        <v>79</v>
      </c>
      <c r="C579" s="280"/>
      <c r="D579" s="280">
        <v>0</v>
      </c>
      <c r="E579" s="280">
        <v>0</v>
      </c>
      <c r="F579" s="278">
        <f>C579+D579+E579</f>
        <v>0</v>
      </c>
      <c r="G579" s="280">
        <v>0</v>
      </c>
      <c r="H579" s="280">
        <v>0</v>
      </c>
      <c r="I579" s="280">
        <v>0</v>
      </c>
      <c r="J579" s="280">
        <v>0</v>
      </c>
      <c r="K579" s="280">
        <v>0</v>
      </c>
      <c r="L579" s="278"/>
      <c r="M579" s="278"/>
      <c r="N579" s="278"/>
      <c r="O579" s="278"/>
      <c r="P579" s="278"/>
      <c r="Q579" s="278"/>
      <c r="R579" s="278"/>
      <c r="S579" s="278">
        <f>R579+O579+N579+M579+L579+K579+J579+I579+H579+G579+F579+E579+D579+C579</f>
        <v>0</v>
      </c>
    </row>
    <row r="580" spans="1:19" x14ac:dyDescent="0.35">
      <c r="A580" s="32"/>
      <c r="B580" s="283" t="s">
        <v>76</v>
      </c>
      <c r="C580" s="280">
        <v>28</v>
      </c>
      <c r="D580" s="284"/>
      <c r="E580" s="284"/>
      <c r="F580" s="278">
        <f>C580+D580+E580</f>
        <v>28</v>
      </c>
      <c r="G580" s="280">
        <v>0</v>
      </c>
      <c r="H580" s="280">
        <v>0</v>
      </c>
      <c r="I580" s="280">
        <v>0</v>
      </c>
      <c r="J580" s="280">
        <v>0</v>
      </c>
      <c r="K580" s="278">
        <f>G580+H580+J580</f>
        <v>0</v>
      </c>
      <c r="L580" s="278"/>
      <c r="M580" s="278"/>
      <c r="N580" s="278"/>
      <c r="O580" s="278"/>
      <c r="P580" s="278"/>
      <c r="Q580" s="278"/>
      <c r="R580" s="278"/>
      <c r="S580" s="278">
        <f>K580+F580</f>
        <v>28</v>
      </c>
    </row>
    <row r="581" spans="1:19" x14ac:dyDescent="0.35">
      <c r="A581" s="32"/>
      <c r="B581" s="283" t="s">
        <v>77</v>
      </c>
      <c r="C581" s="278">
        <f>SUM(C574:C580)</f>
        <v>37</v>
      </c>
      <c r="D581" s="278">
        <f>SUM(D574:D580)</f>
        <v>0</v>
      </c>
      <c r="E581" s="278">
        <f>SUM(E574:E580)</f>
        <v>0</v>
      </c>
      <c r="F581" s="278">
        <v>0</v>
      </c>
      <c r="G581" s="278">
        <f>SUM(G574:G580)</f>
        <v>9</v>
      </c>
      <c r="H581" s="280">
        <v>0</v>
      </c>
      <c r="I581" s="278">
        <f>SUM(I574:I580)</f>
        <v>0</v>
      </c>
      <c r="J581" s="280">
        <f>J580+J579+J578+J577+J576+J575+J574</f>
        <v>38</v>
      </c>
      <c r="K581" s="278">
        <v>0</v>
      </c>
      <c r="L581" s="278"/>
      <c r="M581" s="278"/>
      <c r="N581" s="278"/>
      <c r="O581" s="278"/>
      <c r="P581" s="278"/>
      <c r="Q581" s="278"/>
      <c r="R581" s="278"/>
      <c r="S581" s="278">
        <f>R581+O581+N581+M581+L581+K581+J581+I581+H581+G581+F581+E581+D581+C581</f>
        <v>84</v>
      </c>
    </row>
    <row r="582" spans="1:19" x14ac:dyDescent="0.35">
      <c r="A582" s="32"/>
      <c r="B582" s="277" t="s">
        <v>78</v>
      </c>
      <c r="C582" s="278">
        <f>((C573*7)-C581)*C572</f>
        <v>13104</v>
      </c>
      <c r="D582" s="278">
        <f>((D573*7)-D581)*D572</f>
        <v>1288</v>
      </c>
      <c r="E582" s="278">
        <f>((E573*7)-E581)*E572</f>
        <v>2194.5</v>
      </c>
      <c r="F582" s="278">
        <f>C582+D582+E582</f>
        <v>16586.5</v>
      </c>
      <c r="G582" s="278">
        <f>((G573*7)-G581)*G572</f>
        <v>3720</v>
      </c>
      <c r="H582" s="285">
        <f>((H573*7)-H581)*H572</f>
        <v>2688</v>
      </c>
      <c r="I582" s="285">
        <f>((I573*7)-I581)*I572</f>
        <v>1155</v>
      </c>
      <c r="J582" s="278">
        <f>((J573*7)-J581)*J572</f>
        <v>11400</v>
      </c>
      <c r="K582" s="285">
        <f>SUM(G582:J582)</f>
        <v>18963</v>
      </c>
      <c r="L582" s="285">
        <v>37</v>
      </c>
      <c r="M582" s="285">
        <v>0</v>
      </c>
      <c r="N582" s="285">
        <v>30</v>
      </c>
      <c r="O582" s="285">
        <v>39</v>
      </c>
      <c r="P582" s="285"/>
      <c r="Q582" s="285"/>
      <c r="R582" s="285">
        <v>2897</v>
      </c>
      <c r="S582" s="286">
        <f>K582+F582+M582+L582+N582+R582+O582</f>
        <v>38552.5</v>
      </c>
    </row>
    <row r="584" spans="1:19" x14ac:dyDescent="0.35">
      <c r="A584" s="32" t="s">
        <v>218</v>
      </c>
      <c r="B584" s="32"/>
      <c r="C584" s="32"/>
      <c r="D584" s="32"/>
      <c r="F584" s="32"/>
      <c r="G584" s="32"/>
      <c r="H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</row>
    <row r="585" spans="1:19" x14ac:dyDescent="0.35">
      <c r="A585" s="32"/>
      <c r="B585" s="266" t="s">
        <v>68</v>
      </c>
      <c r="C585" s="267">
        <f>C587*C588*7</f>
        <v>17248</v>
      </c>
      <c r="D585" s="268">
        <f>D587*D588*7</f>
        <v>1288</v>
      </c>
      <c r="E585" s="268">
        <f>E587*E588*7</f>
        <v>2194.5</v>
      </c>
      <c r="F585" s="268">
        <f>C585+D585</f>
        <v>18536</v>
      </c>
      <c r="G585" s="269">
        <f>G587*G588*7</f>
        <v>3990</v>
      </c>
      <c r="H585" s="270">
        <f>H587*H588*7</f>
        <v>2688</v>
      </c>
      <c r="I585" s="270">
        <f>I587*I588*7</f>
        <v>1155</v>
      </c>
      <c r="J585" s="270">
        <f>J587*J588*7</f>
        <v>15960</v>
      </c>
      <c r="K585" s="270">
        <f>G585+H585+J585</f>
        <v>22638</v>
      </c>
      <c r="L585" s="270"/>
      <c r="M585" s="270"/>
      <c r="N585" s="270"/>
      <c r="O585" s="270"/>
      <c r="P585" s="270"/>
      <c r="Q585" s="270"/>
      <c r="R585" s="270"/>
      <c r="S585" s="270">
        <f>K585+F585</f>
        <v>41174</v>
      </c>
    </row>
    <row r="586" spans="1:19" x14ac:dyDescent="0.35">
      <c r="A586" s="32"/>
      <c r="B586" s="271" t="s">
        <v>69</v>
      </c>
      <c r="C586" s="272" t="s">
        <v>14</v>
      </c>
      <c r="D586" s="272" t="s">
        <v>6</v>
      </c>
      <c r="E586" s="272" t="s">
        <v>110</v>
      </c>
      <c r="F586" s="273" t="s">
        <v>8</v>
      </c>
      <c r="G586" s="274" t="s">
        <v>3</v>
      </c>
      <c r="H586" s="274" t="s">
        <v>2</v>
      </c>
      <c r="I586" s="274" t="s">
        <v>100</v>
      </c>
      <c r="J586" s="274" t="s">
        <v>4</v>
      </c>
      <c r="K586" s="275" t="s">
        <v>5</v>
      </c>
      <c r="L586" s="276" t="s">
        <v>115</v>
      </c>
      <c r="M586" s="276" t="s">
        <v>113</v>
      </c>
      <c r="N586" s="276" t="s">
        <v>116</v>
      </c>
      <c r="O586" s="276" t="s">
        <v>124</v>
      </c>
      <c r="P586" s="276"/>
      <c r="Q586" s="276"/>
      <c r="R586" s="276" t="s">
        <v>125</v>
      </c>
      <c r="S586" s="273"/>
    </row>
    <row r="587" spans="1:19" ht="15.5" x14ac:dyDescent="0.35">
      <c r="A587" s="32"/>
      <c r="B587" s="277" t="s">
        <v>111</v>
      </c>
      <c r="C587" s="278">
        <f>60+36+16</f>
        <v>112</v>
      </c>
      <c r="D587" s="279">
        <v>46</v>
      </c>
      <c r="E587" s="279">
        <v>33</v>
      </c>
      <c r="F587" s="278">
        <f>C587+D587+E587</f>
        <v>191</v>
      </c>
      <c r="G587" s="280">
        <v>30</v>
      </c>
      <c r="H587" s="280">
        <v>48</v>
      </c>
      <c r="I587" s="280">
        <v>15</v>
      </c>
      <c r="J587" s="280">
        <v>120</v>
      </c>
      <c r="K587" s="278">
        <f>G587+H587+J587</f>
        <v>198</v>
      </c>
      <c r="L587" s="278"/>
      <c r="M587" s="278"/>
      <c r="N587" s="278"/>
      <c r="O587" s="278"/>
      <c r="P587" s="278"/>
      <c r="Q587" s="278"/>
      <c r="R587" s="278"/>
      <c r="S587" s="280"/>
    </row>
    <row r="588" spans="1:19" ht="15.5" x14ac:dyDescent="0.35">
      <c r="A588" s="32"/>
      <c r="B588" s="277" t="s">
        <v>70</v>
      </c>
      <c r="C588" s="278">
        <v>22</v>
      </c>
      <c r="D588" s="279">
        <v>4</v>
      </c>
      <c r="E588" s="279">
        <v>9.5</v>
      </c>
      <c r="F588" s="278">
        <f>C588+D588+E588</f>
        <v>35.5</v>
      </c>
      <c r="G588" s="280">
        <v>19</v>
      </c>
      <c r="H588" s="280">
        <v>8</v>
      </c>
      <c r="I588" s="280">
        <v>11</v>
      </c>
      <c r="J588" s="280">
        <v>19</v>
      </c>
      <c r="K588" s="278">
        <f>G588+H588+J588</f>
        <v>46</v>
      </c>
      <c r="L588" s="278"/>
      <c r="M588" s="278"/>
      <c r="N588" s="278"/>
      <c r="O588" s="278"/>
      <c r="P588" s="278"/>
      <c r="Q588" s="278"/>
      <c r="R588" s="278"/>
      <c r="S588" s="278">
        <f>K588+F588</f>
        <v>81.5</v>
      </c>
    </row>
    <row r="589" spans="1:19" ht="15.5" x14ac:dyDescent="0.35">
      <c r="A589" s="32"/>
      <c r="B589" s="281" t="s">
        <v>71</v>
      </c>
      <c r="C589" s="282"/>
      <c r="D589" s="280"/>
      <c r="E589" s="280"/>
      <c r="F589" s="278">
        <f>C589+D589+E589</f>
        <v>0</v>
      </c>
      <c r="G589" s="280">
        <v>0</v>
      </c>
      <c r="H589" s="280">
        <v>0</v>
      </c>
      <c r="I589" s="280">
        <v>0</v>
      </c>
      <c r="J589" s="280">
        <v>0</v>
      </c>
      <c r="K589" s="278">
        <v>0</v>
      </c>
      <c r="L589" s="278"/>
      <c r="M589" s="278"/>
      <c r="N589" s="278"/>
      <c r="O589" s="278"/>
      <c r="P589" s="278"/>
      <c r="Q589" s="278"/>
      <c r="R589" s="278"/>
      <c r="S589" s="278">
        <f>R589+O589+N589+M589+L589+K589+J589+I589+H589+G589+F589+E589+D589+C589</f>
        <v>0</v>
      </c>
    </row>
    <row r="590" spans="1:19" ht="15.5" x14ac:dyDescent="0.35">
      <c r="A590" s="32"/>
      <c r="B590" s="281" t="s">
        <v>72</v>
      </c>
      <c r="C590" s="282">
        <v>0</v>
      </c>
      <c r="D590" s="280">
        <v>0</v>
      </c>
      <c r="E590" s="280">
        <v>0</v>
      </c>
      <c r="F590" s="278">
        <v>0</v>
      </c>
      <c r="G590" s="280">
        <v>5</v>
      </c>
      <c r="H590" s="280">
        <v>0</v>
      </c>
      <c r="I590" s="280">
        <v>0</v>
      </c>
      <c r="J590" s="280">
        <v>8</v>
      </c>
      <c r="K590" s="278">
        <v>0</v>
      </c>
      <c r="L590" s="278"/>
      <c r="M590" s="278"/>
      <c r="N590" s="278"/>
      <c r="O590" s="278"/>
      <c r="P590" s="278"/>
      <c r="Q590" s="278"/>
      <c r="R590" s="278">
        <v>0</v>
      </c>
      <c r="S590" s="278">
        <f>R590+O590+N590+M590+L590+K590+J590+I590+H590+G590+F590+E590+D590+C590</f>
        <v>13</v>
      </c>
    </row>
    <row r="591" spans="1:19" x14ac:dyDescent="0.35">
      <c r="A591" s="32"/>
      <c r="B591" s="283" t="s">
        <v>73</v>
      </c>
      <c r="C591" s="280">
        <v>0</v>
      </c>
      <c r="D591" s="280">
        <v>0</v>
      </c>
      <c r="E591" s="280"/>
      <c r="F591" s="278">
        <v>0</v>
      </c>
      <c r="G591" s="280">
        <v>0</v>
      </c>
      <c r="H591" s="280">
        <v>0</v>
      </c>
      <c r="I591" s="280">
        <v>0</v>
      </c>
      <c r="J591" s="280">
        <v>0</v>
      </c>
      <c r="K591" s="278">
        <v>0</v>
      </c>
      <c r="L591" s="278"/>
      <c r="M591" s="278"/>
      <c r="N591" s="278"/>
      <c r="O591" s="278"/>
      <c r="P591" s="278"/>
      <c r="Q591" s="278"/>
      <c r="R591" s="278"/>
      <c r="S591" s="278">
        <f>K591+F591</f>
        <v>0</v>
      </c>
    </row>
    <row r="592" spans="1:19" x14ac:dyDescent="0.35">
      <c r="A592" s="32"/>
      <c r="B592" s="283" t="s">
        <v>74</v>
      </c>
      <c r="C592" s="280"/>
      <c r="D592" s="280"/>
      <c r="E592" s="280">
        <v>0</v>
      </c>
      <c r="F592" s="278">
        <f>C592+D592+E592</f>
        <v>0</v>
      </c>
      <c r="G592" s="280">
        <v>0</v>
      </c>
      <c r="H592" s="280">
        <v>0</v>
      </c>
      <c r="I592" s="280">
        <v>0</v>
      </c>
      <c r="J592" s="280">
        <v>0</v>
      </c>
      <c r="K592" s="278">
        <v>0</v>
      </c>
      <c r="L592" s="278"/>
      <c r="M592" s="278"/>
      <c r="N592" s="278"/>
      <c r="O592" s="278"/>
      <c r="P592" s="278"/>
      <c r="Q592" s="278"/>
      <c r="R592" s="278"/>
      <c r="S592" s="278">
        <f>R592+O592+N592+M592+L592+K592+J592+I592+H592+G592+F592+E592+D592+C592</f>
        <v>0</v>
      </c>
    </row>
    <row r="593" spans="1:19" x14ac:dyDescent="0.35">
      <c r="A593" s="32"/>
      <c r="B593" s="283" t="s">
        <v>75</v>
      </c>
      <c r="C593" s="280">
        <v>12</v>
      </c>
      <c r="D593" s="280">
        <v>0</v>
      </c>
      <c r="E593" s="280">
        <v>0</v>
      </c>
      <c r="F593" s="278">
        <v>0</v>
      </c>
      <c r="G593" s="280">
        <v>0</v>
      </c>
      <c r="H593" s="280">
        <v>0</v>
      </c>
      <c r="I593" s="280">
        <v>0</v>
      </c>
      <c r="J593" s="280">
        <v>4</v>
      </c>
      <c r="K593" s="278">
        <v>0</v>
      </c>
      <c r="L593" s="278"/>
      <c r="M593" s="278"/>
      <c r="N593" s="278"/>
      <c r="O593" s="278"/>
      <c r="P593" s="278"/>
      <c r="Q593" s="278"/>
      <c r="R593" s="278">
        <v>0</v>
      </c>
      <c r="S593" s="278">
        <f>R593+O593+N593+M593+L593+K593+J593+I593+H593+G593+F593+E593+D593+C593</f>
        <v>16</v>
      </c>
    </row>
    <row r="594" spans="1:19" x14ac:dyDescent="0.35">
      <c r="A594" s="32"/>
      <c r="B594" s="283" t="s">
        <v>79</v>
      </c>
      <c r="C594" s="280"/>
      <c r="D594" s="280">
        <v>0</v>
      </c>
      <c r="E594" s="280">
        <v>0</v>
      </c>
      <c r="F594" s="278">
        <f>C594+D594+E594</f>
        <v>0</v>
      </c>
      <c r="G594" s="280">
        <v>0</v>
      </c>
      <c r="H594" s="280">
        <v>0</v>
      </c>
      <c r="I594" s="280">
        <v>0</v>
      </c>
      <c r="J594" s="280">
        <v>0</v>
      </c>
      <c r="K594" s="280">
        <v>0</v>
      </c>
      <c r="L594" s="278"/>
      <c r="M594" s="278"/>
      <c r="N594" s="278"/>
      <c r="O594" s="278"/>
      <c r="P594" s="278"/>
      <c r="Q594" s="278"/>
      <c r="R594" s="278"/>
      <c r="S594" s="278">
        <f>R594+O594+N594+M594+L594+K594+J594+I594+H594+G594+F594+E594+D594+C594</f>
        <v>0</v>
      </c>
    </row>
    <row r="595" spans="1:19" x14ac:dyDescent="0.35">
      <c r="A595" s="32"/>
      <c r="B595" s="283" t="s">
        <v>76</v>
      </c>
      <c r="C595" s="280">
        <v>0</v>
      </c>
      <c r="D595" s="284"/>
      <c r="E595" s="284"/>
      <c r="F595" s="278">
        <f>C595+D595+E595</f>
        <v>0</v>
      </c>
      <c r="G595" s="280">
        <v>16</v>
      </c>
      <c r="H595" s="280">
        <v>0</v>
      </c>
      <c r="I595" s="280">
        <v>0</v>
      </c>
      <c r="J595" s="280">
        <v>0</v>
      </c>
      <c r="K595" s="278">
        <f>G595+H595+J595</f>
        <v>16</v>
      </c>
      <c r="L595" s="278"/>
      <c r="M595" s="278"/>
      <c r="N595" s="278"/>
      <c r="O595" s="278"/>
      <c r="P595" s="278"/>
      <c r="Q595" s="278"/>
      <c r="R595" s="278"/>
      <c r="S595" s="278">
        <f>K595+F595</f>
        <v>16</v>
      </c>
    </row>
    <row r="596" spans="1:19" x14ac:dyDescent="0.35">
      <c r="A596" s="32"/>
      <c r="B596" s="283" t="s">
        <v>77</v>
      </c>
      <c r="C596" s="278">
        <f>SUM(C589:C595)</f>
        <v>12</v>
      </c>
      <c r="D596" s="278">
        <f>SUM(D589:D595)</f>
        <v>0</v>
      </c>
      <c r="E596" s="278">
        <f>SUM(E589:E595)</f>
        <v>0</v>
      </c>
      <c r="F596" s="278">
        <v>0</v>
      </c>
      <c r="G596" s="278">
        <f>SUM(G589:G595)</f>
        <v>21</v>
      </c>
      <c r="H596" s="280">
        <v>0</v>
      </c>
      <c r="I596" s="278">
        <f>SUM(I589:I595)</f>
        <v>0</v>
      </c>
      <c r="J596" s="280">
        <f>J595+J594+J593+J592+J591+J590+J589</f>
        <v>12</v>
      </c>
      <c r="K596" s="278">
        <v>0</v>
      </c>
      <c r="L596" s="278"/>
      <c r="M596" s="278"/>
      <c r="N596" s="278"/>
      <c r="O596" s="278"/>
      <c r="P596" s="278"/>
      <c r="Q596" s="278"/>
      <c r="R596" s="278"/>
      <c r="S596" s="278">
        <f>R596+O596+N596+M596+L596+K596+J596+I596+H596+G596+F596+E596+D596+C596</f>
        <v>45</v>
      </c>
    </row>
    <row r="597" spans="1:19" x14ac:dyDescent="0.35">
      <c r="A597" s="32"/>
      <c r="B597" s="277" t="s">
        <v>78</v>
      </c>
      <c r="C597" s="278">
        <f>((C588*7)-C596)*C587</f>
        <v>15904</v>
      </c>
      <c r="D597" s="278">
        <f>((D588*7)-D596)*D587</f>
        <v>1288</v>
      </c>
      <c r="E597" s="278">
        <f>((E588*7)-E596)*E587</f>
        <v>2194.5</v>
      </c>
      <c r="F597" s="278">
        <f>C597+D597+E597</f>
        <v>19386.5</v>
      </c>
      <c r="G597" s="278">
        <f>((G588*7)-G596)*G587</f>
        <v>3360</v>
      </c>
      <c r="H597" s="285">
        <f>((H588*7)-H596)*H587</f>
        <v>2688</v>
      </c>
      <c r="I597" s="285">
        <f>((I588*7)-I596)*I587</f>
        <v>1155</v>
      </c>
      <c r="J597" s="278">
        <f>((J588*7)-J596)*J587</f>
        <v>14520</v>
      </c>
      <c r="K597" s="285">
        <f>SUM(G597:J597)</f>
        <v>21723</v>
      </c>
      <c r="L597" s="285">
        <v>37</v>
      </c>
      <c r="M597" s="285">
        <v>0</v>
      </c>
      <c r="N597" s="285">
        <v>30</v>
      </c>
      <c r="O597" s="285">
        <v>39</v>
      </c>
      <c r="P597" s="285"/>
      <c r="Q597" s="285"/>
      <c r="R597" s="285">
        <v>2897</v>
      </c>
      <c r="S597" s="286">
        <f>K597+F597+M597+L597+N597+R597+O597</f>
        <v>44112.5</v>
      </c>
    </row>
    <row r="599" spans="1:19" x14ac:dyDescent="0.35">
      <c r="A599" s="32" t="s">
        <v>223</v>
      </c>
      <c r="B599" s="32"/>
      <c r="C599" s="32"/>
      <c r="D599" s="32"/>
      <c r="F599" s="32"/>
      <c r="G599" s="32"/>
      <c r="H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</row>
    <row r="600" spans="1:19" x14ac:dyDescent="0.35">
      <c r="A600" s="32"/>
      <c r="B600" s="266" t="s">
        <v>68</v>
      </c>
      <c r="C600" s="267">
        <f>C602*C603*7</f>
        <v>17248</v>
      </c>
      <c r="D600" s="268">
        <f>D602*D603*7</f>
        <v>1288</v>
      </c>
      <c r="E600" s="268">
        <f>E602*E603*7</f>
        <v>2194.5</v>
      </c>
      <c r="F600" s="268">
        <f>C600+D600</f>
        <v>18536</v>
      </c>
      <c r="G600" s="269">
        <f>G602*G603*7</f>
        <v>3990</v>
      </c>
      <c r="H600" s="270">
        <f>H602*H603*7</f>
        <v>2688</v>
      </c>
      <c r="I600" s="270">
        <f>I602*I603*7</f>
        <v>1155</v>
      </c>
      <c r="J600" s="270">
        <f>J602*J603*7</f>
        <v>15960</v>
      </c>
      <c r="K600" s="270">
        <f>G600+H600+J600</f>
        <v>22638</v>
      </c>
      <c r="L600" s="270"/>
      <c r="M600" s="270"/>
      <c r="N600" s="270"/>
      <c r="O600" s="270"/>
      <c r="P600" s="270"/>
      <c r="Q600" s="270"/>
      <c r="R600" s="270"/>
      <c r="S600" s="270">
        <f>K600+F600</f>
        <v>41174</v>
      </c>
    </row>
    <row r="601" spans="1:19" x14ac:dyDescent="0.35">
      <c r="A601" s="32"/>
      <c r="B601" s="271" t="s">
        <v>69</v>
      </c>
      <c r="C601" s="272" t="s">
        <v>14</v>
      </c>
      <c r="D601" s="272" t="s">
        <v>6</v>
      </c>
      <c r="E601" s="272" t="s">
        <v>110</v>
      </c>
      <c r="F601" s="273" t="s">
        <v>8</v>
      </c>
      <c r="G601" s="274" t="s">
        <v>3</v>
      </c>
      <c r="H601" s="274" t="s">
        <v>2</v>
      </c>
      <c r="I601" s="274" t="s">
        <v>100</v>
      </c>
      <c r="J601" s="274" t="s">
        <v>4</v>
      </c>
      <c r="K601" s="275" t="s">
        <v>5</v>
      </c>
      <c r="L601" s="276" t="s">
        <v>115</v>
      </c>
      <c r="M601" s="276" t="s">
        <v>113</v>
      </c>
      <c r="N601" s="276" t="s">
        <v>116</v>
      </c>
      <c r="O601" s="276" t="s">
        <v>124</v>
      </c>
      <c r="P601" s="276"/>
      <c r="Q601" s="276"/>
      <c r="R601" s="276" t="s">
        <v>125</v>
      </c>
      <c r="S601" s="273"/>
    </row>
    <row r="602" spans="1:19" ht="15.5" x14ac:dyDescent="0.35">
      <c r="A602" s="32"/>
      <c r="B602" s="277" t="s">
        <v>111</v>
      </c>
      <c r="C602" s="278">
        <f>60+36+16</f>
        <v>112</v>
      </c>
      <c r="D602" s="279">
        <v>46</v>
      </c>
      <c r="E602" s="279">
        <v>33</v>
      </c>
      <c r="F602" s="278">
        <f>C602+D602+E602</f>
        <v>191</v>
      </c>
      <c r="G602" s="280">
        <v>30</v>
      </c>
      <c r="H602" s="280">
        <v>48</v>
      </c>
      <c r="I602" s="280">
        <v>15</v>
      </c>
      <c r="J602" s="280">
        <v>120</v>
      </c>
      <c r="K602" s="278">
        <f>G602+H602+J602</f>
        <v>198</v>
      </c>
      <c r="L602" s="278"/>
      <c r="M602" s="278"/>
      <c r="N602" s="278"/>
      <c r="O602" s="278"/>
      <c r="P602" s="278"/>
      <c r="Q602" s="278"/>
      <c r="R602" s="278"/>
      <c r="S602" s="280"/>
    </row>
    <row r="603" spans="1:19" ht="15.5" x14ac:dyDescent="0.35">
      <c r="A603" s="32"/>
      <c r="B603" s="277" t="s">
        <v>70</v>
      </c>
      <c r="C603" s="278">
        <v>22</v>
      </c>
      <c r="D603" s="279">
        <v>4</v>
      </c>
      <c r="E603" s="279">
        <v>9.5</v>
      </c>
      <c r="F603" s="278">
        <f>C603+D603+E603</f>
        <v>35.5</v>
      </c>
      <c r="G603" s="280">
        <v>19</v>
      </c>
      <c r="H603" s="280">
        <v>8</v>
      </c>
      <c r="I603" s="280">
        <v>11</v>
      </c>
      <c r="J603" s="280">
        <v>19</v>
      </c>
      <c r="K603" s="278">
        <f>G603+H603+J603</f>
        <v>46</v>
      </c>
      <c r="L603" s="278"/>
      <c r="M603" s="278"/>
      <c r="N603" s="278"/>
      <c r="O603" s="278"/>
      <c r="P603" s="278"/>
      <c r="Q603" s="278"/>
      <c r="R603" s="278"/>
      <c r="S603" s="278">
        <f>K603+F603</f>
        <v>81.5</v>
      </c>
    </row>
    <row r="604" spans="1:19" ht="15.5" x14ac:dyDescent="0.35">
      <c r="A604" s="32"/>
      <c r="B604" s="281" t="s">
        <v>71</v>
      </c>
      <c r="C604" s="282"/>
      <c r="D604" s="280"/>
      <c r="E604" s="280"/>
      <c r="F604" s="278">
        <v>3</v>
      </c>
      <c r="G604" s="280">
        <v>15</v>
      </c>
      <c r="H604" s="280">
        <v>10</v>
      </c>
      <c r="I604" s="280">
        <v>0</v>
      </c>
      <c r="J604" s="280">
        <v>29</v>
      </c>
      <c r="K604" s="278">
        <v>0</v>
      </c>
      <c r="L604" s="278"/>
      <c r="M604" s="278"/>
      <c r="N604" s="278"/>
      <c r="O604" s="278"/>
      <c r="P604" s="278"/>
      <c r="Q604" s="278"/>
      <c r="R604" s="278"/>
      <c r="S604" s="278">
        <f>R604+O604+N604+M604+L604+K604+J604+I604+H604+G604+F604+E604+D604+C604</f>
        <v>57</v>
      </c>
    </row>
    <row r="605" spans="1:19" ht="15.5" x14ac:dyDescent="0.35">
      <c r="A605" s="32"/>
      <c r="B605" s="281" t="s">
        <v>72</v>
      </c>
      <c r="C605" s="282">
        <v>0</v>
      </c>
      <c r="D605" s="280">
        <v>0</v>
      </c>
      <c r="E605" s="280">
        <v>0</v>
      </c>
      <c r="F605" s="278">
        <v>0</v>
      </c>
      <c r="G605" s="280">
        <v>0</v>
      </c>
      <c r="H605" s="280">
        <v>0</v>
      </c>
      <c r="I605" s="280">
        <v>0</v>
      </c>
      <c r="J605" s="280">
        <v>0</v>
      </c>
      <c r="K605" s="278">
        <v>0</v>
      </c>
      <c r="L605" s="278"/>
      <c r="M605" s="278"/>
      <c r="N605" s="278"/>
      <c r="O605" s="278"/>
      <c r="P605" s="278"/>
      <c r="Q605" s="278"/>
      <c r="R605" s="278">
        <v>0</v>
      </c>
      <c r="S605" s="278">
        <f>R605+O605+N605+M605+L605+K605+J605+I605+H605+G605+F605+E605+D605+C605</f>
        <v>0</v>
      </c>
    </row>
    <row r="606" spans="1:19" x14ac:dyDescent="0.35">
      <c r="A606" s="32"/>
      <c r="B606" s="283" t="s">
        <v>73</v>
      </c>
      <c r="C606" s="280">
        <v>0</v>
      </c>
      <c r="D606" s="280">
        <v>0</v>
      </c>
      <c r="E606" s="280"/>
      <c r="F606" s="278">
        <v>0</v>
      </c>
      <c r="G606" s="280">
        <v>0</v>
      </c>
      <c r="H606" s="280">
        <v>0</v>
      </c>
      <c r="I606" s="280">
        <v>0</v>
      </c>
      <c r="J606" s="280">
        <v>0</v>
      </c>
      <c r="K606" s="278">
        <v>0</v>
      </c>
      <c r="L606" s="278"/>
      <c r="M606" s="278"/>
      <c r="N606" s="278"/>
      <c r="O606" s="278"/>
      <c r="P606" s="278"/>
      <c r="Q606" s="278"/>
      <c r="R606" s="278"/>
      <c r="S606" s="278">
        <f>K606+F606</f>
        <v>0</v>
      </c>
    </row>
    <row r="607" spans="1:19" x14ac:dyDescent="0.35">
      <c r="A607" s="32"/>
      <c r="B607" s="283" t="s">
        <v>74</v>
      </c>
      <c r="C607" s="280"/>
      <c r="D607" s="280"/>
      <c r="E607" s="280">
        <v>0</v>
      </c>
      <c r="F607" s="278">
        <f>C607+D607+E607</f>
        <v>0</v>
      </c>
      <c r="G607" s="280">
        <v>0</v>
      </c>
      <c r="H607" s="280">
        <v>0</v>
      </c>
      <c r="I607" s="280">
        <v>0</v>
      </c>
      <c r="J607" s="280">
        <v>0</v>
      </c>
      <c r="K607" s="278">
        <v>0</v>
      </c>
      <c r="L607" s="278"/>
      <c r="M607" s="278"/>
      <c r="N607" s="278"/>
      <c r="O607" s="278"/>
      <c r="P607" s="278"/>
      <c r="Q607" s="278"/>
      <c r="R607" s="278"/>
      <c r="S607" s="278">
        <f>R607+O607+N607+M607+L607+K607+J607+I607+H607+G607+F607+E607+D607+C607</f>
        <v>0</v>
      </c>
    </row>
    <row r="608" spans="1:19" x14ac:dyDescent="0.35">
      <c r="A608" s="32"/>
      <c r="B608" s="283" t="s">
        <v>75</v>
      </c>
      <c r="C608" s="280">
        <v>0</v>
      </c>
      <c r="D608" s="280">
        <v>24</v>
      </c>
      <c r="E608" s="280">
        <v>12</v>
      </c>
      <c r="F608" s="278">
        <v>0</v>
      </c>
      <c r="G608" s="280">
        <v>0</v>
      </c>
      <c r="H608" s="280">
        <v>0</v>
      </c>
      <c r="I608" s="280">
        <v>0</v>
      </c>
      <c r="J608" s="280">
        <v>0</v>
      </c>
      <c r="K608" s="278">
        <v>0</v>
      </c>
      <c r="L608" s="278"/>
      <c r="M608" s="278"/>
      <c r="N608" s="278"/>
      <c r="O608" s="278"/>
      <c r="P608" s="278"/>
      <c r="Q608" s="278"/>
      <c r="R608" s="278">
        <v>0</v>
      </c>
      <c r="S608" s="278">
        <f>R608+O608+N608+M608+L608+K608+J608+I608+H608+G608+F608+E608+D608+C608</f>
        <v>36</v>
      </c>
    </row>
    <row r="609" spans="1:19" x14ac:dyDescent="0.35">
      <c r="A609" s="32"/>
      <c r="B609" s="283" t="s">
        <v>79</v>
      </c>
      <c r="C609" s="280"/>
      <c r="D609" s="280">
        <v>0</v>
      </c>
      <c r="E609" s="280">
        <v>0</v>
      </c>
      <c r="F609" s="278">
        <f>C609+D609+E609</f>
        <v>0</v>
      </c>
      <c r="G609" s="280">
        <v>0</v>
      </c>
      <c r="H609" s="280">
        <v>0</v>
      </c>
      <c r="I609" s="280">
        <v>0</v>
      </c>
      <c r="J609" s="280">
        <v>0</v>
      </c>
      <c r="K609" s="280">
        <v>0</v>
      </c>
      <c r="L609" s="278"/>
      <c r="M609" s="278"/>
      <c r="N609" s="278"/>
      <c r="O609" s="278"/>
      <c r="P609" s="278"/>
      <c r="Q609" s="278"/>
      <c r="R609" s="278"/>
      <c r="S609" s="278">
        <f>R609+O609+N609+M609+L609+K609+J609+I609+H609+G609+F609+E609+D609+C609</f>
        <v>0</v>
      </c>
    </row>
    <row r="610" spans="1:19" x14ac:dyDescent="0.35">
      <c r="A610" s="32"/>
      <c r="B610" s="283" t="s">
        <v>76</v>
      </c>
      <c r="C610" s="280">
        <v>0</v>
      </c>
      <c r="D610" s="284"/>
      <c r="E610" s="284"/>
      <c r="F610" s="278">
        <f>C610+D610+E610</f>
        <v>0</v>
      </c>
      <c r="G610" s="280">
        <v>0</v>
      </c>
      <c r="H610" s="280">
        <v>0</v>
      </c>
      <c r="I610" s="280">
        <v>0</v>
      </c>
      <c r="J610" s="280">
        <v>0</v>
      </c>
      <c r="K610" s="278">
        <f>G610+H610+J610</f>
        <v>0</v>
      </c>
      <c r="L610" s="278"/>
      <c r="M610" s="278"/>
      <c r="N610" s="278"/>
      <c r="O610" s="278"/>
      <c r="P610" s="278"/>
      <c r="Q610" s="278"/>
      <c r="R610" s="278"/>
      <c r="S610" s="278">
        <f>K610+F610</f>
        <v>0</v>
      </c>
    </row>
    <row r="611" spans="1:19" x14ac:dyDescent="0.35">
      <c r="A611" s="32"/>
      <c r="B611" s="283" t="s">
        <v>77</v>
      </c>
      <c r="C611" s="278">
        <f>SUM(C604:C610)</f>
        <v>0</v>
      </c>
      <c r="D611" s="278">
        <f>SUM(D604:D610)</f>
        <v>24</v>
      </c>
      <c r="E611" s="278">
        <f>SUM(E604:E610)</f>
        <v>12</v>
      </c>
      <c r="F611" s="278">
        <v>0</v>
      </c>
      <c r="G611" s="278">
        <f>SUM(G604:G610)</f>
        <v>15</v>
      </c>
      <c r="H611" s="280">
        <v>0</v>
      </c>
      <c r="I611" s="278">
        <f>SUM(I604:I610)</f>
        <v>0</v>
      </c>
      <c r="J611" s="280">
        <f>J610+J609+J608+J607+J606+J605+J604</f>
        <v>29</v>
      </c>
      <c r="K611" s="278">
        <v>0</v>
      </c>
      <c r="L611" s="278"/>
      <c r="M611" s="278"/>
      <c r="N611" s="278"/>
      <c r="O611" s="278"/>
      <c r="P611" s="278"/>
      <c r="Q611" s="278"/>
      <c r="R611" s="278"/>
      <c r="S611" s="278">
        <f>R611+O611+N611+M611+L611+K611+J611+I611+H611+G611+F611+E611+D611+C611</f>
        <v>80</v>
      </c>
    </row>
    <row r="612" spans="1:19" x14ac:dyDescent="0.35">
      <c r="A612" s="32"/>
      <c r="B612" s="277" t="s">
        <v>78</v>
      </c>
      <c r="C612" s="278">
        <f>((C603*7)-C611)*C602</f>
        <v>17248</v>
      </c>
      <c r="D612" s="278">
        <f>((D603*7)-D611)*D602</f>
        <v>184</v>
      </c>
      <c r="E612" s="278">
        <f>((E603*7)-E611)*E602</f>
        <v>1798.5</v>
      </c>
      <c r="F612" s="278">
        <f>C612+D612+E612</f>
        <v>19230.5</v>
      </c>
      <c r="G612" s="278">
        <f>((G603*7)-G611)*G602</f>
        <v>3540</v>
      </c>
      <c r="H612" s="285">
        <f>((H603*7)-H611)*H602</f>
        <v>2688</v>
      </c>
      <c r="I612" s="285">
        <f>((I603*7)-I611)*I602</f>
        <v>1155</v>
      </c>
      <c r="J612" s="278">
        <f>((J603*7)-J611)*J602</f>
        <v>12480</v>
      </c>
      <c r="K612" s="285">
        <f>SUM(G612:J612)</f>
        <v>19863</v>
      </c>
      <c r="L612" s="285">
        <v>37</v>
      </c>
      <c r="M612" s="285">
        <v>0</v>
      </c>
      <c r="N612" s="285">
        <v>30</v>
      </c>
      <c r="O612" s="285">
        <v>39</v>
      </c>
      <c r="P612" s="285"/>
      <c r="Q612" s="285"/>
      <c r="R612" s="285">
        <v>2897</v>
      </c>
      <c r="S612" s="286">
        <f>K612+F612+M612+L612+N612+R612+O612</f>
        <v>42096.5</v>
      </c>
    </row>
    <row r="614" spans="1:19" x14ac:dyDescent="0.35">
      <c r="A614" s="32" t="s">
        <v>231</v>
      </c>
      <c r="B614" s="32"/>
      <c r="C614" s="32"/>
      <c r="D614" s="32"/>
      <c r="F614" s="32"/>
      <c r="G614" s="32"/>
      <c r="H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</row>
    <row r="615" spans="1:19" x14ac:dyDescent="0.35">
      <c r="A615" s="32"/>
      <c r="B615" s="266" t="s">
        <v>68</v>
      </c>
      <c r="C615" s="267">
        <f>C617*C618*7</f>
        <v>17248</v>
      </c>
      <c r="D615" s="268">
        <f>D617*D618*7</f>
        <v>1288</v>
      </c>
      <c r="E615" s="268">
        <f>E617*E618*7</f>
        <v>2194.5</v>
      </c>
      <c r="F615" s="268">
        <f>C615+D615</f>
        <v>18536</v>
      </c>
      <c r="G615" s="269">
        <f>G617*G618*7</f>
        <v>3990</v>
      </c>
      <c r="H615" s="270">
        <f>H617*H618*7</f>
        <v>2688</v>
      </c>
      <c r="I615" s="270">
        <f>I617*I618*7</f>
        <v>1155</v>
      </c>
      <c r="J615" s="270">
        <f>J617*J618*7</f>
        <v>15960</v>
      </c>
      <c r="K615" s="270">
        <f>G615+H615+J615</f>
        <v>22638</v>
      </c>
      <c r="L615" s="270"/>
      <c r="M615" s="270"/>
      <c r="N615" s="270"/>
      <c r="O615" s="270"/>
      <c r="P615" s="270"/>
      <c r="Q615" s="270"/>
      <c r="R615" s="270"/>
      <c r="S615" s="270">
        <f>K615+F615</f>
        <v>41174</v>
      </c>
    </row>
    <row r="616" spans="1:19" x14ac:dyDescent="0.35">
      <c r="A616" s="32"/>
      <c r="B616" s="271" t="s">
        <v>69</v>
      </c>
      <c r="C616" s="272" t="s">
        <v>14</v>
      </c>
      <c r="D616" s="272" t="s">
        <v>6</v>
      </c>
      <c r="E616" s="272" t="s">
        <v>110</v>
      </c>
      <c r="F616" s="273" t="s">
        <v>8</v>
      </c>
      <c r="G616" s="274" t="s">
        <v>3</v>
      </c>
      <c r="H616" s="274" t="s">
        <v>2</v>
      </c>
      <c r="I616" s="274" t="s">
        <v>100</v>
      </c>
      <c r="J616" s="274" t="s">
        <v>4</v>
      </c>
      <c r="K616" s="275" t="s">
        <v>5</v>
      </c>
      <c r="L616" s="276" t="s">
        <v>115</v>
      </c>
      <c r="M616" s="276" t="s">
        <v>113</v>
      </c>
      <c r="N616" s="276" t="s">
        <v>116</v>
      </c>
      <c r="O616" s="276" t="s">
        <v>124</v>
      </c>
      <c r="P616" s="276"/>
      <c r="Q616" s="276"/>
      <c r="R616" s="276" t="s">
        <v>125</v>
      </c>
      <c r="S616" s="273"/>
    </row>
    <row r="617" spans="1:19" ht="15.5" x14ac:dyDescent="0.35">
      <c r="A617" s="32"/>
      <c r="B617" s="277" t="s">
        <v>111</v>
      </c>
      <c r="C617" s="278">
        <f>60+36+16</f>
        <v>112</v>
      </c>
      <c r="D617" s="279">
        <v>46</v>
      </c>
      <c r="E617" s="279">
        <v>33</v>
      </c>
      <c r="F617" s="278">
        <f>C617+D617+E617</f>
        <v>191</v>
      </c>
      <c r="G617" s="280">
        <v>30</v>
      </c>
      <c r="H617" s="280">
        <v>48</v>
      </c>
      <c r="I617" s="280">
        <v>15</v>
      </c>
      <c r="J617" s="280">
        <v>120</v>
      </c>
      <c r="K617" s="278">
        <f>G617+H617+J617</f>
        <v>198</v>
      </c>
      <c r="L617" s="278"/>
      <c r="M617" s="278"/>
      <c r="N617" s="278"/>
      <c r="O617" s="278"/>
      <c r="P617" s="278"/>
      <c r="Q617" s="278"/>
      <c r="R617" s="278"/>
      <c r="S617" s="280"/>
    </row>
    <row r="618" spans="1:19" ht="15.5" x14ac:dyDescent="0.35">
      <c r="A618" s="32"/>
      <c r="B618" s="277" t="s">
        <v>70</v>
      </c>
      <c r="C618" s="278">
        <v>22</v>
      </c>
      <c r="D618" s="279">
        <v>4</v>
      </c>
      <c r="E618" s="279">
        <v>9.5</v>
      </c>
      <c r="F618" s="278">
        <f>C618+D618+E618</f>
        <v>35.5</v>
      </c>
      <c r="G618" s="280">
        <v>19</v>
      </c>
      <c r="H618" s="280">
        <v>8</v>
      </c>
      <c r="I618" s="280">
        <v>11</v>
      </c>
      <c r="J618" s="280">
        <v>19</v>
      </c>
      <c r="K618" s="278">
        <f>G618+H618+J618</f>
        <v>46</v>
      </c>
      <c r="L618" s="278"/>
      <c r="M618" s="278"/>
      <c r="N618" s="278"/>
      <c r="O618" s="278"/>
      <c r="P618" s="278"/>
      <c r="Q618" s="278"/>
      <c r="R618" s="278"/>
      <c r="S618" s="278">
        <f>K618+F618</f>
        <v>81.5</v>
      </c>
    </row>
    <row r="619" spans="1:19" ht="15.5" x14ac:dyDescent="0.35">
      <c r="A619" s="32"/>
      <c r="B619" s="281" t="s">
        <v>71</v>
      </c>
      <c r="C619" s="282"/>
      <c r="D619" s="280"/>
      <c r="E619" s="280"/>
      <c r="F619" s="278">
        <v>3</v>
      </c>
      <c r="G619" s="280">
        <v>15</v>
      </c>
      <c r="H619" s="280">
        <v>10</v>
      </c>
      <c r="I619" s="280">
        <v>0</v>
      </c>
      <c r="J619" s="280">
        <v>29</v>
      </c>
      <c r="K619" s="278">
        <v>0</v>
      </c>
      <c r="L619" s="278"/>
      <c r="M619" s="278"/>
      <c r="N619" s="278"/>
      <c r="O619" s="278"/>
      <c r="P619" s="278"/>
      <c r="Q619" s="278"/>
      <c r="R619" s="278"/>
      <c r="S619" s="278">
        <f>R619+O619+N619+M619+L619+K619+J619+I619+H619+G619+F619+E619+D619+C619</f>
        <v>57</v>
      </c>
    </row>
    <row r="620" spans="1:19" ht="15.5" x14ac:dyDescent="0.35">
      <c r="A620" s="32"/>
      <c r="B620" s="281" t="s">
        <v>72</v>
      </c>
      <c r="C620" s="282">
        <v>0</v>
      </c>
      <c r="D620" s="280">
        <v>0</v>
      </c>
      <c r="E620" s="280">
        <v>0</v>
      </c>
      <c r="F620" s="278">
        <v>0</v>
      </c>
      <c r="G620" s="280">
        <v>0</v>
      </c>
      <c r="H620" s="280">
        <v>0</v>
      </c>
      <c r="I620" s="280">
        <v>0</v>
      </c>
      <c r="J620" s="280">
        <v>0</v>
      </c>
      <c r="K620" s="278">
        <v>0</v>
      </c>
      <c r="L620" s="278"/>
      <c r="M620" s="278"/>
      <c r="N620" s="278"/>
      <c r="O620" s="278"/>
      <c r="P620" s="278"/>
      <c r="Q620" s="278"/>
      <c r="R620" s="278">
        <v>0</v>
      </c>
      <c r="S620" s="278">
        <f>R620+O620+N620+M620+L620+K620+J620+I620+H620+G620+F620+E620+D620+C620</f>
        <v>0</v>
      </c>
    </row>
    <row r="621" spans="1:19" x14ac:dyDescent="0.35">
      <c r="A621" s="32"/>
      <c r="B621" s="283" t="s">
        <v>73</v>
      </c>
      <c r="C621" s="280">
        <v>0</v>
      </c>
      <c r="D621" s="280">
        <v>0</v>
      </c>
      <c r="E621" s="280"/>
      <c r="F621" s="278">
        <v>0</v>
      </c>
      <c r="G621" s="280">
        <v>0</v>
      </c>
      <c r="H621" s="280">
        <v>0</v>
      </c>
      <c r="I621" s="280">
        <v>0</v>
      </c>
      <c r="J621" s="280">
        <v>0</v>
      </c>
      <c r="K621" s="278">
        <v>0</v>
      </c>
      <c r="L621" s="278"/>
      <c r="M621" s="278"/>
      <c r="N621" s="278"/>
      <c r="O621" s="278"/>
      <c r="P621" s="278"/>
      <c r="Q621" s="278"/>
      <c r="R621" s="278"/>
      <c r="S621" s="278">
        <f>K621+F621</f>
        <v>0</v>
      </c>
    </row>
    <row r="622" spans="1:19" x14ac:dyDescent="0.35">
      <c r="A622" s="32"/>
      <c r="B622" s="283" t="s">
        <v>74</v>
      </c>
      <c r="C622" s="280"/>
      <c r="D622" s="280"/>
      <c r="E622" s="280">
        <v>0</v>
      </c>
      <c r="F622" s="278">
        <f>C622+D622+E622</f>
        <v>0</v>
      </c>
      <c r="G622" s="280">
        <v>0</v>
      </c>
      <c r="H622" s="280">
        <v>0</v>
      </c>
      <c r="I622" s="280">
        <v>0</v>
      </c>
      <c r="J622" s="280">
        <v>0</v>
      </c>
      <c r="K622" s="278">
        <v>0</v>
      </c>
      <c r="L622" s="278"/>
      <c r="M622" s="278"/>
      <c r="N622" s="278"/>
      <c r="O622" s="278"/>
      <c r="P622" s="278"/>
      <c r="Q622" s="278"/>
      <c r="R622" s="278"/>
      <c r="S622" s="278">
        <f>R622+O622+N622+M622+L622+K622+J622+I622+H622+G622+F622+E622+D622+C622</f>
        <v>0</v>
      </c>
    </row>
    <row r="623" spans="1:19" x14ac:dyDescent="0.35">
      <c r="A623" s="32"/>
      <c r="B623" s="283" t="s">
        <v>75</v>
      </c>
      <c r="C623" s="280">
        <v>0</v>
      </c>
      <c r="D623" s="280">
        <v>24</v>
      </c>
      <c r="E623" s="280">
        <v>12</v>
      </c>
      <c r="F623" s="278">
        <v>0</v>
      </c>
      <c r="G623" s="280">
        <v>0</v>
      </c>
      <c r="H623" s="280">
        <v>0</v>
      </c>
      <c r="I623" s="280">
        <v>0</v>
      </c>
      <c r="J623" s="280">
        <v>0</v>
      </c>
      <c r="K623" s="278">
        <v>0</v>
      </c>
      <c r="L623" s="278"/>
      <c r="M623" s="278"/>
      <c r="N623" s="278"/>
      <c r="O623" s="278"/>
      <c r="P623" s="278"/>
      <c r="Q623" s="278"/>
      <c r="R623" s="278">
        <v>0</v>
      </c>
      <c r="S623" s="278">
        <f>R623+O623+N623+M623+L623+K623+J623+I623+H623+G623+F623+E623+D623+C623</f>
        <v>36</v>
      </c>
    </row>
    <row r="624" spans="1:19" x14ac:dyDescent="0.35">
      <c r="A624" s="32"/>
      <c r="B624" s="283" t="s">
        <v>79</v>
      </c>
      <c r="C624" s="280"/>
      <c r="D624" s="280">
        <v>0</v>
      </c>
      <c r="E624" s="280">
        <v>0</v>
      </c>
      <c r="F624" s="278">
        <f>C624+D624+E624</f>
        <v>0</v>
      </c>
      <c r="G624" s="280">
        <v>0</v>
      </c>
      <c r="H624" s="280">
        <v>0</v>
      </c>
      <c r="I624" s="280">
        <v>0</v>
      </c>
      <c r="J624" s="280">
        <v>0</v>
      </c>
      <c r="K624" s="280">
        <v>0</v>
      </c>
      <c r="L624" s="278"/>
      <c r="M624" s="278"/>
      <c r="N624" s="278"/>
      <c r="O624" s="278"/>
      <c r="P624" s="278"/>
      <c r="Q624" s="278"/>
      <c r="R624" s="278"/>
      <c r="S624" s="278">
        <f>R624+O624+N624+M624+L624+K624+J624+I624+H624+G624+F624+E624+D624+C624</f>
        <v>0</v>
      </c>
    </row>
    <row r="625" spans="1:19" x14ac:dyDescent="0.35">
      <c r="A625" s="32"/>
      <c r="B625" s="283" t="s">
        <v>76</v>
      </c>
      <c r="C625" s="280">
        <v>0</v>
      </c>
      <c r="D625" s="284"/>
      <c r="E625" s="284"/>
      <c r="F625" s="278">
        <f>C625+D625+E625</f>
        <v>0</v>
      </c>
      <c r="G625" s="280">
        <v>0</v>
      </c>
      <c r="H625" s="280">
        <v>0</v>
      </c>
      <c r="I625" s="280">
        <v>0</v>
      </c>
      <c r="J625" s="280">
        <v>0</v>
      </c>
      <c r="K625" s="278">
        <f>G625+H625+J625</f>
        <v>0</v>
      </c>
      <c r="L625" s="278"/>
      <c r="M625" s="278"/>
      <c r="N625" s="278"/>
      <c r="O625" s="278"/>
      <c r="P625" s="278"/>
      <c r="Q625" s="278"/>
      <c r="R625" s="278"/>
      <c r="S625" s="278">
        <f>K625+F625</f>
        <v>0</v>
      </c>
    </row>
    <row r="626" spans="1:19" x14ac:dyDescent="0.35">
      <c r="A626" s="32"/>
      <c r="B626" s="283" t="s">
        <v>77</v>
      </c>
      <c r="C626" s="278">
        <f>SUM(C619:C625)</f>
        <v>0</v>
      </c>
      <c r="D626" s="278">
        <f>SUM(D619:D625)</f>
        <v>24</v>
      </c>
      <c r="E626" s="278">
        <f>SUM(E619:E625)</f>
        <v>12</v>
      </c>
      <c r="F626" s="278">
        <v>0</v>
      </c>
      <c r="G626" s="278">
        <f>SUM(G619:G625)</f>
        <v>15</v>
      </c>
      <c r="H626" s="280">
        <v>0</v>
      </c>
      <c r="I626" s="278">
        <f>SUM(I619:I625)</f>
        <v>0</v>
      </c>
      <c r="J626" s="280">
        <f>J625+J624+J623+J622+J621+J620+J619</f>
        <v>29</v>
      </c>
      <c r="K626" s="278">
        <v>0</v>
      </c>
      <c r="L626" s="278"/>
      <c r="M626" s="278"/>
      <c r="N626" s="278"/>
      <c r="O626" s="278"/>
      <c r="P626" s="278"/>
      <c r="Q626" s="278"/>
      <c r="R626" s="278"/>
      <c r="S626" s="278">
        <f>R626+O626+N626+M626+L626+K626+J626+I626+H626+G626+F626+E626+D626+C626</f>
        <v>80</v>
      </c>
    </row>
    <row r="627" spans="1:19" x14ac:dyDescent="0.35">
      <c r="A627" s="32"/>
      <c r="B627" s="277" t="s">
        <v>78</v>
      </c>
      <c r="C627" s="278">
        <f>((C618*7)-C626)*C617</f>
        <v>17248</v>
      </c>
      <c r="D627" s="278">
        <f>((D618*7)-D626)*D617</f>
        <v>184</v>
      </c>
      <c r="E627" s="278">
        <f>((E618*7)-E626)*E617</f>
        <v>1798.5</v>
      </c>
      <c r="F627" s="278">
        <f>C627+D627+E627</f>
        <v>19230.5</v>
      </c>
      <c r="G627" s="278">
        <f>((G618*7)-G626)*G617</f>
        <v>3540</v>
      </c>
      <c r="H627" s="285">
        <f>((H618*7)-H626)*H617</f>
        <v>2688</v>
      </c>
      <c r="I627" s="285">
        <f>((I618*7)-I626)*I617</f>
        <v>1155</v>
      </c>
      <c r="J627" s="278">
        <f>((J618*7)-J626)*J617</f>
        <v>12480</v>
      </c>
      <c r="K627" s="285">
        <f>SUM(G627:J627)</f>
        <v>19863</v>
      </c>
      <c r="L627" s="285">
        <v>37</v>
      </c>
      <c r="M627" s="285">
        <v>0</v>
      </c>
      <c r="N627" s="285">
        <v>30</v>
      </c>
      <c r="O627" s="285">
        <v>39</v>
      </c>
      <c r="P627" s="285"/>
      <c r="Q627" s="285"/>
      <c r="R627" s="285">
        <v>2897</v>
      </c>
      <c r="S627" s="286">
        <f>K627+F627+M627+L627+N627+R627+O627</f>
        <v>42096.5</v>
      </c>
    </row>
    <row r="629" spans="1:19" x14ac:dyDescent="0.35">
      <c r="A629" s="32" t="s">
        <v>234</v>
      </c>
      <c r="B629" s="32"/>
      <c r="C629" s="32"/>
      <c r="D629" s="32"/>
      <c r="F629" s="32"/>
      <c r="G629" s="32"/>
      <c r="H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</row>
    <row r="630" spans="1:19" x14ac:dyDescent="0.35">
      <c r="A630" s="32"/>
      <c r="B630" s="266" t="s">
        <v>68</v>
      </c>
      <c r="C630" s="267">
        <f>C632*C633*7</f>
        <v>17248</v>
      </c>
      <c r="D630" s="268">
        <f>D632*D633*7</f>
        <v>1288</v>
      </c>
      <c r="E630" s="268">
        <f>E632*E633*7</f>
        <v>2194.5</v>
      </c>
      <c r="F630" s="268">
        <f>C630+D630</f>
        <v>18536</v>
      </c>
      <c r="G630" s="269">
        <f>G632*G633*7</f>
        <v>3990</v>
      </c>
      <c r="H630" s="270">
        <f>H632*H633*7</f>
        <v>2688</v>
      </c>
      <c r="I630" s="270">
        <f>I632*I633*7</f>
        <v>1155</v>
      </c>
      <c r="J630" s="270">
        <f>J632*J633*7</f>
        <v>15960</v>
      </c>
      <c r="K630" s="270">
        <f>G630+H630+J630</f>
        <v>22638</v>
      </c>
      <c r="L630" s="270"/>
      <c r="M630" s="270"/>
      <c r="N630" s="270"/>
      <c r="O630" s="270"/>
      <c r="P630" s="270"/>
      <c r="Q630" s="270"/>
      <c r="R630" s="270"/>
      <c r="S630" s="270">
        <f>K630+F630</f>
        <v>41174</v>
      </c>
    </row>
    <row r="631" spans="1:19" x14ac:dyDescent="0.35">
      <c r="A631" s="32"/>
      <c r="B631" s="271" t="s">
        <v>69</v>
      </c>
      <c r="C631" s="272" t="s">
        <v>14</v>
      </c>
      <c r="D631" s="272" t="s">
        <v>6</v>
      </c>
      <c r="E631" s="272" t="s">
        <v>110</v>
      </c>
      <c r="F631" s="273" t="s">
        <v>8</v>
      </c>
      <c r="G631" s="274" t="s">
        <v>3</v>
      </c>
      <c r="H631" s="274" t="s">
        <v>2</v>
      </c>
      <c r="I631" s="274" t="s">
        <v>100</v>
      </c>
      <c r="J631" s="274" t="s">
        <v>4</v>
      </c>
      <c r="K631" s="275" t="s">
        <v>5</v>
      </c>
      <c r="L631" s="276" t="s">
        <v>115</v>
      </c>
      <c r="M631" s="276" t="s">
        <v>113</v>
      </c>
      <c r="N631" s="276" t="s">
        <v>116</v>
      </c>
      <c r="O631" s="276" t="s">
        <v>124</v>
      </c>
      <c r="P631" s="276"/>
      <c r="Q631" s="276"/>
      <c r="R631" s="276" t="s">
        <v>125</v>
      </c>
      <c r="S631" s="273"/>
    </row>
    <row r="632" spans="1:19" ht="15.5" x14ac:dyDescent="0.35">
      <c r="A632" s="32"/>
      <c r="B632" s="277" t="s">
        <v>111</v>
      </c>
      <c r="C632" s="278">
        <f>60+36+16</f>
        <v>112</v>
      </c>
      <c r="D632" s="279">
        <v>46</v>
      </c>
      <c r="E632" s="279">
        <v>33</v>
      </c>
      <c r="F632" s="278">
        <f>C632+D632+E632</f>
        <v>191</v>
      </c>
      <c r="G632" s="280">
        <v>30</v>
      </c>
      <c r="H632" s="280">
        <v>48</v>
      </c>
      <c r="I632" s="280">
        <v>15</v>
      </c>
      <c r="J632" s="280">
        <v>120</v>
      </c>
      <c r="K632" s="278">
        <f>G632+H632+J632</f>
        <v>198</v>
      </c>
      <c r="L632" s="278"/>
      <c r="M632" s="278"/>
      <c r="N632" s="278"/>
      <c r="O632" s="278"/>
      <c r="P632" s="278"/>
      <c r="Q632" s="278"/>
      <c r="R632" s="278"/>
      <c r="S632" s="280"/>
    </row>
    <row r="633" spans="1:19" ht="15.5" x14ac:dyDescent="0.35">
      <c r="A633" s="32"/>
      <c r="B633" s="277" t="s">
        <v>70</v>
      </c>
      <c r="C633" s="278">
        <v>22</v>
      </c>
      <c r="D633" s="279">
        <v>4</v>
      </c>
      <c r="E633" s="279">
        <v>9.5</v>
      </c>
      <c r="F633" s="278">
        <f>C633+D633+E633</f>
        <v>35.5</v>
      </c>
      <c r="G633" s="280">
        <v>19</v>
      </c>
      <c r="H633" s="280">
        <v>8</v>
      </c>
      <c r="I633" s="280">
        <v>11</v>
      </c>
      <c r="J633" s="280">
        <v>19</v>
      </c>
      <c r="K633" s="278">
        <f>G633+H633+J633</f>
        <v>46</v>
      </c>
      <c r="L633" s="278"/>
      <c r="M633" s="278"/>
      <c r="N633" s="278"/>
      <c r="O633" s="278"/>
      <c r="P633" s="278"/>
      <c r="Q633" s="278"/>
      <c r="R633" s="278"/>
      <c r="S633" s="278">
        <f>K633+F633</f>
        <v>81.5</v>
      </c>
    </row>
    <row r="634" spans="1:19" ht="15.5" x14ac:dyDescent="0.35">
      <c r="A634" s="32"/>
      <c r="B634" s="281" t="s">
        <v>71</v>
      </c>
      <c r="C634" s="282"/>
      <c r="D634" s="280"/>
      <c r="E634" s="280"/>
      <c r="F634" s="278">
        <v>8</v>
      </c>
      <c r="G634" s="280">
        <v>15</v>
      </c>
      <c r="H634" s="280">
        <v>14</v>
      </c>
      <c r="I634" s="280">
        <v>0</v>
      </c>
      <c r="J634" s="280">
        <v>29</v>
      </c>
      <c r="K634" s="278">
        <v>0</v>
      </c>
      <c r="L634" s="278"/>
      <c r="M634" s="278"/>
      <c r="N634" s="278"/>
      <c r="O634" s="278"/>
      <c r="P634" s="278"/>
      <c r="Q634" s="278"/>
      <c r="R634" s="278"/>
      <c r="S634" s="278">
        <f>R634+O634+N634+M634+L634+K634+J634+I634+H634+G634+F634+E634+D634+C634</f>
        <v>66</v>
      </c>
    </row>
    <row r="635" spans="1:19" ht="15.5" x14ac:dyDescent="0.35">
      <c r="A635" s="32"/>
      <c r="B635" s="281" t="s">
        <v>72</v>
      </c>
      <c r="C635" s="282">
        <v>0</v>
      </c>
      <c r="D635" s="280">
        <v>0</v>
      </c>
      <c r="E635" s="280">
        <v>0</v>
      </c>
      <c r="F635" s="278">
        <v>0</v>
      </c>
      <c r="G635" s="280">
        <v>0</v>
      </c>
      <c r="H635" s="280">
        <v>0</v>
      </c>
      <c r="I635" s="280">
        <v>0</v>
      </c>
      <c r="J635" s="280">
        <v>0</v>
      </c>
      <c r="K635" s="278">
        <v>0</v>
      </c>
      <c r="L635" s="278"/>
      <c r="M635" s="278"/>
      <c r="N635" s="278"/>
      <c r="O635" s="278"/>
      <c r="P635" s="278"/>
      <c r="Q635" s="278"/>
      <c r="R635" s="278">
        <v>0</v>
      </c>
      <c r="S635" s="278">
        <f>R635+O635+N635+M635+L635+K635+J635+I635+H635+G635+F635+E635+D635+C635</f>
        <v>0</v>
      </c>
    </row>
    <row r="636" spans="1:19" x14ac:dyDescent="0.35">
      <c r="A636" s="32"/>
      <c r="B636" s="283" t="s">
        <v>73</v>
      </c>
      <c r="C636" s="280">
        <v>0</v>
      </c>
      <c r="D636" s="280">
        <v>0</v>
      </c>
      <c r="E636" s="280"/>
      <c r="F636" s="278">
        <v>0</v>
      </c>
      <c r="G636" s="280">
        <v>0</v>
      </c>
      <c r="H636" s="280">
        <v>0</v>
      </c>
      <c r="I636" s="280">
        <v>0</v>
      </c>
      <c r="J636" s="280">
        <v>0</v>
      </c>
      <c r="K636" s="278">
        <v>0</v>
      </c>
      <c r="L636" s="278"/>
      <c r="M636" s="278"/>
      <c r="N636" s="278"/>
      <c r="O636" s="278"/>
      <c r="P636" s="278"/>
      <c r="Q636" s="278"/>
      <c r="R636" s="278"/>
      <c r="S636" s="278">
        <f>K636+F636</f>
        <v>0</v>
      </c>
    </row>
    <row r="637" spans="1:19" x14ac:dyDescent="0.35">
      <c r="A637" s="32"/>
      <c r="B637" s="283" t="s">
        <v>74</v>
      </c>
      <c r="C637" s="280"/>
      <c r="D637" s="280"/>
      <c r="E637" s="280">
        <v>0</v>
      </c>
      <c r="F637" s="278">
        <f>C637+D637+E637</f>
        <v>0</v>
      </c>
      <c r="G637" s="280">
        <v>0</v>
      </c>
      <c r="H637" s="280">
        <v>0</v>
      </c>
      <c r="I637" s="280">
        <v>0</v>
      </c>
      <c r="J637" s="280">
        <v>0</v>
      </c>
      <c r="K637" s="278">
        <v>0</v>
      </c>
      <c r="L637" s="278"/>
      <c r="M637" s="278"/>
      <c r="N637" s="278"/>
      <c r="O637" s="278"/>
      <c r="P637" s="278"/>
      <c r="Q637" s="278"/>
      <c r="R637" s="278"/>
      <c r="S637" s="278">
        <f>R637+O637+N637+M637+L637+K637+J637+I637+H637+G637+F637+E637+D637+C637</f>
        <v>0</v>
      </c>
    </row>
    <row r="638" spans="1:19" x14ac:dyDescent="0.35">
      <c r="A638" s="32"/>
      <c r="B638" s="283" t="s">
        <v>75</v>
      </c>
      <c r="C638" s="280">
        <v>0</v>
      </c>
      <c r="D638" s="280">
        <v>24</v>
      </c>
      <c r="E638" s="280">
        <v>18</v>
      </c>
      <c r="F638" s="278">
        <v>0</v>
      </c>
      <c r="G638" s="280">
        <v>6</v>
      </c>
      <c r="H638" s="280">
        <v>0</v>
      </c>
      <c r="I638" s="280">
        <v>0</v>
      </c>
      <c r="J638" s="280">
        <v>6</v>
      </c>
      <c r="K638" s="278">
        <v>0</v>
      </c>
      <c r="L638" s="278"/>
      <c r="M638" s="278"/>
      <c r="N638" s="278"/>
      <c r="O638" s="278"/>
      <c r="P638" s="278"/>
      <c r="Q638" s="278"/>
      <c r="R638" s="278">
        <v>0</v>
      </c>
      <c r="S638" s="278">
        <f>R638+O638+N638+M638+L638+K638+J638+I638+H638+G638+F638+E638+D638+C638</f>
        <v>54</v>
      </c>
    </row>
    <row r="639" spans="1:19" x14ac:dyDescent="0.35">
      <c r="A639" s="32"/>
      <c r="B639" s="283" t="s">
        <v>79</v>
      </c>
      <c r="C639" s="280"/>
      <c r="D639" s="280">
        <v>0</v>
      </c>
      <c r="E639" s="280">
        <v>0</v>
      </c>
      <c r="F639" s="278">
        <f>C639+D639+E639</f>
        <v>0</v>
      </c>
      <c r="G639" s="280">
        <v>0</v>
      </c>
      <c r="H639" s="280">
        <v>0</v>
      </c>
      <c r="I639" s="280">
        <v>0</v>
      </c>
      <c r="J639" s="280">
        <v>0</v>
      </c>
      <c r="K639" s="280">
        <v>0</v>
      </c>
      <c r="L639" s="278"/>
      <c r="M639" s="278"/>
      <c r="N639" s="278"/>
      <c r="O639" s="278"/>
      <c r="P639" s="278"/>
      <c r="Q639" s="278"/>
      <c r="R639" s="278"/>
      <c r="S639" s="278">
        <f>R639+O639+N639+M639+L639+K639+J639+I639+H639+G639+F639+E639+D639+C639</f>
        <v>0</v>
      </c>
    </row>
    <row r="640" spans="1:19" x14ac:dyDescent="0.35">
      <c r="A640" s="32"/>
      <c r="B640" s="283" t="s">
        <v>76</v>
      </c>
      <c r="C640" s="280">
        <v>0</v>
      </c>
      <c r="D640" s="284"/>
      <c r="E640" s="284"/>
      <c r="F640" s="278">
        <f>C640+D640+E640</f>
        <v>0</v>
      </c>
      <c r="G640" s="280">
        <v>0</v>
      </c>
      <c r="H640" s="280">
        <v>0</v>
      </c>
      <c r="I640" s="280">
        <v>0</v>
      </c>
      <c r="J640" s="280">
        <v>0</v>
      </c>
      <c r="K640" s="278">
        <f>G640+H640+J640</f>
        <v>0</v>
      </c>
      <c r="L640" s="278"/>
      <c r="M640" s="278"/>
      <c r="N640" s="278"/>
      <c r="O640" s="278"/>
      <c r="P640" s="278"/>
      <c r="Q640" s="278"/>
      <c r="R640" s="278"/>
      <c r="S640" s="278">
        <f>K640+F640</f>
        <v>0</v>
      </c>
    </row>
    <row r="641" spans="1:19" x14ac:dyDescent="0.35">
      <c r="A641" s="32"/>
      <c r="B641" s="283" t="s">
        <v>77</v>
      </c>
      <c r="C641" s="278">
        <f>SUM(C634:C640)</f>
        <v>0</v>
      </c>
      <c r="D641" s="278">
        <f>SUM(D634:D640)</f>
        <v>24</v>
      </c>
      <c r="E641" s="278">
        <f>SUM(E634:E640)</f>
        <v>18</v>
      </c>
      <c r="F641" s="278">
        <v>0</v>
      </c>
      <c r="G641" s="278">
        <f>SUM(G634:G640)</f>
        <v>21</v>
      </c>
      <c r="H641" s="280">
        <v>0</v>
      </c>
      <c r="I641" s="278">
        <f>SUM(I634:I640)</f>
        <v>0</v>
      </c>
      <c r="J641" s="280">
        <f>J640+J639+J638+J637+J636+J635+J634</f>
        <v>35</v>
      </c>
      <c r="K641" s="278">
        <v>0</v>
      </c>
      <c r="L641" s="278"/>
      <c r="M641" s="278"/>
      <c r="N641" s="278"/>
      <c r="O641" s="278"/>
      <c r="P641" s="278"/>
      <c r="Q641" s="278"/>
      <c r="R641" s="278"/>
      <c r="S641" s="278">
        <f>R641+O641+N641+M641+L641+K641+J641+I641+H641+G641+F641+E641+D641+C641</f>
        <v>98</v>
      </c>
    </row>
    <row r="642" spans="1:19" x14ac:dyDescent="0.35">
      <c r="A642" s="32"/>
      <c r="B642" s="277" t="s">
        <v>78</v>
      </c>
      <c r="C642" s="278">
        <f>((C633*7)-C641)*C632</f>
        <v>17248</v>
      </c>
      <c r="D642" s="278">
        <f>((D633*7)-D641)*D632</f>
        <v>184</v>
      </c>
      <c r="E642" s="278">
        <f>((E633*7)-E641)*E632</f>
        <v>1600.5</v>
      </c>
      <c r="F642" s="278">
        <f>C642+D642+E642</f>
        <v>19032.5</v>
      </c>
      <c r="G642" s="278">
        <f>((G633*7)-G641)*G632</f>
        <v>3360</v>
      </c>
      <c r="H642" s="285">
        <f>((H633*7)-H641)*H632</f>
        <v>2688</v>
      </c>
      <c r="I642" s="285">
        <f>((I633*7)-I641)*I632</f>
        <v>1155</v>
      </c>
      <c r="J642" s="278">
        <f>((J633*7)-J641)*J632</f>
        <v>11760</v>
      </c>
      <c r="K642" s="285">
        <f>SUM(G642:J642)</f>
        <v>18963</v>
      </c>
      <c r="L642" s="285">
        <v>37</v>
      </c>
      <c r="M642" s="285">
        <v>0</v>
      </c>
      <c r="N642" s="285">
        <v>30</v>
      </c>
      <c r="O642" s="285">
        <v>39</v>
      </c>
      <c r="P642" s="285"/>
      <c r="Q642" s="285"/>
      <c r="R642" s="285">
        <v>2897</v>
      </c>
      <c r="S642" s="286">
        <f>K642+F642+M642+L642+N642+R642+O642</f>
        <v>40998.5</v>
      </c>
    </row>
    <row r="644" spans="1:19" x14ac:dyDescent="0.35">
      <c r="A644" s="32" t="s">
        <v>236</v>
      </c>
      <c r="B644" s="32"/>
      <c r="C644" s="32"/>
      <c r="D644" s="32"/>
      <c r="F644" s="32"/>
      <c r="G644" s="32"/>
      <c r="H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</row>
    <row r="645" spans="1:19" x14ac:dyDescent="0.35">
      <c r="A645" s="32"/>
      <c r="B645" s="266" t="s">
        <v>68</v>
      </c>
      <c r="C645" s="267">
        <f>C647*C648*7</f>
        <v>17248</v>
      </c>
      <c r="D645" s="268">
        <f>D647*D648*7</f>
        <v>1288</v>
      </c>
      <c r="E645" s="268">
        <f>E647*E648*7</f>
        <v>2194.5</v>
      </c>
      <c r="F645" s="268">
        <f>C645+D645</f>
        <v>18536</v>
      </c>
      <c r="G645" s="269">
        <f>G647*G648*7</f>
        <v>3990</v>
      </c>
      <c r="H645" s="270">
        <f>H647*H648*7</f>
        <v>2688</v>
      </c>
      <c r="I645" s="270">
        <f>I647*I648*7</f>
        <v>1155</v>
      </c>
      <c r="J645" s="270">
        <f>J647*J648*7</f>
        <v>15960</v>
      </c>
      <c r="K645" s="270">
        <f>G645+H645+J645</f>
        <v>22638</v>
      </c>
      <c r="L645" s="270"/>
      <c r="M645" s="270"/>
      <c r="N645" s="270"/>
      <c r="O645" s="270"/>
      <c r="P645" s="270"/>
      <c r="Q645" s="270"/>
      <c r="R645" s="270"/>
      <c r="S645" s="270">
        <f>K645+F645</f>
        <v>41174</v>
      </c>
    </row>
    <row r="646" spans="1:19" x14ac:dyDescent="0.35">
      <c r="A646" s="32"/>
      <c r="B646" s="271" t="s">
        <v>69</v>
      </c>
      <c r="C646" s="272" t="s">
        <v>14</v>
      </c>
      <c r="D646" s="272" t="s">
        <v>6</v>
      </c>
      <c r="E646" s="272" t="s">
        <v>110</v>
      </c>
      <c r="F646" s="273" t="s">
        <v>8</v>
      </c>
      <c r="G646" s="274" t="s">
        <v>3</v>
      </c>
      <c r="H646" s="274" t="s">
        <v>2</v>
      </c>
      <c r="I646" s="274" t="s">
        <v>100</v>
      </c>
      <c r="J646" s="274" t="s">
        <v>4</v>
      </c>
      <c r="K646" s="275" t="s">
        <v>5</v>
      </c>
      <c r="L646" s="276" t="s">
        <v>115</v>
      </c>
      <c r="M646" s="276" t="s">
        <v>113</v>
      </c>
      <c r="N646" s="276" t="s">
        <v>116</v>
      </c>
      <c r="O646" s="276" t="s">
        <v>124</v>
      </c>
      <c r="P646" s="276"/>
      <c r="Q646" s="276"/>
      <c r="R646" s="276" t="s">
        <v>125</v>
      </c>
      <c r="S646" s="273"/>
    </row>
    <row r="647" spans="1:19" ht="15.5" x14ac:dyDescent="0.35">
      <c r="A647" s="32"/>
      <c r="B647" s="277" t="s">
        <v>111</v>
      </c>
      <c r="C647" s="278">
        <f>60+36+16</f>
        <v>112</v>
      </c>
      <c r="D647" s="279">
        <v>46</v>
      </c>
      <c r="E647" s="279">
        <v>33</v>
      </c>
      <c r="F647" s="278">
        <f>C647+D647+E647</f>
        <v>191</v>
      </c>
      <c r="G647" s="280">
        <v>30</v>
      </c>
      <c r="H647" s="280">
        <v>48</v>
      </c>
      <c r="I647" s="280">
        <v>15</v>
      </c>
      <c r="J647" s="280">
        <v>120</v>
      </c>
      <c r="K647" s="278">
        <f>G647+H647+J647</f>
        <v>198</v>
      </c>
      <c r="L647" s="278"/>
      <c r="M647" s="278"/>
      <c r="N647" s="278"/>
      <c r="O647" s="278"/>
      <c r="P647" s="278"/>
      <c r="Q647" s="278"/>
      <c r="R647" s="278"/>
      <c r="S647" s="280"/>
    </row>
    <row r="648" spans="1:19" ht="15.5" x14ac:dyDescent="0.35">
      <c r="A648" s="32"/>
      <c r="B648" s="277" t="s">
        <v>70</v>
      </c>
      <c r="C648" s="278">
        <v>22</v>
      </c>
      <c r="D648" s="279">
        <v>4</v>
      </c>
      <c r="E648" s="279">
        <v>9.5</v>
      </c>
      <c r="F648" s="278">
        <f>C648+D648+E648</f>
        <v>35.5</v>
      </c>
      <c r="G648" s="280">
        <v>19</v>
      </c>
      <c r="H648" s="280">
        <v>8</v>
      </c>
      <c r="I648" s="280">
        <v>11</v>
      </c>
      <c r="J648" s="280">
        <v>19</v>
      </c>
      <c r="K648" s="278">
        <f>G648+H648+J648</f>
        <v>46</v>
      </c>
      <c r="L648" s="278"/>
      <c r="M648" s="278"/>
      <c r="N648" s="278"/>
      <c r="O648" s="278"/>
      <c r="P648" s="278"/>
      <c r="Q648" s="278"/>
      <c r="R648" s="278"/>
      <c r="S648" s="278">
        <f>K648+F648</f>
        <v>81.5</v>
      </c>
    </row>
    <row r="649" spans="1:19" ht="15.5" x14ac:dyDescent="0.35">
      <c r="A649" s="32"/>
      <c r="B649" s="281" t="s">
        <v>71</v>
      </c>
      <c r="C649" s="282"/>
      <c r="D649" s="280"/>
      <c r="E649" s="280"/>
      <c r="F649" s="278">
        <v>8</v>
      </c>
      <c r="G649" s="280">
        <v>15</v>
      </c>
      <c r="H649" s="280">
        <v>14</v>
      </c>
      <c r="I649" s="280">
        <v>0</v>
      </c>
      <c r="J649" s="280">
        <v>29</v>
      </c>
      <c r="K649" s="278">
        <v>0</v>
      </c>
      <c r="L649" s="278"/>
      <c r="M649" s="278"/>
      <c r="N649" s="278"/>
      <c r="O649" s="278"/>
      <c r="P649" s="278"/>
      <c r="Q649" s="278"/>
      <c r="R649" s="278"/>
      <c r="S649" s="278">
        <f>R649+O649+N649+M649+L649+K649+J649+I649+H649+G649+F649+E649+D649+C649</f>
        <v>66</v>
      </c>
    </row>
    <row r="650" spans="1:19" ht="15.5" x14ac:dyDescent="0.35">
      <c r="A650" s="32"/>
      <c r="B650" s="281" t="s">
        <v>72</v>
      </c>
      <c r="C650" s="282">
        <v>0</v>
      </c>
      <c r="D650" s="280">
        <v>0</v>
      </c>
      <c r="E650" s="280">
        <v>0</v>
      </c>
      <c r="F650" s="278">
        <v>0</v>
      </c>
      <c r="G650" s="280">
        <v>0</v>
      </c>
      <c r="H650" s="280">
        <v>0</v>
      </c>
      <c r="I650" s="280">
        <v>0</v>
      </c>
      <c r="J650" s="280">
        <v>0</v>
      </c>
      <c r="K650" s="278">
        <v>0</v>
      </c>
      <c r="L650" s="278"/>
      <c r="M650" s="278"/>
      <c r="N650" s="278"/>
      <c r="O650" s="278"/>
      <c r="P650" s="278"/>
      <c r="Q650" s="278"/>
      <c r="R650" s="278">
        <v>0</v>
      </c>
      <c r="S650" s="278">
        <f>R650+O650+N650+M650+L650+K650+J650+I650+H650+G650+F650+E650+D650+C650</f>
        <v>0</v>
      </c>
    </row>
    <row r="651" spans="1:19" x14ac:dyDescent="0.35">
      <c r="A651" s="32"/>
      <c r="B651" s="283" t="s">
        <v>73</v>
      </c>
      <c r="C651" s="280">
        <v>0</v>
      </c>
      <c r="D651" s="280">
        <v>0</v>
      </c>
      <c r="E651" s="280"/>
      <c r="F651" s="278">
        <v>0</v>
      </c>
      <c r="G651" s="280">
        <v>0</v>
      </c>
      <c r="H651" s="280">
        <v>0</v>
      </c>
      <c r="I651" s="280">
        <v>0</v>
      </c>
      <c r="J651" s="280">
        <v>0</v>
      </c>
      <c r="K651" s="278">
        <v>0</v>
      </c>
      <c r="L651" s="278"/>
      <c r="M651" s="278"/>
      <c r="N651" s="278"/>
      <c r="O651" s="278"/>
      <c r="P651" s="278"/>
      <c r="Q651" s="278"/>
      <c r="R651" s="278"/>
      <c r="S651" s="278">
        <f>K651+F651</f>
        <v>0</v>
      </c>
    </row>
    <row r="652" spans="1:19" x14ac:dyDescent="0.35">
      <c r="A652" s="32"/>
      <c r="B652" s="283" t="s">
        <v>74</v>
      </c>
      <c r="C652" s="280"/>
      <c r="D652" s="280"/>
      <c r="E652" s="280">
        <v>0</v>
      </c>
      <c r="F652" s="278">
        <f>C652+D652+E652</f>
        <v>0</v>
      </c>
      <c r="G652" s="280">
        <v>0</v>
      </c>
      <c r="H652" s="280">
        <v>0</v>
      </c>
      <c r="I652" s="280">
        <v>0</v>
      </c>
      <c r="J652" s="280">
        <v>0</v>
      </c>
      <c r="K652" s="278">
        <v>0</v>
      </c>
      <c r="L652" s="278"/>
      <c r="M652" s="278"/>
      <c r="N652" s="278"/>
      <c r="O652" s="278"/>
      <c r="P652" s="278"/>
      <c r="Q652" s="278"/>
      <c r="R652" s="278"/>
      <c r="S652" s="278">
        <f>R652+O652+N652+M652+L652+K652+J652+I652+H652+G652+F652+E652+D652+C652</f>
        <v>0</v>
      </c>
    </row>
    <row r="653" spans="1:19" x14ac:dyDescent="0.35">
      <c r="A653" s="32"/>
      <c r="B653" s="283" t="s">
        <v>75</v>
      </c>
      <c r="C653" s="280">
        <v>0</v>
      </c>
      <c r="D653" s="280">
        <v>24</v>
      </c>
      <c r="E653" s="280">
        <v>18</v>
      </c>
      <c r="F653" s="278">
        <v>0</v>
      </c>
      <c r="G653" s="280">
        <v>6</v>
      </c>
      <c r="H653" s="280">
        <v>0</v>
      </c>
      <c r="I653" s="280">
        <v>0</v>
      </c>
      <c r="J653" s="280">
        <v>6</v>
      </c>
      <c r="K653" s="278">
        <v>0</v>
      </c>
      <c r="L653" s="278"/>
      <c r="M653" s="278"/>
      <c r="N653" s="278"/>
      <c r="O653" s="278"/>
      <c r="P653" s="278"/>
      <c r="Q653" s="278"/>
      <c r="R653" s="278">
        <v>0</v>
      </c>
      <c r="S653" s="278">
        <f>R653+O653+N653+M653+L653+K653+J653+I653+H653+G653+F653+E653+D653+C653</f>
        <v>54</v>
      </c>
    </row>
    <row r="654" spans="1:19" x14ac:dyDescent="0.35">
      <c r="A654" s="32"/>
      <c r="B654" s="283" t="s">
        <v>79</v>
      </c>
      <c r="C654" s="280"/>
      <c r="D654" s="280">
        <v>0</v>
      </c>
      <c r="E654" s="280">
        <v>0</v>
      </c>
      <c r="F654" s="278">
        <f>C654+D654+E654</f>
        <v>0</v>
      </c>
      <c r="G654" s="280">
        <v>0</v>
      </c>
      <c r="H654" s="280">
        <v>0</v>
      </c>
      <c r="I654" s="280">
        <v>0</v>
      </c>
      <c r="J654" s="280">
        <v>0</v>
      </c>
      <c r="K654" s="280">
        <v>0</v>
      </c>
      <c r="L654" s="278"/>
      <c r="M654" s="278"/>
      <c r="N654" s="278"/>
      <c r="O654" s="278"/>
      <c r="P654" s="278"/>
      <c r="Q654" s="278"/>
      <c r="R654" s="278"/>
      <c r="S654" s="278">
        <f>R654+O654+N654+M654+L654+K654+J654+I654+H654+G654+F654+E654+D654+C654</f>
        <v>0</v>
      </c>
    </row>
    <row r="655" spans="1:19" x14ac:dyDescent="0.35">
      <c r="A655" s="32"/>
      <c r="B655" s="283" t="s">
        <v>76</v>
      </c>
      <c r="C655" s="280">
        <v>0</v>
      </c>
      <c r="D655" s="284"/>
      <c r="E655" s="284"/>
      <c r="F655" s="278">
        <f>C655+D655+E655</f>
        <v>0</v>
      </c>
      <c r="G655" s="280">
        <v>0</v>
      </c>
      <c r="H655" s="280">
        <v>0</v>
      </c>
      <c r="I655" s="280">
        <v>0</v>
      </c>
      <c r="J655" s="280">
        <v>0</v>
      </c>
      <c r="K655" s="278">
        <f>G655+H655+J655</f>
        <v>0</v>
      </c>
      <c r="L655" s="278"/>
      <c r="M655" s="278"/>
      <c r="N655" s="278"/>
      <c r="O655" s="278"/>
      <c r="P655" s="278"/>
      <c r="Q655" s="278"/>
      <c r="R655" s="278"/>
      <c r="S655" s="278">
        <f>K655+F655</f>
        <v>0</v>
      </c>
    </row>
    <row r="656" spans="1:19" x14ac:dyDescent="0.35">
      <c r="A656" s="32"/>
      <c r="B656" s="283" t="s">
        <v>77</v>
      </c>
      <c r="C656" s="278">
        <f>SUM(C649:C655)</f>
        <v>0</v>
      </c>
      <c r="D656" s="278">
        <f>SUM(D649:D655)</f>
        <v>24</v>
      </c>
      <c r="E656" s="278">
        <f>SUM(E649:E655)</f>
        <v>18</v>
      </c>
      <c r="F656" s="278">
        <v>0</v>
      </c>
      <c r="G656" s="278">
        <f>SUM(G649:G655)</f>
        <v>21</v>
      </c>
      <c r="H656" s="280">
        <v>0</v>
      </c>
      <c r="I656" s="278">
        <f>SUM(I649:I655)</f>
        <v>0</v>
      </c>
      <c r="J656" s="280">
        <f>J655+J654+J653+J652+J651+J650+J649</f>
        <v>35</v>
      </c>
      <c r="K656" s="278">
        <v>0</v>
      </c>
      <c r="L656" s="278"/>
      <c r="M656" s="278"/>
      <c r="N656" s="278"/>
      <c r="O656" s="278"/>
      <c r="P656" s="278"/>
      <c r="Q656" s="278"/>
      <c r="R656" s="278"/>
      <c r="S656" s="278">
        <f>R656+O656+N656+M656+L656+K656+J656+I656+H656+G656+F656+E656+D656+C656</f>
        <v>98</v>
      </c>
    </row>
    <row r="657" spans="1:19" x14ac:dyDescent="0.35">
      <c r="A657" s="32"/>
      <c r="B657" s="277" t="s">
        <v>78</v>
      </c>
      <c r="C657" s="278">
        <f>((C648*7)-C656)*C647</f>
        <v>17248</v>
      </c>
      <c r="D657" s="278">
        <f>((D648*7)-D656)*D647</f>
        <v>184</v>
      </c>
      <c r="E657" s="278">
        <f>((E648*7)-E656)*E647</f>
        <v>1600.5</v>
      </c>
      <c r="F657" s="278">
        <f>C657+D657+E657</f>
        <v>19032.5</v>
      </c>
      <c r="G657" s="278">
        <f>((G648*7)-G656)*G647</f>
        <v>3360</v>
      </c>
      <c r="H657" s="285">
        <f>((H648*7)-H656)*H647</f>
        <v>2688</v>
      </c>
      <c r="I657" s="285">
        <f>((I648*7)-I656)*I647</f>
        <v>1155</v>
      </c>
      <c r="J657" s="278">
        <f>((J648*7)-J656)*J647</f>
        <v>11760</v>
      </c>
      <c r="K657" s="285">
        <f>SUM(G657:J657)</f>
        <v>18963</v>
      </c>
      <c r="L657" s="285">
        <v>37</v>
      </c>
      <c r="M657" s="285">
        <v>0</v>
      </c>
      <c r="N657" s="285">
        <v>30</v>
      </c>
      <c r="O657" s="285">
        <v>39</v>
      </c>
      <c r="P657" s="285"/>
      <c r="Q657" s="285"/>
      <c r="R657" s="285">
        <v>2897</v>
      </c>
      <c r="S657" s="286">
        <f>K657+F657+M657+L657+N657+R657+O657</f>
        <v>40998.5</v>
      </c>
    </row>
    <row r="659" spans="1:19" x14ac:dyDescent="0.35">
      <c r="A659" s="32" t="s">
        <v>309</v>
      </c>
      <c r="B659" s="32"/>
      <c r="C659" s="32"/>
      <c r="D659" s="32"/>
      <c r="F659" s="32"/>
      <c r="G659" s="32"/>
      <c r="H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</row>
    <row r="660" spans="1:19" x14ac:dyDescent="0.35">
      <c r="A660" s="32"/>
      <c r="B660" s="266" t="s">
        <v>68</v>
      </c>
      <c r="C660" s="267">
        <f>C662*C663*7</f>
        <v>17248</v>
      </c>
      <c r="D660" s="268">
        <f>D662*D663*7</f>
        <v>1288</v>
      </c>
      <c r="E660" s="268">
        <f>E662*E663*7</f>
        <v>2194.5</v>
      </c>
      <c r="F660" s="268">
        <f>C660+D660</f>
        <v>18536</v>
      </c>
      <c r="G660" s="269">
        <f>G662*G663*7</f>
        <v>3990</v>
      </c>
      <c r="H660" s="270">
        <f>H662*H663*7</f>
        <v>2688</v>
      </c>
      <c r="I660" s="270">
        <f>I662*I663*7</f>
        <v>1155</v>
      </c>
      <c r="J660" s="270">
        <f>J662*J663*7</f>
        <v>15960</v>
      </c>
      <c r="K660" s="270">
        <f>G660+H660+J660</f>
        <v>22638</v>
      </c>
      <c r="L660" s="270"/>
      <c r="M660" s="270"/>
      <c r="N660" s="270"/>
      <c r="O660" s="270"/>
      <c r="P660" s="270"/>
      <c r="Q660" s="270"/>
      <c r="R660" s="270"/>
      <c r="S660" s="270">
        <f>K660+F660</f>
        <v>41174</v>
      </c>
    </row>
    <row r="661" spans="1:19" x14ac:dyDescent="0.35">
      <c r="A661" s="32"/>
      <c r="B661" s="271" t="s">
        <v>69</v>
      </c>
      <c r="C661" s="272" t="s">
        <v>14</v>
      </c>
      <c r="D661" s="272" t="s">
        <v>6</v>
      </c>
      <c r="E661" s="272" t="s">
        <v>110</v>
      </c>
      <c r="F661" s="273" t="s">
        <v>8</v>
      </c>
      <c r="G661" s="274" t="s">
        <v>3</v>
      </c>
      <c r="H661" s="274" t="s">
        <v>2</v>
      </c>
      <c r="I661" s="274" t="s">
        <v>100</v>
      </c>
      <c r="J661" s="274" t="s">
        <v>4</v>
      </c>
      <c r="K661" s="275" t="s">
        <v>5</v>
      </c>
      <c r="L661" s="276" t="s">
        <v>115</v>
      </c>
      <c r="M661" s="276" t="s">
        <v>113</v>
      </c>
      <c r="N661" s="276" t="s">
        <v>116</v>
      </c>
      <c r="O661" s="276" t="s">
        <v>124</v>
      </c>
      <c r="P661" s="276"/>
      <c r="Q661" s="276"/>
      <c r="R661" s="276" t="s">
        <v>125</v>
      </c>
      <c r="S661" s="273"/>
    </row>
    <row r="662" spans="1:19" ht="15.5" x14ac:dyDescent="0.35">
      <c r="A662" s="32"/>
      <c r="B662" s="277" t="s">
        <v>111</v>
      </c>
      <c r="C662" s="278">
        <f>60+36+16</f>
        <v>112</v>
      </c>
      <c r="D662" s="279">
        <v>46</v>
      </c>
      <c r="E662" s="279">
        <v>33</v>
      </c>
      <c r="F662" s="278">
        <f>C662+D662+E662</f>
        <v>191</v>
      </c>
      <c r="G662" s="280">
        <v>30</v>
      </c>
      <c r="H662" s="280">
        <v>48</v>
      </c>
      <c r="I662" s="280">
        <v>15</v>
      </c>
      <c r="J662" s="280">
        <v>120</v>
      </c>
      <c r="K662" s="278">
        <f>G662+H662+J662</f>
        <v>198</v>
      </c>
      <c r="L662" s="278"/>
      <c r="M662" s="278"/>
      <c r="N662" s="278"/>
      <c r="O662" s="278"/>
      <c r="P662" s="278"/>
      <c r="Q662" s="278"/>
      <c r="R662" s="278"/>
      <c r="S662" s="280"/>
    </row>
    <row r="663" spans="1:19" ht="15.5" x14ac:dyDescent="0.35">
      <c r="A663" s="32"/>
      <c r="B663" s="277" t="s">
        <v>70</v>
      </c>
      <c r="C663" s="278">
        <v>22</v>
      </c>
      <c r="D663" s="279">
        <v>4</v>
      </c>
      <c r="E663" s="279">
        <v>9.5</v>
      </c>
      <c r="F663" s="278">
        <f>C663+D663+E663</f>
        <v>35.5</v>
      </c>
      <c r="G663" s="280">
        <v>19</v>
      </c>
      <c r="H663" s="280">
        <v>8</v>
      </c>
      <c r="I663" s="280">
        <v>11</v>
      </c>
      <c r="J663" s="280">
        <v>19</v>
      </c>
      <c r="K663" s="278">
        <f>G663+H663+J663</f>
        <v>46</v>
      </c>
      <c r="L663" s="278"/>
      <c r="M663" s="278"/>
      <c r="N663" s="278"/>
      <c r="O663" s="278"/>
      <c r="P663" s="278"/>
      <c r="Q663" s="278"/>
      <c r="R663" s="278"/>
      <c r="S663" s="278">
        <f>K663+F663</f>
        <v>81.5</v>
      </c>
    </row>
    <row r="664" spans="1:19" ht="15.5" x14ac:dyDescent="0.35">
      <c r="A664" s="32"/>
      <c r="B664" s="281" t="s">
        <v>71</v>
      </c>
      <c r="C664" s="282"/>
      <c r="D664" s="280"/>
      <c r="E664" s="280"/>
      <c r="F664" s="278">
        <v>0</v>
      </c>
      <c r="G664" s="280">
        <v>0</v>
      </c>
      <c r="H664" s="280">
        <v>0</v>
      </c>
      <c r="I664" s="280">
        <v>0</v>
      </c>
      <c r="J664" s="280">
        <v>0</v>
      </c>
      <c r="K664" s="278">
        <v>0</v>
      </c>
      <c r="L664" s="278"/>
      <c r="M664" s="278"/>
      <c r="N664" s="278"/>
      <c r="O664" s="278"/>
      <c r="P664" s="278"/>
      <c r="Q664" s="278"/>
      <c r="R664" s="278"/>
      <c r="S664" s="278">
        <v>0</v>
      </c>
    </row>
    <row r="665" spans="1:19" ht="15.5" x14ac:dyDescent="0.35">
      <c r="A665" s="32"/>
      <c r="B665" s="281" t="s">
        <v>72</v>
      </c>
      <c r="C665" s="282">
        <v>0</v>
      </c>
      <c r="D665" s="280">
        <v>0</v>
      </c>
      <c r="E665" s="280">
        <v>0</v>
      </c>
      <c r="F665" s="278">
        <v>0</v>
      </c>
      <c r="G665" s="280">
        <v>12</v>
      </c>
      <c r="H665" s="280">
        <v>0</v>
      </c>
      <c r="I665" s="280">
        <v>0</v>
      </c>
      <c r="J665" s="280">
        <v>19</v>
      </c>
      <c r="K665" s="278">
        <v>0</v>
      </c>
      <c r="L665" s="278"/>
      <c r="M665" s="278"/>
      <c r="N665" s="278"/>
      <c r="O665" s="278"/>
      <c r="P665" s="278"/>
      <c r="Q665" s="278"/>
      <c r="R665" s="278">
        <v>0</v>
      </c>
      <c r="S665" s="278">
        <f>R665+O665+N665+M665+L665+K665+J665+I665+H665+G665+F665+E665+D665+C665</f>
        <v>31</v>
      </c>
    </row>
    <row r="666" spans="1:19" x14ac:dyDescent="0.35">
      <c r="A666" s="32"/>
      <c r="B666" s="283" t="s">
        <v>73</v>
      </c>
      <c r="C666" s="280">
        <v>0</v>
      </c>
      <c r="D666" s="280">
        <v>0</v>
      </c>
      <c r="E666" s="280"/>
      <c r="F666" s="278">
        <v>0</v>
      </c>
      <c r="G666" s="280">
        <v>0</v>
      </c>
      <c r="H666" s="280">
        <v>0</v>
      </c>
      <c r="I666" s="280">
        <v>0</v>
      </c>
      <c r="J666" s="280">
        <v>0</v>
      </c>
      <c r="K666" s="278">
        <v>0</v>
      </c>
      <c r="L666" s="278"/>
      <c r="M666" s="278"/>
      <c r="N666" s="278"/>
      <c r="O666" s="278"/>
      <c r="P666" s="278"/>
      <c r="Q666" s="278"/>
      <c r="R666" s="278"/>
      <c r="S666" s="278">
        <f>K666+F666</f>
        <v>0</v>
      </c>
    </row>
    <row r="667" spans="1:19" x14ac:dyDescent="0.35">
      <c r="A667" s="32"/>
      <c r="B667" s="283" t="s">
        <v>74</v>
      </c>
      <c r="C667" s="280"/>
      <c r="D667" s="280"/>
      <c r="E667" s="280">
        <v>0</v>
      </c>
      <c r="F667" s="278">
        <f>C667+D667+E667</f>
        <v>0</v>
      </c>
      <c r="G667" s="280">
        <v>0</v>
      </c>
      <c r="H667" s="280">
        <v>0</v>
      </c>
      <c r="I667" s="280">
        <v>0</v>
      </c>
      <c r="J667" s="280">
        <v>0</v>
      </c>
      <c r="K667" s="278">
        <v>0</v>
      </c>
      <c r="L667" s="278"/>
      <c r="M667" s="278"/>
      <c r="N667" s="278"/>
      <c r="O667" s="278"/>
      <c r="P667" s="278"/>
      <c r="Q667" s="278"/>
      <c r="R667" s="278"/>
      <c r="S667" s="278">
        <f>R667+O667+N667+M667+L667+K667+J667+I667+H667+G667+F667+E667+D667+C667</f>
        <v>0</v>
      </c>
    </row>
    <row r="668" spans="1:19" x14ac:dyDescent="0.35">
      <c r="A668" s="32"/>
      <c r="B668" s="283" t="s">
        <v>75</v>
      </c>
      <c r="C668" s="280">
        <v>0</v>
      </c>
      <c r="D668" s="280">
        <v>0</v>
      </c>
      <c r="E668" s="280">
        <v>0</v>
      </c>
      <c r="F668" s="278">
        <v>0</v>
      </c>
      <c r="G668" s="280">
        <v>0</v>
      </c>
      <c r="H668" s="280">
        <v>0</v>
      </c>
      <c r="I668" s="280">
        <v>0</v>
      </c>
      <c r="J668" s="280">
        <v>5</v>
      </c>
      <c r="K668" s="278">
        <v>0</v>
      </c>
      <c r="L668" s="278"/>
      <c r="M668" s="278"/>
      <c r="N668" s="278"/>
      <c r="O668" s="278"/>
      <c r="P668" s="278"/>
      <c r="Q668" s="278"/>
      <c r="R668" s="278">
        <v>0</v>
      </c>
      <c r="S668" s="278">
        <f>R668+O668+N668+M668+L668+K668+J668+I668+H668+G668+F668+E668+D668+C668</f>
        <v>5</v>
      </c>
    </row>
    <row r="669" spans="1:19" x14ac:dyDescent="0.35">
      <c r="A669" s="32"/>
      <c r="B669" s="283" t="s">
        <v>79</v>
      </c>
      <c r="C669" s="280"/>
      <c r="D669" s="280">
        <v>0</v>
      </c>
      <c r="E669" s="280">
        <v>0</v>
      </c>
      <c r="F669" s="278">
        <f>C669+D669+E669</f>
        <v>0</v>
      </c>
      <c r="G669" s="280">
        <v>0</v>
      </c>
      <c r="H669" s="280">
        <v>0</v>
      </c>
      <c r="I669" s="280">
        <v>0</v>
      </c>
      <c r="J669" s="280">
        <v>0</v>
      </c>
      <c r="K669" s="280">
        <v>0</v>
      </c>
      <c r="L669" s="278"/>
      <c r="M669" s="278"/>
      <c r="N669" s="278"/>
      <c r="O669" s="278"/>
      <c r="P669" s="278"/>
      <c r="Q669" s="278"/>
      <c r="R669" s="278"/>
      <c r="S669" s="278">
        <f>R669+O669+N669+M669+L669+K669+J669+I669+H669+G669+F669+E669+D669+C669</f>
        <v>0</v>
      </c>
    </row>
    <row r="670" spans="1:19" x14ac:dyDescent="0.35">
      <c r="A670" s="32"/>
      <c r="B670" s="283" t="s">
        <v>76</v>
      </c>
      <c r="C670" s="280">
        <v>0</v>
      </c>
      <c r="D670" s="284"/>
      <c r="E670" s="284"/>
      <c r="F670" s="278">
        <f>C670+D670+E670</f>
        <v>0</v>
      </c>
      <c r="G670" s="280">
        <v>0</v>
      </c>
      <c r="H670" s="280">
        <v>0</v>
      </c>
      <c r="I670" s="280">
        <v>0</v>
      </c>
      <c r="J670" s="280">
        <v>0</v>
      </c>
      <c r="K670" s="278">
        <f>G670+H670+J670</f>
        <v>0</v>
      </c>
      <c r="L670" s="278"/>
      <c r="M670" s="278"/>
      <c r="N670" s="278"/>
      <c r="O670" s="278"/>
      <c r="P670" s="278"/>
      <c r="Q670" s="278"/>
      <c r="R670" s="278"/>
      <c r="S670" s="278">
        <f>K670+F670</f>
        <v>0</v>
      </c>
    </row>
    <row r="671" spans="1:19" x14ac:dyDescent="0.35">
      <c r="A671" s="32"/>
      <c r="B671" s="283" t="s">
        <v>77</v>
      </c>
      <c r="C671" s="278">
        <f>SUM(C664:C670)</f>
        <v>0</v>
      </c>
      <c r="D671" s="278">
        <v>0</v>
      </c>
      <c r="E671" s="278">
        <v>0</v>
      </c>
      <c r="F671" s="278">
        <v>0</v>
      </c>
      <c r="G671" s="278">
        <f>G670+G669+G668+G667+G666+G665+G664</f>
        <v>12</v>
      </c>
      <c r="H671" s="280">
        <v>0</v>
      </c>
      <c r="I671" s="278">
        <f>SUM(I664:I670)</f>
        <v>0</v>
      </c>
      <c r="J671" s="280">
        <f>J670+J669+J668+J667+J666+J665+J664</f>
        <v>24</v>
      </c>
      <c r="K671" s="278">
        <v>0</v>
      </c>
      <c r="L671" s="278"/>
      <c r="M671" s="278"/>
      <c r="N671" s="278"/>
      <c r="O671" s="278"/>
      <c r="P671" s="278"/>
      <c r="Q671" s="278"/>
      <c r="R671" s="278"/>
      <c r="S671" s="278">
        <v>0</v>
      </c>
    </row>
    <row r="672" spans="1:19" x14ac:dyDescent="0.35">
      <c r="A672" s="32"/>
      <c r="B672" s="277" t="s">
        <v>78</v>
      </c>
      <c r="C672" s="278">
        <f>((C663*7)-C671)*C662</f>
        <v>17248</v>
      </c>
      <c r="D672" s="278">
        <f>((D663*7)-D671)*D662</f>
        <v>1288</v>
      </c>
      <c r="E672" s="278">
        <f>((E663*7)-E671)*E662</f>
        <v>2194.5</v>
      </c>
      <c r="F672" s="278">
        <f>C672+D672+E672</f>
        <v>20730.5</v>
      </c>
      <c r="G672" s="278">
        <f>((G663*7)-G671)*G662</f>
        <v>3630</v>
      </c>
      <c r="H672" s="285">
        <f>((H663*7)-H671)*H662</f>
        <v>2688</v>
      </c>
      <c r="I672" s="285">
        <f>((I663*7)-I671)*I662</f>
        <v>1155</v>
      </c>
      <c r="J672" s="278">
        <f>((J663*7)-J671)*J662</f>
        <v>13080</v>
      </c>
      <c r="K672" s="285">
        <f>SUM(G672:J672)</f>
        <v>20553</v>
      </c>
      <c r="L672" s="285">
        <v>37</v>
      </c>
      <c r="M672" s="285">
        <v>0</v>
      </c>
      <c r="N672" s="285">
        <v>30</v>
      </c>
      <c r="O672" s="285">
        <v>39</v>
      </c>
      <c r="P672" s="285"/>
      <c r="Q672" s="285"/>
      <c r="R672" s="285">
        <v>2897</v>
      </c>
      <c r="S672" s="286">
        <f>K672+F672+M672+L672+N672+R672+O672</f>
        <v>44286.5</v>
      </c>
    </row>
    <row r="674" spans="1:19" x14ac:dyDescent="0.35">
      <c r="A674" s="32" t="s">
        <v>80</v>
      </c>
      <c r="B674" s="32"/>
      <c r="C674" s="32"/>
      <c r="D674" s="32"/>
      <c r="F674" s="32"/>
      <c r="G674" s="32"/>
      <c r="H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</row>
    <row r="675" spans="1:19" x14ac:dyDescent="0.35">
      <c r="A675" s="32"/>
      <c r="B675" s="266" t="s">
        <v>68</v>
      </c>
      <c r="C675" s="267">
        <f>C677*C678*7</f>
        <v>17248</v>
      </c>
      <c r="D675" s="268">
        <f>D677*D678*7</f>
        <v>1288</v>
      </c>
      <c r="E675" s="268">
        <f>E677*E678*7</f>
        <v>2194.5</v>
      </c>
      <c r="F675" s="268">
        <f>C675+D675</f>
        <v>18536</v>
      </c>
      <c r="G675" s="269">
        <f>G677*G678*7</f>
        <v>3990</v>
      </c>
      <c r="H675" s="270">
        <f>H677*H678*7</f>
        <v>2688</v>
      </c>
      <c r="I675" s="270">
        <f>I677*I678*7</f>
        <v>1155</v>
      </c>
      <c r="J675" s="270">
        <f>J677*J678*7</f>
        <v>15960</v>
      </c>
      <c r="K675" s="270">
        <f>G675+H675+J675</f>
        <v>22638</v>
      </c>
      <c r="L675" s="270"/>
      <c r="M675" s="270"/>
      <c r="N675" s="270"/>
      <c r="O675" s="270"/>
      <c r="P675" s="270"/>
      <c r="Q675" s="270"/>
      <c r="R675" s="270"/>
      <c r="S675" s="270">
        <f>K675+F675</f>
        <v>41174</v>
      </c>
    </row>
    <row r="676" spans="1:19" x14ac:dyDescent="0.35">
      <c r="A676" s="32"/>
      <c r="B676" s="271" t="s">
        <v>69</v>
      </c>
      <c r="C676" s="272" t="s">
        <v>14</v>
      </c>
      <c r="D676" s="272" t="s">
        <v>6</v>
      </c>
      <c r="E676" s="272" t="s">
        <v>110</v>
      </c>
      <c r="F676" s="273" t="s">
        <v>8</v>
      </c>
      <c r="G676" s="274" t="s">
        <v>3</v>
      </c>
      <c r="H676" s="274" t="s">
        <v>2</v>
      </c>
      <c r="I676" s="274" t="s">
        <v>100</v>
      </c>
      <c r="J676" s="274" t="s">
        <v>4</v>
      </c>
      <c r="K676" s="275" t="s">
        <v>5</v>
      </c>
      <c r="L676" s="276" t="s">
        <v>115</v>
      </c>
      <c r="M676" s="276" t="s">
        <v>113</v>
      </c>
      <c r="N676" s="276" t="s">
        <v>116</v>
      </c>
      <c r="O676" s="276" t="s">
        <v>124</v>
      </c>
      <c r="P676" s="276"/>
      <c r="Q676" s="276"/>
      <c r="R676" s="276" t="s">
        <v>125</v>
      </c>
      <c r="S676" s="273"/>
    </row>
    <row r="677" spans="1:19" ht="15.5" x14ac:dyDescent="0.35">
      <c r="A677" s="32"/>
      <c r="B677" s="277" t="s">
        <v>111</v>
      </c>
      <c r="C677" s="278">
        <f>60+36+16</f>
        <v>112</v>
      </c>
      <c r="D677" s="279">
        <v>46</v>
      </c>
      <c r="E677" s="279">
        <v>33</v>
      </c>
      <c r="F677" s="278">
        <f>C677+D677+E677</f>
        <v>191</v>
      </c>
      <c r="G677" s="280">
        <v>30</v>
      </c>
      <c r="H677" s="280">
        <v>48</v>
      </c>
      <c r="I677" s="280">
        <v>15</v>
      </c>
      <c r="J677" s="280">
        <v>120</v>
      </c>
      <c r="K677" s="278">
        <f>G677+H677+J677</f>
        <v>198</v>
      </c>
      <c r="L677" s="278"/>
      <c r="M677" s="278"/>
      <c r="N677" s="278"/>
      <c r="O677" s="278"/>
      <c r="P677" s="278"/>
      <c r="Q677" s="278"/>
      <c r="R677" s="278"/>
      <c r="S677" s="280"/>
    </row>
    <row r="678" spans="1:19" ht="15.5" x14ac:dyDescent="0.35">
      <c r="A678" s="32"/>
      <c r="B678" s="277" t="s">
        <v>70</v>
      </c>
      <c r="C678" s="278">
        <v>22</v>
      </c>
      <c r="D678" s="279">
        <v>4</v>
      </c>
      <c r="E678" s="279">
        <v>9.5</v>
      </c>
      <c r="F678" s="278">
        <f>C678+D678+E678</f>
        <v>35.5</v>
      </c>
      <c r="G678" s="280">
        <v>19</v>
      </c>
      <c r="H678" s="280">
        <v>8</v>
      </c>
      <c r="I678" s="280">
        <v>11</v>
      </c>
      <c r="J678" s="280">
        <v>19</v>
      </c>
      <c r="K678" s="278">
        <f>G678+H678+J678</f>
        <v>46</v>
      </c>
      <c r="L678" s="278"/>
      <c r="M678" s="278"/>
      <c r="N678" s="278"/>
      <c r="O678" s="278"/>
      <c r="P678" s="278"/>
      <c r="Q678" s="278"/>
      <c r="R678" s="278"/>
      <c r="S678" s="278">
        <f>K678+F678</f>
        <v>81.5</v>
      </c>
    </row>
    <row r="679" spans="1:19" ht="15.5" x14ac:dyDescent="0.35">
      <c r="A679" s="32"/>
      <c r="B679" s="281" t="s">
        <v>71</v>
      </c>
      <c r="C679" s="282"/>
      <c r="D679" s="280"/>
      <c r="E679" s="280"/>
      <c r="F679" s="278">
        <v>0</v>
      </c>
      <c r="G679" s="280">
        <v>0</v>
      </c>
      <c r="H679" s="280">
        <v>0</v>
      </c>
      <c r="I679" s="280">
        <v>0</v>
      </c>
      <c r="J679" s="280">
        <v>0</v>
      </c>
      <c r="K679" s="278">
        <v>0</v>
      </c>
      <c r="L679" s="278"/>
      <c r="M679" s="278"/>
      <c r="N679" s="278"/>
      <c r="O679" s="278"/>
      <c r="P679" s="278"/>
      <c r="Q679" s="278"/>
      <c r="R679" s="278"/>
      <c r="S679" s="278">
        <v>0</v>
      </c>
    </row>
    <row r="680" spans="1:19" ht="15.5" x14ac:dyDescent="0.35">
      <c r="A680" s="32"/>
      <c r="B680" s="281" t="s">
        <v>72</v>
      </c>
      <c r="C680" s="282">
        <v>0</v>
      </c>
      <c r="D680" s="280">
        <v>0</v>
      </c>
      <c r="E680" s="280">
        <v>0</v>
      </c>
      <c r="F680" s="278">
        <v>0</v>
      </c>
      <c r="G680" s="280">
        <v>0</v>
      </c>
      <c r="H680" s="280">
        <v>24</v>
      </c>
      <c r="I680" s="280">
        <v>0</v>
      </c>
      <c r="J680" s="280">
        <v>0</v>
      </c>
      <c r="K680" s="278">
        <v>0</v>
      </c>
      <c r="L680" s="278"/>
      <c r="M680" s="278"/>
      <c r="N680" s="278"/>
      <c r="O680" s="278"/>
      <c r="P680" s="278"/>
      <c r="Q680" s="278"/>
      <c r="R680" s="278">
        <v>0</v>
      </c>
      <c r="S680" s="278">
        <f>R680+O680+N680+M680+L680+K680+J680+I680+H680+G680+F680+E680+D680+C680</f>
        <v>24</v>
      </c>
    </row>
    <row r="681" spans="1:19" x14ac:dyDescent="0.35">
      <c r="A681" s="32"/>
      <c r="B681" s="283" t="s">
        <v>73</v>
      </c>
      <c r="C681" s="280">
        <v>0</v>
      </c>
      <c r="D681" s="280">
        <v>0</v>
      </c>
      <c r="E681" s="280"/>
      <c r="F681" s="278">
        <v>0</v>
      </c>
      <c r="G681" s="280">
        <v>0</v>
      </c>
      <c r="H681" s="280">
        <v>0</v>
      </c>
      <c r="I681" s="280">
        <v>0</v>
      </c>
      <c r="J681" s="280">
        <v>0</v>
      </c>
      <c r="K681" s="278">
        <v>0</v>
      </c>
      <c r="L681" s="278"/>
      <c r="M681" s="278"/>
      <c r="N681" s="278"/>
      <c r="O681" s="278"/>
      <c r="P681" s="278"/>
      <c r="Q681" s="278"/>
      <c r="R681" s="278"/>
      <c r="S681" s="278">
        <f>K681+F681</f>
        <v>0</v>
      </c>
    </row>
    <row r="682" spans="1:19" x14ac:dyDescent="0.35">
      <c r="A682" s="32"/>
      <c r="B682" s="283" t="s">
        <v>74</v>
      </c>
      <c r="C682" s="280"/>
      <c r="D682" s="280"/>
      <c r="E682" s="280">
        <v>0</v>
      </c>
      <c r="F682" s="278">
        <f>C682+D682+E682</f>
        <v>0</v>
      </c>
      <c r="G682" s="280">
        <v>0</v>
      </c>
      <c r="H682" s="280">
        <v>0</v>
      </c>
      <c r="I682" s="280">
        <v>0</v>
      </c>
      <c r="J682" s="280">
        <v>0</v>
      </c>
      <c r="K682" s="278">
        <v>0</v>
      </c>
      <c r="L682" s="278"/>
      <c r="M682" s="278"/>
      <c r="N682" s="278"/>
      <c r="O682" s="278"/>
      <c r="P682" s="278"/>
      <c r="Q682" s="278"/>
      <c r="R682" s="278"/>
      <c r="S682" s="278">
        <f>R682+O682+N682+M682+L682+K682+J682+I682+H682+G682+F682+E682+D682+C682</f>
        <v>0</v>
      </c>
    </row>
    <row r="683" spans="1:19" x14ac:dyDescent="0.35">
      <c r="A683" s="32"/>
      <c r="B683" s="283" t="s">
        <v>75</v>
      </c>
      <c r="C683" s="280">
        <v>0</v>
      </c>
      <c r="D683" s="280">
        <v>0</v>
      </c>
      <c r="E683" s="280">
        <v>0</v>
      </c>
      <c r="F683" s="278">
        <v>0</v>
      </c>
      <c r="G683" s="280">
        <v>3</v>
      </c>
      <c r="H683" s="280">
        <v>0</v>
      </c>
      <c r="I683" s="280">
        <v>0</v>
      </c>
      <c r="J683" s="280">
        <v>0</v>
      </c>
      <c r="K683" s="278">
        <v>0</v>
      </c>
      <c r="L683" s="278"/>
      <c r="M683" s="278"/>
      <c r="N683" s="278"/>
      <c r="O683" s="278"/>
      <c r="P683" s="278"/>
      <c r="Q683" s="278"/>
      <c r="R683" s="278">
        <v>0</v>
      </c>
      <c r="S683" s="278">
        <f>R683+O683+N683+M683+L683+K683+J683+I683+H683+G683+F683+E683+D683+C683</f>
        <v>3</v>
      </c>
    </row>
    <row r="684" spans="1:19" x14ac:dyDescent="0.35">
      <c r="A684" s="32"/>
      <c r="B684" s="283" t="s">
        <v>79</v>
      </c>
      <c r="C684" s="280"/>
      <c r="D684" s="280">
        <v>0</v>
      </c>
      <c r="E684" s="280">
        <v>0</v>
      </c>
      <c r="F684" s="278">
        <f>C684+D684+E684</f>
        <v>0</v>
      </c>
      <c r="G684" s="280">
        <v>0</v>
      </c>
      <c r="H684" s="280">
        <v>0</v>
      </c>
      <c r="I684" s="280">
        <v>0</v>
      </c>
      <c r="J684" s="280">
        <v>0</v>
      </c>
      <c r="K684" s="280">
        <v>0</v>
      </c>
      <c r="L684" s="278"/>
      <c r="M684" s="278"/>
      <c r="N684" s="278"/>
      <c r="O684" s="278"/>
      <c r="P684" s="278"/>
      <c r="Q684" s="278"/>
      <c r="R684" s="278"/>
      <c r="S684" s="278">
        <f>R684+O684+N684+M684+L684+K684+J684+I684+H684+G684+F684+E684+D684+C684</f>
        <v>0</v>
      </c>
    </row>
    <row r="685" spans="1:19" x14ac:dyDescent="0.35">
      <c r="A685" s="32"/>
      <c r="B685" s="283" t="s">
        <v>76</v>
      </c>
      <c r="C685" s="280">
        <v>0</v>
      </c>
      <c r="D685" s="284"/>
      <c r="E685" s="284"/>
      <c r="F685" s="278">
        <f>C685+D685+E685</f>
        <v>0</v>
      </c>
      <c r="G685" s="280">
        <v>0</v>
      </c>
      <c r="H685" s="280">
        <v>0</v>
      </c>
      <c r="I685" s="280">
        <v>0</v>
      </c>
      <c r="J685" s="280">
        <v>0</v>
      </c>
      <c r="K685" s="278">
        <f>G685+H685+J685</f>
        <v>0</v>
      </c>
      <c r="L685" s="278"/>
      <c r="M685" s="278"/>
      <c r="N685" s="278"/>
      <c r="O685" s="278"/>
      <c r="P685" s="278"/>
      <c r="Q685" s="278"/>
      <c r="R685" s="278">
        <v>24</v>
      </c>
      <c r="S685" s="278">
        <f>R685+O685+N685+M685+L685+K685+J685+I685+H685+G685+F685+E685+D685+C685</f>
        <v>24</v>
      </c>
    </row>
    <row r="686" spans="1:19" x14ac:dyDescent="0.35">
      <c r="A686" s="32"/>
      <c r="B686" s="283" t="s">
        <v>77</v>
      </c>
      <c r="C686" s="278">
        <f>SUM(C679:C685)</f>
        <v>0</v>
      </c>
      <c r="D686" s="278">
        <v>0</v>
      </c>
      <c r="E686" s="278">
        <v>0</v>
      </c>
      <c r="F686" s="278">
        <v>0</v>
      </c>
      <c r="G686" s="278">
        <f>G685+G684+G683+G682+G681+G680+G679</f>
        <v>3</v>
      </c>
      <c r="H686" s="280">
        <f>H685+H684+H683+H682+H681+H680+H679</f>
        <v>24</v>
      </c>
      <c r="I686" s="278">
        <f>SUM(I679:I685)</f>
        <v>0</v>
      </c>
      <c r="J686" s="280">
        <f>J685+J684+J683+J682+J681+J680+J679</f>
        <v>0</v>
      </c>
      <c r="K686" s="278">
        <v>0</v>
      </c>
      <c r="L686" s="278"/>
      <c r="M686" s="278"/>
      <c r="N686" s="278"/>
      <c r="O686" s="278"/>
      <c r="P686" s="278"/>
      <c r="Q686" s="278"/>
      <c r="R686" s="278">
        <f>R685+R684+R683+R682+R681+R680+R679</f>
        <v>24</v>
      </c>
      <c r="S686" s="278">
        <v>0</v>
      </c>
    </row>
    <row r="687" spans="1:19" x14ac:dyDescent="0.35">
      <c r="A687" s="32"/>
      <c r="B687" s="277" t="s">
        <v>78</v>
      </c>
      <c r="C687" s="278">
        <f>((C678*7)-C686)*C677</f>
        <v>17248</v>
      </c>
      <c r="D687" s="278">
        <f>((D678*7)-D686)*D677</f>
        <v>1288</v>
      </c>
      <c r="E687" s="278">
        <f>((E678*7)-E686)*E677</f>
        <v>2194.5</v>
      </c>
      <c r="F687" s="278">
        <f>C687+D687+E687</f>
        <v>20730.5</v>
      </c>
      <c r="G687" s="278">
        <f>((G678*7)-G686)*G677</f>
        <v>3900</v>
      </c>
      <c r="H687" s="285">
        <f>((H678*7)-H686)*H677</f>
        <v>1536</v>
      </c>
      <c r="I687" s="285">
        <f>((I678*7)-I686)*I677</f>
        <v>1155</v>
      </c>
      <c r="J687" s="278">
        <f>((J678*7)-J686)*J677</f>
        <v>15960</v>
      </c>
      <c r="K687" s="285">
        <f>SUM(G687:J687)</f>
        <v>22551</v>
      </c>
      <c r="L687" s="285">
        <v>37</v>
      </c>
      <c r="M687" s="285">
        <v>0</v>
      </c>
      <c r="N687" s="285">
        <v>30</v>
      </c>
      <c r="O687" s="285">
        <v>39</v>
      </c>
      <c r="P687" s="285"/>
      <c r="Q687" s="285"/>
      <c r="R687" s="285">
        <v>2897</v>
      </c>
      <c r="S687" s="286">
        <f>K687+F687+M687+L687+N687+R687+O687</f>
        <v>46284.5</v>
      </c>
    </row>
    <row r="689" spans="1:19" x14ac:dyDescent="0.35">
      <c r="A689" s="32" t="s">
        <v>307</v>
      </c>
      <c r="B689" s="32"/>
      <c r="C689" s="32"/>
      <c r="D689" s="32"/>
      <c r="F689" s="32"/>
      <c r="G689" s="32"/>
      <c r="H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</row>
    <row r="690" spans="1:19" x14ac:dyDescent="0.35">
      <c r="A690" s="32"/>
      <c r="B690" s="266" t="s">
        <v>68</v>
      </c>
      <c r="C690" s="267">
        <f>C692*C693*7</f>
        <v>17248</v>
      </c>
      <c r="D690" s="268">
        <f>D692*D693*7</f>
        <v>1288</v>
      </c>
      <c r="E690" s="268">
        <f>E692*E693*7</f>
        <v>2194.5</v>
      </c>
      <c r="F690" s="268">
        <f>C690+D690</f>
        <v>18536</v>
      </c>
      <c r="G690" s="269">
        <f>G692*G693*7</f>
        <v>3990</v>
      </c>
      <c r="H690" s="270">
        <f>H692*H693*7</f>
        <v>2688</v>
      </c>
      <c r="I690" s="270">
        <f>I692*I693*7</f>
        <v>1155</v>
      </c>
      <c r="J690" s="270">
        <f>J692*J693*7</f>
        <v>15960</v>
      </c>
      <c r="K690" s="270">
        <f>G690+H690+J690</f>
        <v>22638</v>
      </c>
      <c r="L690" s="270"/>
      <c r="M690" s="270"/>
      <c r="N690" s="270"/>
      <c r="O690" s="270"/>
      <c r="P690" s="270"/>
      <c r="Q690" s="270"/>
      <c r="R690" s="270"/>
      <c r="S690" s="270">
        <f>K690+F690</f>
        <v>41174</v>
      </c>
    </row>
    <row r="691" spans="1:19" x14ac:dyDescent="0.35">
      <c r="A691" s="32"/>
      <c r="B691" s="271" t="s">
        <v>69</v>
      </c>
      <c r="C691" s="272" t="s">
        <v>14</v>
      </c>
      <c r="D691" s="272" t="s">
        <v>6</v>
      </c>
      <c r="E691" s="272" t="s">
        <v>110</v>
      </c>
      <c r="F691" s="273" t="s">
        <v>8</v>
      </c>
      <c r="G691" s="274" t="s">
        <v>3</v>
      </c>
      <c r="H691" s="274" t="s">
        <v>2</v>
      </c>
      <c r="I691" s="274" t="s">
        <v>100</v>
      </c>
      <c r="J691" s="274" t="s">
        <v>4</v>
      </c>
      <c r="K691" s="275" t="s">
        <v>5</v>
      </c>
      <c r="L691" s="276" t="s">
        <v>115</v>
      </c>
      <c r="M691" s="276" t="s">
        <v>113</v>
      </c>
      <c r="N691" s="276" t="s">
        <v>116</v>
      </c>
      <c r="O691" s="276" t="s">
        <v>124</v>
      </c>
      <c r="P691" s="276"/>
      <c r="Q691" s="276"/>
      <c r="R691" s="276" t="s">
        <v>125</v>
      </c>
      <c r="S691" s="273"/>
    </row>
    <row r="692" spans="1:19" ht="15.5" x14ac:dyDescent="0.35">
      <c r="A692" s="32"/>
      <c r="B692" s="277" t="s">
        <v>111</v>
      </c>
      <c r="C692" s="278">
        <f>60+36+16</f>
        <v>112</v>
      </c>
      <c r="D692" s="279">
        <v>46</v>
      </c>
      <c r="E692" s="279">
        <v>33</v>
      </c>
      <c r="F692" s="278">
        <f>C692+D692+E692</f>
        <v>191</v>
      </c>
      <c r="G692" s="280">
        <v>30</v>
      </c>
      <c r="H692" s="280">
        <v>48</v>
      </c>
      <c r="I692" s="280">
        <v>15</v>
      </c>
      <c r="J692" s="280">
        <v>120</v>
      </c>
      <c r="K692" s="278">
        <f>G692+H692+J692</f>
        <v>198</v>
      </c>
      <c r="L692" s="278"/>
      <c r="M692" s="278"/>
      <c r="N692" s="278"/>
      <c r="O692" s="278"/>
      <c r="P692" s="278"/>
      <c r="Q692" s="278"/>
      <c r="R692" s="278"/>
      <c r="S692" s="280"/>
    </row>
    <row r="693" spans="1:19" ht="15.5" x14ac:dyDescent="0.35">
      <c r="A693" s="32"/>
      <c r="B693" s="277" t="s">
        <v>70</v>
      </c>
      <c r="C693" s="278">
        <v>22</v>
      </c>
      <c r="D693" s="279">
        <v>4</v>
      </c>
      <c r="E693" s="279">
        <v>9.5</v>
      </c>
      <c r="F693" s="278">
        <f>C693+D693+E693</f>
        <v>35.5</v>
      </c>
      <c r="G693" s="280">
        <v>19</v>
      </c>
      <c r="H693" s="280">
        <v>8</v>
      </c>
      <c r="I693" s="280">
        <v>11</v>
      </c>
      <c r="J693" s="280">
        <v>19</v>
      </c>
      <c r="K693" s="278">
        <f>G693+H693+J693</f>
        <v>46</v>
      </c>
      <c r="L693" s="278"/>
      <c r="M693" s="278"/>
      <c r="N693" s="278"/>
      <c r="O693" s="278"/>
      <c r="P693" s="278"/>
      <c r="Q693" s="278"/>
      <c r="R693" s="278"/>
      <c r="S693" s="278">
        <f>K693+F693</f>
        <v>81.5</v>
      </c>
    </row>
    <row r="694" spans="1:19" ht="15.5" x14ac:dyDescent="0.35">
      <c r="A694" s="32"/>
      <c r="B694" s="281" t="s">
        <v>71</v>
      </c>
      <c r="C694" s="282"/>
      <c r="D694" s="280"/>
      <c r="E694" s="280"/>
      <c r="F694" s="278">
        <v>0</v>
      </c>
      <c r="G694" s="280">
        <v>0</v>
      </c>
      <c r="H694" s="280">
        <v>0</v>
      </c>
      <c r="I694" s="280">
        <v>0</v>
      </c>
      <c r="J694" s="280">
        <v>0</v>
      </c>
      <c r="K694" s="278">
        <v>0</v>
      </c>
      <c r="L694" s="278"/>
      <c r="M694" s="278"/>
      <c r="N694" s="278"/>
      <c r="O694" s="278"/>
      <c r="P694" s="278"/>
      <c r="Q694" s="278"/>
      <c r="R694" s="278"/>
      <c r="S694" s="278">
        <v>0</v>
      </c>
    </row>
    <row r="695" spans="1:19" ht="15.5" x14ac:dyDescent="0.35">
      <c r="A695" s="32"/>
      <c r="B695" s="281" t="s">
        <v>72</v>
      </c>
      <c r="C695" s="282">
        <v>0</v>
      </c>
      <c r="D695" s="280">
        <v>0</v>
      </c>
      <c r="E695" s="280">
        <v>0</v>
      </c>
      <c r="F695" s="278">
        <v>0</v>
      </c>
      <c r="G695" s="280">
        <v>2</v>
      </c>
      <c r="H695" s="280">
        <v>0</v>
      </c>
      <c r="I695" s="280">
        <v>0</v>
      </c>
      <c r="J695" s="280">
        <v>0</v>
      </c>
      <c r="K695" s="278">
        <v>0</v>
      </c>
      <c r="L695" s="278"/>
      <c r="M695" s="278"/>
      <c r="N695" s="278"/>
      <c r="O695" s="278"/>
      <c r="P695" s="278"/>
      <c r="Q695" s="278"/>
      <c r="R695" s="278">
        <v>0</v>
      </c>
      <c r="S695" s="278">
        <f>R695+O695+N695+M695+L695+K695+J695+I695+H695+G695+F695+E695+D695+C695</f>
        <v>2</v>
      </c>
    </row>
    <row r="696" spans="1:19" x14ac:dyDescent="0.35">
      <c r="A696" s="32"/>
      <c r="B696" s="283" t="s">
        <v>73</v>
      </c>
      <c r="C696" s="280">
        <v>0</v>
      </c>
      <c r="D696" s="280">
        <v>0</v>
      </c>
      <c r="E696" s="280"/>
      <c r="F696" s="278">
        <v>0</v>
      </c>
      <c r="G696" s="280">
        <v>0</v>
      </c>
      <c r="H696" s="280">
        <v>0</v>
      </c>
      <c r="I696" s="280">
        <v>0</v>
      </c>
      <c r="J696" s="280">
        <v>0</v>
      </c>
      <c r="K696" s="278">
        <v>0</v>
      </c>
      <c r="L696" s="278"/>
      <c r="M696" s="278"/>
      <c r="N696" s="278"/>
      <c r="O696" s="278"/>
      <c r="P696" s="278"/>
      <c r="Q696" s="278"/>
      <c r="R696" s="278"/>
      <c r="S696" s="278">
        <f>K696+F696</f>
        <v>0</v>
      </c>
    </row>
    <row r="697" spans="1:19" x14ac:dyDescent="0.35">
      <c r="A697" s="32"/>
      <c r="B697" s="283" t="s">
        <v>74</v>
      </c>
      <c r="C697" s="280"/>
      <c r="D697" s="280"/>
      <c r="E697" s="280">
        <v>0</v>
      </c>
      <c r="F697" s="278">
        <f>C697+D697+E697</f>
        <v>0</v>
      </c>
      <c r="G697" s="280">
        <v>0</v>
      </c>
      <c r="H697" s="280">
        <v>0</v>
      </c>
      <c r="I697" s="280">
        <v>0</v>
      </c>
      <c r="J697" s="280">
        <v>0</v>
      </c>
      <c r="K697" s="278">
        <v>0</v>
      </c>
      <c r="L697" s="278"/>
      <c r="M697" s="278"/>
      <c r="N697" s="278"/>
      <c r="O697" s="278"/>
      <c r="P697" s="278"/>
      <c r="Q697" s="278"/>
      <c r="R697" s="278"/>
      <c r="S697" s="278">
        <f>R697+O697+N697+M697+L697+K697+J697+I697+H697+G697+F697+E697+D697+C697</f>
        <v>0</v>
      </c>
    </row>
    <row r="698" spans="1:19" x14ac:dyDescent="0.35">
      <c r="A698" s="32"/>
      <c r="B698" s="283" t="s">
        <v>75</v>
      </c>
      <c r="C698" s="280">
        <v>22</v>
      </c>
      <c r="D698" s="280">
        <v>0</v>
      </c>
      <c r="E698" s="280">
        <v>0</v>
      </c>
      <c r="F698" s="278">
        <v>0</v>
      </c>
      <c r="G698" s="280">
        <v>6</v>
      </c>
      <c r="H698" s="280">
        <v>0</v>
      </c>
      <c r="I698" s="280">
        <v>0</v>
      </c>
      <c r="J698" s="280">
        <v>0</v>
      </c>
      <c r="K698" s="278">
        <v>0</v>
      </c>
      <c r="L698" s="278"/>
      <c r="M698" s="278"/>
      <c r="N698" s="278"/>
      <c r="O698" s="278"/>
      <c r="P698" s="278"/>
      <c r="Q698" s="278"/>
      <c r="R698" s="278">
        <v>0</v>
      </c>
      <c r="S698" s="278">
        <f>R698+O698+N698+M698+L698+K698+J698+I698+H698+G698+F698+E698+D698+C698</f>
        <v>28</v>
      </c>
    </row>
    <row r="699" spans="1:19" x14ac:dyDescent="0.35">
      <c r="A699" s="32"/>
      <c r="B699" s="283" t="s">
        <v>79</v>
      </c>
      <c r="C699" s="280"/>
      <c r="D699" s="280">
        <v>0</v>
      </c>
      <c r="E699" s="280">
        <v>0</v>
      </c>
      <c r="F699" s="278">
        <f>C699+D699+E699</f>
        <v>0</v>
      </c>
      <c r="G699" s="280">
        <v>0</v>
      </c>
      <c r="H699" s="280">
        <v>0</v>
      </c>
      <c r="I699" s="280">
        <v>0</v>
      </c>
      <c r="J699" s="280">
        <v>0</v>
      </c>
      <c r="K699" s="280">
        <v>0</v>
      </c>
      <c r="L699" s="278"/>
      <c r="M699" s="278"/>
      <c r="N699" s="278"/>
      <c r="O699" s="278"/>
      <c r="P699" s="278"/>
      <c r="Q699" s="278"/>
      <c r="R699" s="278"/>
      <c r="S699" s="278">
        <f>R699+O699+N699+M699+L699+K699+J699+I699+H699+G699+F699+E699+D699+C699</f>
        <v>0</v>
      </c>
    </row>
    <row r="700" spans="1:19" x14ac:dyDescent="0.35">
      <c r="A700" s="32"/>
      <c r="B700" s="283" t="s">
        <v>76</v>
      </c>
      <c r="C700" s="280">
        <v>0</v>
      </c>
      <c r="D700" s="284"/>
      <c r="E700" s="284"/>
      <c r="F700" s="278">
        <f>C700+D700+E700</f>
        <v>0</v>
      </c>
      <c r="G700" s="280">
        <v>0</v>
      </c>
      <c r="H700" s="280">
        <v>0</v>
      </c>
      <c r="I700" s="280">
        <v>0</v>
      </c>
      <c r="J700" s="280">
        <v>0</v>
      </c>
      <c r="K700" s="278">
        <f>G700+H700+J700</f>
        <v>0</v>
      </c>
      <c r="L700" s="278"/>
      <c r="M700" s="278"/>
      <c r="N700" s="278"/>
      <c r="O700" s="278"/>
      <c r="P700" s="278"/>
      <c r="Q700" s="278"/>
      <c r="R700" s="278">
        <v>0</v>
      </c>
      <c r="S700" s="278">
        <f>R700+O700+N700+M700+L700+K700+J700+I700+H700+G700+F700+E700+D700+C700</f>
        <v>0</v>
      </c>
    </row>
    <row r="701" spans="1:19" x14ac:dyDescent="0.35">
      <c r="A701" s="32"/>
      <c r="B701" s="283" t="s">
        <v>77</v>
      </c>
      <c r="C701" s="278">
        <f>SUM(C694:C700)</f>
        <v>22</v>
      </c>
      <c r="D701" s="278">
        <v>0</v>
      </c>
      <c r="E701" s="278">
        <v>0</v>
      </c>
      <c r="F701" s="278">
        <v>0</v>
      </c>
      <c r="G701" s="278">
        <f>G700+G699+G698+G697+G696+G695+G694</f>
        <v>8</v>
      </c>
      <c r="H701" s="280">
        <f>H700+H699+H698+H697+H696+H695+H694</f>
        <v>0</v>
      </c>
      <c r="I701" s="278">
        <f>SUM(I694:I700)</f>
        <v>0</v>
      </c>
      <c r="J701" s="280">
        <f>J700+J699+J698+J697+J696+J695+J694</f>
        <v>0</v>
      </c>
      <c r="K701" s="278">
        <v>0</v>
      </c>
      <c r="L701" s="278"/>
      <c r="M701" s="278"/>
      <c r="N701" s="278"/>
      <c r="O701" s="278"/>
      <c r="P701" s="278"/>
      <c r="Q701" s="278"/>
      <c r="R701" s="278">
        <f>R700+R699+R698+R697+R696+R695+R694</f>
        <v>0</v>
      </c>
      <c r="S701" s="278">
        <v>0</v>
      </c>
    </row>
    <row r="702" spans="1:19" x14ac:dyDescent="0.35">
      <c r="A702" s="32"/>
      <c r="B702" s="277" t="s">
        <v>78</v>
      </c>
      <c r="C702" s="278">
        <f>((C693*7)-C701)*C692</f>
        <v>14784</v>
      </c>
      <c r="D702" s="278">
        <f>((D693*7)-D701)*D692</f>
        <v>1288</v>
      </c>
      <c r="E702" s="278">
        <f>((E693*7)-E701)*E692</f>
        <v>2194.5</v>
      </c>
      <c r="F702" s="278">
        <f>C702+D702+E702</f>
        <v>18266.5</v>
      </c>
      <c r="G702" s="278">
        <f>((G693*7)-G701)*G692</f>
        <v>3750</v>
      </c>
      <c r="H702" s="285">
        <f>((H693*7)-H701)*H692</f>
        <v>2688</v>
      </c>
      <c r="I702" s="285">
        <f>((I693*7)-I701)*I692</f>
        <v>1155</v>
      </c>
      <c r="J702" s="278">
        <f>((J693*7)-J701)*J692</f>
        <v>15960</v>
      </c>
      <c r="K702" s="285">
        <f>SUM(G702:J702)</f>
        <v>23553</v>
      </c>
      <c r="L702" s="285">
        <v>37</v>
      </c>
      <c r="M702" s="285">
        <v>0</v>
      </c>
      <c r="N702" s="285">
        <v>30</v>
      </c>
      <c r="O702" s="285">
        <v>39</v>
      </c>
      <c r="P702" s="285"/>
      <c r="Q702" s="285"/>
      <c r="R702" s="285">
        <v>2897</v>
      </c>
      <c r="S702" s="286">
        <f>K702+F702+M702+L702+N702+R702+O702</f>
        <v>44822.5</v>
      </c>
    </row>
    <row r="704" spans="1:19" x14ac:dyDescent="0.35">
      <c r="A704" s="32" t="s">
        <v>1691</v>
      </c>
      <c r="B704" s="32"/>
      <c r="C704" s="32"/>
      <c r="D704" s="32"/>
      <c r="F704" s="32"/>
      <c r="G704" s="32"/>
      <c r="H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</row>
    <row r="705" spans="1:19" x14ac:dyDescent="0.35">
      <c r="A705" s="32"/>
      <c r="B705" s="266" t="s">
        <v>68</v>
      </c>
      <c r="C705" s="267">
        <f>C707*C708*7</f>
        <v>17248</v>
      </c>
      <c r="D705" s="268">
        <f>D707*D708*7</f>
        <v>1288</v>
      </c>
      <c r="E705" s="268">
        <f>E707*E708*7</f>
        <v>2194.5</v>
      </c>
      <c r="F705" s="268">
        <f>C705+D705</f>
        <v>18536</v>
      </c>
      <c r="G705" s="269">
        <f>G707*G708*7</f>
        <v>3990</v>
      </c>
      <c r="H705" s="270">
        <f>H707*H708*7</f>
        <v>2688</v>
      </c>
      <c r="I705" s="270">
        <f>I707*I708*7</f>
        <v>1155</v>
      </c>
      <c r="J705" s="270">
        <f>J707*J708*7</f>
        <v>15960</v>
      </c>
      <c r="K705" s="270">
        <f>G705+H705+J705</f>
        <v>22638</v>
      </c>
      <c r="L705" s="270"/>
      <c r="M705" s="270"/>
      <c r="N705" s="270"/>
      <c r="O705" s="270"/>
      <c r="P705" s="270"/>
      <c r="Q705" s="270"/>
      <c r="R705" s="270"/>
      <c r="S705" s="270">
        <f>K705+F705</f>
        <v>41174</v>
      </c>
    </row>
    <row r="706" spans="1:19" x14ac:dyDescent="0.35">
      <c r="A706" s="32"/>
      <c r="B706" s="271" t="s">
        <v>69</v>
      </c>
      <c r="C706" s="272" t="s">
        <v>14</v>
      </c>
      <c r="D706" s="272" t="s">
        <v>6</v>
      </c>
      <c r="E706" s="272" t="s">
        <v>110</v>
      </c>
      <c r="F706" s="273" t="s">
        <v>8</v>
      </c>
      <c r="G706" s="274" t="s">
        <v>3</v>
      </c>
      <c r="H706" s="274" t="s">
        <v>2</v>
      </c>
      <c r="I706" s="274" t="s">
        <v>100</v>
      </c>
      <c r="J706" s="274" t="s">
        <v>4</v>
      </c>
      <c r="K706" s="275" t="s">
        <v>5</v>
      </c>
      <c r="L706" s="276" t="s">
        <v>115</v>
      </c>
      <c r="M706" s="276" t="s">
        <v>113</v>
      </c>
      <c r="N706" s="276" t="s">
        <v>116</v>
      </c>
      <c r="O706" s="276" t="s">
        <v>124</v>
      </c>
      <c r="P706" s="276"/>
      <c r="Q706" s="276"/>
      <c r="R706" s="276" t="s">
        <v>125</v>
      </c>
      <c r="S706" s="273"/>
    </row>
    <row r="707" spans="1:19" ht="15.5" x14ac:dyDescent="0.35">
      <c r="A707" s="32"/>
      <c r="B707" s="277" t="s">
        <v>111</v>
      </c>
      <c r="C707" s="278">
        <f>60+36+16</f>
        <v>112</v>
      </c>
      <c r="D707" s="279">
        <v>46</v>
      </c>
      <c r="E707" s="279">
        <v>33</v>
      </c>
      <c r="F707" s="278">
        <f>C707+D707+E707</f>
        <v>191</v>
      </c>
      <c r="G707" s="280">
        <v>30</v>
      </c>
      <c r="H707" s="280">
        <v>48</v>
      </c>
      <c r="I707" s="280">
        <v>15</v>
      </c>
      <c r="J707" s="280">
        <v>120</v>
      </c>
      <c r="K707" s="278">
        <f>G707+H707+J707</f>
        <v>198</v>
      </c>
      <c r="L707" s="278"/>
      <c r="M707" s="278"/>
      <c r="N707" s="278"/>
      <c r="O707" s="278"/>
      <c r="P707" s="278"/>
      <c r="Q707" s="278"/>
      <c r="R707" s="278"/>
      <c r="S707" s="280"/>
    </row>
    <row r="708" spans="1:19" ht="15.5" x14ac:dyDescent="0.35">
      <c r="A708" s="32"/>
      <c r="B708" s="277" t="s">
        <v>70</v>
      </c>
      <c r="C708" s="278">
        <v>22</v>
      </c>
      <c r="D708" s="279">
        <v>4</v>
      </c>
      <c r="E708" s="279">
        <v>9.5</v>
      </c>
      <c r="F708" s="278">
        <f>C708+D708+E708</f>
        <v>35.5</v>
      </c>
      <c r="G708" s="280">
        <v>19</v>
      </c>
      <c r="H708" s="280">
        <v>8</v>
      </c>
      <c r="I708" s="280">
        <v>11</v>
      </c>
      <c r="J708" s="280">
        <v>19</v>
      </c>
      <c r="K708" s="278">
        <f>G708+H708+J708</f>
        <v>46</v>
      </c>
      <c r="L708" s="278"/>
      <c r="M708" s="278"/>
      <c r="N708" s="278"/>
      <c r="O708" s="278"/>
      <c r="P708" s="278"/>
      <c r="Q708" s="278"/>
      <c r="R708" s="278"/>
      <c r="S708" s="278">
        <f>K708+F708</f>
        <v>81.5</v>
      </c>
    </row>
    <row r="709" spans="1:19" ht="15.5" x14ac:dyDescent="0.35">
      <c r="A709" s="32"/>
      <c r="B709" s="281" t="s">
        <v>71</v>
      </c>
      <c r="C709" s="282"/>
      <c r="D709" s="280"/>
      <c r="E709" s="280"/>
      <c r="F709" s="278">
        <v>0</v>
      </c>
      <c r="G709" s="280">
        <v>0</v>
      </c>
      <c r="H709" s="280">
        <v>0</v>
      </c>
      <c r="I709" s="280">
        <v>0</v>
      </c>
      <c r="J709" s="280">
        <v>0</v>
      </c>
      <c r="K709" s="278">
        <v>0</v>
      </c>
      <c r="L709" s="278"/>
      <c r="M709" s="278"/>
      <c r="N709" s="278"/>
      <c r="O709" s="278"/>
      <c r="P709" s="278"/>
      <c r="Q709" s="278"/>
      <c r="R709" s="278"/>
      <c r="S709" s="278">
        <v>0</v>
      </c>
    </row>
    <row r="710" spans="1:19" ht="15.5" x14ac:dyDescent="0.35">
      <c r="A710" s="32"/>
      <c r="B710" s="281" t="s">
        <v>72</v>
      </c>
      <c r="C710" s="282">
        <v>0</v>
      </c>
      <c r="D710" s="280">
        <v>0</v>
      </c>
      <c r="E710" s="280">
        <v>0</v>
      </c>
      <c r="F710" s="278">
        <v>0</v>
      </c>
      <c r="G710" s="280">
        <v>6</v>
      </c>
      <c r="H710" s="280">
        <v>0</v>
      </c>
      <c r="I710" s="280">
        <v>0</v>
      </c>
      <c r="J710" s="280">
        <v>0</v>
      </c>
      <c r="K710" s="278">
        <v>0</v>
      </c>
      <c r="L710" s="278"/>
      <c r="M710" s="278"/>
      <c r="N710" s="278"/>
      <c r="O710" s="278"/>
      <c r="P710" s="278"/>
      <c r="Q710" s="278"/>
      <c r="R710" s="278">
        <v>0</v>
      </c>
      <c r="S710" s="278">
        <f>R710+O710+N710+M710+L710+K710+J710+I710+H710+G710+F710+E710+D710+C710</f>
        <v>6</v>
      </c>
    </row>
    <row r="711" spans="1:19" x14ac:dyDescent="0.35">
      <c r="A711" s="32"/>
      <c r="B711" s="283" t="s">
        <v>73</v>
      </c>
      <c r="C711" s="280">
        <v>0</v>
      </c>
      <c r="D711" s="280">
        <v>0</v>
      </c>
      <c r="E711" s="280"/>
      <c r="F711" s="278">
        <v>0</v>
      </c>
      <c r="G711" s="280">
        <v>0</v>
      </c>
      <c r="H711" s="280">
        <v>0</v>
      </c>
      <c r="I711" s="280">
        <v>0</v>
      </c>
      <c r="J711" s="280">
        <v>0</v>
      </c>
      <c r="K711" s="278">
        <v>0</v>
      </c>
      <c r="L711" s="278"/>
      <c r="M711" s="278"/>
      <c r="N711" s="278"/>
      <c r="O711" s="278"/>
      <c r="P711" s="278"/>
      <c r="Q711" s="278"/>
      <c r="R711" s="278"/>
      <c r="S711" s="278">
        <f>K711+F711</f>
        <v>0</v>
      </c>
    </row>
    <row r="712" spans="1:19" x14ac:dyDescent="0.35">
      <c r="A712" s="32"/>
      <c r="B712" s="283" t="s">
        <v>74</v>
      </c>
      <c r="C712" s="280"/>
      <c r="D712" s="280"/>
      <c r="E712" s="280">
        <v>0</v>
      </c>
      <c r="F712" s="278">
        <f>C712+D712+E712</f>
        <v>0</v>
      </c>
      <c r="G712" s="280">
        <v>0</v>
      </c>
      <c r="H712" s="280">
        <v>0</v>
      </c>
      <c r="I712" s="280">
        <v>0</v>
      </c>
      <c r="J712" s="280">
        <v>0</v>
      </c>
      <c r="K712" s="278">
        <v>0</v>
      </c>
      <c r="L712" s="278"/>
      <c r="M712" s="278"/>
      <c r="N712" s="278"/>
      <c r="O712" s="278"/>
      <c r="P712" s="278"/>
      <c r="Q712" s="278"/>
      <c r="R712" s="278"/>
      <c r="S712" s="278">
        <f>R712+O712+N712+M712+L712+K712+J712+I712+H712+G712+F712+E712+D712+C712</f>
        <v>0</v>
      </c>
    </row>
    <row r="713" spans="1:19" x14ac:dyDescent="0.35">
      <c r="A713" s="32"/>
      <c r="B713" s="283" t="s">
        <v>75</v>
      </c>
      <c r="C713" s="280">
        <v>0</v>
      </c>
      <c r="D713" s="280">
        <v>0</v>
      </c>
      <c r="E713" s="280">
        <v>0</v>
      </c>
      <c r="F713" s="278">
        <v>0</v>
      </c>
      <c r="G713" s="280">
        <v>7</v>
      </c>
      <c r="H713" s="280">
        <v>0</v>
      </c>
      <c r="I713" s="280">
        <v>0</v>
      </c>
      <c r="J713" s="280">
        <v>0</v>
      </c>
      <c r="K713" s="278">
        <v>0</v>
      </c>
      <c r="L713" s="278"/>
      <c r="M713" s="278"/>
      <c r="N713" s="278"/>
      <c r="O713" s="278"/>
      <c r="P713" s="278"/>
      <c r="Q713" s="278"/>
      <c r="R713" s="278">
        <v>0</v>
      </c>
      <c r="S713" s="278">
        <f>R713+O713+N713+M713+L713+K713+J713+I713+H713+G713+F713+E713+D713+C713</f>
        <v>7</v>
      </c>
    </row>
    <row r="714" spans="1:19" x14ac:dyDescent="0.35">
      <c r="A714" s="32"/>
      <c r="B714" s="283" t="s">
        <v>79</v>
      </c>
      <c r="C714" s="280"/>
      <c r="D714" s="280">
        <v>7</v>
      </c>
      <c r="E714" s="280">
        <v>0</v>
      </c>
      <c r="F714" s="278">
        <f>C714+D714+E714</f>
        <v>7</v>
      </c>
      <c r="G714" s="280">
        <v>0</v>
      </c>
      <c r="H714" s="280">
        <v>0</v>
      </c>
      <c r="I714" s="280">
        <v>0</v>
      </c>
      <c r="J714" s="280">
        <v>0</v>
      </c>
      <c r="K714" s="280">
        <v>0</v>
      </c>
      <c r="L714" s="278"/>
      <c r="M714" s="278"/>
      <c r="N714" s="278"/>
      <c r="O714" s="278"/>
      <c r="P714" s="278"/>
      <c r="Q714" s="278"/>
      <c r="R714" s="278"/>
      <c r="S714" s="278">
        <f>R714+O714+N714+M714+L714+K714+J714+I714+H714+G714+F714+E714+D714+C714</f>
        <v>14</v>
      </c>
    </row>
    <row r="715" spans="1:19" x14ac:dyDescent="0.35">
      <c r="A715" s="32"/>
      <c r="B715" s="283" t="s">
        <v>76</v>
      </c>
      <c r="C715" s="280">
        <v>0</v>
      </c>
      <c r="D715" s="284"/>
      <c r="E715" s="284"/>
      <c r="F715" s="278">
        <f>C715+D715+E715</f>
        <v>0</v>
      </c>
      <c r="G715" s="280">
        <v>0</v>
      </c>
      <c r="H715" s="280">
        <v>0</v>
      </c>
      <c r="I715" s="280">
        <v>0</v>
      </c>
      <c r="J715" s="280">
        <v>0</v>
      </c>
      <c r="K715" s="278">
        <f>G715+H715+J715</f>
        <v>0</v>
      </c>
      <c r="L715" s="278"/>
      <c r="M715" s="278"/>
      <c r="N715" s="278"/>
      <c r="O715" s="278"/>
      <c r="P715" s="278"/>
      <c r="Q715" s="278"/>
      <c r="R715" s="278">
        <v>0</v>
      </c>
      <c r="S715" s="278">
        <f>R715+O715+N715+M715+L715+K715+J715+I715+H715+G715+F715+E715+D715+C715</f>
        <v>0</v>
      </c>
    </row>
    <row r="716" spans="1:19" x14ac:dyDescent="0.35">
      <c r="A716" s="32"/>
      <c r="B716" s="283" t="s">
        <v>77</v>
      </c>
      <c r="C716" s="278">
        <f>SUM(C709:C715)</f>
        <v>0</v>
      </c>
      <c r="D716" s="278">
        <f>D715+D714+D713+D712+D711+D710+D709</f>
        <v>7</v>
      </c>
      <c r="E716" s="278">
        <v>0</v>
      </c>
      <c r="F716" s="278">
        <v>0</v>
      </c>
      <c r="G716" s="278">
        <f>G715+G714+G713+G712+G711+G710+G709</f>
        <v>13</v>
      </c>
      <c r="H716" s="280">
        <f>H715+H714+H713+H712+H711+H710+H709</f>
        <v>0</v>
      </c>
      <c r="I716" s="278">
        <f>SUM(I709:I715)</f>
        <v>0</v>
      </c>
      <c r="J716" s="280">
        <f>J715+J714+J713+J712+J711+J710+J709</f>
        <v>0</v>
      </c>
      <c r="K716" s="278">
        <v>0</v>
      </c>
      <c r="L716" s="278"/>
      <c r="M716" s="278"/>
      <c r="N716" s="278"/>
      <c r="O716" s="278"/>
      <c r="P716" s="278"/>
      <c r="Q716" s="278"/>
      <c r="R716" s="278">
        <f>R715+R714+R713+R712+R711+R710+R709</f>
        <v>0</v>
      </c>
      <c r="S716" s="278">
        <f>R716+O716+N716+M716+L716+K716+J716+I716+H716+G716+F716+E716+D716+C716</f>
        <v>20</v>
      </c>
    </row>
    <row r="717" spans="1:19" x14ac:dyDescent="0.35">
      <c r="A717" s="32"/>
      <c r="B717" s="277" t="s">
        <v>78</v>
      </c>
      <c r="C717" s="278">
        <f>((C708*7)-C716)*C707</f>
        <v>17248</v>
      </c>
      <c r="D717" s="278">
        <f>((D708*7)-D716)*D707</f>
        <v>966</v>
      </c>
      <c r="E717" s="278">
        <f>((E708*7)-E716)*E707</f>
        <v>2194.5</v>
      </c>
      <c r="F717" s="278">
        <f>C717+D717+E717</f>
        <v>20408.5</v>
      </c>
      <c r="G717" s="278">
        <f>((G708*7)-G716)*G707</f>
        <v>3600</v>
      </c>
      <c r="H717" s="285">
        <f>((H708*7)-H716)*H707</f>
        <v>2688</v>
      </c>
      <c r="I717" s="285">
        <f>((I708*7)-I716)*I707</f>
        <v>1155</v>
      </c>
      <c r="J717" s="278">
        <f>((J708*7)-J716)*J707</f>
        <v>15960</v>
      </c>
      <c r="K717" s="285">
        <f>SUM(G717:J717)</f>
        <v>23403</v>
      </c>
      <c r="L717" s="285">
        <v>37</v>
      </c>
      <c r="M717" s="285">
        <v>0</v>
      </c>
      <c r="N717" s="285">
        <v>30</v>
      </c>
      <c r="O717" s="285">
        <v>39</v>
      </c>
      <c r="P717" s="285"/>
      <c r="Q717" s="285"/>
      <c r="R717" s="285">
        <v>2897</v>
      </c>
      <c r="S717" s="286">
        <f>K717+F717+M717+L717+N717+R717+O717</f>
        <v>46814.5</v>
      </c>
    </row>
    <row r="719" spans="1:19" x14ac:dyDescent="0.35">
      <c r="A719" s="32" t="s">
        <v>332</v>
      </c>
      <c r="B719" s="32"/>
      <c r="C719" s="32"/>
      <c r="D719" s="32"/>
      <c r="F719" s="32"/>
      <c r="G719" s="32"/>
      <c r="H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</row>
    <row r="720" spans="1:19" x14ac:dyDescent="0.35">
      <c r="A720" s="32"/>
      <c r="B720" s="266" t="s">
        <v>68</v>
      </c>
      <c r="C720" s="267">
        <f>C722*C723*7</f>
        <v>17248</v>
      </c>
      <c r="D720" s="268">
        <f>D722*D723*7</f>
        <v>1288</v>
      </c>
      <c r="E720" s="268">
        <f>E722*E723*7</f>
        <v>2194.5</v>
      </c>
      <c r="F720" s="268">
        <f>C720+D720</f>
        <v>18536</v>
      </c>
      <c r="G720" s="269">
        <f>G722*G723*7</f>
        <v>3990</v>
      </c>
      <c r="H720" s="270">
        <f>H722*H723*7</f>
        <v>2688</v>
      </c>
      <c r="I720" s="270">
        <f>I722*I723*7</f>
        <v>1155</v>
      </c>
      <c r="J720" s="270">
        <f>J722*J723*7</f>
        <v>15960</v>
      </c>
      <c r="K720" s="270">
        <f>G720+H720+J720</f>
        <v>22638</v>
      </c>
      <c r="L720" s="270"/>
      <c r="M720" s="270"/>
      <c r="N720" s="270"/>
      <c r="O720" s="270"/>
      <c r="P720" s="270"/>
      <c r="Q720" s="270"/>
      <c r="R720" s="270"/>
      <c r="S720" s="270">
        <f>K720+F720</f>
        <v>41174</v>
      </c>
    </row>
    <row r="721" spans="1:19" x14ac:dyDescent="0.35">
      <c r="A721" s="32"/>
      <c r="B721" s="271" t="s">
        <v>69</v>
      </c>
      <c r="C721" s="272" t="s">
        <v>14</v>
      </c>
      <c r="D721" s="272" t="s">
        <v>6</v>
      </c>
      <c r="E721" s="272" t="s">
        <v>110</v>
      </c>
      <c r="F721" s="273" t="s">
        <v>8</v>
      </c>
      <c r="G721" s="274" t="s">
        <v>3</v>
      </c>
      <c r="H721" s="274" t="s">
        <v>2</v>
      </c>
      <c r="I721" s="274" t="s">
        <v>100</v>
      </c>
      <c r="J721" s="274" t="s">
        <v>4</v>
      </c>
      <c r="K721" s="275" t="s">
        <v>5</v>
      </c>
      <c r="L721" s="276" t="s">
        <v>115</v>
      </c>
      <c r="M721" s="276" t="s">
        <v>113</v>
      </c>
      <c r="N721" s="276" t="s">
        <v>116</v>
      </c>
      <c r="O721" s="276" t="s">
        <v>124</v>
      </c>
      <c r="P721" s="276"/>
      <c r="Q721" s="276"/>
      <c r="R721" s="276" t="s">
        <v>125</v>
      </c>
      <c r="S721" s="273"/>
    </row>
    <row r="722" spans="1:19" ht="15.5" x14ac:dyDescent="0.35">
      <c r="A722" s="32"/>
      <c r="B722" s="277" t="s">
        <v>111</v>
      </c>
      <c r="C722" s="278">
        <f>60+36+16</f>
        <v>112</v>
      </c>
      <c r="D722" s="279">
        <v>46</v>
      </c>
      <c r="E722" s="279">
        <v>33</v>
      </c>
      <c r="F722" s="278">
        <f>C722+D722+E722</f>
        <v>191</v>
      </c>
      <c r="G722" s="280">
        <v>30</v>
      </c>
      <c r="H722" s="280">
        <v>48</v>
      </c>
      <c r="I722" s="280">
        <v>15</v>
      </c>
      <c r="J722" s="280">
        <v>120</v>
      </c>
      <c r="K722" s="278">
        <f>G722+H722+J722</f>
        <v>198</v>
      </c>
      <c r="L722" s="278"/>
      <c r="M722" s="278"/>
      <c r="N722" s="278"/>
      <c r="O722" s="278"/>
      <c r="P722" s="278"/>
      <c r="Q722" s="278"/>
      <c r="R722" s="278"/>
      <c r="S722" s="280"/>
    </row>
    <row r="723" spans="1:19" ht="15.5" x14ac:dyDescent="0.35">
      <c r="A723" s="32"/>
      <c r="B723" s="277" t="s">
        <v>70</v>
      </c>
      <c r="C723" s="278">
        <v>22</v>
      </c>
      <c r="D723" s="279">
        <v>4</v>
      </c>
      <c r="E723" s="279">
        <v>9.5</v>
      </c>
      <c r="F723" s="278">
        <f>C723+D723+E723</f>
        <v>35.5</v>
      </c>
      <c r="G723" s="280">
        <v>19</v>
      </c>
      <c r="H723" s="280">
        <v>8</v>
      </c>
      <c r="I723" s="280">
        <v>11</v>
      </c>
      <c r="J723" s="280">
        <v>19</v>
      </c>
      <c r="K723" s="278">
        <f>G723+H723+J723</f>
        <v>46</v>
      </c>
      <c r="L723" s="278"/>
      <c r="M723" s="278"/>
      <c r="N723" s="278"/>
      <c r="O723" s="278"/>
      <c r="P723" s="278"/>
      <c r="Q723" s="278"/>
      <c r="R723" s="278"/>
      <c r="S723" s="278">
        <f>K723+F723</f>
        <v>81.5</v>
      </c>
    </row>
    <row r="724" spans="1:19" ht="15.5" x14ac:dyDescent="0.35">
      <c r="A724" s="32"/>
      <c r="B724" s="281" t="s">
        <v>71</v>
      </c>
      <c r="C724" s="282"/>
      <c r="D724" s="280"/>
      <c r="E724" s="280"/>
      <c r="F724" s="278">
        <v>0</v>
      </c>
      <c r="G724" s="280">
        <v>0</v>
      </c>
      <c r="H724" s="280">
        <v>0</v>
      </c>
      <c r="I724" s="280">
        <v>0</v>
      </c>
      <c r="J724" s="280">
        <v>0</v>
      </c>
      <c r="K724" s="278">
        <v>0</v>
      </c>
      <c r="L724" s="278"/>
      <c r="M724" s="278"/>
      <c r="N724" s="278"/>
      <c r="O724" s="278"/>
      <c r="P724" s="278"/>
      <c r="Q724" s="278"/>
      <c r="R724" s="278"/>
      <c r="S724" s="278">
        <v>0</v>
      </c>
    </row>
    <row r="725" spans="1:19" ht="15.5" x14ac:dyDescent="0.35">
      <c r="A725" s="32"/>
      <c r="B725" s="281" t="s">
        <v>72</v>
      </c>
      <c r="C725" s="282">
        <v>24</v>
      </c>
      <c r="D725" s="280">
        <v>0</v>
      </c>
      <c r="E725" s="280">
        <v>0</v>
      </c>
      <c r="F725" s="278">
        <v>0</v>
      </c>
      <c r="G725" s="280">
        <v>0</v>
      </c>
      <c r="H725" s="280">
        <v>0</v>
      </c>
      <c r="I725" s="280">
        <v>0</v>
      </c>
      <c r="J725" s="280">
        <v>0</v>
      </c>
      <c r="K725" s="278">
        <v>0</v>
      </c>
      <c r="L725" s="278"/>
      <c r="M725" s="278"/>
      <c r="N725" s="278"/>
      <c r="O725" s="278"/>
      <c r="P725" s="278"/>
      <c r="Q725" s="278"/>
      <c r="R725" s="278">
        <v>0</v>
      </c>
      <c r="S725" s="278">
        <f t="shared" ref="S725:S731" si="75">R725+O725+N725+M725+L725+K725+J725+I725+H725+G725+F725+E725+D725+C725</f>
        <v>24</v>
      </c>
    </row>
    <row r="726" spans="1:19" x14ac:dyDescent="0.35">
      <c r="A726" s="32"/>
      <c r="B726" s="283" t="s">
        <v>73</v>
      </c>
      <c r="C726" s="280">
        <v>0</v>
      </c>
      <c r="D726" s="280">
        <v>0</v>
      </c>
      <c r="E726" s="280"/>
      <c r="F726" s="278">
        <v>0</v>
      </c>
      <c r="G726" s="280">
        <v>0</v>
      </c>
      <c r="H726" s="280">
        <v>17</v>
      </c>
      <c r="I726" s="280">
        <v>0</v>
      </c>
      <c r="J726" s="280">
        <v>5</v>
      </c>
      <c r="K726" s="278">
        <v>0</v>
      </c>
      <c r="L726" s="278"/>
      <c r="M726" s="278"/>
      <c r="N726" s="278"/>
      <c r="O726" s="278"/>
      <c r="P726" s="278"/>
      <c r="Q726" s="278"/>
      <c r="R726" s="278"/>
      <c r="S726" s="278">
        <f t="shared" si="75"/>
        <v>22</v>
      </c>
    </row>
    <row r="727" spans="1:19" x14ac:dyDescent="0.35">
      <c r="A727" s="32"/>
      <c r="B727" s="283" t="s">
        <v>74</v>
      </c>
      <c r="C727" s="280"/>
      <c r="D727" s="280"/>
      <c r="E727" s="280">
        <v>0</v>
      </c>
      <c r="F727" s="278">
        <f>C727+D727+E727</f>
        <v>0</v>
      </c>
      <c r="G727" s="280">
        <v>0</v>
      </c>
      <c r="H727" s="280">
        <v>0</v>
      </c>
      <c r="I727" s="280">
        <v>0</v>
      </c>
      <c r="J727" s="280">
        <v>0</v>
      </c>
      <c r="K727" s="278">
        <v>0</v>
      </c>
      <c r="L727" s="278"/>
      <c r="M727" s="278"/>
      <c r="N727" s="278"/>
      <c r="O727" s="278"/>
      <c r="P727" s="278"/>
      <c r="Q727" s="278"/>
      <c r="R727" s="278"/>
      <c r="S727" s="278">
        <f t="shared" si="75"/>
        <v>0</v>
      </c>
    </row>
    <row r="728" spans="1:19" x14ac:dyDescent="0.35">
      <c r="A728" s="32"/>
      <c r="B728" s="283" t="s">
        <v>75</v>
      </c>
      <c r="C728" s="280">
        <v>4</v>
      </c>
      <c r="D728" s="280">
        <v>0</v>
      </c>
      <c r="E728" s="280">
        <v>0</v>
      </c>
      <c r="F728" s="278">
        <v>0</v>
      </c>
      <c r="G728" s="280">
        <v>0</v>
      </c>
      <c r="H728" s="280">
        <v>0</v>
      </c>
      <c r="I728" s="280">
        <v>0</v>
      </c>
      <c r="J728" s="280">
        <v>0</v>
      </c>
      <c r="K728" s="278">
        <v>0</v>
      </c>
      <c r="L728" s="278"/>
      <c r="M728" s="278"/>
      <c r="N728" s="278"/>
      <c r="O728" s="278"/>
      <c r="P728" s="278"/>
      <c r="Q728" s="278"/>
      <c r="R728" s="278">
        <v>0</v>
      </c>
      <c r="S728" s="278">
        <f t="shared" si="75"/>
        <v>4</v>
      </c>
    </row>
    <row r="729" spans="1:19" x14ac:dyDescent="0.35">
      <c r="A729" s="32"/>
      <c r="B729" s="283" t="s">
        <v>79</v>
      </c>
      <c r="C729" s="280">
        <v>11</v>
      </c>
      <c r="D729" s="280">
        <v>0</v>
      </c>
      <c r="E729" s="280">
        <v>0</v>
      </c>
      <c r="F729" s="278">
        <f>C729+D729+E729</f>
        <v>11</v>
      </c>
      <c r="G729" s="280">
        <v>0</v>
      </c>
      <c r="H729" s="280">
        <v>0</v>
      </c>
      <c r="I729" s="280">
        <v>0</v>
      </c>
      <c r="J729" s="280">
        <v>0</v>
      </c>
      <c r="K729" s="280">
        <v>0</v>
      </c>
      <c r="L729" s="278"/>
      <c r="M729" s="278"/>
      <c r="N729" s="278"/>
      <c r="O729" s="278"/>
      <c r="P729" s="278"/>
      <c r="Q729" s="278"/>
      <c r="R729" s="278"/>
      <c r="S729" s="278">
        <f t="shared" si="75"/>
        <v>22</v>
      </c>
    </row>
    <row r="730" spans="1:19" x14ac:dyDescent="0.35">
      <c r="A730" s="32"/>
      <c r="B730" s="283" t="s">
        <v>76</v>
      </c>
      <c r="C730" s="280">
        <v>0</v>
      </c>
      <c r="D730" s="284"/>
      <c r="E730" s="284"/>
      <c r="F730" s="278">
        <f>C730+D730+E730</f>
        <v>0</v>
      </c>
      <c r="G730" s="280">
        <v>0</v>
      </c>
      <c r="H730" s="280">
        <v>0</v>
      </c>
      <c r="I730" s="280">
        <v>0</v>
      </c>
      <c r="J730" s="280">
        <v>0</v>
      </c>
      <c r="K730" s="278">
        <f>G730+H730+J730</f>
        <v>0</v>
      </c>
      <c r="L730" s="278"/>
      <c r="M730" s="278"/>
      <c r="N730" s="278"/>
      <c r="O730" s="278"/>
      <c r="P730" s="278"/>
      <c r="Q730" s="278"/>
      <c r="R730" s="278">
        <v>0</v>
      </c>
      <c r="S730" s="278">
        <f t="shared" si="75"/>
        <v>0</v>
      </c>
    </row>
    <row r="731" spans="1:19" x14ac:dyDescent="0.35">
      <c r="A731" s="32"/>
      <c r="B731" s="283" t="s">
        <v>77</v>
      </c>
      <c r="C731" s="278">
        <f>SUM(C724:C730)</f>
        <v>39</v>
      </c>
      <c r="D731" s="278">
        <f>D730+D729+D728+D727+D726+D725+D724</f>
        <v>0</v>
      </c>
      <c r="E731" s="278">
        <v>0</v>
      </c>
      <c r="F731" s="278">
        <v>0</v>
      </c>
      <c r="G731" s="278">
        <f>G730+G729+G728+G727+G726+G725+G724</f>
        <v>0</v>
      </c>
      <c r="H731" s="280">
        <f>H730+H729+H728+H727+H726+H725+H724</f>
        <v>17</v>
      </c>
      <c r="I731" s="278">
        <f>SUM(I724:I730)</f>
        <v>0</v>
      </c>
      <c r="J731" s="280">
        <f>J730+J729+J728+J727+J726+J725+J724</f>
        <v>5</v>
      </c>
      <c r="K731" s="278">
        <v>0</v>
      </c>
      <c r="L731" s="278"/>
      <c r="M731" s="278"/>
      <c r="N731" s="278"/>
      <c r="O731" s="278"/>
      <c r="P731" s="278"/>
      <c r="Q731" s="278"/>
      <c r="R731" s="278">
        <f>R730+R729+R728+R727+R726+R725+R724</f>
        <v>0</v>
      </c>
      <c r="S731" s="278">
        <f t="shared" si="75"/>
        <v>61</v>
      </c>
    </row>
    <row r="732" spans="1:19" x14ac:dyDescent="0.35">
      <c r="A732" s="32"/>
      <c r="B732" s="277" t="s">
        <v>78</v>
      </c>
      <c r="C732" s="278">
        <f>((C723*7)-C731)*C722</f>
        <v>12880</v>
      </c>
      <c r="D732" s="278">
        <f>((D723*7)-D731)*D722</f>
        <v>1288</v>
      </c>
      <c r="E732" s="278">
        <f>((E723*7)-E731)*E722</f>
        <v>2194.5</v>
      </c>
      <c r="F732" s="278">
        <f>C732+D732+E732</f>
        <v>16362.5</v>
      </c>
      <c r="G732" s="278">
        <f>((G723*7)-G731)*G722</f>
        <v>3990</v>
      </c>
      <c r="H732" s="285">
        <f>((H723*7)-H731)*H722</f>
        <v>1872</v>
      </c>
      <c r="I732" s="285">
        <f>((I723*7)-I731)*I722</f>
        <v>1155</v>
      </c>
      <c r="J732" s="278">
        <f>((J723*7)-J731)*J722</f>
        <v>15360</v>
      </c>
      <c r="K732" s="285">
        <f>SUM(G732:J732)</f>
        <v>22377</v>
      </c>
      <c r="L732" s="285">
        <v>37</v>
      </c>
      <c r="M732" s="285">
        <v>0</v>
      </c>
      <c r="N732" s="285">
        <v>30</v>
      </c>
      <c r="O732" s="285">
        <v>39</v>
      </c>
      <c r="P732" s="285"/>
      <c r="Q732" s="285"/>
      <c r="R732" s="285">
        <v>2897</v>
      </c>
      <c r="S732" s="286">
        <f>K732+F732+M732+L732+N732+R732+O732</f>
        <v>41742.5</v>
      </c>
    </row>
    <row r="734" spans="1:19" x14ac:dyDescent="0.35">
      <c r="A734" s="32" t="s">
        <v>378</v>
      </c>
      <c r="B734" s="32"/>
      <c r="C734" s="32"/>
      <c r="D734" s="32"/>
      <c r="F734" s="32"/>
      <c r="G734" s="32"/>
      <c r="H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</row>
    <row r="735" spans="1:19" x14ac:dyDescent="0.35">
      <c r="A735" s="32"/>
      <c r="B735" s="266" t="s">
        <v>68</v>
      </c>
      <c r="C735" s="267">
        <f>C737*C738*7</f>
        <v>17248</v>
      </c>
      <c r="D735" s="268">
        <f>D737*D738*7</f>
        <v>1288</v>
      </c>
      <c r="E735" s="268">
        <f>E737*E738*7</f>
        <v>2194.5</v>
      </c>
      <c r="F735" s="268">
        <f>C735+D735</f>
        <v>18536</v>
      </c>
      <c r="G735" s="269">
        <f>G737*G738*7</f>
        <v>3990</v>
      </c>
      <c r="H735" s="270">
        <f>H737*H738*7</f>
        <v>2688</v>
      </c>
      <c r="I735" s="270">
        <f>I737*I738*7</f>
        <v>1155</v>
      </c>
      <c r="J735" s="270">
        <f>J737*J738*7</f>
        <v>15960</v>
      </c>
      <c r="K735" s="270">
        <f>G735+H735+J735</f>
        <v>22638</v>
      </c>
      <c r="L735" s="270"/>
      <c r="M735" s="270"/>
      <c r="N735" s="270"/>
      <c r="O735" s="270"/>
      <c r="P735" s="270"/>
      <c r="Q735" s="270"/>
      <c r="R735" s="270"/>
      <c r="S735" s="270">
        <f>K735+F735</f>
        <v>41174</v>
      </c>
    </row>
    <row r="736" spans="1:19" x14ac:dyDescent="0.35">
      <c r="A736" s="32"/>
      <c r="B736" s="271" t="s">
        <v>69</v>
      </c>
      <c r="C736" s="272" t="s">
        <v>14</v>
      </c>
      <c r="D736" s="272" t="s">
        <v>6</v>
      </c>
      <c r="E736" s="272" t="s">
        <v>110</v>
      </c>
      <c r="F736" s="273" t="s">
        <v>8</v>
      </c>
      <c r="G736" s="274" t="s">
        <v>3</v>
      </c>
      <c r="H736" s="274" t="s">
        <v>2</v>
      </c>
      <c r="I736" s="274" t="s">
        <v>100</v>
      </c>
      <c r="J736" s="274" t="s">
        <v>4</v>
      </c>
      <c r="K736" s="275" t="s">
        <v>5</v>
      </c>
      <c r="L736" s="276" t="s">
        <v>115</v>
      </c>
      <c r="M736" s="276" t="s">
        <v>113</v>
      </c>
      <c r="N736" s="276" t="s">
        <v>116</v>
      </c>
      <c r="O736" s="276" t="s">
        <v>124</v>
      </c>
      <c r="P736" s="276"/>
      <c r="Q736" s="276"/>
      <c r="R736" s="276" t="s">
        <v>125</v>
      </c>
      <c r="S736" s="273"/>
    </row>
    <row r="737" spans="1:19" ht="15.5" x14ac:dyDescent="0.35">
      <c r="A737" s="32"/>
      <c r="B737" s="277" t="s">
        <v>111</v>
      </c>
      <c r="C737" s="278">
        <f>60+36+16</f>
        <v>112</v>
      </c>
      <c r="D737" s="279">
        <v>46</v>
      </c>
      <c r="E737" s="279">
        <v>33</v>
      </c>
      <c r="F737" s="278">
        <f>C737+D737+E737</f>
        <v>191</v>
      </c>
      <c r="G737" s="280">
        <v>30</v>
      </c>
      <c r="H737" s="280">
        <v>48</v>
      </c>
      <c r="I737" s="280">
        <v>15</v>
      </c>
      <c r="J737" s="280">
        <v>120</v>
      </c>
      <c r="K737" s="278">
        <f>G737+H737+J737</f>
        <v>198</v>
      </c>
      <c r="L737" s="278"/>
      <c r="M737" s="278"/>
      <c r="N737" s="278"/>
      <c r="O737" s="278"/>
      <c r="P737" s="278"/>
      <c r="Q737" s="278"/>
      <c r="R737" s="278"/>
      <c r="S737" s="280"/>
    </row>
    <row r="738" spans="1:19" ht="15.5" x14ac:dyDescent="0.35">
      <c r="A738" s="32"/>
      <c r="B738" s="277" t="s">
        <v>70</v>
      </c>
      <c r="C738" s="278">
        <v>22</v>
      </c>
      <c r="D738" s="279">
        <v>4</v>
      </c>
      <c r="E738" s="279">
        <v>9.5</v>
      </c>
      <c r="F738" s="278">
        <f>C738+D738+E738</f>
        <v>35.5</v>
      </c>
      <c r="G738" s="280">
        <v>19</v>
      </c>
      <c r="H738" s="280">
        <v>8</v>
      </c>
      <c r="I738" s="280">
        <v>11</v>
      </c>
      <c r="J738" s="280">
        <v>19</v>
      </c>
      <c r="K738" s="278">
        <f>G738+H738+J738</f>
        <v>46</v>
      </c>
      <c r="L738" s="278"/>
      <c r="M738" s="278"/>
      <c r="N738" s="278"/>
      <c r="O738" s="278"/>
      <c r="P738" s="278"/>
      <c r="Q738" s="278"/>
      <c r="R738" s="278"/>
      <c r="S738" s="278">
        <f>K738+F738</f>
        <v>81.5</v>
      </c>
    </row>
    <row r="739" spans="1:19" ht="15.5" x14ac:dyDescent="0.35">
      <c r="A739" s="32"/>
      <c r="B739" s="281" t="s">
        <v>71</v>
      </c>
      <c r="C739" s="282"/>
      <c r="D739" s="280"/>
      <c r="E739" s="280"/>
      <c r="F739" s="278">
        <v>0</v>
      </c>
      <c r="G739" s="280">
        <v>0</v>
      </c>
      <c r="H739" s="280">
        <v>0</v>
      </c>
      <c r="I739" s="280">
        <v>0</v>
      </c>
      <c r="J739" s="280">
        <v>0</v>
      </c>
      <c r="K739" s="278">
        <v>0</v>
      </c>
      <c r="L739" s="278"/>
      <c r="M739" s="278"/>
      <c r="N739" s="278"/>
      <c r="O739" s="278"/>
      <c r="P739" s="278"/>
      <c r="Q739" s="278"/>
      <c r="R739" s="278"/>
      <c r="S739" s="278">
        <v>0</v>
      </c>
    </row>
    <row r="740" spans="1:19" ht="15.5" x14ac:dyDescent="0.35">
      <c r="A740" s="32"/>
      <c r="B740" s="281" t="s">
        <v>72</v>
      </c>
      <c r="C740" s="282">
        <v>0</v>
      </c>
      <c r="D740" s="280">
        <v>0</v>
      </c>
      <c r="E740" s="280">
        <v>0</v>
      </c>
      <c r="F740" s="278">
        <v>0</v>
      </c>
      <c r="G740" s="280">
        <v>3</v>
      </c>
      <c r="H740" s="280">
        <v>0</v>
      </c>
      <c r="I740" s="280">
        <v>0</v>
      </c>
      <c r="J740" s="280">
        <v>0</v>
      </c>
      <c r="K740" s="278">
        <v>0</v>
      </c>
      <c r="L740" s="278"/>
      <c r="M740" s="278"/>
      <c r="N740" s="278"/>
      <c r="O740" s="278"/>
      <c r="P740" s="278"/>
      <c r="Q740" s="278"/>
      <c r="R740" s="278">
        <v>0</v>
      </c>
      <c r="S740" s="278">
        <f t="shared" ref="S740:S746" si="76">R740+O740+N740+M740+L740+K740+J740+I740+H740+G740+F740+E740+D740+C740</f>
        <v>3</v>
      </c>
    </row>
    <row r="741" spans="1:19" x14ac:dyDescent="0.35">
      <c r="A741" s="32"/>
      <c r="B741" s="283" t="s">
        <v>73</v>
      </c>
      <c r="C741" s="280">
        <v>0</v>
      </c>
      <c r="D741" s="280">
        <v>0</v>
      </c>
      <c r="E741" s="280"/>
      <c r="F741" s="278">
        <v>0</v>
      </c>
      <c r="G741" s="280">
        <v>0</v>
      </c>
      <c r="H741" s="280">
        <v>0</v>
      </c>
      <c r="I741" s="280">
        <v>0</v>
      </c>
      <c r="J741" s="280">
        <v>4</v>
      </c>
      <c r="K741" s="278">
        <v>0</v>
      </c>
      <c r="L741" s="278"/>
      <c r="M741" s="278"/>
      <c r="N741" s="278"/>
      <c r="O741" s="278"/>
      <c r="P741" s="278"/>
      <c r="Q741" s="278"/>
      <c r="R741" s="278"/>
      <c r="S741" s="278">
        <f t="shared" si="76"/>
        <v>4</v>
      </c>
    </row>
    <row r="742" spans="1:19" x14ac:dyDescent="0.35">
      <c r="A742" s="32"/>
      <c r="B742" s="283" t="s">
        <v>74</v>
      </c>
      <c r="C742" s="280"/>
      <c r="D742" s="280"/>
      <c r="E742" s="280">
        <v>15</v>
      </c>
      <c r="F742" s="278">
        <f>C742+D742+E742</f>
        <v>15</v>
      </c>
      <c r="G742" s="280">
        <v>0</v>
      </c>
      <c r="H742" s="280">
        <v>0</v>
      </c>
      <c r="I742" s="280">
        <v>0</v>
      </c>
      <c r="J742" s="280">
        <v>0</v>
      </c>
      <c r="K742" s="278">
        <v>0</v>
      </c>
      <c r="L742" s="278"/>
      <c r="M742" s="278"/>
      <c r="N742" s="278"/>
      <c r="O742" s="278"/>
      <c r="P742" s="278"/>
      <c r="Q742" s="278"/>
      <c r="R742" s="278"/>
      <c r="S742" s="278">
        <f t="shared" si="76"/>
        <v>30</v>
      </c>
    </row>
    <row r="743" spans="1:19" x14ac:dyDescent="0.35">
      <c r="A743" s="32"/>
      <c r="B743" s="283" t="s">
        <v>75</v>
      </c>
      <c r="C743" s="280">
        <v>0</v>
      </c>
      <c r="D743" s="280">
        <v>0</v>
      </c>
      <c r="E743" s="280">
        <v>0</v>
      </c>
      <c r="F743" s="278">
        <v>0</v>
      </c>
      <c r="G743" s="280">
        <v>4</v>
      </c>
      <c r="H743" s="280">
        <v>0</v>
      </c>
      <c r="I743" s="280">
        <v>0</v>
      </c>
      <c r="J743" s="280">
        <v>0</v>
      </c>
      <c r="K743" s="278">
        <v>0</v>
      </c>
      <c r="L743" s="278"/>
      <c r="M743" s="278"/>
      <c r="N743" s="278"/>
      <c r="O743" s="278"/>
      <c r="P743" s="278"/>
      <c r="Q743" s="278"/>
      <c r="R743" s="278">
        <v>0</v>
      </c>
      <c r="S743" s="278">
        <f t="shared" si="76"/>
        <v>4</v>
      </c>
    </row>
    <row r="744" spans="1:19" x14ac:dyDescent="0.35">
      <c r="A744" s="32"/>
      <c r="B744" s="283" t="s">
        <v>79</v>
      </c>
      <c r="C744" s="280">
        <v>0</v>
      </c>
      <c r="D744" s="280">
        <v>0</v>
      </c>
      <c r="E744" s="280">
        <v>0</v>
      </c>
      <c r="F744" s="278">
        <v>0</v>
      </c>
      <c r="G744" s="280">
        <v>0</v>
      </c>
      <c r="H744" s="280">
        <v>0</v>
      </c>
      <c r="I744" s="280">
        <v>0</v>
      </c>
      <c r="J744" s="280">
        <v>0</v>
      </c>
      <c r="K744" s="280">
        <v>0</v>
      </c>
      <c r="L744" s="278"/>
      <c r="M744" s="278"/>
      <c r="N744" s="278"/>
      <c r="O744" s="278"/>
      <c r="P744" s="278"/>
      <c r="Q744" s="278"/>
      <c r="R744" s="278"/>
      <c r="S744" s="278">
        <f t="shared" si="76"/>
        <v>0</v>
      </c>
    </row>
    <row r="745" spans="1:19" x14ac:dyDescent="0.35">
      <c r="A745" s="32"/>
      <c r="B745" s="283" t="s">
        <v>76</v>
      </c>
      <c r="C745" s="280">
        <v>0</v>
      </c>
      <c r="D745" s="284"/>
      <c r="E745" s="284"/>
      <c r="F745" s="278">
        <f>C745+D745+E745</f>
        <v>0</v>
      </c>
      <c r="G745" s="280">
        <v>0</v>
      </c>
      <c r="H745" s="280">
        <v>0</v>
      </c>
      <c r="I745" s="280">
        <v>0</v>
      </c>
      <c r="J745" s="280">
        <v>0</v>
      </c>
      <c r="K745" s="278">
        <f>G745+H745+J745</f>
        <v>0</v>
      </c>
      <c r="L745" s="278"/>
      <c r="M745" s="278"/>
      <c r="N745" s="278"/>
      <c r="O745" s="278"/>
      <c r="P745" s="278"/>
      <c r="Q745" s="278"/>
      <c r="R745" s="278">
        <v>0</v>
      </c>
      <c r="S745" s="278">
        <f t="shared" si="76"/>
        <v>0</v>
      </c>
    </row>
    <row r="746" spans="1:19" x14ac:dyDescent="0.35">
      <c r="A746" s="32"/>
      <c r="B746" s="283" t="s">
        <v>77</v>
      </c>
      <c r="C746" s="278">
        <f>SUM(C739:C745)</f>
        <v>0</v>
      </c>
      <c r="D746" s="278">
        <f>D745+D744+D743+D742+D741+D740+D739</f>
        <v>0</v>
      </c>
      <c r="E746" s="278">
        <f>E745+E744+E743+E742+E741+E740+E739</f>
        <v>15</v>
      </c>
      <c r="F746" s="278">
        <v>0</v>
      </c>
      <c r="G746" s="278">
        <f>G745+G744+G743+G742+G741+G740+G739</f>
        <v>7</v>
      </c>
      <c r="H746" s="280">
        <f>H745+H744+H743+H742+H741+H740+H739</f>
        <v>0</v>
      </c>
      <c r="I746" s="278">
        <f>SUM(I739:I745)</f>
        <v>0</v>
      </c>
      <c r="J746" s="280">
        <f>J745+J744+J743+J742+J741+J740+J739</f>
        <v>4</v>
      </c>
      <c r="K746" s="278">
        <v>0</v>
      </c>
      <c r="L746" s="278"/>
      <c r="M746" s="278"/>
      <c r="N746" s="278"/>
      <c r="O746" s="278"/>
      <c r="P746" s="278"/>
      <c r="Q746" s="278"/>
      <c r="R746" s="278">
        <f>R745+R744+R743+R742+R741+R740+R739</f>
        <v>0</v>
      </c>
      <c r="S746" s="278">
        <f t="shared" si="76"/>
        <v>26</v>
      </c>
    </row>
    <row r="747" spans="1:19" x14ac:dyDescent="0.35">
      <c r="A747" s="32"/>
      <c r="B747" s="277" t="s">
        <v>78</v>
      </c>
      <c r="C747" s="278">
        <f>((C738*7)-C746)*C737</f>
        <v>17248</v>
      </c>
      <c r="D747" s="278">
        <f>((D738*7)-D746)*D737</f>
        <v>1288</v>
      </c>
      <c r="E747" s="278">
        <f>((E738*7)-E746)*E737</f>
        <v>1699.5</v>
      </c>
      <c r="F747" s="278">
        <f>C747+D747+E747</f>
        <v>20235.5</v>
      </c>
      <c r="G747" s="278">
        <f>((G738*7)-G746)*G737</f>
        <v>3780</v>
      </c>
      <c r="H747" s="285">
        <f>((H738*7)-H746)*H737</f>
        <v>2688</v>
      </c>
      <c r="I747" s="285">
        <f>((I738*7)-I746)*I737</f>
        <v>1155</v>
      </c>
      <c r="J747" s="278">
        <f>((J738*7)-J746)*J737</f>
        <v>15480</v>
      </c>
      <c r="K747" s="285">
        <f>SUM(G747:J747)</f>
        <v>23103</v>
      </c>
      <c r="L747" s="285">
        <v>37</v>
      </c>
      <c r="M747" s="285">
        <v>0</v>
      </c>
      <c r="N747" s="285">
        <v>30</v>
      </c>
      <c r="O747" s="285">
        <v>39</v>
      </c>
      <c r="P747" s="285"/>
      <c r="Q747" s="285"/>
      <c r="R747" s="285">
        <v>2897</v>
      </c>
      <c r="S747" s="286">
        <f>K747+F747+M747+L747+N747+R747+O747</f>
        <v>46341.5</v>
      </c>
    </row>
    <row r="749" spans="1:19" x14ac:dyDescent="0.35">
      <c r="A749" s="32" t="s">
        <v>442</v>
      </c>
      <c r="B749" s="32"/>
      <c r="C749" s="32"/>
      <c r="D749" s="32"/>
      <c r="F749" s="32"/>
      <c r="G749" s="32"/>
      <c r="H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</row>
    <row r="750" spans="1:19" x14ac:dyDescent="0.35">
      <c r="A750" s="32"/>
      <c r="B750" s="266" t="s">
        <v>68</v>
      </c>
      <c r="C750" s="267">
        <f>C752*C753*7</f>
        <v>17248</v>
      </c>
      <c r="D750" s="268">
        <f>D752*D753*7</f>
        <v>1288</v>
      </c>
      <c r="E750" s="268">
        <f>E752*E753*7</f>
        <v>2194.5</v>
      </c>
      <c r="F750" s="268">
        <f>C750+D750</f>
        <v>18536</v>
      </c>
      <c r="G750" s="269">
        <f>G752*G753*7</f>
        <v>3990</v>
      </c>
      <c r="H750" s="270">
        <f>H752*H753*7</f>
        <v>2688</v>
      </c>
      <c r="I750" s="270">
        <f>I752*I753*7</f>
        <v>1155</v>
      </c>
      <c r="J750" s="270">
        <f>J752*J753*7</f>
        <v>15960</v>
      </c>
      <c r="K750" s="270">
        <f>G750+H750+J750</f>
        <v>22638</v>
      </c>
      <c r="L750" s="270"/>
      <c r="M750" s="270"/>
      <c r="N750" s="270"/>
      <c r="O750" s="270"/>
      <c r="P750" s="270"/>
      <c r="Q750" s="270"/>
      <c r="R750" s="270"/>
      <c r="S750" s="270">
        <f>K750+F750</f>
        <v>41174</v>
      </c>
    </row>
    <row r="751" spans="1:19" x14ac:dyDescent="0.35">
      <c r="A751" s="32"/>
      <c r="B751" s="271" t="s">
        <v>69</v>
      </c>
      <c r="C751" s="272" t="s">
        <v>14</v>
      </c>
      <c r="D751" s="272" t="s">
        <v>6</v>
      </c>
      <c r="E751" s="272" t="s">
        <v>110</v>
      </c>
      <c r="F751" s="273" t="s">
        <v>8</v>
      </c>
      <c r="G751" s="274" t="s">
        <v>3</v>
      </c>
      <c r="H751" s="274" t="s">
        <v>2</v>
      </c>
      <c r="I751" s="274" t="s">
        <v>100</v>
      </c>
      <c r="J751" s="274" t="s">
        <v>4</v>
      </c>
      <c r="K751" s="275" t="s">
        <v>5</v>
      </c>
      <c r="L751" s="276" t="s">
        <v>115</v>
      </c>
      <c r="M751" s="276" t="s">
        <v>113</v>
      </c>
      <c r="N751" s="276" t="s">
        <v>116</v>
      </c>
      <c r="O751" s="276" t="s">
        <v>124</v>
      </c>
      <c r="P751" s="276"/>
      <c r="Q751" s="276"/>
      <c r="R751" s="276" t="s">
        <v>125</v>
      </c>
      <c r="S751" s="273"/>
    </row>
    <row r="752" spans="1:19" ht="15.5" x14ac:dyDescent="0.35">
      <c r="A752" s="32"/>
      <c r="B752" s="277" t="s">
        <v>111</v>
      </c>
      <c r="C752" s="278">
        <f>60+36+16</f>
        <v>112</v>
      </c>
      <c r="D752" s="279">
        <v>46</v>
      </c>
      <c r="E752" s="279">
        <v>33</v>
      </c>
      <c r="F752" s="278">
        <f>C752+D752+E752</f>
        <v>191</v>
      </c>
      <c r="G752" s="280">
        <v>30</v>
      </c>
      <c r="H752" s="280">
        <v>48</v>
      </c>
      <c r="I752" s="280">
        <v>15</v>
      </c>
      <c r="J752" s="280">
        <v>120</v>
      </c>
      <c r="K752" s="278">
        <f>G752+H752+J752</f>
        <v>198</v>
      </c>
      <c r="L752" s="278"/>
      <c r="M752" s="278"/>
      <c r="N752" s="278"/>
      <c r="O752" s="278"/>
      <c r="P752" s="278"/>
      <c r="Q752" s="278"/>
      <c r="R752" s="278"/>
      <c r="S752" s="280"/>
    </row>
    <row r="753" spans="1:19" ht="15.5" x14ac:dyDescent="0.35">
      <c r="A753" s="32"/>
      <c r="B753" s="277" t="s">
        <v>70</v>
      </c>
      <c r="C753" s="278">
        <v>22</v>
      </c>
      <c r="D753" s="279">
        <v>4</v>
      </c>
      <c r="E753" s="279">
        <v>9.5</v>
      </c>
      <c r="F753" s="278">
        <f>C753+D753+E753</f>
        <v>35.5</v>
      </c>
      <c r="G753" s="280">
        <v>19</v>
      </c>
      <c r="H753" s="280">
        <v>8</v>
      </c>
      <c r="I753" s="280">
        <v>11</v>
      </c>
      <c r="J753" s="280">
        <v>19</v>
      </c>
      <c r="K753" s="278">
        <f>G753+H753+J753</f>
        <v>46</v>
      </c>
      <c r="L753" s="278"/>
      <c r="M753" s="278"/>
      <c r="N753" s="278"/>
      <c r="O753" s="278"/>
      <c r="P753" s="278"/>
      <c r="Q753" s="278"/>
      <c r="R753" s="278"/>
      <c r="S753" s="278">
        <f>K753+F753</f>
        <v>81.5</v>
      </c>
    </row>
    <row r="754" spans="1:19" ht="15.5" x14ac:dyDescent="0.35">
      <c r="A754" s="32"/>
      <c r="B754" s="281" t="s">
        <v>71</v>
      </c>
      <c r="C754" s="282"/>
      <c r="D754" s="280"/>
      <c r="E754" s="280">
        <v>6</v>
      </c>
      <c r="F754" s="278">
        <v>0</v>
      </c>
      <c r="G754" s="280">
        <v>0</v>
      </c>
      <c r="H754" s="280">
        <v>0</v>
      </c>
      <c r="I754" s="280">
        <v>0</v>
      </c>
      <c r="J754" s="280">
        <v>0</v>
      </c>
      <c r="K754" s="278">
        <v>0</v>
      </c>
      <c r="L754" s="278"/>
      <c r="M754" s="278"/>
      <c r="N754" s="278"/>
      <c r="O754" s="278"/>
      <c r="P754" s="278"/>
      <c r="Q754" s="278"/>
      <c r="R754" s="278"/>
      <c r="S754" s="278">
        <v>0</v>
      </c>
    </row>
    <row r="755" spans="1:19" ht="15.5" x14ac:dyDescent="0.35">
      <c r="A755" s="32"/>
      <c r="B755" s="281" t="s">
        <v>72</v>
      </c>
      <c r="C755" s="282">
        <v>0</v>
      </c>
      <c r="D755" s="280">
        <v>8</v>
      </c>
      <c r="E755" s="280">
        <v>0</v>
      </c>
      <c r="F755" s="278">
        <v>0</v>
      </c>
      <c r="G755" s="280">
        <v>3</v>
      </c>
      <c r="H755" s="280">
        <v>0</v>
      </c>
      <c r="I755" s="280">
        <v>0</v>
      </c>
      <c r="J755" s="280">
        <v>0</v>
      </c>
      <c r="K755" s="278">
        <v>0</v>
      </c>
      <c r="L755" s="278"/>
      <c r="M755" s="278"/>
      <c r="N755" s="278"/>
      <c r="O755" s="278"/>
      <c r="P755" s="278"/>
      <c r="Q755" s="278"/>
      <c r="R755" s="278">
        <v>0</v>
      </c>
      <c r="S755" s="278">
        <f t="shared" ref="S755:S761" si="77">R755+O755+N755+M755+L755+K755+J755+I755+H755+G755+F755+E755+D755+C755</f>
        <v>11</v>
      </c>
    </row>
    <row r="756" spans="1:19" x14ac:dyDescent="0.35">
      <c r="A756" s="32"/>
      <c r="B756" s="283" t="s">
        <v>73</v>
      </c>
      <c r="C756" s="280">
        <v>0</v>
      </c>
      <c r="D756" s="280">
        <v>0</v>
      </c>
      <c r="E756" s="280"/>
      <c r="F756" s="278">
        <v>0</v>
      </c>
      <c r="G756" s="280">
        <v>0</v>
      </c>
      <c r="H756" s="280">
        <v>0</v>
      </c>
      <c r="I756" s="280">
        <v>0</v>
      </c>
      <c r="J756" s="280">
        <v>0</v>
      </c>
      <c r="K756" s="278">
        <v>0</v>
      </c>
      <c r="L756" s="278"/>
      <c r="M756" s="278"/>
      <c r="N756" s="278"/>
      <c r="O756" s="278"/>
      <c r="P756" s="278"/>
      <c r="Q756" s="278"/>
      <c r="R756" s="278"/>
      <c r="S756" s="278">
        <f t="shared" si="77"/>
        <v>0</v>
      </c>
    </row>
    <row r="757" spans="1:19" x14ac:dyDescent="0.35">
      <c r="A757" s="32"/>
      <c r="B757" s="283" t="s">
        <v>74</v>
      </c>
      <c r="C757" s="280">
        <v>0</v>
      </c>
      <c r="D757" s="280">
        <v>0</v>
      </c>
      <c r="E757" s="280">
        <v>0</v>
      </c>
      <c r="F757" s="280">
        <v>0</v>
      </c>
      <c r="G757" s="280">
        <v>0</v>
      </c>
      <c r="H757" s="280">
        <v>0</v>
      </c>
      <c r="I757" s="280">
        <v>0</v>
      </c>
      <c r="J757" s="280">
        <v>0</v>
      </c>
      <c r="K757" s="278">
        <v>0</v>
      </c>
      <c r="L757" s="278"/>
      <c r="M757" s="278"/>
      <c r="N757" s="278"/>
      <c r="O757" s="278"/>
      <c r="P757" s="278"/>
      <c r="Q757" s="278"/>
      <c r="R757" s="278"/>
      <c r="S757" s="278">
        <f t="shared" si="77"/>
        <v>0</v>
      </c>
    </row>
    <row r="758" spans="1:19" x14ac:dyDescent="0.35">
      <c r="A758" s="32"/>
      <c r="B758" s="283" t="s">
        <v>75</v>
      </c>
      <c r="C758" s="280">
        <v>16</v>
      </c>
      <c r="D758" s="280">
        <v>0</v>
      </c>
      <c r="E758" s="280">
        <v>0</v>
      </c>
      <c r="F758" s="278">
        <v>0</v>
      </c>
      <c r="G758" s="280">
        <v>0</v>
      </c>
      <c r="H758" s="280">
        <v>0</v>
      </c>
      <c r="I758" s="280">
        <v>0</v>
      </c>
      <c r="J758" s="280">
        <v>0</v>
      </c>
      <c r="K758" s="278">
        <v>0</v>
      </c>
      <c r="L758" s="278"/>
      <c r="M758" s="278"/>
      <c r="N758" s="278"/>
      <c r="O758" s="278"/>
      <c r="P758" s="278"/>
      <c r="Q758" s="278"/>
      <c r="R758" s="278">
        <v>0</v>
      </c>
      <c r="S758" s="278">
        <f t="shared" si="77"/>
        <v>16</v>
      </c>
    </row>
    <row r="759" spans="1:19" x14ac:dyDescent="0.35">
      <c r="A759" s="32"/>
      <c r="B759" s="283" t="s">
        <v>79</v>
      </c>
      <c r="C759" s="280">
        <v>0</v>
      </c>
      <c r="D759" s="280">
        <v>0</v>
      </c>
      <c r="E759" s="280">
        <v>0</v>
      </c>
      <c r="F759" s="278">
        <v>0</v>
      </c>
      <c r="G759" s="280">
        <v>0</v>
      </c>
      <c r="H759" s="280">
        <v>0</v>
      </c>
      <c r="I759" s="280">
        <v>0</v>
      </c>
      <c r="J759" s="280">
        <v>0</v>
      </c>
      <c r="K759" s="280">
        <v>0</v>
      </c>
      <c r="L759" s="278"/>
      <c r="M759" s="278"/>
      <c r="N759" s="278"/>
      <c r="O759" s="278"/>
      <c r="P759" s="278"/>
      <c r="Q759" s="278"/>
      <c r="R759" s="278"/>
      <c r="S759" s="278">
        <f t="shared" si="77"/>
        <v>0</v>
      </c>
    </row>
    <row r="760" spans="1:19" x14ac:dyDescent="0.35">
      <c r="A760" s="32"/>
      <c r="B760" s="283" t="s">
        <v>76</v>
      </c>
      <c r="C760" s="280">
        <v>0</v>
      </c>
      <c r="D760" s="284"/>
      <c r="E760" s="284"/>
      <c r="F760" s="278">
        <f>C760+D760+E760</f>
        <v>0</v>
      </c>
      <c r="G760" s="280">
        <v>0</v>
      </c>
      <c r="H760" s="280">
        <v>0</v>
      </c>
      <c r="I760" s="280">
        <v>7</v>
      </c>
      <c r="J760" s="280">
        <v>0</v>
      </c>
      <c r="K760" s="278">
        <f>G760+H760+J760</f>
        <v>0</v>
      </c>
      <c r="L760" s="278"/>
      <c r="M760" s="278"/>
      <c r="N760" s="278"/>
      <c r="O760" s="278"/>
      <c r="P760" s="278"/>
      <c r="Q760" s="278"/>
      <c r="R760" s="278">
        <v>0</v>
      </c>
      <c r="S760" s="278">
        <f t="shared" si="77"/>
        <v>7</v>
      </c>
    </row>
    <row r="761" spans="1:19" x14ac:dyDescent="0.35">
      <c r="A761" s="32"/>
      <c r="B761" s="283" t="s">
        <v>77</v>
      </c>
      <c r="C761" s="278">
        <f>SUM(C754:C760)</f>
        <v>16</v>
      </c>
      <c r="D761" s="278">
        <f>D760+D759+D758+D757+D756+D755+D754</f>
        <v>8</v>
      </c>
      <c r="E761" s="278">
        <f>E760+E759+E758+E757+E756+E755+E754</f>
        <v>6</v>
      </c>
      <c r="F761" s="278">
        <v>0</v>
      </c>
      <c r="G761" s="278">
        <f>G760+G759+G758+G757+G756+G755+G754</f>
        <v>3</v>
      </c>
      <c r="H761" s="280">
        <f>H760+H759+H758+H757+H756+H755+H754</f>
        <v>0</v>
      </c>
      <c r="I761" s="278">
        <f>SUM(I754:I760)</f>
        <v>7</v>
      </c>
      <c r="J761" s="280">
        <f>J760+J759+J758+J757+J756+J755+J754</f>
        <v>0</v>
      </c>
      <c r="K761" s="278">
        <v>0</v>
      </c>
      <c r="L761" s="278"/>
      <c r="M761" s="278"/>
      <c r="N761" s="278"/>
      <c r="O761" s="278"/>
      <c r="P761" s="278"/>
      <c r="Q761" s="278"/>
      <c r="R761" s="278">
        <f>R760+R759+R758+R757+R756+R755+R754</f>
        <v>0</v>
      </c>
      <c r="S761" s="278">
        <f t="shared" si="77"/>
        <v>40</v>
      </c>
    </row>
    <row r="762" spans="1:19" x14ac:dyDescent="0.35">
      <c r="A762" s="32"/>
      <c r="B762" s="277" t="s">
        <v>78</v>
      </c>
      <c r="C762" s="278">
        <f>((C753*7)-C761)*C752</f>
        <v>15456</v>
      </c>
      <c r="D762" s="278">
        <f>((D753*7)-D761)*D752</f>
        <v>920</v>
      </c>
      <c r="E762" s="278">
        <f>((E753*7)-E761)*E752</f>
        <v>1996.5</v>
      </c>
      <c r="F762" s="278">
        <f>C762+D762+E762</f>
        <v>18372.5</v>
      </c>
      <c r="G762" s="278">
        <f>((G753*7)-G761)*G752</f>
        <v>3900</v>
      </c>
      <c r="H762" s="285">
        <f>((H753*7)-H761)*H752</f>
        <v>2688</v>
      </c>
      <c r="I762" s="285">
        <f>((I753*7)-I761)*I752</f>
        <v>1050</v>
      </c>
      <c r="J762" s="278">
        <f>((J753*7)-J761)*J752</f>
        <v>15960</v>
      </c>
      <c r="K762" s="285">
        <f>SUM(G762:J762)</f>
        <v>23598</v>
      </c>
      <c r="L762" s="285">
        <v>37</v>
      </c>
      <c r="M762" s="285">
        <v>0</v>
      </c>
      <c r="N762" s="285">
        <v>30</v>
      </c>
      <c r="O762" s="285">
        <v>39</v>
      </c>
      <c r="P762" s="285"/>
      <c r="Q762" s="285"/>
      <c r="R762" s="285">
        <v>2897</v>
      </c>
      <c r="S762" s="286">
        <f>K762+F762+M762+L762+N762+R762+O762</f>
        <v>44973.5</v>
      </c>
    </row>
    <row r="764" spans="1:19" x14ac:dyDescent="0.35">
      <c r="A764" s="32" t="s">
        <v>420</v>
      </c>
      <c r="B764" s="32"/>
      <c r="C764" s="32"/>
      <c r="D764" s="32"/>
      <c r="F764" s="32"/>
      <c r="G764" s="32"/>
      <c r="H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</row>
    <row r="765" spans="1:19" x14ac:dyDescent="0.35">
      <c r="A765" s="32"/>
      <c r="B765" s="266" t="s">
        <v>68</v>
      </c>
      <c r="C765" s="267">
        <f>C767*C768*7</f>
        <v>17248</v>
      </c>
      <c r="D765" s="268">
        <f>D767*D768*7</f>
        <v>1288</v>
      </c>
      <c r="E765" s="268">
        <f>E767*E768*7</f>
        <v>2194.5</v>
      </c>
      <c r="F765" s="268">
        <f>C765+D765</f>
        <v>18536</v>
      </c>
      <c r="G765" s="269">
        <f>G767*G768*7</f>
        <v>3990</v>
      </c>
      <c r="H765" s="270">
        <f>H767*H768*7</f>
        <v>2688</v>
      </c>
      <c r="I765" s="270">
        <f>I767*I768*7</f>
        <v>1155</v>
      </c>
      <c r="J765" s="270">
        <f>J767*J768*7</f>
        <v>15960</v>
      </c>
      <c r="K765" s="270">
        <f>G765+H765+J765</f>
        <v>22638</v>
      </c>
      <c r="L765" s="270"/>
      <c r="M765" s="270"/>
      <c r="N765" s="270"/>
      <c r="O765" s="270"/>
      <c r="P765" s="270"/>
      <c r="Q765" s="270"/>
      <c r="R765" s="270"/>
      <c r="S765" s="270">
        <f>K765+F765</f>
        <v>41174</v>
      </c>
    </row>
    <row r="766" spans="1:19" x14ac:dyDescent="0.35">
      <c r="A766" s="32"/>
      <c r="B766" s="271" t="s">
        <v>69</v>
      </c>
      <c r="C766" s="272" t="s">
        <v>14</v>
      </c>
      <c r="D766" s="272" t="s">
        <v>6</v>
      </c>
      <c r="E766" s="272" t="s">
        <v>110</v>
      </c>
      <c r="F766" s="273" t="s">
        <v>8</v>
      </c>
      <c r="G766" s="274" t="s">
        <v>3</v>
      </c>
      <c r="H766" s="274" t="s">
        <v>2</v>
      </c>
      <c r="I766" s="274" t="s">
        <v>100</v>
      </c>
      <c r="J766" s="274" t="s">
        <v>4</v>
      </c>
      <c r="K766" s="275" t="s">
        <v>5</v>
      </c>
      <c r="L766" s="276" t="s">
        <v>115</v>
      </c>
      <c r="M766" s="276" t="s">
        <v>113</v>
      </c>
      <c r="N766" s="276" t="s">
        <v>116</v>
      </c>
      <c r="O766" s="276" t="s">
        <v>124</v>
      </c>
      <c r="P766" s="276"/>
      <c r="Q766" s="276"/>
      <c r="R766" s="276" t="s">
        <v>125</v>
      </c>
      <c r="S766" s="273"/>
    </row>
    <row r="767" spans="1:19" ht="15.5" x14ac:dyDescent="0.35">
      <c r="A767" s="32"/>
      <c r="B767" s="277" t="s">
        <v>111</v>
      </c>
      <c r="C767" s="278">
        <f>60+36+16</f>
        <v>112</v>
      </c>
      <c r="D767" s="279">
        <v>46</v>
      </c>
      <c r="E767" s="279">
        <v>33</v>
      </c>
      <c r="F767" s="278">
        <f>C767+D767+E767</f>
        <v>191</v>
      </c>
      <c r="G767" s="280">
        <v>30</v>
      </c>
      <c r="H767" s="280">
        <v>48</v>
      </c>
      <c r="I767" s="280">
        <v>15</v>
      </c>
      <c r="J767" s="280">
        <v>120</v>
      </c>
      <c r="K767" s="278">
        <f>G767+H767+J767</f>
        <v>198</v>
      </c>
      <c r="L767" s="278"/>
      <c r="M767" s="278"/>
      <c r="N767" s="278"/>
      <c r="O767" s="278"/>
      <c r="P767" s="278"/>
      <c r="Q767" s="278"/>
      <c r="R767" s="278"/>
      <c r="S767" s="280"/>
    </row>
    <row r="768" spans="1:19" ht="15.5" x14ac:dyDescent="0.35">
      <c r="A768" s="32"/>
      <c r="B768" s="277" t="s">
        <v>70</v>
      </c>
      <c r="C768" s="278">
        <v>22</v>
      </c>
      <c r="D768" s="279">
        <v>4</v>
      </c>
      <c r="E768" s="279">
        <v>9.5</v>
      </c>
      <c r="F768" s="278">
        <f>C768+D768+E768</f>
        <v>35.5</v>
      </c>
      <c r="G768" s="280">
        <v>19</v>
      </c>
      <c r="H768" s="280">
        <v>8</v>
      </c>
      <c r="I768" s="280">
        <v>11</v>
      </c>
      <c r="J768" s="280">
        <v>19</v>
      </c>
      <c r="K768" s="278">
        <f>G768+H768+J768</f>
        <v>46</v>
      </c>
      <c r="L768" s="278"/>
      <c r="M768" s="278"/>
      <c r="N768" s="278"/>
      <c r="O768" s="278"/>
      <c r="P768" s="278"/>
      <c r="Q768" s="278"/>
      <c r="R768" s="278"/>
      <c r="S768" s="278">
        <f>K768+F768</f>
        <v>81.5</v>
      </c>
    </row>
    <row r="769" spans="1:19" ht="15.5" x14ac:dyDescent="0.35">
      <c r="A769" s="32"/>
      <c r="B769" s="281" t="s">
        <v>71</v>
      </c>
      <c r="C769" s="282"/>
      <c r="D769" s="280"/>
      <c r="E769" s="280">
        <v>0</v>
      </c>
      <c r="F769" s="278">
        <v>0</v>
      </c>
      <c r="G769" s="280">
        <v>0</v>
      </c>
      <c r="H769" s="280">
        <v>0</v>
      </c>
      <c r="I769" s="280">
        <v>0</v>
      </c>
      <c r="J769" s="280">
        <v>0</v>
      </c>
      <c r="K769" s="278">
        <v>0</v>
      </c>
      <c r="L769" s="278"/>
      <c r="M769" s="278"/>
      <c r="N769" s="278"/>
      <c r="O769" s="278"/>
      <c r="P769" s="278"/>
      <c r="Q769" s="278"/>
      <c r="R769" s="278"/>
      <c r="S769" s="278">
        <v>0</v>
      </c>
    </row>
    <row r="770" spans="1:19" ht="15.5" x14ac:dyDescent="0.35">
      <c r="A770" s="32"/>
      <c r="B770" s="281" t="s">
        <v>72</v>
      </c>
      <c r="C770" s="282">
        <v>0</v>
      </c>
      <c r="D770" s="280">
        <v>0</v>
      </c>
      <c r="E770" s="280">
        <v>0</v>
      </c>
      <c r="F770" s="278">
        <v>0</v>
      </c>
      <c r="G770" s="280">
        <v>0</v>
      </c>
      <c r="H770" s="280">
        <v>0</v>
      </c>
      <c r="I770" s="280">
        <v>0</v>
      </c>
      <c r="J770" s="280">
        <v>0</v>
      </c>
      <c r="K770" s="278">
        <v>0</v>
      </c>
      <c r="L770" s="278"/>
      <c r="M770" s="278"/>
      <c r="N770" s="278"/>
      <c r="O770" s="278"/>
      <c r="P770" s="278"/>
      <c r="Q770" s="278"/>
      <c r="R770" s="278">
        <v>0</v>
      </c>
      <c r="S770" s="278">
        <f t="shared" ref="S770:S776" si="78">R770+O770+N770+M770+L770+K770+J770+I770+H770+G770+F770+E770+D770+C770</f>
        <v>0</v>
      </c>
    </row>
    <row r="771" spans="1:19" x14ac:dyDescent="0.35">
      <c r="A771" s="32"/>
      <c r="B771" s="283" t="s">
        <v>73</v>
      </c>
      <c r="C771" s="280">
        <v>0</v>
      </c>
      <c r="D771" s="280">
        <v>0</v>
      </c>
      <c r="E771" s="280"/>
      <c r="F771" s="278">
        <v>0</v>
      </c>
      <c r="G771" s="280">
        <v>0</v>
      </c>
      <c r="H771" s="280">
        <v>0</v>
      </c>
      <c r="I771" s="280">
        <v>0</v>
      </c>
      <c r="J771" s="280">
        <v>0</v>
      </c>
      <c r="K771" s="278">
        <v>0</v>
      </c>
      <c r="L771" s="278"/>
      <c r="M771" s="278"/>
      <c r="N771" s="278"/>
      <c r="O771" s="278"/>
      <c r="P771" s="278"/>
      <c r="Q771" s="278"/>
      <c r="R771" s="278"/>
      <c r="S771" s="278">
        <f t="shared" si="78"/>
        <v>0</v>
      </c>
    </row>
    <row r="772" spans="1:19" x14ac:dyDescent="0.35">
      <c r="A772" s="32"/>
      <c r="B772" s="283" t="s">
        <v>74</v>
      </c>
      <c r="C772" s="280">
        <v>0</v>
      </c>
      <c r="D772" s="280">
        <v>0</v>
      </c>
      <c r="E772" s="280">
        <v>0</v>
      </c>
      <c r="F772" s="280">
        <v>0</v>
      </c>
      <c r="G772" s="280">
        <v>0</v>
      </c>
      <c r="H772" s="280">
        <v>0</v>
      </c>
      <c r="I772" s="280">
        <v>0</v>
      </c>
      <c r="J772" s="280">
        <v>0</v>
      </c>
      <c r="K772" s="278">
        <v>0</v>
      </c>
      <c r="L772" s="278"/>
      <c r="M772" s="278"/>
      <c r="N772" s="278"/>
      <c r="O772" s="278"/>
      <c r="P772" s="278"/>
      <c r="Q772" s="278"/>
      <c r="R772" s="278"/>
      <c r="S772" s="278">
        <f t="shared" si="78"/>
        <v>0</v>
      </c>
    </row>
    <row r="773" spans="1:19" x14ac:dyDescent="0.35">
      <c r="A773" s="32"/>
      <c r="B773" s="283" t="s">
        <v>75</v>
      </c>
      <c r="C773" s="280">
        <v>0</v>
      </c>
      <c r="D773" s="280">
        <v>0</v>
      </c>
      <c r="E773" s="280">
        <v>0</v>
      </c>
      <c r="F773" s="278">
        <v>0</v>
      </c>
      <c r="G773" s="280">
        <v>6</v>
      </c>
      <c r="H773" s="280">
        <v>0</v>
      </c>
      <c r="I773" s="280">
        <v>9</v>
      </c>
      <c r="J773" s="280">
        <v>0</v>
      </c>
      <c r="K773" s="278">
        <v>0</v>
      </c>
      <c r="L773" s="278"/>
      <c r="M773" s="278"/>
      <c r="N773" s="278"/>
      <c r="O773" s="278"/>
      <c r="P773" s="278"/>
      <c r="Q773" s="278"/>
      <c r="R773" s="278">
        <v>0</v>
      </c>
      <c r="S773" s="278">
        <f t="shared" si="78"/>
        <v>15</v>
      </c>
    </row>
    <row r="774" spans="1:19" x14ac:dyDescent="0.35">
      <c r="A774" s="32"/>
      <c r="B774" s="283" t="s">
        <v>79</v>
      </c>
      <c r="C774" s="280">
        <v>0</v>
      </c>
      <c r="D774" s="280">
        <v>0</v>
      </c>
      <c r="E774" s="280">
        <v>0</v>
      </c>
      <c r="F774" s="278">
        <v>0</v>
      </c>
      <c r="G774" s="280">
        <v>0</v>
      </c>
      <c r="H774" s="280">
        <v>0</v>
      </c>
      <c r="I774" s="280">
        <v>0</v>
      </c>
      <c r="J774" s="280">
        <v>0</v>
      </c>
      <c r="K774" s="280">
        <v>0</v>
      </c>
      <c r="L774" s="278"/>
      <c r="M774" s="278"/>
      <c r="N774" s="278"/>
      <c r="O774" s="278"/>
      <c r="P774" s="278"/>
      <c r="Q774" s="278"/>
      <c r="R774" s="278"/>
      <c r="S774" s="278">
        <f t="shared" si="78"/>
        <v>0</v>
      </c>
    </row>
    <row r="775" spans="1:19" x14ac:dyDescent="0.35">
      <c r="A775" s="32"/>
      <c r="B775" s="283" t="s">
        <v>76</v>
      </c>
      <c r="C775" s="280">
        <v>0</v>
      </c>
      <c r="D775" s="284"/>
      <c r="E775" s="284"/>
      <c r="F775" s="278">
        <f>C775+D775+E775</f>
        <v>0</v>
      </c>
      <c r="G775" s="280">
        <v>0</v>
      </c>
      <c r="H775" s="280">
        <v>0</v>
      </c>
      <c r="I775" s="280">
        <v>0</v>
      </c>
      <c r="J775" s="280">
        <v>0</v>
      </c>
      <c r="K775" s="278">
        <f>G775+H775+J775</f>
        <v>0</v>
      </c>
      <c r="L775" s="278"/>
      <c r="M775" s="278"/>
      <c r="N775" s="278"/>
      <c r="O775" s="278"/>
      <c r="P775" s="278"/>
      <c r="Q775" s="278"/>
      <c r="R775" s="278">
        <v>0</v>
      </c>
      <c r="S775" s="278">
        <f t="shared" si="78"/>
        <v>0</v>
      </c>
    </row>
    <row r="776" spans="1:19" x14ac:dyDescent="0.35">
      <c r="A776" s="32"/>
      <c r="B776" s="283" t="s">
        <v>77</v>
      </c>
      <c r="C776" s="278">
        <f>SUM(C769:C775)</f>
        <v>0</v>
      </c>
      <c r="D776" s="278">
        <f>D775+D774+D773+D772+D771+D770+D769</f>
        <v>0</v>
      </c>
      <c r="E776" s="278">
        <f>E775+E774+E773+E772+E771+E770+E769</f>
        <v>0</v>
      </c>
      <c r="F776" s="278">
        <v>0</v>
      </c>
      <c r="G776" s="278">
        <f>G775+G774+G773+G772+G771+G770+G769</f>
        <v>6</v>
      </c>
      <c r="H776" s="280">
        <f>H775+H774+H773+H772+H771+H770+H769</f>
        <v>0</v>
      </c>
      <c r="I776" s="278">
        <f>I775+I774+I773+I772+I771+I770+I769</f>
        <v>9</v>
      </c>
      <c r="J776" s="280">
        <f>J775+J774+J773+J772+J771+J770+J769</f>
        <v>0</v>
      </c>
      <c r="K776" s="278">
        <v>0</v>
      </c>
      <c r="L776" s="278"/>
      <c r="M776" s="278"/>
      <c r="N776" s="278"/>
      <c r="O776" s="278"/>
      <c r="P776" s="278"/>
      <c r="Q776" s="278"/>
      <c r="R776" s="278">
        <f>R775+R774+R773+R772+R771+R770+R769</f>
        <v>0</v>
      </c>
      <c r="S776" s="278">
        <f t="shared" si="78"/>
        <v>15</v>
      </c>
    </row>
    <row r="777" spans="1:19" x14ac:dyDescent="0.35">
      <c r="A777" s="32"/>
      <c r="B777" s="277" t="s">
        <v>78</v>
      </c>
      <c r="C777" s="278">
        <f>((C768*7)-C776)*C767</f>
        <v>17248</v>
      </c>
      <c r="D777" s="278">
        <f>((D768*7)-D776)*D767</f>
        <v>1288</v>
      </c>
      <c r="E777" s="278">
        <f>((E768*7)-E776)*E767</f>
        <v>2194.5</v>
      </c>
      <c r="F777" s="278">
        <f>C777+D777+E777</f>
        <v>20730.5</v>
      </c>
      <c r="G777" s="278">
        <f>((G768*7)-G776)*G767</f>
        <v>3810</v>
      </c>
      <c r="H777" s="285">
        <f>((H768*7)-H776)*H767</f>
        <v>2688</v>
      </c>
      <c r="I777" s="285">
        <f>((I768*7)-I776)*I767</f>
        <v>1020</v>
      </c>
      <c r="J777" s="278">
        <f>((J768*7)-J776)*J767</f>
        <v>15960</v>
      </c>
      <c r="K777" s="285">
        <f>SUM(G777:J777)</f>
        <v>23478</v>
      </c>
      <c r="L777" s="285">
        <v>37</v>
      </c>
      <c r="M777" s="285">
        <v>0</v>
      </c>
      <c r="N777" s="285">
        <v>30</v>
      </c>
      <c r="O777" s="285">
        <v>39</v>
      </c>
      <c r="P777" s="285"/>
      <c r="Q777" s="285"/>
      <c r="R777" s="285">
        <v>2897</v>
      </c>
      <c r="S777" s="286">
        <f>K777+F777+M777+L777+N777+R777+O777</f>
        <v>47211.5</v>
      </c>
    </row>
    <row r="779" spans="1:19" x14ac:dyDescent="0.35">
      <c r="A779" s="32" t="s">
        <v>455</v>
      </c>
      <c r="B779" s="32"/>
      <c r="C779" s="32"/>
      <c r="D779" s="32"/>
      <c r="F779" s="32"/>
      <c r="G779" s="32"/>
      <c r="H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</row>
    <row r="780" spans="1:19" x14ac:dyDescent="0.35">
      <c r="A780" s="32"/>
      <c r="B780" s="266" t="s">
        <v>68</v>
      </c>
      <c r="C780" s="267">
        <f>C782*C783*7</f>
        <v>17248</v>
      </c>
      <c r="D780" s="268">
        <f>D782*D783*7</f>
        <v>1288</v>
      </c>
      <c r="E780" s="268">
        <f>E782*E783*7</f>
        <v>2194.5</v>
      </c>
      <c r="F780" s="268">
        <f>C780+D780</f>
        <v>18536</v>
      </c>
      <c r="G780" s="269">
        <f>G782*G783*7</f>
        <v>3990</v>
      </c>
      <c r="H780" s="270">
        <f>H782*H783*7</f>
        <v>2688</v>
      </c>
      <c r="I780" s="270">
        <f>I782*I783*7</f>
        <v>1155</v>
      </c>
      <c r="J780" s="270">
        <f>J782*J783*7</f>
        <v>15960</v>
      </c>
      <c r="K780" s="270">
        <f>G780+H780+J780</f>
        <v>22638</v>
      </c>
      <c r="L780" s="270"/>
      <c r="M780" s="270"/>
      <c r="N780" s="270"/>
      <c r="O780" s="270"/>
      <c r="P780" s="270"/>
      <c r="Q780" s="270"/>
      <c r="R780" s="270"/>
      <c r="S780" s="270">
        <f>K780+F780</f>
        <v>41174</v>
      </c>
    </row>
    <row r="781" spans="1:19" x14ac:dyDescent="0.35">
      <c r="A781" s="32"/>
      <c r="B781" s="271" t="s">
        <v>69</v>
      </c>
      <c r="C781" s="272" t="s">
        <v>14</v>
      </c>
      <c r="D781" s="272" t="s">
        <v>6</v>
      </c>
      <c r="E781" s="272" t="s">
        <v>110</v>
      </c>
      <c r="F781" s="273" t="s">
        <v>8</v>
      </c>
      <c r="G781" s="274" t="s">
        <v>3</v>
      </c>
      <c r="H781" s="274" t="s">
        <v>2</v>
      </c>
      <c r="I781" s="274" t="s">
        <v>100</v>
      </c>
      <c r="J781" s="274" t="s">
        <v>4</v>
      </c>
      <c r="K781" s="275" t="s">
        <v>5</v>
      </c>
      <c r="L781" s="276" t="s">
        <v>115</v>
      </c>
      <c r="M781" s="276" t="s">
        <v>113</v>
      </c>
      <c r="N781" s="276" t="s">
        <v>116</v>
      </c>
      <c r="O781" s="276" t="s">
        <v>124</v>
      </c>
      <c r="P781" s="276"/>
      <c r="Q781" s="276"/>
      <c r="R781" s="276" t="s">
        <v>125</v>
      </c>
      <c r="S781" s="273"/>
    </row>
    <row r="782" spans="1:19" ht="15.5" x14ac:dyDescent="0.35">
      <c r="A782" s="32"/>
      <c r="B782" s="277" t="s">
        <v>111</v>
      </c>
      <c r="C782" s="278">
        <f>60+36+16</f>
        <v>112</v>
      </c>
      <c r="D782" s="279">
        <v>46</v>
      </c>
      <c r="E782" s="279">
        <v>33</v>
      </c>
      <c r="F782" s="278">
        <f>C782+D782+E782</f>
        <v>191</v>
      </c>
      <c r="G782" s="280">
        <v>30</v>
      </c>
      <c r="H782" s="280">
        <v>48</v>
      </c>
      <c r="I782" s="280">
        <v>15</v>
      </c>
      <c r="J782" s="280">
        <v>120</v>
      </c>
      <c r="K782" s="278">
        <f>G782+H782+J782</f>
        <v>198</v>
      </c>
      <c r="L782" s="278"/>
      <c r="M782" s="278"/>
      <c r="N782" s="278"/>
      <c r="O782" s="278"/>
      <c r="P782" s="278"/>
      <c r="Q782" s="278"/>
      <c r="R782" s="278"/>
      <c r="S782" s="280"/>
    </row>
    <row r="783" spans="1:19" ht="15.5" x14ac:dyDescent="0.35">
      <c r="A783" s="32"/>
      <c r="B783" s="277" t="s">
        <v>70</v>
      </c>
      <c r="C783" s="278">
        <v>22</v>
      </c>
      <c r="D783" s="279">
        <v>4</v>
      </c>
      <c r="E783" s="279">
        <v>9.5</v>
      </c>
      <c r="F783" s="278">
        <f>C783+D783+E783</f>
        <v>35.5</v>
      </c>
      <c r="G783" s="280">
        <v>19</v>
      </c>
      <c r="H783" s="280">
        <v>8</v>
      </c>
      <c r="I783" s="280">
        <v>11</v>
      </c>
      <c r="J783" s="280">
        <v>19</v>
      </c>
      <c r="K783" s="278">
        <f>G783+H783+J783</f>
        <v>46</v>
      </c>
      <c r="L783" s="278"/>
      <c r="M783" s="278"/>
      <c r="N783" s="278"/>
      <c r="O783" s="278"/>
      <c r="P783" s="278"/>
      <c r="Q783" s="278"/>
      <c r="R783" s="278"/>
      <c r="S783" s="278">
        <f>K783+F783</f>
        <v>81.5</v>
      </c>
    </row>
    <row r="784" spans="1:19" ht="15.5" x14ac:dyDescent="0.35">
      <c r="A784" s="32"/>
      <c r="B784" s="281" t="s">
        <v>71</v>
      </c>
      <c r="C784" s="282"/>
      <c r="D784" s="280"/>
      <c r="E784" s="280">
        <v>0</v>
      </c>
      <c r="F784" s="278">
        <v>0</v>
      </c>
      <c r="G784" s="280">
        <v>0</v>
      </c>
      <c r="H784" s="280">
        <v>0</v>
      </c>
      <c r="I784" s="280">
        <v>0</v>
      </c>
      <c r="J784" s="280">
        <v>0</v>
      </c>
      <c r="K784" s="278">
        <v>0</v>
      </c>
      <c r="L784" s="278"/>
      <c r="M784" s="278"/>
      <c r="N784" s="278"/>
      <c r="O784" s="278"/>
      <c r="P784" s="278"/>
      <c r="Q784" s="278"/>
      <c r="R784" s="278"/>
      <c r="S784" s="278">
        <v>0</v>
      </c>
    </row>
    <row r="785" spans="1:19" ht="15.5" x14ac:dyDescent="0.35">
      <c r="A785" s="32"/>
      <c r="B785" s="281" t="s">
        <v>72</v>
      </c>
      <c r="C785" s="282">
        <v>18</v>
      </c>
      <c r="D785" s="280">
        <v>0</v>
      </c>
      <c r="E785" s="280">
        <v>0</v>
      </c>
      <c r="F785" s="278">
        <v>0</v>
      </c>
      <c r="G785" s="280">
        <v>15</v>
      </c>
      <c r="H785" s="280">
        <v>0</v>
      </c>
      <c r="I785" s="280">
        <v>0</v>
      </c>
      <c r="J785" s="280">
        <v>0</v>
      </c>
      <c r="K785" s="278">
        <v>0</v>
      </c>
      <c r="L785" s="278"/>
      <c r="M785" s="278"/>
      <c r="N785" s="278"/>
      <c r="O785" s="278"/>
      <c r="P785" s="278"/>
      <c r="Q785" s="278"/>
      <c r="R785" s="278">
        <v>0</v>
      </c>
      <c r="S785" s="278">
        <f t="shared" ref="S785:S791" si="79">R785+O785+N785+M785+L785+K785+J785+I785+H785+G785+F785+E785+D785+C785</f>
        <v>33</v>
      </c>
    </row>
    <row r="786" spans="1:19" x14ac:dyDescent="0.35">
      <c r="A786" s="32"/>
      <c r="B786" s="283" t="s">
        <v>73</v>
      </c>
      <c r="C786" s="280">
        <v>0</v>
      </c>
      <c r="D786" s="280">
        <v>0</v>
      </c>
      <c r="E786" s="280"/>
      <c r="F786" s="278">
        <v>0</v>
      </c>
      <c r="G786" s="280">
        <v>0</v>
      </c>
      <c r="H786" s="280">
        <v>0</v>
      </c>
      <c r="I786" s="280">
        <v>0</v>
      </c>
      <c r="J786" s="280">
        <v>0</v>
      </c>
      <c r="K786" s="278">
        <v>0</v>
      </c>
      <c r="L786" s="278"/>
      <c r="M786" s="278"/>
      <c r="N786" s="278"/>
      <c r="O786" s="278"/>
      <c r="P786" s="278"/>
      <c r="Q786" s="278"/>
      <c r="R786" s="278"/>
      <c r="S786" s="278">
        <f t="shared" si="79"/>
        <v>0</v>
      </c>
    </row>
    <row r="787" spans="1:19" x14ac:dyDescent="0.35">
      <c r="A787" s="32"/>
      <c r="B787" s="283" t="s">
        <v>74</v>
      </c>
      <c r="C787" s="280">
        <v>0</v>
      </c>
      <c r="D787" s="280">
        <v>0</v>
      </c>
      <c r="E787" s="280">
        <v>0</v>
      </c>
      <c r="F787" s="280">
        <v>0</v>
      </c>
      <c r="G787" s="280">
        <v>0</v>
      </c>
      <c r="H787" s="280">
        <v>0</v>
      </c>
      <c r="I787" s="280">
        <v>0</v>
      </c>
      <c r="J787" s="280">
        <v>0</v>
      </c>
      <c r="K787" s="278">
        <v>0</v>
      </c>
      <c r="L787" s="278"/>
      <c r="M787" s="278"/>
      <c r="N787" s="278"/>
      <c r="O787" s="278"/>
      <c r="P787" s="278"/>
      <c r="Q787" s="278"/>
      <c r="R787" s="278"/>
      <c r="S787" s="278">
        <f t="shared" si="79"/>
        <v>0</v>
      </c>
    </row>
    <row r="788" spans="1:19" x14ac:dyDescent="0.35">
      <c r="A788" s="32"/>
      <c r="B788" s="283" t="s">
        <v>75</v>
      </c>
      <c r="C788" s="280">
        <v>10</v>
      </c>
      <c r="D788" s="280">
        <v>0</v>
      </c>
      <c r="E788" s="280">
        <v>0</v>
      </c>
      <c r="F788" s="278">
        <v>0</v>
      </c>
      <c r="G788" s="280">
        <v>0</v>
      </c>
      <c r="H788" s="280">
        <v>0</v>
      </c>
      <c r="I788" s="280">
        <v>15</v>
      </c>
      <c r="J788" s="280">
        <v>5</v>
      </c>
      <c r="K788" s="278">
        <v>0</v>
      </c>
      <c r="L788" s="278"/>
      <c r="M788" s="278"/>
      <c r="N788" s="278"/>
      <c r="O788" s="278"/>
      <c r="P788" s="278"/>
      <c r="Q788" s="278"/>
      <c r="R788" s="278">
        <v>5</v>
      </c>
      <c r="S788" s="278">
        <f t="shared" si="79"/>
        <v>35</v>
      </c>
    </row>
    <row r="789" spans="1:19" x14ac:dyDescent="0.35">
      <c r="A789" s="32"/>
      <c r="B789" s="283" t="s">
        <v>79</v>
      </c>
      <c r="C789" s="280">
        <v>0</v>
      </c>
      <c r="D789" s="280">
        <v>0</v>
      </c>
      <c r="E789" s="280">
        <v>0</v>
      </c>
      <c r="F789" s="278">
        <v>0</v>
      </c>
      <c r="G789" s="280">
        <v>0</v>
      </c>
      <c r="H789" s="280">
        <v>0</v>
      </c>
      <c r="I789" s="280">
        <v>0</v>
      </c>
      <c r="J789" s="280">
        <v>0</v>
      </c>
      <c r="K789" s="280">
        <v>0</v>
      </c>
      <c r="L789" s="278"/>
      <c r="M789" s="278"/>
      <c r="N789" s="278"/>
      <c r="O789" s="278"/>
      <c r="P789" s="278"/>
      <c r="Q789" s="278"/>
      <c r="R789" s="278"/>
      <c r="S789" s="278">
        <f t="shared" si="79"/>
        <v>0</v>
      </c>
    </row>
    <row r="790" spans="1:19" x14ac:dyDescent="0.35">
      <c r="A790" s="32"/>
      <c r="B790" s="283" t="s">
        <v>76</v>
      </c>
      <c r="C790" s="280">
        <v>15</v>
      </c>
      <c r="D790" s="284"/>
      <c r="E790" s="284"/>
      <c r="F790" s="278">
        <f>C790+D790+E790</f>
        <v>15</v>
      </c>
      <c r="G790" s="280">
        <v>0</v>
      </c>
      <c r="H790" s="280">
        <v>0</v>
      </c>
      <c r="I790" s="280">
        <v>0</v>
      </c>
      <c r="J790" s="280">
        <v>0</v>
      </c>
      <c r="K790" s="278">
        <f>G790+H790+J790</f>
        <v>0</v>
      </c>
      <c r="L790" s="278"/>
      <c r="M790" s="278"/>
      <c r="N790" s="278"/>
      <c r="O790" s="278"/>
      <c r="P790" s="278"/>
      <c r="Q790" s="278"/>
      <c r="R790" s="278">
        <v>0</v>
      </c>
      <c r="S790" s="278">
        <f t="shared" si="79"/>
        <v>30</v>
      </c>
    </row>
    <row r="791" spans="1:19" x14ac:dyDescent="0.35">
      <c r="A791" s="32"/>
      <c r="B791" s="283" t="s">
        <v>77</v>
      </c>
      <c r="C791" s="278">
        <f>SUM(C784:C790)</f>
        <v>43</v>
      </c>
      <c r="D791" s="278">
        <f>D790+D789+D788+D787+D786+D785+D784</f>
        <v>0</v>
      </c>
      <c r="E791" s="278">
        <f>E790+E789+E788+E787+E786+E785+E784</f>
        <v>0</v>
      </c>
      <c r="F791" s="278">
        <v>0</v>
      </c>
      <c r="G791" s="278">
        <f>G790+G789+G788+G787+G786+G785+G784</f>
        <v>15</v>
      </c>
      <c r="H791" s="280">
        <f>H790+H789+H788+H787+H786+H785+H784</f>
        <v>0</v>
      </c>
      <c r="I791" s="278">
        <f>I790+I789+I788+I787+I786+I785+I784</f>
        <v>15</v>
      </c>
      <c r="J791" s="280">
        <f>J790+J789+J788+J787+J786+J785+J784</f>
        <v>5</v>
      </c>
      <c r="K791" s="278">
        <v>0</v>
      </c>
      <c r="L791" s="278"/>
      <c r="M791" s="278"/>
      <c r="N791" s="278"/>
      <c r="O791" s="278"/>
      <c r="P791" s="278"/>
      <c r="Q791" s="278"/>
      <c r="R791" s="278">
        <f>R790+R789+R788+R787+R786+R785+R784</f>
        <v>5</v>
      </c>
      <c r="S791" s="278">
        <f t="shared" si="79"/>
        <v>83</v>
      </c>
    </row>
    <row r="792" spans="1:19" x14ac:dyDescent="0.35">
      <c r="A792" s="32"/>
      <c r="B792" s="277" t="s">
        <v>78</v>
      </c>
      <c r="C792" s="278">
        <f>((C783*7)-C791)*C782</f>
        <v>12432</v>
      </c>
      <c r="D792" s="278">
        <f>((D783*7)-D791)*D782</f>
        <v>1288</v>
      </c>
      <c r="E792" s="278">
        <f>((E783*7)-E791)*E782</f>
        <v>2194.5</v>
      </c>
      <c r="F792" s="278">
        <f>C792+D792+E792</f>
        <v>15914.5</v>
      </c>
      <c r="G792" s="278">
        <f>((G783*7)-G791)*G782</f>
        <v>3540</v>
      </c>
      <c r="H792" s="285">
        <f>((H783*7)-H791)*H782</f>
        <v>2688</v>
      </c>
      <c r="I792" s="285">
        <f>((I783*7)-I791)*I782</f>
        <v>930</v>
      </c>
      <c r="J792" s="278">
        <f>((J783*7)-J791)*J782</f>
        <v>15360</v>
      </c>
      <c r="K792" s="285">
        <f>SUM(G792:J792)</f>
        <v>22518</v>
      </c>
      <c r="L792" s="285">
        <v>37</v>
      </c>
      <c r="M792" s="285">
        <v>0</v>
      </c>
      <c r="N792" s="285">
        <v>30</v>
      </c>
      <c r="O792" s="285">
        <v>39</v>
      </c>
      <c r="P792" s="285"/>
      <c r="Q792" s="285"/>
      <c r="R792" s="285">
        <v>2897</v>
      </c>
      <c r="S792" s="286">
        <f>K792+F792+M792+L792+N792+R792+O792</f>
        <v>41435.5</v>
      </c>
    </row>
    <row r="794" spans="1:19" x14ac:dyDescent="0.35">
      <c r="A794" s="32" t="s">
        <v>480</v>
      </c>
      <c r="B794" s="32"/>
      <c r="C794" s="32"/>
      <c r="D794" s="32"/>
      <c r="F794" s="32"/>
      <c r="G794" s="32"/>
      <c r="H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</row>
    <row r="795" spans="1:19" x14ac:dyDescent="0.35">
      <c r="A795" s="32"/>
      <c r="B795" s="266" t="s">
        <v>68</v>
      </c>
      <c r="C795" s="267">
        <f>C797*C798*7</f>
        <v>17248</v>
      </c>
      <c r="D795" s="268">
        <f>D797*D798*7</f>
        <v>1288</v>
      </c>
      <c r="E795" s="268">
        <f>E797*E798*7</f>
        <v>2194.5</v>
      </c>
      <c r="F795" s="268">
        <f>C795+D795</f>
        <v>18536</v>
      </c>
      <c r="G795" s="269">
        <f>G797*G798*7</f>
        <v>3990</v>
      </c>
      <c r="H795" s="270">
        <f>H797*H798*7</f>
        <v>2688</v>
      </c>
      <c r="I795" s="270">
        <f>I797*I798*7</f>
        <v>1155</v>
      </c>
      <c r="J795" s="270">
        <f>J797*J798*7</f>
        <v>15960</v>
      </c>
      <c r="K795" s="270">
        <f>G795+H795+J795</f>
        <v>22638</v>
      </c>
      <c r="L795" s="270"/>
      <c r="M795" s="270"/>
      <c r="N795" s="270"/>
      <c r="O795" s="270"/>
      <c r="P795" s="270"/>
      <c r="Q795" s="270"/>
      <c r="R795" s="270"/>
      <c r="S795" s="270">
        <f>K795+F795</f>
        <v>41174</v>
      </c>
    </row>
    <row r="796" spans="1:19" x14ac:dyDescent="0.35">
      <c r="A796" s="32"/>
      <c r="B796" s="271" t="s">
        <v>69</v>
      </c>
      <c r="C796" s="272" t="s">
        <v>14</v>
      </c>
      <c r="D796" s="272" t="s">
        <v>6</v>
      </c>
      <c r="E796" s="272" t="s">
        <v>110</v>
      </c>
      <c r="F796" s="273" t="s">
        <v>8</v>
      </c>
      <c r="G796" s="274" t="s">
        <v>3</v>
      </c>
      <c r="H796" s="274" t="s">
        <v>2</v>
      </c>
      <c r="I796" s="274" t="s">
        <v>100</v>
      </c>
      <c r="J796" s="274" t="s">
        <v>4</v>
      </c>
      <c r="K796" s="275" t="s">
        <v>5</v>
      </c>
      <c r="L796" s="276" t="s">
        <v>115</v>
      </c>
      <c r="M796" s="276" t="s">
        <v>113</v>
      </c>
      <c r="N796" s="276" t="s">
        <v>116</v>
      </c>
      <c r="O796" s="276" t="s">
        <v>124</v>
      </c>
      <c r="P796" s="276"/>
      <c r="Q796" s="276"/>
      <c r="R796" s="276" t="s">
        <v>125</v>
      </c>
      <c r="S796" s="273"/>
    </row>
    <row r="797" spans="1:19" ht="15.5" x14ac:dyDescent="0.35">
      <c r="A797" s="32"/>
      <c r="B797" s="277" t="s">
        <v>111</v>
      </c>
      <c r="C797" s="278">
        <f>60+36+16</f>
        <v>112</v>
      </c>
      <c r="D797" s="279">
        <v>46</v>
      </c>
      <c r="E797" s="279">
        <v>33</v>
      </c>
      <c r="F797" s="278">
        <f>C797+D797+E797</f>
        <v>191</v>
      </c>
      <c r="G797" s="280">
        <v>30</v>
      </c>
      <c r="H797" s="280">
        <v>48</v>
      </c>
      <c r="I797" s="280">
        <v>15</v>
      </c>
      <c r="J797" s="280">
        <v>120</v>
      </c>
      <c r="K797" s="278">
        <f>G797+H797+J797</f>
        <v>198</v>
      </c>
      <c r="L797" s="278"/>
      <c r="M797" s="278"/>
      <c r="N797" s="278"/>
      <c r="O797" s="278"/>
      <c r="P797" s="278"/>
      <c r="Q797" s="278"/>
      <c r="R797" s="278"/>
      <c r="S797" s="280"/>
    </row>
    <row r="798" spans="1:19" ht="15.5" x14ac:dyDescent="0.35">
      <c r="A798" s="32"/>
      <c r="B798" s="277" t="s">
        <v>70</v>
      </c>
      <c r="C798" s="278">
        <v>22</v>
      </c>
      <c r="D798" s="279">
        <v>4</v>
      </c>
      <c r="E798" s="279">
        <v>9.5</v>
      </c>
      <c r="F798" s="278">
        <f>C798+D798+E798</f>
        <v>35.5</v>
      </c>
      <c r="G798" s="280">
        <v>19</v>
      </c>
      <c r="H798" s="280">
        <v>8</v>
      </c>
      <c r="I798" s="280">
        <v>11</v>
      </c>
      <c r="J798" s="280">
        <v>19</v>
      </c>
      <c r="K798" s="278">
        <f>G798+H798+J798</f>
        <v>46</v>
      </c>
      <c r="L798" s="278"/>
      <c r="M798" s="278"/>
      <c r="N798" s="278"/>
      <c r="O798" s="278"/>
      <c r="P798" s="278"/>
      <c r="Q798" s="278"/>
      <c r="R798" s="278"/>
      <c r="S798" s="278">
        <f>K798+F798</f>
        <v>81.5</v>
      </c>
    </row>
    <row r="799" spans="1:19" ht="15.5" x14ac:dyDescent="0.35">
      <c r="A799" s="32"/>
      <c r="B799" s="281" t="s">
        <v>71</v>
      </c>
      <c r="C799" s="282"/>
      <c r="D799" s="280"/>
      <c r="E799" s="280">
        <v>0</v>
      </c>
      <c r="F799" s="278">
        <v>0</v>
      </c>
      <c r="G799" s="280">
        <v>0</v>
      </c>
      <c r="H799" s="280">
        <v>0</v>
      </c>
      <c r="I799" s="280">
        <v>0</v>
      </c>
      <c r="J799" s="280">
        <v>0</v>
      </c>
      <c r="K799" s="278">
        <v>0</v>
      </c>
      <c r="L799" s="278"/>
      <c r="M799" s="278"/>
      <c r="N799" s="278"/>
      <c r="O799" s="278"/>
      <c r="P799" s="278"/>
      <c r="Q799" s="278"/>
      <c r="R799" s="278"/>
      <c r="S799" s="278">
        <v>0</v>
      </c>
    </row>
    <row r="800" spans="1:19" ht="15.5" x14ac:dyDescent="0.35">
      <c r="A800" s="32"/>
      <c r="B800" s="281" t="s">
        <v>72</v>
      </c>
      <c r="C800" s="282">
        <v>0</v>
      </c>
      <c r="D800" s="280">
        <v>0</v>
      </c>
      <c r="E800" s="280">
        <v>0</v>
      </c>
      <c r="F800" s="278">
        <v>0</v>
      </c>
      <c r="G800" s="280">
        <v>0</v>
      </c>
      <c r="H800" s="280">
        <v>0</v>
      </c>
      <c r="I800" s="280">
        <v>0</v>
      </c>
      <c r="J800" s="280">
        <v>0</v>
      </c>
      <c r="K800" s="278">
        <v>0</v>
      </c>
      <c r="L800" s="278"/>
      <c r="M800" s="278"/>
      <c r="N800" s="278"/>
      <c r="O800" s="278"/>
      <c r="P800" s="278"/>
      <c r="Q800" s="278"/>
      <c r="R800" s="278">
        <v>0</v>
      </c>
      <c r="S800" s="278">
        <f t="shared" ref="S800:S806" si="80">R800+O800+N800+M800+L800+K800+J800+I800+H800+G800+F800+E800+D800+C800</f>
        <v>0</v>
      </c>
    </row>
    <row r="801" spans="1:19" x14ac:dyDescent="0.35">
      <c r="A801" s="32"/>
      <c r="B801" s="283" t="s">
        <v>73</v>
      </c>
      <c r="C801" s="280">
        <v>0</v>
      </c>
      <c r="D801" s="280">
        <v>0</v>
      </c>
      <c r="E801" s="280"/>
      <c r="F801" s="278">
        <v>0</v>
      </c>
      <c r="G801" s="280">
        <v>0</v>
      </c>
      <c r="H801" s="280">
        <v>0</v>
      </c>
      <c r="I801" s="280">
        <v>0</v>
      </c>
      <c r="J801" s="280">
        <v>0</v>
      </c>
      <c r="K801" s="278">
        <v>0</v>
      </c>
      <c r="L801" s="278"/>
      <c r="M801" s="278"/>
      <c r="N801" s="278"/>
      <c r="O801" s="278"/>
      <c r="P801" s="278"/>
      <c r="Q801" s="278"/>
      <c r="R801" s="278"/>
      <c r="S801" s="278">
        <f t="shared" si="80"/>
        <v>0</v>
      </c>
    </row>
    <row r="802" spans="1:19" x14ac:dyDescent="0.35">
      <c r="A802" s="32"/>
      <c r="B802" s="283" t="s">
        <v>74</v>
      </c>
      <c r="C802" s="280">
        <v>0</v>
      </c>
      <c r="D802" s="280">
        <v>0</v>
      </c>
      <c r="E802" s="280">
        <v>0</v>
      </c>
      <c r="F802" s="280">
        <v>0</v>
      </c>
      <c r="G802" s="280">
        <v>0</v>
      </c>
      <c r="H802" s="280">
        <v>0</v>
      </c>
      <c r="I802" s="280">
        <v>0</v>
      </c>
      <c r="J802" s="280">
        <v>0</v>
      </c>
      <c r="K802" s="278">
        <v>0</v>
      </c>
      <c r="L802" s="278"/>
      <c r="M802" s="278"/>
      <c r="N802" s="278"/>
      <c r="O802" s="278"/>
      <c r="P802" s="278"/>
      <c r="Q802" s="278"/>
      <c r="R802" s="278"/>
      <c r="S802" s="278">
        <f t="shared" si="80"/>
        <v>0</v>
      </c>
    </row>
    <row r="803" spans="1:19" x14ac:dyDescent="0.35">
      <c r="A803" s="32"/>
      <c r="B803" s="283" t="s">
        <v>75</v>
      </c>
      <c r="C803" s="280">
        <v>0</v>
      </c>
      <c r="D803" s="280">
        <v>0</v>
      </c>
      <c r="E803" s="280">
        <v>0</v>
      </c>
      <c r="F803" s="278">
        <v>0</v>
      </c>
      <c r="G803" s="280">
        <v>0</v>
      </c>
      <c r="H803" s="280">
        <v>0</v>
      </c>
      <c r="I803" s="280">
        <v>0</v>
      </c>
      <c r="J803" s="280">
        <v>0</v>
      </c>
      <c r="K803" s="278">
        <v>0</v>
      </c>
      <c r="L803" s="278"/>
      <c r="M803" s="278"/>
      <c r="N803" s="278"/>
      <c r="O803" s="278"/>
      <c r="P803" s="278"/>
      <c r="Q803" s="278"/>
      <c r="R803" s="278">
        <v>0</v>
      </c>
      <c r="S803" s="278">
        <f t="shared" si="80"/>
        <v>0</v>
      </c>
    </row>
    <row r="804" spans="1:19" x14ac:dyDescent="0.35">
      <c r="A804" s="32"/>
      <c r="B804" s="283" t="s">
        <v>79</v>
      </c>
      <c r="C804" s="280">
        <v>0</v>
      </c>
      <c r="D804" s="280">
        <v>0</v>
      </c>
      <c r="E804" s="280">
        <v>0</v>
      </c>
      <c r="F804" s="278">
        <v>0</v>
      </c>
      <c r="G804" s="280">
        <v>0</v>
      </c>
      <c r="H804" s="280">
        <v>0</v>
      </c>
      <c r="I804" s="280">
        <v>0</v>
      </c>
      <c r="J804" s="280">
        <v>0</v>
      </c>
      <c r="K804" s="280">
        <v>0</v>
      </c>
      <c r="L804" s="278"/>
      <c r="M804" s="278"/>
      <c r="N804" s="278"/>
      <c r="O804" s="278"/>
      <c r="P804" s="278"/>
      <c r="Q804" s="278"/>
      <c r="R804" s="278"/>
      <c r="S804" s="278">
        <f t="shared" si="80"/>
        <v>0</v>
      </c>
    </row>
    <row r="805" spans="1:19" x14ac:dyDescent="0.35">
      <c r="A805" s="32"/>
      <c r="B805" s="283" t="s">
        <v>76</v>
      </c>
      <c r="C805" s="280">
        <v>0</v>
      </c>
      <c r="D805" s="284"/>
      <c r="E805" s="284"/>
      <c r="F805" s="278">
        <f>C805+D805+E805</f>
        <v>0</v>
      </c>
      <c r="G805" s="280">
        <v>0</v>
      </c>
      <c r="H805" s="280">
        <v>0</v>
      </c>
      <c r="I805" s="280">
        <v>0</v>
      </c>
      <c r="J805" s="280">
        <v>0</v>
      </c>
      <c r="K805" s="278">
        <f>G805+H805+J805</f>
        <v>0</v>
      </c>
      <c r="L805" s="278"/>
      <c r="M805" s="278"/>
      <c r="N805" s="278"/>
      <c r="O805" s="278"/>
      <c r="P805" s="278"/>
      <c r="Q805" s="278"/>
      <c r="R805" s="278">
        <v>0</v>
      </c>
      <c r="S805" s="278">
        <f t="shared" si="80"/>
        <v>0</v>
      </c>
    </row>
    <row r="806" spans="1:19" x14ac:dyDescent="0.35">
      <c r="A806" s="32"/>
      <c r="B806" s="283" t="s">
        <v>77</v>
      </c>
      <c r="C806" s="278">
        <f>SUM(C799:C805)</f>
        <v>0</v>
      </c>
      <c r="D806" s="278">
        <f>D805+D804+D803+D802+D801+D800+D799</f>
        <v>0</v>
      </c>
      <c r="E806" s="278">
        <f>E805+E804+E803+E802+E801+E800+E799</f>
        <v>0</v>
      </c>
      <c r="F806" s="278">
        <v>0</v>
      </c>
      <c r="G806" s="278">
        <f>G805+G804+G803+G802+G801+G800+G799</f>
        <v>0</v>
      </c>
      <c r="H806" s="280">
        <f>H805+H804+H803+H802+H801+H800+H799</f>
        <v>0</v>
      </c>
      <c r="I806" s="278">
        <f>I805+I804+I803+I802+I801+I800+I799</f>
        <v>0</v>
      </c>
      <c r="J806" s="280">
        <f>J805+J804+J803+J802+J801+J800+J799</f>
        <v>0</v>
      </c>
      <c r="K806" s="278">
        <v>0</v>
      </c>
      <c r="L806" s="278"/>
      <c r="M806" s="278"/>
      <c r="N806" s="278"/>
      <c r="O806" s="278"/>
      <c r="P806" s="278"/>
      <c r="Q806" s="278"/>
      <c r="R806" s="278">
        <f>R805+R804+R803+R802+R801+R800+R799</f>
        <v>0</v>
      </c>
      <c r="S806" s="278">
        <f t="shared" si="80"/>
        <v>0</v>
      </c>
    </row>
    <row r="807" spans="1:19" x14ac:dyDescent="0.35">
      <c r="A807" s="32"/>
      <c r="B807" s="277" t="s">
        <v>78</v>
      </c>
      <c r="C807" s="278">
        <f>((C798*7)-C806)*C797</f>
        <v>17248</v>
      </c>
      <c r="D807" s="278">
        <f>((D798*7)-D806)*D797</f>
        <v>1288</v>
      </c>
      <c r="E807" s="278">
        <f>((E798*7)-E806)*E797</f>
        <v>2194.5</v>
      </c>
      <c r="F807" s="278">
        <f>C807+D807+E807</f>
        <v>20730.5</v>
      </c>
      <c r="G807" s="278">
        <f>((G798*7)-G806)*G797</f>
        <v>3990</v>
      </c>
      <c r="H807" s="285">
        <f>((H798*7)-H806)*H797</f>
        <v>2688</v>
      </c>
      <c r="I807" s="285">
        <f>((I798*7)-I806)*I797</f>
        <v>1155</v>
      </c>
      <c r="J807" s="278">
        <f>((J798*7)-J806)*J797</f>
        <v>15960</v>
      </c>
      <c r="K807" s="285">
        <f>SUM(G807:J807)</f>
        <v>23793</v>
      </c>
      <c r="L807" s="285">
        <v>37</v>
      </c>
      <c r="M807" s="285">
        <v>0</v>
      </c>
      <c r="N807" s="285">
        <v>30</v>
      </c>
      <c r="O807" s="285">
        <v>39</v>
      </c>
      <c r="P807" s="285"/>
      <c r="Q807" s="285"/>
      <c r="R807" s="285">
        <v>2897</v>
      </c>
      <c r="S807" s="286">
        <f>K807+F807+M807+L807+N807+R807+O807</f>
        <v>47526.5</v>
      </c>
    </row>
    <row r="809" spans="1:19" x14ac:dyDescent="0.35">
      <c r="A809" s="32" t="s">
        <v>536</v>
      </c>
      <c r="B809" s="32"/>
      <c r="C809" s="32"/>
      <c r="D809" s="32"/>
      <c r="F809" s="32"/>
      <c r="G809" s="32"/>
      <c r="H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</row>
    <row r="810" spans="1:19" x14ac:dyDescent="0.35">
      <c r="A810" s="32"/>
      <c r="B810" s="266" t="s">
        <v>68</v>
      </c>
      <c r="C810" s="267">
        <f>C812*C813*7</f>
        <v>17248</v>
      </c>
      <c r="D810" s="268">
        <f>D812*D813*7</f>
        <v>1288</v>
      </c>
      <c r="E810" s="268">
        <f>E812*E813*7</f>
        <v>2194.5</v>
      </c>
      <c r="F810" s="268">
        <f>C810+D810</f>
        <v>18536</v>
      </c>
      <c r="G810" s="269">
        <f>G812*G813*7</f>
        <v>3990</v>
      </c>
      <c r="H810" s="270">
        <f>H812*H813*7</f>
        <v>2688</v>
      </c>
      <c r="I810" s="270">
        <f>I812*I813*7</f>
        <v>1155</v>
      </c>
      <c r="J810" s="270">
        <f>J812*J813*7</f>
        <v>15960</v>
      </c>
      <c r="K810" s="270">
        <f>G810+H810+J810</f>
        <v>22638</v>
      </c>
      <c r="L810" s="270"/>
      <c r="M810" s="270"/>
      <c r="N810" s="270"/>
      <c r="O810" s="270"/>
      <c r="P810" s="270"/>
      <c r="Q810" s="270"/>
      <c r="R810" s="270"/>
      <c r="S810" s="270">
        <f>K810+F810</f>
        <v>41174</v>
      </c>
    </row>
    <row r="811" spans="1:19" x14ac:dyDescent="0.35">
      <c r="A811" s="32"/>
      <c r="B811" s="271" t="s">
        <v>69</v>
      </c>
      <c r="C811" s="272" t="s">
        <v>14</v>
      </c>
      <c r="D811" s="272" t="s">
        <v>6</v>
      </c>
      <c r="E811" s="272" t="s">
        <v>110</v>
      </c>
      <c r="F811" s="273" t="s">
        <v>8</v>
      </c>
      <c r="G811" s="274" t="s">
        <v>3</v>
      </c>
      <c r="H811" s="274" t="s">
        <v>2</v>
      </c>
      <c r="I811" s="274" t="s">
        <v>100</v>
      </c>
      <c r="J811" s="274" t="s">
        <v>4</v>
      </c>
      <c r="K811" s="275" t="s">
        <v>5</v>
      </c>
      <c r="L811" s="276" t="s">
        <v>115</v>
      </c>
      <c r="M811" s="276" t="s">
        <v>113</v>
      </c>
      <c r="N811" s="276" t="s">
        <v>116</v>
      </c>
      <c r="O811" s="276" t="s">
        <v>124</v>
      </c>
      <c r="P811" s="276"/>
      <c r="Q811" s="276"/>
      <c r="R811" s="276" t="s">
        <v>125</v>
      </c>
      <c r="S811" s="273"/>
    </row>
    <row r="812" spans="1:19" ht="15.5" x14ac:dyDescent="0.35">
      <c r="A812" s="32"/>
      <c r="B812" s="277" t="s">
        <v>111</v>
      </c>
      <c r="C812" s="278">
        <f>60+36+16</f>
        <v>112</v>
      </c>
      <c r="D812" s="279">
        <v>46</v>
      </c>
      <c r="E812" s="279">
        <v>33</v>
      </c>
      <c r="F812" s="278">
        <f>C812+D812+E812</f>
        <v>191</v>
      </c>
      <c r="G812" s="280">
        <v>30</v>
      </c>
      <c r="H812" s="280">
        <v>48</v>
      </c>
      <c r="I812" s="280">
        <v>15</v>
      </c>
      <c r="J812" s="280">
        <v>120</v>
      </c>
      <c r="K812" s="278">
        <f>G812+H812+J812</f>
        <v>198</v>
      </c>
      <c r="L812" s="278"/>
      <c r="M812" s="278"/>
      <c r="N812" s="278"/>
      <c r="O812" s="278"/>
      <c r="P812" s="278"/>
      <c r="Q812" s="278"/>
      <c r="R812" s="278"/>
      <c r="S812" s="280"/>
    </row>
    <row r="813" spans="1:19" ht="15.5" x14ac:dyDescent="0.35">
      <c r="A813" s="32"/>
      <c r="B813" s="277" t="s">
        <v>70</v>
      </c>
      <c r="C813" s="278">
        <v>22</v>
      </c>
      <c r="D813" s="279">
        <v>4</v>
      </c>
      <c r="E813" s="279">
        <v>9.5</v>
      </c>
      <c r="F813" s="278">
        <f>C813+D813+E813</f>
        <v>35.5</v>
      </c>
      <c r="G813" s="280">
        <v>19</v>
      </c>
      <c r="H813" s="280">
        <v>8</v>
      </c>
      <c r="I813" s="280">
        <v>11</v>
      </c>
      <c r="J813" s="280">
        <v>19</v>
      </c>
      <c r="K813" s="278">
        <f>G813+H813+J813</f>
        <v>46</v>
      </c>
      <c r="L813" s="278"/>
      <c r="M813" s="278"/>
      <c r="N813" s="278"/>
      <c r="O813" s="278"/>
      <c r="P813" s="278"/>
      <c r="Q813" s="278"/>
      <c r="R813" s="278"/>
      <c r="S813" s="278">
        <f>K813+F813</f>
        <v>81.5</v>
      </c>
    </row>
    <row r="814" spans="1:19" ht="15.5" x14ac:dyDescent="0.35">
      <c r="A814" s="32"/>
      <c r="B814" s="281" t="s">
        <v>71</v>
      </c>
      <c r="C814" s="282"/>
      <c r="D814" s="280"/>
      <c r="E814" s="280">
        <v>0</v>
      </c>
      <c r="F814" s="278">
        <v>0</v>
      </c>
      <c r="G814" s="280">
        <v>0</v>
      </c>
      <c r="H814" s="280">
        <v>0</v>
      </c>
      <c r="I814" s="280">
        <v>0</v>
      </c>
      <c r="J814" s="280">
        <v>3</v>
      </c>
      <c r="K814" s="278">
        <v>0</v>
      </c>
      <c r="L814" s="278"/>
      <c r="M814" s="278"/>
      <c r="N814" s="278"/>
      <c r="O814" s="278"/>
      <c r="P814" s="278"/>
      <c r="Q814" s="278"/>
      <c r="R814" s="278"/>
      <c r="S814" s="278">
        <f>R814+++N814+M814+L814+K814+J814+I814+H814+G814+F814+E814+D814+C814</f>
        <v>3</v>
      </c>
    </row>
    <row r="815" spans="1:19" ht="15.5" x14ac:dyDescent="0.35">
      <c r="A815" s="32"/>
      <c r="B815" s="281" t="s">
        <v>72</v>
      </c>
      <c r="C815" s="282">
        <v>0</v>
      </c>
      <c r="D815" s="280">
        <v>0</v>
      </c>
      <c r="E815" s="280">
        <v>0</v>
      </c>
      <c r="F815" s="278">
        <v>0</v>
      </c>
      <c r="G815" s="280">
        <v>3</v>
      </c>
      <c r="H815" s="280">
        <v>1</v>
      </c>
      <c r="I815" s="280">
        <v>0</v>
      </c>
      <c r="J815" s="280">
        <v>4</v>
      </c>
      <c r="K815" s="278">
        <v>0</v>
      </c>
      <c r="L815" s="278"/>
      <c r="M815" s="278"/>
      <c r="N815" s="278"/>
      <c r="O815" s="278"/>
      <c r="P815" s="278"/>
      <c r="Q815" s="278"/>
      <c r="R815" s="278">
        <v>12</v>
      </c>
      <c r="S815" s="278">
        <f t="shared" ref="S815:S821" si="81">R815+O815+N815+M815+L815+K815+J815+I815+H815+G815+F815+E815+D815+C815</f>
        <v>20</v>
      </c>
    </row>
    <row r="816" spans="1:19" x14ac:dyDescent="0.35">
      <c r="A816" s="32"/>
      <c r="B816" s="283" t="s">
        <v>73</v>
      </c>
      <c r="C816" s="280">
        <v>0</v>
      </c>
      <c r="D816" s="280">
        <v>2</v>
      </c>
      <c r="E816" s="280"/>
      <c r="F816" s="278">
        <v>0</v>
      </c>
      <c r="G816" s="280">
        <v>0</v>
      </c>
      <c r="H816" s="280">
        <v>0</v>
      </c>
      <c r="I816" s="280">
        <v>0</v>
      </c>
      <c r="J816" s="280">
        <v>0</v>
      </c>
      <c r="K816" s="278">
        <v>0</v>
      </c>
      <c r="L816" s="278"/>
      <c r="M816" s="278"/>
      <c r="N816" s="278"/>
      <c r="O816" s="278"/>
      <c r="P816" s="278"/>
      <c r="Q816" s="278"/>
      <c r="R816" s="278"/>
      <c r="S816" s="278">
        <f t="shared" si="81"/>
        <v>2</v>
      </c>
    </row>
    <row r="817" spans="1:19" x14ac:dyDescent="0.35">
      <c r="A817" s="32"/>
      <c r="B817" s="283" t="s">
        <v>74</v>
      </c>
      <c r="C817" s="280">
        <v>0</v>
      </c>
      <c r="D817" s="280">
        <v>0</v>
      </c>
      <c r="E817" s="280">
        <v>0</v>
      </c>
      <c r="F817" s="280">
        <v>0</v>
      </c>
      <c r="G817" s="280">
        <v>0</v>
      </c>
      <c r="H817" s="280">
        <v>0</v>
      </c>
      <c r="I817" s="280">
        <v>0</v>
      </c>
      <c r="J817" s="280">
        <v>0</v>
      </c>
      <c r="K817" s="278">
        <v>0</v>
      </c>
      <c r="L817" s="278"/>
      <c r="M817" s="278"/>
      <c r="N817" s="278"/>
      <c r="O817" s="278"/>
      <c r="P817" s="278"/>
      <c r="Q817" s="278"/>
      <c r="R817" s="278"/>
      <c r="S817" s="278">
        <f t="shared" si="81"/>
        <v>0</v>
      </c>
    </row>
    <row r="818" spans="1:19" x14ac:dyDescent="0.35">
      <c r="A818" s="32"/>
      <c r="B818" s="283" t="s">
        <v>75</v>
      </c>
      <c r="C818" s="280">
        <v>0</v>
      </c>
      <c r="D818" s="280">
        <v>0</v>
      </c>
      <c r="E818" s="280">
        <v>0</v>
      </c>
      <c r="F818" s="278">
        <v>0</v>
      </c>
      <c r="G818" s="280">
        <v>0</v>
      </c>
      <c r="H818" s="280">
        <v>0</v>
      </c>
      <c r="I818" s="280">
        <v>0</v>
      </c>
      <c r="J818" s="280">
        <v>0</v>
      </c>
      <c r="K818" s="278">
        <v>0</v>
      </c>
      <c r="L818" s="278"/>
      <c r="M818" s="278"/>
      <c r="N818" s="278"/>
      <c r="O818" s="278"/>
      <c r="P818" s="278"/>
      <c r="Q818" s="278"/>
      <c r="R818" s="278">
        <v>0</v>
      </c>
      <c r="S818" s="278">
        <f t="shared" si="81"/>
        <v>0</v>
      </c>
    </row>
    <row r="819" spans="1:19" x14ac:dyDescent="0.35">
      <c r="A819" s="32"/>
      <c r="B819" s="283" t="s">
        <v>79</v>
      </c>
      <c r="C819" s="280">
        <v>0</v>
      </c>
      <c r="D819" s="280">
        <v>0</v>
      </c>
      <c r="E819" s="280">
        <v>0</v>
      </c>
      <c r="F819" s="278">
        <v>0</v>
      </c>
      <c r="G819" s="280">
        <v>0</v>
      </c>
      <c r="H819" s="280">
        <v>0</v>
      </c>
      <c r="I819" s="280">
        <v>0</v>
      </c>
      <c r="J819" s="280">
        <v>0</v>
      </c>
      <c r="K819" s="280">
        <v>0</v>
      </c>
      <c r="L819" s="278"/>
      <c r="M819" s="278"/>
      <c r="N819" s="278"/>
      <c r="O819" s="278"/>
      <c r="P819" s="278"/>
      <c r="Q819" s="278"/>
      <c r="R819" s="278"/>
      <c r="S819" s="278">
        <f t="shared" si="81"/>
        <v>0</v>
      </c>
    </row>
    <row r="820" spans="1:19" x14ac:dyDescent="0.35">
      <c r="A820" s="32"/>
      <c r="B820" s="283" t="s">
        <v>76</v>
      </c>
      <c r="C820" s="280">
        <v>0</v>
      </c>
      <c r="D820" s="284"/>
      <c r="E820" s="284"/>
      <c r="F820" s="278">
        <f>C820+D820+E820</f>
        <v>0</v>
      </c>
      <c r="G820" s="280">
        <v>0</v>
      </c>
      <c r="H820" s="280">
        <v>0</v>
      </c>
      <c r="I820" s="280">
        <v>0</v>
      </c>
      <c r="J820" s="280">
        <v>0</v>
      </c>
      <c r="K820" s="278">
        <f>G820+H820+J820</f>
        <v>0</v>
      </c>
      <c r="L820" s="278"/>
      <c r="M820" s="278"/>
      <c r="N820" s="278"/>
      <c r="O820" s="278"/>
      <c r="P820" s="278"/>
      <c r="Q820" s="278"/>
      <c r="R820" s="278">
        <v>0</v>
      </c>
      <c r="S820" s="278">
        <f t="shared" si="81"/>
        <v>0</v>
      </c>
    </row>
    <row r="821" spans="1:19" x14ac:dyDescent="0.35">
      <c r="A821" s="32"/>
      <c r="B821" s="283" t="s">
        <v>77</v>
      </c>
      <c r="C821" s="278">
        <f>SUM(C814:C820)</f>
        <v>0</v>
      </c>
      <c r="D821" s="278">
        <f>D820+D819+D818+D817+D816+D815+D814</f>
        <v>2</v>
      </c>
      <c r="E821" s="278">
        <f>E820+E819+E818+E817+E816+E815+E814</f>
        <v>0</v>
      </c>
      <c r="F821" s="278">
        <v>0</v>
      </c>
      <c r="G821" s="278">
        <f>G820+G819+G818+G817+G816+G815+G814</f>
        <v>3</v>
      </c>
      <c r="H821" s="280">
        <f>H820+H819+H818+H817+H816+H815+H814</f>
        <v>1</v>
      </c>
      <c r="I821" s="278">
        <f>I820+I819+I818+I817+I816+I815+I814</f>
        <v>0</v>
      </c>
      <c r="J821" s="280">
        <f>J820+J819+J818+J817+J816+J815+J814</f>
        <v>7</v>
      </c>
      <c r="K821" s="278">
        <v>0</v>
      </c>
      <c r="L821" s="278"/>
      <c r="M821" s="278"/>
      <c r="N821" s="278"/>
      <c r="O821" s="278"/>
      <c r="P821" s="278"/>
      <c r="Q821" s="278"/>
      <c r="R821" s="278">
        <f>R820+R819+R818+R817+R816+R815+R814</f>
        <v>12</v>
      </c>
      <c r="S821" s="278">
        <f t="shared" si="81"/>
        <v>25</v>
      </c>
    </row>
    <row r="822" spans="1:19" x14ac:dyDescent="0.35">
      <c r="A822" s="32"/>
      <c r="B822" s="277" t="s">
        <v>78</v>
      </c>
      <c r="C822" s="278">
        <f>((C813*7)-C821)*C812</f>
        <v>17248</v>
      </c>
      <c r="D822" s="278">
        <f>((D813*7)-D821)*D812</f>
        <v>1196</v>
      </c>
      <c r="E822" s="278">
        <f>((E813*7)-E821)*E812</f>
        <v>2194.5</v>
      </c>
      <c r="F822" s="278">
        <f>C822+D822+E822</f>
        <v>20638.5</v>
      </c>
      <c r="G822" s="278">
        <f>((G813*7)-G821)*G812</f>
        <v>3900</v>
      </c>
      <c r="H822" s="285">
        <f>((H813*7)-H821)*H812</f>
        <v>2640</v>
      </c>
      <c r="I822" s="285">
        <f>((I813*7)-I821)*I812</f>
        <v>1155</v>
      </c>
      <c r="J822" s="278">
        <f>((J813*7)-J821)*J812</f>
        <v>15120</v>
      </c>
      <c r="K822" s="285">
        <f>SUM(G822:J822)</f>
        <v>22815</v>
      </c>
      <c r="L822" s="285">
        <v>37</v>
      </c>
      <c r="M822" s="285">
        <v>0</v>
      </c>
      <c r="N822" s="285">
        <v>30</v>
      </c>
      <c r="O822" s="285">
        <v>39</v>
      </c>
      <c r="P822" s="285"/>
      <c r="Q822" s="285"/>
      <c r="R822" s="285">
        <v>2897</v>
      </c>
      <c r="S822" s="286">
        <f>K822+F822+M822+L822+N822+R822+O822</f>
        <v>46456.5</v>
      </c>
    </row>
    <row r="824" spans="1:19" x14ac:dyDescent="0.35">
      <c r="A824" s="32" t="s">
        <v>554</v>
      </c>
      <c r="B824" s="32"/>
      <c r="C824" s="32"/>
      <c r="D824" s="32"/>
      <c r="F824" s="32"/>
      <c r="G824" s="32"/>
      <c r="H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</row>
    <row r="825" spans="1:19" x14ac:dyDescent="0.35">
      <c r="A825" s="32"/>
      <c r="B825" s="266" t="s">
        <v>68</v>
      </c>
      <c r="C825" s="267">
        <f>C827*C828*7</f>
        <v>17248</v>
      </c>
      <c r="D825" s="268">
        <f>D827*D828*7</f>
        <v>1288</v>
      </c>
      <c r="E825" s="268">
        <f>E827*E828*7</f>
        <v>2194.5</v>
      </c>
      <c r="F825" s="268">
        <f>C825+D825</f>
        <v>18536</v>
      </c>
      <c r="G825" s="269">
        <f>G827*G828*7</f>
        <v>3990</v>
      </c>
      <c r="H825" s="270">
        <f>H827*H828*7</f>
        <v>2688</v>
      </c>
      <c r="I825" s="270">
        <f>I827*I828*7</f>
        <v>1155</v>
      </c>
      <c r="J825" s="270">
        <f>J827*J828*7</f>
        <v>15960</v>
      </c>
      <c r="K825" s="270">
        <f>G825+H825+J825</f>
        <v>22638</v>
      </c>
      <c r="L825" s="270"/>
      <c r="M825" s="270"/>
      <c r="N825" s="270"/>
      <c r="O825" s="270"/>
      <c r="P825" s="270"/>
      <c r="Q825" s="270"/>
      <c r="R825" s="270"/>
      <c r="S825" s="270">
        <f>K825+F825</f>
        <v>41174</v>
      </c>
    </row>
    <row r="826" spans="1:19" x14ac:dyDescent="0.35">
      <c r="A826" s="32"/>
      <c r="B826" s="271" t="s">
        <v>69</v>
      </c>
      <c r="C826" s="272" t="s">
        <v>14</v>
      </c>
      <c r="D826" s="272" t="s">
        <v>6</v>
      </c>
      <c r="E826" s="272" t="s">
        <v>110</v>
      </c>
      <c r="F826" s="273" t="s">
        <v>8</v>
      </c>
      <c r="G826" s="274" t="s">
        <v>3</v>
      </c>
      <c r="H826" s="274" t="s">
        <v>2</v>
      </c>
      <c r="I826" s="274" t="s">
        <v>100</v>
      </c>
      <c r="J826" s="274" t="s">
        <v>4</v>
      </c>
      <c r="K826" s="275" t="s">
        <v>5</v>
      </c>
      <c r="L826" s="276" t="s">
        <v>115</v>
      </c>
      <c r="M826" s="276" t="s">
        <v>113</v>
      </c>
      <c r="N826" s="276" t="s">
        <v>116</v>
      </c>
      <c r="O826" s="276" t="s">
        <v>124</v>
      </c>
      <c r="P826" s="276"/>
      <c r="Q826" s="276"/>
      <c r="R826" s="276" t="s">
        <v>125</v>
      </c>
      <c r="S826" s="273"/>
    </row>
    <row r="827" spans="1:19" ht="15.5" x14ac:dyDescent="0.35">
      <c r="A827" s="32"/>
      <c r="B827" s="277" t="s">
        <v>111</v>
      </c>
      <c r="C827" s="278">
        <f>60+36+16</f>
        <v>112</v>
      </c>
      <c r="D827" s="279">
        <v>46</v>
      </c>
      <c r="E827" s="279">
        <v>33</v>
      </c>
      <c r="F827" s="278">
        <f>C827+D827+E827</f>
        <v>191</v>
      </c>
      <c r="G827" s="280">
        <v>30</v>
      </c>
      <c r="H827" s="280">
        <v>48</v>
      </c>
      <c r="I827" s="280">
        <v>15</v>
      </c>
      <c r="J827" s="280">
        <v>120</v>
      </c>
      <c r="K827" s="278">
        <f>G827+H827+J827</f>
        <v>198</v>
      </c>
      <c r="L827" s="278"/>
      <c r="M827" s="278"/>
      <c r="N827" s="278"/>
      <c r="O827" s="278"/>
      <c r="P827" s="278"/>
      <c r="Q827" s="278"/>
      <c r="R827" s="278"/>
      <c r="S827" s="280"/>
    </row>
    <row r="828" spans="1:19" ht="15.5" x14ac:dyDescent="0.35">
      <c r="A828" s="32"/>
      <c r="B828" s="277" t="s">
        <v>70</v>
      </c>
      <c r="C828" s="278">
        <v>22</v>
      </c>
      <c r="D828" s="279">
        <v>4</v>
      </c>
      <c r="E828" s="279">
        <v>9.5</v>
      </c>
      <c r="F828" s="278">
        <f>C828+D828+E828</f>
        <v>35.5</v>
      </c>
      <c r="G828" s="280">
        <v>19</v>
      </c>
      <c r="H828" s="280">
        <v>8</v>
      </c>
      <c r="I828" s="280">
        <v>11</v>
      </c>
      <c r="J828" s="280">
        <v>19</v>
      </c>
      <c r="K828" s="278">
        <f>G828+H828+J828</f>
        <v>46</v>
      </c>
      <c r="L828" s="278"/>
      <c r="M828" s="278"/>
      <c r="N828" s="278"/>
      <c r="O828" s="278"/>
      <c r="P828" s="278"/>
      <c r="Q828" s="278"/>
      <c r="R828" s="278"/>
      <c r="S828" s="278">
        <f>K828+F828</f>
        <v>81.5</v>
      </c>
    </row>
    <row r="829" spans="1:19" ht="15.5" x14ac:dyDescent="0.35">
      <c r="A829" s="32"/>
      <c r="B829" s="281" t="s">
        <v>71</v>
      </c>
      <c r="C829" s="282"/>
      <c r="D829" s="280"/>
      <c r="E829" s="280">
        <v>0</v>
      </c>
      <c r="F829" s="278">
        <v>0</v>
      </c>
      <c r="G829" s="280">
        <v>0</v>
      </c>
      <c r="H829" s="280">
        <v>0</v>
      </c>
      <c r="I829" s="280">
        <v>0</v>
      </c>
      <c r="J829" s="280">
        <v>3</v>
      </c>
      <c r="K829" s="278">
        <v>0</v>
      </c>
      <c r="L829" s="278"/>
      <c r="M829" s="278"/>
      <c r="N829" s="278"/>
      <c r="O829" s="278"/>
      <c r="P829" s="278"/>
      <c r="Q829" s="278"/>
      <c r="R829" s="278"/>
      <c r="S829" s="278">
        <f>R829+++N829+M829+L829+K829+J829+I829+H829+G829+F829+E829+D829+C829</f>
        <v>3</v>
      </c>
    </row>
    <row r="830" spans="1:19" ht="15.5" x14ac:dyDescent="0.35">
      <c r="A830" s="32"/>
      <c r="B830" s="281" t="s">
        <v>72</v>
      </c>
      <c r="C830" s="282">
        <v>0</v>
      </c>
      <c r="D830" s="280">
        <v>0</v>
      </c>
      <c r="E830" s="280">
        <v>4</v>
      </c>
      <c r="F830" s="278">
        <v>0</v>
      </c>
      <c r="G830" s="280">
        <v>0</v>
      </c>
      <c r="H830" s="280">
        <v>0</v>
      </c>
      <c r="I830" s="280">
        <v>0</v>
      </c>
      <c r="J830" s="280">
        <v>0</v>
      </c>
      <c r="K830" s="278">
        <v>0</v>
      </c>
      <c r="L830" s="278"/>
      <c r="M830" s="278"/>
      <c r="N830" s="278"/>
      <c r="O830" s="278"/>
      <c r="P830" s="278"/>
      <c r="Q830" s="278"/>
      <c r="R830" s="278">
        <v>12</v>
      </c>
      <c r="S830" s="278">
        <f t="shared" ref="S830:S836" si="82">R830+O830+N830+M830+L830+K830+J830+I830+H830+G830+F830+E830+D830+C830</f>
        <v>16</v>
      </c>
    </row>
    <row r="831" spans="1:19" x14ac:dyDescent="0.35">
      <c r="A831" s="32"/>
      <c r="B831" s="283" t="s">
        <v>73</v>
      </c>
      <c r="C831" s="280">
        <v>0</v>
      </c>
      <c r="D831" s="280">
        <v>0</v>
      </c>
      <c r="E831" s="280"/>
      <c r="F831" s="278">
        <v>0</v>
      </c>
      <c r="G831" s="280">
        <v>0</v>
      </c>
      <c r="H831" s="280">
        <v>0</v>
      </c>
      <c r="I831" s="280">
        <v>0</v>
      </c>
      <c r="J831" s="280">
        <v>0</v>
      </c>
      <c r="K831" s="278">
        <v>0</v>
      </c>
      <c r="L831" s="278"/>
      <c r="M831" s="278"/>
      <c r="N831" s="278"/>
      <c r="O831" s="278"/>
      <c r="P831" s="278"/>
      <c r="Q831" s="278"/>
      <c r="R831" s="278"/>
      <c r="S831" s="278">
        <f t="shared" si="82"/>
        <v>0</v>
      </c>
    </row>
    <row r="832" spans="1:19" x14ac:dyDescent="0.35">
      <c r="A832" s="32"/>
      <c r="B832" s="283" t="s">
        <v>74</v>
      </c>
      <c r="C832" s="280">
        <v>0</v>
      </c>
      <c r="D832" s="280">
        <v>0</v>
      </c>
      <c r="E832" s="280">
        <v>0</v>
      </c>
      <c r="F832" s="280">
        <v>0</v>
      </c>
      <c r="G832" s="280">
        <v>0</v>
      </c>
      <c r="H832" s="280">
        <v>0</v>
      </c>
      <c r="I832" s="280">
        <v>0</v>
      </c>
      <c r="J832" s="280">
        <v>0</v>
      </c>
      <c r="K832" s="278">
        <v>0</v>
      </c>
      <c r="L832" s="278"/>
      <c r="M832" s="278"/>
      <c r="N832" s="278"/>
      <c r="O832" s="278"/>
      <c r="P832" s="278"/>
      <c r="Q832" s="278"/>
      <c r="R832" s="278"/>
      <c r="S832" s="278">
        <f t="shared" si="82"/>
        <v>0</v>
      </c>
    </row>
    <row r="833" spans="1:19" x14ac:dyDescent="0.35">
      <c r="A833" s="32"/>
      <c r="B833" s="283" t="s">
        <v>75</v>
      </c>
      <c r="C833" s="280">
        <v>4</v>
      </c>
      <c r="D833" s="280">
        <v>0</v>
      </c>
      <c r="E833" s="280">
        <v>0</v>
      </c>
      <c r="F833" s="278">
        <v>0</v>
      </c>
      <c r="G833" s="280">
        <v>0</v>
      </c>
      <c r="H833" s="280">
        <v>0</v>
      </c>
      <c r="I833" s="280">
        <v>0</v>
      </c>
      <c r="J833" s="280">
        <v>0</v>
      </c>
      <c r="K833" s="278">
        <v>0</v>
      </c>
      <c r="L833" s="278"/>
      <c r="M833" s="278"/>
      <c r="N833" s="278"/>
      <c r="O833" s="278"/>
      <c r="P833" s="278"/>
      <c r="Q833" s="278"/>
      <c r="R833" s="278">
        <v>0</v>
      </c>
      <c r="S833" s="278">
        <f t="shared" si="82"/>
        <v>4</v>
      </c>
    </row>
    <row r="834" spans="1:19" x14ac:dyDescent="0.35">
      <c r="A834" s="32"/>
      <c r="B834" s="283" t="s">
        <v>79</v>
      </c>
      <c r="C834" s="280">
        <v>0</v>
      </c>
      <c r="D834" s="280">
        <v>0</v>
      </c>
      <c r="E834" s="280">
        <v>0</v>
      </c>
      <c r="F834" s="278">
        <v>0</v>
      </c>
      <c r="G834" s="280">
        <v>0</v>
      </c>
      <c r="H834" s="280">
        <v>0</v>
      </c>
      <c r="I834" s="280">
        <v>0</v>
      </c>
      <c r="J834" s="280">
        <v>0</v>
      </c>
      <c r="K834" s="280">
        <v>0</v>
      </c>
      <c r="L834" s="278"/>
      <c r="M834" s="278"/>
      <c r="N834" s="278"/>
      <c r="O834" s="278"/>
      <c r="P834" s="278"/>
      <c r="Q834" s="278"/>
      <c r="R834" s="278"/>
      <c r="S834" s="278">
        <f t="shared" si="82"/>
        <v>0</v>
      </c>
    </row>
    <row r="835" spans="1:19" x14ac:dyDescent="0.35">
      <c r="A835" s="32"/>
      <c r="B835" s="283" t="s">
        <v>76</v>
      </c>
      <c r="C835" s="280">
        <v>0</v>
      </c>
      <c r="D835" s="284"/>
      <c r="E835" s="284"/>
      <c r="F835" s="278">
        <f>C835+D835+E835</f>
        <v>0</v>
      </c>
      <c r="G835" s="280">
        <v>0</v>
      </c>
      <c r="H835" s="280">
        <v>0</v>
      </c>
      <c r="I835" s="280">
        <v>0</v>
      </c>
      <c r="J835" s="280">
        <v>0</v>
      </c>
      <c r="K835" s="278">
        <f>G835+H835+J835</f>
        <v>0</v>
      </c>
      <c r="L835" s="278"/>
      <c r="M835" s="278"/>
      <c r="N835" s="278"/>
      <c r="O835" s="278"/>
      <c r="P835" s="278"/>
      <c r="Q835" s="278"/>
      <c r="R835" s="278">
        <v>0</v>
      </c>
      <c r="S835" s="278">
        <f t="shared" si="82"/>
        <v>0</v>
      </c>
    </row>
    <row r="836" spans="1:19" x14ac:dyDescent="0.35">
      <c r="A836" s="32"/>
      <c r="B836" s="283" t="s">
        <v>77</v>
      </c>
      <c r="C836" s="278">
        <f>SUM(C829:C835)</f>
        <v>4</v>
      </c>
      <c r="D836" s="278">
        <f>D835+D834+D833+D832+D831+D830+D829</f>
        <v>0</v>
      </c>
      <c r="E836" s="278">
        <f>E835+E834+E833+E832+E831+E830+E829</f>
        <v>4</v>
      </c>
      <c r="F836" s="278">
        <v>0</v>
      </c>
      <c r="G836" s="278">
        <f>G835+G834+G833+G832+G831+G830+G829</f>
        <v>0</v>
      </c>
      <c r="H836" s="280">
        <f>H835+H834+H833+H832+H831+H830+H829</f>
        <v>0</v>
      </c>
      <c r="I836" s="278">
        <f>I835+I834+I833+I832+I831+I830+I829</f>
        <v>0</v>
      </c>
      <c r="J836" s="280">
        <f>J835+J834+J833+J832+J831+J830+J829</f>
        <v>3</v>
      </c>
      <c r="K836" s="278">
        <v>0</v>
      </c>
      <c r="L836" s="278"/>
      <c r="M836" s="278"/>
      <c r="N836" s="278"/>
      <c r="O836" s="278"/>
      <c r="P836" s="278"/>
      <c r="Q836" s="278"/>
      <c r="R836" s="278">
        <f>R835+R834+R833+R832+R831+R830+R829</f>
        <v>12</v>
      </c>
      <c r="S836" s="278">
        <f t="shared" si="82"/>
        <v>23</v>
      </c>
    </row>
    <row r="837" spans="1:19" x14ac:dyDescent="0.35">
      <c r="A837" s="32"/>
      <c r="B837" s="277" t="s">
        <v>78</v>
      </c>
      <c r="C837" s="278">
        <f>((C828*7)-C836)*C827</f>
        <v>16800</v>
      </c>
      <c r="D837" s="278">
        <f>((D828*7)-D836)*D827</f>
        <v>1288</v>
      </c>
      <c r="E837" s="278">
        <f>((E828*7)-E836)*E827</f>
        <v>2062.5</v>
      </c>
      <c r="F837" s="278">
        <f>C837+D837+E837</f>
        <v>20150.5</v>
      </c>
      <c r="G837" s="278">
        <f>((G828*7)-G836)*G827</f>
        <v>3990</v>
      </c>
      <c r="H837" s="285">
        <f>((H828*7)-H836)*H827</f>
        <v>2688</v>
      </c>
      <c r="I837" s="285">
        <f>((I828*7)-I836)*I827</f>
        <v>1155</v>
      </c>
      <c r="J837" s="278">
        <f>((J828*7)-J836)*J827</f>
        <v>15600</v>
      </c>
      <c r="K837" s="285">
        <f>SUM(G837:J837)</f>
        <v>23433</v>
      </c>
      <c r="L837" s="285">
        <v>37</v>
      </c>
      <c r="M837" s="285">
        <v>0</v>
      </c>
      <c r="N837" s="285">
        <v>30</v>
      </c>
      <c r="O837" s="285">
        <v>39</v>
      </c>
      <c r="P837" s="285"/>
      <c r="Q837" s="285"/>
      <c r="R837" s="285">
        <v>2897</v>
      </c>
      <c r="S837" s="286">
        <f>K837+F837+M837+L837+N837+R837+O837</f>
        <v>46586.5</v>
      </c>
    </row>
    <row r="840" spans="1:19" x14ac:dyDescent="0.35">
      <c r="A840" s="32" t="s">
        <v>584</v>
      </c>
      <c r="B840" s="32"/>
      <c r="C840" s="32"/>
      <c r="D840" s="32"/>
      <c r="F840" s="32"/>
      <c r="G840" s="32"/>
      <c r="H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</row>
    <row r="841" spans="1:19" x14ac:dyDescent="0.35">
      <c r="A841" s="32"/>
      <c r="B841" s="266" t="s">
        <v>68</v>
      </c>
      <c r="C841" s="267">
        <f>C843*C844*7</f>
        <v>17248</v>
      </c>
      <c r="D841" s="268">
        <f>D843*D844*7</f>
        <v>1288</v>
      </c>
      <c r="E841" s="268">
        <f>E843*E844*7</f>
        <v>2194.5</v>
      </c>
      <c r="F841" s="268">
        <f>C841+D841</f>
        <v>18536</v>
      </c>
      <c r="G841" s="269">
        <f>G843*G844*7</f>
        <v>3990</v>
      </c>
      <c r="H841" s="270">
        <f>H843*H844*7</f>
        <v>2688</v>
      </c>
      <c r="I841" s="270">
        <f>I843*I844*7</f>
        <v>1155</v>
      </c>
      <c r="J841" s="270">
        <f>J843*J844*7</f>
        <v>15960</v>
      </c>
      <c r="K841" s="270">
        <f>G841+H841+J841</f>
        <v>22638</v>
      </c>
      <c r="L841" s="270"/>
      <c r="M841" s="270"/>
      <c r="N841" s="270"/>
      <c r="O841" s="270"/>
      <c r="P841" s="270"/>
      <c r="Q841" s="270"/>
      <c r="R841" s="270"/>
      <c r="S841" s="270">
        <f>K841+F841</f>
        <v>41174</v>
      </c>
    </row>
    <row r="842" spans="1:19" x14ac:dyDescent="0.35">
      <c r="A842" s="32"/>
      <c r="B842" s="271" t="s">
        <v>69</v>
      </c>
      <c r="C842" s="272" t="s">
        <v>14</v>
      </c>
      <c r="D842" s="272" t="s">
        <v>6</v>
      </c>
      <c r="E842" s="272" t="s">
        <v>110</v>
      </c>
      <c r="F842" s="273" t="s">
        <v>8</v>
      </c>
      <c r="G842" s="274" t="s">
        <v>3</v>
      </c>
      <c r="H842" s="274" t="s">
        <v>2</v>
      </c>
      <c r="I842" s="274" t="s">
        <v>100</v>
      </c>
      <c r="J842" s="274" t="s">
        <v>4</v>
      </c>
      <c r="K842" s="275" t="s">
        <v>5</v>
      </c>
      <c r="L842" s="276" t="s">
        <v>115</v>
      </c>
      <c r="M842" s="276" t="s">
        <v>113</v>
      </c>
      <c r="N842" s="276" t="s">
        <v>116</v>
      </c>
      <c r="O842" s="276" t="s">
        <v>124</v>
      </c>
      <c r="P842" s="276"/>
      <c r="Q842" s="276"/>
      <c r="R842" s="276" t="s">
        <v>125</v>
      </c>
      <c r="S842" s="273"/>
    </row>
    <row r="843" spans="1:19" ht="15.5" x14ac:dyDescent="0.35">
      <c r="A843" s="32"/>
      <c r="B843" s="277" t="s">
        <v>111</v>
      </c>
      <c r="C843" s="278">
        <f>60+36+16</f>
        <v>112</v>
      </c>
      <c r="D843" s="279">
        <v>46</v>
      </c>
      <c r="E843" s="279">
        <v>33</v>
      </c>
      <c r="F843" s="278">
        <f>C843+D843+E843</f>
        <v>191</v>
      </c>
      <c r="G843" s="280">
        <v>30</v>
      </c>
      <c r="H843" s="280">
        <v>48</v>
      </c>
      <c r="I843" s="280">
        <v>15</v>
      </c>
      <c r="J843" s="280">
        <v>120</v>
      </c>
      <c r="K843" s="278">
        <f>G843+H843+J843</f>
        <v>198</v>
      </c>
      <c r="L843" s="278"/>
      <c r="M843" s="278"/>
      <c r="N843" s="278"/>
      <c r="O843" s="278"/>
      <c r="P843" s="278"/>
      <c r="Q843" s="278"/>
      <c r="R843" s="278"/>
      <c r="S843" s="280"/>
    </row>
    <row r="844" spans="1:19" ht="15.5" x14ac:dyDescent="0.35">
      <c r="A844" s="32"/>
      <c r="B844" s="277" t="s">
        <v>70</v>
      </c>
      <c r="C844" s="278">
        <v>22</v>
      </c>
      <c r="D844" s="279">
        <v>4</v>
      </c>
      <c r="E844" s="279">
        <v>9.5</v>
      </c>
      <c r="F844" s="278">
        <f>C844+D844+E844</f>
        <v>35.5</v>
      </c>
      <c r="G844" s="280">
        <v>19</v>
      </c>
      <c r="H844" s="280">
        <v>8</v>
      </c>
      <c r="I844" s="280">
        <v>11</v>
      </c>
      <c r="J844" s="280">
        <v>19</v>
      </c>
      <c r="K844" s="278">
        <f>G844+H844+J844</f>
        <v>46</v>
      </c>
      <c r="L844" s="278"/>
      <c r="M844" s="278"/>
      <c r="N844" s="278"/>
      <c r="O844" s="278"/>
      <c r="P844" s="278"/>
      <c r="Q844" s="278"/>
      <c r="R844" s="278"/>
      <c r="S844" s="278">
        <f>K844+F844</f>
        <v>81.5</v>
      </c>
    </row>
    <row r="845" spans="1:19" ht="15.5" x14ac:dyDescent="0.35">
      <c r="A845" s="32"/>
      <c r="B845" s="281" t="s">
        <v>71</v>
      </c>
      <c r="C845" s="282"/>
      <c r="D845" s="280"/>
      <c r="E845" s="280">
        <v>0</v>
      </c>
      <c r="F845" s="278">
        <v>0</v>
      </c>
      <c r="G845" s="280">
        <v>0</v>
      </c>
      <c r="H845" s="280">
        <v>0</v>
      </c>
      <c r="I845" s="280">
        <v>0</v>
      </c>
      <c r="J845" s="280">
        <v>0</v>
      </c>
      <c r="K845" s="278">
        <v>0</v>
      </c>
      <c r="L845" s="278"/>
      <c r="M845" s="278"/>
      <c r="N845" s="278"/>
      <c r="O845" s="278"/>
      <c r="P845" s="278"/>
      <c r="Q845" s="278"/>
      <c r="R845" s="278"/>
      <c r="S845" s="278">
        <f>R845+++N845+M845+L845+K845+J845+I845+H845+G845+F845+E845+D845+C845</f>
        <v>0</v>
      </c>
    </row>
    <row r="846" spans="1:19" ht="15.5" x14ac:dyDescent="0.35">
      <c r="A846" s="32"/>
      <c r="B846" s="281" t="s">
        <v>72</v>
      </c>
      <c r="C846" s="282">
        <v>0</v>
      </c>
      <c r="D846" s="280">
        <v>0</v>
      </c>
      <c r="E846" s="280">
        <v>0</v>
      </c>
      <c r="F846" s="278">
        <v>0</v>
      </c>
      <c r="G846" s="280">
        <v>0</v>
      </c>
      <c r="H846" s="280">
        <v>0</v>
      </c>
      <c r="I846" s="280">
        <v>0</v>
      </c>
      <c r="J846" s="280">
        <v>0</v>
      </c>
      <c r="K846" s="278">
        <v>0</v>
      </c>
      <c r="L846" s="278"/>
      <c r="M846" s="278"/>
      <c r="N846" s="278"/>
      <c r="O846" s="278"/>
      <c r="P846" s="278"/>
      <c r="Q846" s="278"/>
      <c r="R846" s="278">
        <v>0</v>
      </c>
      <c r="S846" s="278">
        <f t="shared" ref="S846:S852" si="83">R846+O846+N846+M846+L846+K846+J846+I846+H846+G846+F846+E846+D846+C846</f>
        <v>0</v>
      </c>
    </row>
    <row r="847" spans="1:19" x14ac:dyDescent="0.35">
      <c r="A847" s="32"/>
      <c r="B847" s="283" t="s">
        <v>73</v>
      </c>
      <c r="C847" s="280">
        <v>0</v>
      </c>
      <c r="D847" s="280">
        <v>0</v>
      </c>
      <c r="E847" s="280"/>
      <c r="F847" s="278">
        <v>0</v>
      </c>
      <c r="G847" s="280">
        <v>0</v>
      </c>
      <c r="H847" s="280">
        <v>6</v>
      </c>
      <c r="I847" s="280">
        <v>0</v>
      </c>
      <c r="J847" s="280">
        <v>0</v>
      </c>
      <c r="K847" s="278">
        <v>0</v>
      </c>
      <c r="L847" s="278"/>
      <c r="M847" s="278"/>
      <c r="N847" s="278"/>
      <c r="O847" s="278"/>
      <c r="P847" s="278"/>
      <c r="Q847" s="278"/>
      <c r="R847" s="278"/>
      <c r="S847" s="278">
        <f t="shared" si="83"/>
        <v>6</v>
      </c>
    </row>
    <row r="848" spans="1:19" x14ac:dyDescent="0.35">
      <c r="A848" s="32"/>
      <c r="B848" s="283" t="s">
        <v>74</v>
      </c>
      <c r="C848" s="280">
        <v>0</v>
      </c>
      <c r="D848" s="280">
        <v>0</v>
      </c>
      <c r="E848" s="280">
        <v>0</v>
      </c>
      <c r="F848" s="280">
        <v>0</v>
      </c>
      <c r="G848" s="280">
        <v>0</v>
      </c>
      <c r="H848" s="280">
        <v>0</v>
      </c>
      <c r="I848" s="280">
        <v>0</v>
      </c>
      <c r="J848" s="280">
        <v>0</v>
      </c>
      <c r="K848" s="278">
        <v>0</v>
      </c>
      <c r="L848" s="278"/>
      <c r="M848" s="278"/>
      <c r="N848" s="278"/>
      <c r="O848" s="278"/>
      <c r="P848" s="278"/>
      <c r="Q848" s="278"/>
      <c r="R848" s="278"/>
      <c r="S848" s="278">
        <f t="shared" si="83"/>
        <v>0</v>
      </c>
    </row>
    <row r="849" spans="1:19" x14ac:dyDescent="0.35">
      <c r="A849" s="32"/>
      <c r="B849" s="283" t="s">
        <v>75</v>
      </c>
      <c r="C849" s="280">
        <v>0</v>
      </c>
      <c r="D849" s="280">
        <v>0</v>
      </c>
      <c r="E849" s="280">
        <v>0</v>
      </c>
      <c r="F849" s="278">
        <v>0</v>
      </c>
      <c r="G849" s="280">
        <v>0</v>
      </c>
      <c r="H849" s="280">
        <v>0</v>
      </c>
      <c r="I849" s="280">
        <v>0</v>
      </c>
      <c r="J849" s="280">
        <v>0</v>
      </c>
      <c r="K849" s="278">
        <v>0</v>
      </c>
      <c r="L849" s="278"/>
      <c r="M849" s="278"/>
      <c r="N849" s="278"/>
      <c r="O849" s="278"/>
      <c r="P849" s="278"/>
      <c r="Q849" s="278"/>
      <c r="R849" s="278">
        <v>0</v>
      </c>
      <c r="S849" s="278">
        <f t="shared" si="83"/>
        <v>0</v>
      </c>
    </row>
    <row r="850" spans="1:19" x14ac:dyDescent="0.35">
      <c r="A850" s="32"/>
      <c r="B850" s="283" t="s">
        <v>79</v>
      </c>
      <c r="C850" s="280">
        <v>0</v>
      </c>
      <c r="D850" s="280">
        <v>0</v>
      </c>
      <c r="E850" s="280">
        <v>0</v>
      </c>
      <c r="F850" s="278">
        <v>0</v>
      </c>
      <c r="G850" s="280">
        <v>6</v>
      </c>
      <c r="H850" s="280">
        <v>0</v>
      </c>
      <c r="I850" s="280">
        <v>0</v>
      </c>
      <c r="J850" s="280">
        <v>0</v>
      </c>
      <c r="K850" s="280">
        <v>0</v>
      </c>
      <c r="L850" s="278"/>
      <c r="M850" s="278"/>
      <c r="N850" s="278"/>
      <c r="O850" s="278"/>
      <c r="P850" s="278"/>
      <c r="Q850" s="278"/>
      <c r="R850" s="278"/>
      <c r="S850" s="278">
        <f t="shared" si="83"/>
        <v>6</v>
      </c>
    </row>
    <row r="851" spans="1:19" x14ac:dyDescent="0.35">
      <c r="A851" s="32"/>
      <c r="B851" s="283" t="s">
        <v>76</v>
      </c>
      <c r="C851" s="280">
        <v>0</v>
      </c>
      <c r="D851" s="284"/>
      <c r="E851" s="284"/>
      <c r="F851" s="278">
        <f>C851+D851+E851</f>
        <v>0</v>
      </c>
      <c r="G851" s="280">
        <v>0</v>
      </c>
      <c r="H851" s="280">
        <v>0</v>
      </c>
      <c r="I851" s="280">
        <v>0</v>
      </c>
      <c r="J851" s="280">
        <v>0</v>
      </c>
      <c r="K851" s="278">
        <f>G851+H851+J851</f>
        <v>0</v>
      </c>
      <c r="L851" s="278"/>
      <c r="M851" s="278"/>
      <c r="N851" s="278"/>
      <c r="O851" s="278"/>
      <c r="P851" s="278"/>
      <c r="Q851" s="278"/>
      <c r="R851" s="278">
        <v>0</v>
      </c>
      <c r="S851" s="278">
        <f t="shared" si="83"/>
        <v>0</v>
      </c>
    </row>
    <row r="852" spans="1:19" x14ac:dyDescent="0.35">
      <c r="A852" s="32"/>
      <c r="B852" s="283" t="s">
        <v>77</v>
      </c>
      <c r="C852" s="278">
        <f>SUM(C845:C851)</f>
        <v>0</v>
      </c>
      <c r="D852" s="278">
        <f>D851+D850+D849+D848+D847+D846+D845</f>
        <v>0</v>
      </c>
      <c r="E852" s="278">
        <f>E851+E850+E849+E848+E847+E846+E845</f>
        <v>0</v>
      </c>
      <c r="F852" s="278">
        <v>0</v>
      </c>
      <c r="G852" s="278">
        <f>G851+G850+G849+G848+G847+G846+G845</f>
        <v>6</v>
      </c>
      <c r="H852" s="280">
        <f>H851+H850+H849+H848+H847+H846+H845</f>
        <v>6</v>
      </c>
      <c r="I852" s="278">
        <f>I851+I850+I849+I848+I847+I846+I845</f>
        <v>0</v>
      </c>
      <c r="J852" s="280">
        <f>J851+J850+J849+J848+J847+J846+J845</f>
        <v>0</v>
      </c>
      <c r="K852" s="278">
        <v>0</v>
      </c>
      <c r="L852" s="278"/>
      <c r="M852" s="278"/>
      <c r="N852" s="278"/>
      <c r="O852" s="278"/>
      <c r="P852" s="278"/>
      <c r="Q852" s="278"/>
      <c r="R852" s="278">
        <f>R851+R850+R849+R848+R847+R846+R845</f>
        <v>0</v>
      </c>
      <c r="S852" s="278">
        <f t="shared" si="83"/>
        <v>12</v>
      </c>
    </row>
    <row r="853" spans="1:19" x14ac:dyDescent="0.35">
      <c r="A853" s="32"/>
      <c r="B853" s="277" t="s">
        <v>78</v>
      </c>
      <c r="C853" s="278">
        <f>((C844*7)-C852)*C843</f>
        <v>17248</v>
      </c>
      <c r="D853" s="278">
        <f>((D844*7)-D852)*D843</f>
        <v>1288</v>
      </c>
      <c r="E853" s="278">
        <f>((E844*7)-E852)*E843</f>
        <v>2194.5</v>
      </c>
      <c r="F853" s="278">
        <f>C853+D853+E853</f>
        <v>20730.5</v>
      </c>
      <c r="G853" s="278">
        <f>((G844*7)-G852)*G843</f>
        <v>3810</v>
      </c>
      <c r="H853" s="285">
        <f>((H844*7)-H852)*H843</f>
        <v>2400</v>
      </c>
      <c r="I853" s="285">
        <f>((I844*7)-I852)*I843</f>
        <v>1155</v>
      </c>
      <c r="J853" s="278">
        <f>((J844*7)-J852)*J843</f>
        <v>15960</v>
      </c>
      <c r="K853" s="285">
        <f>SUM(G853:J853)</f>
        <v>23325</v>
      </c>
      <c r="L853" s="285">
        <v>37</v>
      </c>
      <c r="M853" s="285">
        <v>0</v>
      </c>
      <c r="N853" s="285">
        <v>30</v>
      </c>
      <c r="O853" s="285">
        <v>39</v>
      </c>
      <c r="P853" s="285"/>
      <c r="Q853" s="285"/>
      <c r="R853" s="285">
        <v>2897</v>
      </c>
      <c r="S853" s="286">
        <f>K853+F853+M853+L853+N853+R853+O853</f>
        <v>47058.5</v>
      </c>
    </row>
    <row r="854" spans="1:19" x14ac:dyDescent="0.35">
      <c r="A854" s="21"/>
      <c r="B854" s="21"/>
      <c r="C854" s="21"/>
      <c r="D854" s="21"/>
      <c r="F854" s="21"/>
      <c r="G854" s="21"/>
      <c r="H854" s="21"/>
      <c r="J854" s="21"/>
      <c r="K854" s="21"/>
      <c r="L854" s="21"/>
      <c r="M854" s="21"/>
      <c r="N854" s="21"/>
      <c r="O854" s="21"/>
      <c r="R854" s="21"/>
      <c r="S854" s="21"/>
    </row>
    <row r="855" spans="1:19" x14ac:dyDescent="0.35">
      <c r="A855" s="32" t="s">
        <v>580</v>
      </c>
      <c r="B855" s="32"/>
      <c r="C855" s="32"/>
      <c r="D855" s="32"/>
      <c r="F855" s="32"/>
      <c r="G855" s="32"/>
      <c r="H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</row>
    <row r="856" spans="1:19" x14ac:dyDescent="0.35">
      <c r="A856" s="32"/>
      <c r="B856" s="266" t="s">
        <v>68</v>
      </c>
      <c r="C856" s="267">
        <f>C858*C859*7</f>
        <v>17248</v>
      </c>
      <c r="D856" s="268">
        <f>D858*D859*7</f>
        <v>1288</v>
      </c>
      <c r="E856" s="268">
        <f>E858*E859*7</f>
        <v>2194.5</v>
      </c>
      <c r="F856" s="268">
        <f>C856+D856</f>
        <v>18536</v>
      </c>
      <c r="G856" s="269">
        <f>G858*G859*7</f>
        <v>3990</v>
      </c>
      <c r="H856" s="270">
        <f>H858*H859*7</f>
        <v>2688</v>
      </c>
      <c r="I856" s="270">
        <f>I858*I859*7</f>
        <v>1155</v>
      </c>
      <c r="J856" s="270">
        <f>J858*J859*7</f>
        <v>15960</v>
      </c>
      <c r="K856" s="270">
        <f>G856+H856+J856</f>
        <v>22638</v>
      </c>
      <c r="L856" s="270"/>
      <c r="M856" s="270"/>
      <c r="N856" s="270"/>
      <c r="O856" s="270"/>
      <c r="P856" s="270"/>
      <c r="Q856" s="270"/>
      <c r="R856" s="270"/>
      <c r="S856" s="270">
        <f>K856+F856</f>
        <v>41174</v>
      </c>
    </row>
    <row r="857" spans="1:19" x14ac:dyDescent="0.35">
      <c r="A857" s="32"/>
      <c r="B857" s="271" t="s">
        <v>69</v>
      </c>
      <c r="C857" s="272" t="s">
        <v>14</v>
      </c>
      <c r="D857" s="272" t="s">
        <v>6</v>
      </c>
      <c r="E857" s="272" t="s">
        <v>110</v>
      </c>
      <c r="F857" s="273" t="s">
        <v>8</v>
      </c>
      <c r="G857" s="274" t="s">
        <v>3</v>
      </c>
      <c r="H857" s="274" t="s">
        <v>2</v>
      </c>
      <c r="I857" s="274" t="s">
        <v>100</v>
      </c>
      <c r="J857" s="274" t="s">
        <v>4</v>
      </c>
      <c r="K857" s="275" t="s">
        <v>5</v>
      </c>
      <c r="L857" s="276" t="s">
        <v>115</v>
      </c>
      <c r="M857" s="276" t="s">
        <v>113</v>
      </c>
      <c r="N857" s="276" t="s">
        <v>116</v>
      </c>
      <c r="O857" s="276" t="s">
        <v>124</v>
      </c>
      <c r="P857" s="276"/>
      <c r="Q857" s="276"/>
      <c r="R857" s="276" t="s">
        <v>125</v>
      </c>
      <c r="S857" s="273"/>
    </row>
    <row r="858" spans="1:19" ht="15.5" x14ac:dyDescent="0.35">
      <c r="A858" s="32"/>
      <c r="B858" s="277" t="s">
        <v>111</v>
      </c>
      <c r="C858" s="278">
        <f>60+36+16</f>
        <v>112</v>
      </c>
      <c r="D858" s="279">
        <v>46</v>
      </c>
      <c r="E858" s="279">
        <v>33</v>
      </c>
      <c r="F858" s="278">
        <f>C858+D858+E858</f>
        <v>191</v>
      </c>
      <c r="G858" s="280">
        <v>30</v>
      </c>
      <c r="H858" s="280">
        <v>48</v>
      </c>
      <c r="I858" s="280">
        <v>15</v>
      </c>
      <c r="J858" s="280">
        <v>120</v>
      </c>
      <c r="K858" s="278">
        <f>G858+H858+J858</f>
        <v>198</v>
      </c>
      <c r="L858" s="278"/>
      <c r="M858" s="278"/>
      <c r="N858" s="278"/>
      <c r="O858" s="278"/>
      <c r="P858" s="278"/>
      <c r="Q858" s="278"/>
      <c r="R858" s="278"/>
      <c r="S858" s="280"/>
    </row>
    <row r="859" spans="1:19" ht="15.5" x14ac:dyDescent="0.35">
      <c r="A859" s="32"/>
      <c r="B859" s="277" t="s">
        <v>70</v>
      </c>
      <c r="C859" s="278">
        <v>22</v>
      </c>
      <c r="D859" s="279">
        <v>4</v>
      </c>
      <c r="E859" s="279">
        <v>9.5</v>
      </c>
      <c r="F859" s="278">
        <f>C859+D859+E859</f>
        <v>35.5</v>
      </c>
      <c r="G859" s="280">
        <v>19</v>
      </c>
      <c r="H859" s="280">
        <v>8</v>
      </c>
      <c r="I859" s="280">
        <v>11</v>
      </c>
      <c r="J859" s="280">
        <v>19</v>
      </c>
      <c r="K859" s="278">
        <f>G859+H859+J859</f>
        <v>46</v>
      </c>
      <c r="L859" s="278"/>
      <c r="M859" s="278"/>
      <c r="N859" s="278"/>
      <c r="O859" s="278"/>
      <c r="P859" s="278"/>
      <c r="Q859" s="278"/>
      <c r="R859" s="278"/>
      <c r="S859" s="278">
        <f>K859+F859</f>
        <v>81.5</v>
      </c>
    </row>
    <row r="860" spans="1:19" ht="15.5" x14ac:dyDescent="0.35">
      <c r="A860" s="32"/>
      <c r="B860" s="281" t="s">
        <v>71</v>
      </c>
      <c r="C860" s="282"/>
      <c r="D860" s="280"/>
      <c r="E860" s="280">
        <v>0</v>
      </c>
      <c r="F860" s="278">
        <v>0</v>
      </c>
      <c r="G860" s="280">
        <v>0</v>
      </c>
      <c r="H860" s="280">
        <v>0</v>
      </c>
      <c r="I860" s="280">
        <v>0</v>
      </c>
      <c r="J860" s="280">
        <v>0</v>
      </c>
      <c r="K860" s="278">
        <v>0</v>
      </c>
      <c r="L860" s="278"/>
      <c r="M860" s="278"/>
      <c r="N860" s="278"/>
      <c r="O860" s="278"/>
      <c r="P860" s="278"/>
      <c r="Q860" s="278"/>
      <c r="R860" s="278">
        <v>4</v>
      </c>
      <c r="S860" s="278">
        <f>R860+++N860+M860+L860+K860+J860+I860+H860+G860+F860+E860+D860+C860</f>
        <v>4</v>
      </c>
    </row>
    <row r="861" spans="1:19" ht="15.5" x14ac:dyDescent="0.35">
      <c r="A861" s="32"/>
      <c r="B861" s="281" t="s">
        <v>72</v>
      </c>
      <c r="C861" s="282">
        <v>0</v>
      </c>
      <c r="D861" s="280">
        <v>0</v>
      </c>
      <c r="E861" s="280">
        <v>0</v>
      </c>
      <c r="F861" s="278">
        <v>0</v>
      </c>
      <c r="G861" s="280">
        <v>14</v>
      </c>
      <c r="H861" s="280">
        <v>0</v>
      </c>
      <c r="I861" s="280">
        <v>0</v>
      </c>
      <c r="J861" s="280">
        <v>0</v>
      </c>
      <c r="K861" s="278">
        <v>0</v>
      </c>
      <c r="L861" s="278"/>
      <c r="M861" s="278"/>
      <c r="N861" s="278"/>
      <c r="O861" s="278"/>
      <c r="P861" s="278"/>
      <c r="Q861" s="278"/>
      <c r="R861" s="278">
        <v>0</v>
      </c>
      <c r="S861" s="278">
        <f t="shared" ref="S861:S867" si="84">R861+O861+N861+M861+L861+K861+J861+I861+H861+G861+F861+E861+D861+C861</f>
        <v>14</v>
      </c>
    </row>
    <row r="862" spans="1:19" x14ac:dyDescent="0.35">
      <c r="A862" s="32"/>
      <c r="B862" s="283" t="s">
        <v>73</v>
      </c>
      <c r="C862" s="280">
        <v>0</v>
      </c>
      <c r="D862" s="280">
        <v>0</v>
      </c>
      <c r="E862" s="280"/>
      <c r="F862" s="278">
        <v>0</v>
      </c>
      <c r="G862" s="280">
        <v>0</v>
      </c>
      <c r="H862" s="280">
        <v>0</v>
      </c>
      <c r="I862" s="280">
        <v>0</v>
      </c>
      <c r="J862" s="280">
        <v>0</v>
      </c>
      <c r="K862" s="278">
        <v>0</v>
      </c>
      <c r="L862" s="278"/>
      <c r="M862" s="278"/>
      <c r="N862" s="278"/>
      <c r="O862" s="278"/>
      <c r="P862" s="278"/>
      <c r="Q862" s="278"/>
      <c r="R862" s="278"/>
      <c r="S862" s="278">
        <f t="shared" si="84"/>
        <v>0</v>
      </c>
    </row>
    <row r="863" spans="1:19" x14ac:dyDescent="0.35">
      <c r="A863" s="32"/>
      <c r="B863" s="283" t="s">
        <v>74</v>
      </c>
      <c r="C863" s="280">
        <v>0</v>
      </c>
      <c r="D863" s="280">
        <v>0</v>
      </c>
      <c r="E863" s="280">
        <v>0</v>
      </c>
      <c r="F863" s="280">
        <v>0</v>
      </c>
      <c r="G863" s="280">
        <v>0</v>
      </c>
      <c r="H863" s="280">
        <v>0</v>
      </c>
      <c r="I863" s="280">
        <v>0</v>
      </c>
      <c r="J863" s="280">
        <v>0</v>
      </c>
      <c r="K863" s="278">
        <v>0</v>
      </c>
      <c r="L863" s="278"/>
      <c r="M863" s="278"/>
      <c r="N863" s="278"/>
      <c r="O863" s="278"/>
      <c r="P863" s="278"/>
      <c r="Q863" s="278"/>
      <c r="R863" s="278"/>
      <c r="S863" s="278">
        <f t="shared" si="84"/>
        <v>0</v>
      </c>
    </row>
    <row r="864" spans="1:19" x14ac:dyDescent="0.35">
      <c r="A864" s="32"/>
      <c r="B864" s="283" t="s">
        <v>75</v>
      </c>
      <c r="C864" s="280">
        <v>0</v>
      </c>
      <c r="D864" s="280">
        <v>0</v>
      </c>
      <c r="E864" s="280">
        <v>8</v>
      </c>
      <c r="F864" s="278">
        <v>0</v>
      </c>
      <c r="G864" s="280">
        <v>0</v>
      </c>
      <c r="H864" s="280">
        <v>0</v>
      </c>
      <c r="I864" s="280">
        <v>0</v>
      </c>
      <c r="J864" s="280">
        <v>8</v>
      </c>
      <c r="K864" s="278">
        <v>0</v>
      </c>
      <c r="L864" s="278"/>
      <c r="M864" s="278"/>
      <c r="N864" s="278"/>
      <c r="O864" s="278"/>
      <c r="P864" s="278"/>
      <c r="Q864" s="278"/>
      <c r="R864" s="278">
        <v>0</v>
      </c>
      <c r="S864" s="278">
        <f t="shared" si="84"/>
        <v>16</v>
      </c>
    </row>
    <row r="865" spans="1:19" x14ac:dyDescent="0.35">
      <c r="A865" s="32"/>
      <c r="B865" s="283" t="s">
        <v>79</v>
      </c>
      <c r="C865" s="280">
        <v>0</v>
      </c>
      <c r="D865" s="280">
        <v>0</v>
      </c>
      <c r="E865" s="280">
        <v>0</v>
      </c>
      <c r="F865" s="278">
        <v>0</v>
      </c>
      <c r="G865" s="280">
        <v>0</v>
      </c>
      <c r="H865" s="280">
        <v>0</v>
      </c>
      <c r="I865" s="280">
        <v>0</v>
      </c>
      <c r="J865" s="280">
        <v>0</v>
      </c>
      <c r="K865" s="280">
        <v>0</v>
      </c>
      <c r="L865" s="278"/>
      <c r="M865" s="278"/>
      <c r="N865" s="278"/>
      <c r="O865" s="278"/>
      <c r="P865" s="278"/>
      <c r="Q865" s="278"/>
      <c r="R865" s="278"/>
      <c r="S865" s="278">
        <f t="shared" si="84"/>
        <v>0</v>
      </c>
    </row>
    <row r="866" spans="1:19" x14ac:dyDescent="0.35">
      <c r="A866" s="32"/>
      <c r="B866" s="283" t="s">
        <v>76</v>
      </c>
      <c r="C866" s="280">
        <v>0</v>
      </c>
      <c r="D866" s="284"/>
      <c r="E866" s="284"/>
      <c r="F866" s="278">
        <f>C866+D866+E866</f>
        <v>0</v>
      </c>
      <c r="G866" s="280">
        <v>0</v>
      </c>
      <c r="H866" s="280">
        <v>0</v>
      </c>
      <c r="I866" s="280">
        <v>0</v>
      </c>
      <c r="J866" s="280">
        <v>0</v>
      </c>
      <c r="K866" s="278">
        <f>G866+H866+J866</f>
        <v>0</v>
      </c>
      <c r="L866" s="278"/>
      <c r="M866" s="278"/>
      <c r="N866" s="278"/>
      <c r="O866" s="278"/>
      <c r="P866" s="278"/>
      <c r="Q866" s="278"/>
      <c r="R866" s="278">
        <v>0</v>
      </c>
      <c r="S866" s="278">
        <f t="shared" si="84"/>
        <v>0</v>
      </c>
    </row>
    <row r="867" spans="1:19" x14ac:dyDescent="0.35">
      <c r="A867" s="32"/>
      <c r="B867" s="283" t="s">
        <v>77</v>
      </c>
      <c r="C867" s="278">
        <f>SUM(C860:C866)</f>
        <v>0</v>
      </c>
      <c r="D867" s="278">
        <f>D866+D865+D864+D863+D862+D861+D860</f>
        <v>0</v>
      </c>
      <c r="E867" s="278">
        <f>E866+E865+E864+E863+E862+E861+E860</f>
        <v>8</v>
      </c>
      <c r="F867" s="278">
        <v>0</v>
      </c>
      <c r="G867" s="278">
        <f>G866+G865+G864+G863+G862+G861+G860</f>
        <v>14</v>
      </c>
      <c r="H867" s="280">
        <f>H866+H865+H864+H863+H862+H861+H860</f>
        <v>0</v>
      </c>
      <c r="I867" s="278">
        <f>I866+I865+I864+I863+I862+I861+I860</f>
        <v>0</v>
      </c>
      <c r="J867" s="280">
        <f>J866+J865+J864+J863+J862+J861+J860</f>
        <v>8</v>
      </c>
      <c r="K867" s="278">
        <v>0</v>
      </c>
      <c r="L867" s="278"/>
      <c r="M867" s="278"/>
      <c r="N867" s="278"/>
      <c r="O867" s="278"/>
      <c r="P867" s="278"/>
      <c r="Q867" s="278"/>
      <c r="R867" s="278">
        <f>R866+R865+R864+R863+R862+R861+R860</f>
        <v>4</v>
      </c>
      <c r="S867" s="278">
        <f t="shared" si="84"/>
        <v>34</v>
      </c>
    </row>
    <row r="868" spans="1:19" x14ac:dyDescent="0.35">
      <c r="A868" s="32"/>
      <c r="B868" s="277" t="s">
        <v>78</v>
      </c>
      <c r="C868" s="278">
        <f>((C859*7)-C867)*C858</f>
        <v>17248</v>
      </c>
      <c r="D868" s="278">
        <f>((D859*7)-D867)*D858</f>
        <v>1288</v>
      </c>
      <c r="E868" s="278">
        <f>((E859*7)-E867)*E858</f>
        <v>1930.5</v>
      </c>
      <c r="F868" s="278">
        <f>C868+D868+E868</f>
        <v>20466.5</v>
      </c>
      <c r="G868" s="278">
        <f>((G859*7)-G867)*G858</f>
        <v>3570</v>
      </c>
      <c r="H868" s="285">
        <f>((H859*7)-H867)*H858</f>
        <v>2688</v>
      </c>
      <c r="I868" s="285">
        <f>((I859*7)-I867)*I858</f>
        <v>1155</v>
      </c>
      <c r="J868" s="278">
        <f>((J859*7)-J867)*J858</f>
        <v>15000</v>
      </c>
      <c r="K868" s="285">
        <f>SUM(G868:J868)</f>
        <v>22413</v>
      </c>
      <c r="L868" s="285">
        <v>37</v>
      </c>
      <c r="M868" s="285">
        <v>0</v>
      </c>
      <c r="N868" s="285">
        <v>30</v>
      </c>
      <c r="O868" s="285">
        <v>39</v>
      </c>
      <c r="P868" s="285"/>
      <c r="Q868" s="285"/>
      <c r="R868" s="285">
        <v>2897</v>
      </c>
      <c r="S868" s="286">
        <f>K868+F868+M868+L868+N868+R868+O868</f>
        <v>45882.5</v>
      </c>
    </row>
    <row r="870" spans="1:19" x14ac:dyDescent="0.35">
      <c r="A870" s="32" t="s">
        <v>630</v>
      </c>
      <c r="B870" s="32"/>
      <c r="C870" s="32"/>
      <c r="D870" s="32"/>
      <c r="F870" s="32"/>
      <c r="G870" s="32"/>
      <c r="H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</row>
    <row r="871" spans="1:19" x14ac:dyDescent="0.35">
      <c r="A871" s="32"/>
      <c r="B871" s="266" t="s">
        <v>68</v>
      </c>
      <c r="C871" s="267">
        <f>C873*C874*7</f>
        <v>17248</v>
      </c>
      <c r="D871" s="268">
        <f>D873*D874*7</f>
        <v>1288</v>
      </c>
      <c r="E871" s="268">
        <f>E873*E874*7</f>
        <v>2194.5</v>
      </c>
      <c r="F871" s="268">
        <f>C871+D871</f>
        <v>18536</v>
      </c>
      <c r="G871" s="269">
        <f>G873*G874*7</f>
        <v>3990</v>
      </c>
      <c r="H871" s="270">
        <f>H873*H874*7</f>
        <v>2688</v>
      </c>
      <c r="I871" s="270">
        <f>I873*I874*7</f>
        <v>1155</v>
      </c>
      <c r="J871" s="270">
        <f>J873*J874*7</f>
        <v>15960</v>
      </c>
      <c r="K871" s="270">
        <f>G871+H871+J871</f>
        <v>22638</v>
      </c>
      <c r="L871" s="270"/>
      <c r="M871" s="270"/>
      <c r="N871" s="270"/>
      <c r="O871" s="270"/>
      <c r="P871" s="270"/>
      <c r="Q871" s="270"/>
      <c r="R871" s="270"/>
      <c r="S871" s="270">
        <f>K871+F871</f>
        <v>41174</v>
      </c>
    </row>
    <row r="872" spans="1:19" x14ac:dyDescent="0.35">
      <c r="A872" s="32"/>
      <c r="B872" s="271" t="s">
        <v>69</v>
      </c>
      <c r="C872" s="272" t="s">
        <v>14</v>
      </c>
      <c r="D872" s="272" t="s">
        <v>6</v>
      </c>
      <c r="E872" s="272" t="s">
        <v>110</v>
      </c>
      <c r="F872" s="273" t="s">
        <v>8</v>
      </c>
      <c r="G872" s="274" t="s">
        <v>3</v>
      </c>
      <c r="H872" s="274" t="s">
        <v>2</v>
      </c>
      <c r="I872" s="274" t="s">
        <v>100</v>
      </c>
      <c r="J872" s="274" t="s">
        <v>4</v>
      </c>
      <c r="K872" s="275" t="s">
        <v>5</v>
      </c>
      <c r="L872" s="276" t="s">
        <v>115</v>
      </c>
      <c r="M872" s="276" t="s">
        <v>113</v>
      </c>
      <c r="N872" s="276" t="s">
        <v>116</v>
      </c>
      <c r="O872" s="276" t="s">
        <v>124</v>
      </c>
      <c r="P872" s="276"/>
      <c r="Q872" s="276"/>
      <c r="R872" s="276" t="s">
        <v>125</v>
      </c>
      <c r="S872" s="273"/>
    </row>
    <row r="873" spans="1:19" ht="15.5" x14ac:dyDescent="0.35">
      <c r="A873" s="32"/>
      <c r="B873" s="277" t="s">
        <v>111</v>
      </c>
      <c r="C873" s="278">
        <f>60+36+16</f>
        <v>112</v>
      </c>
      <c r="D873" s="279">
        <v>46</v>
      </c>
      <c r="E873" s="279">
        <v>33</v>
      </c>
      <c r="F873" s="278">
        <f>C873+D873+E873</f>
        <v>191</v>
      </c>
      <c r="G873" s="280">
        <v>30</v>
      </c>
      <c r="H873" s="280">
        <v>48</v>
      </c>
      <c r="I873" s="280">
        <v>15</v>
      </c>
      <c r="J873" s="280">
        <v>120</v>
      </c>
      <c r="K873" s="278">
        <f>G873+H873+J873</f>
        <v>198</v>
      </c>
      <c r="L873" s="278"/>
      <c r="M873" s="278"/>
      <c r="N873" s="278"/>
      <c r="O873" s="278"/>
      <c r="P873" s="278"/>
      <c r="Q873" s="278"/>
      <c r="R873" s="278"/>
      <c r="S873" s="280"/>
    </row>
    <row r="874" spans="1:19" ht="15.5" x14ac:dyDescent="0.35">
      <c r="A874" s="32"/>
      <c r="B874" s="277" t="s">
        <v>70</v>
      </c>
      <c r="C874" s="278">
        <v>22</v>
      </c>
      <c r="D874" s="279">
        <v>4</v>
      </c>
      <c r="E874" s="279">
        <v>9.5</v>
      </c>
      <c r="F874" s="278">
        <f>C874+D874+E874</f>
        <v>35.5</v>
      </c>
      <c r="G874" s="280">
        <v>19</v>
      </c>
      <c r="H874" s="280">
        <v>8</v>
      </c>
      <c r="I874" s="280">
        <v>11</v>
      </c>
      <c r="J874" s="280">
        <v>19</v>
      </c>
      <c r="K874" s="278">
        <f>G874+H874+J874</f>
        <v>46</v>
      </c>
      <c r="L874" s="278"/>
      <c r="M874" s="278"/>
      <c r="N874" s="278"/>
      <c r="O874" s="278"/>
      <c r="P874" s="278"/>
      <c r="Q874" s="278"/>
      <c r="R874" s="278"/>
      <c r="S874" s="278">
        <f>K874+F874</f>
        <v>81.5</v>
      </c>
    </row>
    <row r="875" spans="1:19" ht="15.5" x14ac:dyDescent="0.35">
      <c r="A875" s="32"/>
      <c r="B875" s="281" t="s">
        <v>71</v>
      </c>
      <c r="C875" s="282"/>
      <c r="D875" s="280"/>
      <c r="E875" s="280">
        <v>0</v>
      </c>
      <c r="F875" s="278">
        <v>0</v>
      </c>
      <c r="G875" s="280">
        <v>0</v>
      </c>
      <c r="H875" s="280">
        <v>0</v>
      </c>
      <c r="I875" s="280">
        <v>0</v>
      </c>
      <c r="J875" s="280">
        <v>0</v>
      </c>
      <c r="K875" s="278">
        <v>0</v>
      </c>
      <c r="L875" s="278"/>
      <c r="M875" s="278"/>
      <c r="N875" s="278"/>
      <c r="O875" s="278"/>
      <c r="P875" s="278"/>
      <c r="Q875" s="278"/>
      <c r="R875" s="278">
        <v>0</v>
      </c>
      <c r="S875" s="278">
        <f>R875+++N875+M875+L875+K875+J875+I875+H875+G875+F875+E875+D875+C875</f>
        <v>0</v>
      </c>
    </row>
    <row r="876" spans="1:19" ht="15.5" x14ac:dyDescent="0.35">
      <c r="A876" s="32"/>
      <c r="B876" s="281" t="s">
        <v>72</v>
      </c>
      <c r="C876" s="282">
        <v>0</v>
      </c>
      <c r="D876" s="280">
        <v>0</v>
      </c>
      <c r="E876" s="280">
        <v>0</v>
      </c>
      <c r="F876" s="278">
        <v>0</v>
      </c>
      <c r="G876" s="280">
        <v>15</v>
      </c>
      <c r="H876" s="280">
        <v>0</v>
      </c>
      <c r="I876" s="280">
        <v>0</v>
      </c>
      <c r="J876" s="280">
        <v>0</v>
      </c>
      <c r="K876" s="278">
        <v>0</v>
      </c>
      <c r="L876" s="278"/>
      <c r="M876" s="278"/>
      <c r="N876" s="278"/>
      <c r="O876" s="278"/>
      <c r="P876" s="278"/>
      <c r="Q876" s="278"/>
      <c r="R876" s="278">
        <v>0</v>
      </c>
      <c r="S876" s="278">
        <f t="shared" ref="S876:S882" si="85">R876+O876+N876+M876+L876+K876+J876+I876+H876+G876+F876+E876+D876+C876</f>
        <v>15</v>
      </c>
    </row>
    <row r="877" spans="1:19" x14ac:dyDescent="0.35">
      <c r="A877" s="32"/>
      <c r="B877" s="283" t="s">
        <v>73</v>
      </c>
      <c r="C877" s="280">
        <v>0</v>
      </c>
      <c r="D877" s="280">
        <v>0</v>
      </c>
      <c r="E877" s="280"/>
      <c r="F877" s="278">
        <v>0</v>
      </c>
      <c r="G877" s="280">
        <v>0</v>
      </c>
      <c r="H877" s="280">
        <v>0</v>
      </c>
      <c r="I877" s="280">
        <v>0</v>
      </c>
      <c r="J877" s="280">
        <v>0</v>
      </c>
      <c r="K877" s="278">
        <v>0</v>
      </c>
      <c r="L877" s="278"/>
      <c r="M877" s="278"/>
      <c r="N877" s="278"/>
      <c r="O877" s="278"/>
      <c r="P877" s="278"/>
      <c r="Q877" s="278"/>
      <c r="R877" s="278"/>
      <c r="S877" s="278">
        <f t="shared" si="85"/>
        <v>0</v>
      </c>
    </row>
    <row r="878" spans="1:19" x14ac:dyDescent="0.35">
      <c r="A878" s="32"/>
      <c r="B878" s="283" t="s">
        <v>74</v>
      </c>
      <c r="C878" s="280">
        <v>0</v>
      </c>
      <c r="D878" s="280">
        <v>0</v>
      </c>
      <c r="E878" s="280">
        <v>0</v>
      </c>
      <c r="F878" s="280">
        <v>0</v>
      </c>
      <c r="G878" s="280">
        <v>0</v>
      </c>
      <c r="H878" s="280">
        <v>0</v>
      </c>
      <c r="I878" s="280">
        <v>0</v>
      </c>
      <c r="J878" s="280">
        <v>0</v>
      </c>
      <c r="K878" s="278">
        <v>0</v>
      </c>
      <c r="L878" s="278"/>
      <c r="M878" s="278"/>
      <c r="N878" s="278"/>
      <c r="O878" s="278"/>
      <c r="P878" s="278"/>
      <c r="Q878" s="278"/>
      <c r="R878" s="278"/>
      <c r="S878" s="278">
        <f t="shared" si="85"/>
        <v>0</v>
      </c>
    </row>
    <row r="879" spans="1:19" x14ac:dyDescent="0.35">
      <c r="A879" s="32"/>
      <c r="B879" s="283" t="s">
        <v>75</v>
      </c>
      <c r="C879" s="280">
        <v>6</v>
      </c>
      <c r="D879" s="280">
        <v>0</v>
      </c>
      <c r="E879" s="280">
        <v>0</v>
      </c>
      <c r="F879" s="278">
        <v>0</v>
      </c>
      <c r="G879" s="280">
        <v>0</v>
      </c>
      <c r="H879" s="280">
        <v>0</v>
      </c>
      <c r="I879" s="280">
        <v>0</v>
      </c>
      <c r="J879" s="280">
        <v>18</v>
      </c>
      <c r="K879" s="278">
        <v>0</v>
      </c>
      <c r="L879" s="278"/>
      <c r="M879" s="278"/>
      <c r="N879" s="278"/>
      <c r="O879" s="278"/>
      <c r="P879" s="278"/>
      <c r="Q879" s="278"/>
      <c r="R879" s="278">
        <v>0</v>
      </c>
      <c r="S879" s="278">
        <f t="shared" si="85"/>
        <v>24</v>
      </c>
    </row>
    <row r="880" spans="1:19" x14ac:dyDescent="0.35">
      <c r="A880" s="32"/>
      <c r="B880" s="283" t="s">
        <v>79</v>
      </c>
      <c r="C880" s="280">
        <v>0</v>
      </c>
      <c r="D880" s="280">
        <v>0</v>
      </c>
      <c r="E880" s="280">
        <v>0</v>
      </c>
      <c r="F880" s="278">
        <v>0</v>
      </c>
      <c r="G880" s="280">
        <v>0</v>
      </c>
      <c r="H880" s="280">
        <v>0</v>
      </c>
      <c r="I880" s="280">
        <v>0</v>
      </c>
      <c r="J880" s="280">
        <v>0</v>
      </c>
      <c r="K880" s="280">
        <v>0</v>
      </c>
      <c r="L880" s="278"/>
      <c r="M880" s="278"/>
      <c r="N880" s="278"/>
      <c r="O880" s="278"/>
      <c r="P880" s="278"/>
      <c r="Q880" s="278"/>
      <c r="R880" s="278"/>
      <c r="S880" s="278">
        <f t="shared" si="85"/>
        <v>0</v>
      </c>
    </row>
    <row r="881" spans="1:19" x14ac:dyDescent="0.35">
      <c r="A881" s="32"/>
      <c r="B881" s="283" t="s">
        <v>76</v>
      </c>
      <c r="C881" s="280">
        <v>10</v>
      </c>
      <c r="D881" s="284"/>
      <c r="E881" s="284"/>
      <c r="F881" s="278">
        <f>C881+D881+E881</f>
        <v>10</v>
      </c>
      <c r="G881" s="280">
        <v>0</v>
      </c>
      <c r="H881" s="280">
        <v>0</v>
      </c>
      <c r="I881" s="280">
        <v>0</v>
      </c>
      <c r="J881" s="280">
        <v>7</v>
      </c>
      <c r="K881" s="278">
        <f>G881+H881+J881</f>
        <v>7</v>
      </c>
      <c r="L881" s="278"/>
      <c r="M881" s="278"/>
      <c r="N881" s="278"/>
      <c r="O881" s="278"/>
      <c r="P881" s="278"/>
      <c r="Q881" s="278"/>
      <c r="R881" s="278">
        <v>0</v>
      </c>
      <c r="S881" s="278">
        <f t="shared" si="85"/>
        <v>34</v>
      </c>
    </row>
    <row r="882" spans="1:19" x14ac:dyDescent="0.35">
      <c r="A882" s="32"/>
      <c r="B882" s="283" t="s">
        <v>77</v>
      </c>
      <c r="C882" s="278">
        <f>SUM(C875:C881)</f>
        <v>16</v>
      </c>
      <c r="D882" s="278">
        <f>D881+D880+D879+D878+D877+D876+D875</f>
        <v>0</v>
      </c>
      <c r="E882" s="278">
        <f>E881+E880+E879+E878+E877+E876+E875</f>
        <v>0</v>
      </c>
      <c r="F882" s="278">
        <v>0</v>
      </c>
      <c r="G882" s="278">
        <f>G881+G880+G879+G878+G877+G876+G875</f>
        <v>15</v>
      </c>
      <c r="H882" s="280">
        <f>H881+H880+H879+H878+H877+H876+H875</f>
        <v>0</v>
      </c>
      <c r="I882" s="278">
        <f>I881+I880+I879+I878+I877+I876+I875</f>
        <v>0</v>
      </c>
      <c r="J882" s="280">
        <f>J881+J880+J879+J878+J877+J876+J875</f>
        <v>25</v>
      </c>
      <c r="K882" s="278">
        <v>0</v>
      </c>
      <c r="L882" s="278"/>
      <c r="M882" s="278"/>
      <c r="N882" s="278"/>
      <c r="O882" s="278"/>
      <c r="P882" s="278"/>
      <c r="Q882" s="278"/>
      <c r="R882" s="278">
        <f>R881+R880+R879+R878+R877+R876+R875</f>
        <v>0</v>
      </c>
      <c r="S882" s="278">
        <f t="shared" si="85"/>
        <v>56</v>
      </c>
    </row>
    <row r="883" spans="1:19" x14ac:dyDescent="0.35">
      <c r="A883" s="32"/>
      <c r="B883" s="277" t="s">
        <v>78</v>
      </c>
      <c r="C883" s="278">
        <f>((C874*7)-C882)*C873</f>
        <v>15456</v>
      </c>
      <c r="D883" s="278">
        <f>((D874*7)-D882)*D873</f>
        <v>1288</v>
      </c>
      <c r="E883" s="278">
        <f>((E874*7)-E882)*E873</f>
        <v>2194.5</v>
      </c>
      <c r="F883" s="278">
        <f>C883+D883+E883</f>
        <v>18938.5</v>
      </c>
      <c r="G883" s="278">
        <f>((G874*7)-G882)*G873</f>
        <v>3540</v>
      </c>
      <c r="H883" s="285">
        <f>((H874*7)-H882)*H873</f>
        <v>2688</v>
      </c>
      <c r="I883" s="285">
        <f>((I874*7)-I882)*I873</f>
        <v>1155</v>
      </c>
      <c r="J883" s="278">
        <f>((J874*7)-J882)*J873</f>
        <v>12960</v>
      </c>
      <c r="K883" s="285">
        <f>SUM(G883:J883)</f>
        <v>20343</v>
      </c>
      <c r="L883" s="285">
        <v>37</v>
      </c>
      <c r="M883" s="285">
        <v>0</v>
      </c>
      <c r="N883" s="285">
        <v>30</v>
      </c>
      <c r="O883" s="285">
        <v>39</v>
      </c>
      <c r="P883" s="285"/>
      <c r="Q883" s="285"/>
      <c r="R883" s="285">
        <v>2897</v>
      </c>
      <c r="S883" s="286">
        <f>K883+F883+M883+L883+N883+R883+O883</f>
        <v>42284.5</v>
      </c>
    </row>
    <row r="885" spans="1:19" x14ac:dyDescent="0.35">
      <c r="A885" s="32" t="s">
        <v>648</v>
      </c>
      <c r="B885" s="32"/>
      <c r="C885" s="32"/>
      <c r="D885" s="32"/>
      <c r="F885" s="32"/>
      <c r="G885" s="32"/>
      <c r="H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</row>
    <row r="886" spans="1:19" x14ac:dyDescent="0.35">
      <c r="A886" s="32"/>
      <c r="B886" s="266" t="s">
        <v>68</v>
      </c>
      <c r="C886" s="267">
        <f>C888*C889*7</f>
        <v>17248</v>
      </c>
      <c r="D886" s="268">
        <f>D888*D889*7</f>
        <v>1288</v>
      </c>
      <c r="E886" s="268">
        <f>E888*E889*7</f>
        <v>2194.5</v>
      </c>
      <c r="F886" s="268">
        <f>C886+D886</f>
        <v>18536</v>
      </c>
      <c r="G886" s="269">
        <f>G888*G889*7</f>
        <v>3990</v>
      </c>
      <c r="H886" s="270">
        <f>H888*H889*7</f>
        <v>2688</v>
      </c>
      <c r="I886" s="270">
        <f>I888*I889*7</f>
        <v>1155</v>
      </c>
      <c r="J886" s="270">
        <f>J888*J889*7</f>
        <v>15960</v>
      </c>
      <c r="K886" s="270">
        <f>G886+H886+J886</f>
        <v>22638</v>
      </c>
      <c r="L886" s="270"/>
      <c r="M886" s="270"/>
      <c r="N886" s="270"/>
      <c r="O886" s="270"/>
      <c r="P886" s="270"/>
      <c r="Q886" s="270"/>
      <c r="R886" s="270"/>
      <c r="S886" s="270">
        <f>K886+F886</f>
        <v>41174</v>
      </c>
    </row>
    <row r="887" spans="1:19" x14ac:dyDescent="0.35">
      <c r="A887" s="32"/>
      <c r="B887" s="271" t="s">
        <v>69</v>
      </c>
      <c r="C887" s="272" t="s">
        <v>14</v>
      </c>
      <c r="D887" s="272" t="s">
        <v>6</v>
      </c>
      <c r="E887" s="272" t="s">
        <v>110</v>
      </c>
      <c r="F887" s="273" t="s">
        <v>8</v>
      </c>
      <c r="G887" s="274" t="s">
        <v>3</v>
      </c>
      <c r="H887" s="274" t="s">
        <v>2</v>
      </c>
      <c r="I887" s="274" t="s">
        <v>100</v>
      </c>
      <c r="J887" s="274" t="s">
        <v>4</v>
      </c>
      <c r="K887" s="275" t="s">
        <v>5</v>
      </c>
      <c r="L887" s="276" t="s">
        <v>115</v>
      </c>
      <c r="M887" s="276" t="s">
        <v>113</v>
      </c>
      <c r="N887" s="276" t="s">
        <v>116</v>
      </c>
      <c r="O887" s="276" t="s">
        <v>124</v>
      </c>
      <c r="P887" s="276"/>
      <c r="Q887" s="276"/>
      <c r="R887" s="276" t="s">
        <v>125</v>
      </c>
      <c r="S887" s="273"/>
    </row>
    <row r="888" spans="1:19" ht="15.5" x14ac:dyDescent="0.35">
      <c r="A888" s="32"/>
      <c r="B888" s="277" t="s">
        <v>111</v>
      </c>
      <c r="C888" s="278">
        <f>60+36+16</f>
        <v>112</v>
      </c>
      <c r="D888" s="279">
        <v>46</v>
      </c>
      <c r="E888" s="279">
        <v>33</v>
      </c>
      <c r="F888" s="278">
        <f>C888+D888+E888</f>
        <v>191</v>
      </c>
      <c r="G888" s="280">
        <v>30</v>
      </c>
      <c r="H888" s="280">
        <v>48</v>
      </c>
      <c r="I888" s="280">
        <v>15</v>
      </c>
      <c r="J888" s="280">
        <v>120</v>
      </c>
      <c r="K888" s="278">
        <f>G888+H888+J888</f>
        <v>198</v>
      </c>
      <c r="L888" s="278"/>
      <c r="M888" s="278"/>
      <c r="N888" s="278"/>
      <c r="O888" s="278"/>
      <c r="P888" s="278"/>
      <c r="Q888" s="278"/>
      <c r="R888" s="278"/>
      <c r="S888" s="280"/>
    </row>
    <row r="889" spans="1:19" ht="15.5" x14ac:dyDescent="0.35">
      <c r="A889" s="32"/>
      <c r="B889" s="277" t="s">
        <v>70</v>
      </c>
      <c r="C889" s="278">
        <v>22</v>
      </c>
      <c r="D889" s="279">
        <v>4</v>
      </c>
      <c r="E889" s="279">
        <v>9.5</v>
      </c>
      <c r="F889" s="278">
        <f>C889+D889+E889</f>
        <v>35.5</v>
      </c>
      <c r="G889" s="280">
        <v>19</v>
      </c>
      <c r="H889" s="280">
        <v>8</v>
      </c>
      <c r="I889" s="280">
        <v>11</v>
      </c>
      <c r="J889" s="280">
        <v>19</v>
      </c>
      <c r="K889" s="278">
        <f>G889+H889+J889</f>
        <v>46</v>
      </c>
      <c r="L889" s="278"/>
      <c r="M889" s="278"/>
      <c r="N889" s="278"/>
      <c r="O889" s="278"/>
      <c r="P889" s="278"/>
      <c r="Q889" s="278"/>
      <c r="R889" s="278"/>
      <c r="S889" s="278">
        <f>K889+F889</f>
        <v>81.5</v>
      </c>
    </row>
    <row r="890" spans="1:19" ht="15.5" x14ac:dyDescent="0.35">
      <c r="A890" s="32"/>
      <c r="B890" s="281" t="s">
        <v>71</v>
      </c>
      <c r="C890" s="282"/>
      <c r="D890" s="280"/>
      <c r="E890" s="280">
        <v>4</v>
      </c>
      <c r="F890" s="278">
        <v>0</v>
      </c>
      <c r="G890" s="280">
        <v>0</v>
      </c>
      <c r="H890" s="280">
        <v>0</v>
      </c>
      <c r="I890" s="280">
        <v>0</v>
      </c>
      <c r="J890" s="280">
        <v>0</v>
      </c>
      <c r="K890" s="278">
        <v>0</v>
      </c>
      <c r="L890" s="278"/>
      <c r="M890" s="278"/>
      <c r="N890" s="278"/>
      <c r="O890" s="278"/>
      <c r="P890" s="278"/>
      <c r="Q890" s="278"/>
      <c r="R890" s="278">
        <v>0</v>
      </c>
      <c r="S890" s="278">
        <f>R890+++N890+M890+L890+K890+J890+I890+H890+G890+F890+E890+D890+C890</f>
        <v>4</v>
      </c>
    </row>
    <row r="891" spans="1:19" ht="15.5" x14ac:dyDescent="0.35">
      <c r="A891" s="32"/>
      <c r="B891" s="281" t="s">
        <v>72</v>
      </c>
      <c r="C891" s="282">
        <v>0</v>
      </c>
      <c r="D891" s="280">
        <v>0</v>
      </c>
      <c r="E891" s="280">
        <v>0</v>
      </c>
      <c r="F891" s="278">
        <v>0</v>
      </c>
      <c r="G891" s="280">
        <v>0</v>
      </c>
      <c r="H891" s="280">
        <v>3</v>
      </c>
      <c r="I891" s="280">
        <v>0</v>
      </c>
      <c r="J891" s="280">
        <v>0</v>
      </c>
      <c r="K891" s="278">
        <v>0</v>
      </c>
      <c r="L891" s="278"/>
      <c r="M891" s="278"/>
      <c r="N891" s="278"/>
      <c r="O891" s="278"/>
      <c r="P891" s="278"/>
      <c r="Q891" s="278"/>
      <c r="R891" s="278">
        <v>0</v>
      </c>
      <c r="S891" s="278">
        <f t="shared" ref="S891:S897" si="86">R891+O891+N891+M891+L891+K891+J891+I891+H891+G891+F891+E891+D891+C891</f>
        <v>3</v>
      </c>
    </row>
    <row r="892" spans="1:19" x14ac:dyDescent="0.35">
      <c r="A892" s="32"/>
      <c r="B892" s="283" t="s">
        <v>73</v>
      </c>
      <c r="C892" s="280">
        <v>0</v>
      </c>
      <c r="D892" s="280">
        <v>0</v>
      </c>
      <c r="E892" s="280"/>
      <c r="F892" s="278">
        <v>0</v>
      </c>
      <c r="G892" s="280">
        <v>0</v>
      </c>
      <c r="H892" s="280">
        <v>0</v>
      </c>
      <c r="I892" s="280">
        <v>0</v>
      </c>
      <c r="J892" s="280">
        <v>0</v>
      </c>
      <c r="K892" s="278">
        <v>0</v>
      </c>
      <c r="L892" s="278"/>
      <c r="M892" s="278"/>
      <c r="N892" s="278"/>
      <c r="O892" s="278"/>
      <c r="P892" s="278"/>
      <c r="Q892" s="278"/>
      <c r="R892" s="278"/>
      <c r="S892" s="278">
        <f t="shared" si="86"/>
        <v>0</v>
      </c>
    </row>
    <row r="893" spans="1:19" x14ac:dyDescent="0.35">
      <c r="A893" s="32"/>
      <c r="B893" s="283" t="s">
        <v>74</v>
      </c>
      <c r="C893" s="280">
        <v>0</v>
      </c>
      <c r="D893" s="280">
        <v>0</v>
      </c>
      <c r="E893" s="280">
        <v>0</v>
      </c>
      <c r="F893" s="280">
        <v>0</v>
      </c>
      <c r="G893" s="280">
        <v>0</v>
      </c>
      <c r="H893" s="280">
        <v>0</v>
      </c>
      <c r="I893" s="280">
        <v>0</v>
      </c>
      <c r="J893" s="280">
        <v>0</v>
      </c>
      <c r="K893" s="278">
        <v>0</v>
      </c>
      <c r="L893" s="278"/>
      <c r="M893" s="278"/>
      <c r="N893" s="278"/>
      <c r="O893" s="278"/>
      <c r="P893" s="278"/>
      <c r="Q893" s="278"/>
      <c r="R893" s="278"/>
      <c r="S893" s="278">
        <f t="shared" si="86"/>
        <v>0</v>
      </c>
    </row>
    <row r="894" spans="1:19" x14ac:dyDescent="0.35">
      <c r="A894" s="32"/>
      <c r="B894" s="283" t="s">
        <v>75</v>
      </c>
      <c r="C894" s="280">
        <v>18</v>
      </c>
      <c r="D894" s="280">
        <v>0</v>
      </c>
      <c r="E894" s="280">
        <v>5</v>
      </c>
      <c r="F894" s="278">
        <v>0</v>
      </c>
      <c r="G894" s="280">
        <v>0</v>
      </c>
      <c r="H894" s="280">
        <v>0</v>
      </c>
      <c r="I894" s="280">
        <v>0</v>
      </c>
      <c r="J894" s="280">
        <v>0</v>
      </c>
      <c r="K894" s="278">
        <v>0</v>
      </c>
      <c r="L894" s="278"/>
      <c r="M894" s="278"/>
      <c r="N894" s="278"/>
      <c r="O894" s="278"/>
      <c r="P894" s="278"/>
      <c r="Q894" s="278"/>
      <c r="R894" s="278">
        <v>0</v>
      </c>
      <c r="S894" s="278">
        <f t="shared" si="86"/>
        <v>23</v>
      </c>
    </row>
    <row r="895" spans="1:19" x14ac:dyDescent="0.35">
      <c r="A895" s="32"/>
      <c r="B895" s="283" t="s">
        <v>79</v>
      </c>
      <c r="C895" s="280">
        <v>0</v>
      </c>
      <c r="D895" s="280">
        <v>0</v>
      </c>
      <c r="E895" s="280">
        <v>0</v>
      </c>
      <c r="F895" s="278">
        <v>0</v>
      </c>
      <c r="G895" s="280">
        <v>0</v>
      </c>
      <c r="H895" s="280">
        <v>0</v>
      </c>
      <c r="I895" s="280">
        <v>0</v>
      </c>
      <c r="J895" s="280">
        <v>0</v>
      </c>
      <c r="K895" s="280">
        <v>0</v>
      </c>
      <c r="L895" s="278"/>
      <c r="M895" s="278"/>
      <c r="N895" s="278"/>
      <c r="O895" s="278"/>
      <c r="P895" s="278"/>
      <c r="Q895" s="278"/>
      <c r="R895" s="278"/>
      <c r="S895" s="278">
        <f t="shared" si="86"/>
        <v>0</v>
      </c>
    </row>
    <row r="896" spans="1:19" x14ac:dyDescent="0.35">
      <c r="A896" s="32"/>
      <c r="B896" s="283" t="s">
        <v>76</v>
      </c>
      <c r="C896" s="280">
        <v>0</v>
      </c>
      <c r="D896" s="284"/>
      <c r="E896" s="284"/>
      <c r="F896" s="278">
        <f>C896+D896+E896</f>
        <v>0</v>
      </c>
      <c r="G896" s="280">
        <v>0</v>
      </c>
      <c r="H896" s="280">
        <v>0</v>
      </c>
      <c r="I896" s="280">
        <v>0</v>
      </c>
      <c r="J896" s="280">
        <v>0</v>
      </c>
      <c r="K896" s="278">
        <f>G896+H896+J896</f>
        <v>0</v>
      </c>
      <c r="L896" s="278"/>
      <c r="M896" s="278"/>
      <c r="N896" s="278"/>
      <c r="O896" s="278"/>
      <c r="P896" s="278"/>
      <c r="Q896" s="278"/>
      <c r="R896" s="278">
        <v>0</v>
      </c>
      <c r="S896" s="278">
        <f t="shared" si="86"/>
        <v>0</v>
      </c>
    </row>
    <row r="897" spans="1:20" x14ac:dyDescent="0.35">
      <c r="A897" s="32"/>
      <c r="B897" s="283" t="s">
        <v>77</v>
      </c>
      <c r="C897" s="278">
        <f>SUM(C890:C896)</f>
        <v>18</v>
      </c>
      <c r="D897" s="278">
        <f>D896+D895+D894+D893+D892+D891+D890</f>
        <v>0</v>
      </c>
      <c r="E897" s="278">
        <f>E896+E895+E894+E893+E892+E891+E890</f>
        <v>9</v>
      </c>
      <c r="F897" s="278">
        <v>0</v>
      </c>
      <c r="G897" s="278">
        <f>G896+G895+G894+G893+G892+G891+G890</f>
        <v>0</v>
      </c>
      <c r="H897" s="280">
        <f>H896+H895+H894+H893+H892+H891+H890</f>
        <v>3</v>
      </c>
      <c r="I897" s="278">
        <f>I896+I895+I894+I893+I892+I891+I890</f>
        <v>0</v>
      </c>
      <c r="J897" s="280">
        <f>J896+J895+J894+J893+J892+J891+J890</f>
        <v>0</v>
      </c>
      <c r="K897" s="278">
        <v>0</v>
      </c>
      <c r="L897" s="278"/>
      <c r="M897" s="278"/>
      <c r="N897" s="278"/>
      <c r="O897" s="278"/>
      <c r="P897" s="278"/>
      <c r="Q897" s="278"/>
      <c r="R897" s="278">
        <f>R896+R895+R894+R893+R892+R891+R890</f>
        <v>0</v>
      </c>
      <c r="S897" s="278">
        <f t="shared" si="86"/>
        <v>30</v>
      </c>
    </row>
    <row r="898" spans="1:20" x14ac:dyDescent="0.35">
      <c r="A898" s="32"/>
      <c r="B898" s="277" t="s">
        <v>78</v>
      </c>
      <c r="C898" s="278">
        <f>((C889*7)-C897)*C888</f>
        <v>15232</v>
      </c>
      <c r="D898" s="278">
        <f>((D889*7)-D897)*D888</f>
        <v>1288</v>
      </c>
      <c r="E898" s="278">
        <f>((E889*7)-E897)*E888</f>
        <v>1897.5</v>
      </c>
      <c r="F898" s="278">
        <f>C898+D898+E898</f>
        <v>18417.5</v>
      </c>
      <c r="G898" s="278">
        <f>((G889*7)-G897)*G888</f>
        <v>3990</v>
      </c>
      <c r="H898" s="285">
        <f>((H889*7)-H897)*H888</f>
        <v>2544</v>
      </c>
      <c r="I898" s="285">
        <f>((I889*7)-I897)*I888</f>
        <v>1155</v>
      </c>
      <c r="J898" s="278">
        <f>((J889*7)-J897)*J888</f>
        <v>15960</v>
      </c>
      <c r="K898" s="285">
        <f>SUM(G898:J898)</f>
        <v>23649</v>
      </c>
      <c r="L898" s="285">
        <v>37</v>
      </c>
      <c r="M898" s="285">
        <v>0</v>
      </c>
      <c r="N898" s="285">
        <v>30</v>
      </c>
      <c r="O898" s="285">
        <v>39</v>
      </c>
      <c r="P898" s="285"/>
      <c r="Q898" s="285"/>
      <c r="R898" s="285">
        <v>2897</v>
      </c>
      <c r="S898" s="286">
        <f>K898+F898+M898+L898+N898+R898+O898</f>
        <v>45069.5</v>
      </c>
    </row>
    <row r="900" spans="1:20" x14ac:dyDescent="0.35">
      <c r="A900" s="32" t="s">
        <v>692</v>
      </c>
      <c r="B900" s="32"/>
      <c r="C900" s="32"/>
      <c r="D900" s="32"/>
      <c r="F900" s="32"/>
      <c r="G900" s="32"/>
      <c r="H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</row>
    <row r="901" spans="1:20" x14ac:dyDescent="0.35">
      <c r="A901" s="32"/>
      <c r="B901" s="266" t="s">
        <v>68</v>
      </c>
      <c r="C901" s="267">
        <f>C903*C904*7</f>
        <v>17248</v>
      </c>
      <c r="D901" s="268">
        <f>D903*D904*7</f>
        <v>1288</v>
      </c>
      <c r="E901" s="268">
        <f>E903*E904*7</f>
        <v>2194.5</v>
      </c>
      <c r="F901" s="268">
        <f>C901+D901</f>
        <v>18536</v>
      </c>
      <c r="G901" s="269">
        <f>G903*G904*7</f>
        <v>3990</v>
      </c>
      <c r="H901" s="270">
        <f>H903*H904*7</f>
        <v>2688</v>
      </c>
      <c r="I901" s="270">
        <f>I903*I904*7</f>
        <v>1155</v>
      </c>
      <c r="J901" s="270">
        <f>J903*J904*7</f>
        <v>15960</v>
      </c>
      <c r="K901" s="270">
        <f>G901+H901+J901</f>
        <v>22638</v>
      </c>
      <c r="L901" s="270"/>
      <c r="M901" s="270"/>
      <c r="N901" s="270"/>
      <c r="O901" s="270"/>
      <c r="P901" s="270"/>
      <c r="Q901" s="270"/>
      <c r="R901" s="270"/>
      <c r="S901" s="270">
        <f>K901+F901</f>
        <v>41174</v>
      </c>
      <c r="T901" s="270"/>
    </row>
    <row r="902" spans="1:20" x14ac:dyDescent="0.35">
      <c r="A902" s="32"/>
      <c r="B902" s="271" t="s">
        <v>69</v>
      </c>
      <c r="C902" s="272" t="s">
        <v>14</v>
      </c>
      <c r="D902" s="272" t="s">
        <v>6</v>
      </c>
      <c r="E902" s="272" t="s">
        <v>110</v>
      </c>
      <c r="F902" s="273" t="s">
        <v>8</v>
      </c>
      <c r="G902" s="274" t="s">
        <v>3</v>
      </c>
      <c r="H902" s="274" t="s">
        <v>2</v>
      </c>
      <c r="I902" s="274" t="s">
        <v>100</v>
      </c>
      <c r="J902" s="274" t="s">
        <v>4</v>
      </c>
      <c r="K902" s="275" t="s">
        <v>5</v>
      </c>
      <c r="L902" s="276" t="s">
        <v>115</v>
      </c>
      <c r="M902" s="276" t="s">
        <v>113</v>
      </c>
      <c r="N902" s="276" t="s">
        <v>116</v>
      </c>
      <c r="O902" s="276" t="s">
        <v>124</v>
      </c>
      <c r="P902" s="276"/>
      <c r="Q902" s="276"/>
      <c r="R902" s="276" t="s">
        <v>125</v>
      </c>
      <c r="S902" s="273"/>
      <c r="T902" s="273"/>
    </row>
    <row r="903" spans="1:20" ht="15.5" x14ac:dyDescent="0.35">
      <c r="A903" s="32"/>
      <c r="B903" s="277" t="s">
        <v>111</v>
      </c>
      <c r="C903" s="278">
        <f>60+36+16</f>
        <v>112</v>
      </c>
      <c r="D903" s="279">
        <v>46</v>
      </c>
      <c r="E903" s="279">
        <v>33</v>
      </c>
      <c r="F903" s="278">
        <f>C903+D903+E903</f>
        <v>191</v>
      </c>
      <c r="G903" s="280">
        <v>30</v>
      </c>
      <c r="H903" s="280">
        <v>48</v>
      </c>
      <c r="I903" s="280">
        <v>15</v>
      </c>
      <c r="J903" s="280">
        <v>120</v>
      </c>
      <c r="K903" s="278">
        <f>G903+H903+J903</f>
        <v>198</v>
      </c>
      <c r="L903" s="278"/>
      <c r="M903" s="278"/>
      <c r="N903" s="278"/>
      <c r="O903" s="278"/>
      <c r="P903" s="278"/>
      <c r="Q903" s="278"/>
      <c r="R903" s="278"/>
      <c r="S903" s="280"/>
      <c r="T903" s="280"/>
    </row>
    <row r="904" spans="1:20" ht="15.5" x14ac:dyDescent="0.35">
      <c r="A904" s="32"/>
      <c r="B904" s="277" t="s">
        <v>70</v>
      </c>
      <c r="C904" s="278">
        <v>22</v>
      </c>
      <c r="D904" s="279">
        <v>4</v>
      </c>
      <c r="E904" s="279">
        <v>9.5</v>
      </c>
      <c r="F904" s="278">
        <f>C904+D904+E904</f>
        <v>35.5</v>
      </c>
      <c r="G904" s="280">
        <v>19</v>
      </c>
      <c r="H904" s="280">
        <v>8</v>
      </c>
      <c r="I904" s="280">
        <v>11</v>
      </c>
      <c r="J904" s="280">
        <v>19</v>
      </c>
      <c r="K904" s="278">
        <f>G904+H904+J904</f>
        <v>46</v>
      </c>
      <c r="L904" s="278"/>
      <c r="M904" s="278"/>
      <c r="N904" s="278"/>
      <c r="O904" s="278"/>
      <c r="P904" s="278"/>
      <c r="Q904" s="278"/>
      <c r="R904" s="278"/>
      <c r="S904" s="278">
        <f>K904+F904</f>
        <v>81.5</v>
      </c>
      <c r="T904" s="278"/>
    </row>
    <row r="905" spans="1:20" ht="15.5" x14ac:dyDescent="0.35">
      <c r="A905" s="32"/>
      <c r="B905" s="281" t="s">
        <v>71</v>
      </c>
      <c r="C905" s="282"/>
      <c r="D905" s="280"/>
      <c r="E905" s="280">
        <v>0</v>
      </c>
      <c r="F905" s="278">
        <v>0</v>
      </c>
      <c r="G905" s="280">
        <v>0</v>
      </c>
      <c r="H905" s="280">
        <v>10</v>
      </c>
      <c r="I905" s="280">
        <v>0</v>
      </c>
      <c r="J905" s="280">
        <v>0</v>
      </c>
      <c r="K905" s="278">
        <v>0</v>
      </c>
      <c r="L905" s="278"/>
      <c r="M905" s="278"/>
      <c r="N905" s="278"/>
      <c r="O905" s="278"/>
      <c r="P905" s="278"/>
      <c r="Q905" s="278"/>
      <c r="R905" s="278">
        <v>0</v>
      </c>
      <c r="S905" s="278">
        <f>R905+++N905+M905+L905+K905+J905+I905+H905+G905+F905+E905+D905+C905</f>
        <v>10</v>
      </c>
      <c r="T905" s="278"/>
    </row>
    <row r="906" spans="1:20" ht="15.5" x14ac:dyDescent="0.35">
      <c r="A906" s="32"/>
      <c r="B906" s="281" t="s">
        <v>72</v>
      </c>
      <c r="C906" s="282">
        <v>0</v>
      </c>
      <c r="D906" s="280">
        <v>0</v>
      </c>
      <c r="E906" s="280">
        <v>0</v>
      </c>
      <c r="F906" s="278">
        <v>0</v>
      </c>
      <c r="G906" s="280">
        <v>0</v>
      </c>
      <c r="H906" s="280">
        <v>0</v>
      </c>
      <c r="I906" s="280">
        <v>0</v>
      </c>
      <c r="J906" s="280">
        <v>0</v>
      </c>
      <c r="K906" s="278">
        <v>0</v>
      </c>
      <c r="L906" s="278"/>
      <c r="M906" s="278"/>
      <c r="N906" s="278"/>
      <c r="O906" s="278"/>
      <c r="P906" s="278"/>
      <c r="Q906" s="278"/>
      <c r="R906" s="278">
        <v>0</v>
      </c>
      <c r="S906" s="278">
        <f t="shared" ref="S906:S912" si="87">R906+O906+N906+M906+L906+K906+J906+I906+H906+G906+F906+E906+D906+C906</f>
        <v>0</v>
      </c>
      <c r="T906" s="278"/>
    </row>
    <row r="907" spans="1:20" x14ac:dyDescent="0.35">
      <c r="A907" s="32"/>
      <c r="B907" s="283" t="s">
        <v>73</v>
      </c>
      <c r="C907" s="280">
        <v>0</v>
      </c>
      <c r="D907" s="280">
        <v>0</v>
      </c>
      <c r="E907" s="280"/>
      <c r="F907" s="278">
        <v>0</v>
      </c>
      <c r="G907" s="280">
        <v>12</v>
      </c>
      <c r="H907" s="280">
        <v>17</v>
      </c>
      <c r="I907" s="280">
        <v>0</v>
      </c>
      <c r="J907" s="280">
        <v>11</v>
      </c>
      <c r="K907" s="278">
        <v>0</v>
      </c>
      <c r="L907" s="278"/>
      <c r="M907" s="278"/>
      <c r="N907" s="278"/>
      <c r="O907" s="278"/>
      <c r="P907" s="278"/>
      <c r="Q907" s="278"/>
      <c r="R907" s="278"/>
      <c r="S907" s="278">
        <f t="shared" si="87"/>
        <v>40</v>
      </c>
      <c r="T907" s="278"/>
    </row>
    <row r="908" spans="1:20" x14ac:dyDescent="0.35">
      <c r="A908" s="32"/>
      <c r="B908" s="283" t="s">
        <v>74</v>
      </c>
      <c r="C908" s="280">
        <v>0</v>
      </c>
      <c r="D908" s="280">
        <v>0</v>
      </c>
      <c r="E908" s="280">
        <v>0</v>
      </c>
      <c r="F908" s="280">
        <v>0</v>
      </c>
      <c r="G908" s="280">
        <v>0</v>
      </c>
      <c r="H908" s="280">
        <v>0</v>
      </c>
      <c r="I908" s="280">
        <v>0</v>
      </c>
      <c r="J908" s="280">
        <v>0</v>
      </c>
      <c r="K908" s="278">
        <v>0</v>
      </c>
      <c r="L908" s="278"/>
      <c r="M908" s="278"/>
      <c r="N908" s="278"/>
      <c r="O908" s="278"/>
      <c r="P908" s="278"/>
      <c r="Q908" s="278"/>
      <c r="R908" s="278"/>
      <c r="S908" s="278">
        <f t="shared" si="87"/>
        <v>0</v>
      </c>
      <c r="T908" s="278"/>
    </row>
    <row r="909" spans="1:20" x14ac:dyDescent="0.35">
      <c r="A909" s="32"/>
      <c r="B909" s="283" t="s">
        <v>75</v>
      </c>
      <c r="C909" s="280">
        <v>9</v>
      </c>
      <c r="D909" s="280">
        <v>0</v>
      </c>
      <c r="E909" s="280">
        <v>0</v>
      </c>
      <c r="F909" s="278">
        <v>0</v>
      </c>
      <c r="G909" s="280">
        <v>0</v>
      </c>
      <c r="H909" s="280">
        <v>0</v>
      </c>
      <c r="I909" s="280">
        <v>12</v>
      </c>
      <c r="J909" s="280">
        <v>11</v>
      </c>
      <c r="K909" s="278">
        <v>0</v>
      </c>
      <c r="L909" s="278"/>
      <c r="M909" s="278"/>
      <c r="N909" s="278"/>
      <c r="O909" s="278"/>
      <c r="P909" s="278"/>
      <c r="Q909" s="278"/>
      <c r="R909" s="278">
        <v>0</v>
      </c>
      <c r="S909" s="278">
        <f t="shared" si="87"/>
        <v>32</v>
      </c>
      <c r="T909" s="278"/>
    </row>
    <row r="910" spans="1:20" x14ac:dyDescent="0.35">
      <c r="A910" s="32"/>
      <c r="B910" s="283" t="s">
        <v>79</v>
      </c>
      <c r="C910" s="280">
        <v>0</v>
      </c>
      <c r="D910" s="280">
        <v>0</v>
      </c>
      <c r="E910" s="280">
        <v>0</v>
      </c>
      <c r="F910" s="278">
        <v>0</v>
      </c>
      <c r="G910" s="280">
        <v>0</v>
      </c>
      <c r="H910" s="280">
        <v>0</v>
      </c>
      <c r="I910" s="280">
        <v>0</v>
      </c>
      <c r="J910" s="280">
        <v>0</v>
      </c>
      <c r="K910" s="280">
        <v>0</v>
      </c>
      <c r="L910" s="278"/>
      <c r="M910" s="278"/>
      <c r="N910" s="278"/>
      <c r="O910" s="278"/>
      <c r="P910" s="278"/>
      <c r="Q910" s="278"/>
      <c r="R910" s="278"/>
      <c r="S910" s="278">
        <f t="shared" si="87"/>
        <v>0</v>
      </c>
      <c r="T910" s="278"/>
    </row>
    <row r="911" spans="1:20" x14ac:dyDescent="0.35">
      <c r="A911" s="32"/>
      <c r="B911" s="283" t="s">
        <v>76</v>
      </c>
      <c r="C911" s="280">
        <v>0</v>
      </c>
      <c r="D911" s="284"/>
      <c r="E911" s="284"/>
      <c r="F911" s="278">
        <f>C911+D911+E911</f>
        <v>0</v>
      </c>
      <c r="G911" s="280">
        <v>0</v>
      </c>
      <c r="H911" s="280">
        <v>0</v>
      </c>
      <c r="I911" s="280">
        <v>12</v>
      </c>
      <c r="J911" s="280">
        <v>0</v>
      </c>
      <c r="K911" s="278">
        <f>G911+H911+J911</f>
        <v>0</v>
      </c>
      <c r="L911" s="278"/>
      <c r="M911" s="278"/>
      <c r="N911" s="278"/>
      <c r="O911" s="278"/>
      <c r="P911" s="278"/>
      <c r="Q911" s="278"/>
      <c r="R911" s="278">
        <v>0</v>
      </c>
      <c r="S911" s="278">
        <f t="shared" si="87"/>
        <v>12</v>
      </c>
      <c r="T911" s="278"/>
    </row>
    <row r="912" spans="1:20" x14ac:dyDescent="0.35">
      <c r="A912" s="32"/>
      <c r="B912" s="283" t="s">
        <v>77</v>
      </c>
      <c r="C912" s="278">
        <f>SUM(C905:C911)</f>
        <v>9</v>
      </c>
      <c r="D912" s="278">
        <f>D911+D910+D909+D908+D907+D906+D905</f>
        <v>0</v>
      </c>
      <c r="E912" s="278">
        <f>E911+E910+E909+E908+E907+E906+E905</f>
        <v>0</v>
      </c>
      <c r="F912" s="278">
        <v>0</v>
      </c>
      <c r="G912" s="278">
        <f>G911+G910+G909+G908+G907+G906+G905</f>
        <v>12</v>
      </c>
      <c r="H912" s="280">
        <f>H911+H910+H909+H908+H907+H906+H905</f>
        <v>27</v>
      </c>
      <c r="I912" s="278">
        <f>I911+I910+I909+I908+I907+I906+I905</f>
        <v>24</v>
      </c>
      <c r="J912" s="280">
        <f>J911+J910+J909+J908+J907+J906+J905</f>
        <v>22</v>
      </c>
      <c r="K912" s="278">
        <v>0</v>
      </c>
      <c r="L912" s="278"/>
      <c r="M912" s="278"/>
      <c r="N912" s="278"/>
      <c r="O912" s="278"/>
      <c r="P912" s="278"/>
      <c r="Q912" s="278"/>
      <c r="R912" s="278">
        <f>R911+R910+R909+R908+R907+R906+R905</f>
        <v>0</v>
      </c>
      <c r="S912" s="278">
        <f t="shared" si="87"/>
        <v>94</v>
      </c>
      <c r="T912" s="278"/>
    </row>
    <row r="913" spans="1:20" x14ac:dyDescent="0.35">
      <c r="A913" s="32"/>
      <c r="B913" s="277" t="s">
        <v>78</v>
      </c>
      <c r="C913" s="278">
        <f>((C904*7)-C912)*C903</f>
        <v>16240</v>
      </c>
      <c r="D913" s="278">
        <f>((D904*7)-D912)*D903</f>
        <v>1288</v>
      </c>
      <c r="E913" s="278">
        <f>((E904*7)-E912)*E903</f>
        <v>2194.5</v>
      </c>
      <c r="F913" s="278">
        <f>C913+D913+E913</f>
        <v>19722.5</v>
      </c>
      <c r="G913" s="278">
        <f>((G904*7)-G912)*G903</f>
        <v>3630</v>
      </c>
      <c r="H913" s="285">
        <f>((H904*7)-H912)*H903</f>
        <v>1392</v>
      </c>
      <c r="I913" s="285">
        <f>((I904*7)-I912)*I903</f>
        <v>795</v>
      </c>
      <c r="J913" s="278">
        <f>((J904*7)-J912)*J903</f>
        <v>13320</v>
      </c>
      <c r="K913" s="285">
        <f>SUM(G913:J913)</f>
        <v>19137</v>
      </c>
      <c r="L913" s="285">
        <v>37</v>
      </c>
      <c r="M913" s="285">
        <v>0</v>
      </c>
      <c r="N913" s="285">
        <v>30</v>
      </c>
      <c r="O913" s="285">
        <v>39</v>
      </c>
      <c r="P913" s="285"/>
      <c r="Q913" s="285"/>
      <c r="R913" s="285">
        <v>2897</v>
      </c>
      <c r="S913" s="286">
        <f>K913+F913+M913+L913+N913+R913+O913</f>
        <v>41862.5</v>
      </c>
      <c r="T913" s="286"/>
    </row>
    <row r="915" spans="1:20" x14ac:dyDescent="0.35">
      <c r="A915" s="32" t="s">
        <v>710</v>
      </c>
      <c r="B915" s="32"/>
      <c r="C915" s="32"/>
      <c r="D915" s="32"/>
      <c r="F915" s="32"/>
      <c r="G915" s="32"/>
      <c r="H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21"/>
    </row>
    <row r="916" spans="1:20" x14ac:dyDescent="0.35">
      <c r="A916" s="32"/>
      <c r="B916" s="266" t="s">
        <v>68</v>
      </c>
      <c r="C916" s="267">
        <f>C918*C919*7</f>
        <v>17248</v>
      </c>
      <c r="D916" s="268">
        <f>D918*D919*7</f>
        <v>1288</v>
      </c>
      <c r="E916" s="268">
        <f>E918*E919*7</f>
        <v>2194.5</v>
      </c>
      <c r="F916" s="268">
        <f>C916+D916</f>
        <v>18536</v>
      </c>
      <c r="G916" s="269">
        <f>G918*G919*7</f>
        <v>3990</v>
      </c>
      <c r="H916" s="270">
        <f>H918*H919*7</f>
        <v>2688</v>
      </c>
      <c r="I916" s="270">
        <f>I918*I919*7</f>
        <v>1155</v>
      </c>
      <c r="J916" s="270">
        <f>J918*J919*7</f>
        <v>15960</v>
      </c>
      <c r="K916" s="270">
        <f>G916+H916+J916</f>
        <v>22638</v>
      </c>
      <c r="L916" s="270"/>
      <c r="M916" s="270"/>
      <c r="N916" s="270"/>
      <c r="O916" s="270"/>
      <c r="P916" s="270"/>
      <c r="Q916" s="270"/>
      <c r="R916" s="270"/>
      <c r="S916" s="270">
        <f>K916+F916</f>
        <v>41174</v>
      </c>
      <c r="T916" s="270"/>
    </row>
    <row r="917" spans="1:20" x14ac:dyDescent="0.35">
      <c r="A917" s="32"/>
      <c r="B917" s="271" t="s">
        <v>69</v>
      </c>
      <c r="C917" s="272" t="s">
        <v>14</v>
      </c>
      <c r="D917" s="272" t="s">
        <v>6</v>
      </c>
      <c r="E917" s="272" t="s">
        <v>110</v>
      </c>
      <c r="F917" s="273" t="s">
        <v>8</v>
      </c>
      <c r="G917" s="274" t="s">
        <v>3</v>
      </c>
      <c r="H917" s="274" t="s">
        <v>2</v>
      </c>
      <c r="I917" s="274" t="s">
        <v>100</v>
      </c>
      <c r="J917" s="274" t="s">
        <v>4</v>
      </c>
      <c r="K917" s="275" t="s">
        <v>5</v>
      </c>
      <c r="L917" s="276" t="s">
        <v>115</v>
      </c>
      <c r="M917" s="276" t="s">
        <v>113</v>
      </c>
      <c r="N917" s="276" t="s">
        <v>116</v>
      </c>
      <c r="O917" s="276" t="s">
        <v>124</v>
      </c>
      <c r="P917" s="276"/>
      <c r="Q917" s="276"/>
      <c r="R917" s="276" t="s">
        <v>125</v>
      </c>
      <c r="S917" s="273"/>
      <c r="T917" s="273"/>
    </row>
    <row r="918" spans="1:20" ht="15.5" x14ac:dyDescent="0.35">
      <c r="A918" s="32"/>
      <c r="B918" s="277" t="s">
        <v>111</v>
      </c>
      <c r="C918" s="278">
        <f>60+36+16</f>
        <v>112</v>
      </c>
      <c r="D918" s="279">
        <v>46</v>
      </c>
      <c r="E918" s="279">
        <v>33</v>
      </c>
      <c r="F918" s="278">
        <f>C918+D918+E918</f>
        <v>191</v>
      </c>
      <c r="G918" s="280">
        <v>30</v>
      </c>
      <c r="H918" s="280">
        <v>48</v>
      </c>
      <c r="I918" s="280">
        <v>15</v>
      </c>
      <c r="J918" s="280">
        <v>120</v>
      </c>
      <c r="K918" s="278">
        <f>G918+H918+J918</f>
        <v>198</v>
      </c>
      <c r="L918" s="278"/>
      <c r="M918" s="278"/>
      <c r="N918" s="278"/>
      <c r="O918" s="278"/>
      <c r="P918" s="278"/>
      <c r="Q918" s="278"/>
      <c r="R918" s="278"/>
      <c r="S918" s="280"/>
      <c r="T918" s="280"/>
    </row>
    <row r="919" spans="1:20" ht="15.5" x14ac:dyDescent="0.35">
      <c r="A919" s="32"/>
      <c r="B919" s="277" t="s">
        <v>70</v>
      </c>
      <c r="C919" s="278">
        <v>22</v>
      </c>
      <c r="D919" s="279">
        <v>4</v>
      </c>
      <c r="E919" s="279">
        <v>9.5</v>
      </c>
      <c r="F919" s="278">
        <f>C919+D919+E919</f>
        <v>35.5</v>
      </c>
      <c r="G919" s="280">
        <v>19</v>
      </c>
      <c r="H919" s="280">
        <v>8</v>
      </c>
      <c r="I919" s="280">
        <v>11</v>
      </c>
      <c r="J919" s="280">
        <v>19</v>
      </c>
      <c r="K919" s="278">
        <f>G919+H919+J919</f>
        <v>46</v>
      </c>
      <c r="L919" s="278"/>
      <c r="M919" s="278"/>
      <c r="N919" s="278"/>
      <c r="O919" s="278"/>
      <c r="P919" s="278"/>
      <c r="Q919" s="278"/>
      <c r="R919" s="278"/>
      <c r="S919" s="278">
        <f>K919+F919</f>
        <v>81.5</v>
      </c>
      <c r="T919" s="278"/>
    </row>
    <row r="920" spans="1:20" ht="15.5" x14ac:dyDescent="0.35">
      <c r="A920" s="32"/>
      <c r="B920" s="281" t="s">
        <v>71</v>
      </c>
      <c r="C920" s="282"/>
      <c r="D920" s="280"/>
      <c r="E920" s="280">
        <v>0</v>
      </c>
      <c r="F920" s="278">
        <v>0</v>
      </c>
      <c r="G920" s="280">
        <v>0</v>
      </c>
      <c r="H920" s="280">
        <v>10</v>
      </c>
      <c r="I920" s="280">
        <v>0</v>
      </c>
      <c r="J920" s="280">
        <v>0</v>
      </c>
      <c r="K920" s="278">
        <v>0</v>
      </c>
      <c r="L920" s="278"/>
      <c r="M920" s="278"/>
      <c r="N920" s="278"/>
      <c r="O920" s="278"/>
      <c r="P920" s="278"/>
      <c r="Q920" s="278"/>
      <c r="R920" s="278">
        <v>0</v>
      </c>
      <c r="S920" s="278">
        <f>R920+++N920+M920+L920+K920+J920+I920+H920+G920+F920+E920+D920+C920</f>
        <v>10</v>
      </c>
      <c r="T920" s="278"/>
    </row>
    <row r="921" spans="1:20" ht="15.5" x14ac:dyDescent="0.35">
      <c r="A921" s="32"/>
      <c r="B921" s="281" t="s">
        <v>72</v>
      </c>
      <c r="C921" s="282">
        <v>0</v>
      </c>
      <c r="D921" s="280">
        <v>0</v>
      </c>
      <c r="E921" s="280">
        <v>0</v>
      </c>
      <c r="F921" s="278">
        <v>0</v>
      </c>
      <c r="G921" s="280">
        <v>0</v>
      </c>
      <c r="H921" s="280">
        <v>0</v>
      </c>
      <c r="I921" s="280">
        <v>0</v>
      </c>
      <c r="J921" s="280">
        <v>0</v>
      </c>
      <c r="K921" s="278">
        <v>0</v>
      </c>
      <c r="L921" s="278"/>
      <c r="M921" s="278"/>
      <c r="N921" s="278"/>
      <c r="O921" s="278"/>
      <c r="P921" s="278"/>
      <c r="Q921" s="278"/>
      <c r="R921" s="278">
        <v>0</v>
      </c>
      <c r="S921" s="278">
        <f t="shared" ref="S921:S927" si="88">R921+O921+N921+M921+L921+K921+J921+I921+H921+G921+F921+E921+D921+C921</f>
        <v>0</v>
      </c>
      <c r="T921" s="278"/>
    </row>
    <row r="922" spans="1:20" x14ac:dyDescent="0.35">
      <c r="A922" s="32"/>
      <c r="B922" s="283" t="s">
        <v>73</v>
      </c>
      <c r="C922" s="280">
        <v>0</v>
      </c>
      <c r="D922" s="280">
        <v>0</v>
      </c>
      <c r="E922" s="280"/>
      <c r="F922" s="278">
        <v>0</v>
      </c>
      <c r="G922" s="280">
        <v>12</v>
      </c>
      <c r="H922" s="280">
        <v>17</v>
      </c>
      <c r="I922" s="280">
        <v>0</v>
      </c>
      <c r="J922" s="280">
        <v>11</v>
      </c>
      <c r="K922" s="278">
        <v>0</v>
      </c>
      <c r="L922" s="278"/>
      <c r="M922" s="278"/>
      <c r="N922" s="278"/>
      <c r="O922" s="278"/>
      <c r="P922" s="278"/>
      <c r="Q922" s="278"/>
      <c r="R922" s="278"/>
      <c r="S922" s="278">
        <f t="shared" si="88"/>
        <v>40</v>
      </c>
      <c r="T922" s="278"/>
    </row>
    <row r="923" spans="1:20" x14ac:dyDescent="0.35">
      <c r="A923" s="32"/>
      <c r="B923" s="283" t="s">
        <v>74</v>
      </c>
      <c r="C923" s="280">
        <v>0</v>
      </c>
      <c r="D923" s="280">
        <v>0</v>
      </c>
      <c r="E923" s="280">
        <v>0</v>
      </c>
      <c r="F923" s="280">
        <v>0</v>
      </c>
      <c r="G923" s="280">
        <v>0</v>
      </c>
      <c r="H923" s="280">
        <v>0</v>
      </c>
      <c r="I923" s="280">
        <v>0</v>
      </c>
      <c r="J923" s="280">
        <v>0</v>
      </c>
      <c r="K923" s="278">
        <v>0</v>
      </c>
      <c r="L923" s="278"/>
      <c r="M923" s="278"/>
      <c r="N923" s="278"/>
      <c r="O923" s="278"/>
      <c r="P923" s="278"/>
      <c r="Q923" s="278"/>
      <c r="R923" s="278"/>
      <c r="S923" s="278">
        <f t="shared" si="88"/>
        <v>0</v>
      </c>
      <c r="T923" s="278"/>
    </row>
    <row r="924" spans="1:20" x14ac:dyDescent="0.35">
      <c r="A924" s="32"/>
      <c r="B924" s="283" t="s">
        <v>75</v>
      </c>
      <c r="C924" s="280">
        <v>12</v>
      </c>
      <c r="D924" s="280">
        <v>0</v>
      </c>
      <c r="E924" s="280">
        <v>0</v>
      </c>
      <c r="F924" s="278">
        <v>0</v>
      </c>
      <c r="G924" s="280">
        <v>0</v>
      </c>
      <c r="H924" s="280">
        <v>0</v>
      </c>
      <c r="I924" s="280">
        <v>12</v>
      </c>
      <c r="J924" s="280">
        <v>16</v>
      </c>
      <c r="K924" s="278">
        <v>0</v>
      </c>
      <c r="L924" s="278"/>
      <c r="M924" s="278"/>
      <c r="N924" s="278"/>
      <c r="O924" s="278"/>
      <c r="P924" s="278"/>
      <c r="Q924" s="278"/>
      <c r="R924" s="278">
        <v>0</v>
      </c>
      <c r="S924" s="278">
        <f t="shared" si="88"/>
        <v>40</v>
      </c>
      <c r="T924" s="278"/>
    </row>
    <row r="925" spans="1:20" x14ac:dyDescent="0.35">
      <c r="A925" s="32"/>
      <c r="B925" s="283" t="s">
        <v>79</v>
      </c>
      <c r="C925" s="280">
        <v>0</v>
      </c>
      <c r="D925" s="280">
        <v>0</v>
      </c>
      <c r="E925" s="280">
        <v>0</v>
      </c>
      <c r="F925" s="278">
        <v>0</v>
      </c>
      <c r="G925" s="280">
        <v>0</v>
      </c>
      <c r="H925" s="280">
        <v>0</v>
      </c>
      <c r="I925" s="280">
        <v>0</v>
      </c>
      <c r="J925" s="280">
        <v>0</v>
      </c>
      <c r="K925" s="280">
        <v>0</v>
      </c>
      <c r="L925" s="278"/>
      <c r="M925" s="278"/>
      <c r="N925" s="278"/>
      <c r="O925" s="278"/>
      <c r="P925" s="278"/>
      <c r="Q925" s="278"/>
      <c r="R925" s="278"/>
      <c r="S925" s="278">
        <f t="shared" si="88"/>
        <v>0</v>
      </c>
      <c r="T925" s="278"/>
    </row>
    <row r="926" spans="1:20" x14ac:dyDescent="0.35">
      <c r="A926" s="32"/>
      <c r="B926" s="283" t="s">
        <v>76</v>
      </c>
      <c r="C926" s="280">
        <v>0</v>
      </c>
      <c r="D926" s="284"/>
      <c r="E926" s="284"/>
      <c r="F926" s="278">
        <f>C926+D926+E926</f>
        <v>0</v>
      </c>
      <c r="G926" s="280">
        <v>0</v>
      </c>
      <c r="H926" s="280">
        <v>0</v>
      </c>
      <c r="I926" s="280">
        <v>12</v>
      </c>
      <c r="J926" s="280">
        <v>0</v>
      </c>
      <c r="K926" s="278">
        <f>G926+H926+J926</f>
        <v>0</v>
      </c>
      <c r="L926" s="278"/>
      <c r="M926" s="278"/>
      <c r="N926" s="278"/>
      <c r="O926" s="278"/>
      <c r="P926" s="278"/>
      <c r="Q926" s="278"/>
      <c r="R926" s="278">
        <v>0</v>
      </c>
      <c r="S926" s="278">
        <f t="shared" si="88"/>
        <v>12</v>
      </c>
      <c r="T926" s="278"/>
    </row>
    <row r="927" spans="1:20" x14ac:dyDescent="0.35">
      <c r="A927" s="32"/>
      <c r="B927" s="283" t="s">
        <v>77</v>
      </c>
      <c r="C927" s="278">
        <f>SUM(C920:C926)</f>
        <v>12</v>
      </c>
      <c r="D927" s="278">
        <f>D926+D925+D924+D923+D922+D921+D920</f>
        <v>0</v>
      </c>
      <c r="E927" s="278">
        <f>E926+E925+E924+E923+E922+E921+E920</f>
        <v>0</v>
      </c>
      <c r="F927" s="278">
        <v>0</v>
      </c>
      <c r="G927" s="278">
        <f>G926+G925+G924+G923+G922+G921+G920</f>
        <v>12</v>
      </c>
      <c r="H927" s="280">
        <f>H926+H925+H924+H923+H922+H921+H920</f>
        <v>27</v>
      </c>
      <c r="I927" s="278">
        <f>I926+I925+I924+I923+I922+I921+I920</f>
        <v>24</v>
      </c>
      <c r="J927" s="280">
        <f>J926+J925+J924+J923+J922+J921+J920</f>
        <v>27</v>
      </c>
      <c r="K927" s="278">
        <v>0</v>
      </c>
      <c r="L927" s="278"/>
      <c r="M927" s="278"/>
      <c r="N927" s="278"/>
      <c r="O927" s="278"/>
      <c r="P927" s="278"/>
      <c r="Q927" s="278"/>
      <c r="R927" s="278">
        <f>R926+R925+R924+R923+R922+R921+R920</f>
        <v>0</v>
      </c>
      <c r="S927" s="278">
        <f t="shared" si="88"/>
        <v>102</v>
      </c>
      <c r="T927" s="278"/>
    </row>
    <row r="928" spans="1:20" x14ac:dyDescent="0.35">
      <c r="A928" s="32"/>
      <c r="B928" s="277" t="s">
        <v>78</v>
      </c>
      <c r="C928" s="278">
        <f>((C919*7)-C927)*C918</f>
        <v>15904</v>
      </c>
      <c r="D928" s="278">
        <f>((D919*7)-D927)*D918</f>
        <v>1288</v>
      </c>
      <c r="E928" s="278">
        <f>((E919*7)-E927)*E918</f>
        <v>2194.5</v>
      </c>
      <c r="F928" s="278">
        <f>C928+D928+E928</f>
        <v>19386.5</v>
      </c>
      <c r="G928" s="278">
        <f>((G919*7)-G927)*G918</f>
        <v>3630</v>
      </c>
      <c r="H928" s="285">
        <f>((H919*7)-H927)*H918</f>
        <v>1392</v>
      </c>
      <c r="I928" s="285">
        <f>((I919*7)-I927)*I918</f>
        <v>795</v>
      </c>
      <c r="J928" s="278">
        <f>((J919*7)-J927)*J918</f>
        <v>12720</v>
      </c>
      <c r="K928" s="285">
        <f>SUM(G928:J928)</f>
        <v>18537</v>
      </c>
      <c r="L928" s="285">
        <v>37</v>
      </c>
      <c r="M928" s="285">
        <v>0</v>
      </c>
      <c r="N928" s="285">
        <v>30</v>
      </c>
      <c r="O928" s="285">
        <v>39</v>
      </c>
      <c r="P928" s="285"/>
      <c r="Q928" s="285"/>
      <c r="R928" s="285">
        <v>2897</v>
      </c>
      <c r="S928" s="286">
        <f>K928+F928+M928+L928+N928+R928+O928</f>
        <v>40926.5</v>
      </c>
      <c r="T928" s="286"/>
    </row>
    <row r="930" spans="1:20" x14ac:dyDescent="0.35">
      <c r="A930" s="32" t="s">
        <v>764</v>
      </c>
      <c r="B930" s="32"/>
      <c r="C930" s="32"/>
      <c r="D930" s="32"/>
      <c r="F930" s="32"/>
      <c r="G930" s="32"/>
      <c r="H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21"/>
    </row>
    <row r="931" spans="1:20" x14ac:dyDescent="0.35">
      <c r="A931" s="32"/>
      <c r="B931" s="266" t="s">
        <v>68</v>
      </c>
      <c r="C931" s="267">
        <f>C933*C934*7</f>
        <v>17248</v>
      </c>
      <c r="D931" s="268">
        <f>D933*D934*7</f>
        <v>1288</v>
      </c>
      <c r="E931" s="268">
        <f>E933*E934*7</f>
        <v>2194.5</v>
      </c>
      <c r="F931" s="268">
        <f>C931+D931</f>
        <v>18536</v>
      </c>
      <c r="G931" s="269">
        <f>G933*G934*7</f>
        <v>3990</v>
      </c>
      <c r="H931" s="270">
        <f>H933*H934*7</f>
        <v>2688</v>
      </c>
      <c r="I931" s="270">
        <f>I933*I934*7</f>
        <v>1155</v>
      </c>
      <c r="J931" s="270">
        <f>J933*J934*7</f>
        <v>15960</v>
      </c>
      <c r="K931" s="270">
        <f>G931+H931+J931</f>
        <v>22638</v>
      </c>
      <c r="L931" s="270"/>
      <c r="M931" s="270"/>
      <c r="N931" s="270"/>
      <c r="O931" s="270"/>
      <c r="P931" s="270"/>
      <c r="Q931" s="270"/>
      <c r="R931" s="270"/>
      <c r="S931" s="270">
        <f>K931+F931</f>
        <v>41174</v>
      </c>
      <c r="T931" s="270"/>
    </row>
    <row r="932" spans="1:20" x14ac:dyDescent="0.35">
      <c r="A932" s="32"/>
      <c r="B932" s="271" t="s">
        <v>69</v>
      </c>
      <c r="C932" s="272" t="s">
        <v>14</v>
      </c>
      <c r="D932" s="272" t="s">
        <v>6</v>
      </c>
      <c r="E932" s="272" t="s">
        <v>110</v>
      </c>
      <c r="F932" s="273" t="s">
        <v>8</v>
      </c>
      <c r="G932" s="274" t="s">
        <v>3</v>
      </c>
      <c r="H932" s="274" t="s">
        <v>2</v>
      </c>
      <c r="I932" s="274" t="s">
        <v>100</v>
      </c>
      <c r="J932" s="274" t="s">
        <v>4</v>
      </c>
      <c r="K932" s="275" t="s">
        <v>5</v>
      </c>
      <c r="L932" s="276" t="s">
        <v>115</v>
      </c>
      <c r="M932" s="276" t="s">
        <v>113</v>
      </c>
      <c r="N932" s="276" t="s">
        <v>116</v>
      </c>
      <c r="O932" s="276" t="s">
        <v>124</v>
      </c>
      <c r="P932" s="276"/>
      <c r="Q932" s="276"/>
      <c r="R932" s="276" t="s">
        <v>125</v>
      </c>
      <c r="S932" s="273"/>
      <c r="T932" s="273"/>
    </row>
    <row r="933" spans="1:20" ht="15.5" x14ac:dyDescent="0.35">
      <c r="A933" s="32"/>
      <c r="B933" s="277" t="s">
        <v>111</v>
      </c>
      <c r="C933" s="278">
        <f>60+36+16</f>
        <v>112</v>
      </c>
      <c r="D933" s="279">
        <v>46</v>
      </c>
      <c r="E933" s="279">
        <v>33</v>
      </c>
      <c r="F933" s="278">
        <f>C933+D933+E933</f>
        <v>191</v>
      </c>
      <c r="G933" s="280">
        <v>30</v>
      </c>
      <c r="H933" s="280">
        <v>48</v>
      </c>
      <c r="I933" s="280">
        <v>15</v>
      </c>
      <c r="J933" s="280">
        <v>120</v>
      </c>
      <c r="K933" s="278">
        <f>G933+H933+J933</f>
        <v>198</v>
      </c>
      <c r="L933" s="278"/>
      <c r="M933" s="278"/>
      <c r="N933" s="278"/>
      <c r="O933" s="278"/>
      <c r="P933" s="278"/>
      <c r="Q933" s="278"/>
      <c r="R933" s="278"/>
      <c r="S933" s="280"/>
      <c r="T933" s="280"/>
    </row>
    <row r="934" spans="1:20" ht="15.5" x14ac:dyDescent="0.35">
      <c r="A934" s="32"/>
      <c r="B934" s="277" t="s">
        <v>70</v>
      </c>
      <c r="C934" s="278">
        <v>22</v>
      </c>
      <c r="D934" s="279">
        <v>4</v>
      </c>
      <c r="E934" s="279">
        <v>9.5</v>
      </c>
      <c r="F934" s="278">
        <f>C934+D934+E934</f>
        <v>35.5</v>
      </c>
      <c r="G934" s="280">
        <v>19</v>
      </c>
      <c r="H934" s="280">
        <v>8</v>
      </c>
      <c r="I934" s="280">
        <v>11</v>
      </c>
      <c r="J934" s="280">
        <v>19</v>
      </c>
      <c r="K934" s="278">
        <f>G934+H934+J934</f>
        <v>46</v>
      </c>
      <c r="L934" s="278"/>
      <c r="M934" s="278"/>
      <c r="N934" s="278"/>
      <c r="O934" s="278"/>
      <c r="P934" s="278"/>
      <c r="Q934" s="278"/>
      <c r="R934" s="278"/>
      <c r="S934" s="278">
        <f>K934+F934</f>
        <v>81.5</v>
      </c>
      <c r="T934" s="278"/>
    </row>
    <row r="935" spans="1:20" ht="15.5" x14ac:dyDescent="0.35">
      <c r="A935" s="32"/>
      <c r="B935" s="281" t="s">
        <v>71</v>
      </c>
      <c r="C935" s="282"/>
      <c r="D935" s="280"/>
      <c r="E935" s="280">
        <v>0</v>
      </c>
      <c r="F935" s="278">
        <v>0</v>
      </c>
      <c r="G935" s="280">
        <v>0</v>
      </c>
      <c r="H935" s="280">
        <v>0</v>
      </c>
      <c r="I935" s="280">
        <v>0</v>
      </c>
      <c r="J935" s="280">
        <v>7</v>
      </c>
      <c r="K935" s="278">
        <v>0</v>
      </c>
      <c r="L935" s="278"/>
      <c r="M935" s="278"/>
      <c r="N935" s="278"/>
      <c r="O935" s="278"/>
      <c r="P935" s="278"/>
      <c r="Q935" s="278"/>
      <c r="R935" s="278">
        <v>0</v>
      </c>
      <c r="S935" s="278">
        <f>R935+++N935+M935+L935+K935+J935+I935+H935+G935+F935+E935+D935+C935</f>
        <v>7</v>
      </c>
      <c r="T935" s="278"/>
    </row>
    <row r="936" spans="1:20" ht="15.5" x14ac:dyDescent="0.35">
      <c r="A936" s="32"/>
      <c r="B936" s="281" t="s">
        <v>72</v>
      </c>
      <c r="C936" s="282">
        <v>0</v>
      </c>
      <c r="D936" s="280">
        <v>0</v>
      </c>
      <c r="E936" s="280">
        <v>0</v>
      </c>
      <c r="F936" s="278">
        <v>0</v>
      </c>
      <c r="G936" s="280">
        <v>0</v>
      </c>
      <c r="H936" s="280">
        <v>0</v>
      </c>
      <c r="I936" s="280">
        <v>0</v>
      </c>
      <c r="J936" s="280">
        <v>0</v>
      </c>
      <c r="K936" s="278">
        <v>0</v>
      </c>
      <c r="L936" s="278"/>
      <c r="M936" s="278"/>
      <c r="N936" s="278"/>
      <c r="O936" s="278"/>
      <c r="P936" s="278"/>
      <c r="Q936" s="278"/>
      <c r="R936" s="278">
        <v>0</v>
      </c>
      <c r="S936" s="278">
        <f t="shared" ref="S936:S942" si="89">R936+O936+N936+M936+L936+K936+J936+I936+H936+G936+F936+E936+D936+C936</f>
        <v>0</v>
      </c>
      <c r="T936" s="278"/>
    </row>
    <row r="937" spans="1:20" x14ac:dyDescent="0.35">
      <c r="A937" s="32"/>
      <c r="B937" s="283" t="s">
        <v>73</v>
      </c>
      <c r="C937" s="280">
        <v>0</v>
      </c>
      <c r="D937" s="280">
        <v>0</v>
      </c>
      <c r="E937" s="280"/>
      <c r="F937" s="278">
        <v>0</v>
      </c>
      <c r="G937" s="280">
        <v>0</v>
      </c>
      <c r="H937" s="280">
        <v>0</v>
      </c>
      <c r="I937" s="280">
        <v>0</v>
      </c>
      <c r="J937" s="280">
        <v>0</v>
      </c>
      <c r="K937" s="278">
        <v>0</v>
      </c>
      <c r="L937" s="278"/>
      <c r="M937" s="278"/>
      <c r="N937" s="278"/>
      <c r="O937" s="278"/>
      <c r="P937" s="278"/>
      <c r="Q937" s="278"/>
      <c r="R937" s="278"/>
      <c r="S937" s="278">
        <f t="shared" si="89"/>
        <v>0</v>
      </c>
      <c r="T937" s="278"/>
    </row>
    <row r="938" spans="1:20" x14ac:dyDescent="0.35">
      <c r="A938" s="32"/>
      <c r="B938" s="283" t="s">
        <v>74</v>
      </c>
      <c r="C938" s="280">
        <v>0</v>
      </c>
      <c r="D938" s="280">
        <v>0</v>
      </c>
      <c r="E938" s="280">
        <v>0</v>
      </c>
      <c r="F938" s="280">
        <v>0</v>
      </c>
      <c r="G938" s="280">
        <v>0</v>
      </c>
      <c r="H938" s="280">
        <v>0</v>
      </c>
      <c r="I938" s="280">
        <v>0</v>
      </c>
      <c r="J938" s="280">
        <v>0</v>
      </c>
      <c r="K938" s="278">
        <v>0</v>
      </c>
      <c r="L938" s="278"/>
      <c r="M938" s="278"/>
      <c r="N938" s="278"/>
      <c r="O938" s="278"/>
      <c r="P938" s="278"/>
      <c r="Q938" s="278"/>
      <c r="R938" s="278"/>
      <c r="S938" s="278">
        <f t="shared" si="89"/>
        <v>0</v>
      </c>
      <c r="T938" s="278"/>
    </row>
    <row r="939" spans="1:20" x14ac:dyDescent="0.35">
      <c r="A939" s="32"/>
      <c r="B939" s="283" t="s">
        <v>75</v>
      </c>
      <c r="C939" s="280">
        <v>10</v>
      </c>
      <c r="D939" s="280">
        <v>0</v>
      </c>
      <c r="E939" s="280">
        <v>0</v>
      </c>
      <c r="F939" s="278">
        <v>0</v>
      </c>
      <c r="G939" s="280">
        <v>0</v>
      </c>
      <c r="H939" s="280">
        <v>0</v>
      </c>
      <c r="I939" s="280">
        <v>0</v>
      </c>
      <c r="J939" s="280">
        <v>0</v>
      </c>
      <c r="K939" s="278">
        <v>0</v>
      </c>
      <c r="L939" s="278"/>
      <c r="M939" s="278"/>
      <c r="N939" s="278"/>
      <c r="O939" s="278"/>
      <c r="P939" s="278"/>
      <c r="Q939" s="278"/>
      <c r="R939" s="278">
        <v>0</v>
      </c>
      <c r="S939" s="278">
        <f t="shared" si="89"/>
        <v>10</v>
      </c>
      <c r="T939" s="278"/>
    </row>
    <row r="940" spans="1:20" x14ac:dyDescent="0.35">
      <c r="A940" s="32"/>
      <c r="B940" s="283" t="s">
        <v>79</v>
      </c>
      <c r="C940" s="280">
        <v>0</v>
      </c>
      <c r="D940" s="280">
        <v>0</v>
      </c>
      <c r="E940" s="280">
        <v>0</v>
      </c>
      <c r="F940" s="278">
        <v>0</v>
      </c>
      <c r="G940" s="280">
        <v>0</v>
      </c>
      <c r="H940" s="280">
        <v>0</v>
      </c>
      <c r="I940" s="280">
        <v>0</v>
      </c>
      <c r="J940" s="280">
        <v>0</v>
      </c>
      <c r="K940" s="280">
        <v>0</v>
      </c>
      <c r="L940" s="278"/>
      <c r="M940" s="278"/>
      <c r="N940" s="278"/>
      <c r="O940" s="278"/>
      <c r="P940" s="278"/>
      <c r="Q940" s="278"/>
      <c r="R940" s="278"/>
      <c r="S940" s="278">
        <f t="shared" si="89"/>
        <v>0</v>
      </c>
      <c r="T940" s="278"/>
    </row>
    <row r="941" spans="1:20" x14ac:dyDescent="0.35">
      <c r="A941" s="32"/>
      <c r="B941" s="283" t="s">
        <v>76</v>
      </c>
      <c r="C941" s="280">
        <v>0</v>
      </c>
      <c r="D941" s="284"/>
      <c r="E941" s="284"/>
      <c r="F941" s="278">
        <f>C941+D941+E941</f>
        <v>0</v>
      </c>
      <c r="G941" s="280">
        <v>0</v>
      </c>
      <c r="H941" s="280">
        <v>0</v>
      </c>
      <c r="I941" s="280">
        <v>0</v>
      </c>
      <c r="J941" s="280">
        <v>0</v>
      </c>
      <c r="K941" s="278">
        <f>G941+H941+J941</f>
        <v>0</v>
      </c>
      <c r="L941" s="278"/>
      <c r="M941" s="278"/>
      <c r="N941" s="278"/>
      <c r="O941" s="278"/>
      <c r="P941" s="278"/>
      <c r="Q941" s="278"/>
      <c r="R941" s="278">
        <v>0</v>
      </c>
      <c r="S941" s="278">
        <f t="shared" si="89"/>
        <v>0</v>
      </c>
      <c r="T941" s="278"/>
    </row>
    <row r="942" spans="1:20" x14ac:dyDescent="0.35">
      <c r="A942" s="32"/>
      <c r="B942" s="283" t="s">
        <v>77</v>
      </c>
      <c r="C942" s="278">
        <f>SUM(C935:C941)</f>
        <v>10</v>
      </c>
      <c r="D942" s="278">
        <f>D941+D940+D939+D938+D937+D936+D935</f>
        <v>0</v>
      </c>
      <c r="E942" s="278">
        <f>E941+E940+E939+E938+E937+E936+E935</f>
        <v>0</v>
      </c>
      <c r="F942" s="278">
        <v>0</v>
      </c>
      <c r="G942" s="278">
        <f>G941+G940+G939+G938+G937+G936+G935</f>
        <v>0</v>
      </c>
      <c r="H942" s="280">
        <f>H941+H940+H939+H938+H937+H936+H935</f>
        <v>0</v>
      </c>
      <c r="I942" s="278">
        <f>I941+I940+I939+I938+I937+I936+I935</f>
        <v>0</v>
      </c>
      <c r="J942" s="280">
        <f>J941+J940+J939+J938+J937+J936+J935</f>
        <v>7</v>
      </c>
      <c r="K942" s="278">
        <v>0</v>
      </c>
      <c r="L942" s="278"/>
      <c r="M942" s="278"/>
      <c r="N942" s="278"/>
      <c r="O942" s="278"/>
      <c r="P942" s="278"/>
      <c r="Q942" s="278"/>
      <c r="R942" s="278">
        <f>R941+R940+R939+R938+R937+R936+R935</f>
        <v>0</v>
      </c>
      <c r="S942" s="278">
        <f t="shared" si="89"/>
        <v>17</v>
      </c>
      <c r="T942" s="278"/>
    </row>
    <row r="943" spans="1:20" x14ac:dyDescent="0.35">
      <c r="A943" s="32"/>
      <c r="B943" s="277" t="s">
        <v>78</v>
      </c>
      <c r="C943" s="278">
        <f>((C934*7)-C942)*C933</f>
        <v>16128</v>
      </c>
      <c r="D943" s="278">
        <f>((D934*7)-D942)*D933</f>
        <v>1288</v>
      </c>
      <c r="E943" s="278">
        <f>((E934*7)-E942)*E933</f>
        <v>2194.5</v>
      </c>
      <c r="F943" s="278">
        <f>C943+D943+E943</f>
        <v>19610.5</v>
      </c>
      <c r="G943" s="278">
        <f>((G934*7)-G942)*G933</f>
        <v>3990</v>
      </c>
      <c r="H943" s="285">
        <f>((H934*7)-H942)*H933</f>
        <v>2688</v>
      </c>
      <c r="I943" s="285">
        <f>((I934*7)-I942)*I933</f>
        <v>1155</v>
      </c>
      <c r="J943" s="278">
        <f>((J934*7)-J942)*J933</f>
        <v>15120</v>
      </c>
      <c r="K943" s="285">
        <f>SUM(G943:J943)</f>
        <v>22953</v>
      </c>
      <c r="L943" s="285">
        <v>37</v>
      </c>
      <c r="M943" s="285">
        <v>0</v>
      </c>
      <c r="N943" s="285">
        <v>30</v>
      </c>
      <c r="O943" s="285">
        <v>39</v>
      </c>
      <c r="P943" s="285"/>
      <c r="Q943" s="285"/>
      <c r="R943" s="285">
        <v>2897</v>
      </c>
      <c r="S943" s="286">
        <f>K943+F943+M943+L943+N943+R943+O943</f>
        <v>45566.5</v>
      </c>
      <c r="T943" s="286"/>
    </row>
    <row r="945" spans="1:20" x14ac:dyDescent="0.35">
      <c r="A945" s="32" t="s">
        <v>792</v>
      </c>
      <c r="B945" s="32"/>
      <c r="C945" s="32"/>
      <c r="D945" s="32"/>
      <c r="F945" s="32"/>
      <c r="G945" s="32"/>
      <c r="H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21"/>
    </row>
    <row r="946" spans="1:20" x14ac:dyDescent="0.35">
      <c r="A946" s="32"/>
      <c r="B946" s="266" t="s">
        <v>68</v>
      </c>
      <c r="C946" s="267">
        <f>C948*C949*7</f>
        <v>17248</v>
      </c>
      <c r="D946" s="268">
        <f>D948*D949*7</f>
        <v>1288</v>
      </c>
      <c r="E946" s="268">
        <f>E948*E949*7</f>
        <v>2194.5</v>
      </c>
      <c r="F946" s="268">
        <f>C946+D946</f>
        <v>18536</v>
      </c>
      <c r="G946" s="269">
        <f>G948*G949*7</f>
        <v>3990</v>
      </c>
      <c r="H946" s="270">
        <f>H948*H949*7</f>
        <v>2688</v>
      </c>
      <c r="I946" s="270">
        <f>I948*I949*7</f>
        <v>1155</v>
      </c>
      <c r="J946" s="270">
        <f>J948*J949*7</f>
        <v>15960</v>
      </c>
      <c r="K946" s="270">
        <f>G946+H946+J946</f>
        <v>22638</v>
      </c>
      <c r="L946" s="270"/>
      <c r="M946" s="270"/>
      <c r="N946" s="270"/>
      <c r="O946" s="270"/>
      <c r="P946" s="270"/>
      <c r="Q946" s="270"/>
      <c r="R946" s="270"/>
      <c r="S946" s="270">
        <f>K946+F946</f>
        <v>41174</v>
      </c>
      <c r="T946" s="270"/>
    </row>
    <row r="947" spans="1:20" x14ac:dyDescent="0.35">
      <c r="A947" s="32"/>
      <c r="B947" s="271" t="s">
        <v>69</v>
      </c>
      <c r="C947" s="272" t="s">
        <v>14</v>
      </c>
      <c r="D947" s="272" t="s">
        <v>6</v>
      </c>
      <c r="E947" s="272" t="s">
        <v>110</v>
      </c>
      <c r="F947" s="273" t="s">
        <v>8</v>
      </c>
      <c r="G947" s="274" t="s">
        <v>3</v>
      </c>
      <c r="H947" s="274" t="s">
        <v>2</v>
      </c>
      <c r="I947" s="274" t="s">
        <v>100</v>
      </c>
      <c r="J947" s="274" t="s">
        <v>4</v>
      </c>
      <c r="K947" s="275" t="s">
        <v>5</v>
      </c>
      <c r="L947" s="276" t="s">
        <v>115</v>
      </c>
      <c r="M947" s="276" t="s">
        <v>113</v>
      </c>
      <c r="N947" s="276" t="s">
        <v>116</v>
      </c>
      <c r="O947" s="276" t="s">
        <v>124</v>
      </c>
      <c r="P947" s="276"/>
      <c r="Q947" s="276"/>
      <c r="R947" s="276" t="s">
        <v>125</v>
      </c>
      <c r="S947" s="273"/>
      <c r="T947" s="273"/>
    </row>
    <row r="948" spans="1:20" ht="15.5" x14ac:dyDescent="0.35">
      <c r="A948" s="32"/>
      <c r="B948" s="277" t="s">
        <v>111</v>
      </c>
      <c r="C948" s="278">
        <f>60+36+16</f>
        <v>112</v>
      </c>
      <c r="D948" s="279">
        <v>46</v>
      </c>
      <c r="E948" s="279">
        <v>33</v>
      </c>
      <c r="F948" s="278">
        <f>C948+D948+E948</f>
        <v>191</v>
      </c>
      <c r="G948" s="280">
        <v>30</v>
      </c>
      <c r="H948" s="280">
        <v>48</v>
      </c>
      <c r="I948" s="280">
        <v>15</v>
      </c>
      <c r="J948" s="280">
        <v>120</v>
      </c>
      <c r="K948" s="278">
        <f>G948+H948+J948</f>
        <v>198</v>
      </c>
      <c r="L948" s="278"/>
      <c r="M948" s="278"/>
      <c r="N948" s="278"/>
      <c r="O948" s="278"/>
      <c r="P948" s="278"/>
      <c r="Q948" s="278"/>
      <c r="R948" s="278"/>
      <c r="S948" s="280"/>
      <c r="T948" s="280"/>
    </row>
    <row r="949" spans="1:20" ht="15.5" x14ac:dyDescent="0.35">
      <c r="A949" s="32"/>
      <c r="B949" s="277" t="s">
        <v>70</v>
      </c>
      <c r="C949" s="278">
        <v>22</v>
      </c>
      <c r="D949" s="279">
        <v>4</v>
      </c>
      <c r="E949" s="279">
        <v>9.5</v>
      </c>
      <c r="F949" s="278">
        <f>C949+D949+E949</f>
        <v>35.5</v>
      </c>
      <c r="G949" s="280">
        <v>19</v>
      </c>
      <c r="H949" s="280">
        <v>8</v>
      </c>
      <c r="I949" s="280">
        <v>11</v>
      </c>
      <c r="J949" s="280">
        <v>19</v>
      </c>
      <c r="K949" s="278">
        <f>G949+H949+J949</f>
        <v>46</v>
      </c>
      <c r="L949" s="278"/>
      <c r="M949" s="278"/>
      <c r="N949" s="278"/>
      <c r="O949" s="278"/>
      <c r="P949" s="278"/>
      <c r="Q949" s="278"/>
      <c r="R949" s="278"/>
      <c r="S949" s="278">
        <f>K949+F949</f>
        <v>81.5</v>
      </c>
      <c r="T949" s="278"/>
    </row>
    <row r="950" spans="1:20" ht="15.5" x14ac:dyDescent="0.35">
      <c r="A950" s="32"/>
      <c r="B950" s="281" t="s">
        <v>71</v>
      </c>
      <c r="C950" s="282"/>
      <c r="D950" s="280"/>
      <c r="E950" s="280">
        <v>0</v>
      </c>
      <c r="F950" s="278">
        <v>0</v>
      </c>
      <c r="G950" s="280">
        <v>0</v>
      </c>
      <c r="H950" s="280">
        <v>0</v>
      </c>
      <c r="I950" s="280">
        <v>0</v>
      </c>
      <c r="J950" s="280">
        <v>7</v>
      </c>
      <c r="K950" s="278">
        <v>0</v>
      </c>
      <c r="L950" s="278"/>
      <c r="M950" s="278"/>
      <c r="N950" s="278"/>
      <c r="O950" s="278"/>
      <c r="P950" s="278"/>
      <c r="Q950" s="278"/>
      <c r="R950" s="278">
        <v>0</v>
      </c>
      <c r="S950" s="278">
        <f>R950+++N950+M950+L950+K950+J950+I950+H950+G950+F950+E950+D950+C950</f>
        <v>7</v>
      </c>
      <c r="T950" s="278"/>
    </row>
    <row r="951" spans="1:20" ht="15.5" x14ac:dyDescent="0.35">
      <c r="A951" s="32"/>
      <c r="B951" s="281" t="s">
        <v>72</v>
      </c>
      <c r="C951" s="282">
        <v>0</v>
      </c>
      <c r="D951" s="280">
        <v>0</v>
      </c>
      <c r="E951" s="280">
        <v>0</v>
      </c>
      <c r="F951" s="278">
        <v>0</v>
      </c>
      <c r="G951" s="280">
        <v>0</v>
      </c>
      <c r="H951" s="280">
        <v>0</v>
      </c>
      <c r="I951" s="280">
        <v>0</v>
      </c>
      <c r="J951" s="280">
        <v>0</v>
      </c>
      <c r="K951" s="278">
        <v>0</v>
      </c>
      <c r="L951" s="278"/>
      <c r="M951" s="278"/>
      <c r="N951" s="278"/>
      <c r="O951" s="278"/>
      <c r="P951" s="278"/>
      <c r="Q951" s="278"/>
      <c r="R951" s="278">
        <v>0</v>
      </c>
      <c r="S951" s="278">
        <f t="shared" ref="S951:S957" si="90">R951+O951+N951+M951+L951+K951+J951+I951+H951+G951+F951+E951+D951+C951</f>
        <v>0</v>
      </c>
      <c r="T951" s="278"/>
    </row>
    <row r="952" spans="1:20" x14ac:dyDescent="0.35">
      <c r="A952" s="32"/>
      <c r="B952" s="283" t="s">
        <v>73</v>
      </c>
      <c r="C952" s="280">
        <v>0</v>
      </c>
      <c r="D952" s="280">
        <v>0</v>
      </c>
      <c r="E952" s="280"/>
      <c r="F952" s="278">
        <v>0</v>
      </c>
      <c r="G952" s="280">
        <v>0</v>
      </c>
      <c r="H952" s="280">
        <v>0</v>
      </c>
      <c r="I952" s="280">
        <v>0</v>
      </c>
      <c r="J952" s="280">
        <v>0</v>
      </c>
      <c r="K952" s="278">
        <v>0</v>
      </c>
      <c r="L952" s="278"/>
      <c r="M952" s="278"/>
      <c r="N952" s="278"/>
      <c r="O952" s="278"/>
      <c r="P952" s="278"/>
      <c r="Q952" s="278"/>
      <c r="R952" s="278"/>
      <c r="S952" s="278">
        <f t="shared" si="90"/>
        <v>0</v>
      </c>
      <c r="T952" s="278"/>
    </row>
    <row r="953" spans="1:20" x14ac:dyDescent="0.35">
      <c r="A953" s="32"/>
      <c r="B953" s="283" t="s">
        <v>74</v>
      </c>
      <c r="C953" s="280">
        <v>0</v>
      </c>
      <c r="D953" s="280">
        <v>0</v>
      </c>
      <c r="E953" s="280">
        <v>0</v>
      </c>
      <c r="F953" s="280">
        <v>0</v>
      </c>
      <c r="G953" s="280">
        <v>0</v>
      </c>
      <c r="H953" s="280">
        <v>0</v>
      </c>
      <c r="I953" s="280">
        <v>0</v>
      </c>
      <c r="J953" s="280">
        <v>0</v>
      </c>
      <c r="K953" s="278">
        <v>0</v>
      </c>
      <c r="L953" s="278"/>
      <c r="M953" s="278"/>
      <c r="N953" s="278"/>
      <c r="O953" s="278"/>
      <c r="P953" s="278"/>
      <c r="Q953" s="278"/>
      <c r="R953" s="278"/>
      <c r="S953" s="278">
        <f t="shared" si="90"/>
        <v>0</v>
      </c>
      <c r="T953" s="278"/>
    </row>
    <row r="954" spans="1:20" x14ac:dyDescent="0.35">
      <c r="A954" s="32"/>
      <c r="B954" s="283" t="s">
        <v>75</v>
      </c>
      <c r="C954" s="280">
        <v>10</v>
      </c>
      <c r="D954" s="280">
        <v>0</v>
      </c>
      <c r="E954" s="280">
        <v>0</v>
      </c>
      <c r="F954" s="278">
        <v>0</v>
      </c>
      <c r="G954" s="280">
        <v>0</v>
      </c>
      <c r="H954" s="280">
        <v>0</v>
      </c>
      <c r="I954" s="280">
        <v>0</v>
      </c>
      <c r="J954" s="280">
        <v>22</v>
      </c>
      <c r="K954" s="278">
        <v>0</v>
      </c>
      <c r="L954" s="278"/>
      <c r="M954" s="278"/>
      <c r="N954" s="278"/>
      <c r="O954" s="278"/>
      <c r="P954" s="278"/>
      <c r="Q954" s="278"/>
      <c r="R954" s="278">
        <v>0</v>
      </c>
      <c r="S954" s="278">
        <f t="shared" si="90"/>
        <v>32</v>
      </c>
      <c r="T954" s="278"/>
    </row>
    <row r="955" spans="1:20" x14ac:dyDescent="0.35">
      <c r="A955" s="32"/>
      <c r="B955" s="283" t="s">
        <v>79</v>
      </c>
      <c r="C955" s="280">
        <v>0</v>
      </c>
      <c r="D955" s="280">
        <v>0</v>
      </c>
      <c r="E955" s="280">
        <v>0</v>
      </c>
      <c r="F955" s="278">
        <v>0</v>
      </c>
      <c r="G955" s="280">
        <v>0</v>
      </c>
      <c r="H955" s="280">
        <v>0</v>
      </c>
      <c r="I955" s="280">
        <v>0</v>
      </c>
      <c r="J955" s="280">
        <v>0</v>
      </c>
      <c r="K955" s="280">
        <v>0</v>
      </c>
      <c r="L955" s="278"/>
      <c r="M955" s="278"/>
      <c r="N955" s="278"/>
      <c r="O955" s="278"/>
      <c r="P955" s="278"/>
      <c r="Q955" s="278"/>
      <c r="R955" s="278"/>
      <c r="S955" s="278">
        <f t="shared" si="90"/>
        <v>0</v>
      </c>
      <c r="T955" s="278"/>
    </row>
    <row r="956" spans="1:20" x14ac:dyDescent="0.35">
      <c r="A956" s="32"/>
      <c r="B956" s="283" t="s">
        <v>76</v>
      </c>
      <c r="C956" s="280">
        <v>0</v>
      </c>
      <c r="D956" s="284"/>
      <c r="E956" s="284"/>
      <c r="F956" s="278">
        <f>C956+D956+E956</f>
        <v>0</v>
      </c>
      <c r="G956" s="280">
        <v>0</v>
      </c>
      <c r="H956" s="280">
        <v>0</v>
      </c>
      <c r="I956" s="280">
        <v>0</v>
      </c>
      <c r="J956" s="280">
        <v>0</v>
      </c>
      <c r="K956" s="278">
        <f>G956+H956+J956</f>
        <v>0</v>
      </c>
      <c r="L956" s="278"/>
      <c r="M956" s="278"/>
      <c r="N956" s="278"/>
      <c r="O956" s="278"/>
      <c r="P956" s="278"/>
      <c r="Q956" s="278"/>
      <c r="R956" s="278">
        <v>0</v>
      </c>
      <c r="S956" s="278">
        <f t="shared" si="90"/>
        <v>0</v>
      </c>
      <c r="T956" s="278"/>
    </row>
    <row r="957" spans="1:20" x14ac:dyDescent="0.35">
      <c r="A957" s="32"/>
      <c r="B957" s="283" t="s">
        <v>77</v>
      </c>
      <c r="C957" s="278">
        <f>SUM(C950:C956)</f>
        <v>10</v>
      </c>
      <c r="D957" s="278">
        <f>D956+D955+D954+D953+D952+D951+D950</f>
        <v>0</v>
      </c>
      <c r="E957" s="278">
        <f>E956+E955+E954+E953+E952+E951+E950</f>
        <v>0</v>
      </c>
      <c r="F957" s="278">
        <v>0</v>
      </c>
      <c r="G957" s="278">
        <f>G956+G955+G954+G953+G952+G951+G950</f>
        <v>0</v>
      </c>
      <c r="H957" s="280">
        <f>H956+H955+H954+H953+H952+H951+H950</f>
        <v>0</v>
      </c>
      <c r="I957" s="278">
        <f>I956+I955+I954+I953+I952+I951+I950</f>
        <v>0</v>
      </c>
      <c r="J957" s="280">
        <f>J956+J955+J954+J953+J952+J951+J950</f>
        <v>29</v>
      </c>
      <c r="K957" s="278">
        <v>0</v>
      </c>
      <c r="L957" s="278"/>
      <c r="M957" s="278"/>
      <c r="N957" s="278"/>
      <c r="O957" s="278"/>
      <c r="P957" s="278"/>
      <c r="Q957" s="278"/>
      <c r="R957" s="278">
        <f>R956+R955+R954+R953+R952+R951+R950</f>
        <v>0</v>
      </c>
      <c r="S957" s="278">
        <f t="shared" si="90"/>
        <v>39</v>
      </c>
      <c r="T957" s="278"/>
    </row>
    <row r="958" spans="1:20" x14ac:dyDescent="0.35">
      <c r="A958" s="32"/>
      <c r="B958" s="277" t="s">
        <v>78</v>
      </c>
      <c r="C958" s="278">
        <f>((C949*7)-C957)*C948</f>
        <v>16128</v>
      </c>
      <c r="D958" s="278">
        <f>((D949*7)-D957)*D948</f>
        <v>1288</v>
      </c>
      <c r="E958" s="278">
        <f>((E949*7)-E957)*E948</f>
        <v>2194.5</v>
      </c>
      <c r="F958" s="278">
        <f>C958+D958+E958</f>
        <v>19610.5</v>
      </c>
      <c r="G958" s="278">
        <f>((G949*7)-G957)*G948</f>
        <v>3990</v>
      </c>
      <c r="H958" s="285">
        <f>((H949*7)-H957)*H948</f>
        <v>2688</v>
      </c>
      <c r="I958" s="285">
        <f>((I949*7)-I957)*I948</f>
        <v>1155</v>
      </c>
      <c r="J958" s="278">
        <f>((J949*7)-J957)*J948</f>
        <v>12480</v>
      </c>
      <c r="K958" s="285">
        <f>SUM(G958:J958)</f>
        <v>20313</v>
      </c>
      <c r="L958" s="285">
        <v>37</v>
      </c>
      <c r="M958" s="285">
        <v>0</v>
      </c>
      <c r="N958" s="285">
        <v>30</v>
      </c>
      <c r="O958" s="285">
        <v>39</v>
      </c>
      <c r="P958" s="285"/>
      <c r="Q958" s="285"/>
      <c r="R958" s="285">
        <v>2897</v>
      </c>
      <c r="S958" s="286">
        <f>K958+F958+M958+L958+N958+R958+O958</f>
        <v>42926.5</v>
      </c>
      <c r="T958" s="286"/>
    </row>
    <row r="961" spans="1:20" x14ac:dyDescent="0.35">
      <c r="A961" s="32" t="s">
        <v>829</v>
      </c>
      <c r="B961" s="32"/>
      <c r="C961" s="32"/>
      <c r="D961" s="32"/>
      <c r="F961" s="32"/>
      <c r="G961" s="32"/>
      <c r="H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21"/>
    </row>
    <row r="962" spans="1:20" x14ac:dyDescent="0.35">
      <c r="A962" s="32"/>
      <c r="B962" s="266" t="s">
        <v>68</v>
      </c>
      <c r="C962" s="267">
        <f>C964*C965*7</f>
        <v>17248</v>
      </c>
      <c r="D962" s="268">
        <f>D964*D965*7</f>
        <v>1288</v>
      </c>
      <c r="E962" s="268">
        <f>E964*E965*7</f>
        <v>2194.5</v>
      </c>
      <c r="F962" s="268">
        <f>C962+D962</f>
        <v>18536</v>
      </c>
      <c r="G962" s="269">
        <f>G964*G965*7</f>
        <v>3990</v>
      </c>
      <c r="H962" s="270">
        <f>H964*H965*7</f>
        <v>2688</v>
      </c>
      <c r="I962" s="270">
        <f>I964*I965*7</f>
        <v>1155</v>
      </c>
      <c r="J962" s="270">
        <f>J964*J965*7</f>
        <v>15960</v>
      </c>
      <c r="K962" s="270">
        <f>G962+H962+J962</f>
        <v>22638</v>
      </c>
      <c r="L962" s="270"/>
      <c r="M962" s="270"/>
      <c r="N962" s="270"/>
      <c r="O962" s="270"/>
      <c r="P962" s="270"/>
      <c r="Q962" s="270"/>
      <c r="R962" s="270"/>
      <c r="S962" s="270">
        <f>K962+F962</f>
        <v>41174</v>
      </c>
      <c r="T962" s="270"/>
    </row>
    <row r="963" spans="1:20" x14ac:dyDescent="0.35">
      <c r="A963" s="32"/>
      <c r="B963" s="271" t="s">
        <v>69</v>
      </c>
      <c r="C963" s="272" t="s">
        <v>14</v>
      </c>
      <c r="D963" s="272" t="s">
        <v>6</v>
      </c>
      <c r="E963" s="272" t="s">
        <v>110</v>
      </c>
      <c r="F963" s="273" t="s">
        <v>8</v>
      </c>
      <c r="G963" s="274" t="s">
        <v>3</v>
      </c>
      <c r="H963" s="274" t="s">
        <v>2</v>
      </c>
      <c r="I963" s="274" t="s">
        <v>100</v>
      </c>
      <c r="J963" s="274" t="s">
        <v>4</v>
      </c>
      <c r="K963" s="275" t="s">
        <v>5</v>
      </c>
      <c r="L963" s="276" t="s">
        <v>115</v>
      </c>
      <c r="M963" s="276" t="s">
        <v>113</v>
      </c>
      <c r="N963" s="276" t="s">
        <v>116</v>
      </c>
      <c r="O963" s="276" t="s">
        <v>124</v>
      </c>
      <c r="P963" s="276"/>
      <c r="Q963" s="276"/>
      <c r="R963" s="276" t="s">
        <v>125</v>
      </c>
      <c r="S963" s="273"/>
      <c r="T963" s="273"/>
    </row>
    <row r="964" spans="1:20" ht="15.5" x14ac:dyDescent="0.35">
      <c r="A964" s="32"/>
      <c r="B964" s="277" t="s">
        <v>111</v>
      </c>
      <c r="C964" s="278">
        <f>60+36+16</f>
        <v>112</v>
      </c>
      <c r="D964" s="279">
        <v>46</v>
      </c>
      <c r="E964" s="279">
        <v>33</v>
      </c>
      <c r="F964" s="278">
        <f>C964+D964+E964</f>
        <v>191</v>
      </c>
      <c r="G964" s="280">
        <v>30</v>
      </c>
      <c r="H964" s="280">
        <v>48</v>
      </c>
      <c r="I964" s="280">
        <v>15</v>
      </c>
      <c r="J964" s="280">
        <v>120</v>
      </c>
      <c r="K964" s="278">
        <f>G964+H964+J964</f>
        <v>198</v>
      </c>
      <c r="L964" s="278"/>
      <c r="M964" s="278"/>
      <c r="N964" s="278"/>
      <c r="O964" s="278"/>
      <c r="P964" s="278"/>
      <c r="Q964" s="278"/>
      <c r="R964" s="278"/>
      <c r="S964" s="280"/>
      <c r="T964" s="280"/>
    </row>
    <row r="965" spans="1:20" ht="15.5" x14ac:dyDescent="0.35">
      <c r="A965" s="32"/>
      <c r="B965" s="277" t="s">
        <v>70</v>
      </c>
      <c r="C965" s="278">
        <v>22</v>
      </c>
      <c r="D965" s="279">
        <v>4</v>
      </c>
      <c r="E965" s="279">
        <v>9.5</v>
      </c>
      <c r="F965" s="278">
        <f>C965+D965+E965</f>
        <v>35.5</v>
      </c>
      <c r="G965" s="280">
        <v>19</v>
      </c>
      <c r="H965" s="280">
        <v>8</v>
      </c>
      <c r="I965" s="280">
        <v>11</v>
      </c>
      <c r="J965" s="280">
        <v>19</v>
      </c>
      <c r="K965" s="278">
        <f>G965+H965+J965</f>
        <v>46</v>
      </c>
      <c r="L965" s="278"/>
      <c r="M965" s="278"/>
      <c r="N965" s="278"/>
      <c r="O965" s="278"/>
      <c r="P965" s="278"/>
      <c r="Q965" s="278"/>
      <c r="R965" s="278"/>
      <c r="S965" s="278">
        <f>K965+F965</f>
        <v>81.5</v>
      </c>
      <c r="T965" s="278"/>
    </row>
    <row r="966" spans="1:20" ht="15.5" x14ac:dyDescent="0.35">
      <c r="A966" s="32"/>
      <c r="B966" s="281" t="s">
        <v>71</v>
      </c>
      <c r="C966" s="282"/>
      <c r="D966" s="280"/>
      <c r="E966" s="280">
        <v>0</v>
      </c>
      <c r="F966" s="278">
        <v>0</v>
      </c>
      <c r="G966" s="280">
        <v>0</v>
      </c>
      <c r="H966" s="280">
        <v>0</v>
      </c>
      <c r="I966" s="280">
        <v>0</v>
      </c>
      <c r="J966" s="280">
        <v>0</v>
      </c>
      <c r="K966" s="278">
        <v>0</v>
      </c>
      <c r="L966" s="278"/>
      <c r="M966" s="278"/>
      <c r="N966" s="278"/>
      <c r="O966" s="278"/>
      <c r="P966" s="278"/>
      <c r="Q966" s="278"/>
      <c r="R966" s="278">
        <v>0</v>
      </c>
      <c r="S966" s="278">
        <f>R966+++N966+M966+L966+K966+J966+I966+H966+G966+F966+E966+D966+C966</f>
        <v>0</v>
      </c>
      <c r="T966" s="278"/>
    </row>
    <row r="967" spans="1:20" ht="15.5" x14ac:dyDescent="0.35">
      <c r="A967" s="32"/>
      <c r="B967" s="281" t="s">
        <v>72</v>
      </c>
      <c r="C967" s="282">
        <v>0</v>
      </c>
      <c r="D967" s="280">
        <v>0</v>
      </c>
      <c r="E967" s="280">
        <v>0</v>
      </c>
      <c r="F967" s="278">
        <v>0</v>
      </c>
      <c r="G967" s="280">
        <v>0</v>
      </c>
      <c r="H967" s="280">
        <v>0</v>
      </c>
      <c r="I967" s="280">
        <v>0</v>
      </c>
      <c r="J967" s="280">
        <v>0</v>
      </c>
      <c r="K967" s="278">
        <v>0</v>
      </c>
      <c r="L967" s="278"/>
      <c r="M967" s="278"/>
      <c r="N967" s="278"/>
      <c r="O967" s="278"/>
      <c r="P967" s="278"/>
      <c r="Q967" s="278"/>
      <c r="R967" s="278">
        <v>0</v>
      </c>
      <c r="S967" s="278">
        <f t="shared" ref="S967:S973" si="91">R967+O967+N967+M967+L967+K967+J967+I967+H967+G967+F967+E967+D967+C967</f>
        <v>0</v>
      </c>
      <c r="T967" s="278"/>
    </row>
    <row r="968" spans="1:20" x14ac:dyDescent="0.35">
      <c r="A968" s="32"/>
      <c r="B968" s="283" t="s">
        <v>73</v>
      </c>
      <c r="C968" s="280">
        <v>0</v>
      </c>
      <c r="D968" s="280">
        <v>0</v>
      </c>
      <c r="E968" s="280"/>
      <c r="F968" s="278">
        <v>0</v>
      </c>
      <c r="G968" s="280">
        <v>0</v>
      </c>
      <c r="H968" s="280">
        <v>0</v>
      </c>
      <c r="I968" s="280">
        <v>0</v>
      </c>
      <c r="J968" s="280">
        <v>10</v>
      </c>
      <c r="K968" s="278">
        <v>0</v>
      </c>
      <c r="L968" s="278"/>
      <c r="M968" s="278"/>
      <c r="N968" s="278"/>
      <c r="O968" s="278"/>
      <c r="P968" s="278"/>
      <c r="Q968" s="278"/>
      <c r="R968" s="278"/>
      <c r="S968" s="278">
        <f t="shared" si="91"/>
        <v>10</v>
      </c>
      <c r="T968" s="278"/>
    </row>
    <row r="969" spans="1:20" x14ac:dyDescent="0.35">
      <c r="A969" s="32"/>
      <c r="B969" s="283" t="s">
        <v>74</v>
      </c>
      <c r="C969" s="280">
        <v>0</v>
      </c>
      <c r="D969" s="280">
        <v>0</v>
      </c>
      <c r="E969" s="280">
        <v>0</v>
      </c>
      <c r="F969" s="280">
        <v>0</v>
      </c>
      <c r="G969" s="280">
        <v>0</v>
      </c>
      <c r="H969" s="280">
        <v>0</v>
      </c>
      <c r="I969" s="280">
        <v>0</v>
      </c>
      <c r="J969" s="280">
        <v>0</v>
      </c>
      <c r="K969" s="278">
        <v>0</v>
      </c>
      <c r="L969" s="278"/>
      <c r="M969" s="278"/>
      <c r="N969" s="278"/>
      <c r="O969" s="278"/>
      <c r="P969" s="278"/>
      <c r="Q969" s="278"/>
      <c r="R969" s="278"/>
      <c r="S969" s="278">
        <f t="shared" si="91"/>
        <v>0</v>
      </c>
      <c r="T969" s="278"/>
    </row>
    <row r="970" spans="1:20" x14ac:dyDescent="0.35">
      <c r="A970" s="32"/>
      <c r="B970" s="283" t="s">
        <v>75</v>
      </c>
      <c r="C970" s="280">
        <v>0</v>
      </c>
      <c r="D970" s="280">
        <v>0</v>
      </c>
      <c r="E970" s="280">
        <v>0</v>
      </c>
      <c r="F970" s="278">
        <v>0</v>
      </c>
      <c r="G970" s="280">
        <v>0</v>
      </c>
      <c r="H970" s="280">
        <v>0</v>
      </c>
      <c r="I970" s="280">
        <v>0</v>
      </c>
      <c r="J970" s="280">
        <v>5</v>
      </c>
      <c r="K970" s="278">
        <v>0</v>
      </c>
      <c r="L970" s="278"/>
      <c r="M970" s="278"/>
      <c r="N970" s="278"/>
      <c r="O970" s="278"/>
      <c r="P970" s="278"/>
      <c r="Q970" s="278"/>
      <c r="R970" s="278">
        <v>0</v>
      </c>
      <c r="S970" s="278">
        <f t="shared" si="91"/>
        <v>5</v>
      </c>
      <c r="T970" s="278"/>
    </row>
    <row r="971" spans="1:20" x14ac:dyDescent="0.35">
      <c r="A971" s="32"/>
      <c r="B971" s="283" t="s">
        <v>79</v>
      </c>
      <c r="C971" s="280">
        <v>0</v>
      </c>
      <c r="D971" s="280">
        <v>0</v>
      </c>
      <c r="E971" s="280">
        <v>0</v>
      </c>
      <c r="F971" s="278">
        <v>0</v>
      </c>
      <c r="G971" s="280">
        <v>0</v>
      </c>
      <c r="H971" s="280">
        <v>0</v>
      </c>
      <c r="I971" s="280">
        <v>0</v>
      </c>
      <c r="J971" s="280">
        <v>0</v>
      </c>
      <c r="K971" s="280">
        <v>0</v>
      </c>
      <c r="L971" s="278"/>
      <c r="M971" s="278"/>
      <c r="N971" s="278"/>
      <c r="O971" s="278"/>
      <c r="P971" s="278"/>
      <c r="Q971" s="278"/>
      <c r="R971" s="278"/>
      <c r="S971" s="278">
        <f t="shared" si="91"/>
        <v>0</v>
      </c>
      <c r="T971" s="278"/>
    </row>
    <row r="972" spans="1:20" x14ac:dyDescent="0.35">
      <c r="A972" s="32"/>
      <c r="B972" s="283" t="s">
        <v>76</v>
      </c>
      <c r="C972" s="280">
        <v>0</v>
      </c>
      <c r="D972" s="284"/>
      <c r="E972" s="284"/>
      <c r="F972" s="278">
        <f>C972+D972+E972</f>
        <v>0</v>
      </c>
      <c r="G972" s="280">
        <v>0</v>
      </c>
      <c r="H972" s="280">
        <v>0</v>
      </c>
      <c r="I972" s="280">
        <v>0</v>
      </c>
      <c r="J972" s="280">
        <v>0</v>
      </c>
      <c r="K972" s="278">
        <f>G972+H972+J972</f>
        <v>0</v>
      </c>
      <c r="L972" s="278"/>
      <c r="M972" s="278"/>
      <c r="N972" s="278"/>
      <c r="O972" s="278"/>
      <c r="P972" s="278"/>
      <c r="Q972" s="278"/>
      <c r="R972" s="278">
        <v>0</v>
      </c>
      <c r="S972" s="278">
        <f t="shared" si="91"/>
        <v>0</v>
      </c>
      <c r="T972" s="278"/>
    </row>
    <row r="973" spans="1:20" x14ac:dyDescent="0.35">
      <c r="A973" s="32"/>
      <c r="B973" s="283" t="s">
        <v>77</v>
      </c>
      <c r="C973" s="278">
        <f>SUM(C966:C972)</f>
        <v>0</v>
      </c>
      <c r="D973" s="278">
        <f>D972+D971+D970+D969+D968+D967+D966</f>
        <v>0</v>
      </c>
      <c r="E973" s="278">
        <f>E972+E971+E970+E969+E968+E967+E966</f>
        <v>0</v>
      </c>
      <c r="F973" s="278">
        <v>0</v>
      </c>
      <c r="G973" s="278">
        <f>G972+G971+G970+G969+G968+G967+G966</f>
        <v>0</v>
      </c>
      <c r="H973" s="280">
        <f>H972+H971+H970+H969+H968+H967+H966</f>
        <v>0</v>
      </c>
      <c r="I973" s="278">
        <f>I972+I971+I970+I969+I968+I967+I966</f>
        <v>0</v>
      </c>
      <c r="J973" s="280">
        <f>J972+J971+J970+J969+J968+J967+J966</f>
        <v>15</v>
      </c>
      <c r="K973" s="278">
        <v>0</v>
      </c>
      <c r="L973" s="278"/>
      <c r="M973" s="278"/>
      <c r="N973" s="278"/>
      <c r="O973" s="278"/>
      <c r="P973" s="278"/>
      <c r="Q973" s="278"/>
      <c r="R973" s="278">
        <f>R972+R971+R970+R969+R968+R967+R966</f>
        <v>0</v>
      </c>
      <c r="S973" s="278">
        <f t="shared" si="91"/>
        <v>15</v>
      </c>
      <c r="T973" s="278"/>
    </row>
    <row r="974" spans="1:20" x14ac:dyDescent="0.35">
      <c r="A974" s="32"/>
      <c r="B974" s="277" t="s">
        <v>78</v>
      </c>
      <c r="C974" s="278">
        <f>((C965*7)-C973)*C964</f>
        <v>17248</v>
      </c>
      <c r="D974" s="278">
        <f>((D965*7)-D973)*D964</f>
        <v>1288</v>
      </c>
      <c r="E974" s="278">
        <f>((E965*7)-E973)*E964</f>
        <v>2194.5</v>
      </c>
      <c r="F974" s="278">
        <f>C974+D974+E974</f>
        <v>20730.5</v>
      </c>
      <c r="G974" s="278">
        <f>((G965*7)-G973)*G964</f>
        <v>3990</v>
      </c>
      <c r="H974" s="285">
        <f>((H965*7)-H973)*H964</f>
        <v>2688</v>
      </c>
      <c r="I974" s="285">
        <f>((I965*7)-I973)*I964</f>
        <v>1155</v>
      </c>
      <c r="J974" s="278">
        <f>((J965*7)-J973)*J964</f>
        <v>14160</v>
      </c>
      <c r="K974" s="285">
        <f>SUM(G974:J974)</f>
        <v>21993</v>
      </c>
      <c r="L974" s="285">
        <v>37</v>
      </c>
      <c r="M974" s="285">
        <v>0</v>
      </c>
      <c r="N974" s="285">
        <v>30</v>
      </c>
      <c r="O974" s="285">
        <v>39</v>
      </c>
      <c r="P974" s="285"/>
      <c r="Q974" s="285"/>
      <c r="R974" s="285">
        <v>2897</v>
      </c>
      <c r="S974" s="286">
        <f>K974+F974+M974+L974+N974+R974+O974</f>
        <v>45726.5</v>
      </c>
      <c r="T974" s="286"/>
    </row>
    <row r="975" spans="1:20" x14ac:dyDescent="0.35">
      <c r="A975" s="21"/>
      <c r="B975" s="21"/>
      <c r="C975" s="21"/>
      <c r="D975" s="21"/>
      <c r="F975" s="21"/>
      <c r="G975" s="21"/>
      <c r="H975" s="21"/>
      <c r="J975" s="21"/>
      <c r="K975" s="21"/>
      <c r="L975" s="21"/>
      <c r="M975" s="21"/>
      <c r="N975" s="21"/>
      <c r="O975" s="21"/>
      <c r="R975" s="21"/>
      <c r="S975" s="21"/>
      <c r="T975" s="21"/>
    </row>
    <row r="976" spans="1:20" x14ac:dyDescent="0.35">
      <c r="A976" s="32" t="s">
        <v>842</v>
      </c>
      <c r="B976" s="32"/>
      <c r="C976" s="32"/>
      <c r="D976" s="32"/>
      <c r="F976" s="32"/>
      <c r="G976" s="32"/>
      <c r="H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21"/>
    </row>
    <row r="977" spans="1:20" x14ac:dyDescent="0.35">
      <c r="A977" s="32"/>
      <c r="B977" s="266" t="s">
        <v>68</v>
      </c>
      <c r="C977" s="267">
        <f>C979*C980*7</f>
        <v>17248</v>
      </c>
      <c r="D977" s="268">
        <f>D979*D980*7</f>
        <v>1288</v>
      </c>
      <c r="E977" s="268">
        <f>E979*E980*7</f>
        <v>2194.5</v>
      </c>
      <c r="F977" s="268">
        <f>C977+D977</f>
        <v>18536</v>
      </c>
      <c r="G977" s="269">
        <f>G979*G980*7</f>
        <v>3990</v>
      </c>
      <c r="H977" s="270">
        <f>H979*H980*7</f>
        <v>2688</v>
      </c>
      <c r="I977" s="270">
        <f>I979*I980*7</f>
        <v>1155</v>
      </c>
      <c r="J977" s="270">
        <f>J979*J980*7</f>
        <v>15960</v>
      </c>
      <c r="K977" s="270">
        <f>G977+H977+J977</f>
        <v>22638</v>
      </c>
      <c r="L977" s="270"/>
      <c r="M977" s="270"/>
      <c r="N977" s="270"/>
      <c r="O977" s="270"/>
      <c r="P977" s="270"/>
      <c r="Q977" s="270"/>
      <c r="R977" s="270"/>
      <c r="S977" s="270">
        <f>K977+F977</f>
        <v>41174</v>
      </c>
      <c r="T977" s="270"/>
    </row>
    <row r="978" spans="1:20" x14ac:dyDescent="0.35">
      <c r="A978" s="32"/>
      <c r="B978" s="271" t="s">
        <v>69</v>
      </c>
      <c r="C978" s="272" t="s">
        <v>14</v>
      </c>
      <c r="D978" s="272" t="s">
        <v>6</v>
      </c>
      <c r="E978" s="272" t="s">
        <v>110</v>
      </c>
      <c r="F978" s="273" t="s">
        <v>8</v>
      </c>
      <c r="G978" s="274" t="s">
        <v>3</v>
      </c>
      <c r="H978" s="274" t="s">
        <v>2</v>
      </c>
      <c r="I978" s="274" t="s">
        <v>100</v>
      </c>
      <c r="J978" s="274" t="s">
        <v>4</v>
      </c>
      <c r="K978" s="275" t="s">
        <v>5</v>
      </c>
      <c r="L978" s="276" t="s">
        <v>115</v>
      </c>
      <c r="M978" s="276" t="s">
        <v>113</v>
      </c>
      <c r="N978" s="276" t="s">
        <v>116</v>
      </c>
      <c r="O978" s="276" t="s">
        <v>124</v>
      </c>
      <c r="P978" s="276"/>
      <c r="Q978" s="276"/>
      <c r="R978" s="276" t="s">
        <v>125</v>
      </c>
      <c r="S978" s="273"/>
      <c r="T978" s="273"/>
    </row>
    <row r="979" spans="1:20" ht="15.5" x14ac:dyDescent="0.35">
      <c r="A979" s="32"/>
      <c r="B979" s="277" t="s">
        <v>111</v>
      </c>
      <c r="C979" s="278">
        <f>60+36+16</f>
        <v>112</v>
      </c>
      <c r="D979" s="279">
        <v>46</v>
      </c>
      <c r="E979" s="279">
        <v>33</v>
      </c>
      <c r="F979" s="278">
        <f>C979+D979+E979</f>
        <v>191</v>
      </c>
      <c r="G979" s="280">
        <v>30</v>
      </c>
      <c r="H979" s="280">
        <v>48</v>
      </c>
      <c r="I979" s="280">
        <v>15</v>
      </c>
      <c r="J979" s="280">
        <v>120</v>
      </c>
      <c r="K979" s="278">
        <f>G979+H979+J979</f>
        <v>198</v>
      </c>
      <c r="L979" s="278"/>
      <c r="M979" s="278"/>
      <c r="N979" s="278"/>
      <c r="O979" s="278"/>
      <c r="P979" s="278"/>
      <c r="Q979" s="278"/>
      <c r="R979" s="278"/>
      <c r="S979" s="280"/>
      <c r="T979" s="280"/>
    </row>
    <row r="980" spans="1:20" ht="15.5" x14ac:dyDescent="0.35">
      <c r="A980" s="32"/>
      <c r="B980" s="277" t="s">
        <v>70</v>
      </c>
      <c r="C980" s="278">
        <v>22</v>
      </c>
      <c r="D980" s="279">
        <v>4</v>
      </c>
      <c r="E980" s="279">
        <v>9.5</v>
      </c>
      <c r="F980" s="278">
        <f>C980+D980+E980</f>
        <v>35.5</v>
      </c>
      <c r="G980" s="280">
        <v>19</v>
      </c>
      <c r="H980" s="280">
        <v>8</v>
      </c>
      <c r="I980" s="280">
        <v>11</v>
      </c>
      <c r="J980" s="280">
        <v>19</v>
      </c>
      <c r="K980" s="278">
        <f>G980+H980+J980</f>
        <v>46</v>
      </c>
      <c r="L980" s="278"/>
      <c r="M980" s="278"/>
      <c r="N980" s="278"/>
      <c r="O980" s="278"/>
      <c r="P980" s="278"/>
      <c r="Q980" s="278"/>
      <c r="R980" s="278"/>
      <c r="S980" s="278">
        <f>K980+F980</f>
        <v>81.5</v>
      </c>
      <c r="T980" s="278"/>
    </row>
    <row r="981" spans="1:20" ht="15.5" x14ac:dyDescent="0.35">
      <c r="A981" s="32"/>
      <c r="B981" s="281" t="s">
        <v>71</v>
      </c>
      <c r="C981" s="282"/>
      <c r="D981" s="280"/>
      <c r="E981" s="280">
        <v>0</v>
      </c>
      <c r="F981" s="278">
        <v>0</v>
      </c>
      <c r="G981" s="280">
        <v>0</v>
      </c>
      <c r="H981" s="280">
        <v>0</v>
      </c>
      <c r="I981" s="280">
        <v>0</v>
      </c>
      <c r="J981" s="280">
        <v>9</v>
      </c>
      <c r="K981" s="278">
        <v>0</v>
      </c>
      <c r="L981" s="278"/>
      <c r="M981" s="278"/>
      <c r="N981" s="278"/>
      <c r="O981" s="278"/>
      <c r="P981" s="278"/>
      <c r="Q981" s="278"/>
      <c r="R981" s="278">
        <v>0</v>
      </c>
      <c r="S981" s="278">
        <f>R981+++N981+M981+L981+K981+J981+I981+H981+G981+F981+E981+D981+C981</f>
        <v>9</v>
      </c>
      <c r="T981" s="278"/>
    </row>
    <row r="982" spans="1:20" ht="15.5" x14ac:dyDescent="0.35">
      <c r="A982" s="32"/>
      <c r="B982" s="281" t="s">
        <v>72</v>
      </c>
      <c r="C982" s="282">
        <v>0</v>
      </c>
      <c r="D982" s="280">
        <v>0</v>
      </c>
      <c r="E982" s="280">
        <v>0</v>
      </c>
      <c r="F982" s="278">
        <v>0</v>
      </c>
      <c r="G982" s="280">
        <v>0</v>
      </c>
      <c r="H982" s="280">
        <v>0</v>
      </c>
      <c r="I982" s="280">
        <v>0</v>
      </c>
      <c r="J982" s="280">
        <v>0</v>
      </c>
      <c r="K982" s="278">
        <v>0</v>
      </c>
      <c r="L982" s="278"/>
      <c r="M982" s="278"/>
      <c r="N982" s="278"/>
      <c r="O982" s="278"/>
      <c r="P982" s="278"/>
      <c r="Q982" s="278"/>
      <c r="R982" s="278">
        <v>0</v>
      </c>
      <c r="S982" s="278">
        <f t="shared" ref="S982:S988" si="92">R982+O982+N982+M982+L982+K982+J982+I982+H982+G982+F982+E982+D982+C982</f>
        <v>0</v>
      </c>
      <c r="T982" s="278"/>
    </row>
    <row r="983" spans="1:20" x14ac:dyDescent="0.35">
      <c r="A983" s="32"/>
      <c r="B983" s="283" t="s">
        <v>73</v>
      </c>
      <c r="C983" s="280">
        <v>0</v>
      </c>
      <c r="D983" s="280">
        <v>0</v>
      </c>
      <c r="E983" s="280">
        <v>0</v>
      </c>
      <c r="F983" s="278">
        <v>0</v>
      </c>
      <c r="G983" s="280">
        <v>4</v>
      </c>
      <c r="H983" s="280">
        <v>48</v>
      </c>
      <c r="I983" s="280">
        <v>0</v>
      </c>
      <c r="J983" s="280">
        <v>0</v>
      </c>
      <c r="K983" s="278">
        <v>0</v>
      </c>
      <c r="L983" s="278"/>
      <c r="M983" s="278"/>
      <c r="N983" s="278"/>
      <c r="O983" s="278"/>
      <c r="P983" s="278"/>
      <c r="Q983" s="278"/>
      <c r="R983" s="278"/>
      <c r="S983" s="278">
        <f t="shared" si="92"/>
        <v>52</v>
      </c>
      <c r="T983" s="278"/>
    </row>
    <row r="984" spans="1:20" x14ac:dyDescent="0.35">
      <c r="A984" s="32"/>
      <c r="B984" s="283" t="s">
        <v>74</v>
      </c>
      <c r="C984" s="280">
        <v>0</v>
      </c>
      <c r="D984" s="280">
        <v>0</v>
      </c>
      <c r="E984" s="280">
        <v>0</v>
      </c>
      <c r="F984" s="280">
        <v>0</v>
      </c>
      <c r="G984" s="280">
        <v>0</v>
      </c>
      <c r="H984" s="280">
        <v>0</v>
      </c>
      <c r="I984" s="280">
        <v>0</v>
      </c>
      <c r="J984" s="280">
        <v>0</v>
      </c>
      <c r="K984" s="278">
        <v>0</v>
      </c>
      <c r="L984" s="278"/>
      <c r="M984" s="278"/>
      <c r="N984" s="278"/>
      <c r="O984" s="278"/>
      <c r="P984" s="278"/>
      <c r="Q984" s="278"/>
      <c r="R984" s="278"/>
      <c r="S984" s="278">
        <f t="shared" si="92"/>
        <v>0</v>
      </c>
      <c r="T984" s="278"/>
    </row>
    <row r="985" spans="1:20" x14ac:dyDescent="0.35">
      <c r="A985" s="32"/>
      <c r="B985" s="283" t="s">
        <v>75</v>
      </c>
      <c r="C985" s="280">
        <v>0</v>
      </c>
      <c r="D985" s="280">
        <v>0</v>
      </c>
      <c r="E985" s="280">
        <v>0</v>
      </c>
      <c r="F985" s="278">
        <v>0</v>
      </c>
      <c r="G985" s="280">
        <v>0</v>
      </c>
      <c r="H985" s="280">
        <v>0</v>
      </c>
      <c r="I985" s="280">
        <v>0</v>
      </c>
      <c r="J985" s="280">
        <v>3</v>
      </c>
      <c r="K985" s="278">
        <v>0</v>
      </c>
      <c r="L985" s="278"/>
      <c r="M985" s="278"/>
      <c r="N985" s="278"/>
      <c r="O985" s="278"/>
      <c r="P985" s="278"/>
      <c r="Q985" s="278"/>
      <c r="R985" s="278">
        <v>0</v>
      </c>
      <c r="S985" s="278">
        <f t="shared" si="92"/>
        <v>3</v>
      </c>
      <c r="T985" s="278"/>
    </row>
    <row r="986" spans="1:20" x14ac:dyDescent="0.35">
      <c r="A986" s="32"/>
      <c r="B986" s="283" t="s">
        <v>79</v>
      </c>
      <c r="C986" s="280">
        <v>0</v>
      </c>
      <c r="D986" s="280">
        <v>0</v>
      </c>
      <c r="E986" s="280">
        <v>0</v>
      </c>
      <c r="F986" s="278">
        <v>0</v>
      </c>
      <c r="G986" s="280">
        <v>0</v>
      </c>
      <c r="H986" s="280">
        <v>0</v>
      </c>
      <c r="I986" s="280">
        <v>0</v>
      </c>
      <c r="J986" s="280">
        <v>0</v>
      </c>
      <c r="K986" s="280">
        <v>0</v>
      </c>
      <c r="L986" s="278"/>
      <c r="M986" s="278"/>
      <c r="N986" s="278"/>
      <c r="O986" s="278"/>
      <c r="P986" s="278"/>
      <c r="Q986" s="278"/>
      <c r="R986" s="278"/>
      <c r="S986" s="278">
        <f t="shared" si="92"/>
        <v>0</v>
      </c>
      <c r="T986" s="278"/>
    </row>
    <row r="987" spans="1:20" x14ac:dyDescent="0.35">
      <c r="A987" s="32"/>
      <c r="B987" s="283" t="s">
        <v>76</v>
      </c>
      <c r="C987" s="280">
        <v>0</v>
      </c>
      <c r="D987" s="284"/>
      <c r="E987" s="284"/>
      <c r="F987" s="278">
        <f>C987+D987+E987</f>
        <v>0</v>
      </c>
      <c r="G987" s="280">
        <v>0</v>
      </c>
      <c r="H987" s="280">
        <v>0</v>
      </c>
      <c r="I987" s="280">
        <v>0</v>
      </c>
      <c r="J987" s="280">
        <v>0</v>
      </c>
      <c r="K987" s="278">
        <f>G987+H987+J987</f>
        <v>0</v>
      </c>
      <c r="L987" s="278"/>
      <c r="M987" s="278"/>
      <c r="N987" s="278"/>
      <c r="O987" s="278"/>
      <c r="P987" s="278"/>
      <c r="Q987" s="278"/>
      <c r="R987" s="278">
        <v>0</v>
      </c>
      <c r="S987" s="278">
        <f t="shared" si="92"/>
        <v>0</v>
      </c>
      <c r="T987" s="278"/>
    </row>
    <row r="988" spans="1:20" x14ac:dyDescent="0.35">
      <c r="A988" s="32"/>
      <c r="B988" s="283" t="s">
        <v>77</v>
      </c>
      <c r="C988" s="278">
        <f>SUM(C981:C987)</f>
        <v>0</v>
      </c>
      <c r="D988" s="278">
        <f>D987+D986+D985+D984+D983+D982+D981</f>
        <v>0</v>
      </c>
      <c r="E988" s="278">
        <f>E987+E986+E985+E984+E983+E982+E981</f>
        <v>0</v>
      </c>
      <c r="F988" s="278">
        <v>0</v>
      </c>
      <c r="G988" s="278">
        <f>G987+G986+G985+G984+G983+G982+G981</f>
        <v>4</v>
      </c>
      <c r="H988" s="280">
        <f>H987+H986+H985+H984+H983+H982+H981</f>
        <v>48</v>
      </c>
      <c r="I988" s="278">
        <f>I987+I986+I985+I984+I983+I982+I981</f>
        <v>0</v>
      </c>
      <c r="J988" s="280">
        <f>J987+J986+J985+J984+J983+J982+J981</f>
        <v>12</v>
      </c>
      <c r="K988" s="278">
        <v>0</v>
      </c>
      <c r="L988" s="278"/>
      <c r="M988" s="278"/>
      <c r="N988" s="278"/>
      <c r="O988" s="278"/>
      <c r="P988" s="278"/>
      <c r="Q988" s="278"/>
      <c r="R988" s="278">
        <f>R987+R986+R985+R984+R983+R982+R981</f>
        <v>0</v>
      </c>
      <c r="S988" s="278">
        <f t="shared" si="92"/>
        <v>64</v>
      </c>
      <c r="T988" s="278"/>
    </row>
    <row r="989" spans="1:20" x14ac:dyDescent="0.35">
      <c r="A989" s="32"/>
      <c r="B989" s="277" t="s">
        <v>78</v>
      </c>
      <c r="C989" s="278">
        <f>((C980*7)-C988)*C979</f>
        <v>17248</v>
      </c>
      <c r="D989" s="278">
        <f>((D980*7)-D988)*D979</f>
        <v>1288</v>
      </c>
      <c r="E989" s="278">
        <f>((E980*7)-E988)*E979</f>
        <v>2194.5</v>
      </c>
      <c r="F989" s="278">
        <f>C989+D989+E989</f>
        <v>20730.5</v>
      </c>
      <c r="G989" s="278">
        <f>((G980*7)-G988)*G979</f>
        <v>3870</v>
      </c>
      <c r="H989" s="285">
        <f>((H980*7)-H988)*H979</f>
        <v>384</v>
      </c>
      <c r="I989" s="285">
        <f>((I980*7)-I988)*I979</f>
        <v>1155</v>
      </c>
      <c r="J989" s="278">
        <f>((J980*7)-J988)*J979</f>
        <v>14520</v>
      </c>
      <c r="K989" s="285">
        <f>SUM(G989:J989)</f>
        <v>19929</v>
      </c>
      <c r="L989" s="285">
        <v>37</v>
      </c>
      <c r="M989" s="285">
        <v>0</v>
      </c>
      <c r="N989" s="285">
        <v>30</v>
      </c>
      <c r="O989" s="285">
        <v>39</v>
      </c>
      <c r="P989" s="285"/>
      <c r="Q989" s="285"/>
      <c r="R989" s="285">
        <v>2897</v>
      </c>
      <c r="S989" s="286">
        <f>K989+F989+M989+L989+N989+R989+O989</f>
        <v>43662.5</v>
      </c>
      <c r="T989" s="286"/>
    </row>
    <row r="991" spans="1:20" x14ac:dyDescent="0.35">
      <c r="A991" s="32" t="s">
        <v>900</v>
      </c>
      <c r="B991" s="32"/>
      <c r="C991" s="32"/>
      <c r="D991" s="32"/>
      <c r="F991" s="32"/>
      <c r="G991" s="32"/>
      <c r="H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21"/>
    </row>
    <row r="992" spans="1:20" x14ac:dyDescent="0.35">
      <c r="A992" s="32"/>
      <c r="B992" s="266" t="s">
        <v>68</v>
      </c>
      <c r="C992" s="267">
        <f>C994*C995*7</f>
        <v>17248</v>
      </c>
      <c r="D992" s="268">
        <f>D994*D995*7</f>
        <v>1288</v>
      </c>
      <c r="E992" s="268">
        <f>E994*E995*7</f>
        <v>2194.5</v>
      </c>
      <c r="F992" s="268">
        <f>C992+D992</f>
        <v>18536</v>
      </c>
      <c r="G992" s="269">
        <f>G994*G995*7</f>
        <v>3990</v>
      </c>
      <c r="H992" s="270">
        <f>H994*H995*7</f>
        <v>2688</v>
      </c>
      <c r="I992" s="270">
        <f>I994*I995*7</f>
        <v>1155</v>
      </c>
      <c r="J992" s="270">
        <f>J994*J995*7</f>
        <v>15960</v>
      </c>
      <c r="K992" s="270">
        <f>G992+H992+J992</f>
        <v>22638</v>
      </c>
      <c r="L992" s="270"/>
      <c r="M992" s="270"/>
      <c r="N992" s="270"/>
      <c r="O992" s="270"/>
      <c r="P992" s="270"/>
      <c r="Q992" s="270"/>
      <c r="R992" s="270"/>
      <c r="S992" s="270">
        <f>K992+F992</f>
        <v>41174</v>
      </c>
      <c r="T992" s="270"/>
    </row>
    <row r="993" spans="1:20" x14ac:dyDescent="0.35">
      <c r="A993" s="32"/>
      <c r="B993" s="271" t="s">
        <v>69</v>
      </c>
      <c r="C993" s="272" t="s">
        <v>14</v>
      </c>
      <c r="D993" s="272" t="s">
        <v>6</v>
      </c>
      <c r="E993" s="272" t="s">
        <v>110</v>
      </c>
      <c r="F993" s="273" t="s">
        <v>8</v>
      </c>
      <c r="G993" s="274" t="s">
        <v>3</v>
      </c>
      <c r="H993" s="274" t="s">
        <v>2</v>
      </c>
      <c r="I993" s="274" t="s">
        <v>100</v>
      </c>
      <c r="J993" s="274" t="s">
        <v>4</v>
      </c>
      <c r="K993" s="275" t="s">
        <v>5</v>
      </c>
      <c r="L993" s="276" t="s">
        <v>115</v>
      </c>
      <c r="M993" s="276" t="s">
        <v>113</v>
      </c>
      <c r="N993" s="276" t="s">
        <v>116</v>
      </c>
      <c r="O993" s="276" t="s">
        <v>124</v>
      </c>
      <c r="P993" s="276"/>
      <c r="Q993" s="276"/>
      <c r="R993" s="276" t="s">
        <v>125</v>
      </c>
      <c r="S993" s="273"/>
      <c r="T993" s="273"/>
    </row>
    <row r="994" spans="1:20" ht="15.5" x14ac:dyDescent="0.35">
      <c r="A994" s="32"/>
      <c r="B994" s="277" t="s">
        <v>111</v>
      </c>
      <c r="C994" s="278">
        <f>60+36+16</f>
        <v>112</v>
      </c>
      <c r="D994" s="279">
        <v>46</v>
      </c>
      <c r="E994" s="279">
        <v>33</v>
      </c>
      <c r="F994" s="278">
        <f>C994+D994+E994</f>
        <v>191</v>
      </c>
      <c r="G994" s="280">
        <v>30</v>
      </c>
      <c r="H994" s="280">
        <v>48</v>
      </c>
      <c r="I994" s="280">
        <v>15</v>
      </c>
      <c r="J994" s="280">
        <v>120</v>
      </c>
      <c r="K994" s="278">
        <f>G994+H994+J994</f>
        <v>198</v>
      </c>
      <c r="L994" s="278"/>
      <c r="M994" s="278"/>
      <c r="N994" s="278"/>
      <c r="O994" s="278"/>
      <c r="P994" s="278"/>
      <c r="Q994" s="278"/>
      <c r="R994" s="278"/>
      <c r="S994" s="280"/>
      <c r="T994" s="280"/>
    </row>
    <row r="995" spans="1:20" ht="15.5" x14ac:dyDescent="0.35">
      <c r="A995" s="32"/>
      <c r="B995" s="277" t="s">
        <v>70</v>
      </c>
      <c r="C995" s="278">
        <v>22</v>
      </c>
      <c r="D995" s="279">
        <v>4</v>
      </c>
      <c r="E995" s="279">
        <v>9.5</v>
      </c>
      <c r="F995" s="278">
        <f>C995+D995+E995</f>
        <v>35.5</v>
      </c>
      <c r="G995" s="280">
        <v>19</v>
      </c>
      <c r="H995" s="280">
        <v>8</v>
      </c>
      <c r="I995" s="280">
        <v>11</v>
      </c>
      <c r="J995" s="280">
        <v>19</v>
      </c>
      <c r="K995" s="278">
        <f>G995+H995+J995</f>
        <v>46</v>
      </c>
      <c r="L995" s="278"/>
      <c r="M995" s="278"/>
      <c r="N995" s="278"/>
      <c r="O995" s="278"/>
      <c r="P995" s="278"/>
      <c r="Q995" s="278"/>
      <c r="R995" s="278"/>
      <c r="S995" s="278">
        <f>K995+F995</f>
        <v>81.5</v>
      </c>
      <c r="T995" s="278"/>
    </row>
    <row r="996" spans="1:20" ht="15.5" x14ac:dyDescent="0.35">
      <c r="A996" s="32"/>
      <c r="B996" s="281" t="s">
        <v>71</v>
      </c>
      <c r="C996" s="282"/>
      <c r="D996" s="280"/>
      <c r="E996" s="280">
        <v>0</v>
      </c>
      <c r="F996" s="278">
        <v>0</v>
      </c>
      <c r="G996" s="280">
        <v>0</v>
      </c>
      <c r="H996" s="280">
        <v>0</v>
      </c>
      <c r="I996" s="280">
        <v>0</v>
      </c>
      <c r="J996" s="280">
        <v>0</v>
      </c>
      <c r="K996" s="278">
        <v>0</v>
      </c>
      <c r="L996" s="278"/>
      <c r="M996" s="278"/>
      <c r="N996" s="278"/>
      <c r="O996" s="278"/>
      <c r="P996" s="278"/>
      <c r="Q996" s="278"/>
      <c r="R996" s="278">
        <v>0</v>
      </c>
      <c r="S996" s="278">
        <f>R996+++N996+M996+L996+K996+J996+I996+H996+G996+F996+E996+D996+C996</f>
        <v>0</v>
      </c>
      <c r="T996" s="278"/>
    </row>
    <row r="997" spans="1:20" ht="15.5" x14ac:dyDescent="0.35">
      <c r="A997" s="32"/>
      <c r="B997" s="281" t="s">
        <v>72</v>
      </c>
      <c r="C997" s="282">
        <v>0</v>
      </c>
      <c r="D997" s="280">
        <v>0</v>
      </c>
      <c r="E997" s="280">
        <v>0</v>
      </c>
      <c r="F997" s="278">
        <v>0</v>
      </c>
      <c r="G997" s="280">
        <v>0</v>
      </c>
      <c r="H997" s="280">
        <v>0</v>
      </c>
      <c r="I997" s="280">
        <v>0</v>
      </c>
      <c r="J997" s="280">
        <v>0</v>
      </c>
      <c r="K997" s="278">
        <v>0</v>
      </c>
      <c r="L997" s="278"/>
      <c r="M997" s="278"/>
      <c r="N997" s="278"/>
      <c r="O997" s="278"/>
      <c r="P997" s="278"/>
      <c r="Q997" s="278"/>
      <c r="R997" s="278">
        <v>0</v>
      </c>
      <c r="S997" s="278">
        <f t="shared" ref="S997:S1003" si="93">R997+O997+N997+M997+L997+K997+J997+I997+H997+G997+F997+E997+D997+C997</f>
        <v>0</v>
      </c>
      <c r="T997" s="278"/>
    </row>
    <row r="998" spans="1:20" x14ac:dyDescent="0.35">
      <c r="A998" s="32"/>
      <c r="B998" s="283" t="s">
        <v>73</v>
      </c>
      <c r="C998" s="280">
        <v>0</v>
      </c>
      <c r="D998" s="280">
        <v>0</v>
      </c>
      <c r="E998" s="280"/>
      <c r="F998" s="278">
        <v>0</v>
      </c>
      <c r="G998" s="280">
        <v>0</v>
      </c>
      <c r="H998" s="280">
        <v>0</v>
      </c>
      <c r="I998" s="280">
        <v>0</v>
      </c>
      <c r="J998" s="280">
        <v>0</v>
      </c>
      <c r="K998" s="278">
        <v>0</v>
      </c>
      <c r="L998" s="278"/>
      <c r="M998" s="278"/>
      <c r="N998" s="278"/>
      <c r="O998" s="278"/>
      <c r="P998" s="278"/>
      <c r="Q998" s="278"/>
      <c r="R998" s="278"/>
      <c r="S998" s="278">
        <f t="shared" si="93"/>
        <v>0</v>
      </c>
      <c r="T998" s="278"/>
    </row>
    <row r="999" spans="1:20" x14ac:dyDescent="0.35">
      <c r="A999" s="32"/>
      <c r="B999" s="283" t="s">
        <v>74</v>
      </c>
      <c r="C999" s="280">
        <v>0</v>
      </c>
      <c r="D999" s="280">
        <v>0</v>
      </c>
      <c r="E999" s="280">
        <v>0</v>
      </c>
      <c r="F999" s="280">
        <v>0</v>
      </c>
      <c r="G999" s="280">
        <v>0</v>
      </c>
      <c r="H999" s="280">
        <v>5</v>
      </c>
      <c r="I999" s="280">
        <v>0</v>
      </c>
      <c r="J999" s="280">
        <v>0</v>
      </c>
      <c r="K999" s="278">
        <v>0</v>
      </c>
      <c r="L999" s="278"/>
      <c r="M999" s="278"/>
      <c r="N999" s="278"/>
      <c r="O999" s="278"/>
      <c r="P999" s="278"/>
      <c r="Q999" s="278"/>
      <c r="R999" s="278"/>
      <c r="S999" s="278">
        <f t="shared" si="93"/>
        <v>5</v>
      </c>
      <c r="T999" s="278"/>
    </row>
    <row r="1000" spans="1:20" x14ac:dyDescent="0.35">
      <c r="A1000" s="32"/>
      <c r="B1000" s="283" t="s">
        <v>75</v>
      </c>
      <c r="C1000" s="280">
        <v>0</v>
      </c>
      <c r="D1000" s="280">
        <v>0</v>
      </c>
      <c r="E1000" s="280">
        <v>0</v>
      </c>
      <c r="F1000" s="278">
        <v>0</v>
      </c>
      <c r="G1000" s="280">
        <v>0</v>
      </c>
      <c r="H1000" s="280">
        <v>0</v>
      </c>
      <c r="I1000" s="280">
        <v>0</v>
      </c>
      <c r="J1000" s="280">
        <v>3</v>
      </c>
      <c r="K1000" s="278">
        <v>0</v>
      </c>
      <c r="L1000" s="278"/>
      <c r="M1000" s="278"/>
      <c r="N1000" s="278"/>
      <c r="O1000" s="278"/>
      <c r="P1000" s="278"/>
      <c r="Q1000" s="278"/>
      <c r="R1000" s="278">
        <v>0</v>
      </c>
      <c r="S1000" s="278">
        <f t="shared" si="93"/>
        <v>3</v>
      </c>
      <c r="T1000" s="278"/>
    </row>
    <row r="1001" spans="1:20" x14ac:dyDescent="0.35">
      <c r="A1001" s="32"/>
      <c r="B1001" s="283" t="s">
        <v>79</v>
      </c>
      <c r="C1001" s="280">
        <v>0</v>
      </c>
      <c r="D1001" s="280">
        <v>0</v>
      </c>
      <c r="E1001" s="280">
        <v>0</v>
      </c>
      <c r="F1001" s="278">
        <v>0</v>
      </c>
      <c r="G1001" s="280">
        <v>0</v>
      </c>
      <c r="H1001" s="280">
        <v>0</v>
      </c>
      <c r="I1001" s="280">
        <v>0</v>
      </c>
      <c r="J1001" s="280">
        <v>0</v>
      </c>
      <c r="K1001" s="280">
        <v>0</v>
      </c>
      <c r="L1001" s="278"/>
      <c r="M1001" s="278"/>
      <c r="N1001" s="278"/>
      <c r="O1001" s="278"/>
      <c r="P1001" s="278"/>
      <c r="Q1001" s="278"/>
      <c r="R1001" s="278"/>
      <c r="S1001" s="278">
        <f t="shared" si="93"/>
        <v>0</v>
      </c>
      <c r="T1001" s="278"/>
    </row>
    <row r="1002" spans="1:20" x14ac:dyDescent="0.35">
      <c r="A1002" s="32"/>
      <c r="B1002" s="283" t="s">
        <v>76</v>
      </c>
      <c r="C1002" s="280">
        <v>0</v>
      </c>
      <c r="D1002" s="284"/>
      <c r="E1002" s="284"/>
      <c r="F1002" s="278">
        <f>C1002+D1002+E1002</f>
        <v>0</v>
      </c>
      <c r="G1002" s="280">
        <v>0</v>
      </c>
      <c r="H1002" s="280">
        <v>0</v>
      </c>
      <c r="I1002" s="280">
        <v>0</v>
      </c>
      <c r="J1002" s="280">
        <v>0</v>
      </c>
      <c r="K1002" s="278">
        <f>G1002+H1002+J1002</f>
        <v>0</v>
      </c>
      <c r="L1002" s="278"/>
      <c r="M1002" s="278"/>
      <c r="N1002" s="278"/>
      <c r="O1002" s="278"/>
      <c r="P1002" s="278"/>
      <c r="Q1002" s="278"/>
      <c r="R1002" s="278">
        <v>0</v>
      </c>
      <c r="S1002" s="278">
        <f t="shared" si="93"/>
        <v>0</v>
      </c>
      <c r="T1002" s="278"/>
    </row>
    <row r="1003" spans="1:20" x14ac:dyDescent="0.35">
      <c r="A1003" s="32"/>
      <c r="B1003" s="283" t="s">
        <v>77</v>
      </c>
      <c r="C1003" s="278">
        <f>SUM(C996:C1002)</f>
        <v>0</v>
      </c>
      <c r="D1003" s="278">
        <f>D1002+D1001+D1000+D999+D998+D997+D996</f>
        <v>0</v>
      </c>
      <c r="E1003" s="278">
        <f>E1002+E1001+E1000+E999+E998+E997+E996</f>
        <v>0</v>
      </c>
      <c r="F1003" s="278">
        <v>0</v>
      </c>
      <c r="G1003" s="278">
        <f>G1002+G1001+G1000+G999+G998+G997+G996</f>
        <v>0</v>
      </c>
      <c r="H1003" s="280">
        <f>H1002+H1001+H1000+H999+H998+H997+H996</f>
        <v>5</v>
      </c>
      <c r="I1003" s="278">
        <f>I1002+I1001+I1000+I999+I998+I997+I996</f>
        <v>0</v>
      </c>
      <c r="J1003" s="280">
        <f>J1002+J1001+J1000+J999+J998+J997+J996</f>
        <v>3</v>
      </c>
      <c r="K1003" s="278">
        <v>0</v>
      </c>
      <c r="L1003" s="278"/>
      <c r="M1003" s="278"/>
      <c r="N1003" s="278"/>
      <c r="O1003" s="278"/>
      <c r="P1003" s="278"/>
      <c r="Q1003" s="278"/>
      <c r="R1003" s="278">
        <f>R1002+R1001+R1000+R999+R998+R997+R996</f>
        <v>0</v>
      </c>
      <c r="S1003" s="278">
        <f t="shared" si="93"/>
        <v>8</v>
      </c>
      <c r="T1003" s="278"/>
    </row>
    <row r="1004" spans="1:20" x14ac:dyDescent="0.35">
      <c r="A1004" s="32"/>
      <c r="B1004" s="277" t="s">
        <v>78</v>
      </c>
      <c r="C1004" s="278">
        <f>((C995*7)-C1003)*C994</f>
        <v>17248</v>
      </c>
      <c r="D1004" s="278">
        <f>((D995*7)-D1003)*D994</f>
        <v>1288</v>
      </c>
      <c r="E1004" s="278">
        <f>((E995*7)-E1003)*E994</f>
        <v>2194.5</v>
      </c>
      <c r="F1004" s="278">
        <f>C1004+D1004+E1004</f>
        <v>20730.5</v>
      </c>
      <c r="G1004" s="278">
        <f>((G995*7)-G1003)*G994</f>
        <v>3990</v>
      </c>
      <c r="H1004" s="285">
        <f>((H995*7)-H1003)*H994</f>
        <v>2448</v>
      </c>
      <c r="I1004" s="285">
        <f>((I995*7)-I1003)*I994</f>
        <v>1155</v>
      </c>
      <c r="J1004" s="278">
        <f>((J995*7)-J1003)*J994</f>
        <v>15600</v>
      </c>
      <c r="K1004" s="285">
        <f>SUM(G1004:J1004)</f>
        <v>23193</v>
      </c>
      <c r="L1004" s="285">
        <v>37</v>
      </c>
      <c r="M1004" s="285">
        <v>0</v>
      </c>
      <c r="N1004" s="285">
        <v>30</v>
      </c>
      <c r="O1004" s="285">
        <v>39</v>
      </c>
      <c r="P1004" s="285"/>
      <c r="Q1004" s="285"/>
      <c r="R1004" s="285">
        <v>2897</v>
      </c>
      <c r="S1004" s="286">
        <f>K1004+F1004+M1004+L1004+N1004+R1004+O1004</f>
        <v>46926.5</v>
      </c>
      <c r="T1004" s="286"/>
    </row>
    <row r="1006" spans="1:20" x14ac:dyDescent="0.35">
      <c r="A1006" s="32" t="s">
        <v>903</v>
      </c>
      <c r="B1006" s="32"/>
      <c r="C1006" s="32"/>
      <c r="D1006" s="32"/>
      <c r="F1006" s="32"/>
      <c r="G1006" s="32"/>
      <c r="H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21"/>
    </row>
    <row r="1007" spans="1:20" x14ac:dyDescent="0.35">
      <c r="A1007" s="32"/>
      <c r="B1007" s="266" t="s">
        <v>68</v>
      </c>
      <c r="C1007" s="267">
        <f>C1009*C1010*7</f>
        <v>17248</v>
      </c>
      <c r="D1007" s="268">
        <f>D1009*D1010*7</f>
        <v>1288</v>
      </c>
      <c r="E1007" s="268">
        <f>E1009*E1010*7</f>
        <v>2194.5</v>
      </c>
      <c r="F1007" s="268">
        <f>C1007+D1007</f>
        <v>18536</v>
      </c>
      <c r="G1007" s="269">
        <f>G1009*G1010*7</f>
        <v>3990</v>
      </c>
      <c r="H1007" s="270">
        <f>H1009*H1010*7</f>
        <v>2688</v>
      </c>
      <c r="I1007" s="270">
        <f>I1009*I1010*7</f>
        <v>1155</v>
      </c>
      <c r="J1007" s="270">
        <f>J1009*J1010*7</f>
        <v>15960</v>
      </c>
      <c r="K1007" s="270">
        <f>G1007+H1007+J1007</f>
        <v>22638</v>
      </c>
      <c r="L1007" s="270"/>
      <c r="M1007" s="270"/>
      <c r="N1007" s="270"/>
      <c r="O1007" s="270"/>
      <c r="P1007" s="270"/>
      <c r="Q1007" s="270"/>
      <c r="R1007" s="270"/>
      <c r="S1007" s="270">
        <f>K1007+F1007</f>
        <v>41174</v>
      </c>
      <c r="T1007" s="270"/>
    </row>
    <row r="1008" spans="1:20" x14ac:dyDescent="0.35">
      <c r="A1008" s="32"/>
      <c r="B1008" s="271" t="s">
        <v>69</v>
      </c>
      <c r="C1008" s="272" t="s">
        <v>14</v>
      </c>
      <c r="D1008" s="272" t="s">
        <v>6</v>
      </c>
      <c r="E1008" s="272" t="s">
        <v>110</v>
      </c>
      <c r="F1008" s="273" t="s">
        <v>8</v>
      </c>
      <c r="G1008" s="274" t="s">
        <v>3</v>
      </c>
      <c r="H1008" s="274" t="s">
        <v>2</v>
      </c>
      <c r="I1008" s="274" t="s">
        <v>100</v>
      </c>
      <c r="J1008" s="274" t="s">
        <v>4</v>
      </c>
      <c r="K1008" s="275" t="s">
        <v>5</v>
      </c>
      <c r="L1008" s="276" t="s">
        <v>115</v>
      </c>
      <c r="M1008" s="276" t="s">
        <v>113</v>
      </c>
      <c r="N1008" s="276" t="s">
        <v>116</v>
      </c>
      <c r="O1008" s="276" t="s">
        <v>124</v>
      </c>
      <c r="P1008" s="276"/>
      <c r="Q1008" s="276"/>
      <c r="R1008" s="276" t="s">
        <v>125</v>
      </c>
      <c r="S1008" s="273"/>
      <c r="T1008" s="273"/>
    </row>
    <row r="1009" spans="1:20" ht="15.5" x14ac:dyDescent="0.35">
      <c r="A1009" s="32"/>
      <c r="B1009" s="277" t="s">
        <v>111</v>
      </c>
      <c r="C1009" s="278">
        <f>60+36+16</f>
        <v>112</v>
      </c>
      <c r="D1009" s="279">
        <v>46</v>
      </c>
      <c r="E1009" s="279">
        <v>33</v>
      </c>
      <c r="F1009" s="278">
        <f>C1009+D1009+E1009</f>
        <v>191</v>
      </c>
      <c r="G1009" s="280">
        <v>30</v>
      </c>
      <c r="H1009" s="280">
        <v>48</v>
      </c>
      <c r="I1009" s="280">
        <v>15</v>
      </c>
      <c r="J1009" s="280">
        <v>120</v>
      </c>
      <c r="K1009" s="278">
        <f>G1009+H1009+J1009</f>
        <v>198</v>
      </c>
      <c r="L1009" s="278"/>
      <c r="M1009" s="278"/>
      <c r="N1009" s="278"/>
      <c r="O1009" s="278"/>
      <c r="P1009" s="278"/>
      <c r="Q1009" s="278"/>
      <c r="R1009" s="278"/>
      <c r="S1009" s="280"/>
      <c r="T1009" s="280"/>
    </row>
    <row r="1010" spans="1:20" ht="15.5" x14ac:dyDescent="0.35">
      <c r="A1010" s="32"/>
      <c r="B1010" s="277" t="s">
        <v>70</v>
      </c>
      <c r="C1010" s="278">
        <v>22</v>
      </c>
      <c r="D1010" s="279">
        <v>4</v>
      </c>
      <c r="E1010" s="279">
        <v>9.5</v>
      </c>
      <c r="F1010" s="278">
        <f>C1010+D1010+E1010</f>
        <v>35.5</v>
      </c>
      <c r="G1010" s="280">
        <v>19</v>
      </c>
      <c r="H1010" s="280">
        <v>8</v>
      </c>
      <c r="I1010" s="280">
        <v>11</v>
      </c>
      <c r="J1010" s="280">
        <v>19</v>
      </c>
      <c r="K1010" s="278">
        <f>G1010+H1010+J1010</f>
        <v>46</v>
      </c>
      <c r="L1010" s="278"/>
      <c r="M1010" s="278"/>
      <c r="N1010" s="278"/>
      <c r="O1010" s="278"/>
      <c r="P1010" s="278"/>
      <c r="Q1010" s="278"/>
      <c r="R1010" s="278"/>
      <c r="S1010" s="278">
        <f>K1010+F1010</f>
        <v>81.5</v>
      </c>
      <c r="T1010" s="278"/>
    </row>
    <row r="1011" spans="1:20" ht="15.5" x14ac:dyDescent="0.35">
      <c r="A1011" s="32"/>
      <c r="B1011" s="281" t="s">
        <v>71</v>
      </c>
      <c r="C1011" s="282"/>
      <c r="D1011" s="280"/>
      <c r="E1011" s="280">
        <v>0</v>
      </c>
      <c r="F1011" s="278">
        <v>0</v>
      </c>
      <c r="G1011" s="280">
        <v>5</v>
      </c>
      <c r="H1011" s="280">
        <v>0</v>
      </c>
      <c r="I1011" s="280">
        <v>0</v>
      </c>
      <c r="J1011" s="280">
        <v>0</v>
      </c>
      <c r="K1011" s="278">
        <v>0</v>
      </c>
      <c r="L1011" s="278"/>
      <c r="M1011" s="278"/>
      <c r="N1011" s="278"/>
      <c r="O1011" s="278"/>
      <c r="P1011" s="278"/>
      <c r="Q1011" s="278"/>
      <c r="R1011" s="278">
        <v>0</v>
      </c>
      <c r="S1011" s="278">
        <f>R1011+++N1011+M1011+L1011+K1011+J1011+I1011+H1011+G1011+F1011+E1011+D1011+C1011</f>
        <v>5</v>
      </c>
      <c r="T1011" s="278"/>
    </row>
    <row r="1012" spans="1:20" ht="15.5" x14ac:dyDescent="0.35">
      <c r="A1012" s="32"/>
      <c r="B1012" s="281" t="s">
        <v>72</v>
      </c>
      <c r="C1012" s="282">
        <v>0</v>
      </c>
      <c r="D1012" s="280">
        <v>0</v>
      </c>
      <c r="E1012" s="280">
        <v>0</v>
      </c>
      <c r="F1012" s="278">
        <v>0</v>
      </c>
      <c r="G1012" s="280">
        <v>0</v>
      </c>
      <c r="H1012" s="280">
        <v>3</v>
      </c>
      <c r="I1012" s="280">
        <v>0</v>
      </c>
      <c r="J1012" s="280">
        <v>0</v>
      </c>
      <c r="K1012" s="278">
        <v>0</v>
      </c>
      <c r="L1012" s="278"/>
      <c r="M1012" s="278"/>
      <c r="N1012" s="278"/>
      <c r="O1012" s="278"/>
      <c r="P1012" s="278"/>
      <c r="Q1012" s="278"/>
      <c r="R1012" s="278">
        <v>0</v>
      </c>
      <c r="S1012" s="278">
        <f t="shared" ref="S1012:S1018" si="94">R1012+O1012+N1012+M1012+L1012+K1012+J1012+I1012+H1012+G1012+F1012+E1012+D1012+C1012</f>
        <v>3</v>
      </c>
      <c r="T1012" s="278"/>
    </row>
    <row r="1013" spans="1:20" x14ac:dyDescent="0.35">
      <c r="A1013" s="32"/>
      <c r="B1013" s="283" t="s">
        <v>73</v>
      </c>
      <c r="C1013" s="280">
        <v>0</v>
      </c>
      <c r="D1013" s="280">
        <v>0</v>
      </c>
      <c r="E1013" s="280"/>
      <c r="F1013" s="278">
        <v>0</v>
      </c>
      <c r="G1013" s="280">
        <v>0</v>
      </c>
      <c r="H1013" s="280">
        <v>0</v>
      </c>
      <c r="I1013" s="280">
        <v>0</v>
      </c>
      <c r="J1013" s="280">
        <v>0</v>
      </c>
      <c r="K1013" s="278">
        <v>0</v>
      </c>
      <c r="L1013" s="278"/>
      <c r="M1013" s="278"/>
      <c r="N1013" s="278"/>
      <c r="O1013" s="278"/>
      <c r="P1013" s="278"/>
      <c r="Q1013" s="278"/>
      <c r="R1013" s="278"/>
      <c r="S1013" s="278">
        <f t="shared" si="94"/>
        <v>0</v>
      </c>
      <c r="T1013" s="278"/>
    </row>
    <row r="1014" spans="1:20" x14ac:dyDescent="0.35">
      <c r="A1014" s="32"/>
      <c r="B1014" s="283" t="s">
        <v>74</v>
      </c>
      <c r="C1014" s="280">
        <v>0</v>
      </c>
      <c r="D1014" s="280">
        <v>0</v>
      </c>
      <c r="E1014" s="280">
        <v>0</v>
      </c>
      <c r="F1014" s="280">
        <v>0</v>
      </c>
      <c r="G1014" s="280">
        <v>0</v>
      </c>
      <c r="H1014" s="280">
        <v>0</v>
      </c>
      <c r="I1014" s="280">
        <v>0</v>
      </c>
      <c r="J1014" s="280">
        <v>0</v>
      </c>
      <c r="K1014" s="278">
        <v>0</v>
      </c>
      <c r="L1014" s="278"/>
      <c r="M1014" s="278"/>
      <c r="N1014" s="278"/>
      <c r="O1014" s="278"/>
      <c r="P1014" s="278"/>
      <c r="Q1014" s="278"/>
      <c r="R1014" s="278"/>
      <c r="S1014" s="278">
        <f t="shared" si="94"/>
        <v>0</v>
      </c>
      <c r="T1014" s="278"/>
    </row>
    <row r="1015" spans="1:20" x14ac:dyDescent="0.35">
      <c r="A1015" s="32"/>
      <c r="B1015" s="283" t="s">
        <v>75</v>
      </c>
      <c r="C1015" s="280">
        <v>0</v>
      </c>
      <c r="D1015" s="280">
        <v>0</v>
      </c>
      <c r="E1015" s="280">
        <v>0</v>
      </c>
      <c r="F1015" s="278">
        <v>0</v>
      </c>
      <c r="G1015" s="280">
        <v>0</v>
      </c>
      <c r="H1015" s="280">
        <v>3</v>
      </c>
      <c r="I1015" s="280">
        <v>4</v>
      </c>
      <c r="J1015" s="280">
        <v>4</v>
      </c>
      <c r="K1015" s="278">
        <v>0</v>
      </c>
      <c r="L1015" s="278"/>
      <c r="M1015" s="278"/>
      <c r="N1015" s="278"/>
      <c r="O1015" s="278"/>
      <c r="P1015" s="278"/>
      <c r="Q1015" s="278"/>
      <c r="R1015" s="278">
        <v>0</v>
      </c>
      <c r="S1015" s="278">
        <f t="shared" si="94"/>
        <v>11</v>
      </c>
      <c r="T1015" s="278"/>
    </row>
    <row r="1016" spans="1:20" x14ac:dyDescent="0.35">
      <c r="A1016" s="32"/>
      <c r="B1016" s="283" t="s">
        <v>79</v>
      </c>
      <c r="C1016" s="280">
        <v>0</v>
      </c>
      <c r="D1016" s="280">
        <v>0</v>
      </c>
      <c r="E1016" s="280">
        <v>0</v>
      </c>
      <c r="F1016" s="278">
        <v>0</v>
      </c>
      <c r="G1016" s="280">
        <v>0</v>
      </c>
      <c r="H1016" s="280">
        <v>0</v>
      </c>
      <c r="I1016" s="280">
        <v>0</v>
      </c>
      <c r="J1016" s="280">
        <v>0</v>
      </c>
      <c r="K1016" s="280">
        <v>0</v>
      </c>
      <c r="L1016" s="278"/>
      <c r="M1016" s="278"/>
      <c r="N1016" s="278"/>
      <c r="O1016" s="278"/>
      <c r="P1016" s="278"/>
      <c r="Q1016" s="278"/>
      <c r="R1016" s="278"/>
      <c r="S1016" s="278">
        <f t="shared" si="94"/>
        <v>0</v>
      </c>
      <c r="T1016" s="278"/>
    </row>
    <row r="1017" spans="1:20" x14ac:dyDescent="0.35">
      <c r="A1017" s="32"/>
      <c r="B1017" s="283" t="s">
        <v>76</v>
      </c>
      <c r="C1017" s="280">
        <v>0</v>
      </c>
      <c r="D1017" s="284"/>
      <c r="E1017" s="284"/>
      <c r="F1017" s="278">
        <f>C1017+D1017+E1017</f>
        <v>0</v>
      </c>
      <c r="G1017" s="280">
        <v>0</v>
      </c>
      <c r="H1017" s="280">
        <v>0</v>
      </c>
      <c r="I1017" s="280">
        <v>0</v>
      </c>
      <c r="J1017" s="280">
        <v>0</v>
      </c>
      <c r="K1017" s="278">
        <f>G1017+H1017+J1017</f>
        <v>0</v>
      </c>
      <c r="L1017" s="278"/>
      <c r="M1017" s="278"/>
      <c r="N1017" s="278"/>
      <c r="O1017" s="278"/>
      <c r="P1017" s="278"/>
      <c r="Q1017" s="278"/>
      <c r="R1017" s="278">
        <v>0</v>
      </c>
      <c r="S1017" s="278">
        <f t="shared" si="94"/>
        <v>0</v>
      </c>
      <c r="T1017" s="278"/>
    </row>
    <row r="1018" spans="1:20" x14ac:dyDescent="0.35">
      <c r="A1018" s="32"/>
      <c r="B1018" s="283" t="s">
        <v>77</v>
      </c>
      <c r="C1018" s="278">
        <f>SUM(C1011:C1017)</f>
        <v>0</v>
      </c>
      <c r="D1018" s="278">
        <f>D1017+D1016+D1015+D1014+D1013+D1012+D1011</f>
        <v>0</v>
      </c>
      <c r="E1018" s="278">
        <f>E1017+E1016+E1015+E1014+E1013+E1012+E1011</f>
        <v>0</v>
      </c>
      <c r="F1018" s="278">
        <v>0</v>
      </c>
      <c r="G1018" s="278">
        <f>G1017+G1016+G1015+G1014+G1013+G1012+G1011</f>
        <v>5</v>
      </c>
      <c r="H1018" s="280">
        <f>H1017+H1016+H1015+H1014+H1013+H1012+H1011</f>
        <v>6</v>
      </c>
      <c r="I1018" s="278">
        <f>I1017+I1016+I1015+I1014+I1013+I1012+I1011</f>
        <v>4</v>
      </c>
      <c r="J1018" s="280">
        <f>J1017+J1016+J1015+J1014+J1013+J1012+J1011</f>
        <v>4</v>
      </c>
      <c r="K1018" s="278">
        <v>0</v>
      </c>
      <c r="L1018" s="278"/>
      <c r="M1018" s="278"/>
      <c r="N1018" s="278"/>
      <c r="O1018" s="278"/>
      <c r="P1018" s="278"/>
      <c r="Q1018" s="278"/>
      <c r="R1018" s="278">
        <f>R1017+R1016+R1015+R1014+R1013+R1012+R1011</f>
        <v>0</v>
      </c>
      <c r="S1018" s="278">
        <f t="shared" si="94"/>
        <v>19</v>
      </c>
      <c r="T1018" s="278"/>
    </row>
    <row r="1019" spans="1:20" x14ac:dyDescent="0.35">
      <c r="A1019" s="32"/>
      <c r="B1019" s="277" t="s">
        <v>78</v>
      </c>
      <c r="C1019" s="278">
        <f>((C1010*7)-C1018)*C1009</f>
        <v>17248</v>
      </c>
      <c r="D1019" s="278">
        <f>((D1010*7)-D1018)*D1009</f>
        <v>1288</v>
      </c>
      <c r="E1019" s="278">
        <f>((E1010*7)-E1018)*E1009</f>
        <v>2194.5</v>
      </c>
      <c r="F1019" s="278">
        <f>C1019+D1019+E1019</f>
        <v>20730.5</v>
      </c>
      <c r="G1019" s="278">
        <f>((G1010*7)-G1018)*G1009</f>
        <v>3840</v>
      </c>
      <c r="H1019" s="285">
        <f>((H1010*7)-H1018)*H1009</f>
        <v>2400</v>
      </c>
      <c r="I1019" s="285">
        <f>((I1010*7)-I1018)*I1009</f>
        <v>1095</v>
      </c>
      <c r="J1019" s="278">
        <f>((J1010*7)-J1018)*J1009</f>
        <v>15480</v>
      </c>
      <c r="K1019" s="285">
        <f>SUM(G1019:J1019)</f>
        <v>22815</v>
      </c>
      <c r="L1019" s="285">
        <v>37</v>
      </c>
      <c r="M1019" s="285">
        <v>0</v>
      </c>
      <c r="N1019" s="285">
        <v>30</v>
      </c>
      <c r="O1019" s="285">
        <v>39</v>
      </c>
      <c r="P1019" s="285"/>
      <c r="Q1019" s="285"/>
      <c r="R1019" s="285">
        <v>2897</v>
      </c>
      <c r="S1019" s="286">
        <f>K1019+F1019+M1019+L1019+N1019+R1019+O1019</f>
        <v>46548.5</v>
      </c>
      <c r="T1019" s="286"/>
    </row>
    <row r="1021" spans="1:20" x14ac:dyDescent="0.35">
      <c r="A1021" s="32" t="s">
        <v>913</v>
      </c>
      <c r="B1021" s="32"/>
      <c r="C1021" s="32"/>
      <c r="D1021" s="32"/>
      <c r="F1021" s="32"/>
      <c r="G1021" s="32"/>
      <c r="H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21"/>
    </row>
    <row r="1022" spans="1:20" x14ac:dyDescent="0.35">
      <c r="A1022" s="32"/>
      <c r="B1022" s="266" t="s">
        <v>68</v>
      </c>
      <c r="C1022" s="267">
        <f>C1024*C1025*7</f>
        <v>17248</v>
      </c>
      <c r="D1022" s="268">
        <f>D1024*D1025*7</f>
        <v>1288</v>
      </c>
      <c r="E1022" s="268">
        <f>E1024*E1025*7</f>
        <v>2194.5</v>
      </c>
      <c r="F1022" s="268">
        <f>C1022+D1022</f>
        <v>18536</v>
      </c>
      <c r="G1022" s="269">
        <f>G1024*G1025*7</f>
        <v>3990</v>
      </c>
      <c r="H1022" s="270">
        <f>H1024*H1025*7</f>
        <v>2688</v>
      </c>
      <c r="I1022" s="270">
        <f>I1024*I1025*7</f>
        <v>1155</v>
      </c>
      <c r="J1022" s="270">
        <f>J1024*J1025*7</f>
        <v>15960</v>
      </c>
      <c r="K1022" s="270">
        <f>G1022+H1022+J1022</f>
        <v>22638</v>
      </c>
      <c r="L1022" s="270"/>
      <c r="M1022" s="270"/>
      <c r="N1022" s="270"/>
      <c r="O1022" s="270"/>
      <c r="P1022" s="270"/>
      <c r="Q1022" s="270"/>
      <c r="R1022" s="270"/>
      <c r="S1022" s="270">
        <f>K1022+F1022</f>
        <v>41174</v>
      </c>
      <c r="T1022" s="270"/>
    </row>
    <row r="1023" spans="1:20" x14ac:dyDescent="0.35">
      <c r="A1023" s="32"/>
      <c r="B1023" s="271" t="s">
        <v>69</v>
      </c>
      <c r="C1023" s="272" t="s">
        <v>14</v>
      </c>
      <c r="D1023" s="272" t="s">
        <v>6</v>
      </c>
      <c r="E1023" s="272" t="s">
        <v>110</v>
      </c>
      <c r="F1023" s="273" t="s">
        <v>8</v>
      </c>
      <c r="G1023" s="274" t="s">
        <v>3</v>
      </c>
      <c r="H1023" s="274" t="s">
        <v>2</v>
      </c>
      <c r="I1023" s="274" t="s">
        <v>100</v>
      </c>
      <c r="J1023" s="274" t="s">
        <v>4</v>
      </c>
      <c r="K1023" s="275" t="s">
        <v>5</v>
      </c>
      <c r="L1023" s="276" t="s">
        <v>115</v>
      </c>
      <c r="M1023" s="276" t="s">
        <v>113</v>
      </c>
      <c r="N1023" s="276" t="s">
        <v>116</v>
      </c>
      <c r="O1023" s="276" t="s">
        <v>124</v>
      </c>
      <c r="P1023" s="276"/>
      <c r="Q1023" s="276"/>
      <c r="R1023" s="276" t="s">
        <v>125</v>
      </c>
      <c r="S1023" s="273"/>
      <c r="T1023" s="273"/>
    </row>
    <row r="1024" spans="1:20" ht="15.5" x14ac:dyDescent="0.35">
      <c r="A1024" s="32"/>
      <c r="B1024" s="277" t="s">
        <v>111</v>
      </c>
      <c r="C1024" s="278">
        <f>60+36+16</f>
        <v>112</v>
      </c>
      <c r="D1024" s="279">
        <v>46</v>
      </c>
      <c r="E1024" s="279">
        <v>33</v>
      </c>
      <c r="F1024" s="278">
        <f>C1024+D1024+E1024</f>
        <v>191</v>
      </c>
      <c r="G1024" s="280">
        <v>30</v>
      </c>
      <c r="H1024" s="280">
        <v>48</v>
      </c>
      <c r="I1024" s="280">
        <v>15</v>
      </c>
      <c r="J1024" s="280">
        <v>120</v>
      </c>
      <c r="K1024" s="278">
        <f>G1024+H1024+J1024</f>
        <v>198</v>
      </c>
      <c r="L1024" s="278"/>
      <c r="M1024" s="278"/>
      <c r="N1024" s="278"/>
      <c r="O1024" s="278"/>
      <c r="P1024" s="278"/>
      <c r="Q1024" s="278"/>
      <c r="R1024" s="278"/>
      <c r="S1024" s="280"/>
      <c r="T1024" s="280"/>
    </row>
    <row r="1025" spans="1:20" ht="15.5" x14ac:dyDescent="0.35">
      <c r="A1025" s="32"/>
      <c r="B1025" s="277" t="s">
        <v>70</v>
      </c>
      <c r="C1025" s="278">
        <v>22</v>
      </c>
      <c r="D1025" s="279">
        <v>4</v>
      </c>
      <c r="E1025" s="279">
        <v>9.5</v>
      </c>
      <c r="F1025" s="278">
        <f>C1025+D1025+E1025</f>
        <v>35.5</v>
      </c>
      <c r="G1025" s="280">
        <v>19</v>
      </c>
      <c r="H1025" s="280">
        <v>8</v>
      </c>
      <c r="I1025" s="280">
        <v>11</v>
      </c>
      <c r="J1025" s="280">
        <v>19</v>
      </c>
      <c r="K1025" s="278">
        <f>G1025+H1025+J1025</f>
        <v>46</v>
      </c>
      <c r="L1025" s="278"/>
      <c r="M1025" s="278"/>
      <c r="N1025" s="278"/>
      <c r="O1025" s="278"/>
      <c r="P1025" s="278"/>
      <c r="Q1025" s="278"/>
      <c r="R1025" s="278"/>
      <c r="S1025" s="278">
        <f>K1025+F1025</f>
        <v>81.5</v>
      </c>
      <c r="T1025" s="278"/>
    </row>
    <row r="1026" spans="1:20" ht="15.5" x14ac:dyDescent="0.35">
      <c r="A1026" s="32"/>
      <c r="B1026" s="281" t="s">
        <v>71</v>
      </c>
      <c r="C1026" s="282"/>
      <c r="D1026" s="280"/>
      <c r="E1026" s="280">
        <v>0</v>
      </c>
      <c r="F1026" s="278">
        <v>0</v>
      </c>
      <c r="G1026" s="280">
        <v>5</v>
      </c>
      <c r="H1026" s="280">
        <v>0</v>
      </c>
      <c r="I1026" s="280">
        <v>0</v>
      </c>
      <c r="J1026" s="280">
        <v>5</v>
      </c>
      <c r="K1026" s="278">
        <v>0</v>
      </c>
      <c r="L1026" s="278"/>
      <c r="M1026" s="278"/>
      <c r="N1026" s="278"/>
      <c r="O1026" s="278"/>
      <c r="P1026" s="278"/>
      <c r="Q1026" s="278"/>
      <c r="R1026" s="278">
        <v>0</v>
      </c>
      <c r="S1026" s="278">
        <f>R1026+++N1026+M1026+L1026+K1026+J1026+I1026+H1026+G1026+F1026+E1026+D1026+C1026</f>
        <v>10</v>
      </c>
      <c r="T1026" s="278"/>
    </row>
    <row r="1027" spans="1:20" ht="15.5" x14ac:dyDescent="0.35">
      <c r="A1027" s="32"/>
      <c r="B1027" s="281" t="s">
        <v>72</v>
      </c>
      <c r="C1027" s="282">
        <v>0</v>
      </c>
      <c r="D1027" s="280">
        <v>0</v>
      </c>
      <c r="E1027" s="280">
        <v>0</v>
      </c>
      <c r="F1027" s="278">
        <v>0</v>
      </c>
      <c r="G1027" s="280">
        <v>0</v>
      </c>
      <c r="H1027" s="280">
        <v>0</v>
      </c>
      <c r="I1027" s="280">
        <v>0</v>
      </c>
      <c r="J1027" s="280">
        <v>0</v>
      </c>
      <c r="K1027" s="278">
        <v>0</v>
      </c>
      <c r="L1027" s="278"/>
      <c r="M1027" s="278"/>
      <c r="N1027" s="278"/>
      <c r="O1027" s="278"/>
      <c r="P1027" s="278"/>
      <c r="Q1027" s="278"/>
      <c r="R1027" s="278">
        <v>0</v>
      </c>
      <c r="S1027" s="278">
        <f t="shared" ref="S1027:S1033" si="95">R1027+O1027+N1027+M1027+L1027+K1027+J1027+I1027+H1027+G1027+F1027+E1027+D1027+C1027</f>
        <v>0</v>
      </c>
      <c r="T1027" s="278"/>
    </row>
    <row r="1028" spans="1:20" x14ac:dyDescent="0.35">
      <c r="A1028" s="32"/>
      <c r="B1028" s="283" t="s">
        <v>73</v>
      </c>
      <c r="C1028" s="280">
        <v>0</v>
      </c>
      <c r="D1028" s="280">
        <v>0</v>
      </c>
      <c r="E1028" s="280"/>
      <c r="F1028" s="278">
        <v>0</v>
      </c>
      <c r="G1028" s="280">
        <v>0</v>
      </c>
      <c r="H1028" s="280">
        <v>0</v>
      </c>
      <c r="I1028" s="280">
        <v>0</v>
      </c>
      <c r="J1028" s="280">
        <v>0</v>
      </c>
      <c r="K1028" s="278">
        <v>0</v>
      </c>
      <c r="L1028" s="278"/>
      <c r="M1028" s="278"/>
      <c r="N1028" s="278"/>
      <c r="O1028" s="278"/>
      <c r="P1028" s="278"/>
      <c r="Q1028" s="278"/>
      <c r="R1028" s="278"/>
      <c r="S1028" s="278">
        <f t="shared" si="95"/>
        <v>0</v>
      </c>
      <c r="T1028" s="278"/>
    </row>
    <row r="1029" spans="1:20" x14ac:dyDescent="0.35">
      <c r="A1029" s="32"/>
      <c r="B1029" s="283" t="s">
        <v>74</v>
      </c>
      <c r="C1029" s="280">
        <v>0</v>
      </c>
      <c r="D1029" s="280">
        <v>0</v>
      </c>
      <c r="E1029" s="280">
        <v>0</v>
      </c>
      <c r="F1029" s="280">
        <v>0</v>
      </c>
      <c r="G1029" s="280">
        <v>0</v>
      </c>
      <c r="H1029" s="280">
        <v>0</v>
      </c>
      <c r="I1029" s="280">
        <v>0</v>
      </c>
      <c r="J1029" s="280">
        <v>0</v>
      </c>
      <c r="K1029" s="278">
        <v>0</v>
      </c>
      <c r="L1029" s="278"/>
      <c r="M1029" s="278"/>
      <c r="N1029" s="278"/>
      <c r="O1029" s="278"/>
      <c r="P1029" s="278"/>
      <c r="Q1029" s="278"/>
      <c r="R1029" s="278"/>
      <c r="S1029" s="278">
        <f t="shared" si="95"/>
        <v>0</v>
      </c>
      <c r="T1029" s="278"/>
    </row>
    <row r="1030" spans="1:20" x14ac:dyDescent="0.35">
      <c r="A1030" s="32"/>
      <c r="B1030" s="283" t="s">
        <v>75</v>
      </c>
      <c r="C1030" s="280">
        <v>28</v>
      </c>
      <c r="D1030" s="280">
        <v>2</v>
      </c>
      <c r="E1030" s="280">
        <v>2</v>
      </c>
      <c r="F1030" s="278">
        <v>0</v>
      </c>
      <c r="G1030" s="280">
        <v>0</v>
      </c>
      <c r="H1030" s="280">
        <v>0</v>
      </c>
      <c r="I1030" s="280">
        <v>4</v>
      </c>
      <c r="J1030" s="280">
        <v>0</v>
      </c>
      <c r="K1030" s="278">
        <v>0</v>
      </c>
      <c r="L1030" s="278"/>
      <c r="M1030" s="278"/>
      <c r="N1030" s="278"/>
      <c r="O1030" s="278"/>
      <c r="P1030" s="278"/>
      <c r="Q1030" s="278"/>
      <c r="R1030" s="278">
        <v>0</v>
      </c>
      <c r="S1030" s="278">
        <f t="shared" si="95"/>
        <v>36</v>
      </c>
      <c r="T1030" s="278"/>
    </row>
    <row r="1031" spans="1:20" x14ac:dyDescent="0.35">
      <c r="A1031" s="32"/>
      <c r="B1031" s="283" t="s">
        <v>79</v>
      </c>
      <c r="C1031" s="280">
        <v>0</v>
      </c>
      <c r="D1031" s="280">
        <v>0</v>
      </c>
      <c r="E1031" s="280">
        <v>0</v>
      </c>
      <c r="F1031" s="278">
        <v>0</v>
      </c>
      <c r="G1031" s="280">
        <v>0</v>
      </c>
      <c r="H1031" s="280">
        <v>0</v>
      </c>
      <c r="I1031" s="280">
        <v>0</v>
      </c>
      <c r="J1031" s="280">
        <v>0</v>
      </c>
      <c r="K1031" s="280">
        <v>0</v>
      </c>
      <c r="L1031" s="278"/>
      <c r="M1031" s="278"/>
      <c r="N1031" s="278"/>
      <c r="O1031" s="278"/>
      <c r="P1031" s="278"/>
      <c r="Q1031" s="278"/>
      <c r="R1031" s="278"/>
      <c r="S1031" s="278">
        <f t="shared" si="95"/>
        <v>0</v>
      </c>
      <c r="T1031" s="278"/>
    </row>
    <row r="1032" spans="1:20" x14ac:dyDescent="0.35">
      <c r="A1032" s="32"/>
      <c r="B1032" s="283" t="s">
        <v>76</v>
      </c>
      <c r="C1032" s="280">
        <v>0</v>
      </c>
      <c r="D1032" s="284"/>
      <c r="E1032" s="284"/>
      <c r="F1032" s="278">
        <f>C1032+D1032+E1032</f>
        <v>0</v>
      </c>
      <c r="G1032" s="280">
        <v>0</v>
      </c>
      <c r="H1032" s="280">
        <v>0</v>
      </c>
      <c r="I1032" s="280">
        <v>0</v>
      </c>
      <c r="J1032" s="280">
        <v>0</v>
      </c>
      <c r="K1032" s="278">
        <f>G1032+H1032+J1032</f>
        <v>0</v>
      </c>
      <c r="L1032" s="278"/>
      <c r="M1032" s="278"/>
      <c r="N1032" s="278"/>
      <c r="O1032" s="278"/>
      <c r="P1032" s="278"/>
      <c r="Q1032" s="278"/>
      <c r="R1032" s="278">
        <v>0</v>
      </c>
      <c r="S1032" s="278">
        <f t="shared" si="95"/>
        <v>0</v>
      </c>
      <c r="T1032" s="278"/>
    </row>
    <row r="1033" spans="1:20" x14ac:dyDescent="0.35">
      <c r="A1033" s="32"/>
      <c r="B1033" s="283" t="s">
        <v>77</v>
      </c>
      <c r="C1033" s="278">
        <f>SUM(C1026:C1032)</f>
        <v>28</v>
      </c>
      <c r="D1033" s="278">
        <f>D1032+D1031+D1030+D1029+D1028+D1027+D1026</f>
        <v>2</v>
      </c>
      <c r="E1033" s="278">
        <f>E1032+E1031+E1030+E1029+E1028+E1027+E1026</f>
        <v>2</v>
      </c>
      <c r="F1033" s="278">
        <v>0</v>
      </c>
      <c r="G1033" s="278">
        <f>G1032+G1031+G1030+G1029+G1028+G1027+G1026</f>
        <v>5</v>
      </c>
      <c r="H1033" s="280">
        <f>H1032+H1031+H1030+H1029+H1028+H1027+H1026</f>
        <v>0</v>
      </c>
      <c r="I1033" s="278">
        <f>I1032+I1031+I1030+I1029+I1028+I1027+I1026</f>
        <v>4</v>
      </c>
      <c r="J1033" s="280">
        <f>J1032+J1031+J1030+J1029+J1028+J1027+J1026</f>
        <v>5</v>
      </c>
      <c r="K1033" s="278">
        <v>0</v>
      </c>
      <c r="L1033" s="278"/>
      <c r="M1033" s="278"/>
      <c r="N1033" s="278"/>
      <c r="O1033" s="278"/>
      <c r="P1033" s="278"/>
      <c r="Q1033" s="278"/>
      <c r="R1033" s="278">
        <f>R1032+R1031+R1030+R1029+R1028+R1027+R1026</f>
        <v>0</v>
      </c>
      <c r="S1033" s="278">
        <f t="shared" si="95"/>
        <v>46</v>
      </c>
      <c r="T1033" s="278"/>
    </row>
    <row r="1034" spans="1:20" x14ac:dyDescent="0.35">
      <c r="A1034" s="32"/>
      <c r="B1034" s="277" t="s">
        <v>78</v>
      </c>
      <c r="C1034" s="278">
        <f>((C1025*7)-C1033)*C1024</f>
        <v>14112</v>
      </c>
      <c r="D1034" s="278">
        <f>((D1025*7)-D1033)*D1024</f>
        <v>1196</v>
      </c>
      <c r="E1034" s="278">
        <f>((E1025*7)-E1033)*E1024</f>
        <v>2128.5</v>
      </c>
      <c r="F1034" s="278">
        <f>C1034+D1034+E1034</f>
        <v>17436.5</v>
      </c>
      <c r="G1034" s="278">
        <f>((G1025*7)-G1033)*G1024</f>
        <v>3840</v>
      </c>
      <c r="H1034" s="285">
        <f>((H1025*7)-H1033)*H1024</f>
        <v>2688</v>
      </c>
      <c r="I1034" s="285">
        <f>((I1025*7)-I1033)*I1024</f>
        <v>1095</v>
      </c>
      <c r="J1034" s="278">
        <f>((J1025*7)-J1033)*J1024</f>
        <v>15360</v>
      </c>
      <c r="K1034" s="285">
        <f>SUM(G1034:J1034)</f>
        <v>22983</v>
      </c>
      <c r="L1034" s="285">
        <v>37</v>
      </c>
      <c r="M1034" s="285">
        <v>0</v>
      </c>
      <c r="N1034" s="285">
        <v>30</v>
      </c>
      <c r="O1034" s="285">
        <v>39</v>
      </c>
      <c r="P1034" s="285"/>
      <c r="Q1034" s="285"/>
      <c r="R1034" s="285">
        <v>2897</v>
      </c>
      <c r="S1034" s="286">
        <f>K1034+F1034+M1034+L1034+N1034+R1034+O1034</f>
        <v>43422.5</v>
      </c>
      <c r="T1034" s="286"/>
    </row>
    <row r="1037" spans="1:20" x14ac:dyDescent="0.35">
      <c r="A1037" s="32" t="s">
        <v>942</v>
      </c>
      <c r="B1037" s="32"/>
      <c r="C1037" s="32"/>
      <c r="D1037" s="32"/>
      <c r="F1037" s="32"/>
      <c r="G1037" s="32"/>
      <c r="H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21"/>
    </row>
    <row r="1038" spans="1:20" x14ac:dyDescent="0.35">
      <c r="A1038" s="32"/>
      <c r="B1038" s="266" t="s">
        <v>68</v>
      </c>
      <c r="C1038" s="267">
        <f>C1040*C1041*7</f>
        <v>17248</v>
      </c>
      <c r="D1038" s="268">
        <f>D1040*D1041*7</f>
        <v>1288</v>
      </c>
      <c r="E1038" s="268">
        <f>E1040*E1041*7</f>
        <v>2194.5</v>
      </c>
      <c r="F1038" s="268">
        <f>C1038+D1038</f>
        <v>18536</v>
      </c>
      <c r="G1038" s="269">
        <f>G1040*G1041*7</f>
        <v>3990</v>
      </c>
      <c r="H1038" s="270">
        <f>H1040*H1041*7</f>
        <v>2688</v>
      </c>
      <c r="I1038" s="270">
        <f>I1040*I1041*7</f>
        <v>1155</v>
      </c>
      <c r="J1038" s="270">
        <f>J1040*J1041*7</f>
        <v>15960</v>
      </c>
      <c r="K1038" s="270">
        <f>G1038+H1038+J1038</f>
        <v>22638</v>
      </c>
      <c r="L1038" s="270"/>
      <c r="M1038" s="270"/>
      <c r="N1038" s="270"/>
      <c r="O1038" s="270"/>
      <c r="P1038" s="270"/>
      <c r="Q1038" s="270"/>
      <c r="R1038" s="270"/>
      <c r="S1038" s="270">
        <f>K1038+F1038</f>
        <v>41174</v>
      </c>
      <c r="T1038" s="270"/>
    </row>
    <row r="1039" spans="1:20" x14ac:dyDescent="0.35">
      <c r="A1039" s="32"/>
      <c r="B1039" s="271" t="s">
        <v>69</v>
      </c>
      <c r="C1039" s="272" t="s">
        <v>14</v>
      </c>
      <c r="D1039" s="272" t="s">
        <v>6</v>
      </c>
      <c r="E1039" s="272" t="s">
        <v>110</v>
      </c>
      <c r="F1039" s="273" t="s">
        <v>8</v>
      </c>
      <c r="G1039" s="274" t="s">
        <v>3</v>
      </c>
      <c r="H1039" s="274" t="s">
        <v>2</v>
      </c>
      <c r="I1039" s="274" t="s">
        <v>100</v>
      </c>
      <c r="J1039" s="274" t="s">
        <v>4</v>
      </c>
      <c r="K1039" s="275" t="s">
        <v>5</v>
      </c>
      <c r="L1039" s="276" t="s">
        <v>115</v>
      </c>
      <c r="M1039" s="276" t="s">
        <v>113</v>
      </c>
      <c r="N1039" s="276" t="s">
        <v>116</v>
      </c>
      <c r="O1039" s="276" t="s">
        <v>124</v>
      </c>
      <c r="P1039" s="276"/>
      <c r="Q1039" s="276"/>
      <c r="R1039" s="276" t="s">
        <v>125</v>
      </c>
      <c r="S1039" s="273"/>
      <c r="T1039" s="273"/>
    </row>
    <row r="1040" spans="1:20" ht="15.5" x14ac:dyDescent="0.35">
      <c r="A1040" s="32"/>
      <c r="B1040" s="277" t="s">
        <v>111</v>
      </c>
      <c r="C1040" s="278">
        <f>60+36+16</f>
        <v>112</v>
      </c>
      <c r="D1040" s="279">
        <v>46</v>
      </c>
      <c r="E1040" s="279">
        <v>33</v>
      </c>
      <c r="F1040" s="278">
        <f>C1040+D1040+E1040</f>
        <v>191</v>
      </c>
      <c r="G1040" s="280">
        <v>30</v>
      </c>
      <c r="H1040" s="280">
        <v>48</v>
      </c>
      <c r="I1040" s="280">
        <v>15</v>
      </c>
      <c r="J1040" s="280">
        <v>120</v>
      </c>
      <c r="K1040" s="278">
        <f>G1040+H1040+J1040</f>
        <v>198</v>
      </c>
      <c r="L1040" s="278"/>
      <c r="M1040" s="278"/>
      <c r="N1040" s="278"/>
      <c r="O1040" s="278"/>
      <c r="P1040" s="278"/>
      <c r="Q1040" s="278"/>
      <c r="R1040" s="278"/>
      <c r="S1040" s="280"/>
      <c r="T1040" s="280"/>
    </row>
    <row r="1041" spans="1:20" ht="15.5" x14ac:dyDescent="0.35">
      <c r="A1041" s="32"/>
      <c r="B1041" s="277" t="s">
        <v>70</v>
      </c>
      <c r="C1041" s="278">
        <v>22</v>
      </c>
      <c r="D1041" s="279">
        <v>4</v>
      </c>
      <c r="E1041" s="279">
        <v>9.5</v>
      </c>
      <c r="F1041" s="278">
        <f>C1041+D1041+E1041</f>
        <v>35.5</v>
      </c>
      <c r="G1041" s="280">
        <v>19</v>
      </c>
      <c r="H1041" s="280">
        <v>8</v>
      </c>
      <c r="I1041" s="280">
        <v>11</v>
      </c>
      <c r="J1041" s="280">
        <v>19</v>
      </c>
      <c r="K1041" s="278">
        <f>G1041+H1041+J1041</f>
        <v>46</v>
      </c>
      <c r="L1041" s="278"/>
      <c r="M1041" s="278"/>
      <c r="N1041" s="278"/>
      <c r="O1041" s="278"/>
      <c r="P1041" s="278"/>
      <c r="Q1041" s="278"/>
      <c r="R1041" s="278"/>
      <c r="S1041" s="278">
        <f>K1041+F1041</f>
        <v>81.5</v>
      </c>
      <c r="T1041" s="278"/>
    </row>
    <row r="1042" spans="1:20" ht="15.5" x14ac:dyDescent="0.35">
      <c r="A1042" s="32"/>
      <c r="B1042" s="281" t="s">
        <v>71</v>
      </c>
      <c r="C1042" s="282"/>
      <c r="D1042" s="280"/>
      <c r="E1042" s="280">
        <v>0</v>
      </c>
      <c r="F1042" s="278">
        <v>0</v>
      </c>
      <c r="G1042" s="280">
        <v>0</v>
      </c>
      <c r="H1042" s="280">
        <v>0</v>
      </c>
      <c r="I1042" s="280">
        <v>0</v>
      </c>
      <c r="J1042" s="280">
        <v>0</v>
      </c>
      <c r="K1042" s="278">
        <v>0</v>
      </c>
      <c r="L1042" s="278"/>
      <c r="M1042" s="278"/>
      <c r="N1042" s="278"/>
      <c r="O1042" s="278"/>
      <c r="P1042" s="278"/>
      <c r="Q1042" s="278"/>
      <c r="R1042" s="278">
        <v>0</v>
      </c>
      <c r="S1042" s="278">
        <f>R1042+++N1042+M1042+L1042+K1042+J1042+I1042+H1042+G1042+F1042+E1042+D1042+C1042</f>
        <v>0</v>
      </c>
      <c r="T1042" s="278"/>
    </row>
    <row r="1043" spans="1:20" ht="15.5" x14ac:dyDescent="0.35">
      <c r="A1043" s="32"/>
      <c r="B1043" s="281" t="s">
        <v>72</v>
      </c>
      <c r="C1043" s="282">
        <v>0</v>
      </c>
      <c r="D1043" s="280">
        <v>0</v>
      </c>
      <c r="E1043" s="280">
        <v>0</v>
      </c>
      <c r="F1043" s="278">
        <v>0</v>
      </c>
      <c r="G1043" s="280">
        <v>0</v>
      </c>
      <c r="H1043" s="280">
        <v>0</v>
      </c>
      <c r="I1043" s="280">
        <v>0</v>
      </c>
      <c r="J1043" s="280">
        <v>0</v>
      </c>
      <c r="K1043" s="278">
        <v>0</v>
      </c>
      <c r="L1043" s="278"/>
      <c r="M1043" s="278"/>
      <c r="N1043" s="278"/>
      <c r="O1043" s="278"/>
      <c r="P1043" s="278"/>
      <c r="Q1043" s="278"/>
      <c r="R1043" s="278">
        <v>0</v>
      </c>
      <c r="S1043" s="278">
        <f t="shared" ref="S1043:S1049" si="96">R1043+O1043+N1043+M1043+L1043+K1043+J1043+I1043+H1043+G1043+F1043+E1043+D1043+C1043</f>
        <v>0</v>
      </c>
      <c r="T1043" s="278"/>
    </row>
    <row r="1044" spans="1:20" x14ac:dyDescent="0.35">
      <c r="A1044" s="32"/>
      <c r="B1044" s="283" t="s">
        <v>73</v>
      </c>
      <c r="C1044" s="280">
        <v>0</v>
      </c>
      <c r="D1044" s="280">
        <v>0</v>
      </c>
      <c r="E1044" s="280"/>
      <c r="F1044" s="278">
        <v>0</v>
      </c>
      <c r="G1044" s="280">
        <v>0</v>
      </c>
      <c r="H1044" s="280">
        <v>0</v>
      </c>
      <c r="I1044" s="280">
        <v>0</v>
      </c>
      <c r="J1044" s="280">
        <v>0</v>
      </c>
      <c r="K1044" s="278">
        <v>0</v>
      </c>
      <c r="L1044" s="278"/>
      <c r="M1044" s="278"/>
      <c r="N1044" s="278"/>
      <c r="O1044" s="278"/>
      <c r="P1044" s="278"/>
      <c r="Q1044" s="278"/>
      <c r="R1044" s="278"/>
      <c r="S1044" s="278">
        <f t="shared" si="96"/>
        <v>0</v>
      </c>
      <c r="T1044" s="278"/>
    </row>
    <row r="1045" spans="1:20" x14ac:dyDescent="0.35">
      <c r="A1045" s="32"/>
      <c r="B1045" s="283" t="s">
        <v>74</v>
      </c>
      <c r="C1045" s="280">
        <v>0</v>
      </c>
      <c r="D1045" s="280">
        <v>0</v>
      </c>
      <c r="E1045" s="280">
        <v>0</v>
      </c>
      <c r="F1045" s="280">
        <v>0</v>
      </c>
      <c r="G1045" s="280">
        <v>0</v>
      </c>
      <c r="H1045" s="280">
        <v>0</v>
      </c>
      <c r="I1045" s="280">
        <v>0</v>
      </c>
      <c r="J1045" s="280">
        <v>0</v>
      </c>
      <c r="K1045" s="278">
        <v>0</v>
      </c>
      <c r="L1045" s="278"/>
      <c r="M1045" s="278"/>
      <c r="N1045" s="278"/>
      <c r="O1045" s="278"/>
      <c r="P1045" s="278"/>
      <c r="Q1045" s="278"/>
      <c r="R1045" s="278"/>
      <c r="S1045" s="278">
        <f t="shared" si="96"/>
        <v>0</v>
      </c>
      <c r="T1045" s="278"/>
    </row>
    <row r="1046" spans="1:20" x14ac:dyDescent="0.35">
      <c r="A1046" s="32"/>
      <c r="B1046" s="283" t="s">
        <v>75</v>
      </c>
      <c r="C1046" s="280">
        <v>8</v>
      </c>
      <c r="D1046" s="280">
        <v>0</v>
      </c>
      <c r="E1046" s="280">
        <v>0</v>
      </c>
      <c r="F1046" s="278">
        <v>0</v>
      </c>
      <c r="G1046" s="280">
        <v>0</v>
      </c>
      <c r="H1046" s="280">
        <v>0</v>
      </c>
      <c r="I1046" s="280">
        <v>4</v>
      </c>
      <c r="J1046" s="280">
        <v>0</v>
      </c>
      <c r="K1046" s="278">
        <v>0</v>
      </c>
      <c r="L1046" s="278"/>
      <c r="M1046" s="278"/>
      <c r="N1046" s="278"/>
      <c r="O1046" s="278"/>
      <c r="P1046" s="278"/>
      <c r="Q1046" s="278"/>
      <c r="R1046" s="278">
        <v>0</v>
      </c>
      <c r="S1046" s="278">
        <f t="shared" si="96"/>
        <v>12</v>
      </c>
      <c r="T1046" s="278"/>
    </row>
    <row r="1047" spans="1:20" x14ac:dyDescent="0.35">
      <c r="A1047" s="32"/>
      <c r="B1047" s="283" t="s">
        <v>79</v>
      </c>
      <c r="C1047" s="280">
        <v>0</v>
      </c>
      <c r="D1047" s="280">
        <v>0</v>
      </c>
      <c r="E1047" s="280">
        <v>0</v>
      </c>
      <c r="F1047" s="278">
        <v>0</v>
      </c>
      <c r="G1047" s="280">
        <v>0</v>
      </c>
      <c r="H1047" s="280">
        <v>0</v>
      </c>
      <c r="I1047" s="280">
        <v>0</v>
      </c>
      <c r="J1047" s="280">
        <v>0</v>
      </c>
      <c r="K1047" s="280">
        <v>0</v>
      </c>
      <c r="L1047" s="278"/>
      <c r="M1047" s="278"/>
      <c r="N1047" s="278"/>
      <c r="O1047" s="278"/>
      <c r="P1047" s="278"/>
      <c r="Q1047" s="278"/>
      <c r="R1047" s="278"/>
      <c r="S1047" s="278">
        <f t="shared" si="96"/>
        <v>0</v>
      </c>
      <c r="T1047" s="278"/>
    </row>
    <row r="1048" spans="1:20" x14ac:dyDescent="0.35">
      <c r="A1048" s="32"/>
      <c r="B1048" s="283" t="s">
        <v>76</v>
      </c>
      <c r="C1048" s="280">
        <v>0</v>
      </c>
      <c r="D1048" s="284"/>
      <c r="E1048" s="284"/>
      <c r="F1048" s="278">
        <f>C1048+D1048+E1048</f>
        <v>0</v>
      </c>
      <c r="G1048" s="280">
        <v>0</v>
      </c>
      <c r="H1048" s="280">
        <v>0</v>
      </c>
      <c r="I1048" s="280">
        <v>0</v>
      </c>
      <c r="J1048" s="280">
        <v>0</v>
      </c>
      <c r="K1048" s="278">
        <f>G1048+H1048+J1048</f>
        <v>0</v>
      </c>
      <c r="L1048" s="278"/>
      <c r="M1048" s="278"/>
      <c r="N1048" s="278"/>
      <c r="O1048" s="278"/>
      <c r="P1048" s="278"/>
      <c r="Q1048" s="278"/>
      <c r="R1048" s="278">
        <v>0</v>
      </c>
      <c r="S1048" s="278">
        <f t="shared" si="96"/>
        <v>0</v>
      </c>
      <c r="T1048" s="278"/>
    </row>
    <row r="1049" spans="1:20" x14ac:dyDescent="0.35">
      <c r="A1049" s="32"/>
      <c r="B1049" s="283" t="s">
        <v>77</v>
      </c>
      <c r="C1049" s="278">
        <f>SUM(C1042:C1048)</f>
        <v>8</v>
      </c>
      <c r="D1049" s="278">
        <f>D1048+D1047+D1046+D1045+D1044+D1043+D1042</f>
        <v>0</v>
      </c>
      <c r="E1049" s="278">
        <f>E1048+E1047+E1046+E1045+E1044+E1043+E1042</f>
        <v>0</v>
      </c>
      <c r="F1049" s="278">
        <v>0</v>
      </c>
      <c r="G1049" s="278">
        <f>G1048+G1047+G1046+G1045+G1044+G1043+G1042</f>
        <v>0</v>
      </c>
      <c r="H1049" s="280">
        <f>H1048+H1047+H1046+H1045+H1044+H1043+H1042</f>
        <v>0</v>
      </c>
      <c r="I1049" s="278">
        <f>I1048+I1047+I1046+I1045+I1044+I1043+I1042</f>
        <v>4</v>
      </c>
      <c r="J1049" s="280">
        <f>J1048+J1047+J1046+J1045+J1044+J1043+J1042</f>
        <v>0</v>
      </c>
      <c r="K1049" s="278">
        <v>0</v>
      </c>
      <c r="L1049" s="278"/>
      <c r="M1049" s="278"/>
      <c r="N1049" s="278"/>
      <c r="O1049" s="278"/>
      <c r="P1049" s="278"/>
      <c r="Q1049" s="278"/>
      <c r="R1049" s="278">
        <f>R1048+R1047+R1046+R1045+R1044+R1043+R1042</f>
        <v>0</v>
      </c>
      <c r="S1049" s="278">
        <f t="shared" si="96"/>
        <v>12</v>
      </c>
      <c r="T1049" s="278"/>
    </row>
    <row r="1050" spans="1:20" x14ac:dyDescent="0.35">
      <c r="A1050" s="32"/>
      <c r="B1050" s="277" t="s">
        <v>78</v>
      </c>
      <c r="C1050" s="278">
        <f>((C1041*7)-C1049)*C1040</f>
        <v>16352</v>
      </c>
      <c r="D1050" s="278">
        <f>((D1041*7)-D1049)*D1040</f>
        <v>1288</v>
      </c>
      <c r="E1050" s="278">
        <f>((E1041*7)-E1049)*E1040</f>
        <v>2194.5</v>
      </c>
      <c r="F1050" s="278">
        <f>C1050+D1050+E1050</f>
        <v>19834.5</v>
      </c>
      <c r="G1050" s="278">
        <f>((G1041*7)-G1049)*G1040</f>
        <v>3990</v>
      </c>
      <c r="H1050" s="285">
        <f>((H1041*7)-H1049)*H1040</f>
        <v>2688</v>
      </c>
      <c r="I1050" s="285">
        <f>((I1041*7)-I1049)*I1040</f>
        <v>1095</v>
      </c>
      <c r="J1050" s="278">
        <f>((J1041*7)-J1049)*J1040</f>
        <v>15960</v>
      </c>
      <c r="K1050" s="285">
        <f>SUM(G1050:J1050)</f>
        <v>23733</v>
      </c>
      <c r="L1050" s="285">
        <v>37</v>
      </c>
      <c r="M1050" s="285">
        <v>0</v>
      </c>
      <c r="N1050" s="285">
        <v>30</v>
      </c>
      <c r="O1050" s="285">
        <v>39</v>
      </c>
      <c r="P1050" s="285"/>
      <c r="Q1050" s="285"/>
      <c r="R1050" s="285">
        <v>2897</v>
      </c>
      <c r="S1050" s="286">
        <f>K1050+F1050+M1050+L1050+N1050+R1050+O1050</f>
        <v>46570.5</v>
      </c>
      <c r="T1050" s="286"/>
    </row>
    <row r="1051" spans="1:20" x14ac:dyDescent="0.35">
      <c r="A1051" s="21"/>
      <c r="B1051" s="21"/>
      <c r="C1051" s="21"/>
      <c r="D1051" s="21"/>
      <c r="F1051" s="21"/>
      <c r="G1051" s="21"/>
      <c r="H1051" s="21"/>
      <c r="J1051" s="21"/>
      <c r="K1051" s="21"/>
      <c r="L1051" s="21"/>
      <c r="M1051" s="21"/>
      <c r="N1051" s="21"/>
      <c r="O1051" s="21"/>
      <c r="R1051" s="21"/>
      <c r="S1051" s="21"/>
      <c r="T1051" s="21"/>
    </row>
    <row r="1052" spans="1:20" x14ac:dyDescent="0.35">
      <c r="A1052" s="32" t="s">
        <v>996</v>
      </c>
      <c r="B1052" s="32"/>
      <c r="C1052" s="32"/>
      <c r="D1052" s="32"/>
      <c r="F1052" s="32"/>
      <c r="G1052" s="32"/>
      <c r="H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21"/>
    </row>
    <row r="1053" spans="1:20" x14ac:dyDescent="0.35">
      <c r="A1053" s="32"/>
      <c r="B1053" s="266" t="s">
        <v>68</v>
      </c>
      <c r="C1053" s="267">
        <f>C1055*C1056*7</f>
        <v>17248</v>
      </c>
      <c r="D1053" s="268">
        <f>D1055*D1056*7</f>
        <v>1288</v>
      </c>
      <c r="E1053" s="268">
        <f>E1055*E1056*7</f>
        <v>2194.5</v>
      </c>
      <c r="F1053" s="268">
        <f>C1053+D1053</f>
        <v>18536</v>
      </c>
      <c r="G1053" s="269">
        <f>G1055*G1056*7</f>
        <v>3990</v>
      </c>
      <c r="H1053" s="270">
        <f>H1055*H1056*7</f>
        <v>2688</v>
      </c>
      <c r="I1053" s="270">
        <f>I1055*I1056*7</f>
        <v>1155</v>
      </c>
      <c r="J1053" s="270">
        <f>J1055*J1056*7</f>
        <v>15960</v>
      </c>
      <c r="K1053" s="270">
        <f>G1053+H1053+J1053</f>
        <v>22638</v>
      </c>
      <c r="L1053" s="270"/>
      <c r="M1053" s="270"/>
      <c r="N1053" s="270"/>
      <c r="O1053" s="270"/>
      <c r="P1053" s="270"/>
      <c r="Q1053" s="270"/>
      <c r="R1053" s="270"/>
      <c r="S1053" s="270">
        <f>K1053+F1053</f>
        <v>41174</v>
      </c>
      <c r="T1053" s="270"/>
    </row>
    <row r="1054" spans="1:20" x14ac:dyDescent="0.35">
      <c r="A1054" s="32"/>
      <c r="B1054" s="271" t="s">
        <v>69</v>
      </c>
      <c r="C1054" s="272" t="s">
        <v>14</v>
      </c>
      <c r="D1054" s="272" t="s">
        <v>6</v>
      </c>
      <c r="E1054" s="272" t="s">
        <v>110</v>
      </c>
      <c r="F1054" s="273" t="s">
        <v>8</v>
      </c>
      <c r="G1054" s="274" t="s">
        <v>3</v>
      </c>
      <c r="H1054" s="274" t="s">
        <v>2</v>
      </c>
      <c r="I1054" s="274" t="s">
        <v>100</v>
      </c>
      <c r="J1054" s="274" t="s">
        <v>4</v>
      </c>
      <c r="K1054" s="275" t="s">
        <v>5</v>
      </c>
      <c r="L1054" s="276" t="s">
        <v>115</v>
      </c>
      <c r="M1054" s="276" t="s">
        <v>113</v>
      </c>
      <c r="N1054" s="276" t="s">
        <v>116</v>
      </c>
      <c r="O1054" s="276" t="s">
        <v>124</v>
      </c>
      <c r="P1054" s="276"/>
      <c r="Q1054" s="276"/>
      <c r="R1054" s="276" t="s">
        <v>125</v>
      </c>
      <c r="S1054" s="273"/>
      <c r="T1054" s="273"/>
    </row>
    <row r="1055" spans="1:20" ht="15.5" x14ac:dyDescent="0.35">
      <c r="A1055" s="32"/>
      <c r="B1055" s="277" t="s">
        <v>111</v>
      </c>
      <c r="C1055" s="278">
        <f>60+36+16</f>
        <v>112</v>
      </c>
      <c r="D1055" s="279">
        <v>46</v>
      </c>
      <c r="E1055" s="279">
        <v>33</v>
      </c>
      <c r="F1055" s="278">
        <f>C1055+D1055+E1055</f>
        <v>191</v>
      </c>
      <c r="G1055" s="280">
        <v>30</v>
      </c>
      <c r="H1055" s="280">
        <v>48</v>
      </c>
      <c r="I1055" s="280">
        <v>15</v>
      </c>
      <c r="J1055" s="280">
        <v>120</v>
      </c>
      <c r="K1055" s="278">
        <f>G1055+H1055+J1055</f>
        <v>198</v>
      </c>
      <c r="L1055" s="278"/>
      <c r="M1055" s="278"/>
      <c r="N1055" s="278"/>
      <c r="O1055" s="278"/>
      <c r="P1055" s="278"/>
      <c r="Q1055" s="278"/>
      <c r="R1055" s="278"/>
      <c r="S1055" s="280"/>
      <c r="T1055" s="280"/>
    </row>
    <row r="1056" spans="1:20" ht="15.5" x14ac:dyDescent="0.35">
      <c r="A1056" s="32"/>
      <c r="B1056" s="277" t="s">
        <v>70</v>
      </c>
      <c r="C1056" s="278">
        <v>22</v>
      </c>
      <c r="D1056" s="279">
        <v>4</v>
      </c>
      <c r="E1056" s="279">
        <v>9.5</v>
      </c>
      <c r="F1056" s="278">
        <f>C1056+D1056+E1056</f>
        <v>35.5</v>
      </c>
      <c r="G1056" s="280">
        <v>19</v>
      </c>
      <c r="H1056" s="280">
        <v>8</v>
      </c>
      <c r="I1056" s="280">
        <v>11</v>
      </c>
      <c r="J1056" s="280">
        <v>19</v>
      </c>
      <c r="K1056" s="278">
        <f>G1056+H1056+J1056</f>
        <v>46</v>
      </c>
      <c r="L1056" s="278"/>
      <c r="M1056" s="278"/>
      <c r="N1056" s="278"/>
      <c r="O1056" s="278"/>
      <c r="P1056" s="278"/>
      <c r="Q1056" s="278"/>
      <c r="R1056" s="278"/>
      <c r="S1056" s="278">
        <f>K1056+F1056</f>
        <v>81.5</v>
      </c>
      <c r="T1056" s="278"/>
    </row>
    <row r="1057" spans="1:20" ht="15.5" x14ac:dyDescent="0.35">
      <c r="A1057" s="32"/>
      <c r="B1057" s="281" t="s">
        <v>71</v>
      </c>
      <c r="C1057" s="282"/>
      <c r="D1057" s="280"/>
      <c r="E1057" s="280">
        <v>0</v>
      </c>
      <c r="F1057" s="278">
        <v>0</v>
      </c>
      <c r="G1057" s="280">
        <v>3</v>
      </c>
      <c r="H1057" s="280">
        <v>0</v>
      </c>
      <c r="I1057" s="280">
        <v>0</v>
      </c>
      <c r="J1057" s="280">
        <v>0</v>
      </c>
      <c r="K1057" s="278">
        <v>0</v>
      </c>
      <c r="L1057" s="278"/>
      <c r="M1057" s="278"/>
      <c r="N1057" s="278"/>
      <c r="O1057" s="278"/>
      <c r="P1057" s="278"/>
      <c r="Q1057" s="278"/>
      <c r="R1057" s="278">
        <v>0</v>
      </c>
      <c r="S1057" s="278">
        <f>R1057+++N1057+M1057+L1057+K1057+J1057+I1057+H1057+G1057+F1057+E1057+D1057+C1057</f>
        <v>3</v>
      </c>
      <c r="T1057" s="278"/>
    </row>
    <row r="1058" spans="1:20" ht="15.5" x14ac:dyDescent="0.35">
      <c r="A1058" s="32"/>
      <c r="B1058" s="281" t="s">
        <v>72</v>
      </c>
      <c r="C1058" s="282">
        <v>0</v>
      </c>
      <c r="D1058" s="280">
        <v>0</v>
      </c>
      <c r="E1058" s="280">
        <v>0</v>
      </c>
      <c r="F1058" s="278">
        <v>0</v>
      </c>
      <c r="G1058" s="280">
        <v>0</v>
      </c>
      <c r="H1058" s="280">
        <v>0</v>
      </c>
      <c r="I1058" s="280">
        <v>0</v>
      </c>
      <c r="J1058" s="280">
        <v>0</v>
      </c>
      <c r="K1058" s="278">
        <v>0</v>
      </c>
      <c r="L1058" s="278"/>
      <c r="M1058" s="278"/>
      <c r="N1058" s="278"/>
      <c r="O1058" s="278"/>
      <c r="P1058" s="278"/>
      <c r="Q1058" s="278"/>
      <c r="R1058" s="278">
        <v>0</v>
      </c>
      <c r="S1058" s="278">
        <f t="shared" ref="S1058:S1064" si="97">R1058+O1058+N1058+M1058+L1058+K1058+J1058+I1058+H1058+G1058+F1058+E1058+D1058+C1058</f>
        <v>0</v>
      </c>
      <c r="T1058" s="278"/>
    </row>
    <row r="1059" spans="1:20" x14ac:dyDescent="0.35">
      <c r="A1059" s="32"/>
      <c r="B1059" s="283" t="s">
        <v>73</v>
      </c>
      <c r="C1059" s="280">
        <v>0</v>
      </c>
      <c r="D1059" s="280">
        <v>0</v>
      </c>
      <c r="E1059" s="280"/>
      <c r="F1059" s="278">
        <v>0</v>
      </c>
      <c r="G1059" s="280">
        <v>0</v>
      </c>
      <c r="H1059" s="280">
        <v>0</v>
      </c>
      <c r="I1059" s="280">
        <v>0</v>
      </c>
      <c r="J1059" s="280">
        <v>0</v>
      </c>
      <c r="K1059" s="278">
        <v>0</v>
      </c>
      <c r="L1059" s="278"/>
      <c r="M1059" s="278"/>
      <c r="N1059" s="278"/>
      <c r="O1059" s="278"/>
      <c r="P1059" s="278"/>
      <c r="Q1059" s="278"/>
      <c r="R1059" s="278"/>
      <c r="S1059" s="278">
        <f t="shared" si="97"/>
        <v>0</v>
      </c>
      <c r="T1059" s="278"/>
    </row>
    <row r="1060" spans="1:20" x14ac:dyDescent="0.35">
      <c r="A1060" s="32"/>
      <c r="B1060" s="283" t="s">
        <v>74</v>
      </c>
      <c r="C1060" s="280">
        <v>0</v>
      </c>
      <c r="D1060" s="280">
        <v>0</v>
      </c>
      <c r="E1060" s="280">
        <v>0</v>
      </c>
      <c r="F1060" s="280">
        <v>0</v>
      </c>
      <c r="G1060" s="280">
        <v>0</v>
      </c>
      <c r="H1060" s="280">
        <v>0</v>
      </c>
      <c r="I1060" s="280">
        <v>0</v>
      </c>
      <c r="J1060" s="280">
        <v>0</v>
      </c>
      <c r="K1060" s="278">
        <v>0</v>
      </c>
      <c r="L1060" s="278"/>
      <c r="M1060" s="278"/>
      <c r="N1060" s="278"/>
      <c r="O1060" s="278"/>
      <c r="P1060" s="278"/>
      <c r="Q1060" s="278"/>
      <c r="R1060" s="278"/>
      <c r="S1060" s="278">
        <f t="shared" si="97"/>
        <v>0</v>
      </c>
      <c r="T1060" s="278"/>
    </row>
    <row r="1061" spans="1:20" x14ac:dyDescent="0.35">
      <c r="A1061" s="32"/>
      <c r="B1061" s="283" t="s">
        <v>75</v>
      </c>
      <c r="C1061" s="280">
        <v>8</v>
      </c>
      <c r="D1061" s="280">
        <v>0</v>
      </c>
      <c r="E1061" s="280">
        <v>0</v>
      </c>
      <c r="F1061" s="278">
        <v>0</v>
      </c>
      <c r="G1061" s="280">
        <v>0</v>
      </c>
      <c r="H1061" s="280">
        <v>0</v>
      </c>
      <c r="I1061" s="280">
        <v>0</v>
      </c>
      <c r="J1061" s="280">
        <v>0</v>
      </c>
      <c r="K1061" s="278">
        <v>0</v>
      </c>
      <c r="L1061" s="278"/>
      <c r="M1061" s="278"/>
      <c r="N1061" s="278"/>
      <c r="O1061" s="278"/>
      <c r="P1061" s="278"/>
      <c r="Q1061" s="278"/>
      <c r="R1061" s="278">
        <v>0</v>
      </c>
      <c r="S1061" s="278">
        <f t="shared" si="97"/>
        <v>8</v>
      </c>
      <c r="T1061" s="278"/>
    </row>
    <row r="1062" spans="1:20" x14ac:dyDescent="0.35">
      <c r="A1062" s="32"/>
      <c r="B1062" s="283" t="s">
        <v>79</v>
      </c>
      <c r="C1062" s="280">
        <v>0</v>
      </c>
      <c r="D1062" s="280">
        <v>0</v>
      </c>
      <c r="E1062" s="280">
        <v>0</v>
      </c>
      <c r="F1062" s="278">
        <v>0</v>
      </c>
      <c r="G1062" s="280">
        <v>0</v>
      </c>
      <c r="H1062" s="280">
        <v>0</v>
      </c>
      <c r="I1062" s="280">
        <v>0</v>
      </c>
      <c r="J1062" s="280">
        <v>0</v>
      </c>
      <c r="K1062" s="280">
        <v>0</v>
      </c>
      <c r="L1062" s="278"/>
      <c r="M1062" s="278"/>
      <c r="N1062" s="278"/>
      <c r="O1062" s="278"/>
      <c r="P1062" s="278"/>
      <c r="Q1062" s="278"/>
      <c r="R1062" s="278"/>
      <c r="S1062" s="278">
        <f t="shared" si="97"/>
        <v>0</v>
      </c>
      <c r="T1062" s="278"/>
    </row>
    <row r="1063" spans="1:20" x14ac:dyDescent="0.35">
      <c r="A1063" s="32"/>
      <c r="B1063" s="283" t="s">
        <v>76</v>
      </c>
      <c r="C1063" s="280">
        <v>0</v>
      </c>
      <c r="D1063" s="284"/>
      <c r="E1063" s="284"/>
      <c r="F1063" s="278">
        <f>C1063+D1063+E1063</f>
        <v>0</v>
      </c>
      <c r="G1063" s="280">
        <v>0</v>
      </c>
      <c r="H1063" s="280">
        <v>0</v>
      </c>
      <c r="I1063" s="280">
        <v>0</v>
      </c>
      <c r="J1063" s="280">
        <v>0</v>
      </c>
      <c r="K1063" s="278">
        <f>G1063+H1063+J1063</f>
        <v>0</v>
      </c>
      <c r="L1063" s="278"/>
      <c r="M1063" s="278"/>
      <c r="N1063" s="278"/>
      <c r="O1063" s="278"/>
      <c r="P1063" s="278"/>
      <c r="Q1063" s="278"/>
      <c r="R1063" s="278">
        <v>0</v>
      </c>
      <c r="S1063" s="278">
        <f t="shared" si="97"/>
        <v>0</v>
      </c>
      <c r="T1063" s="278"/>
    </row>
    <row r="1064" spans="1:20" x14ac:dyDescent="0.35">
      <c r="A1064" s="32"/>
      <c r="B1064" s="283" t="s">
        <v>77</v>
      </c>
      <c r="C1064" s="278">
        <f>SUM(C1057:C1063)</f>
        <v>8</v>
      </c>
      <c r="D1064" s="278">
        <f>D1063+D1062+D1061+D1060+D1059+D1058+D1057</f>
        <v>0</v>
      </c>
      <c r="E1064" s="278">
        <f>E1063+E1062+E1061+E1060+E1059+E1058+E1057</f>
        <v>0</v>
      </c>
      <c r="F1064" s="278">
        <v>0</v>
      </c>
      <c r="G1064" s="278">
        <f>G1063+G1062+G1061+G1060+G1059+G1058+G1057</f>
        <v>3</v>
      </c>
      <c r="H1064" s="280">
        <f>H1063+H1062+H1061+H1060+H1059+H1058+H1057</f>
        <v>0</v>
      </c>
      <c r="I1064" s="278">
        <f>I1063+I1062+I1061+I1060+I1059+I1058+I1057</f>
        <v>0</v>
      </c>
      <c r="J1064" s="280">
        <f>J1063+J1062+J1061+J1060+J1059+J1058+J1057</f>
        <v>0</v>
      </c>
      <c r="K1064" s="278">
        <v>0</v>
      </c>
      <c r="L1064" s="278"/>
      <c r="M1064" s="278"/>
      <c r="N1064" s="278"/>
      <c r="O1064" s="278"/>
      <c r="P1064" s="278"/>
      <c r="Q1064" s="278"/>
      <c r="R1064" s="278">
        <f>R1063+R1062+R1061+R1060+R1059+R1058+R1057</f>
        <v>0</v>
      </c>
      <c r="S1064" s="278">
        <f t="shared" si="97"/>
        <v>11</v>
      </c>
      <c r="T1064" s="278"/>
    </row>
    <row r="1065" spans="1:20" x14ac:dyDescent="0.35">
      <c r="A1065" s="32"/>
      <c r="B1065" s="277" t="s">
        <v>78</v>
      </c>
      <c r="C1065" s="278">
        <f>((C1056*7)-C1064)*C1055</f>
        <v>16352</v>
      </c>
      <c r="D1065" s="278">
        <f>((D1056*7)-D1064)*D1055</f>
        <v>1288</v>
      </c>
      <c r="E1065" s="278">
        <f>((E1056*7)-E1064)*E1055</f>
        <v>2194.5</v>
      </c>
      <c r="F1065" s="278">
        <f>C1065+D1065+E1065</f>
        <v>19834.5</v>
      </c>
      <c r="G1065" s="278">
        <f>((G1056*7)-G1064)*G1055</f>
        <v>3900</v>
      </c>
      <c r="H1065" s="285">
        <f>((H1056*7)-H1064)*H1055</f>
        <v>2688</v>
      </c>
      <c r="I1065" s="285">
        <f>((I1056*7)-I1064)*I1055</f>
        <v>1155</v>
      </c>
      <c r="J1065" s="278">
        <f>((J1056*7)-J1064)*J1055</f>
        <v>15960</v>
      </c>
      <c r="K1065" s="285">
        <f>SUM(G1065:J1065)</f>
        <v>23703</v>
      </c>
      <c r="L1065" s="285">
        <v>37</v>
      </c>
      <c r="M1065" s="285">
        <v>0</v>
      </c>
      <c r="N1065" s="285">
        <v>30</v>
      </c>
      <c r="O1065" s="285">
        <v>39</v>
      </c>
      <c r="P1065" s="285"/>
      <c r="Q1065" s="285"/>
      <c r="R1065" s="285">
        <v>2897</v>
      </c>
      <c r="S1065" s="286">
        <f>K1065+F1065+M1065+L1065+N1065+R1065+O1065</f>
        <v>46540.5</v>
      </c>
      <c r="T1065" s="286"/>
    </row>
    <row r="1067" spans="1:20" x14ac:dyDescent="0.35">
      <c r="A1067" s="32" t="s">
        <v>1010</v>
      </c>
      <c r="B1067" s="32"/>
      <c r="C1067" s="32"/>
      <c r="D1067" s="32"/>
      <c r="F1067" s="32"/>
      <c r="G1067" s="32"/>
      <c r="H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21"/>
    </row>
    <row r="1068" spans="1:20" x14ac:dyDescent="0.35">
      <c r="A1068" s="32"/>
      <c r="B1068" s="266" t="s">
        <v>68</v>
      </c>
      <c r="C1068" s="267">
        <f>C1070*C1071*7</f>
        <v>17248</v>
      </c>
      <c r="D1068" s="268">
        <f>D1070*D1071*7</f>
        <v>1288</v>
      </c>
      <c r="E1068" s="268">
        <f>E1070*E1071*7</f>
        <v>2194.5</v>
      </c>
      <c r="F1068" s="268">
        <f>C1068+D1068</f>
        <v>18536</v>
      </c>
      <c r="G1068" s="269">
        <f>G1070*G1071*7</f>
        <v>3990</v>
      </c>
      <c r="H1068" s="270">
        <f>H1070*H1071*7</f>
        <v>2688</v>
      </c>
      <c r="I1068" s="270">
        <f>I1070*I1071*7</f>
        <v>1155</v>
      </c>
      <c r="J1068" s="270">
        <f>J1070*J1071*7</f>
        <v>15960</v>
      </c>
      <c r="K1068" s="270">
        <f>G1068+H1068+J1068</f>
        <v>22638</v>
      </c>
      <c r="L1068" s="270"/>
      <c r="M1068" s="270"/>
      <c r="N1068" s="270"/>
      <c r="O1068" s="270"/>
      <c r="P1068" s="270"/>
      <c r="Q1068" s="270"/>
      <c r="R1068" s="270"/>
      <c r="S1068" s="270">
        <f>K1068+F1068</f>
        <v>41174</v>
      </c>
      <c r="T1068" s="270"/>
    </row>
    <row r="1069" spans="1:20" x14ac:dyDescent="0.35">
      <c r="A1069" s="32"/>
      <c r="B1069" s="271" t="s">
        <v>69</v>
      </c>
      <c r="C1069" s="272" t="s">
        <v>14</v>
      </c>
      <c r="D1069" s="272" t="s">
        <v>6</v>
      </c>
      <c r="E1069" s="272" t="s">
        <v>110</v>
      </c>
      <c r="F1069" s="273" t="s">
        <v>8</v>
      </c>
      <c r="G1069" s="274" t="s">
        <v>3</v>
      </c>
      <c r="H1069" s="274" t="s">
        <v>2</v>
      </c>
      <c r="I1069" s="274" t="s">
        <v>100</v>
      </c>
      <c r="J1069" s="274" t="s">
        <v>4</v>
      </c>
      <c r="K1069" s="275" t="s">
        <v>5</v>
      </c>
      <c r="L1069" s="276" t="s">
        <v>115</v>
      </c>
      <c r="M1069" s="276" t="s">
        <v>113</v>
      </c>
      <c r="N1069" s="276" t="s">
        <v>116</v>
      </c>
      <c r="O1069" s="276" t="s">
        <v>124</v>
      </c>
      <c r="P1069" s="276"/>
      <c r="Q1069" s="276"/>
      <c r="R1069" s="276" t="s">
        <v>125</v>
      </c>
      <c r="S1069" s="273"/>
      <c r="T1069" s="273"/>
    </row>
    <row r="1070" spans="1:20" ht="15.5" x14ac:dyDescent="0.35">
      <c r="A1070" s="32"/>
      <c r="B1070" s="277" t="s">
        <v>111</v>
      </c>
      <c r="C1070" s="278">
        <f>60+36+16</f>
        <v>112</v>
      </c>
      <c r="D1070" s="279">
        <v>46</v>
      </c>
      <c r="E1070" s="279">
        <v>33</v>
      </c>
      <c r="F1070" s="278">
        <f>C1070+D1070+E1070</f>
        <v>191</v>
      </c>
      <c r="G1070" s="280">
        <v>30</v>
      </c>
      <c r="H1070" s="280">
        <v>48</v>
      </c>
      <c r="I1070" s="280">
        <v>15</v>
      </c>
      <c r="J1070" s="280">
        <v>120</v>
      </c>
      <c r="K1070" s="278">
        <f>G1070+H1070+J1070</f>
        <v>198</v>
      </c>
      <c r="L1070" s="278"/>
      <c r="M1070" s="278"/>
      <c r="N1070" s="278"/>
      <c r="O1070" s="278"/>
      <c r="P1070" s="278"/>
      <c r="Q1070" s="278"/>
      <c r="R1070" s="278"/>
      <c r="S1070" s="280"/>
      <c r="T1070" s="280"/>
    </row>
    <row r="1071" spans="1:20" ht="15.5" x14ac:dyDescent="0.35">
      <c r="A1071" s="32"/>
      <c r="B1071" s="277" t="s">
        <v>70</v>
      </c>
      <c r="C1071" s="278">
        <v>22</v>
      </c>
      <c r="D1071" s="279">
        <v>4</v>
      </c>
      <c r="E1071" s="279">
        <v>9.5</v>
      </c>
      <c r="F1071" s="278">
        <f>C1071+D1071+E1071</f>
        <v>35.5</v>
      </c>
      <c r="G1071" s="280">
        <v>19</v>
      </c>
      <c r="H1071" s="280">
        <v>8</v>
      </c>
      <c r="I1071" s="280">
        <v>11</v>
      </c>
      <c r="J1071" s="280">
        <v>19</v>
      </c>
      <c r="K1071" s="278">
        <f>G1071+H1071+J1071</f>
        <v>46</v>
      </c>
      <c r="L1071" s="278"/>
      <c r="M1071" s="278"/>
      <c r="N1071" s="278"/>
      <c r="O1071" s="278"/>
      <c r="P1071" s="278"/>
      <c r="Q1071" s="278"/>
      <c r="R1071" s="278"/>
      <c r="S1071" s="278">
        <f>K1071+F1071</f>
        <v>81.5</v>
      </c>
      <c r="T1071" s="278"/>
    </row>
    <row r="1072" spans="1:20" ht="15.5" x14ac:dyDescent="0.35">
      <c r="A1072" s="32"/>
      <c r="B1072" s="281" t="s">
        <v>71</v>
      </c>
      <c r="C1072" s="282"/>
      <c r="D1072" s="280"/>
      <c r="E1072" s="280">
        <v>0</v>
      </c>
      <c r="F1072" s="278">
        <v>0</v>
      </c>
      <c r="G1072" s="280">
        <v>0</v>
      </c>
      <c r="H1072" s="280">
        <v>0</v>
      </c>
      <c r="I1072" s="280">
        <v>0</v>
      </c>
      <c r="J1072" s="280">
        <v>0</v>
      </c>
      <c r="K1072" s="278">
        <v>0</v>
      </c>
      <c r="L1072" s="278"/>
      <c r="M1072" s="278"/>
      <c r="N1072" s="278"/>
      <c r="O1072" s="278"/>
      <c r="P1072" s="278"/>
      <c r="Q1072" s="278"/>
      <c r="R1072" s="278">
        <v>0</v>
      </c>
      <c r="S1072" s="278">
        <f>R1072+++N1072+M1072+L1072+K1072+J1072+I1072+H1072+G1072+F1072+E1072+D1072+C1072</f>
        <v>0</v>
      </c>
      <c r="T1072" s="278"/>
    </row>
    <row r="1073" spans="1:20" ht="15.5" x14ac:dyDescent="0.35">
      <c r="A1073" s="32"/>
      <c r="B1073" s="281" t="s">
        <v>72</v>
      </c>
      <c r="C1073" s="282">
        <v>0</v>
      </c>
      <c r="D1073" s="280">
        <v>0</v>
      </c>
      <c r="E1073" s="280">
        <v>0</v>
      </c>
      <c r="F1073" s="278">
        <v>0</v>
      </c>
      <c r="G1073" s="280">
        <v>0</v>
      </c>
      <c r="H1073" s="280">
        <v>0</v>
      </c>
      <c r="I1073" s="280">
        <v>0</v>
      </c>
      <c r="J1073" s="280">
        <v>0</v>
      </c>
      <c r="K1073" s="278">
        <v>0</v>
      </c>
      <c r="L1073" s="278"/>
      <c r="M1073" s="278"/>
      <c r="N1073" s="278"/>
      <c r="O1073" s="278"/>
      <c r="P1073" s="278"/>
      <c r="Q1073" s="278"/>
      <c r="R1073" s="278">
        <v>0</v>
      </c>
      <c r="S1073" s="278">
        <f t="shared" ref="S1073:S1079" si="98">R1073+O1073+N1073+M1073+L1073+K1073+J1073+I1073+H1073+G1073+F1073+E1073+D1073+C1073</f>
        <v>0</v>
      </c>
      <c r="T1073" s="278"/>
    </row>
    <row r="1074" spans="1:20" x14ac:dyDescent="0.35">
      <c r="A1074" s="32"/>
      <c r="B1074" s="283" t="s">
        <v>73</v>
      </c>
      <c r="C1074" s="280">
        <v>0</v>
      </c>
      <c r="D1074" s="280">
        <v>0</v>
      </c>
      <c r="E1074" s="280"/>
      <c r="F1074" s="278">
        <v>0</v>
      </c>
      <c r="G1074" s="280">
        <v>0</v>
      </c>
      <c r="H1074" s="280">
        <v>0</v>
      </c>
      <c r="I1074" s="280">
        <v>0</v>
      </c>
      <c r="J1074" s="280">
        <v>0</v>
      </c>
      <c r="K1074" s="278">
        <v>0</v>
      </c>
      <c r="L1074" s="278"/>
      <c r="M1074" s="278"/>
      <c r="N1074" s="278"/>
      <c r="O1074" s="278"/>
      <c r="P1074" s="278"/>
      <c r="Q1074" s="278"/>
      <c r="R1074" s="278"/>
      <c r="S1074" s="278">
        <f t="shared" si="98"/>
        <v>0</v>
      </c>
      <c r="T1074" s="278"/>
    </row>
    <row r="1075" spans="1:20" x14ac:dyDescent="0.35">
      <c r="A1075" s="32"/>
      <c r="B1075" s="283" t="s">
        <v>74</v>
      </c>
      <c r="C1075" s="280">
        <v>0</v>
      </c>
      <c r="D1075" s="280">
        <v>0</v>
      </c>
      <c r="E1075" s="280">
        <v>0</v>
      </c>
      <c r="F1075" s="280">
        <v>0</v>
      </c>
      <c r="G1075" s="280">
        <v>0</v>
      </c>
      <c r="H1075" s="280">
        <v>0</v>
      </c>
      <c r="I1075" s="280">
        <v>0</v>
      </c>
      <c r="J1075" s="280">
        <v>0</v>
      </c>
      <c r="K1075" s="278">
        <v>0</v>
      </c>
      <c r="L1075" s="278"/>
      <c r="M1075" s="278"/>
      <c r="N1075" s="278"/>
      <c r="O1075" s="278"/>
      <c r="P1075" s="278"/>
      <c r="Q1075" s="278"/>
      <c r="R1075" s="278"/>
      <c r="S1075" s="278">
        <f t="shared" si="98"/>
        <v>0</v>
      </c>
      <c r="T1075" s="278"/>
    </row>
    <row r="1076" spans="1:20" x14ac:dyDescent="0.35">
      <c r="A1076" s="32"/>
      <c r="B1076" s="283" t="s">
        <v>75</v>
      </c>
      <c r="C1076" s="280">
        <v>26</v>
      </c>
      <c r="D1076" s="280">
        <v>0</v>
      </c>
      <c r="E1076" s="280">
        <v>0</v>
      </c>
      <c r="F1076" s="278">
        <v>0</v>
      </c>
      <c r="G1076" s="280">
        <v>0</v>
      </c>
      <c r="H1076" s="280">
        <v>0</v>
      </c>
      <c r="I1076" s="280">
        <v>0</v>
      </c>
      <c r="J1076" s="280">
        <v>0</v>
      </c>
      <c r="K1076" s="278">
        <v>0</v>
      </c>
      <c r="L1076" s="278"/>
      <c r="M1076" s="278"/>
      <c r="N1076" s="278"/>
      <c r="O1076" s="278"/>
      <c r="P1076" s="278"/>
      <c r="Q1076" s="278"/>
      <c r="R1076" s="278">
        <v>0</v>
      </c>
      <c r="S1076" s="278">
        <f t="shared" si="98"/>
        <v>26</v>
      </c>
      <c r="T1076" s="278"/>
    </row>
    <row r="1077" spans="1:20" x14ac:dyDescent="0.35">
      <c r="A1077" s="32"/>
      <c r="B1077" s="283" t="s">
        <v>79</v>
      </c>
      <c r="C1077" s="280">
        <v>0</v>
      </c>
      <c r="D1077" s="280">
        <v>0</v>
      </c>
      <c r="E1077" s="280">
        <v>0</v>
      </c>
      <c r="F1077" s="278">
        <v>0</v>
      </c>
      <c r="G1077" s="280">
        <v>0</v>
      </c>
      <c r="H1077" s="280">
        <v>0</v>
      </c>
      <c r="I1077" s="280">
        <v>0</v>
      </c>
      <c r="J1077" s="280">
        <v>0</v>
      </c>
      <c r="K1077" s="280">
        <v>0</v>
      </c>
      <c r="L1077" s="278"/>
      <c r="M1077" s="278"/>
      <c r="N1077" s="278"/>
      <c r="O1077" s="278"/>
      <c r="P1077" s="278"/>
      <c r="Q1077" s="278"/>
      <c r="R1077" s="278"/>
      <c r="S1077" s="278">
        <f t="shared" si="98"/>
        <v>0</v>
      </c>
      <c r="T1077" s="278"/>
    </row>
    <row r="1078" spans="1:20" x14ac:dyDescent="0.35">
      <c r="A1078" s="32"/>
      <c r="B1078" s="283" t="s">
        <v>76</v>
      </c>
      <c r="C1078" s="280">
        <v>0</v>
      </c>
      <c r="D1078" s="284"/>
      <c r="E1078" s="284"/>
      <c r="F1078" s="278">
        <f>C1078+D1078+E1078</f>
        <v>0</v>
      </c>
      <c r="G1078" s="280">
        <v>0</v>
      </c>
      <c r="H1078" s="280">
        <v>0</v>
      </c>
      <c r="I1078" s="280">
        <v>0</v>
      </c>
      <c r="J1078" s="280">
        <v>0</v>
      </c>
      <c r="K1078" s="278">
        <f>G1078+H1078+J1078</f>
        <v>0</v>
      </c>
      <c r="L1078" s="278"/>
      <c r="M1078" s="278"/>
      <c r="N1078" s="278"/>
      <c r="O1078" s="278"/>
      <c r="P1078" s="278"/>
      <c r="Q1078" s="278"/>
      <c r="R1078" s="278">
        <v>0</v>
      </c>
      <c r="S1078" s="278">
        <f t="shared" si="98"/>
        <v>0</v>
      </c>
      <c r="T1078" s="278"/>
    </row>
    <row r="1079" spans="1:20" x14ac:dyDescent="0.35">
      <c r="A1079" s="32"/>
      <c r="B1079" s="283" t="s">
        <v>77</v>
      </c>
      <c r="C1079" s="278">
        <f>SUM(C1072:C1078)</f>
        <v>26</v>
      </c>
      <c r="D1079" s="278">
        <f>D1078+D1077+D1076+D1075+D1074+D1073+D1072</f>
        <v>0</v>
      </c>
      <c r="E1079" s="278">
        <f>E1078+E1077+E1076+E1075+E1074+E1073+E1072</f>
        <v>0</v>
      </c>
      <c r="F1079" s="278">
        <v>0</v>
      </c>
      <c r="G1079" s="278">
        <f>G1078+G1077+G1076+G1075+G1074+G1073+G1072</f>
        <v>0</v>
      </c>
      <c r="H1079" s="280">
        <f>H1078+H1077+H1076+H1075+H1074+H1073+H1072</f>
        <v>0</v>
      </c>
      <c r="I1079" s="278">
        <f>I1078+I1077+I1076+I1075+I1074+I1073+I1072</f>
        <v>0</v>
      </c>
      <c r="J1079" s="280">
        <f>J1078+J1077+J1076+J1075+J1074+J1073+J1072</f>
        <v>0</v>
      </c>
      <c r="K1079" s="278">
        <v>0</v>
      </c>
      <c r="L1079" s="278"/>
      <c r="M1079" s="278"/>
      <c r="N1079" s="278"/>
      <c r="O1079" s="278"/>
      <c r="P1079" s="278"/>
      <c r="Q1079" s="278"/>
      <c r="R1079" s="278">
        <f>R1078+R1077+R1076+R1075+R1074+R1073+R1072</f>
        <v>0</v>
      </c>
      <c r="S1079" s="278">
        <f t="shared" si="98"/>
        <v>26</v>
      </c>
      <c r="T1079" s="278"/>
    </row>
    <row r="1080" spans="1:20" x14ac:dyDescent="0.35">
      <c r="A1080" s="32"/>
      <c r="B1080" s="277" t="s">
        <v>78</v>
      </c>
      <c r="C1080" s="278">
        <f>((C1071*7)-C1079)*C1070</f>
        <v>14336</v>
      </c>
      <c r="D1080" s="278">
        <f>((D1071*7)-D1079)*D1070</f>
        <v>1288</v>
      </c>
      <c r="E1080" s="278">
        <f>((E1071*7)-E1079)*E1070</f>
        <v>2194.5</v>
      </c>
      <c r="F1080" s="278">
        <f>C1080+D1080+E1080</f>
        <v>17818.5</v>
      </c>
      <c r="G1080" s="278">
        <f>((G1071*7)-G1079)*G1070</f>
        <v>3990</v>
      </c>
      <c r="H1080" s="285">
        <f>((H1071*7)-H1079)*H1070</f>
        <v>2688</v>
      </c>
      <c r="I1080" s="285">
        <f>((I1071*7)-I1079)*I1070</f>
        <v>1155</v>
      </c>
      <c r="J1080" s="278">
        <f>((J1071*7)-J1079)*J1070</f>
        <v>15960</v>
      </c>
      <c r="K1080" s="285">
        <f>SUM(G1080:J1080)</f>
        <v>23793</v>
      </c>
      <c r="L1080" s="285">
        <v>37</v>
      </c>
      <c r="M1080" s="285">
        <v>0</v>
      </c>
      <c r="N1080" s="285">
        <v>30</v>
      </c>
      <c r="O1080" s="285">
        <v>39</v>
      </c>
      <c r="P1080" s="285"/>
      <c r="Q1080" s="285"/>
      <c r="R1080" s="285">
        <v>2897</v>
      </c>
      <c r="S1080" s="286">
        <f>K1080+F1080+M1080+L1080+N1080+R1080+O1080</f>
        <v>44614.5</v>
      </c>
      <c r="T1080" s="286"/>
    </row>
    <row r="1082" spans="1:20" x14ac:dyDescent="0.35">
      <c r="A1082" s="32" t="s">
        <v>1030</v>
      </c>
      <c r="B1082" s="32"/>
      <c r="C1082" s="32"/>
      <c r="D1082" s="32"/>
      <c r="F1082" s="32"/>
      <c r="G1082" s="32"/>
      <c r="H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21"/>
    </row>
    <row r="1083" spans="1:20" x14ac:dyDescent="0.35">
      <c r="A1083" s="32"/>
      <c r="B1083" s="266" t="s">
        <v>68</v>
      </c>
      <c r="C1083" s="267">
        <f>C1085*C1086*7</f>
        <v>17248</v>
      </c>
      <c r="D1083" s="268">
        <f>D1085*D1086*7</f>
        <v>1288</v>
      </c>
      <c r="E1083" s="268">
        <f>E1085*E1086*7</f>
        <v>2194.5</v>
      </c>
      <c r="F1083" s="268">
        <f>C1083+D1083</f>
        <v>18536</v>
      </c>
      <c r="G1083" s="269">
        <f>G1085*G1086*7</f>
        <v>3990</v>
      </c>
      <c r="H1083" s="270">
        <f>H1085*H1086*7</f>
        <v>2688</v>
      </c>
      <c r="I1083" s="270">
        <f>I1085*I1086*7</f>
        <v>1155</v>
      </c>
      <c r="J1083" s="270">
        <f>J1085*J1086*7</f>
        <v>15960</v>
      </c>
      <c r="K1083" s="270">
        <f>G1083+H1083+J1083</f>
        <v>22638</v>
      </c>
      <c r="L1083" s="270"/>
      <c r="M1083" s="270"/>
      <c r="N1083" s="270"/>
      <c r="O1083" s="270"/>
      <c r="P1083" s="270"/>
      <c r="Q1083" s="270"/>
      <c r="R1083" s="270"/>
      <c r="S1083" s="270">
        <f>K1083+F1083</f>
        <v>41174</v>
      </c>
      <c r="T1083" s="270"/>
    </row>
    <row r="1084" spans="1:20" x14ac:dyDescent="0.35">
      <c r="A1084" s="32"/>
      <c r="B1084" s="271" t="s">
        <v>69</v>
      </c>
      <c r="C1084" s="272" t="s">
        <v>14</v>
      </c>
      <c r="D1084" s="272" t="s">
        <v>6</v>
      </c>
      <c r="E1084" s="272" t="s">
        <v>110</v>
      </c>
      <c r="F1084" s="273" t="s">
        <v>8</v>
      </c>
      <c r="G1084" s="274" t="s">
        <v>3</v>
      </c>
      <c r="H1084" s="274" t="s">
        <v>2</v>
      </c>
      <c r="I1084" s="274" t="s">
        <v>100</v>
      </c>
      <c r="J1084" s="274" t="s">
        <v>4</v>
      </c>
      <c r="K1084" s="275" t="s">
        <v>5</v>
      </c>
      <c r="L1084" s="276" t="s">
        <v>115</v>
      </c>
      <c r="M1084" s="276" t="s">
        <v>113</v>
      </c>
      <c r="N1084" s="276" t="s">
        <v>116</v>
      </c>
      <c r="O1084" s="276" t="s">
        <v>124</v>
      </c>
      <c r="P1084" s="276"/>
      <c r="Q1084" s="276"/>
      <c r="R1084" s="276" t="s">
        <v>125</v>
      </c>
      <c r="S1084" s="273"/>
      <c r="T1084" s="273"/>
    </row>
    <row r="1085" spans="1:20" ht="15.5" x14ac:dyDescent="0.35">
      <c r="A1085" s="32"/>
      <c r="B1085" s="277" t="s">
        <v>111</v>
      </c>
      <c r="C1085" s="278">
        <f>60+36+16</f>
        <v>112</v>
      </c>
      <c r="D1085" s="279">
        <v>46</v>
      </c>
      <c r="E1085" s="279">
        <v>33</v>
      </c>
      <c r="F1085" s="278">
        <f>C1085+D1085+E1085</f>
        <v>191</v>
      </c>
      <c r="G1085" s="280">
        <v>30</v>
      </c>
      <c r="H1085" s="280">
        <v>48</v>
      </c>
      <c r="I1085" s="280">
        <v>15</v>
      </c>
      <c r="J1085" s="280">
        <v>120</v>
      </c>
      <c r="K1085" s="278">
        <f>G1085+H1085+J1085</f>
        <v>198</v>
      </c>
      <c r="L1085" s="278"/>
      <c r="M1085" s="278"/>
      <c r="N1085" s="278"/>
      <c r="O1085" s="278"/>
      <c r="P1085" s="278"/>
      <c r="Q1085" s="278"/>
      <c r="R1085" s="278"/>
      <c r="S1085" s="280"/>
      <c r="T1085" s="280"/>
    </row>
    <row r="1086" spans="1:20" ht="15.5" x14ac:dyDescent="0.35">
      <c r="A1086" s="32"/>
      <c r="B1086" s="277" t="s">
        <v>70</v>
      </c>
      <c r="C1086" s="278">
        <v>22</v>
      </c>
      <c r="D1086" s="279">
        <v>4</v>
      </c>
      <c r="E1086" s="279">
        <v>9.5</v>
      </c>
      <c r="F1086" s="278">
        <f>C1086+D1086+E1086</f>
        <v>35.5</v>
      </c>
      <c r="G1086" s="280">
        <v>19</v>
      </c>
      <c r="H1086" s="280">
        <v>8</v>
      </c>
      <c r="I1086" s="280">
        <v>11</v>
      </c>
      <c r="J1086" s="280">
        <v>19</v>
      </c>
      <c r="K1086" s="278">
        <f>G1086+H1086+J1086</f>
        <v>46</v>
      </c>
      <c r="L1086" s="278"/>
      <c r="M1086" s="278"/>
      <c r="N1086" s="278"/>
      <c r="O1086" s="278"/>
      <c r="P1086" s="278"/>
      <c r="Q1086" s="278"/>
      <c r="R1086" s="278"/>
      <c r="S1086" s="278">
        <f>K1086+F1086</f>
        <v>81.5</v>
      </c>
      <c r="T1086" s="278"/>
    </row>
    <row r="1087" spans="1:20" ht="15.5" x14ac:dyDescent="0.35">
      <c r="A1087" s="32"/>
      <c r="B1087" s="281" t="s">
        <v>71</v>
      </c>
      <c r="C1087" s="282"/>
      <c r="D1087" s="280"/>
      <c r="E1087" s="280">
        <v>0</v>
      </c>
      <c r="F1087" s="278">
        <v>0</v>
      </c>
      <c r="G1087" s="280">
        <v>0</v>
      </c>
      <c r="H1087" s="280">
        <v>0</v>
      </c>
      <c r="I1087" s="280">
        <v>0</v>
      </c>
      <c r="J1087" s="280">
        <v>0</v>
      </c>
      <c r="K1087" s="278">
        <v>0</v>
      </c>
      <c r="L1087" s="278"/>
      <c r="M1087" s="278"/>
      <c r="N1087" s="278"/>
      <c r="O1087" s="278"/>
      <c r="P1087" s="278"/>
      <c r="Q1087" s="278"/>
      <c r="R1087" s="278">
        <v>0</v>
      </c>
      <c r="S1087" s="278">
        <f>R1087+++N1087+M1087+L1087+K1087+J1087+I1087+H1087+G1087+F1087+E1087+D1087+C1087</f>
        <v>0</v>
      </c>
      <c r="T1087" s="278"/>
    </row>
    <row r="1088" spans="1:20" ht="15.5" x14ac:dyDescent="0.35">
      <c r="A1088" s="32"/>
      <c r="B1088" s="281" t="s">
        <v>72</v>
      </c>
      <c r="C1088" s="282">
        <v>0</v>
      </c>
      <c r="D1088" s="280">
        <v>0</v>
      </c>
      <c r="E1088" s="280">
        <v>0</v>
      </c>
      <c r="F1088" s="278">
        <v>0</v>
      </c>
      <c r="G1088" s="280">
        <v>5</v>
      </c>
      <c r="H1088" s="280">
        <v>0</v>
      </c>
      <c r="I1088" s="280">
        <v>0</v>
      </c>
      <c r="J1088" s="280">
        <v>5</v>
      </c>
      <c r="K1088" s="278">
        <v>0</v>
      </c>
      <c r="L1088" s="278"/>
      <c r="M1088" s="278"/>
      <c r="N1088" s="278"/>
      <c r="O1088" s="278"/>
      <c r="P1088" s="278"/>
      <c r="Q1088" s="278"/>
      <c r="R1088" s="278">
        <v>0</v>
      </c>
      <c r="S1088" s="278">
        <f t="shared" ref="S1088:S1094" si="99">R1088+O1088+N1088+M1088+L1088+K1088+J1088+I1088+H1088+G1088+F1088+E1088+D1088+C1088</f>
        <v>10</v>
      </c>
      <c r="T1088" s="278"/>
    </row>
    <row r="1089" spans="1:20" x14ac:dyDescent="0.35">
      <c r="A1089" s="32"/>
      <c r="B1089" s="283" t="s">
        <v>73</v>
      </c>
      <c r="C1089" s="280">
        <v>0</v>
      </c>
      <c r="D1089" s="280">
        <v>0</v>
      </c>
      <c r="E1089" s="280"/>
      <c r="F1089" s="278">
        <v>0</v>
      </c>
      <c r="G1089" s="280">
        <v>0</v>
      </c>
      <c r="H1089" s="280">
        <v>0</v>
      </c>
      <c r="I1089" s="280">
        <v>0</v>
      </c>
      <c r="J1089" s="280">
        <v>0</v>
      </c>
      <c r="K1089" s="278">
        <v>0</v>
      </c>
      <c r="L1089" s="278"/>
      <c r="M1089" s="278"/>
      <c r="N1089" s="278"/>
      <c r="O1089" s="278"/>
      <c r="P1089" s="278"/>
      <c r="Q1089" s="278"/>
      <c r="R1089" s="278"/>
      <c r="S1089" s="278">
        <f t="shared" si="99"/>
        <v>0</v>
      </c>
      <c r="T1089" s="278"/>
    </row>
    <row r="1090" spans="1:20" x14ac:dyDescent="0.35">
      <c r="A1090" s="32"/>
      <c r="B1090" s="283" t="s">
        <v>74</v>
      </c>
      <c r="C1090" s="280">
        <v>0</v>
      </c>
      <c r="D1090" s="280">
        <v>0</v>
      </c>
      <c r="E1090" s="280">
        <v>0</v>
      </c>
      <c r="F1090" s="280">
        <v>0</v>
      </c>
      <c r="G1090" s="280">
        <v>0</v>
      </c>
      <c r="H1090" s="280">
        <v>0</v>
      </c>
      <c r="I1090" s="280">
        <v>0</v>
      </c>
      <c r="J1090" s="280">
        <v>0</v>
      </c>
      <c r="K1090" s="278">
        <v>0</v>
      </c>
      <c r="L1090" s="278"/>
      <c r="M1090" s="278"/>
      <c r="N1090" s="278"/>
      <c r="O1090" s="278"/>
      <c r="P1090" s="278"/>
      <c r="Q1090" s="278"/>
      <c r="R1090" s="278"/>
      <c r="S1090" s="278">
        <f t="shared" si="99"/>
        <v>0</v>
      </c>
      <c r="T1090" s="278"/>
    </row>
    <row r="1091" spans="1:20" x14ac:dyDescent="0.35">
      <c r="A1091" s="32"/>
      <c r="B1091" s="283" t="s">
        <v>75</v>
      </c>
      <c r="C1091" s="280">
        <v>0</v>
      </c>
      <c r="D1091" s="280">
        <v>0</v>
      </c>
      <c r="E1091" s="280">
        <v>0</v>
      </c>
      <c r="F1091" s="278">
        <v>0</v>
      </c>
      <c r="G1091" s="280">
        <v>4</v>
      </c>
      <c r="H1091" s="280">
        <v>0</v>
      </c>
      <c r="I1091" s="280">
        <v>0</v>
      </c>
      <c r="J1091" s="280">
        <v>0</v>
      </c>
      <c r="K1091" s="278">
        <v>0</v>
      </c>
      <c r="L1091" s="278"/>
      <c r="M1091" s="278"/>
      <c r="N1091" s="278"/>
      <c r="O1091" s="278"/>
      <c r="P1091" s="278"/>
      <c r="Q1091" s="278"/>
      <c r="R1091" s="278">
        <v>0</v>
      </c>
      <c r="S1091" s="278">
        <f t="shared" si="99"/>
        <v>4</v>
      </c>
      <c r="T1091" s="278"/>
    </row>
    <row r="1092" spans="1:20" x14ac:dyDescent="0.35">
      <c r="A1092" s="32"/>
      <c r="B1092" s="283" t="s">
        <v>79</v>
      </c>
      <c r="C1092" s="280">
        <v>0</v>
      </c>
      <c r="D1092" s="280">
        <v>0</v>
      </c>
      <c r="E1092" s="280">
        <v>0</v>
      </c>
      <c r="F1092" s="278">
        <v>0</v>
      </c>
      <c r="G1092" s="280">
        <v>0</v>
      </c>
      <c r="H1092" s="280">
        <v>0</v>
      </c>
      <c r="I1092" s="280">
        <v>0</v>
      </c>
      <c r="J1092" s="280">
        <v>0</v>
      </c>
      <c r="K1092" s="280">
        <v>0</v>
      </c>
      <c r="L1092" s="278"/>
      <c r="M1092" s="278"/>
      <c r="N1092" s="278"/>
      <c r="O1092" s="278"/>
      <c r="P1092" s="278"/>
      <c r="Q1092" s="278"/>
      <c r="R1092" s="278"/>
      <c r="S1092" s="278">
        <f t="shared" si="99"/>
        <v>0</v>
      </c>
      <c r="T1092" s="278"/>
    </row>
    <row r="1093" spans="1:20" x14ac:dyDescent="0.35">
      <c r="A1093" s="32"/>
      <c r="B1093" s="283" t="s">
        <v>76</v>
      </c>
      <c r="C1093" s="280">
        <v>0</v>
      </c>
      <c r="D1093" s="284"/>
      <c r="E1093" s="284"/>
      <c r="F1093" s="278">
        <f>C1093+D1093+E1093</f>
        <v>0</v>
      </c>
      <c r="G1093" s="280">
        <v>0</v>
      </c>
      <c r="H1093" s="280">
        <v>0</v>
      </c>
      <c r="I1093" s="280">
        <v>0</v>
      </c>
      <c r="J1093" s="280">
        <v>0</v>
      </c>
      <c r="K1093" s="278">
        <f>G1093+H1093+J1093</f>
        <v>0</v>
      </c>
      <c r="L1093" s="278"/>
      <c r="M1093" s="278"/>
      <c r="N1093" s="278"/>
      <c r="O1093" s="278"/>
      <c r="P1093" s="278"/>
      <c r="Q1093" s="278"/>
      <c r="R1093" s="278">
        <v>0</v>
      </c>
      <c r="S1093" s="278">
        <f t="shared" si="99"/>
        <v>0</v>
      </c>
      <c r="T1093" s="278"/>
    </row>
    <row r="1094" spans="1:20" x14ac:dyDescent="0.35">
      <c r="A1094" s="32"/>
      <c r="B1094" s="283" t="s">
        <v>77</v>
      </c>
      <c r="C1094" s="278">
        <f>SUM(C1087:C1093)</f>
        <v>0</v>
      </c>
      <c r="D1094" s="278">
        <f>D1093+D1092+D1091+D1090+D1089+D1088+D1087</f>
        <v>0</v>
      </c>
      <c r="E1094" s="278">
        <f>E1093+E1092+E1091+E1090+E1089+E1088+E1087</f>
        <v>0</v>
      </c>
      <c r="F1094" s="278">
        <v>0</v>
      </c>
      <c r="G1094" s="278">
        <f>G1093+G1092+G1091+G1090+G1089+G1088+G1087</f>
        <v>9</v>
      </c>
      <c r="H1094" s="280">
        <f>H1093+H1092+H1091+H1090+H1089+H1088+H1087</f>
        <v>0</v>
      </c>
      <c r="I1094" s="278">
        <f>I1093+I1092+I1091+I1090+I1089+I1088+I1087</f>
        <v>0</v>
      </c>
      <c r="J1094" s="280">
        <f>J1093+J1092+J1091+J1090+J1089+J1088+J1087</f>
        <v>5</v>
      </c>
      <c r="K1094" s="278">
        <v>0</v>
      </c>
      <c r="L1094" s="278"/>
      <c r="M1094" s="278"/>
      <c r="N1094" s="278"/>
      <c r="O1094" s="278"/>
      <c r="P1094" s="278"/>
      <c r="Q1094" s="278"/>
      <c r="R1094" s="278">
        <f>R1093+R1092+R1091+R1090+R1089+R1088+R1087</f>
        <v>0</v>
      </c>
      <c r="S1094" s="278">
        <f t="shared" si="99"/>
        <v>14</v>
      </c>
      <c r="T1094" s="278"/>
    </row>
    <row r="1095" spans="1:20" x14ac:dyDescent="0.35">
      <c r="A1095" s="32"/>
      <c r="B1095" s="277" t="s">
        <v>78</v>
      </c>
      <c r="C1095" s="278">
        <f>((C1086*7)-C1094)*C1085</f>
        <v>17248</v>
      </c>
      <c r="D1095" s="278">
        <f>((D1086*7)-D1094)*D1085</f>
        <v>1288</v>
      </c>
      <c r="E1095" s="278">
        <f>((E1086*7)-E1094)*E1085</f>
        <v>2194.5</v>
      </c>
      <c r="F1095" s="278">
        <f>C1095+D1095+E1095</f>
        <v>20730.5</v>
      </c>
      <c r="G1095" s="278">
        <f>((G1086*7)-G1094)*G1085</f>
        <v>3720</v>
      </c>
      <c r="H1095" s="285">
        <f>((H1086*7)-H1094)*H1085</f>
        <v>2688</v>
      </c>
      <c r="I1095" s="285">
        <f>((I1086*7)-I1094)*I1085</f>
        <v>1155</v>
      </c>
      <c r="J1095" s="278">
        <f>((J1086*7)-J1094)*J1085</f>
        <v>15360</v>
      </c>
      <c r="K1095" s="285">
        <f>SUM(G1095:J1095)</f>
        <v>22923</v>
      </c>
      <c r="L1095" s="285">
        <v>37</v>
      </c>
      <c r="M1095" s="285">
        <v>0</v>
      </c>
      <c r="N1095" s="285">
        <v>30</v>
      </c>
      <c r="O1095" s="285">
        <v>39</v>
      </c>
      <c r="P1095" s="285"/>
      <c r="Q1095" s="285"/>
      <c r="R1095" s="285">
        <v>2897</v>
      </c>
      <c r="S1095" s="286">
        <f>K1095+F1095+M1095+L1095+N1095+R1095+O1095</f>
        <v>46656.5</v>
      </c>
      <c r="T1095" s="286"/>
    </row>
    <row r="1097" spans="1:20" x14ac:dyDescent="0.35">
      <c r="A1097" s="32" t="s">
        <v>1052</v>
      </c>
      <c r="B1097" s="32"/>
      <c r="C1097" s="32"/>
      <c r="D1097" s="32"/>
      <c r="F1097" s="32"/>
      <c r="G1097" s="32"/>
      <c r="H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21"/>
    </row>
    <row r="1098" spans="1:20" x14ac:dyDescent="0.35">
      <c r="A1098" s="32"/>
      <c r="B1098" s="266" t="s">
        <v>68</v>
      </c>
      <c r="C1098" s="267">
        <f>C1100*C1101*7</f>
        <v>17248</v>
      </c>
      <c r="D1098" s="268">
        <f>D1100*D1101*7</f>
        <v>1288</v>
      </c>
      <c r="E1098" s="268">
        <f>E1100*E1101*7</f>
        <v>2194.5</v>
      </c>
      <c r="F1098" s="268">
        <f>C1098+D1098</f>
        <v>18536</v>
      </c>
      <c r="G1098" s="269">
        <f>G1100*G1101*7</f>
        <v>3990</v>
      </c>
      <c r="H1098" s="270">
        <f>H1100*H1101*7</f>
        <v>2688</v>
      </c>
      <c r="I1098" s="270">
        <f>I1100*I1101*7</f>
        <v>1155</v>
      </c>
      <c r="J1098" s="270">
        <f>J1100*J1101*7</f>
        <v>15960</v>
      </c>
      <c r="K1098" s="270">
        <f>G1098+H1098+J1098</f>
        <v>22638</v>
      </c>
      <c r="L1098" s="270"/>
      <c r="M1098" s="270"/>
      <c r="N1098" s="270"/>
      <c r="O1098" s="270"/>
      <c r="P1098" s="270"/>
      <c r="Q1098" s="270"/>
      <c r="R1098" s="270"/>
      <c r="S1098" s="270">
        <f>K1098+F1098</f>
        <v>41174</v>
      </c>
      <c r="T1098" s="270"/>
    </row>
    <row r="1099" spans="1:20" x14ac:dyDescent="0.35">
      <c r="A1099" s="32"/>
      <c r="B1099" s="271" t="s">
        <v>69</v>
      </c>
      <c r="C1099" s="272" t="s">
        <v>14</v>
      </c>
      <c r="D1099" s="272" t="s">
        <v>6</v>
      </c>
      <c r="E1099" s="272" t="s">
        <v>110</v>
      </c>
      <c r="F1099" s="273" t="s">
        <v>8</v>
      </c>
      <c r="G1099" s="274" t="s">
        <v>3</v>
      </c>
      <c r="H1099" s="274" t="s">
        <v>2</v>
      </c>
      <c r="I1099" s="274" t="s">
        <v>100</v>
      </c>
      <c r="J1099" s="274" t="s">
        <v>4</v>
      </c>
      <c r="K1099" s="275" t="s">
        <v>5</v>
      </c>
      <c r="L1099" s="276" t="s">
        <v>115</v>
      </c>
      <c r="M1099" s="276" t="s">
        <v>113</v>
      </c>
      <c r="N1099" s="276" t="s">
        <v>116</v>
      </c>
      <c r="O1099" s="276" t="s">
        <v>124</v>
      </c>
      <c r="P1099" s="276"/>
      <c r="Q1099" s="276"/>
      <c r="R1099" s="276" t="s">
        <v>125</v>
      </c>
      <c r="S1099" s="273"/>
      <c r="T1099" s="273"/>
    </row>
    <row r="1100" spans="1:20" ht="15.5" x14ac:dyDescent="0.35">
      <c r="A1100" s="32"/>
      <c r="B1100" s="277" t="s">
        <v>111</v>
      </c>
      <c r="C1100" s="278">
        <f>60+36+16</f>
        <v>112</v>
      </c>
      <c r="D1100" s="279">
        <v>46</v>
      </c>
      <c r="E1100" s="279">
        <v>33</v>
      </c>
      <c r="F1100" s="278">
        <f>C1100+D1100+E1100</f>
        <v>191</v>
      </c>
      <c r="G1100" s="280">
        <v>30</v>
      </c>
      <c r="H1100" s="280">
        <v>48</v>
      </c>
      <c r="I1100" s="280">
        <v>15</v>
      </c>
      <c r="J1100" s="280">
        <v>120</v>
      </c>
      <c r="K1100" s="278">
        <f>G1100+H1100+J1100</f>
        <v>198</v>
      </c>
      <c r="L1100" s="278"/>
      <c r="M1100" s="278"/>
      <c r="N1100" s="278"/>
      <c r="O1100" s="278"/>
      <c r="P1100" s="278"/>
      <c r="Q1100" s="278"/>
      <c r="R1100" s="278"/>
      <c r="S1100" s="280"/>
      <c r="T1100" s="280"/>
    </row>
    <row r="1101" spans="1:20" ht="15.5" x14ac:dyDescent="0.35">
      <c r="A1101" s="32"/>
      <c r="B1101" s="277" t="s">
        <v>70</v>
      </c>
      <c r="C1101" s="278">
        <v>22</v>
      </c>
      <c r="D1101" s="279">
        <v>4</v>
      </c>
      <c r="E1101" s="279">
        <v>9.5</v>
      </c>
      <c r="F1101" s="278">
        <f>C1101+D1101+E1101</f>
        <v>35.5</v>
      </c>
      <c r="G1101" s="280">
        <v>19</v>
      </c>
      <c r="H1101" s="280">
        <v>8</v>
      </c>
      <c r="I1101" s="280">
        <v>11</v>
      </c>
      <c r="J1101" s="280">
        <v>19</v>
      </c>
      <c r="K1101" s="278">
        <f>G1101+H1101+J1101</f>
        <v>46</v>
      </c>
      <c r="L1101" s="278"/>
      <c r="M1101" s="278"/>
      <c r="N1101" s="278"/>
      <c r="O1101" s="278"/>
      <c r="P1101" s="278"/>
      <c r="Q1101" s="278"/>
      <c r="R1101" s="278"/>
      <c r="S1101" s="278">
        <f>K1101+F1101</f>
        <v>81.5</v>
      </c>
      <c r="T1101" s="278"/>
    </row>
    <row r="1102" spans="1:20" ht="15.5" x14ac:dyDescent="0.35">
      <c r="A1102" s="32"/>
      <c r="B1102" s="281" t="s">
        <v>71</v>
      </c>
      <c r="C1102" s="282"/>
      <c r="D1102" s="280"/>
      <c r="E1102" s="280">
        <v>0</v>
      </c>
      <c r="F1102" s="278">
        <v>0</v>
      </c>
      <c r="G1102" s="280">
        <v>0</v>
      </c>
      <c r="H1102" s="280">
        <v>0</v>
      </c>
      <c r="I1102" s="280">
        <v>0</v>
      </c>
      <c r="J1102" s="280">
        <v>0</v>
      </c>
      <c r="K1102" s="278">
        <v>0</v>
      </c>
      <c r="L1102" s="278"/>
      <c r="M1102" s="278"/>
      <c r="N1102" s="278"/>
      <c r="O1102" s="278"/>
      <c r="P1102" s="278"/>
      <c r="Q1102" s="278"/>
      <c r="R1102" s="278">
        <v>19</v>
      </c>
      <c r="S1102" s="278">
        <f>R1102+++N1102+M1102+L1102+K1102+J1102+I1102+H1102+G1102+F1102+E1102+D1102+C1102</f>
        <v>19</v>
      </c>
      <c r="T1102" s="278"/>
    </row>
    <row r="1103" spans="1:20" ht="15.5" x14ac:dyDescent="0.35">
      <c r="A1103" s="32"/>
      <c r="B1103" s="281" t="s">
        <v>72</v>
      </c>
      <c r="C1103" s="282">
        <v>0</v>
      </c>
      <c r="D1103" s="280">
        <v>0</v>
      </c>
      <c r="E1103" s="280">
        <v>0</v>
      </c>
      <c r="F1103" s="278">
        <v>0</v>
      </c>
      <c r="G1103" s="280">
        <v>6</v>
      </c>
      <c r="H1103" s="280">
        <v>0</v>
      </c>
      <c r="I1103" s="280">
        <v>0</v>
      </c>
      <c r="J1103" s="280">
        <v>8</v>
      </c>
      <c r="K1103" s="278">
        <v>0</v>
      </c>
      <c r="L1103" s="278"/>
      <c r="M1103" s="278"/>
      <c r="N1103" s="278"/>
      <c r="O1103" s="278"/>
      <c r="P1103" s="278"/>
      <c r="Q1103" s="278"/>
      <c r="R1103" s="278">
        <v>0</v>
      </c>
      <c r="S1103" s="278">
        <f t="shared" ref="S1103:S1109" si="100">R1103+O1103+N1103+M1103+L1103+K1103+J1103+I1103+H1103+G1103+F1103+E1103+D1103+C1103</f>
        <v>14</v>
      </c>
      <c r="T1103" s="278"/>
    </row>
    <row r="1104" spans="1:20" x14ac:dyDescent="0.35">
      <c r="A1104" s="32"/>
      <c r="B1104" s="283" t="s">
        <v>73</v>
      </c>
      <c r="C1104" s="280">
        <v>0</v>
      </c>
      <c r="D1104" s="280">
        <v>0</v>
      </c>
      <c r="E1104" s="280"/>
      <c r="F1104" s="278">
        <v>0</v>
      </c>
      <c r="G1104" s="280">
        <v>5</v>
      </c>
      <c r="H1104" s="280">
        <v>0</v>
      </c>
      <c r="I1104" s="280">
        <v>0</v>
      </c>
      <c r="J1104" s="280">
        <v>0</v>
      </c>
      <c r="K1104" s="278">
        <v>0</v>
      </c>
      <c r="L1104" s="278"/>
      <c r="M1104" s="278"/>
      <c r="N1104" s="278"/>
      <c r="O1104" s="278"/>
      <c r="P1104" s="278"/>
      <c r="Q1104" s="278"/>
      <c r="R1104" s="278"/>
      <c r="S1104" s="278">
        <f t="shared" si="100"/>
        <v>5</v>
      </c>
      <c r="T1104" s="278"/>
    </row>
    <row r="1105" spans="1:20" x14ac:dyDescent="0.35">
      <c r="A1105" s="32"/>
      <c r="B1105" s="283" t="s">
        <v>74</v>
      </c>
      <c r="C1105" s="280">
        <v>0</v>
      </c>
      <c r="D1105" s="280">
        <v>0</v>
      </c>
      <c r="E1105" s="280">
        <v>0</v>
      </c>
      <c r="F1105" s="280">
        <v>0</v>
      </c>
      <c r="G1105" s="280">
        <v>0</v>
      </c>
      <c r="H1105" s="280">
        <v>0</v>
      </c>
      <c r="I1105" s="280">
        <v>0</v>
      </c>
      <c r="J1105" s="280">
        <v>0</v>
      </c>
      <c r="K1105" s="278">
        <v>0</v>
      </c>
      <c r="L1105" s="278"/>
      <c r="M1105" s="278"/>
      <c r="N1105" s="278"/>
      <c r="O1105" s="278"/>
      <c r="P1105" s="278"/>
      <c r="Q1105" s="278"/>
      <c r="R1105" s="278"/>
      <c r="S1105" s="278">
        <f t="shared" si="100"/>
        <v>0</v>
      </c>
      <c r="T1105" s="278"/>
    </row>
    <row r="1106" spans="1:20" x14ac:dyDescent="0.35">
      <c r="A1106" s="32"/>
      <c r="B1106" s="283" t="s">
        <v>75</v>
      </c>
      <c r="C1106" s="280">
        <v>0</v>
      </c>
      <c r="D1106" s="280">
        <v>0</v>
      </c>
      <c r="E1106" s="280">
        <v>0</v>
      </c>
      <c r="F1106" s="278">
        <v>0</v>
      </c>
      <c r="G1106" s="280">
        <v>0</v>
      </c>
      <c r="H1106" s="280">
        <v>0</v>
      </c>
      <c r="I1106" s="280">
        <v>0</v>
      </c>
      <c r="J1106" s="280">
        <v>0</v>
      </c>
      <c r="K1106" s="278">
        <v>0</v>
      </c>
      <c r="L1106" s="278"/>
      <c r="M1106" s="278"/>
      <c r="N1106" s="278"/>
      <c r="O1106" s="278"/>
      <c r="P1106" s="278"/>
      <c r="Q1106" s="278"/>
      <c r="R1106" s="278">
        <v>0</v>
      </c>
      <c r="S1106" s="278">
        <f t="shared" si="100"/>
        <v>0</v>
      </c>
      <c r="T1106" s="278"/>
    </row>
    <row r="1107" spans="1:20" x14ac:dyDescent="0.35">
      <c r="A1107" s="32"/>
      <c r="B1107" s="283" t="s">
        <v>79</v>
      </c>
      <c r="C1107" s="280">
        <v>0</v>
      </c>
      <c r="D1107" s="280">
        <v>0</v>
      </c>
      <c r="E1107" s="280">
        <v>0</v>
      </c>
      <c r="F1107" s="278">
        <v>0</v>
      </c>
      <c r="G1107" s="280">
        <v>0</v>
      </c>
      <c r="H1107" s="280">
        <v>0</v>
      </c>
      <c r="I1107" s="280">
        <v>0</v>
      </c>
      <c r="J1107" s="280">
        <v>0</v>
      </c>
      <c r="K1107" s="280">
        <v>0</v>
      </c>
      <c r="L1107" s="278"/>
      <c r="M1107" s="278"/>
      <c r="N1107" s="278"/>
      <c r="O1107" s="278"/>
      <c r="P1107" s="278"/>
      <c r="Q1107" s="278"/>
      <c r="R1107" s="278"/>
      <c r="S1107" s="278">
        <f t="shared" si="100"/>
        <v>0</v>
      </c>
      <c r="T1107" s="278"/>
    </row>
    <row r="1108" spans="1:20" x14ac:dyDescent="0.35">
      <c r="A1108" s="32"/>
      <c r="B1108" s="283" t="s">
        <v>76</v>
      </c>
      <c r="C1108" s="280">
        <v>0</v>
      </c>
      <c r="D1108" s="284"/>
      <c r="E1108" s="284"/>
      <c r="F1108" s="278">
        <f>C1108+D1108+E1108</f>
        <v>0</v>
      </c>
      <c r="G1108" s="280">
        <v>0</v>
      </c>
      <c r="H1108" s="280">
        <v>0</v>
      </c>
      <c r="I1108" s="280">
        <v>0</v>
      </c>
      <c r="J1108" s="280">
        <v>0</v>
      </c>
      <c r="K1108" s="278">
        <f>G1108+H1108+J1108</f>
        <v>0</v>
      </c>
      <c r="L1108" s="278"/>
      <c r="M1108" s="278"/>
      <c r="N1108" s="278"/>
      <c r="O1108" s="278"/>
      <c r="P1108" s="278"/>
      <c r="Q1108" s="278"/>
      <c r="R1108" s="278">
        <v>0</v>
      </c>
      <c r="S1108" s="278">
        <f t="shared" si="100"/>
        <v>0</v>
      </c>
      <c r="T1108" s="278"/>
    </row>
    <row r="1109" spans="1:20" x14ac:dyDescent="0.35">
      <c r="A1109" s="32"/>
      <c r="B1109" s="283" t="s">
        <v>77</v>
      </c>
      <c r="C1109" s="278">
        <f>SUM(C1102:C1108)</f>
        <v>0</v>
      </c>
      <c r="D1109" s="278">
        <f>D1108+D1107+D1106+D1105+D1104+D1103+D1102</f>
        <v>0</v>
      </c>
      <c r="E1109" s="278">
        <f>E1108+E1107+E1106+E1105+E1104+E1103+E1102</f>
        <v>0</v>
      </c>
      <c r="F1109" s="278">
        <v>0</v>
      </c>
      <c r="G1109" s="278">
        <f>G1108+G1107+G1106+G1105+G1104+G1103+G1102</f>
        <v>11</v>
      </c>
      <c r="H1109" s="280">
        <f>H1108+H1107+H1106+H1105+H1104+H1103+H1102</f>
        <v>0</v>
      </c>
      <c r="I1109" s="278">
        <f>I1108+I1107+I1106+I1105+I1104+I1103+I1102</f>
        <v>0</v>
      </c>
      <c r="J1109" s="280">
        <f>J1108+J1107+J1106+J1105+J1104+J1103+J1102</f>
        <v>8</v>
      </c>
      <c r="K1109" s="278">
        <v>0</v>
      </c>
      <c r="L1109" s="278"/>
      <c r="M1109" s="278"/>
      <c r="N1109" s="278"/>
      <c r="O1109" s="278"/>
      <c r="P1109" s="278"/>
      <c r="Q1109" s="278"/>
      <c r="R1109" s="278">
        <f>R1108+R1107+R1106+R1105+R1104+R1103+R1102</f>
        <v>19</v>
      </c>
      <c r="S1109" s="278">
        <f t="shared" si="100"/>
        <v>38</v>
      </c>
      <c r="T1109" s="278"/>
    </row>
    <row r="1110" spans="1:20" x14ac:dyDescent="0.35">
      <c r="A1110" s="32"/>
      <c r="B1110" s="277" t="s">
        <v>78</v>
      </c>
      <c r="C1110" s="278">
        <f>((C1101*7)-C1109)*C1100</f>
        <v>17248</v>
      </c>
      <c r="D1110" s="278">
        <f>((D1101*7)-D1109)*D1100</f>
        <v>1288</v>
      </c>
      <c r="E1110" s="278">
        <f>((E1101*7)-E1109)*E1100</f>
        <v>2194.5</v>
      </c>
      <c r="F1110" s="278">
        <f>C1110+D1110+E1110</f>
        <v>20730.5</v>
      </c>
      <c r="G1110" s="278">
        <f>((G1101*7)-G1109)*G1100</f>
        <v>3660</v>
      </c>
      <c r="H1110" s="285">
        <f>((H1101*7)-H1109)*H1100</f>
        <v>2688</v>
      </c>
      <c r="I1110" s="285">
        <f>((I1101*7)-I1109)*I1100</f>
        <v>1155</v>
      </c>
      <c r="J1110" s="278">
        <f>((J1101*7)-J1109)*J1100</f>
        <v>15000</v>
      </c>
      <c r="K1110" s="285">
        <f>SUM(G1110:J1110)</f>
        <v>22503</v>
      </c>
      <c r="L1110" s="285">
        <v>37</v>
      </c>
      <c r="M1110" s="285">
        <v>0</v>
      </c>
      <c r="N1110" s="285">
        <v>30</v>
      </c>
      <c r="O1110" s="285">
        <v>39</v>
      </c>
      <c r="P1110" s="285"/>
      <c r="Q1110" s="285"/>
      <c r="R1110" s="285">
        <v>2897</v>
      </c>
      <c r="S1110" s="286">
        <f>K1110+F1110+M1110+L1110+N1110+R1110+O1110</f>
        <v>46236.5</v>
      </c>
      <c r="T1110" s="286"/>
    </row>
    <row r="1112" spans="1:20" x14ac:dyDescent="0.35">
      <c r="A1112" s="32" t="s">
        <v>1058</v>
      </c>
      <c r="B1112" s="32"/>
      <c r="C1112" s="32"/>
      <c r="D1112" s="32"/>
      <c r="F1112" s="32"/>
      <c r="G1112" s="32"/>
      <c r="H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21"/>
    </row>
    <row r="1113" spans="1:20" x14ac:dyDescent="0.35">
      <c r="A1113" s="32"/>
      <c r="B1113" s="266" t="s">
        <v>68</v>
      </c>
      <c r="C1113" s="267">
        <f>C1115*C1116*7</f>
        <v>17248</v>
      </c>
      <c r="D1113" s="268">
        <f>D1115*D1116*7</f>
        <v>1288</v>
      </c>
      <c r="E1113" s="268">
        <f>E1115*E1116*7</f>
        <v>2194.5</v>
      </c>
      <c r="F1113" s="268">
        <f>C1113+D1113</f>
        <v>18536</v>
      </c>
      <c r="G1113" s="269">
        <f>G1115*G1116*7</f>
        <v>3990</v>
      </c>
      <c r="H1113" s="270">
        <f>H1115*H1116*7</f>
        <v>2688</v>
      </c>
      <c r="I1113" s="270">
        <f>I1115*I1116*7</f>
        <v>1155</v>
      </c>
      <c r="J1113" s="270">
        <f>J1115*J1116*7</f>
        <v>15960</v>
      </c>
      <c r="K1113" s="270">
        <f>G1113+H1113+J1113</f>
        <v>22638</v>
      </c>
      <c r="L1113" s="270"/>
      <c r="M1113" s="270"/>
      <c r="N1113" s="270"/>
      <c r="O1113" s="270"/>
      <c r="P1113" s="270"/>
      <c r="Q1113" s="270"/>
      <c r="R1113" s="270"/>
      <c r="S1113" s="270">
        <f>K1113+F1113</f>
        <v>41174</v>
      </c>
      <c r="T1113" s="270"/>
    </row>
    <row r="1114" spans="1:20" x14ac:dyDescent="0.35">
      <c r="A1114" s="32"/>
      <c r="B1114" s="271" t="s">
        <v>69</v>
      </c>
      <c r="C1114" s="272" t="s">
        <v>14</v>
      </c>
      <c r="D1114" s="272" t="s">
        <v>6</v>
      </c>
      <c r="E1114" s="272" t="s">
        <v>110</v>
      </c>
      <c r="F1114" s="273" t="s">
        <v>8</v>
      </c>
      <c r="G1114" s="274" t="s">
        <v>3</v>
      </c>
      <c r="H1114" s="274" t="s">
        <v>2</v>
      </c>
      <c r="I1114" s="274" t="s">
        <v>100</v>
      </c>
      <c r="J1114" s="274" t="s">
        <v>4</v>
      </c>
      <c r="K1114" s="275" t="s">
        <v>5</v>
      </c>
      <c r="L1114" s="276" t="s">
        <v>115</v>
      </c>
      <c r="M1114" s="276" t="s">
        <v>113</v>
      </c>
      <c r="N1114" s="276" t="s">
        <v>116</v>
      </c>
      <c r="O1114" s="276" t="s">
        <v>124</v>
      </c>
      <c r="P1114" s="276"/>
      <c r="Q1114" s="276"/>
      <c r="R1114" s="276" t="s">
        <v>125</v>
      </c>
      <c r="S1114" s="273"/>
      <c r="T1114" s="273"/>
    </row>
    <row r="1115" spans="1:20" ht="15.5" x14ac:dyDescent="0.35">
      <c r="A1115" s="32"/>
      <c r="B1115" s="277" t="s">
        <v>111</v>
      </c>
      <c r="C1115" s="278">
        <f>60+36+16</f>
        <v>112</v>
      </c>
      <c r="D1115" s="279">
        <v>46</v>
      </c>
      <c r="E1115" s="279">
        <v>33</v>
      </c>
      <c r="F1115" s="278">
        <f>C1115+D1115+E1115</f>
        <v>191</v>
      </c>
      <c r="G1115" s="280">
        <v>30</v>
      </c>
      <c r="H1115" s="280">
        <v>48</v>
      </c>
      <c r="I1115" s="280">
        <v>15</v>
      </c>
      <c r="J1115" s="280">
        <v>120</v>
      </c>
      <c r="K1115" s="278">
        <f>G1115+H1115+J1115</f>
        <v>198</v>
      </c>
      <c r="L1115" s="278"/>
      <c r="M1115" s="278"/>
      <c r="N1115" s="278"/>
      <c r="O1115" s="278"/>
      <c r="P1115" s="278"/>
      <c r="Q1115" s="278"/>
      <c r="R1115" s="278"/>
      <c r="S1115" s="280"/>
      <c r="T1115" s="280"/>
    </row>
    <row r="1116" spans="1:20" ht="15.5" x14ac:dyDescent="0.35">
      <c r="A1116" s="32"/>
      <c r="B1116" s="277" t="s">
        <v>70</v>
      </c>
      <c r="C1116" s="278">
        <v>22</v>
      </c>
      <c r="D1116" s="279">
        <v>4</v>
      </c>
      <c r="E1116" s="279">
        <v>9.5</v>
      </c>
      <c r="F1116" s="278">
        <f>C1116+D1116+E1116</f>
        <v>35.5</v>
      </c>
      <c r="G1116" s="280">
        <v>19</v>
      </c>
      <c r="H1116" s="280">
        <v>8</v>
      </c>
      <c r="I1116" s="280">
        <v>11</v>
      </c>
      <c r="J1116" s="280">
        <v>19</v>
      </c>
      <c r="K1116" s="278">
        <f>G1116+H1116+J1116</f>
        <v>46</v>
      </c>
      <c r="L1116" s="278"/>
      <c r="M1116" s="278"/>
      <c r="N1116" s="278"/>
      <c r="O1116" s="278"/>
      <c r="P1116" s="278"/>
      <c r="Q1116" s="278"/>
      <c r="R1116" s="278"/>
      <c r="S1116" s="278">
        <f>K1116+F1116</f>
        <v>81.5</v>
      </c>
      <c r="T1116" s="278"/>
    </row>
    <row r="1117" spans="1:20" ht="15.5" x14ac:dyDescent="0.35">
      <c r="A1117" s="32"/>
      <c r="B1117" s="281" t="s">
        <v>71</v>
      </c>
      <c r="C1117" s="282"/>
      <c r="D1117" s="280"/>
      <c r="E1117" s="280">
        <v>0</v>
      </c>
      <c r="F1117" s="278">
        <v>0</v>
      </c>
      <c r="G1117" s="280">
        <v>4</v>
      </c>
      <c r="H1117" s="280">
        <v>0</v>
      </c>
      <c r="I1117" s="280">
        <v>0</v>
      </c>
      <c r="J1117" s="280">
        <v>4</v>
      </c>
      <c r="K1117" s="278">
        <v>0</v>
      </c>
      <c r="L1117" s="278"/>
      <c r="M1117" s="278"/>
      <c r="N1117" s="278"/>
      <c r="O1117" s="278"/>
      <c r="P1117" s="278"/>
      <c r="Q1117" s="278"/>
      <c r="R1117" s="278">
        <v>0</v>
      </c>
      <c r="S1117" s="278">
        <f>R1117+++N1117+M1117+L1117+K1117+J1117+I1117+H1117+G1117+F1117+E1117+D1117+C1117</f>
        <v>8</v>
      </c>
      <c r="T1117" s="278"/>
    </row>
    <row r="1118" spans="1:20" ht="15.5" x14ac:dyDescent="0.35">
      <c r="A1118" s="32"/>
      <c r="B1118" s="281" t="s">
        <v>72</v>
      </c>
      <c r="C1118" s="282">
        <v>0</v>
      </c>
      <c r="D1118" s="280">
        <v>0</v>
      </c>
      <c r="E1118" s="280">
        <v>0</v>
      </c>
      <c r="F1118" s="278">
        <v>0</v>
      </c>
      <c r="G1118" s="280">
        <v>0</v>
      </c>
      <c r="H1118" s="280">
        <v>0</v>
      </c>
      <c r="I1118" s="280">
        <v>0</v>
      </c>
      <c r="J1118" s="280">
        <v>0</v>
      </c>
      <c r="K1118" s="278">
        <v>0</v>
      </c>
      <c r="L1118" s="278"/>
      <c r="M1118" s="278"/>
      <c r="N1118" s="278"/>
      <c r="O1118" s="278"/>
      <c r="P1118" s="278"/>
      <c r="Q1118" s="278"/>
      <c r="R1118" s="278">
        <v>0</v>
      </c>
      <c r="S1118" s="278">
        <f t="shared" ref="S1118:S1124" si="101">R1118+O1118+N1118+M1118+L1118+K1118+J1118+I1118+H1118+G1118+F1118+E1118+D1118+C1118</f>
        <v>0</v>
      </c>
      <c r="T1118" s="278"/>
    </row>
    <row r="1119" spans="1:20" x14ac:dyDescent="0.35">
      <c r="A1119" s="32"/>
      <c r="B1119" s="283" t="s">
        <v>73</v>
      </c>
      <c r="C1119" s="280">
        <v>0</v>
      </c>
      <c r="D1119" s="280">
        <v>0</v>
      </c>
      <c r="E1119" s="280"/>
      <c r="F1119" s="278">
        <v>0</v>
      </c>
      <c r="G1119" s="280">
        <v>0</v>
      </c>
      <c r="H1119" s="280">
        <v>0</v>
      </c>
      <c r="I1119" s="280">
        <v>0</v>
      </c>
      <c r="J1119" s="280">
        <v>0</v>
      </c>
      <c r="K1119" s="278">
        <v>0</v>
      </c>
      <c r="L1119" s="278"/>
      <c r="M1119" s="278"/>
      <c r="N1119" s="278"/>
      <c r="O1119" s="278"/>
      <c r="P1119" s="278"/>
      <c r="Q1119" s="278"/>
      <c r="R1119" s="278">
        <v>17</v>
      </c>
      <c r="S1119" s="278">
        <f t="shared" si="101"/>
        <v>17</v>
      </c>
      <c r="T1119" s="278"/>
    </row>
    <row r="1120" spans="1:20" x14ac:dyDescent="0.35">
      <c r="A1120" s="32"/>
      <c r="B1120" s="283" t="s">
        <v>74</v>
      </c>
      <c r="C1120" s="280">
        <v>0</v>
      </c>
      <c r="D1120" s="280">
        <v>0</v>
      </c>
      <c r="E1120" s="280">
        <v>0</v>
      </c>
      <c r="F1120" s="280">
        <v>0</v>
      </c>
      <c r="G1120" s="280">
        <v>0</v>
      </c>
      <c r="H1120" s="280">
        <v>0</v>
      </c>
      <c r="I1120" s="280">
        <v>0</v>
      </c>
      <c r="J1120" s="280">
        <v>0</v>
      </c>
      <c r="K1120" s="278">
        <v>0</v>
      </c>
      <c r="L1120" s="278"/>
      <c r="M1120" s="278"/>
      <c r="N1120" s="278"/>
      <c r="O1120" s="278"/>
      <c r="P1120" s="278"/>
      <c r="Q1120" s="278"/>
      <c r="R1120" s="278"/>
      <c r="S1120" s="278">
        <f t="shared" si="101"/>
        <v>0</v>
      </c>
      <c r="T1120" s="278"/>
    </row>
    <row r="1121" spans="1:20" x14ac:dyDescent="0.35">
      <c r="A1121" s="32"/>
      <c r="B1121" s="283" t="s">
        <v>75</v>
      </c>
      <c r="C1121" s="280">
        <v>0</v>
      </c>
      <c r="D1121" s="280">
        <v>0</v>
      </c>
      <c r="E1121" s="280">
        <v>0</v>
      </c>
      <c r="F1121" s="278">
        <v>0</v>
      </c>
      <c r="G1121" s="280">
        <v>0</v>
      </c>
      <c r="H1121" s="280">
        <v>0</v>
      </c>
      <c r="I1121" s="280">
        <v>0</v>
      </c>
      <c r="J1121" s="280">
        <v>12</v>
      </c>
      <c r="K1121" s="278">
        <v>0</v>
      </c>
      <c r="L1121" s="278"/>
      <c r="M1121" s="278"/>
      <c r="N1121" s="278"/>
      <c r="O1121" s="278"/>
      <c r="P1121" s="278"/>
      <c r="Q1121" s="278"/>
      <c r="R1121" s="278">
        <v>0</v>
      </c>
      <c r="S1121" s="278">
        <f t="shared" si="101"/>
        <v>12</v>
      </c>
      <c r="T1121" s="278"/>
    </row>
    <row r="1122" spans="1:20" x14ac:dyDescent="0.35">
      <c r="A1122" s="32"/>
      <c r="B1122" s="283" t="s">
        <v>79</v>
      </c>
      <c r="C1122" s="280">
        <v>0</v>
      </c>
      <c r="D1122" s="280">
        <v>0</v>
      </c>
      <c r="E1122" s="280">
        <v>0</v>
      </c>
      <c r="F1122" s="278">
        <v>0</v>
      </c>
      <c r="G1122" s="280">
        <v>0</v>
      </c>
      <c r="H1122" s="280">
        <v>0</v>
      </c>
      <c r="I1122" s="280">
        <v>0</v>
      </c>
      <c r="J1122" s="280">
        <v>0</v>
      </c>
      <c r="K1122" s="280">
        <v>0</v>
      </c>
      <c r="L1122" s="278"/>
      <c r="M1122" s="278"/>
      <c r="N1122" s="278"/>
      <c r="O1122" s="278"/>
      <c r="P1122" s="278"/>
      <c r="Q1122" s="278"/>
      <c r="R1122" s="278"/>
      <c r="S1122" s="278">
        <f t="shared" si="101"/>
        <v>0</v>
      </c>
      <c r="T1122" s="278"/>
    </row>
    <row r="1123" spans="1:20" x14ac:dyDescent="0.35">
      <c r="A1123" s="32"/>
      <c r="B1123" s="283" t="s">
        <v>76</v>
      </c>
      <c r="C1123" s="280">
        <v>0</v>
      </c>
      <c r="D1123" s="284"/>
      <c r="E1123" s="284"/>
      <c r="F1123" s="278">
        <f>C1123+D1123+E1123</f>
        <v>0</v>
      </c>
      <c r="G1123" s="280">
        <v>0</v>
      </c>
      <c r="H1123" s="280">
        <v>0</v>
      </c>
      <c r="I1123" s="280">
        <v>0</v>
      </c>
      <c r="J1123" s="280">
        <v>0</v>
      </c>
      <c r="K1123" s="278">
        <f>G1123+H1123+J1123</f>
        <v>0</v>
      </c>
      <c r="L1123" s="278"/>
      <c r="M1123" s="278"/>
      <c r="N1123" s="278"/>
      <c r="O1123" s="278"/>
      <c r="P1123" s="278"/>
      <c r="Q1123" s="278"/>
      <c r="R1123" s="278">
        <v>0</v>
      </c>
      <c r="S1123" s="278">
        <f t="shared" si="101"/>
        <v>0</v>
      </c>
      <c r="T1123" s="278"/>
    </row>
    <row r="1124" spans="1:20" x14ac:dyDescent="0.35">
      <c r="A1124" s="32"/>
      <c r="B1124" s="283" t="s">
        <v>77</v>
      </c>
      <c r="C1124" s="278">
        <f>SUM(C1117:C1123)</f>
        <v>0</v>
      </c>
      <c r="D1124" s="278">
        <f>D1123+D1122+D1121+D1120+D1119+D1118+D1117</f>
        <v>0</v>
      </c>
      <c r="E1124" s="278">
        <f>E1123+E1122+E1121+E1120+E1119+E1118+E1117</f>
        <v>0</v>
      </c>
      <c r="F1124" s="278">
        <v>0</v>
      </c>
      <c r="G1124" s="278">
        <f>G1123+G1122+G1121+G1120+G1119+G1118+G1117</f>
        <v>4</v>
      </c>
      <c r="H1124" s="280">
        <f>H1123+H1122+H1121+H1120+H1119+H1118+H1117</f>
        <v>0</v>
      </c>
      <c r="I1124" s="278">
        <f>I1123+I1122+I1121+I1120+I1119+I1118+I1117</f>
        <v>0</v>
      </c>
      <c r="J1124" s="280">
        <f>J1123+J1122+J1121+J1120+J1119+J1118+J1117</f>
        <v>16</v>
      </c>
      <c r="K1124" s="278">
        <v>0</v>
      </c>
      <c r="L1124" s="278"/>
      <c r="M1124" s="278"/>
      <c r="N1124" s="278"/>
      <c r="O1124" s="278"/>
      <c r="P1124" s="278"/>
      <c r="Q1124" s="278"/>
      <c r="R1124" s="278">
        <f>R1123+R1122+R1121+R1120+R1119+R1118+R1117</f>
        <v>17</v>
      </c>
      <c r="S1124" s="278">
        <f t="shared" si="101"/>
        <v>37</v>
      </c>
      <c r="T1124" s="278"/>
    </row>
    <row r="1125" spans="1:20" x14ac:dyDescent="0.35">
      <c r="A1125" s="32"/>
      <c r="B1125" s="277" t="s">
        <v>78</v>
      </c>
      <c r="C1125" s="278">
        <f>((C1116*7)-C1124)*C1115</f>
        <v>17248</v>
      </c>
      <c r="D1125" s="278">
        <f>((D1116*7)-D1124)*D1115</f>
        <v>1288</v>
      </c>
      <c r="E1125" s="278">
        <f>((E1116*7)-E1124)*E1115</f>
        <v>2194.5</v>
      </c>
      <c r="F1125" s="278">
        <f>C1125+D1125+E1125</f>
        <v>20730.5</v>
      </c>
      <c r="G1125" s="278">
        <f>((G1116*7)-G1124)*G1115</f>
        <v>3870</v>
      </c>
      <c r="H1125" s="285">
        <f>((H1116*7)-H1124)*H1115</f>
        <v>2688</v>
      </c>
      <c r="I1125" s="285">
        <f>((I1116*7)-I1124)*I1115</f>
        <v>1155</v>
      </c>
      <c r="J1125" s="278">
        <f>((J1116*7)-J1124)*J1115</f>
        <v>14040</v>
      </c>
      <c r="K1125" s="285">
        <f>SUM(G1125:J1125)</f>
        <v>21753</v>
      </c>
      <c r="L1125" s="285">
        <v>37</v>
      </c>
      <c r="M1125" s="285">
        <v>0</v>
      </c>
      <c r="N1125" s="285">
        <v>30</v>
      </c>
      <c r="O1125" s="285">
        <v>39</v>
      </c>
      <c r="P1125" s="285"/>
      <c r="Q1125" s="285"/>
      <c r="R1125" s="285">
        <v>2897</v>
      </c>
      <c r="S1125" s="286">
        <f>K1125+F1125+M1125+L1125+N1125+R1125+O1125</f>
        <v>45486.5</v>
      </c>
      <c r="T1125" s="286"/>
    </row>
    <row r="1127" spans="1:20" x14ac:dyDescent="0.35">
      <c r="A1127" s="32" t="s">
        <v>1121</v>
      </c>
      <c r="B1127" s="32"/>
      <c r="C1127" s="32"/>
      <c r="D1127" s="32"/>
      <c r="F1127" s="32"/>
      <c r="G1127" s="32"/>
      <c r="H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21"/>
    </row>
    <row r="1128" spans="1:20" x14ac:dyDescent="0.35">
      <c r="A1128" s="32"/>
      <c r="B1128" s="266" t="s">
        <v>68</v>
      </c>
      <c r="C1128" s="267">
        <f>C1130*C1131*7</f>
        <v>17248</v>
      </c>
      <c r="D1128" s="268">
        <f>D1130*D1131*7</f>
        <v>1288</v>
      </c>
      <c r="E1128" s="268">
        <f>E1130*E1131*7</f>
        <v>2194.5</v>
      </c>
      <c r="F1128" s="268">
        <f>C1128+D1128</f>
        <v>18536</v>
      </c>
      <c r="G1128" s="269">
        <f>G1130*G1131*7</f>
        <v>3990</v>
      </c>
      <c r="H1128" s="270">
        <f>H1130*H1131*7</f>
        <v>2688</v>
      </c>
      <c r="I1128" s="270">
        <f>I1130*I1131*7</f>
        <v>1155</v>
      </c>
      <c r="J1128" s="270">
        <f>J1130*J1131*7</f>
        <v>15960</v>
      </c>
      <c r="K1128" s="270">
        <f>G1128+H1128+J1128</f>
        <v>22638</v>
      </c>
      <c r="L1128" s="270"/>
      <c r="M1128" s="270"/>
      <c r="N1128" s="270"/>
      <c r="O1128" s="270"/>
      <c r="P1128" s="270"/>
      <c r="Q1128" s="270"/>
      <c r="R1128" s="270"/>
      <c r="S1128" s="270">
        <f>K1128+F1128</f>
        <v>41174</v>
      </c>
      <c r="T1128" s="270"/>
    </row>
    <row r="1129" spans="1:20" x14ac:dyDescent="0.35">
      <c r="A1129" s="32"/>
      <c r="B1129" s="271" t="s">
        <v>69</v>
      </c>
      <c r="C1129" s="272" t="s">
        <v>14</v>
      </c>
      <c r="D1129" s="272" t="s">
        <v>6</v>
      </c>
      <c r="E1129" s="272" t="s">
        <v>110</v>
      </c>
      <c r="F1129" s="273" t="s">
        <v>8</v>
      </c>
      <c r="G1129" s="274" t="s">
        <v>3</v>
      </c>
      <c r="H1129" s="274" t="s">
        <v>2</v>
      </c>
      <c r="I1129" s="274" t="s">
        <v>100</v>
      </c>
      <c r="J1129" s="274" t="s">
        <v>4</v>
      </c>
      <c r="K1129" s="275" t="s">
        <v>5</v>
      </c>
      <c r="L1129" s="276" t="s">
        <v>115</v>
      </c>
      <c r="M1129" s="276" t="s">
        <v>113</v>
      </c>
      <c r="N1129" s="276" t="s">
        <v>116</v>
      </c>
      <c r="O1129" s="276" t="s">
        <v>124</v>
      </c>
      <c r="P1129" s="276"/>
      <c r="Q1129" s="276"/>
      <c r="R1129" s="276" t="s">
        <v>125</v>
      </c>
      <c r="S1129" s="273"/>
      <c r="T1129" s="273"/>
    </row>
    <row r="1130" spans="1:20" ht="15.5" x14ac:dyDescent="0.35">
      <c r="A1130" s="32"/>
      <c r="B1130" s="277" t="s">
        <v>111</v>
      </c>
      <c r="C1130" s="278">
        <f>60+36+16</f>
        <v>112</v>
      </c>
      <c r="D1130" s="279">
        <v>46</v>
      </c>
      <c r="E1130" s="279">
        <v>33</v>
      </c>
      <c r="F1130" s="278">
        <f>C1130+D1130+E1130</f>
        <v>191</v>
      </c>
      <c r="G1130" s="280">
        <v>30</v>
      </c>
      <c r="H1130" s="280">
        <v>48</v>
      </c>
      <c r="I1130" s="280">
        <v>15</v>
      </c>
      <c r="J1130" s="280">
        <v>120</v>
      </c>
      <c r="K1130" s="278">
        <f>G1130+H1130+J1130</f>
        <v>198</v>
      </c>
      <c r="L1130" s="278"/>
      <c r="M1130" s="278"/>
      <c r="N1130" s="278"/>
      <c r="O1130" s="278"/>
      <c r="P1130" s="278"/>
      <c r="Q1130" s="278"/>
      <c r="R1130" s="278"/>
      <c r="S1130" s="280"/>
      <c r="T1130" s="280"/>
    </row>
    <row r="1131" spans="1:20" ht="15.5" x14ac:dyDescent="0.35">
      <c r="A1131" s="32"/>
      <c r="B1131" s="277" t="s">
        <v>70</v>
      </c>
      <c r="C1131" s="278">
        <v>22</v>
      </c>
      <c r="D1131" s="279">
        <v>4</v>
      </c>
      <c r="E1131" s="279">
        <v>9.5</v>
      </c>
      <c r="F1131" s="278">
        <f>C1131+D1131+E1131</f>
        <v>35.5</v>
      </c>
      <c r="G1131" s="280">
        <v>19</v>
      </c>
      <c r="H1131" s="280">
        <v>8</v>
      </c>
      <c r="I1131" s="280">
        <v>11</v>
      </c>
      <c r="J1131" s="280">
        <v>19</v>
      </c>
      <c r="K1131" s="278">
        <f>G1131+H1131+J1131</f>
        <v>46</v>
      </c>
      <c r="L1131" s="278"/>
      <c r="M1131" s="278"/>
      <c r="N1131" s="278"/>
      <c r="O1131" s="278"/>
      <c r="P1131" s="278"/>
      <c r="Q1131" s="278"/>
      <c r="R1131" s="278"/>
      <c r="S1131" s="278">
        <f>K1131+F1131</f>
        <v>81.5</v>
      </c>
      <c r="T1131" s="278"/>
    </row>
    <row r="1132" spans="1:20" ht="15.5" x14ac:dyDescent="0.35">
      <c r="A1132" s="32"/>
      <c r="B1132" s="281" t="s">
        <v>71</v>
      </c>
      <c r="C1132" s="282"/>
      <c r="D1132" s="280"/>
      <c r="E1132" s="280">
        <v>0</v>
      </c>
      <c r="F1132" s="278">
        <v>0</v>
      </c>
      <c r="G1132" s="280">
        <v>0</v>
      </c>
      <c r="H1132" s="280">
        <v>0</v>
      </c>
      <c r="I1132" s="280">
        <v>0</v>
      </c>
      <c r="J1132" s="280">
        <v>0</v>
      </c>
      <c r="K1132" s="278">
        <v>0</v>
      </c>
      <c r="L1132" s="278"/>
      <c r="M1132" s="278"/>
      <c r="N1132" s="278"/>
      <c r="O1132" s="278"/>
      <c r="P1132" s="278"/>
      <c r="Q1132" s="278"/>
      <c r="R1132" s="278">
        <v>0</v>
      </c>
      <c r="S1132" s="278">
        <f>R1132+++N1132+M1132+L1132+K1132+J1132+I1132+H1132+G1132+F1132+E1132+D1132+C1132</f>
        <v>0</v>
      </c>
      <c r="T1132" s="278"/>
    </row>
    <row r="1133" spans="1:20" ht="15.5" x14ac:dyDescent="0.35">
      <c r="A1133" s="32"/>
      <c r="B1133" s="281" t="s">
        <v>72</v>
      </c>
      <c r="C1133" s="282">
        <v>0</v>
      </c>
      <c r="D1133" s="280">
        <v>0</v>
      </c>
      <c r="E1133" s="280">
        <v>0</v>
      </c>
      <c r="F1133" s="278">
        <v>0</v>
      </c>
      <c r="G1133" s="280">
        <v>0</v>
      </c>
      <c r="H1133" s="280">
        <v>0</v>
      </c>
      <c r="I1133" s="280">
        <v>0</v>
      </c>
      <c r="J1133" s="280">
        <v>0</v>
      </c>
      <c r="K1133" s="278">
        <v>0</v>
      </c>
      <c r="L1133" s="278"/>
      <c r="M1133" s="278"/>
      <c r="N1133" s="278"/>
      <c r="O1133" s="278"/>
      <c r="P1133" s="278"/>
      <c r="Q1133" s="278"/>
      <c r="R1133" s="278">
        <v>0</v>
      </c>
      <c r="S1133" s="278">
        <f t="shared" ref="S1133:S1139" si="102">R1133+O1133+N1133+M1133+L1133+K1133+J1133+I1133+H1133+G1133+F1133+E1133+D1133+C1133</f>
        <v>0</v>
      </c>
      <c r="T1133" s="278"/>
    </row>
    <row r="1134" spans="1:20" x14ac:dyDescent="0.35">
      <c r="A1134" s="32"/>
      <c r="B1134" s="283" t="s">
        <v>73</v>
      </c>
      <c r="C1134" s="280">
        <v>0</v>
      </c>
      <c r="D1134" s="280">
        <v>0</v>
      </c>
      <c r="E1134" s="280"/>
      <c r="F1134" s="278">
        <v>0</v>
      </c>
      <c r="G1134" s="280">
        <v>0</v>
      </c>
      <c r="H1134" s="280">
        <v>0</v>
      </c>
      <c r="I1134" s="280">
        <v>0</v>
      </c>
      <c r="J1134" s="280">
        <v>0</v>
      </c>
      <c r="K1134" s="278">
        <v>0</v>
      </c>
      <c r="L1134" s="278"/>
      <c r="M1134" s="278"/>
      <c r="N1134" s="278"/>
      <c r="O1134" s="278"/>
      <c r="P1134" s="278"/>
      <c r="Q1134" s="278"/>
      <c r="R1134" s="278">
        <v>0</v>
      </c>
      <c r="S1134" s="278">
        <f t="shared" si="102"/>
        <v>0</v>
      </c>
      <c r="T1134" s="278"/>
    </row>
    <row r="1135" spans="1:20" x14ac:dyDescent="0.35">
      <c r="A1135" s="32"/>
      <c r="B1135" s="283" t="s">
        <v>74</v>
      </c>
      <c r="C1135" s="280">
        <v>0</v>
      </c>
      <c r="D1135" s="280">
        <v>0</v>
      </c>
      <c r="E1135" s="280">
        <v>0</v>
      </c>
      <c r="F1135" s="280">
        <v>0</v>
      </c>
      <c r="G1135" s="280">
        <v>0</v>
      </c>
      <c r="H1135" s="280">
        <v>0</v>
      </c>
      <c r="I1135" s="280">
        <v>0</v>
      </c>
      <c r="J1135" s="280">
        <v>4</v>
      </c>
      <c r="K1135" s="278">
        <v>0</v>
      </c>
      <c r="L1135" s="278"/>
      <c r="M1135" s="278"/>
      <c r="N1135" s="278"/>
      <c r="O1135" s="278"/>
      <c r="P1135" s="278"/>
      <c r="Q1135" s="278"/>
      <c r="R1135" s="278"/>
      <c r="S1135" s="278">
        <f t="shared" si="102"/>
        <v>4</v>
      </c>
      <c r="T1135" s="278"/>
    </row>
    <row r="1136" spans="1:20" x14ac:dyDescent="0.35">
      <c r="A1136" s="32"/>
      <c r="B1136" s="283" t="s">
        <v>75</v>
      </c>
      <c r="C1136" s="280">
        <v>0</v>
      </c>
      <c r="D1136" s="280">
        <v>0</v>
      </c>
      <c r="E1136" s="280">
        <v>0</v>
      </c>
      <c r="F1136" s="278">
        <v>0</v>
      </c>
      <c r="G1136" s="280">
        <v>0</v>
      </c>
      <c r="H1136" s="280">
        <v>0</v>
      </c>
      <c r="I1136" s="280">
        <v>0</v>
      </c>
      <c r="J1136" s="280">
        <v>13</v>
      </c>
      <c r="K1136" s="278">
        <v>0</v>
      </c>
      <c r="L1136" s="278"/>
      <c r="M1136" s="278"/>
      <c r="N1136" s="278"/>
      <c r="O1136" s="278"/>
      <c r="P1136" s="278"/>
      <c r="Q1136" s="278"/>
      <c r="R1136" s="278">
        <v>0</v>
      </c>
      <c r="S1136" s="278">
        <f t="shared" si="102"/>
        <v>13</v>
      </c>
      <c r="T1136" s="278"/>
    </row>
    <row r="1137" spans="1:20" x14ac:dyDescent="0.35">
      <c r="A1137" s="32"/>
      <c r="B1137" s="283" t="s">
        <v>79</v>
      </c>
      <c r="C1137" s="280">
        <v>0</v>
      </c>
      <c r="D1137" s="280">
        <v>0</v>
      </c>
      <c r="E1137" s="280">
        <v>0</v>
      </c>
      <c r="F1137" s="278">
        <v>0</v>
      </c>
      <c r="G1137" s="280">
        <v>0</v>
      </c>
      <c r="H1137" s="280">
        <v>0</v>
      </c>
      <c r="I1137" s="280">
        <v>0</v>
      </c>
      <c r="J1137" s="280">
        <v>0</v>
      </c>
      <c r="K1137" s="280">
        <v>0</v>
      </c>
      <c r="L1137" s="278"/>
      <c r="M1137" s="278"/>
      <c r="N1137" s="278"/>
      <c r="O1137" s="278"/>
      <c r="P1137" s="278"/>
      <c r="Q1137" s="278"/>
      <c r="R1137" s="278"/>
      <c r="S1137" s="278">
        <f t="shared" si="102"/>
        <v>0</v>
      </c>
      <c r="T1137" s="278"/>
    </row>
    <row r="1138" spans="1:20" x14ac:dyDescent="0.35">
      <c r="A1138" s="32"/>
      <c r="B1138" s="283" t="s">
        <v>76</v>
      </c>
      <c r="C1138" s="280">
        <v>0</v>
      </c>
      <c r="D1138" s="284"/>
      <c r="E1138" s="284"/>
      <c r="F1138" s="278">
        <f>C1138+D1138+E1138</f>
        <v>0</v>
      </c>
      <c r="G1138" s="280">
        <v>0</v>
      </c>
      <c r="H1138" s="280">
        <v>0</v>
      </c>
      <c r="I1138" s="280">
        <v>0</v>
      </c>
      <c r="J1138" s="280">
        <v>0</v>
      </c>
      <c r="K1138" s="278">
        <f>G1138+H1138+J1138</f>
        <v>0</v>
      </c>
      <c r="L1138" s="278"/>
      <c r="M1138" s="278"/>
      <c r="N1138" s="278"/>
      <c r="O1138" s="278"/>
      <c r="P1138" s="278"/>
      <c r="Q1138" s="278"/>
      <c r="R1138" s="278">
        <v>0</v>
      </c>
      <c r="S1138" s="278">
        <f t="shared" si="102"/>
        <v>0</v>
      </c>
      <c r="T1138" s="278"/>
    </row>
    <row r="1139" spans="1:20" x14ac:dyDescent="0.35">
      <c r="A1139" s="32"/>
      <c r="B1139" s="283" t="s">
        <v>77</v>
      </c>
      <c r="C1139" s="278">
        <f>SUM(C1132:C1138)</f>
        <v>0</v>
      </c>
      <c r="D1139" s="278">
        <f>D1138+D1137+D1136+D1135+D1134+D1133+D1132</f>
        <v>0</v>
      </c>
      <c r="E1139" s="278">
        <f>E1138+E1137+E1136+E1135+E1134+E1133+E1132</f>
        <v>0</v>
      </c>
      <c r="F1139" s="278">
        <v>0</v>
      </c>
      <c r="G1139" s="278">
        <f>G1138+G1137+G1136+G1135+G1134+G1133+G1132</f>
        <v>0</v>
      </c>
      <c r="H1139" s="280">
        <f>H1138+H1137+H1136+H1135+H1134+H1133+H1132</f>
        <v>0</v>
      </c>
      <c r="I1139" s="278">
        <f>I1138+I1137+I1136+I1135+I1134+I1133+I1132</f>
        <v>0</v>
      </c>
      <c r="J1139" s="280">
        <f>J1138+J1137+J1136+J1135+J1134+J1133+J1132</f>
        <v>17</v>
      </c>
      <c r="K1139" s="278">
        <v>0</v>
      </c>
      <c r="L1139" s="278"/>
      <c r="M1139" s="278"/>
      <c r="N1139" s="278"/>
      <c r="O1139" s="278"/>
      <c r="P1139" s="278"/>
      <c r="Q1139" s="278"/>
      <c r="R1139" s="278">
        <f>R1138+R1137+R1136+R1135+R1134+R1133+R1132</f>
        <v>0</v>
      </c>
      <c r="S1139" s="278">
        <f t="shared" si="102"/>
        <v>17</v>
      </c>
      <c r="T1139" s="278"/>
    </row>
    <row r="1140" spans="1:20" x14ac:dyDescent="0.35">
      <c r="A1140" s="32"/>
      <c r="B1140" s="277" t="s">
        <v>78</v>
      </c>
      <c r="C1140" s="278">
        <f>((C1131*7)-C1139)*C1130</f>
        <v>17248</v>
      </c>
      <c r="D1140" s="278">
        <f>((D1131*7)-D1139)*D1130</f>
        <v>1288</v>
      </c>
      <c r="E1140" s="278">
        <f>((E1131*7)-E1139)*E1130</f>
        <v>2194.5</v>
      </c>
      <c r="F1140" s="278">
        <f>C1140+D1140+E1140</f>
        <v>20730.5</v>
      </c>
      <c r="G1140" s="278">
        <f>((G1131*7)-G1139)*G1130</f>
        <v>3990</v>
      </c>
      <c r="H1140" s="285">
        <f>((H1131*7)-H1139)*H1130</f>
        <v>2688</v>
      </c>
      <c r="I1140" s="285">
        <f>((I1131*7)-I1139)*I1130</f>
        <v>1155</v>
      </c>
      <c r="J1140" s="278">
        <f>((J1131*7)-J1139)*J1130</f>
        <v>13920</v>
      </c>
      <c r="K1140" s="285">
        <f>SUM(G1140:J1140)</f>
        <v>21753</v>
      </c>
      <c r="L1140" s="285">
        <v>37</v>
      </c>
      <c r="M1140" s="285">
        <v>0</v>
      </c>
      <c r="N1140" s="285">
        <v>30</v>
      </c>
      <c r="O1140" s="285">
        <v>39</v>
      </c>
      <c r="P1140" s="285"/>
      <c r="Q1140" s="285"/>
      <c r="R1140" s="285">
        <v>2897</v>
      </c>
      <c r="S1140" s="286">
        <f>K1140+F1140+M1140+L1140+N1140+R1140+O1140</f>
        <v>45486.5</v>
      </c>
      <c r="T1140" s="286"/>
    </row>
    <row r="1142" spans="1:20" x14ac:dyDescent="0.35">
      <c r="A1142" s="32" t="s">
        <v>1136</v>
      </c>
      <c r="B1142" s="32"/>
      <c r="C1142" s="32"/>
      <c r="D1142" s="32"/>
      <c r="F1142" s="32"/>
      <c r="G1142" s="32"/>
      <c r="H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21"/>
    </row>
    <row r="1143" spans="1:20" x14ac:dyDescent="0.35">
      <c r="A1143" s="32"/>
      <c r="B1143" s="266" t="s">
        <v>68</v>
      </c>
      <c r="C1143" s="267">
        <f>C1145*C1146*7</f>
        <v>17248</v>
      </c>
      <c r="D1143" s="268">
        <f>D1145*D1146*7</f>
        <v>1288</v>
      </c>
      <c r="E1143" s="268">
        <f>E1145*E1146*7</f>
        <v>2194.5</v>
      </c>
      <c r="F1143" s="268">
        <f>C1143+D1143</f>
        <v>18536</v>
      </c>
      <c r="G1143" s="269">
        <f>G1145*G1146*7</f>
        <v>3990</v>
      </c>
      <c r="H1143" s="270">
        <f>H1145*H1146*7</f>
        <v>2688</v>
      </c>
      <c r="I1143" s="270">
        <f>I1145*I1146*7</f>
        <v>1155</v>
      </c>
      <c r="J1143" s="270">
        <f>J1145*J1146*7</f>
        <v>15960</v>
      </c>
      <c r="K1143" s="270">
        <f>G1143+H1143+J1143</f>
        <v>22638</v>
      </c>
      <c r="L1143" s="270"/>
      <c r="M1143" s="270"/>
      <c r="N1143" s="270"/>
      <c r="O1143" s="270"/>
      <c r="P1143" s="270"/>
      <c r="Q1143" s="270"/>
      <c r="R1143" s="270"/>
      <c r="S1143" s="270">
        <f>K1143+F1143</f>
        <v>41174</v>
      </c>
      <c r="T1143" s="270"/>
    </row>
    <row r="1144" spans="1:20" x14ac:dyDescent="0.35">
      <c r="A1144" s="32"/>
      <c r="B1144" s="271" t="s">
        <v>69</v>
      </c>
      <c r="C1144" s="272" t="s">
        <v>14</v>
      </c>
      <c r="D1144" s="272" t="s">
        <v>6</v>
      </c>
      <c r="E1144" s="272" t="s">
        <v>110</v>
      </c>
      <c r="F1144" s="273" t="s">
        <v>8</v>
      </c>
      <c r="G1144" s="274" t="s">
        <v>3</v>
      </c>
      <c r="H1144" s="274" t="s">
        <v>2</v>
      </c>
      <c r="I1144" s="274" t="s">
        <v>100</v>
      </c>
      <c r="J1144" s="274" t="s">
        <v>4</v>
      </c>
      <c r="K1144" s="275" t="s">
        <v>5</v>
      </c>
      <c r="L1144" s="276" t="s">
        <v>115</v>
      </c>
      <c r="M1144" s="276" t="s">
        <v>113</v>
      </c>
      <c r="N1144" s="276" t="s">
        <v>116</v>
      </c>
      <c r="O1144" s="276" t="s">
        <v>124</v>
      </c>
      <c r="P1144" s="276"/>
      <c r="Q1144" s="276"/>
      <c r="R1144" s="276" t="s">
        <v>125</v>
      </c>
      <c r="S1144" s="273"/>
      <c r="T1144" s="273"/>
    </row>
    <row r="1145" spans="1:20" ht="15.5" x14ac:dyDescent="0.35">
      <c r="A1145" s="32"/>
      <c r="B1145" s="277" t="s">
        <v>111</v>
      </c>
      <c r="C1145" s="278">
        <f>60+36+16</f>
        <v>112</v>
      </c>
      <c r="D1145" s="279">
        <v>46</v>
      </c>
      <c r="E1145" s="279">
        <v>33</v>
      </c>
      <c r="F1145" s="278">
        <f>C1145+D1145+E1145</f>
        <v>191</v>
      </c>
      <c r="G1145" s="280">
        <v>30</v>
      </c>
      <c r="H1145" s="280">
        <v>48</v>
      </c>
      <c r="I1145" s="280">
        <v>15</v>
      </c>
      <c r="J1145" s="280">
        <v>120</v>
      </c>
      <c r="K1145" s="278">
        <f>G1145+H1145+J1145</f>
        <v>198</v>
      </c>
      <c r="L1145" s="278"/>
      <c r="M1145" s="278"/>
      <c r="N1145" s="278"/>
      <c r="O1145" s="278"/>
      <c r="P1145" s="278"/>
      <c r="Q1145" s="278"/>
      <c r="R1145" s="278"/>
      <c r="S1145" s="280"/>
      <c r="T1145" s="280"/>
    </row>
    <row r="1146" spans="1:20" ht="15.5" x14ac:dyDescent="0.35">
      <c r="A1146" s="32"/>
      <c r="B1146" s="277" t="s">
        <v>70</v>
      </c>
      <c r="C1146" s="278">
        <v>22</v>
      </c>
      <c r="D1146" s="279">
        <v>4</v>
      </c>
      <c r="E1146" s="279">
        <v>9.5</v>
      </c>
      <c r="F1146" s="278">
        <f>C1146+D1146+E1146</f>
        <v>35.5</v>
      </c>
      <c r="G1146" s="280">
        <v>19</v>
      </c>
      <c r="H1146" s="280">
        <v>8</v>
      </c>
      <c r="I1146" s="280">
        <v>11</v>
      </c>
      <c r="J1146" s="280">
        <v>19</v>
      </c>
      <c r="K1146" s="278">
        <f>G1146+H1146+J1146</f>
        <v>46</v>
      </c>
      <c r="L1146" s="278"/>
      <c r="M1146" s="278"/>
      <c r="N1146" s="278"/>
      <c r="O1146" s="278"/>
      <c r="P1146" s="278"/>
      <c r="Q1146" s="278"/>
      <c r="R1146" s="278"/>
      <c r="S1146" s="278">
        <f>K1146+F1146</f>
        <v>81.5</v>
      </c>
      <c r="T1146" s="278"/>
    </row>
    <row r="1147" spans="1:20" ht="15.5" x14ac:dyDescent="0.35">
      <c r="A1147" s="32"/>
      <c r="B1147" s="281" t="s">
        <v>71</v>
      </c>
      <c r="C1147" s="282"/>
      <c r="D1147" s="280">
        <v>3</v>
      </c>
      <c r="E1147" s="280">
        <v>0</v>
      </c>
      <c r="F1147" s="278">
        <v>0</v>
      </c>
      <c r="G1147" s="280">
        <v>0</v>
      </c>
      <c r="H1147" s="280">
        <v>0</v>
      </c>
      <c r="I1147" s="280">
        <v>0</v>
      </c>
      <c r="J1147" s="280">
        <v>3</v>
      </c>
      <c r="K1147" s="278">
        <v>0</v>
      </c>
      <c r="L1147" s="278"/>
      <c r="M1147" s="278"/>
      <c r="N1147" s="278"/>
      <c r="O1147" s="278"/>
      <c r="P1147" s="278"/>
      <c r="Q1147" s="278"/>
      <c r="R1147" s="278">
        <v>0</v>
      </c>
      <c r="S1147" s="278">
        <f>R1147+++N1147+M1147+L1147+K1147+J1147+I1147+H1147+G1147+F1147+E1147+D1147+C1147</f>
        <v>6</v>
      </c>
      <c r="T1147" s="278"/>
    </row>
    <row r="1148" spans="1:20" ht="15.5" x14ac:dyDescent="0.35">
      <c r="A1148" s="32"/>
      <c r="B1148" s="281" t="s">
        <v>72</v>
      </c>
      <c r="C1148" s="282">
        <v>0</v>
      </c>
      <c r="D1148" s="280">
        <v>0</v>
      </c>
      <c r="E1148" s="280">
        <v>0</v>
      </c>
      <c r="F1148" s="278">
        <v>0</v>
      </c>
      <c r="G1148" s="280">
        <v>0</v>
      </c>
      <c r="H1148" s="280">
        <v>0</v>
      </c>
      <c r="I1148" s="280">
        <v>0</v>
      </c>
      <c r="J1148" s="280">
        <v>6</v>
      </c>
      <c r="K1148" s="278">
        <v>0</v>
      </c>
      <c r="L1148" s="278"/>
      <c r="M1148" s="278"/>
      <c r="N1148" s="278"/>
      <c r="O1148" s="278"/>
      <c r="P1148" s="278"/>
      <c r="Q1148" s="278"/>
      <c r="R1148" s="278">
        <v>0</v>
      </c>
      <c r="S1148" s="278">
        <f t="shared" ref="S1148:S1154" si="103">R1148+O1148+N1148+M1148+L1148+K1148+J1148+I1148+H1148+G1148+F1148+E1148+D1148+C1148</f>
        <v>6</v>
      </c>
      <c r="T1148" s="278"/>
    </row>
    <row r="1149" spans="1:20" x14ac:dyDescent="0.35">
      <c r="A1149" s="32"/>
      <c r="B1149" s="283" t="s">
        <v>73</v>
      </c>
      <c r="C1149" s="280">
        <v>0</v>
      </c>
      <c r="D1149" s="280">
        <v>0</v>
      </c>
      <c r="E1149" s="280"/>
      <c r="F1149" s="278">
        <v>0</v>
      </c>
      <c r="G1149" s="280">
        <v>0</v>
      </c>
      <c r="H1149" s="280">
        <v>0</v>
      </c>
      <c r="I1149" s="280">
        <v>0</v>
      </c>
      <c r="J1149" s="280">
        <v>0</v>
      </c>
      <c r="K1149" s="278">
        <v>0</v>
      </c>
      <c r="L1149" s="278"/>
      <c r="M1149" s="278"/>
      <c r="N1149" s="278"/>
      <c r="O1149" s="278"/>
      <c r="P1149" s="278"/>
      <c r="Q1149" s="278"/>
      <c r="R1149" s="278">
        <v>0</v>
      </c>
      <c r="S1149" s="278">
        <f t="shared" si="103"/>
        <v>0</v>
      </c>
      <c r="T1149" s="278"/>
    </row>
    <row r="1150" spans="1:20" x14ac:dyDescent="0.35">
      <c r="A1150" s="32"/>
      <c r="B1150" s="283" t="s">
        <v>74</v>
      </c>
      <c r="C1150" s="280">
        <v>0</v>
      </c>
      <c r="D1150" s="280">
        <v>0</v>
      </c>
      <c r="E1150" s="280">
        <v>0</v>
      </c>
      <c r="F1150" s="280">
        <v>0</v>
      </c>
      <c r="G1150" s="280">
        <v>0</v>
      </c>
      <c r="H1150" s="280">
        <v>0</v>
      </c>
      <c r="I1150" s="280">
        <v>0</v>
      </c>
      <c r="J1150" s="280">
        <v>0</v>
      </c>
      <c r="K1150" s="278">
        <v>0</v>
      </c>
      <c r="L1150" s="278"/>
      <c r="M1150" s="278"/>
      <c r="N1150" s="278"/>
      <c r="O1150" s="278"/>
      <c r="P1150" s="278"/>
      <c r="Q1150" s="278"/>
      <c r="R1150" s="278"/>
      <c r="S1150" s="278">
        <f t="shared" si="103"/>
        <v>0</v>
      </c>
      <c r="T1150" s="278"/>
    </row>
    <row r="1151" spans="1:20" x14ac:dyDescent="0.35">
      <c r="A1151" s="32"/>
      <c r="B1151" s="283" t="s">
        <v>75</v>
      </c>
      <c r="C1151" s="280">
        <v>0</v>
      </c>
      <c r="D1151" s="280">
        <v>0</v>
      </c>
      <c r="E1151" s="280">
        <v>0</v>
      </c>
      <c r="F1151" s="278">
        <v>0</v>
      </c>
      <c r="G1151" s="280">
        <v>0</v>
      </c>
      <c r="H1151" s="280">
        <v>8</v>
      </c>
      <c r="I1151" s="280">
        <v>0</v>
      </c>
      <c r="J1151" s="280">
        <v>0</v>
      </c>
      <c r="K1151" s="278">
        <v>0</v>
      </c>
      <c r="L1151" s="278"/>
      <c r="M1151" s="278"/>
      <c r="N1151" s="278"/>
      <c r="O1151" s="278"/>
      <c r="P1151" s="278"/>
      <c r="Q1151" s="278"/>
      <c r="R1151" s="278">
        <v>0</v>
      </c>
      <c r="S1151" s="278">
        <f t="shared" si="103"/>
        <v>8</v>
      </c>
      <c r="T1151" s="278"/>
    </row>
    <row r="1152" spans="1:20" x14ac:dyDescent="0.35">
      <c r="A1152" s="32"/>
      <c r="B1152" s="283" t="s">
        <v>79</v>
      </c>
      <c r="C1152" s="280">
        <v>0</v>
      </c>
      <c r="D1152" s="280">
        <v>0</v>
      </c>
      <c r="E1152" s="280">
        <v>0</v>
      </c>
      <c r="F1152" s="278">
        <v>0</v>
      </c>
      <c r="G1152" s="280">
        <v>0</v>
      </c>
      <c r="H1152" s="280">
        <v>0</v>
      </c>
      <c r="I1152" s="280">
        <v>0</v>
      </c>
      <c r="J1152" s="280">
        <v>0</v>
      </c>
      <c r="K1152" s="280">
        <v>0</v>
      </c>
      <c r="L1152" s="278"/>
      <c r="M1152" s="278"/>
      <c r="N1152" s="278"/>
      <c r="O1152" s="278"/>
      <c r="P1152" s="278"/>
      <c r="Q1152" s="278"/>
      <c r="R1152" s="278"/>
      <c r="S1152" s="278">
        <f t="shared" si="103"/>
        <v>0</v>
      </c>
      <c r="T1152" s="278"/>
    </row>
    <row r="1153" spans="1:20" x14ac:dyDescent="0.35">
      <c r="A1153" s="32"/>
      <c r="B1153" s="283" t="s">
        <v>76</v>
      </c>
      <c r="C1153" s="280">
        <v>0</v>
      </c>
      <c r="D1153" s="284"/>
      <c r="E1153" s="284"/>
      <c r="F1153" s="278">
        <f>C1153+D1153+E1153</f>
        <v>0</v>
      </c>
      <c r="G1153" s="280">
        <v>0</v>
      </c>
      <c r="H1153" s="280">
        <v>0</v>
      </c>
      <c r="I1153" s="280">
        <v>0</v>
      </c>
      <c r="J1153" s="280">
        <v>0</v>
      </c>
      <c r="K1153" s="278">
        <f>G1153+H1153+J1153</f>
        <v>0</v>
      </c>
      <c r="L1153" s="278"/>
      <c r="M1153" s="278"/>
      <c r="N1153" s="278"/>
      <c r="O1153" s="278"/>
      <c r="P1153" s="278"/>
      <c r="Q1153" s="278"/>
      <c r="R1153" s="278">
        <v>0</v>
      </c>
      <c r="S1153" s="278">
        <f t="shared" si="103"/>
        <v>0</v>
      </c>
      <c r="T1153" s="278"/>
    </row>
    <row r="1154" spans="1:20" x14ac:dyDescent="0.35">
      <c r="A1154" s="32"/>
      <c r="B1154" s="283" t="s">
        <v>77</v>
      </c>
      <c r="C1154" s="278">
        <f>SUM(C1147:C1153)</f>
        <v>0</v>
      </c>
      <c r="D1154" s="278">
        <f>D1153+D1152+D1151+D1150+D1149+D1148+D1147</f>
        <v>3</v>
      </c>
      <c r="E1154" s="278">
        <f>E1153+E1152+E1151+E1150+E1149+E1148+E1147</f>
        <v>0</v>
      </c>
      <c r="F1154" s="278">
        <v>0</v>
      </c>
      <c r="G1154" s="278">
        <f>G1153+G1152+G1151+G1150+G1149+G1148+G1147</f>
        <v>0</v>
      </c>
      <c r="H1154" s="280">
        <f>H1153+H1152+H1151+H1150+H1149+H1148+H1147</f>
        <v>8</v>
      </c>
      <c r="I1154" s="278">
        <f>I1153+I1152+I1151+I1150+I1149+I1148+I1147</f>
        <v>0</v>
      </c>
      <c r="J1154" s="280">
        <f>J1153+J1152+J1151+J1150+J1149+J1148+J1147</f>
        <v>9</v>
      </c>
      <c r="K1154" s="278">
        <v>0</v>
      </c>
      <c r="L1154" s="278"/>
      <c r="M1154" s="278"/>
      <c r="N1154" s="278"/>
      <c r="O1154" s="278"/>
      <c r="P1154" s="278"/>
      <c r="Q1154" s="278"/>
      <c r="R1154" s="278">
        <f>R1153+R1152+R1151+R1150+R1149+R1148+R1147</f>
        <v>0</v>
      </c>
      <c r="S1154" s="278">
        <f t="shared" si="103"/>
        <v>20</v>
      </c>
      <c r="T1154" s="278"/>
    </row>
    <row r="1155" spans="1:20" x14ac:dyDescent="0.35">
      <c r="A1155" s="32"/>
      <c r="B1155" s="277" t="s">
        <v>78</v>
      </c>
      <c r="C1155" s="278">
        <f>((C1146*7)-C1154)*C1145</f>
        <v>17248</v>
      </c>
      <c r="D1155" s="278">
        <f>((D1146*7)-D1154)*D1145</f>
        <v>1150</v>
      </c>
      <c r="E1155" s="278">
        <f>((E1146*7)-E1154)*E1145</f>
        <v>2194.5</v>
      </c>
      <c r="F1155" s="278">
        <f>C1155+D1155+E1155</f>
        <v>20592.5</v>
      </c>
      <c r="G1155" s="278">
        <f>((G1146*7)-G1154)*G1145</f>
        <v>3990</v>
      </c>
      <c r="H1155" s="285">
        <f>((H1146*7)-H1154)*H1145</f>
        <v>2304</v>
      </c>
      <c r="I1155" s="285">
        <f>((I1146*7)-I1154)*I1145</f>
        <v>1155</v>
      </c>
      <c r="J1155" s="278">
        <f>((J1146*7)-J1154)*J1145</f>
        <v>14880</v>
      </c>
      <c r="K1155" s="285">
        <f>SUM(G1155:J1155)</f>
        <v>22329</v>
      </c>
      <c r="L1155" s="285">
        <v>37</v>
      </c>
      <c r="M1155" s="285">
        <v>0</v>
      </c>
      <c r="N1155" s="285">
        <v>30</v>
      </c>
      <c r="O1155" s="285">
        <v>39</v>
      </c>
      <c r="P1155" s="285"/>
      <c r="Q1155" s="285"/>
      <c r="R1155" s="285">
        <v>2897</v>
      </c>
      <c r="S1155" s="286">
        <f>K1155+F1155+M1155+L1155+N1155+R1155+O1155</f>
        <v>45924.5</v>
      </c>
      <c r="T1155" s="286"/>
    </row>
    <row r="1157" spans="1:20" x14ac:dyDescent="0.35">
      <c r="A1157" s="32" t="s">
        <v>1148</v>
      </c>
      <c r="B1157" s="32"/>
      <c r="C1157" s="32"/>
      <c r="D1157" s="32"/>
      <c r="F1157" s="32"/>
      <c r="G1157" s="32"/>
      <c r="H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21"/>
    </row>
    <row r="1158" spans="1:20" x14ac:dyDescent="0.35">
      <c r="A1158" s="32"/>
      <c r="B1158" s="266" t="s">
        <v>68</v>
      </c>
      <c r="C1158" s="267">
        <f>C1160*C1161*7</f>
        <v>17248</v>
      </c>
      <c r="D1158" s="268">
        <f>D1160*D1161*7</f>
        <v>1288</v>
      </c>
      <c r="E1158" s="268">
        <f>E1160*E1161*7</f>
        <v>2194.5</v>
      </c>
      <c r="F1158" s="268">
        <f>C1158+D1158</f>
        <v>18536</v>
      </c>
      <c r="G1158" s="269">
        <f>G1160*G1161*7</f>
        <v>3990</v>
      </c>
      <c r="H1158" s="270">
        <f>H1160*H1161*7</f>
        <v>2688</v>
      </c>
      <c r="I1158" s="270">
        <f>I1160*I1161*7</f>
        <v>1155</v>
      </c>
      <c r="J1158" s="270">
        <f>J1160*J1161*7</f>
        <v>15960</v>
      </c>
      <c r="K1158" s="270">
        <f>G1158+H1158+J1158</f>
        <v>22638</v>
      </c>
      <c r="L1158" s="270"/>
      <c r="M1158" s="270"/>
      <c r="N1158" s="270"/>
      <c r="O1158" s="270"/>
      <c r="P1158" s="270"/>
      <c r="Q1158" s="270"/>
      <c r="R1158" s="270"/>
      <c r="S1158" s="270">
        <f>K1158+F1158</f>
        <v>41174</v>
      </c>
      <c r="T1158" s="270"/>
    </row>
    <row r="1159" spans="1:20" x14ac:dyDescent="0.35">
      <c r="A1159" s="32"/>
      <c r="B1159" s="271" t="s">
        <v>69</v>
      </c>
      <c r="C1159" s="272" t="s">
        <v>14</v>
      </c>
      <c r="D1159" s="272" t="s">
        <v>6</v>
      </c>
      <c r="E1159" s="272" t="s">
        <v>110</v>
      </c>
      <c r="F1159" s="273" t="s">
        <v>8</v>
      </c>
      <c r="G1159" s="274" t="s">
        <v>3</v>
      </c>
      <c r="H1159" s="274" t="s">
        <v>2</v>
      </c>
      <c r="I1159" s="274" t="s">
        <v>100</v>
      </c>
      <c r="J1159" s="274" t="s">
        <v>4</v>
      </c>
      <c r="K1159" s="275" t="s">
        <v>5</v>
      </c>
      <c r="L1159" s="276" t="s">
        <v>115</v>
      </c>
      <c r="M1159" s="276" t="s">
        <v>113</v>
      </c>
      <c r="N1159" s="276" t="s">
        <v>116</v>
      </c>
      <c r="O1159" s="276" t="s">
        <v>124</v>
      </c>
      <c r="P1159" s="276"/>
      <c r="Q1159" s="276"/>
      <c r="R1159" s="276" t="s">
        <v>125</v>
      </c>
      <c r="S1159" s="273"/>
      <c r="T1159" s="273"/>
    </row>
    <row r="1160" spans="1:20" ht="15.5" x14ac:dyDescent="0.35">
      <c r="A1160" s="32"/>
      <c r="B1160" s="277" t="s">
        <v>111</v>
      </c>
      <c r="C1160" s="278">
        <f>60+36+16</f>
        <v>112</v>
      </c>
      <c r="D1160" s="279">
        <v>46</v>
      </c>
      <c r="E1160" s="279">
        <v>33</v>
      </c>
      <c r="F1160" s="278">
        <f>C1160+D1160+E1160</f>
        <v>191</v>
      </c>
      <c r="G1160" s="280">
        <v>30</v>
      </c>
      <c r="H1160" s="280">
        <v>48</v>
      </c>
      <c r="I1160" s="280">
        <v>15</v>
      </c>
      <c r="J1160" s="280">
        <v>120</v>
      </c>
      <c r="K1160" s="278">
        <f>G1160+H1160+J1160</f>
        <v>198</v>
      </c>
      <c r="L1160" s="278"/>
      <c r="M1160" s="278"/>
      <c r="N1160" s="278"/>
      <c r="O1160" s="278"/>
      <c r="P1160" s="278"/>
      <c r="Q1160" s="278"/>
      <c r="R1160" s="278"/>
      <c r="S1160" s="280"/>
      <c r="T1160" s="280"/>
    </row>
    <row r="1161" spans="1:20" ht="15.5" x14ac:dyDescent="0.35">
      <c r="A1161" s="32"/>
      <c r="B1161" s="277" t="s">
        <v>70</v>
      </c>
      <c r="C1161" s="278">
        <v>22</v>
      </c>
      <c r="D1161" s="279">
        <v>4</v>
      </c>
      <c r="E1161" s="279">
        <v>9.5</v>
      </c>
      <c r="F1161" s="278">
        <f>C1161+D1161+E1161</f>
        <v>35.5</v>
      </c>
      <c r="G1161" s="280">
        <v>19</v>
      </c>
      <c r="H1161" s="280">
        <v>8</v>
      </c>
      <c r="I1161" s="280">
        <v>11</v>
      </c>
      <c r="J1161" s="280">
        <v>19</v>
      </c>
      <c r="K1161" s="278">
        <f>G1161+H1161+J1161</f>
        <v>46</v>
      </c>
      <c r="L1161" s="278"/>
      <c r="M1161" s="278"/>
      <c r="N1161" s="278"/>
      <c r="O1161" s="278"/>
      <c r="P1161" s="278"/>
      <c r="Q1161" s="278"/>
      <c r="R1161" s="278"/>
      <c r="S1161" s="278">
        <f>K1161+F1161</f>
        <v>81.5</v>
      </c>
      <c r="T1161" s="278"/>
    </row>
    <row r="1162" spans="1:20" ht="15.5" x14ac:dyDescent="0.35">
      <c r="A1162" s="32"/>
      <c r="B1162" s="281" t="s">
        <v>71</v>
      </c>
      <c r="C1162" s="282"/>
      <c r="D1162" s="280">
        <v>2</v>
      </c>
      <c r="E1162" s="280">
        <v>0</v>
      </c>
      <c r="F1162" s="278">
        <v>0</v>
      </c>
      <c r="G1162" s="280">
        <v>3</v>
      </c>
      <c r="H1162" s="280">
        <v>0</v>
      </c>
      <c r="I1162" s="280">
        <v>0</v>
      </c>
      <c r="J1162" s="280">
        <v>2</v>
      </c>
      <c r="K1162" s="278">
        <v>0</v>
      </c>
      <c r="L1162" s="278"/>
      <c r="M1162" s="278"/>
      <c r="N1162" s="278"/>
      <c r="O1162" s="278"/>
      <c r="P1162" s="278"/>
      <c r="Q1162" s="278"/>
      <c r="R1162" s="278">
        <v>0</v>
      </c>
      <c r="S1162" s="278">
        <f>R1162+++N1162+M1162+L1162+K1162+J1162+I1162+H1162+G1162+F1162+E1162+D1162+C1162</f>
        <v>7</v>
      </c>
      <c r="T1162" s="278"/>
    </row>
    <row r="1163" spans="1:20" ht="15.5" x14ac:dyDescent="0.35">
      <c r="A1163" s="32"/>
      <c r="B1163" s="281" t="s">
        <v>72</v>
      </c>
      <c r="C1163" s="282">
        <v>0</v>
      </c>
      <c r="D1163" s="280">
        <v>0</v>
      </c>
      <c r="E1163" s="280">
        <v>0</v>
      </c>
      <c r="F1163" s="278">
        <v>0</v>
      </c>
      <c r="G1163" s="280">
        <v>0</v>
      </c>
      <c r="H1163" s="280">
        <v>0</v>
      </c>
      <c r="I1163" s="280">
        <v>0</v>
      </c>
      <c r="J1163" s="280">
        <v>0</v>
      </c>
      <c r="K1163" s="278">
        <v>0</v>
      </c>
      <c r="L1163" s="278"/>
      <c r="M1163" s="278"/>
      <c r="N1163" s="278"/>
      <c r="O1163" s="278"/>
      <c r="P1163" s="278"/>
      <c r="Q1163" s="278"/>
      <c r="R1163" s="278">
        <v>0</v>
      </c>
      <c r="S1163" s="278">
        <f t="shared" ref="S1163:S1169" si="104">R1163+O1163+N1163+M1163+L1163+K1163+J1163+I1163+H1163+G1163+F1163+E1163+D1163+C1163</f>
        <v>0</v>
      </c>
      <c r="T1163" s="278"/>
    </row>
    <row r="1164" spans="1:20" x14ac:dyDescent="0.35">
      <c r="A1164" s="32"/>
      <c r="B1164" s="283" t="s">
        <v>73</v>
      </c>
      <c r="C1164" s="280">
        <v>0</v>
      </c>
      <c r="D1164" s="280">
        <v>0</v>
      </c>
      <c r="E1164" s="280"/>
      <c r="F1164" s="278">
        <v>0</v>
      </c>
      <c r="G1164" s="280">
        <v>0</v>
      </c>
      <c r="H1164" s="280">
        <v>0</v>
      </c>
      <c r="I1164" s="280">
        <v>0</v>
      </c>
      <c r="J1164" s="280">
        <v>0</v>
      </c>
      <c r="K1164" s="278">
        <v>0</v>
      </c>
      <c r="L1164" s="278"/>
      <c r="M1164" s="278"/>
      <c r="N1164" s="278"/>
      <c r="O1164" s="278"/>
      <c r="P1164" s="278"/>
      <c r="Q1164" s="278"/>
      <c r="R1164" s="278">
        <v>0</v>
      </c>
      <c r="S1164" s="278">
        <f t="shared" si="104"/>
        <v>0</v>
      </c>
      <c r="T1164" s="278"/>
    </row>
    <row r="1165" spans="1:20" x14ac:dyDescent="0.35">
      <c r="A1165" s="32"/>
      <c r="B1165" s="283" t="s">
        <v>74</v>
      </c>
      <c r="C1165" s="280">
        <v>0</v>
      </c>
      <c r="D1165" s="280">
        <v>0</v>
      </c>
      <c r="E1165" s="280">
        <v>0</v>
      </c>
      <c r="F1165" s="280">
        <v>0</v>
      </c>
      <c r="G1165" s="280">
        <v>0</v>
      </c>
      <c r="H1165" s="280">
        <v>0</v>
      </c>
      <c r="I1165" s="280">
        <v>0</v>
      </c>
      <c r="J1165" s="280">
        <v>0</v>
      </c>
      <c r="K1165" s="278">
        <v>0</v>
      </c>
      <c r="L1165" s="278"/>
      <c r="M1165" s="278"/>
      <c r="N1165" s="278"/>
      <c r="O1165" s="278"/>
      <c r="P1165" s="278"/>
      <c r="Q1165" s="278"/>
      <c r="R1165" s="278">
        <v>3</v>
      </c>
      <c r="S1165" s="278">
        <f t="shared" si="104"/>
        <v>3</v>
      </c>
      <c r="T1165" s="278"/>
    </row>
    <row r="1166" spans="1:20" x14ac:dyDescent="0.35">
      <c r="A1166" s="32"/>
      <c r="B1166" s="283" t="s">
        <v>75</v>
      </c>
      <c r="C1166" s="280">
        <v>2</v>
      </c>
      <c r="D1166" s="280">
        <v>0</v>
      </c>
      <c r="E1166" s="280">
        <v>0</v>
      </c>
      <c r="F1166" s="278">
        <v>0</v>
      </c>
      <c r="G1166" s="280">
        <v>0</v>
      </c>
      <c r="H1166" s="280">
        <v>0</v>
      </c>
      <c r="I1166" s="280">
        <v>24</v>
      </c>
      <c r="J1166" s="280">
        <v>5</v>
      </c>
      <c r="K1166" s="278">
        <v>0</v>
      </c>
      <c r="L1166" s="278"/>
      <c r="M1166" s="278"/>
      <c r="N1166" s="278"/>
      <c r="O1166" s="278"/>
      <c r="P1166" s="278"/>
      <c r="Q1166" s="278"/>
      <c r="R1166" s="278">
        <v>0</v>
      </c>
      <c r="S1166" s="278">
        <f t="shared" si="104"/>
        <v>31</v>
      </c>
      <c r="T1166" s="278"/>
    </row>
    <row r="1167" spans="1:20" x14ac:dyDescent="0.35">
      <c r="A1167" s="32"/>
      <c r="B1167" s="283" t="s">
        <v>79</v>
      </c>
      <c r="C1167" s="280">
        <v>0</v>
      </c>
      <c r="D1167" s="280">
        <v>0</v>
      </c>
      <c r="E1167" s="280">
        <v>0</v>
      </c>
      <c r="F1167" s="278">
        <v>0</v>
      </c>
      <c r="G1167" s="280">
        <v>0</v>
      </c>
      <c r="H1167" s="280">
        <v>0</v>
      </c>
      <c r="I1167" s="280">
        <v>0</v>
      </c>
      <c r="J1167" s="280">
        <v>0</v>
      </c>
      <c r="K1167" s="280">
        <v>0</v>
      </c>
      <c r="L1167" s="278"/>
      <c r="M1167" s="278"/>
      <c r="N1167" s="278"/>
      <c r="O1167" s="278"/>
      <c r="P1167" s="278"/>
      <c r="Q1167" s="278"/>
      <c r="R1167" s="278"/>
      <c r="S1167" s="278">
        <f t="shared" si="104"/>
        <v>0</v>
      </c>
      <c r="T1167" s="278"/>
    </row>
    <row r="1168" spans="1:20" x14ac:dyDescent="0.35">
      <c r="A1168" s="32"/>
      <c r="B1168" s="283" t="s">
        <v>76</v>
      </c>
      <c r="C1168" s="280">
        <v>0</v>
      </c>
      <c r="D1168" s="284"/>
      <c r="E1168" s="284"/>
      <c r="F1168" s="278">
        <f>C1168+D1168+E1168</f>
        <v>0</v>
      </c>
      <c r="G1168" s="280">
        <v>0</v>
      </c>
      <c r="H1168" s="280">
        <v>0</v>
      </c>
      <c r="I1168" s="280">
        <v>0</v>
      </c>
      <c r="J1168" s="280">
        <v>0</v>
      </c>
      <c r="K1168" s="278">
        <f>G1168+H1168+J1168</f>
        <v>0</v>
      </c>
      <c r="L1168" s="278"/>
      <c r="M1168" s="278"/>
      <c r="N1168" s="278"/>
      <c r="O1168" s="278"/>
      <c r="P1168" s="278"/>
      <c r="Q1168" s="278"/>
      <c r="R1168" s="278">
        <v>0</v>
      </c>
      <c r="S1168" s="278">
        <f t="shared" si="104"/>
        <v>0</v>
      </c>
      <c r="T1168" s="278"/>
    </row>
    <row r="1169" spans="1:20" x14ac:dyDescent="0.35">
      <c r="A1169" s="32"/>
      <c r="B1169" s="283" t="s">
        <v>77</v>
      </c>
      <c r="C1169" s="278">
        <f>SUM(C1162:C1168)</f>
        <v>2</v>
      </c>
      <c r="D1169" s="278">
        <f>D1168+D1167+D1166+D1165+D1164+D1163+D1162</f>
        <v>2</v>
      </c>
      <c r="E1169" s="278">
        <f>E1168+E1167+E1166+E1165+E1164+E1163+E1162</f>
        <v>0</v>
      </c>
      <c r="F1169" s="278">
        <v>0</v>
      </c>
      <c r="G1169" s="278">
        <f>G1168+G1167+G1166+G1165+G1164+G1163+G1162</f>
        <v>3</v>
      </c>
      <c r="H1169" s="280">
        <f>H1168+H1167+H1166+H1165+H1164+H1163+H1162</f>
        <v>0</v>
      </c>
      <c r="I1169" s="278">
        <f>I1168+I1167+I1166+I1165+I1164+I1163+I1162</f>
        <v>24</v>
      </c>
      <c r="J1169" s="280">
        <f>J1168+J1167+J1166+J1165+J1164+J1163+J1162</f>
        <v>7</v>
      </c>
      <c r="K1169" s="278">
        <v>0</v>
      </c>
      <c r="L1169" s="278"/>
      <c r="M1169" s="278"/>
      <c r="N1169" s="278"/>
      <c r="O1169" s="278"/>
      <c r="P1169" s="278"/>
      <c r="Q1169" s="278"/>
      <c r="R1169" s="278">
        <f>R1168+R1167+R1166+R1165+R1164+R1163+R1162</f>
        <v>3</v>
      </c>
      <c r="S1169" s="278">
        <f t="shared" si="104"/>
        <v>41</v>
      </c>
      <c r="T1169" s="278"/>
    </row>
    <row r="1170" spans="1:20" x14ac:dyDescent="0.35">
      <c r="A1170" s="32"/>
      <c r="B1170" s="277" t="s">
        <v>78</v>
      </c>
      <c r="C1170" s="278">
        <f>((C1161*7)-C1169)*C1160</f>
        <v>17024</v>
      </c>
      <c r="D1170" s="278">
        <f>((D1161*7)-D1169)*D1160</f>
        <v>1196</v>
      </c>
      <c r="E1170" s="278">
        <f>((E1161*7)-E1169)*E1160</f>
        <v>2194.5</v>
      </c>
      <c r="F1170" s="278">
        <f>C1170+D1170+E1170</f>
        <v>20414.5</v>
      </c>
      <c r="G1170" s="278">
        <f>((G1161*7)-G1169)*G1160</f>
        <v>3900</v>
      </c>
      <c r="H1170" s="285">
        <f>((H1161*7)-H1169)*H1160</f>
        <v>2688</v>
      </c>
      <c r="I1170" s="285">
        <f>((I1161*7)-I1169)*I1160</f>
        <v>795</v>
      </c>
      <c r="J1170" s="278">
        <f>((J1161*7)-J1169)*J1160</f>
        <v>15120</v>
      </c>
      <c r="K1170" s="285">
        <f>SUM(G1170:J1170)</f>
        <v>22503</v>
      </c>
      <c r="L1170" s="285">
        <v>37</v>
      </c>
      <c r="M1170" s="285">
        <v>0</v>
      </c>
      <c r="N1170" s="285">
        <v>30</v>
      </c>
      <c r="O1170" s="285">
        <v>39</v>
      </c>
      <c r="P1170" s="285"/>
      <c r="Q1170" s="285"/>
      <c r="R1170" s="285">
        <v>2897</v>
      </c>
      <c r="S1170" s="286">
        <f>K1170+F1170+M1170+L1170+N1170+R1170+O1170</f>
        <v>45920.5</v>
      </c>
      <c r="T1170" s="286"/>
    </row>
    <row r="1172" spans="1:20" x14ac:dyDescent="0.35">
      <c r="A1172" s="32" t="s">
        <v>1165</v>
      </c>
      <c r="B1172" s="32"/>
      <c r="C1172" s="32"/>
      <c r="D1172" s="32"/>
      <c r="F1172" s="32"/>
      <c r="G1172" s="32"/>
      <c r="H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21"/>
    </row>
    <row r="1173" spans="1:20" x14ac:dyDescent="0.35">
      <c r="A1173" s="32"/>
      <c r="B1173" s="266" t="s">
        <v>68</v>
      </c>
      <c r="C1173" s="267">
        <f>C1175*C1176*7</f>
        <v>17248</v>
      </c>
      <c r="D1173" s="268">
        <f>D1175*D1176*7</f>
        <v>1288</v>
      </c>
      <c r="E1173" s="268">
        <f>E1175*E1176*7</f>
        <v>2194.5</v>
      </c>
      <c r="F1173" s="268">
        <f>C1173+D1173</f>
        <v>18536</v>
      </c>
      <c r="G1173" s="269">
        <f>G1175*G1176*7</f>
        <v>3990</v>
      </c>
      <c r="H1173" s="270">
        <f>H1175*H1176*7</f>
        <v>2688</v>
      </c>
      <c r="I1173" s="270">
        <f>I1175*I1176*7</f>
        <v>1155</v>
      </c>
      <c r="J1173" s="270">
        <f>J1175*J1176*7</f>
        <v>15960</v>
      </c>
      <c r="K1173" s="270">
        <f>G1173+H1173+J1173</f>
        <v>22638</v>
      </c>
      <c r="L1173" s="270"/>
      <c r="M1173" s="270"/>
      <c r="N1173" s="270"/>
      <c r="O1173" s="270"/>
      <c r="P1173" s="270"/>
      <c r="Q1173" s="270"/>
      <c r="R1173" s="270"/>
      <c r="S1173" s="270">
        <f>K1173+F1173</f>
        <v>41174</v>
      </c>
      <c r="T1173" s="270"/>
    </row>
    <row r="1174" spans="1:20" x14ac:dyDescent="0.35">
      <c r="A1174" s="32"/>
      <c r="B1174" s="271" t="s">
        <v>69</v>
      </c>
      <c r="C1174" s="272" t="s">
        <v>14</v>
      </c>
      <c r="D1174" s="272" t="s">
        <v>6</v>
      </c>
      <c r="E1174" s="272" t="s">
        <v>110</v>
      </c>
      <c r="F1174" s="273" t="s">
        <v>8</v>
      </c>
      <c r="G1174" s="274" t="s">
        <v>3</v>
      </c>
      <c r="H1174" s="274" t="s">
        <v>2</v>
      </c>
      <c r="I1174" s="274" t="s">
        <v>100</v>
      </c>
      <c r="J1174" s="274" t="s">
        <v>4</v>
      </c>
      <c r="K1174" s="275" t="s">
        <v>5</v>
      </c>
      <c r="L1174" s="276" t="s">
        <v>115</v>
      </c>
      <c r="M1174" s="276" t="s">
        <v>113</v>
      </c>
      <c r="N1174" s="276" t="s">
        <v>116</v>
      </c>
      <c r="O1174" s="276" t="s">
        <v>124</v>
      </c>
      <c r="P1174" s="276"/>
      <c r="Q1174" s="276"/>
      <c r="R1174" s="276" t="s">
        <v>125</v>
      </c>
      <c r="S1174" s="273"/>
      <c r="T1174" s="273"/>
    </row>
    <row r="1175" spans="1:20" ht="15.5" x14ac:dyDescent="0.35">
      <c r="A1175" s="32"/>
      <c r="B1175" s="277" t="s">
        <v>111</v>
      </c>
      <c r="C1175" s="278">
        <f>60+36+16</f>
        <v>112</v>
      </c>
      <c r="D1175" s="279">
        <v>46</v>
      </c>
      <c r="E1175" s="279">
        <v>33</v>
      </c>
      <c r="F1175" s="278">
        <f>C1175+D1175+E1175</f>
        <v>191</v>
      </c>
      <c r="G1175" s="280">
        <v>30</v>
      </c>
      <c r="H1175" s="280">
        <v>48</v>
      </c>
      <c r="I1175" s="280">
        <v>15</v>
      </c>
      <c r="J1175" s="280">
        <v>120</v>
      </c>
      <c r="K1175" s="278">
        <f>G1175+H1175+J1175</f>
        <v>198</v>
      </c>
      <c r="L1175" s="278"/>
      <c r="M1175" s="278"/>
      <c r="N1175" s="278"/>
      <c r="O1175" s="278"/>
      <c r="P1175" s="278"/>
      <c r="Q1175" s="278"/>
      <c r="R1175" s="278"/>
      <c r="S1175" s="280"/>
      <c r="T1175" s="280"/>
    </row>
    <row r="1176" spans="1:20" ht="15.5" x14ac:dyDescent="0.35">
      <c r="A1176" s="32"/>
      <c r="B1176" s="277" t="s">
        <v>70</v>
      </c>
      <c r="C1176" s="278">
        <v>22</v>
      </c>
      <c r="D1176" s="279">
        <v>4</v>
      </c>
      <c r="E1176" s="279">
        <v>9.5</v>
      </c>
      <c r="F1176" s="278">
        <f>C1176+D1176+E1176</f>
        <v>35.5</v>
      </c>
      <c r="G1176" s="280">
        <v>19</v>
      </c>
      <c r="H1176" s="280">
        <v>8</v>
      </c>
      <c r="I1176" s="280">
        <v>11</v>
      </c>
      <c r="J1176" s="280">
        <v>19</v>
      </c>
      <c r="K1176" s="278">
        <f>G1176+H1176+J1176</f>
        <v>46</v>
      </c>
      <c r="L1176" s="278"/>
      <c r="M1176" s="278"/>
      <c r="N1176" s="278"/>
      <c r="O1176" s="278"/>
      <c r="P1176" s="278"/>
      <c r="Q1176" s="278"/>
      <c r="R1176" s="278"/>
      <c r="S1176" s="278">
        <f>K1176+F1176</f>
        <v>81.5</v>
      </c>
      <c r="T1176" s="278"/>
    </row>
    <row r="1177" spans="1:20" ht="15.5" x14ac:dyDescent="0.35">
      <c r="A1177" s="32"/>
      <c r="B1177" s="281" t="s">
        <v>71</v>
      </c>
      <c r="C1177" s="282"/>
      <c r="D1177" s="280">
        <v>0</v>
      </c>
      <c r="E1177" s="280">
        <v>0</v>
      </c>
      <c r="F1177" s="278">
        <v>0</v>
      </c>
      <c r="G1177" s="280">
        <v>0</v>
      </c>
      <c r="H1177" s="280">
        <v>0</v>
      </c>
      <c r="I1177" s="280">
        <v>0</v>
      </c>
      <c r="J1177" s="280">
        <v>0</v>
      </c>
      <c r="K1177" s="278">
        <v>0</v>
      </c>
      <c r="L1177" s="278"/>
      <c r="M1177" s="278"/>
      <c r="N1177" s="278"/>
      <c r="O1177" s="278"/>
      <c r="P1177" s="278"/>
      <c r="Q1177" s="278"/>
      <c r="R1177" s="278">
        <v>0</v>
      </c>
      <c r="S1177" s="278">
        <f>R1177+++N1177+M1177+L1177+K1177+J1177+I1177+H1177+G1177+F1177+E1177+D1177+C1177</f>
        <v>0</v>
      </c>
      <c r="T1177" s="278"/>
    </row>
    <row r="1178" spans="1:20" ht="15.5" x14ac:dyDescent="0.35">
      <c r="A1178" s="32"/>
      <c r="B1178" s="281" t="s">
        <v>72</v>
      </c>
      <c r="C1178" s="282">
        <v>0</v>
      </c>
      <c r="D1178" s="280">
        <v>0</v>
      </c>
      <c r="E1178" s="280">
        <v>0</v>
      </c>
      <c r="F1178" s="278">
        <v>0</v>
      </c>
      <c r="G1178" s="280">
        <v>0</v>
      </c>
      <c r="H1178" s="280">
        <v>0</v>
      </c>
      <c r="I1178" s="280">
        <v>0</v>
      </c>
      <c r="J1178" s="280">
        <v>0</v>
      </c>
      <c r="K1178" s="278">
        <v>0</v>
      </c>
      <c r="L1178" s="278"/>
      <c r="M1178" s="278"/>
      <c r="N1178" s="278"/>
      <c r="O1178" s="278"/>
      <c r="P1178" s="278"/>
      <c r="Q1178" s="278"/>
      <c r="R1178" s="278">
        <v>0</v>
      </c>
      <c r="S1178" s="278">
        <f t="shared" ref="S1178:S1184" si="105">R1178+O1178+N1178+M1178+L1178+K1178+J1178+I1178+H1178+G1178+F1178+E1178+D1178+C1178</f>
        <v>0</v>
      </c>
      <c r="T1178" s="278"/>
    </row>
    <row r="1179" spans="1:20" x14ac:dyDescent="0.35">
      <c r="A1179" s="32"/>
      <c r="B1179" s="283" t="s">
        <v>73</v>
      </c>
      <c r="C1179" s="280">
        <v>0</v>
      </c>
      <c r="D1179" s="280">
        <v>0</v>
      </c>
      <c r="E1179" s="280"/>
      <c r="F1179" s="278">
        <v>0</v>
      </c>
      <c r="G1179" s="280">
        <v>0</v>
      </c>
      <c r="H1179" s="280">
        <v>0</v>
      </c>
      <c r="I1179" s="280">
        <v>0</v>
      </c>
      <c r="J1179" s="280">
        <v>0</v>
      </c>
      <c r="K1179" s="278">
        <v>0</v>
      </c>
      <c r="L1179" s="278"/>
      <c r="M1179" s="278"/>
      <c r="N1179" s="278"/>
      <c r="O1179" s="278"/>
      <c r="P1179" s="278"/>
      <c r="Q1179" s="278"/>
      <c r="R1179" s="278">
        <v>0</v>
      </c>
      <c r="S1179" s="278">
        <f t="shared" si="105"/>
        <v>0</v>
      </c>
      <c r="T1179" s="278"/>
    </row>
    <row r="1180" spans="1:20" x14ac:dyDescent="0.35">
      <c r="A1180" s="32"/>
      <c r="B1180" s="283" t="s">
        <v>74</v>
      </c>
      <c r="C1180" s="280">
        <v>0</v>
      </c>
      <c r="D1180" s="280">
        <v>0</v>
      </c>
      <c r="E1180" s="280">
        <v>0</v>
      </c>
      <c r="F1180" s="280">
        <v>0</v>
      </c>
      <c r="G1180" s="280">
        <v>0</v>
      </c>
      <c r="H1180" s="280">
        <v>0</v>
      </c>
      <c r="I1180" s="280">
        <v>0</v>
      </c>
      <c r="J1180" s="280">
        <v>0</v>
      </c>
      <c r="K1180" s="278">
        <v>0</v>
      </c>
      <c r="L1180" s="278"/>
      <c r="M1180" s="278"/>
      <c r="N1180" s="278"/>
      <c r="O1180" s="278"/>
      <c r="P1180" s="278"/>
      <c r="Q1180" s="278"/>
      <c r="R1180" s="278"/>
      <c r="S1180" s="278">
        <f t="shared" si="105"/>
        <v>0</v>
      </c>
      <c r="T1180" s="278"/>
    </row>
    <row r="1181" spans="1:20" x14ac:dyDescent="0.35">
      <c r="A1181" s="32"/>
      <c r="B1181" s="283" t="s">
        <v>75</v>
      </c>
      <c r="C1181" s="280">
        <v>2</v>
      </c>
      <c r="D1181" s="280">
        <v>0</v>
      </c>
      <c r="E1181" s="280">
        <v>0</v>
      </c>
      <c r="F1181" s="278">
        <v>0</v>
      </c>
      <c r="G1181" s="280">
        <v>4</v>
      </c>
      <c r="H1181" s="280">
        <v>0</v>
      </c>
      <c r="I1181" s="280">
        <v>24</v>
      </c>
      <c r="J1181" s="280">
        <v>3</v>
      </c>
      <c r="K1181" s="278">
        <v>0</v>
      </c>
      <c r="L1181" s="278"/>
      <c r="M1181" s="278"/>
      <c r="N1181" s="278"/>
      <c r="O1181" s="278"/>
      <c r="P1181" s="278"/>
      <c r="Q1181" s="278"/>
      <c r="R1181" s="278">
        <v>0</v>
      </c>
      <c r="S1181" s="278">
        <f t="shared" si="105"/>
        <v>33</v>
      </c>
      <c r="T1181" s="278"/>
    </row>
    <row r="1182" spans="1:20" x14ac:dyDescent="0.35">
      <c r="A1182" s="32"/>
      <c r="B1182" s="283" t="s">
        <v>79</v>
      </c>
      <c r="C1182" s="280">
        <v>0</v>
      </c>
      <c r="D1182" s="280">
        <v>0</v>
      </c>
      <c r="E1182" s="280">
        <v>0</v>
      </c>
      <c r="F1182" s="278">
        <v>0</v>
      </c>
      <c r="G1182" s="280">
        <v>0</v>
      </c>
      <c r="H1182" s="280">
        <v>0</v>
      </c>
      <c r="I1182" s="280">
        <v>0</v>
      </c>
      <c r="J1182" s="280">
        <v>0</v>
      </c>
      <c r="K1182" s="280">
        <v>0</v>
      </c>
      <c r="L1182" s="278"/>
      <c r="M1182" s="278"/>
      <c r="N1182" s="278"/>
      <c r="O1182" s="278"/>
      <c r="P1182" s="278"/>
      <c r="Q1182" s="278"/>
      <c r="R1182" s="278"/>
      <c r="S1182" s="278">
        <f t="shared" si="105"/>
        <v>0</v>
      </c>
      <c r="T1182" s="278"/>
    </row>
    <row r="1183" spans="1:20" x14ac:dyDescent="0.35">
      <c r="A1183" s="32"/>
      <c r="B1183" s="283" t="s">
        <v>76</v>
      </c>
      <c r="C1183" s="280">
        <v>0</v>
      </c>
      <c r="D1183" s="284"/>
      <c r="E1183" s="284"/>
      <c r="F1183" s="278">
        <f>C1183+D1183+E1183</f>
        <v>0</v>
      </c>
      <c r="G1183" s="280">
        <v>0</v>
      </c>
      <c r="H1183" s="280">
        <v>0</v>
      </c>
      <c r="I1183" s="280">
        <v>0</v>
      </c>
      <c r="J1183" s="280">
        <v>0</v>
      </c>
      <c r="K1183" s="278">
        <f>G1183+H1183+J1183</f>
        <v>0</v>
      </c>
      <c r="L1183" s="278"/>
      <c r="M1183" s="278"/>
      <c r="N1183" s="278"/>
      <c r="O1183" s="278"/>
      <c r="P1183" s="278"/>
      <c r="Q1183" s="278"/>
      <c r="R1183" s="278">
        <v>0</v>
      </c>
      <c r="S1183" s="278">
        <f t="shared" si="105"/>
        <v>0</v>
      </c>
      <c r="T1183" s="278"/>
    </row>
    <row r="1184" spans="1:20" x14ac:dyDescent="0.35">
      <c r="A1184" s="32"/>
      <c r="B1184" s="283" t="s">
        <v>77</v>
      </c>
      <c r="C1184" s="278">
        <f>SUM(C1177:C1183)</f>
        <v>2</v>
      </c>
      <c r="D1184" s="278">
        <f>D1183+D1182+D1181+D1180+D1179+D1178+D1177</f>
        <v>0</v>
      </c>
      <c r="E1184" s="278">
        <f>E1183+E1182+E1181+E1180+E1179+E1178+E1177</f>
        <v>0</v>
      </c>
      <c r="F1184" s="278">
        <v>0</v>
      </c>
      <c r="G1184" s="278">
        <f>G1183+G1182+G1181+G1180+G1179+G1178+G1177</f>
        <v>4</v>
      </c>
      <c r="H1184" s="280">
        <f>H1183+H1182+H1181+H1180+H1179+H1178+H1177</f>
        <v>0</v>
      </c>
      <c r="I1184" s="278">
        <f>I1183+I1182+I1181+I1180+I1179+I1178+I1177</f>
        <v>24</v>
      </c>
      <c r="J1184" s="280">
        <f>J1183+J1182+J1181+J1180+J1179+J1178+J1177</f>
        <v>3</v>
      </c>
      <c r="K1184" s="278">
        <v>0</v>
      </c>
      <c r="L1184" s="278"/>
      <c r="M1184" s="278"/>
      <c r="N1184" s="278"/>
      <c r="O1184" s="278"/>
      <c r="P1184" s="278"/>
      <c r="Q1184" s="278"/>
      <c r="R1184" s="278">
        <f>R1183+R1182+R1181+R1180+R1179+R1178+R1177</f>
        <v>0</v>
      </c>
      <c r="S1184" s="278">
        <f t="shared" si="105"/>
        <v>33</v>
      </c>
      <c r="T1184" s="278"/>
    </row>
    <row r="1185" spans="1:20" x14ac:dyDescent="0.35">
      <c r="A1185" s="32"/>
      <c r="B1185" s="277" t="s">
        <v>78</v>
      </c>
      <c r="C1185" s="278">
        <f>((C1176*7)-C1184)*C1175</f>
        <v>17024</v>
      </c>
      <c r="D1185" s="278">
        <f>((D1176*7)-D1184)*D1175</f>
        <v>1288</v>
      </c>
      <c r="E1185" s="278">
        <f>((E1176*7)-E1184)*E1175</f>
        <v>2194.5</v>
      </c>
      <c r="F1185" s="278">
        <f>C1185+D1185+E1185</f>
        <v>20506.5</v>
      </c>
      <c r="G1185" s="278">
        <f>((G1176*7)-G1184)*G1175</f>
        <v>3870</v>
      </c>
      <c r="H1185" s="285">
        <f>((H1176*7)-H1184)*H1175</f>
        <v>2688</v>
      </c>
      <c r="I1185" s="285">
        <f>((I1176*7)-I1184)*I1175</f>
        <v>795</v>
      </c>
      <c r="J1185" s="278">
        <f>((J1176*7)-J1184)*J1175</f>
        <v>15600</v>
      </c>
      <c r="K1185" s="285">
        <f>SUM(G1185:J1185)</f>
        <v>22953</v>
      </c>
      <c r="L1185" s="285">
        <v>37</v>
      </c>
      <c r="M1185" s="285">
        <v>0</v>
      </c>
      <c r="N1185" s="285">
        <v>30</v>
      </c>
      <c r="O1185" s="285">
        <v>39</v>
      </c>
      <c r="P1185" s="285"/>
      <c r="Q1185" s="285"/>
      <c r="R1185" s="285">
        <v>2897</v>
      </c>
      <c r="S1185" s="286">
        <f>K1185+F1185+M1185+L1185+N1185+R1185+O1185</f>
        <v>46462.5</v>
      </c>
      <c r="T1185" s="286"/>
    </row>
    <row r="1187" spans="1:20" x14ac:dyDescent="0.35">
      <c r="A1187" s="32" t="s">
        <v>1180</v>
      </c>
      <c r="B1187" s="32"/>
      <c r="C1187" s="32"/>
      <c r="D1187" s="32"/>
      <c r="F1187" s="32"/>
      <c r="G1187" s="32"/>
      <c r="H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21"/>
    </row>
    <row r="1188" spans="1:20" x14ac:dyDescent="0.35">
      <c r="A1188" s="32"/>
      <c r="B1188" s="266" t="s">
        <v>68</v>
      </c>
      <c r="C1188" s="267">
        <f>C1190*C1191*7</f>
        <v>17248</v>
      </c>
      <c r="D1188" s="268">
        <f>D1190*D1191*7</f>
        <v>1288</v>
      </c>
      <c r="E1188" s="268">
        <f>E1190*E1191*7</f>
        <v>2194.5</v>
      </c>
      <c r="F1188" s="268">
        <f>C1188+D1188</f>
        <v>18536</v>
      </c>
      <c r="G1188" s="269">
        <f>G1190*G1191*7</f>
        <v>3990</v>
      </c>
      <c r="H1188" s="270">
        <f>H1190*H1191*7</f>
        <v>2688</v>
      </c>
      <c r="I1188" s="270">
        <f>I1190*I1191*7</f>
        <v>1155</v>
      </c>
      <c r="J1188" s="270">
        <f>J1190*J1191*7</f>
        <v>15960</v>
      </c>
      <c r="K1188" s="270">
        <f>G1188+H1188+J1188</f>
        <v>22638</v>
      </c>
      <c r="L1188" s="270"/>
      <c r="M1188" s="270"/>
      <c r="N1188" s="270"/>
      <c r="O1188" s="270"/>
      <c r="P1188" s="270"/>
      <c r="Q1188" s="270"/>
      <c r="R1188" s="270"/>
      <c r="S1188" s="270">
        <f>K1188+F1188</f>
        <v>41174</v>
      </c>
      <c r="T1188" s="270"/>
    </row>
    <row r="1189" spans="1:20" x14ac:dyDescent="0.35">
      <c r="A1189" s="32"/>
      <c r="B1189" s="271" t="s">
        <v>69</v>
      </c>
      <c r="C1189" s="272" t="s">
        <v>14</v>
      </c>
      <c r="D1189" s="272" t="s">
        <v>6</v>
      </c>
      <c r="E1189" s="272" t="s">
        <v>110</v>
      </c>
      <c r="F1189" s="273" t="s">
        <v>8</v>
      </c>
      <c r="G1189" s="274" t="s">
        <v>3</v>
      </c>
      <c r="H1189" s="274" t="s">
        <v>2</v>
      </c>
      <c r="I1189" s="274" t="s">
        <v>100</v>
      </c>
      <c r="J1189" s="274" t="s">
        <v>4</v>
      </c>
      <c r="K1189" s="275" t="s">
        <v>5</v>
      </c>
      <c r="L1189" s="276" t="s">
        <v>115</v>
      </c>
      <c r="M1189" s="276" t="s">
        <v>113</v>
      </c>
      <c r="N1189" s="276" t="s">
        <v>116</v>
      </c>
      <c r="O1189" s="276" t="s">
        <v>124</v>
      </c>
      <c r="P1189" s="276"/>
      <c r="Q1189" s="276"/>
      <c r="R1189" s="276" t="s">
        <v>125</v>
      </c>
      <c r="S1189" s="273"/>
      <c r="T1189" s="273"/>
    </row>
    <row r="1190" spans="1:20" ht="15.5" x14ac:dyDescent="0.35">
      <c r="A1190" s="32"/>
      <c r="B1190" s="277" t="s">
        <v>111</v>
      </c>
      <c r="C1190" s="278">
        <f>60+36+16</f>
        <v>112</v>
      </c>
      <c r="D1190" s="279">
        <v>46</v>
      </c>
      <c r="E1190" s="279">
        <v>33</v>
      </c>
      <c r="F1190" s="278">
        <f>C1190+D1190+E1190</f>
        <v>191</v>
      </c>
      <c r="G1190" s="280">
        <v>30</v>
      </c>
      <c r="H1190" s="280">
        <v>48</v>
      </c>
      <c r="I1190" s="280">
        <v>15</v>
      </c>
      <c r="J1190" s="280">
        <v>120</v>
      </c>
      <c r="K1190" s="278">
        <f>G1190+H1190+J1190</f>
        <v>198</v>
      </c>
      <c r="L1190" s="278"/>
      <c r="M1190" s="278"/>
      <c r="N1190" s="278"/>
      <c r="O1190" s="278"/>
      <c r="P1190" s="278"/>
      <c r="Q1190" s="278"/>
      <c r="R1190" s="278"/>
      <c r="S1190" s="280"/>
      <c r="T1190" s="280"/>
    </row>
    <row r="1191" spans="1:20" ht="15.5" x14ac:dyDescent="0.35">
      <c r="A1191" s="32"/>
      <c r="B1191" s="277" t="s">
        <v>70</v>
      </c>
      <c r="C1191" s="278">
        <v>22</v>
      </c>
      <c r="D1191" s="279">
        <v>4</v>
      </c>
      <c r="E1191" s="279">
        <v>9.5</v>
      </c>
      <c r="F1191" s="278">
        <f>C1191+D1191+E1191</f>
        <v>35.5</v>
      </c>
      <c r="G1191" s="280">
        <v>19</v>
      </c>
      <c r="H1191" s="280">
        <v>8</v>
      </c>
      <c r="I1191" s="280">
        <v>11</v>
      </c>
      <c r="J1191" s="280">
        <v>19</v>
      </c>
      <c r="K1191" s="278">
        <f>G1191+H1191+J1191</f>
        <v>46</v>
      </c>
      <c r="L1191" s="278"/>
      <c r="M1191" s="278"/>
      <c r="N1191" s="278"/>
      <c r="O1191" s="278"/>
      <c r="P1191" s="278"/>
      <c r="Q1191" s="278"/>
      <c r="R1191" s="278"/>
      <c r="S1191" s="278">
        <f>K1191+F1191</f>
        <v>81.5</v>
      </c>
      <c r="T1191" s="278"/>
    </row>
    <row r="1192" spans="1:20" ht="15.5" x14ac:dyDescent="0.35">
      <c r="A1192" s="32"/>
      <c r="B1192" s="281" t="s">
        <v>71</v>
      </c>
      <c r="C1192" s="282"/>
      <c r="D1192" s="280">
        <v>0</v>
      </c>
      <c r="E1192" s="280">
        <v>0</v>
      </c>
      <c r="F1192" s="278">
        <v>0</v>
      </c>
      <c r="G1192" s="280">
        <v>0</v>
      </c>
      <c r="H1192" s="280">
        <v>0</v>
      </c>
      <c r="I1192" s="280">
        <v>0</v>
      </c>
      <c r="J1192" s="280">
        <v>0</v>
      </c>
      <c r="K1192" s="278">
        <v>0</v>
      </c>
      <c r="L1192" s="278"/>
      <c r="M1192" s="278"/>
      <c r="N1192" s="278"/>
      <c r="O1192" s="278"/>
      <c r="P1192" s="278"/>
      <c r="Q1192" s="278"/>
      <c r="R1192" s="278">
        <v>0</v>
      </c>
      <c r="S1192" s="278">
        <f>R1192+++N1192+M1192+L1192+K1192+J1192+I1192+H1192+G1192+F1192+E1192+D1192+C1192</f>
        <v>0</v>
      </c>
      <c r="T1192" s="278"/>
    </row>
    <row r="1193" spans="1:20" ht="15.5" x14ac:dyDescent="0.35">
      <c r="A1193" s="32"/>
      <c r="B1193" s="281" t="s">
        <v>72</v>
      </c>
      <c r="C1193" s="282">
        <v>0</v>
      </c>
      <c r="D1193" s="280">
        <v>0</v>
      </c>
      <c r="E1193" s="280">
        <v>0</v>
      </c>
      <c r="F1193" s="278">
        <v>0</v>
      </c>
      <c r="G1193" s="280">
        <v>0</v>
      </c>
      <c r="H1193" s="280">
        <v>0</v>
      </c>
      <c r="I1193" s="280">
        <v>0</v>
      </c>
      <c r="J1193" s="280">
        <v>48</v>
      </c>
      <c r="K1193" s="278">
        <v>0</v>
      </c>
      <c r="L1193" s="278"/>
      <c r="M1193" s="278"/>
      <c r="N1193" s="278"/>
      <c r="O1193" s="278"/>
      <c r="P1193" s="278"/>
      <c r="Q1193" s="278"/>
      <c r="R1193" s="278">
        <v>0</v>
      </c>
      <c r="S1193" s="278">
        <f t="shared" ref="S1193:S1199" si="106">R1193+O1193+N1193+M1193+L1193+K1193+J1193+I1193+H1193+G1193+F1193+E1193+D1193+C1193</f>
        <v>48</v>
      </c>
      <c r="T1193" s="278"/>
    </row>
    <row r="1194" spans="1:20" x14ac:dyDescent="0.35">
      <c r="A1194" s="32"/>
      <c r="B1194" s="283" t="s">
        <v>73</v>
      </c>
      <c r="C1194" s="280">
        <v>0</v>
      </c>
      <c r="D1194" s="280">
        <v>0</v>
      </c>
      <c r="E1194" s="280"/>
      <c r="F1194" s="278">
        <v>0</v>
      </c>
      <c r="G1194" s="280">
        <v>0</v>
      </c>
      <c r="H1194" s="280">
        <v>0</v>
      </c>
      <c r="I1194" s="280">
        <v>0</v>
      </c>
      <c r="J1194" s="280">
        <v>0</v>
      </c>
      <c r="K1194" s="278">
        <v>0</v>
      </c>
      <c r="L1194" s="278"/>
      <c r="M1194" s="278"/>
      <c r="N1194" s="278"/>
      <c r="O1194" s="278"/>
      <c r="P1194" s="278"/>
      <c r="Q1194" s="278"/>
      <c r="R1194" s="278">
        <v>0</v>
      </c>
      <c r="S1194" s="278">
        <f t="shared" si="106"/>
        <v>0</v>
      </c>
      <c r="T1194" s="278"/>
    </row>
    <row r="1195" spans="1:20" x14ac:dyDescent="0.35">
      <c r="A1195" s="32"/>
      <c r="B1195" s="283" t="s">
        <v>74</v>
      </c>
      <c r="C1195" s="280">
        <v>0</v>
      </c>
      <c r="D1195" s="280">
        <v>0</v>
      </c>
      <c r="E1195" s="280">
        <v>0</v>
      </c>
      <c r="F1195" s="280">
        <v>0</v>
      </c>
      <c r="G1195" s="280">
        <v>0</v>
      </c>
      <c r="H1195" s="280">
        <v>0</v>
      </c>
      <c r="I1195" s="280">
        <v>0</v>
      </c>
      <c r="J1195" s="280">
        <v>0</v>
      </c>
      <c r="K1195" s="278">
        <v>0</v>
      </c>
      <c r="L1195" s="278"/>
      <c r="M1195" s="278"/>
      <c r="N1195" s="278"/>
      <c r="O1195" s="278"/>
      <c r="P1195" s="278"/>
      <c r="Q1195" s="278"/>
      <c r="R1195" s="278"/>
      <c r="S1195" s="278">
        <f t="shared" si="106"/>
        <v>0</v>
      </c>
      <c r="T1195" s="278"/>
    </row>
    <row r="1196" spans="1:20" x14ac:dyDescent="0.35">
      <c r="A1196" s="32"/>
      <c r="B1196" s="283" t="s">
        <v>75</v>
      </c>
      <c r="C1196" s="280">
        <v>12</v>
      </c>
      <c r="D1196" s="280">
        <v>0</v>
      </c>
      <c r="E1196" s="280">
        <v>0</v>
      </c>
      <c r="F1196" s="278">
        <v>0</v>
      </c>
      <c r="G1196" s="280">
        <v>0</v>
      </c>
      <c r="H1196" s="280">
        <v>0</v>
      </c>
      <c r="I1196" s="280">
        <v>0</v>
      </c>
      <c r="J1196" s="280">
        <v>2</v>
      </c>
      <c r="K1196" s="278">
        <v>0</v>
      </c>
      <c r="L1196" s="278"/>
      <c r="M1196" s="278"/>
      <c r="N1196" s="278"/>
      <c r="O1196" s="278"/>
      <c r="P1196" s="278"/>
      <c r="Q1196" s="278"/>
      <c r="R1196" s="278">
        <v>0</v>
      </c>
      <c r="S1196" s="278">
        <f t="shared" si="106"/>
        <v>14</v>
      </c>
      <c r="T1196" s="278"/>
    </row>
    <row r="1197" spans="1:20" x14ac:dyDescent="0.35">
      <c r="A1197" s="32"/>
      <c r="B1197" s="283" t="s">
        <v>79</v>
      </c>
      <c r="C1197" s="280">
        <v>0</v>
      </c>
      <c r="D1197" s="280">
        <v>0</v>
      </c>
      <c r="E1197" s="280">
        <v>0</v>
      </c>
      <c r="F1197" s="278">
        <v>0</v>
      </c>
      <c r="G1197" s="280">
        <v>0</v>
      </c>
      <c r="H1197" s="280">
        <v>0</v>
      </c>
      <c r="I1197" s="280">
        <v>0</v>
      </c>
      <c r="J1197" s="280">
        <v>0</v>
      </c>
      <c r="K1197" s="280">
        <v>0</v>
      </c>
      <c r="L1197" s="278"/>
      <c r="M1197" s="278"/>
      <c r="N1197" s="278"/>
      <c r="O1197" s="278"/>
      <c r="P1197" s="278"/>
      <c r="Q1197" s="278"/>
      <c r="R1197" s="278"/>
      <c r="S1197" s="278">
        <f t="shared" si="106"/>
        <v>0</v>
      </c>
      <c r="T1197" s="278"/>
    </row>
    <row r="1198" spans="1:20" x14ac:dyDescent="0.35">
      <c r="A1198" s="32"/>
      <c r="B1198" s="283" t="s">
        <v>76</v>
      </c>
      <c r="C1198" s="280">
        <v>0</v>
      </c>
      <c r="D1198" s="284"/>
      <c r="E1198" s="284"/>
      <c r="F1198" s="278">
        <f>C1198+D1198+E1198</f>
        <v>0</v>
      </c>
      <c r="G1198" s="280">
        <v>0</v>
      </c>
      <c r="H1198" s="280">
        <v>0</v>
      </c>
      <c r="I1198" s="280">
        <v>0</v>
      </c>
      <c r="J1198" s="280">
        <v>0</v>
      </c>
      <c r="K1198" s="278">
        <f>G1198+H1198+J1198</f>
        <v>0</v>
      </c>
      <c r="L1198" s="278"/>
      <c r="M1198" s="278"/>
      <c r="N1198" s="278"/>
      <c r="O1198" s="278"/>
      <c r="P1198" s="278"/>
      <c r="Q1198" s="278"/>
      <c r="R1198" s="278">
        <v>0</v>
      </c>
      <c r="S1198" s="278">
        <f t="shared" si="106"/>
        <v>0</v>
      </c>
      <c r="T1198" s="278"/>
    </row>
    <row r="1199" spans="1:20" x14ac:dyDescent="0.35">
      <c r="A1199" s="32"/>
      <c r="B1199" s="283" t="s">
        <v>77</v>
      </c>
      <c r="C1199" s="278">
        <f>SUM(C1192:C1198)</f>
        <v>12</v>
      </c>
      <c r="D1199" s="278">
        <f>D1198+D1197+D1196+D1195+D1194+D1193+D1192</f>
        <v>0</v>
      </c>
      <c r="E1199" s="278">
        <f>E1198+E1197+E1196+E1195+E1194+E1193+E1192</f>
        <v>0</v>
      </c>
      <c r="F1199" s="278">
        <v>0</v>
      </c>
      <c r="G1199" s="278">
        <f>G1198+G1197+G1196+G1195+G1194+G1193+G1192</f>
        <v>0</v>
      </c>
      <c r="H1199" s="280">
        <f>H1198+H1197+H1196+H1195+H1194+H1193+H1192</f>
        <v>0</v>
      </c>
      <c r="I1199" s="278">
        <f>I1198+I1197+I1196+I1195+I1194+I1193+I1192</f>
        <v>0</v>
      </c>
      <c r="J1199" s="280">
        <f>J1198+J1197+J1196+J1195+J1194+J1193+J1192</f>
        <v>50</v>
      </c>
      <c r="K1199" s="278">
        <v>0</v>
      </c>
      <c r="L1199" s="278"/>
      <c r="M1199" s="278"/>
      <c r="N1199" s="278"/>
      <c r="O1199" s="278"/>
      <c r="P1199" s="278"/>
      <c r="Q1199" s="278"/>
      <c r="R1199" s="278">
        <f>R1198+R1197+R1196+R1195+R1194+R1193+R1192</f>
        <v>0</v>
      </c>
      <c r="S1199" s="278">
        <f t="shared" si="106"/>
        <v>62</v>
      </c>
      <c r="T1199" s="278"/>
    </row>
    <row r="1200" spans="1:20" x14ac:dyDescent="0.35">
      <c r="A1200" s="32"/>
      <c r="B1200" s="277" t="s">
        <v>78</v>
      </c>
      <c r="C1200" s="278">
        <f>((C1191*7)-C1199)*C1190</f>
        <v>15904</v>
      </c>
      <c r="D1200" s="278">
        <f>((D1191*7)-D1199)*D1190</f>
        <v>1288</v>
      </c>
      <c r="E1200" s="278">
        <f>((E1191*7)-E1199)*E1190</f>
        <v>2194.5</v>
      </c>
      <c r="F1200" s="278">
        <f>C1200+D1200+E1200</f>
        <v>19386.5</v>
      </c>
      <c r="G1200" s="278">
        <f>((G1191*7)-G1199)*G1190</f>
        <v>3990</v>
      </c>
      <c r="H1200" s="285">
        <f>((H1191*7)-H1199)*H1190</f>
        <v>2688</v>
      </c>
      <c r="I1200" s="285">
        <f>((I1191*7)-I1199)*I1190</f>
        <v>1155</v>
      </c>
      <c r="J1200" s="278">
        <f>((J1191*7)-J1199)*J1190</f>
        <v>9960</v>
      </c>
      <c r="K1200" s="285">
        <f>SUM(G1200:J1200)</f>
        <v>17793</v>
      </c>
      <c r="L1200" s="285">
        <v>37</v>
      </c>
      <c r="M1200" s="285">
        <v>0</v>
      </c>
      <c r="N1200" s="285">
        <v>30</v>
      </c>
      <c r="O1200" s="285">
        <v>39</v>
      </c>
      <c r="P1200" s="285"/>
      <c r="Q1200" s="285"/>
      <c r="R1200" s="285">
        <v>2897</v>
      </c>
      <c r="S1200" s="286">
        <f>K1200+F1200+M1200+L1200+N1200+R1200+O1200</f>
        <v>40182.5</v>
      </c>
      <c r="T1200" s="286"/>
    </row>
    <row r="1202" spans="1:20" x14ac:dyDescent="0.35">
      <c r="A1202" s="32" t="s">
        <v>1243</v>
      </c>
      <c r="B1202" s="32"/>
      <c r="C1202" s="32"/>
      <c r="D1202" s="32"/>
      <c r="F1202" s="32"/>
      <c r="G1202" s="32"/>
      <c r="H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21"/>
    </row>
    <row r="1203" spans="1:20" x14ac:dyDescent="0.35">
      <c r="A1203" s="32"/>
      <c r="B1203" s="266" t="s">
        <v>68</v>
      </c>
      <c r="C1203" s="267">
        <f>C1205*C1206*7</f>
        <v>17248</v>
      </c>
      <c r="D1203" s="268">
        <f>D1205*D1206*7</f>
        <v>1288</v>
      </c>
      <c r="E1203" s="268">
        <f>E1205*E1206*7</f>
        <v>2194.5</v>
      </c>
      <c r="F1203" s="268">
        <f>C1203+D1203</f>
        <v>18536</v>
      </c>
      <c r="G1203" s="269">
        <f>G1205*G1206*7</f>
        <v>3990</v>
      </c>
      <c r="H1203" s="270">
        <f>H1205*H1206*7</f>
        <v>2688</v>
      </c>
      <c r="I1203" s="270">
        <f>I1205*I1206*7</f>
        <v>1155</v>
      </c>
      <c r="J1203" s="270">
        <f>J1205*J1206*7</f>
        <v>15960</v>
      </c>
      <c r="K1203" s="270">
        <f>G1203+H1203+J1203</f>
        <v>22638</v>
      </c>
      <c r="L1203" s="270"/>
      <c r="M1203" s="270"/>
      <c r="N1203" s="270"/>
      <c r="O1203" s="270"/>
      <c r="P1203" s="270"/>
      <c r="Q1203" s="270"/>
      <c r="R1203" s="270"/>
      <c r="S1203" s="270">
        <f>K1203+F1203</f>
        <v>41174</v>
      </c>
      <c r="T1203" s="270"/>
    </row>
    <row r="1204" spans="1:20" x14ac:dyDescent="0.35">
      <c r="A1204" s="32"/>
      <c r="B1204" s="271" t="s">
        <v>69</v>
      </c>
      <c r="C1204" s="272" t="s">
        <v>14</v>
      </c>
      <c r="D1204" s="272" t="s">
        <v>6</v>
      </c>
      <c r="E1204" s="272" t="s">
        <v>110</v>
      </c>
      <c r="F1204" s="273" t="s">
        <v>8</v>
      </c>
      <c r="G1204" s="274" t="s">
        <v>3</v>
      </c>
      <c r="H1204" s="274" t="s">
        <v>2</v>
      </c>
      <c r="I1204" s="274" t="s">
        <v>100</v>
      </c>
      <c r="J1204" s="274" t="s">
        <v>4</v>
      </c>
      <c r="K1204" s="275" t="s">
        <v>5</v>
      </c>
      <c r="L1204" s="276" t="s">
        <v>115</v>
      </c>
      <c r="M1204" s="276" t="s">
        <v>113</v>
      </c>
      <c r="N1204" s="276" t="s">
        <v>116</v>
      </c>
      <c r="O1204" s="276" t="s">
        <v>124</v>
      </c>
      <c r="P1204" s="276" t="s">
        <v>195</v>
      </c>
      <c r="Q1204" s="276"/>
      <c r="R1204" s="276" t="s">
        <v>125</v>
      </c>
      <c r="S1204" s="273"/>
      <c r="T1204" s="273"/>
    </row>
    <row r="1205" spans="1:20" ht="15.5" x14ac:dyDescent="0.35">
      <c r="A1205" s="32"/>
      <c r="B1205" s="277" t="s">
        <v>111</v>
      </c>
      <c r="C1205" s="278">
        <f>60+36+16</f>
        <v>112</v>
      </c>
      <c r="D1205" s="279">
        <v>46</v>
      </c>
      <c r="E1205" s="279">
        <v>33</v>
      </c>
      <c r="F1205" s="278">
        <f>C1205+D1205+E1205</f>
        <v>191</v>
      </c>
      <c r="G1205" s="280">
        <v>30</v>
      </c>
      <c r="H1205" s="280">
        <v>48</v>
      </c>
      <c r="I1205" s="280">
        <v>15</v>
      </c>
      <c r="J1205" s="280">
        <v>120</v>
      </c>
      <c r="K1205" s="278">
        <f>G1205+H1205+J1205</f>
        <v>198</v>
      </c>
      <c r="L1205" s="278"/>
      <c r="M1205" s="278"/>
      <c r="N1205" s="278"/>
      <c r="O1205" s="278"/>
      <c r="P1205" s="278"/>
      <c r="Q1205" s="278"/>
      <c r="R1205" s="278"/>
      <c r="S1205" s="280"/>
      <c r="T1205" s="280"/>
    </row>
    <row r="1206" spans="1:20" ht="15.5" x14ac:dyDescent="0.35">
      <c r="A1206" s="32"/>
      <c r="B1206" s="277" t="s">
        <v>70</v>
      </c>
      <c r="C1206" s="278">
        <v>22</v>
      </c>
      <c r="D1206" s="279">
        <v>4</v>
      </c>
      <c r="E1206" s="279">
        <v>9.5</v>
      </c>
      <c r="F1206" s="278">
        <f>C1206+D1206+E1206</f>
        <v>35.5</v>
      </c>
      <c r="G1206" s="280">
        <v>19</v>
      </c>
      <c r="H1206" s="280">
        <v>8</v>
      </c>
      <c r="I1206" s="280">
        <v>11</v>
      </c>
      <c r="J1206" s="280">
        <v>19</v>
      </c>
      <c r="K1206" s="278">
        <f>G1206+H1206+J1206</f>
        <v>46</v>
      </c>
      <c r="L1206" s="278"/>
      <c r="M1206" s="278"/>
      <c r="N1206" s="278"/>
      <c r="O1206" s="278"/>
      <c r="P1206" s="278"/>
      <c r="Q1206" s="278"/>
      <c r="R1206" s="278"/>
      <c r="S1206" s="278">
        <f>K1206+F1206</f>
        <v>81.5</v>
      </c>
      <c r="T1206" s="278"/>
    </row>
    <row r="1207" spans="1:20" ht="15.5" x14ac:dyDescent="0.35">
      <c r="A1207" s="32"/>
      <c r="B1207" s="281" t="s">
        <v>71</v>
      </c>
      <c r="C1207" s="282"/>
      <c r="D1207" s="280">
        <v>0</v>
      </c>
      <c r="E1207" s="280">
        <v>0</v>
      </c>
      <c r="F1207" s="278">
        <v>0</v>
      </c>
      <c r="G1207" s="280">
        <v>0</v>
      </c>
      <c r="H1207" s="280">
        <v>0</v>
      </c>
      <c r="I1207" s="280">
        <v>0</v>
      </c>
      <c r="J1207" s="280">
        <v>0</v>
      </c>
      <c r="K1207" s="278">
        <v>0</v>
      </c>
      <c r="L1207" s="278"/>
      <c r="M1207" s="278"/>
      <c r="N1207" s="278"/>
      <c r="O1207" s="278"/>
      <c r="P1207" s="278"/>
      <c r="Q1207" s="278"/>
      <c r="R1207" s="278">
        <v>0</v>
      </c>
      <c r="S1207" s="278">
        <f>R1207+++N1207+M1207+L1207+K1207+J1207+I1207+H1207+G1207+F1207+E1207+D1207+C1207</f>
        <v>0</v>
      </c>
      <c r="T1207" s="278"/>
    </row>
    <row r="1208" spans="1:20" ht="15.5" x14ac:dyDescent="0.35">
      <c r="A1208" s="32"/>
      <c r="B1208" s="281" t="s">
        <v>72</v>
      </c>
      <c r="C1208" s="282">
        <v>0</v>
      </c>
      <c r="D1208" s="280">
        <v>0</v>
      </c>
      <c r="E1208" s="280">
        <v>0</v>
      </c>
      <c r="F1208" s="278">
        <v>0</v>
      </c>
      <c r="G1208" s="280">
        <v>0</v>
      </c>
      <c r="H1208" s="280">
        <v>0</v>
      </c>
      <c r="I1208" s="280">
        <v>0</v>
      </c>
      <c r="J1208" s="280">
        <v>0</v>
      </c>
      <c r="K1208" s="278">
        <v>0</v>
      </c>
      <c r="L1208" s="278"/>
      <c r="M1208" s="278"/>
      <c r="N1208" s="278"/>
      <c r="O1208" s="278"/>
      <c r="P1208" s="278"/>
      <c r="Q1208" s="278"/>
      <c r="R1208" s="278">
        <v>0</v>
      </c>
      <c r="S1208" s="278">
        <f>R1208+O1208+N1208+M1208+L1208+K1208+J1208+I1208+H1208+G1208+F1208+E1208+D1208+C1208</f>
        <v>0</v>
      </c>
      <c r="T1208" s="278"/>
    </row>
    <row r="1209" spans="1:20" x14ac:dyDescent="0.35">
      <c r="A1209" s="32"/>
      <c r="B1209" s="283" t="s">
        <v>73</v>
      </c>
      <c r="C1209" s="280">
        <v>0</v>
      </c>
      <c r="D1209" s="280">
        <v>0</v>
      </c>
      <c r="E1209" s="280"/>
      <c r="F1209" s="278">
        <v>0</v>
      </c>
      <c r="G1209" s="280">
        <v>0</v>
      </c>
      <c r="H1209" s="280">
        <v>0</v>
      </c>
      <c r="I1209" s="280">
        <v>0</v>
      </c>
      <c r="J1209" s="280">
        <v>0</v>
      </c>
      <c r="K1209" s="278">
        <v>0</v>
      </c>
      <c r="L1209" s="278"/>
      <c r="M1209" s="278"/>
      <c r="N1209" s="278"/>
      <c r="O1209" s="278"/>
      <c r="P1209" s="278"/>
      <c r="Q1209" s="278"/>
      <c r="R1209" s="278">
        <v>0</v>
      </c>
      <c r="S1209" s="278">
        <f>R1209+O1209+N1209+M1209+L1209+K1209+J1209+I1209+H1209+G1209+F1209+E1209+D1209+C1209</f>
        <v>0</v>
      </c>
      <c r="T1209" s="278"/>
    </row>
    <row r="1210" spans="1:20" x14ac:dyDescent="0.35">
      <c r="A1210" s="32"/>
      <c r="B1210" s="283" t="s">
        <v>74</v>
      </c>
      <c r="C1210" s="280">
        <v>0</v>
      </c>
      <c r="D1210" s="280">
        <v>0</v>
      </c>
      <c r="E1210" s="280">
        <v>0</v>
      </c>
      <c r="F1210" s="280">
        <v>0</v>
      </c>
      <c r="G1210" s="280">
        <v>0</v>
      </c>
      <c r="H1210" s="280">
        <v>0</v>
      </c>
      <c r="I1210" s="280">
        <v>0</v>
      </c>
      <c r="J1210" s="280">
        <v>0</v>
      </c>
      <c r="K1210" s="278">
        <v>0</v>
      </c>
      <c r="L1210" s="278"/>
      <c r="M1210" s="278"/>
      <c r="N1210" s="278"/>
      <c r="O1210" s="278"/>
      <c r="P1210" s="278"/>
      <c r="Q1210" s="278"/>
      <c r="R1210" s="278"/>
      <c r="S1210" s="278">
        <f>R1210+O1210+N1210+M1210+L1210+K1210+J1210+I1210+H1210+G1210+F1210+E1210+D1210+C1210</f>
        <v>0</v>
      </c>
      <c r="T1210" s="278"/>
    </row>
    <row r="1211" spans="1:20" x14ac:dyDescent="0.35">
      <c r="A1211" s="32"/>
      <c r="B1211" s="283" t="s">
        <v>75</v>
      </c>
      <c r="C1211" s="280">
        <v>13</v>
      </c>
      <c r="D1211" s="280">
        <v>0</v>
      </c>
      <c r="E1211" s="280">
        <v>12</v>
      </c>
      <c r="F1211" s="278">
        <v>0</v>
      </c>
      <c r="G1211" s="280">
        <v>0</v>
      </c>
      <c r="H1211" s="280">
        <v>0</v>
      </c>
      <c r="I1211" s="280">
        <v>0</v>
      </c>
      <c r="J1211" s="280">
        <v>0</v>
      </c>
      <c r="K1211" s="278">
        <v>0</v>
      </c>
      <c r="L1211" s="278"/>
      <c r="M1211" s="278"/>
      <c r="N1211" s="278"/>
      <c r="O1211" s="278"/>
      <c r="P1211" s="278"/>
      <c r="Q1211" s="278"/>
      <c r="R1211" s="278">
        <v>0</v>
      </c>
      <c r="S1211" s="278">
        <f>R1211+O1211+N1211+M1211+L1211+K1211+J1211+I1211+H1211+G1211+F1211+E1211+D1211+C1211</f>
        <v>25</v>
      </c>
      <c r="T1211" s="278"/>
    </row>
    <row r="1212" spans="1:20" x14ac:dyDescent="0.35">
      <c r="A1212" s="32"/>
      <c r="B1212" s="283" t="s">
        <v>79</v>
      </c>
      <c r="C1212" s="280">
        <v>0</v>
      </c>
      <c r="D1212" s="280">
        <v>0</v>
      </c>
      <c r="E1212" s="280">
        <v>0</v>
      </c>
      <c r="F1212" s="278">
        <v>0</v>
      </c>
      <c r="G1212" s="280">
        <v>0</v>
      </c>
      <c r="H1212" s="280">
        <v>0</v>
      </c>
      <c r="I1212" s="280">
        <v>0</v>
      </c>
      <c r="J1212" s="280">
        <v>0</v>
      </c>
      <c r="K1212" s="280">
        <v>0</v>
      </c>
      <c r="L1212" s="278"/>
      <c r="M1212" s="278"/>
      <c r="N1212" s="278"/>
      <c r="O1212" s="278"/>
      <c r="P1212" s="278">
        <v>24</v>
      </c>
      <c r="Q1212" s="278"/>
      <c r="R1212" s="278"/>
      <c r="S1212" s="278">
        <f>R1212+O1212+N1212+M1212+L1212+K1212+J1212+I1212+H1212+G1212+F1212+E1212+D1212+C1212+P1212+T121</f>
        <v>24</v>
      </c>
      <c r="T1212" s="278"/>
    </row>
    <row r="1213" spans="1:20" x14ac:dyDescent="0.35">
      <c r="A1213" s="32"/>
      <c r="B1213" s="283" t="s">
        <v>76</v>
      </c>
      <c r="C1213" s="280">
        <v>0</v>
      </c>
      <c r="D1213" s="284"/>
      <c r="E1213" s="284"/>
      <c r="F1213" s="278">
        <f>C1213+D1213+E1213</f>
        <v>0</v>
      </c>
      <c r="G1213" s="280">
        <v>0</v>
      </c>
      <c r="H1213" s="280">
        <v>0</v>
      </c>
      <c r="I1213" s="280">
        <v>0</v>
      </c>
      <c r="J1213" s="280">
        <v>0</v>
      </c>
      <c r="K1213" s="278">
        <f>G1213+H1213+J1213</f>
        <v>0</v>
      </c>
      <c r="L1213" s="278"/>
      <c r="M1213" s="278"/>
      <c r="N1213" s="278"/>
      <c r="O1213" s="278"/>
      <c r="P1213" s="278"/>
      <c r="Q1213" s="278"/>
      <c r="R1213" s="278">
        <v>0</v>
      </c>
      <c r="S1213" s="278">
        <f>R1213+O1213+N1213+M1213+L1213+K1213+J1213+I1213+H1213+G1213+F1213+E1213+D1213+C1213+P1213</f>
        <v>0</v>
      </c>
      <c r="T1213" s="278"/>
    </row>
    <row r="1214" spans="1:20" x14ac:dyDescent="0.35">
      <c r="A1214" s="32"/>
      <c r="B1214" s="283" t="s">
        <v>77</v>
      </c>
      <c r="C1214" s="278">
        <f>SUM(C1207:C1213)</f>
        <v>13</v>
      </c>
      <c r="D1214" s="278">
        <f>D1213+D1212+D1211+D1210+D1209+D1208+D1207</f>
        <v>0</v>
      </c>
      <c r="E1214" s="278">
        <f>E1213+E1212+E1211+E1210+E1209+E1208+E1207</f>
        <v>12</v>
      </c>
      <c r="F1214" s="278">
        <v>0</v>
      </c>
      <c r="G1214" s="278">
        <f>G1213+G1212+G1211+G1210+G1209+G1208+G1207</f>
        <v>0</v>
      </c>
      <c r="H1214" s="280">
        <f>H1213+H1212+H1211+H1210+H1209+H1208+H1207</f>
        <v>0</v>
      </c>
      <c r="I1214" s="278">
        <f>I1213+I1212+I1211+I1210+I1209+I1208+I1207</f>
        <v>0</v>
      </c>
      <c r="J1214" s="280">
        <f>J1213+J1212+J1211+J1210+J1209+J1208+J1207</f>
        <v>0</v>
      </c>
      <c r="K1214" s="278">
        <v>0</v>
      </c>
      <c r="L1214" s="278"/>
      <c r="M1214" s="278"/>
      <c r="N1214" s="278"/>
      <c r="O1214" s="278"/>
      <c r="P1214" s="278">
        <f>SUM(P1207:P1213)</f>
        <v>24</v>
      </c>
      <c r="Q1214" s="278"/>
      <c r="R1214" s="278">
        <f>R1213+R1212+R1211+R1210+R1209+R1208+R1207</f>
        <v>0</v>
      </c>
      <c r="S1214" s="278">
        <f>SUM(S1207:S1213)</f>
        <v>49</v>
      </c>
      <c r="T1214" s="278"/>
    </row>
    <row r="1215" spans="1:20" x14ac:dyDescent="0.35">
      <c r="A1215" s="32"/>
      <c r="B1215" s="277" t="s">
        <v>78</v>
      </c>
      <c r="C1215" s="278">
        <f>((C1206*7)-C1214)*C1205</f>
        <v>15792</v>
      </c>
      <c r="D1215" s="278">
        <f>((D1206*7)-D1214)*D1205</f>
        <v>1288</v>
      </c>
      <c r="E1215" s="278">
        <f>((E1206*7)-E1214)*E1205</f>
        <v>1798.5</v>
      </c>
      <c r="F1215" s="278">
        <f>C1215+D1215+E1215</f>
        <v>18878.5</v>
      </c>
      <c r="G1215" s="278">
        <f>((G1206*7)-G1214)*G1205</f>
        <v>3990</v>
      </c>
      <c r="H1215" s="285">
        <f>((H1206*7)-H1214)*H1205</f>
        <v>2688</v>
      </c>
      <c r="I1215" s="285">
        <f>((I1206*7)-I1214)*I1205</f>
        <v>1155</v>
      </c>
      <c r="J1215" s="278">
        <f>((J1206*7)-J1214)*J1205</f>
        <v>15960</v>
      </c>
      <c r="K1215" s="285">
        <f>SUM(G1215:J1215)</f>
        <v>23793</v>
      </c>
      <c r="L1215" s="285">
        <v>37</v>
      </c>
      <c r="M1215" s="285"/>
      <c r="N1215" s="285">
        <v>30</v>
      </c>
      <c r="O1215" s="285">
        <v>39</v>
      </c>
      <c r="P1215" s="285">
        <v>0</v>
      </c>
      <c r="Q1215" s="285"/>
      <c r="R1215" s="285">
        <v>2897</v>
      </c>
      <c r="S1215" s="286">
        <f>F1215+K1215+L1215+M1215+N1215+O1215+P1215</f>
        <v>42777.5</v>
      </c>
      <c r="T1215" s="286"/>
    </row>
    <row r="1217" spans="1:20" x14ac:dyDescent="0.35">
      <c r="A1217" s="32" t="s">
        <v>1249</v>
      </c>
      <c r="B1217" s="32"/>
      <c r="C1217" s="32"/>
      <c r="D1217" s="32"/>
      <c r="F1217" s="32"/>
      <c r="G1217" s="32"/>
      <c r="H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21"/>
    </row>
    <row r="1218" spans="1:20" x14ac:dyDescent="0.35">
      <c r="A1218" s="32"/>
      <c r="B1218" s="266" t="s">
        <v>68</v>
      </c>
      <c r="C1218" s="267">
        <f>C1220*C1221*7</f>
        <v>17248</v>
      </c>
      <c r="D1218" s="268">
        <f>D1220*D1221*7</f>
        <v>1288</v>
      </c>
      <c r="E1218" s="268">
        <f>E1220*E1221*7</f>
        <v>2194.5</v>
      </c>
      <c r="F1218" s="268">
        <f>C1218+D1218</f>
        <v>18536</v>
      </c>
      <c r="G1218" s="269">
        <f>G1220*G1221*7</f>
        <v>3990</v>
      </c>
      <c r="H1218" s="270">
        <f>H1220*H1221*7</f>
        <v>2688</v>
      </c>
      <c r="I1218" s="270">
        <f>I1220*I1221*7</f>
        <v>1155</v>
      </c>
      <c r="J1218" s="270">
        <f>J1220*J1221*7</f>
        <v>15960</v>
      </c>
      <c r="K1218" s="270">
        <f>G1218+H1218+J1218</f>
        <v>22638</v>
      </c>
      <c r="L1218" s="270"/>
      <c r="M1218" s="270"/>
      <c r="N1218" s="270"/>
      <c r="O1218" s="270"/>
      <c r="P1218" s="270"/>
      <c r="Q1218" s="270"/>
      <c r="R1218" s="270"/>
      <c r="S1218" s="270">
        <f>K1218+F1218</f>
        <v>41174</v>
      </c>
      <c r="T1218" s="270"/>
    </row>
    <row r="1219" spans="1:20" x14ac:dyDescent="0.35">
      <c r="A1219" s="32"/>
      <c r="B1219" s="271" t="s">
        <v>69</v>
      </c>
      <c r="C1219" s="272" t="s">
        <v>14</v>
      </c>
      <c r="D1219" s="272" t="s">
        <v>6</v>
      </c>
      <c r="E1219" s="272" t="s">
        <v>110</v>
      </c>
      <c r="F1219" s="273" t="s">
        <v>8</v>
      </c>
      <c r="G1219" s="274" t="s">
        <v>3</v>
      </c>
      <c r="H1219" s="274" t="s">
        <v>2</v>
      </c>
      <c r="I1219" s="274" t="s">
        <v>100</v>
      </c>
      <c r="J1219" s="274" t="s">
        <v>4</v>
      </c>
      <c r="K1219" s="275" t="s">
        <v>5</v>
      </c>
      <c r="L1219" s="276" t="s">
        <v>115</v>
      </c>
      <c r="M1219" s="276" t="s">
        <v>113</v>
      </c>
      <c r="N1219" s="276" t="s">
        <v>116</v>
      </c>
      <c r="O1219" s="276" t="s">
        <v>124</v>
      </c>
      <c r="P1219" s="276" t="s">
        <v>195</v>
      </c>
      <c r="Q1219" s="276"/>
      <c r="R1219" s="276" t="s">
        <v>125</v>
      </c>
      <c r="S1219" s="273"/>
      <c r="T1219" s="273"/>
    </row>
    <row r="1220" spans="1:20" ht="15.5" x14ac:dyDescent="0.35">
      <c r="A1220" s="32"/>
      <c r="B1220" s="277" t="s">
        <v>111</v>
      </c>
      <c r="C1220" s="278">
        <f>60+36+16</f>
        <v>112</v>
      </c>
      <c r="D1220" s="279">
        <v>46</v>
      </c>
      <c r="E1220" s="279">
        <v>33</v>
      </c>
      <c r="F1220" s="278">
        <f>C1220+D1220+E1220</f>
        <v>191</v>
      </c>
      <c r="G1220" s="280">
        <v>30</v>
      </c>
      <c r="H1220" s="280">
        <v>48</v>
      </c>
      <c r="I1220" s="280">
        <v>15</v>
      </c>
      <c r="J1220" s="280">
        <v>120</v>
      </c>
      <c r="K1220" s="278">
        <f>G1220+H1220+J1220</f>
        <v>198</v>
      </c>
      <c r="L1220" s="278"/>
      <c r="M1220" s="278"/>
      <c r="N1220" s="278"/>
      <c r="O1220" s="278"/>
      <c r="P1220" s="278"/>
      <c r="Q1220" s="278"/>
      <c r="R1220" s="278"/>
      <c r="S1220" s="280"/>
      <c r="T1220" s="280"/>
    </row>
    <row r="1221" spans="1:20" ht="15.5" x14ac:dyDescent="0.35">
      <c r="A1221" s="32"/>
      <c r="B1221" s="277" t="s">
        <v>70</v>
      </c>
      <c r="C1221" s="278">
        <v>22</v>
      </c>
      <c r="D1221" s="279">
        <v>4</v>
      </c>
      <c r="E1221" s="279">
        <v>9.5</v>
      </c>
      <c r="F1221" s="278">
        <f>C1221+D1221+E1221</f>
        <v>35.5</v>
      </c>
      <c r="G1221" s="280">
        <v>19</v>
      </c>
      <c r="H1221" s="280">
        <v>8</v>
      </c>
      <c r="I1221" s="280">
        <v>11</v>
      </c>
      <c r="J1221" s="280">
        <v>19</v>
      </c>
      <c r="K1221" s="278">
        <f>G1221+H1221+J1221</f>
        <v>46</v>
      </c>
      <c r="L1221" s="278"/>
      <c r="M1221" s="278"/>
      <c r="N1221" s="278"/>
      <c r="O1221" s="278"/>
      <c r="P1221" s="278"/>
      <c r="Q1221" s="278"/>
      <c r="R1221" s="278"/>
      <c r="S1221" s="278">
        <f>K1221+F1221</f>
        <v>81.5</v>
      </c>
      <c r="T1221" s="278"/>
    </row>
    <row r="1222" spans="1:20" ht="15.5" x14ac:dyDescent="0.35">
      <c r="A1222" s="32"/>
      <c r="B1222" s="281" t="s">
        <v>71</v>
      </c>
      <c r="C1222" s="282"/>
      <c r="D1222" s="280">
        <v>0</v>
      </c>
      <c r="E1222" s="280">
        <v>0</v>
      </c>
      <c r="F1222" s="278">
        <v>0</v>
      </c>
      <c r="G1222" s="280">
        <v>0</v>
      </c>
      <c r="H1222" s="280">
        <v>0</v>
      </c>
      <c r="I1222" s="280">
        <v>0</v>
      </c>
      <c r="J1222" s="280">
        <v>0</v>
      </c>
      <c r="K1222" s="278">
        <v>0</v>
      </c>
      <c r="L1222" s="278"/>
      <c r="M1222" s="278"/>
      <c r="N1222" s="278"/>
      <c r="O1222" s="278"/>
      <c r="P1222" s="278"/>
      <c r="Q1222" s="278"/>
      <c r="R1222" s="278">
        <v>0</v>
      </c>
      <c r="S1222" s="278">
        <f>R1222+++N1222+M1222+L1222+K1222+J1222+I1222+H1222+G1222+F1222+E1222+D1222+C1222</f>
        <v>0</v>
      </c>
      <c r="T1222" s="278"/>
    </row>
    <row r="1223" spans="1:20" ht="15.5" x14ac:dyDescent="0.35">
      <c r="A1223" s="32"/>
      <c r="B1223" s="281" t="s">
        <v>72</v>
      </c>
      <c r="C1223" s="282">
        <v>0</v>
      </c>
      <c r="D1223" s="280">
        <v>0</v>
      </c>
      <c r="E1223" s="280">
        <v>0</v>
      </c>
      <c r="F1223" s="278">
        <v>0</v>
      </c>
      <c r="G1223" s="280">
        <v>0</v>
      </c>
      <c r="H1223" s="280">
        <v>9</v>
      </c>
      <c r="I1223" s="280">
        <v>0</v>
      </c>
      <c r="J1223" s="280">
        <v>0</v>
      </c>
      <c r="K1223" s="278">
        <v>0</v>
      </c>
      <c r="L1223" s="278"/>
      <c r="M1223" s="278"/>
      <c r="N1223" s="278"/>
      <c r="O1223" s="278"/>
      <c r="P1223" s="278"/>
      <c r="Q1223" s="278"/>
      <c r="R1223" s="278">
        <v>0</v>
      </c>
      <c r="S1223" s="278">
        <f>R1223+O1223+N1223+M1223+L1223+K1223+J1223+I1223+H1223+G1223+F1223+E1223+D1223+C1223</f>
        <v>9</v>
      </c>
      <c r="T1223" s="278"/>
    </row>
    <row r="1224" spans="1:20" x14ac:dyDescent="0.35">
      <c r="A1224" s="32"/>
      <c r="B1224" s="283" t="s">
        <v>73</v>
      </c>
      <c r="C1224" s="280">
        <v>0</v>
      </c>
      <c r="D1224" s="280">
        <v>0</v>
      </c>
      <c r="E1224" s="280"/>
      <c r="F1224" s="278">
        <v>0</v>
      </c>
      <c r="G1224" s="280">
        <v>0</v>
      </c>
      <c r="H1224" s="280">
        <v>0</v>
      </c>
      <c r="I1224" s="280">
        <v>0</v>
      </c>
      <c r="J1224" s="280">
        <v>0</v>
      </c>
      <c r="K1224" s="278">
        <v>0</v>
      </c>
      <c r="L1224" s="278"/>
      <c r="M1224" s="278"/>
      <c r="N1224" s="278"/>
      <c r="O1224" s="278"/>
      <c r="P1224" s="278"/>
      <c r="Q1224" s="278"/>
      <c r="R1224" s="278">
        <v>0</v>
      </c>
      <c r="S1224" s="278">
        <f>R1224+O1224+N1224+M1224+L1224+K1224+J1224+I1224+H1224+G1224+F1224+E1224+D1224+C1224</f>
        <v>0</v>
      </c>
      <c r="T1224" s="278"/>
    </row>
    <row r="1225" spans="1:20" x14ac:dyDescent="0.35">
      <c r="A1225" s="32"/>
      <c r="B1225" s="283" t="s">
        <v>74</v>
      </c>
      <c r="C1225" s="280">
        <v>0</v>
      </c>
      <c r="D1225" s="280">
        <v>0</v>
      </c>
      <c r="E1225" s="280">
        <v>0</v>
      </c>
      <c r="F1225" s="280">
        <v>0</v>
      </c>
      <c r="G1225" s="280">
        <v>0</v>
      </c>
      <c r="H1225" s="280">
        <v>0</v>
      </c>
      <c r="I1225" s="280">
        <v>0</v>
      </c>
      <c r="J1225" s="280">
        <v>9</v>
      </c>
      <c r="K1225" s="278">
        <v>0</v>
      </c>
      <c r="L1225" s="278"/>
      <c r="M1225" s="278"/>
      <c r="N1225" s="278"/>
      <c r="O1225" s="278"/>
      <c r="P1225" s="278"/>
      <c r="Q1225" s="278"/>
      <c r="R1225" s="278"/>
      <c r="S1225" s="278">
        <f>R1225+O1225+N1225+M1225+L1225+K1225+J1225+I1225+H1225+G1225+F1225+E1225+D1225+C1225</f>
        <v>9</v>
      </c>
      <c r="T1225" s="278"/>
    </row>
    <row r="1226" spans="1:20" x14ac:dyDescent="0.35">
      <c r="A1226" s="32"/>
      <c r="B1226" s="283" t="s">
        <v>75</v>
      </c>
      <c r="C1226" s="280">
        <v>16</v>
      </c>
      <c r="D1226" s="280">
        <v>0</v>
      </c>
      <c r="E1226" s="280">
        <v>0</v>
      </c>
      <c r="F1226" s="278">
        <v>0</v>
      </c>
      <c r="G1226" s="280">
        <v>0</v>
      </c>
      <c r="H1226" s="280">
        <v>0</v>
      </c>
      <c r="I1226" s="280">
        <v>0</v>
      </c>
      <c r="J1226" s="280">
        <v>0</v>
      </c>
      <c r="K1226" s="278">
        <v>0</v>
      </c>
      <c r="L1226" s="278"/>
      <c r="M1226" s="278"/>
      <c r="N1226" s="278"/>
      <c r="O1226" s="278"/>
      <c r="P1226" s="278"/>
      <c r="Q1226" s="278"/>
      <c r="R1226" s="278">
        <v>0</v>
      </c>
      <c r="S1226" s="278">
        <f>R1226+O1226+N1226+M1226+L1226+K1226+J1226+I1226+H1226+G1226+F1226+E1226+D1226+C1226</f>
        <v>16</v>
      </c>
      <c r="T1226" s="278"/>
    </row>
    <row r="1227" spans="1:20" x14ac:dyDescent="0.35">
      <c r="A1227" s="32"/>
      <c r="B1227" s="283" t="s">
        <v>79</v>
      </c>
      <c r="C1227" s="280">
        <v>0</v>
      </c>
      <c r="D1227" s="280">
        <v>0</v>
      </c>
      <c r="E1227" s="280">
        <v>0</v>
      </c>
      <c r="F1227" s="278">
        <v>0</v>
      </c>
      <c r="G1227" s="280">
        <v>0</v>
      </c>
      <c r="H1227" s="280">
        <v>0</v>
      </c>
      <c r="I1227" s="280">
        <v>0</v>
      </c>
      <c r="J1227" s="280">
        <v>0</v>
      </c>
      <c r="K1227" s="280">
        <v>0</v>
      </c>
      <c r="L1227" s="278"/>
      <c r="M1227" s="278"/>
      <c r="N1227" s="278"/>
      <c r="O1227" s="278"/>
      <c r="P1227" s="278">
        <v>0</v>
      </c>
      <c r="Q1227" s="278"/>
      <c r="R1227" s="278"/>
      <c r="S1227" s="278">
        <f>R1227+O1227+N1227+M1227+L1227+K1227+J1227+I1227+H1227+G1227+F1227+E1227+D1227+C1227+P1227+T136</f>
        <v>0</v>
      </c>
      <c r="T1227" s="278"/>
    </row>
    <row r="1228" spans="1:20" x14ac:dyDescent="0.35">
      <c r="A1228" s="32"/>
      <c r="B1228" s="283" t="s">
        <v>76</v>
      </c>
      <c r="C1228" s="280">
        <v>0</v>
      </c>
      <c r="D1228" s="284"/>
      <c r="E1228" s="284"/>
      <c r="F1228" s="278">
        <f>C1228+D1228+E1228</f>
        <v>0</v>
      </c>
      <c r="G1228" s="280">
        <v>0</v>
      </c>
      <c r="H1228" s="280">
        <v>0</v>
      </c>
      <c r="I1228" s="280">
        <v>0</v>
      </c>
      <c r="J1228" s="280">
        <v>0</v>
      </c>
      <c r="K1228" s="278">
        <f>G1228+H1228+J1228</f>
        <v>0</v>
      </c>
      <c r="L1228" s="278"/>
      <c r="M1228" s="278"/>
      <c r="N1228" s="278"/>
      <c r="O1228" s="278"/>
      <c r="P1228" s="278"/>
      <c r="Q1228" s="278"/>
      <c r="R1228" s="278">
        <v>0</v>
      </c>
      <c r="S1228" s="278">
        <f>R1228+O1228+N1228+M1228+L1228+K1228+J1228+I1228+H1228+G1228+F1228+E1228+D1228+C1228+P1228</f>
        <v>0</v>
      </c>
      <c r="T1228" s="278"/>
    </row>
    <row r="1229" spans="1:20" x14ac:dyDescent="0.35">
      <c r="A1229" s="32"/>
      <c r="B1229" s="283" t="s">
        <v>77</v>
      </c>
      <c r="C1229" s="278">
        <f>SUM(C1222:C1228)</f>
        <v>16</v>
      </c>
      <c r="D1229" s="278">
        <f>D1228+D1227+D1226+D1225+D1224+D1223+D1222</f>
        <v>0</v>
      </c>
      <c r="E1229" s="278">
        <f>E1228+E1227+E1226+E1225+E1224+E1223+E1222</f>
        <v>0</v>
      </c>
      <c r="F1229" s="278">
        <v>0</v>
      </c>
      <c r="G1229" s="278">
        <f>G1228+G1227+G1226+G1225+G1224+G1223+G1222</f>
        <v>0</v>
      </c>
      <c r="H1229" s="280">
        <f>H1228+H1227+H1226+H1225+H1224+H1223+H1222</f>
        <v>9</v>
      </c>
      <c r="I1229" s="278">
        <f>I1228+I1227+I1226+I1225+I1224+I1223+I1222</f>
        <v>0</v>
      </c>
      <c r="J1229" s="280">
        <f>J1228+J1227+J1226+J1225+J1224+J1223+J1222</f>
        <v>9</v>
      </c>
      <c r="K1229" s="278">
        <v>0</v>
      </c>
      <c r="L1229" s="278"/>
      <c r="M1229" s="278"/>
      <c r="N1229" s="278"/>
      <c r="O1229" s="278"/>
      <c r="P1229" s="278">
        <f>SUM(P1222:P1228)</f>
        <v>0</v>
      </c>
      <c r="Q1229" s="278"/>
      <c r="R1229" s="278">
        <f>R1228+R1227+R1226+R1225+R1224+R1223+R1222</f>
        <v>0</v>
      </c>
      <c r="S1229" s="278">
        <f>SUM(S1222:S1228)</f>
        <v>34</v>
      </c>
      <c r="T1229" s="278"/>
    </row>
    <row r="1230" spans="1:20" x14ac:dyDescent="0.35">
      <c r="A1230" s="32"/>
      <c r="B1230" s="277" t="s">
        <v>78</v>
      </c>
      <c r="C1230" s="278">
        <f>((C1221*7)-C1229)*C1220</f>
        <v>15456</v>
      </c>
      <c r="D1230" s="278">
        <f>((D1221*7)-D1229)*D1220</f>
        <v>1288</v>
      </c>
      <c r="E1230" s="278">
        <f>((E1221*7)-E1229)*E1220</f>
        <v>2194.5</v>
      </c>
      <c r="F1230" s="278">
        <f>C1230+D1230+E1230</f>
        <v>18938.5</v>
      </c>
      <c r="G1230" s="278">
        <f>((G1221*7)-G1229)*G1220</f>
        <v>3990</v>
      </c>
      <c r="H1230" s="285">
        <f>((H1221*7)-H1229)*H1220</f>
        <v>2256</v>
      </c>
      <c r="I1230" s="285">
        <f>((I1221*7)-I1229)*I1220</f>
        <v>1155</v>
      </c>
      <c r="J1230" s="278">
        <f>((J1221*7)-J1229)*J1220</f>
        <v>14880</v>
      </c>
      <c r="K1230" s="285">
        <f>SUM(G1230:J1230)</f>
        <v>22281</v>
      </c>
      <c r="L1230" s="285">
        <v>37</v>
      </c>
      <c r="M1230" s="285"/>
      <c r="N1230" s="285">
        <v>30</v>
      </c>
      <c r="O1230" s="285">
        <v>39</v>
      </c>
      <c r="P1230" s="285">
        <v>0</v>
      </c>
      <c r="Q1230" s="285"/>
      <c r="R1230" s="285">
        <v>2897</v>
      </c>
      <c r="S1230" s="286">
        <f>F1230+K1230+L1230+M1230+N1230+O1230+P1230</f>
        <v>41325.5</v>
      </c>
      <c r="T1230" s="286"/>
    </row>
    <row r="1232" spans="1:20" x14ac:dyDescent="0.35">
      <c r="A1232" s="32" t="s">
        <v>1277</v>
      </c>
      <c r="B1232" s="32"/>
      <c r="C1232" s="32"/>
      <c r="D1232" s="32"/>
      <c r="F1232" s="32"/>
      <c r="G1232" s="32"/>
      <c r="H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21"/>
    </row>
    <row r="1233" spans="1:20" x14ac:dyDescent="0.35">
      <c r="A1233" s="32"/>
      <c r="B1233" s="266" t="s">
        <v>68</v>
      </c>
      <c r="C1233" s="267">
        <f>C1235*C1236*7</f>
        <v>17248</v>
      </c>
      <c r="D1233" s="268">
        <f>D1235*D1236*7</f>
        <v>1288</v>
      </c>
      <c r="E1233" s="268">
        <f>E1235*E1236*7</f>
        <v>2194.5</v>
      </c>
      <c r="F1233" s="268">
        <f>C1233+D1233</f>
        <v>18536</v>
      </c>
      <c r="G1233" s="269">
        <f>G1235*G1236*7</f>
        <v>3990</v>
      </c>
      <c r="H1233" s="270">
        <f>H1235*H1236*7</f>
        <v>2688</v>
      </c>
      <c r="I1233" s="270">
        <f>I1235*I1236*7</f>
        <v>1155</v>
      </c>
      <c r="J1233" s="270">
        <f>J1235*J1236*7</f>
        <v>15960</v>
      </c>
      <c r="K1233" s="270">
        <f>G1233+H1233+J1233</f>
        <v>22638</v>
      </c>
      <c r="L1233" s="270"/>
      <c r="M1233" s="270"/>
      <c r="N1233" s="270"/>
      <c r="O1233" s="270"/>
      <c r="P1233" s="270"/>
      <c r="Q1233" s="270"/>
      <c r="R1233" s="270"/>
      <c r="S1233" s="270">
        <f>K1233+F1233</f>
        <v>41174</v>
      </c>
      <c r="T1233" s="270"/>
    </row>
    <row r="1234" spans="1:20" x14ac:dyDescent="0.35">
      <c r="A1234" s="32"/>
      <c r="B1234" s="271" t="s">
        <v>69</v>
      </c>
      <c r="C1234" s="272" t="s">
        <v>14</v>
      </c>
      <c r="D1234" s="272" t="s">
        <v>6</v>
      </c>
      <c r="E1234" s="272" t="s">
        <v>110</v>
      </c>
      <c r="F1234" s="273" t="s">
        <v>8</v>
      </c>
      <c r="G1234" s="274" t="s">
        <v>3</v>
      </c>
      <c r="H1234" s="274" t="s">
        <v>2</v>
      </c>
      <c r="I1234" s="274" t="s">
        <v>100</v>
      </c>
      <c r="J1234" s="274" t="s">
        <v>4</v>
      </c>
      <c r="K1234" s="275" t="s">
        <v>5</v>
      </c>
      <c r="L1234" s="276" t="s">
        <v>115</v>
      </c>
      <c r="M1234" s="276" t="s">
        <v>113</v>
      </c>
      <c r="N1234" s="276" t="s">
        <v>116</v>
      </c>
      <c r="O1234" s="276" t="s">
        <v>124</v>
      </c>
      <c r="P1234" s="276" t="s">
        <v>195</v>
      </c>
      <c r="Q1234" s="276"/>
      <c r="R1234" s="276" t="s">
        <v>125</v>
      </c>
      <c r="S1234" s="273"/>
      <c r="T1234" s="273"/>
    </row>
    <row r="1235" spans="1:20" ht="15.5" x14ac:dyDescent="0.35">
      <c r="A1235" s="32"/>
      <c r="B1235" s="277" t="s">
        <v>111</v>
      </c>
      <c r="C1235" s="278">
        <f>60+36+16</f>
        <v>112</v>
      </c>
      <c r="D1235" s="279">
        <v>46</v>
      </c>
      <c r="E1235" s="279">
        <v>33</v>
      </c>
      <c r="F1235" s="278">
        <f>C1235+D1235+E1235</f>
        <v>191</v>
      </c>
      <c r="G1235" s="280">
        <v>30</v>
      </c>
      <c r="H1235" s="280">
        <v>48</v>
      </c>
      <c r="I1235" s="280">
        <v>15</v>
      </c>
      <c r="J1235" s="280">
        <v>120</v>
      </c>
      <c r="K1235" s="278">
        <f>G1235+H1235+J1235</f>
        <v>198</v>
      </c>
      <c r="L1235" s="278"/>
      <c r="M1235" s="278"/>
      <c r="N1235" s="278"/>
      <c r="O1235" s="278"/>
      <c r="P1235" s="278"/>
      <c r="Q1235" s="278"/>
      <c r="R1235" s="278"/>
      <c r="S1235" s="280"/>
      <c r="T1235" s="280"/>
    </row>
    <row r="1236" spans="1:20" ht="15.5" x14ac:dyDescent="0.35">
      <c r="A1236" s="32"/>
      <c r="B1236" s="277" t="s">
        <v>70</v>
      </c>
      <c r="C1236" s="278">
        <v>22</v>
      </c>
      <c r="D1236" s="279">
        <v>4</v>
      </c>
      <c r="E1236" s="279">
        <v>9.5</v>
      </c>
      <c r="F1236" s="278">
        <f>C1236+D1236+E1236</f>
        <v>35.5</v>
      </c>
      <c r="G1236" s="280">
        <v>19</v>
      </c>
      <c r="H1236" s="280">
        <v>8</v>
      </c>
      <c r="I1236" s="280">
        <v>11</v>
      </c>
      <c r="J1236" s="280">
        <v>19</v>
      </c>
      <c r="K1236" s="278">
        <f>G1236+H1236+J1236</f>
        <v>46</v>
      </c>
      <c r="L1236" s="278"/>
      <c r="M1236" s="278"/>
      <c r="N1236" s="278"/>
      <c r="O1236" s="278"/>
      <c r="P1236" s="278"/>
      <c r="Q1236" s="278"/>
      <c r="R1236" s="278"/>
      <c r="S1236" s="278">
        <f>K1236+F1236</f>
        <v>81.5</v>
      </c>
      <c r="T1236" s="278"/>
    </row>
    <row r="1237" spans="1:20" ht="15.5" x14ac:dyDescent="0.35">
      <c r="A1237" s="32"/>
      <c r="B1237" s="281" t="s">
        <v>71</v>
      </c>
      <c r="C1237" s="282"/>
      <c r="D1237" s="280">
        <v>0</v>
      </c>
      <c r="E1237" s="280">
        <v>0</v>
      </c>
      <c r="F1237" s="278">
        <v>0</v>
      </c>
      <c r="G1237" s="280">
        <v>0</v>
      </c>
      <c r="H1237" s="280">
        <v>0</v>
      </c>
      <c r="I1237" s="280">
        <v>0</v>
      </c>
      <c r="J1237" s="280">
        <v>0</v>
      </c>
      <c r="K1237" s="278">
        <v>0</v>
      </c>
      <c r="L1237" s="278"/>
      <c r="M1237" s="278"/>
      <c r="N1237" s="278"/>
      <c r="O1237" s="278"/>
      <c r="P1237" s="278"/>
      <c r="Q1237" s="278"/>
      <c r="R1237" s="278">
        <v>0</v>
      </c>
      <c r="S1237" s="278">
        <f>R1237+++N1237+M1237+L1237+K1237+J1237+I1237+H1237+G1237+F1237+E1237+D1237+C1237</f>
        <v>0</v>
      </c>
      <c r="T1237" s="278"/>
    </row>
    <row r="1238" spans="1:20" ht="15.5" x14ac:dyDescent="0.35">
      <c r="A1238" s="32"/>
      <c r="B1238" s="281" t="s">
        <v>72</v>
      </c>
      <c r="C1238" s="282">
        <v>0</v>
      </c>
      <c r="D1238" s="280">
        <v>0</v>
      </c>
      <c r="E1238" s="280">
        <v>0</v>
      </c>
      <c r="F1238" s="278">
        <v>0</v>
      </c>
      <c r="G1238" s="280">
        <v>0</v>
      </c>
      <c r="H1238" s="280">
        <v>0</v>
      </c>
      <c r="I1238" s="280">
        <v>0</v>
      </c>
      <c r="J1238" s="280">
        <v>0</v>
      </c>
      <c r="K1238" s="278">
        <v>0</v>
      </c>
      <c r="L1238" s="278"/>
      <c r="M1238" s="278"/>
      <c r="N1238" s="278"/>
      <c r="O1238" s="278"/>
      <c r="P1238" s="278"/>
      <c r="Q1238" s="278"/>
      <c r="R1238" s="278">
        <v>0</v>
      </c>
      <c r="S1238" s="278">
        <f>R1238+O1238+N1238+M1238+L1238+K1238+J1238+I1238+H1238+G1238+F1238+E1238+D1238+C1238</f>
        <v>0</v>
      </c>
      <c r="T1238" s="278"/>
    </row>
    <row r="1239" spans="1:20" x14ac:dyDescent="0.35">
      <c r="A1239" s="32"/>
      <c r="B1239" s="283" t="s">
        <v>73</v>
      </c>
      <c r="C1239" s="280">
        <v>0</v>
      </c>
      <c r="D1239" s="280">
        <v>0</v>
      </c>
      <c r="E1239" s="280"/>
      <c r="F1239" s="278">
        <v>0</v>
      </c>
      <c r="G1239" s="280">
        <v>0</v>
      </c>
      <c r="H1239" s="280">
        <v>0</v>
      </c>
      <c r="I1239" s="280">
        <v>0</v>
      </c>
      <c r="J1239" s="280">
        <v>0</v>
      </c>
      <c r="K1239" s="278">
        <v>0</v>
      </c>
      <c r="L1239" s="278"/>
      <c r="M1239" s="278"/>
      <c r="N1239" s="278"/>
      <c r="O1239" s="278"/>
      <c r="P1239" s="278"/>
      <c r="Q1239" s="278"/>
      <c r="R1239" s="278">
        <v>0</v>
      </c>
      <c r="S1239" s="278">
        <f>R1239+O1239+N1239+M1239+L1239+K1239+J1239+I1239+H1239+G1239+F1239+E1239+D1239+C1239</f>
        <v>0</v>
      </c>
      <c r="T1239" s="278"/>
    </row>
    <row r="1240" spans="1:20" x14ac:dyDescent="0.35">
      <c r="A1240" s="32"/>
      <c r="B1240" s="283" t="s">
        <v>74</v>
      </c>
      <c r="C1240" s="280">
        <v>0</v>
      </c>
      <c r="D1240" s="280">
        <v>0</v>
      </c>
      <c r="E1240" s="280">
        <v>0</v>
      </c>
      <c r="F1240" s="280">
        <v>0</v>
      </c>
      <c r="G1240" s="280">
        <v>0</v>
      </c>
      <c r="H1240" s="280">
        <v>0</v>
      </c>
      <c r="I1240" s="280">
        <v>0</v>
      </c>
      <c r="J1240" s="280">
        <v>0</v>
      </c>
      <c r="K1240" s="278">
        <v>0</v>
      </c>
      <c r="L1240" s="278"/>
      <c r="M1240" s="278"/>
      <c r="N1240" s="278"/>
      <c r="O1240" s="278"/>
      <c r="P1240" s="278"/>
      <c r="Q1240" s="278"/>
      <c r="R1240" s="278"/>
      <c r="S1240" s="278">
        <f>R1240+O1240+N1240+M1240+L1240+K1240+J1240+I1240+H1240+G1240+F1240+E1240+D1240+C1240</f>
        <v>0</v>
      </c>
      <c r="T1240" s="278"/>
    </row>
    <row r="1241" spans="1:20" x14ac:dyDescent="0.35">
      <c r="A1241" s="32"/>
      <c r="B1241" s="283" t="s">
        <v>75</v>
      </c>
      <c r="C1241" s="280">
        <v>18</v>
      </c>
      <c r="D1241" s="280">
        <v>0</v>
      </c>
      <c r="E1241" s="280">
        <v>0</v>
      </c>
      <c r="F1241" s="278">
        <v>0</v>
      </c>
      <c r="G1241" s="280">
        <v>0</v>
      </c>
      <c r="H1241" s="280">
        <v>0</v>
      </c>
      <c r="I1241" s="280">
        <v>2</v>
      </c>
      <c r="J1241" s="280">
        <v>6</v>
      </c>
      <c r="K1241" s="278">
        <v>0</v>
      </c>
      <c r="L1241" s="278"/>
      <c r="M1241" s="278"/>
      <c r="N1241" s="278"/>
      <c r="O1241" s="278"/>
      <c r="P1241" s="278"/>
      <c r="Q1241" s="278"/>
      <c r="R1241" s="278">
        <v>0</v>
      </c>
      <c r="S1241" s="278">
        <f>R1241+O1241+N1241+M1241+L1241+K1241+J1241+I1241+H1241+G1241+F1241+E1241+D1241+C1241</f>
        <v>26</v>
      </c>
      <c r="T1241" s="278"/>
    </row>
    <row r="1242" spans="1:20" x14ac:dyDescent="0.35">
      <c r="A1242" s="32"/>
      <c r="B1242" s="283" t="s">
        <v>79</v>
      </c>
      <c r="C1242" s="280">
        <v>0</v>
      </c>
      <c r="D1242" s="280">
        <v>0</v>
      </c>
      <c r="E1242" s="280">
        <v>0</v>
      </c>
      <c r="F1242" s="278">
        <v>0</v>
      </c>
      <c r="G1242" s="280">
        <v>0</v>
      </c>
      <c r="H1242" s="280">
        <v>0</v>
      </c>
      <c r="I1242" s="280">
        <v>0</v>
      </c>
      <c r="J1242" s="280">
        <v>0</v>
      </c>
      <c r="K1242" s="280">
        <v>0</v>
      </c>
      <c r="L1242" s="278"/>
      <c r="M1242" s="278"/>
      <c r="N1242" s="278"/>
      <c r="O1242" s="278"/>
      <c r="P1242" s="278">
        <v>0</v>
      </c>
      <c r="Q1242" s="278"/>
      <c r="R1242" s="278"/>
      <c r="S1242" s="278">
        <f>R1242+O1242+N1242+M1242+L1242+K1242+J1242+I1242+H1242+G1242+F1242+E1242+D1242+C1242+P1242+T151</f>
        <v>0</v>
      </c>
      <c r="T1242" s="278"/>
    </row>
    <row r="1243" spans="1:20" x14ac:dyDescent="0.35">
      <c r="A1243" s="32"/>
      <c r="B1243" s="283" t="s">
        <v>76</v>
      </c>
      <c r="C1243" s="280">
        <v>0</v>
      </c>
      <c r="D1243" s="284"/>
      <c r="E1243" s="284"/>
      <c r="F1243" s="278">
        <f>C1243+D1243+E1243</f>
        <v>0</v>
      </c>
      <c r="G1243" s="280">
        <v>0</v>
      </c>
      <c r="H1243" s="280">
        <v>0</v>
      </c>
      <c r="I1243" s="280">
        <v>0</v>
      </c>
      <c r="J1243" s="280">
        <v>0</v>
      </c>
      <c r="K1243" s="278">
        <f>G1243+H1243+J1243</f>
        <v>0</v>
      </c>
      <c r="L1243" s="278"/>
      <c r="M1243" s="278"/>
      <c r="N1243" s="278"/>
      <c r="O1243" s="278"/>
      <c r="P1243" s="278"/>
      <c r="Q1243" s="278"/>
      <c r="R1243" s="278">
        <v>0</v>
      </c>
      <c r="S1243" s="278">
        <f>R1243+O1243+N1243+M1243+L1243+K1243+J1243+I1243+H1243+G1243+F1243+E1243+D1243+C1243+P1243</f>
        <v>0</v>
      </c>
      <c r="T1243" s="278"/>
    </row>
    <row r="1244" spans="1:20" x14ac:dyDescent="0.35">
      <c r="A1244" s="32"/>
      <c r="B1244" s="283" t="s">
        <v>77</v>
      </c>
      <c r="C1244" s="278">
        <f>SUM(C1237:C1243)</f>
        <v>18</v>
      </c>
      <c r="D1244" s="278">
        <f>D1243+D1242+D1241+D1240+D1239+D1238+D1237</f>
        <v>0</v>
      </c>
      <c r="E1244" s="278">
        <f>E1243+E1242+E1241+E1240+E1239+E1238+E1237</f>
        <v>0</v>
      </c>
      <c r="F1244" s="278">
        <v>0</v>
      </c>
      <c r="G1244" s="278">
        <f>G1243+G1242+G1241+G1240+G1239+G1238+G1237</f>
        <v>0</v>
      </c>
      <c r="H1244" s="280">
        <f>H1243+H1242+H1241+H1240+H1239+H1238+H1237</f>
        <v>0</v>
      </c>
      <c r="I1244" s="278">
        <f>I1243+I1242+I1241+I1240+I1239+I1238+I1237</f>
        <v>2</v>
      </c>
      <c r="J1244" s="280">
        <f>J1243+J1242+J1241+J1240+J1239+J1238+J1237</f>
        <v>6</v>
      </c>
      <c r="K1244" s="278">
        <v>0</v>
      </c>
      <c r="L1244" s="278"/>
      <c r="M1244" s="278"/>
      <c r="N1244" s="278"/>
      <c r="O1244" s="278"/>
      <c r="P1244" s="278">
        <f>SUM(P1237:P1243)</f>
        <v>0</v>
      </c>
      <c r="Q1244" s="278"/>
      <c r="R1244" s="278">
        <f>R1243+R1242+R1241+R1240+R1239+R1238+R1237</f>
        <v>0</v>
      </c>
      <c r="S1244" s="278">
        <f>SUM(S1237:S1243)</f>
        <v>26</v>
      </c>
      <c r="T1244" s="278"/>
    </row>
    <row r="1245" spans="1:20" x14ac:dyDescent="0.35">
      <c r="A1245" s="32"/>
      <c r="B1245" s="277" t="s">
        <v>78</v>
      </c>
      <c r="C1245" s="278">
        <f>((C1236*7)-C1244)*C1235</f>
        <v>15232</v>
      </c>
      <c r="D1245" s="278">
        <f>((D1236*7)-D1244)*D1235</f>
        <v>1288</v>
      </c>
      <c r="E1245" s="278">
        <f>((E1236*7)-E1244)*E1235</f>
        <v>2194.5</v>
      </c>
      <c r="F1245" s="278">
        <f>C1245+D1245+E1245</f>
        <v>18714.5</v>
      </c>
      <c r="G1245" s="278">
        <f>((G1236*7)-G1244)*G1235</f>
        <v>3990</v>
      </c>
      <c r="H1245" s="285">
        <f>((H1236*7)-H1244)*H1235</f>
        <v>2688</v>
      </c>
      <c r="I1245" s="285">
        <f>((I1236*7)-I1244)*I1235</f>
        <v>1125</v>
      </c>
      <c r="J1245" s="278">
        <f>((J1236*7)-J1244)*J1235</f>
        <v>15240</v>
      </c>
      <c r="K1245" s="285">
        <f>SUM(G1245:J1245)</f>
        <v>23043</v>
      </c>
      <c r="L1245" s="285">
        <v>37</v>
      </c>
      <c r="M1245" s="285"/>
      <c r="N1245" s="285">
        <v>30</v>
      </c>
      <c r="O1245" s="285">
        <v>39</v>
      </c>
      <c r="P1245" s="285">
        <v>0</v>
      </c>
      <c r="Q1245" s="285"/>
      <c r="R1245" s="285">
        <v>2897</v>
      </c>
      <c r="S1245" s="286">
        <f>F1245+K1245+L1245+M1245+N1245+O1245+P1245</f>
        <v>41863.5</v>
      </c>
      <c r="T1245" s="286"/>
    </row>
    <row r="1247" spans="1:20" x14ac:dyDescent="0.35">
      <c r="A1247" s="32" t="s">
        <v>1289</v>
      </c>
      <c r="B1247" s="32"/>
      <c r="C1247" s="32"/>
      <c r="D1247" s="32"/>
      <c r="F1247" s="32"/>
      <c r="G1247" s="32"/>
      <c r="H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21"/>
    </row>
    <row r="1248" spans="1:20" x14ac:dyDescent="0.35">
      <c r="A1248" s="32"/>
      <c r="B1248" s="266" t="s">
        <v>68</v>
      </c>
      <c r="C1248" s="267">
        <f>C1250*C1251*7</f>
        <v>17248</v>
      </c>
      <c r="D1248" s="268">
        <f>D1250*D1251*7</f>
        <v>1288</v>
      </c>
      <c r="E1248" s="268">
        <f>E1250*E1251*7</f>
        <v>2194.5</v>
      </c>
      <c r="F1248" s="268">
        <f>C1248+D1248</f>
        <v>18536</v>
      </c>
      <c r="G1248" s="269">
        <f>G1250*G1251*7</f>
        <v>3990</v>
      </c>
      <c r="H1248" s="270">
        <f>H1250*H1251*7</f>
        <v>2688</v>
      </c>
      <c r="I1248" s="270">
        <f>I1250*I1251*7</f>
        <v>1155</v>
      </c>
      <c r="J1248" s="270">
        <f>J1250*J1251*7</f>
        <v>15960</v>
      </c>
      <c r="K1248" s="270">
        <f>G1248+H1248+J1248</f>
        <v>22638</v>
      </c>
      <c r="L1248" s="270"/>
      <c r="M1248" s="270"/>
      <c r="N1248" s="270"/>
      <c r="O1248" s="270"/>
      <c r="P1248" s="270"/>
      <c r="Q1248" s="270"/>
      <c r="R1248" s="270"/>
      <c r="S1248" s="270">
        <f>K1248+F1248</f>
        <v>41174</v>
      </c>
      <c r="T1248" s="270"/>
    </row>
    <row r="1249" spans="1:20" x14ac:dyDescent="0.35">
      <c r="A1249" s="32"/>
      <c r="B1249" s="271" t="s">
        <v>69</v>
      </c>
      <c r="C1249" s="272" t="s">
        <v>14</v>
      </c>
      <c r="D1249" s="272" t="s">
        <v>6</v>
      </c>
      <c r="E1249" s="272" t="s">
        <v>110</v>
      </c>
      <c r="F1249" s="273" t="s">
        <v>8</v>
      </c>
      <c r="G1249" s="274" t="s">
        <v>3</v>
      </c>
      <c r="H1249" s="274" t="s">
        <v>2</v>
      </c>
      <c r="I1249" s="274" t="s">
        <v>100</v>
      </c>
      <c r="J1249" s="274" t="s">
        <v>4</v>
      </c>
      <c r="K1249" s="275" t="s">
        <v>5</v>
      </c>
      <c r="L1249" s="276" t="s">
        <v>115</v>
      </c>
      <c r="M1249" s="276" t="s">
        <v>113</v>
      </c>
      <c r="N1249" s="276" t="s">
        <v>116</v>
      </c>
      <c r="O1249" s="276" t="s">
        <v>124</v>
      </c>
      <c r="P1249" s="276" t="s">
        <v>195</v>
      </c>
      <c r="Q1249" s="276"/>
      <c r="R1249" s="276" t="s">
        <v>125</v>
      </c>
      <c r="S1249" s="273"/>
      <c r="T1249" s="273"/>
    </row>
    <row r="1250" spans="1:20" ht="15.5" x14ac:dyDescent="0.35">
      <c r="A1250" s="32"/>
      <c r="B1250" s="277" t="s">
        <v>111</v>
      </c>
      <c r="C1250" s="278">
        <f>60+36+16</f>
        <v>112</v>
      </c>
      <c r="D1250" s="279">
        <v>46</v>
      </c>
      <c r="E1250" s="279">
        <v>33</v>
      </c>
      <c r="F1250" s="278">
        <f>C1250+D1250+E1250</f>
        <v>191</v>
      </c>
      <c r="G1250" s="280">
        <v>30</v>
      </c>
      <c r="H1250" s="280">
        <v>48</v>
      </c>
      <c r="I1250" s="280">
        <v>15</v>
      </c>
      <c r="J1250" s="280">
        <v>120</v>
      </c>
      <c r="K1250" s="278">
        <f>G1250+H1250+J1250</f>
        <v>198</v>
      </c>
      <c r="L1250" s="278"/>
      <c r="M1250" s="278"/>
      <c r="N1250" s="278"/>
      <c r="O1250" s="278"/>
      <c r="P1250" s="278"/>
      <c r="Q1250" s="278"/>
      <c r="R1250" s="278"/>
      <c r="S1250" s="280"/>
      <c r="T1250" s="280"/>
    </row>
    <row r="1251" spans="1:20" ht="15.5" x14ac:dyDescent="0.35">
      <c r="A1251" s="32"/>
      <c r="B1251" s="277" t="s">
        <v>70</v>
      </c>
      <c r="C1251" s="278">
        <v>22</v>
      </c>
      <c r="D1251" s="279">
        <v>4</v>
      </c>
      <c r="E1251" s="279">
        <v>9.5</v>
      </c>
      <c r="F1251" s="278">
        <f>C1251+D1251+E1251</f>
        <v>35.5</v>
      </c>
      <c r="G1251" s="280">
        <v>19</v>
      </c>
      <c r="H1251" s="280">
        <v>8</v>
      </c>
      <c r="I1251" s="280">
        <v>11</v>
      </c>
      <c r="J1251" s="280">
        <v>19</v>
      </c>
      <c r="K1251" s="278">
        <f>G1251+H1251+J1251</f>
        <v>46</v>
      </c>
      <c r="L1251" s="278"/>
      <c r="M1251" s="278"/>
      <c r="N1251" s="278"/>
      <c r="O1251" s="278"/>
      <c r="P1251" s="278"/>
      <c r="Q1251" s="278"/>
      <c r="R1251" s="278"/>
      <c r="S1251" s="278">
        <f>K1251+F1251</f>
        <v>81.5</v>
      </c>
      <c r="T1251" s="278"/>
    </row>
    <row r="1252" spans="1:20" ht="15.5" x14ac:dyDescent="0.35">
      <c r="A1252" s="32"/>
      <c r="B1252" s="281" t="s">
        <v>71</v>
      </c>
      <c r="C1252" s="282"/>
      <c r="D1252" s="280">
        <v>0</v>
      </c>
      <c r="E1252" s="280">
        <v>0</v>
      </c>
      <c r="F1252" s="278">
        <v>0</v>
      </c>
      <c r="G1252" s="280">
        <v>0</v>
      </c>
      <c r="H1252" s="280">
        <v>0</v>
      </c>
      <c r="I1252" s="280">
        <v>0</v>
      </c>
      <c r="J1252" s="280">
        <v>0</v>
      </c>
      <c r="K1252" s="278">
        <v>0</v>
      </c>
      <c r="L1252" s="278"/>
      <c r="M1252" s="278"/>
      <c r="N1252" s="278"/>
      <c r="O1252" s="278"/>
      <c r="P1252" s="278"/>
      <c r="Q1252" s="278"/>
      <c r="R1252" s="278">
        <v>0</v>
      </c>
      <c r="S1252" s="278">
        <f>R1252+++N1252+M1252+L1252+K1252+J1252+I1252+H1252+G1252+F1252+E1252+D1252+C1252</f>
        <v>0</v>
      </c>
      <c r="T1252" s="278"/>
    </row>
    <row r="1253" spans="1:20" ht="15.5" x14ac:dyDescent="0.35">
      <c r="A1253" s="32"/>
      <c r="B1253" s="281" t="s">
        <v>72</v>
      </c>
      <c r="C1253" s="282">
        <v>0</v>
      </c>
      <c r="D1253" s="280">
        <v>0</v>
      </c>
      <c r="E1253" s="280">
        <v>0</v>
      </c>
      <c r="F1253" s="278">
        <v>0</v>
      </c>
      <c r="G1253" s="280">
        <v>0</v>
      </c>
      <c r="H1253" s="280">
        <v>0</v>
      </c>
      <c r="I1253" s="280">
        <v>0</v>
      </c>
      <c r="J1253" s="280">
        <v>0</v>
      </c>
      <c r="K1253" s="278">
        <v>0</v>
      </c>
      <c r="L1253" s="278"/>
      <c r="M1253" s="278"/>
      <c r="N1253" s="278"/>
      <c r="O1253" s="278"/>
      <c r="P1253" s="278"/>
      <c r="Q1253" s="278"/>
      <c r="R1253" s="278">
        <v>0</v>
      </c>
      <c r="S1253" s="278">
        <f>R1253+O1253+N1253+M1253+L1253+K1253+J1253+I1253+H1253+G1253+F1253+E1253+D1253+C1253</f>
        <v>0</v>
      </c>
      <c r="T1253" s="278"/>
    </row>
    <row r="1254" spans="1:20" x14ac:dyDescent="0.35">
      <c r="A1254" s="32"/>
      <c r="B1254" s="283" t="s">
        <v>73</v>
      </c>
      <c r="C1254" s="280">
        <v>0</v>
      </c>
      <c r="D1254" s="280">
        <v>0</v>
      </c>
      <c r="E1254" s="280"/>
      <c r="F1254" s="278">
        <v>0</v>
      </c>
      <c r="G1254" s="280">
        <v>0</v>
      </c>
      <c r="H1254" s="280">
        <v>0</v>
      </c>
      <c r="I1254" s="280">
        <v>0</v>
      </c>
      <c r="J1254" s="280">
        <v>0</v>
      </c>
      <c r="K1254" s="278">
        <v>0</v>
      </c>
      <c r="L1254" s="278"/>
      <c r="M1254" s="278"/>
      <c r="N1254" s="278"/>
      <c r="O1254" s="278"/>
      <c r="P1254" s="278"/>
      <c r="Q1254" s="278"/>
      <c r="R1254" s="278">
        <v>0</v>
      </c>
      <c r="S1254" s="278">
        <f>R1254+O1254+N1254+M1254+L1254+K1254+J1254+I1254+H1254+G1254+F1254+E1254+D1254+C1254</f>
        <v>0</v>
      </c>
      <c r="T1254" s="278"/>
    </row>
    <row r="1255" spans="1:20" x14ac:dyDescent="0.35">
      <c r="A1255" s="32"/>
      <c r="B1255" s="283" t="s">
        <v>74</v>
      </c>
      <c r="C1255" s="280">
        <v>0</v>
      </c>
      <c r="D1255" s="280">
        <v>0</v>
      </c>
      <c r="E1255" s="280">
        <v>0</v>
      </c>
      <c r="F1255" s="280">
        <v>0</v>
      </c>
      <c r="G1255" s="280">
        <v>0</v>
      </c>
      <c r="H1255" s="280">
        <v>0</v>
      </c>
      <c r="I1255" s="280">
        <v>0</v>
      </c>
      <c r="J1255" s="280">
        <v>0</v>
      </c>
      <c r="K1255" s="278">
        <v>0</v>
      </c>
      <c r="L1255" s="278"/>
      <c r="M1255" s="278"/>
      <c r="N1255" s="278"/>
      <c r="O1255" s="278"/>
      <c r="P1255" s="278"/>
      <c r="Q1255" s="278"/>
      <c r="R1255" s="278"/>
      <c r="S1255" s="278">
        <f>R1255+O1255+N1255+M1255+L1255+K1255+J1255+I1255+H1255+G1255+F1255+E1255+D1255+C1255</f>
        <v>0</v>
      </c>
      <c r="T1255" s="278"/>
    </row>
    <row r="1256" spans="1:20" x14ac:dyDescent="0.35">
      <c r="A1256" s="32"/>
      <c r="B1256" s="283" t="s">
        <v>75</v>
      </c>
      <c r="C1256" s="280">
        <v>16</v>
      </c>
      <c r="D1256" s="280">
        <v>0</v>
      </c>
      <c r="E1256" s="280">
        <v>4</v>
      </c>
      <c r="F1256" s="278">
        <v>0</v>
      </c>
      <c r="G1256" s="280">
        <v>0</v>
      </c>
      <c r="H1256" s="280">
        <v>0</v>
      </c>
      <c r="I1256" s="280">
        <v>0</v>
      </c>
      <c r="J1256" s="280">
        <v>4</v>
      </c>
      <c r="K1256" s="278">
        <v>0</v>
      </c>
      <c r="L1256" s="278"/>
      <c r="M1256" s="278"/>
      <c r="N1256" s="278"/>
      <c r="O1256" s="278"/>
      <c r="P1256" s="278"/>
      <c r="Q1256" s="278"/>
      <c r="R1256" s="278">
        <v>0</v>
      </c>
      <c r="S1256" s="278">
        <f>R1256+O1256+N1256+M1256+L1256+K1256+J1256+I1256+H1256+G1256+F1256+E1256+D1256+C1256</f>
        <v>24</v>
      </c>
      <c r="T1256" s="278"/>
    </row>
    <row r="1257" spans="1:20" x14ac:dyDescent="0.35">
      <c r="A1257" s="32"/>
      <c r="B1257" s="283" t="s">
        <v>79</v>
      </c>
      <c r="C1257" s="280">
        <v>0</v>
      </c>
      <c r="D1257" s="280">
        <v>0</v>
      </c>
      <c r="E1257" s="280">
        <v>0</v>
      </c>
      <c r="F1257" s="278">
        <v>0</v>
      </c>
      <c r="G1257" s="280">
        <v>0</v>
      </c>
      <c r="H1257" s="280">
        <v>0</v>
      </c>
      <c r="I1257" s="280">
        <v>0</v>
      </c>
      <c r="J1257" s="280">
        <v>0</v>
      </c>
      <c r="K1257" s="280">
        <v>0</v>
      </c>
      <c r="L1257" s="278"/>
      <c r="M1257" s="278"/>
      <c r="N1257" s="278"/>
      <c r="O1257" s="278"/>
      <c r="P1257" s="278">
        <v>0</v>
      </c>
      <c r="Q1257" s="278"/>
      <c r="R1257" s="278"/>
      <c r="S1257" s="278">
        <f>R1257+O1257+N1257+M1257+L1257+K1257+J1257+I1257+H1257+G1257+F1257+E1257+D1257+C1257+P1257+T166</f>
        <v>0</v>
      </c>
      <c r="T1257" s="278"/>
    </row>
    <row r="1258" spans="1:20" x14ac:dyDescent="0.35">
      <c r="A1258" s="32"/>
      <c r="B1258" s="283" t="s">
        <v>76</v>
      </c>
      <c r="C1258" s="280">
        <v>0</v>
      </c>
      <c r="D1258" s="284"/>
      <c r="E1258" s="284"/>
      <c r="F1258" s="278">
        <f>C1258+D1258+E1258</f>
        <v>0</v>
      </c>
      <c r="G1258" s="280">
        <v>0</v>
      </c>
      <c r="H1258" s="280">
        <v>0</v>
      </c>
      <c r="I1258" s="280">
        <v>0</v>
      </c>
      <c r="J1258" s="280">
        <v>0</v>
      </c>
      <c r="K1258" s="278">
        <f>G1258+H1258+J1258</f>
        <v>0</v>
      </c>
      <c r="L1258" s="278"/>
      <c r="M1258" s="278"/>
      <c r="N1258" s="278"/>
      <c r="O1258" s="278"/>
      <c r="P1258" s="278"/>
      <c r="Q1258" s="278"/>
      <c r="R1258" s="278">
        <v>0</v>
      </c>
      <c r="S1258" s="278">
        <f>R1258+O1258+N1258+M1258+L1258+K1258+J1258+I1258+H1258+G1258+F1258+E1258+D1258+C1258+P1258</f>
        <v>0</v>
      </c>
      <c r="T1258" s="278"/>
    </row>
    <row r="1259" spans="1:20" x14ac:dyDescent="0.35">
      <c r="A1259" s="32"/>
      <c r="B1259" s="283" t="s">
        <v>77</v>
      </c>
      <c r="C1259" s="278">
        <f>SUM(C1252:C1258)</f>
        <v>16</v>
      </c>
      <c r="D1259" s="278">
        <f>D1258+D1257+D1256+D1255+D1254+D1253+D1252</f>
        <v>0</v>
      </c>
      <c r="E1259" s="278">
        <f>E1258+E1257+E1256+E1255+E1254+E1253+E1252</f>
        <v>4</v>
      </c>
      <c r="F1259" s="278">
        <v>0</v>
      </c>
      <c r="G1259" s="278">
        <f>G1258+G1257+G1256+G1255+G1254+G1253+G1252</f>
        <v>0</v>
      </c>
      <c r="H1259" s="280">
        <f>H1258+H1257+H1256+H1255+H1254+H1253+H1252</f>
        <v>0</v>
      </c>
      <c r="I1259" s="278">
        <f>I1258+I1257+I1256+I1255+I1254+I1253+I1252</f>
        <v>0</v>
      </c>
      <c r="J1259" s="280">
        <f>J1258+J1257+J1256+J1255+J1254+J1253+J1252</f>
        <v>4</v>
      </c>
      <c r="K1259" s="278">
        <v>0</v>
      </c>
      <c r="L1259" s="278"/>
      <c r="M1259" s="278"/>
      <c r="N1259" s="278"/>
      <c r="O1259" s="278"/>
      <c r="P1259" s="278">
        <f>SUM(P1252:P1258)</f>
        <v>0</v>
      </c>
      <c r="Q1259" s="278"/>
      <c r="R1259" s="278">
        <f>R1258+R1257+R1256+R1255+R1254+R1253+R1252</f>
        <v>0</v>
      </c>
      <c r="S1259" s="278">
        <f>SUM(S1252:S1258)</f>
        <v>24</v>
      </c>
      <c r="T1259" s="278"/>
    </row>
    <row r="1260" spans="1:20" x14ac:dyDescent="0.35">
      <c r="A1260" s="32"/>
      <c r="B1260" s="277" t="s">
        <v>78</v>
      </c>
      <c r="C1260" s="278">
        <f>((C1251*7)-C1259)*C1250</f>
        <v>15456</v>
      </c>
      <c r="D1260" s="278">
        <f>((D1251*7)-D1259)*D1250</f>
        <v>1288</v>
      </c>
      <c r="E1260" s="278">
        <f>((E1251*7)-E1259)*E1250</f>
        <v>2062.5</v>
      </c>
      <c r="F1260" s="278">
        <f>C1260+D1260+E1260</f>
        <v>18806.5</v>
      </c>
      <c r="G1260" s="278">
        <f>((G1251*7)-G1259)*G1250</f>
        <v>3990</v>
      </c>
      <c r="H1260" s="285">
        <f>((H1251*7)-H1259)*H1250</f>
        <v>2688</v>
      </c>
      <c r="I1260" s="285">
        <f>((I1251*7)-I1259)*I1250</f>
        <v>1155</v>
      </c>
      <c r="J1260" s="278">
        <f>((J1251*7)-J1259)*J1250</f>
        <v>15480</v>
      </c>
      <c r="K1260" s="285">
        <f>SUM(G1260:J1260)</f>
        <v>23313</v>
      </c>
      <c r="L1260" s="285">
        <v>37</v>
      </c>
      <c r="M1260" s="285"/>
      <c r="N1260" s="285">
        <v>30</v>
      </c>
      <c r="O1260" s="285">
        <v>39</v>
      </c>
      <c r="P1260" s="285">
        <v>0</v>
      </c>
      <c r="Q1260" s="285"/>
      <c r="R1260" s="285">
        <v>2897</v>
      </c>
      <c r="S1260" s="286">
        <f>F1260+K1260+L1260+M1260+N1260+O1260+P1260</f>
        <v>42225.5</v>
      </c>
      <c r="T1260" s="286"/>
    </row>
    <row r="1262" spans="1:20" x14ac:dyDescent="0.35">
      <c r="A1262" s="32" t="s">
        <v>1326</v>
      </c>
      <c r="B1262" s="32"/>
      <c r="C1262" s="32"/>
      <c r="D1262" s="32"/>
      <c r="F1262" s="32"/>
      <c r="G1262" s="32"/>
      <c r="H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21"/>
    </row>
    <row r="1263" spans="1:20" x14ac:dyDescent="0.35">
      <c r="A1263" s="32"/>
      <c r="B1263" s="266" t="s">
        <v>68</v>
      </c>
      <c r="C1263" s="267">
        <f>C1265*C1266*7</f>
        <v>17248</v>
      </c>
      <c r="D1263" s="268">
        <f>D1265*D1266*7</f>
        <v>1288</v>
      </c>
      <c r="E1263" s="268">
        <f>E1265*E1266*7</f>
        <v>2194.5</v>
      </c>
      <c r="F1263" s="268">
        <f>C1263+D1263</f>
        <v>18536</v>
      </c>
      <c r="G1263" s="269">
        <f>G1265*G1266*7</f>
        <v>3990</v>
      </c>
      <c r="H1263" s="270">
        <f>H1265*H1266*7</f>
        <v>2688</v>
      </c>
      <c r="I1263" s="270">
        <f>I1265*I1266*7</f>
        <v>1155</v>
      </c>
      <c r="J1263" s="270">
        <f>J1265*J1266*7</f>
        <v>15960</v>
      </c>
      <c r="K1263" s="270">
        <f>G1263+H1263+J1263</f>
        <v>22638</v>
      </c>
      <c r="L1263" s="270"/>
      <c r="M1263" s="270"/>
      <c r="N1263" s="270"/>
      <c r="O1263" s="270"/>
      <c r="P1263" s="270"/>
      <c r="Q1263" s="270"/>
      <c r="R1263" s="270"/>
      <c r="S1263" s="270">
        <f>K1263+F1263</f>
        <v>41174</v>
      </c>
      <c r="T1263" s="270"/>
    </row>
    <row r="1264" spans="1:20" x14ac:dyDescent="0.35">
      <c r="A1264" s="32"/>
      <c r="B1264" s="271" t="s">
        <v>69</v>
      </c>
      <c r="C1264" s="272" t="s">
        <v>14</v>
      </c>
      <c r="D1264" s="272" t="s">
        <v>6</v>
      </c>
      <c r="E1264" s="272" t="s">
        <v>110</v>
      </c>
      <c r="F1264" s="273" t="s">
        <v>8</v>
      </c>
      <c r="G1264" s="274" t="s">
        <v>3</v>
      </c>
      <c r="H1264" s="274" t="s">
        <v>2</v>
      </c>
      <c r="I1264" s="274" t="s">
        <v>100</v>
      </c>
      <c r="J1264" s="274" t="s">
        <v>4</v>
      </c>
      <c r="K1264" s="275" t="s">
        <v>5</v>
      </c>
      <c r="L1264" s="276" t="s">
        <v>115</v>
      </c>
      <c r="M1264" s="276" t="s">
        <v>113</v>
      </c>
      <c r="N1264" s="276" t="s">
        <v>116</v>
      </c>
      <c r="O1264" s="276" t="s">
        <v>124</v>
      </c>
      <c r="P1264" s="276" t="s">
        <v>195</v>
      </c>
      <c r="Q1264" s="276"/>
      <c r="R1264" s="276" t="s">
        <v>125</v>
      </c>
      <c r="S1264" s="273"/>
      <c r="T1264" s="273"/>
    </row>
    <row r="1265" spans="1:20" ht="15.5" x14ac:dyDescent="0.35">
      <c r="A1265" s="32"/>
      <c r="B1265" s="277" t="s">
        <v>111</v>
      </c>
      <c r="C1265" s="278">
        <f>60+36+16</f>
        <v>112</v>
      </c>
      <c r="D1265" s="279">
        <v>46</v>
      </c>
      <c r="E1265" s="279">
        <v>33</v>
      </c>
      <c r="F1265" s="278">
        <f>C1265+D1265+E1265</f>
        <v>191</v>
      </c>
      <c r="G1265" s="280">
        <v>30</v>
      </c>
      <c r="H1265" s="280">
        <v>48</v>
      </c>
      <c r="I1265" s="280">
        <v>15</v>
      </c>
      <c r="J1265" s="280">
        <v>120</v>
      </c>
      <c r="K1265" s="278">
        <f>G1265+H1265+J1265</f>
        <v>198</v>
      </c>
      <c r="L1265" s="278"/>
      <c r="M1265" s="278"/>
      <c r="N1265" s="278"/>
      <c r="O1265" s="278"/>
      <c r="P1265" s="278"/>
      <c r="Q1265" s="278"/>
      <c r="R1265" s="278"/>
      <c r="S1265" s="280"/>
      <c r="T1265" s="280"/>
    </row>
    <row r="1266" spans="1:20" ht="15.5" x14ac:dyDescent="0.35">
      <c r="A1266" s="32"/>
      <c r="B1266" s="277" t="s">
        <v>70</v>
      </c>
      <c r="C1266" s="278">
        <v>22</v>
      </c>
      <c r="D1266" s="279">
        <v>4</v>
      </c>
      <c r="E1266" s="279">
        <v>9.5</v>
      </c>
      <c r="F1266" s="278">
        <f>C1266+D1266+E1266</f>
        <v>35.5</v>
      </c>
      <c r="G1266" s="280">
        <v>19</v>
      </c>
      <c r="H1266" s="280">
        <v>8</v>
      </c>
      <c r="I1266" s="280">
        <v>11</v>
      </c>
      <c r="J1266" s="280">
        <v>19</v>
      </c>
      <c r="K1266" s="278">
        <f>G1266+H1266+J1266</f>
        <v>46</v>
      </c>
      <c r="L1266" s="278"/>
      <c r="M1266" s="278"/>
      <c r="N1266" s="278"/>
      <c r="O1266" s="278"/>
      <c r="P1266" s="278"/>
      <c r="Q1266" s="278"/>
      <c r="R1266" s="278"/>
      <c r="S1266" s="278">
        <f>K1266+F1266</f>
        <v>81.5</v>
      </c>
      <c r="T1266" s="278"/>
    </row>
    <row r="1267" spans="1:20" ht="15.5" x14ac:dyDescent="0.35">
      <c r="A1267" s="32"/>
      <c r="B1267" s="281" t="s">
        <v>71</v>
      </c>
      <c r="C1267" s="282">
        <v>12</v>
      </c>
      <c r="D1267" s="280">
        <v>0</v>
      </c>
      <c r="E1267" s="280">
        <v>0</v>
      </c>
      <c r="F1267" s="278">
        <v>0</v>
      </c>
      <c r="G1267" s="280">
        <v>0</v>
      </c>
      <c r="H1267" s="280">
        <v>0</v>
      </c>
      <c r="I1267" s="280">
        <v>0</v>
      </c>
      <c r="J1267" s="280">
        <v>6</v>
      </c>
      <c r="K1267" s="278">
        <v>0</v>
      </c>
      <c r="L1267" s="278"/>
      <c r="M1267" s="278"/>
      <c r="N1267" s="278"/>
      <c r="O1267" s="278"/>
      <c r="P1267" s="278"/>
      <c r="Q1267" s="278"/>
      <c r="R1267" s="278">
        <v>0</v>
      </c>
      <c r="S1267" s="278">
        <f>R1267+++N1267+M1267+L1267+K1267+J1267+I1267+H1267+G1267+F1267+E1267+D1267+C1267</f>
        <v>18</v>
      </c>
      <c r="T1267" s="278"/>
    </row>
    <row r="1268" spans="1:20" ht="15.5" x14ac:dyDescent="0.35">
      <c r="A1268" s="32"/>
      <c r="B1268" s="281" t="s">
        <v>72</v>
      </c>
      <c r="C1268" s="282">
        <v>0</v>
      </c>
      <c r="D1268" s="280">
        <v>0</v>
      </c>
      <c r="E1268" s="280">
        <v>0</v>
      </c>
      <c r="F1268" s="278">
        <v>0</v>
      </c>
      <c r="G1268" s="280">
        <v>0</v>
      </c>
      <c r="H1268" s="280">
        <v>0</v>
      </c>
      <c r="I1268" s="280">
        <v>0</v>
      </c>
      <c r="J1268" s="280">
        <v>0</v>
      </c>
      <c r="K1268" s="278">
        <v>0</v>
      </c>
      <c r="L1268" s="278"/>
      <c r="M1268" s="278"/>
      <c r="N1268" s="278"/>
      <c r="O1268" s="278"/>
      <c r="P1268" s="278"/>
      <c r="Q1268" s="278"/>
      <c r="R1268" s="278">
        <v>0</v>
      </c>
      <c r="S1268" s="278">
        <f>R1268+O1268+N1268+M1268+L1268+K1268+J1268+I1268+H1268+G1268+F1268+E1268+D1268+C1268</f>
        <v>0</v>
      </c>
      <c r="T1268" s="278"/>
    </row>
    <row r="1269" spans="1:20" x14ac:dyDescent="0.35">
      <c r="A1269" s="32"/>
      <c r="B1269" s="283" t="s">
        <v>73</v>
      </c>
      <c r="C1269" s="280">
        <v>0</v>
      </c>
      <c r="D1269" s="280">
        <v>0</v>
      </c>
      <c r="E1269" s="280"/>
      <c r="F1269" s="278">
        <v>0</v>
      </c>
      <c r="G1269" s="280">
        <v>0</v>
      </c>
      <c r="H1269" s="280">
        <v>0</v>
      </c>
      <c r="I1269" s="280">
        <v>0</v>
      </c>
      <c r="J1269" s="280">
        <v>0</v>
      </c>
      <c r="K1269" s="278">
        <v>0</v>
      </c>
      <c r="L1269" s="278"/>
      <c r="M1269" s="278"/>
      <c r="N1269" s="278"/>
      <c r="O1269" s="278"/>
      <c r="P1269" s="278"/>
      <c r="Q1269" s="278"/>
      <c r="R1269" s="278">
        <v>0</v>
      </c>
      <c r="S1269" s="278">
        <f>R1269+O1269+N1269+M1269+L1269+K1269+J1269+I1269+H1269+G1269+F1269+E1269+D1269+C1269</f>
        <v>0</v>
      </c>
      <c r="T1269" s="278"/>
    </row>
    <row r="1270" spans="1:20" x14ac:dyDescent="0.35">
      <c r="A1270" s="32"/>
      <c r="B1270" s="283" t="s">
        <v>74</v>
      </c>
      <c r="C1270" s="280">
        <v>0</v>
      </c>
      <c r="D1270" s="280">
        <v>0</v>
      </c>
      <c r="E1270" s="280">
        <v>0</v>
      </c>
      <c r="F1270" s="280">
        <v>0</v>
      </c>
      <c r="G1270" s="280">
        <v>0</v>
      </c>
      <c r="H1270" s="280">
        <v>0</v>
      </c>
      <c r="I1270" s="280">
        <v>0</v>
      </c>
      <c r="J1270" s="280">
        <v>0</v>
      </c>
      <c r="K1270" s="278">
        <v>0</v>
      </c>
      <c r="L1270" s="278"/>
      <c r="M1270" s="278"/>
      <c r="N1270" s="278"/>
      <c r="O1270" s="278"/>
      <c r="P1270" s="278"/>
      <c r="Q1270" s="278"/>
      <c r="R1270" s="278"/>
      <c r="S1270" s="278">
        <f>R1270+O1270+N1270+M1270+L1270+K1270+J1270+I1270+H1270+G1270+F1270+E1270+D1270+C1270</f>
        <v>0</v>
      </c>
      <c r="T1270" s="278"/>
    </row>
    <row r="1271" spans="1:20" x14ac:dyDescent="0.35">
      <c r="A1271" s="32"/>
      <c r="B1271" s="283" t="s">
        <v>75</v>
      </c>
      <c r="C1271" s="280">
        <v>15</v>
      </c>
      <c r="D1271" s="280">
        <v>0</v>
      </c>
      <c r="E1271" s="280">
        <v>0</v>
      </c>
      <c r="F1271" s="278">
        <v>0</v>
      </c>
      <c r="G1271" s="280">
        <v>0</v>
      </c>
      <c r="H1271" s="280">
        <v>0</v>
      </c>
      <c r="I1271" s="280">
        <v>0</v>
      </c>
      <c r="J1271" s="280">
        <v>0</v>
      </c>
      <c r="K1271" s="278">
        <v>0</v>
      </c>
      <c r="L1271" s="278"/>
      <c r="M1271" s="278"/>
      <c r="N1271" s="278"/>
      <c r="O1271" s="278"/>
      <c r="P1271" s="278"/>
      <c r="Q1271" s="278"/>
      <c r="R1271" s="278">
        <v>0</v>
      </c>
      <c r="S1271" s="278">
        <f>R1271+O1271+N1271+M1271+L1271+K1271+J1271+I1271+H1271+G1271+F1271+E1271+D1271+C1271</f>
        <v>15</v>
      </c>
      <c r="T1271" s="278"/>
    </row>
    <row r="1272" spans="1:20" x14ac:dyDescent="0.35">
      <c r="A1272" s="32"/>
      <c r="B1272" s="283" t="s">
        <v>79</v>
      </c>
      <c r="C1272" s="280">
        <v>0</v>
      </c>
      <c r="D1272" s="280">
        <v>0</v>
      </c>
      <c r="E1272" s="280">
        <v>0</v>
      </c>
      <c r="F1272" s="278">
        <v>0</v>
      </c>
      <c r="G1272" s="280">
        <v>0</v>
      </c>
      <c r="H1272" s="280">
        <v>0</v>
      </c>
      <c r="I1272" s="280">
        <v>0</v>
      </c>
      <c r="J1272" s="280">
        <v>0</v>
      </c>
      <c r="K1272" s="280">
        <v>0</v>
      </c>
      <c r="L1272" s="278"/>
      <c r="M1272" s="278"/>
      <c r="N1272" s="278"/>
      <c r="O1272" s="278"/>
      <c r="P1272" s="278">
        <v>0</v>
      </c>
      <c r="Q1272" s="278"/>
      <c r="R1272" s="278"/>
      <c r="S1272" s="278">
        <f>R1272+O1272+N1272+M1272+L1272+K1272+J1272+I1272+H1272+G1272+F1272+E1272+D1272+C1272+P1272+T181</f>
        <v>0</v>
      </c>
      <c r="T1272" s="278"/>
    </row>
    <row r="1273" spans="1:20" x14ac:dyDescent="0.35">
      <c r="A1273" s="32"/>
      <c r="B1273" s="283" t="s">
        <v>76</v>
      </c>
      <c r="C1273" s="280">
        <v>0</v>
      </c>
      <c r="D1273" s="284"/>
      <c r="E1273" s="284"/>
      <c r="F1273" s="278">
        <f>C1273+D1273+E1273</f>
        <v>0</v>
      </c>
      <c r="G1273" s="280">
        <v>0</v>
      </c>
      <c r="H1273" s="280">
        <v>0</v>
      </c>
      <c r="I1273" s="280">
        <v>0</v>
      </c>
      <c r="J1273" s="280">
        <v>0</v>
      </c>
      <c r="K1273" s="278">
        <f>G1273+H1273+J1273</f>
        <v>0</v>
      </c>
      <c r="L1273" s="278"/>
      <c r="M1273" s="278"/>
      <c r="N1273" s="278"/>
      <c r="O1273" s="278"/>
      <c r="P1273" s="278"/>
      <c r="Q1273" s="278"/>
      <c r="R1273" s="278">
        <v>0</v>
      </c>
      <c r="S1273" s="278">
        <f>R1273+O1273+N1273+M1273+L1273+K1273+J1273+I1273+H1273+G1273+F1273+E1273+D1273+C1273+P1273</f>
        <v>0</v>
      </c>
      <c r="T1273" s="278"/>
    </row>
    <row r="1274" spans="1:20" x14ac:dyDescent="0.35">
      <c r="A1274" s="32"/>
      <c r="B1274" s="283" t="s">
        <v>77</v>
      </c>
      <c r="C1274" s="278">
        <f>SUM(C1267:C1273)</f>
        <v>27</v>
      </c>
      <c r="D1274" s="278">
        <f>D1273+D1272+D1271+D1270+D1269+D1268+D1267</f>
        <v>0</v>
      </c>
      <c r="E1274" s="278">
        <f>E1273+E1272+E1271+E1270+E1269+E1268+E1267</f>
        <v>0</v>
      </c>
      <c r="F1274" s="278">
        <v>0</v>
      </c>
      <c r="G1274" s="278">
        <f>G1273+G1272+G1271+G1270+G1269+G1268+G1267</f>
        <v>0</v>
      </c>
      <c r="H1274" s="280">
        <f>H1273+H1272+H1271+H1270+H1269+H1268+H1267</f>
        <v>0</v>
      </c>
      <c r="I1274" s="278">
        <f>I1273+I1272+I1271+I1270+I1269+I1268+I1267</f>
        <v>0</v>
      </c>
      <c r="J1274" s="280">
        <f>J1273+J1272+J1271+J1270+J1269+J1268+J1267</f>
        <v>6</v>
      </c>
      <c r="K1274" s="278">
        <v>0</v>
      </c>
      <c r="L1274" s="278"/>
      <c r="M1274" s="278"/>
      <c r="N1274" s="278"/>
      <c r="O1274" s="278"/>
      <c r="P1274" s="278">
        <f>SUM(P1267:P1273)</f>
        <v>0</v>
      </c>
      <c r="Q1274" s="278"/>
      <c r="R1274" s="278">
        <f>R1273+R1272+R1271+R1270+R1269+R1268+R1267</f>
        <v>0</v>
      </c>
      <c r="S1274" s="278">
        <f>SUM(S1267:S1273)</f>
        <v>33</v>
      </c>
      <c r="T1274" s="278"/>
    </row>
    <row r="1275" spans="1:20" x14ac:dyDescent="0.35">
      <c r="A1275" s="32"/>
      <c r="B1275" s="277" t="s">
        <v>78</v>
      </c>
      <c r="C1275" s="278">
        <f>((C1266*7)-C1274)*C1265</f>
        <v>14224</v>
      </c>
      <c r="D1275" s="278">
        <f>((D1266*7)-D1274)*D1265</f>
        <v>1288</v>
      </c>
      <c r="E1275" s="278">
        <f>((E1266*7)-E1274)*E1265</f>
        <v>2194.5</v>
      </c>
      <c r="F1275" s="278">
        <f>C1275+D1275+E1275</f>
        <v>17706.5</v>
      </c>
      <c r="G1275" s="278">
        <f>((G1266*7)-G1274)*G1265</f>
        <v>3990</v>
      </c>
      <c r="H1275" s="285">
        <f>((H1266*7)-H1274)*H1265</f>
        <v>2688</v>
      </c>
      <c r="I1275" s="285">
        <f>((I1266*7)-I1274)*I1265</f>
        <v>1155</v>
      </c>
      <c r="J1275" s="278">
        <f>((J1266*7)-J1274)*J1265</f>
        <v>15240</v>
      </c>
      <c r="K1275" s="285">
        <f>SUM(G1275:J1275)</f>
        <v>23073</v>
      </c>
      <c r="L1275" s="285">
        <v>37</v>
      </c>
      <c r="M1275" s="285"/>
      <c r="N1275" s="285">
        <v>30</v>
      </c>
      <c r="O1275" s="285">
        <v>39</v>
      </c>
      <c r="P1275" s="285">
        <v>0</v>
      </c>
      <c r="Q1275" s="285"/>
      <c r="R1275" s="285">
        <v>2897</v>
      </c>
      <c r="S1275" s="286">
        <f>F1275+K1275+L1275+M1275+N1275+O1275+P1275</f>
        <v>40885.5</v>
      </c>
      <c r="T1275" s="286"/>
    </row>
    <row r="1277" spans="1:20" x14ac:dyDescent="0.35">
      <c r="A1277" s="32" t="s">
        <v>1338</v>
      </c>
      <c r="B1277" s="32"/>
      <c r="C1277" s="32"/>
      <c r="D1277" s="32"/>
      <c r="F1277" s="32"/>
      <c r="G1277" s="32"/>
      <c r="H1277" s="32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21"/>
    </row>
    <row r="1278" spans="1:20" x14ac:dyDescent="0.35">
      <c r="A1278" s="32"/>
      <c r="B1278" s="266" t="s">
        <v>68</v>
      </c>
      <c r="C1278" s="267">
        <f>C1280*C1281*7</f>
        <v>17248</v>
      </c>
      <c r="D1278" s="268">
        <f>D1280*D1281*7</f>
        <v>1288</v>
      </c>
      <c r="E1278" s="268">
        <f>E1280*E1281*7</f>
        <v>2194.5</v>
      </c>
      <c r="F1278" s="268">
        <f>C1278+D1278</f>
        <v>18536</v>
      </c>
      <c r="G1278" s="269">
        <f>G1280*G1281*7</f>
        <v>3990</v>
      </c>
      <c r="H1278" s="270">
        <f>H1280*H1281*7</f>
        <v>2688</v>
      </c>
      <c r="I1278" s="270">
        <f>I1280*I1281*7</f>
        <v>1155</v>
      </c>
      <c r="J1278" s="270">
        <f>J1280*J1281*7</f>
        <v>15960</v>
      </c>
      <c r="K1278" s="270">
        <f>G1278+H1278+J1278</f>
        <v>22638</v>
      </c>
      <c r="L1278" s="270"/>
      <c r="M1278" s="270"/>
      <c r="N1278" s="270"/>
      <c r="O1278" s="270"/>
      <c r="P1278" s="270"/>
      <c r="Q1278" s="270"/>
      <c r="R1278" s="270"/>
      <c r="S1278" s="270">
        <f>K1278+F1278</f>
        <v>41174</v>
      </c>
      <c r="T1278" s="270"/>
    </row>
    <row r="1279" spans="1:20" x14ac:dyDescent="0.35">
      <c r="A1279" s="32"/>
      <c r="B1279" s="271" t="s">
        <v>69</v>
      </c>
      <c r="C1279" s="272" t="s">
        <v>14</v>
      </c>
      <c r="D1279" s="272" t="s">
        <v>6</v>
      </c>
      <c r="E1279" s="272" t="s">
        <v>110</v>
      </c>
      <c r="F1279" s="273" t="s">
        <v>8</v>
      </c>
      <c r="G1279" s="274" t="s">
        <v>3</v>
      </c>
      <c r="H1279" s="274" t="s">
        <v>2</v>
      </c>
      <c r="I1279" s="274" t="s">
        <v>100</v>
      </c>
      <c r="J1279" s="274" t="s">
        <v>4</v>
      </c>
      <c r="K1279" s="275" t="s">
        <v>5</v>
      </c>
      <c r="L1279" s="276" t="s">
        <v>115</v>
      </c>
      <c r="M1279" s="276" t="s">
        <v>113</v>
      </c>
      <c r="N1279" s="276" t="s">
        <v>116</v>
      </c>
      <c r="O1279" s="276" t="s">
        <v>124</v>
      </c>
      <c r="P1279" s="276" t="s">
        <v>2193</v>
      </c>
      <c r="Q1279" s="276" t="s">
        <v>2197</v>
      </c>
      <c r="R1279" s="276" t="s">
        <v>125</v>
      </c>
      <c r="S1279" s="273"/>
      <c r="T1279" s="273"/>
    </row>
    <row r="1280" spans="1:20" ht="15.5" x14ac:dyDescent="0.35">
      <c r="A1280" s="32"/>
      <c r="B1280" s="277" t="s">
        <v>111</v>
      </c>
      <c r="C1280" s="278">
        <f>60+36+16</f>
        <v>112</v>
      </c>
      <c r="D1280" s="279">
        <v>46</v>
      </c>
      <c r="E1280" s="279">
        <v>33</v>
      </c>
      <c r="F1280" s="278">
        <f>C1280+D1280+E1280</f>
        <v>191</v>
      </c>
      <c r="G1280" s="280">
        <v>30</v>
      </c>
      <c r="H1280" s="280">
        <v>48</v>
      </c>
      <c r="I1280" s="280">
        <v>15</v>
      </c>
      <c r="J1280" s="280">
        <v>120</v>
      </c>
      <c r="K1280" s="278">
        <f>G1280+H1280+J1280</f>
        <v>198</v>
      </c>
      <c r="L1280" s="278"/>
      <c r="M1280" s="278"/>
      <c r="N1280" s="278"/>
      <c r="O1280" s="278"/>
      <c r="P1280" s="278"/>
      <c r="Q1280" s="278"/>
      <c r="R1280" s="278"/>
      <c r="S1280" s="280"/>
      <c r="T1280" s="280"/>
    </row>
    <row r="1281" spans="1:20" ht="15.5" x14ac:dyDescent="0.35">
      <c r="A1281" s="32"/>
      <c r="B1281" s="277" t="s">
        <v>70</v>
      </c>
      <c r="C1281" s="278">
        <v>22</v>
      </c>
      <c r="D1281" s="279">
        <v>4</v>
      </c>
      <c r="E1281" s="279">
        <v>9.5</v>
      </c>
      <c r="F1281" s="278">
        <f>C1281+D1281+E1281</f>
        <v>35.5</v>
      </c>
      <c r="G1281" s="280">
        <v>19</v>
      </c>
      <c r="H1281" s="280">
        <v>8</v>
      </c>
      <c r="I1281" s="280">
        <v>11</v>
      </c>
      <c r="J1281" s="280">
        <v>19</v>
      </c>
      <c r="K1281" s="278">
        <f>G1281+H1281+J1281</f>
        <v>46</v>
      </c>
      <c r="L1281" s="278"/>
      <c r="M1281" s="278"/>
      <c r="N1281" s="278"/>
      <c r="O1281" s="278"/>
      <c r="P1281" s="278"/>
      <c r="Q1281" s="278"/>
      <c r="R1281" s="278"/>
      <c r="S1281" s="278">
        <f>K1281+F1281</f>
        <v>81.5</v>
      </c>
      <c r="T1281" s="278"/>
    </row>
    <row r="1282" spans="1:20" ht="15.5" x14ac:dyDescent="0.35">
      <c r="A1282" s="32"/>
      <c r="B1282" s="281" t="s">
        <v>71</v>
      </c>
      <c r="C1282" s="282">
        <v>0</v>
      </c>
      <c r="D1282" s="280">
        <v>0</v>
      </c>
      <c r="E1282" s="280">
        <v>0</v>
      </c>
      <c r="F1282" s="278">
        <v>0</v>
      </c>
      <c r="G1282" s="280">
        <v>0</v>
      </c>
      <c r="H1282" s="280">
        <v>0</v>
      </c>
      <c r="I1282" s="280">
        <v>0</v>
      </c>
      <c r="J1282" s="280">
        <v>9</v>
      </c>
      <c r="K1282" s="278">
        <v>0</v>
      </c>
      <c r="L1282" s="278"/>
      <c r="M1282" s="278"/>
      <c r="N1282" s="278"/>
      <c r="O1282" s="278"/>
      <c r="P1282" s="278"/>
      <c r="Q1282" s="278"/>
      <c r="R1282" s="278">
        <v>0</v>
      </c>
      <c r="S1282" s="278">
        <f>R1282+++N1282+M1282+L1282+K1282+J1282+I1282+H1282+G1282+F1282+E1282+D1282+C1282</f>
        <v>9</v>
      </c>
      <c r="T1282" s="278"/>
    </row>
    <row r="1283" spans="1:20" ht="15.5" x14ac:dyDescent="0.35">
      <c r="A1283" s="32"/>
      <c r="B1283" s="281" t="s">
        <v>72</v>
      </c>
      <c r="C1283" s="282">
        <v>0</v>
      </c>
      <c r="D1283" s="280">
        <v>0</v>
      </c>
      <c r="E1283" s="280">
        <v>0</v>
      </c>
      <c r="F1283" s="278">
        <v>0</v>
      </c>
      <c r="G1283" s="280">
        <v>0</v>
      </c>
      <c r="H1283" s="280">
        <v>0</v>
      </c>
      <c r="I1283" s="280">
        <v>0</v>
      </c>
      <c r="J1283" s="280">
        <v>0</v>
      </c>
      <c r="K1283" s="278">
        <v>0</v>
      </c>
      <c r="L1283" s="278"/>
      <c r="M1283" s="278"/>
      <c r="N1283" s="278"/>
      <c r="O1283" s="278"/>
      <c r="P1283" s="278"/>
      <c r="Q1283" s="278"/>
      <c r="R1283" s="278">
        <v>0</v>
      </c>
      <c r="S1283" s="278">
        <f>R1283+O1283+N1283+M1283+L1283+K1283+J1283+I1283+H1283+G1283+F1283+E1283+D1283+C1283</f>
        <v>0</v>
      </c>
      <c r="T1283" s="278"/>
    </row>
    <row r="1284" spans="1:20" x14ac:dyDescent="0.35">
      <c r="A1284" s="32"/>
      <c r="B1284" s="283" t="s">
        <v>73</v>
      </c>
      <c r="C1284" s="280">
        <v>0</v>
      </c>
      <c r="D1284" s="280">
        <v>0</v>
      </c>
      <c r="E1284" s="280"/>
      <c r="F1284" s="278">
        <v>0</v>
      </c>
      <c r="G1284" s="280">
        <v>13</v>
      </c>
      <c r="H1284" s="280">
        <v>0</v>
      </c>
      <c r="I1284" s="280">
        <v>0</v>
      </c>
      <c r="J1284" s="280">
        <v>13</v>
      </c>
      <c r="K1284" s="278">
        <v>0</v>
      </c>
      <c r="L1284" s="278"/>
      <c r="M1284" s="278"/>
      <c r="N1284" s="278"/>
      <c r="O1284" s="278"/>
      <c r="P1284" s="278"/>
      <c r="Q1284" s="278"/>
      <c r="R1284" s="278">
        <v>0</v>
      </c>
      <c r="S1284" s="278">
        <f>R1284+O1284+N1284+M1284+L1284+K1284+J1284+I1284+H1284+G1284+F1284+E1284+D1284+C1284</f>
        <v>26</v>
      </c>
      <c r="T1284" s="278"/>
    </row>
    <row r="1285" spans="1:20" x14ac:dyDescent="0.35">
      <c r="A1285" s="32"/>
      <c r="B1285" s="283" t="s">
        <v>74</v>
      </c>
      <c r="C1285" s="280">
        <v>0</v>
      </c>
      <c r="D1285" s="280">
        <v>0</v>
      </c>
      <c r="E1285" s="280">
        <v>0</v>
      </c>
      <c r="F1285" s="280">
        <v>0</v>
      </c>
      <c r="G1285" s="280">
        <v>0</v>
      </c>
      <c r="H1285" s="280">
        <v>0</v>
      </c>
      <c r="I1285" s="280">
        <v>0</v>
      </c>
      <c r="J1285" s="280">
        <v>0</v>
      </c>
      <c r="K1285" s="278">
        <v>0</v>
      </c>
      <c r="L1285" s="278"/>
      <c r="M1285" s="278"/>
      <c r="N1285" s="278"/>
      <c r="O1285" s="278"/>
      <c r="P1285" s="278"/>
      <c r="Q1285" s="278"/>
      <c r="R1285" s="278"/>
      <c r="S1285" s="278">
        <f>R1285+O1285+N1285+M1285+L1285+K1285+J1285+I1285+H1285+G1285+F1285+E1285+D1285+C1285</f>
        <v>0</v>
      </c>
      <c r="T1285" s="278"/>
    </row>
    <row r="1286" spans="1:20" x14ac:dyDescent="0.35">
      <c r="A1286" s="32"/>
      <c r="B1286" s="283" t="s">
        <v>75</v>
      </c>
      <c r="C1286" s="280">
        <v>16</v>
      </c>
      <c r="D1286" s="280">
        <v>0</v>
      </c>
      <c r="E1286" s="280">
        <v>0</v>
      </c>
      <c r="F1286" s="278">
        <v>0</v>
      </c>
      <c r="G1286" s="280">
        <v>0</v>
      </c>
      <c r="H1286" s="280">
        <v>0</v>
      </c>
      <c r="I1286" s="280">
        <v>0</v>
      </c>
      <c r="J1286" s="280">
        <v>0</v>
      </c>
      <c r="K1286" s="278">
        <v>0</v>
      </c>
      <c r="L1286" s="278"/>
      <c r="M1286" s="278"/>
      <c r="N1286" s="278"/>
      <c r="O1286" s="278"/>
      <c r="P1286" s="278"/>
      <c r="Q1286" s="278"/>
      <c r="R1286" s="278">
        <v>0</v>
      </c>
      <c r="S1286" s="278">
        <f>R1286+O1286+N1286+M1286+L1286+K1286+J1286+I1286+H1286+G1286+F1286+E1286+D1286+C1286</f>
        <v>16</v>
      </c>
      <c r="T1286" s="278"/>
    </row>
    <row r="1287" spans="1:20" x14ac:dyDescent="0.35">
      <c r="A1287" s="32"/>
      <c r="B1287" s="283" t="s">
        <v>79</v>
      </c>
      <c r="C1287" s="280">
        <v>0</v>
      </c>
      <c r="D1287" s="280">
        <v>0</v>
      </c>
      <c r="E1287" s="280">
        <v>0</v>
      </c>
      <c r="F1287" s="278">
        <v>0</v>
      </c>
      <c r="G1287" s="280">
        <v>0</v>
      </c>
      <c r="H1287" s="280">
        <v>0</v>
      </c>
      <c r="I1287" s="280">
        <v>0</v>
      </c>
      <c r="J1287" s="280">
        <v>0</v>
      </c>
      <c r="K1287" s="280">
        <v>0</v>
      </c>
      <c r="L1287" s="278"/>
      <c r="M1287" s="278"/>
      <c r="N1287" s="278"/>
      <c r="O1287" s="278"/>
      <c r="P1287" s="278">
        <v>0</v>
      </c>
      <c r="Q1287" s="278"/>
      <c r="R1287" s="278"/>
      <c r="S1287" s="278">
        <f>R1287+O1287+N1287+M1287+L1287+K1287+J1287+I1287+H1287+G1287+F1287+E1287+D1287+C1287+P1287+T196</f>
        <v>0</v>
      </c>
      <c r="T1287" s="278"/>
    </row>
    <row r="1288" spans="1:20" x14ac:dyDescent="0.35">
      <c r="A1288" s="32"/>
      <c r="B1288" s="283" t="s">
        <v>76</v>
      </c>
      <c r="C1288" s="280">
        <v>0</v>
      </c>
      <c r="D1288" s="284"/>
      <c r="E1288" s="284"/>
      <c r="F1288" s="278">
        <f>C1288+D1288+E1288</f>
        <v>0</v>
      </c>
      <c r="G1288" s="280">
        <v>0</v>
      </c>
      <c r="H1288" s="280">
        <v>0</v>
      </c>
      <c r="I1288" s="280">
        <v>0</v>
      </c>
      <c r="J1288" s="280">
        <v>0</v>
      </c>
      <c r="K1288" s="278">
        <f>G1288+H1288+J1288</f>
        <v>0</v>
      </c>
      <c r="L1288" s="278"/>
      <c r="M1288" s="278"/>
      <c r="N1288" s="278"/>
      <c r="O1288" s="278"/>
      <c r="P1288" s="278"/>
      <c r="Q1288" s="278"/>
      <c r="R1288" s="278">
        <v>0</v>
      </c>
      <c r="S1288" s="278">
        <f>R1288+O1288+N1288+M1288+L1288+K1288+J1288+I1288+H1288+G1288+F1288+E1288+D1288+C1288+P1288</f>
        <v>0</v>
      </c>
      <c r="T1288" s="278"/>
    </row>
    <row r="1289" spans="1:20" x14ac:dyDescent="0.35">
      <c r="A1289" s="32"/>
      <c r="B1289" s="283" t="s">
        <v>77</v>
      </c>
      <c r="C1289" s="278">
        <f>SUM(C1282:C1288)</f>
        <v>16</v>
      </c>
      <c r="D1289" s="278">
        <f>D1288+D1287+D1286+D1285+D1284+D1283+D1282</f>
        <v>0</v>
      </c>
      <c r="E1289" s="278">
        <f>E1288+E1287+E1286+E1285+E1284+E1283+E1282</f>
        <v>0</v>
      </c>
      <c r="F1289" s="278">
        <v>0</v>
      </c>
      <c r="G1289" s="278">
        <f>G1288+G1287+G1286+G1285+G1284+G1283+G1282</f>
        <v>13</v>
      </c>
      <c r="H1289" s="280">
        <f>H1288+H1287+H1286+H1285+H1284+H1283+H1282</f>
        <v>0</v>
      </c>
      <c r="I1289" s="278">
        <f>I1288+I1287+I1286+I1285+I1284+I1283+I1282</f>
        <v>0</v>
      </c>
      <c r="J1289" s="280">
        <f>J1288+J1287+J1286+J1285+J1284+J1283+J1282</f>
        <v>22</v>
      </c>
      <c r="K1289" s="278">
        <v>0</v>
      </c>
      <c r="L1289" s="278"/>
      <c r="M1289" s="278"/>
      <c r="N1289" s="278"/>
      <c r="O1289" s="278"/>
      <c r="P1289" s="278">
        <f>SUM(P1282:P1288)</f>
        <v>0</v>
      </c>
      <c r="Q1289" s="278"/>
      <c r="R1289" s="278">
        <f>R1288+R1287+R1286+R1285+R1284+R1283+R1282</f>
        <v>0</v>
      </c>
      <c r="S1289" s="278">
        <f>SUM(S1282:S1288)</f>
        <v>51</v>
      </c>
      <c r="T1289" s="278"/>
    </row>
    <row r="1290" spans="1:20" x14ac:dyDescent="0.35">
      <c r="A1290" s="32"/>
      <c r="B1290" s="277" t="s">
        <v>78</v>
      </c>
      <c r="C1290" s="278">
        <f>((C1281*7)-C1289)*C1280</f>
        <v>15456</v>
      </c>
      <c r="D1290" s="278">
        <f>((D1281*7)-D1289)*D1280</f>
        <v>1288</v>
      </c>
      <c r="E1290" s="278">
        <f>((E1281*7)-E1289)*E1280</f>
        <v>2194.5</v>
      </c>
      <c r="F1290" s="278">
        <f>C1290+D1290+E1290</f>
        <v>18938.5</v>
      </c>
      <c r="G1290" s="278">
        <f>((G1281*7)-G1289)*G1280</f>
        <v>3600</v>
      </c>
      <c r="H1290" s="285">
        <f>((H1281*7)-H1289)*H1280</f>
        <v>2688</v>
      </c>
      <c r="I1290" s="285">
        <f>((I1281*7)-I1289)*I1280</f>
        <v>1155</v>
      </c>
      <c r="J1290" s="278">
        <f>((J1281*7)-J1289)*J1280</f>
        <v>13320</v>
      </c>
      <c r="K1290" s="285">
        <f>SUM(G1290:J1290)</f>
        <v>20763</v>
      </c>
      <c r="L1290" s="285">
        <v>37</v>
      </c>
      <c r="M1290" s="285"/>
      <c r="N1290" s="285">
        <v>30</v>
      </c>
      <c r="O1290" s="285">
        <v>39</v>
      </c>
      <c r="P1290" s="285">
        <v>0</v>
      </c>
      <c r="Q1290" s="285"/>
      <c r="R1290" s="285">
        <v>2897</v>
      </c>
      <c r="S1290" s="286">
        <f>F1290+K1290+L1290+M1290+N1290+O1290+P1290</f>
        <v>39807.5</v>
      </c>
      <c r="T1290" s="286"/>
    </row>
    <row r="1292" spans="1:20" x14ac:dyDescent="0.35">
      <c r="A1292" s="32" t="s">
        <v>1396</v>
      </c>
      <c r="B1292" s="32"/>
      <c r="C1292" s="32"/>
      <c r="D1292" s="32"/>
      <c r="F1292" s="32"/>
      <c r="G1292" s="32"/>
      <c r="H1292" s="32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21"/>
    </row>
    <row r="1293" spans="1:20" x14ac:dyDescent="0.35">
      <c r="A1293" s="32"/>
      <c r="B1293" s="266" t="s">
        <v>68</v>
      </c>
      <c r="C1293" s="267">
        <f>C1295*C1296*7</f>
        <v>17248</v>
      </c>
      <c r="D1293" s="268">
        <f>D1295*D1296*7</f>
        <v>1288</v>
      </c>
      <c r="E1293" s="268">
        <f>E1295*E1296*7</f>
        <v>2194.5</v>
      </c>
      <c r="F1293" s="268">
        <f>C1293+D1293</f>
        <v>18536</v>
      </c>
      <c r="G1293" s="269">
        <f>G1295*G1296*7</f>
        <v>3990</v>
      </c>
      <c r="H1293" s="270">
        <f>H1295*H1296*7</f>
        <v>2688</v>
      </c>
      <c r="I1293" s="270">
        <f>I1295*I1296*7</f>
        <v>1155</v>
      </c>
      <c r="J1293" s="270">
        <f>J1295*J1296*7</f>
        <v>15960</v>
      </c>
      <c r="K1293" s="270">
        <f>G1293+H1293+J1293</f>
        <v>22638</v>
      </c>
      <c r="L1293" s="270"/>
      <c r="M1293" s="270"/>
      <c r="N1293" s="270"/>
      <c r="O1293" s="270"/>
      <c r="P1293" s="270"/>
      <c r="Q1293" s="270"/>
      <c r="R1293" s="270"/>
      <c r="S1293" s="270">
        <f>K1293+F1293</f>
        <v>41174</v>
      </c>
      <c r="T1293" s="270"/>
    </row>
    <row r="1294" spans="1:20" x14ac:dyDescent="0.35">
      <c r="A1294" s="32"/>
      <c r="B1294" s="271" t="s">
        <v>69</v>
      </c>
      <c r="C1294" s="272" t="s">
        <v>14</v>
      </c>
      <c r="D1294" s="272" t="s">
        <v>6</v>
      </c>
      <c r="E1294" s="272" t="s">
        <v>110</v>
      </c>
      <c r="F1294" s="273" t="s">
        <v>8</v>
      </c>
      <c r="G1294" s="274" t="s">
        <v>3</v>
      </c>
      <c r="H1294" s="274" t="s">
        <v>2</v>
      </c>
      <c r="I1294" s="274" t="s">
        <v>100</v>
      </c>
      <c r="J1294" s="274" t="s">
        <v>4</v>
      </c>
      <c r="K1294" s="275" t="s">
        <v>5</v>
      </c>
      <c r="L1294" s="276" t="s">
        <v>115</v>
      </c>
      <c r="M1294" s="276" t="s">
        <v>113</v>
      </c>
      <c r="N1294" s="276" t="s">
        <v>116</v>
      </c>
      <c r="O1294" s="276" t="s">
        <v>124</v>
      </c>
      <c r="P1294" s="276" t="s">
        <v>2193</v>
      </c>
      <c r="Q1294" s="276" t="s">
        <v>2194</v>
      </c>
      <c r="R1294" s="276" t="s">
        <v>125</v>
      </c>
      <c r="S1294" s="273"/>
      <c r="T1294" s="273"/>
    </row>
    <row r="1295" spans="1:20" ht="15.5" x14ac:dyDescent="0.35">
      <c r="A1295" s="32"/>
      <c r="B1295" s="277" t="s">
        <v>111</v>
      </c>
      <c r="C1295" s="278">
        <f>60+36+16</f>
        <v>112</v>
      </c>
      <c r="D1295" s="279">
        <v>46</v>
      </c>
      <c r="E1295" s="279">
        <v>33</v>
      </c>
      <c r="F1295" s="278">
        <f>C1295+D1295+E1295</f>
        <v>191</v>
      </c>
      <c r="G1295" s="280">
        <v>30</v>
      </c>
      <c r="H1295" s="280">
        <v>48</v>
      </c>
      <c r="I1295" s="280">
        <v>15</v>
      </c>
      <c r="J1295" s="280">
        <v>120</v>
      </c>
      <c r="K1295" s="278">
        <f>G1295+H1295+J1295</f>
        <v>198</v>
      </c>
      <c r="L1295" s="278"/>
      <c r="M1295" s="278"/>
      <c r="N1295" s="278"/>
      <c r="O1295" s="278"/>
      <c r="P1295" s="278"/>
      <c r="Q1295" s="278"/>
      <c r="R1295" s="278"/>
      <c r="S1295" s="280"/>
      <c r="T1295" s="280"/>
    </row>
    <row r="1296" spans="1:20" ht="15.5" x14ac:dyDescent="0.35">
      <c r="A1296" s="32"/>
      <c r="B1296" s="277" t="s">
        <v>70</v>
      </c>
      <c r="C1296" s="278">
        <v>22</v>
      </c>
      <c r="D1296" s="279">
        <v>4</v>
      </c>
      <c r="E1296" s="279">
        <v>9.5</v>
      </c>
      <c r="F1296" s="278">
        <f>C1296+D1296+E1296</f>
        <v>35.5</v>
      </c>
      <c r="G1296" s="280">
        <v>19</v>
      </c>
      <c r="H1296" s="280">
        <v>8</v>
      </c>
      <c r="I1296" s="280">
        <v>11</v>
      </c>
      <c r="J1296" s="280">
        <v>19</v>
      </c>
      <c r="K1296" s="278">
        <f>G1296+H1296+J1296</f>
        <v>46</v>
      </c>
      <c r="L1296" s="278"/>
      <c r="M1296" s="278"/>
      <c r="N1296" s="278"/>
      <c r="O1296" s="278"/>
      <c r="P1296" s="278"/>
      <c r="Q1296" s="278"/>
      <c r="R1296" s="278"/>
      <c r="S1296" s="278">
        <f>K1296+F1296</f>
        <v>81.5</v>
      </c>
      <c r="T1296" s="278"/>
    </row>
    <row r="1297" spans="1:20" ht="15.5" x14ac:dyDescent="0.35">
      <c r="A1297" s="32"/>
      <c r="B1297" s="281" t="s">
        <v>71</v>
      </c>
      <c r="C1297" s="282">
        <v>0</v>
      </c>
      <c r="D1297" s="280">
        <v>0</v>
      </c>
      <c r="E1297" s="280">
        <v>0</v>
      </c>
      <c r="F1297" s="278">
        <v>0</v>
      </c>
      <c r="G1297" s="280">
        <v>0</v>
      </c>
      <c r="H1297" s="280">
        <v>0</v>
      </c>
      <c r="I1297" s="280">
        <v>0</v>
      </c>
      <c r="J1297" s="280">
        <v>5</v>
      </c>
      <c r="K1297" s="278">
        <v>0</v>
      </c>
      <c r="L1297" s="278"/>
      <c r="M1297" s="278"/>
      <c r="N1297" s="278"/>
      <c r="O1297" s="278"/>
      <c r="P1297" s="278"/>
      <c r="Q1297" s="278">
        <v>0</v>
      </c>
      <c r="R1297" s="278">
        <v>0</v>
      </c>
      <c r="S1297" s="278">
        <f>R1297+++N1297+M1297+L1297+K1297+J1297+I1297+H1297+G1297+F1297+E1297+D1297+C1297</f>
        <v>5</v>
      </c>
      <c r="T1297" s="278"/>
    </row>
    <row r="1298" spans="1:20" ht="15.5" x14ac:dyDescent="0.35">
      <c r="A1298" s="32"/>
      <c r="B1298" s="281" t="s">
        <v>72</v>
      </c>
      <c r="C1298" s="282">
        <v>0</v>
      </c>
      <c r="D1298" s="280">
        <v>0</v>
      </c>
      <c r="E1298" s="280">
        <v>0</v>
      </c>
      <c r="F1298" s="278">
        <v>0</v>
      </c>
      <c r="G1298" s="280">
        <v>0</v>
      </c>
      <c r="H1298" s="280">
        <v>0</v>
      </c>
      <c r="I1298" s="280">
        <v>0</v>
      </c>
      <c r="J1298" s="280">
        <v>0</v>
      </c>
      <c r="K1298" s="278">
        <v>0</v>
      </c>
      <c r="L1298" s="278"/>
      <c r="M1298" s="278"/>
      <c r="N1298" s="278"/>
      <c r="O1298" s="278"/>
      <c r="P1298" s="278"/>
      <c r="Q1298" s="278">
        <v>0</v>
      </c>
      <c r="R1298" s="278">
        <v>0</v>
      </c>
      <c r="S1298" s="278">
        <f>R1298+O1298+N1298+M1298+L1298+K1298+J1298+I1298+H1298+G1298+F1298+E1298+D1298+C1298</f>
        <v>0</v>
      </c>
      <c r="T1298" s="278"/>
    </row>
    <row r="1299" spans="1:20" x14ac:dyDescent="0.35">
      <c r="A1299" s="32"/>
      <c r="B1299" s="283" t="s">
        <v>73</v>
      </c>
      <c r="C1299" s="280">
        <v>0</v>
      </c>
      <c r="D1299" s="280">
        <v>0</v>
      </c>
      <c r="E1299" s="280"/>
      <c r="F1299" s="278">
        <v>0</v>
      </c>
      <c r="G1299" s="280">
        <v>0</v>
      </c>
      <c r="H1299" s="280">
        <v>0</v>
      </c>
      <c r="I1299" s="280">
        <v>0</v>
      </c>
      <c r="J1299" s="280">
        <v>0</v>
      </c>
      <c r="K1299" s="278">
        <v>0</v>
      </c>
      <c r="L1299" s="278"/>
      <c r="M1299" s="278"/>
      <c r="N1299" s="278"/>
      <c r="O1299" s="278"/>
      <c r="P1299" s="278"/>
      <c r="Q1299" s="278">
        <v>4</v>
      </c>
      <c r="R1299" s="278">
        <v>0</v>
      </c>
      <c r="S1299" s="278">
        <f>R1299+O1299+N1299+M1299+L1299+K1299+J1299+I1299+H1299+G1299+F1299+E1299+D1299+C1299</f>
        <v>0</v>
      </c>
      <c r="T1299" s="278"/>
    </row>
    <row r="1300" spans="1:20" x14ac:dyDescent="0.35">
      <c r="A1300" s="32"/>
      <c r="B1300" s="283" t="s">
        <v>74</v>
      </c>
      <c r="C1300" s="280">
        <v>0</v>
      </c>
      <c r="D1300" s="280">
        <v>0</v>
      </c>
      <c r="E1300" s="280">
        <v>0</v>
      </c>
      <c r="F1300" s="280">
        <v>0</v>
      </c>
      <c r="G1300" s="280">
        <v>0</v>
      </c>
      <c r="H1300" s="280">
        <v>0</v>
      </c>
      <c r="I1300" s="280">
        <v>0</v>
      </c>
      <c r="J1300" s="280">
        <v>0</v>
      </c>
      <c r="K1300" s="278">
        <v>0</v>
      </c>
      <c r="L1300" s="278"/>
      <c r="M1300" s="278"/>
      <c r="N1300" s="278"/>
      <c r="O1300" s="278"/>
      <c r="P1300" s="278"/>
      <c r="Q1300" s="278">
        <v>0</v>
      </c>
      <c r="R1300" s="278"/>
      <c r="S1300" s="278">
        <f>R1300+O1300+N1300+M1300+L1300+K1300+J1300+I1300+H1300+G1300+F1300+E1300+D1300+C1300</f>
        <v>0</v>
      </c>
      <c r="T1300" s="278"/>
    </row>
    <row r="1301" spans="1:20" x14ac:dyDescent="0.35">
      <c r="A1301" s="32"/>
      <c r="B1301" s="283" t="s">
        <v>75</v>
      </c>
      <c r="C1301" s="280">
        <v>8</v>
      </c>
      <c r="D1301" s="280">
        <v>0</v>
      </c>
      <c r="E1301" s="280">
        <v>0</v>
      </c>
      <c r="F1301" s="278">
        <v>0</v>
      </c>
      <c r="G1301" s="280">
        <v>0</v>
      </c>
      <c r="H1301" s="280">
        <v>0</v>
      </c>
      <c r="I1301" s="280">
        <v>0</v>
      </c>
      <c r="J1301" s="280">
        <v>0</v>
      </c>
      <c r="K1301" s="278">
        <v>0</v>
      </c>
      <c r="L1301" s="278"/>
      <c r="M1301" s="278"/>
      <c r="N1301" s="278"/>
      <c r="O1301" s="278"/>
      <c r="P1301" s="278"/>
      <c r="Q1301" s="278">
        <v>0</v>
      </c>
      <c r="R1301" s="278">
        <v>0</v>
      </c>
      <c r="S1301" s="278">
        <f>R1301+O1301+N1301+M1301+L1301+K1301+J1301+I1301+H1301+G1301+F1301+E1301+D1301+C1301</f>
        <v>8</v>
      </c>
      <c r="T1301" s="278"/>
    </row>
    <row r="1302" spans="1:20" x14ac:dyDescent="0.35">
      <c r="A1302" s="32"/>
      <c r="B1302" s="283" t="s">
        <v>79</v>
      </c>
      <c r="C1302" s="280">
        <v>0</v>
      </c>
      <c r="D1302" s="280">
        <v>0</v>
      </c>
      <c r="E1302" s="280">
        <v>0</v>
      </c>
      <c r="F1302" s="278">
        <v>0</v>
      </c>
      <c r="G1302" s="280">
        <v>0</v>
      </c>
      <c r="H1302" s="280">
        <v>0</v>
      </c>
      <c r="I1302" s="280">
        <v>0</v>
      </c>
      <c r="J1302" s="280">
        <v>0</v>
      </c>
      <c r="K1302" s="280">
        <v>0</v>
      </c>
      <c r="L1302" s="278"/>
      <c r="M1302" s="278"/>
      <c r="N1302" s="278"/>
      <c r="O1302" s="278"/>
      <c r="P1302" s="278">
        <v>0</v>
      </c>
      <c r="Q1302" s="278">
        <v>0</v>
      </c>
      <c r="R1302" s="278"/>
      <c r="S1302" s="278">
        <f>R1302+O1302+N1302+M1302+L1302+K1302+J1302+I1302+H1302+G1302+F1302+E1302+D1302+C1302+P1302+T211</f>
        <v>0</v>
      </c>
      <c r="T1302" s="278"/>
    </row>
    <row r="1303" spans="1:20" x14ac:dyDescent="0.35">
      <c r="A1303" s="32"/>
      <c r="B1303" s="283" t="s">
        <v>76</v>
      </c>
      <c r="C1303" s="280">
        <v>0</v>
      </c>
      <c r="D1303" s="284"/>
      <c r="E1303" s="284"/>
      <c r="F1303" s="278">
        <f>C1303+D1303+E1303</f>
        <v>0</v>
      </c>
      <c r="G1303" s="280">
        <v>0</v>
      </c>
      <c r="H1303" s="280">
        <v>0</v>
      </c>
      <c r="I1303" s="280">
        <v>0</v>
      </c>
      <c r="J1303" s="280">
        <v>0</v>
      </c>
      <c r="K1303" s="278">
        <f>G1303+H1303+J1303</f>
        <v>0</v>
      </c>
      <c r="L1303" s="278"/>
      <c r="M1303" s="278"/>
      <c r="N1303" s="278"/>
      <c r="O1303" s="278"/>
      <c r="P1303" s="278"/>
      <c r="Q1303" s="278">
        <v>0</v>
      </c>
      <c r="R1303" s="278">
        <v>0</v>
      </c>
      <c r="S1303" s="278">
        <f>R1303+O1303+N1303+M1303+L1303+K1303+J1303+I1303+H1303+G1303+F1303+E1303+D1303+C1303+P1303</f>
        <v>0</v>
      </c>
      <c r="T1303" s="278"/>
    </row>
    <row r="1304" spans="1:20" x14ac:dyDescent="0.35">
      <c r="A1304" s="32"/>
      <c r="B1304" s="283" t="s">
        <v>77</v>
      </c>
      <c r="C1304" s="278">
        <f>SUM(C1297:C1303)</f>
        <v>8</v>
      </c>
      <c r="D1304" s="278">
        <f>D1303+D1302+D1301+D1300+D1299+D1298+D1297</f>
        <v>0</v>
      </c>
      <c r="E1304" s="278">
        <f>E1303+E1302+E1301+E1300+E1299+E1298+E1297</f>
        <v>0</v>
      </c>
      <c r="F1304" s="278">
        <v>0</v>
      </c>
      <c r="G1304" s="278">
        <f>G1303+G1302+G1301+G1300+G1299+G1298+G1297</f>
        <v>0</v>
      </c>
      <c r="H1304" s="280">
        <f>H1303+H1302+H1301+H1300+H1299+H1298+H1297</f>
        <v>0</v>
      </c>
      <c r="I1304" s="278">
        <f>I1303+I1302+I1301+I1300+I1299+I1298+I1297</f>
        <v>0</v>
      </c>
      <c r="J1304" s="280">
        <f>J1303+J1302+J1301+J1300+J1299+J1298+J1297</f>
        <v>5</v>
      </c>
      <c r="K1304" s="278">
        <v>0</v>
      </c>
      <c r="L1304" s="278"/>
      <c r="M1304" s="278"/>
      <c r="N1304" s="278"/>
      <c r="O1304" s="278"/>
      <c r="P1304" s="278">
        <f>SUM(P1297:P1303)</f>
        <v>0</v>
      </c>
      <c r="Q1304" s="278">
        <f>Q1303+Q1302+Q1301+Q1300+Q1299+Q1298+Q1297</f>
        <v>4</v>
      </c>
      <c r="R1304" s="278">
        <f>R1303+R1302+R1301+R1300+R1299+R1298+R1297</f>
        <v>0</v>
      </c>
      <c r="S1304" s="278">
        <f>R1304+Q1304+P1304+O1304+N1304+M1304+L1304+K1304+J1304+I1304+H1304+G1304+F1304+E1304+D1304+C1304</f>
        <v>17</v>
      </c>
      <c r="T1304" s="278"/>
    </row>
    <row r="1305" spans="1:20" x14ac:dyDescent="0.35">
      <c r="A1305" s="32"/>
      <c r="B1305" s="277" t="s">
        <v>78</v>
      </c>
      <c r="C1305" s="278">
        <f>((C1296*7)-C1304)*C1295</f>
        <v>16352</v>
      </c>
      <c r="D1305" s="278">
        <f>((D1296*7)-D1304)*D1295</f>
        <v>1288</v>
      </c>
      <c r="E1305" s="278">
        <f>((E1296*7)-E1304)*E1295</f>
        <v>2194.5</v>
      </c>
      <c r="F1305" s="278">
        <f>C1305+D1305+E1305</f>
        <v>19834.5</v>
      </c>
      <c r="G1305" s="278">
        <f>((G1296*7)-G1304)*G1295</f>
        <v>3990</v>
      </c>
      <c r="H1305" s="285">
        <f>((H1296*7)-H1304)*H1295</f>
        <v>2688</v>
      </c>
      <c r="I1305" s="285">
        <f>((I1296*7)-I1304)*I1295</f>
        <v>1155</v>
      </c>
      <c r="J1305" s="278">
        <f>((J1296*7)-J1304)*J1295</f>
        <v>15360</v>
      </c>
      <c r="K1305" s="285">
        <f>SUM(G1305:J1305)</f>
        <v>23193</v>
      </c>
      <c r="L1305" s="285">
        <v>37</v>
      </c>
      <c r="M1305" s="285"/>
      <c r="N1305" s="285">
        <v>30</v>
      </c>
      <c r="O1305" s="285">
        <v>39</v>
      </c>
      <c r="P1305" s="285">
        <v>0</v>
      </c>
      <c r="Q1305" s="285">
        <v>0</v>
      </c>
      <c r="R1305" s="285">
        <v>2897</v>
      </c>
      <c r="S1305" s="286">
        <f>F1305+K1305+L1305+M1305+N1305+O1305+P1305</f>
        <v>43133.5</v>
      </c>
      <c r="T1305" s="286"/>
    </row>
    <row r="1307" spans="1:20" x14ac:dyDescent="0.35">
      <c r="A1307" s="32" t="s">
        <v>1408</v>
      </c>
      <c r="B1307" s="32"/>
      <c r="C1307" s="32"/>
      <c r="D1307" s="32"/>
      <c r="F1307" s="32"/>
      <c r="G1307" s="32"/>
      <c r="H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21"/>
    </row>
    <row r="1308" spans="1:20" x14ac:dyDescent="0.35">
      <c r="A1308" s="32"/>
      <c r="B1308" s="266" t="s">
        <v>68</v>
      </c>
      <c r="C1308" s="267">
        <f>C1310*C1311*7</f>
        <v>17248</v>
      </c>
      <c r="D1308" s="268">
        <f>D1310*D1311*7</f>
        <v>1288</v>
      </c>
      <c r="E1308" s="268">
        <f>E1310*E1311*7</f>
        <v>2194.5</v>
      </c>
      <c r="F1308" s="268">
        <f>C1308+D1308</f>
        <v>18536</v>
      </c>
      <c r="G1308" s="269">
        <f>G1310*G1311*7</f>
        <v>3990</v>
      </c>
      <c r="H1308" s="270">
        <f>H1310*H1311*7</f>
        <v>2688</v>
      </c>
      <c r="I1308" s="270">
        <f>I1310*I1311*7</f>
        <v>1155</v>
      </c>
      <c r="J1308" s="270">
        <f>J1310*J1311*7</f>
        <v>15960</v>
      </c>
      <c r="K1308" s="270">
        <f>G1308+H1308+J1308</f>
        <v>22638</v>
      </c>
      <c r="L1308" s="270"/>
      <c r="M1308" s="270"/>
      <c r="N1308" s="270"/>
      <c r="O1308" s="270"/>
      <c r="P1308" s="270"/>
      <c r="Q1308" s="270"/>
      <c r="R1308" s="270"/>
      <c r="S1308" s="270">
        <f>K1308+F1308</f>
        <v>41174</v>
      </c>
      <c r="T1308" s="270"/>
    </row>
    <row r="1309" spans="1:20" x14ac:dyDescent="0.35">
      <c r="A1309" s="32"/>
      <c r="B1309" s="271" t="s">
        <v>69</v>
      </c>
      <c r="C1309" s="272" t="s">
        <v>14</v>
      </c>
      <c r="D1309" s="272" t="s">
        <v>6</v>
      </c>
      <c r="E1309" s="272" t="s">
        <v>110</v>
      </c>
      <c r="F1309" s="273" t="s">
        <v>8</v>
      </c>
      <c r="G1309" s="274" t="s">
        <v>3</v>
      </c>
      <c r="H1309" s="274" t="s">
        <v>2</v>
      </c>
      <c r="I1309" s="274" t="s">
        <v>100</v>
      </c>
      <c r="J1309" s="274" t="s">
        <v>4</v>
      </c>
      <c r="K1309" s="275" t="s">
        <v>5</v>
      </c>
      <c r="L1309" s="276" t="s">
        <v>115</v>
      </c>
      <c r="M1309" s="276" t="s">
        <v>113</v>
      </c>
      <c r="N1309" s="276" t="s">
        <v>116</v>
      </c>
      <c r="O1309" s="276" t="s">
        <v>124</v>
      </c>
      <c r="P1309" s="276" t="s">
        <v>2193</v>
      </c>
      <c r="Q1309" s="276" t="s">
        <v>2194</v>
      </c>
      <c r="R1309" s="276" t="s">
        <v>125</v>
      </c>
      <c r="S1309" s="273"/>
      <c r="T1309" s="273"/>
    </row>
    <row r="1310" spans="1:20" ht="15.5" x14ac:dyDescent="0.35">
      <c r="A1310" s="32"/>
      <c r="B1310" s="277" t="s">
        <v>111</v>
      </c>
      <c r="C1310" s="278">
        <f>60+36+16</f>
        <v>112</v>
      </c>
      <c r="D1310" s="279">
        <v>46</v>
      </c>
      <c r="E1310" s="279">
        <v>33</v>
      </c>
      <c r="F1310" s="278">
        <f>C1310+D1310+E1310</f>
        <v>191</v>
      </c>
      <c r="G1310" s="280">
        <v>30</v>
      </c>
      <c r="H1310" s="280">
        <v>48</v>
      </c>
      <c r="I1310" s="280">
        <v>15</v>
      </c>
      <c r="J1310" s="280">
        <v>120</v>
      </c>
      <c r="K1310" s="278">
        <f>G1310+H1310+J1310</f>
        <v>198</v>
      </c>
      <c r="L1310" s="278"/>
      <c r="M1310" s="278"/>
      <c r="N1310" s="278"/>
      <c r="O1310" s="278"/>
      <c r="P1310" s="278"/>
      <c r="Q1310" s="278"/>
      <c r="R1310" s="278"/>
      <c r="S1310" s="280"/>
      <c r="T1310" s="280"/>
    </row>
    <row r="1311" spans="1:20" ht="15.5" x14ac:dyDescent="0.35">
      <c r="A1311" s="32"/>
      <c r="B1311" s="277" t="s">
        <v>70</v>
      </c>
      <c r="C1311" s="278">
        <v>22</v>
      </c>
      <c r="D1311" s="279">
        <v>4</v>
      </c>
      <c r="E1311" s="279">
        <v>9.5</v>
      </c>
      <c r="F1311" s="278">
        <f>C1311+D1311+E1311</f>
        <v>35.5</v>
      </c>
      <c r="G1311" s="280">
        <v>19</v>
      </c>
      <c r="H1311" s="280">
        <v>8</v>
      </c>
      <c r="I1311" s="280">
        <v>11</v>
      </c>
      <c r="J1311" s="280">
        <v>19</v>
      </c>
      <c r="K1311" s="278">
        <f>G1311+H1311+J1311</f>
        <v>46</v>
      </c>
      <c r="L1311" s="278"/>
      <c r="M1311" s="278"/>
      <c r="N1311" s="278"/>
      <c r="O1311" s="278"/>
      <c r="P1311" s="278"/>
      <c r="Q1311" s="278"/>
      <c r="R1311" s="278"/>
      <c r="S1311" s="278">
        <f>K1311+F1311</f>
        <v>81.5</v>
      </c>
      <c r="T1311" s="278"/>
    </row>
    <row r="1312" spans="1:20" ht="15.5" x14ac:dyDescent="0.35">
      <c r="A1312" s="32"/>
      <c r="B1312" s="281" t="s">
        <v>71</v>
      </c>
      <c r="C1312" s="282">
        <v>0</v>
      </c>
      <c r="D1312" s="280">
        <v>0</v>
      </c>
      <c r="E1312" s="280">
        <v>0</v>
      </c>
      <c r="F1312" s="278">
        <v>0</v>
      </c>
      <c r="G1312" s="280">
        <v>0</v>
      </c>
      <c r="H1312" s="280">
        <v>0</v>
      </c>
      <c r="I1312" s="280">
        <v>0</v>
      </c>
      <c r="J1312" s="280">
        <v>8</v>
      </c>
      <c r="K1312" s="278">
        <v>0</v>
      </c>
      <c r="L1312" s="278"/>
      <c r="M1312" s="278"/>
      <c r="N1312" s="278"/>
      <c r="O1312" s="278"/>
      <c r="P1312" s="278"/>
      <c r="Q1312" s="278"/>
      <c r="R1312" s="278">
        <v>0</v>
      </c>
      <c r="S1312" s="278">
        <f>R1312+++N1312+M1312+L1312+K1312+J1312+I1312+H1312+G1312+F1312+E1312+D1312+C1312</f>
        <v>8</v>
      </c>
      <c r="T1312" s="278"/>
    </row>
    <row r="1313" spans="1:20" ht="15.5" x14ac:dyDescent="0.35">
      <c r="A1313" s="32"/>
      <c r="B1313" s="281" t="s">
        <v>72</v>
      </c>
      <c r="C1313" s="282">
        <v>0</v>
      </c>
      <c r="D1313" s="280">
        <v>0</v>
      </c>
      <c r="E1313" s="280">
        <v>0</v>
      </c>
      <c r="F1313" s="278">
        <v>0</v>
      </c>
      <c r="G1313" s="280">
        <v>0</v>
      </c>
      <c r="H1313" s="280">
        <v>0</v>
      </c>
      <c r="I1313" s="280">
        <v>0</v>
      </c>
      <c r="J1313" s="280">
        <v>0</v>
      </c>
      <c r="K1313" s="278">
        <v>0</v>
      </c>
      <c r="L1313" s="278"/>
      <c r="M1313" s="278"/>
      <c r="N1313" s="278"/>
      <c r="O1313" s="278"/>
      <c r="P1313" s="278"/>
      <c r="Q1313" s="278"/>
      <c r="R1313" s="278">
        <v>0</v>
      </c>
      <c r="S1313" s="278">
        <f>R1313+O1313+N1313+M1313+L1313+K1313+J1313+I1313+H1313+G1313+F1313+E1313+D1313+C1313</f>
        <v>0</v>
      </c>
      <c r="T1313" s="278"/>
    </row>
    <row r="1314" spans="1:20" x14ac:dyDescent="0.35">
      <c r="A1314" s="32"/>
      <c r="B1314" s="283" t="s">
        <v>73</v>
      </c>
      <c r="C1314" s="280">
        <v>0</v>
      </c>
      <c r="D1314" s="280">
        <v>0</v>
      </c>
      <c r="E1314" s="280"/>
      <c r="F1314" s="278">
        <v>0</v>
      </c>
      <c r="G1314" s="280">
        <v>0</v>
      </c>
      <c r="H1314" s="280">
        <v>0</v>
      </c>
      <c r="I1314" s="280">
        <v>0</v>
      </c>
      <c r="J1314" s="280">
        <v>0</v>
      </c>
      <c r="K1314" s="278">
        <v>0</v>
      </c>
      <c r="L1314" s="278"/>
      <c r="M1314" s="278"/>
      <c r="N1314" s="278"/>
      <c r="O1314" s="278"/>
      <c r="P1314" s="278"/>
      <c r="Q1314" s="278"/>
      <c r="R1314" s="278">
        <v>0</v>
      </c>
      <c r="S1314" s="278">
        <f>R1314+O1314+N1314+M1314+L1314+K1314+J1314+I1314+H1314+G1314+F1314+E1314+D1314+C1314</f>
        <v>0</v>
      </c>
      <c r="T1314" s="278"/>
    </row>
    <row r="1315" spans="1:20" x14ac:dyDescent="0.35">
      <c r="A1315" s="32"/>
      <c r="B1315" s="283" t="s">
        <v>74</v>
      </c>
      <c r="C1315" s="280">
        <v>0</v>
      </c>
      <c r="D1315" s="280">
        <v>0</v>
      </c>
      <c r="E1315" s="280">
        <v>0</v>
      </c>
      <c r="F1315" s="280">
        <v>0</v>
      </c>
      <c r="G1315" s="280">
        <v>0</v>
      </c>
      <c r="H1315" s="280">
        <v>0</v>
      </c>
      <c r="I1315" s="280">
        <v>0</v>
      </c>
      <c r="J1315" s="280">
        <v>0</v>
      </c>
      <c r="K1315" s="278">
        <v>0</v>
      </c>
      <c r="L1315" s="278"/>
      <c r="M1315" s="278"/>
      <c r="N1315" s="278"/>
      <c r="O1315" s="278"/>
      <c r="P1315" s="278"/>
      <c r="Q1315" s="278"/>
      <c r="R1315" s="278"/>
      <c r="S1315" s="278">
        <f>R1315+O1315+N1315+M1315+L1315+K1315+J1315+I1315+H1315+G1315+F1315+E1315+D1315+C1315</f>
        <v>0</v>
      </c>
      <c r="T1315" s="278"/>
    </row>
    <row r="1316" spans="1:20" x14ac:dyDescent="0.35">
      <c r="A1316" s="32"/>
      <c r="B1316" s="283" t="s">
        <v>75</v>
      </c>
      <c r="C1316" s="280">
        <v>15</v>
      </c>
      <c r="D1316" s="280">
        <v>0</v>
      </c>
      <c r="E1316" s="280">
        <v>0</v>
      </c>
      <c r="F1316" s="278">
        <v>0</v>
      </c>
      <c r="G1316" s="280">
        <v>0</v>
      </c>
      <c r="H1316" s="280">
        <v>2</v>
      </c>
      <c r="I1316" s="280">
        <v>0</v>
      </c>
      <c r="J1316" s="280">
        <v>0</v>
      </c>
      <c r="K1316" s="278">
        <v>0</v>
      </c>
      <c r="L1316" s="278"/>
      <c r="M1316" s="278"/>
      <c r="N1316" s="278"/>
      <c r="O1316" s="278"/>
      <c r="P1316" s="278"/>
      <c r="Q1316" s="278"/>
      <c r="R1316" s="278">
        <v>0</v>
      </c>
      <c r="S1316" s="278">
        <f>R1316+O1316+N1316+M1316+L1316+K1316+J1316+I1316+H1316+G1316+F1316+E1316+D1316+C1316</f>
        <v>17</v>
      </c>
      <c r="T1316" s="278"/>
    </row>
    <row r="1317" spans="1:20" x14ac:dyDescent="0.35">
      <c r="A1317" s="32"/>
      <c r="B1317" s="283" t="s">
        <v>79</v>
      </c>
      <c r="C1317" s="280">
        <v>0</v>
      </c>
      <c r="D1317" s="280">
        <v>0</v>
      </c>
      <c r="E1317" s="280">
        <v>0</v>
      </c>
      <c r="F1317" s="278">
        <v>0</v>
      </c>
      <c r="G1317" s="280">
        <v>0</v>
      </c>
      <c r="H1317" s="280">
        <v>0</v>
      </c>
      <c r="I1317" s="280">
        <v>0</v>
      </c>
      <c r="J1317" s="280">
        <v>0</v>
      </c>
      <c r="K1317" s="280">
        <v>0</v>
      </c>
      <c r="L1317" s="278"/>
      <c r="M1317" s="278"/>
      <c r="N1317" s="278"/>
      <c r="O1317" s="278"/>
      <c r="P1317" s="278">
        <v>0</v>
      </c>
      <c r="Q1317" s="278"/>
      <c r="R1317" s="278"/>
      <c r="S1317" s="278">
        <f>R1317+O1317+N1317+M1317+L1317+K1317+J1317+I1317+H1317+G1317+F1317+E1317+D1317+C1317+P1317+T226</f>
        <v>0</v>
      </c>
      <c r="T1317" s="278"/>
    </row>
    <row r="1318" spans="1:20" x14ac:dyDescent="0.35">
      <c r="A1318" s="32"/>
      <c r="B1318" s="283" t="s">
        <v>76</v>
      </c>
      <c r="C1318" s="280">
        <v>0</v>
      </c>
      <c r="D1318" s="284"/>
      <c r="E1318" s="284"/>
      <c r="F1318" s="278">
        <f>C1318+D1318+E1318</f>
        <v>0</v>
      </c>
      <c r="G1318" s="280">
        <v>0</v>
      </c>
      <c r="H1318" s="280">
        <v>0</v>
      </c>
      <c r="I1318" s="280">
        <v>0</v>
      </c>
      <c r="J1318" s="280">
        <v>0</v>
      </c>
      <c r="K1318" s="278">
        <f>G1318+H1318+J1318</f>
        <v>0</v>
      </c>
      <c r="L1318" s="278"/>
      <c r="M1318" s="278"/>
      <c r="N1318" s="278"/>
      <c r="O1318" s="278"/>
      <c r="P1318" s="278"/>
      <c r="Q1318" s="278"/>
      <c r="R1318" s="278">
        <v>0</v>
      </c>
      <c r="S1318" s="278">
        <f>R1318+O1318+N1318+M1318+L1318+K1318+J1318+I1318+H1318+G1318+F1318+E1318+D1318+C1318+P1318</f>
        <v>0</v>
      </c>
      <c r="T1318" s="278"/>
    </row>
    <row r="1319" spans="1:20" x14ac:dyDescent="0.35">
      <c r="A1319" s="32"/>
      <c r="B1319" s="283" t="s">
        <v>77</v>
      </c>
      <c r="C1319" s="278">
        <f>SUM(C1312:C1318)</f>
        <v>15</v>
      </c>
      <c r="D1319" s="278">
        <f>D1318+D1317+D1316+D1315+D1314+D1313+D1312</f>
        <v>0</v>
      </c>
      <c r="E1319" s="278">
        <f>E1318+E1317+E1316+E1315+E1314+E1313+E1312</f>
        <v>0</v>
      </c>
      <c r="F1319" s="278">
        <v>0</v>
      </c>
      <c r="G1319" s="278">
        <f>G1318+G1317+G1316+G1315+G1314+G1313+G1312</f>
        <v>0</v>
      </c>
      <c r="H1319" s="280">
        <f>H1318+H1317+H1316+H1315+H1314+H1313+H1312</f>
        <v>2</v>
      </c>
      <c r="I1319" s="278">
        <f>I1318+I1317+I1316+I1315+I1314+I1313+I1312</f>
        <v>0</v>
      </c>
      <c r="J1319" s="280">
        <f>J1318+J1317+J1316+J1315+J1314+J1313+J1312</f>
        <v>8</v>
      </c>
      <c r="K1319" s="278">
        <v>0</v>
      </c>
      <c r="L1319" s="278"/>
      <c r="M1319" s="278"/>
      <c r="N1319" s="278"/>
      <c r="O1319" s="278"/>
      <c r="P1319" s="278">
        <f>SUM(P1312:P1318)</f>
        <v>0</v>
      </c>
      <c r="Q1319" s="278"/>
      <c r="R1319" s="278">
        <f>R1318+R1317+R1316+R1315+R1314+R1313+R1312</f>
        <v>0</v>
      </c>
      <c r="S1319" s="278">
        <f>SUM(S1312:S1318)</f>
        <v>25</v>
      </c>
      <c r="T1319" s="278"/>
    </row>
    <row r="1320" spans="1:20" x14ac:dyDescent="0.35">
      <c r="A1320" s="32"/>
      <c r="B1320" s="277" t="s">
        <v>78</v>
      </c>
      <c r="C1320" s="278">
        <f>((C1311*7)-C1319)*C1310</f>
        <v>15568</v>
      </c>
      <c r="D1320" s="278">
        <f>((D1311*7)-D1319)*D1310</f>
        <v>1288</v>
      </c>
      <c r="E1320" s="278">
        <f>((E1311*7)-E1319)*E1310</f>
        <v>2194.5</v>
      </c>
      <c r="F1320" s="278">
        <f>C1320+D1320+E1320</f>
        <v>19050.5</v>
      </c>
      <c r="G1320" s="278">
        <f>((G1311*7)-G1319)*G1310</f>
        <v>3990</v>
      </c>
      <c r="H1320" s="285">
        <f>((H1311*7)-H1319)*H1310</f>
        <v>2592</v>
      </c>
      <c r="I1320" s="285">
        <f>((I1311*7)-I1319)*I1310</f>
        <v>1155</v>
      </c>
      <c r="J1320" s="278">
        <f>((J1311*7)-J1319)*J1310</f>
        <v>15000</v>
      </c>
      <c r="K1320" s="285">
        <f>SUM(G1320:J1320)</f>
        <v>22737</v>
      </c>
      <c r="L1320" s="285">
        <v>37</v>
      </c>
      <c r="M1320" s="285"/>
      <c r="N1320" s="285">
        <v>30</v>
      </c>
      <c r="O1320" s="285">
        <v>39</v>
      </c>
      <c r="P1320" s="285">
        <v>0</v>
      </c>
      <c r="Q1320" s="285"/>
      <c r="R1320" s="285">
        <v>2897</v>
      </c>
      <c r="S1320" s="286">
        <f>F1320+K1320+L1320+M1320+N1320+O1320+P1320</f>
        <v>41893.5</v>
      </c>
      <c r="T1320" s="286"/>
    </row>
    <row r="1322" spans="1:20" x14ac:dyDescent="0.35">
      <c r="A1322" s="32" t="s">
        <v>1437</v>
      </c>
      <c r="B1322" s="32"/>
      <c r="C1322" s="32"/>
      <c r="D1322" s="32"/>
      <c r="F1322" s="32"/>
      <c r="G1322" s="32"/>
      <c r="H1322" s="32"/>
      <c r="J1322" s="32"/>
      <c r="K1322" s="32"/>
      <c r="L1322" s="32"/>
      <c r="M1322" s="32"/>
      <c r="N1322" s="32"/>
      <c r="O1322" s="32"/>
      <c r="P1322" s="32"/>
      <c r="Q1322" s="32"/>
      <c r="R1322" s="32"/>
      <c r="S1322" s="32"/>
      <c r="T1322" s="21"/>
    </row>
    <row r="1323" spans="1:20" x14ac:dyDescent="0.35">
      <c r="A1323" s="32"/>
      <c r="B1323" s="266" t="s">
        <v>68</v>
      </c>
      <c r="C1323" s="267">
        <f>C1325*C1326*7</f>
        <v>17248</v>
      </c>
      <c r="D1323" s="268">
        <f>D1325*D1326*7</f>
        <v>1288</v>
      </c>
      <c r="E1323" s="268">
        <f>E1325*E1326*7</f>
        <v>2194.5</v>
      </c>
      <c r="F1323" s="268">
        <f>C1323+D1323</f>
        <v>18536</v>
      </c>
      <c r="G1323" s="269">
        <f>G1325*G1326*7</f>
        <v>3990</v>
      </c>
      <c r="H1323" s="270">
        <f>H1325*H1326*7</f>
        <v>2688</v>
      </c>
      <c r="I1323" s="270">
        <f>I1325*I1326*7</f>
        <v>1155</v>
      </c>
      <c r="J1323" s="270">
        <f>J1325*J1326*7</f>
        <v>15960</v>
      </c>
      <c r="K1323" s="270">
        <f>G1323+H1323+J1323</f>
        <v>22638</v>
      </c>
      <c r="L1323" s="270"/>
      <c r="M1323" s="270"/>
      <c r="N1323" s="270"/>
      <c r="O1323" s="270"/>
      <c r="P1323" s="270"/>
      <c r="Q1323" s="270"/>
      <c r="R1323" s="270"/>
      <c r="S1323" s="270">
        <f>K1323+F1323</f>
        <v>41174</v>
      </c>
      <c r="T1323" s="270"/>
    </row>
    <row r="1324" spans="1:20" x14ac:dyDescent="0.35">
      <c r="A1324" s="32"/>
      <c r="B1324" s="271" t="s">
        <v>69</v>
      </c>
      <c r="C1324" s="272" t="s">
        <v>14</v>
      </c>
      <c r="D1324" s="272" t="s">
        <v>6</v>
      </c>
      <c r="E1324" s="272" t="s">
        <v>110</v>
      </c>
      <c r="F1324" s="273" t="s">
        <v>8</v>
      </c>
      <c r="G1324" s="274" t="s">
        <v>3</v>
      </c>
      <c r="H1324" s="274" t="s">
        <v>2</v>
      </c>
      <c r="I1324" s="274" t="s">
        <v>100</v>
      </c>
      <c r="J1324" s="274" t="s">
        <v>4</v>
      </c>
      <c r="K1324" s="275" t="s">
        <v>5</v>
      </c>
      <c r="L1324" s="276" t="s">
        <v>115</v>
      </c>
      <c r="M1324" s="276" t="s">
        <v>113</v>
      </c>
      <c r="N1324" s="276" t="s">
        <v>116</v>
      </c>
      <c r="O1324" s="276" t="s">
        <v>124</v>
      </c>
      <c r="P1324" s="276" t="s">
        <v>2193</v>
      </c>
      <c r="Q1324" s="276" t="s">
        <v>2194</v>
      </c>
      <c r="R1324" s="276" t="s">
        <v>125</v>
      </c>
      <c r="S1324" s="273"/>
      <c r="T1324" s="273"/>
    </row>
    <row r="1325" spans="1:20" ht="15.5" x14ac:dyDescent="0.35">
      <c r="A1325" s="32"/>
      <c r="B1325" s="277" t="s">
        <v>111</v>
      </c>
      <c r="C1325" s="278">
        <f>60+36+16</f>
        <v>112</v>
      </c>
      <c r="D1325" s="279">
        <v>46</v>
      </c>
      <c r="E1325" s="279">
        <v>33</v>
      </c>
      <c r="F1325" s="278">
        <f>C1325+D1325+E1325</f>
        <v>191</v>
      </c>
      <c r="G1325" s="280">
        <v>30</v>
      </c>
      <c r="H1325" s="280">
        <v>48</v>
      </c>
      <c r="I1325" s="280">
        <v>15</v>
      </c>
      <c r="J1325" s="280">
        <v>120</v>
      </c>
      <c r="K1325" s="278">
        <f>G1325+H1325+J1325</f>
        <v>198</v>
      </c>
      <c r="L1325" s="278"/>
      <c r="M1325" s="278"/>
      <c r="N1325" s="278"/>
      <c r="O1325" s="278"/>
      <c r="P1325" s="278"/>
      <c r="Q1325" s="278"/>
      <c r="R1325" s="278"/>
      <c r="S1325" s="280"/>
      <c r="T1325" s="280"/>
    </row>
    <row r="1326" spans="1:20" ht="15.5" x14ac:dyDescent="0.35">
      <c r="A1326" s="32"/>
      <c r="B1326" s="277" t="s">
        <v>70</v>
      </c>
      <c r="C1326" s="278">
        <v>22</v>
      </c>
      <c r="D1326" s="279">
        <v>4</v>
      </c>
      <c r="E1326" s="279">
        <v>9.5</v>
      </c>
      <c r="F1326" s="278">
        <f>C1326+D1326+E1326</f>
        <v>35.5</v>
      </c>
      <c r="G1326" s="280">
        <v>19</v>
      </c>
      <c r="H1326" s="280">
        <v>8</v>
      </c>
      <c r="I1326" s="280">
        <v>11</v>
      </c>
      <c r="J1326" s="280">
        <v>19</v>
      </c>
      <c r="K1326" s="278">
        <f>G1326+H1326+J1326</f>
        <v>46</v>
      </c>
      <c r="L1326" s="278"/>
      <c r="M1326" s="278"/>
      <c r="N1326" s="278"/>
      <c r="O1326" s="278"/>
      <c r="P1326" s="278"/>
      <c r="Q1326" s="278"/>
      <c r="R1326" s="278"/>
      <c r="S1326" s="278">
        <f>K1326+F1326</f>
        <v>81.5</v>
      </c>
      <c r="T1326" s="278"/>
    </row>
    <row r="1327" spans="1:20" ht="15.5" x14ac:dyDescent="0.35">
      <c r="A1327" s="32"/>
      <c r="B1327" s="281" t="s">
        <v>71</v>
      </c>
      <c r="C1327" s="282">
        <v>0</v>
      </c>
      <c r="D1327" s="280">
        <v>0</v>
      </c>
      <c r="E1327" s="280">
        <v>0</v>
      </c>
      <c r="F1327" s="278">
        <v>0</v>
      </c>
      <c r="G1327" s="280">
        <v>0</v>
      </c>
      <c r="H1327" s="280">
        <v>15</v>
      </c>
      <c r="I1327" s="280">
        <v>0</v>
      </c>
      <c r="J1327" s="280">
        <v>0</v>
      </c>
      <c r="K1327" s="278">
        <v>9</v>
      </c>
      <c r="L1327" s="278"/>
      <c r="M1327" s="278"/>
      <c r="N1327" s="278"/>
      <c r="O1327" s="278"/>
      <c r="P1327" s="278"/>
      <c r="Q1327" s="278"/>
      <c r="R1327" s="278">
        <v>7</v>
      </c>
      <c r="S1327" s="278">
        <f>R1327+++N1327+M1327+L1327+K1327+J1327+I1327+H1327+G1327+F1327+E1327+D1327+C1327</f>
        <v>31</v>
      </c>
      <c r="T1327" s="278"/>
    </row>
    <row r="1328" spans="1:20" ht="15.5" x14ac:dyDescent="0.35">
      <c r="A1328" s="32"/>
      <c r="B1328" s="281" t="s">
        <v>72</v>
      </c>
      <c r="C1328" s="282">
        <v>0</v>
      </c>
      <c r="D1328" s="280">
        <v>0</v>
      </c>
      <c r="E1328" s="280">
        <v>0</v>
      </c>
      <c r="F1328" s="278">
        <v>0</v>
      </c>
      <c r="G1328" s="280">
        <v>0</v>
      </c>
      <c r="H1328" s="280">
        <v>0</v>
      </c>
      <c r="I1328" s="280">
        <v>0</v>
      </c>
      <c r="J1328" s="280">
        <v>0</v>
      </c>
      <c r="K1328" s="278">
        <v>0</v>
      </c>
      <c r="L1328" s="278"/>
      <c r="M1328" s="278"/>
      <c r="N1328" s="278"/>
      <c r="O1328" s="278"/>
      <c r="P1328" s="278"/>
      <c r="Q1328" s="278"/>
      <c r="R1328" s="278">
        <v>0</v>
      </c>
      <c r="S1328" s="278">
        <f>R1328+O1328+N1328+M1328+L1328+K1328+J1328+I1328+H1328+G1328+F1328+E1328+D1328+C1328</f>
        <v>0</v>
      </c>
      <c r="T1328" s="278"/>
    </row>
    <row r="1329" spans="1:20" x14ac:dyDescent="0.35">
      <c r="A1329" s="32"/>
      <c r="B1329" s="283" t="s">
        <v>73</v>
      </c>
      <c r="C1329" s="280">
        <v>0</v>
      </c>
      <c r="D1329" s="280">
        <v>0</v>
      </c>
      <c r="E1329" s="280"/>
      <c r="F1329" s="278">
        <v>0</v>
      </c>
      <c r="G1329" s="280">
        <v>0</v>
      </c>
      <c r="H1329" s="280">
        <v>0</v>
      </c>
      <c r="I1329" s="280">
        <v>0</v>
      </c>
      <c r="J1329" s="280">
        <v>0</v>
      </c>
      <c r="K1329" s="278">
        <v>0</v>
      </c>
      <c r="L1329" s="278"/>
      <c r="M1329" s="278"/>
      <c r="N1329" s="278"/>
      <c r="O1329" s="278"/>
      <c r="P1329" s="278"/>
      <c r="Q1329" s="278"/>
      <c r="R1329" s="278">
        <v>0</v>
      </c>
      <c r="S1329" s="278">
        <f>R1329+O1329+N1329+M1329+L1329+K1329+J1329+I1329+H1329+G1329+F1329+E1329+D1329+C1329</f>
        <v>0</v>
      </c>
      <c r="T1329" s="278"/>
    </row>
    <row r="1330" spans="1:20" x14ac:dyDescent="0.35">
      <c r="A1330" s="32"/>
      <c r="B1330" s="283" t="s">
        <v>74</v>
      </c>
      <c r="C1330" s="280">
        <v>0</v>
      </c>
      <c r="D1330" s="280">
        <v>0</v>
      </c>
      <c r="E1330" s="280">
        <v>0</v>
      </c>
      <c r="F1330" s="280">
        <v>0</v>
      </c>
      <c r="G1330" s="280">
        <v>0</v>
      </c>
      <c r="H1330" s="280">
        <v>0</v>
      </c>
      <c r="I1330" s="280">
        <v>0</v>
      </c>
      <c r="J1330" s="280">
        <v>0</v>
      </c>
      <c r="K1330" s="278">
        <v>0</v>
      </c>
      <c r="L1330" s="278"/>
      <c r="M1330" s="278"/>
      <c r="N1330" s="278"/>
      <c r="O1330" s="278"/>
      <c r="P1330" s="278"/>
      <c r="Q1330" s="278"/>
      <c r="R1330" s="278"/>
      <c r="S1330" s="278">
        <f>R1330+O1330+N1330+M1330+L1330+K1330+J1330+I1330+H1330+G1330+F1330+E1330+D1330+C1330</f>
        <v>0</v>
      </c>
      <c r="T1330" s="278"/>
    </row>
    <row r="1331" spans="1:20" x14ac:dyDescent="0.35">
      <c r="A1331" s="32"/>
      <c r="B1331" s="283" t="s">
        <v>75</v>
      </c>
      <c r="C1331" s="280">
        <v>8</v>
      </c>
      <c r="D1331" s="280">
        <v>0</v>
      </c>
      <c r="E1331" s="280">
        <v>0</v>
      </c>
      <c r="F1331" s="278">
        <v>0</v>
      </c>
      <c r="G1331" s="280">
        <v>0</v>
      </c>
      <c r="H1331" s="280">
        <v>0</v>
      </c>
      <c r="I1331" s="280">
        <v>0</v>
      </c>
      <c r="J1331" s="280">
        <v>0</v>
      </c>
      <c r="K1331" s="278">
        <v>0</v>
      </c>
      <c r="L1331" s="278"/>
      <c r="M1331" s="278"/>
      <c r="N1331" s="278"/>
      <c r="O1331" s="278"/>
      <c r="P1331" s="278"/>
      <c r="Q1331" s="278"/>
      <c r="R1331" s="278">
        <v>0</v>
      </c>
      <c r="S1331" s="278">
        <f>R1331+O1331+N1331+M1331+L1331+K1331+J1331+I1331+H1331+G1331+F1331+E1331+D1331+C1331</f>
        <v>8</v>
      </c>
      <c r="T1331" s="278"/>
    </row>
    <row r="1332" spans="1:20" x14ac:dyDescent="0.35">
      <c r="A1332" s="32"/>
      <c r="B1332" s="283" t="s">
        <v>79</v>
      </c>
      <c r="C1332" s="280">
        <v>0</v>
      </c>
      <c r="D1332" s="280">
        <v>0</v>
      </c>
      <c r="E1332" s="280">
        <v>0</v>
      </c>
      <c r="F1332" s="278">
        <v>0</v>
      </c>
      <c r="G1332" s="280">
        <v>0</v>
      </c>
      <c r="H1332" s="280">
        <v>0</v>
      </c>
      <c r="I1332" s="280">
        <v>0</v>
      </c>
      <c r="J1332" s="280">
        <v>0</v>
      </c>
      <c r="K1332" s="280">
        <v>0</v>
      </c>
      <c r="L1332" s="278"/>
      <c r="M1332" s="278"/>
      <c r="N1332" s="278"/>
      <c r="O1332" s="278"/>
      <c r="P1332" s="278">
        <v>0</v>
      </c>
      <c r="Q1332" s="278"/>
      <c r="R1332" s="278"/>
      <c r="S1332" s="278">
        <f>R1332+O1332+N1332+M1332+L1332+K1332+J1332+I1332+H1332+G1332+F1332+E1332+D1332+C1332+P1332+T241</f>
        <v>0</v>
      </c>
      <c r="T1332" s="278"/>
    </row>
    <row r="1333" spans="1:20" x14ac:dyDescent="0.35">
      <c r="A1333" s="32"/>
      <c r="B1333" s="283" t="s">
        <v>76</v>
      </c>
      <c r="C1333" s="280">
        <v>0</v>
      </c>
      <c r="D1333" s="284"/>
      <c r="E1333" s="284"/>
      <c r="F1333" s="278">
        <f>C1333+D1333+E1333</f>
        <v>0</v>
      </c>
      <c r="G1333" s="280">
        <v>0</v>
      </c>
      <c r="H1333" s="280">
        <v>0</v>
      </c>
      <c r="I1333" s="280">
        <v>0</v>
      </c>
      <c r="J1333" s="280">
        <v>0</v>
      </c>
      <c r="K1333" s="278">
        <f>G1333+H1333+J1333</f>
        <v>0</v>
      </c>
      <c r="L1333" s="278"/>
      <c r="M1333" s="278"/>
      <c r="N1333" s="278"/>
      <c r="O1333" s="278"/>
      <c r="P1333" s="278"/>
      <c r="Q1333" s="278"/>
      <c r="R1333" s="278">
        <v>0</v>
      </c>
      <c r="S1333" s="278">
        <f>R1333+O1333+N1333+M1333+L1333+K1333+J1333+I1333+H1333+G1333+F1333+E1333+D1333+C1333+P1333</f>
        <v>0</v>
      </c>
      <c r="T1333" s="278"/>
    </row>
    <row r="1334" spans="1:20" x14ac:dyDescent="0.35">
      <c r="A1334" s="32"/>
      <c r="B1334" s="283" t="s">
        <v>77</v>
      </c>
      <c r="C1334" s="278">
        <f>SUM(C1327:C1333)</f>
        <v>8</v>
      </c>
      <c r="D1334" s="278">
        <f>D1333+D1332+D1331+D1330+D1329+D1328+D1327</f>
        <v>0</v>
      </c>
      <c r="E1334" s="278">
        <f>E1333+E1332+E1331+E1330+E1329+E1328+E1327</f>
        <v>0</v>
      </c>
      <c r="F1334" s="278">
        <v>0</v>
      </c>
      <c r="G1334" s="278">
        <f>G1333+G1332+G1331+G1330+G1329+G1328+G1327</f>
        <v>0</v>
      </c>
      <c r="H1334" s="280">
        <f>H1333+H1332+H1331+H1330+H1329+H1328+H1327</f>
        <v>15</v>
      </c>
      <c r="I1334" s="278">
        <f>I1333+I1332+I1331+I1330+I1329+I1328+I1327</f>
        <v>0</v>
      </c>
      <c r="J1334" s="280">
        <f>J1333+J1332+J1331+J1330+J1329+J1328+J1327</f>
        <v>0</v>
      </c>
      <c r="K1334" s="278">
        <f>K1333+K1332+K1331+K1330+K1329+K1328+K1327</f>
        <v>9</v>
      </c>
      <c r="L1334" s="278"/>
      <c r="M1334" s="278"/>
      <c r="N1334" s="278"/>
      <c r="O1334" s="278"/>
      <c r="P1334" s="278">
        <f>SUM(P1327:P1333)</f>
        <v>0</v>
      </c>
      <c r="Q1334" s="278"/>
      <c r="R1334" s="278">
        <f>R1333+R1332+R1331+R1330+R1329+R1328+R1327</f>
        <v>7</v>
      </c>
      <c r="S1334" s="278">
        <f>SUM(S1327:S1333)</f>
        <v>39</v>
      </c>
      <c r="T1334" s="278"/>
    </row>
    <row r="1335" spans="1:20" x14ac:dyDescent="0.35">
      <c r="A1335" s="32"/>
      <c r="B1335" s="277" t="s">
        <v>78</v>
      </c>
      <c r="C1335" s="278">
        <f>((C1326*7)-C1334)*C1325</f>
        <v>16352</v>
      </c>
      <c r="D1335" s="278">
        <f>((D1326*7)-D1334)*D1325</f>
        <v>1288</v>
      </c>
      <c r="E1335" s="278">
        <f>((E1326*7)-E1334)*E1325</f>
        <v>2194.5</v>
      </c>
      <c r="F1335" s="278">
        <f>C1335+D1335+E1335</f>
        <v>19834.5</v>
      </c>
      <c r="G1335" s="278">
        <f>((G1326*7)-G1334)*G1325</f>
        <v>3990</v>
      </c>
      <c r="H1335" s="285">
        <f>((H1326*7)-H1334)*H1325</f>
        <v>1968</v>
      </c>
      <c r="I1335" s="285">
        <f>((I1326*7)-I1334)*I1325</f>
        <v>1155</v>
      </c>
      <c r="J1335" s="278">
        <f>((J1326*7)-J1334)*J1325</f>
        <v>15960</v>
      </c>
      <c r="K1335" s="285">
        <f>SUM(G1335:J1335)</f>
        <v>23073</v>
      </c>
      <c r="L1335" s="285">
        <v>37</v>
      </c>
      <c r="M1335" s="285"/>
      <c r="N1335" s="285">
        <v>30</v>
      </c>
      <c r="O1335" s="285">
        <v>39</v>
      </c>
      <c r="P1335" s="285">
        <v>0</v>
      </c>
      <c r="Q1335" s="285"/>
      <c r="R1335" s="285">
        <v>2897</v>
      </c>
      <c r="S1335" s="286">
        <f>F1335+K1335+L1335+M1335+N1335+O1335+P1335</f>
        <v>43013.5</v>
      </c>
      <c r="T1335" s="286"/>
    </row>
    <row r="1337" spans="1:20" x14ac:dyDescent="0.35">
      <c r="A1337" s="32" t="s">
        <v>1450</v>
      </c>
      <c r="B1337" s="32"/>
      <c r="C1337" s="32"/>
      <c r="D1337" s="32"/>
      <c r="F1337" s="32"/>
      <c r="G1337" s="32"/>
      <c r="H1337" s="32"/>
      <c r="J1337" s="32"/>
      <c r="K1337" s="32"/>
      <c r="L1337" s="32"/>
      <c r="M1337" s="32"/>
      <c r="N1337" s="32"/>
      <c r="O1337" s="32"/>
      <c r="P1337" s="32"/>
      <c r="Q1337" s="32"/>
      <c r="R1337" s="32"/>
      <c r="S1337" s="32"/>
      <c r="T1337" s="21"/>
    </row>
    <row r="1338" spans="1:20" x14ac:dyDescent="0.35">
      <c r="A1338" s="32"/>
      <c r="B1338" s="266" t="s">
        <v>68</v>
      </c>
      <c r="C1338" s="267">
        <f>C1340*C1341*7</f>
        <v>17248</v>
      </c>
      <c r="D1338" s="268">
        <f>D1340*D1341*7</f>
        <v>1288</v>
      </c>
      <c r="E1338" s="268">
        <f>E1340*E1341*7</f>
        <v>2194.5</v>
      </c>
      <c r="F1338" s="268">
        <f>C1338+D1338</f>
        <v>18536</v>
      </c>
      <c r="G1338" s="269">
        <f>G1340*G1341*7</f>
        <v>3990</v>
      </c>
      <c r="H1338" s="270">
        <f>H1340*H1341*7</f>
        <v>2688</v>
      </c>
      <c r="I1338" s="270">
        <f>I1340*I1341*7</f>
        <v>1155</v>
      </c>
      <c r="J1338" s="270">
        <f>J1340*J1341*7</f>
        <v>15960</v>
      </c>
      <c r="K1338" s="270">
        <f>G1338+H1338+J1338</f>
        <v>22638</v>
      </c>
      <c r="L1338" s="270"/>
      <c r="M1338" s="270"/>
      <c r="N1338" s="270"/>
      <c r="O1338" s="270"/>
      <c r="P1338" s="270"/>
      <c r="Q1338" s="270"/>
      <c r="R1338" s="270"/>
      <c r="S1338" s="270">
        <f>K1338+F1338</f>
        <v>41174</v>
      </c>
      <c r="T1338" s="270"/>
    </row>
    <row r="1339" spans="1:20" x14ac:dyDescent="0.35">
      <c r="A1339" s="32"/>
      <c r="B1339" s="271" t="s">
        <v>69</v>
      </c>
      <c r="C1339" s="272" t="s">
        <v>14</v>
      </c>
      <c r="D1339" s="272" t="s">
        <v>6</v>
      </c>
      <c r="E1339" s="272" t="s">
        <v>110</v>
      </c>
      <c r="F1339" s="273" t="s">
        <v>8</v>
      </c>
      <c r="G1339" s="274" t="s">
        <v>3</v>
      </c>
      <c r="H1339" s="274" t="s">
        <v>2</v>
      </c>
      <c r="I1339" s="274" t="s">
        <v>100</v>
      </c>
      <c r="J1339" s="274" t="s">
        <v>4</v>
      </c>
      <c r="K1339" s="275" t="s">
        <v>5</v>
      </c>
      <c r="L1339" s="276" t="s">
        <v>115</v>
      </c>
      <c r="M1339" s="276" t="s">
        <v>113</v>
      </c>
      <c r="N1339" s="276" t="s">
        <v>116</v>
      </c>
      <c r="O1339" s="276" t="s">
        <v>124</v>
      </c>
      <c r="P1339" s="276" t="s">
        <v>2193</v>
      </c>
      <c r="Q1339" s="276" t="s">
        <v>2194</v>
      </c>
      <c r="R1339" s="276" t="s">
        <v>125</v>
      </c>
      <c r="S1339" s="273"/>
      <c r="T1339" s="273"/>
    </row>
    <row r="1340" spans="1:20" ht="15.5" x14ac:dyDescent="0.35">
      <c r="A1340" s="32"/>
      <c r="B1340" s="277" t="s">
        <v>111</v>
      </c>
      <c r="C1340" s="278">
        <f>60+36+16</f>
        <v>112</v>
      </c>
      <c r="D1340" s="279">
        <v>46</v>
      </c>
      <c r="E1340" s="279">
        <v>33</v>
      </c>
      <c r="F1340" s="278">
        <f>C1340+D1340+E1340</f>
        <v>191</v>
      </c>
      <c r="G1340" s="280">
        <v>30</v>
      </c>
      <c r="H1340" s="280">
        <v>48</v>
      </c>
      <c r="I1340" s="280">
        <v>15</v>
      </c>
      <c r="J1340" s="280">
        <v>120</v>
      </c>
      <c r="K1340" s="278">
        <f>G1340+H1340+J1340</f>
        <v>198</v>
      </c>
      <c r="L1340" s="278"/>
      <c r="M1340" s="278"/>
      <c r="N1340" s="278"/>
      <c r="O1340" s="278"/>
      <c r="P1340" s="278"/>
      <c r="Q1340" s="278"/>
      <c r="R1340" s="278"/>
      <c r="S1340" s="280"/>
      <c r="T1340" s="280"/>
    </row>
    <row r="1341" spans="1:20" ht="15.5" x14ac:dyDescent="0.35">
      <c r="A1341" s="32"/>
      <c r="B1341" s="277" t="s">
        <v>70</v>
      </c>
      <c r="C1341" s="278">
        <v>22</v>
      </c>
      <c r="D1341" s="279">
        <v>4</v>
      </c>
      <c r="E1341" s="279">
        <v>9.5</v>
      </c>
      <c r="F1341" s="278">
        <f>C1341+D1341+E1341</f>
        <v>35.5</v>
      </c>
      <c r="G1341" s="280">
        <v>19</v>
      </c>
      <c r="H1341" s="280">
        <v>8</v>
      </c>
      <c r="I1341" s="280">
        <v>11</v>
      </c>
      <c r="J1341" s="280">
        <v>19</v>
      </c>
      <c r="K1341" s="278">
        <f>G1341+H1341+J1341</f>
        <v>46</v>
      </c>
      <c r="L1341" s="278"/>
      <c r="M1341" s="278"/>
      <c r="N1341" s="278"/>
      <c r="O1341" s="278"/>
      <c r="P1341" s="278"/>
      <c r="Q1341" s="278"/>
      <c r="R1341" s="278"/>
      <c r="S1341" s="278">
        <f>K1341+F1341</f>
        <v>81.5</v>
      </c>
      <c r="T1341" s="278"/>
    </row>
    <row r="1342" spans="1:20" ht="15.5" x14ac:dyDescent="0.35">
      <c r="A1342" s="32"/>
      <c r="B1342" s="281" t="s">
        <v>71</v>
      </c>
      <c r="C1342" s="282">
        <v>0</v>
      </c>
      <c r="D1342" s="280">
        <v>0</v>
      </c>
      <c r="E1342" s="280">
        <v>0</v>
      </c>
      <c r="F1342" s="278">
        <v>0</v>
      </c>
      <c r="G1342" s="280">
        <v>4</v>
      </c>
      <c r="H1342" s="280">
        <v>0</v>
      </c>
      <c r="I1342" s="280">
        <v>0</v>
      </c>
      <c r="J1342" s="280">
        <v>0</v>
      </c>
      <c r="K1342" s="278">
        <v>0</v>
      </c>
      <c r="L1342" s="278"/>
      <c r="M1342" s="278"/>
      <c r="N1342" s="278"/>
      <c r="O1342" s="278"/>
      <c r="P1342" s="278"/>
      <c r="Q1342" s="278"/>
      <c r="R1342" s="278">
        <v>0</v>
      </c>
      <c r="S1342" s="278">
        <f>R1342+++N1342+M1342+L1342+K1342+J1342+I1342+H1342+G1342+F1342+E1342+D1342+C1342</f>
        <v>4</v>
      </c>
      <c r="T1342" s="278"/>
    </row>
    <row r="1343" spans="1:20" ht="15.5" x14ac:dyDescent="0.35">
      <c r="A1343" s="32"/>
      <c r="B1343" s="281" t="s">
        <v>72</v>
      </c>
      <c r="C1343" s="282">
        <v>0</v>
      </c>
      <c r="D1343" s="280">
        <v>0</v>
      </c>
      <c r="E1343" s="280">
        <v>0</v>
      </c>
      <c r="F1343" s="278">
        <v>0</v>
      </c>
      <c r="G1343" s="280">
        <v>0</v>
      </c>
      <c r="H1343" s="280">
        <v>0</v>
      </c>
      <c r="I1343" s="280">
        <v>0</v>
      </c>
      <c r="J1343" s="280">
        <v>0</v>
      </c>
      <c r="K1343" s="278">
        <v>0</v>
      </c>
      <c r="L1343" s="278"/>
      <c r="M1343" s="278"/>
      <c r="N1343" s="278"/>
      <c r="O1343" s="278"/>
      <c r="P1343" s="278"/>
      <c r="Q1343" s="278"/>
      <c r="R1343" s="278">
        <v>0</v>
      </c>
      <c r="S1343" s="278">
        <f>R1343+O1343+N1343+M1343+L1343+K1343+J1343+I1343+H1343+G1343+F1343+E1343+D1343+C1343</f>
        <v>0</v>
      </c>
      <c r="T1343" s="278"/>
    </row>
    <row r="1344" spans="1:20" x14ac:dyDescent="0.35">
      <c r="A1344" s="32"/>
      <c r="B1344" s="283" t="s">
        <v>73</v>
      </c>
      <c r="C1344" s="280">
        <v>0</v>
      </c>
      <c r="D1344" s="280">
        <v>0</v>
      </c>
      <c r="E1344" s="280"/>
      <c r="F1344" s="278">
        <v>0</v>
      </c>
      <c r="G1344" s="280">
        <v>0</v>
      </c>
      <c r="H1344" s="280">
        <v>0</v>
      </c>
      <c r="I1344" s="280">
        <v>0</v>
      </c>
      <c r="J1344" s="280">
        <v>0</v>
      </c>
      <c r="K1344" s="278">
        <v>0</v>
      </c>
      <c r="L1344" s="278"/>
      <c r="M1344" s="278"/>
      <c r="N1344" s="278"/>
      <c r="O1344" s="278"/>
      <c r="P1344" s="278"/>
      <c r="Q1344" s="278"/>
      <c r="R1344" s="278">
        <v>0</v>
      </c>
      <c r="S1344" s="278">
        <f>R1344+O1344+N1344+M1344+L1344+K1344+J1344+I1344+H1344+G1344+F1344+E1344+D1344+C1344</f>
        <v>0</v>
      </c>
      <c r="T1344" s="278"/>
    </row>
    <row r="1345" spans="1:20" x14ac:dyDescent="0.35">
      <c r="A1345" s="32"/>
      <c r="B1345" s="283" t="s">
        <v>74</v>
      </c>
      <c r="C1345" s="280">
        <v>0</v>
      </c>
      <c r="D1345" s="280">
        <v>0</v>
      </c>
      <c r="E1345" s="280">
        <v>0</v>
      </c>
      <c r="F1345" s="280">
        <v>0</v>
      </c>
      <c r="G1345" s="280">
        <v>0</v>
      </c>
      <c r="H1345" s="280">
        <v>0</v>
      </c>
      <c r="I1345" s="280">
        <v>0</v>
      </c>
      <c r="J1345" s="280">
        <v>0</v>
      </c>
      <c r="K1345" s="278">
        <v>0</v>
      </c>
      <c r="L1345" s="278"/>
      <c r="M1345" s="278"/>
      <c r="N1345" s="278"/>
      <c r="O1345" s="278"/>
      <c r="P1345" s="278"/>
      <c r="Q1345" s="278"/>
      <c r="R1345" s="278"/>
      <c r="S1345" s="278">
        <f>R1345+O1345+N1345+M1345+L1345+K1345+J1345+I1345+H1345+G1345+F1345+E1345+D1345+C1345</f>
        <v>0</v>
      </c>
      <c r="T1345" s="278"/>
    </row>
    <row r="1346" spans="1:20" x14ac:dyDescent="0.35">
      <c r="A1346" s="32"/>
      <c r="B1346" s="283" t="s">
        <v>75</v>
      </c>
      <c r="C1346" s="280">
        <v>6</v>
      </c>
      <c r="D1346" s="280">
        <v>0</v>
      </c>
      <c r="E1346" s="280">
        <v>0</v>
      </c>
      <c r="F1346" s="278">
        <v>0</v>
      </c>
      <c r="G1346" s="280">
        <v>0</v>
      </c>
      <c r="H1346" s="280">
        <v>0</v>
      </c>
      <c r="I1346" s="280">
        <v>24</v>
      </c>
      <c r="J1346" s="280">
        <v>0</v>
      </c>
      <c r="K1346" s="278">
        <v>0</v>
      </c>
      <c r="L1346" s="278"/>
      <c r="M1346" s="278"/>
      <c r="N1346" s="278"/>
      <c r="O1346" s="278"/>
      <c r="P1346" s="278"/>
      <c r="Q1346" s="278"/>
      <c r="R1346" s="278">
        <v>0</v>
      </c>
      <c r="S1346" s="278">
        <f>R1346+O1346+N1346+M1346+L1346+K1346+J1346+I1346+H1346+G1346+F1346+E1346+D1346+C1346</f>
        <v>30</v>
      </c>
      <c r="T1346" s="278"/>
    </row>
    <row r="1347" spans="1:20" x14ac:dyDescent="0.35">
      <c r="A1347" s="32"/>
      <c r="B1347" s="283" t="s">
        <v>79</v>
      </c>
      <c r="C1347" s="280">
        <v>0</v>
      </c>
      <c r="D1347" s="280">
        <v>0</v>
      </c>
      <c r="E1347" s="280">
        <v>0</v>
      </c>
      <c r="F1347" s="278">
        <v>0</v>
      </c>
      <c r="G1347" s="280">
        <v>0</v>
      </c>
      <c r="H1347" s="280">
        <v>0</v>
      </c>
      <c r="I1347" s="280">
        <v>0</v>
      </c>
      <c r="J1347" s="280">
        <v>0</v>
      </c>
      <c r="K1347" s="280">
        <v>0</v>
      </c>
      <c r="L1347" s="278"/>
      <c r="M1347" s="278"/>
      <c r="N1347" s="278"/>
      <c r="O1347" s="278"/>
      <c r="P1347" s="278">
        <v>0</v>
      </c>
      <c r="Q1347" s="278"/>
      <c r="R1347" s="278"/>
      <c r="S1347" s="278">
        <f>R1347+O1347+N1347+M1347+L1347+K1347+J1347+I1347+H1347+G1347+F1347+E1347+D1347+C1347+P1347+T256</f>
        <v>0</v>
      </c>
      <c r="T1347" s="278"/>
    </row>
    <row r="1348" spans="1:20" x14ac:dyDescent="0.35">
      <c r="A1348" s="32"/>
      <c r="B1348" s="283" t="s">
        <v>76</v>
      </c>
      <c r="C1348" s="280">
        <v>0</v>
      </c>
      <c r="D1348" s="284"/>
      <c r="E1348" s="284"/>
      <c r="F1348" s="278">
        <f>C1348+D1348+E1348</f>
        <v>0</v>
      </c>
      <c r="G1348" s="280">
        <v>0</v>
      </c>
      <c r="H1348" s="280">
        <v>0</v>
      </c>
      <c r="I1348" s="280">
        <v>0</v>
      </c>
      <c r="J1348" s="280">
        <v>0</v>
      </c>
      <c r="K1348" s="278">
        <f>G1348+H1348+J1348</f>
        <v>0</v>
      </c>
      <c r="L1348" s="278"/>
      <c r="M1348" s="278"/>
      <c r="N1348" s="278"/>
      <c r="O1348" s="278"/>
      <c r="P1348" s="278"/>
      <c r="Q1348" s="278"/>
      <c r="R1348" s="278">
        <v>0</v>
      </c>
      <c r="S1348" s="278">
        <f>R1348+O1348+N1348+M1348+L1348+K1348+J1348+I1348+H1348+G1348+F1348+E1348+D1348+C1348+P1348</f>
        <v>0</v>
      </c>
      <c r="T1348" s="278"/>
    </row>
    <row r="1349" spans="1:20" x14ac:dyDescent="0.35">
      <c r="A1349" s="32"/>
      <c r="B1349" s="283" t="s">
        <v>77</v>
      </c>
      <c r="C1349" s="278">
        <f>SUM(C1342:C1348)</f>
        <v>6</v>
      </c>
      <c r="D1349" s="278">
        <f>D1348+D1347+D1346+D1345+D1344+D1343+D1342</f>
        <v>0</v>
      </c>
      <c r="E1349" s="278">
        <f>E1348+E1347+E1346+E1345+E1344+E1343+E1342</f>
        <v>0</v>
      </c>
      <c r="F1349" s="278">
        <v>0</v>
      </c>
      <c r="G1349" s="278">
        <f>G1348+G1347+G1346+G1345+G1344+G1343+G1342</f>
        <v>4</v>
      </c>
      <c r="H1349" s="280">
        <f>H1348+H1347+H1346+H1345+H1344+H1343+H1342</f>
        <v>0</v>
      </c>
      <c r="I1349" s="278">
        <f>I1348+I1347+I1346+I1345+I1344+I1343+I1342</f>
        <v>24</v>
      </c>
      <c r="J1349" s="280">
        <f>J1348+J1347+J1346+J1345+J1344+J1343+J1342</f>
        <v>0</v>
      </c>
      <c r="K1349" s="278">
        <f>K1348+K1347+K1346+K1345+K1344+K1343+K1342</f>
        <v>0</v>
      </c>
      <c r="L1349" s="278"/>
      <c r="M1349" s="278"/>
      <c r="N1349" s="278"/>
      <c r="O1349" s="278"/>
      <c r="P1349" s="278">
        <f>SUM(P1342:P1348)</f>
        <v>0</v>
      </c>
      <c r="Q1349" s="278"/>
      <c r="R1349" s="278">
        <f>R1348+R1347+R1346+R1345+R1344+R1343+R1342</f>
        <v>0</v>
      </c>
      <c r="S1349" s="278">
        <f>SUM(S1342:S1348)</f>
        <v>34</v>
      </c>
      <c r="T1349" s="278"/>
    </row>
    <row r="1350" spans="1:20" x14ac:dyDescent="0.35">
      <c r="A1350" s="32"/>
      <c r="B1350" s="277" t="s">
        <v>78</v>
      </c>
      <c r="C1350" s="278">
        <f>((C1341*7)-C1349)*C1340</f>
        <v>16576</v>
      </c>
      <c r="D1350" s="278">
        <f>((D1341*7)-D1349)*D1340</f>
        <v>1288</v>
      </c>
      <c r="E1350" s="278">
        <f>((E1341*7)-E1349)*E1340</f>
        <v>2194.5</v>
      </c>
      <c r="F1350" s="278">
        <f>C1350+D1350+E1350</f>
        <v>20058.5</v>
      </c>
      <c r="G1350" s="278">
        <f>((G1341*7)-G1349)*G1340</f>
        <v>3870</v>
      </c>
      <c r="H1350" s="285">
        <f>((H1341*7)-H1349)*H1340</f>
        <v>2688</v>
      </c>
      <c r="I1350" s="285">
        <f>((I1341*7)-I1349)*I1340</f>
        <v>795</v>
      </c>
      <c r="J1350" s="278">
        <f>((J1341*7)-J1349)*J1340</f>
        <v>15960</v>
      </c>
      <c r="K1350" s="285">
        <f>SUM(G1350:J1350)</f>
        <v>23313</v>
      </c>
      <c r="L1350" s="285">
        <v>37</v>
      </c>
      <c r="M1350" s="285"/>
      <c r="N1350" s="285">
        <v>30</v>
      </c>
      <c r="O1350" s="285">
        <v>39</v>
      </c>
      <c r="P1350" s="285">
        <v>0</v>
      </c>
      <c r="Q1350" s="285"/>
      <c r="R1350" s="285">
        <v>2897</v>
      </c>
      <c r="S1350" s="286">
        <f>F1350+K1350+L1350+M1350+N1350+O1350+P1350</f>
        <v>43477.5</v>
      </c>
      <c r="T1350" s="286"/>
    </row>
    <row r="1352" spans="1:20" x14ac:dyDescent="0.35">
      <c r="A1352" s="32" t="s">
        <v>1454</v>
      </c>
      <c r="B1352" s="32"/>
      <c r="C1352" s="32"/>
      <c r="D1352" s="32"/>
      <c r="F1352" s="32"/>
      <c r="G1352" s="32"/>
      <c r="H1352" s="32"/>
      <c r="J1352" s="32"/>
      <c r="K1352" s="32"/>
      <c r="L1352" s="32"/>
      <c r="M1352" s="32"/>
      <c r="N1352" s="32"/>
      <c r="O1352" s="32"/>
      <c r="P1352" s="32"/>
      <c r="Q1352" s="32"/>
      <c r="R1352" s="32"/>
      <c r="S1352" s="32"/>
      <c r="T1352" s="21"/>
    </row>
    <row r="1353" spans="1:20" x14ac:dyDescent="0.35">
      <c r="A1353" s="32"/>
      <c r="B1353" s="266" t="s">
        <v>68</v>
      </c>
      <c r="C1353" s="267">
        <f>C1355*C1356*7</f>
        <v>17248</v>
      </c>
      <c r="D1353" s="268">
        <f>D1355*D1356*7</f>
        <v>1288</v>
      </c>
      <c r="E1353" s="268">
        <f>E1355*E1356*7</f>
        <v>2194.5</v>
      </c>
      <c r="F1353" s="268">
        <f>C1353+D1353</f>
        <v>18536</v>
      </c>
      <c r="G1353" s="269">
        <f>G1355*G1356*7</f>
        <v>3990</v>
      </c>
      <c r="H1353" s="270">
        <f>H1355*H1356*7</f>
        <v>2688</v>
      </c>
      <c r="I1353" s="270">
        <f>I1355*I1356*7</f>
        <v>1155</v>
      </c>
      <c r="J1353" s="270">
        <f>J1355*J1356*7</f>
        <v>15960</v>
      </c>
      <c r="K1353" s="270">
        <f>G1353+H1353+J1353</f>
        <v>22638</v>
      </c>
      <c r="L1353" s="270"/>
      <c r="M1353" s="270"/>
      <c r="N1353" s="270"/>
      <c r="O1353" s="270"/>
      <c r="P1353" s="270"/>
      <c r="Q1353" s="270"/>
      <c r="R1353" s="270"/>
      <c r="S1353" s="270">
        <f>K1353+F1353</f>
        <v>41174</v>
      </c>
      <c r="T1353" s="270"/>
    </row>
    <row r="1354" spans="1:20" x14ac:dyDescent="0.35">
      <c r="A1354" s="32"/>
      <c r="B1354" s="271" t="s">
        <v>69</v>
      </c>
      <c r="C1354" s="272" t="s">
        <v>14</v>
      </c>
      <c r="D1354" s="272" t="s">
        <v>6</v>
      </c>
      <c r="E1354" s="272" t="s">
        <v>110</v>
      </c>
      <c r="F1354" s="273" t="s">
        <v>8</v>
      </c>
      <c r="G1354" s="274" t="s">
        <v>3</v>
      </c>
      <c r="H1354" s="274" t="s">
        <v>2</v>
      </c>
      <c r="I1354" s="274" t="s">
        <v>100</v>
      </c>
      <c r="J1354" s="274" t="s">
        <v>4</v>
      </c>
      <c r="K1354" s="275" t="s">
        <v>5</v>
      </c>
      <c r="L1354" s="276" t="s">
        <v>115</v>
      </c>
      <c r="M1354" s="276" t="s">
        <v>113</v>
      </c>
      <c r="N1354" s="276" t="s">
        <v>116</v>
      </c>
      <c r="O1354" s="276" t="s">
        <v>124</v>
      </c>
      <c r="P1354" s="276" t="s">
        <v>2193</v>
      </c>
      <c r="Q1354" s="276" t="s">
        <v>2194</v>
      </c>
      <c r="R1354" s="276" t="s">
        <v>125</v>
      </c>
      <c r="S1354" s="273"/>
      <c r="T1354" s="273"/>
    </row>
    <row r="1355" spans="1:20" ht="15.5" x14ac:dyDescent="0.35">
      <c r="A1355" s="32"/>
      <c r="B1355" s="277" t="s">
        <v>111</v>
      </c>
      <c r="C1355" s="278">
        <f>60+36+16</f>
        <v>112</v>
      </c>
      <c r="D1355" s="279">
        <v>46</v>
      </c>
      <c r="E1355" s="279">
        <v>33</v>
      </c>
      <c r="F1355" s="278">
        <f>C1355+D1355+E1355</f>
        <v>191</v>
      </c>
      <c r="G1355" s="280">
        <v>30</v>
      </c>
      <c r="H1355" s="280">
        <v>48</v>
      </c>
      <c r="I1355" s="280">
        <v>15</v>
      </c>
      <c r="J1355" s="280">
        <v>120</v>
      </c>
      <c r="K1355" s="278">
        <f>G1355+H1355+J1355</f>
        <v>198</v>
      </c>
      <c r="L1355" s="278"/>
      <c r="M1355" s="278"/>
      <c r="N1355" s="278"/>
      <c r="O1355" s="278"/>
      <c r="P1355" s="278"/>
      <c r="Q1355" s="278"/>
      <c r="R1355" s="278"/>
      <c r="S1355" s="280"/>
      <c r="T1355" s="280"/>
    </row>
    <row r="1356" spans="1:20" ht="15.5" x14ac:dyDescent="0.35">
      <c r="A1356" s="32"/>
      <c r="B1356" s="277" t="s">
        <v>70</v>
      </c>
      <c r="C1356" s="278">
        <v>22</v>
      </c>
      <c r="D1356" s="279">
        <v>4</v>
      </c>
      <c r="E1356" s="279">
        <v>9.5</v>
      </c>
      <c r="F1356" s="278">
        <f>C1356+D1356+E1356</f>
        <v>35.5</v>
      </c>
      <c r="G1356" s="280">
        <v>19</v>
      </c>
      <c r="H1356" s="280">
        <v>8</v>
      </c>
      <c r="I1356" s="280">
        <v>11</v>
      </c>
      <c r="J1356" s="280">
        <v>19</v>
      </c>
      <c r="K1356" s="278">
        <f>G1356+H1356+J1356</f>
        <v>46</v>
      </c>
      <c r="L1356" s="278"/>
      <c r="M1356" s="278"/>
      <c r="N1356" s="278"/>
      <c r="O1356" s="278"/>
      <c r="P1356" s="278"/>
      <c r="Q1356" s="278"/>
      <c r="R1356" s="278"/>
      <c r="S1356" s="278">
        <f>K1356+F1356</f>
        <v>81.5</v>
      </c>
      <c r="T1356" s="278"/>
    </row>
    <row r="1357" spans="1:20" ht="15.5" x14ac:dyDescent="0.35">
      <c r="A1357" s="32"/>
      <c r="B1357" s="281" t="s">
        <v>71</v>
      </c>
      <c r="C1357" s="282">
        <v>0</v>
      </c>
      <c r="D1357" s="280">
        <v>0</v>
      </c>
      <c r="E1357" s="280">
        <v>0</v>
      </c>
      <c r="F1357" s="278">
        <v>0</v>
      </c>
      <c r="G1357" s="280">
        <v>0</v>
      </c>
      <c r="H1357" s="280">
        <v>0</v>
      </c>
      <c r="I1357" s="280">
        <v>0</v>
      </c>
      <c r="J1357" s="280">
        <v>0</v>
      </c>
      <c r="K1357" s="278">
        <v>0</v>
      </c>
      <c r="L1357" s="278"/>
      <c r="M1357" s="278"/>
      <c r="N1357" s="278"/>
      <c r="O1357" s="278"/>
      <c r="P1357" s="278"/>
      <c r="Q1357" s="278"/>
      <c r="R1357" s="278">
        <v>0</v>
      </c>
      <c r="S1357" s="278">
        <f>R1357+++N1357+M1357+L1357+K1357+J1357+I1357+H1357+G1357+F1357+E1357+D1357+C1357</f>
        <v>0</v>
      </c>
      <c r="T1357" s="278"/>
    </row>
    <row r="1358" spans="1:20" ht="15.5" x14ac:dyDescent="0.35">
      <c r="A1358" s="32"/>
      <c r="B1358" s="281" t="s">
        <v>72</v>
      </c>
      <c r="C1358" s="282">
        <v>0</v>
      </c>
      <c r="D1358" s="280">
        <v>0</v>
      </c>
      <c r="E1358" s="280">
        <v>0</v>
      </c>
      <c r="F1358" s="278">
        <v>0</v>
      </c>
      <c r="G1358" s="280">
        <v>20</v>
      </c>
      <c r="H1358" s="280">
        <v>0</v>
      </c>
      <c r="I1358" s="280">
        <v>0</v>
      </c>
      <c r="J1358" s="280">
        <v>20</v>
      </c>
      <c r="K1358" s="278">
        <v>0</v>
      </c>
      <c r="L1358" s="278"/>
      <c r="M1358" s="278"/>
      <c r="N1358" s="278"/>
      <c r="O1358" s="278"/>
      <c r="P1358" s="278"/>
      <c r="Q1358" s="278"/>
      <c r="R1358" s="278">
        <v>0</v>
      </c>
      <c r="S1358" s="278">
        <f>R1358+O1358+N1358+M1358+L1358+K1358+J1358+I1358+H1358+G1358+F1358+E1358+D1358+C1358</f>
        <v>40</v>
      </c>
      <c r="T1358" s="278"/>
    </row>
    <row r="1359" spans="1:20" x14ac:dyDescent="0.35">
      <c r="A1359" s="32"/>
      <c r="B1359" s="283" t="s">
        <v>73</v>
      </c>
      <c r="C1359" s="280">
        <v>0</v>
      </c>
      <c r="D1359" s="280">
        <v>0</v>
      </c>
      <c r="E1359" s="280"/>
      <c r="F1359" s="278">
        <v>0</v>
      </c>
      <c r="G1359" s="280">
        <v>0</v>
      </c>
      <c r="H1359" s="280">
        <v>0</v>
      </c>
      <c r="I1359" s="280">
        <v>0</v>
      </c>
      <c r="J1359" s="280">
        <v>0</v>
      </c>
      <c r="K1359" s="278">
        <v>0</v>
      </c>
      <c r="L1359" s="278"/>
      <c r="M1359" s="278"/>
      <c r="N1359" s="278"/>
      <c r="O1359" s="278"/>
      <c r="P1359" s="278"/>
      <c r="Q1359" s="278"/>
      <c r="R1359" s="278">
        <v>0</v>
      </c>
      <c r="S1359" s="278">
        <f>R1359+O1359+N1359+M1359+L1359+K1359+J1359+I1359+H1359+G1359+F1359+E1359+D1359+C1359</f>
        <v>0</v>
      </c>
      <c r="T1359" s="278"/>
    </row>
    <row r="1360" spans="1:20" x14ac:dyDescent="0.35">
      <c r="A1360" s="32"/>
      <c r="B1360" s="283" t="s">
        <v>74</v>
      </c>
      <c r="C1360" s="280">
        <v>0</v>
      </c>
      <c r="D1360" s="280">
        <v>0</v>
      </c>
      <c r="E1360" s="280">
        <v>0</v>
      </c>
      <c r="F1360" s="280">
        <v>0</v>
      </c>
      <c r="G1360" s="280">
        <v>0</v>
      </c>
      <c r="H1360" s="280">
        <v>0</v>
      </c>
      <c r="I1360" s="280">
        <v>0</v>
      </c>
      <c r="J1360" s="280">
        <v>0</v>
      </c>
      <c r="K1360" s="278">
        <v>0</v>
      </c>
      <c r="L1360" s="278"/>
      <c r="M1360" s="278"/>
      <c r="N1360" s="278"/>
      <c r="O1360" s="278"/>
      <c r="P1360" s="278"/>
      <c r="Q1360" s="278"/>
      <c r="R1360" s="278"/>
      <c r="S1360" s="278">
        <f>R1360+O1360+N1360+M1360+L1360+K1360+J1360+I1360+H1360+G1360+F1360+E1360+D1360+C1360</f>
        <v>0</v>
      </c>
      <c r="T1360" s="278"/>
    </row>
    <row r="1361" spans="1:20" x14ac:dyDescent="0.35">
      <c r="A1361" s="32"/>
      <c r="B1361" s="283" t="s">
        <v>75</v>
      </c>
      <c r="C1361" s="280">
        <v>0</v>
      </c>
      <c r="D1361" s="280">
        <v>0</v>
      </c>
      <c r="E1361" s="280">
        <v>0</v>
      </c>
      <c r="F1361" s="278">
        <v>0</v>
      </c>
      <c r="G1361" s="280">
        <v>0</v>
      </c>
      <c r="H1361" s="280">
        <v>0</v>
      </c>
      <c r="I1361" s="280">
        <v>0</v>
      </c>
      <c r="J1361" s="280">
        <v>0</v>
      </c>
      <c r="K1361" s="278">
        <v>0</v>
      </c>
      <c r="L1361" s="278"/>
      <c r="M1361" s="278"/>
      <c r="N1361" s="278"/>
      <c r="O1361" s="278"/>
      <c r="P1361" s="278"/>
      <c r="Q1361" s="278"/>
      <c r="R1361" s="278">
        <v>0</v>
      </c>
      <c r="S1361" s="278">
        <f>R1361+O1361+N1361+M1361+L1361+K1361+J1361+I1361+H1361+G1361+F1361+E1361+D1361+C1361</f>
        <v>0</v>
      </c>
      <c r="T1361" s="278"/>
    </row>
    <row r="1362" spans="1:20" x14ac:dyDescent="0.35">
      <c r="A1362" s="32"/>
      <c r="B1362" s="283" t="s">
        <v>79</v>
      </c>
      <c r="C1362" s="280">
        <v>0</v>
      </c>
      <c r="D1362" s="280">
        <v>0</v>
      </c>
      <c r="E1362" s="280">
        <v>0</v>
      </c>
      <c r="F1362" s="278">
        <v>0</v>
      </c>
      <c r="G1362" s="280">
        <v>0</v>
      </c>
      <c r="H1362" s="280">
        <v>0</v>
      </c>
      <c r="I1362" s="280">
        <v>0</v>
      </c>
      <c r="J1362" s="280">
        <v>0</v>
      </c>
      <c r="K1362" s="280">
        <v>0</v>
      </c>
      <c r="L1362" s="278"/>
      <c r="M1362" s="278"/>
      <c r="N1362" s="278"/>
      <c r="O1362" s="278"/>
      <c r="P1362" s="278">
        <v>0</v>
      </c>
      <c r="Q1362" s="278"/>
      <c r="R1362" s="278"/>
      <c r="S1362" s="278">
        <f>R1362+O1362+N1362+M1362+L1362+K1362+J1362+I1362+H1362+G1362+F1362+E1362+D1362+C1362+P1362+T271</f>
        <v>0</v>
      </c>
      <c r="T1362" s="278"/>
    </row>
    <row r="1363" spans="1:20" x14ac:dyDescent="0.35">
      <c r="A1363" s="32"/>
      <c r="B1363" s="283" t="s">
        <v>76</v>
      </c>
      <c r="C1363" s="280">
        <v>0</v>
      </c>
      <c r="D1363" s="284"/>
      <c r="E1363" s="284"/>
      <c r="F1363" s="278">
        <f>C1363+D1363+E1363</f>
        <v>0</v>
      </c>
      <c r="G1363" s="280">
        <v>0</v>
      </c>
      <c r="H1363" s="280">
        <v>0</v>
      </c>
      <c r="I1363" s="280">
        <v>0</v>
      </c>
      <c r="J1363" s="280">
        <v>0</v>
      </c>
      <c r="K1363" s="278">
        <f>G1363+H1363+J1363</f>
        <v>0</v>
      </c>
      <c r="L1363" s="278"/>
      <c r="M1363" s="278"/>
      <c r="N1363" s="278"/>
      <c r="O1363" s="278"/>
      <c r="P1363" s="278"/>
      <c r="Q1363" s="278"/>
      <c r="R1363" s="278">
        <v>0</v>
      </c>
      <c r="S1363" s="278">
        <f>R1363+O1363+N1363+M1363+L1363+K1363+J1363+I1363+H1363+G1363+F1363+E1363+D1363+C1363+P1363</f>
        <v>0</v>
      </c>
      <c r="T1363" s="278"/>
    </row>
    <row r="1364" spans="1:20" x14ac:dyDescent="0.35">
      <c r="A1364" s="32"/>
      <c r="B1364" s="283" t="s">
        <v>77</v>
      </c>
      <c r="C1364" s="278">
        <f>SUM(C1357:C1363)</f>
        <v>0</v>
      </c>
      <c r="D1364" s="278">
        <f>D1363+D1362+D1361+D1360+D1359+D1358+D1357</f>
        <v>0</v>
      </c>
      <c r="E1364" s="278">
        <f>E1363+E1362+E1361+E1360+E1359+E1358+E1357</f>
        <v>0</v>
      </c>
      <c r="F1364" s="278">
        <v>0</v>
      </c>
      <c r="G1364" s="278">
        <f>G1363+G1362+G1361+G1360+G1359+G1358+G1357</f>
        <v>20</v>
      </c>
      <c r="H1364" s="280">
        <f>H1363+H1362+H1361+H1360+H1359+H1358+H1357</f>
        <v>0</v>
      </c>
      <c r="I1364" s="278">
        <f>I1363+I1362+I1361+I1360+I1359+I1358+I1357</f>
        <v>0</v>
      </c>
      <c r="J1364" s="280">
        <f>J1363+J1362+J1361+J1360+J1359+J1358+J1357</f>
        <v>20</v>
      </c>
      <c r="K1364" s="278">
        <f>K1363+K1362+K1361+K1360+K1359+K1358+K1357</f>
        <v>0</v>
      </c>
      <c r="L1364" s="278"/>
      <c r="M1364" s="278"/>
      <c r="N1364" s="278"/>
      <c r="O1364" s="278"/>
      <c r="P1364" s="278">
        <f>SUM(P1357:P1363)</f>
        <v>0</v>
      </c>
      <c r="Q1364" s="278"/>
      <c r="R1364" s="278">
        <f>R1363+R1362+R1361+R1360+R1359+R1358+R1357</f>
        <v>0</v>
      </c>
      <c r="S1364" s="278">
        <f>SUM(S1357:S1363)</f>
        <v>40</v>
      </c>
      <c r="T1364" s="278"/>
    </row>
    <row r="1365" spans="1:20" x14ac:dyDescent="0.35">
      <c r="A1365" s="32"/>
      <c r="B1365" s="277" t="s">
        <v>78</v>
      </c>
      <c r="C1365" s="278">
        <f>((C1356*7)-C1364)*C1355</f>
        <v>17248</v>
      </c>
      <c r="D1365" s="278">
        <f>((D1356*7)-D1364)*D1355</f>
        <v>1288</v>
      </c>
      <c r="E1365" s="278">
        <f>((E1356*7)-E1364)*E1355</f>
        <v>2194.5</v>
      </c>
      <c r="F1365" s="278">
        <f>C1365+D1365+E1365</f>
        <v>20730.5</v>
      </c>
      <c r="G1365" s="278">
        <f>((G1356*7)-G1364)*G1355</f>
        <v>3390</v>
      </c>
      <c r="H1365" s="285">
        <f>((H1356*7)-H1364)*H1355</f>
        <v>2688</v>
      </c>
      <c r="I1365" s="285">
        <f>((I1356*7)-I1364)*I1355</f>
        <v>1155</v>
      </c>
      <c r="J1365" s="278">
        <f>((J1356*7)-J1364)*J1355</f>
        <v>13560</v>
      </c>
      <c r="K1365" s="285">
        <f>SUM(G1365:J1365)</f>
        <v>20793</v>
      </c>
      <c r="L1365" s="285">
        <v>37</v>
      </c>
      <c r="M1365" s="285"/>
      <c r="N1365" s="285">
        <v>30</v>
      </c>
      <c r="O1365" s="285">
        <v>39</v>
      </c>
      <c r="P1365" s="285">
        <v>0</v>
      </c>
      <c r="Q1365" s="285">
        <v>0</v>
      </c>
      <c r="R1365" s="285">
        <v>2897</v>
      </c>
      <c r="S1365" s="286">
        <f>F1365+K1365+L1365+M1365+N1365+O1365+P1365</f>
        <v>41629.5</v>
      </c>
      <c r="T1365" s="286"/>
    </row>
    <row r="1368" spans="1:20" x14ac:dyDescent="0.35">
      <c r="A1368" s="32" t="s">
        <v>218</v>
      </c>
      <c r="B1368" s="32"/>
      <c r="C1368" s="32"/>
      <c r="D1368" s="32"/>
      <c r="F1368" s="32"/>
      <c r="G1368" s="32"/>
      <c r="H1368" s="32"/>
      <c r="J1368" s="32"/>
      <c r="K1368" s="32"/>
      <c r="L1368" s="32"/>
      <c r="M1368" s="32"/>
      <c r="N1368" s="32"/>
      <c r="O1368" s="32"/>
      <c r="P1368" s="32"/>
      <c r="Q1368" s="32"/>
      <c r="R1368" s="32"/>
      <c r="S1368" s="32"/>
      <c r="T1368" s="21"/>
    </row>
    <row r="1369" spans="1:20" x14ac:dyDescent="0.35">
      <c r="A1369" s="32"/>
      <c r="B1369" s="266" t="s">
        <v>68</v>
      </c>
      <c r="C1369" s="267">
        <f>C1371*C1372*7</f>
        <v>17248</v>
      </c>
      <c r="D1369" s="268">
        <f>D1371*D1372*7</f>
        <v>1288</v>
      </c>
      <c r="E1369" s="268">
        <f>E1371*E1372*7</f>
        <v>2194.5</v>
      </c>
      <c r="F1369" s="268">
        <f>C1369+D1369</f>
        <v>18536</v>
      </c>
      <c r="G1369" s="269">
        <f>G1371*G1372*7</f>
        <v>3990</v>
      </c>
      <c r="H1369" s="270">
        <f>H1371*H1372*7</f>
        <v>2688</v>
      </c>
      <c r="I1369" s="270">
        <f>I1371*I1372*7</f>
        <v>1155</v>
      </c>
      <c r="J1369" s="270">
        <f>J1371*J1372*7</f>
        <v>15960</v>
      </c>
      <c r="K1369" s="270">
        <f>G1369+H1369+J1369</f>
        <v>22638</v>
      </c>
      <c r="L1369" s="270"/>
      <c r="M1369" s="270"/>
      <c r="N1369" s="270"/>
      <c r="O1369" s="270"/>
      <c r="P1369" s="270"/>
      <c r="Q1369" s="270"/>
      <c r="R1369" s="270"/>
      <c r="S1369" s="270">
        <f>K1369+F1369</f>
        <v>41174</v>
      </c>
      <c r="T1369" s="270"/>
    </row>
    <row r="1370" spans="1:20" x14ac:dyDescent="0.35">
      <c r="A1370" s="32"/>
      <c r="B1370" s="271" t="s">
        <v>69</v>
      </c>
      <c r="C1370" s="272" t="s">
        <v>14</v>
      </c>
      <c r="D1370" s="272" t="s">
        <v>6</v>
      </c>
      <c r="E1370" s="272" t="s">
        <v>110</v>
      </c>
      <c r="F1370" s="273" t="s">
        <v>8</v>
      </c>
      <c r="G1370" s="274" t="s">
        <v>3</v>
      </c>
      <c r="H1370" s="274" t="s">
        <v>2</v>
      </c>
      <c r="I1370" s="274" t="s">
        <v>100</v>
      </c>
      <c r="J1370" s="274" t="s">
        <v>4</v>
      </c>
      <c r="K1370" s="275" t="s">
        <v>5</v>
      </c>
      <c r="L1370" s="276" t="s">
        <v>115</v>
      </c>
      <c r="M1370" s="276" t="s">
        <v>113</v>
      </c>
      <c r="N1370" s="276" t="s">
        <v>116</v>
      </c>
      <c r="O1370" s="276" t="s">
        <v>124</v>
      </c>
      <c r="P1370" s="276" t="s">
        <v>2193</v>
      </c>
      <c r="Q1370" s="276" t="s">
        <v>2194</v>
      </c>
      <c r="R1370" s="276" t="s">
        <v>125</v>
      </c>
      <c r="S1370" s="273"/>
      <c r="T1370" s="273"/>
    </row>
    <row r="1371" spans="1:20" ht="15.5" x14ac:dyDescent="0.35">
      <c r="A1371" s="32"/>
      <c r="B1371" s="277" t="s">
        <v>111</v>
      </c>
      <c r="C1371" s="278">
        <f>60+36+16</f>
        <v>112</v>
      </c>
      <c r="D1371" s="279">
        <v>46</v>
      </c>
      <c r="E1371" s="279">
        <v>33</v>
      </c>
      <c r="F1371" s="278">
        <f>C1371+D1371+E1371</f>
        <v>191</v>
      </c>
      <c r="G1371" s="280">
        <v>30</v>
      </c>
      <c r="H1371" s="280">
        <v>48</v>
      </c>
      <c r="I1371" s="280">
        <v>15</v>
      </c>
      <c r="J1371" s="280">
        <v>120</v>
      </c>
      <c r="K1371" s="278">
        <f>G1371+H1371+J1371</f>
        <v>198</v>
      </c>
      <c r="L1371" s="278"/>
      <c r="M1371" s="278"/>
      <c r="N1371" s="278"/>
      <c r="O1371" s="278"/>
      <c r="P1371" s="278"/>
      <c r="Q1371" s="278"/>
      <c r="R1371" s="278"/>
      <c r="S1371" s="280"/>
      <c r="T1371" s="280"/>
    </row>
    <row r="1372" spans="1:20" ht="15.5" x14ac:dyDescent="0.35">
      <c r="A1372" s="32"/>
      <c r="B1372" s="277" t="s">
        <v>70</v>
      </c>
      <c r="C1372" s="278">
        <v>22</v>
      </c>
      <c r="D1372" s="279">
        <v>4</v>
      </c>
      <c r="E1372" s="279">
        <v>9.5</v>
      </c>
      <c r="F1372" s="278">
        <f>C1372+D1372+E1372</f>
        <v>35.5</v>
      </c>
      <c r="G1372" s="280">
        <v>19</v>
      </c>
      <c r="H1372" s="280">
        <v>8</v>
      </c>
      <c r="I1372" s="280">
        <v>11</v>
      </c>
      <c r="J1372" s="280">
        <v>19</v>
      </c>
      <c r="K1372" s="278">
        <f>G1372+H1372+J1372</f>
        <v>46</v>
      </c>
      <c r="L1372" s="278"/>
      <c r="M1372" s="278"/>
      <c r="N1372" s="278"/>
      <c r="O1372" s="278"/>
      <c r="P1372" s="278"/>
      <c r="Q1372" s="278"/>
      <c r="R1372" s="278"/>
      <c r="S1372" s="278">
        <f>K1372+F1372</f>
        <v>81.5</v>
      </c>
      <c r="T1372" s="278"/>
    </row>
    <row r="1373" spans="1:20" ht="15.5" x14ac:dyDescent="0.35">
      <c r="A1373" s="32"/>
      <c r="B1373" s="281" t="s">
        <v>71</v>
      </c>
      <c r="C1373" s="282">
        <v>0</v>
      </c>
      <c r="D1373" s="280">
        <v>0</v>
      </c>
      <c r="E1373" s="280">
        <v>0</v>
      </c>
      <c r="F1373" s="278">
        <v>0</v>
      </c>
      <c r="G1373" s="280">
        <v>0</v>
      </c>
      <c r="H1373" s="280">
        <v>0</v>
      </c>
      <c r="I1373" s="280">
        <v>0</v>
      </c>
      <c r="J1373" s="280">
        <v>0</v>
      </c>
      <c r="K1373" s="278">
        <v>0</v>
      </c>
      <c r="L1373" s="278"/>
      <c r="M1373" s="278"/>
      <c r="N1373" s="278"/>
      <c r="O1373" s="278"/>
      <c r="P1373" s="278"/>
      <c r="Q1373" s="278"/>
      <c r="R1373" s="278">
        <v>0</v>
      </c>
      <c r="S1373" s="278">
        <f>R1373+++N1373+M1373+L1373+K1373+J1373+I1373+H1373+G1373+F1373+E1373+D1373+C1373</f>
        <v>0</v>
      </c>
      <c r="T1373" s="278"/>
    </row>
    <row r="1374" spans="1:20" ht="15.5" x14ac:dyDescent="0.35">
      <c r="A1374" s="32"/>
      <c r="B1374" s="281" t="s">
        <v>72</v>
      </c>
      <c r="C1374" s="282">
        <v>0</v>
      </c>
      <c r="D1374" s="280">
        <v>0</v>
      </c>
      <c r="E1374" s="280">
        <v>0</v>
      </c>
      <c r="F1374" s="278">
        <v>0</v>
      </c>
      <c r="G1374" s="280">
        <v>20</v>
      </c>
      <c r="H1374" s="280">
        <v>0</v>
      </c>
      <c r="I1374" s="280">
        <v>0</v>
      </c>
      <c r="J1374" s="280">
        <v>20</v>
      </c>
      <c r="K1374" s="278">
        <v>10</v>
      </c>
      <c r="L1374" s="278"/>
      <c r="M1374" s="278"/>
      <c r="N1374" s="278"/>
      <c r="O1374" s="278"/>
      <c r="P1374" s="278"/>
      <c r="Q1374" s="278"/>
      <c r="R1374" s="278">
        <v>0</v>
      </c>
      <c r="S1374" s="278">
        <f>R1374+O1374+N1374+M1374+L1374+K1374+J1374+I1374+H1374+G1374+F1374+E1374+D1374+C1374</f>
        <v>50</v>
      </c>
      <c r="T1374" s="278"/>
    </row>
    <row r="1375" spans="1:20" x14ac:dyDescent="0.35">
      <c r="A1375" s="32"/>
      <c r="B1375" s="283" t="s">
        <v>73</v>
      </c>
      <c r="C1375" s="280">
        <v>0</v>
      </c>
      <c r="D1375" s="280">
        <v>0</v>
      </c>
      <c r="E1375" s="280"/>
      <c r="F1375" s="278">
        <v>0</v>
      </c>
      <c r="G1375" s="280">
        <v>0</v>
      </c>
      <c r="H1375" s="280">
        <v>0</v>
      </c>
      <c r="I1375" s="280">
        <v>0</v>
      </c>
      <c r="J1375" s="280">
        <v>0</v>
      </c>
      <c r="K1375" s="278">
        <v>0</v>
      </c>
      <c r="L1375" s="278"/>
      <c r="M1375" s="278"/>
      <c r="N1375" s="278"/>
      <c r="O1375" s="278"/>
      <c r="P1375" s="278"/>
      <c r="Q1375" s="278"/>
      <c r="R1375" s="278">
        <v>0</v>
      </c>
      <c r="S1375" s="278">
        <f>R1375+O1375+N1375+M1375+L1375+K1375+J1375+I1375+H1375+G1375+F1375+E1375+D1375+C1375</f>
        <v>0</v>
      </c>
      <c r="T1375" s="278"/>
    </row>
    <row r="1376" spans="1:20" x14ac:dyDescent="0.35">
      <c r="A1376" s="32"/>
      <c r="B1376" s="283" t="s">
        <v>74</v>
      </c>
      <c r="C1376" s="280">
        <v>0</v>
      </c>
      <c r="D1376" s="280">
        <v>0</v>
      </c>
      <c r="E1376" s="280">
        <v>0</v>
      </c>
      <c r="F1376" s="280">
        <v>0</v>
      </c>
      <c r="G1376" s="280">
        <v>0</v>
      </c>
      <c r="H1376" s="280">
        <v>0</v>
      </c>
      <c r="I1376" s="280">
        <v>0</v>
      </c>
      <c r="J1376" s="280">
        <v>0</v>
      </c>
      <c r="K1376" s="278">
        <v>0</v>
      </c>
      <c r="L1376" s="278"/>
      <c r="M1376" s="278"/>
      <c r="N1376" s="278"/>
      <c r="O1376" s="278"/>
      <c r="P1376" s="278"/>
      <c r="Q1376" s="278"/>
      <c r="R1376" s="278"/>
      <c r="S1376" s="278">
        <f>R1376+O1376+N1376+M1376+L1376+K1376+J1376+I1376+H1376+G1376+F1376+E1376+D1376+C1376</f>
        <v>0</v>
      </c>
      <c r="T1376" s="278"/>
    </row>
    <row r="1377" spans="1:20" x14ac:dyDescent="0.35">
      <c r="A1377" s="32"/>
      <c r="B1377" s="283" t="s">
        <v>75</v>
      </c>
      <c r="C1377" s="280">
        <v>34</v>
      </c>
      <c r="D1377" s="280">
        <v>0</v>
      </c>
      <c r="E1377" s="280">
        <v>5</v>
      </c>
      <c r="F1377" s="278">
        <v>0</v>
      </c>
      <c r="G1377" s="280">
        <v>0</v>
      </c>
      <c r="H1377" s="280">
        <v>0</v>
      </c>
      <c r="I1377" s="280">
        <v>0</v>
      </c>
      <c r="J1377" s="280">
        <v>0</v>
      </c>
      <c r="K1377" s="278">
        <v>0</v>
      </c>
      <c r="L1377" s="278"/>
      <c r="M1377" s="278"/>
      <c r="N1377" s="278"/>
      <c r="O1377" s="278"/>
      <c r="P1377" s="278"/>
      <c r="Q1377" s="278"/>
      <c r="R1377" s="278">
        <v>0</v>
      </c>
      <c r="S1377" s="278">
        <f>R1377+O1377+N1377+M1377+L1377+K1377+J1377+I1377+H1377+G1377+F1377+E1377+D1377+C1377</f>
        <v>39</v>
      </c>
      <c r="T1377" s="278"/>
    </row>
    <row r="1378" spans="1:20" x14ac:dyDescent="0.35">
      <c r="A1378" s="32"/>
      <c r="B1378" s="283" t="s">
        <v>79</v>
      </c>
      <c r="C1378" s="280">
        <v>0</v>
      </c>
      <c r="D1378" s="280">
        <v>0</v>
      </c>
      <c r="E1378" s="280">
        <v>0</v>
      </c>
      <c r="F1378" s="278">
        <v>0</v>
      </c>
      <c r="G1378" s="280">
        <v>0</v>
      </c>
      <c r="H1378" s="280">
        <v>0</v>
      </c>
      <c r="I1378" s="280">
        <v>0</v>
      </c>
      <c r="J1378" s="280">
        <v>0</v>
      </c>
      <c r="K1378" s="280">
        <v>0</v>
      </c>
      <c r="L1378" s="278"/>
      <c r="M1378" s="278"/>
      <c r="N1378" s="278"/>
      <c r="O1378" s="278"/>
      <c r="P1378" s="278">
        <v>0</v>
      </c>
      <c r="Q1378" s="278"/>
      <c r="R1378" s="278"/>
      <c r="S1378" s="278">
        <f>R1378+O1378+N1378+M1378+L1378+K1378+J1378+I1378+H1378+G1378+F1378+E1378+D1378+C1378+P1378+T287</f>
        <v>0</v>
      </c>
      <c r="T1378" s="278"/>
    </row>
    <row r="1379" spans="1:20" x14ac:dyDescent="0.35">
      <c r="A1379" s="32"/>
      <c r="B1379" s="283" t="s">
        <v>76</v>
      </c>
      <c r="C1379" s="280">
        <v>0</v>
      </c>
      <c r="D1379" s="284"/>
      <c r="E1379" s="284"/>
      <c r="F1379" s="278">
        <f>C1379+D1379+E1379</f>
        <v>0</v>
      </c>
      <c r="G1379" s="280">
        <v>0</v>
      </c>
      <c r="H1379" s="280">
        <v>0</v>
      </c>
      <c r="I1379" s="280">
        <v>0</v>
      </c>
      <c r="J1379" s="280">
        <v>0</v>
      </c>
      <c r="K1379" s="278">
        <f>G1379+H1379+J1379</f>
        <v>0</v>
      </c>
      <c r="L1379" s="278"/>
      <c r="M1379" s="278"/>
      <c r="N1379" s="278"/>
      <c r="O1379" s="278"/>
      <c r="P1379" s="278"/>
      <c r="Q1379" s="278"/>
      <c r="R1379" s="278">
        <v>0</v>
      </c>
      <c r="S1379" s="278">
        <f>R1379+O1379+N1379+M1379+L1379+K1379+J1379+I1379+H1379+G1379+F1379+E1379+D1379+C1379+P1379</f>
        <v>0</v>
      </c>
      <c r="T1379" s="278"/>
    </row>
    <row r="1380" spans="1:20" x14ac:dyDescent="0.35">
      <c r="A1380" s="32"/>
      <c r="B1380" s="283" t="s">
        <v>77</v>
      </c>
      <c r="C1380" s="278">
        <f>SUM(C1373:C1379)</f>
        <v>34</v>
      </c>
      <c r="D1380" s="278">
        <f>D1379+D1378+D1377+D1376+D1375+D1374+D1373</f>
        <v>0</v>
      </c>
      <c r="E1380" s="278">
        <f>E1379+E1378+E1377+E1376+E1375+E1374+E1373</f>
        <v>5</v>
      </c>
      <c r="F1380" s="278">
        <v>0</v>
      </c>
      <c r="G1380" s="278">
        <f>G1379+G1378+G1377+G1376+G1375+G1374+G1373</f>
        <v>20</v>
      </c>
      <c r="H1380" s="280">
        <f>H1379+H1378+H1377+H1376+H1375+H1374+H1373</f>
        <v>0</v>
      </c>
      <c r="I1380" s="278">
        <f>I1379+I1378+I1377+I1376+I1375+I1374+I1373</f>
        <v>0</v>
      </c>
      <c r="J1380" s="280">
        <f>J1379+J1378+J1377+J1376+J1375+J1374+J1373</f>
        <v>20</v>
      </c>
      <c r="K1380" s="278">
        <f>K1379+K1378+K1377+K1376+K1375+K1374+K1373</f>
        <v>10</v>
      </c>
      <c r="L1380" s="278"/>
      <c r="M1380" s="278"/>
      <c r="N1380" s="278"/>
      <c r="O1380" s="278"/>
      <c r="P1380" s="278">
        <f>SUM(P1373:P1379)</f>
        <v>0</v>
      </c>
      <c r="Q1380" s="278"/>
      <c r="R1380" s="278">
        <f>R1379+R1378+R1377+R1376+R1375+R1374+R1373</f>
        <v>0</v>
      </c>
      <c r="S1380" s="278">
        <f>SUM(S1373:S1379)</f>
        <v>89</v>
      </c>
      <c r="T1380" s="278"/>
    </row>
    <row r="1381" spans="1:20" x14ac:dyDescent="0.35">
      <c r="A1381" s="32"/>
      <c r="B1381" s="277" t="s">
        <v>78</v>
      </c>
      <c r="C1381" s="278">
        <f>((C1372*7)-C1380)*C1371</f>
        <v>13440</v>
      </c>
      <c r="D1381" s="278">
        <f>((D1372*7)-D1380)*D1371</f>
        <v>1288</v>
      </c>
      <c r="E1381" s="278">
        <f>((E1372*7)-E1380)*E1371</f>
        <v>2029.5</v>
      </c>
      <c r="F1381" s="278">
        <f>C1381+D1381+E1381</f>
        <v>16757.5</v>
      </c>
      <c r="G1381" s="278">
        <f>((G1372*7)-G1380)*G1371</f>
        <v>3390</v>
      </c>
      <c r="H1381" s="285">
        <f>((H1372*7)-H1380)*H1371</f>
        <v>2688</v>
      </c>
      <c r="I1381" s="285">
        <f>((I1372*7)-I1380)*I1371</f>
        <v>1155</v>
      </c>
      <c r="J1381" s="278">
        <f>((J1372*7)-J1380)*J1371</f>
        <v>13560</v>
      </c>
      <c r="K1381" s="285">
        <f>SUM(G1381:J1381)</f>
        <v>20793</v>
      </c>
      <c r="L1381" s="285">
        <v>37</v>
      </c>
      <c r="M1381" s="285"/>
      <c r="N1381" s="285">
        <v>30</v>
      </c>
      <c r="O1381" s="285">
        <v>39</v>
      </c>
      <c r="P1381" s="285">
        <v>0</v>
      </c>
      <c r="Q1381" s="285">
        <v>0</v>
      </c>
      <c r="R1381" s="285">
        <v>2897</v>
      </c>
      <c r="S1381" s="286">
        <f>F1381+K1381+L1381+M1381+N1381+O1381+P1381</f>
        <v>37656.5</v>
      </c>
      <c r="T1381" s="286"/>
    </row>
    <row r="1383" spans="1:20" x14ac:dyDescent="0.35">
      <c r="A1383" s="32" t="s">
        <v>223</v>
      </c>
      <c r="B1383" s="32"/>
      <c r="C1383" s="32"/>
      <c r="D1383" s="32"/>
      <c r="F1383" s="32"/>
      <c r="G1383" s="32"/>
      <c r="H1383" s="32"/>
      <c r="J1383" s="32"/>
      <c r="K1383" s="32"/>
      <c r="L1383" s="32"/>
      <c r="M1383" s="32"/>
      <c r="N1383" s="32"/>
      <c r="O1383" s="32"/>
      <c r="P1383" s="32"/>
      <c r="Q1383" s="32"/>
      <c r="R1383" s="32"/>
      <c r="S1383" s="32"/>
      <c r="T1383" s="21"/>
    </row>
    <row r="1384" spans="1:20" x14ac:dyDescent="0.35">
      <c r="A1384" s="32"/>
      <c r="B1384" s="266" t="s">
        <v>68</v>
      </c>
      <c r="C1384" s="267">
        <f>C1386*C1387*7</f>
        <v>17248</v>
      </c>
      <c r="D1384" s="268">
        <f>D1386*D1387*7</f>
        <v>1288</v>
      </c>
      <c r="E1384" s="268">
        <f>E1386*E1387*7</f>
        <v>2194.5</v>
      </c>
      <c r="F1384" s="268">
        <f>C1384+D1384</f>
        <v>18536</v>
      </c>
      <c r="G1384" s="269">
        <f>G1386*G1387*7</f>
        <v>3990</v>
      </c>
      <c r="H1384" s="270">
        <f>H1386*H1387*7</f>
        <v>2688</v>
      </c>
      <c r="I1384" s="270">
        <f>I1386*I1387*7</f>
        <v>1155</v>
      </c>
      <c r="J1384" s="270">
        <f>J1386*J1387*7</f>
        <v>15960</v>
      </c>
      <c r="K1384" s="270">
        <f>G1384+H1384+J1384</f>
        <v>22638</v>
      </c>
      <c r="L1384" s="270"/>
      <c r="M1384" s="270"/>
      <c r="N1384" s="270"/>
      <c r="O1384" s="270"/>
      <c r="P1384" s="270"/>
      <c r="Q1384" s="270"/>
      <c r="R1384" s="270"/>
      <c r="S1384" s="270">
        <f>K1384+F1384</f>
        <v>41174</v>
      </c>
      <c r="T1384" s="270"/>
    </row>
    <row r="1385" spans="1:20" x14ac:dyDescent="0.35">
      <c r="A1385" s="32"/>
      <c r="B1385" s="271" t="s">
        <v>69</v>
      </c>
      <c r="C1385" s="272" t="s">
        <v>14</v>
      </c>
      <c r="D1385" s="272" t="s">
        <v>6</v>
      </c>
      <c r="E1385" s="272" t="s">
        <v>110</v>
      </c>
      <c r="F1385" s="273" t="s">
        <v>8</v>
      </c>
      <c r="G1385" s="274" t="s">
        <v>3</v>
      </c>
      <c r="H1385" s="274" t="s">
        <v>2</v>
      </c>
      <c r="I1385" s="274" t="s">
        <v>100</v>
      </c>
      <c r="J1385" s="274" t="s">
        <v>4</v>
      </c>
      <c r="K1385" s="275" t="s">
        <v>5</v>
      </c>
      <c r="L1385" s="276" t="s">
        <v>115</v>
      </c>
      <c r="M1385" s="276" t="s">
        <v>113</v>
      </c>
      <c r="N1385" s="276" t="s">
        <v>116</v>
      </c>
      <c r="O1385" s="276" t="s">
        <v>124</v>
      </c>
      <c r="P1385" s="276" t="s">
        <v>2193</v>
      </c>
      <c r="Q1385" s="276" t="s">
        <v>2194</v>
      </c>
      <c r="R1385" s="276" t="s">
        <v>125</v>
      </c>
      <c r="S1385" s="273"/>
      <c r="T1385" s="273"/>
    </row>
    <row r="1386" spans="1:20" ht="15.5" x14ac:dyDescent="0.35">
      <c r="A1386" s="32"/>
      <c r="B1386" s="277" t="s">
        <v>111</v>
      </c>
      <c r="C1386" s="278">
        <f>60+36+16</f>
        <v>112</v>
      </c>
      <c r="D1386" s="279">
        <v>46</v>
      </c>
      <c r="E1386" s="279">
        <v>33</v>
      </c>
      <c r="F1386" s="278">
        <f>C1386+D1386+E1386</f>
        <v>191</v>
      </c>
      <c r="G1386" s="280">
        <v>30</v>
      </c>
      <c r="H1386" s="280">
        <v>48</v>
      </c>
      <c r="I1386" s="280">
        <v>15</v>
      </c>
      <c r="J1386" s="280">
        <v>120</v>
      </c>
      <c r="K1386" s="278">
        <f>G1386+H1386+J1386</f>
        <v>198</v>
      </c>
      <c r="L1386" s="278"/>
      <c r="M1386" s="278"/>
      <c r="N1386" s="278"/>
      <c r="O1386" s="278"/>
      <c r="P1386" s="278"/>
      <c r="Q1386" s="278"/>
      <c r="R1386" s="278"/>
      <c r="S1386" s="280"/>
      <c r="T1386" s="280"/>
    </row>
    <row r="1387" spans="1:20" ht="15.5" x14ac:dyDescent="0.35">
      <c r="A1387" s="32"/>
      <c r="B1387" s="277" t="s">
        <v>70</v>
      </c>
      <c r="C1387" s="278">
        <v>22</v>
      </c>
      <c r="D1387" s="279">
        <v>4</v>
      </c>
      <c r="E1387" s="279">
        <v>9.5</v>
      </c>
      <c r="F1387" s="278">
        <f>C1387+D1387+E1387</f>
        <v>35.5</v>
      </c>
      <c r="G1387" s="280">
        <v>19</v>
      </c>
      <c r="H1387" s="280">
        <v>8</v>
      </c>
      <c r="I1387" s="280">
        <v>11</v>
      </c>
      <c r="J1387" s="280">
        <v>19</v>
      </c>
      <c r="K1387" s="278">
        <f>G1387+H1387+J1387</f>
        <v>46</v>
      </c>
      <c r="L1387" s="278"/>
      <c r="M1387" s="278"/>
      <c r="N1387" s="278"/>
      <c r="O1387" s="278"/>
      <c r="P1387" s="278"/>
      <c r="Q1387" s="278"/>
      <c r="R1387" s="278"/>
      <c r="S1387" s="278">
        <f>K1387+F1387</f>
        <v>81.5</v>
      </c>
      <c r="T1387" s="278"/>
    </row>
    <row r="1388" spans="1:20" ht="15.5" x14ac:dyDescent="0.35">
      <c r="A1388" s="32"/>
      <c r="B1388" s="281" t="s">
        <v>71</v>
      </c>
      <c r="C1388" s="282">
        <v>0</v>
      </c>
      <c r="D1388" s="280">
        <v>0</v>
      </c>
      <c r="E1388" s="280">
        <v>0</v>
      </c>
      <c r="F1388" s="278">
        <v>0</v>
      </c>
      <c r="G1388" s="280">
        <v>0</v>
      </c>
      <c r="H1388" s="280">
        <v>0</v>
      </c>
      <c r="I1388" s="280">
        <v>0</v>
      </c>
      <c r="J1388" s="280">
        <v>0</v>
      </c>
      <c r="K1388" s="278">
        <v>0</v>
      </c>
      <c r="L1388" s="278"/>
      <c r="M1388" s="278"/>
      <c r="N1388" s="278"/>
      <c r="O1388" s="278"/>
      <c r="P1388" s="278"/>
      <c r="Q1388" s="278"/>
      <c r="R1388" s="278">
        <v>0</v>
      </c>
      <c r="S1388" s="278">
        <f>R1388+++N1388+M1388+L1388+K1388+J1388+I1388+H1388+G1388+F1388+E1388+D1388+C1388</f>
        <v>0</v>
      </c>
      <c r="T1388" s="278"/>
    </row>
    <row r="1389" spans="1:20" ht="15.5" x14ac:dyDescent="0.35">
      <c r="A1389" s="32"/>
      <c r="B1389" s="281" t="s">
        <v>72</v>
      </c>
      <c r="C1389" s="282">
        <v>0</v>
      </c>
      <c r="D1389" s="280">
        <v>0</v>
      </c>
      <c r="E1389" s="280">
        <v>0</v>
      </c>
      <c r="F1389" s="278">
        <v>0</v>
      </c>
      <c r="G1389" s="280">
        <v>0</v>
      </c>
      <c r="H1389" s="280">
        <v>0</v>
      </c>
      <c r="I1389" s="280">
        <v>0</v>
      </c>
      <c r="J1389" s="280">
        <v>20</v>
      </c>
      <c r="K1389" s="278">
        <v>10</v>
      </c>
      <c r="L1389" s="278"/>
      <c r="M1389" s="278"/>
      <c r="N1389" s="278"/>
      <c r="O1389" s="278"/>
      <c r="P1389" s="278"/>
      <c r="Q1389" s="278"/>
      <c r="R1389" s="278">
        <v>0</v>
      </c>
      <c r="S1389" s="278">
        <f>R1389+O1389+N1389+M1389+L1389+K1389+J1389+I1389+H1389+G1389+F1389+E1389+D1389+C1389</f>
        <v>30</v>
      </c>
      <c r="T1389" s="278"/>
    </row>
    <row r="1390" spans="1:20" x14ac:dyDescent="0.35">
      <c r="A1390" s="32"/>
      <c r="B1390" s="283" t="s">
        <v>73</v>
      </c>
      <c r="C1390" s="280">
        <v>0</v>
      </c>
      <c r="D1390" s="280">
        <v>0</v>
      </c>
      <c r="E1390" s="280"/>
      <c r="F1390" s="278">
        <v>0</v>
      </c>
      <c r="G1390" s="280">
        <v>0</v>
      </c>
      <c r="H1390" s="280">
        <v>0</v>
      </c>
      <c r="I1390" s="280">
        <v>0</v>
      </c>
      <c r="J1390" s="280">
        <v>0</v>
      </c>
      <c r="K1390" s="278">
        <v>0</v>
      </c>
      <c r="L1390" s="278"/>
      <c r="M1390" s="278"/>
      <c r="N1390" s="278"/>
      <c r="O1390" s="278"/>
      <c r="P1390" s="278"/>
      <c r="Q1390" s="278"/>
      <c r="R1390" s="278">
        <v>0</v>
      </c>
      <c r="S1390" s="278">
        <f>R1390+O1390+N1390+M1390+L1390+K1390+J1390+I1390+H1390+G1390+F1390+E1390+D1390+C1390</f>
        <v>0</v>
      </c>
      <c r="T1390" s="278"/>
    </row>
    <row r="1391" spans="1:20" x14ac:dyDescent="0.35">
      <c r="A1391" s="32"/>
      <c r="B1391" s="283" t="s">
        <v>74</v>
      </c>
      <c r="C1391" s="280">
        <v>0</v>
      </c>
      <c r="D1391" s="280">
        <v>0</v>
      </c>
      <c r="E1391" s="280">
        <v>0</v>
      </c>
      <c r="F1391" s="280">
        <v>0</v>
      </c>
      <c r="G1391" s="280">
        <v>0</v>
      </c>
      <c r="H1391" s="280">
        <v>0</v>
      </c>
      <c r="I1391" s="280">
        <v>0</v>
      </c>
      <c r="J1391" s="280">
        <v>0</v>
      </c>
      <c r="K1391" s="278">
        <v>0</v>
      </c>
      <c r="L1391" s="278"/>
      <c r="M1391" s="278"/>
      <c r="N1391" s="278"/>
      <c r="O1391" s="278"/>
      <c r="P1391" s="278"/>
      <c r="Q1391" s="278"/>
      <c r="R1391" s="278"/>
      <c r="S1391" s="278">
        <f>R1391+O1391+N1391+M1391+L1391+K1391+J1391+I1391+H1391+G1391+F1391+E1391+D1391+C1391</f>
        <v>0</v>
      </c>
      <c r="T1391" s="278"/>
    </row>
    <row r="1392" spans="1:20" x14ac:dyDescent="0.35">
      <c r="A1392" s="32"/>
      <c r="B1392" s="283" t="s">
        <v>75</v>
      </c>
      <c r="C1392" s="280">
        <v>32</v>
      </c>
      <c r="D1392" s="280">
        <v>0</v>
      </c>
      <c r="E1392" s="280">
        <v>6</v>
      </c>
      <c r="F1392" s="278">
        <v>0</v>
      </c>
      <c r="G1392" s="280">
        <v>0</v>
      </c>
      <c r="H1392" s="280">
        <v>0</v>
      </c>
      <c r="I1392" s="280">
        <v>0</v>
      </c>
      <c r="J1392" s="280">
        <v>4</v>
      </c>
      <c r="K1392" s="278">
        <v>0</v>
      </c>
      <c r="L1392" s="278"/>
      <c r="M1392" s="278"/>
      <c r="N1392" s="278"/>
      <c r="O1392" s="278"/>
      <c r="P1392" s="278"/>
      <c r="Q1392" s="278"/>
      <c r="R1392" s="278">
        <v>0</v>
      </c>
      <c r="S1392" s="278">
        <f>R1392+O1392+N1392+M1392+L1392+K1392+J1392+I1392+H1392+G1392+F1392+E1392+D1392+C1392</f>
        <v>42</v>
      </c>
      <c r="T1392" s="278"/>
    </row>
    <row r="1393" spans="1:21" x14ac:dyDescent="0.35">
      <c r="A1393" s="32"/>
      <c r="B1393" s="283" t="s">
        <v>79</v>
      </c>
      <c r="C1393" s="280">
        <v>0</v>
      </c>
      <c r="D1393" s="280">
        <v>0</v>
      </c>
      <c r="E1393" s="280">
        <v>0</v>
      </c>
      <c r="F1393" s="278">
        <v>0</v>
      </c>
      <c r="G1393" s="280">
        <v>0</v>
      </c>
      <c r="H1393" s="280">
        <v>0</v>
      </c>
      <c r="I1393" s="280">
        <v>0</v>
      </c>
      <c r="J1393" s="280">
        <v>0</v>
      </c>
      <c r="K1393" s="280">
        <v>0</v>
      </c>
      <c r="L1393" s="278"/>
      <c r="M1393" s="278"/>
      <c r="N1393" s="278"/>
      <c r="O1393" s="278"/>
      <c r="P1393" s="278">
        <v>0</v>
      </c>
      <c r="Q1393" s="278"/>
      <c r="R1393" s="278"/>
      <c r="S1393" s="278">
        <f>R1393+O1393+N1393+M1393+L1393+K1393+J1393+I1393+H1393+G1393+F1393+E1393+D1393+C1393+P1393+T302</f>
        <v>0</v>
      </c>
      <c r="T1393" s="278"/>
    </row>
    <row r="1394" spans="1:21" x14ac:dyDescent="0.35">
      <c r="A1394" s="32"/>
      <c r="B1394" s="283" t="s">
        <v>76</v>
      </c>
      <c r="C1394" s="280">
        <v>0</v>
      </c>
      <c r="D1394" s="284"/>
      <c r="E1394" s="284"/>
      <c r="F1394" s="278">
        <f>C1394+D1394+E1394</f>
        <v>0</v>
      </c>
      <c r="G1394" s="280">
        <v>0</v>
      </c>
      <c r="H1394" s="280">
        <v>0</v>
      </c>
      <c r="I1394" s="280">
        <v>0</v>
      </c>
      <c r="J1394" s="280">
        <v>0</v>
      </c>
      <c r="K1394" s="278">
        <f>G1394+H1394+J1394</f>
        <v>0</v>
      </c>
      <c r="L1394" s="278"/>
      <c r="M1394" s="278"/>
      <c r="N1394" s="278"/>
      <c r="O1394" s="278"/>
      <c r="P1394" s="278"/>
      <c r="Q1394" s="278"/>
      <c r="R1394" s="278">
        <v>0</v>
      </c>
      <c r="S1394" s="278">
        <f>R1394+O1394+N1394+M1394+L1394+K1394+J1394+I1394+H1394+G1394+F1394+E1394+D1394+C1394+P1394</f>
        <v>0</v>
      </c>
      <c r="T1394" s="278"/>
    </row>
    <row r="1395" spans="1:21" x14ac:dyDescent="0.35">
      <c r="A1395" s="32"/>
      <c r="B1395" s="283" t="s">
        <v>77</v>
      </c>
      <c r="C1395" s="278" t="e">
        <v>#NAME?</v>
      </c>
      <c r="D1395" s="278">
        <f>D1394+D1393+D1392+D1391+D1390+D1389+D1388</f>
        <v>0</v>
      </c>
      <c r="E1395" s="278"/>
      <c r="F1395" s="278">
        <v>0</v>
      </c>
      <c r="G1395" s="278"/>
      <c r="H1395" s="280">
        <f>H1394+H1393+H1392+H1391+H1390+H1389+H1388</f>
        <v>0</v>
      </c>
      <c r="I1395" s="278">
        <f>I1394+I1393+I1392+I1391+I1390+I1389+I1388</f>
        <v>0</v>
      </c>
      <c r="J1395" s="280">
        <f>J1394+J1393+J1392+J1391+J1390+J1389+J1388</f>
        <v>24</v>
      </c>
      <c r="K1395" s="278"/>
      <c r="L1395" s="278"/>
      <c r="M1395" s="278"/>
      <c r="N1395" s="278"/>
      <c r="O1395" s="278"/>
      <c r="P1395" s="278">
        <f>SUM(P1388:P1394)</f>
        <v>0</v>
      </c>
      <c r="Q1395" s="278"/>
      <c r="R1395" s="278">
        <f>R1394+R1393+R1392+R1391+R1390+R1389+R1388</f>
        <v>0</v>
      </c>
      <c r="S1395" s="278">
        <f>SUM(S1388:S1394)</f>
        <v>72</v>
      </c>
      <c r="T1395" s="278"/>
    </row>
    <row r="1396" spans="1:21" x14ac:dyDescent="0.35">
      <c r="A1396" s="32"/>
      <c r="B1396" s="277" t="s">
        <v>78</v>
      </c>
      <c r="C1396" s="278" t="e">
        <f>((C1387*7)-C1395)*C1386</f>
        <v>#NAME?</v>
      </c>
      <c r="D1396" s="278">
        <f>((D1387*7)-D1395)*D1386</f>
        <v>1288</v>
      </c>
      <c r="E1396" s="278">
        <f>((E1387*7)-E1395)*E1386</f>
        <v>2194.5</v>
      </c>
      <c r="F1396" s="278" t="e">
        <f>C1396+D1396+E1396</f>
        <v>#NAME?</v>
      </c>
      <c r="G1396" s="278">
        <f>((G1387*7)-G1395)*G1386</f>
        <v>3990</v>
      </c>
      <c r="H1396" s="285">
        <f>((H1387*7)-H1395)*H1386</f>
        <v>2688</v>
      </c>
      <c r="I1396" s="285">
        <f>((I1387*7)-I1395)*I1386</f>
        <v>1155</v>
      </c>
      <c r="J1396" s="278">
        <f>((J1387*7)-J1395)*J1386</f>
        <v>13080</v>
      </c>
      <c r="K1396" s="285">
        <f>SUM(G1396:J1396)</f>
        <v>20913</v>
      </c>
      <c r="L1396" s="285">
        <v>37</v>
      </c>
      <c r="M1396" s="285"/>
      <c r="N1396" s="285">
        <v>30</v>
      </c>
      <c r="O1396" s="285">
        <v>39</v>
      </c>
      <c r="P1396" s="285">
        <v>0</v>
      </c>
      <c r="Q1396" s="285">
        <v>0</v>
      </c>
      <c r="R1396" s="285">
        <v>2897</v>
      </c>
      <c r="S1396" s="286" t="e">
        <f>F1396+K1396+L1396+M1396+N1396+O1396+P1396</f>
        <v>#NAME?</v>
      </c>
      <c r="T1396" s="286"/>
    </row>
    <row r="1398" spans="1:21" x14ac:dyDescent="0.35">
      <c r="A1398" s="32" t="s">
        <v>231</v>
      </c>
      <c r="B1398" s="32"/>
      <c r="C1398" s="32"/>
      <c r="D1398" s="32"/>
      <c r="F1398" s="32"/>
      <c r="G1398" s="32"/>
      <c r="H1398" s="32"/>
      <c r="J1398" s="32"/>
      <c r="K1398" s="32"/>
      <c r="L1398" s="32"/>
      <c r="M1398" s="32"/>
      <c r="N1398" s="32"/>
      <c r="O1398" s="32"/>
      <c r="P1398" s="32"/>
      <c r="Q1398" s="32"/>
      <c r="R1398" s="32"/>
      <c r="S1398" s="32"/>
      <c r="T1398" s="21"/>
      <c r="U1398" s="21"/>
    </row>
    <row r="1399" spans="1:21" x14ac:dyDescent="0.35">
      <c r="A1399" s="32"/>
      <c r="B1399" s="266" t="s">
        <v>68</v>
      </c>
      <c r="C1399" s="267">
        <f>C1401*C1402*7</f>
        <v>17248</v>
      </c>
      <c r="D1399" s="268">
        <f>D1401*D1402*7</f>
        <v>1288</v>
      </c>
      <c r="E1399" s="268">
        <f>E1401*E1402*7</f>
        <v>2194.5</v>
      </c>
      <c r="F1399" s="268">
        <f>C1399+D1399</f>
        <v>18536</v>
      </c>
      <c r="G1399" s="269">
        <f>G1401*G1402*7</f>
        <v>3990</v>
      </c>
      <c r="H1399" s="270">
        <f>H1401*H1402*7</f>
        <v>2688</v>
      </c>
      <c r="I1399" s="270">
        <f>I1401*I1402*7</f>
        <v>1155</v>
      </c>
      <c r="J1399" s="270">
        <f>J1401*J1402*7</f>
        <v>15960</v>
      </c>
      <c r="K1399" s="270">
        <f>G1399+H1399+J1399</f>
        <v>22638</v>
      </c>
      <c r="L1399" s="270"/>
      <c r="M1399" s="270"/>
      <c r="N1399" s="270"/>
      <c r="O1399" s="270"/>
      <c r="P1399" s="270"/>
      <c r="Q1399" s="270"/>
      <c r="R1399" s="270"/>
      <c r="S1399" s="270">
        <f>K1399+F1399</f>
        <v>41174</v>
      </c>
      <c r="T1399" s="270"/>
    </row>
    <row r="1400" spans="1:21" x14ac:dyDescent="0.35">
      <c r="A1400" s="32"/>
      <c r="B1400" s="271" t="s">
        <v>69</v>
      </c>
      <c r="C1400" s="272" t="s">
        <v>14</v>
      </c>
      <c r="D1400" s="272" t="s">
        <v>6</v>
      </c>
      <c r="E1400" s="272" t="s">
        <v>110</v>
      </c>
      <c r="F1400" s="273" t="s">
        <v>8</v>
      </c>
      <c r="G1400" s="274" t="s">
        <v>3</v>
      </c>
      <c r="H1400" s="274" t="s">
        <v>2</v>
      </c>
      <c r="I1400" s="274" t="s">
        <v>100</v>
      </c>
      <c r="J1400" s="274" t="s">
        <v>4</v>
      </c>
      <c r="K1400" s="275" t="s">
        <v>5</v>
      </c>
      <c r="L1400" s="276" t="s">
        <v>115</v>
      </c>
      <c r="M1400" s="276" t="s">
        <v>113</v>
      </c>
      <c r="N1400" s="276" t="s">
        <v>116</v>
      </c>
      <c r="O1400" s="276" t="s">
        <v>124</v>
      </c>
      <c r="P1400" s="276" t="s">
        <v>2193</v>
      </c>
      <c r="Q1400" s="276" t="s">
        <v>2194</v>
      </c>
      <c r="R1400" s="276" t="s">
        <v>125</v>
      </c>
      <c r="S1400" s="273"/>
      <c r="T1400" s="273"/>
    </row>
    <row r="1401" spans="1:21" ht="15.5" x14ac:dyDescent="0.35">
      <c r="A1401" s="32"/>
      <c r="B1401" s="277" t="s">
        <v>111</v>
      </c>
      <c r="C1401" s="278">
        <f>60+36+16</f>
        <v>112</v>
      </c>
      <c r="D1401" s="279">
        <v>46</v>
      </c>
      <c r="E1401" s="279">
        <v>33</v>
      </c>
      <c r="F1401" s="278">
        <f>C1401+D1401+E1401</f>
        <v>191</v>
      </c>
      <c r="G1401" s="280">
        <v>30</v>
      </c>
      <c r="H1401" s="280">
        <v>48</v>
      </c>
      <c r="I1401" s="280">
        <v>15</v>
      </c>
      <c r="J1401" s="280">
        <v>120</v>
      </c>
      <c r="K1401" s="278">
        <f>G1401+H1401+J1401</f>
        <v>198</v>
      </c>
      <c r="L1401" s="278"/>
      <c r="M1401" s="278"/>
      <c r="N1401" s="278"/>
      <c r="O1401" s="278"/>
      <c r="P1401" s="278"/>
      <c r="Q1401" s="278"/>
      <c r="R1401" s="278"/>
      <c r="S1401" s="280"/>
      <c r="T1401" s="280"/>
    </row>
    <row r="1402" spans="1:21" ht="15.5" x14ac:dyDescent="0.35">
      <c r="A1402" s="32"/>
      <c r="B1402" s="277" t="s">
        <v>70</v>
      </c>
      <c r="C1402" s="278">
        <v>22</v>
      </c>
      <c r="D1402" s="279">
        <v>4</v>
      </c>
      <c r="E1402" s="279">
        <v>9.5</v>
      </c>
      <c r="F1402" s="278">
        <f>C1402+D1402+E1402</f>
        <v>35.5</v>
      </c>
      <c r="G1402" s="280">
        <v>19</v>
      </c>
      <c r="H1402" s="280">
        <v>8</v>
      </c>
      <c r="I1402" s="280">
        <v>11</v>
      </c>
      <c r="J1402" s="280">
        <v>19</v>
      </c>
      <c r="K1402" s="278">
        <f>G1402+H1402+J1402</f>
        <v>46</v>
      </c>
      <c r="L1402" s="278"/>
      <c r="M1402" s="278"/>
      <c r="N1402" s="278"/>
      <c r="O1402" s="278"/>
      <c r="P1402" s="278"/>
      <c r="Q1402" s="278"/>
      <c r="R1402" s="278"/>
      <c r="S1402" s="278">
        <f>K1402+F1402</f>
        <v>81.5</v>
      </c>
      <c r="T1402" s="278"/>
    </row>
    <row r="1403" spans="1:21" ht="15.5" x14ac:dyDescent="0.35">
      <c r="A1403" s="32"/>
      <c r="B1403" s="281" t="s">
        <v>71</v>
      </c>
      <c r="C1403" s="282">
        <v>0</v>
      </c>
      <c r="D1403" s="280">
        <v>0</v>
      </c>
      <c r="E1403" s="280">
        <v>0</v>
      </c>
      <c r="F1403" s="278">
        <v>0</v>
      </c>
      <c r="G1403" s="280">
        <v>0</v>
      </c>
      <c r="H1403" s="280">
        <v>0</v>
      </c>
      <c r="I1403" s="280">
        <v>0</v>
      </c>
      <c r="J1403" s="280">
        <v>0</v>
      </c>
      <c r="K1403" s="278">
        <v>0</v>
      </c>
      <c r="L1403" s="278"/>
      <c r="M1403" s="278"/>
      <c r="N1403" s="278"/>
      <c r="O1403" s="278"/>
      <c r="P1403" s="278"/>
      <c r="Q1403" s="278"/>
      <c r="R1403" s="278">
        <v>0</v>
      </c>
      <c r="S1403" s="278">
        <f>R1403+++N1403+M1403+L1403+K1403+J1403+I1403+H1403+G1403+F1403+E1403+D1403+C1403</f>
        <v>0</v>
      </c>
      <c r="T1403" s="278"/>
    </row>
    <row r="1404" spans="1:21" ht="15.5" x14ac:dyDescent="0.35">
      <c r="A1404" s="32"/>
      <c r="B1404" s="281" t="s">
        <v>72</v>
      </c>
      <c r="C1404" s="282">
        <v>0</v>
      </c>
      <c r="D1404" s="280">
        <v>0</v>
      </c>
      <c r="E1404" s="280">
        <v>0</v>
      </c>
      <c r="F1404" s="278">
        <v>0</v>
      </c>
      <c r="G1404" s="280">
        <v>0</v>
      </c>
      <c r="H1404" s="280">
        <v>0</v>
      </c>
      <c r="I1404" s="280">
        <v>0</v>
      </c>
      <c r="J1404" s="280">
        <v>0</v>
      </c>
      <c r="K1404" s="278">
        <v>0</v>
      </c>
      <c r="L1404" s="278"/>
      <c r="M1404" s="278"/>
      <c r="N1404" s="278"/>
      <c r="O1404" s="278"/>
      <c r="P1404" s="278"/>
      <c r="Q1404" s="278"/>
      <c r="R1404" s="278">
        <v>0</v>
      </c>
      <c r="S1404" s="278">
        <f>R1404+O1404+N1404+M1404+L1404+K1404+J1404+I1404+H1404+G1404+F1404+E1404+D1404+C1404</f>
        <v>0</v>
      </c>
      <c r="T1404" s="278"/>
    </row>
    <row r="1405" spans="1:21" x14ac:dyDescent="0.35">
      <c r="A1405" s="32"/>
      <c r="B1405" s="283" t="s">
        <v>73</v>
      </c>
      <c r="C1405" s="280">
        <v>0</v>
      </c>
      <c r="D1405" s="280">
        <v>0</v>
      </c>
      <c r="E1405" s="280"/>
      <c r="F1405" s="278">
        <v>0</v>
      </c>
      <c r="G1405" s="280">
        <v>0</v>
      </c>
      <c r="H1405" s="280">
        <v>0</v>
      </c>
      <c r="I1405" s="280">
        <v>0</v>
      </c>
      <c r="J1405" s="280">
        <v>0</v>
      </c>
      <c r="K1405" s="278">
        <v>0</v>
      </c>
      <c r="L1405" s="278"/>
      <c r="M1405" s="278"/>
      <c r="N1405" s="278"/>
      <c r="O1405" s="278"/>
      <c r="P1405" s="278"/>
      <c r="Q1405" s="278"/>
      <c r="R1405" s="278">
        <v>0</v>
      </c>
      <c r="S1405" s="278">
        <f>R1405+O1405+N1405+M1405+L1405+K1405+J1405+I1405+H1405+G1405+F1405+E1405+D1405+C1405</f>
        <v>0</v>
      </c>
      <c r="T1405" s="278"/>
    </row>
    <row r="1406" spans="1:21" x14ac:dyDescent="0.35">
      <c r="A1406" s="32"/>
      <c r="B1406" s="283" t="s">
        <v>74</v>
      </c>
      <c r="C1406" s="280">
        <v>0</v>
      </c>
      <c r="D1406" s="280">
        <v>0</v>
      </c>
      <c r="E1406" s="280">
        <v>0</v>
      </c>
      <c r="F1406" s="280">
        <v>0</v>
      </c>
      <c r="G1406" s="280">
        <v>0</v>
      </c>
      <c r="H1406" s="280">
        <v>0</v>
      </c>
      <c r="I1406" s="280">
        <v>0</v>
      </c>
      <c r="J1406" s="280">
        <v>0</v>
      </c>
      <c r="K1406" s="278">
        <v>0</v>
      </c>
      <c r="L1406" s="278"/>
      <c r="M1406" s="278"/>
      <c r="N1406" s="278"/>
      <c r="O1406" s="278"/>
      <c r="P1406" s="278"/>
      <c r="Q1406" s="278"/>
      <c r="R1406" s="278"/>
      <c r="S1406" s="278">
        <f>R1406+O1406+N1406+M1406+L1406+K1406+J1406+I1406+H1406+G1406+F1406+E1406+D1406+C1406</f>
        <v>0</v>
      </c>
      <c r="T1406" s="278"/>
    </row>
    <row r="1407" spans="1:21" x14ac:dyDescent="0.35">
      <c r="A1407" s="32"/>
      <c r="B1407" s="283" t="s">
        <v>75</v>
      </c>
      <c r="C1407" s="280">
        <v>0</v>
      </c>
      <c r="D1407" s="280">
        <v>0</v>
      </c>
      <c r="E1407" s="280">
        <v>0</v>
      </c>
      <c r="F1407" s="278">
        <v>0</v>
      </c>
      <c r="G1407" s="280">
        <v>0</v>
      </c>
      <c r="H1407" s="280">
        <v>0</v>
      </c>
      <c r="I1407" s="280">
        <v>48</v>
      </c>
      <c r="J1407" s="280">
        <v>9</v>
      </c>
      <c r="K1407" s="278">
        <v>0</v>
      </c>
      <c r="L1407" s="278"/>
      <c r="M1407" s="278"/>
      <c r="N1407" s="278"/>
      <c r="O1407" s="278"/>
      <c r="P1407" s="278"/>
      <c r="Q1407" s="278"/>
      <c r="R1407" s="278">
        <v>0</v>
      </c>
      <c r="S1407" s="278">
        <f>R1407+O1407+N1407+M1407+L1407+K1407+J1407+I1407+H1407+G1407+F1407+E1407+D1407+C1407</f>
        <v>57</v>
      </c>
      <c r="T1407" s="278"/>
    </row>
    <row r="1408" spans="1:21" x14ac:dyDescent="0.35">
      <c r="A1408" s="32"/>
      <c r="B1408" s="283" t="s">
        <v>79</v>
      </c>
      <c r="C1408" s="280">
        <v>0</v>
      </c>
      <c r="D1408" s="280">
        <v>0</v>
      </c>
      <c r="E1408" s="280">
        <v>0</v>
      </c>
      <c r="F1408" s="278">
        <v>0</v>
      </c>
      <c r="G1408" s="280">
        <v>0</v>
      </c>
      <c r="H1408" s="280">
        <v>0</v>
      </c>
      <c r="I1408" s="280">
        <v>0</v>
      </c>
      <c r="J1408" s="280">
        <v>0</v>
      </c>
      <c r="K1408" s="280">
        <v>0</v>
      </c>
      <c r="L1408" s="278"/>
      <c r="M1408" s="278"/>
      <c r="N1408" s="278"/>
      <c r="O1408" s="278"/>
      <c r="P1408" s="278">
        <v>0</v>
      </c>
      <c r="Q1408" s="278"/>
      <c r="R1408" s="278"/>
      <c r="S1408" s="278">
        <f>R1408+O1408+N1408+M1408+L1408+K1408+J1408+I1408+H1408+G1408+F1408+E1408+D1408+C1408+P1408+T317</f>
        <v>0</v>
      </c>
      <c r="T1408" s="278"/>
    </row>
    <row r="1409" spans="1:20" x14ac:dyDescent="0.35">
      <c r="A1409" s="32"/>
      <c r="B1409" s="283" t="s">
        <v>76</v>
      </c>
      <c r="C1409" s="280">
        <v>0</v>
      </c>
      <c r="D1409" s="284"/>
      <c r="E1409" s="284"/>
      <c r="F1409" s="278">
        <f>C1409+D1409+E1409</f>
        <v>0</v>
      </c>
      <c r="G1409" s="280">
        <v>0</v>
      </c>
      <c r="H1409" s="280">
        <v>0</v>
      </c>
      <c r="I1409" s="280">
        <v>0</v>
      </c>
      <c r="J1409" s="280">
        <v>0</v>
      </c>
      <c r="K1409" s="278">
        <f>G1409+H1409+J1409</f>
        <v>0</v>
      </c>
      <c r="L1409" s="278"/>
      <c r="M1409" s="278"/>
      <c r="N1409" s="278"/>
      <c r="O1409" s="278"/>
      <c r="P1409" s="278"/>
      <c r="Q1409" s="278"/>
      <c r="R1409" s="278">
        <v>0</v>
      </c>
      <c r="S1409" s="278">
        <f>R1409+O1409+N1409+M1409+L1409+K1409+J1409+I1409+H1409+G1409+F1409+E1409+D1409+C1409+P1409</f>
        <v>0</v>
      </c>
      <c r="T1409" s="278"/>
    </row>
    <row r="1410" spans="1:20" x14ac:dyDescent="0.35">
      <c r="A1410" s="32"/>
      <c r="B1410" s="283" t="s">
        <v>77</v>
      </c>
      <c r="C1410" s="278">
        <f>SUM(C1403:C1409)</f>
        <v>0</v>
      </c>
      <c r="D1410" s="278">
        <f>D1409+D1408+D1407+D1406+D1405+D1404+D1403</f>
        <v>0</v>
      </c>
      <c r="E1410" s="278">
        <f>E1409+E1408+E1407+E1406+E1405+E1404+E1403</f>
        <v>0</v>
      </c>
      <c r="F1410" s="278">
        <v>0</v>
      </c>
      <c r="G1410" s="278">
        <f>G1409+G1408+G1407+G1406+G1405+G1404+G1403</f>
        <v>0</v>
      </c>
      <c r="H1410" s="280">
        <f>H1409+H1408+H1407+H1406+H1405+H1404+H1403</f>
        <v>0</v>
      </c>
      <c r="I1410" s="278">
        <f>I1409+I1408+I1407+I1406+I1405+I1404+I1403</f>
        <v>48</v>
      </c>
      <c r="J1410" s="280">
        <f>J1409+J1408+J1407+J1406+J1405+J1404+J1403</f>
        <v>9</v>
      </c>
      <c r="K1410" s="278">
        <f>K1409+K1408+K1407+K1406+K1405+K1404+K1403</f>
        <v>0</v>
      </c>
      <c r="L1410" s="278"/>
      <c r="M1410" s="278"/>
      <c r="N1410" s="278"/>
      <c r="O1410" s="278"/>
      <c r="P1410" s="278">
        <f>SUM(P1403:P1409)</f>
        <v>0</v>
      </c>
      <c r="Q1410" s="278"/>
      <c r="R1410" s="278">
        <f>R1409+R1408+R1407+R1406+R1405+R1404+R1403</f>
        <v>0</v>
      </c>
      <c r="S1410" s="278">
        <f>SUM(S1403:S1409)</f>
        <v>57</v>
      </c>
      <c r="T1410" s="278"/>
    </row>
    <row r="1411" spans="1:20" x14ac:dyDescent="0.35">
      <c r="A1411" s="32"/>
      <c r="B1411" s="277" t="s">
        <v>78</v>
      </c>
      <c r="C1411" s="278">
        <f>((C1402*7)-C1410)*C1401</f>
        <v>17248</v>
      </c>
      <c r="D1411" s="278">
        <f>((D1402*7)-D1410)*D1401</f>
        <v>1288</v>
      </c>
      <c r="E1411" s="278">
        <f>((E1402*7)-E1410)*E1401</f>
        <v>2194.5</v>
      </c>
      <c r="F1411" s="278">
        <f>C1411+D1411+E1411</f>
        <v>20730.5</v>
      </c>
      <c r="G1411" s="278">
        <f>((G1402*7)-G1410)*G1401</f>
        <v>3990</v>
      </c>
      <c r="H1411" s="285">
        <f>((H1402*7)-H1410)*H1401</f>
        <v>2688</v>
      </c>
      <c r="I1411" s="285">
        <f>((I1402*7)-I1410)*I1401</f>
        <v>435</v>
      </c>
      <c r="J1411" s="278">
        <f>((J1402*7)-J1410)*J1401</f>
        <v>14880</v>
      </c>
      <c r="K1411" s="285">
        <f>SUM(G1411:J1411)</f>
        <v>21993</v>
      </c>
      <c r="L1411" s="285">
        <v>37</v>
      </c>
      <c r="M1411" s="285"/>
      <c r="N1411" s="285">
        <v>30</v>
      </c>
      <c r="O1411" s="285">
        <v>39</v>
      </c>
      <c r="P1411" s="285">
        <v>0</v>
      </c>
      <c r="Q1411" s="285">
        <v>0</v>
      </c>
      <c r="R1411" s="285">
        <v>2897</v>
      </c>
      <c r="S1411" s="286">
        <f>F1411+K1411+L1411+M1411+N1411+O1411+P1411</f>
        <v>42829.5</v>
      </c>
      <c r="T1411" s="286"/>
    </row>
    <row r="1412" spans="1:20" x14ac:dyDescent="0.35">
      <c r="E1412"/>
      <c r="I1412"/>
      <c r="P1412"/>
      <c r="Q1412"/>
    </row>
    <row r="1413" spans="1:20" x14ac:dyDescent="0.35">
      <c r="A1413" s="32" t="s">
        <v>234</v>
      </c>
      <c r="B1413" s="32"/>
      <c r="C1413" s="32"/>
      <c r="D1413" s="32"/>
      <c r="F1413" s="32"/>
      <c r="G1413" s="32"/>
      <c r="H1413" s="32"/>
      <c r="J1413" s="32"/>
      <c r="K1413" s="32"/>
      <c r="L1413" s="32"/>
      <c r="M1413" s="32"/>
      <c r="N1413" s="32"/>
      <c r="O1413" s="32"/>
      <c r="P1413" s="32"/>
      <c r="Q1413" s="32"/>
      <c r="R1413" s="32"/>
      <c r="S1413" s="32"/>
      <c r="T1413" s="21"/>
    </row>
    <row r="1414" spans="1:20" x14ac:dyDescent="0.35">
      <c r="A1414" s="32"/>
      <c r="B1414" s="266" t="s">
        <v>68</v>
      </c>
      <c r="C1414" s="267">
        <f>C1416*C1417*7</f>
        <v>17248</v>
      </c>
      <c r="D1414" s="268">
        <f>D1416*D1417*7</f>
        <v>1288</v>
      </c>
      <c r="E1414" s="268">
        <f>E1416*E1417*7</f>
        <v>2194.5</v>
      </c>
      <c r="F1414" s="268">
        <f>C1414+D1414</f>
        <v>18536</v>
      </c>
      <c r="G1414" s="269">
        <f>G1416*G1417*7</f>
        <v>3990</v>
      </c>
      <c r="H1414" s="270">
        <f>H1416*H1417*7</f>
        <v>2688</v>
      </c>
      <c r="I1414" s="270">
        <f>I1416*I1417*7</f>
        <v>1155</v>
      </c>
      <c r="J1414" s="270">
        <f>J1416*J1417*7</f>
        <v>15960</v>
      </c>
      <c r="K1414" s="270">
        <f>G1414+H1414+J1414</f>
        <v>22638</v>
      </c>
      <c r="L1414" s="270"/>
      <c r="M1414" s="270"/>
      <c r="N1414" s="270"/>
      <c r="O1414" s="270"/>
      <c r="P1414" s="270"/>
      <c r="Q1414" s="270"/>
      <c r="R1414" s="270"/>
      <c r="S1414" s="270">
        <f>K1414+F1414</f>
        <v>41174</v>
      </c>
      <c r="T1414" s="270"/>
    </row>
    <row r="1415" spans="1:20" x14ac:dyDescent="0.35">
      <c r="A1415" s="32"/>
      <c r="B1415" s="271" t="s">
        <v>69</v>
      </c>
      <c r="C1415" s="272" t="s">
        <v>14</v>
      </c>
      <c r="D1415" s="272" t="s">
        <v>6</v>
      </c>
      <c r="E1415" s="272" t="s">
        <v>110</v>
      </c>
      <c r="F1415" s="273" t="s">
        <v>8</v>
      </c>
      <c r="G1415" s="274" t="s">
        <v>3</v>
      </c>
      <c r="H1415" s="274" t="s">
        <v>2</v>
      </c>
      <c r="I1415" s="274" t="s">
        <v>100</v>
      </c>
      <c r="J1415" s="274" t="s">
        <v>4</v>
      </c>
      <c r="K1415" s="275" t="s">
        <v>5</v>
      </c>
      <c r="L1415" s="276" t="s">
        <v>115</v>
      </c>
      <c r="M1415" s="276" t="s">
        <v>113</v>
      </c>
      <c r="N1415" s="276" t="s">
        <v>116</v>
      </c>
      <c r="O1415" s="276" t="s">
        <v>124</v>
      </c>
      <c r="P1415" s="276" t="s">
        <v>2193</v>
      </c>
      <c r="Q1415" s="276" t="s">
        <v>2194</v>
      </c>
      <c r="R1415" s="276" t="s">
        <v>125</v>
      </c>
      <c r="S1415" s="273"/>
      <c r="T1415" s="273"/>
    </row>
    <row r="1416" spans="1:20" ht="15.5" x14ac:dyDescent="0.35">
      <c r="A1416" s="32"/>
      <c r="B1416" s="277" t="s">
        <v>111</v>
      </c>
      <c r="C1416" s="278">
        <f>60+36+16</f>
        <v>112</v>
      </c>
      <c r="D1416" s="279">
        <v>46</v>
      </c>
      <c r="E1416" s="279">
        <v>33</v>
      </c>
      <c r="F1416" s="278">
        <f>C1416+D1416+E1416</f>
        <v>191</v>
      </c>
      <c r="G1416" s="280">
        <v>30</v>
      </c>
      <c r="H1416" s="280">
        <v>48</v>
      </c>
      <c r="I1416" s="280">
        <v>15</v>
      </c>
      <c r="J1416" s="280">
        <v>120</v>
      </c>
      <c r="K1416" s="278">
        <f>G1416+H1416+J1416</f>
        <v>198</v>
      </c>
      <c r="L1416" s="278"/>
      <c r="M1416" s="278"/>
      <c r="N1416" s="278"/>
      <c r="O1416" s="278"/>
      <c r="P1416" s="278"/>
      <c r="Q1416" s="278"/>
      <c r="R1416" s="278"/>
      <c r="S1416" s="280"/>
      <c r="T1416" s="280"/>
    </row>
    <row r="1417" spans="1:20" ht="15.5" x14ac:dyDescent="0.35">
      <c r="A1417" s="32"/>
      <c r="B1417" s="277" t="s">
        <v>70</v>
      </c>
      <c r="C1417" s="278">
        <v>22</v>
      </c>
      <c r="D1417" s="279">
        <v>4</v>
      </c>
      <c r="E1417" s="279">
        <v>9.5</v>
      </c>
      <c r="F1417" s="278">
        <f>C1417+D1417+E1417</f>
        <v>35.5</v>
      </c>
      <c r="G1417" s="280">
        <v>19</v>
      </c>
      <c r="H1417" s="280">
        <v>8</v>
      </c>
      <c r="I1417" s="280">
        <v>11</v>
      </c>
      <c r="J1417" s="280">
        <v>19</v>
      </c>
      <c r="K1417" s="278">
        <f>G1417+H1417+J1417</f>
        <v>46</v>
      </c>
      <c r="L1417" s="278"/>
      <c r="M1417" s="278"/>
      <c r="N1417" s="278"/>
      <c r="O1417" s="278"/>
      <c r="P1417" s="278"/>
      <c r="Q1417" s="278"/>
      <c r="R1417" s="278"/>
      <c r="S1417" s="278">
        <f>K1417+F1417</f>
        <v>81.5</v>
      </c>
      <c r="T1417" s="278"/>
    </row>
    <row r="1418" spans="1:20" ht="15.5" x14ac:dyDescent="0.35">
      <c r="A1418" s="32"/>
      <c r="B1418" s="281" t="s">
        <v>71</v>
      </c>
      <c r="C1418" s="282">
        <v>0</v>
      </c>
      <c r="D1418" s="280">
        <v>0</v>
      </c>
      <c r="E1418" s="280">
        <v>0</v>
      </c>
      <c r="F1418" s="278">
        <v>0</v>
      </c>
      <c r="G1418" s="280">
        <v>0</v>
      </c>
      <c r="H1418" s="280">
        <v>0</v>
      </c>
      <c r="I1418" s="280">
        <v>0</v>
      </c>
      <c r="J1418" s="280">
        <v>0</v>
      </c>
      <c r="K1418" s="278">
        <v>0</v>
      </c>
      <c r="L1418" s="278"/>
      <c r="M1418" s="278"/>
      <c r="N1418" s="278"/>
      <c r="O1418" s="278"/>
      <c r="P1418" s="278"/>
      <c r="Q1418" s="278"/>
      <c r="R1418" s="278">
        <v>0</v>
      </c>
      <c r="S1418" s="278">
        <f>R1418+++N1418+M1418+L1418+K1418+J1418+I1418+H1418+G1418+F1418+E1418+D1418+C1418</f>
        <v>0</v>
      </c>
      <c r="T1418" s="278"/>
    </row>
    <row r="1419" spans="1:20" ht="15.5" x14ac:dyDescent="0.35">
      <c r="A1419" s="32"/>
      <c r="B1419" s="281" t="s">
        <v>72</v>
      </c>
      <c r="C1419" s="282">
        <v>0</v>
      </c>
      <c r="D1419" s="280">
        <v>0</v>
      </c>
      <c r="E1419" s="280">
        <v>0</v>
      </c>
      <c r="F1419" s="278">
        <v>0</v>
      </c>
      <c r="G1419" s="280">
        <v>0</v>
      </c>
      <c r="H1419" s="280">
        <v>0</v>
      </c>
      <c r="I1419" s="280">
        <v>0</v>
      </c>
      <c r="J1419" s="280">
        <v>0</v>
      </c>
      <c r="K1419" s="278">
        <v>0</v>
      </c>
      <c r="L1419" s="278"/>
      <c r="M1419" s="278"/>
      <c r="N1419" s="278"/>
      <c r="O1419" s="278"/>
      <c r="P1419" s="278"/>
      <c r="Q1419" s="278"/>
      <c r="R1419" s="278">
        <v>0</v>
      </c>
      <c r="S1419" s="278">
        <f>R1419+O1419+N1419+M1419+L1419+K1419+J1419+I1419+H1419+G1419+F1419+E1419+D1419+C1419</f>
        <v>0</v>
      </c>
      <c r="T1419" s="278"/>
    </row>
    <row r="1420" spans="1:20" x14ac:dyDescent="0.35">
      <c r="A1420" s="32"/>
      <c r="B1420" s="283" t="s">
        <v>73</v>
      </c>
      <c r="C1420" s="280">
        <v>0</v>
      </c>
      <c r="D1420" s="280">
        <v>0</v>
      </c>
      <c r="E1420" s="280"/>
      <c r="F1420" s="278">
        <v>0</v>
      </c>
      <c r="G1420" s="280">
        <v>0</v>
      </c>
      <c r="H1420" s="280">
        <v>0</v>
      </c>
      <c r="I1420" s="280">
        <v>0</v>
      </c>
      <c r="J1420" s="280">
        <v>0</v>
      </c>
      <c r="K1420" s="278">
        <v>0</v>
      </c>
      <c r="L1420" s="278"/>
      <c r="M1420" s="278"/>
      <c r="N1420" s="278"/>
      <c r="O1420" s="278"/>
      <c r="P1420" s="278"/>
      <c r="Q1420" s="278"/>
      <c r="R1420" s="278">
        <v>0</v>
      </c>
      <c r="S1420" s="278">
        <f>R1420+O1420+N1420+M1420+L1420+K1420+J1420+I1420+H1420+G1420+F1420+E1420+D1420+C1420</f>
        <v>0</v>
      </c>
      <c r="T1420" s="278"/>
    </row>
    <row r="1421" spans="1:20" x14ac:dyDescent="0.35">
      <c r="A1421" s="32"/>
      <c r="B1421" s="283" t="s">
        <v>74</v>
      </c>
      <c r="C1421" s="280">
        <v>0</v>
      </c>
      <c r="D1421" s="280">
        <v>0</v>
      </c>
      <c r="E1421" s="280">
        <v>0</v>
      </c>
      <c r="F1421" s="280">
        <v>0</v>
      </c>
      <c r="G1421" s="280">
        <v>0</v>
      </c>
      <c r="H1421" s="280">
        <v>0</v>
      </c>
      <c r="I1421" s="280">
        <v>0</v>
      </c>
      <c r="J1421" s="280">
        <v>0</v>
      </c>
      <c r="K1421" s="278">
        <v>0</v>
      </c>
      <c r="L1421" s="278"/>
      <c r="M1421" s="278"/>
      <c r="N1421" s="278"/>
      <c r="O1421" s="278"/>
      <c r="P1421" s="278"/>
      <c r="Q1421" s="278"/>
      <c r="R1421" s="278"/>
      <c r="S1421" s="278">
        <f>R1421+O1421+N1421+M1421+L1421+K1421+J1421+I1421+H1421+G1421+F1421+E1421+D1421+C1421</f>
        <v>0</v>
      </c>
      <c r="T1421" s="278"/>
    </row>
    <row r="1422" spans="1:20" x14ac:dyDescent="0.35">
      <c r="A1422" s="32"/>
      <c r="B1422" s="283" t="s">
        <v>75</v>
      </c>
      <c r="C1422" s="280">
        <v>0</v>
      </c>
      <c r="D1422" s="280">
        <v>0</v>
      </c>
      <c r="E1422" s="280">
        <v>0</v>
      </c>
      <c r="F1422" s="278">
        <v>0</v>
      </c>
      <c r="G1422" s="280">
        <v>0</v>
      </c>
      <c r="H1422" s="280">
        <v>0</v>
      </c>
      <c r="I1422" s="280">
        <v>48</v>
      </c>
      <c r="J1422" s="280">
        <v>8</v>
      </c>
      <c r="K1422" s="278">
        <v>0</v>
      </c>
      <c r="L1422" s="278"/>
      <c r="M1422" s="278"/>
      <c r="N1422" s="278"/>
      <c r="O1422" s="278"/>
      <c r="P1422" s="278"/>
      <c r="Q1422" s="278"/>
      <c r="R1422" s="278">
        <v>0</v>
      </c>
      <c r="S1422" s="278">
        <f>R1422+O1422+N1422+M1422+L1422+K1422+J1422+I1422+H1422+G1422+F1422+E1422+D1422+C1422</f>
        <v>56</v>
      </c>
      <c r="T1422" s="278"/>
    </row>
    <row r="1423" spans="1:20" x14ac:dyDescent="0.35">
      <c r="A1423" s="32"/>
      <c r="B1423" s="283" t="s">
        <v>79</v>
      </c>
      <c r="C1423" s="280">
        <v>0</v>
      </c>
      <c r="D1423" s="280">
        <v>0</v>
      </c>
      <c r="E1423" s="280">
        <v>0</v>
      </c>
      <c r="F1423" s="278">
        <v>0</v>
      </c>
      <c r="G1423" s="280">
        <v>0</v>
      </c>
      <c r="H1423" s="280">
        <v>0</v>
      </c>
      <c r="I1423" s="280">
        <v>0</v>
      </c>
      <c r="J1423" s="280">
        <v>0</v>
      </c>
      <c r="K1423" s="280">
        <v>0</v>
      </c>
      <c r="L1423" s="278"/>
      <c r="M1423" s="278"/>
      <c r="N1423" s="278"/>
      <c r="O1423" s="278"/>
      <c r="P1423" s="278">
        <v>0</v>
      </c>
      <c r="Q1423" s="278"/>
      <c r="R1423" s="278"/>
      <c r="S1423" s="278">
        <f>R1423+O1423+N1423+M1423+L1423+K1423+J1423+I1423+H1423+G1423+F1423+E1423+D1423+C1423+P1423+T332</f>
        <v>0</v>
      </c>
      <c r="T1423" s="278"/>
    </row>
    <row r="1424" spans="1:20" x14ac:dyDescent="0.35">
      <c r="A1424" s="32"/>
      <c r="B1424" s="283" t="s">
        <v>76</v>
      </c>
      <c r="C1424" s="280">
        <v>0</v>
      </c>
      <c r="D1424" s="284"/>
      <c r="E1424" s="284"/>
      <c r="F1424" s="278">
        <f>C1424+D1424+E1424</f>
        <v>0</v>
      </c>
      <c r="G1424" s="280">
        <v>0</v>
      </c>
      <c r="H1424" s="280">
        <v>0</v>
      </c>
      <c r="I1424" s="280">
        <v>0</v>
      </c>
      <c r="J1424" s="280">
        <v>0</v>
      </c>
      <c r="K1424" s="278">
        <f>G1424+H1424+J1424</f>
        <v>0</v>
      </c>
      <c r="L1424" s="278"/>
      <c r="M1424" s="278"/>
      <c r="N1424" s="278"/>
      <c r="O1424" s="278"/>
      <c r="P1424" s="278"/>
      <c r="Q1424" s="278"/>
      <c r="R1424" s="278">
        <v>0</v>
      </c>
      <c r="S1424" s="278">
        <f>R1424+O1424+N1424+M1424+L1424+K1424+J1424+I1424+H1424+G1424+F1424+E1424+D1424+C1424+P1424</f>
        <v>0</v>
      </c>
      <c r="T1424" s="278"/>
    </row>
    <row r="1425" spans="1:20" x14ac:dyDescent="0.35">
      <c r="A1425" s="32"/>
      <c r="B1425" s="283" t="s">
        <v>77</v>
      </c>
      <c r="C1425" s="278">
        <f>SUM(C1418:C1424)</f>
        <v>0</v>
      </c>
      <c r="D1425" s="278">
        <f>D1424+D1423+D1422+D1421+D1420+D1419+D1418</f>
        <v>0</v>
      </c>
      <c r="E1425" s="278">
        <f>E1424+E1423+E1422+E1421+E1420+E1419+E1418</f>
        <v>0</v>
      </c>
      <c r="F1425" s="278">
        <v>0</v>
      </c>
      <c r="G1425" s="278">
        <f>G1424+G1423+G1422+G1421+G1420+G1419+G1418</f>
        <v>0</v>
      </c>
      <c r="H1425" s="280">
        <f>H1424+H1423+H1422+H1421+H1420+H1419+H1418</f>
        <v>0</v>
      </c>
      <c r="I1425" s="278">
        <f>I1424+I1423+I1422+I1421+I1420+I1419+I1418</f>
        <v>48</v>
      </c>
      <c r="J1425" s="280">
        <f>J1424+J1423+J1422+J1421+J1420+J1419+J1418</f>
        <v>8</v>
      </c>
      <c r="K1425" s="278">
        <f>K1424+K1423+K1422+K1421+K1420+K1419+K1418</f>
        <v>0</v>
      </c>
      <c r="L1425" s="278"/>
      <c r="M1425" s="278"/>
      <c r="N1425" s="278"/>
      <c r="O1425" s="278"/>
      <c r="P1425" s="278">
        <f>SUM(P1418:P1424)</f>
        <v>0</v>
      </c>
      <c r="Q1425" s="278"/>
      <c r="R1425" s="278">
        <f>R1424+R1423+R1422+R1421+R1420+R1419+R1418</f>
        <v>0</v>
      </c>
      <c r="S1425" s="278">
        <f>SUM(S1418:S1424)</f>
        <v>56</v>
      </c>
      <c r="T1425" s="278"/>
    </row>
    <row r="1426" spans="1:20" x14ac:dyDescent="0.35">
      <c r="A1426" s="32"/>
      <c r="B1426" s="277" t="s">
        <v>78</v>
      </c>
      <c r="C1426" s="278">
        <f>((C1417*7)-C1425)*C1416</f>
        <v>17248</v>
      </c>
      <c r="D1426" s="278">
        <f>((D1417*7)-D1425)*D1416</f>
        <v>1288</v>
      </c>
      <c r="E1426" s="278">
        <f>((E1417*7)-E1425)*E1416</f>
        <v>2194.5</v>
      </c>
      <c r="F1426" s="278">
        <f>C1426+D1426+E1426</f>
        <v>20730.5</v>
      </c>
      <c r="G1426" s="278">
        <f>((G1417*7)-G1425)*G1416</f>
        <v>3990</v>
      </c>
      <c r="H1426" s="285">
        <f>((H1417*7)-H1425)*H1416</f>
        <v>2688</v>
      </c>
      <c r="I1426" s="285">
        <f>((I1417*7)-I1425)*I1416</f>
        <v>435</v>
      </c>
      <c r="J1426" s="278">
        <f>((J1417*7)-J1425)*J1416</f>
        <v>15000</v>
      </c>
      <c r="K1426" s="285">
        <f>SUM(G1426:J1426)</f>
        <v>22113</v>
      </c>
      <c r="L1426" s="285">
        <v>37</v>
      </c>
      <c r="M1426" s="285"/>
      <c r="N1426" s="285">
        <v>30</v>
      </c>
      <c r="O1426" s="285">
        <v>39</v>
      </c>
      <c r="P1426" s="285">
        <v>0</v>
      </c>
      <c r="Q1426" s="285">
        <v>0</v>
      </c>
      <c r="R1426" s="285">
        <v>2897</v>
      </c>
      <c r="S1426" s="286">
        <f>F1426+K1426+L1426+M1426+N1426+O1426+P1426</f>
        <v>42949.5</v>
      </c>
      <c r="T1426" s="286"/>
    </row>
    <row r="1428" spans="1:20" x14ac:dyDescent="0.35">
      <c r="A1428" s="32" t="s">
        <v>236</v>
      </c>
      <c r="B1428" s="32"/>
      <c r="C1428" s="32"/>
      <c r="D1428" s="32"/>
      <c r="F1428" s="32"/>
      <c r="G1428" s="32"/>
      <c r="H1428" s="32"/>
      <c r="J1428" s="32"/>
      <c r="K1428" s="32"/>
      <c r="L1428" s="32"/>
      <c r="M1428" s="32"/>
      <c r="N1428" s="32"/>
      <c r="O1428" s="32"/>
      <c r="P1428" s="32"/>
      <c r="Q1428" s="32"/>
      <c r="R1428" s="32"/>
      <c r="S1428" s="32"/>
      <c r="T1428" s="21"/>
    </row>
    <row r="1429" spans="1:20" x14ac:dyDescent="0.35">
      <c r="A1429" s="32"/>
      <c r="B1429" s="266" t="s">
        <v>68</v>
      </c>
      <c r="C1429" s="267">
        <f>C1431*C1432*7</f>
        <v>17248</v>
      </c>
      <c r="D1429" s="268">
        <f>D1431*D1432*7</f>
        <v>1288</v>
      </c>
      <c r="E1429" s="268">
        <f>E1431*E1432*7</f>
        <v>2194.5</v>
      </c>
      <c r="F1429" s="268">
        <f>C1429+D1429</f>
        <v>18536</v>
      </c>
      <c r="G1429" s="269">
        <f>G1431*G1432*7</f>
        <v>3990</v>
      </c>
      <c r="H1429" s="270">
        <f>H1431*H1432*7</f>
        <v>2688</v>
      </c>
      <c r="I1429" s="270">
        <f>I1431*I1432*7</f>
        <v>1155</v>
      </c>
      <c r="J1429" s="270">
        <f>J1431*J1432*7</f>
        <v>15960</v>
      </c>
      <c r="K1429" s="270">
        <f>G1429+H1429+J1429</f>
        <v>22638</v>
      </c>
      <c r="L1429" s="270"/>
      <c r="M1429" s="270"/>
      <c r="N1429" s="270"/>
      <c r="O1429" s="270"/>
      <c r="P1429" s="270"/>
      <c r="Q1429" s="270"/>
      <c r="R1429" s="270"/>
      <c r="S1429" s="270">
        <f>K1429+F1429</f>
        <v>41174</v>
      </c>
      <c r="T1429" s="270"/>
    </row>
    <row r="1430" spans="1:20" x14ac:dyDescent="0.35">
      <c r="A1430" s="32"/>
      <c r="B1430" s="271" t="s">
        <v>69</v>
      </c>
      <c r="C1430" s="272" t="s">
        <v>14</v>
      </c>
      <c r="D1430" s="272" t="s">
        <v>6</v>
      </c>
      <c r="E1430" s="272" t="s">
        <v>110</v>
      </c>
      <c r="F1430" s="273" t="s">
        <v>8</v>
      </c>
      <c r="G1430" s="274" t="s">
        <v>3</v>
      </c>
      <c r="H1430" s="274" t="s">
        <v>2</v>
      </c>
      <c r="I1430" s="274" t="s">
        <v>100</v>
      </c>
      <c r="J1430" s="274" t="s">
        <v>4</v>
      </c>
      <c r="K1430" s="275" t="s">
        <v>5</v>
      </c>
      <c r="L1430" s="276" t="s">
        <v>115</v>
      </c>
      <c r="M1430" s="276" t="s">
        <v>113</v>
      </c>
      <c r="N1430" s="276" t="s">
        <v>116</v>
      </c>
      <c r="O1430" s="276" t="s">
        <v>124</v>
      </c>
      <c r="P1430" s="276" t="s">
        <v>2193</v>
      </c>
      <c r="Q1430" s="276" t="s">
        <v>2194</v>
      </c>
      <c r="R1430" s="276" t="s">
        <v>125</v>
      </c>
      <c r="S1430" s="273"/>
      <c r="T1430" s="273"/>
    </row>
    <row r="1431" spans="1:20" ht="15.5" x14ac:dyDescent="0.35">
      <c r="A1431" s="32"/>
      <c r="B1431" s="277" t="s">
        <v>111</v>
      </c>
      <c r="C1431" s="278">
        <f>60+36+16</f>
        <v>112</v>
      </c>
      <c r="D1431" s="279">
        <v>46</v>
      </c>
      <c r="E1431" s="279">
        <v>33</v>
      </c>
      <c r="F1431" s="278">
        <f>C1431+D1431+E1431</f>
        <v>191</v>
      </c>
      <c r="G1431" s="280">
        <v>30</v>
      </c>
      <c r="H1431" s="280">
        <v>48</v>
      </c>
      <c r="I1431" s="280">
        <v>15</v>
      </c>
      <c r="J1431" s="280">
        <v>120</v>
      </c>
      <c r="K1431" s="278">
        <f>G1431+H1431+J1431</f>
        <v>198</v>
      </c>
      <c r="L1431" s="278"/>
      <c r="M1431" s="278"/>
      <c r="N1431" s="278"/>
      <c r="O1431" s="278"/>
      <c r="P1431" s="278"/>
      <c r="Q1431" s="278"/>
      <c r="R1431" s="278"/>
      <c r="S1431" s="280"/>
      <c r="T1431" s="280"/>
    </row>
    <row r="1432" spans="1:20" ht="15.5" x14ac:dyDescent="0.35">
      <c r="A1432" s="32"/>
      <c r="B1432" s="277" t="s">
        <v>70</v>
      </c>
      <c r="C1432" s="278">
        <v>22</v>
      </c>
      <c r="D1432" s="279">
        <v>4</v>
      </c>
      <c r="E1432" s="279">
        <v>9.5</v>
      </c>
      <c r="F1432" s="278">
        <f>C1432+D1432+E1432</f>
        <v>35.5</v>
      </c>
      <c r="G1432" s="280">
        <v>19</v>
      </c>
      <c r="H1432" s="280">
        <v>8</v>
      </c>
      <c r="I1432" s="280">
        <v>11</v>
      </c>
      <c r="J1432" s="280">
        <v>19</v>
      </c>
      <c r="K1432" s="278">
        <f>G1432+H1432+J1432</f>
        <v>46</v>
      </c>
      <c r="L1432" s="278"/>
      <c r="M1432" s="278"/>
      <c r="N1432" s="278"/>
      <c r="O1432" s="278"/>
      <c r="P1432" s="278"/>
      <c r="Q1432" s="278"/>
      <c r="R1432" s="278"/>
      <c r="S1432" s="278">
        <f>K1432+F1432</f>
        <v>81.5</v>
      </c>
      <c r="T1432" s="278"/>
    </row>
    <row r="1433" spans="1:20" ht="15.5" x14ac:dyDescent="0.35">
      <c r="A1433" s="32"/>
      <c r="B1433" s="281" t="s">
        <v>71</v>
      </c>
      <c r="C1433" s="282">
        <v>0</v>
      </c>
      <c r="D1433" s="280">
        <v>0</v>
      </c>
      <c r="E1433" s="280">
        <v>0</v>
      </c>
      <c r="F1433" s="278">
        <v>0</v>
      </c>
      <c r="G1433" s="280">
        <v>0</v>
      </c>
      <c r="H1433" s="280">
        <v>0</v>
      </c>
      <c r="I1433" s="280">
        <v>0</v>
      </c>
      <c r="J1433" s="280">
        <v>0</v>
      </c>
      <c r="K1433" s="278">
        <v>0</v>
      </c>
      <c r="L1433" s="278"/>
      <c r="M1433" s="278"/>
      <c r="N1433" s="278"/>
      <c r="O1433" s="278"/>
      <c r="P1433" s="278"/>
      <c r="Q1433" s="278"/>
      <c r="R1433" s="278">
        <v>0</v>
      </c>
      <c r="S1433" s="278">
        <f>R1433+++N1433+M1433+L1433+K1433+J1433+I1433+H1433+G1433+F1433+E1433+D1433+C1433</f>
        <v>0</v>
      </c>
      <c r="T1433" s="278"/>
    </row>
    <row r="1434" spans="1:20" ht="15.5" x14ac:dyDescent="0.35">
      <c r="A1434" s="32"/>
      <c r="B1434" s="281" t="s">
        <v>72</v>
      </c>
      <c r="C1434" s="282">
        <v>0</v>
      </c>
      <c r="D1434" s="280">
        <v>0</v>
      </c>
      <c r="E1434" s="280">
        <v>0</v>
      </c>
      <c r="F1434" s="278">
        <v>0</v>
      </c>
      <c r="G1434" s="280">
        <v>0</v>
      </c>
      <c r="H1434" s="280">
        <v>0</v>
      </c>
      <c r="I1434" s="280">
        <v>0</v>
      </c>
      <c r="J1434" s="280">
        <v>0</v>
      </c>
      <c r="K1434" s="278">
        <v>0</v>
      </c>
      <c r="L1434" s="278"/>
      <c r="M1434" s="278"/>
      <c r="N1434" s="278"/>
      <c r="O1434" s="278"/>
      <c r="P1434" s="278"/>
      <c r="Q1434" s="278"/>
      <c r="R1434" s="278">
        <v>0</v>
      </c>
      <c r="S1434" s="278">
        <f>R1434+O1434+N1434+M1434+L1434+K1434+J1434+I1434+H1434+G1434+F1434+E1434+D1434+C1434</f>
        <v>0</v>
      </c>
      <c r="T1434" s="278"/>
    </row>
    <row r="1435" spans="1:20" x14ac:dyDescent="0.35">
      <c r="A1435" s="32"/>
      <c r="B1435" s="283" t="s">
        <v>73</v>
      </c>
      <c r="C1435" s="280">
        <v>0</v>
      </c>
      <c r="D1435" s="280">
        <v>0</v>
      </c>
      <c r="E1435" s="280"/>
      <c r="F1435" s="278">
        <v>0</v>
      </c>
      <c r="G1435" s="280">
        <v>0</v>
      </c>
      <c r="H1435" s="280">
        <v>0</v>
      </c>
      <c r="I1435" s="280">
        <v>0</v>
      </c>
      <c r="J1435" s="280">
        <v>0</v>
      </c>
      <c r="K1435" s="278">
        <v>0</v>
      </c>
      <c r="L1435" s="278"/>
      <c r="M1435" s="278"/>
      <c r="N1435" s="278"/>
      <c r="O1435" s="278"/>
      <c r="P1435" s="278"/>
      <c r="Q1435" s="278"/>
      <c r="R1435" s="278">
        <v>0</v>
      </c>
      <c r="S1435" s="278">
        <f>R1435+O1435+N1435+M1435+L1435+K1435+J1435+I1435+H1435+G1435+F1435+E1435+D1435+C1435</f>
        <v>0</v>
      </c>
      <c r="T1435" s="278"/>
    </row>
    <row r="1436" spans="1:20" x14ac:dyDescent="0.35">
      <c r="A1436" s="32"/>
      <c r="B1436" s="283" t="s">
        <v>74</v>
      </c>
      <c r="C1436" s="280">
        <v>0</v>
      </c>
      <c r="D1436" s="280">
        <v>0</v>
      </c>
      <c r="E1436" s="280">
        <v>0</v>
      </c>
      <c r="F1436" s="280">
        <v>0</v>
      </c>
      <c r="G1436" s="280">
        <v>0</v>
      </c>
      <c r="H1436" s="280">
        <v>0</v>
      </c>
      <c r="I1436" s="280">
        <v>0</v>
      </c>
      <c r="J1436" s="280">
        <v>0</v>
      </c>
      <c r="K1436" s="278">
        <v>0</v>
      </c>
      <c r="L1436" s="278"/>
      <c r="M1436" s="278"/>
      <c r="N1436" s="278"/>
      <c r="O1436" s="278"/>
      <c r="P1436" s="278"/>
      <c r="Q1436" s="278"/>
      <c r="R1436" s="278"/>
      <c r="S1436" s="278">
        <f>R1436+O1436+N1436+M1436+L1436+K1436+J1436+I1436+H1436+G1436+F1436+E1436+D1436+C1436</f>
        <v>0</v>
      </c>
      <c r="T1436" s="278"/>
    </row>
    <row r="1437" spans="1:20" x14ac:dyDescent="0.35">
      <c r="A1437" s="32"/>
      <c r="B1437" s="283" t="s">
        <v>75</v>
      </c>
      <c r="C1437" s="280">
        <v>5</v>
      </c>
      <c r="D1437" s="280">
        <v>0</v>
      </c>
      <c r="E1437" s="280">
        <v>0</v>
      </c>
      <c r="F1437" s="278">
        <v>0</v>
      </c>
      <c r="G1437" s="280">
        <v>0</v>
      </c>
      <c r="H1437" s="280">
        <v>5</v>
      </c>
      <c r="I1437" s="280">
        <v>0</v>
      </c>
      <c r="J1437" s="280">
        <v>32</v>
      </c>
      <c r="K1437" s="278">
        <v>0</v>
      </c>
      <c r="L1437" s="278"/>
      <c r="M1437" s="278"/>
      <c r="N1437" s="278"/>
      <c r="O1437" s="278"/>
      <c r="P1437" s="278"/>
      <c r="Q1437" s="278"/>
      <c r="R1437" s="278">
        <v>5</v>
      </c>
      <c r="S1437" s="278">
        <f>R1437+O1437+N1437+M1437+L1437+K1437+J1437+I1437+H1437+G1437+F1437+E1437+D1437+C1437</f>
        <v>47</v>
      </c>
      <c r="T1437" s="278"/>
    </row>
    <row r="1438" spans="1:20" x14ac:dyDescent="0.35">
      <c r="A1438" s="32"/>
      <c r="B1438" s="283" t="s">
        <v>79</v>
      </c>
      <c r="C1438" s="280">
        <v>0</v>
      </c>
      <c r="D1438" s="280">
        <v>0</v>
      </c>
      <c r="E1438" s="280">
        <v>0</v>
      </c>
      <c r="F1438" s="278">
        <v>0</v>
      </c>
      <c r="G1438" s="280">
        <v>0</v>
      </c>
      <c r="H1438" s="280">
        <v>0</v>
      </c>
      <c r="I1438" s="280">
        <v>0</v>
      </c>
      <c r="J1438" s="280">
        <v>0</v>
      </c>
      <c r="K1438" s="280">
        <v>0</v>
      </c>
      <c r="L1438" s="278"/>
      <c r="M1438" s="278"/>
      <c r="N1438" s="278"/>
      <c r="O1438" s="278"/>
      <c r="P1438" s="278">
        <v>0</v>
      </c>
      <c r="Q1438" s="278"/>
      <c r="R1438" s="278"/>
      <c r="S1438" s="278">
        <f>R1438+O1438+N1438+M1438+L1438+K1438+J1438+I1438+H1438+G1438+F1438+E1438+D1438+C1438+P1438+T347</f>
        <v>0</v>
      </c>
      <c r="T1438" s="278"/>
    </row>
    <row r="1439" spans="1:20" x14ac:dyDescent="0.35">
      <c r="A1439" s="32"/>
      <c r="B1439" s="283" t="s">
        <v>76</v>
      </c>
      <c r="C1439" s="280">
        <v>0</v>
      </c>
      <c r="D1439" s="284"/>
      <c r="E1439" s="284"/>
      <c r="F1439" s="278">
        <f>C1439+D1439+E1439</f>
        <v>0</v>
      </c>
      <c r="G1439" s="280">
        <v>0</v>
      </c>
      <c r="H1439" s="280">
        <v>0</v>
      </c>
      <c r="I1439" s="280">
        <v>0</v>
      </c>
      <c r="J1439" s="280">
        <v>0</v>
      </c>
      <c r="K1439" s="278">
        <f>G1439+H1439+J1439</f>
        <v>0</v>
      </c>
      <c r="L1439" s="278"/>
      <c r="M1439" s="278"/>
      <c r="N1439" s="278"/>
      <c r="O1439" s="278"/>
      <c r="P1439" s="278"/>
      <c r="Q1439" s="278"/>
      <c r="R1439" s="278">
        <v>0</v>
      </c>
      <c r="S1439" s="278">
        <f>R1439+O1439+N1439+M1439+L1439+K1439+J1439+I1439+H1439+G1439+F1439+E1439+D1439+C1439+P1439</f>
        <v>0</v>
      </c>
      <c r="T1439" s="278"/>
    </row>
    <row r="1440" spans="1:20" x14ac:dyDescent="0.35">
      <c r="A1440" s="32"/>
      <c r="B1440" s="283" t="s">
        <v>77</v>
      </c>
      <c r="C1440" s="278">
        <f>SUM(C1433:C1439)</f>
        <v>5</v>
      </c>
      <c r="D1440" s="278">
        <f>D1439+D1438+D1437+D1436+D1435+D1434+D1433</f>
        <v>0</v>
      </c>
      <c r="E1440" s="278">
        <f>E1439+E1438+E1437+E1436+E1435+E1434+E1433</f>
        <v>0</v>
      </c>
      <c r="F1440" s="278">
        <v>0</v>
      </c>
      <c r="G1440" s="278">
        <f>G1439+G1438+G1437+G1436+G1435+G1434+G1433</f>
        <v>0</v>
      </c>
      <c r="H1440" s="280">
        <f>H1439+H1438+H1437+H1436+H1435+H1434+H1433</f>
        <v>5</v>
      </c>
      <c r="I1440" s="278">
        <f>I1439+I1438+I1437+I1436+I1435+I1434+I1433</f>
        <v>0</v>
      </c>
      <c r="J1440" s="280">
        <f>J1439+J1438+J1437+J1436+J1435+J1434+J1433</f>
        <v>32</v>
      </c>
      <c r="K1440" s="278">
        <f>K1439+K1438+K1437+K1436+K1435+K1434+K1433</f>
        <v>0</v>
      </c>
      <c r="L1440" s="278"/>
      <c r="M1440" s="278"/>
      <c r="N1440" s="278"/>
      <c r="O1440" s="278"/>
      <c r="P1440" s="278">
        <f>SUM(P1433:P1439)</f>
        <v>0</v>
      </c>
      <c r="Q1440" s="278"/>
      <c r="R1440" s="278">
        <f>R1439+R1438+R1437+R1436+R1435+R1434+R1433</f>
        <v>5</v>
      </c>
      <c r="S1440" s="278">
        <f>SUM(S1433:S1439)</f>
        <v>47</v>
      </c>
      <c r="T1440" s="278"/>
    </row>
    <row r="1441" spans="1:20" x14ac:dyDescent="0.35">
      <c r="A1441" s="32"/>
      <c r="B1441" s="277" t="s">
        <v>78</v>
      </c>
      <c r="C1441" s="278">
        <f>((C1432*7)-C1440)*C1431</f>
        <v>16688</v>
      </c>
      <c r="D1441" s="278">
        <f>((D1432*7)-D1440)*D1431</f>
        <v>1288</v>
      </c>
      <c r="E1441" s="278">
        <f>((E1432*7)-E1440)*E1431</f>
        <v>2194.5</v>
      </c>
      <c r="F1441" s="278">
        <f>C1441+D1441+E1441</f>
        <v>20170.5</v>
      </c>
      <c r="G1441" s="278">
        <f>((G1432*7)-G1440)*G1431</f>
        <v>3990</v>
      </c>
      <c r="H1441" s="285">
        <f>((H1432*7)-H1440)*H1431</f>
        <v>2448</v>
      </c>
      <c r="I1441" s="285">
        <f>((I1432*7)-I1440)*I1431</f>
        <v>1155</v>
      </c>
      <c r="J1441" s="278">
        <f>((J1432*7)-J1440)*J1431</f>
        <v>12120</v>
      </c>
      <c r="K1441" s="285">
        <f>SUM(G1441:J1441)</f>
        <v>19713</v>
      </c>
      <c r="L1441" s="285">
        <v>37</v>
      </c>
      <c r="M1441" s="285"/>
      <c r="N1441" s="285">
        <v>30</v>
      </c>
      <c r="O1441" s="285">
        <v>39</v>
      </c>
      <c r="P1441" s="285">
        <v>0</v>
      </c>
      <c r="Q1441" s="285">
        <v>0</v>
      </c>
      <c r="R1441" s="285">
        <v>2897</v>
      </c>
      <c r="S1441" s="286">
        <f>F1441+K1441+L1441+M1441+N1441+O1441+P1441</f>
        <v>39989.5</v>
      </c>
      <c r="T1441" s="286"/>
    </row>
    <row r="1443" spans="1:20" x14ac:dyDescent="0.35">
      <c r="A1443" s="32" t="s">
        <v>2210</v>
      </c>
      <c r="B1443" s="32"/>
      <c r="C1443" s="32"/>
      <c r="D1443" s="32"/>
      <c r="F1443" s="32"/>
      <c r="G1443" s="32"/>
      <c r="H1443" s="32"/>
      <c r="J1443" s="32"/>
      <c r="K1443" s="32"/>
      <c r="L1443" s="32"/>
      <c r="M1443" s="32"/>
      <c r="N1443" s="32"/>
      <c r="O1443" s="32"/>
      <c r="P1443" s="32"/>
      <c r="Q1443" s="32"/>
      <c r="R1443" s="32"/>
      <c r="S1443" s="32"/>
      <c r="T1443" s="21"/>
    </row>
    <row r="1444" spans="1:20" x14ac:dyDescent="0.35">
      <c r="A1444" s="32"/>
      <c r="B1444" s="266" t="s">
        <v>68</v>
      </c>
      <c r="C1444" s="267">
        <f>C1446*C1447*7</f>
        <v>17248</v>
      </c>
      <c r="D1444" s="268">
        <f>D1446*D1447*7</f>
        <v>1288</v>
      </c>
      <c r="E1444" s="268">
        <f>E1446*E1447*7</f>
        <v>2194.5</v>
      </c>
      <c r="F1444" s="268">
        <f>C1444+D1444</f>
        <v>18536</v>
      </c>
      <c r="G1444" s="269">
        <f>G1446*G1447*7</f>
        <v>3990</v>
      </c>
      <c r="H1444" s="270">
        <f>H1446*H1447*7</f>
        <v>2688</v>
      </c>
      <c r="I1444" s="270">
        <f>I1446*I1447*7</f>
        <v>1155</v>
      </c>
      <c r="J1444" s="270">
        <f>J1446*J1447*7</f>
        <v>15960</v>
      </c>
      <c r="K1444" s="270">
        <f>G1444+H1444+J1444</f>
        <v>22638</v>
      </c>
      <c r="L1444" s="270"/>
      <c r="M1444" s="270"/>
      <c r="N1444" s="270"/>
      <c r="O1444" s="270"/>
      <c r="P1444" s="270"/>
      <c r="Q1444" s="270"/>
      <c r="R1444" s="270"/>
      <c r="S1444" s="270">
        <f>K1444+F1444</f>
        <v>41174</v>
      </c>
      <c r="T1444" s="270"/>
    </row>
    <row r="1445" spans="1:20" x14ac:dyDescent="0.35">
      <c r="A1445" s="32"/>
      <c r="B1445" s="271" t="s">
        <v>69</v>
      </c>
      <c r="C1445" s="272" t="s">
        <v>14</v>
      </c>
      <c r="D1445" s="272" t="s">
        <v>6</v>
      </c>
      <c r="E1445" s="272" t="s">
        <v>110</v>
      </c>
      <c r="F1445" s="273" t="s">
        <v>8</v>
      </c>
      <c r="G1445" s="274" t="s">
        <v>3</v>
      </c>
      <c r="H1445" s="274" t="s">
        <v>2</v>
      </c>
      <c r="I1445" s="274" t="s">
        <v>100</v>
      </c>
      <c r="J1445" s="274" t="s">
        <v>4</v>
      </c>
      <c r="K1445" s="275" t="s">
        <v>5</v>
      </c>
      <c r="L1445" s="276" t="s">
        <v>115</v>
      </c>
      <c r="M1445" s="276" t="s">
        <v>113</v>
      </c>
      <c r="N1445" s="276" t="s">
        <v>116</v>
      </c>
      <c r="O1445" s="276" t="s">
        <v>124</v>
      </c>
      <c r="P1445" s="276" t="s">
        <v>2193</v>
      </c>
      <c r="Q1445" s="276" t="s">
        <v>2194</v>
      </c>
      <c r="R1445" s="276" t="s">
        <v>125</v>
      </c>
      <c r="S1445" s="273"/>
      <c r="T1445" s="273"/>
    </row>
    <row r="1446" spans="1:20" ht="15.5" x14ac:dyDescent="0.35">
      <c r="A1446" s="32"/>
      <c r="B1446" s="277" t="s">
        <v>111</v>
      </c>
      <c r="C1446" s="278">
        <f>60+36+16</f>
        <v>112</v>
      </c>
      <c r="D1446" s="279">
        <v>46</v>
      </c>
      <c r="E1446" s="279">
        <v>33</v>
      </c>
      <c r="F1446" s="278">
        <f>C1446+D1446+E1446</f>
        <v>191</v>
      </c>
      <c r="G1446" s="280">
        <v>30</v>
      </c>
      <c r="H1446" s="280">
        <v>48</v>
      </c>
      <c r="I1446" s="280">
        <v>15</v>
      </c>
      <c r="J1446" s="280">
        <v>120</v>
      </c>
      <c r="K1446" s="278">
        <f>G1446+H1446+J1446</f>
        <v>198</v>
      </c>
      <c r="L1446" s="278"/>
      <c r="M1446" s="278"/>
      <c r="N1446" s="278"/>
      <c r="O1446" s="278"/>
      <c r="P1446" s="278"/>
      <c r="Q1446" s="278"/>
      <c r="R1446" s="278"/>
      <c r="S1446" s="280"/>
      <c r="T1446" s="280"/>
    </row>
    <row r="1447" spans="1:20" ht="15.5" x14ac:dyDescent="0.35">
      <c r="A1447" s="32"/>
      <c r="B1447" s="277" t="s">
        <v>70</v>
      </c>
      <c r="C1447" s="278">
        <v>22</v>
      </c>
      <c r="D1447" s="279">
        <v>4</v>
      </c>
      <c r="E1447" s="279">
        <v>9.5</v>
      </c>
      <c r="F1447" s="278">
        <f>C1447+D1447+E1447</f>
        <v>35.5</v>
      </c>
      <c r="G1447" s="280">
        <v>19</v>
      </c>
      <c r="H1447" s="280">
        <v>8</v>
      </c>
      <c r="I1447" s="280">
        <v>11</v>
      </c>
      <c r="J1447" s="280">
        <v>19</v>
      </c>
      <c r="K1447" s="278">
        <f>G1447+H1447+J1447</f>
        <v>46</v>
      </c>
      <c r="L1447" s="278"/>
      <c r="M1447" s="278"/>
      <c r="N1447" s="278"/>
      <c r="O1447" s="278"/>
      <c r="P1447" s="278"/>
      <c r="Q1447" s="278"/>
      <c r="R1447" s="278"/>
      <c r="S1447" s="278">
        <f>K1447+F1447</f>
        <v>81.5</v>
      </c>
      <c r="T1447" s="278"/>
    </row>
    <row r="1448" spans="1:20" ht="15.5" x14ac:dyDescent="0.35">
      <c r="A1448" s="32"/>
      <c r="B1448" s="281" t="s">
        <v>71</v>
      </c>
      <c r="C1448" s="282">
        <v>0</v>
      </c>
      <c r="D1448" s="280">
        <v>0</v>
      </c>
      <c r="E1448" s="280">
        <v>0</v>
      </c>
      <c r="F1448" s="278">
        <v>0</v>
      </c>
      <c r="G1448" s="280">
        <v>0</v>
      </c>
      <c r="H1448" s="280">
        <v>0</v>
      </c>
      <c r="I1448" s="280">
        <v>0</v>
      </c>
      <c r="J1448" s="280">
        <v>5</v>
      </c>
      <c r="K1448" s="278">
        <v>0</v>
      </c>
      <c r="L1448" s="278"/>
      <c r="M1448" s="278"/>
      <c r="N1448" s="278"/>
      <c r="O1448" s="278"/>
      <c r="P1448" s="278"/>
      <c r="Q1448" s="278"/>
      <c r="R1448" s="278">
        <v>0</v>
      </c>
      <c r="S1448" s="278">
        <f>R1448+++N1448+M1448+L1448+K1448+J1448+I1448+H1448+G1448+F1448+E1448+D1448+C1448</f>
        <v>5</v>
      </c>
      <c r="T1448" s="278"/>
    </row>
    <row r="1449" spans="1:20" ht="15.5" x14ac:dyDescent="0.35">
      <c r="A1449" s="32"/>
      <c r="B1449" s="281" t="s">
        <v>72</v>
      </c>
      <c r="C1449" s="282">
        <v>0</v>
      </c>
      <c r="D1449" s="280">
        <v>0</v>
      </c>
      <c r="E1449" s="280">
        <v>0</v>
      </c>
      <c r="F1449" s="278">
        <v>0</v>
      </c>
      <c r="G1449" s="280">
        <v>0</v>
      </c>
      <c r="H1449" s="280">
        <v>0</v>
      </c>
      <c r="I1449" s="280">
        <v>0</v>
      </c>
      <c r="J1449" s="280">
        <v>0</v>
      </c>
      <c r="K1449" s="278">
        <v>0</v>
      </c>
      <c r="L1449" s="278"/>
      <c r="M1449" s="278"/>
      <c r="N1449" s="278"/>
      <c r="O1449" s="278"/>
      <c r="P1449" s="278"/>
      <c r="Q1449" s="278"/>
      <c r="R1449" s="278">
        <v>0</v>
      </c>
      <c r="S1449" s="278">
        <f>R1449+O1449+N1449+M1449+L1449+K1449+J1449+I1449+H1449+G1449+F1449+E1449+D1449+C1449</f>
        <v>0</v>
      </c>
      <c r="T1449" s="278"/>
    </row>
    <row r="1450" spans="1:20" x14ac:dyDescent="0.35">
      <c r="A1450" s="32"/>
      <c r="B1450" s="283" t="s">
        <v>73</v>
      </c>
      <c r="C1450" s="280">
        <v>0</v>
      </c>
      <c r="D1450" s="280">
        <v>0</v>
      </c>
      <c r="E1450" s="280"/>
      <c r="F1450" s="278">
        <v>0</v>
      </c>
      <c r="G1450" s="280">
        <v>0</v>
      </c>
      <c r="H1450" s="280">
        <v>0</v>
      </c>
      <c r="I1450" s="280">
        <v>0</v>
      </c>
      <c r="J1450" s="280">
        <v>0</v>
      </c>
      <c r="K1450" s="278">
        <v>0</v>
      </c>
      <c r="L1450" s="278"/>
      <c r="M1450" s="278"/>
      <c r="N1450" s="278"/>
      <c r="O1450" s="278"/>
      <c r="P1450" s="278"/>
      <c r="Q1450" s="278"/>
      <c r="R1450" s="278">
        <v>0</v>
      </c>
      <c r="S1450" s="278">
        <f>R1450+O1450+N1450+M1450+L1450+K1450+J1450+I1450+H1450+G1450+F1450+E1450+D1450+C1450</f>
        <v>0</v>
      </c>
      <c r="T1450" s="278"/>
    </row>
    <row r="1451" spans="1:20" x14ac:dyDescent="0.35">
      <c r="A1451" s="32"/>
      <c r="B1451" s="283" t="s">
        <v>74</v>
      </c>
      <c r="C1451" s="280">
        <v>0</v>
      </c>
      <c r="D1451" s="280">
        <v>0</v>
      </c>
      <c r="E1451" s="280">
        <v>0</v>
      </c>
      <c r="F1451" s="280">
        <v>0</v>
      </c>
      <c r="G1451" s="280">
        <v>0</v>
      </c>
      <c r="H1451" s="280">
        <v>0</v>
      </c>
      <c r="I1451" s="280">
        <v>0</v>
      </c>
      <c r="J1451" s="280">
        <v>0</v>
      </c>
      <c r="K1451" s="278">
        <v>0</v>
      </c>
      <c r="L1451" s="278"/>
      <c r="M1451" s="278"/>
      <c r="N1451" s="278"/>
      <c r="O1451" s="278"/>
      <c r="P1451" s="278"/>
      <c r="Q1451" s="278"/>
      <c r="R1451" s="278"/>
      <c r="S1451" s="278">
        <f>R1451+O1451+N1451+M1451+L1451+K1451+J1451+I1451+H1451+G1451+F1451+E1451+D1451+C1451</f>
        <v>0</v>
      </c>
      <c r="T1451" s="278"/>
    </row>
    <row r="1452" spans="1:20" x14ac:dyDescent="0.35">
      <c r="A1452" s="32"/>
      <c r="B1452" s="283" t="s">
        <v>75</v>
      </c>
      <c r="C1452" s="280">
        <v>5</v>
      </c>
      <c r="D1452" s="280">
        <v>0</v>
      </c>
      <c r="E1452" s="280">
        <v>0</v>
      </c>
      <c r="F1452" s="278">
        <v>0</v>
      </c>
      <c r="G1452" s="280">
        <v>0</v>
      </c>
      <c r="H1452" s="280">
        <v>0</v>
      </c>
      <c r="I1452" s="280">
        <v>0</v>
      </c>
      <c r="J1452" s="280">
        <v>4</v>
      </c>
      <c r="K1452" s="278">
        <v>0</v>
      </c>
      <c r="L1452" s="278"/>
      <c r="M1452" s="278"/>
      <c r="N1452" s="278"/>
      <c r="O1452" s="278"/>
      <c r="P1452" s="278"/>
      <c r="Q1452" s="278"/>
      <c r="R1452" s="278">
        <v>0</v>
      </c>
      <c r="S1452" s="278">
        <f>R1452+O1452+N1452+M1452+L1452+K1452+J1452+I1452+H1452+G1452+F1452+E1452+D1452+C1452</f>
        <v>9</v>
      </c>
      <c r="T1452" s="278"/>
    </row>
    <row r="1453" spans="1:20" x14ac:dyDescent="0.35">
      <c r="A1453" s="32"/>
      <c r="B1453" s="283" t="s">
        <v>79</v>
      </c>
      <c r="C1453" s="280">
        <v>0</v>
      </c>
      <c r="D1453" s="280">
        <v>0</v>
      </c>
      <c r="E1453" s="280">
        <v>0</v>
      </c>
      <c r="F1453" s="278">
        <v>0</v>
      </c>
      <c r="G1453" s="280">
        <v>0</v>
      </c>
      <c r="H1453" s="280">
        <v>0</v>
      </c>
      <c r="I1453" s="280">
        <v>0</v>
      </c>
      <c r="J1453" s="280">
        <v>0</v>
      </c>
      <c r="K1453" s="280">
        <v>0</v>
      </c>
      <c r="L1453" s="278"/>
      <c r="M1453" s="278"/>
      <c r="N1453" s="278"/>
      <c r="O1453" s="278"/>
      <c r="P1453" s="278">
        <v>0</v>
      </c>
      <c r="Q1453" s="278"/>
      <c r="R1453" s="278"/>
      <c r="S1453" s="278">
        <f>R1453+O1453+N1453+M1453+L1453+K1453+J1453+I1453+H1453+G1453+F1453+E1453+D1453+C1453+P1453+T362</f>
        <v>0</v>
      </c>
      <c r="T1453" s="278"/>
    </row>
    <row r="1454" spans="1:20" x14ac:dyDescent="0.35">
      <c r="A1454" s="32"/>
      <c r="B1454" s="283" t="s">
        <v>76</v>
      </c>
      <c r="C1454" s="280">
        <v>0</v>
      </c>
      <c r="D1454" s="284"/>
      <c r="E1454" s="284"/>
      <c r="F1454" s="278">
        <f>C1454+D1454+E1454</f>
        <v>0</v>
      </c>
      <c r="G1454" s="280">
        <v>0</v>
      </c>
      <c r="H1454" s="280">
        <v>0</v>
      </c>
      <c r="I1454" s="280">
        <v>0</v>
      </c>
      <c r="J1454" s="280">
        <v>0</v>
      </c>
      <c r="K1454" s="278">
        <f>G1454+H1454+J1454</f>
        <v>0</v>
      </c>
      <c r="L1454" s="278"/>
      <c r="M1454" s="278"/>
      <c r="N1454" s="278"/>
      <c r="O1454" s="278"/>
      <c r="P1454" s="278"/>
      <c r="Q1454" s="278"/>
      <c r="R1454" s="278">
        <v>0</v>
      </c>
      <c r="S1454" s="278">
        <f>R1454+O1454+N1454+M1454+L1454+K1454+J1454+I1454+H1454+G1454+F1454+E1454+D1454+C1454+P1454</f>
        <v>0</v>
      </c>
      <c r="T1454" s="278"/>
    </row>
    <row r="1455" spans="1:20" x14ac:dyDescent="0.35">
      <c r="A1455" s="32"/>
      <c r="B1455" s="283" t="s">
        <v>77</v>
      </c>
      <c r="C1455" s="278">
        <f>SUM(C1448:C1454)</f>
        <v>5</v>
      </c>
      <c r="D1455" s="278">
        <f>D1454+D1453+D1452+D1451+D1450+D1449+D1448</f>
        <v>0</v>
      </c>
      <c r="E1455" s="278">
        <f>E1454+E1453+E1452+E1451+E1450+E1449+E1448</f>
        <v>0</v>
      </c>
      <c r="F1455" s="278">
        <v>0</v>
      </c>
      <c r="G1455" s="278">
        <f>G1454+G1453+G1452+G1451+G1450+G1449+G1448</f>
        <v>0</v>
      </c>
      <c r="H1455" s="280">
        <f>H1454+H1453+H1452+H1451+H1450+H1449+H1448</f>
        <v>0</v>
      </c>
      <c r="I1455" s="278">
        <f>I1454+I1453+I1452+I1451+I1450+I1449+I1448</f>
        <v>0</v>
      </c>
      <c r="J1455" s="280">
        <f>J1454+J1453+J1452+J1451+J1450+J1449+J1448</f>
        <v>9</v>
      </c>
      <c r="K1455" s="278">
        <f>K1454+K1453+K1452+K1451+K1450+K1449+K1448</f>
        <v>0</v>
      </c>
      <c r="L1455" s="278"/>
      <c r="M1455" s="278"/>
      <c r="N1455" s="278"/>
      <c r="O1455" s="278"/>
      <c r="P1455" s="278">
        <f>SUM(P1448:P1454)</f>
        <v>0</v>
      </c>
      <c r="Q1455" s="278"/>
      <c r="R1455" s="278">
        <f>R1454+R1453+R1452+R1451+R1450+R1449+R1448</f>
        <v>0</v>
      </c>
      <c r="S1455" s="278">
        <f>SUM(S1448:S1454)</f>
        <v>14</v>
      </c>
      <c r="T1455" s="278"/>
    </row>
    <row r="1456" spans="1:20" x14ac:dyDescent="0.35">
      <c r="A1456" s="32"/>
      <c r="B1456" s="277" t="s">
        <v>78</v>
      </c>
      <c r="C1456" s="278">
        <f>((C1447*7)-C1455)*C1446</f>
        <v>16688</v>
      </c>
      <c r="D1456" s="278">
        <f>((D1447*7)-D1455)*D1446</f>
        <v>1288</v>
      </c>
      <c r="E1456" s="278">
        <f>((E1447*7)-E1455)*E1446</f>
        <v>2194.5</v>
      </c>
      <c r="F1456" s="278">
        <f>C1456+D1456+E1456</f>
        <v>20170.5</v>
      </c>
      <c r="G1456" s="278">
        <f>((G1447*7)-G1455)*G1446</f>
        <v>3990</v>
      </c>
      <c r="H1456" s="285">
        <f>((H1447*7)-H1455)*H1446</f>
        <v>2688</v>
      </c>
      <c r="I1456" s="285">
        <f>((I1447*7)-I1455)*I1446</f>
        <v>1155</v>
      </c>
      <c r="J1456" s="278">
        <f>((J1447*7)-J1455)*J1446</f>
        <v>14880</v>
      </c>
      <c r="K1456" s="285">
        <f>SUM(G1456:J1456)</f>
        <v>22713</v>
      </c>
      <c r="L1456" s="285">
        <v>37</v>
      </c>
      <c r="M1456" s="285"/>
      <c r="N1456" s="285">
        <v>30</v>
      </c>
      <c r="O1456" s="285">
        <v>39</v>
      </c>
      <c r="P1456" s="285">
        <v>0</v>
      </c>
      <c r="Q1456" s="285">
        <v>0</v>
      </c>
      <c r="R1456" s="285">
        <v>2897</v>
      </c>
      <c r="S1456" s="286">
        <f>F1456+K1456+L1456+M1456+N1456+O1456+P1456</f>
        <v>42989.5</v>
      </c>
      <c r="T1456" s="286"/>
    </row>
    <row r="1458" spans="1:20" x14ac:dyDescent="0.35">
      <c r="A1458" s="32" t="s">
        <v>2218</v>
      </c>
      <c r="B1458" s="32"/>
      <c r="C1458" s="32"/>
      <c r="D1458" s="32"/>
      <c r="F1458" s="32"/>
      <c r="G1458" s="32"/>
      <c r="H1458" s="32"/>
      <c r="J1458" s="32"/>
      <c r="K1458" s="32"/>
      <c r="L1458" s="32"/>
      <c r="M1458" s="32"/>
      <c r="N1458" s="32"/>
      <c r="O1458" s="32"/>
      <c r="P1458" s="32"/>
      <c r="Q1458" s="32"/>
      <c r="R1458" s="32"/>
      <c r="S1458" s="32"/>
      <c r="T1458" s="21"/>
    </row>
    <row r="1459" spans="1:20" x14ac:dyDescent="0.35">
      <c r="A1459" s="32"/>
      <c r="B1459" s="266" t="s">
        <v>68</v>
      </c>
      <c r="C1459" s="267">
        <f>C1461*C1462*7</f>
        <v>17248</v>
      </c>
      <c r="D1459" s="268">
        <f>D1461*D1462*7</f>
        <v>1288</v>
      </c>
      <c r="E1459" s="268">
        <f>E1461*E1462*7</f>
        <v>2194.5</v>
      </c>
      <c r="F1459" s="268">
        <f>C1459+D1459</f>
        <v>18536</v>
      </c>
      <c r="G1459" s="269">
        <f>G1461*G1462*7</f>
        <v>3990</v>
      </c>
      <c r="H1459" s="270">
        <f>H1461*H1462*7</f>
        <v>2688</v>
      </c>
      <c r="I1459" s="270">
        <f>I1461*I1462*7</f>
        <v>1155</v>
      </c>
      <c r="J1459" s="270">
        <f>J1461*J1462*7</f>
        <v>15960</v>
      </c>
      <c r="K1459" s="270">
        <f>G1459+H1459+J1459</f>
        <v>22638</v>
      </c>
      <c r="L1459" s="270"/>
      <c r="M1459" s="270"/>
      <c r="N1459" s="270"/>
      <c r="O1459" s="270"/>
      <c r="P1459" s="270"/>
      <c r="Q1459" s="270"/>
      <c r="R1459" s="270"/>
      <c r="S1459" s="270">
        <f>K1459+F1459</f>
        <v>41174</v>
      </c>
      <c r="T1459" s="270"/>
    </row>
    <row r="1460" spans="1:20" x14ac:dyDescent="0.35">
      <c r="A1460" s="32"/>
      <c r="B1460" s="271" t="s">
        <v>69</v>
      </c>
      <c r="C1460" s="272" t="s">
        <v>14</v>
      </c>
      <c r="D1460" s="272" t="s">
        <v>6</v>
      </c>
      <c r="E1460" s="272" t="s">
        <v>110</v>
      </c>
      <c r="F1460" s="273" t="s">
        <v>8</v>
      </c>
      <c r="G1460" s="274" t="s">
        <v>3</v>
      </c>
      <c r="H1460" s="274" t="s">
        <v>2</v>
      </c>
      <c r="I1460" s="274" t="s">
        <v>100</v>
      </c>
      <c r="J1460" s="274" t="s">
        <v>4</v>
      </c>
      <c r="K1460" s="275" t="s">
        <v>5</v>
      </c>
      <c r="L1460" s="276" t="s">
        <v>115</v>
      </c>
      <c r="M1460" s="276" t="s">
        <v>113</v>
      </c>
      <c r="N1460" s="276" t="s">
        <v>116</v>
      </c>
      <c r="O1460" s="276" t="s">
        <v>124</v>
      </c>
      <c r="P1460" s="276" t="s">
        <v>2193</v>
      </c>
      <c r="Q1460" s="276" t="s">
        <v>2194</v>
      </c>
      <c r="R1460" s="276" t="s">
        <v>125</v>
      </c>
      <c r="S1460" s="273"/>
      <c r="T1460" s="273"/>
    </row>
    <row r="1461" spans="1:20" ht="15.5" x14ac:dyDescent="0.35">
      <c r="A1461" s="32"/>
      <c r="B1461" s="277" t="s">
        <v>111</v>
      </c>
      <c r="C1461" s="278">
        <f>60+36+16</f>
        <v>112</v>
      </c>
      <c r="D1461" s="279">
        <v>46</v>
      </c>
      <c r="E1461" s="279">
        <v>33</v>
      </c>
      <c r="F1461" s="278">
        <f>C1461+D1461+E1461</f>
        <v>191</v>
      </c>
      <c r="G1461" s="280">
        <v>30</v>
      </c>
      <c r="H1461" s="280">
        <v>48</v>
      </c>
      <c r="I1461" s="280">
        <v>15</v>
      </c>
      <c r="J1461" s="280">
        <v>120</v>
      </c>
      <c r="K1461" s="278">
        <f>G1461+H1461+J1461</f>
        <v>198</v>
      </c>
      <c r="L1461" s="278"/>
      <c r="M1461" s="278"/>
      <c r="N1461" s="278"/>
      <c r="O1461" s="278"/>
      <c r="P1461" s="278"/>
      <c r="Q1461" s="278"/>
      <c r="R1461" s="278"/>
      <c r="S1461" s="280"/>
      <c r="T1461" s="280"/>
    </row>
    <row r="1462" spans="1:20" ht="15.5" x14ac:dyDescent="0.35">
      <c r="A1462" s="32"/>
      <c r="B1462" s="277" t="s">
        <v>70</v>
      </c>
      <c r="C1462" s="278">
        <v>22</v>
      </c>
      <c r="D1462" s="279">
        <v>4</v>
      </c>
      <c r="E1462" s="279">
        <v>9.5</v>
      </c>
      <c r="F1462" s="278">
        <f>C1462+D1462+E1462</f>
        <v>35.5</v>
      </c>
      <c r="G1462" s="280">
        <v>19</v>
      </c>
      <c r="H1462" s="280">
        <v>8</v>
      </c>
      <c r="I1462" s="280">
        <v>11</v>
      </c>
      <c r="J1462" s="280">
        <v>19</v>
      </c>
      <c r="K1462" s="278">
        <f>G1462+H1462+J1462</f>
        <v>46</v>
      </c>
      <c r="L1462" s="278"/>
      <c r="M1462" s="278"/>
      <c r="N1462" s="278"/>
      <c r="O1462" s="278"/>
      <c r="P1462" s="278"/>
      <c r="Q1462" s="278"/>
      <c r="R1462" s="278"/>
      <c r="S1462" s="278">
        <f>K1462+F1462</f>
        <v>81.5</v>
      </c>
      <c r="T1462" s="278"/>
    </row>
    <row r="1463" spans="1:20" ht="15.5" x14ac:dyDescent="0.35">
      <c r="A1463" s="32"/>
      <c r="B1463" s="281" t="s">
        <v>71</v>
      </c>
      <c r="C1463" s="282">
        <v>0</v>
      </c>
      <c r="D1463" s="280">
        <v>0</v>
      </c>
      <c r="E1463" s="280">
        <v>0</v>
      </c>
      <c r="F1463" s="278">
        <v>0</v>
      </c>
      <c r="G1463" s="280">
        <v>0</v>
      </c>
      <c r="H1463" s="280">
        <v>0</v>
      </c>
      <c r="I1463" s="280">
        <v>0</v>
      </c>
      <c r="J1463" s="280">
        <v>0</v>
      </c>
      <c r="K1463" s="278">
        <v>0</v>
      </c>
      <c r="L1463" s="278"/>
      <c r="M1463" s="278"/>
      <c r="N1463" s="278"/>
      <c r="O1463" s="278"/>
      <c r="P1463" s="278"/>
      <c r="Q1463" s="278"/>
      <c r="R1463" s="278">
        <v>0</v>
      </c>
      <c r="S1463" s="278">
        <f>R1463+++N1463+M1463+L1463+K1463+J1463+I1463+H1463+G1463+F1463+E1463+D1463+C1463</f>
        <v>0</v>
      </c>
      <c r="T1463" s="278"/>
    </row>
    <row r="1464" spans="1:20" ht="15.5" x14ac:dyDescent="0.35">
      <c r="A1464" s="32"/>
      <c r="B1464" s="281" t="s">
        <v>72</v>
      </c>
      <c r="C1464" s="282">
        <v>0</v>
      </c>
      <c r="D1464" s="280">
        <v>0</v>
      </c>
      <c r="E1464" s="280">
        <v>0</v>
      </c>
      <c r="F1464" s="278">
        <v>0</v>
      </c>
      <c r="G1464" s="280">
        <v>0</v>
      </c>
      <c r="H1464" s="280">
        <v>3</v>
      </c>
      <c r="I1464" s="280">
        <v>0</v>
      </c>
      <c r="J1464" s="280">
        <v>0</v>
      </c>
      <c r="K1464" s="278">
        <v>0</v>
      </c>
      <c r="L1464" s="278"/>
      <c r="M1464" s="278"/>
      <c r="N1464" s="278"/>
      <c r="O1464" s="278"/>
      <c r="P1464" s="278"/>
      <c r="Q1464" s="278"/>
      <c r="R1464" s="278">
        <v>0</v>
      </c>
      <c r="S1464" s="278">
        <f>R1464+O1464+N1464+M1464+L1464+K1464+J1464+I1464+H1464+G1464+F1464+E1464+D1464+C1464</f>
        <v>3</v>
      </c>
      <c r="T1464" s="278"/>
    </row>
    <row r="1465" spans="1:20" x14ac:dyDescent="0.35">
      <c r="A1465" s="32"/>
      <c r="B1465" s="283" t="s">
        <v>73</v>
      </c>
      <c r="C1465" s="280">
        <v>0</v>
      </c>
      <c r="D1465" s="280">
        <v>0</v>
      </c>
      <c r="E1465" s="280"/>
      <c r="F1465" s="278">
        <v>0</v>
      </c>
      <c r="G1465" s="280">
        <v>0</v>
      </c>
      <c r="H1465" s="280">
        <v>0</v>
      </c>
      <c r="I1465" s="280">
        <v>0</v>
      </c>
      <c r="J1465" s="280">
        <v>0</v>
      </c>
      <c r="K1465" s="278">
        <v>0</v>
      </c>
      <c r="L1465" s="278"/>
      <c r="M1465" s="278"/>
      <c r="N1465" s="278"/>
      <c r="O1465" s="278"/>
      <c r="P1465" s="278"/>
      <c r="Q1465" s="278"/>
      <c r="R1465" s="278">
        <v>0</v>
      </c>
      <c r="S1465" s="278">
        <f>R1465+O1465+N1465+M1465+L1465+K1465+J1465+I1465+H1465+G1465+F1465+E1465+D1465+C1465</f>
        <v>0</v>
      </c>
      <c r="T1465" s="278"/>
    </row>
    <row r="1466" spans="1:20" x14ac:dyDescent="0.35">
      <c r="A1466" s="32"/>
      <c r="B1466" s="283" t="s">
        <v>74</v>
      </c>
      <c r="C1466" s="280">
        <v>0</v>
      </c>
      <c r="D1466" s="280">
        <v>0</v>
      </c>
      <c r="E1466" s="280">
        <v>0</v>
      </c>
      <c r="F1466" s="280">
        <v>0</v>
      </c>
      <c r="G1466" s="280">
        <v>0</v>
      </c>
      <c r="H1466" s="280">
        <v>0</v>
      </c>
      <c r="I1466" s="280">
        <v>0</v>
      </c>
      <c r="J1466" s="280">
        <v>0</v>
      </c>
      <c r="K1466" s="278">
        <v>0</v>
      </c>
      <c r="L1466" s="278"/>
      <c r="M1466" s="278"/>
      <c r="N1466" s="278"/>
      <c r="O1466" s="278"/>
      <c r="P1466" s="278"/>
      <c r="Q1466" s="278"/>
      <c r="R1466" s="278"/>
      <c r="S1466" s="278">
        <f>R1466+O1466+N1466+M1466+L1466+K1466+J1466+I1466+H1466+G1466+F1466+E1466+D1466+C1466</f>
        <v>0</v>
      </c>
      <c r="T1466" s="278"/>
    </row>
    <row r="1467" spans="1:20" x14ac:dyDescent="0.35">
      <c r="A1467" s="32"/>
      <c r="B1467" s="283" t="s">
        <v>75</v>
      </c>
      <c r="C1467" s="280">
        <v>6</v>
      </c>
      <c r="D1467" s="280">
        <v>0</v>
      </c>
      <c r="E1467" s="280">
        <v>3</v>
      </c>
      <c r="F1467" s="278">
        <v>0</v>
      </c>
      <c r="G1467" s="280">
        <v>5</v>
      </c>
      <c r="H1467" s="280">
        <v>0</v>
      </c>
      <c r="I1467" s="280">
        <v>0</v>
      </c>
      <c r="J1467" s="280">
        <v>6</v>
      </c>
      <c r="K1467" s="278">
        <v>0</v>
      </c>
      <c r="L1467" s="278"/>
      <c r="M1467" s="278"/>
      <c r="N1467" s="278"/>
      <c r="O1467" s="278"/>
      <c r="P1467" s="278"/>
      <c r="Q1467" s="278"/>
      <c r="R1467" s="278">
        <v>0</v>
      </c>
      <c r="S1467" s="278">
        <f>R1467+O1467+N1467+M1467+L1467+K1467+J1467+I1467+H1467+G1467+F1467+E1467+D1467+C1467</f>
        <v>20</v>
      </c>
      <c r="T1467" s="278"/>
    </row>
    <row r="1468" spans="1:20" x14ac:dyDescent="0.35">
      <c r="A1468" s="32"/>
      <c r="B1468" s="283" t="s">
        <v>79</v>
      </c>
      <c r="C1468" s="280">
        <v>0</v>
      </c>
      <c r="D1468" s="280">
        <v>0</v>
      </c>
      <c r="E1468" s="280">
        <v>0</v>
      </c>
      <c r="F1468" s="278">
        <v>0</v>
      </c>
      <c r="G1468" s="280">
        <v>0</v>
      </c>
      <c r="H1468" s="280">
        <v>0</v>
      </c>
      <c r="I1468" s="280">
        <v>0</v>
      </c>
      <c r="J1468" s="280">
        <v>0</v>
      </c>
      <c r="K1468" s="280">
        <v>0</v>
      </c>
      <c r="L1468" s="278"/>
      <c r="M1468" s="278"/>
      <c r="N1468" s="278"/>
      <c r="O1468" s="278"/>
      <c r="P1468" s="278">
        <v>0</v>
      </c>
      <c r="Q1468" s="278"/>
      <c r="R1468" s="278"/>
      <c r="S1468" s="278">
        <f>R1468+O1468+N1468+M1468+L1468+K1468+J1468+I1468+H1468+G1468+F1468+E1468+D1468+C1468+P1468+T377</f>
        <v>0</v>
      </c>
      <c r="T1468" s="278"/>
    </row>
    <row r="1469" spans="1:20" x14ac:dyDescent="0.35">
      <c r="A1469" s="32"/>
      <c r="B1469" s="283" t="s">
        <v>76</v>
      </c>
      <c r="C1469" s="280">
        <v>0</v>
      </c>
      <c r="D1469" s="284"/>
      <c r="E1469" s="284"/>
      <c r="F1469" s="278">
        <f>C1469+D1469+E1469</f>
        <v>0</v>
      </c>
      <c r="G1469" s="280">
        <v>0</v>
      </c>
      <c r="H1469" s="280">
        <v>0</v>
      </c>
      <c r="I1469" s="280">
        <v>0</v>
      </c>
      <c r="J1469" s="280">
        <v>0</v>
      </c>
      <c r="K1469" s="278">
        <f>G1469+H1469+J1469</f>
        <v>0</v>
      </c>
      <c r="L1469" s="278"/>
      <c r="M1469" s="278"/>
      <c r="N1469" s="278"/>
      <c r="O1469" s="278"/>
      <c r="P1469" s="278"/>
      <c r="Q1469" s="278"/>
      <c r="R1469" s="278">
        <v>0</v>
      </c>
      <c r="S1469" s="278">
        <f>R1469+O1469+N1469+M1469+L1469+K1469+J1469+I1469+H1469+G1469+F1469+E1469+D1469+C1469+P1469</f>
        <v>0</v>
      </c>
      <c r="T1469" s="278"/>
    </row>
    <row r="1470" spans="1:20" x14ac:dyDescent="0.35">
      <c r="A1470" s="32"/>
      <c r="B1470" s="283" t="s">
        <v>77</v>
      </c>
      <c r="C1470" s="278">
        <f>SUM(C1463:C1469)</f>
        <v>6</v>
      </c>
      <c r="D1470" s="278">
        <f>D1469+D1468+D1467+D1466+D1465+D1464+D1463</f>
        <v>0</v>
      </c>
      <c r="E1470" s="278">
        <f>E1469+E1468+E1467+E1466+E1465+E1464+E1463</f>
        <v>3</v>
      </c>
      <c r="F1470" s="278">
        <v>0</v>
      </c>
      <c r="G1470" s="278">
        <f>G1469+G1468+G1467+G1466+G1465+G1464+G1463</f>
        <v>5</v>
      </c>
      <c r="H1470" s="280">
        <f>H1469+H1468+H1467+H1466+H1465+H1464+H1463</f>
        <v>3</v>
      </c>
      <c r="I1470" s="278">
        <f>I1469+I1468+I1467+I1466+I1465+I1464+I1463</f>
        <v>0</v>
      </c>
      <c r="J1470" s="280">
        <f>J1469+J1468+J1467+J1466+J1465+J1464+J1463</f>
        <v>6</v>
      </c>
      <c r="K1470" s="278">
        <f>K1469+K1468+K1467+K1466+K1465+K1464+K1463</f>
        <v>0</v>
      </c>
      <c r="L1470" s="278"/>
      <c r="M1470" s="278"/>
      <c r="N1470" s="278"/>
      <c r="O1470" s="278"/>
      <c r="P1470" s="278">
        <f>SUM(P1463:P1469)</f>
        <v>0</v>
      </c>
      <c r="Q1470" s="278"/>
      <c r="R1470" s="278">
        <f>R1469+R1468+R1467+R1466+R1465+R1464+R1463</f>
        <v>0</v>
      </c>
      <c r="S1470" s="278">
        <f>SUM(S1463:S1469)</f>
        <v>23</v>
      </c>
      <c r="T1470" s="278"/>
    </row>
    <row r="1471" spans="1:20" x14ac:dyDescent="0.35">
      <c r="A1471" s="32"/>
      <c r="B1471" s="277" t="s">
        <v>78</v>
      </c>
      <c r="C1471" s="278">
        <f>((C1462*7)-C1470)*C1461</f>
        <v>16576</v>
      </c>
      <c r="D1471" s="278">
        <f>((D1462*7)-D1470)*D1461</f>
        <v>1288</v>
      </c>
      <c r="E1471" s="278">
        <f>((E1462*7)-E1470)*E1461</f>
        <v>2095.5</v>
      </c>
      <c r="F1471" s="278">
        <f>C1471+D1471+E1471</f>
        <v>19959.5</v>
      </c>
      <c r="G1471" s="278">
        <f>((G1462*7)-G1470)*G1461</f>
        <v>3840</v>
      </c>
      <c r="H1471" s="285">
        <f>((H1462*7)-H1470)*H1461</f>
        <v>2544</v>
      </c>
      <c r="I1471" s="285">
        <f>((I1462*7)-I1470)*I1461</f>
        <v>1155</v>
      </c>
      <c r="J1471" s="278">
        <f>((J1462*7)-J1470)*J1461</f>
        <v>15240</v>
      </c>
      <c r="K1471" s="285">
        <f>SUM(G1471:J1471)</f>
        <v>22779</v>
      </c>
      <c r="L1471" s="285">
        <v>37</v>
      </c>
      <c r="M1471" s="285"/>
      <c r="N1471" s="285">
        <v>30</v>
      </c>
      <c r="O1471" s="285">
        <v>39</v>
      </c>
      <c r="P1471" s="285">
        <v>0</v>
      </c>
      <c r="Q1471" s="285">
        <v>0</v>
      </c>
      <c r="R1471" s="285">
        <v>2897</v>
      </c>
      <c r="S1471" s="286">
        <f>F1471+K1471+L1471+M1471+N1471+O1471+P1471</f>
        <v>42844.5</v>
      </c>
      <c r="T1471" s="286"/>
    </row>
    <row r="1473" spans="1:20" x14ac:dyDescent="0.35">
      <c r="A1473" s="32" t="s">
        <v>309</v>
      </c>
      <c r="B1473" s="32"/>
      <c r="C1473" s="32"/>
      <c r="D1473" s="32"/>
      <c r="F1473" s="32"/>
      <c r="G1473" s="32"/>
      <c r="H1473" s="32"/>
      <c r="J1473" s="32"/>
      <c r="K1473" s="32"/>
      <c r="L1473" s="32"/>
      <c r="M1473" s="32"/>
      <c r="N1473" s="32"/>
      <c r="O1473" s="32"/>
      <c r="P1473" s="32"/>
      <c r="Q1473" s="32"/>
      <c r="R1473" s="32"/>
      <c r="S1473" s="32"/>
      <c r="T1473" s="21"/>
    </row>
    <row r="1474" spans="1:20" x14ac:dyDescent="0.35">
      <c r="A1474" s="32"/>
      <c r="B1474" s="266" t="s">
        <v>68</v>
      </c>
      <c r="C1474" s="267">
        <f>C1476*C1477*7</f>
        <v>17248</v>
      </c>
      <c r="D1474" s="268">
        <f>D1476*D1477*7</f>
        <v>1288</v>
      </c>
      <c r="E1474" s="268">
        <f>E1476*E1477*7</f>
        <v>2194.5</v>
      </c>
      <c r="F1474" s="268">
        <f>C1474+D1474</f>
        <v>18536</v>
      </c>
      <c r="G1474" s="269">
        <f>G1476*G1477*7</f>
        <v>3990</v>
      </c>
      <c r="H1474" s="270">
        <f>H1476*H1477*7</f>
        <v>2688</v>
      </c>
      <c r="I1474" s="270">
        <f>I1476*I1477*7</f>
        <v>1155</v>
      </c>
      <c r="J1474" s="270">
        <f>J1476*J1477*7</f>
        <v>15960</v>
      </c>
      <c r="K1474" s="270">
        <f>G1474+H1474+J1474</f>
        <v>22638</v>
      </c>
      <c r="L1474" s="270"/>
      <c r="M1474" s="270"/>
      <c r="N1474" s="270"/>
      <c r="O1474" s="270"/>
      <c r="P1474" s="270"/>
      <c r="Q1474" s="270"/>
      <c r="R1474" s="270"/>
      <c r="S1474" s="270">
        <f>K1474+F1474</f>
        <v>41174</v>
      </c>
      <c r="T1474" s="270"/>
    </row>
    <row r="1475" spans="1:20" x14ac:dyDescent="0.35">
      <c r="A1475" s="32"/>
      <c r="B1475" s="271" t="s">
        <v>69</v>
      </c>
      <c r="C1475" s="272" t="s">
        <v>14</v>
      </c>
      <c r="D1475" s="272" t="s">
        <v>6</v>
      </c>
      <c r="E1475" s="272" t="s">
        <v>110</v>
      </c>
      <c r="F1475" s="273" t="s">
        <v>8</v>
      </c>
      <c r="G1475" s="274" t="s">
        <v>3</v>
      </c>
      <c r="H1475" s="274" t="s">
        <v>2</v>
      </c>
      <c r="I1475" s="274" t="s">
        <v>100</v>
      </c>
      <c r="J1475" s="274" t="s">
        <v>4</v>
      </c>
      <c r="K1475" s="275" t="s">
        <v>5</v>
      </c>
      <c r="L1475" s="276" t="s">
        <v>115</v>
      </c>
      <c r="M1475" s="276" t="s">
        <v>113</v>
      </c>
      <c r="N1475" s="276" t="s">
        <v>116</v>
      </c>
      <c r="O1475" s="276" t="s">
        <v>124</v>
      </c>
      <c r="P1475" s="276" t="s">
        <v>2193</v>
      </c>
      <c r="Q1475" s="276" t="s">
        <v>2194</v>
      </c>
      <c r="R1475" s="276" t="s">
        <v>125</v>
      </c>
      <c r="S1475" s="273"/>
      <c r="T1475" s="273"/>
    </row>
    <row r="1476" spans="1:20" ht="15.5" x14ac:dyDescent="0.35">
      <c r="A1476" s="32"/>
      <c r="B1476" s="277" t="s">
        <v>111</v>
      </c>
      <c r="C1476" s="278">
        <f>60+36+16</f>
        <v>112</v>
      </c>
      <c r="D1476" s="279">
        <v>46</v>
      </c>
      <c r="E1476" s="279">
        <v>33</v>
      </c>
      <c r="F1476" s="278">
        <f>C1476+D1476+E1476</f>
        <v>191</v>
      </c>
      <c r="G1476" s="280">
        <v>30</v>
      </c>
      <c r="H1476" s="280">
        <v>48</v>
      </c>
      <c r="I1476" s="280">
        <v>15</v>
      </c>
      <c r="J1476" s="280">
        <v>120</v>
      </c>
      <c r="K1476" s="278">
        <f>G1476+H1476+J1476</f>
        <v>198</v>
      </c>
      <c r="L1476" s="278"/>
      <c r="M1476" s="278"/>
      <c r="N1476" s="278"/>
      <c r="O1476" s="278"/>
      <c r="P1476" s="278"/>
      <c r="Q1476" s="278"/>
      <c r="R1476" s="278"/>
      <c r="S1476" s="280"/>
      <c r="T1476" s="280"/>
    </row>
    <row r="1477" spans="1:20" ht="15.5" x14ac:dyDescent="0.35">
      <c r="A1477" s="32"/>
      <c r="B1477" s="277" t="s">
        <v>70</v>
      </c>
      <c r="C1477" s="278">
        <v>22</v>
      </c>
      <c r="D1477" s="279">
        <v>4</v>
      </c>
      <c r="E1477" s="279">
        <v>9.5</v>
      </c>
      <c r="F1477" s="278">
        <f>C1477+D1477+E1477</f>
        <v>35.5</v>
      </c>
      <c r="G1477" s="280">
        <v>19</v>
      </c>
      <c r="H1477" s="280">
        <v>8</v>
      </c>
      <c r="I1477" s="280">
        <v>11</v>
      </c>
      <c r="J1477" s="280">
        <v>19</v>
      </c>
      <c r="K1477" s="278">
        <f>G1477+H1477+J1477</f>
        <v>46</v>
      </c>
      <c r="L1477" s="278"/>
      <c r="M1477" s="278"/>
      <c r="N1477" s="278"/>
      <c r="O1477" s="278"/>
      <c r="P1477" s="278"/>
      <c r="Q1477" s="278"/>
      <c r="R1477" s="278"/>
      <c r="S1477" s="278">
        <f>K1477+F1477</f>
        <v>81.5</v>
      </c>
      <c r="T1477" s="278"/>
    </row>
    <row r="1478" spans="1:20" ht="15.5" x14ac:dyDescent="0.35">
      <c r="A1478" s="32"/>
      <c r="B1478" s="281" t="s">
        <v>71</v>
      </c>
      <c r="C1478" s="282">
        <v>0</v>
      </c>
      <c r="D1478" s="280">
        <v>0</v>
      </c>
      <c r="E1478" s="280">
        <v>0</v>
      </c>
      <c r="F1478" s="278">
        <v>0</v>
      </c>
      <c r="G1478" s="280">
        <v>0</v>
      </c>
      <c r="H1478" s="280">
        <v>0</v>
      </c>
      <c r="I1478" s="280">
        <v>8</v>
      </c>
      <c r="J1478" s="280">
        <v>0</v>
      </c>
      <c r="K1478" s="278">
        <v>0</v>
      </c>
      <c r="L1478" s="278"/>
      <c r="M1478" s="278"/>
      <c r="N1478" s="278"/>
      <c r="O1478" s="278"/>
      <c r="P1478" s="278"/>
      <c r="Q1478" s="278"/>
      <c r="R1478" s="278">
        <v>0</v>
      </c>
      <c r="S1478" s="278">
        <f>R1478+++N1478+M1478+L1478+K1478+J1478+I1478+H1478+G1478+F1478+E1478+D1478+C1478</f>
        <v>8</v>
      </c>
      <c r="T1478" s="278"/>
    </row>
    <row r="1479" spans="1:20" ht="15.5" x14ac:dyDescent="0.35">
      <c r="A1479" s="32"/>
      <c r="B1479" s="281" t="s">
        <v>72</v>
      </c>
      <c r="C1479" s="282">
        <v>0</v>
      </c>
      <c r="D1479" s="280">
        <v>0</v>
      </c>
      <c r="E1479" s="280">
        <v>0</v>
      </c>
      <c r="F1479" s="278">
        <v>0</v>
      </c>
      <c r="G1479" s="280">
        <v>0</v>
      </c>
      <c r="H1479" s="280">
        <v>0</v>
      </c>
      <c r="I1479" s="280">
        <v>0</v>
      </c>
      <c r="J1479" s="280">
        <v>0</v>
      </c>
      <c r="K1479" s="278">
        <v>0</v>
      </c>
      <c r="L1479" s="278"/>
      <c r="M1479" s="278"/>
      <c r="N1479" s="278"/>
      <c r="O1479" s="278"/>
      <c r="P1479" s="278"/>
      <c r="Q1479" s="278"/>
      <c r="R1479" s="278">
        <v>0</v>
      </c>
      <c r="S1479" s="278">
        <f>R1479+O1479+N1479+M1479+L1479+K1479+J1479+I1479+H1479+G1479+F1479+E1479+D1479+C1479</f>
        <v>0</v>
      </c>
      <c r="T1479" s="278"/>
    </row>
    <row r="1480" spans="1:20" x14ac:dyDescent="0.35">
      <c r="A1480" s="32"/>
      <c r="B1480" s="283" t="s">
        <v>73</v>
      </c>
      <c r="C1480" s="280">
        <v>0</v>
      </c>
      <c r="D1480" s="280">
        <v>0</v>
      </c>
      <c r="E1480" s="280"/>
      <c r="F1480" s="278">
        <v>0</v>
      </c>
      <c r="G1480" s="280">
        <v>0</v>
      </c>
      <c r="H1480" s="280">
        <v>0</v>
      </c>
      <c r="I1480" s="280">
        <v>0</v>
      </c>
      <c r="J1480" s="280">
        <v>0</v>
      </c>
      <c r="K1480" s="278">
        <v>0</v>
      </c>
      <c r="L1480" s="278"/>
      <c r="M1480" s="278"/>
      <c r="N1480" s="278"/>
      <c r="O1480" s="278"/>
      <c r="P1480" s="278"/>
      <c r="Q1480" s="278"/>
      <c r="R1480" s="278">
        <v>0</v>
      </c>
      <c r="S1480" s="278">
        <f>R1480+O1480+N1480+M1480+L1480+K1480+J1480+I1480+H1480+G1480+F1480+E1480+D1480+C1480</f>
        <v>0</v>
      </c>
      <c r="T1480" s="278"/>
    </row>
    <row r="1481" spans="1:20" x14ac:dyDescent="0.35">
      <c r="A1481" s="32"/>
      <c r="B1481" s="283" t="s">
        <v>74</v>
      </c>
      <c r="C1481" s="280">
        <v>0</v>
      </c>
      <c r="D1481" s="280">
        <v>0</v>
      </c>
      <c r="E1481" s="280">
        <v>0</v>
      </c>
      <c r="F1481" s="280">
        <v>0</v>
      </c>
      <c r="G1481" s="280">
        <v>0</v>
      </c>
      <c r="H1481" s="280">
        <v>0</v>
      </c>
      <c r="I1481" s="280">
        <v>0</v>
      </c>
      <c r="J1481" s="280">
        <v>0</v>
      </c>
      <c r="K1481" s="278">
        <v>0</v>
      </c>
      <c r="L1481" s="278"/>
      <c r="M1481" s="278"/>
      <c r="N1481" s="278"/>
      <c r="O1481" s="278"/>
      <c r="P1481" s="278"/>
      <c r="Q1481" s="278"/>
      <c r="R1481" s="278"/>
      <c r="S1481" s="278">
        <f>R1481+O1481+N1481+M1481+L1481+K1481+J1481+I1481+H1481+G1481+F1481+E1481+D1481+C1481</f>
        <v>0</v>
      </c>
      <c r="T1481" s="278"/>
    </row>
    <row r="1482" spans="1:20" x14ac:dyDescent="0.35">
      <c r="A1482" s="32"/>
      <c r="B1482" s="283" t="s">
        <v>75</v>
      </c>
      <c r="C1482" s="280">
        <v>7</v>
      </c>
      <c r="D1482" s="280">
        <v>8</v>
      </c>
      <c r="E1482" s="280">
        <v>8</v>
      </c>
      <c r="F1482" s="278">
        <v>9</v>
      </c>
      <c r="G1482" s="280">
        <v>0</v>
      </c>
      <c r="H1482" s="280">
        <v>0</v>
      </c>
      <c r="I1482" s="280">
        <v>4</v>
      </c>
      <c r="J1482" s="280">
        <v>9</v>
      </c>
      <c r="K1482" s="278">
        <v>0</v>
      </c>
      <c r="L1482" s="278"/>
      <c r="M1482" s="278"/>
      <c r="N1482" s="278"/>
      <c r="O1482" s="278"/>
      <c r="P1482" s="278"/>
      <c r="Q1482" s="278"/>
      <c r="R1482" s="278">
        <v>8</v>
      </c>
      <c r="S1482" s="278">
        <f>R1482+O1482+N1482+M1482+L1482+K1482+J1482+I1482+H1482+G1482+F1482+E1482+D1482+C1482</f>
        <v>53</v>
      </c>
      <c r="T1482" s="278"/>
    </row>
    <row r="1483" spans="1:20" x14ac:dyDescent="0.35">
      <c r="A1483" s="32"/>
      <c r="B1483" s="283" t="s">
        <v>79</v>
      </c>
      <c r="C1483" s="280">
        <v>0</v>
      </c>
      <c r="D1483" s="280">
        <v>0</v>
      </c>
      <c r="E1483" s="280">
        <v>0</v>
      </c>
      <c r="F1483" s="278">
        <v>0</v>
      </c>
      <c r="G1483" s="280">
        <v>0</v>
      </c>
      <c r="H1483" s="280">
        <v>0</v>
      </c>
      <c r="I1483" s="280">
        <v>0</v>
      </c>
      <c r="J1483" s="280">
        <v>0</v>
      </c>
      <c r="K1483" s="280">
        <v>0</v>
      </c>
      <c r="L1483" s="278"/>
      <c r="M1483" s="278"/>
      <c r="N1483" s="278"/>
      <c r="O1483" s="278"/>
      <c r="P1483" s="278">
        <v>0</v>
      </c>
      <c r="Q1483" s="278"/>
      <c r="R1483" s="278"/>
      <c r="S1483" s="278">
        <f>R1483+O1483+N1483+M1483+L1483+K1483+J1483+I1483+H1483+G1483+F1483+E1483+D1483+C1483+P1483+T392</f>
        <v>0</v>
      </c>
      <c r="T1483" s="278"/>
    </row>
    <row r="1484" spans="1:20" x14ac:dyDescent="0.35">
      <c r="A1484" s="32"/>
      <c r="B1484" s="283" t="s">
        <v>76</v>
      </c>
      <c r="C1484" s="280">
        <v>0</v>
      </c>
      <c r="D1484" s="284"/>
      <c r="E1484" s="284"/>
      <c r="F1484" s="278">
        <f>C1484+D1484+E1484</f>
        <v>0</v>
      </c>
      <c r="G1484" s="280">
        <v>0</v>
      </c>
      <c r="H1484" s="280">
        <v>0</v>
      </c>
      <c r="I1484" s="280">
        <v>0</v>
      </c>
      <c r="J1484" s="280">
        <v>0</v>
      </c>
      <c r="K1484" s="278">
        <f>G1484+H1484+J1484</f>
        <v>0</v>
      </c>
      <c r="L1484" s="278"/>
      <c r="M1484" s="278"/>
      <c r="N1484" s="278"/>
      <c r="O1484" s="278"/>
      <c r="P1484" s="278"/>
      <c r="Q1484" s="278"/>
      <c r="R1484" s="278">
        <v>0</v>
      </c>
      <c r="S1484" s="278">
        <f>R1484+O1484+N1484+M1484+L1484+K1484+J1484+I1484+H1484+G1484+F1484+E1484+D1484+C1484+P1484</f>
        <v>0</v>
      </c>
      <c r="T1484" s="278"/>
    </row>
    <row r="1485" spans="1:20" x14ac:dyDescent="0.35">
      <c r="A1485" s="32"/>
      <c r="B1485" s="283" t="s">
        <v>77</v>
      </c>
      <c r="C1485" s="278">
        <f>SUM(C1478:C1484)</f>
        <v>7</v>
      </c>
      <c r="D1485" s="278">
        <f>D1484+D1483+D1482+D1481+D1480+D1479+D1478</f>
        <v>8</v>
      </c>
      <c r="E1485" s="278">
        <f>E1484+E1483+E1482+E1481+E1480+E1479+E1478</f>
        <v>8</v>
      </c>
      <c r="F1485" s="278">
        <v>0</v>
      </c>
      <c r="G1485" s="278">
        <f>G1484+G1483+G1482+G1481+G1480+G1479+G1478</f>
        <v>0</v>
      </c>
      <c r="H1485" s="280">
        <f>H1484+H1483+H1482+H1481+H1480+H1479+H1478</f>
        <v>0</v>
      </c>
      <c r="I1485" s="278">
        <f>I1484+I1483+I1482+I1481+I1480+I1479+I1478</f>
        <v>12</v>
      </c>
      <c r="J1485" s="280">
        <f>J1484+J1483+J1482+J1481+J1480+J1479+J1478</f>
        <v>9</v>
      </c>
      <c r="K1485" s="278">
        <f>K1484+K1483+K1482+K1481+K1480+K1479+K1478</f>
        <v>0</v>
      </c>
      <c r="L1485" s="278"/>
      <c r="M1485" s="278"/>
      <c r="N1485" s="278"/>
      <c r="O1485" s="278"/>
      <c r="P1485" s="278">
        <f>SUM(P1478:P1484)</f>
        <v>0</v>
      </c>
      <c r="Q1485" s="278"/>
      <c r="R1485" s="278">
        <f>R1484+R1483+R1482+R1481+R1480+R1479+R1478</f>
        <v>8</v>
      </c>
      <c r="S1485" s="278">
        <f>SUM(S1478:S1484)</f>
        <v>61</v>
      </c>
      <c r="T1485" s="278"/>
    </row>
    <row r="1486" spans="1:20" x14ac:dyDescent="0.35">
      <c r="A1486" s="32"/>
      <c r="B1486" s="277" t="s">
        <v>78</v>
      </c>
      <c r="C1486" s="278">
        <f>((C1477*7)-C1485)*C1476</f>
        <v>16464</v>
      </c>
      <c r="D1486" s="278">
        <f>((D1477*7)-D1485)*D1476</f>
        <v>920</v>
      </c>
      <c r="E1486" s="278">
        <f>((E1477*7)-E1485)*E1476</f>
        <v>1930.5</v>
      </c>
      <c r="F1486" s="278">
        <f>C1486+D1486+E1486</f>
        <v>19314.5</v>
      </c>
      <c r="G1486" s="278">
        <f>((G1477*7)-G1485)*G1476</f>
        <v>3990</v>
      </c>
      <c r="H1486" s="285">
        <f>((H1477*7)-H1485)*H1476</f>
        <v>2688</v>
      </c>
      <c r="I1486" s="285">
        <f>((I1477*7)-I1485)*I1476</f>
        <v>975</v>
      </c>
      <c r="J1486" s="278">
        <f>((J1477*7)-J1485)*J1476</f>
        <v>14880</v>
      </c>
      <c r="K1486" s="285">
        <f>SUM(G1486:J1486)</f>
        <v>22533</v>
      </c>
      <c r="L1486" s="285">
        <v>37</v>
      </c>
      <c r="M1486" s="285"/>
      <c r="N1486" s="285">
        <v>30</v>
      </c>
      <c r="O1486" s="285">
        <v>39</v>
      </c>
      <c r="P1486" s="285">
        <v>0</v>
      </c>
      <c r="Q1486" s="285">
        <v>0</v>
      </c>
      <c r="R1486" s="285">
        <v>2897</v>
      </c>
      <c r="S1486" s="286">
        <f>F1486+K1486+L1486+M1486+N1486+O1486+P1486</f>
        <v>41953.5</v>
      </c>
      <c r="T1486" s="286"/>
    </row>
    <row r="1488" spans="1:20" x14ac:dyDescent="0.35">
      <c r="A1488" s="32" t="s">
        <v>442</v>
      </c>
      <c r="B1488" s="32"/>
      <c r="C1488" s="32"/>
      <c r="D1488" s="32"/>
      <c r="F1488" s="32"/>
      <c r="G1488" s="32"/>
      <c r="H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21"/>
    </row>
    <row r="1489" spans="1:20" x14ac:dyDescent="0.35">
      <c r="A1489" s="32"/>
      <c r="B1489" s="266" t="s">
        <v>68</v>
      </c>
      <c r="C1489" s="267">
        <f>C1491*C1492*7</f>
        <v>17248</v>
      </c>
      <c r="D1489" s="268">
        <f>D1491*D1492*7</f>
        <v>1288</v>
      </c>
      <c r="E1489" s="268">
        <f>E1491*E1492*7</f>
        <v>2194.5</v>
      </c>
      <c r="F1489" s="268">
        <f>C1489+D1489</f>
        <v>18536</v>
      </c>
      <c r="G1489" s="269">
        <f>G1491*G1492*7</f>
        <v>3990</v>
      </c>
      <c r="H1489" s="270">
        <f>H1491*H1492*7</f>
        <v>2688</v>
      </c>
      <c r="I1489" s="270">
        <f>I1491*I1492*7</f>
        <v>1155</v>
      </c>
      <c r="J1489" s="270">
        <f>J1491*J1492*7</f>
        <v>15960</v>
      </c>
      <c r="K1489" s="270">
        <f>G1489+H1489+J1489</f>
        <v>22638</v>
      </c>
      <c r="L1489" s="270"/>
      <c r="M1489" s="270"/>
      <c r="N1489" s="270"/>
      <c r="O1489" s="270"/>
      <c r="P1489" s="270"/>
      <c r="Q1489" s="270"/>
      <c r="R1489" s="270"/>
      <c r="S1489" s="270">
        <f>K1489+F1489</f>
        <v>41174</v>
      </c>
      <c r="T1489" s="270"/>
    </row>
    <row r="1490" spans="1:20" x14ac:dyDescent="0.35">
      <c r="A1490" s="32"/>
      <c r="B1490" s="271" t="s">
        <v>69</v>
      </c>
      <c r="C1490" s="272" t="s">
        <v>14</v>
      </c>
      <c r="D1490" s="272" t="s">
        <v>6</v>
      </c>
      <c r="E1490" s="272" t="s">
        <v>110</v>
      </c>
      <c r="F1490" s="273" t="s">
        <v>8</v>
      </c>
      <c r="G1490" s="274" t="s">
        <v>3</v>
      </c>
      <c r="H1490" s="274" t="s">
        <v>2</v>
      </c>
      <c r="I1490" s="274" t="s">
        <v>100</v>
      </c>
      <c r="J1490" s="274" t="s">
        <v>4</v>
      </c>
      <c r="K1490" s="275" t="s">
        <v>5</v>
      </c>
      <c r="L1490" s="276" t="s">
        <v>115</v>
      </c>
      <c r="M1490" s="276" t="s">
        <v>113</v>
      </c>
      <c r="N1490" s="276" t="s">
        <v>116</v>
      </c>
      <c r="O1490" s="276" t="s">
        <v>124</v>
      </c>
      <c r="P1490" s="276" t="s">
        <v>2193</v>
      </c>
      <c r="Q1490" s="276" t="s">
        <v>2194</v>
      </c>
      <c r="R1490" s="276" t="s">
        <v>125</v>
      </c>
      <c r="S1490" s="273"/>
      <c r="T1490" s="273"/>
    </row>
    <row r="1491" spans="1:20" ht="15.5" x14ac:dyDescent="0.35">
      <c r="A1491" s="32"/>
      <c r="B1491" s="277" t="s">
        <v>111</v>
      </c>
      <c r="C1491" s="278">
        <f>60+36+16</f>
        <v>112</v>
      </c>
      <c r="D1491" s="279">
        <v>46</v>
      </c>
      <c r="E1491" s="279">
        <v>33</v>
      </c>
      <c r="F1491" s="278">
        <f>C1491+D1491+E1491</f>
        <v>191</v>
      </c>
      <c r="G1491" s="280">
        <v>30</v>
      </c>
      <c r="H1491" s="280">
        <v>48</v>
      </c>
      <c r="I1491" s="280">
        <v>15</v>
      </c>
      <c r="J1491" s="280">
        <v>120</v>
      </c>
      <c r="K1491" s="278">
        <f>G1491+H1491+J1491</f>
        <v>198</v>
      </c>
      <c r="L1491" s="278"/>
      <c r="M1491" s="278"/>
      <c r="N1491" s="278"/>
      <c r="O1491" s="278"/>
      <c r="P1491" s="278"/>
      <c r="Q1491" s="278"/>
      <c r="R1491" s="278"/>
      <c r="S1491" s="280"/>
      <c r="T1491" s="280"/>
    </row>
    <row r="1492" spans="1:20" ht="15.5" x14ac:dyDescent="0.35">
      <c r="A1492" s="32"/>
      <c r="B1492" s="277" t="s">
        <v>70</v>
      </c>
      <c r="C1492" s="278">
        <v>22</v>
      </c>
      <c r="D1492" s="279">
        <v>4</v>
      </c>
      <c r="E1492" s="279">
        <v>9.5</v>
      </c>
      <c r="F1492" s="278">
        <f>C1492+D1492+E1492</f>
        <v>35.5</v>
      </c>
      <c r="G1492" s="280">
        <v>19</v>
      </c>
      <c r="H1492" s="280">
        <v>8</v>
      </c>
      <c r="I1492" s="280">
        <v>11</v>
      </c>
      <c r="J1492" s="280">
        <v>19</v>
      </c>
      <c r="K1492" s="278">
        <f>G1492+H1492+J1492</f>
        <v>46</v>
      </c>
      <c r="L1492" s="278"/>
      <c r="M1492" s="278"/>
      <c r="N1492" s="278"/>
      <c r="O1492" s="278"/>
      <c r="P1492" s="278"/>
      <c r="Q1492" s="278"/>
      <c r="R1492" s="278"/>
      <c r="S1492" s="278">
        <f>K1492+F1492</f>
        <v>81.5</v>
      </c>
      <c r="T1492" s="278"/>
    </row>
    <row r="1493" spans="1:20" ht="15.5" x14ac:dyDescent="0.35">
      <c r="A1493" s="32"/>
      <c r="B1493" s="281" t="s">
        <v>71</v>
      </c>
      <c r="C1493" s="282">
        <v>0</v>
      </c>
      <c r="D1493" s="280">
        <v>0</v>
      </c>
      <c r="E1493" s="280">
        <v>0</v>
      </c>
      <c r="F1493" s="278">
        <v>0</v>
      </c>
      <c r="G1493" s="280">
        <v>0</v>
      </c>
      <c r="H1493" s="280">
        <v>0</v>
      </c>
      <c r="I1493" s="280">
        <v>0</v>
      </c>
      <c r="J1493" s="280">
        <v>0</v>
      </c>
      <c r="K1493" s="278">
        <v>0</v>
      </c>
      <c r="L1493" s="278"/>
      <c r="M1493" s="278"/>
      <c r="N1493" s="278"/>
      <c r="O1493" s="278"/>
      <c r="P1493" s="278"/>
      <c r="Q1493" s="278"/>
      <c r="R1493" s="278">
        <v>0</v>
      </c>
      <c r="S1493" s="278">
        <f>R1493+++N1493+M1493+L1493+K1493+J1493+I1493+H1493+G1493+F1493+E1493+D1493+C1493</f>
        <v>0</v>
      </c>
      <c r="T1493" s="278"/>
    </row>
    <row r="1494" spans="1:20" ht="15.5" x14ac:dyDescent="0.35">
      <c r="A1494" s="32"/>
      <c r="B1494" s="281" t="s">
        <v>72</v>
      </c>
      <c r="C1494" s="282">
        <v>0</v>
      </c>
      <c r="D1494" s="280">
        <v>0</v>
      </c>
      <c r="E1494" s="280">
        <v>0</v>
      </c>
      <c r="F1494" s="278">
        <v>0</v>
      </c>
      <c r="G1494" s="280">
        <v>0</v>
      </c>
      <c r="H1494" s="280">
        <v>0</v>
      </c>
      <c r="I1494" s="280">
        <v>0</v>
      </c>
      <c r="J1494" s="280">
        <v>0</v>
      </c>
      <c r="K1494" s="278">
        <v>0</v>
      </c>
      <c r="L1494" s="278"/>
      <c r="M1494" s="278"/>
      <c r="N1494" s="278"/>
      <c r="O1494" s="278"/>
      <c r="P1494" s="278"/>
      <c r="Q1494" s="278"/>
      <c r="R1494" s="278">
        <v>0</v>
      </c>
      <c r="S1494" s="278">
        <f>R1494+O1494+N1494+M1494+L1494+K1494+J1494+I1494+H1494+G1494+F1494+E1494+D1494+C1494</f>
        <v>0</v>
      </c>
      <c r="T1494" s="278"/>
    </row>
    <row r="1495" spans="1:20" x14ac:dyDescent="0.35">
      <c r="A1495" s="32"/>
      <c r="B1495" s="283" t="s">
        <v>73</v>
      </c>
      <c r="C1495" s="280">
        <v>0</v>
      </c>
      <c r="D1495" s="280">
        <v>0</v>
      </c>
      <c r="E1495" s="280"/>
      <c r="F1495" s="278">
        <v>0</v>
      </c>
      <c r="G1495" s="280">
        <v>0</v>
      </c>
      <c r="H1495" s="280">
        <v>0</v>
      </c>
      <c r="I1495" s="280">
        <v>0</v>
      </c>
      <c r="J1495" s="280">
        <v>0</v>
      </c>
      <c r="K1495" s="278">
        <v>0</v>
      </c>
      <c r="L1495" s="278"/>
      <c r="M1495" s="278"/>
      <c r="N1495" s="278"/>
      <c r="O1495" s="278"/>
      <c r="P1495" s="278"/>
      <c r="Q1495" s="278"/>
      <c r="R1495" s="278">
        <v>0</v>
      </c>
      <c r="S1495" s="278">
        <f>R1495+O1495+N1495+M1495+L1495+K1495+J1495+I1495+H1495+G1495+F1495+E1495+D1495+C1495</f>
        <v>0</v>
      </c>
      <c r="T1495" s="278"/>
    </row>
    <row r="1496" spans="1:20" x14ac:dyDescent="0.35">
      <c r="A1496" s="32"/>
      <c r="B1496" s="283" t="s">
        <v>74</v>
      </c>
      <c r="C1496" s="280">
        <v>0</v>
      </c>
      <c r="D1496" s="280">
        <v>0</v>
      </c>
      <c r="E1496" s="280">
        <v>0</v>
      </c>
      <c r="F1496" s="280">
        <v>0</v>
      </c>
      <c r="G1496" s="280">
        <v>0</v>
      </c>
      <c r="H1496" s="280">
        <v>0</v>
      </c>
      <c r="I1496" s="280">
        <v>0</v>
      </c>
      <c r="J1496" s="280">
        <v>0</v>
      </c>
      <c r="K1496" s="278">
        <v>0</v>
      </c>
      <c r="L1496" s="278"/>
      <c r="M1496" s="278"/>
      <c r="N1496" s="278"/>
      <c r="O1496" s="278"/>
      <c r="P1496" s="278"/>
      <c r="Q1496" s="278"/>
      <c r="R1496" s="278"/>
      <c r="S1496" s="278">
        <f>R1496+O1496+N1496+M1496+L1496+K1496+J1496+I1496+H1496+G1496+F1496+E1496+D1496+C1496</f>
        <v>0</v>
      </c>
      <c r="T1496" s="278"/>
    </row>
    <row r="1497" spans="1:20" x14ac:dyDescent="0.35">
      <c r="A1497" s="32"/>
      <c r="B1497" s="283" t="s">
        <v>75</v>
      </c>
      <c r="C1497" s="280">
        <v>24</v>
      </c>
      <c r="D1497" s="280">
        <v>0</v>
      </c>
      <c r="E1497" s="280">
        <v>0</v>
      </c>
      <c r="F1497" s="278">
        <v>42</v>
      </c>
      <c r="G1497" s="280">
        <v>14</v>
      </c>
      <c r="H1497" s="280">
        <v>8</v>
      </c>
      <c r="I1497" s="280">
        <v>6</v>
      </c>
      <c r="J1497" s="280">
        <v>18</v>
      </c>
      <c r="K1497" s="278">
        <v>0</v>
      </c>
      <c r="L1497" s="278"/>
      <c r="M1497" s="278"/>
      <c r="N1497" s="278"/>
      <c r="O1497" s="278"/>
      <c r="P1497" s="278"/>
      <c r="Q1497" s="278"/>
      <c r="R1497" s="278">
        <v>0</v>
      </c>
      <c r="S1497" s="278">
        <f>R1497+O1497+N1497+M1497+L1497+K1497+J1497+I1497+H1497+G1497+F1497+E1497+D1497+C1497</f>
        <v>112</v>
      </c>
      <c r="T1497" s="278"/>
    </row>
    <row r="1498" spans="1:20" x14ac:dyDescent="0.35">
      <c r="A1498" s="32"/>
      <c r="B1498" s="283" t="s">
        <v>79</v>
      </c>
      <c r="C1498" s="280">
        <v>0</v>
      </c>
      <c r="D1498" s="280">
        <v>0</v>
      </c>
      <c r="E1498" s="280">
        <v>0</v>
      </c>
      <c r="F1498" s="278">
        <v>0</v>
      </c>
      <c r="G1498" s="280">
        <v>0</v>
      </c>
      <c r="H1498" s="280">
        <v>0</v>
      </c>
      <c r="I1498" s="280">
        <v>0</v>
      </c>
      <c r="J1498" s="280">
        <v>0</v>
      </c>
      <c r="K1498" s="280">
        <v>0</v>
      </c>
      <c r="L1498" s="278"/>
      <c r="M1498" s="278"/>
      <c r="N1498" s="278"/>
      <c r="O1498" s="278"/>
      <c r="P1498" s="278">
        <v>0</v>
      </c>
      <c r="Q1498" s="278"/>
      <c r="R1498" s="278"/>
      <c r="S1498" s="278">
        <f>R1498+O1498+N1498+M1498+L1498+K1498+J1498+I1498+H1498+G1498+F1498+E1498+D1498+C1498+P1498+T407</f>
        <v>0</v>
      </c>
      <c r="T1498" s="278"/>
    </row>
    <row r="1499" spans="1:20" x14ac:dyDescent="0.35">
      <c r="A1499" s="32"/>
      <c r="B1499" s="283" t="s">
        <v>76</v>
      </c>
      <c r="C1499" s="280">
        <v>0</v>
      </c>
      <c r="D1499" s="284"/>
      <c r="E1499" s="284"/>
      <c r="F1499" s="278">
        <f>C1499+D1499+E1499</f>
        <v>0</v>
      </c>
      <c r="G1499" s="280">
        <v>0</v>
      </c>
      <c r="H1499" s="280">
        <v>0</v>
      </c>
      <c r="I1499" s="280">
        <v>0</v>
      </c>
      <c r="J1499" s="280">
        <v>0</v>
      </c>
      <c r="K1499" s="278">
        <f>G1499+H1499+J1499</f>
        <v>0</v>
      </c>
      <c r="L1499" s="278"/>
      <c r="M1499" s="278"/>
      <c r="N1499" s="278"/>
      <c r="O1499" s="278"/>
      <c r="P1499" s="278"/>
      <c r="Q1499" s="278"/>
      <c r="R1499" s="278">
        <v>0</v>
      </c>
      <c r="S1499" s="278">
        <f>R1499+O1499+N1499+M1499+L1499+K1499+J1499+I1499+H1499+G1499+F1499+E1499+D1499+C1499+P1499</f>
        <v>0</v>
      </c>
      <c r="T1499" s="278"/>
    </row>
    <row r="1500" spans="1:20" x14ac:dyDescent="0.35">
      <c r="A1500" s="32"/>
      <c r="B1500" s="283" t="s">
        <v>77</v>
      </c>
      <c r="C1500" s="278">
        <f>SUM(C1493:C1499)</f>
        <v>24</v>
      </c>
      <c r="D1500" s="278">
        <f>D1499+D1498+D1497+D1496+D1495+D1494+D1493</f>
        <v>0</v>
      </c>
      <c r="E1500" s="278">
        <f>E1499+E1498+E1497+E1496+E1495+E1494+E1493</f>
        <v>0</v>
      </c>
      <c r="F1500" s="278">
        <v>0</v>
      </c>
      <c r="G1500" s="278">
        <f>G1499+G1498+G1497+G1496+G1495+G1494+G1493</f>
        <v>14</v>
      </c>
      <c r="H1500" s="280">
        <f>H1499+H1498+H1497+H1496+H1495+H1494+H1493</f>
        <v>8</v>
      </c>
      <c r="I1500" s="278">
        <f>I1499+I1498+I1497+I1496+I1495+I1494+I1493</f>
        <v>6</v>
      </c>
      <c r="J1500" s="280">
        <f>J1499+J1498+J1497+J1496+J1495+J1494+J1493</f>
        <v>18</v>
      </c>
      <c r="K1500" s="278">
        <f>K1499+K1498+K1497+K1496+K1495+K1494+K1493</f>
        <v>0</v>
      </c>
      <c r="L1500" s="278"/>
      <c r="M1500" s="278"/>
      <c r="N1500" s="278"/>
      <c r="O1500" s="278"/>
      <c r="P1500" s="278">
        <f>SUM(P1493:P1499)</f>
        <v>0</v>
      </c>
      <c r="Q1500" s="278"/>
      <c r="R1500" s="278">
        <f>R1499+R1498+R1497+R1496+R1495+R1494+R1493</f>
        <v>0</v>
      </c>
      <c r="S1500" s="278">
        <f>SUM(S1493:S1499)</f>
        <v>112</v>
      </c>
      <c r="T1500" s="278"/>
    </row>
    <row r="1501" spans="1:20" x14ac:dyDescent="0.35">
      <c r="A1501" s="32"/>
      <c r="B1501" s="277" t="s">
        <v>78</v>
      </c>
      <c r="C1501" s="278">
        <f>((C1492*7)-C1500)*C1491</f>
        <v>14560</v>
      </c>
      <c r="D1501" s="278">
        <f>((D1492*7)-D1500)*D1491</f>
        <v>1288</v>
      </c>
      <c r="E1501" s="278">
        <f>((E1492*7)-E1500)*E1491</f>
        <v>2194.5</v>
      </c>
      <c r="F1501" s="278">
        <f>C1501+D1501+E1501</f>
        <v>18042.5</v>
      </c>
      <c r="G1501" s="278">
        <f>((G1492*7)-G1500)*G1491</f>
        <v>3570</v>
      </c>
      <c r="H1501" s="285">
        <f>((H1492*7)-H1500)*H1491</f>
        <v>2304</v>
      </c>
      <c r="I1501" s="285">
        <f>((I1492*7)-I1500)*I1491</f>
        <v>1065</v>
      </c>
      <c r="J1501" s="278">
        <f>((J1492*7)-J1500)*J1491</f>
        <v>13800</v>
      </c>
      <c r="K1501" s="285">
        <f>SUM(G1501:J1501)</f>
        <v>20739</v>
      </c>
      <c r="L1501" s="285">
        <v>37</v>
      </c>
      <c r="M1501" s="285"/>
      <c r="N1501" s="285">
        <v>30</v>
      </c>
      <c r="O1501" s="285">
        <v>39</v>
      </c>
      <c r="P1501" s="285">
        <v>0</v>
      </c>
      <c r="Q1501" s="285">
        <v>0</v>
      </c>
      <c r="R1501" s="285">
        <v>2897</v>
      </c>
      <c r="S1501" s="286">
        <f>F1501+K1501+L1501+M1501+N1501+O1501+P1501</f>
        <v>38887.5</v>
      </c>
      <c r="T1501" s="286"/>
    </row>
    <row r="1503" spans="1:20" x14ac:dyDescent="0.35">
      <c r="A1503" s="289" t="s">
        <v>420</v>
      </c>
      <c r="B1503" s="32"/>
      <c r="C1503" s="32"/>
      <c r="D1503" s="32"/>
      <c r="F1503" s="32"/>
      <c r="G1503" s="32"/>
      <c r="H1503" s="32"/>
      <c r="J1503" s="32"/>
      <c r="K1503" s="32"/>
      <c r="L1503" s="32"/>
      <c r="M1503" s="32"/>
      <c r="N1503" s="32"/>
      <c r="O1503" s="32"/>
      <c r="P1503" s="32"/>
      <c r="Q1503" s="32"/>
      <c r="R1503" s="32"/>
      <c r="S1503" s="32"/>
      <c r="T1503" s="21"/>
    </row>
    <row r="1504" spans="1:20" x14ac:dyDescent="0.35">
      <c r="A1504" s="32"/>
      <c r="B1504" s="266" t="s">
        <v>68</v>
      </c>
      <c r="C1504" s="267">
        <f>C1506*C1507*7</f>
        <v>17248</v>
      </c>
      <c r="D1504" s="268">
        <f>D1506*D1507*7</f>
        <v>1288</v>
      </c>
      <c r="E1504" s="268">
        <f>E1506*E1507*7</f>
        <v>2194.5</v>
      </c>
      <c r="F1504" s="268">
        <f>C1504+D1504</f>
        <v>18536</v>
      </c>
      <c r="G1504" s="269">
        <f>G1506*G1507*7</f>
        <v>3990</v>
      </c>
      <c r="H1504" s="270">
        <f>H1506*H1507*7</f>
        <v>2688</v>
      </c>
      <c r="I1504" s="270">
        <f>I1506*I1507*7</f>
        <v>1155</v>
      </c>
      <c r="J1504" s="270">
        <f>J1506*J1507*7</f>
        <v>15960</v>
      </c>
      <c r="K1504" s="270">
        <f>G1504+H1504+J1504</f>
        <v>22638</v>
      </c>
      <c r="L1504" s="270"/>
      <c r="M1504" s="270"/>
      <c r="N1504" s="270"/>
      <c r="O1504" s="270"/>
      <c r="P1504" s="270"/>
      <c r="Q1504" s="270"/>
      <c r="R1504" s="270"/>
      <c r="S1504" s="270">
        <f>K1504+F1504</f>
        <v>41174</v>
      </c>
      <c r="T1504" s="270"/>
    </row>
    <row r="1505" spans="1:20" x14ac:dyDescent="0.35">
      <c r="A1505" s="32"/>
      <c r="B1505" s="271" t="s">
        <v>69</v>
      </c>
      <c r="C1505" s="272" t="s">
        <v>14</v>
      </c>
      <c r="D1505" s="272" t="s">
        <v>6</v>
      </c>
      <c r="E1505" s="272" t="s">
        <v>110</v>
      </c>
      <c r="F1505" s="273" t="s">
        <v>8</v>
      </c>
      <c r="G1505" s="274" t="s">
        <v>3</v>
      </c>
      <c r="H1505" s="274" t="s">
        <v>2</v>
      </c>
      <c r="I1505" s="274" t="s">
        <v>100</v>
      </c>
      <c r="J1505" s="274" t="s">
        <v>4</v>
      </c>
      <c r="K1505" s="275" t="s">
        <v>5</v>
      </c>
      <c r="L1505" s="276" t="s">
        <v>115</v>
      </c>
      <c r="M1505" s="276" t="s">
        <v>113</v>
      </c>
      <c r="N1505" s="276" t="s">
        <v>116</v>
      </c>
      <c r="O1505" s="276" t="s">
        <v>124</v>
      </c>
      <c r="P1505" s="276" t="s">
        <v>2193</v>
      </c>
      <c r="Q1505" s="276" t="s">
        <v>2194</v>
      </c>
      <c r="R1505" s="276" t="s">
        <v>125</v>
      </c>
      <c r="S1505" s="273"/>
      <c r="T1505" s="273"/>
    </row>
    <row r="1506" spans="1:20" ht="15.5" x14ac:dyDescent="0.35">
      <c r="A1506" s="32"/>
      <c r="B1506" s="277" t="s">
        <v>111</v>
      </c>
      <c r="C1506" s="278">
        <f>60+36+16</f>
        <v>112</v>
      </c>
      <c r="D1506" s="279">
        <v>46</v>
      </c>
      <c r="E1506" s="279">
        <v>33</v>
      </c>
      <c r="F1506" s="278">
        <f>C1506+D1506+E1506</f>
        <v>191</v>
      </c>
      <c r="G1506" s="280">
        <v>30</v>
      </c>
      <c r="H1506" s="280">
        <v>48</v>
      </c>
      <c r="I1506" s="280">
        <v>15</v>
      </c>
      <c r="J1506" s="280">
        <v>120</v>
      </c>
      <c r="K1506" s="278">
        <f>G1506+H1506+J1506</f>
        <v>198</v>
      </c>
      <c r="L1506" s="278"/>
      <c r="M1506" s="278"/>
      <c r="N1506" s="278"/>
      <c r="O1506" s="278"/>
      <c r="P1506" s="278"/>
      <c r="Q1506" s="278"/>
      <c r="R1506" s="278"/>
      <c r="S1506" s="280"/>
      <c r="T1506" s="280"/>
    </row>
    <row r="1507" spans="1:20" ht="15.5" x14ac:dyDescent="0.35">
      <c r="A1507" s="32"/>
      <c r="B1507" s="277" t="s">
        <v>70</v>
      </c>
      <c r="C1507" s="278">
        <v>22</v>
      </c>
      <c r="D1507" s="279">
        <v>4</v>
      </c>
      <c r="E1507" s="279">
        <v>9.5</v>
      </c>
      <c r="F1507" s="278">
        <f>C1507+D1507+E1507</f>
        <v>35.5</v>
      </c>
      <c r="G1507" s="280">
        <v>19</v>
      </c>
      <c r="H1507" s="280">
        <v>8</v>
      </c>
      <c r="I1507" s="280">
        <v>11</v>
      </c>
      <c r="J1507" s="280">
        <v>19</v>
      </c>
      <c r="K1507" s="278">
        <f>G1507+H1507+J1507</f>
        <v>46</v>
      </c>
      <c r="L1507" s="278"/>
      <c r="M1507" s="278"/>
      <c r="N1507" s="278"/>
      <c r="O1507" s="278"/>
      <c r="P1507" s="278"/>
      <c r="Q1507" s="278"/>
      <c r="R1507" s="278"/>
      <c r="S1507" s="278">
        <f>K1507+F1507</f>
        <v>81.5</v>
      </c>
      <c r="T1507" s="278"/>
    </row>
    <row r="1508" spans="1:20" ht="15.5" x14ac:dyDescent="0.35">
      <c r="A1508" s="32"/>
      <c r="B1508" s="281" t="s">
        <v>71</v>
      </c>
      <c r="C1508" s="282">
        <v>0</v>
      </c>
      <c r="D1508" s="280">
        <v>0</v>
      </c>
      <c r="E1508" s="280">
        <v>0</v>
      </c>
      <c r="F1508" s="278">
        <v>0</v>
      </c>
      <c r="G1508" s="280">
        <v>0</v>
      </c>
      <c r="H1508" s="280">
        <v>0</v>
      </c>
      <c r="I1508" s="280">
        <v>0</v>
      </c>
      <c r="J1508" s="280">
        <v>0</v>
      </c>
      <c r="K1508" s="278">
        <v>0</v>
      </c>
      <c r="L1508" s="278"/>
      <c r="M1508" s="278"/>
      <c r="N1508" s="278"/>
      <c r="O1508" s="278"/>
      <c r="P1508" s="278"/>
      <c r="Q1508" s="278"/>
      <c r="R1508" s="278">
        <v>0</v>
      </c>
      <c r="S1508" s="278">
        <f>R1508+++N1508+M1508+L1508+K1508+J1508+I1508+H1508+G1508+F1508+E1508+D1508+C1508</f>
        <v>0</v>
      </c>
      <c r="T1508" s="278"/>
    </row>
    <row r="1509" spans="1:20" ht="15.5" x14ac:dyDescent="0.35">
      <c r="A1509" s="32"/>
      <c r="B1509" s="281" t="s">
        <v>72</v>
      </c>
      <c r="C1509" s="282">
        <v>0</v>
      </c>
      <c r="D1509" s="280">
        <v>0</v>
      </c>
      <c r="E1509" s="280">
        <v>0</v>
      </c>
      <c r="F1509" s="278">
        <v>0</v>
      </c>
      <c r="G1509" s="280">
        <v>0</v>
      </c>
      <c r="H1509" s="280">
        <v>0</v>
      </c>
      <c r="I1509" s="280">
        <v>0</v>
      </c>
      <c r="J1509" s="280">
        <v>0</v>
      </c>
      <c r="K1509" s="278">
        <v>0</v>
      </c>
      <c r="L1509" s="278"/>
      <c r="M1509" s="278"/>
      <c r="N1509" s="278"/>
      <c r="O1509" s="278"/>
      <c r="P1509" s="278"/>
      <c r="Q1509" s="278"/>
      <c r="R1509" s="278">
        <v>0</v>
      </c>
      <c r="S1509" s="278">
        <f>R1509+O1509+N1509+M1509+L1509+K1509+J1509+I1509+H1509+G1509+F1509+E1509+D1509+C1509</f>
        <v>0</v>
      </c>
      <c r="T1509" s="278"/>
    </row>
    <row r="1510" spans="1:20" x14ac:dyDescent="0.35">
      <c r="A1510" s="32"/>
      <c r="B1510" s="283" t="s">
        <v>73</v>
      </c>
      <c r="C1510" s="280">
        <v>0</v>
      </c>
      <c r="D1510" s="280">
        <v>0</v>
      </c>
      <c r="E1510" s="280"/>
      <c r="F1510" s="278">
        <v>0</v>
      </c>
      <c r="G1510" s="280">
        <v>0</v>
      </c>
      <c r="H1510" s="280">
        <v>0</v>
      </c>
      <c r="I1510" s="280">
        <v>0</v>
      </c>
      <c r="J1510" s="280">
        <v>0</v>
      </c>
      <c r="K1510" s="278">
        <v>0</v>
      </c>
      <c r="L1510" s="278"/>
      <c r="M1510" s="278"/>
      <c r="N1510" s="278"/>
      <c r="O1510" s="278"/>
      <c r="P1510" s="278"/>
      <c r="Q1510" s="278"/>
      <c r="R1510" s="278">
        <v>0</v>
      </c>
      <c r="S1510" s="278">
        <f>R1510+O1510+N1510+M1510+L1510+K1510+J1510+I1510+H1510+G1510+F1510+E1510+D1510+C1510</f>
        <v>0</v>
      </c>
      <c r="T1510" s="278"/>
    </row>
    <row r="1511" spans="1:20" x14ac:dyDescent="0.35">
      <c r="A1511" s="32"/>
      <c r="B1511" s="283" t="s">
        <v>74</v>
      </c>
      <c r="C1511" s="280">
        <v>0</v>
      </c>
      <c r="D1511" s="280">
        <v>0</v>
      </c>
      <c r="E1511" s="280">
        <v>0</v>
      </c>
      <c r="F1511" s="280">
        <v>0</v>
      </c>
      <c r="G1511" s="280">
        <v>0</v>
      </c>
      <c r="H1511" s="280">
        <v>0</v>
      </c>
      <c r="I1511" s="280">
        <v>0</v>
      </c>
      <c r="J1511" s="280">
        <v>0</v>
      </c>
      <c r="K1511" s="278">
        <v>0</v>
      </c>
      <c r="L1511" s="278"/>
      <c r="M1511" s="278"/>
      <c r="N1511" s="278"/>
      <c r="O1511" s="278"/>
      <c r="P1511" s="278"/>
      <c r="Q1511" s="278"/>
      <c r="R1511" s="278"/>
      <c r="S1511" s="278">
        <f>R1511+O1511+N1511+M1511+L1511+K1511+J1511+I1511+H1511+G1511+F1511+E1511+D1511+C1511</f>
        <v>0</v>
      </c>
      <c r="T1511" s="278"/>
    </row>
    <row r="1512" spans="1:20" x14ac:dyDescent="0.35">
      <c r="A1512" s="32"/>
      <c r="B1512" s="283" t="s">
        <v>75</v>
      </c>
      <c r="C1512" s="280">
        <v>0</v>
      </c>
      <c r="D1512" s="280">
        <v>0</v>
      </c>
      <c r="E1512" s="280">
        <v>0</v>
      </c>
      <c r="F1512" s="278">
        <v>0</v>
      </c>
      <c r="G1512" s="280">
        <v>0</v>
      </c>
      <c r="H1512" s="280">
        <v>0</v>
      </c>
      <c r="I1512" s="280">
        <v>0</v>
      </c>
      <c r="J1512" s="280">
        <v>0</v>
      </c>
      <c r="K1512" s="278">
        <v>0</v>
      </c>
      <c r="L1512" s="278"/>
      <c r="M1512" s="278"/>
      <c r="N1512" s="278"/>
      <c r="O1512" s="278"/>
      <c r="P1512" s="278"/>
      <c r="Q1512" s="278"/>
      <c r="R1512" s="278">
        <v>0</v>
      </c>
      <c r="S1512" s="278">
        <f>R1512+O1512+N1512+M1512+L1512+K1512+J1512+I1512+H1512+G1512+F1512+E1512+D1512+C1512</f>
        <v>0</v>
      </c>
      <c r="T1512" s="278"/>
    </row>
    <row r="1513" spans="1:20" x14ac:dyDescent="0.35">
      <c r="A1513" s="32"/>
      <c r="B1513" s="283" t="s">
        <v>79</v>
      </c>
      <c r="C1513" s="280">
        <v>0</v>
      </c>
      <c r="D1513" s="280">
        <v>0</v>
      </c>
      <c r="E1513" s="280">
        <v>0</v>
      </c>
      <c r="F1513" s="278">
        <v>0</v>
      </c>
      <c r="G1513" s="280">
        <v>0</v>
      </c>
      <c r="H1513" s="280">
        <v>0</v>
      </c>
      <c r="I1513" s="280">
        <v>0</v>
      </c>
      <c r="J1513" s="280">
        <v>0</v>
      </c>
      <c r="K1513" s="280">
        <v>0</v>
      </c>
      <c r="L1513" s="278"/>
      <c r="M1513" s="278"/>
      <c r="N1513" s="278"/>
      <c r="O1513" s="278"/>
      <c r="P1513" s="278">
        <v>0</v>
      </c>
      <c r="Q1513" s="278"/>
      <c r="R1513" s="278"/>
      <c r="S1513" s="278">
        <f>R1513+O1513+N1513+M1513+L1513+K1513+J1513+I1513+H1513+G1513+F1513+E1513+D1513+C1513+P1513+T422</f>
        <v>0</v>
      </c>
      <c r="T1513" s="278"/>
    </row>
    <row r="1514" spans="1:20" x14ac:dyDescent="0.35">
      <c r="A1514" s="32"/>
      <c r="B1514" s="283" t="s">
        <v>76</v>
      </c>
      <c r="C1514" s="280">
        <v>0</v>
      </c>
      <c r="D1514" s="284"/>
      <c r="E1514" s="284"/>
      <c r="F1514" s="278">
        <f>C1514+D1514+E1514</f>
        <v>0</v>
      </c>
      <c r="G1514" s="280">
        <v>0</v>
      </c>
      <c r="H1514" s="280">
        <v>0</v>
      </c>
      <c r="I1514" s="280">
        <v>0</v>
      </c>
      <c r="J1514" s="280">
        <v>0</v>
      </c>
      <c r="K1514" s="278">
        <f>G1514+H1514+J1514</f>
        <v>0</v>
      </c>
      <c r="L1514" s="278"/>
      <c r="M1514" s="278"/>
      <c r="N1514" s="278"/>
      <c r="O1514" s="278"/>
      <c r="P1514" s="278"/>
      <c r="Q1514" s="278"/>
      <c r="R1514" s="278">
        <v>0</v>
      </c>
      <c r="S1514" s="278">
        <f>R1514+O1514+N1514+M1514+L1514+K1514+J1514+I1514+H1514+G1514+F1514+E1514+D1514+C1514+P1514</f>
        <v>0</v>
      </c>
      <c r="T1514" s="278"/>
    </row>
    <row r="1515" spans="1:20" x14ac:dyDescent="0.35">
      <c r="A1515" s="32"/>
      <c r="B1515" s="283" t="s">
        <v>77</v>
      </c>
      <c r="C1515" s="278">
        <f>SUM(C1508:C1514)</f>
        <v>0</v>
      </c>
      <c r="D1515" s="278">
        <f>D1514+D1513+D1512+D1511+D1510+D1509+D1508</f>
        <v>0</v>
      </c>
      <c r="E1515" s="278">
        <f>E1514+E1513+E1512+E1511+E1510+E1509+E1508</f>
        <v>0</v>
      </c>
      <c r="F1515" s="278">
        <v>0</v>
      </c>
      <c r="G1515" s="278">
        <f>G1514+G1513+G1512+G1511+G1510+G1509+G1508</f>
        <v>0</v>
      </c>
      <c r="H1515" s="280">
        <f>H1514+H1513+H1512+H1511+H1510+H1509+H1508</f>
        <v>0</v>
      </c>
      <c r="I1515" s="278">
        <f>I1514+I1513+I1512+I1511+I1510+I1509+I1508</f>
        <v>0</v>
      </c>
      <c r="J1515" s="280">
        <f>J1514+J1513+J1512+J1511+J1510+J1509+J1508</f>
        <v>0</v>
      </c>
      <c r="K1515" s="278">
        <f>K1514+K1513+K1512+K1511+K1510+K1509+K1508</f>
        <v>0</v>
      </c>
      <c r="L1515" s="278"/>
      <c r="M1515" s="278"/>
      <c r="N1515" s="278"/>
      <c r="O1515" s="278"/>
      <c r="P1515" s="278">
        <f>SUM(P1508:P1514)</f>
        <v>0</v>
      </c>
      <c r="Q1515" s="278"/>
      <c r="R1515" s="278">
        <f>R1514+R1513+R1512+R1511+R1510+R1509+R1508</f>
        <v>0</v>
      </c>
      <c r="S1515" s="278">
        <f>SUM(S1508:S1514)</f>
        <v>0</v>
      </c>
      <c r="T1515" s="278"/>
    </row>
    <row r="1516" spans="1:20" x14ac:dyDescent="0.35">
      <c r="A1516" s="32"/>
      <c r="B1516" s="277" t="s">
        <v>78</v>
      </c>
      <c r="C1516" s="278">
        <f>((C1507*7)-C1515)*C1506</f>
        <v>17248</v>
      </c>
      <c r="D1516" s="278">
        <f>((D1507*7)-D1515)*D1506</f>
        <v>1288</v>
      </c>
      <c r="E1516" s="278">
        <f>((E1507*7)-E1515)*E1506</f>
        <v>2194.5</v>
      </c>
      <c r="F1516" s="278">
        <f>C1516+D1516+E1516</f>
        <v>20730.5</v>
      </c>
      <c r="G1516" s="278">
        <f>((G1507*7)-G1515)*G1506</f>
        <v>3990</v>
      </c>
      <c r="H1516" s="285">
        <f>((H1507*7)-H1515)*H1506</f>
        <v>2688</v>
      </c>
      <c r="I1516" s="285">
        <f>((I1507*7)-I1515)*I1506</f>
        <v>1155</v>
      </c>
      <c r="J1516" s="278">
        <f>((J1507*7)-J1515)*J1506</f>
        <v>15960</v>
      </c>
      <c r="K1516" s="285">
        <f>SUM(G1516:J1516)</f>
        <v>23793</v>
      </c>
      <c r="L1516" s="285">
        <v>37</v>
      </c>
      <c r="M1516" s="285"/>
      <c r="N1516" s="285">
        <v>30</v>
      </c>
      <c r="O1516" s="285">
        <v>39</v>
      </c>
      <c r="P1516" s="285">
        <v>0</v>
      </c>
      <c r="Q1516" s="285">
        <v>0</v>
      </c>
      <c r="R1516" s="285">
        <v>2897</v>
      </c>
      <c r="S1516" s="286">
        <f>F1516+K1516+L1516+M1516+N1516+O1516+P1516</f>
        <v>44629.5</v>
      </c>
      <c r="T1516" s="286"/>
    </row>
    <row r="1518" spans="1:20" x14ac:dyDescent="0.35">
      <c r="A1518" s="289" t="s">
        <v>455</v>
      </c>
      <c r="B1518" s="32"/>
      <c r="C1518" s="32"/>
      <c r="D1518" s="32"/>
      <c r="F1518" s="32"/>
      <c r="G1518" s="32"/>
      <c r="H1518" s="32"/>
      <c r="J1518" s="32"/>
      <c r="K1518" s="32"/>
      <c r="L1518" s="32"/>
      <c r="M1518" s="32"/>
      <c r="N1518" s="32"/>
      <c r="O1518" s="32"/>
      <c r="P1518" s="32"/>
      <c r="Q1518" s="32"/>
      <c r="R1518" s="32"/>
      <c r="S1518" s="32"/>
      <c r="T1518" s="21"/>
    </row>
    <row r="1519" spans="1:20" x14ac:dyDescent="0.35">
      <c r="A1519" s="32"/>
      <c r="B1519" s="266" t="s">
        <v>68</v>
      </c>
      <c r="C1519" s="267">
        <f>C1521*C1522*7</f>
        <v>17248</v>
      </c>
      <c r="D1519" s="268">
        <f>D1521*D1522*7</f>
        <v>1288</v>
      </c>
      <c r="E1519" s="268">
        <f>E1521*E1522*7</f>
        <v>2194.5</v>
      </c>
      <c r="F1519" s="268">
        <f>C1519+D1519</f>
        <v>18536</v>
      </c>
      <c r="G1519" s="269">
        <f>G1521*G1522*7</f>
        <v>3990</v>
      </c>
      <c r="H1519" s="270">
        <f>H1521*H1522*7</f>
        <v>2688</v>
      </c>
      <c r="I1519" s="270">
        <f>I1521*I1522*7</f>
        <v>1155</v>
      </c>
      <c r="J1519" s="270">
        <f>J1521*J1522*7</f>
        <v>15960</v>
      </c>
      <c r="K1519" s="270">
        <f>G1519+H1519+J1519</f>
        <v>22638</v>
      </c>
      <c r="L1519" s="270"/>
      <c r="M1519" s="270"/>
      <c r="N1519" s="270"/>
      <c r="O1519" s="270"/>
      <c r="P1519" s="270"/>
      <c r="Q1519" s="270"/>
      <c r="R1519" s="270"/>
      <c r="S1519" s="270">
        <f>K1519+F1519</f>
        <v>41174</v>
      </c>
      <c r="T1519" s="270"/>
    </row>
    <row r="1520" spans="1:20" x14ac:dyDescent="0.35">
      <c r="A1520" s="32"/>
      <c r="B1520" s="271" t="s">
        <v>69</v>
      </c>
      <c r="C1520" s="272" t="s">
        <v>14</v>
      </c>
      <c r="D1520" s="272" t="s">
        <v>6</v>
      </c>
      <c r="E1520" s="272" t="s">
        <v>110</v>
      </c>
      <c r="F1520" s="273" t="s">
        <v>8</v>
      </c>
      <c r="G1520" s="274" t="s">
        <v>3</v>
      </c>
      <c r="H1520" s="274" t="s">
        <v>2</v>
      </c>
      <c r="I1520" s="274" t="s">
        <v>100</v>
      </c>
      <c r="J1520" s="274" t="s">
        <v>4</v>
      </c>
      <c r="K1520" s="275" t="s">
        <v>5</v>
      </c>
      <c r="L1520" s="276" t="s">
        <v>115</v>
      </c>
      <c r="M1520" s="276" t="s">
        <v>113</v>
      </c>
      <c r="N1520" s="276" t="s">
        <v>116</v>
      </c>
      <c r="O1520" s="276" t="s">
        <v>124</v>
      </c>
      <c r="P1520" s="276" t="s">
        <v>2193</v>
      </c>
      <c r="Q1520" s="276" t="s">
        <v>2194</v>
      </c>
      <c r="R1520" s="276" t="s">
        <v>125</v>
      </c>
      <c r="S1520" s="273"/>
      <c r="T1520" s="273"/>
    </row>
    <row r="1521" spans="1:20" ht="15.5" x14ac:dyDescent="0.35">
      <c r="A1521" s="32"/>
      <c r="B1521" s="277" t="s">
        <v>111</v>
      </c>
      <c r="C1521" s="278">
        <f>60+36+16</f>
        <v>112</v>
      </c>
      <c r="D1521" s="279">
        <v>46</v>
      </c>
      <c r="E1521" s="279">
        <v>33</v>
      </c>
      <c r="F1521" s="278">
        <f>C1521+D1521+E1521</f>
        <v>191</v>
      </c>
      <c r="G1521" s="280">
        <v>30</v>
      </c>
      <c r="H1521" s="280">
        <v>48</v>
      </c>
      <c r="I1521" s="280">
        <v>15</v>
      </c>
      <c r="J1521" s="280">
        <v>120</v>
      </c>
      <c r="K1521" s="278">
        <f>G1521+H1521+J1521</f>
        <v>198</v>
      </c>
      <c r="L1521" s="278"/>
      <c r="M1521" s="278"/>
      <c r="N1521" s="278"/>
      <c r="O1521" s="278"/>
      <c r="P1521" s="278"/>
      <c r="Q1521" s="278"/>
      <c r="R1521" s="278"/>
      <c r="S1521" s="280"/>
      <c r="T1521" s="280"/>
    </row>
    <row r="1522" spans="1:20" ht="15.5" x14ac:dyDescent="0.35">
      <c r="A1522" s="32"/>
      <c r="B1522" s="277" t="s">
        <v>70</v>
      </c>
      <c r="C1522" s="278">
        <v>22</v>
      </c>
      <c r="D1522" s="279">
        <v>4</v>
      </c>
      <c r="E1522" s="279">
        <v>9.5</v>
      </c>
      <c r="F1522" s="278">
        <f>C1522+D1522+E1522</f>
        <v>35.5</v>
      </c>
      <c r="G1522" s="280">
        <v>19</v>
      </c>
      <c r="H1522" s="280">
        <v>8</v>
      </c>
      <c r="I1522" s="280">
        <v>11</v>
      </c>
      <c r="J1522" s="280">
        <v>19</v>
      </c>
      <c r="K1522" s="278">
        <f>G1522+H1522+J1522</f>
        <v>46</v>
      </c>
      <c r="L1522" s="278"/>
      <c r="M1522" s="278"/>
      <c r="N1522" s="278"/>
      <c r="O1522" s="278"/>
      <c r="P1522" s="278"/>
      <c r="Q1522" s="278"/>
      <c r="R1522" s="278"/>
      <c r="S1522" s="278">
        <f>K1522+F1522</f>
        <v>81.5</v>
      </c>
      <c r="T1522" s="278"/>
    </row>
    <row r="1523" spans="1:20" ht="15.5" x14ac:dyDescent="0.35">
      <c r="A1523" s="32"/>
      <c r="B1523" s="281" t="s">
        <v>71</v>
      </c>
      <c r="C1523" s="282">
        <v>0</v>
      </c>
      <c r="D1523" s="280">
        <v>0</v>
      </c>
      <c r="E1523" s="280">
        <v>0</v>
      </c>
      <c r="F1523" s="278">
        <v>0</v>
      </c>
      <c r="G1523" s="280">
        <v>0</v>
      </c>
      <c r="H1523" s="280">
        <v>0</v>
      </c>
      <c r="I1523" s="280">
        <v>0</v>
      </c>
      <c r="J1523" s="280">
        <v>0</v>
      </c>
      <c r="K1523" s="278">
        <v>0</v>
      </c>
      <c r="L1523" s="278"/>
      <c r="M1523" s="278"/>
      <c r="N1523" s="278"/>
      <c r="O1523" s="278"/>
      <c r="P1523" s="278"/>
      <c r="Q1523" s="278"/>
      <c r="R1523" s="278">
        <v>0</v>
      </c>
      <c r="S1523" s="278">
        <f>R1523+++N1523+M1523+L1523+K1523+J1523+I1523+H1523+G1523+F1523+E1523+D1523+C1523</f>
        <v>0</v>
      </c>
      <c r="T1523" s="278"/>
    </row>
    <row r="1524" spans="1:20" ht="15.5" x14ac:dyDescent="0.35">
      <c r="A1524" s="32"/>
      <c r="B1524" s="281" t="s">
        <v>72</v>
      </c>
      <c r="C1524" s="282">
        <v>0</v>
      </c>
      <c r="D1524" s="280">
        <v>0</v>
      </c>
      <c r="E1524" s="280">
        <v>0</v>
      </c>
      <c r="F1524" s="278">
        <v>0</v>
      </c>
      <c r="G1524" s="280">
        <v>0</v>
      </c>
      <c r="H1524" s="280">
        <v>0</v>
      </c>
      <c r="I1524" s="280">
        <v>0</v>
      </c>
      <c r="J1524" s="280">
        <v>0</v>
      </c>
      <c r="K1524" s="278">
        <v>0</v>
      </c>
      <c r="L1524" s="278"/>
      <c r="M1524" s="278"/>
      <c r="N1524" s="278"/>
      <c r="O1524" s="278"/>
      <c r="P1524" s="278"/>
      <c r="Q1524" s="278"/>
      <c r="R1524" s="278">
        <v>0</v>
      </c>
      <c r="S1524" s="278">
        <f>R1524+O1524+N1524+M1524+L1524+K1524+J1524+I1524+H1524+G1524+F1524+E1524+D1524+C1524</f>
        <v>0</v>
      </c>
      <c r="T1524" s="278"/>
    </row>
    <row r="1525" spans="1:20" x14ac:dyDescent="0.35">
      <c r="A1525" s="32"/>
      <c r="B1525" s="283" t="s">
        <v>73</v>
      </c>
      <c r="C1525" s="280">
        <v>0</v>
      </c>
      <c r="D1525" s="280">
        <v>0</v>
      </c>
      <c r="E1525" s="280"/>
      <c r="F1525" s="278">
        <v>0</v>
      </c>
      <c r="G1525" s="280">
        <v>0</v>
      </c>
      <c r="H1525" s="280">
        <v>0</v>
      </c>
      <c r="I1525" s="280">
        <v>0</v>
      </c>
      <c r="J1525" s="280">
        <v>0</v>
      </c>
      <c r="K1525" s="278">
        <v>0</v>
      </c>
      <c r="L1525" s="278"/>
      <c r="M1525" s="278"/>
      <c r="N1525" s="278"/>
      <c r="O1525" s="278"/>
      <c r="P1525" s="278"/>
      <c r="Q1525" s="278"/>
      <c r="R1525" s="278">
        <v>0</v>
      </c>
      <c r="S1525" s="278">
        <f>R1525+O1525+N1525+M1525+L1525+K1525+J1525+I1525+H1525+G1525+F1525+E1525+D1525+C1525</f>
        <v>0</v>
      </c>
      <c r="T1525" s="278"/>
    </row>
    <row r="1526" spans="1:20" x14ac:dyDescent="0.35">
      <c r="A1526" s="32"/>
      <c r="B1526" s="283" t="s">
        <v>74</v>
      </c>
      <c r="C1526" s="280">
        <v>0</v>
      </c>
      <c r="D1526" s="280">
        <v>0</v>
      </c>
      <c r="E1526" s="280">
        <v>0</v>
      </c>
      <c r="F1526" s="280">
        <v>0</v>
      </c>
      <c r="G1526" s="280">
        <v>0</v>
      </c>
      <c r="H1526" s="280">
        <v>0</v>
      </c>
      <c r="I1526" s="280">
        <v>0</v>
      </c>
      <c r="J1526" s="280">
        <v>0</v>
      </c>
      <c r="K1526" s="278">
        <v>0</v>
      </c>
      <c r="L1526" s="278"/>
      <c r="M1526" s="278"/>
      <c r="N1526" s="278"/>
      <c r="O1526" s="278"/>
      <c r="P1526" s="278"/>
      <c r="Q1526" s="278"/>
      <c r="R1526" s="278"/>
      <c r="S1526" s="278">
        <f>R1526+O1526+N1526+M1526+L1526+K1526+J1526+I1526+H1526+G1526+F1526+E1526+D1526+C1526</f>
        <v>0</v>
      </c>
      <c r="T1526" s="278"/>
    </row>
    <row r="1527" spans="1:20" x14ac:dyDescent="0.35">
      <c r="A1527" s="32"/>
      <c r="B1527" s="283" t="s">
        <v>75</v>
      </c>
      <c r="C1527" s="280">
        <v>6</v>
      </c>
      <c r="D1527" s="280">
        <v>0</v>
      </c>
      <c r="E1527" s="280">
        <v>0</v>
      </c>
      <c r="F1527" s="278">
        <v>0</v>
      </c>
      <c r="G1527" s="280">
        <v>0</v>
      </c>
      <c r="H1527" s="280">
        <v>6</v>
      </c>
      <c r="I1527" s="280">
        <v>0</v>
      </c>
      <c r="J1527" s="280">
        <v>30</v>
      </c>
      <c r="K1527" s="278">
        <v>0</v>
      </c>
      <c r="L1527" s="278"/>
      <c r="M1527" s="278"/>
      <c r="N1527" s="278"/>
      <c r="O1527" s="278"/>
      <c r="P1527" s="278"/>
      <c r="Q1527" s="278"/>
      <c r="R1527" s="278">
        <v>5</v>
      </c>
      <c r="S1527" s="278">
        <f>R1527+O1527+N1527+M1527+L1527+K1527+J1527+I1527+H1527+G1527+F1527+E1527+D1527+C1527</f>
        <v>47</v>
      </c>
      <c r="T1527" s="278"/>
    </row>
    <row r="1528" spans="1:20" x14ac:dyDescent="0.35">
      <c r="A1528" s="32"/>
      <c r="B1528" s="283" t="s">
        <v>79</v>
      </c>
      <c r="C1528" s="280">
        <v>0</v>
      </c>
      <c r="D1528" s="280">
        <v>0</v>
      </c>
      <c r="E1528" s="280">
        <v>0</v>
      </c>
      <c r="F1528" s="278">
        <v>0</v>
      </c>
      <c r="G1528" s="280">
        <v>0</v>
      </c>
      <c r="H1528" s="280">
        <v>0</v>
      </c>
      <c r="I1528" s="280">
        <v>0</v>
      </c>
      <c r="J1528" s="280">
        <v>0</v>
      </c>
      <c r="K1528" s="280">
        <v>0</v>
      </c>
      <c r="L1528" s="278"/>
      <c r="M1528" s="278"/>
      <c r="N1528" s="278"/>
      <c r="O1528" s="278"/>
      <c r="P1528" s="278">
        <v>0</v>
      </c>
      <c r="Q1528" s="278"/>
      <c r="R1528" s="278"/>
      <c r="S1528" s="278">
        <f>R1528+O1528+N1528+M1528+L1528+K1528+J1528+I1528+H1528+G1528+F1528+E1528+D1528+C1528+P1528+T437</f>
        <v>0</v>
      </c>
      <c r="T1528" s="278"/>
    </row>
    <row r="1529" spans="1:20" x14ac:dyDescent="0.35">
      <c r="A1529" s="32"/>
      <c r="B1529" s="283" t="s">
        <v>76</v>
      </c>
      <c r="C1529" s="280">
        <v>0</v>
      </c>
      <c r="D1529" s="284"/>
      <c r="E1529" s="284"/>
      <c r="F1529" s="278">
        <f>C1529+D1529+E1529</f>
        <v>0</v>
      </c>
      <c r="G1529" s="280">
        <v>0</v>
      </c>
      <c r="H1529" s="280">
        <v>0</v>
      </c>
      <c r="I1529" s="280">
        <v>0</v>
      </c>
      <c r="J1529" s="280">
        <v>0</v>
      </c>
      <c r="K1529" s="278">
        <f>G1529+H1529+J1529</f>
        <v>0</v>
      </c>
      <c r="L1529" s="278"/>
      <c r="M1529" s="278"/>
      <c r="N1529" s="278"/>
      <c r="O1529" s="278"/>
      <c r="P1529" s="278"/>
      <c r="Q1529" s="278"/>
      <c r="R1529" s="278">
        <v>0</v>
      </c>
      <c r="S1529" s="278">
        <f>R1529+O1529+N1529+M1529+L1529+K1529+J1529+I1529+H1529+G1529+F1529+E1529+D1529+C1529+P1529</f>
        <v>0</v>
      </c>
      <c r="T1529" s="278"/>
    </row>
    <row r="1530" spans="1:20" x14ac:dyDescent="0.35">
      <c r="A1530" s="32"/>
      <c r="B1530" s="283" t="s">
        <v>77</v>
      </c>
      <c r="C1530" s="278">
        <f>SUM(C1523:C1529)</f>
        <v>6</v>
      </c>
      <c r="D1530" s="278">
        <f>D1529+D1528+D1527+D1526+D1525+D1524+D1523</f>
        <v>0</v>
      </c>
      <c r="E1530" s="278">
        <f>E1529+E1528+E1527+E1526+E1525+E1524+E1523</f>
        <v>0</v>
      </c>
      <c r="F1530" s="278">
        <v>0</v>
      </c>
      <c r="G1530" s="278">
        <f>G1529+G1528+G1527+G1526+G1525+G1524+G1523</f>
        <v>0</v>
      </c>
      <c r="H1530" s="280">
        <f>H1529+H1528+H1527+H1526+H1525+H1524+H1523</f>
        <v>6</v>
      </c>
      <c r="I1530" s="278">
        <f>I1529+I1528+I1527+I1526+I1525+I1524+I1523</f>
        <v>0</v>
      </c>
      <c r="J1530" s="280">
        <f>J1529+J1528+J1527+J1526+J1525+J1524+J1523</f>
        <v>30</v>
      </c>
      <c r="K1530" s="278">
        <f>K1529+K1528+K1527+K1526+K1525+K1524+K1523</f>
        <v>0</v>
      </c>
      <c r="L1530" s="278"/>
      <c r="M1530" s="278"/>
      <c r="N1530" s="278"/>
      <c r="O1530" s="278"/>
      <c r="P1530" s="278">
        <f>SUM(P1523:P1529)</f>
        <v>0</v>
      </c>
      <c r="Q1530" s="278"/>
      <c r="R1530" s="278">
        <f>R1529+R1528+R1527+R1526+R1525+R1524+R1523</f>
        <v>5</v>
      </c>
      <c r="S1530" s="278">
        <f>SUM(S1523:S1529)</f>
        <v>47</v>
      </c>
      <c r="T1530" s="278"/>
    </row>
    <row r="1531" spans="1:20" x14ac:dyDescent="0.35">
      <c r="A1531" s="32"/>
      <c r="B1531" s="277" t="s">
        <v>78</v>
      </c>
      <c r="C1531" s="278">
        <f>((C1522*7)-C1530)*C1521</f>
        <v>16576</v>
      </c>
      <c r="D1531" s="278">
        <f>((D1522*7)-D1530)*D1521</f>
        <v>1288</v>
      </c>
      <c r="E1531" s="278">
        <f>((E1522*7)-E1530)*E1521</f>
        <v>2194.5</v>
      </c>
      <c r="F1531" s="278">
        <f>C1531+D1531+E1531</f>
        <v>20058.5</v>
      </c>
      <c r="G1531" s="278">
        <f>((G1522*7)-G1530)*G1521</f>
        <v>3990</v>
      </c>
      <c r="H1531" s="285">
        <f>((H1522*7)-H1530)*H1521</f>
        <v>2400</v>
      </c>
      <c r="I1531" s="285">
        <f>((I1522*7)-I1530)*I1521</f>
        <v>1155</v>
      </c>
      <c r="J1531" s="278">
        <f>((J1522*7)-J1530)*J1521</f>
        <v>12360</v>
      </c>
      <c r="K1531" s="285">
        <f>SUM(G1531:J1531)</f>
        <v>19905</v>
      </c>
      <c r="L1531" s="285">
        <v>37</v>
      </c>
      <c r="M1531" s="285"/>
      <c r="N1531" s="285">
        <v>30</v>
      </c>
      <c r="O1531" s="285">
        <v>39</v>
      </c>
      <c r="P1531" s="285">
        <v>0</v>
      </c>
      <c r="Q1531" s="285">
        <v>0</v>
      </c>
      <c r="R1531" s="285">
        <v>2897</v>
      </c>
      <c r="S1531" s="286">
        <f>F1531+K1531+L1531+M1531+N1531+O1531+P1531</f>
        <v>40069.5</v>
      </c>
      <c r="T1531" s="286"/>
    </row>
  </sheetData>
  <mergeCells count="1">
    <mergeCell ref="B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1" sqref="K11"/>
    </sheetView>
  </sheetViews>
  <sheetFormatPr default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WEEKLY REPORT</vt:lpstr>
      <vt:lpstr>production</vt:lpstr>
      <vt:lpstr>Regions</vt:lpstr>
      <vt:lpstr>Karate</vt:lpstr>
      <vt:lpstr>DTI</vt:lpstr>
      <vt:lpstr>Kwh</vt:lpstr>
      <vt:lpstr>Supply</vt:lpstr>
      <vt:lpstr>Solar(Kwh)</vt:lpstr>
      <vt:lpstr>Eff</vt:lpstr>
      <vt:lpstr>Wws=-pro&amp;sup </vt:lpstr>
      <vt:lpstr>Sheet1</vt:lpstr>
      <vt:lpstr>Explanation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Production Superintendent</cp:lastModifiedBy>
  <dcterms:created xsi:type="dcterms:W3CDTF">2020-12-31T23:47:45Z</dcterms:created>
  <dcterms:modified xsi:type="dcterms:W3CDTF">2026-03-17T13:10:59Z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ded9abc08bc84e44b5203622b80c9ec0</vt:lpwstr>
  </property>
</Properties>
</file>